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xml"/>
  <Override PartName="/xl/worksheets/sheet139.xml" ContentType="application/vnd.openxmlformats-officedocument.spreadsheetml.worksheet+xml"/>
  <Override PartName="/xl/worksheets/sheet197.xml" ContentType="application/vnd.openxmlformats-officedocument.spreadsheetml.worksheet+xml"/>
  <Override PartName="/xl/worksheets/sheet202.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ml.chartshapes+xml"/>
  <Override PartName="/xl/drawings/drawing64.xml" ContentType="application/vnd.openxmlformats-officedocument.drawing+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186.xml" ContentType="application/vnd.openxmlformats-officedocument.spreadsheetml.worksheet+xml"/>
  <Override PartName="/xl/drawings/drawing2.xml" ContentType="application/vnd.openxmlformats-officedocument.drawing+xml"/>
  <Override PartName="/xl/drawings/drawing53.xml" ContentType="application/vnd.openxmlformats-officedocument.drawing+xml"/>
  <Override PartName="/xl/charts/chart49.xml" ContentType="application/vnd.openxmlformats-officedocument.drawingml.chart+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drawings/drawing42.xml" ContentType="application/vnd.openxmlformats-officedocument.drawingml.chartshapes+xml"/>
  <Override PartName="/xl/charts/chart27.xml" ContentType="application/vnd.openxmlformats-officedocument.drawingml.chart+xml"/>
  <Override PartName="/xl/charts/chart38.xml" ContentType="application/vnd.openxmlformats-officedocument.drawingml.chart+xml"/>
  <Override PartName="/xl/worksheets/sheet87.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drawings/drawing20.xml" ContentType="application/vnd.openxmlformats-officedocument.drawingml.chartshapes+xml"/>
  <Override PartName="/xl/drawings/drawing31.xml" ContentType="application/vnd.openxmlformats-officedocument.drawing+xml"/>
  <Override PartName="/xl/charts/chart16.xml" ContentType="application/vnd.openxmlformats-officedocument.drawingml.chart+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charts/chart9.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worksheets/sheet43.xml" ContentType="application/vnd.openxmlformats-officedocument.spreadsheetml.worksheet+xml"/>
  <Override PartName="/xl/worksheets/sheet90.xml" ContentType="application/vnd.openxmlformats-officedocument.spreadsheetml.worksheet+xml"/>
  <Override PartName="/xl/drawings/drawing69.xml" ContentType="application/vnd.openxmlformats-officedocument.drawingml.chartshapes+xml"/>
  <Override PartName="/xl/worksheets/sheet32.xml" ContentType="application/vnd.openxmlformats-officedocument.spreadsheetml.worksheet+xml"/>
  <Override PartName="/xl/drawings/drawing7.xml" ContentType="application/vnd.openxmlformats-officedocument.drawing+xml"/>
  <Override PartName="/xl/drawings/drawing58.xml" ContentType="application/vnd.openxmlformats-officedocument.drawingml.chartshapes+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drawings/drawing36.xml" ContentType="application/vnd.openxmlformats-officedocument.drawingml.chartshapes+xml"/>
  <Override PartName="/xl/drawings/drawing47.xml" ContentType="application/vnd.openxmlformats-officedocument.drawing+xml"/>
  <Override PartName="/xl/worksheets/sheet10.xml" ContentType="application/vnd.openxmlformats-officedocument.spreadsheetml.worksheet+xml"/>
  <Override PartName="/xl/worksheets/sheet147.xml" ContentType="application/vnd.openxmlformats-officedocument.spreadsheetml.worksheet+xml"/>
  <Override PartName="/xl/worksheets/sheet194.xml" ContentType="application/vnd.openxmlformats-officedocument.spreadsheetml.worksheet+xml"/>
  <Override PartName="/xl/charts/chart1.xml" ContentType="application/vnd.openxmlformats-officedocument.drawingml.chart+xml"/>
  <Override PartName="/xl/drawings/drawing25.xml" ContentType="application/vnd.openxmlformats-officedocument.drawing+xml"/>
  <Override PartName="/xl/drawings/drawing72.xml" ContentType="application/vnd.openxmlformats-officedocument.drawingml.chartshapes+xml"/>
  <Override PartName="/docProps/app.xml" ContentType="application/vnd.openxmlformats-officedocument.extended-properties+xml"/>
  <Override PartName="/xl/worksheets/sheet136.xml" ContentType="application/vnd.openxmlformats-officedocument.spreadsheetml.worksheet+xml"/>
  <Override PartName="/xl/worksheets/sheet183.xml" ContentType="application/vnd.openxmlformats-officedocument.spreadsheetml.worksheet+xml"/>
  <Override PartName="/xl/externalLinks/externalLink2.xml" ContentType="application/vnd.openxmlformats-officedocument.spreadsheetml.externalLink+xml"/>
  <Override PartName="/xl/drawings/drawing14.xml" ContentType="application/vnd.openxmlformats-officedocument.drawingml.chartshapes+xml"/>
  <Override PartName="/xl/drawings/drawing61.xml" ContentType="application/vnd.openxmlformats-officedocument.drawing+xml"/>
  <Override PartName="/xl/charts/chart46.xml" ContentType="application/vnd.openxmlformats-officedocument.drawingml.chart+xml"/>
  <Override PartName="/xl/worksheets/sheet59.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drawings/drawing50.xml" ContentType="application/vnd.openxmlformats-officedocument.drawingml.chartshapes+xml"/>
  <Override PartName="/xl/charts/chart35.xml" ContentType="application/vnd.openxmlformats-officedocument.drawingml.chart+xml"/>
  <Override PartName="/xl/calcChain.xml" ContentType="application/vnd.openxmlformats-officedocument.spreadsheetml.calcChain+xml"/>
  <Override PartName="/xl/worksheets/sheet48.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50.xml" ContentType="application/vnd.openxmlformats-officedocument.spreadsheetml.worksheet+xml"/>
  <Override PartName="/xl/charts/chart13.xml" ContentType="application/vnd.openxmlformats-officedocument.drawingml.chart+xml"/>
  <Override PartName="/xl/charts/chart24.xml" ContentType="application/vnd.openxmlformats-officedocument.drawingml.chart+xml"/>
  <Override PartName="/xl/worksheets/sheet26.xml" ContentType="application/vnd.openxmlformats-officedocument.spreadsheetml.worksheet+xml"/>
  <Override PartName="/xl/worksheets/sheet37.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5.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worksheets/sheet51.xml" ContentType="application/vnd.openxmlformats-officedocument.spreadsheetml.worksheet+xml"/>
  <Override PartName="/xl/worksheets/sheet199.xml" ContentType="application/vnd.openxmlformats-officedocument.spreadsheetml.worksheet+xml"/>
  <Override PartName="/xl/drawings/drawing19.xml" ContentType="application/vnd.openxmlformats-officedocument.drawing+xml"/>
  <Override PartName="/xl/drawings/drawing66.xml" ContentType="application/vnd.openxmlformats-officedocument.drawingml.chartshapes+xml"/>
  <Override PartName="/xl/worksheets/sheet40.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drawings/drawing4.xml" ContentType="application/vnd.openxmlformats-officedocument.drawing+xml"/>
  <Override PartName="/xl/drawings/drawing55.xml" ContentType="application/vnd.openxmlformats-officedocument.drawing+xml"/>
  <Override PartName="/xl/worksheets/sheet5.xml" ContentType="application/vnd.openxmlformats-officedocument.spreadsheetml.worksheet+xml"/>
  <Override PartName="/xl/worksheets/sheet119.xml" ContentType="application/vnd.openxmlformats-officedocument.spreadsheetml.worksheet+xml"/>
  <Override PartName="/xl/worksheets/sheet166.xml" ContentType="application/vnd.openxmlformats-officedocument.spreadsheetml.worksheet+xml"/>
  <Override PartName="/xl/drawings/drawing44.xml" ContentType="application/vnd.openxmlformats-officedocument.drawingml.chartshapes+xml"/>
  <Override PartName="/xl/charts/chart29.xml" ContentType="application/vnd.openxmlformats-officedocument.drawingml.chart+xml"/>
  <Override PartName="/xl/worksheets/sheet89.xml" ContentType="application/vnd.openxmlformats-officedocument.spreadsheetml.worksheet+xml"/>
  <Override PartName="/xl/worksheets/sheet108.xml" ContentType="application/vnd.openxmlformats-officedocument.spreadsheetml.worksheet+xml"/>
  <Override PartName="/xl/worksheets/sheet155.xml" ContentType="application/vnd.openxmlformats-officedocument.spreadsheetml.worksheet+xml"/>
  <Override PartName="/xl/drawings/drawing22.xml" ContentType="application/vnd.openxmlformats-officedocument.drawingml.chartshapes+xml"/>
  <Override PartName="/xl/drawings/drawing33.xml" ContentType="application/vnd.openxmlformats-officedocument.drawing+xml"/>
  <Override PartName="/xl/charts/chart18.xml" ContentType="application/vnd.openxmlformats-officedocument.drawingml.chart+xml"/>
  <Override PartName="/xl/worksheets/sheet78.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drawings/drawing11.xml" ContentType="application/vnd.openxmlformats-officedocument.drawing+xml"/>
  <Override PartName="/xl/worksheets/sheet67.xml" ContentType="application/vnd.openxmlformats-officedocument.spreadsheetml.worksheet+xml"/>
  <Override PartName="/xl/worksheets/sheet122.xml" ContentType="application/vnd.openxmlformats-officedocument.spreadsheetml.worksheet+xml"/>
  <Override PartName="/xl/charts/chart32.xml" ContentType="application/vnd.openxmlformats-officedocument.drawingml.chart+xml"/>
  <Override PartName="/xl/charts/chart43.xml" ContentType="application/vnd.openxmlformats-officedocument.drawingml.chart+xml"/>
  <Override PartName="/xl/worksheets/sheet45.xml" ContentType="application/vnd.openxmlformats-officedocument.spreadsheetml.worksheet+xml"/>
  <Override PartName="/xl/worksheets/sheet56.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charts/chart21.xml" ContentType="application/vnd.openxmlformats-officedocument.drawingml.chart+xml"/>
  <Override PartName="/xl/worksheets/sheet34.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189.xml" ContentType="application/vnd.openxmlformats-officedocument.spreadsheetml.worksheet+xml"/>
  <Override PartName="/xl/drawings/drawing38.xml" ContentType="application/vnd.openxmlformats-officedocument.drawingml.chartshapes+xml"/>
  <Override PartName="/xl/drawings/drawing49.xml" ContentType="application/vnd.openxmlformats-officedocument.drawing+xml"/>
  <Override PartName="/xl/drawings/drawing67.xml" ContentType="application/vnd.openxmlformats-officedocument.drawing+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78.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drawings/drawing5.xml" ContentType="application/vnd.openxmlformats-officedocument.drawing+xml"/>
  <Override PartName="/xl/charts/chart3.xml" ContentType="application/vnd.openxmlformats-officedocument.drawingml.chart+xml"/>
  <Override PartName="/xl/drawings/drawing27.xml" ContentType="application/vnd.openxmlformats-officedocument.drawing+xml"/>
  <Override PartName="/xl/drawings/drawing45.xml" ContentType="application/vnd.openxmlformats-officedocument.drawing+xml"/>
  <Override PartName="/xl/drawings/drawing56.xml" ContentType="application/vnd.openxmlformats-officedocument.drawingml.chartshapes+xml"/>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185.xml" ContentType="application/vnd.openxmlformats-officedocument.spreadsheetml.worksheet+xml"/>
  <Override PartName="/xl/drawings/drawing16.xml" ContentType="application/vnd.openxmlformats-officedocument.drawingml.chartshapes+xml"/>
  <Override PartName="/xl/drawings/drawing34.xml" ContentType="application/vnd.openxmlformats-officedocument.drawingml.chartshapes+xml"/>
  <Override PartName="/xl/drawings/drawing63.xml" ContentType="application/vnd.openxmlformats-officedocument.drawing+xml"/>
  <Override PartName="/xl/charts/chart48.xml" ContentType="application/vnd.openxmlformats-officedocument.drawingml.char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worksheets/sheet174.xml" ContentType="application/vnd.openxmlformats-officedocument.spreadsheetml.worksheet+xml"/>
  <Override PartName="/xl/worksheets/sheet192.xml" ContentType="application/vnd.openxmlformats-officedocument.spreadsheetml.worksheet+xml"/>
  <Override PartName="/xl/drawings/drawing1.xml" ContentType="application/vnd.openxmlformats-officedocument.drawing+xml"/>
  <Override PartName="/xl/drawings/drawing23.xml" ContentType="application/vnd.openxmlformats-officedocument.drawing+xml"/>
  <Override PartName="/xl/charts/chart19.xml" ContentType="application/vnd.openxmlformats-officedocument.drawingml.chart+xml"/>
  <Override PartName="/xl/drawings/drawing41.xml" ContentType="application/vnd.openxmlformats-officedocument.drawing+xml"/>
  <Override PartName="/xl/drawings/drawing52.xml" ContentType="application/vnd.openxmlformats-officedocument.drawingml.chartshapes+xml"/>
  <Override PartName="/xl/charts/chart37.xml" ContentType="application/vnd.openxmlformats-officedocument.drawingml.chart+xml"/>
  <Override PartName="/xl/drawings/drawing70.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181.xml" ContentType="application/vnd.openxmlformats-officedocument.spreadsheetml.worksheet+xml"/>
  <Override PartName="/xl/drawings/drawing12.xml" ContentType="application/vnd.openxmlformats-officedocument.drawingml.chartshapes+xml"/>
  <Override PartName="/xl/drawings/drawing30.xml" ContentType="application/vnd.openxmlformats-officedocument.drawingml.chartshapes+xml"/>
  <Override PartName="/xl/charts/chart26.xml" ContentType="application/vnd.openxmlformats-officedocument.drawingml.chart+xml"/>
  <Override PartName="/xl/charts/chart44.xml" ContentType="application/vnd.openxmlformats-officedocument.drawingml.char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0.xml" ContentType="application/vnd.openxmlformats-officedocument.spreadsheetml.worksheet+xml"/>
  <Override PartName="/xl/charts/chart15.xml" ContentType="application/vnd.openxmlformats-officedocument.drawingml.chart+xml"/>
  <Override PartName="/xl/charts/chart33.xml" ContentType="application/vnd.openxmlformats-officedocument.drawingml.chart+xml"/>
  <Override PartName="/xl/charts/chart51.xml" ContentType="application/vnd.openxmlformats-officedocument.drawingml.char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40.xml" ContentType="application/vnd.openxmlformats-officedocument.drawingml.chart+xml"/>
  <Override PartName="/xl/worksheets/sheet53.xml" ContentType="application/vnd.openxmlformats-officedocument.spreadsheetml.worksheet+xml"/>
  <Override PartName="/xl/drawings/drawing68.xml" ContentType="application/vnd.openxmlformats-officedocument.drawingml.chartshapes+xml"/>
  <Override PartName="/xl/worksheets/sheet42.xml" ContentType="application/vnd.openxmlformats-officedocument.spreadsheetml.worksheet+xml"/>
  <Override PartName="/xl/worksheets/sheet179.xml" ContentType="application/vnd.openxmlformats-officedocument.spreadsheetml.worksheet+xml"/>
  <Override PartName="/xl/drawings/drawing6.xml" ContentType="application/vnd.openxmlformats-officedocument.drawingml.chartshapes+xml"/>
  <Override PartName="/xl/drawings/drawing57.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drawings/drawing46.xml" ContentType="application/vnd.openxmlformats-officedocument.drawingml.chartshapes+xml"/>
  <Override PartName="/xl/worksheets/sheet157.xml" ContentType="application/vnd.openxmlformats-officedocument.spreadsheetml.worksheet+xml"/>
  <Override PartName="/xl/drawings/drawing35.xml" ContentType="application/vnd.openxmlformats-officedocument.drawing+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ml.chartshapes+xml"/>
  <Override PartName="/xl/drawings/drawing60.xml" ContentType="application/vnd.openxmlformats-officedocument.drawingml.chartshapes+xml"/>
  <Override PartName="/xl/drawings/drawing71.xml" ContentType="application/vnd.openxmlformats-officedocument.drawingml.chartshapes+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externalLinks/externalLink1.xml" ContentType="application/vnd.openxmlformats-officedocument.spreadsheetml.externalLink+xml"/>
  <Override PartName="/xl/charts/chart34.xml" ContentType="application/vnd.openxmlformats-officedocument.drawingml.chart+xml"/>
  <Override PartName="/xl/charts/chart45.xml" ContentType="application/vnd.openxmlformats-officedocument.drawingml.chart+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charts/chart12.xml" ContentType="application/vnd.openxmlformats-officedocument.drawingml.chart+xml"/>
  <Override PartName="/xl/worksheets/sheet25.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charts/chart5.xml" ContentType="application/vnd.openxmlformats-officedocument.drawingml.chart+xml"/>
  <Override PartName="/xl/drawings/drawing29.xml" ContentType="application/vnd.openxmlformats-officedocument.drawing+xml"/>
  <Override PartName="/xl/worksheets/sheet187.xml" ContentType="application/vnd.openxmlformats-officedocument.spreadsheetml.worksheet+xml"/>
  <Override PartName="/xl/drawings/drawing18.xml" ContentType="application/vnd.openxmlformats-officedocument.drawingml.chartshapes+xml"/>
  <Override PartName="/xl/drawings/drawing65.xml" ContentType="application/vnd.openxmlformats-officedocument.drawingml.chartshapes+xml"/>
  <Override PartName="/xl/workbook.xml" ContentType="application/vnd.openxmlformats-officedocument.spreadsheetml.sheet.main+xml"/>
  <Override PartName="/xl/worksheets/sheet4.xml" ContentType="application/vnd.openxmlformats-officedocument.spreadsheetml.worksheet+xml"/>
  <Override PartName="/xl/worksheets/sheet129.xml" ContentType="application/vnd.openxmlformats-officedocument.spreadsheetml.worksheet+xml"/>
  <Override PartName="/xl/worksheets/sheet176.xml" ContentType="application/vnd.openxmlformats-officedocument.spreadsheetml.worksheet+xml"/>
  <Override PartName="/xl/drawings/drawing3.xml" ContentType="application/vnd.openxmlformats-officedocument.drawingml.chartshapes+xml"/>
  <Override PartName="/xl/drawings/drawing43.xml" ContentType="application/vnd.openxmlformats-officedocument.drawing+xml"/>
  <Override PartName="/xl/drawings/drawing54.xml" ContentType="application/vnd.openxmlformats-officedocument.drawingml.chartshapes+xml"/>
  <Override PartName="/xl/charts/chart39.xml" ContentType="application/vnd.openxmlformats-officedocument.drawingml.chart+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drawings/drawing32.xml" ContentType="application/vnd.openxmlformats-officedocument.drawingml.chartshapes+xml"/>
  <Override PartName="/xl/charts/chart28.xml" ContentType="application/vnd.openxmlformats-officedocument.drawingml.chart+xml"/>
  <Override PartName="/xl/worksheets/sheet77.xml" ContentType="application/vnd.openxmlformats-officedocument.spreadsheetml.worksheet+xml"/>
  <Override PartName="/xl/worksheets/sheet88.xml" ContentType="application/vnd.openxmlformats-officedocument.spreadsheetml.worksheet+xml"/>
  <Override PartName="/xl/worksheets/sheet143.xml" ContentType="application/vnd.openxmlformats-officedocument.spreadsheetml.worksheet+xml"/>
  <Override PartName="/xl/worksheets/sheet190.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21.xml" ContentType="application/vnd.openxmlformats-officedocument.drawing+xml"/>
  <Override PartName="/xl/charts/chart17.xml" ContentType="application/vnd.openxmlformats-officedocument.drawingml.chart+xml"/>
  <Override PartName="/xl/worksheets/sheet19.xml" ContentType="application/vnd.openxmlformats-officedocument.spreadsheetml.worksheet+xml"/>
  <Override PartName="/xl/worksheets/sheet66.xml" ContentType="application/vnd.openxmlformats-officedocument.spreadsheetml.worksheet+xml"/>
  <Override PartName="/xl/worksheets/sheet132.xml" ContentType="application/vnd.openxmlformats-officedocument.spreadsheetml.worksheet+xml"/>
  <Override PartName="/xl/drawings/drawing10.xml" ContentType="application/vnd.openxmlformats-officedocument.drawingml.chartshapes+xml"/>
  <Override PartName="/xl/charts/chart42.xml" ContentType="application/vnd.openxmlformats-officedocument.drawingml.chart+xml"/>
  <Override PartName="/xl/worksheets/sheet55.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charts/chart31.xml" ContentType="application/vnd.openxmlformats-officedocument.drawingml.chart+xml"/>
  <Override PartName="/docProps/core.xml" ContentType="application/vnd.openxmlformats-package.core-properties+xml"/>
  <Override PartName="/xl/worksheets/sheet44.xml" ContentType="application/vnd.openxmlformats-officedocument.spreadsheetml.worksheet+xml"/>
  <Override PartName="/xl/worksheets/sheet91.xml" ContentType="application/vnd.openxmlformats-officedocument.spreadsheetml.worksheet+xml"/>
  <Override PartName="/xl/charts/chart20.xml" ContentType="application/vnd.openxmlformats-officedocument.drawingml.chart+xml"/>
  <Override PartName="/xl/drawings/drawing59.xml" ContentType="application/vnd.openxmlformats-officedocument.drawing+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ml.chartshapes+xml"/>
  <Override PartName="/xl/drawings/drawing48.xml" ContentType="application/vnd.openxmlformats-officedocument.drawingml.chartshapes+xml"/>
  <Override PartName="/xl/worksheets/sheet11.xml" ContentType="application/vnd.openxmlformats-officedocument.spreadsheetml.worksheet+xml"/>
  <Override PartName="/xl/worksheets/sheet159.xml" ContentType="application/vnd.openxmlformats-officedocument.spreadsheetml.worksheet+xml"/>
  <Override PartName="/xl/charts/chart2.xml" ContentType="application/vnd.openxmlformats-officedocument.drawingml.chart+xml"/>
  <Override PartName="/xl/drawings/drawing37.xml" ContentType="application/vnd.openxmlformats-officedocument.drawing+xml"/>
  <Default Extension="rels" ContentType="application/vnd.openxmlformats-package.relationships+xml"/>
  <Override PartName="/xl/worksheets/sheet137.xml" ContentType="application/vnd.openxmlformats-officedocument.spreadsheetml.worksheet+xml"/>
  <Override PartName="/xl/worksheets/sheet148.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ml.chartshapes+xml"/>
  <Override PartName="/xl/drawings/drawing62.xml" ContentType="application/vnd.openxmlformats-officedocument.drawingml.chartshapes+xml"/>
  <Override PartName="/xl/drawings/drawing73.xml" ContentType="application/vnd.openxmlformats-officedocument.drawing+xml"/>
  <Override PartName="/xl/worksheets/sheet126.xml" ContentType="application/vnd.openxmlformats-officedocument.spreadsheetml.worksheet+xml"/>
  <Override PartName="/xl/worksheets/sheet173.xml" ContentType="application/vnd.openxmlformats-officedocument.spreadsheetml.worksheet+xml"/>
  <Override PartName="/xl/drawings/drawing51.xml" ContentType="application/vnd.openxmlformats-officedocument.drawing+xml"/>
  <Override PartName="/xl/charts/chart36.xml" ContentType="application/vnd.openxmlformats-officedocument.drawingml.chart+xml"/>
  <Override PartName="/xl/charts/chart47.xml" ContentType="application/vnd.openxmlformats-officedocument.drawingml.chart+xml"/>
  <Override PartName="/xl/worksheets/sheet1.xml" ContentType="application/vnd.openxmlformats-officedocument.spreadsheetml.worksheet+xml"/>
  <Override PartName="/xl/worksheets/sheet49.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62.xml" ContentType="application/vnd.openxmlformats-officedocument.spreadsheetml.worksheet+xml"/>
  <Override PartName="/xl/drawings/drawing40.xml" ContentType="application/vnd.openxmlformats-officedocument.drawingml.chartshapes+xml"/>
  <Override PartName="/xl/charts/chart25.xml" ContentType="application/vnd.openxmlformats-officedocument.drawingml.chart+xml"/>
  <Override PartName="/xl/worksheets/sheet38.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51.xml" ContentType="application/vnd.openxmlformats-officedocument.spreadsheetml.worksheet+xml"/>
  <Override PartName="/xl/charts/chart14.xml" ContentType="application/vnd.openxmlformats-officedocument.drawingml.chart+xml"/>
  <Override PartName="/xl/worksheets/sheet27.xml" ContentType="application/vnd.openxmlformats-officedocument.spreadsheetml.worksheet+xml"/>
  <Override PartName="/xl/worksheets/sheet74.xml" ContentType="application/vnd.openxmlformats-officedocument.spreadsheetml.worksheet+xml"/>
  <Override PartName="/xl/worksheets/sheet140.xml" ContentType="application/vnd.openxmlformats-officedocument.spreadsheetml.worksheet+xml"/>
  <Override PartName="/xl/charts/chart50.xml" ContentType="application/vnd.openxmlformats-officedocument.drawingml.chart+xml"/>
  <Override PartName="/xl/worksheets/sheet16.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bookViews>
    <workbookView xWindow="780" yWindow="285" windowWidth="9810" windowHeight="6270" tabRatio="927"/>
  </bookViews>
  <sheets>
    <sheet name="List" sheetId="2" r:id="rId1"/>
    <sheet name="1" sheetId="3" r:id="rId2"/>
    <sheet name="2" sheetId="4" r:id="rId3"/>
    <sheet name="3" sheetId="5" r:id="rId4"/>
    <sheet name="4" sheetId="6" r:id="rId5"/>
    <sheet name="5" sheetId="7" r:id="rId6"/>
    <sheet name="6" sheetId="8" r:id="rId7"/>
    <sheet name="7" sheetId="9" r:id="rId8"/>
    <sheet name="8" sheetId="10" r:id="rId9"/>
    <sheet name="8a" sheetId="11" r:id="rId10"/>
    <sheet name="Domain Level-Growth" sheetId="187" state="hidden" r:id="rId11"/>
    <sheet name="9" sheetId="12" r:id="rId12"/>
    <sheet name="10" sheetId="13" r:id="rId13"/>
    <sheet name="Comparisons" sheetId="15" state="hidden" r:id="rId14"/>
    <sheet name="11" sheetId="125" r:id="rId15"/>
    <sheet name="A1" sheetId="21" r:id="rId16"/>
    <sheet name="A2" sheetId="22" r:id="rId17"/>
    <sheet name="A2-1" sheetId="23" r:id="rId18"/>
    <sheet name="A3" sheetId="24" r:id="rId19"/>
    <sheet name="A4" sheetId="25" r:id="rId20"/>
    <sheet name="A4-1" sheetId="26" r:id="rId21"/>
    <sheet name="A5" sheetId="27" r:id="rId22"/>
    <sheet name="A5-1" sheetId="28" r:id="rId23"/>
    <sheet name="A5-101" sheetId="29" r:id="rId24"/>
    <sheet name="A5-102" sheetId="30" r:id="rId25"/>
    <sheet name="A5-103" sheetId="31" r:id="rId26"/>
    <sheet name="A5-104" sheetId="32" r:id="rId27"/>
    <sheet name="A5-105" sheetId="33" r:id="rId28"/>
    <sheet name="A5-106" sheetId="34" r:id="rId29"/>
    <sheet name="A5-106-1" sheetId="35" r:id="rId30"/>
    <sheet name="A5-107" sheetId="36" r:id="rId31"/>
    <sheet name="A5-107-1" sheetId="37" r:id="rId32"/>
    <sheet name="A5-108" sheetId="38" r:id="rId33"/>
    <sheet name="A5-109" sheetId="39" r:id="rId34"/>
    <sheet name="A5-109-1" sheetId="40" r:id="rId35"/>
    <sheet name="A5-110" sheetId="41" r:id="rId36"/>
    <sheet name="A6" sheetId="42" r:id="rId37"/>
    <sheet name="A6-1" sheetId="44" r:id="rId38"/>
    <sheet name="A6-2" sheetId="115" r:id="rId39"/>
    <sheet name="A7" sheetId="45" r:id="rId40"/>
    <sheet name="A8" sheetId="46" r:id="rId41"/>
    <sheet name="A8-1" sheetId="47" r:id="rId42"/>
    <sheet name="A8-2" sheetId="48" r:id="rId43"/>
    <sheet name="A9" sheetId="49" r:id="rId44"/>
    <sheet name="A9-1" sheetId="50" r:id="rId45"/>
    <sheet name="A9-2" sheetId="51" r:id="rId46"/>
    <sheet name="A10" sheetId="52" r:id="rId47"/>
    <sheet name="A11" sheetId="53" r:id="rId48"/>
    <sheet name="A11-1" sheetId="56" r:id="rId49"/>
    <sheet name="A11a" sheetId="55" r:id="rId50"/>
    <sheet name="A11b" sheetId="54" r:id="rId51"/>
    <sheet name="A12" sheetId="57" r:id="rId52"/>
    <sheet name="A12-1" sheetId="58" r:id="rId53"/>
    <sheet name="A13" sheetId="59" r:id="rId54"/>
    <sheet name="A13-1" sheetId="60" r:id="rId55"/>
    <sheet name="A13-2" sheetId="61" r:id="rId56"/>
    <sheet name="A14" sheetId="62" r:id="rId57"/>
    <sheet name="A15" sheetId="63" r:id="rId58"/>
    <sheet name="A15a" sheetId="64" r:id="rId59"/>
    <sheet name="A16" sheetId="65" r:id="rId60"/>
    <sheet name="A17" sheetId="66" r:id="rId61"/>
    <sheet name="A18" sheetId="67" r:id="rId62"/>
    <sheet name="A19" sheetId="114" r:id="rId63"/>
    <sheet name="A19-1" sheetId="68" r:id="rId64"/>
    <sheet name="A19 old" sheetId="69" state="hidden" r:id="rId65"/>
    <sheet name="A20" sheetId="70" r:id="rId66"/>
    <sheet name="A20-1" sheetId="71" r:id="rId67"/>
    <sheet name="A20-2" sheetId="72" state="hidden" r:id="rId68"/>
    <sheet name="A21" sheetId="73" r:id="rId69"/>
    <sheet name="A21-1" sheetId="74" r:id="rId70"/>
    <sheet name="A22" sheetId="75" r:id="rId71"/>
    <sheet name="A23" sheetId="76" r:id="rId72"/>
    <sheet name="A24old" sheetId="116" state="hidden" r:id="rId73"/>
    <sheet name="A24" sheetId="77" r:id="rId74"/>
    <sheet name="A24-1" sheetId="118" r:id="rId75"/>
    <sheet name="A24-2" sheetId="117" r:id="rId76"/>
    <sheet name="A25" sheetId="78" r:id="rId77"/>
    <sheet name="A26" sheetId="79" r:id="rId78"/>
    <sheet name="A23add" sheetId="80" state="hidden" r:id="rId79"/>
    <sheet name="A25Aadd" sheetId="81" state="hidden" r:id="rId80"/>
    <sheet name="A25n" sheetId="82" state="hidden" r:id="rId81"/>
    <sheet name="A25Badd" sheetId="83" state="hidden" r:id="rId82"/>
    <sheet name="LF" sheetId="84" state="hidden" r:id="rId83"/>
    <sheet name="Unempl" sheetId="85" state="hidden" r:id="rId84"/>
    <sheet name="GERDconst" sheetId="86" state="hidden" r:id="rId85"/>
    <sheet name="TotPrivCons90NCU" sheetId="87" state="hidden" r:id="rId86"/>
    <sheet name="PrivConsperCpt90NCU" sheetId="88" state="hidden" r:id="rId87"/>
    <sheet name="GDP" sheetId="89" state="hidden" r:id="rId88"/>
    <sheet name="GDP90NCU" sheetId="90" state="hidden" r:id="rId89"/>
    <sheet name="GDPperCpt" sheetId="91" state="hidden" r:id="rId90"/>
    <sheet name="HTotalExp90NCU" sheetId="92" state="hidden" r:id="rId91"/>
    <sheet name="HTotalExpperCpt90NCU" sheetId="93" state="hidden" r:id="rId92"/>
    <sheet name="HCurExp90NCU" sheetId="94" state="hidden" r:id="rId93"/>
    <sheet name="HCurExpperCpt90NCU" sheetId="95" state="hidden" r:id="rId94"/>
    <sheet name="PrivConsH90NCU" sheetId="96" state="hidden" r:id="rId95"/>
    <sheet name="PovRate" sheetId="97" state="hidden" r:id="rId96"/>
    <sheet name="PovGap" sheetId="98" state="hidden" r:id="rId97"/>
    <sheet name="PovRateFem" sheetId="99" state="hidden" r:id="rId98"/>
    <sheet name="PovGapFem" sheetId="100" state="hidden" r:id="rId99"/>
    <sheet name="PovRateEld" sheetId="101" state="hidden" r:id="rId100"/>
    <sheet name="PovGapEld" sheetId="102" state="hidden" r:id="rId101"/>
    <sheet name="EducAtt" sheetId="103" state="hidden" r:id="rId102"/>
    <sheet name="ListA&amp;B" sheetId="104" state="hidden" r:id="rId103"/>
    <sheet name="2B" sheetId="105" state="hidden" r:id="rId104"/>
    <sheet name="A5-101A" sheetId="106" state="hidden" r:id="rId105"/>
    <sheet name="A5-103B" sheetId="107" state="hidden" r:id="rId106"/>
    <sheet name="A5-104B" sheetId="108" state="hidden" r:id="rId107"/>
    <sheet name="A5-108B" sheetId="109" state="hidden" r:id="rId108"/>
    <sheet name="A5-109B" sheetId="110" state="hidden" r:id="rId109"/>
    <sheet name="A5-11B" sheetId="111" state="hidden" r:id="rId110"/>
    <sheet name="PublicDebt" sheetId="112" state="hidden" r:id="rId111"/>
    <sheet name="CO2Emission" sheetId="113" state="hidden" r:id="rId112"/>
    <sheet name="C1" sheetId="126" r:id="rId113"/>
    <sheet name="C2" sheetId="127" r:id="rId114"/>
    <sheet name="C3" sheetId="128" r:id="rId115"/>
    <sheet name="C4" sheetId="129" r:id="rId116"/>
    <sheet name="C5" sheetId="130" r:id="rId117"/>
    <sheet name="C6" sheetId="131" r:id="rId118"/>
    <sheet name="C7" sheetId="132" r:id="rId119"/>
    <sheet name="C8" sheetId="133" r:id="rId120"/>
    <sheet name="C9" sheetId="134" r:id="rId121"/>
    <sheet name="C10" sheetId="135" r:id="rId122"/>
    <sheet name="C11" sheetId="136" r:id="rId123"/>
    <sheet name="C12" sheetId="137" r:id="rId124"/>
    <sheet name="C13" sheetId="138" r:id="rId125"/>
    <sheet name="C14" sheetId="139" r:id="rId126"/>
    <sheet name="C15" sheetId="140" r:id="rId127"/>
    <sheet name="C16" sheetId="141" r:id="rId128"/>
    <sheet name="C17" sheetId="142" r:id="rId129"/>
    <sheet name="C18" sheetId="143" r:id="rId130"/>
    <sheet name="C19" sheetId="144" r:id="rId131"/>
    <sheet name="C20" sheetId="145" r:id="rId132"/>
    <sheet name="C21" sheetId="146" r:id="rId133"/>
    <sheet name="C22" sheetId="147" r:id="rId134"/>
    <sheet name="C23" sheetId="148" r:id="rId135"/>
    <sheet name="C24" sheetId="149" r:id="rId136"/>
    <sheet name="C25" sheetId="150" r:id="rId137"/>
    <sheet name="C26" sheetId="151" r:id="rId138"/>
    <sheet name="C27" sheetId="152" r:id="rId139"/>
    <sheet name="C28" sheetId="153" r:id="rId140"/>
    <sheet name="C29" sheetId="154" r:id="rId141"/>
    <sheet name="C30" sheetId="155" r:id="rId142"/>
    <sheet name="C31" sheetId="156" r:id="rId143"/>
    <sheet name="C32" sheetId="184" r:id="rId144"/>
    <sheet name="C33" sheetId="158" r:id="rId145"/>
    <sheet name="C34" sheetId="159" r:id="rId146"/>
    <sheet name="C35" sheetId="160" r:id="rId147"/>
    <sheet name="Ex.3" sheetId="163" r:id="rId148"/>
    <sheet name="Ex.4" sheetId="164" r:id="rId149"/>
    <sheet name="Ex.5" sheetId="165" r:id="rId150"/>
    <sheet name="Ex.6" sheetId="166" r:id="rId151"/>
    <sheet name="Summ.1" sheetId="186" r:id="rId152"/>
    <sheet name="A27" sheetId="181" r:id="rId153"/>
    <sheet name="A28" sheetId="182" r:id="rId154"/>
    <sheet name="A29" sheetId="183" r:id="rId155"/>
    <sheet name="A30" sheetId="185" r:id="rId156"/>
    <sheet name="Similarity" sheetId="193" state="hidden" r:id="rId157"/>
    <sheet name="Robustness Iterations" sheetId="192" state="hidden" r:id="rId158"/>
    <sheet name="Factor Analysis" sheetId="191" state="hidden" r:id="rId159"/>
    <sheet name="Correlation" sheetId="189" state="hidden" r:id="rId160"/>
    <sheet name="Data Envelopment" sheetId="188" state="hidden" r:id="rId161"/>
    <sheet name="Tab1" sheetId="194" r:id="rId162"/>
    <sheet name="Tab2" sheetId="197" r:id="rId163"/>
    <sheet name="Tab3" sheetId="196" r:id="rId164"/>
    <sheet name="Tab3a" sheetId="195" r:id="rId165"/>
    <sheet name="Tab4" sheetId="202" r:id="rId166"/>
    <sheet name="Tab4a" sheetId="201" r:id="rId167"/>
    <sheet name="Tab5" sheetId="200" r:id="rId168"/>
    <sheet name="Tab6" sheetId="203" r:id="rId169"/>
    <sheet name="Tab7" sheetId="199" r:id="rId170"/>
    <sheet name="TabList" sheetId="236" r:id="rId171"/>
    <sheet name="TabA1" sheetId="208" r:id="rId172"/>
    <sheet name="TabA2" sheetId="209" r:id="rId173"/>
    <sheet name="TabA3" sheetId="210" r:id="rId174"/>
    <sheet name="TabA3a" sheetId="213" r:id="rId175"/>
    <sheet name="TabA4" sheetId="211" r:id="rId176"/>
    <sheet name="TabA5" sheetId="205" r:id="rId177"/>
    <sheet name="TabA6" sheetId="206" r:id="rId178"/>
    <sheet name="TabA7" sheetId="207" r:id="rId179"/>
    <sheet name="TabA8" sheetId="212" r:id="rId180"/>
    <sheet name="TabA9" sheetId="214" r:id="rId181"/>
    <sheet name="TabA10" sheetId="215" r:id="rId182"/>
    <sheet name="TabA11" sheetId="216" r:id="rId183"/>
    <sheet name="TabA12" sheetId="217" r:id="rId184"/>
    <sheet name="TabA13" sheetId="218" r:id="rId185"/>
    <sheet name="TabA14" sheetId="219" r:id="rId186"/>
    <sheet name="TabA15" sheetId="225" r:id="rId187"/>
    <sheet name="TabA16" sheetId="226" r:id="rId188"/>
    <sheet name="TabA17" sheetId="227" r:id="rId189"/>
    <sheet name="TabA18" sheetId="228" r:id="rId190"/>
    <sheet name="TabA19" sheetId="229" r:id="rId191"/>
    <sheet name="TabA20" sheetId="220" r:id="rId192"/>
    <sheet name="TabA21" sheetId="221" r:id="rId193"/>
    <sheet name="TabA22" sheetId="222" r:id="rId194"/>
    <sheet name="TabA23" sheetId="223" r:id="rId195"/>
    <sheet name="TabA24" sheetId="230" r:id="rId196"/>
    <sheet name="TabA25" sheetId="231" r:id="rId197"/>
    <sheet name="TabA26" sheetId="224" r:id="rId198"/>
    <sheet name="TabA27" sheetId="232" r:id="rId199"/>
    <sheet name="TabA28" sheetId="233" r:id="rId200"/>
    <sheet name="TabA29" sheetId="234" r:id="rId201"/>
    <sheet name="TabA30" sheetId="235" r:id="rId202"/>
  </sheets>
  <externalReferences>
    <externalReference r:id="rId203"/>
    <externalReference r:id="rId204"/>
  </externalReferences>
  <definedNames>
    <definedName name="_Ref243278573" localSheetId="112">'C1'!$A$1</definedName>
    <definedName name="_Ref243279268" localSheetId="113">'C2'!$A$1</definedName>
    <definedName name="_Ref243285758" localSheetId="126">'C15'!$A$1</definedName>
    <definedName name="_Ref243286547" localSheetId="129">'C18'!$A$1</definedName>
    <definedName name="_Ref243301590" localSheetId="144">'C33'!$A$1</definedName>
    <definedName name="_Ref243371465" localSheetId="145">'C34'!$A$1</definedName>
    <definedName name="_Ref243375865" localSheetId="146">'C35'!$A$1</definedName>
    <definedName name="_Ref243378786" localSheetId="149">Ex.5!$A$1</definedName>
    <definedName name="_Ref243387913" localSheetId="143">'C32'!$A$1</definedName>
    <definedName name="_Ref247080049" localSheetId="147">Ex.3!$A$1</definedName>
    <definedName name="_Ref247081870" localSheetId="148">Ex.4!$A$1</definedName>
    <definedName name="_Ref247084172" localSheetId="114">'C3'!$A$1</definedName>
    <definedName name="_Ref247086369" localSheetId="115">'C4'!$A$1</definedName>
    <definedName name="_Ref247087864" localSheetId="116">'C5'!$A$1</definedName>
    <definedName name="_Ref247091096" localSheetId="117">'C6'!$A$1</definedName>
    <definedName name="_Ref247094776" localSheetId="118">'C7'!$A$1</definedName>
    <definedName name="_Ref247095706" localSheetId="119">'C8'!$A$1</definedName>
    <definedName name="_Ref247096677" localSheetId="120">'C9'!$A$1</definedName>
    <definedName name="_Ref247097668" localSheetId="122">'C11'!$A$1</definedName>
    <definedName name="_Ref247098827" localSheetId="124">'C13'!$A$1</definedName>
    <definedName name="_Ref247101041" localSheetId="125">'C14'!$A$1</definedName>
    <definedName name="_Ref247101695" localSheetId="127">'C16'!$A$1</definedName>
    <definedName name="_Ref247102121" localSheetId="128">'C17'!$A$1</definedName>
    <definedName name="_Ref247102847" localSheetId="130">'C19'!$A$1</definedName>
    <definedName name="_Ref247103846" localSheetId="131">'C20'!$A$1</definedName>
    <definedName name="_Ref247104209" localSheetId="132">'C21'!$A$1</definedName>
    <definedName name="_Ref247105556" localSheetId="133">'C22'!$A$1</definedName>
    <definedName name="_Ref247105766" localSheetId="134">'C23'!$A$1</definedName>
    <definedName name="_Ref247337256" localSheetId="135">'C24'!$A$1</definedName>
    <definedName name="_Ref247338485" localSheetId="136">'C25'!$A$1</definedName>
    <definedName name="_Ref247339370" localSheetId="137">'C26'!$A$1</definedName>
    <definedName name="_Ref247340356" localSheetId="138">'C27'!$A$1</definedName>
    <definedName name="_Ref247341104" localSheetId="139">'C28'!$A$1</definedName>
    <definedName name="_Ref247341602" localSheetId="140">'C29'!$A$1</definedName>
    <definedName name="_Ref247342333" localSheetId="141">'C30'!$A$1</definedName>
    <definedName name="_Ref247343485" localSheetId="142">'C31'!$A$1</definedName>
    <definedName name="_Ref247344382" localSheetId="151">Summ.1!$A$1</definedName>
    <definedName name="_Ref247348651" localSheetId="150">Ex.6!$A$1</definedName>
    <definedName name="_Ref247435180" localSheetId="123">'C12'!$A$1</definedName>
    <definedName name="_xlnm.Print_Area" localSheetId="1">'1'!$A$1:$FM$65</definedName>
    <definedName name="_xlnm.Print_Area" localSheetId="12">'10'!$A$1:$DI$57</definedName>
    <definedName name="_xlnm.Print_Area" localSheetId="2">'2'!$A$1:$DW$60</definedName>
    <definedName name="_xlnm.Print_Area" localSheetId="3">'3'!$A$1:$CU$59</definedName>
    <definedName name="_xlnm.Print_Area" localSheetId="4">'4'!$A$1:$BS$60</definedName>
    <definedName name="_xlnm.Print_Area" localSheetId="5">'5'!$A$1:$AC$59</definedName>
    <definedName name="_xlnm.Print_Area" localSheetId="6">'6'!$A$1:$BS$67</definedName>
    <definedName name="_xlnm.Print_Area" localSheetId="7">'7'!$A$1:$BS$59</definedName>
    <definedName name="_xlnm.Print_Area" localSheetId="8">'8'!$A$1:$DW$56</definedName>
    <definedName name="_xlnm.Print_Area" localSheetId="9">'8a'!$A$1:$DW$59</definedName>
    <definedName name="_xlnm.Print_Area" localSheetId="11">'9'!$A$1:$DI$57</definedName>
    <definedName name="_xlnm.Print_Area" localSheetId="15">'A1'!$A$1:$R$58</definedName>
    <definedName name="_xlnm.Print_Area" localSheetId="46">'A10'!$A$1:$BN$56</definedName>
    <definedName name="_xlnm.Print_Area" localSheetId="48">'A11-1'!$A$1:$O$57</definedName>
    <definedName name="_xlnm.Print_Area" localSheetId="49">A11a!$A$1:$O$55</definedName>
    <definedName name="_xlnm.Print_Area" localSheetId="50">A11b!$A$1:$O$57</definedName>
    <definedName name="_xlnm.Print_Area" localSheetId="51">'A12'!$A$1:$O$55</definedName>
    <definedName name="_xlnm.Print_Area" localSheetId="52">'A12-1'!$A$1:$O$56</definedName>
    <definedName name="_xlnm.Print_Area" localSheetId="53">'A13'!$A$1:$O$56</definedName>
    <definedName name="_xlnm.Print_Area" localSheetId="54">'A13-1'!$A$1:$O$56</definedName>
    <definedName name="_xlnm.Print_Area" localSheetId="55">'A13-2'!$A$1:$O$59</definedName>
    <definedName name="_xlnm.Print_Area" localSheetId="56">'A14'!$A$1:$Q$57</definedName>
    <definedName name="_xlnm.Print_Area" localSheetId="57">'A15'!$A$1:$P$56</definedName>
    <definedName name="_xlnm.Print_Area" localSheetId="58">A15a!$A$1:$O$56</definedName>
    <definedName name="_xlnm.Print_Area" localSheetId="59">'A16'!$A$1:$O$56</definedName>
    <definedName name="_xlnm.Print_Area" localSheetId="60">'A17'!$A$1:$O$56</definedName>
    <definedName name="_xlnm.Print_Area" localSheetId="61">'A18'!$A$1:$O$56</definedName>
    <definedName name="_xlnm.Print_Area" localSheetId="62">'A19'!$A$1:$O$56</definedName>
    <definedName name="_xlnm.Print_Area" localSheetId="63">'A19-1'!$A$1:$O$56</definedName>
    <definedName name="_xlnm.Print_Area" localSheetId="65">'A20'!$A$1:$O$55</definedName>
    <definedName name="_xlnm.Print_Area" localSheetId="66">'A20-1'!$A$1:$O$58</definedName>
    <definedName name="_xlnm.Print_Area" localSheetId="67">'A20-2'!$A$1:$O$54</definedName>
    <definedName name="_xlnm.Print_Area" localSheetId="68">'A21'!$A$1:$O$56</definedName>
    <definedName name="_xlnm.Print_Area" localSheetId="17">'A2-1'!$A$1:$O$57</definedName>
    <definedName name="_xlnm.Print_Area" localSheetId="69">'A21-1'!$A$1:$O$57</definedName>
    <definedName name="_xlnm.Print_Area" localSheetId="70">'A22'!$A$1:$V$62</definedName>
    <definedName name="_xlnm.Print_Area" localSheetId="71">'A23'!$A$1:$DW$59</definedName>
    <definedName name="_xlnm.Print_Area" localSheetId="78">A23add!$A$1:$J$35</definedName>
    <definedName name="_xlnm.Print_Area" localSheetId="73">'A24'!$A$1:$K$23</definedName>
    <definedName name="_xlnm.Print_Area" localSheetId="74">'A24-1'!$A$1:$J$23</definedName>
    <definedName name="_xlnm.Print_Area" localSheetId="75">'A24-2'!$A$1:$J$23</definedName>
    <definedName name="_xlnm.Print_Area" localSheetId="72">A24old!$A$1:$J$37</definedName>
    <definedName name="_xlnm.Print_Area" localSheetId="76">'A25'!$A$1:$DI$57</definedName>
    <definedName name="_xlnm.Print_Area" localSheetId="79">A25Aadd!$A$1:$H$34</definedName>
    <definedName name="_xlnm.Print_Area" localSheetId="81">A25Badd!$A$1:$H$34</definedName>
    <definedName name="_xlnm.Print_Area" localSheetId="80">A25n!$A$1:$CU$46</definedName>
    <definedName name="_xlnm.Print_Area" localSheetId="77">'A26'!$A$1:$I$35</definedName>
    <definedName name="_xlnm.Print_Area" localSheetId="152">'A27'!$A$1:$DI$56</definedName>
    <definedName name="_xlnm.Print_Area" localSheetId="153">'A28'!$A$1:$DI$56</definedName>
    <definedName name="_xlnm.Print_Area" localSheetId="154">'A29'!$A$1:$DI$56</definedName>
    <definedName name="_xlnm.Print_Area" localSheetId="18">'A3'!$A$1:$O$58</definedName>
    <definedName name="_xlnm.Print_Area" localSheetId="20">'A4-1'!$A$1:$O$57</definedName>
    <definedName name="_xlnm.Print_Area" localSheetId="21">'A5'!$A$1:$O$56</definedName>
    <definedName name="_xlnm.Print_Area" localSheetId="22">'A5-1'!$A$1:$O$56</definedName>
    <definedName name="_xlnm.Print_Area" localSheetId="23">'A5-101'!$A$1:$P$57</definedName>
    <definedName name="_xlnm.Print_Area" localSheetId="24">'A5-102'!$A$1:$O$56</definedName>
    <definedName name="_xlnm.Print_Area" localSheetId="25">'A5-103'!$A$1:$O$56</definedName>
    <definedName name="_xlnm.Print_Area" localSheetId="26">'A5-104'!$A$1:$O$59</definedName>
    <definedName name="_xlnm.Print_Area" localSheetId="27">'A5-105'!$A$1:$O$58</definedName>
    <definedName name="_xlnm.Print_Area" localSheetId="28">'A5-106'!$A$1:$O$57</definedName>
    <definedName name="_xlnm.Print_Area" localSheetId="29">'A5-106-1'!$A$1:$O$57</definedName>
    <definedName name="_xlnm.Print_Area" localSheetId="30">'A5-107'!$A$1:$O$56</definedName>
    <definedName name="_xlnm.Print_Area" localSheetId="31">'A5-107-1'!$A$1:$O$57</definedName>
    <definedName name="_xlnm.Print_Area" localSheetId="32">'A5-108'!$A$1:$O$56</definedName>
    <definedName name="_xlnm.Print_Area" localSheetId="33">'A5-109'!$A$1:$O$58</definedName>
    <definedName name="_xlnm.Print_Area" localSheetId="34">'A5-109-1'!$A$1:$O$59</definedName>
    <definedName name="_xlnm.Print_Area" localSheetId="35">'A5-110'!$A$1:$O$56</definedName>
    <definedName name="_xlnm.Print_Area" localSheetId="36">'A6'!$A$1:$O$55</definedName>
    <definedName name="_xlnm.Print_Area" localSheetId="37">'A6-1'!$A$1:$O$55</definedName>
    <definedName name="_xlnm.Print_Area" localSheetId="39">'A7'!$A$1:$O$57</definedName>
    <definedName name="_xlnm.Print_Area" localSheetId="40">'A8'!$A$1:$O$46</definedName>
    <definedName name="_xlnm.Print_Area" localSheetId="41">'A8-1'!$A$1:$BI$49</definedName>
    <definedName name="_xlnm.Print_Area" localSheetId="42">'A8-2'!$A$1:$O$50</definedName>
    <definedName name="_xlnm.Print_Area" localSheetId="43">'A9'!$A$1:$O$58</definedName>
    <definedName name="_xlnm.Print_Area" localSheetId="44">'A9-1'!$A$1:$O$57</definedName>
    <definedName name="_xlnm.Print_Area" localSheetId="45">'A9-2'!$A$1:$AX$57</definedName>
    <definedName name="_xlnm.Print_Area" localSheetId="13">Comparisons!$A$1:$T$38</definedName>
    <definedName name="_xlnm.Print_Area" localSheetId="0">List!$A$1:$D$88</definedName>
    <definedName name="_xlnm.Print_Area" localSheetId="102">'ListA&amp;B'!$A$1:$B$14</definedName>
    <definedName name="_xlnm.Print_Area" localSheetId="198">TabA27!$A$1:$BQ$47</definedName>
    <definedName name="_xlnm.Print_Titles" localSheetId="1">'1'!$A:$A,'1'!$2:$3</definedName>
    <definedName name="_xlnm.Print_Titles" localSheetId="12">'10'!$A:$A,'10'!$2:$3</definedName>
    <definedName name="_xlnm.Print_Titles" localSheetId="14">'11'!$A:$A</definedName>
    <definedName name="_xlnm.Print_Titles" localSheetId="2">'2'!$A:$A,'2'!$2:$3</definedName>
    <definedName name="_xlnm.Print_Titles" localSheetId="103">'2B'!$A:$A,'2B'!$2:$3</definedName>
    <definedName name="_xlnm.Print_Titles" localSheetId="3">'3'!$A:$A,'3'!$2:$3</definedName>
    <definedName name="_xlnm.Print_Titles" localSheetId="4">'4'!$A:$A,'4'!$2:$3</definedName>
    <definedName name="_xlnm.Print_Titles" localSheetId="5">'5'!$A:$A,'5'!$2:$3</definedName>
    <definedName name="_xlnm.Print_Titles" localSheetId="6">'6'!$A:$A,'6'!$2:$3</definedName>
    <definedName name="_xlnm.Print_Titles" localSheetId="7">'7'!$A:$A,'7'!$2:$3</definedName>
    <definedName name="_xlnm.Print_Titles" localSheetId="8">'8'!$A:$A,'8'!$2:$3</definedName>
    <definedName name="_xlnm.Print_Titles" localSheetId="9">'8a'!$A:$A,'8a'!$2:$3</definedName>
    <definedName name="_xlnm.Print_Titles" localSheetId="11">'9'!$A:$A,'9'!$2:$3</definedName>
    <definedName name="_xlnm.Print_Titles" localSheetId="71">'A23'!$A:$A</definedName>
    <definedName name="_xlnm.Print_Titles" localSheetId="76">'A25'!$A:$A</definedName>
    <definedName name="_xlnm.Print_Titles" localSheetId="80">A25n!$A:$A</definedName>
    <definedName name="_xlnm.Print_Titles" localSheetId="152">'A27'!$A$1:$A$65535,'A27'!$A$2:$IV$3</definedName>
    <definedName name="_xlnm.Print_Titles" localSheetId="153">'A28'!$A$1:$A$65535,'A28'!$A$2:$IV$3</definedName>
    <definedName name="_xlnm.Print_Titles" localSheetId="154">'A29'!$A$1:$A$65535,'A29'!$A$2:$IV$3</definedName>
    <definedName name="solver_adj" localSheetId="11" hidden="1">'Data Envelopment'!$C$32:$F$32</definedName>
    <definedName name="solver_adj" localSheetId="160" hidden="1">'Data Envelopment'!$C$22:$F$22</definedName>
    <definedName name="solver_cvg" localSheetId="11" hidden="1">0.0001</definedName>
    <definedName name="solver_cvg" localSheetId="160" hidden="1">0.0001</definedName>
    <definedName name="solver_drv" localSheetId="11" hidden="1">1</definedName>
    <definedName name="solver_drv" localSheetId="160" hidden="1">1</definedName>
    <definedName name="solver_est" localSheetId="11" hidden="1">1</definedName>
    <definedName name="solver_est" localSheetId="160" hidden="1">1</definedName>
    <definedName name="solver_itr" localSheetId="11" hidden="1">100</definedName>
    <definedName name="solver_itr" localSheetId="160" hidden="1">100</definedName>
    <definedName name="solver_lhs1" localSheetId="11" hidden="1">'Data Envelopment'!$D$32</definedName>
    <definedName name="solver_lhs1" localSheetId="160" hidden="1">'Data Envelopment'!$E$22</definedName>
    <definedName name="solver_lhs2" localSheetId="11" hidden="1">'Data Envelopment'!$E$32</definedName>
    <definedName name="solver_lhs2" localSheetId="160" hidden="1">'Data Envelopment'!$D$22</definedName>
    <definedName name="solver_lhs3" localSheetId="11" hidden="1">'Data Envelopment'!$F$32</definedName>
    <definedName name="solver_lhs3" localSheetId="160" hidden="1">'Data Envelopment'!$F$22</definedName>
    <definedName name="solver_lhs4" localSheetId="11" hidden="1">'Data Envelopment'!$C$32</definedName>
    <definedName name="solver_lhs4" localSheetId="160" hidden="1">'Data Envelopment'!$C$22</definedName>
    <definedName name="solver_lhs5" localSheetId="11" hidden="1">'Data Envelopment'!$G$32</definedName>
    <definedName name="solver_lhs5" localSheetId="160" hidden="1">'Data Envelopment'!$I$22</definedName>
    <definedName name="solver_lhs6" localSheetId="11" hidden="1">'9'!#REF!</definedName>
    <definedName name="solver_lhs6" localSheetId="160" hidden="1">'Data Envelopment'!$I$19</definedName>
    <definedName name="solver_lhs7" localSheetId="11" hidden="1">'9'!#REF!</definedName>
    <definedName name="solver_lhs7" localSheetId="160" hidden="1">'Data Envelopment'!$N$32</definedName>
    <definedName name="solver_lhs8" localSheetId="160" hidden="1">'Data Envelopment'!$N$32</definedName>
    <definedName name="solver_lhs9" localSheetId="160" hidden="1">'Data Envelopment'!$Q$32</definedName>
    <definedName name="solver_lin" localSheetId="11" hidden="1">2</definedName>
    <definedName name="solver_lin" localSheetId="160" hidden="1">2</definedName>
    <definedName name="solver_neg" localSheetId="11" hidden="1">2</definedName>
    <definedName name="solver_neg" localSheetId="160" hidden="1">2</definedName>
    <definedName name="solver_num" localSheetId="11" hidden="1">5</definedName>
    <definedName name="solver_num" localSheetId="160" hidden="1">5</definedName>
    <definedName name="solver_nwt" localSheetId="11" hidden="1">1</definedName>
    <definedName name="solver_nwt" localSheetId="160" hidden="1">1</definedName>
    <definedName name="solver_opt" localSheetId="11" hidden="1">'Data Envelopment'!$I$32</definedName>
    <definedName name="solver_opt" localSheetId="160" hidden="1">'Data Envelopment'!$I$22</definedName>
    <definedName name="solver_pre" localSheetId="11" hidden="1">0.000001</definedName>
    <definedName name="solver_pre" localSheetId="160" hidden="1">0.000001</definedName>
    <definedName name="solver_rel1" localSheetId="11" hidden="1">3</definedName>
    <definedName name="solver_rel1" localSheetId="160" hidden="1">3</definedName>
    <definedName name="solver_rel2" localSheetId="11" hidden="1">3</definedName>
    <definedName name="solver_rel2" localSheetId="160" hidden="1">3</definedName>
    <definedName name="solver_rel3" localSheetId="11" hidden="1">3</definedName>
    <definedName name="solver_rel3" localSheetId="160" hidden="1">3</definedName>
    <definedName name="solver_rel4" localSheetId="11" hidden="1">3</definedName>
    <definedName name="solver_rel4" localSheetId="160" hidden="1">3</definedName>
    <definedName name="solver_rel5" localSheetId="11" hidden="1">2</definedName>
    <definedName name="solver_rel5" localSheetId="160" hidden="1">1</definedName>
    <definedName name="solver_rel6" localSheetId="11" hidden="1">3</definedName>
    <definedName name="solver_rel6" localSheetId="160" hidden="1">1</definedName>
    <definedName name="solver_rel7" localSheetId="11" hidden="1">3</definedName>
    <definedName name="solver_rel7" localSheetId="160" hidden="1">3</definedName>
    <definedName name="solver_rel8" localSheetId="160" hidden="1">3</definedName>
    <definedName name="solver_rel9" localSheetId="160" hidden="1">3</definedName>
    <definedName name="solver_rhs1" localSheetId="11" hidden="1">0</definedName>
    <definedName name="solver_rhs1" localSheetId="160" hidden="1">0</definedName>
    <definedName name="solver_rhs2" localSheetId="11" hidden="1">0</definedName>
    <definedName name="solver_rhs2" localSheetId="160" hidden="1">0</definedName>
    <definedName name="solver_rhs3" localSheetId="11" hidden="1">0</definedName>
    <definedName name="solver_rhs3" localSheetId="160" hidden="1">0</definedName>
    <definedName name="solver_rhs4" localSheetId="11" hidden="1">0</definedName>
    <definedName name="solver_rhs4" localSheetId="160" hidden="1">0</definedName>
    <definedName name="solver_rhs5" localSheetId="11" hidden="1">1</definedName>
    <definedName name="solver_rhs5" localSheetId="160" hidden="1">1</definedName>
    <definedName name="solver_rhs6" localSheetId="11" hidden="1">65</definedName>
    <definedName name="solver_rhs6" localSheetId="160" hidden="1">1</definedName>
    <definedName name="solver_rhs7" localSheetId="11" hidden="1">65</definedName>
    <definedName name="solver_rhs7" localSheetId="160" hidden="1">0.2</definedName>
    <definedName name="solver_rhs8" localSheetId="160" hidden="1">0.2</definedName>
    <definedName name="solver_rhs9" localSheetId="160" hidden="1">0.25</definedName>
    <definedName name="solver_scl" localSheetId="11" hidden="1">2</definedName>
    <definedName name="solver_scl" localSheetId="160" hidden="1">2</definedName>
    <definedName name="solver_sho" localSheetId="11" hidden="1">2</definedName>
    <definedName name="solver_sho" localSheetId="160" hidden="1">2</definedName>
    <definedName name="solver_tim" localSheetId="11" hidden="1">100</definedName>
    <definedName name="solver_tim" localSheetId="160" hidden="1">100</definedName>
    <definedName name="solver_tol" localSheetId="11" hidden="1">0.05</definedName>
    <definedName name="solver_tol" localSheetId="160" hidden="1">0.05</definedName>
    <definedName name="solver_typ" localSheetId="11" hidden="1">1</definedName>
    <definedName name="solver_typ" localSheetId="160" hidden="1">1</definedName>
    <definedName name="solver_val" localSheetId="11" hidden="1">0</definedName>
    <definedName name="solver_val" localSheetId="160" hidden="1">0</definedName>
  </definedNames>
  <calcPr calcId="125725"/>
</workbook>
</file>

<file path=xl/calcChain.xml><?xml version="1.0" encoding="utf-8"?>
<calcChain xmlns="http://schemas.openxmlformats.org/spreadsheetml/2006/main">
  <c r="A33" i="236"/>
  <c r="A32"/>
  <c r="A31"/>
  <c r="A30"/>
  <c r="A29"/>
  <c r="A28"/>
  <c r="A27"/>
  <c r="A26"/>
  <c r="A25"/>
  <c r="A24"/>
  <c r="A23"/>
  <c r="A22"/>
  <c r="A21"/>
  <c r="A20"/>
  <c r="A19"/>
  <c r="A18"/>
  <c r="A17"/>
  <c r="A16"/>
  <c r="A15"/>
  <c r="A14"/>
  <c r="A13"/>
  <c r="A12"/>
  <c r="A11"/>
  <c r="A10"/>
  <c r="A9"/>
  <c r="A8"/>
  <c r="A7"/>
  <c r="A6"/>
  <c r="A5"/>
  <c r="A4"/>
  <c r="A3"/>
  <c r="P36" i="232"/>
  <c r="Q36"/>
  <c r="S36"/>
  <c r="T36"/>
  <c r="U36"/>
  <c r="V36"/>
  <c r="W36"/>
  <c r="X36"/>
  <c r="Y36"/>
  <c r="Z36"/>
  <c r="AA36"/>
  <c r="AB36"/>
  <c r="AC36"/>
  <c r="AD36"/>
  <c r="AE36"/>
  <c r="AF36"/>
  <c r="AG36"/>
  <c r="AH36"/>
  <c r="AJ36"/>
  <c r="AK36"/>
  <c r="AL36"/>
  <c r="AM36"/>
  <c r="AN36"/>
  <c r="AO36"/>
  <c r="AP36"/>
  <c r="AQ36"/>
  <c r="AR36"/>
  <c r="AS36"/>
  <c r="AT36"/>
  <c r="AU36"/>
  <c r="AV36"/>
  <c r="AW36"/>
  <c r="AX36"/>
  <c r="AY36"/>
  <c r="BA36"/>
  <c r="BB36"/>
  <c r="BC36"/>
  <c r="BD36"/>
  <c r="BE36"/>
  <c r="BF36"/>
  <c r="BG36"/>
  <c r="BH36"/>
  <c r="P37"/>
  <c r="Q37"/>
  <c r="S37"/>
  <c r="T37"/>
  <c r="U37"/>
  <c r="V37"/>
  <c r="W37"/>
  <c r="X37"/>
  <c r="Y37"/>
  <c r="Z37"/>
  <c r="AA37"/>
  <c r="AB37"/>
  <c r="AC37"/>
  <c r="AD37"/>
  <c r="AE37"/>
  <c r="AF37"/>
  <c r="AG37"/>
  <c r="AH37"/>
  <c r="AJ37"/>
  <c r="AK37"/>
  <c r="AL37"/>
  <c r="AM37"/>
  <c r="AN37"/>
  <c r="AO37"/>
  <c r="AP37"/>
  <c r="AQ37"/>
  <c r="AR37"/>
  <c r="AS37"/>
  <c r="AT37"/>
  <c r="AU37"/>
  <c r="AV37"/>
  <c r="AW37"/>
  <c r="AX37"/>
  <c r="AY37"/>
  <c r="BA37"/>
  <c r="BB37"/>
  <c r="BC37"/>
  <c r="BD37"/>
  <c r="BE37"/>
  <c r="BF37"/>
  <c r="BG37"/>
  <c r="BH37"/>
  <c r="P38"/>
  <c r="Q38"/>
  <c r="S38"/>
  <c r="T38"/>
  <c r="U38"/>
  <c r="V38"/>
  <c r="W38"/>
  <c r="X38"/>
  <c r="Y38"/>
  <c r="Z38"/>
  <c r="AA38"/>
  <c r="AB38"/>
  <c r="AC38"/>
  <c r="AD38"/>
  <c r="AE38"/>
  <c r="AF38"/>
  <c r="AG38"/>
  <c r="AH38"/>
  <c r="AJ38"/>
  <c r="AK38"/>
  <c r="AL38"/>
  <c r="AM38"/>
  <c r="AN38"/>
  <c r="AO38"/>
  <c r="AP38"/>
  <c r="AQ38"/>
  <c r="AR38"/>
  <c r="AS38"/>
  <c r="AT38"/>
  <c r="AU38"/>
  <c r="AV38"/>
  <c r="AW38"/>
  <c r="AX38"/>
  <c r="AY38"/>
  <c r="BA38"/>
  <c r="BB38"/>
  <c r="BC38"/>
  <c r="BD38"/>
  <c r="BE38"/>
  <c r="BF38"/>
  <c r="BG38"/>
  <c r="BH38"/>
  <c r="P39"/>
  <c r="Q39"/>
  <c r="S39"/>
  <c r="T39"/>
  <c r="U39"/>
  <c r="V39"/>
  <c r="W39"/>
  <c r="X39"/>
  <c r="Y39"/>
  <c r="Z39"/>
  <c r="AA39"/>
  <c r="AB39"/>
  <c r="AC39"/>
  <c r="AD39"/>
  <c r="AE39"/>
  <c r="AF39"/>
  <c r="AG39"/>
  <c r="AH39"/>
  <c r="AJ39"/>
  <c r="AK39"/>
  <c r="AL39"/>
  <c r="AM39"/>
  <c r="AN39"/>
  <c r="AO39"/>
  <c r="AP39"/>
  <c r="AQ39"/>
  <c r="AR39"/>
  <c r="AS39"/>
  <c r="AT39"/>
  <c r="AU39"/>
  <c r="AV39"/>
  <c r="AW39"/>
  <c r="AX39"/>
  <c r="AY39"/>
  <c r="BA39"/>
  <c r="BB39"/>
  <c r="BC39"/>
  <c r="BD39"/>
  <c r="BE39"/>
  <c r="BF39"/>
  <c r="BG39"/>
  <c r="BH39"/>
  <c r="P41"/>
  <c r="Q41"/>
  <c r="S41"/>
  <c r="T41"/>
  <c r="U41"/>
  <c r="V41"/>
  <c r="W41"/>
  <c r="X41"/>
  <c r="Y41"/>
  <c r="Z41"/>
  <c r="AA41"/>
  <c r="AB41"/>
  <c r="AC41"/>
  <c r="AD41"/>
  <c r="AE41"/>
  <c r="AF41"/>
  <c r="AG41"/>
  <c r="AH41"/>
  <c r="AJ41"/>
  <c r="AK41"/>
  <c r="AL41"/>
  <c r="AM41"/>
  <c r="AN41"/>
  <c r="AO41"/>
  <c r="AP41"/>
  <c r="AQ41"/>
  <c r="AR41"/>
  <c r="AS41"/>
  <c r="AT41"/>
  <c r="AU41"/>
  <c r="AV41"/>
  <c r="AW41"/>
  <c r="AX41"/>
  <c r="AY41"/>
  <c r="BA41"/>
  <c r="BB41"/>
  <c r="BC41"/>
  <c r="BD41"/>
  <c r="BE41"/>
  <c r="BF41"/>
  <c r="BG41"/>
  <c r="BH41"/>
  <c r="P42"/>
  <c r="Q42"/>
  <c r="S42"/>
  <c r="T42"/>
  <c r="U42"/>
  <c r="V42"/>
  <c r="W42"/>
  <c r="X42"/>
  <c r="Y42"/>
  <c r="Z42"/>
  <c r="AA42"/>
  <c r="AB42"/>
  <c r="AC42"/>
  <c r="AD42"/>
  <c r="AE42"/>
  <c r="AF42"/>
  <c r="AG42"/>
  <c r="AH42"/>
  <c r="AJ42"/>
  <c r="AK42"/>
  <c r="AL42"/>
  <c r="AM42"/>
  <c r="AN42"/>
  <c r="AO42"/>
  <c r="AP42"/>
  <c r="AQ42"/>
  <c r="AR42"/>
  <c r="AS42"/>
  <c r="AT42"/>
  <c r="AU42"/>
  <c r="AV42"/>
  <c r="AW42"/>
  <c r="AX42"/>
  <c r="AY42"/>
  <c r="BA42"/>
  <c r="BB42"/>
  <c r="BC42"/>
  <c r="BD42"/>
  <c r="BE42"/>
  <c r="BF42"/>
  <c r="BG42"/>
  <c r="BH42"/>
  <c r="P43"/>
  <c r="Q43"/>
  <c r="S43"/>
  <c r="T43"/>
  <c r="U43"/>
  <c r="V43"/>
  <c r="W43"/>
  <c r="X43"/>
  <c r="Y43"/>
  <c r="Z43"/>
  <c r="AA43"/>
  <c r="AB43"/>
  <c r="AC43"/>
  <c r="AD43"/>
  <c r="AE43"/>
  <c r="AF43"/>
  <c r="AG43"/>
  <c r="AH43"/>
  <c r="AJ43"/>
  <c r="AK43"/>
  <c r="AL43"/>
  <c r="AM43"/>
  <c r="AN43"/>
  <c r="AO43"/>
  <c r="AP43"/>
  <c r="AQ43"/>
  <c r="AR43"/>
  <c r="AS43"/>
  <c r="AT43"/>
  <c r="AU43"/>
  <c r="AV43"/>
  <c r="AW43"/>
  <c r="AX43"/>
  <c r="AY43"/>
  <c r="BA43"/>
  <c r="BB43"/>
  <c r="BC43"/>
  <c r="BD43"/>
  <c r="BE43"/>
  <c r="BF43"/>
  <c r="BG43"/>
  <c r="BH43"/>
  <c r="P44"/>
  <c r="Q44"/>
  <c r="S44"/>
  <c r="T44"/>
  <c r="U44"/>
  <c r="V44"/>
  <c r="W44"/>
  <c r="X44"/>
  <c r="Y44"/>
  <c r="Z44"/>
  <c r="AA44"/>
  <c r="AB44"/>
  <c r="AC44"/>
  <c r="AD44"/>
  <c r="AE44"/>
  <c r="AF44"/>
  <c r="AG44"/>
  <c r="AH44"/>
  <c r="AJ44"/>
  <c r="AK44"/>
  <c r="AL44"/>
  <c r="AM44"/>
  <c r="AN44"/>
  <c r="AO44"/>
  <c r="AP44"/>
  <c r="AQ44"/>
  <c r="AR44"/>
  <c r="AS44"/>
  <c r="AT44"/>
  <c r="AU44"/>
  <c r="AV44"/>
  <c r="AW44"/>
  <c r="AX44"/>
  <c r="AY44"/>
  <c r="BA44"/>
  <c r="BB44"/>
  <c r="BC44"/>
  <c r="BD44"/>
  <c r="BE44"/>
  <c r="BF44"/>
  <c r="BG44"/>
  <c r="BH44"/>
  <c r="B36"/>
  <c r="O44"/>
  <c r="N44"/>
  <c r="M44"/>
  <c r="L44"/>
  <c r="K44"/>
  <c r="J44"/>
  <c r="I44"/>
  <c r="H44"/>
  <c r="G44"/>
  <c r="F44"/>
  <c r="E44"/>
  <c r="D44"/>
  <c r="C44"/>
  <c r="B44"/>
  <c r="O43"/>
  <c r="N43"/>
  <c r="M43"/>
  <c r="L43"/>
  <c r="K43"/>
  <c r="J43"/>
  <c r="I43"/>
  <c r="H43"/>
  <c r="G43"/>
  <c r="F43"/>
  <c r="E43"/>
  <c r="D43"/>
  <c r="C43"/>
  <c r="B43"/>
  <c r="O42"/>
  <c r="N42"/>
  <c r="M42"/>
  <c r="L42"/>
  <c r="K42"/>
  <c r="J42"/>
  <c r="I42"/>
  <c r="H42"/>
  <c r="G42"/>
  <c r="F42"/>
  <c r="E42"/>
  <c r="D42"/>
  <c r="C42"/>
  <c r="B42"/>
  <c r="O41"/>
  <c r="N41"/>
  <c r="M41"/>
  <c r="L41"/>
  <c r="K41"/>
  <c r="J41"/>
  <c r="I41"/>
  <c r="H41"/>
  <c r="G41"/>
  <c r="F41"/>
  <c r="E41"/>
  <c r="D41"/>
  <c r="C41"/>
  <c r="B41"/>
  <c r="O39"/>
  <c r="N39"/>
  <c r="M39"/>
  <c r="L39"/>
  <c r="K39"/>
  <c r="J39"/>
  <c r="I39"/>
  <c r="H39"/>
  <c r="G39"/>
  <c r="F39"/>
  <c r="E39"/>
  <c r="D39"/>
  <c r="C39"/>
  <c r="B39"/>
  <c r="O38"/>
  <c r="N38"/>
  <c r="M38"/>
  <c r="L38"/>
  <c r="K38"/>
  <c r="J38"/>
  <c r="I38"/>
  <c r="H38"/>
  <c r="G38"/>
  <c r="F38"/>
  <c r="E38"/>
  <c r="D38"/>
  <c r="C38"/>
  <c r="B38"/>
  <c r="O37"/>
  <c r="N37"/>
  <c r="M37"/>
  <c r="L37"/>
  <c r="K37"/>
  <c r="J37"/>
  <c r="I37"/>
  <c r="H37"/>
  <c r="G37"/>
  <c r="F37"/>
  <c r="E37"/>
  <c r="D37"/>
  <c r="C37"/>
  <c r="B37"/>
  <c r="O36"/>
  <c r="N36"/>
  <c r="M36"/>
  <c r="L36"/>
  <c r="K36"/>
  <c r="J36"/>
  <c r="I36"/>
  <c r="H36"/>
  <c r="G36"/>
  <c r="F36"/>
  <c r="E36"/>
  <c r="D36"/>
  <c r="C36"/>
  <c r="A5" i="235" l="1"/>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5" i="234"/>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5" i="233"/>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5" i="224"/>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M29" i="231"/>
  <c r="G29"/>
  <c r="O28"/>
  <c r="N28"/>
  <c r="L28"/>
  <c r="K28"/>
  <c r="J28"/>
  <c r="I28"/>
  <c r="H28"/>
  <c r="F28"/>
  <c r="E28"/>
  <c r="D28"/>
  <c r="B27"/>
  <c r="B25"/>
  <c r="O24"/>
  <c r="M24"/>
  <c r="L24"/>
  <c r="K24"/>
  <c r="I24"/>
  <c r="H24"/>
  <c r="G24"/>
  <c r="F24"/>
  <c r="E24"/>
  <c r="D24"/>
  <c r="C24"/>
  <c r="N23"/>
  <c r="J23"/>
  <c r="I22"/>
  <c r="D22"/>
  <c r="O21"/>
  <c r="D21"/>
  <c r="C21"/>
  <c r="N19"/>
  <c r="M19"/>
  <c r="L19"/>
  <c r="K19"/>
  <c r="I19"/>
  <c r="F19"/>
  <c r="E19"/>
  <c r="C19"/>
  <c r="O18"/>
  <c r="N18"/>
  <c r="H18"/>
  <c r="G18"/>
  <c r="D18"/>
  <c r="B18"/>
  <c r="I17"/>
  <c r="M16"/>
  <c r="E16"/>
  <c r="C16"/>
  <c r="O15"/>
  <c r="N15"/>
  <c r="K15"/>
  <c r="J15"/>
  <c r="I15"/>
  <c r="F15"/>
  <c r="D15"/>
  <c r="L14"/>
  <c r="I13"/>
  <c r="H13"/>
  <c r="G13"/>
  <c r="B13"/>
  <c r="C12"/>
  <c r="M11"/>
  <c r="J11"/>
  <c r="I11"/>
  <c r="F11"/>
  <c r="E11"/>
  <c r="D11"/>
  <c r="O10"/>
  <c r="N10"/>
  <c r="K10"/>
  <c r="I10"/>
  <c r="C9"/>
  <c r="B9"/>
  <c r="H8"/>
  <c r="J7"/>
  <c r="H7"/>
  <c r="M5"/>
  <c r="H5"/>
  <c r="G5"/>
  <c r="D5"/>
  <c r="B5"/>
  <c r="A5"/>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L4"/>
  <c r="B5" i="230"/>
  <c r="D5"/>
  <c r="G5"/>
  <c r="H5"/>
  <c r="M5"/>
  <c r="H7"/>
  <c r="J7"/>
  <c r="H8"/>
  <c r="B9"/>
  <c r="C9"/>
  <c r="I10"/>
  <c r="K10"/>
  <c r="N10"/>
  <c r="O10"/>
  <c r="D11"/>
  <c r="E11"/>
  <c r="F11"/>
  <c r="I11"/>
  <c r="J11"/>
  <c r="M11"/>
  <c r="C12"/>
  <c r="B13"/>
  <c r="G13"/>
  <c r="H13"/>
  <c r="I13"/>
  <c r="L14"/>
  <c r="D15"/>
  <c r="F15"/>
  <c r="I15"/>
  <c r="J15"/>
  <c r="K15"/>
  <c r="N15"/>
  <c r="O15"/>
  <c r="C16"/>
  <c r="E16"/>
  <c r="M16"/>
  <c r="I17"/>
  <c r="B18"/>
  <c r="D18"/>
  <c r="G18"/>
  <c r="H18"/>
  <c r="J18"/>
  <c r="N18"/>
  <c r="O18"/>
  <c r="C19"/>
  <c r="E19"/>
  <c r="F19"/>
  <c r="I19"/>
  <c r="K19"/>
  <c r="L19"/>
  <c r="M19"/>
  <c r="N19"/>
  <c r="C21"/>
  <c r="D21"/>
  <c r="O21"/>
  <c r="D22"/>
  <c r="I22"/>
  <c r="J23"/>
  <c r="N23"/>
  <c r="C24"/>
  <c r="D24"/>
  <c r="E24"/>
  <c r="F24"/>
  <c r="G24"/>
  <c r="H24"/>
  <c r="I24"/>
  <c r="K24"/>
  <c r="L24"/>
  <c r="M24"/>
  <c r="O24"/>
  <c r="B25"/>
  <c r="B27"/>
  <c r="D28"/>
  <c r="E28"/>
  <c r="F28"/>
  <c r="H28"/>
  <c r="I28"/>
  <c r="J28"/>
  <c r="K28"/>
  <c r="L28"/>
  <c r="N28"/>
  <c r="O28"/>
  <c r="G29"/>
  <c r="M29"/>
  <c r="L4"/>
  <c r="A5" i="223"/>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6" i="230"/>
  <c r="A7" s="1"/>
  <c r="A8" s="1"/>
  <c r="A9" s="1"/>
  <c r="A10" s="1"/>
  <c r="A11" s="1"/>
  <c r="A12" s="1"/>
  <c r="A13" s="1"/>
  <c r="A14" s="1"/>
  <c r="A15" s="1"/>
  <c r="A16" s="1"/>
  <c r="A17" s="1"/>
  <c r="A18" s="1"/>
  <c r="A19" s="1"/>
  <c r="A20" s="1"/>
  <c r="A21" s="1"/>
  <c r="A22" s="1"/>
  <c r="A23" s="1"/>
  <c r="A24" s="1"/>
  <c r="A25" s="1"/>
  <c r="A26" s="1"/>
  <c r="A27" s="1"/>
  <c r="A28" s="1"/>
  <c r="A29" s="1"/>
  <c r="A30" s="1"/>
  <c r="A31" s="1"/>
  <c r="A32" s="1"/>
  <c r="A33" s="1"/>
  <c r="A5"/>
  <c r="O33" i="220"/>
  <c r="O32"/>
  <c r="M32"/>
  <c r="L32"/>
  <c r="K32"/>
  <c r="J32"/>
  <c r="H32"/>
  <c r="F32"/>
  <c r="E32"/>
  <c r="B32"/>
  <c r="O31"/>
  <c r="N31"/>
  <c r="M31"/>
  <c r="L31"/>
  <c r="K31"/>
  <c r="J31"/>
  <c r="I31"/>
  <c r="H31"/>
  <c r="G31"/>
  <c r="F31"/>
  <c r="E31"/>
  <c r="C31"/>
  <c r="B31"/>
  <c r="M30"/>
  <c r="L30"/>
  <c r="K30"/>
  <c r="J30"/>
  <c r="I30"/>
  <c r="H30"/>
  <c r="G30"/>
  <c r="F30"/>
  <c r="E30"/>
  <c r="C30"/>
  <c r="B30"/>
  <c r="N29"/>
  <c r="M29"/>
  <c r="L29"/>
  <c r="K29"/>
  <c r="J29"/>
  <c r="I29"/>
  <c r="H29"/>
  <c r="G29"/>
  <c r="F29"/>
  <c r="E29"/>
  <c r="D29"/>
  <c r="C29"/>
  <c r="B29"/>
  <c r="N28"/>
  <c r="M28"/>
  <c r="L28"/>
  <c r="K28"/>
  <c r="J28"/>
  <c r="I28"/>
  <c r="H28"/>
  <c r="G28"/>
  <c r="F28"/>
  <c r="E28"/>
  <c r="D28"/>
  <c r="C28"/>
  <c r="B28"/>
  <c r="O27"/>
  <c r="N27"/>
  <c r="M27"/>
  <c r="L27"/>
  <c r="K27"/>
  <c r="J27"/>
  <c r="I27"/>
  <c r="H27"/>
  <c r="G27"/>
  <c r="F27"/>
  <c r="E27"/>
  <c r="D27"/>
  <c r="C27"/>
  <c r="B27"/>
  <c r="O26"/>
  <c r="N26"/>
  <c r="M26"/>
  <c r="L26"/>
  <c r="K26"/>
  <c r="J26"/>
  <c r="I26"/>
  <c r="H26"/>
  <c r="G26"/>
  <c r="F26"/>
  <c r="E26"/>
  <c r="D26"/>
  <c r="C26"/>
  <c r="B26"/>
  <c r="O25"/>
  <c r="N25"/>
  <c r="M25"/>
  <c r="L25"/>
  <c r="K25"/>
  <c r="J25"/>
  <c r="I25"/>
  <c r="H25"/>
  <c r="G25"/>
  <c r="F25"/>
  <c r="E25"/>
  <c r="D25"/>
  <c r="C25"/>
  <c r="B25"/>
  <c r="O24"/>
  <c r="N24"/>
  <c r="M24"/>
  <c r="L24"/>
  <c r="K24"/>
  <c r="J24"/>
  <c r="I24"/>
  <c r="H24"/>
  <c r="G24"/>
  <c r="F24"/>
  <c r="E24"/>
  <c r="D24"/>
  <c r="C24"/>
  <c r="B24"/>
  <c r="O23"/>
  <c r="N23"/>
  <c r="M23"/>
  <c r="L23"/>
  <c r="K23"/>
  <c r="J23"/>
  <c r="I23"/>
  <c r="H23"/>
  <c r="G23"/>
  <c r="F23"/>
  <c r="E23"/>
  <c r="C23"/>
  <c r="B23"/>
  <c r="O22"/>
  <c r="N22"/>
  <c r="M22"/>
  <c r="L22"/>
  <c r="K22"/>
  <c r="J22"/>
  <c r="I22"/>
  <c r="H22"/>
  <c r="G22"/>
  <c r="F22"/>
  <c r="E22"/>
  <c r="D22"/>
  <c r="C22"/>
  <c r="B22"/>
  <c r="O21"/>
  <c r="N21"/>
  <c r="M21"/>
  <c r="L21"/>
  <c r="K21"/>
  <c r="J21"/>
  <c r="I21"/>
  <c r="H21"/>
  <c r="G21"/>
  <c r="F21"/>
  <c r="E21"/>
  <c r="D21"/>
  <c r="C21"/>
  <c r="B21"/>
  <c r="O20"/>
  <c r="N20"/>
  <c r="M20"/>
  <c r="L20"/>
  <c r="K20"/>
  <c r="J20"/>
  <c r="I20"/>
  <c r="H20"/>
  <c r="G20"/>
  <c r="F20"/>
  <c r="E20"/>
  <c r="D20"/>
  <c r="C20"/>
  <c r="B20"/>
  <c r="O19"/>
  <c r="N19"/>
  <c r="M19"/>
  <c r="L19"/>
  <c r="K19"/>
  <c r="J19"/>
  <c r="I19"/>
  <c r="H19"/>
  <c r="G19"/>
  <c r="F19"/>
  <c r="E19"/>
  <c r="D19"/>
  <c r="C19"/>
  <c r="B19"/>
  <c r="O18"/>
  <c r="N18"/>
  <c r="M18"/>
  <c r="L18"/>
  <c r="K18"/>
  <c r="J18"/>
  <c r="I18"/>
  <c r="H18"/>
  <c r="G18"/>
  <c r="F18"/>
  <c r="E18"/>
  <c r="D18"/>
  <c r="C18"/>
  <c r="B18"/>
  <c r="O17"/>
  <c r="N17"/>
  <c r="M17"/>
  <c r="L17"/>
  <c r="K17"/>
  <c r="J17"/>
  <c r="I17"/>
  <c r="H17"/>
  <c r="G17"/>
  <c r="F17"/>
  <c r="E17"/>
  <c r="D17"/>
  <c r="C17"/>
  <c r="B17"/>
  <c r="O16"/>
  <c r="N16"/>
  <c r="M16"/>
  <c r="L16"/>
  <c r="K16"/>
  <c r="J16"/>
  <c r="I16"/>
  <c r="H16"/>
  <c r="G16"/>
  <c r="F16"/>
  <c r="E16"/>
  <c r="D16"/>
  <c r="C16"/>
  <c r="B16"/>
  <c r="O15"/>
  <c r="N15"/>
  <c r="M15"/>
  <c r="L15"/>
  <c r="K15"/>
  <c r="J15"/>
  <c r="I15"/>
  <c r="H15"/>
  <c r="G15"/>
  <c r="F15"/>
  <c r="E15"/>
  <c r="D15"/>
  <c r="C15"/>
  <c r="B15"/>
  <c r="O14"/>
  <c r="N14"/>
  <c r="M14"/>
  <c r="L14"/>
  <c r="K14"/>
  <c r="J14"/>
  <c r="I14"/>
  <c r="H14"/>
  <c r="G14"/>
  <c r="F14"/>
  <c r="E14"/>
  <c r="D14"/>
  <c r="C14"/>
  <c r="B14"/>
  <c r="O13"/>
  <c r="N13"/>
  <c r="M13"/>
  <c r="L13"/>
  <c r="K13"/>
  <c r="J13"/>
  <c r="I13"/>
  <c r="H13"/>
  <c r="G13"/>
  <c r="F13"/>
  <c r="E13"/>
  <c r="D13"/>
  <c r="C13"/>
  <c r="B13"/>
  <c r="O12"/>
  <c r="N12"/>
  <c r="M12"/>
  <c r="L12"/>
  <c r="K12"/>
  <c r="J12"/>
  <c r="I12"/>
  <c r="H12"/>
  <c r="G12"/>
  <c r="F12"/>
  <c r="E12"/>
  <c r="D12"/>
  <c r="C12"/>
  <c r="B12"/>
  <c r="O11"/>
  <c r="N11"/>
  <c r="M11"/>
  <c r="L11"/>
  <c r="K11"/>
  <c r="J11"/>
  <c r="I11"/>
  <c r="H11"/>
  <c r="G11"/>
  <c r="F11"/>
  <c r="E11"/>
  <c r="D11"/>
  <c r="C11"/>
  <c r="B11"/>
  <c r="O10"/>
  <c r="N10"/>
  <c r="M10"/>
  <c r="L10"/>
  <c r="K10"/>
  <c r="J10"/>
  <c r="I10"/>
  <c r="H10"/>
  <c r="G10"/>
  <c r="F10"/>
  <c r="E10"/>
  <c r="D10"/>
  <c r="C10"/>
  <c r="B10"/>
  <c r="O9"/>
  <c r="N9"/>
  <c r="M9"/>
  <c r="L9"/>
  <c r="K9"/>
  <c r="J9"/>
  <c r="I9"/>
  <c r="H9"/>
  <c r="G9"/>
  <c r="F9"/>
  <c r="E9"/>
  <c r="D9"/>
  <c r="C9"/>
  <c r="B9"/>
  <c r="O8"/>
  <c r="N8"/>
  <c r="M8"/>
  <c r="L8"/>
  <c r="K8"/>
  <c r="J8"/>
  <c r="I8"/>
  <c r="H8"/>
  <c r="G8"/>
  <c r="F8"/>
  <c r="E8"/>
  <c r="D8"/>
  <c r="C8"/>
  <c r="B8"/>
  <c r="O7"/>
  <c r="N7"/>
  <c r="M7"/>
  <c r="L7"/>
  <c r="K7"/>
  <c r="J7"/>
  <c r="I7"/>
  <c r="H7"/>
  <c r="G7"/>
  <c r="F7"/>
  <c r="E7"/>
  <c r="D7"/>
  <c r="C7"/>
  <c r="B7"/>
  <c r="O6"/>
  <c r="N6"/>
  <c r="M6"/>
  <c r="L6"/>
  <c r="K6"/>
  <c r="J6"/>
  <c r="I6"/>
  <c r="H6"/>
  <c r="G6"/>
  <c r="F6"/>
  <c r="E6"/>
  <c r="D6"/>
  <c r="C6"/>
  <c r="B6"/>
  <c r="O5"/>
  <c r="N5"/>
  <c r="M5"/>
  <c r="L5"/>
  <c r="K5"/>
  <c r="J5"/>
  <c r="I5"/>
  <c r="H5"/>
  <c r="G5"/>
  <c r="F5"/>
  <c r="E5"/>
  <c r="D5"/>
  <c r="C5"/>
  <c r="B5"/>
  <c r="A5"/>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O4"/>
  <c r="N4"/>
  <c r="M4"/>
  <c r="L4"/>
  <c r="K4"/>
  <c r="J4"/>
  <c r="I4"/>
  <c r="H4"/>
  <c r="G4"/>
  <c r="F4"/>
  <c r="E4"/>
  <c r="C4"/>
  <c r="B4"/>
  <c r="M29" i="222"/>
  <c r="G29"/>
  <c r="O28"/>
  <c r="N28"/>
  <c r="L28"/>
  <c r="K28"/>
  <c r="J28"/>
  <c r="I28"/>
  <c r="H28"/>
  <c r="F28"/>
  <c r="E28"/>
  <c r="D28"/>
  <c r="B27"/>
  <c r="B25"/>
  <c r="O24"/>
  <c r="M24"/>
  <c r="L24"/>
  <c r="K24"/>
  <c r="I24"/>
  <c r="H24"/>
  <c r="G24"/>
  <c r="F24"/>
  <c r="E24"/>
  <c r="D24"/>
  <c r="C24"/>
  <c r="N23"/>
  <c r="J23"/>
  <c r="I22"/>
  <c r="D22"/>
  <c r="O21"/>
  <c r="D21"/>
  <c r="C21"/>
  <c r="N19"/>
  <c r="M19"/>
  <c r="L19"/>
  <c r="K19"/>
  <c r="I19"/>
  <c r="F19"/>
  <c r="E19"/>
  <c r="C19"/>
  <c r="O18"/>
  <c r="N18"/>
  <c r="J18"/>
  <c r="H18"/>
  <c r="G18"/>
  <c r="D18"/>
  <c r="B18"/>
  <c r="I17"/>
  <c r="M16"/>
  <c r="E16"/>
  <c r="C16"/>
  <c r="O15"/>
  <c r="N15"/>
  <c r="K15"/>
  <c r="J15"/>
  <c r="I15"/>
  <c r="F15"/>
  <c r="D15"/>
  <c r="L14"/>
  <c r="I13"/>
  <c r="H13"/>
  <c r="G13"/>
  <c r="B13"/>
  <c r="C12"/>
  <c r="M11"/>
  <c r="J11"/>
  <c r="I11"/>
  <c r="F11"/>
  <c r="E11"/>
  <c r="D11"/>
  <c r="O10"/>
  <c r="N10"/>
  <c r="K10"/>
  <c r="I10"/>
  <c r="C9"/>
  <c r="B9"/>
  <c r="H8"/>
  <c r="J7"/>
  <c r="H7"/>
  <c r="M5"/>
  <c r="H5"/>
  <c r="G5"/>
  <c r="D5"/>
  <c r="B5"/>
  <c r="A5"/>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L4"/>
  <c r="B5" i="221"/>
  <c r="D5"/>
  <c r="G5"/>
  <c r="H5"/>
  <c r="M5"/>
  <c r="H7"/>
  <c r="J7"/>
  <c r="H8"/>
  <c r="B9"/>
  <c r="C9"/>
  <c r="I10"/>
  <c r="K10"/>
  <c r="N10"/>
  <c r="O10"/>
  <c r="D11"/>
  <c r="E11"/>
  <c r="F11"/>
  <c r="I11"/>
  <c r="J11"/>
  <c r="M11"/>
  <c r="C12"/>
  <c r="B13"/>
  <c r="G13"/>
  <c r="H13"/>
  <c r="I13"/>
  <c r="L14"/>
  <c r="D15"/>
  <c r="F15"/>
  <c r="I15"/>
  <c r="J15"/>
  <c r="K15"/>
  <c r="N15"/>
  <c r="O15"/>
  <c r="C16"/>
  <c r="E16"/>
  <c r="M16"/>
  <c r="I17"/>
  <c r="B18"/>
  <c r="D18"/>
  <c r="G18"/>
  <c r="H18"/>
  <c r="J18"/>
  <c r="N18"/>
  <c r="O18"/>
  <c r="C19"/>
  <c r="E19"/>
  <c r="F19"/>
  <c r="I19"/>
  <c r="K19"/>
  <c r="L19"/>
  <c r="M19"/>
  <c r="N19"/>
  <c r="C21"/>
  <c r="D21"/>
  <c r="O21"/>
  <c r="D22"/>
  <c r="I22"/>
  <c r="J23"/>
  <c r="N23"/>
  <c r="C24"/>
  <c r="D24"/>
  <c r="E24"/>
  <c r="F24"/>
  <c r="G24"/>
  <c r="H24"/>
  <c r="I24"/>
  <c r="K24"/>
  <c r="L24"/>
  <c r="M24"/>
  <c r="O24"/>
  <c r="B25"/>
  <c r="B27"/>
  <c r="D28"/>
  <c r="E28"/>
  <c r="F28"/>
  <c r="H28"/>
  <c r="I28"/>
  <c r="J28"/>
  <c r="K28"/>
  <c r="L28"/>
  <c r="N28"/>
  <c r="O28"/>
  <c r="G29"/>
  <c r="M29"/>
  <c r="L4"/>
  <c r="A5" i="229"/>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B5" i="226"/>
  <c r="C5"/>
  <c r="D5"/>
  <c r="E5"/>
  <c r="F5"/>
  <c r="G5"/>
  <c r="H5"/>
  <c r="I5"/>
  <c r="J5"/>
  <c r="K5"/>
  <c r="L5"/>
  <c r="M5"/>
  <c r="N5"/>
  <c r="O5"/>
  <c r="B7"/>
  <c r="C7"/>
  <c r="D7"/>
  <c r="E7"/>
  <c r="F7"/>
  <c r="G7"/>
  <c r="H7"/>
  <c r="I7"/>
  <c r="J7"/>
  <c r="K7"/>
  <c r="L7"/>
  <c r="M7"/>
  <c r="N7"/>
  <c r="O7"/>
  <c r="B9"/>
  <c r="C9"/>
  <c r="D9"/>
  <c r="E9"/>
  <c r="F9"/>
  <c r="G9"/>
  <c r="H9"/>
  <c r="I9"/>
  <c r="J9"/>
  <c r="K9"/>
  <c r="L9"/>
  <c r="M9"/>
  <c r="N9"/>
  <c r="O9"/>
  <c r="B11"/>
  <c r="C11"/>
  <c r="D11"/>
  <c r="E11"/>
  <c r="F11"/>
  <c r="G11"/>
  <c r="H11"/>
  <c r="I11"/>
  <c r="J11"/>
  <c r="K11"/>
  <c r="L11"/>
  <c r="M11"/>
  <c r="N11"/>
  <c r="O11"/>
  <c r="B13"/>
  <c r="C13"/>
  <c r="D13"/>
  <c r="E13"/>
  <c r="F13"/>
  <c r="G13"/>
  <c r="H13"/>
  <c r="I13"/>
  <c r="J13"/>
  <c r="K13"/>
  <c r="L13"/>
  <c r="M13"/>
  <c r="N13"/>
  <c r="O13"/>
  <c r="B15"/>
  <c r="C15"/>
  <c r="D15"/>
  <c r="E15"/>
  <c r="F15"/>
  <c r="G15"/>
  <c r="H15"/>
  <c r="I15"/>
  <c r="J15"/>
  <c r="K15"/>
  <c r="L15"/>
  <c r="M15"/>
  <c r="N15"/>
  <c r="O15"/>
  <c r="B17"/>
  <c r="C17"/>
  <c r="D17"/>
  <c r="E17"/>
  <c r="F17"/>
  <c r="G17"/>
  <c r="H17"/>
  <c r="I17"/>
  <c r="J17"/>
  <c r="K17"/>
  <c r="L17"/>
  <c r="M17"/>
  <c r="N17"/>
  <c r="O17"/>
  <c r="B19"/>
  <c r="C19"/>
  <c r="D19"/>
  <c r="E19"/>
  <c r="F19"/>
  <c r="G19"/>
  <c r="H19"/>
  <c r="I19"/>
  <c r="J19"/>
  <c r="K19"/>
  <c r="L19"/>
  <c r="M19"/>
  <c r="N19"/>
  <c r="O19"/>
  <c r="B21"/>
  <c r="C21"/>
  <c r="D21"/>
  <c r="E21"/>
  <c r="F21"/>
  <c r="G21"/>
  <c r="H21"/>
  <c r="I21"/>
  <c r="J21"/>
  <c r="K21"/>
  <c r="L21"/>
  <c r="M21"/>
  <c r="N21"/>
  <c r="O21"/>
  <c r="B23"/>
  <c r="C23"/>
  <c r="D23"/>
  <c r="E23"/>
  <c r="F23"/>
  <c r="G23"/>
  <c r="H23"/>
  <c r="I23"/>
  <c r="J23"/>
  <c r="K23"/>
  <c r="L23"/>
  <c r="M23"/>
  <c r="N23"/>
  <c r="O23"/>
  <c r="B25"/>
  <c r="C25"/>
  <c r="D25"/>
  <c r="E25"/>
  <c r="F25"/>
  <c r="G25"/>
  <c r="H25"/>
  <c r="I25"/>
  <c r="J25"/>
  <c r="K25"/>
  <c r="L25"/>
  <c r="M25"/>
  <c r="N25"/>
  <c r="O25"/>
  <c r="B27"/>
  <c r="C27"/>
  <c r="D27"/>
  <c r="E27"/>
  <c r="F27"/>
  <c r="G27"/>
  <c r="H27"/>
  <c r="I27"/>
  <c r="J27"/>
  <c r="K27"/>
  <c r="L27"/>
  <c r="M27"/>
  <c r="N27"/>
  <c r="O27"/>
  <c r="B29"/>
  <c r="C29"/>
  <c r="D29"/>
  <c r="E29"/>
  <c r="F29"/>
  <c r="G29"/>
  <c r="H29"/>
  <c r="I29"/>
  <c r="J29"/>
  <c r="K29"/>
  <c r="L29"/>
  <c r="M29"/>
  <c r="N29"/>
  <c r="O29"/>
  <c r="B31"/>
  <c r="C31"/>
  <c r="D31"/>
  <c r="E31"/>
  <c r="F31"/>
  <c r="G31"/>
  <c r="H31"/>
  <c r="I31"/>
  <c r="J31"/>
  <c r="K31"/>
  <c r="L31"/>
  <c r="M31"/>
  <c r="N31"/>
  <c r="O31"/>
  <c r="B5" i="225"/>
  <c r="C5"/>
  <c r="D5"/>
  <c r="E5"/>
  <c r="F5"/>
  <c r="G5"/>
  <c r="H5"/>
  <c r="I5"/>
  <c r="J5"/>
  <c r="K5"/>
  <c r="L5"/>
  <c r="M5"/>
  <c r="N5"/>
  <c r="O5"/>
  <c r="B6"/>
  <c r="C6"/>
  <c r="D6"/>
  <c r="E6"/>
  <c r="F6"/>
  <c r="G6"/>
  <c r="H6"/>
  <c r="I6"/>
  <c r="J6"/>
  <c r="K6"/>
  <c r="L6"/>
  <c r="M6"/>
  <c r="N6"/>
  <c r="O6"/>
  <c r="B7"/>
  <c r="C7"/>
  <c r="D7"/>
  <c r="E7"/>
  <c r="F7"/>
  <c r="G7"/>
  <c r="H7"/>
  <c r="I7"/>
  <c r="J7"/>
  <c r="K7"/>
  <c r="L7"/>
  <c r="M7"/>
  <c r="N7"/>
  <c r="O7"/>
  <c r="B8"/>
  <c r="C8"/>
  <c r="D8"/>
  <c r="E8"/>
  <c r="F8"/>
  <c r="G8"/>
  <c r="H8"/>
  <c r="I8"/>
  <c r="J8"/>
  <c r="K8"/>
  <c r="L8"/>
  <c r="M8"/>
  <c r="N8"/>
  <c r="O8"/>
  <c r="B9"/>
  <c r="C9"/>
  <c r="D9"/>
  <c r="E9"/>
  <c r="F9"/>
  <c r="G9"/>
  <c r="H9"/>
  <c r="I9"/>
  <c r="J9"/>
  <c r="K9"/>
  <c r="L9"/>
  <c r="M9"/>
  <c r="N9"/>
  <c r="O9"/>
  <c r="B10"/>
  <c r="C10"/>
  <c r="D10"/>
  <c r="E10"/>
  <c r="F10"/>
  <c r="G10"/>
  <c r="H10"/>
  <c r="I10"/>
  <c r="J10"/>
  <c r="K10"/>
  <c r="L10"/>
  <c r="M10"/>
  <c r="N10"/>
  <c r="O10"/>
  <c r="B11"/>
  <c r="C11"/>
  <c r="D11"/>
  <c r="E11"/>
  <c r="F11"/>
  <c r="G11"/>
  <c r="H11"/>
  <c r="I11"/>
  <c r="J11"/>
  <c r="K11"/>
  <c r="L11"/>
  <c r="M11"/>
  <c r="N11"/>
  <c r="O11"/>
  <c r="B12"/>
  <c r="C12"/>
  <c r="D12"/>
  <c r="E12"/>
  <c r="F12"/>
  <c r="G12"/>
  <c r="H12"/>
  <c r="I12"/>
  <c r="J12"/>
  <c r="K12"/>
  <c r="L12"/>
  <c r="M12"/>
  <c r="N12"/>
  <c r="O12"/>
  <c r="B13"/>
  <c r="C13"/>
  <c r="D13"/>
  <c r="E13"/>
  <c r="F13"/>
  <c r="G13"/>
  <c r="H13"/>
  <c r="I13"/>
  <c r="J13"/>
  <c r="K13"/>
  <c r="L13"/>
  <c r="M13"/>
  <c r="N13"/>
  <c r="O13"/>
  <c r="B14"/>
  <c r="C14"/>
  <c r="D14"/>
  <c r="E14"/>
  <c r="F14"/>
  <c r="G14"/>
  <c r="H14"/>
  <c r="I14"/>
  <c r="J14"/>
  <c r="K14"/>
  <c r="L14"/>
  <c r="M14"/>
  <c r="N14"/>
  <c r="O14"/>
  <c r="B15"/>
  <c r="C15"/>
  <c r="D15"/>
  <c r="E15"/>
  <c r="F15"/>
  <c r="G15"/>
  <c r="H15"/>
  <c r="I15"/>
  <c r="J15"/>
  <c r="K15"/>
  <c r="L15"/>
  <c r="M15"/>
  <c r="N15"/>
  <c r="O15"/>
  <c r="B16"/>
  <c r="C16"/>
  <c r="D16"/>
  <c r="E16"/>
  <c r="F16"/>
  <c r="G16"/>
  <c r="H16"/>
  <c r="I16"/>
  <c r="J16"/>
  <c r="K16"/>
  <c r="L16"/>
  <c r="M16"/>
  <c r="N16"/>
  <c r="O16"/>
  <c r="B17"/>
  <c r="C17"/>
  <c r="D17"/>
  <c r="E17"/>
  <c r="F17"/>
  <c r="G17"/>
  <c r="H17"/>
  <c r="I17"/>
  <c r="J17"/>
  <c r="K17"/>
  <c r="L17"/>
  <c r="M17"/>
  <c r="N17"/>
  <c r="O17"/>
  <c r="B18"/>
  <c r="C18"/>
  <c r="D18"/>
  <c r="E18"/>
  <c r="F18"/>
  <c r="G18"/>
  <c r="H18"/>
  <c r="I18"/>
  <c r="J18"/>
  <c r="K18"/>
  <c r="L18"/>
  <c r="M18"/>
  <c r="N18"/>
  <c r="O18"/>
  <c r="B19"/>
  <c r="C19"/>
  <c r="D19"/>
  <c r="E19"/>
  <c r="F19"/>
  <c r="G19"/>
  <c r="H19"/>
  <c r="I19"/>
  <c r="J19"/>
  <c r="K19"/>
  <c r="L19"/>
  <c r="M19"/>
  <c r="N19"/>
  <c r="O19"/>
  <c r="B20"/>
  <c r="C20"/>
  <c r="D20"/>
  <c r="E20"/>
  <c r="F20"/>
  <c r="G20"/>
  <c r="H20"/>
  <c r="I20"/>
  <c r="J20"/>
  <c r="K20"/>
  <c r="L20"/>
  <c r="M20"/>
  <c r="N20"/>
  <c r="O20"/>
  <c r="B21"/>
  <c r="C21"/>
  <c r="D21"/>
  <c r="E21"/>
  <c r="F21"/>
  <c r="G21"/>
  <c r="H21"/>
  <c r="I21"/>
  <c r="J21"/>
  <c r="K21"/>
  <c r="L21"/>
  <c r="M21"/>
  <c r="N21"/>
  <c r="O21"/>
  <c r="B22"/>
  <c r="C22"/>
  <c r="D22"/>
  <c r="E22"/>
  <c r="F22"/>
  <c r="G22"/>
  <c r="H22"/>
  <c r="I22"/>
  <c r="J22"/>
  <c r="K22"/>
  <c r="L22"/>
  <c r="M22"/>
  <c r="N22"/>
  <c r="O22"/>
  <c r="B23"/>
  <c r="C23"/>
  <c r="D23"/>
  <c r="E23"/>
  <c r="F23"/>
  <c r="G23"/>
  <c r="H23"/>
  <c r="I23"/>
  <c r="J23"/>
  <c r="K23"/>
  <c r="L23"/>
  <c r="M23"/>
  <c r="N23"/>
  <c r="O23"/>
  <c r="B24"/>
  <c r="C24"/>
  <c r="D24"/>
  <c r="E24"/>
  <c r="F24"/>
  <c r="G24"/>
  <c r="H24"/>
  <c r="I24"/>
  <c r="J24"/>
  <c r="K24"/>
  <c r="L24"/>
  <c r="M24"/>
  <c r="N24"/>
  <c r="O24"/>
  <c r="B25"/>
  <c r="C25"/>
  <c r="D25"/>
  <c r="E25"/>
  <c r="F25"/>
  <c r="G25"/>
  <c r="H25"/>
  <c r="I25"/>
  <c r="J25"/>
  <c r="K25"/>
  <c r="L25"/>
  <c r="M25"/>
  <c r="N25"/>
  <c r="O25"/>
  <c r="B26"/>
  <c r="C26"/>
  <c r="D26"/>
  <c r="E26"/>
  <c r="F26"/>
  <c r="G26"/>
  <c r="H26"/>
  <c r="I26"/>
  <c r="J26"/>
  <c r="K26"/>
  <c r="L26"/>
  <c r="M26"/>
  <c r="N26"/>
  <c r="O26"/>
  <c r="B27"/>
  <c r="C27"/>
  <c r="D27"/>
  <c r="E27"/>
  <c r="F27"/>
  <c r="G27"/>
  <c r="H27"/>
  <c r="I27"/>
  <c r="J27"/>
  <c r="K27"/>
  <c r="L27"/>
  <c r="M27"/>
  <c r="N27"/>
  <c r="O27"/>
  <c r="B28"/>
  <c r="C28"/>
  <c r="D28"/>
  <c r="E28"/>
  <c r="F28"/>
  <c r="G28"/>
  <c r="H28"/>
  <c r="I28"/>
  <c r="J28"/>
  <c r="K28"/>
  <c r="L28"/>
  <c r="M28"/>
  <c r="N28"/>
  <c r="O28"/>
  <c r="B29"/>
  <c r="C29"/>
  <c r="D29"/>
  <c r="E29"/>
  <c r="F29"/>
  <c r="G29"/>
  <c r="H29"/>
  <c r="I29"/>
  <c r="J29"/>
  <c r="K29"/>
  <c r="L29"/>
  <c r="M29"/>
  <c r="N29"/>
  <c r="O29"/>
  <c r="B30"/>
  <c r="C30"/>
  <c r="D30"/>
  <c r="E30"/>
  <c r="F30"/>
  <c r="G30"/>
  <c r="H30"/>
  <c r="I30"/>
  <c r="J30"/>
  <c r="K30"/>
  <c r="L30"/>
  <c r="M30"/>
  <c r="N30"/>
  <c r="O30"/>
  <c r="B31"/>
  <c r="C31"/>
  <c r="D31"/>
  <c r="E31"/>
  <c r="F31"/>
  <c r="G31"/>
  <c r="H31"/>
  <c r="I31"/>
  <c r="J31"/>
  <c r="K31"/>
  <c r="L31"/>
  <c r="M31"/>
  <c r="N31"/>
  <c r="O31"/>
  <c r="B32"/>
  <c r="C32"/>
  <c r="D32"/>
  <c r="E32"/>
  <c r="F32"/>
  <c r="G32"/>
  <c r="H32"/>
  <c r="I32"/>
  <c r="J32"/>
  <c r="K32"/>
  <c r="L32"/>
  <c r="M32"/>
  <c r="N32"/>
  <c r="O32"/>
  <c r="B33"/>
  <c r="C33"/>
  <c r="D33"/>
  <c r="E33"/>
  <c r="F33"/>
  <c r="G33"/>
  <c r="H33"/>
  <c r="I33"/>
  <c r="J33"/>
  <c r="K33"/>
  <c r="L33"/>
  <c r="M33"/>
  <c r="N33"/>
  <c r="O33"/>
  <c r="N4"/>
  <c r="O4"/>
  <c r="C4"/>
  <c r="D4"/>
  <c r="E4"/>
  <c r="F4"/>
  <c r="G4"/>
  <c r="H4"/>
  <c r="I4"/>
  <c r="J4"/>
  <c r="K4"/>
  <c r="L4"/>
  <c r="M4"/>
  <c r="B4"/>
  <c r="A5" i="219"/>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M29" i="218"/>
  <c r="G29"/>
  <c r="O28"/>
  <c r="N28"/>
  <c r="L28"/>
  <c r="K28"/>
  <c r="J28"/>
  <c r="I28"/>
  <c r="H28"/>
  <c r="F28"/>
  <c r="E28"/>
  <c r="D28"/>
  <c r="B27"/>
  <c r="B25"/>
  <c r="O24"/>
  <c r="M24"/>
  <c r="L24"/>
  <c r="K24"/>
  <c r="I24"/>
  <c r="H24"/>
  <c r="G24"/>
  <c r="F24"/>
  <c r="E24"/>
  <c r="D24"/>
  <c r="C24"/>
  <c r="O23"/>
  <c r="N23"/>
  <c r="J23"/>
  <c r="O22"/>
  <c r="I22"/>
  <c r="D22"/>
  <c r="O21"/>
  <c r="D21"/>
  <c r="C21"/>
  <c r="C20"/>
  <c r="N19"/>
  <c r="M19"/>
  <c r="L19"/>
  <c r="K19"/>
  <c r="I19"/>
  <c r="F19"/>
  <c r="E19"/>
  <c r="C19"/>
  <c r="O18"/>
  <c r="N18"/>
  <c r="H18"/>
  <c r="G18"/>
  <c r="D18"/>
  <c r="C18"/>
  <c r="B18"/>
  <c r="I17"/>
  <c r="C17"/>
  <c r="M16"/>
  <c r="E16"/>
  <c r="C16"/>
  <c r="O15"/>
  <c r="N15"/>
  <c r="K15"/>
  <c r="J15"/>
  <c r="I15"/>
  <c r="F15"/>
  <c r="D15"/>
  <c r="C15"/>
  <c r="L14"/>
  <c r="C14"/>
  <c r="I13"/>
  <c r="H13"/>
  <c r="G13"/>
  <c r="C13"/>
  <c r="B13"/>
  <c r="C12"/>
  <c r="M11"/>
  <c r="J11"/>
  <c r="I11"/>
  <c r="F11"/>
  <c r="E11"/>
  <c r="D11"/>
  <c r="C11"/>
  <c r="O10"/>
  <c r="N10"/>
  <c r="K10"/>
  <c r="I10"/>
  <c r="D10"/>
  <c r="C10"/>
  <c r="D9"/>
  <c r="C9"/>
  <c r="B9"/>
  <c r="H8"/>
  <c r="D8"/>
  <c r="C8"/>
  <c r="J7"/>
  <c r="H7"/>
  <c r="D7"/>
  <c r="C7"/>
  <c r="D6"/>
  <c r="C6"/>
  <c r="M5"/>
  <c r="H5"/>
  <c r="G5"/>
  <c r="D5"/>
  <c r="C5"/>
  <c r="B5"/>
  <c r="A5"/>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L4"/>
  <c r="C4"/>
  <c r="M29" i="217"/>
  <c r="G29"/>
  <c r="O28"/>
  <c r="N28"/>
  <c r="L28"/>
  <c r="K28"/>
  <c r="J28"/>
  <c r="I28"/>
  <c r="H28"/>
  <c r="F28"/>
  <c r="E28"/>
  <c r="D28"/>
  <c r="B27"/>
  <c r="B25"/>
  <c r="O24"/>
  <c r="M24"/>
  <c r="L24"/>
  <c r="K24"/>
  <c r="I24"/>
  <c r="H24"/>
  <c r="G24"/>
  <c r="F24"/>
  <c r="E24"/>
  <c r="D24"/>
  <c r="C24"/>
  <c r="N23"/>
  <c r="J23"/>
  <c r="I22"/>
  <c r="D22"/>
  <c r="O21"/>
  <c r="D21"/>
  <c r="C21"/>
  <c r="N19"/>
  <c r="M19"/>
  <c r="L19"/>
  <c r="K19"/>
  <c r="I19"/>
  <c r="F19"/>
  <c r="E19"/>
  <c r="C19"/>
  <c r="O18"/>
  <c r="N18"/>
  <c r="J18"/>
  <c r="H18"/>
  <c r="G18"/>
  <c r="D18"/>
  <c r="B18"/>
  <c r="I17"/>
  <c r="M16"/>
  <c r="E16"/>
  <c r="C16"/>
  <c r="O15"/>
  <c r="N15"/>
  <c r="K15"/>
  <c r="J15"/>
  <c r="I15"/>
  <c r="F15"/>
  <c r="D15"/>
  <c r="L14"/>
  <c r="I13"/>
  <c r="H13"/>
  <c r="G13"/>
  <c r="B13"/>
  <c r="C12"/>
  <c r="M11"/>
  <c r="J11"/>
  <c r="I11"/>
  <c r="F11"/>
  <c r="E11"/>
  <c r="D11"/>
  <c r="O10"/>
  <c r="N10"/>
  <c r="K10"/>
  <c r="I10"/>
  <c r="C9"/>
  <c r="B9"/>
  <c r="H8"/>
  <c r="J7"/>
  <c r="H7"/>
  <c r="M5"/>
  <c r="H5"/>
  <c r="G5"/>
  <c r="D5"/>
  <c r="B5"/>
  <c r="A5"/>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L4"/>
  <c r="B5" i="216"/>
  <c r="D5"/>
  <c r="G5"/>
  <c r="H5"/>
  <c r="M5"/>
  <c r="H7"/>
  <c r="J7"/>
  <c r="H8"/>
  <c r="B9"/>
  <c r="C9"/>
  <c r="I10"/>
  <c r="K10"/>
  <c r="N10"/>
  <c r="O10"/>
  <c r="D11"/>
  <c r="E11"/>
  <c r="F11"/>
  <c r="I11"/>
  <c r="J11"/>
  <c r="M11"/>
  <c r="C12"/>
  <c r="B13"/>
  <c r="G13"/>
  <c r="H13"/>
  <c r="I13"/>
  <c r="L14"/>
  <c r="D15"/>
  <c r="F15"/>
  <c r="I15"/>
  <c r="J15"/>
  <c r="K15"/>
  <c r="N15"/>
  <c r="O15"/>
  <c r="C16"/>
  <c r="E16"/>
  <c r="M16"/>
  <c r="I17"/>
  <c r="B18"/>
  <c r="D18"/>
  <c r="G18"/>
  <c r="H18"/>
  <c r="J18"/>
  <c r="N18"/>
  <c r="O18"/>
  <c r="C19"/>
  <c r="E19"/>
  <c r="F19"/>
  <c r="I19"/>
  <c r="K19"/>
  <c r="L19"/>
  <c r="M19"/>
  <c r="N19"/>
  <c r="C21"/>
  <c r="D21"/>
  <c r="O21"/>
  <c r="D22"/>
  <c r="I22"/>
  <c r="J23"/>
  <c r="N23"/>
  <c r="C24"/>
  <c r="D24"/>
  <c r="E24"/>
  <c r="F24"/>
  <c r="G24"/>
  <c r="H24"/>
  <c r="I24"/>
  <c r="K24"/>
  <c r="L24"/>
  <c r="M24"/>
  <c r="O24"/>
  <c r="B25"/>
  <c r="B27"/>
  <c r="D28"/>
  <c r="E28"/>
  <c r="F28"/>
  <c r="H28"/>
  <c r="I28"/>
  <c r="J28"/>
  <c r="K28"/>
  <c r="L28"/>
  <c r="N28"/>
  <c r="O28"/>
  <c r="G29"/>
  <c r="M29"/>
  <c r="L4"/>
  <c r="A5" i="225"/>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5" i="226"/>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5" i="227"/>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5" i="228"/>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5" i="221"/>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5" i="216"/>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5" i="215"/>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5" i="212"/>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H6" i="206"/>
  <c r="B5" i="205"/>
  <c r="C5"/>
  <c r="D5"/>
  <c r="E5"/>
  <c r="F5"/>
  <c r="G5"/>
  <c r="H5"/>
  <c r="I5"/>
  <c r="J5"/>
  <c r="K5"/>
  <c r="L5"/>
  <c r="M5"/>
  <c r="N5"/>
  <c r="O5"/>
  <c r="B6"/>
  <c r="C6"/>
  <c r="D6"/>
  <c r="E6"/>
  <c r="F6"/>
  <c r="G6"/>
  <c r="H6"/>
  <c r="I6"/>
  <c r="J6"/>
  <c r="K6"/>
  <c r="L6"/>
  <c r="M6"/>
  <c r="N6"/>
  <c r="O6"/>
  <c r="B7"/>
  <c r="C7"/>
  <c r="D7"/>
  <c r="E7"/>
  <c r="F7"/>
  <c r="G7"/>
  <c r="H7"/>
  <c r="I7"/>
  <c r="J7"/>
  <c r="K7"/>
  <c r="L7"/>
  <c r="M7"/>
  <c r="N7"/>
  <c r="O7"/>
  <c r="B8"/>
  <c r="C8"/>
  <c r="D8"/>
  <c r="E8"/>
  <c r="F8"/>
  <c r="G8"/>
  <c r="H8"/>
  <c r="I8"/>
  <c r="J8"/>
  <c r="K8"/>
  <c r="L8"/>
  <c r="M8"/>
  <c r="N8"/>
  <c r="O8"/>
  <c r="B9"/>
  <c r="C9"/>
  <c r="D9"/>
  <c r="E9"/>
  <c r="F9"/>
  <c r="G9"/>
  <c r="H9"/>
  <c r="I9"/>
  <c r="J9"/>
  <c r="K9"/>
  <c r="L9"/>
  <c r="M9"/>
  <c r="N9"/>
  <c r="O9"/>
  <c r="B10"/>
  <c r="C10"/>
  <c r="D10"/>
  <c r="E10"/>
  <c r="F10"/>
  <c r="G10"/>
  <c r="H10"/>
  <c r="I10"/>
  <c r="J10"/>
  <c r="K10"/>
  <c r="L10"/>
  <c r="M10"/>
  <c r="N10"/>
  <c r="O10"/>
  <c r="B11"/>
  <c r="C11"/>
  <c r="D11"/>
  <c r="E11"/>
  <c r="F11"/>
  <c r="G11"/>
  <c r="H11"/>
  <c r="I11"/>
  <c r="J11"/>
  <c r="K11"/>
  <c r="L11"/>
  <c r="M11"/>
  <c r="N11"/>
  <c r="O11"/>
  <c r="B12"/>
  <c r="C12"/>
  <c r="D12"/>
  <c r="E12"/>
  <c r="F12"/>
  <c r="G12"/>
  <c r="H12"/>
  <c r="I12"/>
  <c r="J12"/>
  <c r="K12"/>
  <c r="L12"/>
  <c r="M12"/>
  <c r="N12"/>
  <c r="O12"/>
  <c r="B13"/>
  <c r="C13"/>
  <c r="D13"/>
  <c r="E13"/>
  <c r="F13"/>
  <c r="G13"/>
  <c r="H13"/>
  <c r="I13"/>
  <c r="J13"/>
  <c r="K13"/>
  <c r="L13"/>
  <c r="M13"/>
  <c r="N13"/>
  <c r="O13"/>
  <c r="B14"/>
  <c r="C14"/>
  <c r="D14"/>
  <c r="E14"/>
  <c r="F14"/>
  <c r="G14"/>
  <c r="H14"/>
  <c r="I14"/>
  <c r="J14"/>
  <c r="K14"/>
  <c r="L14"/>
  <c r="M14"/>
  <c r="N14"/>
  <c r="O14"/>
  <c r="B15"/>
  <c r="C15"/>
  <c r="D15"/>
  <c r="E15"/>
  <c r="F15"/>
  <c r="G15"/>
  <c r="H15"/>
  <c r="I15"/>
  <c r="J15"/>
  <c r="K15"/>
  <c r="L15"/>
  <c r="M15"/>
  <c r="N15"/>
  <c r="O15"/>
  <c r="B16"/>
  <c r="C16"/>
  <c r="D16"/>
  <c r="E16"/>
  <c r="F16"/>
  <c r="G16"/>
  <c r="H16"/>
  <c r="I16"/>
  <c r="J16"/>
  <c r="K16"/>
  <c r="L16"/>
  <c r="M16"/>
  <c r="N16"/>
  <c r="O16"/>
  <c r="B17"/>
  <c r="C17"/>
  <c r="E17"/>
  <c r="F17"/>
  <c r="G17"/>
  <c r="H17"/>
  <c r="I17"/>
  <c r="J17"/>
  <c r="K17"/>
  <c r="L17"/>
  <c r="M17"/>
  <c r="N17"/>
  <c r="O17"/>
  <c r="B18"/>
  <c r="C18"/>
  <c r="D18"/>
  <c r="E18"/>
  <c r="F18"/>
  <c r="G18"/>
  <c r="H18"/>
  <c r="I18"/>
  <c r="J18"/>
  <c r="K18"/>
  <c r="L18"/>
  <c r="M18"/>
  <c r="N18"/>
  <c r="O18"/>
  <c r="B19"/>
  <c r="C19"/>
  <c r="D19"/>
  <c r="E19"/>
  <c r="F19"/>
  <c r="G19"/>
  <c r="H19"/>
  <c r="I19"/>
  <c r="J19"/>
  <c r="K19"/>
  <c r="L19"/>
  <c r="M19"/>
  <c r="N19"/>
  <c r="O19"/>
  <c r="B20"/>
  <c r="C20"/>
  <c r="D20"/>
  <c r="E20"/>
  <c r="F20"/>
  <c r="G20"/>
  <c r="H20"/>
  <c r="I20"/>
  <c r="J20"/>
  <c r="K20"/>
  <c r="L20"/>
  <c r="M20"/>
  <c r="N20"/>
  <c r="O20"/>
  <c r="B21"/>
  <c r="C21"/>
  <c r="D21"/>
  <c r="E21"/>
  <c r="F21"/>
  <c r="G21"/>
  <c r="H21"/>
  <c r="I21"/>
  <c r="J21"/>
  <c r="K21"/>
  <c r="L21"/>
  <c r="M21"/>
  <c r="N21"/>
  <c r="O21"/>
  <c r="B22"/>
  <c r="C22"/>
  <c r="D22"/>
  <c r="E22"/>
  <c r="F22"/>
  <c r="G22"/>
  <c r="H22"/>
  <c r="I22"/>
  <c r="J22"/>
  <c r="K22"/>
  <c r="L22"/>
  <c r="M22"/>
  <c r="N22"/>
  <c r="O22"/>
  <c r="B23"/>
  <c r="C23"/>
  <c r="D23"/>
  <c r="E23"/>
  <c r="F23"/>
  <c r="G23"/>
  <c r="H23"/>
  <c r="I23"/>
  <c r="J23"/>
  <c r="K23"/>
  <c r="L23"/>
  <c r="M23"/>
  <c r="N23"/>
  <c r="O23"/>
  <c r="B24"/>
  <c r="C24"/>
  <c r="D24"/>
  <c r="E24"/>
  <c r="F24"/>
  <c r="G24"/>
  <c r="H24"/>
  <c r="I24"/>
  <c r="J24"/>
  <c r="K24"/>
  <c r="L24"/>
  <c r="M24"/>
  <c r="N24"/>
  <c r="O24"/>
  <c r="B25"/>
  <c r="C25"/>
  <c r="D25"/>
  <c r="E25"/>
  <c r="F25"/>
  <c r="G25"/>
  <c r="H25"/>
  <c r="I25"/>
  <c r="J25"/>
  <c r="K25"/>
  <c r="L25"/>
  <c r="M25"/>
  <c r="N25"/>
  <c r="O25"/>
  <c r="B26"/>
  <c r="C26"/>
  <c r="D26"/>
  <c r="E26"/>
  <c r="F26"/>
  <c r="G26"/>
  <c r="H26"/>
  <c r="I26"/>
  <c r="J26"/>
  <c r="K26"/>
  <c r="L26"/>
  <c r="M26"/>
  <c r="N26"/>
  <c r="O26"/>
  <c r="B27"/>
  <c r="C27"/>
  <c r="D27"/>
  <c r="E27"/>
  <c r="F27"/>
  <c r="G27"/>
  <c r="H27"/>
  <c r="I27"/>
  <c r="J27"/>
  <c r="K27"/>
  <c r="L27"/>
  <c r="M27"/>
  <c r="N27"/>
  <c r="O27"/>
  <c r="B28"/>
  <c r="C28"/>
  <c r="D28"/>
  <c r="E28"/>
  <c r="F28"/>
  <c r="G28"/>
  <c r="H28"/>
  <c r="I28"/>
  <c r="J28"/>
  <c r="K28"/>
  <c r="L28"/>
  <c r="M28"/>
  <c r="N28"/>
  <c r="O28"/>
  <c r="B29"/>
  <c r="C29"/>
  <c r="D29"/>
  <c r="E29"/>
  <c r="F29"/>
  <c r="G29"/>
  <c r="H29"/>
  <c r="I29"/>
  <c r="J29"/>
  <c r="K29"/>
  <c r="L29"/>
  <c r="M29"/>
  <c r="N29"/>
  <c r="O29"/>
  <c r="B30"/>
  <c r="C30"/>
  <c r="D30"/>
  <c r="E30"/>
  <c r="F30"/>
  <c r="G30"/>
  <c r="H30"/>
  <c r="I30"/>
  <c r="J30"/>
  <c r="K30"/>
  <c r="L30"/>
  <c r="M30"/>
  <c r="N30"/>
  <c r="O30"/>
  <c r="B31"/>
  <c r="C31"/>
  <c r="D31"/>
  <c r="E31"/>
  <c r="F31"/>
  <c r="G31"/>
  <c r="H31"/>
  <c r="I31"/>
  <c r="J31"/>
  <c r="K31"/>
  <c r="L31"/>
  <c r="M31"/>
  <c r="N31"/>
  <c r="O31"/>
  <c r="B32"/>
  <c r="E32"/>
  <c r="F32"/>
  <c r="G32"/>
  <c r="H32"/>
  <c r="J32"/>
  <c r="K32"/>
  <c r="L32"/>
  <c r="M32"/>
  <c r="G33"/>
  <c r="J33"/>
  <c r="M33"/>
  <c r="C4"/>
  <c r="D4"/>
  <c r="E4"/>
  <c r="F4"/>
  <c r="G4"/>
  <c r="H4"/>
  <c r="I4"/>
  <c r="J4"/>
  <c r="K4"/>
  <c r="L4"/>
  <c r="M4"/>
  <c r="N4"/>
  <c r="O4"/>
  <c r="B4"/>
  <c r="A5" i="211"/>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B5" i="213"/>
  <c r="D5"/>
  <c r="E5"/>
  <c r="F5"/>
  <c r="G5"/>
  <c r="I5"/>
  <c r="K5"/>
  <c r="L5"/>
  <c r="M5"/>
  <c r="N5"/>
  <c r="O5"/>
  <c r="B6"/>
  <c r="D6"/>
  <c r="E6"/>
  <c r="F6"/>
  <c r="G6"/>
  <c r="I6"/>
  <c r="K6"/>
  <c r="L6"/>
  <c r="M6"/>
  <c r="N6"/>
  <c r="O6"/>
  <c r="B7"/>
  <c r="C7"/>
  <c r="D7"/>
  <c r="E7"/>
  <c r="F7"/>
  <c r="G7"/>
  <c r="I7"/>
  <c r="K7"/>
  <c r="L7"/>
  <c r="M7"/>
  <c r="N7"/>
  <c r="O7"/>
  <c r="B8"/>
  <c r="C8"/>
  <c r="D8"/>
  <c r="E8"/>
  <c r="F8"/>
  <c r="G8"/>
  <c r="I8"/>
  <c r="K8"/>
  <c r="L8"/>
  <c r="M8"/>
  <c r="N8"/>
  <c r="O8"/>
  <c r="B9"/>
  <c r="C9"/>
  <c r="D9"/>
  <c r="E9"/>
  <c r="F9"/>
  <c r="G9"/>
  <c r="I9"/>
  <c r="K9"/>
  <c r="L9"/>
  <c r="M9"/>
  <c r="N9"/>
  <c r="O9"/>
  <c r="B10"/>
  <c r="C10"/>
  <c r="D10"/>
  <c r="E10"/>
  <c r="F10"/>
  <c r="G10"/>
  <c r="I10"/>
  <c r="K10"/>
  <c r="L10"/>
  <c r="M10"/>
  <c r="N10"/>
  <c r="O10"/>
  <c r="B11"/>
  <c r="C11"/>
  <c r="D11"/>
  <c r="E11"/>
  <c r="F11"/>
  <c r="G11"/>
  <c r="I11"/>
  <c r="J11"/>
  <c r="K11"/>
  <c r="L11"/>
  <c r="M11"/>
  <c r="N11"/>
  <c r="O11"/>
  <c r="B12"/>
  <c r="C12"/>
  <c r="D12"/>
  <c r="E12"/>
  <c r="F12"/>
  <c r="G12"/>
  <c r="I12"/>
  <c r="J12"/>
  <c r="K12"/>
  <c r="L12"/>
  <c r="M12"/>
  <c r="N12"/>
  <c r="O12"/>
  <c r="B13"/>
  <c r="C13"/>
  <c r="D13"/>
  <c r="E13"/>
  <c r="F13"/>
  <c r="G13"/>
  <c r="I13"/>
  <c r="J13"/>
  <c r="K13"/>
  <c r="L13"/>
  <c r="M13"/>
  <c r="N13"/>
  <c r="O13"/>
  <c r="B14"/>
  <c r="C14"/>
  <c r="D14"/>
  <c r="E14"/>
  <c r="F14"/>
  <c r="G14"/>
  <c r="I14"/>
  <c r="J14"/>
  <c r="K14"/>
  <c r="L14"/>
  <c r="M14"/>
  <c r="N14"/>
  <c r="O14"/>
  <c r="B15"/>
  <c r="C15"/>
  <c r="D15"/>
  <c r="E15"/>
  <c r="F15"/>
  <c r="G15"/>
  <c r="H15"/>
  <c r="I15"/>
  <c r="J15"/>
  <c r="K15"/>
  <c r="L15"/>
  <c r="M15"/>
  <c r="N15"/>
  <c r="O15"/>
  <c r="B16"/>
  <c r="C16"/>
  <c r="D16"/>
  <c r="E16"/>
  <c r="F16"/>
  <c r="G16"/>
  <c r="H16"/>
  <c r="I16"/>
  <c r="J16"/>
  <c r="K16"/>
  <c r="L16"/>
  <c r="M16"/>
  <c r="N16"/>
  <c r="O16"/>
  <c r="B17"/>
  <c r="C17"/>
  <c r="D17"/>
  <c r="E17"/>
  <c r="F17"/>
  <c r="G17"/>
  <c r="H17"/>
  <c r="I17"/>
  <c r="J17"/>
  <c r="K17"/>
  <c r="L17"/>
  <c r="M17"/>
  <c r="N17"/>
  <c r="O17"/>
  <c r="B18"/>
  <c r="C18"/>
  <c r="D18"/>
  <c r="E18"/>
  <c r="F18"/>
  <c r="G18"/>
  <c r="H18"/>
  <c r="I18"/>
  <c r="J18"/>
  <c r="K18"/>
  <c r="L18"/>
  <c r="M18"/>
  <c r="N18"/>
  <c r="O18"/>
  <c r="B19"/>
  <c r="C19"/>
  <c r="D19"/>
  <c r="E19"/>
  <c r="F19"/>
  <c r="G19"/>
  <c r="H19"/>
  <c r="I19"/>
  <c r="J19"/>
  <c r="K19"/>
  <c r="L19"/>
  <c r="M19"/>
  <c r="N19"/>
  <c r="O19"/>
  <c r="B20"/>
  <c r="C20"/>
  <c r="D20"/>
  <c r="E20"/>
  <c r="F20"/>
  <c r="G20"/>
  <c r="H20"/>
  <c r="I20"/>
  <c r="J20"/>
  <c r="K20"/>
  <c r="L20"/>
  <c r="M20"/>
  <c r="N20"/>
  <c r="O20"/>
  <c r="B21"/>
  <c r="C21"/>
  <c r="D21"/>
  <c r="E21"/>
  <c r="F21"/>
  <c r="G21"/>
  <c r="H21"/>
  <c r="I21"/>
  <c r="J21"/>
  <c r="K21"/>
  <c r="L21"/>
  <c r="M21"/>
  <c r="N21"/>
  <c r="O21"/>
  <c r="B22"/>
  <c r="C22"/>
  <c r="D22"/>
  <c r="E22"/>
  <c r="F22"/>
  <c r="G22"/>
  <c r="H22"/>
  <c r="I22"/>
  <c r="J22"/>
  <c r="K22"/>
  <c r="L22"/>
  <c r="M22"/>
  <c r="N22"/>
  <c r="O22"/>
  <c r="B23"/>
  <c r="C23"/>
  <c r="D23"/>
  <c r="E23"/>
  <c r="F23"/>
  <c r="G23"/>
  <c r="H23"/>
  <c r="I23"/>
  <c r="J23"/>
  <c r="K23"/>
  <c r="L23"/>
  <c r="M23"/>
  <c r="N23"/>
  <c r="O23"/>
  <c r="B24"/>
  <c r="C24"/>
  <c r="D24"/>
  <c r="E24"/>
  <c r="F24"/>
  <c r="G24"/>
  <c r="H24"/>
  <c r="I24"/>
  <c r="J24"/>
  <c r="K24"/>
  <c r="L24"/>
  <c r="M24"/>
  <c r="N24"/>
  <c r="O24"/>
  <c r="B25"/>
  <c r="C25"/>
  <c r="D25"/>
  <c r="E25"/>
  <c r="F25"/>
  <c r="G25"/>
  <c r="H25"/>
  <c r="I25"/>
  <c r="J25"/>
  <c r="K25"/>
  <c r="L25"/>
  <c r="M25"/>
  <c r="N25"/>
  <c r="O25"/>
  <c r="B26"/>
  <c r="C26"/>
  <c r="D26"/>
  <c r="E26"/>
  <c r="F26"/>
  <c r="G26"/>
  <c r="H26"/>
  <c r="I26"/>
  <c r="J26"/>
  <c r="K26"/>
  <c r="L26"/>
  <c r="M26"/>
  <c r="N26"/>
  <c r="O26"/>
  <c r="B27"/>
  <c r="C27"/>
  <c r="D27"/>
  <c r="E27"/>
  <c r="F27"/>
  <c r="G27"/>
  <c r="H27"/>
  <c r="I27"/>
  <c r="J27"/>
  <c r="K27"/>
  <c r="L27"/>
  <c r="M27"/>
  <c r="N27"/>
  <c r="O27"/>
  <c r="B28"/>
  <c r="C28"/>
  <c r="D28"/>
  <c r="E28"/>
  <c r="F28"/>
  <c r="G28"/>
  <c r="H28"/>
  <c r="I28"/>
  <c r="J28"/>
  <c r="K28"/>
  <c r="L28"/>
  <c r="M28"/>
  <c r="N28"/>
  <c r="O28"/>
  <c r="B29"/>
  <c r="C29"/>
  <c r="D29"/>
  <c r="E29"/>
  <c r="F29"/>
  <c r="G29"/>
  <c r="H29"/>
  <c r="I29"/>
  <c r="J29"/>
  <c r="K29"/>
  <c r="L29"/>
  <c r="M29"/>
  <c r="N29"/>
  <c r="O29"/>
  <c r="B30"/>
  <c r="C30"/>
  <c r="D30"/>
  <c r="E30"/>
  <c r="F30"/>
  <c r="G30"/>
  <c r="H30"/>
  <c r="I30"/>
  <c r="J30"/>
  <c r="K30"/>
  <c r="L30"/>
  <c r="M30"/>
  <c r="N30"/>
  <c r="O30"/>
  <c r="B31"/>
  <c r="C31"/>
  <c r="D31"/>
  <c r="E31"/>
  <c r="F31"/>
  <c r="G31"/>
  <c r="H31"/>
  <c r="I31"/>
  <c r="J31"/>
  <c r="K31"/>
  <c r="L31"/>
  <c r="M31"/>
  <c r="N31"/>
  <c r="O31"/>
  <c r="B32"/>
  <c r="C32"/>
  <c r="D32"/>
  <c r="E32"/>
  <c r="F32"/>
  <c r="G32"/>
  <c r="H32"/>
  <c r="I32"/>
  <c r="J32"/>
  <c r="K32"/>
  <c r="L32"/>
  <c r="M32"/>
  <c r="N32"/>
  <c r="O32"/>
  <c r="B33"/>
  <c r="C33"/>
  <c r="D33"/>
  <c r="E33"/>
  <c r="F33"/>
  <c r="G33"/>
  <c r="H33"/>
  <c r="I33"/>
  <c r="J33"/>
  <c r="K33"/>
  <c r="L33"/>
  <c r="M33"/>
  <c r="N33"/>
  <c r="O33"/>
  <c r="D4"/>
  <c r="E4"/>
  <c r="F4"/>
  <c r="G4"/>
  <c r="I4"/>
  <c r="K4"/>
  <c r="L4"/>
  <c r="M4"/>
  <c r="N4"/>
  <c r="O4"/>
  <c r="B4"/>
  <c r="E4" i="209"/>
  <c r="L4"/>
  <c r="A5"/>
  <c r="B5"/>
  <c r="D5"/>
  <c r="E5"/>
  <c r="H5"/>
  <c r="M5"/>
  <c r="A6"/>
  <c r="A7" s="1"/>
  <c r="A8" s="1"/>
  <c r="A9" s="1"/>
  <c r="A10" s="1"/>
  <c r="A11" s="1"/>
  <c r="A12" s="1"/>
  <c r="A13" s="1"/>
  <c r="A14" s="1"/>
  <c r="A15" s="1"/>
  <c r="A16" s="1"/>
  <c r="A17" s="1"/>
  <c r="A18" s="1"/>
  <c r="A19" s="1"/>
  <c r="A20" s="1"/>
  <c r="A21" s="1"/>
  <c r="A22" s="1"/>
  <c r="A23" s="1"/>
  <c r="A24" s="1"/>
  <c r="A25" s="1"/>
  <c r="A26" s="1"/>
  <c r="A27" s="1"/>
  <c r="A28" s="1"/>
  <c r="A29" s="1"/>
  <c r="A30" s="1"/>
  <c r="A31" s="1"/>
  <c r="A32" s="1"/>
  <c r="A33" s="1"/>
  <c r="E6"/>
  <c r="E7"/>
  <c r="H7"/>
  <c r="J7"/>
  <c r="E8"/>
  <c r="H8"/>
  <c r="B9"/>
  <c r="C9"/>
  <c r="E9"/>
  <c r="E10"/>
  <c r="I10"/>
  <c r="K10"/>
  <c r="N10"/>
  <c r="O10"/>
  <c r="D11"/>
  <c r="E11"/>
  <c r="F11"/>
  <c r="I11"/>
  <c r="J11"/>
  <c r="M11"/>
  <c r="C12"/>
  <c r="B13"/>
  <c r="G13"/>
  <c r="H13"/>
  <c r="I13"/>
  <c r="L14"/>
  <c r="D15"/>
  <c r="F15"/>
  <c r="I15"/>
  <c r="J15"/>
  <c r="K15"/>
  <c r="N15"/>
  <c r="O15"/>
  <c r="C16"/>
  <c r="E16"/>
  <c r="M16"/>
  <c r="I17"/>
  <c r="B18"/>
  <c r="D18"/>
  <c r="G18"/>
  <c r="H18"/>
  <c r="J18"/>
  <c r="N18"/>
  <c r="O18"/>
  <c r="B19"/>
  <c r="C19"/>
  <c r="E19"/>
  <c r="F19"/>
  <c r="I19"/>
  <c r="K19"/>
  <c r="L19"/>
  <c r="M19"/>
  <c r="N19"/>
  <c r="C21"/>
  <c r="D21"/>
  <c r="O21"/>
  <c r="D22"/>
  <c r="I22"/>
  <c r="J23"/>
  <c r="N23"/>
  <c r="C24"/>
  <c r="D24"/>
  <c r="E24"/>
  <c r="F24"/>
  <c r="G24"/>
  <c r="H24"/>
  <c r="I24"/>
  <c r="K24"/>
  <c r="L24"/>
  <c r="M24"/>
  <c r="O24"/>
  <c r="B25"/>
  <c r="B27"/>
  <c r="D28"/>
  <c r="E28"/>
  <c r="F28"/>
  <c r="H28"/>
  <c r="I28"/>
  <c r="J28"/>
  <c r="K28"/>
  <c r="L28"/>
  <c r="N28"/>
  <c r="O28"/>
  <c r="G29"/>
  <c r="M29"/>
  <c r="A5" i="210"/>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5" i="213"/>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5" i="205"/>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6" i="206"/>
  <c r="A7" s="1"/>
  <c r="A8" s="1"/>
  <c r="A9" s="1"/>
  <c r="A10" s="1"/>
  <c r="A11" s="1"/>
  <c r="A12" s="1"/>
  <c r="A13" s="1"/>
  <c r="A14" s="1"/>
  <c r="A15" s="1"/>
  <c r="A16" s="1"/>
  <c r="A17" s="1"/>
  <c r="A18" s="1"/>
  <c r="A19" s="1"/>
  <c r="A20" s="1"/>
  <c r="A21" s="1"/>
  <c r="A22" s="1"/>
  <c r="A23" s="1"/>
  <c r="A24" s="1"/>
  <c r="A25" s="1"/>
  <c r="A26" s="1"/>
  <c r="A27" s="1"/>
  <c r="A28" s="1"/>
  <c r="A29" s="1"/>
  <c r="A30" s="1"/>
  <c r="A31" s="1"/>
  <c r="A32" s="1"/>
  <c r="A33" s="1"/>
  <c r="A5"/>
  <c r="A5" i="207"/>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5" i="214"/>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6" i="208"/>
  <c r="A7" s="1"/>
  <c r="A8" s="1"/>
  <c r="A9" s="1"/>
  <c r="A10" s="1"/>
  <c r="A11" s="1"/>
  <c r="A12" s="1"/>
  <c r="A13" s="1"/>
  <c r="A14" s="1"/>
  <c r="A15" s="1"/>
  <c r="A16" s="1"/>
  <c r="A17" s="1"/>
  <c r="A18" s="1"/>
  <c r="A19" s="1"/>
  <c r="A20" s="1"/>
  <c r="A21" s="1"/>
  <c r="A22" s="1"/>
  <c r="A23" s="1"/>
  <c r="A24" s="1"/>
  <c r="A25" s="1"/>
  <c r="A26" s="1"/>
  <c r="A27" s="1"/>
  <c r="A28" s="1"/>
  <c r="A29" s="1"/>
  <c r="A30" s="1"/>
  <c r="A31" s="1"/>
  <c r="A32" s="1"/>
  <c r="A33" s="1"/>
  <c r="A5"/>
  <c r="A5" i="203"/>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5" i="200"/>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5" i="202"/>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5" i="196"/>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5" i="201"/>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5" i="195"/>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7" i="197"/>
  <c r="A8" s="1"/>
  <c r="A9" s="1"/>
  <c r="A10" s="1"/>
  <c r="A11" s="1"/>
  <c r="A12" s="1"/>
  <c r="A13" s="1"/>
  <c r="A14" s="1"/>
  <c r="A15" s="1"/>
  <c r="A16" s="1"/>
  <c r="A17" s="1"/>
  <c r="A18" s="1"/>
  <c r="A19" s="1"/>
  <c r="A20" s="1"/>
  <c r="A21" s="1"/>
  <c r="A22" s="1"/>
  <c r="A23" s="1"/>
  <c r="A24" s="1"/>
  <c r="A25" s="1"/>
  <c r="A26" s="1"/>
  <c r="A27" s="1"/>
  <c r="A28" s="1"/>
  <c r="A29" s="1"/>
  <c r="A30" s="1"/>
  <c r="A31" s="1"/>
  <c r="A32" s="1"/>
  <c r="A33" s="1"/>
  <c r="A6"/>
  <c r="A5"/>
  <c r="A5" i="194"/>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G36" i="193"/>
  <c r="C35"/>
  <c r="D35"/>
  <c r="E35"/>
  <c r="F35"/>
  <c r="F36" s="1"/>
  <c r="G35"/>
  <c r="H35"/>
  <c r="I35"/>
  <c r="I36" s="1"/>
  <c r="J35"/>
  <c r="B35"/>
  <c r="I39" i="188"/>
  <c r="J76" i="193"/>
  <c r="C76"/>
  <c r="D76"/>
  <c r="E76"/>
  <c r="F76"/>
  <c r="G76"/>
  <c r="H76"/>
  <c r="I76"/>
  <c r="B76"/>
  <c r="O267" i="192"/>
  <c r="N267"/>
  <c r="M267"/>
  <c r="L267"/>
  <c r="K267"/>
  <c r="J267"/>
  <c r="I267"/>
  <c r="H267"/>
  <c r="G267"/>
  <c r="F267"/>
  <c r="E267"/>
  <c r="D267"/>
  <c r="C267"/>
  <c r="B267"/>
  <c r="O248"/>
  <c r="N248"/>
  <c r="M248"/>
  <c r="L248"/>
  <c r="K248"/>
  <c r="J248"/>
  <c r="I248"/>
  <c r="H248"/>
  <c r="G248"/>
  <c r="F248"/>
  <c r="E248"/>
  <c r="D248"/>
  <c r="C248"/>
  <c r="B248"/>
  <c r="P266"/>
  <c r="P265"/>
  <c r="P264"/>
  <c r="P263"/>
  <c r="P262"/>
  <c r="P261"/>
  <c r="P260"/>
  <c r="P259"/>
  <c r="P258"/>
  <c r="P257"/>
  <c r="P256"/>
  <c r="P255"/>
  <c r="P254"/>
  <c r="P253"/>
  <c r="P247"/>
  <c r="P246"/>
  <c r="P245"/>
  <c r="P244"/>
  <c r="P243"/>
  <c r="P242"/>
  <c r="P241"/>
  <c r="P240"/>
  <c r="P239"/>
  <c r="P238"/>
  <c r="P237"/>
  <c r="P236"/>
  <c r="P235"/>
  <c r="P234"/>
  <c r="O213"/>
  <c r="N213"/>
  <c r="M213"/>
  <c r="L213"/>
  <c r="K213"/>
  <c r="J213"/>
  <c r="I213"/>
  <c r="H213"/>
  <c r="G213"/>
  <c r="F213"/>
  <c r="E213"/>
  <c r="D213"/>
  <c r="C213"/>
  <c r="B213"/>
  <c r="P212"/>
  <c r="P211"/>
  <c r="P210"/>
  <c r="P209"/>
  <c r="P208"/>
  <c r="P207"/>
  <c r="P206"/>
  <c r="P205"/>
  <c r="P204"/>
  <c r="P203"/>
  <c r="P202"/>
  <c r="P201"/>
  <c r="P200"/>
  <c r="P199"/>
  <c r="C194"/>
  <c r="D194"/>
  <c r="E194"/>
  <c r="F194"/>
  <c r="G194"/>
  <c r="H194"/>
  <c r="I194"/>
  <c r="J194"/>
  <c r="K194"/>
  <c r="L194"/>
  <c r="M194"/>
  <c r="N194"/>
  <c r="O194"/>
  <c r="B194"/>
  <c r="P181"/>
  <c r="P182"/>
  <c r="P183"/>
  <c r="P184"/>
  <c r="P185"/>
  <c r="P186"/>
  <c r="P187"/>
  <c r="P188"/>
  <c r="P189"/>
  <c r="P190"/>
  <c r="P191"/>
  <c r="P192"/>
  <c r="P193"/>
  <c r="P180"/>
  <c r="O159"/>
  <c r="N159"/>
  <c r="M159"/>
  <c r="L159"/>
  <c r="K159"/>
  <c r="J159"/>
  <c r="I159"/>
  <c r="H159"/>
  <c r="G159"/>
  <c r="F159"/>
  <c r="E159"/>
  <c r="D159"/>
  <c r="C159"/>
  <c r="B159"/>
  <c r="P158"/>
  <c r="P157"/>
  <c r="P156"/>
  <c r="P155"/>
  <c r="P154"/>
  <c r="P153"/>
  <c r="P152"/>
  <c r="P151"/>
  <c r="P150"/>
  <c r="P149"/>
  <c r="P148"/>
  <c r="P147"/>
  <c r="P146"/>
  <c r="P145"/>
  <c r="C140"/>
  <c r="D140"/>
  <c r="E140"/>
  <c r="F140"/>
  <c r="G140"/>
  <c r="H140"/>
  <c r="I140"/>
  <c r="J140"/>
  <c r="K140"/>
  <c r="L140"/>
  <c r="M140"/>
  <c r="N140"/>
  <c r="O140"/>
  <c r="B140"/>
  <c r="P139"/>
  <c r="P127"/>
  <c r="P128"/>
  <c r="P129"/>
  <c r="P130"/>
  <c r="P131"/>
  <c r="P132"/>
  <c r="P133"/>
  <c r="P134"/>
  <c r="P135"/>
  <c r="P136"/>
  <c r="P137"/>
  <c r="P138"/>
  <c r="P126"/>
  <c r="O105"/>
  <c r="N105"/>
  <c r="M105"/>
  <c r="L105"/>
  <c r="K105"/>
  <c r="J105"/>
  <c r="I105"/>
  <c r="H105"/>
  <c r="G105"/>
  <c r="F105"/>
  <c r="E105"/>
  <c r="D105"/>
  <c r="C105"/>
  <c r="B105"/>
  <c r="P104"/>
  <c r="P103"/>
  <c r="P102"/>
  <c r="P101"/>
  <c r="P100"/>
  <c r="P99"/>
  <c r="P98"/>
  <c r="P97"/>
  <c r="P96"/>
  <c r="P95"/>
  <c r="P94"/>
  <c r="P93"/>
  <c r="P92"/>
  <c r="P91"/>
  <c r="C86"/>
  <c r="D86"/>
  <c r="E86"/>
  <c r="F86"/>
  <c r="G86"/>
  <c r="H86"/>
  <c r="I86"/>
  <c r="J86"/>
  <c r="K86"/>
  <c r="L86"/>
  <c r="M86"/>
  <c r="N86"/>
  <c r="O86"/>
  <c r="B86"/>
  <c r="P85"/>
  <c r="P73"/>
  <c r="P74"/>
  <c r="P75"/>
  <c r="P76"/>
  <c r="P77"/>
  <c r="P78"/>
  <c r="P79"/>
  <c r="P80"/>
  <c r="P81"/>
  <c r="P82"/>
  <c r="P83"/>
  <c r="P84"/>
  <c r="P72"/>
  <c r="P37"/>
  <c r="O51"/>
  <c r="N51"/>
  <c r="M51"/>
  <c r="L51"/>
  <c r="K51"/>
  <c r="J51"/>
  <c r="I51"/>
  <c r="H51"/>
  <c r="G51"/>
  <c r="F51"/>
  <c r="E51"/>
  <c r="D51"/>
  <c r="C51"/>
  <c r="B51"/>
  <c r="P50"/>
  <c r="P49"/>
  <c r="P48"/>
  <c r="P47"/>
  <c r="P46"/>
  <c r="P45"/>
  <c r="P44"/>
  <c r="P43"/>
  <c r="P42"/>
  <c r="P41"/>
  <c r="P40"/>
  <c r="P39"/>
  <c r="P38"/>
  <c r="C33"/>
  <c r="D33"/>
  <c r="E33"/>
  <c r="F33"/>
  <c r="G33"/>
  <c r="H33"/>
  <c r="I33"/>
  <c r="J33"/>
  <c r="K33"/>
  <c r="L33"/>
  <c r="M33"/>
  <c r="N33"/>
  <c r="O33"/>
  <c r="B33"/>
  <c r="P20"/>
  <c r="P21"/>
  <c r="P22"/>
  <c r="P23"/>
  <c r="P24"/>
  <c r="P25"/>
  <c r="P26"/>
  <c r="P27"/>
  <c r="P28"/>
  <c r="P29"/>
  <c r="P30"/>
  <c r="P31"/>
  <c r="P32"/>
  <c r="P19"/>
  <c r="O18" i="191"/>
  <c r="P18"/>
  <c r="Q18"/>
  <c r="N18"/>
  <c r="S7"/>
  <c r="S10"/>
  <c r="S3"/>
  <c r="S6"/>
  <c r="S9"/>
  <c r="S5"/>
  <c r="S13"/>
  <c r="S8"/>
  <c r="S2"/>
  <c r="S14"/>
  <c r="S4"/>
  <c r="S11"/>
  <c r="S15"/>
  <c r="S12"/>
  <c r="E76"/>
  <c r="E77"/>
  <c r="E78"/>
  <c r="E75"/>
  <c r="K54"/>
  <c r="L54"/>
  <c r="K55"/>
  <c r="L55"/>
  <c r="K56"/>
  <c r="L56"/>
  <c r="L53"/>
  <c r="K53"/>
  <c r="O65"/>
  <c r="O58"/>
  <c r="N67"/>
  <c r="O60" s="1"/>
  <c r="H65"/>
  <c r="I65"/>
  <c r="J65"/>
  <c r="G65"/>
  <c r="E27"/>
  <c r="E28"/>
  <c r="E29"/>
  <c r="E30"/>
  <c r="D28"/>
  <c r="D29"/>
  <c r="D30"/>
  <c r="D27"/>
  <c r="D40" i="188"/>
  <c r="D41"/>
  <c r="D42"/>
  <c r="D43"/>
  <c r="D44"/>
  <c r="D45"/>
  <c r="D46"/>
  <c r="D47"/>
  <c r="D48"/>
  <c r="D49"/>
  <c r="D50"/>
  <c r="D51"/>
  <c r="D52"/>
  <c r="D39"/>
  <c r="G37"/>
  <c r="I40"/>
  <c r="I41"/>
  <c r="I42"/>
  <c r="I43"/>
  <c r="I44"/>
  <c r="I45"/>
  <c r="I46"/>
  <c r="I47"/>
  <c r="I48"/>
  <c r="I49"/>
  <c r="I50"/>
  <c r="I51"/>
  <c r="I52"/>
  <c r="H39"/>
  <c r="U32"/>
  <c r="T32" s="1"/>
  <c r="U31"/>
  <c r="T31" s="1"/>
  <c r="U30"/>
  <c r="T30" s="1"/>
  <c r="U29"/>
  <c r="T29" s="1"/>
  <c r="U28"/>
  <c r="T28" s="1"/>
  <c r="U27"/>
  <c r="T27" s="1"/>
  <c r="U26"/>
  <c r="T26" s="1"/>
  <c r="U25"/>
  <c r="T25" s="1"/>
  <c r="U24"/>
  <c r="T24" s="1"/>
  <c r="U23"/>
  <c r="T23" s="1"/>
  <c r="U22"/>
  <c r="T22" s="1"/>
  <c r="U21"/>
  <c r="T21" s="1"/>
  <c r="W19" s="1"/>
  <c r="U20"/>
  <c r="T20" s="1"/>
  <c r="U19"/>
  <c r="T19" s="1"/>
  <c r="J32"/>
  <c r="I32" s="1"/>
  <c r="J31"/>
  <c r="I31" s="1"/>
  <c r="J30"/>
  <c r="I30" s="1"/>
  <c r="J29"/>
  <c r="J28"/>
  <c r="I28" s="1"/>
  <c r="J27"/>
  <c r="I27" s="1"/>
  <c r="J26"/>
  <c r="J25"/>
  <c r="J24"/>
  <c r="J23"/>
  <c r="I23" s="1"/>
  <c r="J22"/>
  <c r="I22" s="1"/>
  <c r="J21"/>
  <c r="J20"/>
  <c r="I20" s="1"/>
  <c r="J19"/>
  <c r="I19" s="1"/>
  <c r="I26"/>
  <c r="I29"/>
  <c r="I25"/>
  <c r="I21"/>
  <c r="K4" i="189"/>
  <c r="K3"/>
  <c r="K2"/>
  <c r="J3"/>
  <c r="J2"/>
  <c r="I2"/>
  <c r="H2"/>
  <c r="Q35" i="188"/>
  <c r="O35"/>
  <c r="R32"/>
  <c r="R31"/>
  <c r="R30"/>
  <c r="R29"/>
  <c r="R28"/>
  <c r="R27"/>
  <c r="R26"/>
  <c r="R25"/>
  <c r="R24"/>
  <c r="R23"/>
  <c r="R22"/>
  <c r="R21"/>
  <c r="R20"/>
  <c r="R19"/>
  <c r="D34"/>
  <c r="E34"/>
  <c r="F34"/>
  <c r="C34"/>
  <c r="G32"/>
  <c r="G31"/>
  <c r="G30"/>
  <c r="G29"/>
  <c r="G28"/>
  <c r="G27"/>
  <c r="G26"/>
  <c r="G25"/>
  <c r="I24"/>
  <c r="G24"/>
  <c r="G23"/>
  <c r="G22"/>
  <c r="G21"/>
  <c r="G20"/>
  <c r="G19"/>
  <c r="W25" l="1"/>
  <c r="E36" i="193"/>
  <c r="J36"/>
  <c r="H41" i="188"/>
  <c r="O55" i="191"/>
  <c r="K58"/>
  <c r="D36" i="193"/>
  <c r="W29" i="188"/>
  <c r="G75" i="191"/>
  <c r="O53"/>
  <c r="L58"/>
  <c r="G76"/>
  <c r="B36" i="193"/>
  <c r="C36"/>
  <c r="W23" i="188"/>
  <c r="W27"/>
  <c r="W31"/>
  <c r="H51"/>
  <c r="H47"/>
  <c r="H43"/>
  <c r="O62" i="191"/>
  <c r="E80"/>
  <c r="W20" i="188"/>
  <c r="W24"/>
  <c r="W28"/>
  <c r="W32"/>
  <c r="H50"/>
  <c r="H46"/>
  <c r="H42"/>
  <c r="L65" i="191"/>
  <c r="O61"/>
  <c r="H36" i="193"/>
  <c r="O45" i="213"/>
  <c r="O40"/>
  <c r="O35"/>
  <c r="O48"/>
  <c r="O43"/>
  <c r="O38"/>
  <c r="M48"/>
  <c r="M43"/>
  <c r="M38"/>
  <c r="M45"/>
  <c r="M40"/>
  <c r="M35"/>
  <c r="K45"/>
  <c r="K40"/>
  <c r="K35"/>
  <c r="K48"/>
  <c r="K43"/>
  <c r="K38"/>
  <c r="I48"/>
  <c r="I43"/>
  <c r="I38"/>
  <c r="I45"/>
  <c r="I40"/>
  <c r="I35"/>
  <c r="G45"/>
  <c r="G40"/>
  <c r="G35"/>
  <c r="G48"/>
  <c r="G43"/>
  <c r="G38"/>
  <c r="E48"/>
  <c r="E43"/>
  <c r="E38"/>
  <c r="E45"/>
  <c r="E40"/>
  <c r="E35"/>
  <c r="C48"/>
  <c r="C43"/>
  <c r="C38"/>
  <c r="O47"/>
  <c r="O42"/>
  <c r="O37"/>
  <c r="M47"/>
  <c r="M42"/>
  <c r="M37"/>
  <c r="K47"/>
  <c r="K42"/>
  <c r="K37"/>
  <c r="I47"/>
  <c r="I42"/>
  <c r="I37"/>
  <c r="G47"/>
  <c r="G42"/>
  <c r="G37"/>
  <c r="E47"/>
  <c r="E42"/>
  <c r="E37"/>
  <c r="C47"/>
  <c r="C42"/>
  <c r="C37"/>
  <c r="O46"/>
  <c r="O41"/>
  <c r="O36"/>
  <c r="M46"/>
  <c r="M41"/>
  <c r="M36"/>
  <c r="K46"/>
  <c r="K41"/>
  <c r="K36"/>
  <c r="I46"/>
  <c r="I41"/>
  <c r="I36"/>
  <c r="G46"/>
  <c r="G41"/>
  <c r="G36"/>
  <c r="E46"/>
  <c r="E41"/>
  <c r="E36"/>
  <c r="M48" i="205"/>
  <c r="M43"/>
  <c r="M38"/>
  <c r="M45"/>
  <c r="M40"/>
  <c r="M35"/>
  <c r="G45"/>
  <c r="G40"/>
  <c r="G35"/>
  <c r="G48"/>
  <c r="G43"/>
  <c r="G38"/>
  <c r="O47"/>
  <c r="O42"/>
  <c r="O37"/>
  <c r="M47"/>
  <c r="M42"/>
  <c r="M37"/>
  <c r="K47"/>
  <c r="K42"/>
  <c r="K37"/>
  <c r="I47"/>
  <c r="I42"/>
  <c r="I37"/>
  <c r="G47"/>
  <c r="G42"/>
  <c r="G37"/>
  <c r="E47"/>
  <c r="E42"/>
  <c r="E37"/>
  <c r="C47"/>
  <c r="C42"/>
  <c r="C37"/>
  <c r="O46"/>
  <c r="O41"/>
  <c r="O36"/>
  <c r="M46"/>
  <c r="M41"/>
  <c r="M36"/>
  <c r="K46"/>
  <c r="K41"/>
  <c r="K36"/>
  <c r="I46"/>
  <c r="I41"/>
  <c r="I36"/>
  <c r="G46"/>
  <c r="G41"/>
  <c r="G36"/>
  <c r="E46"/>
  <c r="E41"/>
  <c r="E36"/>
  <c r="C46"/>
  <c r="C41"/>
  <c r="C36"/>
  <c r="L47" i="230"/>
  <c r="L42"/>
  <c r="L37"/>
  <c r="L46"/>
  <c r="L41"/>
  <c r="L36"/>
  <c r="L46" i="231"/>
  <c r="L41"/>
  <c r="L36"/>
  <c r="L47"/>
  <c r="L42"/>
  <c r="L37"/>
  <c r="L47" i="209"/>
  <c r="L42"/>
  <c r="L37"/>
  <c r="L46"/>
  <c r="L41"/>
  <c r="L36"/>
  <c r="N48" i="213"/>
  <c r="N45"/>
  <c r="N43"/>
  <c r="N40"/>
  <c r="N38"/>
  <c r="N35"/>
  <c r="L48"/>
  <c r="L45"/>
  <c r="L43"/>
  <c r="L40"/>
  <c r="L38"/>
  <c r="L35"/>
  <c r="J48"/>
  <c r="J43"/>
  <c r="J38"/>
  <c r="H48"/>
  <c r="H43"/>
  <c r="H38"/>
  <c r="F48"/>
  <c r="F45"/>
  <c r="F43"/>
  <c r="F40"/>
  <c r="F38"/>
  <c r="F35"/>
  <c r="D48"/>
  <c r="D45"/>
  <c r="D43"/>
  <c r="D40"/>
  <c r="D38"/>
  <c r="D35"/>
  <c r="B48"/>
  <c r="B45"/>
  <c r="B43"/>
  <c r="B40"/>
  <c r="B38"/>
  <c r="B35"/>
  <c r="N47"/>
  <c r="N42"/>
  <c r="N37"/>
  <c r="L47"/>
  <c r="L42"/>
  <c r="L37"/>
  <c r="J47"/>
  <c r="J42"/>
  <c r="J37"/>
  <c r="F47"/>
  <c r="F42"/>
  <c r="F37"/>
  <c r="D47"/>
  <c r="D42"/>
  <c r="D37"/>
  <c r="B47"/>
  <c r="B42"/>
  <c r="B37"/>
  <c r="N46"/>
  <c r="N41"/>
  <c r="N36"/>
  <c r="L46"/>
  <c r="L41"/>
  <c r="L36"/>
  <c r="F46"/>
  <c r="F41"/>
  <c r="F36"/>
  <c r="D46"/>
  <c r="D41"/>
  <c r="D36"/>
  <c r="B46"/>
  <c r="B41"/>
  <c r="B36"/>
  <c r="J48" i="205"/>
  <c r="J45"/>
  <c r="J43"/>
  <c r="J40"/>
  <c r="J38"/>
  <c r="J35"/>
  <c r="N47"/>
  <c r="N42"/>
  <c r="N37"/>
  <c r="L47"/>
  <c r="L42"/>
  <c r="L37"/>
  <c r="J47"/>
  <c r="J42"/>
  <c r="J37"/>
  <c r="H47"/>
  <c r="H42"/>
  <c r="H37"/>
  <c r="F47"/>
  <c r="F42"/>
  <c r="F37"/>
  <c r="D47"/>
  <c r="D42"/>
  <c r="D37"/>
  <c r="B47"/>
  <c r="B42"/>
  <c r="B37"/>
  <c r="N46"/>
  <c r="N41"/>
  <c r="N36"/>
  <c r="L46"/>
  <c r="L41"/>
  <c r="L36"/>
  <c r="J46"/>
  <c r="J41"/>
  <c r="J36"/>
  <c r="H46"/>
  <c r="H41"/>
  <c r="H36"/>
  <c r="F46"/>
  <c r="F41"/>
  <c r="F36"/>
  <c r="D46"/>
  <c r="D41"/>
  <c r="D36"/>
  <c r="B46"/>
  <c r="B41"/>
  <c r="B36"/>
  <c r="L47" i="216"/>
  <c r="L42"/>
  <c r="L37"/>
  <c r="L46"/>
  <c r="L41"/>
  <c r="L36"/>
  <c r="L46" i="217"/>
  <c r="L41"/>
  <c r="L36"/>
  <c r="L47"/>
  <c r="L42"/>
  <c r="L37"/>
  <c r="C46" i="218"/>
  <c r="C41"/>
  <c r="C36"/>
  <c r="C47"/>
  <c r="C42"/>
  <c r="C37"/>
  <c r="O48" i="225"/>
  <c r="O45"/>
  <c r="O40"/>
  <c r="O35"/>
  <c r="O43"/>
  <c r="O38"/>
  <c r="M48"/>
  <c r="M43"/>
  <c r="M38"/>
  <c r="M45"/>
  <c r="M40"/>
  <c r="M35"/>
  <c r="K48"/>
  <c r="K45"/>
  <c r="K40"/>
  <c r="K35"/>
  <c r="K43"/>
  <c r="K38"/>
  <c r="I43"/>
  <c r="I38"/>
  <c r="I48"/>
  <c r="I45"/>
  <c r="I40"/>
  <c r="I35"/>
  <c r="G48"/>
  <c r="G45"/>
  <c r="G40"/>
  <c r="G35"/>
  <c r="G43"/>
  <c r="G38"/>
  <c r="E48"/>
  <c r="E43"/>
  <c r="E38"/>
  <c r="E45"/>
  <c r="E40"/>
  <c r="E35"/>
  <c r="C48"/>
  <c r="C45"/>
  <c r="C40"/>
  <c r="C35"/>
  <c r="C43"/>
  <c r="C38"/>
  <c r="O42"/>
  <c r="O37"/>
  <c r="O47"/>
  <c r="M47"/>
  <c r="M42"/>
  <c r="M37"/>
  <c r="K47"/>
  <c r="K42"/>
  <c r="K37"/>
  <c r="I47"/>
  <c r="I42"/>
  <c r="I37"/>
  <c r="G42"/>
  <c r="G37"/>
  <c r="G47"/>
  <c r="E47"/>
  <c r="E42"/>
  <c r="E37"/>
  <c r="C47"/>
  <c r="C42"/>
  <c r="C37"/>
  <c r="O46"/>
  <c r="O41"/>
  <c r="O36"/>
  <c r="M41"/>
  <c r="M36"/>
  <c r="M46"/>
  <c r="K46"/>
  <c r="K41"/>
  <c r="K36"/>
  <c r="I46"/>
  <c r="I41"/>
  <c r="I36"/>
  <c r="G46"/>
  <c r="G41"/>
  <c r="G36"/>
  <c r="E41"/>
  <c r="E36"/>
  <c r="E46"/>
  <c r="C46"/>
  <c r="C41"/>
  <c r="C36"/>
  <c r="L47" i="221"/>
  <c r="L42"/>
  <c r="L37"/>
  <c r="L46"/>
  <c r="L41"/>
  <c r="L36"/>
  <c r="L46" i="222"/>
  <c r="L41"/>
  <c r="L36"/>
  <c r="L47"/>
  <c r="L42"/>
  <c r="L37"/>
  <c r="C46" i="220"/>
  <c r="C41"/>
  <c r="C36"/>
  <c r="E46"/>
  <c r="E41"/>
  <c r="E36"/>
  <c r="G46"/>
  <c r="G41"/>
  <c r="G36"/>
  <c r="I46"/>
  <c r="I41"/>
  <c r="I36"/>
  <c r="K46"/>
  <c r="K41"/>
  <c r="K36"/>
  <c r="M46"/>
  <c r="M41"/>
  <c r="M36"/>
  <c r="O46"/>
  <c r="O41"/>
  <c r="O36"/>
  <c r="C47"/>
  <c r="C42"/>
  <c r="C37"/>
  <c r="E47"/>
  <c r="E42"/>
  <c r="E37"/>
  <c r="G47"/>
  <c r="G42"/>
  <c r="G37"/>
  <c r="I47"/>
  <c r="I42"/>
  <c r="I37"/>
  <c r="K47"/>
  <c r="K42"/>
  <c r="K37"/>
  <c r="M47"/>
  <c r="M42"/>
  <c r="M37"/>
  <c r="O47"/>
  <c r="O42"/>
  <c r="O37"/>
  <c r="O48"/>
  <c r="O43"/>
  <c r="O38"/>
  <c r="O45"/>
  <c r="O40"/>
  <c r="O35"/>
  <c r="L46" i="218"/>
  <c r="L41"/>
  <c r="L36"/>
  <c r="L47"/>
  <c r="L42"/>
  <c r="L37"/>
  <c r="N48" i="225"/>
  <c r="N45"/>
  <c r="N43"/>
  <c r="N40"/>
  <c r="N38"/>
  <c r="N35"/>
  <c r="L48"/>
  <c r="L45"/>
  <c r="L43"/>
  <c r="L40"/>
  <c r="L38"/>
  <c r="L35"/>
  <c r="J48"/>
  <c r="J45"/>
  <c r="J43"/>
  <c r="J40"/>
  <c r="J38"/>
  <c r="J35"/>
  <c r="H48"/>
  <c r="H45"/>
  <c r="H43"/>
  <c r="H40"/>
  <c r="H38"/>
  <c r="H35"/>
  <c r="F48"/>
  <c r="F45"/>
  <c r="F43"/>
  <c r="F40"/>
  <c r="F38"/>
  <c r="F35"/>
  <c r="D48"/>
  <c r="D45"/>
  <c r="D43"/>
  <c r="D40"/>
  <c r="D38"/>
  <c r="D35"/>
  <c r="B48"/>
  <c r="B45"/>
  <c r="B43"/>
  <c r="B40"/>
  <c r="B38"/>
  <c r="B35"/>
  <c r="N47"/>
  <c r="N42"/>
  <c r="N37"/>
  <c r="L47"/>
  <c r="L42"/>
  <c r="L37"/>
  <c r="J47"/>
  <c r="J42"/>
  <c r="J37"/>
  <c r="H47"/>
  <c r="H42"/>
  <c r="H37"/>
  <c r="F47"/>
  <c r="F42"/>
  <c r="F37"/>
  <c r="D47"/>
  <c r="D42"/>
  <c r="D37"/>
  <c r="B47"/>
  <c r="B42"/>
  <c r="B37"/>
  <c r="N46"/>
  <c r="N41"/>
  <c r="N36"/>
  <c r="L46"/>
  <c r="L41"/>
  <c r="L36"/>
  <c r="J46"/>
  <c r="J41"/>
  <c r="J36"/>
  <c r="H46"/>
  <c r="H41"/>
  <c r="H36"/>
  <c r="F46"/>
  <c r="F41"/>
  <c r="F36"/>
  <c r="D46"/>
  <c r="D41"/>
  <c r="D36"/>
  <c r="B46"/>
  <c r="B41"/>
  <c r="B36"/>
  <c r="B46" i="220"/>
  <c r="B41"/>
  <c r="B36"/>
  <c r="F46"/>
  <c r="F41"/>
  <c r="F36"/>
  <c r="H46"/>
  <c r="H41"/>
  <c r="H36"/>
  <c r="J46"/>
  <c r="J41"/>
  <c r="J36"/>
  <c r="L46"/>
  <c r="L41"/>
  <c r="L36"/>
  <c r="N46"/>
  <c r="N41"/>
  <c r="N36"/>
  <c r="B47"/>
  <c r="B42"/>
  <c r="B37"/>
  <c r="D47"/>
  <c r="D42"/>
  <c r="D37"/>
  <c r="F47"/>
  <c r="F42"/>
  <c r="F37"/>
  <c r="H47"/>
  <c r="H42"/>
  <c r="H37"/>
  <c r="J47"/>
  <c r="J42"/>
  <c r="J37"/>
  <c r="L47"/>
  <c r="L42"/>
  <c r="L37"/>
  <c r="N47"/>
  <c r="N42"/>
  <c r="N37"/>
  <c r="P248" i="192"/>
  <c r="P267"/>
  <c r="P194"/>
  <c r="P213"/>
  <c r="P140"/>
  <c r="P159"/>
  <c r="P86"/>
  <c r="P105"/>
  <c r="P33"/>
  <c r="P51"/>
  <c r="G27" i="191"/>
  <c r="H27"/>
  <c r="G29"/>
  <c r="D32"/>
  <c r="G28" s="1"/>
  <c r="O63"/>
  <c r="O59"/>
  <c r="E32"/>
  <c r="H28" s="1"/>
  <c r="O64"/>
  <c r="W21" i="188"/>
  <c r="H44"/>
  <c r="W30"/>
  <c r="W22"/>
  <c r="H49"/>
  <c r="H45"/>
  <c r="H52"/>
  <c r="H48"/>
  <c r="H40"/>
  <c r="W26"/>
  <c r="I37"/>
  <c r="N6" i="163"/>
  <c r="N7"/>
  <c r="N8"/>
  <c r="N9"/>
  <c r="N10"/>
  <c r="N11"/>
  <c r="N12"/>
  <c r="N13"/>
  <c r="N14"/>
  <c r="N15"/>
  <c r="N16"/>
  <c r="N17"/>
  <c r="N18"/>
  <c r="N5"/>
  <c r="G30" i="191" l="1"/>
  <c r="N54"/>
  <c r="N56"/>
  <c r="N55"/>
  <c r="N53"/>
  <c r="O54"/>
  <c r="O56"/>
  <c r="G78"/>
  <c r="G77"/>
  <c r="H29"/>
  <c r="H30"/>
  <c r="AG48" i="5"/>
  <c r="F28" i="219" s="1"/>
  <c r="K45" i="5"/>
  <c r="K46" l="1"/>
  <c r="C25" i="218"/>
  <c r="B18" i="166"/>
  <c r="B17"/>
  <c r="B16"/>
  <c r="B15"/>
  <c r="B14"/>
  <c r="B13"/>
  <c r="B12"/>
  <c r="B11"/>
  <c r="B10"/>
  <c r="B9"/>
  <c r="B8"/>
  <c r="B7"/>
  <c r="B6"/>
  <c r="B5"/>
  <c r="E35"/>
  <c r="D35"/>
  <c r="C35"/>
  <c r="B35"/>
  <c r="E34"/>
  <c r="D34"/>
  <c r="C34"/>
  <c r="B34"/>
  <c r="E33"/>
  <c r="D33"/>
  <c r="C33"/>
  <c r="B33"/>
  <c r="E32"/>
  <c r="D32"/>
  <c r="C32"/>
  <c r="B32"/>
  <c r="E31"/>
  <c r="D31"/>
  <c r="C31"/>
  <c r="B31"/>
  <c r="E30"/>
  <c r="D30"/>
  <c r="C30"/>
  <c r="B30"/>
  <c r="E29"/>
  <c r="D29"/>
  <c r="C29"/>
  <c r="B29"/>
  <c r="E28"/>
  <c r="D28"/>
  <c r="C28"/>
  <c r="B28"/>
  <c r="E27"/>
  <c r="D27"/>
  <c r="C27"/>
  <c r="B27"/>
  <c r="E26"/>
  <c r="D26"/>
  <c r="C26"/>
  <c r="B26"/>
  <c r="E25"/>
  <c r="D25"/>
  <c r="C25"/>
  <c r="B25"/>
  <c r="E24"/>
  <c r="D24"/>
  <c r="C24"/>
  <c r="B24"/>
  <c r="E23"/>
  <c r="D23"/>
  <c r="C23"/>
  <c r="B23"/>
  <c r="E22"/>
  <c r="D22"/>
  <c r="C22"/>
  <c r="B22"/>
  <c r="C5"/>
  <c r="E18"/>
  <c r="D18"/>
  <c r="E17"/>
  <c r="D17"/>
  <c r="E16"/>
  <c r="D16"/>
  <c r="E15"/>
  <c r="D15"/>
  <c r="E14"/>
  <c r="D14"/>
  <c r="E13"/>
  <c r="D13"/>
  <c r="E12"/>
  <c r="D12"/>
  <c r="E11"/>
  <c r="D11"/>
  <c r="E10"/>
  <c r="D10"/>
  <c r="E9"/>
  <c r="D9"/>
  <c r="E8"/>
  <c r="D8"/>
  <c r="E7"/>
  <c r="D7"/>
  <c r="E6"/>
  <c r="D6"/>
  <c r="E5"/>
  <c r="D5"/>
  <c r="C18"/>
  <c r="C17"/>
  <c r="C16"/>
  <c r="C15"/>
  <c r="C14"/>
  <c r="C13"/>
  <c r="C12"/>
  <c r="C11"/>
  <c r="C10"/>
  <c r="C9"/>
  <c r="C8"/>
  <c r="C7"/>
  <c r="C6"/>
  <c r="K47" i="5" l="1"/>
  <c r="C26" i="218"/>
  <c r="A4" i="143"/>
  <c r="A5" s="1"/>
  <c r="A6" s="1"/>
  <c r="A7" s="1"/>
  <c r="A8" s="1"/>
  <c r="A9" s="1"/>
  <c r="A10" s="1"/>
  <c r="A11" s="1"/>
  <c r="A12" s="1"/>
  <c r="A13" s="1"/>
  <c r="A14" s="1"/>
  <c r="A15" s="1"/>
  <c r="A16" s="1"/>
  <c r="A17" s="1"/>
  <c r="A18" s="1"/>
  <c r="A19" s="1"/>
  <c r="A20" s="1"/>
  <c r="A21" s="1"/>
  <c r="A22" s="1"/>
  <c r="A23" s="1"/>
  <c r="A24" s="1"/>
  <c r="A25" s="1"/>
  <c r="A26" s="1"/>
  <c r="A27" s="1"/>
  <c r="A28" s="1"/>
  <c r="A29" s="1"/>
  <c r="A30" s="1"/>
  <c r="A31" s="1"/>
  <c r="A32" s="1"/>
  <c r="F27"/>
  <c r="B4" i="140"/>
  <c r="D4"/>
  <c r="G4"/>
  <c r="H4"/>
  <c r="M4"/>
  <c r="H6"/>
  <c r="J6"/>
  <c r="H7"/>
  <c r="B8"/>
  <c r="C8"/>
  <c r="I9"/>
  <c r="K9"/>
  <c r="N9"/>
  <c r="O9"/>
  <c r="D10"/>
  <c r="E10"/>
  <c r="F10"/>
  <c r="I10"/>
  <c r="J10"/>
  <c r="M10"/>
  <c r="C11"/>
  <c r="B12"/>
  <c r="G12"/>
  <c r="H12"/>
  <c r="I12"/>
  <c r="L13"/>
  <c r="D14"/>
  <c r="F14"/>
  <c r="I14"/>
  <c r="J14"/>
  <c r="K14"/>
  <c r="N14"/>
  <c r="O14"/>
  <c r="C15"/>
  <c r="E15"/>
  <c r="M15"/>
  <c r="I16"/>
  <c r="B17"/>
  <c r="D17"/>
  <c r="G17"/>
  <c r="H17"/>
  <c r="J17"/>
  <c r="N17"/>
  <c r="O17"/>
  <c r="C18"/>
  <c r="E18"/>
  <c r="F18"/>
  <c r="I18"/>
  <c r="K18"/>
  <c r="L18"/>
  <c r="M18"/>
  <c r="N18"/>
  <c r="C20"/>
  <c r="D20"/>
  <c r="O20"/>
  <c r="D21"/>
  <c r="I21"/>
  <c r="J22"/>
  <c r="N22"/>
  <c r="C23"/>
  <c r="D23"/>
  <c r="E23"/>
  <c r="F23"/>
  <c r="G23"/>
  <c r="H23"/>
  <c r="I23"/>
  <c r="K23"/>
  <c r="L23"/>
  <c r="M23"/>
  <c r="O23"/>
  <c r="B24"/>
  <c r="B26"/>
  <c r="D27"/>
  <c r="E27"/>
  <c r="F27"/>
  <c r="H27"/>
  <c r="I27"/>
  <c r="J27"/>
  <c r="K27"/>
  <c r="L27"/>
  <c r="N27"/>
  <c r="O27"/>
  <c r="G28"/>
  <c r="M28"/>
  <c r="A4"/>
  <c r="A5" s="1"/>
  <c r="A6" s="1"/>
  <c r="A7" s="1"/>
  <c r="A8" s="1"/>
  <c r="A9" s="1"/>
  <c r="A10" s="1"/>
  <c r="A11" s="1"/>
  <c r="A12" s="1"/>
  <c r="A13" s="1"/>
  <c r="A14" s="1"/>
  <c r="A15" s="1"/>
  <c r="A16" s="1"/>
  <c r="A17" s="1"/>
  <c r="A18" s="1"/>
  <c r="A19" s="1"/>
  <c r="A20" s="1"/>
  <c r="A21" s="1"/>
  <c r="A22" s="1"/>
  <c r="A23" s="1"/>
  <c r="A24" s="1"/>
  <c r="A25" s="1"/>
  <c r="A26" s="1"/>
  <c r="A27" s="1"/>
  <c r="A28" s="1"/>
  <c r="A29" s="1"/>
  <c r="A30" s="1"/>
  <c r="A31" s="1"/>
  <c r="A32" s="1"/>
  <c r="L3"/>
  <c r="DG23" i="183"/>
  <c r="DF23"/>
  <c r="DD23"/>
  <c r="DB23"/>
  <c r="CY23"/>
  <c r="CX23"/>
  <c r="CV23"/>
  <c r="CT23"/>
  <c r="CQ23"/>
  <c r="CP23"/>
  <c r="CN23"/>
  <c r="CL23"/>
  <c r="CI23"/>
  <c r="CH23"/>
  <c r="CF23"/>
  <c r="CD23"/>
  <c r="CA23"/>
  <c r="BZ23"/>
  <c r="BX23"/>
  <c r="BV23"/>
  <c r="BS23"/>
  <c r="BR23"/>
  <c r="BP23"/>
  <c r="BN23"/>
  <c r="BK23"/>
  <c r="BJ23"/>
  <c r="BH23"/>
  <c r="BF23"/>
  <c r="BC23"/>
  <c r="BB23"/>
  <c r="AZ23"/>
  <c r="AX23"/>
  <c r="AU23"/>
  <c r="AT23"/>
  <c r="AR23"/>
  <c r="AP23"/>
  <c r="AM23"/>
  <c r="AL23"/>
  <c r="AJ23"/>
  <c r="AH23"/>
  <c r="AE23"/>
  <c r="AD23"/>
  <c r="AB23"/>
  <c r="Z23"/>
  <c r="W23"/>
  <c r="V23"/>
  <c r="T23"/>
  <c r="R23"/>
  <c r="O23"/>
  <c r="N23"/>
  <c r="L23"/>
  <c r="J23"/>
  <c r="G23"/>
  <c r="F23"/>
  <c r="D23"/>
  <c r="B23"/>
  <c r="DG22"/>
  <c r="DF22"/>
  <c r="DD22"/>
  <c r="DB22"/>
  <c r="CY22"/>
  <c r="CX22"/>
  <c r="CV22"/>
  <c r="CT22"/>
  <c r="CQ22"/>
  <c r="CP22"/>
  <c r="CN22"/>
  <c r="CL22"/>
  <c r="CI22"/>
  <c r="CH22"/>
  <c r="CF22"/>
  <c r="CD22"/>
  <c r="CA22"/>
  <c r="BZ22"/>
  <c r="BX22"/>
  <c r="BV22"/>
  <c r="BS22"/>
  <c r="BR22"/>
  <c r="BP22"/>
  <c r="BN22"/>
  <c r="BK22"/>
  <c r="BJ22"/>
  <c r="BH22"/>
  <c r="BF22"/>
  <c r="BC22"/>
  <c r="BB22"/>
  <c r="AZ22"/>
  <c r="AX22"/>
  <c r="AU22"/>
  <c r="AT22"/>
  <c r="AR22"/>
  <c r="AP22"/>
  <c r="AM22"/>
  <c r="AL22"/>
  <c r="AJ22"/>
  <c r="AH22"/>
  <c r="AE22"/>
  <c r="AD22"/>
  <c r="AB22"/>
  <c r="Z22"/>
  <c r="W22"/>
  <c r="V22"/>
  <c r="T22"/>
  <c r="R22"/>
  <c r="O22"/>
  <c r="N22"/>
  <c r="L22"/>
  <c r="J22"/>
  <c r="G22"/>
  <c r="F22"/>
  <c r="D22"/>
  <c r="B22"/>
  <c r="DG21"/>
  <c r="DF21"/>
  <c r="DD21"/>
  <c r="DB21"/>
  <c r="CY21"/>
  <c r="CX21"/>
  <c r="CV21"/>
  <c r="CT21"/>
  <c r="CQ21"/>
  <c r="CP21"/>
  <c r="CN21"/>
  <c r="CL21"/>
  <c r="CI21"/>
  <c r="CH21"/>
  <c r="CF21"/>
  <c r="CD21"/>
  <c r="CA21"/>
  <c r="BZ21"/>
  <c r="BX21"/>
  <c r="BV21"/>
  <c r="BS21"/>
  <c r="BR21"/>
  <c r="BP21"/>
  <c r="BN21"/>
  <c r="BK21"/>
  <c r="BJ21"/>
  <c r="BH21"/>
  <c r="BF21"/>
  <c r="BC21"/>
  <c r="BB21"/>
  <c r="AZ21"/>
  <c r="AX21"/>
  <c r="AU21"/>
  <c r="AT21"/>
  <c r="AR21"/>
  <c r="AP21"/>
  <c r="AM21"/>
  <c r="AL21"/>
  <c r="AJ21"/>
  <c r="AH21"/>
  <c r="AE21"/>
  <c r="AD21"/>
  <c r="AB21"/>
  <c r="Z21"/>
  <c r="W21"/>
  <c r="V21"/>
  <c r="T21"/>
  <c r="R21"/>
  <c r="O21"/>
  <c r="N21"/>
  <c r="L21"/>
  <c r="J21"/>
  <c r="G21"/>
  <c r="F21"/>
  <c r="D21"/>
  <c r="B21"/>
  <c r="DG20"/>
  <c r="DF20"/>
  <c r="DD20"/>
  <c r="DB20"/>
  <c r="CY20"/>
  <c r="CX20"/>
  <c r="CV20"/>
  <c r="CT20"/>
  <c r="CQ20"/>
  <c r="CP20"/>
  <c r="CN20"/>
  <c r="CL20"/>
  <c r="CI20"/>
  <c r="CH20"/>
  <c r="CF20"/>
  <c r="CD20"/>
  <c r="CA20"/>
  <c r="BZ20"/>
  <c r="BX20"/>
  <c r="BV20"/>
  <c r="BS20"/>
  <c r="BR20"/>
  <c r="BP20"/>
  <c r="BN20"/>
  <c r="BK20"/>
  <c r="BJ20"/>
  <c r="BH20"/>
  <c r="BF20"/>
  <c r="BC20"/>
  <c r="BB20"/>
  <c r="AZ20"/>
  <c r="AX20"/>
  <c r="AU20"/>
  <c r="AT20"/>
  <c r="AR20"/>
  <c r="AP20"/>
  <c r="AM20"/>
  <c r="AL20"/>
  <c r="AJ20"/>
  <c r="AH20"/>
  <c r="AE20"/>
  <c r="AD20"/>
  <c r="AB20"/>
  <c r="Z20"/>
  <c r="W20"/>
  <c r="V20"/>
  <c r="T20"/>
  <c r="R20"/>
  <c r="O20"/>
  <c r="N20"/>
  <c r="L20"/>
  <c r="J20"/>
  <c r="G20"/>
  <c r="F20"/>
  <c r="D20"/>
  <c r="B20"/>
  <c r="DG19"/>
  <c r="DF19"/>
  <c r="DD19"/>
  <c r="DB19"/>
  <c r="CY19"/>
  <c r="CX19"/>
  <c r="CV19"/>
  <c r="CT19"/>
  <c r="CQ19"/>
  <c r="CP19"/>
  <c r="CN19"/>
  <c r="CL19"/>
  <c r="CI19"/>
  <c r="CH19"/>
  <c r="CF19"/>
  <c r="CD19"/>
  <c r="CA19"/>
  <c r="BZ19"/>
  <c r="BX19"/>
  <c r="BV19"/>
  <c r="BS19"/>
  <c r="BR19"/>
  <c r="BP19"/>
  <c r="BN19"/>
  <c r="BK19"/>
  <c r="BJ19"/>
  <c r="BH19"/>
  <c r="BF19"/>
  <c r="BC19"/>
  <c r="BB19"/>
  <c r="AZ19"/>
  <c r="AX19"/>
  <c r="AU19"/>
  <c r="AT19"/>
  <c r="AR19"/>
  <c r="AP19"/>
  <c r="AM19"/>
  <c r="AL19"/>
  <c r="AJ19"/>
  <c r="AH19"/>
  <c r="AE19"/>
  <c r="AD19"/>
  <c r="AB19"/>
  <c r="Z19"/>
  <c r="W19"/>
  <c r="V19"/>
  <c r="T19"/>
  <c r="R19"/>
  <c r="O19"/>
  <c r="N19"/>
  <c r="L19"/>
  <c r="J19"/>
  <c r="G19"/>
  <c r="F19"/>
  <c r="D19"/>
  <c r="B19"/>
  <c r="DG18"/>
  <c r="DF18"/>
  <c r="DD18"/>
  <c r="DB18"/>
  <c r="CY18"/>
  <c r="CX18"/>
  <c r="CV18"/>
  <c r="CT18"/>
  <c r="CQ18"/>
  <c r="CP18"/>
  <c r="CN18"/>
  <c r="CL18"/>
  <c r="CI18"/>
  <c r="CH18"/>
  <c r="CF18"/>
  <c r="CD18"/>
  <c r="CA18"/>
  <c r="BZ18"/>
  <c r="BX18"/>
  <c r="BV18"/>
  <c r="BS18"/>
  <c r="BR18"/>
  <c r="BP18"/>
  <c r="BN18"/>
  <c r="BK18"/>
  <c r="BJ18"/>
  <c r="BH18"/>
  <c r="BF18"/>
  <c r="BC18"/>
  <c r="BB18"/>
  <c r="AZ18"/>
  <c r="AX18"/>
  <c r="AU18"/>
  <c r="AT18"/>
  <c r="AR18"/>
  <c r="AP18"/>
  <c r="AM18"/>
  <c r="AL18"/>
  <c r="AJ18"/>
  <c r="AH18"/>
  <c r="AE18"/>
  <c r="AD18"/>
  <c r="AB18"/>
  <c r="Z18"/>
  <c r="W18"/>
  <c r="V18"/>
  <c r="T18"/>
  <c r="R18"/>
  <c r="O18"/>
  <c r="N18"/>
  <c r="L18"/>
  <c r="J18"/>
  <c r="G18"/>
  <c r="F18"/>
  <c r="D18"/>
  <c r="B18"/>
  <c r="DG17"/>
  <c r="DF17"/>
  <c r="DD17"/>
  <c r="DB17"/>
  <c r="CY17"/>
  <c r="CX17"/>
  <c r="CV17"/>
  <c r="CT17"/>
  <c r="CQ17"/>
  <c r="CP17"/>
  <c r="CN17"/>
  <c r="CL17"/>
  <c r="CI17"/>
  <c r="CH17"/>
  <c r="CF17"/>
  <c r="CD17"/>
  <c r="CA17"/>
  <c r="BZ17"/>
  <c r="BX17"/>
  <c r="BV17"/>
  <c r="BS17"/>
  <c r="BR17"/>
  <c r="BP17"/>
  <c r="BN17"/>
  <c r="BK17"/>
  <c r="BJ17"/>
  <c r="BH17"/>
  <c r="BF17"/>
  <c r="BC17"/>
  <c r="BB17"/>
  <c r="AZ17"/>
  <c r="AX17"/>
  <c r="AU17"/>
  <c r="AT17"/>
  <c r="AR17"/>
  <c r="AP17"/>
  <c r="AM17"/>
  <c r="AL17"/>
  <c r="AJ17"/>
  <c r="AH17"/>
  <c r="AE17"/>
  <c r="AD17"/>
  <c r="AB17"/>
  <c r="Z17"/>
  <c r="W17"/>
  <c r="V17"/>
  <c r="T17"/>
  <c r="R17"/>
  <c r="O17"/>
  <c r="N17"/>
  <c r="L17"/>
  <c r="J17"/>
  <c r="G17"/>
  <c r="F17"/>
  <c r="D17"/>
  <c r="B17"/>
  <c r="DG16"/>
  <c r="DF16"/>
  <c r="DD16"/>
  <c r="DB16"/>
  <c r="CY16"/>
  <c r="CX16"/>
  <c r="CV16"/>
  <c r="CT16"/>
  <c r="CQ16"/>
  <c r="CP16"/>
  <c r="CN16"/>
  <c r="CL16"/>
  <c r="CI16"/>
  <c r="CH16"/>
  <c r="CF16"/>
  <c r="CD16"/>
  <c r="CA16"/>
  <c r="BZ16"/>
  <c r="BX16"/>
  <c r="BV16"/>
  <c r="BS16"/>
  <c r="BR16"/>
  <c r="BP16"/>
  <c r="BN16"/>
  <c r="BK16"/>
  <c r="BJ16"/>
  <c r="BH16"/>
  <c r="BF16"/>
  <c r="BC16"/>
  <c r="BB16"/>
  <c r="AZ16"/>
  <c r="AX16"/>
  <c r="AU16"/>
  <c r="AT16"/>
  <c r="AR16"/>
  <c r="AP16"/>
  <c r="AM16"/>
  <c r="AL16"/>
  <c r="AJ16"/>
  <c r="AH16"/>
  <c r="AE16"/>
  <c r="AD16"/>
  <c r="AB16"/>
  <c r="Z16"/>
  <c r="W16"/>
  <c r="V16"/>
  <c r="T16"/>
  <c r="R16"/>
  <c r="O16"/>
  <c r="N16"/>
  <c r="L16"/>
  <c r="J16"/>
  <c r="G16"/>
  <c r="F16"/>
  <c r="D16"/>
  <c r="B16"/>
  <c r="DG15"/>
  <c r="DF15"/>
  <c r="DD15"/>
  <c r="DB15"/>
  <c r="CY15"/>
  <c r="CX15"/>
  <c r="CV15"/>
  <c r="CT15"/>
  <c r="CQ15"/>
  <c r="CP15"/>
  <c r="CN15"/>
  <c r="CL15"/>
  <c r="CI15"/>
  <c r="CH15"/>
  <c r="CF15"/>
  <c r="CD15"/>
  <c r="CA15"/>
  <c r="BZ15"/>
  <c r="BX15"/>
  <c r="BV15"/>
  <c r="BS15"/>
  <c r="BR15"/>
  <c r="BP15"/>
  <c r="BN15"/>
  <c r="BK15"/>
  <c r="BJ15"/>
  <c r="BH15"/>
  <c r="BF15"/>
  <c r="BC15"/>
  <c r="BB15"/>
  <c r="AZ15"/>
  <c r="AX15"/>
  <c r="AU15"/>
  <c r="AT15"/>
  <c r="AR15"/>
  <c r="AP15"/>
  <c r="AM15"/>
  <c r="AL15"/>
  <c r="AJ15"/>
  <c r="AH15"/>
  <c r="AE15"/>
  <c r="AD15"/>
  <c r="AB15"/>
  <c r="Z15"/>
  <c r="W15"/>
  <c r="V15"/>
  <c r="T15"/>
  <c r="R15"/>
  <c r="O15"/>
  <c r="N15"/>
  <c r="L15"/>
  <c r="J15"/>
  <c r="G15"/>
  <c r="F15"/>
  <c r="D15"/>
  <c r="B15"/>
  <c r="DG14"/>
  <c r="DF14"/>
  <c r="DD14"/>
  <c r="DB14"/>
  <c r="CY14"/>
  <c r="CX14"/>
  <c r="CV14"/>
  <c r="CT14"/>
  <c r="CQ14"/>
  <c r="CP14"/>
  <c r="CN14"/>
  <c r="CL14"/>
  <c r="CI14"/>
  <c r="CH14"/>
  <c r="CF14"/>
  <c r="CD14"/>
  <c r="CA14"/>
  <c r="BZ14"/>
  <c r="BX14"/>
  <c r="BV14"/>
  <c r="BS14"/>
  <c r="BR14"/>
  <c r="BP14"/>
  <c r="BN14"/>
  <c r="BK14"/>
  <c r="BJ14"/>
  <c r="BH14"/>
  <c r="BF14"/>
  <c r="BC14"/>
  <c r="BB14"/>
  <c r="AZ14"/>
  <c r="AX14"/>
  <c r="AU14"/>
  <c r="AT14"/>
  <c r="AR14"/>
  <c r="AP14"/>
  <c r="AM14"/>
  <c r="AL14"/>
  <c r="AJ14"/>
  <c r="AH14"/>
  <c r="AE14"/>
  <c r="AD14"/>
  <c r="AB14"/>
  <c r="Z14"/>
  <c r="W14"/>
  <c r="V14"/>
  <c r="T14"/>
  <c r="R14"/>
  <c r="O14"/>
  <c r="N14"/>
  <c r="L14"/>
  <c r="J14"/>
  <c r="G14"/>
  <c r="F14"/>
  <c r="D14"/>
  <c r="B14"/>
  <c r="DG13"/>
  <c r="DF13"/>
  <c r="DD13"/>
  <c r="DB13"/>
  <c r="CY13"/>
  <c r="CX13"/>
  <c r="CV13"/>
  <c r="CT13"/>
  <c r="CQ13"/>
  <c r="CP13"/>
  <c r="CN13"/>
  <c r="CL13"/>
  <c r="CI13"/>
  <c r="CH13"/>
  <c r="CF13"/>
  <c r="CD13"/>
  <c r="CA13"/>
  <c r="BZ13"/>
  <c r="BX13"/>
  <c r="BV13"/>
  <c r="BS13"/>
  <c r="BR13"/>
  <c r="BP13"/>
  <c r="BN13"/>
  <c r="BK13"/>
  <c r="BJ13"/>
  <c r="BH13"/>
  <c r="BF13"/>
  <c r="BC13"/>
  <c r="BB13"/>
  <c r="AZ13"/>
  <c r="AX13"/>
  <c r="AU13"/>
  <c r="AT13"/>
  <c r="AR13"/>
  <c r="AP13"/>
  <c r="AM13"/>
  <c r="AL13"/>
  <c r="AJ13"/>
  <c r="AH13"/>
  <c r="AE13"/>
  <c r="AD13"/>
  <c r="AB13"/>
  <c r="Z13"/>
  <c r="W13"/>
  <c r="V13"/>
  <c r="T13"/>
  <c r="R13"/>
  <c r="O13"/>
  <c r="N13"/>
  <c r="L13"/>
  <c r="J13"/>
  <c r="G13"/>
  <c r="F13"/>
  <c r="D13"/>
  <c r="B13"/>
  <c r="DG12"/>
  <c r="DF12"/>
  <c r="DD12"/>
  <c r="DB12"/>
  <c r="CY12"/>
  <c r="CX12"/>
  <c r="CV12"/>
  <c r="CT12"/>
  <c r="CQ12"/>
  <c r="CP12"/>
  <c r="CN12"/>
  <c r="CL12"/>
  <c r="CI12"/>
  <c r="CH12"/>
  <c r="CF12"/>
  <c r="CD12"/>
  <c r="CA12"/>
  <c r="BZ12"/>
  <c r="BX12"/>
  <c r="BV12"/>
  <c r="BS12"/>
  <c r="BR12"/>
  <c r="BP12"/>
  <c r="BN12"/>
  <c r="BK12"/>
  <c r="BJ12"/>
  <c r="BH12"/>
  <c r="BF12"/>
  <c r="BC12"/>
  <c r="BB12"/>
  <c r="AZ12"/>
  <c r="AX12"/>
  <c r="AU12"/>
  <c r="AT12"/>
  <c r="AR12"/>
  <c r="AP12"/>
  <c r="AM12"/>
  <c r="AL12"/>
  <c r="AJ12"/>
  <c r="AH12"/>
  <c r="AE12"/>
  <c r="AD12"/>
  <c r="AB12"/>
  <c r="Z12"/>
  <c r="W12"/>
  <c r="V12"/>
  <c r="T12"/>
  <c r="R12"/>
  <c r="O12"/>
  <c r="N12"/>
  <c r="L12"/>
  <c r="J12"/>
  <c r="G12"/>
  <c r="F12"/>
  <c r="D12"/>
  <c r="B12"/>
  <c r="DG11"/>
  <c r="DF11"/>
  <c r="DD11"/>
  <c r="DB11"/>
  <c r="CY11"/>
  <c r="CX11"/>
  <c r="CV11"/>
  <c r="CT11"/>
  <c r="CQ11"/>
  <c r="CP11"/>
  <c r="CN11"/>
  <c r="CL11"/>
  <c r="CI11"/>
  <c r="CH11"/>
  <c r="CF11"/>
  <c r="CD11"/>
  <c r="CA11"/>
  <c r="BZ11"/>
  <c r="BX11"/>
  <c r="BV11"/>
  <c r="BS11"/>
  <c r="BR11"/>
  <c r="BP11"/>
  <c r="BN11"/>
  <c r="BK11"/>
  <c r="BJ11"/>
  <c r="BH11"/>
  <c r="BF11"/>
  <c r="BC11"/>
  <c r="BB11"/>
  <c r="AZ11"/>
  <c r="AX11"/>
  <c r="AU11"/>
  <c r="AT11"/>
  <c r="AR11"/>
  <c r="AP11"/>
  <c r="AM11"/>
  <c r="AL11"/>
  <c r="AJ11"/>
  <c r="AH11"/>
  <c r="AE11"/>
  <c r="AD11"/>
  <c r="AB11"/>
  <c r="Z11"/>
  <c r="W11"/>
  <c r="V11"/>
  <c r="T11"/>
  <c r="R11"/>
  <c r="O11"/>
  <c r="N11"/>
  <c r="L11"/>
  <c r="J11"/>
  <c r="G11"/>
  <c r="F11"/>
  <c r="D11"/>
  <c r="B11"/>
  <c r="DG10"/>
  <c r="DF10"/>
  <c r="DD10"/>
  <c r="DB10"/>
  <c r="CY10"/>
  <c r="CX10"/>
  <c r="CV10"/>
  <c r="CT10"/>
  <c r="CQ10"/>
  <c r="CP10"/>
  <c r="CN10"/>
  <c r="CL10"/>
  <c r="CI10"/>
  <c r="CH10"/>
  <c r="CF10"/>
  <c r="CD10"/>
  <c r="CA10"/>
  <c r="BZ10"/>
  <c r="BX10"/>
  <c r="BV10"/>
  <c r="BS10"/>
  <c r="BR10"/>
  <c r="BP10"/>
  <c r="BN10"/>
  <c r="BK10"/>
  <c r="BJ10"/>
  <c r="BH10"/>
  <c r="BF10"/>
  <c r="BC10"/>
  <c r="BB10"/>
  <c r="AZ10"/>
  <c r="AX10"/>
  <c r="AU10"/>
  <c r="AT10"/>
  <c r="AR10"/>
  <c r="AP10"/>
  <c r="AM10"/>
  <c r="AL10"/>
  <c r="AJ10"/>
  <c r="AH10"/>
  <c r="AE10"/>
  <c r="AD10"/>
  <c r="AB10"/>
  <c r="Z10"/>
  <c r="W10"/>
  <c r="V10"/>
  <c r="T10"/>
  <c r="R10"/>
  <c r="O10"/>
  <c r="N10"/>
  <c r="L10"/>
  <c r="J10"/>
  <c r="G10"/>
  <c r="F10"/>
  <c r="D10"/>
  <c r="B10"/>
  <c r="DG9"/>
  <c r="DF9"/>
  <c r="DD9"/>
  <c r="DB9"/>
  <c r="CY9"/>
  <c r="CX9"/>
  <c r="CV9"/>
  <c r="CT9"/>
  <c r="CQ9"/>
  <c r="CP9"/>
  <c r="CN9"/>
  <c r="CL9"/>
  <c r="CI9"/>
  <c r="CH9"/>
  <c r="CF9"/>
  <c r="CD9"/>
  <c r="CA9"/>
  <c r="BZ9"/>
  <c r="BX9"/>
  <c r="BV9"/>
  <c r="BS9"/>
  <c r="BR9"/>
  <c r="BP9"/>
  <c r="BN9"/>
  <c r="BK9"/>
  <c r="BJ9"/>
  <c r="BH9"/>
  <c r="BF9"/>
  <c r="BC9"/>
  <c r="BB9"/>
  <c r="AZ9"/>
  <c r="AX9"/>
  <c r="AU9"/>
  <c r="AT9"/>
  <c r="AR9"/>
  <c r="AP9"/>
  <c r="AM9"/>
  <c r="AL9"/>
  <c r="AJ9"/>
  <c r="AH9"/>
  <c r="AE9"/>
  <c r="AD9"/>
  <c r="AB9"/>
  <c r="Z9"/>
  <c r="W9"/>
  <c r="V9"/>
  <c r="T9"/>
  <c r="R9"/>
  <c r="O9"/>
  <c r="N9"/>
  <c r="L9"/>
  <c r="J9"/>
  <c r="G9"/>
  <c r="F9"/>
  <c r="D9"/>
  <c r="B9"/>
  <c r="DG8"/>
  <c r="DF8"/>
  <c r="DD8"/>
  <c r="DB8"/>
  <c r="CY8"/>
  <c r="CX8"/>
  <c r="CV8"/>
  <c r="CT8"/>
  <c r="CQ8"/>
  <c r="CP8"/>
  <c r="CN8"/>
  <c r="CL8"/>
  <c r="CI8"/>
  <c r="CH8"/>
  <c r="CF8"/>
  <c r="CD8"/>
  <c r="CA8"/>
  <c r="BZ8"/>
  <c r="BX8"/>
  <c r="BV8"/>
  <c r="BS8"/>
  <c r="BR8"/>
  <c r="BP8"/>
  <c r="BN8"/>
  <c r="BK8"/>
  <c r="BJ8"/>
  <c r="BH8"/>
  <c r="BF8"/>
  <c r="BC8"/>
  <c r="BB8"/>
  <c r="AZ8"/>
  <c r="AX8"/>
  <c r="AU8"/>
  <c r="AT8"/>
  <c r="AR8"/>
  <c r="AP8"/>
  <c r="AM8"/>
  <c r="AL8"/>
  <c r="AJ8"/>
  <c r="AH8"/>
  <c r="AE8"/>
  <c r="AD8"/>
  <c r="AB8"/>
  <c r="Z8"/>
  <c r="W8"/>
  <c r="V8"/>
  <c r="T8"/>
  <c r="R8"/>
  <c r="O8"/>
  <c r="N8"/>
  <c r="L8"/>
  <c r="J8"/>
  <c r="G8"/>
  <c r="F8"/>
  <c r="D8"/>
  <c r="B8"/>
  <c r="DG7"/>
  <c r="DF7"/>
  <c r="DD7"/>
  <c r="DB7"/>
  <c r="CY7"/>
  <c r="CX7"/>
  <c r="CV7"/>
  <c r="CT7"/>
  <c r="CQ7"/>
  <c r="CP7"/>
  <c r="CN7"/>
  <c r="CL7"/>
  <c r="CI7"/>
  <c r="CH7"/>
  <c r="CF7"/>
  <c r="CD7"/>
  <c r="CA7"/>
  <c r="BZ7"/>
  <c r="BX7"/>
  <c r="BV7"/>
  <c r="BS7"/>
  <c r="BR7"/>
  <c r="BP7"/>
  <c r="BN7"/>
  <c r="BK7"/>
  <c r="BJ7"/>
  <c r="BH7"/>
  <c r="BF7"/>
  <c r="BC7"/>
  <c r="BB7"/>
  <c r="AZ7"/>
  <c r="AX7"/>
  <c r="AU7"/>
  <c r="AT7"/>
  <c r="AR7"/>
  <c r="AP7"/>
  <c r="AM7"/>
  <c r="AL7"/>
  <c r="AJ7"/>
  <c r="AH7"/>
  <c r="AE7"/>
  <c r="AD7"/>
  <c r="AB7"/>
  <c r="Z7"/>
  <c r="W7"/>
  <c r="V7"/>
  <c r="T7"/>
  <c r="R7"/>
  <c r="O7"/>
  <c r="N7"/>
  <c r="L7"/>
  <c r="J7"/>
  <c r="G7"/>
  <c r="F7"/>
  <c r="D7"/>
  <c r="B7"/>
  <c r="DG6"/>
  <c r="DF6"/>
  <c r="DD6"/>
  <c r="DB6"/>
  <c r="CY6"/>
  <c r="CX6"/>
  <c r="CV6"/>
  <c r="CT6"/>
  <c r="CQ6"/>
  <c r="CP6"/>
  <c r="CN6"/>
  <c r="CL6"/>
  <c r="CI6"/>
  <c r="CH6"/>
  <c r="CF6"/>
  <c r="CD6"/>
  <c r="CA6"/>
  <c r="BZ6"/>
  <c r="BX6"/>
  <c r="BV6"/>
  <c r="BS6"/>
  <c r="BR6"/>
  <c r="BP6"/>
  <c r="BN6"/>
  <c r="BK6"/>
  <c r="BJ6"/>
  <c r="BH6"/>
  <c r="BF6"/>
  <c r="BC6"/>
  <c r="BB6"/>
  <c r="AZ6"/>
  <c r="AX6"/>
  <c r="AU6"/>
  <c r="AT6"/>
  <c r="AR6"/>
  <c r="AP6"/>
  <c r="AM6"/>
  <c r="AL6"/>
  <c r="AJ6"/>
  <c r="AH6"/>
  <c r="AE6"/>
  <c r="AD6"/>
  <c r="AB6"/>
  <c r="Z6"/>
  <c r="W6"/>
  <c r="V6"/>
  <c r="T6"/>
  <c r="R6"/>
  <c r="O6"/>
  <c r="N6"/>
  <c r="L6"/>
  <c r="J6"/>
  <c r="G6"/>
  <c r="F6"/>
  <c r="D6"/>
  <c r="B6"/>
  <c r="DG5"/>
  <c r="DF5"/>
  <c r="DD5"/>
  <c r="DB5"/>
  <c r="CY5"/>
  <c r="CX5"/>
  <c r="CV5"/>
  <c r="CT5"/>
  <c r="CQ5"/>
  <c r="CP5"/>
  <c r="CN5"/>
  <c r="CL5"/>
  <c r="CI5"/>
  <c r="CH5"/>
  <c r="CF5"/>
  <c r="CD5"/>
  <c r="CA5"/>
  <c r="BZ5"/>
  <c r="BX5"/>
  <c r="BV5"/>
  <c r="BS5"/>
  <c r="BR5"/>
  <c r="BP5"/>
  <c r="BN5"/>
  <c r="BK5"/>
  <c r="BJ5"/>
  <c r="BH5"/>
  <c r="BF5"/>
  <c r="BC5"/>
  <c r="BB5"/>
  <c r="AZ5"/>
  <c r="AX5"/>
  <c r="AU5"/>
  <c r="AT5"/>
  <c r="AR5"/>
  <c r="AP5"/>
  <c r="AM5"/>
  <c r="AL5"/>
  <c r="AJ5"/>
  <c r="AH5"/>
  <c r="AE5"/>
  <c r="AD5"/>
  <c r="AB5"/>
  <c r="Z5"/>
  <c r="W5"/>
  <c r="V5"/>
  <c r="T5"/>
  <c r="R5"/>
  <c r="O5"/>
  <c r="N5"/>
  <c r="L5"/>
  <c r="J5"/>
  <c r="G5"/>
  <c r="F5"/>
  <c r="D5"/>
  <c r="B5"/>
  <c r="DG4"/>
  <c r="DF4"/>
  <c r="DD4"/>
  <c r="DB4"/>
  <c r="CY4"/>
  <c r="CX4"/>
  <c r="CV4"/>
  <c r="CT4"/>
  <c r="CQ4"/>
  <c r="CP4"/>
  <c r="CN4"/>
  <c r="CL4"/>
  <c r="CI4"/>
  <c r="CH4"/>
  <c r="CF4"/>
  <c r="CD4"/>
  <c r="CA4"/>
  <c r="BZ4"/>
  <c r="BX4"/>
  <c r="BV4"/>
  <c r="BS4"/>
  <c r="BR4"/>
  <c r="BP4"/>
  <c r="BN4"/>
  <c r="BK4"/>
  <c r="BJ4"/>
  <c r="BH4"/>
  <c r="BF4"/>
  <c r="BC4"/>
  <c r="BB4"/>
  <c r="AZ4"/>
  <c r="AX4"/>
  <c r="AU4"/>
  <c r="AT4"/>
  <c r="AR4"/>
  <c r="AP4"/>
  <c r="AM4"/>
  <c r="AL4"/>
  <c r="AJ4"/>
  <c r="AH4"/>
  <c r="AE4"/>
  <c r="AD4"/>
  <c r="AB4"/>
  <c r="Z4"/>
  <c r="W4"/>
  <c r="V4"/>
  <c r="T4"/>
  <c r="R4"/>
  <c r="O4"/>
  <c r="N4"/>
  <c r="L4"/>
  <c r="J4"/>
  <c r="G4"/>
  <c r="F4"/>
  <c r="D4"/>
  <c r="B4"/>
  <c r="DG23" i="182"/>
  <c r="DF23"/>
  <c r="DD23"/>
  <c r="DB23"/>
  <c r="CY23"/>
  <c r="CX23"/>
  <c r="CV23"/>
  <c r="CT23"/>
  <c r="CQ23"/>
  <c r="CP23"/>
  <c r="CN23"/>
  <c r="CL23"/>
  <c r="CI23"/>
  <c r="CH23"/>
  <c r="CF23"/>
  <c r="CD23"/>
  <c r="CA23"/>
  <c r="BZ23"/>
  <c r="BX23"/>
  <c r="BV23"/>
  <c r="BS23"/>
  <c r="BR23"/>
  <c r="BP23"/>
  <c r="BN23"/>
  <c r="BK23"/>
  <c r="BJ23"/>
  <c r="BH23"/>
  <c r="BF23"/>
  <c r="BC23"/>
  <c r="BB23"/>
  <c r="AZ23"/>
  <c r="AX23"/>
  <c r="AU23"/>
  <c r="AT23"/>
  <c r="AR23"/>
  <c r="AP23"/>
  <c r="AM23"/>
  <c r="AL23"/>
  <c r="AJ23"/>
  <c r="AH23"/>
  <c r="AE23"/>
  <c r="AD23"/>
  <c r="AB23"/>
  <c r="Z23"/>
  <c r="W23"/>
  <c r="V23"/>
  <c r="T23"/>
  <c r="R23"/>
  <c r="O23"/>
  <c r="N23"/>
  <c r="L23"/>
  <c r="J23"/>
  <c r="G23"/>
  <c r="F23"/>
  <c r="D23"/>
  <c r="B23"/>
  <c r="DG22"/>
  <c r="DF22"/>
  <c r="DD22"/>
  <c r="DB22"/>
  <c r="CY22"/>
  <c r="CX22"/>
  <c r="CV22"/>
  <c r="CT22"/>
  <c r="CQ22"/>
  <c r="CP22"/>
  <c r="CN22"/>
  <c r="CL22"/>
  <c r="CI22"/>
  <c r="CH22"/>
  <c r="CF22"/>
  <c r="CD22"/>
  <c r="CA22"/>
  <c r="BZ22"/>
  <c r="BX22"/>
  <c r="BV22"/>
  <c r="BS22"/>
  <c r="BR22"/>
  <c r="BP22"/>
  <c r="BN22"/>
  <c r="BK22"/>
  <c r="BJ22"/>
  <c r="BH22"/>
  <c r="BF22"/>
  <c r="BC22"/>
  <c r="BB22"/>
  <c r="AZ22"/>
  <c r="AX22"/>
  <c r="AU22"/>
  <c r="AT22"/>
  <c r="AR22"/>
  <c r="AP22"/>
  <c r="AM22"/>
  <c r="AL22"/>
  <c r="AJ22"/>
  <c r="AH22"/>
  <c r="AE22"/>
  <c r="AD22"/>
  <c r="AB22"/>
  <c r="Z22"/>
  <c r="W22"/>
  <c r="V22"/>
  <c r="T22"/>
  <c r="R22"/>
  <c r="O22"/>
  <c r="N22"/>
  <c r="L22"/>
  <c r="J22"/>
  <c r="G22"/>
  <c r="F22"/>
  <c r="D22"/>
  <c r="B22"/>
  <c r="DG21"/>
  <c r="DF21"/>
  <c r="DD21"/>
  <c r="DB21"/>
  <c r="CY21"/>
  <c r="CX21"/>
  <c r="CV21"/>
  <c r="CT21"/>
  <c r="CQ21"/>
  <c r="CP21"/>
  <c r="CN21"/>
  <c r="CL21"/>
  <c r="CI21"/>
  <c r="CH21"/>
  <c r="CF21"/>
  <c r="CD21"/>
  <c r="CA21"/>
  <c r="BZ21"/>
  <c r="BX21"/>
  <c r="BV21"/>
  <c r="BS21"/>
  <c r="BR21"/>
  <c r="BP21"/>
  <c r="BN21"/>
  <c r="BK21"/>
  <c r="BJ21"/>
  <c r="BH21"/>
  <c r="BF21"/>
  <c r="BC21"/>
  <c r="BB21"/>
  <c r="AZ21"/>
  <c r="AX21"/>
  <c r="AU21"/>
  <c r="AT21"/>
  <c r="AR21"/>
  <c r="AP21"/>
  <c r="AM21"/>
  <c r="AL21"/>
  <c r="AJ21"/>
  <c r="AH21"/>
  <c r="AE21"/>
  <c r="AD21"/>
  <c r="AB21"/>
  <c r="Z21"/>
  <c r="W21"/>
  <c r="V21"/>
  <c r="T21"/>
  <c r="R21"/>
  <c r="O21"/>
  <c r="N21"/>
  <c r="L21"/>
  <c r="J21"/>
  <c r="G21"/>
  <c r="F21"/>
  <c r="D21"/>
  <c r="B21"/>
  <c r="DG20"/>
  <c r="DF20"/>
  <c r="DD20"/>
  <c r="DB20"/>
  <c r="CY20"/>
  <c r="CX20"/>
  <c r="CV20"/>
  <c r="CT20"/>
  <c r="CQ20"/>
  <c r="CP20"/>
  <c r="CN20"/>
  <c r="CL20"/>
  <c r="CI20"/>
  <c r="CH20"/>
  <c r="CF20"/>
  <c r="CD20"/>
  <c r="CA20"/>
  <c r="BZ20"/>
  <c r="BX20"/>
  <c r="BV20"/>
  <c r="BS20"/>
  <c r="BR20"/>
  <c r="BP20"/>
  <c r="BN20"/>
  <c r="BK20"/>
  <c r="BJ20"/>
  <c r="BH20"/>
  <c r="BF20"/>
  <c r="BC20"/>
  <c r="BB20"/>
  <c r="AZ20"/>
  <c r="AX20"/>
  <c r="AU20"/>
  <c r="AT20"/>
  <c r="AR20"/>
  <c r="AP20"/>
  <c r="AM20"/>
  <c r="AL20"/>
  <c r="AJ20"/>
  <c r="AH20"/>
  <c r="AE20"/>
  <c r="AD20"/>
  <c r="AB20"/>
  <c r="Z20"/>
  <c r="W20"/>
  <c r="V20"/>
  <c r="T20"/>
  <c r="R20"/>
  <c r="O20"/>
  <c r="N20"/>
  <c r="L20"/>
  <c r="J20"/>
  <c r="G20"/>
  <c r="F20"/>
  <c r="D20"/>
  <c r="B20"/>
  <c r="DG19"/>
  <c r="DF19"/>
  <c r="DD19"/>
  <c r="DB19"/>
  <c r="CY19"/>
  <c r="CX19"/>
  <c r="CV19"/>
  <c r="CT19"/>
  <c r="CQ19"/>
  <c r="CP19"/>
  <c r="CN19"/>
  <c r="CL19"/>
  <c r="CI19"/>
  <c r="CH19"/>
  <c r="CF19"/>
  <c r="CD19"/>
  <c r="CA19"/>
  <c r="BZ19"/>
  <c r="BX19"/>
  <c r="BV19"/>
  <c r="BS19"/>
  <c r="BR19"/>
  <c r="BP19"/>
  <c r="BN19"/>
  <c r="BK19"/>
  <c r="BJ19"/>
  <c r="BH19"/>
  <c r="BF19"/>
  <c r="BC19"/>
  <c r="BB19"/>
  <c r="AZ19"/>
  <c r="AX19"/>
  <c r="AU19"/>
  <c r="AT19"/>
  <c r="AR19"/>
  <c r="AP19"/>
  <c r="AM19"/>
  <c r="AL19"/>
  <c r="AJ19"/>
  <c r="AH19"/>
  <c r="AE19"/>
  <c r="AD19"/>
  <c r="AB19"/>
  <c r="Z19"/>
  <c r="W19"/>
  <c r="V19"/>
  <c r="T19"/>
  <c r="R19"/>
  <c r="O19"/>
  <c r="N19"/>
  <c r="L19"/>
  <c r="J19"/>
  <c r="G19"/>
  <c r="F19"/>
  <c r="D19"/>
  <c r="B19"/>
  <c r="DG18"/>
  <c r="DF18"/>
  <c r="DD18"/>
  <c r="DB18"/>
  <c r="CY18"/>
  <c r="CX18"/>
  <c r="CV18"/>
  <c r="CT18"/>
  <c r="CQ18"/>
  <c r="CP18"/>
  <c r="CN18"/>
  <c r="CL18"/>
  <c r="CI18"/>
  <c r="CH18"/>
  <c r="CF18"/>
  <c r="CD18"/>
  <c r="CA18"/>
  <c r="BZ18"/>
  <c r="BX18"/>
  <c r="BV18"/>
  <c r="BS18"/>
  <c r="BR18"/>
  <c r="BP18"/>
  <c r="BN18"/>
  <c r="BK18"/>
  <c r="BJ18"/>
  <c r="BH18"/>
  <c r="BF18"/>
  <c r="BC18"/>
  <c r="BB18"/>
  <c r="AZ18"/>
  <c r="AX18"/>
  <c r="AU18"/>
  <c r="AT18"/>
  <c r="AR18"/>
  <c r="AP18"/>
  <c r="AM18"/>
  <c r="AL18"/>
  <c r="AJ18"/>
  <c r="AH18"/>
  <c r="AE18"/>
  <c r="AD18"/>
  <c r="AB18"/>
  <c r="Z18"/>
  <c r="W18"/>
  <c r="V18"/>
  <c r="T18"/>
  <c r="R18"/>
  <c r="O18"/>
  <c r="N18"/>
  <c r="L18"/>
  <c r="J18"/>
  <c r="G18"/>
  <c r="F18"/>
  <c r="D18"/>
  <c r="B18"/>
  <c r="DG17"/>
  <c r="DF17"/>
  <c r="DD17"/>
  <c r="DB17"/>
  <c r="CY17"/>
  <c r="CX17"/>
  <c r="CV17"/>
  <c r="CT17"/>
  <c r="CQ17"/>
  <c r="CP17"/>
  <c r="CN17"/>
  <c r="CL17"/>
  <c r="CI17"/>
  <c r="CH17"/>
  <c r="CF17"/>
  <c r="CD17"/>
  <c r="CA17"/>
  <c r="BZ17"/>
  <c r="BX17"/>
  <c r="BV17"/>
  <c r="BS17"/>
  <c r="BR17"/>
  <c r="BP17"/>
  <c r="BN17"/>
  <c r="BK17"/>
  <c r="BJ17"/>
  <c r="BH17"/>
  <c r="BF17"/>
  <c r="BC17"/>
  <c r="BB17"/>
  <c r="AZ17"/>
  <c r="AX17"/>
  <c r="AU17"/>
  <c r="AT17"/>
  <c r="AR17"/>
  <c r="AP17"/>
  <c r="AM17"/>
  <c r="AL17"/>
  <c r="AJ17"/>
  <c r="AH17"/>
  <c r="AE17"/>
  <c r="AD17"/>
  <c r="AB17"/>
  <c r="Z17"/>
  <c r="W17"/>
  <c r="V17"/>
  <c r="T17"/>
  <c r="R17"/>
  <c r="O17"/>
  <c r="N17"/>
  <c r="L17"/>
  <c r="J17"/>
  <c r="G17"/>
  <c r="F17"/>
  <c r="D17"/>
  <c r="B17"/>
  <c r="DG16"/>
  <c r="DF16"/>
  <c r="DD16"/>
  <c r="DB16"/>
  <c r="CY16"/>
  <c r="CX16"/>
  <c r="CV16"/>
  <c r="CT16"/>
  <c r="CQ16"/>
  <c r="CP16"/>
  <c r="CN16"/>
  <c r="CL16"/>
  <c r="CI16"/>
  <c r="CH16"/>
  <c r="CF16"/>
  <c r="CD16"/>
  <c r="CA16"/>
  <c r="BZ16"/>
  <c r="BX16"/>
  <c r="BV16"/>
  <c r="BS16"/>
  <c r="BR16"/>
  <c r="BP16"/>
  <c r="BN16"/>
  <c r="BK16"/>
  <c r="BJ16"/>
  <c r="BH16"/>
  <c r="BF16"/>
  <c r="BC16"/>
  <c r="BB16"/>
  <c r="AZ16"/>
  <c r="AX16"/>
  <c r="AU16"/>
  <c r="AT16"/>
  <c r="AR16"/>
  <c r="AP16"/>
  <c r="AM16"/>
  <c r="AL16"/>
  <c r="AJ16"/>
  <c r="AH16"/>
  <c r="AE16"/>
  <c r="AD16"/>
  <c r="AB16"/>
  <c r="Z16"/>
  <c r="W16"/>
  <c r="V16"/>
  <c r="T16"/>
  <c r="R16"/>
  <c r="O16"/>
  <c r="N16"/>
  <c r="L16"/>
  <c r="J16"/>
  <c r="G16"/>
  <c r="F16"/>
  <c r="D16"/>
  <c r="B16"/>
  <c r="DG15"/>
  <c r="DF15"/>
  <c r="DD15"/>
  <c r="DB15"/>
  <c r="CY15"/>
  <c r="CX15"/>
  <c r="CV15"/>
  <c r="CT15"/>
  <c r="CQ15"/>
  <c r="CP15"/>
  <c r="CN15"/>
  <c r="CL15"/>
  <c r="CI15"/>
  <c r="CH15"/>
  <c r="CF15"/>
  <c r="CD15"/>
  <c r="CA15"/>
  <c r="BZ15"/>
  <c r="BX15"/>
  <c r="BV15"/>
  <c r="BS15"/>
  <c r="BR15"/>
  <c r="BP15"/>
  <c r="BN15"/>
  <c r="BK15"/>
  <c r="BJ15"/>
  <c r="BH15"/>
  <c r="BF15"/>
  <c r="BC15"/>
  <c r="BB15"/>
  <c r="AZ15"/>
  <c r="AX15"/>
  <c r="AU15"/>
  <c r="AT15"/>
  <c r="AR15"/>
  <c r="AP15"/>
  <c r="AM15"/>
  <c r="AL15"/>
  <c r="AJ15"/>
  <c r="AH15"/>
  <c r="AE15"/>
  <c r="AD15"/>
  <c r="AB15"/>
  <c r="Z15"/>
  <c r="W15"/>
  <c r="V15"/>
  <c r="T15"/>
  <c r="R15"/>
  <c r="O15"/>
  <c r="N15"/>
  <c r="L15"/>
  <c r="J15"/>
  <c r="G15"/>
  <c r="F15"/>
  <c r="D15"/>
  <c r="B15"/>
  <c r="DG14"/>
  <c r="DF14"/>
  <c r="DD14"/>
  <c r="DB14"/>
  <c r="CY14"/>
  <c r="CX14"/>
  <c r="CV14"/>
  <c r="CT14"/>
  <c r="CQ14"/>
  <c r="CP14"/>
  <c r="CN14"/>
  <c r="CL14"/>
  <c r="CI14"/>
  <c r="CH14"/>
  <c r="CF14"/>
  <c r="CD14"/>
  <c r="CA14"/>
  <c r="BZ14"/>
  <c r="BX14"/>
  <c r="BV14"/>
  <c r="BS14"/>
  <c r="BR14"/>
  <c r="BP14"/>
  <c r="BN14"/>
  <c r="BK14"/>
  <c r="BJ14"/>
  <c r="BH14"/>
  <c r="BF14"/>
  <c r="BC14"/>
  <c r="BB14"/>
  <c r="AZ14"/>
  <c r="AX14"/>
  <c r="AU14"/>
  <c r="AT14"/>
  <c r="AR14"/>
  <c r="AP14"/>
  <c r="AM14"/>
  <c r="AL14"/>
  <c r="AJ14"/>
  <c r="AH14"/>
  <c r="AE14"/>
  <c r="AD14"/>
  <c r="AB14"/>
  <c r="Z14"/>
  <c r="W14"/>
  <c r="V14"/>
  <c r="T14"/>
  <c r="R14"/>
  <c r="O14"/>
  <c r="N14"/>
  <c r="L14"/>
  <c r="J14"/>
  <c r="G14"/>
  <c r="F14"/>
  <c r="D14"/>
  <c r="B14"/>
  <c r="DG13"/>
  <c r="DF13"/>
  <c r="DD13"/>
  <c r="DB13"/>
  <c r="CY13"/>
  <c r="CX13"/>
  <c r="CV13"/>
  <c r="CT13"/>
  <c r="CQ13"/>
  <c r="CP13"/>
  <c r="CN13"/>
  <c r="CL13"/>
  <c r="CI13"/>
  <c r="CH13"/>
  <c r="CF13"/>
  <c r="CD13"/>
  <c r="CA13"/>
  <c r="BZ13"/>
  <c r="BX13"/>
  <c r="BV13"/>
  <c r="BS13"/>
  <c r="BR13"/>
  <c r="BP13"/>
  <c r="BN13"/>
  <c r="BK13"/>
  <c r="BJ13"/>
  <c r="BH13"/>
  <c r="BF13"/>
  <c r="BC13"/>
  <c r="BB13"/>
  <c r="AZ13"/>
  <c r="AX13"/>
  <c r="AU13"/>
  <c r="AT13"/>
  <c r="AR13"/>
  <c r="AP13"/>
  <c r="AM13"/>
  <c r="AL13"/>
  <c r="AJ13"/>
  <c r="AH13"/>
  <c r="AE13"/>
  <c r="AD13"/>
  <c r="AB13"/>
  <c r="Z13"/>
  <c r="W13"/>
  <c r="V13"/>
  <c r="T13"/>
  <c r="R13"/>
  <c r="O13"/>
  <c r="N13"/>
  <c r="L13"/>
  <c r="J13"/>
  <c r="G13"/>
  <c r="F13"/>
  <c r="D13"/>
  <c r="B13"/>
  <c r="DG12"/>
  <c r="DF12"/>
  <c r="DD12"/>
  <c r="DB12"/>
  <c r="CY12"/>
  <c r="CX12"/>
  <c r="CV12"/>
  <c r="CT12"/>
  <c r="CQ12"/>
  <c r="CP12"/>
  <c r="CN12"/>
  <c r="CL12"/>
  <c r="CI12"/>
  <c r="CH12"/>
  <c r="CF12"/>
  <c r="CD12"/>
  <c r="CA12"/>
  <c r="BZ12"/>
  <c r="BX12"/>
  <c r="BV12"/>
  <c r="BS12"/>
  <c r="BR12"/>
  <c r="BP12"/>
  <c r="BN12"/>
  <c r="BK12"/>
  <c r="BJ12"/>
  <c r="BH12"/>
  <c r="BF12"/>
  <c r="BC12"/>
  <c r="BB12"/>
  <c r="AZ12"/>
  <c r="AX12"/>
  <c r="AU12"/>
  <c r="AT12"/>
  <c r="AR12"/>
  <c r="AP12"/>
  <c r="AM12"/>
  <c r="AL12"/>
  <c r="AJ12"/>
  <c r="AH12"/>
  <c r="AE12"/>
  <c r="AD12"/>
  <c r="AB12"/>
  <c r="Z12"/>
  <c r="W12"/>
  <c r="V12"/>
  <c r="T12"/>
  <c r="R12"/>
  <c r="O12"/>
  <c r="N12"/>
  <c r="L12"/>
  <c r="J12"/>
  <c r="G12"/>
  <c r="F12"/>
  <c r="D12"/>
  <c r="B12"/>
  <c r="DG11"/>
  <c r="DF11"/>
  <c r="DD11"/>
  <c r="DB11"/>
  <c r="CY11"/>
  <c r="CX11"/>
  <c r="CV11"/>
  <c r="CT11"/>
  <c r="CQ11"/>
  <c r="CP11"/>
  <c r="CN11"/>
  <c r="CL11"/>
  <c r="CI11"/>
  <c r="CH11"/>
  <c r="CF11"/>
  <c r="CD11"/>
  <c r="CA11"/>
  <c r="BZ11"/>
  <c r="BX11"/>
  <c r="BV11"/>
  <c r="BS11"/>
  <c r="BR11"/>
  <c r="BP11"/>
  <c r="BN11"/>
  <c r="BK11"/>
  <c r="BJ11"/>
  <c r="BH11"/>
  <c r="BF11"/>
  <c r="BC11"/>
  <c r="BB11"/>
  <c r="AZ11"/>
  <c r="AX11"/>
  <c r="AU11"/>
  <c r="AT11"/>
  <c r="AR11"/>
  <c r="AP11"/>
  <c r="AM11"/>
  <c r="AL11"/>
  <c r="AJ11"/>
  <c r="AH11"/>
  <c r="AE11"/>
  <c r="AD11"/>
  <c r="AB11"/>
  <c r="Z11"/>
  <c r="W11"/>
  <c r="V11"/>
  <c r="T11"/>
  <c r="R11"/>
  <c r="O11"/>
  <c r="N11"/>
  <c r="L11"/>
  <c r="J11"/>
  <c r="G11"/>
  <c r="F11"/>
  <c r="D11"/>
  <c r="B11"/>
  <c r="DG10"/>
  <c r="DF10"/>
  <c r="DD10"/>
  <c r="DB10"/>
  <c r="CY10"/>
  <c r="CX10"/>
  <c r="CV10"/>
  <c r="CT10"/>
  <c r="CQ10"/>
  <c r="CP10"/>
  <c r="CN10"/>
  <c r="CL10"/>
  <c r="CI10"/>
  <c r="CH10"/>
  <c r="CF10"/>
  <c r="CD10"/>
  <c r="CA10"/>
  <c r="BZ10"/>
  <c r="BX10"/>
  <c r="BV10"/>
  <c r="BS10"/>
  <c r="BR10"/>
  <c r="BP10"/>
  <c r="BN10"/>
  <c r="BK10"/>
  <c r="BJ10"/>
  <c r="BH10"/>
  <c r="BF10"/>
  <c r="BC10"/>
  <c r="BB10"/>
  <c r="AZ10"/>
  <c r="AX10"/>
  <c r="AU10"/>
  <c r="AT10"/>
  <c r="AR10"/>
  <c r="AP10"/>
  <c r="AM10"/>
  <c r="AL10"/>
  <c r="AJ10"/>
  <c r="AH10"/>
  <c r="AE10"/>
  <c r="AD10"/>
  <c r="AB10"/>
  <c r="Z10"/>
  <c r="W10"/>
  <c r="V10"/>
  <c r="T10"/>
  <c r="R10"/>
  <c r="O10"/>
  <c r="N10"/>
  <c r="L10"/>
  <c r="J10"/>
  <c r="G10"/>
  <c r="F10"/>
  <c r="D10"/>
  <c r="B10"/>
  <c r="DG9"/>
  <c r="DF9"/>
  <c r="DD9"/>
  <c r="DB9"/>
  <c r="CY9"/>
  <c r="CX9"/>
  <c r="CV9"/>
  <c r="CT9"/>
  <c r="CQ9"/>
  <c r="CP9"/>
  <c r="CN9"/>
  <c r="CL9"/>
  <c r="CI9"/>
  <c r="CH9"/>
  <c r="CF9"/>
  <c r="CD9"/>
  <c r="CA9"/>
  <c r="BZ9"/>
  <c r="BX9"/>
  <c r="BV9"/>
  <c r="BS9"/>
  <c r="BR9"/>
  <c r="BP9"/>
  <c r="BN9"/>
  <c r="BK9"/>
  <c r="BJ9"/>
  <c r="BH9"/>
  <c r="BF9"/>
  <c r="BC9"/>
  <c r="BB9"/>
  <c r="AZ9"/>
  <c r="AX9"/>
  <c r="AU9"/>
  <c r="AT9"/>
  <c r="AR9"/>
  <c r="AP9"/>
  <c r="AM9"/>
  <c r="AL9"/>
  <c r="AJ9"/>
  <c r="AH9"/>
  <c r="AE9"/>
  <c r="AD9"/>
  <c r="AB9"/>
  <c r="Z9"/>
  <c r="W9"/>
  <c r="V9"/>
  <c r="T9"/>
  <c r="R9"/>
  <c r="O9"/>
  <c r="N9"/>
  <c r="L9"/>
  <c r="J9"/>
  <c r="G9"/>
  <c r="F9"/>
  <c r="D9"/>
  <c r="B9"/>
  <c r="DG8"/>
  <c r="DF8"/>
  <c r="DD8"/>
  <c r="DB8"/>
  <c r="CY8"/>
  <c r="CX8"/>
  <c r="CV8"/>
  <c r="CT8"/>
  <c r="CQ8"/>
  <c r="CP8"/>
  <c r="CN8"/>
  <c r="CL8"/>
  <c r="CI8"/>
  <c r="CH8"/>
  <c r="CF8"/>
  <c r="CD8"/>
  <c r="CA8"/>
  <c r="BZ8"/>
  <c r="BX8"/>
  <c r="BV8"/>
  <c r="BS8"/>
  <c r="BR8"/>
  <c r="BP8"/>
  <c r="BN8"/>
  <c r="BK8"/>
  <c r="BJ8"/>
  <c r="BH8"/>
  <c r="BF8"/>
  <c r="BC8"/>
  <c r="BB8"/>
  <c r="AZ8"/>
  <c r="AX8"/>
  <c r="AU8"/>
  <c r="AT8"/>
  <c r="AR8"/>
  <c r="AP8"/>
  <c r="AM8"/>
  <c r="AL8"/>
  <c r="AJ8"/>
  <c r="AH8"/>
  <c r="AE8"/>
  <c r="AD8"/>
  <c r="AB8"/>
  <c r="Z8"/>
  <c r="W8"/>
  <c r="V8"/>
  <c r="T8"/>
  <c r="R8"/>
  <c r="O8"/>
  <c r="N8"/>
  <c r="L8"/>
  <c r="J8"/>
  <c r="G8"/>
  <c r="F8"/>
  <c r="D8"/>
  <c r="B8"/>
  <c r="DG7"/>
  <c r="DF7"/>
  <c r="DD7"/>
  <c r="DB7"/>
  <c r="CY7"/>
  <c r="CX7"/>
  <c r="CV7"/>
  <c r="CT7"/>
  <c r="CQ7"/>
  <c r="CP7"/>
  <c r="CN7"/>
  <c r="CL7"/>
  <c r="CI7"/>
  <c r="CH7"/>
  <c r="CF7"/>
  <c r="CD7"/>
  <c r="CA7"/>
  <c r="BZ7"/>
  <c r="BX7"/>
  <c r="BV7"/>
  <c r="BS7"/>
  <c r="BR7"/>
  <c r="BP7"/>
  <c r="BN7"/>
  <c r="BK7"/>
  <c r="BJ7"/>
  <c r="BH7"/>
  <c r="BF7"/>
  <c r="BC7"/>
  <c r="BB7"/>
  <c r="AZ7"/>
  <c r="AX7"/>
  <c r="AU7"/>
  <c r="AT7"/>
  <c r="AR7"/>
  <c r="AP7"/>
  <c r="AM7"/>
  <c r="AL7"/>
  <c r="AJ7"/>
  <c r="AH7"/>
  <c r="AE7"/>
  <c r="AD7"/>
  <c r="AB7"/>
  <c r="Z7"/>
  <c r="W7"/>
  <c r="V7"/>
  <c r="T7"/>
  <c r="R7"/>
  <c r="O7"/>
  <c r="N7"/>
  <c r="L7"/>
  <c r="J7"/>
  <c r="G7"/>
  <c r="F7"/>
  <c r="D7"/>
  <c r="B7"/>
  <c r="DG6"/>
  <c r="DF6"/>
  <c r="DD6"/>
  <c r="DB6"/>
  <c r="CY6"/>
  <c r="CX6"/>
  <c r="CV6"/>
  <c r="CT6"/>
  <c r="CQ6"/>
  <c r="CP6"/>
  <c r="CN6"/>
  <c r="CL6"/>
  <c r="CI6"/>
  <c r="CH6"/>
  <c r="CF6"/>
  <c r="CD6"/>
  <c r="CA6"/>
  <c r="BZ6"/>
  <c r="BX6"/>
  <c r="BV6"/>
  <c r="BS6"/>
  <c r="BR6"/>
  <c r="BP6"/>
  <c r="BN6"/>
  <c r="BK6"/>
  <c r="BJ6"/>
  <c r="BH6"/>
  <c r="BF6"/>
  <c r="BC6"/>
  <c r="BB6"/>
  <c r="AZ6"/>
  <c r="AX6"/>
  <c r="AU6"/>
  <c r="AT6"/>
  <c r="AR6"/>
  <c r="AP6"/>
  <c r="AM6"/>
  <c r="AL6"/>
  <c r="AJ6"/>
  <c r="AH6"/>
  <c r="AE6"/>
  <c r="AD6"/>
  <c r="AB6"/>
  <c r="Z6"/>
  <c r="W6"/>
  <c r="V6"/>
  <c r="T6"/>
  <c r="R6"/>
  <c r="O6"/>
  <c r="N6"/>
  <c r="L6"/>
  <c r="J6"/>
  <c r="G6"/>
  <c r="F6"/>
  <c r="D6"/>
  <c r="B6"/>
  <c r="DG5"/>
  <c r="DF5"/>
  <c r="DD5"/>
  <c r="DB5"/>
  <c r="CY5"/>
  <c r="CX5"/>
  <c r="CV5"/>
  <c r="CT5"/>
  <c r="CQ5"/>
  <c r="CP5"/>
  <c r="CN5"/>
  <c r="CL5"/>
  <c r="CI5"/>
  <c r="CH5"/>
  <c r="CF5"/>
  <c r="CD5"/>
  <c r="CA5"/>
  <c r="BZ5"/>
  <c r="BX5"/>
  <c r="BV5"/>
  <c r="BS5"/>
  <c r="BR5"/>
  <c r="BP5"/>
  <c r="BN5"/>
  <c r="BK5"/>
  <c r="BJ5"/>
  <c r="BH5"/>
  <c r="BF5"/>
  <c r="BC5"/>
  <c r="BB5"/>
  <c r="AZ5"/>
  <c r="AX5"/>
  <c r="AU5"/>
  <c r="AT5"/>
  <c r="AR5"/>
  <c r="AP5"/>
  <c r="AM5"/>
  <c r="AL5"/>
  <c r="AJ5"/>
  <c r="AH5"/>
  <c r="AE5"/>
  <c r="AD5"/>
  <c r="AB5"/>
  <c r="Z5"/>
  <c r="W5"/>
  <c r="V5"/>
  <c r="T5"/>
  <c r="R5"/>
  <c r="O5"/>
  <c r="N5"/>
  <c r="L5"/>
  <c r="J5"/>
  <c r="G5"/>
  <c r="F5"/>
  <c r="D5"/>
  <c r="B5"/>
  <c r="DG4"/>
  <c r="DF4"/>
  <c r="DD4"/>
  <c r="DB4"/>
  <c r="CY4"/>
  <c r="CX4"/>
  <c r="CV4"/>
  <c r="CT4"/>
  <c r="CQ4"/>
  <c r="CP4"/>
  <c r="CN4"/>
  <c r="CL4"/>
  <c r="CI4"/>
  <c r="CH4"/>
  <c r="CF4"/>
  <c r="CD4"/>
  <c r="CA4"/>
  <c r="BZ4"/>
  <c r="BX4"/>
  <c r="BV4"/>
  <c r="BS4"/>
  <c r="BR4"/>
  <c r="BP4"/>
  <c r="BN4"/>
  <c r="BK4"/>
  <c r="BJ4"/>
  <c r="BH4"/>
  <c r="BF4"/>
  <c r="BC4"/>
  <c r="BB4"/>
  <c r="AZ4"/>
  <c r="AX4"/>
  <c r="AU4"/>
  <c r="AT4"/>
  <c r="AR4"/>
  <c r="AP4"/>
  <c r="AM4"/>
  <c r="AL4"/>
  <c r="AJ4"/>
  <c r="AH4"/>
  <c r="AE4"/>
  <c r="AD4"/>
  <c r="AB4"/>
  <c r="Z4"/>
  <c r="W4"/>
  <c r="V4"/>
  <c r="T4"/>
  <c r="R4"/>
  <c r="O4"/>
  <c r="N4"/>
  <c r="L4"/>
  <c r="J4"/>
  <c r="G4"/>
  <c r="F4"/>
  <c r="D4"/>
  <c r="B4"/>
  <c r="DG23" i="181"/>
  <c r="DF23"/>
  <c r="DD23"/>
  <c r="DB23"/>
  <c r="CY23"/>
  <c r="CX23"/>
  <c r="CV23"/>
  <c r="CT23"/>
  <c r="CQ23"/>
  <c r="CP23"/>
  <c r="CN23"/>
  <c r="CL23"/>
  <c r="CI23"/>
  <c r="CH23"/>
  <c r="CF23"/>
  <c r="CD23"/>
  <c r="CA23"/>
  <c r="BZ23"/>
  <c r="BX23"/>
  <c r="BV23"/>
  <c r="BS23"/>
  <c r="BR23"/>
  <c r="BP23"/>
  <c r="BN23"/>
  <c r="BK23"/>
  <c r="BJ23"/>
  <c r="BH23"/>
  <c r="BF23"/>
  <c r="BC23"/>
  <c r="BB23"/>
  <c r="AZ23"/>
  <c r="AX23"/>
  <c r="AU23"/>
  <c r="AT23"/>
  <c r="AR23"/>
  <c r="AP23"/>
  <c r="AM23"/>
  <c r="AL23"/>
  <c r="AJ23"/>
  <c r="AH23"/>
  <c r="AE23"/>
  <c r="AD23"/>
  <c r="AB23"/>
  <c r="Z23"/>
  <c r="W23"/>
  <c r="V23"/>
  <c r="T23"/>
  <c r="R23"/>
  <c r="O23"/>
  <c r="N23"/>
  <c r="L23"/>
  <c r="J23"/>
  <c r="G23"/>
  <c r="F23"/>
  <c r="D23"/>
  <c r="B23"/>
  <c r="DG22"/>
  <c r="DF22"/>
  <c r="DD22"/>
  <c r="DB22"/>
  <c r="CY22"/>
  <c r="CX22"/>
  <c r="CV22"/>
  <c r="CT22"/>
  <c r="CQ22"/>
  <c r="CP22"/>
  <c r="CN22"/>
  <c r="CL22"/>
  <c r="CI22"/>
  <c r="CH22"/>
  <c r="CF22"/>
  <c r="CD22"/>
  <c r="CA22"/>
  <c r="BZ22"/>
  <c r="BX22"/>
  <c r="BV22"/>
  <c r="BS22"/>
  <c r="BR22"/>
  <c r="BP22"/>
  <c r="BN22"/>
  <c r="BK22"/>
  <c r="BJ22"/>
  <c r="BH22"/>
  <c r="BF22"/>
  <c r="BC22"/>
  <c r="BB22"/>
  <c r="AZ22"/>
  <c r="AX22"/>
  <c r="AU22"/>
  <c r="AT22"/>
  <c r="AR22"/>
  <c r="AP22"/>
  <c r="AM22"/>
  <c r="AL22"/>
  <c r="AJ22"/>
  <c r="AH22"/>
  <c r="AE22"/>
  <c r="AD22"/>
  <c r="AB22"/>
  <c r="Z22"/>
  <c r="W22"/>
  <c r="V22"/>
  <c r="T22"/>
  <c r="R22"/>
  <c r="O22"/>
  <c r="N22"/>
  <c r="L22"/>
  <c r="J22"/>
  <c r="G22"/>
  <c r="F22"/>
  <c r="D22"/>
  <c r="B22"/>
  <c r="DG21"/>
  <c r="DF21"/>
  <c r="DD21"/>
  <c r="DB21"/>
  <c r="CY21"/>
  <c r="CX21"/>
  <c r="CV21"/>
  <c r="CT21"/>
  <c r="CQ21"/>
  <c r="CP21"/>
  <c r="CN21"/>
  <c r="CL21"/>
  <c r="CI21"/>
  <c r="CH21"/>
  <c r="CF21"/>
  <c r="CD21"/>
  <c r="CA21"/>
  <c r="BZ21"/>
  <c r="BX21"/>
  <c r="BV21"/>
  <c r="BS21"/>
  <c r="BR21"/>
  <c r="BP21"/>
  <c r="BN21"/>
  <c r="BK21"/>
  <c r="BJ21"/>
  <c r="BH21"/>
  <c r="BF21"/>
  <c r="BC21"/>
  <c r="BB21"/>
  <c r="AZ21"/>
  <c r="AX21"/>
  <c r="AU21"/>
  <c r="AT21"/>
  <c r="AR21"/>
  <c r="AP21"/>
  <c r="AM21"/>
  <c r="AL21"/>
  <c r="AJ21"/>
  <c r="AH21"/>
  <c r="AE21"/>
  <c r="AD21"/>
  <c r="AB21"/>
  <c r="Z21"/>
  <c r="W21"/>
  <c r="V21"/>
  <c r="T21"/>
  <c r="R21"/>
  <c r="O21"/>
  <c r="N21"/>
  <c r="L21"/>
  <c r="J21"/>
  <c r="G21"/>
  <c r="F21"/>
  <c r="D21"/>
  <c r="B21"/>
  <c r="DG20"/>
  <c r="DF20"/>
  <c r="DD20"/>
  <c r="DB20"/>
  <c r="CY20"/>
  <c r="CX20"/>
  <c r="CV20"/>
  <c r="CT20"/>
  <c r="CQ20"/>
  <c r="CP20"/>
  <c r="CN20"/>
  <c r="CL20"/>
  <c r="CI20"/>
  <c r="CH20"/>
  <c r="CF20"/>
  <c r="CD20"/>
  <c r="CA20"/>
  <c r="BZ20"/>
  <c r="BX20"/>
  <c r="BV20"/>
  <c r="BS20"/>
  <c r="BR20"/>
  <c r="BP20"/>
  <c r="BN20"/>
  <c r="BK20"/>
  <c r="BJ20"/>
  <c r="BH20"/>
  <c r="BF20"/>
  <c r="BC20"/>
  <c r="BB20"/>
  <c r="AZ20"/>
  <c r="AX20"/>
  <c r="AU20"/>
  <c r="AT20"/>
  <c r="AR20"/>
  <c r="AP20"/>
  <c r="AM20"/>
  <c r="AL20"/>
  <c r="AJ20"/>
  <c r="AH20"/>
  <c r="AE20"/>
  <c r="AD20"/>
  <c r="AB20"/>
  <c r="Z20"/>
  <c r="W20"/>
  <c r="V20"/>
  <c r="T20"/>
  <c r="R20"/>
  <c r="O20"/>
  <c r="N20"/>
  <c r="L20"/>
  <c r="J20"/>
  <c r="G20"/>
  <c r="F20"/>
  <c r="D20"/>
  <c r="B20"/>
  <c r="DG19"/>
  <c r="DF19"/>
  <c r="DD19"/>
  <c r="DB19"/>
  <c r="CY19"/>
  <c r="CX19"/>
  <c r="CV19"/>
  <c r="CT19"/>
  <c r="CQ19"/>
  <c r="CP19"/>
  <c r="CN19"/>
  <c r="CL19"/>
  <c r="CI19"/>
  <c r="CH19"/>
  <c r="CF19"/>
  <c r="CD19"/>
  <c r="CA19"/>
  <c r="BZ19"/>
  <c r="BX19"/>
  <c r="BV19"/>
  <c r="BS19"/>
  <c r="BR19"/>
  <c r="BP19"/>
  <c r="BN19"/>
  <c r="BK19"/>
  <c r="BJ19"/>
  <c r="BH19"/>
  <c r="BF19"/>
  <c r="BC19"/>
  <c r="BB19"/>
  <c r="AZ19"/>
  <c r="AX19"/>
  <c r="AU19"/>
  <c r="AT19"/>
  <c r="AR19"/>
  <c r="AP19"/>
  <c r="AM19"/>
  <c r="AL19"/>
  <c r="AJ19"/>
  <c r="AH19"/>
  <c r="AE19"/>
  <c r="AD19"/>
  <c r="AB19"/>
  <c r="Z19"/>
  <c r="W19"/>
  <c r="V19"/>
  <c r="T19"/>
  <c r="R19"/>
  <c r="O19"/>
  <c r="N19"/>
  <c r="L19"/>
  <c r="J19"/>
  <c r="G19"/>
  <c r="F19"/>
  <c r="D19"/>
  <c r="B19"/>
  <c r="DG18"/>
  <c r="DF18"/>
  <c r="DD18"/>
  <c r="DB18"/>
  <c r="CY18"/>
  <c r="CX18"/>
  <c r="CV18"/>
  <c r="CT18"/>
  <c r="CQ18"/>
  <c r="CP18"/>
  <c r="CN18"/>
  <c r="CL18"/>
  <c r="CI18"/>
  <c r="CH18"/>
  <c r="CF18"/>
  <c r="CD18"/>
  <c r="CA18"/>
  <c r="BZ18"/>
  <c r="BX18"/>
  <c r="BV18"/>
  <c r="BS18"/>
  <c r="BR18"/>
  <c r="BP18"/>
  <c r="BN18"/>
  <c r="BK18"/>
  <c r="BJ18"/>
  <c r="BH18"/>
  <c r="BF18"/>
  <c r="BC18"/>
  <c r="BB18"/>
  <c r="AZ18"/>
  <c r="AX18"/>
  <c r="AU18"/>
  <c r="AT18"/>
  <c r="AR18"/>
  <c r="AP18"/>
  <c r="AM18"/>
  <c r="AL18"/>
  <c r="AJ18"/>
  <c r="AH18"/>
  <c r="AE18"/>
  <c r="AD18"/>
  <c r="AB18"/>
  <c r="Z18"/>
  <c r="W18"/>
  <c r="V18"/>
  <c r="T18"/>
  <c r="R18"/>
  <c r="O18"/>
  <c r="N18"/>
  <c r="L18"/>
  <c r="J18"/>
  <c r="G18"/>
  <c r="F18"/>
  <c r="D18"/>
  <c r="B18"/>
  <c r="DG17"/>
  <c r="DF17"/>
  <c r="DD17"/>
  <c r="DB17"/>
  <c r="CY17"/>
  <c r="CX17"/>
  <c r="CV17"/>
  <c r="CT17"/>
  <c r="CQ17"/>
  <c r="CP17"/>
  <c r="CN17"/>
  <c r="CL17"/>
  <c r="CI17"/>
  <c r="CH17"/>
  <c r="CF17"/>
  <c r="CD17"/>
  <c r="CA17"/>
  <c r="BZ17"/>
  <c r="BX17"/>
  <c r="BV17"/>
  <c r="BS17"/>
  <c r="BR17"/>
  <c r="BP17"/>
  <c r="BN17"/>
  <c r="BK17"/>
  <c r="BJ17"/>
  <c r="BH17"/>
  <c r="BF17"/>
  <c r="BC17"/>
  <c r="BB17"/>
  <c r="AZ17"/>
  <c r="AX17"/>
  <c r="AU17"/>
  <c r="AT17"/>
  <c r="AR17"/>
  <c r="AP17"/>
  <c r="AM17"/>
  <c r="AL17"/>
  <c r="AJ17"/>
  <c r="AH17"/>
  <c r="AE17"/>
  <c r="AD17"/>
  <c r="AB17"/>
  <c r="Z17"/>
  <c r="W17"/>
  <c r="V17"/>
  <c r="T17"/>
  <c r="R17"/>
  <c r="O17"/>
  <c r="N17"/>
  <c r="L17"/>
  <c r="J17"/>
  <c r="G17"/>
  <c r="F17"/>
  <c r="D17"/>
  <c r="B17"/>
  <c r="DG16"/>
  <c r="DF16"/>
  <c r="DD16"/>
  <c r="DB16"/>
  <c r="CY16"/>
  <c r="CX16"/>
  <c r="CV16"/>
  <c r="CT16"/>
  <c r="CQ16"/>
  <c r="CP16"/>
  <c r="CN16"/>
  <c r="CL16"/>
  <c r="CI16"/>
  <c r="CH16"/>
  <c r="CF16"/>
  <c r="CD16"/>
  <c r="CA16"/>
  <c r="BZ16"/>
  <c r="BX16"/>
  <c r="BV16"/>
  <c r="BS16"/>
  <c r="BR16"/>
  <c r="BP16"/>
  <c r="BN16"/>
  <c r="BK16"/>
  <c r="BJ16"/>
  <c r="BH16"/>
  <c r="BF16"/>
  <c r="BC16"/>
  <c r="BB16"/>
  <c r="AZ16"/>
  <c r="AX16"/>
  <c r="AU16"/>
  <c r="AT16"/>
  <c r="AR16"/>
  <c r="AP16"/>
  <c r="AM16"/>
  <c r="AL16"/>
  <c r="AJ16"/>
  <c r="AH16"/>
  <c r="AE16"/>
  <c r="AD16"/>
  <c r="AB16"/>
  <c r="Z16"/>
  <c r="W16"/>
  <c r="V16"/>
  <c r="T16"/>
  <c r="R16"/>
  <c r="O16"/>
  <c r="N16"/>
  <c r="L16"/>
  <c r="J16"/>
  <c r="G16"/>
  <c r="F16"/>
  <c r="D16"/>
  <c r="B16"/>
  <c r="DG15"/>
  <c r="DF15"/>
  <c r="DD15"/>
  <c r="DB15"/>
  <c r="CY15"/>
  <c r="CX15"/>
  <c r="CV15"/>
  <c r="CT15"/>
  <c r="CQ15"/>
  <c r="CP15"/>
  <c r="CN15"/>
  <c r="CL15"/>
  <c r="CI15"/>
  <c r="CH15"/>
  <c r="CF15"/>
  <c r="CD15"/>
  <c r="CA15"/>
  <c r="BZ15"/>
  <c r="BX15"/>
  <c r="BV15"/>
  <c r="BS15"/>
  <c r="BR15"/>
  <c r="BP15"/>
  <c r="BN15"/>
  <c r="BK15"/>
  <c r="BJ15"/>
  <c r="BH15"/>
  <c r="BF15"/>
  <c r="BC15"/>
  <c r="BB15"/>
  <c r="AZ15"/>
  <c r="AX15"/>
  <c r="AU15"/>
  <c r="AT15"/>
  <c r="AR15"/>
  <c r="AP15"/>
  <c r="AM15"/>
  <c r="AL15"/>
  <c r="AJ15"/>
  <c r="AH15"/>
  <c r="AE15"/>
  <c r="AD15"/>
  <c r="AB15"/>
  <c r="Z15"/>
  <c r="W15"/>
  <c r="V15"/>
  <c r="T15"/>
  <c r="R15"/>
  <c r="O15"/>
  <c r="N15"/>
  <c r="L15"/>
  <c r="J15"/>
  <c r="G15"/>
  <c r="F15"/>
  <c r="D15"/>
  <c r="B15"/>
  <c r="DG14"/>
  <c r="DF14"/>
  <c r="DD14"/>
  <c r="DB14"/>
  <c r="CY14"/>
  <c r="CX14"/>
  <c r="CV14"/>
  <c r="CT14"/>
  <c r="CQ14"/>
  <c r="CP14"/>
  <c r="CN14"/>
  <c r="CL14"/>
  <c r="CI14"/>
  <c r="CH14"/>
  <c r="CF14"/>
  <c r="CD14"/>
  <c r="CA14"/>
  <c r="BZ14"/>
  <c r="BX14"/>
  <c r="BV14"/>
  <c r="BS14"/>
  <c r="BR14"/>
  <c r="BP14"/>
  <c r="BN14"/>
  <c r="BK14"/>
  <c r="BJ14"/>
  <c r="BH14"/>
  <c r="BF14"/>
  <c r="BC14"/>
  <c r="BB14"/>
  <c r="AZ14"/>
  <c r="AX14"/>
  <c r="AU14"/>
  <c r="AT14"/>
  <c r="AR14"/>
  <c r="AP14"/>
  <c r="AM14"/>
  <c r="AL14"/>
  <c r="AJ14"/>
  <c r="AH14"/>
  <c r="AE14"/>
  <c r="AD14"/>
  <c r="AB14"/>
  <c r="Z14"/>
  <c r="W14"/>
  <c r="V14"/>
  <c r="T14"/>
  <c r="R14"/>
  <c r="O14"/>
  <c r="N14"/>
  <c r="L14"/>
  <c r="J14"/>
  <c r="G14"/>
  <c r="F14"/>
  <c r="D14"/>
  <c r="B14"/>
  <c r="DG13"/>
  <c r="DF13"/>
  <c r="DD13"/>
  <c r="DB13"/>
  <c r="CY13"/>
  <c r="CX13"/>
  <c r="CV13"/>
  <c r="CT13"/>
  <c r="CQ13"/>
  <c r="CP13"/>
  <c r="CN13"/>
  <c r="CL13"/>
  <c r="CI13"/>
  <c r="CH13"/>
  <c r="CF13"/>
  <c r="CD13"/>
  <c r="CA13"/>
  <c r="BZ13"/>
  <c r="BX13"/>
  <c r="BV13"/>
  <c r="BS13"/>
  <c r="BR13"/>
  <c r="BP13"/>
  <c r="BN13"/>
  <c r="BK13"/>
  <c r="BJ13"/>
  <c r="BH13"/>
  <c r="BF13"/>
  <c r="BC13"/>
  <c r="BB13"/>
  <c r="AZ13"/>
  <c r="AX13"/>
  <c r="AU13"/>
  <c r="AT13"/>
  <c r="AR13"/>
  <c r="AP13"/>
  <c r="AM13"/>
  <c r="AL13"/>
  <c r="AJ13"/>
  <c r="AH13"/>
  <c r="AE13"/>
  <c r="AD13"/>
  <c r="AB13"/>
  <c r="Z13"/>
  <c r="W13"/>
  <c r="V13"/>
  <c r="T13"/>
  <c r="R13"/>
  <c r="O13"/>
  <c r="N13"/>
  <c r="L13"/>
  <c r="J13"/>
  <c r="G13"/>
  <c r="F13"/>
  <c r="D13"/>
  <c r="B13"/>
  <c r="DG12"/>
  <c r="DF12"/>
  <c r="DD12"/>
  <c r="DB12"/>
  <c r="CY12"/>
  <c r="CX12"/>
  <c r="CV12"/>
  <c r="CT12"/>
  <c r="CQ12"/>
  <c r="CP12"/>
  <c r="CN12"/>
  <c r="CL12"/>
  <c r="CI12"/>
  <c r="CH12"/>
  <c r="CF12"/>
  <c r="CD12"/>
  <c r="CA12"/>
  <c r="BZ12"/>
  <c r="BX12"/>
  <c r="BV12"/>
  <c r="BS12"/>
  <c r="BR12"/>
  <c r="BP12"/>
  <c r="BN12"/>
  <c r="BK12"/>
  <c r="BJ12"/>
  <c r="BH12"/>
  <c r="BF12"/>
  <c r="BC12"/>
  <c r="BB12"/>
  <c r="AZ12"/>
  <c r="AX12"/>
  <c r="AU12"/>
  <c r="AT12"/>
  <c r="AR12"/>
  <c r="AP12"/>
  <c r="AM12"/>
  <c r="AL12"/>
  <c r="AJ12"/>
  <c r="AH12"/>
  <c r="AE12"/>
  <c r="AD12"/>
  <c r="AB12"/>
  <c r="Z12"/>
  <c r="W12"/>
  <c r="V12"/>
  <c r="T12"/>
  <c r="R12"/>
  <c r="O12"/>
  <c r="N12"/>
  <c r="L12"/>
  <c r="J12"/>
  <c r="G12"/>
  <c r="F12"/>
  <c r="D12"/>
  <c r="B12"/>
  <c r="DG11"/>
  <c r="DF11"/>
  <c r="DD11"/>
  <c r="DB11"/>
  <c r="CY11"/>
  <c r="CX11"/>
  <c r="CV11"/>
  <c r="CT11"/>
  <c r="CQ11"/>
  <c r="CP11"/>
  <c r="CN11"/>
  <c r="CL11"/>
  <c r="CI11"/>
  <c r="CH11"/>
  <c r="CF11"/>
  <c r="CD11"/>
  <c r="CA11"/>
  <c r="BZ11"/>
  <c r="BX11"/>
  <c r="BV11"/>
  <c r="BS11"/>
  <c r="BR11"/>
  <c r="BP11"/>
  <c r="BN11"/>
  <c r="BK11"/>
  <c r="BJ11"/>
  <c r="BH11"/>
  <c r="BF11"/>
  <c r="BC11"/>
  <c r="BB11"/>
  <c r="AZ11"/>
  <c r="AX11"/>
  <c r="AU11"/>
  <c r="AT11"/>
  <c r="AR11"/>
  <c r="AP11"/>
  <c r="AM11"/>
  <c r="AL11"/>
  <c r="AJ11"/>
  <c r="AH11"/>
  <c r="AE11"/>
  <c r="AD11"/>
  <c r="AB11"/>
  <c r="Z11"/>
  <c r="W11"/>
  <c r="V11"/>
  <c r="T11"/>
  <c r="R11"/>
  <c r="O11"/>
  <c r="N11"/>
  <c r="L11"/>
  <c r="J11"/>
  <c r="G11"/>
  <c r="F11"/>
  <c r="D11"/>
  <c r="B11"/>
  <c r="DG10"/>
  <c r="DF10"/>
  <c r="DD10"/>
  <c r="DB10"/>
  <c r="CY10"/>
  <c r="CX10"/>
  <c r="CV10"/>
  <c r="CT10"/>
  <c r="CQ10"/>
  <c r="CP10"/>
  <c r="CN10"/>
  <c r="CL10"/>
  <c r="CI10"/>
  <c r="CH10"/>
  <c r="CF10"/>
  <c r="CD10"/>
  <c r="CA10"/>
  <c r="BZ10"/>
  <c r="BX10"/>
  <c r="BV10"/>
  <c r="BS10"/>
  <c r="BR10"/>
  <c r="BP10"/>
  <c r="BN10"/>
  <c r="BK10"/>
  <c r="BJ10"/>
  <c r="BH10"/>
  <c r="BF10"/>
  <c r="BC10"/>
  <c r="BB10"/>
  <c r="AZ10"/>
  <c r="AX10"/>
  <c r="AU10"/>
  <c r="AT10"/>
  <c r="AR10"/>
  <c r="AP10"/>
  <c r="AM10"/>
  <c r="AL10"/>
  <c r="AJ10"/>
  <c r="AH10"/>
  <c r="AE10"/>
  <c r="AD10"/>
  <c r="AB10"/>
  <c r="Z10"/>
  <c r="W10"/>
  <c r="V10"/>
  <c r="T10"/>
  <c r="R10"/>
  <c r="O10"/>
  <c r="N10"/>
  <c r="L10"/>
  <c r="J10"/>
  <c r="G10"/>
  <c r="F10"/>
  <c r="D10"/>
  <c r="B10"/>
  <c r="DG9"/>
  <c r="DF9"/>
  <c r="DD9"/>
  <c r="DB9"/>
  <c r="CY9"/>
  <c r="CX9"/>
  <c r="CV9"/>
  <c r="CT9"/>
  <c r="CQ9"/>
  <c r="CP9"/>
  <c r="CN9"/>
  <c r="CL9"/>
  <c r="CI9"/>
  <c r="CH9"/>
  <c r="CF9"/>
  <c r="CD9"/>
  <c r="CA9"/>
  <c r="BZ9"/>
  <c r="BX9"/>
  <c r="BV9"/>
  <c r="BS9"/>
  <c r="BR9"/>
  <c r="BP9"/>
  <c r="BN9"/>
  <c r="BK9"/>
  <c r="BJ9"/>
  <c r="BH9"/>
  <c r="BF9"/>
  <c r="BC9"/>
  <c r="BB9"/>
  <c r="AZ9"/>
  <c r="AX9"/>
  <c r="AU9"/>
  <c r="AT9"/>
  <c r="AR9"/>
  <c r="AP9"/>
  <c r="AM9"/>
  <c r="AL9"/>
  <c r="AJ9"/>
  <c r="AH9"/>
  <c r="AE9"/>
  <c r="AD9"/>
  <c r="AB9"/>
  <c r="Z9"/>
  <c r="W9"/>
  <c r="V9"/>
  <c r="T9"/>
  <c r="R9"/>
  <c r="O9"/>
  <c r="N9"/>
  <c r="L9"/>
  <c r="J9"/>
  <c r="G9"/>
  <c r="F9"/>
  <c r="D9"/>
  <c r="B9"/>
  <c r="DG8"/>
  <c r="DF8"/>
  <c r="DD8"/>
  <c r="DB8"/>
  <c r="CY8"/>
  <c r="CX8"/>
  <c r="CV8"/>
  <c r="CT8"/>
  <c r="CQ8"/>
  <c r="CP8"/>
  <c r="CN8"/>
  <c r="CL8"/>
  <c r="CI8"/>
  <c r="CH8"/>
  <c r="CF8"/>
  <c r="CD8"/>
  <c r="CA8"/>
  <c r="BZ8"/>
  <c r="BX8"/>
  <c r="BV8"/>
  <c r="BS8"/>
  <c r="BR8"/>
  <c r="BP8"/>
  <c r="BN8"/>
  <c r="BK8"/>
  <c r="BJ8"/>
  <c r="BH8"/>
  <c r="BF8"/>
  <c r="BC8"/>
  <c r="BB8"/>
  <c r="AZ8"/>
  <c r="AX8"/>
  <c r="AU8"/>
  <c r="AT8"/>
  <c r="AR8"/>
  <c r="AP8"/>
  <c r="AM8"/>
  <c r="AL8"/>
  <c r="AJ8"/>
  <c r="AH8"/>
  <c r="AE8"/>
  <c r="AD8"/>
  <c r="AB8"/>
  <c r="Z8"/>
  <c r="W8"/>
  <c r="V8"/>
  <c r="T8"/>
  <c r="R8"/>
  <c r="O8"/>
  <c r="N8"/>
  <c r="L8"/>
  <c r="J8"/>
  <c r="G8"/>
  <c r="F8"/>
  <c r="D8"/>
  <c r="B8"/>
  <c r="DG7"/>
  <c r="DF7"/>
  <c r="DD7"/>
  <c r="DB7"/>
  <c r="CY7"/>
  <c r="CX7"/>
  <c r="CV7"/>
  <c r="CT7"/>
  <c r="CQ7"/>
  <c r="CP7"/>
  <c r="CN7"/>
  <c r="CL7"/>
  <c r="CI7"/>
  <c r="CH7"/>
  <c r="CF7"/>
  <c r="CD7"/>
  <c r="CA7"/>
  <c r="BZ7"/>
  <c r="BX7"/>
  <c r="BV7"/>
  <c r="BS7"/>
  <c r="BR7"/>
  <c r="BP7"/>
  <c r="BN7"/>
  <c r="BK7"/>
  <c r="BJ7"/>
  <c r="BH7"/>
  <c r="BF7"/>
  <c r="BC7"/>
  <c r="BB7"/>
  <c r="AZ7"/>
  <c r="AX7"/>
  <c r="AU7"/>
  <c r="AT7"/>
  <c r="AR7"/>
  <c r="AP7"/>
  <c r="AM7"/>
  <c r="AL7"/>
  <c r="AJ7"/>
  <c r="AH7"/>
  <c r="AE7"/>
  <c r="AD7"/>
  <c r="AB7"/>
  <c r="Z7"/>
  <c r="W7"/>
  <c r="V7"/>
  <c r="T7"/>
  <c r="R7"/>
  <c r="O7"/>
  <c r="N7"/>
  <c r="L7"/>
  <c r="J7"/>
  <c r="G7"/>
  <c r="F7"/>
  <c r="D7"/>
  <c r="B7"/>
  <c r="DG6"/>
  <c r="DF6"/>
  <c r="DD6"/>
  <c r="DB6"/>
  <c r="CY6"/>
  <c r="CX6"/>
  <c r="CV6"/>
  <c r="CT6"/>
  <c r="CQ6"/>
  <c r="CP6"/>
  <c r="CN6"/>
  <c r="CL6"/>
  <c r="CI6"/>
  <c r="CH6"/>
  <c r="CF6"/>
  <c r="CD6"/>
  <c r="CA6"/>
  <c r="BZ6"/>
  <c r="BX6"/>
  <c r="BV6"/>
  <c r="BS6"/>
  <c r="BR6"/>
  <c r="BP6"/>
  <c r="BN6"/>
  <c r="BK6"/>
  <c r="BJ6"/>
  <c r="BH6"/>
  <c r="BF6"/>
  <c r="BC6"/>
  <c r="BB6"/>
  <c r="AZ6"/>
  <c r="AX6"/>
  <c r="AU6"/>
  <c r="AT6"/>
  <c r="AR6"/>
  <c r="AP6"/>
  <c r="AM6"/>
  <c r="AL6"/>
  <c r="AJ6"/>
  <c r="AH6"/>
  <c r="AE6"/>
  <c r="AD6"/>
  <c r="AB6"/>
  <c r="Z6"/>
  <c r="W6"/>
  <c r="V6"/>
  <c r="T6"/>
  <c r="R6"/>
  <c r="O6"/>
  <c r="N6"/>
  <c r="L6"/>
  <c r="J6"/>
  <c r="G6"/>
  <c r="F6"/>
  <c r="D6"/>
  <c r="B6"/>
  <c r="DG5"/>
  <c r="DF5"/>
  <c r="DD5"/>
  <c r="DB5"/>
  <c r="CY5"/>
  <c r="CX5"/>
  <c r="CV5"/>
  <c r="CT5"/>
  <c r="CQ5"/>
  <c r="CP5"/>
  <c r="CN5"/>
  <c r="CL5"/>
  <c r="CI5"/>
  <c r="CH5"/>
  <c r="CF5"/>
  <c r="CD5"/>
  <c r="CA5"/>
  <c r="BZ5"/>
  <c r="BX5"/>
  <c r="BV5"/>
  <c r="BS5"/>
  <c r="BR5"/>
  <c r="BP5"/>
  <c r="BN5"/>
  <c r="BK5"/>
  <c r="BJ5"/>
  <c r="BH5"/>
  <c r="BF5"/>
  <c r="BC5"/>
  <c r="BB5"/>
  <c r="AZ5"/>
  <c r="AX5"/>
  <c r="AU5"/>
  <c r="AT5"/>
  <c r="AR5"/>
  <c r="AP5"/>
  <c r="AM5"/>
  <c r="AL5"/>
  <c r="AJ5"/>
  <c r="AH5"/>
  <c r="AE5"/>
  <c r="AD5"/>
  <c r="AB5"/>
  <c r="Z5"/>
  <c r="W5"/>
  <c r="V5"/>
  <c r="T5"/>
  <c r="R5"/>
  <c r="O5"/>
  <c r="N5"/>
  <c r="L5"/>
  <c r="J5"/>
  <c r="G5"/>
  <c r="F5"/>
  <c r="D5"/>
  <c r="B5"/>
  <c r="DG4"/>
  <c r="DF4"/>
  <c r="DD4"/>
  <c r="DB4"/>
  <c r="CY4"/>
  <c r="CX4"/>
  <c r="CV4"/>
  <c r="CT4"/>
  <c r="CQ4"/>
  <c r="CP4"/>
  <c r="CN4"/>
  <c r="CL4"/>
  <c r="CI4"/>
  <c r="CH4"/>
  <c r="CF4"/>
  <c r="CD4"/>
  <c r="CA4"/>
  <c r="BZ4"/>
  <c r="BX4"/>
  <c r="BV4"/>
  <c r="BS4"/>
  <c r="BR4"/>
  <c r="BP4"/>
  <c r="BN4"/>
  <c r="BK4"/>
  <c r="BJ4"/>
  <c r="BH4"/>
  <c r="BF4"/>
  <c r="BC4"/>
  <c r="BB4"/>
  <c r="AZ4"/>
  <c r="AX4"/>
  <c r="AU4"/>
  <c r="AT4"/>
  <c r="AR4"/>
  <c r="AP4"/>
  <c r="AM4"/>
  <c r="AL4"/>
  <c r="AJ4"/>
  <c r="AH4"/>
  <c r="AE4"/>
  <c r="AD4"/>
  <c r="AB4"/>
  <c r="Z4"/>
  <c r="W4"/>
  <c r="V4"/>
  <c r="T4"/>
  <c r="R4"/>
  <c r="O4"/>
  <c r="N4"/>
  <c r="L4"/>
  <c r="J4"/>
  <c r="G4"/>
  <c r="F4"/>
  <c r="D4"/>
  <c r="B4"/>
  <c r="B13" i="2"/>
  <c r="B86"/>
  <c r="B85"/>
  <c r="B84"/>
  <c r="B83"/>
  <c r="B82"/>
  <c r="B81"/>
  <c r="B80"/>
  <c r="B79"/>
  <c r="B78"/>
  <c r="B76"/>
  <c r="B75"/>
  <c r="B74"/>
  <c r="B73"/>
  <c r="B72"/>
  <c r="B71"/>
  <c r="B70"/>
  <c r="B69"/>
  <c r="B68"/>
  <c r="B67"/>
  <c r="B66"/>
  <c r="B65"/>
  <c r="B64"/>
  <c r="B63"/>
  <c r="B62"/>
  <c r="B61"/>
  <c r="B60"/>
  <c r="B59"/>
  <c r="B58"/>
  <c r="B57"/>
  <c r="B56"/>
  <c r="B55"/>
  <c r="B54"/>
  <c r="B53"/>
  <c r="B52"/>
  <c r="B51"/>
  <c r="B50"/>
  <c r="B49"/>
  <c r="B48"/>
  <c r="B47"/>
  <c r="B46"/>
  <c r="B45"/>
  <c r="B44"/>
  <c r="B43"/>
  <c r="B42"/>
  <c r="B41"/>
  <c r="B40"/>
  <c r="B39"/>
  <c r="B38"/>
  <c r="B37"/>
  <c r="B36"/>
  <c r="B34"/>
  <c r="B33"/>
  <c r="B32"/>
  <c r="B31"/>
  <c r="B30"/>
  <c r="B29"/>
  <c r="B28"/>
  <c r="B27"/>
  <c r="B12"/>
  <c r="B11"/>
  <c r="B10"/>
  <c r="B9"/>
  <c r="B8"/>
  <c r="B7"/>
  <c r="B6"/>
  <c r="B5"/>
  <c r="B4"/>
  <c r="B3"/>
  <c r="B2"/>
  <c r="B53" i="52"/>
  <c r="BV45" i="11"/>
  <c r="BV46" s="1"/>
  <c r="BV47" s="1"/>
  <c r="BV48" s="1"/>
  <c r="BM46"/>
  <c r="BM47" s="1"/>
  <c r="BM48" s="1"/>
  <c r="BD46"/>
  <c r="BD47" s="1"/>
  <c r="BD48" s="1"/>
  <c r="AU46"/>
  <c r="AU47" s="1"/>
  <c r="AU48" s="1"/>
  <c r="AU49" s="1"/>
  <c r="AL46"/>
  <c r="AL47" s="1"/>
  <c r="AL48" s="1"/>
  <c r="BQ56" i="8"/>
  <c r="DS45" i="3"/>
  <c r="CU44"/>
  <c r="CI45"/>
  <c r="BW45"/>
  <c r="BK45"/>
  <c r="G25" i="209" s="1"/>
  <c r="CU45" i="3" l="1"/>
  <c r="J24" i="209"/>
  <c r="CI46" i="3"/>
  <c r="I25" i="209"/>
  <c r="BW46" i="3"/>
  <c r="H25" i="209"/>
  <c r="DS46" i="3"/>
  <c r="L25" i="209"/>
  <c r="K48" i="5"/>
  <c r="C27" i="218"/>
  <c r="BK46" i="3"/>
  <c r="CJ10" i="182"/>
  <c r="BT7"/>
  <c r="BL19"/>
  <c r="AV12" i="183"/>
  <c r="CR13"/>
  <c r="CZ13"/>
  <c r="H14"/>
  <c r="P14"/>
  <c r="X14"/>
  <c r="AF14"/>
  <c r="AN14"/>
  <c r="AV14"/>
  <c r="BD14"/>
  <c r="CB14"/>
  <c r="CJ14"/>
  <c r="CZ14"/>
  <c r="DH14"/>
  <c r="H15"/>
  <c r="X15"/>
  <c r="AF15"/>
  <c r="AN15"/>
  <c r="AV15"/>
  <c r="BD15"/>
  <c r="CR15"/>
  <c r="H16"/>
  <c r="P16"/>
  <c r="X16"/>
  <c r="AV16"/>
  <c r="BT16"/>
  <c r="CB16"/>
  <c r="CJ16"/>
  <c r="CZ16"/>
  <c r="DH16"/>
  <c r="X17"/>
  <c r="AF17"/>
  <c r="AN17"/>
  <c r="BD17"/>
  <c r="BL17"/>
  <c r="CJ17"/>
  <c r="CR17"/>
  <c r="CZ17"/>
  <c r="P18"/>
  <c r="AN18"/>
  <c r="AV18"/>
  <c r="BD18"/>
  <c r="CB18"/>
  <c r="CZ18"/>
  <c r="DH18"/>
  <c r="H19"/>
  <c r="X19"/>
  <c r="AF19"/>
  <c r="BD19"/>
  <c r="BL19"/>
  <c r="BT19"/>
  <c r="CJ19"/>
  <c r="CR19"/>
  <c r="H20"/>
  <c r="P20"/>
  <c r="X20"/>
  <c r="AV20"/>
  <c r="BT20"/>
  <c r="CB20"/>
  <c r="CJ20"/>
  <c r="DH20"/>
  <c r="X21"/>
  <c r="AF21"/>
  <c r="AN21"/>
  <c r="BD21"/>
  <c r="BL21"/>
  <c r="CJ21"/>
  <c r="CR21"/>
  <c r="CZ21"/>
  <c r="H22"/>
  <c r="P22"/>
  <c r="AN22"/>
  <c r="AV22"/>
  <c r="BD22"/>
  <c r="CB22"/>
  <c r="CZ22"/>
  <c r="DH22"/>
  <c r="AF23"/>
  <c r="AN23"/>
  <c r="AV23"/>
  <c r="BL23"/>
  <c r="BT23"/>
  <c r="CB23"/>
  <c r="CJ23"/>
  <c r="CR23"/>
  <c r="DH23"/>
  <c r="AV4"/>
  <c r="BT4"/>
  <c r="H5"/>
  <c r="AN5"/>
  <c r="BD5"/>
  <c r="CR5"/>
  <c r="P6"/>
  <c r="AF6"/>
  <c r="BD6"/>
  <c r="BT6"/>
  <c r="CZ6"/>
  <c r="AN7"/>
  <c r="BL7"/>
  <c r="CB7"/>
  <c r="CR7"/>
  <c r="H8"/>
  <c r="AV8"/>
  <c r="BL8"/>
  <c r="CJ8"/>
  <c r="CZ8"/>
  <c r="AF9"/>
  <c r="BL9"/>
  <c r="CB9"/>
  <c r="CR9"/>
  <c r="DH9"/>
  <c r="P10"/>
  <c r="AV10"/>
  <c r="CB10"/>
  <c r="CR10"/>
  <c r="H11"/>
  <c r="X11"/>
  <c r="BL11"/>
  <c r="CZ11"/>
  <c r="P12"/>
  <c r="AN12"/>
  <c r="CB4"/>
  <c r="DH4"/>
  <c r="P5"/>
  <c r="AF5"/>
  <c r="AV5"/>
  <c r="BL5"/>
  <c r="CJ5"/>
  <c r="X6"/>
  <c r="AV6"/>
  <c r="BL6"/>
  <c r="CB6"/>
  <c r="DH6"/>
  <c r="AF7"/>
  <c r="AV7"/>
  <c r="BT7"/>
  <c r="CJ7"/>
  <c r="P8"/>
  <c r="BD8"/>
  <c r="CB8"/>
  <c r="CR8"/>
  <c r="DH8"/>
  <c r="X9"/>
  <c r="BT9"/>
  <c r="CZ9"/>
  <c r="H10"/>
  <c r="AN10"/>
  <c r="CJ10"/>
  <c r="DH10"/>
  <c r="P11"/>
  <c r="AF11"/>
  <c r="BD11"/>
  <c r="CR11"/>
  <c r="DH11"/>
  <c r="X12"/>
  <c r="AF12"/>
  <c r="BT5" i="182"/>
  <c r="AN7"/>
  <c r="BD18"/>
  <c r="BT18"/>
  <c r="CB18"/>
  <c r="CJ18"/>
  <c r="CZ18"/>
  <c r="DH18"/>
  <c r="H19"/>
  <c r="P19"/>
  <c r="X19"/>
  <c r="AF19"/>
  <c r="AN19"/>
  <c r="BD19"/>
  <c r="AV7"/>
  <c r="BD7"/>
  <c r="BL7"/>
  <c r="BT22"/>
  <c r="BT11"/>
  <c r="BT14"/>
  <c r="AV18"/>
  <c r="CJ5"/>
  <c r="CZ5"/>
  <c r="H6"/>
  <c r="P6"/>
  <c r="AF6"/>
  <c r="AV6"/>
  <c r="BL6"/>
  <c r="CB6"/>
  <c r="CR6"/>
  <c r="H7"/>
  <c r="P7"/>
  <c r="AF7"/>
  <c r="CJ11"/>
  <c r="CZ11"/>
  <c r="H12"/>
  <c r="P12"/>
  <c r="AF12"/>
  <c r="AV12"/>
  <c r="CJ14"/>
  <c r="CZ14"/>
  <c r="H15"/>
  <c r="AF15"/>
  <c r="AN15"/>
  <c r="BL15"/>
  <c r="BT15"/>
  <c r="CR15"/>
  <c r="H16"/>
  <c r="P16"/>
  <c r="AN16"/>
  <c r="AV16"/>
  <c r="CB16"/>
  <c r="CJ16"/>
  <c r="CZ16"/>
  <c r="X17"/>
  <c r="AN17"/>
  <c r="BL17"/>
  <c r="CJ17"/>
  <c r="CZ17"/>
  <c r="H18"/>
  <c r="P18"/>
  <c r="AN18"/>
  <c r="H4"/>
  <c r="P4"/>
  <c r="X4"/>
  <c r="AF4"/>
  <c r="AN4"/>
  <c r="AV4"/>
  <c r="BD4"/>
  <c r="BL4"/>
  <c r="BT4"/>
  <c r="CB4"/>
  <c r="CJ4"/>
  <c r="CR4"/>
  <c r="CZ4"/>
  <c r="DH4"/>
  <c r="H5"/>
  <c r="P5"/>
  <c r="X5"/>
  <c r="AF5"/>
  <c r="AN5"/>
  <c r="AV5"/>
  <c r="BD5"/>
  <c r="BL5"/>
  <c r="CR10"/>
  <c r="CZ10"/>
  <c r="DH10"/>
  <c r="H11"/>
  <c r="P11"/>
  <c r="X11"/>
  <c r="AF11"/>
  <c r="AN11"/>
  <c r="AV11"/>
  <c r="BD11"/>
  <c r="BL11"/>
  <c r="CB5"/>
  <c r="CR5"/>
  <c r="DH5"/>
  <c r="X6"/>
  <c r="AN6"/>
  <c r="BD6"/>
  <c r="BT6"/>
  <c r="CJ6"/>
  <c r="CZ6"/>
  <c r="DH6"/>
  <c r="X7"/>
  <c r="CB11"/>
  <c r="CR11"/>
  <c r="DH11"/>
  <c r="X12"/>
  <c r="AN12"/>
  <c r="CB14"/>
  <c r="DH14"/>
  <c r="X15"/>
  <c r="BD15"/>
  <c r="CB15"/>
  <c r="CJ15"/>
  <c r="CZ15"/>
  <c r="X16"/>
  <c r="BD16"/>
  <c r="BT16"/>
  <c r="CR16"/>
  <c r="DH16"/>
  <c r="H17"/>
  <c r="AF17"/>
  <c r="BD17"/>
  <c r="BT17"/>
  <c r="CR17"/>
  <c r="DH17"/>
  <c r="X18"/>
  <c r="P10" i="181"/>
  <c r="AV12"/>
  <c r="DH16"/>
  <c r="H17"/>
  <c r="P17"/>
  <c r="X17"/>
  <c r="AF17"/>
  <c r="AN19"/>
  <c r="AV19"/>
  <c r="BD19"/>
  <c r="BL19"/>
  <c r="BT19"/>
  <c r="CB19"/>
  <c r="CJ19"/>
  <c r="CR19"/>
  <c r="CZ19"/>
  <c r="DH19"/>
  <c r="H20"/>
  <c r="P20"/>
  <c r="X20"/>
  <c r="AF20"/>
  <c r="AN20"/>
  <c r="AV20"/>
  <c r="P22"/>
  <c r="AV22"/>
  <c r="BL23"/>
  <c r="BT23"/>
  <c r="CB23"/>
  <c r="CJ23"/>
  <c r="CR23"/>
  <c r="CB7" i="182"/>
  <c r="CJ7"/>
  <c r="CR7"/>
  <c r="CZ7"/>
  <c r="DH7"/>
  <c r="H8"/>
  <c r="P8"/>
  <c r="X8"/>
  <c r="AF8"/>
  <c r="AN8"/>
  <c r="AV8"/>
  <c r="BD8"/>
  <c r="BL8"/>
  <c r="BT8"/>
  <c r="CB8"/>
  <c r="CJ8"/>
  <c r="CR8"/>
  <c r="CZ8"/>
  <c r="DH8"/>
  <c r="H9"/>
  <c r="P9"/>
  <c r="X9"/>
  <c r="AF9"/>
  <c r="AN9"/>
  <c r="AV9"/>
  <c r="BD9"/>
  <c r="BL9"/>
  <c r="BT9"/>
  <c r="CB9"/>
  <c r="CJ9"/>
  <c r="CR9"/>
  <c r="CZ9"/>
  <c r="DH9"/>
  <c r="H10"/>
  <c r="P10"/>
  <c r="X10"/>
  <c r="AF10"/>
  <c r="AN10"/>
  <c r="AV10"/>
  <c r="BD10"/>
  <c r="BL10"/>
  <c r="BT10"/>
  <c r="CB10"/>
  <c r="BT19"/>
  <c r="CJ19"/>
  <c r="CR19"/>
  <c r="CZ19"/>
  <c r="H20"/>
  <c r="P20"/>
  <c r="X20"/>
  <c r="AF20"/>
  <c r="AN20"/>
  <c r="AV20"/>
  <c r="BD20"/>
  <c r="BT20"/>
  <c r="CB20"/>
  <c r="CJ20"/>
  <c r="CZ20"/>
  <c r="DH20"/>
  <c r="H21"/>
  <c r="X21"/>
  <c r="AF21"/>
  <c r="AN21"/>
  <c r="AV21"/>
  <c r="BD21"/>
  <c r="BL21"/>
  <c r="BT21"/>
  <c r="CJ21"/>
  <c r="CR21"/>
  <c r="CZ21"/>
  <c r="H22"/>
  <c r="P22"/>
  <c r="X22"/>
  <c r="AN22"/>
  <c r="AV22"/>
  <c r="BD22"/>
  <c r="BL22"/>
  <c r="BD12"/>
  <c r="BL12"/>
  <c r="BT12"/>
  <c r="CB12"/>
  <c r="CJ12"/>
  <c r="CR12"/>
  <c r="CZ12"/>
  <c r="DH12"/>
  <c r="H13"/>
  <c r="P13"/>
  <c r="X13"/>
  <c r="AF13"/>
  <c r="AN13"/>
  <c r="AV13"/>
  <c r="BD13"/>
  <c r="BL13"/>
  <c r="BT13"/>
  <c r="CB13"/>
  <c r="CJ13"/>
  <c r="CR13"/>
  <c r="CZ13"/>
  <c r="DH13"/>
  <c r="H14"/>
  <c r="P14"/>
  <c r="X14"/>
  <c r="AN14"/>
  <c r="AV14"/>
  <c r="BD14"/>
  <c r="BL14"/>
  <c r="CB22"/>
  <c r="CJ22"/>
  <c r="CZ22"/>
  <c r="DH22"/>
  <c r="H23"/>
  <c r="X23"/>
  <c r="AF23"/>
  <c r="AN23"/>
  <c r="BD23"/>
  <c r="BL23"/>
  <c r="BT23"/>
  <c r="CB23"/>
  <c r="CJ23"/>
  <c r="CR23"/>
  <c r="CZ23"/>
  <c r="BL13" i="183"/>
  <c r="P4"/>
  <c r="X4"/>
  <c r="AF4"/>
  <c r="AN4"/>
  <c r="BT12"/>
  <c r="CB12"/>
  <c r="DH12"/>
  <c r="H13"/>
  <c r="P13"/>
  <c r="AF13"/>
  <c r="AN13"/>
  <c r="AV13"/>
  <c r="BD13"/>
  <c r="P16" i="181"/>
  <c r="AF16"/>
  <c r="AV16"/>
  <c r="BL16"/>
  <c r="BT16"/>
  <c r="CJ16"/>
  <c r="CZ16"/>
  <c r="AF23"/>
  <c r="AV23"/>
  <c r="H4"/>
  <c r="P4"/>
  <c r="X4"/>
  <c r="AF4"/>
  <c r="AN4"/>
  <c r="AV4"/>
  <c r="BD4"/>
  <c r="BL4"/>
  <c r="BT4"/>
  <c r="CB4"/>
  <c r="CJ4"/>
  <c r="CR4"/>
  <c r="CZ4"/>
  <c r="DH4"/>
  <c r="H5"/>
  <c r="P5"/>
  <c r="X5"/>
  <c r="AF5"/>
  <c r="AN5"/>
  <c r="AV5"/>
  <c r="BD5"/>
  <c r="BL5"/>
  <c r="BT5"/>
  <c r="CB5"/>
  <c r="CJ5"/>
  <c r="CR5"/>
  <c r="CZ5"/>
  <c r="DH5"/>
  <c r="H6"/>
  <c r="P6"/>
  <c r="X6"/>
  <c r="AF6"/>
  <c r="AN6"/>
  <c r="AV6"/>
  <c r="BD6"/>
  <c r="BL6"/>
  <c r="BT6"/>
  <c r="CB6"/>
  <c r="CJ6"/>
  <c r="CR6"/>
  <c r="CZ6"/>
  <c r="DH6"/>
  <c r="H7"/>
  <c r="P7"/>
  <c r="X7"/>
  <c r="AF7"/>
  <c r="AN7"/>
  <c r="AV7"/>
  <c r="BD7"/>
  <c r="BL7"/>
  <c r="BT7"/>
  <c r="CB7"/>
  <c r="CJ7"/>
  <c r="CR7"/>
  <c r="CZ7"/>
  <c r="DH7"/>
  <c r="H8"/>
  <c r="P8"/>
  <c r="X8"/>
  <c r="AF8"/>
  <c r="AN8"/>
  <c r="AV8"/>
  <c r="BD8"/>
  <c r="BL8"/>
  <c r="BT8"/>
  <c r="CB8"/>
  <c r="CJ8"/>
  <c r="CR8"/>
  <c r="CZ8"/>
  <c r="DH8"/>
  <c r="H9"/>
  <c r="P9"/>
  <c r="X9"/>
  <c r="AF9"/>
  <c r="AN9"/>
  <c r="AV9"/>
  <c r="BD9"/>
  <c r="BL9"/>
  <c r="BT9"/>
  <c r="CB9"/>
  <c r="CJ9"/>
  <c r="CR9"/>
  <c r="CZ9"/>
  <c r="DH9"/>
  <c r="H10"/>
  <c r="BD20"/>
  <c r="BL20"/>
  <c r="BT20"/>
  <c r="CB20"/>
  <c r="CJ20"/>
  <c r="CR20"/>
  <c r="CZ20"/>
  <c r="DH20"/>
  <c r="H21"/>
  <c r="P21"/>
  <c r="X21"/>
  <c r="AF21"/>
  <c r="AN21"/>
  <c r="AV21"/>
  <c r="BD21"/>
  <c r="BL21"/>
  <c r="BT21"/>
  <c r="CB21"/>
  <c r="CJ21"/>
  <c r="CR21"/>
  <c r="CZ21"/>
  <c r="DH21"/>
  <c r="H22"/>
  <c r="X16"/>
  <c r="AN16"/>
  <c r="BD16"/>
  <c r="CB16"/>
  <c r="CR16"/>
  <c r="AN23"/>
  <c r="BD23"/>
  <c r="P18"/>
  <c r="AF19"/>
  <c r="X10"/>
  <c r="AF10"/>
  <c r="AN10"/>
  <c r="AV10"/>
  <c r="BD10"/>
  <c r="BL10"/>
  <c r="BT10"/>
  <c r="CB10"/>
  <c r="CJ10"/>
  <c r="CR10"/>
  <c r="CZ10"/>
  <c r="DH10"/>
  <c r="H11"/>
  <c r="P11"/>
  <c r="X11"/>
  <c r="AF11"/>
  <c r="AN11"/>
  <c r="AV11"/>
  <c r="BD11"/>
  <c r="BL11"/>
  <c r="BT11"/>
  <c r="CB11"/>
  <c r="CJ11"/>
  <c r="CR11"/>
  <c r="CZ11"/>
  <c r="DH11"/>
  <c r="H12"/>
  <c r="P12"/>
  <c r="X12"/>
  <c r="AF12"/>
  <c r="AN12"/>
  <c r="AN17"/>
  <c r="AV17"/>
  <c r="BD17"/>
  <c r="BL17"/>
  <c r="BT17"/>
  <c r="CB17"/>
  <c r="CJ17"/>
  <c r="CR17"/>
  <c r="CZ17"/>
  <c r="DH17"/>
  <c r="H18"/>
  <c r="X22"/>
  <c r="AF22"/>
  <c r="AN22"/>
  <c r="CZ23"/>
  <c r="DH23"/>
  <c r="BD12"/>
  <c r="BL12"/>
  <c r="BT12"/>
  <c r="CB12"/>
  <c r="CJ12"/>
  <c r="CR12"/>
  <c r="CZ12"/>
  <c r="DH12"/>
  <c r="H13"/>
  <c r="P13"/>
  <c r="X13"/>
  <c r="AF13"/>
  <c r="AN13"/>
  <c r="AV13"/>
  <c r="BD13"/>
  <c r="BL13"/>
  <c r="BT13"/>
  <c r="CB13"/>
  <c r="CJ13"/>
  <c r="CR13"/>
  <c r="CZ13"/>
  <c r="DH13"/>
  <c r="H14"/>
  <c r="P14"/>
  <c r="X14"/>
  <c r="AF14"/>
  <c r="AN14"/>
  <c r="AV14"/>
  <c r="BD14"/>
  <c r="BL14"/>
  <c r="BT14"/>
  <c r="CB14"/>
  <c r="CJ14"/>
  <c r="CR14"/>
  <c r="CZ14"/>
  <c r="DH14"/>
  <c r="H15"/>
  <c r="P15"/>
  <c r="X15"/>
  <c r="AF15"/>
  <c r="AN15"/>
  <c r="AV15"/>
  <c r="BD15"/>
  <c r="BL15"/>
  <c r="BT15"/>
  <c r="CB15"/>
  <c r="CJ15"/>
  <c r="CR15"/>
  <c r="CZ15"/>
  <c r="DH15"/>
  <c r="H16"/>
  <c r="X18"/>
  <c r="AF18"/>
  <c r="AN18"/>
  <c r="AV18"/>
  <c r="BD18"/>
  <c r="BL18"/>
  <c r="BT18"/>
  <c r="CB18"/>
  <c r="CJ18"/>
  <c r="CR18"/>
  <c r="CZ18"/>
  <c r="DH18"/>
  <c r="H19"/>
  <c r="P19"/>
  <c r="X19"/>
  <c r="BD22"/>
  <c r="BL22"/>
  <c r="BT22"/>
  <c r="CB22"/>
  <c r="CJ22"/>
  <c r="CR22"/>
  <c r="CZ22"/>
  <c r="DH22"/>
  <c r="H23"/>
  <c r="P23"/>
  <c r="X23"/>
  <c r="AF14" i="182"/>
  <c r="AV15"/>
  <c r="BL16"/>
  <c r="CB17"/>
  <c r="CR18"/>
  <c r="DH19"/>
  <c r="P21"/>
  <c r="AF22"/>
  <c r="AV23"/>
  <c r="BD4" i="183"/>
  <c r="BL4"/>
  <c r="BT5"/>
  <c r="CB5"/>
  <c r="CJ6"/>
  <c r="CR6"/>
  <c r="CZ7"/>
  <c r="DH7"/>
  <c r="H9"/>
  <c r="P9"/>
  <c r="X10"/>
  <c r="AF10"/>
  <c r="AN11"/>
  <c r="AV11"/>
  <c r="BD12"/>
  <c r="BL12"/>
  <c r="BT13"/>
  <c r="CJ13"/>
  <c r="CR14" i="182"/>
  <c r="DH15"/>
  <c r="P17"/>
  <c r="AF18"/>
  <c r="AV19"/>
  <c r="BL20"/>
  <c r="CB21"/>
  <c r="CR22"/>
  <c r="DH23"/>
  <c r="H4" i="183"/>
  <c r="X5"/>
  <c r="AN6"/>
  <c r="BD7"/>
  <c r="BT8"/>
  <c r="CJ9"/>
  <c r="CZ10"/>
  <c r="H12"/>
  <c r="X13"/>
  <c r="BT14"/>
  <c r="AN16"/>
  <c r="BT18"/>
  <c r="CZ20"/>
  <c r="P15" i="182"/>
  <c r="AF16"/>
  <c r="AV17"/>
  <c r="BL18"/>
  <c r="CB19"/>
  <c r="CR20"/>
  <c r="DH21"/>
  <c r="P23"/>
  <c r="CJ4" i="183"/>
  <c r="CR4"/>
  <c r="CZ4"/>
  <c r="CZ5"/>
  <c r="DH5"/>
  <c r="H6"/>
  <c r="H7"/>
  <c r="P7"/>
  <c r="X7"/>
  <c r="X8"/>
  <c r="AF8"/>
  <c r="AN8"/>
  <c r="AN9"/>
  <c r="AV9"/>
  <c r="BD9"/>
  <c r="BD10"/>
  <c r="BL10"/>
  <c r="BT10"/>
  <c r="BT11"/>
  <c r="CB11"/>
  <c r="CJ11"/>
  <c r="CJ12"/>
  <c r="CR12"/>
  <c r="CZ12"/>
  <c r="BL15"/>
  <c r="BT15"/>
  <c r="CJ15"/>
  <c r="H18"/>
  <c r="AN20"/>
  <c r="BT22"/>
  <c r="DH13"/>
  <c r="P15"/>
  <c r="CZ15"/>
  <c r="DH15"/>
  <c r="BD16"/>
  <c r="BL16"/>
  <c r="H17"/>
  <c r="P17"/>
  <c r="BT17"/>
  <c r="CB17"/>
  <c r="X18"/>
  <c r="AF18"/>
  <c r="CJ18"/>
  <c r="CR18"/>
  <c r="AN19"/>
  <c r="AV19"/>
  <c r="CZ19"/>
  <c r="DH19"/>
  <c r="BD20"/>
  <c r="BL20"/>
  <c r="H21"/>
  <c r="P21"/>
  <c r="BT21"/>
  <c r="CB21"/>
  <c r="X22"/>
  <c r="AF22"/>
  <c r="CJ22"/>
  <c r="CR22"/>
  <c r="CZ23"/>
  <c r="BL14"/>
  <c r="CB15"/>
  <c r="AF16"/>
  <c r="CR16"/>
  <c r="AV17"/>
  <c r="DH17"/>
  <c r="BL18"/>
  <c r="P19"/>
  <c r="CB19"/>
  <c r="AF20"/>
  <c r="CR20"/>
  <c r="AV21"/>
  <c r="DH21"/>
  <c r="BL22"/>
  <c r="BD23"/>
  <c r="CB13"/>
  <c r="CR14"/>
  <c r="H23"/>
  <c r="P23"/>
  <c r="X23"/>
  <c r="AL45" i="8"/>
  <c r="AK45"/>
  <c r="AG45"/>
  <c r="AF45"/>
  <c r="AB45"/>
  <c r="AA45"/>
  <c r="BV45" i="5"/>
  <c r="BU45"/>
  <c r="BT45"/>
  <c r="L25" i="216" s="1"/>
  <c r="BG44" i="5"/>
  <c r="BH44"/>
  <c r="BF45"/>
  <c r="BF44"/>
  <c r="AZ45"/>
  <c r="I25" i="217" s="1"/>
  <c r="BA45" i="5"/>
  <c r="I25" i="218" s="1"/>
  <c r="AY45" i="5"/>
  <c r="AS45"/>
  <c r="AT45"/>
  <c r="AR45"/>
  <c r="AM45"/>
  <c r="AL45"/>
  <c r="AK45"/>
  <c r="D46"/>
  <c r="B26" i="218" s="1"/>
  <c r="D39" i="5"/>
  <c r="BA45" i="9"/>
  <c r="AM45"/>
  <c r="AL45"/>
  <c r="AH45"/>
  <c r="AG45"/>
  <c r="AC45"/>
  <c r="AB45"/>
  <c r="N43"/>
  <c r="D23" i="231" s="1"/>
  <c r="M43" i="9"/>
  <c r="D23" i="230" s="1"/>
  <c r="BB45" i="9"/>
  <c r="AQ36"/>
  <c r="AQ40"/>
  <c r="AQ39"/>
  <c r="J19" i="230" s="1"/>
  <c r="AQ44" i="9"/>
  <c r="AR44"/>
  <c r="AR36"/>
  <c r="BH36" i="5"/>
  <c r="H54" i="11"/>
  <c r="Q54"/>
  <c r="Z54"/>
  <c r="AI54"/>
  <c r="AR54"/>
  <c r="BA54"/>
  <c r="BJ54"/>
  <c r="BS54"/>
  <c r="CB54"/>
  <c r="CK54"/>
  <c r="CT54"/>
  <c r="DC54"/>
  <c r="DL54"/>
  <c r="DU54"/>
  <c r="AQ45" i="9" l="1"/>
  <c r="J24" i="230"/>
  <c r="AC46" i="9"/>
  <c r="G25" i="231"/>
  <c r="G24" i="140"/>
  <c r="G25" i="216"/>
  <c r="AG46" i="8"/>
  <c r="H25" i="222"/>
  <c r="AB46" i="9"/>
  <c r="G25" i="230"/>
  <c r="AL46" i="9"/>
  <c r="I25" i="230"/>
  <c r="AM46" i="5"/>
  <c r="G25" i="218"/>
  <c r="J24" i="140"/>
  <c r="J25" i="216"/>
  <c r="AF46" i="8"/>
  <c r="H25" i="221"/>
  <c r="BK47" i="3"/>
  <c r="G26" i="209"/>
  <c r="CI47" i="3"/>
  <c r="I27" i="209" s="1"/>
  <c r="I26"/>
  <c r="BH37" i="5"/>
  <c r="J16" i="218"/>
  <c r="AG46" i="9"/>
  <c r="H25" i="230"/>
  <c r="BA46" i="9"/>
  <c r="L25" i="230"/>
  <c r="AT46" i="5"/>
  <c r="H25" i="218"/>
  <c r="BG45" i="5"/>
  <c r="J24" i="217"/>
  <c r="AA46" i="8"/>
  <c r="G25" i="221"/>
  <c r="AK46" i="8"/>
  <c r="I25" i="221"/>
  <c r="K49" i="5"/>
  <c r="C28" i="218"/>
  <c r="BW47" i="3"/>
  <c r="H27" i="209" s="1"/>
  <c r="H26"/>
  <c r="CU46" i="3"/>
  <c r="J25" i="209"/>
  <c r="AK46" i="5"/>
  <c r="BB46" i="9"/>
  <c r="L25" i="231"/>
  <c r="AM46" i="9"/>
  <c r="I25" i="231"/>
  <c r="H24" i="140"/>
  <c r="H25" i="216"/>
  <c r="BH45" i="5"/>
  <c r="J24" i="218"/>
  <c r="BV46" i="5"/>
  <c r="L25" i="218"/>
  <c r="AR45" i="9"/>
  <c r="J24" i="231"/>
  <c r="AQ37" i="9"/>
  <c r="J17" i="230" s="1"/>
  <c r="J16"/>
  <c r="I24" i="140"/>
  <c r="I25" i="216"/>
  <c r="BU46" i="5"/>
  <c r="L25" i="217"/>
  <c r="DS47" i="3"/>
  <c r="L27" i="209" s="1"/>
  <c r="L26"/>
  <c r="AR37" i="9"/>
  <c r="J16" i="231"/>
  <c r="AQ41" i="9"/>
  <c r="J20" i="230"/>
  <c r="AH46" i="9"/>
  <c r="H25" i="231"/>
  <c r="D40" i="5"/>
  <c r="B19" i="218"/>
  <c r="AL46" i="5"/>
  <c r="G25" i="217"/>
  <c r="AS46" i="5"/>
  <c r="H25" i="217"/>
  <c r="J23" i="140"/>
  <c r="J24" i="216"/>
  <c r="AB46" i="8"/>
  <c r="G25" i="222"/>
  <c r="AL46" i="8"/>
  <c r="I25" i="222"/>
  <c r="AR46" i="5"/>
  <c r="BT46"/>
  <c r="L26" i="216" s="1"/>
  <c r="L24" i="140"/>
  <c r="BF46" i="5"/>
  <c r="J26" i="216" s="1"/>
  <c r="BH46" i="5" l="1"/>
  <c r="J25" i="218"/>
  <c r="AL47" i="5"/>
  <c r="G26" i="217"/>
  <c r="AR38" i="9"/>
  <c r="J17" i="231"/>
  <c r="BU47" i="5"/>
  <c r="L27" i="217" s="1"/>
  <c r="L26"/>
  <c r="G25" i="140"/>
  <c r="G26" i="216"/>
  <c r="AK47" i="8"/>
  <c r="I27" i="221" s="1"/>
  <c r="I26"/>
  <c r="BA47" i="9"/>
  <c r="L27" i="230" s="1"/>
  <c r="L26"/>
  <c r="AR47" i="5"/>
  <c r="H26" i="216"/>
  <c r="AB47" i="8"/>
  <c r="G26" i="222"/>
  <c r="AS47" i="5"/>
  <c r="H27" i="217" s="1"/>
  <c r="H26"/>
  <c r="D41" i="5"/>
  <c r="B20" i="218"/>
  <c r="AQ42" i="9"/>
  <c r="J22" i="230" s="1"/>
  <c r="J21"/>
  <c r="AR46" i="9"/>
  <c r="J25" i="231"/>
  <c r="CU47" i="3"/>
  <c r="J27" i="209" s="1"/>
  <c r="J26"/>
  <c r="K50" i="5"/>
  <c r="C29" i="218"/>
  <c r="AA47" i="8"/>
  <c r="G26" i="221"/>
  <c r="AT47" i="5"/>
  <c r="H27" i="218" s="1"/>
  <c r="H26"/>
  <c r="AG47" i="9"/>
  <c r="H27" i="230" s="1"/>
  <c r="H26"/>
  <c r="AF47" i="8"/>
  <c r="H27" i="221" s="1"/>
  <c r="H26"/>
  <c r="AM47" i="5"/>
  <c r="G26" i="218"/>
  <c r="AB47" i="9"/>
  <c r="G26" i="230"/>
  <c r="AQ46" i="9"/>
  <c r="J25" i="230"/>
  <c r="AK47" i="5"/>
  <c r="G27" i="216" s="1"/>
  <c r="AM47" i="9"/>
  <c r="I27" i="231" s="1"/>
  <c r="I26"/>
  <c r="AL47" i="8"/>
  <c r="I27" i="222" s="1"/>
  <c r="I26"/>
  <c r="AH47" i="9"/>
  <c r="H27" i="231" s="1"/>
  <c r="H26"/>
  <c r="BG46" i="5"/>
  <c r="J25" i="217"/>
  <c r="BH38" i="5"/>
  <c r="J17" i="218"/>
  <c r="BK48" i="3"/>
  <c r="G28" i="209" s="1"/>
  <c r="G27"/>
  <c r="AL47" i="9"/>
  <c r="I27" i="230" s="1"/>
  <c r="I26"/>
  <c r="AG47" i="8"/>
  <c r="H27" i="222" s="1"/>
  <c r="H26"/>
  <c r="AC47" i="9"/>
  <c r="G26" i="231"/>
  <c r="BV47" i="5"/>
  <c r="L27" i="218" s="1"/>
  <c r="L26"/>
  <c r="BB47" i="9"/>
  <c r="L27" i="231" s="1"/>
  <c r="L26"/>
  <c r="H25" i="140"/>
  <c r="BT47" i="5"/>
  <c r="L25" i="140"/>
  <c r="BF47" i="5"/>
  <c r="J25" i="140"/>
  <c r="EK53" i="3"/>
  <c r="DA53"/>
  <c r="BQ53"/>
  <c r="AG44" i="5"/>
  <c r="J26" i="140" l="1"/>
  <c r="J27" i="216"/>
  <c r="AC48" i="9"/>
  <c r="G28" i="231" s="1"/>
  <c r="G27"/>
  <c r="BH39" i="5"/>
  <c r="J18" i="218"/>
  <c r="AB48" i="9"/>
  <c r="G28" i="230" s="1"/>
  <c r="G27"/>
  <c r="K51" i="5"/>
  <c r="C30" i="218"/>
  <c r="AR47" i="9"/>
  <c r="J27" i="231" s="1"/>
  <c r="J26"/>
  <c r="F23" i="143"/>
  <c r="F24" i="219"/>
  <c r="BG47" i="5"/>
  <c r="J27" i="217" s="1"/>
  <c r="J26"/>
  <c r="AQ47" i="9"/>
  <c r="J27" i="230" s="1"/>
  <c r="J26"/>
  <c r="AM48" i="5"/>
  <c r="G28" i="218" s="1"/>
  <c r="G27"/>
  <c r="AA48" i="8"/>
  <c r="G28" i="221" s="1"/>
  <c r="G27"/>
  <c r="H26" i="140"/>
  <c r="H27" i="216"/>
  <c r="AL48" i="5"/>
  <c r="G28" i="217" s="1"/>
  <c r="G27"/>
  <c r="G26" i="140"/>
  <c r="D42" i="5"/>
  <c r="B21" i="218"/>
  <c r="AB48" i="8"/>
  <c r="G28" i="222" s="1"/>
  <c r="G27"/>
  <c r="AR39" i="9"/>
  <c r="J18" i="231"/>
  <c r="L26" i="140"/>
  <c r="L27" i="216"/>
  <c r="BH47" i="5"/>
  <c r="J27" i="218" s="1"/>
  <c r="J26"/>
  <c r="AK48" i="5"/>
  <c r="C53" i="49"/>
  <c r="M53" i="4" s="1"/>
  <c r="C33" i="212" s="1"/>
  <c r="H53" i="49"/>
  <c r="H53" i="50" s="1"/>
  <c r="B54" i="49"/>
  <c r="B54" i="50" s="1"/>
  <c r="N54" i="49"/>
  <c r="N54" i="50" s="1"/>
  <c r="U54" i="51"/>
  <c r="G54" i="49" s="1"/>
  <c r="G54" i="50" s="1"/>
  <c r="T54" i="51"/>
  <c r="S54"/>
  <c r="Z54"/>
  <c r="AA54" s="1"/>
  <c r="I54" i="49" s="1"/>
  <c r="I54" i="50" s="1"/>
  <c r="Y54" i="51"/>
  <c r="AH54"/>
  <c r="AG54"/>
  <c r="AU54"/>
  <c r="AW54" s="1"/>
  <c r="O54" i="49" s="1"/>
  <c r="O54" i="50" s="1"/>
  <c r="AV54" i="51"/>
  <c r="AW53"/>
  <c r="O53" i="49" s="1"/>
  <c r="DQ53" i="4" s="1"/>
  <c r="O33" i="212" s="1"/>
  <c r="AO53" i="51"/>
  <c r="M53" i="49" s="1"/>
  <c r="AO54" i="51"/>
  <c r="M54" i="49" s="1"/>
  <c r="M54" i="50" s="1"/>
  <c r="AL53" i="51"/>
  <c r="L53" i="49" s="1"/>
  <c r="CP53" i="4" s="1"/>
  <c r="L33" i="212" s="1"/>
  <c r="AL54" i="51"/>
  <c r="L54" i="49" s="1"/>
  <c r="L54" i="50" s="1"/>
  <c r="AL38" i="51"/>
  <c r="AO38"/>
  <c r="AT38"/>
  <c r="AW38"/>
  <c r="AA53"/>
  <c r="I53" i="49" s="1"/>
  <c r="U53" i="51"/>
  <c r="G53" i="49" s="1"/>
  <c r="AW53" i="4" s="1"/>
  <c r="G33" i="212" s="1"/>
  <c r="AT53" i="51"/>
  <c r="N53" i="49" s="1"/>
  <c r="AT54" i="51"/>
  <c r="AT44"/>
  <c r="AW44"/>
  <c r="AI53"/>
  <c r="K53" i="49" s="1"/>
  <c r="CG53" i="4" s="1"/>
  <c r="K33" i="212" s="1"/>
  <c r="D54" i="51"/>
  <c r="G54"/>
  <c r="C54" i="49" s="1"/>
  <c r="C54" i="50" s="1"/>
  <c r="J54" i="51"/>
  <c r="D54" i="49" s="1"/>
  <c r="D54" i="50" s="1"/>
  <c r="M54" i="51"/>
  <c r="E54" i="49" s="1"/>
  <c r="E54" i="50" s="1"/>
  <c r="R54" i="51"/>
  <c r="F54" i="49" s="1"/>
  <c r="F54" i="50" s="1"/>
  <c r="X54" i="51"/>
  <c r="H54" i="49" s="1"/>
  <c r="H54" i="50" s="1"/>
  <c r="AF54" i="51"/>
  <c r="J54" i="49" s="1"/>
  <c r="J54" i="50" s="1"/>
  <c r="AF53" i="51"/>
  <c r="J53" i="49" s="1"/>
  <c r="X53" i="51"/>
  <c r="R53"/>
  <c r="F53" i="49" s="1"/>
  <c r="M53" i="51"/>
  <c r="E53" i="49" s="1"/>
  <c r="J53" i="51"/>
  <c r="D53" i="49" s="1"/>
  <c r="V53" i="4" s="1"/>
  <c r="D33" i="212" s="1"/>
  <c r="G53" i="51"/>
  <c r="D53"/>
  <c r="B53" i="49" s="1"/>
  <c r="BL50" i="8"/>
  <c r="N30" i="220" s="1"/>
  <c r="BG53" i="8"/>
  <c r="BB53"/>
  <c r="AW53"/>
  <c r="AR53"/>
  <c r="AH53"/>
  <c r="AC52"/>
  <c r="X53"/>
  <c r="S53"/>
  <c r="D53"/>
  <c r="B53" i="6"/>
  <c r="G53"/>
  <c r="L53"/>
  <c r="Q53"/>
  <c r="V53"/>
  <c r="AA53"/>
  <c r="AF53"/>
  <c r="AK53"/>
  <c r="AP53"/>
  <c r="AU53"/>
  <c r="AZ53"/>
  <c r="BE53"/>
  <c r="BJ53"/>
  <c r="BO53"/>
  <c r="C52" i="60"/>
  <c r="C52" i="59" s="1"/>
  <c r="D52" i="60"/>
  <c r="D52" i="59" s="1"/>
  <c r="E52" i="60"/>
  <c r="E52" i="59" s="1"/>
  <c r="F52" i="60"/>
  <c r="F52" i="59" s="1"/>
  <c r="H52" i="60"/>
  <c r="H52" i="59" s="1"/>
  <c r="I52" i="60"/>
  <c r="I52" i="59" s="1"/>
  <c r="J52" i="60"/>
  <c r="J52" i="59" s="1"/>
  <c r="K52" i="60"/>
  <c r="K52" i="59" s="1"/>
  <c r="L52" i="60"/>
  <c r="L52" i="59" s="1"/>
  <c r="M52" i="60"/>
  <c r="M52" i="59" s="1"/>
  <c r="N52" i="60"/>
  <c r="N52" i="59" s="1"/>
  <c r="O52" i="60"/>
  <c r="O52" i="59" s="1"/>
  <c r="C53" i="60"/>
  <c r="C53" i="59" s="1"/>
  <c r="E53" i="60"/>
  <c r="E53" i="59" s="1"/>
  <c r="F53" i="60"/>
  <c r="F53" i="59" s="1"/>
  <c r="H53" i="60"/>
  <c r="H53" i="59" s="1"/>
  <c r="I53" i="60"/>
  <c r="I53" i="59" s="1"/>
  <c r="J53" i="60"/>
  <c r="J53" i="59" s="1"/>
  <c r="K53" i="60"/>
  <c r="K53" i="59" s="1"/>
  <c r="L53" i="60"/>
  <c r="L53" i="59" s="1"/>
  <c r="M53" i="60"/>
  <c r="M53" i="59" s="1"/>
  <c r="N53" i="60"/>
  <c r="N53" i="59" s="1"/>
  <c r="O53" i="61"/>
  <c r="L53"/>
  <c r="G52"/>
  <c r="G52" i="60" s="1"/>
  <c r="G52" i="59" s="1"/>
  <c r="D53" i="61"/>
  <c r="B52"/>
  <c r="B53" s="1"/>
  <c r="AH56" i="8" l="1"/>
  <c r="H33" i="220"/>
  <c r="X56" i="8"/>
  <c r="F33" i="220"/>
  <c r="AW56" i="8"/>
  <c r="K33" i="220"/>
  <c r="K52" i="5"/>
  <c r="C31" i="218"/>
  <c r="BH40" i="5"/>
  <c r="J19" i="218"/>
  <c r="B52" i="60"/>
  <c r="B52" i="59" s="1"/>
  <c r="AI54" i="51"/>
  <c r="K54" i="49" s="1"/>
  <c r="K54" i="50" s="1"/>
  <c r="S56" i="8"/>
  <c r="E33" i="220"/>
  <c r="AR56" i="8"/>
  <c r="J33" i="220"/>
  <c r="G27" i="140"/>
  <c r="G28" i="216"/>
  <c r="D56" i="8"/>
  <c r="B33" i="220"/>
  <c r="BG56" i="8"/>
  <c r="M33" i="220"/>
  <c r="AC53" i="8"/>
  <c r="G32" i="220"/>
  <c r="BB56" i="8"/>
  <c r="L33" i="220"/>
  <c r="AR40" i="9"/>
  <c r="J19" i="231"/>
  <c r="D43" i="5"/>
  <c r="B22" i="218"/>
  <c r="AN53" i="4"/>
  <c r="F33" i="212" s="1"/>
  <c r="F53" i="50"/>
  <c r="I53"/>
  <c r="BO53" i="4"/>
  <c r="I33" i="212" s="1"/>
  <c r="M53" i="50"/>
  <c r="CY53" i="4"/>
  <c r="M33" i="212" s="1"/>
  <c r="AE53" i="4"/>
  <c r="E33" i="212" s="1"/>
  <c r="E53" i="50"/>
  <c r="J53"/>
  <c r="BX53" i="4"/>
  <c r="J33" i="212" s="1"/>
  <c r="N53" i="50"/>
  <c r="DH53" i="4"/>
  <c r="N33" i="212" s="1"/>
  <c r="D53" i="4"/>
  <c r="B33" i="212" s="1"/>
  <c r="B53" i="50"/>
  <c r="G53" i="61"/>
  <c r="G53" i="60" s="1"/>
  <c r="G53" i="59" s="1"/>
  <c r="O53" i="50"/>
  <c r="G53"/>
  <c r="L53"/>
  <c r="D53"/>
  <c r="BF53" i="4"/>
  <c r="H33" i="212" s="1"/>
  <c r="K53" i="50"/>
  <c r="C53"/>
  <c r="G54" i="78"/>
  <c r="O54"/>
  <c r="W54"/>
  <c r="AE54"/>
  <c r="AM54"/>
  <c r="AU54"/>
  <c r="BC54"/>
  <c r="BK54"/>
  <c r="BS54"/>
  <c r="CA54"/>
  <c r="CI54"/>
  <c r="CQ54"/>
  <c r="CY54"/>
  <c r="DG54"/>
  <c r="J53" i="54"/>
  <c r="H53"/>
  <c r="G53"/>
  <c r="C53"/>
  <c r="B52" i="73"/>
  <c r="B33" i="197" s="1"/>
  <c r="C52" i="73"/>
  <c r="C33" i="197" s="1"/>
  <c r="D52" i="73"/>
  <c r="D33" i="197" s="1"/>
  <c r="E52" i="73"/>
  <c r="E33" i="197" s="1"/>
  <c r="F52" i="73"/>
  <c r="F33" i="197" s="1"/>
  <c r="G52" i="73"/>
  <c r="G33" i="197" s="1"/>
  <c r="H52" i="73"/>
  <c r="H33" i="197" s="1"/>
  <c r="I52" i="73"/>
  <c r="I33" i="197" s="1"/>
  <c r="J52" i="73"/>
  <c r="J33" i="197" s="1"/>
  <c r="K52" i="73"/>
  <c r="K33" i="197" s="1"/>
  <c r="L52" i="73"/>
  <c r="L33" i="197" s="1"/>
  <c r="M52" i="73"/>
  <c r="M33" i="197" s="1"/>
  <c r="N52" i="73"/>
  <c r="N33" i="197" s="1"/>
  <c r="O52" i="73"/>
  <c r="O33" i="197" s="1"/>
  <c r="C53" i="73"/>
  <c r="E53"/>
  <c r="F53"/>
  <c r="G53"/>
  <c r="H53"/>
  <c r="I53"/>
  <c r="J53"/>
  <c r="K53"/>
  <c r="L53"/>
  <c r="M53"/>
  <c r="N53"/>
  <c r="O53"/>
  <c r="O53" i="74"/>
  <c r="D53"/>
  <c r="D53" i="73" s="1"/>
  <c r="B53" i="74"/>
  <c r="B53" i="73" s="1"/>
  <c r="DO53" i="76"/>
  <c r="DF53"/>
  <c r="CW53"/>
  <c r="CN53"/>
  <c r="CE53"/>
  <c r="BV53"/>
  <c r="BM53"/>
  <c r="BD53"/>
  <c r="AU53"/>
  <c r="AL53"/>
  <c r="AC53"/>
  <c r="AJ53" s="1"/>
  <c r="T53"/>
  <c r="DS53"/>
  <c r="DR53"/>
  <c r="DQ53"/>
  <c r="DP53"/>
  <c r="DJ53"/>
  <c r="DI53"/>
  <c r="DH53"/>
  <c r="DG53"/>
  <c r="DA53"/>
  <c r="CZ53"/>
  <c r="CY53"/>
  <c r="CX53"/>
  <c r="CR53"/>
  <c r="CQ53"/>
  <c r="CP53"/>
  <c r="CO53"/>
  <c r="BZ53"/>
  <c r="BY53"/>
  <c r="BX53"/>
  <c r="BW53"/>
  <c r="BQ53"/>
  <c r="BP53"/>
  <c r="BO53"/>
  <c r="BN53"/>
  <c r="BH53"/>
  <c r="BG53"/>
  <c r="BF53"/>
  <c r="BE53"/>
  <c r="AY53"/>
  <c r="AX53"/>
  <c r="BB53" s="1"/>
  <c r="AW53"/>
  <c r="AV53"/>
  <c r="AP53"/>
  <c r="AO53"/>
  <c r="AN53"/>
  <c r="AM53"/>
  <c r="AG53"/>
  <c r="AF53"/>
  <c r="AE53"/>
  <c r="AD53"/>
  <c r="X53"/>
  <c r="W53"/>
  <c r="V53"/>
  <c r="U53"/>
  <c r="O53"/>
  <c r="N53"/>
  <c r="M53"/>
  <c r="L53"/>
  <c r="K53"/>
  <c r="D53"/>
  <c r="E53"/>
  <c r="F53"/>
  <c r="C53"/>
  <c r="B53"/>
  <c r="B4" i="118"/>
  <c r="B4" i="117"/>
  <c r="B4" i="77" s="1"/>
  <c r="E6" i="117"/>
  <c r="E6" i="118" s="1"/>
  <c r="G6" i="117"/>
  <c r="G6" i="118" s="1"/>
  <c r="F15" i="117"/>
  <c r="F15" i="118" s="1"/>
  <c r="G15" i="117"/>
  <c r="J15" i="77" s="1"/>
  <c r="F43" i="47"/>
  <c r="J43"/>
  <c r="O43"/>
  <c r="S43"/>
  <c r="W43"/>
  <c r="AB43"/>
  <c r="AF43"/>
  <c r="AJ43"/>
  <c r="AO43"/>
  <c r="AS43"/>
  <c r="AW43"/>
  <c r="BB43"/>
  <c r="S44"/>
  <c r="AF44"/>
  <c r="AW44"/>
  <c r="BB44"/>
  <c r="M43" i="48"/>
  <c r="L43"/>
  <c r="AS44" i="47" s="1"/>
  <c r="K43" i="48"/>
  <c r="AO44" i="47" s="1"/>
  <c r="J43" i="48"/>
  <c r="AJ44" i="47" s="1"/>
  <c r="I43" i="48"/>
  <c r="H43"/>
  <c r="AB44" i="47" s="1"/>
  <c r="G43" i="48"/>
  <c r="W44" i="47" s="1"/>
  <c r="E43" i="48"/>
  <c r="O44" i="47" s="1"/>
  <c r="D43" i="48"/>
  <c r="J44" i="47" s="1"/>
  <c r="C43" i="48"/>
  <c r="F44" i="47" s="1"/>
  <c r="O42" i="48"/>
  <c r="BF43" i="47" s="1"/>
  <c r="B52" i="41"/>
  <c r="C52"/>
  <c r="D52"/>
  <c r="E52"/>
  <c r="F52"/>
  <c r="G52"/>
  <c r="H52"/>
  <c r="I52"/>
  <c r="J52"/>
  <c r="K52"/>
  <c r="L52"/>
  <c r="M52"/>
  <c r="N52"/>
  <c r="O52"/>
  <c r="L49" i="63"/>
  <c r="L50"/>
  <c r="L51"/>
  <c r="L52"/>
  <c r="M49"/>
  <c r="M50"/>
  <c r="M51"/>
  <c r="M52"/>
  <c r="N49"/>
  <c r="N50"/>
  <c r="N51"/>
  <c r="N52"/>
  <c r="O49"/>
  <c r="O50"/>
  <c r="O51"/>
  <c r="O52"/>
  <c r="B52"/>
  <c r="C52"/>
  <c r="D52"/>
  <c r="E52"/>
  <c r="F52"/>
  <c r="G52"/>
  <c r="H52"/>
  <c r="I52"/>
  <c r="J52"/>
  <c r="K52"/>
  <c r="AO38" i="62"/>
  <c r="AO39"/>
  <c r="AO40"/>
  <c r="AO41"/>
  <c r="AO42"/>
  <c r="AO43"/>
  <c r="AO44"/>
  <c r="AO45"/>
  <c r="AO46"/>
  <c r="AO47"/>
  <c r="AO48"/>
  <c r="AP46"/>
  <c r="AQ46"/>
  <c r="AR46"/>
  <c r="AS46"/>
  <c r="AT46"/>
  <c r="AP47"/>
  <c r="AQ47"/>
  <c r="AR47"/>
  <c r="AS47"/>
  <c r="AT47"/>
  <c r="AP48"/>
  <c r="AQ48"/>
  <c r="AR48"/>
  <c r="AS48"/>
  <c r="AT48"/>
  <c r="AO49"/>
  <c r="AP49"/>
  <c r="AQ49"/>
  <c r="AR49"/>
  <c r="AS49"/>
  <c r="AT49"/>
  <c r="AO50"/>
  <c r="AP50"/>
  <c r="AQ50"/>
  <c r="AR50"/>
  <c r="AS50"/>
  <c r="AT50"/>
  <c r="AO51"/>
  <c r="AP51"/>
  <c r="AQ51"/>
  <c r="AR51"/>
  <c r="AS51"/>
  <c r="AT51"/>
  <c r="AO52"/>
  <c r="AP52"/>
  <c r="AQ52"/>
  <c r="AR52"/>
  <c r="AS52"/>
  <c r="AT52"/>
  <c r="AO53"/>
  <c r="AP53"/>
  <c r="AQ53"/>
  <c r="AR53"/>
  <c r="AS53"/>
  <c r="AT53"/>
  <c r="AG30"/>
  <c r="AH30"/>
  <c r="AI30"/>
  <c r="AJ30"/>
  <c r="AK30"/>
  <c r="AL30"/>
  <c r="AM30"/>
  <c r="AN30"/>
  <c r="AG31"/>
  <c r="AH31"/>
  <c r="AI31"/>
  <c r="AJ31"/>
  <c r="AK31"/>
  <c r="AL31"/>
  <c r="AM31"/>
  <c r="AN31"/>
  <c r="AG32"/>
  <c r="AH32"/>
  <c r="AI32"/>
  <c r="AJ32"/>
  <c r="AK32"/>
  <c r="AL32"/>
  <c r="AM32"/>
  <c r="AN32"/>
  <c r="AG33"/>
  <c r="AH33"/>
  <c r="AI33"/>
  <c r="AJ33"/>
  <c r="AK33"/>
  <c r="AL33"/>
  <c r="AM33"/>
  <c r="AN33"/>
  <c r="AG34"/>
  <c r="AH34"/>
  <c r="AI34"/>
  <c r="AJ34"/>
  <c r="AK34"/>
  <c r="AL34"/>
  <c r="AM34"/>
  <c r="AN34"/>
  <c r="AG35"/>
  <c r="AH35"/>
  <c r="AI35"/>
  <c r="AJ35"/>
  <c r="AK35"/>
  <c r="AL35"/>
  <c r="AM35"/>
  <c r="AN35"/>
  <c r="AG36"/>
  <c r="AH36"/>
  <c r="AI36"/>
  <c r="AJ36"/>
  <c r="AK36"/>
  <c r="AL36"/>
  <c r="AM36"/>
  <c r="AN36"/>
  <c r="AG37"/>
  <c r="AH37"/>
  <c r="AI37"/>
  <c r="AJ37"/>
  <c r="AK37"/>
  <c r="AL37"/>
  <c r="AM37"/>
  <c r="AN37"/>
  <c r="AG38"/>
  <c r="AH38"/>
  <c r="AI38"/>
  <c r="AJ38"/>
  <c r="AK38"/>
  <c r="AL38"/>
  <c r="AM38"/>
  <c r="AN38"/>
  <c r="AG39"/>
  <c r="AH39"/>
  <c r="AI39"/>
  <c r="AJ39"/>
  <c r="AK39"/>
  <c r="AL39"/>
  <c r="AM39"/>
  <c r="AN39"/>
  <c r="AG40"/>
  <c r="AH40"/>
  <c r="AI40"/>
  <c r="AJ40"/>
  <c r="AK40"/>
  <c r="AL40"/>
  <c r="AM40"/>
  <c r="AN40"/>
  <c r="AG41"/>
  <c r="AH41"/>
  <c r="AI41"/>
  <c r="AJ41"/>
  <c r="AK41"/>
  <c r="AL41"/>
  <c r="AM41"/>
  <c r="AN41"/>
  <c r="AG42"/>
  <c r="AH42"/>
  <c r="AI42"/>
  <c r="AJ42"/>
  <c r="AK42"/>
  <c r="AL42"/>
  <c r="AM42"/>
  <c r="AN42"/>
  <c r="AG43"/>
  <c r="AH43"/>
  <c r="AI43"/>
  <c r="AJ43"/>
  <c r="AK43"/>
  <c r="AL43"/>
  <c r="AM43"/>
  <c r="AN43"/>
  <c r="AG44"/>
  <c r="AH44"/>
  <c r="AI44"/>
  <c r="AJ44"/>
  <c r="AK44"/>
  <c r="AL44"/>
  <c r="AM44"/>
  <c r="AN44"/>
  <c r="AG45"/>
  <c r="AH45"/>
  <c r="AI45"/>
  <c r="AJ45"/>
  <c r="AK45"/>
  <c r="AL45"/>
  <c r="AM45"/>
  <c r="AN45"/>
  <c r="AG46"/>
  <c r="AH46"/>
  <c r="AI46"/>
  <c r="AJ46"/>
  <c r="AK46"/>
  <c r="AL46"/>
  <c r="AM46"/>
  <c r="AN46"/>
  <c r="AG47"/>
  <c r="AH47"/>
  <c r="AI47"/>
  <c r="AJ47"/>
  <c r="AK47"/>
  <c r="AL47"/>
  <c r="AM47"/>
  <c r="AN47"/>
  <c r="AG48"/>
  <c r="AH48"/>
  <c r="AI48"/>
  <c r="AJ48"/>
  <c r="AK48"/>
  <c r="AL48"/>
  <c r="AM48"/>
  <c r="AN48"/>
  <c r="AG49"/>
  <c r="AH49"/>
  <c r="AI49"/>
  <c r="AJ49"/>
  <c r="AK49"/>
  <c r="AL49"/>
  <c r="AM49"/>
  <c r="AN49"/>
  <c r="AG50"/>
  <c r="AH50"/>
  <c r="AI50"/>
  <c r="AJ50"/>
  <c r="AK50"/>
  <c r="AL50"/>
  <c r="AM50"/>
  <c r="AN50"/>
  <c r="AG51"/>
  <c r="AH51"/>
  <c r="AI51"/>
  <c r="AJ51"/>
  <c r="AK51"/>
  <c r="AL51"/>
  <c r="AM51"/>
  <c r="AN51"/>
  <c r="AG52"/>
  <c r="AH52"/>
  <c r="AI52"/>
  <c r="AJ52"/>
  <c r="AK52"/>
  <c r="AL52"/>
  <c r="AM52"/>
  <c r="AN52"/>
  <c r="AG53"/>
  <c r="AH53"/>
  <c r="AI53"/>
  <c r="AJ53"/>
  <c r="AK53"/>
  <c r="AL53"/>
  <c r="AM53"/>
  <c r="AN53"/>
  <c r="AP30"/>
  <c r="AQ30"/>
  <c r="AR30"/>
  <c r="AS30"/>
  <c r="AT30"/>
  <c r="AP31"/>
  <c r="AQ31"/>
  <c r="AR31"/>
  <c r="AS31"/>
  <c r="AT31"/>
  <c r="AP32"/>
  <c r="AQ32"/>
  <c r="AR32"/>
  <c r="AS32"/>
  <c r="AT32"/>
  <c r="AP33"/>
  <c r="AQ33"/>
  <c r="AR33"/>
  <c r="AS33"/>
  <c r="AT33"/>
  <c r="AP34"/>
  <c r="AQ34"/>
  <c r="AR34"/>
  <c r="AS34"/>
  <c r="AT34"/>
  <c r="AP35"/>
  <c r="AQ35"/>
  <c r="AR35"/>
  <c r="AS35"/>
  <c r="AT35"/>
  <c r="AP36"/>
  <c r="AQ36"/>
  <c r="AR36"/>
  <c r="AS36"/>
  <c r="AT36"/>
  <c r="AP37"/>
  <c r="AQ37"/>
  <c r="AR37"/>
  <c r="AS37"/>
  <c r="AT37"/>
  <c r="AP38"/>
  <c r="AQ38"/>
  <c r="AR38"/>
  <c r="AS38"/>
  <c r="AT38"/>
  <c r="AP39"/>
  <c r="AQ39"/>
  <c r="AR39"/>
  <c r="AS39"/>
  <c r="AT39"/>
  <c r="AP40"/>
  <c r="AQ40"/>
  <c r="AR40"/>
  <c r="AS40"/>
  <c r="AT40"/>
  <c r="AP41"/>
  <c r="AQ41"/>
  <c r="AR41"/>
  <c r="AS41"/>
  <c r="AT41"/>
  <c r="AP42"/>
  <c r="AQ42"/>
  <c r="AR42"/>
  <c r="AS42"/>
  <c r="AT42"/>
  <c r="AP43"/>
  <c r="AQ43"/>
  <c r="AR43"/>
  <c r="AS43"/>
  <c r="AT43"/>
  <c r="AP44"/>
  <c r="AQ44"/>
  <c r="AR44"/>
  <c r="AS44"/>
  <c r="AT44"/>
  <c r="AP45"/>
  <c r="AQ45"/>
  <c r="AR45"/>
  <c r="AS45"/>
  <c r="AT45"/>
  <c r="AG27"/>
  <c r="AH27"/>
  <c r="AI27"/>
  <c r="AJ27"/>
  <c r="AK27"/>
  <c r="AL27"/>
  <c r="AM27"/>
  <c r="AN27"/>
  <c r="AO27"/>
  <c r="AP27"/>
  <c r="AQ27"/>
  <c r="AR27"/>
  <c r="AS27"/>
  <c r="AT27"/>
  <c r="AG28"/>
  <c r="AH28"/>
  <c r="AI28"/>
  <c r="AJ28"/>
  <c r="AK28"/>
  <c r="AL28"/>
  <c r="AM28"/>
  <c r="AN28"/>
  <c r="AO28"/>
  <c r="AP28"/>
  <c r="AQ28"/>
  <c r="AR28"/>
  <c r="AS28"/>
  <c r="AT28"/>
  <c r="AG29"/>
  <c r="AH29"/>
  <c r="AI29"/>
  <c r="AJ29"/>
  <c r="AK29"/>
  <c r="AL29"/>
  <c r="AM29"/>
  <c r="AN29"/>
  <c r="AO29"/>
  <c r="AP29"/>
  <c r="AQ29"/>
  <c r="AR29"/>
  <c r="AS29"/>
  <c r="AT29"/>
  <c r="AJ26"/>
  <c r="AI26"/>
  <c r="AH26"/>
  <c r="AG26"/>
  <c r="AK26"/>
  <c r="AL26"/>
  <c r="AM26"/>
  <c r="AN26"/>
  <c r="AO26"/>
  <c r="AP26"/>
  <c r="AQ26"/>
  <c r="AR26"/>
  <c r="AT26"/>
  <c r="AT25"/>
  <c r="AT24"/>
  <c r="AT23"/>
  <c r="AR25"/>
  <c r="AQ25"/>
  <c r="AP25"/>
  <c r="AO25"/>
  <c r="AN25"/>
  <c r="AM25"/>
  <c r="AL25"/>
  <c r="AK25"/>
  <c r="AR24"/>
  <c r="AQ24"/>
  <c r="AP24"/>
  <c r="AO24"/>
  <c r="AN24"/>
  <c r="AM24"/>
  <c r="AL24"/>
  <c r="AK24"/>
  <c r="AR23"/>
  <c r="AQ23"/>
  <c r="AP23"/>
  <c r="AO23"/>
  <c r="AN23"/>
  <c r="AM23"/>
  <c r="AL23"/>
  <c r="AK23"/>
  <c r="AI25"/>
  <c r="AI24"/>
  <c r="AI23"/>
  <c r="AG24"/>
  <c r="AG25"/>
  <c r="AG23"/>
  <c r="AE26"/>
  <c r="AE27"/>
  <c r="AE28"/>
  <c r="AE29"/>
  <c r="AE30"/>
  <c r="AE31"/>
  <c r="AE32"/>
  <c r="AE33"/>
  <c r="AE34"/>
  <c r="AE35"/>
  <c r="AE36"/>
  <c r="AD27"/>
  <c r="AD28"/>
  <c r="AD29"/>
  <c r="AD30"/>
  <c r="AD31"/>
  <c r="AD32"/>
  <c r="AD33"/>
  <c r="Y26"/>
  <c r="Z26"/>
  <c r="AA26"/>
  <c r="AB26"/>
  <c r="AC26"/>
  <c r="Y27"/>
  <c r="Z27"/>
  <c r="AA27"/>
  <c r="AB27"/>
  <c r="AC27"/>
  <c r="Y28"/>
  <c r="Z28"/>
  <c r="AA28"/>
  <c r="AB28"/>
  <c r="AC28"/>
  <c r="Y29"/>
  <c r="Z29"/>
  <c r="AA29"/>
  <c r="AB29"/>
  <c r="AC29"/>
  <c r="Y30"/>
  <c r="Z30"/>
  <c r="AA30"/>
  <c r="AB30"/>
  <c r="AC30"/>
  <c r="Y31"/>
  <c r="Z31"/>
  <c r="AA31"/>
  <c r="AB31"/>
  <c r="AC31"/>
  <c r="Y32"/>
  <c r="Z32"/>
  <c r="AA32"/>
  <c r="AB32"/>
  <c r="AC32"/>
  <c r="Y33"/>
  <c r="Z33"/>
  <c r="AA33"/>
  <c r="AB33"/>
  <c r="AC33"/>
  <c r="X34"/>
  <c r="Y34"/>
  <c r="Z34"/>
  <c r="AA34"/>
  <c r="AB34"/>
  <c r="AC34"/>
  <c r="AD34"/>
  <c r="X35"/>
  <c r="Y35"/>
  <c r="Z35"/>
  <c r="AA35"/>
  <c r="AB35"/>
  <c r="AC35"/>
  <c r="AD35"/>
  <c r="X36"/>
  <c r="Y36"/>
  <c r="Z36"/>
  <c r="AA36"/>
  <c r="AB36"/>
  <c r="AC36"/>
  <c r="AD36"/>
  <c r="X37"/>
  <c r="Y37"/>
  <c r="Z37"/>
  <c r="AA37"/>
  <c r="AB37"/>
  <c r="AC37"/>
  <c r="AD37"/>
  <c r="AE37"/>
  <c r="X38"/>
  <c r="Y38"/>
  <c r="Z38"/>
  <c r="AA38"/>
  <c r="AB38"/>
  <c r="AC38"/>
  <c r="AD38"/>
  <c r="AE38"/>
  <c r="X39"/>
  <c r="Y39"/>
  <c r="Z39"/>
  <c r="AA39"/>
  <c r="AB39"/>
  <c r="AC39"/>
  <c r="AD39"/>
  <c r="AE39"/>
  <c r="X40"/>
  <c r="Y40"/>
  <c r="Z40"/>
  <c r="AA40"/>
  <c r="AB40"/>
  <c r="AC40"/>
  <c r="AD40"/>
  <c r="AE40"/>
  <c r="X41"/>
  <c r="Y41"/>
  <c r="Z41"/>
  <c r="AA41"/>
  <c r="AB41"/>
  <c r="AC41"/>
  <c r="AD41"/>
  <c r="AE41"/>
  <c r="X42"/>
  <c r="Y42"/>
  <c r="Z42"/>
  <c r="AA42"/>
  <c r="AB42"/>
  <c r="AC42"/>
  <c r="AD42"/>
  <c r="AE42"/>
  <c r="X43"/>
  <c r="Y43"/>
  <c r="Z43"/>
  <c r="AA43"/>
  <c r="AB43"/>
  <c r="AC43"/>
  <c r="AD43"/>
  <c r="AE43"/>
  <c r="X44"/>
  <c r="Y44"/>
  <c r="Z44"/>
  <c r="AA44"/>
  <c r="AB44"/>
  <c r="AC44"/>
  <c r="AD44"/>
  <c r="AE44"/>
  <c r="X45"/>
  <c r="Y45"/>
  <c r="Z45"/>
  <c r="AA45"/>
  <c r="AB45"/>
  <c r="AC45"/>
  <c r="AD45"/>
  <c r="AE45"/>
  <c r="X46"/>
  <c r="Y46"/>
  <c r="Z46"/>
  <c r="AA46"/>
  <c r="AB46"/>
  <c r="AC46"/>
  <c r="AD46"/>
  <c r="AE46"/>
  <c r="X47"/>
  <c r="Y47"/>
  <c r="Z47"/>
  <c r="AA47"/>
  <c r="AB47"/>
  <c r="AC47"/>
  <c r="AD47"/>
  <c r="AE47"/>
  <c r="X48"/>
  <c r="Y48"/>
  <c r="Z48"/>
  <c r="AA48"/>
  <c r="AB48"/>
  <c r="AC48"/>
  <c r="AD48"/>
  <c r="AE48"/>
  <c r="X49"/>
  <c r="Y49"/>
  <c r="Z49"/>
  <c r="AA49"/>
  <c r="AB49"/>
  <c r="AC49"/>
  <c r="AD49"/>
  <c r="AE49"/>
  <c r="X50"/>
  <c r="Y50"/>
  <c r="Z50"/>
  <c r="AA50"/>
  <c r="AB50"/>
  <c r="AC50"/>
  <c r="AD50"/>
  <c r="AE50"/>
  <c r="X51"/>
  <c r="Y51"/>
  <c r="Z51"/>
  <c r="AA51"/>
  <c r="AB51"/>
  <c r="AC51"/>
  <c r="AD51"/>
  <c r="AE51"/>
  <c r="X52"/>
  <c r="Y52"/>
  <c r="Z52"/>
  <c r="AA52"/>
  <c r="K52" s="1"/>
  <c r="K52" i="55" s="1"/>
  <c r="AB52" i="62"/>
  <c r="AC52"/>
  <c r="AD52"/>
  <c r="AE52"/>
  <c r="O52" s="1"/>
  <c r="O52" i="55" s="1"/>
  <c r="S27" i="62"/>
  <c r="T27"/>
  <c r="U27"/>
  <c r="V27"/>
  <c r="W27"/>
  <c r="S28"/>
  <c r="T28"/>
  <c r="U28"/>
  <c r="V28"/>
  <c r="W28"/>
  <c r="S29"/>
  <c r="T29"/>
  <c r="U29"/>
  <c r="V29"/>
  <c r="W29"/>
  <c r="S30"/>
  <c r="T30"/>
  <c r="U30"/>
  <c r="V30"/>
  <c r="W30"/>
  <c r="S31"/>
  <c r="T31"/>
  <c r="U31"/>
  <c r="V31"/>
  <c r="W31"/>
  <c r="S32"/>
  <c r="T32"/>
  <c r="U32"/>
  <c r="V32"/>
  <c r="W32"/>
  <c r="S33"/>
  <c r="T33"/>
  <c r="U33"/>
  <c r="V33"/>
  <c r="W33"/>
  <c r="S34"/>
  <c r="T34"/>
  <c r="U34"/>
  <c r="V34"/>
  <c r="W34"/>
  <c r="S35"/>
  <c r="T35"/>
  <c r="U35"/>
  <c r="V35"/>
  <c r="W35"/>
  <c r="S36"/>
  <c r="T36"/>
  <c r="U36"/>
  <c r="V36"/>
  <c r="W36"/>
  <c r="S37"/>
  <c r="T37"/>
  <c r="U37"/>
  <c r="V37"/>
  <c r="W37"/>
  <c r="S38"/>
  <c r="T38"/>
  <c r="U38"/>
  <c r="V38"/>
  <c r="W38"/>
  <c r="S39"/>
  <c r="T39"/>
  <c r="U39"/>
  <c r="V39"/>
  <c r="W39"/>
  <c r="S40"/>
  <c r="T40"/>
  <c r="U40"/>
  <c r="V40"/>
  <c r="W40"/>
  <c r="S41"/>
  <c r="T41"/>
  <c r="U41"/>
  <c r="V41"/>
  <c r="W41"/>
  <c r="S42"/>
  <c r="T42"/>
  <c r="U42"/>
  <c r="V42"/>
  <c r="W42"/>
  <c r="S43"/>
  <c r="T43"/>
  <c r="U43"/>
  <c r="V43"/>
  <c r="W43"/>
  <c r="S44"/>
  <c r="T44"/>
  <c r="U44"/>
  <c r="V44"/>
  <c r="W44"/>
  <c r="S45"/>
  <c r="T45"/>
  <c r="U45"/>
  <c r="V45"/>
  <c r="W45"/>
  <c r="S46"/>
  <c r="T46"/>
  <c r="U46"/>
  <c r="V46"/>
  <c r="W46"/>
  <c r="S47"/>
  <c r="T47"/>
  <c r="U47"/>
  <c r="V47"/>
  <c r="W47"/>
  <c r="S48"/>
  <c r="T48"/>
  <c r="U48"/>
  <c r="V48"/>
  <c r="W48"/>
  <c r="S49"/>
  <c r="T49"/>
  <c r="U49"/>
  <c r="V49"/>
  <c r="W49"/>
  <c r="S50"/>
  <c r="T50"/>
  <c r="U50"/>
  <c r="V50"/>
  <c r="W50"/>
  <c r="S51"/>
  <c r="T51"/>
  <c r="U51"/>
  <c r="V51"/>
  <c r="W51"/>
  <c r="S52"/>
  <c r="C52" s="1"/>
  <c r="C52" i="55" s="1"/>
  <c r="T52" i="62"/>
  <c r="U52"/>
  <c r="V52"/>
  <c r="W52"/>
  <c r="G52" s="1"/>
  <c r="G52" i="55" s="1"/>
  <c r="AE25" i="62"/>
  <c r="AE24"/>
  <c r="AE23"/>
  <c r="AC25"/>
  <c r="AB25"/>
  <c r="AA25"/>
  <c r="Z25"/>
  <c r="Y25"/>
  <c r="AC24"/>
  <c r="AB24"/>
  <c r="AA24"/>
  <c r="Z24"/>
  <c r="Y24"/>
  <c r="AC23"/>
  <c r="AB23"/>
  <c r="AA23"/>
  <c r="Z23"/>
  <c r="Y23"/>
  <c r="W25"/>
  <c r="V25"/>
  <c r="W24"/>
  <c r="V24"/>
  <c r="W23"/>
  <c r="V23"/>
  <c r="T25"/>
  <c r="T24"/>
  <c r="T23"/>
  <c r="S26"/>
  <c r="T26"/>
  <c r="U26"/>
  <c r="V26"/>
  <c r="W26"/>
  <c r="AD26"/>
  <c r="AD25"/>
  <c r="AD24"/>
  <c r="AD23"/>
  <c r="X26"/>
  <c r="X27"/>
  <c r="X28"/>
  <c r="X29"/>
  <c r="X30"/>
  <c r="X31"/>
  <c r="X32"/>
  <c r="X33"/>
  <c r="X25"/>
  <c r="X24"/>
  <c r="X23"/>
  <c r="U25"/>
  <c r="U24"/>
  <c r="U23"/>
  <c r="R52"/>
  <c r="R24"/>
  <c r="R25"/>
  <c r="R26"/>
  <c r="R27"/>
  <c r="R28"/>
  <c r="R29"/>
  <c r="R30"/>
  <c r="R31"/>
  <c r="R32"/>
  <c r="R33"/>
  <c r="R34"/>
  <c r="R35"/>
  <c r="R36"/>
  <c r="R37"/>
  <c r="R38"/>
  <c r="R39"/>
  <c r="R40"/>
  <c r="R41"/>
  <c r="R42"/>
  <c r="R43"/>
  <c r="R44"/>
  <c r="R45"/>
  <c r="R46"/>
  <c r="R47"/>
  <c r="R48"/>
  <c r="R49"/>
  <c r="R50"/>
  <c r="R51"/>
  <c r="S24"/>
  <c r="S25"/>
  <c r="S23"/>
  <c r="R23"/>
  <c r="B52" i="53"/>
  <c r="C52"/>
  <c r="D52"/>
  <c r="E52"/>
  <c r="F52"/>
  <c r="G52"/>
  <c r="H52"/>
  <c r="I52"/>
  <c r="J52"/>
  <c r="K52"/>
  <c r="L52"/>
  <c r="M52"/>
  <c r="N52"/>
  <c r="O52"/>
  <c r="C53" i="56"/>
  <c r="D53"/>
  <c r="E53"/>
  <c r="F53"/>
  <c r="G53"/>
  <c r="H53"/>
  <c r="I53"/>
  <c r="J53"/>
  <c r="K53"/>
  <c r="L53"/>
  <c r="M53"/>
  <c r="N53"/>
  <c r="O53"/>
  <c r="B53"/>
  <c r="B52" i="31"/>
  <c r="B53" i="32" s="1"/>
  <c r="C52" i="31"/>
  <c r="C53" i="32" s="1"/>
  <c r="D52" i="31"/>
  <c r="D53" i="32" s="1"/>
  <c r="E52" i="31"/>
  <c r="E53" i="32" s="1"/>
  <c r="F52" i="31"/>
  <c r="F53" i="32" s="1"/>
  <c r="G52" i="31"/>
  <c r="G53" i="32" s="1"/>
  <c r="H52" i="31"/>
  <c r="H53" i="32" s="1"/>
  <c r="I52" i="31"/>
  <c r="I53" i="32" s="1"/>
  <c r="J52" i="31"/>
  <c r="J53" i="32" s="1"/>
  <c r="K52" i="31"/>
  <c r="K53" i="32" s="1"/>
  <c r="L52" i="31"/>
  <c r="L53" i="32" s="1"/>
  <c r="M52" i="31"/>
  <c r="M53" i="32" s="1"/>
  <c r="N52" i="31"/>
  <c r="N53" i="32" s="1"/>
  <c r="O52" i="31"/>
  <c r="O53" i="32" s="1"/>
  <c r="C53" i="66"/>
  <c r="C53" i="41" s="1"/>
  <c r="D53" i="66"/>
  <c r="E53"/>
  <c r="E53" i="41" s="1"/>
  <c r="F53" i="66"/>
  <c r="F53" i="41" s="1"/>
  <c r="G53" i="66"/>
  <c r="G53" i="41" s="1"/>
  <c r="H53" i="66"/>
  <c r="H53" i="41" s="1"/>
  <c r="I53" i="66"/>
  <c r="I53" i="41" s="1"/>
  <c r="J53" i="66"/>
  <c r="J53" i="41" s="1"/>
  <c r="K53" i="66"/>
  <c r="K53" i="41" s="1"/>
  <c r="L53" i="66"/>
  <c r="L53" i="41" s="1"/>
  <c r="M53" i="66"/>
  <c r="M53" i="41" s="1"/>
  <c r="N53" i="66"/>
  <c r="N53" i="41" s="1"/>
  <c r="O53" i="66"/>
  <c r="B53"/>
  <c r="C53" i="22"/>
  <c r="E53"/>
  <c r="F53"/>
  <c r="G53"/>
  <c r="H53"/>
  <c r="I53"/>
  <c r="J53"/>
  <c r="K53"/>
  <c r="L53"/>
  <c r="M53"/>
  <c r="N53"/>
  <c r="B52"/>
  <c r="B53" i="3" s="1"/>
  <c r="B33" i="208" s="1"/>
  <c r="C52" i="22"/>
  <c r="N53" i="3" s="1"/>
  <c r="C33" i="208" s="1"/>
  <c r="D52" i="22"/>
  <c r="Z53" i="3" s="1"/>
  <c r="D33" i="208" s="1"/>
  <c r="E52" i="22"/>
  <c r="AL53" i="3" s="1"/>
  <c r="E33" i="208" s="1"/>
  <c r="F52" i="22"/>
  <c r="AX53" i="3" s="1"/>
  <c r="F33" i="208" s="1"/>
  <c r="G52" i="22"/>
  <c r="BJ53" i="3" s="1"/>
  <c r="G33" i="208" s="1"/>
  <c r="H52" i="22"/>
  <c r="BV53" i="3" s="1"/>
  <c r="H33" i="208" s="1"/>
  <c r="I52" i="22"/>
  <c r="CH53" i="3" s="1"/>
  <c r="I33" i="208" s="1"/>
  <c r="J52" i="22"/>
  <c r="CT53" i="3" s="1"/>
  <c r="J33" i="208" s="1"/>
  <c r="K52" i="22"/>
  <c r="DF53" i="3" s="1"/>
  <c r="K33" i="208" s="1"/>
  <c r="L52" i="22"/>
  <c r="DR53" i="3" s="1"/>
  <c r="L33" i="208" s="1"/>
  <c r="M52" i="22"/>
  <c r="ED53" i="3" s="1"/>
  <c r="M33" i="208" s="1"/>
  <c r="N52" i="22"/>
  <c r="EP53" i="3" s="1"/>
  <c r="N33" i="208" s="1"/>
  <c r="O52" i="22"/>
  <c r="FB53" i="3" s="1"/>
  <c r="O33" i="208" s="1"/>
  <c r="B52" i="25"/>
  <c r="G53" i="3" s="1"/>
  <c r="B33" i="211" s="1"/>
  <c r="C52" i="25"/>
  <c r="S53" i="3" s="1"/>
  <c r="C33" i="211" s="1"/>
  <c r="D52" i="25"/>
  <c r="AE53" i="3" s="1"/>
  <c r="D33" i="211" s="1"/>
  <c r="E52" i="25"/>
  <c r="AQ53" i="3" s="1"/>
  <c r="E33" i="211" s="1"/>
  <c r="F52" i="25"/>
  <c r="BC53" i="3" s="1"/>
  <c r="F33" i="211" s="1"/>
  <c r="G52" i="25"/>
  <c r="BO53" i="3" s="1"/>
  <c r="G33" i="211" s="1"/>
  <c r="H52" i="25"/>
  <c r="CA53" i="3" s="1"/>
  <c r="H33" i="211" s="1"/>
  <c r="I52" i="25"/>
  <c r="CM53" i="3" s="1"/>
  <c r="I33" i="211" s="1"/>
  <c r="J52" i="25"/>
  <c r="CY53" i="3" s="1"/>
  <c r="J33" i="211" s="1"/>
  <c r="K52" i="25"/>
  <c r="DK53" i="3" s="1"/>
  <c r="K33" i="211" s="1"/>
  <c r="L52" i="25"/>
  <c r="DW53" i="3" s="1"/>
  <c r="L33" i="211" s="1"/>
  <c r="M52" i="25"/>
  <c r="EI53" i="3" s="1"/>
  <c r="M33" i="211" s="1"/>
  <c r="N52" i="25"/>
  <c r="EU53" i="3" s="1"/>
  <c r="N33" i="211" s="1"/>
  <c r="O52" i="25"/>
  <c r="FG53" i="3" s="1"/>
  <c r="O33" i="211" s="1"/>
  <c r="C53" i="25"/>
  <c r="E53"/>
  <c r="F53"/>
  <c r="G53"/>
  <c r="H53"/>
  <c r="I53"/>
  <c r="J53"/>
  <c r="K53"/>
  <c r="L53"/>
  <c r="M53"/>
  <c r="N53"/>
  <c r="AR41" i="9" l="1"/>
  <c r="J20" i="231"/>
  <c r="AC56" i="8"/>
  <c r="G33" i="220"/>
  <c r="E40"/>
  <c r="E38"/>
  <c r="E35"/>
  <c r="E43"/>
  <c r="E48"/>
  <c r="E45"/>
  <c r="H45"/>
  <c r="H35"/>
  <c r="H43"/>
  <c r="H48"/>
  <c r="H38"/>
  <c r="H40"/>
  <c r="K53" i="5"/>
  <c r="C32" i="218"/>
  <c r="L45" i="220"/>
  <c r="L35"/>
  <c r="L43"/>
  <c r="L38"/>
  <c r="L48"/>
  <c r="L40"/>
  <c r="M40"/>
  <c r="M38"/>
  <c r="M35"/>
  <c r="M43"/>
  <c r="M48"/>
  <c r="M45"/>
  <c r="BH41" i="5"/>
  <c r="J20" i="218"/>
  <c r="BS53" i="76"/>
  <c r="Y53"/>
  <c r="J53"/>
  <c r="AA53"/>
  <c r="CU53"/>
  <c r="AT53"/>
  <c r="CC53"/>
  <c r="DM53"/>
  <c r="K45" i="220"/>
  <c r="K48"/>
  <c r="K40"/>
  <c r="K38"/>
  <c r="K43"/>
  <c r="K35"/>
  <c r="B40"/>
  <c r="B48"/>
  <c r="B38"/>
  <c r="B43"/>
  <c r="B45"/>
  <c r="B35"/>
  <c r="D44" i="5"/>
  <c r="B24" i="218" s="1"/>
  <c r="B23"/>
  <c r="J40" i="220"/>
  <c r="J48"/>
  <c r="J38"/>
  <c r="J43"/>
  <c r="J45"/>
  <c r="J35"/>
  <c r="F40"/>
  <c r="F48"/>
  <c r="F38"/>
  <c r="F35"/>
  <c r="F43"/>
  <c r="F45"/>
  <c r="J6" i="77"/>
  <c r="DC53" i="76"/>
  <c r="BI53"/>
  <c r="CS53"/>
  <c r="P53"/>
  <c r="BC53"/>
  <c r="DV53"/>
  <c r="S53"/>
  <c r="AH53"/>
  <c r="BR53"/>
  <c r="CA53"/>
  <c r="DB53"/>
  <c r="DK53"/>
  <c r="B52" i="62"/>
  <c r="B52" i="55" s="1"/>
  <c r="F52" i="62"/>
  <c r="F52" i="55" s="1"/>
  <c r="D52" i="62"/>
  <c r="D52" i="55" s="1"/>
  <c r="L52" i="62"/>
  <c r="L52" i="55" s="1"/>
  <c r="H52" i="62"/>
  <c r="H52" i="55" s="1"/>
  <c r="R53" i="76"/>
  <c r="BK53"/>
  <c r="AB53"/>
  <c r="BL53"/>
  <c r="BU53"/>
  <c r="CV53"/>
  <c r="DE53"/>
  <c r="AW54" i="11"/>
  <c r="AA53" i="9"/>
  <c r="I15" i="164"/>
  <c r="I7"/>
  <c r="V54" i="11"/>
  <c r="I16" i="164"/>
  <c r="I12"/>
  <c r="I8"/>
  <c r="BX54" i="11"/>
  <c r="AN54"/>
  <c r="V53" i="9"/>
  <c r="D54" i="11"/>
  <c r="I14" i="164"/>
  <c r="I10"/>
  <c r="I6"/>
  <c r="L53" i="53"/>
  <c r="H53"/>
  <c r="AR53" i="76"/>
  <c r="DT53"/>
  <c r="M53" i="53"/>
  <c r="E53"/>
  <c r="M52" i="62"/>
  <c r="M52" i="55" s="1"/>
  <c r="G15" i="118"/>
  <c r="AI53" i="76"/>
  <c r="CB53"/>
  <c r="DL53"/>
  <c r="DU53"/>
  <c r="O53" i="53"/>
  <c r="K53"/>
  <c r="G53"/>
  <c r="C53"/>
  <c r="E52" i="62"/>
  <c r="E52" i="55" s="1"/>
  <c r="H15" i="77"/>
  <c r="G53" i="76"/>
  <c r="Q53"/>
  <c r="Z53"/>
  <c r="AK53"/>
  <c r="AZ53"/>
  <c r="AQ53"/>
  <c r="BA53"/>
  <c r="BJ53"/>
  <c r="BT53"/>
  <c r="CD53"/>
  <c r="CT53"/>
  <c r="DD53"/>
  <c r="DN53"/>
  <c r="DW53"/>
  <c r="CG54" i="11"/>
  <c r="AU53" i="9"/>
  <c r="M54" i="11"/>
  <c r="G53" i="9"/>
  <c r="I11" i="164"/>
  <c r="BF54" i="11"/>
  <c r="I4" i="164"/>
  <c r="BO54" i="11"/>
  <c r="AE54"/>
  <c r="DQ54"/>
  <c r="BO53" i="9"/>
  <c r="DH54" i="11"/>
  <c r="CY54"/>
  <c r="CP54"/>
  <c r="AZ53" i="9"/>
  <c r="I17" i="164"/>
  <c r="I13"/>
  <c r="I9"/>
  <c r="I5"/>
  <c r="B53" i="53"/>
  <c r="D53"/>
  <c r="H53" i="76"/>
  <c r="I53" i="53"/>
  <c r="I52" i="62"/>
  <c r="I52" i="55" s="1"/>
  <c r="I53" i="76"/>
  <c r="AS53"/>
  <c r="N53" i="53"/>
  <c r="J53"/>
  <c r="F53"/>
  <c r="N52" i="62"/>
  <c r="N52" i="55" s="1"/>
  <c r="J52" i="62"/>
  <c r="J52" i="55" s="1"/>
  <c r="O43" i="48"/>
  <c r="BF44" i="47" s="1"/>
  <c r="R53" i="62"/>
  <c r="W53"/>
  <c r="V53"/>
  <c r="U53"/>
  <c r="T53"/>
  <c r="S53"/>
  <c r="AE53"/>
  <c r="AD53"/>
  <c r="AC53"/>
  <c r="AB53"/>
  <c r="AA53"/>
  <c r="Z53"/>
  <c r="Y53"/>
  <c r="X53"/>
  <c r="O53" i="26"/>
  <c r="O53" i="25" s="1"/>
  <c r="D53" i="26"/>
  <c r="D53" i="25" s="1"/>
  <c r="B53" i="26"/>
  <c r="B53" i="25" s="1"/>
  <c r="C52" i="70"/>
  <c r="E52"/>
  <c r="F52"/>
  <c r="G52"/>
  <c r="H52"/>
  <c r="I52"/>
  <c r="J52"/>
  <c r="K52"/>
  <c r="L52"/>
  <c r="M52"/>
  <c r="N52"/>
  <c r="O52"/>
  <c r="B53" i="71"/>
  <c r="B52" i="70" s="1"/>
  <c r="D53" i="71"/>
  <c r="D52" i="70" s="1"/>
  <c r="M53" i="24"/>
  <c r="J53"/>
  <c r="G53"/>
  <c r="N51"/>
  <c r="I51"/>
  <c r="D51"/>
  <c r="C51"/>
  <c r="L52"/>
  <c r="L33" i="205" s="1"/>
  <c r="K52" i="24"/>
  <c r="K33" i="205" s="1"/>
  <c r="H52" i="24"/>
  <c r="H33" i="205" s="1"/>
  <c r="F52" i="24"/>
  <c r="F33" i="205" s="1"/>
  <c r="E52" i="24"/>
  <c r="E33" i="205" s="1"/>
  <c r="B52" i="24"/>
  <c r="D36"/>
  <c r="D17" i="205" s="1"/>
  <c r="O53" i="23"/>
  <c r="O53" i="22" s="1"/>
  <c r="D53" i="23"/>
  <c r="D53" i="22" s="1"/>
  <c r="B53" i="23"/>
  <c r="B53" i="22" s="1"/>
  <c r="O53" i="21"/>
  <c r="D53"/>
  <c r="B53"/>
  <c r="H53" i="11"/>
  <c r="Q53"/>
  <c r="Z53"/>
  <c r="AI53"/>
  <c r="AR53"/>
  <c r="BA53"/>
  <c r="BJ53"/>
  <c r="BS53"/>
  <c r="CB53"/>
  <c r="CK53"/>
  <c r="CT53"/>
  <c r="DC53"/>
  <c r="DL53"/>
  <c r="DU53"/>
  <c r="L40" i="205" l="1"/>
  <c r="L48"/>
  <c r="L38"/>
  <c r="L45"/>
  <c r="L35"/>
  <c r="L43"/>
  <c r="N52" i="24"/>
  <c r="N33" i="205" s="1"/>
  <c r="N32"/>
  <c r="K40"/>
  <c r="K38"/>
  <c r="K35"/>
  <c r="K45"/>
  <c r="K43"/>
  <c r="K48"/>
  <c r="F45"/>
  <c r="F35"/>
  <c r="F43"/>
  <c r="F48"/>
  <c r="F38"/>
  <c r="F40"/>
  <c r="C52" i="24"/>
  <c r="C33" i="205" s="1"/>
  <c r="C32"/>
  <c r="C33" i="218"/>
  <c r="K56" i="5"/>
  <c r="AR42" i="9"/>
  <c r="J22" i="231" s="1"/>
  <c r="J21"/>
  <c r="E45" i="205"/>
  <c r="E48"/>
  <c r="E40"/>
  <c r="E43"/>
  <c r="E38"/>
  <c r="E35"/>
  <c r="B33"/>
  <c r="I53" i="3"/>
  <c r="I52" i="24"/>
  <c r="I33" i="205" s="1"/>
  <c r="I32"/>
  <c r="BH42" i="5"/>
  <c r="J22" i="218" s="1"/>
  <c r="J21"/>
  <c r="H40" i="205"/>
  <c r="H48"/>
  <c r="H38"/>
  <c r="H45"/>
  <c r="H35"/>
  <c r="H43"/>
  <c r="D52" i="24"/>
  <c r="D33" i="205" s="1"/>
  <c r="D32"/>
  <c r="G45" i="220"/>
  <c r="G48"/>
  <c r="G40"/>
  <c r="G38"/>
  <c r="G35"/>
  <c r="G43"/>
  <c r="Q53" i="9"/>
  <c r="L13" i="164"/>
  <c r="BJ53" i="9"/>
  <c r="AF53"/>
  <c r="B53"/>
  <c r="L53"/>
  <c r="O53" i="41"/>
  <c r="O53" i="60"/>
  <c r="O53" i="59" s="1"/>
  <c r="AP53" i="9"/>
  <c r="L17" i="164"/>
  <c r="L10"/>
  <c r="L12"/>
  <c r="BE53" i="9"/>
  <c r="AK53"/>
  <c r="L4" i="164"/>
  <c r="L14"/>
  <c r="L16"/>
  <c r="L15"/>
  <c r="B53" i="41"/>
  <c r="B53" i="60"/>
  <c r="B53" i="59" s="1"/>
  <c r="D53" i="41"/>
  <c r="D53" i="60"/>
  <c r="D53" i="59" s="1"/>
  <c r="L6" i="164"/>
  <c r="L8"/>
  <c r="L11"/>
  <c r="L7"/>
  <c r="L5"/>
  <c r="L9"/>
  <c r="F53" i="24"/>
  <c r="BE53" i="3"/>
  <c r="N53" i="24"/>
  <c r="EW53" i="3"/>
  <c r="H53" i="24"/>
  <c r="CC53" i="3"/>
  <c r="D53" i="24"/>
  <c r="AG53" i="3"/>
  <c r="U53"/>
  <c r="E53" i="24"/>
  <c r="AS53" i="3"/>
  <c r="L53" i="24"/>
  <c r="DY53" i="3"/>
  <c r="B53" i="24"/>
  <c r="K53"/>
  <c r="DM53" i="3"/>
  <c r="I53" i="24"/>
  <c r="CO53" i="3"/>
  <c r="D52" i="35"/>
  <c r="D52" i="37" s="1"/>
  <c r="D52" i="34"/>
  <c r="D52" i="36" s="1"/>
  <c r="B52" i="35"/>
  <c r="B52" i="37" s="1"/>
  <c r="B52" i="34"/>
  <c r="B52" i="36" s="1"/>
  <c r="O52" i="35"/>
  <c r="O52" i="37" s="1"/>
  <c r="O52" i="34"/>
  <c r="O52" i="36" s="1"/>
  <c r="N52" i="35"/>
  <c r="N52" i="37" s="1"/>
  <c r="N52" i="34"/>
  <c r="N52" i="36" s="1"/>
  <c r="M52" i="35"/>
  <c r="M52" i="37" s="1"/>
  <c r="M52" i="34"/>
  <c r="M52" i="36" s="1"/>
  <c r="L52" i="35"/>
  <c r="L52" i="37" s="1"/>
  <c r="L52" i="34"/>
  <c r="L52" i="36" s="1"/>
  <c r="K52" i="35"/>
  <c r="K52" i="37" s="1"/>
  <c r="K52" i="34"/>
  <c r="K52" i="36" s="1"/>
  <c r="J52" i="35"/>
  <c r="J52" i="37" s="1"/>
  <c r="J52" i="34"/>
  <c r="J52" i="36" s="1"/>
  <c r="I52" i="35"/>
  <c r="I52" i="37" s="1"/>
  <c r="I52" i="34"/>
  <c r="I52" i="36" s="1"/>
  <c r="H52" i="35"/>
  <c r="H52" i="37" s="1"/>
  <c r="H52" i="34"/>
  <c r="H52" i="36" s="1"/>
  <c r="G52" i="35"/>
  <c r="G52" i="37" s="1"/>
  <c r="G52" i="34"/>
  <c r="G52" i="36" s="1"/>
  <c r="F52" i="35"/>
  <c r="F52" i="37" s="1"/>
  <c r="F52" i="34"/>
  <c r="F52" i="36" s="1"/>
  <c r="E52" i="35"/>
  <c r="E52" i="37" s="1"/>
  <c r="E52" i="34"/>
  <c r="E52" i="36" s="1"/>
  <c r="C52" i="35"/>
  <c r="C52" i="37" s="1"/>
  <c r="C52" i="34"/>
  <c r="C52" i="36" s="1"/>
  <c r="BX25" i="3"/>
  <c r="N45" i="205" l="1"/>
  <c r="N35"/>
  <c r="N43"/>
  <c r="N48"/>
  <c r="N38"/>
  <c r="N40"/>
  <c r="C40"/>
  <c r="C38"/>
  <c r="C35"/>
  <c r="C48"/>
  <c r="C43"/>
  <c r="C45"/>
  <c r="I45"/>
  <c r="I48"/>
  <c r="I40"/>
  <c r="I38"/>
  <c r="I35"/>
  <c r="I43"/>
  <c r="C48" i="218"/>
  <c r="C45"/>
  <c r="C43"/>
  <c r="C38"/>
  <c r="C40"/>
  <c r="C35"/>
  <c r="D40" i="205"/>
  <c r="D48"/>
  <c r="D38"/>
  <c r="D43"/>
  <c r="D35"/>
  <c r="D45"/>
  <c r="B45"/>
  <c r="B35"/>
  <c r="B43"/>
  <c r="B38"/>
  <c r="B40"/>
  <c r="B48"/>
  <c r="C53" i="24"/>
  <c r="BR25" i="7"/>
  <c r="BX25" i="10"/>
  <c r="BX25" i="11"/>
  <c r="BX56" s="1"/>
  <c r="BX25" i="12"/>
  <c r="K5" i="202" s="1"/>
  <c r="BX25" i="13"/>
  <c r="EW25" i="4"/>
  <c r="FA25" i="5"/>
  <c r="FG25" i="6"/>
  <c r="FI25" i="7"/>
  <c r="FC25" i="8"/>
  <c r="FE25" i="9"/>
  <c r="FE25" i="10"/>
  <c r="FO25" i="11"/>
  <c r="FF25" i="12"/>
  <c r="FO25" i="13"/>
  <c r="AW52" i="51"/>
  <c r="D52"/>
  <c r="G52"/>
  <c r="J52"/>
  <c r="M52"/>
  <c r="N52"/>
  <c r="R52"/>
  <c r="U52"/>
  <c r="X52"/>
  <c r="AA52"/>
  <c r="AB52"/>
  <c r="AF52"/>
  <c r="AI52"/>
  <c r="AL52"/>
  <c r="AO52"/>
  <c r="AP52"/>
  <c r="AT52"/>
  <c r="W60"/>
  <c r="V60"/>
  <c r="T60"/>
  <c r="S60"/>
  <c r="F42" i="47"/>
  <c r="O42"/>
  <c r="S42"/>
  <c r="W42"/>
  <c r="AF42"/>
  <c r="AO42"/>
  <c r="AS42"/>
  <c r="AW42"/>
  <c r="BB42"/>
  <c r="F6" i="117" l="1"/>
  <c r="K49" i="63"/>
  <c r="K50"/>
  <c r="K51"/>
  <c r="CG53" i="11" s="1"/>
  <c r="B51" i="63"/>
  <c r="D53" i="11" s="1"/>
  <c r="C51" i="63"/>
  <c r="M53" i="11" s="1"/>
  <c r="D51" i="63"/>
  <c r="V53" i="11" s="1"/>
  <c r="E51" i="63"/>
  <c r="AE53" i="11" s="1"/>
  <c r="F51" i="63"/>
  <c r="AN53" i="11" s="1"/>
  <c r="G51" i="63"/>
  <c r="AW53" i="11" s="1"/>
  <c r="H51" i="63"/>
  <c r="BF53" i="11" s="1"/>
  <c r="I51" i="63"/>
  <c r="BO53" i="11" s="1"/>
  <c r="J51" i="63"/>
  <c r="BX53" i="11" s="1"/>
  <c r="CP53"/>
  <c r="CY53"/>
  <c r="DH53"/>
  <c r="DQ53"/>
  <c r="B51" i="62"/>
  <c r="C51"/>
  <c r="D51"/>
  <c r="E51"/>
  <c r="F51"/>
  <c r="G51"/>
  <c r="H51"/>
  <c r="I51"/>
  <c r="J51"/>
  <c r="K51"/>
  <c r="L51"/>
  <c r="M51"/>
  <c r="N51"/>
  <c r="O51"/>
  <c r="J46" i="58"/>
  <c r="J47" s="1"/>
  <c r="J48" s="1"/>
  <c r="J49" s="1"/>
  <c r="J50" s="1"/>
  <c r="C49"/>
  <c r="C50" s="1"/>
  <c r="C51" s="1"/>
  <c r="C52" s="1"/>
  <c r="C52" i="57" s="1"/>
  <c r="D53" i="7" s="1"/>
  <c r="C33" i="228" s="1"/>
  <c r="B51" i="58"/>
  <c r="B52" s="1"/>
  <c r="B52" i="57" s="1"/>
  <c r="B53" i="7" s="1"/>
  <c r="B33" i="228" s="1"/>
  <c r="D51" i="58"/>
  <c r="D52" s="1"/>
  <c r="D52" i="57" s="1"/>
  <c r="F53" i="7" s="1"/>
  <c r="D33" i="228" s="1"/>
  <c r="E51" i="58"/>
  <c r="E52" s="1"/>
  <c r="E52" i="57" s="1"/>
  <c r="H53" i="7" s="1"/>
  <c r="E33" i="228" s="1"/>
  <c r="F51" i="58"/>
  <c r="F52" s="1"/>
  <c r="F52" i="57" s="1"/>
  <c r="J53" i="7" s="1"/>
  <c r="F33" i="228" s="1"/>
  <c r="G51" i="58"/>
  <c r="G52" s="1"/>
  <c r="G52" i="57" s="1"/>
  <c r="L53" i="7" s="1"/>
  <c r="G33" i="228" s="1"/>
  <c r="H51" i="58"/>
  <c r="H52" s="1"/>
  <c r="H52" i="57" s="1"/>
  <c r="N53" i="7" s="1"/>
  <c r="H33" i="228" s="1"/>
  <c r="I51" i="58"/>
  <c r="I52" s="1"/>
  <c r="I52" i="57" s="1"/>
  <c r="P53" i="7" s="1"/>
  <c r="I33" i="228" s="1"/>
  <c r="BB49" i="47" l="1"/>
  <c r="AO49"/>
  <c r="AB49"/>
  <c r="O49"/>
  <c r="DF51" i="76"/>
  <c r="DK51" s="1"/>
  <c r="G52" i="78"/>
  <c r="O52"/>
  <c r="W52"/>
  <c r="AE52"/>
  <c r="AM52"/>
  <c r="AU52"/>
  <c r="BC52"/>
  <c r="BK52"/>
  <c r="BS52"/>
  <c r="CA52"/>
  <c r="CI52"/>
  <c r="CQ52"/>
  <c r="CY52"/>
  <c r="DG52"/>
  <c r="G53"/>
  <c r="O53"/>
  <c r="W53"/>
  <c r="AE53"/>
  <c r="AM53"/>
  <c r="AU53"/>
  <c r="BC53"/>
  <c r="BK53"/>
  <c r="BS53"/>
  <c r="CA53"/>
  <c r="CI53"/>
  <c r="CQ53"/>
  <c r="CY53"/>
  <c r="DG53"/>
  <c r="CI48" i="76"/>
  <c r="CI47" s="1"/>
  <c r="CI53" s="1"/>
  <c r="CM53" s="1"/>
  <c r="CH48"/>
  <c r="CH47" s="1"/>
  <c r="CH53" s="1"/>
  <c r="CL53" s="1"/>
  <c r="CG48"/>
  <c r="CG47" s="1"/>
  <c r="CG53" s="1"/>
  <c r="CK53" s="1"/>
  <c r="CF48"/>
  <c r="DO52"/>
  <c r="DU52" s="1"/>
  <c r="CW51"/>
  <c r="DB51" s="1"/>
  <c r="CW52"/>
  <c r="DB52" s="1"/>
  <c r="CN50"/>
  <c r="CV50" s="1"/>
  <c r="CN51"/>
  <c r="CS51" s="1"/>
  <c r="CN52"/>
  <c r="CE50"/>
  <c r="CJ50" s="1"/>
  <c r="CE51"/>
  <c r="CK51" s="1"/>
  <c r="CE52"/>
  <c r="BV50"/>
  <c r="CB50" s="1"/>
  <c r="BV51"/>
  <c r="BV52"/>
  <c r="BM50"/>
  <c r="BR50" s="1"/>
  <c r="BM51"/>
  <c r="BM52"/>
  <c r="BD51"/>
  <c r="BD52"/>
  <c r="AU50"/>
  <c r="AU51"/>
  <c r="AU52"/>
  <c r="AL52"/>
  <c r="AC52"/>
  <c r="T52"/>
  <c r="K52"/>
  <c r="B52"/>
  <c r="H52" s="1"/>
  <c r="C16" i="52"/>
  <c r="AM52" i="8"/>
  <c r="I52"/>
  <c r="H52" i="11"/>
  <c r="Q52"/>
  <c r="Z52"/>
  <c r="AI52"/>
  <c r="AR52"/>
  <c r="BA52"/>
  <c r="BJ52"/>
  <c r="BS52"/>
  <c r="CB52"/>
  <c r="CK52"/>
  <c r="CT52"/>
  <c r="DC52"/>
  <c r="DL52"/>
  <c r="DU52"/>
  <c r="FI49" i="3"/>
  <c r="DY50"/>
  <c r="DM50"/>
  <c r="DA49"/>
  <c r="DA50"/>
  <c r="CC50"/>
  <c r="BQ50"/>
  <c r="BE50"/>
  <c r="AS49"/>
  <c r="AS50"/>
  <c r="AG50"/>
  <c r="U49"/>
  <c r="U50"/>
  <c r="EW48"/>
  <c r="EW49"/>
  <c r="EW50"/>
  <c r="EK50"/>
  <c r="DF45" i="11"/>
  <c r="DF46" s="1"/>
  <c r="DF47" s="1"/>
  <c r="DF48" s="1"/>
  <c r="CW46"/>
  <c r="CW47" s="1"/>
  <c r="CW48" s="1"/>
  <c r="CW49" s="1"/>
  <c r="CE46"/>
  <c r="CE47" s="1"/>
  <c r="CE48" s="1"/>
  <c r="T46"/>
  <c r="T47" s="1"/>
  <c r="T48" s="1"/>
  <c r="EE45" i="3"/>
  <c r="M25" i="209" s="1"/>
  <c r="DG45" i="3"/>
  <c r="AA45"/>
  <c r="BL44" i="9"/>
  <c r="BK44"/>
  <c r="BG45"/>
  <c r="M25" i="231" s="1"/>
  <c r="BF45" i="9"/>
  <c r="AW45"/>
  <c r="AV45"/>
  <c r="K25" i="230" s="1"/>
  <c r="N45" i="9"/>
  <c r="M45"/>
  <c r="D25" i="230" s="1"/>
  <c r="BK44" i="8"/>
  <c r="BJ44"/>
  <c r="BF45"/>
  <c r="BE45"/>
  <c r="AV45"/>
  <c r="AU45"/>
  <c r="M45"/>
  <c r="L45"/>
  <c r="D25" i="221" s="1"/>
  <c r="R45" i="5"/>
  <c r="D25" i="218" s="1"/>
  <c r="Q45" i="5"/>
  <c r="D25" i="217" s="1"/>
  <c r="BN45" i="5"/>
  <c r="CC45"/>
  <c r="CB45"/>
  <c r="CA45"/>
  <c r="M25" i="216" s="1"/>
  <c r="P45" i="5"/>
  <c r="BM49"/>
  <c r="BM40"/>
  <c r="BM45"/>
  <c r="K25" i="216" s="1"/>
  <c r="P50" i="5"/>
  <c r="P49"/>
  <c r="BJ51" i="6"/>
  <c r="BO51"/>
  <c r="AZ51"/>
  <c r="BE51"/>
  <c r="AP51"/>
  <c r="AU51"/>
  <c r="AF51"/>
  <c r="AK51"/>
  <c r="AA51"/>
  <c r="V51"/>
  <c r="Q51"/>
  <c r="L51"/>
  <c r="G51"/>
  <c r="G52"/>
  <c r="B51"/>
  <c r="C51" i="53"/>
  <c r="D51"/>
  <c r="E51"/>
  <c r="F51"/>
  <c r="G51"/>
  <c r="H51"/>
  <c r="I51"/>
  <c r="J51"/>
  <c r="K51"/>
  <c r="L51"/>
  <c r="M51"/>
  <c r="N51"/>
  <c r="O51"/>
  <c r="C51" i="41"/>
  <c r="D51"/>
  <c r="E51"/>
  <c r="F51"/>
  <c r="G51"/>
  <c r="H51"/>
  <c r="I51"/>
  <c r="J51"/>
  <c r="K51"/>
  <c r="L51"/>
  <c r="M51"/>
  <c r="N51"/>
  <c r="O51"/>
  <c r="C51" i="31"/>
  <c r="C52" i="32" s="1"/>
  <c r="D51" i="31"/>
  <c r="D52" i="32" s="1"/>
  <c r="E51" i="31"/>
  <c r="E52" i="32" s="1"/>
  <c r="F51" i="31"/>
  <c r="F52" i="32" s="1"/>
  <c r="G51" i="31"/>
  <c r="G52" i="32" s="1"/>
  <c r="H51" i="31"/>
  <c r="H52" i="32" s="1"/>
  <c r="I51" i="31"/>
  <c r="I52" i="32" s="1"/>
  <c r="L51" i="31"/>
  <c r="L52" i="32" s="1"/>
  <c r="M51" i="31"/>
  <c r="M52" i="32" s="1"/>
  <c r="O51" i="31"/>
  <c r="O52" i="32" s="1"/>
  <c r="DF52" i="76"/>
  <c r="DA52" i="3"/>
  <c r="CO50"/>
  <c r="AS52"/>
  <c r="I50"/>
  <c r="DO51" i="76"/>
  <c r="DU51" s="1"/>
  <c r="AL51"/>
  <c r="AR51" s="1"/>
  <c r="AC51"/>
  <c r="T51"/>
  <c r="K51"/>
  <c r="D44"/>
  <c r="C44"/>
  <c r="B51"/>
  <c r="H51" s="1"/>
  <c r="C48" i="75"/>
  <c r="D48"/>
  <c r="E48"/>
  <c r="D28" i="226" s="1"/>
  <c r="F48" i="75"/>
  <c r="E28" i="226" s="1"/>
  <c r="G48" i="75"/>
  <c r="F28" i="226" s="1"/>
  <c r="H48" i="75"/>
  <c r="I48"/>
  <c r="H28" i="226" s="1"/>
  <c r="J48" i="75"/>
  <c r="K48"/>
  <c r="L48"/>
  <c r="I28" i="226" s="1"/>
  <c r="M48" i="75"/>
  <c r="N48"/>
  <c r="J28" i="226" s="1"/>
  <c r="O48" i="75"/>
  <c r="P48"/>
  <c r="Q48"/>
  <c r="R48"/>
  <c r="L28" i="226" s="1"/>
  <c r="S48" i="75"/>
  <c r="T48"/>
  <c r="U48"/>
  <c r="N28" i="226" s="1"/>
  <c r="V48" i="75"/>
  <c r="O28" i="226" s="1"/>
  <c r="B48" i="75"/>
  <c r="C4"/>
  <c r="D4"/>
  <c r="E4"/>
  <c r="F4"/>
  <c r="G4"/>
  <c r="H4"/>
  <c r="I4"/>
  <c r="J4"/>
  <c r="K4"/>
  <c r="L4"/>
  <c r="M4"/>
  <c r="N4"/>
  <c r="O4"/>
  <c r="P4"/>
  <c r="AW4" i="6" s="1"/>
  <c r="Q4" i="75"/>
  <c r="R4"/>
  <c r="S4"/>
  <c r="BG4" i="6" s="1"/>
  <c r="T4" i="75"/>
  <c r="U4"/>
  <c r="V4"/>
  <c r="BQ4" i="6" s="1"/>
  <c r="B4" i="75"/>
  <c r="D4" i="6" s="1"/>
  <c r="B50" i="73"/>
  <c r="B31" i="197" s="1"/>
  <c r="C50" i="73"/>
  <c r="C31" i="197" s="1"/>
  <c r="D50" i="73"/>
  <c r="D31" i="197" s="1"/>
  <c r="E50" i="73"/>
  <c r="E31" i="197" s="1"/>
  <c r="F50" i="73"/>
  <c r="F31" i="197" s="1"/>
  <c r="G50" i="73"/>
  <c r="G31" i="197" s="1"/>
  <c r="H50" i="73"/>
  <c r="H31" i="197" s="1"/>
  <c r="I50" i="73"/>
  <c r="I31" i="197" s="1"/>
  <c r="J50" i="73"/>
  <c r="J31" i="197" s="1"/>
  <c r="K50" i="73"/>
  <c r="K31" i="197" s="1"/>
  <c r="L50" i="73"/>
  <c r="L31" i="197" s="1"/>
  <c r="M50" i="73"/>
  <c r="M31" i="197" s="1"/>
  <c r="N50" i="73"/>
  <c r="N31" i="197" s="1"/>
  <c r="O50" i="73"/>
  <c r="O31" i="197" s="1"/>
  <c r="M36" i="71"/>
  <c r="B49" i="70"/>
  <c r="B50"/>
  <c r="B50" i="35" s="1"/>
  <c r="B50" i="37" s="1"/>
  <c r="C50" i="70"/>
  <c r="C50" i="34" s="1"/>
  <c r="C50" i="36" s="1"/>
  <c r="E50" i="70"/>
  <c r="E50" i="34" s="1"/>
  <c r="E50" i="36" s="1"/>
  <c r="F50" i="70"/>
  <c r="F50" i="34" s="1"/>
  <c r="F50" i="36" s="1"/>
  <c r="G50" i="70"/>
  <c r="G50" i="34" s="1"/>
  <c r="G50" i="36" s="1"/>
  <c r="H50" i="70"/>
  <c r="H50" i="34" s="1"/>
  <c r="H50" i="36" s="1"/>
  <c r="I50" i="70"/>
  <c r="I50" i="34" s="1"/>
  <c r="I50" i="36" s="1"/>
  <c r="J50" i="70"/>
  <c r="J50" i="34" s="1"/>
  <c r="J50" i="36" s="1"/>
  <c r="K50" i="70"/>
  <c r="K50" i="34" s="1"/>
  <c r="K50" i="36" s="1"/>
  <c r="L50" i="70"/>
  <c r="L50" i="34" s="1"/>
  <c r="L50" i="36" s="1"/>
  <c r="M50" i="70"/>
  <c r="M50" i="34" s="1"/>
  <c r="M50" i="36" s="1"/>
  <c r="N50" i="70"/>
  <c r="N50" i="34" s="1"/>
  <c r="N50" i="36" s="1"/>
  <c r="O50" i="70"/>
  <c r="O50" i="34" s="1"/>
  <c r="O50" i="36" s="1"/>
  <c r="B49" i="57"/>
  <c r="B50"/>
  <c r="B51"/>
  <c r="C50"/>
  <c r="D50"/>
  <c r="E50"/>
  <c r="F50"/>
  <c r="G50"/>
  <c r="H50"/>
  <c r="I50"/>
  <c r="J50"/>
  <c r="K50"/>
  <c r="L50"/>
  <c r="M50"/>
  <c r="N50"/>
  <c r="O50"/>
  <c r="C51"/>
  <c r="D51"/>
  <c r="E51"/>
  <c r="F51"/>
  <c r="G51"/>
  <c r="H51"/>
  <c r="I51"/>
  <c r="B50" i="25"/>
  <c r="G51" i="3" s="1"/>
  <c r="B31" i="211" s="1"/>
  <c r="C50" i="25"/>
  <c r="S51" i="3" s="1"/>
  <c r="C31" i="211" s="1"/>
  <c r="D50" i="25"/>
  <c r="AE51" i="3" s="1"/>
  <c r="D31" i="211" s="1"/>
  <c r="E50" i="25"/>
  <c r="AQ51" i="3" s="1"/>
  <c r="E31" i="211" s="1"/>
  <c r="F50" i="25"/>
  <c r="BC51" i="3" s="1"/>
  <c r="F31" i="211" s="1"/>
  <c r="G50" i="25"/>
  <c r="BO51" i="3" s="1"/>
  <c r="G31" i="211" s="1"/>
  <c r="H50" i="25"/>
  <c r="CA51" i="3" s="1"/>
  <c r="H31" i="211" s="1"/>
  <c r="I50" i="25"/>
  <c r="CM51" i="3" s="1"/>
  <c r="I31" i="211" s="1"/>
  <c r="J50" i="25"/>
  <c r="CY51" i="3" s="1"/>
  <c r="J31" i="211" s="1"/>
  <c r="K50" i="25"/>
  <c r="DK51" i="3" s="1"/>
  <c r="K31" i="211" s="1"/>
  <c r="L50" i="25"/>
  <c r="DW51" i="3" s="1"/>
  <c r="L31" i="211" s="1"/>
  <c r="M50" i="25"/>
  <c r="EI51" i="3" s="1"/>
  <c r="M31" i="211" s="1"/>
  <c r="N50" i="25"/>
  <c r="EU51" i="3" s="1"/>
  <c r="N31" i="211" s="1"/>
  <c r="O50" i="25"/>
  <c r="FG51" i="3" s="1"/>
  <c r="O31" i="211" s="1"/>
  <c r="B51" i="25"/>
  <c r="G52" i="3" s="1"/>
  <c r="B32" i="211" s="1"/>
  <c r="C51" i="25"/>
  <c r="S52" i="3" s="1"/>
  <c r="C32" i="211" s="1"/>
  <c r="D51" i="25"/>
  <c r="AE52" i="3" s="1"/>
  <c r="D32" i="211" s="1"/>
  <c r="E51" i="25"/>
  <c r="AQ52" i="3" s="1"/>
  <c r="E32" i="211" s="1"/>
  <c r="F51" i="25"/>
  <c r="BC52" i="3" s="1"/>
  <c r="F32" i="211" s="1"/>
  <c r="G51" i="25"/>
  <c r="BO52" i="3" s="1"/>
  <c r="G32" i="211" s="1"/>
  <c r="H51" i="25"/>
  <c r="CA52" i="3" s="1"/>
  <c r="H32" i="211" s="1"/>
  <c r="I51" i="25"/>
  <c r="CM52" i="3" s="1"/>
  <c r="I32" i="211" s="1"/>
  <c r="J51" i="25"/>
  <c r="CY52" i="3" s="1"/>
  <c r="J32" i="211" s="1"/>
  <c r="K51" i="25"/>
  <c r="DK52" i="3" s="1"/>
  <c r="K32" i="211" s="1"/>
  <c r="L51" i="25"/>
  <c r="DW52" i="3" s="1"/>
  <c r="L32" i="211" s="1"/>
  <c r="M51" i="25"/>
  <c r="EI52" i="3" s="1"/>
  <c r="M32" i="211" s="1"/>
  <c r="N51" i="25"/>
  <c r="EU52" i="3" s="1"/>
  <c r="N32" i="211" s="1"/>
  <c r="O51" i="25"/>
  <c r="FG52" i="3" s="1"/>
  <c r="O32" i="211" s="1"/>
  <c r="B50" i="22"/>
  <c r="B51" i="3" s="1"/>
  <c r="B31" i="208" s="1"/>
  <c r="C50" i="22"/>
  <c r="N51" i="3" s="1"/>
  <c r="C31" i="208" s="1"/>
  <c r="D50" i="22"/>
  <c r="Z51" i="3" s="1"/>
  <c r="D31" i="208" s="1"/>
  <c r="E50" i="22"/>
  <c r="AL51" i="3" s="1"/>
  <c r="E31" i="208" s="1"/>
  <c r="F50" i="22"/>
  <c r="AX51" i="3" s="1"/>
  <c r="F31" i="208" s="1"/>
  <c r="G50" i="22"/>
  <c r="BJ51" i="3" s="1"/>
  <c r="G31" i="208" s="1"/>
  <c r="H50" i="22"/>
  <c r="BV51" i="3" s="1"/>
  <c r="H31" i="208" s="1"/>
  <c r="I50" i="22"/>
  <c r="CH51" i="3" s="1"/>
  <c r="I31" i="208" s="1"/>
  <c r="J50" i="22"/>
  <c r="CT51" i="3" s="1"/>
  <c r="J31" i="208" s="1"/>
  <c r="K50" i="22"/>
  <c r="DF51" i="3" s="1"/>
  <c r="K31" i="208" s="1"/>
  <c r="L50" i="22"/>
  <c r="DR51" i="3" s="1"/>
  <c r="L31" i="208" s="1"/>
  <c r="M50" i="22"/>
  <c r="ED51" i="3" s="1"/>
  <c r="M31" i="208" s="1"/>
  <c r="N50" i="22"/>
  <c r="EP51" i="3" s="1"/>
  <c r="N31" i="208" s="1"/>
  <c r="O50" i="22"/>
  <c r="FB51" i="3" s="1"/>
  <c r="O31" i="208" s="1"/>
  <c r="B51" i="22"/>
  <c r="B52" i="3" s="1"/>
  <c r="B32" i="208" s="1"/>
  <c r="C51" i="22"/>
  <c r="N52" i="3" s="1"/>
  <c r="C32" i="208" s="1"/>
  <c r="D51" i="22"/>
  <c r="Z52" i="3" s="1"/>
  <c r="D32" i="208" s="1"/>
  <c r="E51" i="22"/>
  <c r="AL52" i="3" s="1"/>
  <c r="E32" i="208" s="1"/>
  <c r="F51" i="22"/>
  <c r="AX52" i="3" s="1"/>
  <c r="F32" i="208" s="1"/>
  <c r="G51" i="22"/>
  <c r="BJ52" i="3" s="1"/>
  <c r="G32" i="208" s="1"/>
  <c r="H51" i="22"/>
  <c r="BV52" i="3" s="1"/>
  <c r="H32" i="208" s="1"/>
  <c r="I51" i="22"/>
  <c r="CH52" i="3" s="1"/>
  <c r="I32" i="208" s="1"/>
  <c r="J51" i="22"/>
  <c r="CT52" i="3" s="1"/>
  <c r="J32" i="208" s="1"/>
  <c r="K51" i="22"/>
  <c r="DF52" i="3" s="1"/>
  <c r="K32" i="208" s="1"/>
  <c r="L51" i="22"/>
  <c r="DR52" i="3" s="1"/>
  <c r="L32" i="208" s="1"/>
  <c r="M51" i="22"/>
  <c r="ED52" i="3" s="1"/>
  <c r="M32" i="208" s="1"/>
  <c r="N51" i="22"/>
  <c r="EP52" i="3" s="1"/>
  <c r="N32" i="208" s="1"/>
  <c r="O51" i="22"/>
  <c r="FB52" i="3" s="1"/>
  <c r="O32" i="208" s="1"/>
  <c r="I52" i="3"/>
  <c r="BB41" i="47"/>
  <c r="BF41"/>
  <c r="AW41"/>
  <c r="AO41"/>
  <c r="AS41"/>
  <c r="AJ41"/>
  <c r="AB41"/>
  <c r="AF41"/>
  <c r="W41"/>
  <c r="O41"/>
  <c r="S41"/>
  <c r="F41"/>
  <c r="BF42"/>
  <c r="J42"/>
  <c r="B49" i="31"/>
  <c r="B50" i="32" s="1"/>
  <c r="C49" i="31"/>
  <c r="C50" i="32" s="1"/>
  <c r="D49" i="31"/>
  <c r="D50" i="32" s="1"/>
  <c r="E49" i="31"/>
  <c r="E50" i="32" s="1"/>
  <c r="F49" i="31"/>
  <c r="F50" i="32" s="1"/>
  <c r="G49" i="31"/>
  <c r="G50" i="32" s="1"/>
  <c r="H49" i="31"/>
  <c r="H50" i="32" s="1"/>
  <c r="I49" i="31"/>
  <c r="I50" i="32" s="1"/>
  <c r="J49" i="31"/>
  <c r="J50" i="32" s="1"/>
  <c r="K49" i="31"/>
  <c r="K50" i="32" s="1"/>
  <c r="L49" i="31"/>
  <c r="M49"/>
  <c r="M50" i="32" s="1"/>
  <c r="N49" i="31"/>
  <c r="N50" i="32" s="1"/>
  <c r="O49" i="31"/>
  <c r="O50" i="32" s="1"/>
  <c r="B50" i="31"/>
  <c r="B51" i="32" s="1"/>
  <c r="C50" i="31"/>
  <c r="C51" i="32" s="1"/>
  <c r="D50" i="31"/>
  <c r="D51" i="32" s="1"/>
  <c r="E50" i="31"/>
  <c r="E51" i="32" s="1"/>
  <c r="F50" i="31"/>
  <c r="F51" i="32" s="1"/>
  <c r="G50" i="31"/>
  <c r="G51" i="32" s="1"/>
  <c r="H50" i="31"/>
  <c r="H51" i="32" s="1"/>
  <c r="I50" i="31"/>
  <c r="I51" i="32" s="1"/>
  <c r="J50" i="31"/>
  <c r="J51" i="32" s="1"/>
  <c r="K50" i="31"/>
  <c r="K51" i="32" s="1"/>
  <c r="L50" i="31"/>
  <c r="L51" i="32" s="1"/>
  <c r="M50" i="31"/>
  <c r="M51" i="32" s="1"/>
  <c r="N50" i="31"/>
  <c r="N51" i="32" s="1"/>
  <c r="O50" i="31"/>
  <c r="O51" i="32" s="1"/>
  <c r="B50" i="41"/>
  <c r="C50"/>
  <c r="D50"/>
  <c r="E50"/>
  <c r="F50"/>
  <c r="G50"/>
  <c r="H50"/>
  <c r="I50"/>
  <c r="J50"/>
  <c r="K50"/>
  <c r="L50"/>
  <c r="M50"/>
  <c r="N50"/>
  <c r="O50"/>
  <c r="N26" i="56"/>
  <c r="M5"/>
  <c r="M4" s="1"/>
  <c r="M3" s="1"/>
  <c r="L14"/>
  <c r="L13" s="1"/>
  <c r="K14"/>
  <c r="K13" s="1"/>
  <c r="K12" s="1"/>
  <c r="K11" s="1"/>
  <c r="K10" s="1"/>
  <c r="K9" s="1"/>
  <c r="K8" s="1"/>
  <c r="K7" s="1"/>
  <c r="K6" s="1"/>
  <c r="K5" s="1"/>
  <c r="K4" s="1"/>
  <c r="K3" s="1"/>
  <c r="J13"/>
  <c r="J12"/>
  <c r="I12"/>
  <c r="H12"/>
  <c r="G10"/>
  <c r="F5"/>
  <c r="F5" i="53" s="1"/>
  <c r="E25" i="56"/>
  <c r="E24" s="1"/>
  <c r="E23" s="1"/>
  <c r="E22" s="1"/>
  <c r="E21" s="1"/>
  <c r="E20" s="1"/>
  <c r="E19" s="1"/>
  <c r="E18" s="1"/>
  <c r="E17" s="1"/>
  <c r="E16" s="1"/>
  <c r="E15" s="1"/>
  <c r="E14" s="1"/>
  <c r="E13" s="1"/>
  <c r="E12" s="1"/>
  <c r="E11" s="1"/>
  <c r="E10" s="1"/>
  <c r="D18"/>
  <c r="C25"/>
  <c r="C24" s="1"/>
  <c r="B8"/>
  <c r="H12" i="58"/>
  <c r="B50" i="53"/>
  <c r="C50"/>
  <c r="D50"/>
  <c r="E50"/>
  <c r="F50"/>
  <c r="G50"/>
  <c r="H50"/>
  <c r="I50"/>
  <c r="J50"/>
  <c r="K50"/>
  <c r="L50"/>
  <c r="M50"/>
  <c r="N50"/>
  <c r="O50"/>
  <c r="G4" i="65"/>
  <c r="G3" s="1"/>
  <c r="H12"/>
  <c r="H11" s="1"/>
  <c r="H10" s="1"/>
  <c r="H9" s="1"/>
  <c r="H8" s="1"/>
  <c r="H7" s="1"/>
  <c r="H6" s="1"/>
  <c r="H5" s="1"/>
  <c r="H4" s="1"/>
  <c r="H3" s="1"/>
  <c r="I12"/>
  <c r="I11" s="1"/>
  <c r="I10" s="1"/>
  <c r="I9" s="1"/>
  <c r="I8" s="1"/>
  <c r="I7" s="1"/>
  <c r="I6" s="1"/>
  <c r="I5" s="1"/>
  <c r="I4" s="1"/>
  <c r="I3" s="1"/>
  <c r="J13"/>
  <c r="J12" s="1"/>
  <c r="J11" s="1"/>
  <c r="J10" s="1"/>
  <c r="J9" s="1"/>
  <c r="J8" s="1"/>
  <c r="J7" s="1"/>
  <c r="J6" s="1"/>
  <c r="J5" s="1"/>
  <c r="J4" s="1"/>
  <c r="J3" s="1"/>
  <c r="K14"/>
  <c r="K13" s="1"/>
  <c r="K12" s="1"/>
  <c r="K11" s="1"/>
  <c r="K10" s="1"/>
  <c r="K9" s="1"/>
  <c r="K8" s="1"/>
  <c r="K7" s="1"/>
  <c r="K6" s="1"/>
  <c r="K5" s="1"/>
  <c r="K4" s="1"/>
  <c r="K3" s="1"/>
  <c r="L14"/>
  <c r="L13" s="1"/>
  <c r="L12" s="1"/>
  <c r="L11" s="1"/>
  <c r="L10" s="1"/>
  <c r="L9" s="1"/>
  <c r="L8" s="1"/>
  <c r="L7" s="1"/>
  <c r="L6" s="1"/>
  <c r="L5" s="1"/>
  <c r="L4" s="1"/>
  <c r="L3" s="1"/>
  <c r="M5"/>
  <c r="M4" s="1"/>
  <c r="M3" s="1"/>
  <c r="D18"/>
  <c r="D17" s="1"/>
  <c r="D16" s="1"/>
  <c r="D15" s="1"/>
  <c r="D14" s="1"/>
  <c r="D13" s="1"/>
  <c r="D12" s="1"/>
  <c r="D11" s="1"/>
  <c r="D10" s="1"/>
  <c r="D9" s="1"/>
  <c r="D8" s="1"/>
  <c r="D7" s="1"/>
  <c r="D6" s="1"/>
  <c r="D5" s="1"/>
  <c r="D4" s="1"/>
  <c r="D3" s="1"/>
  <c r="B8"/>
  <c r="B7" s="1"/>
  <c r="B6" s="1"/>
  <c r="B5" s="1"/>
  <c r="B4" s="1"/>
  <c r="B3" s="1"/>
  <c r="M5" i="64"/>
  <c r="M4" s="1"/>
  <c r="L14"/>
  <c r="L13" s="1"/>
  <c r="K14"/>
  <c r="K13" s="1"/>
  <c r="K12" s="1"/>
  <c r="J13"/>
  <c r="J12" s="1"/>
  <c r="I12"/>
  <c r="I11" s="1"/>
  <c r="H12"/>
  <c r="H11" s="1"/>
  <c r="G4"/>
  <c r="G3" s="1"/>
  <c r="AU4" i="76" s="1"/>
  <c r="D18" i="64"/>
  <c r="D17" s="1"/>
  <c r="B8"/>
  <c r="B7" s="1"/>
  <c r="B50" i="63"/>
  <c r="D52" i="11" s="1"/>
  <c r="C50" i="63"/>
  <c r="M52" i="11" s="1"/>
  <c r="D50" i="63"/>
  <c r="V52" i="11" s="1"/>
  <c r="E50" i="63"/>
  <c r="AE52" i="11" s="1"/>
  <c r="F50" i="63"/>
  <c r="AN52" i="11" s="1"/>
  <c r="G50" i="63"/>
  <c r="AW52" i="11" s="1"/>
  <c r="H50" i="63"/>
  <c r="BF52" i="11" s="1"/>
  <c r="I50" i="63"/>
  <c r="BO52" i="11" s="1"/>
  <c r="J50" i="63"/>
  <c r="BX52" i="11" s="1"/>
  <c r="CG52"/>
  <c r="CP52"/>
  <c r="CY52"/>
  <c r="DH52"/>
  <c r="DQ52"/>
  <c r="AU5" i="63"/>
  <c r="AU4" s="1"/>
  <c r="AU3" s="1"/>
  <c r="AT14"/>
  <c r="AT13" s="1"/>
  <c r="AT12" s="1"/>
  <c r="AT11" s="1"/>
  <c r="AT10" s="1"/>
  <c r="AT9" s="1"/>
  <c r="AT8" s="1"/>
  <c r="AT7" s="1"/>
  <c r="AT6" s="1"/>
  <c r="AT5" s="1"/>
  <c r="AT4" s="1"/>
  <c r="AT3" s="1"/>
  <c r="AS14"/>
  <c r="AS13" s="1"/>
  <c r="AS12" s="1"/>
  <c r="AS11" s="1"/>
  <c r="AS10" s="1"/>
  <c r="AS9" s="1"/>
  <c r="AS8" s="1"/>
  <c r="AS7" s="1"/>
  <c r="AS6" s="1"/>
  <c r="AS5" s="1"/>
  <c r="AS4" s="1"/>
  <c r="AS3" s="1"/>
  <c r="AR13"/>
  <c r="AR12" s="1"/>
  <c r="AR11" s="1"/>
  <c r="AR10" s="1"/>
  <c r="AR9" s="1"/>
  <c r="AR8" s="1"/>
  <c r="AR7" s="1"/>
  <c r="AR6" s="1"/>
  <c r="AR5" s="1"/>
  <c r="AR4" s="1"/>
  <c r="AR3" s="1"/>
  <c r="AQ12"/>
  <c r="AQ11" s="1"/>
  <c r="AQ10" s="1"/>
  <c r="AQ9" s="1"/>
  <c r="AQ8" s="1"/>
  <c r="AQ7" s="1"/>
  <c r="AQ6" s="1"/>
  <c r="AQ5" s="1"/>
  <c r="AQ4" s="1"/>
  <c r="AQ3" s="1"/>
  <c r="AP12"/>
  <c r="AP11" s="1"/>
  <c r="AP10" s="1"/>
  <c r="AP9" s="1"/>
  <c r="AP8" s="1"/>
  <c r="AP7" s="1"/>
  <c r="AP6" s="1"/>
  <c r="AP5" s="1"/>
  <c r="AP4" s="1"/>
  <c r="AP3" s="1"/>
  <c r="AO4"/>
  <c r="AO3" s="1"/>
  <c r="AL18"/>
  <c r="AL17" s="1"/>
  <c r="AL16" s="1"/>
  <c r="AL15" s="1"/>
  <c r="AL14" s="1"/>
  <c r="AL13" s="1"/>
  <c r="AL12" s="1"/>
  <c r="AL11" s="1"/>
  <c r="AL10" s="1"/>
  <c r="AL9" s="1"/>
  <c r="AL8" s="1"/>
  <c r="AL7" s="1"/>
  <c r="AL6" s="1"/>
  <c r="AL5" s="1"/>
  <c r="AL4" s="1"/>
  <c r="AL3" s="1"/>
  <c r="V18"/>
  <c r="V17" s="1"/>
  <c r="V16" s="1"/>
  <c r="V15" s="1"/>
  <c r="V14" s="1"/>
  <c r="V13" s="1"/>
  <c r="V12" s="1"/>
  <c r="V11" s="1"/>
  <c r="V10" s="1"/>
  <c r="V9" s="1"/>
  <c r="V8" s="1"/>
  <c r="V7" s="1"/>
  <c r="V6" s="1"/>
  <c r="V5" s="1"/>
  <c r="V4" s="1"/>
  <c r="V3" s="1"/>
  <c r="AJ8"/>
  <c r="AJ7" s="1"/>
  <c r="AJ6" s="1"/>
  <c r="AJ5" s="1"/>
  <c r="AJ4" s="1"/>
  <c r="AJ3" s="1"/>
  <c r="W25"/>
  <c r="AE5"/>
  <c r="M5" s="1"/>
  <c r="AD14"/>
  <c r="AD13" s="1"/>
  <c r="AD12" s="1"/>
  <c r="AD11" s="1"/>
  <c r="AD10" s="1"/>
  <c r="AD9" s="1"/>
  <c r="AD8" s="1"/>
  <c r="AD7" s="1"/>
  <c r="AD6" s="1"/>
  <c r="AD5" s="1"/>
  <c r="AD4" s="1"/>
  <c r="AD3" s="1"/>
  <c r="AC14"/>
  <c r="AC13" s="1"/>
  <c r="AC12" s="1"/>
  <c r="AC11" s="1"/>
  <c r="AC10" s="1"/>
  <c r="AC9" s="1"/>
  <c r="AC8" s="1"/>
  <c r="AC7" s="1"/>
  <c r="AC6" s="1"/>
  <c r="AC5" s="1"/>
  <c r="AC4" s="1"/>
  <c r="AC3" s="1"/>
  <c r="AB13"/>
  <c r="AB12" s="1"/>
  <c r="AB11" s="1"/>
  <c r="AB10" s="1"/>
  <c r="AB9" s="1"/>
  <c r="AB8" s="1"/>
  <c r="AB7" s="1"/>
  <c r="AB6" s="1"/>
  <c r="AB5" s="1"/>
  <c r="AB4" s="1"/>
  <c r="AB3" s="1"/>
  <c r="AA12"/>
  <c r="I12" s="1"/>
  <c r="BO14" i="11" s="1"/>
  <c r="Z12" i="63"/>
  <c r="Z11" s="1"/>
  <c r="Z10" s="1"/>
  <c r="Z9" s="1"/>
  <c r="Z8" s="1"/>
  <c r="Z7" s="1"/>
  <c r="Z6" s="1"/>
  <c r="Z5" s="1"/>
  <c r="Z4" s="1"/>
  <c r="Z3" s="1"/>
  <c r="Y4"/>
  <c r="Y3" s="1"/>
  <c r="T8"/>
  <c r="C50" i="62"/>
  <c r="C50" i="55" s="1"/>
  <c r="D50" i="62"/>
  <c r="D50" i="55" s="1"/>
  <c r="E50" i="62"/>
  <c r="E50" i="55" s="1"/>
  <c r="F50" i="62"/>
  <c r="F50" i="55" s="1"/>
  <c r="G50" i="62"/>
  <c r="G50" i="55" s="1"/>
  <c r="H50" i="62"/>
  <c r="H50" i="55" s="1"/>
  <c r="I50" i="62"/>
  <c r="I50" i="55" s="1"/>
  <c r="J50" i="62"/>
  <c r="J50" i="55" s="1"/>
  <c r="K50" i="62"/>
  <c r="K50" i="55" s="1"/>
  <c r="L50" i="62"/>
  <c r="L50" i="55" s="1"/>
  <c r="M50" i="62"/>
  <c r="M50" i="55" s="1"/>
  <c r="N50" i="62"/>
  <c r="N50" i="55" s="1"/>
  <c r="O50" i="62"/>
  <c r="O50" i="55" s="1"/>
  <c r="B50" i="62"/>
  <c r="B50" i="55" s="1"/>
  <c r="T18" i="62"/>
  <c r="AR5"/>
  <c r="AR4" s="1"/>
  <c r="AR3" s="1"/>
  <c r="AQ14"/>
  <c r="AQ13" s="1"/>
  <c r="AQ12" s="1"/>
  <c r="AQ11" s="1"/>
  <c r="AQ10" s="1"/>
  <c r="AQ9" s="1"/>
  <c r="AQ8" s="1"/>
  <c r="AQ7" s="1"/>
  <c r="AQ6" s="1"/>
  <c r="AQ5" s="1"/>
  <c r="AQ4" s="1"/>
  <c r="AQ3" s="1"/>
  <c r="AP14"/>
  <c r="AP13" s="1"/>
  <c r="AP12" s="1"/>
  <c r="AP11" s="1"/>
  <c r="AP10" s="1"/>
  <c r="AP9" s="1"/>
  <c r="AP8" s="1"/>
  <c r="AP7" s="1"/>
  <c r="AP6" s="1"/>
  <c r="AP5" s="1"/>
  <c r="AP4" s="1"/>
  <c r="AP3" s="1"/>
  <c r="AO13"/>
  <c r="AO12" s="1"/>
  <c r="AO11" s="1"/>
  <c r="AO10" s="1"/>
  <c r="AO9" s="1"/>
  <c r="AO8" s="1"/>
  <c r="AO7" s="1"/>
  <c r="AO6" s="1"/>
  <c r="AO5" s="1"/>
  <c r="AO4" s="1"/>
  <c r="AO3" s="1"/>
  <c r="AN12"/>
  <c r="AN11" s="1"/>
  <c r="AN10" s="1"/>
  <c r="AN9" s="1"/>
  <c r="AN8" s="1"/>
  <c r="AN7" s="1"/>
  <c r="AN6" s="1"/>
  <c r="AN5" s="1"/>
  <c r="AN4" s="1"/>
  <c r="AN3" s="1"/>
  <c r="AM12"/>
  <c r="AM11" s="1"/>
  <c r="AM10" s="1"/>
  <c r="AM9" s="1"/>
  <c r="AM8" s="1"/>
  <c r="AM7" s="1"/>
  <c r="AM6" s="1"/>
  <c r="AM5" s="1"/>
  <c r="AM4" s="1"/>
  <c r="AM3" s="1"/>
  <c r="AL4"/>
  <c r="AL3" s="1"/>
  <c r="AI18"/>
  <c r="AI17" s="1"/>
  <c r="AI16" s="1"/>
  <c r="AI15" s="1"/>
  <c r="AI14" s="1"/>
  <c r="AI13" s="1"/>
  <c r="AI12" s="1"/>
  <c r="AI11" s="1"/>
  <c r="AI10" s="1"/>
  <c r="AI9" s="1"/>
  <c r="AI8" s="1"/>
  <c r="AI7" s="1"/>
  <c r="AI6" s="1"/>
  <c r="AI5" s="1"/>
  <c r="AI4" s="1"/>
  <c r="AI3" s="1"/>
  <c r="AB14"/>
  <c r="AG8"/>
  <c r="AG7" s="1"/>
  <c r="AG6" s="1"/>
  <c r="AG5" s="1"/>
  <c r="AG4" s="1"/>
  <c r="AG3" s="1"/>
  <c r="AC5"/>
  <c r="AC4" s="1"/>
  <c r="AA14"/>
  <c r="AA13" s="1"/>
  <c r="AA12" s="1"/>
  <c r="AA11" s="1"/>
  <c r="AA10" s="1"/>
  <c r="AA9" s="1"/>
  <c r="AA8" s="1"/>
  <c r="AA7" s="1"/>
  <c r="AA6" s="1"/>
  <c r="AA5" s="1"/>
  <c r="AA4" s="1"/>
  <c r="AA3" s="1"/>
  <c r="K3" s="1"/>
  <c r="Z13"/>
  <c r="Z12" s="1"/>
  <c r="Z11" s="1"/>
  <c r="Z10" s="1"/>
  <c r="Z9" s="1"/>
  <c r="Z8" s="1"/>
  <c r="Z7" s="1"/>
  <c r="Z6" s="1"/>
  <c r="Z5" s="1"/>
  <c r="Z4" s="1"/>
  <c r="Z3" s="1"/>
  <c r="Y12"/>
  <c r="Y11" s="1"/>
  <c r="Y10" s="1"/>
  <c r="Y9" s="1"/>
  <c r="Y8" s="1"/>
  <c r="Y7" s="1"/>
  <c r="Y6" s="1"/>
  <c r="Y5" s="1"/>
  <c r="Y4" s="1"/>
  <c r="Y3" s="1"/>
  <c r="X12"/>
  <c r="X11" s="1"/>
  <c r="X10" s="1"/>
  <c r="X9" s="1"/>
  <c r="X8" s="1"/>
  <c r="X7" s="1"/>
  <c r="X6" s="1"/>
  <c r="X5" s="1"/>
  <c r="X4" s="1"/>
  <c r="X3" s="1"/>
  <c r="W4"/>
  <c r="W3" s="1"/>
  <c r="G3" s="1"/>
  <c r="R8"/>
  <c r="R7" s="1"/>
  <c r="R6" s="1"/>
  <c r="R5" s="1"/>
  <c r="R4" s="1"/>
  <c r="R3" s="1"/>
  <c r="C50" i="60"/>
  <c r="C50" i="59" s="1"/>
  <c r="D50" i="60"/>
  <c r="D50" i="59" s="1"/>
  <c r="E50" i="60"/>
  <c r="E50" i="59" s="1"/>
  <c r="F50" i="60"/>
  <c r="F50" i="59" s="1"/>
  <c r="G50" i="60"/>
  <c r="G50" i="59" s="1"/>
  <c r="H50" i="60"/>
  <c r="H50" i="59" s="1"/>
  <c r="I50" i="60"/>
  <c r="I50" i="59" s="1"/>
  <c r="J50" i="60"/>
  <c r="J50" i="59" s="1"/>
  <c r="K50" i="60"/>
  <c r="K50" i="59" s="1"/>
  <c r="M50" i="60"/>
  <c r="M50" i="59" s="1"/>
  <c r="N50" i="60"/>
  <c r="N50" i="59" s="1"/>
  <c r="Z51" i="7" s="1"/>
  <c r="N31" i="228" s="1"/>
  <c r="O50" i="60"/>
  <c r="O50" i="59" s="1"/>
  <c r="AB51" i="7" s="1"/>
  <c r="O31" i="228" s="1"/>
  <c r="C51" i="60"/>
  <c r="C51" i="59" s="1"/>
  <c r="D51" i="60"/>
  <c r="D51" i="59" s="1"/>
  <c r="E51" i="60"/>
  <c r="E51" i="59" s="1"/>
  <c r="H52" i="7" s="1"/>
  <c r="E32" i="228" s="1"/>
  <c r="F51" i="60"/>
  <c r="F51" i="59" s="1"/>
  <c r="J52" i="7" s="1"/>
  <c r="F32" i="228" s="1"/>
  <c r="G51" i="60"/>
  <c r="G51" i="59" s="1"/>
  <c r="H51" i="60"/>
  <c r="H51" i="59" s="1"/>
  <c r="I51" i="60"/>
  <c r="I51" i="59" s="1"/>
  <c r="P52" i="7" s="1"/>
  <c r="I32" i="228" s="1"/>
  <c r="J51" i="60"/>
  <c r="J51" i="59" s="1"/>
  <c r="K51" i="60"/>
  <c r="K51" i="59" s="1"/>
  <c r="M51" i="60"/>
  <c r="M51" i="59" s="1"/>
  <c r="N51" i="60"/>
  <c r="N51" i="59" s="1"/>
  <c r="O51" i="60"/>
  <c r="O51" i="59" s="1"/>
  <c r="B50" i="60"/>
  <c r="B50" i="59" s="1"/>
  <c r="B49" i="60"/>
  <c r="M35" i="61"/>
  <c r="B51" i="60"/>
  <c r="B51" i="59" s="1"/>
  <c r="O51" i="58"/>
  <c r="O52" s="1"/>
  <c r="O52" i="57" s="1"/>
  <c r="AB53" i="7" s="1"/>
  <c r="O33" i="228" s="1"/>
  <c r="N51" i="58"/>
  <c r="N52" s="1"/>
  <c r="N52" i="57" s="1"/>
  <c r="Z53" i="7" s="1"/>
  <c r="N33" i="228" s="1"/>
  <c r="M51" i="58"/>
  <c r="M52" s="1"/>
  <c r="M52" i="57" s="1"/>
  <c r="X53" i="7" s="1"/>
  <c r="M33" i="228" s="1"/>
  <c r="L51" i="58"/>
  <c r="L52" s="1"/>
  <c r="L52" i="57" s="1"/>
  <c r="V53" i="7" s="1"/>
  <c r="L33" i="228" s="1"/>
  <c r="O12" i="58"/>
  <c r="L12"/>
  <c r="L11" s="1"/>
  <c r="L10" s="1"/>
  <c r="L9" s="1"/>
  <c r="L8" s="1"/>
  <c r="L7" s="1"/>
  <c r="L6" s="1"/>
  <c r="M12"/>
  <c r="M11" s="1"/>
  <c r="M10" s="1"/>
  <c r="M9" s="1"/>
  <c r="M8" s="1"/>
  <c r="M7" s="1"/>
  <c r="M6" s="1"/>
  <c r="M5" s="1"/>
  <c r="M4" s="1"/>
  <c r="M3" s="1"/>
  <c r="N12"/>
  <c r="N11" s="1"/>
  <c r="N10" s="1"/>
  <c r="N9" s="1"/>
  <c r="N8" s="1"/>
  <c r="N7" s="1"/>
  <c r="N6" s="1"/>
  <c r="O11"/>
  <c r="O10" s="1"/>
  <c r="O9" s="1"/>
  <c r="O8" s="1"/>
  <c r="O7" s="1"/>
  <c r="O6" s="1"/>
  <c r="O5" s="1"/>
  <c r="O4" s="1"/>
  <c r="O3" s="1"/>
  <c r="K51"/>
  <c r="K52" s="1"/>
  <c r="K52" i="57" s="1"/>
  <c r="T53" i="7" s="1"/>
  <c r="K33" i="228" s="1"/>
  <c r="K12" i="58"/>
  <c r="K11" s="1"/>
  <c r="K10" s="1"/>
  <c r="K9" s="1"/>
  <c r="K8" s="1"/>
  <c r="K7" s="1"/>
  <c r="K6" s="1"/>
  <c r="K5" s="1"/>
  <c r="K4" s="1"/>
  <c r="K3" s="1"/>
  <c r="J14"/>
  <c r="J13" s="1"/>
  <c r="J51"/>
  <c r="J52" s="1"/>
  <c r="J52" i="57" s="1"/>
  <c r="R53" i="7" s="1"/>
  <c r="J33" i="228" s="1"/>
  <c r="I24" i="58"/>
  <c r="I23" s="1"/>
  <c r="H11"/>
  <c r="H10" s="1"/>
  <c r="H9" s="1"/>
  <c r="H8" s="1"/>
  <c r="H7" s="1"/>
  <c r="H6" s="1"/>
  <c r="H5" s="1"/>
  <c r="H4" s="1"/>
  <c r="H3" s="1"/>
  <c r="G27"/>
  <c r="G26" s="1"/>
  <c r="G7"/>
  <c r="G6" s="1"/>
  <c r="G5" s="1"/>
  <c r="G4" s="1"/>
  <c r="G12"/>
  <c r="G22"/>
  <c r="G21" s="1"/>
  <c r="G20" s="1"/>
  <c r="G19" s="1"/>
  <c r="G11"/>
  <c r="G17"/>
  <c r="G16" s="1"/>
  <c r="F12"/>
  <c r="F11" s="1"/>
  <c r="F10" s="1"/>
  <c r="F9" s="1"/>
  <c r="F8" s="1"/>
  <c r="F7" s="1"/>
  <c r="F6" s="1"/>
  <c r="F5" s="1"/>
  <c r="F4" s="1"/>
  <c r="F3" s="1"/>
  <c r="E8"/>
  <c r="E7" s="1"/>
  <c r="D12"/>
  <c r="D11" s="1"/>
  <c r="D10" s="1"/>
  <c r="D9" s="1"/>
  <c r="D8" s="1"/>
  <c r="D7" s="1"/>
  <c r="D6" s="1"/>
  <c r="D5" s="1"/>
  <c r="D4" s="1"/>
  <c r="D3" s="1"/>
  <c r="B5"/>
  <c r="B4" s="1"/>
  <c r="B8"/>
  <c r="B7" s="1"/>
  <c r="B11"/>
  <c r="B10" s="1"/>
  <c r="B13"/>
  <c r="B13" i="57" s="1"/>
  <c r="C37" i="58"/>
  <c r="C36" s="1"/>
  <c r="C21" i="52"/>
  <c r="D23"/>
  <c r="AW25" i="51"/>
  <c r="O25" i="49" s="1"/>
  <c r="AW26" i="51"/>
  <c r="AW27"/>
  <c r="O27" i="49" s="1"/>
  <c r="AW28" i="51"/>
  <c r="O28" i="49" s="1"/>
  <c r="DQ28" i="4" s="1"/>
  <c r="O8" i="212" s="1"/>
  <c r="AW29" i="51"/>
  <c r="AW30"/>
  <c r="AW31"/>
  <c r="O31" i="49" s="1"/>
  <c r="AW32" i="51"/>
  <c r="O32" i="49" s="1"/>
  <c r="DQ32" i="4" s="1"/>
  <c r="O12" i="212" s="1"/>
  <c r="AW33" i="51"/>
  <c r="O33" i="49" s="1"/>
  <c r="AW34" i="51"/>
  <c r="AW35"/>
  <c r="O35" i="49" s="1"/>
  <c r="AW36" i="51"/>
  <c r="O36" i="49" s="1"/>
  <c r="DQ36" i="4" s="1"/>
  <c r="O16" i="212" s="1"/>
  <c r="AW37" i="51"/>
  <c r="AW39"/>
  <c r="AW40"/>
  <c r="O40" i="49" s="1"/>
  <c r="AW41" i="51"/>
  <c r="O41" i="49" s="1"/>
  <c r="AW42" i="51"/>
  <c r="AW43"/>
  <c r="AW45"/>
  <c r="O45" i="49" s="1"/>
  <c r="AW46" i="51"/>
  <c r="O46" i="49" s="1"/>
  <c r="DQ46" i="4" s="1"/>
  <c r="O26" i="212" s="1"/>
  <c r="AW47" i="51"/>
  <c r="O47" i="49" s="1"/>
  <c r="AW48" i="51"/>
  <c r="AW49"/>
  <c r="AW50"/>
  <c r="O50" i="49" s="1"/>
  <c r="DQ50" i="4" s="1"/>
  <c r="O30" i="212" s="1"/>
  <c r="AW51" i="51"/>
  <c r="O51" i="49" s="1"/>
  <c r="DQ51" i="4" s="1"/>
  <c r="O31" i="212" s="1"/>
  <c r="AW24" i="51"/>
  <c r="AT51"/>
  <c r="N51" i="49" s="1"/>
  <c r="N51" i="50" s="1"/>
  <c r="AT43" i="51"/>
  <c r="N43" i="49" s="1"/>
  <c r="DH43" i="4" s="1"/>
  <c r="N23" i="212" s="1"/>
  <c r="AT45" i="51"/>
  <c r="N45" i="49" s="1"/>
  <c r="DH45" i="4" s="1"/>
  <c r="N25" i="212" s="1"/>
  <c r="AT46" i="51"/>
  <c r="AT47"/>
  <c r="N47" i="49" s="1"/>
  <c r="DH47" i="4" s="1"/>
  <c r="N27" i="212" s="1"/>
  <c r="AT48" i="51"/>
  <c r="N48" i="49" s="1"/>
  <c r="DH48" i="4" s="1"/>
  <c r="N28" i="212" s="1"/>
  <c r="AT49" i="51"/>
  <c r="N49" i="49" s="1"/>
  <c r="N49" i="50" s="1"/>
  <c r="AT50" i="51"/>
  <c r="AO47"/>
  <c r="M47" i="49" s="1"/>
  <c r="AO48" i="51"/>
  <c r="M48" i="49" s="1"/>
  <c r="CY48" i="4" s="1"/>
  <c r="M28" i="212" s="1"/>
  <c r="AO49" i="51"/>
  <c r="AO50"/>
  <c r="AO51"/>
  <c r="M51" i="49" s="1"/>
  <c r="CY51" i="4" s="1"/>
  <c r="M31" i="212" s="1"/>
  <c r="AL48" i="51"/>
  <c r="L48" i="49" s="1"/>
  <c r="CP48" i="4" s="1"/>
  <c r="L28" i="212" s="1"/>
  <c r="AL49" i="51"/>
  <c r="AL50"/>
  <c r="AL51"/>
  <c r="L51" i="49" s="1"/>
  <c r="L51" i="50" s="1"/>
  <c r="AI49" i="51"/>
  <c r="AI50"/>
  <c r="AI51"/>
  <c r="K51" i="49" s="1"/>
  <c r="CG51" i="4" s="1"/>
  <c r="K31" i="212" s="1"/>
  <c r="AF49" i="51"/>
  <c r="J49" i="49" s="1"/>
  <c r="AF50" i="51"/>
  <c r="J50" i="49" s="1"/>
  <c r="J50" i="50" s="1"/>
  <c r="AF51" i="51"/>
  <c r="J51" i="49" s="1"/>
  <c r="J51" i="50" s="1"/>
  <c r="AA50" i="51"/>
  <c r="AA51"/>
  <c r="I51" i="49" s="1"/>
  <c r="BO51" i="4" s="1"/>
  <c r="I31" i="212" s="1"/>
  <c r="AA49" i="51"/>
  <c r="I49" i="49" s="1"/>
  <c r="BO49" i="4" s="1"/>
  <c r="I29" i="212" s="1"/>
  <c r="X49" i="51"/>
  <c r="X50"/>
  <c r="X51"/>
  <c r="H51" i="49" s="1"/>
  <c r="H51" i="50" s="1"/>
  <c r="X48" i="51"/>
  <c r="H48" i="49" s="1"/>
  <c r="BF48" i="4" s="1"/>
  <c r="H28" i="212" s="1"/>
  <c r="U50" i="51"/>
  <c r="G50" i="49" s="1"/>
  <c r="AW50" i="4" s="1"/>
  <c r="G30" i="212" s="1"/>
  <c r="U51" i="51"/>
  <c r="G51" i="49" s="1"/>
  <c r="AW51" i="4" s="1"/>
  <c r="G31" i="212" s="1"/>
  <c r="U47" i="51"/>
  <c r="G47" i="49" s="1"/>
  <c r="AW47" i="4" s="1"/>
  <c r="G27" i="212" s="1"/>
  <c r="U48" i="51"/>
  <c r="G48" i="49" s="1"/>
  <c r="AW48" i="4" s="1"/>
  <c r="G28" i="212" s="1"/>
  <c r="U49" i="51"/>
  <c r="G49" i="49" s="1"/>
  <c r="G49" i="50" s="1"/>
  <c r="R49" i="51"/>
  <c r="R50"/>
  <c r="F50" i="49" s="1"/>
  <c r="F50" i="50" s="1"/>
  <c r="R51" i="51"/>
  <c r="F51" i="49" s="1"/>
  <c r="F51" i="50" s="1"/>
  <c r="R19" i="51"/>
  <c r="F19" i="49" s="1"/>
  <c r="F19" i="50" s="1"/>
  <c r="M49" i="51"/>
  <c r="M50"/>
  <c r="E50" i="49" s="1"/>
  <c r="AE50" i="4" s="1"/>
  <c r="E30" i="212" s="1"/>
  <c r="M51" i="51"/>
  <c r="E51" i="49" s="1"/>
  <c r="AE51" i="4" s="1"/>
  <c r="E31" i="212" s="1"/>
  <c r="J51" i="51"/>
  <c r="D51" i="49" s="1"/>
  <c r="V51" i="4" s="1"/>
  <c r="D31" i="212" s="1"/>
  <c r="J50" i="51"/>
  <c r="J49"/>
  <c r="D49" i="49" s="1"/>
  <c r="D49" i="50" s="1"/>
  <c r="G51" i="51"/>
  <c r="C51" i="49" s="1"/>
  <c r="M51" i="4" s="1"/>
  <c r="C31" i="212" s="1"/>
  <c r="G50" i="51"/>
  <c r="C50" i="49" s="1"/>
  <c r="M50" i="4" s="1"/>
  <c r="C30" i="212" s="1"/>
  <c r="G48" i="51"/>
  <c r="G49"/>
  <c r="D49"/>
  <c r="B49" i="49" s="1"/>
  <c r="D49" i="4" s="1"/>
  <c r="B29" i="212" s="1"/>
  <c r="D50" i="51"/>
  <c r="D51"/>
  <c r="B51" i="49" s="1"/>
  <c r="B51" i="50" s="1"/>
  <c r="D48" i="51"/>
  <c r="B48" i="49" s="1"/>
  <c r="D48" i="4" s="1"/>
  <c r="B28" i="212" s="1"/>
  <c r="B38" i="47"/>
  <c r="B40"/>
  <c r="B15" i="48"/>
  <c r="B16" s="1"/>
  <c r="B13"/>
  <c r="B34"/>
  <c r="AJ42" i="47"/>
  <c r="AB42"/>
  <c r="B36" i="48"/>
  <c r="M35"/>
  <c r="AW36" i="47" s="1"/>
  <c r="K29" i="48"/>
  <c r="V39" i="86" s="1"/>
  <c r="M29" i="48"/>
  <c r="M27"/>
  <c r="AW28" i="47" s="1"/>
  <c r="BE52" i="3"/>
  <c r="O51" i="24"/>
  <c r="O32" i="205" s="1"/>
  <c r="EW52" i="3"/>
  <c r="DY52"/>
  <c r="EK52"/>
  <c r="DM52"/>
  <c r="CC52"/>
  <c r="BQ52"/>
  <c r="U52"/>
  <c r="H34" i="58"/>
  <c r="H34" i="57" s="1"/>
  <c r="G50" i="6"/>
  <c r="L50"/>
  <c r="Q50"/>
  <c r="V50"/>
  <c r="AA50"/>
  <c r="AF50"/>
  <c r="AK50"/>
  <c r="AP50"/>
  <c r="AU50"/>
  <c r="AZ50"/>
  <c r="BE50"/>
  <c r="BJ50"/>
  <c r="BO50"/>
  <c r="B50"/>
  <c r="G51" i="78"/>
  <c r="O51"/>
  <c r="W51"/>
  <c r="AE51"/>
  <c r="AM51"/>
  <c r="AU51"/>
  <c r="BC51"/>
  <c r="BK51"/>
  <c r="BS51"/>
  <c r="CA51"/>
  <c r="CI51"/>
  <c r="CQ51"/>
  <c r="CY51"/>
  <c r="DG51"/>
  <c r="BQ45" i="9"/>
  <c r="BP45"/>
  <c r="AC39"/>
  <c r="G19" i="231" s="1"/>
  <c r="AB39" i="9"/>
  <c r="X45"/>
  <c r="W45"/>
  <c r="F25" i="230" s="1"/>
  <c r="S45" i="9"/>
  <c r="E25" i="231" s="1"/>
  <c r="R45" i="9"/>
  <c r="S40"/>
  <c r="R40"/>
  <c r="S37"/>
  <c r="E17" i="231" s="1"/>
  <c r="R37" i="9"/>
  <c r="D39"/>
  <c r="D46"/>
  <c r="C46"/>
  <c r="B26" i="230" s="1"/>
  <c r="C39" i="9"/>
  <c r="DU51" i="11"/>
  <c r="DO46"/>
  <c r="DO47" s="1"/>
  <c r="DO48" s="1"/>
  <c r="DL51"/>
  <c r="DC51"/>
  <c r="CT51"/>
  <c r="CK51"/>
  <c r="CB51"/>
  <c r="BS51"/>
  <c r="BJ51"/>
  <c r="BA51"/>
  <c r="AU40"/>
  <c r="AU41" s="1"/>
  <c r="AU42" s="1"/>
  <c r="AU43" s="1"/>
  <c r="AU44" s="1"/>
  <c r="AR51"/>
  <c r="AI51"/>
  <c r="AC46"/>
  <c r="AC47" s="1"/>
  <c r="AC48" s="1"/>
  <c r="AC41"/>
  <c r="AC42" s="1"/>
  <c r="AC43" s="1"/>
  <c r="AC44" s="1"/>
  <c r="Z51"/>
  <c r="Q51"/>
  <c r="K43"/>
  <c r="K44" s="1"/>
  <c r="H51"/>
  <c r="B47"/>
  <c r="B40"/>
  <c r="B41" s="1"/>
  <c r="B42" s="1"/>
  <c r="B43" s="1"/>
  <c r="B44" s="1"/>
  <c r="B45" s="1"/>
  <c r="BP45" i="8"/>
  <c r="BO45"/>
  <c r="AB39"/>
  <c r="AA39"/>
  <c r="W45"/>
  <c r="V45"/>
  <c r="R45"/>
  <c r="Q45"/>
  <c r="E25" i="221" s="1"/>
  <c r="R40" i="8"/>
  <c r="Q40"/>
  <c r="C39"/>
  <c r="B39"/>
  <c r="C46"/>
  <c r="B26" i="222" s="1"/>
  <c r="B46" i="8"/>
  <c r="B26" i="221" s="1"/>
  <c r="CQ45" i="5"/>
  <c r="CP45"/>
  <c r="O25" i="217" s="1"/>
  <c r="AT39" i="5"/>
  <c r="AS39"/>
  <c r="H19" i="217" s="1"/>
  <c r="AM39" i="5"/>
  <c r="AL39"/>
  <c r="G19" i="217" s="1"/>
  <c r="AF45" i="5"/>
  <c r="AE45"/>
  <c r="Y45"/>
  <c r="X45"/>
  <c r="E25" i="217" s="1"/>
  <c r="Y40" i="5"/>
  <c r="X40"/>
  <c r="Y37"/>
  <c r="X37"/>
  <c r="E17" i="217" s="1"/>
  <c r="K42" i="5"/>
  <c r="J42"/>
  <c r="C46"/>
  <c r="B26" i="217" s="1"/>
  <c r="C39" i="5"/>
  <c r="B19" i="217" s="1"/>
  <c r="FC45" i="3"/>
  <c r="BK39"/>
  <c r="AY45"/>
  <c r="AM45"/>
  <c r="AM40"/>
  <c r="AM37"/>
  <c r="AM32"/>
  <c r="C34"/>
  <c r="C30"/>
  <c r="C26"/>
  <c r="C24"/>
  <c r="C40"/>
  <c r="C48"/>
  <c r="C46"/>
  <c r="CO45" i="5"/>
  <c r="O25" i="216" s="1"/>
  <c r="AK39" i="5"/>
  <c r="G19" i="216" s="1"/>
  <c r="AD45" i="5"/>
  <c r="W40"/>
  <c r="E20" i="216" s="1"/>
  <c r="W37" i="5"/>
  <c r="E17" i="216" s="1"/>
  <c r="B46" i="5"/>
  <c r="B39"/>
  <c r="B19" i="216" s="1"/>
  <c r="B49" i="41"/>
  <c r="C49"/>
  <c r="D49"/>
  <c r="E49"/>
  <c r="F49"/>
  <c r="G49"/>
  <c r="H49"/>
  <c r="I49"/>
  <c r="J49"/>
  <c r="K49"/>
  <c r="L49"/>
  <c r="M49"/>
  <c r="N49"/>
  <c r="O49"/>
  <c r="L50" i="32"/>
  <c r="N26" i="30"/>
  <c r="N25" s="1"/>
  <c r="E25"/>
  <c r="E24" s="1"/>
  <c r="C25"/>
  <c r="C25" i="29"/>
  <c r="J29"/>
  <c r="H33"/>
  <c r="B23" i="41"/>
  <c r="C23"/>
  <c r="D23"/>
  <c r="E23"/>
  <c r="F23"/>
  <c r="G23"/>
  <c r="H23"/>
  <c r="I23"/>
  <c r="J23"/>
  <c r="K23"/>
  <c r="L23"/>
  <c r="M23"/>
  <c r="N23"/>
  <c r="O23"/>
  <c r="B24"/>
  <c r="C24"/>
  <c r="D24"/>
  <c r="E24"/>
  <c r="F24"/>
  <c r="G24"/>
  <c r="H24"/>
  <c r="I24"/>
  <c r="J24"/>
  <c r="K24"/>
  <c r="L24"/>
  <c r="M24"/>
  <c r="N24"/>
  <c r="O24"/>
  <c r="B23" i="31"/>
  <c r="B24" i="32" s="1"/>
  <c r="D23" i="31"/>
  <c r="D24" i="32" s="1"/>
  <c r="F23" i="31"/>
  <c r="F24" i="32" s="1"/>
  <c r="G23" i="31"/>
  <c r="G24" i="32" s="1"/>
  <c r="I23" i="31"/>
  <c r="I24" i="32" s="1"/>
  <c r="K23" i="31"/>
  <c r="K24" i="32" s="1"/>
  <c r="L23" i="31"/>
  <c r="L24" i="32" s="1"/>
  <c r="M23" i="31"/>
  <c r="M24" i="32" s="1"/>
  <c r="O23" i="31"/>
  <c r="O24" i="32" s="1"/>
  <c r="B24" i="31"/>
  <c r="B25" i="32" s="1"/>
  <c r="D24" i="31"/>
  <c r="D25" i="32" s="1"/>
  <c r="F24" i="31"/>
  <c r="G24"/>
  <c r="I24"/>
  <c r="I25" i="32" s="1"/>
  <c r="K24" i="31"/>
  <c r="K25" i="32" s="1"/>
  <c r="L24" i="31"/>
  <c r="L25" i="32" s="1"/>
  <c r="M24" i="31"/>
  <c r="O24"/>
  <c r="O25" i="32" s="1"/>
  <c r="F6" i="118"/>
  <c r="G8" i="117"/>
  <c r="G8" i="118" s="1"/>
  <c r="F9" i="117"/>
  <c r="F9" i="118" s="1"/>
  <c r="G9" i="117"/>
  <c r="G9" i="118" s="1"/>
  <c r="F10" i="117"/>
  <c r="F10" i="118" s="1"/>
  <c r="G10" i="117"/>
  <c r="G10" i="118" s="1"/>
  <c r="F11" i="117"/>
  <c r="F11" i="118" s="1"/>
  <c r="G11" i="117"/>
  <c r="G11" i="118" s="1"/>
  <c r="G12" i="117"/>
  <c r="G12" i="118" s="1"/>
  <c r="F14" i="117"/>
  <c r="F14" i="118" s="1"/>
  <c r="G14" i="117"/>
  <c r="G14" i="118" s="1"/>
  <c r="G4" i="117"/>
  <c r="G4" i="118" s="1"/>
  <c r="F4" i="117"/>
  <c r="F4" i="118" s="1"/>
  <c r="E5" i="117"/>
  <c r="E5" i="118" s="1"/>
  <c r="E7" i="117"/>
  <c r="E7" i="118" s="1"/>
  <c r="E8" i="117"/>
  <c r="E8" i="118" s="1"/>
  <c r="E9" i="117"/>
  <c r="E9" i="118" s="1"/>
  <c r="E10" i="117"/>
  <c r="E10" i="118" s="1"/>
  <c r="E11" i="117"/>
  <c r="E11" i="118" s="1"/>
  <c r="E12" i="117"/>
  <c r="E12" i="118" s="1"/>
  <c r="E13" i="117"/>
  <c r="E13" i="118" s="1"/>
  <c r="E14" i="117"/>
  <c r="E14" i="118" s="1"/>
  <c r="E15" i="117"/>
  <c r="E15" i="118" s="1"/>
  <c r="E16" i="117"/>
  <c r="E16" i="118" s="1"/>
  <c r="E17" i="117"/>
  <c r="E17" i="118" s="1"/>
  <c r="E4" i="117"/>
  <c r="E4" i="118" s="1"/>
  <c r="D5" i="117"/>
  <c r="D5" i="118" s="1"/>
  <c r="D6" i="117"/>
  <c r="D6" i="118" s="1"/>
  <c r="D7" i="117"/>
  <c r="D7" i="118" s="1"/>
  <c r="D8" i="117"/>
  <c r="D8" i="118" s="1"/>
  <c r="D9" i="117"/>
  <c r="D9" i="118" s="1"/>
  <c r="D10" i="117"/>
  <c r="D10" i="118" s="1"/>
  <c r="D11" i="117"/>
  <c r="D11" i="118" s="1"/>
  <c r="D12" i="117"/>
  <c r="D12" i="118" s="1"/>
  <c r="D13" i="117"/>
  <c r="D13" i="118" s="1"/>
  <c r="D14" i="117"/>
  <c r="D14" i="118" s="1"/>
  <c r="D15" i="117"/>
  <c r="D15" i="118" s="1"/>
  <c r="D16" i="117"/>
  <c r="D16" i="118" s="1"/>
  <c r="D17" i="117"/>
  <c r="D17" i="118" s="1"/>
  <c r="D4" i="117"/>
  <c r="C4" i="77" s="1"/>
  <c r="C5" i="117"/>
  <c r="C5" i="118" s="1"/>
  <c r="C7" i="117"/>
  <c r="C7" i="118" s="1"/>
  <c r="C8" i="117"/>
  <c r="C8" i="118" s="1"/>
  <c r="C9" i="117"/>
  <c r="C9" i="118" s="1"/>
  <c r="C10" i="117"/>
  <c r="C10" i="118" s="1"/>
  <c r="C11" i="117"/>
  <c r="C11" i="118" s="1"/>
  <c r="C12" i="117"/>
  <c r="C12" i="118" s="1"/>
  <c r="C13" i="117"/>
  <c r="C13" i="118" s="1"/>
  <c r="C14" i="117"/>
  <c r="C14" i="118" s="1"/>
  <c r="C15" i="117"/>
  <c r="C15" i="118" s="1"/>
  <c r="C16" i="117"/>
  <c r="C16" i="118" s="1"/>
  <c r="C17" i="117"/>
  <c r="C17" i="118" s="1"/>
  <c r="B7" i="117"/>
  <c r="B7" i="118" s="1"/>
  <c r="B8" i="117"/>
  <c r="B8" i="118" s="1"/>
  <c r="B9" i="117"/>
  <c r="B9" i="118" s="1"/>
  <c r="B10" i="117"/>
  <c r="B10" i="118" s="1"/>
  <c r="B11" i="117"/>
  <c r="B11" i="118" s="1"/>
  <c r="B12" i="117"/>
  <c r="B12" i="118" s="1"/>
  <c r="B13" i="117"/>
  <c r="B13" i="118" s="1"/>
  <c r="B14" i="117"/>
  <c r="B14" i="118" s="1"/>
  <c r="B15" i="117"/>
  <c r="B15" i="118" s="1"/>
  <c r="B16" i="117"/>
  <c r="B16" i="118" s="1"/>
  <c r="B17" i="117"/>
  <c r="B17" i="118" s="1"/>
  <c r="B5" i="117"/>
  <c r="B5" i="118" s="1"/>
  <c r="C4" i="117"/>
  <c r="C4" i="118" s="1"/>
  <c r="DO50" i="76"/>
  <c r="DU50" s="1"/>
  <c r="DF50"/>
  <c r="DK50" s="1"/>
  <c r="CW50"/>
  <c r="DB50" s="1"/>
  <c r="BD50"/>
  <c r="BJ50" s="1"/>
  <c r="AL50"/>
  <c r="AQ50" s="1"/>
  <c r="AC50"/>
  <c r="T50"/>
  <c r="Z50" s="1"/>
  <c r="K50"/>
  <c r="P50" s="1"/>
  <c r="B50"/>
  <c r="G50" s="1"/>
  <c r="C13" i="73"/>
  <c r="D13"/>
  <c r="E13"/>
  <c r="F13"/>
  <c r="G13"/>
  <c r="H13"/>
  <c r="I13"/>
  <c r="J13"/>
  <c r="K13"/>
  <c r="L13"/>
  <c r="M13"/>
  <c r="N13"/>
  <c r="O13"/>
  <c r="C14"/>
  <c r="D14"/>
  <c r="E14"/>
  <c r="F14"/>
  <c r="G14"/>
  <c r="H14"/>
  <c r="I14"/>
  <c r="J14"/>
  <c r="K14"/>
  <c r="L14"/>
  <c r="M14"/>
  <c r="N14"/>
  <c r="O14"/>
  <c r="C15"/>
  <c r="D15"/>
  <c r="E15"/>
  <c r="F15"/>
  <c r="G15"/>
  <c r="H15"/>
  <c r="I15"/>
  <c r="J15"/>
  <c r="K15"/>
  <c r="L15"/>
  <c r="M15"/>
  <c r="N15"/>
  <c r="O15"/>
  <c r="C16"/>
  <c r="D16"/>
  <c r="E16"/>
  <c r="F16"/>
  <c r="G16"/>
  <c r="H16"/>
  <c r="I16"/>
  <c r="J16"/>
  <c r="K16"/>
  <c r="L16"/>
  <c r="M16"/>
  <c r="N16"/>
  <c r="O16"/>
  <c r="C17"/>
  <c r="D17"/>
  <c r="E17"/>
  <c r="F17"/>
  <c r="G17"/>
  <c r="H17"/>
  <c r="I17"/>
  <c r="J17"/>
  <c r="K17"/>
  <c r="L17"/>
  <c r="M17"/>
  <c r="N17"/>
  <c r="O17"/>
  <c r="C18"/>
  <c r="D18"/>
  <c r="E18"/>
  <c r="F18"/>
  <c r="G18"/>
  <c r="H18"/>
  <c r="I18"/>
  <c r="J18"/>
  <c r="K18"/>
  <c r="L18"/>
  <c r="M18"/>
  <c r="N18"/>
  <c r="O18"/>
  <c r="C19"/>
  <c r="D19"/>
  <c r="E19"/>
  <c r="F19"/>
  <c r="G19"/>
  <c r="H19"/>
  <c r="I19"/>
  <c r="J19"/>
  <c r="K19"/>
  <c r="L19"/>
  <c r="M19"/>
  <c r="N19"/>
  <c r="O19"/>
  <c r="C20"/>
  <c r="D20"/>
  <c r="E20"/>
  <c r="F20"/>
  <c r="G20"/>
  <c r="H20"/>
  <c r="I20"/>
  <c r="J20"/>
  <c r="K20"/>
  <c r="L20"/>
  <c r="M20"/>
  <c r="N20"/>
  <c r="O20"/>
  <c r="C21"/>
  <c r="D21"/>
  <c r="E21"/>
  <c r="F21"/>
  <c r="G21"/>
  <c r="H21"/>
  <c r="I21"/>
  <c r="J21"/>
  <c r="K21"/>
  <c r="L21"/>
  <c r="M21"/>
  <c r="N21"/>
  <c r="O21"/>
  <c r="C22"/>
  <c r="D22"/>
  <c r="E22"/>
  <c r="F22"/>
  <c r="G22"/>
  <c r="H22"/>
  <c r="I22"/>
  <c r="J22"/>
  <c r="K22"/>
  <c r="L22"/>
  <c r="M22"/>
  <c r="N22"/>
  <c r="O22"/>
  <c r="C23"/>
  <c r="C4" i="197" s="1"/>
  <c r="D23" i="73"/>
  <c r="D4" i="197" s="1"/>
  <c r="E23" i="73"/>
  <c r="E4" i="197" s="1"/>
  <c r="F23" i="73"/>
  <c r="F4" i="197" s="1"/>
  <c r="G23" i="73"/>
  <c r="G4" i="197" s="1"/>
  <c r="H23" i="73"/>
  <c r="H4" i="197" s="1"/>
  <c r="I23" i="73"/>
  <c r="I4" i="197" s="1"/>
  <c r="J23" i="73"/>
  <c r="J4" i="197" s="1"/>
  <c r="K23" i="73"/>
  <c r="K4" i="197" s="1"/>
  <c r="L23" i="73"/>
  <c r="L4" i="197" s="1"/>
  <c r="M23" i="73"/>
  <c r="M4" i="197" s="1"/>
  <c r="N23" i="73"/>
  <c r="N4" i="197" s="1"/>
  <c r="O23" i="73"/>
  <c r="O4" i="197" s="1"/>
  <c r="C24" i="73"/>
  <c r="C5" i="197" s="1"/>
  <c r="D24" i="73"/>
  <c r="D5" i="197" s="1"/>
  <c r="E24" i="73"/>
  <c r="E5" i="197" s="1"/>
  <c r="F24" i="73"/>
  <c r="F5" i="197" s="1"/>
  <c r="G24" i="73"/>
  <c r="G5" i="197" s="1"/>
  <c r="H24" i="73"/>
  <c r="H5" i="197" s="1"/>
  <c r="I24" i="73"/>
  <c r="I5" i="197" s="1"/>
  <c r="J24" i="73"/>
  <c r="J5" i="197" s="1"/>
  <c r="K24" i="73"/>
  <c r="K5" i="197" s="1"/>
  <c r="L24" i="73"/>
  <c r="L5" i="197" s="1"/>
  <c r="M24" i="73"/>
  <c r="M5" i="197" s="1"/>
  <c r="N24" i="73"/>
  <c r="N5" i="197" s="1"/>
  <c r="O24" i="73"/>
  <c r="O5" i="197" s="1"/>
  <c r="C25" i="73"/>
  <c r="C6" i="197" s="1"/>
  <c r="D25" i="73"/>
  <c r="D6" i="197" s="1"/>
  <c r="E25" i="73"/>
  <c r="E6" i="197" s="1"/>
  <c r="F25" i="73"/>
  <c r="F6" i="197" s="1"/>
  <c r="G25" i="73"/>
  <c r="G6" i="197" s="1"/>
  <c r="H25" i="73"/>
  <c r="H6" i="197" s="1"/>
  <c r="I25" i="73"/>
  <c r="I6" i="197" s="1"/>
  <c r="J25" i="73"/>
  <c r="J6" i="197" s="1"/>
  <c r="K25" i="73"/>
  <c r="K6" i="197" s="1"/>
  <c r="L25" i="73"/>
  <c r="L6" i="197" s="1"/>
  <c r="M25" i="73"/>
  <c r="M6" i="197" s="1"/>
  <c r="N25" i="73"/>
  <c r="N6" i="197" s="1"/>
  <c r="O25" i="73"/>
  <c r="O6" i="197" s="1"/>
  <c r="C26" i="73"/>
  <c r="C7" i="197" s="1"/>
  <c r="D26" i="73"/>
  <c r="D7" i="197" s="1"/>
  <c r="E26" i="73"/>
  <c r="E7" i="197" s="1"/>
  <c r="F26" i="73"/>
  <c r="F7" i="197" s="1"/>
  <c r="G26" i="73"/>
  <c r="G7" i="197" s="1"/>
  <c r="H26" i="73"/>
  <c r="H7" i="197" s="1"/>
  <c r="I26" i="73"/>
  <c r="I7" i="197" s="1"/>
  <c r="J26" i="73"/>
  <c r="J7" i="197" s="1"/>
  <c r="K26" i="73"/>
  <c r="K7" i="197" s="1"/>
  <c r="L26" i="73"/>
  <c r="L7" i="197" s="1"/>
  <c r="M26" i="73"/>
  <c r="M7" i="197" s="1"/>
  <c r="N26" i="73"/>
  <c r="N7" i="197" s="1"/>
  <c r="O26" i="73"/>
  <c r="O7" i="197" s="1"/>
  <c r="C27" i="73"/>
  <c r="C8" i="197" s="1"/>
  <c r="D27" i="73"/>
  <c r="D8" i="197" s="1"/>
  <c r="E27" i="73"/>
  <c r="E8" i="197" s="1"/>
  <c r="F27" i="73"/>
  <c r="F8" i="197" s="1"/>
  <c r="G27" i="73"/>
  <c r="G8" i="197" s="1"/>
  <c r="H27" i="73"/>
  <c r="H8" i="197" s="1"/>
  <c r="I27" i="73"/>
  <c r="I8" i="197" s="1"/>
  <c r="J27" i="73"/>
  <c r="J8" i="197" s="1"/>
  <c r="K27" i="73"/>
  <c r="K8" i="197" s="1"/>
  <c r="L27" i="73"/>
  <c r="L8" i="197" s="1"/>
  <c r="M27" i="73"/>
  <c r="M8" i="197" s="1"/>
  <c r="N27" i="73"/>
  <c r="N8" i="197" s="1"/>
  <c r="O27" i="73"/>
  <c r="O8" i="197" s="1"/>
  <c r="C28" i="73"/>
  <c r="C9" i="197" s="1"/>
  <c r="D28" i="73"/>
  <c r="D9" i="197" s="1"/>
  <c r="E28" i="73"/>
  <c r="E9" i="197" s="1"/>
  <c r="F28" i="73"/>
  <c r="F9" i="197" s="1"/>
  <c r="G28" i="73"/>
  <c r="G9" i="197" s="1"/>
  <c r="H28" i="73"/>
  <c r="H9" i="197" s="1"/>
  <c r="I28" i="73"/>
  <c r="I9" i="197" s="1"/>
  <c r="J28" i="73"/>
  <c r="J9" i="197" s="1"/>
  <c r="K28" i="73"/>
  <c r="K9" i="197" s="1"/>
  <c r="L28" i="73"/>
  <c r="L9" i="197" s="1"/>
  <c r="M28" i="73"/>
  <c r="M9" i="197" s="1"/>
  <c r="N28" i="73"/>
  <c r="N9" i="197" s="1"/>
  <c r="O28" i="73"/>
  <c r="O9" i="197" s="1"/>
  <c r="C29" i="73"/>
  <c r="C10" i="197" s="1"/>
  <c r="D29" i="73"/>
  <c r="D10" i="197" s="1"/>
  <c r="E29" i="73"/>
  <c r="E10" i="197" s="1"/>
  <c r="F29" i="73"/>
  <c r="F10" i="197" s="1"/>
  <c r="G29" i="73"/>
  <c r="G10" i="197" s="1"/>
  <c r="H29" i="73"/>
  <c r="H10" i="197" s="1"/>
  <c r="I29" i="73"/>
  <c r="I10" i="197" s="1"/>
  <c r="J29" i="73"/>
  <c r="J10" i="197" s="1"/>
  <c r="K29" i="73"/>
  <c r="K10" i="197" s="1"/>
  <c r="L29" i="73"/>
  <c r="L10" i="197" s="1"/>
  <c r="M29" i="73"/>
  <c r="M10" i="197" s="1"/>
  <c r="N29" i="73"/>
  <c r="N10" i="197" s="1"/>
  <c r="O29" i="73"/>
  <c r="O10" i="197" s="1"/>
  <c r="C30" i="73"/>
  <c r="C11" i="197" s="1"/>
  <c r="D30" i="73"/>
  <c r="D11" i="197" s="1"/>
  <c r="E30" i="73"/>
  <c r="E11" i="197" s="1"/>
  <c r="F30" i="73"/>
  <c r="F11" i="197" s="1"/>
  <c r="G30" i="73"/>
  <c r="G11" i="197" s="1"/>
  <c r="H30" i="73"/>
  <c r="H11" i="197" s="1"/>
  <c r="I30" i="73"/>
  <c r="I11" i="197" s="1"/>
  <c r="J30" i="73"/>
  <c r="J11" i="197" s="1"/>
  <c r="K30" i="73"/>
  <c r="K11" i="197" s="1"/>
  <c r="L30" i="73"/>
  <c r="L11" i="197" s="1"/>
  <c r="M30" i="73"/>
  <c r="M11" i="197" s="1"/>
  <c r="N30" i="73"/>
  <c r="N11" i="197" s="1"/>
  <c r="O30" i="73"/>
  <c r="O11" i="197" s="1"/>
  <c r="C31" i="73"/>
  <c r="C12" i="197" s="1"/>
  <c r="D31" i="73"/>
  <c r="D12" i="197" s="1"/>
  <c r="E31" i="73"/>
  <c r="E12" i="197" s="1"/>
  <c r="F31" i="73"/>
  <c r="F12" i="197" s="1"/>
  <c r="G31" i="73"/>
  <c r="G12" i="197" s="1"/>
  <c r="H31" i="73"/>
  <c r="H12" i="197" s="1"/>
  <c r="I31" i="73"/>
  <c r="I12" i="197" s="1"/>
  <c r="J31" i="73"/>
  <c r="J12" i="197" s="1"/>
  <c r="K31" i="73"/>
  <c r="K12" i="197" s="1"/>
  <c r="L31" i="73"/>
  <c r="L12" i="197" s="1"/>
  <c r="M31" i="73"/>
  <c r="M12" i="197" s="1"/>
  <c r="N31" i="73"/>
  <c r="N12" i="197" s="1"/>
  <c r="O31" i="73"/>
  <c r="O12" i="197" s="1"/>
  <c r="C32" i="73"/>
  <c r="C13" i="197" s="1"/>
  <c r="D32" i="73"/>
  <c r="D13" i="197" s="1"/>
  <c r="E32" i="73"/>
  <c r="E13" i="197" s="1"/>
  <c r="F32" i="73"/>
  <c r="F13" i="197" s="1"/>
  <c r="G32" i="73"/>
  <c r="G13" i="197" s="1"/>
  <c r="H32" i="73"/>
  <c r="H13" i="197" s="1"/>
  <c r="I32" i="73"/>
  <c r="I13" i="197" s="1"/>
  <c r="J32" i="73"/>
  <c r="J13" i="197" s="1"/>
  <c r="K32" i="73"/>
  <c r="K13" i="197" s="1"/>
  <c r="L32" i="73"/>
  <c r="L13" i="197" s="1"/>
  <c r="M32" i="73"/>
  <c r="M13" i="197" s="1"/>
  <c r="N32" i="73"/>
  <c r="N13" i="197" s="1"/>
  <c r="O32" i="73"/>
  <c r="O13" i="197" s="1"/>
  <c r="C33" i="73"/>
  <c r="C14" i="197" s="1"/>
  <c r="D33" i="73"/>
  <c r="D14" i="197" s="1"/>
  <c r="E33" i="73"/>
  <c r="E14" i="197" s="1"/>
  <c r="F33" i="73"/>
  <c r="F14" i="197" s="1"/>
  <c r="G33" i="73"/>
  <c r="G14" i="197" s="1"/>
  <c r="H33" i="73"/>
  <c r="H14" i="197" s="1"/>
  <c r="I33" i="73"/>
  <c r="I14" i="197" s="1"/>
  <c r="J33" i="73"/>
  <c r="J14" i="197" s="1"/>
  <c r="K33" i="73"/>
  <c r="K14" i="197" s="1"/>
  <c r="L33" i="73"/>
  <c r="L14" i="197" s="1"/>
  <c r="M33" i="73"/>
  <c r="M14" i="197" s="1"/>
  <c r="N33" i="73"/>
  <c r="N14" i="197" s="1"/>
  <c r="O33" i="73"/>
  <c r="O14" i="197" s="1"/>
  <c r="C34" i="73"/>
  <c r="C15" i="197" s="1"/>
  <c r="D34" i="73"/>
  <c r="D15" i="197" s="1"/>
  <c r="E34" i="73"/>
  <c r="E15" i="197" s="1"/>
  <c r="F34" i="73"/>
  <c r="F15" i="197" s="1"/>
  <c r="G34" i="73"/>
  <c r="G15" i="197" s="1"/>
  <c r="H34" i="73"/>
  <c r="H15" i="197" s="1"/>
  <c r="I34" i="73"/>
  <c r="I15" i="197" s="1"/>
  <c r="J34" i="73"/>
  <c r="J15" i="197" s="1"/>
  <c r="K34" i="73"/>
  <c r="K15" i="197" s="1"/>
  <c r="L34" i="73"/>
  <c r="L15" i="197" s="1"/>
  <c r="M34" i="73"/>
  <c r="M15" i="197" s="1"/>
  <c r="N34" i="73"/>
  <c r="N15" i="197" s="1"/>
  <c r="O34" i="73"/>
  <c r="O15" i="197" s="1"/>
  <c r="C35" i="73"/>
  <c r="C16" i="197" s="1"/>
  <c r="D35" i="73"/>
  <c r="D16" i="197" s="1"/>
  <c r="E35" i="73"/>
  <c r="E16" i="197" s="1"/>
  <c r="F35" i="73"/>
  <c r="F16" i="197" s="1"/>
  <c r="G35" i="73"/>
  <c r="G16" i="197" s="1"/>
  <c r="H35" i="73"/>
  <c r="H16" i="197" s="1"/>
  <c r="I35" i="73"/>
  <c r="I16" i="197" s="1"/>
  <c r="J35" i="73"/>
  <c r="J16" i="197" s="1"/>
  <c r="K35" i="73"/>
  <c r="K16" i="197" s="1"/>
  <c r="L35" i="73"/>
  <c r="L16" i="197" s="1"/>
  <c r="M35" i="73"/>
  <c r="M16" i="197" s="1"/>
  <c r="N35" i="73"/>
  <c r="N16" i="197" s="1"/>
  <c r="O35" i="73"/>
  <c r="O16" i="197" s="1"/>
  <c r="C36" i="73"/>
  <c r="C17" i="197" s="1"/>
  <c r="D36" i="73"/>
  <c r="D17" i="197" s="1"/>
  <c r="E36" i="73"/>
  <c r="E17" i="197" s="1"/>
  <c r="F36" i="73"/>
  <c r="F17" i="197" s="1"/>
  <c r="G36" i="73"/>
  <c r="G17" i="197" s="1"/>
  <c r="H36" i="73"/>
  <c r="H17" i="197" s="1"/>
  <c r="I36" i="73"/>
  <c r="I17" i="197" s="1"/>
  <c r="J36" i="73"/>
  <c r="J17" i="197" s="1"/>
  <c r="K36" i="73"/>
  <c r="K17" i="197" s="1"/>
  <c r="L36" i="73"/>
  <c r="L17" i="197" s="1"/>
  <c r="M36" i="73"/>
  <c r="M17" i="197" s="1"/>
  <c r="N36" i="73"/>
  <c r="N17" i="197" s="1"/>
  <c r="O36" i="73"/>
  <c r="O17" i="197" s="1"/>
  <c r="C37" i="73"/>
  <c r="C18" i="197" s="1"/>
  <c r="D37" i="73"/>
  <c r="D18" i="197" s="1"/>
  <c r="E37" i="73"/>
  <c r="E18" i="197" s="1"/>
  <c r="F37" i="73"/>
  <c r="F18" i="197" s="1"/>
  <c r="G37" i="73"/>
  <c r="G18" i="197" s="1"/>
  <c r="H37" i="73"/>
  <c r="H18" i="197" s="1"/>
  <c r="I37" i="73"/>
  <c r="I18" i="197" s="1"/>
  <c r="J37" i="73"/>
  <c r="J18" i="197" s="1"/>
  <c r="K37" i="73"/>
  <c r="K18" i="197" s="1"/>
  <c r="L37" i="73"/>
  <c r="L18" i="197" s="1"/>
  <c r="M37" i="73"/>
  <c r="M18" i="197" s="1"/>
  <c r="N37" i="73"/>
  <c r="N18" i="197" s="1"/>
  <c r="O37" i="73"/>
  <c r="O18" i="197" s="1"/>
  <c r="C38" i="73"/>
  <c r="C19" i="197" s="1"/>
  <c r="D38" i="73"/>
  <c r="D19" i="197" s="1"/>
  <c r="E38" i="73"/>
  <c r="E19" i="197" s="1"/>
  <c r="F38" i="73"/>
  <c r="F19" i="197" s="1"/>
  <c r="G38" i="73"/>
  <c r="G19" i="197" s="1"/>
  <c r="H38" i="73"/>
  <c r="H19" i="197" s="1"/>
  <c r="I38" i="73"/>
  <c r="I19" i="197" s="1"/>
  <c r="J38" i="73"/>
  <c r="J19" i="197" s="1"/>
  <c r="K38" i="73"/>
  <c r="K19" i="197" s="1"/>
  <c r="L38" i="73"/>
  <c r="L19" i="197" s="1"/>
  <c r="M38" i="73"/>
  <c r="M19" i="197" s="1"/>
  <c r="N38" i="73"/>
  <c r="N19" i="197" s="1"/>
  <c r="O38" i="73"/>
  <c r="O19" i="197" s="1"/>
  <c r="C39" i="73"/>
  <c r="C20" i="197" s="1"/>
  <c r="D39" i="73"/>
  <c r="D20" i="197" s="1"/>
  <c r="E39" i="73"/>
  <c r="E20" i="197" s="1"/>
  <c r="F39" i="73"/>
  <c r="F20" i="197" s="1"/>
  <c r="G39" i="73"/>
  <c r="G20" i="197" s="1"/>
  <c r="H39" i="73"/>
  <c r="H20" i="197" s="1"/>
  <c r="I39" i="73"/>
  <c r="I20" i="197" s="1"/>
  <c r="J39" i="73"/>
  <c r="J20" i="197" s="1"/>
  <c r="K39" i="73"/>
  <c r="K20" i="197" s="1"/>
  <c r="L39" i="73"/>
  <c r="L20" i="197" s="1"/>
  <c r="M39" i="73"/>
  <c r="M20" i="197" s="1"/>
  <c r="N39" i="73"/>
  <c r="N20" i="197" s="1"/>
  <c r="O39" i="73"/>
  <c r="O20" i="197" s="1"/>
  <c r="C40" i="73"/>
  <c r="C21" i="197" s="1"/>
  <c r="D40" i="73"/>
  <c r="D21" i="197" s="1"/>
  <c r="E40" i="73"/>
  <c r="E21" i="197" s="1"/>
  <c r="F40" i="73"/>
  <c r="F21" i="197" s="1"/>
  <c r="G40" i="73"/>
  <c r="G21" i="197" s="1"/>
  <c r="H40" i="73"/>
  <c r="H21" i="197" s="1"/>
  <c r="I40" i="73"/>
  <c r="I21" i="197" s="1"/>
  <c r="J40" i="73"/>
  <c r="J21" i="197" s="1"/>
  <c r="K40" i="73"/>
  <c r="K21" i="197" s="1"/>
  <c r="L40" i="73"/>
  <c r="L21" i="197" s="1"/>
  <c r="M40" i="73"/>
  <c r="M21" i="197" s="1"/>
  <c r="N40" i="73"/>
  <c r="N21" i="197" s="1"/>
  <c r="O40" i="73"/>
  <c r="O21" i="197" s="1"/>
  <c r="C41" i="73"/>
  <c r="C22" i="197" s="1"/>
  <c r="D41" i="73"/>
  <c r="D22" i="197" s="1"/>
  <c r="E41" i="73"/>
  <c r="E22" i="197" s="1"/>
  <c r="F41" i="73"/>
  <c r="F22" i="197" s="1"/>
  <c r="G41" i="73"/>
  <c r="G22" i="197" s="1"/>
  <c r="H41" i="73"/>
  <c r="H22" i="197" s="1"/>
  <c r="I41" i="73"/>
  <c r="I22" i="197" s="1"/>
  <c r="J41" i="73"/>
  <c r="J22" i="197" s="1"/>
  <c r="K41" i="73"/>
  <c r="K22" i="197" s="1"/>
  <c r="L41" i="73"/>
  <c r="L22" i="197" s="1"/>
  <c r="M41" i="73"/>
  <c r="M22" i="197" s="1"/>
  <c r="N41" i="73"/>
  <c r="N22" i="197" s="1"/>
  <c r="O41" i="73"/>
  <c r="O22" i="197" s="1"/>
  <c r="C42" i="73"/>
  <c r="C23" i="197" s="1"/>
  <c r="D42" i="73"/>
  <c r="D23" i="197" s="1"/>
  <c r="E42" i="73"/>
  <c r="E23" i="197" s="1"/>
  <c r="F42" i="73"/>
  <c r="F23" i="197" s="1"/>
  <c r="G42" i="73"/>
  <c r="G23" i="197" s="1"/>
  <c r="H42" i="73"/>
  <c r="H23" i="197" s="1"/>
  <c r="I42" i="73"/>
  <c r="I23" i="197" s="1"/>
  <c r="J42" i="73"/>
  <c r="J23" i="197" s="1"/>
  <c r="K42" i="73"/>
  <c r="K23" i="197" s="1"/>
  <c r="L42" i="73"/>
  <c r="L23" i="197" s="1"/>
  <c r="M42" i="73"/>
  <c r="M23" i="197" s="1"/>
  <c r="N42" i="73"/>
  <c r="N23" i="197" s="1"/>
  <c r="O42" i="73"/>
  <c r="O23" i="197" s="1"/>
  <c r="C43" i="73"/>
  <c r="C24" i="197" s="1"/>
  <c r="D43" i="73"/>
  <c r="D24" i="197" s="1"/>
  <c r="E43" i="73"/>
  <c r="E24" i="197" s="1"/>
  <c r="F43" i="73"/>
  <c r="F24" i="197" s="1"/>
  <c r="G43" i="73"/>
  <c r="G24" i="197" s="1"/>
  <c r="H43" i="73"/>
  <c r="H24" i="197" s="1"/>
  <c r="I43" i="73"/>
  <c r="I24" i="197" s="1"/>
  <c r="J43" i="73"/>
  <c r="J24" i="197" s="1"/>
  <c r="K43" i="73"/>
  <c r="K24" i="197" s="1"/>
  <c r="L43" i="73"/>
  <c r="L24" i="197" s="1"/>
  <c r="M43" i="73"/>
  <c r="M24" i="197" s="1"/>
  <c r="N43" i="73"/>
  <c r="N24" i="197" s="1"/>
  <c r="O43" i="73"/>
  <c r="O24" i="197" s="1"/>
  <c r="C44" i="73"/>
  <c r="C25" i="197" s="1"/>
  <c r="D44" i="73"/>
  <c r="D25" i="197" s="1"/>
  <c r="E44" i="73"/>
  <c r="E25" i="197" s="1"/>
  <c r="F44" i="73"/>
  <c r="F25" i="197" s="1"/>
  <c r="G44" i="73"/>
  <c r="G25" i="197" s="1"/>
  <c r="H44" i="73"/>
  <c r="H25" i="197" s="1"/>
  <c r="I44" i="73"/>
  <c r="I25" i="197" s="1"/>
  <c r="J44" i="73"/>
  <c r="J25" i="197" s="1"/>
  <c r="K44" i="73"/>
  <c r="K25" i="197" s="1"/>
  <c r="L44" i="73"/>
  <c r="L25" i="197" s="1"/>
  <c r="M44" i="73"/>
  <c r="M25" i="197" s="1"/>
  <c r="N44" i="73"/>
  <c r="N25" i="197" s="1"/>
  <c r="O44" i="73"/>
  <c r="O25" i="197" s="1"/>
  <c r="C45" i="73"/>
  <c r="C26" i="197" s="1"/>
  <c r="D45" i="73"/>
  <c r="D26" i="197" s="1"/>
  <c r="E45" i="73"/>
  <c r="E26" i="197" s="1"/>
  <c r="F45" i="73"/>
  <c r="F26" i="197" s="1"/>
  <c r="G45" i="73"/>
  <c r="G26" i="197" s="1"/>
  <c r="H45" i="73"/>
  <c r="H26" i="197" s="1"/>
  <c r="I45" i="73"/>
  <c r="I26" i="197" s="1"/>
  <c r="J45" i="73"/>
  <c r="J26" i="197" s="1"/>
  <c r="K45" i="73"/>
  <c r="K26" i="197" s="1"/>
  <c r="L45" i="73"/>
  <c r="L26" i="197" s="1"/>
  <c r="M45" i="73"/>
  <c r="M26" i="197" s="1"/>
  <c r="N45" i="73"/>
  <c r="N26" i="197" s="1"/>
  <c r="O45" i="73"/>
  <c r="O26" i="197" s="1"/>
  <c r="C46" i="73"/>
  <c r="C27" i="197" s="1"/>
  <c r="D46" i="73"/>
  <c r="D27" i="197" s="1"/>
  <c r="E46" i="73"/>
  <c r="E27" i="197" s="1"/>
  <c r="F46" i="73"/>
  <c r="F27" i="197" s="1"/>
  <c r="G46" i="73"/>
  <c r="G27" i="197" s="1"/>
  <c r="H46" i="73"/>
  <c r="H27" i="197" s="1"/>
  <c r="I46" i="73"/>
  <c r="I27" i="197" s="1"/>
  <c r="J46" i="73"/>
  <c r="J27" i="197" s="1"/>
  <c r="K46" i="73"/>
  <c r="K27" i="197" s="1"/>
  <c r="L46" i="73"/>
  <c r="L27" i="197" s="1"/>
  <c r="M46" i="73"/>
  <c r="M27" i="197" s="1"/>
  <c r="N46" i="73"/>
  <c r="N27" i="197" s="1"/>
  <c r="O46" i="73"/>
  <c r="O27" i="197" s="1"/>
  <c r="C47" i="73"/>
  <c r="C28" i="197" s="1"/>
  <c r="D47" i="73"/>
  <c r="D28" i="197" s="1"/>
  <c r="E47" i="73"/>
  <c r="E28" i="197" s="1"/>
  <c r="F47" i="73"/>
  <c r="F28" i="197" s="1"/>
  <c r="G47" i="73"/>
  <c r="G28" i="197" s="1"/>
  <c r="H47" i="73"/>
  <c r="H28" i="197" s="1"/>
  <c r="I47" i="73"/>
  <c r="I28" i="197" s="1"/>
  <c r="J47" i="73"/>
  <c r="J28" i="197" s="1"/>
  <c r="K47" i="73"/>
  <c r="K28" i="197" s="1"/>
  <c r="L47" i="73"/>
  <c r="L28" i="197" s="1"/>
  <c r="M47" i="73"/>
  <c r="M28" i="197" s="1"/>
  <c r="N47" i="73"/>
  <c r="N28" i="197" s="1"/>
  <c r="O47" i="73"/>
  <c r="O28" i="197" s="1"/>
  <c r="C48" i="73"/>
  <c r="C29" i="197" s="1"/>
  <c r="D48" i="73"/>
  <c r="D29" i="197" s="1"/>
  <c r="E48" i="73"/>
  <c r="E29" i="197" s="1"/>
  <c r="F48" i="73"/>
  <c r="F29" i="197" s="1"/>
  <c r="G48" i="73"/>
  <c r="G29" i="197" s="1"/>
  <c r="H48" i="73"/>
  <c r="H29" i="197" s="1"/>
  <c r="I48" i="73"/>
  <c r="I29" i="197" s="1"/>
  <c r="J48" i="73"/>
  <c r="J29" i="197" s="1"/>
  <c r="K48" i="73"/>
  <c r="K29" i="197" s="1"/>
  <c r="L48" i="73"/>
  <c r="L29" i="197" s="1"/>
  <c r="M48" i="73"/>
  <c r="M29" i="197" s="1"/>
  <c r="N48" i="73"/>
  <c r="N29" i="197" s="1"/>
  <c r="O48" i="73"/>
  <c r="O29" i="197" s="1"/>
  <c r="C49" i="73"/>
  <c r="C30" i="197" s="1"/>
  <c r="D49" i="73"/>
  <c r="D30" i="197" s="1"/>
  <c r="E49" i="73"/>
  <c r="E30" i="197" s="1"/>
  <c r="F49" i="73"/>
  <c r="F30" i="197" s="1"/>
  <c r="G49" i="73"/>
  <c r="G30" i="197" s="1"/>
  <c r="H49" i="73"/>
  <c r="H30" i="197" s="1"/>
  <c r="I49" i="73"/>
  <c r="I30" i="197" s="1"/>
  <c r="J49" i="73"/>
  <c r="J30" i="197" s="1"/>
  <c r="K49" i="73"/>
  <c r="K30" i="197" s="1"/>
  <c r="L49" i="73"/>
  <c r="L30" i="197" s="1"/>
  <c r="M49" i="73"/>
  <c r="M30" i="197" s="1"/>
  <c r="N49" i="73"/>
  <c r="N30" i="197" s="1"/>
  <c r="O49" i="73"/>
  <c r="O30" i="197" s="1"/>
  <c r="B13" i="73"/>
  <c r="B14"/>
  <c r="B15"/>
  <c r="B16"/>
  <c r="B17"/>
  <c r="B18"/>
  <c r="B19"/>
  <c r="B20"/>
  <c r="B21"/>
  <c r="B22"/>
  <c r="B23"/>
  <c r="B4" i="197" s="1"/>
  <c r="B24" i="73"/>
  <c r="B5" i="197" s="1"/>
  <c r="B25" i="73"/>
  <c r="B6" i="197" s="1"/>
  <c r="B26" i="73"/>
  <c r="B7" i="197" s="1"/>
  <c r="B27" i="73"/>
  <c r="B8" i="197" s="1"/>
  <c r="B28" i="73"/>
  <c r="B9" i="197" s="1"/>
  <c r="B29" i="73"/>
  <c r="B10" i="197" s="1"/>
  <c r="B30" i="73"/>
  <c r="B11" i="197" s="1"/>
  <c r="B31" i="73"/>
  <c r="B12" i="197" s="1"/>
  <c r="B32" i="73"/>
  <c r="B13" i="197" s="1"/>
  <c r="B33" i="73"/>
  <c r="B14" i="197" s="1"/>
  <c r="B34" i="73"/>
  <c r="B15" i="197" s="1"/>
  <c r="B35" i="73"/>
  <c r="B16" i="197" s="1"/>
  <c r="B36" i="73"/>
  <c r="B17" i="197" s="1"/>
  <c r="B37" i="73"/>
  <c r="B18" i="197" s="1"/>
  <c r="B38" i="73"/>
  <c r="B19" i="197" s="1"/>
  <c r="B39" i="73"/>
  <c r="B20" i="197" s="1"/>
  <c r="B40" i="73"/>
  <c r="B21" i="197" s="1"/>
  <c r="B41" i="73"/>
  <c r="B22" i="197" s="1"/>
  <c r="B42" i="73"/>
  <c r="B23" i="197" s="1"/>
  <c r="B43" i="73"/>
  <c r="B24" i="197" s="1"/>
  <c r="B44" i="73"/>
  <c r="B25" i="197" s="1"/>
  <c r="B45" i="73"/>
  <c r="B26" i="197" s="1"/>
  <c r="B46" i="73"/>
  <c r="B27" i="197" s="1"/>
  <c r="B47" i="73"/>
  <c r="B28" i="197" s="1"/>
  <c r="B48" i="73"/>
  <c r="B29" i="197" s="1"/>
  <c r="B49" i="73"/>
  <c r="B30" i="197" s="1"/>
  <c r="C21" i="70"/>
  <c r="D21"/>
  <c r="E21"/>
  <c r="F21"/>
  <c r="G21"/>
  <c r="H21"/>
  <c r="I21"/>
  <c r="J21"/>
  <c r="K21"/>
  <c r="N21"/>
  <c r="O21"/>
  <c r="C22"/>
  <c r="D22"/>
  <c r="E22"/>
  <c r="F22"/>
  <c r="G22"/>
  <c r="H22"/>
  <c r="I22"/>
  <c r="J22"/>
  <c r="K22"/>
  <c r="N22"/>
  <c r="O22"/>
  <c r="C23"/>
  <c r="D23"/>
  <c r="D23" i="34" s="1"/>
  <c r="E23" i="70"/>
  <c r="E23" i="34" s="1"/>
  <c r="F23" i="70"/>
  <c r="G23"/>
  <c r="H23"/>
  <c r="I23"/>
  <c r="J23"/>
  <c r="K23"/>
  <c r="L23"/>
  <c r="L23" i="34" s="1"/>
  <c r="N23" i="70"/>
  <c r="N23" i="34" s="1"/>
  <c r="O23" i="70"/>
  <c r="C24"/>
  <c r="D24"/>
  <c r="E24"/>
  <c r="F24"/>
  <c r="G24"/>
  <c r="G24" i="35" s="1"/>
  <c r="H24" i="70"/>
  <c r="I24"/>
  <c r="I24" i="35" s="1"/>
  <c r="J24" i="70"/>
  <c r="K24"/>
  <c r="K24" i="35" s="1"/>
  <c r="L24" i="70"/>
  <c r="L24" i="35" s="1"/>
  <c r="N24" i="70"/>
  <c r="N24" i="35" s="1"/>
  <c r="O24" i="70"/>
  <c r="O24" i="35" s="1"/>
  <c r="C25" i="70"/>
  <c r="D25"/>
  <c r="E25"/>
  <c r="F25"/>
  <c r="F25" i="35" s="1"/>
  <c r="G25" i="70"/>
  <c r="G25" i="35" s="1"/>
  <c r="H25" i="70"/>
  <c r="I25"/>
  <c r="I25" i="35" s="1"/>
  <c r="J25" i="70"/>
  <c r="K25"/>
  <c r="K25" i="35" s="1"/>
  <c r="L25" i="70"/>
  <c r="L25" i="35" s="1"/>
  <c r="N25" i="70"/>
  <c r="O25"/>
  <c r="C26"/>
  <c r="C26" i="35" s="1"/>
  <c r="D26" i="70"/>
  <c r="E26"/>
  <c r="F26"/>
  <c r="G26"/>
  <c r="G26" i="35" s="1"/>
  <c r="H26" i="70"/>
  <c r="I26"/>
  <c r="J26"/>
  <c r="K26"/>
  <c r="K26" i="35" s="1"/>
  <c r="L26" i="70"/>
  <c r="L26" i="35" s="1"/>
  <c r="N26" i="70"/>
  <c r="O26"/>
  <c r="O26" i="35" s="1"/>
  <c r="C27" i="70"/>
  <c r="C27" i="35" s="1"/>
  <c r="D27" i="70"/>
  <c r="E27"/>
  <c r="F27"/>
  <c r="G27"/>
  <c r="G27" i="35" s="1"/>
  <c r="H27" i="70"/>
  <c r="I27"/>
  <c r="J27"/>
  <c r="K27"/>
  <c r="K27" i="35" s="1"/>
  <c r="L27" i="70"/>
  <c r="L27" i="35" s="1"/>
  <c r="N27" i="70"/>
  <c r="O27"/>
  <c r="O27" i="35" s="1"/>
  <c r="C28" i="70"/>
  <c r="C28" i="35" s="1"/>
  <c r="D28" i="70"/>
  <c r="D28" i="35" s="1"/>
  <c r="E28" i="70"/>
  <c r="E28" i="35" s="1"/>
  <c r="F28" i="70"/>
  <c r="F28" i="35" s="1"/>
  <c r="G28" i="70"/>
  <c r="G28" i="35" s="1"/>
  <c r="H28" i="70"/>
  <c r="I28"/>
  <c r="I28" i="35" s="1"/>
  <c r="J28" i="70"/>
  <c r="K28"/>
  <c r="K28" i="35" s="1"/>
  <c r="L28" i="70"/>
  <c r="L28" i="35" s="1"/>
  <c r="N28" i="70"/>
  <c r="N28" i="35" s="1"/>
  <c r="O28" i="70"/>
  <c r="C29"/>
  <c r="C29" i="35" s="1"/>
  <c r="D29" i="70"/>
  <c r="E29"/>
  <c r="E29" i="35" s="1"/>
  <c r="F29" i="70"/>
  <c r="F29" i="35" s="1"/>
  <c r="G29" i="70"/>
  <c r="G29" i="35" s="1"/>
  <c r="H29" i="70"/>
  <c r="I29"/>
  <c r="I29" i="35" s="1"/>
  <c r="J29" i="70"/>
  <c r="K29"/>
  <c r="K29" i="35" s="1"/>
  <c r="L29" i="70"/>
  <c r="N29"/>
  <c r="N29" i="35" s="1"/>
  <c r="O29" i="70"/>
  <c r="C30"/>
  <c r="C30" i="35" s="1"/>
  <c r="D30" i="70"/>
  <c r="E30"/>
  <c r="F30"/>
  <c r="G30"/>
  <c r="G30" i="35" s="1"/>
  <c r="H30" i="70"/>
  <c r="I30"/>
  <c r="J30"/>
  <c r="J30" i="35" s="1"/>
  <c r="K30" i="70"/>
  <c r="K30" i="35" s="1"/>
  <c r="L30" i="70"/>
  <c r="N30"/>
  <c r="O30"/>
  <c r="O30" i="35" s="1"/>
  <c r="C31" i="70"/>
  <c r="C31" i="35" s="1"/>
  <c r="D31" i="70"/>
  <c r="E31"/>
  <c r="F31"/>
  <c r="G31"/>
  <c r="G31" i="35" s="1"/>
  <c r="H31" i="70"/>
  <c r="I31"/>
  <c r="J31"/>
  <c r="K31"/>
  <c r="K31" i="35" s="1"/>
  <c r="L31" i="70"/>
  <c r="N31"/>
  <c r="O31"/>
  <c r="O31" i="35" s="1"/>
  <c r="C32" i="70"/>
  <c r="C32" i="35" s="1"/>
  <c r="D32" i="70"/>
  <c r="D32" i="35" s="1"/>
  <c r="D32" i="37" s="1"/>
  <c r="E32" i="70"/>
  <c r="E32" i="35" s="1"/>
  <c r="F32" i="70"/>
  <c r="F32" i="35" s="1"/>
  <c r="G32" i="70"/>
  <c r="G32" i="35" s="1"/>
  <c r="H32" i="70"/>
  <c r="I32"/>
  <c r="I32" i="35" s="1"/>
  <c r="I32" i="37" s="1"/>
  <c r="J32" i="70"/>
  <c r="K32"/>
  <c r="K32" i="35" s="1"/>
  <c r="L32" i="70"/>
  <c r="L32" i="35" s="1"/>
  <c r="L32" i="37" s="1"/>
  <c r="N32" i="70"/>
  <c r="N32" i="35" s="1"/>
  <c r="O32" i="70"/>
  <c r="C33"/>
  <c r="C33" i="35" s="1"/>
  <c r="D33" i="70"/>
  <c r="E33"/>
  <c r="E33" i="35" s="1"/>
  <c r="F33" i="70"/>
  <c r="F33" i="35" s="1"/>
  <c r="G33" i="70"/>
  <c r="G33" i="35" s="1"/>
  <c r="H33" i="70"/>
  <c r="I33"/>
  <c r="I33" i="35" s="1"/>
  <c r="I33" i="37" s="1"/>
  <c r="J33" i="70"/>
  <c r="J33" i="35" s="1"/>
  <c r="K33" i="70"/>
  <c r="K33" i="35" s="1"/>
  <c r="L33" i="70"/>
  <c r="N33"/>
  <c r="N33" i="35" s="1"/>
  <c r="O33" i="70"/>
  <c r="C34"/>
  <c r="C34" i="35" s="1"/>
  <c r="D34" i="70"/>
  <c r="E34"/>
  <c r="F34"/>
  <c r="G34"/>
  <c r="G34" i="35" s="1"/>
  <c r="H34" i="70"/>
  <c r="H34" i="35" s="1"/>
  <c r="H34" i="37" s="1"/>
  <c r="I34" i="70"/>
  <c r="J34"/>
  <c r="J34" i="35" s="1"/>
  <c r="K34" i="70"/>
  <c r="K34" i="35" s="1"/>
  <c r="L34" i="70"/>
  <c r="N34"/>
  <c r="O34"/>
  <c r="O34" i="35" s="1"/>
  <c r="C35" i="70"/>
  <c r="C35" i="35" s="1"/>
  <c r="D35" i="70"/>
  <c r="E35"/>
  <c r="F35"/>
  <c r="G35"/>
  <c r="G35" i="35" s="1"/>
  <c r="H35" i="70"/>
  <c r="H35" i="35" s="1"/>
  <c r="H35" i="37" s="1"/>
  <c r="I35" i="70"/>
  <c r="J35"/>
  <c r="K35"/>
  <c r="K35" i="35" s="1"/>
  <c r="L35" i="70"/>
  <c r="N35"/>
  <c r="O35"/>
  <c r="O35" i="35" s="1"/>
  <c r="C36" i="70"/>
  <c r="C36" i="35" s="1"/>
  <c r="D36" i="70"/>
  <c r="D36" i="35" s="1"/>
  <c r="D36" i="37" s="1"/>
  <c r="E36" i="70"/>
  <c r="E36" i="35" s="1"/>
  <c r="E36" i="37" s="1"/>
  <c r="F36" i="70"/>
  <c r="F36" i="35" s="1"/>
  <c r="G36" i="70"/>
  <c r="G36" i="35" s="1"/>
  <c r="H36" i="70"/>
  <c r="I36"/>
  <c r="I36" i="35" s="1"/>
  <c r="I36" i="37" s="1"/>
  <c r="J36" i="70"/>
  <c r="K36"/>
  <c r="K36" i="35" s="1"/>
  <c r="L36" i="70"/>
  <c r="L36" i="35" s="1"/>
  <c r="L36" i="37" s="1"/>
  <c r="M36" i="70"/>
  <c r="N36"/>
  <c r="N36" i="35" s="1"/>
  <c r="O36" i="70"/>
  <c r="O36" i="35" s="1"/>
  <c r="C37" i="70"/>
  <c r="D37"/>
  <c r="D37" i="35" s="1"/>
  <c r="E37" i="70"/>
  <c r="E37" i="35" s="1"/>
  <c r="F37" i="70"/>
  <c r="F37" i="35" s="1"/>
  <c r="G37" i="70"/>
  <c r="H37"/>
  <c r="I37"/>
  <c r="I37" i="35" s="1"/>
  <c r="J37" i="70"/>
  <c r="J37" i="35" s="1"/>
  <c r="K37" i="70"/>
  <c r="K37" i="35" s="1"/>
  <c r="K37" i="37" s="1"/>
  <c r="L37" i="70"/>
  <c r="M37"/>
  <c r="N37"/>
  <c r="N37" i="35" s="1"/>
  <c r="O37" i="70"/>
  <c r="C38"/>
  <c r="C38" i="35" s="1"/>
  <c r="C38" i="37" s="1"/>
  <c r="D38" i="70"/>
  <c r="E38"/>
  <c r="E38" i="35" s="1"/>
  <c r="F38" i="70"/>
  <c r="G38"/>
  <c r="H38"/>
  <c r="I38"/>
  <c r="I38" i="35" s="1"/>
  <c r="J38" i="70"/>
  <c r="K38"/>
  <c r="L38"/>
  <c r="M38"/>
  <c r="M38" i="35" s="1"/>
  <c r="N38" i="70"/>
  <c r="O38"/>
  <c r="O38" i="35" s="1"/>
  <c r="O38" i="37" s="1"/>
  <c r="C39" i="70"/>
  <c r="D39"/>
  <c r="D39" i="35" s="1"/>
  <c r="E39" i="70"/>
  <c r="F39"/>
  <c r="G39"/>
  <c r="H39"/>
  <c r="H39" i="35" s="1"/>
  <c r="I39" i="70"/>
  <c r="J39"/>
  <c r="K39"/>
  <c r="K39" i="35" s="1"/>
  <c r="L39" i="70"/>
  <c r="L39" i="35" s="1"/>
  <c r="M39" i="70"/>
  <c r="M39" i="35" s="1"/>
  <c r="M39" i="37" s="1"/>
  <c r="N39" i="70"/>
  <c r="O39"/>
  <c r="O39" i="35" s="1"/>
  <c r="C40" i="70"/>
  <c r="C40" i="35" s="1"/>
  <c r="D40" i="70"/>
  <c r="E40"/>
  <c r="E40" i="35" s="1"/>
  <c r="E40" i="37" s="1"/>
  <c r="F40" i="70"/>
  <c r="F40" i="35" s="1"/>
  <c r="G40" i="70"/>
  <c r="G40" i="35" s="1"/>
  <c r="H40" i="70"/>
  <c r="H40" i="35" s="1"/>
  <c r="H40" i="37" s="1"/>
  <c r="I40" i="70"/>
  <c r="I40" i="35" s="1"/>
  <c r="J40" i="70"/>
  <c r="K40"/>
  <c r="K40" i="35" s="1"/>
  <c r="L40" i="70"/>
  <c r="M40"/>
  <c r="N40"/>
  <c r="N40" i="35" s="1"/>
  <c r="O40" i="70"/>
  <c r="O40" i="35" s="1"/>
  <c r="C41" i="70"/>
  <c r="C41" i="35" s="1"/>
  <c r="D41" i="70"/>
  <c r="D41" i="35" s="1"/>
  <c r="D41" i="37" s="1"/>
  <c r="E41" i="70"/>
  <c r="E41" i="35" s="1"/>
  <c r="F41" i="70"/>
  <c r="F41" i="35" s="1"/>
  <c r="G41" i="70"/>
  <c r="H41"/>
  <c r="H41" i="35" s="1"/>
  <c r="I41" i="70"/>
  <c r="I41" i="35" s="1"/>
  <c r="J41" i="70"/>
  <c r="J41" i="35" s="1"/>
  <c r="K41" i="70"/>
  <c r="L41"/>
  <c r="M41"/>
  <c r="N41"/>
  <c r="N41" i="35" s="1"/>
  <c r="O41" i="70"/>
  <c r="C42"/>
  <c r="C42" i="35" s="1"/>
  <c r="D42" i="70"/>
  <c r="E42"/>
  <c r="E42" i="35" s="1"/>
  <c r="F42" i="70"/>
  <c r="G42"/>
  <c r="H42"/>
  <c r="I42"/>
  <c r="I42" i="35" s="1"/>
  <c r="J42" i="70"/>
  <c r="K42"/>
  <c r="L42"/>
  <c r="M42"/>
  <c r="M42" i="35" s="1"/>
  <c r="N42" i="70"/>
  <c r="O42"/>
  <c r="O42" i="35" s="1"/>
  <c r="O42" i="37" s="1"/>
  <c r="C43" i="70"/>
  <c r="C43" i="35" s="1"/>
  <c r="D43" i="70"/>
  <c r="D43" i="35" s="1"/>
  <c r="E43" i="70"/>
  <c r="F43"/>
  <c r="G43"/>
  <c r="H43"/>
  <c r="H43" i="35" s="1"/>
  <c r="I43" i="70"/>
  <c r="J43"/>
  <c r="K43"/>
  <c r="K43" i="35" s="1"/>
  <c r="L43" i="70"/>
  <c r="L43" i="35" s="1"/>
  <c r="M43" i="70"/>
  <c r="N43"/>
  <c r="O43"/>
  <c r="O43" i="35" s="1"/>
  <c r="C44" i="70"/>
  <c r="C44" i="35" s="1"/>
  <c r="D44" i="70"/>
  <c r="E44"/>
  <c r="E44" i="35" s="1"/>
  <c r="F44" i="70"/>
  <c r="F44" i="35" s="1"/>
  <c r="G44" i="70"/>
  <c r="G44" i="35" s="1"/>
  <c r="H44" i="70"/>
  <c r="I44"/>
  <c r="I44" i="35" s="1"/>
  <c r="J44" i="70"/>
  <c r="K44"/>
  <c r="K44" i="35" s="1"/>
  <c r="L44" i="70"/>
  <c r="L44" i="35" s="1"/>
  <c r="L44" i="37" s="1"/>
  <c r="M44" i="70"/>
  <c r="N44"/>
  <c r="N44" i="35" s="1"/>
  <c r="O44" i="70"/>
  <c r="O44" i="35" s="1"/>
  <c r="C45" i="70"/>
  <c r="D45"/>
  <c r="D45" i="35" s="1"/>
  <c r="D45" i="37" s="1"/>
  <c r="E45" i="70"/>
  <c r="E45" i="35" s="1"/>
  <c r="F45" i="70"/>
  <c r="F45" i="35" s="1"/>
  <c r="G45" i="70"/>
  <c r="H45"/>
  <c r="H45" i="35" s="1"/>
  <c r="H45" i="37" s="1"/>
  <c r="I45" i="70"/>
  <c r="I45" i="35" s="1"/>
  <c r="J45" i="70"/>
  <c r="J45" i="35" s="1"/>
  <c r="K45" i="70"/>
  <c r="L45"/>
  <c r="M45"/>
  <c r="N45"/>
  <c r="N45" i="35" s="1"/>
  <c r="O45" i="70"/>
  <c r="C46"/>
  <c r="C46" i="35" s="1"/>
  <c r="C46" i="37" s="1"/>
  <c r="D46" i="70"/>
  <c r="E46"/>
  <c r="E46" i="35" s="1"/>
  <c r="F46" i="70"/>
  <c r="G46"/>
  <c r="H46"/>
  <c r="I46"/>
  <c r="I46" i="35" s="1"/>
  <c r="J46" i="70"/>
  <c r="K46"/>
  <c r="L46"/>
  <c r="M46"/>
  <c r="M46" i="35" s="1"/>
  <c r="N46" i="70"/>
  <c r="N46" i="35" s="1"/>
  <c r="N46" i="37" s="1"/>
  <c r="O46" i="70"/>
  <c r="O46" i="35" s="1"/>
  <c r="O46" i="37" s="1"/>
  <c r="C47" i="70"/>
  <c r="C47" i="35" s="1"/>
  <c r="D47" i="70"/>
  <c r="D47" i="35" s="1"/>
  <c r="E47" i="70"/>
  <c r="F47"/>
  <c r="G47"/>
  <c r="H47"/>
  <c r="H47" i="35" s="1"/>
  <c r="I47" i="70"/>
  <c r="J47"/>
  <c r="J47" i="35" s="1"/>
  <c r="J47" i="37" s="1"/>
  <c r="K47" i="70"/>
  <c r="K47" i="35" s="1"/>
  <c r="L47" i="70"/>
  <c r="L47" i="35" s="1"/>
  <c r="M47" i="70"/>
  <c r="M47" i="35" s="1"/>
  <c r="N47" i="70"/>
  <c r="O47"/>
  <c r="O47" i="35" s="1"/>
  <c r="C48" i="70"/>
  <c r="C48" i="35" s="1"/>
  <c r="D48" i="70"/>
  <c r="E48"/>
  <c r="E48" i="35" s="1"/>
  <c r="E48" i="37" s="1"/>
  <c r="F48" i="70"/>
  <c r="F48" i="35" s="1"/>
  <c r="G48" i="70"/>
  <c r="G48" i="35" s="1"/>
  <c r="H48" i="70"/>
  <c r="I48"/>
  <c r="I48" i="35" s="1"/>
  <c r="J48" i="70"/>
  <c r="J48" i="35" s="1"/>
  <c r="K48" i="70"/>
  <c r="K48" i="35" s="1"/>
  <c r="L48" i="70"/>
  <c r="M48"/>
  <c r="M48" i="35" s="1"/>
  <c r="M48" i="37" s="1"/>
  <c r="N48" i="70"/>
  <c r="N48" i="35" s="1"/>
  <c r="O48" i="70"/>
  <c r="O48" i="35" s="1"/>
  <c r="C49" i="70"/>
  <c r="C49" i="34" s="1"/>
  <c r="C49" i="36" s="1"/>
  <c r="D49" i="70"/>
  <c r="D49" i="34" s="1"/>
  <c r="D49" i="36" s="1"/>
  <c r="F49" i="70"/>
  <c r="G49"/>
  <c r="H49"/>
  <c r="H49" i="34" s="1"/>
  <c r="H49" i="36" s="1"/>
  <c r="I49" i="70"/>
  <c r="I49" i="34" s="1"/>
  <c r="I49" i="36" s="1"/>
  <c r="J49" i="70"/>
  <c r="K49"/>
  <c r="L49"/>
  <c r="L49" i="34" s="1"/>
  <c r="L49" i="36" s="1"/>
  <c r="N49" i="70"/>
  <c r="N49" i="34" s="1"/>
  <c r="N49" i="36" s="1"/>
  <c r="O49" i="70"/>
  <c r="D13"/>
  <c r="E13"/>
  <c r="F13"/>
  <c r="G13"/>
  <c r="H13"/>
  <c r="I13"/>
  <c r="J13"/>
  <c r="K13"/>
  <c r="N13"/>
  <c r="O13"/>
  <c r="D14"/>
  <c r="E14"/>
  <c r="F14"/>
  <c r="G14"/>
  <c r="H14"/>
  <c r="I14"/>
  <c r="J14"/>
  <c r="K14"/>
  <c r="N14"/>
  <c r="O14"/>
  <c r="D15"/>
  <c r="E15"/>
  <c r="F15"/>
  <c r="G15"/>
  <c r="H15"/>
  <c r="I15"/>
  <c r="J15"/>
  <c r="K15"/>
  <c r="N15"/>
  <c r="O15"/>
  <c r="D16"/>
  <c r="E16"/>
  <c r="F16"/>
  <c r="G16"/>
  <c r="H16"/>
  <c r="I16"/>
  <c r="J16"/>
  <c r="K16"/>
  <c r="N16"/>
  <c r="O16"/>
  <c r="D17"/>
  <c r="E17"/>
  <c r="F17"/>
  <c r="G17"/>
  <c r="H17"/>
  <c r="I17"/>
  <c r="J17"/>
  <c r="K17"/>
  <c r="N17"/>
  <c r="O17"/>
  <c r="D18"/>
  <c r="E18"/>
  <c r="F18"/>
  <c r="G18"/>
  <c r="H18"/>
  <c r="I18"/>
  <c r="J18"/>
  <c r="K18"/>
  <c r="N18"/>
  <c r="O18"/>
  <c r="D19"/>
  <c r="E19"/>
  <c r="F19"/>
  <c r="G19"/>
  <c r="H19"/>
  <c r="I19"/>
  <c r="J19"/>
  <c r="K19"/>
  <c r="N19"/>
  <c r="O19"/>
  <c r="D20"/>
  <c r="E20"/>
  <c r="F20"/>
  <c r="G20"/>
  <c r="H20"/>
  <c r="I20"/>
  <c r="J20"/>
  <c r="K20"/>
  <c r="N20"/>
  <c r="O20"/>
  <c r="C13"/>
  <c r="C14"/>
  <c r="C15"/>
  <c r="C16"/>
  <c r="C17"/>
  <c r="C18"/>
  <c r="C19"/>
  <c r="C20"/>
  <c r="B21"/>
  <c r="B22"/>
  <c r="B23"/>
  <c r="B23" i="34" s="1"/>
  <c r="B24" i="70"/>
  <c r="B25"/>
  <c r="B25" i="35" s="1"/>
  <c r="B26" i="70"/>
  <c r="B26" i="35" s="1"/>
  <c r="B27" i="70"/>
  <c r="B28"/>
  <c r="B28" i="35" s="1"/>
  <c r="B29" i="70"/>
  <c r="B29" i="35" s="1"/>
  <c r="B30" i="70"/>
  <c r="B31"/>
  <c r="B32"/>
  <c r="B32" i="35" s="1"/>
  <c r="B32" i="37" s="1"/>
  <c r="B33" i="70"/>
  <c r="B33" i="35" s="1"/>
  <c r="B33" i="37" s="1"/>
  <c r="B34" i="70"/>
  <c r="B35"/>
  <c r="B36"/>
  <c r="B36" i="35" s="1"/>
  <c r="B36" i="37" s="1"/>
  <c r="B37" i="70"/>
  <c r="B37" i="35" s="1"/>
  <c r="B37" i="37" s="1"/>
  <c r="B38" i="70"/>
  <c r="B39"/>
  <c r="B40"/>
  <c r="B40" i="35" s="1"/>
  <c r="B40" i="37" s="1"/>
  <c r="B41" i="70"/>
  <c r="B41" i="35" s="1"/>
  <c r="B41" i="37" s="1"/>
  <c r="B42" i="70"/>
  <c r="B42" i="35" s="1"/>
  <c r="B42" i="37" s="1"/>
  <c r="B43" i="70"/>
  <c r="B44"/>
  <c r="B44" i="35" s="1"/>
  <c r="B44" i="37" s="1"/>
  <c r="B45" i="70"/>
  <c r="B45" i="35" s="1"/>
  <c r="B45" i="37" s="1"/>
  <c r="B46" i="70"/>
  <c r="B46" i="35" s="1"/>
  <c r="B46" i="37" s="1"/>
  <c r="B20" i="70"/>
  <c r="M49"/>
  <c r="E49"/>
  <c r="N26" i="64"/>
  <c r="E25"/>
  <c r="E24" s="1"/>
  <c r="C25"/>
  <c r="F3" i="63"/>
  <c r="AN5" i="11" s="1"/>
  <c r="O3" i="63"/>
  <c r="F4"/>
  <c r="AN6" i="11" s="1"/>
  <c r="O4" i="63"/>
  <c r="F5"/>
  <c r="AN7" i="11" s="1"/>
  <c r="G5" i="63"/>
  <c r="AW7" i="11" s="1"/>
  <c r="O5" i="63"/>
  <c r="F6"/>
  <c r="G6"/>
  <c r="M6"/>
  <c r="CY8" i="11" s="1"/>
  <c r="O6" i="63"/>
  <c r="DQ8" i="11" s="1"/>
  <c r="F7" i="63"/>
  <c r="G7"/>
  <c r="M7"/>
  <c r="O7"/>
  <c r="F8"/>
  <c r="G8"/>
  <c r="M8"/>
  <c r="CY10" i="11" s="1"/>
  <c r="O8" i="63"/>
  <c r="B9"/>
  <c r="F9"/>
  <c r="AN11" i="11" s="1"/>
  <c r="G9" i="63"/>
  <c r="AW11" i="11" s="1"/>
  <c r="M9" i="63"/>
  <c r="O9"/>
  <c r="B10"/>
  <c r="D12" i="11" s="1"/>
  <c r="F10" i="63"/>
  <c r="G10"/>
  <c r="M10"/>
  <c r="O10"/>
  <c r="B11"/>
  <c r="D13" i="11" s="1"/>
  <c r="F11" i="63"/>
  <c r="AN13" i="11" s="1"/>
  <c r="G11" i="63"/>
  <c r="M11"/>
  <c r="CY13" i="11" s="1"/>
  <c r="O11" i="63"/>
  <c r="DQ13" i="11" s="1"/>
  <c r="B12" i="63"/>
  <c r="D14" i="11" s="1"/>
  <c r="F12" i="63"/>
  <c r="G12"/>
  <c r="M12"/>
  <c r="CY14" i="11" s="1"/>
  <c r="O12" i="63"/>
  <c r="B13"/>
  <c r="F13"/>
  <c r="AN15" i="11" s="1"/>
  <c r="G13" i="63"/>
  <c r="AW15" i="11" s="1"/>
  <c r="H13" i="63"/>
  <c r="BF15" i="11" s="1"/>
  <c r="I13" i="63"/>
  <c r="M13"/>
  <c r="O13"/>
  <c r="B14"/>
  <c r="F14"/>
  <c r="G14"/>
  <c r="H14"/>
  <c r="BF16" i="11" s="1"/>
  <c r="I14" i="63"/>
  <c r="BO16" i="11" s="1"/>
  <c r="J14" i="63"/>
  <c r="M14"/>
  <c r="CY16" i="11" s="1"/>
  <c r="O14" i="63"/>
  <c r="DQ16" i="11" s="1"/>
  <c r="B15" i="63"/>
  <c r="F15"/>
  <c r="G15"/>
  <c r="AW17" i="11" s="1"/>
  <c r="H15" i="63"/>
  <c r="I15"/>
  <c r="BO17" i="11" s="1"/>
  <c r="J15" i="63"/>
  <c r="K15"/>
  <c r="CG17" i="11" s="1"/>
  <c r="L15" i="63"/>
  <c r="M15"/>
  <c r="O15"/>
  <c r="B16"/>
  <c r="F16"/>
  <c r="G16"/>
  <c r="H16"/>
  <c r="I16"/>
  <c r="BO18" i="11" s="1"/>
  <c r="J16" i="63"/>
  <c r="BX18" i="11" s="1"/>
  <c r="K16" i="63"/>
  <c r="L16"/>
  <c r="M16"/>
  <c r="CY18" i="11" s="1"/>
  <c r="O16" i="63"/>
  <c r="B17"/>
  <c r="D19" i="11" s="1"/>
  <c r="F17" i="63"/>
  <c r="G17"/>
  <c r="H17"/>
  <c r="I17"/>
  <c r="J17"/>
  <c r="K17"/>
  <c r="CG19" i="11" s="1"/>
  <c r="L17" i="63"/>
  <c r="CP19" i="11" s="1"/>
  <c r="M17" i="63"/>
  <c r="CY19" i="11" s="1"/>
  <c r="O17" i="63"/>
  <c r="B18"/>
  <c r="D20" i="11" s="1"/>
  <c r="F18" i="63"/>
  <c r="G18"/>
  <c r="H18"/>
  <c r="I18"/>
  <c r="J18"/>
  <c r="K18"/>
  <c r="CG20" i="11" s="1"/>
  <c r="L18" i="63"/>
  <c r="M18"/>
  <c r="O18"/>
  <c r="DQ20" i="11" s="1"/>
  <c r="B19" i="63"/>
  <c r="D19"/>
  <c r="F19"/>
  <c r="G19"/>
  <c r="AW21" i="11" s="1"/>
  <c r="H19" i="63"/>
  <c r="BF21" i="11" s="1"/>
  <c r="I19" i="63"/>
  <c r="J19"/>
  <c r="K19"/>
  <c r="L19"/>
  <c r="M19"/>
  <c r="O19"/>
  <c r="DQ21" i="11" s="1"/>
  <c r="B20" i="63"/>
  <c r="D20"/>
  <c r="F20"/>
  <c r="G20"/>
  <c r="H20"/>
  <c r="I20"/>
  <c r="J20"/>
  <c r="K20"/>
  <c r="CG22" i="11" s="1"/>
  <c r="L20" i="63"/>
  <c r="CP22" i="11" s="1"/>
  <c r="M20" i="63"/>
  <c r="O20"/>
  <c r="B21"/>
  <c r="D21"/>
  <c r="V23" i="11" s="1"/>
  <c r="F21" i="63"/>
  <c r="AN23" i="11" s="1"/>
  <c r="G21" i="63"/>
  <c r="H21"/>
  <c r="I21"/>
  <c r="J21"/>
  <c r="BX23" i="11" s="1"/>
  <c r="K21" i="63"/>
  <c r="L21"/>
  <c r="M21"/>
  <c r="O21"/>
  <c r="DQ23" i="11" s="1"/>
  <c r="B22" i="63"/>
  <c r="D22"/>
  <c r="V24" i="11" s="1"/>
  <c r="F22" i="63"/>
  <c r="G22"/>
  <c r="AW24" i="11" s="1"/>
  <c r="H22" i="63"/>
  <c r="I22"/>
  <c r="J22"/>
  <c r="K22"/>
  <c r="CG24" i="11" s="1"/>
  <c r="L22" i="63"/>
  <c r="M22"/>
  <c r="O22"/>
  <c r="DQ24" i="11" s="1"/>
  <c r="B24" i="63"/>
  <c r="D24"/>
  <c r="F24"/>
  <c r="G24"/>
  <c r="H24"/>
  <c r="I24"/>
  <c r="J24"/>
  <c r="K24"/>
  <c r="L24"/>
  <c r="M24"/>
  <c r="O24"/>
  <c r="B25"/>
  <c r="D27" i="11" s="1"/>
  <c r="D25" i="63"/>
  <c r="F25"/>
  <c r="G25"/>
  <c r="H25"/>
  <c r="I25"/>
  <c r="BO27" i="11" s="1"/>
  <c r="J25" i="63"/>
  <c r="K25"/>
  <c r="CG27" i="11" s="1"/>
  <c r="L25" i="63"/>
  <c r="CP27" i="11" s="1"/>
  <c r="M25" i="63"/>
  <c r="O25"/>
  <c r="B26"/>
  <c r="C26"/>
  <c r="D26"/>
  <c r="V28" i="11" s="1"/>
  <c r="E26" i="63"/>
  <c r="F26"/>
  <c r="AN28" i="11" s="1"/>
  <c r="G26" i="63"/>
  <c r="AW28" i="11" s="1"/>
  <c r="H26" i="63"/>
  <c r="I26"/>
  <c r="J26"/>
  <c r="K26"/>
  <c r="CG28" i="11" s="1"/>
  <c r="L26" i="63"/>
  <c r="CP28" i="11" s="1"/>
  <c r="M26" i="63"/>
  <c r="O26"/>
  <c r="B27"/>
  <c r="C27"/>
  <c r="D27"/>
  <c r="E27"/>
  <c r="F27"/>
  <c r="AN29" i="11" s="1"/>
  <c r="G27" i="63"/>
  <c r="AW29" i="11" s="1"/>
  <c r="H27" i="63"/>
  <c r="I27"/>
  <c r="J27"/>
  <c r="K27"/>
  <c r="L27"/>
  <c r="M27"/>
  <c r="N27"/>
  <c r="DH29" i="11" s="1"/>
  <c r="O27" i="63"/>
  <c r="B28"/>
  <c r="C28"/>
  <c r="M30" i="11" s="1"/>
  <c r="D28" i="63"/>
  <c r="V30" i="11" s="1"/>
  <c r="E28" i="63"/>
  <c r="F28"/>
  <c r="G28"/>
  <c r="AW30" i="11" s="1"/>
  <c r="H28" i="63"/>
  <c r="I28"/>
  <c r="BO30" i="11" s="1"/>
  <c r="J28" i="63"/>
  <c r="K28"/>
  <c r="L28"/>
  <c r="CP30" i="11" s="1"/>
  <c r="M28" i="63"/>
  <c r="N28"/>
  <c r="O28"/>
  <c r="DQ30" i="11" s="1"/>
  <c r="B29" i="63"/>
  <c r="C29"/>
  <c r="M31" i="11" s="1"/>
  <c r="D29" i="63"/>
  <c r="E29"/>
  <c r="F29"/>
  <c r="AN31" i="11" s="1"/>
  <c r="G29" i="63"/>
  <c r="H29"/>
  <c r="I29"/>
  <c r="BO31" i="11" s="1"/>
  <c r="J29" i="63"/>
  <c r="K29"/>
  <c r="L29"/>
  <c r="M29"/>
  <c r="CY31" i="11" s="1"/>
  <c r="N29" i="63"/>
  <c r="O29"/>
  <c r="B30"/>
  <c r="C30"/>
  <c r="M32" i="11" s="1"/>
  <c r="D30" i="63"/>
  <c r="E30"/>
  <c r="AE32" i="11" s="1"/>
  <c r="F30" i="63"/>
  <c r="G30"/>
  <c r="H30"/>
  <c r="I30"/>
  <c r="BO32" i="11" s="1"/>
  <c r="J30" i="63"/>
  <c r="K30"/>
  <c r="L30"/>
  <c r="CP32" i="11" s="1"/>
  <c r="M30" i="63"/>
  <c r="N30"/>
  <c r="O30"/>
  <c r="B31"/>
  <c r="C31"/>
  <c r="D31"/>
  <c r="E31"/>
  <c r="F31"/>
  <c r="G31"/>
  <c r="H31"/>
  <c r="I31"/>
  <c r="J31"/>
  <c r="BX33" i="11" s="1"/>
  <c r="K31" i="63"/>
  <c r="L31"/>
  <c r="M31"/>
  <c r="CY33" i="11" s="1"/>
  <c r="N31" i="63"/>
  <c r="DH33" i="11" s="1"/>
  <c r="O31" i="63"/>
  <c r="B32"/>
  <c r="C32"/>
  <c r="D32"/>
  <c r="E32"/>
  <c r="F32"/>
  <c r="G32"/>
  <c r="AW34" i="11" s="1"/>
  <c r="H32" i="63"/>
  <c r="BF34" i="11" s="1"/>
  <c r="I32" i="63"/>
  <c r="J32"/>
  <c r="K32"/>
  <c r="L32"/>
  <c r="CP34" i="11" s="1"/>
  <c r="M32" i="63"/>
  <c r="N32"/>
  <c r="O32"/>
  <c r="DQ34" i="11" s="1"/>
  <c r="B33" i="63"/>
  <c r="C33"/>
  <c r="D33"/>
  <c r="E33"/>
  <c r="F33"/>
  <c r="AN35" i="11" s="1"/>
  <c r="G33" i="63"/>
  <c r="H33"/>
  <c r="I33"/>
  <c r="BO35" i="11" s="1"/>
  <c r="J33" i="63"/>
  <c r="BX35" i="11" s="1"/>
  <c r="K33" i="63"/>
  <c r="L33"/>
  <c r="M33"/>
  <c r="CY35" i="11" s="1"/>
  <c r="N33" i="63"/>
  <c r="DH35" i="11" s="1"/>
  <c r="O33" i="63"/>
  <c r="B34"/>
  <c r="C34"/>
  <c r="D34"/>
  <c r="E34"/>
  <c r="F34"/>
  <c r="G34"/>
  <c r="H34"/>
  <c r="I34"/>
  <c r="BO36" i="11" s="1"/>
  <c r="J34" i="63"/>
  <c r="K34"/>
  <c r="L34"/>
  <c r="CP36" i="11" s="1"/>
  <c r="M34" i="63"/>
  <c r="N34"/>
  <c r="O34"/>
  <c r="B35"/>
  <c r="C35"/>
  <c r="D35"/>
  <c r="E35"/>
  <c r="F35"/>
  <c r="G35"/>
  <c r="AW37" i="11" s="1"/>
  <c r="H35" i="63"/>
  <c r="I35"/>
  <c r="J35"/>
  <c r="BX37" i="11" s="1"/>
  <c r="K35" i="63"/>
  <c r="L35"/>
  <c r="M35"/>
  <c r="N35"/>
  <c r="O35"/>
  <c r="DQ37" i="11" s="1"/>
  <c r="B36" i="63"/>
  <c r="C36"/>
  <c r="M38" i="11" s="1"/>
  <c r="D36" i="63"/>
  <c r="E36"/>
  <c r="F36"/>
  <c r="G36"/>
  <c r="AW38" i="11" s="1"/>
  <c r="H36" i="63"/>
  <c r="I36"/>
  <c r="J36"/>
  <c r="K36"/>
  <c r="CG38" i="11" s="1"/>
  <c r="L36" i="63"/>
  <c r="CP38" i="11" s="1"/>
  <c r="M36" i="63"/>
  <c r="N36"/>
  <c r="O36"/>
  <c r="B37"/>
  <c r="C37"/>
  <c r="M39" i="11" s="1"/>
  <c r="D37" i="63"/>
  <c r="E37"/>
  <c r="AE39" i="11" s="1"/>
  <c r="F37" i="63"/>
  <c r="G37"/>
  <c r="AW39" i="11" s="1"/>
  <c r="H37" i="63"/>
  <c r="I37"/>
  <c r="BO39" i="11" s="1"/>
  <c r="J37" i="63"/>
  <c r="BX39" i="11" s="1"/>
  <c r="K37" i="63"/>
  <c r="L37"/>
  <c r="M37"/>
  <c r="CY39" i="11" s="1"/>
  <c r="N37" i="63"/>
  <c r="O37"/>
  <c r="B38"/>
  <c r="C38"/>
  <c r="D38"/>
  <c r="E38"/>
  <c r="F38"/>
  <c r="G38"/>
  <c r="H38"/>
  <c r="I38"/>
  <c r="BO40" i="11" s="1"/>
  <c r="J38" i="63"/>
  <c r="K38"/>
  <c r="CG40" i="11" s="1"/>
  <c r="L38" i="63"/>
  <c r="CP40" i="11" s="1"/>
  <c r="M38" i="63"/>
  <c r="N38"/>
  <c r="O38"/>
  <c r="B39"/>
  <c r="D41" i="11" s="1"/>
  <c r="C39" i="63"/>
  <c r="D39"/>
  <c r="E39"/>
  <c r="F39"/>
  <c r="AN41" i="11" s="1"/>
  <c r="G39" i="63"/>
  <c r="H39"/>
  <c r="I39"/>
  <c r="J39"/>
  <c r="K39"/>
  <c r="CG41" i="11" s="1"/>
  <c r="L39" i="63"/>
  <c r="M39"/>
  <c r="N39"/>
  <c r="O39"/>
  <c r="DQ41" i="11" s="1"/>
  <c r="B40" i="63"/>
  <c r="C40"/>
  <c r="D40"/>
  <c r="V42" i="11" s="1"/>
  <c r="E40" i="63"/>
  <c r="F40"/>
  <c r="G40"/>
  <c r="AW42" i="11" s="1"/>
  <c r="H40" i="63"/>
  <c r="BF42" i="11" s="1"/>
  <c r="I40" i="63"/>
  <c r="J40"/>
  <c r="K40"/>
  <c r="CG42" i="11" s="1"/>
  <c r="L40" i="63"/>
  <c r="CP42" i="11" s="1"/>
  <c r="M40" i="63"/>
  <c r="N40"/>
  <c r="O40"/>
  <c r="DQ42" i="11" s="1"/>
  <c r="B41" i="63"/>
  <c r="D43" i="11" s="1"/>
  <c r="C41" i="63"/>
  <c r="D41"/>
  <c r="E41"/>
  <c r="AE43" i="11" s="1"/>
  <c r="F41" i="63"/>
  <c r="AN43" i="11" s="1"/>
  <c r="G41" i="63"/>
  <c r="H41"/>
  <c r="I41"/>
  <c r="J41"/>
  <c r="K41"/>
  <c r="CG43" i="11" s="1"/>
  <c r="L41" i="63"/>
  <c r="M41"/>
  <c r="N41"/>
  <c r="O41"/>
  <c r="B42"/>
  <c r="C42"/>
  <c r="D42"/>
  <c r="V44" i="11" s="1"/>
  <c r="E42" i="63"/>
  <c r="F42"/>
  <c r="G42"/>
  <c r="H42"/>
  <c r="BF44" i="11" s="1"/>
  <c r="I42" i="63"/>
  <c r="J42"/>
  <c r="K42"/>
  <c r="L42"/>
  <c r="CP44" i="11" s="1"/>
  <c r="M42" i="63"/>
  <c r="N42"/>
  <c r="O42"/>
  <c r="B43"/>
  <c r="D45" i="11" s="1"/>
  <c r="C43" i="63"/>
  <c r="M45" i="11" s="1"/>
  <c r="D43" i="63"/>
  <c r="E43"/>
  <c r="F43"/>
  <c r="AN45" i="11" s="1"/>
  <c r="G43" i="63"/>
  <c r="H43"/>
  <c r="I43"/>
  <c r="BO45" i="11" s="1"/>
  <c r="J43" i="63"/>
  <c r="BX45" i="11" s="1"/>
  <c r="K43" i="63"/>
  <c r="CG45" i="11" s="1"/>
  <c r="L43" i="63"/>
  <c r="M43"/>
  <c r="N43"/>
  <c r="O43"/>
  <c r="B44"/>
  <c r="C44"/>
  <c r="M46" i="11" s="1"/>
  <c r="D44" i="63"/>
  <c r="E44"/>
  <c r="F44"/>
  <c r="G44"/>
  <c r="AW46" i="11" s="1"/>
  <c r="H44" i="63"/>
  <c r="I44"/>
  <c r="J44"/>
  <c r="K44"/>
  <c r="L44"/>
  <c r="CP46" i="11" s="1"/>
  <c r="M44" i="63"/>
  <c r="N44"/>
  <c r="O44"/>
  <c r="DQ46" i="11" s="1"/>
  <c r="B45" i="63"/>
  <c r="D47" i="11" s="1"/>
  <c r="C45" i="63"/>
  <c r="D45"/>
  <c r="V47" i="11" s="1"/>
  <c r="E45" i="63"/>
  <c r="AE47" i="11" s="1"/>
  <c r="F45" i="63"/>
  <c r="AN47" i="11" s="1"/>
  <c r="G45" i="63"/>
  <c r="H45"/>
  <c r="I45"/>
  <c r="J45"/>
  <c r="K45"/>
  <c r="L45"/>
  <c r="M45"/>
  <c r="N45"/>
  <c r="DH47" i="11" s="1"/>
  <c r="O45" i="63"/>
  <c r="B46"/>
  <c r="C46"/>
  <c r="M48" i="11" s="1"/>
  <c r="D46" i="63"/>
  <c r="V48" i="11" s="1"/>
  <c r="E46" i="63"/>
  <c r="F46"/>
  <c r="G46"/>
  <c r="H46"/>
  <c r="I46"/>
  <c r="J46"/>
  <c r="K46"/>
  <c r="L46"/>
  <c r="CP48" i="11" s="1"/>
  <c r="M46" i="63"/>
  <c r="N46"/>
  <c r="O46"/>
  <c r="DQ48" i="11" s="1"/>
  <c r="B47" i="63"/>
  <c r="D49" i="11" s="1"/>
  <c r="C47" i="63"/>
  <c r="D47"/>
  <c r="E47"/>
  <c r="F47"/>
  <c r="AN49" i="11" s="1"/>
  <c r="G47" i="63"/>
  <c r="H47"/>
  <c r="I47"/>
  <c r="J47"/>
  <c r="K47"/>
  <c r="L47"/>
  <c r="M47"/>
  <c r="N47"/>
  <c r="O47"/>
  <c r="B48"/>
  <c r="C48"/>
  <c r="M50" i="11" s="1"/>
  <c r="D48" i="63"/>
  <c r="E48"/>
  <c r="F48"/>
  <c r="G48"/>
  <c r="AW50" i="11" s="1"/>
  <c r="H48" i="63"/>
  <c r="BF50" i="11" s="1"/>
  <c r="I48" i="63"/>
  <c r="BO50" i="11" s="1"/>
  <c r="J48" i="63"/>
  <c r="K48"/>
  <c r="CG50" i="11" s="1"/>
  <c r="L48" i="63"/>
  <c r="M48"/>
  <c r="N48"/>
  <c r="O48"/>
  <c r="DQ50" i="11" s="1"/>
  <c r="B49" i="63"/>
  <c r="D51" i="11" s="1"/>
  <c r="C49" i="63"/>
  <c r="D49"/>
  <c r="E49"/>
  <c r="AE51" i="11" s="1"/>
  <c r="F49" i="63"/>
  <c r="AN51" i="11" s="1"/>
  <c r="G49" i="63"/>
  <c r="H49"/>
  <c r="I49"/>
  <c r="BO51" i="11" s="1"/>
  <c r="BU51" s="1"/>
  <c r="BN51" s="1"/>
  <c r="J49" i="63"/>
  <c r="BX51" i="11" s="1"/>
  <c r="O23" i="63"/>
  <c r="G23"/>
  <c r="H23"/>
  <c r="BF25" i="11" s="1"/>
  <c r="BF56" s="1"/>
  <c r="I23" i="63"/>
  <c r="BO25" i="11" s="1"/>
  <c r="BO56" s="1"/>
  <c r="J23" i="63"/>
  <c r="K23"/>
  <c r="L23"/>
  <c r="M23"/>
  <c r="D23"/>
  <c r="F23"/>
  <c r="AV26"/>
  <c r="AV25" s="1"/>
  <c r="AV24" s="1"/>
  <c r="AV23" s="1"/>
  <c r="AV22" s="1"/>
  <c r="AV21" s="1"/>
  <c r="AV20" s="1"/>
  <c r="AV19" s="1"/>
  <c r="AV18" s="1"/>
  <c r="AV17" s="1"/>
  <c r="AV16" s="1"/>
  <c r="AV15" s="1"/>
  <c r="AV14" s="1"/>
  <c r="AV13" s="1"/>
  <c r="AV12" s="1"/>
  <c r="AV11" s="1"/>
  <c r="AV10" s="1"/>
  <c r="AV9" s="1"/>
  <c r="AV8" s="1"/>
  <c r="AV7" s="1"/>
  <c r="AV6" s="1"/>
  <c r="AV5" s="1"/>
  <c r="AV4" s="1"/>
  <c r="AV3" s="1"/>
  <c r="AF26"/>
  <c r="AM25"/>
  <c r="AM24" s="1"/>
  <c r="AM23" s="1"/>
  <c r="AM22" s="1"/>
  <c r="AM21" s="1"/>
  <c r="AM20" s="1"/>
  <c r="AM19" s="1"/>
  <c r="AM18" s="1"/>
  <c r="AM17" s="1"/>
  <c r="AM16" s="1"/>
  <c r="AM15" s="1"/>
  <c r="AM14" s="1"/>
  <c r="AM13" s="1"/>
  <c r="AM12" s="1"/>
  <c r="AM11" s="1"/>
  <c r="AM10" s="1"/>
  <c r="AM9" s="1"/>
  <c r="AM8" s="1"/>
  <c r="AM7" s="1"/>
  <c r="AM6" s="1"/>
  <c r="AM5" s="1"/>
  <c r="AM4" s="1"/>
  <c r="AM3" s="1"/>
  <c r="AK25"/>
  <c r="AK24" s="1"/>
  <c r="AK23" s="1"/>
  <c r="AK22" s="1"/>
  <c r="AK21" s="1"/>
  <c r="AK20" s="1"/>
  <c r="AK19" s="1"/>
  <c r="AK18" s="1"/>
  <c r="AK17" s="1"/>
  <c r="AK16" s="1"/>
  <c r="AK15" s="1"/>
  <c r="AK14" s="1"/>
  <c r="AK13" s="1"/>
  <c r="AK12" s="1"/>
  <c r="AK11" s="1"/>
  <c r="AK10" s="1"/>
  <c r="AK9" s="1"/>
  <c r="AK8" s="1"/>
  <c r="AK7" s="1"/>
  <c r="AK6" s="1"/>
  <c r="AK5" s="1"/>
  <c r="AK4" s="1"/>
  <c r="AK3" s="1"/>
  <c r="B23"/>
  <c r="U25"/>
  <c r="C25" s="1"/>
  <c r="O45" i="44"/>
  <c r="O44"/>
  <c r="O43"/>
  <c r="O43" i="42" s="1"/>
  <c r="DO44" i="4" s="1"/>
  <c r="O24" i="206" s="1"/>
  <c r="O42" i="44"/>
  <c r="O42" i="42" s="1"/>
  <c r="DO43" i="4" s="1"/>
  <c r="O23" i="206" s="1"/>
  <c r="O41" i="44"/>
  <c r="O40"/>
  <c r="O40" i="42" s="1"/>
  <c r="DO41" i="4" s="1"/>
  <c r="O21" i="206" s="1"/>
  <c r="O39" i="44"/>
  <c r="O39" i="42" s="1"/>
  <c r="DO40" i="4" s="1"/>
  <c r="O20" i="206" s="1"/>
  <c r="O38" i="44"/>
  <c r="O38" i="42" s="1"/>
  <c r="DO39" i="4" s="1"/>
  <c r="O19" i="206" s="1"/>
  <c r="O37" i="44"/>
  <c r="O37" i="42" s="1"/>
  <c r="DO38" i="4" s="1"/>
  <c r="O18" i="206" s="1"/>
  <c r="O36" i="44"/>
  <c r="O36" i="42" s="1"/>
  <c r="DO37" i="4" s="1"/>
  <c r="O17" i="206" s="1"/>
  <c r="O35" i="44"/>
  <c r="O35" i="42" s="1"/>
  <c r="DO36" i="4" s="1"/>
  <c r="O16" i="206" s="1"/>
  <c r="O34" i="44"/>
  <c r="O34" i="42" s="1"/>
  <c r="DO35" i="4" s="1"/>
  <c r="O15" i="206" s="1"/>
  <c r="O33" i="44"/>
  <c r="O33" i="42" s="1"/>
  <c r="DO34" i="4" s="1"/>
  <c r="O14" i="206" s="1"/>
  <c r="O32" i="44"/>
  <c r="O31"/>
  <c r="O31" i="42" s="1"/>
  <c r="DO32" i="4" s="1"/>
  <c r="O12" i="206" s="1"/>
  <c r="O30" i="44"/>
  <c r="O30" i="42" s="1"/>
  <c r="DO31" i="4" s="1"/>
  <c r="O11" i="206" s="1"/>
  <c r="O29" i="44"/>
  <c r="O29" i="42" s="1"/>
  <c r="DO30" i="4" s="1"/>
  <c r="O10" i="206" s="1"/>
  <c r="O28" i="44"/>
  <c r="O28" i="42" s="1"/>
  <c r="DO29" i="4" s="1"/>
  <c r="O9" i="206" s="1"/>
  <c r="O27" i="44"/>
  <c r="O27" i="42" s="1"/>
  <c r="DO28" i="4" s="1"/>
  <c r="O8" i="206" s="1"/>
  <c r="O26" i="44"/>
  <c r="O26" i="42" s="1"/>
  <c r="DO27" i="4" s="1"/>
  <c r="O7" i="206" s="1"/>
  <c r="O25" i="44"/>
  <c r="O25" i="42" s="1"/>
  <c r="DO26" i="4" s="1"/>
  <c r="O6" i="206" s="1"/>
  <c r="O24" i="44"/>
  <c r="O24" i="42" s="1"/>
  <c r="DO25" i="4" s="1"/>
  <c r="O5" i="206" s="1"/>
  <c r="O23" i="44"/>
  <c r="O23" i="42" s="1"/>
  <c r="DO24" i="4" s="1"/>
  <c r="O4" i="206" s="1"/>
  <c r="O22" i="44"/>
  <c r="O22" i="42" s="1"/>
  <c r="DO23" i="4" s="1"/>
  <c r="O21" i="44"/>
  <c r="O21" i="42" s="1"/>
  <c r="DO22" i="4" s="1"/>
  <c r="O20" i="44"/>
  <c r="O19"/>
  <c r="O19" i="42" s="1"/>
  <c r="DO20" i="4" s="1"/>
  <c r="O18" i="44"/>
  <c r="O18" i="42" s="1"/>
  <c r="DO19" i="4" s="1"/>
  <c r="O17" i="44"/>
  <c r="O17" i="42" s="1"/>
  <c r="DO18" i="4" s="1"/>
  <c r="O16" i="44"/>
  <c r="O15"/>
  <c r="O15" i="42" s="1"/>
  <c r="DO16" i="4" s="1"/>
  <c r="O14" i="44"/>
  <c r="O14" i="42" s="1"/>
  <c r="DO15" i="4" s="1"/>
  <c r="O13" i="44"/>
  <c r="O13" i="42" s="1"/>
  <c r="DO14" i="4" s="1"/>
  <c r="O12" i="44"/>
  <c r="O11"/>
  <c r="O11" i="42" s="1"/>
  <c r="DO12" i="4" s="1"/>
  <c r="O10" i="44"/>
  <c r="O10" i="42" s="1"/>
  <c r="DO11" i="4" s="1"/>
  <c r="O9" i="44"/>
  <c r="O9" i="42" s="1"/>
  <c r="DO10" i="4" s="1"/>
  <c r="O8" i="44"/>
  <c r="O7"/>
  <c r="O7" i="42" s="1"/>
  <c r="DO8" i="4" s="1"/>
  <c r="O6" i="44"/>
  <c r="O6" i="42" s="1"/>
  <c r="DO7" i="4" s="1"/>
  <c r="O5" i="44"/>
  <c r="O5" i="42" s="1"/>
  <c r="DO6" i="4" s="1"/>
  <c r="O4" i="44"/>
  <c r="O3"/>
  <c r="O3" i="42" s="1"/>
  <c r="DO4" i="4" s="1"/>
  <c r="N45" i="44"/>
  <c r="N45" i="42" s="1"/>
  <c r="DF46" i="4" s="1"/>
  <c r="N26" i="206" s="1"/>
  <c r="N44" i="44"/>
  <c r="N43"/>
  <c r="N43" i="42" s="1"/>
  <c r="DF44" i="4" s="1"/>
  <c r="N24" i="206" s="1"/>
  <c r="N42" i="44"/>
  <c r="N42" i="42" s="1"/>
  <c r="DF43" i="4" s="1"/>
  <c r="N23" i="206" s="1"/>
  <c r="N41" i="44"/>
  <c r="N41" i="42" s="1"/>
  <c r="DF42" i="4" s="1"/>
  <c r="N22" i="206" s="1"/>
  <c r="N40" i="44"/>
  <c r="N40" i="42" s="1"/>
  <c r="DF41" i="4" s="1"/>
  <c r="N21" i="206" s="1"/>
  <c r="N39" i="44"/>
  <c r="N39" i="42" s="1"/>
  <c r="DF40" i="4" s="1"/>
  <c r="N20" i="206" s="1"/>
  <c r="N38" i="44"/>
  <c r="N38" i="42" s="1"/>
  <c r="DF39" i="4" s="1"/>
  <c r="N19" i="206" s="1"/>
  <c r="N37" i="44"/>
  <c r="N37" i="42" s="1"/>
  <c r="DF38" i="4" s="1"/>
  <c r="N18" i="206" s="1"/>
  <c r="N36" i="44"/>
  <c r="N36" i="42" s="1"/>
  <c r="DF37" i="4" s="1"/>
  <c r="N17" i="206" s="1"/>
  <c r="N35" i="44"/>
  <c r="N34"/>
  <c r="N34" i="42" s="1"/>
  <c r="DF35" i="4" s="1"/>
  <c r="N15" i="206" s="1"/>
  <c r="N33" i="44"/>
  <c r="N33" i="42" s="1"/>
  <c r="DF34" i="4" s="1"/>
  <c r="N14" i="206" s="1"/>
  <c r="N32" i="44"/>
  <c r="N32" i="42" s="1"/>
  <c r="DF33" i="4" s="1"/>
  <c r="N13" i="206" s="1"/>
  <c r="N31" i="44"/>
  <c r="N31" i="42" s="1"/>
  <c r="DF32" i="4" s="1"/>
  <c r="N12" i="206" s="1"/>
  <c r="N30" i="44"/>
  <c r="N30" i="42" s="1"/>
  <c r="DF31" i="4" s="1"/>
  <c r="N11" i="206" s="1"/>
  <c r="N29" i="44"/>
  <c r="N29" i="42" s="1"/>
  <c r="DF30" i="4" s="1"/>
  <c r="N10" i="206" s="1"/>
  <c r="N28" i="44"/>
  <c r="N28" i="42" s="1"/>
  <c r="DF29" i="4" s="1"/>
  <c r="N9" i="206" s="1"/>
  <c r="N27" i="44"/>
  <c r="N27" i="42" s="1"/>
  <c r="DF28" i="4" s="1"/>
  <c r="N8" i="206" s="1"/>
  <c r="N26" i="44"/>
  <c r="N26" i="42" s="1"/>
  <c r="DF27" i="4" s="1"/>
  <c r="N7" i="206" s="1"/>
  <c r="N25" i="44"/>
  <c r="N24"/>
  <c r="N24" i="42" s="1"/>
  <c r="DF25" i="4" s="1"/>
  <c r="N5" i="206" s="1"/>
  <c r="N23" i="44"/>
  <c r="N22"/>
  <c r="N22" i="42" s="1"/>
  <c r="DF23" i="4" s="1"/>
  <c r="N21" i="44"/>
  <c r="N21" i="42" s="1"/>
  <c r="DF22" i="4" s="1"/>
  <c r="N20" i="44"/>
  <c r="N19"/>
  <c r="N19" i="42" s="1"/>
  <c r="DF20" i="4" s="1"/>
  <c r="N18" i="44"/>
  <c r="N18" i="42" s="1"/>
  <c r="DF19" i="4" s="1"/>
  <c r="N17" i="44"/>
  <c r="N17" i="42" s="1"/>
  <c r="DF18" i="4" s="1"/>
  <c r="N16" i="44"/>
  <c r="N16" i="42" s="1"/>
  <c r="DF17" i="4" s="1"/>
  <c r="N15" i="44"/>
  <c r="N15" i="42" s="1"/>
  <c r="DF16" i="4" s="1"/>
  <c r="N14" i="44"/>
  <c r="N14" i="42" s="1"/>
  <c r="DF15" i="4" s="1"/>
  <c r="N13" i="44"/>
  <c r="N13" i="42" s="1"/>
  <c r="DF14" i="4" s="1"/>
  <c r="N12" i="44"/>
  <c r="N11"/>
  <c r="N10"/>
  <c r="N10" i="42" s="1"/>
  <c r="DF11" i="4" s="1"/>
  <c r="N9" i="44"/>
  <c r="N9" i="42" s="1"/>
  <c r="DF10" i="4" s="1"/>
  <c r="N8" i="44"/>
  <c r="N8" i="42" s="1"/>
  <c r="DF9" i="4" s="1"/>
  <c r="N7" i="44"/>
  <c r="N7" i="42" s="1"/>
  <c r="DF8" i="4" s="1"/>
  <c r="N6" i="44"/>
  <c r="N6" i="42" s="1"/>
  <c r="DF7" i="4" s="1"/>
  <c r="N5" i="44"/>
  <c r="N5" i="42" s="1"/>
  <c r="DF6" i="4" s="1"/>
  <c r="N4" i="44"/>
  <c r="N3"/>
  <c r="N3" i="42" s="1"/>
  <c r="DF4" i="4" s="1"/>
  <c r="M45" i="44"/>
  <c r="M45" i="42" s="1"/>
  <c r="CW46" i="4" s="1"/>
  <c r="M26" i="206" s="1"/>
  <c r="M44" i="44"/>
  <c r="M44" i="42" s="1"/>
  <c r="CW45" i="4" s="1"/>
  <c r="M25" i="206" s="1"/>
  <c r="M43" i="44"/>
  <c r="M43" i="42" s="1"/>
  <c r="CW44" i="4" s="1"/>
  <c r="M24" i="206" s="1"/>
  <c r="M42" i="44"/>
  <c r="M41"/>
  <c r="M41" i="42" s="1"/>
  <c r="CW42" i="4" s="1"/>
  <c r="M22" i="206" s="1"/>
  <c r="M40" i="44"/>
  <c r="M40" i="42" s="1"/>
  <c r="CW41" i="4" s="1"/>
  <c r="M21" i="206" s="1"/>
  <c r="M39" i="44"/>
  <c r="M39" i="42" s="1"/>
  <c r="CW40" i="4" s="1"/>
  <c r="M20" i="206" s="1"/>
  <c r="M38" i="44"/>
  <c r="M38" i="42" s="1"/>
  <c r="CW39" i="4" s="1"/>
  <c r="M19" i="206" s="1"/>
  <c r="M37" i="44"/>
  <c r="M37" i="42" s="1"/>
  <c r="CW38" i="4" s="1"/>
  <c r="M18" i="206" s="1"/>
  <c r="M36" i="44"/>
  <c r="M36" i="42" s="1"/>
  <c r="CW37" i="4" s="1"/>
  <c r="M17" i="206" s="1"/>
  <c r="M35" i="44"/>
  <c r="M35" i="42" s="1"/>
  <c r="CW36" i="4" s="1"/>
  <c r="M16" i="206" s="1"/>
  <c r="M34" i="44"/>
  <c r="M34" i="42" s="1"/>
  <c r="CW35" i="4" s="1"/>
  <c r="M15" i="206" s="1"/>
  <c r="M33" i="44"/>
  <c r="M33" i="42" s="1"/>
  <c r="CW34" i="4" s="1"/>
  <c r="M14" i="206" s="1"/>
  <c r="M32" i="44"/>
  <c r="M32" i="42" s="1"/>
  <c r="CW33" i="4" s="1"/>
  <c r="M13" i="206" s="1"/>
  <c r="M31" i="44"/>
  <c r="M31" i="42" s="1"/>
  <c r="CW32" i="4" s="1"/>
  <c r="M12" i="206" s="1"/>
  <c r="M30" i="44"/>
  <c r="M29"/>
  <c r="M29" i="42" s="1"/>
  <c r="CW30" i="4" s="1"/>
  <c r="M10" i="206" s="1"/>
  <c r="M28" i="44"/>
  <c r="M28" i="42" s="1"/>
  <c r="CW29" i="4" s="1"/>
  <c r="M9" i="206" s="1"/>
  <c r="M27" i="44"/>
  <c r="M27" i="42" s="1"/>
  <c r="CW28" i="4" s="1"/>
  <c r="M8" i="206" s="1"/>
  <c r="M26" i="44"/>
  <c r="M26" i="42" s="1"/>
  <c r="CW27" i="4" s="1"/>
  <c r="M7" i="206" s="1"/>
  <c r="M25" i="44"/>
  <c r="M25" i="42" s="1"/>
  <c r="CW26" i="4" s="1"/>
  <c r="M6" i="206" s="1"/>
  <c r="M24" i="44"/>
  <c r="M24" i="42" s="1"/>
  <c r="CW25" i="4" s="1"/>
  <c r="M5" i="206" s="1"/>
  <c r="M23" i="44"/>
  <c r="M22"/>
  <c r="M21"/>
  <c r="M21" i="42" s="1"/>
  <c r="CW22" i="4" s="1"/>
  <c r="M20" i="44"/>
  <c r="M20" i="42" s="1"/>
  <c r="CW21" i="4" s="1"/>
  <c r="M19" i="44"/>
  <c r="M18"/>
  <c r="M18" i="42" s="1"/>
  <c r="CW19" i="4" s="1"/>
  <c r="M17" i="44"/>
  <c r="M17" i="42" s="1"/>
  <c r="CW18" i="4" s="1"/>
  <c r="M16" i="44"/>
  <c r="M16" i="42" s="1"/>
  <c r="CW17" i="4" s="1"/>
  <c r="M15" i="44"/>
  <c r="M15" i="42" s="1"/>
  <c r="CW16" i="4" s="1"/>
  <c r="M14" i="44"/>
  <c r="M13"/>
  <c r="M13" i="42" s="1"/>
  <c r="CW14" i="4" s="1"/>
  <c r="M12" i="44"/>
  <c r="M12" i="42" s="1"/>
  <c r="CW13" i="4" s="1"/>
  <c r="M11" i="44"/>
  <c r="M10"/>
  <c r="M10" i="42" s="1"/>
  <c r="CW11" i="4" s="1"/>
  <c r="M9" i="44"/>
  <c r="M9" i="42" s="1"/>
  <c r="CW10" i="4" s="1"/>
  <c r="M8" i="44"/>
  <c r="M8" i="42" s="1"/>
  <c r="CW9" i="4" s="1"/>
  <c r="M7" i="44"/>
  <c r="M6"/>
  <c r="M5"/>
  <c r="M5" i="42" s="1"/>
  <c r="CW6" i="4" s="1"/>
  <c r="M4" i="44"/>
  <c r="M4" i="42" s="1"/>
  <c r="CW5" i="4" s="1"/>
  <c r="M3" i="44"/>
  <c r="M3" i="42" s="1"/>
  <c r="CW4" i="4" s="1"/>
  <c r="L45" i="44"/>
  <c r="L45" i="42" s="1"/>
  <c r="CN46" i="4" s="1"/>
  <c r="L26" i="206" s="1"/>
  <c r="L44" i="44"/>
  <c r="L44" i="42" s="1"/>
  <c r="CN45" i="4" s="1"/>
  <c r="L25" i="206" s="1"/>
  <c r="L43" i="44"/>
  <c r="L43" i="42" s="1"/>
  <c r="CN44" i="4" s="1"/>
  <c r="L24" i="206" s="1"/>
  <c r="L42" i="44"/>
  <c r="L41"/>
  <c r="L40"/>
  <c r="L40" i="42" s="1"/>
  <c r="CN41" i="4" s="1"/>
  <c r="L21" i="206" s="1"/>
  <c r="L39" i="44"/>
  <c r="L39" i="42" s="1"/>
  <c r="CN40" i="4" s="1"/>
  <c r="L20" i="206" s="1"/>
  <c r="L38" i="44"/>
  <c r="L38" i="42" s="1"/>
  <c r="CN39" i="4" s="1"/>
  <c r="L19" i="206" s="1"/>
  <c r="L37" i="44"/>
  <c r="L37" i="42" s="1"/>
  <c r="CN38" i="4" s="1"/>
  <c r="L18" i="206" s="1"/>
  <c r="L36" i="44"/>
  <c r="L36" i="42" s="1"/>
  <c r="CN37" i="4" s="1"/>
  <c r="L17" i="206" s="1"/>
  <c r="L35" i="44"/>
  <c r="L35" i="42" s="1"/>
  <c r="CN36" i="4" s="1"/>
  <c r="L16" i="206" s="1"/>
  <c r="L34" i="44"/>
  <c r="L33"/>
  <c r="L32"/>
  <c r="L32" i="42" s="1"/>
  <c r="CN33" i="4" s="1"/>
  <c r="L13" i="206" s="1"/>
  <c r="L31" i="44"/>
  <c r="L31" i="42" s="1"/>
  <c r="CN32" i="4" s="1"/>
  <c r="L12" i="206" s="1"/>
  <c r="L30" i="44"/>
  <c r="L29"/>
  <c r="L28"/>
  <c r="L28" i="42" s="1"/>
  <c r="CN29" i="4" s="1"/>
  <c r="L9" i="206" s="1"/>
  <c r="L27" i="44"/>
  <c r="L27" i="42" s="1"/>
  <c r="CN28" i="4" s="1"/>
  <c r="L8" i="206" s="1"/>
  <c r="L26" i="44"/>
  <c r="L26" i="42" s="1"/>
  <c r="CN27" i="4" s="1"/>
  <c r="L7" i="206" s="1"/>
  <c r="L25" i="44"/>
  <c r="L25" i="42" s="1"/>
  <c r="CN26" i="4" s="1"/>
  <c r="L6" i="206" s="1"/>
  <c r="L24" i="44"/>
  <c r="L24" i="42" s="1"/>
  <c r="CN25" i="4" s="1"/>
  <c r="L5" i="206" s="1"/>
  <c r="L23" i="44"/>
  <c r="L23" i="42" s="1"/>
  <c r="CN24" i="4" s="1"/>
  <c r="L4" i="206" s="1"/>
  <c r="L22" i="44"/>
  <c r="L21"/>
  <c r="L21" i="42" s="1"/>
  <c r="L20" i="44"/>
  <c r="L20" i="42" s="1"/>
  <c r="L19" i="44"/>
  <c r="L19" i="42" s="1"/>
  <c r="L18" i="44"/>
  <c r="L17"/>
  <c r="L17" i="42" s="1"/>
  <c r="L16" i="44"/>
  <c r="L16" i="42" s="1"/>
  <c r="L15" i="44"/>
  <c r="L15" i="42" s="1"/>
  <c r="L14" i="44"/>
  <c r="L13"/>
  <c r="L13" i="42" s="1"/>
  <c r="L12" i="44"/>
  <c r="L12" i="42" s="1"/>
  <c r="L11" i="44"/>
  <c r="L11" i="42" s="1"/>
  <c r="L10" i="44"/>
  <c r="L9"/>
  <c r="L9" i="42" s="1"/>
  <c r="L8" i="44"/>
  <c r="L8" i="42" s="1"/>
  <c r="L7" i="44"/>
  <c r="L7" i="42" s="1"/>
  <c r="L6" i="44"/>
  <c r="L5"/>
  <c r="L5" i="42" s="1"/>
  <c r="L4" i="44"/>
  <c r="L4" i="42" s="1"/>
  <c r="L3" i="44"/>
  <c r="L3" i="42" s="1"/>
  <c r="K45" i="44"/>
  <c r="K45" i="42" s="1"/>
  <c r="CE46" i="4" s="1"/>
  <c r="K26" i="206" s="1"/>
  <c r="K44" i="44"/>
  <c r="K43"/>
  <c r="K43" i="42" s="1"/>
  <c r="CE44" i="4" s="1"/>
  <c r="K24" i="206" s="1"/>
  <c r="K42" i="44"/>
  <c r="K42" i="42" s="1"/>
  <c r="CE43" i="4" s="1"/>
  <c r="K23" i="206" s="1"/>
  <c r="K41" i="44"/>
  <c r="K40"/>
  <c r="K40" i="42" s="1"/>
  <c r="CE41" i="4" s="1"/>
  <c r="K21" i="206" s="1"/>
  <c r="K39" i="44"/>
  <c r="K39" i="42" s="1"/>
  <c r="CE40" i="4" s="1"/>
  <c r="K20" i="206" s="1"/>
  <c r="K38" i="44"/>
  <c r="K37"/>
  <c r="K37" i="42" s="1"/>
  <c r="CE38" i="4" s="1"/>
  <c r="K18" i="206" s="1"/>
  <c r="K36" i="44"/>
  <c r="K36" i="42" s="1"/>
  <c r="CE37" i="4" s="1"/>
  <c r="K17" i="206" s="1"/>
  <c r="K35" i="44"/>
  <c r="K35" i="42" s="1"/>
  <c r="CE36" i="4" s="1"/>
  <c r="K16" i="206" s="1"/>
  <c r="K34" i="44"/>
  <c r="K33"/>
  <c r="K32"/>
  <c r="K31"/>
  <c r="K30"/>
  <c r="K30" i="42" s="1"/>
  <c r="CE31" i="4" s="1"/>
  <c r="K11" i="206" s="1"/>
  <c r="K29" i="44"/>
  <c r="K28"/>
  <c r="K28" i="42" s="1"/>
  <c r="CE29" i="4" s="1"/>
  <c r="K9" i="206" s="1"/>
  <c r="K27" i="44"/>
  <c r="K27" i="42" s="1"/>
  <c r="CE28" i="4" s="1"/>
  <c r="K8" i="206" s="1"/>
  <c r="K26" i="44"/>
  <c r="K26" i="42" s="1"/>
  <c r="CE27" i="4" s="1"/>
  <c r="K7" i="206" s="1"/>
  <c r="K25" i="44"/>
  <c r="K24"/>
  <c r="K24" i="42" s="1"/>
  <c r="CE25" i="4" s="1"/>
  <c r="K5" i="206" s="1"/>
  <c r="K23" i="44"/>
  <c r="K23" i="42" s="1"/>
  <c r="CE24" i="4" s="1"/>
  <c r="K4" i="206" s="1"/>
  <c r="K22" i="44"/>
  <c r="K22" i="42" s="1"/>
  <c r="CE23" i="4" s="1"/>
  <c r="K21" i="44"/>
  <c r="K21" i="42" s="1"/>
  <c r="CE22" i="4" s="1"/>
  <c r="K20" i="44"/>
  <c r="K19"/>
  <c r="K19" i="42" s="1"/>
  <c r="CE20" i="4" s="1"/>
  <c r="K18" i="44"/>
  <c r="K18" i="42" s="1"/>
  <c r="CE19" i="4" s="1"/>
  <c r="K17" i="44"/>
  <c r="K17" i="42" s="1"/>
  <c r="CE18" i="4" s="1"/>
  <c r="K16" i="44"/>
  <c r="K15"/>
  <c r="K15" i="42" s="1"/>
  <c r="CE16" i="4" s="1"/>
  <c r="K14" i="44"/>
  <c r="K14" i="42" s="1"/>
  <c r="CE15" i="4" s="1"/>
  <c r="K13" i="44"/>
  <c r="K13" i="42" s="1"/>
  <c r="CE14" i="4" s="1"/>
  <c r="K12" i="44"/>
  <c r="K11"/>
  <c r="K11" i="42" s="1"/>
  <c r="CE12" i="4" s="1"/>
  <c r="K10" i="44"/>
  <c r="K10" i="42" s="1"/>
  <c r="CE11" i="4" s="1"/>
  <c r="K9" i="44"/>
  <c r="K8"/>
  <c r="K8" i="42" s="1"/>
  <c r="CE9" i="4" s="1"/>
  <c r="K7" i="44"/>
  <c r="K7" i="42" s="1"/>
  <c r="CE8" i="4" s="1"/>
  <c r="K6" i="44"/>
  <c r="K6" i="42" s="1"/>
  <c r="CE7" i="4" s="1"/>
  <c r="K5" i="44"/>
  <c r="K5" i="42" s="1"/>
  <c r="CE6" i="4" s="1"/>
  <c r="K4" i="44"/>
  <c r="K4" i="42" s="1"/>
  <c r="CE5" i="4" s="1"/>
  <c r="K3" i="44"/>
  <c r="K3" i="42" s="1"/>
  <c r="CE4" i="4" s="1"/>
  <c r="J45" i="44"/>
  <c r="J45" i="42" s="1"/>
  <c r="BV46" i="4" s="1"/>
  <c r="J26" i="206" s="1"/>
  <c r="J44" i="44"/>
  <c r="J43"/>
  <c r="J42"/>
  <c r="J42" i="42" s="1"/>
  <c r="BV43" i="4" s="1"/>
  <c r="J23" i="206" s="1"/>
  <c r="J41" i="44"/>
  <c r="J41" i="42" s="1"/>
  <c r="BV42" i="4" s="1"/>
  <c r="J22" i="206" s="1"/>
  <c r="J40" i="44"/>
  <c r="J39"/>
  <c r="J38"/>
  <c r="J38" i="42" s="1"/>
  <c r="BV39" i="4" s="1"/>
  <c r="J19" i="206" s="1"/>
  <c r="J37" i="44"/>
  <c r="J37" i="42" s="1"/>
  <c r="BV38" i="4" s="1"/>
  <c r="J18" i="206" s="1"/>
  <c r="J36" i="44"/>
  <c r="J35"/>
  <c r="J35" i="42" s="1"/>
  <c r="BV36" i="4" s="1"/>
  <c r="J16" i="206" s="1"/>
  <c r="J34" i="44"/>
  <c r="J33"/>
  <c r="J33" i="42" s="1"/>
  <c r="BV34" i="4" s="1"/>
  <c r="J14" i="206" s="1"/>
  <c r="J32" i="44"/>
  <c r="J32" i="42" s="1"/>
  <c r="BV33" i="4" s="1"/>
  <c r="J13" i="206" s="1"/>
  <c r="J31" i="44"/>
  <c r="J30"/>
  <c r="J30" i="42" s="1"/>
  <c r="BV31" i="4" s="1"/>
  <c r="J11" i="206" s="1"/>
  <c r="J29" i="44"/>
  <c r="J29" i="42" s="1"/>
  <c r="BV30" i="4" s="1"/>
  <c r="J10" i="206" s="1"/>
  <c r="J28" i="44"/>
  <c r="J28" i="42" s="1"/>
  <c r="BV29" i="4" s="1"/>
  <c r="J9" i="206" s="1"/>
  <c r="J27" i="44"/>
  <c r="J27" i="42" s="1"/>
  <c r="BV28" i="4" s="1"/>
  <c r="J8" i="206" s="1"/>
  <c r="J26" i="44"/>
  <c r="J26" i="42" s="1"/>
  <c r="BV27" i="4" s="1"/>
  <c r="J7" i="206" s="1"/>
  <c r="J25" i="44"/>
  <c r="J25" i="42" s="1"/>
  <c r="BV26" i="4" s="1"/>
  <c r="J6" i="206" s="1"/>
  <c r="J24" i="44"/>
  <c r="J23"/>
  <c r="J22"/>
  <c r="J22" i="42" s="1"/>
  <c r="J21" i="44"/>
  <c r="J20"/>
  <c r="J19"/>
  <c r="J18"/>
  <c r="J17"/>
  <c r="J16"/>
  <c r="J15"/>
  <c r="J14"/>
  <c r="J14" i="42" s="1"/>
  <c r="J13" i="44"/>
  <c r="J12"/>
  <c r="J11"/>
  <c r="J10"/>
  <c r="J10" i="42" s="1"/>
  <c r="J9" i="44"/>
  <c r="J8"/>
  <c r="J7"/>
  <c r="J6"/>
  <c r="J6" i="42" s="1"/>
  <c r="J5" i="44"/>
  <c r="J4"/>
  <c r="J3"/>
  <c r="I45"/>
  <c r="I45" i="42" s="1"/>
  <c r="BM46" i="4" s="1"/>
  <c r="I26" i="206" s="1"/>
  <c r="I44" i="44"/>
  <c r="I44" i="42" s="1"/>
  <c r="BM45" i="4" s="1"/>
  <c r="I25" i="206" s="1"/>
  <c r="I43" i="44"/>
  <c r="I42"/>
  <c r="I42" i="42" s="1"/>
  <c r="BM43" i="4" s="1"/>
  <c r="I23" i="206" s="1"/>
  <c r="I41" i="44"/>
  <c r="I41" i="42" s="1"/>
  <c r="BM42" i="4" s="1"/>
  <c r="I22" i="206" s="1"/>
  <c r="I40" i="44"/>
  <c r="I40" i="42" s="1"/>
  <c r="BM41" i="4" s="1"/>
  <c r="I21" i="206" s="1"/>
  <c r="I39" i="44"/>
  <c r="I39" i="42" s="1"/>
  <c r="BM40" i="4" s="1"/>
  <c r="I20" i="206" s="1"/>
  <c r="I38" i="44"/>
  <c r="I37"/>
  <c r="I37" i="42" s="1"/>
  <c r="BM38" i="4" s="1"/>
  <c r="I18" i="206" s="1"/>
  <c r="I36" i="44"/>
  <c r="I36" i="42" s="1"/>
  <c r="BM37" i="4" s="1"/>
  <c r="I17" i="206" s="1"/>
  <c r="I35" i="44"/>
  <c r="I35" i="42" s="1"/>
  <c r="BM36" i="4" s="1"/>
  <c r="I16" i="206" s="1"/>
  <c r="I34" i="44"/>
  <c r="I33"/>
  <c r="I33" i="42" s="1"/>
  <c r="BM34" i="4" s="1"/>
  <c r="I14" i="206" s="1"/>
  <c r="I32" i="44"/>
  <c r="I32" i="42" s="1"/>
  <c r="BM33" i="4" s="1"/>
  <c r="I13" i="206" s="1"/>
  <c r="I31" i="44"/>
  <c r="I31" i="42" s="1"/>
  <c r="BM32" i="4" s="1"/>
  <c r="I12" i="206" s="1"/>
  <c r="I30" i="44"/>
  <c r="I30" i="42" s="1"/>
  <c r="BM31" i="4" s="1"/>
  <c r="I11" i="206" s="1"/>
  <c r="I29" i="44"/>
  <c r="I29" i="42" s="1"/>
  <c r="BM30" i="4" s="1"/>
  <c r="I10" i="206" s="1"/>
  <c r="I28" i="44"/>
  <c r="I28" i="42" s="1"/>
  <c r="BM29" i="4" s="1"/>
  <c r="I9" i="206" s="1"/>
  <c r="I27" i="44"/>
  <c r="I27" i="42" s="1"/>
  <c r="BM28" i="4" s="1"/>
  <c r="I8" i="206" s="1"/>
  <c r="I26" i="44"/>
  <c r="I25"/>
  <c r="I25" i="42" s="1"/>
  <c r="BM26" i="4" s="1"/>
  <c r="I6" i="206" s="1"/>
  <c r="I24" i="44"/>
  <c r="I24" i="42" s="1"/>
  <c r="BM25" i="4" s="1"/>
  <c r="I5" i="206" s="1"/>
  <c r="I23" i="44"/>
  <c r="I22"/>
  <c r="I21"/>
  <c r="I21" i="42" s="1"/>
  <c r="I20" i="44"/>
  <c r="I20" i="42" s="1"/>
  <c r="I19" i="44"/>
  <c r="I18"/>
  <c r="I17"/>
  <c r="I17" i="42" s="1"/>
  <c r="I16" i="44"/>
  <c r="I16" i="42" s="1"/>
  <c r="I15" i="44"/>
  <c r="I14"/>
  <c r="I13"/>
  <c r="I13" i="42" s="1"/>
  <c r="I12" i="44"/>
  <c r="I12" i="42" s="1"/>
  <c r="I11" i="44"/>
  <c r="I10"/>
  <c r="I9"/>
  <c r="I9" i="42" s="1"/>
  <c r="I8" i="44"/>
  <c r="I8" i="42" s="1"/>
  <c r="I7" i="44"/>
  <c r="I6"/>
  <c r="I5"/>
  <c r="I5" i="42" s="1"/>
  <c r="I4" i="44"/>
  <c r="I4" i="42" s="1"/>
  <c r="I3" i="44"/>
  <c r="H45"/>
  <c r="H45" i="42" s="1"/>
  <c r="BD46" i="4" s="1"/>
  <c r="H26" i="206" s="1"/>
  <c r="H44" i="44"/>
  <c r="H44" i="42" s="1"/>
  <c r="BD45" i="4" s="1"/>
  <c r="H25" i="206" s="1"/>
  <c r="H43" i="44"/>
  <c r="H43" i="42" s="1"/>
  <c r="BD44" i="4" s="1"/>
  <c r="H24" i="206" s="1"/>
  <c r="H42" i="44"/>
  <c r="H42" i="42" s="1"/>
  <c r="BD43" i="4" s="1"/>
  <c r="H23" i="206" s="1"/>
  <c r="H41" i="44"/>
  <c r="H40"/>
  <c r="H40" i="42" s="1"/>
  <c r="BD41" i="4" s="1"/>
  <c r="H21" i="206" s="1"/>
  <c r="H39" i="44"/>
  <c r="H39" i="42" s="1"/>
  <c r="BD40" i="4" s="1"/>
  <c r="H20" i="206" s="1"/>
  <c r="H38" i="44"/>
  <c r="H37"/>
  <c r="H37" i="42" s="1"/>
  <c r="BD38" i="4" s="1"/>
  <c r="H18" i="206" s="1"/>
  <c r="H36" i="44"/>
  <c r="H36" i="42" s="1"/>
  <c r="BD37" i="4" s="1"/>
  <c r="H17" i="206" s="1"/>
  <c r="H35" i="44"/>
  <c r="H35" i="42" s="1"/>
  <c r="BD36" i="4" s="1"/>
  <c r="H16" i="206" s="1"/>
  <c r="H34" i="44"/>
  <c r="H34" i="42" s="1"/>
  <c r="BD35" i="4" s="1"/>
  <c r="H15" i="206" s="1"/>
  <c r="H33" i="44"/>
  <c r="H32"/>
  <c r="H32" i="42" s="1"/>
  <c r="BD33" i="4" s="1"/>
  <c r="H13" i="206" s="1"/>
  <c r="H31" i="44"/>
  <c r="H31" i="42" s="1"/>
  <c r="BD32" i="4" s="1"/>
  <c r="H12" i="206" s="1"/>
  <c r="H30" i="44"/>
  <c r="H30" i="42" s="1"/>
  <c r="BD31" i="4" s="1"/>
  <c r="H11" i="206" s="1"/>
  <c r="H29" i="44"/>
  <c r="H28"/>
  <c r="H28" i="42" s="1"/>
  <c r="BD29" i="4" s="1"/>
  <c r="H9" i="206" s="1"/>
  <c r="H27" i="44"/>
  <c r="H27" i="42" s="1"/>
  <c r="BD28" i="4" s="1"/>
  <c r="H8" i="206" s="1"/>
  <c r="H26" i="44"/>
  <c r="H26" i="42" s="1"/>
  <c r="BD27" i="4" s="1"/>
  <c r="H7" i="206" s="1"/>
  <c r="H25" i="44"/>
  <c r="H25" i="42" s="1"/>
  <c r="H24" i="44"/>
  <c r="H24" i="42" s="1"/>
  <c r="BD25" i="4" s="1"/>
  <c r="H5" i="206" s="1"/>
  <c r="H23" i="44"/>
  <c r="H23" i="42" s="1"/>
  <c r="BD24" i="4" s="1"/>
  <c r="H4" i="206" s="1"/>
  <c r="H22" i="44"/>
  <c r="H21"/>
  <c r="H20"/>
  <c r="H20" i="42" s="1"/>
  <c r="BD21" i="4" s="1"/>
  <c r="H19" i="44"/>
  <c r="H18"/>
  <c r="H18" i="42" s="1"/>
  <c r="BD19" i="4" s="1"/>
  <c r="H17" i="44"/>
  <c r="H17" i="42" s="1"/>
  <c r="BD18" i="4" s="1"/>
  <c r="H16" i="44"/>
  <c r="H16" i="42" s="1"/>
  <c r="BD17" i="4" s="1"/>
  <c r="H15" i="44"/>
  <c r="H15" i="42" s="1"/>
  <c r="BD16" i="4" s="1"/>
  <c r="H14" i="44"/>
  <c r="H13"/>
  <c r="H13" i="42" s="1"/>
  <c r="BD14" i="4" s="1"/>
  <c r="H12" i="44"/>
  <c r="H12" i="42" s="1"/>
  <c r="BD13" i="4" s="1"/>
  <c r="H11" i="44"/>
  <c r="H10"/>
  <c r="H10" i="42" s="1"/>
  <c r="BD11" i="4" s="1"/>
  <c r="H9" i="44"/>
  <c r="H8"/>
  <c r="H8" i="42" s="1"/>
  <c r="BD9" i="4" s="1"/>
  <c r="H7" i="44"/>
  <c r="H7" i="42" s="1"/>
  <c r="BD8" i="4" s="1"/>
  <c r="H6" i="44"/>
  <c r="H6" i="42" s="1"/>
  <c r="BD7" i="4" s="1"/>
  <c r="H5" i="44"/>
  <c r="H4"/>
  <c r="H4" i="42" s="1"/>
  <c r="BD5" i="4" s="1"/>
  <c r="H3" i="44"/>
  <c r="H3" i="42" s="1"/>
  <c r="BD4" i="4" s="1"/>
  <c r="G45" i="44"/>
  <c r="G44"/>
  <c r="G43"/>
  <c r="G43" i="42" s="1"/>
  <c r="AU44" i="4" s="1"/>
  <c r="G24" i="206" s="1"/>
  <c r="G42" i="44"/>
  <c r="G42" i="42" s="1"/>
  <c r="AU43" i="4" s="1"/>
  <c r="G23" i="206" s="1"/>
  <c r="G41" i="44"/>
  <c r="G40"/>
  <c r="G40" i="42" s="1"/>
  <c r="AU41" i="4" s="1"/>
  <c r="G21" i="206" s="1"/>
  <c r="G39" i="44"/>
  <c r="G39" i="42" s="1"/>
  <c r="AU40" i="4" s="1"/>
  <c r="G20" i="206" s="1"/>
  <c r="G38" i="44"/>
  <c r="G38" i="42" s="1"/>
  <c r="AU39" i="4" s="1"/>
  <c r="G19" i="206" s="1"/>
  <c r="G37" i="44"/>
  <c r="G37" i="42" s="1"/>
  <c r="AU38" i="4" s="1"/>
  <c r="G18" i="206" s="1"/>
  <c r="G36" i="44"/>
  <c r="G36" i="42" s="1"/>
  <c r="AU37" i="4" s="1"/>
  <c r="G17" i="206" s="1"/>
  <c r="G35" i="44"/>
  <c r="G35" i="42" s="1"/>
  <c r="AU36" i="4" s="1"/>
  <c r="G16" i="206" s="1"/>
  <c r="G34" i="44"/>
  <c r="G34" i="42" s="1"/>
  <c r="AU35" i="4" s="1"/>
  <c r="G15" i="206" s="1"/>
  <c r="G33" i="44"/>
  <c r="G33" i="42" s="1"/>
  <c r="AU34" i="4" s="1"/>
  <c r="G14" i="206" s="1"/>
  <c r="G32" i="44"/>
  <c r="G32" i="42" s="1"/>
  <c r="AU33" i="4" s="1"/>
  <c r="G13" i="206" s="1"/>
  <c r="G31" i="44"/>
  <c r="G31" i="42" s="1"/>
  <c r="AU32" i="4" s="1"/>
  <c r="G12" i="206" s="1"/>
  <c r="G30" i="44"/>
  <c r="G30" i="42" s="1"/>
  <c r="AU31" i="4" s="1"/>
  <c r="G11" i="206" s="1"/>
  <c r="G29" i="44"/>
  <c r="G29" i="42" s="1"/>
  <c r="AU30" i="4" s="1"/>
  <c r="G10" i="206" s="1"/>
  <c r="G28" i="44"/>
  <c r="G27"/>
  <c r="G27" i="42" s="1"/>
  <c r="AU28" i="4" s="1"/>
  <c r="G8" i="206" s="1"/>
  <c r="G26" i="44"/>
  <c r="G26" i="42" s="1"/>
  <c r="AU27" i="4" s="1"/>
  <c r="G7" i="206" s="1"/>
  <c r="G25" i="44"/>
  <c r="G25" i="42" s="1"/>
  <c r="AU26" i="4" s="1"/>
  <c r="G6" i="206" s="1"/>
  <c r="G24" i="44"/>
  <c r="G23"/>
  <c r="G23" i="42" s="1"/>
  <c r="AU24" i="4" s="1"/>
  <c r="G4" i="206" s="1"/>
  <c r="G22" i="44"/>
  <c r="G22" i="42" s="1"/>
  <c r="G21" i="44"/>
  <c r="G20"/>
  <c r="G20" i="42" s="1"/>
  <c r="G19" i="44"/>
  <c r="G19" i="42" s="1"/>
  <c r="G18" i="44"/>
  <c r="G18" i="42" s="1"/>
  <c r="G17" i="44"/>
  <c r="G16"/>
  <c r="G16" i="42" s="1"/>
  <c r="G15" i="44"/>
  <c r="G15" i="42" s="1"/>
  <c r="G14" i="44"/>
  <c r="G14" i="42" s="1"/>
  <c r="G13" i="44"/>
  <c r="G12"/>
  <c r="G12" i="42" s="1"/>
  <c r="G11" i="44"/>
  <c r="G11" i="42" s="1"/>
  <c r="G10" i="44"/>
  <c r="G10" i="42" s="1"/>
  <c r="G9" i="44"/>
  <c r="G8"/>
  <c r="G8" i="42" s="1"/>
  <c r="G7" i="44"/>
  <c r="G6"/>
  <c r="G6" i="42" s="1"/>
  <c r="G5" i="44"/>
  <c r="G4"/>
  <c r="G4" i="42" s="1"/>
  <c r="G3" i="44"/>
  <c r="G3" i="42" s="1"/>
  <c r="F45" i="44"/>
  <c r="F44"/>
  <c r="F44" i="42" s="1"/>
  <c r="AL45" i="4" s="1"/>
  <c r="F25" i="206" s="1"/>
  <c r="F43" i="44"/>
  <c r="F43" i="42" s="1"/>
  <c r="AL44" i="4" s="1"/>
  <c r="F24" i="206" s="1"/>
  <c r="F42" i="44"/>
  <c r="F42" i="42" s="1"/>
  <c r="AL43" i="4" s="1"/>
  <c r="F23" i="206" s="1"/>
  <c r="F41" i="44"/>
  <c r="F41" i="42" s="1"/>
  <c r="AL42" i="4" s="1"/>
  <c r="F22" i="206" s="1"/>
  <c r="F40" i="44"/>
  <c r="F40" i="42" s="1"/>
  <c r="AL41" i="4" s="1"/>
  <c r="F21" i="206" s="1"/>
  <c r="F39" i="44"/>
  <c r="F38"/>
  <c r="F38" i="42" s="1"/>
  <c r="AL39" i="4" s="1"/>
  <c r="F19" i="206" s="1"/>
  <c r="F37" i="44"/>
  <c r="F37" i="42" s="1"/>
  <c r="AL38" i="4" s="1"/>
  <c r="F18" i="206" s="1"/>
  <c r="F36" i="44"/>
  <c r="F36" i="42" s="1"/>
  <c r="AL37" i="4" s="1"/>
  <c r="F17" i="206" s="1"/>
  <c r="F35" i="44"/>
  <c r="F34"/>
  <c r="F34" i="42" s="1"/>
  <c r="AL35" i="4" s="1"/>
  <c r="F15" i="206" s="1"/>
  <c r="F33" i="44"/>
  <c r="F33" i="42" s="1"/>
  <c r="AL34" i="4" s="1"/>
  <c r="F14" i="206" s="1"/>
  <c r="F32" i="44"/>
  <c r="F32" i="42" s="1"/>
  <c r="AL33" i="4" s="1"/>
  <c r="F13" i="206" s="1"/>
  <c r="F31" i="44"/>
  <c r="F31" i="42" s="1"/>
  <c r="AL32" i="4" s="1"/>
  <c r="F12" i="206" s="1"/>
  <c r="F30" i="44"/>
  <c r="F30" i="42" s="1"/>
  <c r="AL31" i="4" s="1"/>
  <c r="F11" i="206" s="1"/>
  <c r="F29" i="44"/>
  <c r="F29" i="42" s="1"/>
  <c r="AL30" i="4" s="1"/>
  <c r="F10" i="206" s="1"/>
  <c r="F28" i="44"/>
  <c r="F28" i="42" s="1"/>
  <c r="AL29" i="4" s="1"/>
  <c r="F9" i="206" s="1"/>
  <c r="F27" i="44"/>
  <c r="F26"/>
  <c r="F26" i="42" s="1"/>
  <c r="AL27" i="4" s="1"/>
  <c r="F7" i="206" s="1"/>
  <c r="F25" i="44"/>
  <c r="F25" i="42" s="1"/>
  <c r="AL26" i="4" s="1"/>
  <c r="F6" i="206" s="1"/>
  <c r="F24" i="44"/>
  <c r="F24" i="42" s="1"/>
  <c r="AL25" i="4" s="1"/>
  <c r="F5" i="206" s="1"/>
  <c r="F23" i="44"/>
  <c r="F22"/>
  <c r="F22" i="42" s="1"/>
  <c r="F21" i="44"/>
  <c r="F21" i="42" s="1"/>
  <c r="F20" i="44"/>
  <c r="F19"/>
  <c r="F19" i="42" s="1"/>
  <c r="F18" i="44"/>
  <c r="F18" i="42" s="1"/>
  <c r="F17" i="44"/>
  <c r="F17" i="42" s="1"/>
  <c r="F16" i="44"/>
  <c r="F15"/>
  <c r="F15" i="42" s="1"/>
  <c r="F14" i="44"/>
  <c r="F14" i="42" s="1"/>
  <c r="F13" i="44"/>
  <c r="F13" i="42" s="1"/>
  <c r="F12" i="44"/>
  <c r="F11"/>
  <c r="F11" i="42" s="1"/>
  <c r="F10" i="44"/>
  <c r="F10" i="42" s="1"/>
  <c r="F9" i="44"/>
  <c r="F9" i="42" s="1"/>
  <c r="F8" i="44"/>
  <c r="F7"/>
  <c r="F7" i="42" s="1"/>
  <c r="F6" i="44"/>
  <c r="F6" i="42" s="1"/>
  <c r="F5" i="44"/>
  <c r="F5" i="42" s="1"/>
  <c r="F4" i="44"/>
  <c r="F3"/>
  <c r="F3" i="42" s="1"/>
  <c r="E45" i="44"/>
  <c r="E45" i="42" s="1"/>
  <c r="AC46" i="4" s="1"/>
  <c r="E26" i="206" s="1"/>
  <c r="E44" i="44"/>
  <c r="E44" i="42" s="1"/>
  <c r="AC45" i="4" s="1"/>
  <c r="E25" i="206" s="1"/>
  <c r="E43" i="44"/>
  <c r="E42"/>
  <c r="E42" i="42" s="1"/>
  <c r="AC43" i="4" s="1"/>
  <c r="E23" i="206" s="1"/>
  <c r="E41" i="44"/>
  <c r="E41" i="42" s="1"/>
  <c r="AC42" i="4" s="1"/>
  <c r="E22" i="206" s="1"/>
  <c r="E40" i="44"/>
  <c r="E40" i="42" s="1"/>
  <c r="AC41" i="4" s="1"/>
  <c r="E21" i="206" s="1"/>
  <c r="E39" i="44"/>
  <c r="E39" i="42" s="1"/>
  <c r="AC40" i="4" s="1"/>
  <c r="E20" i="206" s="1"/>
  <c r="E38" i="44"/>
  <c r="E38" i="42" s="1"/>
  <c r="AC39" i="4" s="1"/>
  <c r="E19" i="206" s="1"/>
  <c r="E37" i="44"/>
  <c r="E37" i="42" s="1"/>
  <c r="AC38" i="4" s="1"/>
  <c r="E18" i="206" s="1"/>
  <c r="E36" i="44"/>
  <c r="E36" i="42" s="1"/>
  <c r="AC37" i="4" s="1"/>
  <c r="E17" i="206" s="1"/>
  <c r="E35" i="44"/>
  <c r="E35" i="42" s="1"/>
  <c r="AC36" i="4" s="1"/>
  <c r="E16" i="206" s="1"/>
  <c r="E34" i="44"/>
  <c r="E33"/>
  <c r="E33" i="42" s="1"/>
  <c r="AC34" i="4" s="1"/>
  <c r="E14" i="206" s="1"/>
  <c r="E32" i="44"/>
  <c r="E32" i="42" s="1"/>
  <c r="AC33" i="4" s="1"/>
  <c r="E13" i="206" s="1"/>
  <c r="E31" i="44"/>
  <c r="E31" i="42" s="1"/>
  <c r="AC32" i="4" s="1"/>
  <c r="E12" i="206" s="1"/>
  <c r="E30" i="44"/>
  <c r="E30" i="42" s="1"/>
  <c r="AC31" i="4" s="1"/>
  <c r="E11" i="206" s="1"/>
  <c r="E29" i="44"/>
  <c r="E29" i="42" s="1"/>
  <c r="AC30" i="4" s="1"/>
  <c r="E10" i="206" s="1"/>
  <c r="E28" i="44"/>
  <c r="E28" i="42" s="1"/>
  <c r="AC29" i="4" s="1"/>
  <c r="E9" i="206" s="1"/>
  <c r="E27" i="44"/>
  <c r="E27" i="42" s="1"/>
  <c r="AC28" i="4" s="1"/>
  <c r="E8" i="206" s="1"/>
  <c r="E26" i="44"/>
  <c r="E25"/>
  <c r="E25" i="42" s="1"/>
  <c r="AC26" i="4" s="1"/>
  <c r="E6" i="206" s="1"/>
  <c r="E24" i="44"/>
  <c r="E24" i="42" s="1"/>
  <c r="AC25" i="4" s="1"/>
  <c r="E5" i="206" s="1"/>
  <c r="E23" i="44"/>
  <c r="E22"/>
  <c r="E22" i="42" s="1"/>
  <c r="E21" i="44"/>
  <c r="E21" i="42" s="1"/>
  <c r="E20" i="44"/>
  <c r="E20" i="42" s="1"/>
  <c r="E19" i="44"/>
  <c r="E18"/>
  <c r="E18" i="42" s="1"/>
  <c r="E17" i="44"/>
  <c r="E17" i="42" s="1"/>
  <c r="E16" i="44"/>
  <c r="E16" i="42" s="1"/>
  <c r="E15" i="44"/>
  <c r="E14"/>
  <c r="E14" i="42" s="1"/>
  <c r="E13" i="44"/>
  <c r="E13" i="42" s="1"/>
  <c r="E12" i="44"/>
  <c r="E12" i="42" s="1"/>
  <c r="E11" i="44"/>
  <c r="E10"/>
  <c r="E10" i="42" s="1"/>
  <c r="E9" i="44"/>
  <c r="E9" i="42" s="1"/>
  <c r="E8" i="44"/>
  <c r="E8" i="42" s="1"/>
  <c r="E7" i="44"/>
  <c r="E6"/>
  <c r="E6" i="42" s="1"/>
  <c r="E5" i="44"/>
  <c r="E5" i="42" s="1"/>
  <c r="E4" i="44"/>
  <c r="E4" i="42" s="1"/>
  <c r="E3" i="44"/>
  <c r="D45"/>
  <c r="D44"/>
  <c r="D44" i="42" s="1"/>
  <c r="T45" i="4" s="1"/>
  <c r="D25" i="206" s="1"/>
  <c r="D43" i="44"/>
  <c r="D43" i="42" s="1"/>
  <c r="T44" i="4" s="1"/>
  <c r="D24" i="206" s="1"/>
  <c r="D42" i="44"/>
  <c r="D42" i="42" s="1"/>
  <c r="T43" i="4" s="1"/>
  <c r="D23" i="206" s="1"/>
  <c r="D41" i="44"/>
  <c r="D41" i="42" s="1"/>
  <c r="T42" i="4" s="1"/>
  <c r="D22" i="206" s="1"/>
  <c r="D40" i="44"/>
  <c r="D40" i="42" s="1"/>
  <c r="T41" i="4" s="1"/>
  <c r="D21" i="206" s="1"/>
  <c r="D39" i="44"/>
  <c r="D39" i="42" s="1"/>
  <c r="T40" i="4" s="1"/>
  <c r="D20" i="206" s="1"/>
  <c r="D38" i="44"/>
  <c r="D38" i="42" s="1"/>
  <c r="T39" i="4" s="1"/>
  <c r="D19" i="206" s="1"/>
  <c r="D37" i="44"/>
  <c r="D37" i="42" s="1"/>
  <c r="T38" i="4" s="1"/>
  <c r="D18" i="206" s="1"/>
  <c r="D36" i="44"/>
  <c r="D35"/>
  <c r="D35" i="42" s="1"/>
  <c r="T36" i="4" s="1"/>
  <c r="D16" i="206" s="1"/>
  <c r="D34" i="44"/>
  <c r="D34" i="42" s="1"/>
  <c r="T35" i="4" s="1"/>
  <c r="D15" i="206" s="1"/>
  <c r="D33" i="44"/>
  <c r="D33" i="42" s="1"/>
  <c r="T34" i="4" s="1"/>
  <c r="D14" i="206" s="1"/>
  <c r="D32" i="44"/>
  <c r="D32" i="42" s="1"/>
  <c r="T33" i="4" s="1"/>
  <c r="D13" i="206" s="1"/>
  <c r="D31" i="44"/>
  <c r="D31" i="42" s="1"/>
  <c r="T32" i="4" s="1"/>
  <c r="D12" i="206" s="1"/>
  <c r="D30" i="44"/>
  <c r="D30" i="42" s="1"/>
  <c r="T31" i="4" s="1"/>
  <c r="D11" i="206" s="1"/>
  <c r="D29" i="44"/>
  <c r="D29" i="42" s="1"/>
  <c r="T30" i="4" s="1"/>
  <c r="D10" i="206" s="1"/>
  <c r="D28" i="44"/>
  <c r="D28" i="42" s="1"/>
  <c r="T29" i="4" s="1"/>
  <c r="D9" i="206" s="1"/>
  <c r="D27" i="44"/>
  <c r="D27" i="42" s="1"/>
  <c r="T28" i="4" s="1"/>
  <c r="D8" i="206" s="1"/>
  <c r="D26" i="44"/>
  <c r="D26" i="42" s="1"/>
  <c r="T27" i="4" s="1"/>
  <c r="D7" i="206" s="1"/>
  <c r="D25" i="44"/>
  <c r="D25" i="42" s="1"/>
  <c r="T26" i="4" s="1"/>
  <c r="D6" i="206" s="1"/>
  <c r="D24" i="44"/>
  <c r="D24" i="42" s="1"/>
  <c r="T25" i="4" s="1"/>
  <c r="D5" i="206" s="1"/>
  <c r="D23" i="44"/>
  <c r="D23" i="42" s="1"/>
  <c r="T24" i="4" s="1"/>
  <c r="D4" i="206" s="1"/>
  <c r="D22" i="44"/>
  <c r="D22" i="42" s="1"/>
  <c r="T23" i="4" s="1"/>
  <c r="D21" i="44"/>
  <c r="D21" i="42" s="1"/>
  <c r="T22" i="4" s="1"/>
  <c r="D20" i="44"/>
  <c r="D20" i="42" s="1"/>
  <c r="T21" i="4" s="1"/>
  <c r="D19" i="44"/>
  <c r="D19" i="42" s="1"/>
  <c r="T20" i="4" s="1"/>
  <c r="D18" i="44"/>
  <c r="D17"/>
  <c r="D17" i="42" s="1"/>
  <c r="T18" i="4" s="1"/>
  <c r="D16" i="44"/>
  <c r="D16" i="42" s="1"/>
  <c r="T17" i="4" s="1"/>
  <c r="D15" i="44"/>
  <c r="D15" i="42" s="1"/>
  <c r="T16" i="4" s="1"/>
  <c r="D14" i="44"/>
  <c r="D13"/>
  <c r="D12"/>
  <c r="D12" i="42" s="1"/>
  <c r="T13" i="4" s="1"/>
  <c r="D11" i="44"/>
  <c r="D11" i="42" s="1"/>
  <c r="T12" i="4" s="1"/>
  <c r="D10" i="44"/>
  <c r="D9"/>
  <c r="D9" i="42" s="1"/>
  <c r="T10" i="4" s="1"/>
  <c r="D8" i="44"/>
  <c r="D8" i="42" s="1"/>
  <c r="T9" i="4" s="1"/>
  <c r="D7" i="44"/>
  <c r="D7" i="42" s="1"/>
  <c r="T8" i="4" s="1"/>
  <c r="D6" i="44"/>
  <c r="D5"/>
  <c r="D4"/>
  <c r="D4" i="42" s="1"/>
  <c r="T5" i="4" s="1"/>
  <c r="D3" i="44"/>
  <c r="D3" i="42" s="1"/>
  <c r="T4" i="4" s="1"/>
  <c r="C45" i="44"/>
  <c r="C45" i="42" s="1"/>
  <c r="K46" i="4" s="1"/>
  <c r="C26" i="206" s="1"/>
  <c r="C44" i="44"/>
  <c r="C44" i="42" s="1"/>
  <c r="K45" i="4" s="1"/>
  <c r="C25" i="206" s="1"/>
  <c r="C43" i="44"/>
  <c r="C43" i="42" s="1"/>
  <c r="K44" i="4" s="1"/>
  <c r="C24" i="206" s="1"/>
  <c r="C42" i="44"/>
  <c r="C42" i="42" s="1"/>
  <c r="K43" i="4" s="1"/>
  <c r="C23" i="206" s="1"/>
  <c r="C41" i="44"/>
  <c r="C41" i="42" s="1"/>
  <c r="K42" i="4" s="1"/>
  <c r="C22" i="206" s="1"/>
  <c r="C40" i="44"/>
  <c r="C40" i="42" s="1"/>
  <c r="K41" i="4" s="1"/>
  <c r="C21" i="206" s="1"/>
  <c r="C39" i="44"/>
  <c r="C39" i="42" s="1"/>
  <c r="K40" i="4" s="1"/>
  <c r="C20" i="206" s="1"/>
  <c r="C38" i="44"/>
  <c r="C38" i="42" s="1"/>
  <c r="K39" i="4" s="1"/>
  <c r="C19" i="206" s="1"/>
  <c r="C37" i="44"/>
  <c r="C37" i="42" s="1"/>
  <c r="K38" i="4" s="1"/>
  <c r="C18" i="206" s="1"/>
  <c r="C36" i="44"/>
  <c r="C36" i="42" s="1"/>
  <c r="K37" i="4" s="1"/>
  <c r="C17" i="206" s="1"/>
  <c r="C35" i="44"/>
  <c r="C35" i="42" s="1"/>
  <c r="K36" i="4" s="1"/>
  <c r="C16" i="206" s="1"/>
  <c r="C34" i="44"/>
  <c r="C34" i="42" s="1"/>
  <c r="K35" i="4" s="1"/>
  <c r="C15" i="206" s="1"/>
  <c r="C33" i="44"/>
  <c r="C33" i="42" s="1"/>
  <c r="K34" i="4" s="1"/>
  <c r="C14" i="206" s="1"/>
  <c r="C32" i="44"/>
  <c r="C32" i="42" s="1"/>
  <c r="K33" i="4" s="1"/>
  <c r="C13" i="206" s="1"/>
  <c r="C31" i="44"/>
  <c r="C31" i="42" s="1"/>
  <c r="K32" i="4" s="1"/>
  <c r="C12" i="206" s="1"/>
  <c r="C30" i="44"/>
  <c r="C30" i="42" s="1"/>
  <c r="K31" i="4" s="1"/>
  <c r="C11" i="206" s="1"/>
  <c r="C29" i="44"/>
  <c r="C29" i="42" s="1"/>
  <c r="K30" i="4" s="1"/>
  <c r="C10" i="206" s="1"/>
  <c r="C28" i="44"/>
  <c r="C28" i="42" s="1"/>
  <c r="K29" i="4" s="1"/>
  <c r="C9" i="206" s="1"/>
  <c r="C27" i="44"/>
  <c r="C27" i="42" s="1"/>
  <c r="K28" i="4" s="1"/>
  <c r="C8" i="206" s="1"/>
  <c r="C26" i="44"/>
  <c r="C26" i="42" s="1"/>
  <c r="K27" i="4" s="1"/>
  <c r="C7" i="206" s="1"/>
  <c r="C25" i="44"/>
  <c r="C25" i="42" s="1"/>
  <c r="K26" i="4" s="1"/>
  <c r="C6" i="206" s="1"/>
  <c r="C24" i="44"/>
  <c r="C23"/>
  <c r="C23" i="42" s="1"/>
  <c r="K24" i="4" s="1"/>
  <c r="C4" i="206" s="1"/>
  <c r="C22" i="44"/>
  <c r="C22" i="42" s="1"/>
  <c r="C21" i="44"/>
  <c r="C20"/>
  <c r="C19"/>
  <c r="C19" i="42" s="1"/>
  <c r="C18" i="44"/>
  <c r="C18" i="42" s="1"/>
  <c r="C17" i="44"/>
  <c r="C16"/>
  <c r="C15"/>
  <c r="C15" i="42" s="1"/>
  <c r="C14" i="44"/>
  <c r="C14" i="42" s="1"/>
  <c r="C13" i="44"/>
  <c r="C12"/>
  <c r="C11"/>
  <c r="C11" i="42" s="1"/>
  <c r="C10" i="44"/>
  <c r="C10" i="42" s="1"/>
  <c r="C9" i="44"/>
  <c r="C8"/>
  <c r="C7"/>
  <c r="C7" i="42" s="1"/>
  <c r="C6" i="44"/>
  <c r="C6" i="42" s="1"/>
  <c r="C5" i="44"/>
  <c r="C4"/>
  <c r="C3"/>
  <c r="C3" i="42" s="1"/>
  <c r="B45" i="44"/>
  <c r="B45" i="42" s="1"/>
  <c r="B46" i="4" s="1"/>
  <c r="B26" i="206" s="1"/>
  <c r="B44" i="44"/>
  <c r="B44" i="42" s="1"/>
  <c r="B45" i="4" s="1"/>
  <c r="B25" i="206" s="1"/>
  <c r="B43" i="44"/>
  <c r="B43" i="42" s="1"/>
  <c r="B44" i="4" s="1"/>
  <c r="B24" i="206" s="1"/>
  <c r="B42" i="44"/>
  <c r="B42" i="42" s="1"/>
  <c r="B43" i="4" s="1"/>
  <c r="B23" i="206" s="1"/>
  <c r="B41" i="44"/>
  <c r="B41" i="42" s="1"/>
  <c r="B42" i="4" s="1"/>
  <c r="B22" i="206" s="1"/>
  <c r="B40" i="44"/>
  <c r="B40" i="42" s="1"/>
  <c r="B41" i="4" s="1"/>
  <c r="B21" i="206" s="1"/>
  <c r="B39" i="44"/>
  <c r="B39" i="42" s="1"/>
  <c r="B40" i="4" s="1"/>
  <c r="B20" i="206" s="1"/>
  <c r="B38" i="44"/>
  <c r="B38" i="42" s="1"/>
  <c r="B39" i="4" s="1"/>
  <c r="B19" i="206" s="1"/>
  <c r="B37" i="44"/>
  <c r="B37" i="42" s="1"/>
  <c r="B38" i="4" s="1"/>
  <c r="B18" i="206" s="1"/>
  <c r="B36" i="44"/>
  <c r="B36" i="42" s="1"/>
  <c r="B37" i="4" s="1"/>
  <c r="B17" i="206" s="1"/>
  <c r="B35" i="44"/>
  <c r="B35" i="42" s="1"/>
  <c r="B36" i="4" s="1"/>
  <c r="B16" i="206" s="1"/>
  <c r="B34" i="44"/>
  <c r="B34" i="42" s="1"/>
  <c r="B35" i="4" s="1"/>
  <c r="B15" i="206" s="1"/>
  <c r="B33" i="44"/>
  <c r="B33" i="42" s="1"/>
  <c r="B34" i="4" s="1"/>
  <c r="B14" i="206" s="1"/>
  <c r="B32" i="44"/>
  <c r="B32" i="42" s="1"/>
  <c r="B33" i="4" s="1"/>
  <c r="B13" i="206" s="1"/>
  <c r="B31" i="44"/>
  <c r="B31" i="42" s="1"/>
  <c r="B32" i="4" s="1"/>
  <c r="B12" i="206" s="1"/>
  <c r="B30" i="44"/>
  <c r="B29"/>
  <c r="B29" i="42" s="1"/>
  <c r="B30" i="4" s="1"/>
  <c r="B10" i="206" s="1"/>
  <c r="B28" i="44"/>
  <c r="B28" i="42" s="1"/>
  <c r="B29" i="4" s="1"/>
  <c r="B9" i="206" s="1"/>
  <c r="B27" i="44"/>
  <c r="B27" i="42" s="1"/>
  <c r="B28" i="4" s="1"/>
  <c r="B8" i="206" s="1"/>
  <c r="B26" i="44"/>
  <c r="B26" i="42" s="1"/>
  <c r="B27" i="4" s="1"/>
  <c r="B7" i="206" s="1"/>
  <c r="B25" i="44"/>
  <c r="B25" i="42" s="1"/>
  <c r="B26" i="4" s="1"/>
  <c r="B6" i="206" s="1"/>
  <c r="B24" i="44"/>
  <c r="B24" i="42" s="1"/>
  <c r="B25" i="4" s="1"/>
  <c r="B5" i="206" s="1"/>
  <c r="B23" i="44"/>
  <c r="B23" i="42" s="1"/>
  <c r="B24" i="4" s="1"/>
  <c r="B4" i="206" s="1"/>
  <c r="B22" i="44"/>
  <c r="B22" i="42" s="1"/>
  <c r="B23" i="4" s="1"/>
  <c r="B21" i="44"/>
  <c r="B21" i="42" s="1"/>
  <c r="B22" i="4" s="1"/>
  <c r="B20" i="44"/>
  <c r="B19"/>
  <c r="B19" i="42" s="1"/>
  <c r="B20" i="4" s="1"/>
  <c r="B18" i="44"/>
  <c r="B18" i="42" s="1"/>
  <c r="B19" i="4" s="1"/>
  <c r="B17" i="44"/>
  <c r="B17" i="42" s="1"/>
  <c r="B18" i="4" s="1"/>
  <c r="B16" i="44"/>
  <c r="B16" i="42" s="1"/>
  <c r="B17" i="4" s="1"/>
  <c r="B15" i="44"/>
  <c r="B15" i="42" s="1"/>
  <c r="B16" i="4" s="1"/>
  <c r="B14" i="44"/>
  <c r="B14" i="42" s="1"/>
  <c r="B15" i="4" s="1"/>
  <c r="B13" i="44"/>
  <c r="B13" i="42" s="1"/>
  <c r="B14" i="4" s="1"/>
  <c r="B12" i="44"/>
  <c r="B12" i="42" s="1"/>
  <c r="B13" i="4" s="1"/>
  <c r="B11" i="44"/>
  <c r="B11" i="42" s="1"/>
  <c r="B12" i="4" s="1"/>
  <c r="B10" i="44"/>
  <c r="B10" i="42" s="1"/>
  <c r="B11" i="4" s="1"/>
  <c r="B9" i="44"/>
  <c r="B9" i="42" s="1"/>
  <c r="B10" i="4" s="1"/>
  <c r="B8" i="44"/>
  <c r="B7"/>
  <c r="B6"/>
  <c r="B6" i="42" s="1"/>
  <c r="B7" i="4" s="1"/>
  <c r="B5" i="44"/>
  <c r="B5" i="42" s="1"/>
  <c r="B6" i="4" s="1"/>
  <c r="B4" i="44"/>
  <c r="B4" i="42" s="1"/>
  <c r="B5" i="4" s="1"/>
  <c r="B3" i="44"/>
  <c r="B3" i="42" s="1"/>
  <c r="B4" i="4" s="1"/>
  <c r="Z86" i="51"/>
  <c r="Y86"/>
  <c r="Z85"/>
  <c r="Y85"/>
  <c r="Z84"/>
  <c r="Y84"/>
  <c r="Z83"/>
  <c r="Y83"/>
  <c r="Z82"/>
  <c r="Y82"/>
  <c r="Z81"/>
  <c r="Y81"/>
  <c r="Z80"/>
  <c r="Y80"/>
  <c r="Z79"/>
  <c r="Y79"/>
  <c r="Z78"/>
  <c r="Y78"/>
  <c r="Z77"/>
  <c r="Y77"/>
  <c r="V77"/>
  <c r="U77"/>
  <c r="Z76"/>
  <c r="Y76"/>
  <c r="V76"/>
  <c r="U76"/>
  <c r="Z75"/>
  <c r="Y75"/>
  <c r="V75"/>
  <c r="U75"/>
  <c r="Z74"/>
  <c r="Y74"/>
  <c r="V74"/>
  <c r="U74"/>
  <c r="Z73"/>
  <c r="Y73"/>
  <c r="V73"/>
  <c r="U73"/>
  <c r="Z72"/>
  <c r="Y72"/>
  <c r="V72"/>
  <c r="U72"/>
  <c r="Z71"/>
  <c r="Y71"/>
  <c r="V71"/>
  <c r="U71"/>
  <c r="Z70"/>
  <c r="Y70"/>
  <c r="V70"/>
  <c r="U70"/>
  <c r="Z69"/>
  <c r="Y69"/>
  <c r="V69"/>
  <c r="U69"/>
  <c r="Z68"/>
  <c r="Y68"/>
  <c r="V68"/>
  <c r="U68"/>
  <c r="Z67"/>
  <c r="Y67"/>
  <c r="V67"/>
  <c r="U67"/>
  <c r="Z66"/>
  <c r="Y66"/>
  <c r="V66"/>
  <c r="U66"/>
  <c r="Z65"/>
  <c r="Y65"/>
  <c r="V65"/>
  <c r="U65"/>
  <c r="Z64"/>
  <c r="Y64"/>
  <c r="V64"/>
  <c r="U64"/>
  <c r="Z63"/>
  <c r="Y63"/>
  <c r="V63"/>
  <c r="U63"/>
  <c r="Z62"/>
  <c r="Y62"/>
  <c r="V62"/>
  <c r="U62"/>
  <c r="F3" i="62"/>
  <c r="O3"/>
  <c r="O3" i="55" s="1"/>
  <c r="F4" i="62"/>
  <c r="V5" i="9" s="1"/>
  <c r="O4" i="62"/>
  <c r="F5"/>
  <c r="G5"/>
  <c r="O5"/>
  <c r="F6"/>
  <c r="F6" i="55" s="1"/>
  <c r="G6" i="62"/>
  <c r="M6"/>
  <c r="M6" i="55" s="1"/>
  <c r="O6" i="62"/>
  <c r="F7"/>
  <c r="F7" i="55" s="1"/>
  <c r="G7" i="62"/>
  <c r="M7"/>
  <c r="M7" i="55" s="1"/>
  <c r="O7" i="62"/>
  <c r="O7" i="55" s="1"/>
  <c r="F8" i="62"/>
  <c r="F8" i="55" s="1"/>
  <c r="G8" i="62"/>
  <c r="M8"/>
  <c r="M8" i="55" s="1"/>
  <c r="O8" i="62"/>
  <c r="O8" i="55" s="1"/>
  <c r="B9" i="62"/>
  <c r="B9" i="55" s="1"/>
  <c r="F9" i="62"/>
  <c r="F9" i="55" s="1"/>
  <c r="G9" i="62"/>
  <c r="M9"/>
  <c r="M9" i="55" s="1"/>
  <c r="O9" i="62"/>
  <c r="O9" i="55" s="1"/>
  <c r="B10" i="62"/>
  <c r="F10"/>
  <c r="F10" i="55" s="1"/>
  <c r="G10" i="62"/>
  <c r="AA11" i="9" s="1"/>
  <c r="M10" i="62"/>
  <c r="M10" i="55" s="1"/>
  <c r="O10" i="62"/>
  <c r="O10" i="55" s="1"/>
  <c r="B11" i="62"/>
  <c r="B11" i="55" s="1"/>
  <c r="F11" i="62"/>
  <c r="G11"/>
  <c r="G11" i="55" s="1"/>
  <c r="M11" i="62"/>
  <c r="O11"/>
  <c r="O11" i="55" s="1"/>
  <c r="B12" i="62"/>
  <c r="F12"/>
  <c r="F12" i="55" s="1"/>
  <c r="G12" i="62"/>
  <c r="G12" i="55" s="1"/>
  <c r="M12" i="62"/>
  <c r="M12" i="55" s="1"/>
  <c r="O12" i="62"/>
  <c r="O12" i="55" s="1"/>
  <c r="B13" i="62"/>
  <c r="B13" i="55" s="1"/>
  <c r="F13" i="62"/>
  <c r="F13" i="55" s="1"/>
  <c r="G13" i="62"/>
  <c r="G13" i="55" s="1"/>
  <c r="H13" i="62"/>
  <c r="I13"/>
  <c r="I13" i="55" s="1"/>
  <c r="M13" i="62"/>
  <c r="M13" i="55" s="1"/>
  <c r="O13" i="62"/>
  <c r="O13" i="55" s="1"/>
  <c r="B14" i="62"/>
  <c r="B14" i="55" s="1"/>
  <c r="F14" i="62"/>
  <c r="F14" i="55" s="1"/>
  <c r="G14" i="62"/>
  <c r="G14" i="55" s="1"/>
  <c r="H14" i="62"/>
  <c r="H14" i="55" s="1"/>
  <c r="I14" i="62"/>
  <c r="J14"/>
  <c r="J14" i="55" s="1"/>
  <c r="M14" i="62"/>
  <c r="M14" i="55" s="1"/>
  <c r="O14" i="62"/>
  <c r="O14" i="55" s="1"/>
  <c r="B15" i="62"/>
  <c r="B15" i="55" s="1"/>
  <c r="F15" i="62"/>
  <c r="F15" i="55" s="1"/>
  <c r="G15" i="62"/>
  <c r="G15" i="55" s="1"/>
  <c r="H15" i="62"/>
  <c r="H15" i="55" s="1"/>
  <c r="I15" i="62"/>
  <c r="J15"/>
  <c r="J15" i="55" s="1"/>
  <c r="K15" i="62"/>
  <c r="K15" i="55" s="1"/>
  <c r="L15" i="62"/>
  <c r="L15" i="55" s="1"/>
  <c r="M15" i="62"/>
  <c r="M15" i="55" s="1"/>
  <c r="O15" i="62"/>
  <c r="B16"/>
  <c r="B16" i="55" s="1"/>
  <c r="F16" i="62"/>
  <c r="F16" i="55" s="1"/>
  <c r="G16" i="62"/>
  <c r="H16"/>
  <c r="H16" i="55" s="1"/>
  <c r="I16" i="62"/>
  <c r="I16" i="55" s="1"/>
  <c r="J16" i="62"/>
  <c r="J16" i="55" s="1"/>
  <c r="K16" i="62"/>
  <c r="K16" i="55" s="1"/>
  <c r="L16" i="62"/>
  <c r="L16" i="55" s="1"/>
  <c r="M16" i="62"/>
  <c r="O16"/>
  <c r="O16" i="55" s="1"/>
  <c r="B17" i="62"/>
  <c r="F17"/>
  <c r="F17" i="55" s="1"/>
  <c r="G17" i="62"/>
  <c r="G17" i="55" s="1"/>
  <c r="H17" i="62"/>
  <c r="H17" i="55" s="1"/>
  <c r="I17" i="62"/>
  <c r="J17"/>
  <c r="J17" i="55" s="1"/>
  <c r="K17" i="62"/>
  <c r="L17"/>
  <c r="L17" i="55" s="1"/>
  <c r="M17" i="62"/>
  <c r="O17"/>
  <c r="O17" i="55" s="1"/>
  <c r="B18" i="62"/>
  <c r="F18"/>
  <c r="F18" i="55" s="1"/>
  <c r="G18" i="62"/>
  <c r="H18"/>
  <c r="H18" i="55" s="1"/>
  <c r="I18" i="62"/>
  <c r="I18" i="55" s="1"/>
  <c r="J18" i="62"/>
  <c r="J18" i="55" s="1"/>
  <c r="K18" i="62"/>
  <c r="L18"/>
  <c r="M18"/>
  <c r="M18" i="55" s="1"/>
  <c r="O18" i="62"/>
  <c r="O18" i="55" s="1"/>
  <c r="B19" i="62"/>
  <c r="B19" i="55" s="1"/>
  <c r="D19" i="62"/>
  <c r="D19" i="55" s="1"/>
  <c r="F19" i="62"/>
  <c r="F19" i="55" s="1"/>
  <c r="G19" i="62"/>
  <c r="G19" i="55" s="1"/>
  <c r="H19" i="62"/>
  <c r="I19"/>
  <c r="I19" i="55" s="1"/>
  <c r="J19" i="62"/>
  <c r="J19" i="55" s="1"/>
  <c r="K19" i="62"/>
  <c r="K19" i="55" s="1"/>
  <c r="L19" i="62"/>
  <c r="L19" i="55" s="1"/>
  <c r="M19" i="62"/>
  <c r="O19"/>
  <c r="B20"/>
  <c r="B20" i="55" s="1"/>
  <c r="D20" i="62"/>
  <c r="D20" i="55" s="1"/>
  <c r="F20" i="62"/>
  <c r="F20" i="55" s="1"/>
  <c r="G20" i="62"/>
  <c r="G20" i="55" s="1"/>
  <c r="H20" i="62"/>
  <c r="H20" i="55" s="1"/>
  <c r="I20" i="62"/>
  <c r="I20" i="55" s="1"/>
  <c r="J20" i="62"/>
  <c r="J20" i="55" s="1"/>
  <c r="K20" i="62"/>
  <c r="L20"/>
  <c r="L20" i="55" s="1"/>
  <c r="M20" i="62"/>
  <c r="M20" i="55" s="1"/>
  <c r="O20" i="62"/>
  <c r="B21"/>
  <c r="B21" i="55" s="1"/>
  <c r="D21" i="62"/>
  <c r="D21" i="55" s="1"/>
  <c r="F21" i="62"/>
  <c r="F21" i="55" s="1"/>
  <c r="G21" i="62"/>
  <c r="G21" i="55" s="1"/>
  <c r="H21" i="62"/>
  <c r="H21" i="55" s="1"/>
  <c r="I21" i="62"/>
  <c r="I21" i="55" s="1"/>
  <c r="J21" i="62"/>
  <c r="J21" i="55" s="1"/>
  <c r="K21" i="62"/>
  <c r="L21"/>
  <c r="L21" i="55" s="1"/>
  <c r="M21" i="62"/>
  <c r="M21" i="55" s="1"/>
  <c r="O21" i="62"/>
  <c r="O21" i="55" s="1"/>
  <c r="B22" i="62"/>
  <c r="D22"/>
  <c r="D22" i="55" s="1"/>
  <c r="F22" i="62"/>
  <c r="F22" i="55" s="1"/>
  <c r="G22" i="62"/>
  <c r="H22"/>
  <c r="H22" i="55" s="1"/>
  <c r="I22" i="62"/>
  <c r="I22" i="55" s="1"/>
  <c r="J22" i="62"/>
  <c r="J22" i="55" s="1"/>
  <c r="K22" i="62"/>
  <c r="L22"/>
  <c r="M22"/>
  <c r="M22" i="55" s="1"/>
  <c r="O22" i="62"/>
  <c r="O22" i="55" s="1"/>
  <c r="B23" i="62"/>
  <c r="B23" i="55" s="1"/>
  <c r="D23" i="62"/>
  <c r="D23" i="55" s="1"/>
  <c r="F23" i="62"/>
  <c r="F23" i="55" s="1"/>
  <c r="G23" i="62"/>
  <c r="G23" i="55" s="1"/>
  <c r="H23" i="62"/>
  <c r="H23" i="55" s="1"/>
  <c r="I23" i="62"/>
  <c r="I23" i="55" s="1"/>
  <c r="J23" i="62"/>
  <c r="J23" i="55" s="1"/>
  <c r="K23" i="62"/>
  <c r="K23" i="55" s="1"/>
  <c r="L23" i="62"/>
  <c r="L23" i="55" s="1"/>
  <c r="M23" i="62"/>
  <c r="O23"/>
  <c r="O23" i="55" s="1"/>
  <c r="B24" i="62"/>
  <c r="B24" i="55" s="1"/>
  <c r="D24" i="62"/>
  <c r="F24"/>
  <c r="F24" i="55" s="1"/>
  <c r="G24" i="62"/>
  <c r="G24" i="55" s="1"/>
  <c r="H24" i="62"/>
  <c r="H24" i="55" s="1"/>
  <c r="I24" i="62"/>
  <c r="J24"/>
  <c r="J24" i="55" s="1"/>
  <c r="K24" i="62"/>
  <c r="K24" i="55" s="1"/>
  <c r="L24" i="62"/>
  <c r="L24" i="55" s="1"/>
  <c r="M24" i="62"/>
  <c r="O24"/>
  <c r="O24" i="55" s="1"/>
  <c r="B25" i="62"/>
  <c r="B25" i="55" s="1"/>
  <c r="D25" i="62"/>
  <c r="D25" i="55" s="1"/>
  <c r="F25" i="62"/>
  <c r="G25"/>
  <c r="G25" i="55" s="1"/>
  <c r="H25" i="62"/>
  <c r="H25" i="55" s="1"/>
  <c r="I25" i="62"/>
  <c r="I25" i="55" s="1"/>
  <c r="J25" i="62"/>
  <c r="K25"/>
  <c r="L25"/>
  <c r="L25" i="55" s="1"/>
  <c r="M25" i="62"/>
  <c r="M25" i="55" s="1"/>
  <c r="O25" i="62"/>
  <c r="B26"/>
  <c r="B26" i="55" s="1"/>
  <c r="C26" i="62"/>
  <c r="C26" i="55" s="1"/>
  <c r="D26" i="62"/>
  <c r="D26" i="55" s="1"/>
  <c r="E26" i="62"/>
  <c r="F26"/>
  <c r="G26"/>
  <c r="G26" i="55" s="1"/>
  <c r="H26" i="62"/>
  <c r="H26" i="55" s="1"/>
  <c r="I26" i="62"/>
  <c r="J26"/>
  <c r="J26" i="55" s="1"/>
  <c r="K26" i="62"/>
  <c r="L26"/>
  <c r="L26" i="55" s="1"/>
  <c r="M26" i="62"/>
  <c r="O26"/>
  <c r="O26" i="55" s="1"/>
  <c r="B27" i="62"/>
  <c r="C27"/>
  <c r="C27" i="55" s="1"/>
  <c r="D27" i="62"/>
  <c r="E27"/>
  <c r="E27" i="55" s="1"/>
  <c r="F27" i="62"/>
  <c r="G27"/>
  <c r="G27" i="55" s="1"/>
  <c r="H27" i="62"/>
  <c r="I27"/>
  <c r="I27" i="55" s="1"/>
  <c r="J27" i="62"/>
  <c r="K27"/>
  <c r="K27" i="55" s="1"/>
  <c r="L27" i="62"/>
  <c r="M27"/>
  <c r="M27" i="55" s="1"/>
  <c r="N27" i="62"/>
  <c r="N27" i="55" s="1"/>
  <c r="O27" i="62"/>
  <c r="O27" i="55" s="1"/>
  <c r="B28" i="62"/>
  <c r="B28" i="55" s="1"/>
  <c r="C28" i="62"/>
  <c r="D28"/>
  <c r="E28"/>
  <c r="E28" i="55" s="1"/>
  <c r="F28" i="62"/>
  <c r="F28" i="55" s="1"/>
  <c r="G28" i="62"/>
  <c r="G28" i="55" s="1"/>
  <c r="H28" i="62"/>
  <c r="H28" i="55" s="1"/>
  <c r="I28" i="62"/>
  <c r="I28" i="55" s="1"/>
  <c r="J28" i="62"/>
  <c r="K28"/>
  <c r="K28" i="55" s="1"/>
  <c r="L28" i="62"/>
  <c r="M28"/>
  <c r="M28" i="55" s="1"/>
  <c r="N28" i="62"/>
  <c r="O28"/>
  <c r="B29"/>
  <c r="B29" i="55" s="1"/>
  <c r="C29" i="62"/>
  <c r="C29" i="55" s="1"/>
  <c r="D29" i="62"/>
  <c r="E29"/>
  <c r="E29" i="55" s="1"/>
  <c r="F29" i="62"/>
  <c r="F29" i="55" s="1"/>
  <c r="G29" i="62"/>
  <c r="G29" i="55" s="1"/>
  <c r="H29" i="62"/>
  <c r="I29"/>
  <c r="I29" i="55" s="1"/>
  <c r="J29" i="62"/>
  <c r="J29" i="55" s="1"/>
  <c r="K29" i="62"/>
  <c r="K29" i="55" s="1"/>
  <c r="L29" i="62"/>
  <c r="M29"/>
  <c r="N29"/>
  <c r="O29"/>
  <c r="O29" i="55" s="1"/>
  <c r="B30" i="62"/>
  <c r="C30"/>
  <c r="C30" i="55" s="1"/>
  <c r="D30" i="62"/>
  <c r="D30" i="55" s="1"/>
  <c r="E30" i="62"/>
  <c r="E30" i="55" s="1"/>
  <c r="F30" i="62"/>
  <c r="G30"/>
  <c r="G30" i="55" s="1"/>
  <c r="H30" i="62"/>
  <c r="H30" i="55" s="1"/>
  <c r="I30" i="62"/>
  <c r="I30" i="55" s="1"/>
  <c r="K30" i="62"/>
  <c r="K30" i="55" s="1"/>
  <c r="L30" i="62"/>
  <c r="L30" i="55" s="1"/>
  <c r="M30" i="62"/>
  <c r="M30" i="55" s="1"/>
  <c r="N30" i="62"/>
  <c r="N30" i="55" s="1"/>
  <c r="O30" i="62"/>
  <c r="O30" i="55" s="1"/>
  <c r="B31" i="62"/>
  <c r="C31"/>
  <c r="C31" i="55" s="1"/>
  <c r="D31" i="62"/>
  <c r="D31" i="55" s="1"/>
  <c r="E31" i="62"/>
  <c r="E31" i="55" s="1"/>
  <c r="F31" i="62"/>
  <c r="G31"/>
  <c r="G31" i="55" s="1"/>
  <c r="H31" i="62"/>
  <c r="H31" i="55" s="1"/>
  <c r="I31" i="62"/>
  <c r="I31" i="55" s="1"/>
  <c r="K31" i="62"/>
  <c r="K31" i="55" s="1"/>
  <c r="L31" i="62"/>
  <c r="M31"/>
  <c r="M31" i="55" s="1"/>
  <c r="N31" i="62"/>
  <c r="N31" i="55" s="1"/>
  <c r="O31" i="62"/>
  <c r="O31" i="55" s="1"/>
  <c r="B32" i="62"/>
  <c r="C32"/>
  <c r="C32" i="55" s="1"/>
  <c r="D32" i="62"/>
  <c r="E32"/>
  <c r="E32" i="55" s="1"/>
  <c r="F32" i="62"/>
  <c r="F32" i="55" s="1"/>
  <c r="G32" i="62"/>
  <c r="G32" i="55" s="1"/>
  <c r="H32" i="62"/>
  <c r="H32" i="55" s="1"/>
  <c r="I32" i="62"/>
  <c r="I32" i="55" s="1"/>
  <c r="K32" i="62"/>
  <c r="K32" i="55" s="1"/>
  <c r="L32" i="62"/>
  <c r="L32" i="55" s="1"/>
  <c r="M32" i="62"/>
  <c r="M32" i="55" s="1"/>
  <c r="N32" i="62"/>
  <c r="O32"/>
  <c r="B33"/>
  <c r="B33" i="55" s="1"/>
  <c r="C33" i="62"/>
  <c r="D33"/>
  <c r="D33" i="55" s="1"/>
  <c r="E33" i="62"/>
  <c r="E33" i="55" s="1"/>
  <c r="F33" i="62"/>
  <c r="F33" i="55" s="1"/>
  <c r="G33" i="62"/>
  <c r="H33"/>
  <c r="H33" i="55" s="1"/>
  <c r="I33" i="62"/>
  <c r="I33" i="55" s="1"/>
  <c r="K33" i="62"/>
  <c r="K33" i="55" s="1"/>
  <c r="L33" i="62"/>
  <c r="M33"/>
  <c r="N33"/>
  <c r="O33"/>
  <c r="O33" i="55" s="1"/>
  <c r="B34" i="62"/>
  <c r="B34" i="55" s="1"/>
  <c r="C34" i="62"/>
  <c r="C34" i="55" s="1"/>
  <c r="D34" i="62"/>
  <c r="D34" i="55" s="1"/>
  <c r="E34" i="62"/>
  <c r="E34" i="55" s="1"/>
  <c r="F34" i="62"/>
  <c r="G34"/>
  <c r="G34" i="55" s="1"/>
  <c r="H34" i="62"/>
  <c r="H34" i="55" s="1"/>
  <c r="I34" i="62"/>
  <c r="I34" i="55" s="1"/>
  <c r="K34" i="62"/>
  <c r="K34" i="55" s="1"/>
  <c r="L34" i="62"/>
  <c r="L34" i="55" s="1"/>
  <c r="M34" i="62"/>
  <c r="M34" i="55" s="1"/>
  <c r="N34" i="62"/>
  <c r="N34" i="55" s="1"/>
  <c r="O34" i="62"/>
  <c r="O34" i="55" s="1"/>
  <c r="B35" i="62"/>
  <c r="C35"/>
  <c r="C35" i="55" s="1"/>
  <c r="D35" i="62"/>
  <c r="D35" i="55" s="1"/>
  <c r="E35" i="62"/>
  <c r="E35" i="55" s="1"/>
  <c r="F35" i="62"/>
  <c r="G35"/>
  <c r="G35" i="55" s="1"/>
  <c r="H35" i="62"/>
  <c r="H35" i="55" s="1"/>
  <c r="I35" i="62"/>
  <c r="I35" i="55" s="1"/>
  <c r="K35" i="62"/>
  <c r="K35" i="55" s="1"/>
  <c r="L35" i="62"/>
  <c r="M35"/>
  <c r="M35" i="55" s="1"/>
  <c r="N35" i="62"/>
  <c r="O35"/>
  <c r="O35" i="55" s="1"/>
  <c r="B36" i="62"/>
  <c r="C36"/>
  <c r="C36" i="55" s="1"/>
  <c r="D36" i="62"/>
  <c r="E36"/>
  <c r="E36" i="55" s="1"/>
  <c r="F36" i="62"/>
  <c r="F36" i="55" s="1"/>
  <c r="G36" i="62"/>
  <c r="G36" i="55" s="1"/>
  <c r="H36" i="62"/>
  <c r="I36"/>
  <c r="I36" i="55" s="1"/>
  <c r="K36" i="62"/>
  <c r="K36" i="55" s="1"/>
  <c r="L36" i="62"/>
  <c r="L36" i="55" s="1"/>
  <c r="M36" i="62"/>
  <c r="M36" i="55" s="1"/>
  <c r="N36" i="62"/>
  <c r="O36"/>
  <c r="B37"/>
  <c r="B37" i="55" s="1"/>
  <c r="C37" i="62"/>
  <c r="D37"/>
  <c r="D37" i="55" s="1"/>
  <c r="E37" i="62"/>
  <c r="E37" i="55" s="1"/>
  <c r="F37" i="62"/>
  <c r="F37" i="55" s="1"/>
  <c r="G37" i="62"/>
  <c r="H37"/>
  <c r="I37"/>
  <c r="I37" i="55" s="1"/>
  <c r="K37" i="62"/>
  <c r="K37" i="55" s="1"/>
  <c r="L37" i="62"/>
  <c r="M37"/>
  <c r="N37"/>
  <c r="O37"/>
  <c r="O37" i="55" s="1"/>
  <c r="B38" i="62"/>
  <c r="C38"/>
  <c r="C38" i="55" s="1"/>
  <c r="D38" i="62"/>
  <c r="D38" i="55" s="1"/>
  <c r="E38" i="62"/>
  <c r="E38" i="55" s="1"/>
  <c r="F38" i="62"/>
  <c r="F38" i="55" s="1"/>
  <c r="G38" i="62"/>
  <c r="G38" i="55" s="1"/>
  <c r="H38" i="62"/>
  <c r="H38" i="55" s="1"/>
  <c r="I38" i="62"/>
  <c r="I38" i="55" s="1"/>
  <c r="J38" i="62"/>
  <c r="K38"/>
  <c r="L38"/>
  <c r="L38" i="55" s="1"/>
  <c r="M38" i="62"/>
  <c r="M38" i="55" s="1"/>
  <c r="N38" i="62"/>
  <c r="N38" i="55" s="1"/>
  <c r="O38" i="62"/>
  <c r="O38" i="55" s="1"/>
  <c r="B39" i="62"/>
  <c r="B39" i="55" s="1"/>
  <c r="C39" i="62"/>
  <c r="C39" i="55" s="1"/>
  <c r="D39" i="62"/>
  <c r="D39" i="55" s="1"/>
  <c r="E39" i="62"/>
  <c r="E39" i="55" s="1"/>
  <c r="F39" i="62"/>
  <c r="G39"/>
  <c r="G39" i="55" s="1"/>
  <c r="H39" i="62"/>
  <c r="I39"/>
  <c r="J39"/>
  <c r="J39" i="55" s="1"/>
  <c r="K39" i="62"/>
  <c r="K39" i="55" s="1"/>
  <c r="L39" i="62"/>
  <c r="M39"/>
  <c r="M39" i="55" s="1"/>
  <c r="N39" i="62"/>
  <c r="N39" i="55" s="1"/>
  <c r="O39" i="62"/>
  <c r="O39" i="55" s="1"/>
  <c r="B40" i="62"/>
  <c r="B40" i="55" s="1"/>
  <c r="C40" i="62"/>
  <c r="C40" i="55" s="1"/>
  <c r="D40" i="62"/>
  <c r="E40"/>
  <c r="E40" i="55" s="1"/>
  <c r="F40" i="62"/>
  <c r="G40"/>
  <c r="H40"/>
  <c r="H40" i="55" s="1"/>
  <c r="I40" i="62"/>
  <c r="I40" i="55" s="1"/>
  <c r="J40" i="62"/>
  <c r="K40"/>
  <c r="K40" i="55" s="1"/>
  <c r="L40" i="62"/>
  <c r="M40"/>
  <c r="M40" i="55" s="1"/>
  <c r="N40" i="62"/>
  <c r="N40" i="55" s="1"/>
  <c r="O40" i="62"/>
  <c r="O40" i="55" s="1"/>
  <c r="B41" i="62"/>
  <c r="B41" i="55" s="1"/>
  <c r="C41" i="62"/>
  <c r="C41" i="55" s="1"/>
  <c r="D41" i="62"/>
  <c r="E41"/>
  <c r="F41"/>
  <c r="F41" i="55" s="1"/>
  <c r="G41" i="62"/>
  <c r="G41" i="55" s="1"/>
  <c r="H41" i="62"/>
  <c r="I41"/>
  <c r="I41" i="55" s="1"/>
  <c r="J41" i="62"/>
  <c r="K41"/>
  <c r="K41" i="55" s="1"/>
  <c r="L41" i="62"/>
  <c r="L41" i="55" s="1"/>
  <c r="M41" i="62"/>
  <c r="M41" i="55" s="1"/>
  <c r="N41" i="62"/>
  <c r="N41" i="55" s="1"/>
  <c r="O41" i="62"/>
  <c r="O41" i="55" s="1"/>
  <c r="B42" i="62"/>
  <c r="C42"/>
  <c r="C42" i="55" s="1"/>
  <c r="D42" i="62"/>
  <c r="D42" i="55" s="1"/>
  <c r="E42" i="62"/>
  <c r="E42" i="55" s="1"/>
  <c r="F42" i="62"/>
  <c r="G42"/>
  <c r="G42" i="55" s="1"/>
  <c r="H42" i="62"/>
  <c r="H42" i="55" s="1"/>
  <c r="I42" i="62"/>
  <c r="I42" i="55" s="1"/>
  <c r="J42" i="62"/>
  <c r="K42"/>
  <c r="K42" i="55" s="1"/>
  <c r="L42" i="62"/>
  <c r="L42" i="55" s="1"/>
  <c r="M42" i="62"/>
  <c r="M42" i="55" s="1"/>
  <c r="N42" i="62"/>
  <c r="O42"/>
  <c r="O42" i="55" s="1"/>
  <c r="B43" i="62"/>
  <c r="B43" i="55" s="1"/>
  <c r="C43" i="62"/>
  <c r="C43" i="55" s="1"/>
  <c r="D43" i="62"/>
  <c r="E43"/>
  <c r="E43" i="55" s="1"/>
  <c r="F43" i="62"/>
  <c r="G43"/>
  <c r="G43" i="55" s="1"/>
  <c r="H43" i="62"/>
  <c r="I43"/>
  <c r="J43"/>
  <c r="J43" i="55" s="1"/>
  <c r="K43" i="62"/>
  <c r="K43" i="55" s="1"/>
  <c r="L43" i="62"/>
  <c r="M43"/>
  <c r="M43" i="55" s="1"/>
  <c r="N43" i="62"/>
  <c r="O43"/>
  <c r="O43" i="55" s="1"/>
  <c r="B44" i="62"/>
  <c r="C44"/>
  <c r="D44"/>
  <c r="E44"/>
  <c r="E44" i="55" s="1"/>
  <c r="F44" i="62"/>
  <c r="F44" i="55" s="1"/>
  <c r="G44" i="62"/>
  <c r="H44"/>
  <c r="H44" i="55" s="1"/>
  <c r="I44" i="62"/>
  <c r="I44" i="55" s="1"/>
  <c r="J44" i="62"/>
  <c r="K44"/>
  <c r="K44" i="55" s="1"/>
  <c r="L44" i="62"/>
  <c r="M44"/>
  <c r="M44" i="55" s="1"/>
  <c r="N44" i="62"/>
  <c r="O44"/>
  <c r="B45"/>
  <c r="C45"/>
  <c r="C45" i="55" s="1"/>
  <c r="D45" i="62"/>
  <c r="D45" i="55" s="1"/>
  <c r="E45" i="62"/>
  <c r="F45"/>
  <c r="F45" i="55" s="1"/>
  <c r="G45" i="62"/>
  <c r="G45" i="55" s="1"/>
  <c r="H45" i="62"/>
  <c r="H45" i="55" s="1"/>
  <c r="I45" i="62"/>
  <c r="I45" i="55" s="1"/>
  <c r="J45" i="62"/>
  <c r="K45"/>
  <c r="K45" i="55" s="1"/>
  <c r="L45" i="62"/>
  <c r="M45"/>
  <c r="M45" i="55" s="1"/>
  <c r="N45" i="62"/>
  <c r="N45" i="55" s="1"/>
  <c r="O45" i="62"/>
  <c r="O45" i="55" s="1"/>
  <c r="B46" i="62"/>
  <c r="B46" i="55" s="1"/>
  <c r="C46" i="62"/>
  <c r="D46"/>
  <c r="D46" i="55" s="1"/>
  <c r="E46" i="62"/>
  <c r="E46" i="55" s="1"/>
  <c r="F46" i="62"/>
  <c r="G46"/>
  <c r="G46" i="55" s="1"/>
  <c r="H46" i="62"/>
  <c r="H46" i="55" s="1"/>
  <c r="I46" i="62"/>
  <c r="I46" i="55" s="1"/>
  <c r="J46" i="62"/>
  <c r="K46"/>
  <c r="L46"/>
  <c r="L46" i="55" s="1"/>
  <c r="M46" i="62"/>
  <c r="M46" i="55" s="1"/>
  <c r="N46" i="62"/>
  <c r="O46"/>
  <c r="O46" i="55" s="1"/>
  <c r="B47" i="62"/>
  <c r="C47"/>
  <c r="C47" i="55" s="1"/>
  <c r="D47" i="62"/>
  <c r="E47"/>
  <c r="E47" i="55" s="1"/>
  <c r="F47" i="62"/>
  <c r="F47" i="55" s="1"/>
  <c r="G47" i="62"/>
  <c r="G47" i="55" s="1"/>
  <c r="H47" i="62"/>
  <c r="H47" i="55" s="1"/>
  <c r="I47" i="62"/>
  <c r="I47" i="55" s="1"/>
  <c r="J47" i="62"/>
  <c r="J47" i="55" s="1"/>
  <c r="K47" i="62"/>
  <c r="K47" i="55" s="1"/>
  <c r="L47" i="62"/>
  <c r="L47" i="55" s="1"/>
  <c r="M47" i="62"/>
  <c r="M47" i="55" s="1"/>
  <c r="N47" i="62"/>
  <c r="N47" i="55" s="1"/>
  <c r="O47" i="62"/>
  <c r="O47" i="55" s="1"/>
  <c r="B48" i="62"/>
  <c r="B48" i="55" s="1"/>
  <c r="C48" i="62"/>
  <c r="D48"/>
  <c r="D48" i="55" s="1"/>
  <c r="E48" i="62"/>
  <c r="E48" i="55" s="1"/>
  <c r="F48" i="62"/>
  <c r="F48" i="55" s="1"/>
  <c r="G48" i="62"/>
  <c r="H48"/>
  <c r="I48"/>
  <c r="I48" i="55" s="1"/>
  <c r="J48" i="62"/>
  <c r="J48" i="55" s="1"/>
  <c r="K48" i="62"/>
  <c r="L48"/>
  <c r="L48" i="55" s="1"/>
  <c r="M48" i="62"/>
  <c r="M48" i="55" s="1"/>
  <c r="N48" i="62"/>
  <c r="N48" i="55" s="1"/>
  <c r="O48" i="62"/>
  <c r="C49"/>
  <c r="C49" i="55" s="1"/>
  <c r="D49" i="62"/>
  <c r="D49" i="55" s="1"/>
  <c r="E49" i="62"/>
  <c r="E49" i="55" s="1"/>
  <c r="F49" i="62"/>
  <c r="F49" i="55" s="1"/>
  <c r="G49" i="62"/>
  <c r="G49" i="55" s="1"/>
  <c r="H49" i="62"/>
  <c r="H49" i="55" s="1"/>
  <c r="I49" i="62"/>
  <c r="I49" i="55" s="1"/>
  <c r="J49" i="62"/>
  <c r="J49" i="55" s="1"/>
  <c r="K49" i="62"/>
  <c r="K49" i="55" s="1"/>
  <c r="L49" i="62"/>
  <c r="L49" i="55" s="1"/>
  <c r="M49" i="62"/>
  <c r="M49" i="55" s="1"/>
  <c r="N49" i="62"/>
  <c r="N49" i="55" s="1"/>
  <c r="O49" i="62"/>
  <c r="O49" i="55" s="1"/>
  <c r="B49" i="62"/>
  <c r="B49" i="55" s="1"/>
  <c r="AD22" i="62"/>
  <c r="AD21" s="1"/>
  <c r="AD20" s="1"/>
  <c r="AD19" s="1"/>
  <c r="AD18" s="1"/>
  <c r="AD17" s="1"/>
  <c r="AD16" s="1"/>
  <c r="AD15" s="1"/>
  <c r="U22"/>
  <c r="U21" s="1"/>
  <c r="U20" s="1"/>
  <c r="S22"/>
  <c r="S21" s="1"/>
  <c r="S20" s="1"/>
  <c r="S19" s="1"/>
  <c r="S18" s="1"/>
  <c r="S17" s="1"/>
  <c r="S16" s="1"/>
  <c r="S15" s="1"/>
  <c r="S14" s="1"/>
  <c r="S13" s="1"/>
  <c r="S12" s="1"/>
  <c r="S11" s="1"/>
  <c r="S10" s="1"/>
  <c r="S9" s="1"/>
  <c r="S8" s="1"/>
  <c r="J30" i="65"/>
  <c r="AO30" i="62" s="1"/>
  <c r="N26" i="65"/>
  <c r="E25"/>
  <c r="AJ25" i="62" s="1"/>
  <c r="C25" i="65"/>
  <c r="AC48"/>
  <c r="X15"/>
  <c r="X16" s="1"/>
  <c r="X17" s="1"/>
  <c r="X18" s="1"/>
  <c r="X19" s="1"/>
  <c r="C49" i="60"/>
  <c r="C49" i="59" s="1"/>
  <c r="D49" i="60"/>
  <c r="D49" i="59" s="1"/>
  <c r="E49" i="60"/>
  <c r="E49" i="59" s="1"/>
  <c r="F49" i="60"/>
  <c r="F49" i="59" s="1"/>
  <c r="G49" i="60"/>
  <c r="G49" i="59" s="1"/>
  <c r="H49" i="60"/>
  <c r="H49" i="59" s="1"/>
  <c r="I49" i="60"/>
  <c r="I49" i="59" s="1"/>
  <c r="J49" i="60"/>
  <c r="J49" i="59" s="1"/>
  <c r="M49" i="60"/>
  <c r="M49" i="59" s="1"/>
  <c r="O49" i="60"/>
  <c r="O49" i="59" s="1"/>
  <c r="N49" i="60"/>
  <c r="N49" i="59" s="1"/>
  <c r="B49"/>
  <c r="C49" i="57"/>
  <c r="D49"/>
  <c r="E49"/>
  <c r="F49"/>
  <c r="G49"/>
  <c r="H49"/>
  <c r="I49"/>
  <c r="K49"/>
  <c r="L49"/>
  <c r="M49"/>
  <c r="N49"/>
  <c r="O49"/>
  <c r="G32" i="58"/>
  <c r="G31" s="1"/>
  <c r="B49" i="53"/>
  <c r="C49"/>
  <c r="D49"/>
  <c r="E49"/>
  <c r="F49"/>
  <c r="G49"/>
  <c r="H49"/>
  <c r="I49"/>
  <c r="J49"/>
  <c r="K49"/>
  <c r="L49"/>
  <c r="M49"/>
  <c r="N49"/>
  <c r="O49"/>
  <c r="F40" i="47"/>
  <c r="J40"/>
  <c r="O40"/>
  <c r="S40"/>
  <c r="W40"/>
  <c r="AB40"/>
  <c r="AO40"/>
  <c r="AW40"/>
  <c r="BF40"/>
  <c r="BB40"/>
  <c r="AS40"/>
  <c r="AJ40"/>
  <c r="AF40"/>
  <c r="N17" i="48"/>
  <c r="N15"/>
  <c r="BB16" i="47" s="1"/>
  <c r="M15" i="48"/>
  <c r="AW16" i="47" s="1"/>
  <c r="M17" i="48"/>
  <c r="AW18" i="47" s="1"/>
  <c r="M19" i="48"/>
  <c r="M21"/>
  <c r="AW22" i="47" s="1"/>
  <c r="M23" i="48"/>
  <c r="AW24" i="47" s="1"/>
  <c r="M25" i="48"/>
  <c r="M31"/>
  <c r="M33"/>
  <c r="K33"/>
  <c r="AO34" i="47" s="1"/>
  <c r="K31" i="48"/>
  <c r="AO32" i="47" s="1"/>
  <c r="K27" i="48"/>
  <c r="K25"/>
  <c r="AO26" i="47" s="1"/>
  <c r="K23" i="48"/>
  <c r="K21"/>
  <c r="V31" i="86" s="1"/>
  <c r="K19" i="48"/>
  <c r="E33"/>
  <c r="E27"/>
  <c r="G37" i="86" s="1"/>
  <c r="C25" i="48"/>
  <c r="C23"/>
  <c r="B32"/>
  <c r="B30"/>
  <c r="B31" i="47" s="1"/>
  <c r="B28" i="48"/>
  <c r="B29" i="47" s="1"/>
  <c r="B26" i="48"/>
  <c r="B24"/>
  <c r="B25" i="47" s="1"/>
  <c r="B22" i="48"/>
  <c r="B18"/>
  <c r="B19" i="47" s="1"/>
  <c r="F15" i="48"/>
  <c r="C15"/>
  <c r="C14" s="1"/>
  <c r="D13"/>
  <c r="E13"/>
  <c r="G23" i="86" s="1"/>
  <c r="F13" i="48"/>
  <c r="G13"/>
  <c r="W14" i="47" s="1"/>
  <c r="H13" i="48"/>
  <c r="I13"/>
  <c r="O23" i="86" s="1"/>
  <c r="J13" i="48"/>
  <c r="K13"/>
  <c r="L13"/>
  <c r="AS14" i="47" s="1"/>
  <c r="M13" i="48"/>
  <c r="N13"/>
  <c r="O13"/>
  <c r="BF14" i="47" s="1"/>
  <c r="B49" i="25"/>
  <c r="G50" i="3" s="1"/>
  <c r="B30" i="211" s="1"/>
  <c r="C49" i="25"/>
  <c r="S50" i="3" s="1"/>
  <c r="C30" i="211" s="1"/>
  <c r="D49" i="25"/>
  <c r="AE50" i="3" s="1"/>
  <c r="D30" i="211" s="1"/>
  <c r="E49" i="25"/>
  <c r="AQ50" i="3" s="1"/>
  <c r="E30" i="211" s="1"/>
  <c r="F49" i="25"/>
  <c r="BC50" i="3" s="1"/>
  <c r="F30" i="211" s="1"/>
  <c r="G49" i="25"/>
  <c r="BO50" i="3" s="1"/>
  <c r="G30" i="211" s="1"/>
  <c r="H49" i="25"/>
  <c r="CA50" i="3" s="1"/>
  <c r="H30" i="211" s="1"/>
  <c r="I49" i="25"/>
  <c r="CM50" i="3" s="1"/>
  <c r="I30" i="211" s="1"/>
  <c r="J49" i="25"/>
  <c r="CY50" i="3" s="1"/>
  <c r="J30" i="211" s="1"/>
  <c r="K49" i="25"/>
  <c r="DK50" i="3" s="1"/>
  <c r="K30" i="211" s="1"/>
  <c r="L49" i="25"/>
  <c r="DW50" i="3" s="1"/>
  <c r="L30" i="211" s="1"/>
  <c r="M49" i="25"/>
  <c r="EI50" i="3" s="1"/>
  <c r="M30" i="211" s="1"/>
  <c r="N49" i="25"/>
  <c r="EU50" i="3" s="1"/>
  <c r="N30" i="211" s="1"/>
  <c r="O49" i="25"/>
  <c r="FG50" i="3" s="1"/>
  <c r="O30" i="211" s="1"/>
  <c r="B49" i="22"/>
  <c r="B50" i="3" s="1"/>
  <c r="B30" i="208" s="1"/>
  <c r="C49" i="22"/>
  <c r="N50" i="3" s="1"/>
  <c r="C30" i="208" s="1"/>
  <c r="D49" i="22"/>
  <c r="Z50" i="3" s="1"/>
  <c r="D30" i="208" s="1"/>
  <c r="E49" i="22"/>
  <c r="AL50" i="3" s="1"/>
  <c r="E30" i="208" s="1"/>
  <c r="F49" i="22"/>
  <c r="AX50" i="3" s="1"/>
  <c r="F30" i="208" s="1"/>
  <c r="G49" i="22"/>
  <c r="BJ50" i="3" s="1"/>
  <c r="G30" i="208" s="1"/>
  <c r="H49" i="22"/>
  <c r="BV50" i="3" s="1"/>
  <c r="H30" i="208" s="1"/>
  <c r="I49" i="22"/>
  <c r="CH50" i="3" s="1"/>
  <c r="I30" i="208" s="1"/>
  <c r="J49" i="22"/>
  <c r="CT50" i="3" s="1"/>
  <c r="J30" i="208" s="1"/>
  <c r="K49" i="22"/>
  <c r="DF50" i="3" s="1"/>
  <c r="K30" i="208" s="1"/>
  <c r="L49" i="22"/>
  <c r="DR50" i="3" s="1"/>
  <c r="L30" i="208" s="1"/>
  <c r="M49" i="22"/>
  <c r="ED50" i="3" s="1"/>
  <c r="M30" i="208" s="1"/>
  <c r="N49" i="22"/>
  <c r="EP50" i="3" s="1"/>
  <c r="N30" i="208" s="1"/>
  <c r="O49" i="22"/>
  <c r="FB50" i="3" s="1"/>
  <c r="O30" i="208" s="1"/>
  <c r="B24" i="49"/>
  <c r="B25"/>
  <c r="D25" i="4" s="1"/>
  <c r="B5" i="212" s="1"/>
  <c r="B26" i="49"/>
  <c r="D26" i="4" s="1"/>
  <c r="B6" i="212" s="1"/>
  <c r="B27" i="49"/>
  <c r="D27" i="4" s="1"/>
  <c r="B7" i="212" s="1"/>
  <c r="B28" i="49"/>
  <c r="D28" i="4" s="1"/>
  <c r="B8" i="212" s="1"/>
  <c r="B29" i="49"/>
  <c r="D29" i="4" s="1"/>
  <c r="B9" i="212" s="1"/>
  <c r="C24" i="49"/>
  <c r="M24" i="4" s="1"/>
  <c r="C4" i="212" s="1"/>
  <c r="E24" i="49"/>
  <c r="AE24" i="4" s="1"/>
  <c r="E4" i="212" s="1"/>
  <c r="E25" i="49"/>
  <c r="E26"/>
  <c r="AE26" i="4" s="1"/>
  <c r="E6" i="212" s="1"/>
  <c r="E27" i="49"/>
  <c r="AE27" i="4" s="1"/>
  <c r="E7" i="212" s="1"/>
  <c r="E28" i="49"/>
  <c r="AE28" i="4" s="1"/>
  <c r="E8" i="212" s="1"/>
  <c r="E29" i="49"/>
  <c r="E30"/>
  <c r="AE30" i="4" s="1"/>
  <c r="E10" i="212" s="1"/>
  <c r="E31" i="49"/>
  <c r="AE31" i="4" s="1"/>
  <c r="E11" i="212" s="1"/>
  <c r="E32" i="49"/>
  <c r="AE32" i="4" s="1"/>
  <c r="E12" i="212" s="1"/>
  <c r="E33" i="49"/>
  <c r="AE33" i="4" s="1"/>
  <c r="E13" i="212" s="1"/>
  <c r="E34" i="49"/>
  <c r="AE34" i="4" s="1"/>
  <c r="E14" i="212" s="1"/>
  <c r="G24" i="49"/>
  <c r="AW24" i="4" s="1"/>
  <c r="G4" i="212" s="1"/>
  <c r="G25" i="49"/>
  <c r="AW25" i="4" s="1"/>
  <c r="G5" i="212" s="1"/>
  <c r="G26" i="49"/>
  <c r="AW26" i="4" s="1"/>
  <c r="G6" i="212" s="1"/>
  <c r="G27" i="49"/>
  <c r="AW27" i="4" s="1"/>
  <c r="G7" i="212" s="1"/>
  <c r="G28" i="49"/>
  <c r="AW28" i="4" s="1"/>
  <c r="G8" i="212" s="1"/>
  <c r="G29" i="49"/>
  <c r="AW29" i="4" s="1"/>
  <c r="G9" i="212" s="1"/>
  <c r="G30" i="49"/>
  <c r="AW30" i="4" s="1"/>
  <c r="G10" i="212" s="1"/>
  <c r="G31" i="49"/>
  <c r="AW31" i="4" s="1"/>
  <c r="G11" i="212" s="1"/>
  <c r="G32" i="49"/>
  <c r="AW32" i="4" s="1"/>
  <c r="G12" i="212" s="1"/>
  <c r="L24" i="49"/>
  <c r="CP24" i="4" s="1"/>
  <c r="L4" i="212" s="1"/>
  <c r="M24" i="49"/>
  <c r="M25"/>
  <c r="CY25" i="4" s="1"/>
  <c r="M5" i="212" s="1"/>
  <c r="B23" i="57"/>
  <c r="B24"/>
  <c r="B25"/>
  <c r="B26"/>
  <c r="B27"/>
  <c r="B28"/>
  <c r="B29"/>
  <c r="B30"/>
  <c r="B31"/>
  <c r="B32"/>
  <c r="B33"/>
  <c r="B34"/>
  <c r="B35"/>
  <c r="B36"/>
  <c r="B37"/>
  <c r="B38"/>
  <c r="B39"/>
  <c r="B40"/>
  <c r="B41"/>
  <c r="B42"/>
  <c r="B43"/>
  <c r="B44"/>
  <c r="B45"/>
  <c r="B46"/>
  <c r="B47"/>
  <c r="C38"/>
  <c r="C39"/>
  <c r="C40"/>
  <c r="C41"/>
  <c r="C42"/>
  <c r="C43"/>
  <c r="C44"/>
  <c r="C45"/>
  <c r="C46"/>
  <c r="D23"/>
  <c r="D24"/>
  <c r="D25"/>
  <c r="D26"/>
  <c r="D27"/>
  <c r="D28"/>
  <c r="D29"/>
  <c r="D30"/>
  <c r="D31"/>
  <c r="D32"/>
  <c r="D33"/>
  <c r="D34"/>
  <c r="D35"/>
  <c r="D36"/>
  <c r="D37"/>
  <c r="D38"/>
  <c r="D39"/>
  <c r="D40"/>
  <c r="D41"/>
  <c r="D42"/>
  <c r="D43"/>
  <c r="D44"/>
  <c r="D45"/>
  <c r="D46"/>
  <c r="D47"/>
  <c r="E23"/>
  <c r="E24"/>
  <c r="E25"/>
  <c r="E26"/>
  <c r="E27"/>
  <c r="E28"/>
  <c r="E29"/>
  <c r="E30"/>
  <c r="E31"/>
  <c r="E32"/>
  <c r="E33"/>
  <c r="E34"/>
  <c r="E35"/>
  <c r="E36"/>
  <c r="E37"/>
  <c r="E38"/>
  <c r="E39"/>
  <c r="E40"/>
  <c r="E41"/>
  <c r="E42"/>
  <c r="E43"/>
  <c r="E44"/>
  <c r="E45"/>
  <c r="F23"/>
  <c r="F24"/>
  <c r="F25"/>
  <c r="F26"/>
  <c r="F27"/>
  <c r="F28"/>
  <c r="F29"/>
  <c r="F30"/>
  <c r="F31"/>
  <c r="F32"/>
  <c r="F33"/>
  <c r="F34"/>
  <c r="F35"/>
  <c r="F36"/>
  <c r="F37"/>
  <c r="F38"/>
  <c r="F39"/>
  <c r="F40"/>
  <c r="F41"/>
  <c r="F42"/>
  <c r="F43"/>
  <c r="F44"/>
  <c r="F45"/>
  <c r="F46"/>
  <c r="F47"/>
  <c r="G23"/>
  <c r="G33"/>
  <c r="G34"/>
  <c r="G35"/>
  <c r="G36"/>
  <c r="G37"/>
  <c r="G38"/>
  <c r="G39"/>
  <c r="G40"/>
  <c r="G41"/>
  <c r="G42"/>
  <c r="G43"/>
  <c r="G44"/>
  <c r="G45"/>
  <c r="G46"/>
  <c r="G47"/>
  <c r="H23"/>
  <c r="H24"/>
  <c r="H25"/>
  <c r="H26"/>
  <c r="H27"/>
  <c r="H28"/>
  <c r="H29"/>
  <c r="H30"/>
  <c r="H31"/>
  <c r="H32"/>
  <c r="H33"/>
  <c r="H35"/>
  <c r="H36"/>
  <c r="H37"/>
  <c r="H38"/>
  <c r="H39"/>
  <c r="H40"/>
  <c r="H41"/>
  <c r="H42"/>
  <c r="H43"/>
  <c r="H44"/>
  <c r="H45"/>
  <c r="H46"/>
  <c r="H47"/>
  <c r="I25"/>
  <c r="I26"/>
  <c r="I27"/>
  <c r="I28"/>
  <c r="I29"/>
  <c r="I30"/>
  <c r="I31"/>
  <c r="I32"/>
  <c r="I33"/>
  <c r="I34"/>
  <c r="I35"/>
  <c r="I36"/>
  <c r="I37"/>
  <c r="I38"/>
  <c r="I39"/>
  <c r="I40"/>
  <c r="I41"/>
  <c r="I42"/>
  <c r="I43"/>
  <c r="I44"/>
  <c r="I45"/>
  <c r="I46"/>
  <c r="I47"/>
  <c r="J23"/>
  <c r="J24"/>
  <c r="J25"/>
  <c r="J26"/>
  <c r="J27"/>
  <c r="J28"/>
  <c r="J29"/>
  <c r="J30"/>
  <c r="J31"/>
  <c r="J32"/>
  <c r="J33"/>
  <c r="J34"/>
  <c r="J35"/>
  <c r="J36"/>
  <c r="J37"/>
  <c r="J38"/>
  <c r="J39"/>
  <c r="J40"/>
  <c r="J41"/>
  <c r="J42"/>
  <c r="J43"/>
  <c r="J44"/>
  <c r="J45"/>
  <c r="J46"/>
  <c r="K23"/>
  <c r="K24"/>
  <c r="K25"/>
  <c r="K26"/>
  <c r="K27"/>
  <c r="K28"/>
  <c r="K29"/>
  <c r="K30"/>
  <c r="K31"/>
  <c r="K32"/>
  <c r="K33"/>
  <c r="K34"/>
  <c r="K35"/>
  <c r="K36"/>
  <c r="K37"/>
  <c r="K38"/>
  <c r="K39"/>
  <c r="K40"/>
  <c r="K41"/>
  <c r="K42"/>
  <c r="K43"/>
  <c r="K44"/>
  <c r="K45"/>
  <c r="K46"/>
  <c r="K47"/>
  <c r="L23"/>
  <c r="L24"/>
  <c r="L25"/>
  <c r="L26"/>
  <c r="L27"/>
  <c r="L28"/>
  <c r="L29"/>
  <c r="L30"/>
  <c r="L31"/>
  <c r="L32"/>
  <c r="L33"/>
  <c r="L34"/>
  <c r="L35"/>
  <c r="L36"/>
  <c r="L37"/>
  <c r="L38"/>
  <c r="L39"/>
  <c r="L40"/>
  <c r="L41"/>
  <c r="L42"/>
  <c r="L43"/>
  <c r="L44"/>
  <c r="L45"/>
  <c r="L46"/>
  <c r="L47"/>
  <c r="M23"/>
  <c r="M24"/>
  <c r="M25"/>
  <c r="M26"/>
  <c r="M27"/>
  <c r="M28"/>
  <c r="M29"/>
  <c r="M30"/>
  <c r="M31"/>
  <c r="M32"/>
  <c r="M33"/>
  <c r="M34"/>
  <c r="M35"/>
  <c r="M36"/>
  <c r="M37"/>
  <c r="M38"/>
  <c r="M39"/>
  <c r="M40"/>
  <c r="M41"/>
  <c r="M42"/>
  <c r="M43"/>
  <c r="M44"/>
  <c r="M45"/>
  <c r="M46"/>
  <c r="M47"/>
  <c r="N23"/>
  <c r="N24"/>
  <c r="N25"/>
  <c r="N26"/>
  <c r="N27"/>
  <c r="N28"/>
  <c r="N29"/>
  <c r="N30"/>
  <c r="N31"/>
  <c r="N32"/>
  <c r="N33"/>
  <c r="N34"/>
  <c r="N35"/>
  <c r="N36"/>
  <c r="N37"/>
  <c r="N38"/>
  <c r="N39"/>
  <c r="N40"/>
  <c r="N41"/>
  <c r="N42"/>
  <c r="N43"/>
  <c r="N44"/>
  <c r="N45"/>
  <c r="N46"/>
  <c r="N47"/>
  <c r="O23"/>
  <c r="O24"/>
  <c r="O25"/>
  <c r="O26"/>
  <c r="O27"/>
  <c r="O28"/>
  <c r="O29"/>
  <c r="O30"/>
  <c r="O31"/>
  <c r="O32"/>
  <c r="O33"/>
  <c r="O34"/>
  <c r="O35"/>
  <c r="O36"/>
  <c r="O37"/>
  <c r="O38"/>
  <c r="O39"/>
  <c r="O40"/>
  <c r="O41"/>
  <c r="O42"/>
  <c r="O43"/>
  <c r="O44"/>
  <c r="O45"/>
  <c r="O46"/>
  <c r="O47"/>
  <c r="D48" i="31"/>
  <c r="D49" i="32" s="1"/>
  <c r="B25" i="31"/>
  <c r="B26" i="32" s="1"/>
  <c r="B26" i="31"/>
  <c r="B27" i="32" s="1"/>
  <c r="B27" i="31"/>
  <c r="B28" i="32" s="1"/>
  <c r="B28" i="31"/>
  <c r="B29" i="32" s="1"/>
  <c r="B29" i="31"/>
  <c r="B30" i="32" s="1"/>
  <c r="B30" i="31"/>
  <c r="B31" i="32" s="1"/>
  <c r="B31" i="31"/>
  <c r="B32" i="32" s="1"/>
  <c r="B32" i="31"/>
  <c r="B33" i="32" s="1"/>
  <c r="B33" i="31"/>
  <c r="B34" i="32" s="1"/>
  <c r="B34" i="31"/>
  <c r="B35" i="32" s="1"/>
  <c r="B35" i="31"/>
  <c r="B36" i="32" s="1"/>
  <c r="B36" i="31"/>
  <c r="B37" i="32" s="1"/>
  <c r="B37" i="31"/>
  <c r="B38" i="32" s="1"/>
  <c r="B38" i="31"/>
  <c r="B39" i="32" s="1"/>
  <c r="B39" i="31"/>
  <c r="B40" i="32" s="1"/>
  <c r="B40" i="31"/>
  <c r="B41" i="32" s="1"/>
  <c r="B41" i="31"/>
  <c r="B42" i="32" s="1"/>
  <c r="B42" i="31"/>
  <c r="B43" i="32" s="1"/>
  <c r="B43" i="31"/>
  <c r="B44" i="32" s="1"/>
  <c r="B44" i="31"/>
  <c r="B45" i="32" s="1"/>
  <c r="B45" i="31"/>
  <c r="B46" i="32" s="1"/>
  <c r="B46" i="31"/>
  <c r="B47" i="32" s="1"/>
  <c r="B47" i="31"/>
  <c r="B48" i="32" s="1"/>
  <c r="B48" i="31"/>
  <c r="B49" i="32" s="1"/>
  <c r="C26" i="31"/>
  <c r="C27" i="32" s="1"/>
  <c r="C27" i="31"/>
  <c r="C28" i="32" s="1"/>
  <c r="C28" i="31"/>
  <c r="C29" i="32" s="1"/>
  <c r="C29" i="31"/>
  <c r="C30" i="32" s="1"/>
  <c r="C30" i="31"/>
  <c r="C31" i="32" s="1"/>
  <c r="C31" i="31"/>
  <c r="C32" i="32" s="1"/>
  <c r="C32" i="31"/>
  <c r="C33" i="32" s="1"/>
  <c r="C33" i="31"/>
  <c r="C34" i="32" s="1"/>
  <c r="C34" i="31"/>
  <c r="C35" i="32" s="1"/>
  <c r="C35" i="31"/>
  <c r="C36" i="32" s="1"/>
  <c r="C36" i="31"/>
  <c r="C37" i="32" s="1"/>
  <c r="C37" i="31"/>
  <c r="C38" i="32" s="1"/>
  <c r="C38" i="31"/>
  <c r="C39" i="32" s="1"/>
  <c r="C39" i="31"/>
  <c r="C40" i="32" s="1"/>
  <c r="C40" i="31"/>
  <c r="C41" i="32" s="1"/>
  <c r="C41" i="31"/>
  <c r="C42" i="32" s="1"/>
  <c r="C42" i="31"/>
  <c r="C43" i="32" s="1"/>
  <c r="C43" i="31"/>
  <c r="C44" i="32" s="1"/>
  <c r="C44" i="31"/>
  <c r="C45" i="32" s="1"/>
  <c r="C45" i="31"/>
  <c r="C46" i="32" s="1"/>
  <c r="C46" i="31"/>
  <c r="C47" i="32" s="1"/>
  <c r="C47" i="31"/>
  <c r="C48" i="32" s="1"/>
  <c r="C48" i="31"/>
  <c r="C49" i="32" s="1"/>
  <c r="D25" i="31"/>
  <c r="D26" i="32" s="1"/>
  <c r="D26" i="31"/>
  <c r="D27" i="32" s="1"/>
  <c r="D27" i="31"/>
  <c r="D28" i="32" s="1"/>
  <c r="D28" i="31"/>
  <c r="D29" i="32" s="1"/>
  <c r="D29" i="31"/>
  <c r="D30" i="32" s="1"/>
  <c r="D30" i="31"/>
  <c r="D31" i="32" s="1"/>
  <c r="D31" i="31"/>
  <c r="D32" i="32" s="1"/>
  <c r="D32" i="31"/>
  <c r="D33" i="32" s="1"/>
  <c r="D33" i="31"/>
  <c r="D34" i="32" s="1"/>
  <c r="D34" i="31"/>
  <c r="D35" i="32" s="1"/>
  <c r="D35" i="31"/>
  <c r="D36" i="32" s="1"/>
  <c r="D36" i="31"/>
  <c r="D37" i="32" s="1"/>
  <c r="D37" i="31"/>
  <c r="D38" i="32" s="1"/>
  <c r="D38" i="31"/>
  <c r="D39" i="32" s="1"/>
  <c r="D39" i="31"/>
  <c r="D40" i="32" s="1"/>
  <c r="D40" i="31"/>
  <c r="D41" i="32" s="1"/>
  <c r="D41" i="31"/>
  <c r="D42" i="32" s="1"/>
  <c r="D42" i="31"/>
  <c r="D43" i="32" s="1"/>
  <c r="D43" i="31"/>
  <c r="D44" i="32" s="1"/>
  <c r="D44" i="31"/>
  <c r="D45" i="32" s="1"/>
  <c r="D45" i="31"/>
  <c r="D46" i="32" s="1"/>
  <c r="D46" i="31"/>
  <c r="D47" i="32" s="1"/>
  <c r="D47" i="31"/>
  <c r="D48" i="32" s="1"/>
  <c r="E26" i="31"/>
  <c r="E27" i="32" s="1"/>
  <c r="E27" i="31"/>
  <c r="E28" i="32" s="1"/>
  <c r="E28" i="31"/>
  <c r="E29" i="32" s="1"/>
  <c r="E29" i="31"/>
  <c r="E30" i="32" s="1"/>
  <c r="E30" i="31"/>
  <c r="E31" i="32" s="1"/>
  <c r="E31" i="31"/>
  <c r="E32" i="32" s="1"/>
  <c r="E32" i="31"/>
  <c r="E33" i="32" s="1"/>
  <c r="E33" i="31"/>
  <c r="E34" i="32" s="1"/>
  <c r="E34" i="31"/>
  <c r="E35" i="32" s="1"/>
  <c r="E35" i="31"/>
  <c r="E36" i="32" s="1"/>
  <c r="E36" i="31"/>
  <c r="E37" i="32" s="1"/>
  <c r="E37" i="31"/>
  <c r="E38" i="32" s="1"/>
  <c r="E38" i="31"/>
  <c r="E39" i="32" s="1"/>
  <c r="E39" i="31"/>
  <c r="E40" i="32" s="1"/>
  <c r="E40" i="31"/>
  <c r="E41" i="32" s="1"/>
  <c r="E41" i="31"/>
  <c r="E42" i="32" s="1"/>
  <c r="E42" i="31"/>
  <c r="E43" i="32" s="1"/>
  <c r="E43" i="31"/>
  <c r="E44" i="32" s="1"/>
  <c r="E44" i="31"/>
  <c r="E45" i="32" s="1"/>
  <c r="E45" i="31"/>
  <c r="E46" i="32" s="1"/>
  <c r="E46" i="31"/>
  <c r="E47" i="32" s="1"/>
  <c r="E47" i="31"/>
  <c r="E48" i="32" s="1"/>
  <c r="E48" i="31"/>
  <c r="E49" i="32" s="1"/>
  <c r="F25"/>
  <c r="F25" i="31"/>
  <c r="F26" i="32" s="1"/>
  <c r="F26" i="31"/>
  <c r="F27" i="32" s="1"/>
  <c r="F27" i="31"/>
  <c r="F28" i="32" s="1"/>
  <c r="F28" i="31"/>
  <c r="F29" i="32" s="1"/>
  <c r="F29" i="31"/>
  <c r="F30" i="32" s="1"/>
  <c r="F30" i="31"/>
  <c r="F31" i="32" s="1"/>
  <c r="F31" i="31"/>
  <c r="F32" i="32" s="1"/>
  <c r="F32" i="31"/>
  <c r="F33" i="32" s="1"/>
  <c r="F33" i="31"/>
  <c r="F34" i="32" s="1"/>
  <c r="F34" i="31"/>
  <c r="F35" i="32" s="1"/>
  <c r="F35" i="31"/>
  <c r="F36" i="32" s="1"/>
  <c r="F36" i="31"/>
  <c r="F37" i="32" s="1"/>
  <c r="F37" i="31"/>
  <c r="F38" i="32" s="1"/>
  <c r="F38" i="31"/>
  <c r="F39" i="32" s="1"/>
  <c r="F39" i="31"/>
  <c r="F40" i="32" s="1"/>
  <c r="F40" i="31"/>
  <c r="F41" i="32" s="1"/>
  <c r="F41" i="31"/>
  <c r="F42" i="32" s="1"/>
  <c r="F42" i="31"/>
  <c r="F43" i="32" s="1"/>
  <c r="F43" i="31"/>
  <c r="F44" i="32" s="1"/>
  <c r="F44" i="31"/>
  <c r="F45" i="32" s="1"/>
  <c r="F45" i="31"/>
  <c r="F46" i="32" s="1"/>
  <c r="F46" i="31"/>
  <c r="F47" i="32" s="1"/>
  <c r="F47" i="31"/>
  <c r="F48" i="32" s="1"/>
  <c r="F48" i="31"/>
  <c r="F49" i="32" s="1"/>
  <c r="G25"/>
  <c r="G25" i="31"/>
  <c r="G26" i="32" s="1"/>
  <c r="G26" i="31"/>
  <c r="G27" i="32" s="1"/>
  <c r="G27" i="31"/>
  <c r="G28" i="32" s="1"/>
  <c r="G28" i="31"/>
  <c r="G29" i="32" s="1"/>
  <c r="G29" i="31"/>
  <c r="G30" i="32" s="1"/>
  <c r="G30" i="31"/>
  <c r="G31" i="32" s="1"/>
  <c r="G31" i="31"/>
  <c r="G32" i="32" s="1"/>
  <c r="G32" i="31"/>
  <c r="G33" i="32" s="1"/>
  <c r="G33" i="31"/>
  <c r="G34" i="32" s="1"/>
  <c r="G34" i="31"/>
  <c r="G35" i="32" s="1"/>
  <c r="G35" i="31"/>
  <c r="G36" i="32" s="1"/>
  <c r="G36" i="31"/>
  <c r="G37" i="32" s="1"/>
  <c r="G37" i="31"/>
  <c r="G38" i="32" s="1"/>
  <c r="G38" i="31"/>
  <c r="G39" i="32" s="1"/>
  <c r="G39" i="31"/>
  <c r="G40" i="32" s="1"/>
  <c r="G40" i="31"/>
  <c r="G41" i="32" s="1"/>
  <c r="G41" i="31"/>
  <c r="G42" i="32" s="1"/>
  <c r="G42" i="31"/>
  <c r="G43" i="32" s="1"/>
  <c r="G43" i="31"/>
  <c r="G44" i="32" s="1"/>
  <c r="G44" i="31"/>
  <c r="G45" i="32" s="1"/>
  <c r="G45" i="31"/>
  <c r="G46" i="32" s="1"/>
  <c r="G46" i="31"/>
  <c r="G47" i="32" s="1"/>
  <c r="G47" i="31"/>
  <c r="G48" i="32" s="1"/>
  <c r="G48" i="31"/>
  <c r="G49" i="32" s="1"/>
  <c r="H34" i="31"/>
  <c r="H35" i="32" s="1"/>
  <c r="H35" i="31"/>
  <c r="H36" i="32" s="1"/>
  <c r="H36" i="31"/>
  <c r="H37" i="32" s="1"/>
  <c r="H37" i="31"/>
  <c r="H38" i="32" s="1"/>
  <c r="H38" i="31"/>
  <c r="H39" i="32" s="1"/>
  <c r="H39" i="31"/>
  <c r="H40" i="32" s="1"/>
  <c r="H40" i="31"/>
  <c r="H41" i="32" s="1"/>
  <c r="H41" i="31"/>
  <c r="H42" i="32" s="1"/>
  <c r="H42" i="31"/>
  <c r="H43" i="32" s="1"/>
  <c r="H43" i="31"/>
  <c r="H44" i="32" s="1"/>
  <c r="H44" i="31"/>
  <c r="H45" i="32" s="1"/>
  <c r="H45" i="31"/>
  <c r="H46" i="32" s="1"/>
  <c r="H46" i="31"/>
  <c r="H47" i="32" s="1"/>
  <c r="H47" i="31"/>
  <c r="H48" i="32" s="1"/>
  <c r="H48" i="31"/>
  <c r="H49" i="32" s="1"/>
  <c r="I25" i="31"/>
  <c r="I26" i="32" s="1"/>
  <c r="I26" i="31"/>
  <c r="I27" i="32" s="1"/>
  <c r="I27" i="31"/>
  <c r="I28" i="32" s="1"/>
  <c r="I28" i="31"/>
  <c r="I29" i="32" s="1"/>
  <c r="I29" i="31"/>
  <c r="I30" i="32" s="1"/>
  <c r="I30" i="31"/>
  <c r="I31" i="32" s="1"/>
  <c r="I31" i="31"/>
  <c r="I32" i="32" s="1"/>
  <c r="I32" i="31"/>
  <c r="I33" i="32" s="1"/>
  <c r="I33" i="31"/>
  <c r="I34" i="32" s="1"/>
  <c r="I34" i="31"/>
  <c r="I35" i="32" s="1"/>
  <c r="I35" i="31"/>
  <c r="I36" i="32" s="1"/>
  <c r="I36" i="31"/>
  <c r="I37" i="32" s="1"/>
  <c r="I37" i="31"/>
  <c r="I38" i="32" s="1"/>
  <c r="I38" i="31"/>
  <c r="I39" i="32" s="1"/>
  <c r="I39" i="31"/>
  <c r="I40" i="32" s="1"/>
  <c r="I40" i="31"/>
  <c r="I41" i="32" s="1"/>
  <c r="I41" i="31"/>
  <c r="I42" i="32" s="1"/>
  <c r="I42" i="31"/>
  <c r="I43" i="32" s="1"/>
  <c r="I43" i="31"/>
  <c r="I44" i="32" s="1"/>
  <c r="I44" i="31"/>
  <c r="I45" i="32" s="1"/>
  <c r="I45" i="31"/>
  <c r="I46" i="32" s="1"/>
  <c r="I46" i="31"/>
  <c r="I47" i="32" s="1"/>
  <c r="I47" i="31"/>
  <c r="I48" i="32" s="1"/>
  <c r="I48" i="31"/>
  <c r="I49" i="32" s="1"/>
  <c r="J30" i="31"/>
  <c r="J31" i="32" s="1"/>
  <c r="J31" i="31"/>
  <c r="J32" i="32" s="1"/>
  <c r="J32" i="31"/>
  <c r="J33" i="32" s="1"/>
  <c r="J33" i="31"/>
  <c r="J34" i="32" s="1"/>
  <c r="J34" i="31"/>
  <c r="J35" i="32" s="1"/>
  <c r="J35" i="31"/>
  <c r="J36" i="32" s="1"/>
  <c r="J36" i="31"/>
  <c r="J37" i="32" s="1"/>
  <c r="J37" i="31"/>
  <c r="J38" i="32" s="1"/>
  <c r="J38" i="31"/>
  <c r="J39" i="32" s="1"/>
  <c r="J39" i="31"/>
  <c r="J40" i="32" s="1"/>
  <c r="J40" i="31"/>
  <c r="J41" i="32" s="1"/>
  <c r="J41" i="31"/>
  <c r="J42" i="32" s="1"/>
  <c r="J42" i="31"/>
  <c r="J43" i="32" s="1"/>
  <c r="J43" i="31"/>
  <c r="J44" i="32" s="1"/>
  <c r="J44" i="31"/>
  <c r="J45" i="32" s="1"/>
  <c r="J45" i="31"/>
  <c r="J46" i="32" s="1"/>
  <c r="J46" i="31"/>
  <c r="J47" i="32" s="1"/>
  <c r="J47" i="31"/>
  <c r="J48" i="32" s="1"/>
  <c r="J48" i="31"/>
  <c r="J49" i="32" s="1"/>
  <c r="K25" i="31"/>
  <c r="K26" i="32" s="1"/>
  <c r="K26" i="31"/>
  <c r="K27" i="32" s="1"/>
  <c r="K27" i="31"/>
  <c r="K28" i="32" s="1"/>
  <c r="K28" i="31"/>
  <c r="K29" i="32" s="1"/>
  <c r="K29" i="31"/>
  <c r="K30" i="32" s="1"/>
  <c r="K30" i="31"/>
  <c r="K31" i="32" s="1"/>
  <c r="K31" i="31"/>
  <c r="K32" i="32" s="1"/>
  <c r="K32" i="31"/>
  <c r="K33" i="32" s="1"/>
  <c r="K33" i="31"/>
  <c r="K34" i="32" s="1"/>
  <c r="K34" i="31"/>
  <c r="K35" i="32" s="1"/>
  <c r="K35" i="31"/>
  <c r="K36" i="32" s="1"/>
  <c r="K36" i="31"/>
  <c r="K37" i="32" s="1"/>
  <c r="K37" i="31"/>
  <c r="K38" i="32" s="1"/>
  <c r="K38" i="31"/>
  <c r="K39" i="32" s="1"/>
  <c r="K39" i="31"/>
  <c r="K40" i="32" s="1"/>
  <c r="K40" i="31"/>
  <c r="K41" i="32" s="1"/>
  <c r="K41" i="31"/>
  <c r="K42" i="32" s="1"/>
  <c r="K42" i="31"/>
  <c r="K43" i="32" s="1"/>
  <c r="K43" i="31"/>
  <c r="K44" i="32" s="1"/>
  <c r="K44" i="31"/>
  <c r="K45" i="32" s="1"/>
  <c r="K45" i="31"/>
  <c r="K46" i="32" s="1"/>
  <c r="K46" i="31"/>
  <c r="K47" i="32" s="1"/>
  <c r="K47" i="31"/>
  <c r="K48" i="32" s="1"/>
  <c r="K48" i="31"/>
  <c r="K49" i="32" s="1"/>
  <c r="L25" i="31"/>
  <c r="L26" i="32" s="1"/>
  <c r="L26" i="31"/>
  <c r="L27" i="32" s="1"/>
  <c r="L27" i="31"/>
  <c r="L28" i="32" s="1"/>
  <c r="L28" i="31"/>
  <c r="L29" i="32" s="1"/>
  <c r="L29" i="31"/>
  <c r="L30" i="32" s="1"/>
  <c r="L30" i="31"/>
  <c r="L31" i="32" s="1"/>
  <c r="L31" i="31"/>
  <c r="L32" i="32" s="1"/>
  <c r="L32" i="31"/>
  <c r="L33" i="32" s="1"/>
  <c r="L33" i="31"/>
  <c r="L34" i="32" s="1"/>
  <c r="L34" i="31"/>
  <c r="L35" i="32" s="1"/>
  <c r="L35" i="31"/>
  <c r="L36" i="32" s="1"/>
  <c r="L36" i="31"/>
  <c r="L37" i="32" s="1"/>
  <c r="L37" i="31"/>
  <c r="L38" i="32" s="1"/>
  <c r="L38" i="31"/>
  <c r="L39" i="32" s="1"/>
  <c r="L39" i="31"/>
  <c r="L40" i="32" s="1"/>
  <c r="L40" i="31"/>
  <c r="L41" i="32" s="1"/>
  <c r="L41" i="31"/>
  <c r="L42" i="32" s="1"/>
  <c r="L42" i="31"/>
  <c r="L43" i="32" s="1"/>
  <c r="L43" i="31"/>
  <c r="L44" i="32" s="1"/>
  <c r="L44" i="31"/>
  <c r="L45" i="32" s="1"/>
  <c r="L45" i="31"/>
  <c r="L46" i="32" s="1"/>
  <c r="L46" i="31"/>
  <c r="L47" i="32" s="1"/>
  <c r="L47" i="31"/>
  <c r="L48" i="32" s="1"/>
  <c r="L48" i="31"/>
  <c r="L49" i="32" s="1"/>
  <c r="M25"/>
  <c r="M25" i="31"/>
  <c r="M26" i="32" s="1"/>
  <c r="M26" i="31"/>
  <c r="M27" i="32" s="1"/>
  <c r="M27" i="31"/>
  <c r="M28" i="32" s="1"/>
  <c r="M28" i="31"/>
  <c r="M29" i="32" s="1"/>
  <c r="M29" i="31"/>
  <c r="M30" i="32" s="1"/>
  <c r="M30" i="31"/>
  <c r="M31" i="32" s="1"/>
  <c r="M31" i="31"/>
  <c r="M32" i="32" s="1"/>
  <c r="M32" i="31"/>
  <c r="M33" i="32" s="1"/>
  <c r="M33" i="31"/>
  <c r="M34" i="32" s="1"/>
  <c r="M34" i="31"/>
  <c r="M35" i="32" s="1"/>
  <c r="M35" i="31"/>
  <c r="M36" i="32" s="1"/>
  <c r="M36" i="31"/>
  <c r="M37" i="32" s="1"/>
  <c r="M37" i="31"/>
  <c r="M38" i="32" s="1"/>
  <c r="M38" i="31"/>
  <c r="M39" i="32" s="1"/>
  <c r="M39" i="31"/>
  <c r="M40" i="32" s="1"/>
  <c r="M40" i="31"/>
  <c r="M41" i="32" s="1"/>
  <c r="M41" i="31"/>
  <c r="M42" i="32" s="1"/>
  <c r="M42" i="31"/>
  <c r="M43" i="32" s="1"/>
  <c r="M43" i="31"/>
  <c r="M44" i="32" s="1"/>
  <c r="M44" i="31"/>
  <c r="M45" i="32" s="1"/>
  <c r="M45" i="31"/>
  <c r="M46" i="32" s="1"/>
  <c r="M46" i="31"/>
  <c r="M47" i="32" s="1"/>
  <c r="M47" i="31"/>
  <c r="M48" i="32" s="1"/>
  <c r="M48" i="31"/>
  <c r="M49" i="32" s="1"/>
  <c r="N27" i="31"/>
  <c r="N28" i="32" s="1"/>
  <c r="N28" i="31"/>
  <c r="N29" i="32" s="1"/>
  <c r="N29" i="31"/>
  <c r="N30" i="32" s="1"/>
  <c r="N30" i="31"/>
  <c r="N31" i="32" s="1"/>
  <c r="N31" i="31"/>
  <c r="N32" i="32" s="1"/>
  <c r="N32" i="31"/>
  <c r="N33" i="32" s="1"/>
  <c r="N33" i="31"/>
  <c r="N34" i="32" s="1"/>
  <c r="N34" i="31"/>
  <c r="N35" i="32" s="1"/>
  <c r="N35" i="31"/>
  <c r="N36" i="32" s="1"/>
  <c r="N36" i="31"/>
  <c r="N37" i="32" s="1"/>
  <c r="N37" i="31"/>
  <c r="N38" i="32" s="1"/>
  <c r="N38" i="31"/>
  <c r="N39" i="32" s="1"/>
  <c r="N39" i="31"/>
  <c r="N40" i="32" s="1"/>
  <c r="N40" i="31"/>
  <c r="N41" i="32" s="1"/>
  <c r="N41" i="31"/>
  <c r="N42" i="32" s="1"/>
  <c r="N42" i="31"/>
  <c r="N43" i="32" s="1"/>
  <c r="N43" i="31"/>
  <c r="N44" i="32" s="1"/>
  <c r="N44" i="31"/>
  <c r="N45" i="32" s="1"/>
  <c r="N45" i="31"/>
  <c r="N46" i="32" s="1"/>
  <c r="N46" i="31"/>
  <c r="N47" i="32" s="1"/>
  <c r="N47" i="31"/>
  <c r="N48" i="32" s="1"/>
  <c r="N48" i="31"/>
  <c r="N49" i="32" s="1"/>
  <c r="O25" i="31"/>
  <c r="O26" i="32" s="1"/>
  <c r="O26" i="31"/>
  <c r="O27" i="32" s="1"/>
  <c r="O27" i="31"/>
  <c r="O28" i="32" s="1"/>
  <c r="O28" i="31"/>
  <c r="O29" i="32" s="1"/>
  <c r="O29" i="31"/>
  <c r="O30" i="32" s="1"/>
  <c r="O30" i="31"/>
  <c r="O31" i="32" s="1"/>
  <c r="O31" i="31"/>
  <c r="O32" i="32" s="1"/>
  <c r="O32" i="31"/>
  <c r="O33" i="32" s="1"/>
  <c r="O33" i="31"/>
  <c r="O34" i="32" s="1"/>
  <c r="O34" i="31"/>
  <c r="O35" i="32" s="1"/>
  <c r="O35" i="31"/>
  <c r="O36" i="32" s="1"/>
  <c r="O36" i="31"/>
  <c r="O37" i="32" s="1"/>
  <c r="O37" i="31"/>
  <c r="O38" i="32" s="1"/>
  <c r="O38" i="31"/>
  <c r="O39" i="32" s="1"/>
  <c r="O39" i="31"/>
  <c r="O40" i="32" s="1"/>
  <c r="O40" i="31"/>
  <c r="O41" i="32" s="1"/>
  <c r="O41" i="31"/>
  <c r="O42" i="32" s="1"/>
  <c r="O42" i="31"/>
  <c r="O43" i="32" s="1"/>
  <c r="O43" i="31"/>
  <c r="O44" i="32" s="1"/>
  <c r="O44" i="31"/>
  <c r="O45" i="32" s="1"/>
  <c r="O45" i="31"/>
  <c r="O46" i="32" s="1"/>
  <c r="O46" i="31"/>
  <c r="O47" i="32" s="1"/>
  <c r="O47" i="31"/>
  <c r="O48" i="32" s="1"/>
  <c r="O48" i="31"/>
  <c r="O49" i="32" s="1"/>
  <c r="B24" i="6"/>
  <c r="B25"/>
  <c r="B26"/>
  <c r="B27"/>
  <c r="B28"/>
  <c r="B29"/>
  <c r="B30"/>
  <c r="B31"/>
  <c r="B32"/>
  <c r="B33"/>
  <c r="B34"/>
  <c r="B35"/>
  <c r="B36"/>
  <c r="B37"/>
  <c r="B38"/>
  <c r="B39"/>
  <c r="B40"/>
  <c r="B41"/>
  <c r="B42"/>
  <c r="B43"/>
  <c r="B44"/>
  <c r="B45"/>
  <c r="B46"/>
  <c r="B47"/>
  <c r="B48"/>
  <c r="G25"/>
  <c r="G26"/>
  <c r="G27"/>
  <c r="G28"/>
  <c r="G29"/>
  <c r="G30"/>
  <c r="G31"/>
  <c r="G32"/>
  <c r="G33"/>
  <c r="G34"/>
  <c r="G35"/>
  <c r="G36"/>
  <c r="G37"/>
  <c r="G38"/>
  <c r="G39"/>
  <c r="G40"/>
  <c r="G41"/>
  <c r="G42"/>
  <c r="G43"/>
  <c r="L24"/>
  <c r="L25"/>
  <c r="L26"/>
  <c r="L27"/>
  <c r="L28"/>
  <c r="L29"/>
  <c r="L30"/>
  <c r="L31"/>
  <c r="L32"/>
  <c r="L33"/>
  <c r="L34"/>
  <c r="L35"/>
  <c r="L36"/>
  <c r="L37"/>
  <c r="L38"/>
  <c r="L39"/>
  <c r="L40"/>
  <c r="L41"/>
  <c r="L42"/>
  <c r="L43"/>
  <c r="L44"/>
  <c r="L45"/>
  <c r="L46"/>
  <c r="L47"/>
  <c r="L48"/>
  <c r="Q26"/>
  <c r="Q27"/>
  <c r="Q28"/>
  <c r="Q29"/>
  <c r="Q30"/>
  <c r="Q31"/>
  <c r="Q32"/>
  <c r="Q33"/>
  <c r="Q34"/>
  <c r="Q35"/>
  <c r="Q36"/>
  <c r="Q37"/>
  <c r="Q38"/>
  <c r="Q39"/>
  <c r="Q40"/>
  <c r="Q41"/>
  <c r="Q42"/>
  <c r="Q43"/>
  <c r="Q44"/>
  <c r="Q45"/>
  <c r="Q46"/>
  <c r="Q47"/>
  <c r="Q48"/>
  <c r="V24"/>
  <c r="V25"/>
  <c r="V26"/>
  <c r="V27"/>
  <c r="V28"/>
  <c r="V29"/>
  <c r="V30"/>
  <c r="V31"/>
  <c r="V32"/>
  <c r="V33"/>
  <c r="V34"/>
  <c r="V35"/>
  <c r="V36"/>
  <c r="V37"/>
  <c r="V38"/>
  <c r="V39"/>
  <c r="V40"/>
  <c r="V41"/>
  <c r="V42"/>
  <c r="V43"/>
  <c r="V44"/>
  <c r="V45"/>
  <c r="V46"/>
  <c r="V47"/>
  <c r="V48"/>
  <c r="AA24"/>
  <c r="AA25"/>
  <c r="AA26"/>
  <c r="AA27"/>
  <c r="AA28"/>
  <c r="AA29"/>
  <c r="AA30"/>
  <c r="AA31"/>
  <c r="AA32"/>
  <c r="AA33"/>
  <c r="AA34"/>
  <c r="AA35"/>
  <c r="AA36"/>
  <c r="AA37"/>
  <c r="AA38"/>
  <c r="AA39"/>
  <c r="AA40"/>
  <c r="AA41"/>
  <c r="AA42"/>
  <c r="AA43"/>
  <c r="AA44"/>
  <c r="AA45"/>
  <c r="AA46"/>
  <c r="AA47"/>
  <c r="AA48"/>
  <c r="AF24"/>
  <c r="AF25"/>
  <c r="AF26"/>
  <c r="AF27"/>
  <c r="AF28"/>
  <c r="AF29"/>
  <c r="AF30"/>
  <c r="AF31"/>
  <c r="AF32"/>
  <c r="AF33"/>
  <c r="AF34"/>
  <c r="AF35"/>
  <c r="AF36"/>
  <c r="AF37"/>
  <c r="AF38"/>
  <c r="AF39"/>
  <c r="AF40"/>
  <c r="AF41"/>
  <c r="AF42"/>
  <c r="AF43"/>
  <c r="AF44"/>
  <c r="AF45"/>
  <c r="AF46"/>
  <c r="AF47"/>
  <c r="AF48"/>
  <c r="AK24"/>
  <c r="AK25"/>
  <c r="AK26"/>
  <c r="AK27"/>
  <c r="AK28"/>
  <c r="AK29"/>
  <c r="AK30"/>
  <c r="AK31"/>
  <c r="AK32"/>
  <c r="AK33"/>
  <c r="AK34"/>
  <c r="AK35"/>
  <c r="AK36"/>
  <c r="AK37"/>
  <c r="AK38"/>
  <c r="AK39"/>
  <c r="AK40"/>
  <c r="AK41"/>
  <c r="AK42"/>
  <c r="AK43"/>
  <c r="AK44"/>
  <c r="AK45"/>
  <c r="AK46"/>
  <c r="AK47"/>
  <c r="AK48"/>
  <c r="AP24"/>
  <c r="AP25"/>
  <c r="AP26"/>
  <c r="AP27"/>
  <c r="AP28"/>
  <c r="AP29"/>
  <c r="AP30"/>
  <c r="AP31"/>
  <c r="AP32"/>
  <c r="AP33"/>
  <c r="AP34"/>
  <c r="AP35"/>
  <c r="AP36"/>
  <c r="AP37"/>
  <c r="AP38"/>
  <c r="AP39"/>
  <c r="AP40"/>
  <c r="AP41"/>
  <c r="AP42"/>
  <c r="AP43"/>
  <c r="AP44"/>
  <c r="AP45"/>
  <c r="AP46"/>
  <c r="AU24"/>
  <c r="AU25"/>
  <c r="AU26"/>
  <c r="AU27"/>
  <c r="AU28"/>
  <c r="AU29"/>
  <c r="AU30"/>
  <c r="AU31"/>
  <c r="AU32"/>
  <c r="AU33"/>
  <c r="AU34"/>
  <c r="AU35"/>
  <c r="AU36"/>
  <c r="AU37"/>
  <c r="AU38"/>
  <c r="AU39"/>
  <c r="AU40"/>
  <c r="AU41"/>
  <c r="AU42"/>
  <c r="AU43"/>
  <c r="AU44"/>
  <c r="AU45"/>
  <c r="AU46"/>
  <c r="AU47"/>
  <c r="AU48"/>
  <c r="AZ24"/>
  <c r="AZ25"/>
  <c r="AZ26"/>
  <c r="AZ27"/>
  <c r="AZ28"/>
  <c r="AZ29"/>
  <c r="AZ30"/>
  <c r="AZ31"/>
  <c r="AZ32"/>
  <c r="AZ33"/>
  <c r="AZ34"/>
  <c r="AZ35"/>
  <c r="AZ36"/>
  <c r="AZ37"/>
  <c r="AZ38"/>
  <c r="AZ39"/>
  <c r="AZ40"/>
  <c r="AZ41"/>
  <c r="AZ42"/>
  <c r="AZ43"/>
  <c r="AZ44"/>
  <c r="AZ45"/>
  <c r="AZ46"/>
  <c r="AZ47"/>
  <c r="AZ48"/>
  <c r="BE24"/>
  <c r="BE25"/>
  <c r="BE26"/>
  <c r="BE27"/>
  <c r="BE28"/>
  <c r="BE29"/>
  <c r="BE30"/>
  <c r="BE31"/>
  <c r="BE32"/>
  <c r="BE33"/>
  <c r="BE34"/>
  <c r="BE35"/>
  <c r="BE36"/>
  <c r="BE37"/>
  <c r="BE38"/>
  <c r="BE39"/>
  <c r="BE40"/>
  <c r="BE41"/>
  <c r="BE42"/>
  <c r="BE43"/>
  <c r="BE44"/>
  <c r="BE45"/>
  <c r="BE46"/>
  <c r="BE47"/>
  <c r="BE48"/>
  <c r="BJ27"/>
  <c r="BJ28"/>
  <c r="BJ29"/>
  <c r="BJ30"/>
  <c r="BJ31"/>
  <c r="BJ32"/>
  <c r="BJ33"/>
  <c r="BJ34"/>
  <c r="BJ35"/>
  <c r="BJ36"/>
  <c r="BJ37"/>
  <c r="BJ38"/>
  <c r="BJ39"/>
  <c r="BJ40"/>
  <c r="BJ41"/>
  <c r="BJ42"/>
  <c r="BJ43"/>
  <c r="BJ44"/>
  <c r="BJ45"/>
  <c r="BJ46"/>
  <c r="BJ47"/>
  <c r="BJ48"/>
  <c r="BO24"/>
  <c r="BO25"/>
  <c r="BO26"/>
  <c r="BO27"/>
  <c r="BO28"/>
  <c r="BO29"/>
  <c r="BO30"/>
  <c r="BO31"/>
  <c r="BO32"/>
  <c r="BO33"/>
  <c r="BO34"/>
  <c r="BO35"/>
  <c r="BO36"/>
  <c r="BO37"/>
  <c r="BO38"/>
  <c r="BO39"/>
  <c r="BO40"/>
  <c r="BO41"/>
  <c r="BO42"/>
  <c r="BO43"/>
  <c r="BO44"/>
  <c r="BO45"/>
  <c r="BO46"/>
  <c r="D25"/>
  <c r="D27"/>
  <c r="D29"/>
  <c r="D31"/>
  <c r="D33"/>
  <c r="D35"/>
  <c r="D37"/>
  <c r="D39"/>
  <c r="D41"/>
  <c r="D43"/>
  <c r="D45"/>
  <c r="D47"/>
  <c r="I25"/>
  <c r="I27"/>
  <c r="I29"/>
  <c r="I31"/>
  <c r="I33"/>
  <c r="I35"/>
  <c r="I37"/>
  <c r="I39"/>
  <c r="I41"/>
  <c r="I43"/>
  <c r="I45"/>
  <c r="I47"/>
  <c r="N25"/>
  <c r="N27"/>
  <c r="N29"/>
  <c r="N31"/>
  <c r="N33"/>
  <c r="N35"/>
  <c r="N37"/>
  <c r="N39"/>
  <c r="N41"/>
  <c r="N43"/>
  <c r="N45"/>
  <c r="N47"/>
  <c r="S25"/>
  <c r="S27"/>
  <c r="S29"/>
  <c r="S31"/>
  <c r="S33"/>
  <c r="S35"/>
  <c r="S37"/>
  <c r="S39"/>
  <c r="S41"/>
  <c r="S43"/>
  <c r="S45"/>
  <c r="S47"/>
  <c r="X25"/>
  <c r="X27"/>
  <c r="X29"/>
  <c r="X31"/>
  <c r="X33"/>
  <c r="X35"/>
  <c r="X37"/>
  <c r="X39"/>
  <c r="X41"/>
  <c r="X43"/>
  <c r="X45"/>
  <c r="X47"/>
  <c r="AC25"/>
  <c r="AC27"/>
  <c r="AC29"/>
  <c r="AC31"/>
  <c r="AC33"/>
  <c r="AC35"/>
  <c r="AC37"/>
  <c r="AC39"/>
  <c r="AC41"/>
  <c r="AC43"/>
  <c r="AC45"/>
  <c r="AC47"/>
  <c r="AH25"/>
  <c r="AH27"/>
  <c r="AH29"/>
  <c r="AH31"/>
  <c r="AH33"/>
  <c r="AH35"/>
  <c r="AH37"/>
  <c r="AH39"/>
  <c r="AH41"/>
  <c r="AH43"/>
  <c r="AH45"/>
  <c r="AH47"/>
  <c r="AM25"/>
  <c r="AM27"/>
  <c r="AM29"/>
  <c r="AM31"/>
  <c r="AM33"/>
  <c r="AM35"/>
  <c r="AM37"/>
  <c r="AM39"/>
  <c r="AM41"/>
  <c r="AM43"/>
  <c r="AM45"/>
  <c r="AM47"/>
  <c r="AR25"/>
  <c r="AR27"/>
  <c r="AR29"/>
  <c r="AR31"/>
  <c r="AR33"/>
  <c r="AR35"/>
  <c r="AR37"/>
  <c r="AR39"/>
  <c r="AR41"/>
  <c r="AR43"/>
  <c r="AR45"/>
  <c r="AR47"/>
  <c r="AW25"/>
  <c r="AW27"/>
  <c r="AW29"/>
  <c r="AW31"/>
  <c r="AW33"/>
  <c r="AW35"/>
  <c r="AW37"/>
  <c r="AW39"/>
  <c r="AW41"/>
  <c r="AW43"/>
  <c r="AW45"/>
  <c r="AW47"/>
  <c r="BB25"/>
  <c r="BB27"/>
  <c r="BB29"/>
  <c r="BB31"/>
  <c r="BB33"/>
  <c r="BB35"/>
  <c r="BB37"/>
  <c r="BB39"/>
  <c r="BB41"/>
  <c r="BB43"/>
  <c r="BB45"/>
  <c r="BB47"/>
  <c r="BG25"/>
  <c r="BG27"/>
  <c r="BG29"/>
  <c r="BG31"/>
  <c r="BG33"/>
  <c r="BG35"/>
  <c r="BG37"/>
  <c r="BG39"/>
  <c r="BG41"/>
  <c r="BG43"/>
  <c r="BG45"/>
  <c r="BG47"/>
  <c r="BL25"/>
  <c r="BL27"/>
  <c r="BL29"/>
  <c r="BL31"/>
  <c r="BL33"/>
  <c r="BL35"/>
  <c r="BL37"/>
  <c r="BL39"/>
  <c r="BL41"/>
  <c r="BL43"/>
  <c r="BL45"/>
  <c r="BL47"/>
  <c r="BQ25"/>
  <c r="BQ27"/>
  <c r="BQ29"/>
  <c r="BQ31"/>
  <c r="BQ33"/>
  <c r="BQ35"/>
  <c r="BQ37"/>
  <c r="BQ39"/>
  <c r="BQ41"/>
  <c r="BQ43"/>
  <c r="BQ45"/>
  <c r="BQ47"/>
  <c r="DU50" i="11"/>
  <c r="B23" i="60"/>
  <c r="B23" i="59" s="1"/>
  <c r="B24" i="60"/>
  <c r="B24" i="59" s="1"/>
  <c r="B25" i="60"/>
  <c r="B25" i="59" s="1"/>
  <c r="B26" i="60"/>
  <c r="B26" i="59" s="1"/>
  <c r="B27" i="60"/>
  <c r="B27" i="59" s="1"/>
  <c r="B28" i="7" s="1"/>
  <c r="B8" i="228" s="1"/>
  <c r="B28" i="60"/>
  <c r="B28" i="59" s="1"/>
  <c r="B29" i="60"/>
  <c r="B29" i="59" s="1"/>
  <c r="B30" i="60"/>
  <c r="B30" i="59" s="1"/>
  <c r="B31" i="60"/>
  <c r="B31" i="59" s="1"/>
  <c r="B32" i="7" s="1"/>
  <c r="B12" i="228" s="1"/>
  <c r="B32" i="60"/>
  <c r="B32" i="59" s="1"/>
  <c r="B33" i="60"/>
  <c r="B33" i="59" s="1"/>
  <c r="B34" i="60"/>
  <c r="B34" i="59" s="1"/>
  <c r="B35" i="60"/>
  <c r="B35" i="59" s="1"/>
  <c r="B36" i="7" s="1"/>
  <c r="B16" i="228" s="1"/>
  <c r="B36" i="60"/>
  <c r="B36" i="59" s="1"/>
  <c r="B37" i="60"/>
  <c r="B37" i="59" s="1"/>
  <c r="B38" i="60"/>
  <c r="B38" i="59" s="1"/>
  <c r="B39" i="60"/>
  <c r="B39" i="59" s="1"/>
  <c r="B40" i="7" s="1"/>
  <c r="B20" i="228" s="1"/>
  <c r="B40" i="60"/>
  <c r="B40" i="59" s="1"/>
  <c r="B41" i="60"/>
  <c r="B41" i="59" s="1"/>
  <c r="B42" i="60"/>
  <c r="B42" i="59" s="1"/>
  <c r="B43" i="60"/>
  <c r="B43" i="59" s="1"/>
  <c r="B44" i="7" s="1"/>
  <c r="B24" i="228" s="1"/>
  <c r="B44" i="60"/>
  <c r="B44" i="59" s="1"/>
  <c r="B45" i="60"/>
  <c r="B45" i="59" s="1"/>
  <c r="B46" i="60"/>
  <c r="B46" i="59" s="1"/>
  <c r="B47" i="60"/>
  <c r="B47" i="59" s="1"/>
  <c r="B48" i="7" s="1"/>
  <c r="B28" i="228" s="1"/>
  <c r="B48" i="60"/>
  <c r="B48" i="59" s="1"/>
  <c r="C23" i="60"/>
  <c r="C23" i="59" s="1"/>
  <c r="C24" i="60"/>
  <c r="C24" i="59" s="1"/>
  <c r="C25" i="60"/>
  <c r="C25" i="59" s="1"/>
  <c r="C26" i="60"/>
  <c r="C26" i="59" s="1"/>
  <c r="C27" i="60"/>
  <c r="C27" i="59" s="1"/>
  <c r="C28" i="60"/>
  <c r="C28" i="59" s="1"/>
  <c r="C29" i="60"/>
  <c r="C29" i="59" s="1"/>
  <c r="C30" i="60"/>
  <c r="C30" i="59" s="1"/>
  <c r="C31" i="60"/>
  <c r="C31" i="59" s="1"/>
  <c r="C32" i="60"/>
  <c r="C32" i="59" s="1"/>
  <c r="C33" i="60"/>
  <c r="C33" i="59" s="1"/>
  <c r="C34" i="60"/>
  <c r="C34" i="59" s="1"/>
  <c r="C35" i="60"/>
  <c r="C35" i="59" s="1"/>
  <c r="C36" i="60"/>
  <c r="C36" i="59" s="1"/>
  <c r="C37" i="60"/>
  <c r="C37" i="59" s="1"/>
  <c r="C38" i="60"/>
  <c r="C38" i="59" s="1"/>
  <c r="C39" i="60"/>
  <c r="C39" i="59" s="1"/>
  <c r="C40" i="60"/>
  <c r="C40" i="59" s="1"/>
  <c r="C41" i="60"/>
  <c r="C41" i="59" s="1"/>
  <c r="D42" i="7" s="1"/>
  <c r="C22" i="228" s="1"/>
  <c r="C42" i="60"/>
  <c r="C42" i="59" s="1"/>
  <c r="C43" i="60"/>
  <c r="C43" i="59" s="1"/>
  <c r="C44" i="60"/>
  <c r="C44" i="59" s="1"/>
  <c r="C45" i="60"/>
  <c r="C45" i="59" s="1"/>
  <c r="D46" i="7" s="1"/>
  <c r="C26" i="228" s="1"/>
  <c r="C46" i="60"/>
  <c r="C46" i="59" s="1"/>
  <c r="C47" i="60"/>
  <c r="C47" i="59" s="1"/>
  <c r="C48" i="60"/>
  <c r="C48" i="59" s="1"/>
  <c r="D23" i="60"/>
  <c r="D23" i="59" s="1"/>
  <c r="D24" i="60"/>
  <c r="D24" i="59" s="1"/>
  <c r="D25" i="60"/>
  <c r="D25" i="59" s="1"/>
  <c r="D26" i="60"/>
  <c r="D26" i="59" s="1"/>
  <c r="D27" i="60"/>
  <c r="D27" i="59" s="1"/>
  <c r="D28" i="60"/>
  <c r="D28" i="59" s="1"/>
  <c r="D29" i="60"/>
  <c r="D29" i="59" s="1"/>
  <c r="D30" i="60"/>
  <c r="D30" i="59" s="1"/>
  <c r="D31" i="60"/>
  <c r="D31" i="59" s="1"/>
  <c r="D32" i="60"/>
  <c r="D32" i="59" s="1"/>
  <c r="D33" i="60"/>
  <c r="D33" i="59" s="1"/>
  <c r="D34" i="60"/>
  <c r="D34" i="59" s="1"/>
  <c r="D35" i="60"/>
  <c r="D35" i="59" s="1"/>
  <c r="D36" i="60"/>
  <c r="D36" i="59" s="1"/>
  <c r="D37" i="60"/>
  <c r="D37" i="59" s="1"/>
  <c r="D38" i="60"/>
  <c r="D38" i="59" s="1"/>
  <c r="D39" i="60"/>
  <c r="D39" i="59" s="1"/>
  <c r="D40" i="60"/>
  <c r="D40" i="59" s="1"/>
  <c r="D41" i="60"/>
  <c r="D41" i="59" s="1"/>
  <c r="D42" i="60"/>
  <c r="D42" i="59" s="1"/>
  <c r="D43" i="60"/>
  <c r="D43" i="59" s="1"/>
  <c r="D44" i="60"/>
  <c r="D44" i="59" s="1"/>
  <c r="D45" i="60"/>
  <c r="D45" i="59" s="1"/>
  <c r="D46" i="60"/>
  <c r="D46" i="59" s="1"/>
  <c r="D47" i="60"/>
  <c r="D47" i="59" s="1"/>
  <c r="D48" i="60"/>
  <c r="D48" i="59" s="1"/>
  <c r="E31" i="60"/>
  <c r="E31" i="59" s="1"/>
  <c r="E32" i="60"/>
  <c r="E32" i="59" s="1"/>
  <c r="E33" i="60"/>
  <c r="E33" i="59" s="1"/>
  <c r="H34" i="7" s="1"/>
  <c r="E14" i="228" s="1"/>
  <c r="E34" i="60"/>
  <c r="E34" i="59" s="1"/>
  <c r="E35" i="60"/>
  <c r="E35" i="59" s="1"/>
  <c r="E36" i="60"/>
  <c r="E36" i="59" s="1"/>
  <c r="E37" i="60"/>
  <c r="E37" i="59" s="1"/>
  <c r="H38" i="7" s="1"/>
  <c r="E18" i="228" s="1"/>
  <c r="E38" i="60"/>
  <c r="E38" i="59" s="1"/>
  <c r="E39" i="60"/>
  <c r="E39" i="59" s="1"/>
  <c r="E40" i="60"/>
  <c r="E40" i="59" s="1"/>
  <c r="E41" i="60"/>
  <c r="E41" i="59" s="1"/>
  <c r="H42" i="7" s="1"/>
  <c r="E22" i="228" s="1"/>
  <c r="E42" i="60"/>
  <c r="E42" i="59" s="1"/>
  <c r="E43" i="60"/>
  <c r="E43" i="59" s="1"/>
  <c r="E44" i="60"/>
  <c r="E44" i="59" s="1"/>
  <c r="E45" i="60"/>
  <c r="E45" i="59" s="1"/>
  <c r="H46" i="7" s="1"/>
  <c r="E26" i="228" s="1"/>
  <c r="E46" i="60"/>
  <c r="E46" i="59" s="1"/>
  <c r="E47" i="60"/>
  <c r="E47" i="59" s="1"/>
  <c r="E48" i="60"/>
  <c r="E48" i="59" s="1"/>
  <c r="F23" i="60"/>
  <c r="F23" i="59" s="1"/>
  <c r="F24" i="60"/>
  <c r="F24" i="59" s="1"/>
  <c r="F25" i="60"/>
  <c r="F25" i="59" s="1"/>
  <c r="F26" i="60"/>
  <c r="F26" i="59" s="1"/>
  <c r="F27" i="60"/>
  <c r="F27" i="59" s="1"/>
  <c r="F28" i="60"/>
  <c r="F28" i="59" s="1"/>
  <c r="F29" i="60"/>
  <c r="F29" i="59" s="1"/>
  <c r="F30" i="60"/>
  <c r="F30" i="59" s="1"/>
  <c r="F31" i="60"/>
  <c r="F31" i="59" s="1"/>
  <c r="F32" i="60"/>
  <c r="F32" i="59" s="1"/>
  <c r="F33" i="60"/>
  <c r="F33" i="59" s="1"/>
  <c r="F34" i="60"/>
  <c r="F34" i="59" s="1"/>
  <c r="F35" i="60"/>
  <c r="F35" i="59" s="1"/>
  <c r="F36" i="60"/>
  <c r="F36" i="59" s="1"/>
  <c r="F37" i="60"/>
  <c r="F37" i="59" s="1"/>
  <c r="F38" i="60"/>
  <c r="F38" i="59" s="1"/>
  <c r="F39" i="60"/>
  <c r="F39" i="59" s="1"/>
  <c r="F40" i="60"/>
  <c r="F40" i="59" s="1"/>
  <c r="F41" i="60"/>
  <c r="F41" i="59" s="1"/>
  <c r="F42" i="60"/>
  <c r="F42" i="59" s="1"/>
  <c r="F43" i="60"/>
  <c r="F43" i="59" s="1"/>
  <c r="F44" i="60"/>
  <c r="F44" i="59" s="1"/>
  <c r="F45" i="60"/>
  <c r="F45" i="59" s="1"/>
  <c r="F46" i="60"/>
  <c r="F46" i="59" s="1"/>
  <c r="F47" i="60"/>
  <c r="F47" i="59" s="1"/>
  <c r="F48" i="60"/>
  <c r="F48" i="59" s="1"/>
  <c r="G23" i="60"/>
  <c r="G23" i="59" s="1"/>
  <c r="G24" i="60"/>
  <c r="G24" i="59" s="1"/>
  <c r="G25" i="60"/>
  <c r="G25" i="59" s="1"/>
  <c r="G26" i="60"/>
  <c r="G26" i="59" s="1"/>
  <c r="G27" i="60"/>
  <c r="G27" i="59" s="1"/>
  <c r="G28" i="60"/>
  <c r="G28" i="59" s="1"/>
  <c r="G29" i="60"/>
  <c r="G29" i="59" s="1"/>
  <c r="G30" i="60"/>
  <c r="G30" i="59" s="1"/>
  <c r="G31" i="60"/>
  <c r="G31" i="59" s="1"/>
  <c r="G32" i="60"/>
  <c r="G32" i="59" s="1"/>
  <c r="G33" i="60"/>
  <c r="G33" i="59" s="1"/>
  <c r="L34" i="7" s="1"/>
  <c r="G14" i="228" s="1"/>
  <c r="G34" i="60"/>
  <c r="G34" i="59" s="1"/>
  <c r="G35" i="60"/>
  <c r="G35" i="59" s="1"/>
  <c r="G36" i="60"/>
  <c r="G36" i="59" s="1"/>
  <c r="G37" i="60"/>
  <c r="G37" i="59" s="1"/>
  <c r="L38" i="7" s="1"/>
  <c r="G18" i="228" s="1"/>
  <c r="G38" i="60"/>
  <c r="G38" i="59" s="1"/>
  <c r="G39" i="60"/>
  <c r="G39" i="59" s="1"/>
  <c r="G40" i="60"/>
  <c r="G40" i="59" s="1"/>
  <c r="G41" i="60"/>
  <c r="G41" i="59" s="1"/>
  <c r="L42" i="7" s="1"/>
  <c r="G22" i="228" s="1"/>
  <c r="G42" i="60"/>
  <c r="G42" i="59" s="1"/>
  <c r="G43" i="60"/>
  <c r="G43" i="59" s="1"/>
  <c r="G44" i="60"/>
  <c r="G44" i="59" s="1"/>
  <c r="G45" i="60"/>
  <c r="G45" i="59" s="1"/>
  <c r="L46" i="7" s="1"/>
  <c r="G26" i="228" s="1"/>
  <c r="G46" i="60"/>
  <c r="G46" i="59" s="1"/>
  <c r="G47" i="60"/>
  <c r="G47" i="59" s="1"/>
  <c r="G48" i="60"/>
  <c r="G48" i="59" s="1"/>
  <c r="H23" i="60"/>
  <c r="H23" i="59" s="1"/>
  <c r="H24" i="60"/>
  <c r="H24" i="59" s="1"/>
  <c r="H25" i="60"/>
  <c r="H25" i="59" s="1"/>
  <c r="N26" i="7" s="1"/>
  <c r="H6" i="228" s="1"/>
  <c r="H26" i="60"/>
  <c r="H26" i="59" s="1"/>
  <c r="H27" i="60"/>
  <c r="H27" i="59" s="1"/>
  <c r="H28" i="60"/>
  <c r="H28" i="59" s="1"/>
  <c r="H29" i="60"/>
  <c r="H29" i="59" s="1"/>
  <c r="N30" i="7" s="1"/>
  <c r="H10" i="228" s="1"/>
  <c r="H30" i="60"/>
  <c r="H30" i="59" s="1"/>
  <c r="H31" i="60"/>
  <c r="H31" i="59" s="1"/>
  <c r="H32" i="60"/>
  <c r="H32" i="59" s="1"/>
  <c r="H33" i="60"/>
  <c r="H33" i="59" s="1"/>
  <c r="N34" i="7" s="1"/>
  <c r="H14" i="228" s="1"/>
  <c r="H34" i="60"/>
  <c r="H34" i="59" s="1"/>
  <c r="H35" i="60"/>
  <c r="H35" i="59" s="1"/>
  <c r="H36" i="60"/>
  <c r="H36" i="59" s="1"/>
  <c r="H37" i="60"/>
  <c r="H37" i="59" s="1"/>
  <c r="H38" i="60"/>
  <c r="H38" i="59" s="1"/>
  <c r="H39" i="60"/>
  <c r="H39" i="59" s="1"/>
  <c r="H40" i="60"/>
  <c r="H40" i="59" s="1"/>
  <c r="H41" i="60"/>
  <c r="H41" i="59" s="1"/>
  <c r="H42" i="60"/>
  <c r="H42" i="59" s="1"/>
  <c r="H43" i="60"/>
  <c r="H43" i="59" s="1"/>
  <c r="H44" i="60"/>
  <c r="H44" i="59" s="1"/>
  <c r="H45" i="60"/>
  <c r="H45" i="59" s="1"/>
  <c r="H46" i="60"/>
  <c r="H46" i="59" s="1"/>
  <c r="H47" i="60"/>
  <c r="H47" i="59" s="1"/>
  <c r="H48" i="60"/>
  <c r="H48" i="59" s="1"/>
  <c r="I23" i="60"/>
  <c r="I23" i="59" s="1"/>
  <c r="I24" i="60"/>
  <c r="I24" i="59" s="1"/>
  <c r="I25" i="60"/>
  <c r="I25" i="59" s="1"/>
  <c r="I26" i="60"/>
  <c r="I26" i="59" s="1"/>
  <c r="I27" i="60"/>
  <c r="I27" i="59" s="1"/>
  <c r="P28" i="7" s="1"/>
  <c r="I8" i="228" s="1"/>
  <c r="I28" i="60"/>
  <c r="I28" i="59" s="1"/>
  <c r="I29" i="60"/>
  <c r="I29" i="59" s="1"/>
  <c r="I30" i="60"/>
  <c r="I30" i="59" s="1"/>
  <c r="I31" i="60"/>
  <c r="I31" i="59" s="1"/>
  <c r="P32" i="7" s="1"/>
  <c r="I12" i="228" s="1"/>
  <c r="I32" i="60"/>
  <c r="I32" i="59" s="1"/>
  <c r="I33" i="60"/>
  <c r="I33" i="59" s="1"/>
  <c r="I34" i="60"/>
  <c r="I34" i="59" s="1"/>
  <c r="I35" i="60"/>
  <c r="I35" i="59" s="1"/>
  <c r="P36" i="7" s="1"/>
  <c r="I16" i="228" s="1"/>
  <c r="I36" i="60"/>
  <c r="I36" i="59" s="1"/>
  <c r="I37" i="60"/>
  <c r="I37" i="59" s="1"/>
  <c r="I38" i="60"/>
  <c r="I38" i="59" s="1"/>
  <c r="I39" i="60"/>
  <c r="I39" i="59" s="1"/>
  <c r="P40" i="7" s="1"/>
  <c r="I20" i="228" s="1"/>
  <c r="I40" i="60"/>
  <c r="I40" i="59" s="1"/>
  <c r="I41" i="60"/>
  <c r="I41" i="59" s="1"/>
  <c r="I42" i="60"/>
  <c r="I42" i="59" s="1"/>
  <c r="I43" i="60"/>
  <c r="I43" i="59" s="1"/>
  <c r="P44" i="7" s="1"/>
  <c r="I24" i="228" s="1"/>
  <c r="I44" i="60"/>
  <c r="I44" i="59" s="1"/>
  <c r="I45" i="60"/>
  <c r="I45" i="59" s="1"/>
  <c r="I46" i="60"/>
  <c r="I46" i="59" s="1"/>
  <c r="I47" i="60"/>
  <c r="I47" i="59" s="1"/>
  <c r="P48" i="7" s="1"/>
  <c r="I28" i="228" s="1"/>
  <c r="I48" i="60"/>
  <c r="I48" i="59" s="1"/>
  <c r="J23" i="60"/>
  <c r="J23" i="59" s="1"/>
  <c r="J24" i="60"/>
  <c r="J24" i="59" s="1"/>
  <c r="J25" i="60"/>
  <c r="J25" i="59" s="1"/>
  <c r="J26" i="60"/>
  <c r="J26" i="59" s="1"/>
  <c r="J27" i="60"/>
  <c r="J27" i="59" s="1"/>
  <c r="J28" i="60"/>
  <c r="J28" i="59" s="1"/>
  <c r="J29" i="60"/>
  <c r="J29" i="59" s="1"/>
  <c r="J30" i="60"/>
  <c r="J30" i="59" s="1"/>
  <c r="J31" i="60"/>
  <c r="J31" i="59" s="1"/>
  <c r="J32" i="60"/>
  <c r="J32" i="59" s="1"/>
  <c r="J33" i="60"/>
  <c r="J33" i="59" s="1"/>
  <c r="J34" i="60"/>
  <c r="J34" i="59" s="1"/>
  <c r="J35" i="60"/>
  <c r="J35" i="59" s="1"/>
  <c r="J36" i="60"/>
  <c r="J36" i="59" s="1"/>
  <c r="J37" i="60"/>
  <c r="J37" i="59" s="1"/>
  <c r="J38" i="60"/>
  <c r="J38" i="59" s="1"/>
  <c r="J39" i="60"/>
  <c r="J39" i="59" s="1"/>
  <c r="J40" i="60"/>
  <c r="J40" i="59" s="1"/>
  <c r="J41" i="60"/>
  <c r="J41" i="59" s="1"/>
  <c r="J42" i="60"/>
  <c r="J42" i="59" s="1"/>
  <c r="J43" i="60"/>
  <c r="J43" i="59" s="1"/>
  <c r="J44" i="60"/>
  <c r="J44" i="59" s="1"/>
  <c r="J45" i="60"/>
  <c r="J45" i="59" s="1"/>
  <c r="J46" i="60"/>
  <c r="J46" i="59" s="1"/>
  <c r="J47" i="60"/>
  <c r="J47" i="59" s="1"/>
  <c r="J48" i="60"/>
  <c r="J48" i="59" s="1"/>
  <c r="K23" i="60"/>
  <c r="K23" i="59" s="1"/>
  <c r="K24" i="60"/>
  <c r="K24" i="59" s="1"/>
  <c r="K25" i="60"/>
  <c r="K25" i="59" s="1"/>
  <c r="T26" i="7" s="1"/>
  <c r="K6" i="228" s="1"/>
  <c r="K26" i="60"/>
  <c r="K26" i="59" s="1"/>
  <c r="K27" i="60"/>
  <c r="K27" i="59" s="1"/>
  <c r="K28" i="60"/>
  <c r="K28" i="59" s="1"/>
  <c r="K29" i="60"/>
  <c r="K29" i="59" s="1"/>
  <c r="T30" i="7" s="1"/>
  <c r="K10" i="228" s="1"/>
  <c r="K30" i="60"/>
  <c r="K30" i="59" s="1"/>
  <c r="K31" i="60"/>
  <c r="K31" i="59" s="1"/>
  <c r="K32" i="60"/>
  <c r="K32" i="59" s="1"/>
  <c r="K33" i="60"/>
  <c r="K33" i="59" s="1"/>
  <c r="T34" i="7" s="1"/>
  <c r="K14" i="228" s="1"/>
  <c r="K34" i="60"/>
  <c r="K34" i="59" s="1"/>
  <c r="K35" i="60"/>
  <c r="K35" i="59" s="1"/>
  <c r="K36" i="60"/>
  <c r="K36" i="59" s="1"/>
  <c r="K37" i="60"/>
  <c r="K37" i="59" s="1"/>
  <c r="T38" i="7" s="1"/>
  <c r="K18" i="228" s="1"/>
  <c r="K38" i="60"/>
  <c r="K38" i="59" s="1"/>
  <c r="K39" i="60"/>
  <c r="K39" i="59" s="1"/>
  <c r="K40" i="60"/>
  <c r="K40" i="59" s="1"/>
  <c r="K41" i="60"/>
  <c r="K41" i="59" s="1"/>
  <c r="T42" i="7" s="1"/>
  <c r="K22" i="228" s="1"/>
  <c r="K42" i="60"/>
  <c r="K42" i="59" s="1"/>
  <c r="K43" i="60"/>
  <c r="K43" i="59" s="1"/>
  <c r="K44" i="60"/>
  <c r="K44" i="59" s="1"/>
  <c r="K45" i="60"/>
  <c r="K45" i="59" s="1"/>
  <c r="T46" i="7" s="1"/>
  <c r="K26" i="228" s="1"/>
  <c r="L23" i="60"/>
  <c r="L23" i="59" s="1"/>
  <c r="L24" i="60"/>
  <c r="L24" i="59" s="1"/>
  <c r="L25" i="60"/>
  <c r="L25" i="59" s="1"/>
  <c r="L26" i="60"/>
  <c r="L26" i="59" s="1"/>
  <c r="L27" i="60"/>
  <c r="L27" i="59" s="1"/>
  <c r="L28" i="60"/>
  <c r="L28" i="59" s="1"/>
  <c r="L29" i="60"/>
  <c r="L29" i="59" s="1"/>
  <c r="L30" i="60"/>
  <c r="L30" i="59" s="1"/>
  <c r="L31" i="60"/>
  <c r="L31" i="59" s="1"/>
  <c r="L32" i="60"/>
  <c r="L32" i="59" s="1"/>
  <c r="L33" i="60"/>
  <c r="L33" i="59" s="1"/>
  <c r="L34" i="60"/>
  <c r="L34" i="59" s="1"/>
  <c r="L35" i="60"/>
  <c r="L35" i="59" s="1"/>
  <c r="L36" i="60"/>
  <c r="L36" i="59" s="1"/>
  <c r="L37" i="60"/>
  <c r="L37" i="59" s="1"/>
  <c r="L38" i="60"/>
  <c r="L38" i="59" s="1"/>
  <c r="L39" i="60"/>
  <c r="L39" i="59" s="1"/>
  <c r="L40" i="60"/>
  <c r="L40" i="59" s="1"/>
  <c r="L41" i="60"/>
  <c r="L41" i="59" s="1"/>
  <c r="L42" i="60"/>
  <c r="L42" i="59" s="1"/>
  <c r="L43" i="60"/>
  <c r="L43" i="59" s="1"/>
  <c r="L44" i="60"/>
  <c r="L44" i="59" s="1"/>
  <c r="M36" i="60"/>
  <c r="M36" i="59" s="1"/>
  <c r="M37" i="60"/>
  <c r="M37" i="59" s="1"/>
  <c r="M38" i="60"/>
  <c r="M38" i="59" s="1"/>
  <c r="M39" i="60"/>
  <c r="M39" i="59" s="1"/>
  <c r="M40" i="60"/>
  <c r="M40" i="59" s="1"/>
  <c r="M41" i="60"/>
  <c r="M41" i="59" s="1"/>
  <c r="M42" i="60"/>
  <c r="M42" i="59" s="1"/>
  <c r="M43" i="60"/>
  <c r="M43" i="59" s="1"/>
  <c r="M44" i="60"/>
  <c r="M44" i="59" s="1"/>
  <c r="M45" i="60"/>
  <c r="M45" i="59" s="1"/>
  <c r="M46" i="60"/>
  <c r="M46" i="59" s="1"/>
  <c r="M47" i="60"/>
  <c r="M47" i="59" s="1"/>
  <c r="M48" i="60"/>
  <c r="M48" i="59" s="1"/>
  <c r="N23" i="60"/>
  <c r="N23" i="59" s="1"/>
  <c r="Z24" i="7" s="1"/>
  <c r="N24" i="60"/>
  <c r="N24" i="59" s="1"/>
  <c r="N25" i="60"/>
  <c r="N25" i="59" s="1"/>
  <c r="N26" i="60"/>
  <c r="N26" i="59" s="1"/>
  <c r="N27" i="60"/>
  <c r="N27" i="59" s="1"/>
  <c r="Z28" i="7" s="1"/>
  <c r="N8" i="228" s="1"/>
  <c r="N28" i="60"/>
  <c r="N28" i="59" s="1"/>
  <c r="N29" i="60"/>
  <c r="N29" i="59" s="1"/>
  <c r="N30" i="60"/>
  <c r="N30" i="59" s="1"/>
  <c r="N31" i="60"/>
  <c r="N31" i="59" s="1"/>
  <c r="Z32" i="7" s="1"/>
  <c r="N12" i="228" s="1"/>
  <c r="N32" i="60"/>
  <c r="N32" i="59" s="1"/>
  <c r="N33" i="60"/>
  <c r="N33" i="59" s="1"/>
  <c r="N34" i="60"/>
  <c r="N34" i="59" s="1"/>
  <c r="N35" i="60"/>
  <c r="N35" i="59" s="1"/>
  <c r="Z36" i="7" s="1"/>
  <c r="N16" i="228" s="1"/>
  <c r="N36" i="60"/>
  <c r="N36" i="59" s="1"/>
  <c r="N37" i="60"/>
  <c r="N37" i="59" s="1"/>
  <c r="N38" i="60"/>
  <c r="N38" i="59" s="1"/>
  <c r="N39" i="60"/>
  <c r="N39" i="59" s="1"/>
  <c r="Z40" i="7" s="1"/>
  <c r="N20" i="228" s="1"/>
  <c r="N40" i="60"/>
  <c r="N40" i="59" s="1"/>
  <c r="N41" i="60"/>
  <c r="N41" i="59" s="1"/>
  <c r="N42" i="60"/>
  <c r="N42" i="59" s="1"/>
  <c r="N43" i="60"/>
  <c r="N43" i="59" s="1"/>
  <c r="Z44" i="7" s="1"/>
  <c r="N24" i="228" s="1"/>
  <c r="N44" i="60"/>
  <c r="N44" i="59" s="1"/>
  <c r="N45" i="60"/>
  <c r="N45" i="59" s="1"/>
  <c r="N46" i="60"/>
  <c r="N46" i="59" s="1"/>
  <c r="N47" i="60"/>
  <c r="N47" i="59" s="1"/>
  <c r="Z48" i="7" s="1"/>
  <c r="N28" i="228" s="1"/>
  <c r="N48" i="60"/>
  <c r="N48" i="59" s="1"/>
  <c r="O23" i="60"/>
  <c r="O23" i="59" s="1"/>
  <c r="O24" i="60"/>
  <c r="O24" i="59" s="1"/>
  <c r="O25" i="60"/>
  <c r="O25" i="59" s="1"/>
  <c r="AB26" i="7" s="1"/>
  <c r="O6" i="228" s="1"/>
  <c r="O26" i="60"/>
  <c r="O26" i="59" s="1"/>
  <c r="O27" i="60"/>
  <c r="O27" i="59" s="1"/>
  <c r="O28" i="60"/>
  <c r="O28" i="59" s="1"/>
  <c r="O29" i="60"/>
  <c r="O29" i="59" s="1"/>
  <c r="AB30" i="7" s="1"/>
  <c r="O10" i="228" s="1"/>
  <c r="O30" i="60"/>
  <c r="O30" i="59" s="1"/>
  <c r="O31" i="60"/>
  <c r="O31" i="59" s="1"/>
  <c r="O32" i="60"/>
  <c r="O32" i="59" s="1"/>
  <c r="O33" i="60"/>
  <c r="O33" i="59" s="1"/>
  <c r="AB34" i="7" s="1"/>
  <c r="O14" i="228" s="1"/>
  <c r="O34" i="60"/>
  <c r="O34" i="59" s="1"/>
  <c r="O35" i="60"/>
  <c r="O35" i="59" s="1"/>
  <c r="O36" i="60"/>
  <c r="O36" i="59" s="1"/>
  <c r="O37" i="60"/>
  <c r="O37" i="59" s="1"/>
  <c r="AB38" i="7" s="1"/>
  <c r="O18" i="228" s="1"/>
  <c r="O38" i="60"/>
  <c r="O38" i="59" s="1"/>
  <c r="O39" i="60"/>
  <c r="O39" i="59" s="1"/>
  <c r="O40" i="60"/>
  <c r="O40" i="59" s="1"/>
  <c r="O41" i="60"/>
  <c r="O41" i="59" s="1"/>
  <c r="AB42" i="7" s="1"/>
  <c r="O22" i="228" s="1"/>
  <c r="O42" i="60"/>
  <c r="O42" i="59" s="1"/>
  <c r="O43" i="60"/>
  <c r="O43" i="59" s="1"/>
  <c r="O44" i="60"/>
  <c r="O44" i="59" s="1"/>
  <c r="O45" i="60"/>
  <c r="O45" i="59" s="1"/>
  <c r="AB46" i="7" s="1"/>
  <c r="O26" i="228" s="1"/>
  <c r="O46" i="60"/>
  <c r="O46" i="59" s="1"/>
  <c r="O47" i="60"/>
  <c r="O47" i="59" s="1"/>
  <c r="O48" i="60"/>
  <c r="O48" i="59" s="1"/>
  <c r="DU26" i="11"/>
  <c r="DL50"/>
  <c r="DC50"/>
  <c r="DC26"/>
  <c r="CT50"/>
  <c r="CP50"/>
  <c r="CT26"/>
  <c r="CK50"/>
  <c r="CK26"/>
  <c r="CB50"/>
  <c r="CB26"/>
  <c r="BS50"/>
  <c r="BS26"/>
  <c r="BJ50"/>
  <c r="BJ26"/>
  <c r="BA50"/>
  <c r="BA26"/>
  <c r="AR50"/>
  <c r="AR26"/>
  <c r="AI50"/>
  <c r="AE50"/>
  <c r="Z50"/>
  <c r="V50"/>
  <c r="Z26"/>
  <c r="Q50"/>
  <c r="H50"/>
  <c r="D50"/>
  <c r="H26"/>
  <c r="Z49"/>
  <c r="BF10" i="47"/>
  <c r="BF11"/>
  <c r="BF12"/>
  <c r="BF13"/>
  <c r="BF15"/>
  <c r="BF16"/>
  <c r="BF17"/>
  <c r="BF18"/>
  <c r="BF19"/>
  <c r="BF20"/>
  <c r="BF21"/>
  <c r="BF22"/>
  <c r="BF23"/>
  <c r="BF24"/>
  <c r="BF25"/>
  <c r="BF26"/>
  <c r="BF27"/>
  <c r="BF28"/>
  <c r="BF29"/>
  <c r="BF30"/>
  <c r="BF31"/>
  <c r="BF32"/>
  <c r="BF33"/>
  <c r="BF34"/>
  <c r="BF35"/>
  <c r="BF36"/>
  <c r="BF37"/>
  <c r="BF38"/>
  <c r="DO49" i="76"/>
  <c r="DU49" s="1"/>
  <c r="DG50" i="78"/>
  <c r="B10" i="47"/>
  <c r="B11"/>
  <c r="B12"/>
  <c r="B13"/>
  <c r="B24" i="76"/>
  <c r="G25" i="78"/>
  <c r="B15" i="47"/>
  <c r="G26" i="78"/>
  <c r="G27"/>
  <c r="G28"/>
  <c r="B18" i="47"/>
  <c r="G29" i="78"/>
  <c r="B29" i="76"/>
  <c r="G30" i="78"/>
  <c r="B20" i="47"/>
  <c r="G31" i="78"/>
  <c r="B30" i="42"/>
  <c r="B31" i="4" s="1"/>
  <c r="B11" i="206" s="1"/>
  <c r="B21" i="47"/>
  <c r="G32" i="78"/>
  <c r="B22" i="47"/>
  <c r="G33" i="78"/>
  <c r="G34"/>
  <c r="B24" i="47"/>
  <c r="B34" i="76"/>
  <c r="G35" i="78"/>
  <c r="G36"/>
  <c r="B26" i="47"/>
  <c r="G37" i="78"/>
  <c r="B27" i="47"/>
  <c r="G38" i="78"/>
  <c r="B28" i="47"/>
  <c r="G39" i="78"/>
  <c r="B39" i="76"/>
  <c r="G39" s="1"/>
  <c r="B40" i="82" s="1"/>
  <c r="G40" i="78"/>
  <c r="B30" i="47"/>
  <c r="G41" i="78"/>
  <c r="G42"/>
  <c r="B32" i="47"/>
  <c r="G43" i="78"/>
  <c r="B33" i="47"/>
  <c r="G44" i="78"/>
  <c r="B34" i="47"/>
  <c r="B44" i="76"/>
  <c r="G45" i="78"/>
  <c r="G46"/>
  <c r="B36" i="47"/>
  <c r="G47" i="78"/>
  <c r="G48"/>
  <c r="G49"/>
  <c r="B49" i="76"/>
  <c r="G49" s="1"/>
  <c r="G50" i="78"/>
  <c r="O25"/>
  <c r="C24" i="42"/>
  <c r="K25" i="4" s="1"/>
  <c r="C5" i="206" s="1"/>
  <c r="O26" i="78"/>
  <c r="F16" i="47"/>
  <c r="O27" i="78"/>
  <c r="F17" i="47"/>
  <c r="O28" i="78"/>
  <c r="F18" i="47"/>
  <c r="O29" i="78"/>
  <c r="F19" i="47"/>
  <c r="K29" i="76"/>
  <c r="O30" i="78"/>
  <c r="F20" i="47"/>
  <c r="O31" i="78"/>
  <c r="F21" i="47"/>
  <c r="O32" i="78"/>
  <c r="F22" i="47"/>
  <c r="O33" i="78"/>
  <c r="F23" i="47"/>
  <c r="O34" i="78"/>
  <c r="K34" i="76"/>
  <c r="O35" i="78"/>
  <c r="F25" i="47"/>
  <c r="O36" i="78"/>
  <c r="F26" i="47"/>
  <c r="O37" i="78"/>
  <c r="F27" i="47"/>
  <c r="O38" i="78"/>
  <c r="F28" i="47"/>
  <c r="O39" i="78"/>
  <c r="F29" i="47"/>
  <c r="K39" i="76"/>
  <c r="P39" s="1"/>
  <c r="O40" i="78"/>
  <c r="F30" i="47"/>
  <c r="O41" i="78"/>
  <c r="F31" i="47"/>
  <c r="O42" i="78"/>
  <c r="F32" i="47"/>
  <c r="O43" i="78"/>
  <c r="F33" i="47"/>
  <c r="O44" i="78"/>
  <c r="F34" i="47"/>
  <c r="K44" i="76"/>
  <c r="O45" i="78"/>
  <c r="F35" i="47"/>
  <c r="O46" i="78"/>
  <c r="F36" i="47"/>
  <c r="O47" i="78"/>
  <c r="F37" i="47"/>
  <c r="O48" i="78"/>
  <c r="O49"/>
  <c r="K49" i="76"/>
  <c r="O50" i="78"/>
  <c r="J10" i="47"/>
  <c r="J11"/>
  <c r="J12"/>
  <c r="J13"/>
  <c r="J14"/>
  <c r="T24" i="76"/>
  <c r="W25" i="78"/>
  <c r="J15" i="47"/>
  <c r="W26" i="78"/>
  <c r="J16" i="47"/>
  <c r="W27" i="78"/>
  <c r="J17" i="47"/>
  <c r="W28" i="78"/>
  <c r="J18" i="47"/>
  <c r="W29" i="78"/>
  <c r="J19" i="47"/>
  <c r="T29" i="76"/>
  <c r="W30" i="78"/>
  <c r="J20" i="47"/>
  <c r="W31" i="78"/>
  <c r="J21" i="47"/>
  <c r="W32" i="78"/>
  <c r="J22" i="47"/>
  <c r="W33" i="78"/>
  <c r="J23" i="47"/>
  <c r="W34" i="78"/>
  <c r="J24" i="47"/>
  <c r="T34" i="76"/>
  <c r="W35" i="78"/>
  <c r="J25" i="47"/>
  <c r="W36" i="78"/>
  <c r="J26" i="47"/>
  <c r="W37" i="78"/>
  <c r="D36" i="42"/>
  <c r="T37" i="4" s="1"/>
  <c r="D17" i="206" s="1"/>
  <c r="J27" i="47"/>
  <c r="W38" i="78"/>
  <c r="J28" i="47"/>
  <c r="W39" i="78"/>
  <c r="J29" i="47"/>
  <c r="T39" i="76"/>
  <c r="Y39" s="1"/>
  <c r="W40" i="78"/>
  <c r="J30" i="47"/>
  <c r="W41" i="78"/>
  <c r="J31" i="47"/>
  <c r="W42" i="78"/>
  <c r="J32" i="47"/>
  <c r="W43" i="78"/>
  <c r="J33" i="47"/>
  <c r="W44" i="78"/>
  <c r="J34" i="47"/>
  <c r="T44" i="76"/>
  <c r="W45" i="78"/>
  <c r="J35" i="47"/>
  <c r="W46" i="78"/>
  <c r="D45" i="42"/>
  <c r="T46" i="4" s="1"/>
  <c r="D26" i="206" s="1"/>
  <c r="J36" i="47"/>
  <c r="W47" i="78"/>
  <c r="J37" i="47"/>
  <c r="W48" i="78"/>
  <c r="J38" i="47"/>
  <c r="W49" i="78"/>
  <c r="T49" i="76"/>
  <c r="W50" i="78"/>
  <c r="E23" i="42"/>
  <c r="AC24" i="4" s="1"/>
  <c r="E4" i="206" s="1"/>
  <c r="O10" i="47"/>
  <c r="O11"/>
  <c r="O12"/>
  <c r="O13"/>
  <c r="O14"/>
  <c r="AE25" i="78"/>
  <c r="O15" i="47"/>
  <c r="AE26" i="78"/>
  <c r="O16" i="47"/>
  <c r="AE27" i="78"/>
  <c r="E26" i="42"/>
  <c r="AC27" i="4" s="1"/>
  <c r="E7" i="206" s="1"/>
  <c r="O17" i="47"/>
  <c r="AE28" i="78"/>
  <c r="O18" i="47"/>
  <c r="AE29" i="78"/>
  <c r="O19" i="47"/>
  <c r="AC29" i="76"/>
  <c r="AE30" i="78"/>
  <c r="O20" i="47"/>
  <c r="AE31" i="78"/>
  <c r="O21" i="47"/>
  <c r="AE32" i="78"/>
  <c r="O22" i="47"/>
  <c r="AE33" i="78"/>
  <c r="O23" i="47"/>
  <c r="AE34" i="78"/>
  <c r="O24" i="47"/>
  <c r="AC34" i="76"/>
  <c r="AE35" i="78"/>
  <c r="E34" i="42"/>
  <c r="AC35" i="4" s="1"/>
  <c r="E15" i="206" s="1"/>
  <c r="O25" i="47"/>
  <c r="AE36" i="78"/>
  <c r="O26" i="47"/>
  <c r="AE37" i="78"/>
  <c r="O27" i="47"/>
  <c r="AE38" i="78"/>
  <c r="AE39"/>
  <c r="O29" i="47"/>
  <c r="AC39" i="76"/>
  <c r="AH39" s="1"/>
  <c r="AE40" i="78"/>
  <c r="O30" i="47"/>
  <c r="AE41" i="78"/>
  <c r="O31" i="47"/>
  <c r="AE42" i="78"/>
  <c r="O32" i="47"/>
  <c r="AE43" i="78"/>
  <c r="O33" i="47"/>
  <c r="AE44" i="78"/>
  <c r="E43" i="42"/>
  <c r="AC44" i="4" s="1"/>
  <c r="E24" i="206" s="1"/>
  <c r="AC44" i="76"/>
  <c r="AE45" i="78"/>
  <c r="O35" i="47"/>
  <c r="AE46" i="78"/>
  <c r="O36" i="47"/>
  <c r="AE47" i="78"/>
  <c r="O37" i="47"/>
  <c r="AE48" i="78"/>
  <c r="AE49"/>
  <c r="AC49" i="76"/>
  <c r="AH49" s="1"/>
  <c r="AE50" i="78"/>
  <c r="F23" i="42"/>
  <c r="AL24" i="4" s="1"/>
  <c r="F4" i="206" s="1"/>
  <c r="S10" i="47"/>
  <c r="S11"/>
  <c r="S12"/>
  <c r="S13"/>
  <c r="S14"/>
  <c r="AL24" i="76"/>
  <c r="AM25" i="78"/>
  <c r="S15" i="47"/>
  <c r="AM26" i="78"/>
  <c r="AM27"/>
  <c r="S17" i="47"/>
  <c r="AM28" i="78"/>
  <c r="F27" i="42"/>
  <c r="AL28" i="4" s="1"/>
  <c r="F8" i="206" s="1"/>
  <c r="S18" i="47"/>
  <c r="AM29" i="78"/>
  <c r="S19" i="47"/>
  <c r="AL29" i="76"/>
  <c r="AM30" i="78"/>
  <c r="S20" i="47"/>
  <c r="AM31" i="78"/>
  <c r="S21" i="47"/>
  <c r="AM32" i="78"/>
  <c r="S22" i="47"/>
  <c r="AM33" i="78"/>
  <c r="S23" i="47"/>
  <c r="AM34" i="78"/>
  <c r="S24" i="47"/>
  <c r="AL34" i="76"/>
  <c r="AM35" i="78"/>
  <c r="S25" i="47"/>
  <c r="AM36" i="78"/>
  <c r="F35" i="42"/>
  <c r="AL36" i="4" s="1"/>
  <c r="F16" i="206" s="1"/>
  <c r="S26" i="47"/>
  <c r="AM37" i="78"/>
  <c r="S27" i="47"/>
  <c r="AM38" i="78"/>
  <c r="S28" i="47"/>
  <c r="AM39" i="78"/>
  <c r="S29" i="47"/>
  <c r="AL39" i="76"/>
  <c r="AM40" i="78"/>
  <c r="F39" i="42"/>
  <c r="AL40" i="4" s="1"/>
  <c r="F20" i="206" s="1"/>
  <c r="S30" i="47"/>
  <c r="AM41" i="78"/>
  <c r="S31" i="47"/>
  <c r="AM42" i="78"/>
  <c r="S32" i="47"/>
  <c r="AM43" i="78"/>
  <c r="S33" i="47"/>
  <c r="AM44" i="78"/>
  <c r="S34" i="47"/>
  <c r="AL44" i="76"/>
  <c r="AM45" i="78"/>
  <c r="S35" i="47"/>
  <c r="AM46" i="78"/>
  <c r="F45" i="42"/>
  <c r="AL46" i="4" s="1"/>
  <c r="F26" i="206" s="1"/>
  <c r="S36" i="47"/>
  <c r="AM47" i="78"/>
  <c r="S37" i="47"/>
  <c r="AM48" i="78"/>
  <c r="AM49"/>
  <c r="AL49" i="76"/>
  <c r="AM50" i="78"/>
  <c r="W10" i="47"/>
  <c r="W11"/>
  <c r="W12"/>
  <c r="W13"/>
  <c r="AU24" i="76"/>
  <c r="AU25" i="78"/>
  <c r="G24" i="42"/>
  <c r="AU25" i="4" s="1"/>
  <c r="G5" i="206" s="1"/>
  <c r="W15" i="47"/>
  <c r="AU26" i="78"/>
  <c r="W16" i="47"/>
  <c r="AU27" i="78"/>
  <c r="W17" i="47"/>
  <c r="AU28" i="78"/>
  <c r="W18" i="47"/>
  <c r="AU29" i="78"/>
  <c r="G28" i="42"/>
  <c r="AU29" i="4" s="1"/>
  <c r="G9" i="206" s="1"/>
  <c r="W19" i="47"/>
  <c r="AU29" i="76"/>
  <c r="AU30" i="78"/>
  <c r="W20" i="47"/>
  <c r="AU31" i="78"/>
  <c r="W21" i="47"/>
  <c r="AU32" i="78"/>
  <c r="W22" i="47"/>
  <c r="AU33" i="78"/>
  <c r="W23" i="47"/>
  <c r="AU34" i="78"/>
  <c r="W24" i="47"/>
  <c r="AU34" i="76"/>
  <c r="AU35" i="78"/>
  <c r="W25" i="47"/>
  <c r="AU36" i="78"/>
  <c r="W26" i="47"/>
  <c r="AU37" i="78"/>
  <c r="W27" i="47"/>
  <c r="AU38" i="78"/>
  <c r="W28" i="47"/>
  <c r="AU39" i="78"/>
  <c r="W29" i="47"/>
  <c r="AU39" i="76"/>
  <c r="AZ39" s="1"/>
  <c r="AU40" i="78"/>
  <c r="W30" i="47"/>
  <c r="AU41" i="78"/>
  <c r="W31" i="47"/>
  <c r="AU42" i="78"/>
  <c r="G41" i="42"/>
  <c r="AU42" i="4" s="1"/>
  <c r="G22" i="206" s="1"/>
  <c r="W32" i="47"/>
  <c r="AU43" i="78"/>
  <c r="W33" i="47"/>
  <c r="AU44" i="78"/>
  <c r="W34" i="47"/>
  <c r="AU44" i="76"/>
  <c r="AZ44" s="1"/>
  <c r="AU45" i="78"/>
  <c r="G44" i="42"/>
  <c r="AU45" i="4" s="1"/>
  <c r="G25" i="206" s="1"/>
  <c r="W35" i="47"/>
  <c r="AU46" i="78"/>
  <c r="G45" i="42"/>
  <c r="AU46" i="4" s="1"/>
  <c r="G26" i="206" s="1"/>
  <c r="W36" i="47"/>
  <c r="AU47" i="78"/>
  <c r="W37" i="47"/>
  <c r="AU48" i="78"/>
  <c r="W38" i="47"/>
  <c r="AU49" i="78"/>
  <c r="AU49" i="76"/>
  <c r="AU50" i="78"/>
  <c r="BD24" i="76"/>
  <c r="BC25" i="78"/>
  <c r="AB15" i="47"/>
  <c r="BC26" i="78"/>
  <c r="AB16" i="47"/>
  <c r="BC27" i="78"/>
  <c r="AB17" i="47"/>
  <c r="BC28" i="78"/>
  <c r="AB18" i="47"/>
  <c r="BC29" i="78"/>
  <c r="AB19" i="47"/>
  <c r="BD29" i="76"/>
  <c r="BC30" i="78"/>
  <c r="H29" i="42"/>
  <c r="BD30" i="4" s="1"/>
  <c r="H10" i="206" s="1"/>
  <c r="AB20" i="47"/>
  <c r="BC31" i="78"/>
  <c r="AB21" i="47"/>
  <c r="BC32" i="78"/>
  <c r="AB22" i="47"/>
  <c r="BC33" i="78"/>
  <c r="AB23" i="47"/>
  <c r="BC34" i="78"/>
  <c r="H33" i="42"/>
  <c r="BD34" i="4" s="1"/>
  <c r="H14" i="206" s="1"/>
  <c r="AB24" i="47"/>
  <c r="BD34" i="76"/>
  <c r="BC35" i="78"/>
  <c r="AB25" i="47"/>
  <c r="BC36" i="78"/>
  <c r="AB26" i="47"/>
  <c r="BC37" i="78"/>
  <c r="AB27" i="47"/>
  <c r="BC38" i="78"/>
  <c r="AB28" i="47"/>
  <c r="BC39" i="78"/>
  <c r="H38" i="42"/>
  <c r="BD39" i="4" s="1"/>
  <c r="H19" i="206" s="1"/>
  <c r="AB29" i="47"/>
  <c r="BD39" i="76"/>
  <c r="BC40" i="78"/>
  <c r="AB30" i="47"/>
  <c r="BC41" i="78"/>
  <c r="AB31" i="47"/>
  <c r="BC42" i="78"/>
  <c r="H41" i="42"/>
  <c r="BD42" i="4" s="1"/>
  <c r="H22" i="206" s="1"/>
  <c r="AB32" i="47"/>
  <c r="BC43" i="78"/>
  <c r="AB33" i="47"/>
  <c r="BC44" i="78"/>
  <c r="AB34" i="47"/>
  <c r="BD44" i="76"/>
  <c r="BC45" i="78"/>
  <c r="AB35" i="47"/>
  <c r="BC46" i="78"/>
  <c r="AB36" i="47"/>
  <c r="BC47" i="78"/>
  <c r="AB37" i="47"/>
  <c r="BC48" i="78"/>
  <c r="AB38" i="47"/>
  <c r="BC49" i="78"/>
  <c r="BD49" i="76"/>
  <c r="BI49" s="1"/>
  <c r="BC50" i="78"/>
  <c r="I23" i="42"/>
  <c r="BM24" i="4" s="1"/>
  <c r="I4" i="206" s="1"/>
  <c r="AF14" i="47"/>
  <c r="BM24" i="76"/>
  <c r="BK25" i="78"/>
  <c r="AF15" i="47"/>
  <c r="BK26" i="78"/>
  <c r="AF16" i="47"/>
  <c r="BK27" i="78"/>
  <c r="I26" i="42"/>
  <c r="BM27" i="4" s="1"/>
  <c r="I7" i="206" s="1"/>
  <c r="AF17" i="47"/>
  <c r="BK28" i="78"/>
  <c r="AF18" i="47"/>
  <c r="BK29" i="78"/>
  <c r="AF19" i="47"/>
  <c r="BM29" i="76"/>
  <c r="BK30" i="78"/>
  <c r="AF20" i="47"/>
  <c r="BK31" i="78"/>
  <c r="AF21" i="47"/>
  <c r="BK32" i="78"/>
  <c r="AF22" i="47"/>
  <c r="BK33" i="78"/>
  <c r="AF23" i="47"/>
  <c r="BK34" i="78"/>
  <c r="AF24" i="47"/>
  <c r="BM34" i="76"/>
  <c r="BK35" i="78"/>
  <c r="I34" i="42"/>
  <c r="BM35" i="4" s="1"/>
  <c r="I15" i="206" s="1"/>
  <c r="AF25" i="47"/>
  <c r="BK36" i="78"/>
  <c r="AF26" i="47"/>
  <c r="BK37" i="78"/>
  <c r="AF27" i="47"/>
  <c r="BK38" i="78"/>
  <c r="AF28" i="47"/>
  <c r="BK39" i="78"/>
  <c r="I38" i="42"/>
  <c r="BM39" i="4" s="1"/>
  <c r="I19" i="206" s="1"/>
  <c r="AF29" i="47"/>
  <c r="BM39" i="76"/>
  <c r="BR39" s="1"/>
  <c r="BK40" i="78"/>
  <c r="AF30" i="47"/>
  <c r="BK41" i="78"/>
  <c r="AF31" i="47"/>
  <c r="BK42" i="78"/>
  <c r="AF32" i="47"/>
  <c r="BK43" i="78"/>
  <c r="AF33" i="47"/>
  <c r="BK44" i="78"/>
  <c r="I43" i="42"/>
  <c r="BM44" i="4" s="1"/>
  <c r="I24" i="206" s="1"/>
  <c r="AF34" i="47"/>
  <c r="BM44" i="76"/>
  <c r="BK45" i="78"/>
  <c r="AF35" i="47"/>
  <c r="BK46" i="78"/>
  <c r="AF36" i="47"/>
  <c r="BK47" i="78"/>
  <c r="AF37" i="47"/>
  <c r="BK48" i="78"/>
  <c r="AF38" i="47"/>
  <c r="BK49" i="78"/>
  <c r="BM49" i="76"/>
  <c r="BK50" i="78"/>
  <c r="J23" i="42"/>
  <c r="BV24" i="4" s="1"/>
  <c r="J4" i="206" s="1"/>
  <c r="AJ10" i="47"/>
  <c r="AJ11"/>
  <c r="AJ12"/>
  <c r="AJ13"/>
  <c r="AJ14"/>
  <c r="BV24" i="76"/>
  <c r="BS25" i="78"/>
  <c r="J24" i="42"/>
  <c r="BV25" i="4" s="1"/>
  <c r="J5" i="206" s="1"/>
  <c r="AJ15" i="47"/>
  <c r="BS26" i="78"/>
  <c r="AJ16" i="47"/>
  <c r="BS27" i="78"/>
  <c r="AJ17" i="47"/>
  <c r="BS28" i="78"/>
  <c r="AJ18" i="47"/>
  <c r="BS29" i="78"/>
  <c r="AJ19" i="47"/>
  <c r="BV29" i="76"/>
  <c r="BS30" i="78"/>
  <c r="AJ20" i="47"/>
  <c r="BS31" i="78"/>
  <c r="AJ21" i="47"/>
  <c r="BS32" i="78"/>
  <c r="J31" i="42"/>
  <c r="BV32" i="4" s="1"/>
  <c r="J12" i="206" s="1"/>
  <c r="AJ22" i="47"/>
  <c r="BS33" i="78"/>
  <c r="AJ23" i="47"/>
  <c r="BS34" i="78"/>
  <c r="AJ24" i="47"/>
  <c r="BV34" i="76"/>
  <c r="BS35" i="78"/>
  <c r="J34" i="42"/>
  <c r="BV35" i="4" s="1"/>
  <c r="J15" i="206" s="1"/>
  <c r="AJ25" i="47"/>
  <c r="BS36" i="78"/>
  <c r="AJ26" i="47"/>
  <c r="BS37" i="78"/>
  <c r="J36" i="42"/>
  <c r="BV37" i="4" s="1"/>
  <c r="J17" i="206" s="1"/>
  <c r="AJ27" i="47"/>
  <c r="BS38" i="78"/>
  <c r="AJ28" i="47"/>
  <c r="BS39" i="78"/>
  <c r="AJ29" i="47"/>
  <c r="BV39" i="76"/>
  <c r="CA39" s="1"/>
  <c r="BS40" i="78"/>
  <c r="J39" i="42"/>
  <c r="BV40" i="4" s="1"/>
  <c r="J20" i="206" s="1"/>
  <c r="AJ30" i="47"/>
  <c r="BS41" i="78"/>
  <c r="J40" i="42"/>
  <c r="BV41" i="4" s="1"/>
  <c r="J21" i="206" s="1"/>
  <c r="AJ31" i="47"/>
  <c r="BS42" i="78"/>
  <c r="AJ32" i="47"/>
  <c r="BS43" i="78"/>
  <c r="AJ33" i="47"/>
  <c r="BS44" i="78"/>
  <c r="J43" i="42"/>
  <c r="BV44" i="4" s="1"/>
  <c r="J24" i="206" s="1"/>
  <c r="AJ34" i="47"/>
  <c r="BV44" i="76"/>
  <c r="BS45" i="78"/>
  <c r="J44" i="42"/>
  <c r="BV45" i="4" s="1"/>
  <c r="J25" i="206" s="1"/>
  <c r="AJ35" i="47"/>
  <c r="BS46" i="78"/>
  <c r="AJ36" i="47"/>
  <c r="BS47" i="78"/>
  <c r="AJ37" i="47"/>
  <c r="BS48" i="78"/>
  <c r="BS49"/>
  <c r="BV49" i="76"/>
  <c r="BS50" i="78"/>
  <c r="AO10" i="47"/>
  <c r="AO11"/>
  <c r="AO12"/>
  <c r="AO13"/>
  <c r="AO14"/>
  <c r="CE24" i="76"/>
  <c r="CA25" i="78"/>
  <c r="AO15" i="47"/>
  <c r="CA26" i="78"/>
  <c r="K25" i="42"/>
  <c r="CE26" i="4" s="1"/>
  <c r="K6" i="206" s="1"/>
  <c r="AO16" i="47"/>
  <c r="CA27" i="78"/>
  <c r="AO17" i="47"/>
  <c r="CA28" i="78"/>
  <c r="AO18" i="47"/>
  <c r="CA29" i="78"/>
  <c r="AO19" i="47"/>
  <c r="CE29" i="76"/>
  <c r="CA30" i="78"/>
  <c r="K29" i="42"/>
  <c r="CE30" i="4" s="1"/>
  <c r="K10" i="206" s="1"/>
  <c r="CA31" i="78"/>
  <c r="AO21" i="47"/>
  <c r="CA32" i="78"/>
  <c r="K31" i="42"/>
  <c r="CE32" i="4" s="1"/>
  <c r="K12" i="206" s="1"/>
  <c r="CA33" i="78"/>
  <c r="K32" i="42"/>
  <c r="CE33" i="4" s="1"/>
  <c r="K13" i="206" s="1"/>
  <c r="AO23" i="47"/>
  <c r="CA34" i="78"/>
  <c r="K33" i="42"/>
  <c r="CE34" i="4" s="1"/>
  <c r="K14" i="206" s="1"/>
  <c r="CE34" i="76"/>
  <c r="CA35" i="78"/>
  <c r="K34" i="42"/>
  <c r="CE35" i="4" s="1"/>
  <c r="K15" i="206" s="1"/>
  <c r="AO25" i="47"/>
  <c r="CA36" i="78"/>
  <c r="CA37"/>
  <c r="AO27" i="47"/>
  <c r="CA38" i="78"/>
  <c r="CA39"/>
  <c r="K38" i="42"/>
  <c r="CE39" i="4" s="1"/>
  <c r="K19" i="206" s="1"/>
  <c r="AO29" i="47"/>
  <c r="CE39" i="76"/>
  <c r="CA40" i="78"/>
  <c r="CA41"/>
  <c r="AO31" i="47"/>
  <c r="CA42" i="78"/>
  <c r="K41" i="42"/>
  <c r="CE42" i="4" s="1"/>
  <c r="K22" i="206" s="1"/>
  <c r="CA43" i="78"/>
  <c r="AO33" i="47"/>
  <c r="CA44" i="78"/>
  <c r="CE44" i="76"/>
  <c r="CA45" i="78"/>
  <c r="K44" i="42"/>
  <c r="CE45" i="4" s="1"/>
  <c r="K25" i="206" s="1"/>
  <c r="AO35" i="47"/>
  <c r="CA46" i="78"/>
  <c r="AO36" i="47"/>
  <c r="CA47" i="78"/>
  <c r="AO37" i="47"/>
  <c r="CA48" i="78"/>
  <c r="CA49"/>
  <c r="CE49" i="76"/>
  <c r="CJ49" s="1"/>
  <c r="CA50" i="78"/>
  <c r="CN24" i="76"/>
  <c r="CI25" i="78"/>
  <c r="AS15" i="47"/>
  <c r="CI26" i="78"/>
  <c r="AS16" i="47"/>
  <c r="CI27" i="78"/>
  <c r="AS17" i="47"/>
  <c r="CI28" i="78"/>
  <c r="AS18" i="47"/>
  <c r="CI29" i="78"/>
  <c r="AS19" i="47"/>
  <c r="CN29" i="76"/>
  <c r="CI30" i="78"/>
  <c r="L29" i="42"/>
  <c r="CN30" i="4" s="1"/>
  <c r="L10" i="206" s="1"/>
  <c r="AS20" i="47"/>
  <c r="CI31" i="78"/>
  <c r="L30" i="42"/>
  <c r="CN31" i="4" s="1"/>
  <c r="L11" i="206" s="1"/>
  <c r="AS21" i="47"/>
  <c r="CI32" i="78"/>
  <c r="AS22" i="47"/>
  <c r="CI33" i="78"/>
  <c r="AS23" i="47"/>
  <c r="CI34" i="78"/>
  <c r="L33" i="42"/>
  <c r="CN34" i="4" s="1"/>
  <c r="L14" i="206" s="1"/>
  <c r="AS24" i="47"/>
  <c r="CN34" i="76"/>
  <c r="CI35" i="78"/>
  <c r="L34" i="42"/>
  <c r="CN35" i="4" s="1"/>
  <c r="L15" i="206" s="1"/>
  <c r="AS25" i="47"/>
  <c r="CI36" i="78"/>
  <c r="AS26" i="47"/>
  <c r="CI37" i="78"/>
  <c r="AS27" i="47"/>
  <c r="CI38" i="78"/>
  <c r="AS28" i="47"/>
  <c r="CI39" i="78"/>
  <c r="AS29" i="47"/>
  <c r="CN39" i="76"/>
  <c r="CS39" s="1"/>
  <c r="CI40" i="78"/>
  <c r="AS30" i="47"/>
  <c r="CI41" i="78"/>
  <c r="AS31" i="47"/>
  <c r="CI42" i="78"/>
  <c r="L41" i="42"/>
  <c r="CN42" i="4" s="1"/>
  <c r="L22" i="206" s="1"/>
  <c r="AS32" i="47"/>
  <c r="CI43" i="78"/>
  <c r="L42" i="42"/>
  <c r="CN43" i="4" s="1"/>
  <c r="L23" i="206" s="1"/>
  <c r="AS33" i="47"/>
  <c r="CI44" i="78"/>
  <c r="AS34" i="47"/>
  <c r="CN44" i="76"/>
  <c r="CI45" i="78"/>
  <c r="AS35" i="47"/>
  <c r="CI46" i="78"/>
  <c r="AS36" i="47"/>
  <c r="CI47" i="78"/>
  <c r="AS37" i="47"/>
  <c r="CI48" i="78"/>
  <c r="CI49"/>
  <c r="CN49" i="76"/>
  <c r="CI50" i="78"/>
  <c r="M23" i="42"/>
  <c r="CW24" i="4" s="1"/>
  <c r="M4" i="206" s="1"/>
  <c r="CW24" i="76"/>
  <c r="CQ25" i="78"/>
  <c r="AW15" i="47"/>
  <c r="CQ26" i="78"/>
  <c r="CQ27"/>
  <c r="AW17" i="47"/>
  <c r="CQ28" i="78"/>
  <c r="CQ29"/>
  <c r="AW19" i="47"/>
  <c r="CW29" i="76"/>
  <c r="CQ30" i="78"/>
  <c r="CQ31"/>
  <c r="M30" i="42"/>
  <c r="CW31" i="4" s="1"/>
  <c r="M11" i="206" s="1"/>
  <c r="AW21" i="47"/>
  <c r="CQ32" i="78"/>
  <c r="CQ33"/>
  <c r="AW23" i="47"/>
  <c r="CQ34" i="78"/>
  <c r="CW34" i="76"/>
  <c r="CQ35" i="78"/>
  <c r="AW25" i="47"/>
  <c r="CQ36" i="78"/>
  <c r="CQ37"/>
  <c r="AW27" i="47"/>
  <c r="CQ38" i="78"/>
  <c r="CQ39"/>
  <c r="AW29" i="47"/>
  <c r="CW39" i="76"/>
  <c r="DB39" s="1"/>
  <c r="CQ40" i="78"/>
  <c r="CQ41"/>
  <c r="AW31" i="47"/>
  <c r="CQ42" i="78"/>
  <c r="CQ43"/>
  <c r="M42" i="42"/>
  <c r="CW43" i="4" s="1"/>
  <c r="M23" i="206" s="1"/>
  <c r="AW33" i="47"/>
  <c r="CQ44" i="78"/>
  <c r="CW44" i="76"/>
  <c r="DE44" s="1"/>
  <c r="CQ45" i="78"/>
  <c r="AW35" i="47"/>
  <c r="CQ46" i="78"/>
  <c r="CQ47"/>
  <c r="AW37" i="47"/>
  <c r="CQ48" i="78"/>
  <c r="CQ49"/>
  <c r="CW49" i="76"/>
  <c r="CQ50" i="78"/>
  <c r="N23" i="42"/>
  <c r="DF24" i="4" s="1"/>
  <c r="N4" i="206" s="1"/>
  <c r="BB10" i="47"/>
  <c r="BB11"/>
  <c r="BB12"/>
  <c r="BB13"/>
  <c r="BB14"/>
  <c r="CY25" i="78"/>
  <c r="BB15" i="47"/>
  <c r="CY26" i="78"/>
  <c r="N25" i="42"/>
  <c r="DF26" i="4" s="1"/>
  <c r="N6" i="206" s="1"/>
  <c r="CY27" i="78"/>
  <c r="BB17" i="47"/>
  <c r="CY28" i="78"/>
  <c r="CY29"/>
  <c r="BB19" i="47"/>
  <c r="DF29" i="76"/>
  <c r="CY30" i="78"/>
  <c r="BB20" i="47"/>
  <c r="CY31" i="78"/>
  <c r="BB21" i="47"/>
  <c r="CY32" i="78"/>
  <c r="BB22" i="47"/>
  <c r="CY33" i="78"/>
  <c r="BB23" i="47"/>
  <c r="CY34" i="78"/>
  <c r="BB24" i="47"/>
  <c r="DF34" i="76"/>
  <c r="CY35" i="78"/>
  <c r="BB25" i="47"/>
  <c r="CY36" i="78"/>
  <c r="N35" i="42"/>
  <c r="DF36" i="4" s="1"/>
  <c r="N16" i="206" s="1"/>
  <c r="BB26" i="47"/>
  <c r="CY37" i="78"/>
  <c r="BB27" i="47"/>
  <c r="CY38" i="78"/>
  <c r="BB28" i="47"/>
  <c r="CY39" i="78"/>
  <c r="BB29" i="47"/>
  <c r="DF39" i="76"/>
  <c r="DK39" s="1"/>
  <c r="CY40" i="78"/>
  <c r="BB30" i="47"/>
  <c r="CY41" i="78"/>
  <c r="BB31" i="47"/>
  <c r="CY42" i="78"/>
  <c r="BB32" i="47"/>
  <c r="CY43" i="78"/>
  <c r="BB33" i="47"/>
  <c r="CY44" i="78"/>
  <c r="BB34" i="47"/>
  <c r="DF44" i="76"/>
  <c r="CY45" i="78"/>
  <c r="N44" i="42"/>
  <c r="DF45" i="4" s="1"/>
  <c r="N25" i="206" s="1"/>
  <c r="BB35" i="47"/>
  <c r="CY46" i="78"/>
  <c r="BB36" i="47"/>
  <c r="CY47" i="78"/>
  <c r="BB37" i="47"/>
  <c r="CY48" i="78"/>
  <c r="CY49"/>
  <c r="DF49" i="76"/>
  <c r="DK49" s="1"/>
  <c r="CY50" i="78"/>
  <c r="DO24" i="76"/>
  <c r="DG25" i="78"/>
  <c r="DG26"/>
  <c r="DG27"/>
  <c r="DG28"/>
  <c r="DG29"/>
  <c r="DO29" i="76"/>
  <c r="DG30" i="78"/>
  <c r="DG31"/>
  <c r="DG32"/>
  <c r="DG33"/>
  <c r="O32" i="42"/>
  <c r="DO33" i="4" s="1"/>
  <c r="O13" i="206" s="1"/>
  <c r="DG34" i="78"/>
  <c r="DO34" i="76"/>
  <c r="DG35" i="78"/>
  <c r="DG36"/>
  <c r="DG37"/>
  <c r="DG38"/>
  <c r="DG39"/>
  <c r="DO39" i="76"/>
  <c r="DT39" s="1"/>
  <c r="DG40" i="78"/>
  <c r="DG41"/>
  <c r="DG42"/>
  <c r="O41" i="42"/>
  <c r="DO42" i="4" s="1"/>
  <c r="O22" i="206" s="1"/>
  <c r="DG43" i="78"/>
  <c r="DG44"/>
  <c r="DO44" i="76"/>
  <c r="DG45" i="78"/>
  <c r="O44" i="42"/>
  <c r="DO45" i="4" s="1"/>
  <c r="O25" i="206" s="1"/>
  <c r="DG46" i="78"/>
  <c r="O45" i="42"/>
  <c r="DO46" i="4" s="1"/>
  <c r="O26" i="206" s="1"/>
  <c r="DG47" i="78"/>
  <c r="DG48"/>
  <c r="DG49"/>
  <c r="O48" i="22"/>
  <c r="FB49" i="3" s="1"/>
  <c r="O29" i="208" s="1"/>
  <c r="O48" i="25"/>
  <c r="FG49" i="3" s="1"/>
  <c r="O29" i="211" s="1"/>
  <c r="O48" i="41"/>
  <c r="FI24" i="3"/>
  <c r="H53" s="1"/>
  <c r="B23" i="22"/>
  <c r="B24" i="3" s="1"/>
  <c r="B23" i="25"/>
  <c r="G24" i="3" s="1"/>
  <c r="I24"/>
  <c r="I56" s="1"/>
  <c r="B24" i="22"/>
  <c r="B25" i="3" s="1"/>
  <c r="B5" i="208" s="1"/>
  <c r="B24" i="25"/>
  <c r="G25" i="3" s="1"/>
  <c r="B5" i="211" s="1"/>
  <c r="I25" i="3"/>
  <c r="B25" i="22"/>
  <c r="B26" i="3" s="1"/>
  <c r="B6" i="208" s="1"/>
  <c r="B25" i="25"/>
  <c r="G26" i="3" s="1"/>
  <c r="B6" i="211" s="1"/>
  <c r="B25" i="34"/>
  <c r="B25" i="41"/>
  <c r="I26" i="3"/>
  <c r="B26" i="22"/>
  <c r="B27" i="3" s="1"/>
  <c r="B7" i="208" s="1"/>
  <c r="B26" i="25"/>
  <c r="G27" i="3" s="1"/>
  <c r="B7" i="211" s="1"/>
  <c r="B26" i="34"/>
  <c r="B26" i="41"/>
  <c r="I27" i="3"/>
  <c r="H27" s="1"/>
  <c r="B27" i="22"/>
  <c r="B28" i="3" s="1"/>
  <c r="B8" i="208" s="1"/>
  <c r="B27" i="25"/>
  <c r="G28" i="3" s="1"/>
  <c r="B8" i="211" s="1"/>
  <c r="B27" i="41"/>
  <c r="I28" i="3"/>
  <c r="B28" i="22"/>
  <c r="B29" i="3" s="1"/>
  <c r="B9" i="208" s="1"/>
  <c r="B28" i="25"/>
  <c r="G29" i="3" s="1"/>
  <c r="B9" i="211" s="1"/>
  <c r="B28" i="34"/>
  <c r="B28" i="41"/>
  <c r="I29" i="3"/>
  <c r="B29" i="22"/>
  <c r="B30" i="3" s="1"/>
  <c r="B10" i="208" s="1"/>
  <c r="B29" i="25"/>
  <c r="G30" i="3" s="1"/>
  <c r="B10" i="211" s="1"/>
  <c r="B29" i="34"/>
  <c r="B29" i="41"/>
  <c r="I30" i="3"/>
  <c r="B30" i="22"/>
  <c r="B31" i="3" s="1"/>
  <c r="B11" i="208" s="1"/>
  <c r="B30" i="25"/>
  <c r="G31" i="3" s="1"/>
  <c r="B11" i="211" s="1"/>
  <c r="B30" i="41"/>
  <c r="I31" i="3"/>
  <c r="B31" i="22"/>
  <c r="B32" i="3" s="1"/>
  <c r="B12" i="208" s="1"/>
  <c r="B31" i="25"/>
  <c r="G32" i="3" s="1"/>
  <c r="B12" i="211" s="1"/>
  <c r="B31" i="41"/>
  <c r="I32" i="3"/>
  <c r="B32" i="22"/>
  <c r="B33" i="3" s="1"/>
  <c r="B13" i="208" s="1"/>
  <c r="B32" i="25"/>
  <c r="G33" i="3" s="1"/>
  <c r="B13" i="211" s="1"/>
  <c r="B32" i="34"/>
  <c r="B32" i="36" s="1"/>
  <c r="B32" i="41"/>
  <c r="I33" i="3"/>
  <c r="B33" i="22"/>
  <c r="B34" i="3" s="1"/>
  <c r="B14" i="208" s="1"/>
  <c r="B33" i="25"/>
  <c r="G34" i="3" s="1"/>
  <c r="B14" i="211" s="1"/>
  <c r="B33" i="34"/>
  <c r="B33" i="36" s="1"/>
  <c r="B33" i="41"/>
  <c r="I34" i="3"/>
  <c r="B34" i="22"/>
  <c r="B35" i="3" s="1"/>
  <c r="B15" i="208" s="1"/>
  <c r="B34" i="25"/>
  <c r="G35" i="3" s="1"/>
  <c r="B15" i="211" s="1"/>
  <c r="B34" i="41"/>
  <c r="I35" i="3"/>
  <c r="B35" i="22"/>
  <c r="B36" i="3" s="1"/>
  <c r="B16" i="208" s="1"/>
  <c r="B35" i="25"/>
  <c r="G36" i="3" s="1"/>
  <c r="B16" i="211" s="1"/>
  <c r="B35" i="41"/>
  <c r="I36" i="3"/>
  <c r="B36" i="22"/>
  <c r="B37" i="3" s="1"/>
  <c r="B17" i="208" s="1"/>
  <c r="B36" i="25"/>
  <c r="G37" i="3" s="1"/>
  <c r="B17" i="211" s="1"/>
  <c r="B36" i="34"/>
  <c r="B36" i="36" s="1"/>
  <c r="B36" i="41"/>
  <c r="I37" i="3"/>
  <c r="B37" i="22"/>
  <c r="B38" i="3" s="1"/>
  <c r="B18" i="208" s="1"/>
  <c r="B37" i="25"/>
  <c r="G38" i="3" s="1"/>
  <c r="B18" i="211" s="1"/>
  <c r="B37" i="34"/>
  <c r="B37" i="36" s="1"/>
  <c r="B37" i="41"/>
  <c r="I38" i="3"/>
  <c r="B38" i="22"/>
  <c r="B39" i="3" s="1"/>
  <c r="B19" i="208" s="1"/>
  <c r="B38" i="25"/>
  <c r="G39" i="3" s="1"/>
  <c r="B19" i="211" s="1"/>
  <c r="B38" i="41"/>
  <c r="I39" i="3"/>
  <c r="H39" s="1"/>
  <c r="B39" i="22"/>
  <c r="B40" i="3" s="1"/>
  <c r="B20" i="208" s="1"/>
  <c r="B39" i="25"/>
  <c r="G40" i="3" s="1"/>
  <c r="B20" i="211" s="1"/>
  <c r="B39" i="41"/>
  <c r="I40" i="3"/>
  <c r="B40" i="22"/>
  <c r="B41" i="3" s="1"/>
  <c r="B21" i="208" s="1"/>
  <c r="B40" i="25"/>
  <c r="G41" i="3" s="1"/>
  <c r="B21" i="211" s="1"/>
  <c r="B40" i="34"/>
  <c r="B40" i="36" s="1"/>
  <c r="B40" i="41"/>
  <c r="I41" i="3"/>
  <c r="B41" i="22"/>
  <c r="B42" i="3" s="1"/>
  <c r="B22" i="208" s="1"/>
  <c r="B41" i="25"/>
  <c r="G42" i="3" s="1"/>
  <c r="B22" i="211" s="1"/>
  <c r="B41" i="34"/>
  <c r="B41" i="36" s="1"/>
  <c r="B41" i="41"/>
  <c r="I42" i="3"/>
  <c r="B42" i="22"/>
  <c r="B43" i="3" s="1"/>
  <c r="B23" i="208" s="1"/>
  <c r="B42" i="25"/>
  <c r="G43" i="3" s="1"/>
  <c r="B23" i="211" s="1"/>
  <c r="B42" i="41"/>
  <c r="I43" i="3"/>
  <c r="H43" s="1"/>
  <c r="B43" i="22"/>
  <c r="B44" i="3" s="1"/>
  <c r="B24" i="208" s="1"/>
  <c r="B43" i="25"/>
  <c r="G44" i="3" s="1"/>
  <c r="B24" i="211" s="1"/>
  <c r="B43" i="41"/>
  <c r="I44" i="3"/>
  <c r="B44" i="22"/>
  <c r="B45" i="3" s="1"/>
  <c r="B25" i="208" s="1"/>
  <c r="B44" i="25"/>
  <c r="G45" i="3" s="1"/>
  <c r="B25" i="211" s="1"/>
  <c r="B44" i="41"/>
  <c r="I45" i="3"/>
  <c r="B45" i="22"/>
  <c r="B46" i="3" s="1"/>
  <c r="B26" i="208" s="1"/>
  <c r="B45" i="25"/>
  <c r="G46" i="3" s="1"/>
  <c r="B26" i="211" s="1"/>
  <c r="B45" i="34"/>
  <c r="B45" i="36" s="1"/>
  <c r="B45" i="41"/>
  <c r="I46" i="3"/>
  <c r="B46" i="22"/>
  <c r="B47" i="3" s="1"/>
  <c r="B27" i="208" s="1"/>
  <c r="B46" i="25"/>
  <c r="G47" i="3" s="1"/>
  <c r="B27" i="211" s="1"/>
  <c r="B46" i="41"/>
  <c r="I47" i="3"/>
  <c r="B47" i="22"/>
  <c r="B48" i="3" s="1"/>
  <c r="B28" i="208" s="1"/>
  <c r="B47" i="25"/>
  <c r="G48" i="3" s="1"/>
  <c r="B28" i="211" s="1"/>
  <c r="B47" i="41"/>
  <c r="I48" i="3"/>
  <c r="B48" i="22"/>
  <c r="B49" i="3" s="1"/>
  <c r="B29" i="208" s="1"/>
  <c r="B48" i="25"/>
  <c r="G49" i="3" s="1"/>
  <c r="B29" i="211" s="1"/>
  <c r="B48" i="41"/>
  <c r="C23" i="22"/>
  <c r="N24" i="3" s="1"/>
  <c r="C23" i="25"/>
  <c r="S24" i="3" s="1"/>
  <c r="U24"/>
  <c r="C24" i="22"/>
  <c r="N25" i="3" s="1"/>
  <c r="C5" i="208" s="1"/>
  <c r="C24" i="25"/>
  <c r="S25" i="3" s="1"/>
  <c r="C5" i="211" s="1"/>
  <c r="U25" i="3"/>
  <c r="C25" i="22"/>
  <c r="N26" i="3" s="1"/>
  <c r="C6" i="208" s="1"/>
  <c r="C25" i="25"/>
  <c r="S26" i="3" s="1"/>
  <c r="C6" i="211" s="1"/>
  <c r="U26" i="3"/>
  <c r="C26" i="22"/>
  <c r="N27" i="3" s="1"/>
  <c r="C7" i="208" s="1"/>
  <c r="C26" i="25"/>
  <c r="S27" i="3" s="1"/>
  <c r="C7" i="211" s="1"/>
  <c r="C26" i="34"/>
  <c r="C26" i="41"/>
  <c r="U27" i="3"/>
  <c r="C27" i="22"/>
  <c r="N28" i="3" s="1"/>
  <c r="C8" i="208" s="1"/>
  <c r="C27" i="25"/>
  <c r="S28" i="3" s="1"/>
  <c r="C8" i="211" s="1"/>
  <c r="C27" i="34"/>
  <c r="C27" i="41"/>
  <c r="U28" i="3"/>
  <c r="C28" i="22"/>
  <c r="N29" i="3" s="1"/>
  <c r="C9" i="208" s="1"/>
  <c r="C28" i="25"/>
  <c r="S29" i="3" s="1"/>
  <c r="C9" i="211" s="1"/>
  <c r="C28" i="34"/>
  <c r="C28" i="41"/>
  <c r="U29" i="3"/>
  <c r="C29" i="22"/>
  <c r="N30" i="3" s="1"/>
  <c r="C10" i="208" s="1"/>
  <c r="C29" i="25"/>
  <c r="S30" i="3" s="1"/>
  <c r="C10" i="211" s="1"/>
  <c r="C29" i="34"/>
  <c r="C29" i="41"/>
  <c r="U30" i="3"/>
  <c r="C30" i="22"/>
  <c r="N31" i="3" s="1"/>
  <c r="C11" i="208" s="1"/>
  <c r="C30" i="25"/>
  <c r="S31" i="3" s="1"/>
  <c r="C11" i="211" s="1"/>
  <c r="C30" i="34"/>
  <c r="C30" i="41"/>
  <c r="U31" i="3"/>
  <c r="C31" i="22"/>
  <c r="N32" i="3" s="1"/>
  <c r="C12" i="208" s="1"/>
  <c r="C31" i="25"/>
  <c r="S32" i="3" s="1"/>
  <c r="C12" i="211" s="1"/>
  <c r="C31" i="34"/>
  <c r="C31" i="41"/>
  <c r="U32" i="3"/>
  <c r="C32" i="22"/>
  <c r="N33" i="3" s="1"/>
  <c r="C13" i="208" s="1"/>
  <c r="C32" i="25"/>
  <c r="S33" i="3" s="1"/>
  <c r="C13" i="211" s="1"/>
  <c r="C32" i="34"/>
  <c r="C32" i="36" s="1"/>
  <c r="C32" i="41"/>
  <c r="U33" i="3"/>
  <c r="C33" i="22"/>
  <c r="N34" i="3" s="1"/>
  <c r="C14" i="208" s="1"/>
  <c r="C33" i="25"/>
  <c r="S34" i="3" s="1"/>
  <c r="C14" i="211" s="1"/>
  <c r="C33" i="34"/>
  <c r="C33" i="36" s="1"/>
  <c r="C33" i="41"/>
  <c r="U34" i="3"/>
  <c r="C34" i="22"/>
  <c r="N35" i="3" s="1"/>
  <c r="C15" i="208" s="1"/>
  <c r="C34" i="25"/>
  <c r="S35" i="3" s="1"/>
  <c r="C15" i="211" s="1"/>
  <c r="C34" i="34"/>
  <c r="C34" i="36" s="1"/>
  <c r="C34" i="41"/>
  <c r="U35" i="3"/>
  <c r="C35" i="22"/>
  <c r="N36" i="3" s="1"/>
  <c r="C16" i="208" s="1"/>
  <c r="C35" i="25"/>
  <c r="S36" i="3" s="1"/>
  <c r="C16" i="211" s="1"/>
  <c r="C35" i="34"/>
  <c r="C35" i="36" s="1"/>
  <c r="C35" i="41"/>
  <c r="U36" i="3"/>
  <c r="C36" i="22"/>
  <c r="N37" i="3" s="1"/>
  <c r="C17" i="208" s="1"/>
  <c r="C36" i="25"/>
  <c r="S37" i="3" s="1"/>
  <c r="C17" i="211" s="1"/>
  <c r="C36" i="34"/>
  <c r="C36" i="36" s="1"/>
  <c r="C36" i="41"/>
  <c r="U37" i="3"/>
  <c r="C37" i="22"/>
  <c r="N38" i="3" s="1"/>
  <c r="C18" i="208" s="1"/>
  <c r="C37" i="25"/>
  <c r="S38" i="3" s="1"/>
  <c r="C18" i="211" s="1"/>
  <c r="C37" i="41"/>
  <c r="U38" i="3"/>
  <c r="C38" i="22"/>
  <c r="N39" i="3" s="1"/>
  <c r="C19" i="208" s="1"/>
  <c r="C38" i="25"/>
  <c r="S39" i="3" s="1"/>
  <c r="C19" i="211" s="1"/>
  <c r="C38" i="41"/>
  <c r="U39" i="3"/>
  <c r="C39" i="22"/>
  <c r="N40" i="3" s="1"/>
  <c r="C20" i="208" s="1"/>
  <c r="C39" i="25"/>
  <c r="S40" i="3" s="1"/>
  <c r="C20" i="211" s="1"/>
  <c r="C39" i="41"/>
  <c r="U40" i="3"/>
  <c r="C40" i="22"/>
  <c r="N41" i="3" s="1"/>
  <c r="C21" i="208" s="1"/>
  <c r="C40" i="25"/>
  <c r="S41" i="3" s="1"/>
  <c r="C21" i="211" s="1"/>
  <c r="C40" i="34"/>
  <c r="C40" i="36" s="1"/>
  <c r="C40" i="41"/>
  <c r="U41" i="3"/>
  <c r="C41" i="22"/>
  <c r="N42" i="3" s="1"/>
  <c r="C22" i="208" s="1"/>
  <c r="C41" i="25"/>
  <c r="S42" i="3" s="1"/>
  <c r="C22" i="211" s="1"/>
  <c r="C41" i="41"/>
  <c r="U42" i="3"/>
  <c r="C42" i="22"/>
  <c r="N43" i="3" s="1"/>
  <c r="C23" i="208" s="1"/>
  <c r="C42" i="25"/>
  <c r="S43" i="3" s="1"/>
  <c r="C23" i="211" s="1"/>
  <c r="C42" i="34"/>
  <c r="C42" i="36" s="1"/>
  <c r="C42" i="41"/>
  <c r="U43" i="3"/>
  <c r="C43" i="22"/>
  <c r="N44" i="3" s="1"/>
  <c r="C24" i="208" s="1"/>
  <c r="C43" i="25"/>
  <c r="S44" i="3" s="1"/>
  <c r="C24" i="211" s="1"/>
  <c r="C43" i="41"/>
  <c r="U44" i="3"/>
  <c r="C44" i="22"/>
  <c r="N45" i="3" s="1"/>
  <c r="C25" i="208" s="1"/>
  <c r="C44" i="25"/>
  <c r="S45" i="3" s="1"/>
  <c r="C25" i="211" s="1"/>
  <c r="C44" i="41"/>
  <c r="U45" i="3"/>
  <c r="C45" i="22"/>
  <c r="N46" i="3" s="1"/>
  <c r="C26" i="208" s="1"/>
  <c r="C45" i="25"/>
  <c r="S46" i="3" s="1"/>
  <c r="C26" i="211" s="1"/>
  <c r="C45" i="41"/>
  <c r="U46" i="3"/>
  <c r="C46" i="22"/>
  <c r="N47" i="3" s="1"/>
  <c r="C27" i="208" s="1"/>
  <c r="C46" i="25"/>
  <c r="S47" i="3" s="1"/>
  <c r="C27" i="211" s="1"/>
  <c r="C46" i="41"/>
  <c r="U47" i="3"/>
  <c r="C47" i="22"/>
  <c r="N48" i="3" s="1"/>
  <c r="C28" i="208" s="1"/>
  <c r="C47" i="25"/>
  <c r="S48" i="3" s="1"/>
  <c r="C28" i="211" s="1"/>
  <c r="C47" i="41"/>
  <c r="C48" i="22"/>
  <c r="N49" i="3" s="1"/>
  <c r="C29" i="208" s="1"/>
  <c r="C48" i="25"/>
  <c r="S49" i="3" s="1"/>
  <c r="C29" i="211" s="1"/>
  <c r="C48" i="41"/>
  <c r="D23" i="22"/>
  <c r="Z24" i="3" s="1"/>
  <c r="D23" i="25"/>
  <c r="AE24" i="3" s="1"/>
  <c r="AG24"/>
  <c r="AG56" s="1"/>
  <c r="D24" i="22"/>
  <c r="Z25" i="3" s="1"/>
  <c r="D5" i="208" s="1"/>
  <c r="D24" i="25"/>
  <c r="AE25" i="3" s="1"/>
  <c r="D5" i="211" s="1"/>
  <c r="AG25" i="3"/>
  <c r="D25" i="22"/>
  <c r="Z26" i="3" s="1"/>
  <c r="D6" i="208" s="1"/>
  <c r="D25" i="25"/>
  <c r="AE26" i="3" s="1"/>
  <c r="D6" i="211" s="1"/>
  <c r="D25" i="41"/>
  <c r="AG26" i="3"/>
  <c r="D26" i="22"/>
  <c r="Z27" i="3" s="1"/>
  <c r="D7" i="208" s="1"/>
  <c r="D26" i="25"/>
  <c r="AE27" i="3" s="1"/>
  <c r="D7" i="211" s="1"/>
  <c r="D26" i="41"/>
  <c r="AG27" i="3"/>
  <c r="D27" i="22"/>
  <c r="Z28" i="3" s="1"/>
  <c r="D8" i="208" s="1"/>
  <c r="D27" i="25"/>
  <c r="AE28" i="3" s="1"/>
  <c r="D8" i="211" s="1"/>
  <c r="D27" i="41"/>
  <c r="AG28" i="3"/>
  <c r="D28" i="22"/>
  <c r="Z29" i="3" s="1"/>
  <c r="D9" i="208" s="1"/>
  <c r="D28" i="25"/>
  <c r="AE29" i="3" s="1"/>
  <c r="D9" i="211" s="1"/>
  <c r="D28" i="34"/>
  <c r="D28" i="41"/>
  <c r="AG29" i="3"/>
  <c r="D29" i="22"/>
  <c r="Z30" i="3" s="1"/>
  <c r="D10" i="208" s="1"/>
  <c r="D29" i="25"/>
  <c r="AE30" i="3" s="1"/>
  <c r="D10" i="211" s="1"/>
  <c r="D29" i="41"/>
  <c r="AG30" i="3"/>
  <c r="D30" i="22"/>
  <c r="Z31" i="3" s="1"/>
  <c r="D11" i="208" s="1"/>
  <c r="D30" i="25"/>
  <c r="AE31" i="3" s="1"/>
  <c r="D11" i="211" s="1"/>
  <c r="D30" i="41"/>
  <c r="AG31" i="3"/>
  <c r="D31" i="22"/>
  <c r="Z32" i="3" s="1"/>
  <c r="D12" i="208" s="1"/>
  <c r="D31" i="25"/>
  <c r="AE32" i="3" s="1"/>
  <c r="D12" i="211" s="1"/>
  <c r="D31" i="41"/>
  <c r="AG32" i="3"/>
  <c r="D32" i="22"/>
  <c r="Z33" i="3" s="1"/>
  <c r="D13" i="208" s="1"/>
  <c r="D32" i="25"/>
  <c r="AE33" i="3" s="1"/>
  <c r="D13" i="211" s="1"/>
  <c r="D32" i="41"/>
  <c r="AG33" i="3"/>
  <c r="D33" i="22"/>
  <c r="Z34" i="3" s="1"/>
  <c r="D14" i="208" s="1"/>
  <c r="D33" i="25"/>
  <c r="AE34" i="3" s="1"/>
  <c r="D14" i="211" s="1"/>
  <c r="D33" i="41"/>
  <c r="AG34" i="3"/>
  <c r="D34" i="22"/>
  <c r="Z35" i="3" s="1"/>
  <c r="D15" i="208" s="1"/>
  <c r="D34" i="25"/>
  <c r="AE35" i="3" s="1"/>
  <c r="D15" i="211" s="1"/>
  <c r="D34" i="41"/>
  <c r="AG35" i="3"/>
  <c r="D35" i="22"/>
  <c r="Z36" i="3" s="1"/>
  <c r="D16" i="208" s="1"/>
  <c r="D35" i="25"/>
  <c r="AE36" i="3" s="1"/>
  <c r="D16" i="211" s="1"/>
  <c r="D35" i="41"/>
  <c r="AG36" i="3"/>
  <c r="D36" i="22"/>
  <c r="Z37" i="3" s="1"/>
  <c r="D17" i="208" s="1"/>
  <c r="D36" i="25"/>
  <c r="AE37" i="3" s="1"/>
  <c r="D17" i="211" s="1"/>
  <c r="D36" i="41"/>
  <c r="AG37" i="3"/>
  <c r="D37" i="22"/>
  <c r="Z38" i="3" s="1"/>
  <c r="D18" i="208" s="1"/>
  <c r="D37" i="25"/>
  <c r="AE38" i="3" s="1"/>
  <c r="D18" i="211" s="1"/>
  <c r="D37" i="34"/>
  <c r="D37" i="36" s="1"/>
  <c r="D37" i="41"/>
  <c r="AG38" i="3"/>
  <c r="D38" i="22"/>
  <c r="Z39" i="3" s="1"/>
  <c r="D19" i="208" s="1"/>
  <c r="D38" i="25"/>
  <c r="AE39" i="3" s="1"/>
  <c r="D19" i="211" s="1"/>
  <c r="D38" i="41"/>
  <c r="AG39" i="3"/>
  <c r="AF39" s="1"/>
  <c r="D39" i="22"/>
  <c r="Z40" i="3" s="1"/>
  <c r="D20" i="208" s="1"/>
  <c r="D39" i="25"/>
  <c r="AE40" i="3" s="1"/>
  <c r="D20" i="211" s="1"/>
  <c r="D39" i="34"/>
  <c r="D39" i="36" s="1"/>
  <c r="D39" i="41"/>
  <c r="AG40" i="3"/>
  <c r="D40" i="22"/>
  <c r="Z41" i="3" s="1"/>
  <c r="D21" i="208" s="1"/>
  <c r="D40" i="25"/>
  <c r="AE41" i="3" s="1"/>
  <c r="D21" i="211" s="1"/>
  <c r="D40" i="41"/>
  <c r="AG41" i="3"/>
  <c r="D41" i="22"/>
  <c r="Z42" i="3" s="1"/>
  <c r="D22" i="208" s="1"/>
  <c r="D41" i="25"/>
  <c r="AE42" i="3" s="1"/>
  <c r="D22" i="211" s="1"/>
  <c r="D41" i="34"/>
  <c r="D41" i="36" s="1"/>
  <c r="D41" i="41"/>
  <c r="AG42" i="3"/>
  <c r="D42" i="22"/>
  <c r="Z43" i="3" s="1"/>
  <c r="D23" i="208" s="1"/>
  <c r="D42" i="25"/>
  <c r="AE43" i="3" s="1"/>
  <c r="D23" i="211" s="1"/>
  <c r="D42" i="41"/>
  <c r="AG43" i="3"/>
  <c r="AF43" s="1"/>
  <c r="D43" i="22"/>
  <c r="Z44" i="3" s="1"/>
  <c r="D24" i="208" s="1"/>
  <c r="D43" i="25"/>
  <c r="AE44" i="3" s="1"/>
  <c r="D24" i="211" s="1"/>
  <c r="D43" i="34"/>
  <c r="D43" i="36" s="1"/>
  <c r="D43" i="41"/>
  <c r="AG44" i="3"/>
  <c r="D44" i="22"/>
  <c r="Z45" i="3" s="1"/>
  <c r="D25" i="208" s="1"/>
  <c r="D44" i="25"/>
  <c r="AE45" i="3" s="1"/>
  <c r="D25" i="211" s="1"/>
  <c r="D44" i="41"/>
  <c r="AG45" i="3"/>
  <c r="D45" i="22"/>
  <c r="Z46" i="3" s="1"/>
  <c r="D26" i="208" s="1"/>
  <c r="D45" i="25"/>
  <c r="AE46" i="3" s="1"/>
  <c r="D26" i="211" s="1"/>
  <c r="D45" i="41"/>
  <c r="AG46" i="3"/>
  <c r="D46" i="22"/>
  <c r="Z47" i="3" s="1"/>
  <c r="D27" i="208" s="1"/>
  <c r="D46" i="25"/>
  <c r="AE47" i="3" s="1"/>
  <c r="D27" i="211" s="1"/>
  <c r="D46" i="41"/>
  <c r="AG47" i="3"/>
  <c r="D47" i="22"/>
  <c r="Z48" i="3" s="1"/>
  <c r="D28" i="208" s="1"/>
  <c r="D47" i="25"/>
  <c r="AE48" i="3" s="1"/>
  <c r="D28" i="211" s="1"/>
  <c r="D47" i="41"/>
  <c r="D48" i="22"/>
  <c r="Z49" i="3" s="1"/>
  <c r="D29" i="208" s="1"/>
  <c r="D48" i="25"/>
  <c r="AE49" i="3" s="1"/>
  <c r="D29" i="211" s="1"/>
  <c r="D48" i="41"/>
  <c r="E23" i="22"/>
  <c r="AL24" i="3" s="1"/>
  <c r="E23" i="25"/>
  <c r="AQ24" i="3" s="1"/>
  <c r="AS24"/>
  <c r="AS56" s="1"/>
  <c r="E24" i="22"/>
  <c r="AL25" i="3" s="1"/>
  <c r="E5" i="208" s="1"/>
  <c r="E24" i="25"/>
  <c r="AQ25" i="3" s="1"/>
  <c r="E5" i="211" s="1"/>
  <c r="AS25" i="3"/>
  <c r="E25" i="22"/>
  <c r="AL26" i="3" s="1"/>
  <c r="E6" i="208" s="1"/>
  <c r="E25" i="25"/>
  <c r="AQ26" i="3" s="1"/>
  <c r="E6" i="211" s="1"/>
  <c r="AS26" i="3"/>
  <c r="E26" i="22"/>
  <c r="AL27" i="3" s="1"/>
  <c r="E7" i="208" s="1"/>
  <c r="E26" i="25"/>
  <c r="AQ27" i="3" s="1"/>
  <c r="E7" i="211" s="1"/>
  <c r="E26" i="41"/>
  <c r="AS27" i="3"/>
  <c r="E27" i="22"/>
  <c r="AL28" i="3" s="1"/>
  <c r="E8" i="208" s="1"/>
  <c r="E27" i="25"/>
  <c r="AQ28" i="3" s="1"/>
  <c r="E8" i="211" s="1"/>
  <c r="E27" i="41"/>
  <c r="AS28" i="3"/>
  <c r="E28" i="22"/>
  <c r="AL29" i="3" s="1"/>
  <c r="E9" i="208" s="1"/>
  <c r="E28" i="25"/>
  <c r="AQ29" i="3" s="1"/>
  <c r="E9" i="211" s="1"/>
  <c r="E28" i="41"/>
  <c r="AS29" i="3"/>
  <c r="E29" i="22"/>
  <c r="AL30" i="3" s="1"/>
  <c r="E10" i="208" s="1"/>
  <c r="E29" i="25"/>
  <c r="AQ30" i="3" s="1"/>
  <c r="E10" i="211" s="1"/>
  <c r="E29" i="34"/>
  <c r="E29" i="41"/>
  <c r="AS30" i="3"/>
  <c r="E30" i="22"/>
  <c r="AL31" i="3" s="1"/>
  <c r="E11" i="208" s="1"/>
  <c r="E30" i="25"/>
  <c r="AQ31" i="3" s="1"/>
  <c r="E11" i="211" s="1"/>
  <c r="E30" i="41"/>
  <c r="AS31" i="3"/>
  <c r="AR31" s="1"/>
  <c r="E31" i="22"/>
  <c r="AL32" i="3" s="1"/>
  <c r="E12" i="208" s="1"/>
  <c r="E31" i="25"/>
  <c r="AQ32" i="3" s="1"/>
  <c r="E12" i="211" s="1"/>
  <c r="E31" i="41"/>
  <c r="AS32" i="3"/>
  <c r="E32" i="22"/>
  <c r="AL33" i="3" s="1"/>
  <c r="E13" i="208" s="1"/>
  <c r="E32" i="25"/>
  <c r="AQ33" i="3" s="1"/>
  <c r="E13" i="211" s="1"/>
  <c r="E32" i="34"/>
  <c r="E32" i="36" s="1"/>
  <c r="E32" i="41"/>
  <c r="AS33" i="3"/>
  <c r="E33" i="22"/>
  <c r="AL34" i="3" s="1"/>
  <c r="E14" i="208" s="1"/>
  <c r="E33" i="25"/>
  <c r="AQ34" i="3" s="1"/>
  <c r="E14" i="211" s="1"/>
  <c r="E33" i="41"/>
  <c r="AS34" i="3"/>
  <c r="E34" i="22"/>
  <c r="AL35" i="3" s="1"/>
  <c r="E15" i="208" s="1"/>
  <c r="E34" i="25"/>
  <c r="AQ35" i="3" s="1"/>
  <c r="E15" i="211" s="1"/>
  <c r="E34" i="41"/>
  <c r="AS35" i="3"/>
  <c r="E35" i="22"/>
  <c r="AL36" i="3" s="1"/>
  <c r="E16" i="208" s="1"/>
  <c r="E35" i="25"/>
  <c r="AQ36" i="3" s="1"/>
  <c r="E16" i="211" s="1"/>
  <c r="E35" i="41"/>
  <c r="AS36" i="3"/>
  <c r="E36" i="22"/>
  <c r="AL37" i="3" s="1"/>
  <c r="E17" i="208" s="1"/>
  <c r="E36" i="25"/>
  <c r="AQ37" i="3" s="1"/>
  <c r="E17" i="211" s="1"/>
  <c r="E36" i="41"/>
  <c r="AS37" i="3"/>
  <c r="E37" i="22"/>
  <c r="AL38" i="3" s="1"/>
  <c r="E18" i="208" s="1"/>
  <c r="E37" i="25"/>
  <c r="AQ38" i="3" s="1"/>
  <c r="E18" i="211" s="1"/>
  <c r="E37" i="34"/>
  <c r="E37" i="36" s="1"/>
  <c r="E37" i="41"/>
  <c r="AS38" i="3"/>
  <c r="E38" i="22"/>
  <c r="AL39" i="3" s="1"/>
  <c r="E19" i="208" s="1"/>
  <c r="E38" i="25"/>
  <c r="AQ39" i="3" s="1"/>
  <c r="E19" i="211" s="1"/>
  <c r="E38" i="34"/>
  <c r="E38" i="36" s="1"/>
  <c r="E38" i="41"/>
  <c r="AS39" i="3"/>
  <c r="AR39" s="1"/>
  <c r="E39" i="22"/>
  <c r="AL40" i="3" s="1"/>
  <c r="E20" i="208" s="1"/>
  <c r="E39" i="25"/>
  <c r="AQ40" i="3" s="1"/>
  <c r="E20" i="211" s="1"/>
  <c r="E39" i="41"/>
  <c r="AS40" i="3"/>
  <c r="E40" i="22"/>
  <c r="AL41" i="3" s="1"/>
  <c r="E21" i="208" s="1"/>
  <c r="E40" i="25"/>
  <c r="AQ41" i="3" s="1"/>
  <c r="E21" i="211" s="1"/>
  <c r="E40" i="41"/>
  <c r="AS41" i="3"/>
  <c r="E41" i="22"/>
  <c r="AL42" i="3" s="1"/>
  <c r="E22" i="208" s="1"/>
  <c r="E41" i="25"/>
  <c r="AQ42" i="3" s="1"/>
  <c r="E22" i="211" s="1"/>
  <c r="E41" i="34"/>
  <c r="E41" i="36" s="1"/>
  <c r="E41" i="41"/>
  <c r="AS42" i="3"/>
  <c r="E42" i="22"/>
  <c r="AL43" i="3" s="1"/>
  <c r="E23" i="208" s="1"/>
  <c r="E42" i="25"/>
  <c r="AQ43" i="3" s="1"/>
  <c r="E23" i="211" s="1"/>
  <c r="E42" i="34"/>
  <c r="E42" i="36" s="1"/>
  <c r="E42" i="41"/>
  <c r="AS43" i="3"/>
  <c r="AR43" s="1"/>
  <c r="E43" i="22"/>
  <c r="AL44" i="3" s="1"/>
  <c r="E24" i="208" s="1"/>
  <c r="E43" i="25"/>
  <c r="AQ44" i="3" s="1"/>
  <c r="E24" i="211" s="1"/>
  <c r="E43" i="41"/>
  <c r="AS44" i="3"/>
  <c r="E44" i="22"/>
  <c r="AL45" i="3" s="1"/>
  <c r="E25" i="208" s="1"/>
  <c r="E44" i="25"/>
  <c r="AQ45" i="3" s="1"/>
  <c r="E25" i="211" s="1"/>
  <c r="E44" i="41"/>
  <c r="AS45" i="3"/>
  <c r="E45" i="22"/>
  <c r="AL46" i="3" s="1"/>
  <c r="E26" i="208" s="1"/>
  <c r="E45" i="25"/>
  <c r="AQ46" i="3" s="1"/>
  <c r="E26" i="211" s="1"/>
  <c r="E45" i="34"/>
  <c r="E45" i="36" s="1"/>
  <c r="E45" i="41"/>
  <c r="AS46" i="3"/>
  <c r="E46" i="22"/>
  <c r="AL47" i="3" s="1"/>
  <c r="E27" i="208" s="1"/>
  <c r="E46" i="25"/>
  <c r="AQ47" i="3" s="1"/>
  <c r="E27" i="211" s="1"/>
  <c r="E46" i="34"/>
  <c r="E46" i="36" s="1"/>
  <c r="E46" i="41"/>
  <c r="AS47" i="3"/>
  <c r="AR47" s="1"/>
  <c r="E47" i="22"/>
  <c r="AL48" i="3" s="1"/>
  <c r="E28" i="208" s="1"/>
  <c r="E47" i="25"/>
  <c r="AQ48" i="3" s="1"/>
  <c r="E28" i="211" s="1"/>
  <c r="E47" i="41"/>
  <c r="AS48" i="3"/>
  <c r="E48" i="22"/>
  <c r="AL49" i="3" s="1"/>
  <c r="E29" i="208" s="1"/>
  <c r="E48" i="25"/>
  <c r="AQ49" i="3" s="1"/>
  <c r="E29" i="211" s="1"/>
  <c r="E48" i="41"/>
  <c r="F23" i="22"/>
  <c r="AX24" i="3" s="1"/>
  <c r="F23" i="25"/>
  <c r="BC24" i="3" s="1"/>
  <c r="BE24"/>
  <c r="BE56" s="1"/>
  <c r="F24" i="22"/>
  <c r="AX25" i="3" s="1"/>
  <c r="F5" i="208" s="1"/>
  <c r="F24" i="25"/>
  <c r="BC25" i="3" s="1"/>
  <c r="F5" i="211" s="1"/>
  <c r="BE25" i="3"/>
  <c r="F25" i="22"/>
  <c r="AX26" i="3" s="1"/>
  <c r="F6" i="208" s="1"/>
  <c r="F25" i="25"/>
  <c r="BC26" i="3" s="1"/>
  <c r="F6" i="211" s="1"/>
  <c r="F25" i="34"/>
  <c r="F25" i="41"/>
  <c r="BE26" i="3"/>
  <c r="F26" i="22"/>
  <c r="AX27" i="3" s="1"/>
  <c r="F7" i="208" s="1"/>
  <c r="F26" i="25"/>
  <c r="BC27" i="3" s="1"/>
  <c r="F7" i="211" s="1"/>
  <c r="F26" i="41"/>
  <c r="BE27" i="3"/>
  <c r="BD27" s="1"/>
  <c r="F27" i="22"/>
  <c r="AX28" i="3" s="1"/>
  <c r="F8" i="208" s="1"/>
  <c r="F27" i="25"/>
  <c r="BC28" i="3" s="1"/>
  <c r="F8" i="211" s="1"/>
  <c r="F27" i="41"/>
  <c r="BE28" i="3"/>
  <c r="F28" i="22"/>
  <c r="AX29" i="3" s="1"/>
  <c r="F9" i="208" s="1"/>
  <c r="F28" i="25"/>
  <c r="BC29" i="3" s="1"/>
  <c r="F9" i="211" s="1"/>
  <c r="F28" i="34"/>
  <c r="F28" i="41"/>
  <c r="BE29" i="3"/>
  <c r="F29" i="22"/>
  <c r="AX30" i="3" s="1"/>
  <c r="F10" i="208" s="1"/>
  <c r="F29" i="25"/>
  <c r="BC30" i="3" s="1"/>
  <c r="F10" i="211" s="1"/>
  <c r="F29" i="34"/>
  <c r="F29" i="41"/>
  <c r="BE30" i="3"/>
  <c r="F30" i="22"/>
  <c r="AX31" i="3" s="1"/>
  <c r="F11" i="208" s="1"/>
  <c r="F30" i="25"/>
  <c r="BC31" i="3" s="1"/>
  <c r="F11" i="211" s="1"/>
  <c r="F30" i="41"/>
  <c r="BE31" i="3"/>
  <c r="F31" i="22"/>
  <c r="AX32" i="3" s="1"/>
  <c r="F12" i="208" s="1"/>
  <c r="F31" i="25"/>
  <c r="BC32" i="3" s="1"/>
  <c r="F12" i="211" s="1"/>
  <c r="F31" i="41"/>
  <c r="BE32" i="3"/>
  <c r="F32" i="22"/>
  <c r="AX33" i="3" s="1"/>
  <c r="F13" i="208" s="1"/>
  <c r="F32" i="25"/>
  <c r="BC33" i="3" s="1"/>
  <c r="F13" i="211" s="1"/>
  <c r="F32" i="34"/>
  <c r="F32" i="36" s="1"/>
  <c r="F32" i="41"/>
  <c r="BE33" i="3"/>
  <c r="F33" i="22"/>
  <c r="AX34" i="3" s="1"/>
  <c r="F14" i="208" s="1"/>
  <c r="F33" i="25"/>
  <c r="BC34" i="3" s="1"/>
  <c r="F14" i="211" s="1"/>
  <c r="F33" i="34"/>
  <c r="F33" i="36" s="1"/>
  <c r="F33" i="41"/>
  <c r="BE34" i="3"/>
  <c r="F34" i="22"/>
  <c r="AX35" i="3" s="1"/>
  <c r="F15" i="208" s="1"/>
  <c r="F34" i="25"/>
  <c r="BC35" i="3" s="1"/>
  <c r="F15" i="211" s="1"/>
  <c r="F34" i="41"/>
  <c r="BE35" i="3"/>
  <c r="BD35" s="1"/>
  <c r="F35" i="22"/>
  <c r="AX36" i="3" s="1"/>
  <c r="F16" i="208" s="1"/>
  <c r="F35" i="25"/>
  <c r="BC36" i="3" s="1"/>
  <c r="F16" i="211" s="1"/>
  <c r="F35" i="41"/>
  <c r="BE36" i="3"/>
  <c r="F36" i="22"/>
  <c r="AX37" i="3" s="1"/>
  <c r="F17" i="208" s="1"/>
  <c r="F36" i="25"/>
  <c r="BC37" i="3" s="1"/>
  <c r="F17" i="211" s="1"/>
  <c r="F36" i="34"/>
  <c r="F36" i="36" s="1"/>
  <c r="F36" i="41"/>
  <c r="BE37" i="3"/>
  <c r="F37" i="22"/>
  <c r="AX38" i="3" s="1"/>
  <c r="F18" i="208" s="1"/>
  <c r="F37" i="25"/>
  <c r="BC38" i="3" s="1"/>
  <c r="F18" i="211" s="1"/>
  <c r="F37" i="34"/>
  <c r="F37" i="36" s="1"/>
  <c r="F37" i="41"/>
  <c r="BE38" i="3"/>
  <c r="F38" i="22"/>
  <c r="AX39" i="3" s="1"/>
  <c r="F19" i="208" s="1"/>
  <c r="F38" i="25"/>
  <c r="BC39" i="3" s="1"/>
  <c r="F19" i="211" s="1"/>
  <c r="F38" i="41"/>
  <c r="BE39" i="3"/>
  <c r="F39" i="22"/>
  <c r="AX40" i="3" s="1"/>
  <c r="F20" i="208" s="1"/>
  <c r="F39" i="25"/>
  <c r="BC40" i="3" s="1"/>
  <c r="F20" i="211" s="1"/>
  <c r="F39" i="41"/>
  <c r="BE40" i="3"/>
  <c r="F40" i="22"/>
  <c r="AX41" i="3" s="1"/>
  <c r="F21" i="208" s="1"/>
  <c r="F40" i="25"/>
  <c r="BC41" i="3" s="1"/>
  <c r="F21" i="211" s="1"/>
  <c r="F40" i="34"/>
  <c r="F40" i="36" s="1"/>
  <c r="F40" i="41"/>
  <c r="BE41" i="3"/>
  <c r="F41" i="22"/>
  <c r="AX42" i="3" s="1"/>
  <c r="F22" i="208" s="1"/>
  <c r="F41" i="25"/>
  <c r="BC42" i="3" s="1"/>
  <c r="F22" i="211" s="1"/>
  <c r="F41" i="34"/>
  <c r="F41" i="36" s="1"/>
  <c r="F41" i="41"/>
  <c r="BE42" i="3"/>
  <c r="F42" i="22"/>
  <c r="AX43" i="3" s="1"/>
  <c r="F23" i="208" s="1"/>
  <c r="F42" i="25"/>
  <c r="BC43" i="3" s="1"/>
  <c r="F23" i="211" s="1"/>
  <c r="F42" i="41"/>
  <c r="BE43" i="3"/>
  <c r="F43" i="22"/>
  <c r="AX44" i="3" s="1"/>
  <c r="F24" i="208" s="1"/>
  <c r="F43" i="25"/>
  <c r="BC44" i="3" s="1"/>
  <c r="F24" i="211" s="1"/>
  <c r="F43" i="41"/>
  <c r="BE44" i="3"/>
  <c r="F44" i="22"/>
  <c r="AX45" i="3" s="1"/>
  <c r="F25" i="208" s="1"/>
  <c r="F44" i="25"/>
  <c r="BC45" i="3" s="1"/>
  <c r="F25" i="211" s="1"/>
  <c r="F44" i="34"/>
  <c r="F44" i="36" s="1"/>
  <c r="F44" i="41"/>
  <c r="BE45" i="3"/>
  <c r="F45" i="22"/>
  <c r="AX46" i="3" s="1"/>
  <c r="F26" i="208" s="1"/>
  <c r="F45" i="25"/>
  <c r="BC46" i="3" s="1"/>
  <c r="F26" i="211" s="1"/>
  <c r="F45" i="34"/>
  <c r="F45" i="36" s="1"/>
  <c r="F45" i="41"/>
  <c r="BE46" i="3"/>
  <c r="F46" i="22"/>
  <c r="AX47" i="3" s="1"/>
  <c r="F27" i="208" s="1"/>
  <c r="F46" i="25"/>
  <c r="BC47" i="3" s="1"/>
  <c r="F27" i="211" s="1"/>
  <c r="F46" i="41"/>
  <c r="BE47" i="3"/>
  <c r="BD47" s="1"/>
  <c r="F47" i="22"/>
  <c r="AX48" i="3" s="1"/>
  <c r="F28" i="208" s="1"/>
  <c r="F47" i="25"/>
  <c r="BC48" i="3" s="1"/>
  <c r="F28" i="211" s="1"/>
  <c r="F47" i="41"/>
  <c r="BE48" i="3"/>
  <c r="F48" i="22"/>
  <c r="AX49" i="3" s="1"/>
  <c r="F29" i="208" s="1"/>
  <c r="F48" i="25"/>
  <c r="BC49" i="3" s="1"/>
  <c r="F29" i="211" s="1"/>
  <c r="F48" i="41"/>
  <c r="G23" i="22"/>
  <c r="BJ24" i="3" s="1"/>
  <c r="G23" i="25"/>
  <c r="BO24" i="3" s="1"/>
  <c r="BQ24"/>
  <c r="BQ56" s="1"/>
  <c r="G24" i="22"/>
  <c r="BJ25" i="3" s="1"/>
  <c r="G5" i="208" s="1"/>
  <c r="G24" i="25"/>
  <c r="BO25" i="3" s="1"/>
  <c r="G5" i="211" s="1"/>
  <c r="BQ25" i="3"/>
  <c r="G25" i="22"/>
  <c r="BJ26" i="3" s="1"/>
  <c r="G6" i="208" s="1"/>
  <c r="G25" i="25"/>
  <c r="BO26" i="3" s="1"/>
  <c r="G6" i="211" s="1"/>
  <c r="G25" i="34"/>
  <c r="G25" i="41"/>
  <c r="BQ26" i="3"/>
  <c r="G26" i="22"/>
  <c r="BJ27" i="3" s="1"/>
  <c r="G7" i="208" s="1"/>
  <c r="G26" i="25"/>
  <c r="BO27" i="3" s="1"/>
  <c r="G7" i="211" s="1"/>
  <c r="G26" i="34"/>
  <c r="G26" i="41"/>
  <c r="BQ27" i="3"/>
  <c r="BP27" s="1"/>
  <c r="G27" i="22"/>
  <c r="BJ28" i="3" s="1"/>
  <c r="G8" i="208" s="1"/>
  <c r="G27" i="25"/>
  <c r="BO28" i="3" s="1"/>
  <c r="G8" i="211" s="1"/>
  <c r="G27" i="34"/>
  <c r="G27" i="41"/>
  <c r="BQ28" i="3"/>
  <c r="G28" i="22"/>
  <c r="BJ29" i="3" s="1"/>
  <c r="G9" i="208" s="1"/>
  <c r="G28" i="25"/>
  <c r="BO29" i="3" s="1"/>
  <c r="G9" i="211" s="1"/>
  <c r="G28" i="34"/>
  <c r="G28" i="41"/>
  <c r="BQ29" i="3"/>
  <c r="G29" i="22"/>
  <c r="BJ30" i="3" s="1"/>
  <c r="G10" i="208" s="1"/>
  <c r="G29" i="25"/>
  <c r="BO30" i="3" s="1"/>
  <c r="G10" i="211" s="1"/>
  <c r="G29" i="34"/>
  <c r="G29" i="41"/>
  <c r="BQ30" i="3"/>
  <c r="G30" i="22"/>
  <c r="BJ31" i="3" s="1"/>
  <c r="G11" i="208" s="1"/>
  <c r="G30" i="25"/>
  <c r="BO31" i="3" s="1"/>
  <c r="G11" i="211" s="1"/>
  <c r="G30" i="34"/>
  <c r="G30" i="41"/>
  <c r="BQ31" i="3"/>
  <c r="BP31" s="1"/>
  <c r="G31" i="22"/>
  <c r="BJ32" i="3" s="1"/>
  <c r="G12" i="208" s="1"/>
  <c r="G31" i="25"/>
  <c r="BO32" i="3" s="1"/>
  <c r="G12" i="211" s="1"/>
  <c r="G31" i="34"/>
  <c r="G31" i="41"/>
  <c r="BQ32" i="3"/>
  <c r="G32" i="22"/>
  <c r="BJ33" i="3" s="1"/>
  <c r="G13" i="208" s="1"/>
  <c r="G32" i="25"/>
  <c r="BO33" i="3" s="1"/>
  <c r="G13" i="211" s="1"/>
  <c r="G32" i="34"/>
  <c r="G32" i="36" s="1"/>
  <c r="G32" i="41"/>
  <c r="BQ33" i="3"/>
  <c r="G33" i="22"/>
  <c r="BJ34" i="3" s="1"/>
  <c r="G14" i="208" s="1"/>
  <c r="G33" i="25"/>
  <c r="BO34" i="3" s="1"/>
  <c r="G14" i="211" s="1"/>
  <c r="G33" i="34"/>
  <c r="G33" i="36" s="1"/>
  <c r="G33" i="41"/>
  <c r="BQ34" i="3"/>
  <c r="G34" i="22"/>
  <c r="BJ35" i="3" s="1"/>
  <c r="G15" i="208" s="1"/>
  <c r="G34" i="25"/>
  <c r="BO35" i="3" s="1"/>
  <c r="G15" i="211" s="1"/>
  <c r="G34" i="34"/>
  <c r="G34" i="36" s="1"/>
  <c r="G34" i="41"/>
  <c r="BQ35" i="3"/>
  <c r="BP35" s="1"/>
  <c r="G35" i="22"/>
  <c r="BJ36" i="3" s="1"/>
  <c r="G16" i="208" s="1"/>
  <c r="G35" i="25"/>
  <c r="BO36" i="3" s="1"/>
  <c r="G16" i="211" s="1"/>
  <c r="G35" i="34"/>
  <c r="G35" i="36" s="1"/>
  <c r="G35" i="41"/>
  <c r="BQ36" i="3"/>
  <c r="G36" i="22"/>
  <c r="BJ37" i="3" s="1"/>
  <c r="G17" i="208" s="1"/>
  <c r="G36" i="25"/>
  <c r="BO37" i="3" s="1"/>
  <c r="G17" i="211" s="1"/>
  <c r="G36" i="34"/>
  <c r="G36" i="36" s="1"/>
  <c r="G36" i="41"/>
  <c r="BQ37" i="3"/>
  <c r="G37" i="22"/>
  <c r="BJ38" i="3" s="1"/>
  <c r="G18" i="208" s="1"/>
  <c r="G37" i="25"/>
  <c r="BO38" i="3" s="1"/>
  <c r="G18" i="211" s="1"/>
  <c r="G37" i="41"/>
  <c r="BQ38" i="3"/>
  <c r="G38" i="22"/>
  <c r="BJ39" i="3" s="1"/>
  <c r="G19" i="208" s="1"/>
  <c r="G38" i="25"/>
  <c r="BO39" i="3" s="1"/>
  <c r="G19" i="211" s="1"/>
  <c r="G38" i="41"/>
  <c r="BQ39" i="3"/>
  <c r="G39" i="22"/>
  <c r="BJ40" i="3" s="1"/>
  <c r="G20" i="208" s="1"/>
  <c r="G39" i="25"/>
  <c r="BO40" i="3" s="1"/>
  <c r="G20" i="211" s="1"/>
  <c r="G39" i="41"/>
  <c r="BQ40" i="3"/>
  <c r="G40" i="22"/>
  <c r="BJ41" i="3" s="1"/>
  <c r="G21" i="208" s="1"/>
  <c r="G40" i="25"/>
  <c r="BO41" i="3" s="1"/>
  <c r="G21" i="211" s="1"/>
  <c r="G40" i="34"/>
  <c r="G40" i="36" s="1"/>
  <c r="G40" i="41"/>
  <c r="BQ41" i="3"/>
  <c r="G41" i="22"/>
  <c r="BJ42" i="3" s="1"/>
  <c r="G22" i="208" s="1"/>
  <c r="G41" i="25"/>
  <c r="BO42" i="3" s="1"/>
  <c r="G22" i="211" s="1"/>
  <c r="G41" i="41"/>
  <c r="BQ42" i="3"/>
  <c r="G42" i="22"/>
  <c r="BJ43" i="3" s="1"/>
  <c r="G23" i="208" s="1"/>
  <c r="G42" i="25"/>
  <c r="BO43" i="3" s="1"/>
  <c r="G23" i="211" s="1"/>
  <c r="G42" i="41"/>
  <c r="BQ43" i="3"/>
  <c r="BP43" s="1"/>
  <c r="G43" i="22"/>
  <c r="BJ44" i="3" s="1"/>
  <c r="G24" i="208" s="1"/>
  <c r="G43" i="25"/>
  <c r="BO44" i="3" s="1"/>
  <c r="G24" i="211" s="1"/>
  <c r="G43" i="41"/>
  <c r="BQ44" i="3"/>
  <c r="G44" i="22"/>
  <c r="BJ45" i="3" s="1"/>
  <c r="G25" i="208" s="1"/>
  <c r="G44" i="25"/>
  <c r="BO45" i="3" s="1"/>
  <c r="G25" i="211" s="1"/>
  <c r="G44" i="34"/>
  <c r="G44" i="36" s="1"/>
  <c r="G44" i="41"/>
  <c r="BQ45" i="3"/>
  <c r="G45" i="22"/>
  <c r="BJ46" i="3" s="1"/>
  <c r="G26" i="208" s="1"/>
  <c r="G45" i="25"/>
  <c r="BO46" i="3" s="1"/>
  <c r="G26" i="211" s="1"/>
  <c r="G45" i="41"/>
  <c r="BQ46" i="3"/>
  <c r="G46" i="22"/>
  <c r="BJ47" i="3" s="1"/>
  <c r="G27" i="208" s="1"/>
  <c r="G46" i="25"/>
  <c r="BO47" i="3" s="1"/>
  <c r="G27" i="211" s="1"/>
  <c r="G46" i="41"/>
  <c r="BQ47" i="3"/>
  <c r="G47" i="22"/>
  <c r="BJ48" i="3" s="1"/>
  <c r="G28" i="208" s="1"/>
  <c r="G47" i="25"/>
  <c r="BO48" i="3" s="1"/>
  <c r="G28" i="211" s="1"/>
  <c r="G47" i="41"/>
  <c r="BQ48" i="3"/>
  <c r="G48" i="22"/>
  <c r="BJ49" i="3" s="1"/>
  <c r="G29" i="208" s="1"/>
  <c r="G48" i="25"/>
  <c r="BO49" i="3" s="1"/>
  <c r="G29" i="211" s="1"/>
  <c r="G48" i="41"/>
  <c r="H23" i="22"/>
  <c r="BV24" i="3" s="1"/>
  <c r="H23" i="25"/>
  <c r="CA24" i="3" s="1"/>
  <c r="CC24"/>
  <c r="CC56" s="1"/>
  <c r="H24" i="22"/>
  <c r="BV25" i="3" s="1"/>
  <c r="H5" i="208" s="1"/>
  <c r="H24" i="25"/>
  <c r="CA25" i="3" s="1"/>
  <c r="H5" i="211" s="1"/>
  <c r="CC25" i="3"/>
  <c r="H25" i="22"/>
  <c r="BV26" i="3" s="1"/>
  <c r="H6" i="208" s="1"/>
  <c r="H25" i="25"/>
  <c r="CA26" i="3" s="1"/>
  <c r="H6" i="211" s="1"/>
  <c r="H25" i="41"/>
  <c r="CC26" i="3"/>
  <c r="H26" i="22"/>
  <c r="BV27" i="3" s="1"/>
  <c r="H7" i="208" s="1"/>
  <c r="H26" i="25"/>
  <c r="CA27" i="3" s="1"/>
  <c r="H7" i="211" s="1"/>
  <c r="H26" i="41"/>
  <c r="CC27" i="3"/>
  <c r="H27" i="22"/>
  <c r="BV28" i="3" s="1"/>
  <c r="H8" i="208" s="1"/>
  <c r="H27" i="25"/>
  <c r="CA28" i="3" s="1"/>
  <c r="H8" i="211" s="1"/>
  <c r="H27" i="41"/>
  <c r="CC28" i="3"/>
  <c r="H28" i="22"/>
  <c r="BV29" i="3" s="1"/>
  <c r="H9" i="208" s="1"/>
  <c r="H28" i="25"/>
  <c r="CA29" i="3" s="1"/>
  <c r="H9" i="211" s="1"/>
  <c r="H28" i="41"/>
  <c r="CC29" i="3"/>
  <c r="H29" i="22"/>
  <c r="BV30" i="3" s="1"/>
  <c r="H10" i="208" s="1"/>
  <c r="H29" i="25"/>
  <c r="CA30" i="3" s="1"/>
  <c r="H10" i="211" s="1"/>
  <c r="H29" i="41"/>
  <c r="CC30" i="3"/>
  <c r="H30" i="22"/>
  <c r="BV31" i="3" s="1"/>
  <c r="H11" i="208" s="1"/>
  <c r="H30" i="25"/>
  <c r="CA31" i="3" s="1"/>
  <c r="H11" i="211" s="1"/>
  <c r="H30" i="41"/>
  <c r="CC31" i="3"/>
  <c r="H31" i="22"/>
  <c r="BV32" i="3" s="1"/>
  <c r="H12" i="208" s="1"/>
  <c r="H31" i="25"/>
  <c r="CA32" i="3" s="1"/>
  <c r="H12" i="211" s="1"/>
  <c r="H31" i="41"/>
  <c r="CC32" i="3"/>
  <c r="H32" i="22"/>
  <c r="BV33" i="3" s="1"/>
  <c r="H13" i="208" s="1"/>
  <c r="H32" i="25"/>
  <c r="CA33" i="3" s="1"/>
  <c r="H13" i="211" s="1"/>
  <c r="H32" i="41"/>
  <c r="CC33" i="3"/>
  <c r="H33" i="22"/>
  <c r="BV34" i="3" s="1"/>
  <c r="H14" i="208" s="1"/>
  <c r="H33" i="25"/>
  <c r="CA34" i="3" s="1"/>
  <c r="H14" i="211" s="1"/>
  <c r="H33" i="41"/>
  <c r="CC34" i="3"/>
  <c r="H34" i="22"/>
  <c r="BV35" i="3" s="1"/>
  <c r="H15" i="208" s="1"/>
  <c r="H34" i="25"/>
  <c r="CA35" i="3" s="1"/>
  <c r="H15" i="211" s="1"/>
  <c r="H34" i="41"/>
  <c r="CC35" i="3"/>
  <c r="H35" i="22"/>
  <c r="BV36" i="3" s="1"/>
  <c r="H16" i="208" s="1"/>
  <c r="H35" i="25"/>
  <c r="CA36" i="3" s="1"/>
  <c r="H16" i="211" s="1"/>
  <c r="H35" i="41"/>
  <c r="CC36" i="3"/>
  <c r="H36" i="22"/>
  <c r="BV37" i="3" s="1"/>
  <c r="H17" i="208" s="1"/>
  <c r="H36" i="25"/>
  <c r="CA37" i="3" s="1"/>
  <c r="H17" i="211" s="1"/>
  <c r="H36" i="41"/>
  <c r="CC37" i="3"/>
  <c r="H37" i="22"/>
  <c r="BV38" i="3" s="1"/>
  <c r="H18" i="208" s="1"/>
  <c r="H37" i="25"/>
  <c r="CA38" i="3" s="1"/>
  <c r="H18" i="211" s="1"/>
  <c r="H37" i="41"/>
  <c r="CC38" i="3"/>
  <c r="CB38" s="1"/>
  <c r="H38" i="22"/>
  <c r="BV39" i="3" s="1"/>
  <c r="H19" i="208" s="1"/>
  <c r="H38" i="25"/>
  <c r="CA39" i="3" s="1"/>
  <c r="H19" i="211" s="1"/>
  <c r="H38" i="41"/>
  <c r="CC39" i="3"/>
  <c r="H39" i="22"/>
  <c r="BV40" i="3" s="1"/>
  <c r="H20" i="208" s="1"/>
  <c r="H39" i="25"/>
  <c r="CA40" i="3" s="1"/>
  <c r="H20" i="211" s="1"/>
  <c r="H39" i="34"/>
  <c r="H39" i="36" s="1"/>
  <c r="H39" i="41"/>
  <c r="CC40" i="3"/>
  <c r="H40" i="22"/>
  <c r="BV41" i="3" s="1"/>
  <c r="H21" i="208" s="1"/>
  <c r="H40" i="25"/>
  <c r="CA41" i="3" s="1"/>
  <c r="H21" i="211" s="1"/>
  <c r="H40" i="41"/>
  <c r="CC41" i="3"/>
  <c r="H41" i="22"/>
  <c r="BV42" i="3" s="1"/>
  <c r="H22" i="208" s="1"/>
  <c r="H41" i="25"/>
  <c r="CA42" i="3" s="1"/>
  <c r="H22" i="211" s="1"/>
  <c r="H41" i="41"/>
  <c r="CC42" i="3"/>
  <c r="H42" i="22"/>
  <c r="BV43" i="3" s="1"/>
  <c r="H23" i="208" s="1"/>
  <c r="H42" i="25"/>
  <c r="CA43" i="3" s="1"/>
  <c r="H23" i="211" s="1"/>
  <c r="H42" i="41"/>
  <c r="CC43" i="3"/>
  <c r="H43" i="22"/>
  <c r="BV44" i="3" s="1"/>
  <c r="H24" i="208" s="1"/>
  <c r="H43" i="25"/>
  <c r="CA44" i="3" s="1"/>
  <c r="H24" i="211" s="1"/>
  <c r="H43" i="34"/>
  <c r="H43" i="36" s="1"/>
  <c r="H43" i="41"/>
  <c r="CC44" i="3"/>
  <c r="H44" i="22"/>
  <c r="BV45" i="3" s="1"/>
  <c r="H25" i="208" s="1"/>
  <c r="H44" i="25"/>
  <c r="CA45" i="3" s="1"/>
  <c r="H25" i="211" s="1"/>
  <c r="H44" i="41"/>
  <c r="CC45" i="3"/>
  <c r="H45" i="22"/>
  <c r="BV46" i="3" s="1"/>
  <c r="H26" i="208" s="1"/>
  <c r="H45" i="25"/>
  <c r="CA46" i="3" s="1"/>
  <c r="H26" i="211" s="1"/>
  <c r="H45" i="41"/>
  <c r="CC46" i="3"/>
  <c r="H46" i="22"/>
  <c r="BV47" i="3" s="1"/>
  <c r="H27" i="208" s="1"/>
  <c r="H46" i="25"/>
  <c r="CA47" i="3" s="1"/>
  <c r="H27" i="211" s="1"/>
  <c r="H46" i="41"/>
  <c r="CC47" i="3"/>
  <c r="H47" i="22"/>
  <c r="BV48" i="3" s="1"/>
  <c r="H28" i="208" s="1"/>
  <c r="H47" i="25"/>
  <c r="CA48" i="3" s="1"/>
  <c r="H28" i="211" s="1"/>
  <c r="H47" i="34"/>
  <c r="H47" i="36" s="1"/>
  <c r="H47" i="41"/>
  <c r="CC48" i="3"/>
  <c r="H48" i="22"/>
  <c r="BV49" i="3" s="1"/>
  <c r="H29" i="208" s="1"/>
  <c r="H48" i="25"/>
  <c r="CA49" i="3" s="1"/>
  <c r="H29" i="211" s="1"/>
  <c r="H48" i="41"/>
  <c r="I23" i="22"/>
  <c r="CH24" i="3" s="1"/>
  <c r="I23" i="25"/>
  <c r="CM24" i="3" s="1"/>
  <c r="CO24"/>
  <c r="CO56" s="1"/>
  <c r="I24" i="22"/>
  <c r="CH25" i="3" s="1"/>
  <c r="I5" i="208" s="1"/>
  <c r="I24" i="25"/>
  <c r="CM25" i="3" s="1"/>
  <c r="I5" i="211" s="1"/>
  <c r="CO25" i="3"/>
  <c r="I25" i="22"/>
  <c r="CH26" i="3" s="1"/>
  <c r="I6" i="208" s="1"/>
  <c r="I25" i="25"/>
  <c r="CM26" i="3" s="1"/>
  <c r="I6" i="211" s="1"/>
  <c r="I25" i="34"/>
  <c r="I25" i="41"/>
  <c r="CO26" i="3"/>
  <c r="I26" i="22"/>
  <c r="CH27" i="3" s="1"/>
  <c r="I7" i="208" s="1"/>
  <c r="I26" i="25"/>
  <c r="CM27" i="3" s="1"/>
  <c r="I7" i="211" s="1"/>
  <c r="I26" i="41"/>
  <c r="CO27" i="3"/>
  <c r="CN27" s="1"/>
  <c r="I27" i="22"/>
  <c r="CH28" i="3" s="1"/>
  <c r="I8" i="208" s="1"/>
  <c r="I27" i="25"/>
  <c r="CM28" i="3" s="1"/>
  <c r="I8" i="211" s="1"/>
  <c r="I27" i="41"/>
  <c r="CO28" i="3"/>
  <c r="I28" i="22"/>
  <c r="CH29" i="3" s="1"/>
  <c r="I9" i="208" s="1"/>
  <c r="I28" i="25"/>
  <c r="CM29" i="3" s="1"/>
  <c r="I9" i="211" s="1"/>
  <c r="I28" i="41"/>
  <c r="CO29" i="3"/>
  <c r="I29" i="22"/>
  <c r="CH30" i="3" s="1"/>
  <c r="I10" i="208" s="1"/>
  <c r="I29" i="25"/>
  <c r="CM30" i="3" s="1"/>
  <c r="I10" i="211" s="1"/>
  <c r="I29" i="41"/>
  <c r="CO30" i="3"/>
  <c r="I30" i="22"/>
  <c r="CH31" i="3" s="1"/>
  <c r="I11" i="208" s="1"/>
  <c r="I30" i="25"/>
  <c r="CM31" i="3" s="1"/>
  <c r="I11" i="211" s="1"/>
  <c r="I30" i="41"/>
  <c r="CO31" i="3"/>
  <c r="I31" i="22"/>
  <c r="CH32" i="3" s="1"/>
  <c r="I12" i="208" s="1"/>
  <c r="I31" i="25"/>
  <c r="CM32" i="3" s="1"/>
  <c r="I12" i="211" s="1"/>
  <c r="I31" i="41"/>
  <c r="CO32" i="3"/>
  <c r="I32" i="22"/>
  <c r="CH33" i="3" s="1"/>
  <c r="I13" i="208" s="1"/>
  <c r="I32" i="25"/>
  <c r="CM33" i="3" s="1"/>
  <c r="I13" i="211" s="1"/>
  <c r="I32" i="34"/>
  <c r="I32" i="36" s="1"/>
  <c r="I32" i="41"/>
  <c r="CO33" i="3"/>
  <c r="I33" i="22"/>
  <c r="CH34" i="3" s="1"/>
  <c r="I14" i="208" s="1"/>
  <c r="I33" i="25"/>
  <c r="CM34" i="3" s="1"/>
  <c r="I14" i="211" s="1"/>
  <c r="I33" i="34"/>
  <c r="I33" i="36" s="1"/>
  <c r="I33" i="41"/>
  <c r="CO34" i="3"/>
  <c r="I34" i="22"/>
  <c r="CH35" i="3" s="1"/>
  <c r="I15" i="208" s="1"/>
  <c r="I34" i="25"/>
  <c r="CM35" i="3" s="1"/>
  <c r="I15" i="211" s="1"/>
  <c r="I34" i="41"/>
  <c r="CO35" i="3"/>
  <c r="CN35" s="1"/>
  <c r="I35" i="22"/>
  <c r="CH36" i="3" s="1"/>
  <c r="I16" i="208" s="1"/>
  <c r="I35" i="25"/>
  <c r="CM36" i="3" s="1"/>
  <c r="I16" i="211" s="1"/>
  <c r="I35" i="41"/>
  <c r="CO36" i="3"/>
  <c r="I36" i="22"/>
  <c r="CH37" i="3" s="1"/>
  <c r="I17" i="208" s="1"/>
  <c r="I36" i="25"/>
  <c r="CM37" i="3" s="1"/>
  <c r="I17" i="211" s="1"/>
  <c r="I36" i="41"/>
  <c r="CO37" i="3"/>
  <c r="I37" i="22"/>
  <c r="CH38" i="3" s="1"/>
  <c r="I18" i="208" s="1"/>
  <c r="I37" i="25"/>
  <c r="CM38" i="3" s="1"/>
  <c r="I18" i="211" s="1"/>
  <c r="I37" i="34"/>
  <c r="I37" i="36" s="1"/>
  <c r="I37" i="41"/>
  <c r="CO38" i="3"/>
  <c r="I38" i="22"/>
  <c r="CH39" i="3" s="1"/>
  <c r="I19" i="208" s="1"/>
  <c r="I38" i="25"/>
  <c r="CM39" i="3" s="1"/>
  <c r="I19" i="211" s="1"/>
  <c r="I38" i="34"/>
  <c r="I38" i="36" s="1"/>
  <c r="I38" i="41"/>
  <c r="CO39" i="3"/>
  <c r="CN39" s="1"/>
  <c r="I39" i="22"/>
  <c r="CH40" i="3" s="1"/>
  <c r="I20" i="208" s="1"/>
  <c r="I39" i="25"/>
  <c r="CM40" i="3" s="1"/>
  <c r="I20" i="211" s="1"/>
  <c r="I39" i="41"/>
  <c r="CO40" i="3"/>
  <c r="I40" i="22"/>
  <c r="CH41" i="3" s="1"/>
  <c r="I21" i="208" s="1"/>
  <c r="I40" i="25"/>
  <c r="CM41" i="3" s="1"/>
  <c r="I21" i="211" s="1"/>
  <c r="I40" i="41"/>
  <c r="CO41" i="3"/>
  <c r="I41" i="22"/>
  <c r="CH42" i="3" s="1"/>
  <c r="I22" i="208" s="1"/>
  <c r="I41" i="25"/>
  <c r="CM42" i="3" s="1"/>
  <c r="I22" i="211" s="1"/>
  <c r="I41" i="34"/>
  <c r="I41" i="36" s="1"/>
  <c r="I41" i="41"/>
  <c r="CO42" i="3"/>
  <c r="I42" i="22"/>
  <c r="CH43" i="3" s="1"/>
  <c r="I23" i="208" s="1"/>
  <c r="I42" i="25"/>
  <c r="CM43" i="3" s="1"/>
  <c r="I23" i="211" s="1"/>
  <c r="I42" i="34"/>
  <c r="I42" i="36" s="1"/>
  <c r="I42" i="41"/>
  <c r="CO43" i="3"/>
  <c r="CN43" s="1"/>
  <c r="I43" i="22"/>
  <c r="CH44" i="3" s="1"/>
  <c r="I24" i="208" s="1"/>
  <c r="I43" i="25"/>
  <c r="CM44" i="3" s="1"/>
  <c r="I24" i="211" s="1"/>
  <c r="I43" i="41"/>
  <c r="CO44" i="3"/>
  <c r="I44" i="22"/>
  <c r="CH45" i="3" s="1"/>
  <c r="I25" i="208" s="1"/>
  <c r="I44" i="25"/>
  <c r="CM45" i="3" s="1"/>
  <c r="I25" i="211" s="1"/>
  <c r="I44" i="41"/>
  <c r="CO45" i="3"/>
  <c r="I45" i="22"/>
  <c r="CH46" i="3" s="1"/>
  <c r="I26" i="208" s="1"/>
  <c r="I45" i="25"/>
  <c r="CM46" i="3" s="1"/>
  <c r="I26" i="211" s="1"/>
  <c r="I45" i="34"/>
  <c r="I45" i="36" s="1"/>
  <c r="I45" i="41"/>
  <c r="CO46" i="3"/>
  <c r="I46" i="22"/>
  <c r="CH47" i="3" s="1"/>
  <c r="I27" i="208" s="1"/>
  <c r="I46" i="25"/>
  <c r="CM47" i="3" s="1"/>
  <c r="I27" i="211" s="1"/>
  <c r="I46" i="34"/>
  <c r="I46" i="36" s="1"/>
  <c r="I46" i="41"/>
  <c r="CO47" i="3"/>
  <c r="CN47" s="1"/>
  <c r="I47" i="22"/>
  <c r="CH48" i="3" s="1"/>
  <c r="I28" i="208" s="1"/>
  <c r="I47" i="25"/>
  <c r="CM48" i="3" s="1"/>
  <c r="I28" i="211" s="1"/>
  <c r="I47" i="41"/>
  <c r="I48" i="22"/>
  <c r="CH49" i="3" s="1"/>
  <c r="I29" i="208" s="1"/>
  <c r="I48" i="25"/>
  <c r="CM49" i="3" s="1"/>
  <c r="I29" i="211" s="1"/>
  <c r="I48" i="41"/>
  <c r="J23" i="22"/>
  <c r="CT24" i="3" s="1"/>
  <c r="J23" i="25"/>
  <c r="CY24" i="3" s="1"/>
  <c r="DA24"/>
  <c r="DA56" s="1"/>
  <c r="J24" i="22"/>
  <c r="CT25" i="3" s="1"/>
  <c r="J5" i="208" s="1"/>
  <c r="J24" i="25"/>
  <c r="CY25" i="3" s="1"/>
  <c r="J5" i="211" s="1"/>
  <c r="DA25" i="3"/>
  <c r="J25" i="22"/>
  <c r="CT26" i="3" s="1"/>
  <c r="J6" i="208" s="1"/>
  <c r="J25" i="25"/>
  <c r="CY26" i="3" s="1"/>
  <c r="J6" i="211" s="1"/>
  <c r="J25" i="41"/>
  <c r="DA26" i="3"/>
  <c r="J26" i="22"/>
  <c r="CT27" i="3" s="1"/>
  <c r="J7" i="208" s="1"/>
  <c r="J26" i="25"/>
  <c r="CY27" i="3" s="1"/>
  <c r="J7" i="211" s="1"/>
  <c r="J26" i="41"/>
  <c r="DA27" i="3"/>
  <c r="J27" i="22"/>
  <c r="CT28" i="3" s="1"/>
  <c r="J8" i="208" s="1"/>
  <c r="J27" i="25"/>
  <c r="CY28" i="3" s="1"/>
  <c r="J8" i="211" s="1"/>
  <c r="J27" i="41"/>
  <c r="DA28" i="3"/>
  <c r="J28" i="22"/>
  <c r="CT29" i="3" s="1"/>
  <c r="J9" i="208" s="1"/>
  <c r="J28" i="25"/>
  <c r="CY29" i="3" s="1"/>
  <c r="J9" i="211" s="1"/>
  <c r="J28" i="41"/>
  <c r="DA29" i="3"/>
  <c r="J29" i="22"/>
  <c r="CT30" i="3" s="1"/>
  <c r="J10" i="208" s="1"/>
  <c r="J29" i="25"/>
  <c r="CY30" i="3" s="1"/>
  <c r="J10" i="211" s="1"/>
  <c r="J29" i="41"/>
  <c r="DA30" i="3"/>
  <c r="J30" i="22"/>
  <c r="CT31" i="3" s="1"/>
  <c r="J11" i="208" s="1"/>
  <c r="J30" i="25"/>
  <c r="CY31" i="3" s="1"/>
  <c r="J11" i="211" s="1"/>
  <c r="J30" i="34"/>
  <c r="J30" i="41"/>
  <c r="DA31" i="3"/>
  <c r="J31" i="22"/>
  <c r="CT32" i="3" s="1"/>
  <c r="J12" i="208" s="1"/>
  <c r="J31" i="25"/>
  <c r="CY32" i="3" s="1"/>
  <c r="J12" i="211" s="1"/>
  <c r="J31" i="41"/>
  <c r="DA32" i="3"/>
  <c r="J32" i="22"/>
  <c r="CT33" i="3" s="1"/>
  <c r="J13" i="208" s="1"/>
  <c r="J32" i="25"/>
  <c r="CY33" i="3" s="1"/>
  <c r="J13" i="211" s="1"/>
  <c r="J32" i="41"/>
  <c r="DA33" i="3"/>
  <c r="J33" i="22"/>
  <c r="CT34" i="3" s="1"/>
  <c r="J14" i="208" s="1"/>
  <c r="J33" i="25"/>
  <c r="CY34" i="3" s="1"/>
  <c r="J14" i="211" s="1"/>
  <c r="J33" i="34"/>
  <c r="J33" i="36" s="1"/>
  <c r="J33" i="41"/>
  <c r="DA34" i="3"/>
  <c r="J34" i="22"/>
  <c r="CT35" i="3" s="1"/>
  <c r="J15" i="208" s="1"/>
  <c r="J34" i="25"/>
  <c r="CY35" i="3" s="1"/>
  <c r="J15" i="211" s="1"/>
  <c r="J34" i="34"/>
  <c r="J34" i="36" s="1"/>
  <c r="J34" i="41"/>
  <c r="DA35" i="3"/>
  <c r="J35" i="22"/>
  <c r="CT36" i="3" s="1"/>
  <c r="J16" i="208" s="1"/>
  <c r="J35" i="25"/>
  <c r="CY36" i="3" s="1"/>
  <c r="J16" i="211" s="1"/>
  <c r="J35" i="41"/>
  <c r="DA36" i="3"/>
  <c r="CZ36" s="1"/>
  <c r="J36" i="22"/>
  <c r="CT37" i="3" s="1"/>
  <c r="J17" i="208" s="1"/>
  <c r="J36" i="25"/>
  <c r="CY37" i="3" s="1"/>
  <c r="J17" i="211" s="1"/>
  <c r="J36" i="41"/>
  <c r="DA37" i="3"/>
  <c r="J37" i="22"/>
  <c r="CT38" i="3" s="1"/>
  <c r="J18" i="208" s="1"/>
  <c r="J37" i="25"/>
  <c r="CY38" i="3" s="1"/>
  <c r="J18" i="211" s="1"/>
  <c r="J37" i="34"/>
  <c r="J37" i="36" s="1"/>
  <c r="J37" i="41"/>
  <c r="DA38" i="3"/>
  <c r="J38" i="22"/>
  <c r="CT39" i="3" s="1"/>
  <c r="J19" i="208" s="1"/>
  <c r="J38" i="25"/>
  <c r="CY39" i="3" s="1"/>
  <c r="J19" i="211" s="1"/>
  <c r="J38" i="41"/>
  <c r="DA39" i="3"/>
  <c r="J39" i="22"/>
  <c r="CT40" i="3" s="1"/>
  <c r="J20" i="208" s="1"/>
  <c r="J39" i="25"/>
  <c r="CY40" i="3" s="1"/>
  <c r="J20" i="211" s="1"/>
  <c r="J39" i="41"/>
  <c r="DA40" i="3"/>
  <c r="J40" i="22"/>
  <c r="CT41" i="3" s="1"/>
  <c r="J21" i="208" s="1"/>
  <c r="J40" i="25"/>
  <c r="CY41" i="3" s="1"/>
  <c r="J21" i="211" s="1"/>
  <c r="J40" i="41"/>
  <c r="DA41" i="3"/>
  <c r="J41" i="22"/>
  <c r="CT42" i="3" s="1"/>
  <c r="J22" i="208" s="1"/>
  <c r="J41" i="25"/>
  <c r="CY42" i="3" s="1"/>
  <c r="J22" i="211" s="1"/>
  <c r="J41" i="34"/>
  <c r="J41" i="36" s="1"/>
  <c r="J41" i="41"/>
  <c r="DA42" i="3"/>
  <c r="J42" i="22"/>
  <c r="CT43" i="3" s="1"/>
  <c r="J23" i="208" s="1"/>
  <c r="J42" i="25"/>
  <c r="CY43" i="3" s="1"/>
  <c r="J23" i="211" s="1"/>
  <c r="J42" i="41"/>
  <c r="DA43" i="3"/>
  <c r="J43" i="22"/>
  <c r="CT44" i="3" s="1"/>
  <c r="J24" i="208" s="1"/>
  <c r="J43" i="25"/>
  <c r="CY44" i="3" s="1"/>
  <c r="J24" i="211" s="1"/>
  <c r="J43" i="41"/>
  <c r="DA44" i="3"/>
  <c r="CZ44" s="1"/>
  <c r="J44" i="22"/>
  <c r="CT45" i="3" s="1"/>
  <c r="J25" i="208" s="1"/>
  <c r="J44" i="25"/>
  <c r="CY45" i="3" s="1"/>
  <c r="J25" i="211" s="1"/>
  <c r="J44" i="41"/>
  <c r="DA45" i="3"/>
  <c r="J45" i="22"/>
  <c r="CT46" i="3" s="1"/>
  <c r="J26" i="208" s="1"/>
  <c r="J45" i="25"/>
  <c r="CY46" i="3" s="1"/>
  <c r="J26" i="211" s="1"/>
  <c r="J45" i="34"/>
  <c r="J45" i="36" s="1"/>
  <c r="J45" i="41"/>
  <c r="DA46" i="3"/>
  <c r="J46" i="22"/>
  <c r="CT47" i="3" s="1"/>
  <c r="J27" i="208" s="1"/>
  <c r="J46" i="25"/>
  <c r="CY47" i="3" s="1"/>
  <c r="J27" i="211" s="1"/>
  <c r="J46" i="41"/>
  <c r="DA47" i="3"/>
  <c r="J47" i="22"/>
  <c r="CT48" i="3" s="1"/>
  <c r="J28" i="208" s="1"/>
  <c r="J47" i="25"/>
  <c r="CY48" i="3" s="1"/>
  <c r="J28" i="211" s="1"/>
  <c r="J47" i="41"/>
  <c r="DA48" i="3"/>
  <c r="J48" i="22"/>
  <c r="CT49" i="3" s="1"/>
  <c r="J29" i="208" s="1"/>
  <c r="J48" i="25"/>
  <c r="CY49" i="3" s="1"/>
  <c r="J29" i="211" s="1"/>
  <c r="J48" i="41"/>
  <c r="K23" i="22"/>
  <c r="DF24" i="3" s="1"/>
  <c r="K23" i="25"/>
  <c r="DK24" i="3" s="1"/>
  <c r="DM24"/>
  <c r="K24" i="22"/>
  <c r="DF25" i="3" s="1"/>
  <c r="K5" i="208" s="1"/>
  <c r="K24" i="25"/>
  <c r="DK25" i="3" s="1"/>
  <c r="K5" i="211" s="1"/>
  <c r="DM25" i="3"/>
  <c r="K25" i="22"/>
  <c r="DF26" i="3" s="1"/>
  <c r="K6" i="208" s="1"/>
  <c r="K25" i="25"/>
  <c r="DK26" i="3" s="1"/>
  <c r="K6" i="211" s="1"/>
  <c r="K25" i="34"/>
  <c r="K25" i="41"/>
  <c r="DM26" i="3"/>
  <c r="DL26" s="1"/>
  <c r="K26" i="22"/>
  <c r="DF27" i="3" s="1"/>
  <c r="K7" i="208" s="1"/>
  <c r="K26" i="25"/>
  <c r="DK27" i="3" s="1"/>
  <c r="K7" i="211" s="1"/>
  <c r="K26" i="34"/>
  <c r="K26" i="41"/>
  <c r="DM27" i="3"/>
  <c r="K27" i="22"/>
  <c r="DF28" i="3" s="1"/>
  <c r="K8" i="208" s="1"/>
  <c r="K27" i="25"/>
  <c r="DK28" i="3" s="1"/>
  <c r="K8" i="211" s="1"/>
  <c r="K27" i="34"/>
  <c r="K27" i="41"/>
  <c r="DM28" i="3"/>
  <c r="K28" i="22"/>
  <c r="DF29" i="3" s="1"/>
  <c r="K9" i="208" s="1"/>
  <c r="K28" i="25"/>
  <c r="DK29" i="3" s="1"/>
  <c r="K9" i="211" s="1"/>
  <c r="K28" i="34"/>
  <c r="K28" i="41"/>
  <c r="DM29" i="3"/>
  <c r="K29" i="22"/>
  <c r="DF30" i="3" s="1"/>
  <c r="K10" i="208" s="1"/>
  <c r="K29" i="25"/>
  <c r="DK30" i="3" s="1"/>
  <c r="K10" i="211" s="1"/>
  <c r="K29" i="34"/>
  <c r="K29" i="41"/>
  <c r="DM30" i="3"/>
  <c r="DL30" s="1"/>
  <c r="K30" i="22"/>
  <c r="DF31" i="3" s="1"/>
  <c r="K11" i="208" s="1"/>
  <c r="K30" i="25"/>
  <c r="DK31" i="3" s="1"/>
  <c r="K11" i="211" s="1"/>
  <c r="K30" i="34"/>
  <c r="K30" i="41"/>
  <c r="DM31" i="3"/>
  <c r="K31" i="22"/>
  <c r="DF32" i="3" s="1"/>
  <c r="K12" i="208" s="1"/>
  <c r="K31" i="25"/>
  <c r="DK32" i="3" s="1"/>
  <c r="K12" i="211" s="1"/>
  <c r="K31" i="34"/>
  <c r="K31" i="41"/>
  <c r="DM32" i="3"/>
  <c r="K32" i="22"/>
  <c r="DF33" i="3" s="1"/>
  <c r="K13" i="208" s="1"/>
  <c r="K32" i="25"/>
  <c r="DK33" i="3" s="1"/>
  <c r="K13" i="211" s="1"/>
  <c r="K32" i="34"/>
  <c r="K32" i="36" s="1"/>
  <c r="K32" i="41"/>
  <c r="DM33" i="3"/>
  <c r="K33" i="22"/>
  <c r="DF34" i="3" s="1"/>
  <c r="K14" i="208" s="1"/>
  <c r="K33" i="25"/>
  <c r="DK34" i="3" s="1"/>
  <c r="K14" i="211" s="1"/>
  <c r="K33" i="34"/>
  <c r="K33" i="36" s="1"/>
  <c r="K33" i="41"/>
  <c r="DM34" i="3"/>
  <c r="DL34" s="1"/>
  <c r="K34" i="22"/>
  <c r="DF35" i="3" s="1"/>
  <c r="K15" i="208" s="1"/>
  <c r="K34" i="25"/>
  <c r="DK35" i="3" s="1"/>
  <c r="K15" i="211" s="1"/>
  <c r="K34" i="34"/>
  <c r="K34" i="36" s="1"/>
  <c r="K34" i="41"/>
  <c r="DM35" i="3"/>
  <c r="K35" i="22"/>
  <c r="DF36" i="3" s="1"/>
  <c r="K16" i="208" s="1"/>
  <c r="K35" i="25"/>
  <c r="DK36" i="3" s="1"/>
  <c r="K16" i="211" s="1"/>
  <c r="K35" i="34"/>
  <c r="K35" i="36" s="1"/>
  <c r="K35" i="41"/>
  <c r="DM36" i="3"/>
  <c r="K36" i="22"/>
  <c r="DF37" i="3" s="1"/>
  <c r="K17" i="208" s="1"/>
  <c r="K36" i="25"/>
  <c r="DK37" i="3" s="1"/>
  <c r="K17" i="211" s="1"/>
  <c r="K36" i="34"/>
  <c r="K36" i="36" s="1"/>
  <c r="K36" i="41"/>
  <c r="DM37" i="3"/>
  <c r="K37" i="22"/>
  <c r="DF38" i="3" s="1"/>
  <c r="K18" i="208" s="1"/>
  <c r="K37" i="25"/>
  <c r="DK38" i="3" s="1"/>
  <c r="K18" i="211" s="1"/>
  <c r="K37" i="41"/>
  <c r="DM38" i="3"/>
  <c r="DL38" s="1"/>
  <c r="K38" i="22"/>
  <c r="DF39" i="3" s="1"/>
  <c r="K19" i="208" s="1"/>
  <c r="K38" i="25"/>
  <c r="DK39" i="3" s="1"/>
  <c r="K19" i="211" s="1"/>
  <c r="K38" i="41"/>
  <c r="DM39" i="3"/>
  <c r="K39" i="22"/>
  <c r="DF40" i="3" s="1"/>
  <c r="K20" i="208" s="1"/>
  <c r="K39" i="25"/>
  <c r="DK40" i="3" s="1"/>
  <c r="K20" i="211" s="1"/>
  <c r="K39" i="34"/>
  <c r="K39" i="36" s="1"/>
  <c r="K39" i="41"/>
  <c r="DM40" i="3"/>
  <c r="K40" i="22"/>
  <c r="DF41" i="3" s="1"/>
  <c r="K21" i="208" s="1"/>
  <c r="K40" i="25"/>
  <c r="DK41" i="3" s="1"/>
  <c r="K21" i="211" s="1"/>
  <c r="K40" i="34"/>
  <c r="K40" i="36" s="1"/>
  <c r="K40" i="41"/>
  <c r="DM41" i="3"/>
  <c r="K41" i="22"/>
  <c r="DF42" i="3" s="1"/>
  <c r="K22" i="208" s="1"/>
  <c r="K41" i="25"/>
  <c r="DK42" i="3" s="1"/>
  <c r="K22" i="211" s="1"/>
  <c r="K41" i="41"/>
  <c r="DM42" i="3"/>
  <c r="K42" i="22"/>
  <c r="DF43" i="3" s="1"/>
  <c r="K23" i="208" s="1"/>
  <c r="K42" i="25"/>
  <c r="DK43" i="3" s="1"/>
  <c r="K23" i="211" s="1"/>
  <c r="K42" i="41"/>
  <c r="DM43" i="3"/>
  <c r="K43" i="22"/>
  <c r="DF44" i="3" s="1"/>
  <c r="K24" i="208" s="1"/>
  <c r="K43" i="25"/>
  <c r="DK44" i="3" s="1"/>
  <c r="K24" i="211" s="1"/>
  <c r="K43" i="34"/>
  <c r="K43" i="36" s="1"/>
  <c r="K43" i="41"/>
  <c r="DM44" i="3"/>
  <c r="K44" i="22"/>
  <c r="DF45" i="3" s="1"/>
  <c r="K25" i="208" s="1"/>
  <c r="K44" i="25"/>
  <c r="DK45" i="3" s="1"/>
  <c r="K25" i="211" s="1"/>
  <c r="K44" i="34"/>
  <c r="K44" i="36" s="1"/>
  <c r="K44" i="41"/>
  <c r="DM45" i="3"/>
  <c r="K45" i="22"/>
  <c r="DF46" i="3" s="1"/>
  <c r="K26" i="208" s="1"/>
  <c r="K45" i="25"/>
  <c r="DK46" i="3" s="1"/>
  <c r="K26" i="211" s="1"/>
  <c r="K45" i="41"/>
  <c r="DM46" i="3"/>
  <c r="K46" i="22"/>
  <c r="DF47" i="3" s="1"/>
  <c r="K27" i="208" s="1"/>
  <c r="K46" i="25"/>
  <c r="DK47" i="3" s="1"/>
  <c r="K27" i="211" s="1"/>
  <c r="K46" i="41"/>
  <c r="DM47" i="3"/>
  <c r="K47" i="22"/>
  <c r="DF48" i="3" s="1"/>
  <c r="K28" i="208" s="1"/>
  <c r="K47" i="25"/>
  <c r="DK48" i="3" s="1"/>
  <c r="K28" i="211" s="1"/>
  <c r="K47" i="34"/>
  <c r="K47" i="36" s="1"/>
  <c r="K47" i="41"/>
  <c r="DM48" i="3"/>
  <c r="K48" i="22"/>
  <c r="DF49" i="3" s="1"/>
  <c r="K29" i="208" s="1"/>
  <c r="K48" i="25"/>
  <c r="DK49" i="3" s="1"/>
  <c r="K29" i="211" s="1"/>
  <c r="K48" i="41"/>
  <c r="L23" i="22"/>
  <c r="DR24" i="3" s="1"/>
  <c r="L23" i="25"/>
  <c r="DW24" i="3" s="1"/>
  <c r="DY24"/>
  <c r="L24" i="22"/>
  <c r="DR25" i="3" s="1"/>
  <c r="L5" i="208" s="1"/>
  <c r="L24" i="25"/>
  <c r="DW25" i="3" s="1"/>
  <c r="L5" i="211" s="1"/>
  <c r="L25" i="22"/>
  <c r="DR26" i="3" s="1"/>
  <c r="L6" i="208" s="1"/>
  <c r="L25" i="25"/>
  <c r="DW26" i="3" s="1"/>
  <c r="L6" i="211" s="1"/>
  <c r="L25" i="34"/>
  <c r="L25" i="41"/>
  <c r="L26" i="22"/>
  <c r="DR27" i="3" s="1"/>
  <c r="L7" i="208" s="1"/>
  <c r="L26" i="25"/>
  <c r="DW27" i="3" s="1"/>
  <c r="L7" i="211" s="1"/>
  <c r="L26" i="34"/>
  <c r="L26" i="41"/>
  <c r="L27" i="22"/>
  <c r="DR28" i="3" s="1"/>
  <c r="L8" i="208" s="1"/>
  <c r="L27" i="25"/>
  <c r="DW28" i="3" s="1"/>
  <c r="L8" i="211" s="1"/>
  <c r="L27" i="34"/>
  <c r="L27" i="41"/>
  <c r="L28" i="22"/>
  <c r="DR29" i="3" s="1"/>
  <c r="L9" i="208" s="1"/>
  <c r="L28" i="25"/>
  <c r="DW29" i="3" s="1"/>
  <c r="L9" i="211" s="1"/>
  <c r="L28" i="34"/>
  <c r="L28" i="41"/>
  <c r="DY29" i="3"/>
  <c r="L29" i="22"/>
  <c r="DR30" i="3" s="1"/>
  <c r="L10" i="208" s="1"/>
  <c r="L29" i="25"/>
  <c r="DW30" i="3" s="1"/>
  <c r="L10" i="211" s="1"/>
  <c r="L29" i="41"/>
  <c r="DY30" i="3"/>
  <c r="DX30" s="1"/>
  <c r="L30" i="22"/>
  <c r="DR31" i="3" s="1"/>
  <c r="L11" i="208" s="1"/>
  <c r="L30" i="25"/>
  <c r="DW31" i="3" s="1"/>
  <c r="L11" i="211" s="1"/>
  <c r="L30" i="41"/>
  <c r="DY31" i="3"/>
  <c r="L31" i="22"/>
  <c r="DR32" i="3" s="1"/>
  <c r="L12" i="208" s="1"/>
  <c r="L31" i="25"/>
  <c r="DW32" i="3" s="1"/>
  <c r="L12" i="211" s="1"/>
  <c r="L31" i="41"/>
  <c r="DY32" i="3"/>
  <c r="L32" i="22"/>
  <c r="DR33" i="3" s="1"/>
  <c r="L13" i="208" s="1"/>
  <c r="L32" i="25"/>
  <c r="DW33" i="3" s="1"/>
  <c r="L13" i="211" s="1"/>
  <c r="L32" i="41"/>
  <c r="DY33" i="3"/>
  <c r="L33" i="22"/>
  <c r="DR34" i="3" s="1"/>
  <c r="L14" i="208" s="1"/>
  <c r="L33" i="25"/>
  <c r="DW34" i="3" s="1"/>
  <c r="L14" i="211" s="1"/>
  <c r="L33" i="41"/>
  <c r="DY34" i="3"/>
  <c r="DX34" s="1"/>
  <c r="L34" i="22"/>
  <c r="DR35" i="3" s="1"/>
  <c r="L15" i="208" s="1"/>
  <c r="L34" i="25"/>
  <c r="DW35" i="3" s="1"/>
  <c r="L15" i="211" s="1"/>
  <c r="L34" i="41"/>
  <c r="DY35" i="3"/>
  <c r="L35" i="22"/>
  <c r="DR36" i="3" s="1"/>
  <c r="L16" i="208" s="1"/>
  <c r="L35" i="25"/>
  <c r="DW36" i="3" s="1"/>
  <c r="L16" i="211" s="1"/>
  <c r="L35" i="41"/>
  <c r="DY36" i="3"/>
  <c r="L36" i="22"/>
  <c r="DR37" i="3" s="1"/>
  <c r="L17" i="208" s="1"/>
  <c r="L36" i="25"/>
  <c r="DW37" i="3" s="1"/>
  <c r="L17" i="211" s="1"/>
  <c r="L36" i="41"/>
  <c r="DY37" i="3"/>
  <c r="L37" i="22"/>
  <c r="DR38" i="3" s="1"/>
  <c r="L18" i="208" s="1"/>
  <c r="L37" i="25"/>
  <c r="DW38" i="3" s="1"/>
  <c r="L18" i="211" s="1"/>
  <c r="L37" i="41"/>
  <c r="DY38" i="3"/>
  <c r="DX38" s="1"/>
  <c r="L38" i="22"/>
  <c r="DR39" i="3" s="1"/>
  <c r="L19" i="208" s="1"/>
  <c r="L38" i="25"/>
  <c r="DW39" i="3" s="1"/>
  <c r="L19" i="211" s="1"/>
  <c r="L38" i="41"/>
  <c r="DY39" i="3"/>
  <c r="L39" i="22"/>
  <c r="DR40" i="3" s="1"/>
  <c r="L20" i="208" s="1"/>
  <c r="L39" i="25"/>
  <c r="DW40" i="3" s="1"/>
  <c r="L20" i="211" s="1"/>
  <c r="L39" i="34"/>
  <c r="L39" i="36" s="1"/>
  <c r="L39" i="41"/>
  <c r="DY40" i="3"/>
  <c r="L40" i="22"/>
  <c r="DR41" i="3" s="1"/>
  <c r="L21" i="208" s="1"/>
  <c r="L40" i="25"/>
  <c r="DW41" i="3" s="1"/>
  <c r="L21" i="211" s="1"/>
  <c r="L40" i="41"/>
  <c r="DY41" i="3"/>
  <c r="L41" i="22"/>
  <c r="DR42" i="3" s="1"/>
  <c r="L22" i="208" s="1"/>
  <c r="L41" i="25"/>
  <c r="DW42" i="3" s="1"/>
  <c r="L22" i="211" s="1"/>
  <c r="L41" i="41"/>
  <c r="DY42" i="3"/>
  <c r="L42" i="22"/>
  <c r="DR43" i="3" s="1"/>
  <c r="L23" i="208" s="1"/>
  <c r="L42" i="25"/>
  <c r="DW43" i="3" s="1"/>
  <c r="L23" i="211" s="1"/>
  <c r="L42" i="41"/>
  <c r="DY43" i="3"/>
  <c r="L43" i="22"/>
  <c r="DR44" i="3" s="1"/>
  <c r="L24" i="208" s="1"/>
  <c r="L43" i="25"/>
  <c r="DW44" i="3" s="1"/>
  <c r="L24" i="211" s="1"/>
  <c r="L43" i="34"/>
  <c r="L43" i="36" s="1"/>
  <c r="L43" i="41"/>
  <c r="DY44" i="3"/>
  <c r="L44" i="22"/>
  <c r="DR45" i="3" s="1"/>
  <c r="L25" i="208" s="1"/>
  <c r="L44" i="25"/>
  <c r="DW45" i="3" s="1"/>
  <c r="L25" i="211" s="1"/>
  <c r="L44" i="41"/>
  <c r="DY45" i="3"/>
  <c r="L45" i="22"/>
  <c r="DR46" i="3" s="1"/>
  <c r="L26" i="208" s="1"/>
  <c r="L45" i="25"/>
  <c r="DW46" i="3" s="1"/>
  <c r="L26" i="211" s="1"/>
  <c r="L45" i="41"/>
  <c r="DY46" i="3"/>
  <c r="DX46" s="1"/>
  <c r="L46" i="22"/>
  <c r="DR47" i="3" s="1"/>
  <c r="L27" i="208" s="1"/>
  <c r="L46" i="25"/>
  <c r="DW47" i="3" s="1"/>
  <c r="L27" i="211" s="1"/>
  <c r="L46" i="41"/>
  <c r="DY47" i="3"/>
  <c r="L47" i="22"/>
  <c r="DR48" i="3" s="1"/>
  <c r="L28" i="208" s="1"/>
  <c r="L47" i="25"/>
  <c r="DW48" i="3" s="1"/>
  <c r="L28" i="211" s="1"/>
  <c r="L47" i="34"/>
  <c r="L47" i="36" s="1"/>
  <c r="L47" i="41"/>
  <c r="DY48" i="3"/>
  <c r="L48" i="22"/>
  <c r="DR49" i="3" s="1"/>
  <c r="L29" i="208" s="1"/>
  <c r="L48" i="25"/>
  <c r="DW49" i="3" s="1"/>
  <c r="L29" i="211" s="1"/>
  <c r="L48" i="41"/>
  <c r="M23" i="22"/>
  <c r="ED24" i="3" s="1"/>
  <c r="M23" i="25"/>
  <c r="EI24" i="3" s="1"/>
  <c r="EK24"/>
  <c r="M24" i="22"/>
  <c r="ED25" i="3" s="1"/>
  <c r="M5" i="208" s="1"/>
  <c r="M24" i="25"/>
  <c r="EI25" i="3" s="1"/>
  <c r="M5" i="211" s="1"/>
  <c r="EK25" i="3"/>
  <c r="M25" i="22"/>
  <c r="ED26" i="3" s="1"/>
  <c r="M6" i="208" s="1"/>
  <c r="M25" i="25"/>
  <c r="EI26" i="3" s="1"/>
  <c r="M6" i="211" s="1"/>
  <c r="M25" i="41"/>
  <c r="EK26" i="3"/>
  <c r="M26" i="22"/>
  <c r="ED27" i="3" s="1"/>
  <c r="M7" i="208" s="1"/>
  <c r="M26" i="25"/>
  <c r="EI27" i="3" s="1"/>
  <c r="M7" i="211" s="1"/>
  <c r="M26" i="41"/>
  <c r="EK27" i="3"/>
  <c r="M27" i="22"/>
  <c r="ED28" i="3" s="1"/>
  <c r="M8" i="208" s="1"/>
  <c r="M27" i="25"/>
  <c r="EI28" i="3" s="1"/>
  <c r="M8" i="211" s="1"/>
  <c r="M27" i="41"/>
  <c r="EK28" i="3"/>
  <c r="M28" i="22"/>
  <c r="ED29" i="3" s="1"/>
  <c r="M9" i="208" s="1"/>
  <c r="M28" i="25"/>
  <c r="EI29" i="3" s="1"/>
  <c r="M9" i="211" s="1"/>
  <c r="M28" i="41"/>
  <c r="EK29" i="3"/>
  <c r="M29" i="22"/>
  <c r="ED30" i="3" s="1"/>
  <c r="M10" i="208" s="1"/>
  <c r="M29" i="25"/>
  <c r="EI30" i="3" s="1"/>
  <c r="M10" i="211" s="1"/>
  <c r="M29" i="41"/>
  <c r="EK30" i="3"/>
  <c r="M30" i="22"/>
  <c r="ED31" i="3" s="1"/>
  <c r="M11" i="208" s="1"/>
  <c r="M30" i="25"/>
  <c r="EI31" i="3" s="1"/>
  <c r="M11" i="211" s="1"/>
  <c r="M30" i="41"/>
  <c r="EK31" i="3"/>
  <c r="M31" i="22"/>
  <c r="ED32" i="3" s="1"/>
  <c r="M12" i="208" s="1"/>
  <c r="M31" i="25"/>
  <c r="EI32" i="3" s="1"/>
  <c r="M12" i="211" s="1"/>
  <c r="M31" i="41"/>
  <c r="EK32" i="3"/>
  <c r="M32" i="22"/>
  <c r="ED33" i="3" s="1"/>
  <c r="M13" i="208" s="1"/>
  <c r="M32" i="25"/>
  <c r="EI33" i="3" s="1"/>
  <c r="M13" i="211" s="1"/>
  <c r="M32" i="41"/>
  <c r="EK33" i="3"/>
  <c r="M33" i="22"/>
  <c r="ED34" i="3" s="1"/>
  <c r="M14" i="208" s="1"/>
  <c r="M33" i="25"/>
  <c r="EI34" i="3" s="1"/>
  <c r="M14" i="211" s="1"/>
  <c r="M33" i="41"/>
  <c r="EK34" i="3"/>
  <c r="M34" i="22"/>
  <c r="ED35" i="3" s="1"/>
  <c r="M15" i="208" s="1"/>
  <c r="M34" i="25"/>
  <c r="EI35" i="3" s="1"/>
  <c r="M15" i="211" s="1"/>
  <c r="M34" i="41"/>
  <c r="EK35" i="3"/>
  <c r="M35" i="22"/>
  <c r="ED36" i="3" s="1"/>
  <c r="M16" i="208" s="1"/>
  <c r="M35" i="25"/>
  <c r="EI36" i="3" s="1"/>
  <c r="M16" i="211" s="1"/>
  <c r="M35" i="41"/>
  <c r="EK36" i="3"/>
  <c r="M36" i="22"/>
  <c r="ED37" i="3" s="1"/>
  <c r="M17" i="208" s="1"/>
  <c r="M36" i="25"/>
  <c r="EI37" i="3" s="1"/>
  <c r="M17" i="211" s="1"/>
  <c r="M36" i="41"/>
  <c r="EK37" i="3"/>
  <c r="M37" i="22"/>
  <c r="ED38" i="3" s="1"/>
  <c r="M18" i="208" s="1"/>
  <c r="M37" i="25"/>
  <c r="EI38" i="3" s="1"/>
  <c r="M18" i="211" s="1"/>
  <c r="M37" i="41"/>
  <c r="EK38" i="3"/>
  <c r="M38" i="22"/>
  <c r="ED39" i="3" s="1"/>
  <c r="M19" i="208" s="1"/>
  <c r="M38" i="25"/>
  <c r="EI39" i="3" s="1"/>
  <c r="M19" i="211" s="1"/>
  <c r="M38" i="34"/>
  <c r="M38" i="36" s="1"/>
  <c r="M38" i="41"/>
  <c r="EK39" i="3"/>
  <c r="M39" i="22"/>
  <c r="ED40" i="3" s="1"/>
  <c r="M20" i="208" s="1"/>
  <c r="M39" i="25"/>
  <c r="EI40" i="3" s="1"/>
  <c r="M20" i="211" s="1"/>
  <c r="M39" i="41"/>
  <c r="EK40" i="3"/>
  <c r="M40" i="22"/>
  <c r="ED41" i="3" s="1"/>
  <c r="M21" i="208" s="1"/>
  <c r="M40" i="25"/>
  <c r="EI41" i="3" s="1"/>
  <c r="M21" i="211" s="1"/>
  <c r="M40" i="41"/>
  <c r="EK41" i="3"/>
  <c r="EJ41" s="1"/>
  <c r="M41" i="22"/>
  <c r="ED42" i="3" s="1"/>
  <c r="M22" i="208" s="1"/>
  <c r="M41" i="25"/>
  <c r="EI42" i="3" s="1"/>
  <c r="M22" i="211" s="1"/>
  <c r="M41" i="41"/>
  <c r="EK42" i="3"/>
  <c r="M42" i="22"/>
  <c r="ED43" i="3" s="1"/>
  <c r="M23" i="208" s="1"/>
  <c r="M42" i="25"/>
  <c r="EI43" i="3" s="1"/>
  <c r="M23" i="211" s="1"/>
  <c r="M42" i="34"/>
  <c r="M42" i="36" s="1"/>
  <c r="M42" i="41"/>
  <c r="EK43" i="3"/>
  <c r="M43" i="22"/>
  <c r="ED44" i="3" s="1"/>
  <c r="M24" i="208" s="1"/>
  <c r="M43" i="25"/>
  <c r="EI44" i="3" s="1"/>
  <c r="M24" i="211" s="1"/>
  <c r="M43" i="41"/>
  <c r="EK44" i="3"/>
  <c r="M44" i="22"/>
  <c r="ED45" i="3" s="1"/>
  <c r="M25" i="208" s="1"/>
  <c r="M44" i="25"/>
  <c r="EI45" i="3" s="1"/>
  <c r="M25" i="211" s="1"/>
  <c r="M44" i="41"/>
  <c r="EK45" i="3"/>
  <c r="M45" i="22"/>
  <c r="ED46" i="3" s="1"/>
  <c r="M26" i="208" s="1"/>
  <c r="M45" i="25"/>
  <c r="EI46" i="3" s="1"/>
  <c r="M26" i="211" s="1"/>
  <c r="M45" i="41"/>
  <c r="EK46" i="3"/>
  <c r="M46" i="22"/>
  <c r="ED47" i="3" s="1"/>
  <c r="M27" i="208" s="1"/>
  <c r="M46" i="25"/>
  <c r="EI47" i="3" s="1"/>
  <c r="M27" i="211" s="1"/>
  <c r="M46" i="34"/>
  <c r="M46" i="36" s="1"/>
  <c r="M46" i="41"/>
  <c r="EK47" i="3"/>
  <c r="M47" i="22"/>
  <c r="ED48" i="3" s="1"/>
  <c r="M28" i="208" s="1"/>
  <c r="M47" i="25"/>
  <c r="EI48" i="3" s="1"/>
  <c r="M28" i="211" s="1"/>
  <c r="M47" i="34"/>
  <c r="M47" i="36" s="1"/>
  <c r="M47" i="41"/>
  <c r="EK48" i="3"/>
  <c r="M48" i="22"/>
  <c r="ED49" i="3" s="1"/>
  <c r="M29" i="208" s="1"/>
  <c r="M48" i="25"/>
  <c r="EI49" i="3" s="1"/>
  <c r="M29" i="211" s="1"/>
  <c r="M48" i="41"/>
  <c r="N23" i="22"/>
  <c r="EP24" i="3" s="1"/>
  <c r="N23" i="25"/>
  <c r="EU24" i="3" s="1"/>
  <c r="EW24"/>
  <c r="EW56" s="1"/>
  <c r="N24" i="22"/>
  <c r="EP25" i="3" s="1"/>
  <c r="N5" i="208" s="1"/>
  <c r="N24" i="25"/>
  <c r="EU25" i="3" s="1"/>
  <c r="N5" i="211" s="1"/>
  <c r="EW25" i="3"/>
  <c r="N25" i="22"/>
  <c r="EP26" i="3" s="1"/>
  <c r="N6" i="208" s="1"/>
  <c r="N25" i="25"/>
  <c r="EU26" i="3" s="1"/>
  <c r="N6" i="211" s="1"/>
  <c r="EW26" i="3"/>
  <c r="EV26" s="1"/>
  <c r="N26" i="22"/>
  <c r="EP27" i="3" s="1"/>
  <c r="N7" i="208" s="1"/>
  <c r="N26" i="25"/>
  <c r="EU27" i="3" s="1"/>
  <c r="N7" i="211" s="1"/>
  <c r="EW27" i="3"/>
  <c r="N27" i="22"/>
  <c r="EP28" i="3" s="1"/>
  <c r="N8" i="208" s="1"/>
  <c r="N27" i="25"/>
  <c r="EU28" i="3" s="1"/>
  <c r="N8" i="211" s="1"/>
  <c r="N27" i="41"/>
  <c r="EW28" i="3"/>
  <c r="N28" i="22"/>
  <c r="EP29" i="3" s="1"/>
  <c r="N9" i="208" s="1"/>
  <c r="N28" i="25"/>
  <c r="EU29" i="3" s="1"/>
  <c r="N9" i="211" s="1"/>
  <c r="N28" i="34"/>
  <c r="N28" i="41"/>
  <c r="EW29" i="3"/>
  <c r="N29" i="22"/>
  <c r="EP30" i="3" s="1"/>
  <c r="N10" i="208" s="1"/>
  <c r="N29" i="25"/>
  <c r="EU30" i="3" s="1"/>
  <c r="N10" i="211" s="1"/>
  <c r="N29" i="34"/>
  <c r="N29" i="41"/>
  <c r="EW30" i="3"/>
  <c r="N30" i="22"/>
  <c r="EP31" i="3" s="1"/>
  <c r="N11" i="208" s="1"/>
  <c r="N30" i="25"/>
  <c r="EU31" i="3" s="1"/>
  <c r="N11" i="211" s="1"/>
  <c r="N30" i="41"/>
  <c r="EW31" i="3"/>
  <c r="EV31" s="1"/>
  <c r="N31" i="22"/>
  <c r="EP32" i="3" s="1"/>
  <c r="N12" i="208" s="1"/>
  <c r="N31" i="25"/>
  <c r="EU32" i="3" s="1"/>
  <c r="N12" i="211" s="1"/>
  <c r="N31" i="41"/>
  <c r="EW32" i="3"/>
  <c r="N32" i="22"/>
  <c r="EP33" i="3" s="1"/>
  <c r="N13" i="208" s="1"/>
  <c r="N32" i="25"/>
  <c r="EU33" i="3" s="1"/>
  <c r="N13" i="211" s="1"/>
  <c r="N32" i="41"/>
  <c r="EW33" i="3"/>
  <c r="N33" i="22"/>
  <c r="EP34" i="3" s="1"/>
  <c r="N14" i="208" s="1"/>
  <c r="N33" i="25"/>
  <c r="EU34" i="3" s="1"/>
  <c r="N14" i="211" s="1"/>
  <c r="N33" i="41"/>
  <c r="EW34" i="3"/>
  <c r="N34" i="22"/>
  <c r="EP35" i="3" s="1"/>
  <c r="N15" i="208" s="1"/>
  <c r="N34" i="25"/>
  <c r="EU35" i="3" s="1"/>
  <c r="N15" i="211" s="1"/>
  <c r="N34" i="41"/>
  <c r="EW35" i="3"/>
  <c r="N35" i="22"/>
  <c r="EP36" i="3" s="1"/>
  <c r="N16" i="208" s="1"/>
  <c r="N35" i="25"/>
  <c r="EU36" i="3" s="1"/>
  <c r="N16" i="211" s="1"/>
  <c r="N35" i="41"/>
  <c r="EW36" i="3"/>
  <c r="N36" i="22"/>
  <c r="EP37" i="3" s="1"/>
  <c r="N17" i="208" s="1"/>
  <c r="N36" i="25"/>
  <c r="EU37" i="3" s="1"/>
  <c r="N17" i="211" s="1"/>
  <c r="N36" i="34"/>
  <c r="N36" i="36" s="1"/>
  <c r="N36" i="41"/>
  <c r="EW37" i="3"/>
  <c r="N37" i="22"/>
  <c r="EP38" i="3" s="1"/>
  <c r="N18" i="208" s="1"/>
  <c r="N37" i="25"/>
  <c r="EU38" i="3" s="1"/>
  <c r="N18" i="211" s="1"/>
  <c r="N37" i="34"/>
  <c r="N37" i="36" s="1"/>
  <c r="N37" i="41"/>
  <c r="EW38" i="3"/>
  <c r="N38" i="22"/>
  <c r="EP39" i="3" s="1"/>
  <c r="N19" i="208" s="1"/>
  <c r="N38" i="25"/>
  <c r="EU39" i="3" s="1"/>
  <c r="N19" i="211" s="1"/>
  <c r="N38" i="41"/>
  <c r="EW39" i="3"/>
  <c r="N39" i="22"/>
  <c r="EP40" i="3" s="1"/>
  <c r="N20" i="208" s="1"/>
  <c r="N39" i="25"/>
  <c r="EU40" i="3" s="1"/>
  <c r="N20" i="211" s="1"/>
  <c r="N39" i="41"/>
  <c r="EW40" i="3"/>
  <c r="N40" i="22"/>
  <c r="EP41" i="3" s="1"/>
  <c r="N21" i="208" s="1"/>
  <c r="N40" i="25"/>
  <c r="EU41" i="3" s="1"/>
  <c r="N21" i="211" s="1"/>
  <c r="N40" i="34"/>
  <c r="N40" i="36" s="1"/>
  <c r="N40" i="41"/>
  <c r="EW41" i="3"/>
  <c r="N41" i="22"/>
  <c r="EP42" i="3" s="1"/>
  <c r="N22" i="208" s="1"/>
  <c r="N41" i="25"/>
  <c r="EU42" i="3" s="1"/>
  <c r="N22" i="211" s="1"/>
  <c r="N41" i="34"/>
  <c r="N41" i="36" s="1"/>
  <c r="N41" i="41"/>
  <c r="EW42" i="3"/>
  <c r="N42" i="22"/>
  <c r="EP43" i="3" s="1"/>
  <c r="N23" i="208" s="1"/>
  <c r="N42" i="25"/>
  <c r="EU43" i="3" s="1"/>
  <c r="N23" i="211" s="1"/>
  <c r="N42" i="41"/>
  <c r="EW43" i="3"/>
  <c r="EV43" s="1"/>
  <c r="N43" i="22"/>
  <c r="EP44" i="3" s="1"/>
  <c r="N24" i="208" s="1"/>
  <c r="N43" i="25"/>
  <c r="EU44" i="3" s="1"/>
  <c r="N24" i="211" s="1"/>
  <c r="N43" i="41"/>
  <c r="EW44" i="3"/>
  <c r="N44" i="22"/>
  <c r="EP45" i="3" s="1"/>
  <c r="N25" i="208" s="1"/>
  <c r="N44" i="25"/>
  <c r="EU45" i="3" s="1"/>
  <c r="N25" i="211" s="1"/>
  <c r="N44" i="34"/>
  <c r="N44" i="36" s="1"/>
  <c r="N44" i="41"/>
  <c r="EW45" i="3"/>
  <c r="N45" i="22"/>
  <c r="EP46" i="3" s="1"/>
  <c r="N26" i="208" s="1"/>
  <c r="N45" i="25"/>
  <c r="EU46" i="3" s="1"/>
  <c r="N26" i="211" s="1"/>
  <c r="N45" i="34"/>
  <c r="N45" i="36" s="1"/>
  <c r="N45" i="41"/>
  <c r="EW46" i="3"/>
  <c r="N46" i="22"/>
  <c r="EP47" i="3" s="1"/>
  <c r="N27" i="208" s="1"/>
  <c r="N46" i="25"/>
  <c r="EU47" i="3" s="1"/>
  <c r="N27" i="211" s="1"/>
  <c r="N46" i="34"/>
  <c r="N46" i="36" s="1"/>
  <c r="N46" i="41"/>
  <c r="EW47" i="3"/>
  <c r="EV47" s="1"/>
  <c r="N47" i="22"/>
  <c r="EP48" i="3" s="1"/>
  <c r="N28" i="208" s="1"/>
  <c r="N47" i="25"/>
  <c r="EU48" i="3" s="1"/>
  <c r="N28" i="211" s="1"/>
  <c r="N47" i="41"/>
  <c r="N48" i="22"/>
  <c r="EP49" i="3" s="1"/>
  <c r="N29" i="208" s="1"/>
  <c r="N48" i="25"/>
  <c r="EU49" i="3" s="1"/>
  <c r="N29" i="211" s="1"/>
  <c r="N48" i="41"/>
  <c r="O23" i="22"/>
  <c r="FB24" i="3" s="1"/>
  <c r="O23" i="25"/>
  <c r="FG24" i="3" s="1"/>
  <c r="O24" i="22"/>
  <c r="FB25" i="3" s="1"/>
  <c r="O5" i="208" s="1"/>
  <c r="O24" i="25"/>
  <c r="FG25" i="3" s="1"/>
  <c r="O5" i="211" s="1"/>
  <c r="FI25" i="3"/>
  <c r="O25" i="22"/>
  <c r="FB26" i="3" s="1"/>
  <c r="O6" i="208" s="1"/>
  <c r="O25" i="25"/>
  <c r="FG26" i="3" s="1"/>
  <c r="O6" i="211" s="1"/>
  <c r="O25" i="41"/>
  <c r="FI26" i="3"/>
  <c r="O26" i="22"/>
  <c r="FB27" i="3" s="1"/>
  <c r="O7" i="208" s="1"/>
  <c r="O26" i="25"/>
  <c r="FG27" i="3" s="1"/>
  <c r="O7" i="211" s="1"/>
  <c r="O26" i="34"/>
  <c r="O26" i="41"/>
  <c r="FI27" i="3"/>
  <c r="O27" i="22"/>
  <c r="FB28" i="3" s="1"/>
  <c r="O8" i="208" s="1"/>
  <c r="O27" i="25"/>
  <c r="FG28" i="3" s="1"/>
  <c r="O8" i="211" s="1"/>
  <c r="O27" i="34"/>
  <c r="O27" i="41"/>
  <c r="FI28" i="3"/>
  <c r="O28" i="22"/>
  <c r="FB29" i="3" s="1"/>
  <c r="O9" i="208" s="1"/>
  <c r="O28" i="25"/>
  <c r="FG29" i="3" s="1"/>
  <c r="O9" i="211" s="1"/>
  <c r="O28" i="41"/>
  <c r="FI29" i="3"/>
  <c r="O29" i="22"/>
  <c r="FB30" i="3" s="1"/>
  <c r="O10" i="208" s="1"/>
  <c r="O29" i="25"/>
  <c r="FG30" i="3" s="1"/>
  <c r="O10" i="211" s="1"/>
  <c r="O29" i="41"/>
  <c r="FI30" i="3"/>
  <c r="O30" i="22"/>
  <c r="FB31" i="3" s="1"/>
  <c r="O11" i="208" s="1"/>
  <c r="O30" i="25"/>
  <c r="FG31" i="3" s="1"/>
  <c r="O11" i="211" s="1"/>
  <c r="O30" i="34"/>
  <c r="O30" i="41"/>
  <c r="FI31" i="3"/>
  <c r="O31" i="22"/>
  <c r="FB32" i="3" s="1"/>
  <c r="O12" i="208" s="1"/>
  <c r="O31" i="25"/>
  <c r="FG32" i="3" s="1"/>
  <c r="O12" i="211" s="1"/>
  <c r="O31" i="34"/>
  <c r="O31" i="41"/>
  <c r="FI32" i="3"/>
  <c r="O32" i="22"/>
  <c r="FB33" i="3" s="1"/>
  <c r="O13" i="208" s="1"/>
  <c r="O32" i="25"/>
  <c r="FG33" i="3" s="1"/>
  <c r="O13" i="211" s="1"/>
  <c r="O32" i="41"/>
  <c r="FI33" i="3"/>
  <c r="O33" i="22"/>
  <c r="FB34" i="3" s="1"/>
  <c r="O14" i="208" s="1"/>
  <c r="O33" i="25"/>
  <c r="FG34" i="3" s="1"/>
  <c r="O14" i="211" s="1"/>
  <c r="O33" i="41"/>
  <c r="FI34" i="3"/>
  <c r="O34" i="22"/>
  <c r="FB35" i="3" s="1"/>
  <c r="O15" i="208" s="1"/>
  <c r="O34" i="25"/>
  <c r="FG35" i="3" s="1"/>
  <c r="O15" i="211" s="1"/>
  <c r="O34" i="34"/>
  <c r="O34" i="36" s="1"/>
  <c r="O34" i="41"/>
  <c r="FI35" i="3"/>
  <c r="O35" i="22"/>
  <c r="FB36" i="3" s="1"/>
  <c r="O16" i="208" s="1"/>
  <c r="O35" i="25"/>
  <c r="FG36" i="3" s="1"/>
  <c r="O16" i="211" s="1"/>
  <c r="O35" i="34"/>
  <c r="O35" i="36" s="1"/>
  <c r="O35" i="41"/>
  <c r="FI36" i="3"/>
  <c r="O36" i="22"/>
  <c r="FB37" i="3" s="1"/>
  <c r="O17" i="208" s="1"/>
  <c r="O36" i="25"/>
  <c r="FG37" i="3" s="1"/>
  <c r="O17" i="211" s="1"/>
  <c r="O36" i="34"/>
  <c r="O36" i="36" s="1"/>
  <c r="O36" i="41"/>
  <c r="FI37" i="3"/>
  <c r="O37" i="22"/>
  <c r="FB38" i="3" s="1"/>
  <c r="O18" i="208" s="1"/>
  <c r="O37" i="25"/>
  <c r="FG38" i="3" s="1"/>
  <c r="O18" i="211" s="1"/>
  <c r="O37" i="41"/>
  <c r="FI38" i="3"/>
  <c r="O38" i="22"/>
  <c r="FB39" i="3" s="1"/>
  <c r="O19" i="208" s="1"/>
  <c r="O38" i="25"/>
  <c r="FG39" i="3" s="1"/>
  <c r="O19" i="211" s="1"/>
  <c r="O38" i="34"/>
  <c r="O38" i="36" s="1"/>
  <c r="O38" i="41"/>
  <c r="FI39" i="3"/>
  <c r="O39" i="22"/>
  <c r="FB40" i="3" s="1"/>
  <c r="O20" i="208" s="1"/>
  <c r="O39" i="25"/>
  <c r="FG40" i="3" s="1"/>
  <c r="O20" i="211" s="1"/>
  <c r="O39" i="34"/>
  <c r="O39" i="36" s="1"/>
  <c r="O39" i="41"/>
  <c r="FI40" i="3"/>
  <c r="O40" i="22"/>
  <c r="FB41" i="3" s="1"/>
  <c r="O21" i="208" s="1"/>
  <c r="O40" i="25"/>
  <c r="FG41" i="3" s="1"/>
  <c r="O21" i="211" s="1"/>
  <c r="O40" i="34"/>
  <c r="O40" i="36" s="1"/>
  <c r="O40" i="41"/>
  <c r="FI41" i="3"/>
  <c r="O41" i="22"/>
  <c r="FB42" i="3" s="1"/>
  <c r="O22" i="208" s="1"/>
  <c r="O41" i="25"/>
  <c r="FG42" i="3" s="1"/>
  <c r="O22" i="211" s="1"/>
  <c r="O41" i="41"/>
  <c r="FI42" i="3"/>
  <c r="O42" i="22"/>
  <c r="FB43" i="3" s="1"/>
  <c r="O23" i="208" s="1"/>
  <c r="O42" i="25"/>
  <c r="FG43" i="3" s="1"/>
  <c r="O23" i="211" s="1"/>
  <c r="O42" i="34"/>
  <c r="O42" i="36" s="1"/>
  <c r="O42" i="41"/>
  <c r="FI43" i="3"/>
  <c r="O43" i="22"/>
  <c r="FB44" i="3" s="1"/>
  <c r="O24" i="208" s="1"/>
  <c r="O43" i="25"/>
  <c r="FG44" i="3" s="1"/>
  <c r="O24" i="211" s="1"/>
  <c r="O43" i="34"/>
  <c r="O43" i="36" s="1"/>
  <c r="O43" i="41"/>
  <c r="FI44" i="3"/>
  <c r="O44" i="22"/>
  <c r="FB45" i="3" s="1"/>
  <c r="O25" i="208" s="1"/>
  <c r="O44" i="25"/>
  <c r="FG45" i="3" s="1"/>
  <c r="O25" i="211" s="1"/>
  <c r="O44" i="34"/>
  <c r="O44" i="36" s="1"/>
  <c r="O44" i="41"/>
  <c r="FI45" i="3"/>
  <c r="O45" i="22"/>
  <c r="FB46" i="3" s="1"/>
  <c r="O26" i="208" s="1"/>
  <c r="O45" i="25"/>
  <c r="FG46" i="3" s="1"/>
  <c r="O26" i="211" s="1"/>
  <c r="O45" i="41"/>
  <c r="FI46" i="3"/>
  <c r="O46" i="22"/>
  <c r="FB47" i="3" s="1"/>
  <c r="O27" i="208" s="1"/>
  <c r="O46" i="25"/>
  <c r="FG47" i="3" s="1"/>
  <c r="O27" i="211" s="1"/>
  <c r="O46" i="34"/>
  <c r="O46" i="36" s="1"/>
  <c r="O46" i="41"/>
  <c r="FI47" i="3"/>
  <c r="O47" i="22"/>
  <c r="FB48" i="3" s="1"/>
  <c r="O28" i="208" s="1"/>
  <c r="O47" i="25"/>
  <c r="FG48" i="3" s="1"/>
  <c r="O28" i="211" s="1"/>
  <c r="O47" i="34"/>
  <c r="O47" i="36" s="1"/>
  <c r="O47" i="41"/>
  <c r="DS50" i="11"/>
  <c r="DS51" s="1"/>
  <c r="DJ50"/>
  <c r="DJ51" s="1"/>
  <c r="DJ52" s="1"/>
  <c r="DJ53" s="1"/>
  <c r="DJ54" s="1"/>
  <c r="DA50"/>
  <c r="DA51" s="1"/>
  <c r="DA52" s="1"/>
  <c r="DA53" s="1"/>
  <c r="DA54" s="1"/>
  <c r="DA56" s="1"/>
  <c r="CR50"/>
  <c r="CR51" s="1"/>
  <c r="CR52" s="1"/>
  <c r="CR53" s="1"/>
  <c r="CR54" s="1"/>
  <c r="CR56" s="1"/>
  <c r="CI50"/>
  <c r="CI51" s="1"/>
  <c r="BZ50"/>
  <c r="BZ51" s="1"/>
  <c r="BZ52" s="1"/>
  <c r="BZ53" s="1"/>
  <c r="BZ54" s="1"/>
  <c r="BZ56" s="1"/>
  <c r="BQ50"/>
  <c r="BQ51" s="1"/>
  <c r="BQ52" s="1"/>
  <c r="BQ53" s="1"/>
  <c r="BQ54" s="1"/>
  <c r="BQ56" s="1"/>
  <c r="BH50"/>
  <c r="BH51" s="1"/>
  <c r="BH52" s="1"/>
  <c r="BH53" s="1"/>
  <c r="BH54" s="1"/>
  <c r="BH56" s="1"/>
  <c r="AY50"/>
  <c r="AY51" s="1"/>
  <c r="AY52" s="1"/>
  <c r="AY53" s="1"/>
  <c r="AY54" s="1"/>
  <c r="AY56" s="1"/>
  <c r="AP50"/>
  <c r="AP51" s="1"/>
  <c r="AP52" s="1"/>
  <c r="AP53" s="1"/>
  <c r="AP54" s="1"/>
  <c r="AP56" s="1"/>
  <c r="AG50"/>
  <c r="AG51"/>
  <c r="AG52" s="1"/>
  <c r="AG53" s="1"/>
  <c r="AG54" s="1"/>
  <c r="X50"/>
  <c r="X51" s="1"/>
  <c r="X52" s="1"/>
  <c r="X53" s="1"/>
  <c r="X54" s="1"/>
  <c r="X56" s="1"/>
  <c r="O50"/>
  <c r="O51" s="1"/>
  <c r="O52" s="1"/>
  <c r="O53" s="1"/>
  <c r="O54" s="1"/>
  <c r="F50"/>
  <c r="F51" s="1"/>
  <c r="F52" s="1"/>
  <c r="F53" s="1"/>
  <c r="F54" s="1"/>
  <c r="G44" i="9"/>
  <c r="AZ49"/>
  <c r="AK49"/>
  <c r="N43" i="8"/>
  <c r="D23" i="220" s="1"/>
  <c r="O44" i="8"/>
  <c r="J44"/>
  <c r="Y44"/>
  <c r="AI44"/>
  <c r="AN44"/>
  <c r="AX44"/>
  <c r="BC44"/>
  <c r="BH44"/>
  <c r="H49" i="76"/>
  <c r="J49"/>
  <c r="Y49"/>
  <c r="Z49"/>
  <c r="AA49"/>
  <c r="AB49"/>
  <c r="AQ49"/>
  <c r="AR49"/>
  <c r="AS49"/>
  <c r="AT49"/>
  <c r="AX49"/>
  <c r="BC49"/>
  <c r="BR49"/>
  <c r="CK49"/>
  <c r="CM49"/>
  <c r="CS49"/>
  <c r="CT49"/>
  <c r="CU49"/>
  <c r="CV49"/>
  <c r="DB49"/>
  <c r="DE49"/>
  <c r="DL49"/>
  <c r="DN49"/>
  <c r="E46" i="57"/>
  <c r="E47"/>
  <c r="E48"/>
  <c r="H49" i="7" s="1"/>
  <c r="E29" i="228" s="1"/>
  <c r="C47" i="57"/>
  <c r="D48" i="7" s="1"/>
  <c r="C28" i="228" s="1"/>
  <c r="C48" i="57"/>
  <c r="D48"/>
  <c r="F48"/>
  <c r="G48"/>
  <c r="L49" i="7" s="1"/>
  <c r="G29" i="228" s="1"/>
  <c r="H48" i="57"/>
  <c r="I48"/>
  <c r="K48"/>
  <c r="L48"/>
  <c r="M48"/>
  <c r="N48"/>
  <c r="O48"/>
  <c r="B48"/>
  <c r="C37"/>
  <c r="AB39" i="47"/>
  <c r="AF39"/>
  <c r="S16"/>
  <c r="O49" i="72"/>
  <c r="N49"/>
  <c r="M49"/>
  <c r="L49"/>
  <c r="K49"/>
  <c r="F49"/>
  <c r="G49"/>
  <c r="H49"/>
  <c r="I49"/>
  <c r="E49"/>
  <c r="J47"/>
  <c r="J48" s="1"/>
  <c r="J49" s="1"/>
  <c r="D48"/>
  <c r="D49" s="1"/>
  <c r="D47" i="34"/>
  <c r="D47" i="36" s="1"/>
  <c r="B48" i="72"/>
  <c r="B49" s="1"/>
  <c r="C44"/>
  <c r="C45" s="1"/>
  <c r="C46" s="1"/>
  <c r="C47" s="1"/>
  <c r="C48" s="1"/>
  <c r="C49" s="1"/>
  <c r="E26"/>
  <c r="E24"/>
  <c r="K13"/>
  <c r="K12" s="1"/>
  <c r="K11" s="1"/>
  <c r="K10" s="1"/>
  <c r="K9" s="1"/>
  <c r="K8" s="1"/>
  <c r="L13"/>
  <c r="L12" s="1"/>
  <c r="L11" s="1"/>
  <c r="L10" s="1"/>
  <c r="L9" s="1"/>
  <c r="L8" s="1"/>
  <c r="L7" s="1"/>
  <c r="L6" s="1"/>
  <c r="L5" s="1"/>
  <c r="L4" s="1"/>
  <c r="M13"/>
  <c r="M12" s="1"/>
  <c r="M11" s="1"/>
  <c r="M10" s="1"/>
  <c r="M9" s="1"/>
  <c r="M8" s="1"/>
  <c r="N13"/>
  <c r="N12" s="1"/>
  <c r="N11" s="1"/>
  <c r="N10" s="1"/>
  <c r="N9" s="1"/>
  <c r="N8" s="1"/>
  <c r="O13"/>
  <c r="O12" s="1"/>
  <c r="O11" s="1"/>
  <c r="O10" s="1"/>
  <c r="O9" s="1"/>
  <c r="O8" s="1"/>
  <c r="O7" s="1"/>
  <c r="O6" s="1"/>
  <c r="O5" s="1"/>
  <c r="O4" s="1"/>
  <c r="H13"/>
  <c r="H12" s="1"/>
  <c r="H11" s="1"/>
  <c r="H10" s="1"/>
  <c r="H9" s="1"/>
  <c r="H8" s="1"/>
  <c r="H7" s="1"/>
  <c r="H6" s="1"/>
  <c r="H5" s="1"/>
  <c r="H4" s="1"/>
  <c r="I13"/>
  <c r="I12" s="1"/>
  <c r="I11" s="1"/>
  <c r="I10" s="1"/>
  <c r="I9" s="1"/>
  <c r="I8" s="1"/>
  <c r="G13"/>
  <c r="G12" s="1"/>
  <c r="G11" s="1"/>
  <c r="G10" s="1"/>
  <c r="G9" s="1"/>
  <c r="G8" s="1"/>
  <c r="F13"/>
  <c r="F12" s="1"/>
  <c r="F11" s="1"/>
  <c r="F10" s="1"/>
  <c r="F9" s="1"/>
  <c r="F8" s="1"/>
  <c r="F7" s="1"/>
  <c r="F6" s="1"/>
  <c r="F5" s="1"/>
  <c r="F4" s="1"/>
  <c r="D13"/>
  <c r="D12" s="1"/>
  <c r="D11" s="1"/>
  <c r="D10" s="1"/>
  <c r="D9" s="1"/>
  <c r="D8" s="1"/>
  <c r="D7" s="1"/>
  <c r="D6" s="1"/>
  <c r="D5" s="1"/>
  <c r="D4" s="1"/>
  <c r="C13"/>
  <c r="C12" s="1"/>
  <c r="C11" s="1"/>
  <c r="C10" s="1"/>
  <c r="C9" s="1"/>
  <c r="C8" s="1"/>
  <c r="AE48"/>
  <c r="AD48"/>
  <c r="AB48"/>
  <c r="Z47"/>
  <c r="Z48" s="1"/>
  <c r="Y48"/>
  <c r="W48"/>
  <c r="T48"/>
  <c r="S44"/>
  <c r="S45" s="1"/>
  <c r="S46" s="1"/>
  <c r="S47" s="1"/>
  <c r="S48" s="1"/>
  <c r="R48"/>
  <c r="AE46"/>
  <c r="X43"/>
  <c r="V43"/>
  <c r="T43"/>
  <c r="U26"/>
  <c r="U24"/>
  <c r="Y47" i="65"/>
  <c r="Y48" s="1"/>
  <c r="R47"/>
  <c r="R48" s="1"/>
  <c r="N49" i="51"/>
  <c r="AB49"/>
  <c r="L50" i="49"/>
  <c r="L50" i="50" s="1"/>
  <c r="M50" i="49"/>
  <c r="CY50" i="4" s="1"/>
  <c r="M30" i="212" s="1"/>
  <c r="AP49" i="51"/>
  <c r="AI37"/>
  <c r="K37" i="49" s="1"/>
  <c r="CG37" i="4" s="1"/>
  <c r="K17" i="212" s="1"/>
  <c r="AI43" i="51"/>
  <c r="K43" i="49" s="1"/>
  <c r="CG43" i="4" s="1"/>
  <c r="K23" i="212" s="1"/>
  <c r="AI44" i="51"/>
  <c r="K44" i="49" s="1"/>
  <c r="AI45" i="51"/>
  <c r="K45" i="49" s="1"/>
  <c r="AI46" i="51"/>
  <c r="K46" i="49"/>
  <c r="AI47" i="51"/>
  <c r="K47" i="49" s="1"/>
  <c r="AI48" i="51"/>
  <c r="K48" i="49"/>
  <c r="AI42" i="51"/>
  <c r="K42" i="49" s="1"/>
  <c r="BO47" i="6"/>
  <c r="BJ49"/>
  <c r="AF49"/>
  <c r="AA49"/>
  <c r="Q49"/>
  <c r="AP47"/>
  <c r="AP48"/>
  <c r="G44"/>
  <c r="G45"/>
  <c r="G46"/>
  <c r="G47"/>
  <c r="G48"/>
  <c r="L49"/>
  <c r="V49"/>
  <c r="AK49"/>
  <c r="AP49"/>
  <c r="AU49"/>
  <c r="AZ49"/>
  <c r="BE49"/>
  <c r="B49"/>
  <c r="B46" i="115"/>
  <c r="B47" s="1"/>
  <c r="C31" i="33"/>
  <c r="C31" i="37" s="1"/>
  <c r="D31" i="33"/>
  <c r="E31"/>
  <c r="E30" s="1"/>
  <c r="F31"/>
  <c r="G31"/>
  <c r="H31"/>
  <c r="H30" s="1"/>
  <c r="H29" s="1"/>
  <c r="H28" s="1"/>
  <c r="H27" s="1"/>
  <c r="H26" s="1"/>
  <c r="H25" s="1"/>
  <c r="H24" s="1"/>
  <c r="H23" s="1"/>
  <c r="H22" s="1"/>
  <c r="H21" s="1"/>
  <c r="H20" s="1"/>
  <c r="H19" s="1"/>
  <c r="H18" s="1"/>
  <c r="H17" s="1"/>
  <c r="H16" s="1"/>
  <c r="H15" s="1"/>
  <c r="H14" s="1"/>
  <c r="H13" s="1"/>
  <c r="H12" s="1"/>
  <c r="H11" s="1"/>
  <c r="H10" s="1"/>
  <c r="H9" s="1"/>
  <c r="H8" s="1"/>
  <c r="H7" s="1"/>
  <c r="H6" s="1"/>
  <c r="H5" s="1"/>
  <c r="H4" s="1"/>
  <c r="H3" s="1"/>
  <c r="I31"/>
  <c r="J31"/>
  <c r="K31"/>
  <c r="L31"/>
  <c r="M31"/>
  <c r="N31"/>
  <c r="O31"/>
  <c r="B31"/>
  <c r="B30" s="1"/>
  <c r="B48" i="53"/>
  <c r="C48"/>
  <c r="D48"/>
  <c r="E48"/>
  <c r="F48"/>
  <c r="G48"/>
  <c r="H48"/>
  <c r="I48"/>
  <c r="J48"/>
  <c r="K48"/>
  <c r="L48"/>
  <c r="M48"/>
  <c r="N48"/>
  <c r="O48"/>
  <c r="C25"/>
  <c r="J13" i="66"/>
  <c r="J12" s="1"/>
  <c r="K14"/>
  <c r="K13" s="1"/>
  <c r="K12" s="1"/>
  <c r="K11" s="1"/>
  <c r="K10" s="1"/>
  <c r="K9" s="1"/>
  <c r="K8" s="1"/>
  <c r="K7" s="1"/>
  <c r="K6" s="1"/>
  <c r="K5" s="1"/>
  <c r="K4" s="1"/>
  <c r="K3" s="1"/>
  <c r="L14"/>
  <c r="M5"/>
  <c r="M4" s="1"/>
  <c r="M3" s="1"/>
  <c r="N14"/>
  <c r="N13" s="1"/>
  <c r="N12" s="1"/>
  <c r="N11" s="1"/>
  <c r="N10" s="1"/>
  <c r="N9" s="1"/>
  <c r="N8" s="1"/>
  <c r="N7" s="1"/>
  <c r="N6" s="1"/>
  <c r="N5" s="1"/>
  <c r="N4" s="1"/>
  <c r="N3" s="1"/>
  <c r="DL5" i="11" s="1"/>
  <c r="I12" i="66"/>
  <c r="I11" s="1"/>
  <c r="I10" s="1"/>
  <c r="I9" s="1"/>
  <c r="I8" s="1"/>
  <c r="I7" s="1"/>
  <c r="I6" s="1"/>
  <c r="I5" s="1"/>
  <c r="I4" s="1"/>
  <c r="I3" s="1"/>
  <c r="G4"/>
  <c r="D18"/>
  <c r="B8"/>
  <c r="B7" s="1"/>
  <c r="B6" s="1"/>
  <c r="B5" s="1"/>
  <c r="B4" s="1"/>
  <c r="B3" s="1"/>
  <c r="C25" i="41"/>
  <c r="C12" i="26"/>
  <c r="D12"/>
  <c r="E8"/>
  <c r="E7" s="1"/>
  <c r="E7" i="25" s="1"/>
  <c r="F12" i="26"/>
  <c r="F11" s="1"/>
  <c r="F11" i="25" s="1"/>
  <c r="H12" i="26"/>
  <c r="I12"/>
  <c r="J11"/>
  <c r="J10" s="1"/>
  <c r="J10" i="25" s="1"/>
  <c r="K12" i="26"/>
  <c r="BE49" i="3"/>
  <c r="BD49" s="1"/>
  <c r="BQ49"/>
  <c r="CC49"/>
  <c r="DM49"/>
  <c r="DY49"/>
  <c r="EK49"/>
  <c r="I49"/>
  <c r="C25" i="52"/>
  <c r="BM25" s="1"/>
  <c r="BN25" s="1"/>
  <c r="DS25" i="4" s="1"/>
  <c r="O5" i="215" s="1"/>
  <c r="C26" i="52"/>
  <c r="O26" s="1"/>
  <c r="P26" s="1"/>
  <c r="C27"/>
  <c r="C28"/>
  <c r="O28" s="1"/>
  <c r="P28" s="1"/>
  <c r="C29"/>
  <c r="BM29" s="1"/>
  <c r="BN29" s="1"/>
  <c r="DS29" i="4" s="1"/>
  <c r="O9" i="215" s="1"/>
  <c r="C30" i="52"/>
  <c r="C31"/>
  <c r="BI31" s="1"/>
  <c r="BJ31" s="1"/>
  <c r="DJ31" i="4" s="1"/>
  <c r="N11" i="215" s="1"/>
  <c r="C32" i="52"/>
  <c r="BM32" s="1"/>
  <c r="BN32" s="1"/>
  <c r="DS32" i="4" s="1"/>
  <c r="O12" i="215" s="1"/>
  <c r="C33" i="52"/>
  <c r="BM33" s="1"/>
  <c r="BN33" s="1"/>
  <c r="DS33" i="4" s="1"/>
  <c r="O13" i="215" s="1"/>
  <c r="C34" i="52"/>
  <c r="E34" s="1"/>
  <c r="F34" s="1"/>
  <c r="C35"/>
  <c r="C36"/>
  <c r="I36" s="1"/>
  <c r="J36" s="1"/>
  <c r="C37"/>
  <c r="BM37" s="1"/>
  <c r="BN37" s="1"/>
  <c r="DS37" i="4" s="1"/>
  <c r="O17" i="215" s="1"/>
  <c r="C38" i="52"/>
  <c r="BM38" s="1"/>
  <c r="BN38" s="1"/>
  <c r="DS38" i="4" s="1"/>
  <c r="O18" i="215" s="1"/>
  <c r="C39" i="52"/>
  <c r="C40"/>
  <c r="BM40" s="1"/>
  <c r="BN40" s="1"/>
  <c r="DS40" i="4" s="1"/>
  <c r="O20" i="215" s="1"/>
  <c r="C41" i="52"/>
  <c r="BM41" s="1"/>
  <c r="BN41" s="1"/>
  <c r="DS41" i="4" s="1"/>
  <c r="O21" i="215" s="1"/>
  <c r="C42" i="52"/>
  <c r="O42" s="1"/>
  <c r="P42" s="1"/>
  <c r="C43"/>
  <c r="C44"/>
  <c r="O44" s="1"/>
  <c r="P44" s="1"/>
  <c r="C45"/>
  <c r="BM45" s="1"/>
  <c r="BN45" s="1"/>
  <c r="DS45" i="4" s="1"/>
  <c r="O25" i="215" s="1"/>
  <c r="C46" i="52"/>
  <c r="C47"/>
  <c r="C48"/>
  <c r="BM48" s="1"/>
  <c r="BN48" s="1"/>
  <c r="DS48" i="4" s="1"/>
  <c r="O28" i="215" s="1"/>
  <c r="C24" i="52"/>
  <c r="S24" s="1"/>
  <c r="T24" s="1"/>
  <c r="B24" i="75"/>
  <c r="D24"/>
  <c r="E24"/>
  <c r="F24"/>
  <c r="G24"/>
  <c r="H24"/>
  <c r="I24"/>
  <c r="L24"/>
  <c r="N24"/>
  <c r="P24"/>
  <c r="R24"/>
  <c r="S24"/>
  <c r="U24"/>
  <c r="V24"/>
  <c r="D30" i="33"/>
  <c r="M30"/>
  <c r="M29" s="1"/>
  <c r="M28" s="1"/>
  <c r="M27" s="1"/>
  <c r="M26" s="1"/>
  <c r="M25" s="1"/>
  <c r="M24" s="1"/>
  <c r="M23" s="1"/>
  <c r="M22" s="1"/>
  <c r="M21" s="1"/>
  <c r="M20" s="1"/>
  <c r="M19" s="1"/>
  <c r="M18" s="1"/>
  <c r="M17" s="1"/>
  <c r="M16" s="1"/>
  <c r="M15" s="1"/>
  <c r="M14" s="1"/>
  <c r="M13" s="1"/>
  <c r="M12" s="1"/>
  <c r="M11" s="1"/>
  <c r="M10" s="1"/>
  <c r="M9" s="1"/>
  <c r="M8" s="1"/>
  <c r="M7" s="1"/>
  <c r="M6" s="1"/>
  <c r="M5" s="1"/>
  <c r="M4" s="1"/>
  <c r="M3" s="1"/>
  <c r="N30"/>
  <c r="N29" s="1"/>
  <c r="BO5" i="6"/>
  <c r="BO6"/>
  <c r="BO7"/>
  <c r="BO8"/>
  <c r="BO9"/>
  <c r="BO10"/>
  <c r="BO11"/>
  <c r="BO12"/>
  <c r="BO13"/>
  <c r="BO14"/>
  <c r="BO15"/>
  <c r="BO16"/>
  <c r="BO17"/>
  <c r="BO18"/>
  <c r="BO19"/>
  <c r="BO20"/>
  <c r="BO21"/>
  <c r="BO22"/>
  <c r="BO23"/>
  <c r="BO4"/>
  <c r="BJ5"/>
  <c r="BJ6"/>
  <c r="BJ7"/>
  <c r="BJ8"/>
  <c r="BJ9"/>
  <c r="BJ10"/>
  <c r="BJ11"/>
  <c r="BJ12"/>
  <c r="BJ13"/>
  <c r="BJ14"/>
  <c r="BJ15"/>
  <c r="BJ16"/>
  <c r="BJ17"/>
  <c r="BJ18"/>
  <c r="BJ19"/>
  <c r="BJ4"/>
  <c r="BE8"/>
  <c r="BE9"/>
  <c r="BE10"/>
  <c r="BE11"/>
  <c r="BE12"/>
  <c r="BE13"/>
  <c r="BE14"/>
  <c r="BE15"/>
  <c r="BE16"/>
  <c r="BE17"/>
  <c r="BE18"/>
  <c r="BE19"/>
  <c r="BE20"/>
  <c r="BE21"/>
  <c r="BE22"/>
  <c r="BE23"/>
  <c r="BE4"/>
  <c r="BE5"/>
  <c r="BE6"/>
  <c r="BE7"/>
  <c r="AZ4"/>
  <c r="AZ5"/>
  <c r="AZ6"/>
  <c r="AZ7"/>
  <c r="AZ8"/>
  <c r="AZ9"/>
  <c r="AZ10"/>
  <c r="AZ11"/>
  <c r="AZ12"/>
  <c r="AZ13"/>
  <c r="AZ14"/>
  <c r="AZ15"/>
  <c r="AZ16"/>
  <c r="AZ17"/>
  <c r="AZ18"/>
  <c r="AZ19"/>
  <c r="AZ20"/>
  <c r="AZ21"/>
  <c r="AZ22"/>
  <c r="AZ23"/>
  <c r="AU4"/>
  <c r="AU5"/>
  <c r="AU6"/>
  <c r="AU7"/>
  <c r="AU8"/>
  <c r="AU9"/>
  <c r="AU10"/>
  <c r="AU11"/>
  <c r="AU12"/>
  <c r="AU13"/>
  <c r="AU14"/>
  <c r="AU15"/>
  <c r="AU16"/>
  <c r="AU17"/>
  <c r="AU18"/>
  <c r="AU19"/>
  <c r="AU20"/>
  <c r="AU21"/>
  <c r="AU22"/>
  <c r="AU23"/>
  <c r="AP4"/>
  <c r="AP5"/>
  <c r="AP6"/>
  <c r="AP7"/>
  <c r="AP8"/>
  <c r="AP9"/>
  <c r="AP10"/>
  <c r="AP11"/>
  <c r="AP12"/>
  <c r="AP13"/>
  <c r="AP14"/>
  <c r="AP15"/>
  <c r="AP16"/>
  <c r="AP17"/>
  <c r="AP18"/>
  <c r="AP19"/>
  <c r="AP20"/>
  <c r="AP21"/>
  <c r="AP22"/>
  <c r="AP23"/>
  <c r="AK4"/>
  <c r="AK5"/>
  <c r="AK6"/>
  <c r="AK7"/>
  <c r="AK8"/>
  <c r="AK9"/>
  <c r="AK10"/>
  <c r="AK11"/>
  <c r="AK12"/>
  <c r="AK13"/>
  <c r="AK14"/>
  <c r="AK15"/>
  <c r="AK16"/>
  <c r="AK17"/>
  <c r="AK18"/>
  <c r="AK19"/>
  <c r="AK20"/>
  <c r="AK21"/>
  <c r="AK22"/>
  <c r="AK23"/>
  <c r="AF4"/>
  <c r="AF5"/>
  <c r="AF6"/>
  <c r="AF7"/>
  <c r="AF8"/>
  <c r="AF9"/>
  <c r="AF10"/>
  <c r="AF11"/>
  <c r="AF12"/>
  <c r="AF13"/>
  <c r="AF14"/>
  <c r="AF15"/>
  <c r="AF16"/>
  <c r="AF17"/>
  <c r="AF18"/>
  <c r="AF19"/>
  <c r="AF20"/>
  <c r="AF21"/>
  <c r="AF22"/>
  <c r="AF23"/>
  <c r="AA4"/>
  <c r="AA5"/>
  <c r="AA6"/>
  <c r="AA7"/>
  <c r="AA8"/>
  <c r="AA9"/>
  <c r="AA10"/>
  <c r="AA11"/>
  <c r="AA12"/>
  <c r="AA13"/>
  <c r="AA14"/>
  <c r="AA15"/>
  <c r="AA16"/>
  <c r="AA17"/>
  <c r="AA18"/>
  <c r="AA19"/>
  <c r="AA20"/>
  <c r="AA21"/>
  <c r="AA22"/>
  <c r="AA23"/>
  <c r="V4"/>
  <c r="V5"/>
  <c r="V6"/>
  <c r="V7"/>
  <c r="V8"/>
  <c r="V9"/>
  <c r="V10"/>
  <c r="V11"/>
  <c r="V12"/>
  <c r="V13"/>
  <c r="V14"/>
  <c r="V15"/>
  <c r="V16"/>
  <c r="V17"/>
  <c r="V18"/>
  <c r="V19"/>
  <c r="V20"/>
  <c r="V21"/>
  <c r="V22"/>
  <c r="V23"/>
  <c r="Q4"/>
  <c r="Q5"/>
  <c r="Q6"/>
  <c r="Q7"/>
  <c r="Q8"/>
  <c r="Q9"/>
  <c r="Q10"/>
  <c r="Q11"/>
  <c r="Q12"/>
  <c r="Q13"/>
  <c r="Q14"/>
  <c r="Q15"/>
  <c r="Q16"/>
  <c r="Q17"/>
  <c r="Q18"/>
  <c r="Q19"/>
  <c r="L5"/>
  <c r="L6"/>
  <c r="L7"/>
  <c r="L8"/>
  <c r="L9"/>
  <c r="L10"/>
  <c r="L11"/>
  <c r="L12"/>
  <c r="L13"/>
  <c r="L14"/>
  <c r="L15"/>
  <c r="L16"/>
  <c r="L17"/>
  <c r="L18"/>
  <c r="L19"/>
  <c r="L20"/>
  <c r="L21"/>
  <c r="L22"/>
  <c r="L23"/>
  <c r="L4"/>
  <c r="G5"/>
  <c r="G6"/>
  <c r="G7"/>
  <c r="G8"/>
  <c r="G9"/>
  <c r="G10"/>
  <c r="G11"/>
  <c r="G12"/>
  <c r="G13"/>
  <c r="G14"/>
  <c r="G15"/>
  <c r="G16"/>
  <c r="G17"/>
  <c r="G18"/>
  <c r="G19"/>
  <c r="G4"/>
  <c r="B5"/>
  <c r="B6"/>
  <c r="B7"/>
  <c r="B8"/>
  <c r="B9"/>
  <c r="B10"/>
  <c r="B11"/>
  <c r="B12"/>
  <c r="B13"/>
  <c r="B14"/>
  <c r="B15"/>
  <c r="B16"/>
  <c r="B17"/>
  <c r="B18"/>
  <c r="B19"/>
  <c r="B20"/>
  <c r="B21"/>
  <c r="B22"/>
  <c r="B23"/>
  <c r="B4"/>
  <c r="BL4"/>
  <c r="BL5"/>
  <c r="U6" i="75"/>
  <c r="BL6" i="6" s="1"/>
  <c r="BL7"/>
  <c r="U8" i="75"/>
  <c r="BL8" i="6" s="1"/>
  <c r="BL9"/>
  <c r="U10" i="75"/>
  <c r="BL10" i="6" s="1"/>
  <c r="BL11"/>
  <c r="U12" i="75"/>
  <c r="BL12" i="6" s="1"/>
  <c r="BL13"/>
  <c r="U14" i="75"/>
  <c r="BL14" i="6" s="1"/>
  <c r="BL15"/>
  <c r="U16" i="75"/>
  <c r="BL16" i="6" s="1"/>
  <c r="BM16" s="1"/>
  <c r="BL17"/>
  <c r="U18" i="75"/>
  <c r="BL18" i="6" s="1"/>
  <c r="BL19"/>
  <c r="U20" i="75"/>
  <c r="BL20" i="6" s="1"/>
  <c r="BL21"/>
  <c r="U22" i="75"/>
  <c r="BL22" i="6" s="1"/>
  <c r="BL23"/>
  <c r="D47" i="53"/>
  <c r="B23"/>
  <c r="B24"/>
  <c r="B25"/>
  <c r="B26"/>
  <c r="B27"/>
  <c r="B28"/>
  <c r="B29"/>
  <c r="B30"/>
  <c r="B31"/>
  <c r="B32"/>
  <c r="B33"/>
  <c r="B34"/>
  <c r="B35"/>
  <c r="B36"/>
  <c r="B37"/>
  <c r="B38"/>
  <c r="B39"/>
  <c r="B40"/>
  <c r="B41"/>
  <c r="B42"/>
  <c r="B43"/>
  <c r="B44"/>
  <c r="B45"/>
  <c r="B46"/>
  <c r="B47"/>
  <c r="C26"/>
  <c r="C27"/>
  <c r="C28"/>
  <c r="C29"/>
  <c r="C30"/>
  <c r="C31"/>
  <c r="C32"/>
  <c r="C33"/>
  <c r="C34"/>
  <c r="C35"/>
  <c r="C36"/>
  <c r="C37"/>
  <c r="C38"/>
  <c r="C39"/>
  <c r="C40"/>
  <c r="C41"/>
  <c r="C42"/>
  <c r="C43"/>
  <c r="C44"/>
  <c r="C45"/>
  <c r="C46"/>
  <c r="C47"/>
  <c r="D23"/>
  <c r="D24"/>
  <c r="D25"/>
  <c r="D26"/>
  <c r="D27"/>
  <c r="D28"/>
  <c r="D29"/>
  <c r="D30"/>
  <c r="D31"/>
  <c r="D32"/>
  <c r="D33"/>
  <c r="D34"/>
  <c r="D35"/>
  <c r="D36"/>
  <c r="D37"/>
  <c r="D38"/>
  <c r="D39"/>
  <c r="D40"/>
  <c r="D41"/>
  <c r="D42"/>
  <c r="D43"/>
  <c r="D44"/>
  <c r="D45"/>
  <c r="D46"/>
  <c r="E26"/>
  <c r="E27"/>
  <c r="E28"/>
  <c r="E29"/>
  <c r="E30"/>
  <c r="E31"/>
  <c r="E32"/>
  <c r="E33"/>
  <c r="E34"/>
  <c r="E35"/>
  <c r="E36"/>
  <c r="E37"/>
  <c r="E38"/>
  <c r="E39"/>
  <c r="E40"/>
  <c r="E41"/>
  <c r="E42"/>
  <c r="E43"/>
  <c r="E44"/>
  <c r="E45"/>
  <c r="E46"/>
  <c r="E47"/>
  <c r="F23"/>
  <c r="F24"/>
  <c r="F25"/>
  <c r="F26"/>
  <c r="F27"/>
  <c r="F28"/>
  <c r="F29"/>
  <c r="F30"/>
  <c r="F31"/>
  <c r="F32"/>
  <c r="F33"/>
  <c r="F34"/>
  <c r="F35"/>
  <c r="F36"/>
  <c r="F37"/>
  <c r="F38"/>
  <c r="F39"/>
  <c r="F40"/>
  <c r="F41"/>
  <c r="F42"/>
  <c r="F43"/>
  <c r="F44"/>
  <c r="F45"/>
  <c r="F46"/>
  <c r="F47"/>
  <c r="G23"/>
  <c r="G24"/>
  <c r="G25"/>
  <c r="G26"/>
  <c r="G27"/>
  <c r="G28"/>
  <c r="G29"/>
  <c r="G30"/>
  <c r="G31"/>
  <c r="G32"/>
  <c r="G33"/>
  <c r="G34"/>
  <c r="G35"/>
  <c r="G36"/>
  <c r="G37"/>
  <c r="G38"/>
  <c r="G39"/>
  <c r="G40"/>
  <c r="G41"/>
  <c r="G42"/>
  <c r="G43"/>
  <c r="G44"/>
  <c r="G45"/>
  <c r="G46"/>
  <c r="G47"/>
  <c r="H23"/>
  <c r="H24"/>
  <c r="H25"/>
  <c r="H26"/>
  <c r="H27"/>
  <c r="H28"/>
  <c r="H29"/>
  <c r="H30"/>
  <c r="H31"/>
  <c r="H32"/>
  <c r="H33"/>
  <c r="H34"/>
  <c r="H35"/>
  <c r="H36"/>
  <c r="H37"/>
  <c r="H38"/>
  <c r="H39"/>
  <c r="H40"/>
  <c r="H41"/>
  <c r="H42"/>
  <c r="H43"/>
  <c r="H44"/>
  <c r="H45"/>
  <c r="H46"/>
  <c r="H47"/>
  <c r="I23"/>
  <c r="I24"/>
  <c r="I25"/>
  <c r="I26"/>
  <c r="I27"/>
  <c r="I28"/>
  <c r="I29"/>
  <c r="I30"/>
  <c r="I31"/>
  <c r="I32"/>
  <c r="I33"/>
  <c r="I34"/>
  <c r="I35"/>
  <c r="I36"/>
  <c r="I37"/>
  <c r="I38"/>
  <c r="I39"/>
  <c r="I40"/>
  <c r="I41"/>
  <c r="I42"/>
  <c r="I43"/>
  <c r="I44"/>
  <c r="I45"/>
  <c r="I46"/>
  <c r="I47"/>
  <c r="J23"/>
  <c r="J24"/>
  <c r="J25"/>
  <c r="J26"/>
  <c r="J27"/>
  <c r="J28"/>
  <c r="J29"/>
  <c r="J30"/>
  <c r="J31"/>
  <c r="J32"/>
  <c r="J33"/>
  <c r="J34"/>
  <c r="J35"/>
  <c r="J36"/>
  <c r="J37"/>
  <c r="J38"/>
  <c r="J39"/>
  <c r="J40"/>
  <c r="J41"/>
  <c r="J42"/>
  <c r="J43"/>
  <c r="J44"/>
  <c r="J45"/>
  <c r="J46"/>
  <c r="J47"/>
  <c r="K23"/>
  <c r="K24"/>
  <c r="K25"/>
  <c r="K26"/>
  <c r="K27"/>
  <c r="K28"/>
  <c r="K29"/>
  <c r="K30"/>
  <c r="K31"/>
  <c r="K32"/>
  <c r="K33"/>
  <c r="K34"/>
  <c r="K35"/>
  <c r="K36"/>
  <c r="K37"/>
  <c r="K38"/>
  <c r="K39"/>
  <c r="K40"/>
  <c r="K41"/>
  <c r="K42"/>
  <c r="K43"/>
  <c r="K44"/>
  <c r="K45"/>
  <c r="K46"/>
  <c r="K47"/>
  <c r="L23"/>
  <c r="L24"/>
  <c r="L25"/>
  <c r="L26"/>
  <c r="L27"/>
  <c r="L28"/>
  <c r="L29"/>
  <c r="L30"/>
  <c r="L31"/>
  <c r="L32"/>
  <c r="L33"/>
  <c r="L34"/>
  <c r="L35"/>
  <c r="L36"/>
  <c r="L37"/>
  <c r="L38"/>
  <c r="L39"/>
  <c r="L40"/>
  <c r="L41"/>
  <c r="L42"/>
  <c r="L43"/>
  <c r="L44"/>
  <c r="L45"/>
  <c r="L46"/>
  <c r="L47"/>
  <c r="M23"/>
  <c r="M24"/>
  <c r="M25"/>
  <c r="M26"/>
  <c r="M27"/>
  <c r="M28"/>
  <c r="M29"/>
  <c r="M30"/>
  <c r="M31"/>
  <c r="M32"/>
  <c r="M33"/>
  <c r="M34"/>
  <c r="M35"/>
  <c r="M36"/>
  <c r="M37"/>
  <c r="M38"/>
  <c r="M39"/>
  <c r="M40"/>
  <c r="M41"/>
  <c r="M42"/>
  <c r="M43"/>
  <c r="M44"/>
  <c r="M45"/>
  <c r="M46"/>
  <c r="M47"/>
  <c r="N27"/>
  <c r="N28"/>
  <c r="N29"/>
  <c r="N30"/>
  <c r="N31"/>
  <c r="N32"/>
  <c r="N33"/>
  <c r="N34"/>
  <c r="N35"/>
  <c r="N36"/>
  <c r="N37"/>
  <c r="N38"/>
  <c r="N39"/>
  <c r="N40"/>
  <c r="N41"/>
  <c r="N42"/>
  <c r="N43"/>
  <c r="N44"/>
  <c r="N45"/>
  <c r="N46"/>
  <c r="N47"/>
  <c r="O23"/>
  <c r="O24"/>
  <c r="O25"/>
  <c r="O26"/>
  <c r="O27"/>
  <c r="O28"/>
  <c r="O29"/>
  <c r="O30"/>
  <c r="O31"/>
  <c r="O32"/>
  <c r="O33"/>
  <c r="O34"/>
  <c r="O35"/>
  <c r="O36"/>
  <c r="O37"/>
  <c r="O38"/>
  <c r="O39"/>
  <c r="O40"/>
  <c r="O41"/>
  <c r="O42"/>
  <c r="O43"/>
  <c r="O44"/>
  <c r="O45"/>
  <c r="O46"/>
  <c r="O47"/>
  <c r="C46" i="75"/>
  <c r="D46"/>
  <c r="C26" i="226" s="1"/>
  <c r="E46" i="75"/>
  <c r="F46"/>
  <c r="G46"/>
  <c r="H46"/>
  <c r="I46"/>
  <c r="J46"/>
  <c r="K46"/>
  <c r="L46"/>
  <c r="M46"/>
  <c r="N46"/>
  <c r="O46"/>
  <c r="P46"/>
  <c r="Q46"/>
  <c r="R46"/>
  <c r="S46"/>
  <c r="T46"/>
  <c r="U46"/>
  <c r="N26" i="226" s="1"/>
  <c r="BL46" i="6"/>
  <c r="V46" i="75"/>
  <c r="B46"/>
  <c r="C44"/>
  <c r="D44"/>
  <c r="E44"/>
  <c r="F44"/>
  <c r="G44"/>
  <c r="H44"/>
  <c r="I44"/>
  <c r="J44"/>
  <c r="K44"/>
  <c r="L44"/>
  <c r="M44"/>
  <c r="N44"/>
  <c r="O44"/>
  <c r="P44"/>
  <c r="Q44"/>
  <c r="R44"/>
  <c r="S44"/>
  <c r="T44"/>
  <c r="U44"/>
  <c r="V44"/>
  <c r="B44"/>
  <c r="C42"/>
  <c r="D42"/>
  <c r="E42"/>
  <c r="F42"/>
  <c r="G42"/>
  <c r="H42"/>
  <c r="I42"/>
  <c r="J42"/>
  <c r="K42"/>
  <c r="L42"/>
  <c r="M42"/>
  <c r="N42"/>
  <c r="O42"/>
  <c r="P42"/>
  <c r="Q42"/>
  <c r="R42"/>
  <c r="S42"/>
  <c r="T42"/>
  <c r="U42"/>
  <c r="V42"/>
  <c r="B42"/>
  <c r="Q49" i="11"/>
  <c r="B26" i="75"/>
  <c r="B28"/>
  <c r="B30"/>
  <c r="B32"/>
  <c r="B34"/>
  <c r="B36"/>
  <c r="B38"/>
  <c r="B40"/>
  <c r="D26"/>
  <c r="D28"/>
  <c r="D30"/>
  <c r="D32"/>
  <c r="D34"/>
  <c r="D36"/>
  <c r="D38"/>
  <c r="D40"/>
  <c r="E26"/>
  <c r="E28"/>
  <c r="E30"/>
  <c r="E32"/>
  <c r="E34"/>
  <c r="E36"/>
  <c r="E38"/>
  <c r="E40"/>
  <c r="F26"/>
  <c r="F28"/>
  <c r="F30"/>
  <c r="F32"/>
  <c r="F34"/>
  <c r="F36"/>
  <c r="F38"/>
  <c r="F40"/>
  <c r="G26"/>
  <c r="G28"/>
  <c r="G30"/>
  <c r="G32"/>
  <c r="G34"/>
  <c r="G36"/>
  <c r="G38"/>
  <c r="G40"/>
  <c r="H26"/>
  <c r="H28"/>
  <c r="H30"/>
  <c r="H32"/>
  <c r="H34"/>
  <c r="H36"/>
  <c r="H38"/>
  <c r="H40"/>
  <c r="I26"/>
  <c r="I28"/>
  <c r="I30"/>
  <c r="I32"/>
  <c r="I34"/>
  <c r="I36"/>
  <c r="I38"/>
  <c r="I40"/>
  <c r="L26"/>
  <c r="L28"/>
  <c r="L30"/>
  <c r="L32"/>
  <c r="L34"/>
  <c r="L36"/>
  <c r="L38"/>
  <c r="L40"/>
  <c r="N26"/>
  <c r="N28"/>
  <c r="N30"/>
  <c r="N32"/>
  <c r="N34"/>
  <c r="N36"/>
  <c r="N38"/>
  <c r="N40"/>
  <c r="P26"/>
  <c r="P28"/>
  <c r="P30"/>
  <c r="P32"/>
  <c r="P34"/>
  <c r="P36"/>
  <c r="P38"/>
  <c r="P40"/>
  <c r="R26"/>
  <c r="R28"/>
  <c r="R30"/>
  <c r="R32"/>
  <c r="R34"/>
  <c r="R36"/>
  <c r="R38"/>
  <c r="R40"/>
  <c r="S26"/>
  <c r="S28"/>
  <c r="S30"/>
  <c r="S32"/>
  <c r="S34"/>
  <c r="S36"/>
  <c r="S38"/>
  <c r="S40"/>
  <c r="U26"/>
  <c r="U28"/>
  <c r="U30"/>
  <c r="U32"/>
  <c r="U34"/>
  <c r="U36"/>
  <c r="U38"/>
  <c r="U40"/>
  <c r="V26"/>
  <c r="V28"/>
  <c r="V30"/>
  <c r="V32"/>
  <c r="V34"/>
  <c r="V36"/>
  <c r="V38"/>
  <c r="V40"/>
  <c r="U30" i="61"/>
  <c r="U29"/>
  <c r="U28"/>
  <c r="U27"/>
  <c r="U26"/>
  <c r="U25"/>
  <c r="U24"/>
  <c r="U23"/>
  <c r="G32" i="57"/>
  <c r="I24"/>
  <c r="P25" i="7" s="1"/>
  <c r="I5" i="228" s="1"/>
  <c r="AI49" i="11"/>
  <c r="AR49"/>
  <c r="BA49"/>
  <c r="BJ49"/>
  <c r="BS49"/>
  <c r="CB49"/>
  <c r="CK49"/>
  <c r="CT49"/>
  <c r="DC49"/>
  <c r="DL49"/>
  <c r="DU49"/>
  <c r="H49"/>
  <c r="U48" i="3"/>
  <c r="AG48"/>
  <c r="E29" i="33"/>
  <c r="E28" s="1"/>
  <c r="E27" s="1"/>
  <c r="E26" s="1"/>
  <c r="E25" s="1"/>
  <c r="E24" s="1"/>
  <c r="F30"/>
  <c r="I30"/>
  <c r="CO48" i="3"/>
  <c r="L30" i="33"/>
  <c r="DY25" i="3"/>
  <c r="DY26"/>
  <c r="DY27"/>
  <c r="DY28"/>
  <c r="FI48"/>
  <c r="B9" i="47"/>
  <c r="B8"/>
  <c r="B7"/>
  <c r="B6"/>
  <c r="B5"/>
  <c r="B4"/>
  <c r="D4" s="1"/>
  <c r="B16"/>
  <c r="D30" i="51"/>
  <c r="B30" i="49" s="1"/>
  <c r="D31" i="51"/>
  <c r="B31" i="49" s="1"/>
  <c r="D31" i="4" s="1"/>
  <c r="B11" i="212" s="1"/>
  <c r="D32" i="51"/>
  <c r="B32" i="49"/>
  <c r="D32" i="4" s="1"/>
  <c r="B12" i="212" s="1"/>
  <c r="D33" i="51"/>
  <c r="B33" i="49" s="1"/>
  <c r="D33" i="4" s="1"/>
  <c r="B13" i="212" s="1"/>
  <c r="D34" i="51"/>
  <c r="B34" i="49"/>
  <c r="D34" i="4" s="1"/>
  <c r="B14" i="212" s="1"/>
  <c r="D35" i="51"/>
  <c r="B35" i="49" s="1"/>
  <c r="D36" i="51"/>
  <c r="B36" i="49" s="1"/>
  <c r="D36" i="4" s="1"/>
  <c r="B16" i="212" s="1"/>
  <c r="D37" i="51"/>
  <c r="B37" i="49" s="1"/>
  <c r="D37" i="4" s="1"/>
  <c r="B17" i="212" s="1"/>
  <c r="D38" i="51"/>
  <c r="B38" i="49" s="1"/>
  <c r="D38" i="4" s="1"/>
  <c r="B18" i="212" s="1"/>
  <c r="D39" i="51"/>
  <c r="B39" i="49" s="1"/>
  <c r="D39" i="4" s="1"/>
  <c r="B19" i="212" s="1"/>
  <c r="D40" i="51"/>
  <c r="B40" i="49" s="1"/>
  <c r="D40" i="4" s="1"/>
  <c r="B20" i="212" s="1"/>
  <c r="D41" i="51"/>
  <c r="B41" i="49" s="1"/>
  <c r="D41" i="4" s="1"/>
  <c r="B21" i="212" s="1"/>
  <c r="D42" i="51"/>
  <c r="B42" i="49" s="1"/>
  <c r="D43" i="51"/>
  <c r="B43" i="49" s="1"/>
  <c r="D44" i="51"/>
  <c r="B44" i="49" s="1"/>
  <c r="D45" i="51"/>
  <c r="B45" i="49"/>
  <c r="D45" i="4" s="1"/>
  <c r="B25" i="212" s="1"/>
  <c r="D46" i="51"/>
  <c r="B46" i="49" s="1"/>
  <c r="D46" i="4" s="1"/>
  <c r="B26" i="212" s="1"/>
  <c r="D47" i="51"/>
  <c r="B47" i="49" s="1"/>
  <c r="D47" i="4" s="1"/>
  <c r="B27" i="212" s="1"/>
  <c r="F13" i="47"/>
  <c r="F12"/>
  <c r="F11"/>
  <c r="F10"/>
  <c r="F9"/>
  <c r="F8"/>
  <c r="F7"/>
  <c r="F6"/>
  <c r="F5"/>
  <c r="F4"/>
  <c r="N35" i="76"/>
  <c r="O35"/>
  <c r="O34" s="1"/>
  <c r="G25" i="51"/>
  <c r="C25" i="49"/>
  <c r="M25" i="4" s="1"/>
  <c r="C5" i="212" s="1"/>
  <c r="G26" i="51"/>
  <c r="C26" i="49" s="1"/>
  <c r="G27" i="51"/>
  <c r="C27" i="49" s="1"/>
  <c r="M27" i="4" s="1"/>
  <c r="C7" i="212" s="1"/>
  <c r="G28" i="51"/>
  <c r="C28" i="49" s="1"/>
  <c r="M28" i="4" s="1"/>
  <c r="C8" i="212" s="1"/>
  <c r="G29" i="51"/>
  <c r="C29" i="49" s="1"/>
  <c r="G30" i="51"/>
  <c r="C30" i="49" s="1"/>
  <c r="M30" i="4" s="1"/>
  <c r="C10" i="212" s="1"/>
  <c r="G31" i="51"/>
  <c r="C31" i="49"/>
  <c r="M31" i="4" s="1"/>
  <c r="C11" i="212" s="1"/>
  <c r="G32" i="51"/>
  <c r="C32" i="49" s="1"/>
  <c r="G33" i="51"/>
  <c r="C33" i="49"/>
  <c r="M33" i="4" s="1"/>
  <c r="C13" i="212" s="1"/>
  <c r="I33" i="52"/>
  <c r="J33" s="1"/>
  <c r="F24" i="47"/>
  <c r="G34" i="51"/>
  <c r="C34" i="49" s="1"/>
  <c r="M34" i="4" s="1"/>
  <c r="C14" i="212" s="1"/>
  <c r="G35" i="51"/>
  <c r="C35" i="49" s="1"/>
  <c r="G36" i="51"/>
  <c r="C36" i="49" s="1"/>
  <c r="G37" i="51"/>
  <c r="C37" i="49" s="1"/>
  <c r="G38" i="51"/>
  <c r="C38" i="49"/>
  <c r="M38" i="4" s="1"/>
  <c r="C18" i="212" s="1"/>
  <c r="G39" i="51"/>
  <c r="C39" i="49" s="1"/>
  <c r="M39" i="4" s="1"/>
  <c r="C19" i="212" s="1"/>
  <c r="G40" i="51"/>
  <c r="C40" i="49" s="1"/>
  <c r="G41" i="51"/>
  <c r="C41" i="49" s="1"/>
  <c r="M41" i="4" s="1"/>
  <c r="C21" i="212" s="1"/>
  <c r="G42" i="51"/>
  <c r="C42" i="49" s="1"/>
  <c r="G43" i="51"/>
  <c r="C43" i="49" s="1"/>
  <c r="M43" i="4" s="1"/>
  <c r="C23" i="212" s="1"/>
  <c r="G44" i="51"/>
  <c r="C44" i="49" s="1"/>
  <c r="G45" i="51"/>
  <c r="C45" i="49" s="1"/>
  <c r="M45" i="4" s="1"/>
  <c r="C25" i="212" s="1"/>
  <c r="G46" i="51"/>
  <c r="C46" i="49" s="1"/>
  <c r="C46" i="115"/>
  <c r="C47" s="1"/>
  <c r="G47" i="51"/>
  <c r="C47" i="49" s="1"/>
  <c r="M47" i="4" s="1"/>
  <c r="C27" i="212" s="1"/>
  <c r="F38" i="47"/>
  <c r="C48" i="49"/>
  <c r="M48" i="4" s="1"/>
  <c r="C28" i="212" s="1"/>
  <c r="J9" i="47"/>
  <c r="J8"/>
  <c r="J7"/>
  <c r="J6"/>
  <c r="J5"/>
  <c r="J4"/>
  <c r="J24" i="51"/>
  <c r="D24" i="49" s="1"/>
  <c r="V24" i="4" s="1"/>
  <c r="D4" i="212" s="1"/>
  <c r="W35" i="76"/>
  <c r="W34" s="1"/>
  <c r="X35"/>
  <c r="X34"/>
  <c r="AB34" s="1"/>
  <c r="X33"/>
  <c r="J25" i="51"/>
  <c r="D25" i="49" s="1"/>
  <c r="V25" i="4" s="1"/>
  <c r="D5" i="212" s="1"/>
  <c r="J26" i="51"/>
  <c r="D26" i="49" s="1"/>
  <c r="V26" i="4" s="1"/>
  <c r="D6" i="212" s="1"/>
  <c r="J27" i="51"/>
  <c r="D27" i="49" s="1"/>
  <c r="V27" i="4" s="1"/>
  <c r="D7" i="212" s="1"/>
  <c r="J28" i="51"/>
  <c r="D28" i="49" s="1"/>
  <c r="V28" i="4" s="1"/>
  <c r="D8" i="212" s="1"/>
  <c r="J29" i="51"/>
  <c r="D29" i="49" s="1"/>
  <c r="V29" i="4" s="1"/>
  <c r="D9" i="212" s="1"/>
  <c r="J30" i="51"/>
  <c r="D30" i="49" s="1"/>
  <c r="V30" i="4" s="1"/>
  <c r="D10" i="212" s="1"/>
  <c r="J31" i="51"/>
  <c r="D31" i="49" s="1"/>
  <c r="V31" i="4" s="1"/>
  <c r="D11" i="212" s="1"/>
  <c r="J32" i="51"/>
  <c r="D32" i="49" s="1"/>
  <c r="J33" i="51"/>
  <c r="D33" i="49" s="1"/>
  <c r="V33" i="4" s="1"/>
  <c r="D13" i="212" s="1"/>
  <c r="J34" i="51"/>
  <c r="D34" i="49" s="1"/>
  <c r="V34" i="4" s="1"/>
  <c r="D14" i="212" s="1"/>
  <c r="J35" i="51"/>
  <c r="D35" i="49" s="1"/>
  <c r="V35" i="4" s="1"/>
  <c r="D15" i="212" s="1"/>
  <c r="J36" i="51"/>
  <c r="D36" i="49" s="1"/>
  <c r="V36" i="4" s="1"/>
  <c r="D16" i="212" s="1"/>
  <c r="J37" i="51"/>
  <c r="D37" i="49" s="1"/>
  <c r="V37" i="4" s="1"/>
  <c r="D17" i="212" s="1"/>
  <c r="J38" i="51"/>
  <c r="D38" i="49" s="1"/>
  <c r="V38" i="4" s="1"/>
  <c r="D18" i="212" s="1"/>
  <c r="J39" i="51"/>
  <c r="D39" i="49" s="1"/>
  <c r="V39" i="4" s="1"/>
  <c r="D19" i="212" s="1"/>
  <c r="J40" i="51"/>
  <c r="D40" i="49" s="1"/>
  <c r="V40" i="4" s="1"/>
  <c r="D20" i="212" s="1"/>
  <c r="J41" i="51"/>
  <c r="D41" i="49" s="1"/>
  <c r="V41" i="4" s="1"/>
  <c r="D21" i="212" s="1"/>
  <c r="O41" i="52"/>
  <c r="P41" s="1"/>
  <c r="X41" i="4" s="1"/>
  <c r="D21" i="215" s="1"/>
  <c r="J42" i="51"/>
  <c r="D42" i="49" s="1"/>
  <c r="V42" i="4" s="1"/>
  <c r="D22" i="212" s="1"/>
  <c r="J43" i="51"/>
  <c r="D43" i="49" s="1"/>
  <c r="V43" i="4" s="1"/>
  <c r="D23" i="212" s="1"/>
  <c r="J44" i="51"/>
  <c r="D44" i="49" s="1"/>
  <c r="V44" i="4" s="1"/>
  <c r="D24" i="212" s="1"/>
  <c r="J45" i="51"/>
  <c r="D45" i="49" s="1"/>
  <c r="V45" i="4" s="1"/>
  <c r="D25" i="212" s="1"/>
  <c r="J46" i="51"/>
  <c r="D46" i="49" s="1"/>
  <c r="V46" i="4" s="1"/>
  <c r="D26" i="212" s="1"/>
  <c r="D46" i="115"/>
  <c r="D47" s="1"/>
  <c r="J47" i="51"/>
  <c r="D47" i="49"/>
  <c r="V47" i="4" s="1"/>
  <c r="D27" i="212" s="1"/>
  <c r="O47" i="52"/>
  <c r="P47" s="1"/>
  <c r="X47" i="4" s="1"/>
  <c r="D27" i="215" s="1"/>
  <c r="J48" i="51"/>
  <c r="D48" i="49" s="1"/>
  <c r="V48" i="4" s="1"/>
  <c r="D28" i="212" s="1"/>
  <c r="O9" i="47"/>
  <c r="O8"/>
  <c r="O7"/>
  <c r="O6"/>
  <c r="O5"/>
  <c r="O4"/>
  <c r="Q4" s="1"/>
  <c r="AF35" i="76"/>
  <c r="AF34" s="1"/>
  <c r="AG35"/>
  <c r="AG34"/>
  <c r="M35" i="51"/>
  <c r="E35" i="49" s="1"/>
  <c r="M36" i="51"/>
  <c r="E36" i="49" s="1"/>
  <c r="AE36" i="4" s="1"/>
  <c r="E16" i="212" s="1"/>
  <c r="M37" i="51"/>
  <c r="E37" i="49" s="1"/>
  <c r="S37" i="52"/>
  <c r="T37" s="1"/>
  <c r="AG37" i="4" s="1"/>
  <c r="E17" i="215" s="1"/>
  <c r="O28" i="47"/>
  <c r="M38" i="51"/>
  <c r="E38" i="49" s="1"/>
  <c r="M39" i="51"/>
  <c r="E39" i="49" s="1"/>
  <c r="AE39" i="4" s="1"/>
  <c r="E19" i="212" s="1"/>
  <c r="M40" i="51"/>
  <c r="E40" i="49" s="1"/>
  <c r="AE40" i="4" s="1"/>
  <c r="E20" i="212" s="1"/>
  <c r="M41" i="51"/>
  <c r="E41" i="49" s="1"/>
  <c r="AE41" i="4" s="1"/>
  <c r="E21" i="212" s="1"/>
  <c r="M42" i="51"/>
  <c r="E42" i="49" s="1"/>
  <c r="M43" i="51"/>
  <c r="E43" i="49" s="1"/>
  <c r="AE43" i="4" s="1"/>
  <c r="E23" i="212" s="1"/>
  <c r="O34" i="47"/>
  <c r="M44" i="51"/>
  <c r="E44" i="49" s="1"/>
  <c r="M45" i="51"/>
  <c r="E45" i="49" s="1"/>
  <c r="AE45" i="4" s="1"/>
  <c r="E25" i="212" s="1"/>
  <c r="M46" i="51"/>
  <c r="E46" i="49" s="1"/>
  <c r="E46" i="115"/>
  <c r="E47" s="1"/>
  <c r="M47" i="51"/>
  <c r="E47" i="49" s="1"/>
  <c r="O38" i="47"/>
  <c r="M48" i="51"/>
  <c r="E48" i="49" s="1"/>
  <c r="AE48" i="4" s="1"/>
  <c r="E28" i="212" s="1"/>
  <c r="S9" i="47"/>
  <c r="S8"/>
  <c r="S7"/>
  <c r="S6"/>
  <c r="S5"/>
  <c r="S4"/>
  <c r="R24" i="51"/>
  <c r="F24" i="49" s="1"/>
  <c r="AN24" i="4" s="1"/>
  <c r="F4" i="212" s="1"/>
  <c r="AO35" i="76"/>
  <c r="AO34" s="1"/>
  <c r="AP35"/>
  <c r="R25" i="51"/>
  <c r="F25" i="49" s="1"/>
  <c r="AN25" i="4" s="1"/>
  <c r="F5" i="212" s="1"/>
  <c r="R26" i="51"/>
  <c r="F26" i="49" s="1"/>
  <c r="R27" i="51"/>
  <c r="F27" i="49" s="1"/>
  <c r="R28" i="51"/>
  <c r="F28" i="49" s="1"/>
  <c r="AN28" i="4" s="1"/>
  <c r="F8" i="212" s="1"/>
  <c r="R29" i="51"/>
  <c r="F29" i="49" s="1"/>
  <c r="AN29" i="4" s="1"/>
  <c r="F9" i="212" s="1"/>
  <c r="R30" i="51"/>
  <c r="F30" i="49" s="1"/>
  <c r="R31" i="51"/>
  <c r="F31" i="49" s="1"/>
  <c r="R32" i="51"/>
  <c r="F32" i="49" s="1"/>
  <c r="AN32" i="4" s="1"/>
  <c r="F12" i="212" s="1"/>
  <c r="R33" i="51"/>
  <c r="F33" i="49" s="1"/>
  <c r="AN33" i="4" s="1"/>
  <c r="F13" i="212" s="1"/>
  <c r="R34" i="51"/>
  <c r="F34" i="49" s="1"/>
  <c r="R35" i="51"/>
  <c r="F35" i="49" s="1"/>
  <c r="R36" i="51"/>
  <c r="F36" i="49" s="1"/>
  <c r="AN36" i="4" s="1"/>
  <c r="F16" i="212" s="1"/>
  <c r="R37" i="51"/>
  <c r="F37" i="49" s="1"/>
  <c r="AN37" i="4" s="1"/>
  <c r="F17" i="212" s="1"/>
  <c r="R38" i="51"/>
  <c r="F38" i="49" s="1"/>
  <c r="R39" i="51"/>
  <c r="F39" i="49" s="1"/>
  <c r="R40" i="51"/>
  <c r="F40" i="49" s="1"/>
  <c r="AN40" i="4" s="1"/>
  <c r="F20" i="212" s="1"/>
  <c r="R41" i="51"/>
  <c r="F41" i="49" s="1"/>
  <c r="AN41" i="4" s="1"/>
  <c r="F21" i="212" s="1"/>
  <c r="W41" i="52"/>
  <c r="X41" s="1"/>
  <c r="AP41" i="4" s="1"/>
  <c r="F21" i="215" s="1"/>
  <c r="R42" i="51"/>
  <c r="F42" i="49" s="1"/>
  <c r="R43" i="51"/>
  <c r="F43" i="49" s="1"/>
  <c r="R44" i="51"/>
  <c r="F44" i="49" s="1"/>
  <c r="AN44" i="4" s="1"/>
  <c r="F24" i="212" s="1"/>
  <c r="R45" i="51"/>
  <c r="F45" i="49" s="1"/>
  <c r="AN45" i="4" s="1"/>
  <c r="F25" i="212" s="1"/>
  <c r="R46" i="51"/>
  <c r="F46" i="49" s="1"/>
  <c r="F46" i="115"/>
  <c r="F47" s="1"/>
  <c r="R47" i="51"/>
  <c r="F47" i="49" s="1"/>
  <c r="AN47" i="4" s="1"/>
  <c r="F27" i="212" s="1"/>
  <c r="S38" i="47"/>
  <c r="R48" i="51"/>
  <c r="F48" i="49" s="1"/>
  <c r="AN48" i="4" s="1"/>
  <c r="F28" i="212" s="1"/>
  <c r="W9" i="47"/>
  <c r="W8"/>
  <c r="W7"/>
  <c r="W6"/>
  <c r="W5"/>
  <c r="W4"/>
  <c r="AX35" i="76"/>
  <c r="AY35"/>
  <c r="AY34" s="1"/>
  <c r="U33" i="51"/>
  <c r="G33" i="49" s="1"/>
  <c r="U34" i="51"/>
  <c r="G34" i="49" s="1"/>
  <c r="AW34" i="4" s="1"/>
  <c r="G14" i="212" s="1"/>
  <c r="U35" i="51"/>
  <c r="G35" i="49" s="1"/>
  <c r="U36" i="51"/>
  <c r="G36" i="49" s="1"/>
  <c r="AW36" i="4" s="1"/>
  <c r="G16" i="212" s="1"/>
  <c r="U37" i="51"/>
  <c r="G37" i="49" s="1"/>
  <c r="AW37" i="4" s="1"/>
  <c r="G17" i="212" s="1"/>
  <c r="U38" i="51"/>
  <c r="G38" i="49" s="1"/>
  <c r="AW38" i="4" s="1"/>
  <c r="G18" i="212" s="1"/>
  <c r="U39" i="51"/>
  <c r="G39" i="49"/>
  <c r="AW39" i="4" s="1"/>
  <c r="G19" i="212" s="1"/>
  <c r="U40" i="51"/>
  <c r="G40" i="49" s="1"/>
  <c r="U41" i="51"/>
  <c r="G41" i="49" s="1"/>
  <c r="U42" i="51"/>
  <c r="G42" i="49" s="1"/>
  <c r="AW42" i="4" s="1"/>
  <c r="G22" i="212" s="1"/>
  <c r="U43" i="51"/>
  <c r="G43" i="49" s="1"/>
  <c r="U44" i="51"/>
  <c r="G44" i="49" s="1"/>
  <c r="U45" i="51"/>
  <c r="G45" i="49" s="1"/>
  <c r="U46" i="51"/>
  <c r="G46" i="49" s="1"/>
  <c r="AW46" i="4" s="1"/>
  <c r="G26" i="212" s="1"/>
  <c r="G46" i="115"/>
  <c r="G47" s="1"/>
  <c r="AB14" i="47"/>
  <c r="AB13"/>
  <c r="AB12"/>
  <c r="AB11"/>
  <c r="AB10"/>
  <c r="AB9"/>
  <c r="AB8"/>
  <c r="AB7"/>
  <c r="AB6"/>
  <c r="AB5"/>
  <c r="AB4"/>
  <c r="X24" i="51"/>
  <c r="H24" i="49" s="1"/>
  <c r="BF24" i="4" s="1"/>
  <c r="H4" i="212" s="1"/>
  <c r="BG35" i="76"/>
  <c r="BH35"/>
  <c r="X25" i="51"/>
  <c r="H25" i="49" s="1"/>
  <c r="BF25" i="4" s="1"/>
  <c r="H5" i="212" s="1"/>
  <c r="X26" i="51"/>
  <c r="H26" i="49" s="1"/>
  <c r="X27" i="51"/>
  <c r="H27" i="49" s="1"/>
  <c r="BF27" i="4" s="1"/>
  <c r="H7" i="212" s="1"/>
  <c r="X28" i="51"/>
  <c r="H28" i="49" s="1"/>
  <c r="BF28" i="4" s="1"/>
  <c r="H8" i="212" s="1"/>
  <c r="X29" i="51"/>
  <c r="H29" i="49" s="1"/>
  <c r="BF29" i="4" s="1"/>
  <c r="H9" i="212" s="1"/>
  <c r="X30" i="51"/>
  <c r="H30" i="49" s="1"/>
  <c r="X31" i="51"/>
  <c r="H31" i="49" s="1"/>
  <c r="BF31" i="4" s="1"/>
  <c r="H11" i="212" s="1"/>
  <c r="X32" i="51"/>
  <c r="H32" i="49" s="1"/>
  <c r="X33" i="51"/>
  <c r="H33" i="49" s="1"/>
  <c r="BF33" i="4" s="1"/>
  <c r="H13" i="212" s="1"/>
  <c r="AG33" i="52"/>
  <c r="AH33" s="1"/>
  <c r="X34" i="51"/>
  <c r="H34" i="49" s="1"/>
  <c r="X35" i="51"/>
  <c r="H35" i="49" s="1"/>
  <c r="BF35" i="4" s="1"/>
  <c r="H15" i="212" s="1"/>
  <c r="X36" i="51"/>
  <c r="H36" i="49"/>
  <c r="X37" i="51"/>
  <c r="H37" i="49" s="1"/>
  <c r="BF37" i="4" s="1"/>
  <c r="H17" i="212" s="1"/>
  <c r="X38" i="51"/>
  <c r="H38" i="49" s="1"/>
  <c r="X39" i="51"/>
  <c r="H39" i="49" s="1"/>
  <c r="BF39" i="4" s="1"/>
  <c r="H19" i="212" s="1"/>
  <c r="X40" i="51"/>
  <c r="H40" i="49" s="1"/>
  <c r="X41" i="51"/>
  <c r="H41" i="49" s="1"/>
  <c r="BF41" i="4" s="1"/>
  <c r="H21" i="212" s="1"/>
  <c r="X42" i="51"/>
  <c r="H42" i="49" s="1"/>
  <c r="X43" i="51"/>
  <c r="H43" i="49" s="1"/>
  <c r="BF43" i="4" s="1"/>
  <c r="H23" i="212" s="1"/>
  <c r="X44" i="51"/>
  <c r="H44" i="49" s="1"/>
  <c r="X45" i="51"/>
  <c r="H45" i="49" s="1"/>
  <c r="BF45" i="4" s="1"/>
  <c r="H25" i="212" s="1"/>
  <c r="X46" i="51"/>
  <c r="H46" i="49" s="1"/>
  <c r="H46" i="115"/>
  <c r="X47" i="51"/>
  <c r="H47" i="49" s="1"/>
  <c r="BF47" i="4" s="1"/>
  <c r="H27" i="212" s="1"/>
  <c r="H47" i="115"/>
  <c r="H48" s="1"/>
  <c r="I12" i="45"/>
  <c r="AF13" i="47" s="1"/>
  <c r="I11" i="45"/>
  <c r="AF12" i="47" s="1"/>
  <c r="AA24" i="51"/>
  <c r="I24" i="49" s="1"/>
  <c r="BO24" i="4" s="1"/>
  <c r="I4" i="212" s="1"/>
  <c r="AA25" i="51"/>
  <c r="I25" i="49" s="1"/>
  <c r="BO25" i="4" s="1"/>
  <c r="I5" i="212" s="1"/>
  <c r="AK25" i="52"/>
  <c r="AL25" s="1"/>
  <c r="BQ25" i="4" s="1"/>
  <c r="I5" i="215" s="1"/>
  <c r="AA26" i="51"/>
  <c r="I26" i="49" s="1"/>
  <c r="BO26" i="4" s="1"/>
  <c r="I6" i="212" s="1"/>
  <c r="AA27" i="51"/>
  <c r="I27" i="49" s="1"/>
  <c r="AA28" i="51"/>
  <c r="I28" i="49" s="1"/>
  <c r="AA29" i="51"/>
  <c r="I29" i="49" s="1"/>
  <c r="BO29" i="4" s="1"/>
  <c r="I9" i="212" s="1"/>
  <c r="AA30" i="51"/>
  <c r="I30" i="49" s="1"/>
  <c r="BO30" i="4" s="1"/>
  <c r="I10" i="212" s="1"/>
  <c r="AA31" i="51"/>
  <c r="I31" i="49" s="1"/>
  <c r="AA32" i="51"/>
  <c r="I32" i="49" s="1"/>
  <c r="BO32" i="4" s="1"/>
  <c r="I12" i="212" s="1"/>
  <c r="AA33" i="51"/>
  <c r="I33" i="49" s="1"/>
  <c r="BO33" i="4" s="1"/>
  <c r="I13" i="212" s="1"/>
  <c r="AA34" i="51"/>
  <c r="I34" i="49" s="1"/>
  <c r="BO34" i="4" s="1"/>
  <c r="I14" i="212" s="1"/>
  <c r="AA35" i="51"/>
  <c r="I35" i="49" s="1"/>
  <c r="AA36" i="51"/>
  <c r="I36" i="49" s="1"/>
  <c r="AA37" i="51"/>
  <c r="I37" i="49" s="1"/>
  <c r="BO37" i="4" s="1"/>
  <c r="I17" i="212" s="1"/>
  <c r="AA38" i="51"/>
  <c r="I38" i="49" s="1"/>
  <c r="BO38" i="4" s="1"/>
  <c r="I18" i="212" s="1"/>
  <c r="AA39" i="51"/>
  <c r="I39" i="49" s="1"/>
  <c r="BO39" i="4" s="1"/>
  <c r="I19" i="212" s="1"/>
  <c r="AA40" i="51"/>
  <c r="I40" i="49"/>
  <c r="BO40" i="4" s="1"/>
  <c r="I20" i="212" s="1"/>
  <c r="AA41" i="51"/>
  <c r="I41" i="49" s="1"/>
  <c r="AA42" i="51"/>
  <c r="I42" i="49" s="1"/>
  <c r="BO42" i="4" s="1"/>
  <c r="I22" i="212" s="1"/>
  <c r="AA43" i="51"/>
  <c r="I43" i="49" s="1"/>
  <c r="BO43" i="4" s="1"/>
  <c r="I23" i="212" s="1"/>
  <c r="AA44" i="51"/>
  <c r="I44" i="49" s="1"/>
  <c r="AK44" i="52"/>
  <c r="AL44" s="1"/>
  <c r="BQ44" i="4" s="1"/>
  <c r="I24" i="215" s="1"/>
  <c r="AA45" i="51"/>
  <c r="I45" i="49" s="1"/>
  <c r="BO45" i="4" s="1"/>
  <c r="I25" i="212" s="1"/>
  <c r="AA46" i="51"/>
  <c r="I46" i="49" s="1"/>
  <c r="BO46" i="4" s="1"/>
  <c r="I26" i="212" s="1"/>
  <c r="I46" i="115"/>
  <c r="I47" s="1"/>
  <c r="AA47" i="51"/>
  <c r="I47" i="49" s="1"/>
  <c r="BO47" i="4" s="1"/>
  <c r="I27" i="212" s="1"/>
  <c r="AA48" i="51"/>
  <c r="I48" i="49" s="1"/>
  <c r="BO48" i="4" s="1"/>
  <c r="I28" i="212" s="1"/>
  <c r="AJ9" i="47"/>
  <c r="AJ8"/>
  <c r="AJ7"/>
  <c r="AJ6"/>
  <c r="AJ5"/>
  <c r="AJ4"/>
  <c r="AF24" i="51"/>
  <c r="J24" i="49" s="1"/>
  <c r="AF25" i="51"/>
  <c r="J25" i="49" s="1"/>
  <c r="BX25" i="4" s="1"/>
  <c r="J5" i="212" s="1"/>
  <c r="AF26" i="51"/>
  <c r="J26" i="49" s="1"/>
  <c r="AF27" i="51"/>
  <c r="J27" i="49" s="1"/>
  <c r="BX27" i="4" s="1"/>
  <c r="J7" i="212" s="1"/>
  <c r="AF28" i="51"/>
  <c r="J28" i="49" s="1"/>
  <c r="AF29" i="51"/>
  <c r="J29" i="49" s="1"/>
  <c r="BX29" i="4" s="1"/>
  <c r="J9" i="212" s="1"/>
  <c r="AF30" i="51"/>
  <c r="J30" i="49" s="1"/>
  <c r="AF31" i="51"/>
  <c r="J31" i="49" s="1"/>
  <c r="BX31" i="4" s="1"/>
  <c r="J11" i="212" s="1"/>
  <c r="AF32" i="51"/>
  <c r="J32" i="49" s="1"/>
  <c r="BX32" i="4" s="1"/>
  <c r="J12" i="212" s="1"/>
  <c r="AF33" i="51"/>
  <c r="J33" i="49" s="1"/>
  <c r="AF34" i="51"/>
  <c r="J34" i="49" s="1"/>
  <c r="BX34" i="4" s="1"/>
  <c r="J14" i="212" s="1"/>
  <c r="AF35" i="51"/>
  <c r="J35" i="49" s="1"/>
  <c r="BX35" i="4" s="1"/>
  <c r="J15" i="212" s="1"/>
  <c r="AF36" i="51"/>
  <c r="J36" i="49" s="1"/>
  <c r="BX36" i="4" s="1"/>
  <c r="J16" i="212" s="1"/>
  <c r="AF37" i="51"/>
  <c r="J37" i="49" s="1"/>
  <c r="AF38" i="51"/>
  <c r="J38" i="49" s="1"/>
  <c r="BX38" i="4" s="1"/>
  <c r="J18" i="212" s="1"/>
  <c r="AF39" i="51"/>
  <c r="J39" i="49" s="1"/>
  <c r="AF40" i="51"/>
  <c r="J40" i="49" s="1"/>
  <c r="BX40" i="4" s="1"/>
  <c r="J20" i="212" s="1"/>
  <c r="AF41" i="51"/>
  <c r="J41" i="49" s="1"/>
  <c r="AF42" i="51"/>
  <c r="J42" i="49" s="1"/>
  <c r="BX42" i="4" s="1"/>
  <c r="J22" i="212" s="1"/>
  <c r="AF43" i="51"/>
  <c r="J43" i="49" s="1"/>
  <c r="BX43" i="4" s="1"/>
  <c r="J23" i="212" s="1"/>
  <c r="AF44" i="51"/>
  <c r="J44" i="49" s="1"/>
  <c r="BX44" i="4" s="1"/>
  <c r="J24" i="212" s="1"/>
  <c r="AF45" i="51"/>
  <c r="J45" i="49" s="1"/>
  <c r="BX45" i="4" s="1"/>
  <c r="J25" i="212" s="1"/>
  <c r="AF46" i="51"/>
  <c r="J46" i="49" s="1"/>
  <c r="BX46" i="4" s="1"/>
  <c r="J26" i="212" s="1"/>
  <c r="J46" i="115"/>
  <c r="J47" s="1"/>
  <c r="AF47" i="51"/>
  <c r="J47" i="49" s="1"/>
  <c r="AJ38" i="47"/>
  <c r="AF48" i="51"/>
  <c r="J48" i="49" s="1"/>
  <c r="BX48" i="4" s="1"/>
  <c r="J28" i="212" s="1"/>
  <c r="AO9" i="47"/>
  <c r="AO8"/>
  <c r="AO7"/>
  <c r="AO6"/>
  <c r="AO5"/>
  <c r="AO4"/>
  <c r="AQ4" s="1"/>
  <c r="AR4" s="1"/>
  <c r="K3" i="46" s="1"/>
  <c r="CF14" i="4" s="1"/>
  <c r="AI24" i="51"/>
  <c r="K24" i="49" s="1"/>
  <c r="AI25" i="51"/>
  <c r="K25" i="49"/>
  <c r="CG25" i="4" s="1"/>
  <c r="K5" i="212" s="1"/>
  <c r="AI26" i="51"/>
  <c r="K26" i="49" s="1"/>
  <c r="AI27" i="51"/>
  <c r="K27" i="49" s="1"/>
  <c r="AI28" i="51"/>
  <c r="K28" i="49" s="1"/>
  <c r="CG28" i="4" s="1"/>
  <c r="K8" i="212" s="1"/>
  <c r="AI29" i="51"/>
  <c r="K29" i="49" s="1"/>
  <c r="AU29" i="52"/>
  <c r="AV29" s="1"/>
  <c r="CI29" i="4" s="1"/>
  <c r="K9" i="215" s="1"/>
  <c r="AO20" i="47"/>
  <c r="AI30" i="51"/>
  <c r="K30" i="49" s="1"/>
  <c r="AI31" i="51"/>
  <c r="K31" i="49" s="1"/>
  <c r="AO22" i="47"/>
  <c r="AI32" i="51"/>
  <c r="K32" i="49" s="1"/>
  <c r="AI33" i="51"/>
  <c r="K33" i="49" s="1"/>
  <c r="CG33" i="4" s="1"/>
  <c r="K13" i="212" s="1"/>
  <c r="AI34" i="51"/>
  <c r="K34" i="49" s="1"/>
  <c r="CG34" i="4" s="1"/>
  <c r="K14" i="212" s="1"/>
  <c r="AI35" i="51"/>
  <c r="K35" i="49" s="1"/>
  <c r="AI36" i="51"/>
  <c r="K36" i="49" s="1"/>
  <c r="CG36" i="4" s="1"/>
  <c r="K16" i="212" s="1"/>
  <c r="AO28" i="47"/>
  <c r="AO30"/>
  <c r="K46" i="115"/>
  <c r="AO38" i="47"/>
  <c r="AS13"/>
  <c r="AS12"/>
  <c r="AS11"/>
  <c r="AS10"/>
  <c r="AS9"/>
  <c r="AS8"/>
  <c r="AS7"/>
  <c r="AS6"/>
  <c r="AS5"/>
  <c r="AS4"/>
  <c r="CQ35" i="76"/>
  <c r="CQ34" s="1"/>
  <c r="CR35"/>
  <c r="AL25" i="51"/>
  <c r="L25" i="49" s="1"/>
  <c r="CP25" i="4" s="1"/>
  <c r="L5" i="212" s="1"/>
  <c r="AL26" i="51"/>
  <c r="L26" i="49" s="1"/>
  <c r="CP26" i="4" s="1"/>
  <c r="L6" i="212" s="1"/>
  <c r="AL27" i="51"/>
  <c r="L27" i="49" s="1"/>
  <c r="AL28" i="51"/>
  <c r="L28" i="49" s="1"/>
  <c r="CP28" i="4" s="1"/>
  <c r="L8" i="212" s="1"/>
  <c r="AL29" i="51"/>
  <c r="L29" i="49" s="1"/>
  <c r="AL30" i="51"/>
  <c r="L30" i="49" s="1"/>
  <c r="CP30" i="4" s="1"/>
  <c r="L10" i="212" s="1"/>
  <c r="AL31" i="51"/>
  <c r="L31" i="49" s="1"/>
  <c r="CP31" i="4" s="1"/>
  <c r="L11" i="212" s="1"/>
  <c r="AL32" i="51"/>
  <c r="L32" i="49" s="1"/>
  <c r="AL33" i="51"/>
  <c r="L33" i="49" s="1"/>
  <c r="CP33" i="4" s="1"/>
  <c r="L13" i="212" s="1"/>
  <c r="AL34" i="51"/>
  <c r="L34" i="49" s="1"/>
  <c r="CP34" i="4" s="1"/>
  <c r="L14" i="212" s="1"/>
  <c r="AL35" i="51"/>
  <c r="L35" i="49"/>
  <c r="AL36" i="51"/>
  <c r="L36" i="49" s="1"/>
  <c r="CP36" i="4" s="1"/>
  <c r="L16" i="212" s="1"/>
  <c r="AL37" i="51"/>
  <c r="L37" i="49"/>
  <c r="CP37" i="4" s="1"/>
  <c r="L17" i="212" s="1"/>
  <c r="L38" i="49"/>
  <c r="AL39" i="51"/>
  <c r="L39" i="49" s="1"/>
  <c r="AL40" i="51"/>
  <c r="L40" i="49" s="1"/>
  <c r="CP40" i="4" s="1"/>
  <c r="L20" i="212" s="1"/>
  <c r="AL41" i="51"/>
  <c r="L41" i="49" s="1"/>
  <c r="CP41" i="4" s="1"/>
  <c r="L21" i="212" s="1"/>
  <c r="AL42" i="51"/>
  <c r="L42" i="49" s="1"/>
  <c r="CP42" i="4" s="1"/>
  <c r="L22" i="212" s="1"/>
  <c r="AL43" i="51"/>
  <c r="L43" i="49"/>
  <c r="CP43" i="4" s="1"/>
  <c r="L23" i="212" s="1"/>
  <c r="AL44" i="51"/>
  <c r="L44" i="49" s="1"/>
  <c r="CP44" i="4" s="1"/>
  <c r="L24" i="212" s="1"/>
  <c r="AL45" i="51"/>
  <c r="L45" i="49" s="1"/>
  <c r="AL46" i="51"/>
  <c r="L46" i="49" s="1"/>
  <c r="CP46" i="4" s="1"/>
  <c r="L26" i="212" s="1"/>
  <c r="L46" i="115"/>
  <c r="AL47" i="51"/>
  <c r="L47" i="49" s="1"/>
  <c r="CP47" i="4" s="1"/>
  <c r="L27" i="212" s="1"/>
  <c r="AS38" i="47"/>
  <c r="AW20"/>
  <c r="AW14"/>
  <c r="AW13"/>
  <c r="AW12"/>
  <c r="AW11"/>
  <c r="AW10"/>
  <c r="AW9"/>
  <c r="AW8"/>
  <c r="AW7"/>
  <c r="AW6"/>
  <c r="AW5"/>
  <c r="AW4"/>
  <c r="AY4" s="1"/>
  <c r="CZ35" i="76"/>
  <c r="CZ34"/>
  <c r="DA35"/>
  <c r="AO26" i="51"/>
  <c r="M26" i="49" s="1"/>
  <c r="AO27" i="51"/>
  <c r="M27" i="49" s="1"/>
  <c r="CY27" i="4" s="1"/>
  <c r="M7" i="212" s="1"/>
  <c r="AO28" i="51"/>
  <c r="M28" i="49" s="1"/>
  <c r="AO29" i="51"/>
  <c r="M29" i="49" s="1"/>
  <c r="CY29" i="4" s="1"/>
  <c r="M9" i="212" s="1"/>
  <c r="AO30" i="51"/>
  <c r="M30" i="49" s="1"/>
  <c r="AO31" i="51"/>
  <c r="M31" i="49" s="1"/>
  <c r="CY31" i="4" s="1"/>
  <c r="M11" i="212" s="1"/>
  <c r="AO32" i="51"/>
  <c r="M32" i="49" s="1"/>
  <c r="AO33" i="51"/>
  <c r="M33" i="49" s="1"/>
  <c r="CY33" i="4" s="1"/>
  <c r="M13" i="212" s="1"/>
  <c r="AO34" i="51"/>
  <c r="M34" i="49" s="1"/>
  <c r="CY34" i="4" s="1"/>
  <c r="M14" i="212" s="1"/>
  <c r="AO35" i="51"/>
  <c r="M35" i="49" s="1"/>
  <c r="AW26" i="47"/>
  <c r="AO36" i="51"/>
  <c r="M36" i="49" s="1"/>
  <c r="AO37" i="51"/>
  <c r="M37" i="49" s="1"/>
  <c r="M38"/>
  <c r="AO39" i="51"/>
  <c r="M39" i="49" s="1"/>
  <c r="AW30" i="47"/>
  <c r="AO40" i="51"/>
  <c r="M40" i="49" s="1"/>
  <c r="CY40" i="4" s="1"/>
  <c r="M20" i="212" s="1"/>
  <c r="AO41" i="51"/>
  <c r="M41" i="49" s="1"/>
  <c r="CY41" i="4" s="1"/>
  <c r="M21" i="212" s="1"/>
  <c r="AW32" i="47"/>
  <c r="AO42" i="51"/>
  <c r="M42" i="49" s="1"/>
  <c r="CY42" i="4" s="1"/>
  <c r="M22" i="212" s="1"/>
  <c r="AO43" i="51"/>
  <c r="M43" i="49" s="1"/>
  <c r="AW34" i="47"/>
  <c r="AO44" i="51"/>
  <c r="M44" i="49" s="1"/>
  <c r="AO45" i="51"/>
  <c r="M45" i="49" s="1"/>
  <c r="AO46" i="51"/>
  <c r="M46" i="49" s="1"/>
  <c r="CY46" i="4" s="1"/>
  <c r="M26" i="212" s="1"/>
  <c r="M46" i="115"/>
  <c r="M47" s="1"/>
  <c r="AW38" i="47"/>
  <c r="BB9"/>
  <c r="BB8"/>
  <c r="BB7"/>
  <c r="BB6"/>
  <c r="BB5"/>
  <c r="BB4"/>
  <c r="BD4" s="1"/>
  <c r="AT24" i="51"/>
  <c r="N24" i="49" s="1"/>
  <c r="DI35" i="76"/>
  <c r="DJ35"/>
  <c r="DJ34"/>
  <c r="DJ33"/>
  <c r="DJ32" s="1"/>
  <c r="DJ31" s="1"/>
  <c r="AT25" i="51"/>
  <c r="N25" i="49" s="1"/>
  <c r="DH25" i="4" s="1"/>
  <c r="N5" i="212" s="1"/>
  <c r="AT26" i="51"/>
  <c r="N26" i="49" s="1"/>
  <c r="AT27" i="51"/>
  <c r="N27" i="49" s="1"/>
  <c r="DH27" i="4" s="1"/>
  <c r="N7" i="212" s="1"/>
  <c r="BB18" i="47"/>
  <c r="AT28" i="51"/>
  <c r="N28" i="49" s="1"/>
  <c r="DH28" i="4" s="1"/>
  <c r="N8" i="212" s="1"/>
  <c r="AT29" i="51"/>
  <c r="N29" i="49" s="1"/>
  <c r="DH29" i="4" s="1"/>
  <c r="N9" i="212" s="1"/>
  <c r="AT30" i="51"/>
  <c r="N30" i="49" s="1"/>
  <c r="DH30" i="4" s="1"/>
  <c r="N10" i="212" s="1"/>
  <c r="AT31" i="51"/>
  <c r="N31" i="49" s="1"/>
  <c r="AT32" i="51"/>
  <c r="N32" i="49" s="1"/>
  <c r="DH32" i="4" s="1"/>
  <c r="N12" i="212" s="1"/>
  <c r="AT33" i="51"/>
  <c r="N33" i="49" s="1"/>
  <c r="DH33" i="4" s="1"/>
  <c r="N13" i="212" s="1"/>
  <c r="AT34" i="51"/>
  <c r="N34" i="49" s="1"/>
  <c r="AT35" i="51"/>
  <c r="N35" i="49" s="1"/>
  <c r="DH35" i="4" s="1"/>
  <c r="N15" i="212" s="1"/>
  <c r="AT36" i="51"/>
  <c r="N36" i="49" s="1"/>
  <c r="DH36" i="4" s="1"/>
  <c r="N16" i="212" s="1"/>
  <c r="AT37" i="51"/>
  <c r="N37" i="49" s="1"/>
  <c r="DH37" i="4" s="1"/>
  <c r="N17" i="212" s="1"/>
  <c r="N38" i="49"/>
  <c r="DH38" i="4" s="1"/>
  <c r="N18" i="212" s="1"/>
  <c r="AT39" i="51"/>
  <c r="N39" i="49" s="1"/>
  <c r="DH39" i="4" s="1"/>
  <c r="N19" i="212" s="1"/>
  <c r="AT40" i="51"/>
  <c r="N40" i="49" s="1"/>
  <c r="AT41" i="51"/>
  <c r="N41" i="49" s="1"/>
  <c r="DH41" i="4" s="1"/>
  <c r="N21" i="212" s="1"/>
  <c r="AT42" i="51"/>
  <c r="N42" i="49" s="1"/>
  <c r="N44"/>
  <c r="DH44" i="4" s="1"/>
  <c r="N24" i="212" s="1"/>
  <c r="N46" i="49"/>
  <c r="DH46" i="4" s="1"/>
  <c r="N26" i="212" s="1"/>
  <c r="N46" i="115"/>
  <c r="BB38" i="47"/>
  <c r="BF9"/>
  <c r="BF8"/>
  <c r="BF7"/>
  <c r="BF6"/>
  <c r="BF5"/>
  <c r="BF4"/>
  <c r="BH4" s="1"/>
  <c r="O24" i="49"/>
  <c r="DR35" i="76"/>
  <c r="DR34" s="1"/>
  <c r="DS35"/>
  <c r="DS34" s="1"/>
  <c r="O26" i="49"/>
  <c r="DQ26" i="4" s="1"/>
  <c r="O6" i="212" s="1"/>
  <c r="O29" i="49"/>
  <c r="DQ29" i="4" s="1"/>
  <c r="O9" i="212" s="1"/>
  <c r="O30" i="49"/>
  <c r="DQ30" i="4" s="1"/>
  <c r="O10" i="212" s="1"/>
  <c r="O34" i="49"/>
  <c r="O37"/>
  <c r="DQ37" i="4" s="1"/>
  <c r="O17" i="212" s="1"/>
  <c r="O38" i="49"/>
  <c r="DQ38" i="4" s="1"/>
  <c r="O18" i="212" s="1"/>
  <c r="O39" i="49"/>
  <c r="DQ39" i="4" s="1"/>
  <c r="O19" i="212" s="1"/>
  <c r="O42" i="49"/>
  <c r="O43"/>
  <c r="DQ43" i="4" s="1"/>
  <c r="O23" i="212" s="1"/>
  <c r="O44" i="49"/>
  <c r="DQ44" i="4" s="1"/>
  <c r="O24" i="212" s="1"/>
  <c r="O46" i="115"/>
  <c r="O47" s="1"/>
  <c r="O48" i="49"/>
  <c r="DQ48" i="4" s="1"/>
  <c r="O28" i="212" s="1"/>
  <c r="V27" i="11"/>
  <c r="Z27"/>
  <c r="Z28"/>
  <c r="V29"/>
  <c r="Z29"/>
  <c r="Z30"/>
  <c r="Z31"/>
  <c r="Z32"/>
  <c r="Z33"/>
  <c r="Z34"/>
  <c r="V35"/>
  <c r="Z35"/>
  <c r="Z36"/>
  <c r="Z37"/>
  <c r="Z38"/>
  <c r="Z39"/>
  <c r="Z40"/>
  <c r="Z41"/>
  <c r="Z42"/>
  <c r="Z43"/>
  <c r="Z44"/>
  <c r="V45"/>
  <c r="Z45"/>
  <c r="Z46"/>
  <c r="Z47"/>
  <c r="Z48"/>
  <c r="V25"/>
  <c r="V56" s="1"/>
  <c r="Z25"/>
  <c r="Z56" s="1"/>
  <c r="C24" i="5"/>
  <c r="B4" i="217" s="1"/>
  <c r="D24" i="5"/>
  <c r="B4" i="218" s="1"/>
  <c r="E25" i="5"/>
  <c r="C26"/>
  <c r="B6" i="217" s="1"/>
  <c r="D26" i="5"/>
  <c r="B6" i="218" s="1"/>
  <c r="C27" i="5"/>
  <c r="E29"/>
  <c r="C30"/>
  <c r="B10" i="217" s="1"/>
  <c r="D30" i="5"/>
  <c r="B10" i="218" s="1"/>
  <c r="C31" i="5"/>
  <c r="E33"/>
  <c r="C34"/>
  <c r="B14" i="217" s="1"/>
  <c r="D34" i="5"/>
  <c r="B14" i="218" s="1"/>
  <c r="C35" i="5"/>
  <c r="E38"/>
  <c r="E45"/>
  <c r="E47"/>
  <c r="C48"/>
  <c r="D48"/>
  <c r="J28"/>
  <c r="L29"/>
  <c r="J30"/>
  <c r="L32"/>
  <c r="J33"/>
  <c r="L36"/>
  <c r="J37"/>
  <c r="L39"/>
  <c r="J40"/>
  <c r="L41"/>
  <c r="L44"/>
  <c r="J45"/>
  <c r="Q24"/>
  <c r="D4" i="217" s="1"/>
  <c r="R24" i="5"/>
  <c r="D4" i="218" s="1"/>
  <c r="S25" i="5"/>
  <c r="Q26"/>
  <c r="D6" i="217" s="1"/>
  <c r="S31" i="5"/>
  <c r="Q32"/>
  <c r="R32"/>
  <c r="S35"/>
  <c r="Q36"/>
  <c r="R36"/>
  <c r="D16" i="218" s="1"/>
  <c r="S38" i="5"/>
  <c r="Q39"/>
  <c r="D19" i="217" s="1"/>
  <c r="R39" i="5"/>
  <c r="D19" i="218" s="1"/>
  <c r="S41" i="5"/>
  <c r="S42"/>
  <c r="Q43"/>
  <c r="D23" i="217" s="1"/>
  <c r="R43" i="5"/>
  <c r="D23" i="218" s="1"/>
  <c r="S44" i="5"/>
  <c r="X30"/>
  <c r="Y30"/>
  <c r="E10" i="218" s="1"/>
  <c r="Y29" i="5"/>
  <c r="Z31"/>
  <c r="X32"/>
  <c r="Y32"/>
  <c r="E12" i="218" s="1"/>
  <c r="Y33" i="5"/>
  <c r="Z36"/>
  <c r="Z39"/>
  <c r="Z44"/>
  <c r="AE30"/>
  <c r="AF30"/>
  <c r="AG31"/>
  <c r="AE32"/>
  <c r="AF32"/>
  <c r="AG35"/>
  <c r="AE36"/>
  <c r="AF36"/>
  <c r="AG39"/>
  <c r="AE40"/>
  <c r="AF40"/>
  <c r="AE49"/>
  <c r="AF49"/>
  <c r="AL24"/>
  <c r="G4" i="217" s="1"/>
  <c r="AM24" i="5"/>
  <c r="G4" i="218" s="1"/>
  <c r="AN25" i="5"/>
  <c r="AL26"/>
  <c r="AM26"/>
  <c r="AN33"/>
  <c r="AL34"/>
  <c r="AM34"/>
  <c r="G14" i="218" s="1"/>
  <c r="AM35" i="5"/>
  <c r="AN38"/>
  <c r="AN44"/>
  <c r="AN45"/>
  <c r="AS24"/>
  <c r="AT24"/>
  <c r="H4" i="218" s="1"/>
  <c r="AU25" i="5"/>
  <c r="AS26"/>
  <c r="H6" i="217" s="1"/>
  <c r="AT26" i="5"/>
  <c r="H6" i="218" s="1"/>
  <c r="AU27" i="5"/>
  <c r="AU28"/>
  <c r="AS29"/>
  <c r="AT29"/>
  <c r="AU33"/>
  <c r="AS34"/>
  <c r="AT34"/>
  <c r="AU38"/>
  <c r="AU44"/>
  <c r="AZ29"/>
  <c r="I9" i="217" s="1"/>
  <c r="BA29" i="5"/>
  <c r="BB30"/>
  <c r="BB31"/>
  <c r="AZ32"/>
  <c r="I12" i="217" s="1"/>
  <c r="BA32" i="5"/>
  <c r="I12" i="218" s="1"/>
  <c r="BB33" i="5"/>
  <c r="AZ34"/>
  <c r="I14" i="217" s="1"/>
  <c r="BA34" i="5"/>
  <c r="I14" i="218" s="1"/>
  <c r="BB35" i="5"/>
  <c r="AZ36"/>
  <c r="I16" i="217" s="1"/>
  <c r="BA36" i="5"/>
  <c r="I16" i="218" s="1"/>
  <c r="BB37" i="5"/>
  <c r="AZ38"/>
  <c r="I18" i="217" s="1"/>
  <c r="BA38" i="5"/>
  <c r="I18" i="218" s="1"/>
  <c r="BB39" i="5"/>
  <c r="AZ40"/>
  <c r="BA40"/>
  <c r="BB42"/>
  <c r="AZ43"/>
  <c r="I23" i="217" s="1"/>
  <c r="BA43" i="5"/>
  <c r="I23" i="218" s="1"/>
  <c r="BB44" i="5"/>
  <c r="BG26"/>
  <c r="BH26"/>
  <c r="BI27"/>
  <c r="BG28"/>
  <c r="BH28"/>
  <c r="BI31"/>
  <c r="BG32"/>
  <c r="BH32"/>
  <c r="J12" i="218" s="1"/>
  <c r="BI35" i="5"/>
  <c r="BG36"/>
  <c r="BI38"/>
  <c r="BG39"/>
  <c r="BI43"/>
  <c r="BI45"/>
  <c r="BN24"/>
  <c r="BO24"/>
  <c r="BP30"/>
  <c r="BN31"/>
  <c r="BO31"/>
  <c r="K11" i="218" s="1"/>
  <c r="BP35" i="5"/>
  <c r="BN36"/>
  <c r="K16" i="217" s="1"/>
  <c r="BO36" i="5"/>
  <c r="K16" i="218" s="1"/>
  <c r="BP39" i="5"/>
  <c r="BN40"/>
  <c r="BO40"/>
  <c r="K20" i="218" s="1"/>
  <c r="BP44" i="5"/>
  <c r="BO45"/>
  <c r="K25" i="218" s="1"/>
  <c r="BW24" i="5"/>
  <c r="BU25"/>
  <c r="BV25"/>
  <c r="L5" i="218" s="1"/>
  <c r="BW34" i="5"/>
  <c r="BU35"/>
  <c r="BV35"/>
  <c r="L15" i="218" s="1"/>
  <c r="BW39" i="5"/>
  <c r="BU40"/>
  <c r="BV40"/>
  <c r="BW44"/>
  <c r="BW45"/>
  <c r="CB20"/>
  <c r="CB21" s="1"/>
  <c r="CB22" s="1"/>
  <c r="CB23" s="1"/>
  <c r="CB24" s="1"/>
  <c r="M4" i="217" s="1"/>
  <c r="CC20" i="5"/>
  <c r="CC21" s="1"/>
  <c r="CC22" s="1"/>
  <c r="CD25"/>
  <c r="CB26"/>
  <c r="M6" i="217" s="1"/>
  <c r="CC26" i="5"/>
  <c r="M6" i="218" s="1"/>
  <c r="CC27" i="5"/>
  <c r="M7" i="218" s="1"/>
  <c r="CD31" i="5"/>
  <c r="CB32"/>
  <c r="CC32"/>
  <c r="M12" i="218" s="1"/>
  <c r="CD36" i="5"/>
  <c r="CB37"/>
  <c r="CC37"/>
  <c r="M17" i="218" s="1"/>
  <c r="CD39" i="5"/>
  <c r="CB40"/>
  <c r="CC40"/>
  <c r="M20" i="218" s="1"/>
  <c r="CD44" i="5"/>
  <c r="CD45"/>
  <c r="CI24"/>
  <c r="CJ24"/>
  <c r="CK30"/>
  <c r="CI31"/>
  <c r="CJ31"/>
  <c r="N11" i="218" s="1"/>
  <c r="CK35" i="5"/>
  <c r="CI36"/>
  <c r="CJ36"/>
  <c r="CK38"/>
  <c r="CK39"/>
  <c r="CI40"/>
  <c r="CJ40"/>
  <c r="N20" i="218" s="1"/>
  <c r="CK43" i="5"/>
  <c r="CJ49"/>
  <c r="CP24"/>
  <c r="CQ24"/>
  <c r="O4" i="218" s="1"/>
  <c r="CR30" i="5"/>
  <c r="CP31"/>
  <c r="CQ31"/>
  <c r="O11" i="218" s="1"/>
  <c r="CR35" i="5"/>
  <c r="CP36"/>
  <c r="CQ36"/>
  <c r="CR38"/>
  <c r="CP39"/>
  <c r="CQ39"/>
  <c r="O19" i="218" s="1"/>
  <c r="CR41" i="5"/>
  <c r="CP42"/>
  <c r="CR44"/>
  <c r="CP49"/>
  <c r="CQ49"/>
  <c r="CR48"/>
  <c r="B24"/>
  <c r="B4" i="216" s="1"/>
  <c r="B26" i="5"/>
  <c r="B6" i="216" s="1"/>
  <c r="B30" i="5"/>
  <c r="B10" i="216" s="1"/>
  <c r="B34" i="5"/>
  <c r="B14" i="216" s="1"/>
  <c r="B48" i="5"/>
  <c r="B28" i="216" s="1"/>
  <c r="I28" i="5"/>
  <c r="C8" i="216" s="1"/>
  <c r="I30" i="5"/>
  <c r="I33"/>
  <c r="C13" i="216" s="1"/>
  <c r="I37" i="5"/>
  <c r="C17" i="216" s="1"/>
  <c r="I40" i="5"/>
  <c r="I42"/>
  <c r="C22" i="216" s="1"/>
  <c r="I45" i="5"/>
  <c r="P24"/>
  <c r="P26"/>
  <c r="P32"/>
  <c r="P36"/>
  <c r="P39"/>
  <c r="P43"/>
  <c r="W30"/>
  <c r="E10" i="216" s="1"/>
  <c r="W32" i="5"/>
  <c r="E12" i="216" s="1"/>
  <c r="W49" i="5"/>
  <c r="E29" i="216" s="1"/>
  <c r="AD30" i="5"/>
  <c r="F10" i="216" s="1"/>
  <c r="AD32" i="5"/>
  <c r="F12" i="216" s="1"/>
  <c r="AD36" i="5"/>
  <c r="F16" i="216" s="1"/>
  <c r="AD40" i="5"/>
  <c r="F20" i="216" s="1"/>
  <c r="AD49" i="5"/>
  <c r="F29" i="216" s="1"/>
  <c r="AK24" i="5"/>
  <c r="G4" i="216" s="1"/>
  <c r="AK26" i="5"/>
  <c r="G6" i="216" s="1"/>
  <c r="AK34" i="5"/>
  <c r="G14" i="216" s="1"/>
  <c r="AR24" i="5"/>
  <c r="AR26"/>
  <c r="AR29"/>
  <c r="H9" i="216" s="1"/>
  <c r="AR34" i="5"/>
  <c r="H14" i="216" s="1"/>
  <c r="AR39" i="5"/>
  <c r="H19" i="216" s="1"/>
  <c r="AR49" i="5"/>
  <c r="H29" i="216" s="1"/>
  <c r="AY29" i="5"/>
  <c r="I9" i="216" s="1"/>
  <c r="AY32" i="5"/>
  <c r="AY34"/>
  <c r="AY36"/>
  <c r="AY38"/>
  <c r="AY40"/>
  <c r="I20" i="216" s="1"/>
  <c r="AY43" i="5"/>
  <c r="BF26"/>
  <c r="J6" i="216" s="1"/>
  <c r="BF28" i="5"/>
  <c r="J8" i="216" s="1"/>
  <c r="BF32" i="5"/>
  <c r="J12" i="216" s="1"/>
  <c r="BF36" i="5"/>
  <c r="J16" i="216" s="1"/>
  <c r="BF39" i="5"/>
  <c r="J19" i="216" s="1"/>
  <c r="BF49" i="5"/>
  <c r="J29" i="216" s="1"/>
  <c r="BM24" i="5"/>
  <c r="K4" i="216" s="1"/>
  <c r="BM31" i="5"/>
  <c r="K11" i="216" s="1"/>
  <c r="BM36" i="5"/>
  <c r="K16" i="216" s="1"/>
  <c r="BM41" i="5"/>
  <c r="K21" i="216" s="1"/>
  <c r="BM50" i="5"/>
  <c r="BT25"/>
  <c r="L5" i="216" s="1"/>
  <c r="BT35" i="5"/>
  <c r="L15" i="216" s="1"/>
  <c r="BT40" i="5"/>
  <c r="L20" i="216" s="1"/>
  <c r="BT49" i="5"/>
  <c r="L29" i="216" s="1"/>
  <c r="CA20" i="5"/>
  <c r="CA21" s="1"/>
  <c r="CA22" s="1"/>
  <c r="CA23" s="1"/>
  <c r="CA24" s="1"/>
  <c r="CA26"/>
  <c r="M6" i="216" s="1"/>
  <c r="CA32" i="5"/>
  <c r="M12" i="216" s="1"/>
  <c r="CA37" i="5"/>
  <c r="M17" i="216" s="1"/>
  <c r="CA40" i="5"/>
  <c r="M20" i="216" s="1"/>
  <c r="CA50" i="5"/>
  <c r="CH24"/>
  <c r="N4" i="216" s="1"/>
  <c r="CH31" i="5"/>
  <c r="N11" i="216" s="1"/>
  <c r="CH36" i="5"/>
  <c r="N16" i="216" s="1"/>
  <c r="CH40" i="5"/>
  <c r="N20" i="216" s="1"/>
  <c r="CH49" i="5"/>
  <c r="N29" i="216" s="1"/>
  <c r="CO24" i="5"/>
  <c r="O4" i="216" s="1"/>
  <c r="CO31" i="5"/>
  <c r="O11" i="216" s="1"/>
  <c r="CO36" i="5"/>
  <c r="O16" i="216" s="1"/>
  <c r="CO39" i="5"/>
  <c r="O19" i="216" s="1"/>
  <c r="CO42" i="5"/>
  <c r="O22" i="216" s="1"/>
  <c r="CO49" i="5"/>
  <c r="O29" i="216" s="1"/>
  <c r="X49" i="5"/>
  <c r="Y49"/>
  <c r="Z48"/>
  <c r="T45" i="76"/>
  <c r="T46"/>
  <c r="Y46" s="1"/>
  <c r="T47"/>
  <c r="T48"/>
  <c r="D35"/>
  <c r="E35"/>
  <c r="E34" s="1"/>
  <c r="E33" s="1"/>
  <c r="F35"/>
  <c r="F34" s="1"/>
  <c r="B25"/>
  <c r="B26"/>
  <c r="B27"/>
  <c r="B28"/>
  <c r="B30"/>
  <c r="B31"/>
  <c r="B32"/>
  <c r="B33"/>
  <c r="B35"/>
  <c r="B36"/>
  <c r="H36" s="1"/>
  <c r="B37"/>
  <c r="G37" s="1"/>
  <c r="C37"/>
  <c r="D37"/>
  <c r="E37"/>
  <c r="F37"/>
  <c r="B38"/>
  <c r="B40"/>
  <c r="B41"/>
  <c r="C41"/>
  <c r="D41"/>
  <c r="E41"/>
  <c r="F41"/>
  <c r="B42"/>
  <c r="G42" s="1"/>
  <c r="B43"/>
  <c r="H44"/>
  <c r="E44"/>
  <c r="I44" s="1"/>
  <c r="F44"/>
  <c r="J44" s="1"/>
  <c r="B45"/>
  <c r="H45" s="1"/>
  <c r="B46"/>
  <c r="I46" s="1"/>
  <c r="B47"/>
  <c r="B48"/>
  <c r="M35"/>
  <c r="K27"/>
  <c r="K28"/>
  <c r="K30"/>
  <c r="K31"/>
  <c r="K32"/>
  <c r="K33"/>
  <c r="K35"/>
  <c r="K36"/>
  <c r="K37"/>
  <c r="L37"/>
  <c r="M37"/>
  <c r="N37"/>
  <c r="O37"/>
  <c r="K38"/>
  <c r="K40"/>
  <c r="K41"/>
  <c r="L41"/>
  <c r="M41"/>
  <c r="N41"/>
  <c r="O41"/>
  <c r="K42"/>
  <c r="S42" s="1"/>
  <c r="K43"/>
  <c r="L44"/>
  <c r="M44"/>
  <c r="Q44" s="1"/>
  <c r="N44"/>
  <c r="R44" s="1"/>
  <c r="O44"/>
  <c r="K45"/>
  <c r="K46"/>
  <c r="K47"/>
  <c r="S47" s="1"/>
  <c r="K48"/>
  <c r="V35"/>
  <c r="V34" s="1"/>
  <c r="T25"/>
  <c r="T26"/>
  <c r="T27"/>
  <c r="T28"/>
  <c r="T30"/>
  <c r="T31"/>
  <c r="T32"/>
  <c r="T33"/>
  <c r="T35"/>
  <c r="T36"/>
  <c r="AB36" s="1"/>
  <c r="T37"/>
  <c r="U37"/>
  <c r="V37"/>
  <c r="Z37" s="1"/>
  <c r="Q38" i="82" s="1"/>
  <c r="W37" i="76"/>
  <c r="AA37" s="1"/>
  <c r="X37"/>
  <c r="T38"/>
  <c r="T40"/>
  <c r="T41"/>
  <c r="U41"/>
  <c r="V41"/>
  <c r="W41"/>
  <c r="X41"/>
  <c r="T42"/>
  <c r="T43"/>
  <c r="U44"/>
  <c r="Y44" s="1"/>
  <c r="P45" i="82" s="1"/>
  <c r="V44" i="76"/>
  <c r="Z44" s="1"/>
  <c r="Q45" i="82" s="1"/>
  <c r="W44" i="76"/>
  <c r="AA44" s="1"/>
  <c r="X44"/>
  <c r="AB44" s="1"/>
  <c r="AE35"/>
  <c r="AC26"/>
  <c r="AC27"/>
  <c r="AC28"/>
  <c r="AC30"/>
  <c r="AC31"/>
  <c r="AC32"/>
  <c r="AC33"/>
  <c r="AC35"/>
  <c r="AC36"/>
  <c r="AK36" s="1"/>
  <c r="AC37"/>
  <c r="AD37"/>
  <c r="AE37"/>
  <c r="AF37"/>
  <c r="AJ37" s="1"/>
  <c r="AG37"/>
  <c r="AC38"/>
  <c r="AC40"/>
  <c r="AI40" s="1"/>
  <c r="AC41"/>
  <c r="AI41" s="1"/>
  <c r="AD41"/>
  <c r="AE41"/>
  <c r="AF41"/>
  <c r="AG41"/>
  <c r="AC42"/>
  <c r="AC43"/>
  <c r="AD44"/>
  <c r="AH44" s="1"/>
  <c r="AE44"/>
  <c r="AI44" s="1"/>
  <c r="AF44"/>
  <c r="AJ44"/>
  <c r="AG44"/>
  <c r="AK44" s="1"/>
  <c r="AC45"/>
  <c r="AC46"/>
  <c r="AC47"/>
  <c r="AC48"/>
  <c r="AK48" s="1"/>
  <c r="AN35"/>
  <c r="AN34" s="1"/>
  <c r="AL25"/>
  <c r="AL26"/>
  <c r="AL27"/>
  <c r="AL28"/>
  <c r="AL30"/>
  <c r="AL31"/>
  <c r="AL32"/>
  <c r="AL33"/>
  <c r="AL35"/>
  <c r="AR35" s="1"/>
  <c r="AL36"/>
  <c r="AR36" s="1"/>
  <c r="AL37"/>
  <c r="AM37"/>
  <c r="AN37"/>
  <c r="AR37" s="1"/>
  <c r="AO37"/>
  <c r="AP37"/>
  <c r="AL38"/>
  <c r="AL40"/>
  <c r="AQ40" s="1"/>
  <c r="AL41"/>
  <c r="AQ41" s="1"/>
  <c r="AM41"/>
  <c r="AN41"/>
  <c r="AO41"/>
  <c r="AP41"/>
  <c r="AL42"/>
  <c r="AL43"/>
  <c r="AM44"/>
  <c r="AN44"/>
  <c r="AO44"/>
  <c r="AP44"/>
  <c r="AT44"/>
  <c r="AL45"/>
  <c r="AQ45" s="1"/>
  <c r="AL46"/>
  <c r="AL47"/>
  <c r="AL48"/>
  <c r="AQ48" s="1"/>
  <c r="AW35"/>
  <c r="AW34" s="1"/>
  <c r="AU25"/>
  <c r="AU26"/>
  <c r="AU27"/>
  <c r="AU28"/>
  <c r="AU30"/>
  <c r="AU31"/>
  <c r="AU32"/>
  <c r="AU33"/>
  <c r="AU35"/>
  <c r="AU36"/>
  <c r="AU37"/>
  <c r="AZ37" s="1"/>
  <c r="AV37"/>
  <c r="AW37"/>
  <c r="AX37"/>
  <c r="AY37"/>
  <c r="AU38"/>
  <c r="BB38" s="1"/>
  <c r="AU40"/>
  <c r="AU41"/>
  <c r="AV41"/>
  <c r="AW41"/>
  <c r="BA41" s="1"/>
  <c r="AX41"/>
  <c r="AY41"/>
  <c r="AU42"/>
  <c r="AU43"/>
  <c r="BC43" s="1"/>
  <c r="AV44"/>
  <c r="AW44"/>
  <c r="AX44"/>
  <c r="AY44"/>
  <c r="AU45"/>
  <c r="AU46"/>
  <c r="BC46" s="1"/>
  <c r="AU47"/>
  <c r="AU48"/>
  <c r="BF35"/>
  <c r="BD25"/>
  <c r="BD26"/>
  <c r="BD27"/>
  <c r="BD28"/>
  <c r="BD30"/>
  <c r="BD31"/>
  <c r="BD32"/>
  <c r="BD33"/>
  <c r="BD35"/>
  <c r="BD36"/>
  <c r="BD37"/>
  <c r="BE37"/>
  <c r="BF37"/>
  <c r="BG37"/>
  <c r="BH37"/>
  <c r="BD38"/>
  <c r="BJ38" s="1"/>
  <c r="BD40"/>
  <c r="BD41"/>
  <c r="BE41"/>
  <c r="BI41" s="1"/>
  <c r="BF41"/>
  <c r="BJ41" s="1"/>
  <c r="BG41"/>
  <c r="BH41"/>
  <c r="BD42"/>
  <c r="BD43"/>
  <c r="BJ43" s="1"/>
  <c r="BE44"/>
  <c r="BF44"/>
  <c r="BJ44"/>
  <c r="BG44"/>
  <c r="BH44"/>
  <c r="BL44" s="1"/>
  <c r="BD45"/>
  <c r="BI45" s="1"/>
  <c r="BD46"/>
  <c r="BK46" s="1"/>
  <c r="BD47"/>
  <c r="BD48"/>
  <c r="BO35"/>
  <c r="BQ35"/>
  <c r="BQ34" s="1"/>
  <c r="BM25"/>
  <c r="BM26"/>
  <c r="BM27"/>
  <c r="BM28"/>
  <c r="BM30"/>
  <c r="BM31"/>
  <c r="BM32"/>
  <c r="BM33"/>
  <c r="BM35"/>
  <c r="BM36"/>
  <c r="BM37"/>
  <c r="BS37" s="1"/>
  <c r="BN37"/>
  <c r="BO37"/>
  <c r="BQ37"/>
  <c r="BM38"/>
  <c r="BR38" s="1"/>
  <c r="BM40"/>
  <c r="BM41"/>
  <c r="BN41"/>
  <c r="BR41" s="1"/>
  <c r="BO41"/>
  <c r="BS41" s="1"/>
  <c r="BQ41"/>
  <c r="BM42"/>
  <c r="BM43"/>
  <c r="BN44"/>
  <c r="BO44"/>
  <c r="BQ44"/>
  <c r="BM45"/>
  <c r="BM46"/>
  <c r="BM47"/>
  <c r="BM48"/>
  <c r="BR48" s="1"/>
  <c r="BX35"/>
  <c r="BZ35"/>
  <c r="BZ34" s="1"/>
  <c r="BV25"/>
  <c r="BV26"/>
  <c r="BV27"/>
  <c r="BV28"/>
  <c r="BV30"/>
  <c r="BV31"/>
  <c r="BV32"/>
  <c r="BV33"/>
  <c r="BV35"/>
  <c r="BV36"/>
  <c r="CB36" s="1"/>
  <c r="BV37"/>
  <c r="BW37"/>
  <c r="BX37"/>
  <c r="BZ37"/>
  <c r="BV38"/>
  <c r="BV40"/>
  <c r="BV41"/>
  <c r="BW41"/>
  <c r="BX41"/>
  <c r="BZ41"/>
  <c r="BV42"/>
  <c r="BV43"/>
  <c r="CD43" s="1"/>
  <c r="BW44"/>
  <c r="CA44" s="1"/>
  <c r="BX44"/>
  <c r="CB44" s="1"/>
  <c r="BZ44"/>
  <c r="CD44" s="1"/>
  <c r="BV45"/>
  <c r="CD45" s="1"/>
  <c r="BV46"/>
  <c r="BV47"/>
  <c r="BV48"/>
  <c r="CE25"/>
  <c r="CE26"/>
  <c r="CE27"/>
  <c r="CE28"/>
  <c r="CE30"/>
  <c r="CE31"/>
  <c r="CE32"/>
  <c r="CE33"/>
  <c r="CE35"/>
  <c r="CE36"/>
  <c r="CE37"/>
  <c r="CE38"/>
  <c r="CE40"/>
  <c r="CE41"/>
  <c r="CE42"/>
  <c r="CE43"/>
  <c r="CE45"/>
  <c r="CE46"/>
  <c r="CE47"/>
  <c r="CE48"/>
  <c r="CP35"/>
  <c r="CT35" s="1"/>
  <c r="BU36" i="82" s="1"/>
  <c r="CN25" i="76"/>
  <c r="CN26"/>
  <c r="CN27"/>
  <c r="CN28"/>
  <c r="CN30"/>
  <c r="CN31"/>
  <c r="CN32"/>
  <c r="CN33"/>
  <c r="CN35"/>
  <c r="CN36"/>
  <c r="CN37"/>
  <c r="CO37"/>
  <c r="CP37"/>
  <c r="CQ37"/>
  <c r="CR37"/>
  <c r="CN38"/>
  <c r="CS38" s="1"/>
  <c r="BT39" i="82" s="1"/>
  <c r="BX39" s="1"/>
  <c r="CN40" i="76"/>
  <c r="CN41"/>
  <c r="CO41"/>
  <c r="CP41"/>
  <c r="CQ41"/>
  <c r="CR41"/>
  <c r="CN42"/>
  <c r="CN43"/>
  <c r="CS43" s="1"/>
  <c r="BT44" i="82" s="1"/>
  <c r="BX44" s="1"/>
  <c r="CO44" i="76"/>
  <c r="CP44"/>
  <c r="CQ44"/>
  <c r="CR44"/>
  <c r="CN45"/>
  <c r="CN46"/>
  <c r="CN47"/>
  <c r="CN48"/>
  <c r="CS48" s="1"/>
  <c r="CY35"/>
  <c r="CW25"/>
  <c r="CW26"/>
  <c r="CW27"/>
  <c r="CW28"/>
  <c r="CW30"/>
  <c r="CW31"/>
  <c r="CW32"/>
  <c r="CW33"/>
  <c r="CW35"/>
  <c r="CW36"/>
  <c r="CW37"/>
  <c r="DC37" s="1"/>
  <c r="CX37"/>
  <c r="CY37"/>
  <c r="CZ37"/>
  <c r="DA37"/>
  <c r="CW38"/>
  <c r="CW40"/>
  <c r="CW41"/>
  <c r="CX41"/>
  <c r="CY41"/>
  <c r="CZ41"/>
  <c r="DA41"/>
  <c r="CW42"/>
  <c r="DC42" s="1"/>
  <c r="CW43"/>
  <c r="CX44"/>
  <c r="CY44"/>
  <c r="CZ44"/>
  <c r="DA44"/>
  <c r="CW45"/>
  <c r="CW46"/>
  <c r="DC46" s="1"/>
  <c r="CW47"/>
  <c r="CW48"/>
  <c r="DH35"/>
  <c r="DH34" s="1"/>
  <c r="DH33" s="1"/>
  <c r="DF28"/>
  <c r="DF30"/>
  <c r="DF31"/>
  <c r="DF32"/>
  <c r="DF33"/>
  <c r="DF35"/>
  <c r="DF36"/>
  <c r="DF37"/>
  <c r="DG37"/>
  <c r="DH37"/>
  <c r="DI37"/>
  <c r="DJ37"/>
  <c r="DF38"/>
  <c r="DN38" s="1"/>
  <c r="DF40"/>
  <c r="DF41"/>
  <c r="DG41"/>
  <c r="DH41"/>
  <c r="DI41"/>
  <c r="DJ41"/>
  <c r="DF42"/>
  <c r="DF43"/>
  <c r="DN43" s="1"/>
  <c r="DG44"/>
  <c r="DK44" s="1"/>
  <c r="DH44"/>
  <c r="DL44" s="1"/>
  <c r="DI44"/>
  <c r="DM44" s="1"/>
  <c r="DJ44"/>
  <c r="DN44" s="1"/>
  <c r="DF45"/>
  <c r="DF46"/>
  <c r="DF47"/>
  <c r="DF48"/>
  <c r="DN48" s="1"/>
  <c r="DQ35"/>
  <c r="DO25"/>
  <c r="DO26"/>
  <c r="DO27"/>
  <c r="DO28"/>
  <c r="DO30"/>
  <c r="DO31"/>
  <c r="DO32"/>
  <c r="DO33"/>
  <c r="DO35"/>
  <c r="DO36"/>
  <c r="DO37"/>
  <c r="DT37" s="1"/>
  <c r="DP37"/>
  <c r="DQ37"/>
  <c r="DR37"/>
  <c r="DV37" s="1"/>
  <c r="DS37"/>
  <c r="DO38"/>
  <c r="DO40"/>
  <c r="DO41"/>
  <c r="DP41"/>
  <c r="DQ41"/>
  <c r="DR41"/>
  <c r="DS41"/>
  <c r="DO42"/>
  <c r="DT42" s="1"/>
  <c r="DO43"/>
  <c r="DP44"/>
  <c r="DQ44"/>
  <c r="DR44"/>
  <c r="DS44"/>
  <c r="DO45"/>
  <c r="DO46"/>
  <c r="DO47"/>
  <c r="DV47" s="1"/>
  <c r="DO48"/>
  <c r="FC24" i="3"/>
  <c r="D25"/>
  <c r="D29"/>
  <c r="D33"/>
  <c r="D38"/>
  <c r="D39"/>
  <c r="D45"/>
  <c r="D47"/>
  <c r="O28"/>
  <c r="P29"/>
  <c r="O30"/>
  <c r="P32"/>
  <c r="O33"/>
  <c r="P36"/>
  <c r="O37"/>
  <c r="P39"/>
  <c r="O40"/>
  <c r="P41"/>
  <c r="O42"/>
  <c r="P44"/>
  <c r="O45"/>
  <c r="AA24"/>
  <c r="AB25"/>
  <c r="AA26"/>
  <c r="D6" i="209" s="1"/>
  <c r="AB31" i="3"/>
  <c r="AA32"/>
  <c r="D12" i="209" s="1"/>
  <c r="AB35" i="3"/>
  <c r="AA36"/>
  <c r="D16" i="209" s="1"/>
  <c r="AB38" i="3"/>
  <c r="AA39"/>
  <c r="D19" i="209" s="1"/>
  <c r="AB41" i="3"/>
  <c r="AB42"/>
  <c r="AA43"/>
  <c r="D23" i="209" s="1"/>
  <c r="AB44" i="3"/>
  <c r="AN24"/>
  <c r="AN25"/>
  <c r="AN26"/>
  <c r="AN27"/>
  <c r="AN28"/>
  <c r="AN29"/>
  <c r="AN30"/>
  <c r="AN31"/>
  <c r="AN36"/>
  <c r="AN39"/>
  <c r="AN44"/>
  <c r="AM49"/>
  <c r="AN48"/>
  <c r="AY30"/>
  <c r="AZ31"/>
  <c r="AY32"/>
  <c r="AZ35"/>
  <c r="AY36"/>
  <c r="AZ39"/>
  <c r="AY40"/>
  <c r="AZ44"/>
  <c r="AY49"/>
  <c r="AZ48"/>
  <c r="BK24"/>
  <c r="BL33"/>
  <c r="BK34"/>
  <c r="BL38"/>
  <c r="BL44"/>
  <c r="BL45"/>
  <c r="BW24"/>
  <c r="BW26"/>
  <c r="BX27"/>
  <c r="BX28"/>
  <c r="BW29"/>
  <c r="BX33"/>
  <c r="BW34"/>
  <c r="BX38"/>
  <c r="BW39"/>
  <c r="BX44"/>
  <c r="BX45"/>
  <c r="CI29"/>
  <c r="CJ30"/>
  <c r="CJ31"/>
  <c r="CI32"/>
  <c r="CJ33"/>
  <c r="CI34"/>
  <c r="CJ35"/>
  <c r="CI36"/>
  <c r="CJ37"/>
  <c r="CI38"/>
  <c r="CJ39"/>
  <c r="CI40"/>
  <c r="CJ42"/>
  <c r="CI43"/>
  <c r="CJ44"/>
  <c r="CJ45"/>
  <c r="CU26"/>
  <c r="CV27"/>
  <c r="CU28"/>
  <c r="CV31"/>
  <c r="CU32"/>
  <c r="CV35"/>
  <c r="CU36"/>
  <c r="CV38"/>
  <c r="CU39"/>
  <c r="CV43"/>
  <c r="DG24"/>
  <c r="DH30"/>
  <c r="DG31"/>
  <c r="DH35"/>
  <c r="DG36"/>
  <c r="DH39"/>
  <c r="DG40"/>
  <c r="DH44"/>
  <c r="DT24"/>
  <c r="DS25"/>
  <c r="L5" i="209" s="1"/>
  <c r="DT34" i="3"/>
  <c r="DS35"/>
  <c r="DT39"/>
  <c r="DS40"/>
  <c r="DT44"/>
  <c r="DT45"/>
  <c r="EE20"/>
  <c r="EE21" s="1"/>
  <c r="EE22" s="1"/>
  <c r="EE23" s="1"/>
  <c r="EE24" s="1"/>
  <c r="EF25"/>
  <c r="EE26"/>
  <c r="EF31"/>
  <c r="EE32"/>
  <c r="EF36"/>
  <c r="EE37"/>
  <c r="EF39"/>
  <c r="EE40"/>
  <c r="EF44"/>
  <c r="EQ24"/>
  <c r="ER30"/>
  <c r="EQ31"/>
  <c r="ER35"/>
  <c r="EQ36"/>
  <c r="ER38"/>
  <c r="ER39"/>
  <c r="EQ40"/>
  <c r="ER43"/>
  <c r="FD30"/>
  <c r="FC31"/>
  <c r="FD35"/>
  <c r="FC36"/>
  <c r="FD38"/>
  <c r="FC39"/>
  <c r="FD41"/>
  <c r="FC42"/>
  <c r="FD44"/>
  <c r="FC49"/>
  <c r="FD48"/>
  <c r="B48" i="8"/>
  <c r="B28" i="221" s="1"/>
  <c r="C48" i="8"/>
  <c r="AP32"/>
  <c r="AQ32"/>
  <c r="J12" i="222" s="1"/>
  <c r="AS35" i="8"/>
  <c r="AP36"/>
  <c r="AQ36"/>
  <c r="AP39"/>
  <c r="AQ39"/>
  <c r="AS43"/>
  <c r="AP44"/>
  <c r="AQ44"/>
  <c r="AQ49"/>
  <c r="AS38"/>
  <c r="B24"/>
  <c r="B4" i="221" s="1"/>
  <c r="C24" i="8"/>
  <c r="B4" i="222" s="1"/>
  <c r="E25" i="8"/>
  <c r="B26"/>
  <c r="C26"/>
  <c r="E29"/>
  <c r="B30"/>
  <c r="C30"/>
  <c r="B10" i="222" s="1"/>
  <c r="E33" i="8"/>
  <c r="B34"/>
  <c r="C34"/>
  <c r="B14" i="222" s="1"/>
  <c r="E38" i="8"/>
  <c r="G28"/>
  <c r="C8" i="221" s="1"/>
  <c r="H28" i="8"/>
  <c r="J29"/>
  <c r="G30"/>
  <c r="H30"/>
  <c r="J32"/>
  <c r="G33"/>
  <c r="H33"/>
  <c r="J36"/>
  <c r="G37"/>
  <c r="H37"/>
  <c r="C17" i="222" s="1"/>
  <c r="J39" i="8"/>
  <c r="G40"/>
  <c r="C20" i="221" s="1"/>
  <c r="H40" i="8"/>
  <c r="C20" i="222" s="1"/>
  <c r="J41" i="8"/>
  <c r="G42"/>
  <c r="H42"/>
  <c r="C22" i="222" s="1"/>
  <c r="G45" i="8"/>
  <c r="H45"/>
  <c r="L24"/>
  <c r="D4" i="221" s="1"/>
  <c r="M24" i="8"/>
  <c r="D4" i="222" s="1"/>
  <c r="N24" i="8"/>
  <c r="D4" i="220" s="1"/>
  <c r="O25" i="8"/>
  <c r="L26"/>
  <c r="D6" i="221" s="1"/>
  <c r="M26" i="8"/>
  <c r="O31"/>
  <c r="L32"/>
  <c r="D12" i="221" s="1"/>
  <c r="M32" i="8"/>
  <c r="O35"/>
  <c r="L36"/>
  <c r="D16" i="221" s="1"/>
  <c r="M36" i="8"/>
  <c r="D16" i="222" s="1"/>
  <c r="O38" i="8"/>
  <c r="L39"/>
  <c r="M39"/>
  <c r="D19" i="222" s="1"/>
  <c r="O41" i="8"/>
  <c r="O42"/>
  <c r="L43"/>
  <c r="D23" i="221" s="1"/>
  <c r="M43" i="8"/>
  <c r="D23" i="222" s="1"/>
  <c r="Q30" i="8"/>
  <c r="R30"/>
  <c r="T31"/>
  <c r="Q32"/>
  <c r="R32"/>
  <c r="E12" i="222" s="1"/>
  <c r="T36" i="8"/>
  <c r="T39"/>
  <c r="R49"/>
  <c r="E29" i="222" s="1"/>
  <c r="V30" i="8"/>
  <c r="W30"/>
  <c r="Y31"/>
  <c r="V32"/>
  <c r="W32"/>
  <c r="F12" i="222" s="1"/>
  <c r="Y35" i="8"/>
  <c r="V36"/>
  <c r="W36"/>
  <c r="F16" i="222" s="1"/>
  <c r="Y39" i="8"/>
  <c r="V40"/>
  <c r="W40"/>
  <c r="F20" i="222" s="1"/>
  <c r="W49" i="8"/>
  <c r="AA24"/>
  <c r="AB24"/>
  <c r="G4" i="222" s="1"/>
  <c r="AD25" i="8"/>
  <c r="AA26"/>
  <c r="AB26"/>
  <c r="AD33"/>
  <c r="AA34"/>
  <c r="AB34"/>
  <c r="G14" i="222" s="1"/>
  <c r="AD38" i="8"/>
  <c r="AD48"/>
  <c r="AF24"/>
  <c r="H4" i="221" s="1"/>
  <c r="AG24" i="8"/>
  <c r="H4" i="222" s="1"/>
  <c r="AI25" i="8"/>
  <c r="AF26"/>
  <c r="H6" i="221" s="1"/>
  <c r="AG26" i="8"/>
  <c r="AI27"/>
  <c r="AI28"/>
  <c r="AF29"/>
  <c r="AG29"/>
  <c r="AI33"/>
  <c r="AF34"/>
  <c r="AG34"/>
  <c r="H14" i="222" s="1"/>
  <c r="AI38" i="8"/>
  <c r="AF39"/>
  <c r="AG39"/>
  <c r="AI46"/>
  <c r="AG49"/>
  <c r="AK29"/>
  <c r="AL29"/>
  <c r="AN30"/>
  <c r="AN31"/>
  <c r="AK32"/>
  <c r="I12" i="221" s="1"/>
  <c r="AL32" i="8"/>
  <c r="I12" i="222" s="1"/>
  <c r="AN33" i="8"/>
  <c r="AK34"/>
  <c r="I14" i="221" s="1"/>
  <c r="AL34" i="8"/>
  <c r="I14" i="222" s="1"/>
  <c r="AN35" i="8"/>
  <c r="AK36"/>
  <c r="I16" i="221" s="1"/>
  <c r="AL36" i="8"/>
  <c r="AN37"/>
  <c r="AK38"/>
  <c r="I18" i="221" s="1"/>
  <c r="AL38" i="8"/>
  <c r="I18" i="222" s="1"/>
  <c r="AN39" i="8"/>
  <c r="AK40"/>
  <c r="AL40"/>
  <c r="I20" i="222" s="1"/>
  <c r="AN42" i="8"/>
  <c r="AK43"/>
  <c r="I23" i="221" s="1"/>
  <c r="AL43" i="8"/>
  <c r="I23" i="222" s="1"/>
  <c r="AL49" i="8"/>
  <c r="I29" i="222" s="1"/>
  <c r="AP26" i="8"/>
  <c r="AQ26"/>
  <c r="AS27"/>
  <c r="AP28"/>
  <c r="AQ28"/>
  <c r="J8" i="222" s="1"/>
  <c r="AS31" i="8"/>
  <c r="AU24"/>
  <c r="AV24"/>
  <c r="K4" i="222" s="1"/>
  <c r="AX30" i="8"/>
  <c r="AU31"/>
  <c r="AV31"/>
  <c r="K11" i="222" s="1"/>
  <c r="AX35" i="8"/>
  <c r="AU36"/>
  <c r="AV36"/>
  <c r="K16" i="222" s="1"/>
  <c r="AX39" i="8"/>
  <c r="AU40"/>
  <c r="AV40"/>
  <c r="K20" i="222" s="1"/>
  <c r="AV49" i="8"/>
  <c r="K29" i="222" s="1"/>
  <c r="BC24" i="8"/>
  <c r="AZ25"/>
  <c r="BA25"/>
  <c r="L5" i="222" s="1"/>
  <c r="BC34" i="8"/>
  <c r="AZ35"/>
  <c r="BA35"/>
  <c r="L15" i="222" s="1"/>
  <c r="BC39" i="8"/>
  <c r="AZ40"/>
  <c r="BA40"/>
  <c r="L20" i="222" s="1"/>
  <c r="BE20" i="8"/>
  <c r="BE21" s="1"/>
  <c r="BE22" s="1"/>
  <c r="BE23" s="1"/>
  <c r="BE24" s="1"/>
  <c r="M4" i="221" s="1"/>
  <c r="BF20" i="8"/>
  <c r="BF21" s="1"/>
  <c r="BF22" s="1"/>
  <c r="BF23" s="1"/>
  <c r="BF24" s="1"/>
  <c r="M4" i="222" s="1"/>
  <c r="BH25" i="8"/>
  <c r="BE26"/>
  <c r="BF26"/>
  <c r="M6" i="222" s="1"/>
  <c r="BH31" i="8"/>
  <c r="BE32"/>
  <c r="BF32"/>
  <c r="M12" i="222" s="1"/>
  <c r="BH36" i="8"/>
  <c r="BE37"/>
  <c r="BF37"/>
  <c r="M17" i="222" s="1"/>
  <c r="BH39" i="8"/>
  <c r="BE40"/>
  <c r="BF40"/>
  <c r="M20" i="222" s="1"/>
  <c r="BJ24" i="8"/>
  <c r="BK24"/>
  <c r="N4" i="222" s="1"/>
  <c r="BM30" i="8"/>
  <c r="BJ31"/>
  <c r="BK31"/>
  <c r="N11" i="222" s="1"/>
  <c r="BM35" i="8"/>
  <c r="BJ36"/>
  <c r="BK36"/>
  <c r="BM38"/>
  <c r="BM39"/>
  <c r="BJ40"/>
  <c r="BK40"/>
  <c r="BM43"/>
  <c r="BK49"/>
  <c r="BO24"/>
  <c r="BP24"/>
  <c r="O4" i="222" s="1"/>
  <c r="BR30" i="8"/>
  <c r="BO31"/>
  <c r="BP31"/>
  <c r="O11" i="222" s="1"/>
  <c r="BR35" i="8"/>
  <c r="BO36"/>
  <c r="BP36"/>
  <c r="O16" i="222" s="1"/>
  <c r="BR38" i="8"/>
  <c r="BO39"/>
  <c r="BP39"/>
  <c r="O19" i="222" s="1"/>
  <c r="BR41" i="8"/>
  <c r="BO42"/>
  <c r="BP42"/>
  <c r="O22" i="222" s="1"/>
  <c r="BR44" i="8"/>
  <c r="BO49"/>
  <c r="BP49"/>
  <c r="O29" i="222" s="1"/>
  <c r="BQ48" i="8"/>
  <c r="C48" i="9"/>
  <c r="D48"/>
  <c r="AS36"/>
  <c r="C24"/>
  <c r="B4" i="230" s="1"/>
  <c r="D24" i="9"/>
  <c r="B4" i="231" s="1"/>
  <c r="E25" i="9"/>
  <c r="C26"/>
  <c r="D26"/>
  <c r="B6" i="231" s="1"/>
  <c r="E29" i="9"/>
  <c r="C30"/>
  <c r="D30"/>
  <c r="E33"/>
  <c r="C34"/>
  <c r="D34"/>
  <c r="B14" i="231" s="1"/>
  <c r="E38" i="9"/>
  <c r="E45"/>
  <c r="E47"/>
  <c r="H28"/>
  <c r="I28"/>
  <c r="J29"/>
  <c r="H30"/>
  <c r="I30"/>
  <c r="J32"/>
  <c r="H33"/>
  <c r="I33"/>
  <c r="C13" i="231" s="1"/>
  <c r="J36" i="9"/>
  <c r="H37"/>
  <c r="I37"/>
  <c r="C17" i="231" s="1"/>
  <c r="J39" i="9"/>
  <c r="H40"/>
  <c r="C20" i="230" s="1"/>
  <c r="I40" i="9"/>
  <c r="C20" i="231" s="1"/>
  <c r="J41" i="9"/>
  <c r="H42"/>
  <c r="I42"/>
  <c r="J44"/>
  <c r="H45"/>
  <c r="I45"/>
  <c r="C25" i="231" s="1"/>
  <c r="M24" i="9"/>
  <c r="D4" i="230" s="1"/>
  <c r="N24" i="9"/>
  <c r="D4" i="231" s="1"/>
  <c r="O25" i="9"/>
  <c r="M26"/>
  <c r="N26"/>
  <c r="D6" i="231" s="1"/>
  <c r="O31" i="9"/>
  <c r="M32"/>
  <c r="N32"/>
  <c r="D12" i="231" s="1"/>
  <c r="O35" i="9"/>
  <c r="M36"/>
  <c r="D16" i="230" s="1"/>
  <c r="N36" i="9"/>
  <c r="D16" i="231" s="1"/>
  <c r="O38" i="9"/>
  <c r="M39"/>
  <c r="N39"/>
  <c r="D19" i="231" s="1"/>
  <c r="O41" i="9"/>
  <c r="O42"/>
  <c r="O43"/>
  <c r="O44"/>
  <c r="R30"/>
  <c r="E10" i="230" s="1"/>
  <c r="R29" i="9"/>
  <c r="S30"/>
  <c r="T31"/>
  <c r="R32"/>
  <c r="E12" i="230" s="1"/>
  <c r="S32" i="9"/>
  <c r="R33"/>
  <c r="T36"/>
  <c r="T39"/>
  <c r="T44"/>
  <c r="R49"/>
  <c r="E29" i="230" s="1"/>
  <c r="S49" i="9"/>
  <c r="E29" i="231" s="1"/>
  <c r="T48" i="9"/>
  <c r="W30"/>
  <c r="X30"/>
  <c r="Y31"/>
  <c r="W32"/>
  <c r="X32"/>
  <c r="F12" i="231" s="1"/>
  <c r="Y35" i="9"/>
  <c r="W36"/>
  <c r="X36"/>
  <c r="F16" i="231" s="1"/>
  <c r="Y39" i="9"/>
  <c r="W40"/>
  <c r="X40"/>
  <c r="F20" i="231" s="1"/>
  <c r="Y44" i="9"/>
  <c r="W49"/>
  <c r="X49"/>
  <c r="F29" i="231" s="1"/>
  <c r="Y48" i="9"/>
  <c r="AB24"/>
  <c r="G4" i="230" s="1"/>
  <c r="AC24" i="9"/>
  <c r="AD25"/>
  <c r="AB26"/>
  <c r="G6" i="230" s="1"/>
  <c r="AC26" i="9"/>
  <c r="G6" i="231" s="1"/>
  <c r="AB27" i="9"/>
  <c r="AD33"/>
  <c r="AB34"/>
  <c r="G14" i="230" s="1"/>
  <c r="AC34" i="9"/>
  <c r="G14" i="231" s="1"/>
  <c r="AB35" i="9"/>
  <c r="AD38"/>
  <c r="AD44"/>
  <c r="AG24"/>
  <c r="H4" i="230" s="1"/>
  <c r="AH24" i="9"/>
  <c r="H4" i="231" s="1"/>
  <c r="AI25" i="9"/>
  <c r="AG26"/>
  <c r="H6" i="230" s="1"/>
  <c r="AH26" i="9"/>
  <c r="AI27"/>
  <c r="AI28"/>
  <c r="AG29"/>
  <c r="AH29"/>
  <c r="AI33"/>
  <c r="AG34"/>
  <c r="H14" i="230" s="1"/>
  <c r="AH34" i="9"/>
  <c r="H14" i="231" s="1"/>
  <c r="AG35" i="9"/>
  <c r="AI38"/>
  <c r="AG39"/>
  <c r="AH39"/>
  <c r="H19" i="231" s="1"/>
  <c r="AH40" i="9"/>
  <c r="AI44"/>
  <c r="AH49"/>
  <c r="H29" i="231" s="1"/>
  <c r="AL29" i="9"/>
  <c r="I9" i="230" s="1"/>
  <c r="AL28" i="9"/>
  <c r="AM29"/>
  <c r="I9" i="231" s="1"/>
  <c r="AN30" i="9"/>
  <c r="AN31"/>
  <c r="AL32"/>
  <c r="I12" i="230" s="1"/>
  <c r="AM32" i="9"/>
  <c r="I12" i="231" s="1"/>
  <c r="AN33" i="9"/>
  <c r="AL34"/>
  <c r="I14" i="230" s="1"/>
  <c r="AM34" i="9"/>
  <c r="I14" i="231" s="1"/>
  <c r="AN35" i="9"/>
  <c r="AL36"/>
  <c r="I16" i="230" s="1"/>
  <c r="AM36" i="9"/>
  <c r="I16" i="231" s="1"/>
  <c r="AN37" i="9"/>
  <c r="AL38"/>
  <c r="I18" i="230" s="1"/>
  <c r="AM38" i="9"/>
  <c r="AN39"/>
  <c r="AL40"/>
  <c r="AM40"/>
  <c r="I20" i="231" s="1"/>
  <c r="AN42" i="9"/>
  <c r="AL43"/>
  <c r="AM43"/>
  <c r="I23" i="231" s="1"/>
  <c r="AN44" i="9"/>
  <c r="AN45"/>
  <c r="AM49"/>
  <c r="I29" i="231" s="1"/>
  <c r="AQ26" i="9"/>
  <c r="AR26"/>
  <c r="AS27"/>
  <c r="AQ28"/>
  <c r="J8" i="230" s="1"/>
  <c r="AR28" i="9"/>
  <c r="J8" i="231" s="1"/>
  <c r="AQ29" i="9"/>
  <c r="AS31"/>
  <c r="AQ32"/>
  <c r="J12" i="230" s="1"/>
  <c r="AR32" i="9"/>
  <c r="J12" i="231" s="1"/>
  <c r="AQ33" i="9"/>
  <c r="AS35"/>
  <c r="AV24"/>
  <c r="K4" i="230" s="1"/>
  <c r="AW24" i="9"/>
  <c r="K4" i="231" s="1"/>
  <c r="AV25" i="9"/>
  <c r="AX30"/>
  <c r="AV31"/>
  <c r="AW31"/>
  <c r="AX35"/>
  <c r="AV36"/>
  <c r="AW36"/>
  <c r="K16" i="231" s="1"/>
  <c r="AX39" i="9"/>
  <c r="AV40"/>
  <c r="AW40"/>
  <c r="K20" i="231" s="1"/>
  <c r="AX44" i="9"/>
  <c r="AV49"/>
  <c r="AW49"/>
  <c r="K29" i="231" s="1"/>
  <c r="BC24" i="9"/>
  <c r="BA25"/>
  <c r="BB25"/>
  <c r="BC34"/>
  <c r="BA35"/>
  <c r="BB35"/>
  <c r="BC39"/>
  <c r="BA40"/>
  <c r="L20" i="230" s="1"/>
  <c r="BB40" i="9"/>
  <c r="L20" i="231" s="1"/>
  <c r="BA41" i="9"/>
  <c r="BC44"/>
  <c r="BC45"/>
  <c r="BB49"/>
  <c r="BF20"/>
  <c r="BF21" s="1"/>
  <c r="BF22" s="1"/>
  <c r="BF23" s="1"/>
  <c r="BF24" s="1"/>
  <c r="M4" i="230" s="1"/>
  <c r="BG20" i="9"/>
  <c r="BG21" s="1"/>
  <c r="BH25"/>
  <c r="BF26"/>
  <c r="BG26"/>
  <c r="M6" i="231" s="1"/>
  <c r="BH31" i="9"/>
  <c r="BF32"/>
  <c r="BG32"/>
  <c r="M12" i="231" s="1"/>
  <c r="BH36" i="9"/>
  <c r="BF37"/>
  <c r="BG37"/>
  <c r="BH39"/>
  <c r="BF40"/>
  <c r="BG40"/>
  <c r="M20" i="231" s="1"/>
  <c r="BH44" i="9"/>
  <c r="BK24"/>
  <c r="BL24"/>
  <c r="N4" i="231" s="1"/>
  <c r="BM30" i="9"/>
  <c r="BK31"/>
  <c r="N11" i="230" s="1"/>
  <c r="BL31" i="9"/>
  <c r="BM35"/>
  <c r="BK36"/>
  <c r="BL36"/>
  <c r="N16" i="231" s="1"/>
  <c r="BM38" i="9"/>
  <c r="BM39"/>
  <c r="BK40"/>
  <c r="BL40"/>
  <c r="N20" i="231" s="1"/>
  <c r="BM43" i="9"/>
  <c r="BP24"/>
  <c r="BQ24"/>
  <c r="O4" i="231" s="1"/>
  <c r="BR30" i="9"/>
  <c r="BP31"/>
  <c r="BQ31"/>
  <c r="BR35"/>
  <c r="BP36"/>
  <c r="BQ36"/>
  <c r="O16" i="231" s="1"/>
  <c r="BR38" i="9"/>
  <c r="BP39"/>
  <c r="BQ39"/>
  <c r="O19" i="231" s="1"/>
  <c r="BR41" i="9"/>
  <c r="BP42"/>
  <c r="BQ42"/>
  <c r="O22" i="231" s="1"/>
  <c r="BR44" i="9"/>
  <c r="BP49"/>
  <c r="BQ49"/>
  <c r="BR48"/>
  <c r="B49" i="11"/>
  <c r="K46"/>
  <c r="K47" s="1"/>
  <c r="V46"/>
  <c r="AC38"/>
  <c r="AC39" s="1"/>
  <c r="DO25"/>
  <c r="DO26" s="1"/>
  <c r="DO27" s="1"/>
  <c r="DO28" s="1"/>
  <c r="DO29" s="1"/>
  <c r="DO30" s="1"/>
  <c r="DF25"/>
  <c r="DF26" s="1"/>
  <c r="DF27" s="1"/>
  <c r="DF28" s="1"/>
  <c r="CN26"/>
  <c r="CE25"/>
  <c r="CE26"/>
  <c r="CE27" s="1"/>
  <c r="CE28" s="1"/>
  <c r="CE29" s="1"/>
  <c r="BV27"/>
  <c r="BV26" s="1"/>
  <c r="BV25" s="1"/>
  <c r="BV24" s="1"/>
  <c r="BV23" s="1"/>
  <c r="BM30"/>
  <c r="BM29"/>
  <c r="BM28" s="1"/>
  <c r="BM27" s="1"/>
  <c r="BM26" s="1"/>
  <c r="AL31"/>
  <c r="AL30" s="1"/>
  <c r="AL29" s="1"/>
  <c r="AL28" s="1"/>
  <c r="AC31"/>
  <c r="AC30" s="1"/>
  <c r="AC29" s="1"/>
  <c r="AC28" s="1"/>
  <c r="AC27" s="1"/>
  <c r="AC26" s="1"/>
  <c r="AC25" s="1"/>
  <c r="AC24" s="1"/>
  <c r="AC23" s="1"/>
  <c r="AC22" s="1"/>
  <c r="AC21" s="1"/>
  <c r="AC20" s="1"/>
  <c r="AC19" s="1"/>
  <c r="AC18" s="1"/>
  <c r="AC17" s="1"/>
  <c r="AC16" s="1"/>
  <c r="AC15" s="1"/>
  <c r="AC14" s="1"/>
  <c r="AC13" s="1"/>
  <c r="AC12" s="1"/>
  <c r="AC11" s="1"/>
  <c r="AC10" s="1"/>
  <c r="AC9" s="1"/>
  <c r="AC8" s="1"/>
  <c r="AC7" s="1"/>
  <c r="AC6" s="1"/>
  <c r="AC5" s="1"/>
  <c r="K29"/>
  <c r="K28"/>
  <c r="K27" s="1"/>
  <c r="K26" s="1"/>
  <c r="K25" s="1"/>
  <c r="K24" s="1"/>
  <c r="K23" s="1"/>
  <c r="K22" s="1"/>
  <c r="K21" s="1"/>
  <c r="K20" s="1"/>
  <c r="K19" s="1"/>
  <c r="K18" s="1"/>
  <c r="K17" s="1"/>
  <c r="K16" s="1"/>
  <c r="K15" s="1"/>
  <c r="K14" s="1"/>
  <c r="K13" s="1"/>
  <c r="K12" s="1"/>
  <c r="K11" s="1"/>
  <c r="K10" s="1"/>
  <c r="K9" s="1"/>
  <c r="K8" s="1"/>
  <c r="K7" s="1"/>
  <c r="K6" s="1"/>
  <c r="K5" s="1"/>
  <c r="L12" i="23"/>
  <c r="I12"/>
  <c r="I11" s="1"/>
  <c r="F12"/>
  <c r="C12"/>
  <c r="L11"/>
  <c r="L11" i="22" s="1"/>
  <c r="J11" i="23"/>
  <c r="F11"/>
  <c r="C11"/>
  <c r="L10"/>
  <c r="J10"/>
  <c r="J10" i="22" s="1"/>
  <c r="F10" i="23"/>
  <c r="C10"/>
  <c r="C9" s="1"/>
  <c r="L9"/>
  <c r="J9"/>
  <c r="J8" s="1"/>
  <c r="J7" s="1"/>
  <c r="J6" s="1"/>
  <c r="J5" s="1"/>
  <c r="J4" s="1"/>
  <c r="J3" s="1"/>
  <c r="J3" i="22" s="1"/>
  <c r="F9" i="23"/>
  <c r="F8" s="1"/>
  <c r="F7" s="1"/>
  <c r="F6" s="1"/>
  <c r="F5" s="1"/>
  <c r="F4" s="1"/>
  <c r="F3" s="1"/>
  <c r="E8"/>
  <c r="E7" s="1"/>
  <c r="E6" s="1"/>
  <c r="D5" i="24"/>
  <c r="D3" s="1"/>
  <c r="D10"/>
  <c r="D11" s="1"/>
  <c r="D12" s="1"/>
  <c r="D13" s="1"/>
  <c r="D15"/>
  <c r="D16" s="1"/>
  <c r="D17" s="1"/>
  <c r="D18" s="1"/>
  <c r="D20"/>
  <c r="D21" s="1"/>
  <c r="F4"/>
  <c r="F5" s="1"/>
  <c r="F7"/>
  <c r="F8" s="1"/>
  <c r="F9" s="1"/>
  <c r="F10" s="1"/>
  <c r="F12"/>
  <c r="L4"/>
  <c r="L5" s="1"/>
  <c r="L6" s="1"/>
  <c r="L7" s="1"/>
  <c r="L8" s="1"/>
  <c r="L9" s="1"/>
  <c r="L10" s="1"/>
  <c r="L11" s="1"/>
  <c r="L12" s="1"/>
  <c r="L14"/>
  <c r="L15" s="1"/>
  <c r="L16" s="1"/>
  <c r="L17" s="1"/>
  <c r="N5"/>
  <c r="N6" s="1"/>
  <c r="N7" s="1"/>
  <c r="N8" s="1"/>
  <c r="N9" s="1"/>
  <c r="N10" s="1"/>
  <c r="N11" s="1"/>
  <c r="N12" s="1"/>
  <c r="N15"/>
  <c r="N16" s="1"/>
  <c r="N17" s="1"/>
  <c r="N18" s="1"/>
  <c r="N19" s="1"/>
  <c r="N20" s="1"/>
  <c r="N21" s="1"/>
  <c r="N22" s="1"/>
  <c r="E4"/>
  <c r="E5" s="1"/>
  <c r="E6" s="1"/>
  <c r="E7" s="1"/>
  <c r="E8" s="1"/>
  <c r="E9" s="1"/>
  <c r="I5"/>
  <c r="I3" s="1"/>
  <c r="I15"/>
  <c r="I16" s="1"/>
  <c r="B7" i="22"/>
  <c r="B8"/>
  <c r="B9"/>
  <c r="B10"/>
  <c r="B11"/>
  <c r="B12"/>
  <c r="B13"/>
  <c r="B14"/>
  <c r="B15"/>
  <c r="B16"/>
  <c r="B17"/>
  <c r="B18"/>
  <c r="B19"/>
  <c r="B20"/>
  <c r="B21"/>
  <c r="B22"/>
  <c r="B3"/>
  <c r="B6"/>
  <c r="B5"/>
  <c r="B4"/>
  <c r="D19"/>
  <c r="D14"/>
  <c r="D12" i="23"/>
  <c r="D11" s="1"/>
  <c r="D22" i="22"/>
  <c r="D21"/>
  <c r="D20"/>
  <c r="D18"/>
  <c r="D17"/>
  <c r="D16"/>
  <c r="D15"/>
  <c r="D13"/>
  <c r="H12" i="23"/>
  <c r="H11" s="1"/>
  <c r="H13" i="22"/>
  <c r="H14"/>
  <c r="H15"/>
  <c r="H16"/>
  <c r="H17"/>
  <c r="H18"/>
  <c r="H19"/>
  <c r="H20"/>
  <c r="H21"/>
  <c r="H22"/>
  <c r="K12" i="23"/>
  <c r="K11" s="1"/>
  <c r="K22" i="22"/>
  <c r="K21"/>
  <c r="K20"/>
  <c r="K19"/>
  <c r="K18"/>
  <c r="K17"/>
  <c r="K16"/>
  <c r="K15"/>
  <c r="K14"/>
  <c r="K13"/>
  <c r="M12" i="23"/>
  <c r="M11" s="1"/>
  <c r="M22" i="22"/>
  <c r="M21"/>
  <c r="M20"/>
  <c r="M19"/>
  <c r="M18"/>
  <c r="M17"/>
  <c r="M16"/>
  <c r="M15"/>
  <c r="M14"/>
  <c r="M13"/>
  <c r="O12" i="23"/>
  <c r="O11" s="1"/>
  <c r="N12" i="22"/>
  <c r="N15"/>
  <c r="N16"/>
  <c r="N17"/>
  <c r="N18"/>
  <c r="N19"/>
  <c r="N20"/>
  <c r="N21"/>
  <c r="N22"/>
  <c r="N13"/>
  <c r="N14"/>
  <c r="O22"/>
  <c r="O21"/>
  <c r="O20"/>
  <c r="O19"/>
  <c r="O18"/>
  <c r="O17"/>
  <c r="O16"/>
  <c r="O15"/>
  <c r="O14"/>
  <c r="O13"/>
  <c r="CF23" i="12"/>
  <c r="CF22"/>
  <c r="CF21"/>
  <c r="CF20"/>
  <c r="CF19"/>
  <c r="CF18"/>
  <c r="CF17"/>
  <c r="CF16"/>
  <c r="CF15"/>
  <c r="CF14"/>
  <c r="CF13"/>
  <c r="CF12"/>
  <c r="CF11"/>
  <c r="CF10"/>
  <c r="CF9"/>
  <c r="CF8"/>
  <c r="CF7"/>
  <c r="CF6"/>
  <c r="CF5"/>
  <c r="CF4"/>
  <c r="BW4" i="5"/>
  <c r="BY4"/>
  <c r="BI4"/>
  <c r="BB4"/>
  <c r="AN4"/>
  <c r="AG4"/>
  <c r="Z4"/>
  <c r="L4"/>
  <c r="BW23"/>
  <c r="BY23"/>
  <c r="BI23"/>
  <c r="BB23"/>
  <c r="AN23"/>
  <c r="AG23"/>
  <c r="Z23"/>
  <c r="L23"/>
  <c r="BW22"/>
  <c r="BY22"/>
  <c r="BI22"/>
  <c r="BB22"/>
  <c r="AN22"/>
  <c r="AG22"/>
  <c r="Z22"/>
  <c r="L22"/>
  <c r="BW21"/>
  <c r="BY21"/>
  <c r="BI21"/>
  <c r="BB21"/>
  <c r="AN21"/>
  <c r="AG21"/>
  <c r="Z21"/>
  <c r="L21"/>
  <c r="BW20"/>
  <c r="BY20"/>
  <c r="BI20"/>
  <c r="BB20"/>
  <c r="AN20"/>
  <c r="AG20"/>
  <c r="Z20"/>
  <c r="L20"/>
  <c r="BW19"/>
  <c r="BY19"/>
  <c r="BI19"/>
  <c r="BB19"/>
  <c r="AN19"/>
  <c r="AG19"/>
  <c r="Z19"/>
  <c r="L19"/>
  <c r="BW18"/>
  <c r="BY18"/>
  <c r="BI18"/>
  <c r="BB18"/>
  <c r="AN18"/>
  <c r="AG18"/>
  <c r="Z18"/>
  <c r="L18"/>
  <c r="BW17"/>
  <c r="BY17"/>
  <c r="BI17"/>
  <c r="BB17"/>
  <c r="AN17"/>
  <c r="AG17"/>
  <c r="Z17"/>
  <c r="L17"/>
  <c r="BW16"/>
  <c r="BY16"/>
  <c r="BI16"/>
  <c r="BB16"/>
  <c r="AN16"/>
  <c r="AP16"/>
  <c r="AG16"/>
  <c r="Z16"/>
  <c r="L16"/>
  <c r="BW15"/>
  <c r="BX15" s="1"/>
  <c r="BY15"/>
  <c r="BI15"/>
  <c r="BB15"/>
  <c r="AN15"/>
  <c r="AG15"/>
  <c r="Z15"/>
  <c r="L15"/>
  <c r="BW14"/>
  <c r="BX14" s="1"/>
  <c r="BY14"/>
  <c r="BI14"/>
  <c r="BB14"/>
  <c r="AN14"/>
  <c r="AG14"/>
  <c r="Z14"/>
  <c r="L14"/>
  <c r="BW13"/>
  <c r="BX13" s="1"/>
  <c r="BY13"/>
  <c r="BI13"/>
  <c r="BB13"/>
  <c r="AN13"/>
  <c r="AG13"/>
  <c r="Z13"/>
  <c r="L13"/>
  <c r="BW12"/>
  <c r="BX12" s="1"/>
  <c r="BY12"/>
  <c r="BI12"/>
  <c r="BB12"/>
  <c r="AN12"/>
  <c r="AG12"/>
  <c r="Z12"/>
  <c r="L12"/>
  <c r="BW11"/>
  <c r="BX11" s="1"/>
  <c r="BY11"/>
  <c r="BI11"/>
  <c r="BB11"/>
  <c r="AN11"/>
  <c r="AG11"/>
  <c r="Z11"/>
  <c r="L11"/>
  <c r="BW10"/>
  <c r="BX10" s="1"/>
  <c r="BY10"/>
  <c r="BI10"/>
  <c r="BB10"/>
  <c r="AN10"/>
  <c r="AG10"/>
  <c r="Z10"/>
  <c r="L10"/>
  <c r="BW9"/>
  <c r="BX9" s="1"/>
  <c r="BY9"/>
  <c r="BI9"/>
  <c r="BB9"/>
  <c r="AN9"/>
  <c r="AP9"/>
  <c r="AG9"/>
  <c r="Z9"/>
  <c r="L9"/>
  <c r="BW8"/>
  <c r="BY8"/>
  <c r="BI8"/>
  <c r="BB8"/>
  <c r="AN8"/>
  <c r="AG8"/>
  <c r="Z8"/>
  <c r="L8"/>
  <c r="BW7"/>
  <c r="BY7"/>
  <c r="BI7"/>
  <c r="BB7"/>
  <c r="AN7"/>
  <c r="AG7"/>
  <c r="Z7"/>
  <c r="L7"/>
  <c r="BW6"/>
  <c r="BY6"/>
  <c r="BI6"/>
  <c r="BB6"/>
  <c r="AN6"/>
  <c r="AG6"/>
  <c r="Z6"/>
  <c r="L6"/>
  <c r="BW5"/>
  <c r="BY5"/>
  <c r="BI5"/>
  <c r="BB5"/>
  <c r="AN5"/>
  <c r="AG5"/>
  <c r="Z5"/>
  <c r="L5"/>
  <c r="CD5" i="12"/>
  <c r="CD6"/>
  <c r="CD7"/>
  <c r="CD19"/>
  <c r="CD20"/>
  <c r="CD21"/>
  <c r="CD22"/>
  <c r="CD23"/>
  <c r="CD14"/>
  <c r="CD9"/>
  <c r="CD10"/>
  <c r="CD11"/>
  <c r="CD12"/>
  <c r="CD13"/>
  <c r="CD15"/>
  <c r="CD16"/>
  <c r="CD17"/>
  <c r="CD18"/>
  <c r="CD4"/>
  <c r="CD8"/>
  <c r="Z23"/>
  <c r="Z22"/>
  <c r="Z21"/>
  <c r="Z20"/>
  <c r="Z19"/>
  <c r="Z18"/>
  <c r="Z17"/>
  <c r="Z16"/>
  <c r="Z15"/>
  <c r="AP22"/>
  <c r="AP21"/>
  <c r="AP20"/>
  <c r="AP19"/>
  <c r="AP18"/>
  <c r="AP17"/>
  <c r="AP16"/>
  <c r="AP15"/>
  <c r="AP23"/>
  <c r="AP14"/>
  <c r="AH20"/>
  <c r="AH11"/>
  <c r="AH13"/>
  <c r="AH12"/>
  <c r="AH14"/>
  <c r="AH15"/>
  <c r="AH16"/>
  <c r="AH17"/>
  <c r="AH18"/>
  <c r="AH19"/>
  <c r="AH21"/>
  <c r="AH22"/>
  <c r="AH23"/>
  <c r="BN4"/>
  <c r="AH4"/>
  <c r="Z4"/>
  <c r="Z8"/>
  <c r="Z9"/>
  <c r="Z14"/>
  <c r="Z13"/>
  <c r="Z12"/>
  <c r="Z11"/>
  <c r="Z10"/>
  <c r="Z5"/>
  <c r="Z6"/>
  <c r="Z7"/>
  <c r="AH7"/>
  <c r="AH5"/>
  <c r="AH6"/>
  <c r="AH10"/>
  <c r="AH9"/>
  <c r="AH8"/>
  <c r="BN7"/>
  <c r="BN6"/>
  <c r="BN5"/>
  <c r="BN23"/>
  <c r="BN22"/>
  <c r="BN21"/>
  <c r="BN20"/>
  <c r="BN19"/>
  <c r="BN18"/>
  <c r="BN17"/>
  <c r="BN16"/>
  <c r="BN9"/>
  <c r="BN15"/>
  <c r="BN14"/>
  <c r="BN13"/>
  <c r="BN12"/>
  <c r="BN11"/>
  <c r="BN10"/>
  <c r="BN8"/>
  <c r="J4"/>
  <c r="J10"/>
  <c r="J9"/>
  <c r="J8"/>
  <c r="J7"/>
  <c r="J6"/>
  <c r="J5"/>
  <c r="J11"/>
  <c r="J12"/>
  <c r="J13"/>
  <c r="J14"/>
  <c r="J15"/>
  <c r="J16"/>
  <c r="J17"/>
  <c r="J18"/>
  <c r="J19"/>
  <c r="J20"/>
  <c r="J21"/>
  <c r="J22"/>
  <c r="J23"/>
  <c r="AP4"/>
  <c r="AP10"/>
  <c r="AP11"/>
  <c r="AP12"/>
  <c r="AP8"/>
  <c r="AP9"/>
  <c r="AP13"/>
  <c r="AP5"/>
  <c r="AP6"/>
  <c r="AP7"/>
  <c r="BF4"/>
  <c r="BF14"/>
  <c r="BF15"/>
  <c r="BF8"/>
  <c r="BF9"/>
  <c r="BF10"/>
  <c r="BF11"/>
  <c r="BF12"/>
  <c r="BF13"/>
  <c r="BF16"/>
  <c r="BF18"/>
  <c r="BF17"/>
  <c r="BF23"/>
  <c r="BF22"/>
  <c r="BF21"/>
  <c r="BF20"/>
  <c r="BF19"/>
  <c r="BF6"/>
  <c r="BF7"/>
  <c r="BF5"/>
  <c r="L10"/>
  <c r="L9"/>
  <c r="L8"/>
  <c r="L7"/>
  <c r="L6"/>
  <c r="L5"/>
  <c r="L11"/>
  <c r="L12"/>
  <c r="L13"/>
  <c r="L14"/>
  <c r="L15"/>
  <c r="L16"/>
  <c r="L17"/>
  <c r="L18"/>
  <c r="L19"/>
  <c r="L20"/>
  <c r="L21"/>
  <c r="L22"/>
  <c r="L23"/>
  <c r="L4"/>
  <c r="E4" i="5"/>
  <c r="E23"/>
  <c r="E22"/>
  <c r="E21"/>
  <c r="E20"/>
  <c r="E19"/>
  <c r="E18"/>
  <c r="E17"/>
  <c r="E10"/>
  <c r="E9"/>
  <c r="E8"/>
  <c r="E6"/>
  <c r="E7"/>
  <c r="E5"/>
  <c r="E16"/>
  <c r="E14"/>
  <c r="E15"/>
  <c r="E13"/>
  <c r="E12"/>
  <c r="E11"/>
  <c r="S11"/>
  <c r="S12"/>
  <c r="S13"/>
  <c r="S14"/>
  <c r="S15"/>
  <c r="S16"/>
  <c r="P16"/>
  <c r="P17" s="1"/>
  <c r="P18" s="1"/>
  <c r="S7"/>
  <c r="S8"/>
  <c r="S9"/>
  <c r="S10"/>
  <c r="S6"/>
  <c r="S5"/>
  <c r="S23"/>
  <c r="P20"/>
  <c r="P21" s="1"/>
  <c r="P22" s="1"/>
  <c r="P23" s="1"/>
  <c r="S22"/>
  <c r="S21"/>
  <c r="S20"/>
  <c r="S19"/>
  <c r="S18"/>
  <c r="S17"/>
  <c r="S4"/>
  <c r="BP13"/>
  <c r="BP11"/>
  <c r="BP12"/>
  <c r="BP14"/>
  <c r="BP15"/>
  <c r="BP16"/>
  <c r="BP10"/>
  <c r="BP9"/>
  <c r="BP8"/>
  <c r="BP7"/>
  <c r="BP6"/>
  <c r="BP5"/>
  <c r="BP23"/>
  <c r="BP22"/>
  <c r="BP21"/>
  <c r="BP20"/>
  <c r="BP19"/>
  <c r="BP18"/>
  <c r="BP17"/>
  <c r="BP4"/>
  <c r="CD14"/>
  <c r="CD15"/>
  <c r="CD16"/>
  <c r="CD13"/>
  <c r="CD12"/>
  <c r="CD11"/>
  <c r="CD10"/>
  <c r="CD9"/>
  <c r="CD8"/>
  <c r="CD7"/>
  <c r="CD6"/>
  <c r="CD5"/>
  <c r="CD19"/>
  <c r="CD18"/>
  <c r="CD17"/>
  <c r="CD4"/>
  <c r="CK13"/>
  <c r="CK12"/>
  <c r="CK11"/>
  <c r="CK14"/>
  <c r="CK15"/>
  <c r="CK16"/>
  <c r="CK10"/>
  <c r="CK9"/>
  <c r="CK8"/>
  <c r="CK7"/>
  <c r="CK6"/>
  <c r="CK5"/>
  <c r="CK23"/>
  <c r="CI19"/>
  <c r="CI20" s="1"/>
  <c r="CJ19"/>
  <c r="CJ20" s="1"/>
  <c r="CJ21" s="1"/>
  <c r="CJ22" s="1"/>
  <c r="CH19"/>
  <c r="CH20" s="1"/>
  <c r="CH21" s="1"/>
  <c r="CH22" s="1"/>
  <c r="CK18"/>
  <c r="CK17"/>
  <c r="CK4"/>
  <c r="CR4"/>
  <c r="CR23"/>
  <c r="CP19"/>
  <c r="CP20" s="1"/>
  <c r="CP21" s="1"/>
  <c r="CQ19"/>
  <c r="CQ20" s="1"/>
  <c r="CQ21" s="1"/>
  <c r="CQ22" s="1"/>
  <c r="CO19"/>
  <c r="CO20" s="1"/>
  <c r="CO21" s="1"/>
  <c r="CO22" s="1"/>
  <c r="CR18"/>
  <c r="CR17"/>
  <c r="CR10"/>
  <c r="CR9"/>
  <c r="CR8"/>
  <c r="CR7"/>
  <c r="CR6"/>
  <c r="CR5"/>
  <c r="CR14"/>
  <c r="CR15"/>
  <c r="CR16"/>
  <c r="CR13"/>
  <c r="CR12"/>
  <c r="CR11"/>
  <c r="AU11"/>
  <c r="AU12"/>
  <c r="AU13"/>
  <c r="AU16"/>
  <c r="AU15"/>
  <c r="AU14"/>
  <c r="AU5"/>
  <c r="AU6"/>
  <c r="AU7"/>
  <c r="AU8"/>
  <c r="AU9"/>
  <c r="AU10"/>
  <c r="AU17"/>
  <c r="AU18"/>
  <c r="AU19"/>
  <c r="AU23"/>
  <c r="AU22"/>
  <c r="AU21"/>
  <c r="AU20"/>
  <c r="AU4"/>
  <c r="AB4" i="12"/>
  <c r="AB7"/>
  <c r="AB6"/>
  <c r="AB5"/>
  <c r="AB10"/>
  <c r="AB11"/>
  <c r="AB12"/>
  <c r="AB13"/>
  <c r="AB14"/>
  <c r="AB9"/>
  <c r="AB8"/>
  <c r="AB15"/>
  <c r="AB16"/>
  <c r="AB17"/>
  <c r="AB18"/>
  <c r="AB19"/>
  <c r="AB20"/>
  <c r="AB21"/>
  <c r="AB22"/>
  <c r="AB23"/>
  <c r="AJ4"/>
  <c r="AJ8"/>
  <c r="AJ9"/>
  <c r="AJ10"/>
  <c r="AJ6"/>
  <c r="AJ5"/>
  <c r="AJ7"/>
  <c r="AJ23"/>
  <c r="AJ22"/>
  <c r="AJ21"/>
  <c r="AJ19"/>
  <c r="AJ18"/>
  <c r="AJ17"/>
  <c r="AJ16"/>
  <c r="AJ15"/>
  <c r="AJ14"/>
  <c r="AJ12"/>
  <c r="AJ13"/>
  <c r="AJ11"/>
  <c r="AJ20"/>
  <c r="AR22"/>
  <c r="AR21"/>
  <c r="AR20"/>
  <c r="AR19"/>
  <c r="AR18"/>
  <c r="AR17"/>
  <c r="AR16"/>
  <c r="AR15"/>
  <c r="AR23"/>
  <c r="AR14"/>
  <c r="AR10"/>
  <c r="AR11"/>
  <c r="AR12"/>
  <c r="AR8"/>
  <c r="AR9"/>
  <c r="AR13"/>
  <c r="AR5"/>
  <c r="AR6"/>
  <c r="AR7"/>
  <c r="AR4"/>
  <c r="BH14"/>
  <c r="BH15"/>
  <c r="BH8"/>
  <c r="BH9"/>
  <c r="BH10"/>
  <c r="BH11"/>
  <c r="BH12"/>
  <c r="BH13"/>
  <c r="BH16"/>
  <c r="BH18"/>
  <c r="BH17"/>
  <c r="BH23"/>
  <c r="BH22"/>
  <c r="BH21"/>
  <c r="BH20"/>
  <c r="BH19"/>
  <c r="BH6"/>
  <c r="BH7"/>
  <c r="BH5"/>
  <c r="BH4"/>
  <c r="BP7"/>
  <c r="BP6"/>
  <c r="BP5"/>
  <c r="BP23"/>
  <c r="BP22"/>
  <c r="BP21"/>
  <c r="BP20"/>
  <c r="BP19"/>
  <c r="BP18"/>
  <c r="BP17"/>
  <c r="BP16"/>
  <c r="BP9"/>
  <c r="BP15"/>
  <c r="BP14"/>
  <c r="BP13"/>
  <c r="BP12"/>
  <c r="BP11"/>
  <c r="BP10"/>
  <c r="BP8"/>
  <c r="BP4"/>
  <c r="M14" i="49"/>
  <c r="CW14" i="76"/>
  <c r="CQ15" i="78"/>
  <c r="C14" i="52"/>
  <c r="BD14"/>
  <c r="M14" i="42"/>
  <c r="CW15" i="4" s="1"/>
  <c r="M15" i="49"/>
  <c r="CY15" i="4" s="1"/>
  <c r="CW15" i="76"/>
  <c r="CQ16" i="78"/>
  <c r="C15" i="52"/>
  <c r="BD15"/>
  <c r="M16" i="49"/>
  <c r="CY16" i="4" s="1"/>
  <c r="CW16" i="76"/>
  <c r="CQ17" i="78"/>
  <c r="BD16" i="52"/>
  <c r="O12" i="45"/>
  <c r="CW13" i="76"/>
  <c r="CQ14" i="78"/>
  <c r="C13" i="52"/>
  <c r="BD13"/>
  <c r="M11" i="42"/>
  <c r="CW12" i="4" s="1"/>
  <c r="CW12" i="76"/>
  <c r="CQ13" i="78"/>
  <c r="C12" i="52"/>
  <c r="BD12"/>
  <c r="CW11" i="76"/>
  <c r="CQ12" i="78"/>
  <c r="C11" i="52"/>
  <c r="BD11"/>
  <c r="CW10" i="76"/>
  <c r="CQ11" i="78"/>
  <c r="C10" i="52"/>
  <c r="BD10"/>
  <c r="CW9" i="76"/>
  <c r="CQ10" i="78"/>
  <c r="C9" i="52"/>
  <c r="BD9"/>
  <c r="M7" i="42"/>
  <c r="CW8" i="4" s="1"/>
  <c r="CW8" i="76"/>
  <c r="CQ9" i="78"/>
  <c r="C8" i="52"/>
  <c r="BD8"/>
  <c r="M6" i="42"/>
  <c r="CW7" i="4" s="1"/>
  <c r="CW7" i="76"/>
  <c r="CQ8" i="78"/>
  <c r="C7" i="52"/>
  <c r="BD7"/>
  <c r="CQ7" i="78"/>
  <c r="C6" i="52"/>
  <c r="BD6"/>
  <c r="CQ6" i="78"/>
  <c r="C5" i="52"/>
  <c r="BD5"/>
  <c r="M19" i="49"/>
  <c r="CY19" i="4" s="1"/>
  <c r="CW19" i="76"/>
  <c r="CQ20" i="78"/>
  <c r="C19" i="52"/>
  <c r="BD19"/>
  <c r="M18" i="49"/>
  <c r="CY18" i="4" s="1"/>
  <c r="CW18" i="76"/>
  <c r="CQ19" i="78"/>
  <c r="C18" i="52"/>
  <c r="BD18"/>
  <c r="M17" i="49"/>
  <c r="CY17" i="4" s="1"/>
  <c r="CW17" i="76"/>
  <c r="CQ18" i="78"/>
  <c r="C17" i="52"/>
  <c r="BD17"/>
  <c r="M19" i="42"/>
  <c r="CW20" i="4" s="1"/>
  <c r="M20" i="49"/>
  <c r="CY20" i="4" s="1"/>
  <c r="CW20" i="76"/>
  <c r="CQ21" i="78"/>
  <c r="C20" i="52"/>
  <c r="BD20"/>
  <c r="M21" i="49"/>
  <c r="CY21" i="4" s="1"/>
  <c r="CW21" i="76"/>
  <c r="CQ22" i="78"/>
  <c r="BD21" i="52"/>
  <c r="M22" i="49"/>
  <c r="CY22" i="4" s="1"/>
  <c r="CW22" i="76"/>
  <c r="CQ23" i="78"/>
  <c r="C22" i="52"/>
  <c r="BD22"/>
  <c r="M22" i="42"/>
  <c r="CW23" i="4" s="1"/>
  <c r="M23" i="49"/>
  <c r="CY23" i="4" s="1"/>
  <c r="CW23" i="76"/>
  <c r="CQ24" i="78"/>
  <c r="C23" i="52"/>
  <c r="BD23"/>
  <c r="CQ5" i="78"/>
  <c r="C4" i="52"/>
  <c r="BD4"/>
  <c r="G5" i="78"/>
  <c r="D4" i="52"/>
  <c r="B23" i="49"/>
  <c r="D23" i="4" s="1"/>
  <c r="B23" i="76"/>
  <c r="G24" i="78"/>
  <c r="B22" i="49"/>
  <c r="D22" i="4" s="1"/>
  <c r="B22" i="76"/>
  <c r="G23" i="78"/>
  <c r="D22" i="52"/>
  <c r="B20" i="42"/>
  <c r="B21" i="4" s="1"/>
  <c r="B21" i="49"/>
  <c r="D21" i="4" s="1"/>
  <c r="B21" i="76"/>
  <c r="G22" i="78"/>
  <c r="D21" i="52"/>
  <c r="B20" i="49"/>
  <c r="D20" i="4" s="1"/>
  <c r="B20" i="76"/>
  <c r="G21" i="78"/>
  <c r="D20" i="52"/>
  <c r="E20" s="1"/>
  <c r="F20" s="1"/>
  <c r="F20" i="4" s="1"/>
  <c r="B19" i="49"/>
  <c r="D19" i="4" s="1"/>
  <c r="B19" i="76"/>
  <c r="G20" i="78"/>
  <c r="D19" i="52"/>
  <c r="B18" i="49"/>
  <c r="D18" i="4" s="1"/>
  <c r="B18" i="76"/>
  <c r="G19" i="78"/>
  <c r="D18" i="52"/>
  <c r="E18" s="1"/>
  <c r="F18" s="1"/>
  <c r="B17" i="49"/>
  <c r="D17" i="4" s="1"/>
  <c r="B17" i="76"/>
  <c r="G18" i="78"/>
  <c r="D17" i="52"/>
  <c r="E17" s="1"/>
  <c r="F17" s="1"/>
  <c r="F17" i="4" s="1"/>
  <c r="B10" i="76"/>
  <c r="G11" i="78"/>
  <c r="D10" i="52"/>
  <c r="B8" i="42"/>
  <c r="B9" i="4" s="1"/>
  <c r="G10" i="78"/>
  <c r="D9" i="52"/>
  <c r="B7" i="42"/>
  <c r="B8" i="4" s="1"/>
  <c r="G9" i="78"/>
  <c r="D8" i="52"/>
  <c r="E8" s="1"/>
  <c r="F8" s="1"/>
  <c r="F8" i="4" s="1"/>
  <c r="G7" i="78"/>
  <c r="D6" i="52"/>
  <c r="G8" i="78"/>
  <c r="D7" i="52"/>
  <c r="E7" s="1"/>
  <c r="F7" s="1"/>
  <c r="F7" i="4" s="1"/>
  <c r="G6" i="78"/>
  <c r="D5" i="52"/>
  <c r="B16" i="49"/>
  <c r="D16" i="4" s="1"/>
  <c r="B16" i="76"/>
  <c r="G17" i="78"/>
  <c r="D16" i="52"/>
  <c r="E16" s="1"/>
  <c r="F16" s="1"/>
  <c r="F16" i="4" s="1"/>
  <c r="B14" i="49"/>
  <c r="D14" i="4" s="1"/>
  <c r="B14" i="76"/>
  <c r="G15" i="78"/>
  <c r="D14" i="52"/>
  <c r="B15" i="49"/>
  <c r="D15" i="4" s="1"/>
  <c r="B15" i="76"/>
  <c r="G16" i="78"/>
  <c r="D15" i="52"/>
  <c r="B13" i="76"/>
  <c r="G14" i="78"/>
  <c r="D13" i="52"/>
  <c r="B12" i="76"/>
  <c r="G13" i="78"/>
  <c r="D12" i="52"/>
  <c r="B11" i="76"/>
  <c r="G12" i="78"/>
  <c r="D11" i="52"/>
  <c r="D10" i="42"/>
  <c r="T11" i="4" s="1"/>
  <c r="J11" i="51"/>
  <c r="W12" i="78"/>
  <c r="N11" i="52"/>
  <c r="J12" i="51"/>
  <c r="W13" i="78"/>
  <c r="N12" i="52"/>
  <c r="J13" i="51"/>
  <c r="W14" i="78"/>
  <c r="N13" i="52"/>
  <c r="D13" i="42"/>
  <c r="T14" i="4" s="1"/>
  <c r="J14" i="51"/>
  <c r="D14" i="49" s="1"/>
  <c r="W15" i="78"/>
  <c r="N14" i="52"/>
  <c r="D14" i="42"/>
  <c r="T15" i="4" s="1"/>
  <c r="J15" i="51"/>
  <c r="D15" i="49" s="1"/>
  <c r="W16" i="78"/>
  <c r="N15" i="52"/>
  <c r="J16" i="51"/>
  <c r="D16" i="49" s="1"/>
  <c r="V16" i="4" s="1"/>
  <c r="W17" i="78"/>
  <c r="N16" i="52"/>
  <c r="D6" i="42"/>
  <c r="T7" i="4" s="1"/>
  <c r="J7" i="51"/>
  <c r="W8" i="78"/>
  <c r="N7" i="52"/>
  <c r="J8" i="51"/>
  <c r="W9" i="78"/>
  <c r="N8" i="52"/>
  <c r="J9" i="51"/>
  <c r="W10" i="78"/>
  <c r="N9" i="52"/>
  <c r="J10" i="51"/>
  <c r="W11" i="78"/>
  <c r="N10" i="52"/>
  <c r="D5" i="42"/>
  <c r="T6" i="4" s="1"/>
  <c r="J6" i="51"/>
  <c r="W7" i="78"/>
  <c r="N6" i="52"/>
  <c r="J5" i="51"/>
  <c r="W6" i="78"/>
  <c r="N5" i="52"/>
  <c r="J23" i="51"/>
  <c r="D23" i="49" s="1"/>
  <c r="V23" i="4" s="1"/>
  <c r="T23" i="76"/>
  <c r="W24" i="78"/>
  <c r="N23" i="52"/>
  <c r="J22" i="51"/>
  <c r="D22" i="49" s="1"/>
  <c r="T22" i="76"/>
  <c r="W23" i="78"/>
  <c r="N22" i="52"/>
  <c r="J21" i="51"/>
  <c r="D21" i="49" s="1"/>
  <c r="V21" i="4" s="1"/>
  <c r="T21" i="76"/>
  <c r="W22" i="78"/>
  <c r="N21" i="52"/>
  <c r="J20" i="51"/>
  <c r="D20" i="49" s="1"/>
  <c r="T20" i="76"/>
  <c r="W21" i="78"/>
  <c r="N20" i="52"/>
  <c r="D18" i="42"/>
  <c r="T19" i="4" s="1"/>
  <c r="J19" i="51"/>
  <c r="D19" i="49" s="1"/>
  <c r="V19" i="4" s="1"/>
  <c r="T19" i="76"/>
  <c r="W20" i="78"/>
  <c r="N19" i="52"/>
  <c r="J18" i="51"/>
  <c r="D18" i="49" s="1"/>
  <c r="W19" i="78"/>
  <c r="N18" i="52"/>
  <c r="J17" i="51"/>
  <c r="D17" i="49" s="1"/>
  <c r="W18" i="78"/>
  <c r="N17" i="52"/>
  <c r="J4" i="51"/>
  <c r="W5" i="78"/>
  <c r="N4" i="52"/>
  <c r="K12" i="42"/>
  <c r="CE13" i="4" s="1"/>
  <c r="CA14" i="78"/>
  <c r="AT13" i="52"/>
  <c r="CA12" i="78"/>
  <c r="AT11" i="52"/>
  <c r="CA13" i="78"/>
  <c r="AT12" i="52"/>
  <c r="AU12" s="1"/>
  <c r="AV12" s="1"/>
  <c r="K14" i="49"/>
  <c r="CG14" i="4" s="1"/>
  <c r="CE14" i="76"/>
  <c r="CA15" i="78"/>
  <c r="AT14" i="52"/>
  <c r="K15" i="49"/>
  <c r="CG15" i="4" s="1"/>
  <c r="CE15" i="76"/>
  <c r="CA16" i="78"/>
  <c r="AT15" i="52"/>
  <c r="K16" i="49"/>
  <c r="CG16" i="4" s="1"/>
  <c r="CE16" i="76"/>
  <c r="CA17" i="78"/>
  <c r="AT16" i="52"/>
  <c r="K9" i="42"/>
  <c r="CE10" i="4" s="1"/>
  <c r="CA11" i="78"/>
  <c r="AT10" i="52"/>
  <c r="CA10" i="78"/>
  <c r="AT9" i="52"/>
  <c r="CA9" i="78"/>
  <c r="AT8" i="52"/>
  <c r="CA8" i="78"/>
  <c r="AT7" i="52"/>
  <c r="AU7" s="1"/>
  <c r="AV7" s="1"/>
  <c r="CA7" i="78"/>
  <c r="AT6" i="52"/>
  <c r="CA6" i="78"/>
  <c r="AT5" i="52"/>
  <c r="K23" i="49"/>
  <c r="CG23" i="4" s="1"/>
  <c r="CE23" i="76"/>
  <c r="CA24" i="78"/>
  <c r="AT23" i="52"/>
  <c r="K22" i="49"/>
  <c r="CG22" i="4" s="1"/>
  <c r="CE22" i="76"/>
  <c r="CA23" i="78"/>
  <c r="AT22" i="52"/>
  <c r="K20" i="42"/>
  <c r="CE21" i="4" s="1"/>
  <c r="K21" i="49"/>
  <c r="CG21" i="4" s="1"/>
  <c r="CE21" i="76"/>
  <c r="CA22" i="78"/>
  <c r="AT21" i="52"/>
  <c r="K20" i="49"/>
  <c r="CG20" i="4" s="1"/>
  <c r="CE20" i="76"/>
  <c r="CA21" i="78"/>
  <c r="AT20" i="52"/>
  <c r="K19" i="49"/>
  <c r="CG19" i="4" s="1"/>
  <c r="CE19" i="76"/>
  <c r="CA20" i="78"/>
  <c r="AT19" i="52"/>
  <c r="K18" i="49"/>
  <c r="CG18" i="4" s="1"/>
  <c r="CE18" i="76"/>
  <c r="CA19" i="78"/>
  <c r="AT18" i="52"/>
  <c r="K16" i="42"/>
  <c r="CE17" i="4" s="1"/>
  <c r="K17" i="49"/>
  <c r="CG17" i="4" s="1"/>
  <c r="CE17" i="76"/>
  <c r="CA18" i="78"/>
  <c r="AT17" i="52"/>
  <c r="CA5" i="78"/>
  <c r="AT4" i="52"/>
  <c r="N12" i="42"/>
  <c r="DF13" i="4" s="1"/>
  <c r="CY14" i="78"/>
  <c r="BH13" i="52"/>
  <c r="N11" i="42"/>
  <c r="DF12" i="4" s="1"/>
  <c r="CY13" i="78"/>
  <c r="BH12" i="52"/>
  <c r="CY12" i="78"/>
  <c r="BH11" i="52"/>
  <c r="N14" i="49"/>
  <c r="DH14" i="4" s="1"/>
  <c r="CY15" i="78"/>
  <c r="BH14" i="52"/>
  <c r="N15" i="49"/>
  <c r="DH15" i="4" s="1"/>
  <c r="CY16" i="78"/>
  <c r="BH15" i="52"/>
  <c r="N16" i="49"/>
  <c r="DH16" i="4" s="1"/>
  <c r="CY17" i="78"/>
  <c r="BH16" i="52"/>
  <c r="CY11" i="78"/>
  <c r="BH10" i="52"/>
  <c r="CY10" i="78"/>
  <c r="BH9" i="52"/>
  <c r="CY9" i="78"/>
  <c r="BH8" i="52"/>
  <c r="CY8" i="78"/>
  <c r="BH7" i="52"/>
  <c r="CY7" i="78"/>
  <c r="BH6" i="52"/>
  <c r="N4" i="42"/>
  <c r="DF5" i="4" s="1"/>
  <c r="CY6" i="78"/>
  <c r="BH5" i="52"/>
  <c r="N23" i="49"/>
  <c r="DH23" i="4" s="1"/>
  <c r="CY24" i="78"/>
  <c r="BH23" i="52"/>
  <c r="N22" i="49"/>
  <c r="DH22" i="4" s="1"/>
  <c r="CY23" i="78"/>
  <c r="BH22" i="52"/>
  <c r="N20" i="42"/>
  <c r="DF21" i="4" s="1"/>
  <c r="N21" i="49"/>
  <c r="DH21" i="4" s="1"/>
  <c r="CY22" i="78"/>
  <c r="BH21" i="52"/>
  <c r="N20" i="49"/>
  <c r="DH20" i="4" s="1"/>
  <c r="CY21" i="78"/>
  <c r="BH20" i="52"/>
  <c r="N19" i="49"/>
  <c r="DH19" i="4" s="1"/>
  <c r="CY20" i="78"/>
  <c r="BH19" i="52"/>
  <c r="N18" i="49"/>
  <c r="DH18" i="4" s="1"/>
  <c r="CY19" i="78"/>
  <c r="BH18" i="52"/>
  <c r="N17" i="49"/>
  <c r="DH17" i="4" s="1"/>
  <c r="CY18" i="78"/>
  <c r="BH17" i="52"/>
  <c r="CY5" i="78"/>
  <c r="BH4" i="52"/>
  <c r="AW23" i="51"/>
  <c r="AW22" s="1"/>
  <c r="DO4" i="76"/>
  <c r="DG5" i="78"/>
  <c r="BL4" i="52"/>
  <c r="DO23" i="76"/>
  <c r="DG24" i="78"/>
  <c r="BL23" i="52"/>
  <c r="DO22" i="76"/>
  <c r="DG23" i="78"/>
  <c r="BL22" i="52"/>
  <c r="O20" i="42"/>
  <c r="DO21" i="4" s="1"/>
  <c r="DO21" i="76"/>
  <c r="DG22" i="78"/>
  <c r="BL21" i="52"/>
  <c r="DO20" i="76"/>
  <c r="DG21" i="78"/>
  <c r="BL20" i="52"/>
  <c r="DO19" i="76"/>
  <c r="DG20" i="78"/>
  <c r="BL19" i="52"/>
  <c r="DO18" i="76"/>
  <c r="DG19" i="78"/>
  <c r="BL18" i="52"/>
  <c r="BM18" s="1"/>
  <c r="DS18" i="4" s="1"/>
  <c r="O16" i="42"/>
  <c r="DO17" i="4" s="1"/>
  <c r="DO17" i="76"/>
  <c r="DG18" i="78"/>
  <c r="BL17" i="52"/>
  <c r="DO10" i="76"/>
  <c r="DG11" i="78"/>
  <c r="BL10" i="52"/>
  <c r="O8" i="42"/>
  <c r="DO9" i="4" s="1"/>
  <c r="DO9" i="76"/>
  <c r="DG10" i="78"/>
  <c r="BL9" i="52"/>
  <c r="DO8" i="76"/>
  <c r="DG9" i="78"/>
  <c r="BL8" i="52"/>
  <c r="BM8" s="1"/>
  <c r="DS8" i="4" s="1"/>
  <c r="DO7" i="76"/>
  <c r="DG8" i="78"/>
  <c r="BL7" i="52"/>
  <c r="BM7" s="1"/>
  <c r="DS7" i="4" s="1"/>
  <c r="DO6" i="76"/>
  <c r="DG7" i="78"/>
  <c r="BL6" i="52"/>
  <c r="O4" i="42"/>
  <c r="DO5" i="4" s="1"/>
  <c r="DO5" i="76"/>
  <c r="DG6" i="78"/>
  <c r="BL5" i="52"/>
  <c r="DO14" i="76"/>
  <c r="DG15" i="78"/>
  <c r="BL14" i="52"/>
  <c r="DO15" i="76"/>
  <c r="DG16" i="78"/>
  <c r="BL15" i="52"/>
  <c r="DO16" i="76"/>
  <c r="DG17" i="78"/>
  <c r="BL16" i="52"/>
  <c r="BM16" s="1"/>
  <c r="DS16" i="4" s="1"/>
  <c r="O12" i="42"/>
  <c r="DO13" i="4" s="1"/>
  <c r="DO13" i="76"/>
  <c r="DG14" i="78"/>
  <c r="BL13" i="52"/>
  <c r="DO12" i="76"/>
  <c r="DG13" i="78"/>
  <c r="BL12" i="52"/>
  <c r="DO11" i="76"/>
  <c r="DG12" i="78"/>
  <c r="BL11" i="52"/>
  <c r="BC12" i="78"/>
  <c r="AF11" i="52"/>
  <c r="H11" i="42"/>
  <c r="BD12" i="4" s="1"/>
  <c r="BC13" i="78"/>
  <c r="AF12" i="52"/>
  <c r="BD13" i="76"/>
  <c r="BC14" i="78"/>
  <c r="AF13" i="52"/>
  <c r="H16" i="49"/>
  <c r="BF16" i="4" s="1"/>
  <c r="BD16" i="76"/>
  <c r="BC17" i="78"/>
  <c r="AF16" i="52"/>
  <c r="H14" i="42"/>
  <c r="BD15" i="4" s="1"/>
  <c r="H15" i="49"/>
  <c r="BF15" i="4" s="1"/>
  <c r="BD15" i="76"/>
  <c r="BC16" i="78"/>
  <c r="AF15" i="52"/>
  <c r="H14" i="49"/>
  <c r="BF14" i="4" s="1"/>
  <c r="BD14" i="76"/>
  <c r="BC15" i="78"/>
  <c r="AF14" i="52"/>
  <c r="BC6" i="78"/>
  <c r="AF5" i="52"/>
  <c r="H5" i="42"/>
  <c r="BD6" i="4" s="1"/>
  <c r="BC7" i="78"/>
  <c r="AF6" i="52"/>
  <c r="BC8" i="78"/>
  <c r="AF7" i="52"/>
  <c r="AG7" s="1"/>
  <c r="AH7" s="1"/>
  <c r="BC9" i="78"/>
  <c r="AF8" i="52"/>
  <c r="AG8" s="1"/>
  <c r="AH8" s="1"/>
  <c r="BC10" i="78"/>
  <c r="AF9" i="52"/>
  <c r="H9" i="42"/>
  <c r="BD10" i="4" s="1"/>
  <c r="BC11" i="78"/>
  <c r="AF10" i="52"/>
  <c r="H17" i="49"/>
  <c r="BF17" i="4" s="1"/>
  <c r="BD17" i="76"/>
  <c r="BC18" i="78"/>
  <c r="AF17" i="52"/>
  <c r="H18" i="49"/>
  <c r="BF18" i="4" s="1"/>
  <c r="BD18" i="76"/>
  <c r="BC19" i="78"/>
  <c r="AF18" i="52"/>
  <c r="H19" i="49"/>
  <c r="BF19" i="4" s="1"/>
  <c r="BD19" i="76"/>
  <c r="BC20" i="78"/>
  <c r="AF19" i="52"/>
  <c r="H22" i="42"/>
  <c r="BD23" i="4" s="1"/>
  <c r="H23" i="49"/>
  <c r="BF23" i="4" s="1"/>
  <c r="BD23" i="76"/>
  <c r="BC24" i="78"/>
  <c r="AF23" i="52"/>
  <c r="H21" i="42"/>
  <c r="BD22" i="4" s="1"/>
  <c r="H22" i="49"/>
  <c r="BD22" i="76"/>
  <c r="BC23" i="78"/>
  <c r="AF22" i="52"/>
  <c r="H21" i="49"/>
  <c r="BF21" i="4" s="1"/>
  <c r="BD21" i="76"/>
  <c r="BC22" i="78"/>
  <c r="AF21" i="52"/>
  <c r="H19" i="42"/>
  <c r="BD20" i="4" s="1"/>
  <c r="H20" i="49"/>
  <c r="BF20" i="4" s="1"/>
  <c r="BD20" i="76"/>
  <c r="BC21" i="78"/>
  <c r="AF20" i="52"/>
  <c r="BC5" i="78"/>
  <c r="AF4" i="52"/>
  <c r="EQ19" i="3"/>
  <c r="ER19" s="1"/>
  <c r="ES19" s="1"/>
  <c r="EV19"/>
  <c r="D4"/>
  <c r="E4" s="1"/>
  <c r="H4"/>
  <c r="D23"/>
  <c r="E23" s="1"/>
  <c r="H23"/>
  <c r="D22"/>
  <c r="E22" s="1"/>
  <c r="H22"/>
  <c r="D21"/>
  <c r="E21" s="1"/>
  <c r="H21"/>
  <c r="D20"/>
  <c r="E20" s="1"/>
  <c r="H20"/>
  <c r="D19"/>
  <c r="E19" s="1"/>
  <c r="H19"/>
  <c r="D18"/>
  <c r="E18" s="1"/>
  <c r="H18"/>
  <c r="D17"/>
  <c r="E17" s="1"/>
  <c r="H17"/>
  <c r="D10"/>
  <c r="E10" s="1"/>
  <c r="H10"/>
  <c r="D9"/>
  <c r="E9" s="1"/>
  <c r="H9"/>
  <c r="D8"/>
  <c r="E8" s="1"/>
  <c r="H8"/>
  <c r="D6"/>
  <c r="E6" s="1"/>
  <c r="H6"/>
  <c r="D7"/>
  <c r="E7" s="1"/>
  <c r="H7"/>
  <c r="D5"/>
  <c r="E5" s="1"/>
  <c r="H5"/>
  <c r="D16"/>
  <c r="E16" s="1"/>
  <c r="H16"/>
  <c r="D15"/>
  <c r="E15" s="1"/>
  <c r="H15"/>
  <c r="D13"/>
  <c r="E13" s="1"/>
  <c r="H13"/>
  <c r="D12"/>
  <c r="E12" s="1"/>
  <c r="H12"/>
  <c r="D11"/>
  <c r="E11" s="1"/>
  <c r="H11"/>
  <c r="D14"/>
  <c r="E14" s="1"/>
  <c r="H14"/>
  <c r="ER14"/>
  <c r="ES14" s="1"/>
  <c r="EV14"/>
  <c r="EF14"/>
  <c r="EG14" s="1"/>
  <c r="EJ14"/>
  <c r="AB17"/>
  <c r="AC17" s="1"/>
  <c r="AF17"/>
  <c r="AB18"/>
  <c r="AC18" s="1"/>
  <c r="AF18"/>
  <c r="AB19"/>
  <c r="AC19" s="1"/>
  <c r="AF19"/>
  <c r="AB20"/>
  <c r="AC20" s="1"/>
  <c r="AF20"/>
  <c r="AB21"/>
  <c r="AC21" s="1"/>
  <c r="AF21"/>
  <c r="AB22"/>
  <c r="AC22" s="1"/>
  <c r="AF22"/>
  <c r="AB23"/>
  <c r="AC23" s="1"/>
  <c r="AF23"/>
  <c r="AB5"/>
  <c r="AC5" s="1"/>
  <c r="AF5"/>
  <c r="AB11"/>
  <c r="AC11" s="1"/>
  <c r="AF11"/>
  <c r="AB12"/>
  <c r="AC12" s="1"/>
  <c r="AF12"/>
  <c r="AB13"/>
  <c r="AC13" s="1"/>
  <c r="AF13"/>
  <c r="AB14"/>
  <c r="AC14" s="1"/>
  <c r="AF14"/>
  <c r="AB15"/>
  <c r="AC15" s="1"/>
  <c r="AF15"/>
  <c r="AB16"/>
  <c r="AC16" s="1"/>
  <c r="AF16"/>
  <c r="AB7"/>
  <c r="AC7" s="1"/>
  <c r="AF7"/>
  <c r="AB8"/>
  <c r="AC8" s="1"/>
  <c r="AF8"/>
  <c r="AB9"/>
  <c r="AC9" s="1"/>
  <c r="AF9"/>
  <c r="AB10"/>
  <c r="AC10" s="1"/>
  <c r="AF10"/>
  <c r="AB6"/>
  <c r="AC6" s="1"/>
  <c r="AF6"/>
  <c r="EF15"/>
  <c r="EG15" s="1"/>
  <c r="EJ15"/>
  <c r="EF16"/>
  <c r="EG16" s="1"/>
  <c r="EJ16"/>
  <c r="EF13"/>
  <c r="EG13" s="1"/>
  <c r="EJ13"/>
  <c r="EF12"/>
  <c r="EG12" s="1"/>
  <c r="EJ12"/>
  <c r="EF11"/>
  <c r="EG11" s="1"/>
  <c r="EJ11"/>
  <c r="EF10"/>
  <c r="EG10" s="1"/>
  <c r="EJ10"/>
  <c r="EF9"/>
  <c r="EG9" s="1"/>
  <c r="EJ9"/>
  <c r="EF8"/>
  <c r="EG8" s="1"/>
  <c r="EJ8"/>
  <c r="EF7"/>
  <c r="EG7" s="1"/>
  <c r="EJ7"/>
  <c r="EF6"/>
  <c r="EG6" s="1"/>
  <c r="EJ6"/>
  <c r="EF5"/>
  <c r="EG5" s="1"/>
  <c r="EJ5"/>
  <c r="EF19"/>
  <c r="EG19" s="1"/>
  <c r="EJ19"/>
  <c r="EF18"/>
  <c r="EG18" s="1"/>
  <c r="EJ18"/>
  <c r="EF17"/>
  <c r="EG17" s="1"/>
  <c r="EJ17"/>
  <c r="EJ20"/>
  <c r="EJ21"/>
  <c r="EJ22"/>
  <c r="EJ23"/>
  <c r="EF4"/>
  <c r="EG4" s="1"/>
  <c r="EJ4"/>
  <c r="BX4"/>
  <c r="BY4" s="1"/>
  <c r="CB4"/>
  <c r="BX20"/>
  <c r="BY20" s="1"/>
  <c r="CB20"/>
  <c r="BX21"/>
  <c r="BY21" s="1"/>
  <c r="CB21"/>
  <c r="BX22"/>
  <c r="BY22" s="1"/>
  <c r="CB22"/>
  <c r="BX23"/>
  <c r="BY23" s="1"/>
  <c r="CB23"/>
  <c r="BX19"/>
  <c r="BY19" s="1"/>
  <c r="CB19"/>
  <c r="BX18"/>
  <c r="BY18" s="1"/>
  <c r="CB18"/>
  <c r="BX17"/>
  <c r="BY17" s="1"/>
  <c r="CB17"/>
  <c r="BX10"/>
  <c r="BY10" s="1"/>
  <c r="CB10"/>
  <c r="BX9"/>
  <c r="BY9" s="1"/>
  <c r="CB9"/>
  <c r="BX8"/>
  <c r="BY8" s="1"/>
  <c r="CB8"/>
  <c r="BX7"/>
  <c r="BY7" s="1"/>
  <c r="CB7"/>
  <c r="BX6"/>
  <c r="BY6" s="1"/>
  <c r="CB6"/>
  <c r="BX5"/>
  <c r="BY5" s="1"/>
  <c r="CB5"/>
  <c r="BX14"/>
  <c r="BY14" s="1"/>
  <c r="CB14"/>
  <c r="BX15"/>
  <c r="BY15" s="1"/>
  <c r="CB15"/>
  <c r="BX16"/>
  <c r="BY16" s="1"/>
  <c r="CB16"/>
  <c r="BX13"/>
  <c r="BY13" s="1"/>
  <c r="CB13"/>
  <c r="BX12"/>
  <c r="BY12" s="1"/>
  <c r="CB12"/>
  <c r="BX11"/>
  <c r="BY11" s="1"/>
  <c r="CB11"/>
  <c r="FD11"/>
  <c r="FH11"/>
  <c r="FD12"/>
  <c r="FH12"/>
  <c r="FD13"/>
  <c r="FH13"/>
  <c r="FD16"/>
  <c r="FH16"/>
  <c r="FD15"/>
  <c r="FH15"/>
  <c r="FD14"/>
  <c r="FH14"/>
  <c r="FD5"/>
  <c r="FH5"/>
  <c r="FD6"/>
  <c r="FH6"/>
  <c r="FD7"/>
  <c r="FH7"/>
  <c r="FD8"/>
  <c r="FH8"/>
  <c r="FD9"/>
  <c r="FH9"/>
  <c r="FD10"/>
  <c r="FH10"/>
  <c r="FD17"/>
  <c r="FH17"/>
  <c r="FD18"/>
  <c r="FH18"/>
  <c r="FC19"/>
  <c r="FD19" s="1"/>
  <c r="FH19"/>
  <c r="FH20"/>
  <c r="FH21"/>
  <c r="FH22"/>
  <c r="FD23"/>
  <c r="FH23"/>
  <c r="FD4"/>
  <c r="FH4"/>
  <c r="ER4"/>
  <c r="ES4" s="1"/>
  <c r="EV4"/>
  <c r="ER17"/>
  <c r="ES17" s="1"/>
  <c r="EV17"/>
  <c r="ER18"/>
  <c r="ES18" s="1"/>
  <c r="EV18"/>
  <c r="EV20"/>
  <c r="EV21"/>
  <c r="EV22"/>
  <c r="ER23"/>
  <c r="ES23" s="1"/>
  <c r="EV23"/>
  <c r="ER5"/>
  <c r="ES5" s="1"/>
  <c r="EV5"/>
  <c r="ER6"/>
  <c r="ES6" s="1"/>
  <c r="EV6"/>
  <c r="ER7"/>
  <c r="ES7" s="1"/>
  <c r="EV7"/>
  <c r="ER8"/>
  <c r="ES8" s="1"/>
  <c r="EV8"/>
  <c r="ER9"/>
  <c r="ES9" s="1"/>
  <c r="EV9"/>
  <c r="ER10"/>
  <c r="ES10" s="1"/>
  <c r="EV10"/>
  <c r="ER16"/>
  <c r="ES16" s="1"/>
  <c r="EV16"/>
  <c r="ER15"/>
  <c r="ES15" s="1"/>
  <c r="EV15"/>
  <c r="ER11"/>
  <c r="ES11" s="1"/>
  <c r="EV11"/>
  <c r="ER12"/>
  <c r="ES12" s="1"/>
  <c r="EV12"/>
  <c r="ER13"/>
  <c r="ES13" s="1"/>
  <c r="EV13"/>
  <c r="DH19"/>
  <c r="DI19" s="1"/>
  <c r="DL19"/>
  <c r="DH20"/>
  <c r="DI20" s="1"/>
  <c r="DL20"/>
  <c r="DH21"/>
  <c r="DI21" s="1"/>
  <c r="DL21"/>
  <c r="DH22"/>
  <c r="DI22" s="1"/>
  <c r="DL22"/>
  <c r="DH23"/>
  <c r="DI23" s="1"/>
  <c r="DL23"/>
  <c r="AB4"/>
  <c r="AC4" s="1"/>
  <c r="AF4"/>
  <c r="DH4"/>
  <c r="DI4" s="1"/>
  <c r="DL4"/>
  <c r="DH17"/>
  <c r="DI17" s="1"/>
  <c r="DL17"/>
  <c r="DH18"/>
  <c r="DI18" s="1"/>
  <c r="DL18"/>
  <c r="DH5"/>
  <c r="DI5" s="1"/>
  <c r="DL5"/>
  <c r="DH6"/>
  <c r="DI6" s="1"/>
  <c r="DL6"/>
  <c r="DH7"/>
  <c r="DI7" s="1"/>
  <c r="DL7"/>
  <c r="DH8"/>
  <c r="DI8" s="1"/>
  <c r="DL8"/>
  <c r="DH9"/>
  <c r="DI9" s="1"/>
  <c r="DL9"/>
  <c r="DH10"/>
  <c r="DI10" s="1"/>
  <c r="DL10"/>
  <c r="DH16"/>
  <c r="DI16" s="1"/>
  <c r="DL16"/>
  <c r="DH15"/>
  <c r="DI15" s="1"/>
  <c r="DL15"/>
  <c r="DH14"/>
  <c r="DI14" s="1"/>
  <c r="DL14"/>
  <c r="DH12"/>
  <c r="DI12" s="1"/>
  <c r="DL12"/>
  <c r="DH11"/>
  <c r="DI11" s="1"/>
  <c r="DL11"/>
  <c r="DH13"/>
  <c r="DI13" s="1"/>
  <c r="DL13"/>
  <c r="B13" i="53"/>
  <c r="B14" i="75"/>
  <c r="D14" i="6" s="1"/>
  <c r="H15" i="11"/>
  <c r="B25"/>
  <c r="B24" s="1"/>
  <c r="B23" s="1"/>
  <c r="B22" s="1"/>
  <c r="B21" s="1"/>
  <c r="B20" s="1"/>
  <c r="B19" s="1"/>
  <c r="B18" s="1"/>
  <c r="B17" s="1"/>
  <c r="B16" s="1"/>
  <c r="D15"/>
  <c r="B13" i="60"/>
  <c r="B13" i="59" s="1"/>
  <c r="E14" i="8"/>
  <c r="E14" i="9"/>
  <c r="B10" i="53"/>
  <c r="D11" i="6"/>
  <c r="E11" s="1"/>
  <c r="H12" i="11"/>
  <c r="B11" i="61"/>
  <c r="B10"/>
  <c r="E11" i="8"/>
  <c r="E11" i="9"/>
  <c r="B11" i="53"/>
  <c r="B12" i="75"/>
  <c r="D12" i="6" s="1"/>
  <c r="H13" i="11"/>
  <c r="B11" i="60"/>
  <c r="B11" i="59" s="1"/>
  <c r="B12" i="7" s="1"/>
  <c r="E12" i="8"/>
  <c r="E12" i="9"/>
  <c r="B12" i="53"/>
  <c r="D13" i="6"/>
  <c r="H14" i="11"/>
  <c r="B12" i="57"/>
  <c r="B12" i="60"/>
  <c r="B12" i="59" s="1"/>
  <c r="E13" i="8"/>
  <c r="E13" i="9"/>
  <c r="B14" i="53"/>
  <c r="D15" i="6"/>
  <c r="E15" s="1"/>
  <c r="H16" i="11"/>
  <c r="B14" i="57"/>
  <c r="B14" i="60"/>
  <c r="B14" i="59" s="1"/>
  <c r="E15" i="8"/>
  <c r="E15" i="9"/>
  <c r="B15" i="53"/>
  <c r="B16" i="75"/>
  <c r="D16" i="6" s="1"/>
  <c r="H17" i="11"/>
  <c r="B15" i="57"/>
  <c r="B15" i="60"/>
  <c r="B15" i="59" s="1"/>
  <c r="E16" i="8"/>
  <c r="E16" i="9"/>
  <c r="D5" i="6"/>
  <c r="H6" i="11"/>
  <c r="E5" i="8"/>
  <c r="E5" i="9"/>
  <c r="D7" i="6"/>
  <c r="E7" s="1"/>
  <c r="H8" i="11"/>
  <c r="B6" i="57"/>
  <c r="E7" i="8"/>
  <c r="E7" i="9"/>
  <c r="B6" i="75"/>
  <c r="D6" i="6" s="1"/>
  <c r="H7" i="11"/>
  <c r="E6" i="8"/>
  <c r="E6" i="9"/>
  <c r="B8" i="75"/>
  <c r="D8" i="6" s="1"/>
  <c r="E8" s="1"/>
  <c r="H9" i="11"/>
  <c r="E8" i="8"/>
  <c r="E8" i="9"/>
  <c r="D9" i="6"/>
  <c r="H10" i="11"/>
  <c r="E9" i="8"/>
  <c r="E9" i="9"/>
  <c r="B9" i="53"/>
  <c r="B10" i="75"/>
  <c r="D10" i="6" s="1"/>
  <c r="H11" i="11"/>
  <c r="D11"/>
  <c r="B9" i="57"/>
  <c r="E10" i="8"/>
  <c r="E10" i="9"/>
  <c r="B16" i="53"/>
  <c r="D17" i="6"/>
  <c r="H18" i="11"/>
  <c r="B16" i="57"/>
  <c r="B16" i="60"/>
  <c r="B16" i="59" s="1"/>
  <c r="E17" i="8"/>
  <c r="E17" i="9"/>
  <c r="B17" i="53"/>
  <c r="B18" i="75"/>
  <c r="D18" i="6" s="1"/>
  <c r="H19" i="11"/>
  <c r="B17" i="57"/>
  <c r="B17" i="60"/>
  <c r="B17" i="59" s="1"/>
  <c r="E18" i="8"/>
  <c r="E18" i="9"/>
  <c r="B18" i="53"/>
  <c r="D19" i="6"/>
  <c r="E19" s="1"/>
  <c r="H20" i="11"/>
  <c r="B18" i="57"/>
  <c r="B18" i="60"/>
  <c r="B18" i="59" s="1"/>
  <c r="E19" i="8"/>
  <c r="E19" i="9"/>
  <c r="B19" i="53"/>
  <c r="B20" i="75"/>
  <c r="D20" i="6" s="1"/>
  <c r="H21" i="11"/>
  <c r="B19" i="57"/>
  <c r="B19" i="60"/>
  <c r="B19" i="59" s="1"/>
  <c r="E20" i="8"/>
  <c r="E20" i="9"/>
  <c r="B20" i="53"/>
  <c r="D21" i="6"/>
  <c r="H22" i="11"/>
  <c r="D22"/>
  <c r="B20" i="57"/>
  <c r="B20" i="60"/>
  <c r="B20" i="59" s="1"/>
  <c r="E21" i="8"/>
  <c r="E21" i="9"/>
  <c r="B21" i="53"/>
  <c r="B22" i="75"/>
  <c r="D22" i="6" s="1"/>
  <c r="H23" i="11"/>
  <c r="B21" i="57"/>
  <c r="B21" i="60"/>
  <c r="B21" i="59" s="1"/>
  <c r="E22" i="8"/>
  <c r="E22" i="9"/>
  <c r="B22" i="53"/>
  <c r="D23" i="6"/>
  <c r="E23" s="1"/>
  <c r="H24" i="11"/>
  <c r="D24"/>
  <c r="B22" i="57"/>
  <c r="B22" i="60"/>
  <c r="B22" i="59" s="1"/>
  <c r="E23" i="8"/>
  <c r="E23" i="9"/>
  <c r="H5" i="11"/>
  <c r="B3" i="57"/>
  <c r="E4" i="8"/>
  <c r="E4" i="9"/>
  <c r="H25" i="11"/>
  <c r="H56" s="1"/>
  <c r="H39"/>
  <c r="D39"/>
  <c r="H34"/>
  <c r="D34"/>
  <c r="H30"/>
  <c r="D30"/>
  <c r="H27"/>
  <c r="B27"/>
  <c r="B28" s="1"/>
  <c r="B29" s="1"/>
  <c r="H29"/>
  <c r="D29"/>
  <c r="H28"/>
  <c r="H40"/>
  <c r="D40"/>
  <c r="H31"/>
  <c r="B31"/>
  <c r="D31"/>
  <c r="H32"/>
  <c r="B32"/>
  <c r="B33" s="1"/>
  <c r="D32"/>
  <c r="H33"/>
  <c r="D33"/>
  <c r="H35"/>
  <c r="B35"/>
  <c r="D35"/>
  <c r="H36"/>
  <c r="B36"/>
  <c r="B37" s="1"/>
  <c r="B38" s="1"/>
  <c r="D36"/>
  <c r="H37"/>
  <c r="D37"/>
  <c r="H38"/>
  <c r="D38"/>
  <c r="H44"/>
  <c r="D44"/>
  <c r="H47"/>
  <c r="H48"/>
  <c r="D48"/>
  <c r="H43"/>
  <c r="H42"/>
  <c r="D42"/>
  <c r="H41"/>
  <c r="H46"/>
  <c r="D46"/>
  <c r="H45"/>
  <c r="Q30"/>
  <c r="Q33"/>
  <c r="Q37"/>
  <c r="M37"/>
  <c r="Q40"/>
  <c r="Q42"/>
  <c r="G40" i="9"/>
  <c r="Q43" i="11"/>
  <c r="G42" i="9"/>
  <c r="M43" i="11"/>
  <c r="Q29"/>
  <c r="K10" i="10"/>
  <c r="K9"/>
  <c r="K8"/>
  <c r="K7"/>
  <c r="K6"/>
  <c r="K5"/>
  <c r="K11"/>
  <c r="K12"/>
  <c r="K13"/>
  <c r="K14"/>
  <c r="K15"/>
  <c r="K16"/>
  <c r="K17"/>
  <c r="K18"/>
  <c r="K19"/>
  <c r="K20"/>
  <c r="K21"/>
  <c r="K22"/>
  <c r="K23"/>
  <c r="K4"/>
  <c r="Q28" i="11"/>
  <c r="M28"/>
  <c r="Q27"/>
  <c r="Q47"/>
  <c r="M47"/>
  <c r="Q48"/>
  <c r="Q46"/>
  <c r="Q45"/>
  <c r="Q44"/>
  <c r="Q41"/>
  <c r="K41"/>
  <c r="M41"/>
  <c r="Q31"/>
  <c r="K31"/>
  <c r="K32" s="1"/>
  <c r="Q32"/>
  <c r="Q34"/>
  <c r="K34"/>
  <c r="K35" s="1"/>
  <c r="K36" s="1"/>
  <c r="Q36"/>
  <c r="Q35"/>
  <c r="M35"/>
  <c r="Q38"/>
  <c r="K38"/>
  <c r="K39" s="1"/>
  <c r="Q39"/>
  <c r="N15" i="6"/>
  <c r="O15" s="1"/>
  <c r="D14" i="57"/>
  <c r="D14" i="60"/>
  <c r="D14" i="59" s="1"/>
  <c r="O15" i="8"/>
  <c r="O15" i="9"/>
  <c r="N19" i="6"/>
  <c r="O19" s="1"/>
  <c r="D18" i="57"/>
  <c r="D18" i="60"/>
  <c r="D18" i="59" s="1"/>
  <c r="O19" i="8"/>
  <c r="O19" i="9"/>
  <c r="V31" i="11"/>
  <c r="V32"/>
  <c r="V37"/>
  <c r="V38"/>
  <c r="V39"/>
  <c r="V41"/>
  <c r="V43"/>
  <c r="T44"/>
  <c r="E16" i="75"/>
  <c r="N16" i="6" s="1"/>
  <c r="T17" i="11"/>
  <c r="T18" s="1"/>
  <c r="T19" s="1"/>
  <c r="D15" i="57"/>
  <c r="D15" i="60"/>
  <c r="D15" i="59" s="1"/>
  <c r="O16" i="8"/>
  <c r="O16" i="9"/>
  <c r="E18" i="75"/>
  <c r="N18" i="6" s="1"/>
  <c r="D17" i="57"/>
  <c r="D17" i="60"/>
  <c r="D17" i="59" s="1"/>
  <c r="O18" i="8"/>
  <c r="O18" i="9"/>
  <c r="N17" i="6"/>
  <c r="D16" i="57"/>
  <c r="D16" i="60"/>
  <c r="D16" i="59" s="1"/>
  <c r="O17" i="8"/>
  <c r="O17" i="9"/>
  <c r="E14" i="75"/>
  <c r="N14" i="6" s="1"/>
  <c r="T15" i="11"/>
  <c r="T14" s="1"/>
  <c r="T13" s="1"/>
  <c r="T12" s="1"/>
  <c r="T11" s="1"/>
  <c r="T10" s="1"/>
  <c r="T9" s="1"/>
  <c r="D13" i="57"/>
  <c r="D13" i="61"/>
  <c r="D13" i="60" s="1"/>
  <c r="D13" i="59" s="1"/>
  <c r="O14" i="8"/>
  <c r="O14" i="9"/>
  <c r="N4" i="6"/>
  <c r="F4" i="7"/>
  <c r="E6" i="75"/>
  <c r="N6" i="6" s="1"/>
  <c r="D12" i="61"/>
  <c r="D11" s="1"/>
  <c r="O6" i="8"/>
  <c r="O6" i="9"/>
  <c r="E10" i="75"/>
  <c r="N10" i="6" s="1"/>
  <c r="O10" i="8"/>
  <c r="O10" i="9"/>
  <c r="N9" i="6"/>
  <c r="O9" i="8"/>
  <c r="O9" i="9"/>
  <c r="E8" i="75"/>
  <c r="N8" i="6" s="1"/>
  <c r="O8" s="1"/>
  <c r="O8" i="8"/>
  <c r="O8" i="9"/>
  <c r="N7" i="6"/>
  <c r="O7" s="1"/>
  <c r="O7" i="8"/>
  <c r="O7" i="9"/>
  <c r="N13" i="6"/>
  <c r="O13" i="8"/>
  <c r="O13" i="9"/>
  <c r="E12" i="75"/>
  <c r="N12" i="6" s="1"/>
  <c r="O12" s="1"/>
  <c r="O12" i="8"/>
  <c r="O12" i="9"/>
  <c r="N11" i="6"/>
  <c r="O11" s="1"/>
  <c r="O11" i="8"/>
  <c r="O11" i="9"/>
  <c r="N5" i="6"/>
  <c r="O5" i="8"/>
  <c r="O5" i="9"/>
  <c r="D19" i="53"/>
  <c r="E20" i="75"/>
  <c r="N20" i="6" s="1"/>
  <c r="Z21" i="11"/>
  <c r="T21"/>
  <c r="T22" s="1"/>
  <c r="T23" s="1"/>
  <c r="V21"/>
  <c r="D19" i="57"/>
  <c r="D19" i="60"/>
  <c r="D19" i="59" s="1"/>
  <c r="O20" i="8"/>
  <c r="O20" i="9"/>
  <c r="D22" i="53"/>
  <c r="N23" i="6"/>
  <c r="O23" s="1"/>
  <c r="Z24" i="11"/>
  <c r="D22" i="57"/>
  <c r="D22" i="60"/>
  <c r="D22" i="59" s="1"/>
  <c r="O23" i="8"/>
  <c r="O23" i="9"/>
  <c r="D21" i="53"/>
  <c r="E22" i="75"/>
  <c r="N22" i="6" s="1"/>
  <c r="Z23" i="11"/>
  <c r="D21" i="57"/>
  <c r="D21" i="60"/>
  <c r="D21" i="59" s="1"/>
  <c r="O22" i="8"/>
  <c r="O22" i="9"/>
  <c r="D20" i="53"/>
  <c r="N21" i="6"/>
  <c r="Z22" i="11"/>
  <c r="V22"/>
  <c r="D20" i="57"/>
  <c r="D20" i="60"/>
  <c r="D20" i="59" s="1"/>
  <c r="O21" i="8"/>
  <c r="O21" i="9"/>
  <c r="T27" i="11"/>
  <c r="T28" s="1"/>
  <c r="T29" s="1"/>
  <c r="T30" s="1"/>
  <c r="T31" s="1"/>
  <c r="T33"/>
  <c r="T34" s="1"/>
  <c r="T35" s="1"/>
  <c r="V33"/>
  <c r="V34"/>
  <c r="T37"/>
  <c r="T38" s="1"/>
  <c r="T40"/>
  <c r="T41" s="1"/>
  <c r="AI32"/>
  <c r="AI37"/>
  <c r="AI31"/>
  <c r="AC13" i="10"/>
  <c r="AC14"/>
  <c r="AC9"/>
  <c r="AC8"/>
  <c r="AC15"/>
  <c r="AC16"/>
  <c r="AC17"/>
  <c r="AC18"/>
  <c r="AC19"/>
  <c r="AC20"/>
  <c r="AC21"/>
  <c r="AC22"/>
  <c r="AC23"/>
  <c r="AC12"/>
  <c r="AC11"/>
  <c r="AC10"/>
  <c r="AC5"/>
  <c r="AC6"/>
  <c r="AC7"/>
  <c r="AC4"/>
  <c r="AI30" i="11"/>
  <c r="AE30"/>
  <c r="AI29"/>
  <c r="AI28"/>
  <c r="AE28"/>
  <c r="AI27"/>
  <c r="AI38"/>
  <c r="AI47"/>
  <c r="AI48"/>
  <c r="AI46"/>
  <c r="AE46"/>
  <c r="AI45"/>
  <c r="AI44"/>
  <c r="AE44"/>
  <c r="AI43"/>
  <c r="AI42"/>
  <c r="AE42"/>
  <c r="AI41"/>
  <c r="AI40"/>
  <c r="AE40"/>
  <c r="AI39"/>
  <c r="AI33"/>
  <c r="AC33"/>
  <c r="AC34" s="1"/>
  <c r="AC35" s="1"/>
  <c r="AC36" s="1"/>
  <c r="AI36"/>
  <c r="AE36"/>
  <c r="AI35"/>
  <c r="AI34"/>
  <c r="AE34"/>
  <c r="AR32"/>
  <c r="AN32"/>
  <c r="AR36"/>
  <c r="AN36"/>
  <c r="AR40"/>
  <c r="AN40"/>
  <c r="AR45"/>
  <c r="AR46"/>
  <c r="AN46"/>
  <c r="AR47"/>
  <c r="AR48"/>
  <c r="AN48"/>
  <c r="AR31"/>
  <c r="AL4" i="10"/>
  <c r="AR5" i="11"/>
  <c r="AL8" i="10"/>
  <c r="AR9" i="11"/>
  <c r="AN9"/>
  <c r="AL9" i="10"/>
  <c r="AR10" i="11"/>
  <c r="AN10"/>
  <c r="AL10" i="10"/>
  <c r="AR11" i="11"/>
  <c r="AL6" i="10"/>
  <c r="AR7" i="11"/>
  <c r="AL5" i="10"/>
  <c r="AR6" i="11"/>
  <c r="AL7" i="10"/>
  <c r="AR8" i="11"/>
  <c r="AN8"/>
  <c r="AL23" i="10"/>
  <c r="AR24" i="11"/>
  <c r="AL22" i="10"/>
  <c r="AR23" i="11"/>
  <c r="AL21" i="10"/>
  <c r="AR22" i="11"/>
  <c r="AN22"/>
  <c r="AL19" i="10"/>
  <c r="AR20" i="11"/>
  <c r="AL18" i="10"/>
  <c r="AR19" i="11"/>
  <c r="AN19"/>
  <c r="AL17" i="10"/>
  <c r="AR18" i="11"/>
  <c r="AN18"/>
  <c r="AL16" i="10"/>
  <c r="AR17" i="11"/>
  <c r="AN17"/>
  <c r="AL15" i="10"/>
  <c r="AR16" i="11"/>
  <c r="AN16"/>
  <c r="AL14" i="10"/>
  <c r="AR15" i="11"/>
  <c r="AL12" i="10"/>
  <c r="AR13" i="11"/>
  <c r="AL13" i="10"/>
  <c r="AR14" i="11"/>
  <c r="AN14"/>
  <c r="AL11" i="10"/>
  <c r="AR12" i="11"/>
  <c r="AN12"/>
  <c r="AL20" i="10"/>
  <c r="AR21" i="11"/>
  <c r="AN21"/>
  <c r="AR25"/>
  <c r="AR56" s="1"/>
  <c r="AN25"/>
  <c r="AN56" s="1"/>
  <c r="AR30"/>
  <c r="AN30"/>
  <c r="AR29"/>
  <c r="AR28"/>
  <c r="AR27"/>
  <c r="AN27"/>
  <c r="AR33"/>
  <c r="AL33"/>
  <c r="AL34" s="1"/>
  <c r="AL35" s="1"/>
  <c r="AN33"/>
  <c r="AR35"/>
  <c r="AR34"/>
  <c r="AN34"/>
  <c r="AR37"/>
  <c r="AL37"/>
  <c r="AL38" s="1"/>
  <c r="AL39" s="1"/>
  <c r="AN37"/>
  <c r="AT37" s="1"/>
  <c r="AR39"/>
  <c r="AR38"/>
  <c r="AN38"/>
  <c r="AR41"/>
  <c r="AL41"/>
  <c r="AL42" s="1"/>
  <c r="AL43" s="1"/>
  <c r="AR44"/>
  <c r="AN44"/>
  <c r="AR43"/>
  <c r="AR42"/>
  <c r="AN42"/>
  <c r="AU23" i="10"/>
  <c r="BA24" i="11"/>
  <c r="BA34"/>
  <c r="BA39"/>
  <c r="BA40"/>
  <c r="BA47"/>
  <c r="BA48"/>
  <c r="BA46"/>
  <c r="BA45"/>
  <c r="AW45"/>
  <c r="BA44"/>
  <c r="BA43"/>
  <c r="AW43"/>
  <c r="BA42"/>
  <c r="BA41"/>
  <c r="AW41"/>
  <c r="AU22" i="10"/>
  <c r="BA23" i="11"/>
  <c r="AU23"/>
  <c r="AW23"/>
  <c r="AU21" i="10"/>
  <c r="BA22" i="11"/>
  <c r="AU22"/>
  <c r="AU20" i="10"/>
  <c r="BA21" i="11"/>
  <c r="AU21"/>
  <c r="AU19" i="10"/>
  <c r="BA20" i="11"/>
  <c r="AU20"/>
  <c r="AW20"/>
  <c r="AU18" i="10"/>
  <c r="BA19" i="11"/>
  <c r="AU19"/>
  <c r="AU17" i="10"/>
  <c r="BA18" i="11"/>
  <c r="AU18"/>
  <c r="AW18"/>
  <c r="AU16" i="10"/>
  <c r="BA17" i="11"/>
  <c r="AU17"/>
  <c r="AU15" i="10"/>
  <c r="BA16" i="11"/>
  <c r="AU16"/>
  <c r="AU14" i="10"/>
  <c r="BA15" i="11"/>
  <c r="AU15"/>
  <c r="AU10" i="10"/>
  <c r="BA11" i="11"/>
  <c r="AU14"/>
  <c r="AU13" s="1"/>
  <c r="AU12" s="1"/>
  <c r="AU11" s="1"/>
  <c r="AU11" i="10"/>
  <c r="BA12" i="11"/>
  <c r="AW12"/>
  <c r="AU12" i="10"/>
  <c r="BA13" i="11"/>
  <c r="AW13"/>
  <c r="AU8" i="10"/>
  <c r="BA9" i="11"/>
  <c r="AU9" i="10"/>
  <c r="BA10" i="11"/>
  <c r="AU13" i="10"/>
  <c r="BA14" i="11"/>
  <c r="AU5" i="10"/>
  <c r="AU6"/>
  <c r="BA7" i="11"/>
  <c r="AU7" i="10"/>
  <c r="BA8" i="11"/>
  <c r="AU4" i="10"/>
  <c r="BA25" i="11"/>
  <c r="BA56" s="1"/>
  <c r="AU25"/>
  <c r="AW25"/>
  <c r="AW56" s="1"/>
  <c r="BA27"/>
  <c r="AU27"/>
  <c r="AU28" s="1"/>
  <c r="AU29" s="1"/>
  <c r="AU30" s="1"/>
  <c r="BA33"/>
  <c r="AW33"/>
  <c r="BA32"/>
  <c r="BA31"/>
  <c r="AW31"/>
  <c r="BA30"/>
  <c r="BA28"/>
  <c r="BA29"/>
  <c r="BA35"/>
  <c r="AU35"/>
  <c r="AU36" s="1"/>
  <c r="AU37" s="1"/>
  <c r="AU38" s="1"/>
  <c r="AW35"/>
  <c r="BA38"/>
  <c r="BA37"/>
  <c r="BA36"/>
  <c r="AH17" i="6"/>
  <c r="AI17" s="1"/>
  <c r="BJ18" i="11"/>
  <c r="BF18"/>
  <c r="H16" i="57"/>
  <c r="H16" i="60"/>
  <c r="H16" i="59" s="1"/>
  <c r="AI17" i="8"/>
  <c r="AI17" i="9"/>
  <c r="I22" i="75"/>
  <c r="AH22" i="6" s="1"/>
  <c r="AI22" s="1"/>
  <c r="BJ23" i="11"/>
  <c r="H21" i="57"/>
  <c r="H21" i="60"/>
  <c r="H21" i="59" s="1"/>
  <c r="AI22" i="8"/>
  <c r="AI22" i="9"/>
  <c r="BJ28" i="11"/>
  <c r="BF28"/>
  <c r="BJ29"/>
  <c r="BF29"/>
  <c r="BJ34"/>
  <c r="BJ39"/>
  <c r="BF39"/>
  <c r="BJ45"/>
  <c r="BF45"/>
  <c r="BJ46"/>
  <c r="BF46"/>
  <c r="BJ47"/>
  <c r="BF47"/>
  <c r="BJ48"/>
  <c r="BF48"/>
  <c r="I16" i="75"/>
  <c r="AH16" i="6" s="1"/>
  <c r="BJ17" i="11"/>
  <c r="BD17"/>
  <c r="BF17"/>
  <c r="H15" i="57"/>
  <c r="H15" i="60"/>
  <c r="H15" i="59" s="1"/>
  <c r="AI16" i="8"/>
  <c r="AI16" i="9"/>
  <c r="AH11" i="6"/>
  <c r="AI11" s="1"/>
  <c r="BJ12" i="11"/>
  <c r="BD16"/>
  <c r="BD15" s="1"/>
  <c r="BD14" s="1"/>
  <c r="H12" i="61"/>
  <c r="H11" s="1"/>
  <c r="AI11" i="8"/>
  <c r="AI11" i="9"/>
  <c r="I12" i="75"/>
  <c r="AH12" i="6" s="1"/>
  <c r="BJ13" i="11"/>
  <c r="AI12" i="8"/>
  <c r="AI12" i="9"/>
  <c r="AH13" i="6"/>
  <c r="AI13" s="1"/>
  <c r="BJ14" i="11"/>
  <c r="AI13" i="8"/>
  <c r="AI13" i="9"/>
  <c r="AH15" i="6"/>
  <c r="BJ16" i="11"/>
  <c r="H14" i="57"/>
  <c r="H14" i="60"/>
  <c r="H14" i="59" s="1"/>
  <c r="AI15" i="8"/>
  <c r="AI15" i="9"/>
  <c r="I14" i="75"/>
  <c r="AH14" i="6" s="1"/>
  <c r="AI14" s="1"/>
  <c r="BJ15" i="11"/>
  <c r="H13" i="57"/>
  <c r="H13" i="60"/>
  <c r="H13" i="59" s="1"/>
  <c r="AI14" i="8"/>
  <c r="AI14" i="9"/>
  <c r="AH5" i="6"/>
  <c r="BJ6" i="11"/>
  <c r="AI5" i="8"/>
  <c r="AI5" i="9"/>
  <c r="I6" i="75"/>
  <c r="AH6" i="6" s="1"/>
  <c r="AI6" s="1"/>
  <c r="BJ7" i="11"/>
  <c r="AI6" i="8"/>
  <c r="AI6" i="9"/>
  <c r="AH7" i="6"/>
  <c r="AI7" s="1"/>
  <c r="BJ8" i="11"/>
  <c r="AI7" i="8"/>
  <c r="AI7" i="9"/>
  <c r="I8" i="75"/>
  <c r="AH8" i="6" s="1"/>
  <c r="BJ9" i="11"/>
  <c r="AI8" i="8"/>
  <c r="AI8" i="9"/>
  <c r="AH9" i="6"/>
  <c r="BJ10" i="11"/>
  <c r="AI9" i="8"/>
  <c r="AI9" i="9"/>
  <c r="I10" i="75"/>
  <c r="AH10" i="6" s="1"/>
  <c r="AI10" s="1"/>
  <c r="BJ11" i="11"/>
  <c r="AI10" i="8"/>
  <c r="AI10" i="9"/>
  <c r="AH4" i="6"/>
  <c r="BJ5" i="11"/>
  <c r="AI4" i="8"/>
  <c r="AI4" i="9"/>
  <c r="BJ40" i="11"/>
  <c r="BD40"/>
  <c r="BD41" s="1"/>
  <c r="BD42" s="1"/>
  <c r="BD43" s="1"/>
  <c r="BD44" s="1"/>
  <c r="BF40"/>
  <c r="BJ44"/>
  <c r="BJ43"/>
  <c r="BF43"/>
  <c r="BJ42"/>
  <c r="BJ41"/>
  <c r="BF41"/>
  <c r="BJ35"/>
  <c r="BD35"/>
  <c r="BD36" s="1"/>
  <c r="BD37" s="1"/>
  <c r="BF35"/>
  <c r="BJ38"/>
  <c r="BF38"/>
  <c r="BJ37"/>
  <c r="BF37"/>
  <c r="BJ36"/>
  <c r="BF36"/>
  <c r="BJ30"/>
  <c r="BD30"/>
  <c r="BD31" s="1"/>
  <c r="BD32" s="1"/>
  <c r="BD33" s="1"/>
  <c r="BF30"/>
  <c r="BJ33"/>
  <c r="BF33"/>
  <c r="BJ32"/>
  <c r="BF32"/>
  <c r="BJ31"/>
  <c r="BF31"/>
  <c r="BJ27"/>
  <c r="BD27"/>
  <c r="BF27"/>
  <c r="AH23" i="6"/>
  <c r="AI23" s="1"/>
  <c r="BJ24" i="11"/>
  <c r="BD24"/>
  <c r="BD25" s="1"/>
  <c r="BF24"/>
  <c r="H22" i="57"/>
  <c r="H22" i="60"/>
  <c r="H22" i="59" s="1"/>
  <c r="AI23" i="8"/>
  <c r="AI23" i="9"/>
  <c r="BJ25" i="11"/>
  <c r="BJ56" s="1"/>
  <c r="I18" i="75"/>
  <c r="AH18" i="6" s="1"/>
  <c r="AI18" s="1"/>
  <c r="BJ19" i="11"/>
  <c r="BD19"/>
  <c r="BF19"/>
  <c r="H17" i="57"/>
  <c r="H17" i="60"/>
  <c r="H17" i="59" s="1"/>
  <c r="AI18" i="8"/>
  <c r="AI18" i="9"/>
  <c r="AH19" i="6"/>
  <c r="BJ20" i="11"/>
  <c r="BD20"/>
  <c r="BF20"/>
  <c r="H18" i="57"/>
  <c r="H18" i="60"/>
  <c r="H18" i="59" s="1"/>
  <c r="AI19" i="8"/>
  <c r="AI19" i="9"/>
  <c r="AH21" i="6"/>
  <c r="BJ22" i="11"/>
  <c r="BD21"/>
  <c r="BD22" s="1"/>
  <c r="BF22"/>
  <c r="H20" i="57"/>
  <c r="H20" i="60"/>
  <c r="H20" i="59" s="1"/>
  <c r="AI21" i="8"/>
  <c r="AI21" i="9"/>
  <c r="I20" i="75"/>
  <c r="AH20" i="6" s="1"/>
  <c r="BJ21" i="11"/>
  <c r="H19" i="57"/>
  <c r="H19" i="60"/>
  <c r="H19" i="59" s="1"/>
  <c r="AI20" i="8"/>
  <c r="AI20" i="9"/>
  <c r="BS31" i="11"/>
  <c r="BS32"/>
  <c r="BS34"/>
  <c r="BO34"/>
  <c r="BS36"/>
  <c r="BS38"/>
  <c r="BO38"/>
  <c r="BS40"/>
  <c r="BS43"/>
  <c r="BS45"/>
  <c r="BS46"/>
  <c r="BO46"/>
  <c r="BS47"/>
  <c r="BS48"/>
  <c r="BO48"/>
  <c r="BS30"/>
  <c r="BM4" i="10"/>
  <c r="BS5" i="11"/>
  <c r="BM25"/>
  <c r="BM24" s="1"/>
  <c r="BM23" s="1"/>
  <c r="BM5" i="10"/>
  <c r="BS6" i="11"/>
  <c r="BM7" i="10"/>
  <c r="BS8" i="11"/>
  <c r="BM14" i="10"/>
  <c r="BS15" i="11"/>
  <c r="BO15"/>
  <c r="BM15" i="10"/>
  <c r="BS16" i="11"/>
  <c r="BM8" i="10"/>
  <c r="BS9" i="11"/>
  <c r="BM9" i="10"/>
  <c r="BS10" i="11"/>
  <c r="BM10" i="10"/>
  <c r="BS11" i="11"/>
  <c r="BM11" i="10"/>
  <c r="BS12" i="11"/>
  <c r="BM12" i="10"/>
  <c r="BS13" i="11"/>
  <c r="BM13" i="10"/>
  <c r="BS14" i="11"/>
  <c r="BM16" i="10"/>
  <c r="BS17" i="11"/>
  <c r="BM18" i="10"/>
  <c r="BS19" i="11"/>
  <c r="BO19"/>
  <c r="BM17" i="10"/>
  <c r="BS18" i="11"/>
  <c r="BM23" i="10"/>
  <c r="BS24" i="11"/>
  <c r="BM22" i="10"/>
  <c r="BS23" i="11"/>
  <c r="BO23"/>
  <c r="BM21" i="10"/>
  <c r="BS22" i="11"/>
  <c r="BO22"/>
  <c r="BM20" i="10"/>
  <c r="BS21" i="11"/>
  <c r="BO21"/>
  <c r="BM19" i="10"/>
  <c r="BS20" i="11"/>
  <c r="BM6" i="10"/>
  <c r="BS7" i="11"/>
  <c r="BS27"/>
  <c r="BS28"/>
  <c r="BO28"/>
  <c r="BS29"/>
  <c r="BO29"/>
  <c r="BS25"/>
  <c r="BS56" s="1"/>
  <c r="BS33"/>
  <c r="BM33"/>
  <c r="BS35"/>
  <c r="BM35"/>
  <c r="BS37"/>
  <c r="BM37"/>
  <c r="BS39"/>
  <c r="BM39"/>
  <c r="BS44"/>
  <c r="BM44"/>
  <c r="BO44"/>
  <c r="BS41"/>
  <c r="BM41"/>
  <c r="BM42" s="1"/>
  <c r="BO41"/>
  <c r="BS42"/>
  <c r="BO42"/>
  <c r="CB28"/>
  <c r="BX28"/>
  <c r="CB32"/>
  <c r="BX32"/>
  <c r="CB36"/>
  <c r="BX36"/>
  <c r="CB39"/>
  <c r="CB44"/>
  <c r="BX44"/>
  <c r="CB45"/>
  <c r="CB47"/>
  <c r="BX47"/>
  <c r="CB48"/>
  <c r="BX48"/>
  <c r="CB46"/>
  <c r="BX46"/>
  <c r="CB27"/>
  <c r="BX27"/>
  <c r="BV8" i="10"/>
  <c r="BV10"/>
  <c r="BV11"/>
  <c r="BV12"/>
  <c r="BV13"/>
  <c r="BV14"/>
  <c r="CB15" i="11"/>
  <c r="BV15" i="10"/>
  <c r="CB16" i="11"/>
  <c r="BX16"/>
  <c r="BV9" i="10"/>
  <c r="BV16"/>
  <c r="CB17" i="11"/>
  <c r="BX17"/>
  <c r="BV17" i="10"/>
  <c r="CB18" i="11"/>
  <c r="BV18" i="10"/>
  <c r="CB19" i="11"/>
  <c r="BX19"/>
  <c r="BV19" i="10"/>
  <c r="CB20" i="11"/>
  <c r="BX20"/>
  <c r="BV20" i="10"/>
  <c r="CB21" i="11"/>
  <c r="BV21" i="10"/>
  <c r="CB22" i="11"/>
  <c r="BX22"/>
  <c r="BV22" i="10"/>
  <c r="CB23" i="11"/>
  <c r="BV23" i="10"/>
  <c r="CB24" i="11"/>
  <c r="BX24"/>
  <c r="BV5" i="10"/>
  <c r="BV6"/>
  <c r="BV7"/>
  <c r="CB25" i="11"/>
  <c r="CB56" s="1"/>
  <c r="BV4" i="10"/>
  <c r="CB29" i="11"/>
  <c r="BV29"/>
  <c r="BV30" s="1"/>
  <c r="BV31" s="1"/>
  <c r="BX29"/>
  <c r="CB30"/>
  <c r="BX30"/>
  <c r="CB31"/>
  <c r="BX31"/>
  <c r="CB33"/>
  <c r="BV33"/>
  <c r="BV34" s="1"/>
  <c r="BV35" s="1"/>
  <c r="CB34"/>
  <c r="BX34"/>
  <c r="CB35"/>
  <c r="CB37"/>
  <c r="BV37"/>
  <c r="BV38" s="1"/>
  <c r="CB38"/>
  <c r="BX38"/>
  <c r="CB40"/>
  <c r="BV40"/>
  <c r="BV41" s="1"/>
  <c r="BV42" s="1"/>
  <c r="BV43" s="1"/>
  <c r="BX40"/>
  <c r="CB41"/>
  <c r="BX41"/>
  <c r="CB42"/>
  <c r="BX42"/>
  <c r="CB43"/>
  <c r="BX43"/>
  <c r="K22" i="53"/>
  <c r="AW23" i="6"/>
  <c r="AX23" s="1"/>
  <c r="CK24" i="11"/>
  <c r="K22" i="57"/>
  <c r="K22" i="60"/>
  <c r="K22" i="59" s="1"/>
  <c r="AX23" i="8"/>
  <c r="AX23" i="9"/>
  <c r="CK31" i="11"/>
  <c r="CG31"/>
  <c r="CK36"/>
  <c r="CK40"/>
  <c r="CK45"/>
  <c r="CK46"/>
  <c r="CK47"/>
  <c r="CK48"/>
  <c r="CG48"/>
  <c r="K21" i="53"/>
  <c r="P22" i="75"/>
  <c r="AW22" i="6" s="1"/>
  <c r="AX22" s="1"/>
  <c r="CK23" i="11"/>
  <c r="CE23"/>
  <c r="CG23"/>
  <c r="K21" i="57"/>
  <c r="K21" i="60"/>
  <c r="K21" i="59" s="1"/>
  <c r="AX22" i="8"/>
  <c r="AX22" i="9"/>
  <c r="AW13" i="6"/>
  <c r="CK14" i="11"/>
  <c r="CE22"/>
  <c r="CE21" s="1"/>
  <c r="T13" i="7"/>
  <c r="AW11" i="6"/>
  <c r="AX11" s="1"/>
  <c r="CK12" i="11"/>
  <c r="T11" i="7"/>
  <c r="P12" i="75"/>
  <c r="AW12" i="6" s="1"/>
  <c r="CK13" i="11"/>
  <c r="T12" i="7"/>
  <c r="P14" i="75"/>
  <c r="AW14" i="6" s="1"/>
  <c r="AX14" s="1"/>
  <c r="CK15" i="11"/>
  <c r="K13" i="57"/>
  <c r="T14" i="7" s="1"/>
  <c r="AW15" i="6"/>
  <c r="AX15" s="1"/>
  <c r="CK16" i="11"/>
  <c r="K14" i="57"/>
  <c r="T15" i="7" s="1"/>
  <c r="K15" i="53"/>
  <c r="P16" i="75"/>
  <c r="AW16" i="6" s="1"/>
  <c r="CK17" i="11"/>
  <c r="K15" i="57"/>
  <c r="T16" i="7" s="1"/>
  <c r="P10" i="75"/>
  <c r="AW10" i="6" s="1"/>
  <c r="AX10" s="1"/>
  <c r="CK11" i="11"/>
  <c r="T10" i="7"/>
  <c r="AW9" i="6"/>
  <c r="CK10" i="11"/>
  <c r="T9" i="7"/>
  <c r="P8" i="75"/>
  <c r="AW8" i="6" s="1"/>
  <c r="CK9" i="11"/>
  <c r="T8" i="7"/>
  <c r="AW7" i="6"/>
  <c r="AX7" s="1"/>
  <c r="CK8" i="11"/>
  <c r="T7" i="7"/>
  <c r="P6" i="75"/>
  <c r="AW6" i="6" s="1"/>
  <c r="AX6" s="1"/>
  <c r="CK7" i="11"/>
  <c r="T6" i="7"/>
  <c r="AW5" i="6"/>
  <c r="CK6" i="11"/>
  <c r="T5" i="7"/>
  <c r="K17" i="53"/>
  <c r="P18" i="75"/>
  <c r="AW18" i="6" s="1"/>
  <c r="AX18" s="1"/>
  <c r="CK19" i="11"/>
  <c r="K17" i="57"/>
  <c r="T18" i="7" s="1"/>
  <c r="K16" i="53"/>
  <c r="AW17" i="6"/>
  <c r="AX17" s="1"/>
  <c r="CK18" i="11"/>
  <c r="K16" i="57"/>
  <c r="T17" i="7" s="1"/>
  <c r="CK5" i="11"/>
  <c r="T4" i="7"/>
  <c r="K20" i="53"/>
  <c r="AW21" i="6"/>
  <c r="CK22" i="11"/>
  <c r="K20" i="57"/>
  <c r="K20" i="60"/>
  <c r="K20" i="59" s="1"/>
  <c r="AX21" i="8"/>
  <c r="AX21" i="9"/>
  <c r="K19" i="53"/>
  <c r="P20" i="75"/>
  <c r="AW20" i="6" s="1"/>
  <c r="CK21" i="11"/>
  <c r="CG21"/>
  <c r="K19" i="57"/>
  <c r="K19" i="60"/>
  <c r="K19" i="59" s="1"/>
  <c r="AX20" i="8"/>
  <c r="AX20" i="9"/>
  <c r="K18" i="53"/>
  <c r="AW19" i="6"/>
  <c r="AX19" s="1"/>
  <c r="CK20" i="11"/>
  <c r="K18" i="57"/>
  <c r="K18" i="60"/>
  <c r="K18" i="59" s="1"/>
  <c r="AX19" i="8"/>
  <c r="AX19" i="9"/>
  <c r="CK41" i="11"/>
  <c r="CE41"/>
  <c r="CE42" s="1"/>
  <c r="CE43" s="1"/>
  <c r="CE44" s="1"/>
  <c r="CK44"/>
  <c r="CK43"/>
  <c r="CK42"/>
  <c r="CK32"/>
  <c r="CE32"/>
  <c r="CE33" s="1"/>
  <c r="CE34" s="1"/>
  <c r="CK35"/>
  <c r="CG35"/>
  <c r="CK34"/>
  <c r="CK33"/>
  <c r="CG33"/>
  <c r="CK37"/>
  <c r="CE37"/>
  <c r="CE38" s="1"/>
  <c r="CE39" s="1"/>
  <c r="CG37"/>
  <c r="CK39"/>
  <c r="CK38"/>
  <c r="CK25"/>
  <c r="CK56" s="1"/>
  <c r="CG25"/>
  <c r="CG56" s="1"/>
  <c r="CK30"/>
  <c r="CK29"/>
  <c r="CG29"/>
  <c r="CK28"/>
  <c r="CK27"/>
  <c r="CT25"/>
  <c r="CT56" s="1"/>
  <c r="CT35"/>
  <c r="CP35"/>
  <c r="CT40"/>
  <c r="CT45"/>
  <c r="CP45"/>
  <c r="CT46"/>
  <c r="CT47"/>
  <c r="CP47"/>
  <c r="CT48"/>
  <c r="CN23" i="10"/>
  <c r="CT24" i="11"/>
  <c r="CN24"/>
  <c r="CP24"/>
  <c r="CN5" i="10"/>
  <c r="CN23" i="11"/>
  <c r="CN22" s="1"/>
  <c r="CN21" s="1"/>
  <c r="CN6" i="10"/>
  <c r="CN7"/>
  <c r="CN19"/>
  <c r="CT20" i="11"/>
  <c r="CP20"/>
  <c r="CN20" i="10"/>
  <c r="CT21" i="11"/>
  <c r="CN21" i="10"/>
  <c r="CT22" i="11"/>
  <c r="CN22" i="10"/>
  <c r="CT23" i="11"/>
  <c r="CN14" i="10"/>
  <c r="CN9"/>
  <c r="CN10"/>
  <c r="CN11"/>
  <c r="CN12"/>
  <c r="CN13"/>
  <c r="CN15"/>
  <c r="CN16"/>
  <c r="CT17" i="11"/>
  <c r="CP17"/>
  <c r="CN17" i="10"/>
  <c r="CT18" i="11"/>
  <c r="CP18"/>
  <c r="CN18" i="10"/>
  <c r="CT19" i="11"/>
  <c r="CN4" i="10"/>
  <c r="CN8"/>
  <c r="CT36" i="11"/>
  <c r="CN36"/>
  <c r="CT41"/>
  <c r="CN41"/>
  <c r="CN42" s="1"/>
  <c r="CN43" s="1"/>
  <c r="CN44" s="1"/>
  <c r="CP41"/>
  <c r="CT37"/>
  <c r="CN37"/>
  <c r="CN38" s="1"/>
  <c r="CN39" s="1"/>
  <c r="CP37"/>
  <c r="CT38"/>
  <c r="CT39"/>
  <c r="CP39"/>
  <c r="CT42"/>
  <c r="CT43"/>
  <c r="CP43"/>
  <c r="CT44"/>
  <c r="CT27"/>
  <c r="CN27"/>
  <c r="CN28" s="1"/>
  <c r="CN29" s="1"/>
  <c r="CN30" s="1"/>
  <c r="CN31" s="1"/>
  <c r="CN32" s="1"/>
  <c r="CN33" s="1"/>
  <c r="CN34" s="1"/>
  <c r="CT28"/>
  <c r="CT29"/>
  <c r="CP29"/>
  <c r="CT30"/>
  <c r="CT31"/>
  <c r="CP31"/>
  <c r="CT32"/>
  <c r="CT33"/>
  <c r="CP33"/>
  <c r="CT34"/>
  <c r="M18" i="53"/>
  <c r="BG19" i="6"/>
  <c r="BH19" s="1"/>
  <c r="DC20" i="11"/>
  <c r="M18" i="57"/>
  <c r="BH19" i="8"/>
  <c r="BH19" i="9"/>
  <c r="DC32" i="11"/>
  <c r="CY32"/>
  <c r="DC37"/>
  <c r="DC40"/>
  <c r="CY40"/>
  <c r="DC45"/>
  <c r="DC46"/>
  <c r="CY46"/>
  <c r="DC47"/>
  <c r="DC48"/>
  <c r="CY48"/>
  <c r="M17" i="53"/>
  <c r="S18" i="75"/>
  <c r="BG18" i="6" s="1"/>
  <c r="BH18" s="1"/>
  <c r="DC19" i="11"/>
  <c r="CW19"/>
  <c r="CW18" s="1"/>
  <c r="CW17" s="1"/>
  <c r="M17" i="57"/>
  <c r="BH18" i="8"/>
  <c r="BH18" i="9"/>
  <c r="DC5" i="11"/>
  <c r="BH4" i="8"/>
  <c r="BH4" i="9"/>
  <c r="M16" i="53"/>
  <c r="BG17" i="6"/>
  <c r="DC18" i="11"/>
  <c r="M16" i="57"/>
  <c r="BH17" i="8"/>
  <c r="BH17" i="9"/>
  <c r="BG5" i="6"/>
  <c r="BH5" i="8"/>
  <c r="BH5" i="9"/>
  <c r="S6" i="75"/>
  <c r="BG6" i="6" s="1"/>
  <c r="BH6" s="1"/>
  <c r="CY7" i="11"/>
  <c r="BH6" i="8"/>
  <c r="BH6" i="9"/>
  <c r="M6" i="53"/>
  <c r="BG7" i="6"/>
  <c r="BH7" s="1"/>
  <c r="DC8" i="11"/>
  <c r="BH7" i="8"/>
  <c r="BH7" i="9"/>
  <c r="M7" i="53"/>
  <c r="S8" i="75"/>
  <c r="BG8" i="6" s="1"/>
  <c r="DC9" i="11"/>
  <c r="CY9"/>
  <c r="BH8" i="8"/>
  <c r="BH8" i="9"/>
  <c r="M8" i="53"/>
  <c r="BG9" i="6"/>
  <c r="DC10" i="11"/>
  <c r="BH9" i="8"/>
  <c r="BH9" i="9"/>
  <c r="M9" i="53"/>
  <c r="S10" i="75"/>
  <c r="BG10" i="6" s="1"/>
  <c r="BH10" s="1"/>
  <c r="DC11" i="11"/>
  <c r="CY11"/>
  <c r="BH10" i="8"/>
  <c r="BH10" i="9"/>
  <c r="M10" i="53"/>
  <c r="BG11" i="6"/>
  <c r="BH11" s="1"/>
  <c r="DC12" i="11"/>
  <c r="CY12"/>
  <c r="BH11" i="8"/>
  <c r="BH11" i="9"/>
  <c r="M11" i="53"/>
  <c r="S12" i="75"/>
  <c r="BG12" i="6" s="1"/>
  <c r="DC13" i="11"/>
  <c r="BH12" i="8"/>
  <c r="BH12" i="9"/>
  <c r="M12" i="53"/>
  <c r="BG13" i="6"/>
  <c r="DC14" i="11"/>
  <c r="BH13" i="8"/>
  <c r="BH13" i="9"/>
  <c r="M15" i="53"/>
  <c r="S16" i="75"/>
  <c r="BG16" i="6" s="1"/>
  <c r="DC17" i="11"/>
  <c r="CY17"/>
  <c r="M15" i="57"/>
  <c r="BH16" i="8"/>
  <c r="BH16" i="9"/>
  <c r="M14" i="53"/>
  <c r="BG15" i="6"/>
  <c r="BH15" s="1"/>
  <c r="DC16" i="11"/>
  <c r="M14" i="57"/>
  <c r="BH15" i="8"/>
  <c r="BH15" i="9"/>
  <c r="M13" i="53"/>
  <c r="S14" i="75"/>
  <c r="BG14" i="6" s="1"/>
  <c r="BH14" s="1"/>
  <c r="DC15" i="11"/>
  <c r="M13" i="57"/>
  <c r="BH14" i="8"/>
  <c r="BH14" i="9"/>
  <c r="M19" i="53"/>
  <c r="S20" i="75"/>
  <c r="BG20" i="6" s="1"/>
  <c r="DC21" i="11"/>
  <c r="CW21"/>
  <c r="CW22" s="1"/>
  <c r="CW23" s="1"/>
  <c r="CW24" s="1"/>
  <c r="CY21"/>
  <c r="M19" i="57"/>
  <c r="M22" i="53"/>
  <c r="BG23" i="6"/>
  <c r="BH23" s="1"/>
  <c r="DC24" i="11"/>
  <c r="M22" i="57"/>
  <c r="M21" i="53"/>
  <c r="S22" i="75"/>
  <c r="BG22" i="6" s="1"/>
  <c r="BH22" s="1"/>
  <c r="DC23" i="11"/>
  <c r="CY23"/>
  <c r="M21" i="57"/>
  <c r="M20" i="53"/>
  <c r="BG21" i="6"/>
  <c r="DC22" i="11"/>
  <c r="CY22"/>
  <c r="M20" i="57"/>
  <c r="DC25" i="11"/>
  <c r="DC56" s="1"/>
  <c r="CY25"/>
  <c r="CY56" s="1"/>
  <c r="DC27"/>
  <c r="CW27"/>
  <c r="CW28" s="1"/>
  <c r="CW29" s="1"/>
  <c r="CW30" s="1"/>
  <c r="CW31" s="1"/>
  <c r="DC28"/>
  <c r="CY28"/>
  <c r="DC29"/>
  <c r="DC30"/>
  <c r="CY30"/>
  <c r="DC31"/>
  <c r="DC33"/>
  <c r="CW33"/>
  <c r="CW34" s="1"/>
  <c r="CW35" s="1"/>
  <c r="CW36" s="1"/>
  <c r="DC34"/>
  <c r="CY34"/>
  <c r="DC35"/>
  <c r="DC36"/>
  <c r="CY36"/>
  <c r="DC38"/>
  <c r="CW38"/>
  <c r="CW39" s="1"/>
  <c r="DC39"/>
  <c r="DC41"/>
  <c r="DC42"/>
  <c r="CY42"/>
  <c r="DC43"/>
  <c r="DC44"/>
  <c r="CY44"/>
  <c r="DL19"/>
  <c r="O17" i="57"/>
  <c r="O17" i="60"/>
  <c r="O17" i="59" s="1"/>
  <c r="BM18" i="8"/>
  <c r="BM18" i="9"/>
  <c r="DL24" i="11"/>
  <c r="O22" i="57"/>
  <c r="O22" i="60"/>
  <c r="O22" i="59" s="1"/>
  <c r="BM23" i="8"/>
  <c r="BM23" i="9"/>
  <c r="DL31" i="11"/>
  <c r="DH31"/>
  <c r="DL36"/>
  <c r="DH36"/>
  <c r="DL39"/>
  <c r="DH39"/>
  <c r="DL40"/>
  <c r="DH40"/>
  <c r="DL44"/>
  <c r="DH44"/>
  <c r="DL18"/>
  <c r="DF18"/>
  <c r="DF17" s="1"/>
  <c r="DF16" s="1"/>
  <c r="DF15" s="1"/>
  <c r="DF14" s="1"/>
  <c r="O16" i="57"/>
  <c r="O16" i="60"/>
  <c r="O16" i="59" s="1"/>
  <c r="BM17" i="8"/>
  <c r="BM17" i="9"/>
  <c r="DL14" i="11"/>
  <c r="O12" i="61"/>
  <c r="O12" i="60" s="1"/>
  <c r="O12" i="59" s="1"/>
  <c r="AB13" i="7" s="1"/>
  <c r="BM13" i="8"/>
  <c r="BM13" i="9"/>
  <c r="DL13" i="11"/>
  <c r="BM12" i="8"/>
  <c r="BM12" i="9"/>
  <c r="BM11" i="6"/>
  <c r="DL12" i="11"/>
  <c r="BM11" i="8"/>
  <c r="BM11" i="9"/>
  <c r="BM15" i="6"/>
  <c r="DL16" i="11"/>
  <c r="O14" i="57"/>
  <c r="O14" i="60"/>
  <c r="O14" i="59" s="1"/>
  <c r="BM15" i="8"/>
  <c r="BM15" i="9"/>
  <c r="DL17" i="11"/>
  <c r="O15" i="57"/>
  <c r="O15" i="60"/>
  <c r="O15" i="59" s="1"/>
  <c r="BM16" i="8"/>
  <c r="BM16" i="9"/>
  <c r="BM10" i="8"/>
  <c r="BM10" i="9"/>
  <c r="BM9" i="8"/>
  <c r="BM9" i="9"/>
  <c r="DL9" i="11"/>
  <c r="BM8" i="8"/>
  <c r="BM8" i="9"/>
  <c r="BM7" i="6"/>
  <c r="DL8" i="11"/>
  <c r="BM7" i="8"/>
  <c r="BM7" i="9"/>
  <c r="DL7" i="11"/>
  <c r="BM6" i="8"/>
  <c r="BM6" i="9"/>
  <c r="BM5" i="8"/>
  <c r="BM5" i="9"/>
  <c r="BM4" i="8"/>
  <c r="BM4" i="9"/>
  <c r="BM14" i="6"/>
  <c r="O13" i="57"/>
  <c r="O13" i="60"/>
  <c r="O13" i="59" s="1"/>
  <c r="BM14" i="8"/>
  <c r="BM14" i="9"/>
  <c r="DL45" i="11"/>
  <c r="DH45"/>
  <c r="DL47"/>
  <c r="DL48"/>
  <c r="DH48"/>
  <c r="DL46"/>
  <c r="DH46"/>
  <c r="DL41"/>
  <c r="DF41"/>
  <c r="DF42" s="1"/>
  <c r="DF43" s="1"/>
  <c r="DH41"/>
  <c r="DL42"/>
  <c r="DH42"/>
  <c r="DL43"/>
  <c r="DH43"/>
  <c r="DL37"/>
  <c r="DF37"/>
  <c r="DF38" s="1"/>
  <c r="DH37"/>
  <c r="DN37" s="1"/>
  <c r="DL38"/>
  <c r="DH38"/>
  <c r="DL32"/>
  <c r="DF32"/>
  <c r="DF33" s="1"/>
  <c r="DF34" s="1"/>
  <c r="DF35" s="1"/>
  <c r="DH32"/>
  <c r="DL33"/>
  <c r="DL34"/>
  <c r="DH34"/>
  <c r="DL35"/>
  <c r="DL25"/>
  <c r="DL56" s="1"/>
  <c r="DL29"/>
  <c r="DL27"/>
  <c r="DL28"/>
  <c r="DL30"/>
  <c r="DH30"/>
  <c r="BM19" i="6"/>
  <c r="DL20" i="11"/>
  <c r="DF20"/>
  <c r="DF21" s="1"/>
  <c r="DF22" s="1"/>
  <c r="O18" i="57"/>
  <c r="O18" i="60"/>
  <c r="O18" i="59" s="1"/>
  <c r="BJ19" i="8"/>
  <c r="BJ20" s="1"/>
  <c r="BJ21" s="1"/>
  <c r="BK19"/>
  <c r="BK19" i="9"/>
  <c r="BK20" s="1"/>
  <c r="BL19"/>
  <c r="DL23" i="11"/>
  <c r="O21" i="57"/>
  <c r="O21" i="60"/>
  <c r="O21" i="59" s="1"/>
  <c r="DL22" i="11"/>
  <c r="O20" i="57"/>
  <c r="O20" i="60"/>
  <c r="O20" i="59" s="1"/>
  <c r="DL21" i="11"/>
  <c r="O19" i="57"/>
  <c r="O19" i="60"/>
  <c r="O19" i="59" s="1"/>
  <c r="O17" i="53"/>
  <c r="V18" i="75"/>
  <c r="BQ18" i="6" s="1"/>
  <c r="DU19" i="11"/>
  <c r="DQ19"/>
  <c r="BR18" i="8"/>
  <c r="BR18" i="9"/>
  <c r="O22" i="53"/>
  <c r="BQ23" i="6"/>
  <c r="BR23" s="1"/>
  <c r="DU24" i="11"/>
  <c r="BR23" i="8"/>
  <c r="BR23" i="9"/>
  <c r="DU31" i="11"/>
  <c r="DQ31"/>
  <c r="DU36"/>
  <c r="DU39"/>
  <c r="DQ39"/>
  <c r="DU42"/>
  <c r="DU45"/>
  <c r="DQ45"/>
  <c r="DU46"/>
  <c r="DU47"/>
  <c r="DQ47"/>
  <c r="DU48"/>
  <c r="O16" i="53"/>
  <c r="BQ17" i="6"/>
  <c r="DU18" i="11"/>
  <c r="DO18"/>
  <c r="DO17" s="1"/>
  <c r="DO16" s="1"/>
  <c r="BR17" i="8"/>
  <c r="BR17" i="9"/>
  <c r="O3" i="53"/>
  <c r="DU5" i="11"/>
  <c r="DQ5"/>
  <c r="BR4" i="8"/>
  <c r="BR4" i="9"/>
  <c r="O9" i="53"/>
  <c r="V10" i="75"/>
  <c r="BQ10" i="6" s="1"/>
  <c r="DU11" i="11"/>
  <c r="DQ11"/>
  <c r="BR10" i="8"/>
  <c r="BR10" i="9"/>
  <c r="O8" i="53"/>
  <c r="BQ9" i="6"/>
  <c r="DU10" i="11"/>
  <c r="BR9" i="8"/>
  <c r="BR9" i="9"/>
  <c r="O7" i="53"/>
  <c r="V8" i="75"/>
  <c r="BQ8" i="6" s="1"/>
  <c r="BR8" s="1"/>
  <c r="DU9" i="11"/>
  <c r="DQ9"/>
  <c r="BR8" i="8"/>
  <c r="BR8" i="9"/>
  <c r="O6" i="53"/>
  <c r="BQ7" i="6"/>
  <c r="BR7" s="1"/>
  <c r="DU8" i="11"/>
  <c r="BR7" i="8"/>
  <c r="BR7" i="9"/>
  <c r="O5" i="53"/>
  <c r="V6" i="75"/>
  <c r="BQ6" i="6" s="1"/>
  <c r="DU7" i="11"/>
  <c r="DQ7"/>
  <c r="BR6" i="8"/>
  <c r="BR6" i="9"/>
  <c r="O4" i="53"/>
  <c r="BQ5" i="6"/>
  <c r="DU6" i="11"/>
  <c r="DQ6"/>
  <c r="BR5" i="8"/>
  <c r="BR5" i="9"/>
  <c r="O13" i="53"/>
  <c r="V14" i="75"/>
  <c r="BQ14" i="6" s="1"/>
  <c r="DU15" i="11"/>
  <c r="DQ15"/>
  <c r="BR14" i="8"/>
  <c r="BR14" i="9"/>
  <c r="O14" i="53"/>
  <c r="BQ15" i="6"/>
  <c r="BR15" s="1"/>
  <c r="DU16" i="11"/>
  <c r="BR15" i="8"/>
  <c r="BR15" i="9"/>
  <c r="O15" i="53"/>
  <c r="V16" i="75"/>
  <c r="BQ16" i="6" s="1"/>
  <c r="BR16" s="1"/>
  <c r="DU17" i="11"/>
  <c r="DQ17"/>
  <c r="BR16" i="8"/>
  <c r="BR16" i="9"/>
  <c r="O12" i="53"/>
  <c r="BQ13" i="6"/>
  <c r="DU14" i="11"/>
  <c r="BR13" i="8"/>
  <c r="BR13" i="9"/>
  <c r="O11" i="53"/>
  <c r="V12" i="75"/>
  <c r="BQ12" i="6" s="1"/>
  <c r="BR12" s="1"/>
  <c r="DU13" i="11"/>
  <c r="BR12" i="8"/>
  <c r="BR12" i="9"/>
  <c r="O10" i="53"/>
  <c r="BQ11" i="6"/>
  <c r="BR11" s="1"/>
  <c r="DU12" i="11"/>
  <c r="BR11" i="8"/>
  <c r="BR11" i="9"/>
  <c r="DU43" i="11"/>
  <c r="DO43"/>
  <c r="DO44" s="1"/>
  <c r="DQ43"/>
  <c r="DU44"/>
  <c r="DU40"/>
  <c r="DO40"/>
  <c r="DO41" s="1"/>
  <c r="DU41"/>
  <c r="DU37"/>
  <c r="DO37"/>
  <c r="DO38" s="1"/>
  <c r="DU38"/>
  <c r="DQ38"/>
  <c r="DU32"/>
  <c r="DO32"/>
  <c r="DO33" s="1"/>
  <c r="DO34" s="1"/>
  <c r="DO35" s="1"/>
  <c r="DU33"/>
  <c r="DQ33"/>
  <c r="DU34"/>
  <c r="DU35"/>
  <c r="DQ35"/>
  <c r="O18" i="53"/>
  <c r="BQ19" i="6"/>
  <c r="BR19" s="1"/>
  <c r="DU20" i="11"/>
  <c r="DO20"/>
  <c r="DO21" s="1"/>
  <c r="DO22" s="1"/>
  <c r="DO23" s="1"/>
  <c r="BO19" i="8"/>
  <c r="BO20" s="1"/>
  <c r="BO21" s="1"/>
  <c r="BP19"/>
  <c r="BP19" i="9"/>
  <c r="BP20" s="1"/>
  <c r="BP21" s="1"/>
  <c r="BP22" s="1"/>
  <c r="BQ19"/>
  <c r="O21" i="53"/>
  <c r="V22" i="75"/>
  <c r="BQ22" i="6" s="1"/>
  <c r="DU23" i="11"/>
  <c r="O20" i="53"/>
  <c r="BQ21" i="6"/>
  <c r="DU22" i="11"/>
  <c r="DQ22"/>
  <c r="O19" i="53"/>
  <c r="V20" i="75"/>
  <c r="BQ20" i="6" s="1"/>
  <c r="BR20" s="1"/>
  <c r="DU21" i="11"/>
  <c r="DU25"/>
  <c r="DU56" s="1"/>
  <c r="DU27"/>
  <c r="DQ27"/>
  <c r="DU28"/>
  <c r="DU29"/>
  <c r="DQ29"/>
  <c r="DU30"/>
  <c r="CF23" i="13"/>
  <c r="CF22"/>
  <c r="CF21"/>
  <c r="CF20"/>
  <c r="CF19"/>
  <c r="CF18"/>
  <c r="CF17"/>
  <c r="CF16"/>
  <c r="CF15"/>
  <c r="CF14"/>
  <c r="CF13"/>
  <c r="CF12"/>
  <c r="CF11"/>
  <c r="CF10"/>
  <c r="CF9"/>
  <c r="CF8"/>
  <c r="CF7"/>
  <c r="CF6"/>
  <c r="CF5"/>
  <c r="CF4"/>
  <c r="CD5"/>
  <c r="CD6"/>
  <c r="CD7"/>
  <c r="CD19"/>
  <c r="CD20"/>
  <c r="CD21"/>
  <c r="CD22"/>
  <c r="CD23"/>
  <c r="CD14"/>
  <c r="CD9"/>
  <c r="CD10"/>
  <c r="CD8"/>
  <c r="CD4"/>
  <c r="CD18"/>
  <c r="CD17"/>
  <c r="CD16"/>
  <c r="CD15"/>
  <c r="CD13"/>
  <c r="CD12"/>
  <c r="CD11"/>
  <c r="Z23"/>
  <c r="Z22"/>
  <c r="Z21"/>
  <c r="Z20"/>
  <c r="Z19"/>
  <c r="Z18"/>
  <c r="Z17"/>
  <c r="Z16"/>
  <c r="Z15"/>
  <c r="AP23"/>
  <c r="AP15"/>
  <c r="AP16"/>
  <c r="AP17"/>
  <c r="AP18"/>
  <c r="AP19"/>
  <c r="AP20"/>
  <c r="AP21"/>
  <c r="AP22"/>
  <c r="AP14"/>
  <c r="AH20"/>
  <c r="AH23"/>
  <c r="AH22"/>
  <c r="AH21"/>
  <c r="AH19"/>
  <c r="AH18"/>
  <c r="AH17"/>
  <c r="AH16"/>
  <c r="AH15"/>
  <c r="AH14"/>
  <c r="AH12"/>
  <c r="AH13"/>
  <c r="AH11"/>
  <c r="AH7"/>
  <c r="AH10"/>
  <c r="AH9"/>
  <c r="AH8"/>
  <c r="AH6"/>
  <c r="AH5"/>
  <c r="Z7"/>
  <c r="Z6"/>
  <c r="Z5"/>
  <c r="Z10"/>
  <c r="Z11"/>
  <c r="Z12"/>
  <c r="Z13"/>
  <c r="Z14"/>
  <c r="Z9"/>
  <c r="Z8"/>
  <c r="BN23"/>
  <c r="BN22"/>
  <c r="BN21"/>
  <c r="BN20"/>
  <c r="BN19"/>
  <c r="BN18"/>
  <c r="BN17"/>
  <c r="BN16"/>
  <c r="BN9"/>
  <c r="BN15"/>
  <c r="BN14"/>
  <c r="BN13"/>
  <c r="BN12"/>
  <c r="BN11"/>
  <c r="BN7"/>
  <c r="BN6"/>
  <c r="BN10"/>
  <c r="BN8"/>
  <c r="BN5"/>
  <c r="AH4"/>
  <c r="Z4"/>
  <c r="BN4"/>
  <c r="J23"/>
  <c r="J22"/>
  <c r="J21"/>
  <c r="J20"/>
  <c r="J19"/>
  <c r="J18"/>
  <c r="J17"/>
  <c r="J16"/>
  <c r="J15"/>
  <c r="J14"/>
  <c r="J11"/>
  <c r="J12"/>
  <c r="J13"/>
  <c r="J5"/>
  <c r="J6"/>
  <c r="J7"/>
  <c r="J8"/>
  <c r="J9"/>
  <c r="J10"/>
  <c r="J4"/>
  <c r="AP10"/>
  <c r="AP11"/>
  <c r="AP12"/>
  <c r="AP8"/>
  <c r="AP9"/>
  <c r="AP13"/>
  <c r="AP5"/>
  <c r="AP6"/>
  <c r="AP7"/>
  <c r="AP4"/>
  <c r="BF18"/>
  <c r="BF16"/>
  <c r="BF13"/>
  <c r="BF12"/>
  <c r="BF11"/>
  <c r="BF10"/>
  <c r="BF9"/>
  <c r="BF8"/>
  <c r="BF15"/>
  <c r="BF14"/>
  <c r="BF19"/>
  <c r="BF20"/>
  <c r="BF21"/>
  <c r="BF22"/>
  <c r="BF23"/>
  <c r="BF17"/>
  <c r="BF5"/>
  <c r="BF7"/>
  <c r="BF6"/>
  <c r="BF4"/>
  <c r="L4"/>
  <c r="L23"/>
  <c r="L22"/>
  <c r="L21"/>
  <c r="L20"/>
  <c r="L19"/>
  <c r="L18"/>
  <c r="L17"/>
  <c r="L16"/>
  <c r="L15"/>
  <c r="L14"/>
  <c r="L11"/>
  <c r="L12"/>
  <c r="L13"/>
  <c r="L5"/>
  <c r="L6"/>
  <c r="L7"/>
  <c r="L8"/>
  <c r="L9"/>
  <c r="L10"/>
  <c r="AB4"/>
  <c r="AB8"/>
  <c r="AB9"/>
  <c r="AB14"/>
  <c r="AB13"/>
  <c r="AB12"/>
  <c r="AB11"/>
  <c r="AB10"/>
  <c r="AB5"/>
  <c r="AB6"/>
  <c r="AB7"/>
  <c r="AB15"/>
  <c r="AB16"/>
  <c r="AB17"/>
  <c r="AB18"/>
  <c r="AB19"/>
  <c r="AB20"/>
  <c r="AB21"/>
  <c r="AB22"/>
  <c r="AB23"/>
  <c r="AJ4"/>
  <c r="AJ5"/>
  <c r="AJ6"/>
  <c r="AJ8"/>
  <c r="AJ9"/>
  <c r="AJ10"/>
  <c r="AJ7"/>
  <c r="AJ11"/>
  <c r="AJ20"/>
  <c r="AJ23"/>
  <c r="AJ22"/>
  <c r="AJ21"/>
  <c r="AJ19"/>
  <c r="AJ18"/>
  <c r="AJ17"/>
  <c r="AJ16"/>
  <c r="AJ15"/>
  <c r="AJ14"/>
  <c r="AJ12"/>
  <c r="AJ13"/>
  <c r="AR12"/>
  <c r="AR11"/>
  <c r="AR10"/>
  <c r="AR8"/>
  <c r="AR9"/>
  <c r="AR13"/>
  <c r="AR5"/>
  <c r="AR6"/>
  <c r="AR7"/>
  <c r="AR4"/>
  <c r="AR14"/>
  <c r="AR22"/>
  <c r="AR21"/>
  <c r="AR20"/>
  <c r="AR19"/>
  <c r="AR18"/>
  <c r="AR17"/>
  <c r="AR16"/>
  <c r="AR15"/>
  <c r="AR23"/>
  <c r="BH18"/>
  <c r="BH16"/>
  <c r="BH13"/>
  <c r="BH12"/>
  <c r="BH11"/>
  <c r="BH10"/>
  <c r="BH9"/>
  <c r="BH8"/>
  <c r="BH15"/>
  <c r="BH14"/>
  <c r="BH19"/>
  <c r="BH20"/>
  <c r="BH21"/>
  <c r="BH22"/>
  <c r="BH23"/>
  <c r="BH17"/>
  <c r="BH5"/>
  <c r="BH7"/>
  <c r="BH6"/>
  <c r="BH4"/>
  <c r="BP5"/>
  <c r="BP8"/>
  <c r="BP10"/>
  <c r="BP6"/>
  <c r="BP7"/>
  <c r="BP4"/>
  <c r="BP23"/>
  <c r="BP22"/>
  <c r="BP21"/>
  <c r="BP20"/>
  <c r="BP19"/>
  <c r="BP18"/>
  <c r="BP17"/>
  <c r="BP16"/>
  <c r="BP9"/>
  <c r="BP15"/>
  <c r="BP14"/>
  <c r="BP13"/>
  <c r="BP12"/>
  <c r="BP11"/>
  <c r="AZ41" i="105"/>
  <c r="AP41"/>
  <c r="AK41"/>
  <c r="AA41"/>
  <c r="V41"/>
  <c r="G41"/>
  <c r="BP23"/>
  <c r="BP22"/>
  <c r="BP21"/>
  <c r="BP20"/>
  <c r="BR20" s="1"/>
  <c r="BP19"/>
  <c r="BP18"/>
  <c r="BP17"/>
  <c r="BP16"/>
  <c r="BP15"/>
  <c r="BP14"/>
  <c r="O12" i="26"/>
  <c r="BK23" i="105"/>
  <c r="BK22"/>
  <c r="BK21"/>
  <c r="BK20"/>
  <c r="BM20" s="1"/>
  <c r="BK19"/>
  <c r="BM19" s="1"/>
  <c r="BK18"/>
  <c r="BK17"/>
  <c r="BK16"/>
  <c r="BM16" s="1"/>
  <c r="BK15"/>
  <c r="BM15" s="1"/>
  <c r="BK14"/>
  <c r="BK13"/>
  <c r="BK12"/>
  <c r="BM12" s="1"/>
  <c r="BK11"/>
  <c r="BK10"/>
  <c r="BK9"/>
  <c r="BK8"/>
  <c r="BK4"/>
  <c r="BF23"/>
  <c r="BF22"/>
  <c r="BF21"/>
  <c r="BF20"/>
  <c r="BH20" s="1"/>
  <c r="BF19"/>
  <c r="BF18"/>
  <c r="BF17"/>
  <c r="BF16"/>
  <c r="BF15"/>
  <c r="BF14"/>
  <c r="BF13"/>
  <c r="BF12"/>
  <c r="BF11"/>
  <c r="BF10"/>
  <c r="BF9"/>
  <c r="BF8"/>
  <c r="BA23"/>
  <c r="BA22"/>
  <c r="BA21"/>
  <c r="BA20"/>
  <c r="BA19"/>
  <c r="BA18"/>
  <c r="BA17"/>
  <c r="BA16"/>
  <c r="BA15"/>
  <c r="BA14"/>
  <c r="L12" i="26"/>
  <c r="BA13" i="105" s="1"/>
  <c r="AV23"/>
  <c r="AV22"/>
  <c r="AV21"/>
  <c r="AV20"/>
  <c r="AV19"/>
  <c r="AV18"/>
  <c r="AV17"/>
  <c r="AV16"/>
  <c r="AV15"/>
  <c r="AV14"/>
  <c r="AQ40"/>
  <c r="AQ39"/>
  <c r="AQ38"/>
  <c r="AQ37"/>
  <c r="AQ36"/>
  <c r="AQ35"/>
  <c r="AQ34"/>
  <c r="AQ33"/>
  <c r="AQ32"/>
  <c r="AQ31"/>
  <c r="AQ30"/>
  <c r="AQ29"/>
  <c r="AQ28"/>
  <c r="AQ27"/>
  <c r="AQ26"/>
  <c r="AQ25"/>
  <c r="AQ24"/>
  <c r="AQ23"/>
  <c r="AQ22"/>
  <c r="AQ21"/>
  <c r="AQ20"/>
  <c r="AQ19"/>
  <c r="AQ18"/>
  <c r="AQ17"/>
  <c r="AQ16"/>
  <c r="AQ15"/>
  <c r="AQ14"/>
  <c r="AQ13"/>
  <c r="AL40"/>
  <c r="AL39"/>
  <c r="AL38"/>
  <c r="AL37"/>
  <c r="AL36"/>
  <c r="AL35"/>
  <c r="AL34"/>
  <c r="AL33"/>
  <c r="AL32"/>
  <c r="AL31"/>
  <c r="AL30"/>
  <c r="AL29"/>
  <c r="AL28"/>
  <c r="AL27"/>
  <c r="AL26"/>
  <c r="AL25"/>
  <c r="AL24"/>
  <c r="AL23"/>
  <c r="AL22"/>
  <c r="AL21"/>
  <c r="AL20"/>
  <c r="AN20" s="1"/>
  <c r="AL19"/>
  <c r="AL18"/>
  <c r="AL17"/>
  <c r="AL16"/>
  <c r="AN16" s="1"/>
  <c r="AL15"/>
  <c r="AL14"/>
  <c r="AG23"/>
  <c r="AG22"/>
  <c r="AI22" s="1"/>
  <c r="AG21"/>
  <c r="AG20"/>
  <c r="AG19"/>
  <c r="AG18"/>
  <c r="AG17"/>
  <c r="AG16"/>
  <c r="AG15"/>
  <c r="AG14"/>
  <c r="AB23"/>
  <c r="AB22"/>
  <c r="AB21"/>
  <c r="AD21" s="1"/>
  <c r="AB20"/>
  <c r="AB19"/>
  <c r="AB18"/>
  <c r="AB17"/>
  <c r="AD17" s="1"/>
  <c r="AB16"/>
  <c r="AB15"/>
  <c r="AB14"/>
  <c r="AB13"/>
  <c r="AB12"/>
  <c r="AB11"/>
  <c r="AB10"/>
  <c r="AB9"/>
  <c r="AB8"/>
  <c r="AB4"/>
  <c r="W23"/>
  <c r="W22"/>
  <c r="W21"/>
  <c r="W20"/>
  <c r="W19"/>
  <c r="W18"/>
  <c r="W17"/>
  <c r="W16"/>
  <c r="W15"/>
  <c r="W14"/>
  <c r="W13"/>
  <c r="R40"/>
  <c r="R39"/>
  <c r="R38"/>
  <c r="R37"/>
  <c r="R36"/>
  <c r="R35"/>
  <c r="R34"/>
  <c r="R33"/>
  <c r="R32"/>
  <c r="R31"/>
  <c r="R30"/>
  <c r="R29"/>
  <c r="R28"/>
  <c r="R27"/>
  <c r="R26"/>
  <c r="R25"/>
  <c r="R24"/>
  <c r="R23"/>
  <c r="R22"/>
  <c r="R21"/>
  <c r="R20"/>
  <c r="R19"/>
  <c r="R18"/>
  <c r="R17"/>
  <c r="R16"/>
  <c r="R15"/>
  <c r="R14"/>
  <c r="R13"/>
  <c r="R12"/>
  <c r="R11"/>
  <c r="R10"/>
  <c r="R9"/>
  <c r="H40"/>
  <c r="H39"/>
  <c r="H38"/>
  <c r="H37"/>
  <c r="H36"/>
  <c r="H35"/>
  <c r="H34"/>
  <c r="H33"/>
  <c r="H32"/>
  <c r="H31"/>
  <c r="H30"/>
  <c r="H29"/>
  <c r="H28"/>
  <c r="H27"/>
  <c r="H26"/>
  <c r="J26" s="1"/>
  <c r="H25"/>
  <c r="H24"/>
  <c r="H23"/>
  <c r="H22"/>
  <c r="H21"/>
  <c r="H20"/>
  <c r="H19"/>
  <c r="H18"/>
  <c r="H17"/>
  <c r="H16"/>
  <c r="H15"/>
  <c r="H14"/>
  <c r="C40"/>
  <c r="C39"/>
  <c r="C38"/>
  <c r="C37"/>
  <c r="C36"/>
  <c r="C35"/>
  <c r="C34"/>
  <c r="C33"/>
  <c r="C32"/>
  <c r="C31"/>
  <c r="C30"/>
  <c r="C29"/>
  <c r="C28"/>
  <c r="C27"/>
  <c r="C26"/>
  <c r="C25"/>
  <c r="C24"/>
  <c r="C23"/>
  <c r="C22"/>
  <c r="C21"/>
  <c r="C20"/>
  <c r="C19"/>
  <c r="C18"/>
  <c r="C17"/>
  <c r="C16"/>
  <c r="C15"/>
  <c r="C14"/>
  <c r="C13"/>
  <c r="C12"/>
  <c r="C11"/>
  <c r="C10"/>
  <c r="C9"/>
  <c r="C8"/>
  <c r="C4"/>
  <c r="BP24"/>
  <c r="BP40"/>
  <c r="BP39"/>
  <c r="BP38"/>
  <c r="BP37"/>
  <c r="BP36"/>
  <c r="BP35"/>
  <c r="BP34"/>
  <c r="BP33"/>
  <c r="BP32"/>
  <c r="BP31"/>
  <c r="BP30"/>
  <c r="BP29"/>
  <c r="BP28"/>
  <c r="BP27"/>
  <c r="BP26"/>
  <c r="BP25"/>
  <c r="BK41"/>
  <c r="BK24"/>
  <c r="BK40"/>
  <c r="BK39"/>
  <c r="BK38"/>
  <c r="BK37"/>
  <c r="BK36"/>
  <c r="BK35"/>
  <c r="BK34"/>
  <c r="BK33"/>
  <c r="BK32"/>
  <c r="BK31"/>
  <c r="BK30"/>
  <c r="BK29"/>
  <c r="BK28"/>
  <c r="BK27"/>
  <c r="BK26"/>
  <c r="BK25"/>
  <c r="BF41"/>
  <c r="BF24"/>
  <c r="BF40"/>
  <c r="BF39"/>
  <c r="BF38"/>
  <c r="BF37"/>
  <c r="BF36"/>
  <c r="BF35"/>
  <c r="BF34"/>
  <c r="BF33"/>
  <c r="BF32"/>
  <c r="BF31"/>
  <c r="BF30"/>
  <c r="BF29"/>
  <c r="BF28"/>
  <c r="BF27"/>
  <c r="BF26"/>
  <c r="BF25"/>
  <c r="BA41"/>
  <c r="BA24"/>
  <c r="BA40"/>
  <c r="BA39"/>
  <c r="BA38"/>
  <c r="BA37"/>
  <c r="BA36"/>
  <c r="BA35"/>
  <c r="BA34"/>
  <c r="BA33"/>
  <c r="BA32"/>
  <c r="BA31"/>
  <c r="BA30"/>
  <c r="BA29"/>
  <c r="BA28"/>
  <c r="BA27"/>
  <c r="BA26"/>
  <c r="BA25"/>
  <c r="AV41"/>
  <c r="AV24"/>
  <c r="AV40"/>
  <c r="AV39"/>
  <c r="AV38"/>
  <c r="AV37"/>
  <c r="AV36"/>
  <c r="AV35"/>
  <c r="AV34"/>
  <c r="AV33"/>
  <c r="AV32"/>
  <c r="AV31"/>
  <c r="AV30"/>
  <c r="AV29"/>
  <c r="AV28"/>
  <c r="AV27"/>
  <c r="AV26"/>
  <c r="AV25"/>
  <c r="AQ41"/>
  <c r="AL41"/>
  <c r="AG41"/>
  <c r="AG24"/>
  <c r="AG40"/>
  <c r="AG39"/>
  <c r="AG38"/>
  <c r="AG37"/>
  <c r="AG36"/>
  <c r="AG35"/>
  <c r="AG34"/>
  <c r="AG33"/>
  <c r="AG32"/>
  <c r="AG31"/>
  <c r="AG30"/>
  <c r="AG29"/>
  <c r="AG28"/>
  <c r="AG27"/>
  <c r="AG26"/>
  <c r="AG25"/>
  <c r="AB41"/>
  <c r="AB24"/>
  <c r="AB40"/>
  <c r="AB39"/>
  <c r="AB38"/>
  <c r="AB37"/>
  <c r="AB36"/>
  <c r="AB35"/>
  <c r="AB34"/>
  <c r="AB33"/>
  <c r="AB32"/>
  <c r="AB31"/>
  <c r="AB30"/>
  <c r="AB29"/>
  <c r="AB28"/>
  <c r="AB27"/>
  <c r="AB26"/>
  <c r="AB25"/>
  <c r="W41"/>
  <c r="W24"/>
  <c r="W40"/>
  <c r="W39"/>
  <c r="W38"/>
  <c r="W37"/>
  <c r="W36"/>
  <c r="W35"/>
  <c r="W34"/>
  <c r="W33"/>
  <c r="W32"/>
  <c r="W31"/>
  <c r="W30"/>
  <c r="W29"/>
  <c r="W28"/>
  <c r="W27"/>
  <c r="W26"/>
  <c r="W25"/>
  <c r="R41"/>
  <c r="H41"/>
  <c r="C41"/>
  <c r="M23"/>
  <c r="M24"/>
  <c r="M22"/>
  <c r="M21"/>
  <c r="M20"/>
  <c r="M19"/>
  <c r="M18"/>
  <c r="M17"/>
  <c r="M16"/>
  <c r="M15"/>
  <c r="M14"/>
  <c r="M40"/>
  <c r="M39"/>
  <c r="M38"/>
  <c r="M37"/>
  <c r="M36"/>
  <c r="M35"/>
  <c r="M34"/>
  <c r="M33"/>
  <c r="M32"/>
  <c r="M31"/>
  <c r="M30"/>
  <c r="M29"/>
  <c r="M28"/>
  <c r="M27"/>
  <c r="M26"/>
  <c r="M25"/>
  <c r="BP41"/>
  <c r="M41"/>
  <c r="Q41"/>
  <c r="Q24"/>
  <c r="T24" s="1"/>
  <c r="Q40"/>
  <c r="Q39"/>
  <c r="Q38"/>
  <c r="T38" s="1"/>
  <c r="Q37"/>
  <c r="Q36"/>
  <c r="T36" s="1"/>
  <c r="Q35"/>
  <c r="Q34"/>
  <c r="Q33"/>
  <c r="Q32"/>
  <c r="T32" s="1"/>
  <c r="Q31"/>
  <c r="Q30"/>
  <c r="Q29"/>
  <c r="Q28"/>
  <c r="T28" s="1"/>
  <c r="Q27"/>
  <c r="Q26"/>
  <c r="Q25"/>
  <c r="Q23"/>
  <c r="Q22"/>
  <c r="T22" s="1"/>
  <c r="Q21"/>
  <c r="Q20"/>
  <c r="Q19"/>
  <c r="T19" s="1"/>
  <c r="Q18"/>
  <c r="T18" s="1"/>
  <c r="Q17"/>
  <c r="Q16"/>
  <c r="Q15"/>
  <c r="Q14"/>
  <c r="T14"/>
  <c r="Q13"/>
  <c r="T13" s="1"/>
  <c r="Q12"/>
  <c r="Q11"/>
  <c r="T11" s="1"/>
  <c r="Q10"/>
  <c r="T10" s="1"/>
  <c r="Q9"/>
  <c r="Q8"/>
  <c r="Q4"/>
  <c r="G8"/>
  <c r="G24"/>
  <c r="G9"/>
  <c r="G10"/>
  <c r="G11"/>
  <c r="G12"/>
  <c r="G13"/>
  <c r="G14"/>
  <c r="G15"/>
  <c r="G16"/>
  <c r="G17"/>
  <c r="G18"/>
  <c r="G19"/>
  <c r="G20"/>
  <c r="G21"/>
  <c r="G22"/>
  <c r="G23"/>
  <c r="G25"/>
  <c r="G26"/>
  <c r="G27"/>
  <c r="G28"/>
  <c r="G29"/>
  <c r="G30"/>
  <c r="J30"/>
  <c r="G31"/>
  <c r="G32"/>
  <c r="J32" s="1"/>
  <c r="G33"/>
  <c r="G34"/>
  <c r="J34" s="1"/>
  <c r="G35"/>
  <c r="G36"/>
  <c r="J36" s="1"/>
  <c r="G37"/>
  <c r="G40"/>
  <c r="J40" s="1"/>
  <c r="G39"/>
  <c r="G38"/>
  <c r="AK4"/>
  <c r="AK24"/>
  <c r="AK40"/>
  <c r="AK39"/>
  <c r="AK38"/>
  <c r="AK37"/>
  <c r="AN37" s="1"/>
  <c r="AK36"/>
  <c r="AK35"/>
  <c r="AK34"/>
  <c r="AK33"/>
  <c r="AK32"/>
  <c r="AK31"/>
  <c r="AK30"/>
  <c r="AK29"/>
  <c r="AN29" s="1"/>
  <c r="AK28"/>
  <c r="AK27"/>
  <c r="AK26"/>
  <c r="AK25"/>
  <c r="AK23"/>
  <c r="AK22"/>
  <c r="AN22"/>
  <c r="AK21"/>
  <c r="AK20"/>
  <c r="AK19"/>
  <c r="AK18"/>
  <c r="AN18" s="1"/>
  <c r="AK17"/>
  <c r="AK16"/>
  <c r="AK15"/>
  <c r="AK14"/>
  <c r="AN14" s="1"/>
  <c r="AK13"/>
  <c r="AK12"/>
  <c r="AK11"/>
  <c r="AK10"/>
  <c r="AK9"/>
  <c r="AK8"/>
  <c r="AP24"/>
  <c r="AP40"/>
  <c r="AS40" s="1"/>
  <c r="AP39"/>
  <c r="AP38"/>
  <c r="AP37"/>
  <c r="AP36"/>
  <c r="AS36" s="1"/>
  <c r="AP35"/>
  <c r="AP34"/>
  <c r="AP33"/>
  <c r="AP32"/>
  <c r="AS32" s="1"/>
  <c r="AP31"/>
  <c r="AP30"/>
  <c r="AP29"/>
  <c r="AP28"/>
  <c r="AS28" s="1"/>
  <c r="AP27"/>
  <c r="AP26"/>
  <c r="AP25"/>
  <c r="AP23"/>
  <c r="AP22"/>
  <c r="AP21"/>
  <c r="AP20"/>
  <c r="AP19"/>
  <c r="AP18"/>
  <c r="AP17"/>
  <c r="AS17"/>
  <c r="AP16"/>
  <c r="AP15"/>
  <c r="AP14"/>
  <c r="AP13"/>
  <c r="AP12"/>
  <c r="AP11"/>
  <c r="AP10"/>
  <c r="AP9"/>
  <c r="AP8"/>
  <c r="G4"/>
  <c r="AP4"/>
  <c r="AZ24"/>
  <c r="AZ8"/>
  <c r="AZ9"/>
  <c r="AZ10"/>
  <c r="AZ11"/>
  <c r="AZ12"/>
  <c r="AZ13"/>
  <c r="AZ14"/>
  <c r="BC14" s="1"/>
  <c r="AZ15"/>
  <c r="AZ16"/>
  <c r="AZ17"/>
  <c r="AZ18"/>
  <c r="BC18" s="1"/>
  <c r="AZ19"/>
  <c r="AZ20"/>
  <c r="AZ21"/>
  <c r="AZ22"/>
  <c r="BC22" s="1"/>
  <c r="AZ23"/>
  <c r="AZ4"/>
  <c r="AA24"/>
  <c r="AA23"/>
  <c r="AD23" s="1"/>
  <c r="AA22"/>
  <c r="AA21"/>
  <c r="AA20"/>
  <c r="AA19"/>
  <c r="AD19" s="1"/>
  <c r="AA18"/>
  <c r="AA17"/>
  <c r="AA16"/>
  <c r="AA15"/>
  <c r="AA14"/>
  <c r="AA13"/>
  <c r="V4"/>
  <c r="V24"/>
  <c r="V8"/>
  <c r="V9"/>
  <c r="V10"/>
  <c r="V11"/>
  <c r="V12"/>
  <c r="V13"/>
  <c r="V14"/>
  <c r="V15"/>
  <c r="V16"/>
  <c r="Y16" s="1"/>
  <c r="V17"/>
  <c r="V18"/>
  <c r="V19"/>
  <c r="V20"/>
  <c r="Y20" s="1"/>
  <c r="V21"/>
  <c r="V22"/>
  <c r="V23"/>
  <c r="V27"/>
  <c r="AA27"/>
  <c r="V34"/>
  <c r="AA34"/>
  <c r="AZ34"/>
  <c r="V40"/>
  <c r="AA40"/>
  <c r="AZ40"/>
  <c r="AZ36"/>
  <c r="AZ37"/>
  <c r="AZ38"/>
  <c r="AZ39"/>
  <c r="V36"/>
  <c r="V37"/>
  <c r="V38"/>
  <c r="V39"/>
  <c r="AA36"/>
  <c r="AA37"/>
  <c r="AA38"/>
  <c r="AA39"/>
  <c r="V35"/>
  <c r="AA35"/>
  <c r="AZ35"/>
  <c r="AA26"/>
  <c r="V26"/>
  <c r="AA25"/>
  <c r="V25"/>
  <c r="AZ33"/>
  <c r="AA33"/>
  <c r="V33"/>
  <c r="AZ32"/>
  <c r="AA32"/>
  <c r="V32"/>
  <c r="AZ31"/>
  <c r="AA31"/>
  <c r="V31"/>
  <c r="AZ29"/>
  <c r="AA29"/>
  <c r="V29"/>
  <c r="V28"/>
  <c r="AA28"/>
  <c r="AZ30"/>
  <c r="AA30"/>
  <c r="V30"/>
  <c r="V5"/>
  <c r="V6"/>
  <c r="V7"/>
  <c r="AB7"/>
  <c r="AB6"/>
  <c r="AB5"/>
  <c r="AZ5"/>
  <c r="AZ6"/>
  <c r="AZ7"/>
  <c r="AP5"/>
  <c r="AP6"/>
  <c r="AP7"/>
  <c r="AK5"/>
  <c r="AK6"/>
  <c r="AK7"/>
  <c r="G7"/>
  <c r="G6"/>
  <c r="G5"/>
  <c r="Q5"/>
  <c r="Q6"/>
  <c r="Q7"/>
  <c r="C7"/>
  <c r="C6"/>
  <c r="BF7"/>
  <c r="BK6"/>
  <c r="BM6" s="1"/>
  <c r="BK7"/>
  <c r="BK5"/>
  <c r="C5"/>
  <c r="AZ25"/>
  <c r="AZ28"/>
  <c r="AZ26"/>
  <c r="AZ27"/>
  <c r="B23"/>
  <c r="B24"/>
  <c r="E24" s="1"/>
  <c r="B22"/>
  <c r="B21"/>
  <c r="B20"/>
  <c r="B19"/>
  <c r="B18"/>
  <c r="B17"/>
  <c r="B16"/>
  <c r="B15"/>
  <c r="B14"/>
  <c r="B13"/>
  <c r="B12"/>
  <c r="B11"/>
  <c r="B10"/>
  <c r="B9"/>
  <c r="B8"/>
  <c r="B4"/>
  <c r="B7"/>
  <c r="B6"/>
  <c r="B5"/>
  <c r="B25"/>
  <c r="B26"/>
  <c r="B27"/>
  <c r="B28"/>
  <c r="E28" s="1"/>
  <c r="B29"/>
  <c r="B30"/>
  <c r="B31"/>
  <c r="B32"/>
  <c r="E32" s="1"/>
  <c r="B33"/>
  <c r="B34"/>
  <c r="B35"/>
  <c r="B36"/>
  <c r="B37"/>
  <c r="B38"/>
  <c r="B39"/>
  <c r="B40"/>
  <c r="B41"/>
  <c r="L41"/>
  <c r="AF41"/>
  <c r="AU41"/>
  <c r="BE41"/>
  <c r="BJ41"/>
  <c r="BO41"/>
  <c r="AD23" i="107"/>
  <c r="AD23" i="108" s="1"/>
  <c r="E23" i="107"/>
  <c r="E23" i="108" s="1"/>
  <c r="L24" i="105"/>
  <c r="E29" i="107"/>
  <c r="E29" i="108" s="1"/>
  <c r="L30" i="105"/>
  <c r="E30" i="107"/>
  <c r="E30" i="108" s="1"/>
  <c r="L31" i="105"/>
  <c r="E24" i="107"/>
  <c r="E24" i="108" s="1"/>
  <c r="L25" i="105"/>
  <c r="L4"/>
  <c r="L19"/>
  <c r="L18"/>
  <c r="L17"/>
  <c r="L5"/>
  <c r="L6"/>
  <c r="L7"/>
  <c r="L20"/>
  <c r="O20" s="1"/>
  <c r="L10"/>
  <c r="L15"/>
  <c r="L23"/>
  <c r="L22"/>
  <c r="L21"/>
  <c r="L8"/>
  <c r="L9"/>
  <c r="L11"/>
  <c r="L12"/>
  <c r="L13"/>
  <c r="L14"/>
  <c r="L16"/>
  <c r="O16" s="1"/>
  <c r="E25" i="107"/>
  <c r="E25" i="108" s="1"/>
  <c r="L26" i="105"/>
  <c r="E26" i="107"/>
  <c r="E26" i="108" s="1"/>
  <c r="L27" i="105"/>
  <c r="E27" i="107"/>
  <c r="E27" i="108" s="1"/>
  <c r="L28" i="105"/>
  <c r="E28" i="107"/>
  <c r="E28" i="108" s="1"/>
  <c r="L29" i="105"/>
  <c r="H29" i="107"/>
  <c r="H29" i="108" s="1"/>
  <c r="H23" i="107"/>
  <c r="H23" i="108" s="1"/>
  <c r="H27" i="107"/>
  <c r="H27" i="108" s="1"/>
  <c r="H28" i="107"/>
  <c r="H28" i="108" s="1"/>
  <c r="H30" i="107"/>
  <c r="H30" i="108" s="1"/>
  <c r="H24" i="107"/>
  <c r="H24" i="108" s="1"/>
  <c r="H25" i="107"/>
  <c r="H25" i="108" s="1"/>
  <c r="H26" i="107"/>
  <c r="H26" i="108" s="1"/>
  <c r="AD30" i="107"/>
  <c r="AD30" i="108" s="1"/>
  <c r="BO31" i="105"/>
  <c r="BO24"/>
  <c r="AD29" i="107"/>
  <c r="AD29" i="108" s="1"/>
  <c r="BO30" i="105"/>
  <c r="AD28" i="107"/>
  <c r="AD28" i="108" s="1"/>
  <c r="BO29" i="105"/>
  <c r="AD27" i="107"/>
  <c r="AD27" i="108" s="1"/>
  <c r="BO28" i="105"/>
  <c r="AD26" i="107"/>
  <c r="AD26" i="108" s="1"/>
  <c r="BO27" i="105"/>
  <c r="AD25" i="107"/>
  <c r="AD25" i="108" s="1"/>
  <c r="BO26" i="105"/>
  <c r="AD24" i="107"/>
  <c r="AD24" i="108" s="1"/>
  <c r="BO25" i="105"/>
  <c r="AC25" i="107"/>
  <c r="AC23"/>
  <c r="BJ26" i="105"/>
  <c r="BJ24"/>
  <c r="AC24" i="107"/>
  <c r="BJ25" i="105"/>
  <c r="AC30" i="107"/>
  <c r="AC30" i="108" s="1"/>
  <c r="BJ31" i="105"/>
  <c r="AC28" i="107"/>
  <c r="AC28" i="108" s="1"/>
  <c r="BJ29" i="105"/>
  <c r="AC29" i="107"/>
  <c r="AC29" i="108" s="1"/>
  <c r="BJ30" i="105"/>
  <c r="AC27" i="107"/>
  <c r="AC27" i="108" s="1"/>
  <c r="BJ28" i="105"/>
  <c r="AC26" i="107"/>
  <c r="AC26" i="108" s="1"/>
  <c r="BJ27" i="105"/>
  <c r="V23" i="107"/>
  <c r="V23" i="108" s="1"/>
  <c r="AU16" i="105"/>
  <c r="AU24"/>
  <c r="AU17"/>
  <c r="AU18"/>
  <c r="AU19"/>
  <c r="AU20"/>
  <c r="AU21"/>
  <c r="AX21"/>
  <c r="AU22"/>
  <c r="AX22" s="1"/>
  <c r="AU23"/>
  <c r="AU13"/>
  <c r="AU12"/>
  <c r="AU11"/>
  <c r="AU10"/>
  <c r="AU9"/>
  <c r="AU8"/>
  <c r="AU7"/>
  <c r="AU6"/>
  <c r="AU5"/>
  <c r="AU15"/>
  <c r="AU14"/>
  <c r="AX14" s="1"/>
  <c r="AU4"/>
  <c r="BJ15"/>
  <c r="BJ14"/>
  <c r="BJ23"/>
  <c r="BJ22"/>
  <c r="BJ21"/>
  <c r="BM21"/>
  <c r="BJ20"/>
  <c r="BJ19"/>
  <c r="BJ18"/>
  <c r="BM18"/>
  <c r="BJ17"/>
  <c r="BJ16"/>
  <c r="BJ13"/>
  <c r="BO5"/>
  <c r="BO6"/>
  <c r="BO7"/>
  <c r="BO23"/>
  <c r="BR23" s="1"/>
  <c r="BO22"/>
  <c r="BO21"/>
  <c r="BO20"/>
  <c r="BO19"/>
  <c r="BR19" s="1"/>
  <c r="BO18"/>
  <c r="BO17"/>
  <c r="BO16"/>
  <c r="BR16"/>
  <c r="BO15"/>
  <c r="BR15" s="1"/>
  <c r="BO14"/>
  <c r="BO13"/>
  <c r="BO12"/>
  <c r="BO11"/>
  <c r="BO10"/>
  <c r="BO9"/>
  <c r="BO8"/>
  <c r="BO4"/>
  <c r="V25" i="107"/>
  <c r="V25" i="108" s="1"/>
  <c r="AU26" i="105"/>
  <c r="V24" i="107"/>
  <c r="V24" i="108" s="1"/>
  <c r="AU25" i="105"/>
  <c r="V30" i="107"/>
  <c r="V30" i="108" s="1"/>
  <c r="AU31" i="105"/>
  <c r="V28" i="107"/>
  <c r="V28" i="108" s="1"/>
  <c r="AU29" i="105"/>
  <c r="V29" i="107"/>
  <c r="V29" i="108" s="1"/>
  <c r="AU30" i="105"/>
  <c r="V27" i="107"/>
  <c r="V27" i="108" s="1"/>
  <c r="AU28" i="105"/>
  <c r="V26" i="107"/>
  <c r="V26" i="108" s="1"/>
  <c r="AU27" i="105"/>
  <c r="I23" i="107"/>
  <c r="I23" i="108" s="1"/>
  <c r="I26" i="107"/>
  <c r="I26" i="108" s="1"/>
  <c r="I25" i="107"/>
  <c r="I25" i="108" s="1"/>
  <c r="I24" i="107"/>
  <c r="I24" i="108" s="1"/>
  <c r="I30" i="107"/>
  <c r="I30" i="108" s="1"/>
  <c r="I28" i="107"/>
  <c r="I28" i="108" s="1"/>
  <c r="I27" i="107"/>
  <c r="I27" i="108" s="1"/>
  <c r="I29" i="107"/>
  <c r="I29" i="108" s="1"/>
  <c r="AF24" i="105"/>
  <c r="AF27"/>
  <c r="AF28"/>
  <c r="AF30"/>
  <c r="AF29"/>
  <c r="AF31"/>
  <c r="AF25"/>
  <c r="AF26"/>
  <c r="AF7"/>
  <c r="AF6"/>
  <c r="AF5"/>
  <c r="AF4"/>
  <c r="AF23"/>
  <c r="AF22"/>
  <c r="AF21"/>
  <c r="AF20"/>
  <c r="AI20" s="1"/>
  <c r="AF19"/>
  <c r="AF18"/>
  <c r="AF17"/>
  <c r="AF16"/>
  <c r="AI16"/>
  <c r="AF15"/>
  <c r="AI15" s="1"/>
  <c r="AF14"/>
  <c r="AF13"/>
  <c r="AF12"/>
  <c r="AF11"/>
  <c r="AF10"/>
  <c r="AF9"/>
  <c r="AF8"/>
  <c r="Z28" i="107"/>
  <c r="Z28" i="108" s="1"/>
  <c r="Z23" i="107"/>
  <c r="Z23" i="108" s="1"/>
  <c r="BE29" i="105"/>
  <c r="BE24"/>
  <c r="Z30" i="107"/>
  <c r="Z30" i="108" s="1"/>
  <c r="BE31" i="105"/>
  <c r="Z24" i="107"/>
  <c r="Z24" i="108" s="1"/>
  <c r="BE25" i="105"/>
  <c r="Z25" i="107"/>
  <c r="Z25" i="108" s="1"/>
  <c r="BE26" i="105"/>
  <c r="BE8"/>
  <c r="BE9"/>
  <c r="BE10"/>
  <c r="BE11"/>
  <c r="BE12"/>
  <c r="BE13"/>
  <c r="BE14"/>
  <c r="BE15"/>
  <c r="BE16"/>
  <c r="BE17"/>
  <c r="BE18"/>
  <c r="BE19"/>
  <c r="BE20"/>
  <c r="BE21"/>
  <c r="BE22"/>
  <c r="BE23"/>
  <c r="BE4"/>
  <c r="BE7"/>
  <c r="BH7" s="1"/>
  <c r="BE5"/>
  <c r="BE6"/>
  <c r="Z29" i="107"/>
  <c r="Z29" i="108" s="1"/>
  <c r="BE30" i="105"/>
  <c r="Z27" i="107"/>
  <c r="Z27" i="108" s="1"/>
  <c r="BE28" i="105"/>
  <c r="Z26" i="107"/>
  <c r="Z26" i="108" s="1"/>
  <c r="BE27" i="105"/>
  <c r="Z33" i="107"/>
  <c r="Z33" i="108" s="1"/>
  <c r="BE34" i="105"/>
  <c r="Z39" i="107"/>
  <c r="Z39" i="108" s="1"/>
  <c r="BE40" i="105"/>
  <c r="Z35" i="107"/>
  <c r="Z35" i="108" s="1"/>
  <c r="BE36" i="105"/>
  <c r="Z36" i="107"/>
  <c r="Z36" i="108" s="1"/>
  <c r="BE37" i="105"/>
  <c r="Z37" i="107"/>
  <c r="Z37" i="108" s="1"/>
  <c r="BE38" i="105"/>
  <c r="M38" i="37"/>
  <c r="Z38" i="107"/>
  <c r="Z38" i="108" s="1"/>
  <c r="BE39" i="105"/>
  <c r="Z34" i="107"/>
  <c r="Z34" i="108" s="1"/>
  <c r="BE35" i="105"/>
  <c r="Z32" i="107"/>
  <c r="Z32" i="108" s="1"/>
  <c r="BE33" i="105"/>
  <c r="Z31" i="107"/>
  <c r="Z31" i="108" s="1"/>
  <c r="BE32" i="105"/>
  <c r="J33" i="107"/>
  <c r="J33" i="108" s="1"/>
  <c r="AF34" i="105"/>
  <c r="AF33"/>
  <c r="AF32"/>
  <c r="H39" i="37"/>
  <c r="J39" i="107"/>
  <c r="J39" i="108" s="1"/>
  <c r="AF40" i="105"/>
  <c r="J35" i="107"/>
  <c r="J35" i="108" s="1"/>
  <c r="AF36" i="105"/>
  <c r="J36" i="107"/>
  <c r="J36" i="108" s="1"/>
  <c r="AF37" i="105"/>
  <c r="J37" i="107"/>
  <c r="J37" i="108" s="1"/>
  <c r="AF38" i="105"/>
  <c r="J38" i="107"/>
  <c r="J38" i="108" s="1"/>
  <c r="AF39" i="105"/>
  <c r="J34" i="107"/>
  <c r="J34" i="108" s="1"/>
  <c r="AF35" i="105"/>
  <c r="I31" i="107"/>
  <c r="I31" i="108" s="1"/>
  <c r="G32" i="37"/>
  <c r="I32" i="107"/>
  <c r="I32" i="108" s="1"/>
  <c r="G34" i="37"/>
  <c r="I34" i="107"/>
  <c r="I34" i="108" s="1"/>
  <c r="I38" i="107"/>
  <c r="I38" i="108" s="1"/>
  <c r="I37" i="107"/>
  <c r="I37" i="108" s="1"/>
  <c r="G36" i="37"/>
  <c r="I36" i="107"/>
  <c r="I36" i="108" s="1"/>
  <c r="G35" i="37"/>
  <c r="I35" i="107"/>
  <c r="I35" i="108" s="1"/>
  <c r="I39" i="107"/>
  <c r="I39" i="108" s="1"/>
  <c r="G33" i="37"/>
  <c r="I33" i="107"/>
  <c r="I33" i="108" s="1"/>
  <c r="K33" i="37"/>
  <c r="V33" i="107"/>
  <c r="V33" i="108" s="1"/>
  <c r="AU34" i="105"/>
  <c r="K39" i="37"/>
  <c r="V39" i="107"/>
  <c r="V39" i="108" s="1"/>
  <c r="AU40" i="105"/>
  <c r="K35" i="37"/>
  <c r="V35" i="107"/>
  <c r="V35" i="108" s="1"/>
  <c r="AU36" i="105"/>
  <c r="K36" i="37"/>
  <c r="V36" i="107"/>
  <c r="V36" i="108" s="1"/>
  <c r="AU37" i="105"/>
  <c r="V37" i="107"/>
  <c r="V37" i="108" s="1"/>
  <c r="AU38" i="105"/>
  <c r="V38" i="107"/>
  <c r="V38" i="108" s="1"/>
  <c r="AU39" i="105"/>
  <c r="K34" i="37"/>
  <c r="V34" i="107"/>
  <c r="V34" i="108" s="1"/>
  <c r="AU35" i="105"/>
  <c r="V31" i="107"/>
  <c r="V31" i="108" s="1"/>
  <c r="AU32" i="105"/>
  <c r="K32" i="37"/>
  <c r="V32" i="107"/>
  <c r="V32" i="108" s="1"/>
  <c r="AU33" i="105"/>
  <c r="AD31" i="107"/>
  <c r="AD31" i="108" s="1"/>
  <c r="BO32" i="105"/>
  <c r="AD32" i="107"/>
  <c r="AD32" i="108" s="1"/>
  <c r="BO33" i="105"/>
  <c r="AD33" i="107"/>
  <c r="AD33" i="108" s="1"/>
  <c r="BO34" i="105"/>
  <c r="O34" i="37"/>
  <c r="AD34" i="107"/>
  <c r="AD34" i="108" s="1"/>
  <c r="BO35" i="105"/>
  <c r="O35" i="37"/>
  <c r="AD35" i="107"/>
  <c r="AD35" i="108" s="1"/>
  <c r="BO36" i="105"/>
  <c r="O36" i="37"/>
  <c r="AD36" i="107"/>
  <c r="AD36" i="108" s="1"/>
  <c r="BO37" i="105"/>
  <c r="AD37" i="107"/>
  <c r="AD37" i="108" s="1"/>
  <c r="BO38" i="105"/>
  <c r="AD38" i="107"/>
  <c r="AD38" i="108" s="1"/>
  <c r="BO39" i="105"/>
  <c r="O39" i="37"/>
  <c r="AD39" i="107"/>
  <c r="AD39" i="108" s="1"/>
  <c r="BO40" i="105"/>
  <c r="N33" i="37"/>
  <c r="AC33" i="107"/>
  <c r="AC33" i="108" s="1"/>
  <c r="BJ34" i="105"/>
  <c r="AC39" i="107"/>
  <c r="AC39" i="108" s="1"/>
  <c r="BJ40" i="105"/>
  <c r="AC35" i="107"/>
  <c r="AC35" i="108" s="1"/>
  <c r="BJ36" i="105"/>
  <c r="N36" i="37"/>
  <c r="AC36" i="107"/>
  <c r="AC36" i="108" s="1"/>
  <c r="BJ37" i="105"/>
  <c r="N37" i="37"/>
  <c r="AC37" i="107"/>
  <c r="AC37" i="108" s="1"/>
  <c r="BJ38" i="105"/>
  <c r="AC38" i="107"/>
  <c r="AC38" i="108" s="1"/>
  <c r="BJ39" i="105"/>
  <c r="AC34" i="107"/>
  <c r="AC34" i="108" s="1"/>
  <c r="BJ35" i="105"/>
  <c r="AC31" i="107"/>
  <c r="AC31" i="108" s="1"/>
  <c r="BJ32" i="105"/>
  <c r="N32" i="37"/>
  <c r="AC32" i="107"/>
  <c r="AC32" i="108" s="1"/>
  <c r="BJ33" i="105"/>
  <c r="F33" i="37"/>
  <c r="H33" i="107"/>
  <c r="H33" i="108" s="1"/>
  <c r="H39" i="107"/>
  <c r="H39" i="108" s="1"/>
  <c r="H35" i="107"/>
  <c r="H35" i="108" s="1"/>
  <c r="F36" i="37"/>
  <c r="H36" i="107"/>
  <c r="H36" i="108" s="1"/>
  <c r="F37" i="37"/>
  <c r="H37" i="107"/>
  <c r="H37" i="108" s="1"/>
  <c r="H38" i="107"/>
  <c r="H38" i="108" s="1"/>
  <c r="H34" i="107"/>
  <c r="H34" i="108" s="1"/>
  <c r="F32" i="37"/>
  <c r="H32" i="107"/>
  <c r="H32" i="108" s="1"/>
  <c r="H31" i="107"/>
  <c r="H31" i="108" s="1"/>
  <c r="E32" i="107"/>
  <c r="E32" i="108" s="1"/>
  <c r="L33" i="105"/>
  <c r="E31" i="107"/>
  <c r="E31" i="108" s="1"/>
  <c r="L32" i="105"/>
  <c r="E34" i="107"/>
  <c r="E34" i="108" s="1"/>
  <c r="L35" i="105"/>
  <c r="E38" i="107"/>
  <c r="E38" i="108" s="1"/>
  <c r="L39" i="105"/>
  <c r="D37" i="37"/>
  <c r="E37" i="107"/>
  <c r="E37" i="108" s="1"/>
  <c r="L38" i="105"/>
  <c r="E36" i="107"/>
  <c r="E36" i="108" s="1"/>
  <c r="L37" i="105"/>
  <c r="E35" i="107"/>
  <c r="E35" i="108" s="1"/>
  <c r="L36" i="105"/>
  <c r="D39" i="37"/>
  <c r="E39" i="107"/>
  <c r="E39" i="108" s="1"/>
  <c r="L40" i="105"/>
  <c r="E33" i="107"/>
  <c r="E33" i="108" s="1"/>
  <c r="L34" i="105"/>
  <c r="Y33" i="107"/>
  <c r="Y33" i="108" s="1"/>
  <c r="Y23" i="107"/>
  <c r="Y23" i="108" s="1"/>
  <c r="Y31" i="107"/>
  <c r="Y31" i="108" s="1"/>
  <c r="Y32" i="107"/>
  <c r="Y32" i="108" s="1"/>
  <c r="Y34" i="107"/>
  <c r="Y34" i="108" s="1"/>
  <c r="Y37" i="107"/>
  <c r="Y37" i="108" s="1"/>
  <c r="Y36" i="107"/>
  <c r="Y36" i="108" s="1"/>
  <c r="Y35" i="107"/>
  <c r="Y35" i="108" s="1"/>
  <c r="L39" i="37"/>
  <c r="Y39" i="107"/>
  <c r="Y39" i="108" s="1"/>
  <c r="Y38" i="107"/>
  <c r="Y38" i="108" s="1"/>
  <c r="Y30" i="107"/>
  <c r="Y30" i="108" s="1"/>
  <c r="Y28" i="107"/>
  <c r="Y28" i="108" s="1"/>
  <c r="Y29" i="107"/>
  <c r="Y29" i="108" s="1"/>
  <c r="Y24" i="107"/>
  <c r="Y24" i="108" s="1"/>
  <c r="Y27" i="107"/>
  <c r="Y27" i="108" s="1"/>
  <c r="Y25" i="107"/>
  <c r="Y25" i="108" s="1"/>
  <c r="Y26" i="107"/>
  <c r="Y26" i="108" s="1"/>
  <c r="E40" i="107"/>
  <c r="E40" i="108" s="1"/>
  <c r="F40" i="37"/>
  <c r="H40" i="107"/>
  <c r="H40" i="108" s="1"/>
  <c r="G40" i="37"/>
  <c r="I40" i="107"/>
  <c r="I40" i="108" s="1"/>
  <c r="K40" i="37"/>
  <c r="V40" i="107"/>
  <c r="V40" i="108" s="1"/>
  <c r="Y40" i="107"/>
  <c r="Y40" i="108" s="1"/>
  <c r="N40" i="37"/>
  <c r="AC40" i="107"/>
  <c r="AC40" i="108" s="1"/>
  <c r="O40" i="37"/>
  <c r="AD40" i="107"/>
  <c r="AD40" i="108" s="1"/>
  <c r="J40" i="107"/>
  <c r="J40" i="108" s="1"/>
  <c r="H21" i="7"/>
  <c r="H20"/>
  <c r="H19"/>
  <c r="H18"/>
  <c r="H17"/>
  <c r="H16"/>
  <c r="H15"/>
  <c r="H14"/>
  <c r="H13"/>
  <c r="H12"/>
  <c r="H11"/>
  <c r="H10"/>
  <c r="H22"/>
  <c r="H23"/>
  <c r="L13"/>
  <c r="C22" i="61"/>
  <c r="C21"/>
  <c r="C22" i="60"/>
  <c r="C22" i="59" s="1"/>
  <c r="G20" i="61"/>
  <c r="G19" s="1"/>
  <c r="G20" i="60"/>
  <c r="G20" i="59" s="1"/>
  <c r="G21" i="60"/>
  <c r="G21" i="59" s="1"/>
  <c r="G22" i="60"/>
  <c r="G22" i="59" s="1"/>
  <c r="J15" i="60"/>
  <c r="J15" i="59" s="1"/>
  <c r="J16" i="60"/>
  <c r="J16" i="59" s="1"/>
  <c r="J17" i="60"/>
  <c r="J17" i="59" s="1"/>
  <c r="J18" i="60"/>
  <c r="J18" i="59" s="1"/>
  <c r="J19" i="60"/>
  <c r="J19" i="59" s="1"/>
  <c r="J20" i="60"/>
  <c r="J20" i="59" s="1"/>
  <c r="J21" i="60"/>
  <c r="J21" i="59" s="1"/>
  <c r="J22" i="60"/>
  <c r="J22" i="59" s="1"/>
  <c r="J14" i="60"/>
  <c r="J14" i="59" s="1"/>
  <c r="J13" i="60"/>
  <c r="J13" i="59" s="1"/>
  <c r="F13" i="60"/>
  <c r="F13" i="59" s="1"/>
  <c r="F14" i="60"/>
  <c r="F14" i="59" s="1"/>
  <c r="F15" i="60"/>
  <c r="F15" i="59" s="1"/>
  <c r="F16" i="60"/>
  <c r="F16" i="59" s="1"/>
  <c r="F17" i="60"/>
  <c r="F17" i="59" s="1"/>
  <c r="F18" i="60"/>
  <c r="F18" i="59" s="1"/>
  <c r="F19" i="60"/>
  <c r="F19" i="59" s="1"/>
  <c r="F20" i="60"/>
  <c r="F20" i="59" s="1"/>
  <c r="F12" i="61"/>
  <c r="F11" s="1"/>
  <c r="F22" i="60"/>
  <c r="F22" i="59" s="1"/>
  <c r="F21" i="60"/>
  <c r="F21" i="59" s="1"/>
  <c r="L8" i="61"/>
  <c r="L8" i="60" s="1"/>
  <c r="L9" i="61"/>
  <c r="L9" i="60" s="1"/>
  <c r="L10" i="61"/>
  <c r="L10" i="60" s="1"/>
  <c r="L11" i="61"/>
  <c r="L11" i="60" s="1"/>
  <c r="L12" i="61"/>
  <c r="L12" i="60" s="1"/>
  <c r="L13"/>
  <c r="L14"/>
  <c r="L15"/>
  <c r="L16"/>
  <c r="L17"/>
  <c r="L18"/>
  <c r="L19"/>
  <c r="L20"/>
  <c r="L21"/>
  <c r="L22"/>
  <c r="L7" i="61"/>
  <c r="L7" i="60" s="1"/>
  <c r="N12" i="61"/>
  <c r="N12" i="60" s="1"/>
  <c r="N12" i="59" s="1"/>
  <c r="Z13" i="7" s="1"/>
  <c r="N13" i="57"/>
  <c r="N13" i="60"/>
  <c r="N13" i="59" s="1"/>
  <c r="N14" i="57"/>
  <c r="N14" i="60"/>
  <c r="N14" i="59" s="1"/>
  <c r="N15" i="57"/>
  <c r="N15" i="60"/>
  <c r="N15" i="59" s="1"/>
  <c r="N16" i="57"/>
  <c r="N16" i="60"/>
  <c r="N16" i="59" s="1"/>
  <c r="N17" i="57"/>
  <c r="N17" i="60"/>
  <c r="N17" i="59" s="1"/>
  <c r="N18" i="57"/>
  <c r="N18" i="60"/>
  <c r="N18" i="59" s="1"/>
  <c r="N19" i="57"/>
  <c r="N19" i="60"/>
  <c r="N19" i="59" s="1"/>
  <c r="N20" i="57"/>
  <c r="N20" i="60"/>
  <c r="N20" i="59" s="1"/>
  <c r="N21" i="57"/>
  <c r="N21" i="60"/>
  <c r="N21" i="59" s="1"/>
  <c r="N22" i="57"/>
  <c r="N22" i="60"/>
  <c r="N22" i="59" s="1"/>
  <c r="AX5" i="8"/>
  <c r="AX6"/>
  <c r="AX7"/>
  <c r="AX8"/>
  <c r="AX9"/>
  <c r="AX10"/>
  <c r="AX11"/>
  <c r="AX12"/>
  <c r="AX13"/>
  <c r="AX14"/>
  <c r="AX15"/>
  <c r="AX16"/>
  <c r="AX17"/>
  <c r="AX18"/>
  <c r="AX4"/>
  <c r="O4"/>
  <c r="BD23"/>
  <c r="BD22"/>
  <c r="BD21"/>
  <c r="BD20"/>
  <c r="BD19"/>
  <c r="BD18"/>
  <c r="BD17"/>
  <c r="BD16"/>
  <c r="BD15"/>
  <c r="BD14"/>
  <c r="BD13"/>
  <c r="BD12"/>
  <c r="BD11"/>
  <c r="BD10"/>
  <c r="BD9"/>
  <c r="BD8"/>
  <c r="BD7"/>
  <c r="BD6"/>
  <c r="BD5"/>
  <c r="BD4"/>
  <c r="BC23"/>
  <c r="BC22"/>
  <c r="BC21"/>
  <c r="BC20"/>
  <c r="BC19"/>
  <c r="BC18"/>
  <c r="BC17"/>
  <c r="BC16"/>
  <c r="BC15"/>
  <c r="BC14"/>
  <c r="BC13"/>
  <c r="BC12"/>
  <c r="BC11"/>
  <c r="BC10"/>
  <c r="BC9"/>
  <c r="BC8"/>
  <c r="BC7"/>
  <c r="BC6"/>
  <c r="BC5"/>
  <c r="BC4"/>
  <c r="AE20"/>
  <c r="AE9"/>
  <c r="AE4"/>
  <c r="AD9"/>
  <c r="AZ18" i="9"/>
  <c r="AZ21"/>
  <c r="AZ26"/>
  <c r="AZ27"/>
  <c r="AZ31"/>
  <c r="AZ33"/>
  <c r="AZ37"/>
  <c r="AZ43"/>
  <c r="AZ47"/>
  <c r="AP40"/>
  <c r="AP44"/>
  <c r="AP27"/>
  <c r="AK41"/>
  <c r="AK45"/>
  <c r="AF47"/>
  <c r="AA40"/>
  <c r="AA44"/>
  <c r="V24"/>
  <c r="V56" s="1"/>
  <c r="V29"/>
  <c r="V30"/>
  <c r="V33"/>
  <c r="V34"/>
  <c r="V37"/>
  <c r="V46"/>
  <c r="Q41"/>
  <c r="Q45"/>
  <c r="L26"/>
  <c r="L27"/>
  <c r="L32"/>
  <c r="L36"/>
  <c r="L47"/>
  <c r="AU44"/>
  <c r="AF45"/>
  <c r="AX18"/>
  <c r="AX17"/>
  <c r="AX16"/>
  <c r="AX15"/>
  <c r="AX14"/>
  <c r="AX13"/>
  <c r="AX12"/>
  <c r="AX11"/>
  <c r="AX10"/>
  <c r="AX9"/>
  <c r="AX8"/>
  <c r="AX7"/>
  <c r="AX6"/>
  <c r="AX5"/>
  <c r="O4"/>
  <c r="AX4"/>
  <c r="B35"/>
  <c r="B34"/>
  <c r="B21"/>
  <c r="B14"/>
  <c r="AF39"/>
  <c r="AF36"/>
  <c r="AU37"/>
  <c r="AU36"/>
  <c r="AU32"/>
  <c r="AU28"/>
  <c r="AU24"/>
  <c r="AU56" s="1"/>
  <c r="BE39"/>
  <c r="BE35"/>
  <c r="BE32"/>
  <c r="BE31"/>
  <c r="BE22"/>
  <c r="BE15"/>
  <c r="BE9"/>
  <c r="BJ35"/>
  <c r="BJ31"/>
  <c r="BO36"/>
  <c r="BO28"/>
  <c r="BO22"/>
  <c r="BO19"/>
  <c r="BO15"/>
  <c r="BO14"/>
  <c r="BO10"/>
  <c r="BC23"/>
  <c r="BD23" s="1"/>
  <c r="CQ23" i="10" s="1"/>
  <c r="BC22" i="9"/>
  <c r="BD22" s="1"/>
  <c r="CQ22" i="10" s="1"/>
  <c r="BC21" i="9"/>
  <c r="BD21" s="1"/>
  <c r="CQ21" i="10" s="1"/>
  <c r="BC20" i="9"/>
  <c r="BD20" s="1"/>
  <c r="CQ20" i="10" s="1"/>
  <c r="BC19" i="9"/>
  <c r="BD19" s="1"/>
  <c r="CQ19" i="10" s="1"/>
  <c r="BC18" i="9"/>
  <c r="BD18" s="1"/>
  <c r="CQ18" i="10" s="1"/>
  <c r="BC17" i="9"/>
  <c r="BD17" s="1"/>
  <c r="CQ17" i="10" s="1"/>
  <c r="BC16" i="9"/>
  <c r="BD16" s="1"/>
  <c r="CQ16" i="10" s="1"/>
  <c r="BC15" i="9"/>
  <c r="BD15" s="1"/>
  <c r="CQ15" i="10" s="1"/>
  <c r="BC14" i="9"/>
  <c r="BD14" s="1"/>
  <c r="CQ14" i="10" s="1"/>
  <c r="BC13" i="9"/>
  <c r="BD13" s="1"/>
  <c r="CQ13" i="10" s="1"/>
  <c r="BC12" i="9"/>
  <c r="BD12" s="1"/>
  <c r="CQ12" i="10" s="1"/>
  <c r="BC11" i="9"/>
  <c r="BD11" s="1"/>
  <c r="CQ11" i="10" s="1"/>
  <c r="BC10" i="9"/>
  <c r="BD10" s="1"/>
  <c r="CQ10" i="10" s="1"/>
  <c r="BC9" i="9"/>
  <c r="BD9" s="1"/>
  <c r="CQ9" i="10" s="1"/>
  <c r="BC8" i="9"/>
  <c r="BD8" s="1"/>
  <c r="CQ8" i="10" s="1"/>
  <c r="BC7" i="9"/>
  <c r="BD7" s="1"/>
  <c r="CQ7" i="10" s="1"/>
  <c r="BC6" i="9"/>
  <c r="BD6" s="1"/>
  <c r="CQ6" i="10" s="1"/>
  <c r="BC5" i="9"/>
  <c r="BD5" s="1"/>
  <c r="CQ5" i="10" s="1"/>
  <c r="BC4" i="9"/>
  <c r="BD4" s="1"/>
  <c r="CQ4" i="10" s="1"/>
  <c r="AS23" i="9"/>
  <c r="AS22"/>
  <c r="AS21"/>
  <c r="AS20"/>
  <c r="AS19"/>
  <c r="AS18"/>
  <c r="AS17"/>
  <c r="AS16"/>
  <c r="AS15"/>
  <c r="AS14"/>
  <c r="AS13"/>
  <c r="AS12"/>
  <c r="AS11"/>
  <c r="AS10"/>
  <c r="AS9"/>
  <c r="AS8"/>
  <c r="AS7"/>
  <c r="AS6"/>
  <c r="AS5"/>
  <c r="AS4"/>
  <c r="AN23"/>
  <c r="AN22"/>
  <c r="AN21"/>
  <c r="AN20"/>
  <c r="AN19"/>
  <c r="AN18"/>
  <c r="AN17"/>
  <c r="AN16"/>
  <c r="AN15"/>
  <c r="AN14"/>
  <c r="AN13"/>
  <c r="AN12"/>
  <c r="AN11"/>
  <c r="AN10"/>
  <c r="AN9"/>
  <c r="AN8"/>
  <c r="AN7"/>
  <c r="AN6"/>
  <c r="AN5"/>
  <c r="AN4"/>
  <c r="AD23"/>
  <c r="AD22"/>
  <c r="AD21"/>
  <c r="AD20"/>
  <c r="AD19"/>
  <c r="AD18"/>
  <c r="AD17"/>
  <c r="AD16"/>
  <c r="AD15"/>
  <c r="AD14"/>
  <c r="AD13"/>
  <c r="AD12"/>
  <c r="AD11"/>
  <c r="AD10"/>
  <c r="AD9"/>
  <c r="AD8"/>
  <c r="AD7"/>
  <c r="AD6"/>
  <c r="AD5"/>
  <c r="AD4"/>
  <c r="Y23"/>
  <c r="Y22"/>
  <c r="Y21"/>
  <c r="Y20"/>
  <c r="Y19"/>
  <c r="Y18"/>
  <c r="Y17"/>
  <c r="Y16"/>
  <c r="Y15"/>
  <c r="Y14"/>
  <c r="Y13"/>
  <c r="Y12"/>
  <c r="Y11"/>
  <c r="Y10"/>
  <c r="Y9"/>
  <c r="Y8"/>
  <c r="Y7"/>
  <c r="Y6"/>
  <c r="Y5"/>
  <c r="Y4"/>
  <c r="T23"/>
  <c r="T22"/>
  <c r="T21"/>
  <c r="T20"/>
  <c r="T19"/>
  <c r="T18"/>
  <c r="T17"/>
  <c r="T16"/>
  <c r="T15"/>
  <c r="T14"/>
  <c r="T13"/>
  <c r="T12"/>
  <c r="T11"/>
  <c r="T10"/>
  <c r="T9"/>
  <c r="T8"/>
  <c r="T7"/>
  <c r="T6"/>
  <c r="T5"/>
  <c r="T4"/>
  <c r="J23"/>
  <c r="J22"/>
  <c r="J21"/>
  <c r="J20"/>
  <c r="J19"/>
  <c r="J18"/>
  <c r="J17"/>
  <c r="J16"/>
  <c r="J15"/>
  <c r="J14"/>
  <c r="J13"/>
  <c r="J12"/>
  <c r="J11"/>
  <c r="J10"/>
  <c r="J9"/>
  <c r="J8"/>
  <c r="J7"/>
  <c r="J6"/>
  <c r="J5"/>
  <c r="J4"/>
  <c r="G30"/>
  <c r="Q39"/>
  <c r="Q35"/>
  <c r="Q33"/>
  <c r="Q31"/>
  <c r="Q29"/>
  <c r="V21"/>
  <c r="V18"/>
  <c r="V17"/>
  <c r="V13"/>
  <c r="V10"/>
  <c r="V9"/>
  <c r="AA36"/>
  <c r="AA32"/>
  <c r="AA30"/>
  <c r="AA29"/>
  <c r="AA28"/>
  <c r="AA24"/>
  <c r="AA56" s="1"/>
  <c r="AA20"/>
  <c r="AA16"/>
  <c r="AA12"/>
  <c r="AK39"/>
  <c r="AK38"/>
  <c r="AK37"/>
  <c r="AK35"/>
  <c r="AK33"/>
  <c r="AK31"/>
  <c r="AK29"/>
  <c r="AK26"/>
  <c r="AK24"/>
  <c r="AK56" s="1"/>
  <c r="AK20"/>
  <c r="AK17"/>
  <c r="AP23"/>
  <c r="AP22"/>
  <c r="AF23"/>
  <c r="AF17"/>
  <c r="AF18"/>
  <c r="BO40"/>
  <c r="BO41"/>
  <c r="BO42"/>
  <c r="BJ42"/>
  <c r="BE41"/>
  <c r="BE43"/>
  <c r="AU40"/>
  <c r="AU42"/>
  <c r="AF41"/>
  <c r="B42"/>
  <c r="AF33"/>
  <c r="AF32"/>
  <c r="AF29"/>
  <c r="AF27"/>
  <c r="AF24"/>
  <c r="AF56" s="1"/>
  <c r="CP23" i="10"/>
  <c r="BX23"/>
  <c r="BO23"/>
  <c r="AW23"/>
  <c r="AN23"/>
  <c r="AE23"/>
  <c r="AF23"/>
  <c r="M23"/>
  <c r="CP22"/>
  <c r="BX22"/>
  <c r="BO22"/>
  <c r="AW22"/>
  <c r="AN22"/>
  <c r="AE22"/>
  <c r="AF22"/>
  <c r="M22"/>
  <c r="CP21"/>
  <c r="BX21"/>
  <c r="BO21"/>
  <c r="AW21"/>
  <c r="AN21"/>
  <c r="AE21"/>
  <c r="AF21"/>
  <c r="M21"/>
  <c r="CP20"/>
  <c r="BX20"/>
  <c r="BO20"/>
  <c r="AW20"/>
  <c r="AN20"/>
  <c r="AE20"/>
  <c r="AF20"/>
  <c r="M20"/>
  <c r="CP19"/>
  <c r="BX19"/>
  <c r="BO19"/>
  <c r="AW19"/>
  <c r="AN19"/>
  <c r="AE19"/>
  <c r="AF19"/>
  <c r="M19"/>
  <c r="CP18"/>
  <c r="BX18"/>
  <c r="BO18"/>
  <c r="AW18"/>
  <c r="AN18"/>
  <c r="AE18"/>
  <c r="AF18"/>
  <c r="M18"/>
  <c r="CP17"/>
  <c r="BX17"/>
  <c r="BO17"/>
  <c r="AW17"/>
  <c r="AN17"/>
  <c r="AE17"/>
  <c r="AF17"/>
  <c r="M17"/>
  <c r="CP16"/>
  <c r="BX16"/>
  <c r="BO16"/>
  <c r="AW16"/>
  <c r="AN16"/>
  <c r="AE16"/>
  <c r="AF16"/>
  <c r="M16"/>
  <c r="CP15"/>
  <c r="BX15"/>
  <c r="BO15"/>
  <c r="AW15"/>
  <c r="AN15"/>
  <c r="AE15"/>
  <c r="AF15"/>
  <c r="M15"/>
  <c r="CP14"/>
  <c r="BX14"/>
  <c r="BO14"/>
  <c r="AW14"/>
  <c r="AN14"/>
  <c r="AE14"/>
  <c r="AF14"/>
  <c r="M14"/>
  <c r="CP13"/>
  <c r="BX13"/>
  <c r="BO13"/>
  <c r="AW13"/>
  <c r="AN13"/>
  <c r="AE13"/>
  <c r="AF13"/>
  <c r="M13"/>
  <c r="CP12"/>
  <c r="BX12"/>
  <c r="BO12"/>
  <c r="AW12"/>
  <c r="AN12"/>
  <c r="AE12"/>
  <c r="AF12"/>
  <c r="M12"/>
  <c r="CP11"/>
  <c r="BX11"/>
  <c r="BO11"/>
  <c r="AW11"/>
  <c r="AN11"/>
  <c r="AE11"/>
  <c r="AF11"/>
  <c r="M11"/>
  <c r="CP10"/>
  <c r="BX10"/>
  <c r="BO10"/>
  <c r="AW10"/>
  <c r="AN10"/>
  <c r="AE10"/>
  <c r="AF10"/>
  <c r="M10"/>
  <c r="CP9"/>
  <c r="BX9"/>
  <c r="BO9"/>
  <c r="AW9"/>
  <c r="AN9"/>
  <c r="AE9"/>
  <c r="AF9"/>
  <c r="M9"/>
  <c r="CP8"/>
  <c r="BX8"/>
  <c r="BO8"/>
  <c r="AW8"/>
  <c r="AN8"/>
  <c r="AE8"/>
  <c r="AF8"/>
  <c r="M8"/>
  <c r="CP7"/>
  <c r="BX7"/>
  <c r="BO7"/>
  <c r="AW7"/>
  <c r="AN7"/>
  <c r="AE7"/>
  <c r="AF7"/>
  <c r="M7"/>
  <c r="CP6"/>
  <c r="BX6"/>
  <c r="BO6"/>
  <c r="AW6"/>
  <c r="AN6"/>
  <c r="AE6"/>
  <c r="AF6"/>
  <c r="M6"/>
  <c r="CP5"/>
  <c r="BX5"/>
  <c r="BO5"/>
  <c r="AW5"/>
  <c r="AN5"/>
  <c r="AE5"/>
  <c r="AF5"/>
  <c r="M5"/>
  <c r="CP4"/>
  <c r="BX4"/>
  <c r="BO4"/>
  <c r="AW4"/>
  <c r="AN4"/>
  <c r="AF4"/>
  <c r="AE4"/>
  <c r="M4"/>
  <c r="AX23" i="52"/>
  <c r="AP23"/>
  <c r="AJ23"/>
  <c r="AB23"/>
  <c r="V23"/>
  <c r="R23"/>
  <c r="H23"/>
  <c r="AX22"/>
  <c r="AP22"/>
  <c r="AJ22"/>
  <c r="AK22" s="1"/>
  <c r="AL22" s="1"/>
  <c r="AM22" s="1"/>
  <c r="AB22"/>
  <c r="V22"/>
  <c r="R22"/>
  <c r="H22"/>
  <c r="I22" s="1"/>
  <c r="J22" s="1"/>
  <c r="K22" s="1"/>
  <c r="AX21"/>
  <c r="AP21"/>
  <c r="AJ21"/>
  <c r="AB21"/>
  <c r="V21"/>
  <c r="R21"/>
  <c r="H21"/>
  <c r="AX20"/>
  <c r="AP20"/>
  <c r="AJ20"/>
  <c r="AB20"/>
  <c r="V20"/>
  <c r="R20"/>
  <c r="H20"/>
  <c r="AX19"/>
  <c r="AP19"/>
  <c r="AJ19"/>
  <c r="AB19"/>
  <c r="V19"/>
  <c r="R19"/>
  <c r="H19"/>
  <c r="AX18"/>
  <c r="AP18"/>
  <c r="AJ18"/>
  <c r="AB18"/>
  <c r="V18"/>
  <c r="R18"/>
  <c r="H18"/>
  <c r="AX17"/>
  <c r="AP17"/>
  <c r="AJ17"/>
  <c r="AB17"/>
  <c r="V17"/>
  <c r="R17"/>
  <c r="H17"/>
  <c r="AX16"/>
  <c r="AP16"/>
  <c r="AJ16"/>
  <c r="AB16"/>
  <c r="V16"/>
  <c r="R16"/>
  <c r="H16"/>
  <c r="AX15"/>
  <c r="AP15"/>
  <c r="AJ15"/>
  <c r="AB15"/>
  <c r="V15"/>
  <c r="R15"/>
  <c r="H15"/>
  <c r="AX14"/>
  <c r="AP14"/>
  <c r="AJ14"/>
  <c r="AB14"/>
  <c r="V14"/>
  <c r="R14"/>
  <c r="H14"/>
  <c r="AX13"/>
  <c r="AP13"/>
  <c r="AQ13" s="1"/>
  <c r="AR13" s="1"/>
  <c r="AS13" s="1"/>
  <c r="AJ13"/>
  <c r="AB13"/>
  <c r="V13"/>
  <c r="W13" s="1"/>
  <c r="X13" s="1"/>
  <c r="Y13" s="1"/>
  <c r="R13"/>
  <c r="H13"/>
  <c r="AX12"/>
  <c r="AP12"/>
  <c r="AJ12"/>
  <c r="AB12"/>
  <c r="V12"/>
  <c r="R12"/>
  <c r="H12"/>
  <c r="AX11"/>
  <c r="AP11"/>
  <c r="AJ11"/>
  <c r="AB11"/>
  <c r="V11"/>
  <c r="R11"/>
  <c r="H11"/>
  <c r="AX10"/>
  <c r="AP10"/>
  <c r="AJ10"/>
  <c r="AB10"/>
  <c r="V10"/>
  <c r="R10"/>
  <c r="H10"/>
  <c r="AX9"/>
  <c r="AP9"/>
  <c r="AJ9"/>
  <c r="AB9"/>
  <c r="V9"/>
  <c r="R9"/>
  <c r="S9" s="1"/>
  <c r="T9" s="1"/>
  <c r="U9" s="1"/>
  <c r="H9"/>
  <c r="AX8"/>
  <c r="AP8"/>
  <c r="AJ8"/>
  <c r="AB8"/>
  <c r="V8"/>
  <c r="R8"/>
  <c r="H8"/>
  <c r="AX7"/>
  <c r="AP7"/>
  <c r="AJ7"/>
  <c r="AB7"/>
  <c r="V7"/>
  <c r="R7"/>
  <c r="H7"/>
  <c r="AX6"/>
  <c r="AP6"/>
  <c r="AJ6"/>
  <c r="AB6"/>
  <c r="V6"/>
  <c r="R6"/>
  <c r="H6"/>
  <c r="AX5"/>
  <c r="AP5"/>
  <c r="AQ5" s="1"/>
  <c r="AR5" s="1"/>
  <c r="AS5" s="1"/>
  <c r="AJ5"/>
  <c r="AB5"/>
  <c r="V5"/>
  <c r="R5"/>
  <c r="S5" s="1"/>
  <c r="T5" s="1"/>
  <c r="U5" s="1"/>
  <c r="H5"/>
  <c r="AX4"/>
  <c r="AP4"/>
  <c r="AJ4"/>
  <c r="AB4"/>
  <c r="V4"/>
  <c r="R4"/>
  <c r="H4"/>
  <c r="F6" i="53"/>
  <c r="F7"/>
  <c r="F8"/>
  <c r="F9"/>
  <c r="F10"/>
  <c r="F11"/>
  <c r="G11"/>
  <c r="F12"/>
  <c r="G12"/>
  <c r="F13"/>
  <c r="G13"/>
  <c r="I13"/>
  <c r="F14"/>
  <c r="G14"/>
  <c r="I14"/>
  <c r="F15"/>
  <c r="G15"/>
  <c r="I15"/>
  <c r="L15"/>
  <c r="F16"/>
  <c r="G16"/>
  <c r="I16"/>
  <c r="L16"/>
  <c r="F17"/>
  <c r="G17"/>
  <c r="I17"/>
  <c r="L17"/>
  <c r="F18"/>
  <c r="G18"/>
  <c r="I18"/>
  <c r="J18"/>
  <c r="L18"/>
  <c r="F19"/>
  <c r="G19"/>
  <c r="I19"/>
  <c r="J19"/>
  <c r="L19"/>
  <c r="F20"/>
  <c r="G20"/>
  <c r="I20"/>
  <c r="J20"/>
  <c r="L20"/>
  <c r="F21"/>
  <c r="G21"/>
  <c r="I21"/>
  <c r="J21"/>
  <c r="L21"/>
  <c r="F22"/>
  <c r="G22"/>
  <c r="I22"/>
  <c r="J22"/>
  <c r="L22"/>
  <c r="AF44" i="54"/>
  <c r="AE44"/>
  <c r="AD44"/>
  <c r="AC44"/>
  <c r="AB44"/>
  <c r="AA44"/>
  <c r="X44"/>
  <c r="V44"/>
  <c r="U44"/>
  <c r="T43"/>
  <c r="T44" s="1"/>
  <c r="E9" i="57"/>
  <c r="E10"/>
  <c r="E11"/>
  <c r="E12"/>
  <c r="E13"/>
  <c r="F13"/>
  <c r="G13"/>
  <c r="L13"/>
  <c r="E14"/>
  <c r="F14"/>
  <c r="L14"/>
  <c r="E15"/>
  <c r="F15"/>
  <c r="J15"/>
  <c r="L15"/>
  <c r="E16"/>
  <c r="F16"/>
  <c r="J16"/>
  <c r="L16"/>
  <c r="E17"/>
  <c r="F17"/>
  <c r="G17"/>
  <c r="J17"/>
  <c r="L17"/>
  <c r="E18"/>
  <c r="F18"/>
  <c r="G18"/>
  <c r="J18"/>
  <c r="L18"/>
  <c r="E19"/>
  <c r="F19"/>
  <c r="J19"/>
  <c r="L19"/>
  <c r="E20"/>
  <c r="F20"/>
  <c r="J20"/>
  <c r="L20"/>
  <c r="E21"/>
  <c r="F21"/>
  <c r="J21"/>
  <c r="L21"/>
  <c r="E22"/>
  <c r="F22"/>
  <c r="J22"/>
  <c r="L22"/>
  <c r="O12" i="68"/>
  <c r="O11" s="1"/>
  <c r="O10" s="1"/>
  <c r="O9" s="1"/>
  <c r="O8" s="1"/>
  <c r="O7" s="1"/>
  <c r="O6" s="1"/>
  <c r="O5" s="1"/>
  <c r="O4" s="1"/>
  <c r="O3" s="1"/>
  <c r="C12"/>
  <c r="C11" s="1"/>
  <c r="C10" s="1"/>
  <c r="C9" s="1"/>
  <c r="C8" s="1"/>
  <c r="C7" s="1"/>
  <c r="C6" s="1"/>
  <c r="C5" s="1"/>
  <c r="C4" s="1"/>
  <c r="C3" s="1"/>
  <c r="D12"/>
  <c r="D11" s="1"/>
  <c r="D10" s="1"/>
  <c r="D9" s="1"/>
  <c r="D8" s="1"/>
  <c r="D7" s="1"/>
  <c r="D6" s="1"/>
  <c r="D5" s="1"/>
  <c r="D4" s="1"/>
  <c r="D3" s="1"/>
  <c r="E12"/>
  <c r="E11" s="1"/>
  <c r="E10" s="1"/>
  <c r="E9" s="1"/>
  <c r="E8" s="1"/>
  <c r="E7" s="1"/>
  <c r="E6" s="1"/>
  <c r="E5" s="1"/>
  <c r="E4" s="1"/>
  <c r="E3" s="1"/>
  <c r="F12"/>
  <c r="F11" s="1"/>
  <c r="F10" s="1"/>
  <c r="F9" s="1"/>
  <c r="F8" s="1"/>
  <c r="F7" s="1"/>
  <c r="F6" s="1"/>
  <c r="F5" s="1"/>
  <c r="F4" s="1"/>
  <c r="F3" s="1"/>
  <c r="G12"/>
  <c r="G11" s="1"/>
  <c r="G10" s="1"/>
  <c r="G9" s="1"/>
  <c r="G8" s="1"/>
  <c r="G7" s="1"/>
  <c r="G6" s="1"/>
  <c r="G5" s="1"/>
  <c r="G4" s="1"/>
  <c r="G3" s="1"/>
  <c r="H12"/>
  <c r="H11" s="1"/>
  <c r="H10" s="1"/>
  <c r="H9" s="1"/>
  <c r="H8" s="1"/>
  <c r="H7" s="1"/>
  <c r="H6" s="1"/>
  <c r="H5" s="1"/>
  <c r="H4" s="1"/>
  <c r="H3" s="1"/>
  <c r="I12"/>
  <c r="I11" s="1"/>
  <c r="I10" s="1"/>
  <c r="I9" s="1"/>
  <c r="I8" s="1"/>
  <c r="I7" s="1"/>
  <c r="I6" s="1"/>
  <c r="I5" s="1"/>
  <c r="I4" s="1"/>
  <c r="I3" s="1"/>
  <c r="J12"/>
  <c r="J11" s="1"/>
  <c r="J10" s="1"/>
  <c r="J9" s="1"/>
  <c r="J8" s="1"/>
  <c r="J7" s="1"/>
  <c r="J6" s="1"/>
  <c r="J5" s="1"/>
  <c r="J4" s="1"/>
  <c r="J3" s="1"/>
  <c r="K12"/>
  <c r="K11" s="1"/>
  <c r="K10" s="1"/>
  <c r="K9" s="1"/>
  <c r="K8" s="1"/>
  <c r="K7" s="1"/>
  <c r="K6" s="1"/>
  <c r="K5" s="1"/>
  <c r="K4" s="1"/>
  <c r="K3" s="1"/>
  <c r="L12"/>
  <c r="L11" s="1"/>
  <c r="L10" s="1"/>
  <c r="L9" s="1"/>
  <c r="L8" s="1"/>
  <c r="L7" s="1"/>
  <c r="L6" s="1"/>
  <c r="L5" s="1"/>
  <c r="L4" s="1"/>
  <c r="L3" s="1"/>
  <c r="M12"/>
  <c r="M11" s="1"/>
  <c r="M10" s="1"/>
  <c r="M9" s="1"/>
  <c r="M8" s="1"/>
  <c r="M7" s="1"/>
  <c r="M6" s="1"/>
  <c r="M5" s="1"/>
  <c r="M4" s="1"/>
  <c r="M3" s="1"/>
  <c r="N12"/>
  <c r="N11" s="1"/>
  <c r="N10" s="1"/>
  <c r="N9" s="1"/>
  <c r="N8" s="1"/>
  <c r="N7" s="1"/>
  <c r="N6" s="1"/>
  <c r="N5" s="1"/>
  <c r="N4" s="1"/>
  <c r="N3" s="1"/>
  <c r="B12"/>
  <c r="B11" s="1"/>
  <c r="B10" s="1"/>
  <c r="B9" s="1"/>
  <c r="B8" s="1"/>
  <c r="B7" s="1"/>
  <c r="B6" s="1"/>
  <c r="B5" s="1"/>
  <c r="B4" s="1"/>
  <c r="B3" s="1"/>
  <c r="F3" i="22"/>
  <c r="F4"/>
  <c r="F5"/>
  <c r="J5"/>
  <c r="F6"/>
  <c r="J6"/>
  <c r="F7"/>
  <c r="F8"/>
  <c r="E9"/>
  <c r="F9"/>
  <c r="C10"/>
  <c r="E10"/>
  <c r="F10"/>
  <c r="L10"/>
  <c r="C11"/>
  <c r="E11"/>
  <c r="F11"/>
  <c r="J11"/>
  <c r="C12"/>
  <c r="E12"/>
  <c r="F12"/>
  <c r="G12"/>
  <c r="J12"/>
  <c r="L12"/>
  <c r="C13"/>
  <c r="E13"/>
  <c r="F13"/>
  <c r="G13"/>
  <c r="I13"/>
  <c r="J13"/>
  <c r="L13"/>
  <c r="C14"/>
  <c r="E14"/>
  <c r="F14"/>
  <c r="G14"/>
  <c r="I14"/>
  <c r="J14"/>
  <c r="L14"/>
  <c r="C15"/>
  <c r="E15"/>
  <c r="F15"/>
  <c r="G15"/>
  <c r="I15"/>
  <c r="J15"/>
  <c r="L15"/>
  <c r="C16"/>
  <c r="E16"/>
  <c r="F16"/>
  <c r="G16"/>
  <c r="I16"/>
  <c r="J16"/>
  <c r="L16"/>
  <c r="C17"/>
  <c r="E17"/>
  <c r="F17"/>
  <c r="G17"/>
  <c r="I17"/>
  <c r="J17"/>
  <c r="L17"/>
  <c r="C18"/>
  <c r="E18"/>
  <c r="F18"/>
  <c r="G18"/>
  <c r="I18"/>
  <c r="J18"/>
  <c r="L18"/>
  <c r="C19"/>
  <c r="E19"/>
  <c r="F19"/>
  <c r="G19"/>
  <c r="I19"/>
  <c r="J19"/>
  <c r="L19"/>
  <c r="C20"/>
  <c r="E20"/>
  <c r="F20"/>
  <c r="G20"/>
  <c r="I20"/>
  <c r="J20"/>
  <c r="L20"/>
  <c r="C21"/>
  <c r="E21"/>
  <c r="F21"/>
  <c r="G21"/>
  <c r="I21"/>
  <c r="J21"/>
  <c r="L21"/>
  <c r="C22"/>
  <c r="E22"/>
  <c r="F22"/>
  <c r="G22"/>
  <c r="I22"/>
  <c r="J22"/>
  <c r="L22"/>
  <c r="M7" i="72"/>
  <c r="N7"/>
  <c r="N6" s="1"/>
  <c r="N5" s="1"/>
  <c r="N4" s="1"/>
  <c r="K7"/>
  <c r="K6" s="1"/>
  <c r="K5" s="1"/>
  <c r="K4" s="1"/>
  <c r="G7"/>
  <c r="G6" s="1"/>
  <c r="G5" s="1"/>
  <c r="G4" s="1"/>
  <c r="I7"/>
  <c r="I6" s="1"/>
  <c r="I5" s="1"/>
  <c r="I4" s="1"/>
  <c r="C7"/>
  <c r="C6" s="1"/>
  <c r="C5" s="1"/>
  <c r="C4" s="1"/>
  <c r="Q40" i="75"/>
  <c r="J40"/>
  <c r="K40"/>
  <c r="T40"/>
  <c r="M40"/>
  <c r="C40"/>
  <c r="Q38"/>
  <c r="J38"/>
  <c r="K38"/>
  <c r="T38"/>
  <c r="O38"/>
  <c r="M38"/>
  <c r="C38"/>
  <c r="Q36"/>
  <c r="J36"/>
  <c r="K36"/>
  <c r="T36"/>
  <c r="O36"/>
  <c r="M36"/>
  <c r="C36"/>
  <c r="Q34"/>
  <c r="J34"/>
  <c r="K34"/>
  <c r="T34"/>
  <c r="O34"/>
  <c r="M34"/>
  <c r="C34"/>
  <c r="Q32"/>
  <c r="J32"/>
  <c r="K32"/>
  <c r="T32"/>
  <c r="O32"/>
  <c r="M32"/>
  <c r="C32"/>
  <c r="Q30"/>
  <c r="J30"/>
  <c r="K30"/>
  <c r="T30"/>
  <c r="O30"/>
  <c r="M30"/>
  <c r="C30"/>
  <c r="Q28"/>
  <c r="J28"/>
  <c r="K28"/>
  <c r="T28"/>
  <c r="O28"/>
  <c r="M28"/>
  <c r="C28"/>
  <c r="Q26"/>
  <c r="J26"/>
  <c r="K26"/>
  <c r="T26"/>
  <c r="O26"/>
  <c r="M26"/>
  <c r="C26"/>
  <c r="Q24"/>
  <c r="J24"/>
  <c r="K24"/>
  <c r="T24"/>
  <c r="O24"/>
  <c r="M24"/>
  <c r="C24"/>
  <c r="R22"/>
  <c r="Q22"/>
  <c r="L22"/>
  <c r="J22"/>
  <c r="G22"/>
  <c r="N22"/>
  <c r="K22"/>
  <c r="H22"/>
  <c r="F22"/>
  <c r="D22"/>
  <c r="T22"/>
  <c r="O22"/>
  <c r="M22"/>
  <c r="C22"/>
  <c r="R20"/>
  <c r="Q20"/>
  <c r="L20"/>
  <c r="J20"/>
  <c r="G20"/>
  <c r="N20"/>
  <c r="K20"/>
  <c r="H20"/>
  <c r="F20"/>
  <c r="D20"/>
  <c r="T20"/>
  <c r="O20"/>
  <c r="M20"/>
  <c r="C20"/>
  <c r="R18"/>
  <c r="Q18"/>
  <c r="L18"/>
  <c r="J18"/>
  <c r="G18"/>
  <c r="N18"/>
  <c r="K18"/>
  <c r="H18"/>
  <c r="F18"/>
  <c r="D18"/>
  <c r="T18"/>
  <c r="O18"/>
  <c r="M18"/>
  <c r="C18"/>
  <c r="R16"/>
  <c r="Q16"/>
  <c r="L16"/>
  <c r="J16"/>
  <c r="G16"/>
  <c r="N16"/>
  <c r="K16"/>
  <c r="H16"/>
  <c r="F16"/>
  <c r="D16"/>
  <c r="T16"/>
  <c r="O16"/>
  <c r="M16"/>
  <c r="C16"/>
  <c r="R14"/>
  <c r="Q14"/>
  <c r="L14"/>
  <c r="J14"/>
  <c r="G14"/>
  <c r="N14"/>
  <c r="K14"/>
  <c r="H14"/>
  <c r="F14"/>
  <c r="D14"/>
  <c r="T14"/>
  <c r="O14"/>
  <c r="M14"/>
  <c r="C14"/>
  <c r="R12"/>
  <c r="Q12"/>
  <c r="L12"/>
  <c r="J12"/>
  <c r="G12"/>
  <c r="N12"/>
  <c r="K12"/>
  <c r="H12"/>
  <c r="F12"/>
  <c r="D12"/>
  <c r="T12"/>
  <c r="O12"/>
  <c r="M12"/>
  <c r="C12"/>
  <c r="R10"/>
  <c r="Q10"/>
  <c r="L10"/>
  <c r="J10"/>
  <c r="G10"/>
  <c r="N10"/>
  <c r="K10"/>
  <c r="H10"/>
  <c r="F10"/>
  <c r="D10"/>
  <c r="T10"/>
  <c r="O10"/>
  <c r="M10"/>
  <c r="C10"/>
  <c r="R6"/>
  <c r="Q6"/>
  <c r="L6"/>
  <c r="J6"/>
  <c r="G6"/>
  <c r="N6"/>
  <c r="K6"/>
  <c r="H6"/>
  <c r="F6"/>
  <c r="D6"/>
  <c r="T6"/>
  <c r="O6"/>
  <c r="M6"/>
  <c r="C6"/>
  <c r="R8"/>
  <c r="Q8"/>
  <c r="L8"/>
  <c r="J8"/>
  <c r="G8"/>
  <c r="N8"/>
  <c r="K8"/>
  <c r="H8"/>
  <c r="F8"/>
  <c r="D8"/>
  <c r="T8"/>
  <c r="O8"/>
  <c r="M8"/>
  <c r="C8"/>
  <c r="CN23" i="76"/>
  <c r="CN22"/>
  <c r="CN21"/>
  <c r="CN20"/>
  <c r="CN19"/>
  <c r="CN18"/>
  <c r="CN17"/>
  <c r="CN16"/>
  <c r="BV23"/>
  <c r="BV22"/>
  <c r="BV21"/>
  <c r="BV20"/>
  <c r="BV19"/>
  <c r="BV18"/>
  <c r="BV17"/>
  <c r="BV16"/>
  <c r="BV15"/>
  <c r="BM23"/>
  <c r="BM22"/>
  <c r="BM21"/>
  <c r="BM20"/>
  <c r="BM19"/>
  <c r="BM18"/>
  <c r="BM17"/>
  <c r="BM16"/>
  <c r="BM15"/>
  <c r="BM14"/>
  <c r="AU23"/>
  <c r="AU22"/>
  <c r="AU21"/>
  <c r="AU20"/>
  <c r="AU19"/>
  <c r="AU18"/>
  <c r="AU17"/>
  <c r="AU16"/>
  <c r="AU15"/>
  <c r="AU14"/>
  <c r="AU13"/>
  <c r="AU12"/>
  <c r="AU11"/>
  <c r="AU10"/>
  <c r="AU9"/>
  <c r="AU8"/>
  <c r="AU7"/>
  <c r="AU6"/>
  <c r="AU5"/>
  <c r="AL23"/>
  <c r="AL22"/>
  <c r="AL21"/>
  <c r="AL20"/>
  <c r="AL19"/>
  <c r="AL18"/>
  <c r="AL17"/>
  <c r="AL16"/>
  <c r="AL15"/>
  <c r="AL14"/>
  <c r="AL13"/>
  <c r="AL12"/>
  <c r="AL11"/>
  <c r="AL10"/>
  <c r="AL9"/>
  <c r="AL8"/>
  <c r="AL7"/>
  <c r="AL6"/>
  <c r="AL5"/>
  <c r="AL4"/>
  <c r="G99"/>
  <c r="G98" s="1"/>
  <c r="H99"/>
  <c r="I100"/>
  <c r="H98" s="1"/>
  <c r="D99"/>
  <c r="D88"/>
  <c r="D87"/>
  <c r="D86"/>
  <c r="D85"/>
  <c r="D84"/>
  <c r="D83"/>
  <c r="D82"/>
  <c r="D81"/>
  <c r="D80"/>
  <c r="D79"/>
  <c r="D78"/>
  <c r="D77"/>
  <c r="D76"/>
  <c r="D75"/>
  <c r="D74"/>
  <c r="D73"/>
  <c r="D72"/>
  <c r="D71"/>
  <c r="D70"/>
  <c r="D69"/>
  <c r="D68"/>
  <c r="J4" i="80"/>
  <c r="I4"/>
  <c r="H4"/>
  <c r="G4"/>
  <c r="J32"/>
  <c r="I32"/>
  <c r="H32"/>
  <c r="G32"/>
  <c r="J31"/>
  <c r="I31"/>
  <c r="H31"/>
  <c r="G31"/>
  <c r="J29"/>
  <c r="I29"/>
  <c r="D29" i="81" s="1"/>
  <c r="H29" i="80"/>
  <c r="G29"/>
  <c r="J28"/>
  <c r="I28"/>
  <c r="H28"/>
  <c r="G28"/>
  <c r="J27"/>
  <c r="I27"/>
  <c r="H27"/>
  <c r="C27" i="81" s="1"/>
  <c r="G27" i="80"/>
  <c r="J24"/>
  <c r="I24"/>
  <c r="H24"/>
  <c r="G24"/>
  <c r="J22"/>
  <c r="H22"/>
  <c r="G22"/>
  <c r="J17"/>
  <c r="H17"/>
  <c r="G17"/>
  <c r="J16"/>
  <c r="E16" i="81" s="1"/>
  <c r="I16" i="80"/>
  <c r="H16"/>
  <c r="G16"/>
  <c r="B16" i="81" s="1"/>
  <c r="F16" s="1"/>
  <c r="H16" s="1"/>
  <c r="J12" i="80"/>
  <c r="I12"/>
  <c r="H12"/>
  <c r="G12"/>
  <c r="J11"/>
  <c r="I11"/>
  <c r="H11"/>
  <c r="G11"/>
  <c r="J10"/>
  <c r="I10"/>
  <c r="H10"/>
  <c r="G10"/>
  <c r="J9"/>
  <c r="I9"/>
  <c r="H9"/>
  <c r="G9"/>
  <c r="J7"/>
  <c r="I7"/>
  <c r="H7"/>
  <c r="G7"/>
  <c r="B7" i="81" s="1"/>
  <c r="J6" i="80"/>
  <c r="I6"/>
  <c r="H6"/>
  <c r="G6"/>
  <c r="J5"/>
  <c r="I5"/>
  <c r="H5"/>
  <c r="C5" i="81" s="1"/>
  <c r="G5" i="80"/>
  <c r="B5" i="81" s="1"/>
  <c r="F5" s="1"/>
  <c r="H5" s="1"/>
  <c r="F32" i="116"/>
  <c r="G32"/>
  <c r="CI24" i="78"/>
  <c r="CI23"/>
  <c r="CI22"/>
  <c r="CI21"/>
  <c r="CI20"/>
  <c r="CI19"/>
  <c r="CI18"/>
  <c r="CI17"/>
  <c r="CI16"/>
  <c r="CI15"/>
  <c r="CI14"/>
  <c r="CI13"/>
  <c r="CI12"/>
  <c r="CI11"/>
  <c r="CI10"/>
  <c r="CI9"/>
  <c r="CI8"/>
  <c r="CI7"/>
  <c r="CI6"/>
  <c r="CI5"/>
  <c r="BS24"/>
  <c r="BS23"/>
  <c r="BS22"/>
  <c r="BS21"/>
  <c r="BS20"/>
  <c r="BS19"/>
  <c r="BS18"/>
  <c r="BS17"/>
  <c r="BS16"/>
  <c r="BS15"/>
  <c r="BS14"/>
  <c r="BS13"/>
  <c r="BS12"/>
  <c r="BS11"/>
  <c r="BS10"/>
  <c r="BS9"/>
  <c r="BS8"/>
  <c r="BS7"/>
  <c r="BS6"/>
  <c r="BS5"/>
  <c r="BK24"/>
  <c r="BK23"/>
  <c r="BK22"/>
  <c r="BK21"/>
  <c r="BK20"/>
  <c r="BK19"/>
  <c r="BK18"/>
  <c r="BK17"/>
  <c r="BK16"/>
  <c r="BK15"/>
  <c r="BK14"/>
  <c r="BK13"/>
  <c r="BK12"/>
  <c r="BK11"/>
  <c r="BK10"/>
  <c r="BK9"/>
  <c r="BK8"/>
  <c r="BK7"/>
  <c r="BK6"/>
  <c r="BK5"/>
  <c r="AU24"/>
  <c r="AU23"/>
  <c r="AU22"/>
  <c r="AU21"/>
  <c r="AU20"/>
  <c r="AU19"/>
  <c r="AU18"/>
  <c r="AU17"/>
  <c r="AU16"/>
  <c r="AU15"/>
  <c r="AU14"/>
  <c r="AU13"/>
  <c r="AU12"/>
  <c r="AU11"/>
  <c r="AU10"/>
  <c r="AU9"/>
  <c r="AU8"/>
  <c r="AU7"/>
  <c r="AU6"/>
  <c r="AU5"/>
  <c r="AM24"/>
  <c r="AM23"/>
  <c r="AM22"/>
  <c r="AM21"/>
  <c r="AM20"/>
  <c r="AM19"/>
  <c r="AM18"/>
  <c r="AM17"/>
  <c r="AM16"/>
  <c r="AM15"/>
  <c r="AM14"/>
  <c r="AM13"/>
  <c r="AM12"/>
  <c r="AM11"/>
  <c r="AM10"/>
  <c r="AM9"/>
  <c r="AM8"/>
  <c r="AM7"/>
  <c r="AM6"/>
  <c r="AM5"/>
  <c r="AE24"/>
  <c r="AE23"/>
  <c r="AE22"/>
  <c r="AE21"/>
  <c r="AE20"/>
  <c r="AE19"/>
  <c r="AE18"/>
  <c r="AE17"/>
  <c r="AE16"/>
  <c r="AE15"/>
  <c r="AE14"/>
  <c r="AE13"/>
  <c r="AE12"/>
  <c r="AE11"/>
  <c r="AE10"/>
  <c r="AE9"/>
  <c r="AE8"/>
  <c r="AE7"/>
  <c r="AE6"/>
  <c r="AE5"/>
  <c r="O24"/>
  <c r="O23"/>
  <c r="O22"/>
  <c r="O21"/>
  <c r="O20"/>
  <c r="O19"/>
  <c r="O18"/>
  <c r="O17"/>
  <c r="O16"/>
  <c r="O15"/>
  <c r="O14"/>
  <c r="O13"/>
  <c r="O12"/>
  <c r="O11"/>
  <c r="O10"/>
  <c r="O9"/>
  <c r="O8"/>
  <c r="O7"/>
  <c r="O6"/>
  <c r="O5"/>
  <c r="B24" i="81"/>
  <c r="C24"/>
  <c r="B27"/>
  <c r="F27" s="1"/>
  <c r="H27" s="1"/>
  <c r="D5"/>
  <c r="E5"/>
  <c r="C7"/>
  <c r="E29"/>
  <c r="D22"/>
  <c r="C16"/>
  <c r="D16"/>
  <c r="G43" i="82"/>
  <c r="N43"/>
  <c r="U43"/>
  <c r="AB43"/>
  <c r="AI43"/>
  <c r="AP43"/>
  <c r="AW43"/>
  <c r="BD43"/>
  <c r="BH43"/>
  <c r="BK43"/>
  <c r="BR43"/>
  <c r="BY43"/>
  <c r="CF43"/>
  <c r="CM43"/>
  <c r="CT43"/>
  <c r="G44"/>
  <c r="N44"/>
  <c r="U44"/>
  <c r="AB44"/>
  <c r="AI44"/>
  <c r="AP44"/>
  <c r="AW44"/>
  <c r="BD44"/>
  <c r="BH44"/>
  <c r="BK44"/>
  <c r="BR44"/>
  <c r="BY44"/>
  <c r="CF44"/>
  <c r="CM44"/>
  <c r="CT44"/>
  <c r="G45"/>
  <c r="N45"/>
  <c r="U45"/>
  <c r="AB45"/>
  <c r="AI45"/>
  <c r="AP45"/>
  <c r="AW45"/>
  <c r="BD45"/>
  <c r="BH45"/>
  <c r="BK45"/>
  <c r="BR45"/>
  <c r="BY45"/>
  <c r="CF45"/>
  <c r="CM45"/>
  <c r="CT45"/>
  <c r="BH39"/>
  <c r="BH38"/>
  <c r="BH37"/>
  <c r="BH36"/>
  <c r="BH35"/>
  <c r="BH34"/>
  <c r="BH33"/>
  <c r="BH32"/>
  <c r="BH31"/>
  <c r="BH30"/>
  <c r="BH29"/>
  <c r="BH28"/>
  <c r="BH27"/>
  <c r="BH26"/>
  <c r="BH25"/>
  <c r="BH24"/>
  <c r="BH23"/>
  <c r="BH22"/>
  <c r="BH21"/>
  <c r="BH20"/>
  <c r="BH19"/>
  <c r="BH18"/>
  <c r="BH17"/>
  <c r="BH16"/>
  <c r="BH15"/>
  <c r="BH14"/>
  <c r="BH13"/>
  <c r="BH12"/>
  <c r="BH11"/>
  <c r="BH10"/>
  <c r="BH9"/>
  <c r="BH8"/>
  <c r="BH7"/>
  <c r="BH6"/>
  <c r="BH5"/>
  <c r="BH42"/>
  <c r="BH41"/>
  <c r="BH40"/>
  <c r="CT42"/>
  <c r="CT41"/>
  <c r="CT40"/>
  <c r="CT39"/>
  <c r="CT38"/>
  <c r="CT37"/>
  <c r="CT36"/>
  <c r="CT35"/>
  <c r="CT34"/>
  <c r="CT33"/>
  <c r="CT32"/>
  <c r="CT31"/>
  <c r="CT30"/>
  <c r="CT29"/>
  <c r="CT28"/>
  <c r="CT27"/>
  <c r="CT26"/>
  <c r="CT25"/>
  <c r="CT24"/>
  <c r="CT23"/>
  <c r="CT22"/>
  <c r="CT21"/>
  <c r="CT20"/>
  <c r="CT19"/>
  <c r="CT18"/>
  <c r="CT17"/>
  <c r="CT16"/>
  <c r="CT15"/>
  <c r="CT14"/>
  <c r="CT13"/>
  <c r="CT12"/>
  <c r="CT11"/>
  <c r="CT10"/>
  <c r="CT9"/>
  <c r="CT8"/>
  <c r="CT7"/>
  <c r="CT6"/>
  <c r="CT5"/>
  <c r="CM42"/>
  <c r="CM41"/>
  <c r="CM40"/>
  <c r="CM39"/>
  <c r="CM38"/>
  <c r="CM37"/>
  <c r="CM36"/>
  <c r="CM35"/>
  <c r="CM34"/>
  <c r="CM33"/>
  <c r="CM32"/>
  <c r="CM31"/>
  <c r="CM30"/>
  <c r="CM29"/>
  <c r="CM28"/>
  <c r="CM27"/>
  <c r="CM26"/>
  <c r="CM25"/>
  <c r="CM24"/>
  <c r="CM23"/>
  <c r="CM22"/>
  <c r="CM21"/>
  <c r="CM20"/>
  <c r="CM19"/>
  <c r="CM18"/>
  <c r="CM17"/>
  <c r="CM16"/>
  <c r="CM15"/>
  <c r="CM14"/>
  <c r="CM13"/>
  <c r="CM12"/>
  <c r="CM11"/>
  <c r="CM10"/>
  <c r="CM9"/>
  <c r="CM8"/>
  <c r="CM7"/>
  <c r="CM6"/>
  <c r="CM5"/>
  <c r="CF42"/>
  <c r="CF41"/>
  <c r="CF40"/>
  <c r="CF39"/>
  <c r="CF38"/>
  <c r="CF37"/>
  <c r="CF36"/>
  <c r="CF35"/>
  <c r="CF34"/>
  <c r="CF33"/>
  <c r="CF32"/>
  <c r="CF31"/>
  <c r="CF30"/>
  <c r="CF29"/>
  <c r="CF28"/>
  <c r="CF27"/>
  <c r="CF26"/>
  <c r="CF25"/>
  <c r="CF24"/>
  <c r="CF23"/>
  <c r="CF22"/>
  <c r="CF21"/>
  <c r="CF20"/>
  <c r="CF19"/>
  <c r="CF18"/>
  <c r="CF17"/>
  <c r="CF16"/>
  <c r="CF15"/>
  <c r="CF14"/>
  <c r="CF13"/>
  <c r="CF12"/>
  <c r="CF11"/>
  <c r="CF10"/>
  <c r="CF9"/>
  <c r="CF8"/>
  <c r="CF7"/>
  <c r="CF6"/>
  <c r="CF5"/>
  <c r="BY42"/>
  <c r="BY41"/>
  <c r="BY40"/>
  <c r="BY39"/>
  <c r="BY38"/>
  <c r="BY37"/>
  <c r="BY36"/>
  <c r="BY35"/>
  <c r="BY34"/>
  <c r="BY33"/>
  <c r="BY32"/>
  <c r="BY31"/>
  <c r="BY30"/>
  <c r="BY29"/>
  <c r="BY28"/>
  <c r="BY27"/>
  <c r="BY26"/>
  <c r="BY25"/>
  <c r="BY24"/>
  <c r="BY23"/>
  <c r="BY22"/>
  <c r="BY21"/>
  <c r="BY20"/>
  <c r="BY19"/>
  <c r="BY18"/>
  <c r="BY17"/>
  <c r="BY16"/>
  <c r="BY15"/>
  <c r="BY14"/>
  <c r="BY13"/>
  <c r="BY12"/>
  <c r="BY11"/>
  <c r="BY10"/>
  <c r="BY9"/>
  <c r="BY8"/>
  <c r="BY7"/>
  <c r="BY6"/>
  <c r="BY5"/>
  <c r="BR42"/>
  <c r="BR41"/>
  <c r="BR40"/>
  <c r="BR39"/>
  <c r="BR38"/>
  <c r="BR37"/>
  <c r="BR36"/>
  <c r="BR35"/>
  <c r="BR34"/>
  <c r="BR33"/>
  <c r="BR32"/>
  <c r="BR31"/>
  <c r="BR30"/>
  <c r="BR29"/>
  <c r="BR28"/>
  <c r="BR27"/>
  <c r="BR26"/>
  <c r="BR25"/>
  <c r="BR24"/>
  <c r="BR23"/>
  <c r="BR22"/>
  <c r="BR21"/>
  <c r="BR20"/>
  <c r="BR19"/>
  <c r="BR18"/>
  <c r="BR17"/>
  <c r="BR16"/>
  <c r="BR15"/>
  <c r="BR14"/>
  <c r="BR13"/>
  <c r="BR12"/>
  <c r="BR11"/>
  <c r="BR10"/>
  <c r="BR9"/>
  <c r="BR8"/>
  <c r="BR7"/>
  <c r="BR6"/>
  <c r="BR5"/>
  <c r="BK42"/>
  <c r="BK41"/>
  <c r="BK40"/>
  <c r="BK39"/>
  <c r="BK38"/>
  <c r="BK37"/>
  <c r="BK36"/>
  <c r="BK35"/>
  <c r="BK34"/>
  <c r="BK33"/>
  <c r="BK32"/>
  <c r="BK31"/>
  <c r="BK30"/>
  <c r="BK29"/>
  <c r="BK28"/>
  <c r="BK27"/>
  <c r="BK26"/>
  <c r="BK25"/>
  <c r="BK24"/>
  <c r="BK23"/>
  <c r="BK22"/>
  <c r="BK21"/>
  <c r="BK20"/>
  <c r="BK19"/>
  <c r="BK18"/>
  <c r="BK17"/>
  <c r="BK16"/>
  <c r="BK15"/>
  <c r="BK14"/>
  <c r="BK13"/>
  <c r="BK12"/>
  <c r="BK11"/>
  <c r="BK10"/>
  <c r="BK9"/>
  <c r="BK8"/>
  <c r="BK7"/>
  <c r="BK6"/>
  <c r="BK5"/>
  <c r="BD42"/>
  <c r="BD41"/>
  <c r="BD40"/>
  <c r="BD39"/>
  <c r="BD38"/>
  <c r="BD37"/>
  <c r="BD36"/>
  <c r="BD35"/>
  <c r="BD34"/>
  <c r="BD33"/>
  <c r="BD32"/>
  <c r="BD31"/>
  <c r="BD30"/>
  <c r="BD29"/>
  <c r="BD28"/>
  <c r="BD27"/>
  <c r="BD26"/>
  <c r="BD25"/>
  <c r="BD24"/>
  <c r="BD23"/>
  <c r="BD22"/>
  <c r="BD21"/>
  <c r="BD20"/>
  <c r="BD19"/>
  <c r="BD18"/>
  <c r="BD17"/>
  <c r="BD16"/>
  <c r="BD15"/>
  <c r="BD14"/>
  <c r="BD13"/>
  <c r="BD12"/>
  <c r="BD11"/>
  <c r="BD10"/>
  <c r="BD9"/>
  <c r="BD8"/>
  <c r="BD7"/>
  <c r="BD6"/>
  <c r="BD5"/>
  <c r="AW42"/>
  <c r="AW41"/>
  <c r="AW40"/>
  <c r="AW39"/>
  <c r="AW38"/>
  <c r="AW37"/>
  <c r="AW36"/>
  <c r="AW35"/>
  <c r="AW34"/>
  <c r="AW33"/>
  <c r="AW32"/>
  <c r="AW31"/>
  <c r="AW30"/>
  <c r="AW29"/>
  <c r="AW28"/>
  <c r="AW27"/>
  <c r="AW26"/>
  <c r="AW25"/>
  <c r="AW24"/>
  <c r="AW23"/>
  <c r="AW22"/>
  <c r="AW21"/>
  <c r="AW20"/>
  <c r="AW19"/>
  <c r="AW18"/>
  <c r="AW17"/>
  <c r="AW16"/>
  <c r="AW15"/>
  <c r="AW14"/>
  <c r="AW13"/>
  <c r="AW12"/>
  <c r="AW11"/>
  <c r="AW10"/>
  <c r="AW9"/>
  <c r="AW8"/>
  <c r="AW7"/>
  <c r="AW6"/>
  <c r="AW5"/>
  <c r="AP42"/>
  <c r="AP41"/>
  <c r="AP40"/>
  <c r="AP39"/>
  <c r="AP38"/>
  <c r="AP37"/>
  <c r="AP36"/>
  <c r="AP35"/>
  <c r="AP34"/>
  <c r="AP33"/>
  <c r="AP32"/>
  <c r="AP31"/>
  <c r="AP30"/>
  <c r="AP29"/>
  <c r="AP28"/>
  <c r="AP27"/>
  <c r="AP26"/>
  <c r="AP25"/>
  <c r="AP24"/>
  <c r="AP23"/>
  <c r="AP22"/>
  <c r="AP21"/>
  <c r="AP20"/>
  <c r="AP19"/>
  <c r="AP18"/>
  <c r="AP17"/>
  <c r="AP16"/>
  <c r="AP15"/>
  <c r="AP14"/>
  <c r="AP13"/>
  <c r="AP12"/>
  <c r="AP11"/>
  <c r="AP10"/>
  <c r="AP9"/>
  <c r="AP8"/>
  <c r="AP7"/>
  <c r="AP6"/>
  <c r="AP5"/>
  <c r="AI42"/>
  <c r="AI41"/>
  <c r="AI40"/>
  <c r="AI39"/>
  <c r="AI38"/>
  <c r="AI37"/>
  <c r="AI36"/>
  <c r="AI35"/>
  <c r="AI34"/>
  <c r="AI33"/>
  <c r="AI32"/>
  <c r="AI31"/>
  <c r="AI30"/>
  <c r="AI29"/>
  <c r="AI28"/>
  <c r="AI27"/>
  <c r="AI26"/>
  <c r="AI25"/>
  <c r="AI24"/>
  <c r="AI23"/>
  <c r="AI22"/>
  <c r="AI21"/>
  <c r="AI20"/>
  <c r="AI19"/>
  <c r="AI18"/>
  <c r="AI17"/>
  <c r="AI16"/>
  <c r="AI15"/>
  <c r="AI14"/>
  <c r="AI13"/>
  <c r="AI12"/>
  <c r="AI11"/>
  <c r="AI10"/>
  <c r="AI9"/>
  <c r="AI8"/>
  <c r="AI7"/>
  <c r="AI6"/>
  <c r="AI5"/>
  <c r="AB42"/>
  <c r="AB41"/>
  <c r="AB40"/>
  <c r="AB39"/>
  <c r="AB38"/>
  <c r="AB37"/>
  <c r="AB36"/>
  <c r="AB35"/>
  <c r="AB34"/>
  <c r="AB33"/>
  <c r="AB32"/>
  <c r="AB31"/>
  <c r="AB30"/>
  <c r="AB29"/>
  <c r="AB28"/>
  <c r="AB27"/>
  <c r="AB26"/>
  <c r="AB25"/>
  <c r="AB24"/>
  <c r="AB23"/>
  <c r="AB22"/>
  <c r="AB21"/>
  <c r="AB20"/>
  <c r="AB19"/>
  <c r="AB18"/>
  <c r="AB17"/>
  <c r="AB16"/>
  <c r="AB15"/>
  <c r="AB14"/>
  <c r="AB13"/>
  <c r="AB12"/>
  <c r="AB11"/>
  <c r="AB10"/>
  <c r="AB9"/>
  <c r="AB8"/>
  <c r="AB7"/>
  <c r="AB6"/>
  <c r="AB5"/>
  <c r="U42"/>
  <c r="U41"/>
  <c r="U40"/>
  <c r="U39"/>
  <c r="U38"/>
  <c r="U37"/>
  <c r="U36"/>
  <c r="U35"/>
  <c r="U34"/>
  <c r="U33"/>
  <c r="U32"/>
  <c r="U31"/>
  <c r="U30"/>
  <c r="U29"/>
  <c r="U28"/>
  <c r="U27"/>
  <c r="U26"/>
  <c r="U25"/>
  <c r="U24"/>
  <c r="U23"/>
  <c r="U22"/>
  <c r="U21"/>
  <c r="U20"/>
  <c r="U19"/>
  <c r="U18"/>
  <c r="U17"/>
  <c r="U16"/>
  <c r="U15"/>
  <c r="U14"/>
  <c r="U13"/>
  <c r="U12"/>
  <c r="U11"/>
  <c r="U10"/>
  <c r="U9"/>
  <c r="U8"/>
  <c r="U7"/>
  <c r="U6"/>
  <c r="U5"/>
  <c r="N42"/>
  <c r="N41"/>
  <c r="N40"/>
  <c r="N39"/>
  <c r="N38"/>
  <c r="N37"/>
  <c r="N36"/>
  <c r="N35"/>
  <c r="N34"/>
  <c r="N33"/>
  <c r="N32"/>
  <c r="N31"/>
  <c r="N30"/>
  <c r="N29"/>
  <c r="N28"/>
  <c r="N27"/>
  <c r="N26"/>
  <c r="N25"/>
  <c r="N24"/>
  <c r="N23"/>
  <c r="N22"/>
  <c r="N21"/>
  <c r="N20"/>
  <c r="N19"/>
  <c r="N18"/>
  <c r="N17"/>
  <c r="N16"/>
  <c r="N15"/>
  <c r="N14"/>
  <c r="N13"/>
  <c r="N12"/>
  <c r="N11"/>
  <c r="N10"/>
  <c r="N9"/>
  <c r="N8"/>
  <c r="N7"/>
  <c r="N6"/>
  <c r="N5"/>
  <c r="G42"/>
  <c r="G41"/>
  <c r="G40"/>
  <c r="G39"/>
  <c r="G38"/>
  <c r="G37"/>
  <c r="G36"/>
  <c r="G35"/>
  <c r="G34"/>
  <c r="G33"/>
  <c r="G32"/>
  <c r="G31"/>
  <c r="G30"/>
  <c r="G29"/>
  <c r="G28"/>
  <c r="G27"/>
  <c r="G26"/>
  <c r="G25"/>
  <c r="G24"/>
  <c r="G23"/>
  <c r="G22"/>
  <c r="G21"/>
  <c r="G20"/>
  <c r="G19"/>
  <c r="G18"/>
  <c r="G17"/>
  <c r="G16"/>
  <c r="G15"/>
  <c r="G14"/>
  <c r="G13"/>
  <c r="G12"/>
  <c r="G11"/>
  <c r="G10"/>
  <c r="G9"/>
  <c r="G8"/>
  <c r="G7"/>
  <c r="G6"/>
  <c r="G5"/>
  <c r="BT40"/>
  <c r="BX40" s="1"/>
  <c r="BZ40" s="1"/>
  <c r="P40"/>
  <c r="B4" i="25"/>
  <c r="B5"/>
  <c r="B6"/>
  <c r="B7"/>
  <c r="B8"/>
  <c r="E8"/>
  <c r="B9"/>
  <c r="E9"/>
  <c r="B10"/>
  <c r="E10"/>
  <c r="B11"/>
  <c r="E11"/>
  <c r="B12"/>
  <c r="C12"/>
  <c r="E12"/>
  <c r="B13"/>
  <c r="C13"/>
  <c r="D13"/>
  <c r="E13"/>
  <c r="B14"/>
  <c r="C14"/>
  <c r="D14"/>
  <c r="E14"/>
  <c r="B15"/>
  <c r="C15"/>
  <c r="D15"/>
  <c r="E15"/>
  <c r="B16"/>
  <c r="C16"/>
  <c r="D16"/>
  <c r="E16"/>
  <c r="B17"/>
  <c r="C17"/>
  <c r="D17"/>
  <c r="E17"/>
  <c r="B18"/>
  <c r="C18"/>
  <c r="D18"/>
  <c r="E18"/>
  <c r="B19"/>
  <c r="C19"/>
  <c r="D19"/>
  <c r="E19"/>
  <c r="B20"/>
  <c r="C20"/>
  <c r="D20"/>
  <c r="E20"/>
  <c r="B21"/>
  <c r="C21"/>
  <c r="D21"/>
  <c r="E21"/>
  <c r="B22"/>
  <c r="C22"/>
  <c r="D22"/>
  <c r="E22"/>
  <c r="B3"/>
  <c r="G3"/>
  <c r="N3"/>
  <c r="G4"/>
  <c r="N4"/>
  <c r="G5"/>
  <c r="N5"/>
  <c r="G6"/>
  <c r="M6"/>
  <c r="N6"/>
  <c r="G7"/>
  <c r="M7"/>
  <c r="N7"/>
  <c r="G8"/>
  <c r="M8"/>
  <c r="N8"/>
  <c r="G9"/>
  <c r="M9"/>
  <c r="N9"/>
  <c r="G10"/>
  <c r="M10"/>
  <c r="N10"/>
  <c r="G11"/>
  <c r="M11"/>
  <c r="N11"/>
  <c r="F12"/>
  <c r="G12"/>
  <c r="H12"/>
  <c r="J12"/>
  <c r="K12"/>
  <c r="L12"/>
  <c r="M12"/>
  <c r="N12"/>
  <c r="F13"/>
  <c r="G13"/>
  <c r="H13"/>
  <c r="I13"/>
  <c r="J13"/>
  <c r="K13"/>
  <c r="L13"/>
  <c r="M13"/>
  <c r="N13"/>
  <c r="O13"/>
  <c r="F14"/>
  <c r="G14"/>
  <c r="H14"/>
  <c r="I14"/>
  <c r="J14"/>
  <c r="K14"/>
  <c r="L14"/>
  <c r="M14"/>
  <c r="N14"/>
  <c r="O14"/>
  <c r="F15"/>
  <c r="G15"/>
  <c r="H15"/>
  <c r="I15"/>
  <c r="J15"/>
  <c r="K15"/>
  <c r="L15"/>
  <c r="M15"/>
  <c r="N15"/>
  <c r="O15"/>
  <c r="F16"/>
  <c r="G16"/>
  <c r="H16"/>
  <c r="I16"/>
  <c r="J16"/>
  <c r="K16"/>
  <c r="L16"/>
  <c r="M16"/>
  <c r="N16"/>
  <c r="O16"/>
  <c r="F17"/>
  <c r="G17"/>
  <c r="H17"/>
  <c r="I17"/>
  <c r="J17"/>
  <c r="K17"/>
  <c r="L17"/>
  <c r="M17"/>
  <c r="N17"/>
  <c r="O17"/>
  <c r="F18"/>
  <c r="G18"/>
  <c r="H18"/>
  <c r="I18"/>
  <c r="J18"/>
  <c r="K18"/>
  <c r="L18"/>
  <c r="M18"/>
  <c r="N18"/>
  <c r="O18"/>
  <c r="F19"/>
  <c r="G19"/>
  <c r="H19"/>
  <c r="I19"/>
  <c r="J19"/>
  <c r="K19"/>
  <c r="L19"/>
  <c r="M19"/>
  <c r="N19"/>
  <c r="O19"/>
  <c r="F20"/>
  <c r="G20"/>
  <c r="H20"/>
  <c r="I20"/>
  <c r="J20"/>
  <c r="K20"/>
  <c r="L20"/>
  <c r="M20"/>
  <c r="N20"/>
  <c r="O20"/>
  <c r="F21"/>
  <c r="G21"/>
  <c r="H21"/>
  <c r="I21"/>
  <c r="J21"/>
  <c r="K21"/>
  <c r="L21"/>
  <c r="M21"/>
  <c r="N21"/>
  <c r="O21"/>
  <c r="F22"/>
  <c r="G22"/>
  <c r="H22"/>
  <c r="I22"/>
  <c r="J22"/>
  <c r="K22"/>
  <c r="L22"/>
  <c r="M22"/>
  <c r="N22"/>
  <c r="O22"/>
  <c r="H41" i="37"/>
  <c r="H43"/>
  <c r="O43"/>
  <c r="L43"/>
  <c r="K43"/>
  <c r="M42"/>
  <c r="I42"/>
  <c r="N41"/>
  <c r="J41"/>
  <c r="I41"/>
  <c r="I40"/>
  <c r="I38"/>
  <c r="J37"/>
  <c r="I37"/>
  <c r="J34"/>
  <c r="J33"/>
  <c r="E32"/>
  <c r="E33"/>
  <c r="E37"/>
  <c r="E38"/>
  <c r="E41"/>
  <c r="F41"/>
  <c r="E42"/>
  <c r="D43"/>
  <c r="C32"/>
  <c r="C33"/>
  <c r="C34"/>
  <c r="C35"/>
  <c r="C36"/>
  <c r="C40"/>
  <c r="C41"/>
  <c r="C42"/>
  <c r="C43"/>
  <c r="O47"/>
  <c r="M47"/>
  <c r="L47"/>
  <c r="K47"/>
  <c r="H47"/>
  <c r="D47"/>
  <c r="M46"/>
  <c r="I46"/>
  <c r="E46"/>
  <c r="N45"/>
  <c r="J45"/>
  <c r="I45"/>
  <c r="F45"/>
  <c r="E45"/>
  <c r="O44"/>
  <c r="N44"/>
  <c r="K44"/>
  <c r="I44"/>
  <c r="G44"/>
  <c r="F44"/>
  <c r="E44"/>
  <c r="E40" i="106"/>
  <c r="E23"/>
  <c r="AD40"/>
  <c r="AC40"/>
  <c r="Z40"/>
  <c r="Y40"/>
  <c r="V40"/>
  <c r="J40"/>
  <c r="I40"/>
  <c r="H40"/>
  <c r="AD39"/>
  <c r="AC39"/>
  <c r="Z39"/>
  <c r="Y39"/>
  <c r="V39"/>
  <c r="J39"/>
  <c r="I39"/>
  <c r="H39"/>
  <c r="E39"/>
  <c r="AD38"/>
  <c r="AC38"/>
  <c r="Z38"/>
  <c r="Y38"/>
  <c r="V38"/>
  <c r="J38"/>
  <c r="I38"/>
  <c r="H38"/>
  <c r="E38"/>
  <c r="AD37"/>
  <c r="AC37"/>
  <c r="Z37"/>
  <c r="Y37"/>
  <c r="V37"/>
  <c r="J37"/>
  <c r="I37"/>
  <c r="H37"/>
  <c r="E37"/>
  <c r="AD36"/>
  <c r="AC36"/>
  <c r="Z36"/>
  <c r="Y36"/>
  <c r="V36"/>
  <c r="J36"/>
  <c r="I36"/>
  <c r="H36"/>
  <c r="E36"/>
  <c r="AD35"/>
  <c r="AC35"/>
  <c r="Z35"/>
  <c r="Y35"/>
  <c r="V35"/>
  <c r="J35"/>
  <c r="I35"/>
  <c r="H35"/>
  <c r="E35"/>
  <c r="AD34"/>
  <c r="AC34"/>
  <c r="Z34"/>
  <c r="Y34"/>
  <c r="V34"/>
  <c r="J34"/>
  <c r="I34"/>
  <c r="H34"/>
  <c r="E34"/>
  <c r="AD33"/>
  <c r="AC33"/>
  <c r="Z33"/>
  <c r="Y33"/>
  <c r="V33"/>
  <c r="J33"/>
  <c r="I33"/>
  <c r="H33"/>
  <c r="E33"/>
  <c r="AD32"/>
  <c r="AC32"/>
  <c r="Z32"/>
  <c r="Y32"/>
  <c r="V32"/>
  <c r="I32"/>
  <c r="H32"/>
  <c r="E32"/>
  <c r="AD31"/>
  <c r="AC31"/>
  <c r="Z31"/>
  <c r="Y31"/>
  <c r="V31"/>
  <c r="I31"/>
  <c r="H31"/>
  <c r="E31"/>
  <c r="AD30"/>
  <c r="AC30"/>
  <c r="Z30"/>
  <c r="Y30"/>
  <c r="V30"/>
  <c r="I30"/>
  <c r="H30"/>
  <c r="E30"/>
  <c r="AD29"/>
  <c r="AC29"/>
  <c r="Z29"/>
  <c r="Y29"/>
  <c r="V29"/>
  <c r="I29"/>
  <c r="H29"/>
  <c r="E29"/>
  <c r="AD28"/>
  <c r="AC28"/>
  <c r="Z28"/>
  <c r="Y28"/>
  <c r="V28"/>
  <c r="I28"/>
  <c r="H28"/>
  <c r="E28"/>
  <c r="AD27"/>
  <c r="AC27"/>
  <c r="Z27"/>
  <c r="Y27"/>
  <c r="V27"/>
  <c r="I27"/>
  <c r="H27"/>
  <c r="E27"/>
  <c r="AD26"/>
  <c r="AC26"/>
  <c r="Z26"/>
  <c r="Y26"/>
  <c r="V26"/>
  <c r="I26"/>
  <c r="H26"/>
  <c r="E26"/>
  <c r="AD25"/>
  <c r="AC25"/>
  <c r="Z25"/>
  <c r="Y25"/>
  <c r="V25"/>
  <c r="I25"/>
  <c r="H25"/>
  <c r="E25"/>
  <c r="AD24"/>
  <c r="AC24"/>
  <c r="Z24"/>
  <c r="Y24"/>
  <c r="V24"/>
  <c r="I24"/>
  <c r="H24"/>
  <c r="E24"/>
  <c r="AD23"/>
  <c r="AC23"/>
  <c r="Z23"/>
  <c r="Y23"/>
  <c r="V23"/>
  <c r="I23"/>
  <c r="H23"/>
  <c r="Z40" i="107"/>
  <c r="Z40" i="108" s="1"/>
  <c r="L22" i="42"/>
  <c r="I22"/>
  <c r="J21"/>
  <c r="G21"/>
  <c r="C21"/>
  <c r="J20"/>
  <c r="F20"/>
  <c r="C20"/>
  <c r="J19"/>
  <c r="I19"/>
  <c r="E19"/>
  <c r="L18"/>
  <c r="J18"/>
  <c r="I18"/>
  <c r="J17"/>
  <c r="G17"/>
  <c r="C17"/>
  <c r="J16"/>
  <c r="F16"/>
  <c r="C16"/>
  <c r="J15"/>
  <c r="I15"/>
  <c r="E15"/>
  <c r="L14"/>
  <c r="I14"/>
  <c r="J13"/>
  <c r="G13"/>
  <c r="C13"/>
  <c r="J12"/>
  <c r="F12"/>
  <c r="C12"/>
  <c r="J11"/>
  <c r="I11"/>
  <c r="E11"/>
  <c r="L10"/>
  <c r="I10"/>
  <c r="J9"/>
  <c r="G9"/>
  <c r="C9"/>
  <c r="J8"/>
  <c r="F8"/>
  <c r="C8"/>
  <c r="J7"/>
  <c r="I7"/>
  <c r="G7"/>
  <c r="E7"/>
  <c r="L6"/>
  <c r="I6"/>
  <c r="J5"/>
  <c r="G5"/>
  <c r="C5"/>
  <c r="J4"/>
  <c r="F4"/>
  <c r="C4"/>
  <c r="J3"/>
  <c r="I3"/>
  <c r="E3"/>
  <c r="C12" i="45"/>
  <c r="D12"/>
  <c r="E8"/>
  <c r="E7" s="1"/>
  <c r="F12"/>
  <c r="F11" s="1"/>
  <c r="H12"/>
  <c r="J11"/>
  <c r="K12"/>
  <c r="K11" s="1"/>
  <c r="L12"/>
  <c r="L11" s="1"/>
  <c r="M12"/>
  <c r="N12"/>
  <c r="N11" s="1"/>
  <c r="L23" i="49"/>
  <c r="L23" i="50" s="1"/>
  <c r="J23" i="49"/>
  <c r="J23" i="50" s="1"/>
  <c r="AA23" i="51"/>
  <c r="I23" i="49" s="1"/>
  <c r="I23" i="50" s="1"/>
  <c r="G23" i="49"/>
  <c r="G23" i="50" s="1"/>
  <c r="R23" i="51"/>
  <c r="F23" i="49" s="1"/>
  <c r="F23" i="50" s="1"/>
  <c r="E23" i="49"/>
  <c r="E23" i="50" s="1"/>
  <c r="C23" i="49"/>
  <c r="C23" i="50" s="1"/>
  <c r="L22" i="49"/>
  <c r="L22" i="50" s="1"/>
  <c r="J22" i="49"/>
  <c r="J22" i="50" s="1"/>
  <c r="AA22" i="51"/>
  <c r="I22" i="49" s="1"/>
  <c r="I22" i="50" s="1"/>
  <c r="G22" i="49"/>
  <c r="G22" i="50" s="1"/>
  <c r="R22" i="51"/>
  <c r="F22" i="49" s="1"/>
  <c r="F22" i="50" s="1"/>
  <c r="E22" i="49"/>
  <c r="E22" i="50" s="1"/>
  <c r="C22" i="49"/>
  <c r="C22" i="50" s="1"/>
  <c r="L21" i="49"/>
  <c r="L21" i="50" s="1"/>
  <c r="J21" i="49"/>
  <c r="J21" i="50" s="1"/>
  <c r="AA21" i="51"/>
  <c r="I21" i="49" s="1"/>
  <c r="I21" i="50" s="1"/>
  <c r="G21" i="49"/>
  <c r="G21" i="50" s="1"/>
  <c r="R21" i="51"/>
  <c r="F21" i="49" s="1"/>
  <c r="F21" i="50" s="1"/>
  <c r="E21" i="49"/>
  <c r="E21" i="50" s="1"/>
  <c r="C21" i="49"/>
  <c r="C21" i="50" s="1"/>
  <c r="L20" i="49"/>
  <c r="L20" i="50" s="1"/>
  <c r="J20" i="49"/>
  <c r="J20" i="50" s="1"/>
  <c r="AA20" i="51"/>
  <c r="I20" i="49" s="1"/>
  <c r="I20" i="50" s="1"/>
  <c r="G20" i="49"/>
  <c r="G20" i="50" s="1"/>
  <c r="R20" i="51"/>
  <c r="F20" i="49" s="1"/>
  <c r="F20" i="50" s="1"/>
  <c r="E20" i="49"/>
  <c r="E20" i="50" s="1"/>
  <c r="C20" i="49"/>
  <c r="C20" i="50" s="1"/>
  <c r="L19" i="49"/>
  <c r="L19" i="50" s="1"/>
  <c r="J19" i="49"/>
  <c r="J19" i="50" s="1"/>
  <c r="AA19" i="51"/>
  <c r="I19" i="49" s="1"/>
  <c r="I19" i="50" s="1"/>
  <c r="G19" i="49"/>
  <c r="G19" i="50" s="1"/>
  <c r="E19" i="49"/>
  <c r="E19" i="50" s="1"/>
  <c r="C19" i="49"/>
  <c r="C19" i="50" s="1"/>
  <c r="L18" i="49"/>
  <c r="L18" i="50" s="1"/>
  <c r="J18" i="49"/>
  <c r="J18" i="50" s="1"/>
  <c r="AA18" i="51"/>
  <c r="I18" i="49" s="1"/>
  <c r="I18" i="50" s="1"/>
  <c r="G18" i="49"/>
  <c r="G18" i="50" s="1"/>
  <c r="F18" i="49"/>
  <c r="F18" i="50" s="1"/>
  <c r="E18" i="49"/>
  <c r="E18" i="50" s="1"/>
  <c r="C18" i="49"/>
  <c r="C18" i="50" s="1"/>
  <c r="L17" i="49"/>
  <c r="L17" i="50" s="1"/>
  <c r="J17" i="49"/>
  <c r="J17" i="50" s="1"/>
  <c r="AA17" i="51"/>
  <c r="I17" i="49" s="1"/>
  <c r="I17" i="50" s="1"/>
  <c r="G17" i="49"/>
  <c r="G17" i="50" s="1"/>
  <c r="F17" i="49"/>
  <c r="F17" i="50" s="1"/>
  <c r="E17" i="49"/>
  <c r="E17" i="50" s="1"/>
  <c r="C17" i="49"/>
  <c r="C17" i="50" s="1"/>
  <c r="L16" i="49"/>
  <c r="J16"/>
  <c r="J16" i="50" s="1"/>
  <c r="AA16" i="51"/>
  <c r="I16" i="49" s="1"/>
  <c r="I16" i="50" s="1"/>
  <c r="G16" i="49"/>
  <c r="G16" i="50" s="1"/>
  <c r="F16" i="49"/>
  <c r="F16" i="50" s="1"/>
  <c r="E16" i="49"/>
  <c r="E16" i="50" s="1"/>
  <c r="C16" i="49"/>
  <c r="C16" i="50" s="1"/>
  <c r="L15" i="49"/>
  <c r="L15" i="50" s="1"/>
  <c r="J15" i="49"/>
  <c r="J15" i="50" s="1"/>
  <c r="I15" i="49"/>
  <c r="I15" i="50" s="1"/>
  <c r="G15" i="49"/>
  <c r="G15" i="50" s="1"/>
  <c r="F15" i="49"/>
  <c r="F15" i="50" s="1"/>
  <c r="E15" i="49"/>
  <c r="E15" i="50" s="1"/>
  <c r="C15" i="49"/>
  <c r="C15" i="50" s="1"/>
  <c r="L14" i="49"/>
  <c r="L14" i="50" s="1"/>
  <c r="J14" i="49"/>
  <c r="J14" i="50" s="1"/>
  <c r="I14" i="49"/>
  <c r="I14" i="50" s="1"/>
  <c r="G14" i="49"/>
  <c r="G14" i="50" s="1"/>
  <c r="F14" i="49"/>
  <c r="F14" i="50" s="1"/>
  <c r="E14" i="49"/>
  <c r="E14" i="50" s="1"/>
  <c r="C14" i="49"/>
  <c r="C14" i="50" s="1"/>
  <c r="C13" i="49"/>
  <c r="C13" i="50" s="1"/>
  <c r="J48"/>
  <c r="E48"/>
  <c r="N47"/>
  <c r="L47"/>
  <c r="D47"/>
  <c r="N46"/>
  <c r="L46"/>
  <c r="J46"/>
  <c r="G46"/>
  <c r="J45"/>
  <c r="I45"/>
  <c r="F45"/>
  <c r="E45"/>
  <c r="D45"/>
  <c r="C45"/>
  <c r="O44"/>
  <c r="F44"/>
  <c r="D44"/>
  <c r="O43"/>
  <c r="L43"/>
  <c r="K43"/>
  <c r="I43"/>
  <c r="D43"/>
  <c r="J42"/>
  <c r="D42"/>
  <c r="N41"/>
  <c r="M41"/>
  <c r="F41"/>
  <c r="E41"/>
  <c r="D41"/>
  <c r="B41"/>
  <c r="M40"/>
  <c r="L40"/>
  <c r="I40"/>
  <c r="D40"/>
  <c r="O39"/>
  <c r="H39"/>
  <c r="G39"/>
  <c r="E39"/>
  <c r="D39"/>
  <c r="C39"/>
  <c r="O38"/>
  <c r="J38"/>
  <c r="D38"/>
  <c r="C38"/>
  <c r="N37"/>
  <c r="L37"/>
  <c r="K37"/>
  <c r="I37"/>
  <c r="G37"/>
  <c r="D37"/>
  <c r="N36"/>
  <c r="K36"/>
  <c r="G36"/>
  <c r="D36"/>
  <c r="D35"/>
  <c r="M34"/>
  <c r="L34"/>
  <c r="J34"/>
  <c r="E34"/>
  <c r="D34"/>
  <c r="C34"/>
  <c r="B34"/>
  <c r="K33"/>
  <c r="I33"/>
  <c r="H33"/>
  <c r="E33"/>
  <c r="D33"/>
  <c r="N32"/>
  <c r="I32"/>
  <c r="G32"/>
  <c r="E32"/>
  <c r="M31"/>
  <c r="L31"/>
  <c r="G31"/>
  <c r="D31"/>
  <c r="B31"/>
  <c r="O30"/>
  <c r="N30"/>
  <c r="L30"/>
  <c r="D30"/>
  <c r="C30"/>
  <c r="O29"/>
  <c r="J29"/>
  <c r="I29"/>
  <c r="H29"/>
  <c r="G29"/>
  <c r="F29"/>
  <c r="N28"/>
  <c r="L28"/>
  <c r="K28"/>
  <c r="H28"/>
  <c r="G28"/>
  <c r="E28"/>
  <c r="C28"/>
  <c r="M27"/>
  <c r="G27"/>
  <c r="D27"/>
  <c r="B27"/>
  <c r="O26"/>
  <c r="L26"/>
  <c r="E26"/>
  <c r="D26"/>
  <c r="L25"/>
  <c r="K25"/>
  <c r="I25"/>
  <c r="H25"/>
  <c r="G25"/>
  <c r="F25"/>
  <c r="D25"/>
  <c r="B25"/>
  <c r="L24"/>
  <c r="H24"/>
  <c r="F24"/>
  <c r="E24"/>
  <c r="D24"/>
  <c r="N21"/>
  <c r="B20"/>
  <c r="N18"/>
  <c r="M17"/>
  <c r="K17"/>
  <c r="H17"/>
  <c r="B17"/>
  <c r="L16"/>
  <c r="N15"/>
  <c r="M15"/>
  <c r="B14"/>
  <c r="L29" i="15"/>
  <c r="S17"/>
  <c r="E29"/>
  <c r="L17"/>
  <c r="E17"/>
  <c r="E3" i="90"/>
  <c r="G3"/>
  <c r="H3"/>
  <c r="AD40"/>
  <c r="AC40"/>
  <c r="AB40"/>
  <c r="AA40"/>
  <c r="Z40"/>
  <c r="Y40"/>
  <c r="X40"/>
  <c r="V40"/>
  <c r="U40"/>
  <c r="T40"/>
  <c r="S40"/>
  <c r="R40"/>
  <c r="Q40"/>
  <c r="P40"/>
  <c r="O40"/>
  <c r="N40"/>
  <c r="M40"/>
  <c r="K40"/>
  <c r="J40"/>
  <c r="I40"/>
  <c r="H40"/>
  <c r="G40"/>
  <c r="F40"/>
  <c r="E40"/>
  <c r="D40"/>
  <c r="C40"/>
  <c r="AD39"/>
  <c r="AC39"/>
  <c r="AB39"/>
  <c r="AA39"/>
  <c r="Z39"/>
  <c r="Y39"/>
  <c r="X39"/>
  <c r="W39"/>
  <c r="V39"/>
  <c r="U39"/>
  <c r="T39"/>
  <c r="S39"/>
  <c r="R39"/>
  <c r="Q39"/>
  <c r="P39"/>
  <c r="O39"/>
  <c r="N39"/>
  <c r="M39"/>
  <c r="K39"/>
  <c r="J39"/>
  <c r="I39"/>
  <c r="H39"/>
  <c r="G39"/>
  <c r="F39"/>
  <c r="E39"/>
  <c r="D39"/>
  <c r="C39"/>
  <c r="AD38"/>
  <c r="AC38"/>
  <c r="AB38"/>
  <c r="AA38"/>
  <c r="Z38"/>
  <c r="Y38"/>
  <c r="X38"/>
  <c r="W38"/>
  <c r="V38"/>
  <c r="U38"/>
  <c r="T38"/>
  <c r="S38"/>
  <c r="R38"/>
  <c r="Q38"/>
  <c r="P38"/>
  <c r="O38"/>
  <c r="N38"/>
  <c r="M38"/>
  <c r="L38"/>
  <c r="K38"/>
  <c r="J38"/>
  <c r="I38"/>
  <c r="H38"/>
  <c r="G38"/>
  <c r="F38"/>
  <c r="E38"/>
  <c r="D38"/>
  <c r="C38"/>
  <c r="AD37"/>
  <c r="AC37"/>
  <c r="AB37"/>
  <c r="AA37"/>
  <c r="Z37"/>
  <c r="Y37"/>
  <c r="X37"/>
  <c r="W37"/>
  <c r="V37"/>
  <c r="U37"/>
  <c r="T37"/>
  <c r="S37"/>
  <c r="R37"/>
  <c r="Q37"/>
  <c r="P37"/>
  <c r="O37"/>
  <c r="N37"/>
  <c r="M37"/>
  <c r="L37"/>
  <c r="K37"/>
  <c r="J37"/>
  <c r="I37"/>
  <c r="H37"/>
  <c r="G37"/>
  <c r="F37"/>
  <c r="E37"/>
  <c r="D37"/>
  <c r="C37"/>
  <c r="AD36"/>
  <c r="AC36"/>
  <c r="AB36"/>
  <c r="AA36"/>
  <c r="Z36"/>
  <c r="Y36"/>
  <c r="X36"/>
  <c r="W36"/>
  <c r="V36"/>
  <c r="U36"/>
  <c r="T36"/>
  <c r="S36"/>
  <c r="R36"/>
  <c r="Q36"/>
  <c r="P36"/>
  <c r="O36"/>
  <c r="N36"/>
  <c r="M36"/>
  <c r="L36"/>
  <c r="K36"/>
  <c r="J36"/>
  <c r="I36"/>
  <c r="H36"/>
  <c r="G36"/>
  <c r="F36"/>
  <c r="E36"/>
  <c r="D36"/>
  <c r="C36"/>
  <c r="AD35"/>
  <c r="AC35"/>
  <c r="AB35"/>
  <c r="AA35"/>
  <c r="Z35"/>
  <c r="Y35"/>
  <c r="X35"/>
  <c r="W35"/>
  <c r="V35"/>
  <c r="U35"/>
  <c r="T35"/>
  <c r="S35"/>
  <c r="R35"/>
  <c r="Q35"/>
  <c r="P35"/>
  <c r="O35"/>
  <c r="N35"/>
  <c r="M35"/>
  <c r="L35"/>
  <c r="K35"/>
  <c r="J35"/>
  <c r="I35"/>
  <c r="H35"/>
  <c r="G35"/>
  <c r="F35"/>
  <c r="E35"/>
  <c r="D35"/>
  <c r="C35"/>
  <c r="AD34"/>
  <c r="AC34"/>
  <c r="AB34"/>
  <c r="AA34"/>
  <c r="Z34"/>
  <c r="Y34"/>
  <c r="X34"/>
  <c r="W34"/>
  <c r="V34"/>
  <c r="U34"/>
  <c r="T34"/>
  <c r="S34"/>
  <c r="R34"/>
  <c r="Q34"/>
  <c r="P34"/>
  <c r="O34"/>
  <c r="N34"/>
  <c r="M34"/>
  <c r="L34"/>
  <c r="K34"/>
  <c r="J34"/>
  <c r="I34"/>
  <c r="H34"/>
  <c r="G34"/>
  <c r="F34"/>
  <c r="E34"/>
  <c r="D34"/>
  <c r="C34"/>
  <c r="AD33"/>
  <c r="AC33"/>
  <c r="AB33"/>
  <c r="AA33"/>
  <c r="Z33"/>
  <c r="Y33"/>
  <c r="X33"/>
  <c r="W33"/>
  <c r="V33"/>
  <c r="U33"/>
  <c r="T33"/>
  <c r="S33"/>
  <c r="R33"/>
  <c r="Q33"/>
  <c r="P33"/>
  <c r="O33"/>
  <c r="N33"/>
  <c r="M33"/>
  <c r="L33"/>
  <c r="K33"/>
  <c r="J33"/>
  <c r="I33"/>
  <c r="H33"/>
  <c r="G33"/>
  <c r="F33"/>
  <c r="E33"/>
  <c r="D33"/>
  <c r="C33"/>
  <c r="AD32"/>
  <c r="AC32"/>
  <c r="AB32"/>
  <c r="AA32"/>
  <c r="Z32"/>
  <c r="Y32"/>
  <c r="X32"/>
  <c r="W32"/>
  <c r="V32"/>
  <c r="U32"/>
  <c r="T32"/>
  <c r="S32"/>
  <c r="R32"/>
  <c r="Q32"/>
  <c r="P32"/>
  <c r="O32"/>
  <c r="N32"/>
  <c r="M32"/>
  <c r="K32"/>
  <c r="J32"/>
  <c r="I32"/>
  <c r="H32"/>
  <c r="G32"/>
  <c r="E32"/>
  <c r="D32"/>
  <c r="C32"/>
  <c r="AD31"/>
  <c r="AC31"/>
  <c r="AB31"/>
  <c r="AA31"/>
  <c r="Z31"/>
  <c r="Y31"/>
  <c r="X31"/>
  <c r="W31"/>
  <c r="V31"/>
  <c r="U31"/>
  <c r="T31"/>
  <c r="S31"/>
  <c r="R31"/>
  <c r="Q31"/>
  <c r="P31"/>
  <c r="O31"/>
  <c r="N31"/>
  <c r="M31"/>
  <c r="K31"/>
  <c r="J31"/>
  <c r="I31"/>
  <c r="H31"/>
  <c r="G31"/>
  <c r="E31"/>
  <c r="D31"/>
  <c r="C31"/>
  <c r="AD30"/>
  <c r="AC30"/>
  <c r="AB30"/>
  <c r="AA30"/>
  <c r="Z30"/>
  <c r="Y30"/>
  <c r="X30"/>
  <c r="W30"/>
  <c r="V30"/>
  <c r="U30"/>
  <c r="T30"/>
  <c r="S30"/>
  <c r="R30"/>
  <c r="Q30"/>
  <c r="P30"/>
  <c r="O30"/>
  <c r="N30"/>
  <c r="M30"/>
  <c r="K30"/>
  <c r="J30"/>
  <c r="I30"/>
  <c r="H30"/>
  <c r="G30"/>
  <c r="E30"/>
  <c r="D30"/>
  <c r="C30"/>
  <c r="AD29"/>
  <c r="AC29"/>
  <c r="AB29"/>
  <c r="AA29"/>
  <c r="Z29"/>
  <c r="Y29"/>
  <c r="X29"/>
  <c r="V29"/>
  <c r="U29"/>
  <c r="T29"/>
  <c r="S29"/>
  <c r="R29"/>
  <c r="Q29"/>
  <c r="P29"/>
  <c r="O29"/>
  <c r="N29"/>
  <c r="M29"/>
  <c r="K29"/>
  <c r="J29"/>
  <c r="I29"/>
  <c r="H29"/>
  <c r="G29"/>
  <c r="E29"/>
  <c r="D29"/>
  <c r="C29"/>
  <c r="AD28"/>
  <c r="AC28"/>
  <c r="AB28"/>
  <c r="AA28"/>
  <c r="Z28"/>
  <c r="Y28"/>
  <c r="X28"/>
  <c r="V28"/>
  <c r="U28"/>
  <c r="T28"/>
  <c r="S28"/>
  <c r="R28"/>
  <c r="Q28"/>
  <c r="P28"/>
  <c r="O28"/>
  <c r="N28"/>
  <c r="M28"/>
  <c r="K28"/>
  <c r="J28"/>
  <c r="I28"/>
  <c r="H28"/>
  <c r="G28"/>
  <c r="E28"/>
  <c r="D28"/>
  <c r="C28"/>
  <c r="AD27"/>
  <c r="AC27"/>
  <c r="AB27"/>
  <c r="AA27"/>
  <c r="Z27"/>
  <c r="Y27"/>
  <c r="X27"/>
  <c r="V27"/>
  <c r="U27"/>
  <c r="T27"/>
  <c r="S27"/>
  <c r="R27"/>
  <c r="Q27"/>
  <c r="P27"/>
  <c r="O27"/>
  <c r="N27"/>
  <c r="M27"/>
  <c r="K27"/>
  <c r="J27"/>
  <c r="I27"/>
  <c r="H27"/>
  <c r="G27"/>
  <c r="E27"/>
  <c r="D27"/>
  <c r="C27"/>
  <c r="AD26"/>
  <c r="AC26"/>
  <c r="AB26"/>
  <c r="AA26"/>
  <c r="Z26"/>
  <c r="Y26"/>
  <c r="X26"/>
  <c r="V26"/>
  <c r="U26"/>
  <c r="T26"/>
  <c r="S26"/>
  <c r="R26"/>
  <c r="Q26"/>
  <c r="P26"/>
  <c r="O26"/>
  <c r="N26"/>
  <c r="M26"/>
  <c r="K26"/>
  <c r="J26"/>
  <c r="I26"/>
  <c r="H26"/>
  <c r="G26"/>
  <c r="E26"/>
  <c r="D26"/>
  <c r="C26"/>
  <c r="AD25"/>
  <c r="AC25"/>
  <c r="AB25"/>
  <c r="AA25"/>
  <c r="Z25"/>
  <c r="Y25"/>
  <c r="X25"/>
  <c r="V25"/>
  <c r="U25"/>
  <c r="T25"/>
  <c r="S25"/>
  <c r="R25"/>
  <c r="Q25"/>
  <c r="P25"/>
  <c r="O25"/>
  <c r="N25"/>
  <c r="M25"/>
  <c r="K25"/>
  <c r="J25"/>
  <c r="I25"/>
  <c r="H25"/>
  <c r="G25"/>
  <c r="E25"/>
  <c r="D25"/>
  <c r="C25"/>
  <c r="AD24"/>
  <c r="AC24"/>
  <c r="AB24"/>
  <c r="AA24"/>
  <c r="Z24"/>
  <c r="Y24"/>
  <c r="X24"/>
  <c r="V24"/>
  <c r="U24"/>
  <c r="T24"/>
  <c r="S24"/>
  <c r="R24"/>
  <c r="Q24"/>
  <c r="P24"/>
  <c r="O24"/>
  <c r="N24"/>
  <c r="M24"/>
  <c r="K24"/>
  <c r="J24"/>
  <c r="I24"/>
  <c r="H24"/>
  <c r="G24"/>
  <c r="E24"/>
  <c r="D24"/>
  <c r="C24"/>
  <c r="AD23"/>
  <c r="AC23"/>
  <c r="AB23"/>
  <c r="AA23"/>
  <c r="Z23"/>
  <c r="Y23"/>
  <c r="X23"/>
  <c r="V23"/>
  <c r="U23"/>
  <c r="T23"/>
  <c r="S23"/>
  <c r="R23"/>
  <c r="Q23"/>
  <c r="P23"/>
  <c r="O23"/>
  <c r="N23"/>
  <c r="M23"/>
  <c r="K23"/>
  <c r="J23"/>
  <c r="I23"/>
  <c r="H23"/>
  <c r="G23"/>
  <c r="E23"/>
  <c r="D23"/>
  <c r="C23"/>
  <c r="AD22"/>
  <c r="AC22"/>
  <c r="AB22"/>
  <c r="AA22"/>
  <c r="Z22"/>
  <c r="Y22"/>
  <c r="X22"/>
  <c r="V22"/>
  <c r="U22"/>
  <c r="T22"/>
  <c r="S22"/>
  <c r="R22"/>
  <c r="Q22"/>
  <c r="P22"/>
  <c r="O22"/>
  <c r="N22"/>
  <c r="M22"/>
  <c r="K22"/>
  <c r="J22"/>
  <c r="I22"/>
  <c r="H22"/>
  <c r="G22"/>
  <c r="E22"/>
  <c r="D22"/>
  <c r="C22"/>
  <c r="AD21"/>
  <c r="AC21"/>
  <c r="AB21"/>
  <c r="AA21"/>
  <c r="Z21"/>
  <c r="Y21"/>
  <c r="X21"/>
  <c r="V21"/>
  <c r="U21"/>
  <c r="T21"/>
  <c r="S21"/>
  <c r="R21"/>
  <c r="Q21"/>
  <c r="P21"/>
  <c r="O21"/>
  <c r="N21"/>
  <c r="M21"/>
  <c r="K21"/>
  <c r="J21"/>
  <c r="I21"/>
  <c r="H21"/>
  <c r="G21"/>
  <c r="E21"/>
  <c r="D21"/>
  <c r="C21"/>
  <c r="AD20"/>
  <c r="AC20"/>
  <c r="AB20"/>
  <c r="AA20"/>
  <c r="Z20"/>
  <c r="Y20"/>
  <c r="X20"/>
  <c r="V20"/>
  <c r="U20"/>
  <c r="T20"/>
  <c r="S20"/>
  <c r="R20"/>
  <c r="Q20"/>
  <c r="P20"/>
  <c r="O20"/>
  <c r="N20"/>
  <c r="M20"/>
  <c r="K20"/>
  <c r="J20"/>
  <c r="I20"/>
  <c r="H20"/>
  <c r="G20"/>
  <c r="E20"/>
  <c r="D20"/>
  <c r="C20"/>
  <c r="AD19"/>
  <c r="AC19"/>
  <c r="AB19"/>
  <c r="AA19"/>
  <c r="Z19"/>
  <c r="Y19"/>
  <c r="X19"/>
  <c r="V19"/>
  <c r="U19"/>
  <c r="T19"/>
  <c r="S19"/>
  <c r="R19"/>
  <c r="Q19"/>
  <c r="P19"/>
  <c r="O19"/>
  <c r="N19"/>
  <c r="M19"/>
  <c r="K19"/>
  <c r="J19"/>
  <c r="I19"/>
  <c r="H19"/>
  <c r="G19"/>
  <c r="E19"/>
  <c r="D19"/>
  <c r="C19"/>
  <c r="AD18"/>
  <c r="AC18"/>
  <c r="AB18"/>
  <c r="AA18"/>
  <c r="Z18"/>
  <c r="Y18"/>
  <c r="X18"/>
  <c r="V18"/>
  <c r="U18"/>
  <c r="T18"/>
  <c r="S18"/>
  <c r="R18"/>
  <c r="Q18"/>
  <c r="P18"/>
  <c r="O18"/>
  <c r="N18"/>
  <c r="M18"/>
  <c r="K18"/>
  <c r="J18"/>
  <c r="I18"/>
  <c r="H18"/>
  <c r="G18"/>
  <c r="E18"/>
  <c r="D18"/>
  <c r="C18"/>
  <c r="AD17"/>
  <c r="AC17"/>
  <c r="AB17"/>
  <c r="AA17"/>
  <c r="Z17"/>
  <c r="Y17"/>
  <c r="X17"/>
  <c r="V17"/>
  <c r="U17"/>
  <c r="T17"/>
  <c r="S17"/>
  <c r="R17"/>
  <c r="Q17"/>
  <c r="P17"/>
  <c r="O17"/>
  <c r="N17"/>
  <c r="M17"/>
  <c r="K17"/>
  <c r="J17"/>
  <c r="I17"/>
  <c r="H17"/>
  <c r="G17"/>
  <c r="E17"/>
  <c r="D17"/>
  <c r="C17"/>
  <c r="AD16"/>
  <c r="AC16"/>
  <c r="AB16"/>
  <c r="AA16"/>
  <c r="Z16"/>
  <c r="Y16"/>
  <c r="X16"/>
  <c r="V16"/>
  <c r="U16"/>
  <c r="T16"/>
  <c r="S16"/>
  <c r="R16"/>
  <c r="Q16"/>
  <c r="P16"/>
  <c r="O16"/>
  <c r="N16"/>
  <c r="M16"/>
  <c r="K16"/>
  <c r="J16"/>
  <c r="I16"/>
  <c r="H16"/>
  <c r="G16"/>
  <c r="E16"/>
  <c r="D16"/>
  <c r="C16"/>
  <c r="AD15"/>
  <c r="AC15"/>
  <c r="AB15"/>
  <c r="AA15"/>
  <c r="Z15"/>
  <c r="Y15"/>
  <c r="X15"/>
  <c r="V15"/>
  <c r="U15"/>
  <c r="T15"/>
  <c r="S15"/>
  <c r="R15"/>
  <c r="Q15"/>
  <c r="P15"/>
  <c r="O15"/>
  <c r="N15"/>
  <c r="M15"/>
  <c r="K15"/>
  <c r="J15"/>
  <c r="I15"/>
  <c r="H15"/>
  <c r="G15"/>
  <c r="E15"/>
  <c r="D15"/>
  <c r="C15"/>
  <c r="AD14"/>
  <c r="AC14"/>
  <c r="AB14"/>
  <c r="AA14"/>
  <c r="Z14"/>
  <c r="Y14"/>
  <c r="X14"/>
  <c r="V14"/>
  <c r="U14"/>
  <c r="T14"/>
  <c r="S14"/>
  <c r="R14"/>
  <c r="Q14"/>
  <c r="P14"/>
  <c r="O14"/>
  <c r="N14"/>
  <c r="M14"/>
  <c r="K14"/>
  <c r="J14"/>
  <c r="I14"/>
  <c r="H14"/>
  <c r="G14"/>
  <c r="E14"/>
  <c r="D14"/>
  <c r="C14"/>
  <c r="AB13"/>
  <c r="AA13"/>
  <c r="Y13"/>
  <c r="X13"/>
  <c r="V13"/>
  <c r="U13"/>
  <c r="T13"/>
  <c r="S13"/>
  <c r="R13"/>
  <c r="Q13"/>
  <c r="P13"/>
  <c r="O13"/>
  <c r="N13"/>
  <c r="M13"/>
  <c r="K13"/>
  <c r="I13"/>
  <c r="H13"/>
  <c r="G13"/>
  <c r="C13"/>
  <c r="AB12"/>
  <c r="AA12"/>
  <c r="X12"/>
  <c r="U12"/>
  <c r="S12"/>
  <c r="R12"/>
  <c r="N12"/>
  <c r="M12"/>
  <c r="K12"/>
  <c r="I12"/>
  <c r="G12"/>
  <c r="C12"/>
  <c r="AB11"/>
  <c r="AA11"/>
  <c r="X11"/>
  <c r="U11"/>
  <c r="S11"/>
  <c r="R11"/>
  <c r="N11"/>
  <c r="M11"/>
  <c r="K11"/>
  <c r="I11"/>
  <c r="G11"/>
  <c r="C11"/>
  <c r="AB10"/>
  <c r="AA10"/>
  <c r="X10"/>
  <c r="U10"/>
  <c r="S10"/>
  <c r="R10"/>
  <c r="N10"/>
  <c r="M10"/>
  <c r="K10"/>
  <c r="I10"/>
  <c r="G10"/>
  <c r="C10"/>
  <c r="AB9"/>
  <c r="AA9"/>
  <c r="X9"/>
  <c r="U9"/>
  <c r="S9"/>
  <c r="R9"/>
  <c r="N9"/>
  <c r="M9"/>
  <c r="K9"/>
  <c r="I9"/>
  <c r="G9"/>
  <c r="C9"/>
  <c r="AB8"/>
  <c r="AA8"/>
  <c r="X8"/>
  <c r="U8"/>
  <c r="S8"/>
  <c r="R8"/>
  <c r="N8"/>
  <c r="M8"/>
  <c r="K8"/>
  <c r="I8"/>
  <c r="C8"/>
  <c r="AB7"/>
  <c r="AA7"/>
  <c r="X7"/>
  <c r="U7"/>
  <c r="S7"/>
  <c r="R7"/>
  <c r="N7"/>
  <c r="M7"/>
  <c r="K7"/>
  <c r="I7"/>
  <c r="C7"/>
  <c r="AB6"/>
  <c r="AA6"/>
  <c r="X6"/>
  <c r="U6"/>
  <c r="S6"/>
  <c r="R6"/>
  <c r="N6"/>
  <c r="M6"/>
  <c r="K6"/>
  <c r="I6"/>
  <c r="C6"/>
  <c r="AB5"/>
  <c r="AA5"/>
  <c r="X5"/>
  <c r="U5"/>
  <c r="S5"/>
  <c r="R5"/>
  <c r="N5"/>
  <c r="M5"/>
  <c r="K5"/>
  <c r="I5"/>
  <c r="C5"/>
  <c r="AB4"/>
  <c r="AA4"/>
  <c r="X4"/>
  <c r="U4"/>
  <c r="S4"/>
  <c r="R4"/>
  <c r="N4"/>
  <c r="M4"/>
  <c r="K4"/>
  <c r="I4"/>
  <c r="C4"/>
  <c r="AD3"/>
  <c r="AC3"/>
  <c r="AB3"/>
  <c r="AA3"/>
  <c r="Z3"/>
  <c r="Y3"/>
  <c r="X3"/>
  <c r="V3"/>
  <c r="U3"/>
  <c r="T3"/>
  <c r="S3"/>
  <c r="R3"/>
  <c r="O3"/>
  <c r="N3"/>
  <c r="M3"/>
  <c r="K3"/>
  <c r="J3"/>
  <c r="I3"/>
  <c r="D3"/>
  <c r="C3"/>
  <c r="B40"/>
  <c r="B39"/>
  <c r="B38"/>
  <c r="B37"/>
  <c r="B36"/>
  <c r="B35"/>
  <c r="B34"/>
  <c r="B33"/>
  <c r="B32"/>
  <c r="B31"/>
  <c r="B30"/>
  <c r="B29"/>
  <c r="B28"/>
  <c r="B27"/>
  <c r="B26"/>
  <c r="B25"/>
  <c r="B24"/>
  <c r="B23"/>
  <c r="B22"/>
  <c r="B21"/>
  <c r="B20"/>
  <c r="B19"/>
  <c r="B18"/>
  <c r="B17"/>
  <c r="B16"/>
  <c r="B15"/>
  <c r="B14"/>
  <c r="B13"/>
  <c r="B12"/>
  <c r="B11"/>
  <c r="B10"/>
  <c r="B9"/>
  <c r="B8"/>
  <c r="B7"/>
  <c r="B6"/>
  <c r="B5"/>
  <c r="B4"/>
  <c r="B3"/>
  <c r="H19" i="86"/>
  <c r="H40"/>
  <c r="J40"/>
  <c r="J39"/>
  <c r="J38"/>
  <c r="J37"/>
  <c r="J36"/>
  <c r="J35"/>
  <c r="J34"/>
  <c r="H39"/>
  <c r="H38"/>
  <c r="H37"/>
  <c r="H36"/>
  <c r="H35"/>
  <c r="H34"/>
  <c r="H33"/>
  <c r="H32"/>
  <c r="H31"/>
  <c r="H30"/>
  <c r="H29"/>
  <c r="H28"/>
  <c r="H27"/>
  <c r="H26"/>
  <c r="H25"/>
  <c r="H24"/>
  <c r="H23"/>
  <c r="H22"/>
  <c r="H21"/>
  <c r="H20"/>
  <c r="B39"/>
  <c r="B37"/>
  <c r="B36"/>
  <c r="B35"/>
  <c r="B34"/>
  <c r="B31"/>
  <c r="B30"/>
  <c r="B29"/>
  <c r="B27"/>
  <c r="B25"/>
  <c r="B24"/>
  <c r="B22"/>
  <c r="B21"/>
  <c r="B20"/>
  <c r="B19"/>
  <c r="E40"/>
  <c r="E39"/>
  <c r="E38"/>
  <c r="E37"/>
  <c r="E36"/>
  <c r="E35"/>
  <c r="E34"/>
  <c r="E33"/>
  <c r="E32"/>
  <c r="E31"/>
  <c r="E30"/>
  <c r="E29"/>
  <c r="E28"/>
  <c r="E27"/>
  <c r="E26"/>
  <c r="E25"/>
  <c r="E24"/>
  <c r="E23"/>
  <c r="E22"/>
  <c r="E21"/>
  <c r="E20"/>
  <c r="E19"/>
  <c r="G40"/>
  <c r="I39"/>
  <c r="G39"/>
  <c r="I38"/>
  <c r="G38"/>
  <c r="I37"/>
  <c r="I36"/>
  <c r="G36"/>
  <c r="I35"/>
  <c r="G35"/>
  <c r="I34"/>
  <c r="G34"/>
  <c r="I33"/>
  <c r="G33"/>
  <c r="I32"/>
  <c r="G32"/>
  <c r="I31"/>
  <c r="G31"/>
  <c r="I30"/>
  <c r="G30"/>
  <c r="I29"/>
  <c r="G29"/>
  <c r="I28"/>
  <c r="G28"/>
  <c r="I27"/>
  <c r="G27"/>
  <c r="I26"/>
  <c r="G26"/>
  <c r="I25"/>
  <c r="G25"/>
  <c r="I24"/>
  <c r="G24"/>
  <c r="I23"/>
  <c r="I22"/>
  <c r="G22"/>
  <c r="I21"/>
  <c r="G21"/>
  <c r="I20"/>
  <c r="G20"/>
  <c r="I19"/>
  <c r="G19"/>
  <c r="P39"/>
  <c r="P38"/>
  <c r="P37"/>
  <c r="P36"/>
  <c r="P35"/>
  <c r="P34"/>
  <c r="P33"/>
  <c r="P32"/>
  <c r="P31"/>
  <c r="P30"/>
  <c r="P29"/>
  <c r="P28"/>
  <c r="P27"/>
  <c r="P26"/>
  <c r="P25"/>
  <c r="P24"/>
  <c r="P23"/>
  <c r="P22"/>
  <c r="P21"/>
  <c r="P20"/>
  <c r="P19"/>
  <c r="O40"/>
  <c r="N40"/>
  <c r="O39"/>
  <c r="N39"/>
  <c r="O38"/>
  <c r="N38"/>
  <c r="O37"/>
  <c r="N37"/>
  <c r="O36"/>
  <c r="N36"/>
  <c r="O35"/>
  <c r="N35"/>
  <c r="O34"/>
  <c r="N34"/>
  <c r="O33"/>
  <c r="N33"/>
  <c r="O32"/>
  <c r="N32"/>
  <c r="O31"/>
  <c r="N31"/>
  <c r="O30"/>
  <c r="N30"/>
  <c r="O29"/>
  <c r="N29"/>
  <c r="O28"/>
  <c r="N28"/>
  <c r="O27"/>
  <c r="N27"/>
  <c r="O26"/>
  <c r="N26"/>
  <c r="O25"/>
  <c r="N25"/>
  <c r="O24"/>
  <c r="N24"/>
  <c r="N23"/>
  <c r="O22"/>
  <c r="N22"/>
  <c r="O21"/>
  <c r="N21"/>
  <c r="O20"/>
  <c r="N20"/>
  <c r="O19"/>
  <c r="N19"/>
  <c r="T39"/>
  <c r="T38"/>
  <c r="T37"/>
  <c r="T36"/>
  <c r="T35"/>
  <c r="T34"/>
  <c r="T33"/>
  <c r="T32"/>
  <c r="T31"/>
  <c r="T30"/>
  <c r="T29"/>
  <c r="T28"/>
  <c r="T27"/>
  <c r="T26"/>
  <c r="T25"/>
  <c r="T24"/>
  <c r="T23"/>
  <c r="T22"/>
  <c r="T21"/>
  <c r="T20"/>
  <c r="T19"/>
  <c r="V40"/>
  <c r="V38"/>
  <c r="V37"/>
  <c r="V36"/>
  <c r="V35"/>
  <c r="V34"/>
  <c r="V32"/>
  <c r="V30"/>
  <c r="V29"/>
  <c r="V28"/>
  <c r="V27"/>
  <c r="V26"/>
  <c r="V25"/>
  <c r="V24"/>
  <c r="V23"/>
  <c r="V22"/>
  <c r="V21"/>
  <c r="V20"/>
  <c r="V19"/>
  <c r="AD39"/>
  <c r="AD38"/>
  <c r="AD37"/>
  <c r="AD36"/>
  <c r="AD35"/>
  <c r="AD34"/>
  <c r="AD33"/>
  <c r="AD32"/>
  <c r="AD31"/>
  <c r="AD30"/>
  <c r="AD29"/>
  <c r="AD28"/>
  <c r="AD27"/>
  <c r="AD26"/>
  <c r="AD25"/>
  <c r="AD24"/>
  <c r="AD23"/>
  <c r="AD22"/>
  <c r="AD21"/>
  <c r="AD20"/>
  <c r="AD19"/>
  <c r="AC40"/>
  <c r="AC39"/>
  <c r="AC38"/>
  <c r="AC37"/>
  <c r="AC36"/>
  <c r="AC35"/>
  <c r="AC34"/>
  <c r="AC33"/>
  <c r="AC32"/>
  <c r="AC31"/>
  <c r="AC30"/>
  <c r="AC29"/>
  <c r="AC28"/>
  <c r="AC27"/>
  <c r="AC26"/>
  <c r="AC25"/>
  <c r="AC24"/>
  <c r="AC23"/>
  <c r="AC22"/>
  <c r="AC21"/>
  <c r="AC20"/>
  <c r="AC19"/>
  <c r="B33"/>
  <c r="A86" i="2"/>
  <c r="G30" i="58"/>
  <c r="G30" i="57" s="1"/>
  <c r="L31" i="7" s="1"/>
  <c r="G11" i="228" s="1"/>
  <c r="G31" i="57"/>
  <c r="J47"/>
  <c r="R48" i="7" s="1"/>
  <c r="J28" i="228" s="1"/>
  <c r="Q25" i="6"/>
  <c r="BJ26"/>
  <c r="E23" i="64"/>
  <c r="AC25" i="76"/>
  <c r="E49" i="35"/>
  <c r="E49" i="37" s="1"/>
  <c r="E49" i="34"/>
  <c r="E49" i="36" s="1"/>
  <c r="M49" i="35"/>
  <c r="M49" i="37" s="1"/>
  <c r="M49" i="34"/>
  <c r="M49" i="36" s="1"/>
  <c r="BG50" i="9"/>
  <c r="M30" i="231" s="1"/>
  <c r="AM50" i="9"/>
  <c r="I30" i="231" s="1"/>
  <c r="AH50" i="9"/>
  <c r="H30" i="231" s="1"/>
  <c r="AC50" i="9"/>
  <c r="G30" i="231" s="1"/>
  <c r="X50" i="9"/>
  <c r="S50"/>
  <c r="BF50" i="8"/>
  <c r="M30" i="222" s="1"/>
  <c r="BO50" i="9"/>
  <c r="DQ51" i="11"/>
  <c r="DH51"/>
  <c r="CY51"/>
  <c r="AZ50" i="9"/>
  <c r="CP51" i="11"/>
  <c r="AU50" i="9"/>
  <c r="CG51" i="11"/>
  <c r="AF50" i="9"/>
  <c r="BF51" i="11"/>
  <c r="AA50" i="9"/>
  <c r="AW51" i="11"/>
  <c r="L50" i="9"/>
  <c r="V51" i="11"/>
  <c r="G50" i="9"/>
  <c r="M51" i="11"/>
  <c r="B24" i="35"/>
  <c r="B24" i="34"/>
  <c r="O49" i="35"/>
  <c r="O49" i="37" s="1"/>
  <c r="O49" i="34"/>
  <c r="O49" i="36" s="1"/>
  <c r="K49" i="35"/>
  <c r="K49" i="37" s="1"/>
  <c r="K49" i="34"/>
  <c r="K49" i="36" s="1"/>
  <c r="J49" i="35"/>
  <c r="J49" i="37" s="1"/>
  <c r="J49" i="34"/>
  <c r="J49" i="36" s="1"/>
  <c r="H49" i="35"/>
  <c r="H49" i="37" s="1"/>
  <c r="G49" i="35"/>
  <c r="G49" i="37" s="1"/>
  <c r="G49" i="34"/>
  <c r="G49" i="36" s="1"/>
  <c r="F49" i="35"/>
  <c r="F49" i="37" s="1"/>
  <c r="F49" i="34"/>
  <c r="F49" i="36" s="1"/>
  <c r="C49" i="35"/>
  <c r="C49" i="37" s="1"/>
  <c r="F24" i="35"/>
  <c r="F24" i="34"/>
  <c r="E24" i="35"/>
  <c r="E24" i="34"/>
  <c r="O23" i="35"/>
  <c r="O23" i="34"/>
  <c r="L23" i="35"/>
  <c r="K23"/>
  <c r="K23" i="34"/>
  <c r="I23" i="35"/>
  <c r="I23" i="34"/>
  <c r="G23" i="35"/>
  <c r="G23" i="34"/>
  <c r="F23" i="35"/>
  <c r="F23" i="34"/>
  <c r="D23" i="35"/>
  <c r="L33" i="7"/>
  <c r="G13" i="228" s="1"/>
  <c r="P49" i="7"/>
  <c r="I29" i="228" s="1"/>
  <c r="J49" i="7"/>
  <c r="F29" i="228" s="1"/>
  <c r="D49" i="7"/>
  <c r="C29" i="228" s="1"/>
  <c r="H48" i="7"/>
  <c r="E28" i="228" s="1"/>
  <c r="J30" i="62"/>
  <c r="J30" i="55" s="1"/>
  <c r="E25" i="62"/>
  <c r="E25" i="55" s="1"/>
  <c r="B46" i="44"/>
  <c r="B46" i="42" s="1"/>
  <c r="B47" i="4" s="1"/>
  <c r="B27" i="206" s="1"/>
  <c r="C46" i="44"/>
  <c r="C46" i="42" s="1"/>
  <c r="K47" i="4" s="1"/>
  <c r="C27" i="206" s="1"/>
  <c r="C47" i="44"/>
  <c r="C47" i="42" s="1"/>
  <c r="K48" i="4" s="1"/>
  <c r="C28" i="206" s="1"/>
  <c r="D46" i="44"/>
  <c r="D46" i="42" s="1"/>
  <c r="T47" i="4" s="1"/>
  <c r="D27" i="206" s="1"/>
  <c r="E46" i="44"/>
  <c r="E46" i="42" s="1"/>
  <c r="AC47" i="4" s="1"/>
  <c r="E27" i="206" s="1"/>
  <c r="E47" i="44"/>
  <c r="E47" i="42" s="1"/>
  <c r="AC48" i="4" s="1"/>
  <c r="E28" i="206" s="1"/>
  <c r="F46" i="44"/>
  <c r="F46" i="42" s="1"/>
  <c r="AL47" i="4" s="1"/>
  <c r="F27" i="206" s="1"/>
  <c r="G46" i="44"/>
  <c r="G46" i="42" s="1"/>
  <c r="AU47" i="4" s="1"/>
  <c r="G27" i="206" s="1"/>
  <c r="H46" i="44"/>
  <c r="H46" i="42" s="1"/>
  <c r="BD47" i="4" s="1"/>
  <c r="H27" i="206" s="1"/>
  <c r="H47" i="44"/>
  <c r="H47" i="42" s="1"/>
  <c r="BD48" i="4" s="1"/>
  <c r="H28" i="206" s="1"/>
  <c r="I46" i="44"/>
  <c r="I46" i="42" s="1"/>
  <c r="BM47" i="4" s="1"/>
  <c r="I27" i="206" s="1"/>
  <c r="I47" i="44"/>
  <c r="I47" i="42" s="1"/>
  <c r="BM48" i="4" s="1"/>
  <c r="I28" i="206" s="1"/>
  <c r="J46" i="44"/>
  <c r="J46" i="42" s="1"/>
  <c r="BV47" i="4" s="1"/>
  <c r="J27" i="206" s="1"/>
  <c r="J47" i="44"/>
  <c r="J47" i="42" s="1"/>
  <c r="BV48" i="4" s="1"/>
  <c r="J28" i="206" s="1"/>
  <c r="M46" i="44"/>
  <c r="M46" i="42" s="1"/>
  <c r="CW47" i="4" s="1"/>
  <c r="M27" i="206" s="1"/>
  <c r="O46" i="44"/>
  <c r="O46" i="42" s="1"/>
  <c r="DO47" i="4" s="1"/>
  <c r="O27" i="206" s="1"/>
  <c r="U24" i="63"/>
  <c r="AF25"/>
  <c r="AF24" s="1"/>
  <c r="J50" i="76"/>
  <c r="H50"/>
  <c r="I50"/>
  <c r="AH50"/>
  <c r="AK50"/>
  <c r="AI50"/>
  <c r="AJ50"/>
  <c r="AZ50"/>
  <c r="BC50"/>
  <c r="BA50"/>
  <c r="BB50"/>
  <c r="O24" i="34"/>
  <c r="L24"/>
  <c r="K24"/>
  <c r="G24"/>
  <c r="BJ25" i="6"/>
  <c r="Q24"/>
  <c r="G24"/>
  <c r="AI38" i="51"/>
  <c r="AI39" s="1"/>
  <c r="AI40" s="1"/>
  <c r="K40" i="49" s="1"/>
  <c r="CG40" i="4" s="1"/>
  <c r="K20" i="212" s="1"/>
  <c r="AW21" i="51"/>
  <c r="O22" i="49"/>
  <c r="DQ22" i="4" s="1"/>
  <c r="D21" i="50"/>
  <c r="D16"/>
  <c r="N11" i="22"/>
  <c r="G11"/>
  <c r="DO50" i="11"/>
  <c r="DQ49"/>
  <c r="DW49" s="1"/>
  <c r="DV49" s="1"/>
  <c r="BO48" i="9"/>
  <c r="DF50" i="11"/>
  <c r="DF51" s="1"/>
  <c r="DF52" s="1"/>
  <c r="DF53" s="1"/>
  <c r="DF54" s="1"/>
  <c r="CW51"/>
  <c r="CP49"/>
  <c r="AZ48" i="9"/>
  <c r="CE50" i="11"/>
  <c r="CG49"/>
  <c r="CM49" s="1"/>
  <c r="CL49" s="1"/>
  <c r="AU48" i="9"/>
  <c r="BV50" i="11"/>
  <c r="BV51" s="1"/>
  <c r="BV52" s="1"/>
  <c r="BV53" s="1"/>
  <c r="BX49"/>
  <c r="CD49" s="1"/>
  <c r="BM50"/>
  <c r="BM51" s="1"/>
  <c r="BM52" s="1"/>
  <c r="BM53" s="1"/>
  <c r="BD50"/>
  <c r="BD51" s="1"/>
  <c r="BD52" s="1"/>
  <c r="BD53" s="1"/>
  <c r="BF49"/>
  <c r="AW49"/>
  <c r="AA48" i="9"/>
  <c r="V48"/>
  <c r="AC50" i="11"/>
  <c r="AC51" s="1"/>
  <c r="AC52" s="1"/>
  <c r="AC53" s="1"/>
  <c r="AC54" s="1"/>
  <c r="T50"/>
  <c r="T51" s="1"/>
  <c r="T52" s="1"/>
  <c r="T53" s="1"/>
  <c r="T54" s="1"/>
  <c r="V49"/>
  <c r="AB49" s="1"/>
  <c r="Y49" s="1"/>
  <c r="G48" i="9"/>
  <c r="M49" i="11"/>
  <c r="B50"/>
  <c r="B51" s="1"/>
  <c r="B52" s="1"/>
  <c r="B53" s="1"/>
  <c r="B54" s="1"/>
  <c r="BJ49" i="8"/>
  <c r="BM48"/>
  <c r="BE50"/>
  <c r="M30" i="221" s="1"/>
  <c r="AU49" i="8"/>
  <c r="AX48"/>
  <c r="AK49"/>
  <c r="AN48"/>
  <c r="AF49"/>
  <c r="AI48"/>
  <c r="AA50"/>
  <c r="G30" i="221" s="1"/>
  <c r="V49" i="8"/>
  <c r="Y48"/>
  <c r="Q49"/>
  <c r="T48"/>
  <c r="L49"/>
  <c r="D29" i="221" s="1"/>
  <c r="AP49" i="8"/>
  <c r="AS48"/>
  <c r="B49"/>
  <c r="DT48" i="76"/>
  <c r="DU48"/>
  <c r="DV48"/>
  <c r="DW48"/>
  <c r="DT47"/>
  <c r="DU46"/>
  <c r="DT45"/>
  <c r="DU45"/>
  <c r="DV45"/>
  <c r="DW45"/>
  <c r="DT43"/>
  <c r="DU43"/>
  <c r="DV43"/>
  <c r="DW43"/>
  <c r="DU42"/>
  <c r="DV42"/>
  <c r="DU41"/>
  <c r="DT40"/>
  <c r="DU40"/>
  <c r="DV40"/>
  <c r="DW40"/>
  <c r="DT38"/>
  <c r="DU38"/>
  <c r="DV38"/>
  <c r="DW38"/>
  <c r="DU37"/>
  <c r="DU36"/>
  <c r="DU35"/>
  <c r="DV35"/>
  <c r="DW35"/>
  <c r="DQ34"/>
  <c r="DK48"/>
  <c r="DL48"/>
  <c r="DK47"/>
  <c r="DK46"/>
  <c r="DL46"/>
  <c r="DM46"/>
  <c r="DN46"/>
  <c r="DK45"/>
  <c r="DL45"/>
  <c r="DM45"/>
  <c r="DN45"/>
  <c r="DK43"/>
  <c r="DL43"/>
  <c r="DK42"/>
  <c r="DK41"/>
  <c r="DL41"/>
  <c r="DM41"/>
  <c r="DN41"/>
  <c r="DK40"/>
  <c r="DL40"/>
  <c r="DM40"/>
  <c r="DN40"/>
  <c r="DK38"/>
  <c r="DL38"/>
  <c r="DK37"/>
  <c r="DK36"/>
  <c r="DL36"/>
  <c r="DM36"/>
  <c r="DN36"/>
  <c r="DL35"/>
  <c r="DN35"/>
  <c r="DN32"/>
  <c r="DG35"/>
  <c r="DK35" s="1"/>
  <c r="DB48"/>
  <c r="DC48"/>
  <c r="DD48"/>
  <c r="DE48"/>
  <c r="DB47"/>
  <c r="DC47"/>
  <c r="DD47"/>
  <c r="DE47"/>
  <c r="DD46"/>
  <c r="DE46"/>
  <c r="DD45"/>
  <c r="DB43"/>
  <c r="DC43"/>
  <c r="DD43"/>
  <c r="DE43"/>
  <c r="DD42"/>
  <c r="DE42"/>
  <c r="DD41"/>
  <c r="DB40"/>
  <c r="DC40"/>
  <c r="DD40"/>
  <c r="DE40"/>
  <c r="DB38"/>
  <c r="DC38"/>
  <c r="DD38"/>
  <c r="DE38"/>
  <c r="DD37"/>
  <c r="DE37"/>
  <c r="DD36"/>
  <c r="DC35"/>
  <c r="DD35"/>
  <c r="CY34"/>
  <c r="CT48"/>
  <c r="CU48"/>
  <c r="CT47"/>
  <c r="CS46"/>
  <c r="CT46"/>
  <c r="CU46"/>
  <c r="CV46"/>
  <c r="CS45"/>
  <c r="CT45"/>
  <c r="CU45"/>
  <c r="CV45"/>
  <c r="CT43"/>
  <c r="BU44" i="82" s="1"/>
  <c r="CU43" i="76"/>
  <c r="CT42"/>
  <c r="BU43" i="82" s="1"/>
  <c r="CT41" i="76"/>
  <c r="BU42" i="82" s="1"/>
  <c r="CU41" i="76"/>
  <c r="CV41"/>
  <c r="CS40"/>
  <c r="BT41" i="82" s="1"/>
  <c r="BX41" s="1"/>
  <c r="BZ41" s="1"/>
  <c r="CT40" i="76"/>
  <c r="BU41" i="82" s="1"/>
  <c r="CU40" i="76"/>
  <c r="CV40"/>
  <c r="CT38"/>
  <c r="BU39" i="82" s="1"/>
  <c r="CU38" i="76"/>
  <c r="CT37"/>
  <c r="BU38" i="82" s="1"/>
  <c r="CS36" i="76"/>
  <c r="CT36"/>
  <c r="BU37" i="82" s="1"/>
  <c r="CU36" i="76"/>
  <c r="CV36"/>
  <c r="CU35"/>
  <c r="CA48"/>
  <c r="CA47"/>
  <c r="CB47"/>
  <c r="CC47"/>
  <c r="CD47"/>
  <c r="CA46"/>
  <c r="CB46"/>
  <c r="CC46"/>
  <c r="CD46"/>
  <c r="CA45"/>
  <c r="CB45"/>
  <c r="CA43"/>
  <c r="CB43"/>
  <c r="CB42"/>
  <c r="CD41"/>
  <c r="CA40"/>
  <c r="CB40"/>
  <c r="CD40"/>
  <c r="CA38"/>
  <c r="CB38"/>
  <c r="CD38"/>
  <c r="CA37"/>
  <c r="CB37"/>
  <c r="CD37"/>
  <c r="CD36"/>
  <c r="CD34"/>
  <c r="BZ33"/>
  <c r="BZ32" s="1"/>
  <c r="BX34"/>
  <c r="BX33" s="1"/>
  <c r="BW35"/>
  <c r="BS48"/>
  <c r="BT48"/>
  <c r="BS47"/>
  <c r="BR46"/>
  <c r="BS46"/>
  <c r="BT46"/>
  <c r="BU46"/>
  <c r="BR45"/>
  <c r="BS45"/>
  <c r="BT45"/>
  <c r="BU45"/>
  <c r="BR42"/>
  <c r="BS42"/>
  <c r="BU42"/>
  <c r="BU41"/>
  <c r="BR40"/>
  <c r="BS40"/>
  <c r="BU40"/>
  <c r="BS38"/>
  <c r="BU38"/>
  <c r="BU37"/>
  <c r="BU35"/>
  <c r="AW33"/>
  <c r="AN33"/>
  <c r="AR33" s="1"/>
  <c r="Z34"/>
  <c r="Q35" i="82" s="1"/>
  <c r="V33" i="76"/>
  <c r="U34"/>
  <c r="Y34" s="1"/>
  <c r="P35" i="82" s="1"/>
  <c r="F33" i="76"/>
  <c r="AH9" i="3"/>
  <c r="AN47" i="8"/>
  <c r="AN46"/>
  <c r="AN45"/>
  <c r="AI45"/>
  <c r="AD46"/>
  <c r="AD45"/>
  <c r="AD44"/>
  <c r="T44"/>
  <c r="E47"/>
  <c r="E45"/>
  <c r="BI48" i="76"/>
  <c r="BJ48"/>
  <c r="BK48"/>
  <c r="BL48"/>
  <c r="BI47"/>
  <c r="BJ47"/>
  <c r="BK47"/>
  <c r="BL47"/>
  <c r="BI46"/>
  <c r="BL46"/>
  <c r="BK43"/>
  <c r="BL43"/>
  <c r="BK42"/>
  <c r="BK41"/>
  <c r="BL41"/>
  <c r="BI40"/>
  <c r="BJ40"/>
  <c r="BK40"/>
  <c r="BL40"/>
  <c r="BK38"/>
  <c r="BL38"/>
  <c r="BK37"/>
  <c r="BI36"/>
  <c r="BJ36"/>
  <c r="BK36"/>
  <c r="BL36"/>
  <c r="AZ48"/>
  <c r="BA48"/>
  <c r="BB48"/>
  <c r="BC48"/>
  <c r="AZ47"/>
  <c r="BA47"/>
  <c r="BB47"/>
  <c r="BC47"/>
  <c r="AZ46"/>
  <c r="BA46"/>
  <c r="AZ43"/>
  <c r="BA43"/>
  <c r="AZ42"/>
  <c r="BB41"/>
  <c r="BC41"/>
  <c r="AZ40"/>
  <c r="BA40"/>
  <c r="BB40"/>
  <c r="BC40"/>
  <c r="AZ38"/>
  <c r="BC38"/>
  <c r="AZ36"/>
  <c r="BA36"/>
  <c r="BB36"/>
  <c r="BC36"/>
  <c r="BC35"/>
  <c r="BA33"/>
  <c r="AQ47"/>
  <c r="AR47"/>
  <c r="AS47"/>
  <c r="AT47"/>
  <c r="AQ46"/>
  <c r="AR46"/>
  <c r="AS46"/>
  <c r="AT46"/>
  <c r="AR45"/>
  <c r="AS45"/>
  <c r="AQ43"/>
  <c r="AR43"/>
  <c r="AS43"/>
  <c r="AT43"/>
  <c r="AQ42"/>
  <c r="AR42"/>
  <c r="AS42"/>
  <c r="AT42"/>
  <c r="AR41"/>
  <c r="AT41"/>
  <c r="AQ38"/>
  <c r="AR38"/>
  <c r="AS38"/>
  <c r="AT38"/>
  <c r="AQ37"/>
  <c r="AS37"/>
  <c r="AT37"/>
  <c r="AS36"/>
  <c r="AT36"/>
  <c r="AH48"/>
  <c r="AI48"/>
  <c r="AH47"/>
  <c r="AH46"/>
  <c r="AI46"/>
  <c r="AJ46"/>
  <c r="AK46"/>
  <c r="AH45"/>
  <c r="AI45"/>
  <c r="AJ45"/>
  <c r="AK45"/>
  <c r="AH43"/>
  <c r="AI43"/>
  <c r="AJ43"/>
  <c r="AK43"/>
  <c r="AH42"/>
  <c r="AI42"/>
  <c r="AJ42"/>
  <c r="AK42"/>
  <c r="AH41"/>
  <c r="AH38"/>
  <c r="AI38"/>
  <c r="AJ38"/>
  <c r="AK38"/>
  <c r="AH37"/>
  <c r="AI37"/>
  <c r="AK37"/>
  <c r="Y43"/>
  <c r="P44" i="82" s="1"/>
  <c r="Z43" i="76"/>
  <c r="Q44" i="82" s="1"/>
  <c r="AA43" i="76"/>
  <c r="AB43"/>
  <c r="Y42"/>
  <c r="P43" i="82" s="1"/>
  <c r="Z42" i="76"/>
  <c r="Q43" i="82" s="1"/>
  <c r="AA42" i="76"/>
  <c r="AB42"/>
  <c r="Z41"/>
  <c r="Q42" i="82" s="1"/>
  <c r="AB40" i="76"/>
  <c r="Y38"/>
  <c r="P39" i="82" s="1"/>
  <c r="Z38" i="76"/>
  <c r="Q39" i="82" s="1"/>
  <c r="AA38" i="76"/>
  <c r="AB38"/>
  <c r="Y37"/>
  <c r="P38" i="82" s="1"/>
  <c r="AB37" i="76"/>
  <c r="Y36"/>
  <c r="P37" i="82" s="1"/>
  <c r="Z36" i="76"/>
  <c r="Q37" i="82" s="1"/>
  <c r="P48" i="76"/>
  <c r="Q48"/>
  <c r="R48"/>
  <c r="S48"/>
  <c r="P47"/>
  <c r="Q47"/>
  <c r="R46"/>
  <c r="P45"/>
  <c r="Q45"/>
  <c r="R45"/>
  <c r="S45"/>
  <c r="P43"/>
  <c r="Q43"/>
  <c r="R43"/>
  <c r="S43"/>
  <c r="P40"/>
  <c r="Q40"/>
  <c r="R40"/>
  <c r="S40"/>
  <c r="P38"/>
  <c r="Q38"/>
  <c r="R38"/>
  <c r="S38"/>
  <c r="P37"/>
  <c r="Q37"/>
  <c r="R36"/>
  <c r="S35"/>
  <c r="G48"/>
  <c r="H48"/>
  <c r="I48"/>
  <c r="J48"/>
  <c r="G47"/>
  <c r="H47"/>
  <c r="I47"/>
  <c r="J47"/>
  <c r="G46"/>
  <c r="J46"/>
  <c r="G43"/>
  <c r="H43"/>
  <c r="I43"/>
  <c r="J43"/>
  <c r="H41"/>
  <c r="G40"/>
  <c r="H40"/>
  <c r="I40"/>
  <c r="J40"/>
  <c r="G38"/>
  <c r="H38"/>
  <c r="I38"/>
  <c r="J38"/>
  <c r="H37"/>
  <c r="J35"/>
  <c r="Y48"/>
  <c r="Z48"/>
  <c r="AA48"/>
  <c r="AB48"/>
  <c r="Y47"/>
  <c r="Z47"/>
  <c r="AA47"/>
  <c r="AB47"/>
  <c r="Z45"/>
  <c r="AG49" i="5"/>
  <c r="AL4" i="47"/>
  <c r="AK4"/>
  <c r="AK5" s="1"/>
  <c r="AD4"/>
  <c r="AE4" s="1"/>
  <c r="H3" i="46" s="1"/>
  <c r="BE14" i="4" s="1"/>
  <c r="AC4" i="47"/>
  <c r="AC5" s="1"/>
  <c r="AC6" s="1"/>
  <c r="AC7" s="1"/>
  <c r="AC8" s="1"/>
  <c r="AC9" s="1"/>
  <c r="AC10" s="1"/>
  <c r="AC11" s="1"/>
  <c r="AC12" s="1"/>
  <c r="AC13" s="1"/>
  <c r="AC14" s="1"/>
  <c r="AC15" s="1"/>
  <c r="AC16" s="1"/>
  <c r="AC17" s="1"/>
  <c r="AC18" s="1"/>
  <c r="Y4"/>
  <c r="X4"/>
  <c r="X5" s="1"/>
  <c r="P4"/>
  <c r="P5" s="1"/>
  <c r="P6" s="1"/>
  <c r="P7" s="1"/>
  <c r="P8" s="1"/>
  <c r="P9" s="1"/>
  <c r="P10" s="1"/>
  <c r="P11" s="1"/>
  <c r="P12" s="1"/>
  <c r="P13" s="1"/>
  <c r="P14" s="1"/>
  <c r="P15" s="1"/>
  <c r="P16" s="1"/>
  <c r="P17" s="1"/>
  <c r="L4"/>
  <c r="M4" s="1"/>
  <c r="D3" i="46" s="1"/>
  <c r="U14" i="4" s="1"/>
  <c r="K4" i="47"/>
  <c r="K5" s="1"/>
  <c r="H4"/>
  <c r="G4"/>
  <c r="G5" s="1"/>
  <c r="G6" s="1"/>
  <c r="G7" s="1"/>
  <c r="G8" s="1"/>
  <c r="G9" s="1"/>
  <c r="G10" s="1"/>
  <c r="G11" s="1"/>
  <c r="G12" s="1"/>
  <c r="G13" s="1"/>
  <c r="J29" i="31"/>
  <c r="J30" i="32" s="1"/>
  <c r="D26" i="11"/>
  <c r="J26" s="1"/>
  <c r="C26" s="1"/>
  <c r="B25" i="9"/>
  <c r="CY26" i="11"/>
  <c r="DE26" s="1"/>
  <c r="CX26" s="1"/>
  <c r="CP26"/>
  <c r="AZ25" i="9"/>
  <c r="CG26" i="11"/>
  <c r="AU25" i="9"/>
  <c r="BO26" i="11"/>
  <c r="BU26" s="1"/>
  <c r="BF26"/>
  <c r="AF25" i="9"/>
  <c r="AW26" i="11"/>
  <c r="BC26" s="1"/>
  <c r="AA25" i="9"/>
  <c r="V26" i="11"/>
  <c r="BQ48" i="6"/>
  <c r="BB48"/>
  <c r="AR48"/>
  <c r="X48"/>
  <c r="S48"/>
  <c r="H33" i="31"/>
  <c r="H34" i="32" s="1"/>
  <c r="H33" i="34"/>
  <c r="H33" i="36" s="1"/>
  <c r="Q26" i="11"/>
  <c r="AI26"/>
  <c r="E25" i="31"/>
  <c r="E25" i="41"/>
  <c r="DL26" i="11"/>
  <c r="N25" i="41"/>
  <c r="N26"/>
  <c r="E48" i="34"/>
  <c r="E48" i="36" s="1"/>
  <c r="I48" i="37"/>
  <c r="F48" i="34"/>
  <c r="F48" i="36" s="1"/>
  <c r="F48" i="37"/>
  <c r="K48" i="34"/>
  <c r="K48" i="36" s="1"/>
  <c r="K48" i="37"/>
  <c r="M48" i="34"/>
  <c r="M48" i="36" s="1"/>
  <c r="N48" i="34"/>
  <c r="N48" i="36" s="1"/>
  <c r="N48" i="37"/>
  <c r="U35" i="76"/>
  <c r="CO49" i="3"/>
  <c r="J48" i="115"/>
  <c r="I48"/>
  <c r="I49" s="1"/>
  <c r="I50" s="1"/>
  <c r="I51" s="1"/>
  <c r="E48"/>
  <c r="C48"/>
  <c r="G49" i="6"/>
  <c r="M49" i="49"/>
  <c r="CY49" i="4" s="1"/>
  <c r="M29" i="212" s="1"/>
  <c r="L49" i="49"/>
  <c r="L49" i="50" s="1"/>
  <c r="F39" i="47"/>
  <c r="O39"/>
  <c r="S39"/>
  <c r="AJ39"/>
  <c r="AO39"/>
  <c r="AS39"/>
  <c r="AW39"/>
  <c r="BB39"/>
  <c r="BF39"/>
  <c r="W39"/>
  <c r="J39"/>
  <c r="C4"/>
  <c r="C5" s="1"/>
  <c r="BG4"/>
  <c r="BG5" s="1"/>
  <c r="BG6" s="1"/>
  <c r="BC4"/>
  <c r="BC5" s="1"/>
  <c r="B50" i="49"/>
  <c r="D50" i="4" s="1"/>
  <c r="B30" i="212" s="1"/>
  <c r="C49" i="49"/>
  <c r="D50"/>
  <c r="D50" i="50" s="1"/>
  <c r="E49" i="49"/>
  <c r="E49" i="50" s="1"/>
  <c r="F49" i="49"/>
  <c r="F49" i="50" s="1"/>
  <c r="H49" i="49"/>
  <c r="H49" i="50" s="1"/>
  <c r="H50" i="49"/>
  <c r="H50" i="50" s="1"/>
  <c r="I50" i="49"/>
  <c r="BO50" i="4" s="1"/>
  <c r="I30" i="212" s="1"/>
  <c r="K49" i="49"/>
  <c r="CG49" i="4" s="1"/>
  <c r="K29" i="212" s="1"/>
  <c r="K50" i="49"/>
  <c r="CG50" i="4" s="1"/>
  <c r="K30" i="212" s="1"/>
  <c r="N50" i="49"/>
  <c r="N50" i="50" s="1"/>
  <c r="O49" i="49"/>
  <c r="DQ49" i="4" s="1"/>
  <c r="O29" i="212" s="1"/>
  <c r="C48" i="44"/>
  <c r="C48" i="42" s="1"/>
  <c r="K49" i="4" s="1"/>
  <c r="C29" i="206" s="1"/>
  <c r="C49" i="115"/>
  <c r="C50" s="1"/>
  <c r="C51" s="1"/>
  <c r="I49" i="44"/>
  <c r="I49" i="42" s="1"/>
  <c r="BM50" i="4" s="1"/>
  <c r="I30" i="206" s="1"/>
  <c r="I49" i="6"/>
  <c r="AC49"/>
  <c r="AM49"/>
  <c r="AR49"/>
  <c r="AW49"/>
  <c r="BB49"/>
  <c r="BG49"/>
  <c r="BL49"/>
  <c r="BQ49"/>
  <c r="D49"/>
  <c r="J49" i="57"/>
  <c r="J48"/>
  <c r="R49" i="7" s="1"/>
  <c r="J29" i="228" s="1"/>
  <c r="BJ24" i="6"/>
  <c r="Q23"/>
  <c r="G23"/>
  <c r="K38" i="49"/>
  <c r="K38" i="50" s="1"/>
  <c r="AG49" i="3"/>
  <c r="AA12" i="105"/>
  <c r="AD12" s="1"/>
  <c r="G10" i="22"/>
  <c r="BJ12" i="105"/>
  <c r="N10" i="22"/>
  <c r="O48" i="34"/>
  <c r="O48" i="36" s="1"/>
  <c r="O48" i="37"/>
  <c r="G48" i="34"/>
  <c r="G48" i="36" s="1"/>
  <c r="G48" i="37"/>
  <c r="BO48" i="6"/>
  <c r="BO49"/>
  <c r="AI25" i="11"/>
  <c r="AI56" s="1"/>
  <c r="Q25"/>
  <c r="Q56" s="1"/>
  <c r="AW32" i="76"/>
  <c r="AW31" s="1"/>
  <c r="AW30" s="1"/>
  <c r="BW34"/>
  <c r="CA34" s="1"/>
  <c r="BT37" i="82"/>
  <c r="BX37" s="1"/>
  <c r="DQ33" i="76"/>
  <c r="BH49" i="8"/>
  <c r="BJ23" i="6"/>
  <c r="BM23" s="1"/>
  <c r="Q22"/>
  <c r="G22"/>
  <c r="G28" i="57"/>
  <c r="L29" i="7" s="1"/>
  <c r="G9" i="228" s="1"/>
  <c r="BJ11" i="105"/>
  <c r="BM11" s="1"/>
  <c r="N9" i="22"/>
  <c r="AA11" i="105"/>
  <c r="AD11" s="1"/>
  <c r="G9" i="22"/>
  <c r="Q24" i="11"/>
  <c r="AI24"/>
  <c r="C44" i="34"/>
  <c r="C44" i="36" s="1"/>
  <c r="C44" i="37"/>
  <c r="J48" i="34"/>
  <c r="J48" i="36" s="1"/>
  <c r="J48" i="37"/>
  <c r="BJ22" i="6"/>
  <c r="BM22" s="1"/>
  <c r="Q20"/>
  <c r="Q21"/>
  <c r="G20"/>
  <c r="G21"/>
  <c r="G27" i="57"/>
  <c r="L28" i="7" s="1"/>
  <c r="G8" i="228" s="1"/>
  <c r="AA10" i="105"/>
  <c r="G8" i="22"/>
  <c r="BJ10" i="105"/>
  <c r="BM10" s="1"/>
  <c r="N8" i="22"/>
  <c r="AI23" i="11"/>
  <c r="Q23"/>
  <c r="BJ20" i="6"/>
  <c r="BJ21"/>
  <c r="BJ9" i="105"/>
  <c r="BM9" s="1"/>
  <c r="N7" i="22"/>
  <c r="AA9" i="105"/>
  <c r="G7" i="22"/>
  <c r="Q22" i="11"/>
  <c r="AI22"/>
  <c r="AA8" i="105"/>
  <c r="AD8" s="1"/>
  <c r="G6" i="22"/>
  <c r="BJ8" i="105"/>
  <c r="N6" i="22"/>
  <c r="C48" i="34"/>
  <c r="C48" i="36" s="1"/>
  <c r="C48" i="37"/>
  <c r="C47" i="34"/>
  <c r="C47" i="36" s="1"/>
  <c r="C47" i="37"/>
  <c r="E18" i="66"/>
  <c r="AI20" i="11" s="1"/>
  <c r="AI21"/>
  <c r="Q21"/>
  <c r="BJ7" i="105"/>
  <c r="N5" i="22"/>
  <c r="AA7" i="105"/>
  <c r="AD7" s="1"/>
  <c r="G5" i="22"/>
  <c r="Q20" i="11"/>
  <c r="AA6" i="105"/>
  <c r="G4" i="22"/>
  <c r="BJ6" i="105"/>
  <c r="N4" i="22"/>
  <c r="N3"/>
  <c r="Q19" i="11"/>
  <c r="BJ4" i="105"/>
  <c r="BM4" s="1"/>
  <c r="BJ5"/>
  <c r="BM5" s="1"/>
  <c r="AA5"/>
  <c r="G3" i="22"/>
  <c r="Q18" i="11"/>
  <c r="AA4" i="105"/>
  <c r="AD4" s="1"/>
  <c r="Q17" i="11"/>
  <c r="Q16"/>
  <c r="Q15"/>
  <c r="Q14"/>
  <c r="Q13"/>
  <c r="Q12"/>
  <c r="C8" i="66"/>
  <c r="Q11" i="11"/>
  <c r="CS41" i="76" l="1"/>
  <c r="BT42" i="82" s="1"/>
  <c r="BX42" s="1"/>
  <c r="I33" i="76"/>
  <c r="BM18" i="6"/>
  <c r="BM10"/>
  <c r="BM6"/>
  <c r="L49" i="9"/>
  <c r="BJ48"/>
  <c r="AP48"/>
  <c r="BJ40"/>
  <c r="L39"/>
  <c r="V38"/>
  <c r="B38"/>
  <c r="AF35"/>
  <c r="L35"/>
  <c r="AF31"/>
  <c r="L31"/>
  <c r="AP30"/>
  <c r="B30"/>
  <c r="G27"/>
  <c r="AF26"/>
  <c r="V23"/>
  <c r="AK22"/>
  <c r="AF21"/>
  <c r="AU20"/>
  <c r="V19"/>
  <c r="BO17"/>
  <c r="AZ16"/>
  <c r="AF16"/>
  <c r="V11"/>
  <c r="BE8"/>
  <c r="BO4"/>
  <c r="AZ41" i="76"/>
  <c r="DE35"/>
  <c r="BM13" i="6"/>
  <c r="Z49" i="7"/>
  <c r="N29" i="228" s="1"/>
  <c r="N49" i="7"/>
  <c r="H29" i="228" s="1"/>
  <c r="H47" i="7"/>
  <c r="E27" i="228" s="1"/>
  <c r="F49" i="7"/>
  <c r="D29" i="228" s="1"/>
  <c r="AK48" i="9"/>
  <c r="BO43"/>
  <c r="AU43"/>
  <c r="AA39"/>
  <c r="AA31"/>
  <c r="AK28"/>
  <c r="AA26"/>
  <c r="BE23"/>
  <c r="B22"/>
  <c r="AP20"/>
  <c r="V20"/>
  <c r="AA8"/>
  <c r="J29" i="34"/>
  <c r="N35" i="7"/>
  <c r="H15" i="228" s="1"/>
  <c r="G44" i="76"/>
  <c r="B45" i="82" s="1"/>
  <c r="F32" i="76"/>
  <c r="F31" s="1"/>
  <c r="F30" s="1"/>
  <c r="J33"/>
  <c r="J10" i="45"/>
  <c r="T12" i="90"/>
  <c r="BQ50" i="9"/>
  <c r="O29" i="231"/>
  <c r="BP25" i="9"/>
  <c r="O4" i="230"/>
  <c r="AV50" i="9"/>
  <c r="K30" i="230" s="1"/>
  <c r="K29"/>
  <c r="AW32" i="9"/>
  <c r="K11" i="231"/>
  <c r="AQ25" i="9"/>
  <c r="J6" i="230"/>
  <c r="AL41" i="9"/>
  <c r="I21" i="230" s="1"/>
  <c r="I20"/>
  <c r="I47" i="231"/>
  <c r="I37"/>
  <c r="I42"/>
  <c r="AL27" i="9"/>
  <c r="I7" i="230" s="1"/>
  <c r="I8"/>
  <c r="AG36" i="9"/>
  <c r="H16" i="230" s="1"/>
  <c r="H15"/>
  <c r="AI26" i="9"/>
  <c r="H6" i="231"/>
  <c r="BC45" i="76"/>
  <c r="BA45"/>
  <c r="BB45"/>
  <c r="AA40"/>
  <c r="Z40"/>
  <c r="Q41" i="82" s="1"/>
  <c r="Y40" i="76"/>
  <c r="P41" i="82" s="1"/>
  <c r="S41" i="76"/>
  <c r="Q41"/>
  <c r="R41"/>
  <c r="C36" i="5"/>
  <c r="B16" i="217" s="1"/>
  <c r="B15"/>
  <c r="C28" i="5"/>
  <c r="B8" i="217" s="1"/>
  <c r="B7"/>
  <c r="N47" i="115"/>
  <c r="N46" i="44"/>
  <c r="N46" i="42" s="1"/>
  <c r="DF47" i="4" s="1"/>
  <c r="N27" i="206" s="1"/>
  <c r="CP27" i="4"/>
  <c r="L7" i="212" s="1"/>
  <c r="L27" i="50"/>
  <c r="BX28" i="4"/>
  <c r="J8" i="212" s="1"/>
  <c r="J28" i="50"/>
  <c r="AX34" i="76"/>
  <c r="BB35"/>
  <c r="AV35"/>
  <c r="AZ35" s="1"/>
  <c r="AC24" i="6"/>
  <c r="G4" i="226"/>
  <c r="D11" i="26"/>
  <c r="D11" i="25" s="1"/>
  <c r="M13" i="105"/>
  <c r="O13" s="1"/>
  <c r="D12" i="25"/>
  <c r="D17" i="66"/>
  <c r="Z20" i="11"/>
  <c r="D18" i="53"/>
  <c r="O30" i="33"/>
  <c r="O30" i="37" s="1"/>
  <c r="O31"/>
  <c r="CG45" i="4"/>
  <c r="K25" i="212" s="1"/>
  <c r="K45" i="50"/>
  <c r="BU44" i="76"/>
  <c r="BR44"/>
  <c r="AS26" i="62"/>
  <c r="N26" s="1"/>
  <c r="N26" i="55" s="1"/>
  <c r="N25" i="65"/>
  <c r="AS25" i="62" s="1"/>
  <c r="N25" s="1"/>
  <c r="BJ26" i="9" s="1"/>
  <c r="N46" i="55"/>
  <c r="BJ47" i="9"/>
  <c r="J46" i="55"/>
  <c r="AP47" i="9"/>
  <c r="F46" i="55"/>
  <c r="V47" i="9"/>
  <c r="L45" i="55"/>
  <c r="AZ46" i="9"/>
  <c r="N44" i="55"/>
  <c r="BJ45" i="9"/>
  <c r="J44" i="55"/>
  <c r="AP45" i="9"/>
  <c r="B44" i="55"/>
  <c r="B45" i="9"/>
  <c r="H43" i="55"/>
  <c r="AF44" i="9"/>
  <c r="N42" i="55"/>
  <c r="BJ43" i="9"/>
  <c r="F42" i="55"/>
  <c r="V43" i="9"/>
  <c r="B42" i="55"/>
  <c r="B43" i="9"/>
  <c r="H41" i="55"/>
  <c r="AF42" i="9"/>
  <c r="D41" i="55"/>
  <c r="L42" i="9"/>
  <c r="J40" i="55"/>
  <c r="AP41" i="9"/>
  <c r="L37" i="55"/>
  <c r="AZ38" i="9"/>
  <c r="C37" i="55"/>
  <c r="G38" i="9"/>
  <c r="H36" i="55"/>
  <c r="AF37" i="9"/>
  <c r="G33" i="55"/>
  <c r="AA34" i="9"/>
  <c r="D32" i="55"/>
  <c r="L33" i="9"/>
  <c r="F30" i="55"/>
  <c r="V31" i="9"/>
  <c r="L29" i="55"/>
  <c r="AZ30" i="9"/>
  <c r="D29" i="55"/>
  <c r="L30" i="9"/>
  <c r="J28" i="55"/>
  <c r="AP29" i="9"/>
  <c r="L27" i="55"/>
  <c r="AZ28" i="9"/>
  <c r="D27" i="55"/>
  <c r="L28" i="9"/>
  <c r="I26" i="55"/>
  <c r="AK27" i="9"/>
  <c r="O25" i="55"/>
  <c r="BO26" i="9"/>
  <c r="M24" i="55"/>
  <c r="BE25" i="9"/>
  <c r="G22" i="55"/>
  <c r="AA23" i="9"/>
  <c r="G18" i="55"/>
  <c r="AA19" i="9"/>
  <c r="I17" i="55"/>
  <c r="AK18" i="9"/>
  <c r="B17" i="55"/>
  <c r="B18" i="9"/>
  <c r="G16" i="55"/>
  <c r="AA17" i="9"/>
  <c r="I14" i="55"/>
  <c r="AK15" i="9"/>
  <c r="F11" i="55"/>
  <c r="V12" i="9"/>
  <c r="O5" i="55"/>
  <c r="BO6" i="9"/>
  <c r="CP25" i="11"/>
  <c r="CP56" s="1"/>
  <c r="AZ24" i="9"/>
  <c r="AZ56" s="1"/>
  <c r="AW48" i="11"/>
  <c r="AA47" i="9"/>
  <c r="CY47" i="11"/>
  <c r="BE46" i="9"/>
  <c r="AU45"/>
  <c r="CG46" i="11"/>
  <c r="CM46" s="1"/>
  <c r="CF46" s="1"/>
  <c r="BE44" i="9"/>
  <c r="CY45" i="11"/>
  <c r="Q44" i="9"/>
  <c r="AE45" i="11"/>
  <c r="AK45" s="1"/>
  <c r="AD45" s="1"/>
  <c r="AI44" i="10" s="1"/>
  <c r="AA43" i="9"/>
  <c r="AW44" i="11"/>
  <c r="BE42" i="9"/>
  <c r="CY43" i="11"/>
  <c r="M42"/>
  <c r="G41" i="9"/>
  <c r="Q40"/>
  <c r="AE41" i="11"/>
  <c r="M40"/>
  <c r="G39" i="9"/>
  <c r="BO37" i="11"/>
  <c r="BU37" s="1"/>
  <c r="AK36" i="9"/>
  <c r="AK32"/>
  <c r="BO33" i="11"/>
  <c r="DQ32"/>
  <c r="BO31" i="9"/>
  <c r="AU31"/>
  <c r="CG32" i="11"/>
  <c r="AE31"/>
  <c r="AK31" s="1"/>
  <c r="Q30" i="9"/>
  <c r="CG30" i="11"/>
  <c r="AU29" i="9"/>
  <c r="CY29" i="11"/>
  <c r="DE29" s="1"/>
  <c r="DD29" s="1"/>
  <c r="BE28" i="9"/>
  <c r="AE29" i="11"/>
  <c r="Q28" i="9"/>
  <c r="BO25"/>
  <c r="DQ26" i="11"/>
  <c r="AP25" i="9"/>
  <c r="BX26" i="11"/>
  <c r="BO24"/>
  <c r="BU24" s="1"/>
  <c r="BR24" s="1"/>
  <c r="AK23" i="9"/>
  <c r="CP23" i="11"/>
  <c r="AZ22" i="9"/>
  <c r="AW22" i="11"/>
  <c r="BC22" s="1"/>
  <c r="BB22" s="1"/>
  <c r="AY21" i="10" s="1"/>
  <c r="BC21" s="1"/>
  <c r="AU21" i="12" s="1"/>
  <c r="AA21" i="9"/>
  <c r="CY20" i="11"/>
  <c r="BE19" i="9"/>
  <c r="AW19" i="11"/>
  <c r="BC19" s="1"/>
  <c r="AA18" i="9"/>
  <c r="CY15" i="11"/>
  <c r="BE14" i="9"/>
  <c r="AA13"/>
  <c r="AW14" i="11"/>
  <c r="BC14" s="1"/>
  <c r="AW10"/>
  <c r="AA9" i="9"/>
  <c r="AW8" i="11"/>
  <c r="AA7" i="9"/>
  <c r="DQ33" i="4"/>
  <c r="O13" i="212" s="1"/>
  <c r="O33" i="50"/>
  <c r="CB33" i="76"/>
  <c r="BW33"/>
  <c r="CA33" s="1"/>
  <c r="BX32"/>
  <c r="CB32" s="1"/>
  <c r="B50" i="8"/>
  <c r="B30" i="221" s="1"/>
  <c r="B29"/>
  <c r="T32" i="9"/>
  <c r="E12" i="231"/>
  <c r="BR43" i="76"/>
  <c r="BU43"/>
  <c r="BU36"/>
  <c r="BS36"/>
  <c r="BR36"/>
  <c r="CY26" i="4"/>
  <c r="M6" i="212" s="1"/>
  <c r="M26" i="50"/>
  <c r="CP38" i="4"/>
  <c r="L18" i="212" s="1"/>
  <c r="L38" i="50"/>
  <c r="CP32" i="4"/>
  <c r="L12" i="212" s="1"/>
  <c r="L32" i="50"/>
  <c r="BF44" i="4"/>
  <c r="H24" i="212" s="1"/>
  <c r="H44" i="50"/>
  <c r="V32" i="4"/>
  <c r="D12" i="212" s="1"/>
  <c r="D32" i="50"/>
  <c r="N34" i="76"/>
  <c r="R35"/>
  <c r="DF27"/>
  <c r="N25" i="64"/>
  <c r="F46" i="35"/>
  <c r="F46" i="37" s="1"/>
  <c r="F46" i="34"/>
  <c r="F46" i="36" s="1"/>
  <c r="K45" i="35"/>
  <c r="K45" i="37" s="1"/>
  <c r="K45" i="34"/>
  <c r="K45" i="36" s="1"/>
  <c r="G45" i="35"/>
  <c r="G45" i="37" s="1"/>
  <c r="G45" i="34"/>
  <c r="G45" i="36" s="1"/>
  <c r="C45" i="35"/>
  <c r="C45" i="37" s="1"/>
  <c r="C45" i="34"/>
  <c r="C45" i="36" s="1"/>
  <c r="H44" i="35"/>
  <c r="H44" i="37" s="1"/>
  <c r="H44" i="34"/>
  <c r="H44" i="36" s="1"/>
  <c r="M43" i="35"/>
  <c r="M43" i="37" s="1"/>
  <c r="M43" i="34"/>
  <c r="M43" i="36" s="1"/>
  <c r="E43" i="35"/>
  <c r="E43" i="37" s="1"/>
  <c r="E43" i="34"/>
  <c r="E43" i="36" s="1"/>
  <c r="J42" i="35"/>
  <c r="J42" i="37" s="1"/>
  <c r="J42" i="34"/>
  <c r="J42" i="36" s="1"/>
  <c r="K41" i="35"/>
  <c r="K41" i="37" s="1"/>
  <c r="K41" i="34"/>
  <c r="K41" i="36" s="1"/>
  <c r="L40" i="35"/>
  <c r="L40" i="37" s="1"/>
  <c r="L40" i="34"/>
  <c r="L40" i="36" s="1"/>
  <c r="E39" i="35"/>
  <c r="E39" i="37" s="1"/>
  <c r="E39" i="34"/>
  <c r="E39" i="36" s="1"/>
  <c r="J38" i="35"/>
  <c r="J38" i="37" s="1"/>
  <c r="J38" i="34"/>
  <c r="J38" i="36" s="1"/>
  <c r="C37" i="35"/>
  <c r="C37" i="37" s="1"/>
  <c r="C37" i="34"/>
  <c r="C37" i="36" s="1"/>
  <c r="D35" i="35"/>
  <c r="D35" i="37" s="1"/>
  <c r="D35" i="34"/>
  <c r="D35" i="36" s="1"/>
  <c r="L34" i="35"/>
  <c r="L34" i="37" s="1"/>
  <c r="L34" i="34"/>
  <c r="L34" i="36" s="1"/>
  <c r="L33" i="35"/>
  <c r="L33" i="37" s="1"/>
  <c r="L33" i="34"/>
  <c r="L33" i="36" s="1"/>
  <c r="L30" i="35"/>
  <c r="L30" i="37" s="1"/>
  <c r="L30" i="34"/>
  <c r="D30" i="35"/>
  <c r="D30" i="37" s="1"/>
  <c r="D30" i="34"/>
  <c r="D29" i="35"/>
  <c r="D29" i="34"/>
  <c r="D27" i="35"/>
  <c r="D27" i="34"/>
  <c r="D26" i="35"/>
  <c r="D26" i="34"/>
  <c r="DC41" i="76"/>
  <c r="DB41"/>
  <c r="DE41"/>
  <c r="DC36"/>
  <c r="DB36"/>
  <c r="DE36"/>
  <c r="CS47"/>
  <c r="CV47"/>
  <c r="CU47"/>
  <c r="CS42"/>
  <c r="BT43" i="82" s="1"/>
  <c r="BX43" s="1"/>
  <c r="BZ43" s="1"/>
  <c r="CU42" i="76"/>
  <c r="CV42"/>
  <c r="CS37"/>
  <c r="BT38" i="82" s="1"/>
  <c r="BX38" s="1"/>
  <c r="BZ38" s="1"/>
  <c r="CU37" i="76"/>
  <c r="CV37"/>
  <c r="CM48"/>
  <c r="CL48"/>
  <c r="CK48"/>
  <c r="CD48"/>
  <c r="CB48"/>
  <c r="CC48"/>
  <c r="CA42"/>
  <c r="CD42"/>
  <c r="CB41"/>
  <c r="CA41"/>
  <c r="CD35"/>
  <c r="CB35"/>
  <c r="BR47"/>
  <c r="BU47"/>
  <c r="BT47"/>
  <c r="BU34"/>
  <c r="BQ33"/>
  <c r="BJ42"/>
  <c r="BL42"/>
  <c r="BI42"/>
  <c r="BJ37"/>
  <c r="BI37"/>
  <c r="BL37"/>
  <c r="K9" i="143"/>
  <c r="K10" i="219"/>
  <c r="J22" i="143"/>
  <c r="J23" i="219"/>
  <c r="J14" i="143"/>
  <c r="J15" i="219"/>
  <c r="BI28" i="5"/>
  <c r="J8" i="218"/>
  <c r="BG25" i="5"/>
  <c r="J6" i="217"/>
  <c r="I21" i="143"/>
  <c r="I22" i="219"/>
  <c r="I12" i="143"/>
  <c r="I13" i="219"/>
  <c r="I9" i="143"/>
  <c r="I10" i="219"/>
  <c r="H17" i="143"/>
  <c r="H18" i="219"/>
  <c r="AU29" i="5"/>
  <c r="H9" i="218"/>
  <c r="AU24" i="5"/>
  <c r="H4" i="217"/>
  <c r="AM36" i="5"/>
  <c r="G15" i="218"/>
  <c r="AM27" i="5"/>
  <c r="G6" i="218"/>
  <c r="AE41" i="5"/>
  <c r="F21" i="217" s="1"/>
  <c r="F20"/>
  <c r="F14" i="143"/>
  <c r="F15" i="219"/>
  <c r="AF29" i="5"/>
  <c r="F10" i="218"/>
  <c r="E15" i="143"/>
  <c r="E16" i="219"/>
  <c r="E10" i="143"/>
  <c r="E11" i="219"/>
  <c r="D23" i="143"/>
  <c r="D24" i="219"/>
  <c r="D20" i="143"/>
  <c r="D21" i="219"/>
  <c r="S32" i="5"/>
  <c r="D12" i="217"/>
  <c r="C20" i="143"/>
  <c r="C21" i="219"/>
  <c r="C15" i="143"/>
  <c r="C16" i="219"/>
  <c r="C8" i="143"/>
  <c r="C9" i="219"/>
  <c r="B26" i="143"/>
  <c r="B27" i="219"/>
  <c r="DM35" i="76"/>
  <c r="DI34"/>
  <c r="DG34" s="1"/>
  <c r="DK34" s="1"/>
  <c r="CY39" i="4"/>
  <c r="M19" i="212" s="1"/>
  <c r="M39" i="50"/>
  <c r="CY32" i="4"/>
  <c r="M12" i="212" s="1"/>
  <c r="M32" i="50"/>
  <c r="L46" i="44"/>
  <c r="L46" i="42" s="1"/>
  <c r="CN47" i="4" s="1"/>
  <c r="L27" i="206" s="1"/>
  <c r="L47" i="115"/>
  <c r="AU4" i="47"/>
  <c r="AV4" s="1"/>
  <c r="L3" i="46" s="1"/>
  <c r="AT4" i="47"/>
  <c r="AT5" s="1"/>
  <c r="AT6" s="1"/>
  <c r="AT7" s="1"/>
  <c r="AT8" s="1"/>
  <c r="AT9" s="1"/>
  <c r="AT10" s="1"/>
  <c r="AT11" s="1"/>
  <c r="AT12" s="1"/>
  <c r="AT13" s="1"/>
  <c r="AT14" s="1"/>
  <c r="AT15" s="1"/>
  <c r="AT16" s="1"/>
  <c r="AT17" s="1"/>
  <c r="AT18" s="1"/>
  <c r="AT19" s="1"/>
  <c r="AT20" s="1"/>
  <c r="AT21" s="1"/>
  <c r="AT22" s="1"/>
  <c r="AT23" s="1"/>
  <c r="AT24" s="1"/>
  <c r="AT25" s="1"/>
  <c r="AT26" s="1"/>
  <c r="AT27" s="1"/>
  <c r="AT28" s="1"/>
  <c r="AT29" s="1"/>
  <c r="AT30" s="1"/>
  <c r="AT31" s="1"/>
  <c r="AT32" s="1"/>
  <c r="AT33" s="1"/>
  <c r="AT34" s="1"/>
  <c r="AT35" s="1"/>
  <c r="AT36" s="1"/>
  <c r="AT37" s="1"/>
  <c r="AT38" s="1"/>
  <c r="AT39" s="1"/>
  <c r="AT40" s="1"/>
  <c r="AT41" s="1"/>
  <c r="AT42" s="1"/>
  <c r="AT43" s="1"/>
  <c r="AT44" s="1"/>
  <c r="AE35" i="4"/>
  <c r="E15" i="212" s="1"/>
  <c r="E35" i="50"/>
  <c r="BQ38" i="6"/>
  <c r="O18" i="226"/>
  <c r="BQ30" i="6"/>
  <c r="O10" i="226"/>
  <c r="BL38" i="6"/>
  <c r="N18" i="226"/>
  <c r="BL30" i="6"/>
  <c r="N10" i="226"/>
  <c r="BG38" i="6"/>
  <c r="M18" i="226"/>
  <c r="BG30" i="6"/>
  <c r="M10" i="226"/>
  <c r="BB38" i="6"/>
  <c r="L18" i="226"/>
  <c r="BB30" i="6"/>
  <c r="L10" i="226"/>
  <c r="AW38" i="6"/>
  <c r="K18" i="226"/>
  <c r="AW30" i="6"/>
  <c r="K10" i="226"/>
  <c r="AR38" i="6"/>
  <c r="J18" i="226"/>
  <c r="AR30" i="6"/>
  <c r="J10" i="226"/>
  <c r="AM38" i="6"/>
  <c r="I18" i="226"/>
  <c r="AM30" i="6"/>
  <c r="I10" i="226"/>
  <c r="AH38" i="6"/>
  <c r="H18" i="226"/>
  <c r="AH30" i="6"/>
  <c r="H10" i="226"/>
  <c r="AC38" i="6"/>
  <c r="G18" i="226"/>
  <c r="AC30" i="6"/>
  <c r="G10" i="226"/>
  <c r="X38" i="6"/>
  <c r="F18" i="226"/>
  <c r="X30" i="6"/>
  <c r="F10" i="226"/>
  <c r="S38" i="6"/>
  <c r="E18" i="226"/>
  <c r="S30" i="6"/>
  <c r="E10" i="226"/>
  <c r="N38" i="6"/>
  <c r="D18" i="226"/>
  <c r="N30" i="6"/>
  <c r="D10" i="226"/>
  <c r="I38" i="6"/>
  <c r="C18" i="226"/>
  <c r="I30" i="6"/>
  <c r="C10" i="226"/>
  <c r="D38" i="6"/>
  <c r="B18" i="226"/>
  <c r="D30" i="6"/>
  <c r="B10" i="226"/>
  <c r="D42" i="6"/>
  <c r="B22" i="226"/>
  <c r="BG42" i="6"/>
  <c r="M22" i="226"/>
  <c r="X42" i="6"/>
  <c r="F22" i="226"/>
  <c r="AW44" i="6"/>
  <c r="K24" i="226"/>
  <c r="AM44" i="6"/>
  <c r="I24" i="226"/>
  <c r="AC44" i="6"/>
  <c r="G24" i="226"/>
  <c r="I44" i="6"/>
  <c r="C24" i="226"/>
  <c r="BB46" i="6"/>
  <c r="L26" i="226"/>
  <c r="AR46" i="6"/>
  <c r="J26" i="226"/>
  <c r="S46" i="6"/>
  <c r="E26" i="226"/>
  <c r="CG47" i="4"/>
  <c r="K27" i="212" s="1"/>
  <c r="K47" i="50"/>
  <c r="J34" i="76"/>
  <c r="I34"/>
  <c r="CY24" i="4"/>
  <c r="M4" i="212" s="1"/>
  <c r="M41" s="1"/>
  <c r="M24" i="50"/>
  <c r="AE29" i="4"/>
  <c r="E9" i="212" s="1"/>
  <c r="E29" i="50"/>
  <c r="AE25" i="4"/>
  <c r="E5" i="212" s="1"/>
  <c r="E25" i="50"/>
  <c r="D24" i="4"/>
  <c r="B4" i="212" s="1"/>
  <c r="B24" i="50"/>
  <c r="B32" i="86"/>
  <c r="B23" i="47"/>
  <c r="AO24"/>
  <c r="V33" i="86"/>
  <c r="D46" i="3"/>
  <c r="B26" i="209"/>
  <c r="C27" i="3"/>
  <c r="B6" i="209"/>
  <c r="AU35" i="9"/>
  <c r="BG7" i="47"/>
  <c r="BG8" s="1"/>
  <c r="BG9" s="1"/>
  <c r="BG10" s="1"/>
  <c r="BG11" s="1"/>
  <c r="BG12" s="1"/>
  <c r="BG13" s="1"/>
  <c r="BG14" s="1"/>
  <c r="BG15" s="1"/>
  <c r="BG16" s="1"/>
  <c r="BG17" s="1"/>
  <c r="BG18" s="1"/>
  <c r="BG19" s="1"/>
  <c r="BG20" s="1"/>
  <c r="BG21" s="1"/>
  <c r="BG22" s="1"/>
  <c r="BG23" s="1"/>
  <c r="BG24" s="1"/>
  <c r="BG25" s="1"/>
  <c r="BG26" s="1"/>
  <c r="BG27" s="1"/>
  <c r="BG28" s="1"/>
  <c r="BG29" s="1"/>
  <c r="BG30" s="1"/>
  <c r="BG31" s="1"/>
  <c r="BG32" s="1"/>
  <c r="BG33" s="1"/>
  <c r="BG34" s="1"/>
  <c r="BG35" s="1"/>
  <c r="BG36" s="1"/>
  <c r="BG37" s="1"/>
  <c r="BG38" s="1"/>
  <c r="BG39" s="1"/>
  <c r="BG40" s="1"/>
  <c r="AP4"/>
  <c r="AP5" s="1"/>
  <c r="AP6" s="1"/>
  <c r="AP7" s="1"/>
  <c r="AP8" s="1"/>
  <c r="AP9" s="1"/>
  <c r="P41" i="76"/>
  <c r="AK50" i="9"/>
  <c r="L41" i="50"/>
  <c r="D46"/>
  <c r="G37" i="9"/>
  <c r="BE10"/>
  <c r="D23" i="11"/>
  <c r="L30" i="36"/>
  <c r="AQ5" i="47"/>
  <c r="AR5" s="1"/>
  <c r="K4" i="46" s="1"/>
  <c r="CF15" i="4" s="1"/>
  <c r="AN32" i="76"/>
  <c r="Y35"/>
  <c r="P36" i="82" s="1"/>
  <c r="AZ45" i="76"/>
  <c r="BO49" i="11"/>
  <c r="BU49" s="1"/>
  <c r="BT49" s="1"/>
  <c r="BQ48" i="10" s="1"/>
  <c r="L49" i="35"/>
  <c r="L49" i="37" s="1"/>
  <c r="BE50" i="9"/>
  <c r="AC13" i="90"/>
  <c r="B32" i="50"/>
  <c r="H47"/>
  <c r="AU41" i="9"/>
  <c r="V4"/>
  <c r="AK34"/>
  <c r="AA37"/>
  <c r="BJ39"/>
  <c r="L46"/>
  <c r="AF46"/>
  <c r="AZ42"/>
  <c r="BO47"/>
  <c r="BH21" i="105"/>
  <c r="CG44" i="11"/>
  <c r="AX16" i="6"/>
  <c r="AI12"/>
  <c r="AW32" i="11"/>
  <c r="AW27"/>
  <c r="BC27" s="1"/>
  <c r="BB27" s="1"/>
  <c r="AY26" i="10" s="1"/>
  <c r="AW9" i="11"/>
  <c r="DN33" i="76"/>
  <c r="DC44"/>
  <c r="CU32"/>
  <c r="AV34"/>
  <c r="L36" i="34"/>
  <c r="L36" i="36" s="1"/>
  <c r="K37" i="34"/>
  <c r="K37" i="36" s="1"/>
  <c r="D36" i="34"/>
  <c r="D36" i="36" s="1"/>
  <c r="D11" i="45"/>
  <c r="D10" s="1"/>
  <c r="E13" i="90"/>
  <c r="BP43" i="9"/>
  <c r="O23" i="230" s="1"/>
  <c r="O22"/>
  <c r="BQ32" i="9"/>
  <c r="O11" i="231"/>
  <c r="BF41" i="9"/>
  <c r="M20" i="230"/>
  <c r="BA42" i="9"/>
  <c r="L22" i="230" s="1"/>
  <c r="L21"/>
  <c r="BB26" i="9"/>
  <c r="L5" i="231"/>
  <c r="AH41" i="9"/>
  <c r="H20" i="231"/>
  <c r="AI29" i="9"/>
  <c r="H9" i="231"/>
  <c r="G47"/>
  <c r="G37"/>
  <c r="G42"/>
  <c r="BF34" i="76"/>
  <c r="BF33" s="1"/>
  <c r="BJ35"/>
  <c r="AH40"/>
  <c r="AK40"/>
  <c r="AJ40"/>
  <c r="AJ35"/>
  <c r="AK35"/>
  <c r="AE34"/>
  <c r="AD35"/>
  <c r="AH35" s="1"/>
  <c r="AA35"/>
  <c r="Z35"/>
  <c r="Q36" i="82" s="1"/>
  <c r="Q46" i="76"/>
  <c r="S46"/>
  <c r="P46"/>
  <c r="Q36"/>
  <c r="S36"/>
  <c r="P36"/>
  <c r="M34"/>
  <c r="L35"/>
  <c r="P35" s="1"/>
  <c r="Q35"/>
  <c r="C32" i="5"/>
  <c r="B12" i="217" s="1"/>
  <c r="B11"/>
  <c r="DQ24" i="4"/>
  <c r="O4" i="212" s="1"/>
  <c r="O35" s="1"/>
  <c r="O24" i="50"/>
  <c r="DA34" i="76"/>
  <c r="CX35"/>
  <c r="DB35" s="1"/>
  <c r="CU34"/>
  <c r="CQ33"/>
  <c r="CQ32" s="1"/>
  <c r="CQ31" s="1"/>
  <c r="K47" i="115"/>
  <c r="K46" i="44"/>
  <c r="K46" i="42" s="1"/>
  <c r="CE47" i="4" s="1"/>
  <c r="K27" i="206" s="1"/>
  <c r="CG35" i="4"/>
  <c r="K15" i="212" s="1"/>
  <c r="K35" i="50"/>
  <c r="CG26" i="4"/>
  <c r="K6" i="212" s="1"/>
  <c r="K26" i="50"/>
  <c r="BX47" i="4"/>
  <c r="J27" i="212" s="1"/>
  <c r="J47" i="50"/>
  <c r="BO41" i="4"/>
  <c r="I21" i="212" s="1"/>
  <c r="I41" i="50"/>
  <c r="M32" i="4"/>
  <c r="C12" i="212" s="1"/>
  <c r="C32" i="50"/>
  <c r="BQ24" i="6"/>
  <c r="O4" i="226"/>
  <c r="AW24" i="6"/>
  <c r="K4" i="226"/>
  <c r="I24" i="6"/>
  <c r="C4" i="226"/>
  <c r="BM43" i="52"/>
  <c r="BN43" s="1"/>
  <c r="DS43" i="4" s="1"/>
  <c r="O23" i="215" s="1"/>
  <c r="O43" i="52"/>
  <c r="P43" s="1"/>
  <c r="X43" i="4" s="1"/>
  <c r="D23" i="215" s="1"/>
  <c r="AU27" i="52"/>
  <c r="AV27" s="1"/>
  <c r="CI27" i="4" s="1"/>
  <c r="K7" i="215" s="1"/>
  <c r="AY27" i="52"/>
  <c r="AZ27" s="1"/>
  <c r="CR27" i="4" s="1"/>
  <c r="L7" i="215" s="1"/>
  <c r="I11" i="26"/>
  <c r="I11" i="25" s="1"/>
  <c r="AL13" i="105"/>
  <c r="I12" i="25"/>
  <c r="K30" i="33"/>
  <c r="K31" i="37"/>
  <c r="G31"/>
  <c r="G30" i="33"/>
  <c r="D47" i="55"/>
  <c r="L48" i="9"/>
  <c r="L43" i="55"/>
  <c r="AZ44" i="9"/>
  <c r="D43" i="55"/>
  <c r="L44" i="9"/>
  <c r="J42" i="55"/>
  <c r="AP43" i="9"/>
  <c r="F40" i="55"/>
  <c r="V41" i="9"/>
  <c r="L39" i="55"/>
  <c r="AZ40" i="9"/>
  <c r="H39" i="55"/>
  <c r="AF40" i="9"/>
  <c r="J38" i="55"/>
  <c r="AP39" i="9"/>
  <c r="B38" i="55"/>
  <c r="B39" i="9"/>
  <c r="G37" i="55"/>
  <c r="AA38" i="9"/>
  <c r="D36" i="55"/>
  <c r="L37" i="9"/>
  <c r="N35" i="55"/>
  <c r="BJ36" i="9"/>
  <c r="F34" i="55"/>
  <c r="V35" i="9"/>
  <c r="L33" i="55"/>
  <c r="AZ34" i="9"/>
  <c r="C33" i="55"/>
  <c r="G34" i="9"/>
  <c r="B30" i="55"/>
  <c r="B31" i="9"/>
  <c r="H29" i="55"/>
  <c r="AF30" i="9"/>
  <c r="N28" i="55"/>
  <c r="BJ29" i="9"/>
  <c r="H27" i="55"/>
  <c r="AF28" i="9"/>
  <c r="M26" i="55"/>
  <c r="BE27" i="9"/>
  <c r="E26" i="55"/>
  <c r="Q27" i="9"/>
  <c r="J25" i="55"/>
  <c r="AP26" i="9"/>
  <c r="F25" i="55"/>
  <c r="V26" i="9"/>
  <c r="I24" i="55"/>
  <c r="AK25" i="9"/>
  <c r="D24" i="55"/>
  <c r="L25" i="9"/>
  <c r="K22" i="55"/>
  <c r="AU23" i="9"/>
  <c r="H19" i="55"/>
  <c r="AF20" i="9"/>
  <c r="K18" i="55"/>
  <c r="AU19" i="9"/>
  <c r="M17" i="55"/>
  <c r="BE18" i="9"/>
  <c r="I15" i="55"/>
  <c r="AK16" i="9"/>
  <c r="H13" i="55"/>
  <c r="AF14" i="9"/>
  <c r="B12" i="55"/>
  <c r="B13" i="9"/>
  <c r="O6" i="55"/>
  <c r="BO7" i="9"/>
  <c r="B24"/>
  <c r="B56" s="1"/>
  <c r="D25" i="11"/>
  <c r="D56" s="1"/>
  <c r="BE48" i="9"/>
  <c r="CY49" i="11"/>
  <c r="Q48" i="9"/>
  <c r="AE49" i="11"/>
  <c r="AK49" s="1"/>
  <c r="AJ49" s="1"/>
  <c r="AG48" i="10" s="1"/>
  <c r="BO47" i="11"/>
  <c r="AK46" i="9"/>
  <c r="M44" i="11"/>
  <c r="S44" s="1"/>
  <c r="L44" s="1"/>
  <c r="Q43" i="10" s="1"/>
  <c r="G43" i="9"/>
  <c r="BO43" i="11"/>
  <c r="AK42" i="9"/>
  <c r="BE40"/>
  <c r="CY41" i="11"/>
  <c r="DQ40"/>
  <c r="BO39" i="9"/>
  <c r="CY37" i="11"/>
  <c r="DE37" s="1"/>
  <c r="BE36" i="9"/>
  <c r="AE37" i="11"/>
  <c r="Q36" i="9"/>
  <c r="DQ36" i="11"/>
  <c r="DW36" s="1"/>
  <c r="BO35" i="9"/>
  <c r="AW36" i="11"/>
  <c r="AA35" i="9"/>
  <c r="M36" i="11"/>
  <c r="G35" i="9"/>
  <c r="Q34"/>
  <c r="AE35" i="11"/>
  <c r="AU33" i="9"/>
  <c r="CG34" i="11"/>
  <c r="G33" i="9"/>
  <c r="M34" i="11"/>
  <c r="S34" s="1"/>
  <c r="Q32" i="9"/>
  <c r="AE33" i="11"/>
  <c r="DQ28"/>
  <c r="BO27" i="9"/>
  <c r="D28" i="11"/>
  <c r="J28" s="1"/>
  <c r="E28" s="1"/>
  <c r="B27" i="9"/>
  <c r="V25"/>
  <c r="AN26" i="11"/>
  <c r="AF22" i="9"/>
  <c r="BF23" i="11"/>
  <c r="AK19" i="9"/>
  <c r="BO20" i="11"/>
  <c r="B17" i="9"/>
  <c r="D18" i="11"/>
  <c r="AW16"/>
  <c r="AA15" i="9"/>
  <c r="BO11"/>
  <c r="DQ12" i="11"/>
  <c r="DQ25" i="4"/>
  <c r="O5" i="212" s="1"/>
  <c r="O25" i="50"/>
  <c r="Q10" i="11"/>
  <c r="C7" i="66"/>
  <c r="AK50" i="8"/>
  <c r="I29" i="221"/>
  <c r="BP13" i="105"/>
  <c r="BR13" s="1"/>
  <c r="O12" i="25"/>
  <c r="F29" i="230"/>
  <c r="Y49" i="9"/>
  <c r="W50"/>
  <c r="Y50" s="1"/>
  <c r="W29"/>
  <c r="F10" i="230"/>
  <c r="R28" i="9"/>
  <c r="E8" i="230" s="1"/>
  <c r="E9"/>
  <c r="CP45" i="4"/>
  <c r="L25" i="212" s="1"/>
  <c r="L45" i="50"/>
  <c r="CP35" i="4"/>
  <c r="L15" i="212" s="1"/>
  <c r="L35" i="50"/>
  <c r="CR34" i="76"/>
  <c r="CV35"/>
  <c r="BF36" i="4"/>
  <c r="H16" i="212" s="1"/>
  <c r="H36" i="50"/>
  <c r="D47" i="44"/>
  <c r="D47" i="42" s="1"/>
  <c r="D48" i="115"/>
  <c r="X32" i="76"/>
  <c r="AB33"/>
  <c r="CG48" i="4"/>
  <c r="K28" i="212" s="1"/>
  <c r="K48" i="50"/>
  <c r="BI39" i="76"/>
  <c r="BK39"/>
  <c r="B38" i="35"/>
  <c r="B38" i="37" s="1"/>
  <c r="B38" i="34"/>
  <c r="B38" i="36" s="1"/>
  <c r="B34" i="35"/>
  <c r="B34" i="37" s="1"/>
  <c r="B34" i="34"/>
  <c r="B34" i="36" s="1"/>
  <c r="B30" i="35"/>
  <c r="B30" i="34"/>
  <c r="L48" i="35"/>
  <c r="L48" i="37" s="1"/>
  <c r="L48" i="34"/>
  <c r="L48" i="36" s="1"/>
  <c r="H48" i="35"/>
  <c r="H48" i="37" s="1"/>
  <c r="H48" i="34"/>
  <c r="H48" i="36" s="1"/>
  <c r="D48" i="35"/>
  <c r="D48" i="37" s="1"/>
  <c r="D48" i="34"/>
  <c r="D48" i="36" s="1"/>
  <c r="I47" i="35"/>
  <c r="I47" i="37" s="1"/>
  <c r="I47" i="34"/>
  <c r="I47" i="36" s="1"/>
  <c r="E47" i="35"/>
  <c r="E47" i="37" s="1"/>
  <c r="E47" i="34"/>
  <c r="E47" i="36" s="1"/>
  <c r="J46" i="35"/>
  <c r="J46" i="37" s="1"/>
  <c r="J46" i="34"/>
  <c r="J46" i="36" s="1"/>
  <c r="O45" i="35"/>
  <c r="O45" i="37" s="1"/>
  <c r="O45" i="34"/>
  <c r="O45" i="36" s="1"/>
  <c r="D44" i="35"/>
  <c r="D44" i="37" s="1"/>
  <c r="D44" i="34"/>
  <c r="D44" i="36" s="1"/>
  <c r="I43" i="35"/>
  <c r="I43" i="37" s="1"/>
  <c r="I43" i="34"/>
  <c r="I43" i="36" s="1"/>
  <c r="N42" i="35"/>
  <c r="N42" i="37" s="1"/>
  <c r="N42" i="34"/>
  <c r="N42" i="36" s="1"/>
  <c r="F42" i="35"/>
  <c r="F42" i="37" s="1"/>
  <c r="F42" i="34"/>
  <c r="F42" i="36" s="1"/>
  <c r="O41" i="35"/>
  <c r="O41" i="37" s="1"/>
  <c r="O41" i="34"/>
  <c r="O41" i="36" s="1"/>
  <c r="G41" i="35"/>
  <c r="G41" i="37" s="1"/>
  <c r="G41" i="34"/>
  <c r="G41" i="36" s="1"/>
  <c r="D40" i="35"/>
  <c r="D40" i="37" s="1"/>
  <c r="D40" i="34"/>
  <c r="D40" i="36" s="1"/>
  <c r="I39" i="35"/>
  <c r="I39" i="37" s="1"/>
  <c r="I39" i="34"/>
  <c r="I39" i="36" s="1"/>
  <c r="N38" i="35"/>
  <c r="N38" i="37" s="1"/>
  <c r="N38" i="34"/>
  <c r="N38" i="36" s="1"/>
  <c r="F38" i="35"/>
  <c r="F38" i="37" s="1"/>
  <c r="F38" i="34"/>
  <c r="F38" i="36" s="1"/>
  <c r="O37" i="35"/>
  <c r="O37" i="37" s="1"/>
  <c r="O37" i="34"/>
  <c r="O37" i="36" s="1"/>
  <c r="G37" i="35"/>
  <c r="G37" i="37" s="1"/>
  <c r="G37" i="34"/>
  <c r="G37" i="36" s="1"/>
  <c r="H36" i="35"/>
  <c r="H36" i="37" s="1"/>
  <c r="H36" i="34"/>
  <c r="H36" i="36" s="1"/>
  <c r="L35" i="35"/>
  <c r="L35" i="37" s="1"/>
  <c r="L35" i="34"/>
  <c r="L35" i="36" s="1"/>
  <c r="D34" i="35"/>
  <c r="D34" i="37" s="1"/>
  <c r="D34" i="34"/>
  <c r="D34" i="36" s="1"/>
  <c r="D33" i="35"/>
  <c r="D33" i="37" s="1"/>
  <c r="D33" i="34"/>
  <c r="D33" i="36" s="1"/>
  <c r="L31" i="35"/>
  <c r="L31" i="37" s="1"/>
  <c r="L31" i="34"/>
  <c r="D31" i="35"/>
  <c r="D31" i="37" s="1"/>
  <c r="D31" i="34"/>
  <c r="D31" i="36" s="1"/>
  <c r="L29" i="35"/>
  <c r="L29" i="34"/>
  <c r="D25" i="35"/>
  <c r="D25" i="34"/>
  <c r="D24"/>
  <c r="D24" i="35"/>
  <c r="D4" i="77"/>
  <c r="B41" i="82"/>
  <c r="B4" i="81"/>
  <c r="C24" i="29"/>
  <c r="C6" i="213"/>
  <c r="C25" i="34"/>
  <c r="CW52" i="11"/>
  <c r="CW53" s="1"/>
  <c r="CW54" s="1"/>
  <c r="DE51"/>
  <c r="CX51" s="1"/>
  <c r="U23" i="63"/>
  <c r="U22" s="1"/>
  <c r="U21" s="1"/>
  <c r="C21" s="1"/>
  <c r="M23" i="11" s="1"/>
  <c r="S23" s="1"/>
  <c r="P23" s="1"/>
  <c r="C24" i="63"/>
  <c r="M26" i="11" s="1"/>
  <c r="S26" s="1"/>
  <c r="S51" i="9"/>
  <c r="E30" i="231"/>
  <c r="C20" i="61"/>
  <c r="C20" i="60" s="1"/>
  <c r="C21"/>
  <c r="C21" i="59" s="1"/>
  <c r="BF22" i="4"/>
  <c r="H22" i="50"/>
  <c r="L8" i="23"/>
  <c r="L9" i="22"/>
  <c r="M40" i="9"/>
  <c r="D20" i="230" s="1"/>
  <c r="D19"/>
  <c r="I43" i="9"/>
  <c r="C23" i="231" s="1"/>
  <c r="C22"/>
  <c r="J30" i="9"/>
  <c r="C10" i="231"/>
  <c r="H27" i="9"/>
  <c r="C7" i="230" s="1"/>
  <c r="C8"/>
  <c r="B41" i="231"/>
  <c r="B36"/>
  <c r="B46"/>
  <c r="C31" i="9"/>
  <c r="B11" i="230" s="1"/>
  <c r="B10"/>
  <c r="D49" i="9"/>
  <c r="B28" i="231"/>
  <c r="BO50" i="8"/>
  <c r="O30" i="221" s="1"/>
  <c r="O29"/>
  <c r="BO32" i="8"/>
  <c r="O12" i="221" s="1"/>
  <c r="O11"/>
  <c r="BK50" i="8"/>
  <c r="N30" i="222" s="1"/>
  <c r="N29"/>
  <c r="BE27" i="8"/>
  <c r="M6" i="221"/>
  <c r="AZ36" i="8"/>
  <c r="L15" i="221"/>
  <c r="AU25" i="8"/>
  <c r="K4" i="221"/>
  <c r="AK41" i="8"/>
  <c r="I21" i="221" s="1"/>
  <c r="I20"/>
  <c r="I47" i="222"/>
  <c r="I37"/>
  <c r="I42"/>
  <c r="AK28" i="8"/>
  <c r="I8" i="221" s="1"/>
  <c r="I9"/>
  <c r="AF40" i="8"/>
  <c r="H20" i="221" s="1"/>
  <c r="H19"/>
  <c r="G37" i="222"/>
  <c r="G46"/>
  <c r="G36"/>
  <c r="G42"/>
  <c r="G41"/>
  <c r="G47"/>
  <c r="AA27" i="8"/>
  <c r="G7" i="221" s="1"/>
  <c r="G6"/>
  <c r="W50" i="8"/>
  <c r="F29" i="222"/>
  <c r="V33" i="8"/>
  <c r="F12" i="221"/>
  <c r="Q33" i="8"/>
  <c r="E12" i="221"/>
  <c r="D36" i="220"/>
  <c r="D41"/>
  <c r="D46"/>
  <c r="G46" i="8"/>
  <c r="C25" i="221"/>
  <c r="G38" i="8"/>
  <c r="C18" i="221" s="1"/>
  <c r="C17"/>
  <c r="H27" i="8"/>
  <c r="C7" i="222" s="1"/>
  <c r="C8"/>
  <c r="B35" i="8"/>
  <c r="B14" i="221"/>
  <c r="AQ45" i="8"/>
  <c r="J25" i="222" s="1"/>
  <c r="J24"/>
  <c r="AP40" i="8"/>
  <c r="J20" i="221" s="1"/>
  <c r="J19"/>
  <c r="ER40" i="3"/>
  <c r="N20" i="209"/>
  <c r="DT40" i="3"/>
  <c r="DU40" s="1"/>
  <c r="L20" i="209"/>
  <c r="CJ40" i="3"/>
  <c r="I20" i="209"/>
  <c r="CJ36" i="3"/>
  <c r="CK36" s="1"/>
  <c r="I16" i="209"/>
  <c r="CJ32" i="3"/>
  <c r="I12" i="209"/>
  <c r="BX34" i="3"/>
  <c r="BY34" s="1"/>
  <c r="H14" i="209"/>
  <c r="BL24" i="3"/>
  <c r="G4" i="209"/>
  <c r="AZ40" i="3"/>
  <c r="BA40" s="1"/>
  <c r="F20" i="209"/>
  <c r="AZ32" i="3"/>
  <c r="F12" i="209"/>
  <c r="AM50" i="3"/>
  <c r="E29" i="209"/>
  <c r="AB24" i="3"/>
  <c r="D4" i="209"/>
  <c r="DT46" i="76"/>
  <c r="DW46"/>
  <c r="DV46"/>
  <c r="DT41"/>
  <c r="DV41"/>
  <c r="DW41"/>
  <c r="DT36"/>
  <c r="DW36"/>
  <c r="DV36"/>
  <c r="DN47"/>
  <c r="DL47"/>
  <c r="DM47"/>
  <c r="DN42"/>
  <c r="DL42"/>
  <c r="DM42"/>
  <c r="DN37"/>
  <c r="DL37"/>
  <c r="DM37"/>
  <c r="DC45"/>
  <c r="DE45"/>
  <c r="DB45"/>
  <c r="M3" i="140"/>
  <c r="M4" i="216"/>
  <c r="I22" i="140"/>
  <c r="I23" i="216"/>
  <c r="I13" i="140"/>
  <c r="I14" i="216"/>
  <c r="H3" i="140"/>
  <c r="H4" i="216"/>
  <c r="H41" s="1"/>
  <c r="D22" i="140"/>
  <c r="D23" i="216"/>
  <c r="D5" i="140"/>
  <c r="D6" i="216"/>
  <c r="C19" i="140"/>
  <c r="C20" i="216"/>
  <c r="CP50" i="5"/>
  <c r="O30" i="217" s="1"/>
  <c r="O29"/>
  <c r="CR49" i="5"/>
  <c r="CP37"/>
  <c r="O17" i="217" s="1"/>
  <c r="O16"/>
  <c r="O9" i="143"/>
  <c r="O10" i="219"/>
  <c r="N22" i="143"/>
  <c r="N23" i="219"/>
  <c r="N17" i="143"/>
  <c r="N18" i="219"/>
  <c r="CI25" i="5"/>
  <c r="N5" i="217" s="1"/>
  <c r="N4"/>
  <c r="CB41" i="5"/>
  <c r="M21" i="217" s="1"/>
  <c r="M20"/>
  <c r="M15" i="143"/>
  <c r="M16" i="219"/>
  <c r="BV41" i="5"/>
  <c r="BW41" s="1"/>
  <c r="L20" i="218"/>
  <c r="BU36" i="5"/>
  <c r="L15" i="217"/>
  <c r="L3" i="143"/>
  <c r="L4" i="219"/>
  <c r="BN41" i="5"/>
  <c r="K21" i="217" s="1"/>
  <c r="K20"/>
  <c r="DQ42" i="4"/>
  <c r="O22" i="212" s="1"/>
  <c r="O42" i="50"/>
  <c r="DQ34" i="4"/>
  <c r="O14" i="212" s="1"/>
  <c r="O34" i="50"/>
  <c r="DH31" i="4"/>
  <c r="N11" i="212" s="1"/>
  <c r="N31" i="50"/>
  <c r="DJ30" i="76"/>
  <c r="DN31"/>
  <c r="CP39" i="4"/>
  <c r="L19" i="212" s="1"/>
  <c r="L39" i="50"/>
  <c r="CP29" i="4"/>
  <c r="L9" i="212" s="1"/>
  <c r="L29" i="50"/>
  <c r="BG34" i="76"/>
  <c r="BG33" s="1"/>
  <c r="BK35"/>
  <c r="AW40" i="4"/>
  <c r="G20" i="212" s="1"/>
  <c r="G40" i="50"/>
  <c r="AW33" i="4"/>
  <c r="G13" i="212" s="1"/>
  <c r="G33" i="50"/>
  <c r="F48" i="115"/>
  <c r="F47" i="44"/>
  <c r="F47" i="42" s="1"/>
  <c r="AL48" i="4" s="1"/>
  <c r="F28" i="206" s="1"/>
  <c r="AP34" i="76"/>
  <c r="AM34" s="1"/>
  <c r="AQ34" s="1"/>
  <c r="AM35"/>
  <c r="AQ35" s="1"/>
  <c r="M46" i="4"/>
  <c r="C26" i="212" s="1"/>
  <c r="C46" i="50"/>
  <c r="CG42" i="4"/>
  <c r="K22" i="212" s="1"/>
  <c r="K42" i="50"/>
  <c r="CG46" i="4"/>
  <c r="K26" i="212" s="1"/>
  <c r="K46" i="50"/>
  <c r="BU49" i="76"/>
  <c r="BT49"/>
  <c r="BS49"/>
  <c r="AX4" i="6"/>
  <c r="AB35" i="76"/>
  <c r="O12" i="90"/>
  <c r="L44" i="50"/>
  <c r="AA33" i="9"/>
  <c r="Q38"/>
  <c r="AU16"/>
  <c r="B47"/>
  <c r="V39"/>
  <c r="DQ44" i="11"/>
  <c r="CY24"/>
  <c r="BX21"/>
  <c r="N25" i="63"/>
  <c r="DH27" i="11" s="1"/>
  <c r="DN27" s="1"/>
  <c r="DG27" s="1"/>
  <c r="AI35" i="76"/>
  <c r="BS43"/>
  <c r="AF48" i="9"/>
  <c r="Q50"/>
  <c r="D28" i="50"/>
  <c r="B41" i="9"/>
  <c r="BJ41"/>
  <c r="AK21"/>
  <c r="AK30"/>
  <c r="V6"/>
  <c r="V14"/>
  <c r="V22"/>
  <c r="G31"/>
  <c r="B29"/>
  <c r="L40"/>
  <c r="V45"/>
  <c r="AN24" i="105"/>
  <c r="AO41" s="1"/>
  <c r="DC7" i="11"/>
  <c r="DC6"/>
  <c r="CG36"/>
  <c r="CM36" s="1"/>
  <c r="AW40"/>
  <c r="BC40" s="1"/>
  <c r="AZ40" s="1"/>
  <c r="AZ39" i="10" s="1"/>
  <c r="M39" i="34"/>
  <c r="M39" i="36" s="1"/>
  <c r="L44" i="34"/>
  <c r="L44" i="36" s="1"/>
  <c r="L32" i="34"/>
  <c r="L32" i="36" s="1"/>
  <c r="D32" i="34"/>
  <c r="D32" i="36" s="1"/>
  <c r="B42" i="34"/>
  <c r="B42" i="36" s="1"/>
  <c r="DL34" i="76"/>
  <c r="AR34"/>
  <c r="AM38" i="3"/>
  <c r="E17" i="209"/>
  <c r="X41" i="5"/>
  <c r="E20" i="217"/>
  <c r="Q41" i="8"/>
  <c r="E20" i="221"/>
  <c r="V46" i="8"/>
  <c r="F25" i="221"/>
  <c r="AW48" i="6"/>
  <c r="K28" i="226"/>
  <c r="AC48" i="6"/>
  <c r="G28" i="226"/>
  <c r="I48" i="6"/>
  <c r="C28" i="226"/>
  <c r="AU46" i="8"/>
  <c r="K26" i="221" s="1"/>
  <c r="K25"/>
  <c r="BK45" i="9"/>
  <c r="N24" i="230"/>
  <c r="I53" i="8"/>
  <c r="C32" i="220"/>
  <c r="BP40" i="9"/>
  <c r="O20" i="230" s="1"/>
  <c r="O19"/>
  <c r="BK41" i="9"/>
  <c r="N20" i="230"/>
  <c r="AV26" i="9"/>
  <c r="K6" i="230" s="1"/>
  <c r="K5"/>
  <c r="AQ30" i="9"/>
  <c r="J10" i="230" s="1"/>
  <c r="J9"/>
  <c r="AB36" i="9"/>
  <c r="G16" i="230" s="1"/>
  <c r="G15"/>
  <c r="AD24" i="9"/>
  <c r="AE17" s="1"/>
  <c r="G4" i="231"/>
  <c r="G36" s="1"/>
  <c r="X29" i="9"/>
  <c r="F9" i="231" s="1"/>
  <c r="F10"/>
  <c r="R34" i="9"/>
  <c r="E14" i="230" s="1"/>
  <c r="E13"/>
  <c r="H38" i="9"/>
  <c r="C18" i="230" s="1"/>
  <c r="C17"/>
  <c r="I27" i="9"/>
  <c r="C8" i="231"/>
  <c r="D31" i="9"/>
  <c r="B10" i="231"/>
  <c r="BO25" i="8"/>
  <c r="O4" i="221"/>
  <c r="BJ41" i="8"/>
  <c r="N21" i="221" s="1"/>
  <c r="N20"/>
  <c r="BE41" i="8"/>
  <c r="M20" i="221"/>
  <c r="AU41" i="8"/>
  <c r="K20" i="221"/>
  <c r="AG40" i="8"/>
  <c r="AI40" s="1"/>
  <c r="H19" i="222"/>
  <c r="AB27" i="8"/>
  <c r="G6" i="222"/>
  <c r="Q29" i="8"/>
  <c r="E10" i="221"/>
  <c r="B31" i="8"/>
  <c r="B10" i="221"/>
  <c r="AQ50" i="8"/>
  <c r="J29" i="222"/>
  <c r="FD36" i="3"/>
  <c r="O16" i="209"/>
  <c r="ER36" i="3"/>
  <c r="ES36" s="1"/>
  <c r="N16" i="209"/>
  <c r="EF37" i="3"/>
  <c r="M17" i="209"/>
  <c r="DH40" i="3"/>
  <c r="DI40" s="1"/>
  <c r="K20" i="209"/>
  <c r="CV39" i="3"/>
  <c r="J19" i="209"/>
  <c r="CU25" i="3"/>
  <c r="J5" i="209" s="1"/>
  <c r="J6"/>
  <c r="CI28" i="3"/>
  <c r="I9" i="209"/>
  <c r="P42" i="3"/>
  <c r="C22" i="209"/>
  <c r="P30" i="3"/>
  <c r="C10" i="209"/>
  <c r="C9" i="140"/>
  <c r="C10" i="216"/>
  <c r="CQ50" i="5"/>
  <c r="O30" i="218" s="1"/>
  <c r="O29"/>
  <c r="CQ37" i="5"/>
  <c r="O17" i="218" s="1"/>
  <c r="O16"/>
  <c r="CJ50" i="5"/>
  <c r="N30" i="218" s="1"/>
  <c r="N29"/>
  <c r="N14" i="143"/>
  <c r="N15" i="219"/>
  <c r="M10" i="143"/>
  <c r="M11" i="219"/>
  <c r="BN32" i="5"/>
  <c r="K11" i="217"/>
  <c r="J24" i="143"/>
  <c r="J25" i="219"/>
  <c r="J10" i="143"/>
  <c r="J11" i="219"/>
  <c r="BH25" i="5"/>
  <c r="J6" i="218"/>
  <c r="H23" i="143"/>
  <c r="H24" i="219"/>
  <c r="H6" i="143"/>
  <c r="H7" i="219"/>
  <c r="G17" i="143"/>
  <c r="G18" i="219"/>
  <c r="AF41" i="5"/>
  <c r="F20" i="218"/>
  <c r="F10" i="143"/>
  <c r="F11" i="219"/>
  <c r="X33" i="5"/>
  <c r="E13" i="217" s="1"/>
  <c r="E12"/>
  <c r="D21" i="143"/>
  <c r="D22" i="219"/>
  <c r="D17" i="143"/>
  <c r="D18" i="219"/>
  <c r="D4" i="143"/>
  <c r="D5" i="219"/>
  <c r="L37" i="5"/>
  <c r="C17" i="217"/>
  <c r="C49" i="5"/>
  <c r="E49" s="1"/>
  <c r="B28" i="217"/>
  <c r="B17" i="143"/>
  <c r="B18" i="219"/>
  <c r="B8" i="143"/>
  <c r="B9" i="219"/>
  <c r="B4" i="143"/>
  <c r="B5" i="219"/>
  <c r="BQ32" i="6"/>
  <c r="O12" i="226"/>
  <c r="BL32" i="6"/>
  <c r="N12" i="226"/>
  <c r="BG32" i="6"/>
  <c r="M12" i="226"/>
  <c r="BB32" i="6"/>
  <c r="L12" i="226"/>
  <c r="AW32" i="6"/>
  <c r="K12" i="226"/>
  <c r="AR32" i="6"/>
  <c r="J12" i="226"/>
  <c r="AM32" i="6"/>
  <c r="I12" i="226"/>
  <c r="AC40" i="6"/>
  <c r="G20" i="226"/>
  <c r="X40" i="6"/>
  <c r="F20" i="226"/>
  <c r="S40" i="6"/>
  <c r="E20" i="226"/>
  <c r="N40" i="6"/>
  <c r="D20" i="226"/>
  <c r="I32" i="6"/>
  <c r="C12" i="226"/>
  <c r="D32" i="6"/>
  <c r="B12" i="226"/>
  <c r="AM42" i="6"/>
  <c r="I22" i="226"/>
  <c r="I42" i="6"/>
  <c r="C22" i="226"/>
  <c r="N44" i="6"/>
  <c r="D24" i="226"/>
  <c r="BG46" i="6"/>
  <c r="M26" i="226"/>
  <c r="BB24" i="6"/>
  <c r="L4" i="226"/>
  <c r="AH24" i="6"/>
  <c r="H4" i="226"/>
  <c r="N24" i="6"/>
  <c r="D4" i="226"/>
  <c r="D24" i="3"/>
  <c r="E24" s="1"/>
  <c r="B4" i="209"/>
  <c r="AY46" i="3"/>
  <c r="F26" i="209" s="1"/>
  <c r="F25"/>
  <c r="Y38" i="5"/>
  <c r="E18" i="218" s="1"/>
  <c r="E17"/>
  <c r="AM40" i="5"/>
  <c r="G19" i="218"/>
  <c r="C40" i="8"/>
  <c r="E40" s="1"/>
  <c r="B19" i="222"/>
  <c r="AB40" i="8"/>
  <c r="G19" i="222"/>
  <c r="R38" i="9"/>
  <c r="E18" i="230" s="1"/>
  <c r="E17"/>
  <c r="AB40" i="9"/>
  <c r="G20" i="230" s="1"/>
  <c r="G19"/>
  <c r="D29" i="140"/>
  <c r="D30" i="216"/>
  <c r="D24" i="140"/>
  <c r="D25" i="216"/>
  <c r="O45" i="8"/>
  <c r="D25" i="222"/>
  <c r="O45" i="9"/>
  <c r="D25" i="231"/>
  <c r="DG46" i="3"/>
  <c r="K26" i="209" s="1"/>
  <c r="K25"/>
  <c r="F28" i="143"/>
  <c r="F29" i="219"/>
  <c r="AP50" i="8"/>
  <c r="J29" i="221"/>
  <c r="AF50" i="8"/>
  <c r="H30" i="221" s="1"/>
  <c r="H29"/>
  <c r="AU50" i="8"/>
  <c r="K30" i="221" s="1"/>
  <c r="K29"/>
  <c r="BP37" i="9"/>
  <c r="O17" i="230" s="1"/>
  <c r="O16"/>
  <c r="BG38" i="9"/>
  <c r="M18" i="231" s="1"/>
  <c r="M17"/>
  <c r="BF33" i="9"/>
  <c r="M12" i="230"/>
  <c r="BA36" i="9"/>
  <c r="L15" i="230"/>
  <c r="AV37" i="9"/>
  <c r="K16" i="230"/>
  <c r="AN38" i="9"/>
  <c r="I18" i="231"/>
  <c r="AG40" i="9"/>
  <c r="H20" i="230" s="1"/>
  <c r="H19"/>
  <c r="H37"/>
  <c r="H41"/>
  <c r="H36"/>
  <c r="H42"/>
  <c r="H47"/>
  <c r="H46"/>
  <c r="W37" i="9"/>
  <c r="F16" i="230"/>
  <c r="O32" i="9"/>
  <c r="D12" i="230"/>
  <c r="H46" i="9"/>
  <c r="C25" i="230"/>
  <c r="H34" i="9"/>
  <c r="C13" i="230"/>
  <c r="BQ49" i="8"/>
  <c r="O28" i="220"/>
  <c r="BO40" i="8"/>
  <c r="O20" i="221" s="1"/>
  <c r="O19"/>
  <c r="BK41" i="8"/>
  <c r="N20" i="222"/>
  <c r="BM36" i="8"/>
  <c r="N16" i="222"/>
  <c r="BJ32" i="8"/>
  <c r="N11" i="221"/>
  <c r="BE38" i="8"/>
  <c r="M18" i="221" s="1"/>
  <c r="M17"/>
  <c r="AU37" i="8"/>
  <c r="K16" i="221"/>
  <c r="AP25" i="8"/>
  <c r="J6" i="221"/>
  <c r="H46" i="222"/>
  <c r="H41"/>
  <c r="H47"/>
  <c r="H42"/>
  <c r="H36"/>
  <c r="H37"/>
  <c r="AF30" i="8"/>
  <c r="H10" i="221" s="1"/>
  <c r="H9"/>
  <c r="V41" i="8"/>
  <c r="F20" i="221"/>
  <c r="W29" i="8"/>
  <c r="F9" i="222" s="1"/>
  <c r="F10"/>
  <c r="R29" i="8"/>
  <c r="E9" i="222" s="1"/>
  <c r="E10"/>
  <c r="M33" i="8"/>
  <c r="D13" i="222" s="1"/>
  <c r="D12"/>
  <c r="G43" i="8"/>
  <c r="C23" i="221" s="1"/>
  <c r="C22"/>
  <c r="H34" i="8"/>
  <c r="J34" s="1"/>
  <c r="C13" i="222"/>
  <c r="G31" i="8"/>
  <c r="C11" i="221" s="1"/>
  <c r="C10"/>
  <c r="B27" i="8"/>
  <c r="B6" i="221"/>
  <c r="AP37" i="8"/>
  <c r="J17" i="221" s="1"/>
  <c r="J16"/>
  <c r="C49" i="8"/>
  <c r="B28" i="222"/>
  <c r="DT35" i="3"/>
  <c r="L15" i="209"/>
  <c r="CJ43" i="3"/>
  <c r="I23" i="209"/>
  <c r="CJ38" i="3"/>
  <c r="I18" i="209"/>
  <c r="CJ34" i="3"/>
  <c r="CK34" s="1"/>
  <c r="I14" i="209"/>
  <c r="BX39" i="3"/>
  <c r="H19" i="209"/>
  <c r="BX29" i="3"/>
  <c r="BY29" s="1"/>
  <c r="H9" i="209"/>
  <c r="BX24" i="3"/>
  <c r="H4" i="209"/>
  <c r="BL34" i="3"/>
  <c r="BM34" s="1"/>
  <c r="G14" i="209"/>
  <c r="AY50" i="3"/>
  <c r="F30" i="209" s="1"/>
  <c r="F29"/>
  <c r="AZ36" i="3"/>
  <c r="BA36" s="1"/>
  <c r="F16" i="209"/>
  <c r="AY29" i="3"/>
  <c r="F9" i="209" s="1"/>
  <c r="F10"/>
  <c r="Y50" i="5"/>
  <c r="E30" i="218" s="1"/>
  <c r="E29"/>
  <c r="I17" i="140"/>
  <c r="I18" i="216"/>
  <c r="D15" i="140"/>
  <c r="D16" i="216"/>
  <c r="C24" i="140"/>
  <c r="C25" i="216"/>
  <c r="B46"/>
  <c r="B41"/>
  <c r="B36"/>
  <c r="O27" i="143"/>
  <c r="O28" i="219"/>
  <c r="CR42" i="5"/>
  <c r="O22" i="217"/>
  <c r="O17" i="143"/>
  <c r="O18" i="219"/>
  <c r="CP25" i="5"/>
  <c r="O5" i="217" s="1"/>
  <c r="O4"/>
  <c r="CI41" i="5"/>
  <c r="N21" i="217" s="1"/>
  <c r="N20"/>
  <c r="CI37" i="5"/>
  <c r="N17" i="217" s="1"/>
  <c r="N16"/>
  <c r="N9" i="143"/>
  <c r="N10" i="219"/>
  <c r="M23" i="143"/>
  <c r="M24" i="219"/>
  <c r="CB33" i="5"/>
  <c r="M13" i="217" s="1"/>
  <c r="M12"/>
  <c r="L24" i="143"/>
  <c r="L25" i="219"/>
  <c r="L18" i="143"/>
  <c r="L19" i="219"/>
  <c r="K23" i="143"/>
  <c r="K24" i="219"/>
  <c r="BN25" i="5"/>
  <c r="K5" i="217" s="1"/>
  <c r="K4"/>
  <c r="J17" i="143"/>
  <c r="J18" i="219"/>
  <c r="BG33" i="5"/>
  <c r="J12" i="217"/>
  <c r="J6" i="143"/>
  <c r="J7" i="219"/>
  <c r="AZ41" i="5"/>
  <c r="I21" i="217" s="1"/>
  <c r="I20"/>
  <c r="I16" i="143"/>
  <c r="I17" i="219"/>
  <c r="I47" i="218"/>
  <c r="I42"/>
  <c r="I37"/>
  <c r="AS35" i="5"/>
  <c r="H14" i="217"/>
  <c r="H7" i="143"/>
  <c r="H8" i="219"/>
  <c r="H4" i="143"/>
  <c r="H5" i="219"/>
  <c r="G23" i="143"/>
  <c r="G24" i="219"/>
  <c r="AL35" i="5"/>
  <c r="G15" i="217" s="1"/>
  <c r="G14"/>
  <c r="G4" i="143"/>
  <c r="G5" i="219"/>
  <c r="AE50" i="5"/>
  <c r="F29" i="217"/>
  <c r="AF37" i="5"/>
  <c r="F16" i="218"/>
  <c r="AE33" i="5"/>
  <c r="F13" i="217" s="1"/>
  <c r="F12"/>
  <c r="E23" i="143"/>
  <c r="E24" i="219"/>
  <c r="D14" i="143"/>
  <c r="D15" i="219"/>
  <c r="L45" i="5"/>
  <c r="C25" i="217"/>
  <c r="C18" i="143"/>
  <c r="C19" i="219"/>
  <c r="C11" i="143"/>
  <c r="C12" i="219"/>
  <c r="D49" i="5"/>
  <c r="B29" i="218" s="1"/>
  <c r="B28"/>
  <c r="B24" i="143"/>
  <c r="B25" i="219"/>
  <c r="B41" i="217"/>
  <c r="B36"/>
  <c r="B46"/>
  <c r="BQ34" i="6"/>
  <c r="O14" i="226"/>
  <c r="BQ26" i="6"/>
  <c r="O6" i="226"/>
  <c r="BL34" i="6"/>
  <c r="N14" i="226"/>
  <c r="BL26" i="6"/>
  <c r="N6" i="226"/>
  <c r="BG34" i="6"/>
  <c r="M14" i="226"/>
  <c r="BG26" i="6"/>
  <c r="M6" i="226"/>
  <c r="BB34" i="6"/>
  <c r="L14" i="226"/>
  <c r="BB26" i="6"/>
  <c r="L6" i="226"/>
  <c r="AW34" i="6"/>
  <c r="K14" i="226"/>
  <c r="AW26" i="6"/>
  <c r="K6" i="226"/>
  <c r="AR34" i="6"/>
  <c r="J14" i="226"/>
  <c r="AR26" i="6"/>
  <c r="J6" i="226"/>
  <c r="AM34" i="6"/>
  <c r="I14" i="226"/>
  <c r="AM26" i="6"/>
  <c r="I6" i="226"/>
  <c r="AH34" i="6"/>
  <c r="H14" i="226"/>
  <c r="AH26" i="6"/>
  <c r="H6" i="226"/>
  <c r="AC34" i="6"/>
  <c r="G14" i="226"/>
  <c r="AC26" i="6"/>
  <c r="G6" i="226"/>
  <c r="X34" i="6"/>
  <c r="F14" i="226"/>
  <c r="X26" i="6"/>
  <c r="F6" i="226"/>
  <c r="S34" i="6"/>
  <c r="E14" i="226"/>
  <c r="S26" i="6"/>
  <c r="E6" i="226"/>
  <c r="N34" i="6"/>
  <c r="D14" i="226"/>
  <c r="N26" i="6"/>
  <c r="D6" i="226"/>
  <c r="I34" i="6"/>
  <c r="C14" i="226"/>
  <c r="I26" i="6"/>
  <c r="C6" i="226"/>
  <c r="D34" i="6"/>
  <c r="B14" i="226"/>
  <c r="D26" i="6"/>
  <c r="B6" i="226"/>
  <c r="BL42" i="6"/>
  <c r="N22" i="226"/>
  <c r="AH42" i="6"/>
  <c r="H22" i="226"/>
  <c r="N42" i="6"/>
  <c r="D22" i="226"/>
  <c r="BQ44" i="6"/>
  <c r="O24" i="226"/>
  <c r="BB44" i="6"/>
  <c r="L24" i="226"/>
  <c r="AR44" i="6"/>
  <c r="J24" i="226"/>
  <c r="S44" i="6"/>
  <c r="E24" i="226"/>
  <c r="D46" i="6"/>
  <c r="B26" i="226"/>
  <c r="AW46" i="6"/>
  <c r="K26" i="226"/>
  <c r="AM46" i="6"/>
  <c r="I26" i="226"/>
  <c r="AC46" i="6"/>
  <c r="G26" i="226"/>
  <c r="BG24" i="6"/>
  <c r="M4" i="226"/>
  <c r="AM24" i="6"/>
  <c r="I4" i="226"/>
  <c r="S24" i="6"/>
  <c r="E4" i="226"/>
  <c r="H32" i="29"/>
  <c r="H13" i="213" s="1"/>
  <c r="H14"/>
  <c r="B25" i="140"/>
  <c r="B26" i="216"/>
  <c r="C41" i="3"/>
  <c r="D41" s="1"/>
  <c r="E41" s="1"/>
  <c r="B20" i="209"/>
  <c r="C35" i="3"/>
  <c r="B15" i="209" s="1"/>
  <c r="B14"/>
  <c r="AM46" i="3"/>
  <c r="E25" i="209"/>
  <c r="B40" i="8"/>
  <c r="B19" i="221"/>
  <c r="AA40" i="8"/>
  <c r="AD40" s="1"/>
  <c r="G19" i="221"/>
  <c r="D40" i="9"/>
  <c r="B19" i="231"/>
  <c r="S41" i="9"/>
  <c r="E20" i="231"/>
  <c r="X46" i="9"/>
  <c r="F25" i="231"/>
  <c r="BQ46" i="9"/>
  <c r="O25" i="231"/>
  <c r="D28" i="140"/>
  <c r="D29" i="216"/>
  <c r="K28" i="140"/>
  <c r="K29" i="216"/>
  <c r="CC46" i="5"/>
  <c r="M25" i="218"/>
  <c r="BE46" i="8"/>
  <c r="M25" i="221"/>
  <c r="BF46" i="9"/>
  <c r="M25" i="230"/>
  <c r="AA46" i="3"/>
  <c r="D26" i="209" s="1"/>
  <c r="D25"/>
  <c r="BC6" i="47"/>
  <c r="BC7" s="1"/>
  <c r="BC8" s="1"/>
  <c r="BC9" s="1"/>
  <c r="BC10" s="1"/>
  <c r="BC11" s="1"/>
  <c r="BC12" s="1"/>
  <c r="BC13" s="1"/>
  <c r="BC14" s="1"/>
  <c r="BC15" s="1"/>
  <c r="BC16" s="1"/>
  <c r="BC17" s="1"/>
  <c r="BC18" s="1"/>
  <c r="BC19" s="1"/>
  <c r="BC20" s="1"/>
  <c r="BC21" s="1"/>
  <c r="BC22" s="1"/>
  <c r="BC23" s="1"/>
  <c r="BC24" s="1"/>
  <c r="BC25" s="1"/>
  <c r="BC26" s="1"/>
  <c r="BC27" s="1"/>
  <c r="BC28" s="1"/>
  <c r="BC29" s="1"/>
  <c r="BC30" s="1"/>
  <c r="BC31" s="1"/>
  <c r="BC32" s="1"/>
  <c r="BC33" s="1"/>
  <c r="BC34" s="1"/>
  <c r="BC35" s="1"/>
  <c r="B39" i="82"/>
  <c r="E36" i="105"/>
  <c r="AX19"/>
  <c r="BM23"/>
  <c r="BX8" i="5"/>
  <c r="DD44" i="76"/>
  <c r="B43" i="82"/>
  <c r="G31" i="36"/>
  <c r="AB48" i="7"/>
  <c r="O28" i="228" s="1"/>
  <c r="AB36" i="7"/>
  <c r="O16" i="228" s="1"/>
  <c r="AB28" i="7"/>
  <c r="O8" i="228" s="1"/>
  <c r="T44" i="7"/>
  <c r="K24" i="228" s="1"/>
  <c r="T36" i="7"/>
  <c r="K16" i="228" s="1"/>
  <c r="T28" i="7"/>
  <c r="K8" i="228" s="1"/>
  <c r="L44" i="7"/>
  <c r="G24" i="228" s="1"/>
  <c r="L40" i="7"/>
  <c r="G20" i="228" s="1"/>
  <c r="D40" i="7"/>
  <c r="C20" i="228" s="1"/>
  <c r="B46" i="7"/>
  <c r="B26" i="228" s="1"/>
  <c r="B38" i="7"/>
  <c r="B18" i="228" s="1"/>
  <c r="B30" i="7"/>
  <c r="B10" i="228" s="1"/>
  <c r="AD5" i="105"/>
  <c r="BM7"/>
  <c r="C46" i="34"/>
  <c r="C46" i="36" s="1"/>
  <c r="BM21" i="6"/>
  <c r="J47" i="34"/>
  <c r="J47" i="36" s="1"/>
  <c r="CB34" i="76"/>
  <c r="AX4" i="47"/>
  <c r="AX5" s="1"/>
  <c r="AX6" s="1"/>
  <c r="AX7" s="1"/>
  <c r="AX8" s="1"/>
  <c r="AX9" s="1"/>
  <c r="AX10" s="1"/>
  <c r="AX11" s="1"/>
  <c r="AX12" s="1"/>
  <c r="AX13" s="1"/>
  <c r="AX14" s="1"/>
  <c r="AX15" s="1"/>
  <c r="AX16" s="1"/>
  <c r="AX17" s="1"/>
  <c r="AX18" s="1"/>
  <c r="AX19" s="1"/>
  <c r="AX20" s="1"/>
  <c r="AX21" s="1"/>
  <c r="AX22" s="1"/>
  <c r="AX23" s="1"/>
  <c r="AX24" s="1"/>
  <c r="AX25" s="1"/>
  <c r="AX26" s="1"/>
  <c r="AX27" s="1"/>
  <c r="AX28" s="1"/>
  <c r="AX29" s="1"/>
  <c r="AX30" s="1"/>
  <c r="AX31" s="1"/>
  <c r="AX32" s="1"/>
  <c r="AX33" s="1"/>
  <c r="AX34" s="1"/>
  <c r="AX35" s="1"/>
  <c r="AX36" s="1"/>
  <c r="AX37" s="1"/>
  <c r="AX38" s="1"/>
  <c r="AX39" s="1"/>
  <c r="AX40" s="1"/>
  <c r="N48" i="6"/>
  <c r="AM48"/>
  <c r="K6" i="47"/>
  <c r="K7" s="1"/>
  <c r="K8" s="1"/>
  <c r="K9" s="1"/>
  <c r="K10" s="1"/>
  <c r="X6"/>
  <c r="X7" s="1"/>
  <c r="X8" s="1"/>
  <c r="X9" s="1"/>
  <c r="X10" s="1"/>
  <c r="X11" s="1"/>
  <c r="X12" s="1"/>
  <c r="X13" s="1"/>
  <c r="X14" s="1"/>
  <c r="X15" s="1"/>
  <c r="X16" s="1"/>
  <c r="X17" s="1"/>
  <c r="X18" s="1"/>
  <c r="X19" s="1"/>
  <c r="X20" s="1"/>
  <c r="AK6"/>
  <c r="AK7" s="1"/>
  <c r="AK8" s="1"/>
  <c r="AK9" s="1"/>
  <c r="AK10" s="1"/>
  <c r="AK11" s="1"/>
  <c r="AK12" s="1"/>
  <c r="AK13" s="1"/>
  <c r="AK14" s="1"/>
  <c r="AK15" s="1"/>
  <c r="AK16" s="1"/>
  <c r="AK17" s="1"/>
  <c r="AK18" s="1"/>
  <c r="AK19" s="1"/>
  <c r="AK20" s="1"/>
  <c r="AK21" s="1"/>
  <c r="AK22" s="1"/>
  <c r="AK23" s="1"/>
  <c r="AK24" s="1"/>
  <c r="AK25" s="1"/>
  <c r="AK26" s="1"/>
  <c r="AK27" s="1"/>
  <c r="AK28" s="1"/>
  <c r="AK29" s="1"/>
  <c r="AK30" s="1"/>
  <c r="AK31" s="1"/>
  <c r="AK32" s="1"/>
  <c r="AK33" s="1"/>
  <c r="AK34" s="1"/>
  <c r="AK35" s="1"/>
  <c r="AK36" s="1"/>
  <c r="AK37" s="1"/>
  <c r="AK38" s="1"/>
  <c r="Z46" i="76"/>
  <c r="H42"/>
  <c r="B44" i="82"/>
  <c r="H46" i="76"/>
  <c r="P42"/>
  <c r="AH36"/>
  <c r="AJ48"/>
  <c r="AQ36"/>
  <c r="AT45"/>
  <c r="BA35"/>
  <c r="BA38"/>
  <c r="BB43"/>
  <c r="BB46"/>
  <c r="BI38"/>
  <c r="BI43"/>
  <c r="BJ46"/>
  <c r="E46" i="8"/>
  <c r="BR37" i="76"/>
  <c r="BU48"/>
  <c r="CA35"/>
  <c r="CA36"/>
  <c r="CC45"/>
  <c r="CP34"/>
  <c r="CV38"/>
  <c r="CV43"/>
  <c r="CV48"/>
  <c r="DB37"/>
  <c r="DB42"/>
  <c r="DB46"/>
  <c r="DM38"/>
  <c r="DM43"/>
  <c r="DM48"/>
  <c r="DP34"/>
  <c r="DT34" s="1"/>
  <c r="DW37"/>
  <c r="DW42"/>
  <c r="DW47"/>
  <c r="DH49" i="11"/>
  <c r="DN49" s="1"/>
  <c r="DM49" s="1"/>
  <c r="G29" i="58"/>
  <c r="G29" i="57" s="1"/>
  <c r="L30" i="7" s="1"/>
  <c r="G10" i="228" s="1"/>
  <c r="I24" i="34"/>
  <c r="E23" i="35"/>
  <c r="N23"/>
  <c r="D49"/>
  <c r="D49" i="37" s="1"/>
  <c r="I49" i="35"/>
  <c r="I49" i="37" s="1"/>
  <c r="N49" i="35"/>
  <c r="N49" i="37" s="1"/>
  <c r="B23" i="35"/>
  <c r="B50" i="9"/>
  <c r="V50"/>
  <c r="AP50"/>
  <c r="BJ50"/>
  <c r="BP50" i="8"/>
  <c r="L32" i="7"/>
  <c r="G12" i="228" s="1"/>
  <c r="B38" i="86"/>
  <c r="J25" i="50"/>
  <c r="C27"/>
  <c r="F28"/>
  <c r="D29"/>
  <c r="M29"/>
  <c r="E30"/>
  <c r="B33"/>
  <c r="M33"/>
  <c r="O37"/>
  <c r="H41"/>
  <c r="L42"/>
  <c r="H45"/>
  <c r="B47"/>
  <c r="M48"/>
  <c r="Z41" i="109"/>
  <c r="BM13" i="76"/>
  <c r="CN15"/>
  <c r="I12" i="22"/>
  <c r="J9"/>
  <c r="J8"/>
  <c r="J4"/>
  <c r="AF43" i="9"/>
  <c r="AF19"/>
  <c r="AF15"/>
  <c r="AP21"/>
  <c r="AA6"/>
  <c r="AA10"/>
  <c r="AA14"/>
  <c r="AA22"/>
  <c r="AA27"/>
  <c r="V8"/>
  <c r="V16"/>
  <c r="BO12"/>
  <c r="BO18"/>
  <c r="BO32"/>
  <c r="BJ28"/>
  <c r="BE13"/>
  <c r="B12"/>
  <c r="B26"/>
  <c r="B44"/>
  <c r="L43"/>
  <c r="L38"/>
  <c r="L34"/>
  <c r="V42"/>
  <c r="AZ39"/>
  <c r="BJ46"/>
  <c r="N11" i="61"/>
  <c r="N10" s="1"/>
  <c r="F12" i="60"/>
  <c r="F12" i="59" s="1"/>
  <c r="AI23" i="105"/>
  <c r="O22"/>
  <c r="J38"/>
  <c r="T26"/>
  <c r="T30"/>
  <c r="T34"/>
  <c r="T12"/>
  <c r="T16"/>
  <c r="T20"/>
  <c r="U20" s="1"/>
  <c r="AS13"/>
  <c r="AS21"/>
  <c r="BM14"/>
  <c r="BM22"/>
  <c r="DQ18" i="11"/>
  <c r="DL15"/>
  <c r="DL10"/>
  <c r="H12" i="60"/>
  <c r="H12" i="59" s="1"/>
  <c r="N13" i="7" s="1"/>
  <c r="AN39" i="11"/>
  <c r="AT39" s="1"/>
  <c r="AS39" s="1"/>
  <c r="AP38" i="10" s="1"/>
  <c r="AN20" i="11"/>
  <c r="AN24"/>
  <c r="V36"/>
  <c r="AB36" s="1"/>
  <c r="AA36" s="1"/>
  <c r="CW6" i="76"/>
  <c r="BX5" i="5"/>
  <c r="BX6"/>
  <c r="BX7"/>
  <c r="BZ7" s="1"/>
  <c r="AP8"/>
  <c r="BX17"/>
  <c r="BX18"/>
  <c r="BX19"/>
  <c r="BZ19" s="1"/>
  <c r="BX20"/>
  <c r="BZ20" s="1"/>
  <c r="CH20" i="13" s="1"/>
  <c r="BX21" i="5"/>
  <c r="BX22"/>
  <c r="BX23"/>
  <c r="BZ23" s="1"/>
  <c r="BX4"/>
  <c r="BZ4" s="1"/>
  <c r="N40" i="9"/>
  <c r="D20" i="231" s="1"/>
  <c r="BB44" i="76"/>
  <c r="S44"/>
  <c r="BO37" i="5"/>
  <c r="V40" i="11"/>
  <c r="I40" i="52"/>
  <c r="J40" s="1"/>
  <c r="O40" i="4" s="1"/>
  <c r="C20" i="215" s="1"/>
  <c r="I46" i="6"/>
  <c r="BJ49" i="76"/>
  <c r="AI49"/>
  <c r="N32" i="34"/>
  <c r="N32" i="36" s="1"/>
  <c r="I44" i="34"/>
  <c r="I44" i="36" s="1"/>
  <c r="I40" i="34"/>
  <c r="I40" i="36" s="1"/>
  <c r="I36" i="34"/>
  <c r="I36" i="36" s="1"/>
  <c r="I28" i="34"/>
  <c r="H45"/>
  <c r="H45" i="36" s="1"/>
  <c r="E33" i="34"/>
  <c r="E33" i="36" s="1"/>
  <c r="C38" i="34"/>
  <c r="C38" i="36" s="1"/>
  <c r="J29" i="35"/>
  <c r="T51" i="7"/>
  <c r="K31" i="228" s="1"/>
  <c r="L51" i="7"/>
  <c r="G31" i="228" s="1"/>
  <c r="D51" i="7"/>
  <c r="C31" i="228" s="1"/>
  <c r="BK40" i="3"/>
  <c r="G19" i="209"/>
  <c r="J43" i="5"/>
  <c r="C23" i="217" s="1"/>
  <c r="C22"/>
  <c r="AE46" i="5"/>
  <c r="F26" i="217" s="1"/>
  <c r="F25"/>
  <c r="BO46" i="8"/>
  <c r="O26" i="221" s="1"/>
  <c r="O25"/>
  <c r="BJ45" i="8"/>
  <c r="N24" i="221"/>
  <c r="V50" i="8"/>
  <c r="F29" i="221"/>
  <c r="BK37" i="9"/>
  <c r="N17" i="230" s="1"/>
  <c r="N16"/>
  <c r="BF38" i="9"/>
  <c r="M18" i="230" s="1"/>
  <c r="M17"/>
  <c r="AV41" i="9"/>
  <c r="K20" i="230"/>
  <c r="AQ34" i="9"/>
  <c r="J14" i="230" s="1"/>
  <c r="J13"/>
  <c r="AR25" i="9"/>
  <c r="J5" i="231" s="1"/>
  <c r="J6"/>
  <c r="AB28" i="9"/>
  <c r="G8" i="230" s="1"/>
  <c r="G7"/>
  <c r="W41" i="9"/>
  <c r="F20" i="230"/>
  <c r="S29" i="9"/>
  <c r="E9" i="231" s="1"/>
  <c r="E10"/>
  <c r="C27" i="9"/>
  <c r="B7" i="230" s="1"/>
  <c r="B6"/>
  <c r="BO43" i="8"/>
  <c r="O23" i="221" s="1"/>
  <c r="O22"/>
  <c r="BJ37" i="8"/>
  <c r="N17" i="221" s="1"/>
  <c r="N16"/>
  <c r="AZ26" i="8"/>
  <c r="L5" i="221"/>
  <c r="AP29" i="8"/>
  <c r="J8" i="221"/>
  <c r="AL28" i="8"/>
  <c r="I9" i="222"/>
  <c r="AF35" i="8"/>
  <c r="H14" i="221"/>
  <c r="AD22" i="8"/>
  <c r="G4" i="221"/>
  <c r="V29" i="8"/>
  <c r="F10" i="221"/>
  <c r="H46" i="8"/>
  <c r="C25" i="222"/>
  <c r="G34" i="8"/>
  <c r="C13" i="221"/>
  <c r="B41" i="222"/>
  <c r="B36"/>
  <c r="B46"/>
  <c r="AQ40" i="8"/>
  <c r="J19" i="222"/>
  <c r="FD42" i="3"/>
  <c r="O22" i="209"/>
  <c r="ER24" i="3"/>
  <c r="ES24" s="1"/>
  <c r="N4" i="209"/>
  <c r="EF26" i="3"/>
  <c r="M6" i="209"/>
  <c r="DH31" i="3"/>
  <c r="DI31" s="1"/>
  <c r="K11" i="209"/>
  <c r="CV32" i="3"/>
  <c r="J12" i="209"/>
  <c r="P37" i="3"/>
  <c r="C17" i="209"/>
  <c r="X50" i="5"/>
  <c r="E29" i="217"/>
  <c r="M29" i="140"/>
  <c r="M30" i="216"/>
  <c r="I15" i="140"/>
  <c r="I16" i="216"/>
  <c r="H5" i="140"/>
  <c r="H6" i="216"/>
  <c r="D11" i="140"/>
  <c r="D12" i="216"/>
  <c r="O20" i="143"/>
  <c r="O21" i="219"/>
  <c r="CP32" i="5"/>
  <c r="O11" i="217"/>
  <c r="N18" i="143"/>
  <c r="N19" i="219"/>
  <c r="CJ25" i="5"/>
  <c r="N4" i="218"/>
  <c r="CB38" i="5"/>
  <c r="M18" i="217" s="1"/>
  <c r="M17"/>
  <c r="M4" i="143"/>
  <c r="M5" i="219"/>
  <c r="L23" i="143"/>
  <c r="L24" i="219"/>
  <c r="BU26" i="5"/>
  <c r="L5" i="217"/>
  <c r="BG37" i="5"/>
  <c r="J17" i="217" s="1"/>
  <c r="J16"/>
  <c r="I18" i="143"/>
  <c r="I19" i="219"/>
  <c r="I47" i="217"/>
  <c r="I37"/>
  <c r="I42"/>
  <c r="I10" i="143"/>
  <c r="I11" i="219"/>
  <c r="H12" i="143"/>
  <c r="H13" i="219"/>
  <c r="G12" i="143"/>
  <c r="G13" i="219"/>
  <c r="AE37" i="5"/>
  <c r="F17" i="217" s="1"/>
  <c r="F16"/>
  <c r="E18" i="143"/>
  <c r="E19" i="219"/>
  <c r="X29" i="5"/>
  <c r="E9" i="217" s="1"/>
  <c r="E10"/>
  <c r="R33" i="5"/>
  <c r="D13" i="218" s="1"/>
  <c r="D12"/>
  <c r="C23" i="143"/>
  <c r="C24" i="219"/>
  <c r="L30" i="5"/>
  <c r="C10" i="217"/>
  <c r="B12" i="143"/>
  <c r="B13" i="219"/>
  <c r="BQ40" i="6"/>
  <c r="O20" i="226"/>
  <c r="BL40" i="6"/>
  <c r="N20" i="226"/>
  <c r="BG40" i="6"/>
  <c r="M20" i="226"/>
  <c r="BB40" i="6"/>
  <c r="L20" i="226"/>
  <c r="AW40" i="6"/>
  <c r="K20" i="226"/>
  <c r="AR40" i="6"/>
  <c r="J20" i="226"/>
  <c r="AM40" i="6"/>
  <c r="I20" i="226"/>
  <c r="AH40" i="6"/>
  <c r="H20" i="226"/>
  <c r="AH32" i="6"/>
  <c r="H12" i="226"/>
  <c r="AC32" i="6"/>
  <c r="G12" i="226"/>
  <c r="X32" i="6"/>
  <c r="F12" i="226"/>
  <c r="S32" i="6"/>
  <c r="E12" i="226"/>
  <c r="N32" i="6"/>
  <c r="D12" i="226"/>
  <c r="I40" i="6"/>
  <c r="C20" i="226"/>
  <c r="D40" i="6"/>
  <c r="B20" i="226"/>
  <c r="AW42" i="6"/>
  <c r="K22" i="226"/>
  <c r="AC42" i="6"/>
  <c r="G22" i="226"/>
  <c r="BL44" i="6"/>
  <c r="N24" i="226"/>
  <c r="AH44" i="6"/>
  <c r="H24" i="226"/>
  <c r="BQ46" i="6"/>
  <c r="O26" i="226"/>
  <c r="X46" i="6"/>
  <c r="F26" i="226"/>
  <c r="J28" i="29"/>
  <c r="J10" i="213"/>
  <c r="AM33" i="3"/>
  <c r="E13" i="209" s="1"/>
  <c r="E12"/>
  <c r="Y46" i="5"/>
  <c r="E25" i="218"/>
  <c r="CQ46" i="5"/>
  <c r="O25" i="218"/>
  <c r="R46" i="8"/>
  <c r="E25" i="222"/>
  <c r="C40" i="9"/>
  <c r="B19" i="230"/>
  <c r="R46" i="9"/>
  <c r="E26" i="230" s="1"/>
  <c r="E25"/>
  <c r="BN46" i="5"/>
  <c r="K25" i="217"/>
  <c r="BF46" i="8"/>
  <c r="M25" i="222"/>
  <c r="Q50" i="8"/>
  <c r="E29" i="221"/>
  <c r="BJ50" i="8"/>
  <c r="N30" i="221" s="1"/>
  <c r="N29"/>
  <c r="X51" i="9"/>
  <c r="F31" i="231" s="1"/>
  <c r="F30"/>
  <c r="BP50" i="9"/>
  <c r="O30" i="230" s="1"/>
  <c r="O29"/>
  <c r="BP32" i="9"/>
  <c r="O12" i="230" s="1"/>
  <c r="O11"/>
  <c r="BL32" i="9"/>
  <c r="N11" i="231"/>
  <c r="BK25" i="9"/>
  <c r="N4" i="230"/>
  <c r="BF27" i="9"/>
  <c r="M6" i="230"/>
  <c r="BB50" i="9"/>
  <c r="L30" i="231" s="1"/>
  <c r="L29"/>
  <c r="BC35" i="9"/>
  <c r="L15" i="231"/>
  <c r="BA26" i="9"/>
  <c r="L5" i="230"/>
  <c r="AV32" i="9"/>
  <c r="K12" i="230" s="1"/>
  <c r="K11"/>
  <c r="AN43" i="9"/>
  <c r="I23" i="230"/>
  <c r="I42"/>
  <c r="I47"/>
  <c r="I37"/>
  <c r="H46" i="231"/>
  <c r="H41"/>
  <c r="H47"/>
  <c r="H42"/>
  <c r="H36"/>
  <c r="H37"/>
  <c r="AG30" i="9"/>
  <c r="H10" i="230" s="1"/>
  <c r="H9"/>
  <c r="G47"/>
  <c r="G42"/>
  <c r="G41"/>
  <c r="G37"/>
  <c r="G36"/>
  <c r="G46"/>
  <c r="W33" i="9"/>
  <c r="F12" i="230"/>
  <c r="O26" i="9"/>
  <c r="D6" i="230"/>
  <c r="H43" i="9"/>
  <c r="C23" i="230" s="1"/>
  <c r="C22"/>
  <c r="H31" i="9"/>
  <c r="C11" i="230" s="1"/>
  <c r="C10"/>
  <c r="C35" i="9"/>
  <c r="B15" i="230" s="1"/>
  <c r="B14"/>
  <c r="C49" i="9"/>
  <c r="B29" i="230" s="1"/>
  <c r="B28"/>
  <c r="BO37" i="8"/>
  <c r="O17" i="221" s="1"/>
  <c r="O16"/>
  <c r="BJ25" i="8"/>
  <c r="N5" i="221" s="1"/>
  <c r="N4"/>
  <c r="BE33" i="8"/>
  <c r="M12" i="221"/>
  <c r="AZ41" i="8"/>
  <c r="L21" i="221" s="1"/>
  <c r="L20"/>
  <c r="AU32" i="8"/>
  <c r="K12" i="221" s="1"/>
  <c r="K11"/>
  <c r="AQ25" i="8"/>
  <c r="J5" i="222" s="1"/>
  <c r="J6"/>
  <c r="AN36" i="8"/>
  <c r="I16" i="222"/>
  <c r="I37" i="221"/>
  <c r="I42"/>
  <c r="I47"/>
  <c r="AG50" i="8"/>
  <c r="H30" i="222" s="1"/>
  <c r="H29"/>
  <c r="AI29" i="8"/>
  <c r="H9" i="222"/>
  <c r="AI26" i="8"/>
  <c r="H6" i="222"/>
  <c r="AA35" i="8"/>
  <c r="G15" i="221" s="1"/>
  <c r="G14"/>
  <c r="V37" i="8"/>
  <c r="F16" i="221"/>
  <c r="L40" i="8"/>
  <c r="D20" i="221" s="1"/>
  <c r="D19"/>
  <c r="M27" i="8"/>
  <c r="D7" i="222" s="1"/>
  <c r="D6"/>
  <c r="H31" i="8"/>
  <c r="C11" i="222" s="1"/>
  <c r="C10"/>
  <c r="C27" i="8"/>
  <c r="B6" i="222"/>
  <c r="AP45" i="8"/>
  <c r="J24" i="221"/>
  <c r="AQ37" i="8"/>
  <c r="J17" i="222" s="1"/>
  <c r="J16"/>
  <c r="AP33" i="8"/>
  <c r="J13" i="221" s="1"/>
  <c r="J12"/>
  <c r="FC50" i="3"/>
  <c r="O29" i="209"/>
  <c r="FD39" i="3"/>
  <c r="O19" i="209"/>
  <c r="FD31" i="3"/>
  <c r="FE31" s="1"/>
  <c r="O11" i="209"/>
  <c r="ER31" i="3"/>
  <c r="N11" i="209"/>
  <c r="EF40" i="3"/>
  <c r="EG40" s="1"/>
  <c r="M20" i="209"/>
  <c r="EF32" i="3"/>
  <c r="M12" i="209"/>
  <c r="EF24" i="3"/>
  <c r="EG24" s="1"/>
  <c r="M4" i="209"/>
  <c r="DH36" i="3"/>
  <c r="K16" i="209"/>
  <c r="DH24" i="3"/>
  <c r="DI24" s="1"/>
  <c r="K4" i="209"/>
  <c r="CV36" i="3"/>
  <c r="J16" i="209"/>
  <c r="CV28" i="3"/>
  <c r="CW28" s="1"/>
  <c r="J8" i="209"/>
  <c r="BX26" i="3"/>
  <c r="H6" i="209"/>
  <c r="P45" i="3"/>
  <c r="C25" i="209"/>
  <c r="P40" i="3"/>
  <c r="C20" i="209"/>
  <c r="P33" i="3"/>
  <c r="Q33" s="1"/>
  <c r="C13" i="209"/>
  <c r="O27" i="3"/>
  <c r="C7" i="209" s="1"/>
  <c r="C8"/>
  <c r="FD24" i="3"/>
  <c r="BY25" s="1"/>
  <c r="O4" i="209"/>
  <c r="E27" i="143"/>
  <c r="E28" i="219"/>
  <c r="K29" i="140"/>
  <c r="K30" i="216"/>
  <c r="I11" i="140"/>
  <c r="I12" i="216"/>
  <c r="H37"/>
  <c r="H42"/>
  <c r="H47"/>
  <c r="G41"/>
  <c r="G37"/>
  <c r="G42"/>
  <c r="G36"/>
  <c r="G47"/>
  <c r="G46"/>
  <c r="D18" i="140"/>
  <c r="D19" i="216"/>
  <c r="D3" i="140"/>
  <c r="D4" i="216"/>
  <c r="O23" i="143"/>
  <c r="O24" i="219"/>
  <c r="CP40" i="5"/>
  <c r="O20" i="217" s="1"/>
  <c r="O19"/>
  <c r="O14" i="143"/>
  <c r="O15" i="219"/>
  <c r="CJ37" i="5"/>
  <c r="N17" i="218" s="1"/>
  <c r="N16"/>
  <c r="CI32" i="5"/>
  <c r="N11" i="217"/>
  <c r="M24" i="143"/>
  <c r="M25" i="219"/>
  <c r="M18" i="143"/>
  <c r="M19" i="219"/>
  <c r="BU41" i="5"/>
  <c r="L21" i="217" s="1"/>
  <c r="L20"/>
  <c r="L13" i="143"/>
  <c r="L14" i="219"/>
  <c r="K18" i="143"/>
  <c r="K19" i="219"/>
  <c r="K14" i="143"/>
  <c r="K15" i="219"/>
  <c r="BP24" i="5"/>
  <c r="K4" i="218"/>
  <c r="BG40" i="5"/>
  <c r="J19" i="217"/>
  <c r="BG29" i="5"/>
  <c r="J8" i="217"/>
  <c r="I23" i="143"/>
  <c r="I24" i="219"/>
  <c r="BA41" i="5"/>
  <c r="I21" i="218" s="1"/>
  <c r="I20"/>
  <c r="I14" i="143"/>
  <c r="I15" i="219"/>
  <c r="BA28" i="5"/>
  <c r="I9" i="218"/>
  <c r="AU34" i="5"/>
  <c r="H14" i="218"/>
  <c r="AS30" i="5"/>
  <c r="H9" i="217"/>
  <c r="G24" i="143"/>
  <c r="G25" i="219"/>
  <c r="G37" i="218"/>
  <c r="G46"/>
  <c r="G41"/>
  <c r="G36"/>
  <c r="G42"/>
  <c r="G47"/>
  <c r="AL27" i="5"/>
  <c r="G7" i="217" s="1"/>
  <c r="G6"/>
  <c r="AF50" i="5"/>
  <c r="F30" i="218" s="1"/>
  <c r="F29"/>
  <c r="F18" i="143"/>
  <c r="F19" i="219"/>
  <c r="AF33" i="5"/>
  <c r="F12" i="218"/>
  <c r="AE29" i="5"/>
  <c r="F9" i="217" s="1"/>
  <c r="F10"/>
  <c r="Y34" i="5"/>
  <c r="E13" i="218"/>
  <c r="Y28" i="5"/>
  <c r="E9" i="218"/>
  <c r="Q37" i="5"/>
  <c r="D17" i="217" s="1"/>
  <c r="D16"/>
  <c r="D10" i="143"/>
  <c r="D11" i="219"/>
  <c r="L40" i="5"/>
  <c r="C20" i="217"/>
  <c r="L33" i="5"/>
  <c r="C13" i="217"/>
  <c r="J27" i="5"/>
  <c r="C7" i="217" s="1"/>
  <c r="C8"/>
  <c r="B41" i="218"/>
  <c r="B36"/>
  <c r="B46"/>
  <c r="B42"/>
  <c r="B47"/>
  <c r="B37"/>
  <c r="BQ36" i="6"/>
  <c r="O16" i="226"/>
  <c r="BQ28" i="6"/>
  <c r="O8" i="226"/>
  <c r="BL36" i="6"/>
  <c r="N16" i="226"/>
  <c r="BL28" i="6"/>
  <c r="N8" i="226"/>
  <c r="BG36" i="6"/>
  <c r="M16" i="226"/>
  <c r="BG28" i="6"/>
  <c r="M8" i="226"/>
  <c r="BB36" i="6"/>
  <c r="L16" i="226"/>
  <c r="BB28" i="6"/>
  <c r="L8" i="226"/>
  <c r="AW36" i="6"/>
  <c r="K16" i="226"/>
  <c r="AW28" i="6"/>
  <c r="K8" i="226"/>
  <c r="AR36" i="6"/>
  <c r="J16" i="226"/>
  <c r="AR28" i="6"/>
  <c r="J8" i="226"/>
  <c r="AM36" i="6"/>
  <c r="I16" i="226"/>
  <c r="AM28" i="6"/>
  <c r="I8" i="226"/>
  <c r="AH36" i="6"/>
  <c r="H16" i="226"/>
  <c r="AH28" i="6"/>
  <c r="H8" i="226"/>
  <c r="AC36" i="6"/>
  <c r="G16" i="226"/>
  <c r="AC28" i="6"/>
  <c r="G8" i="226"/>
  <c r="X36" i="6"/>
  <c r="F16" i="226"/>
  <c r="X28" i="6"/>
  <c r="F8" i="226"/>
  <c r="S36" i="6"/>
  <c r="E16" i="226"/>
  <c r="S28" i="6"/>
  <c r="E8" i="226"/>
  <c r="N36" i="6"/>
  <c r="D16" i="226"/>
  <c r="N28" i="6"/>
  <c r="D8" i="226"/>
  <c r="I36" i="6"/>
  <c r="C16" i="226"/>
  <c r="I28" i="6"/>
  <c r="C8" i="226"/>
  <c r="D36" i="6"/>
  <c r="B16" i="226"/>
  <c r="D28" i="6"/>
  <c r="B8" i="226"/>
  <c r="BQ42" i="6"/>
  <c r="O22" i="226"/>
  <c r="BB42" i="6"/>
  <c r="L22" i="226"/>
  <c r="AR42" i="6"/>
  <c r="J22" i="226"/>
  <c r="S42" i="6"/>
  <c r="E22" i="226"/>
  <c r="D44" i="6"/>
  <c r="B24" i="226"/>
  <c r="BG44" i="6"/>
  <c r="M24" i="226"/>
  <c r="X44" i="6"/>
  <c r="F24" i="226"/>
  <c r="AH46" i="6"/>
  <c r="H26" i="226"/>
  <c r="N46" i="6"/>
  <c r="D26" i="226"/>
  <c r="BL24" i="6"/>
  <c r="N4" i="226"/>
  <c r="AR24" i="6"/>
  <c r="J4" i="226"/>
  <c r="X24" i="6"/>
  <c r="F4" i="226"/>
  <c r="D24" i="6"/>
  <c r="B4" i="226"/>
  <c r="F24" i="140"/>
  <c r="F25" i="216"/>
  <c r="C49" i="3"/>
  <c r="B29" i="209" s="1"/>
  <c r="B28"/>
  <c r="C31" i="3"/>
  <c r="B11" i="209" s="1"/>
  <c r="B10"/>
  <c r="AM41" i="3"/>
  <c r="E21" i="209" s="1"/>
  <c r="E20"/>
  <c r="FC46" i="3"/>
  <c r="O26" i="209" s="1"/>
  <c r="O25"/>
  <c r="K43" i="5"/>
  <c r="C22" i="218"/>
  <c r="Y41" i="5"/>
  <c r="E20" i="218"/>
  <c r="AF46" i="5"/>
  <c r="F25" i="218"/>
  <c r="AT40" i="5"/>
  <c r="H19" i="218"/>
  <c r="R41" i="8"/>
  <c r="E20" i="222"/>
  <c r="W46" i="8"/>
  <c r="F25" i="222"/>
  <c r="BP46" i="8"/>
  <c r="O25" i="222"/>
  <c r="E46" i="9"/>
  <c r="B26" i="231"/>
  <c r="R41" i="9"/>
  <c r="E20" i="230"/>
  <c r="BP46" i="9"/>
  <c r="O26" i="230" s="1"/>
  <c r="O25"/>
  <c r="D48" i="6"/>
  <c r="B28" i="226"/>
  <c r="BG48" i="6"/>
  <c r="M28" i="226"/>
  <c r="K19" i="140"/>
  <c r="K20" i="216"/>
  <c r="CB46" i="5"/>
  <c r="M25" i="217"/>
  <c r="AV46" i="8"/>
  <c r="K25" i="222"/>
  <c r="BK45" i="8"/>
  <c r="N24" i="222"/>
  <c r="AW46" i="9"/>
  <c r="K25" i="231"/>
  <c r="BL45" i="9"/>
  <c r="N24" i="231"/>
  <c r="AM53" i="8"/>
  <c r="I32" i="220"/>
  <c r="AD9" i="105"/>
  <c r="G48" i="50"/>
  <c r="N48"/>
  <c r="G21" i="57"/>
  <c r="L14" i="53"/>
  <c r="I12" i="52"/>
  <c r="J12" s="1"/>
  <c r="K12" s="1"/>
  <c r="AS23" i="105"/>
  <c r="AI14"/>
  <c r="AI18"/>
  <c r="AX23"/>
  <c r="AK41" i="76"/>
  <c r="AB41"/>
  <c r="S37"/>
  <c r="B38" i="82"/>
  <c r="B49" i="7"/>
  <c r="B29" i="228" s="1"/>
  <c r="BB49" i="76"/>
  <c r="AB44" i="7"/>
  <c r="O24" i="228" s="1"/>
  <c r="O37" s="1"/>
  <c r="AB40" i="7"/>
  <c r="O20" i="228" s="1"/>
  <c r="AB32" i="7"/>
  <c r="O12" i="228" s="1"/>
  <c r="AB24" i="7"/>
  <c r="T40"/>
  <c r="K20" i="228" s="1"/>
  <c r="T32" i="7"/>
  <c r="K12" i="228" s="1"/>
  <c r="T24" i="7"/>
  <c r="T55" s="1"/>
  <c r="L48"/>
  <c r="G28" i="228" s="1"/>
  <c r="L36" i="7"/>
  <c r="G16" i="228" s="1"/>
  <c r="D44" i="7"/>
  <c r="C24" i="228" s="1"/>
  <c r="B42" i="7"/>
  <c r="B22" i="228" s="1"/>
  <c r="B34" i="7"/>
  <c r="B14" i="228" s="1"/>
  <c r="B42" s="1"/>
  <c r="J3" i="62"/>
  <c r="B8" i="63"/>
  <c r="D10" i="11" s="1"/>
  <c r="E17" i="66"/>
  <c r="BM8" i="105"/>
  <c r="L5" i="47"/>
  <c r="L6" s="1"/>
  <c r="R50" i="7"/>
  <c r="J30" i="228" s="1"/>
  <c r="C6" i="47"/>
  <c r="C7" s="1"/>
  <c r="C8" s="1"/>
  <c r="C9" s="1"/>
  <c r="C10" s="1"/>
  <c r="C11" s="1"/>
  <c r="C12" s="1"/>
  <c r="C13" s="1"/>
  <c r="I48" i="34"/>
  <c r="I48" i="36" s="1"/>
  <c r="N26" i="31"/>
  <c r="N27" i="32" s="1"/>
  <c r="AH48" i="6"/>
  <c r="BL48"/>
  <c r="AA46" i="76"/>
  <c r="I35"/>
  <c r="I42"/>
  <c r="Q42"/>
  <c r="Y41"/>
  <c r="P42" i="82" s="1"/>
  <c r="AI36" i="76"/>
  <c r="CO35"/>
  <c r="CS35" s="1"/>
  <c r="BT36" i="82" s="1"/>
  <c r="BX36" s="1"/>
  <c r="BZ36" s="1"/>
  <c r="DP35" i="76"/>
  <c r="DT35" s="1"/>
  <c r="N24" i="34"/>
  <c r="AW50" i="9"/>
  <c r="B28" i="86"/>
  <c r="M25" i="50"/>
  <c r="B29"/>
  <c r="O32"/>
  <c r="L33"/>
  <c r="E36"/>
  <c r="L36"/>
  <c r="H37"/>
  <c r="F40"/>
  <c r="C48"/>
  <c r="J11" i="25"/>
  <c r="J7" i="22"/>
  <c r="J14" i="57"/>
  <c r="AF34" i="9"/>
  <c r="B40"/>
  <c r="AK14"/>
  <c r="V7"/>
  <c r="V15"/>
  <c r="BO23"/>
  <c r="BJ32"/>
  <c r="BE7"/>
  <c r="BE11"/>
  <c r="B10"/>
  <c r="AZ35"/>
  <c r="AZ17"/>
  <c r="AI19" i="105"/>
  <c r="AX15"/>
  <c r="T21"/>
  <c r="E18"/>
  <c r="E30"/>
  <c r="F30" s="1"/>
  <c r="E34"/>
  <c r="F34" s="1"/>
  <c r="E38"/>
  <c r="AQ12"/>
  <c r="AX17"/>
  <c r="BH14"/>
  <c r="BH22"/>
  <c r="BM17"/>
  <c r="BR14"/>
  <c r="BR18"/>
  <c r="BR22"/>
  <c r="DL6" i="11"/>
  <c r="DL11"/>
  <c r="AX20" i="6"/>
  <c r="AX21"/>
  <c r="K14" i="53"/>
  <c r="E13" i="6"/>
  <c r="B9" i="76"/>
  <c r="BX16" i="5"/>
  <c r="AP17"/>
  <c r="DB44" i="76"/>
  <c r="BS44"/>
  <c r="P44"/>
  <c r="E46" i="5"/>
  <c r="DN34" i="76"/>
  <c r="AU44" i="52"/>
  <c r="AV44" s="1"/>
  <c r="AC28"/>
  <c r="AD28" s="1"/>
  <c r="BL49" i="76"/>
  <c r="BA49"/>
  <c r="O31" i="36"/>
  <c r="N33" i="34"/>
  <c r="N33" i="36" s="1"/>
  <c r="I29" i="34"/>
  <c r="H41"/>
  <c r="H41" i="36" s="1"/>
  <c r="E44" i="34"/>
  <c r="E44" i="36" s="1"/>
  <c r="E40" i="34"/>
  <c r="E40" i="36" s="1"/>
  <c r="E36" i="34"/>
  <c r="E36" i="36" s="1"/>
  <c r="E28" i="34"/>
  <c r="E28" i="36" s="1"/>
  <c r="D45" i="34"/>
  <c r="D45" i="36" s="1"/>
  <c r="BA34" i="76"/>
  <c r="Q34"/>
  <c r="X46" i="7"/>
  <c r="M26" i="228" s="1"/>
  <c r="X42" i="7"/>
  <c r="M22" i="228" s="1"/>
  <c r="X38" i="7"/>
  <c r="M18" i="228" s="1"/>
  <c r="V43" i="7"/>
  <c r="L23" i="228" s="1"/>
  <c r="V39" i="7"/>
  <c r="L19" i="228" s="1"/>
  <c r="V35" i="7"/>
  <c r="L15" i="228" s="1"/>
  <c r="V31" i="7"/>
  <c r="L11" i="228" s="1"/>
  <c r="V27" i="7"/>
  <c r="L7" i="228" s="1"/>
  <c r="R44" i="7"/>
  <c r="J24" i="228" s="1"/>
  <c r="J48" s="1"/>
  <c r="R40" i="7"/>
  <c r="J20" i="228" s="1"/>
  <c r="R36" i="7"/>
  <c r="J16" i="228" s="1"/>
  <c r="R32" i="7"/>
  <c r="J12" i="228" s="1"/>
  <c r="R28" i="7"/>
  <c r="J8" i="228" s="1"/>
  <c r="R24" i="7"/>
  <c r="J4" i="228" s="1"/>
  <c r="P46" i="7"/>
  <c r="I26" i="228" s="1"/>
  <c r="P42" i="7"/>
  <c r="I22" i="228" s="1"/>
  <c r="P38" i="7"/>
  <c r="I18" i="228" s="1"/>
  <c r="P34" i="7"/>
  <c r="I14" i="228" s="1"/>
  <c r="I47" s="1"/>
  <c r="P30" i="7"/>
  <c r="I10" i="228" s="1"/>
  <c r="P26" i="7"/>
  <c r="I6" i="228" s="1"/>
  <c r="N48" i="7"/>
  <c r="H28" i="228" s="1"/>
  <c r="N44" i="7"/>
  <c r="H24" i="228" s="1"/>
  <c r="H42" s="1"/>
  <c r="N40" i="7"/>
  <c r="H20" i="228" s="1"/>
  <c r="N36" i="7"/>
  <c r="H16" i="228" s="1"/>
  <c r="N32" i="7"/>
  <c r="H12" i="228" s="1"/>
  <c r="N28" i="7"/>
  <c r="H8" i="228" s="1"/>
  <c r="N24" i="7"/>
  <c r="J48"/>
  <c r="F28" i="228" s="1"/>
  <c r="J44" i="7"/>
  <c r="F24" i="228" s="1"/>
  <c r="F48" s="1"/>
  <c r="J40" i="7"/>
  <c r="F20" i="228" s="1"/>
  <c r="J36" i="7"/>
  <c r="F16" i="228" s="1"/>
  <c r="J32" i="7"/>
  <c r="F12" i="228" s="1"/>
  <c r="J28" i="7"/>
  <c r="F8" i="228" s="1"/>
  <c r="J24" i="7"/>
  <c r="F4" i="228" s="1"/>
  <c r="F48" i="7"/>
  <c r="D28" i="228" s="1"/>
  <c r="F44" i="7"/>
  <c r="D24" i="228" s="1"/>
  <c r="F40" i="7"/>
  <c r="D20" i="228" s="1"/>
  <c r="F36" i="7"/>
  <c r="D16" i="228" s="1"/>
  <c r="F32" i="7"/>
  <c r="D12" i="228" s="1"/>
  <c r="F28" i="7"/>
  <c r="D8" i="228" s="1"/>
  <c r="F24" i="7"/>
  <c r="D4" i="228" s="1"/>
  <c r="C25" i="35"/>
  <c r="H3" i="63"/>
  <c r="BF5" i="11" s="1"/>
  <c r="L3" i="63"/>
  <c r="CP5" i="11" s="1"/>
  <c r="AD5" i="47"/>
  <c r="AD6" s="1"/>
  <c r="AD7" s="1"/>
  <c r="BH18" i="105"/>
  <c r="BH16"/>
  <c r="BM13"/>
  <c r="O14"/>
  <c r="O23"/>
  <c r="O18"/>
  <c r="E40"/>
  <c r="E26"/>
  <c r="F26" s="1"/>
  <c r="E8"/>
  <c r="F8" s="1"/>
  <c r="E12"/>
  <c r="E16"/>
  <c r="F16" s="1"/>
  <c r="E20"/>
  <c r="F20" s="1"/>
  <c r="T9"/>
  <c r="T17"/>
  <c r="B49" i="9"/>
  <c r="D46" i="206"/>
  <c r="D41"/>
  <c r="D36"/>
  <c r="N38" i="212"/>
  <c r="N43"/>
  <c r="I35"/>
  <c r="I40"/>
  <c r="H35"/>
  <c r="H40"/>
  <c r="G36"/>
  <c r="G41"/>
  <c r="B36"/>
  <c r="B41"/>
  <c r="O47" i="208"/>
  <c r="O42"/>
  <c r="O37"/>
  <c r="O48"/>
  <c r="O38"/>
  <c r="O43"/>
  <c r="FB56" i="3"/>
  <c r="O4" i="208"/>
  <c r="O36" s="1"/>
  <c r="N47" i="211"/>
  <c r="N42"/>
  <c r="N37"/>
  <c r="N48"/>
  <c r="N43"/>
  <c r="N38"/>
  <c r="EU56" i="3"/>
  <c r="N4" i="211"/>
  <c r="N36" s="1"/>
  <c r="M47"/>
  <c r="M42"/>
  <c r="M37"/>
  <c r="M43"/>
  <c r="M48"/>
  <c r="M38"/>
  <c r="ED56" i="3"/>
  <c r="M4" i="208"/>
  <c r="M41" s="1"/>
  <c r="L47"/>
  <c r="L42"/>
  <c r="L37"/>
  <c r="L48"/>
  <c r="L43"/>
  <c r="L38"/>
  <c r="DR56" i="3"/>
  <c r="L4" i="208"/>
  <c r="L41" s="1"/>
  <c r="K47" i="211"/>
  <c r="K42"/>
  <c r="K37"/>
  <c r="K48"/>
  <c r="K38"/>
  <c r="K43"/>
  <c r="DK56" i="3"/>
  <c r="K4" i="211"/>
  <c r="K41" s="1"/>
  <c r="J47"/>
  <c r="J42"/>
  <c r="J37"/>
  <c r="J48"/>
  <c r="J43"/>
  <c r="J38"/>
  <c r="CY56" i="3"/>
  <c r="J4" i="211"/>
  <c r="J41" s="1"/>
  <c r="I47" i="208"/>
  <c r="I42"/>
  <c r="I37"/>
  <c r="I43"/>
  <c r="I48"/>
  <c r="I38"/>
  <c r="CH56" i="3"/>
  <c r="I4" i="208"/>
  <c r="I41" s="1"/>
  <c r="H47" i="211"/>
  <c r="H42"/>
  <c r="H37"/>
  <c r="H48"/>
  <c r="H43"/>
  <c r="H38"/>
  <c r="BV56" i="3"/>
  <c r="H4" i="208"/>
  <c r="H41" s="1"/>
  <c r="G47" i="211"/>
  <c r="G42"/>
  <c r="G37"/>
  <c r="G48"/>
  <c r="G38"/>
  <c r="G43"/>
  <c r="BJ56" i="3"/>
  <c r="G4" i="208"/>
  <c r="G41" s="1"/>
  <c r="F47"/>
  <c r="F42"/>
  <c r="F37"/>
  <c r="F48"/>
  <c r="F43"/>
  <c r="F38"/>
  <c r="BC56" i="3"/>
  <c r="F4" i="211"/>
  <c r="F41" s="1"/>
  <c r="E47"/>
  <c r="E42"/>
  <c r="E37"/>
  <c r="E43"/>
  <c r="E48"/>
  <c r="E38"/>
  <c r="AQ56" i="3"/>
  <c r="E4" i="211"/>
  <c r="E41" s="1"/>
  <c r="D47" i="208"/>
  <c r="D42"/>
  <c r="D37"/>
  <c r="D48"/>
  <c r="D43"/>
  <c r="D38"/>
  <c r="Z56" i="3"/>
  <c r="D4" i="208"/>
  <c r="D41" s="1"/>
  <c r="C47"/>
  <c r="C42"/>
  <c r="C37"/>
  <c r="C48"/>
  <c r="C38"/>
  <c r="C43"/>
  <c r="N56" i="3"/>
  <c r="C4" i="208"/>
  <c r="C41" s="1"/>
  <c r="B47"/>
  <c r="B42"/>
  <c r="B37"/>
  <c r="B48"/>
  <c r="B43"/>
  <c r="B38"/>
  <c r="B56" i="3"/>
  <c r="B4" i="208"/>
  <c r="B41" s="1"/>
  <c r="M46" i="206"/>
  <c r="M41"/>
  <c r="M36"/>
  <c r="L46"/>
  <c r="L41"/>
  <c r="L36"/>
  <c r="K46"/>
  <c r="K41"/>
  <c r="K36"/>
  <c r="J47"/>
  <c r="J42"/>
  <c r="J37"/>
  <c r="I46"/>
  <c r="I41"/>
  <c r="I36"/>
  <c r="H46"/>
  <c r="H41"/>
  <c r="H36"/>
  <c r="G47"/>
  <c r="G42"/>
  <c r="G37"/>
  <c r="E46"/>
  <c r="E41"/>
  <c r="E36"/>
  <c r="C47"/>
  <c r="C42"/>
  <c r="C37"/>
  <c r="O47" i="228"/>
  <c r="O42"/>
  <c r="AB55" i="7"/>
  <c r="O4" i="228"/>
  <c r="O46" s="1"/>
  <c r="Z55" i="7"/>
  <c r="N4" i="228"/>
  <c r="K47"/>
  <c r="K42"/>
  <c r="K37"/>
  <c r="K4"/>
  <c r="K46" s="1"/>
  <c r="R55" i="7"/>
  <c r="I42" i="228"/>
  <c r="I37"/>
  <c r="H37"/>
  <c r="N55" i="7"/>
  <c r="H4" i="228"/>
  <c r="H41" s="1"/>
  <c r="G47"/>
  <c r="G42"/>
  <c r="G37"/>
  <c r="F55" i="7"/>
  <c r="B37" i="228"/>
  <c r="L35" i="212"/>
  <c r="L40"/>
  <c r="E36"/>
  <c r="E41"/>
  <c r="E35"/>
  <c r="E40"/>
  <c r="B46" i="206"/>
  <c r="B41"/>
  <c r="B36"/>
  <c r="B47"/>
  <c r="B42"/>
  <c r="B37"/>
  <c r="D47"/>
  <c r="D42"/>
  <c r="D37"/>
  <c r="F46"/>
  <c r="F41"/>
  <c r="F36"/>
  <c r="F47"/>
  <c r="F42"/>
  <c r="F37"/>
  <c r="H47"/>
  <c r="H42"/>
  <c r="H37"/>
  <c r="J46"/>
  <c r="J41"/>
  <c r="J36"/>
  <c r="L47"/>
  <c r="L42"/>
  <c r="L37"/>
  <c r="N46"/>
  <c r="N41"/>
  <c r="N36"/>
  <c r="N47"/>
  <c r="N42"/>
  <c r="N37"/>
  <c r="O35" i="197"/>
  <c r="O37"/>
  <c r="M37"/>
  <c r="M35"/>
  <c r="K35"/>
  <c r="K37"/>
  <c r="I37"/>
  <c r="I35"/>
  <c r="G35"/>
  <c r="G37"/>
  <c r="E37"/>
  <c r="E35"/>
  <c r="C35"/>
  <c r="C37"/>
  <c r="O48" i="228"/>
  <c r="O43"/>
  <c r="O38"/>
  <c r="O45"/>
  <c r="O35"/>
  <c r="D38" i="7"/>
  <c r="C18" i="228" s="1"/>
  <c r="E4" i="6"/>
  <c r="C38" i="228"/>
  <c r="C48"/>
  <c r="D38"/>
  <c r="D43"/>
  <c r="D48"/>
  <c r="H38"/>
  <c r="H43"/>
  <c r="B38"/>
  <c r="B43"/>
  <c r="B48"/>
  <c r="G38"/>
  <c r="G48"/>
  <c r="I43"/>
  <c r="O37" i="212"/>
  <c r="O42"/>
  <c r="O38"/>
  <c r="O43"/>
  <c r="O40"/>
  <c r="L37"/>
  <c r="L42"/>
  <c r="L38"/>
  <c r="L43"/>
  <c r="L36"/>
  <c r="L41"/>
  <c r="J37"/>
  <c r="J42"/>
  <c r="J38"/>
  <c r="J43"/>
  <c r="I36"/>
  <c r="I41"/>
  <c r="H38"/>
  <c r="H43"/>
  <c r="F38"/>
  <c r="F43"/>
  <c r="F35"/>
  <c r="F40"/>
  <c r="D37"/>
  <c r="D42"/>
  <c r="D38"/>
  <c r="D43"/>
  <c r="D36"/>
  <c r="D41"/>
  <c r="D35"/>
  <c r="D40"/>
  <c r="C36"/>
  <c r="C41"/>
  <c r="O47" i="211"/>
  <c r="O42"/>
  <c r="O37"/>
  <c r="O48"/>
  <c r="O38"/>
  <c r="O43"/>
  <c r="O46" i="208"/>
  <c r="FG56" i="3"/>
  <c r="O4" i="211"/>
  <c r="N47" i="208"/>
  <c r="N42"/>
  <c r="N37"/>
  <c r="N48"/>
  <c r="N43"/>
  <c r="N38"/>
  <c r="N46" i="211"/>
  <c r="N41"/>
  <c r="EP56" i="3"/>
  <c r="N4" i="208"/>
  <c r="N46" s="1"/>
  <c r="M47"/>
  <c r="M42"/>
  <c r="M37"/>
  <c r="M43"/>
  <c r="M48"/>
  <c r="M38"/>
  <c r="EI56" i="3"/>
  <c r="M4" i="211"/>
  <c r="M41" s="1"/>
  <c r="L47"/>
  <c r="L42"/>
  <c r="L37"/>
  <c r="L48"/>
  <c r="L43"/>
  <c r="L38"/>
  <c r="DW56" i="3"/>
  <c r="L4" i="211"/>
  <c r="L41" s="1"/>
  <c r="K47" i="208"/>
  <c r="K42"/>
  <c r="K37"/>
  <c r="K48"/>
  <c r="K38"/>
  <c r="K43"/>
  <c r="DF56" i="3"/>
  <c r="K4" i="208"/>
  <c r="K41" s="1"/>
  <c r="J47"/>
  <c r="J42"/>
  <c r="J37"/>
  <c r="J48"/>
  <c r="J43"/>
  <c r="J38"/>
  <c r="CT56" i="3"/>
  <c r="J4" i="208"/>
  <c r="J41" s="1"/>
  <c r="I47" i="211"/>
  <c r="I42"/>
  <c r="I37"/>
  <c r="I43"/>
  <c r="I48"/>
  <c r="I38"/>
  <c r="CM56" i="3"/>
  <c r="I4" i="211"/>
  <c r="I41" s="1"/>
  <c r="H47" i="208"/>
  <c r="H42"/>
  <c r="H37"/>
  <c r="H48"/>
  <c r="H43"/>
  <c r="H38"/>
  <c r="CA56" i="3"/>
  <c r="H4" i="211"/>
  <c r="H41" s="1"/>
  <c r="G47" i="208"/>
  <c r="G42"/>
  <c r="G37"/>
  <c r="G48"/>
  <c r="G38"/>
  <c r="G43"/>
  <c r="BO56" i="3"/>
  <c r="G4" i="211"/>
  <c r="G41" s="1"/>
  <c r="F47"/>
  <c r="F42"/>
  <c r="F37"/>
  <c r="F48"/>
  <c r="F43"/>
  <c r="F38"/>
  <c r="AX56" i="3"/>
  <c r="F4" i="208"/>
  <c r="F41" s="1"/>
  <c r="E47"/>
  <c r="E42"/>
  <c r="E37"/>
  <c r="E43"/>
  <c r="E48"/>
  <c r="E38"/>
  <c r="AL56" i="3"/>
  <c r="E4" i="208"/>
  <c r="E41" s="1"/>
  <c r="D47" i="211"/>
  <c r="D42"/>
  <c r="D37"/>
  <c r="D48"/>
  <c r="D43"/>
  <c r="D38"/>
  <c r="AE56" i="3"/>
  <c r="D4" i="211"/>
  <c r="D41" s="1"/>
  <c r="C47"/>
  <c r="C42"/>
  <c r="C37"/>
  <c r="C48"/>
  <c r="C38"/>
  <c r="C43"/>
  <c r="S56" i="3"/>
  <c r="C4" i="211"/>
  <c r="C41" s="1"/>
  <c r="B47"/>
  <c r="B42"/>
  <c r="B37"/>
  <c r="B48"/>
  <c r="B43"/>
  <c r="B38"/>
  <c r="G56" i="3"/>
  <c r="B4" i="211"/>
  <c r="B41" s="1"/>
  <c r="O47" i="206"/>
  <c r="O42"/>
  <c r="O37"/>
  <c r="K47"/>
  <c r="K42"/>
  <c r="K37"/>
  <c r="I47"/>
  <c r="I42"/>
  <c r="I37"/>
  <c r="E47"/>
  <c r="E42"/>
  <c r="E37"/>
  <c r="G35" i="212"/>
  <c r="G40"/>
  <c r="C35"/>
  <c r="C40"/>
  <c r="B35"/>
  <c r="B40"/>
  <c r="C46" i="206"/>
  <c r="C41"/>
  <c r="C36"/>
  <c r="G46"/>
  <c r="G41"/>
  <c r="G36"/>
  <c r="M47"/>
  <c r="M42"/>
  <c r="M37"/>
  <c r="O46"/>
  <c r="O41"/>
  <c r="O36"/>
  <c r="B35" i="197"/>
  <c r="B37"/>
  <c r="N35"/>
  <c r="N37"/>
  <c r="L35"/>
  <c r="L37"/>
  <c r="J35"/>
  <c r="J37"/>
  <c r="H35"/>
  <c r="H37"/>
  <c r="F35"/>
  <c r="F37"/>
  <c r="D35"/>
  <c r="D37"/>
  <c r="K48" i="228"/>
  <c r="K43"/>
  <c r="K38"/>
  <c r="K35"/>
  <c r="N48"/>
  <c r="N45"/>
  <c r="N43"/>
  <c r="N40"/>
  <c r="N38"/>
  <c r="N35"/>
  <c r="BZ39" i="82"/>
  <c r="AP31" i="9"/>
  <c r="BH23" i="105"/>
  <c r="BH19"/>
  <c r="BH17"/>
  <c r="BH15"/>
  <c r="AI17"/>
  <c r="AI21"/>
  <c r="BR17"/>
  <c r="BR21"/>
  <c r="AX20"/>
  <c r="AX18"/>
  <c r="AX16"/>
  <c r="O15"/>
  <c r="E6"/>
  <c r="E21"/>
  <c r="AD13"/>
  <c r="AD15"/>
  <c r="BC23"/>
  <c r="BC19"/>
  <c r="BC15"/>
  <c r="AS19"/>
  <c r="AS25"/>
  <c r="AS27"/>
  <c r="AS29"/>
  <c r="AS31"/>
  <c r="AS33"/>
  <c r="AS35"/>
  <c r="AS37"/>
  <c r="AS39"/>
  <c r="J28"/>
  <c r="J22"/>
  <c r="J20"/>
  <c r="J18"/>
  <c r="J16"/>
  <c r="J14"/>
  <c r="J24"/>
  <c r="K40" s="1"/>
  <c r="T40"/>
  <c r="AI19" i="6"/>
  <c r="AI15"/>
  <c r="O20"/>
  <c r="O4"/>
  <c r="O16"/>
  <c r="E20"/>
  <c r="E16"/>
  <c r="E12"/>
  <c r="AS41" i="76"/>
  <c r="I37"/>
  <c r="AB35" i="11"/>
  <c r="AA35" s="1"/>
  <c r="AB31"/>
  <c r="U31" s="1"/>
  <c r="BM12" i="6"/>
  <c r="BM8"/>
  <c r="BM4"/>
  <c r="DM49" i="76"/>
  <c r="CL49"/>
  <c r="BK49"/>
  <c r="AZ49"/>
  <c r="I49"/>
  <c r="AB47" i="7"/>
  <c r="O27" i="228" s="1"/>
  <c r="AB45" i="7"/>
  <c r="O25" i="228" s="1"/>
  <c r="AB43" i="7"/>
  <c r="O23" i="228" s="1"/>
  <c r="AB41" i="7"/>
  <c r="O21" i="228" s="1"/>
  <c r="AB39" i="7"/>
  <c r="O19" i="228" s="1"/>
  <c r="AB37" i="7"/>
  <c r="O17" i="228" s="1"/>
  <c r="AB35" i="7"/>
  <c r="O15" i="228" s="1"/>
  <c r="AB33" i="7"/>
  <c r="O13" i="228" s="1"/>
  <c r="AB31" i="7"/>
  <c r="O11" i="228" s="1"/>
  <c r="AB29" i="7"/>
  <c r="O9" i="228" s="1"/>
  <c r="AB27" i="7"/>
  <c r="O7" i="228" s="1"/>
  <c r="AB25" i="7"/>
  <c r="O5" i="228" s="1"/>
  <c r="X45" i="7"/>
  <c r="M25" i="228" s="1"/>
  <c r="X41" i="7"/>
  <c r="M21" i="228" s="1"/>
  <c r="X37" i="7"/>
  <c r="M17" i="228" s="1"/>
  <c r="V42" i="7"/>
  <c r="L22" i="228" s="1"/>
  <c r="V38" i="7"/>
  <c r="L18" i="228" s="1"/>
  <c r="V34" i="7"/>
  <c r="L14" i="228" s="1"/>
  <c r="V30" i="7"/>
  <c r="L10" i="228" s="1"/>
  <c r="V26" i="7"/>
  <c r="L6" i="228" s="1"/>
  <c r="T45" i="7"/>
  <c r="K25" i="228" s="1"/>
  <c r="T43" i="7"/>
  <c r="K23" i="228" s="1"/>
  <c r="T41" i="7"/>
  <c r="K21" i="228" s="1"/>
  <c r="T39" i="7"/>
  <c r="K19" i="228" s="1"/>
  <c r="T37" i="7"/>
  <c r="K17" i="228" s="1"/>
  <c r="T35" i="7"/>
  <c r="K15" i="228" s="1"/>
  <c r="T33" i="7"/>
  <c r="K13" i="228" s="1"/>
  <c r="T31" i="7"/>
  <c r="K11" i="228" s="1"/>
  <c r="T29" i="7"/>
  <c r="K9" i="228" s="1"/>
  <c r="T27" i="7"/>
  <c r="K7" i="228" s="1"/>
  <c r="T25" i="7"/>
  <c r="K5" i="228" s="1"/>
  <c r="R47" i="7"/>
  <c r="J27" i="228" s="1"/>
  <c r="R43" i="7"/>
  <c r="J23" i="228" s="1"/>
  <c r="R39" i="7"/>
  <c r="J19" i="228" s="1"/>
  <c r="R35" i="7"/>
  <c r="J15" i="228" s="1"/>
  <c r="R31" i="7"/>
  <c r="J11" i="228" s="1"/>
  <c r="R27" i="7"/>
  <c r="J7" i="228" s="1"/>
  <c r="N43" i="7"/>
  <c r="H23" i="228" s="1"/>
  <c r="N39" i="7"/>
  <c r="H19" i="228" s="1"/>
  <c r="L45" i="7"/>
  <c r="G25" i="228" s="1"/>
  <c r="L43" i="7"/>
  <c r="G23" i="228" s="1"/>
  <c r="L41" i="7"/>
  <c r="G21" i="228" s="1"/>
  <c r="L39" i="7"/>
  <c r="G19" i="228" s="1"/>
  <c r="L37" i="7"/>
  <c r="G17" i="228" s="1"/>
  <c r="L35" i="7"/>
  <c r="G15" i="228" s="1"/>
  <c r="J43" i="7"/>
  <c r="F23" i="228" s="1"/>
  <c r="J39" i="7"/>
  <c r="F19" i="228" s="1"/>
  <c r="J35" i="7"/>
  <c r="F15" i="228" s="1"/>
  <c r="J31" i="7"/>
  <c r="F11" i="228" s="1"/>
  <c r="J27" i="7"/>
  <c r="F7" i="228" s="1"/>
  <c r="F43" i="7"/>
  <c r="D23" i="228" s="1"/>
  <c r="F39" i="7"/>
  <c r="D19" i="228" s="1"/>
  <c r="F35" i="7"/>
  <c r="D15" i="228" s="1"/>
  <c r="F31" i="7"/>
  <c r="D11" i="228" s="1"/>
  <c r="F27" i="7"/>
  <c r="D7" i="228" s="1"/>
  <c r="D43" i="7"/>
  <c r="C23" i="228" s="1"/>
  <c r="D41" i="7"/>
  <c r="C21" i="228" s="1"/>
  <c r="D39" i="7"/>
  <c r="C19" i="228" s="1"/>
  <c r="B43" i="7"/>
  <c r="B23" i="228" s="1"/>
  <c r="B41" i="7"/>
  <c r="B21" i="228" s="1"/>
  <c r="B39" i="7"/>
  <c r="B19" i="228" s="1"/>
  <c r="B37" i="7"/>
  <c r="B17" i="228" s="1"/>
  <c r="B35" i="7"/>
  <c r="B15" i="228" s="1"/>
  <c r="B33" i="7"/>
  <c r="B13" i="228" s="1"/>
  <c r="B31" i="7"/>
  <c r="B11" i="228" s="1"/>
  <c r="B29" i="7"/>
  <c r="B9" i="228" s="1"/>
  <c r="B27" i="7"/>
  <c r="B7" i="228" s="1"/>
  <c r="B25" i="7"/>
  <c r="B5" i="228" s="1"/>
  <c r="Q49" i="9"/>
  <c r="BE47"/>
  <c r="AK47"/>
  <c r="BO46"/>
  <c r="G46"/>
  <c r="BE45"/>
  <c r="BO44"/>
  <c r="AK43"/>
  <c r="Q43"/>
  <c r="AA42"/>
  <c r="BO38"/>
  <c r="BO34"/>
  <c r="AU34"/>
  <c r="BE33"/>
  <c r="BO30"/>
  <c r="AU30"/>
  <c r="BE29"/>
  <c r="BE21"/>
  <c r="BE16"/>
  <c r="BO8"/>
  <c r="B52" i="7"/>
  <c r="B32" i="228" s="1"/>
  <c r="R51" i="7"/>
  <c r="J31" i="228" s="1"/>
  <c r="J51" i="7"/>
  <c r="F31" i="228" s="1"/>
  <c r="BR4" i="6"/>
  <c r="C43" i="228"/>
  <c r="G43"/>
  <c r="I38"/>
  <c r="I48"/>
  <c r="I4" i="47"/>
  <c r="C3" i="46" s="1"/>
  <c r="H5" i="47"/>
  <c r="R4"/>
  <c r="E3" i="46" s="1"/>
  <c r="Q5" i="47"/>
  <c r="Z33" i="76"/>
  <c r="Q34" i="82" s="1"/>
  <c r="V32" i="76"/>
  <c r="BJ33"/>
  <c r="BF32"/>
  <c r="B56" i="11"/>
  <c r="J54"/>
  <c r="AC56"/>
  <c r="AK54"/>
  <c r="CE51"/>
  <c r="CE52" s="1"/>
  <c r="CE53" s="1"/>
  <c r="CE54" s="1"/>
  <c r="CM50"/>
  <c r="CF50" s="1"/>
  <c r="DF56"/>
  <c r="DN54"/>
  <c r="B10" i="60"/>
  <c r="B10" i="59" s="1"/>
  <c r="B11" i="7" s="1"/>
  <c r="B9" i="61"/>
  <c r="C21" i="140"/>
  <c r="I43" i="5"/>
  <c r="BA31" i="76"/>
  <c r="BA30"/>
  <c r="AW29"/>
  <c r="DC34"/>
  <c r="CX34"/>
  <c r="DB34" s="1"/>
  <c r="CY33"/>
  <c r="E22" i="64"/>
  <c r="AC24" i="76"/>
  <c r="AE46" i="4"/>
  <c r="E26" i="212" s="1"/>
  <c r="E46" i="50"/>
  <c r="BW32" i="76"/>
  <c r="CA32" s="1"/>
  <c r="BX31"/>
  <c r="M13" i="49"/>
  <c r="E12" i="73"/>
  <c r="N13" i="49"/>
  <c r="DH13" i="4" s="1"/>
  <c r="H13" i="49"/>
  <c r="BF13" i="4" s="1"/>
  <c r="J13" i="49"/>
  <c r="J13" i="50" s="1"/>
  <c r="E13" i="49"/>
  <c r="E13" i="50" s="1"/>
  <c r="AD13" i="90"/>
  <c r="B12" i="73"/>
  <c r="J12"/>
  <c r="O11" i="45"/>
  <c r="B13" i="49"/>
  <c r="K13"/>
  <c r="CG13" i="4" s="1"/>
  <c r="L13" i="49"/>
  <c r="L13" i="50" s="1"/>
  <c r="F13" i="49"/>
  <c r="F13" i="50" s="1"/>
  <c r="G13" i="49"/>
  <c r="G13" i="50" s="1"/>
  <c r="I13" i="49"/>
  <c r="I13" i="50" s="1"/>
  <c r="CY14" i="4"/>
  <c r="M14" i="50"/>
  <c r="DQ32" i="76"/>
  <c r="DU33"/>
  <c r="E23" i="33"/>
  <c r="E23" i="36" s="1"/>
  <c r="E24"/>
  <c r="AG56" i="11"/>
  <c r="E49" i="115"/>
  <c r="E48" i="44"/>
  <c r="E48" i="42" s="1"/>
  <c r="AC49" i="4" s="1"/>
  <c r="E29" i="206" s="1"/>
  <c r="Z4" i="47"/>
  <c r="G3" i="46" s="1"/>
  <c r="Y5" i="47"/>
  <c r="AM4"/>
  <c r="J3" i="46" s="1"/>
  <c r="AL5" i="47"/>
  <c r="DH32" i="76"/>
  <c r="DL33"/>
  <c r="M49" i="4"/>
  <c r="C29" i="212" s="1"/>
  <c r="C49" i="50"/>
  <c r="J48" i="44"/>
  <c r="J48" i="42" s="1"/>
  <c r="BV49" i="4" s="1"/>
  <c r="J29" i="206" s="1"/>
  <c r="J49" i="115"/>
  <c r="J50" s="1"/>
  <c r="J51" s="1"/>
  <c r="J51" i="44" s="1"/>
  <c r="J51" i="42" s="1"/>
  <c r="BV52" i="4" s="1"/>
  <c r="J32" i="206" s="1"/>
  <c r="BZ31" i="76"/>
  <c r="CD32"/>
  <c r="AW20" i="51"/>
  <c r="AW19" s="1"/>
  <c r="O21" i="49"/>
  <c r="E5" i="23"/>
  <c r="E6" i="22"/>
  <c r="BO34" i="76"/>
  <c r="BS35"/>
  <c r="BN35"/>
  <c r="BR35" s="1"/>
  <c r="BL45"/>
  <c r="BK45"/>
  <c r="BJ45"/>
  <c r="BC42"/>
  <c r="BB42"/>
  <c r="BA42"/>
  <c r="BC37"/>
  <c r="BB37"/>
  <c r="BA37"/>
  <c r="BA32"/>
  <c r="AT48"/>
  <c r="AS48"/>
  <c r="AR48"/>
  <c r="AT40"/>
  <c r="AR40"/>
  <c r="AS40"/>
  <c r="AS35"/>
  <c r="AT35"/>
  <c r="AK47"/>
  <c r="AJ47"/>
  <c r="AI47"/>
  <c r="G45"/>
  <c r="J45"/>
  <c r="I45"/>
  <c r="G41"/>
  <c r="B42" i="82" s="1"/>
  <c r="I41" i="76"/>
  <c r="J41"/>
  <c r="G36"/>
  <c r="B37" i="82" s="1"/>
  <c r="I36" i="76"/>
  <c r="J36"/>
  <c r="D34"/>
  <c r="H35"/>
  <c r="Y45"/>
  <c r="AA45"/>
  <c r="AB45"/>
  <c r="BX37" i="4"/>
  <c r="J17" i="212" s="1"/>
  <c r="J37" i="50"/>
  <c r="BO35" i="4"/>
  <c r="I15" i="212" s="1"/>
  <c r="I35" i="50"/>
  <c r="BO31" i="4"/>
  <c r="I11" i="212" s="1"/>
  <c r="I31" i="50"/>
  <c r="BO27" i="4"/>
  <c r="I7" i="212" s="1"/>
  <c r="I27" i="50"/>
  <c r="H48" i="44"/>
  <c r="H48" i="42" s="1"/>
  <c r="BD49" i="4" s="1"/>
  <c r="H29" i="206" s="1"/>
  <c r="H49" i="115"/>
  <c r="H50" s="1"/>
  <c r="H51" s="1"/>
  <c r="H51" i="44" s="1"/>
  <c r="H51" i="42" s="1"/>
  <c r="BD52" i="4" s="1"/>
  <c r="H32" i="206" s="1"/>
  <c r="BH34" i="76"/>
  <c r="BE35"/>
  <c r="BI35" s="1"/>
  <c r="BL35"/>
  <c r="AW45" i="4"/>
  <c r="G25" i="212" s="1"/>
  <c r="G45" i="50"/>
  <c r="AW41" i="4"/>
  <c r="G21" i="212" s="1"/>
  <c r="G41" i="50"/>
  <c r="T4" i="47"/>
  <c r="T5" s="1"/>
  <c r="T6" s="1"/>
  <c r="T7" s="1"/>
  <c r="T8" s="1"/>
  <c r="T9" s="1"/>
  <c r="T10" s="1"/>
  <c r="T11" s="1"/>
  <c r="T12" s="1"/>
  <c r="T13" s="1"/>
  <c r="T14" s="1"/>
  <c r="T15" s="1"/>
  <c r="T16" s="1"/>
  <c r="T17" s="1"/>
  <c r="T18" s="1"/>
  <c r="T19" s="1"/>
  <c r="T20" s="1"/>
  <c r="T21" s="1"/>
  <c r="T22" s="1"/>
  <c r="T23" s="1"/>
  <c r="T24" s="1"/>
  <c r="T25" s="1"/>
  <c r="T26" s="1"/>
  <c r="T27" s="1"/>
  <c r="T28" s="1"/>
  <c r="T29" s="1"/>
  <c r="T30" s="1"/>
  <c r="T31" s="1"/>
  <c r="T32" s="1"/>
  <c r="T33" s="1"/>
  <c r="T34" s="1"/>
  <c r="T35" s="1"/>
  <c r="T36" s="1"/>
  <c r="T37" s="1"/>
  <c r="T38" s="1"/>
  <c r="T39" s="1"/>
  <c r="T40" s="1"/>
  <c r="T41" s="1"/>
  <c r="T42" s="1"/>
  <c r="T43" s="1"/>
  <c r="T44" s="1"/>
  <c r="U4"/>
  <c r="AE47" i="4"/>
  <c r="E27" i="212" s="1"/>
  <c r="E47" i="50"/>
  <c r="DQ41" i="4"/>
  <c r="O21" i="212" s="1"/>
  <c r="O41" i="50"/>
  <c r="K24" i="140"/>
  <c r="BM46" i="5"/>
  <c r="K26" i="216" s="1"/>
  <c r="AV46" i="9"/>
  <c r="AX46" s="1"/>
  <c r="AX45"/>
  <c r="EE46" i="3"/>
  <c r="EF45"/>
  <c r="CS50" i="76"/>
  <c r="CU50"/>
  <c r="CT50"/>
  <c r="CF47"/>
  <c r="CF53" s="1"/>
  <c r="CJ53" s="1"/>
  <c r="CJ48"/>
  <c r="J30" i="36"/>
  <c r="AI41" i="51"/>
  <c r="K41" i="49" s="1"/>
  <c r="CG41" i="4" s="1"/>
  <c r="K21" i="212" s="1"/>
  <c r="K39" i="49"/>
  <c r="CG39" i="4" s="1"/>
  <c r="K19" i="212" s="1"/>
  <c r="M49" i="50"/>
  <c r="DO51" i="11"/>
  <c r="DO52" s="1"/>
  <c r="DO53" s="1"/>
  <c r="DO54" s="1"/>
  <c r="DW50"/>
  <c r="DP50" s="1"/>
  <c r="C12" i="140"/>
  <c r="I34" i="5"/>
  <c r="DT44" i="76"/>
  <c r="DV44"/>
  <c r="DU44"/>
  <c r="DW44"/>
  <c r="DU34"/>
  <c r="BJ34"/>
  <c r="K26"/>
  <c r="C24" i="64"/>
  <c r="C24" i="30"/>
  <c r="C25" i="31"/>
  <c r="C26" i="32" s="1"/>
  <c r="C40" i="5"/>
  <c r="E39"/>
  <c r="X38"/>
  <c r="Z37"/>
  <c r="X46"/>
  <c r="E26" i="217" s="1"/>
  <c r="Z45" i="5"/>
  <c r="AL40"/>
  <c r="G20" i="217" s="1"/>
  <c r="AN39" i="5"/>
  <c r="CP46"/>
  <c r="O26" i="217" s="1"/>
  <c r="CR45" i="5"/>
  <c r="Q46" i="8"/>
  <c r="T45"/>
  <c r="BB26" i="11"/>
  <c r="AY25" i="10" s="1"/>
  <c r="AV26" i="11"/>
  <c r="M11" i="45"/>
  <c r="Z12" i="90" s="1"/>
  <c r="Z13"/>
  <c r="H11" i="45"/>
  <c r="H10" s="1"/>
  <c r="J13" i="90"/>
  <c r="C11" i="45"/>
  <c r="D12" i="90" s="1"/>
  <c r="D13"/>
  <c r="AX49" i="8"/>
  <c r="AV50"/>
  <c r="CC23" i="5"/>
  <c r="CC24" s="1"/>
  <c r="M4" i="218" s="1"/>
  <c r="CD22" i="5"/>
  <c r="BN37"/>
  <c r="BP36"/>
  <c r="W46" i="9"/>
  <c r="Y45"/>
  <c r="B42" i="48"/>
  <c r="B37" i="47"/>
  <c r="B14"/>
  <c r="B23" i="86"/>
  <c r="BX49" i="4"/>
  <c r="J29" i="212" s="1"/>
  <c r="J49" i="50"/>
  <c r="CY47" i="4"/>
  <c r="M27" i="212" s="1"/>
  <c r="M47" i="50"/>
  <c r="DQ45" i="4"/>
  <c r="O25" i="212" s="1"/>
  <c r="O45" i="50"/>
  <c r="DQ40" i="4"/>
  <c r="O20" i="212" s="1"/>
  <c r="O40" i="50"/>
  <c r="DQ35" i="4"/>
  <c r="O15" i="212" s="1"/>
  <c r="O35" i="50"/>
  <c r="DQ31" i="4"/>
  <c r="O11" i="212" s="1"/>
  <c r="O31" i="50"/>
  <c r="DQ27" i="4"/>
  <c r="O7" i="212" s="1"/>
  <c r="O27" i="50"/>
  <c r="B7" i="56"/>
  <c r="B6" s="1"/>
  <c r="B5" s="1"/>
  <c r="B4" s="1"/>
  <c r="B3" s="1"/>
  <c r="B8" i="53"/>
  <c r="M35" i="71"/>
  <c r="M35" i="70"/>
  <c r="AZ34" i="76"/>
  <c r="E24" i="37"/>
  <c r="E29"/>
  <c r="G3" i="140"/>
  <c r="AP21" i="5"/>
  <c r="AP22"/>
  <c r="AP4"/>
  <c r="AP18"/>
  <c r="AP14"/>
  <c r="AP10"/>
  <c r="AP6"/>
  <c r="AP19"/>
  <c r="AP15"/>
  <c r="AP11"/>
  <c r="AP7"/>
  <c r="BC34" i="76"/>
  <c r="AY33"/>
  <c r="AK34"/>
  <c r="AG33"/>
  <c r="N29" i="37"/>
  <c r="N28" i="33"/>
  <c r="D29"/>
  <c r="D29" i="36" s="1"/>
  <c r="D30"/>
  <c r="AQ44" i="76"/>
  <c r="AS44"/>
  <c r="AR44"/>
  <c r="S49"/>
  <c r="R49"/>
  <c r="Q49"/>
  <c r="P49"/>
  <c r="S38" i="9"/>
  <c r="T37"/>
  <c r="AC40"/>
  <c r="AD39"/>
  <c r="B42" i="47"/>
  <c r="B40" i="48"/>
  <c r="B41" i="47" s="1"/>
  <c r="B35"/>
  <c r="M34" i="61"/>
  <c r="M35" i="60"/>
  <c r="M35" i="59" s="1"/>
  <c r="X36" i="7" s="1"/>
  <c r="M16" i="228" s="1"/>
  <c r="BG22" i="9"/>
  <c r="BG23" s="1"/>
  <c r="BG24" s="1"/>
  <c r="BH21"/>
  <c r="DM34" i="76"/>
  <c r="DI33"/>
  <c r="DD34"/>
  <c r="CZ33"/>
  <c r="AG46" i="52"/>
  <c r="AH46" s="1"/>
  <c r="BH46" i="4" s="1"/>
  <c r="H26" i="215" s="1"/>
  <c r="AC46" i="52"/>
  <c r="AD46" s="1"/>
  <c r="AY46" i="4" s="1"/>
  <c r="G26" i="215" s="1"/>
  <c r="S30" i="52"/>
  <c r="T30" s="1"/>
  <c r="U30" s="1"/>
  <c r="AQ30"/>
  <c r="AR30" s="1"/>
  <c r="BZ30" i="4" s="1"/>
  <c r="J10" i="215" s="1"/>
  <c r="H11" i="26"/>
  <c r="H11" i="25" s="1"/>
  <c r="AG13" i="105"/>
  <c r="AI13" s="1"/>
  <c r="C11" i="26"/>
  <c r="C11" i="25" s="1"/>
  <c r="H13" i="105"/>
  <c r="G3" i="66"/>
  <c r="BA5" i="11" s="1"/>
  <c r="BA6"/>
  <c r="L13" i="66"/>
  <c r="CT16" i="11"/>
  <c r="CC49" i="76"/>
  <c r="CB49"/>
  <c r="CD49"/>
  <c r="CA49"/>
  <c r="AK49"/>
  <c r="AJ49"/>
  <c r="O48" i="55"/>
  <c r="BO49" i="9"/>
  <c r="K48" i="55"/>
  <c r="AU49" i="9"/>
  <c r="G48" i="55"/>
  <c r="AA49" i="9"/>
  <c r="C48" i="55"/>
  <c r="G49" i="9"/>
  <c r="K46" i="55"/>
  <c r="AU47" i="9"/>
  <c r="C46" i="55"/>
  <c r="G47" i="9"/>
  <c r="E45" i="55"/>
  <c r="Q46" i="9"/>
  <c r="O44" i="55"/>
  <c r="BO45" i="9"/>
  <c r="G44" i="55"/>
  <c r="AA45" i="9"/>
  <c r="C44" i="55"/>
  <c r="G45" i="9"/>
  <c r="I43" i="55"/>
  <c r="AK44" i="9"/>
  <c r="E41" i="55"/>
  <c r="Q42" i="9"/>
  <c r="G40" i="55"/>
  <c r="AA41" i="9"/>
  <c r="I39" i="55"/>
  <c r="AK40" i="9"/>
  <c r="K38" i="55"/>
  <c r="AU39" i="9"/>
  <c r="M37" i="55"/>
  <c r="BE38" i="9"/>
  <c r="H37" i="55"/>
  <c r="AF38" i="9"/>
  <c r="N36" i="55"/>
  <c r="BJ37" i="9"/>
  <c r="F35" i="55"/>
  <c r="V36" i="9"/>
  <c r="B35" i="55"/>
  <c r="B36" i="9"/>
  <c r="M33" i="55"/>
  <c r="BE34" i="9"/>
  <c r="N32" i="55"/>
  <c r="BJ33" i="9"/>
  <c r="F31" i="55"/>
  <c r="V32" i="9"/>
  <c r="B31" i="55"/>
  <c r="B32" i="9"/>
  <c r="M29" i="55"/>
  <c r="BE30" i="9"/>
  <c r="O28" i="55"/>
  <c r="BO29" i="9"/>
  <c r="C28" i="55"/>
  <c r="G29" i="9"/>
  <c r="F26" i="55"/>
  <c r="V27" i="9"/>
  <c r="K25" i="55"/>
  <c r="AU26" i="9"/>
  <c r="M23" i="55"/>
  <c r="BE24" i="9"/>
  <c r="BE56" s="1"/>
  <c r="L22" i="55"/>
  <c r="AZ23" i="9"/>
  <c r="B22" i="55"/>
  <c r="B23" i="9"/>
  <c r="K21" i="55"/>
  <c r="AU22" i="9"/>
  <c r="O20" i="55"/>
  <c r="BO21" i="9"/>
  <c r="M19" i="55"/>
  <c r="BE20" i="9"/>
  <c r="L18" i="55"/>
  <c r="AZ19" i="9"/>
  <c r="O15" i="55"/>
  <c r="BO16" i="9"/>
  <c r="O4" i="55"/>
  <c r="BO5" i="9"/>
  <c r="P18" i="47"/>
  <c r="P19" s="1"/>
  <c r="P20" s="1"/>
  <c r="P21" s="1"/>
  <c r="P22" s="1"/>
  <c r="P23" s="1"/>
  <c r="P24" s="1"/>
  <c r="P25" s="1"/>
  <c r="P26" s="1"/>
  <c r="P27" s="1"/>
  <c r="P28" s="1"/>
  <c r="P29" s="1"/>
  <c r="P30" s="1"/>
  <c r="P31" s="1"/>
  <c r="P32" s="1"/>
  <c r="P33" s="1"/>
  <c r="P34" s="1"/>
  <c r="P35" s="1"/>
  <c r="P36" s="1"/>
  <c r="P37" s="1"/>
  <c r="P38" s="1"/>
  <c r="X21"/>
  <c r="X22" s="1"/>
  <c r="X23" s="1"/>
  <c r="X24" s="1"/>
  <c r="X25" s="1"/>
  <c r="X26" s="1"/>
  <c r="X27" s="1"/>
  <c r="X28" s="1"/>
  <c r="X29" s="1"/>
  <c r="X30" s="1"/>
  <c r="X31" s="1"/>
  <c r="X32" s="1"/>
  <c r="X33" s="1"/>
  <c r="X34" s="1"/>
  <c r="X35" s="1"/>
  <c r="X36" s="1"/>
  <c r="X37" s="1"/>
  <c r="X38" s="1"/>
  <c r="X39" s="1"/>
  <c r="X40" s="1"/>
  <c r="X41" s="1"/>
  <c r="X42" s="1"/>
  <c r="X43" s="1"/>
  <c r="X44" s="1"/>
  <c r="P51" i="7"/>
  <c r="I31" i="228" s="1"/>
  <c r="H51" i="7"/>
  <c r="E31" i="228" s="1"/>
  <c r="Z41" i="5"/>
  <c r="AD6" i="105"/>
  <c r="AD10"/>
  <c r="CD33" i="76"/>
  <c r="BZ44" i="82"/>
  <c r="BZ42"/>
  <c r="BZ37"/>
  <c r="O22" i="50"/>
  <c r="I48" i="44"/>
  <c r="I48" i="42" s="1"/>
  <c r="BM49" i="4" s="1"/>
  <c r="I29" i="206" s="1"/>
  <c r="AB46" i="76"/>
  <c r="J37"/>
  <c r="J42"/>
  <c r="R37"/>
  <c r="R42"/>
  <c r="R47"/>
  <c r="AA36"/>
  <c r="AA41"/>
  <c r="AJ36"/>
  <c r="AJ41"/>
  <c r="E32"/>
  <c r="AD34"/>
  <c r="AH34" s="1"/>
  <c r="DU47"/>
  <c r="AB40" i="11"/>
  <c r="U40" s="1"/>
  <c r="C24" i="34"/>
  <c r="E23" i="37"/>
  <c r="K16" i="50"/>
  <c r="C33"/>
  <c r="O46"/>
  <c r="F47"/>
  <c r="L48"/>
  <c r="G22" i="57"/>
  <c r="H9" i="7"/>
  <c r="AO20" i="105"/>
  <c r="BC35" i="11"/>
  <c r="BB35" s="1"/>
  <c r="AY34" i="10" s="1"/>
  <c r="BC15" i="11"/>
  <c r="BB15" s="1"/>
  <c r="BC16"/>
  <c r="BB16" s="1"/>
  <c r="BC17"/>
  <c r="BC18"/>
  <c r="BB18" s="1"/>
  <c r="BC20"/>
  <c r="BB20" s="1"/>
  <c r="AY19" i="10" s="1"/>
  <c r="BC19" s="1"/>
  <c r="AU19" i="13" s="1"/>
  <c r="BC21" i="11"/>
  <c r="BB21" s="1"/>
  <c r="BC23"/>
  <c r="BB23" s="1"/>
  <c r="AT41"/>
  <c r="AQ41" s="1"/>
  <c r="AQ40" i="10" s="1"/>
  <c r="D12" i="60"/>
  <c r="D12" i="59" s="1"/>
  <c r="F13" i="7" s="1"/>
  <c r="BM15" i="52"/>
  <c r="BN15" s="1"/>
  <c r="AP5" i="5"/>
  <c r="AP13"/>
  <c r="AP23"/>
  <c r="T49" i="9"/>
  <c r="K29" i="33"/>
  <c r="J50" i="11"/>
  <c r="C50" s="1"/>
  <c r="S46" i="9"/>
  <c r="T45"/>
  <c r="BG46"/>
  <c r="BH45"/>
  <c r="BK32"/>
  <c r="N12" i="230" s="1"/>
  <c r="BM31" i="9"/>
  <c r="AE22" i="8"/>
  <c r="AE12"/>
  <c r="AE17"/>
  <c r="B30" i="36"/>
  <c r="B29" i="33"/>
  <c r="C31" i="36"/>
  <c r="C30" i="33"/>
  <c r="DD49" i="76"/>
  <c r="DC49"/>
  <c r="BI44"/>
  <c r="BK44"/>
  <c r="H48" i="55"/>
  <c r="AF49" i="9"/>
  <c r="B47" i="55"/>
  <c r="B48" i="9"/>
  <c r="J45" i="55"/>
  <c r="AP46" i="9"/>
  <c r="B45" i="55"/>
  <c r="B46" i="9"/>
  <c r="L44" i="55"/>
  <c r="AZ45" i="9"/>
  <c r="D44" i="55"/>
  <c r="L45" i="9"/>
  <c r="N43" i="55"/>
  <c r="BJ44" i="9"/>
  <c r="F43" i="55"/>
  <c r="V44" i="9"/>
  <c r="J41" i="55"/>
  <c r="AP42" i="9"/>
  <c r="L40" i="55"/>
  <c r="AZ41" i="9"/>
  <c r="D40" i="55"/>
  <c r="L41" i="9"/>
  <c r="F39" i="55"/>
  <c r="V40" i="9"/>
  <c r="N37" i="55"/>
  <c r="BJ38" i="9"/>
  <c r="O36" i="55"/>
  <c r="BO37" i="9"/>
  <c r="B36" i="55"/>
  <c r="B37" i="9"/>
  <c r="L35" i="55"/>
  <c r="AZ36" i="9"/>
  <c r="N33" i="55"/>
  <c r="BJ34" i="9"/>
  <c r="O32" i="55"/>
  <c r="BO33" i="9"/>
  <c r="B32" i="55"/>
  <c r="B33" i="9"/>
  <c r="L31" i="55"/>
  <c r="AZ32" i="9"/>
  <c r="N29" i="55"/>
  <c r="BJ30" i="9"/>
  <c r="L28" i="55"/>
  <c r="AZ29" i="9"/>
  <c r="D28" i="55"/>
  <c r="L29" i="9"/>
  <c r="J27" i="55"/>
  <c r="AP28" i="9"/>
  <c r="F27" i="55"/>
  <c r="V28" i="9"/>
  <c r="B27" i="55"/>
  <c r="B28" i="9"/>
  <c r="K26" i="55"/>
  <c r="AU27" i="9"/>
  <c r="K20" i="55"/>
  <c r="AU21" i="9"/>
  <c r="O19" i="55"/>
  <c r="BO20" i="9"/>
  <c r="B18" i="55"/>
  <c r="B19" i="9"/>
  <c r="K17" i="55"/>
  <c r="AU18" i="9"/>
  <c r="M16" i="55"/>
  <c r="BE17" i="9"/>
  <c r="M11" i="55"/>
  <c r="BE12" i="9"/>
  <c r="B10" i="55"/>
  <c r="B11" i="9"/>
  <c r="BO24"/>
  <c r="BO56" s="1"/>
  <c r="DQ25" i="11"/>
  <c r="DQ56" s="1"/>
  <c r="CY50"/>
  <c r="DE50" s="1"/>
  <c r="BE49" i="9"/>
  <c r="AE48" i="11"/>
  <c r="Q47" i="9"/>
  <c r="CG47" i="11"/>
  <c r="CM47" s="1"/>
  <c r="CH47" s="1"/>
  <c r="AU46" i="9"/>
  <c r="AW47" i="11"/>
  <c r="AA46" i="9"/>
  <c r="AU38"/>
  <c r="CG39" i="11"/>
  <c r="CY38"/>
  <c r="BE37" i="9"/>
  <c r="AE38" i="11"/>
  <c r="AK38" s="1"/>
  <c r="Q37" i="9"/>
  <c r="G32"/>
  <c r="M33" i="11"/>
  <c r="M29"/>
  <c r="S29" s="1"/>
  <c r="R29" s="1"/>
  <c r="O28" i="10" s="1"/>
  <c r="G28" i="9"/>
  <c r="CY27" i="11"/>
  <c r="BE26" i="9"/>
  <c r="CP21" i="11"/>
  <c r="CV21" s="1"/>
  <c r="CO21" s="1"/>
  <c r="CT20" i="10" s="1"/>
  <c r="AZ20" i="9"/>
  <c r="D21" i="11"/>
  <c r="B20" i="9"/>
  <c r="CG18" i="11"/>
  <c r="AU17" i="9"/>
  <c r="D17" i="11"/>
  <c r="B16" i="9"/>
  <c r="D16" i="11"/>
  <c r="J16" s="1"/>
  <c r="I16" s="1"/>
  <c r="B15" i="9"/>
  <c r="DQ14" i="11"/>
  <c r="BO13" i="9"/>
  <c r="DQ10" i="11"/>
  <c r="BO9" i="9"/>
  <c r="AN24" i="5"/>
  <c r="BC36" i="47"/>
  <c r="BC37" s="1"/>
  <c r="BC38" s="1"/>
  <c r="BC39" s="1"/>
  <c r="K11"/>
  <c r="K12" s="1"/>
  <c r="K13" s="1"/>
  <c r="K14" s="1"/>
  <c r="K15" s="1"/>
  <c r="K16" s="1"/>
  <c r="K17" s="1"/>
  <c r="K18" s="1"/>
  <c r="K19" s="1"/>
  <c r="K20" s="1"/>
  <c r="K21" s="1"/>
  <c r="K22" s="1"/>
  <c r="K23" s="1"/>
  <c r="K24" s="1"/>
  <c r="K25" s="1"/>
  <c r="K26" s="1"/>
  <c r="K27" s="1"/>
  <c r="K28" s="1"/>
  <c r="K29" s="1"/>
  <c r="K30" s="1"/>
  <c r="K31" s="1"/>
  <c r="K32" s="1"/>
  <c r="K33" s="1"/>
  <c r="K34" s="1"/>
  <c r="K35" s="1"/>
  <c r="K36" s="1"/>
  <c r="K37" s="1"/>
  <c r="K38" s="1"/>
  <c r="K39" s="1"/>
  <c r="K40" s="1"/>
  <c r="AC19"/>
  <c r="AC20" s="1"/>
  <c r="AC21" s="1"/>
  <c r="AC22" s="1"/>
  <c r="AC23" s="1"/>
  <c r="AC24" s="1"/>
  <c r="AC25" s="1"/>
  <c r="AC26" s="1"/>
  <c r="AC27" s="1"/>
  <c r="AC28" s="1"/>
  <c r="AC29" s="1"/>
  <c r="AC30" s="1"/>
  <c r="AC31" s="1"/>
  <c r="AC32" s="1"/>
  <c r="AC33" s="1"/>
  <c r="AC34" s="1"/>
  <c r="AC35" s="1"/>
  <c r="AC36" s="1"/>
  <c r="AC37" s="1"/>
  <c r="AC38" s="1"/>
  <c r="AC39" s="1"/>
  <c r="AC40" s="1"/>
  <c r="AP10"/>
  <c r="AP11" s="1"/>
  <c r="AP12" s="1"/>
  <c r="AP13" s="1"/>
  <c r="AP14" s="1"/>
  <c r="AP15" s="1"/>
  <c r="AP16" s="1"/>
  <c r="AP17" s="1"/>
  <c r="AP18" s="1"/>
  <c r="AP19" s="1"/>
  <c r="AP20" s="1"/>
  <c r="AP21" s="1"/>
  <c r="AP22" s="1"/>
  <c r="AP23" s="1"/>
  <c r="AP24" s="1"/>
  <c r="AP25" s="1"/>
  <c r="AP26" s="1"/>
  <c r="AP27" s="1"/>
  <c r="AP28" s="1"/>
  <c r="AP29" s="1"/>
  <c r="AP30" s="1"/>
  <c r="AP31" s="1"/>
  <c r="AP32" s="1"/>
  <c r="AP33" s="1"/>
  <c r="AP34" s="1"/>
  <c r="AP35" s="1"/>
  <c r="AP36" s="1"/>
  <c r="AP37" s="1"/>
  <c r="AP38" s="1"/>
  <c r="Z49" i="5"/>
  <c r="T56" i="11"/>
  <c r="D23" i="50"/>
  <c r="DN51" i="11"/>
  <c r="DG51" s="1"/>
  <c r="C25" i="50"/>
  <c r="O28"/>
  <c r="O36"/>
  <c r="E40"/>
  <c r="C41"/>
  <c r="E8" i="22"/>
  <c r="E7"/>
  <c r="T15" i="105"/>
  <c r="T23"/>
  <c r="U23" s="1"/>
  <c r="U28"/>
  <c r="BC36" i="11"/>
  <c r="AZ36" s="1"/>
  <c r="AZ35" i="10" s="1"/>
  <c r="AB39" i="11"/>
  <c r="W39" s="1"/>
  <c r="AB32"/>
  <c r="U32" s="1"/>
  <c r="S43"/>
  <c r="R43" s="1"/>
  <c r="O42" i="10" s="1"/>
  <c r="AG15" i="52"/>
  <c r="AH15" s="1"/>
  <c r="AI15" s="1"/>
  <c r="E6"/>
  <c r="F6" s="1"/>
  <c r="F6" i="4" s="1"/>
  <c r="E4" i="52"/>
  <c r="F4" s="1"/>
  <c r="F4" i="4" s="1"/>
  <c r="AP12" i="5"/>
  <c r="AP20"/>
  <c r="AK50" i="11"/>
  <c r="AD50" s="1"/>
  <c r="AI49" i="10" s="1"/>
  <c r="L24" i="9"/>
  <c r="L56" s="1"/>
  <c r="AP24"/>
  <c r="AP56" s="1"/>
  <c r="G36"/>
  <c r="DE19" i="11"/>
  <c r="DB19" s="1"/>
  <c r="CB27" i="5"/>
  <c r="CD26"/>
  <c r="AJ34" i="76"/>
  <c r="AF33"/>
  <c r="BM47" i="52"/>
  <c r="BN47" s="1"/>
  <c r="DS47" i="4" s="1"/>
  <c r="O27" i="215" s="1"/>
  <c r="I47" i="52"/>
  <c r="J47" s="1"/>
  <c r="O47" i="4" s="1"/>
  <c r="C27" i="215" s="1"/>
  <c r="AG47" i="52"/>
  <c r="AH47" s="1"/>
  <c r="BH47" i="4" s="1"/>
  <c r="H27" i="215" s="1"/>
  <c r="BM39" i="52"/>
  <c r="BN39" s="1"/>
  <c r="DS39" i="4" s="1"/>
  <c r="O19" i="215" s="1"/>
  <c r="E39" i="52"/>
  <c r="F39" s="1"/>
  <c r="F39" i="4" s="1"/>
  <c r="B19" i="215" s="1"/>
  <c r="AK39" i="52"/>
  <c r="AL39" s="1"/>
  <c r="BQ39" i="4" s="1"/>
  <c r="I19" i="215" s="1"/>
  <c r="BM35" i="52"/>
  <c r="BN35" s="1"/>
  <c r="DS35" i="4" s="1"/>
  <c r="O15" i="215" s="1"/>
  <c r="E35" i="52"/>
  <c r="F35" s="1"/>
  <c r="F35" i="4" s="1"/>
  <c r="B15" i="215" s="1"/>
  <c r="BM31" i="52"/>
  <c r="BN31" s="1"/>
  <c r="DS31" i="4" s="1"/>
  <c r="O11" i="215" s="1"/>
  <c r="S31" i="52"/>
  <c r="T31" s="1"/>
  <c r="AG31" i="4" s="1"/>
  <c r="E11" i="215" s="1"/>
  <c r="AY31" i="52"/>
  <c r="AZ31" s="1"/>
  <c r="CR31" i="4" s="1"/>
  <c r="L11" i="215" s="1"/>
  <c r="W31" i="52"/>
  <c r="X31" s="1"/>
  <c r="Y31" s="1"/>
  <c r="BM27"/>
  <c r="BN27" s="1"/>
  <c r="DS27" i="4" s="1"/>
  <c r="O7" i="215" s="1"/>
  <c r="AC27" i="52"/>
  <c r="AD27" s="1"/>
  <c r="J30" i="33"/>
  <c r="DJ56" i="11"/>
  <c r="DH50"/>
  <c r="BJ49" i="9"/>
  <c r="AP49"/>
  <c r="BX50" i="11"/>
  <c r="CD50" s="1"/>
  <c r="BW50" s="1"/>
  <c r="CB49" i="10" s="1"/>
  <c r="V49" i="9"/>
  <c r="AN50" i="11"/>
  <c r="B43" i="35"/>
  <c r="B43" i="37" s="1"/>
  <c r="B43" i="34"/>
  <c r="B43" i="36" s="1"/>
  <c r="B39" i="35"/>
  <c r="B39" i="37" s="1"/>
  <c r="B39" i="34"/>
  <c r="B39" i="36" s="1"/>
  <c r="B35" i="35"/>
  <c r="B35" i="37" s="1"/>
  <c r="B35" i="34"/>
  <c r="B35" i="36" s="1"/>
  <c r="B31" i="35"/>
  <c r="B31" i="37" s="1"/>
  <c r="B31" i="34"/>
  <c r="B31" i="36" s="1"/>
  <c r="B27" i="35"/>
  <c r="B27" i="34"/>
  <c r="N47" i="35"/>
  <c r="N47" i="37" s="1"/>
  <c r="N47" i="34"/>
  <c r="N47" i="36" s="1"/>
  <c r="F47" i="35"/>
  <c r="F47" i="37" s="1"/>
  <c r="F47" i="34"/>
  <c r="F47" i="36" s="1"/>
  <c r="K46" i="35"/>
  <c r="K46" i="37" s="1"/>
  <c r="K46" i="34"/>
  <c r="K46" i="36" s="1"/>
  <c r="G46" i="35"/>
  <c r="G46" i="37" s="1"/>
  <c r="G46" i="34"/>
  <c r="G46" i="36" s="1"/>
  <c r="L45" i="35"/>
  <c r="L45" i="37" s="1"/>
  <c r="L45" i="34"/>
  <c r="L45" i="36" s="1"/>
  <c r="M44" i="35"/>
  <c r="M44" i="37" s="1"/>
  <c r="M44" i="34"/>
  <c r="M44" i="36" s="1"/>
  <c r="N43" i="35"/>
  <c r="N43" i="37" s="1"/>
  <c r="N43" i="34"/>
  <c r="N43" i="36" s="1"/>
  <c r="J43" i="35"/>
  <c r="J43" i="37" s="1"/>
  <c r="J43" i="34"/>
  <c r="J43" i="36" s="1"/>
  <c r="F43" i="35"/>
  <c r="F43" i="37" s="1"/>
  <c r="F43" i="34"/>
  <c r="F43" i="36" s="1"/>
  <c r="K42" i="35"/>
  <c r="K42" i="37" s="1"/>
  <c r="K42" i="34"/>
  <c r="K42" i="36" s="1"/>
  <c r="G42" i="35"/>
  <c r="G42" i="37" s="1"/>
  <c r="G42" i="34"/>
  <c r="G42" i="36" s="1"/>
  <c r="L41" i="35"/>
  <c r="L41" i="37" s="1"/>
  <c r="L41" i="34"/>
  <c r="L41" i="36" s="1"/>
  <c r="M40" i="35"/>
  <c r="M40" i="37" s="1"/>
  <c r="Z40" i="110" s="1"/>
  <c r="Z40" i="111" s="1"/>
  <c r="M40" i="34"/>
  <c r="M40" i="36" s="1"/>
  <c r="N39" i="35"/>
  <c r="N39" i="37" s="1"/>
  <c r="N39" i="34"/>
  <c r="N39" i="36" s="1"/>
  <c r="J39" i="35"/>
  <c r="J39" i="37" s="1"/>
  <c r="J39" i="34"/>
  <c r="J39" i="36" s="1"/>
  <c r="F39" i="35"/>
  <c r="F39" i="37" s="1"/>
  <c r="F39" i="34"/>
  <c r="F39" i="36" s="1"/>
  <c r="K38" i="35"/>
  <c r="K38" i="37" s="1"/>
  <c r="K38" i="34"/>
  <c r="K38" i="36" s="1"/>
  <c r="G38" i="35"/>
  <c r="G38" i="37" s="1"/>
  <c r="G38" i="34"/>
  <c r="G38" i="36" s="1"/>
  <c r="L37" i="35"/>
  <c r="L37" i="37" s="1"/>
  <c r="L37" i="34"/>
  <c r="L37" i="36" s="1"/>
  <c r="H37" i="35"/>
  <c r="H37" i="37" s="1"/>
  <c r="H37" i="34"/>
  <c r="H37" i="36" s="1"/>
  <c r="M36" i="35"/>
  <c r="M36" i="37" s="1"/>
  <c r="M36" i="34"/>
  <c r="M36" i="36" s="1"/>
  <c r="N35" i="35"/>
  <c r="N35" i="37" s="1"/>
  <c r="N35" i="34"/>
  <c r="N35" i="36" s="1"/>
  <c r="I35" i="35"/>
  <c r="I35" i="37" s="1"/>
  <c r="I35" i="34"/>
  <c r="I35" i="36" s="1"/>
  <c r="E35" i="35"/>
  <c r="E35" i="37" s="1"/>
  <c r="E35" i="34"/>
  <c r="E35" i="36" s="1"/>
  <c r="N34" i="35"/>
  <c r="N34" i="37" s="1"/>
  <c r="N34" i="34"/>
  <c r="N34" i="36" s="1"/>
  <c r="I34" i="35"/>
  <c r="I34" i="37" s="1"/>
  <c r="I34" i="34"/>
  <c r="I34" i="36" s="1"/>
  <c r="E34" i="35"/>
  <c r="E34" i="37" s="1"/>
  <c r="E34" i="34"/>
  <c r="E34" i="36" s="1"/>
  <c r="N31" i="35"/>
  <c r="N31" i="37" s="1"/>
  <c r="N31" i="34"/>
  <c r="N31" i="36" s="1"/>
  <c r="I31" i="35"/>
  <c r="I31" i="37" s="1"/>
  <c r="I31" i="34"/>
  <c r="I31" i="36" s="1"/>
  <c r="E31" i="35"/>
  <c r="E31" i="37" s="1"/>
  <c r="E31" i="34"/>
  <c r="E31" i="36" s="1"/>
  <c r="N30" i="35"/>
  <c r="N30" i="37" s="1"/>
  <c r="N30" i="34"/>
  <c r="N30" i="36" s="1"/>
  <c r="I30" i="35"/>
  <c r="I30" i="37" s="1"/>
  <c r="I30" i="34"/>
  <c r="E30" i="35"/>
  <c r="E30" i="37" s="1"/>
  <c r="E30" i="34"/>
  <c r="E30" i="36" s="1"/>
  <c r="N27" i="35"/>
  <c r="N27" i="34"/>
  <c r="I27" i="35"/>
  <c r="I27" i="34"/>
  <c r="E27" i="35"/>
  <c r="E27" i="37" s="1"/>
  <c r="E27" i="34"/>
  <c r="E27" i="36" s="1"/>
  <c r="N26" i="35"/>
  <c r="N26" i="34"/>
  <c r="I26" i="35"/>
  <c r="I26" i="34"/>
  <c r="E26" i="35"/>
  <c r="E26" i="37" s="1"/>
  <c r="E26" i="34"/>
  <c r="E26" i="36" s="1"/>
  <c r="N25" i="35"/>
  <c r="N25" i="34"/>
  <c r="E25" i="35"/>
  <c r="E25" i="37" s="1"/>
  <c r="E25" i="34"/>
  <c r="E25" i="36" s="1"/>
  <c r="K16" i="127"/>
  <c r="G18" i="163"/>
  <c r="G14"/>
  <c r="K12" i="127"/>
  <c r="K8"/>
  <c r="G10" i="163"/>
  <c r="G6"/>
  <c r="K4" i="127"/>
  <c r="L14" i="62"/>
  <c r="L14" i="55" s="1"/>
  <c r="AB13" i="62"/>
  <c r="AB12" s="1"/>
  <c r="AB11" s="1"/>
  <c r="AB10" s="1"/>
  <c r="AB9" s="1"/>
  <c r="AB8" s="1"/>
  <c r="AB7" s="1"/>
  <c r="AB6" s="1"/>
  <c r="AB5" s="1"/>
  <c r="AB4" s="1"/>
  <c r="AB3" s="1"/>
  <c r="L3" s="1"/>
  <c r="AZ4" i="9" s="1"/>
  <c r="W24" i="63"/>
  <c r="E25"/>
  <c r="AE5" i="9"/>
  <c r="AE21"/>
  <c r="E22" i="105"/>
  <c r="F22" s="1"/>
  <c r="Y22"/>
  <c r="Y18"/>
  <c r="Y14"/>
  <c r="BC20"/>
  <c r="BC16"/>
  <c r="AS15"/>
  <c r="AS26"/>
  <c r="AS30"/>
  <c r="AS34"/>
  <c r="AS38"/>
  <c r="AN35"/>
  <c r="AO35" s="1"/>
  <c r="U36"/>
  <c r="BM19" i="9"/>
  <c r="BH21" i="6"/>
  <c r="BH5"/>
  <c r="CV41" i="11"/>
  <c r="CQ41" s="1"/>
  <c r="CU40" i="10" s="1"/>
  <c r="CM23" i="11"/>
  <c r="BL40"/>
  <c r="BE40" s="1"/>
  <c r="BL17"/>
  <c r="BK17" s="1"/>
  <c r="AB34"/>
  <c r="O6" i="6"/>
  <c r="O14"/>
  <c r="O18"/>
  <c r="E6"/>
  <c r="AG22" i="52"/>
  <c r="AH22" s="1"/>
  <c r="AG17"/>
  <c r="AH17" s="1"/>
  <c r="AI17" s="1"/>
  <c r="O5"/>
  <c r="P5" s="1"/>
  <c r="X5" i="4" s="1"/>
  <c r="D13" i="49"/>
  <c r="D12"/>
  <c r="CD20" i="5"/>
  <c r="CV44" i="76"/>
  <c r="S39" i="5"/>
  <c r="EV39" i="3"/>
  <c r="EJ45"/>
  <c r="EJ37"/>
  <c r="DX42"/>
  <c r="DL46"/>
  <c r="CB47"/>
  <c r="BD43"/>
  <c r="BD31"/>
  <c r="AR35"/>
  <c r="E29" i="36"/>
  <c r="AR27" i="3"/>
  <c r="AF35"/>
  <c r="AF31"/>
  <c r="AF27"/>
  <c r="T40"/>
  <c r="H35"/>
  <c r="B3" i="62"/>
  <c r="J3" i="63"/>
  <c r="AP4" i="9" s="1"/>
  <c r="DW34" i="76"/>
  <c r="DS33"/>
  <c r="BA44"/>
  <c r="BC44"/>
  <c r="AQ39"/>
  <c r="AT39"/>
  <c r="G47" i="35"/>
  <c r="G47" i="37" s="1"/>
  <c r="G47" i="34"/>
  <c r="G47" i="36" s="1"/>
  <c r="L46" i="35"/>
  <c r="L46" i="37" s="1"/>
  <c r="L46" i="34"/>
  <c r="L46" i="36" s="1"/>
  <c r="H46" i="35"/>
  <c r="H46" i="37" s="1"/>
  <c r="H46" i="34"/>
  <c r="H46" i="36" s="1"/>
  <c r="D46" i="35"/>
  <c r="D46" i="37" s="1"/>
  <c r="D46" i="34"/>
  <c r="D46" i="36" s="1"/>
  <c r="M45" i="35"/>
  <c r="M45" i="37" s="1"/>
  <c r="M45" i="34"/>
  <c r="M45" i="36" s="1"/>
  <c r="J44" i="35"/>
  <c r="J44" i="37" s="1"/>
  <c r="J44" i="34"/>
  <c r="J44" i="36" s="1"/>
  <c r="G43" i="35"/>
  <c r="G43" i="37" s="1"/>
  <c r="G43" i="34"/>
  <c r="G43" i="36" s="1"/>
  <c r="L42" i="35"/>
  <c r="L42" i="37" s="1"/>
  <c r="L42" i="34"/>
  <c r="L42" i="36" s="1"/>
  <c r="H42" i="35"/>
  <c r="H42" i="37" s="1"/>
  <c r="H42" i="34"/>
  <c r="H42" i="36" s="1"/>
  <c r="D42" i="35"/>
  <c r="D42" i="37" s="1"/>
  <c r="D42" i="34"/>
  <c r="D42" i="36" s="1"/>
  <c r="M41" i="35"/>
  <c r="M41" i="37" s="1"/>
  <c r="M41" i="34"/>
  <c r="M41" i="36" s="1"/>
  <c r="J40" i="35"/>
  <c r="J40" i="37" s="1"/>
  <c r="J40" i="34"/>
  <c r="J40" i="36" s="1"/>
  <c r="G39" i="35"/>
  <c r="G39" i="37" s="1"/>
  <c r="G39" i="34"/>
  <c r="G39" i="36" s="1"/>
  <c r="C39" i="35"/>
  <c r="C39" i="37" s="1"/>
  <c r="C39" i="34"/>
  <c r="C39" i="36" s="1"/>
  <c r="L38" i="35"/>
  <c r="L38" i="37" s="1"/>
  <c r="L38" i="34"/>
  <c r="L38" i="36" s="1"/>
  <c r="H38" i="35"/>
  <c r="H38" i="37" s="1"/>
  <c r="H38" i="34"/>
  <c r="H38" i="36" s="1"/>
  <c r="D38" i="35"/>
  <c r="D38" i="37" s="1"/>
  <c r="D38" i="34"/>
  <c r="D38" i="36" s="1"/>
  <c r="M37" i="35"/>
  <c r="M37" i="37" s="1"/>
  <c r="M37" i="34"/>
  <c r="M37" i="36" s="1"/>
  <c r="J36" i="35"/>
  <c r="J36" i="37" s="1"/>
  <c r="J36" i="34"/>
  <c r="J36" i="36" s="1"/>
  <c r="J35" i="35"/>
  <c r="J35" i="37" s="1"/>
  <c r="J35" i="34"/>
  <c r="J35" i="36" s="1"/>
  <c r="F35" i="35"/>
  <c r="F35" i="37" s="1"/>
  <c r="F35" i="34"/>
  <c r="F35" i="36" s="1"/>
  <c r="F34" i="35"/>
  <c r="F34" i="37" s="1"/>
  <c r="F34" i="34"/>
  <c r="F34" i="36" s="1"/>
  <c r="O33" i="35"/>
  <c r="O33" i="37" s="1"/>
  <c r="O33" i="34"/>
  <c r="O33" i="36" s="1"/>
  <c r="O32" i="35"/>
  <c r="O32" i="37" s="1"/>
  <c r="O32" i="34"/>
  <c r="O32" i="36" s="1"/>
  <c r="J32" i="35"/>
  <c r="J32" i="37" s="1"/>
  <c r="J32" i="34"/>
  <c r="J32" i="36" s="1"/>
  <c r="J31" i="35"/>
  <c r="J31" i="37" s="1"/>
  <c r="J31" i="34"/>
  <c r="J31" i="36" s="1"/>
  <c r="F31" i="35"/>
  <c r="F31" i="37" s="1"/>
  <c r="F31" i="34"/>
  <c r="F31" i="36" s="1"/>
  <c r="F30" i="35"/>
  <c r="F30" i="37" s="1"/>
  <c r="F30" i="34"/>
  <c r="F30" i="36" s="1"/>
  <c r="O29" i="35"/>
  <c r="O29" i="34"/>
  <c r="O28" i="35"/>
  <c r="O28" i="34"/>
  <c r="F27" i="35"/>
  <c r="F27" i="34"/>
  <c r="F26" i="35"/>
  <c r="F26" i="34"/>
  <c r="O25" i="35"/>
  <c r="O25" i="34"/>
  <c r="G5" i="163"/>
  <c r="K3" i="127"/>
  <c r="K13"/>
  <c r="G15" i="163"/>
  <c r="K9" i="127"/>
  <c r="G11" i="163"/>
  <c r="G7"/>
  <c r="K5" i="127"/>
  <c r="N25" i="56"/>
  <c r="N25" i="53" s="1"/>
  <c r="N26"/>
  <c r="E10" i="105"/>
  <c r="F10" s="1"/>
  <c r="E14"/>
  <c r="F14" s="1"/>
  <c r="BC21"/>
  <c r="BC17"/>
  <c r="BC13"/>
  <c r="AN27"/>
  <c r="BR14" i="6"/>
  <c r="BR6"/>
  <c r="BR10"/>
  <c r="O36" i="9"/>
  <c r="O32" i="8"/>
  <c r="CS44" i="76"/>
  <c r="BT45" i="82" s="1"/>
  <c r="BX45" s="1"/>
  <c r="BZ45" s="1"/>
  <c r="AU26" i="5"/>
  <c r="I30" i="36"/>
  <c r="BM17" i="6"/>
  <c r="BM9"/>
  <c r="BM5"/>
  <c r="K31" i="36"/>
  <c r="EV35" i="3"/>
  <c r="N29" i="36"/>
  <c r="EV27" i="3"/>
  <c r="DL42"/>
  <c r="CZ40"/>
  <c r="CZ32"/>
  <c r="CN31"/>
  <c r="CB43"/>
  <c r="BP47"/>
  <c r="BP39"/>
  <c r="BD39"/>
  <c r="AF47"/>
  <c r="T36"/>
  <c r="T32"/>
  <c r="T28"/>
  <c r="H31"/>
  <c r="O56" i="11"/>
  <c r="G16" i="163"/>
  <c r="K14" i="127"/>
  <c r="K10"/>
  <c r="G12" i="163"/>
  <c r="K6" i="127"/>
  <c r="G8" i="163"/>
  <c r="BM36" i="9"/>
  <c r="AN29"/>
  <c r="BM24" i="8"/>
  <c r="E34"/>
  <c r="CT44" i="76"/>
  <c r="BU45" i="82" s="1"/>
  <c r="AB43" i="11"/>
  <c r="W43" s="1"/>
  <c r="AB33"/>
  <c r="U33" s="1"/>
  <c r="J49"/>
  <c r="BL49"/>
  <c r="BK49" s="1"/>
  <c r="L31" i="36"/>
  <c r="CL50" i="11"/>
  <c r="X47" i="7"/>
  <c r="M27" i="228" s="1"/>
  <c r="X43" i="7"/>
  <c r="M23" i="228" s="1"/>
  <c r="X39" i="7"/>
  <c r="M19" i="228" s="1"/>
  <c r="V44" i="7"/>
  <c r="L24" i="228" s="1"/>
  <c r="L48" s="1"/>
  <c r="V40" i="7"/>
  <c r="L20" i="228" s="1"/>
  <c r="V36" i="7"/>
  <c r="L16" i="228" s="1"/>
  <c r="V32" i="7"/>
  <c r="L12" i="228" s="1"/>
  <c r="V28" i="7"/>
  <c r="L8" i="228" s="1"/>
  <c r="V24" i="7"/>
  <c r="R45"/>
  <c r="J25" i="228" s="1"/>
  <c r="R41" i="7"/>
  <c r="J21" i="228" s="1"/>
  <c r="R37" i="7"/>
  <c r="J17" i="228" s="1"/>
  <c r="R33" i="7"/>
  <c r="J13" i="228" s="1"/>
  <c r="R29" i="7"/>
  <c r="J9" i="228" s="1"/>
  <c r="R25" i="7"/>
  <c r="J5" i="228" s="1"/>
  <c r="N45" i="7"/>
  <c r="H25" i="228" s="1"/>
  <c r="N41" i="7"/>
  <c r="H21" i="228" s="1"/>
  <c r="N37" i="7"/>
  <c r="H17" i="228" s="1"/>
  <c r="J45" i="7"/>
  <c r="F25" i="228" s="1"/>
  <c r="J41" i="7"/>
  <c r="F21" i="228" s="1"/>
  <c r="J37" i="7"/>
  <c r="F17" i="228" s="1"/>
  <c r="J33" i="7"/>
  <c r="F13" i="228" s="1"/>
  <c r="J29" i="7"/>
  <c r="F9" i="228" s="1"/>
  <c r="J25" i="7"/>
  <c r="F5" i="228" s="1"/>
  <c r="F41" i="7"/>
  <c r="D21" i="228" s="1"/>
  <c r="F37" i="7"/>
  <c r="D17" i="228" s="1"/>
  <c r="F33" i="7"/>
  <c r="D13" i="228" s="1"/>
  <c r="F29" i="7"/>
  <c r="D9" i="228" s="1"/>
  <c r="F25" i="7"/>
  <c r="D5" i="228" s="1"/>
  <c r="C24" i="35"/>
  <c r="AU39" i="5"/>
  <c r="B51" i="7"/>
  <c r="B31" i="228" s="1"/>
  <c r="L52" i="7"/>
  <c r="G32" i="228" s="1"/>
  <c r="D52" i="7"/>
  <c r="C32" i="228" s="1"/>
  <c r="I3" i="62"/>
  <c r="F56" i="11"/>
  <c r="G54"/>
  <c r="G17" i="163"/>
  <c r="K15" i="127"/>
  <c r="K11"/>
  <c r="G13" i="163"/>
  <c r="G9"/>
  <c r="K7" i="127"/>
  <c r="O40" i="9"/>
  <c r="CU44" i="76"/>
  <c r="CR24" i="5"/>
  <c r="CK40"/>
  <c r="CD32"/>
  <c r="BP40"/>
  <c r="AB28" i="11"/>
  <c r="AA28" s="1"/>
  <c r="O30" i="36"/>
  <c r="Z46" i="7"/>
  <c r="N26" i="228" s="1"/>
  <c r="Z42" i="7"/>
  <c r="N22" i="228" s="1"/>
  <c r="Z38" i="7"/>
  <c r="N18" i="228" s="1"/>
  <c r="Z34" i="7"/>
  <c r="N14" i="228" s="1"/>
  <c r="N47" s="1"/>
  <c r="Z30" i="7"/>
  <c r="N10" i="228" s="1"/>
  <c r="Z26" i="7"/>
  <c r="N6" i="228" s="1"/>
  <c r="X48" i="7"/>
  <c r="M28" i="228" s="1"/>
  <c r="X44" i="7"/>
  <c r="M24" i="228" s="1"/>
  <c r="M43" s="1"/>
  <c r="X40" i="7"/>
  <c r="M20" i="228" s="1"/>
  <c r="V45" i="7"/>
  <c r="L25" i="228" s="1"/>
  <c r="V41" i="7"/>
  <c r="L21" i="228" s="1"/>
  <c r="V37" i="7"/>
  <c r="L17" i="228" s="1"/>
  <c r="V33" i="7"/>
  <c r="L13" i="228" s="1"/>
  <c r="V29" i="7"/>
  <c r="L9" i="228" s="1"/>
  <c r="V25" i="7"/>
  <c r="L5" i="228" s="1"/>
  <c r="R46" i="7"/>
  <c r="J26" i="228" s="1"/>
  <c r="R42" i="7"/>
  <c r="J22" i="228" s="1"/>
  <c r="R38" i="7"/>
  <c r="J18" i="228" s="1"/>
  <c r="R34" i="7"/>
  <c r="J14" i="228" s="1"/>
  <c r="R30" i="7"/>
  <c r="J10" i="228" s="1"/>
  <c r="R26" i="7"/>
  <c r="J6" i="228" s="1"/>
  <c r="N46" i="7"/>
  <c r="H26" i="228" s="1"/>
  <c r="N42" i="7"/>
  <c r="H22" i="228" s="1"/>
  <c r="N38" i="7"/>
  <c r="H18" i="228" s="1"/>
  <c r="L24" i="7"/>
  <c r="J46"/>
  <c r="F26" i="228" s="1"/>
  <c r="J42" i="7"/>
  <c r="F22" i="228" s="1"/>
  <c r="J38" i="7"/>
  <c r="F18" i="228" s="1"/>
  <c r="J34" i="7"/>
  <c r="F14" i="228" s="1"/>
  <c r="J30" i="7"/>
  <c r="F10" i="228" s="1"/>
  <c r="J26" i="7"/>
  <c r="F6" i="228" s="1"/>
  <c r="H44" i="7"/>
  <c r="E24" i="228" s="1"/>
  <c r="H40" i="7"/>
  <c r="E20" i="228" s="1"/>
  <c r="H36" i="7"/>
  <c r="E16" i="228" s="1"/>
  <c r="H32" i="7"/>
  <c r="E12" i="228" s="1"/>
  <c r="F46" i="7"/>
  <c r="D26" i="228" s="1"/>
  <c r="F42" i="7"/>
  <c r="D22" i="228" s="1"/>
  <c r="F38" i="7"/>
  <c r="D18" i="228" s="1"/>
  <c r="F34" i="7"/>
  <c r="D14" i="228" s="1"/>
  <c r="F30" i="7"/>
  <c r="D10" i="228" s="1"/>
  <c r="F26" i="7"/>
  <c r="D6" i="228" s="1"/>
  <c r="E24" i="65"/>
  <c r="E23" s="1"/>
  <c r="J31"/>
  <c r="J32" s="1"/>
  <c r="H33" i="35"/>
  <c r="H33" i="37" s="1"/>
  <c r="N52" i="7"/>
  <c r="H32" i="228" s="1"/>
  <c r="F52" i="7"/>
  <c r="D32" i="228" s="1"/>
  <c r="X51" i="7"/>
  <c r="M31" i="228" s="1"/>
  <c r="N51" i="7"/>
  <c r="H31" i="228" s="1"/>
  <c r="F51" i="7"/>
  <c r="D31" i="228" s="1"/>
  <c r="H3" i="62"/>
  <c r="AF4" i="9" s="1"/>
  <c r="G3" i="63"/>
  <c r="AW5" i="11" s="1"/>
  <c r="K3" i="63"/>
  <c r="CG5" i="11" s="1"/>
  <c r="AK19" i="52"/>
  <c r="AL19" s="1"/>
  <c r="AM19" s="1"/>
  <c r="BE46"/>
  <c r="BF46" s="1"/>
  <c r="DA46" i="4" s="1"/>
  <c r="M26" i="215" s="1"/>
  <c r="O46" i="52"/>
  <c r="P46" s="1"/>
  <c r="X46" i="4" s="1"/>
  <c r="D26" i="215" s="1"/>
  <c r="I46" i="52"/>
  <c r="J46" s="1"/>
  <c r="O46" i="4" s="1"/>
  <c r="C26" i="215" s="1"/>
  <c r="AC10" i="52"/>
  <c r="AD10" s="1"/>
  <c r="AE10" s="1"/>
  <c r="AK11"/>
  <c r="AL11" s="1"/>
  <c r="AM11" s="1"/>
  <c r="AU47"/>
  <c r="AV47" s="1"/>
  <c r="CI47" i="4" s="1"/>
  <c r="K27" i="215" s="1"/>
  <c r="W43" i="52"/>
  <c r="X43" s="1"/>
  <c r="S47"/>
  <c r="T47" s="1"/>
  <c r="AG47" i="4" s="1"/>
  <c r="E27" i="215" s="1"/>
  <c r="O27" i="52"/>
  <c r="P27" s="1"/>
  <c r="X27" i="4" s="1"/>
  <c r="D7" i="215" s="1"/>
  <c r="I35" i="52"/>
  <c r="J35" s="1"/>
  <c r="K35" s="1"/>
  <c r="E27"/>
  <c r="F27" s="1"/>
  <c r="BM46"/>
  <c r="BN46" s="1"/>
  <c r="DS46" i="4" s="1"/>
  <c r="O26" i="215" s="1"/>
  <c r="I19" i="52"/>
  <c r="J19" s="1"/>
  <c r="K19" s="1"/>
  <c r="BI38"/>
  <c r="BJ38" s="1"/>
  <c r="DJ38" i="4" s="1"/>
  <c r="N18" i="215" s="1"/>
  <c r="AG42" i="52"/>
  <c r="AH42" s="1"/>
  <c r="BH42" i="4" s="1"/>
  <c r="H22" i="215" s="1"/>
  <c r="E46" i="52"/>
  <c r="F46" s="1"/>
  <c r="F46" i="4" s="1"/>
  <c r="B26" i="215" s="1"/>
  <c r="O9" i="52"/>
  <c r="P9" s="1"/>
  <c r="X9" i="4" s="1"/>
  <c r="BE35" i="52"/>
  <c r="BF35" s="1"/>
  <c r="DA35" i="4" s="1"/>
  <c r="M15" i="215" s="1"/>
  <c r="AY38" i="52"/>
  <c r="AZ38" s="1"/>
  <c r="CR38" i="4" s="1"/>
  <c r="L18" i="215" s="1"/>
  <c r="AQ39" i="52"/>
  <c r="AR39" s="1"/>
  <c r="BZ39" i="4" s="1"/>
  <c r="J19" i="215" s="1"/>
  <c r="AK31" i="52"/>
  <c r="AL31" s="1"/>
  <c r="BQ31" i="4" s="1"/>
  <c r="I11" i="215" s="1"/>
  <c r="AG31" i="52"/>
  <c r="AH31" s="1"/>
  <c r="BH31" i="4" s="1"/>
  <c r="H11" i="215" s="1"/>
  <c r="AC39" i="52"/>
  <c r="AD39" s="1"/>
  <c r="O35"/>
  <c r="P35" s="1"/>
  <c r="X35" i="4" s="1"/>
  <c r="D15" i="215" s="1"/>
  <c r="I27" i="52"/>
  <c r="J27" s="1"/>
  <c r="O27" i="4" s="1"/>
  <c r="C7" i="215" s="1"/>
  <c r="AN45" i="3"/>
  <c r="EL17"/>
  <c r="AN46"/>
  <c r="AO46" s="1"/>
  <c r="D40"/>
  <c r="D34"/>
  <c r="BP47" i="9"/>
  <c r="AE20"/>
  <c r="BL20"/>
  <c r="BL21" s="1"/>
  <c r="BL22" s="1"/>
  <c r="BR45"/>
  <c r="AX31"/>
  <c r="Y46"/>
  <c r="Y36"/>
  <c r="Y32"/>
  <c r="R50"/>
  <c r="E30" i="230" s="1"/>
  <c r="I31" i="9"/>
  <c r="E26"/>
  <c r="BR19"/>
  <c r="BH22"/>
  <c r="BR39"/>
  <c r="BR36"/>
  <c r="BR31"/>
  <c r="BH40"/>
  <c r="BH37"/>
  <c r="AN34"/>
  <c r="AM28"/>
  <c r="T40"/>
  <c r="O39"/>
  <c r="O24"/>
  <c r="E34"/>
  <c r="E30"/>
  <c r="D27"/>
  <c r="E24"/>
  <c r="E40"/>
  <c r="AE7"/>
  <c r="E39"/>
  <c r="AX49"/>
  <c r="AE10"/>
  <c r="BH23"/>
  <c r="BH20"/>
  <c r="BQ40"/>
  <c r="AI39"/>
  <c r="T41"/>
  <c r="J42"/>
  <c r="D35"/>
  <c r="BR45" i="8"/>
  <c r="R37"/>
  <c r="Y45"/>
  <c r="Y49"/>
  <c r="AI49"/>
  <c r="AF58" i="6"/>
  <c r="AF56"/>
  <c r="BJ56"/>
  <c r="BJ58"/>
  <c r="BE56"/>
  <c r="BE58"/>
  <c r="AA58"/>
  <c r="AA56"/>
  <c r="BR21"/>
  <c r="BH16"/>
  <c r="BH12"/>
  <c r="BH8"/>
  <c r="BH4"/>
  <c r="BM20"/>
  <c r="BR13"/>
  <c r="BR5"/>
  <c r="BR9"/>
  <c r="BR17"/>
  <c r="BR18"/>
  <c r="BH13"/>
  <c r="BH9"/>
  <c r="BH17"/>
  <c r="AX5"/>
  <c r="AX9"/>
  <c r="AI20"/>
  <c r="AI21"/>
  <c r="AI4"/>
  <c r="AI9"/>
  <c r="AI8"/>
  <c r="AI5"/>
  <c r="O5"/>
  <c r="O17"/>
  <c r="E22"/>
  <c r="E21"/>
  <c r="E18"/>
  <c r="E17"/>
  <c r="E10"/>
  <c r="E5"/>
  <c r="Q56"/>
  <c r="Q58"/>
  <c r="AU58"/>
  <c r="AU56"/>
  <c r="AK56"/>
  <c r="AK58"/>
  <c r="G56"/>
  <c r="G58"/>
  <c r="BO56"/>
  <c r="BO58"/>
  <c r="AZ58"/>
  <c r="AZ56"/>
  <c r="AP56"/>
  <c r="AP58"/>
  <c r="V56"/>
  <c r="V58"/>
  <c r="L56"/>
  <c r="L58"/>
  <c r="B56"/>
  <c r="B58"/>
  <c r="AX12"/>
  <c r="BR22"/>
  <c r="BH20"/>
  <c r="AX8"/>
  <c r="AX13"/>
  <c r="AI16"/>
  <c r="O21"/>
  <c r="O22"/>
  <c r="O13"/>
  <c r="O9"/>
  <c r="O10"/>
  <c r="E9"/>
  <c r="E14"/>
  <c r="CO25" i="5"/>
  <c r="O5" i="216" s="1"/>
  <c r="O3" i="140"/>
  <c r="CA38" i="5"/>
  <c r="M16" i="140"/>
  <c r="BF33" i="5"/>
  <c r="J13" i="216" s="1"/>
  <c r="J11" i="140"/>
  <c r="AK35" i="5"/>
  <c r="G15" i="216" s="1"/>
  <c r="G13" i="140"/>
  <c r="W50" i="5"/>
  <c r="E28" i="140"/>
  <c r="I27" i="5"/>
  <c r="C7" i="216" s="1"/>
  <c r="C7" i="140"/>
  <c r="BM32" i="5"/>
  <c r="K12" i="216" s="1"/>
  <c r="K10" i="140"/>
  <c r="AR40" i="5"/>
  <c r="H20" i="216" s="1"/>
  <c r="H18" i="140"/>
  <c r="AD50" i="5"/>
  <c r="F30" i="216" s="1"/>
  <c r="F28" i="140"/>
  <c r="AD29" i="5"/>
  <c r="F9" i="216" s="1"/>
  <c r="F9" i="140"/>
  <c r="I38" i="5"/>
  <c r="C16" i="140"/>
  <c r="B31" i="5"/>
  <c r="B11" i="216" s="1"/>
  <c r="B9" i="140"/>
  <c r="W41" i="5"/>
  <c r="E21" i="216" s="1"/>
  <c r="E19" i="140"/>
  <c r="CO40" i="5"/>
  <c r="O18" i="140"/>
  <c r="CH50" i="5"/>
  <c r="N28" i="140"/>
  <c r="CH25" i="5"/>
  <c r="N5" i="216" s="1"/>
  <c r="N3" i="140"/>
  <c r="CA33" i="5"/>
  <c r="M13" i="216" s="1"/>
  <c r="M11" i="140"/>
  <c r="BT41" i="5"/>
  <c r="L21" i="216" s="1"/>
  <c r="L19" i="140"/>
  <c r="BM42" i="5"/>
  <c r="K22" i="216" s="1"/>
  <c r="K20" i="140"/>
  <c r="BF50" i="5"/>
  <c r="J28" i="140"/>
  <c r="BF29" i="5"/>
  <c r="J9" i="216" s="1"/>
  <c r="J7" i="140"/>
  <c r="AY28" i="5"/>
  <c r="I8" i="216" s="1"/>
  <c r="I8" i="140"/>
  <c r="AR30" i="5"/>
  <c r="H10" i="216" s="1"/>
  <c r="H8" i="140"/>
  <c r="AK27" i="5"/>
  <c r="G7" i="216" s="1"/>
  <c r="G5" i="140"/>
  <c r="AD37" i="5"/>
  <c r="F17" i="216" s="1"/>
  <c r="F15" i="140"/>
  <c r="W33" i="5"/>
  <c r="E13" i="216" s="1"/>
  <c r="E11" i="140"/>
  <c r="B49" i="5"/>
  <c r="B29" i="216" s="1"/>
  <c r="B27" i="140"/>
  <c r="B3"/>
  <c r="AK40" i="5"/>
  <c r="G20" i="216" s="1"/>
  <c r="G18" i="140"/>
  <c r="CA46" i="5"/>
  <c r="M26" i="216" s="1"/>
  <c r="M24" i="140"/>
  <c r="BI32" i="5"/>
  <c r="Z40"/>
  <c r="CD21"/>
  <c r="AN34"/>
  <c r="AG40"/>
  <c r="L42"/>
  <c r="S45"/>
  <c r="CO43"/>
  <c r="O21" i="140"/>
  <c r="CH32" i="5"/>
  <c r="N12" i="216" s="1"/>
  <c r="N10" i="140"/>
  <c r="BT50" i="5"/>
  <c r="L28" i="140"/>
  <c r="BM25" i="5"/>
  <c r="K5" i="216" s="1"/>
  <c r="K3" i="140"/>
  <c r="AY41" i="5"/>
  <c r="I19" i="140"/>
  <c r="AR35" i="5"/>
  <c r="H15" i="216" s="1"/>
  <c r="H13" i="140"/>
  <c r="AD41" i="5"/>
  <c r="F21" i="216" s="1"/>
  <c r="F19" i="140"/>
  <c r="B27" i="5"/>
  <c r="B7" i="216" s="1"/>
  <c r="B5" i="140"/>
  <c r="B40" i="5"/>
  <c r="B20" i="216" s="1"/>
  <c r="B18" i="140"/>
  <c r="BM47" i="5"/>
  <c r="K25" i="140"/>
  <c r="CO50" i="5"/>
  <c r="O28" i="140"/>
  <c r="CO32" i="5"/>
  <c r="O12" i="216" s="1"/>
  <c r="O10" i="140"/>
  <c r="CH37" i="5"/>
  <c r="N15" i="140"/>
  <c r="CA41" i="5"/>
  <c r="M21" i="216" s="1"/>
  <c r="M19" i="140"/>
  <c r="BT26" i="5"/>
  <c r="L6" i="216" s="1"/>
  <c r="L4" i="140"/>
  <c r="BF37" i="5"/>
  <c r="J15" i="140"/>
  <c r="CO37" i="5"/>
  <c r="O15" i="140"/>
  <c r="CH41" i="5"/>
  <c r="N21" i="216" s="1"/>
  <c r="N19" i="140"/>
  <c r="CA27" i="5"/>
  <c r="M7" i="216" s="1"/>
  <c r="M5" i="140"/>
  <c r="BT36" i="5"/>
  <c r="L16" i="216" s="1"/>
  <c r="L14" i="140"/>
  <c r="BM37" i="5"/>
  <c r="K17" i="216" s="1"/>
  <c r="K15" i="140"/>
  <c r="BF40" i="5"/>
  <c r="J20" i="216" s="1"/>
  <c r="J18" i="140"/>
  <c r="BF25" i="5"/>
  <c r="J5" i="216" s="1"/>
  <c r="J5" i="140"/>
  <c r="AR50" i="5"/>
  <c r="H28" i="140"/>
  <c r="AD33" i="5"/>
  <c r="F13" i="216" s="1"/>
  <c r="F11" i="140"/>
  <c r="W29" i="5"/>
  <c r="E9" i="216" s="1"/>
  <c r="E9" i="140"/>
  <c r="B35" i="5"/>
  <c r="B15" i="216" s="1"/>
  <c r="B13" i="140"/>
  <c r="W38" i="5"/>
  <c r="E16" i="140"/>
  <c r="CO46" i="5"/>
  <c r="O26" i="216" s="1"/>
  <c r="O24" i="140"/>
  <c r="BI36" i="5"/>
  <c r="BH29"/>
  <c r="BI26"/>
  <c r="E24"/>
  <c r="B4" i="219" s="1"/>
  <c r="AS40" i="5"/>
  <c r="H20" i="217" s="1"/>
  <c r="AG50" i="5"/>
  <c r="P33"/>
  <c r="I46"/>
  <c r="C26" i="216" s="1"/>
  <c r="I31" i="5"/>
  <c r="BW40"/>
  <c r="BP45"/>
  <c r="BF56" i="4"/>
  <c r="BF58"/>
  <c r="CY58"/>
  <c r="AN58"/>
  <c r="AN56"/>
  <c r="AW58"/>
  <c r="AW56"/>
  <c r="BO58"/>
  <c r="BO56"/>
  <c r="V58"/>
  <c r="V56"/>
  <c r="D56"/>
  <c r="D58"/>
  <c r="DQ58"/>
  <c r="M56"/>
  <c r="M58"/>
  <c r="CP56"/>
  <c r="CP58"/>
  <c r="AE56"/>
  <c r="AE58"/>
  <c r="FD45" i="3"/>
  <c r="FE45" s="1"/>
  <c r="I4" i="52"/>
  <c r="J4" s="1"/>
  <c r="K4" s="1"/>
  <c r="AK4"/>
  <c r="AL4" s="1"/>
  <c r="AM4" s="1"/>
  <c r="BI19"/>
  <c r="BJ19" s="1"/>
  <c r="DJ19" i="4" s="1"/>
  <c r="AC4" i="52"/>
  <c r="AD4" s="1"/>
  <c r="AE4" s="1"/>
  <c r="S19"/>
  <c r="T19" s="1"/>
  <c r="U19" s="1"/>
  <c r="AQ19"/>
  <c r="AR19" s="1"/>
  <c r="AS19" s="1"/>
  <c r="AG4"/>
  <c r="AH4" s="1"/>
  <c r="AG19"/>
  <c r="AH19" s="1"/>
  <c r="AI19" s="1"/>
  <c r="O4"/>
  <c r="P4" s="1"/>
  <c r="X4" i="4" s="1"/>
  <c r="W15" i="52"/>
  <c r="X15" s="1"/>
  <c r="Y15" s="1"/>
  <c r="AQ26"/>
  <c r="AR26" s="1"/>
  <c r="BZ26" i="4" s="1"/>
  <c r="J6" i="215" s="1"/>
  <c r="AK34" i="52"/>
  <c r="AL34" s="1"/>
  <c r="AC42"/>
  <c r="AD42" s="1"/>
  <c r="AY42" i="4" s="1"/>
  <c r="G22" i="215" s="1"/>
  <c r="I30" i="52"/>
  <c r="J30" s="1"/>
  <c r="K30" s="1"/>
  <c r="E42"/>
  <c r="F42" s="1"/>
  <c r="G42" s="1"/>
  <c r="S16"/>
  <c r="T16" s="1"/>
  <c r="U16" s="1"/>
  <c r="AQ16"/>
  <c r="AR16" s="1"/>
  <c r="AS16" s="1"/>
  <c r="AC18"/>
  <c r="AD18" s="1"/>
  <c r="AE18" s="1"/>
  <c r="BI43"/>
  <c r="BJ43" s="1"/>
  <c r="BK43" s="1"/>
  <c r="BI35"/>
  <c r="BJ35" s="1"/>
  <c r="BK35" s="1"/>
  <c r="BI30"/>
  <c r="BJ30" s="1"/>
  <c r="BK30" s="1"/>
  <c r="BE47"/>
  <c r="BF47" s="1"/>
  <c r="AY46"/>
  <c r="AZ46" s="1"/>
  <c r="CR46" i="4" s="1"/>
  <c r="L26" i="215" s="1"/>
  <c r="AY39" i="52"/>
  <c r="AZ39" s="1"/>
  <c r="CR39" i="4" s="1"/>
  <c r="L19" i="215" s="1"/>
  <c r="AY35" i="52"/>
  <c r="AZ35" s="1"/>
  <c r="AU39"/>
  <c r="AV39" s="1"/>
  <c r="AU35"/>
  <c r="AV35" s="1"/>
  <c r="CI35" i="4" s="1"/>
  <c r="K15" i="215" s="1"/>
  <c r="AQ46" i="52"/>
  <c r="AR46" s="1"/>
  <c r="AS46" s="1"/>
  <c r="AQ35"/>
  <c r="AR35" s="1"/>
  <c r="BZ35" i="4" s="1"/>
  <c r="J15" i="215" s="1"/>
  <c r="AQ27" i="52"/>
  <c r="AR27" s="1"/>
  <c r="AK38"/>
  <c r="AL38" s="1"/>
  <c r="BQ38" i="4" s="1"/>
  <c r="I18" i="215" s="1"/>
  <c r="AK35" i="52"/>
  <c r="AL35" s="1"/>
  <c r="AM35" s="1"/>
  <c r="AG35"/>
  <c r="AH35" s="1"/>
  <c r="AI35" s="1"/>
  <c r="AG27"/>
  <c r="AH27" s="1"/>
  <c r="AC47"/>
  <c r="AD47" s="1"/>
  <c r="AY47" i="4" s="1"/>
  <c r="G27" i="215" s="1"/>
  <c r="AC43" i="52"/>
  <c r="AD43" s="1"/>
  <c r="AE43" s="1"/>
  <c r="AC31"/>
  <c r="AD31" s="1"/>
  <c r="AY31" i="4" s="1"/>
  <c r="G11" i="215" s="1"/>
  <c r="W39" i="52"/>
  <c r="X39" s="1"/>
  <c r="W30"/>
  <c r="X30" s="1"/>
  <c r="Y30" s="1"/>
  <c r="W27"/>
  <c r="X27" s="1"/>
  <c r="Y27" s="1"/>
  <c r="S43"/>
  <c r="T43" s="1"/>
  <c r="AG43" i="4" s="1"/>
  <c r="E23" i="215" s="1"/>
  <c r="S35" i="52"/>
  <c r="T35" s="1"/>
  <c r="AG35" i="4" s="1"/>
  <c r="E15" i="215" s="1"/>
  <c r="S27" i="52"/>
  <c r="T27" s="1"/>
  <c r="U27" s="1"/>
  <c r="O34"/>
  <c r="P34" s="1"/>
  <c r="X34" i="4" s="1"/>
  <c r="D14" i="215" s="1"/>
  <c r="O31" i="52"/>
  <c r="P31" s="1"/>
  <c r="E43"/>
  <c r="F43" s="1"/>
  <c r="E30"/>
  <c r="F30" s="1"/>
  <c r="G30" s="1"/>
  <c r="BM34"/>
  <c r="BN34" s="1"/>
  <c r="DS34" i="4" s="1"/>
  <c r="O14" i="215" s="1"/>
  <c r="BI34" i="52"/>
  <c r="BJ34" s="1"/>
  <c r="BK34" s="1"/>
  <c r="BE26"/>
  <c r="BF26" s="1"/>
  <c r="DA26" i="4" s="1"/>
  <c r="M6" i="215" s="1"/>
  <c r="AY30" i="52"/>
  <c r="AZ30" s="1"/>
  <c r="CR30" i="4" s="1"/>
  <c r="L10" i="215" s="1"/>
  <c r="W46" i="52"/>
  <c r="X46" s="1"/>
  <c r="Y46" s="1"/>
  <c r="W26"/>
  <c r="X26" s="1"/>
  <c r="AP26" i="4" s="1"/>
  <c r="F6" i="215" s="1"/>
  <c r="O30" i="52"/>
  <c r="P30" s="1"/>
  <c r="X30" i="4" s="1"/>
  <c r="D10" i="215" s="1"/>
  <c r="AQ15" i="52"/>
  <c r="AR15" s="1"/>
  <c r="AS15" s="1"/>
  <c r="W16"/>
  <c r="X16" s="1"/>
  <c r="Y16" s="1"/>
  <c r="BK31"/>
  <c r="AU13"/>
  <c r="AV13" s="1"/>
  <c r="CI13" i="4" s="1"/>
  <c r="BI39" i="52"/>
  <c r="BJ39" s="1"/>
  <c r="BK39" s="1"/>
  <c r="BE43"/>
  <c r="BF43" s="1"/>
  <c r="DA43" i="4" s="1"/>
  <c r="M23" i="215" s="1"/>
  <c r="AY47" i="52"/>
  <c r="AZ47" s="1"/>
  <c r="AY43"/>
  <c r="AZ43" s="1"/>
  <c r="AQ47"/>
  <c r="AR47" s="1"/>
  <c r="BZ47" i="4" s="1"/>
  <c r="J27" i="215" s="1"/>
  <c r="AQ43" i="52"/>
  <c r="AR43" s="1"/>
  <c r="BZ43" i="4" s="1"/>
  <c r="J23" i="215" s="1"/>
  <c r="AQ31" i="52"/>
  <c r="AR31" s="1"/>
  <c r="BZ31" i="4" s="1"/>
  <c r="J11" i="215" s="1"/>
  <c r="AK47" i="52"/>
  <c r="AL47" s="1"/>
  <c r="AK42"/>
  <c r="AL42" s="1"/>
  <c r="BQ42" i="4" s="1"/>
  <c r="I22" i="215" s="1"/>
  <c r="AK30" i="52"/>
  <c r="AL30" s="1"/>
  <c r="BQ30" i="4" s="1"/>
  <c r="I10" i="215" s="1"/>
  <c r="AK27" i="52"/>
  <c r="AL27" s="1"/>
  <c r="AM27" s="1"/>
  <c r="AC38"/>
  <c r="AD38" s="1"/>
  <c r="W35"/>
  <c r="X35" s="1"/>
  <c r="AP35" i="4" s="1"/>
  <c r="F15" i="215" s="1"/>
  <c r="O39" i="52"/>
  <c r="P39" s="1"/>
  <c r="X39" i="4" s="1"/>
  <c r="D19" i="215" s="1"/>
  <c r="I42" i="52"/>
  <c r="J42" s="1"/>
  <c r="O42" i="4" s="1"/>
  <c r="C22" i="215" s="1"/>
  <c r="I26" i="52"/>
  <c r="J26" s="1"/>
  <c r="E47"/>
  <c r="F47" s="1"/>
  <c r="F47" i="4" s="1"/>
  <c r="B27" i="215" s="1"/>
  <c r="E38" i="52"/>
  <c r="F38" s="1"/>
  <c r="F38" i="4" s="1"/>
  <c r="B18" i="215" s="1"/>
  <c r="BM30" i="52"/>
  <c r="BN30" s="1"/>
  <c r="DS30" i="4" s="1"/>
  <c r="O10" i="215" s="1"/>
  <c r="W17" i="52"/>
  <c r="X17" s="1"/>
  <c r="Y17" s="1"/>
  <c r="AY21"/>
  <c r="AZ21" s="1"/>
  <c r="BA21" s="1"/>
  <c r="Q46"/>
  <c r="BI22"/>
  <c r="BJ22" s="1"/>
  <c r="BK22" s="1"/>
  <c r="AU22"/>
  <c r="AV22" s="1"/>
  <c r="CI22" i="4" s="1"/>
  <c r="O14" i="52"/>
  <c r="P14" s="1"/>
  <c r="X14" i="4" s="1"/>
  <c r="BE44" i="52"/>
  <c r="BF44" s="1"/>
  <c r="BG44" s="1"/>
  <c r="BE28"/>
  <c r="BF28" s="1"/>
  <c r="DA28" i="4" s="1"/>
  <c r="M8" i="215" s="1"/>
  <c r="I48" i="52"/>
  <c r="J48" s="1"/>
  <c r="O48" i="4" s="1"/>
  <c r="C28" i="215" s="1"/>
  <c r="C49" i="52"/>
  <c r="S49" s="1"/>
  <c r="T49" s="1"/>
  <c r="AG49" i="4" s="1"/>
  <c r="E29" i="215" s="1"/>
  <c r="W4" i="52"/>
  <c r="X4" s="1"/>
  <c r="Y4" s="1"/>
  <c r="AY4"/>
  <c r="AZ4" s="1"/>
  <c r="BA4" s="1"/>
  <c r="AC5"/>
  <c r="AD5" s="1"/>
  <c r="AE5" s="1"/>
  <c r="S17"/>
  <c r="T17" s="1"/>
  <c r="U17" s="1"/>
  <c r="AQ17"/>
  <c r="AR17" s="1"/>
  <c r="AS17" s="1"/>
  <c r="AC19"/>
  <c r="AD19" s="1"/>
  <c r="AE19" s="1"/>
  <c r="AY22"/>
  <c r="AZ22" s="1"/>
  <c r="BA22" s="1"/>
  <c r="BA27"/>
  <c r="U37"/>
  <c r="BI4"/>
  <c r="BJ4" s="1"/>
  <c r="BK4" s="1"/>
  <c r="AU4"/>
  <c r="AV4" s="1"/>
  <c r="CI4" i="4" s="1"/>
  <c r="AU17" i="52"/>
  <c r="AV17" s="1"/>
  <c r="CI17" i="4" s="1"/>
  <c r="E5" i="52"/>
  <c r="F5" s="1"/>
  <c r="F5" i="4" s="1"/>
  <c r="E9" i="52"/>
  <c r="F9" s="1"/>
  <c r="F9" i="4" s="1"/>
  <c r="E21" i="52"/>
  <c r="F21" s="1"/>
  <c r="G21" s="1"/>
  <c r="AU23"/>
  <c r="AV23" s="1"/>
  <c r="CI23" i="4" s="1"/>
  <c r="AU6" i="52"/>
  <c r="AV6" s="1"/>
  <c r="AW6" s="1"/>
  <c r="AU10"/>
  <c r="AV10" s="1"/>
  <c r="CI10" i="4" s="1"/>
  <c r="AU11" i="52"/>
  <c r="AV11" s="1"/>
  <c r="CI11" i="4" s="1"/>
  <c r="AK15" i="52"/>
  <c r="AL15" s="1"/>
  <c r="AM15" s="1"/>
  <c r="BE41"/>
  <c r="BF41" s="1"/>
  <c r="DA41" i="4" s="1"/>
  <c r="M21" i="215" s="1"/>
  <c r="AU36" i="52"/>
  <c r="AV36" s="1"/>
  <c r="CI36" i="4" s="1"/>
  <c r="K16" i="215" s="1"/>
  <c r="AK40" i="52"/>
  <c r="AL40" s="1"/>
  <c r="AG36"/>
  <c r="AH36" s="1"/>
  <c r="BH36" i="4" s="1"/>
  <c r="H16" i="215" s="1"/>
  <c r="AC32" i="52"/>
  <c r="AD32" s="1"/>
  <c r="AY32" i="4" s="1"/>
  <c r="G12" i="215" s="1"/>
  <c r="W37" i="52"/>
  <c r="X37" s="1"/>
  <c r="AP37" i="4" s="1"/>
  <c r="F17" i="215" s="1"/>
  <c r="S40" i="52"/>
  <c r="T40" s="1"/>
  <c r="O25"/>
  <c r="P25" s="1"/>
  <c r="X25" i="4" s="1"/>
  <c r="D5" i="215" s="1"/>
  <c r="I44" i="52"/>
  <c r="J44" s="1"/>
  <c r="O44" i="4" s="1"/>
  <c r="C24" i="215" s="1"/>
  <c r="I24" i="52"/>
  <c r="J24" s="1"/>
  <c r="O24" i="4" s="1"/>
  <c r="C4" i="215" s="1"/>
  <c r="G17" i="52"/>
  <c r="I5"/>
  <c r="J5" s="1"/>
  <c r="K5" s="1"/>
  <c r="AK9"/>
  <c r="AL9" s="1"/>
  <c r="AM9" s="1"/>
  <c r="AC22"/>
  <c r="AD22" s="1"/>
  <c r="AE22" s="1"/>
  <c r="BI5"/>
  <c r="BJ5" s="1"/>
  <c r="DJ5" i="4" s="1"/>
  <c r="BI14" i="52"/>
  <c r="BJ14" s="1"/>
  <c r="AU14"/>
  <c r="AV14" s="1"/>
  <c r="CI14" i="4" s="1"/>
  <c r="S28" i="52"/>
  <c r="T28" s="1"/>
  <c r="AG28" i="4" s="1"/>
  <c r="E8" i="215" s="1"/>
  <c r="S4" i="52"/>
  <c r="T4" s="1"/>
  <c r="U4" s="1"/>
  <c r="AQ4"/>
  <c r="AR4" s="1"/>
  <c r="AS4" s="1"/>
  <c r="W5"/>
  <c r="X5" s="1"/>
  <c r="Y5" s="1"/>
  <c r="AY5"/>
  <c r="AZ5" s="1"/>
  <c r="BA5" s="1"/>
  <c r="AY9"/>
  <c r="AZ9" s="1"/>
  <c r="BA9" s="1"/>
  <c r="AK17"/>
  <c r="AL17" s="1"/>
  <c r="AM17" s="1"/>
  <c r="W19"/>
  <c r="X19" s="1"/>
  <c r="Y19" s="1"/>
  <c r="AY19"/>
  <c r="AZ19" s="1"/>
  <c r="BA19" s="1"/>
  <c r="S22"/>
  <c r="T22" s="1"/>
  <c r="U22" s="1"/>
  <c r="AE31"/>
  <c r="AG9"/>
  <c r="AH9" s="1"/>
  <c r="BH9" i="4" s="1"/>
  <c r="AG5" i="52"/>
  <c r="AH5" s="1"/>
  <c r="BH5" i="4" s="1"/>
  <c r="AG14" i="52"/>
  <c r="AH14" s="1"/>
  <c r="BH14" i="4" s="1"/>
  <c r="BM14" i="52"/>
  <c r="DS14" i="4" s="1"/>
  <c r="BM5" i="52"/>
  <c r="BN5" s="1"/>
  <c r="BM9"/>
  <c r="DS9" i="4" s="1"/>
  <c r="BM17" i="52"/>
  <c r="DS17" i="4" s="1"/>
  <c r="BM19" i="52"/>
  <c r="DS19" i="4" s="1"/>
  <c r="BM22" i="52"/>
  <c r="DS22" i="4" s="1"/>
  <c r="BM4" i="52"/>
  <c r="DS4" i="4" s="1"/>
  <c r="BI17" i="52"/>
  <c r="BJ17" s="1"/>
  <c r="DJ17" i="4" s="1"/>
  <c r="AU5" i="52"/>
  <c r="AV5" s="1"/>
  <c r="CI5" i="4" s="1"/>
  <c r="O19" i="52"/>
  <c r="P19" s="1"/>
  <c r="X19" i="4" s="1"/>
  <c r="E19" i="52"/>
  <c r="F19" s="1"/>
  <c r="F19" i="4" s="1"/>
  <c r="AU18" i="52"/>
  <c r="AV18" s="1"/>
  <c r="AW18" s="1"/>
  <c r="BE8"/>
  <c r="BF8" s="1"/>
  <c r="DA8" i="4" s="1"/>
  <c r="BE12" i="52"/>
  <c r="BF12" s="1"/>
  <c r="BG12" s="1"/>
  <c r="BI13"/>
  <c r="BJ13" s="1"/>
  <c r="DJ13" i="4" s="1"/>
  <c r="BI45" i="52"/>
  <c r="BJ45" s="1"/>
  <c r="DJ45" i="4" s="1"/>
  <c r="N25" i="215" s="1"/>
  <c r="BE37" i="52"/>
  <c r="BF37" s="1"/>
  <c r="BG37" s="1"/>
  <c r="AQ41"/>
  <c r="AR41" s="1"/>
  <c r="BZ41" i="4" s="1"/>
  <c r="J21" i="215" s="1"/>
  <c r="AG40" i="52"/>
  <c r="AH40" s="1"/>
  <c r="BH40" i="4" s="1"/>
  <c r="H20" i="215" s="1"/>
  <c r="AC36" i="52"/>
  <c r="AD36" s="1"/>
  <c r="S45"/>
  <c r="T45" s="1"/>
  <c r="U45" s="1"/>
  <c r="S32"/>
  <c r="T32" s="1"/>
  <c r="U32" s="1"/>
  <c r="I37"/>
  <c r="J37" s="1"/>
  <c r="O37" i="4" s="1"/>
  <c r="C17" i="215" s="1"/>
  <c r="E48" i="52"/>
  <c r="F48" s="1"/>
  <c r="X42" i="4"/>
  <c r="D22" i="215" s="1"/>
  <c r="Q42" i="52"/>
  <c r="X26" i="4"/>
  <c r="D6" i="215" s="1"/>
  <c r="Q26" i="52"/>
  <c r="AY6"/>
  <c r="AZ6" s="1"/>
  <c r="BA6" s="1"/>
  <c r="AQ23"/>
  <c r="AR23" s="1"/>
  <c r="AS23" s="1"/>
  <c r="BI41"/>
  <c r="BJ41" s="1"/>
  <c r="DJ41" i="4" s="1"/>
  <c r="N21" i="215" s="1"/>
  <c r="AY41" i="52"/>
  <c r="AZ41" s="1"/>
  <c r="CR41" i="4" s="1"/>
  <c r="L21" i="215" s="1"/>
  <c r="AY33" i="52"/>
  <c r="AZ33" s="1"/>
  <c r="CR33" i="4" s="1"/>
  <c r="L13" i="215" s="1"/>
  <c r="AQ33" i="52"/>
  <c r="AR33" s="1"/>
  <c r="AG29"/>
  <c r="AH29" s="1"/>
  <c r="AI29" s="1"/>
  <c r="AG25"/>
  <c r="AH25" s="1"/>
  <c r="BH25" i="4" s="1"/>
  <c r="H5" i="215" s="1"/>
  <c r="S25" i="52"/>
  <c r="T25" s="1"/>
  <c r="U25" s="1"/>
  <c r="O37"/>
  <c r="P37" s="1"/>
  <c r="X37" i="4" s="1"/>
  <c r="D17" i="215" s="1"/>
  <c r="G39" i="52"/>
  <c r="I10"/>
  <c r="J10" s="1"/>
  <c r="K10" s="1"/>
  <c r="S11"/>
  <c r="T11" s="1"/>
  <c r="U11" s="1"/>
  <c r="AY12"/>
  <c r="AZ12" s="1"/>
  <c r="BA12" s="1"/>
  <c r="AY15"/>
  <c r="AZ15" s="1"/>
  <c r="BA15" s="1"/>
  <c r="AW27"/>
  <c r="AI47"/>
  <c r="AG13"/>
  <c r="AH13" s="1"/>
  <c r="AI13" s="1"/>
  <c r="AU16"/>
  <c r="AV16" s="1"/>
  <c r="AW16" s="1"/>
  <c r="O6"/>
  <c r="P6" s="1"/>
  <c r="Q6" s="1"/>
  <c r="O10"/>
  <c r="P10" s="1"/>
  <c r="X10" i="4" s="1"/>
  <c r="O7" i="52"/>
  <c r="P7" s="1"/>
  <c r="X7" i="4" s="1"/>
  <c r="O16" i="52"/>
  <c r="P16" s="1"/>
  <c r="X16" i="4" s="1"/>
  <c r="O15" i="52"/>
  <c r="P15" s="1"/>
  <c r="X15" i="4" s="1"/>
  <c r="O13" i="52"/>
  <c r="P13" s="1"/>
  <c r="Q13" s="1"/>
  <c r="O12"/>
  <c r="P12" s="1"/>
  <c r="X12" i="4" s="1"/>
  <c r="O11" i="52"/>
  <c r="P11" s="1"/>
  <c r="X11" i="4" s="1"/>
  <c r="E11" i="52"/>
  <c r="F11" s="1"/>
  <c r="F11" i="4" s="1"/>
  <c r="AU19" i="52"/>
  <c r="AV19" s="1"/>
  <c r="CI19" i="4" s="1"/>
  <c r="BI42" i="52"/>
  <c r="BJ42" s="1"/>
  <c r="BI25"/>
  <c r="BJ25" s="1"/>
  <c r="BE42"/>
  <c r="BF42" s="1"/>
  <c r="BG42" s="1"/>
  <c r="BE38"/>
  <c r="BF38" s="1"/>
  <c r="DA38" i="4" s="1"/>
  <c r="M18" i="215" s="1"/>
  <c r="BE30" i="52"/>
  <c r="BF30" s="1"/>
  <c r="DA30" i="4" s="1"/>
  <c r="M10" i="215" s="1"/>
  <c r="AY45" i="52"/>
  <c r="AZ45" s="1"/>
  <c r="CR45" i="4" s="1"/>
  <c r="L25" i="215" s="1"/>
  <c r="AY42" i="52"/>
  <c r="AZ42" s="1"/>
  <c r="AY37"/>
  <c r="AZ37" s="1"/>
  <c r="AY34"/>
  <c r="AZ34" s="1"/>
  <c r="AY29"/>
  <c r="AZ29" s="1"/>
  <c r="AY26"/>
  <c r="AZ26" s="1"/>
  <c r="CR26" i="4" s="1"/>
  <c r="L6" i="215" s="1"/>
  <c r="AU46" i="52"/>
  <c r="AV46" s="1"/>
  <c r="AW46" s="1"/>
  <c r="AU42"/>
  <c r="AV42" s="1"/>
  <c r="AW42" s="1"/>
  <c r="AU38"/>
  <c r="AV38" s="1"/>
  <c r="CI38" i="4" s="1"/>
  <c r="K18" i="215" s="1"/>
  <c r="AU30" i="52"/>
  <c r="AV30" s="1"/>
  <c r="AW30" s="1"/>
  <c r="AU26"/>
  <c r="AV26" s="1"/>
  <c r="AW26" s="1"/>
  <c r="AQ38"/>
  <c r="AR38" s="1"/>
  <c r="AS38" s="1"/>
  <c r="AQ34"/>
  <c r="AR34" s="1"/>
  <c r="BZ34" i="4" s="1"/>
  <c r="J14" i="215" s="1"/>
  <c r="AK33" i="52"/>
  <c r="AL33" s="1"/>
  <c r="AM33" s="1"/>
  <c r="AK29"/>
  <c r="AL29" s="1"/>
  <c r="AM29" s="1"/>
  <c r="AG30"/>
  <c r="AH30" s="1"/>
  <c r="AG26"/>
  <c r="AH26" s="1"/>
  <c r="AC34"/>
  <c r="AD34" s="1"/>
  <c r="AE34" s="1"/>
  <c r="W45"/>
  <c r="X45" s="1"/>
  <c r="W34"/>
  <c r="X34" s="1"/>
  <c r="Y34" s="1"/>
  <c r="W25"/>
  <c r="X25" s="1"/>
  <c r="AP25" i="4" s="1"/>
  <c r="F5" i="215" s="1"/>
  <c r="S46" i="52"/>
  <c r="T46" s="1"/>
  <c r="S38"/>
  <c r="T38" s="1"/>
  <c r="U38" s="1"/>
  <c r="O45"/>
  <c r="P45" s="1"/>
  <c r="X45" i="4" s="1"/>
  <c r="D25" i="215" s="1"/>
  <c r="O38" i="52"/>
  <c r="P38" s="1"/>
  <c r="O29"/>
  <c r="P29" s="1"/>
  <c r="I38"/>
  <c r="J38" s="1"/>
  <c r="O38" i="4" s="1"/>
  <c r="C18" i="215" s="1"/>
  <c r="I34" i="52"/>
  <c r="J34" s="1"/>
  <c r="I25"/>
  <c r="J25" s="1"/>
  <c r="O25" i="4" s="1"/>
  <c r="C5" i="215" s="1"/>
  <c r="E45" i="52"/>
  <c r="F45" s="1"/>
  <c r="F45" i="4" s="1"/>
  <c r="B25" i="215" s="1"/>
  <c r="E33" i="52"/>
  <c r="F33" s="1"/>
  <c r="G33" s="1"/>
  <c r="E26"/>
  <c r="F26" s="1"/>
  <c r="BM42"/>
  <c r="BN42" s="1"/>
  <c r="DS42" i="4" s="1"/>
  <c r="O22" i="215" s="1"/>
  <c r="BM26" i="52"/>
  <c r="BN26" s="1"/>
  <c r="DS26" i="4" s="1"/>
  <c r="O6" i="215" s="1"/>
  <c r="AU21" i="52"/>
  <c r="AV21" s="1"/>
  <c r="CI21" i="4" s="1"/>
  <c r="I11" i="52"/>
  <c r="J11" s="1"/>
  <c r="K11" s="1"/>
  <c r="AY10"/>
  <c r="AZ10" s="1"/>
  <c r="BA10" s="1"/>
  <c r="S15"/>
  <c r="T15" s="1"/>
  <c r="U15" s="1"/>
  <c r="W23"/>
  <c r="X23" s="1"/>
  <c r="Y23" s="1"/>
  <c r="AK7"/>
  <c r="AL7" s="1"/>
  <c r="AM7" s="1"/>
  <c r="AY25"/>
  <c r="AZ25" s="1"/>
  <c r="AU37"/>
  <c r="AV37" s="1"/>
  <c r="AU25"/>
  <c r="AV25" s="1"/>
  <c r="CI25" i="4" s="1"/>
  <c r="K5" i="215" s="1"/>
  <c r="AQ37" i="52"/>
  <c r="AR37" s="1"/>
  <c r="BZ37" i="4" s="1"/>
  <c r="J17" i="215" s="1"/>
  <c r="AC29" i="52"/>
  <c r="AD29" s="1"/>
  <c r="AE29" s="1"/>
  <c r="AC25"/>
  <c r="AD25" s="1"/>
  <c r="W33"/>
  <c r="X33" s="1"/>
  <c r="AP33" i="4" s="1"/>
  <c r="F13" i="215" s="1"/>
  <c r="S33" i="52"/>
  <c r="T33" s="1"/>
  <c r="AG33" i="4" s="1"/>
  <c r="E13" i="215" s="1"/>
  <c r="S29" i="52"/>
  <c r="T29" s="1"/>
  <c r="BN7"/>
  <c r="W7"/>
  <c r="X7" s="1"/>
  <c r="Y7" s="1"/>
  <c r="AC12"/>
  <c r="AD12" s="1"/>
  <c r="AE12" s="1"/>
  <c r="W18"/>
  <c r="X18" s="1"/>
  <c r="Y18" s="1"/>
  <c r="AQ18"/>
  <c r="AR18" s="1"/>
  <c r="AS18" s="1"/>
  <c r="AY20"/>
  <c r="AZ20" s="1"/>
  <c r="BA20" s="1"/>
  <c r="Q30"/>
  <c r="AS30"/>
  <c r="BA31"/>
  <c r="Q47"/>
  <c r="BI15"/>
  <c r="BJ15" s="1"/>
  <c r="BK15" s="1"/>
  <c r="AU15"/>
  <c r="AV15" s="1"/>
  <c r="CI15" i="4" s="1"/>
  <c r="BE16" i="52"/>
  <c r="BF16" s="1"/>
  <c r="DA16" i="4" s="1"/>
  <c r="AQ14" i="52"/>
  <c r="AR14" s="1"/>
  <c r="AS14" s="1"/>
  <c r="BI46"/>
  <c r="BJ46" s="1"/>
  <c r="BI37"/>
  <c r="BJ37" s="1"/>
  <c r="DJ37" i="4" s="1"/>
  <c r="N17" i="215" s="1"/>
  <c r="BI33" i="52"/>
  <c r="BJ33" s="1"/>
  <c r="BK33" s="1"/>
  <c r="BI26"/>
  <c r="BJ26" s="1"/>
  <c r="BE34"/>
  <c r="BF34" s="1"/>
  <c r="DA34" i="4" s="1"/>
  <c r="M14" i="215" s="1"/>
  <c r="BE25" i="52"/>
  <c r="BF25" s="1"/>
  <c r="DA25" i="4" s="1"/>
  <c r="M5" i="215" s="1"/>
  <c r="AU45" i="52"/>
  <c r="AV45" s="1"/>
  <c r="AW45" s="1"/>
  <c r="AU34"/>
  <c r="AV34" s="1"/>
  <c r="AW34" s="1"/>
  <c r="AQ42"/>
  <c r="AR42" s="1"/>
  <c r="BZ42" i="4" s="1"/>
  <c r="J22" i="215" s="1"/>
  <c r="AQ29" i="52"/>
  <c r="AR29" s="1"/>
  <c r="AS29" s="1"/>
  <c r="AK46"/>
  <c r="AL46" s="1"/>
  <c r="AK37"/>
  <c r="AL37" s="1"/>
  <c r="BQ37" i="4" s="1"/>
  <c r="I17" i="215" s="1"/>
  <c r="AK26" i="52"/>
  <c r="AL26" s="1"/>
  <c r="AG38"/>
  <c r="AH38" s="1"/>
  <c r="AG34"/>
  <c r="AH34" s="1"/>
  <c r="AC45"/>
  <c r="AD45" s="1"/>
  <c r="AY45" i="4" s="1"/>
  <c r="G25" i="215" s="1"/>
  <c r="AC30" i="52"/>
  <c r="AD30" s="1"/>
  <c r="AY30" i="4" s="1"/>
  <c r="G10" i="215" s="1"/>
  <c r="AC26" i="52"/>
  <c r="AD26" s="1"/>
  <c r="W42"/>
  <c r="X42" s="1"/>
  <c r="Y42" s="1"/>
  <c r="W38"/>
  <c r="X38" s="1"/>
  <c r="W29"/>
  <c r="X29" s="1"/>
  <c r="AP29" i="4" s="1"/>
  <c r="F9" i="215" s="1"/>
  <c r="S42" i="52"/>
  <c r="T42" s="1"/>
  <c r="U42" s="1"/>
  <c r="S34"/>
  <c r="T34" s="1"/>
  <c r="U34" s="1"/>
  <c r="S26"/>
  <c r="T26" s="1"/>
  <c r="O33"/>
  <c r="P33" s="1"/>
  <c r="X33" i="4" s="1"/>
  <c r="D13" i="215" s="1"/>
  <c r="I29" i="52"/>
  <c r="J29" s="1"/>
  <c r="K29" s="1"/>
  <c r="E37"/>
  <c r="F37" s="1"/>
  <c r="F37" i="4" s="1"/>
  <c r="B17" i="215" s="1"/>
  <c r="E29" i="52"/>
  <c r="F29" s="1"/>
  <c r="G29" s="1"/>
  <c r="E25"/>
  <c r="F25" s="1"/>
  <c r="X44" i="4"/>
  <c r="D24" i="215" s="1"/>
  <c r="Q44" i="52"/>
  <c r="BK13"/>
  <c r="F27" i="4"/>
  <c r="B7" i="215" s="1"/>
  <c r="G27" i="52"/>
  <c r="X28" i="4"/>
  <c r="D8" i="215" s="1"/>
  <c r="Q28" i="52"/>
  <c r="Q19"/>
  <c r="AU20"/>
  <c r="AV20" s="1"/>
  <c r="AW20" s="1"/>
  <c r="AQ10"/>
  <c r="AR10" s="1"/>
  <c r="AS10" s="1"/>
  <c r="W12"/>
  <c r="X12" s="1"/>
  <c r="Y12" s="1"/>
  <c r="S13"/>
  <c r="T13" s="1"/>
  <c r="U13" s="1"/>
  <c r="W21"/>
  <c r="X21" s="1"/>
  <c r="Y21" s="1"/>
  <c r="AQ21"/>
  <c r="AR21" s="1"/>
  <c r="AS21" s="1"/>
  <c r="BG26"/>
  <c r="AW36"/>
  <c r="AG23"/>
  <c r="AH23" s="1"/>
  <c r="BH23" i="4" s="1"/>
  <c r="AG6" i="52"/>
  <c r="AH6" s="1"/>
  <c r="AI6" s="1"/>
  <c r="BM11"/>
  <c r="BM23"/>
  <c r="DS23" i="4" s="1"/>
  <c r="BI20" i="52"/>
  <c r="BJ20" s="1"/>
  <c r="BK20" s="1"/>
  <c r="BI23"/>
  <c r="BJ23" s="1"/>
  <c r="DJ23" i="4" s="1"/>
  <c r="BI6" i="52"/>
  <c r="BJ6" s="1"/>
  <c r="DJ6" i="4" s="1"/>
  <c r="BE21" i="52"/>
  <c r="BF21" s="1"/>
  <c r="BI28"/>
  <c r="BJ28" s="1"/>
  <c r="BE32"/>
  <c r="BF32" s="1"/>
  <c r="AY40"/>
  <c r="AZ40" s="1"/>
  <c r="AY32"/>
  <c r="AZ32" s="1"/>
  <c r="AG44"/>
  <c r="AH44" s="1"/>
  <c r="I32"/>
  <c r="J32" s="1"/>
  <c r="K32" s="1"/>
  <c r="BM36"/>
  <c r="BN36" s="1"/>
  <c r="DS36" i="4" s="1"/>
  <c r="O16" i="215" s="1"/>
  <c r="W49" i="52"/>
  <c r="X49" s="1"/>
  <c r="AP49" i="4" s="1"/>
  <c r="F29" i="215" s="1"/>
  <c r="AQ7" i="52"/>
  <c r="AR7" s="1"/>
  <c r="AS7" s="1"/>
  <c r="AC11"/>
  <c r="AD11" s="1"/>
  <c r="AE11" s="1"/>
  <c r="S12"/>
  <c r="T12" s="1"/>
  <c r="U12" s="1"/>
  <c r="AK12"/>
  <c r="AL12" s="1"/>
  <c r="AM12" s="1"/>
  <c r="I13"/>
  <c r="J13" s="1"/>
  <c r="K13" s="1"/>
  <c r="AC13"/>
  <c r="AD13" s="1"/>
  <c r="AE13" s="1"/>
  <c r="AY13"/>
  <c r="AZ13" s="1"/>
  <c r="BA13" s="1"/>
  <c r="I20"/>
  <c r="J20" s="1"/>
  <c r="K20" s="1"/>
  <c r="S21"/>
  <c r="T21" s="1"/>
  <c r="U21" s="1"/>
  <c r="AK21"/>
  <c r="AL21" s="1"/>
  <c r="AM21" s="1"/>
  <c r="AW29"/>
  <c r="U35"/>
  <c r="BA38"/>
  <c r="K40"/>
  <c r="Y41"/>
  <c r="BA41"/>
  <c r="AI42"/>
  <c r="AM44"/>
  <c r="AG18"/>
  <c r="AH18" s="1"/>
  <c r="BH18" i="4" s="1"/>
  <c r="BI21" i="52"/>
  <c r="BJ21" s="1"/>
  <c r="DJ21" i="4" s="1"/>
  <c r="BI7" i="52"/>
  <c r="BJ7" s="1"/>
  <c r="BK7" s="1"/>
  <c r="BI11"/>
  <c r="BJ11" s="1"/>
  <c r="BK11" s="1"/>
  <c r="BI12"/>
  <c r="BJ12" s="1"/>
  <c r="DJ12" i="4" s="1"/>
  <c r="E15" i="52"/>
  <c r="F15" s="1"/>
  <c r="F15" i="4" s="1"/>
  <c r="O22" i="52"/>
  <c r="P22" s="1"/>
  <c r="Q22" s="1"/>
  <c r="I17"/>
  <c r="J17" s="1"/>
  <c r="K17" s="1"/>
  <c r="AU9"/>
  <c r="AV9" s="1"/>
  <c r="AW9" s="1"/>
  <c r="BI47"/>
  <c r="BJ47" s="1"/>
  <c r="DJ47" i="4" s="1"/>
  <c r="N27" i="215" s="1"/>
  <c r="BI32" i="52"/>
  <c r="BJ32" s="1"/>
  <c r="BI27"/>
  <c r="BJ27" s="1"/>
  <c r="BK27" s="1"/>
  <c r="BE48"/>
  <c r="BF48" s="1"/>
  <c r="BE45"/>
  <c r="BF45" s="1"/>
  <c r="DA45" i="4" s="1"/>
  <c r="M25" i="215" s="1"/>
  <c r="BE40" i="52"/>
  <c r="BF40" s="1"/>
  <c r="BE39"/>
  <c r="BF39" s="1"/>
  <c r="BE31"/>
  <c r="BF31" s="1"/>
  <c r="DA31" i="4" s="1"/>
  <c r="M11" i="215" s="1"/>
  <c r="BE29" i="52"/>
  <c r="BF29" s="1"/>
  <c r="DA29" i="4" s="1"/>
  <c r="M9" i="215" s="1"/>
  <c r="BE27" i="52"/>
  <c r="BF27" s="1"/>
  <c r="BG27" s="1"/>
  <c r="AY48"/>
  <c r="AZ48" s="1"/>
  <c r="AU43"/>
  <c r="AV43" s="1"/>
  <c r="AW43" s="1"/>
  <c r="AU40"/>
  <c r="AV40" s="1"/>
  <c r="AU31"/>
  <c r="AV31" s="1"/>
  <c r="AW31" s="1"/>
  <c r="AQ45"/>
  <c r="AR45" s="1"/>
  <c r="AQ36"/>
  <c r="AR36" s="1"/>
  <c r="AS36" s="1"/>
  <c r="AQ32"/>
  <c r="AR32" s="1"/>
  <c r="AS32" s="1"/>
  <c r="AQ28"/>
  <c r="AR28" s="1"/>
  <c r="AK45"/>
  <c r="AL45" s="1"/>
  <c r="AM45" s="1"/>
  <c r="AK43"/>
  <c r="AL43" s="1"/>
  <c r="BQ43" i="4" s="1"/>
  <c r="I23" i="215" s="1"/>
  <c r="AK41" i="52"/>
  <c r="AL41" s="1"/>
  <c r="AM41" s="1"/>
  <c r="AK28"/>
  <c r="AL28" s="1"/>
  <c r="AG43"/>
  <c r="AH43" s="1"/>
  <c r="AI43" s="1"/>
  <c r="AG41"/>
  <c r="AH41" s="1"/>
  <c r="AI41" s="1"/>
  <c r="AG39"/>
  <c r="AH39" s="1"/>
  <c r="AI39" s="1"/>
  <c r="AG37"/>
  <c r="AH37" s="1"/>
  <c r="AI37" s="1"/>
  <c r="AC37"/>
  <c r="AD37" s="1"/>
  <c r="AC35"/>
  <c r="AD35" s="1"/>
  <c r="AE35" s="1"/>
  <c r="AC33"/>
  <c r="AD33" s="1"/>
  <c r="W48"/>
  <c r="X48" s="1"/>
  <c r="W47"/>
  <c r="X47" s="1"/>
  <c r="AP47" i="4" s="1"/>
  <c r="F27" i="215" s="1"/>
  <c r="W36" i="52"/>
  <c r="X36" s="1"/>
  <c r="W32"/>
  <c r="X32" s="1"/>
  <c r="W28"/>
  <c r="X28" s="1"/>
  <c r="S44"/>
  <c r="T44" s="1"/>
  <c r="S39"/>
  <c r="T39" s="1"/>
  <c r="O48"/>
  <c r="P48" s="1"/>
  <c r="Q48" s="1"/>
  <c r="I45"/>
  <c r="J45" s="1"/>
  <c r="K45" s="1"/>
  <c r="I43"/>
  <c r="J43" s="1"/>
  <c r="K43" s="1"/>
  <c r="I41"/>
  <c r="J41" s="1"/>
  <c r="O41" i="4" s="1"/>
  <c r="C21" i="215" s="1"/>
  <c r="I39" i="52"/>
  <c r="J39" s="1"/>
  <c r="O39" i="4" s="1"/>
  <c r="C19" i="215" s="1"/>
  <c r="I31" i="52"/>
  <c r="J31" s="1"/>
  <c r="K31" s="1"/>
  <c r="I28"/>
  <c r="J28" s="1"/>
  <c r="E36"/>
  <c r="F36" s="1"/>
  <c r="E31"/>
  <c r="F31" s="1"/>
  <c r="F31" i="4" s="1"/>
  <c r="B11" i="215" s="1"/>
  <c r="E28" i="52"/>
  <c r="F28" s="1"/>
  <c r="AK16"/>
  <c r="AL16" s="1"/>
  <c r="AM16" s="1"/>
  <c r="W10"/>
  <c r="X10" s="1"/>
  <c r="Y10" s="1"/>
  <c r="AY11"/>
  <c r="AZ11" s="1"/>
  <c r="BA11" s="1"/>
  <c r="AQ12"/>
  <c r="AR12" s="1"/>
  <c r="AS12" s="1"/>
  <c r="AK13"/>
  <c r="AL13" s="1"/>
  <c r="AM13" s="1"/>
  <c r="AG10"/>
  <c r="AH10" s="1"/>
  <c r="BH10" i="4" s="1"/>
  <c r="BM12" i="52"/>
  <c r="DS12" i="4" s="1"/>
  <c r="BM13" i="52"/>
  <c r="DS13" i="4" s="1"/>
  <c r="BM6" i="52"/>
  <c r="DS6" i="4" s="1"/>
  <c r="BM10" i="52"/>
  <c r="DS10" i="4" s="1"/>
  <c r="BM20" i="52"/>
  <c r="DS20" i="4" s="1"/>
  <c r="BM21" i="52"/>
  <c r="BN21" s="1"/>
  <c r="BI48"/>
  <c r="BJ48" s="1"/>
  <c r="AY44"/>
  <c r="AZ44" s="1"/>
  <c r="AY36"/>
  <c r="AZ36" s="1"/>
  <c r="AY28"/>
  <c r="AZ28" s="1"/>
  <c r="AU32"/>
  <c r="AV32" s="1"/>
  <c r="AW32" s="1"/>
  <c r="AK48"/>
  <c r="AL48" s="1"/>
  <c r="AC44"/>
  <c r="AD44" s="1"/>
  <c r="AE44" s="1"/>
  <c r="AC40"/>
  <c r="AD40" s="1"/>
  <c r="E44"/>
  <c r="F44" s="1"/>
  <c r="G44" s="1"/>
  <c r="E40"/>
  <c r="F40" s="1"/>
  <c r="E32"/>
  <c r="F32" s="1"/>
  <c r="G32" s="1"/>
  <c r="BM44"/>
  <c r="BN44" s="1"/>
  <c r="DS44" i="4" s="1"/>
  <c r="O24" i="215" s="1"/>
  <c r="BM28" i="52"/>
  <c r="BN28" s="1"/>
  <c r="DS28" i="4" s="1"/>
  <c r="O8" i="215" s="1"/>
  <c r="BN16" i="52"/>
  <c r="AC6"/>
  <c r="AD6" s="1"/>
  <c r="AE6" s="1"/>
  <c r="I8"/>
  <c r="J8" s="1"/>
  <c r="K8" s="1"/>
  <c r="AK8"/>
  <c r="AL8" s="1"/>
  <c r="AM8" s="1"/>
  <c r="S10"/>
  <c r="T10" s="1"/>
  <c r="U10" s="1"/>
  <c r="AK10"/>
  <c r="AL10" s="1"/>
  <c r="AM10" s="1"/>
  <c r="W11"/>
  <c r="X11" s="1"/>
  <c r="Y11" s="1"/>
  <c r="AQ11"/>
  <c r="AR11" s="1"/>
  <c r="AS11" s="1"/>
  <c r="AW13"/>
  <c r="I14"/>
  <c r="J14" s="1"/>
  <c r="K14" s="1"/>
  <c r="AK14"/>
  <c r="AL14" s="1"/>
  <c r="AM14" s="1"/>
  <c r="I18"/>
  <c r="J18" s="1"/>
  <c r="K18" s="1"/>
  <c r="AC20"/>
  <c r="AD20" s="1"/>
  <c r="AE20" s="1"/>
  <c r="I21"/>
  <c r="J21" s="1"/>
  <c r="K21" s="1"/>
  <c r="AC21"/>
  <c r="AD21" s="1"/>
  <c r="AE21" s="1"/>
  <c r="AM25"/>
  <c r="AS26"/>
  <c r="BA30"/>
  <c r="Q41"/>
  <c r="K46"/>
  <c r="AG21"/>
  <c r="AH21" s="1"/>
  <c r="AI21" s="1"/>
  <c r="AG12"/>
  <c r="AH12" s="1"/>
  <c r="AG11"/>
  <c r="AH11" s="1"/>
  <c r="BI10"/>
  <c r="BJ10" s="1"/>
  <c r="O21"/>
  <c r="P21" s="1"/>
  <c r="X21" i="4" s="1"/>
  <c r="E12" i="52"/>
  <c r="F12" s="1"/>
  <c r="G12" s="1"/>
  <c r="E13"/>
  <c r="F13" s="1"/>
  <c r="E10"/>
  <c r="F10" s="1"/>
  <c r="BI44"/>
  <c r="BJ44" s="1"/>
  <c r="BI40"/>
  <c r="BJ40" s="1"/>
  <c r="BI36"/>
  <c r="BJ36" s="1"/>
  <c r="BI29"/>
  <c r="BJ29" s="1"/>
  <c r="BK29" s="1"/>
  <c r="BE36"/>
  <c r="BF36" s="1"/>
  <c r="BG36" s="1"/>
  <c r="BE33"/>
  <c r="BF33" s="1"/>
  <c r="AU48"/>
  <c r="AV48" s="1"/>
  <c r="AU41"/>
  <c r="AV41" s="1"/>
  <c r="AU33"/>
  <c r="AV33" s="1"/>
  <c r="AU28"/>
  <c r="AV28" s="1"/>
  <c r="AW28" s="1"/>
  <c r="AQ48"/>
  <c r="AR48" s="1"/>
  <c r="AQ44"/>
  <c r="AR44" s="1"/>
  <c r="AS44" s="1"/>
  <c r="AQ40"/>
  <c r="AR40" s="1"/>
  <c r="BZ40" i="4" s="1"/>
  <c r="J20" i="215" s="1"/>
  <c r="AQ25" i="52"/>
  <c r="AR25" s="1"/>
  <c r="AS25" s="1"/>
  <c r="AK36"/>
  <c r="AL36" s="1"/>
  <c r="AK32"/>
  <c r="AL32" s="1"/>
  <c r="AG48"/>
  <c r="AH48" s="1"/>
  <c r="AG45"/>
  <c r="AH45" s="1"/>
  <c r="AI45" s="1"/>
  <c r="AG32"/>
  <c r="AH32" s="1"/>
  <c r="AG28"/>
  <c r="AH28" s="1"/>
  <c r="AC48"/>
  <c r="AD48" s="1"/>
  <c r="AY48" i="4" s="1"/>
  <c r="G28" i="215" s="1"/>
  <c r="AC41" i="52"/>
  <c r="AD41" s="1"/>
  <c r="W44"/>
  <c r="X44" s="1"/>
  <c r="W40"/>
  <c r="X40" s="1"/>
  <c r="S48"/>
  <c r="T48" s="1"/>
  <c r="AG48" i="4" s="1"/>
  <c r="E28" i="215" s="1"/>
  <c r="S41" i="52"/>
  <c r="T41" s="1"/>
  <c r="AG41" i="4" s="1"/>
  <c r="E21" i="215" s="1"/>
  <c r="S36" i="52"/>
  <c r="T36" s="1"/>
  <c r="AG36" i="4" s="1"/>
  <c r="E16" i="215" s="1"/>
  <c r="O40" i="52"/>
  <c r="P40" s="1"/>
  <c r="O36"/>
  <c r="P36" s="1"/>
  <c r="O32"/>
  <c r="P32" s="1"/>
  <c r="E41"/>
  <c r="F41" s="1"/>
  <c r="BM24"/>
  <c r="BN24" s="1"/>
  <c r="DS24" i="4" s="1"/>
  <c r="O4" i="215" s="1"/>
  <c r="AQ24" i="52"/>
  <c r="AR24" s="1"/>
  <c r="BI24"/>
  <c r="BJ24" s="1"/>
  <c r="BK24" s="1"/>
  <c r="AU24"/>
  <c r="AV24" s="1"/>
  <c r="AW24" s="1"/>
  <c r="AG24"/>
  <c r="AH24" s="1"/>
  <c r="AY24"/>
  <c r="AZ24" s="1"/>
  <c r="AK24"/>
  <c r="AL24" s="1"/>
  <c r="BE24"/>
  <c r="BF24" s="1"/>
  <c r="BG24" s="1"/>
  <c r="W6"/>
  <c r="X6" s="1"/>
  <c r="Y6" s="1"/>
  <c r="AC8"/>
  <c r="AD8" s="1"/>
  <c r="AE8" s="1"/>
  <c r="AY8"/>
  <c r="AZ8" s="1"/>
  <c r="BA8" s="1"/>
  <c r="S23"/>
  <c r="T23" s="1"/>
  <c r="U23" s="1"/>
  <c r="K24"/>
  <c r="O20"/>
  <c r="P20" s="1"/>
  <c r="BE20"/>
  <c r="BF20" s="1"/>
  <c r="G20"/>
  <c r="BN8"/>
  <c r="BN18"/>
  <c r="AK5"/>
  <c r="AL5" s="1"/>
  <c r="AM5" s="1"/>
  <c r="I6"/>
  <c r="J6" s="1"/>
  <c r="K6" s="1"/>
  <c r="AK6"/>
  <c r="AL6" s="1"/>
  <c r="AM6" s="1"/>
  <c r="I7"/>
  <c r="J7" s="1"/>
  <c r="K7" s="1"/>
  <c r="AC7"/>
  <c r="AD7" s="1"/>
  <c r="AE7" s="1"/>
  <c r="S8"/>
  <c r="T8" s="1"/>
  <c r="U8" s="1"/>
  <c r="W9"/>
  <c r="X9" s="1"/>
  <c r="Y9" s="1"/>
  <c r="AQ9"/>
  <c r="AR9" s="1"/>
  <c r="AS9" s="1"/>
  <c r="S14"/>
  <c r="T14" s="1"/>
  <c r="U14" s="1"/>
  <c r="I15"/>
  <c r="J15" s="1"/>
  <c r="K15" s="1"/>
  <c r="AC15"/>
  <c r="AD15" s="1"/>
  <c r="AE15" s="1"/>
  <c r="I16"/>
  <c r="J16" s="1"/>
  <c r="K16" s="1"/>
  <c r="AC16"/>
  <c r="AD16" s="1"/>
  <c r="AE16" s="1"/>
  <c r="AY16"/>
  <c r="AZ16" s="1"/>
  <c r="BA16" s="1"/>
  <c r="AC17"/>
  <c r="AD17" s="1"/>
  <c r="AE17" s="1"/>
  <c r="AY17"/>
  <c r="AZ17" s="1"/>
  <c r="BA17" s="1"/>
  <c r="AY18"/>
  <c r="AZ18" s="1"/>
  <c r="BA18" s="1"/>
  <c r="AK20"/>
  <c r="AL20" s="1"/>
  <c r="AM20" s="1"/>
  <c r="W22"/>
  <c r="X22" s="1"/>
  <c r="Y22" s="1"/>
  <c r="AQ22"/>
  <c r="AR22" s="1"/>
  <c r="AS22" s="1"/>
  <c r="I23"/>
  <c r="J23" s="1"/>
  <c r="K23" s="1"/>
  <c r="AG20"/>
  <c r="AH20" s="1"/>
  <c r="BH20" i="4" s="1"/>
  <c r="AG16" i="52"/>
  <c r="AH16" s="1"/>
  <c r="BH16" i="4" s="1"/>
  <c r="BI18" i="52"/>
  <c r="BJ18" s="1"/>
  <c r="DJ18" i="4" s="1"/>
  <c r="BI16" i="52"/>
  <c r="BJ16" s="1"/>
  <c r="O17"/>
  <c r="P17" s="1"/>
  <c r="Q17" s="1"/>
  <c r="O18"/>
  <c r="P18" s="1"/>
  <c r="O8"/>
  <c r="P8" s="1"/>
  <c r="X8" i="4" s="1"/>
  <c r="E22" i="52"/>
  <c r="F22" s="1"/>
  <c r="G22" s="1"/>
  <c r="BE17"/>
  <c r="BF17" s="1"/>
  <c r="BE5"/>
  <c r="BF5" s="1"/>
  <c r="DA5" i="4" s="1"/>
  <c r="BE15" i="52"/>
  <c r="BF15" s="1"/>
  <c r="W24"/>
  <c r="X24" s="1"/>
  <c r="O24"/>
  <c r="P24" s="1"/>
  <c r="G8"/>
  <c r="AC14"/>
  <c r="AD14" s="1"/>
  <c r="AE14" s="1"/>
  <c r="AY14"/>
  <c r="AZ14" s="1"/>
  <c r="BA14" s="1"/>
  <c r="W20"/>
  <c r="X20" s="1"/>
  <c r="Y20" s="1"/>
  <c r="AK23"/>
  <c r="AL23" s="1"/>
  <c r="AM23" s="1"/>
  <c r="BI8"/>
  <c r="BJ8" s="1"/>
  <c r="DJ8" i="4" s="1"/>
  <c r="E14" i="52"/>
  <c r="F14" s="1"/>
  <c r="BE14"/>
  <c r="BF14" s="1"/>
  <c r="BG14" s="1"/>
  <c r="G7"/>
  <c r="G16"/>
  <c r="BN9"/>
  <c r="S6"/>
  <c r="T6" s="1"/>
  <c r="U6" s="1"/>
  <c r="AQ6"/>
  <c r="AR6" s="1"/>
  <c r="AS6" s="1"/>
  <c r="S7"/>
  <c r="T7" s="1"/>
  <c r="U7" s="1"/>
  <c r="AY7"/>
  <c r="AZ7" s="1"/>
  <c r="BA7" s="1"/>
  <c r="W8"/>
  <c r="X8" s="1"/>
  <c r="Y8" s="1"/>
  <c r="AQ8"/>
  <c r="AR8" s="1"/>
  <c r="AS8" s="1"/>
  <c r="I9"/>
  <c r="J9" s="1"/>
  <c r="K9" s="1"/>
  <c r="AC9"/>
  <c r="AD9" s="1"/>
  <c r="AE9" s="1"/>
  <c r="W14"/>
  <c r="X14" s="1"/>
  <c r="Y14" s="1"/>
  <c r="S18"/>
  <c r="T18" s="1"/>
  <c r="U18" s="1"/>
  <c r="AK18"/>
  <c r="AL18" s="1"/>
  <c r="AM18" s="1"/>
  <c r="S20"/>
  <c r="T20" s="1"/>
  <c r="U20" s="1"/>
  <c r="AQ20"/>
  <c r="AR20" s="1"/>
  <c r="AS20" s="1"/>
  <c r="AC23"/>
  <c r="AD23" s="1"/>
  <c r="AE23" s="1"/>
  <c r="AY23"/>
  <c r="AZ23" s="1"/>
  <c r="BA23" s="1"/>
  <c r="BI9"/>
  <c r="BJ9" s="1"/>
  <c r="BK9" s="1"/>
  <c r="AU8"/>
  <c r="AV8" s="1"/>
  <c r="CI8" i="4" s="1"/>
  <c r="O23" i="52"/>
  <c r="P23" s="1"/>
  <c r="BE7"/>
  <c r="BF7" s="1"/>
  <c r="AC24"/>
  <c r="AD24" s="1"/>
  <c r="C49" i="11"/>
  <c r="E49"/>
  <c r="G49"/>
  <c r="I49"/>
  <c r="BD54"/>
  <c r="BV54"/>
  <c r="BV56" s="1"/>
  <c r="BP26"/>
  <c r="BT25" i="10" s="1"/>
  <c r="AB30" i="11"/>
  <c r="AA30" s="1"/>
  <c r="DR50"/>
  <c r="BC25"/>
  <c r="BB25" s="1"/>
  <c r="AY24" i="10" s="1"/>
  <c r="BM54" i="11"/>
  <c r="BM56" s="1"/>
  <c r="AX20"/>
  <c r="AB37"/>
  <c r="Y37" s="1"/>
  <c r="AB29"/>
  <c r="Y29" s="1"/>
  <c r="AB27"/>
  <c r="Y27" s="1"/>
  <c r="DN50"/>
  <c r="DG50" s="1"/>
  <c r="DE54"/>
  <c r="DB51"/>
  <c r="CD51"/>
  <c r="BW51" s="1"/>
  <c r="CB50" i="10" s="1"/>
  <c r="BU50" i="11"/>
  <c r="BN50" s="1"/>
  <c r="BS49" i="10" s="1"/>
  <c r="BL51" i="11"/>
  <c r="BI51" s="1"/>
  <c r="BL50"/>
  <c r="BE50" s="1"/>
  <c r="AB54"/>
  <c r="AB50"/>
  <c r="U50" s="1"/>
  <c r="EJ24" i="3"/>
  <c r="EK56"/>
  <c r="DL24"/>
  <c r="DM56"/>
  <c r="T24"/>
  <c r="U56"/>
  <c r="FH24"/>
  <c r="DX53"/>
  <c r="CN53"/>
  <c r="DX24"/>
  <c r="DY56"/>
  <c r="AD21" i="8"/>
  <c r="AD17"/>
  <c r="AE8"/>
  <c r="AE16"/>
  <c r="BH20"/>
  <c r="BK37"/>
  <c r="BH37"/>
  <c r="BH32"/>
  <c r="BH26"/>
  <c r="AN43"/>
  <c r="AN40"/>
  <c r="AN32"/>
  <c r="T40"/>
  <c r="T32"/>
  <c r="O24"/>
  <c r="E24"/>
  <c r="BM49"/>
  <c r="AD5"/>
  <c r="BK25"/>
  <c r="AX40"/>
  <c r="AX36"/>
  <c r="AN34"/>
  <c r="J45"/>
  <c r="AX45"/>
  <c r="O43"/>
  <c r="AD13"/>
  <c r="AE5"/>
  <c r="AE13"/>
  <c r="AE21"/>
  <c r="AL41"/>
  <c r="AN38"/>
  <c r="T49"/>
  <c r="J28"/>
  <c r="BR46"/>
  <c r="AS45"/>
  <c r="AD4"/>
  <c r="AD12"/>
  <c r="AD20"/>
  <c r="BC40"/>
  <c r="T41"/>
  <c r="E26"/>
  <c r="R50"/>
  <c r="AD7"/>
  <c r="AD11"/>
  <c r="AD15"/>
  <c r="AD19"/>
  <c r="AD23"/>
  <c r="AE7"/>
  <c r="AE11"/>
  <c r="AE15"/>
  <c r="AE19"/>
  <c r="AE23"/>
  <c r="BM19"/>
  <c r="BH22"/>
  <c r="BH23"/>
  <c r="BR39"/>
  <c r="BR36"/>
  <c r="BM40"/>
  <c r="BA41"/>
  <c r="AD34"/>
  <c r="AD26"/>
  <c r="AD24"/>
  <c r="J40"/>
  <c r="J37"/>
  <c r="E30"/>
  <c r="AQ46"/>
  <c r="AS39"/>
  <c r="AS36"/>
  <c r="AS32"/>
  <c r="Q37"/>
  <c r="E17" i="221" s="1"/>
  <c r="BR49" i="8"/>
  <c r="AD8"/>
  <c r="AD16"/>
  <c r="BR19"/>
  <c r="BH21"/>
  <c r="BF38"/>
  <c r="AX31"/>
  <c r="AD39"/>
  <c r="J42"/>
  <c r="G27"/>
  <c r="AS49"/>
  <c r="AS44"/>
  <c r="T46"/>
  <c r="E48"/>
  <c r="AD6"/>
  <c r="AD10"/>
  <c r="AD14"/>
  <c r="AD18"/>
  <c r="AE6"/>
  <c r="AE10"/>
  <c r="AE14"/>
  <c r="AE18"/>
  <c r="BP40"/>
  <c r="BR31"/>
  <c r="AI39"/>
  <c r="AB35"/>
  <c r="O26"/>
  <c r="J30"/>
  <c r="E39"/>
  <c r="AI47"/>
  <c r="AD47"/>
  <c r="AK50" i="5"/>
  <c r="BR49" i="9"/>
  <c r="AB41"/>
  <c r="G21" i="230" s="1"/>
  <c r="AD40" i="9"/>
  <c r="AD45"/>
  <c r="AG45" i="5"/>
  <c r="I6" i="24"/>
  <c r="I7" s="1"/>
  <c r="I8" s="1"/>
  <c r="I9" s="1"/>
  <c r="I10" s="1"/>
  <c r="I11" s="1"/>
  <c r="I12" s="1"/>
  <c r="I13" s="1"/>
  <c r="U29" i="11"/>
  <c r="U34"/>
  <c r="AA34"/>
  <c r="U35"/>
  <c r="CJ50"/>
  <c r="W35"/>
  <c r="AF49"/>
  <c r="AJ48" i="10" s="1"/>
  <c r="AA39" i="11"/>
  <c r="CM26"/>
  <c r="CJ26" s="1"/>
  <c r="AB42"/>
  <c r="CV42"/>
  <c r="CO42" s="1"/>
  <c r="CT41" i="10" s="1"/>
  <c r="CD33" i="11"/>
  <c r="BY33" s="1"/>
  <c r="CC32" i="10" s="1"/>
  <c r="BU33" i="11"/>
  <c r="AH49"/>
  <c r="AH48" i="10" s="1"/>
  <c r="AZ21" i="11"/>
  <c r="I26"/>
  <c r="Y39"/>
  <c r="AX16"/>
  <c r="DN32"/>
  <c r="DG32" s="1"/>
  <c r="S38"/>
  <c r="N38" s="1"/>
  <c r="R37" i="10" s="1"/>
  <c r="J35" i="11"/>
  <c r="C35" s="1"/>
  <c r="EX4" i="3"/>
  <c r="DN11"/>
  <c r="DN14"/>
  <c r="DN16"/>
  <c r="DN9"/>
  <c r="DN7"/>
  <c r="DN5"/>
  <c r="DN17"/>
  <c r="AH4"/>
  <c r="DN22"/>
  <c r="DN20"/>
  <c r="EX13"/>
  <c r="EX11"/>
  <c r="EX16"/>
  <c r="EX9"/>
  <c r="EX7"/>
  <c r="EX5"/>
  <c r="CD16"/>
  <c r="CD14"/>
  <c r="CD6"/>
  <c r="CD8"/>
  <c r="CD10"/>
  <c r="CD18"/>
  <c r="CD23"/>
  <c r="CD21"/>
  <c r="CD4"/>
  <c r="EX14"/>
  <c r="J22"/>
  <c r="AN32"/>
  <c r="AO32" s="1"/>
  <c r="DH45"/>
  <c r="D48"/>
  <c r="EL7"/>
  <c r="AH10"/>
  <c r="AH16"/>
  <c r="AH5"/>
  <c r="AH20"/>
  <c r="EL14"/>
  <c r="EL8"/>
  <c r="AH15"/>
  <c r="AH23"/>
  <c r="J8"/>
  <c r="J4"/>
  <c r="AZ49"/>
  <c r="DN15"/>
  <c r="DN18"/>
  <c r="DN23"/>
  <c r="EX23"/>
  <c r="EL12"/>
  <c r="AH19"/>
  <c r="J13"/>
  <c r="J10"/>
  <c r="AZ45"/>
  <c r="BA45" s="1"/>
  <c r="DN13"/>
  <c r="DN12"/>
  <c r="DN6"/>
  <c r="DN4"/>
  <c r="DN19"/>
  <c r="EX15"/>
  <c r="CD15"/>
  <c r="AN49"/>
  <c r="AO49" s="1"/>
  <c r="AR49"/>
  <c r="D27"/>
  <c r="EL19"/>
  <c r="EL6"/>
  <c r="AH6"/>
  <c r="AH7"/>
  <c r="AH21"/>
  <c r="AH17"/>
  <c r="J16"/>
  <c r="J7"/>
  <c r="J18"/>
  <c r="J20"/>
  <c r="DL49"/>
  <c r="EF23"/>
  <c r="EG23" s="1"/>
  <c r="EL23" s="1"/>
  <c r="EJ50"/>
  <c r="H50"/>
  <c r="EX18"/>
  <c r="EF21"/>
  <c r="EG21" s="1"/>
  <c r="EL21" s="1"/>
  <c r="CZ49"/>
  <c r="EL18"/>
  <c r="EL9"/>
  <c r="EL15"/>
  <c r="AH8"/>
  <c r="AH12"/>
  <c r="AH18"/>
  <c r="J14"/>
  <c r="J15"/>
  <c r="FH49"/>
  <c r="FD49"/>
  <c r="DL50"/>
  <c r="EQ20"/>
  <c r="ER20" s="1"/>
  <c r="ES20" s="1"/>
  <c r="EX20" s="1"/>
  <c r="CD11"/>
  <c r="CD13"/>
  <c r="CD5"/>
  <c r="CD9"/>
  <c r="CD17"/>
  <c r="CD19"/>
  <c r="CD22"/>
  <c r="CD20"/>
  <c r="EL4"/>
  <c r="FH48"/>
  <c r="DX26"/>
  <c r="T48"/>
  <c r="H49"/>
  <c r="CB49"/>
  <c r="FH44"/>
  <c r="FH40"/>
  <c r="FH36"/>
  <c r="FH32"/>
  <c r="FH28"/>
  <c r="EV46"/>
  <c r="EV42"/>
  <c r="EV38"/>
  <c r="EV34"/>
  <c r="EV30"/>
  <c r="EJ48"/>
  <c r="EJ44"/>
  <c r="EJ40"/>
  <c r="EJ36"/>
  <c r="EJ35"/>
  <c r="EJ34"/>
  <c r="EJ33"/>
  <c r="EJ32"/>
  <c r="EJ31"/>
  <c r="EJ30"/>
  <c r="EJ29"/>
  <c r="EJ28"/>
  <c r="EJ27"/>
  <c r="EJ26"/>
  <c r="DX45"/>
  <c r="DX41"/>
  <c r="DX37"/>
  <c r="DX33"/>
  <c r="DX29"/>
  <c r="DL45"/>
  <c r="DL41"/>
  <c r="DL37"/>
  <c r="DL33"/>
  <c r="DL29"/>
  <c r="CZ43"/>
  <c r="CZ39"/>
  <c r="CZ35"/>
  <c r="CZ31"/>
  <c r="CN46"/>
  <c r="CN42"/>
  <c r="CN38"/>
  <c r="CN34"/>
  <c r="CN30"/>
  <c r="CN26"/>
  <c r="CN24"/>
  <c r="CB46"/>
  <c r="CB42"/>
  <c r="CB37"/>
  <c r="CB24"/>
  <c r="BP46"/>
  <c r="BP42"/>
  <c r="BP38"/>
  <c r="BP34"/>
  <c r="BP30"/>
  <c r="BP26"/>
  <c r="BP24"/>
  <c r="BD46"/>
  <c r="BD42"/>
  <c r="BD38"/>
  <c r="BD34"/>
  <c r="BD30"/>
  <c r="BD26"/>
  <c r="BD24"/>
  <c r="AR46"/>
  <c r="AR42"/>
  <c r="AR38"/>
  <c r="AR34"/>
  <c r="AR30"/>
  <c r="AR26"/>
  <c r="AF46"/>
  <c r="AF42"/>
  <c r="AF38"/>
  <c r="AF34"/>
  <c r="AF30"/>
  <c r="AF26"/>
  <c r="AF24"/>
  <c r="T39"/>
  <c r="T35"/>
  <c r="T31"/>
  <c r="T27"/>
  <c r="H42"/>
  <c r="H38"/>
  <c r="H34"/>
  <c r="H30"/>
  <c r="T49"/>
  <c r="DX49"/>
  <c r="EL11"/>
  <c r="EL13"/>
  <c r="AH14"/>
  <c r="AH22"/>
  <c r="J12"/>
  <c r="EX19"/>
  <c r="T50"/>
  <c r="CN49"/>
  <c r="CJ29"/>
  <c r="EV48"/>
  <c r="EJ49"/>
  <c r="BP49"/>
  <c r="FH47"/>
  <c r="FH43"/>
  <c r="FH39"/>
  <c r="FH35"/>
  <c r="FH31"/>
  <c r="FH27"/>
  <c r="AY47"/>
  <c r="AZ46"/>
  <c r="EJ25"/>
  <c r="DL25"/>
  <c r="T25"/>
  <c r="CN25"/>
  <c r="CB25"/>
  <c r="BP25"/>
  <c r="BD25"/>
  <c r="AF25"/>
  <c r="H25"/>
  <c r="AA27"/>
  <c r="EV49"/>
  <c r="AF49"/>
  <c r="AR50"/>
  <c r="FD50"/>
  <c r="FE50" s="1"/>
  <c r="FC20"/>
  <c r="EF22"/>
  <c r="EG22" s="1"/>
  <c r="EL22" s="1"/>
  <c r="EF20"/>
  <c r="EG20" s="1"/>
  <c r="EL20" s="1"/>
  <c r="AN40"/>
  <c r="AB45"/>
  <c r="Q42"/>
  <c r="D30"/>
  <c r="D26"/>
  <c r="DX28"/>
  <c r="FH46"/>
  <c r="FH42"/>
  <c r="FH38"/>
  <c r="FH34"/>
  <c r="FH30"/>
  <c r="FH26"/>
  <c r="EV45"/>
  <c r="EV41"/>
  <c r="EV37"/>
  <c r="EV33"/>
  <c r="EV29"/>
  <c r="EJ47"/>
  <c r="EJ43"/>
  <c r="EJ39"/>
  <c r="DX48"/>
  <c r="DX44"/>
  <c r="DX40"/>
  <c r="DX36"/>
  <c r="DX32"/>
  <c r="DL48"/>
  <c r="DL44"/>
  <c r="DL40"/>
  <c r="DL36"/>
  <c r="DL32"/>
  <c r="DL28"/>
  <c r="CZ48"/>
  <c r="CZ47"/>
  <c r="CZ46"/>
  <c r="CZ42"/>
  <c r="CZ38"/>
  <c r="CZ34"/>
  <c r="CZ30"/>
  <c r="CZ29"/>
  <c r="CZ24"/>
  <c r="CN45"/>
  <c r="CN41"/>
  <c r="CN37"/>
  <c r="CN33"/>
  <c r="CN29"/>
  <c r="CB45"/>
  <c r="CB41"/>
  <c r="CB40"/>
  <c r="CB36"/>
  <c r="CB35"/>
  <c r="CB34"/>
  <c r="CB33"/>
  <c r="CB32"/>
  <c r="CB31"/>
  <c r="CB30"/>
  <c r="CB29"/>
  <c r="CB28"/>
  <c r="CB27"/>
  <c r="CB26"/>
  <c r="BP45"/>
  <c r="BP41"/>
  <c r="BP37"/>
  <c r="BP33"/>
  <c r="BP29"/>
  <c r="BD45"/>
  <c r="BD41"/>
  <c r="BD37"/>
  <c r="BD33"/>
  <c r="BD29"/>
  <c r="AR45"/>
  <c r="AR41"/>
  <c r="AR37"/>
  <c r="AR33"/>
  <c r="AR29"/>
  <c r="AF45"/>
  <c r="AF41"/>
  <c r="AF37"/>
  <c r="AF33"/>
  <c r="AF29"/>
  <c r="T47"/>
  <c r="T46"/>
  <c r="T45"/>
  <c r="T44"/>
  <c r="T43"/>
  <c r="T38"/>
  <c r="T34"/>
  <c r="T30"/>
  <c r="T26"/>
  <c r="H48"/>
  <c r="H47"/>
  <c r="H46"/>
  <c r="H41"/>
  <c r="H37"/>
  <c r="H33"/>
  <c r="H29"/>
  <c r="DX25"/>
  <c r="EV25"/>
  <c r="AR25"/>
  <c r="AF53"/>
  <c r="CZ53"/>
  <c r="CZ58" s="1"/>
  <c r="BD53"/>
  <c r="BD58" s="1"/>
  <c r="AR53"/>
  <c r="BP53"/>
  <c r="EV53"/>
  <c r="T53"/>
  <c r="CB53"/>
  <c r="EJ53"/>
  <c r="DL53"/>
  <c r="DT25"/>
  <c r="FH25"/>
  <c r="CZ25"/>
  <c r="FC25"/>
  <c r="BL39"/>
  <c r="BA39"/>
  <c r="AN37"/>
  <c r="BP50"/>
  <c r="BY45"/>
  <c r="BL40"/>
  <c r="Q41"/>
  <c r="DX27"/>
  <c r="CN48"/>
  <c r="AF48"/>
  <c r="FH45"/>
  <c r="FH41"/>
  <c r="FH37"/>
  <c r="FH33"/>
  <c r="FH29"/>
  <c r="EV44"/>
  <c r="EV40"/>
  <c r="EV36"/>
  <c r="EV32"/>
  <c r="EV28"/>
  <c r="EV24"/>
  <c r="EJ46"/>
  <c r="EJ42"/>
  <c r="EJ38"/>
  <c r="DX47"/>
  <c r="DX43"/>
  <c r="DX39"/>
  <c r="DX35"/>
  <c r="DX31"/>
  <c r="DL47"/>
  <c r="DL43"/>
  <c r="DL39"/>
  <c r="DL35"/>
  <c r="DL31"/>
  <c r="DL27"/>
  <c r="CZ45"/>
  <c r="CZ41"/>
  <c r="CZ37"/>
  <c r="CZ33"/>
  <c r="CZ28"/>
  <c r="CZ27"/>
  <c r="CZ26"/>
  <c r="CN44"/>
  <c r="CN40"/>
  <c r="CN36"/>
  <c r="CN32"/>
  <c r="CN28"/>
  <c r="CB48"/>
  <c r="CB44"/>
  <c r="CB39"/>
  <c r="BP48"/>
  <c r="BP44"/>
  <c r="BP40"/>
  <c r="BP36"/>
  <c r="BP32"/>
  <c r="BP28"/>
  <c r="BD48"/>
  <c r="BD44"/>
  <c r="BD40"/>
  <c r="BD36"/>
  <c r="BD32"/>
  <c r="BD28"/>
  <c r="AR48"/>
  <c r="AR44"/>
  <c r="AR40"/>
  <c r="AR36"/>
  <c r="AR32"/>
  <c r="AR28"/>
  <c r="AR24"/>
  <c r="AF44"/>
  <c r="AF40"/>
  <c r="AF36"/>
  <c r="AF32"/>
  <c r="AF28"/>
  <c r="T42"/>
  <c r="T41"/>
  <c r="T37"/>
  <c r="T33"/>
  <c r="T29"/>
  <c r="H45"/>
  <c r="H44"/>
  <c r="H40"/>
  <c r="H36"/>
  <c r="H32"/>
  <c r="H28"/>
  <c r="E6" i="58"/>
  <c r="H7" i="7" s="1"/>
  <c r="H8"/>
  <c r="G25" i="58"/>
  <c r="G24" s="1"/>
  <c r="G24" i="57" s="1"/>
  <c r="L25" i="7" s="1"/>
  <c r="G5" i="228" s="1"/>
  <c r="G26" i="57"/>
  <c r="L27" i="7" s="1"/>
  <c r="G7" i="228" s="1"/>
  <c r="I22" i="58"/>
  <c r="I23" i="57"/>
  <c r="P24" i="7" s="1"/>
  <c r="I10" i="64"/>
  <c r="BM11" i="76" s="1"/>
  <c r="BM12"/>
  <c r="M3" i="64"/>
  <c r="CW4" i="76" s="1"/>
  <c r="CW5"/>
  <c r="B7" i="53"/>
  <c r="L12" i="56"/>
  <c r="L11" s="1"/>
  <c r="L10" s="1"/>
  <c r="L9" s="1"/>
  <c r="L8" s="1"/>
  <c r="L7" s="1"/>
  <c r="L6" s="1"/>
  <c r="L5" s="1"/>
  <c r="L4" s="1"/>
  <c r="L3" s="1"/>
  <c r="L3" i="55" s="1"/>
  <c r="CJ47" i="76"/>
  <c r="CG46"/>
  <c r="CK47"/>
  <c r="CH46"/>
  <c r="CL47"/>
  <c r="CI46"/>
  <c r="CM47"/>
  <c r="J52" i="115"/>
  <c r="J52" i="44" s="1"/>
  <c r="J52" i="42" s="1"/>
  <c r="BV53" i="4" s="1"/>
  <c r="J33" i="206" s="1"/>
  <c r="I51" i="44"/>
  <c r="I51" i="42" s="1"/>
  <c r="BM52" i="4" s="1"/>
  <c r="I32" i="206" s="1"/>
  <c r="I52" i="115"/>
  <c r="I52" i="44" s="1"/>
  <c r="I52" i="42" s="1"/>
  <c r="BM53" i="4" s="1"/>
  <c r="H52" i="115"/>
  <c r="H52" i="44" s="1"/>
  <c r="H52" i="42" s="1"/>
  <c r="BD53" i="4" s="1"/>
  <c r="H33" i="206" s="1"/>
  <c r="C51" i="44"/>
  <c r="C51" i="42" s="1"/>
  <c r="K52" i="4" s="1"/>
  <c r="C32" i="206" s="1"/>
  <c r="C52" i="115"/>
  <c r="C52" i="44" s="1"/>
  <c r="C52" i="42" s="1"/>
  <c r="K53" i="4" s="1"/>
  <c r="J53" i="11"/>
  <c r="AB53"/>
  <c r="Y53" s="1"/>
  <c r="AK53"/>
  <c r="BL53"/>
  <c r="BU53"/>
  <c r="CD53"/>
  <c r="CA53" s="1"/>
  <c r="DE53"/>
  <c r="DN53"/>
  <c r="C24" i="65"/>
  <c r="AH25" i="62"/>
  <c r="C25" s="1"/>
  <c r="C25" i="55" s="1"/>
  <c r="AJ24" i="62"/>
  <c r="E24" s="1"/>
  <c r="E24" i="55" s="1"/>
  <c r="AO31" i="62"/>
  <c r="J31" s="1"/>
  <c r="B53" i="38"/>
  <c r="C53"/>
  <c r="D53"/>
  <c r="E53"/>
  <c r="F53"/>
  <c r="G53"/>
  <c r="H53"/>
  <c r="I53"/>
  <c r="J53"/>
  <c r="K53"/>
  <c r="L53"/>
  <c r="M53"/>
  <c r="N53"/>
  <c r="O53"/>
  <c r="FI52" i="3"/>
  <c r="FH52" s="1"/>
  <c r="O52" i="24"/>
  <c r="O33" i="205" s="1"/>
  <c r="E25" i="105"/>
  <c r="F25" s="1"/>
  <c r="E27"/>
  <c r="E29"/>
  <c r="E31"/>
  <c r="F31" s="1"/>
  <c r="E33"/>
  <c r="F33" s="1"/>
  <c r="E35"/>
  <c r="E37"/>
  <c r="E39"/>
  <c r="F39" s="1"/>
  <c r="AN13"/>
  <c r="AO13" s="1"/>
  <c r="AN15"/>
  <c r="AN17"/>
  <c r="AN19"/>
  <c r="AO19" s="1"/>
  <c r="AN21"/>
  <c r="AN23"/>
  <c r="AN25"/>
  <c r="AN33"/>
  <c r="AO33" s="1"/>
  <c r="EX10" i="3"/>
  <c r="EX17"/>
  <c r="CD12"/>
  <c r="CD7"/>
  <c r="EL10"/>
  <c r="AH13"/>
  <c r="AH11"/>
  <c r="J11"/>
  <c r="J5"/>
  <c r="J6"/>
  <c r="J9"/>
  <c r="J17"/>
  <c r="J21"/>
  <c r="J23"/>
  <c r="BZ5" i="5"/>
  <c r="BZ6"/>
  <c r="CH6" i="12" s="1"/>
  <c r="BZ8" i="5"/>
  <c r="BZ9"/>
  <c r="BZ10"/>
  <c r="CH10" i="12" s="1"/>
  <c r="BZ11" i="5"/>
  <c r="BZ12"/>
  <c r="BZ13"/>
  <c r="BZ14"/>
  <c r="CH14" i="12" s="1"/>
  <c r="BZ15" i="5"/>
  <c r="BZ16"/>
  <c r="BZ17"/>
  <c r="BZ18"/>
  <c r="CH18" i="12" s="1"/>
  <c r="AE4" i="63"/>
  <c r="AE3" s="1"/>
  <c r="M3" s="1"/>
  <c r="CY5" i="11" s="1"/>
  <c r="E21" i="64"/>
  <c r="AC23" i="76"/>
  <c r="AC25" i="108"/>
  <c r="AC26" i="109" s="1"/>
  <c r="C23" i="56"/>
  <c r="C22" s="1"/>
  <c r="C21" s="1"/>
  <c r="C20" s="1"/>
  <c r="C19" s="1"/>
  <c r="C18" s="1"/>
  <c r="C17" s="1"/>
  <c r="C24" i="53"/>
  <c r="K13"/>
  <c r="N16" i="7"/>
  <c r="BL45" i="11"/>
  <c r="BE45" s="1"/>
  <c r="BL28"/>
  <c r="BE28" s="1"/>
  <c r="AY14" i="10"/>
  <c r="BC14" s="1"/>
  <c r="AU14" i="13" s="1"/>
  <c r="AY15" i="10"/>
  <c r="BC15" s="1"/>
  <c r="AU15" i="13" s="1"/>
  <c r="AY17" i="10"/>
  <c r="BC17" s="1"/>
  <c r="AU17" i="12" s="1"/>
  <c r="AY20" i="10"/>
  <c r="BC20" s="1"/>
  <c r="AU20" i="13" s="1"/>
  <c r="AY22" i="10"/>
  <c r="BC22" s="1"/>
  <c r="AU22" i="13" s="1"/>
  <c r="W50" i="11"/>
  <c r="DN39" i="76"/>
  <c r="BA25" i="10"/>
  <c r="CZ26" i="11"/>
  <c r="BR26"/>
  <c r="D52" i="38"/>
  <c r="F52"/>
  <c r="H52"/>
  <c r="L52"/>
  <c r="C52"/>
  <c r="E52"/>
  <c r="G52"/>
  <c r="I52"/>
  <c r="M52"/>
  <c r="O52"/>
  <c r="CC50" i="11"/>
  <c r="BZ49" i="10" s="1"/>
  <c r="BL39" i="76"/>
  <c r="BJ39"/>
  <c r="BC39"/>
  <c r="AS39"/>
  <c r="E26" i="11"/>
  <c r="AX26"/>
  <c r="AT49"/>
  <c r="AS49" s="1"/>
  <c r="AP48" i="10" s="1"/>
  <c r="AL50" i="11"/>
  <c r="CI52"/>
  <c r="CI53" s="1"/>
  <c r="CI54" s="1"/>
  <c r="DS52"/>
  <c r="DS53" s="1"/>
  <c r="DS54" s="1"/>
  <c r="DW27"/>
  <c r="DV27" s="1"/>
  <c r="CV24"/>
  <c r="CQ24" s="1"/>
  <c r="CU23" i="10" s="1"/>
  <c r="CM32" i="11"/>
  <c r="CJ32" s="1"/>
  <c r="CD29"/>
  <c r="CC29" s="1"/>
  <c r="BZ28" i="10" s="1"/>
  <c r="BU41" i="11"/>
  <c r="BN41" s="1"/>
  <c r="BS40" i="10" s="1"/>
  <c r="BU39" i="11"/>
  <c r="BT39" s="1"/>
  <c r="BQ38" i="10" s="1"/>
  <c r="BU35" i="11"/>
  <c r="BT35" s="1"/>
  <c r="BQ34" i="10" s="1"/>
  <c r="BL20" i="11"/>
  <c r="BE20" s="1"/>
  <c r="BL19"/>
  <c r="BK19" s="1"/>
  <c r="BL25"/>
  <c r="BE25" s="1"/>
  <c r="J31"/>
  <c r="E31" s="1"/>
  <c r="AK51"/>
  <c r="AF51" s="1"/>
  <c r="CD30"/>
  <c r="BY30" s="1"/>
  <c r="CC29" i="10" s="1"/>
  <c r="AT33" i="11"/>
  <c r="AQ33" s="1"/>
  <c r="AQ32" i="10" s="1"/>
  <c r="AB44" i="11"/>
  <c r="U44" s="1"/>
  <c r="S41"/>
  <c r="R41" s="1"/>
  <c r="O40" i="10" s="1"/>
  <c r="DJ22" i="4"/>
  <c r="O33"/>
  <c r="C13" i="215" s="1"/>
  <c r="K33" i="52"/>
  <c r="G35"/>
  <c r="C50"/>
  <c r="E50" s="1"/>
  <c r="F50" s="1"/>
  <c r="F50" i="4" s="1"/>
  <c r="B30" i="215" s="1"/>
  <c r="CI7" i="4"/>
  <c r="AW7" i="52"/>
  <c r="CI12" i="4"/>
  <c r="AW12" i="52"/>
  <c r="F18" i="4"/>
  <c r="G18" i="52"/>
  <c r="O30" i="4"/>
  <c r="C10" i="215" s="1"/>
  <c r="F34" i="4"/>
  <c r="B14" i="215" s="1"/>
  <c r="G34" i="52"/>
  <c r="BE6"/>
  <c r="BF6" s="1"/>
  <c r="BG6" s="1"/>
  <c r="E24"/>
  <c r="F24" s="1"/>
  <c r="V20" i="4"/>
  <c r="D20" i="50"/>
  <c r="DH40" i="4"/>
  <c r="N20" i="212" s="1"/>
  <c r="N40" i="50"/>
  <c r="CY44" i="4"/>
  <c r="M24" i="212" s="1"/>
  <c r="M44" i="50"/>
  <c r="CY38" i="4"/>
  <c r="M18" i="212" s="1"/>
  <c r="M38" i="50"/>
  <c r="CY30" i="4"/>
  <c r="M10" i="212" s="1"/>
  <c r="M30" i="50"/>
  <c r="CG29" i="4"/>
  <c r="K9" i="212" s="1"/>
  <c r="K29" i="50"/>
  <c r="BX33" i="4"/>
  <c r="J13" i="212" s="1"/>
  <c r="J33" i="50"/>
  <c r="BO36" i="4"/>
  <c r="I16" i="212" s="1"/>
  <c r="I36" i="50"/>
  <c r="BF40" i="4"/>
  <c r="H20" i="212" s="1"/>
  <c r="H40" i="50"/>
  <c r="AW43" i="4"/>
  <c r="G23" i="212" s="1"/>
  <c r="G43" i="50"/>
  <c r="M36" i="4"/>
  <c r="C16" i="212" s="1"/>
  <c r="C36" i="50"/>
  <c r="CG44" i="4"/>
  <c r="K24" i="212" s="1"/>
  <c r="K44" i="50"/>
  <c r="DH34" i="4"/>
  <c r="N14" i="212" s="1"/>
  <c r="N42" s="1"/>
  <c r="N34" i="50"/>
  <c r="CY43" i="4"/>
  <c r="M23" i="212" s="1"/>
  <c r="M43" i="50"/>
  <c r="CY37" i="4"/>
  <c r="M17" i="212" s="1"/>
  <c r="M37" i="50"/>
  <c r="CG30" i="4"/>
  <c r="K10" i="212" s="1"/>
  <c r="K30" i="50"/>
  <c r="BX41" i="4"/>
  <c r="J21" i="212" s="1"/>
  <c r="J41" i="50"/>
  <c r="BO44" i="4"/>
  <c r="I24" i="212" s="1"/>
  <c r="I44" i="50"/>
  <c r="BO28" i="4"/>
  <c r="I8" i="212" s="1"/>
  <c r="I28" i="50"/>
  <c r="BF32" i="4"/>
  <c r="H12" i="212" s="1"/>
  <c r="H32" i="50"/>
  <c r="AW35" i="4"/>
  <c r="G15" i="212" s="1"/>
  <c r="G35" i="50"/>
  <c r="M42" i="4"/>
  <c r="C22" i="212" s="1"/>
  <c r="C42" i="50"/>
  <c r="D43" i="4"/>
  <c r="B23" i="212" s="1"/>
  <c r="B43" i="50"/>
  <c r="B38" i="48"/>
  <c r="B39" i="47" s="1"/>
  <c r="M10" i="45"/>
  <c r="M9" s="1"/>
  <c r="K10"/>
  <c r="V11" i="90" s="1"/>
  <c r="V12"/>
  <c r="N47" i="44"/>
  <c r="N47" i="42" s="1"/>
  <c r="DF48" i="4" s="1"/>
  <c r="N28" i="206" s="1"/>
  <c r="N48" i="115"/>
  <c r="B47" i="44"/>
  <c r="B47" i="42" s="1"/>
  <c r="B48" i="4" s="1"/>
  <c r="B28" i="206" s="1"/>
  <c r="B48" i="115"/>
  <c r="N10" i="45"/>
  <c r="N9" s="1"/>
  <c r="AC12" i="90"/>
  <c r="L10" i="45"/>
  <c r="Y11" i="90" s="1"/>
  <c r="Y12"/>
  <c r="O48" i="115"/>
  <c r="O47" i="44"/>
  <c r="O47" i="42" s="1"/>
  <c r="DO48" i="4" s="1"/>
  <c r="O28" i="206" s="1"/>
  <c r="M48" i="115"/>
  <c r="M47" i="44"/>
  <c r="M47" i="42" s="1"/>
  <c r="CW48" i="4" s="1"/>
  <c r="M28" i="206" s="1"/>
  <c r="G48" i="115"/>
  <c r="G47" i="44"/>
  <c r="G47" i="42" s="1"/>
  <c r="AU48" i="4" s="1"/>
  <c r="G28" i="206" s="1"/>
  <c r="AU5" i="47"/>
  <c r="I10" i="45"/>
  <c r="I50" i="44"/>
  <c r="I50" i="42" s="1"/>
  <c r="BM51" i="4" s="1"/>
  <c r="I31" i="206" s="1"/>
  <c r="C50" i="44"/>
  <c r="C50" i="42" s="1"/>
  <c r="K51" i="4" s="1"/>
  <c r="C31" i="206" s="1"/>
  <c r="O49" i="50"/>
  <c r="K49"/>
  <c r="I49"/>
  <c r="B49"/>
  <c r="C49" i="44"/>
  <c r="C49" i="42" s="1"/>
  <c r="K50" i="4" s="1"/>
  <c r="C30" i="206" s="1"/>
  <c r="J41" i="47"/>
  <c r="J50" i="44"/>
  <c r="J50" i="42" s="1"/>
  <c r="BV51" i="4" s="1"/>
  <c r="J31" i="206" s="1"/>
  <c r="C9" i="22"/>
  <c r="C8" i="23"/>
  <c r="I10"/>
  <c r="I11" i="22"/>
  <c r="H31" i="29"/>
  <c r="H12" i="213" s="1"/>
  <c r="H32" i="31"/>
  <c r="H33" i="32" s="1"/>
  <c r="H33" i="38" s="1"/>
  <c r="N24" i="30"/>
  <c r="N25" i="31"/>
  <c r="BP52" i="3"/>
  <c r="DL52"/>
  <c r="DX52"/>
  <c r="AR52"/>
  <c r="BF6" i="105"/>
  <c r="M5" i="25"/>
  <c r="E23" i="30"/>
  <c r="E23" i="31" s="1"/>
  <c r="E24"/>
  <c r="T52" i="3"/>
  <c r="CB52"/>
  <c r="EJ52"/>
  <c r="EV52"/>
  <c r="BD52"/>
  <c r="H52"/>
  <c r="CZ52"/>
  <c r="AB26" i="11"/>
  <c r="Y26" s="1"/>
  <c r="BL26"/>
  <c r="CD26"/>
  <c r="CA26" s="1"/>
  <c r="CV26"/>
  <c r="CS26" s="1"/>
  <c r="DW26"/>
  <c r="DT26" s="1"/>
  <c r="DE52"/>
  <c r="CZ52" s="1"/>
  <c r="CM52"/>
  <c r="CH52" s="1"/>
  <c r="BU52"/>
  <c r="BT52" s="1"/>
  <c r="BQ51" i="10" s="1"/>
  <c r="AK52" i="11"/>
  <c r="AF52" s="1"/>
  <c r="AJ51" i="10" s="1"/>
  <c r="BH6" i="105"/>
  <c r="BH11"/>
  <c r="BH9"/>
  <c r="DE45" i="11"/>
  <c r="CX45" s="1"/>
  <c r="DE40"/>
  <c r="DD40" s="1"/>
  <c r="CV23"/>
  <c r="CO23" s="1"/>
  <c r="CT22" i="10" s="1"/>
  <c r="L29" i="33"/>
  <c r="G29"/>
  <c r="H26" i="3"/>
  <c r="H24"/>
  <c r="B30" i="37"/>
  <c r="I51" i="3"/>
  <c r="H51" s="1"/>
  <c r="EK51"/>
  <c r="EJ51" s="1"/>
  <c r="U51"/>
  <c r="T51" s="1"/>
  <c r="BQ51"/>
  <c r="BP51" s="1"/>
  <c r="DY51"/>
  <c r="DX51" s="1"/>
  <c r="FI50"/>
  <c r="FH50" s="1"/>
  <c r="DN52" i="11"/>
  <c r="CD52"/>
  <c r="BY52" s="1"/>
  <c r="CC51" i="10" s="1"/>
  <c r="BL52" i="11"/>
  <c r="BG52" s="1"/>
  <c r="AB52"/>
  <c r="W52" s="1"/>
  <c r="J52"/>
  <c r="E52" s="1"/>
  <c r="BH12" i="105"/>
  <c r="BH10"/>
  <c r="BH8"/>
  <c r="M12" i="22"/>
  <c r="K12"/>
  <c r="O29" i="33"/>
  <c r="E28" i="37"/>
  <c r="EW51" i="3"/>
  <c r="EV51" s="1"/>
  <c r="AS51"/>
  <c r="AR51" s="1"/>
  <c r="BE51"/>
  <c r="BD51" s="1"/>
  <c r="CC51"/>
  <c r="CB51" s="1"/>
  <c r="DA51"/>
  <c r="CZ51" s="1"/>
  <c r="DM51"/>
  <c r="DL51" s="1"/>
  <c r="FI51"/>
  <c r="FH51" s="1"/>
  <c r="CL52" i="11"/>
  <c r="AG51" i="3"/>
  <c r="AF51" s="1"/>
  <c r="AG52"/>
  <c r="BP20" i="8"/>
  <c r="AD46" i="5"/>
  <c r="F26" i="216" s="1"/>
  <c r="AX36" i="9"/>
  <c r="BP32" i="8"/>
  <c r="AV32"/>
  <c r="BH33" i="5"/>
  <c r="C50" i="3"/>
  <c r="B30" i="209" s="1"/>
  <c r="D49" i="3"/>
  <c r="DE27" i="11"/>
  <c r="DB27" s="1"/>
  <c r="AB41"/>
  <c r="Y41" s="1"/>
  <c r="AB38"/>
  <c r="Y38" s="1"/>
  <c r="AG30" i="8"/>
  <c r="BN26" i="11"/>
  <c r="G50"/>
  <c r="BR51"/>
  <c r="BR50" i="10" s="1"/>
  <c r="CD27" i="11"/>
  <c r="BY27" s="1"/>
  <c r="CC26" i="10" s="1"/>
  <c r="CD28" i="11"/>
  <c r="CA28" s="1"/>
  <c r="CA27" i="10" s="1"/>
  <c r="BC41" i="11"/>
  <c r="AV41" s="1"/>
  <c r="BA40" i="10" s="1"/>
  <c r="BC42" i="11"/>
  <c r="AV42" s="1"/>
  <c r="BA41" i="10" s="1"/>
  <c r="BC43" i="11"/>
  <c r="AV43" s="1"/>
  <c r="BA42" i="10" s="1"/>
  <c r="BC44" i="11"/>
  <c r="BB44" s="1"/>
  <c r="AY43" i="10" s="1"/>
  <c r="BC39" i="11"/>
  <c r="AX39" s="1"/>
  <c r="BB38" i="10" s="1"/>
  <c r="BC34" i="11"/>
  <c r="AV34" s="1"/>
  <c r="BA33" i="10" s="1"/>
  <c r="BC24" i="11"/>
  <c r="AZ24" s="1"/>
  <c r="AK39"/>
  <c r="AJ39" s="1"/>
  <c r="AG38" i="10" s="1"/>
  <c r="AK40" i="11"/>
  <c r="AJ40" s="1"/>
  <c r="AG39" i="10" s="1"/>
  <c r="AK41" i="11"/>
  <c r="AF41" s="1"/>
  <c r="AJ40" i="10" s="1"/>
  <c r="AK42" i="11"/>
  <c r="AF42" s="1"/>
  <c r="AJ41" i="10" s="1"/>
  <c r="AB45" i="11"/>
  <c r="U45" s="1"/>
  <c r="X50" i="7"/>
  <c r="M30" i="228" s="1"/>
  <c r="DH42" i="4"/>
  <c r="N22" i="212" s="1"/>
  <c r="N42" i="50"/>
  <c r="CY36" i="4"/>
  <c r="M16" i="212" s="1"/>
  <c r="M36" i="50"/>
  <c r="CY28" i="4"/>
  <c r="M8" i="212" s="1"/>
  <c r="M28" i="50"/>
  <c r="CG32" i="4"/>
  <c r="K12" i="212" s="1"/>
  <c r="K32" i="50"/>
  <c r="CG27" i="4"/>
  <c r="K7" i="212" s="1"/>
  <c r="K27" i="50"/>
  <c r="BX39" i="4"/>
  <c r="J19" i="212" s="1"/>
  <c r="J39" i="50"/>
  <c r="BX30" i="4"/>
  <c r="J10" i="212" s="1"/>
  <c r="J30" i="50"/>
  <c r="BF46" i="4"/>
  <c r="H26" i="212" s="1"/>
  <c r="H46" i="50"/>
  <c r="BF38" i="4"/>
  <c r="H18" i="212" s="1"/>
  <c r="H38" i="50"/>
  <c r="BF30" i="4"/>
  <c r="H10" i="212" s="1"/>
  <c r="H30" i="50"/>
  <c r="AW44" i="4"/>
  <c r="G24" i="212" s="1"/>
  <c r="G44" i="50"/>
  <c r="AE44" i="4"/>
  <c r="E24" i="212" s="1"/>
  <c r="E44" i="50"/>
  <c r="AE38" i="4"/>
  <c r="E18" i="212" s="1"/>
  <c r="E38" i="50"/>
  <c r="M40" i="4"/>
  <c r="C20" i="212" s="1"/>
  <c r="C40" i="50"/>
  <c r="M35" i="4"/>
  <c r="C15" i="212" s="1"/>
  <c r="C35" i="50"/>
  <c r="M29" i="4"/>
  <c r="C9" i="212" s="1"/>
  <c r="C29" i="50"/>
  <c r="M26" i="4"/>
  <c r="C6" i="212" s="1"/>
  <c r="C26" i="50"/>
  <c r="D42" i="4"/>
  <c r="B22" i="212" s="1"/>
  <c r="B42" i="50"/>
  <c r="V22" i="4"/>
  <c r="D22" i="50"/>
  <c r="DH26" i="4"/>
  <c r="N6" i="212" s="1"/>
  <c r="N26" i="50"/>
  <c r="CY45" i="4"/>
  <c r="M25" i="212" s="1"/>
  <c r="M45" i="50"/>
  <c r="CY35" i="4"/>
  <c r="M15" i="212" s="1"/>
  <c r="M35" i="50"/>
  <c r="CG31" i="4"/>
  <c r="K11" i="212" s="1"/>
  <c r="K31" i="50"/>
  <c r="BX26" i="4"/>
  <c r="J6" i="212" s="1"/>
  <c r="J26" i="50"/>
  <c r="BF42" i="4"/>
  <c r="H22" i="212" s="1"/>
  <c r="H42" i="50"/>
  <c r="BF34" i="4"/>
  <c r="H14" i="212" s="1"/>
  <c r="H37" s="1"/>
  <c r="H34" i="50"/>
  <c r="BF26" i="4"/>
  <c r="H6" i="212" s="1"/>
  <c r="H26" i="50"/>
  <c r="AE42" i="4"/>
  <c r="E22" i="212" s="1"/>
  <c r="E42" i="50"/>
  <c r="AE37" i="4"/>
  <c r="E17" i="212" s="1"/>
  <c r="E37" i="50"/>
  <c r="M44" i="4"/>
  <c r="C24" i="212" s="1"/>
  <c r="C44" i="50"/>
  <c r="M37" i="4"/>
  <c r="C17" i="212" s="1"/>
  <c r="C37" i="50"/>
  <c r="D44" i="4"/>
  <c r="B24" i="212" s="1"/>
  <c r="B44" i="50"/>
  <c r="D35" i="4"/>
  <c r="B15" i="212" s="1"/>
  <c r="B35" i="50"/>
  <c r="D30" i="4"/>
  <c r="B10" i="212" s="1"/>
  <c r="B30" i="50"/>
  <c r="K40"/>
  <c r="CG38" i="4"/>
  <c r="K18" i="212" s="1"/>
  <c r="N20" i="50"/>
  <c r="N22"/>
  <c r="B9" i="77"/>
  <c r="B15"/>
  <c r="G17" i="117"/>
  <c r="G17" i="118" s="1"/>
  <c r="F17" i="117"/>
  <c r="F17" i="118" s="1"/>
  <c r="AI52" i="76"/>
  <c r="AH52"/>
  <c r="AK52"/>
  <c r="AJ52"/>
  <c r="AA52"/>
  <c r="Y52"/>
  <c r="P52"/>
  <c r="D50" i="70"/>
  <c r="D50" i="34" s="1"/>
  <c r="D50" i="36" s="1"/>
  <c r="B51" i="31"/>
  <c r="B52" i="32" s="1"/>
  <c r="B52" i="38" s="1"/>
  <c r="B51" i="41"/>
  <c r="B51" i="53"/>
  <c r="CA50" i="11"/>
  <c r="CA49" i="10" s="1"/>
  <c r="J19" i="11"/>
  <c r="G19" s="1"/>
  <c r="W33"/>
  <c r="Z52" i="76"/>
  <c r="AB52"/>
  <c r="M27" i="11"/>
  <c r="S27" s="1"/>
  <c r="R27" s="1"/>
  <c r="O26" i="10" s="1"/>
  <c r="G26" i="9"/>
  <c r="D3" i="63"/>
  <c r="V5" i="11" s="1"/>
  <c r="BJ51" i="9"/>
  <c r="AZ51"/>
  <c r="AP51"/>
  <c r="AF51"/>
  <c r="V51"/>
  <c r="L51"/>
  <c r="B51"/>
  <c r="BO51"/>
  <c r="BE51"/>
  <c r="AU51"/>
  <c r="AK51"/>
  <c r="AA51"/>
  <c r="Q51"/>
  <c r="G51"/>
  <c r="O51" i="57"/>
  <c r="AB52" i="7" s="1"/>
  <c r="O32" i="228" s="1"/>
  <c r="N51" i="57"/>
  <c r="Z52" i="7" s="1"/>
  <c r="N32" i="228" s="1"/>
  <c r="M51" i="57"/>
  <c r="X52" i="7" s="1"/>
  <c r="M32" i="228" s="1"/>
  <c r="K51" i="57"/>
  <c r="T52" i="7" s="1"/>
  <c r="K32" i="228" s="1"/>
  <c r="L51" i="57"/>
  <c r="J51"/>
  <c r="R52" i="7" s="1"/>
  <c r="J32" i="228" s="1"/>
  <c r="N47" i="7"/>
  <c r="H27" i="228" s="1"/>
  <c r="L47" i="7"/>
  <c r="G27" i="228" s="1"/>
  <c r="J47" i="7"/>
  <c r="F27" i="228" s="1"/>
  <c r="F47" i="7"/>
  <c r="D27" i="228" s="1"/>
  <c r="F45" i="7"/>
  <c r="D25" i="228" s="1"/>
  <c r="D47" i="7"/>
  <c r="C27" i="228" s="1"/>
  <c r="D45" i="7"/>
  <c r="C25" i="228" s="1"/>
  <c r="B47" i="7"/>
  <c r="B27" i="228" s="1"/>
  <c r="B45" i="7"/>
  <c r="B25" i="228" s="1"/>
  <c r="C35" i="58"/>
  <c r="C36" i="57"/>
  <c r="D37" i="7" s="1"/>
  <c r="C17" i="228" s="1"/>
  <c r="AB19" i="7"/>
  <c r="AB14"/>
  <c r="DN40" i="11"/>
  <c r="DG40" s="1"/>
  <c r="DN39"/>
  <c r="DI39" s="1"/>
  <c r="DN31"/>
  <c r="DG31" s="1"/>
  <c r="AO15" i="105"/>
  <c r="AO17"/>
  <c r="DW39" i="76"/>
  <c r="DL39"/>
  <c r="DE39"/>
  <c r="S39"/>
  <c r="J39"/>
  <c r="L52" i="6"/>
  <c r="Q52"/>
  <c r="V52"/>
  <c r="AA52"/>
  <c r="AK52"/>
  <c r="AF52"/>
  <c r="AU52"/>
  <c r="AP52"/>
  <c r="BE52"/>
  <c r="AZ52"/>
  <c r="BO52"/>
  <c r="BJ52"/>
  <c r="B52"/>
  <c r="M5" i="47"/>
  <c r="D4" i="46" s="1"/>
  <c r="U15" i="4" s="1"/>
  <c r="N52" i="49"/>
  <c r="L52"/>
  <c r="J52"/>
  <c r="H52"/>
  <c r="F52"/>
  <c r="D52"/>
  <c r="B52"/>
  <c r="D52" i="4" s="1"/>
  <c r="B32" i="212" s="1"/>
  <c r="O51" i="70"/>
  <c r="O51" i="34" s="1"/>
  <c r="O51" i="36" s="1"/>
  <c r="M51" i="70"/>
  <c r="M51" i="34" s="1"/>
  <c r="M51" i="36" s="1"/>
  <c r="M51" i="39" s="1"/>
  <c r="K51" i="70"/>
  <c r="K51" i="34" s="1"/>
  <c r="K51" i="36" s="1"/>
  <c r="I51" i="70"/>
  <c r="I51" i="34" s="1"/>
  <c r="I51" i="36" s="1"/>
  <c r="G51" i="70"/>
  <c r="G51" i="34" s="1"/>
  <c r="G51" i="36" s="1"/>
  <c r="E51" i="70"/>
  <c r="E51" i="34" s="1"/>
  <c r="E51" i="36" s="1"/>
  <c r="C51" i="70"/>
  <c r="C51" i="34" s="1"/>
  <c r="C51" i="36" s="1"/>
  <c r="C51" i="39" s="1"/>
  <c r="B51" i="70"/>
  <c r="B51" i="34" s="1"/>
  <c r="B51" i="36" s="1"/>
  <c r="N51" i="73"/>
  <c r="N32" i="197" s="1"/>
  <c r="L51" i="73"/>
  <c r="L32" i="197" s="1"/>
  <c r="J51" i="73"/>
  <c r="J32" i="197" s="1"/>
  <c r="H51" i="73"/>
  <c r="H32" i="197" s="1"/>
  <c r="F51" i="73"/>
  <c r="F32" i="197" s="1"/>
  <c r="D51" i="73"/>
  <c r="D32" i="197" s="1"/>
  <c r="B51" i="73"/>
  <c r="B32" i="197" s="1"/>
  <c r="O52" i="49"/>
  <c r="DQ52" i="4" s="1"/>
  <c r="O32" i="212" s="1"/>
  <c r="M52" i="49"/>
  <c r="CY52" i="4" s="1"/>
  <c r="M32" i="212" s="1"/>
  <c r="K52" i="49"/>
  <c r="CG52" i="4" s="1"/>
  <c r="K32" i="212" s="1"/>
  <c r="I52" i="49"/>
  <c r="BO52" i="4" s="1"/>
  <c r="I32" i="212" s="1"/>
  <c r="G52" i="49"/>
  <c r="AW52" i="4" s="1"/>
  <c r="G32" i="212" s="1"/>
  <c r="E52" i="49"/>
  <c r="AE52" i="4" s="1"/>
  <c r="E32" i="212" s="1"/>
  <c r="C52" i="49"/>
  <c r="M52" i="4" s="1"/>
  <c r="C32" i="212" s="1"/>
  <c r="N51" i="70"/>
  <c r="N51" i="34" s="1"/>
  <c r="N51" i="36" s="1"/>
  <c r="L51" i="70"/>
  <c r="L51" i="34" s="1"/>
  <c r="L51" i="36" s="1"/>
  <c r="J51" i="70"/>
  <c r="J51" i="34" s="1"/>
  <c r="J51" i="36" s="1"/>
  <c r="H51" i="70"/>
  <c r="H51" i="34" s="1"/>
  <c r="H51" i="36" s="1"/>
  <c r="F51" i="70"/>
  <c r="F51" i="34" s="1"/>
  <c r="F51" i="36" s="1"/>
  <c r="F51" i="39" s="1"/>
  <c r="D51" i="70"/>
  <c r="D51" i="34" s="1"/>
  <c r="D51" i="36" s="1"/>
  <c r="O51" i="73"/>
  <c r="O32" i="197" s="1"/>
  <c r="M51" i="73"/>
  <c r="M32" i="197" s="1"/>
  <c r="K51" i="73"/>
  <c r="K32" i="197" s="1"/>
  <c r="I51" i="73"/>
  <c r="I32" i="197" s="1"/>
  <c r="G51" i="73"/>
  <c r="G32" i="197" s="1"/>
  <c r="E51" i="73"/>
  <c r="E32" i="197" s="1"/>
  <c r="C51" i="73"/>
  <c r="C32" i="197" s="1"/>
  <c r="D5" i="47"/>
  <c r="E4"/>
  <c r="B3" i="46" s="1"/>
  <c r="C14" i="4" s="1"/>
  <c r="AC41" i="47"/>
  <c r="AC42" s="1"/>
  <c r="AC43" s="1"/>
  <c r="AC44" s="1"/>
  <c r="AX41"/>
  <c r="AX42" s="1"/>
  <c r="AX43" s="1"/>
  <c r="AX44" s="1"/>
  <c r="BG41"/>
  <c r="BG42" s="1"/>
  <c r="BG43" s="1"/>
  <c r="BG44" s="1"/>
  <c r="O51" i="50"/>
  <c r="M51"/>
  <c r="K51"/>
  <c r="I51"/>
  <c r="G51"/>
  <c r="E51"/>
  <c r="C51"/>
  <c r="O50"/>
  <c r="M50"/>
  <c r="K50"/>
  <c r="I50"/>
  <c r="G50"/>
  <c r="E50"/>
  <c r="C50"/>
  <c r="D51" i="4"/>
  <c r="B31" i="212" s="1"/>
  <c r="DH50" i="4"/>
  <c r="N30" i="212" s="1"/>
  <c r="CP50" i="4"/>
  <c r="L30" i="212" s="1"/>
  <c r="BX50" i="4"/>
  <c r="J30" i="212" s="1"/>
  <c r="BF50" i="4"/>
  <c r="H30" i="212" s="1"/>
  <c r="AN50" i="4"/>
  <c r="F30" i="212" s="1"/>
  <c r="AW49" i="4"/>
  <c r="G29" i="212" s="1"/>
  <c r="AE49" i="4"/>
  <c r="E29" i="212" s="1"/>
  <c r="V50" i="4"/>
  <c r="D30" i="212" s="1"/>
  <c r="DH51" i="4"/>
  <c r="N31" i="212" s="1"/>
  <c r="CP51" i="4"/>
  <c r="L31" i="212" s="1"/>
  <c r="BX51" i="4"/>
  <c r="J31" i="212" s="1"/>
  <c r="BF51" i="4"/>
  <c r="H31" i="212" s="1"/>
  <c r="AN51" i="4"/>
  <c r="F31" i="212" s="1"/>
  <c r="D51" i="50"/>
  <c r="B50"/>
  <c r="DH49" i="4"/>
  <c r="N29" i="212" s="1"/>
  <c r="CP49" i="4"/>
  <c r="L29" i="212" s="1"/>
  <c r="BF49" i="4"/>
  <c r="H29" i="212" s="1"/>
  <c r="AN49" i="4"/>
  <c r="F29" i="212" s="1"/>
  <c r="V49" i="4"/>
  <c r="D29" i="212" s="1"/>
  <c r="T48" i="4"/>
  <c r="D28" i="206" s="1"/>
  <c r="N51" i="31"/>
  <c r="N52" i="32" s="1"/>
  <c r="N52" i="38" s="1"/>
  <c r="K51" i="31"/>
  <c r="K52" i="32" s="1"/>
  <c r="K52" i="38" s="1"/>
  <c r="J51" i="31"/>
  <c r="J52" i="32" s="1"/>
  <c r="J52" i="38" s="1"/>
  <c r="O21" i="105"/>
  <c r="O17"/>
  <c r="O19"/>
  <c r="E4"/>
  <c r="F4" s="1"/>
  <c r="E9"/>
  <c r="F9" s="1"/>
  <c r="E11"/>
  <c r="E13"/>
  <c r="F13" s="1"/>
  <c r="E15"/>
  <c r="F15" s="1"/>
  <c r="E23"/>
  <c r="Y23"/>
  <c r="Y21"/>
  <c r="Y19"/>
  <c r="Y17"/>
  <c r="Y15"/>
  <c r="Y13"/>
  <c r="AS24"/>
  <c r="AT25" s="1"/>
  <c r="AN31"/>
  <c r="AN39"/>
  <c r="AO39" s="1"/>
  <c r="J39"/>
  <c r="J23"/>
  <c r="J21"/>
  <c r="J19"/>
  <c r="K19" s="1"/>
  <c r="J17"/>
  <c r="J15"/>
  <c r="J13"/>
  <c r="U32"/>
  <c r="U40"/>
  <c r="J51" i="11"/>
  <c r="I51" s="1"/>
  <c r="DW48"/>
  <c r="DP48" s="1"/>
  <c r="AK37"/>
  <c r="AF37" s="1"/>
  <c r="AJ36" i="10" s="1"/>
  <c r="AK32" i="11"/>
  <c r="AH32" s="1"/>
  <c r="AH31" i="10" s="1"/>
  <c r="S42" i="11"/>
  <c r="L42" s="1"/>
  <c r="Q41" i="10" s="1"/>
  <c r="S40" i="11"/>
  <c r="N40" s="1"/>
  <c r="R39" i="10" s="1"/>
  <c r="S37" i="11"/>
  <c r="N37" s="1"/>
  <c r="R36" i="10" s="1"/>
  <c r="S33" i="11"/>
  <c r="R33" s="1"/>
  <c r="O32" i="10" s="1"/>
  <c r="S30" i="11"/>
  <c r="R30" s="1"/>
  <c r="O29" i="10" s="1"/>
  <c r="J45" i="11"/>
  <c r="E45" s="1"/>
  <c r="J46"/>
  <c r="C46" s="1"/>
  <c r="J41"/>
  <c r="C41" s="1"/>
  <c r="J42"/>
  <c r="C42" s="1"/>
  <c r="J43"/>
  <c r="C43" s="1"/>
  <c r="J47"/>
  <c r="E47" s="1"/>
  <c r="J44"/>
  <c r="C44" s="1"/>
  <c r="T46" i="9"/>
  <c r="J40"/>
  <c r="J37"/>
  <c r="J33"/>
  <c r="J28"/>
  <c r="BR42"/>
  <c r="BM40"/>
  <c r="BM24"/>
  <c r="BH32"/>
  <c r="BH26"/>
  <c r="BB36"/>
  <c r="BC25"/>
  <c r="AX40"/>
  <c r="AI45"/>
  <c r="AH30"/>
  <c r="BZ21" i="5"/>
  <c r="BZ22"/>
  <c r="CH22" i="12" s="1"/>
  <c r="S24" i="5"/>
  <c r="BB40"/>
  <c r="BB36"/>
  <c r="BB32"/>
  <c r="AT35"/>
  <c r="BO25"/>
  <c r="J38"/>
  <c r="CR19"/>
  <c r="AB26" i="3"/>
  <c r="O46"/>
  <c r="BB43" i="5"/>
  <c r="AN26"/>
  <c r="AG32"/>
  <c r="J31"/>
  <c r="CR36"/>
  <c r="CK24"/>
  <c r="D50"/>
  <c r="AE47"/>
  <c r="AG46"/>
  <c r="CR50"/>
  <c r="DG41" i="3"/>
  <c r="AA40"/>
  <c r="D20" i="209" s="1"/>
  <c r="O34" i="3"/>
  <c r="CP43" i="5"/>
  <c r="CR39"/>
  <c r="CQ25"/>
  <c r="CK36"/>
  <c r="CK31"/>
  <c r="CC33"/>
  <c r="BW35"/>
  <c r="BW25"/>
  <c r="BB41"/>
  <c r="BB38"/>
  <c r="BB34"/>
  <c r="AG36"/>
  <c r="AG30"/>
  <c r="Z32"/>
  <c r="DN10" i="3"/>
  <c r="DN21"/>
  <c r="EX12"/>
  <c r="AO7" i="5"/>
  <c r="AO11"/>
  <c r="AQ11" s="1"/>
  <c r="AT11" i="13" s="1"/>
  <c r="AO15" i="5"/>
  <c r="AQ15" s="1"/>
  <c r="AT15" i="13" s="1"/>
  <c r="AO19" i="5"/>
  <c r="AQ19" s="1"/>
  <c r="AT19" i="13" s="1"/>
  <c r="AO23" i="5"/>
  <c r="BI44"/>
  <c r="CH8" i="12"/>
  <c r="CH8" i="13"/>
  <c r="CH10"/>
  <c r="CH12" i="12"/>
  <c r="CH12" i="13"/>
  <c r="CH16" i="12"/>
  <c r="CH16" i="13"/>
  <c r="AA51" i="8"/>
  <c r="C50" i="9"/>
  <c r="B30" i="230" s="1"/>
  <c r="E49" i="9"/>
  <c r="AN49" i="8"/>
  <c r="AL50"/>
  <c r="AD49"/>
  <c r="AB50"/>
  <c r="B51"/>
  <c r="B31" i="221" s="1"/>
  <c r="AF51" i="8"/>
  <c r="H31" i="221" s="1"/>
  <c r="BE51" i="8"/>
  <c r="BJ51"/>
  <c r="N31" i="221" s="1"/>
  <c r="AC51" i="9"/>
  <c r="AM51"/>
  <c r="BB51"/>
  <c r="L31" i="231" s="1"/>
  <c r="BL52" i="8"/>
  <c r="AL41" i="5"/>
  <c r="G21" i="217" s="1"/>
  <c r="BQ20" i="9"/>
  <c r="BQ21" s="1"/>
  <c r="EL5" i="3"/>
  <c r="AX24" i="9"/>
  <c r="AS32"/>
  <c r="AS28"/>
  <c r="AN40"/>
  <c r="AN36"/>
  <c r="AN32"/>
  <c r="AI34"/>
  <c r="AI24"/>
  <c r="AD34"/>
  <c r="AD26"/>
  <c r="Y40"/>
  <c r="J31" i="8"/>
  <c r="E27"/>
  <c r="AQ33"/>
  <c r="N50"/>
  <c r="D30" i="220" s="1"/>
  <c r="L50" i="8"/>
  <c r="D30" i="221" s="1"/>
  <c r="AG51" i="8"/>
  <c r="BF51"/>
  <c r="X52" i="9"/>
  <c r="AH51"/>
  <c r="H31" i="231" s="1"/>
  <c r="BG51" i="9"/>
  <c r="BF51" i="5"/>
  <c r="J31" i="216" s="1"/>
  <c r="EX6" i="3"/>
  <c r="CK19" i="5"/>
  <c r="BR24" i="9"/>
  <c r="J45"/>
  <c r="E48"/>
  <c r="BR48" i="8"/>
  <c r="BR42"/>
  <c r="BR24"/>
  <c r="BM31"/>
  <c r="BH40"/>
  <c r="BC35"/>
  <c r="BC25"/>
  <c r="AX24"/>
  <c r="AS28"/>
  <c r="AI34"/>
  <c r="AI24"/>
  <c r="Y40"/>
  <c r="Y36"/>
  <c r="Y32"/>
  <c r="M40"/>
  <c r="D20" i="222" s="1"/>
  <c r="O39" i="8"/>
  <c r="O36"/>
  <c r="L33"/>
  <c r="D13" i="221" s="1"/>
  <c r="L27" i="8"/>
  <c r="D7" i="221" s="1"/>
  <c r="H43" i="8"/>
  <c r="H38"/>
  <c r="J33"/>
  <c r="C35"/>
  <c r="B15" i="222" s="1"/>
  <c r="C31" i="8"/>
  <c r="B11" i="222" s="1"/>
  <c r="Q46" i="5"/>
  <c r="D26" i="217" s="1"/>
  <c r="L46" i="8"/>
  <c r="M46" i="9"/>
  <c r="D26" i="230" s="1"/>
  <c r="EE27" i="3"/>
  <c r="DS26"/>
  <c r="CV26"/>
  <c r="BX46"/>
  <c r="BY46" s="1"/>
  <c r="BK25"/>
  <c r="AY33"/>
  <c r="AA37"/>
  <c r="D17" i="209" s="1"/>
  <c r="AA33" i="3"/>
  <c r="O31"/>
  <c r="P40" i="5"/>
  <c r="P37"/>
  <c r="P27"/>
  <c r="CR31"/>
  <c r="CJ41"/>
  <c r="CD40"/>
  <c r="CD37"/>
  <c r="AU35"/>
  <c r="Z30"/>
  <c r="S43"/>
  <c r="R37"/>
  <c r="D17" i="218" s="1"/>
  <c r="S36" i="5"/>
  <c r="Q33"/>
  <c r="D13" i="217" s="1"/>
  <c r="Q27" i="5"/>
  <c r="D7" i="217" s="1"/>
  <c r="J46" i="5"/>
  <c r="C26" i="217" s="1"/>
  <c r="J34" i="5"/>
  <c r="C14" i="217" s="1"/>
  <c r="E34" i="5"/>
  <c r="E30"/>
  <c r="E26"/>
  <c r="P46"/>
  <c r="CJ44"/>
  <c r="P51"/>
  <c r="D31" i="216" s="1"/>
  <c r="AF51" i="5"/>
  <c r="BT51"/>
  <c r="L31" i="216" s="1"/>
  <c r="CJ51" i="5"/>
  <c r="CP51"/>
  <c r="P52"/>
  <c r="R46"/>
  <c r="D26" i="218" s="1"/>
  <c r="M46" i="8"/>
  <c r="D26" i="222" s="1"/>
  <c r="N46" i="9"/>
  <c r="BO41" i="5"/>
  <c r="BP31"/>
  <c r="CH44"/>
  <c r="N24" i="216" s="1"/>
  <c r="Y51" i="5"/>
  <c r="BM51"/>
  <c r="K31" i="216" s="1"/>
  <c r="CA51" i="5"/>
  <c r="M31" i="216" s="1"/>
  <c r="CQ51" i="5"/>
  <c r="AY51" i="3"/>
  <c r="F31" i="209" s="1"/>
  <c r="AZ50" i="3"/>
  <c r="J19"/>
  <c r="CI41"/>
  <c r="AY41"/>
  <c r="AB43"/>
  <c r="AB39"/>
  <c r="AB32"/>
  <c r="O43"/>
  <c r="DN8"/>
  <c r="EX8"/>
  <c r="EL16"/>
  <c r="BD50"/>
  <c r="DX50"/>
  <c r="DK52" i="76"/>
  <c r="DN51"/>
  <c r="DL51"/>
  <c r="DC39"/>
  <c r="AK39"/>
  <c r="I52"/>
  <c r="G52"/>
  <c r="I51"/>
  <c r="G51"/>
  <c r="R52"/>
  <c r="S50"/>
  <c r="Q50"/>
  <c r="AA50"/>
  <c r="Y50"/>
  <c r="AS51"/>
  <c r="AQ51"/>
  <c r="AT50"/>
  <c r="AR50"/>
  <c r="AQ52"/>
  <c r="AS52"/>
  <c r="AZ52"/>
  <c r="BB52"/>
  <c r="BI52"/>
  <c r="BK52"/>
  <c r="BK50"/>
  <c r="BI50"/>
  <c r="BS52"/>
  <c r="BU52"/>
  <c r="BU50"/>
  <c r="BS50"/>
  <c r="CA52"/>
  <c r="CC52"/>
  <c r="CC50"/>
  <c r="CA50"/>
  <c r="CL51"/>
  <c r="CJ51"/>
  <c r="CM50"/>
  <c r="CK50"/>
  <c r="CV51"/>
  <c r="CT51"/>
  <c r="CS52"/>
  <c r="CU52"/>
  <c r="DE52"/>
  <c r="DC52"/>
  <c r="DE51"/>
  <c r="DC51"/>
  <c r="DE50"/>
  <c r="DC50"/>
  <c r="DN52"/>
  <c r="DL52"/>
  <c r="DN50"/>
  <c r="DL50"/>
  <c r="DV52"/>
  <c r="DT52"/>
  <c r="DV51"/>
  <c r="DT51"/>
  <c r="DV50"/>
  <c r="DT50"/>
  <c r="DV49"/>
  <c r="DT49"/>
  <c r="J52"/>
  <c r="J51"/>
  <c r="Q52"/>
  <c r="S52"/>
  <c r="R50"/>
  <c r="AB50"/>
  <c r="AT51"/>
  <c r="AS50"/>
  <c r="AR52"/>
  <c r="AT52"/>
  <c r="BA52"/>
  <c r="BC52"/>
  <c r="BJ52"/>
  <c r="BL52"/>
  <c r="BL50"/>
  <c r="BR52"/>
  <c r="BT52"/>
  <c r="BT50"/>
  <c r="CB52"/>
  <c r="CD52"/>
  <c r="CD50"/>
  <c r="CM51"/>
  <c r="CL50"/>
  <c r="CU51"/>
  <c r="CT52"/>
  <c r="CV52"/>
  <c r="DD52"/>
  <c r="DD51"/>
  <c r="DD50"/>
  <c r="DM52"/>
  <c r="DM51"/>
  <c r="DM50"/>
  <c r="DW52"/>
  <c r="DW51"/>
  <c r="DW50"/>
  <c r="DW49"/>
  <c r="CD51"/>
  <c r="CB51"/>
  <c r="CC51"/>
  <c r="CA51"/>
  <c r="BT51"/>
  <c r="BR51"/>
  <c r="BU51"/>
  <c r="BS51"/>
  <c r="BL51"/>
  <c r="BJ51"/>
  <c r="BK51"/>
  <c r="BI51"/>
  <c r="BC51"/>
  <c r="BA51"/>
  <c r="BB51"/>
  <c r="AZ51"/>
  <c r="AK51"/>
  <c r="AI51"/>
  <c r="AJ51"/>
  <c r="AH51"/>
  <c r="AA51"/>
  <c r="Y51"/>
  <c r="AB51"/>
  <c r="Z51"/>
  <c r="S51"/>
  <c r="Q51"/>
  <c r="R51"/>
  <c r="P51"/>
  <c r="AB39"/>
  <c r="BE13" i="52"/>
  <c r="BF13" s="1"/>
  <c r="BG13" s="1"/>
  <c r="CM41" i="11"/>
  <c r="CJ41" s="1"/>
  <c r="AB51"/>
  <c r="Y51" s="1"/>
  <c r="DG47" i="3"/>
  <c r="K27" i="209" s="1"/>
  <c r="BM44" i="9"/>
  <c r="N47"/>
  <c r="D27" i="231" s="1"/>
  <c r="BM50" i="8"/>
  <c r="CC41" i="5"/>
  <c r="BP49" i="11"/>
  <c r="BT48" i="10" s="1"/>
  <c r="BT26" i="11"/>
  <c r="DD26"/>
  <c r="AJ50"/>
  <c r="AG49" i="10" s="1"/>
  <c r="BY50" i="11"/>
  <c r="CC49" i="10" s="1"/>
  <c r="AA49" i="11"/>
  <c r="DT49"/>
  <c r="AK43"/>
  <c r="AJ43" s="1"/>
  <c r="AG42" i="10" s="1"/>
  <c r="DW47" i="11"/>
  <c r="DV47" s="1"/>
  <c r="DW46"/>
  <c r="DR46" s="1"/>
  <c r="N17" i="7"/>
  <c r="AR39" i="76"/>
  <c r="AD49" i="11"/>
  <c r="AI48" i="10" s="1"/>
  <c r="CJ49" i="11"/>
  <c r="C51" i="38"/>
  <c r="C50" i="39" s="1"/>
  <c r="C50" i="27" s="1"/>
  <c r="B50" i="38"/>
  <c r="D50"/>
  <c r="D49" i="40" s="1"/>
  <c r="D49" i="28" s="1"/>
  <c r="S49" i="27" s="1"/>
  <c r="F50" i="38"/>
  <c r="F49" i="40" s="1"/>
  <c r="F49" i="28" s="1"/>
  <c r="H50" i="38"/>
  <c r="H49" i="40" s="1"/>
  <c r="H49" i="28" s="1"/>
  <c r="J50" i="38"/>
  <c r="J49" i="40" s="1"/>
  <c r="J49" i="28" s="1"/>
  <c r="L50" i="38"/>
  <c r="L49" i="39" s="1"/>
  <c r="L49" i="27" s="1"/>
  <c r="N50" i="38"/>
  <c r="N49" i="39" s="1"/>
  <c r="N49" i="27" s="1"/>
  <c r="G24" i="38"/>
  <c r="K24"/>
  <c r="M24"/>
  <c r="B25"/>
  <c r="B27"/>
  <c r="B29"/>
  <c r="B31"/>
  <c r="B30" i="39" s="1"/>
  <c r="B30" i="27" s="1"/>
  <c r="B33" i="38"/>
  <c r="B35"/>
  <c r="B37"/>
  <c r="B36" i="39" s="1"/>
  <c r="B36" i="27" s="1"/>
  <c r="B39" i="38"/>
  <c r="B38" i="39" s="1"/>
  <c r="B38" i="27" s="1"/>
  <c r="B41" i="38"/>
  <c r="B40" i="39" s="1"/>
  <c r="B40" i="27" s="1"/>
  <c r="B43" i="38"/>
  <c r="B45"/>
  <c r="B44" i="40" s="1"/>
  <c r="B44" i="28" s="1"/>
  <c r="Q44" i="27" s="1"/>
  <c r="B47" i="38"/>
  <c r="B46" i="40" s="1"/>
  <c r="B46" i="28" s="1"/>
  <c r="Q46" i="27" s="1"/>
  <c r="B49" i="38"/>
  <c r="C28"/>
  <c r="C30"/>
  <c r="C32"/>
  <c r="C31" i="40" s="1"/>
  <c r="C31" i="28" s="1"/>
  <c r="R31" i="27" s="1"/>
  <c r="C34" i="38"/>
  <c r="C36"/>
  <c r="C35" i="39" s="1"/>
  <c r="C35" i="27" s="1"/>
  <c r="C38" i="38"/>
  <c r="C37" i="39" s="1"/>
  <c r="C37" i="27" s="1"/>
  <c r="C40" i="38"/>
  <c r="C42"/>
  <c r="C44"/>
  <c r="C43" i="40" s="1"/>
  <c r="C43" i="28" s="1"/>
  <c r="R43" i="27" s="1"/>
  <c r="C46" i="38"/>
  <c r="C45" i="40" s="1"/>
  <c r="C45" i="28" s="1"/>
  <c r="R45" i="27" s="1"/>
  <c r="C48" i="38"/>
  <c r="C47" i="40" s="1"/>
  <c r="C47" i="28" s="1"/>
  <c r="R47" i="27" s="1"/>
  <c r="D25" i="38"/>
  <c r="D27"/>
  <c r="D29"/>
  <c r="D31"/>
  <c r="D33"/>
  <c r="D32" i="40" s="1"/>
  <c r="D32" i="28" s="1"/>
  <c r="S32" i="27" s="1"/>
  <c r="D35" i="38"/>
  <c r="D34" i="40" s="1"/>
  <c r="D34" i="28" s="1"/>
  <c r="S34" i="27" s="1"/>
  <c r="D37" i="38"/>
  <c r="D36" i="40" s="1"/>
  <c r="D36" i="28" s="1"/>
  <c r="S36" i="27" s="1"/>
  <c r="D39" i="38"/>
  <c r="D38" i="40" s="1"/>
  <c r="D38" i="28" s="1"/>
  <c r="S38" i="27" s="1"/>
  <c r="D41" i="38"/>
  <c r="D40" i="40" s="1"/>
  <c r="D40" i="28" s="1"/>
  <c r="S40" i="27" s="1"/>
  <c r="D43" i="38"/>
  <c r="D45"/>
  <c r="D44" i="40" s="1"/>
  <c r="D44" i="28" s="1"/>
  <c r="S44" i="27" s="1"/>
  <c r="D47" i="38"/>
  <c r="E27"/>
  <c r="E29"/>
  <c r="E31"/>
  <c r="E33"/>
  <c r="E32" i="39" s="1"/>
  <c r="E32" i="27" s="1"/>
  <c r="E41" i="38"/>
  <c r="E43"/>
  <c r="E42" i="40" s="1"/>
  <c r="E42" i="28" s="1"/>
  <c r="T42" i="27" s="1"/>
  <c r="E45" i="38"/>
  <c r="C50"/>
  <c r="C49" i="39" s="1"/>
  <c r="C49" i="27" s="1"/>
  <c r="E50" i="38"/>
  <c r="G50"/>
  <c r="I50"/>
  <c r="I49" i="39" s="1"/>
  <c r="I49" i="27" s="1"/>
  <c r="K50" i="38"/>
  <c r="K49" i="40" s="1"/>
  <c r="K49" i="28" s="1"/>
  <c r="M50" i="38"/>
  <c r="O50"/>
  <c r="O49" i="39" s="1"/>
  <c r="O49" i="27" s="1"/>
  <c r="F24" i="38"/>
  <c r="I24"/>
  <c r="L24"/>
  <c r="O24"/>
  <c r="B26"/>
  <c r="B28"/>
  <c r="B30"/>
  <c r="B32"/>
  <c r="B34"/>
  <c r="B33" i="39" s="1"/>
  <c r="B33" i="27" s="1"/>
  <c r="B36" i="38"/>
  <c r="B35" i="39" s="1"/>
  <c r="B35" i="27" s="1"/>
  <c r="B38" i="38"/>
  <c r="B37" i="39" s="1"/>
  <c r="B37" i="27" s="1"/>
  <c r="B40" i="38"/>
  <c r="B42"/>
  <c r="B41" i="39" s="1"/>
  <c r="B41" i="27" s="1"/>
  <c r="B44" i="38"/>
  <c r="B43" i="40" s="1"/>
  <c r="B43" i="28" s="1"/>
  <c r="Q43" i="27" s="1"/>
  <c r="B46" i="38"/>
  <c r="B48"/>
  <c r="C27"/>
  <c r="C29"/>
  <c r="C31"/>
  <c r="C33"/>
  <c r="C35"/>
  <c r="C34" i="40" s="1"/>
  <c r="C34" i="28" s="1"/>
  <c r="R34" i="27" s="1"/>
  <c r="C37" i="38"/>
  <c r="C36" i="40" s="1"/>
  <c r="C36" i="28" s="1"/>
  <c r="R36" i="27" s="1"/>
  <c r="C39" i="38"/>
  <c r="C38" i="40" s="1"/>
  <c r="C38" i="28" s="1"/>
  <c r="R38" i="27" s="1"/>
  <c r="C41" i="38"/>
  <c r="C40" i="40" s="1"/>
  <c r="C40" i="28" s="1"/>
  <c r="R40" i="27" s="1"/>
  <c r="C43" i="38"/>
  <c r="C42" i="40" s="1"/>
  <c r="C42" i="28" s="1"/>
  <c r="R42" i="27" s="1"/>
  <c r="C45" i="38"/>
  <c r="C44" i="39" s="1"/>
  <c r="C44" i="27" s="1"/>
  <c r="C47" i="38"/>
  <c r="C49"/>
  <c r="C48" i="40" s="1"/>
  <c r="C48" i="28" s="1"/>
  <c r="R48" i="27" s="1"/>
  <c r="D26" i="38"/>
  <c r="D28"/>
  <c r="D30"/>
  <c r="D32"/>
  <c r="D34"/>
  <c r="D33" i="40" s="1"/>
  <c r="D33" i="28" s="1"/>
  <c r="S33" i="27" s="1"/>
  <c r="D36" i="38"/>
  <c r="D38"/>
  <c r="D37" i="40" s="1"/>
  <c r="D37" i="28" s="1"/>
  <c r="S37" i="27" s="1"/>
  <c r="D40" i="38"/>
  <c r="D39" i="40" s="1"/>
  <c r="D39" i="28" s="1"/>
  <c r="S39" i="27" s="1"/>
  <c r="D42" i="38"/>
  <c r="D41" i="40" s="1"/>
  <c r="D41" i="28" s="1"/>
  <c r="S41" i="27" s="1"/>
  <c r="D44" i="38"/>
  <c r="D43" i="40" s="1"/>
  <c r="D43" i="28" s="1"/>
  <c r="S43" i="27" s="1"/>
  <c r="D46" i="38"/>
  <c r="D45" i="40" s="1"/>
  <c r="D45" i="28" s="1"/>
  <c r="S45" i="27" s="1"/>
  <c r="D48" i="38"/>
  <c r="D47" i="40" s="1"/>
  <c r="D47" i="28" s="1"/>
  <c r="S47" i="27" s="1"/>
  <c r="E28" i="38"/>
  <c r="E27" i="40" s="1"/>
  <c r="E27" i="28" s="1"/>
  <c r="T27" i="27" s="1"/>
  <c r="E30" i="38"/>
  <c r="E29" i="40" s="1"/>
  <c r="E29" i="28" s="1"/>
  <c r="T29" i="27" s="1"/>
  <c r="E32" i="38"/>
  <c r="E31" i="40" s="1"/>
  <c r="E31" i="28" s="1"/>
  <c r="T31" i="27" s="1"/>
  <c r="E40" i="38"/>
  <c r="E39" i="40" s="1"/>
  <c r="E39" i="28" s="1"/>
  <c r="T39" i="27" s="1"/>
  <c r="E42" i="38"/>
  <c r="E41" i="40" s="1"/>
  <c r="E41" i="28" s="1"/>
  <c r="T41" i="27" s="1"/>
  <c r="E44" i="38"/>
  <c r="E43" i="40" s="1"/>
  <c r="E43" i="28" s="1"/>
  <c r="T43" i="27" s="1"/>
  <c r="C46" i="39"/>
  <c r="C46" i="27" s="1"/>
  <c r="N27" i="38"/>
  <c r="J30"/>
  <c r="DW42" i="11"/>
  <c r="DT42" s="1"/>
  <c r="DW39"/>
  <c r="DP39" s="1"/>
  <c r="M31" i="38"/>
  <c r="M29"/>
  <c r="M27"/>
  <c r="M25"/>
  <c r="L48"/>
  <c r="L47" i="40" s="1"/>
  <c r="L47" i="28" s="1"/>
  <c r="L46" i="38"/>
  <c r="L44"/>
  <c r="L43" i="40" s="1"/>
  <c r="L43" i="28" s="1"/>
  <c r="L42" i="38"/>
  <c r="L41" i="40" s="1"/>
  <c r="L41" i="28" s="1"/>
  <c r="L40" i="38"/>
  <c r="L39" i="40" s="1"/>
  <c r="L39" i="28" s="1"/>
  <c r="K35" i="38"/>
  <c r="K34" i="40" s="1"/>
  <c r="K34" i="28" s="1"/>
  <c r="K33" i="38"/>
  <c r="K31"/>
  <c r="K29"/>
  <c r="K27"/>
  <c r="K25"/>
  <c r="J48"/>
  <c r="J47" i="40" s="1"/>
  <c r="J47" i="28" s="1"/>
  <c r="J46" i="38"/>
  <c r="J45" i="40" s="1"/>
  <c r="J45" i="28" s="1"/>
  <c r="J44" i="38"/>
  <c r="J43" i="40" s="1"/>
  <c r="J43" i="28" s="1"/>
  <c r="J42" i="38"/>
  <c r="J40"/>
  <c r="I42"/>
  <c r="I41" i="39" s="1"/>
  <c r="I41" i="27" s="1"/>
  <c r="I40" i="38"/>
  <c r="I38"/>
  <c r="I36"/>
  <c r="I34"/>
  <c r="I33" i="40" s="1"/>
  <c r="I33" i="28" s="1"/>
  <c r="I32" i="38"/>
  <c r="H43"/>
  <c r="H41"/>
  <c r="H40" i="40" s="1"/>
  <c r="H40" i="28" s="1"/>
  <c r="H39" i="38"/>
  <c r="H38" i="40" s="1"/>
  <c r="H38" i="28" s="1"/>
  <c r="H37" i="38"/>
  <c r="H36" i="40" s="1"/>
  <c r="H36" i="28" s="1"/>
  <c r="G42" i="38"/>
  <c r="G40"/>
  <c r="G38"/>
  <c r="G37" i="40" s="1"/>
  <c r="G37" i="28" s="1"/>
  <c r="G36" i="38"/>
  <c r="G35" i="40" s="1"/>
  <c r="G35" i="28" s="1"/>
  <c r="G35" i="38"/>
  <c r="G33"/>
  <c r="G32" i="40" s="1"/>
  <c r="G32" i="28" s="1"/>
  <c r="G31" i="38"/>
  <c r="G29"/>
  <c r="F44"/>
  <c r="F42"/>
  <c r="F40"/>
  <c r="F39" i="39" s="1"/>
  <c r="F39" i="27" s="1"/>
  <c r="F38" i="38"/>
  <c r="F37" i="39" s="1"/>
  <c r="F37" i="27" s="1"/>
  <c r="F36" i="38"/>
  <c r="F34"/>
  <c r="F32"/>
  <c r="F31" i="40" s="1"/>
  <c r="F31" i="28" s="1"/>
  <c r="F30" i="38"/>
  <c r="F29"/>
  <c r="F27"/>
  <c r="F25"/>
  <c r="E48"/>
  <c r="E47" i="39" s="1"/>
  <c r="E47" i="27" s="1"/>
  <c r="E46" i="38"/>
  <c r="E39"/>
  <c r="E37"/>
  <c r="E36" i="40" s="1"/>
  <c r="E36" i="28" s="1"/>
  <c r="T36" i="27" s="1"/>
  <c r="E35" i="38"/>
  <c r="E34" i="39" s="1"/>
  <c r="E34" i="27" s="1"/>
  <c r="D49" i="38"/>
  <c r="H34"/>
  <c r="H33" i="40" s="1"/>
  <c r="H33" i="28" s="1"/>
  <c r="C26" i="38"/>
  <c r="E45" i="40"/>
  <c r="E45" i="28" s="1"/>
  <c r="T45" i="27" s="1"/>
  <c r="I41" i="40"/>
  <c r="I41" i="28" s="1"/>
  <c r="J34" i="11"/>
  <c r="E34" s="1"/>
  <c r="L37" i="38"/>
  <c r="L35"/>
  <c r="L34" i="40" s="1"/>
  <c r="L34" i="28" s="1"/>
  <c r="L33" i="38"/>
  <c r="L32" i="40" s="1"/>
  <c r="L32" i="28" s="1"/>
  <c r="L31" i="38"/>
  <c r="L30" i="40" s="1"/>
  <c r="L30" i="28" s="1"/>
  <c r="L29" i="38"/>
  <c r="L27"/>
  <c r="L25"/>
  <c r="K48"/>
  <c r="K47" i="40" s="1"/>
  <c r="K47" i="28" s="1"/>
  <c r="K46" i="38"/>
  <c r="K44"/>
  <c r="K43" i="40" s="1"/>
  <c r="K43" i="28" s="1"/>
  <c r="K42" i="38"/>
  <c r="K41" i="40" s="1"/>
  <c r="K41" i="28" s="1"/>
  <c r="K40" i="38"/>
  <c r="K39" i="40" s="1"/>
  <c r="K39" i="28" s="1"/>
  <c r="K38" i="38"/>
  <c r="J37"/>
  <c r="J35"/>
  <c r="J34" i="39" s="1"/>
  <c r="J34" i="27" s="1"/>
  <c r="J33" i="38"/>
  <c r="J31"/>
  <c r="I49"/>
  <c r="I48" i="40" s="1"/>
  <c r="I48" i="28" s="1"/>
  <c r="I47" i="38"/>
  <c r="I46" i="39" s="1"/>
  <c r="I46" i="27" s="1"/>
  <c r="I45" i="38"/>
  <c r="I44" i="40" s="1"/>
  <c r="I44" i="28" s="1"/>
  <c r="I43" i="38"/>
  <c r="I29"/>
  <c r="I27"/>
  <c r="I25"/>
  <c r="H48"/>
  <c r="H47" i="40" s="1"/>
  <c r="H47" i="28" s="1"/>
  <c r="H46" i="38"/>
  <c r="H45" i="40" s="1"/>
  <c r="H45" i="28" s="1"/>
  <c r="H36" i="38"/>
  <c r="H35" i="40" s="1"/>
  <c r="H35" i="28" s="1"/>
  <c r="G49" i="38"/>
  <c r="G48" i="40" s="1"/>
  <c r="G48" i="28" s="1"/>
  <c r="G47" i="38"/>
  <c r="G46" i="40" s="1"/>
  <c r="G46" i="28" s="1"/>
  <c r="G45" i="38"/>
  <c r="G44" i="40" s="1"/>
  <c r="G44" i="28" s="1"/>
  <c r="G26" i="38"/>
  <c r="F49"/>
  <c r="F48" i="39" s="1"/>
  <c r="F48" i="27" s="1"/>
  <c r="F47" i="38"/>
  <c r="F46" i="40" s="1"/>
  <c r="F46" i="28" s="1"/>
  <c r="D24" i="38"/>
  <c r="DW17" i="11"/>
  <c r="DP17" s="1"/>
  <c r="DW31"/>
  <c r="DV31" s="1"/>
  <c r="DW24"/>
  <c r="DT24" s="1"/>
  <c r="BL18"/>
  <c r="BK18" s="1"/>
  <c r="AK44"/>
  <c r="AJ44" s="1"/>
  <c r="AG43" i="10" s="1"/>
  <c r="O51" i="38"/>
  <c r="O50" i="39" s="1"/>
  <c r="O50" i="27" s="1"/>
  <c r="M51" i="38"/>
  <c r="K51"/>
  <c r="K50" i="39" s="1"/>
  <c r="K50" i="27" s="1"/>
  <c r="I51" i="38"/>
  <c r="I50" i="39" s="1"/>
  <c r="I50" i="27" s="1"/>
  <c r="G51" i="38"/>
  <c r="G50" i="39" s="1"/>
  <c r="G50" i="27" s="1"/>
  <c r="D51" i="38"/>
  <c r="B51"/>
  <c r="B50" i="40" s="1"/>
  <c r="B50" i="28" s="1"/>
  <c r="Q50" i="27" s="1"/>
  <c r="B45" i="39"/>
  <c r="B45" i="27" s="1"/>
  <c r="B32" i="39"/>
  <c r="B32" i="27" s="1"/>
  <c r="E51" i="38"/>
  <c r="E50" i="39" s="1"/>
  <c r="E50" i="27" s="1"/>
  <c r="N51" i="38"/>
  <c r="N50" i="39" s="1"/>
  <c r="N50" i="27" s="1"/>
  <c r="L51" i="38"/>
  <c r="L50" i="39" s="1"/>
  <c r="L50" i="27" s="1"/>
  <c r="J51" i="38"/>
  <c r="J50" i="39" s="1"/>
  <c r="J50" i="27" s="1"/>
  <c r="H51" i="38"/>
  <c r="H50" i="39" s="1"/>
  <c r="H50" i="27" s="1"/>
  <c r="F51" i="38"/>
  <c r="F50" i="39" s="1"/>
  <c r="F50" i="27" s="1"/>
  <c r="M50" i="39"/>
  <c r="M50" i="27" s="1"/>
  <c r="BA44" i="3"/>
  <c r="CK35"/>
  <c r="DI39"/>
  <c r="FE6"/>
  <c r="FJ6" s="1"/>
  <c r="C36"/>
  <c r="B16" i="209" s="1"/>
  <c r="D35" i="3"/>
  <c r="FC47"/>
  <c r="D31"/>
  <c r="E31" s="1"/>
  <c r="AM34"/>
  <c r="E14" i="209" s="1"/>
  <c r="AN33" i="3"/>
  <c r="AM42"/>
  <c r="E22" i="209" s="1"/>
  <c r="AN41" i="3"/>
  <c r="AO41" s="1"/>
  <c r="FE5"/>
  <c r="FJ5" s="1"/>
  <c r="FE36"/>
  <c r="ES31"/>
  <c r="EG36"/>
  <c r="DU39"/>
  <c r="CW39"/>
  <c r="CK44"/>
  <c r="BY39"/>
  <c r="BM45"/>
  <c r="AO48"/>
  <c r="AO29"/>
  <c r="AC41"/>
  <c r="AB36"/>
  <c r="Q37"/>
  <c r="FE18"/>
  <c r="FJ18" s="1"/>
  <c r="FE8"/>
  <c r="FJ8" s="1"/>
  <c r="FE13"/>
  <c r="FJ13" s="1"/>
  <c r="FE41"/>
  <c r="ES40"/>
  <c r="EG45"/>
  <c r="DU45"/>
  <c r="DI36"/>
  <c r="CW38"/>
  <c r="CK43"/>
  <c r="CK32"/>
  <c r="BY26"/>
  <c r="BM33"/>
  <c r="AO44"/>
  <c r="AO26"/>
  <c r="Q45"/>
  <c r="E46"/>
  <c r="G17" i="77"/>
  <c r="E17"/>
  <c r="C17"/>
  <c r="B17"/>
  <c r="G16"/>
  <c r="E16"/>
  <c r="F16" s="1"/>
  <c r="C16"/>
  <c r="B16"/>
  <c r="G15"/>
  <c r="E15"/>
  <c r="C29" i="81" s="1"/>
  <c r="C15" i="77"/>
  <c r="E14"/>
  <c r="C14"/>
  <c r="B14"/>
  <c r="E13"/>
  <c r="C13"/>
  <c r="D13" s="1"/>
  <c r="B13"/>
  <c r="E12"/>
  <c r="C12"/>
  <c r="B12"/>
  <c r="E11"/>
  <c r="C11"/>
  <c r="D11" s="1"/>
  <c r="B11"/>
  <c r="E10"/>
  <c r="C10"/>
  <c r="B10"/>
  <c r="E9"/>
  <c r="C9"/>
  <c r="D9" s="1"/>
  <c r="E8"/>
  <c r="C8"/>
  <c r="B8"/>
  <c r="E7"/>
  <c r="C7"/>
  <c r="B7"/>
  <c r="E6"/>
  <c r="E5"/>
  <c r="C5"/>
  <c r="B5"/>
  <c r="G4"/>
  <c r="E4"/>
  <c r="AH49" i="6"/>
  <c r="X49"/>
  <c r="S49"/>
  <c r="N49"/>
  <c r="N50" i="35"/>
  <c r="N50" i="37" s="1"/>
  <c r="J50" i="35"/>
  <c r="J50" i="37" s="1"/>
  <c r="F50" i="35"/>
  <c r="F50" i="37" s="1"/>
  <c r="L50" i="35"/>
  <c r="L50" i="37" s="1"/>
  <c r="H50" i="35"/>
  <c r="H50" i="37" s="1"/>
  <c r="H50" i="40" s="1"/>
  <c r="H50" i="28" s="1"/>
  <c r="D50" i="35"/>
  <c r="D50" i="37" s="1"/>
  <c r="B50" i="34"/>
  <c r="B50" i="36" s="1"/>
  <c r="O50" i="35"/>
  <c r="O50" i="37" s="1"/>
  <c r="M50" i="35"/>
  <c r="M50" i="37" s="1"/>
  <c r="M50" i="40" s="1"/>
  <c r="M50" i="28" s="1"/>
  <c r="K50" i="35"/>
  <c r="K50" i="37" s="1"/>
  <c r="I50" i="35"/>
  <c r="I50" i="37" s="1"/>
  <c r="G50" i="35"/>
  <c r="G50" i="37" s="1"/>
  <c r="E50" i="35"/>
  <c r="E50" i="37" s="1"/>
  <c r="E50" i="40" s="1"/>
  <c r="E50" i="28" s="1"/>
  <c r="T50" i="27" s="1"/>
  <c r="C50" i="35"/>
  <c r="C50" i="37" s="1"/>
  <c r="D18" i="62"/>
  <c r="F5" i="55"/>
  <c r="D18"/>
  <c r="G10"/>
  <c r="K3"/>
  <c r="H40" i="34"/>
  <c r="H40" i="36" s="1"/>
  <c r="H35" i="34"/>
  <c r="H35" i="36" s="1"/>
  <c r="H34" i="34"/>
  <c r="H34" i="36" s="1"/>
  <c r="C43" i="34"/>
  <c r="C43" i="36" s="1"/>
  <c r="C41" i="34"/>
  <c r="C41" i="36" s="1"/>
  <c r="C41" i="39" s="1"/>
  <c r="C41" i="27" s="1"/>
  <c r="B48" i="70"/>
  <c r="B48" i="35" s="1"/>
  <c r="B48" i="37" s="1"/>
  <c r="B48" i="40" s="1"/>
  <c r="B48" i="28" s="1"/>
  <c r="Q48" i="27" s="1"/>
  <c r="B46" i="34"/>
  <c r="B46" i="36" s="1"/>
  <c r="B44" i="34"/>
  <c r="B44" i="36" s="1"/>
  <c r="B47" i="70"/>
  <c r="G15" i="58"/>
  <c r="G14" s="1"/>
  <c r="G14" i="57" s="1"/>
  <c r="G16"/>
  <c r="N5" i="58"/>
  <c r="N4" s="1"/>
  <c r="N3" s="1"/>
  <c r="B21" i="7"/>
  <c r="B17"/>
  <c r="D19" i="50"/>
  <c r="K14"/>
  <c r="B15"/>
  <c r="K15"/>
  <c r="B16"/>
  <c r="N16"/>
  <c r="B18"/>
  <c r="N19"/>
  <c r="B21"/>
  <c r="B22"/>
  <c r="B23"/>
  <c r="N23"/>
  <c r="C24"/>
  <c r="G24"/>
  <c r="I24"/>
  <c r="N25"/>
  <c r="B26"/>
  <c r="G26"/>
  <c r="I26"/>
  <c r="E27"/>
  <c r="H27"/>
  <c r="J27"/>
  <c r="N27"/>
  <c r="B28"/>
  <c r="N29"/>
  <c r="G30"/>
  <c r="I30"/>
  <c r="C31"/>
  <c r="E31"/>
  <c r="H31"/>
  <c r="J31"/>
  <c r="F32"/>
  <c r="J32"/>
  <c r="F33"/>
  <c r="N33"/>
  <c r="G34"/>
  <c r="I34"/>
  <c r="K34"/>
  <c r="H35"/>
  <c r="J35"/>
  <c r="N35"/>
  <c r="B36"/>
  <c r="F36"/>
  <c r="J36"/>
  <c r="B37"/>
  <c r="F37"/>
  <c r="B38"/>
  <c r="G38"/>
  <c r="I38"/>
  <c r="N38"/>
  <c r="B39"/>
  <c r="I39"/>
  <c r="N39"/>
  <c r="B40"/>
  <c r="J40"/>
  <c r="G42"/>
  <c r="I42"/>
  <c r="M42"/>
  <c r="C43"/>
  <c r="E43"/>
  <c r="H43"/>
  <c r="J43"/>
  <c r="N43"/>
  <c r="J44"/>
  <c r="N44"/>
  <c r="B45"/>
  <c r="N45"/>
  <c r="B46"/>
  <c r="I46"/>
  <c r="M46"/>
  <c r="C47"/>
  <c r="G47"/>
  <c r="I47"/>
  <c r="B48"/>
  <c r="I48"/>
  <c r="O48"/>
  <c r="C41" i="40"/>
  <c r="C41" i="28" s="1"/>
  <c r="R41" i="27" s="1"/>
  <c r="C33" i="40"/>
  <c r="C33" i="28" s="1"/>
  <c r="R33" i="27" s="1"/>
  <c r="T20" i="7"/>
  <c r="T22"/>
  <c r="N20"/>
  <c r="N21"/>
  <c r="N14"/>
  <c r="F23"/>
  <c r="F14"/>
  <c r="F17"/>
  <c r="Z47"/>
  <c r="N27" i="228" s="1"/>
  <c r="Z45" i="7"/>
  <c r="N25" i="228" s="1"/>
  <c r="Z43" i="7"/>
  <c r="N23" i="228" s="1"/>
  <c r="Z41" i="7"/>
  <c r="N21" i="228" s="1"/>
  <c r="Z39" i="7"/>
  <c r="N19" i="228" s="1"/>
  <c r="Z37" i="7"/>
  <c r="N17" i="228" s="1"/>
  <c r="Z35" i="7"/>
  <c r="N15" i="228" s="1"/>
  <c r="Z33" i="7"/>
  <c r="N13" i="228" s="1"/>
  <c r="Z31" i="7"/>
  <c r="N11" i="228" s="1"/>
  <c r="Z29" i="7"/>
  <c r="N9" i="228" s="1"/>
  <c r="Z27" i="7"/>
  <c r="N7" i="228" s="1"/>
  <c r="Z25" i="7"/>
  <c r="N5" i="228" s="1"/>
  <c r="P47" i="7"/>
  <c r="I27" i="228" s="1"/>
  <c r="P45" i="7"/>
  <c r="I25" i="228" s="1"/>
  <c r="P43" i="7"/>
  <c r="I23" i="228" s="1"/>
  <c r="P41" i="7"/>
  <c r="I21" i="228" s="1"/>
  <c r="P39" i="7"/>
  <c r="I19" i="228" s="1"/>
  <c r="P37" i="7"/>
  <c r="I17" i="228" s="1"/>
  <c r="P35" i="7"/>
  <c r="I15" i="228" s="1"/>
  <c r="P33" i="7"/>
  <c r="I13" i="228" s="1"/>
  <c r="P31" i="7"/>
  <c r="I11" i="228" s="1"/>
  <c r="P29" i="7"/>
  <c r="I9" i="228" s="1"/>
  <c r="P27" i="7"/>
  <c r="I7" i="228" s="1"/>
  <c r="N33" i="7"/>
  <c r="H13" i="228" s="1"/>
  <c r="N31" i="7"/>
  <c r="H11" i="228" s="1"/>
  <c r="N29" i="7"/>
  <c r="H9" i="228" s="1"/>
  <c r="N27" i="7"/>
  <c r="H7" i="228" s="1"/>
  <c r="N25" i="7"/>
  <c r="H5" i="228" s="1"/>
  <c r="H45" i="7"/>
  <c r="E25" i="228" s="1"/>
  <c r="H43" i="7"/>
  <c r="E23" i="228" s="1"/>
  <c r="H41" i="7"/>
  <c r="E21" i="228" s="1"/>
  <c r="H39" i="7"/>
  <c r="E19" i="228" s="1"/>
  <c r="H37" i="7"/>
  <c r="E17" i="228" s="1"/>
  <c r="H35" i="7"/>
  <c r="E15" i="228" s="1"/>
  <c r="H33" i="7"/>
  <c r="E13" i="228" s="1"/>
  <c r="B26" i="7"/>
  <c r="B6" i="228" s="1"/>
  <c r="B24" i="7"/>
  <c r="B4" i="228" s="1"/>
  <c r="AE6" i="47"/>
  <c r="H5" i="46" s="1"/>
  <c r="BE16" i="4" s="1"/>
  <c r="L7" i="47"/>
  <c r="M6"/>
  <c r="D5" i="46" s="1"/>
  <c r="U16" i="4" s="1"/>
  <c r="B45" i="40"/>
  <c r="B45" i="28" s="1"/>
  <c r="Q45" i="27" s="1"/>
  <c r="B37" i="40"/>
  <c r="B37" i="28" s="1"/>
  <c r="Q37" i="27" s="1"/>
  <c r="K32" i="40"/>
  <c r="K32" i="28" s="1"/>
  <c r="G34" i="40"/>
  <c r="G34" i="28" s="1"/>
  <c r="E28" i="40"/>
  <c r="E28" i="28" s="1"/>
  <c r="T28" i="27" s="1"/>
  <c r="B42" i="40"/>
  <c r="B42" i="28" s="1"/>
  <c r="Q42" i="27" s="1"/>
  <c r="B40" i="40"/>
  <c r="B40" i="28" s="1"/>
  <c r="Q40" i="27" s="1"/>
  <c r="B32" i="40"/>
  <c r="B32" i="28" s="1"/>
  <c r="Q32" i="27" s="1"/>
  <c r="D17" i="56"/>
  <c r="F4"/>
  <c r="G9"/>
  <c r="H11"/>
  <c r="I11"/>
  <c r="J11"/>
  <c r="E9"/>
  <c r="C46" i="40"/>
  <c r="C46" i="28" s="1"/>
  <c r="R46" i="27" s="1"/>
  <c r="K12" i="53"/>
  <c r="D45" i="39"/>
  <c r="D45" i="27" s="1"/>
  <c r="E31" i="39"/>
  <c r="E31" i="27" s="1"/>
  <c r="L43" i="39"/>
  <c r="J39"/>
  <c r="J39" i="27" s="1"/>
  <c r="O48" i="38"/>
  <c r="O47" i="40" s="1"/>
  <c r="O47" i="28" s="1"/>
  <c r="O46" i="38"/>
  <c r="O44"/>
  <c r="O43" i="40" s="1"/>
  <c r="O43" i="28" s="1"/>
  <c r="O42" i="38"/>
  <c r="O41" i="40" s="1"/>
  <c r="O41" i="28" s="1"/>
  <c r="O40" i="38"/>
  <c r="O39" i="40" s="1"/>
  <c r="O39" i="28" s="1"/>
  <c r="O38" i="38"/>
  <c r="O36"/>
  <c r="O35" i="39" s="1"/>
  <c r="O35" i="27" s="1"/>
  <c r="O34" i="38"/>
  <c r="O32"/>
  <c r="O31" i="40" s="1"/>
  <c r="O31" i="28" s="1"/>
  <c r="O30" i="38"/>
  <c r="O29"/>
  <c r="O27"/>
  <c r="O25"/>
  <c r="N48"/>
  <c r="N46"/>
  <c r="N45" i="40" s="1"/>
  <c r="N45" i="28" s="1"/>
  <c r="N44" i="38"/>
  <c r="N43" i="39" s="1"/>
  <c r="N43" i="27" s="1"/>
  <c r="N43" i="38"/>
  <c r="N42" i="40" s="1"/>
  <c r="N42" i="28" s="1"/>
  <c r="N41" i="38"/>
  <c r="N40" i="40" s="1"/>
  <c r="N40" i="28" s="1"/>
  <c r="N39" i="38"/>
  <c r="N38" i="40" s="1"/>
  <c r="N38" i="28" s="1"/>
  <c r="N37" i="38"/>
  <c r="N36" i="40" s="1"/>
  <c r="N36" i="28" s="1"/>
  <c r="N34" i="38"/>
  <c r="N33" i="40" s="1"/>
  <c r="N33" i="28" s="1"/>
  <c r="N32" i="38"/>
  <c r="N31" i="40" s="1"/>
  <c r="N31" i="28" s="1"/>
  <c r="N30" i="38"/>
  <c r="N29" i="40" s="1"/>
  <c r="N29" i="28" s="1"/>
  <c r="N28" i="38"/>
  <c r="M49"/>
  <c r="M48" i="39" s="1"/>
  <c r="M48" i="27" s="1"/>
  <c r="M48" i="38"/>
  <c r="M47" i="40" s="1"/>
  <c r="M47" i="28" s="1"/>
  <c r="M46" i="38"/>
  <c r="M45" i="39" s="1"/>
  <c r="M45" i="27" s="1"/>
  <c r="M44" i="38"/>
  <c r="M43" i="39" s="1"/>
  <c r="M43" i="27" s="1"/>
  <c r="M42" i="38"/>
  <c r="M40"/>
  <c r="M39" i="40" s="1"/>
  <c r="M39" i="28" s="1"/>
  <c r="M34" i="38"/>
  <c r="M36"/>
  <c r="M38"/>
  <c r="I37" i="40"/>
  <c r="I37" i="28" s="1"/>
  <c r="J41" i="40"/>
  <c r="J41" i="28" s="1"/>
  <c r="I42" i="40"/>
  <c r="I42" i="28" s="1"/>
  <c r="H42" i="40"/>
  <c r="H42" i="28" s="1"/>
  <c r="L47" i="39"/>
  <c r="L47" i="27" s="1"/>
  <c r="L41" i="39"/>
  <c r="L41" i="27" s="1"/>
  <c r="J41" i="39"/>
  <c r="J41" i="27" s="1"/>
  <c r="I42" i="39"/>
  <c r="I42" i="27" s="1"/>
  <c r="I37" i="39"/>
  <c r="I37" i="27" s="1"/>
  <c r="G34" i="39"/>
  <c r="G34" i="27" s="1"/>
  <c r="E45" i="39"/>
  <c r="E45" i="27" s="1"/>
  <c r="O49" i="38"/>
  <c r="O48" i="40" s="1"/>
  <c r="O48" i="28" s="1"/>
  <c r="O47" i="38"/>
  <c r="O46" i="40" s="1"/>
  <c r="O46" i="28" s="1"/>
  <c r="O45" i="38"/>
  <c r="O44" i="39" s="1"/>
  <c r="O44" i="27" s="1"/>
  <c r="O43" i="38"/>
  <c r="O42" i="40" s="1"/>
  <c r="O42" i="28" s="1"/>
  <c r="O41" i="38"/>
  <c r="O40" i="40" s="1"/>
  <c r="O40" i="28" s="1"/>
  <c r="O39" i="38"/>
  <c r="O38" i="40" s="1"/>
  <c r="O38" i="28" s="1"/>
  <c r="O37" i="38"/>
  <c r="O36" i="40" s="1"/>
  <c r="O36" i="28" s="1"/>
  <c r="O35" i="38"/>
  <c r="O34" i="40" s="1"/>
  <c r="O34" i="28" s="1"/>
  <c r="O33" i="38"/>
  <c r="O32" i="40" s="1"/>
  <c r="O32" i="28" s="1"/>
  <c r="O31" i="38"/>
  <c r="O30" i="40" s="1"/>
  <c r="O30" i="28" s="1"/>
  <c r="O28" i="38"/>
  <c r="O26"/>
  <c r="N49"/>
  <c r="N48" i="39" s="1"/>
  <c r="N48" i="27" s="1"/>
  <c r="N47" i="38"/>
  <c r="N46" i="40" s="1"/>
  <c r="N46" i="28" s="1"/>
  <c r="N45" i="38"/>
  <c r="N44" i="40" s="1"/>
  <c r="N44" i="28" s="1"/>
  <c r="N42" i="38"/>
  <c r="N41" i="40" s="1"/>
  <c r="N41" i="28" s="1"/>
  <c r="N40" i="38"/>
  <c r="N39" i="40" s="1"/>
  <c r="N39" i="28" s="1"/>
  <c r="N38" i="38"/>
  <c r="N37" i="40" s="1"/>
  <c r="N37" i="28" s="1"/>
  <c r="N36" i="38"/>
  <c r="N35" i="40" s="1"/>
  <c r="N35" i="28" s="1"/>
  <c r="N35" i="38"/>
  <c r="N33"/>
  <c r="N32" i="40" s="1"/>
  <c r="N32" i="28" s="1"/>
  <c r="N31" i="38"/>
  <c r="N29"/>
  <c r="M47"/>
  <c r="M46" i="40" s="1"/>
  <c r="M46" i="28" s="1"/>
  <c r="M45" i="38"/>
  <c r="M44" i="40" s="1"/>
  <c r="M44" i="28" s="1"/>
  <c r="M43" i="38"/>
  <c r="M42" i="40" s="1"/>
  <c r="M42" i="28" s="1"/>
  <c r="M41" i="38"/>
  <c r="M39"/>
  <c r="M38" i="40" s="1"/>
  <c r="M38" i="28" s="1"/>
  <c r="M37" i="38"/>
  <c r="M36" i="40" s="1"/>
  <c r="M36" i="28" s="1"/>
  <c r="M35" i="38"/>
  <c r="M33"/>
  <c r="M32"/>
  <c r="M30"/>
  <c r="M28"/>
  <c r="M26"/>
  <c r="L49"/>
  <c r="L47"/>
  <c r="L46" i="40" s="1"/>
  <c r="L46" i="28" s="1"/>
  <c r="L45" i="38"/>
  <c r="L44" i="40" s="1"/>
  <c r="L44" i="28" s="1"/>
  <c r="L43" i="38"/>
  <c r="L41"/>
  <c r="L39"/>
  <c r="L38" i="40" s="1"/>
  <c r="L38" i="28" s="1"/>
  <c r="L38" i="38"/>
  <c r="L36"/>
  <c r="L34"/>
  <c r="L32"/>
  <c r="L31" i="40" s="1"/>
  <c r="L31" i="28" s="1"/>
  <c r="L30" i="38"/>
  <c r="L28"/>
  <c r="L26"/>
  <c r="K49"/>
  <c r="K48" i="39" s="1"/>
  <c r="K48" i="27" s="1"/>
  <c r="K47" i="38"/>
  <c r="K45"/>
  <c r="K44" i="39" s="1"/>
  <c r="K44" i="27" s="1"/>
  <c r="K43" i="38"/>
  <c r="K42" i="40" s="1"/>
  <c r="K42" i="28" s="1"/>
  <c r="K41" i="38"/>
  <c r="K40" i="39" s="1"/>
  <c r="K40" i="27" s="1"/>
  <c r="K39" i="38"/>
  <c r="K37"/>
  <c r="K36" i="40" s="1"/>
  <c r="K36" i="28" s="1"/>
  <c r="K36" i="38"/>
  <c r="K35" i="39" s="1"/>
  <c r="K35" i="27" s="1"/>
  <c r="K34" i="38"/>
  <c r="K33" i="40" s="1"/>
  <c r="K33" i="28" s="1"/>
  <c r="K32" i="38"/>
  <c r="K30"/>
  <c r="K28"/>
  <c r="K26"/>
  <c r="J49"/>
  <c r="J48" i="39" s="1"/>
  <c r="J48" i="27" s="1"/>
  <c r="J47" i="38"/>
  <c r="J46" i="40" s="1"/>
  <c r="J46" i="28" s="1"/>
  <c r="J45" i="38"/>
  <c r="J43"/>
  <c r="J42" i="40" s="1"/>
  <c r="J42" i="28" s="1"/>
  <c r="J41" i="38"/>
  <c r="J40" i="40" s="1"/>
  <c r="J40" i="28" s="1"/>
  <c r="J39" i="38"/>
  <c r="J38"/>
  <c r="J37" i="39" s="1"/>
  <c r="J37" i="27" s="1"/>
  <c r="J36" i="38"/>
  <c r="J35" i="40" s="1"/>
  <c r="J35" i="28" s="1"/>
  <c r="J34" i="38"/>
  <c r="J33" i="39" s="1"/>
  <c r="J33" i="27" s="1"/>
  <c r="J32" i="38"/>
  <c r="I48"/>
  <c r="I47" i="39" s="1"/>
  <c r="I47" i="27" s="1"/>
  <c r="I46" i="38"/>
  <c r="I45" i="40" s="1"/>
  <c r="I45" i="28" s="1"/>
  <c r="I44" i="38"/>
  <c r="I41"/>
  <c r="I40" i="40" s="1"/>
  <c r="I40" i="28" s="1"/>
  <c r="I39" i="38"/>
  <c r="I38" i="40" s="1"/>
  <c r="I38" i="28" s="1"/>
  <c r="I37" i="38"/>
  <c r="I36" i="40" s="1"/>
  <c r="I36" i="28" s="1"/>
  <c r="I35" i="38"/>
  <c r="I34" i="40" s="1"/>
  <c r="I34" i="28" s="1"/>
  <c r="I33" i="38"/>
  <c r="I32" i="40" s="1"/>
  <c r="I32" i="28" s="1"/>
  <c r="I31" i="38"/>
  <c r="I30" i="39" s="1"/>
  <c r="I30" i="27" s="1"/>
  <c r="I30" i="38"/>
  <c r="I28"/>
  <c r="I26"/>
  <c r="H49"/>
  <c r="H48" i="39" s="1"/>
  <c r="H48" i="27" s="1"/>
  <c r="H47" i="38"/>
  <c r="H46" i="40" s="1"/>
  <c r="H46" i="28" s="1"/>
  <c r="H45" i="38"/>
  <c r="H44" i="40" s="1"/>
  <c r="H44" i="28" s="1"/>
  <c r="H44" i="38"/>
  <c r="H43" i="40" s="1"/>
  <c r="H43" i="28" s="1"/>
  <c r="H42" i="38"/>
  <c r="H41" i="40" s="1"/>
  <c r="H41" i="28" s="1"/>
  <c r="H40" i="38"/>
  <c r="H39" i="40" s="1"/>
  <c r="H39" i="28" s="1"/>
  <c r="H38" i="38"/>
  <c r="H37" i="40" s="1"/>
  <c r="H37" i="28" s="1"/>
  <c r="H35" i="38"/>
  <c r="H34" i="40" s="1"/>
  <c r="H34" i="28" s="1"/>
  <c r="G48" i="38"/>
  <c r="G47" i="39" s="1"/>
  <c r="G47" i="27" s="1"/>
  <c r="G46" i="38"/>
  <c r="G45" i="40" s="1"/>
  <c r="G45" i="28" s="1"/>
  <c r="G44" i="38"/>
  <c r="G43"/>
  <c r="G41"/>
  <c r="G40" i="40" s="1"/>
  <c r="G40" i="28" s="1"/>
  <c r="G39" i="38"/>
  <c r="G38" i="40" s="1"/>
  <c r="G38" i="28" s="1"/>
  <c r="G37" i="38"/>
  <c r="G36" i="40" s="1"/>
  <c r="G36" i="28" s="1"/>
  <c r="G34" i="38"/>
  <c r="G33" i="40" s="1"/>
  <c r="G33" i="28" s="1"/>
  <c r="G32" i="38"/>
  <c r="G31" i="40" s="1"/>
  <c r="G31" i="28" s="1"/>
  <c r="G30" i="38"/>
  <c r="G28"/>
  <c r="G27"/>
  <c r="G25"/>
  <c r="F48"/>
  <c r="F47" i="39" s="1"/>
  <c r="F47" i="27" s="1"/>
  <c r="F46" i="38"/>
  <c r="F45" i="39" s="1"/>
  <c r="F45" i="27" s="1"/>
  <c r="F45" i="38"/>
  <c r="F44" i="39" s="1"/>
  <c r="F44" i="27" s="1"/>
  <c r="F43" i="38"/>
  <c r="F42" i="40" s="1"/>
  <c r="F42" i="28" s="1"/>
  <c r="F41" i="38"/>
  <c r="F40" i="40" s="1"/>
  <c r="F40" i="28" s="1"/>
  <c r="F39" i="38"/>
  <c r="F37"/>
  <c r="F36" i="40" s="1"/>
  <c r="F36" i="28" s="1"/>
  <c r="F35" i="38"/>
  <c r="F34" i="40" s="1"/>
  <c r="F34" i="28" s="1"/>
  <c r="F33" i="38"/>
  <c r="F32" i="40" s="1"/>
  <c r="F32" i="28" s="1"/>
  <c r="F31" i="38"/>
  <c r="F28"/>
  <c r="F26"/>
  <c r="E49"/>
  <c r="E48" i="39" s="1"/>
  <c r="E48" i="27" s="1"/>
  <c r="E47" i="38"/>
  <c r="E46" i="39" s="1"/>
  <c r="E46" i="27" s="1"/>
  <c r="E38" i="38"/>
  <c r="E37" i="39" s="1"/>
  <c r="E37" i="27" s="1"/>
  <c r="E36" i="38"/>
  <c r="E35" i="40" s="1"/>
  <c r="E35" i="28" s="1"/>
  <c r="T35" i="27" s="1"/>
  <c r="E34" i="38"/>
  <c r="E33" i="39" s="1"/>
  <c r="E33" i="27" s="1"/>
  <c r="B24" i="38"/>
  <c r="AB49" i="7"/>
  <c r="O29" i="228" s="1"/>
  <c r="X49" i="7"/>
  <c r="M29" i="228" s="1"/>
  <c r="T19" i="7"/>
  <c r="G39" i="40"/>
  <c r="G39" i="28" s="1"/>
  <c r="F35" i="40"/>
  <c r="F35" i="28" s="1"/>
  <c r="J11" i="66"/>
  <c r="CB14" i="11"/>
  <c r="CH49"/>
  <c r="DN44"/>
  <c r="DM44" s="1"/>
  <c r="DN36"/>
  <c r="DG36" s="1"/>
  <c r="DE22"/>
  <c r="DB22" s="1"/>
  <c r="CV35"/>
  <c r="CS35" s="1"/>
  <c r="CS34" i="10" s="1"/>
  <c r="CD24" i="11"/>
  <c r="BY24" s="1"/>
  <c r="BU25"/>
  <c r="BT25" s="1"/>
  <c r="BQ24" i="10" s="1"/>
  <c r="BU30" i="11"/>
  <c r="BR30" s="1"/>
  <c r="BR29" i="10" s="1"/>
  <c r="BU48" i="11"/>
  <c r="BT48" s="1"/>
  <c r="BQ47" i="10" s="1"/>
  <c r="BU47" i="11"/>
  <c r="BR47" s="1"/>
  <c r="BR46" i="10" s="1"/>
  <c r="BU46" i="11"/>
  <c r="BR46" s="1"/>
  <c r="BR45" i="10" s="1"/>
  <c r="BU43" i="11"/>
  <c r="BT43" s="1"/>
  <c r="BQ42" i="10" s="1"/>
  <c r="BU40" i="11"/>
  <c r="BN40" s="1"/>
  <c r="BS39" i="10" s="1"/>
  <c r="BU38" i="11"/>
  <c r="BP38" s="1"/>
  <c r="BT37" i="10" s="1"/>
  <c r="BU36" i="11"/>
  <c r="BP36" s="1"/>
  <c r="BT35" i="10" s="1"/>
  <c r="BU32" i="11"/>
  <c r="BN32" s="1"/>
  <c r="BS31" i="10" s="1"/>
  <c r="BU31" i="11"/>
  <c r="BT31" s="1"/>
  <c r="BQ30" i="10" s="1"/>
  <c r="BL22" i="11"/>
  <c r="BI22" s="1"/>
  <c r="AT34"/>
  <c r="AS34" s="1"/>
  <c r="AP33" i="10" s="1"/>
  <c r="AT31" i="11"/>
  <c r="AM31" s="1"/>
  <c r="AR30" i="10" s="1"/>
  <c r="AT48" i="11"/>
  <c r="AO48" s="1"/>
  <c r="AS47" i="10" s="1"/>
  <c r="AT40" i="11"/>
  <c r="AS40" s="1"/>
  <c r="AP39" i="10" s="1"/>
  <c r="AT36" i="11"/>
  <c r="AS36" s="1"/>
  <c r="AP35" i="10" s="1"/>
  <c r="AT32" i="11"/>
  <c r="AM32" s="1"/>
  <c r="AR31" i="10" s="1"/>
  <c r="AK46" i="11"/>
  <c r="AJ46" s="1"/>
  <c r="AG45" i="10" s="1"/>
  <c r="W31" i="11"/>
  <c r="J25"/>
  <c r="C25" s="1"/>
  <c r="DE18"/>
  <c r="CX18" s="1"/>
  <c r="CV22"/>
  <c r="CO22" s="1"/>
  <c r="CT21" i="10" s="1"/>
  <c r="CM33" i="11"/>
  <c r="CF33" s="1"/>
  <c r="CM22"/>
  <c r="CF22" s="1"/>
  <c r="CM48"/>
  <c r="CL48" s="1"/>
  <c r="CD46"/>
  <c r="CC46" s="1"/>
  <c r="BZ45" i="10" s="1"/>
  <c r="J24" i="11"/>
  <c r="C24" s="1"/>
  <c r="I34" i="39"/>
  <c r="I34" i="27" s="1"/>
  <c r="H40" i="39"/>
  <c r="H40" i="27" s="1"/>
  <c r="B6" i="64"/>
  <c r="B8" i="76"/>
  <c r="J11" i="64"/>
  <c r="BV13" i="76"/>
  <c r="L12" i="64"/>
  <c r="CN13" i="76" s="1"/>
  <c r="CN14"/>
  <c r="D16" i="64"/>
  <c r="T18" i="76"/>
  <c r="H10" i="64"/>
  <c r="H9" s="1"/>
  <c r="BD12" i="76"/>
  <c r="K11" i="64"/>
  <c r="CE13" i="76"/>
  <c r="L11" i="64"/>
  <c r="J10"/>
  <c r="BV12" i="76"/>
  <c r="CV39"/>
  <c r="BA39"/>
  <c r="DU39"/>
  <c r="DM39"/>
  <c r="BS39"/>
  <c r="AI39"/>
  <c r="Z39"/>
  <c r="BD11"/>
  <c r="D15" i="64"/>
  <c r="T17" i="76"/>
  <c r="B5" i="64"/>
  <c r="B7" i="76"/>
  <c r="BX5" i="11"/>
  <c r="AX21"/>
  <c r="AX17"/>
  <c r="AX15"/>
  <c r="AU4" i="9"/>
  <c r="D17" i="63"/>
  <c r="V19" i="11" s="1"/>
  <c r="D15" i="63"/>
  <c r="V17" i="11" s="1"/>
  <c r="D13" i="63"/>
  <c r="V15" i="11" s="1"/>
  <c r="D11" i="63"/>
  <c r="V13" i="11" s="1"/>
  <c r="D9" i="63"/>
  <c r="V11" i="11" s="1"/>
  <c r="D7" i="63"/>
  <c r="V9" i="11" s="1"/>
  <c r="D5" i="63"/>
  <c r="V7" i="11" s="1"/>
  <c r="H12" i="63"/>
  <c r="BF14" i="11" s="1"/>
  <c r="BL14" s="1"/>
  <c r="H11" i="63"/>
  <c r="BF13" i="11" s="1"/>
  <c r="BL13" s="1"/>
  <c r="BI13" s="1"/>
  <c r="H10" i="63"/>
  <c r="BF12" i="11" s="1"/>
  <c r="H9" i="63"/>
  <c r="BF11" i="11" s="1"/>
  <c r="H8" i="63"/>
  <c r="BF10" i="11" s="1"/>
  <c r="BL10" s="1"/>
  <c r="H7" i="63"/>
  <c r="BF9" i="11" s="1"/>
  <c r="H6" i="63"/>
  <c r="BF8" i="11" s="1"/>
  <c r="H5" i="63"/>
  <c r="BF7" i="11" s="1"/>
  <c r="H4" i="63"/>
  <c r="BF6" i="11" s="1"/>
  <c r="J12" i="63"/>
  <c r="BX14" i="11" s="1"/>
  <c r="J10" i="63"/>
  <c r="BX12" i="11" s="1"/>
  <c r="J8" i="63"/>
  <c r="BX10" i="11" s="1"/>
  <c r="J6" i="63"/>
  <c r="J4"/>
  <c r="L14"/>
  <c r="CP16" i="11" s="1"/>
  <c r="L13" i="63"/>
  <c r="CP15" i="11" s="1"/>
  <c r="L12" i="63"/>
  <c r="CP14" i="11" s="1"/>
  <c r="L11" i="63"/>
  <c r="CP13" i="11" s="1"/>
  <c r="L10" i="63"/>
  <c r="CP12" i="11" s="1"/>
  <c r="L9" i="63"/>
  <c r="CP11" i="11" s="1"/>
  <c r="L8" i="63"/>
  <c r="CP10" i="11" s="1"/>
  <c r="L7" i="63"/>
  <c r="CP9" i="11" s="1"/>
  <c r="L6" i="63"/>
  <c r="CP8" i="11" s="1"/>
  <c r="L5" i="63"/>
  <c r="CP7" i="11" s="1"/>
  <c r="L4" i="63"/>
  <c r="CP6" i="11" s="1"/>
  <c r="T7" i="63"/>
  <c r="AA11"/>
  <c r="D18"/>
  <c r="V20" i="11" s="1"/>
  <c r="D16" i="63"/>
  <c r="V18" i="11" s="1"/>
  <c r="D14" i="63"/>
  <c r="V16" i="11" s="1"/>
  <c r="D12" i="63"/>
  <c r="V14" i="11" s="1"/>
  <c r="D10" i="63"/>
  <c r="V12" i="11" s="1"/>
  <c r="D8" i="63"/>
  <c r="V10" i="11" s="1"/>
  <c r="D6" i="63"/>
  <c r="V8" i="11" s="1"/>
  <c r="D4" i="63"/>
  <c r="V6" i="11" s="1"/>
  <c r="G4" i="63"/>
  <c r="AW6" i="11" s="1"/>
  <c r="J13" i="63"/>
  <c r="BX15" i="11" s="1"/>
  <c r="J11" i="63"/>
  <c r="BX13" i="11" s="1"/>
  <c r="J9" i="63"/>
  <c r="BX11" i="11" s="1"/>
  <c r="J7" i="63"/>
  <c r="J5"/>
  <c r="K14"/>
  <c r="CG16" i="11" s="1"/>
  <c r="K13" i="63"/>
  <c r="CG15" i="11" s="1"/>
  <c r="K12" i="63"/>
  <c r="CG14" i="11" s="1"/>
  <c r="K11" i="63"/>
  <c r="CG13" i="11" s="1"/>
  <c r="K10" i="63"/>
  <c r="CG12" i="11" s="1"/>
  <c r="K9" i="63"/>
  <c r="CG11" i="11" s="1"/>
  <c r="K8" i="63"/>
  <c r="CG10" i="11" s="1"/>
  <c r="K7" i="63"/>
  <c r="CG9" i="11" s="1"/>
  <c r="K6" i="63"/>
  <c r="CG8" i="11" s="1"/>
  <c r="K5" i="63"/>
  <c r="CG7" i="11" s="1"/>
  <c r="K4" i="63"/>
  <c r="CG6" i="11" s="1"/>
  <c r="M4" i="63"/>
  <c r="CY6" i="11" s="1"/>
  <c r="BS50" i="10"/>
  <c r="BW49" i="11"/>
  <c r="CB48" i="10" s="1"/>
  <c r="BY49" i="11"/>
  <c r="CC48" i="10" s="1"/>
  <c r="CA49" i="11"/>
  <c r="CA48" i="10" s="1"/>
  <c r="CC49" i="11"/>
  <c r="BZ48" i="10" s="1"/>
  <c r="AF23" i="63"/>
  <c r="N24"/>
  <c r="AD51" i="11"/>
  <c r="DI27"/>
  <c r="W26"/>
  <c r="AA26"/>
  <c r="BE26"/>
  <c r="DV26"/>
  <c r="DR26"/>
  <c r="Y36"/>
  <c r="W23" i="63"/>
  <c r="W22" s="1"/>
  <c r="E24"/>
  <c r="W49" i="11"/>
  <c r="DR49"/>
  <c r="AZ26"/>
  <c r="DB26"/>
  <c r="G26"/>
  <c r="CH50"/>
  <c r="DT50"/>
  <c r="DV50"/>
  <c r="U49"/>
  <c r="CF49"/>
  <c r="DP49"/>
  <c r="BP51"/>
  <c r="BT51"/>
  <c r="CZ51"/>
  <c r="DD51"/>
  <c r="AA40"/>
  <c r="W40"/>
  <c r="Y34"/>
  <c r="Y31"/>
  <c r="AA29"/>
  <c r="W29"/>
  <c r="U39"/>
  <c r="W34"/>
  <c r="AV21"/>
  <c r="BA20" i="10" s="1"/>
  <c r="AV17" i="11"/>
  <c r="BA16" i="10" s="1"/>
  <c r="AV15" i="11"/>
  <c r="BA14" i="10" s="1"/>
  <c r="AZ16" i="11"/>
  <c r="AV23"/>
  <c r="BA22" i="10" s="1"/>
  <c r="N26" i="63"/>
  <c r="E23"/>
  <c r="AC3" i="62"/>
  <c r="M3" s="1"/>
  <c r="BE4" i="9" s="1"/>
  <c r="M4" i="62"/>
  <c r="BE5" i="9" s="1"/>
  <c r="B7" i="62"/>
  <c r="B5"/>
  <c r="H12"/>
  <c r="H12" i="55" s="1"/>
  <c r="H11" i="62"/>
  <c r="H10"/>
  <c r="H9"/>
  <c r="H8"/>
  <c r="AF9" i="9" s="1"/>
  <c r="H7" i="62"/>
  <c r="AF8" i="9" s="1"/>
  <c r="H6" i="62"/>
  <c r="AF7" i="9" s="1"/>
  <c r="H5" i="62"/>
  <c r="H4"/>
  <c r="J12"/>
  <c r="AP18" i="9" s="1"/>
  <c r="J10" i="62"/>
  <c r="AP16" i="9" s="1"/>
  <c r="J8" i="62"/>
  <c r="J6"/>
  <c r="AP12" i="9" s="1"/>
  <c r="J4" i="62"/>
  <c r="K14"/>
  <c r="K14" i="55" s="1"/>
  <c r="K12" i="62"/>
  <c r="K10"/>
  <c r="AU11" i="9" s="1"/>
  <c r="K8" i="62"/>
  <c r="AU9" i="9" s="1"/>
  <c r="K6" i="62"/>
  <c r="K4"/>
  <c r="L12"/>
  <c r="L12" i="55" s="1"/>
  <c r="L10" i="62"/>
  <c r="L10" i="55" s="1"/>
  <c r="M5" i="62"/>
  <c r="BE6" i="9" s="1"/>
  <c r="T17" i="62"/>
  <c r="B8"/>
  <c r="B8" i="55" s="1"/>
  <c r="B6" i="62"/>
  <c r="B4"/>
  <c r="G4"/>
  <c r="AA5" i="9" s="1"/>
  <c r="I12" i="62"/>
  <c r="I12" i="55" s="1"/>
  <c r="I11" i="62"/>
  <c r="I10"/>
  <c r="I9"/>
  <c r="I8"/>
  <c r="I7"/>
  <c r="I6"/>
  <c r="I5"/>
  <c r="I4"/>
  <c r="J13"/>
  <c r="AP19" i="9" s="1"/>
  <c r="J11" i="62"/>
  <c r="AP17" i="9" s="1"/>
  <c r="J9" i="62"/>
  <c r="AP15" i="9" s="1"/>
  <c r="J7" i="62"/>
  <c r="AP13" i="9" s="1"/>
  <c r="J5" i="62"/>
  <c r="AP11" i="9" s="1"/>
  <c r="K13" i="62"/>
  <c r="K13" i="55" s="1"/>
  <c r="K11" i="62"/>
  <c r="K11" i="55" s="1"/>
  <c r="K9" i="62"/>
  <c r="K7"/>
  <c r="AU8" i="9" s="1"/>
  <c r="K5" i="62"/>
  <c r="L9"/>
  <c r="L9" i="55" s="1"/>
  <c r="L7" i="62"/>
  <c r="L7" i="55" s="1"/>
  <c r="AD14" i="62"/>
  <c r="S7"/>
  <c r="U19"/>
  <c r="U18" s="1"/>
  <c r="AV24" i="11"/>
  <c r="BA23" i="10" s="1"/>
  <c r="AX24" i="11"/>
  <c r="AT32" i="105"/>
  <c r="AT34"/>
  <c r="AT36"/>
  <c r="AT38"/>
  <c r="AT40"/>
  <c r="CM28" i="11"/>
  <c r="CJ28" s="1"/>
  <c r="CD44"/>
  <c r="CA44" s="1"/>
  <c r="CA43" i="10" s="1"/>
  <c r="CD36" i="11"/>
  <c r="CA36" s="1"/>
  <c r="CA35" i="10" s="1"/>
  <c r="CD32" i="11"/>
  <c r="BW32" s="1"/>
  <c r="CB31" i="10" s="1"/>
  <c r="BU29" i="11"/>
  <c r="BT29" s="1"/>
  <c r="BQ28" i="10" s="1"/>
  <c r="BU27" i="11"/>
  <c r="BP27" s="1"/>
  <c r="BT26" i="10" s="1"/>
  <c r="BE19" i="11"/>
  <c r="BL44"/>
  <c r="BE44" s="1"/>
  <c r="BC13"/>
  <c r="AT42"/>
  <c r="AM42" s="1"/>
  <c r="AR41" i="10" s="1"/>
  <c r="AT35" i="11"/>
  <c r="AS35" s="1"/>
  <c r="AP34" i="10" s="1"/>
  <c r="AK48" i="11"/>
  <c r="AH48" s="1"/>
  <c r="AH47" i="10" s="1"/>
  <c r="AK47" i="11"/>
  <c r="AH47" s="1"/>
  <c r="AH46" i="10" s="1"/>
  <c r="S46" i="11"/>
  <c r="P46" s="1"/>
  <c r="P45" i="10" s="1"/>
  <c r="J33" i="11"/>
  <c r="E33" s="1"/>
  <c r="J40"/>
  <c r="C40" s="1"/>
  <c r="DW19"/>
  <c r="DT19" s="1"/>
  <c r="CM39"/>
  <c r="CH39" s="1"/>
  <c r="AB50" i="7"/>
  <c r="O30" i="228" s="1"/>
  <c r="Z50" i="7"/>
  <c r="N30" i="228" s="1"/>
  <c r="P50" i="7"/>
  <c r="I30" i="228" s="1"/>
  <c r="N50" i="7"/>
  <c r="H30" i="228" s="1"/>
  <c r="L50" i="7"/>
  <c r="G30" i="228" s="1"/>
  <c r="J50" i="7"/>
  <c r="F30" i="228" s="1"/>
  <c r="H50" i="7"/>
  <c r="E30" i="228" s="1"/>
  <c r="F50" i="7"/>
  <c r="D30" i="228" s="1"/>
  <c r="D50" i="7"/>
  <c r="C30" i="228" s="1"/>
  <c r="R22" i="7"/>
  <c r="R21"/>
  <c r="S21" s="1"/>
  <c r="BW21" i="10" s="1"/>
  <c r="R20" i="7"/>
  <c r="S20" s="1"/>
  <c r="BW20" i="10" s="1"/>
  <c r="V7" i="7"/>
  <c r="L5" i="58"/>
  <c r="J12"/>
  <c r="R13" i="7" s="1"/>
  <c r="S13" s="1"/>
  <c r="BW13" i="10" s="1"/>
  <c r="J13" i="57"/>
  <c r="G10" i="58"/>
  <c r="G9" s="1"/>
  <c r="L12" i="7"/>
  <c r="G19" i="57"/>
  <c r="G20"/>
  <c r="E5" i="58"/>
  <c r="T21" i="7"/>
  <c r="B16"/>
  <c r="C33" i="39"/>
  <c r="C33" i="27" s="1"/>
  <c r="D37" i="39"/>
  <c r="D37" i="27" s="1"/>
  <c r="E42" i="39"/>
  <c r="E42" i="27" s="1"/>
  <c r="CI44" i="4"/>
  <c r="K24" i="215" s="1"/>
  <c r="AW44" i="52"/>
  <c r="AM39"/>
  <c r="BQ27" i="4"/>
  <c r="I7" i="215" s="1"/>
  <c r="AP34" i="4"/>
  <c r="F14" i="215" s="1"/>
  <c r="BE18" i="52"/>
  <c r="BF18" s="1"/>
  <c r="BE19"/>
  <c r="BF19" s="1"/>
  <c r="BE11"/>
  <c r="BF11" s="1"/>
  <c r="DA11" i="4" s="1"/>
  <c r="BH4"/>
  <c r="AI4" i="52"/>
  <c r="BH17" i="4"/>
  <c r="BH7"/>
  <c r="AI7" i="52"/>
  <c r="AI5"/>
  <c r="BK45"/>
  <c r="DA47" i="4"/>
  <c r="M27" i="215" s="1"/>
  <c r="BG47" i="52"/>
  <c r="AW38"/>
  <c r="BH33" i="4"/>
  <c r="H13" i="215" s="1"/>
  <c r="AI33" i="52"/>
  <c r="AI25"/>
  <c r="AY38" i="4"/>
  <c r="G18" i="215" s="1"/>
  <c r="AE38" i="52"/>
  <c r="AY27" i="4"/>
  <c r="G7" i="215" s="1"/>
  <c r="AE27" i="52"/>
  <c r="AP39" i="4"/>
  <c r="F19" i="215" s="1"/>
  <c r="Y39" i="52"/>
  <c r="AP31" i="4"/>
  <c r="F11" i="215" s="1"/>
  <c r="K48" i="52"/>
  <c r="K37"/>
  <c r="O35" i="4"/>
  <c r="C15" i="215" s="1"/>
  <c r="O26" i="4"/>
  <c r="C6" i="215" s="1"/>
  <c r="K26" i="52"/>
  <c r="F42" i="4"/>
  <c r="B22" i="215" s="1"/>
  <c r="BH22" i="4"/>
  <c r="AI22" i="52"/>
  <c r="BH8" i="4"/>
  <c r="AI8" i="52"/>
  <c r="BK19"/>
  <c r="DA42" i="4"/>
  <c r="M22" i="215" s="1"/>
  <c r="CI39" i="4"/>
  <c r="K19" i="215" s="1"/>
  <c r="AW39" i="52"/>
  <c r="BZ27" i="4"/>
  <c r="J7" i="215" s="1"/>
  <c r="AS27" i="52"/>
  <c r="BQ47" i="4"/>
  <c r="I27" i="215" s="1"/>
  <c r="AM47" i="52"/>
  <c r="AM43"/>
  <c r="AI31"/>
  <c r="BH27" i="4"/>
  <c r="H7" i="215" s="1"/>
  <c r="AI27" i="52"/>
  <c r="AE46"/>
  <c r="AY39" i="4"/>
  <c r="G19" i="215" s="1"/>
  <c r="AE39" i="52"/>
  <c r="AY28" i="4"/>
  <c r="G8" i="215" s="1"/>
  <c r="AE28" i="52"/>
  <c r="AP43" i="4"/>
  <c r="F23" i="215" s="1"/>
  <c r="Y43" i="52"/>
  <c r="AG42" i="4"/>
  <c r="E22" i="215" s="1"/>
  <c r="AG26" i="4"/>
  <c r="E6" i="215" s="1"/>
  <c r="U26" i="52"/>
  <c r="K47"/>
  <c r="O36" i="4"/>
  <c r="C16" i="215" s="1"/>
  <c r="K36" i="52"/>
  <c r="K25"/>
  <c r="F43" i="4"/>
  <c r="B23" i="215" s="1"/>
  <c r="G43" i="52"/>
  <c r="BE4"/>
  <c r="BF4" s="1"/>
  <c r="BE23"/>
  <c r="BF23" s="1"/>
  <c r="BE22"/>
  <c r="BF22" s="1"/>
  <c r="E23"/>
  <c r="F23" s="1"/>
  <c r="F23" i="4" s="1"/>
  <c r="AG24"/>
  <c r="E4" i="215" s="1"/>
  <c r="U24" i="52"/>
  <c r="BE9"/>
  <c r="BF9" s="1"/>
  <c r="BE10"/>
  <c r="BF10" s="1"/>
  <c r="DQ47" i="4"/>
  <c r="O27" i="212" s="1"/>
  <c r="O47" i="50"/>
  <c r="O23" i="49"/>
  <c r="DQ23" i="4" s="1"/>
  <c r="H48" i="50"/>
  <c r="AN46" i="4"/>
  <c r="F26" i="212" s="1"/>
  <c r="F46" i="50"/>
  <c r="AN42" i="4"/>
  <c r="F22" i="212" s="1"/>
  <c r="F42" i="50"/>
  <c r="AN38" i="4"/>
  <c r="F18" i="212" s="1"/>
  <c r="F38" i="50"/>
  <c r="AN34" i="4"/>
  <c r="F14" i="212" s="1"/>
  <c r="F37" s="1"/>
  <c r="F34" i="50"/>
  <c r="AN30" i="4"/>
  <c r="F10" i="212" s="1"/>
  <c r="F30" i="50"/>
  <c r="AN26" i="4"/>
  <c r="F6" i="212" s="1"/>
  <c r="F26" i="50"/>
  <c r="F48"/>
  <c r="AN43" i="4"/>
  <c r="F23" i="212" s="1"/>
  <c r="F43" i="50"/>
  <c r="AN39" i="4"/>
  <c r="F19" i="212" s="1"/>
  <c r="F39" i="50"/>
  <c r="AN35" i="4"/>
  <c r="F15" i="212" s="1"/>
  <c r="F35" i="50"/>
  <c r="AN31" i="4"/>
  <c r="F11" i="212" s="1"/>
  <c r="F31" i="50"/>
  <c r="AN27" i="4"/>
  <c r="F7" i="212" s="1"/>
  <c r="F27" i="50"/>
  <c r="N13"/>
  <c r="H14"/>
  <c r="N14"/>
  <c r="H15"/>
  <c r="H16"/>
  <c r="M16"/>
  <c r="N17"/>
  <c r="H18"/>
  <c r="K18"/>
  <c r="M18"/>
  <c r="B19"/>
  <c r="H19"/>
  <c r="K19"/>
  <c r="M19"/>
  <c r="H20"/>
  <c r="K20"/>
  <c r="M20"/>
  <c r="H21"/>
  <c r="K21"/>
  <c r="M21"/>
  <c r="K22"/>
  <c r="M22"/>
  <c r="H23"/>
  <c r="K23"/>
  <c r="M23"/>
  <c r="D48"/>
  <c r="V15" i="4"/>
  <c r="D15" i="50"/>
  <c r="V14" i="4"/>
  <c r="D14" i="50"/>
  <c r="DH24" i="4"/>
  <c r="N4" i="212" s="1"/>
  <c r="N24" i="50"/>
  <c r="CG24" i="4"/>
  <c r="K4" i="212" s="1"/>
  <c r="K24" i="50"/>
  <c r="BX24" i="4"/>
  <c r="J4" i="212" s="1"/>
  <c r="J24" i="50"/>
  <c r="V17" i="4"/>
  <c r="D17" i="50"/>
  <c r="V18" i="4"/>
  <c r="D18" i="50"/>
  <c r="BD5" i="47"/>
  <c r="BE4"/>
  <c r="N3" i="46" s="1"/>
  <c r="DG14" i="4" s="1"/>
  <c r="AY5" i="47"/>
  <c r="AZ5" s="1"/>
  <c r="M4" i="46" s="1"/>
  <c r="CX15" i="4" s="1"/>
  <c r="AZ4" i="47"/>
  <c r="M3" i="46" s="1"/>
  <c r="CX14" i="4" s="1"/>
  <c r="AP39" i="47"/>
  <c r="AP40" s="1"/>
  <c r="AP41" s="1"/>
  <c r="AP42" s="1"/>
  <c r="AP43" s="1"/>
  <c r="AP44" s="1"/>
  <c r="K41" i="50"/>
  <c r="B49" i="34"/>
  <c r="B49" i="36" s="1"/>
  <c r="B49" i="35"/>
  <c r="B49" i="37" s="1"/>
  <c r="BW31" i="76"/>
  <c r="CA31" s="1"/>
  <c r="BF32" i="82" s="1"/>
  <c r="BZ30" i="76"/>
  <c r="CD31"/>
  <c r="J31"/>
  <c r="E6" i="45"/>
  <c r="G8" i="90"/>
  <c r="D98" i="76"/>
  <c r="G97"/>
  <c r="N9" i="61"/>
  <c r="N10" i="60"/>
  <c r="N10" i="59" s="1"/>
  <c r="Z11" i="7" s="1"/>
  <c r="F10" i="61"/>
  <c r="F11" i="60"/>
  <c r="BQ22" i="9"/>
  <c r="BR22" s="1"/>
  <c r="BR21"/>
  <c r="BJ22" i="8"/>
  <c r="DF23" i="11"/>
  <c r="BK21" i="9"/>
  <c r="DF29" i="11"/>
  <c r="DF30" s="1"/>
  <c r="DF13"/>
  <c r="DF12" s="1"/>
  <c r="DF11" s="1"/>
  <c r="DF10" s="1"/>
  <c r="DF9" s="1"/>
  <c r="DF8" s="1"/>
  <c r="DF7" s="1"/>
  <c r="DF6" s="1"/>
  <c r="DF5" s="1"/>
  <c r="DE24"/>
  <c r="CX24" s="1"/>
  <c r="CW25"/>
  <c r="CW56" s="1"/>
  <c r="DE17"/>
  <c r="CX17" s="1"/>
  <c r="CW16"/>
  <c r="CW15" s="1"/>
  <c r="CW14" s="1"/>
  <c r="CW13" s="1"/>
  <c r="CW12" s="1"/>
  <c r="CW11" s="1"/>
  <c r="CN20"/>
  <c r="CE35"/>
  <c r="CM34"/>
  <c r="CL34" s="1"/>
  <c r="BV22"/>
  <c r="CD23"/>
  <c r="BW23" s="1"/>
  <c r="CB22" i="10" s="1"/>
  <c r="BM22" i="11"/>
  <c r="BU23"/>
  <c r="BN23" s="1"/>
  <c r="BS22" i="10" s="1"/>
  <c r="BD38" i="11"/>
  <c r="BL37"/>
  <c r="BK37" s="1"/>
  <c r="P39" i="47"/>
  <c r="P40" s="1"/>
  <c r="P41" s="1"/>
  <c r="P42" s="1"/>
  <c r="P43" s="1"/>
  <c r="P44" s="1"/>
  <c r="L9" i="45"/>
  <c r="K9"/>
  <c r="T11" i="90"/>
  <c r="J9" i="45"/>
  <c r="H12" i="90"/>
  <c r="F10" i="45"/>
  <c r="G19" i="60"/>
  <c r="G18" i="61"/>
  <c r="F24" i="105"/>
  <c r="F41"/>
  <c r="U41"/>
  <c r="U24"/>
  <c r="BO22" i="8"/>
  <c r="DO15" i="11"/>
  <c r="DW16"/>
  <c r="DV16" s="1"/>
  <c r="CE30"/>
  <c r="CM30" s="1"/>
  <c r="CM29"/>
  <c r="CJ29" s="1"/>
  <c r="CE20"/>
  <c r="CM21"/>
  <c r="CF21" s="1"/>
  <c r="BG20"/>
  <c r="BG44"/>
  <c r="J49" i="44"/>
  <c r="J49" i="42" s="1"/>
  <c r="BV50" i="4" s="1"/>
  <c r="J30" i="206" s="1"/>
  <c r="H10" i="61"/>
  <c r="H11" i="60"/>
  <c r="H11" i="59" s="1"/>
  <c r="N12" i="7" s="1"/>
  <c r="BD13" i="11"/>
  <c r="BD12" s="1"/>
  <c r="BD11" s="1"/>
  <c r="BD10" s="1"/>
  <c r="BD9" s="1"/>
  <c r="AJ48"/>
  <c r="AG47" i="10" s="1"/>
  <c r="CI21" i="5"/>
  <c r="CK20"/>
  <c r="H10" i="23"/>
  <c r="H11" i="22"/>
  <c r="BC47" i="11"/>
  <c r="BB47" s="1"/>
  <c r="AY46" i="10" s="1"/>
  <c r="S47" i="11"/>
  <c r="P47" s="1"/>
  <c r="P46" i="10" s="1"/>
  <c r="K48" i="11"/>
  <c r="K49" s="1"/>
  <c r="BP33" i="9"/>
  <c r="O13" i="230" s="1"/>
  <c r="E5" i="105"/>
  <c r="F5" s="1"/>
  <c r="E7"/>
  <c r="AN26"/>
  <c r="AN28"/>
  <c r="AN30"/>
  <c r="AO30" s="1"/>
  <c r="AN32"/>
  <c r="AO32" s="1"/>
  <c r="AN34"/>
  <c r="AN36"/>
  <c r="AN38"/>
  <c r="AO38" s="1"/>
  <c r="AN40"/>
  <c r="AO40" s="1"/>
  <c r="DW29" i="11"/>
  <c r="DT29" s="1"/>
  <c r="DW35"/>
  <c r="DR35" s="1"/>
  <c r="DW33"/>
  <c r="DV33" s="1"/>
  <c r="DW38"/>
  <c r="DT38" s="1"/>
  <c r="DW41"/>
  <c r="DV41" s="1"/>
  <c r="DW44"/>
  <c r="DR44" s="1"/>
  <c r="DN34"/>
  <c r="DM34" s="1"/>
  <c r="DN42"/>
  <c r="DK42" s="1"/>
  <c r="DE39"/>
  <c r="DB39" s="1"/>
  <c r="DE36"/>
  <c r="CZ36" s="1"/>
  <c r="DE34"/>
  <c r="DD34" s="1"/>
  <c r="DE31"/>
  <c r="CX31" s="1"/>
  <c r="DE13"/>
  <c r="DB13" s="1"/>
  <c r="CV34"/>
  <c r="CV32"/>
  <c r="CO32" s="1"/>
  <c r="CT31" i="10" s="1"/>
  <c r="CV30" i="11"/>
  <c r="CO30" s="1"/>
  <c r="CT29" i="10" s="1"/>
  <c r="CV28" i="11"/>
  <c r="CU28" s="1"/>
  <c r="CR27" i="10" s="1"/>
  <c r="CV44" i="11"/>
  <c r="CV38"/>
  <c r="CO38" s="1"/>
  <c r="CT37" i="10" s="1"/>
  <c r="CM40" i="11"/>
  <c r="CJ40" s="1"/>
  <c r="T23" i="7"/>
  <c r="CD42" i="11"/>
  <c r="CD40"/>
  <c r="CA40" s="1"/>
  <c r="CA39" i="10" s="1"/>
  <c r="CD37" i="11"/>
  <c r="CA37" s="1"/>
  <c r="CA36" i="10" s="1"/>
  <c r="CD34" i="11"/>
  <c r="CC34" s="1"/>
  <c r="BZ33" i="10" s="1"/>
  <c r="CD31" i="11"/>
  <c r="CD47"/>
  <c r="BW47" s="1"/>
  <c r="CB46" i="10" s="1"/>
  <c r="CD45" i="11"/>
  <c r="BY45" s="1"/>
  <c r="CC44" i="10" s="1"/>
  <c r="BU42" i="11"/>
  <c r="BT42" s="1"/>
  <c r="BQ41" i="10" s="1"/>
  <c r="BU44" i="11"/>
  <c r="BP44" s="1"/>
  <c r="BT43" i="10" s="1"/>
  <c r="BU45" i="11"/>
  <c r="BR45" s="1"/>
  <c r="BR44" i="10" s="1"/>
  <c r="BL32" i="11"/>
  <c r="BE32" s="1"/>
  <c r="BL33"/>
  <c r="BK33" s="1"/>
  <c r="BL36"/>
  <c r="BI36" s="1"/>
  <c r="BL38"/>
  <c r="BE38" s="1"/>
  <c r="BL42"/>
  <c r="BI42" s="1"/>
  <c r="BL43"/>
  <c r="BI43" s="1"/>
  <c r="AU31"/>
  <c r="AU32" s="1"/>
  <c r="AU33" s="1"/>
  <c r="BC30"/>
  <c r="AZ30" s="1"/>
  <c r="AZ29" i="10" s="1"/>
  <c r="BC11" i="11"/>
  <c r="AU10"/>
  <c r="AL44"/>
  <c r="AT44" s="1"/>
  <c r="AT43"/>
  <c r="AQ43" s="1"/>
  <c r="AQ42" i="10" s="1"/>
  <c r="AD40" i="11"/>
  <c r="AI39" i="10" s="1"/>
  <c r="AJ41" i="11"/>
  <c r="AG40" i="10" s="1"/>
  <c r="T24" i="11"/>
  <c r="T25" s="1"/>
  <c r="AB23"/>
  <c r="U23" s="1"/>
  <c r="D10" i="61"/>
  <c r="D11" i="60"/>
  <c r="D11" i="59" s="1"/>
  <c r="F12" i="7" s="1"/>
  <c r="T8" i="11"/>
  <c r="G24"/>
  <c r="E24"/>
  <c r="B15"/>
  <c r="B14" s="1"/>
  <c r="B13" s="1"/>
  <c r="B12" s="1"/>
  <c r="B11" s="1"/>
  <c r="B10" s="1"/>
  <c r="B9" s="1"/>
  <c r="B8" s="1"/>
  <c r="B7" s="1"/>
  <c r="CP22" i="5"/>
  <c r="CR22" s="1"/>
  <c r="CR21"/>
  <c r="O10" i="23"/>
  <c r="O11" i="22"/>
  <c r="M10" i="23"/>
  <c r="M11" i="22"/>
  <c r="K10" i="23"/>
  <c r="K11" i="22"/>
  <c r="D10" i="23"/>
  <c r="D11" i="22"/>
  <c r="AL27" i="11"/>
  <c r="AL26" s="1"/>
  <c r="AT28"/>
  <c r="AS28" s="1"/>
  <c r="AP27" i="10" s="1"/>
  <c r="BM32" i="9"/>
  <c r="BK33"/>
  <c r="N13" i="230" s="1"/>
  <c r="BC46" i="9"/>
  <c r="T50" i="8"/>
  <c r="BH50"/>
  <c r="N11" i="60"/>
  <c r="N11" i="59" s="1"/>
  <c r="Z12" i="7" s="1"/>
  <c r="J22"/>
  <c r="J23"/>
  <c r="J13"/>
  <c r="K13" s="1"/>
  <c r="AM13" i="10" s="1"/>
  <c r="J21" i="7"/>
  <c r="K21" s="1"/>
  <c r="AM21" i="10" s="1"/>
  <c r="J20" i="7"/>
  <c r="J19"/>
  <c r="J18"/>
  <c r="K18" s="1"/>
  <c r="AM18" i="10" s="1"/>
  <c r="J17" i="7"/>
  <c r="K17" s="1"/>
  <c r="AM17" i="10" s="1"/>
  <c r="J16" i="7"/>
  <c r="J15"/>
  <c r="J14"/>
  <c r="K14" s="1"/>
  <c r="AM14" i="10" s="1"/>
  <c r="R14" i="7"/>
  <c r="S14" s="1"/>
  <c r="BW14" i="10" s="1"/>
  <c r="R15" i="7"/>
  <c r="R18"/>
  <c r="R17"/>
  <c r="S17" s="1"/>
  <c r="BW17" i="10" s="1"/>
  <c r="R16" i="7"/>
  <c r="S16" s="1"/>
  <c r="BW16" i="10" s="1"/>
  <c r="L23" i="7"/>
  <c r="L22"/>
  <c r="L21"/>
  <c r="M21" s="1"/>
  <c r="AV21" i="10" s="1"/>
  <c r="F40" i="105"/>
  <c r="F38"/>
  <c r="F37"/>
  <c r="F36"/>
  <c r="F35"/>
  <c r="F32"/>
  <c r="F29"/>
  <c r="F28"/>
  <c r="F27"/>
  <c r="F6"/>
  <c r="U9"/>
  <c r="U10"/>
  <c r="U11"/>
  <c r="U12"/>
  <c r="U13"/>
  <c r="U14"/>
  <c r="U15"/>
  <c r="U16"/>
  <c r="U17"/>
  <c r="U18"/>
  <c r="U19"/>
  <c r="U21"/>
  <c r="U22"/>
  <c r="U26"/>
  <c r="U30"/>
  <c r="U34"/>
  <c r="U38"/>
  <c r="E17"/>
  <c r="E19"/>
  <c r="F19" s="1"/>
  <c r="J25"/>
  <c r="J27"/>
  <c r="J29"/>
  <c r="J31"/>
  <c r="J33"/>
  <c r="J35"/>
  <c r="J37"/>
  <c r="T25"/>
  <c r="U25" s="1"/>
  <c r="T27"/>
  <c r="U27" s="1"/>
  <c r="T29"/>
  <c r="U29" s="1"/>
  <c r="T31"/>
  <c r="U31" s="1"/>
  <c r="T33"/>
  <c r="U33" s="1"/>
  <c r="T35"/>
  <c r="T37"/>
  <c r="U37" s="1"/>
  <c r="T39"/>
  <c r="AD14"/>
  <c r="AD16"/>
  <c r="AD18"/>
  <c r="AD20"/>
  <c r="AD22"/>
  <c r="AS12"/>
  <c r="AS14"/>
  <c r="AT14" s="1"/>
  <c r="AS16"/>
  <c r="AT16" s="1"/>
  <c r="AS18"/>
  <c r="AT18" s="1"/>
  <c r="AS20"/>
  <c r="AT20" s="1"/>
  <c r="AS22"/>
  <c r="AT22" s="1"/>
  <c r="BH13"/>
  <c r="O11" i="26"/>
  <c r="DW30" i="11"/>
  <c r="DV30" s="1"/>
  <c r="DW28"/>
  <c r="DP28" s="1"/>
  <c r="BR20" i="9"/>
  <c r="DW21" i="11"/>
  <c r="DP21" s="1"/>
  <c r="DW23"/>
  <c r="DT23" s="1"/>
  <c r="DW20"/>
  <c r="DP20" s="1"/>
  <c r="DW34"/>
  <c r="DT34" s="1"/>
  <c r="DW32"/>
  <c r="DP32" s="1"/>
  <c r="DW37"/>
  <c r="DT37" s="1"/>
  <c r="DW40"/>
  <c r="DT40" s="1"/>
  <c r="DW43"/>
  <c r="DT43" s="1"/>
  <c r="DW18"/>
  <c r="DV18" s="1"/>
  <c r="AB20" i="7"/>
  <c r="BK20" i="8"/>
  <c r="AB22" i="7"/>
  <c r="DN35" i="11"/>
  <c r="DG35" s="1"/>
  <c r="DN33"/>
  <c r="DI33" s="1"/>
  <c r="DN38"/>
  <c r="DN43"/>
  <c r="DN41"/>
  <c r="DG41" s="1"/>
  <c r="O11" i="61"/>
  <c r="AB18" i="7"/>
  <c r="DE38" i="11"/>
  <c r="DE35"/>
  <c r="DD35" s="1"/>
  <c r="DE33"/>
  <c r="CX33" s="1"/>
  <c r="DE30"/>
  <c r="DE28"/>
  <c r="DE25"/>
  <c r="CZ25" s="1"/>
  <c r="DE23"/>
  <c r="DB23" s="1"/>
  <c r="DE21"/>
  <c r="CV33"/>
  <c r="CV31"/>
  <c r="CQ31" s="1"/>
  <c r="CU30" i="10" s="1"/>
  <c r="CV29" i="11"/>
  <c r="CQ29" s="1"/>
  <c r="CU28" i="10" s="1"/>
  <c r="CV27" i="11"/>
  <c r="CV43"/>
  <c r="CV39"/>
  <c r="CQ39" s="1"/>
  <c r="CU38" i="10" s="1"/>
  <c r="CV37" i="11"/>
  <c r="CQ37" s="1"/>
  <c r="CU36" i="10" s="1"/>
  <c r="CV36" i="11"/>
  <c r="CV45"/>
  <c r="CO45" s="1"/>
  <c r="CT44" i="10" s="1"/>
  <c r="CV40" i="11"/>
  <c r="CU40" s="1"/>
  <c r="CR39" i="10" s="1"/>
  <c r="CM38" i="11"/>
  <c r="CL38" s="1"/>
  <c r="CM37"/>
  <c r="CM35"/>
  <c r="CM44"/>
  <c r="CJ44" s="1"/>
  <c r="CD43"/>
  <c r="BY43" s="1"/>
  <c r="CC42" i="10" s="1"/>
  <c r="CD41" i="11"/>
  <c r="CD38"/>
  <c r="CD35"/>
  <c r="BY35" s="1"/>
  <c r="CC34" i="10" s="1"/>
  <c r="N23" i="7"/>
  <c r="BL24" i="11"/>
  <c r="BL27"/>
  <c r="BL30"/>
  <c r="BK30" s="1"/>
  <c r="BL35"/>
  <c r="BK35" s="1"/>
  <c r="AI46" i="9"/>
  <c r="AI30"/>
  <c r="T29"/>
  <c r="C28"/>
  <c r="E27"/>
  <c r="BJ26" i="8"/>
  <c r="N6" i="221" s="1"/>
  <c r="AQ24" i="8"/>
  <c r="AF41"/>
  <c r="H21" i="221" s="1"/>
  <c r="AA28" i="8"/>
  <c r="G8" i="221" s="1"/>
  <c r="AD27" i="8"/>
  <c r="H26"/>
  <c r="AS37" i="9"/>
  <c r="AR49"/>
  <c r="AZ29" i="3"/>
  <c r="BA29" s="1"/>
  <c r="AY28"/>
  <c r="F8" i="209" s="1"/>
  <c r="CK25" i="5"/>
  <c r="CI26"/>
  <c r="N6" i="217" s="1"/>
  <c r="BU42" i="5"/>
  <c r="L22" i="217" s="1"/>
  <c r="BL15" i="11"/>
  <c r="BI15" s="1"/>
  <c r="N15" i="7"/>
  <c r="BL16" i="11"/>
  <c r="BI16" s="1"/>
  <c r="BL47"/>
  <c r="BE47" s="1"/>
  <c r="BL46"/>
  <c r="BE46" s="1"/>
  <c r="BL34"/>
  <c r="BK34" s="1"/>
  <c r="BL29"/>
  <c r="BI29" s="1"/>
  <c r="N22" i="7"/>
  <c r="BC38" i="11"/>
  <c r="BB38" s="1"/>
  <c r="AY37" i="10" s="1"/>
  <c r="BC29" i="11"/>
  <c r="AZ29" s="1"/>
  <c r="AZ28" i="10" s="1"/>
  <c r="BC28" i="11"/>
  <c r="BB28" s="1"/>
  <c r="AY27" i="10" s="1"/>
  <c r="BC46" i="11"/>
  <c r="BB46" s="1"/>
  <c r="AY45" i="10" s="1"/>
  <c r="AT38" i="11"/>
  <c r="AS38" s="1"/>
  <c r="AP37" i="10" s="1"/>
  <c r="AT27" i="11"/>
  <c r="AM27" s="1"/>
  <c r="AR26" i="10" s="1"/>
  <c r="AT47" i="11"/>
  <c r="AS47" s="1"/>
  <c r="AP46" i="10" s="1"/>
  <c r="AT46" i="11"/>
  <c r="AO46" s="1"/>
  <c r="AS45" i="10" s="1"/>
  <c r="AT45" i="11"/>
  <c r="AS45" s="1"/>
  <c r="AP44" i="10" s="1"/>
  <c r="AK33" i="11"/>
  <c r="AD33" s="1"/>
  <c r="AI32" i="10" s="1"/>
  <c r="AF43" i="11"/>
  <c r="AJ42" i="10" s="1"/>
  <c r="AF46" i="11"/>
  <c r="AJ45" i="10" s="1"/>
  <c r="AB24" i="11"/>
  <c r="AA24" s="1"/>
  <c r="AB21"/>
  <c r="Y21" s="1"/>
  <c r="S39"/>
  <c r="N39" s="1"/>
  <c r="R38" i="10" s="1"/>
  <c r="S36" i="11"/>
  <c r="P36" s="1"/>
  <c r="P35" i="10" s="1"/>
  <c r="S31" i="11"/>
  <c r="N31" s="1"/>
  <c r="R30" i="10" s="1"/>
  <c r="J37" i="11"/>
  <c r="G37" s="1"/>
  <c r="J29"/>
  <c r="C29" s="1"/>
  <c r="B20" i="7"/>
  <c r="J12" i="11"/>
  <c r="I12" s="1"/>
  <c r="O12" i="22"/>
  <c r="H12"/>
  <c r="D12"/>
  <c r="BC26" i="9"/>
  <c r="AX48"/>
  <c r="BC40"/>
  <c r="BB41"/>
  <c r="AV27"/>
  <c r="K7" i="230" s="1"/>
  <c r="AR24" i="9"/>
  <c r="AN46"/>
  <c r="AL26"/>
  <c r="I6" i="230" s="1"/>
  <c r="AG41" i="9"/>
  <c r="H21" i="230" s="1"/>
  <c r="AI40" i="9"/>
  <c r="AD46"/>
  <c r="AB37"/>
  <c r="G17" i="230" s="1"/>
  <c r="X28" i="9"/>
  <c r="Y29"/>
  <c r="C32"/>
  <c r="BO33" i="8"/>
  <c r="O13" i="221" s="1"/>
  <c r="BR32" i="8"/>
  <c r="BJ42"/>
  <c r="BM41"/>
  <c r="AZ42"/>
  <c r="L22" i="221" s="1"/>
  <c r="AA36" i="8"/>
  <c r="G16" i="221" s="1"/>
  <c r="AD35" i="8"/>
  <c r="R28"/>
  <c r="T29"/>
  <c r="AS33"/>
  <c r="AP34"/>
  <c r="CU24" i="3"/>
  <c r="O26"/>
  <c r="C6" i="209" s="1"/>
  <c r="P27" i="3"/>
  <c r="CK41" i="5"/>
  <c r="CI42"/>
  <c r="CD33"/>
  <c r="CB34"/>
  <c r="M14" i="217" s="1"/>
  <c r="BN42" i="5"/>
  <c r="K22" i="217" s="1"/>
  <c r="BP25" i="5"/>
  <c r="BN26"/>
  <c r="K6" i="217" s="1"/>
  <c r="BC33" i="11"/>
  <c r="AV33" s="1"/>
  <c r="BA32" i="10" s="1"/>
  <c r="AT30" i="11"/>
  <c r="AQ30" s="1"/>
  <c r="AQ29" i="10" s="1"/>
  <c r="AK34" i="11"/>
  <c r="AK35"/>
  <c r="AF35" s="1"/>
  <c r="AJ34" i="10" s="1"/>
  <c r="AK36" i="11"/>
  <c r="AF36" s="1"/>
  <c r="AJ35" i="10" s="1"/>
  <c r="AK28" i="11"/>
  <c r="AD28" s="1"/>
  <c r="AI27" i="10" s="1"/>
  <c r="AK29" i="11"/>
  <c r="AJ29" s="1"/>
  <c r="AG28" i="10" s="1"/>
  <c r="AK30" i="11"/>
  <c r="AJ30" s="1"/>
  <c r="AG29" i="10" s="1"/>
  <c r="AB22" i="11"/>
  <c r="U22" s="1"/>
  <c r="S32"/>
  <c r="R32" s="1"/>
  <c r="O31" i="10" s="1"/>
  <c r="S48" i="11"/>
  <c r="P48" s="1"/>
  <c r="P47" i="10" s="1"/>
  <c r="S28" i="11"/>
  <c r="P28" s="1"/>
  <c r="P27" i="10" s="1"/>
  <c r="J38" i="11"/>
  <c r="E38" s="1"/>
  <c r="J36"/>
  <c r="G36" s="1"/>
  <c r="J32"/>
  <c r="E32" s="1"/>
  <c r="J18"/>
  <c r="C18" s="1"/>
  <c r="J17"/>
  <c r="C17" s="1"/>
  <c r="CR20" i="5"/>
  <c r="D6" i="24"/>
  <c r="D7" s="1"/>
  <c r="D8" s="1"/>
  <c r="BQ43" i="9"/>
  <c r="BQ37"/>
  <c r="BQ25"/>
  <c r="O5" i="231" s="1"/>
  <c r="BL41" i="9"/>
  <c r="N21" i="231" s="1"/>
  <c r="BL37" i="9"/>
  <c r="BL25"/>
  <c r="N5" i="231" s="1"/>
  <c r="BG41" i="9"/>
  <c r="M21" i="231" s="1"/>
  <c r="BG33" i="9"/>
  <c r="M13" i="231" s="1"/>
  <c r="BG27" i="9"/>
  <c r="M7" i="231" s="1"/>
  <c r="BH24" i="8"/>
  <c r="BI39" i="5"/>
  <c r="AN27"/>
  <c r="AG29"/>
  <c r="Z33"/>
  <c r="X34"/>
  <c r="E14" i="217" s="1"/>
  <c r="J26" i="5"/>
  <c r="C6" i="217" s="1"/>
  <c r="L27" i="5"/>
  <c r="DR33" i="76"/>
  <c r="DV34"/>
  <c r="DA33"/>
  <c r="DE34"/>
  <c r="AW41" i="9"/>
  <c r="K21" i="231" s="1"/>
  <c r="AW37" i="9"/>
  <c r="K17" i="231" s="1"/>
  <c r="AW25" i="9"/>
  <c r="K5" i="231" s="1"/>
  <c r="AR33" i="9"/>
  <c r="J13" i="231" s="1"/>
  <c r="AR29" i="9"/>
  <c r="J9" i="231" s="1"/>
  <c r="AS26" i="9"/>
  <c r="AM41"/>
  <c r="AH35"/>
  <c r="H15" i="231" s="1"/>
  <c r="AC35" i="9"/>
  <c r="G15" i="231" s="1"/>
  <c r="AC27" i="9"/>
  <c r="G7" i="231" s="1"/>
  <c r="X41" i="9"/>
  <c r="F21" i="231" s="1"/>
  <c r="X37" i="9"/>
  <c r="F17" i="231" s="1"/>
  <c r="X33" i="9"/>
  <c r="F13" i="231" s="1"/>
  <c r="Y30" i="9"/>
  <c r="S33"/>
  <c r="E13" i="231" s="1"/>
  <c r="T30" i="9"/>
  <c r="N37"/>
  <c r="D17" i="231" s="1"/>
  <c r="M37" i="9"/>
  <c r="D17" i="230" s="1"/>
  <c r="N33" i="9"/>
  <c r="D13" i="231" s="1"/>
  <c r="M33" i="9"/>
  <c r="D13" i="230" s="1"/>
  <c r="N27" i="9"/>
  <c r="D7" i="231" s="1"/>
  <c r="M27" i="9"/>
  <c r="D7" i="230" s="1"/>
  <c r="I46" i="9"/>
  <c r="C26" i="231" s="1"/>
  <c r="I38" i="9"/>
  <c r="I34"/>
  <c r="C14" i="231" s="1"/>
  <c r="BP43" i="8"/>
  <c r="BP37"/>
  <c r="BP25"/>
  <c r="O5" i="222" s="1"/>
  <c r="BK32" i="8"/>
  <c r="N12" i="222" s="1"/>
  <c r="BF41" i="8"/>
  <c r="M21" i="222" s="1"/>
  <c r="BF33" i="8"/>
  <c r="M13" i="222" s="1"/>
  <c r="BF27" i="8"/>
  <c r="M7" i="222" s="1"/>
  <c r="BA36" i="8"/>
  <c r="L16" i="222" s="1"/>
  <c r="BA26" i="8"/>
  <c r="L6" i="222" s="1"/>
  <c r="AV41" i="8"/>
  <c r="K21" i="222" s="1"/>
  <c r="AV37" i="8"/>
  <c r="K17" i="222" s="1"/>
  <c r="AV25" i="8"/>
  <c r="K5" i="222" s="1"/>
  <c r="AQ29" i="8"/>
  <c r="J9" i="222" s="1"/>
  <c r="AS26" i="8"/>
  <c r="AN29"/>
  <c r="AG35"/>
  <c r="H15" i="222" s="1"/>
  <c r="W41" i="8"/>
  <c r="F21" i="222" s="1"/>
  <c r="W37" i="8"/>
  <c r="F17" i="222" s="1"/>
  <c r="W33" i="8"/>
  <c r="F13" i="222" s="1"/>
  <c r="Y30" i="8"/>
  <c r="R33"/>
  <c r="E13" i="222" s="1"/>
  <c r="T30" i="8"/>
  <c r="M37"/>
  <c r="D17" i="222" s="1"/>
  <c r="L37" i="8"/>
  <c r="D17" i="221" s="1"/>
  <c r="CU40" i="3"/>
  <c r="J20" i="209" s="1"/>
  <c r="CU37" i="3"/>
  <c r="CU29"/>
  <c r="J9" i="209" s="1"/>
  <c r="O38" i="3"/>
  <c r="P28"/>
  <c r="BB45" i="5"/>
  <c r="BA49"/>
  <c r="I29" i="218" s="1"/>
  <c r="AZ28" i="5"/>
  <c r="I8" i="217" s="1"/>
  <c r="BB29" i="5"/>
  <c r="AU45"/>
  <c r="AT49"/>
  <c r="AG41"/>
  <c r="Z29"/>
  <c r="CR33" i="76"/>
  <c r="CV34"/>
  <c r="FC43" i="3"/>
  <c r="FC40"/>
  <c r="FC37"/>
  <c r="FC32"/>
  <c r="O12" i="209" s="1"/>
  <c r="EQ41" i="3"/>
  <c r="N21" i="209" s="1"/>
  <c r="EQ37" i="3"/>
  <c r="EQ32"/>
  <c r="N12" i="209" s="1"/>
  <c r="EQ25" i="3"/>
  <c r="N5" i="209" s="1"/>
  <c r="EE41" i="3"/>
  <c r="M21" i="209" s="1"/>
  <c r="EE38" i="3"/>
  <c r="EE33"/>
  <c r="M13" i="209" s="1"/>
  <c r="EE28" i="3"/>
  <c r="M8" i="209" s="1"/>
  <c r="DS41" i="3"/>
  <c r="L21" i="209" s="1"/>
  <c r="DS36" i="3"/>
  <c r="L16" i="209" s="1"/>
  <c r="DG37" i="3"/>
  <c r="K17" i="209" s="1"/>
  <c r="DG32" i="3"/>
  <c r="K12" i="209" s="1"/>
  <c r="DG25" i="3"/>
  <c r="K5" i="209" s="1"/>
  <c r="CU33" i="3"/>
  <c r="J13" i="209" s="1"/>
  <c r="CJ28" i="3"/>
  <c r="BW40"/>
  <c r="H20" i="209" s="1"/>
  <c r="BW35" i="3"/>
  <c r="H15" i="209" s="1"/>
  <c r="BW30" i="3"/>
  <c r="H10" i="209" s="1"/>
  <c r="BK35" i="3"/>
  <c r="G15" i="209" s="1"/>
  <c r="BK26" i="3"/>
  <c r="G6" i="209" s="1"/>
  <c r="AY37" i="3"/>
  <c r="F17" i="209" s="1"/>
  <c r="AZ30" i="3"/>
  <c r="C35" i="76"/>
  <c r="G35" s="1"/>
  <c r="B36" i="82" s="1"/>
  <c r="CQ40" i="5"/>
  <c r="CQ32"/>
  <c r="O12" i="218" s="1"/>
  <c r="CJ32" i="5"/>
  <c r="N12" i="218" s="1"/>
  <c r="CC38" i="5"/>
  <c r="CC28"/>
  <c r="M8" i="218" s="1"/>
  <c r="BV36" i="5"/>
  <c r="L16" i="218" s="1"/>
  <c r="BV26" i="5"/>
  <c r="L6" i="218" s="1"/>
  <c r="BO46" i="5"/>
  <c r="K26" i="218" s="1"/>
  <c r="BO32" i="5"/>
  <c r="K12" i="218" s="1"/>
  <c r="BI25" i="5"/>
  <c r="AA34" i="76"/>
  <c r="W33"/>
  <c r="R34"/>
  <c r="N33"/>
  <c r="E30" i="60"/>
  <c r="E30" i="59" s="1"/>
  <c r="H31" i="7" s="1"/>
  <c r="E11" i="228" s="1"/>
  <c r="BB34" i="76"/>
  <c r="AX33"/>
  <c r="AS34"/>
  <c r="AO33"/>
  <c r="S34"/>
  <c r="O33"/>
  <c r="AT30" i="5"/>
  <c r="H10" i="218" s="1"/>
  <c r="R40" i="5"/>
  <c r="D20" i="218" s="1"/>
  <c r="Q40" i="5"/>
  <c r="D20" i="217" s="1"/>
  <c r="R34" i="5"/>
  <c r="D14" i="218" s="1"/>
  <c r="S27" i="5"/>
  <c r="S26"/>
  <c r="L28"/>
  <c r="E48"/>
  <c r="D35"/>
  <c r="B15" i="218" s="1"/>
  <c r="D31" i="5"/>
  <c r="B11" i="218" s="1"/>
  <c r="D27" i="5"/>
  <c r="B7" i="218" s="1"/>
  <c r="I29" i="33"/>
  <c r="F29"/>
  <c r="L43" i="27"/>
  <c r="K38" i="39"/>
  <c r="K38" i="27" s="1"/>
  <c r="K32" i="39"/>
  <c r="K32" i="27" s="1"/>
  <c r="G41" i="39"/>
  <c r="G41" i="27" s="1"/>
  <c r="DV39" i="76"/>
  <c r="CT39"/>
  <c r="CB39"/>
  <c r="BU39"/>
  <c r="AJ39"/>
  <c r="J46" i="39"/>
  <c r="J46" i="27" s="1"/>
  <c r="G37" i="39"/>
  <c r="G37" i="27" s="1"/>
  <c r="BB39" i="76"/>
  <c r="Q39"/>
  <c r="H39"/>
  <c r="O35" i="40"/>
  <c r="O35" i="28" s="1"/>
  <c r="L36" i="40"/>
  <c r="L36" i="28" s="1"/>
  <c r="F33" i="40"/>
  <c r="F33" i="28" s="1"/>
  <c r="CN50" i="3"/>
  <c r="J28" i="35"/>
  <c r="G14" i="77"/>
  <c r="G13"/>
  <c r="G12"/>
  <c r="G11"/>
  <c r="G10"/>
  <c r="G9"/>
  <c r="G8"/>
  <c r="G7"/>
  <c r="G5"/>
  <c r="H4"/>
  <c r="J4"/>
  <c r="J14"/>
  <c r="H14"/>
  <c r="J12"/>
  <c r="J11"/>
  <c r="H11"/>
  <c r="J10"/>
  <c r="H10"/>
  <c r="J9"/>
  <c r="H9"/>
  <c r="J8"/>
  <c r="H6"/>
  <c r="D4" i="118"/>
  <c r="CZ50" i="3"/>
  <c r="EV50"/>
  <c r="CB50"/>
  <c r="B17" i="47"/>
  <c r="B26" i="86"/>
  <c r="C13" i="48"/>
  <c r="F14" i="47" s="1"/>
  <c r="G14" s="1"/>
  <c r="F15"/>
  <c r="BC40"/>
  <c r="BC41" s="1"/>
  <c r="BC42" s="1"/>
  <c r="BC43" s="1"/>
  <c r="BC44" s="1"/>
  <c r="AK39"/>
  <c r="AK40" s="1"/>
  <c r="AK41" s="1"/>
  <c r="AK42" s="1"/>
  <c r="AK43" s="1"/>
  <c r="AK44" s="1"/>
  <c r="L42" i="39"/>
  <c r="L42" i="27" s="1"/>
  <c r="L36" i="39"/>
  <c r="L36" i="27" s="1"/>
  <c r="K45" i="39"/>
  <c r="K45" i="27" s="1"/>
  <c r="D34" i="39"/>
  <c r="D34" i="27" s="1"/>
  <c r="C40" i="39"/>
  <c r="C40" i="27" s="1"/>
  <c r="K37" i="40"/>
  <c r="K37" i="28" s="1"/>
  <c r="K44" i="40"/>
  <c r="K44" i="28" s="1"/>
  <c r="F41" i="40"/>
  <c r="F41" i="28" s="1"/>
  <c r="J32" i="39"/>
  <c r="J32" i="27" s="1"/>
  <c r="I36" i="39"/>
  <c r="I36" i="27" s="1"/>
  <c r="F41" i="39"/>
  <c r="F41" i="27" s="1"/>
  <c r="F33" i="39"/>
  <c r="F33" i="27" s="1"/>
  <c r="E39" i="39"/>
  <c r="E39" i="27" s="1"/>
  <c r="D40" i="39"/>
  <c r="D40" i="27" s="1"/>
  <c r="D32" i="39"/>
  <c r="D32" i="27" s="1"/>
  <c r="C38" i="39"/>
  <c r="C38" i="27" s="1"/>
  <c r="B42" i="39"/>
  <c r="B42" i="27" s="1"/>
  <c r="B34" i="39"/>
  <c r="B34" i="27" s="1"/>
  <c r="O37" i="40"/>
  <c r="O37" i="28" s="1"/>
  <c r="E35" i="39"/>
  <c r="E35" i="27" s="1"/>
  <c r="E33" i="40"/>
  <c r="E33" i="28" s="1"/>
  <c r="T33" i="27" s="1"/>
  <c r="E38" i="40"/>
  <c r="E38" i="28" s="1"/>
  <c r="T38" i="27" s="1"/>
  <c r="E38" i="39"/>
  <c r="E38" i="27" s="1"/>
  <c r="H33" i="39"/>
  <c r="H33" i="27" s="1"/>
  <c r="G49" i="40"/>
  <c r="G49" i="28" s="1"/>
  <c r="N49" i="40"/>
  <c r="N49" i="28" s="1"/>
  <c r="O49" i="40"/>
  <c r="O49" i="28" s="1"/>
  <c r="O41" i="39"/>
  <c r="O41" i="27" s="1"/>
  <c r="O37" i="39"/>
  <c r="O37" i="27" s="1"/>
  <c r="M39" i="39"/>
  <c r="M39" i="27" s="1"/>
  <c r="K43" i="39"/>
  <c r="K43" i="27" s="1"/>
  <c r="F49" i="39"/>
  <c r="F49" i="27" s="1"/>
  <c r="G49" i="39"/>
  <c r="G49" i="27" s="1"/>
  <c r="F11" i="105"/>
  <c r="F12"/>
  <c r="U35"/>
  <c r="U39"/>
  <c r="AT41"/>
  <c r="AT24"/>
  <c r="AO21"/>
  <c r="AO22"/>
  <c r="F17"/>
  <c r="AT12"/>
  <c r="K11" i="26"/>
  <c r="AV13" i="105"/>
  <c r="AX13" s="1"/>
  <c r="J9" i="26"/>
  <c r="AQ11" i="105"/>
  <c r="AS11" s="1"/>
  <c r="AT11" s="1"/>
  <c r="H10" i="26"/>
  <c r="F10"/>
  <c r="W12" i="105"/>
  <c r="Y12" s="1"/>
  <c r="E6" i="26"/>
  <c r="R8" i="105"/>
  <c r="T8" s="1"/>
  <c r="U8" s="1"/>
  <c r="K31"/>
  <c r="AO26"/>
  <c r="L11" i="26"/>
  <c r="F18" i="105"/>
  <c r="AT15"/>
  <c r="AT17"/>
  <c r="AT19"/>
  <c r="AT21"/>
  <c r="AT23"/>
  <c r="AO25"/>
  <c r="AO27"/>
  <c r="AO37"/>
  <c r="K32"/>
  <c r="AF50" i="3"/>
  <c r="DV44" i="11"/>
  <c r="DT21"/>
  <c r="DV34"/>
  <c r="DV32"/>
  <c r="DV43"/>
  <c r="CF29"/>
  <c r="CM25"/>
  <c r="CH25" s="1"/>
  <c r="CM43"/>
  <c r="CH43" s="1"/>
  <c r="CC47"/>
  <c r="BZ46" i="10" s="1"/>
  <c r="BI32" i="11"/>
  <c r="AQ38"/>
  <c r="AQ37" i="10" s="1"/>
  <c r="Z23" i="7"/>
  <c r="Z21"/>
  <c r="Z19"/>
  <c r="Z17"/>
  <c r="Z15"/>
  <c r="F23" i="105"/>
  <c r="F7"/>
  <c r="DW22" i="11"/>
  <c r="DT22" s="1"/>
  <c r="DR34"/>
  <c r="DR32"/>
  <c r="DR43"/>
  <c r="DV19"/>
  <c r="AB17" i="7"/>
  <c r="DM40" i="11"/>
  <c r="CL29"/>
  <c r="CM27"/>
  <c r="CH27" s="1"/>
  <c r="CM45"/>
  <c r="CH45" s="1"/>
  <c r="BR38"/>
  <c r="BR37" i="10" s="1"/>
  <c r="BT32" i="11"/>
  <c r="BQ31" i="10" s="1"/>
  <c r="BP32" i="11"/>
  <c r="BT31" i="10" s="1"/>
  <c r="AM30" i="11"/>
  <c r="AR29" i="10" s="1"/>
  <c r="AS32" i="11"/>
  <c r="AP31" i="10" s="1"/>
  <c r="AO32" i="11"/>
  <c r="AS31" i="10" s="1"/>
  <c r="AJ42" i="11"/>
  <c r="AG41" i="10" s="1"/>
  <c r="AH42" i="11"/>
  <c r="AH41" i="10" s="1"/>
  <c r="AD47" i="11"/>
  <c r="AI46" i="10" s="1"/>
  <c r="AF47" i="11"/>
  <c r="AJ46" i="10" s="1"/>
  <c r="AD29" i="11"/>
  <c r="AI28" i="10" s="1"/>
  <c r="Z22" i="7"/>
  <c r="Z20"/>
  <c r="Z18"/>
  <c r="Z16"/>
  <c r="Z14"/>
  <c r="R23"/>
  <c r="S23" s="1"/>
  <c r="BW23" i="10" s="1"/>
  <c r="R19" i="7"/>
  <c r="S19" s="1"/>
  <c r="BW19" i="10" s="1"/>
  <c r="F21" i="105"/>
  <c r="DW45" i="11"/>
  <c r="DR42"/>
  <c r="DP24"/>
  <c r="DR19"/>
  <c r="DP19"/>
  <c r="AB21" i="7"/>
  <c r="AB16"/>
  <c r="AB15"/>
  <c r="AB23"/>
  <c r="DE32" i="11"/>
  <c r="DD32" s="1"/>
  <c r="DE20"/>
  <c r="P33"/>
  <c r="P32" i="10" s="1"/>
  <c r="G44" i="11"/>
  <c r="J20"/>
  <c r="E20" s="1"/>
  <c r="J14"/>
  <c r="E14" s="1"/>
  <c r="CV25"/>
  <c r="CS25" s="1"/>
  <c r="CS24" i="10" s="1"/>
  <c r="CM42" i="11"/>
  <c r="CJ42" s="1"/>
  <c r="CL43"/>
  <c r="CM31"/>
  <c r="CJ31" s="1"/>
  <c r="CM24"/>
  <c r="CD25"/>
  <c r="CC25" s="1"/>
  <c r="BZ24" i="10" s="1"/>
  <c r="CD48" i="11"/>
  <c r="CA48" s="1"/>
  <c r="CA47" i="10" s="1"/>
  <c r="CD39" i="11"/>
  <c r="CA39" s="1"/>
  <c r="CA38" i="10" s="1"/>
  <c r="CC36" i="11"/>
  <c r="BZ35" i="10" s="1"/>
  <c r="BN29" i="11"/>
  <c r="BS28" i="10" s="1"/>
  <c r="BU28" i="11"/>
  <c r="BR28" s="1"/>
  <c r="BR27" i="10" s="1"/>
  <c r="BN48" i="11"/>
  <c r="BS47" i="10" s="1"/>
  <c r="BP43" i="11"/>
  <c r="BT42" i="10" s="1"/>
  <c r="BU34" i="11"/>
  <c r="BL21"/>
  <c r="BE21" s="1"/>
  <c r="N19" i="7"/>
  <c r="N18"/>
  <c r="BL31" i="11"/>
  <c r="BI31" s="1"/>
  <c r="BK32"/>
  <c r="BL41"/>
  <c r="BE41" s="1"/>
  <c r="BI44"/>
  <c r="BE17"/>
  <c r="BL48"/>
  <c r="BK48" s="1"/>
  <c r="BL39"/>
  <c r="BL23"/>
  <c r="BI23" s="1"/>
  <c r="BC37"/>
  <c r="AV37" s="1"/>
  <c r="BA36" i="10" s="1"/>
  <c r="BB13" i="11"/>
  <c r="AY12" i="10" s="1"/>
  <c r="BC12" s="1"/>
  <c r="AU12" i="13" s="1"/>
  <c r="BC12" i="11"/>
  <c r="BC45"/>
  <c r="AZ45" s="1"/>
  <c r="AZ44" i="10" s="1"/>
  <c r="AQ39" i="11"/>
  <c r="AQ38" i="10" s="1"/>
  <c r="AT29" i="11"/>
  <c r="AQ29" s="1"/>
  <c r="AQ28" i="10" s="1"/>
  <c r="F22" i="7"/>
  <c r="F20"/>
  <c r="F18"/>
  <c r="F15"/>
  <c r="I44" i="11"/>
  <c r="E35"/>
  <c r="P43"/>
  <c r="P42" i="10" s="1"/>
  <c r="R37" i="11"/>
  <c r="O36" i="10" s="1"/>
  <c r="I46" i="11"/>
  <c r="G41"/>
  <c r="J48"/>
  <c r="E48" s="1"/>
  <c r="J23"/>
  <c r="E23" s="1"/>
  <c r="W45"/>
  <c r="BB36"/>
  <c r="AY35" i="10" s="1"/>
  <c r="BB11" i="11"/>
  <c r="AY10" i="10" s="1"/>
  <c r="BC10" s="1"/>
  <c r="AU10" i="13" s="1"/>
  <c r="F21" i="7"/>
  <c r="F16"/>
  <c r="F19"/>
  <c r="S35" i="11"/>
  <c r="R35" s="1"/>
  <c r="O34" i="10" s="1"/>
  <c r="R36" i="11"/>
  <c r="O35" i="10" s="1"/>
  <c r="S45" i="11"/>
  <c r="N45" s="1"/>
  <c r="R44" i="10" s="1"/>
  <c r="B19" i="7"/>
  <c r="I19" i="11"/>
  <c r="B13" i="7"/>
  <c r="B14"/>
  <c r="J21" i="11"/>
  <c r="G21" s="1"/>
  <c r="B18" i="7"/>
  <c r="B15"/>
  <c r="L7" i="59"/>
  <c r="V8" i="7"/>
  <c r="W8" s="1"/>
  <c r="CO8" i="10" s="1"/>
  <c r="L21" i="59"/>
  <c r="V22" i="7"/>
  <c r="L19" i="59"/>
  <c r="V20" i="7"/>
  <c r="W20" s="1"/>
  <c r="CO20" i="10" s="1"/>
  <c r="L17" i="59"/>
  <c r="V18" i="7"/>
  <c r="L15" i="59"/>
  <c r="V16" i="7"/>
  <c r="W16" s="1"/>
  <c r="CO16" i="10" s="1"/>
  <c r="L13" i="59"/>
  <c r="V14" i="7"/>
  <c r="L11" i="59"/>
  <c r="V12" i="7"/>
  <c r="W12" s="1"/>
  <c r="CO12" i="10" s="1"/>
  <c r="L9" i="59"/>
  <c r="V10" i="7"/>
  <c r="E24" i="109"/>
  <c r="E31"/>
  <c r="E25"/>
  <c r="E27"/>
  <c r="E29"/>
  <c r="H24"/>
  <c r="H28"/>
  <c r="H29"/>
  <c r="H31"/>
  <c r="H30" i="110" s="1"/>
  <c r="H30" i="111" s="1"/>
  <c r="X31" i="105" s="1"/>
  <c r="Y31" s="1"/>
  <c r="AD30" i="109"/>
  <c r="AD28"/>
  <c r="AD26"/>
  <c r="AD25"/>
  <c r="AC31"/>
  <c r="AC30"/>
  <c r="AC27"/>
  <c r="V24"/>
  <c r="V31"/>
  <c r="V30"/>
  <c r="V27"/>
  <c r="I24"/>
  <c r="I27"/>
  <c r="I26"/>
  <c r="Z29"/>
  <c r="Z31"/>
  <c r="Z25"/>
  <c r="Z26"/>
  <c r="Z30"/>
  <c r="Z28"/>
  <c r="Z27"/>
  <c r="Z34"/>
  <c r="Z37"/>
  <c r="Z39"/>
  <c r="Z38" i="110" s="1"/>
  <c r="Z38" i="111" s="1"/>
  <c r="BG39" i="105" s="1"/>
  <c r="BH39" s="1"/>
  <c r="Z35" i="109"/>
  <c r="Z33"/>
  <c r="Z32"/>
  <c r="J40"/>
  <c r="J39" i="110" s="1"/>
  <c r="J39" i="111" s="1"/>
  <c r="AH40" i="105" s="1"/>
  <c r="AI40" s="1"/>
  <c r="J37" i="109"/>
  <c r="J36" i="110" s="1"/>
  <c r="J36" i="111" s="1"/>
  <c r="AH37" i="105" s="1"/>
  <c r="AI37" s="1"/>
  <c r="J39" i="109"/>
  <c r="J38" i="110" s="1"/>
  <c r="J38" i="111" s="1"/>
  <c r="AH39" i="105" s="1"/>
  <c r="AI39" s="1"/>
  <c r="I32" i="109"/>
  <c r="I31" i="110" s="1"/>
  <c r="I31" i="111" s="1"/>
  <c r="AC32" i="105" s="1"/>
  <c r="AD32" s="1"/>
  <c r="I33" i="109"/>
  <c r="I32" i="110" s="1"/>
  <c r="I32" i="111" s="1"/>
  <c r="AC33" i="105" s="1"/>
  <c r="AD33" s="1"/>
  <c r="I35" i="109"/>
  <c r="I34" i="110" s="1"/>
  <c r="I34" i="111" s="1"/>
  <c r="AC35" i="105" s="1"/>
  <c r="AD35" s="1"/>
  <c r="I39" i="109"/>
  <c r="I38" i="110" s="1"/>
  <c r="I38" i="111" s="1"/>
  <c r="AC39" i="105" s="1"/>
  <c r="AD39" s="1"/>
  <c r="I38" i="109"/>
  <c r="I37"/>
  <c r="I36" i="110" s="1"/>
  <c r="I36" i="111" s="1"/>
  <c r="AC37" i="105" s="1"/>
  <c r="AD37" s="1"/>
  <c r="I36" i="109"/>
  <c r="I35" i="110" s="1"/>
  <c r="I35" i="111" s="1"/>
  <c r="AC36" i="105" s="1"/>
  <c r="AD36" s="1"/>
  <c r="I40" i="109"/>
  <c r="I34"/>
  <c r="I33" i="110" s="1"/>
  <c r="I33" i="111" s="1"/>
  <c r="AC34" i="105" s="1"/>
  <c r="AD34" s="1"/>
  <c r="V34" i="109"/>
  <c r="V33" i="110" s="1"/>
  <c r="V33" i="111" s="1"/>
  <c r="AW34" i="105" s="1"/>
  <c r="AX34" s="1"/>
  <c r="V36" i="109"/>
  <c r="V35" i="110" s="1"/>
  <c r="V35" i="111" s="1"/>
  <c r="AW36" i="105" s="1"/>
  <c r="AX36" s="1"/>
  <c r="V38" i="109"/>
  <c r="V37" i="110" s="1"/>
  <c r="V37" i="111" s="1"/>
  <c r="AW38" i="105" s="1"/>
  <c r="AX38" s="1"/>
  <c r="V35" i="109"/>
  <c r="V34" i="110" s="1"/>
  <c r="V34" i="111" s="1"/>
  <c r="AW35" i="105" s="1"/>
  <c r="AX35" s="1"/>
  <c r="V33" i="109"/>
  <c r="V32" i="110" s="1"/>
  <c r="V32" i="111" s="1"/>
  <c r="AW33" i="105" s="1"/>
  <c r="AX33" s="1"/>
  <c r="AD33" i="109"/>
  <c r="AD35"/>
  <c r="AD34" i="110" s="1"/>
  <c r="AD34" i="111" s="1"/>
  <c r="BQ35" i="105" s="1"/>
  <c r="BR35" s="1"/>
  <c r="AD37" i="109"/>
  <c r="AD36" i="110" s="1"/>
  <c r="AD36" i="111" s="1"/>
  <c r="BQ37" i="105" s="1"/>
  <c r="BR37" s="1"/>
  <c r="AD39" i="109"/>
  <c r="AD38" i="110" s="1"/>
  <c r="AD38" i="111" s="1"/>
  <c r="BQ39" i="105" s="1"/>
  <c r="BR39" s="1"/>
  <c r="AC34" i="109"/>
  <c r="AC33" i="110" s="1"/>
  <c r="AC33" i="111" s="1"/>
  <c r="BL34" i="105" s="1"/>
  <c r="BM34" s="1"/>
  <c r="AC36" i="109"/>
  <c r="AC35" i="110" s="1"/>
  <c r="AC35" i="111" s="1"/>
  <c r="BL36" i="105" s="1"/>
  <c r="BM36" s="1"/>
  <c r="AC38" i="109"/>
  <c r="AC37" i="110" s="1"/>
  <c r="AC37" i="111" s="1"/>
  <c r="BL38" i="105" s="1"/>
  <c r="BM38" s="1"/>
  <c r="AC35" i="109"/>
  <c r="AC33"/>
  <c r="AC32" i="110" s="1"/>
  <c r="AC32" i="111" s="1"/>
  <c r="BL33" i="105" s="1"/>
  <c r="BM33" s="1"/>
  <c r="E32" i="109"/>
  <c r="E31" i="110" s="1"/>
  <c r="E31" i="111" s="1"/>
  <c r="N32" i="105" s="1"/>
  <c r="O32" s="1"/>
  <c r="E39" i="109"/>
  <c r="E38" i="110" s="1"/>
  <c r="E38" i="111" s="1"/>
  <c r="N39" i="105" s="1"/>
  <c r="O39" s="1"/>
  <c r="E37" i="109"/>
  <c r="E36" i="110" s="1"/>
  <c r="E36" i="111" s="1"/>
  <c r="N37" i="105" s="1"/>
  <c r="O37" s="1"/>
  <c r="E40" i="109"/>
  <c r="E39" i="110" s="1"/>
  <c r="E39" i="111" s="1"/>
  <c r="N40" i="105" s="1"/>
  <c r="O40" s="1"/>
  <c r="Y34" i="109"/>
  <c r="Y33" i="110" s="1"/>
  <c r="Y33" i="111" s="1"/>
  <c r="BB34" i="105" s="1"/>
  <c r="BC34" s="1"/>
  <c r="Y25" i="109"/>
  <c r="Y28"/>
  <c r="Y26"/>
  <c r="Y27"/>
  <c r="E41"/>
  <c r="E40" i="110" s="1"/>
  <c r="E40" i="111" s="1"/>
  <c r="N41" i="105" s="1"/>
  <c r="I41" i="109"/>
  <c r="I40" i="110" s="1"/>
  <c r="I40" i="111" s="1"/>
  <c r="AC41" i="105" s="1"/>
  <c r="Y41" i="109"/>
  <c r="AD41"/>
  <c r="AD40" i="110" s="1"/>
  <c r="AD40" i="111" s="1"/>
  <c r="BQ41" i="105" s="1"/>
  <c r="E30" i="109"/>
  <c r="E26"/>
  <c r="E28"/>
  <c r="H30"/>
  <c r="H25"/>
  <c r="H26"/>
  <c r="H27"/>
  <c r="AD31"/>
  <c r="AD30" i="110" s="1"/>
  <c r="AD30" i="111" s="1"/>
  <c r="BQ31" i="105" s="1"/>
  <c r="BR31" s="1"/>
  <c r="AD24" i="109"/>
  <c r="AD29"/>
  <c r="AD27"/>
  <c r="AC29"/>
  <c r="AC28"/>
  <c r="V26"/>
  <c r="V25"/>
  <c r="V29"/>
  <c r="V28"/>
  <c r="I25"/>
  <c r="I31"/>
  <c r="I29"/>
  <c r="I28"/>
  <c r="I30"/>
  <c r="Z24"/>
  <c r="Z40"/>
  <c r="Z39" i="110" s="1"/>
  <c r="Z39" i="111" s="1"/>
  <c r="BG40" i="105" s="1"/>
  <c r="BH40" s="1"/>
  <c r="Z36" i="109"/>
  <c r="Z38"/>
  <c r="J34"/>
  <c r="J33" i="110" s="1"/>
  <c r="J33" i="111" s="1"/>
  <c r="AH34" i="105" s="1"/>
  <c r="AI34" s="1"/>
  <c r="J36" i="109"/>
  <c r="J35" i="110" s="1"/>
  <c r="J35" i="111" s="1"/>
  <c r="AH36" i="105" s="1"/>
  <c r="AI36" s="1"/>
  <c r="J38" i="109"/>
  <c r="J37" i="110" s="1"/>
  <c r="J37" i="111" s="1"/>
  <c r="AH38" i="105" s="1"/>
  <c r="AI38" s="1"/>
  <c r="J35" i="109"/>
  <c r="J34" i="110" s="1"/>
  <c r="J34" i="111" s="1"/>
  <c r="AH35" i="105" s="1"/>
  <c r="AI35" s="1"/>
  <c r="V40" i="109"/>
  <c r="V39" i="110" s="1"/>
  <c r="V39" i="111" s="1"/>
  <c r="AW40" i="105" s="1"/>
  <c r="AX40" s="1"/>
  <c r="V37" i="109"/>
  <c r="V36" i="110" s="1"/>
  <c r="V36" i="111" s="1"/>
  <c r="AW37" i="105" s="1"/>
  <c r="AX37" s="1"/>
  <c r="V39" i="109"/>
  <c r="V32"/>
  <c r="AD32"/>
  <c r="AD31" i="110" s="1"/>
  <c r="AD31" i="111" s="1"/>
  <c r="BQ32" i="105" s="1"/>
  <c r="BR32" s="1"/>
  <c r="AD34" i="109"/>
  <c r="AD36"/>
  <c r="AD35" i="110" s="1"/>
  <c r="AD35" i="111" s="1"/>
  <c r="BQ36" i="105" s="1"/>
  <c r="BR36" s="1"/>
  <c r="AD38" i="109"/>
  <c r="AD37" i="110" s="1"/>
  <c r="AD37" i="111" s="1"/>
  <c r="BQ38" i="105" s="1"/>
  <c r="BR38" s="1"/>
  <c r="AD40" i="109"/>
  <c r="AD39" i="110" s="1"/>
  <c r="AD39" i="111" s="1"/>
  <c r="BQ40" i="105" s="1"/>
  <c r="BR40" s="1"/>
  <c r="AC40" i="109"/>
  <c r="AC39" i="110" s="1"/>
  <c r="AC39" i="111" s="1"/>
  <c r="BL40" i="105" s="1"/>
  <c r="BM40" s="1"/>
  <c r="AC37" i="109"/>
  <c r="AC36" i="110" s="1"/>
  <c r="AC36" i="111" s="1"/>
  <c r="BL37" i="105" s="1"/>
  <c r="BM37" s="1"/>
  <c r="AC39" i="109"/>
  <c r="AC38" i="110" s="1"/>
  <c r="AC38" i="111" s="1"/>
  <c r="BL39" i="105" s="1"/>
  <c r="BM39" s="1"/>
  <c r="AC32" i="109"/>
  <c r="AC31" i="110" s="1"/>
  <c r="AC31" i="111" s="1"/>
  <c r="BL32" i="105" s="1"/>
  <c r="BM32" s="1"/>
  <c r="H34" i="109"/>
  <c r="H33" i="110" s="1"/>
  <c r="H33" i="111" s="1"/>
  <c r="X34" i="105" s="1"/>
  <c r="Y34" s="1"/>
  <c r="H40" i="109"/>
  <c r="H39" i="110" s="1"/>
  <c r="H39" i="111" s="1"/>
  <c r="X40" i="105" s="1"/>
  <c r="Y40" s="1"/>
  <c r="H36" i="109"/>
  <c r="H35" i="110" s="1"/>
  <c r="H35" i="111" s="1"/>
  <c r="X36" i="105" s="1"/>
  <c r="Y36" s="1"/>
  <c r="H37" i="109"/>
  <c r="H36" i="110" s="1"/>
  <c r="H36" i="111" s="1"/>
  <c r="X37" i="105" s="1"/>
  <c r="Y37" s="1"/>
  <c r="H38" i="109"/>
  <c r="H37" i="110" s="1"/>
  <c r="H37" i="111" s="1"/>
  <c r="X38" i="105" s="1"/>
  <c r="Y38" s="1"/>
  <c r="H39" i="109"/>
  <c r="H35"/>
  <c r="H33"/>
  <c r="H32" i="110" s="1"/>
  <c r="H32" i="111" s="1"/>
  <c r="X33" i="105" s="1"/>
  <c r="Y33" s="1"/>
  <c r="H32" i="109"/>
  <c r="E33"/>
  <c r="E32" i="110" s="1"/>
  <c r="E32" i="111" s="1"/>
  <c r="N33" i="105" s="1"/>
  <c r="O33" s="1"/>
  <c r="E35" i="109"/>
  <c r="E34" i="110" s="1"/>
  <c r="E34" i="111" s="1"/>
  <c r="N35" i="105" s="1"/>
  <c r="O35" s="1"/>
  <c r="E38" i="109"/>
  <c r="E37" i="110" s="1"/>
  <c r="E37" i="111" s="1"/>
  <c r="N38" i="105" s="1"/>
  <c r="O38" s="1"/>
  <c r="E36" i="109"/>
  <c r="E35" i="110" s="1"/>
  <c r="E35" i="111" s="1"/>
  <c r="N36" i="105" s="1"/>
  <c r="O36" s="1"/>
  <c r="E34" i="109"/>
  <c r="Y24"/>
  <c r="Y32"/>
  <c r="Y31" i="110" s="1"/>
  <c r="Y31" i="111" s="1"/>
  <c r="BB32" i="105" s="1"/>
  <c r="BC32" s="1"/>
  <c r="Y33" i="109"/>
  <c r="Y32" i="110" s="1"/>
  <c r="Y32" i="111" s="1"/>
  <c r="BB33" i="105" s="1"/>
  <c r="BC33" s="1"/>
  <c r="Y35" i="109"/>
  <c r="Y34" i="110" s="1"/>
  <c r="Y34" i="111" s="1"/>
  <c r="BB35" i="105" s="1"/>
  <c r="BC35" s="1"/>
  <c r="Y38" i="109"/>
  <c r="Y37"/>
  <c r="Y36" i="110" s="1"/>
  <c r="Y36" i="111" s="1"/>
  <c r="BB37" i="105" s="1"/>
  <c r="BC37" s="1"/>
  <c r="Y36" i="109"/>
  <c r="Y35" i="110" s="1"/>
  <c r="Y35" i="111" s="1"/>
  <c r="BB36" i="105" s="1"/>
  <c r="BC36" s="1"/>
  <c r="Y40" i="109"/>
  <c r="Y39" i="110" s="1"/>
  <c r="Y39" i="111" s="1"/>
  <c r="BB40" i="105" s="1"/>
  <c r="BC40" s="1"/>
  <c r="Y39" i="109"/>
  <c r="Y38" i="110" s="1"/>
  <c r="Y38" i="111" s="1"/>
  <c r="BB39" i="105" s="1"/>
  <c r="BC39" s="1"/>
  <c r="Y31" i="109"/>
  <c r="Y30" i="110" s="1"/>
  <c r="Y30" i="111" s="1"/>
  <c r="BB31" i="105" s="1"/>
  <c r="BC31" s="1"/>
  <c r="Y29" i="109"/>
  <c r="Y30"/>
  <c r="H41"/>
  <c r="H40" i="110" s="1"/>
  <c r="H40" i="111" s="1"/>
  <c r="X41" i="105" s="1"/>
  <c r="V41" i="109"/>
  <c r="V40" i="110" s="1"/>
  <c r="V40" i="111" s="1"/>
  <c r="AW41" i="105" s="1"/>
  <c r="AC41" i="109"/>
  <c r="AC40" i="110" s="1"/>
  <c r="AC40" i="111" s="1"/>
  <c r="BL41" i="105" s="1"/>
  <c r="J41" i="109"/>
  <c r="J40" i="110" s="1"/>
  <c r="J40" i="111" s="1"/>
  <c r="AH41" i="105" s="1"/>
  <c r="DP30" i="11"/>
  <c r="DP31"/>
  <c r="DK38"/>
  <c r="DM38"/>
  <c r="DG38"/>
  <c r="DK43"/>
  <c r="DM43"/>
  <c r="DG43"/>
  <c r="DB38"/>
  <c r="DD38"/>
  <c r="CX38"/>
  <c r="DB30"/>
  <c r="DD30"/>
  <c r="CX30"/>
  <c r="DB28"/>
  <c r="DD28"/>
  <c r="CX28"/>
  <c r="DB21"/>
  <c r="CX21"/>
  <c r="CZ21"/>
  <c r="DD21"/>
  <c r="CU33"/>
  <c r="CR32" i="10" s="1"/>
  <c r="CS33" i="11"/>
  <c r="CS32" i="10" s="1"/>
  <c r="CO33" i="11"/>
  <c r="CT32" i="10" s="1"/>
  <c r="CQ33" i="11"/>
  <c r="CU32" i="10" s="1"/>
  <c r="CU27" i="11"/>
  <c r="CR26" i="10" s="1"/>
  <c r="CS27" i="11"/>
  <c r="CS26" i="10" s="1"/>
  <c r="CO27" i="11"/>
  <c r="CT26" i="10" s="1"/>
  <c r="CQ27" i="11"/>
  <c r="CU26" i="10" s="1"/>
  <c r="CU43" i="11"/>
  <c r="CR42" i="10" s="1"/>
  <c r="CS43" i="11"/>
  <c r="CS42" i="10" s="1"/>
  <c r="CO43" i="11"/>
  <c r="CT42" i="10" s="1"/>
  <c r="CQ43" i="11"/>
  <c r="CU42" i="10" s="1"/>
  <c r="CU36" i="11"/>
  <c r="CR35" i="10" s="1"/>
  <c r="CS36" i="11"/>
  <c r="CS35" i="10" s="1"/>
  <c r="CO36" i="11"/>
  <c r="CT35" i="10" s="1"/>
  <c r="CQ36" i="11"/>
  <c r="CU35" i="10" s="1"/>
  <c r="CJ37" i="11"/>
  <c r="CL37"/>
  <c r="CF37"/>
  <c r="CJ35"/>
  <c r="CL35"/>
  <c r="CF35"/>
  <c r="CL31"/>
  <c r="CF31"/>
  <c r="CC42"/>
  <c r="BZ41" i="10" s="1"/>
  <c r="CA42" i="11"/>
  <c r="CA41" i="10" s="1"/>
  <c r="BW42" i="11"/>
  <c r="CB41" i="10" s="1"/>
  <c r="BY42" i="11"/>
  <c r="CC41" i="10" s="1"/>
  <c r="BW40" i="11"/>
  <c r="CB39" i="10" s="1"/>
  <c r="BW34" i="11"/>
  <c r="CB33" i="10" s="1"/>
  <c r="CC31" i="11"/>
  <c r="BZ30" i="10" s="1"/>
  <c r="CA31" i="11"/>
  <c r="CA30" i="10" s="1"/>
  <c r="BW31" i="11"/>
  <c r="CB30" i="10" s="1"/>
  <c r="BY31" i="11"/>
  <c r="CC30" i="10" s="1"/>
  <c r="CC39" i="11"/>
  <c r="BZ38" i="10" s="1"/>
  <c r="BW39" i="11"/>
  <c r="CB38" i="10" s="1"/>
  <c r="BR42" i="11"/>
  <c r="BR41" i="10" s="1"/>
  <c r="BN42" i="11"/>
  <c r="BS41" i="10" s="1"/>
  <c r="BT28" i="11"/>
  <c r="BQ27" i="10" s="1"/>
  <c r="BN28" i="11"/>
  <c r="BS27" i="10" s="1"/>
  <c r="BT34" i="11"/>
  <c r="BQ33" i="10" s="1"/>
  <c r="BR34" i="11"/>
  <c r="BR33" i="10" s="1"/>
  <c r="BN34" i="11"/>
  <c r="BS33" i="10" s="1"/>
  <c r="BP34" i="11"/>
  <c r="BT33" i="10" s="1"/>
  <c r="BG21" i="11"/>
  <c r="BK31"/>
  <c r="BI41"/>
  <c r="BB45"/>
  <c r="AY44" i="10" s="1"/>
  <c r="AV45" i="11"/>
  <c r="BA44" i="10" s="1"/>
  <c r="AS37" i="11"/>
  <c r="AP36" i="10" s="1"/>
  <c r="AQ37" i="11"/>
  <c r="AQ36" i="10" s="1"/>
  <c r="AM37" i="11"/>
  <c r="AR36" i="10" s="1"/>
  <c r="AO37" i="11"/>
  <c r="AS36" i="10" s="1"/>
  <c r="AS46" i="11"/>
  <c r="AP45" i="10" s="1"/>
  <c r="AQ46" i="11"/>
  <c r="AQ45" i="10" s="1"/>
  <c r="AH30" i="11"/>
  <c r="AH29" i="10" s="1"/>
  <c r="AJ37" i="11"/>
  <c r="AG36" i="10" s="1"/>
  <c r="R44" i="11"/>
  <c r="O43" i="10" s="1"/>
  <c r="P44" i="11"/>
  <c r="P43" i="10" s="1"/>
  <c r="L48" i="11"/>
  <c r="Q47" i="10" s="1"/>
  <c r="C38" i="11"/>
  <c r="I36"/>
  <c r="E36"/>
  <c r="L22" i="59"/>
  <c r="V23" i="7"/>
  <c r="L20" i="59"/>
  <c r="V21" i="7"/>
  <c r="W21" s="1"/>
  <c r="CO21" i="10" s="1"/>
  <c r="L18" i="59"/>
  <c r="V19" i="7"/>
  <c r="L16" i="59"/>
  <c r="V17" i="7"/>
  <c r="W17" s="1"/>
  <c r="CO17" i="10" s="1"/>
  <c r="L14" i="59"/>
  <c r="V15" i="7"/>
  <c r="L12" i="59"/>
  <c r="V13" i="7"/>
  <c r="W13" s="1"/>
  <c r="CO13" i="10" s="1"/>
  <c r="L10" i="59"/>
  <c r="V11" i="7"/>
  <c r="L8" i="59"/>
  <c r="V9" i="7"/>
  <c r="W9" s="1"/>
  <c r="CO9" i="10" s="1"/>
  <c r="DT17" i="11"/>
  <c r="DP47"/>
  <c r="DG34"/>
  <c r="DK37"/>
  <c r="DM37"/>
  <c r="DG37"/>
  <c r="DG42"/>
  <c r="DD39"/>
  <c r="CX39"/>
  <c r="DB36"/>
  <c r="CX19"/>
  <c r="CZ19"/>
  <c r="CU34"/>
  <c r="CR33" i="10" s="1"/>
  <c r="CS34" i="11"/>
  <c r="CS33" i="10" s="1"/>
  <c r="CO34" i="11"/>
  <c r="CT33" i="10" s="1"/>
  <c r="CQ34" i="11"/>
  <c r="CU33" i="10" s="1"/>
  <c r="CO28" i="11"/>
  <c r="CT27" i="10" s="1"/>
  <c r="CU44" i="11"/>
  <c r="CR43" i="10" s="1"/>
  <c r="CS44" i="11"/>
  <c r="CS43" i="10" s="1"/>
  <c r="CO44" i="11"/>
  <c r="CT43" i="10" s="1"/>
  <c r="CQ44" i="11"/>
  <c r="CU43" i="10" s="1"/>
  <c r="CU41" i="11"/>
  <c r="CR40" i="10" s="1"/>
  <c r="CF28" i="11"/>
  <c r="CJ33"/>
  <c r="CL23"/>
  <c r="CJ23"/>
  <c r="CF23"/>
  <c r="CH23"/>
  <c r="CA43"/>
  <c r="CA42" i="10" s="1"/>
  <c r="CC41" i="11"/>
  <c r="BZ40" i="10" s="1"/>
  <c r="CA41" i="11"/>
  <c r="CA40" i="10" s="1"/>
  <c r="BW41" i="11"/>
  <c r="CB40" i="10" s="1"/>
  <c r="BY41" i="11"/>
  <c r="CC40" i="10" s="1"/>
  <c r="CC38" i="11"/>
  <c r="BZ37" i="10" s="1"/>
  <c r="CA38" i="11"/>
  <c r="CA37" i="10" s="1"/>
  <c r="BW38" i="11"/>
  <c r="CB37" i="10" s="1"/>
  <c r="BY38" i="11"/>
  <c r="CC37" i="10" s="1"/>
  <c r="CC33" i="11"/>
  <c r="BZ32" i="10" s="1"/>
  <c r="CC27" i="11"/>
  <c r="BZ26" i="10" s="1"/>
  <c r="CA27" i="11"/>
  <c r="CA26" i="10" s="1"/>
  <c r="CC45" i="11"/>
  <c r="BZ44" i="10" s="1"/>
  <c r="BP41" i="11"/>
  <c r="BT40" i="10" s="1"/>
  <c r="BT33" i="11"/>
  <c r="BQ32" i="10" s="1"/>
  <c r="BR33" i="11"/>
  <c r="BR32" i="10" s="1"/>
  <c r="BN33" i="11"/>
  <c r="BS32" i="10" s="1"/>
  <c r="BP33" i="11"/>
  <c r="BT32" i="10" s="1"/>
  <c r="BN30" i="11"/>
  <c r="BS29" i="10" s="1"/>
  <c r="BP30" i="11"/>
  <c r="BT29" i="10" s="1"/>
  <c r="BN45" i="11"/>
  <c r="BS44" i="10" s="1"/>
  <c r="BI24" i="11"/>
  <c r="BE24"/>
  <c r="BK24"/>
  <c r="BI27"/>
  <c r="BK27"/>
  <c r="BE27"/>
  <c r="BE33"/>
  <c r="BK36"/>
  <c r="BK43"/>
  <c r="BE43"/>
  <c r="BI18"/>
  <c r="BE18"/>
  <c r="AZ28"/>
  <c r="AZ27" i="10" s="1"/>
  <c r="BB43" i="11"/>
  <c r="AY42" i="10" s="1"/>
  <c r="AX43" i="11"/>
  <c r="BB42" i="10" s="1"/>
  <c r="AX34" i="11"/>
  <c r="BB33" i="10" s="1"/>
  <c r="AM41" i="11"/>
  <c r="AR40" i="10" s="1"/>
  <c r="AS31" i="11"/>
  <c r="AP30" i="10" s="1"/>
  <c r="AO31" i="11"/>
  <c r="AS30" i="10" s="1"/>
  <c r="AJ34" i="11"/>
  <c r="AG33" i="10" s="1"/>
  <c r="AH34" i="11"/>
  <c r="AH33" i="10" s="1"/>
  <c r="AD34" i="11"/>
  <c r="AI33" i="10" s="1"/>
  <c r="AF34" i="11"/>
  <c r="AJ33" i="10" s="1"/>
  <c r="AF28" i="11"/>
  <c r="AJ27" i="10" s="1"/>
  <c r="Y24" i="11"/>
  <c r="U21"/>
  <c r="P35"/>
  <c r="P34" i="10" s="1"/>
  <c r="P32" i="11"/>
  <c r="P31" i="10" s="1"/>
  <c r="L32" i="11"/>
  <c r="Q31" i="10" s="1"/>
  <c r="P41" i="11"/>
  <c r="P40" i="10" s="1"/>
  <c r="P45" i="11"/>
  <c r="P44" i="10" s="1"/>
  <c r="N42" i="11"/>
  <c r="R41" i="10" s="1"/>
  <c r="C47" i="11"/>
  <c r="E43" i="39"/>
  <c r="E43" i="27" s="1"/>
  <c r="I33" i="11"/>
  <c r="C33"/>
  <c r="C31"/>
  <c r="J27"/>
  <c r="J39"/>
  <c r="J22"/>
  <c r="BI4" i="47"/>
  <c r="O3" i="46" s="1"/>
  <c r="DP14" i="4" s="1"/>
  <c r="BH5" i="47"/>
  <c r="BD6"/>
  <c r="BE5"/>
  <c r="N4" i="46" s="1"/>
  <c r="DG15" i="4" s="1"/>
  <c r="BY36" i="11"/>
  <c r="CC35" i="10" s="1"/>
  <c r="BW36" i="11"/>
  <c r="CB35" i="10" s="1"/>
  <c r="AZ39" i="11"/>
  <c r="AZ38" i="10" s="1"/>
  <c r="AM43" i="11"/>
  <c r="AR42" i="10" s="1"/>
  <c r="AH29" i="11"/>
  <c r="AH28" i="10" s="1"/>
  <c r="I40" i="11"/>
  <c r="B23" i="7"/>
  <c r="J30" i="11"/>
  <c r="E30" s="1"/>
  <c r="G17"/>
  <c r="D6" i="47"/>
  <c r="E5"/>
  <c r="B4" i="46" s="1"/>
  <c r="C15" i="4" s="1"/>
  <c r="DP35" i="11"/>
  <c r="DP34"/>
  <c r="DP44"/>
  <c r="DP43"/>
  <c r="DI32"/>
  <c r="DI38"/>
  <c r="DI37"/>
  <c r="DI43"/>
  <c r="DI31"/>
  <c r="CZ39"/>
  <c r="CZ38"/>
  <c r="CZ30"/>
  <c r="CZ28"/>
  <c r="CS45"/>
  <c r="CS44" i="10" s="1"/>
  <c r="CQ35" i="11"/>
  <c r="CU34" i="10" s="1"/>
  <c r="CH37" i="11"/>
  <c r="CH35"/>
  <c r="CH42"/>
  <c r="BP35"/>
  <c r="BT34" i="10" s="1"/>
  <c r="BN35" i="11"/>
  <c r="BS34" i="10" s="1"/>
  <c r="BG24" i="11"/>
  <c r="BG27"/>
  <c r="BG33"/>
  <c r="BG43"/>
  <c r="BG23"/>
  <c r="BG18"/>
  <c r="AX30"/>
  <c r="BB29" i="10" s="1"/>
  <c r="AV30" i="11"/>
  <c r="BA29" i="10" s="1"/>
  <c r="AZ27" i="11"/>
  <c r="AZ26" i="10" s="1"/>
  <c r="AH43" i="11"/>
  <c r="AH42" i="10" s="1"/>
  <c r="W24" i="11"/>
  <c r="N36"/>
  <c r="R35" i="10" s="1"/>
  <c r="L36" i="11"/>
  <c r="Q35" i="10" s="1"/>
  <c r="L28" i="11"/>
  <c r="Q27" i="10" s="1"/>
  <c r="G33" i="11"/>
  <c r="G32"/>
  <c r="G40"/>
  <c r="G25"/>
  <c r="I24"/>
  <c r="B22" i="7"/>
  <c r="DD39" i="76"/>
  <c r="CU39"/>
  <c r="CD39"/>
  <c r="AA39"/>
  <c r="R39"/>
  <c r="I39"/>
  <c r="B50" i="7"/>
  <c r="B30" i="228" s="1"/>
  <c r="F14" i="77"/>
  <c r="F12"/>
  <c r="D15"/>
  <c r="D7"/>
  <c r="D42" i="40" l="1"/>
  <c r="D42" i="28" s="1"/>
  <c r="S42" i="27" s="1"/>
  <c r="L42" i="40"/>
  <c r="L42" i="28" s="1"/>
  <c r="D46" i="40"/>
  <c r="D46" i="28" s="1"/>
  <c r="S46" i="27" s="1"/>
  <c r="I44" i="39"/>
  <c r="I44" i="27" s="1"/>
  <c r="L44" i="39"/>
  <c r="L44" i="27" s="1"/>
  <c r="G46" i="231"/>
  <c r="K37" i="39"/>
  <c r="K37" i="27" s="1"/>
  <c r="K45" i="40"/>
  <c r="K45" i="28" s="1"/>
  <c r="F35" i="39"/>
  <c r="F35" i="27" s="1"/>
  <c r="G39" i="39"/>
  <c r="G39" i="27" s="1"/>
  <c r="H42" i="39"/>
  <c r="H42" i="27" s="1"/>
  <c r="AT30" i="105"/>
  <c r="E26" i="40"/>
  <c r="E26" i="28" s="1"/>
  <c r="T26" i="27" s="1"/>
  <c r="DR18" i="11"/>
  <c r="AT13" i="105"/>
  <c r="G41" i="40"/>
  <c r="G41" i="28" s="1"/>
  <c r="B34" i="40"/>
  <c r="B34" i="28" s="1"/>
  <c r="Q34" i="27" s="1"/>
  <c r="G41" i="231"/>
  <c r="CR40" i="5"/>
  <c r="O20" i="218"/>
  <c r="DB37" i="11"/>
  <c r="CX37"/>
  <c r="BB19"/>
  <c r="AY18" i="10" s="1"/>
  <c r="BC18" s="1"/>
  <c r="AU18" i="13" s="1"/>
  <c r="AV19" i="11"/>
  <c r="BA18" i="10" s="1"/>
  <c r="BT37" i="11"/>
  <c r="BQ36" i="10" s="1"/>
  <c r="BR37" i="11"/>
  <c r="BR36" i="10" s="1"/>
  <c r="BN37" i="11"/>
  <c r="BS36" i="10" s="1"/>
  <c r="F20" i="143"/>
  <c r="F21" i="219"/>
  <c r="G6" i="143"/>
  <c r="G7" i="219"/>
  <c r="J40" i="228"/>
  <c r="J45"/>
  <c r="J35"/>
  <c r="CJ24" i="11"/>
  <c r="CL24"/>
  <c r="H24" i="143"/>
  <c r="H25" i="219"/>
  <c r="I24" i="143"/>
  <c r="I25" i="219"/>
  <c r="CV37" i="3"/>
  <c r="CW37" s="1"/>
  <c r="J17" i="209"/>
  <c r="BR37" i="8"/>
  <c r="O17" i="222"/>
  <c r="AN41" i="9"/>
  <c r="I21" i="231"/>
  <c r="CH4" i="12"/>
  <c r="CH4" i="13"/>
  <c r="CH36" i="11"/>
  <c r="CL36"/>
  <c r="P34"/>
  <c r="P33" i="10" s="1"/>
  <c r="L34" i="11"/>
  <c r="Q33" i="10" s="1"/>
  <c r="CL42" i="11"/>
  <c r="CF42"/>
  <c r="DT45"/>
  <c r="DR45"/>
  <c r="L20" i="143"/>
  <c r="L21" i="219"/>
  <c r="DP36" i="11"/>
  <c r="DR36"/>
  <c r="DB29"/>
  <c r="CX29"/>
  <c r="AH31"/>
  <c r="AH30" i="10" s="1"/>
  <c r="AD31" i="11"/>
  <c r="AI30" i="10" s="1"/>
  <c r="BI39" i="11"/>
  <c r="BK39"/>
  <c r="CZ20"/>
  <c r="DD20"/>
  <c r="D6" i="143"/>
  <c r="D7" i="219"/>
  <c r="E8" i="143"/>
  <c r="E9" i="219"/>
  <c r="F8" i="143"/>
  <c r="F9" i="219"/>
  <c r="B28" i="143"/>
  <c r="B29" i="219"/>
  <c r="AV40" i="11"/>
  <c r="BA39" i="10" s="1"/>
  <c r="BM37" i="9"/>
  <c r="N17" i="231"/>
  <c r="M36" i="217"/>
  <c r="M42"/>
  <c r="M37"/>
  <c r="M41"/>
  <c r="M46"/>
  <c r="M47"/>
  <c r="CV24" i="3"/>
  <c r="CW24" s="1"/>
  <c r="J4" i="209"/>
  <c r="P43" i="3"/>
  <c r="Q43" s="1"/>
  <c r="C23" i="209"/>
  <c r="C47" i="217"/>
  <c r="C42"/>
  <c r="C37"/>
  <c r="D15" i="143"/>
  <c r="D16" i="219"/>
  <c r="M19" i="143"/>
  <c r="M20" i="219"/>
  <c r="AB33" i="3"/>
  <c r="AC33" s="1"/>
  <c r="D13" i="209"/>
  <c r="J38" i="8"/>
  <c r="C18" i="222"/>
  <c r="AG52" i="8"/>
  <c r="H31" i="222"/>
  <c r="J23" i="143"/>
  <c r="J24" i="219"/>
  <c r="L14" i="143"/>
  <c r="L15" i="219"/>
  <c r="P34" i="3"/>
  <c r="Q34" s="1"/>
  <c r="C14" i="209"/>
  <c r="N3" i="143"/>
  <c r="N4" i="219"/>
  <c r="BB37" i="9"/>
  <c r="L16" i="231"/>
  <c r="G26" i="8"/>
  <c r="C7" i="221"/>
  <c r="BM37" i="8"/>
  <c r="N17" i="222"/>
  <c r="L19" i="143"/>
  <c r="L20" i="219"/>
  <c r="F29" i="143"/>
  <c r="F30" i="219"/>
  <c r="BH30" i="5"/>
  <c r="J9" i="218"/>
  <c r="O16" i="140"/>
  <c r="O17" i="216"/>
  <c r="N16" i="140"/>
  <c r="N17" i="216"/>
  <c r="O29" i="140"/>
  <c r="O30" i="216"/>
  <c r="I20" i="140"/>
  <c r="I21" i="216"/>
  <c r="L29" i="140"/>
  <c r="L30" i="216"/>
  <c r="O22" i="140"/>
  <c r="O23" i="216"/>
  <c r="G13" i="143"/>
  <c r="G14" i="219"/>
  <c r="G47" s="1"/>
  <c r="N29" i="140"/>
  <c r="N30" i="216"/>
  <c r="C17" i="140"/>
  <c r="C18" i="216"/>
  <c r="E29" i="140"/>
  <c r="E30" i="216"/>
  <c r="AM27" i="9"/>
  <c r="AN27" s="1"/>
  <c r="I8" i="231"/>
  <c r="J31" i="9"/>
  <c r="C11" i="231"/>
  <c r="BR47" i="9"/>
  <c r="O27" i="230"/>
  <c r="BK46" i="8"/>
  <c r="N25" i="222"/>
  <c r="AT41" i="5"/>
  <c r="H20" i="218"/>
  <c r="C12" i="143"/>
  <c r="C13" i="219"/>
  <c r="Y27" i="5"/>
  <c r="E8" i="218"/>
  <c r="H13" i="143"/>
  <c r="H14" i="219"/>
  <c r="FC51" i="3"/>
  <c r="O30" i="209"/>
  <c r="C28" i="8"/>
  <c r="B8" i="222" s="1"/>
  <c r="B7"/>
  <c r="V38" i="8"/>
  <c r="F18" i="221" s="1"/>
  <c r="F17"/>
  <c r="BE34" i="8"/>
  <c r="M13" i="221"/>
  <c r="W34" i="9"/>
  <c r="F14" i="230" s="1"/>
  <c r="F13"/>
  <c r="BF28" i="9"/>
  <c r="M7" i="230"/>
  <c r="BF47" i="8"/>
  <c r="M26" i="222"/>
  <c r="R47" i="8"/>
  <c r="E27" i="222" s="1"/>
  <c r="E26"/>
  <c r="J9" i="213"/>
  <c r="J28" i="34"/>
  <c r="AQ41" i="8"/>
  <c r="J20" i="222"/>
  <c r="BE47" i="8"/>
  <c r="M26" i="221"/>
  <c r="BQ47" i="9"/>
  <c r="O27" i="231" s="1"/>
  <c r="O26"/>
  <c r="AM47" i="3"/>
  <c r="E26" i="209"/>
  <c r="C50" i="8"/>
  <c r="B29" i="222"/>
  <c r="AP24" i="8"/>
  <c r="J5" i="221"/>
  <c r="H35" i="9"/>
  <c r="C15" i="230" s="1"/>
  <c r="C14"/>
  <c r="AP51" i="8"/>
  <c r="J30" i="221"/>
  <c r="AQ51" i="8"/>
  <c r="J30" i="222"/>
  <c r="BE42" i="8"/>
  <c r="M21" i="221"/>
  <c r="E42" i="230"/>
  <c r="E47"/>
  <c r="E37"/>
  <c r="I56" i="8"/>
  <c r="C33" i="220"/>
  <c r="V47" i="8"/>
  <c r="F26" i="221"/>
  <c r="BG32" i="76"/>
  <c r="BK33"/>
  <c r="X31"/>
  <c r="AB32"/>
  <c r="AH42" i="9"/>
  <c r="H21" i="231"/>
  <c r="BQ33" i="9"/>
  <c r="O12" i="231"/>
  <c r="H8" i="143"/>
  <c r="H9" i="219"/>
  <c r="AQ24" i="9"/>
  <c r="J4" i="230" s="1"/>
  <c r="J46" s="1"/>
  <c r="J5"/>
  <c r="D5" i="143"/>
  <c r="D6" i="219"/>
  <c r="J4" i="143"/>
  <c r="J5" i="219"/>
  <c r="AT50" i="5"/>
  <c r="H30" i="218" s="1"/>
  <c r="H29"/>
  <c r="J38" i="9"/>
  <c r="C18" i="231"/>
  <c r="BR37" i="9"/>
  <c r="O17" i="231"/>
  <c r="BB42" i="9"/>
  <c r="L21" i="231"/>
  <c r="H25" i="8"/>
  <c r="C6" i="222"/>
  <c r="E47" i="209"/>
  <c r="E42"/>
  <c r="E46"/>
  <c r="E41"/>
  <c r="E37"/>
  <c r="E36"/>
  <c r="CJ52" i="5"/>
  <c r="N31" i="218"/>
  <c r="M16" i="143"/>
  <c r="M17" i="219"/>
  <c r="O10" i="143"/>
  <c r="O11" i="219"/>
  <c r="BL25" i="3"/>
  <c r="BM25" s="1"/>
  <c r="G5" i="209"/>
  <c r="EF27" i="3"/>
  <c r="EG27" s="1"/>
  <c r="M7" i="209"/>
  <c r="AQ34" i="8"/>
  <c r="J14" i="222" s="1"/>
  <c r="J42" s="1"/>
  <c r="J13"/>
  <c r="L4" i="143"/>
  <c r="L5" i="219"/>
  <c r="CR43" i="5"/>
  <c r="O23" i="217"/>
  <c r="D51" i="5"/>
  <c r="B31" i="218" s="1"/>
  <c r="B30"/>
  <c r="D3" i="143"/>
  <c r="D4" i="219"/>
  <c r="FD25" i="3"/>
  <c r="FE25" s="1"/>
  <c r="O5" i="209"/>
  <c r="G29" i="140"/>
  <c r="G30" i="216"/>
  <c r="BK26" i="8"/>
  <c r="N5" i="222"/>
  <c r="D12" i="140"/>
  <c r="D13" i="216"/>
  <c r="F19" i="143"/>
  <c r="F20" i="219"/>
  <c r="O3" i="143"/>
  <c r="O4" i="219"/>
  <c r="T38" i="9"/>
  <c r="E18" i="231"/>
  <c r="G18" i="143"/>
  <c r="G19" i="219"/>
  <c r="L36"/>
  <c r="L41"/>
  <c r="L46"/>
  <c r="B46" i="230"/>
  <c r="B41"/>
  <c r="B36"/>
  <c r="H47" i="8"/>
  <c r="C26" i="222"/>
  <c r="AL27" i="8"/>
  <c r="I8" i="222"/>
  <c r="AZ27" i="8"/>
  <c r="L6" i="221"/>
  <c r="V51" i="8"/>
  <c r="F30" i="221"/>
  <c r="BO38" i="5"/>
  <c r="K18" i="218" s="1"/>
  <c r="K17"/>
  <c r="L47" i="226"/>
  <c r="L42"/>
  <c r="L37"/>
  <c r="B46"/>
  <c r="B41"/>
  <c r="B36"/>
  <c r="C46"/>
  <c r="C41"/>
  <c r="C36"/>
  <c r="E46"/>
  <c r="E41"/>
  <c r="E36"/>
  <c r="H41"/>
  <c r="H36"/>
  <c r="H46"/>
  <c r="J46"/>
  <c r="J41"/>
  <c r="J36"/>
  <c r="L46"/>
  <c r="L36"/>
  <c r="L41"/>
  <c r="O36"/>
  <c r="O46"/>
  <c r="O41"/>
  <c r="AE51" i="5"/>
  <c r="F30" i="217"/>
  <c r="AS36" i="5"/>
  <c r="H15" i="217"/>
  <c r="O21" i="143"/>
  <c r="O22" i="219"/>
  <c r="G36" i="209"/>
  <c r="G47"/>
  <c r="G42"/>
  <c r="G37"/>
  <c r="G41"/>
  <c r="G46"/>
  <c r="I37"/>
  <c r="I42"/>
  <c r="I47"/>
  <c r="B46" i="221"/>
  <c r="B41"/>
  <c r="B36"/>
  <c r="Q34" i="8"/>
  <c r="E13" i="221"/>
  <c r="AZ37" i="8"/>
  <c r="L16" i="221"/>
  <c r="DF26" i="76"/>
  <c r="N24" i="64"/>
  <c r="C7" i="143"/>
  <c r="C8" i="219"/>
  <c r="D36" i="218"/>
  <c r="D42"/>
  <c r="D37"/>
  <c r="D47"/>
  <c r="D41"/>
  <c r="D46"/>
  <c r="EF38" i="3"/>
  <c r="EG38" s="1"/>
  <c r="M18" i="209"/>
  <c r="ER37" i="3"/>
  <c r="ES37" s="1"/>
  <c r="N17" i="209"/>
  <c r="FD40" i="3"/>
  <c r="FE40" s="1"/>
  <c r="O20" i="209"/>
  <c r="P38" i="3"/>
  <c r="Q38" s="1"/>
  <c r="C18" i="209"/>
  <c r="C42" i="231"/>
  <c r="C47"/>
  <c r="C37"/>
  <c r="E12" i="143"/>
  <c r="E13" i="219"/>
  <c r="J18" i="143"/>
  <c r="J19" i="219"/>
  <c r="J14" i="221"/>
  <c r="N22"/>
  <c r="O46" i="9"/>
  <c r="D26" i="231"/>
  <c r="CP52" i="5"/>
  <c r="O31" i="217"/>
  <c r="B9" i="143"/>
  <c r="B10" i="219"/>
  <c r="D22" i="143"/>
  <c r="D23" i="219"/>
  <c r="CJ42" i="5"/>
  <c r="N22" i="218" s="1"/>
  <c r="N21"/>
  <c r="D19" i="140"/>
  <c r="D20" i="216"/>
  <c r="AZ33" i="3"/>
  <c r="BA33" s="1"/>
  <c r="F13" i="209"/>
  <c r="DT26" i="3"/>
  <c r="DU26" s="1"/>
  <c r="L6" i="209"/>
  <c r="BG52" i="9"/>
  <c r="M31" i="231"/>
  <c r="BL53" i="8"/>
  <c r="N32" i="220"/>
  <c r="F9" i="143"/>
  <c r="F10" i="219"/>
  <c r="I20" i="143"/>
  <c r="I21" i="219"/>
  <c r="N10" i="143"/>
  <c r="N11" i="219"/>
  <c r="O18" i="143"/>
  <c r="O19" i="219"/>
  <c r="DH41" i="3"/>
  <c r="DI41" s="1"/>
  <c r="K21" i="209"/>
  <c r="L31" i="5"/>
  <c r="C11" i="217"/>
  <c r="P46" i="3"/>
  <c r="Q46" s="1"/>
  <c r="C26" i="209"/>
  <c r="BO26" i="5"/>
  <c r="K5" i="218"/>
  <c r="I19" i="143"/>
  <c r="I20" i="219"/>
  <c r="AG31" i="8"/>
  <c r="H10" i="222"/>
  <c r="BP33" i="8"/>
  <c r="O12" i="222"/>
  <c r="AB36" i="8"/>
  <c r="G15" i="222"/>
  <c r="BR40" i="8"/>
  <c r="O20" i="222"/>
  <c r="R51" i="8"/>
  <c r="E30" i="222"/>
  <c r="E17" i="140"/>
  <c r="E18" i="216"/>
  <c r="H29" i="140"/>
  <c r="H30" i="216"/>
  <c r="J16" i="140"/>
  <c r="J17" i="216"/>
  <c r="K26" i="140"/>
  <c r="K27" i="216"/>
  <c r="C21" i="143"/>
  <c r="C22" i="219"/>
  <c r="E19" i="143"/>
  <c r="E20" i="219"/>
  <c r="J29" i="140"/>
  <c r="J30" i="216"/>
  <c r="O19" i="140"/>
  <c r="O20" i="216"/>
  <c r="M17" i="140"/>
  <c r="M18" i="216"/>
  <c r="R38" i="8"/>
  <c r="E18" i="222" s="1"/>
  <c r="E17"/>
  <c r="D36" i="9"/>
  <c r="B15" i="231"/>
  <c r="BR40" i="9"/>
  <c r="O20" i="231"/>
  <c r="D28" i="9"/>
  <c r="B8" i="231" s="1"/>
  <c r="B7"/>
  <c r="N19" i="143"/>
  <c r="N20" i="219"/>
  <c r="D18" i="143"/>
  <c r="D19" i="219"/>
  <c r="G3" i="143"/>
  <c r="G4" i="219"/>
  <c r="BH24" i="9"/>
  <c r="M4" i="231"/>
  <c r="W47" i="9"/>
  <c r="F26" i="230"/>
  <c r="BN38" i="5"/>
  <c r="K17" i="217"/>
  <c r="C41" i="5"/>
  <c r="B20" i="217"/>
  <c r="EE47" i="3"/>
  <c r="M26" i="209"/>
  <c r="AW51" i="9"/>
  <c r="K30" i="231"/>
  <c r="AM56" i="8"/>
  <c r="I33" i="220"/>
  <c r="AW47" i="9"/>
  <c r="K27" i="231" s="1"/>
  <c r="K26"/>
  <c r="AV47" i="8"/>
  <c r="K27" i="222" s="1"/>
  <c r="K26"/>
  <c r="R42" i="9"/>
  <c r="E21" i="230"/>
  <c r="BP47" i="8"/>
  <c r="O27" i="222" s="1"/>
  <c r="O26"/>
  <c r="R42" i="8"/>
  <c r="E21" i="222"/>
  <c r="AF47" i="5"/>
  <c r="F27" i="218" s="1"/>
  <c r="F26"/>
  <c r="L43" i="5"/>
  <c r="C23" i="218"/>
  <c r="C19" i="143"/>
  <c r="C20" i="219"/>
  <c r="Y35" i="5"/>
  <c r="E15" i="218" s="1"/>
  <c r="E14"/>
  <c r="AF34" i="5"/>
  <c r="F14" i="218" s="1"/>
  <c r="F13"/>
  <c r="AS31" i="5"/>
  <c r="H10" i="217"/>
  <c r="BA27" i="5"/>
  <c r="I8" i="218"/>
  <c r="BG30" i="5"/>
  <c r="J10" i="217" s="1"/>
  <c r="J9"/>
  <c r="K3" i="143"/>
  <c r="K4" i="219"/>
  <c r="AP46" i="8"/>
  <c r="J25" i="221"/>
  <c r="BA27" i="9"/>
  <c r="L6" i="230"/>
  <c r="BK26" i="9"/>
  <c r="N5" i="230"/>
  <c r="Q51" i="8"/>
  <c r="E30" i="221"/>
  <c r="BN47" i="5"/>
  <c r="K27" i="217" s="1"/>
  <c r="K26"/>
  <c r="C41" i="9"/>
  <c r="B20" i="230"/>
  <c r="CQ47" i="5"/>
  <c r="O27" i="218" s="1"/>
  <c r="O26"/>
  <c r="C9" i="143"/>
  <c r="C10" i="219"/>
  <c r="BU27" i="5"/>
  <c r="L6" i="217"/>
  <c r="CJ26" i="5"/>
  <c r="N5" i="218"/>
  <c r="CP33" i="5"/>
  <c r="O12" i="217"/>
  <c r="X51" i="5"/>
  <c r="E30" i="217"/>
  <c r="CP33" i="76"/>
  <c r="CO34"/>
  <c r="CS34" s="1"/>
  <c r="BT35" i="82" s="1"/>
  <c r="BX35" s="1"/>
  <c r="BZ35" s="1"/>
  <c r="BF47" i="9"/>
  <c r="M26" i="230"/>
  <c r="CC47" i="5"/>
  <c r="M26" i="218"/>
  <c r="X47" i="9"/>
  <c r="F27" i="231" s="1"/>
  <c r="F26"/>
  <c r="D41" i="9"/>
  <c r="B20" i="231"/>
  <c r="B41" i="8"/>
  <c r="B20" i="221"/>
  <c r="G37" i="217"/>
  <c r="G46"/>
  <c r="G47"/>
  <c r="G41"/>
  <c r="G36"/>
  <c r="G42"/>
  <c r="H46"/>
  <c r="H41"/>
  <c r="H47"/>
  <c r="H42"/>
  <c r="H36"/>
  <c r="H37"/>
  <c r="V42" i="8"/>
  <c r="F21" i="221"/>
  <c r="AU38" i="8"/>
  <c r="K18" i="221" s="1"/>
  <c r="K17"/>
  <c r="BJ33" i="8"/>
  <c r="N12" i="221"/>
  <c r="BK42" i="8"/>
  <c r="N22" i="222" s="1"/>
  <c r="N21"/>
  <c r="BQ50" i="8"/>
  <c r="O30" i="220" s="1"/>
  <c r="O29"/>
  <c r="H47" i="9"/>
  <c r="C26" i="230"/>
  <c r="W38" i="9"/>
  <c r="F18" i="230" s="1"/>
  <c r="F17"/>
  <c r="AV38" i="9"/>
  <c r="K18" i="230" s="1"/>
  <c r="K17"/>
  <c r="BF34" i="9"/>
  <c r="M13" i="230"/>
  <c r="AB41" i="8"/>
  <c r="G20" i="222"/>
  <c r="AM41" i="5"/>
  <c r="G20" i="218"/>
  <c r="C16" i="143"/>
  <c r="C17" i="219"/>
  <c r="AF42" i="5"/>
  <c r="F21" i="218"/>
  <c r="BH24" i="5"/>
  <c r="J4" i="218" s="1"/>
  <c r="J5"/>
  <c r="CI27" i="3"/>
  <c r="I8" i="209"/>
  <c r="B32" i="8"/>
  <c r="B12" i="221" s="1"/>
  <c r="B11"/>
  <c r="AB28" i="8"/>
  <c r="G7" i="222"/>
  <c r="AU42" i="8"/>
  <c r="K21" i="221"/>
  <c r="D32" i="9"/>
  <c r="B12" i="231" s="1"/>
  <c r="B11"/>
  <c r="BK46" i="9"/>
  <c r="N25" i="230"/>
  <c r="Q42" i="8"/>
  <c r="E21" i="221"/>
  <c r="AN38" i="3"/>
  <c r="AO38" s="1"/>
  <c r="E18" i="209"/>
  <c r="F48" i="44"/>
  <c r="F48" i="42" s="1"/>
  <c r="AL49" i="4" s="1"/>
  <c r="F29" i="206" s="1"/>
  <c r="F49" i="115"/>
  <c r="DJ29" i="76"/>
  <c r="DN30"/>
  <c r="BU37" i="5"/>
  <c r="L16" i="217"/>
  <c r="I42" i="216"/>
  <c r="I37"/>
  <c r="I47"/>
  <c r="G47" i="8"/>
  <c r="C26" i="221"/>
  <c r="S52" i="9"/>
  <c r="E31" i="231"/>
  <c r="W28" i="9"/>
  <c r="F9" i="230"/>
  <c r="Q9" i="11"/>
  <c r="C6" i="66"/>
  <c r="G30" i="36"/>
  <c r="G30" i="37"/>
  <c r="G30" i="40" s="1"/>
  <c r="G30" i="28" s="1"/>
  <c r="K47" i="44"/>
  <c r="K47" i="42" s="1"/>
  <c r="CE48" i="4" s="1"/>
  <c r="K28" i="206" s="1"/>
  <c r="K48" i="115"/>
  <c r="BB27" i="9"/>
  <c r="L6" i="231"/>
  <c r="BF42" i="9"/>
  <c r="M21" i="230"/>
  <c r="C28" i="3"/>
  <c r="B7" i="209"/>
  <c r="D11" i="143"/>
  <c r="D12" i="219"/>
  <c r="AM28" i="5"/>
  <c r="G7" i="218"/>
  <c r="H3" i="143"/>
  <c r="H4" i="219"/>
  <c r="BG24" i="5"/>
  <c r="J5" i="217"/>
  <c r="AW33" i="9"/>
  <c r="K12" i="231"/>
  <c r="BP26" i="9"/>
  <c r="O5" i="230"/>
  <c r="BP37" i="11"/>
  <c r="BT36" i="10" s="1"/>
  <c r="CZ29" i="11"/>
  <c r="AO41"/>
  <c r="AS40" i="10" s="1"/>
  <c r="DT18" i="11"/>
  <c r="AM33"/>
  <c r="AR32" i="10" s="1"/>
  <c r="E33" i="110"/>
  <c r="E33" i="111" s="1"/>
  <c r="N34" i="105" s="1"/>
  <c r="O34" s="1"/>
  <c r="V38" i="110"/>
  <c r="V38" i="111" s="1"/>
  <c r="AW39" i="105" s="1"/>
  <c r="AX39" s="1"/>
  <c r="I37" i="110"/>
  <c r="I37" i="111" s="1"/>
  <c r="AC38" i="105" s="1"/>
  <c r="AD38" s="1"/>
  <c r="CL39" i="11"/>
  <c r="AM38"/>
  <c r="AR37" i="10" s="1"/>
  <c r="BE42" i="11"/>
  <c r="DT32"/>
  <c r="DT44"/>
  <c r="AG12" i="105"/>
  <c r="AI12" s="1"/>
  <c r="X28" i="5"/>
  <c r="E8" i="217" s="1"/>
  <c r="AE28" i="5"/>
  <c r="F8" i="217" s="1"/>
  <c r="AL28" i="5"/>
  <c r="G8" i="217" s="1"/>
  <c r="BA43" i="9"/>
  <c r="AF48" i="11"/>
  <c r="AJ47" i="10" s="1"/>
  <c r="AU33" i="8"/>
  <c r="K13" i="221" s="1"/>
  <c r="H26" i="9"/>
  <c r="C6" i="230" s="1"/>
  <c r="K33" i="105"/>
  <c r="BT47" i="11"/>
  <c r="BQ46" i="10" s="1"/>
  <c r="CI32" i="4"/>
  <c r="K12" i="215" s="1"/>
  <c r="AS42" i="52"/>
  <c r="M12" i="7"/>
  <c r="AV12" i="10" s="1"/>
  <c r="AP10" i="9"/>
  <c r="W41" i="11"/>
  <c r="AB20"/>
  <c r="I33" i="39"/>
  <c r="I33" i="27" s="1"/>
  <c r="CL34" i="3" s="1"/>
  <c r="CP34" s="1"/>
  <c r="O33" i="39"/>
  <c r="O33" i="27" s="1"/>
  <c r="AD36" i="82"/>
  <c r="AO24" i="3"/>
  <c r="BM24"/>
  <c r="BY38"/>
  <c r="CW35"/>
  <c r="ES38"/>
  <c r="FE12"/>
  <c r="FJ12" s="1"/>
  <c r="FE17"/>
  <c r="FJ17" s="1"/>
  <c r="E47"/>
  <c r="AO27"/>
  <c r="DU34"/>
  <c r="EG25"/>
  <c r="CK39"/>
  <c r="I39" i="40"/>
  <c r="I39" i="28" s="1"/>
  <c r="CC51" i="11"/>
  <c r="BZ50" i="10" s="1"/>
  <c r="AU47" i="8"/>
  <c r="DH46" i="3"/>
  <c r="DI46" s="1"/>
  <c r="AC43"/>
  <c r="M28" i="8"/>
  <c r="D8" i="222" s="1"/>
  <c r="J43" i="9"/>
  <c r="CH18" i="13"/>
  <c r="AC26" i="3"/>
  <c r="K39" i="105"/>
  <c r="H32" i="35"/>
  <c r="H32" i="37" s="1"/>
  <c r="H32" i="40" s="1"/>
  <c r="H32" i="28" s="1"/>
  <c r="I10" i="26"/>
  <c r="I9" s="1"/>
  <c r="J32" i="107"/>
  <c r="J32" i="108" s="1"/>
  <c r="J33" i="109" s="1"/>
  <c r="J32" i="110" s="1"/>
  <c r="J32" i="111" s="1"/>
  <c r="AH33" i="105" s="1"/>
  <c r="AI33" s="1"/>
  <c r="Q29" i="3"/>
  <c r="FE49"/>
  <c r="Y35" i="11"/>
  <c r="W32"/>
  <c r="E49" i="8"/>
  <c r="O49" i="52"/>
  <c r="P49" s="1"/>
  <c r="BA46"/>
  <c r="DQ56" i="4"/>
  <c r="AE14" i="9"/>
  <c r="AE15"/>
  <c r="AE8"/>
  <c r="BR46"/>
  <c r="M35" i="212"/>
  <c r="M36"/>
  <c r="F38" i="228"/>
  <c r="J43"/>
  <c r="N47" i="11"/>
  <c r="R46" i="10" s="1"/>
  <c r="AX27" i="11"/>
  <c r="BB26" i="10" s="1"/>
  <c r="BG35" i="11"/>
  <c r="BG25"/>
  <c r="DP33"/>
  <c r="C37"/>
  <c r="R40"/>
  <c r="O39" i="10" s="1"/>
  <c r="AS41" i="11"/>
  <c r="AP40" i="10" s="1"/>
  <c r="AX42" i="11"/>
  <c r="BB41" i="10" s="1"/>
  <c r="BI46" i="11"/>
  <c r="BE35"/>
  <c r="BI33"/>
  <c r="BY32"/>
  <c r="CC31" i="10" s="1"/>
  <c r="CL32" i="11"/>
  <c r="CS41"/>
  <c r="CS40" i="10" s="1"/>
  <c r="CX40" i="11"/>
  <c r="CX36"/>
  <c r="DP18"/>
  <c r="AH37"/>
  <c r="AH36" i="10" s="1"/>
  <c r="BK25" i="11"/>
  <c r="BP42"/>
  <c r="BT41" i="10" s="1"/>
  <c r="DT30" i="11"/>
  <c r="H34" i="110"/>
  <c r="H34" i="111" s="1"/>
  <c r="X35" i="105" s="1"/>
  <c r="Y35" s="1"/>
  <c r="V31" i="110"/>
  <c r="V31" i="111" s="1"/>
  <c r="AW32" i="105" s="1"/>
  <c r="AX32" s="1"/>
  <c r="Z37" i="110"/>
  <c r="Z37" i="111" s="1"/>
  <c r="BG38" i="105" s="1"/>
  <c r="BH38" s="1"/>
  <c r="E30" i="110"/>
  <c r="E30" i="111" s="1"/>
  <c r="N31" i="105" s="1"/>
  <c r="O31" s="1"/>
  <c r="J11" i="11"/>
  <c r="G11" s="1"/>
  <c r="BK44"/>
  <c r="E43"/>
  <c r="P37"/>
  <c r="P36" i="10" s="1"/>
  <c r="AH41" i="11"/>
  <c r="AH40" i="10" s="1"/>
  <c r="BI17" i="11"/>
  <c r="BG42"/>
  <c r="BR29"/>
  <c r="BR28" i="10" s="1"/>
  <c r="J15" i="11"/>
  <c r="E15" s="1"/>
  <c r="CZ45"/>
  <c r="AJ47"/>
  <c r="AG46" i="10" s="1"/>
  <c r="CJ39" i="11"/>
  <c r="DV46"/>
  <c r="AO38"/>
  <c r="AS37" i="10" s="1"/>
  <c r="BE16" i="11"/>
  <c r="DR21"/>
  <c r="DK40"/>
  <c r="DT35"/>
  <c r="K28" i="105"/>
  <c r="K36"/>
  <c r="AO29"/>
  <c r="AO34"/>
  <c r="D10" i="26"/>
  <c r="AO23" i="105"/>
  <c r="K39" i="39"/>
  <c r="K39" i="27" s="1"/>
  <c r="DJ40" i="3" s="1"/>
  <c r="DN40" s="1"/>
  <c r="J40" i="39"/>
  <c r="J40" i="27" s="1"/>
  <c r="F37" i="40"/>
  <c r="F37" i="28" s="1"/>
  <c r="H38" i="39"/>
  <c r="H38" i="27" s="1"/>
  <c r="BZ39" i="3" s="1"/>
  <c r="CD39" s="1"/>
  <c r="N37" i="39"/>
  <c r="N37" i="27" s="1"/>
  <c r="ET38" i="3" s="1"/>
  <c r="EX38" s="1"/>
  <c r="BA30"/>
  <c r="C37" i="5"/>
  <c r="B17" i="217" s="1"/>
  <c r="AG33" i="5"/>
  <c r="AN35"/>
  <c r="AG37"/>
  <c r="BC41" i="9"/>
  <c r="Q27" i="3"/>
  <c r="AF31" i="8"/>
  <c r="H11" i="221" s="1"/>
  <c r="E31" i="9"/>
  <c r="R27"/>
  <c r="E7" i="230" s="1"/>
  <c r="AB29" i="9"/>
  <c r="G9" i="230" s="1"/>
  <c r="AS25" i="9"/>
  <c r="AV33"/>
  <c r="K13" i="230" s="1"/>
  <c r="CP26" i="5"/>
  <c r="O6" i="217" s="1"/>
  <c r="AS40" i="8"/>
  <c r="W28"/>
  <c r="AK27"/>
  <c r="I7" i="221" s="1"/>
  <c r="AX32" i="8"/>
  <c r="J27" i="9"/>
  <c r="R35"/>
  <c r="E15" i="230" s="1"/>
  <c r="K35" i="105"/>
  <c r="K27"/>
  <c r="M23" i="7"/>
  <c r="AV23" i="10" s="1"/>
  <c r="S15" i="7"/>
  <c r="BW15" i="10" s="1"/>
  <c r="K16" i="7"/>
  <c r="AM16" i="10" s="1"/>
  <c r="K20" i="7"/>
  <c r="AM20" i="10" s="1"/>
  <c r="K22" i="7"/>
  <c r="AM22" i="10" s="1"/>
  <c r="Y50" i="8"/>
  <c r="J17" i="77"/>
  <c r="K24" i="105"/>
  <c r="C19" i="61"/>
  <c r="E12" i="90"/>
  <c r="Z11"/>
  <c r="C10" i="45"/>
  <c r="H13" i="50"/>
  <c r="CI43" i="4"/>
  <c r="K23" i="215" s="1"/>
  <c r="AS34" i="52"/>
  <c r="BH19" i="4"/>
  <c r="BH45"/>
  <c r="H25" i="215" s="1"/>
  <c r="AW35" i="52"/>
  <c r="BG25"/>
  <c r="G15" i="57"/>
  <c r="K13" i="105"/>
  <c r="L4" i="62"/>
  <c r="AZ5" i="9" s="1"/>
  <c r="AV20" i="11"/>
  <c r="BA19" i="10" s="1"/>
  <c r="Y32" i="11"/>
  <c r="AA50"/>
  <c r="U36"/>
  <c r="U38"/>
  <c r="DP26"/>
  <c r="U26"/>
  <c r="DM27"/>
  <c r="U20" i="63"/>
  <c r="I9" i="64"/>
  <c r="F30" i="40"/>
  <c r="F30" i="28" s="1"/>
  <c r="F38" i="40"/>
  <c r="F38" i="28" s="1"/>
  <c r="I43" i="40"/>
  <c r="I43" i="28" s="1"/>
  <c r="J31" i="40"/>
  <c r="J31" i="28" s="1"/>
  <c r="J38" i="40"/>
  <c r="J38" i="28" s="1"/>
  <c r="L35" i="40"/>
  <c r="L35" i="28" s="1"/>
  <c r="M37" i="40"/>
  <c r="M37" i="28" s="1"/>
  <c r="M41" i="39"/>
  <c r="M41" i="27" s="1"/>
  <c r="B33" i="40"/>
  <c r="B33" i="28" s="1"/>
  <c r="Q33" i="27" s="1"/>
  <c r="B44" i="39"/>
  <c r="B44" i="27" s="1"/>
  <c r="F45" i="3" s="1"/>
  <c r="J45" s="1"/>
  <c r="I50" i="40"/>
  <c r="I50" i="28" s="1"/>
  <c r="Q36" i="3"/>
  <c r="AC42"/>
  <c r="AO30"/>
  <c r="BA35"/>
  <c r="BM44"/>
  <c r="BY33"/>
  <c r="DU35"/>
  <c r="EG37"/>
  <c r="ES35"/>
  <c r="FE35"/>
  <c r="FE11"/>
  <c r="FJ11" s="1"/>
  <c r="FE15"/>
  <c r="FJ15" s="1"/>
  <c r="FE10"/>
  <c r="FJ10" s="1"/>
  <c r="FE23"/>
  <c r="FJ23" s="1"/>
  <c r="E45"/>
  <c r="AC35"/>
  <c r="AO25"/>
  <c r="AO39"/>
  <c r="CK37"/>
  <c r="CW32"/>
  <c r="DI35"/>
  <c r="EG44"/>
  <c r="ES39"/>
  <c r="FE42"/>
  <c r="AO33"/>
  <c r="ES43"/>
  <c r="CK42"/>
  <c r="CK30"/>
  <c r="Q44"/>
  <c r="D50" i="39"/>
  <c r="D50" i="27" s="1"/>
  <c r="AD51" i="3" s="1"/>
  <c r="D48" i="40"/>
  <c r="D48" i="28" s="1"/>
  <c r="S48" i="27" s="1"/>
  <c r="AX46" i="8"/>
  <c r="AB46" i="3"/>
  <c r="AC46" s="1"/>
  <c r="AC39"/>
  <c r="BI37" i="5"/>
  <c r="BK51" i="8"/>
  <c r="AU51"/>
  <c r="BR50" i="9"/>
  <c r="CH22" i="13"/>
  <c r="K23" i="105"/>
  <c r="M51" i="35"/>
  <c r="M51" i="37" s="1"/>
  <c r="M51" i="40" s="1"/>
  <c r="D51" i="39"/>
  <c r="AE5" i="47"/>
  <c r="H4" i="46" s="1"/>
  <c r="BE15" i="4" s="1"/>
  <c r="E49" i="3"/>
  <c r="AO14" i="105"/>
  <c r="DW52" i="11"/>
  <c r="DR52" s="1"/>
  <c r="AL12" i="105"/>
  <c r="AN12" s="1"/>
  <c r="AO12" s="1"/>
  <c r="N26" i="32"/>
  <c r="N26" i="38" s="1"/>
  <c r="H32" i="34"/>
  <c r="H32" i="36" s="1"/>
  <c r="H50" i="44"/>
  <c r="H50" i="42" s="1"/>
  <c r="BD51" i="4" s="1"/>
  <c r="H31" i="206" s="1"/>
  <c r="H49" i="44"/>
  <c r="H49" i="42" s="1"/>
  <c r="BD50" i="4" s="1"/>
  <c r="H30" i="206" s="1"/>
  <c r="DW51" i="11"/>
  <c r="N24" i="56"/>
  <c r="N24" i="65"/>
  <c r="E29" i="3"/>
  <c r="AO37"/>
  <c r="BY44"/>
  <c r="E26"/>
  <c r="AC45"/>
  <c r="EG26"/>
  <c r="CK29"/>
  <c r="E33"/>
  <c r="E27"/>
  <c r="E48"/>
  <c r="Y33" i="11"/>
  <c r="AA33"/>
  <c r="AA32"/>
  <c r="M34" i="8"/>
  <c r="D14" i="222" s="1"/>
  <c r="Y46" i="8"/>
  <c r="U28" i="11"/>
  <c r="G38" i="52"/>
  <c r="CD23" i="5"/>
  <c r="AE18" i="9"/>
  <c r="AE23"/>
  <c r="AE16"/>
  <c r="AE11"/>
  <c r="AE4"/>
  <c r="AE13"/>
  <c r="J27" i="29"/>
  <c r="B3" i="55"/>
  <c r="C14" i="47"/>
  <c r="C15" s="1"/>
  <c r="C16" s="1"/>
  <c r="BK34" i="76"/>
  <c r="AP33"/>
  <c r="K45" i="228"/>
  <c r="M40" i="212"/>
  <c r="O41" i="208"/>
  <c r="O41" i="212"/>
  <c r="H48" i="228"/>
  <c r="F43"/>
  <c r="B47"/>
  <c r="J55" i="7"/>
  <c r="H47" i="228"/>
  <c r="H36" i="216"/>
  <c r="J32" i="76"/>
  <c r="BR43" i="9"/>
  <c r="O23" i="231"/>
  <c r="N20" i="143"/>
  <c r="N21" i="219"/>
  <c r="X27" i="9"/>
  <c r="F8" i="231"/>
  <c r="J4" i="222"/>
  <c r="B8" i="230"/>
  <c r="FD47" i="3"/>
  <c r="FE47" s="1"/>
  <c r="O27" i="209"/>
  <c r="AZ41" i="3"/>
  <c r="BA41" s="1"/>
  <c r="F21" i="209"/>
  <c r="Y52" i="5"/>
  <c r="E31" i="218"/>
  <c r="BO42" i="5"/>
  <c r="K21" i="218"/>
  <c r="D25" i="140"/>
  <c r="D26" i="216"/>
  <c r="H14" i="143"/>
  <c r="H15" i="219"/>
  <c r="D6" i="140"/>
  <c r="D7" i="216"/>
  <c r="X53" i="9"/>
  <c r="F32" i="231"/>
  <c r="AM52" i="9"/>
  <c r="I31" i="231"/>
  <c r="I13" i="143"/>
  <c r="I14" i="219"/>
  <c r="I37" s="1"/>
  <c r="CQ26" i="5"/>
  <c r="O5" i="218"/>
  <c r="F25" i="143"/>
  <c r="F26" i="219"/>
  <c r="G5" i="143"/>
  <c r="G6" i="219"/>
  <c r="I11" i="143"/>
  <c r="I12" i="219"/>
  <c r="AH31" i="9"/>
  <c r="H10" i="231"/>
  <c r="BH34" i="5"/>
  <c r="J13" i="218"/>
  <c r="O40" i="205"/>
  <c r="O38"/>
  <c r="O35"/>
  <c r="O48"/>
  <c r="O43"/>
  <c r="O45"/>
  <c r="AB27" i="3"/>
  <c r="AC27" s="1"/>
  <c r="D7" i="209"/>
  <c r="AZ47" i="3"/>
  <c r="BA47" s="1"/>
  <c r="F27" i="209"/>
  <c r="BH38" i="8"/>
  <c r="M18" i="222"/>
  <c r="BA42" i="8"/>
  <c r="L21" i="222"/>
  <c r="K19" i="143"/>
  <c r="K20" i="219"/>
  <c r="CB28" i="5"/>
  <c r="M7" i="217"/>
  <c r="E20" i="143"/>
  <c r="E21" i="219"/>
  <c r="Q47" i="8"/>
  <c r="E26" i="221"/>
  <c r="Z38" i="5"/>
  <c r="E18" i="217"/>
  <c r="AV47" i="9"/>
  <c r="K26" i="230"/>
  <c r="C22" i="140"/>
  <c r="C23" i="216"/>
  <c r="E16" i="66"/>
  <c r="AI19" i="11"/>
  <c r="BL46" i="9"/>
  <c r="N25" i="231"/>
  <c r="CB47" i="5"/>
  <c r="M26" i="217"/>
  <c r="W47" i="8"/>
  <c r="F27" i="222" s="1"/>
  <c r="F26"/>
  <c r="Y42" i="5"/>
  <c r="E21" i="218"/>
  <c r="BG41" i="5"/>
  <c r="J20" i="217"/>
  <c r="CI33" i="5"/>
  <c r="N12" i="217"/>
  <c r="BL33" i="9"/>
  <c r="N12" i="231"/>
  <c r="Y47" i="5"/>
  <c r="E27" i="218" s="1"/>
  <c r="E26"/>
  <c r="H37" i="221"/>
  <c r="H41"/>
  <c r="H36"/>
  <c r="H42"/>
  <c r="H47"/>
  <c r="H46"/>
  <c r="S42" i="9"/>
  <c r="E21" i="231"/>
  <c r="AA41" i="8"/>
  <c r="G20" i="221"/>
  <c r="C42" i="3"/>
  <c r="B21" i="209"/>
  <c r="G37" i="219"/>
  <c r="B28" i="8"/>
  <c r="B7" i="221"/>
  <c r="H35" i="8"/>
  <c r="C15" i="222" s="1"/>
  <c r="C14"/>
  <c r="L16" i="230"/>
  <c r="BA37" i="9"/>
  <c r="C41" i="8"/>
  <c r="B20" i="222"/>
  <c r="C50" i="5"/>
  <c r="B29" i="217"/>
  <c r="BN33" i="5"/>
  <c r="K12" i="217"/>
  <c r="Q28" i="8"/>
  <c r="E9" i="221"/>
  <c r="AG41" i="8"/>
  <c r="H20" i="222"/>
  <c r="BO26" i="8"/>
  <c r="O5" i="221"/>
  <c r="I26" i="9"/>
  <c r="C7" i="231"/>
  <c r="BK42" i="9"/>
  <c r="N22" i="230" s="1"/>
  <c r="N21"/>
  <c r="X42" i="5"/>
  <c r="E21" i="217"/>
  <c r="BV42" i="5"/>
  <c r="L21" i="218"/>
  <c r="AM51" i="3"/>
  <c r="E30" i="209"/>
  <c r="B36" i="8"/>
  <c r="B15" i="221"/>
  <c r="L8" i="22"/>
  <c r="L7" i="23"/>
  <c r="AF28" i="5"/>
  <c r="F9" i="218"/>
  <c r="AM37" i="5"/>
  <c r="G17" i="218" s="1"/>
  <c r="G16"/>
  <c r="J7" i="143"/>
  <c r="J8" i="219"/>
  <c r="BQ51" i="9"/>
  <c r="O30" i="231"/>
  <c r="FD43" i="3"/>
  <c r="FE43" s="1"/>
  <c r="O23" i="209"/>
  <c r="C6" i="143"/>
  <c r="C7" i="219"/>
  <c r="CK42" i="5"/>
  <c r="N22" i="217"/>
  <c r="B12" i="230"/>
  <c r="AS24" i="9"/>
  <c r="J4" i="231"/>
  <c r="AR50" i="9"/>
  <c r="J30" i="231" s="1"/>
  <c r="J29"/>
  <c r="K10" i="143"/>
  <c r="K11" i="219"/>
  <c r="CJ45" i="5"/>
  <c r="N24" i="218"/>
  <c r="B13" i="143"/>
  <c r="B14" i="219"/>
  <c r="E9" i="143"/>
  <c r="E10" i="219"/>
  <c r="P31" i="3"/>
  <c r="Q31" s="1"/>
  <c r="C11" i="209"/>
  <c r="BF52" i="8"/>
  <c r="M31" i="222"/>
  <c r="AD50" i="8"/>
  <c r="G30" i="222"/>
  <c r="F15" i="143"/>
  <c r="F16" i="219"/>
  <c r="N15" i="143"/>
  <c r="N16" i="219"/>
  <c r="O29" i="143"/>
  <c r="O30" i="219"/>
  <c r="F11" i="143"/>
  <c r="F12" i="219"/>
  <c r="AT36" i="5"/>
  <c r="H15" i="218"/>
  <c r="AN41" i="8"/>
  <c r="I21" i="222"/>
  <c r="K24" i="143"/>
  <c r="K25" i="219"/>
  <c r="J5" i="143"/>
  <c r="J6" i="219"/>
  <c r="J11" i="143"/>
  <c r="J12" i="219"/>
  <c r="H18" i="143"/>
  <c r="H19" i="219"/>
  <c r="H5" i="143"/>
  <c r="H6" i="219"/>
  <c r="M5" i="143"/>
  <c r="M6" i="219"/>
  <c r="S47" i="9"/>
  <c r="E27" i="231" s="1"/>
  <c r="E26"/>
  <c r="E16" i="143"/>
  <c r="E17" i="219"/>
  <c r="M47" i="226"/>
  <c r="M42"/>
  <c r="M37"/>
  <c r="H46" i="218"/>
  <c r="H41"/>
  <c r="H47"/>
  <c r="H36"/>
  <c r="H37"/>
  <c r="H42"/>
  <c r="I47" i="219"/>
  <c r="I42"/>
  <c r="N47" i="226"/>
  <c r="N37"/>
  <c r="N42"/>
  <c r="L42" i="219"/>
  <c r="L37"/>
  <c r="L47"/>
  <c r="J36" i="230"/>
  <c r="J47"/>
  <c r="J37"/>
  <c r="J42"/>
  <c r="BP51" i="8"/>
  <c r="O30" i="222"/>
  <c r="H37" i="213"/>
  <c r="H42"/>
  <c r="H47"/>
  <c r="E47" i="226"/>
  <c r="E42"/>
  <c r="E37"/>
  <c r="D46"/>
  <c r="D36"/>
  <c r="D41"/>
  <c r="F36"/>
  <c r="F41"/>
  <c r="F46"/>
  <c r="G36"/>
  <c r="G46"/>
  <c r="G41"/>
  <c r="I41"/>
  <c r="I36"/>
  <c r="I46"/>
  <c r="K46"/>
  <c r="K41"/>
  <c r="K36"/>
  <c r="M46"/>
  <c r="M36"/>
  <c r="M41"/>
  <c r="N36"/>
  <c r="N41"/>
  <c r="N46"/>
  <c r="H47" i="219"/>
  <c r="H37"/>
  <c r="H42"/>
  <c r="O28" i="143"/>
  <c r="O29" i="219"/>
  <c r="H37" i="209"/>
  <c r="H41"/>
  <c r="H36"/>
  <c r="H42"/>
  <c r="H47"/>
  <c r="H46"/>
  <c r="W51" i="8"/>
  <c r="F30" i="222"/>
  <c r="W51" i="9"/>
  <c r="F30" i="230"/>
  <c r="CQ30" i="76"/>
  <c r="CU31"/>
  <c r="AI34"/>
  <c r="AE33"/>
  <c r="AR32"/>
  <c r="AN31"/>
  <c r="C42" i="226"/>
  <c r="C37"/>
  <c r="C47"/>
  <c r="I37"/>
  <c r="I42"/>
  <c r="I47"/>
  <c r="B27" i="143"/>
  <c r="B28" i="219"/>
  <c r="CD38" i="5"/>
  <c r="M18" i="218"/>
  <c r="FD37" i="3"/>
  <c r="FE37" s="1"/>
  <c r="O17" i="209"/>
  <c r="I8" i="143"/>
  <c r="I9" i="219"/>
  <c r="BR43" i="8"/>
  <c r="O23" i="222"/>
  <c r="E42" i="217"/>
  <c r="E37"/>
  <c r="E47"/>
  <c r="K4" i="143"/>
  <c r="K5" i="219"/>
  <c r="M12" i="143"/>
  <c r="M13" i="219"/>
  <c r="R27" i="8"/>
  <c r="E8" i="222"/>
  <c r="N4" i="143"/>
  <c r="N5" i="219"/>
  <c r="CC42" i="5"/>
  <c r="M21" i="218"/>
  <c r="CJ41" i="3"/>
  <c r="CK41" s="1"/>
  <c r="I21" i="209"/>
  <c r="CQ52" i="5"/>
  <c r="O31" i="218"/>
  <c r="D31" i="140"/>
  <c r="D32" i="216"/>
  <c r="AF52" i="5"/>
  <c r="F31" i="218"/>
  <c r="B5" i="143"/>
  <c r="B6" i="219"/>
  <c r="D16" i="140"/>
  <c r="D17" i="216"/>
  <c r="L47" i="8"/>
  <c r="D27" i="221" s="1"/>
  <c r="D26"/>
  <c r="J43" i="8"/>
  <c r="C23" i="222"/>
  <c r="AC52" i="9"/>
  <c r="G31" i="231"/>
  <c r="BE52" i="8"/>
  <c r="M31" i="221"/>
  <c r="AN50" i="8"/>
  <c r="I30" i="222"/>
  <c r="AA52" i="8"/>
  <c r="G31" i="221"/>
  <c r="E11" i="143"/>
  <c r="E12" i="219"/>
  <c r="I17" i="143"/>
  <c r="I18" i="219"/>
  <c r="CC34" i="5"/>
  <c r="M13" i="218"/>
  <c r="F27" i="217"/>
  <c r="O15" i="143"/>
  <c r="O16" i="219"/>
  <c r="I22" i="143"/>
  <c r="I23" i="219"/>
  <c r="L38" i="5"/>
  <c r="C18" i="217"/>
  <c r="I15" i="143"/>
  <c r="I16" i="219"/>
  <c r="AV33" i="8"/>
  <c r="K12" i="222"/>
  <c r="F24" i="143"/>
  <c r="F25" i="219"/>
  <c r="AQ47" i="8"/>
  <c r="J27" i="222" s="1"/>
  <c r="J26"/>
  <c r="C10" i="140"/>
  <c r="C11" i="216"/>
  <c r="J15" i="143"/>
  <c r="J16" i="219"/>
  <c r="D24" i="143"/>
  <c r="D25" i="219"/>
  <c r="M11" i="143"/>
  <c r="M12" i="219"/>
  <c r="E28" i="143"/>
  <c r="E29" i="219"/>
  <c r="BG47" i="9"/>
  <c r="M26" i="231"/>
  <c r="AC41" i="9"/>
  <c r="G20" i="231"/>
  <c r="K15" i="143"/>
  <c r="K16" i="219"/>
  <c r="AV51" i="8"/>
  <c r="K30" i="222"/>
  <c r="O24" i="143"/>
  <c r="O25" i="219"/>
  <c r="E24" i="143"/>
  <c r="E25" i="219"/>
  <c r="B18" i="143"/>
  <c r="B19" i="219"/>
  <c r="C13" i="140"/>
  <c r="C14" i="216"/>
  <c r="B25" i="143"/>
  <c r="B26" i="219"/>
  <c r="F47" i="226"/>
  <c r="F37"/>
  <c r="F42"/>
  <c r="B42"/>
  <c r="B37"/>
  <c r="B47"/>
  <c r="J42" i="221"/>
  <c r="J37"/>
  <c r="J47"/>
  <c r="G36"/>
  <c r="G47"/>
  <c r="G41"/>
  <c r="G46"/>
  <c r="G37"/>
  <c r="G42"/>
  <c r="H37" i="226"/>
  <c r="H42"/>
  <c r="H47"/>
  <c r="G35" i="8"/>
  <c r="C14" i="221"/>
  <c r="V28" i="8"/>
  <c r="F9" i="221"/>
  <c r="AF36" i="8"/>
  <c r="H15" i="221"/>
  <c r="AP30" i="8"/>
  <c r="J10" i="221" s="1"/>
  <c r="J9"/>
  <c r="W42" i="9"/>
  <c r="F21" i="230"/>
  <c r="AV42" i="9"/>
  <c r="K21" i="230"/>
  <c r="BJ46" i="8"/>
  <c r="N25" i="221"/>
  <c r="BK41" i="3"/>
  <c r="G20" i="209"/>
  <c r="B46"/>
  <c r="B41"/>
  <c r="B36"/>
  <c r="J42" i="226"/>
  <c r="J37"/>
  <c r="J47"/>
  <c r="O47"/>
  <c r="O42"/>
  <c r="O37"/>
  <c r="C24" i="143"/>
  <c r="C25" i="219"/>
  <c r="AF38" i="5"/>
  <c r="F18" i="218" s="1"/>
  <c r="F17"/>
  <c r="BG34" i="5"/>
  <c r="J14" i="217" s="1"/>
  <c r="J13"/>
  <c r="D47" i="226"/>
  <c r="D42"/>
  <c r="D37"/>
  <c r="J37" i="222"/>
  <c r="V34" i="8"/>
  <c r="F14" i="221" s="1"/>
  <c r="F13"/>
  <c r="AU26" i="8"/>
  <c r="K5" i="221"/>
  <c r="BE28" i="8"/>
  <c r="M7" i="221"/>
  <c r="B29" i="231"/>
  <c r="D50" i="9"/>
  <c r="C23" i="29"/>
  <c r="C5" i="213"/>
  <c r="D49" i="115"/>
  <c r="D48" i="44"/>
  <c r="D48" i="42" s="1"/>
  <c r="T49" i="4" s="1"/>
  <c r="D29" i="206" s="1"/>
  <c r="AK51" i="8"/>
  <c r="I30" i="221"/>
  <c r="K30" i="36"/>
  <c r="K30" i="37"/>
  <c r="K30" i="40" s="1"/>
  <c r="K30" i="28" s="1"/>
  <c r="M33" i="76"/>
  <c r="L34"/>
  <c r="P34" s="1"/>
  <c r="G47" i="226"/>
  <c r="G42"/>
  <c r="G37"/>
  <c r="K42"/>
  <c r="K37"/>
  <c r="K47"/>
  <c r="L48" i="115"/>
  <c r="L47" i="44"/>
  <c r="L47" i="42" s="1"/>
  <c r="CN48" i="4" s="1"/>
  <c r="L28" i="206" s="1"/>
  <c r="BQ32" i="76"/>
  <c r="BU33"/>
  <c r="D16" i="66"/>
  <c r="Z19" i="11"/>
  <c r="AB19" s="1"/>
  <c r="I37"/>
  <c r="CA45"/>
  <c r="CA44" i="10" s="1"/>
  <c r="DD36" i="11"/>
  <c r="H38" i="110"/>
  <c r="H38" i="111" s="1"/>
  <c r="X39" i="105" s="1"/>
  <c r="Y39" s="1"/>
  <c r="CZ18" i="11"/>
  <c r="CF39"/>
  <c r="DV21"/>
  <c r="DV35"/>
  <c r="K30" i="105"/>
  <c r="K41" i="39"/>
  <c r="K41" i="27" s="1"/>
  <c r="DJ42" i="3" s="1"/>
  <c r="AE42" i="5"/>
  <c r="F22" i="217" s="1"/>
  <c r="BC36" i="9"/>
  <c r="CB42" i="5"/>
  <c r="M22" i="217" s="1"/>
  <c r="AS25" i="8"/>
  <c r="K25" i="105"/>
  <c r="DE12" i="11"/>
  <c r="AD48"/>
  <c r="AI47" i="10" s="1"/>
  <c r="O43" i="4"/>
  <c r="C23" i="215" s="1"/>
  <c r="F44" i="4"/>
  <c r="B24" i="215" s="1"/>
  <c r="AG27" i="4"/>
  <c r="E7" i="215" s="1"/>
  <c r="DJ39" i="4"/>
  <c r="N19" i="215" s="1"/>
  <c r="K15" i="105"/>
  <c r="AU10" i="9"/>
  <c r="AV16" i="11"/>
  <c r="BA15" i="10" s="1"/>
  <c r="DK27" i="11"/>
  <c r="K31" i="40"/>
  <c r="K31" i="28" s="1"/>
  <c r="Q39" i="3"/>
  <c r="AO36"/>
  <c r="BY24"/>
  <c r="CK38"/>
  <c r="FE38"/>
  <c r="FE7"/>
  <c r="FJ7" s="1"/>
  <c r="E39"/>
  <c r="AC36"/>
  <c r="CK40"/>
  <c r="CW36"/>
  <c r="EG31"/>
  <c r="FE48"/>
  <c r="Q30"/>
  <c r="FD46"/>
  <c r="FE46" s="1"/>
  <c r="DU24"/>
  <c r="BA48"/>
  <c r="Q32"/>
  <c r="D30" i="40"/>
  <c r="D30" i="28" s="1"/>
  <c r="S30" i="27" s="1"/>
  <c r="AN40" i="5"/>
  <c r="BP51" i="9"/>
  <c r="O31" i="230" s="1"/>
  <c r="K17" i="105"/>
  <c r="C22" i="63"/>
  <c r="M24" i="11" s="1"/>
  <c r="I50"/>
  <c r="AS37" i="8"/>
  <c r="BM40" i="3"/>
  <c r="E30"/>
  <c r="AO40"/>
  <c r="FE4"/>
  <c r="FJ4" s="1"/>
  <c r="BA46"/>
  <c r="DI45"/>
  <c r="Y43" i="11"/>
  <c r="AC49" i="52"/>
  <c r="AD49" s="1"/>
  <c r="AY49" i="4" s="1"/>
  <c r="G29" i="215" s="1"/>
  <c r="G4" i="52"/>
  <c r="CY56" i="4"/>
  <c r="E40" i="3"/>
  <c r="AO45"/>
  <c r="AX50" i="9"/>
  <c r="AE9"/>
  <c r="AT34" i="76"/>
  <c r="O36" i="212"/>
  <c r="H46" i="216"/>
  <c r="G31" i="11"/>
  <c r="L47"/>
  <c r="Q46" i="10" s="1"/>
  <c r="AV27" i="11"/>
  <c r="BA26" i="10" s="1"/>
  <c r="AX38" i="11"/>
  <c r="BB37" i="10" s="1"/>
  <c r="BG41" i="11"/>
  <c r="CH32"/>
  <c r="DR30"/>
  <c r="E37"/>
  <c r="I31"/>
  <c r="I47"/>
  <c r="R39"/>
  <c r="O38" i="10" s="1"/>
  <c r="BE22" i="11"/>
  <c r="CF32"/>
  <c r="CL28"/>
  <c r="CS28"/>
  <c r="CS27" i="10" s="1"/>
  <c r="CX34" i="11"/>
  <c r="N44"/>
  <c r="R43" i="10" s="1"/>
  <c r="CA34" i="11"/>
  <c r="CA33" i="10" s="1"/>
  <c r="I30" i="110"/>
  <c r="I30" i="111" s="1"/>
  <c r="AC31" i="105" s="1"/>
  <c r="AD31" s="1"/>
  <c r="Y40" i="110"/>
  <c r="Y40" i="111" s="1"/>
  <c r="BB41" i="105" s="1"/>
  <c r="AD32" i="110"/>
  <c r="AD32" i="111" s="1"/>
  <c r="BQ33" i="105" s="1"/>
  <c r="BR33" s="1"/>
  <c r="J10" i="11"/>
  <c r="R47"/>
  <c r="O46" i="10" s="1"/>
  <c r="G45" i="11"/>
  <c r="E40"/>
  <c r="BK42"/>
  <c r="BG32"/>
  <c r="DR48"/>
  <c r="AH35"/>
  <c r="AH34" i="10" s="1"/>
  <c r="BB39" i="11"/>
  <c r="AY38" i="10" s="1"/>
  <c r="AQ45" i="11"/>
  <c r="AQ44" i="10" s="1"/>
  <c r="BN46" i="11"/>
  <c r="BS45" i="10" s="1"/>
  <c r="DB45" i="11"/>
  <c r="DT33"/>
  <c r="K26" i="105"/>
  <c r="K34"/>
  <c r="AO31"/>
  <c r="M12"/>
  <c r="O12" s="1"/>
  <c r="AO24"/>
  <c r="J48" i="40"/>
  <c r="J48" i="28" s="1"/>
  <c r="H31" i="35"/>
  <c r="H31" i="37" s="1"/>
  <c r="G45" i="39"/>
  <c r="G45" i="27" s="1"/>
  <c r="BN46" i="3" s="1"/>
  <c r="Q34" i="5"/>
  <c r="D14" i="217" s="1"/>
  <c r="CK28" i="3"/>
  <c r="AE34" i="5"/>
  <c r="AL36"/>
  <c r="G16" i="217" s="1"/>
  <c r="Q28" i="3"/>
  <c r="AE38" i="5"/>
  <c r="CV25" i="3"/>
  <c r="CW25" s="1"/>
  <c r="T28" i="9"/>
  <c r="AG37"/>
  <c r="H17" i="230" s="1"/>
  <c r="AX32" i="9"/>
  <c r="CD24" i="5"/>
  <c r="J13" i="11"/>
  <c r="AF45"/>
  <c r="AJ44" i="10" s="1"/>
  <c r="AP41" i="8"/>
  <c r="J21" i="221" s="1"/>
  <c r="Y29" i="8"/>
  <c r="AN28"/>
  <c r="C36" i="9"/>
  <c r="B16" i="230" s="1"/>
  <c r="S28" i="9"/>
  <c r="AG31"/>
  <c r="H11" i="230" s="1"/>
  <c r="K37" i="105"/>
  <c r="K29"/>
  <c r="M22" i="7"/>
  <c r="AV22" i="10" s="1"/>
  <c r="S18" i="7"/>
  <c r="BW18" i="10" s="1"/>
  <c r="K15" i="7"/>
  <c r="AM15" i="10" s="1"/>
  <c r="K19" i="7"/>
  <c r="AM19" i="10" s="1"/>
  <c r="K23" i="7"/>
  <c r="AM23" i="10" s="1"/>
  <c r="AI50" i="8"/>
  <c r="AO36" i="105"/>
  <c r="AO28"/>
  <c r="H17" i="77"/>
  <c r="CQ40" i="82" s="1"/>
  <c r="BR32" i="9"/>
  <c r="K41" i="105"/>
  <c r="AS50" i="8"/>
  <c r="AE30" i="52"/>
  <c r="BZ36" i="4"/>
  <c r="J16" i="215" s="1"/>
  <c r="K41" i="52"/>
  <c r="BG34"/>
  <c r="BH41" i="4"/>
  <c r="H21" i="215" s="1"/>
  <c r="BG31" i="52"/>
  <c r="G25" i="57"/>
  <c r="L26" i="7" s="1"/>
  <c r="G6" i="228" s="1"/>
  <c r="S22" i="7"/>
  <c r="BW22" i="10" s="1"/>
  <c r="AU6" i="9"/>
  <c r="AU5"/>
  <c r="AU13"/>
  <c r="AZ20" i="11"/>
  <c r="C23" i="63"/>
  <c r="M25" i="11" s="1"/>
  <c r="M56" s="1"/>
  <c r="BN49"/>
  <c r="BS48" i="10" s="1"/>
  <c r="W36" i="11"/>
  <c r="BL11"/>
  <c r="BE11" s="1"/>
  <c r="AA4" i="9"/>
  <c r="L33" i="40"/>
  <c r="L33" i="28" s="1"/>
  <c r="L40" i="39"/>
  <c r="L40" i="27" s="1"/>
  <c r="L48" i="40"/>
  <c r="L48" i="28" s="1"/>
  <c r="J34" i="40"/>
  <c r="J34" i="28" s="1"/>
  <c r="O45" i="39"/>
  <c r="O45" i="27" s="1"/>
  <c r="FF46" i="3" s="1"/>
  <c r="FJ46" s="1"/>
  <c r="N25" i="55"/>
  <c r="K39" i="50"/>
  <c r="G50" i="40"/>
  <c r="G50" i="28" s="1"/>
  <c r="O50" i="40"/>
  <c r="O50" i="28" s="1"/>
  <c r="E38" i="3"/>
  <c r="AC38"/>
  <c r="AO28"/>
  <c r="BA32"/>
  <c r="BM38"/>
  <c r="BY28"/>
  <c r="CK45"/>
  <c r="CW43"/>
  <c r="EG32"/>
  <c r="ES30"/>
  <c r="FE30"/>
  <c r="FE44"/>
  <c r="FE16"/>
  <c r="FJ16" s="1"/>
  <c r="FE9"/>
  <c r="FJ9" s="1"/>
  <c r="FE19"/>
  <c r="FJ19" s="1"/>
  <c r="Q40"/>
  <c r="AC44"/>
  <c r="AO31"/>
  <c r="BY27"/>
  <c r="CK33"/>
  <c r="CW27"/>
  <c r="DI30"/>
  <c r="DU44"/>
  <c r="EG39"/>
  <c r="FE39"/>
  <c r="C32"/>
  <c r="E35"/>
  <c r="FE24"/>
  <c r="CW31"/>
  <c r="CK31"/>
  <c r="BA31"/>
  <c r="K30" i="39"/>
  <c r="K30" i="27" s="1"/>
  <c r="BR49" i="11"/>
  <c r="BR48" i="10" s="1"/>
  <c r="E50" i="11"/>
  <c r="M47" i="9"/>
  <c r="D27" i="230" s="1"/>
  <c r="AA47" i="3"/>
  <c r="D27" i="209" s="1"/>
  <c r="AC32" i="3"/>
  <c r="BA50"/>
  <c r="CD27" i="5"/>
  <c r="CK37"/>
  <c r="CW26" i="3"/>
  <c r="AV51" i="9"/>
  <c r="K31" i="230" s="1"/>
  <c r="BO51" i="8"/>
  <c r="O31" i="221" s="1"/>
  <c r="AQ23" i="5"/>
  <c r="AT23" i="13" s="1"/>
  <c r="AQ7" i="5"/>
  <c r="AT7" i="13" s="1"/>
  <c r="CR37" i="5"/>
  <c r="R47" i="9"/>
  <c r="K21" i="105"/>
  <c r="E51" i="35"/>
  <c r="E51" i="37" s="1"/>
  <c r="AQ6" i="47"/>
  <c r="K13" i="50"/>
  <c r="AO18" i="105"/>
  <c r="J32" i="106"/>
  <c r="CH26" i="11"/>
  <c r="BH38" i="9"/>
  <c r="E25" i="3"/>
  <c r="AC24"/>
  <c r="BM39"/>
  <c r="AC25"/>
  <c r="DI44"/>
  <c r="FE14"/>
  <c r="FJ14" s="1"/>
  <c r="AC31"/>
  <c r="BA49"/>
  <c r="AN50"/>
  <c r="AO50" s="1"/>
  <c r="Y28" i="11"/>
  <c r="AA37"/>
  <c r="W37"/>
  <c r="J46" i="8"/>
  <c r="BO47"/>
  <c r="CD54" i="11"/>
  <c r="AA31"/>
  <c r="W28"/>
  <c r="Q5" i="52"/>
  <c r="Q9"/>
  <c r="CI9" i="4"/>
  <c r="AI46" i="52"/>
  <c r="Q43"/>
  <c r="Q27"/>
  <c r="U31"/>
  <c r="AE22" i="9"/>
  <c r="AE6"/>
  <c r="AE19"/>
  <c r="AE12"/>
  <c r="E34" i="3"/>
  <c r="J28" i="31"/>
  <c r="J29" i="32" s="1"/>
  <c r="J29" i="38" s="1"/>
  <c r="AD33" i="76"/>
  <c r="AH33" s="1"/>
  <c r="W34" i="82" s="1"/>
  <c r="Z50" i="5"/>
  <c r="K40" i="228"/>
  <c r="J38"/>
  <c r="AO16" i="105"/>
  <c r="CU33" i="76"/>
  <c r="CT34"/>
  <c r="BU35" i="82" s="1"/>
  <c r="AF29" i="11"/>
  <c r="AJ28" i="10" s="1"/>
  <c r="BE34" i="11"/>
  <c r="BK16"/>
  <c r="CA24"/>
  <c r="BN24"/>
  <c r="BS23" i="10" s="1"/>
  <c r="G51" i="35"/>
  <c r="G51" i="37" s="1"/>
  <c r="G51" i="40" s="1"/>
  <c r="O51" i="35"/>
  <c r="O51" i="37" s="1"/>
  <c r="O51" i="40" s="1"/>
  <c r="W30" i="11"/>
  <c r="K41" i="228"/>
  <c r="AP44" i="3"/>
  <c r="E24" i="210"/>
  <c r="BN50" i="3"/>
  <c r="G30" i="210"/>
  <c r="DJ38" i="3"/>
  <c r="K18" i="210"/>
  <c r="DV45" i="3"/>
  <c r="L25" i="210"/>
  <c r="FF38" i="3"/>
  <c r="O18" i="210"/>
  <c r="AP39" i="3"/>
  <c r="E19" i="210"/>
  <c r="F35" i="3"/>
  <c r="B15" i="210"/>
  <c r="R39" i="3"/>
  <c r="C19" i="210"/>
  <c r="AD41" i="3"/>
  <c r="D21" i="210"/>
  <c r="BB34" i="3"/>
  <c r="F14" i="210"/>
  <c r="CL37" i="3"/>
  <c r="I17" i="210"/>
  <c r="R41" i="3"/>
  <c r="C21" i="210"/>
  <c r="CL45" i="3"/>
  <c r="I25" i="210"/>
  <c r="DJ46" i="3"/>
  <c r="K26" i="210"/>
  <c r="DV43" i="3"/>
  <c r="L23" i="210"/>
  <c r="CX47" i="3"/>
  <c r="J27" i="210"/>
  <c r="DJ33" i="3"/>
  <c r="K13" i="210"/>
  <c r="DV44" i="3"/>
  <c r="L24" i="210"/>
  <c r="J35" i="212"/>
  <c r="J40"/>
  <c r="K35"/>
  <c r="K40"/>
  <c r="N35"/>
  <c r="N40"/>
  <c r="AP43" i="3"/>
  <c r="E23" i="210"/>
  <c r="R34" i="3"/>
  <c r="C14" i="210"/>
  <c r="BB36" i="3"/>
  <c r="F16" i="210"/>
  <c r="CL35" i="3"/>
  <c r="I15" i="210"/>
  <c r="AP47" i="3"/>
  <c r="E27" i="210"/>
  <c r="BB46" i="3"/>
  <c r="F26" i="210"/>
  <c r="BN48" i="3"/>
  <c r="G28" i="210"/>
  <c r="BZ49" i="3"/>
  <c r="H29" i="210"/>
  <c r="CL31" i="3"/>
  <c r="I11" i="210"/>
  <c r="CL48" i="3"/>
  <c r="I28" i="210"/>
  <c r="DJ41" i="3"/>
  <c r="K21" i="210"/>
  <c r="DJ45" i="3"/>
  <c r="K25" i="210"/>
  <c r="DJ49" i="3"/>
  <c r="K29" i="210"/>
  <c r="ET49" i="3"/>
  <c r="N29" i="210"/>
  <c r="FF45" i="3"/>
  <c r="O25" i="210"/>
  <c r="BN35" i="3"/>
  <c r="G15" i="210"/>
  <c r="CL38" i="3"/>
  <c r="I18" i="210"/>
  <c r="CX42" i="3"/>
  <c r="J22" i="210"/>
  <c r="DV48" i="3"/>
  <c r="L28" i="210"/>
  <c r="EH42" i="3"/>
  <c r="M22" i="210"/>
  <c r="EH46" i="3"/>
  <c r="M26" i="210"/>
  <c r="EH49" i="3"/>
  <c r="M29" i="210"/>
  <c r="FF36" i="3"/>
  <c r="O16" i="210"/>
  <c r="CX40" i="3"/>
  <c r="J20" i="210"/>
  <c r="AP32" i="3"/>
  <c r="E12" i="210"/>
  <c r="B45" i="228"/>
  <c r="B40"/>
  <c r="B35"/>
  <c r="B25" i="210"/>
  <c r="EH51" i="3"/>
  <c r="M31" i="210"/>
  <c r="BZ51" i="3"/>
  <c r="H31" i="210"/>
  <c r="DV51" i="3"/>
  <c r="L31" i="210"/>
  <c r="AP51" i="3"/>
  <c r="E31" i="210"/>
  <c r="F46" i="3"/>
  <c r="B26" i="210"/>
  <c r="D31"/>
  <c r="CL51" i="3"/>
  <c r="I31" i="210"/>
  <c r="CL47" i="3"/>
  <c r="I27" i="210"/>
  <c r="CX35" i="3"/>
  <c r="J15" i="210"/>
  <c r="BB40" i="3"/>
  <c r="F20" i="210"/>
  <c r="CL42" i="3"/>
  <c r="I22" i="210"/>
  <c r="R47" i="3"/>
  <c r="C27" i="210"/>
  <c r="F42" i="3"/>
  <c r="B22" i="210"/>
  <c r="F38" i="3"/>
  <c r="B18" i="210"/>
  <c r="F34" i="3"/>
  <c r="B14" i="210"/>
  <c r="CL50" i="3"/>
  <c r="I30" i="210"/>
  <c r="R38" i="3"/>
  <c r="C18" i="210"/>
  <c r="F41" i="3"/>
  <c r="B21" i="210"/>
  <c r="F37" i="3"/>
  <c r="B17" i="210"/>
  <c r="ET50" i="3"/>
  <c r="N30" i="210"/>
  <c r="P55" i="7"/>
  <c r="I4" i="228"/>
  <c r="D46"/>
  <c r="D41"/>
  <c r="D36"/>
  <c r="F46"/>
  <c r="F41"/>
  <c r="F36"/>
  <c r="L55" i="7"/>
  <c r="G4" i="228"/>
  <c r="J46"/>
  <c r="J41"/>
  <c r="J36"/>
  <c r="V55" i="7"/>
  <c r="L4" i="228"/>
  <c r="L46" s="1"/>
  <c r="C40" i="211"/>
  <c r="C45"/>
  <c r="C35"/>
  <c r="E45" i="208"/>
  <c r="E35"/>
  <c r="E40"/>
  <c r="G40" i="211"/>
  <c r="G45"/>
  <c r="G35"/>
  <c r="I45"/>
  <c r="I35"/>
  <c r="I40"/>
  <c r="K40" i="208"/>
  <c r="K45"/>
  <c r="K35"/>
  <c r="M45" i="211"/>
  <c r="M35"/>
  <c r="M40"/>
  <c r="O40"/>
  <c r="O45"/>
  <c r="O35"/>
  <c r="D45" i="228"/>
  <c r="D40"/>
  <c r="D35"/>
  <c r="F45"/>
  <c r="F40"/>
  <c r="F35"/>
  <c r="B45" i="208"/>
  <c r="B40"/>
  <c r="B35"/>
  <c r="D45"/>
  <c r="D40"/>
  <c r="D35"/>
  <c r="F45" i="211"/>
  <c r="F40"/>
  <c r="F35"/>
  <c r="H45" i="208"/>
  <c r="H40"/>
  <c r="H35"/>
  <c r="J45" i="211"/>
  <c r="J40"/>
  <c r="J35"/>
  <c r="L45" i="208"/>
  <c r="L40"/>
  <c r="L35"/>
  <c r="N45" i="211"/>
  <c r="N40"/>
  <c r="N35"/>
  <c r="I20" i="11"/>
  <c r="O23" i="50"/>
  <c r="N31" i="39"/>
  <c r="N31" i="27" s="1"/>
  <c r="F5" i="77"/>
  <c r="F10"/>
  <c r="AT28" i="105"/>
  <c r="J51" i="35"/>
  <c r="J51" i="37" s="1"/>
  <c r="J13" i="163"/>
  <c r="L46" i="39"/>
  <c r="L46" i="27" s="1"/>
  <c r="AT26" i="105"/>
  <c r="F43" i="40"/>
  <c r="F43" i="28" s="1"/>
  <c r="DI50" i="11"/>
  <c r="BV56" i="4"/>
  <c r="K41" i="47"/>
  <c r="K42" s="1"/>
  <c r="K43" s="1"/>
  <c r="K44" s="1"/>
  <c r="BD56" i="4"/>
  <c r="J30" i="39"/>
  <c r="J30" i="27" s="1"/>
  <c r="K14" i="105"/>
  <c r="K18"/>
  <c r="K22"/>
  <c r="L38" i="228"/>
  <c r="L43"/>
  <c r="C36" i="211"/>
  <c r="C46"/>
  <c r="E36" i="208"/>
  <c r="E46"/>
  <c r="G36" i="211"/>
  <c r="G46"/>
  <c r="I36"/>
  <c r="I46"/>
  <c r="K36" i="208"/>
  <c r="K46"/>
  <c r="M36" i="211"/>
  <c r="M46"/>
  <c r="J41" i="212"/>
  <c r="K41"/>
  <c r="K38" i="105"/>
  <c r="O40" i="228"/>
  <c r="B41"/>
  <c r="D37"/>
  <c r="D47"/>
  <c r="F37"/>
  <c r="F47"/>
  <c r="J42"/>
  <c r="K36"/>
  <c r="N37"/>
  <c r="O41"/>
  <c r="B36" i="208"/>
  <c r="B46"/>
  <c r="D36"/>
  <c r="D46"/>
  <c r="F36" i="211"/>
  <c r="F46"/>
  <c r="H36" i="208"/>
  <c r="H46"/>
  <c r="J36" i="211"/>
  <c r="J46"/>
  <c r="L36" i="208"/>
  <c r="L46"/>
  <c r="N36"/>
  <c r="O41" i="211"/>
  <c r="BB50" i="3"/>
  <c r="F30" i="210"/>
  <c r="K20"/>
  <c r="DJ44" i="3"/>
  <c r="K24" i="210"/>
  <c r="EH40" i="3"/>
  <c r="M20" i="210"/>
  <c r="FF42" i="3"/>
  <c r="O22" i="210"/>
  <c r="BZ34" i="3"/>
  <c r="H14" i="210"/>
  <c r="AP36" i="3"/>
  <c r="E16" i="210"/>
  <c r="F43" i="3"/>
  <c r="B23" i="210"/>
  <c r="AD33" i="3"/>
  <c r="D13" i="210"/>
  <c r="AP40" i="3"/>
  <c r="E20" i="210"/>
  <c r="BB42" i="3"/>
  <c r="F22" i="210"/>
  <c r="CX33" i="3"/>
  <c r="J13" i="210"/>
  <c r="AD35" i="3"/>
  <c r="D15" i="210"/>
  <c r="CX41" i="3"/>
  <c r="J21" i="210"/>
  <c r="DV37" i="3"/>
  <c r="L17" i="210"/>
  <c r="BN38" i="3"/>
  <c r="G18" i="210"/>
  <c r="BN42" i="3"/>
  <c r="G22" i="210"/>
  <c r="H19"/>
  <c r="DJ39" i="3"/>
  <c r="K19" i="210"/>
  <c r="N18"/>
  <c r="F36" i="212"/>
  <c r="F41"/>
  <c r="B47" i="215"/>
  <c r="B42"/>
  <c r="B37"/>
  <c r="AD38" i="3"/>
  <c r="D18" i="210"/>
  <c r="BZ41" i="3"/>
  <c r="H21" i="210"/>
  <c r="BN40" i="3"/>
  <c r="G20" i="210"/>
  <c r="AP34" i="3"/>
  <c r="E14" i="210"/>
  <c r="AP38" i="3"/>
  <c r="E18" i="210"/>
  <c r="AP49" i="3"/>
  <c r="E29" i="210"/>
  <c r="BB45" i="3"/>
  <c r="F25" i="210"/>
  <c r="BB48" i="3"/>
  <c r="F28" i="210"/>
  <c r="CX34" i="3"/>
  <c r="J14" i="210"/>
  <c r="CX38" i="3"/>
  <c r="J18" i="210"/>
  <c r="CX49" i="3"/>
  <c r="J29" i="210"/>
  <c r="DJ36" i="3"/>
  <c r="K16" i="210"/>
  <c r="DV41" i="3"/>
  <c r="L21" i="210"/>
  <c r="AP46" i="3"/>
  <c r="E26" i="210"/>
  <c r="CL43" i="3"/>
  <c r="I23" i="210"/>
  <c r="DV42" i="3"/>
  <c r="L22" i="210"/>
  <c r="EH44" i="3"/>
  <c r="M24" i="210"/>
  <c r="ET44" i="3"/>
  <c r="N24" i="210"/>
  <c r="FF34" i="3"/>
  <c r="O14" i="210"/>
  <c r="BZ43" i="3"/>
  <c r="H23" i="210"/>
  <c r="AD46" i="3"/>
  <c r="D26" i="210"/>
  <c r="R42" i="3"/>
  <c r="C22" i="210"/>
  <c r="BB51" i="3"/>
  <c r="F31" i="210"/>
  <c r="CX51" i="3"/>
  <c r="J31" i="210"/>
  <c r="ET51" i="3"/>
  <c r="N31" i="210"/>
  <c r="F33" i="3"/>
  <c r="B13" i="210"/>
  <c r="BN51" i="3"/>
  <c r="G31" i="210"/>
  <c r="DJ51" i="3"/>
  <c r="K31" i="210"/>
  <c r="FF51" i="3"/>
  <c r="O31" i="210"/>
  <c r="BB49" i="3"/>
  <c r="F29" i="210"/>
  <c r="AP35" i="3"/>
  <c r="E15" i="210"/>
  <c r="AP48" i="3"/>
  <c r="E28" i="210"/>
  <c r="BB38" i="3"/>
  <c r="F18" i="210"/>
  <c r="DJ31" i="3"/>
  <c r="K11" i="210"/>
  <c r="R45" i="3"/>
  <c r="C25" i="210"/>
  <c r="F36" i="3"/>
  <c r="B16" i="210"/>
  <c r="FF50" i="3"/>
  <c r="O30" i="210"/>
  <c r="R50" i="3"/>
  <c r="C30" i="210"/>
  <c r="AP33" i="3"/>
  <c r="E13" i="210"/>
  <c r="R36" i="3"/>
  <c r="C16" i="210"/>
  <c r="F39" i="3"/>
  <c r="B19" i="210"/>
  <c r="F31" i="3"/>
  <c r="B11" i="210"/>
  <c r="DV50" i="3"/>
  <c r="L30" i="210"/>
  <c r="R51" i="3"/>
  <c r="C31" i="210"/>
  <c r="B37" i="212"/>
  <c r="B42"/>
  <c r="B38"/>
  <c r="B43"/>
  <c r="C37"/>
  <c r="C42"/>
  <c r="C38"/>
  <c r="C43"/>
  <c r="H36"/>
  <c r="H41"/>
  <c r="E37"/>
  <c r="E42"/>
  <c r="E38"/>
  <c r="E43"/>
  <c r="G37"/>
  <c r="G42"/>
  <c r="G43"/>
  <c r="G38"/>
  <c r="I37"/>
  <c r="I42"/>
  <c r="I38"/>
  <c r="I43"/>
  <c r="N36"/>
  <c r="N41"/>
  <c r="K37"/>
  <c r="K42"/>
  <c r="K38"/>
  <c r="K43"/>
  <c r="M37"/>
  <c r="M42"/>
  <c r="M38"/>
  <c r="M43"/>
  <c r="K56" i="4"/>
  <c r="C33" i="206"/>
  <c r="H48"/>
  <c r="H45"/>
  <c r="H43"/>
  <c r="H40"/>
  <c r="H38"/>
  <c r="H35"/>
  <c r="BM56" i="4"/>
  <c r="I33" i="206"/>
  <c r="J48"/>
  <c r="J45"/>
  <c r="J43"/>
  <c r="J40"/>
  <c r="J38"/>
  <c r="J35"/>
  <c r="O47" i="215"/>
  <c r="O42"/>
  <c r="O37"/>
  <c r="D47"/>
  <c r="D42"/>
  <c r="D37"/>
  <c r="O46"/>
  <c r="O41"/>
  <c r="O36"/>
  <c r="E47" i="228"/>
  <c r="E42"/>
  <c r="E37"/>
  <c r="E48"/>
  <c r="E38"/>
  <c r="E43"/>
  <c r="N46"/>
  <c r="N41"/>
  <c r="N36"/>
  <c r="L47"/>
  <c r="L42"/>
  <c r="L37"/>
  <c r="B45" i="211"/>
  <c r="B40"/>
  <c r="B35"/>
  <c r="D45"/>
  <c r="D40"/>
  <c r="D35"/>
  <c r="F45" i="208"/>
  <c r="F40"/>
  <c r="F35"/>
  <c r="H45" i="211"/>
  <c r="H40"/>
  <c r="H35"/>
  <c r="J45" i="208"/>
  <c r="J40"/>
  <c r="J35"/>
  <c r="L45" i="211"/>
  <c r="L40"/>
  <c r="L35"/>
  <c r="N45" i="208"/>
  <c r="N40"/>
  <c r="N35"/>
  <c r="H45" i="228"/>
  <c r="H40"/>
  <c r="H35"/>
  <c r="C40" i="208"/>
  <c r="C45"/>
  <c r="C35"/>
  <c r="E45" i="211"/>
  <c r="E35"/>
  <c r="E40"/>
  <c r="G40" i="208"/>
  <c r="G45"/>
  <c r="G35"/>
  <c r="I45"/>
  <c r="I35"/>
  <c r="I40"/>
  <c r="K40" i="211"/>
  <c r="K45"/>
  <c r="K35"/>
  <c r="M45" i="208"/>
  <c r="M35"/>
  <c r="M40"/>
  <c r="O40"/>
  <c r="O45"/>
  <c r="O35"/>
  <c r="I31" i="39"/>
  <c r="I31" i="27" s="1"/>
  <c r="O11" i="164"/>
  <c r="D29" i="39"/>
  <c r="D29" i="27" s="1"/>
  <c r="J32" i="40"/>
  <c r="J32" i="28" s="1"/>
  <c r="O33" i="40"/>
  <c r="O33" i="28" s="1"/>
  <c r="I35" i="39"/>
  <c r="I35" i="27" s="1"/>
  <c r="F43" i="39"/>
  <c r="F43" i="27" s="1"/>
  <c r="K46" i="39"/>
  <c r="K46" i="27" s="1"/>
  <c r="M13" i="7"/>
  <c r="AV13" i="10" s="1"/>
  <c r="N33" i="11"/>
  <c r="R32" i="10" s="1"/>
  <c r="I35" i="82"/>
  <c r="E28" i="39"/>
  <c r="E28" i="27" s="1"/>
  <c r="K16" i="105"/>
  <c r="K20"/>
  <c r="B36" i="211"/>
  <c r="B46"/>
  <c r="D36"/>
  <c r="D46"/>
  <c r="F36" i="208"/>
  <c r="F46"/>
  <c r="H36" i="211"/>
  <c r="H46"/>
  <c r="J36" i="208"/>
  <c r="J46"/>
  <c r="L36" i="211"/>
  <c r="L46"/>
  <c r="F42" i="212"/>
  <c r="H42"/>
  <c r="J36"/>
  <c r="K36"/>
  <c r="M38" i="228"/>
  <c r="M48"/>
  <c r="B36"/>
  <c r="B46"/>
  <c r="D42"/>
  <c r="F42"/>
  <c r="H36"/>
  <c r="H46"/>
  <c r="J37"/>
  <c r="J47"/>
  <c r="N42"/>
  <c r="O36"/>
  <c r="C36" i="208"/>
  <c r="C46"/>
  <c r="E36" i="211"/>
  <c r="E46"/>
  <c r="G36" i="208"/>
  <c r="G46"/>
  <c r="I36"/>
  <c r="I46"/>
  <c r="K36" i="211"/>
  <c r="K46"/>
  <c r="M36" i="208"/>
  <c r="M46"/>
  <c r="N41"/>
  <c r="O36" i="211"/>
  <c r="O46"/>
  <c r="N37" i="212"/>
  <c r="D52" i="5"/>
  <c r="AJ38" i="11"/>
  <c r="AG37" i="10" s="1"/>
  <c r="AF38" i="11"/>
  <c r="AJ37" i="10" s="1"/>
  <c r="DB50" i="11"/>
  <c r="DD50"/>
  <c r="CX50"/>
  <c r="AQ44"/>
  <c r="AQ43" i="10" s="1"/>
  <c r="AO44" i="11"/>
  <c r="AS43" i="10" s="1"/>
  <c r="CJ30" i="11"/>
  <c r="CH30"/>
  <c r="CL30"/>
  <c r="D12" i="50"/>
  <c r="V12" i="4"/>
  <c r="B28" i="33"/>
  <c r="B29" i="36"/>
  <c r="DI32" i="76"/>
  <c r="DM33"/>
  <c r="CJ34" i="82" s="1"/>
  <c r="DG33" i="76"/>
  <c r="DK33" s="1"/>
  <c r="CP47" i="5"/>
  <c r="CR46"/>
  <c r="X47"/>
  <c r="Z46"/>
  <c r="C23" i="30"/>
  <c r="C24" i="31"/>
  <c r="C25" i="32" s="1"/>
  <c r="C25" i="38" s="1"/>
  <c r="BL34" i="76"/>
  <c r="AU35" i="82" s="1"/>
  <c r="BE34" i="76"/>
  <c r="BI34" s="1"/>
  <c r="CY13" i="4"/>
  <c r="M13" i="50"/>
  <c r="DM54" i="11"/>
  <c r="DI54"/>
  <c r="AJ54"/>
  <c r="AF54"/>
  <c r="E54"/>
  <c r="J56"/>
  <c r="I54"/>
  <c r="Z32" i="76"/>
  <c r="Q33" i="82" s="1"/>
  <c r="V31" i="76"/>
  <c r="J29" i="33"/>
  <c r="J30" i="37"/>
  <c r="J30" i="40" s="1"/>
  <c r="J30" i="28" s="1"/>
  <c r="K29" i="36"/>
  <c r="K29" i="39" s="1"/>
  <c r="K29" i="27" s="1"/>
  <c r="K29" i="37"/>
  <c r="V29" i="110" s="1"/>
  <c r="V29" i="111" s="1"/>
  <c r="AW30" i="105" s="1"/>
  <c r="AX30" s="1"/>
  <c r="L12" i="66"/>
  <c r="CT15" i="11"/>
  <c r="H34" i="76"/>
  <c r="C35" i="82" s="1"/>
  <c r="C34" i="76"/>
  <c r="G34" s="1"/>
  <c r="B35" i="82" s="1"/>
  <c r="D33" i="76"/>
  <c r="BO33"/>
  <c r="BN34"/>
  <c r="BR34" s="1"/>
  <c r="AY35" i="82" s="1"/>
  <c r="BS34" i="76"/>
  <c r="AZ35" i="82" s="1"/>
  <c r="DL32" i="76"/>
  <c r="DH31"/>
  <c r="CX54" i="11"/>
  <c r="DE56"/>
  <c r="J27" i="34"/>
  <c r="J26" i="29"/>
  <c r="J7" i="213" s="1"/>
  <c r="C30" i="36"/>
  <c r="C30" i="39" s="1"/>
  <c r="C30" i="27" s="1"/>
  <c r="C30" i="37"/>
  <c r="C29" i="33"/>
  <c r="E31" i="76"/>
  <c r="I32"/>
  <c r="CZ32"/>
  <c r="DD33"/>
  <c r="CC34" i="82" s="1"/>
  <c r="N27" i="33"/>
  <c r="N28" i="36"/>
  <c r="N28" i="37"/>
  <c r="N28" i="40" s="1"/>
  <c r="N28" i="28" s="1"/>
  <c r="AY32" i="76"/>
  <c r="BC33"/>
  <c r="M34" i="70"/>
  <c r="M34" i="71"/>
  <c r="B43" i="47"/>
  <c r="B43" i="48"/>
  <c r="B44" i="47" s="1"/>
  <c r="DO56" i="11"/>
  <c r="DW54"/>
  <c r="O21" i="50"/>
  <c r="DQ21" i="4"/>
  <c r="Y6" i="47"/>
  <c r="Z5"/>
  <c r="G4" i="46" s="1"/>
  <c r="D13" i="4"/>
  <c r="B13" i="50"/>
  <c r="AW28" i="76"/>
  <c r="BA29"/>
  <c r="AL30" i="82" s="1"/>
  <c r="BF31" i="76"/>
  <c r="BJ32"/>
  <c r="AS33" i="82" s="1"/>
  <c r="Q6" i="47"/>
  <c r="R5"/>
  <c r="E4" i="46" s="1"/>
  <c r="B6" i="55"/>
  <c r="CD56" i="11"/>
  <c r="G56"/>
  <c r="O4" i="164"/>
  <c r="J14" i="163"/>
  <c r="K12" i="77"/>
  <c r="AX35" i="11"/>
  <c r="BB34" i="10" s="1"/>
  <c r="E27" i="39"/>
  <c r="E27" i="27" s="1"/>
  <c r="L41" i="11"/>
  <c r="Q40" i="10" s="1"/>
  <c r="L35" i="11"/>
  <c r="Q34" i="10" s="1"/>
  <c r="DG44" i="11"/>
  <c r="DV29"/>
  <c r="N34"/>
  <c r="R33" i="10" s="1"/>
  <c r="P38" i="11"/>
  <c r="P37" i="10" s="1"/>
  <c r="AM44" i="11"/>
  <c r="AR43" i="10" s="1"/>
  <c r="BE23" i="11"/>
  <c r="DB20"/>
  <c r="AC34" i="110"/>
  <c r="AC34" i="111" s="1"/>
  <c r="BL35" i="105" s="1"/>
  <c r="BM35" s="1"/>
  <c r="AC30" i="110"/>
  <c r="AC30" i="111" s="1"/>
  <c r="BL31" i="105" s="1"/>
  <c r="BM31" s="1"/>
  <c r="AA23" i="11"/>
  <c r="BY46"/>
  <c r="CC45" i="10" s="1"/>
  <c r="E25" i="11"/>
  <c r="BW29"/>
  <c r="CB28" i="10" s="1"/>
  <c r="DR37" i="11"/>
  <c r="CF34"/>
  <c r="C34" i="39"/>
  <c r="C34" i="27" s="1"/>
  <c r="F31" i="39"/>
  <c r="F31" i="27" s="1"/>
  <c r="BI33" i="5"/>
  <c r="BH46" i="9"/>
  <c r="AD41" i="11"/>
  <c r="AI40" i="10" s="1"/>
  <c r="BK20" i="11"/>
  <c r="AC11" i="90"/>
  <c r="DS15" i="4"/>
  <c r="AV18" i="11"/>
  <c r="BA17" i="10" s="1"/>
  <c r="G47" i="40"/>
  <c r="G47" i="28" s="1"/>
  <c r="K46" i="40"/>
  <c r="K46" i="28" s="1"/>
  <c r="L37" i="40"/>
  <c r="L37" i="28" s="1"/>
  <c r="H35" i="39"/>
  <c r="H35" i="27" s="1"/>
  <c r="B36" i="40"/>
  <c r="B36" i="28" s="1"/>
  <c r="Q36" i="27" s="1"/>
  <c r="I31" i="40"/>
  <c r="I31" i="28" s="1"/>
  <c r="L45" i="40"/>
  <c r="L45" i="28" s="1"/>
  <c r="BE49" i="11"/>
  <c r="AT11" i="12"/>
  <c r="AO16" i="5"/>
  <c r="AQ16" s="1"/>
  <c r="AT16" i="12" s="1"/>
  <c r="AO8" i="5"/>
  <c r="AQ8" s="1"/>
  <c r="AT8" i="13" s="1"/>
  <c r="E51" i="40"/>
  <c r="E51" i="28" s="1"/>
  <c r="T51" i="27" s="1"/>
  <c r="B29" i="37"/>
  <c r="B29" i="40" s="1"/>
  <c r="B29" i="28" s="1"/>
  <c r="Q29" i="27" s="1"/>
  <c r="DI51" i="11"/>
  <c r="G6" i="52"/>
  <c r="J9" i="163"/>
  <c r="J12"/>
  <c r="O14" i="164"/>
  <c r="O13"/>
  <c r="DG54" i="11"/>
  <c r="C54"/>
  <c r="C56" s="1"/>
  <c r="G35"/>
  <c r="AF32"/>
  <c r="AJ31" i="10" s="1"/>
  <c r="AV25" i="11"/>
  <c r="BA24" i="10" s="1"/>
  <c r="AV35" i="11"/>
  <c r="BA34" i="10" s="1"/>
  <c r="AX36" i="11"/>
  <c r="BB35" i="10" s="1"/>
  <c r="CA29" i="11"/>
  <c r="CA28" i="10" s="1"/>
  <c r="DR17" i="11"/>
  <c r="AY6" i="47"/>
  <c r="AV47" i="11"/>
  <c r="BA46" i="10" s="1"/>
  <c r="CH48" i="11"/>
  <c r="I35"/>
  <c r="N41"/>
  <c r="R40" i="10" s="1"/>
  <c r="N32" i="11"/>
  <c r="R31" i="10" s="1"/>
  <c r="N35" i="11"/>
  <c r="R34" i="10" s="1"/>
  <c r="AA21" i="11"/>
  <c r="AZ34"/>
  <c r="AZ33" i="10" s="1"/>
  <c r="AZ43" i="11"/>
  <c r="AZ42" i="10" s="1"/>
  <c r="AZ42" i="11"/>
  <c r="AZ41" i="10" s="1"/>
  <c r="BG22" i="11"/>
  <c r="BW45"/>
  <c r="CB44" i="10" s="1"/>
  <c r="BW27" i="11"/>
  <c r="CB26" i="10" s="1"/>
  <c r="CA33" i="11"/>
  <c r="CA32" i="10" s="1"/>
  <c r="CF48" i="11"/>
  <c r="CF38"/>
  <c r="CO41"/>
  <c r="CT40" i="10" s="1"/>
  <c r="CQ28" i="11"/>
  <c r="CU27" i="10" s="1"/>
  <c r="DD19" i="11"/>
  <c r="DD12"/>
  <c r="DB31"/>
  <c r="DK31"/>
  <c r="DV17"/>
  <c r="DP29"/>
  <c r="W11" i="7"/>
  <c r="CO11" i="10" s="1"/>
  <c r="W15" i="7"/>
  <c r="CO15" i="10" s="1"/>
  <c r="W19" i="7"/>
  <c r="CO19" i="10" s="1"/>
  <c r="W23" i="7"/>
  <c r="CO23" i="10" s="1"/>
  <c r="C36" i="11"/>
  <c r="R34"/>
  <c r="O33" i="10" s="1"/>
  <c r="BB37" i="11"/>
  <c r="AY36" i="10" s="1"/>
  <c r="BK40" i="11"/>
  <c r="BY34"/>
  <c r="CC33" i="10" s="1"/>
  <c r="BW37" i="11"/>
  <c r="CB36" i="10" s="1"/>
  <c r="CU39" i="11"/>
  <c r="CR38" i="10" s="1"/>
  <c r="DK33" i="11"/>
  <c r="AC29" i="110"/>
  <c r="AC29" i="111" s="1"/>
  <c r="BL30" i="105" s="1"/>
  <c r="BM30" s="1"/>
  <c r="AD43" i="11"/>
  <c r="AI42" i="10" s="1"/>
  <c r="E42" i="11"/>
  <c r="N43"/>
  <c r="R42" i="10" s="1"/>
  <c r="AJ32" i="11"/>
  <c r="AG31" i="10" s="1"/>
  <c r="AQ35" i="11"/>
  <c r="AQ34" i="10" s="1"/>
  <c r="BC31" i="11"/>
  <c r="BI37"/>
  <c r="CH34"/>
  <c r="DD45"/>
  <c r="DE15"/>
  <c r="DV42"/>
  <c r="AD42"/>
  <c r="AI41" i="10" s="1"/>
  <c r="BT27" i="11"/>
  <c r="BQ26" i="10" s="1"/>
  <c r="DR40" i="11"/>
  <c r="CJ34"/>
  <c r="DP42"/>
  <c r="C10" i="26"/>
  <c r="O30" i="39"/>
  <c r="O30" i="27" s="1"/>
  <c r="J49" i="39"/>
  <c r="J49" i="27" s="1"/>
  <c r="K47" i="39"/>
  <c r="K47" i="27" s="1"/>
  <c r="L49" i="40"/>
  <c r="L49" i="28" s="1"/>
  <c r="E36" i="39"/>
  <c r="E36" i="27" s="1"/>
  <c r="M43" i="40"/>
  <c r="M43" i="28" s="1"/>
  <c r="D36" i="39"/>
  <c r="D36" i="27" s="1"/>
  <c r="D44" i="39"/>
  <c r="D44" i="27" s="1"/>
  <c r="L32" i="39"/>
  <c r="L32" i="27" s="1"/>
  <c r="C17" i="47"/>
  <c r="C18" s="1"/>
  <c r="C19" s="1"/>
  <c r="C20" s="1"/>
  <c r="C21" s="1"/>
  <c r="C22" s="1"/>
  <c r="C23" s="1"/>
  <c r="C24" s="1"/>
  <c r="C25" s="1"/>
  <c r="C26" s="1"/>
  <c r="C27" s="1"/>
  <c r="C28" s="1"/>
  <c r="C29" s="1"/>
  <c r="C30" s="1"/>
  <c r="C31" s="1"/>
  <c r="C32" s="1"/>
  <c r="C33" s="1"/>
  <c r="C34" s="1"/>
  <c r="C35" s="1"/>
  <c r="C36" s="1"/>
  <c r="C37" s="1"/>
  <c r="C38" s="1"/>
  <c r="C39" s="1"/>
  <c r="C40" s="1"/>
  <c r="C41" s="1"/>
  <c r="C42" s="1"/>
  <c r="K40" i="40"/>
  <c r="K40" i="28" s="1"/>
  <c r="M44" i="39"/>
  <c r="M44" i="27" s="1"/>
  <c r="N29" i="11"/>
  <c r="R28" i="10" s="1"/>
  <c r="AF44" i="11"/>
  <c r="AJ43" i="10" s="1"/>
  <c r="BP37" i="5"/>
  <c r="AO40" i="11"/>
  <c r="AS39" i="10" s="1"/>
  <c r="DE16" i="11"/>
  <c r="DN30"/>
  <c r="BI20"/>
  <c r="BN47"/>
  <c r="BS46" i="10" s="1"/>
  <c r="BM20" i="9"/>
  <c r="J12" i="90"/>
  <c r="O20" i="49"/>
  <c r="DQ20" i="4" s="1"/>
  <c r="BH35"/>
  <c r="H15" i="215" s="1"/>
  <c r="BH15" i="4"/>
  <c r="AI9" i="52"/>
  <c r="DJ30" i="4"/>
  <c r="N10" i="215" s="1"/>
  <c r="C23" i="53"/>
  <c r="J11" i="58"/>
  <c r="W7" i="7"/>
  <c r="CO7" i="10" s="1"/>
  <c r="BB24" i="11"/>
  <c r="AY23" i="10" s="1"/>
  <c r="BC23" s="1"/>
  <c r="AU23" i="12" s="1"/>
  <c r="CU23" i="11"/>
  <c r="CR22" i="10" s="1"/>
  <c r="CV22" s="1"/>
  <c r="CI22" i="12" s="1"/>
  <c r="L5" i="62"/>
  <c r="AZ6" i="9" s="1"/>
  <c r="L13" i="62"/>
  <c r="L13" i="55" s="1"/>
  <c r="L8" i="62"/>
  <c r="L8" i="55" s="1"/>
  <c r="AU7" i="9"/>
  <c r="B7" i="55"/>
  <c r="AZ23" i="11"/>
  <c r="U43"/>
  <c r="DK51"/>
  <c r="AA38"/>
  <c r="CU26"/>
  <c r="CR25" i="10" s="1"/>
  <c r="AJ51" i="11"/>
  <c r="AG50" i="10" s="1"/>
  <c r="AZ19" i="11"/>
  <c r="M42" i="39"/>
  <c r="M42" i="27" s="1"/>
  <c r="G43" i="40"/>
  <c r="G43" i="28" s="1"/>
  <c r="K29" i="40"/>
  <c r="K29" i="28" s="1"/>
  <c r="M40" i="40"/>
  <c r="M40" i="28" s="1"/>
  <c r="L39" i="39"/>
  <c r="L39" i="27" s="1"/>
  <c r="F39" i="40"/>
  <c r="F39" i="28" s="1"/>
  <c r="B41" i="40"/>
  <c r="B41" i="28" s="1"/>
  <c r="Q41" i="27" s="1"/>
  <c r="C37" i="40"/>
  <c r="C37" i="28" s="1"/>
  <c r="R37" i="27" s="1"/>
  <c r="C30" i="40"/>
  <c r="C30" i="28" s="1"/>
  <c r="R30" i="27" s="1"/>
  <c r="B29" i="39"/>
  <c r="B29" i="27" s="1"/>
  <c r="E26" i="39"/>
  <c r="E26" i="27" s="1"/>
  <c r="AK51" i="5"/>
  <c r="G31" i="216" s="1"/>
  <c r="CH20" i="12"/>
  <c r="CH14" i="13"/>
  <c r="CH6"/>
  <c r="AO21" i="5"/>
  <c r="AQ21" s="1"/>
  <c r="AO17"/>
  <c r="AQ17" s="1"/>
  <c r="AO13"/>
  <c r="AQ13" s="1"/>
  <c r="AO9"/>
  <c r="AQ9" s="1"/>
  <c r="AO5"/>
  <c r="AQ5" s="1"/>
  <c r="C51" i="35"/>
  <c r="C51" i="37" s="1"/>
  <c r="C51" i="40" s="1"/>
  <c r="K51" i="35"/>
  <c r="K51" i="37" s="1"/>
  <c r="K51" i="40" s="1"/>
  <c r="K51" i="28" s="1"/>
  <c r="G51" i="39"/>
  <c r="O51"/>
  <c r="F62" i="6"/>
  <c r="O29" i="4"/>
  <c r="C9" i="215" s="1"/>
  <c r="AW14" i="52"/>
  <c r="CM51" i="11"/>
  <c r="BI49"/>
  <c r="L13" i="53"/>
  <c r="Y40" i="11"/>
  <c r="AX18"/>
  <c r="AX22"/>
  <c r="Y30"/>
  <c r="U37"/>
  <c r="AF50"/>
  <c r="AJ49" i="10" s="1"/>
  <c r="BG46" i="52"/>
  <c r="AG30" i="4"/>
  <c r="E10" i="215" s="1"/>
  <c r="BK38" i="52"/>
  <c r="I35" i="5"/>
  <c r="O8" i="164"/>
  <c r="O16"/>
  <c r="O7"/>
  <c r="J16" i="163"/>
  <c r="O6" i="164"/>
  <c r="J15" i="163"/>
  <c r="O9" i="164"/>
  <c r="O17"/>
  <c r="AH54" i="11"/>
  <c r="DS32" i="76"/>
  <c r="DW33"/>
  <c r="CR34" i="82" s="1"/>
  <c r="AG32" i="76"/>
  <c r="AK33"/>
  <c r="Z34" i="82" s="1"/>
  <c r="AP32" i="76"/>
  <c r="AT33"/>
  <c r="AG34" i="82" s="1"/>
  <c r="AL6" i="47"/>
  <c r="AM5"/>
  <c r="J4" i="46" s="1"/>
  <c r="H6" i="47"/>
  <c r="I5"/>
  <c r="C4" i="46" s="1"/>
  <c r="CI56" i="11"/>
  <c r="AF32" i="76"/>
  <c r="AJ33"/>
  <c r="Y34" i="82" s="1"/>
  <c r="DU32" i="76"/>
  <c r="DQ31"/>
  <c r="M12" i="49"/>
  <c r="E11" i="73"/>
  <c r="N12" i="49"/>
  <c r="O10" i="45"/>
  <c r="H12" i="49"/>
  <c r="I12"/>
  <c r="I12" i="50" s="1"/>
  <c r="C12" i="49"/>
  <c r="C12" i="50" s="1"/>
  <c r="K12" i="49"/>
  <c r="F12"/>
  <c r="F12" i="50" s="1"/>
  <c r="B12" i="49"/>
  <c r="J12"/>
  <c r="J12" i="50" s="1"/>
  <c r="E12" i="49"/>
  <c r="E12" i="50" s="1"/>
  <c r="L12" i="49"/>
  <c r="L12" i="50" s="1"/>
  <c r="G12" i="49"/>
  <c r="G12" i="50" s="1"/>
  <c r="AD12" i="90"/>
  <c r="B11" i="73"/>
  <c r="CY32" i="76"/>
  <c r="DC33"/>
  <c r="CB34" i="82" s="1"/>
  <c r="CE56" i="11"/>
  <c r="CM54"/>
  <c r="CJ54" s="1"/>
  <c r="DS56"/>
  <c r="DT54"/>
  <c r="U54"/>
  <c r="BL54"/>
  <c r="BD56"/>
  <c r="V13" i="4"/>
  <c r="D13" i="50"/>
  <c r="AE27" i="11"/>
  <c r="Q26" i="9"/>
  <c r="BB17" i="11"/>
  <c r="AY16" i="10" s="1"/>
  <c r="BC16" s="1"/>
  <c r="AU16" i="13" s="1"/>
  <c r="AZ17" i="11"/>
  <c r="M34" i="60"/>
  <c r="M34" i="59" s="1"/>
  <c r="X35" i="7" s="1"/>
  <c r="M15" i="228" s="1"/>
  <c r="M33" i="61"/>
  <c r="D28" i="33"/>
  <c r="D29" i="37"/>
  <c r="E29" i="110" s="1"/>
  <c r="E29" i="111" s="1"/>
  <c r="N30" i="105" s="1"/>
  <c r="O30" s="1"/>
  <c r="M35" i="35"/>
  <c r="M35" i="37" s="1"/>
  <c r="M35" i="40" s="1"/>
  <c r="M35" i="28" s="1"/>
  <c r="M35" i="34"/>
  <c r="M35" i="36" s="1"/>
  <c r="M35" i="39" s="1"/>
  <c r="M35" i="27" s="1"/>
  <c r="C23" i="64"/>
  <c r="K25" i="76"/>
  <c r="V4" i="47"/>
  <c r="F3" i="46" s="1"/>
  <c r="U5" i="47"/>
  <c r="E4" i="23"/>
  <c r="E5" i="22"/>
  <c r="E50" i="115"/>
  <c r="E49" i="44"/>
  <c r="E49" i="42" s="1"/>
  <c r="AC50" i="4" s="1"/>
  <c r="E30" i="206" s="1"/>
  <c r="BX30" i="76"/>
  <c r="CB31"/>
  <c r="B8" i="61"/>
  <c r="B9" i="60"/>
  <c r="B9" i="59" s="1"/>
  <c r="B10" i="7" s="1"/>
  <c r="Z35" i="110"/>
  <c r="Z35" i="111" s="1"/>
  <c r="BG36" i="105" s="1"/>
  <c r="BH36" s="1"/>
  <c r="J11" i="163"/>
  <c r="J6"/>
  <c r="AX25" i="11"/>
  <c r="BB24" i="10" s="1"/>
  <c r="G12" i="11"/>
  <c r="W21"/>
  <c r="BB34"/>
  <c r="AY33" i="10" s="1"/>
  <c r="BB42" i="11"/>
  <c r="AY41" i="10" s="1"/>
  <c r="BI40" i="11"/>
  <c r="DK39"/>
  <c r="Y37" i="110"/>
  <c r="Y37" i="111" s="1"/>
  <c r="BB38" i="105" s="1"/>
  <c r="BC38" s="1"/>
  <c r="E41" i="11"/>
  <c r="L43"/>
  <c r="Q42" i="10" s="1"/>
  <c r="L33" i="11"/>
  <c r="Q32" i="10" s="1"/>
  <c r="DD17" i="11"/>
  <c r="BY47"/>
  <c r="CC46" i="10" s="1"/>
  <c r="I49" i="40"/>
  <c r="I49" i="28" s="1"/>
  <c r="BH33" i="76"/>
  <c r="AN28" i="9"/>
  <c r="AS24" i="8"/>
  <c r="DW25" i="11"/>
  <c r="DP25" s="1"/>
  <c r="B49" i="39"/>
  <c r="B49" i="27" s="1"/>
  <c r="BK37" i="52"/>
  <c r="D33" i="39"/>
  <c r="D33" i="27" s="1"/>
  <c r="C45" i="39"/>
  <c r="C45" i="27" s="1"/>
  <c r="B4" i="55"/>
  <c r="AZ15" i="9"/>
  <c r="AZ22" i="11"/>
  <c r="AZ21" i="10" s="1"/>
  <c r="AV22" i="11"/>
  <c r="BA21" i="10" s="1"/>
  <c r="AH51" i="11"/>
  <c r="K38" i="40"/>
  <c r="K38" i="28" s="1"/>
  <c r="N30" i="40"/>
  <c r="N30" i="28" s="1"/>
  <c r="G30" i="39"/>
  <c r="G30" i="27" s="1"/>
  <c r="D46" i="39"/>
  <c r="D46" i="27" s="1"/>
  <c r="C39" i="39"/>
  <c r="C39" i="27" s="1"/>
  <c r="AT19" i="12"/>
  <c r="AO4" i="5"/>
  <c r="AQ4" s="1"/>
  <c r="AT4" i="13" s="1"/>
  <c r="AO20" i="5"/>
  <c r="AQ20" s="1"/>
  <c r="AT20" i="13" s="1"/>
  <c r="AV20" s="1"/>
  <c r="AO12" i="5"/>
  <c r="AQ12" s="1"/>
  <c r="AT12" i="12" s="1"/>
  <c r="U30" i="11"/>
  <c r="BG38" i="52"/>
  <c r="J17" i="163"/>
  <c r="J7"/>
  <c r="O5" i="164"/>
  <c r="E21" i="11"/>
  <c r="I34"/>
  <c r="AD32"/>
  <c r="AI31" i="10" s="1"/>
  <c r="AZ25" i="11"/>
  <c r="AZ24" i="10" s="1"/>
  <c r="AZ35" i="11"/>
  <c r="AZ34" i="10" s="1"/>
  <c r="AV36" i="11"/>
  <c r="BA35" i="10" s="1"/>
  <c r="BG40" i="11"/>
  <c r="DI42"/>
  <c r="DR22"/>
  <c r="I17"/>
  <c r="CH40"/>
  <c r="C21"/>
  <c r="E41" i="39"/>
  <c r="E41" i="27" s="1"/>
  <c r="AJ28" i="11"/>
  <c r="AG27" i="10" s="1"/>
  <c r="CC30" i="11"/>
  <c r="BZ29" i="10" s="1"/>
  <c r="CJ48" i="11"/>
  <c r="CQ42"/>
  <c r="CU41" i="10" s="1"/>
  <c r="DM42" i="11"/>
  <c r="DP27"/>
  <c r="I38"/>
  <c r="BB40"/>
  <c r="AY39" i="10" s="1"/>
  <c r="AX37" i="11"/>
  <c r="BB36" i="10" s="1"/>
  <c r="BI38" i="11"/>
  <c r="BI21"/>
  <c r="CU37"/>
  <c r="CR36" i="10" s="1"/>
  <c r="H31" i="110"/>
  <c r="H31" i="111" s="1"/>
  <c r="X32" i="105" s="1"/>
  <c r="Y32" s="1"/>
  <c r="AD33" i="110"/>
  <c r="AD33" i="111" s="1"/>
  <c r="BQ34" i="105" s="1"/>
  <c r="BR34" s="1"/>
  <c r="AC28" i="110"/>
  <c r="AC28" i="111" s="1"/>
  <c r="BL29" i="105" s="1"/>
  <c r="BM29" s="1"/>
  <c r="I39" i="110"/>
  <c r="I39" i="111" s="1"/>
  <c r="AC40" i="105" s="1"/>
  <c r="AD40" s="1"/>
  <c r="Z36" i="110"/>
  <c r="Z36" i="111" s="1"/>
  <c r="BG37" i="105" s="1"/>
  <c r="BH37" s="1"/>
  <c r="W10" i="7"/>
  <c r="CO10" i="10" s="1"/>
  <c r="W14" i="7"/>
  <c r="CO14" i="10" s="1"/>
  <c r="W18" i="7"/>
  <c r="CO18" i="10" s="1"/>
  <c r="W22" i="7"/>
  <c r="CO22" i="10" s="1"/>
  <c r="H32" i="39"/>
  <c r="H32" i="27" s="1"/>
  <c r="E44" i="11"/>
  <c r="AH44"/>
  <c r="AH43" i="10" s="1"/>
  <c r="I41" i="11"/>
  <c r="AX47"/>
  <c r="BB46" i="10" s="1"/>
  <c r="BG17" i="11"/>
  <c r="BP31"/>
  <c r="BT30" i="10" s="1"/>
  <c r="BT38" i="11"/>
  <c r="BQ37" i="10" s="1"/>
  <c r="DT41" i="11"/>
  <c r="H12" i="105"/>
  <c r="J12" s="1"/>
  <c r="K12" s="1"/>
  <c r="O43" i="39"/>
  <c r="O43" i="27" s="1"/>
  <c r="D38" i="39"/>
  <c r="D38" i="27" s="1"/>
  <c r="J42" i="39"/>
  <c r="J42" i="27" s="1"/>
  <c r="F47" i="40"/>
  <c r="F47" i="28" s="1"/>
  <c r="AU36" i="5"/>
  <c r="CD35" i="82"/>
  <c r="BC32" i="11"/>
  <c r="AZ32" s="1"/>
  <c r="AZ31" i="10" s="1"/>
  <c r="BP41" i="5"/>
  <c r="AD44" i="11"/>
  <c r="AI43" i="10" s="1"/>
  <c r="DN29" i="11"/>
  <c r="AX50" i="8"/>
  <c r="BY29" i="11"/>
  <c r="CC28" i="10" s="1"/>
  <c r="DE14" i="11"/>
  <c r="DB14" s="1"/>
  <c r="AS40" i="52"/>
  <c r="W50"/>
  <c r="X50" s="1"/>
  <c r="AP50" i="4" s="1"/>
  <c r="F30" i="215" s="1"/>
  <c r="U33" i="52"/>
  <c r="BZ29" i="4"/>
  <c r="J9" i="215" s="1"/>
  <c r="Y26" i="52"/>
  <c r="AM31"/>
  <c r="D41" i="39"/>
  <c r="D41" i="27" s="1"/>
  <c r="L11" i="7"/>
  <c r="M11" s="1"/>
  <c r="AV11" i="10" s="1"/>
  <c r="CQ23" i="11"/>
  <c r="CU22" i="10" s="1"/>
  <c r="L11" i="62"/>
  <c r="L11" i="55" s="1"/>
  <c r="L6" i="62"/>
  <c r="AZ7" i="9" s="1"/>
  <c r="AP14"/>
  <c r="AF6"/>
  <c r="B5" i="55"/>
  <c r="AZ18" i="11"/>
  <c r="W38"/>
  <c r="CA51"/>
  <c r="Y50"/>
  <c r="CO26"/>
  <c r="CT25" i="10" s="1"/>
  <c r="AP9" i="9"/>
  <c r="AZ15" i="11"/>
  <c r="AX19"/>
  <c r="N39" i="39"/>
  <c r="N39" i="27" s="1"/>
  <c r="G42" i="39"/>
  <c r="G42" i="27" s="1"/>
  <c r="J44" i="39"/>
  <c r="J44" i="27" s="1"/>
  <c r="N34" i="40"/>
  <c r="N34" i="28" s="1"/>
  <c r="N36" i="39"/>
  <c r="N36" i="27" s="1"/>
  <c r="I46" i="40"/>
  <c r="I46" i="28" s="1"/>
  <c r="N47" i="39"/>
  <c r="N47" i="27" s="1"/>
  <c r="C42" i="39"/>
  <c r="C42" i="27" s="1"/>
  <c r="J36" i="40"/>
  <c r="J36" i="28" s="1"/>
  <c r="I35" i="40"/>
  <c r="I35" i="28" s="1"/>
  <c r="J39" i="40"/>
  <c r="J39" i="28" s="1"/>
  <c r="B39" i="39"/>
  <c r="B39" i="27" s="1"/>
  <c r="B31" i="39"/>
  <c r="B31" i="27" s="1"/>
  <c r="D42" i="39"/>
  <c r="D42" i="27" s="1"/>
  <c r="BG49" i="11"/>
  <c r="DM51"/>
  <c r="AH50"/>
  <c r="AH49" i="10" s="1"/>
  <c r="T51" i="8"/>
  <c r="AT23" i="12"/>
  <c r="AV23" s="1"/>
  <c r="AT15"/>
  <c r="AT7"/>
  <c r="AO22" i="5"/>
  <c r="AQ22" s="1"/>
  <c r="AO18"/>
  <c r="AQ18" s="1"/>
  <c r="AT18" i="13" s="1"/>
  <c r="AV18" s="1"/>
  <c r="AO14" i="5"/>
  <c r="AQ14" s="1"/>
  <c r="AO10"/>
  <c r="AQ10" s="1"/>
  <c r="AO6"/>
  <c r="AQ6" s="1"/>
  <c r="I51" i="35"/>
  <c r="I51" i="37" s="1"/>
  <c r="I51" i="40" s="1"/>
  <c r="I51" i="28" s="1"/>
  <c r="B51" i="35"/>
  <c r="B51" i="37" s="1"/>
  <c r="I52" i="50"/>
  <c r="H51" i="39"/>
  <c r="E51"/>
  <c r="E51" i="27" s="1"/>
  <c r="K28" i="33"/>
  <c r="K27" s="1"/>
  <c r="G5" i="52"/>
  <c r="CF46" i="76"/>
  <c r="EJ58" i="3"/>
  <c r="AX23" i="11"/>
  <c r="BU54"/>
  <c r="BU56" s="1"/>
  <c r="AA43"/>
  <c r="AW47" i="52"/>
  <c r="BG35"/>
  <c r="AS37"/>
  <c r="AS41"/>
  <c r="O12" i="164"/>
  <c r="J8" i="163"/>
  <c r="O15" i="164"/>
  <c r="O10"/>
  <c r="J5" i="163"/>
  <c r="J10"/>
  <c r="J18"/>
  <c r="N27" i="36"/>
  <c r="N27" i="39" s="1"/>
  <c r="N27" i="27" s="1"/>
  <c r="DK54" i="11"/>
  <c r="AD54"/>
  <c r="F30" i="4"/>
  <c r="B10" i="215" s="1"/>
  <c r="E49" i="52"/>
  <c r="F49" s="1"/>
  <c r="F49" i="4" s="1"/>
  <c r="B29" i="215" s="1"/>
  <c r="Y35" i="52"/>
  <c r="AY35" i="4"/>
  <c r="G15" i="215" s="1"/>
  <c r="AI14" i="52"/>
  <c r="AY50"/>
  <c r="AZ50" s="1"/>
  <c r="CR50" i="4" s="1"/>
  <c r="L30" i="215" s="1"/>
  <c r="AE42" i="52"/>
  <c r="BZ46" i="4"/>
  <c r="J26" i="215" s="1"/>
  <c r="U47" i="52"/>
  <c r="AM37"/>
  <c r="DJ29" i="4"/>
  <c r="N9" i="215" s="1"/>
  <c r="DJ43" i="4"/>
  <c r="N23" i="215" s="1"/>
  <c r="AP30" i="4"/>
  <c r="F10" i="215" s="1"/>
  <c r="AE47" i="52"/>
  <c r="G47"/>
  <c r="Y33"/>
  <c r="AS39"/>
  <c r="Y47"/>
  <c r="Q35"/>
  <c r="G46"/>
  <c r="AM38"/>
  <c r="DJ27" i="4"/>
  <c r="N7" i="215" s="1"/>
  <c r="AI18" i="52"/>
  <c r="S50"/>
  <c r="T50" s="1"/>
  <c r="AG50" i="4" s="1"/>
  <c r="E30" i="215" s="1"/>
  <c r="DA37" i="4"/>
  <c r="M17" i="215" s="1"/>
  <c r="BK12" i="52"/>
  <c r="AG45" i="4"/>
  <c r="E25" i="215" s="1"/>
  <c r="BQ29" i="4"/>
  <c r="I9" i="215" s="1"/>
  <c r="Q39" i="52"/>
  <c r="K27"/>
  <c r="AM42"/>
  <c r="BG43"/>
  <c r="Q34"/>
  <c r="AS47"/>
  <c r="O53" i="24"/>
  <c r="FI53" i="3"/>
  <c r="BP58"/>
  <c r="AF58"/>
  <c r="R51" i="9"/>
  <c r="E31" i="230" s="1"/>
  <c r="T50" i="9"/>
  <c r="E35"/>
  <c r="J26" i="8"/>
  <c r="Y28"/>
  <c r="AU14" i="12"/>
  <c r="AU19"/>
  <c r="O46" i="8"/>
  <c r="AX51"/>
  <c r="B55" i="7"/>
  <c r="F63" i="6"/>
  <c r="BT52" i="5"/>
  <c r="L32" i="216" s="1"/>
  <c r="L30" i="140"/>
  <c r="AD38" i="5"/>
  <c r="F16" i="140"/>
  <c r="AR31" i="5"/>
  <c r="H11" i="216" s="1"/>
  <c r="H9" i="140"/>
  <c r="BM43" i="5"/>
  <c r="K21" i="140"/>
  <c r="AD51" i="5"/>
  <c r="F31" i="216" s="1"/>
  <c r="F29" i="140"/>
  <c r="CO26" i="5"/>
  <c r="O6" i="216" s="1"/>
  <c r="O4" i="140"/>
  <c r="W28" i="5"/>
  <c r="E8" i="216" s="1"/>
  <c r="E8" i="140"/>
  <c r="BF41" i="5"/>
  <c r="J21" i="216" s="1"/>
  <c r="J19" i="140"/>
  <c r="CH42" i="5"/>
  <c r="N20" i="140"/>
  <c r="BT27" i="5"/>
  <c r="L7" i="216" s="1"/>
  <c r="L5" i="140"/>
  <c r="B41" i="5"/>
  <c r="B21" i="216" s="1"/>
  <c r="B19" i="140"/>
  <c r="AR36" i="5"/>
  <c r="H16" i="216" s="1"/>
  <c r="H14" i="140"/>
  <c r="CH33" i="5"/>
  <c r="N13" i="216" s="1"/>
  <c r="N11" i="140"/>
  <c r="CH45" i="5"/>
  <c r="N25" i="216" s="1"/>
  <c r="N23" i="140"/>
  <c r="I47" i="5"/>
  <c r="C27" i="216" s="1"/>
  <c r="C25" i="140"/>
  <c r="B3" i="143"/>
  <c r="W34" i="5"/>
  <c r="E14" i="216" s="1"/>
  <c r="E12" i="140"/>
  <c r="AK28" i="5"/>
  <c r="G8" i="216" s="1"/>
  <c r="G6" i="140"/>
  <c r="AY27" i="5"/>
  <c r="I7" i="216" s="1"/>
  <c r="I7" i="140"/>
  <c r="BT42" i="5"/>
  <c r="L22" i="216" s="1"/>
  <c r="L20" i="140"/>
  <c r="CH26" i="5"/>
  <c r="N6" i="216" s="1"/>
  <c r="N4" i="140"/>
  <c r="B32" i="5"/>
  <c r="B10" i="140"/>
  <c r="AD28" i="5"/>
  <c r="F8" i="216" s="1"/>
  <c r="F8" i="140"/>
  <c r="AR41" i="5"/>
  <c r="H21" i="216" s="1"/>
  <c r="H19" i="140"/>
  <c r="I26" i="5"/>
  <c r="C6" i="216" s="1"/>
  <c r="C6" i="140"/>
  <c r="AK36" i="5"/>
  <c r="G16" i="216" s="1"/>
  <c r="G14" i="140"/>
  <c r="BI29" i="5"/>
  <c r="CH51"/>
  <c r="N31" i="216" s="1"/>
  <c r="CD41" i="5"/>
  <c r="CR25"/>
  <c r="CO51"/>
  <c r="O31" i="216" s="1"/>
  <c r="W51" i="5"/>
  <c r="E31" i="216" s="1"/>
  <c r="BM52" i="5"/>
  <c r="K32" i="216" s="1"/>
  <c r="K30" i="140"/>
  <c r="AK52" i="5"/>
  <c r="G32" i="216" s="1"/>
  <c r="G30" i="140"/>
  <c r="B28"/>
  <c r="B50" i="5"/>
  <c r="B30" i="216" s="1"/>
  <c r="BF30" i="5"/>
  <c r="J8" i="140"/>
  <c r="CA34" i="5"/>
  <c r="M14" i="216" s="1"/>
  <c r="M12" i="140"/>
  <c r="W42" i="5"/>
  <c r="E22" i="216" s="1"/>
  <c r="E20" i="140"/>
  <c r="BM33" i="5"/>
  <c r="K13" i="216" s="1"/>
  <c r="K11" i="140"/>
  <c r="BF34" i="5"/>
  <c r="J12" i="140"/>
  <c r="CA52" i="5"/>
  <c r="M32" i="216" s="1"/>
  <c r="M30" i="140"/>
  <c r="D30"/>
  <c r="P53" i="5"/>
  <c r="D33" i="216" s="1"/>
  <c r="BT37" i="5"/>
  <c r="L17" i="216" s="1"/>
  <c r="L15" i="140"/>
  <c r="BM26" i="5"/>
  <c r="K6" i="216" s="1"/>
  <c r="K4" i="140"/>
  <c r="CA47" i="5"/>
  <c r="M27" i="216" s="1"/>
  <c r="M25" i="140"/>
  <c r="BA50" i="5"/>
  <c r="I30" i="218" s="1"/>
  <c r="BA46" i="5"/>
  <c r="I26" i="218" s="1"/>
  <c r="BF52" i="5"/>
  <c r="J32" i="216" s="1"/>
  <c r="J30" i="140"/>
  <c r="AD47" i="5"/>
  <c r="F25" i="140"/>
  <c r="AS41" i="5"/>
  <c r="H21" i="217" s="1"/>
  <c r="AU40" i="5"/>
  <c r="CO47"/>
  <c r="O25" i="140"/>
  <c r="B36" i="5"/>
  <c r="B16" i="216" s="1"/>
  <c r="B14" i="140"/>
  <c r="AD34" i="5"/>
  <c r="F12" i="140"/>
  <c r="BF24" i="5"/>
  <c r="J4" i="216" s="1"/>
  <c r="J4" i="140"/>
  <c r="BM38" i="5"/>
  <c r="K16" i="140"/>
  <c r="CA28" i="5"/>
  <c r="M8" i="216" s="1"/>
  <c r="M6" i="140"/>
  <c r="CA42" i="5"/>
  <c r="M22" i="216" s="1"/>
  <c r="M20" i="140"/>
  <c r="CO33" i="5"/>
  <c r="O13" i="216" s="1"/>
  <c r="O11" i="140"/>
  <c r="B28" i="5"/>
  <c r="B6" i="140"/>
  <c r="AD42" i="5"/>
  <c r="F22" i="216" s="1"/>
  <c r="F20" i="140"/>
  <c r="AK41" i="5"/>
  <c r="G21" i="216" s="1"/>
  <c r="G19" i="140"/>
  <c r="CJ22" i="12"/>
  <c r="AR51" i="5"/>
  <c r="H31" i="216" s="1"/>
  <c r="P34" i="5"/>
  <c r="DH56" i="4"/>
  <c r="DH58"/>
  <c r="CG58"/>
  <c r="CG56"/>
  <c r="BX56"/>
  <c r="BX58"/>
  <c r="CB58" i="3"/>
  <c r="DX58"/>
  <c r="DL58"/>
  <c r="CN58"/>
  <c r="Q4" i="52"/>
  <c r="AW19"/>
  <c r="AI10"/>
  <c r="Q14"/>
  <c r="DA6" i="4"/>
  <c r="BK5" i="52"/>
  <c r="F22" i="4"/>
  <c r="F21"/>
  <c r="BN17" i="52"/>
  <c r="AW4"/>
  <c r="BH21" i="4"/>
  <c r="AI23" i="52"/>
  <c r="AW21"/>
  <c r="Q10"/>
  <c r="Q8"/>
  <c r="BK8"/>
  <c r="BN19"/>
  <c r="CI16" i="4"/>
  <c r="BN6" i="52"/>
  <c r="CI6" i="4"/>
  <c r="DA12"/>
  <c r="AW17" i="52"/>
  <c r="AW5"/>
  <c r="DS5" i="4"/>
  <c r="BK18" i="52"/>
  <c r="BG8"/>
  <c r="X31" i="4"/>
  <c r="D11" i="215" s="1"/>
  <c r="Q31" i="52"/>
  <c r="CR43" i="4"/>
  <c r="L23" i="215" s="1"/>
  <c r="BA43" i="52"/>
  <c r="BQ34" i="4"/>
  <c r="I14" i="215" s="1"/>
  <c r="AM34" i="52"/>
  <c r="AG34" i="4"/>
  <c r="E14" i="215" s="1"/>
  <c r="AY43" i="4"/>
  <c r="G23" i="215" s="1"/>
  <c r="AY34" i="4"/>
  <c r="G14" i="215" s="1"/>
  <c r="BQ35" i="4"/>
  <c r="I15" i="215" s="1"/>
  <c r="X48" i="4"/>
  <c r="D28" i="215" s="1"/>
  <c r="BA39" i="52"/>
  <c r="K39"/>
  <c r="AG32" i="4"/>
  <c r="E12" i="215" s="1"/>
  <c r="AP27" i="4"/>
  <c r="F7" i="215" s="1"/>
  <c r="DA44" i="4"/>
  <c r="M24" i="215" s="1"/>
  <c r="AP42" i="4"/>
  <c r="F22" i="215" s="1"/>
  <c r="CI30" i="4"/>
  <c r="K10" i="215" s="1"/>
  <c r="DJ34" i="4"/>
  <c r="N14" i="215" s="1"/>
  <c r="DJ35" i="4"/>
  <c r="N15" i="215" s="1"/>
  <c r="F32" i="4"/>
  <c r="B12" i="215" s="1"/>
  <c r="AP46" i="4"/>
  <c r="F26" i="215" s="1"/>
  <c r="BN14" i="52"/>
  <c r="K44"/>
  <c r="AE45"/>
  <c r="AS31"/>
  <c r="Q25"/>
  <c r="BG41"/>
  <c r="AE32"/>
  <c r="F29" i="4"/>
  <c r="B9" i="215" s="1"/>
  <c r="K42" i="52"/>
  <c r="AM30"/>
  <c r="AS43"/>
  <c r="CR47" i="4"/>
  <c r="L27" i="215" s="1"/>
  <c r="BA47" i="52"/>
  <c r="CR35" i="4"/>
  <c r="L15" i="215" s="1"/>
  <c r="BA35" i="52"/>
  <c r="BK47"/>
  <c r="BG45"/>
  <c r="BK6"/>
  <c r="CI45" i="4"/>
  <c r="K25" i="215" s="1"/>
  <c r="BN22" i="52"/>
  <c r="AW23"/>
  <c r="AI36"/>
  <c r="BG28"/>
  <c r="BA26"/>
  <c r="AS35"/>
  <c r="U43"/>
  <c r="F48" i="4"/>
  <c r="B28" i="215" s="1"/>
  <c r="G48" i="52"/>
  <c r="I49"/>
  <c r="J49" s="1"/>
  <c r="AY49"/>
  <c r="AZ49" s="1"/>
  <c r="DJ14" i="4"/>
  <c r="BK14" i="52"/>
  <c r="AU50"/>
  <c r="AV50" s="1"/>
  <c r="CI50" i="4" s="1"/>
  <c r="K30" i="215" s="1"/>
  <c r="BM50" i="52"/>
  <c r="BN50" s="1"/>
  <c r="DS50" i="4" s="1"/>
  <c r="O30" i="215" s="1"/>
  <c r="DJ4" i="4"/>
  <c r="AE49" i="52"/>
  <c r="X6" i="4"/>
  <c r="G11" i="52"/>
  <c r="AG38" i="4"/>
  <c r="E18" i="215" s="1"/>
  <c r="BZ44" i="4"/>
  <c r="J24" i="215" s="1"/>
  <c r="DA36" i="4"/>
  <c r="M16" i="215" s="1"/>
  <c r="X13" i="4"/>
  <c r="BK23" i="52"/>
  <c r="BH6" i="4"/>
  <c r="AK50" i="52"/>
  <c r="AL50" s="1"/>
  <c r="BQ50" i="4" s="1"/>
  <c r="I30" i="215" s="1"/>
  <c r="BI50" i="52"/>
  <c r="BJ50" s="1"/>
  <c r="DJ50" i="4" s="1"/>
  <c r="N30" i="215" s="1"/>
  <c r="AQ50" i="52"/>
  <c r="AR50" s="1"/>
  <c r="AS50" s="1"/>
  <c r="AG25" i="4"/>
  <c r="E5" i="215" s="1"/>
  <c r="U48" i="52"/>
  <c r="AY29" i="4"/>
  <c r="G9" i="215" s="1"/>
  <c r="BQ45" i="4"/>
  <c r="I25" i="215" s="1"/>
  <c r="BH43" i="4"/>
  <c r="H23" i="215" s="1"/>
  <c r="BQ33" i="4"/>
  <c r="I13" i="215" s="1"/>
  <c r="CI26" i="4"/>
  <c r="K6" i="215" s="1"/>
  <c r="CI34" i="4"/>
  <c r="K14" i="215" s="1"/>
  <c r="K42" s="1"/>
  <c r="CI46" i="4"/>
  <c r="K26" i="215" s="1"/>
  <c r="DJ33" i="4"/>
  <c r="N13" i="215" s="1"/>
  <c r="F33" i="4"/>
  <c r="B13" i="215" s="1"/>
  <c r="G37" i="52"/>
  <c r="Q15"/>
  <c r="BK17"/>
  <c r="CI18" i="4"/>
  <c r="K38" i="52"/>
  <c r="G45"/>
  <c r="BM49"/>
  <c r="BN49" s="1"/>
  <c r="DS49" i="4" s="1"/>
  <c r="O29" i="215" s="1"/>
  <c r="U28" i="52"/>
  <c r="BE49"/>
  <c r="BF49" s="1"/>
  <c r="AW11"/>
  <c r="G9"/>
  <c r="BI49"/>
  <c r="BJ49" s="1"/>
  <c r="AW22"/>
  <c r="Y37"/>
  <c r="AG49"/>
  <c r="AH49" s="1"/>
  <c r="BH49" i="4" s="1"/>
  <c r="H29" i="215" s="1"/>
  <c r="AY36" i="4"/>
  <c r="G16" i="215" s="1"/>
  <c r="AE36" i="52"/>
  <c r="AG40" i="4"/>
  <c r="E20" i="215" s="1"/>
  <c r="U40" i="52"/>
  <c r="BQ40" i="4"/>
  <c r="I20" i="215" s="1"/>
  <c r="AM40" i="52"/>
  <c r="I50"/>
  <c r="J50" s="1"/>
  <c r="O50"/>
  <c r="P50" s="1"/>
  <c r="DS21" i="4"/>
  <c r="AW10" i="52"/>
  <c r="BG16"/>
  <c r="BA33"/>
  <c r="AC50"/>
  <c r="AD50" s="1"/>
  <c r="AY50" i="4" s="1"/>
  <c r="G30" i="215" s="1"/>
  <c r="BE50" i="52"/>
  <c r="BF50" s="1"/>
  <c r="DA50" i="4" s="1"/>
  <c r="M30" i="215" s="1"/>
  <c r="AG50" i="52"/>
  <c r="AH50" s="1"/>
  <c r="BH50" i="4" s="1"/>
  <c r="H30" i="215" s="1"/>
  <c r="AE48" i="52"/>
  <c r="O32" i="4"/>
  <c r="C12" i="215" s="1"/>
  <c r="DJ11" i="4"/>
  <c r="BN4" i="52"/>
  <c r="Q21"/>
  <c r="AU49"/>
  <c r="AV49" s="1"/>
  <c r="CI49" i="4" s="1"/>
  <c r="K29" i="215" s="1"/>
  <c r="AI40" i="52"/>
  <c r="AK49"/>
  <c r="AL49" s="1"/>
  <c r="BQ49" i="4" s="1"/>
  <c r="I29" i="215" s="1"/>
  <c r="Q37" i="52"/>
  <c r="G19"/>
  <c r="AQ49"/>
  <c r="AR49" s="1"/>
  <c r="BZ49" i="4" s="1"/>
  <c r="J29" i="215" s="1"/>
  <c r="F25" i="4"/>
  <c r="B5" i="215" s="1"/>
  <c r="G25" i="52"/>
  <c r="BQ26" i="4"/>
  <c r="I6" i="215" s="1"/>
  <c r="AM26" i="52"/>
  <c r="DJ46" i="4"/>
  <c r="N26" i="215" s="1"/>
  <c r="BK46" i="52"/>
  <c r="F26" i="4"/>
  <c r="B6" i="215" s="1"/>
  <c r="G26" i="52"/>
  <c r="O34" i="4"/>
  <c r="C14" i="215" s="1"/>
  <c r="K34" i="52"/>
  <c r="CR34" i="4"/>
  <c r="L14" i="215" s="1"/>
  <c r="BA34" i="52"/>
  <c r="BH38" i="4"/>
  <c r="H18" i="215" s="1"/>
  <c r="AI38" i="52"/>
  <c r="CR29" i="4"/>
  <c r="L9" i="215" s="1"/>
  <c r="BA29" i="52"/>
  <c r="DJ25" i="4"/>
  <c r="N5" i="215" s="1"/>
  <c r="BK25" i="52"/>
  <c r="BH34" i="4"/>
  <c r="H14" i="215" s="1"/>
  <c r="AI34" i="52"/>
  <c r="BQ46" i="4"/>
  <c r="I26" i="215" s="1"/>
  <c r="AM46" i="52"/>
  <c r="AG29" i="4"/>
  <c r="E9" i="215" s="1"/>
  <c r="U29" i="52"/>
  <c r="CR25" i="4"/>
  <c r="L5" i="215" s="1"/>
  <c r="BA25" i="52"/>
  <c r="X29" i="4"/>
  <c r="D9" i="215" s="1"/>
  <c r="Q29" i="52"/>
  <c r="AG46" i="4"/>
  <c r="E26" i="215" s="1"/>
  <c r="U46" i="52"/>
  <c r="CR42" i="4"/>
  <c r="L22" i="215" s="1"/>
  <c r="BA42" i="52"/>
  <c r="DJ24" i="4"/>
  <c r="N4" i="215" s="1"/>
  <c r="BZ32" i="4"/>
  <c r="J12" i="215" s="1"/>
  <c r="BQ41" i="4"/>
  <c r="I21" i="215" s="1"/>
  <c r="BZ38" i="4"/>
  <c r="J18" i="215" s="1"/>
  <c r="CI42" i="4"/>
  <c r="K22" i="215" s="1"/>
  <c r="BH13" i="4"/>
  <c r="CI28"/>
  <c r="K8" i="215" s="1"/>
  <c r="Y29" i="52"/>
  <c r="Q45"/>
  <c r="BG11"/>
  <c r="DJ15" i="4"/>
  <c r="BN23" i="52"/>
  <c r="AI16"/>
  <c r="AI20"/>
  <c r="O45" i="4"/>
  <c r="C25" i="215" s="1"/>
  <c r="U36" i="52"/>
  <c r="AY44" i="4"/>
  <c r="G24" i="215" s="1"/>
  <c r="BH29" i="4"/>
  <c r="H9" i="215" s="1"/>
  <c r="BH39" i="4"/>
  <c r="H19" i="215" s="1"/>
  <c r="BG29" i="52"/>
  <c r="BK41"/>
  <c r="G31"/>
  <c r="Q7"/>
  <c r="AW8"/>
  <c r="AW15"/>
  <c r="BN20"/>
  <c r="BN10"/>
  <c r="G15"/>
  <c r="BA45"/>
  <c r="BG30"/>
  <c r="AW25"/>
  <c r="BH30" i="4"/>
  <c r="H10" i="215" s="1"/>
  <c r="AI30" i="52"/>
  <c r="DJ42" i="4"/>
  <c r="N22" i="215" s="1"/>
  <c r="BK42" i="52"/>
  <c r="AY26" i="4"/>
  <c r="G6" i="215" s="1"/>
  <c r="AE26" i="52"/>
  <c r="X38" i="4"/>
  <c r="D18" i="215" s="1"/>
  <c r="Q38" i="52"/>
  <c r="BH26" i="4"/>
  <c r="H6" i="215" s="1"/>
  <c r="AI26" i="52"/>
  <c r="AP38" i="4"/>
  <c r="F18" i="215" s="1"/>
  <c r="Y38" i="52"/>
  <c r="DJ26" i="4"/>
  <c r="N6" i="215" s="1"/>
  <c r="BK26" i="52"/>
  <c r="AY25" i="4"/>
  <c r="G5" i="215" s="1"/>
  <c r="AE25" i="52"/>
  <c r="CI37" i="4"/>
  <c r="K17" i="215" s="1"/>
  <c r="AW37" i="52"/>
  <c r="AP45" i="4"/>
  <c r="F25" i="215" s="1"/>
  <c r="Y45" i="52"/>
  <c r="CR37" i="4"/>
  <c r="L17" i="215" s="1"/>
  <c r="BA37" i="52"/>
  <c r="BZ33" i="4"/>
  <c r="J13" i="215" s="1"/>
  <c r="AS33" i="52"/>
  <c r="X17" i="4"/>
  <c r="Q12" i="52"/>
  <c r="BH37" i="4"/>
  <c r="H17" i="215" s="1"/>
  <c r="BG5" i="52"/>
  <c r="F12" i="4"/>
  <c r="Q16" i="52"/>
  <c r="Q11"/>
  <c r="BK21"/>
  <c r="Q33"/>
  <c r="Y25"/>
  <c r="X32" i="4"/>
  <c r="D12" i="215" s="1"/>
  <c r="Q32" i="52"/>
  <c r="AY41" i="4"/>
  <c r="G21" i="215" s="1"/>
  <c r="AE41" i="52"/>
  <c r="DA33" i="4"/>
  <c r="M13" i="215" s="1"/>
  <c r="BG33" i="52"/>
  <c r="F40" i="4"/>
  <c r="B20" i="215" s="1"/>
  <c r="G40" i="52"/>
  <c r="CR36" i="4"/>
  <c r="L16" i="215" s="1"/>
  <c r="BA36" i="52"/>
  <c r="AP28" i="4"/>
  <c r="F8" i="215" s="1"/>
  <c r="Y28" i="52"/>
  <c r="BZ28" i="4"/>
  <c r="J8" i="215" s="1"/>
  <c r="AS28" i="52"/>
  <c r="DJ32" i="4"/>
  <c r="N12" i="215" s="1"/>
  <c r="BK32" i="52"/>
  <c r="DJ28" i="4"/>
  <c r="N8" i="215" s="1"/>
  <c r="BK28" i="52"/>
  <c r="BH32" i="4"/>
  <c r="H12" i="215" s="1"/>
  <c r="AI32" i="52"/>
  <c r="BZ48" i="4"/>
  <c r="J28" i="215" s="1"/>
  <c r="AS48" i="52"/>
  <c r="DJ36" i="4"/>
  <c r="N16" i="215" s="1"/>
  <c r="BK36" i="52"/>
  <c r="BH11" i="4"/>
  <c r="AI11" i="52"/>
  <c r="AY40" i="4"/>
  <c r="G20" i="215" s="1"/>
  <c r="AE40" i="52"/>
  <c r="O28" i="4"/>
  <c r="C8" i="215" s="1"/>
  <c r="K28" i="52"/>
  <c r="AG44" i="4"/>
  <c r="E24" i="215" s="1"/>
  <c r="U44" i="52"/>
  <c r="AY37" i="4"/>
  <c r="G17" i="215" s="1"/>
  <c r="AE37" i="52"/>
  <c r="CR48" i="4"/>
  <c r="L28" i="215" s="1"/>
  <c r="BA48" i="52"/>
  <c r="X40" i="4"/>
  <c r="D20" i="215" s="1"/>
  <c r="Q40" i="52"/>
  <c r="AP40" i="4"/>
  <c r="F20" i="215" s="1"/>
  <c r="Y40" i="52"/>
  <c r="BH28" i="4"/>
  <c r="H8" i="215" s="1"/>
  <c r="AI28" i="52"/>
  <c r="BQ32" i="4"/>
  <c r="I12" i="215" s="1"/>
  <c r="AM32" i="52"/>
  <c r="CI41" i="4"/>
  <c r="K21" i="215" s="1"/>
  <c r="AW41" i="52"/>
  <c r="F10" i="4"/>
  <c r="G10" i="52"/>
  <c r="DJ10" i="4"/>
  <c r="BK10" i="52"/>
  <c r="DJ48" i="4"/>
  <c r="N28" i="215" s="1"/>
  <c r="BK48" i="52"/>
  <c r="F36" i="4"/>
  <c r="B16" i="215" s="1"/>
  <c r="G36" i="52"/>
  <c r="AG39" i="4"/>
  <c r="E19" i="215" s="1"/>
  <c r="U39" i="52"/>
  <c r="AP36" i="4"/>
  <c r="F16" i="215" s="1"/>
  <c r="Y36" i="52"/>
  <c r="DA48" i="4"/>
  <c r="M28" i="215" s="1"/>
  <c r="BG48" i="52"/>
  <c r="CR40" i="4"/>
  <c r="L20" i="215" s="1"/>
  <c r="BA40" i="52"/>
  <c r="DS11" i="4"/>
  <c r="BN11" i="52"/>
  <c r="DA27" i="4"/>
  <c r="M7" i="215" s="1"/>
  <c r="BN12" i="52"/>
  <c r="CI24" i="4"/>
  <c r="K4" i="215" s="1"/>
  <c r="U41" i="52"/>
  <c r="BZ25" i="4"/>
  <c r="J5" i="215" s="1"/>
  <c r="DJ7" i="4"/>
  <c r="DJ20"/>
  <c r="U49" i="52"/>
  <c r="CI31" i="4"/>
  <c r="K11" i="215" s="1"/>
  <c r="O31" i="4"/>
  <c r="C11" i="215" s="1"/>
  <c r="DA14" i="4"/>
  <c r="CI20"/>
  <c r="X22"/>
  <c r="DJ40"/>
  <c r="N20" i="215" s="1"/>
  <c r="BK40" i="52"/>
  <c r="BH12" i="4"/>
  <c r="AI12" i="52"/>
  <c r="F28" i="4"/>
  <c r="B8" i="215" s="1"/>
  <c r="G28" i="52"/>
  <c r="AP48" i="4"/>
  <c r="F28" i="215" s="1"/>
  <c r="Y48" i="52"/>
  <c r="BQ28" i="4"/>
  <c r="I8" i="215" s="1"/>
  <c r="AM28" i="52"/>
  <c r="DA40" i="4"/>
  <c r="M20" i="215" s="1"/>
  <c r="BG40" i="52"/>
  <c r="BH44" i="4"/>
  <c r="H24" i="215" s="1"/>
  <c r="AI44" i="52"/>
  <c r="F41" i="4"/>
  <c r="B21" i="215" s="1"/>
  <c r="G41" i="52"/>
  <c r="AP44" i="4"/>
  <c r="F24" i="215" s="1"/>
  <c r="Y44" i="52"/>
  <c r="BQ36" i="4"/>
  <c r="I16" i="215" s="1"/>
  <c r="AM36" i="52"/>
  <c r="CI48" i="4"/>
  <c r="K28" i="215" s="1"/>
  <c r="AW48" i="52"/>
  <c r="F13" i="4"/>
  <c r="G13" i="52"/>
  <c r="CR28" i="4"/>
  <c r="L8" i="215" s="1"/>
  <c r="BA28" i="52"/>
  <c r="BZ45" i="4"/>
  <c r="J25" i="215" s="1"/>
  <c r="AS45" i="52"/>
  <c r="DA39" i="4"/>
  <c r="M19" i="215" s="1"/>
  <c r="BG39" i="52"/>
  <c r="DA32" i="4"/>
  <c r="M12" i="215" s="1"/>
  <c r="BG32" i="52"/>
  <c r="X36" i="4"/>
  <c r="D16" i="215" s="1"/>
  <c r="Q36" i="52"/>
  <c r="BH48" i="4"/>
  <c r="H28" i="215" s="1"/>
  <c r="AI48" i="52"/>
  <c r="CI33" i="4"/>
  <c r="K13" i="215" s="1"/>
  <c r="AW33" i="52"/>
  <c r="DJ44" i="4"/>
  <c r="N24" i="215" s="1"/>
  <c r="BK44" i="52"/>
  <c r="BQ48" i="4"/>
  <c r="I28" i="215" s="1"/>
  <c r="AM48" i="52"/>
  <c r="CR44" i="4"/>
  <c r="L24" i="215" s="1"/>
  <c r="BA44" i="52"/>
  <c r="AP32" i="4"/>
  <c r="F12" i="215" s="1"/>
  <c r="Y32" i="52"/>
  <c r="AY33" i="4"/>
  <c r="G13" i="215" s="1"/>
  <c r="AE33" i="52"/>
  <c r="CI40" i="4"/>
  <c r="K20" i="215" s="1"/>
  <c r="AW40" i="52"/>
  <c r="CR32" i="4"/>
  <c r="L12" i="215" s="1"/>
  <c r="BA32" i="52"/>
  <c r="DA21" i="4"/>
  <c r="BG21" i="52"/>
  <c r="Y49"/>
  <c r="DA24" i="4"/>
  <c r="M4" i="215" s="1"/>
  <c r="M46" s="1"/>
  <c r="BN13" i="52"/>
  <c r="AY24" i="4"/>
  <c r="G4" i="215" s="1"/>
  <c r="AE24" i="52"/>
  <c r="DA15" i="4"/>
  <c r="BG15" i="52"/>
  <c r="X20" i="4"/>
  <c r="Q20" i="52"/>
  <c r="BA24"/>
  <c r="CR24" i="4"/>
  <c r="L4" i="215" s="1"/>
  <c r="X23" i="4"/>
  <c r="Q23" i="52"/>
  <c r="F14" i="4"/>
  <c r="G14" i="52"/>
  <c r="AP24" i="4"/>
  <c r="F4" i="215" s="1"/>
  <c r="F41" s="1"/>
  <c r="Y24" i="52"/>
  <c r="DJ16" i="4"/>
  <c r="BK16" i="52"/>
  <c r="DA20" i="4"/>
  <c r="BG20" i="52"/>
  <c r="AM24"/>
  <c r="BQ24" i="4"/>
  <c r="I4" i="215" s="1"/>
  <c r="DA13" i="4"/>
  <c r="DJ9"/>
  <c r="X18"/>
  <c r="Q18" i="52"/>
  <c r="AI24"/>
  <c r="BH24" i="4"/>
  <c r="H4" i="215" s="1"/>
  <c r="AS24" i="52"/>
  <c r="BZ24" i="4"/>
  <c r="J4" i="215" s="1"/>
  <c r="J41" s="1"/>
  <c r="DA7" i="4"/>
  <c r="BG7" i="52"/>
  <c r="X24" i="4"/>
  <c r="D4" i="215" s="1"/>
  <c r="D46" s="1"/>
  <c r="Q24" i="52"/>
  <c r="DA17" i="4"/>
  <c r="BG17" i="52"/>
  <c r="S25" i="11"/>
  <c r="P25" s="1"/>
  <c r="P24" i="10" s="1"/>
  <c r="BN53" i="11"/>
  <c r="BW53"/>
  <c r="U53"/>
  <c r="R42"/>
  <c r="O41" i="10" s="1"/>
  <c r="AV28" i="11"/>
  <c r="BA27" i="10" s="1"/>
  <c r="CQ38" i="11"/>
  <c r="CU37" i="10" s="1"/>
  <c r="CQ32" i="11"/>
  <c r="CU31" i="10" s="1"/>
  <c r="DD27" i="11"/>
  <c r="DT39"/>
  <c r="R31"/>
  <c r="O30" i="10" s="1"/>
  <c r="AD30" i="11"/>
  <c r="AI29" i="10" s="1"/>
  <c r="AO33" i="11"/>
  <c r="AS32" i="10" s="1"/>
  <c r="CU31" i="11"/>
  <c r="CR30" i="10" s="1"/>
  <c r="AH45" i="11"/>
  <c r="AH44" i="10" s="1"/>
  <c r="CC44" i="11"/>
  <c r="BZ43" i="10" s="1"/>
  <c r="BP40" i="11"/>
  <c r="BT39" i="10" s="1"/>
  <c r="BR48" i="11"/>
  <c r="BR47" i="10" s="1"/>
  <c r="BP39" i="11"/>
  <c r="BT38" i="10" s="1"/>
  <c r="CA23"/>
  <c r="CL22" i="11"/>
  <c r="AD38"/>
  <c r="AI37" i="10" s="1"/>
  <c r="CZ37" i="11"/>
  <c r="CJ22"/>
  <c r="BE54"/>
  <c r="BE56" s="1"/>
  <c r="CH38"/>
  <c r="CZ35"/>
  <c r="DP41"/>
  <c r="AQ40"/>
  <c r="AQ39" i="10" s="1"/>
  <c r="BW28" i="11"/>
  <c r="CB27" i="10" s="1"/>
  <c r="CH31" i="11"/>
  <c r="I32"/>
  <c r="P42"/>
  <c r="P41" i="10" s="1"/>
  <c r="P39" i="11"/>
  <c r="P38" i="10" s="1"/>
  <c r="AJ33" i="11"/>
  <c r="AG32" i="10" s="1"/>
  <c r="AO42" i="11"/>
  <c r="AS41" i="10" s="1"/>
  <c r="AX28" i="11"/>
  <c r="BB27" i="10" s="1"/>
  <c r="BK29" i="11"/>
  <c r="BK22"/>
  <c r="BP45"/>
  <c r="BT44" i="10" s="1"/>
  <c r="CL40" i="11"/>
  <c r="CL44"/>
  <c r="CS40"/>
  <c r="CS39" i="10" s="1"/>
  <c r="CU30" i="11"/>
  <c r="CR29" i="10" s="1"/>
  <c r="CX13" i="11"/>
  <c r="DK44"/>
  <c r="DV39"/>
  <c r="DT47"/>
  <c r="R48"/>
  <c r="O47" i="10" s="1"/>
  <c r="AF30" i="11"/>
  <c r="AJ29" i="10" s="1"/>
  <c r="AJ36" i="11"/>
  <c r="AG35" i="10" s="1"/>
  <c r="AS29" i="11"/>
  <c r="AP28" i="10" s="1"/>
  <c r="AZ37" i="11"/>
  <c r="AZ36" i="10" s="1"/>
  <c r="BE48" i="11"/>
  <c r="BK41"/>
  <c r="BE31"/>
  <c r="BT44"/>
  <c r="BQ43" i="10" s="1"/>
  <c r="BY37" i="11"/>
  <c r="CC36" i="10" s="1"/>
  <c r="CL41" i="11"/>
  <c r="CS37"/>
  <c r="CS36" i="10" s="1"/>
  <c r="CU29" i="11"/>
  <c r="CR28" i="10" s="1"/>
  <c r="DB33" i="11"/>
  <c r="DM33"/>
  <c r="DV20"/>
  <c r="R28"/>
  <c r="O27" i="10" s="1"/>
  <c r="N30" i="11"/>
  <c r="R29" i="10" s="1"/>
  <c r="AJ31" i="11"/>
  <c r="AG30" i="10" s="1"/>
  <c r="AJ35" i="11"/>
  <c r="AG34" i="10" s="1"/>
  <c r="I42" i="11"/>
  <c r="AA22"/>
  <c r="AM40"/>
  <c r="AR39" i="10" s="1"/>
  <c r="BR40" i="11"/>
  <c r="BR39" i="10" s="1"/>
  <c r="BP47" i="11"/>
  <c r="BT46" i="10" s="1"/>
  <c r="BP25" i="11"/>
  <c r="BT24" i="10" s="1"/>
  <c r="BY44" i="11"/>
  <c r="CC43" i="10" s="1"/>
  <c r="DD18" i="11"/>
  <c r="BB41"/>
  <c r="AY40" i="10" s="1"/>
  <c r="BN38" i="11"/>
  <c r="BS37" i="10" s="1"/>
  <c r="BN27" i="11"/>
  <c r="BS26" i="10" s="1"/>
  <c r="DD37" i="11"/>
  <c r="DD23"/>
  <c r="DB18"/>
  <c r="AD46"/>
  <c r="AI45" i="10" s="1"/>
  <c r="BG45" i="11"/>
  <c r="AJ45"/>
  <c r="AG44" i="10" s="1"/>
  <c r="AF40" i="11"/>
  <c r="AJ39" i="10" s="1"/>
  <c r="BT40" i="11"/>
  <c r="BQ39" i="10" s="1"/>
  <c r="L30" i="11"/>
  <c r="Q29" i="10" s="1"/>
  <c r="CH22" i="11"/>
  <c r="CS23"/>
  <c r="CS22" i="10" s="1"/>
  <c r="AA27" i="11"/>
  <c r="CH51"/>
  <c r="CQ26"/>
  <c r="Y44"/>
  <c r="G51"/>
  <c r="DG49"/>
  <c r="BG13"/>
  <c r="DK50"/>
  <c r="U27"/>
  <c r="CZ50"/>
  <c r="BG54"/>
  <c r="BG56" s="1"/>
  <c r="DK53"/>
  <c r="BE53"/>
  <c r="CX53"/>
  <c r="AD53"/>
  <c r="DI44"/>
  <c r="DR39"/>
  <c r="DP37"/>
  <c r="CC35"/>
  <c r="BZ34" i="10" s="1"/>
  <c r="N48" i="11"/>
  <c r="R47" i="10" s="1"/>
  <c r="DD25" i="11"/>
  <c r="CX35"/>
  <c r="DP23"/>
  <c r="BI45"/>
  <c r="BN31"/>
  <c r="BS30" i="10" s="1"/>
  <c r="BR27" i="11"/>
  <c r="BR26" i="10" s="1"/>
  <c r="C51" i="11"/>
  <c r="G53"/>
  <c r="C53"/>
  <c r="L46"/>
  <c r="Q45" i="10" s="1"/>
  <c r="BR35" i="11"/>
  <c r="BR34" i="10" s="1"/>
  <c r="AF31" i="11"/>
  <c r="AJ30" i="10" s="1"/>
  <c r="BR31" i="11"/>
  <c r="BR30" i="10" s="1"/>
  <c r="CH41" i="11"/>
  <c r="DR47"/>
  <c r="DR29"/>
  <c r="I25"/>
  <c r="AD35"/>
  <c r="AI34" i="10" s="1"/>
  <c r="BW44" i="11"/>
  <c r="CB43" i="10" s="1"/>
  <c r="C32" i="11"/>
  <c r="R45"/>
  <c r="O44" i="10" s="1"/>
  <c r="AF33" i="11"/>
  <c r="AJ32" i="10" s="1"/>
  <c r="AO27" i="11"/>
  <c r="AS26" i="10" s="1"/>
  <c r="AX33" i="11"/>
  <c r="BB32" i="10" s="1"/>
  <c r="BE29" i="11"/>
  <c r="CC43"/>
  <c r="BZ42" i="10" s="1"/>
  <c r="CQ30" i="11"/>
  <c r="CU29" i="10" s="1"/>
  <c r="CZ13" i="11"/>
  <c r="DP22"/>
  <c r="R38"/>
  <c r="O37" i="10" s="1"/>
  <c r="AM29" i="11"/>
  <c r="AR28" i="10" s="1"/>
  <c r="BE30" i="11"/>
  <c r="BI25"/>
  <c r="CC48"/>
  <c r="BZ47" i="10" s="1"/>
  <c r="CJ46" i="11"/>
  <c r="CO25"/>
  <c r="CT24" i="10" s="1"/>
  <c r="CS29" i="11"/>
  <c r="CS28" i="10" s="1"/>
  <c r="DV45" i="11"/>
  <c r="DT25"/>
  <c r="P30"/>
  <c r="P29" i="10" s="1"/>
  <c r="BK45" i="11"/>
  <c r="G42"/>
  <c r="AM35"/>
  <c r="AR34" i="10" s="1"/>
  <c r="BI28" i="11"/>
  <c r="BP48"/>
  <c r="BT47" i="10" s="1"/>
  <c r="BR25" i="11"/>
  <c r="BR24" i="10" s="1"/>
  <c r="AX41" i="11"/>
  <c r="BB40" i="10" s="1"/>
  <c r="DI40" i="11"/>
  <c r="AQ47"/>
  <c r="AQ46" i="10" s="1"/>
  <c r="BK15" i="11"/>
  <c r="DT48"/>
  <c r="AH46"/>
  <c r="AH45" i="10" s="1"/>
  <c r="AZ22"/>
  <c r="CC24" i="11"/>
  <c r="BZ23" i="10" s="1"/>
  <c r="CD23" s="1"/>
  <c r="BS23" i="12" s="1"/>
  <c r="W27" i="11"/>
  <c r="CL51"/>
  <c r="AA41"/>
  <c r="U51"/>
  <c r="DM50"/>
  <c r="BK51"/>
  <c r="DB53"/>
  <c r="DD54"/>
  <c r="DB54"/>
  <c r="CZ54"/>
  <c r="CZ56" s="1"/>
  <c r="BY51"/>
  <c r="CC50" i="10" s="1"/>
  <c r="CA46" i="11"/>
  <c r="CA45" i="10" s="1"/>
  <c r="BW46" i="11"/>
  <c r="CB45" i="10" s="1"/>
  <c r="CC54" i="11"/>
  <c r="BY54"/>
  <c r="CA54"/>
  <c r="BW54"/>
  <c r="BR53"/>
  <c r="BR50"/>
  <c r="BR49" i="10" s="1"/>
  <c r="BP46" i="11"/>
  <c r="BT45" i="10" s="1"/>
  <c r="BT54" i="11"/>
  <c r="BP54"/>
  <c r="BR54"/>
  <c r="BN54"/>
  <c r="BP50"/>
  <c r="BT49" i="10" s="1"/>
  <c r="BT50" i="11"/>
  <c r="BQ49" i="10" s="1"/>
  <c r="BG50" i="11"/>
  <c r="BI48"/>
  <c r="BG46"/>
  <c r="BK46"/>
  <c r="BG48"/>
  <c r="BI50"/>
  <c r="BG51"/>
  <c r="BE51"/>
  <c r="BK50"/>
  <c r="AZ47"/>
  <c r="AZ46" i="10" s="1"/>
  <c r="AZ46" i="11"/>
  <c r="AZ45" i="10" s="1"/>
  <c r="AV46" i="11"/>
  <c r="BA45" i="10" s="1"/>
  <c r="BC48" i="11"/>
  <c r="AX48" s="1"/>
  <c r="BB47" i="10" s="1"/>
  <c r="AS48" i="11"/>
  <c r="AP47" i="10" s="1"/>
  <c r="AM47" i="11"/>
  <c r="AR46" i="10" s="1"/>
  <c r="AM46" i="11"/>
  <c r="AR45" i="10" s="1"/>
  <c r="AO47" i="11"/>
  <c r="AS46" i="10" s="1"/>
  <c r="AQ48" i="11"/>
  <c r="AQ47" i="10" s="1"/>
  <c r="AM48" i="11"/>
  <c r="AR47" i="10" s="1"/>
  <c r="AA45" i="11"/>
  <c r="W44"/>
  <c r="AA44"/>
  <c r="W54"/>
  <c r="AA54"/>
  <c r="Y54"/>
  <c r="EV58" i="3"/>
  <c r="T58"/>
  <c r="AR58"/>
  <c r="H58"/>
  <c r="AU18" i="12"/>
  <c r="AU22"/>
  <c r="BM25" i="8"/>
  <c r="BH51"/>
  <c r="Q38"/>
  <c r="T37"/>
  <c r="AS46"/>
  <c r="AU16" i="12"/>
  <c r="AU21" i="13"/>
  <c r="BC41" i="8"/>
  <c r="AU17" i="13"/>
  <c r="AI30" i="8"/>
  <c r="J27"/>
  <c r="M47"/>
  <c r="D27" i="222" s="1"/>
  <c r="AU46" i="5"/>
  <c r="CR51"/>
  <c r="AV19" i="13"/>
  <c r="AV15"/>
  <c r="AU20" i="12"/>
  <c r="AU15"/>
  <c r="AV15" s="1"/>
  <c r="AB42" i="9"/>
  <c r="G22" i="230" s="1"/>
  <c r="AD41" i="9"/>
  <c r="F52" i="40"/>
  <c r="F52" i="28" s="1"/>
  <c r="F52" i="39"/>
  <c r="F52" i="27" s="1"/>
  <c r="B52" i="40"/>
  <c r="B52" i="28" s="1"/>
  <c r="B52" i="39"/>
  <c r="B52" i="27" s="1"/>
  <c r="O52" i="40"/>
  <c r="O52" i="28" s="1"/>
  <c r="O52" i="39"/>
  <c r="O52" i="27" s="1"/>
  <c r="K52" i="40"/>
  <c r="K52" i="28" s="1"/>
  <c r="K52" i="39"/>
  <c r="K52" i="27" s="1"/>
  <c r="G52" i="39"/>
  <c r="G52" i="27" s="1"/>
  <c r="G52" i="40"/>
  <c r="G52" i="28" s="1"/>
  <c r="C52" i="40"/>
  <c r="C52" i="28" s="1"/>
  <c r="C52" i="39"/>
  <c r="C52" i="27" s="1"/>
  <c r="E29" i="39"/>
  <c r="E29" i="27" s="1"/>
  <c r="D49" i="39"/>
  <c r="D49" i="27" s="1"/>
  <c r="C49" i="40"/>
  <c r="C49" i="28" s="1"/>
  <c r="R49" i="27" s="1"/>
  <c r="E37" i="40"/>
  <c r="E37" i="28" s="1"/>
  <c r="T37" i="27" s="1"/>
  <c r="J36" i="39"/>
  <c r="J36" i="27" s="1"/>
  <c r="L48" i="39"/>
  <c r="L48" i="27" s="1"/>
  <c r="L40" i="40"/>
  <c r="L40" i="28" s="1"/>
  <c r="E47" i="40"/>
  <c r="E47" i="28" s="1"/>
  <c r="T47" i="27" s="1"/>
  <c r="K35" i="40"/>
  <c r="K35" i="28" s="1"/>
  <c r="N41" i="39"/>
  <c r="N41" i="27" s="1"/>
  <c r="D30" i="39"/>
  <c r="D30" i="27" s="1"/>
  <c r="N47" i="40"/>
  <c r="N47" i="28" s="1"/>
  <c r="I39" i="39"/>
  <c r="I39" i="27" s="1"/>
  <c r="J43" i="39"/>
  <c r="J43" i="27" s="1"/>
  <c r="B46" i="39"/>
  <c r="B46" i="27" s="1"/>
  <c r="K50" i="40"/>
  <c r="K50" i="28" s="1"/>
  <c r="J50" i="40"/>
  <c r="J50" i="28" s="1"/>
  <c r="J52" i="40"/>
  <c r="J52" i="28" s="1"/>
  <c r="J52" i="39"/>
  <c r="J52" i="27" s="1"/>
  <c r="L52" i="39"/>
  <c r="L52" i="27" s="1"/>
  <c r="L52" i="40"/>
  <c r="L52" i="28" s="1"/>
  <c r="H52" i="39"/>
  <c r="H52" i="27" s="1"/>
  <c r="H52" i="40"/>
  <c r="H52" i="28" s="1"/>
  <c r="D52" i="39"/>
  <c r="D52" i="27" s="1"/>
  <c r="D52" i="40"/>
  <c r="D52" i="28" s="1"/>
  <c r="O45" i="40"/>
  <c r="O45" i="28" s="1"/>
  <c r="M47" i="39"/>
  <c r="M47" i="27" s="1"/>
  <c r="E34" i="40"/>
  <c r="E34" i="28" s="1"/>
  <c r="T34" i="27" s="1"/>
  <c r="I48" i="39"/>
  <c r="I48" i="27" s="1"/>
  <c r="I40" i="39"/>
  <c r="I40" i="27" s="1"/>
  <c r="C31" i="39"/>
  <c r="C31" i="27" s="1"/>
  <c r="I32" i="39"/>
  <c r="I32" i="27" s="1"/>
  <c r="D43" i="39"/>
  <c r="D43" i="27" s="1"/>
  <c r="C47" i="39"/>
  <c r="C47" i="27" s="1"/>
  <c r="G44" i="39"/>
  <c r="G44" i="27" s="1"/>
  <c r="H36" i="39"/>
  <c r="H36" i="27" s="1"/>
  <c r="B30" i="40"/>
  <c r="B30" i="28" s="1"/>
  <c r="Q30" i="27" s="1"/>
  <c r="B38" i="40"/>
  <c r="B38" i="28" s="1"/>
  <c r="Q38" i="27" s="1"/>
  <c r="E32" i="40"/>
  <c r="E32" i="28" s="1"/>
  <c r="T32" i="27" s="1"/>
  <c r="N52" i="40"/>
  <c r="N52" i="28" s="1"/>
  <c r="N52" i="39"/>
  <c r="N52" i="27" s="1"/>
  <c r="M52" i="39"/>
  <c r="M52" i="27" s="1"/>
  <c r="M52" i="40"/>
  <c r="M52" i="28" s="1"/>
  <c r="I52" i="39"/>
  <c r="I52" i="27" s="1"/>
  <c r="I52" i="40"/>
  <c r="I52" i="28" s="1"/>
  <c r="E52" i="40"/>
  <c r="E52" i="28" s="1"/>
  <c r="E52" i="39"/>
  <c r="E52" i="27" s="1"/>
  <c r="C36" i="39"/>
  <c r="C36" i="27" s="1"/>
  <c r="G33" i="39"/>
  <c r="G33" i="27" s="1"/>
  <c r="K34" i="39"/>
  <c r="K34" i="27" s="1"/>
  <c r="L34" i="39"/>
  <c r="L34" i="27" s="1"/>
  <c r="L51" i="39"/>
  <c r="L51" i="27" s="1"/>
  <c r="I51" i="39"/>
  <c r="BI10" i="11"/>
  <c r="BK10"/>
  <c r="W42"/>
  <c r="U42"/>
  <c r="Y42"/>
  <c r="CX14"/>
  <c r="CZ34"/>
  <c r="DI41"/>
  <c r="DR23"/>
  <c r="C12"/>
  <c r="AZ44"/>
  <c r="AZ43" i="10" s="1"/>
  <c r="I11" i="11"/>
  <c r="AS42"/>
  <c r="AP41" i="10" s="1"/>
  <c r="BE36" i="11"/>
  <c r="CC32"/>
  <c r="BZ31" i="10" s="1"/>
  <c r="CA35" i="11"/>
  <c r="CA34" i="10" s="1"/>
  <c r="CF44" i="11"/>
  <c r="CO40"/>
  <c r="CT39" i="10" s="1"/>
  <c r="CU32" i="11"/>
  <c r="CR31" i="10" s="1"/>
  <c r="DK32" i="11"/>
  <c r="P31"/>
  <c r="P30" i="10" s="1"/>
  <c r="AX31" i="11"/>
  <c r="BB30" i="10" s="1"/>
  <c r="BW48" i="11"/>
  <c r="CB47" i="10" s="1"/>
  <c r="DD15" i="11"/>
  <c r="CX25"/>
  <c r="DM39"/>
  <c r="DK35"/>
  <c r="DV23"/>
  <c r="AM34"/>
  <c r="AR33" i="10" s="1"/>
  <c r="Y22" i="11"/>
  <c r="BK11"/>
  <c r="DV36"/>
  <c r="BI34"/>
  <c r="BK13"/>
  <c r="DV37"/>
  <c r="DI36"/>
  <c r="DP46"/>
  <c r="BG26"/>
  <c r="DI49"/>
  <c r="AQ49"/>
  <c r="AQ48" i="10" s="1"/>
  <c r="E17" i="11"/>
  <c r="AH39"/>
  <c r="AH38" i="10" s="1"/>
  <c r="AX29" i="11"/>
  <c r="BB28" i="10" s="1"/>
  <c r="AZ38" i="11"/>
  <c r="AZ37" i="10" s="1"/>
  <c r="BG39" i="11"/>
  <c r="BG36"/>
  <c r="BR43"/>
  <c r="BR42" i="10" s="1"/>
  <c r="BN39" i="11"/>
  <c r="BS38" i="10" s="1"/>
  <c r="CO35" i="11"/>
  <c r="CT34" i="10" s="1"/>
  <c r="CZ40" i="11"/>
  <c r="CZ33"/>
  <c r="DI34"/>
  <c r="DR31"/>
  <c r="DP40"/>
  <c r="DR20"/>
  <c r="DR27"/>
  <c r="E12"/>
  <c r="G18"/>
  <c r="I23"/>
  <c r="G29"/>
  <c r="I10"/>
  <c r="I21"/>
  <c r="G47"/>
  <c r="L40"/>
  <c r="Q39" i="10" s="1"/>
  <c r="L45" i="11"/>
  <c r="Q44" i="10" s="1"/>
  <c r="L39" i="11"/>
  <c r="Q38" i="10" s="1"/>
  <c r="U24" i="11"/>
  <c r="AH28"/>
  <c r="AH27" i="10" s="1"/>
  <c r="AH33" i="11"/>
  <c r="AH32" i="10" s="1"/>
  <c r="AQ31" i="11"/>
  <c r="AQ30" i="10" s="1"/>
  <c r="AQ27" i="11"/>
  <c r="AQ26" i="10" s="1"/>
  <c r="AQ42" i="11"/>
  <c r="AQ41" i="10" s="1"/>
  <c r="AZ33" i="11"/>
  <c r="AZ32" i="10" s="1"/>
  <c r="BI35" i="11"/>
  <c r="BT45"/>
  <c r="BQ44" i="10" s="1"/>
  <c r="BT30" i="11"/>
  <c r="BQ29" i="10" s="1"/>
  <c r="BR41" i="11"/>
  <c r="BR40" i="10" s="1"/>
  <c r="CA32" i="11"/>
  <c r="CA31" i="10" s="1"/>
  <c r="BW30" i="11"/>
  <c r="CB29" i="10" s="1"/>
  <c r="BW33" i="11"/>
  <c r="CB32" i="10" s="1"/>
  <c r="BW35" i="11"/>
  <c r="CB34" i="10" s="1"/>
  <c r="BW43" i="11"/>
  <c r="CB42" i="10" s="1"/>
  <c r="CF40" i="11"/>
  <c r="CL33"/>
  <c r="CJ38"/>
  <c r="CQ40"/>
  <c r="CU39" i="10" s="1"/>
  <c r="CS38" i="11"/>
  <c r="CS37" i="10" s="1"/>
  <c r="CS42" i="11"/>
  <c r="CS41" i="10" s="1"/>
  <c r="CS30" i="11"/>
  <c r="CS29" i="10" s="1"/>
  <c r="CS32" i="11"/>
  <c r="CS31" i="10" s="1"/>
  <c r="DB40" i="11"/>
  <c r="DD13"/>
  <c r="DD31"/>
  <c r="DB34"/>
  <c r="DM31"/>
  <c r="DM32"/>
  <c r="DK34"/>
  <c r="DT27"/>
  <c r="G38"/>
  <c r="L31"/>
  <c r="Q30" i="10" s="1"/>
  <c r="L38" i="11"/>
  <c r="Q37" i="10" s="1"/>
  <c r="AD37" i="11"/>
  <c r="AI36" i="10" s="1"/>
  <c r="AD36" i="11"/>
  <c r="AI35" i="10" s="1"/>
  <c r="AS33" i="11"/>
  <c r="AP32" i="10" s="1"/>
  <c r="AS44" i="11"/>
  <c r="AP43" i="10" s="1"/>
  <c r="BB31" i="11"/>
  <c r="AY30" i="10" s="1"/>
  <c r="BK38" i="11"/>
  <c r="BI30"/>
  <c r="BN44"/>
  <c r="BS43" i="10" s="1"/>
  <c r="CA25" i="11"/>
  <c r="CA24" i="10" s="1"/>
  <c r="CC37" i="11"/>
  <c r="BZ36" i="10" s="1"/>
  <c r="CC40" i="11"/>
  <c r="BZ39" i="10" s="1"/>
  <c r="CL46" i="11"/>
  <c r="CO37"/>
  <c r="CT36" i="10" s="1"/>
  <c r="CO39" i="11"/>
  <c r="CT38" i="10" s="1"/>
  <c r="CO29" i="11"/>
  <c r="CT28" i="10" s="1"/>
  <c r="CO31" i="11"/>
  <c r="CT30" i="10" s="1"/>
  <c r="CX20" i="11"/>
  <c r="DB32"/>
  <c r="DB15"/>
  <c r="DB25"/>
  <c r="DD33"/>
  <c r="DB35"/>
  <c r="DG39"/>
  <c r="DM41"/>
  <c r="DG33"/>
  <c r="DM35"/>
  <c r="DT31"/>
  <c r="DT20"/>
  <c r="DV28"/>
  <c r="E29"/>
  <c r="R46"/>
  <c r="O45" i="10" s="1"/>
  <c r="BK28" i="11"/>
  <c r="CC28"/>
  <c r="BZ27" i="10" s="1"/>
  <c r="Y45" i="11"/>
  <c r="C34"/>
  <c r="I43"/>
  <c r="G46"/>
  <c r="L37"/>
  <c r="Q36" i="10" s="1"/>
  <c r="E19" i="11"/>
  <c r="AH38"/>
  <c r="AH37" i="10" s="1"/>
  <c r="AQ36" i="11"/>
  <c r="AQ35" i="10" s="1"/>
  <c r="AO28" i="11"/>
  <c r="AS27" i="10" s="1"/>
  <c r="AQ34" i="11"/>
  <c r="AQ33" i="10" s="1"/>
  <c r="AO39" i="11"/>
  <c r="AS38" i="10" s="1"/>
  <c r="AV44" i="11"/>
  <c r="BA43" i="10" s="1"/>
  <c r="BG34" i="11"/>
  <c r="BR36"/>
  <c r="BR35" i="10" s="1"/>
  <c r="BN43" i="11"/>
  <c r="BS42" i="10" s="1"/>
  <c r="CL45" i="11"/>
  <c r="CU35"/>
  <c r="CR34" i="10" s="1"/>
  <c r="DM36" i="11"/>
  <c r="DT36"/>
  <c r="DT46"/>
  <c r="W22"/>
  <c r="AQ32"/>
  <c r="AQ31" i="10" s="1"/>
  <c r="AV39" i="11"/>
  <c r="BA38" i="10" s="1"/>
  <c r="AZ41" i="11"/>
  <c r="AZ40" i="10" s="1"/>
  <c r="BI11" i="11"/>
  <c r="BR32"/>
  <c r="BR31" i="10" s="1"/>
  <c r="CF47" i="11"/>
  <c r="DV24"/>
  <c r="AO45"/>
  <c r="AS44" i="10" s="1"/>
  <c r="BE13" i="11"/>
  <c r="BE15"/>
  <c r="BT46"/>
  <c r="BQ45" i="10" s="1"/>
  <c r="CF36" i="11"/>
  <c r="DV40"/>
  <c r="DD22"/>
  <c r="DV38"/>
  <c r="P29"/>
  <c r="P28" i="10" s="1"/>
  <c r="AF39" i="11"/>
  <c r="AJ38" i="10" s="1"/>
  <c r="BG28" i="11"/>
  <c r="AM36"/>
  <c r="AR35" i="10" s="1"/>
  <c r="L29" i="11"/>
  <c r="Q28" i="10" s="1"/>
  <c r="CU22" i="11"/>
  <c r="CR21" i="10" s="1"/>
  <c r="CV21" s="1"/>
  <c r="L27" i="11"/>
  <c r="Q26" i="10" s="1"/>
  <c r="U41" i="11"/>
  <c r="CC26"/>
  <c r="BI26"/>
  <c r="AA51"/>
  <c r="DK49"/>
  <c r="BI53"/>
  <c r="AH53"/>
  <c r="DG53"/>
  <c r="AA42"/>
  <c r="CL26"/>
  <c r="CF26"/>
  <c r="E18"/>
  <c r="C45"/>
  <c r="AV38"/>
  <c r="BA37" i="10" s="1"/>
  <c r="BG30" i="11"/>
  <c r="DI35"/>
  <c r="DR28"/>
  <c r="I18"/>
  <c r="P40"/>
  <c r="P39" i="10" s="1"/>
  <c r="AS27" i="11"/>
  <c r="AP26" i="10" s="1"/>
  <c r="BB33" i="11"/>
  <c r="AY32" i="10" s="1"/>
  <c r="BT41" i="11"/>
  <c r="BQ40" i="10" s="1"/>
  <c r="CA30" i="11"/>
  <c r="CA29" i="10" s="1"/>
  <c r="CI22" i="13"/>
  <c r="CJ22" s="1"/>
  <c r="CU38" i="11"/>
  <c r="CR37" i="10" s="1"/>
  <c r="CU42" i="11"/>
  <c r="CR41" i="10" s="1"/>
  <c r="CX27" i="11"/>
  <c r="AH36"/>
  <c r="AH35" i="10" s="1"/>
  <c r="BR44" i="11"/>
  <c r="BR43" i="10" s="1"/>
  <c r="BY40" i="11"/>
  <c r="CC39" i="10" s="1"/>
  <c r="CF24" i="11"/>
  <c r="CF41"/>
  <c r="CS39"/>
  <c r="CS38" i="10" s="1"/>
  <c r="CS31" i="11"/>
  <c r="CS30" i="10" s="1"/>
  <c r="DK41" i="11"/>
  <c r="DT28"/>
  <c r="AX44"/>
  <c r="BB43" i="10" s="1"/>
  <c r="BG11" i="11"/>
  <c r="BN36"/>
  <c r="BS35" i="10" s="1"/>
  <c r="CL47" i="11"/>
  <c r="DV48"/>
  <c r="AM45"/>
  <c r="AR44" i="10" s="1"/>
  <c r="BI19" i="11"/>
  <c r="AO49"/>
  <c r="AS48" i="10" s="1"/>
  <c r="I29" i="11"/>
  <c r="N28"/>
  <c r="R27" i="10" s="1"/>
  <c r="N46" i="11"/>
  <c r="R45" i="10" s="1"/>
  <c r="AV29" i="11"/>
  <c r="BA28" i="10" s="1"/>
  <c r="BG29" i="11"/>
  <c r="BG38"/>
  <c r="BG31"/>
  <c r="BR39"/>
  <c r="BR38" i="10" s="1"/>
  <c r="CH44" i="11"/>
  <c r="CH33"/>
  <c r="CH28"/>
  <c r="CZ32"/>
  <c r="CZ27"/>
  <c r="CZ31"/>
  <c r="DP38"/>
  <c r="G34"/>
  <c r="AQ28"/>
  <c r="AQ27" i="10" s="1"/>
  <c r="BY28" i="11"/>
  <c r="CC27" i="10" s="1"/>
  <c r="CA47" i="11"/>
  <c r="CA46" i="10" s="1"/>
  <c r="CH46" i="11"/>
  <c r="BY25"/>
  <c r="CC24" i="10" s="1"/>
  <c r="CX32" i="11"/>
  <c r="G43"/>
  <c r="E46"/>
  <c r="I45"/>
  <c r="C19"/>
  <c r="AH40"/>
  <c r="AH39" i="10" s="1"/>
  <c r="AO35" i="11"/>
  <c r="AS34" i="10" s="1"/>
  <c r="AM39" i="11"/>
  <c r="AR38" i="10" s="1"/>
  <c r="BB29" i="11"/>
  <c r="AY28" i="10" s="1"/>
  <c r="BK47" i="11"/>
  <c r="BP29"/>
  <c r="BT28" i="10" s="1"/>
  <c r="DR24" i="11"/>
  <c r="CJ47"/>
  <c r="DK36"/>
  <c r="DR38"/>
  <c r="BI47"/>
  <c r="CJ36"/>
  <c r="CX22"/>
  <c r="AD39"/>
  <c r="AI38" i="10" s="1"/>
  <c r="AO34" i="11"/>
  <c r="AS33" i="10" s="1"/>
  <c r="BT36" i="11"/>
  <c r="BQ35" i="10" s="1"/>
  <c r="BG19" i="11"/>
  <c r="CS22"/>
  <c r="CS21" i="10" s="1"/>
  <c r="BT24" i="11"/>
  <c r="BQ23" i="10" s="1"/>
  <c r="BU23" s="1"/>
  <c r="W51" i="11"/>
  <c r="AM49"/>
  <c r="AR48" i="10" s="1"/>
  <c r="BY26" i="11"/>
  <c r="BW26"/>
  <c r="CB25" i="10" s="1"/>
  <c r="BK26" i="11"/>
  <c r="AJ52"/>
  <c r="AG51" i="10" s="1"/>
  <c r="O47" i="3"/>
  <c r="EL40"/>
  <c r="J46"/>
  <c r="FJ38"/>
  <c r="V39"/>
  <c r="AT39"/>
  <c r="J35"/>
  <c r="DN44"/>
  <c r="CP35"/>
  <c r="AT32"/>
  <c r="AT44"/>
  <c r="J34"/>
  <c r="V36"/>
  <c r="O35"/>
  <c r="DN45"/>
  <c r="FJ45"/>
  <c r="V42"/>
  <c r="DU25"/>
  <c r="EQ21"/>
  <c r="ER21" s="1"/>
  <c r="ES21" s="1"/>
  <c r="EX21" s="1"/>
  <c r="DZ45"/>
  <c r="BF50"/>
  <c r="BX47"/>
  <c r="BY47" s="1"/>
  <c r="AT33"/>
  <c r="J33"/>
  <c r="FC26"/>
  <c r="CD34"/>
  <c r="CP42"/>
  <c r="DB35"/>
  <c r="V38"/>
  <c r="BF48"/>
  <c r="CP38"/>
  <c r="AT38"/>
  <c r="DG42"/>
  <c r="BF45"/>
  <c r="AT46"/>
  <c r="CP37"/>
  <c r="AT40"/>
  <c r="DZ44"/>
  <c r="J41"/>
  <c r="CP45"/>
  <c r="BR38"/>
  <c r="BF40"/>
  <c r="AY34"/>
  <c r="CP43"/>
  <c r="AH38"/>
  <c r="AH46"/>
  <c r="J38"/>
  <c r="FD20"/>
  <c r="FE20" s="1"/>
  <c r="FJ20" s="1"/>
  <c r="FC21"/>
  <c r="DN41"/>
  <c r="DN39"/>
  <c r="V34"/>
  <c r="BF36"/>
  <c r="BF46"/>
  <c r="V41"/>
  <c r="DN46"/>
  <c r="AY42"/>
  <c r="BR40"/>
  <c r="DB38"/>
  <c r="AB37"/>
  <c r="AC37" s="1"/>
  <c r="AA28"/>
  <c r="D8" i="209" s="1"/>
  <c r="EL44" i="3"/>
  <c r="FJ42"/>
  <c r="AT36"/>
  <c r="AT48"/>
  <c r="DN36"/>
  <c r="DS27"/>
  <c r="CP31"/>
  <c r="FJ36"/>
  <c r="AB40"/>
  <c r="AC40" s="1"/>
  <c r="CR52" i="5"/>
  <c r="BH52" i="8"/>
  <c r="C51" i="3"/>
  <c r="B31" i="209" s="1"/>
  <c r="D50" i="3"/>
  <c r="E50" s="1"/>
  <c r="CH23" i="12"/>
  <c r="CH23" i="13"/>
  <c r="CH17" i="12"/>
  <c r="CH17" i="13"/>
  <c r="CH15" i="12"/>
  <c r="CH15" i="13"/>
  <c r="CH13" i="12"/>
  <c r="CH13" i="13"/>
  <c r="CH11" i="12"/>
  <c r="CH11" i="13"/>
  <c r="CH9" i="12"/>
  <c r="CH9" i="13"/>
  <c r="CH7" i="12"/>
  <c r="CH7" i="13"/>
  <c r="CH5" i="12"/>
  <c r="CH5" i="13"/>
  <c r="J31" i="55"/>
  <c r="AP32" i="9"/>
  <c r="J33" i="65"/>
  <c r="AO32" i="62"/>
  <c r="J32" s="1"/>
  <c r="N23" i="65"/>
  <c r="AS24" i="62"/>
  <c r="N24" s="1"/>
  <c r="N24" i="55" s="1"/>
  <c r="E22" i="65"/>
  <c r="E21" s="1"/>
  <c r="E20" s="1"/>
  <c r="E19" s="1"/>
  <c r="E18" s="1"/>
  <c r="E17" s="1"/>
  <c r="E16" s="1"/>
  <c r="E15" s="1"/>
  <c r="E14" s="1"/>
  <c r="E13" s="1"/>
  <c r="E12" s="1"/>
  <c r="E11" s="1"/>
  <c r="E10" s="1"/>
  <c r="E9" s="1"/>
  <c r="E8" s="1"/>
  <c r="E7" s="1"/>
  <c r="E6" s="1"/>
  <c r="E5" s="1"/>
  <c r="E4" s="1"/>
  <c r="E3" s="1"/>
  <c r="AJ23" i="62"/>
  <c r="C23" i="65"/>
  <c r="AH24" i="62"/>
  <c r="C24" s="1"/>
  <c r="C24" i="55" s="1"/>
  <c r="DI53" i="11"/>
  <c r="DM53"/>
  <c r="CZ53"/>
  <c r="DD53"/>
  <c r="BY53"/>
  <c r="CC53"/>
  <c r="BP53"/>
  <c r="BT53"/>
  <c r="BG53"/>
  <c r="BK53"/>
  <c r="AF53"/>
  <c r="AJ53"/>
  <c r="W53"/>
  <c r="AA53"/>
  <c r="E53"/>
  <c r="I53"/>
  <c r="CM52" i="76"/>
  <c r="CI45"/>
  <c r="CM46"/>
  <c r="CL52"/>
  <c r="CH45"/>
  <c r="CL46"/>
  <c r="CK52"/>
  <c r="CG45"/>
  <c r="CK46"/>
  <c r="CJ52"/>
  <c r="CF45"/>
  <c r="CJ46"/>
  <c r="I21" i="58"/>
  <c r="P23" i="7"/>
  <c r="I22" i="57"/>
  <c r="J39" i="3"/>
  <c r="J31"/>
  <c r="DW53" i="11"/>
  <c r="CM53"/>
  <c r="Q23" i="7"/>
  <c r="BN23" i="10" s="1"/>
  <c r="BR23" s="1"/>
  <c r="E20" i="64"/>
  <c r="AC22" i="76"/>
  <c r="CL27" i="11"/>
  <c r="AZ25" i="10"/>
  <c r="CA25"/>
  <c r="BQ25"/>
  <c r="BB25"/>
  <c r="BR25"/>
  <c r="J51" i="40"/>
  <c r="J51" i="39"/>
  <c r="N51"/>
  <c r="N51" i="27" s="1"/>
  <c r="K51" i="39"/>
  <c r="K51" i="27" s="1"/>
  <c r="CS25" i="10"/>
  <c r="BS25"/>
  <c r="B51" i="40"/>
  <c r="B51" i="39"/>
  <c r="BL12" i="11"/>
  <c r="BG12" s="1"/>
  <c r="CU24"/>
  <c r="CR23" i="10" s="1"/>
  <c r="CV23" s="1"/>
  <c r="CS24" i="11"/>
  <c r="CS23" i="10" s="1"/>
  <c r="CO24" i="11"/>
  <c r="CT23" i="10" s="1"/>
  <c r="DP51" i="11"/>
  <c r="DR51"/>
  <c r="AL51"/>
  <c r="AT50"/>
  <c r="F24" i="4"/>
  <c r="B4" i="215" s="1"/>
  <c r="B46" s="1"/>
  <c r="G24" i="52"/>
  <c r="C51"/>
  <c r="D52" i="50"/>
  <c r="V52" i="4"/>
  <c r="D32" i="212" s="1"/>
  <c r="H52" i="50"/>
  <c r="BF52" i="4"/>
  <c r="H32" i="212" s="1"/>
  <c r="L52" i="50"/>
  <c r="CP52" i="4"/>
  <c r="L32" i="212" s="1"/>
  <c r="AF11" i="47"/>
  <c r="I9" i="45"/>
  <c r="O11" i="90"/>
  <c r="G48" i="44"/>
  <c r="G48" i="42" s="1"/>
  <c r="AU49" i="4" s="1"/>
  <c r="G29" i="206" s="1"/>
  <c r="G49" i="115"/>
  <c r="M48" i="44"/>
  <c r="M48" i="42" s="1"/>
  <c r="CW49" i="4" s="1"/>
  <c r="M29" i="206" s="1"/>
  <c r="M49" i="115"/>
  <c r="O48" i="44"/>
  <c r="O48" i="42" s="1"/>
  <c r="DO49" i="4" s="1"/>
  <c r="O29" i="206" s="1"/>
  <c r="O49" i="115"/>
  <c r="L51" i="60"/>
  <c r="L51" i="59" s="1"/>
  <c r="V52" i="7" s="1"/>
  <c r="L32" i="228" s="1"/>
  <c r="F52" i="50"/>
  <c r="AN52" i="4"/>
  <c r="F32" i="212" s="1"/>
  <c r="J52" i="50"/>
  <c r="BX52" i="4"/>
  <c r="J32" i="212" s="1"/>
  <c r="N52" i="50"/>
  <c r="DH52" i="4"/>
  <c r="N32" i="212" s="1"/>
  <c r="AU6" i="47"/>
  <c r="AV5"/>
  <c r="L4" i="46" s="1"/>
  <c r="B49" i="115"/>
  <c r="B48" i="44"/>
  <c r="B48" i="42" s="1"/>
  <c r="B49" i="4" s="1"/>
  <c r="B29" i="206" s="1"/>
  <c r="N48" i="44"/>
  <c r="N48" i="42" s="1"/>
  <c r="DF49" i="4" s="1"/>
  <c r="N29" i="206" s="1"/>
  <c r="N49" i="115"/>
  <c r="CO52" i="3"/>
  <c r="CO51"/>
  <c r="CN51" s="1"/>
  <c r="O29" i="36"/>
  <c r="O29" i="37"/>
  <c r="AD29" i="110" s="1"/>
  <c r="AD29" i="111" s="1"/>
  <c r="BQ30" i="105" s="1"/>
  <c r="BR30" s="1"/>
  <c r="O28" i="33"/>
  <c r="DK52" i="11"/>
  <c r="DG52"/>
  <c r="BR52"/>
  <c r="BR51" i="10" s="1"/>
  <c r="BN52" i="11"/>
  <c r="BS51" i="10" s="1"/>
  <c r="AL11" i="105"/>
  <c r="AN11" s="1"/>
  <c r="AO11" s="1"/>
  <c r="I10" i="25"/>
  <c r="H30" i="29"/>
  <c r="H11" i="213" s="1"/>
  <c r="J31" i="107"/>
  <c r="J31" i="108" s="1"/>
  <c r="J32" i="109" s="1"/>
  <c r="H31" i="34"/>
  <c r="H31" i="36" s="1"/>
  <c r="J31" i="106"/>
  <c r="H31" i="31"/>
  <c r="H32" i="32" s="1"/>
  <c r="H32" i="38" s="1"/>
  <c r="H31" i="40" s="1"/>
  <c r="H31" i="28" s="1"/>
  <c r="I9" i="23"/>
  <c r="I10" i="22"/>
  <c r="AT39" i="105"/>
  <c r="AF52" i="3"/>
  <c r="K28" i="36"/>
  <c r="K28" i="39" s="1"/>
  <c r="K28" i="27" s="1"/>
  <c r="K28" i="37"/>
  <c r="K28" i="40" s="1"/>
  <c r="K28" i="28" s="1"/>
  <c r="I52" i="11"/>
  <c r="G52"/>
  <c r="C52"/>
  <c r="AA52"/>
  <c r="Y52"/>
  <c r="U52"/>
  <c r="BK52"/>
  <c r="BI52"/>
  <c r="BE52"/>
  <c r="CC52"/>
  <c r="BZ51" i="10" s="1"/>
  <c r="CA52" i="11"/>
  <c r="CA51" i="10" s="1"/>
  <c r="BW52" i="11"/>
  <c r="CB51" i="10" s="1"/>
  <c r="G29" i="36"/>
  <c r="G28" i="33"/>
  <c r="G29" i="37"/>
  <c r="G29" i="40" s="1"/>
  <c r="G29" i="28" s="1"/>
  <c r="L29" i="36"/>
  <c r="L29" i="39" s="1"/>
  <c r="L29" i="27" s="1"/>
  <c r="L28" i="33"/>
  <c r="L29" i="37"/>
  <c r="L29" i="40" s="1"/>
  <c r="L29" i="28" s="1"/>
  <c r="AH52" i="11"/>
  <c r="AH51" i="10" s="1"/>
  <c r="AD52" i="11"/>
  <c r="AI51" i="10" s="1"/>
  <c r="CJ52" i="11"/>
  <c r="CF52"/>
  <c r="DD52"/>
  <c r="DB52"/>
  <c r="CX52"/>
  <c r="DV52"/>
  <c r="DT52"/>
  <c r="DP52"/>
  <c r="BF5" i="105"/>
  <c r="BH5" s="1"/>
  <c r="M4" i="25"/>
  <c r="N23" i="30"/>
  <c r="N23" i="31" s="1"/>
  <c r="N24"/>
  <c r="N25" i="32" s="1"/>
  <c r="N25" i="38" s="1"/>
  <c r="C8" i="22"/>
  <c r="C7" i="23"/>
  <c r="AT31" i="105"/>
  <c r="DI52" i="11"/>
  <c r="DM52"/>
  <c r="BP52"/>
  <c r="BT51" i="10" s="1"/>
  <c r="BP21" i="8"/>
  <c r="BR20"/>
  <c r="FJ50" i="3"/>
  <c r="B52" i="50"/>
  <c r="M52"/>
  <c r="E52"/>
  <c r="L50" i="60"/>
  <c r="L50" i="59" s="1"/>
  <c r="V51" i="7" s="1"/>
  <c r="L31" i="228" s="1"/>
  <c r="K49" i="39"/>
  <c r="K49" i="27" s="1"/>
  <c r="H49" i="39"/>
  <c r="H49" i="27" s="1"/>
  <c r="M45" i="40"/>
  <c r="M45" i="28" s="1"/>
  <c r="M46" i="39"/>
  <c r="M46" i="27" s="1"/>
  <c r="H46" i="39"/>
  <c r="H46" i="27" s="1"/>
  <c r="N45" i="39"/>
  <c r="N45" i="27" s="1"/>
  <c r="G46" i="39"/>
  <c r="G46" i="27" s="1"/>
  <c r="H47" i="39"/>
  <c r="H47" i="27" s="1"/>
  <c r="F46" i="39"/>
  <c r="F46" i="27" s="1"/>
  <c r="J45" i="39"/>
  <c r="J45" i="27" s="1"/>
  <c r="C44" i="40"/>
  <c r="C44" i="28" s="1"/>
  <c r="R44" i="27" s="1"/>
  <c r="C48" i="39"/>
  <c r="C48" i="27" s="1"/>
  <c r="B49" i="40"/>
  <c r="B49" i="28" s="1"/>
  <c r="Q49" i="27" s="1"/>
  <c r="F8" i="77"/>
  <c r="I8" s="1"/>
  <c r="F4"/>
  <c r="I4" s="1"/>
  <c r="I51" i="27"/>
  <c r="M51"/>
  <c r="B51"/>
  <c r="F51"/>
  <c r="J51"/>
  <c r="F51" i="35"/>
  <c r="F51" i="37" s="1"/>
  <c r="F51" i="40" s="1"/>
  <c r="F51" i="28" s="1"/>
  <c r="N51" i="35"/>
  <c r="N51" i="37" s="1"/>
  <c r="N51" i="40" s="1"/>
  <c r="N51" i="28" s="1"/>
  <c r="N27" i="11"/>
  <c r="R26" i="10" s="1"/>
  <c r="P27" i="11"/>
  <c r="P26" i="10" s="1"/>
  <c r="W21" i="63"/>
  <c r="E21" s="1"/>
  <c r="E22"/>
  <c r="BG14" i="11"/>
  <c r="L52" i="9"/>
  <c r="D51" i="55"/>
  <c r="AF52" i="9"/>
  <c r="H51" i="55"/>
  <c r="AZ52" i="9"/>
  <c r="L51" i="55"/>
  <c r="B52" i="9"/>
  <c r="B51" i="55"/>
  <c r="G52" i="9"/>
  <c r="C51" i="55"/>
  <c r="AA52" i="9"/>
  <c r="G51" i="55"/>
  <c r="AU52" i="9"/>
  <c r="K51" i="55"/>
  <c r="BO52" i="9"/>
  <c r="O51" i="55"/>
  <c r="V52" i="9"/>
  <c r="F51" i="55"/>
  <c r="AP52" i="9"/>
  <c r="J51" i="55"/>
  <c r="BJ52" i="9"/>
  <c r="N51" i="55"/>
  <c r="Q52" i="9"/>
  <c r="E51" i="55"/>
  <c r="AK52" i="9"/>
  <c r="I51" i="55"/>
  <c r="BE52" i="9"/>
  <c r="M51" i="55"/>
  <c r="C34" i="58"/>
  <c r="C35" i="57"/>
  <c r="D36" i="7" s="1"/>
  <c r="C16" i="228" s="1"/>
  <c r="E11" i="11"/>
  <c r="C48"/>
  <c r="C11"/>
  <c r="AU10" i="12"/>
  <c r="DV22" i="11"/>
  <c r="AO29"/>
  <c r="AS28" i="10" s="1"/>
  <c r="AX40" i="11"/>
  <c r="BB39" i="10" s="1"/>
  <c r="AX45" i="11"/>
  <c r="BB44" i="10" s="1"/>
  <c r="AU12" i="12"/>
  <c r="BE39" i="11"/>
  <c r="BK21"/>
  <c r="BP28"/>
  <c r="BT27" i="10" s="1"/>
  <c r="BY39" i="11"/>
  <c r="CC38" i="10" s="1"/>
  <c r="BY48" i="11"/>
  <c r="CC47" i="10" s="1"/>
  <c r="CH24" i="11"/>
  <c r="CF30"/>
  <c r="CU25"/>
  <c r="CR24" i="10" s="1"/>
  <c r="DP45" i="11"/>
  <c r="AH35" i="3"/>
  <c r="C16" i="11"/>
  <c r="AS43"/>
  <c r="AP42" i="10" s="1"/>
  <c r="BB30" i="11"/>
  <c r="AY29" i="10" s="1"/>
  <c r="AS30" i="11"/>
  <c r="AP29" i="10" s="1"/>
  <c r="AM28" i="11"/>
  <c r="AR27" i="10" s="1"/>
  <c r="AO43" i="11"/>
  <c r="AS42" i="10" s="1"/>
  <c r="BG47" i="11"/>
  <c r="CH29"/>
  <c r="DD16"/>
  <c r="AO30"/>
  <c r="AS29" i="10" s="1"/>
  <c r="BE10" i="11"/>
  <c r="DR41"/>
  <c r="DR33"/>
  <c r="AX46"/>
  <c r="BB45" i="10" s="1"/>
  <c r="CX23" i="11"/>
  <c r="DI30"/>
  <c r="CQ35" i="82"/>
  <c r="AZ23" i="10"/>
  <c r="AO36" i="11"/>
  <c r="AS35" i="10" s="1"/>
  <c r="BW24" i="11"/>
  <c r="CB23" i="10" s="1"/>
  <c r="BP24" i="11"/>
  <c r="CJ40" i="82"/>
  <c r="L30" i="39"/>
  <c r="L30" i="27" s="1"/>
  <c r="O39" i="39"/>
  <c r="O39" i="27" s="1"/>
  <c r="G32" i="39"/>
  <c r="G32" i="27" s="1"/>
  <c r="G35" i="39"/>
  <c r="G35" i="27" s="1"/>
  <c r="H45" i="39"/>
  <c r="H45" i="27" s="1"/>
  <c r="L45" i="39"/>
  <c r="L45" i="27" s="1"/>
  <c r="D39" i="39"/>
  <c r="D39" i="27" s="1"/>
  <c r="B43" i="39"/>
  <c r="B43" i="27" s="1"/>
  <c r="B31" i="40"/>
  <c r="B31" i="28" s="1"/>
  <c r="Q31" i="27" s="1"/>
  <c r="B35" i="40"/>
  <c r="B35" i="28" s="1"/>
  <c r="Q35" i="27" s="1"/>
  <c r="B39" i="40"/>
  <c r="B39" i="28" s="1"/>
  <c r="Q39" i="27" s="1"/>
  <c r="C35" i="40"/>
  <c r="C35" i="28" s="1"/>
  <c r="R35" i="27" s="1"/>
  <c r="C39" i="40"/>
  <c r="C39" i="28" s="1"/>
  <c r="R39" i="27" s="1"/>
  <c r="C43" i="39"/>
  <c r="C43" i="27" s="1"/>
  <c r="C50" i="40"/>
  <c r="C50" i="28" s="1"/>
  <c r="R50" i="27" s="1"/>
  <c r="D50" i="40"/>
  <c r="D50" i="28" s="1"/>
  <c r="S50" i="27" s="1"/>
  <c r="D47" i="39"/>
  <c r="D47" i="27" s="1"/>
  <c r="G51"/>
  <c r="O51"/>
  <c r="D51"/>
  <c r="H51"/>
  <c r="AT35" i="105"/>
  <c r="AT27"/>
  <c r="C51" i="27"/>
  <c r="D51" i="35"/>
  <c r="D51" i="37" s="1"/>
  <c r="D51" i="40" s="1"/>
  <c r="H51" i="35"/>
  <c r="H51" i="37" s="1"/>
  <c r="H51" i="40" s="1"/>
  <c r="L51" i="35"/>
  <c r="L51" i="37" s="1"/>
  <c r="L51" i="40" s="1"/>
  <c r="L51" i="28" s="1"/>
  <c r="L50" i="40"/>
  <c r="L50" i="28" s="1"/>
  <c r="C52" i="50"/>
  <c r="G52"/>
  <c r="K52"/>
  <c r="O52"/>
  <c r="AQ7" i="47"/>
  <c r="AR6"/>
  <c r="K5" i="46" s="1"/>
  <c r="CF16" i="4" s="1"/>
  <c r="D17" i="77"/>
  <c r="R45" i="78" s="1"/>
  <c r="F17" i="77"/>
  <c r="BO40" i="78" s="1"/>
  <c r="K42" i="39"/>
  <c r="K42" i="27" s="1"/>
  <c r="J44" i="40"/>
  <c r="J44" i="28" s="1"/>
  <c r="B50" i="39"/>
  <c r="B50" i="27" s="1"/>
  <c r="D48" i="39"/>
  <c r="D48" i="27" s="1"/>
  <c r="M51" i="28"/>
  <c r="D51"/>
  <c r="S51" i="27" s="1"/>
  <c r="H51" i="28"/>
  <c r="C51"/>
  <c r="R51" i="27" s="1"/>
  <c r="B51" i="28"/>
  <c r="Q51" i="27" s="1"/>
  <c r="J51" i="28"/>
  <c r="G51"/>
  <c r="O51"/>
  <c r="AT37" i="105"/>
  <c r="AT33"/>
  <c r="AT29"/>
  <c r="E51" i="11"/>
  <c r="BZ50" i="4"/>
  <c r="J30" i="215" s="1"/>
  <c r="CH21" i="12"/>
  <c r="CH21" i="13"/>
  <c r="CH19" i="12"/>
  <c r="CH19" i="13"/>
  <c r="E50" i="5"/>
  <c r="AT22" i="12"/>
  <c r="AT22" i="13"/>
  <c r="AV22" s="1"/>
  <c r="AT14" i="12"/>
  <c r="AT14" i="13"/>
  <c r="AV14" s="1"/>
  <c r="AT10" i="12"/>
  <c r="AT10" i="13"/>
  <c r="AV10" s="1"/>
  <c r="AT6" i="12"/>
  <c r="AT6" i="13"/>
  <c r="AT51" i="5"/>
  <c r="BA51"/>
  <c r="P47"/>
  <c r="E40"/>
  <c r="L46"/>
  <c r="J47"/>
  <c r="C27" i="217" s="1"/>
  <c r="Q47" i="5"/>
  <c r="D27" i="217" s="1"/>
  <c r="E31" i="8"/>
  <c r="C32"/>
  <c r="O27"/>
  <c r="L28"/>
  <c r="D8" i="221" s="1"/>
  <c r="O33" i="8"/>
  <c r="L34"/>
  <c r="D14" i="221" s="1"/>
  <c r="O40" i="8"/>
  <c r="L51"/>
  <c r="D31" i="221" s="1"/>
  <c r="AL42" i="5"/>
  <c r="G22" i="217" s="1"/>
  <c r="AN41" i="5"/>
  <c r="C51" i="9"/>
  <c r="E50"/>
  <c r="AG51" i="5"/>
  <c r="AR51" i="9"/>
  <c r="J31" i="231" s="1"/>
  <c r="R47" i="5"/>
  <c r="D27" i="218" s="1"/>
  <c r="L34" i="5"/>
  <c r="J35"/>
  <c r="Q28"/>
  <c r="D8" i="217" s="1"/>
  <c r="S33" i="5"/>
  <c r="S37"/>
  <c r="P28"/>
  <c r="AA34" i="3"/>
  <c r="D14" i="209" s="1"/>
  <c r="E35" i="8"/>
  <c r="C36"/>
  <c r="B16" i="222" s="1"/>
  <c r="M29" i="8"/>
  <c r="D9" i="222" s="1"/>
  <c r="AV52" i="9"/>
  <c r="AX51"/>
  <c r="AH52"/>
  <c r="N51" i="8"/>
  <c r="D31" i="220" s="1"/>
  <c r="BR51" i="8"/>
  <c r="BO52"/>
  <c r="BB52" i="9"/>
  <c r="BJ52" i="8"/>
  <c r="BM51"/>
  <c r="AI51"/>
  <c r="AF52"/>
  <c r="B52"/>
  <c r="AB51"/>
  <c r="G31" i="222" s="1"/>
  <c r="AL51" i="8"/>
  <c r="I31" i="222" s="1"/>
  <c r="BP52" i="9"/>
  <c r="BR51"/>
  <c r="AY52" i="3"/>
  <c r="AZ51"/>
  <c r="BA51" s="1"/>
  <c r="BF51" s="1"/>
  <c r="BF49"/>
  <c r="DN31"/>
  <c r="AH33"/>
  <c r="AH41"/>
  <c r="AT49"/>
  <c r="M48" i="40"/>
  <c r="M48" i="28" s="1"/>
  <c r="V45" i="3"/>
  <c r="F50" i="40"/>
  <c r="F50" i="28" s="1"/>
  <c r="N50" i="40"/>
  <c r="N50" i="28" s="1"/>
  <c r="J47" i="39"/>
  <c r="J47" i="27" s="1"/>
  <c r="N40" i="39"/>
  <c r="N40" i="27" s="1"/>
  <c r="N43" i="40"/>
  <c r="N43" i="28" s="1"/>
  <c r="N23" i="11"/>
  <c r="D35" i="40"/>
  <c r="D35" i="28" s="1"/>
  <c r="S35" i="27" s="1"/>
  <c r="D35" i="39"/>
  <c r="D35" i="27" s="1"/>
  <c r="D31" i="40"/>
  <c r="D31" i="28" s="1"/>
  <c r="S31" i="27" s="1"/>
  <c r="D31" i="39"/>
  <c r="D31" i="27" s="1"/>
  <c r="C32" i="40"/>
  <c r="C32" i="28" s="1"/>
  <c r="R32" i="27" s="1"/>
  <c r="C32" i="39"/>
  <c r="C32" i="27" s="1"/>
  <c r="F48" i="40"/>
  <c r="F48" i="28" s="1"/>
  <c r="G48" i="39"/>
  <c r="G48" i="27" s="1"/>
  <c r="M49" i="39"/>
  <c r="M49" i="27" s="1"/>
  <c r="M49" i="40"/>
  <c r="M49" i="28" s="1"/>
  <c r="E49" i="39"/>
  <c r="E49" i="27" s="1"/>
  <c r="E49" i="40"/>
  <c r="E49" i="28" s="1"/>
  <c r="T49" i="27" s="1"/>
  <c r="E44" i="40"/>
  <c r="E44" i="28" s="1"/>
  <c r="T44" i="27" s="1"/>
  <c r="E44" i="39"/>
  <c r="E44" i="27" s="1"/>
  <c r="E40" i="40"/>
  <c r="E40" i="28" s="1"/>
  <c r="T40" i="27" s="1"/>
  <c r="E40" i="39"/>
  <c r="E40" i="27" s="1"/>
  <c r="E30" i="40"/>
  <c r="E30" i="28" s="1"/>
  <c r="T30" i="27" s="1"/>
  <c r="E30" i="39"/>
  <c r="E30" i="27" s="1"/>
  <c r="AM43" i="3"/>
  <c r="AN42"/>
  <c r="AO42" s="1"/>
  <c r="AM35"/>
  <c r="AN34"/>
  <c r="AO34" s="1"/>
  <c r="AT34" s="1"/>
  <c r="C37"/>
  <c r="D36"/>
  <c r="E36" s="1"/>
  <c r="J36" s="1"/>
  <c r="E24" i="83"/>
  <c r="D32"/>
  <c r="D31"/>
  <c r="D29"/>
  <c r="D28"/>
  <c r="D27"/>
  <c r="D22"/>
  <c r="D17"/>
  <c r="D16"/>
  <c r="D12"/>
  <c r="D11"/>
  <c r="D10"/>
  <c r="D9"/>
  <c r="D7"/>
  <c r="D6"/>
  <c r="D5"/>
  <c r="D4"/>
  <c r="D24"/>
  <c r="E32"/>
  <c r="E31"/>
  <c r="E29"/>
  <c r="E28"/>
  <c r="E27"/>
  <c r="E22"/>
  <c r="E17"/>
  <c r="E16"/>
  <c r="E12"/>
  <c r="E11"/>
  <c r="E10"/>
  <c r="E9"/>
  <c r="E7"/>
  <c r="E6"/>
  <c r="E5"/>
  <c r="E4"/>
  <c r="C32" i="81"/>
  <c r="C32" i="83"/>
  <c r="C29"/>
  <c r="C27"/>
  <c r="C17"/>
  <c r="C12"/>
  <c r="C10"/>
  <c r="C7"/>
  <c r="C5"/>
  <c r="CP45" i="82"/>
  <c r="CP37"/>
  <c r="CP39"/>
  <c r="CP42"/>
  <c r="CP44"/>
  <c r="CP35"/>
  <c r="CP34"/>
  <c r="C24" i="83"/>
  <c r="C31"/>
  <c r="C28"/>
  <c r="C22"/>
  <c r="C16"/>
  <c r="C11"/>
  <c r="C9"/>
  <c r="C6"/>
  <c r="C4"/>
  <c r="CP36" i="82"/>
  <c r="CP38"/>
  <c r="CP41"/>
  <c r="CP43"/>
  <c r="CP33"/>
  <c r="B32" i="81"/>
  <c r="CO40" i="82"/>
  <c r="CO36"/>
  <c r="CO37"/>
  <c r="CO38"/>
  <c r="CO39"/>
  <c r="CO41"/>
  <c r="CO42"/>
  <c r="CO43"/>
  <c r="CO44"/>
  <c r="CO35"/>
  <c r="B24" i="83"/>
  <c r="B32"/>
  <c r="B31"/>
  <c r="B29"/>
  <c r="B28"/>
  <c r="B27"/>
  <c r="B22"/>
  <c r="B17"/>
  <c r="B16"/>
  <c r="B12"/>
  <c r="B11"/>
  <c r="B10"/>
  <c r="B9"/>
  <c r="B7"/>
  <c r="B6"/>
  <c r="B5"/>
  <c r="B4"/>
  <c r="CO45" i="82"/>
  <c r="E31" i="81"/>
  <c r="CJ45" i="82"/>
  <c r="CK35"/>
  <c r="CK40"/>
  <c r="CJ36"/>
  <c r="CJ37"/>
  <c r="CJ38"/>
  <c r="CJ39"/>
  <c r="CJ41"/>
  <c r="CJ42"/>
  <c r="CJ43"/>
  <c r="CJ44"/>
  <c r="D31" i="81"/>
  <c r="CK45" i="82"/>
  <c r="CJ35"/>
  <c r="CK31"/>
  <c r="CK32"/>
  <c r="CK33"/>
  <c r="CK34"/>
  <c r="CK36"/>
  <c r="CK37"/>
  <c r="CK38"/>
  <c r="CK39"/>
  <c r="CK41"/>
  <c r="CK42"/>
  <c r="CK43"/>
  <c r="CK44"/>
  <c r="C31" i="81"/>
  <c r="CI45" i="82"/>
  <c r="CI37"/>
  <c r="CI39"/>
  <c r="CI42"/>
  <c r="CI44"/>
  <c r="CI34"/>
  <c r="CI33"/>
  <c r="CI40"/>
  <c r="CI36"/>
  <c r="CI38"/>
  <c r="CI41"/>
  <c r="CI43"/>
  <c r="CI35"/>
  <c r="D16" i="77"/>
  <c r="CH45" i="82"/>
  <c r="CH37"/>
  <c r="CH38"/>
  <c r="CH39"/>
  <c r="CH41"/>
  <c r="CH42"/>
  <c r="CH43"/>
  <c r="CH44"/>
  <c r="CH34"/>
  <c r="B31" i="81"/>
  <c r="CH36" i="82"/>
  <c r="CH35"/>
  <c r="CH40"/>
  <c r="D28" i="81"/>
  <c r="CD45" i="82"/>
  <c r="CD40"/>
  <c r="CD36"/>
  <c r="CD37"/>
  <c r="CD38"/>
  <c r="CD39"/>
  <c r="CD41"/>
  <c r="CD42"/>
  <c r="CD43"/>
  <c r="CD44"/>
  <c r="E28" i="81"/>
  <c r="CC45" i="82"/>
  <c r="CC35"/>
  <c r="CC36"/>
  <c r="CC37"/>
  <c r="CC38"/>
  <c r="CC39"/>
  <c r="CC41"/>
  <c r="CC42"/>
  <c r="CC43"/>
  <c r="CC44"/>
  <c r="F15" i="77"/>
  <c r="B29" i="81"/>
  <c r="F29" s="1"/>
  <c r="H29" s="1"/>
  <c r="C28"/>
  <c r="CB40" i="82"/>
  <c r="CB36"/>
  <c r="CB38"/>
  <c r="CB41"/>
  <c r="CB43"/>
  <c r="CB45"/>
  <c r="CB37"/>
  <c r="CB39"/>
  <c r="CB42"/>
  <c r="CB44"/>
  <c r="CB35"/>
  <c r="D14" i="77"/>
  <c r="CA45" i="82"/>
  <c r="CA40"/>
  <c r="B28" i="81"/>
  <c r="CA36" i="82"/>
  <c r="CA37"/>
  <c r="CA38"/>
  <c r="CA39"/>
  <c r="CA41"/>
  <c r="CA42"/>
  <c r="CA43"/>
  <c r="CA44"/>
  <c r="CA35"/>
  <c r="F13" i="77"/>
  <c r="BG36" i="82"/>
  <c r="BG38"/>
  <c r="BG41"/>
  <c r="BG43"/>
  <c r="BG35"/>
  <c r="BG34"/>
  <c r="BG32"/>
  <c r="C22" i="81"/>
  <c r="BG45" i="82"/>
  <c r="BG37"/>
  <c r="BG39"/>
  <c r="BG42"/>
  <c r="BG44"/>
  <c r="BG33"/>
  <c r="D12" i="77"/>
  <c r="BF45" i="82"/>
  <c r="BF40"/>
  <c r="BF36"/>
  <c r="BF35"/>
  <c r="BF34"/>
  <c r="BF33"/>
  <c r="B22" i="81"/>
  <c r="BF37" i="82"/>
  <c r="BF38"/>
  <c r="BF39"/>
  <c r="BF41"/>
  <c r="BF42"/>
  <c r="BF43"/>
  <c r="BF44"/>
  <c r="AZ45"/>
  <c r="AZ36"/>
  <c r="AZ38"/>
  <c r="AZ41"/>
  <c r="AZ43"/>
  <c r="C17" i="81"/>
  <c r="AZ37" i="82"/>
  <c r="AZ39"/>
  <c r="AZ42"/>
  <c r="AZ44"/>
  <c r="F11" i="77"/>
  <c r="K11" s="1"/>
  <c r="AY40" i="82"/>
  <c r="AY37"/>
  <c r="AY38"/>
  <c r="AY39"/>
  <c r="AY41"/>
  <c r="AY42"/>
  <c r="AY43"/>
  <c r="AY44"/>
  <c r="B17" i="81"/>
  <c r="AY45" i="82"/>
  <c r="AY36"/>
  <c r="C12" i="81"/>
  <c r="AS36" i="82"/>
  <c r="AS38"/>
  <c r="AS41"/>
  <c r="AS43"/>
  <c r="AS45"/>
  <c r="AS40"/>
  <c r="AS34"/>
  <c r="AS37"/>
  <c r="AS39"/>
  <c r="AS42"/>
  <c r="AS44"/>
  <c r="AS35"/>
  <c r="D10" i="77"/>
  <c r="B12" i="81"/>
  <c r="AR45" i="82"/>
  <c r="AR40"/>
  <c r="AR37"/>
  <c r="AR38"/>
  <c r="AR39"/>
  <c r="AR41"/>
  <c r="AR42"/>
  <c r="AR43"/>
  <c r="AR44"/>
  <c r="AR36"/>
  <c r="AR35"/>
  <c r="C11" i="81"/>
  <c r="AL45" i="82"/>
  <c r="AL36"/>
  <c r="AL38"/>
  <c r="AL41"/>
  <c r="AL43"/>
  <c r="AL35"/>
  <c r="AL33"/>
  <c r="AL31"/>
  <c r="AL34"/>
  <c r="AL37"/>
  <c r="AL39"/>
  <c r="AL42"/>
  <c r="AL44"/>
  <c r="AL32"/>
  <c r="F9" i="77"/>
  <c r="K9" s="1"/>
  <c r="B11" i="81"/>
  <c r="AK37" i="82"/>
  <c r="AK38"/>
  <c r="AK39"/>
  <c r="AK41"/>
  <c r="AK42"/>
  <c r="AK43"/>
  <c r="AK44"/>
  <c r="AK45"/>
  <c r="AK40"/>
  <c r="AK36"/>
  <c r="I9" i="77"/>
  <c r="AK35" i="82"/>
  <c r="AE45"/>
  <c r="AE36"/>
  <c r="AE38"/>
  <c r="AE41"/>
  <c r="AE43"/>
  <c r="C10" i="81"/>
  <c r="AE40" i="82"/>
  <c r="AE34"/>
  <c r="AE37"/>
  <c r="AE39"/>
  <c r="AE42"/>
  <c r="AE44"/>
  <c r="AE35"/>
  <c r="AE33"/>
  <c r="AD40"/>
  <c r="D8" i="77"/>
  <c r="B10" i="81"/>
  <c r="AD45" i="82"/>
  <c r="AD37"/>
  <c r="AD38"/>
  <c r="AD39"/>
  <c r="AD41"/>
  <c r="AD42"/>
  <c r="AD43"/>
  <c r="AD44"/>
  <c r="AD35"/>
  <c r="X37"/>
  <c r="X39"/>
  <c r="X42"/>
  <c r="X44"/>
  <c r="C9" i="81"/>
  <c r="X45" i="82"/>
  <c r="X36"/>
  <c r="X38"/>
  <c r="X41"/>
  <c r="X43"/>
  <c r="X35"/>
  <c r="W35"/>
  <c r="F7" i="77"/>
  <c r="W45" i="82"/>
  <c r="W40"/>
  <c r="B9" i="81"/>
  <c r="W37" i="82"/>
  <c r="W38"/>
  <c r="W39"/>
  <c r="W41"/>
  <c r="W42"/>
  <c r="W43"/>
  <c r="W44"/>
  <c r="W36"/>
  <c r="J36"/>
  <c r="J38"/>
  <c r="J41"/>
  <c r="J43"/>
  <c r="J35"/>
  <c r="C6" i="81"/>
  <c r="J45" i="82"/>
  <c r="J37"/>
  <c r="J39"/>
  <c r="J42"/>
  <c r="J44"/>
  <c r="D5" i="77"/>
  <c r="I45" i="82"/>
  <c r="I40"/>
  <c r="I37"/>
  <c r="I38"/>
  <c r="I39"/>
  <c r="I41"/>
  <c r="I42"/>
  <c r="I43"/>
  <c r="I44"/>
  <c r="B6" i="81"/>
  <c r="I36" i="82"/>
  <c r="C45"/>
  <c r="C36"/>
  <c r="C4" i="81"/>
  <c r="C37" i="82"/>
  <c r="C38"/>
  <c r="C39"/>
  <c r="C41"/>
  <c r="C42"/>
  <c r="C43"/>
  <c r="C44"/>
  <c r="B48" i="34"/>
  <c r="B48" i="36" s="1"/>
  <c r="B48" i="39" s="1"/>
  <c r="B48" i="27" s="1"/>
  <c r="M4" i="55"/>
  <c r="K6"/>
  <c r="K8"/>
  <c r="K10"/>
  <c r="K12"/>
  <c r="L4"/>
  <c r="M3"/>
  <c r="K4"/>
  <c r="K5"/>
  <c r="K7"/>
  <c r="K9"/>
  <c r="L5"/>
  <c r="J13"/>
  <c r="M5"/>
  <c r="J12"/>
  <c r="B47" i="35"/>
  <c r="B47" i="37" s="1"/>
  <c r="B47" i="40" s="1"/>
  <c r="B47" i="28" s="1"/>
  <c r="Q47" i="27" s="1"/>
  <c r="B47" i="34"/>
  <c r="B47" i="36" s="1"/>
  <c r="B47" i="39" s="1"/>
  <c r="B47" i="27" s="1"/>
  <c r="M7" i="47"/>
  <c r="D6" i="46" s="1"/>
  <c r="U17" i="4" s="1"/>
  <c r="L8" i="47"/>
  <c r="AE7"/>
  <c r="H6" i="46" s="1"/>
  <c r="BE17" i="4" s="1"/>
  <c r="AD8" i="47"/>
  <c r="G23" i="52"/>
  <c r="G15" i="47"/>
  <c r="G16" s="1"/>
  <c r="G17" s="1"/>
  <c r="G18" s="1"/>
  <c r="G19" s="1"/>
  <c r="G20" s="1"/>
  <c r="G21" s="1"/>
  <c r="G22" s="1"/>
  <c r="G23" s="1"/>
  <c r="G24" s="1"/>
  <c r="G25" s="1"/>
  <c r="G26" s="1"/>
  <c r="G27" s="1"/>
  <c r="G28" s="1"/>
  <c r="G29" s="1"/>
  <c r="G30" s="1"/>
  <c r="G31" s="1"/>
  <c r="G32" s="1"/>
  <c r="G33" s="1"/>
  <c r="G34" s="1"/>
  <c r="G35" s="1"/>
  <c r="G36" s="1"/>
  <c r="G37" s="1"/>
  <c r="G38" s="1"/>
  <c r="G39" s="1"/>
  <c r="G40" s="1"/>
  <c r="G41" s="1"/>
  <c r="G42" s="1"/>
  <c r="G43" s="1"/>
  <c r="G44" s="1"/>
  <c r="E8" i="56"/>
  <c r="E7" s="1"/>
  <c r="J10"/>
  <c r="J11" i="55"/>
  <c r="H10" i="56"/>
  <c r="H11" i="55"/>
  <c r="F3" i="56"/>
  <c r="F4" i="55"/>
  <c r="F4" i="53"/>
  <c r="C16" i="56"/>
  <c r="I10"/>
  <c r="I11" i="55"/>
  <c r="G8" i="56"/>
  <c r="G9" i="55"/>
  <c r="D16" i="56"/>
  <c r="D16" i="53" s="1"/>
  <c r="D17"/>
  <c r="K11"/>
  <c r="C22"/>
  <c r="O31" i="39"/>
  <c r="O31" i="27" s="1"/>
  <c r="M41" i="40"/>
  <c r="M41" i="28" s="1"/>
  <c r="K33" i="39"/>
  <c r="K33" i="27" s="1"/>
  <c r="I38" i="39"/>
  <c r="I38" i="27" s="1"/>
  <c r="M40" i="39"/>
  <c r="M40" i="27" s="1"/>
  <c r="N33" i="39"/>
  <c r="N33" i="27" s="1"/>
  <c r="O47" i="39"/>
  <c r="O47" i="27" s="1"/>
  <c r="H48" i="40"/>
  <c r="H48" i="28" s="1"/>
  <c r="G31" i="39"/>
  <c r="G31" i="27" s="1"/>
  <c r="N38" i="39"/>
  <c r="N38" i="27" s="1"/>
  <c r="N42" i="39"/>
  <c r="N42" i="27" s="1"/>
  <c r="N29" i="39"/>
  <c r="N29" i="27" s="1"/>
  <c r="E25" i="53"/>
  <c r="E26" i="32"/>
  <c r="E26" i="38" s="1"/>
  <c r="G38" i="39"/>
  <c r="G38" i="27" s="1"/>
  <c r="H34" i="39"/>
  <c r="H34" i="27" s="1"/>
  <c r="H37" i="39"/>
  <c r="H37" i="27" s="1"/>
  <c r="H43" i="39"/>
  <c r="H43" i="27" s="1"/>
  <c r="I45" i="39"/>
  <c r="I45" i="27" s="1"/>
  <c r="J38" i="39"/>
  <c r="J38" i="27" s="1"/>
  <c r="L38" i="39"/>
  <c r="L38" i="27" s="1"/>
  <c r="N32" i="39"/>
  <c r="N32" i="27" s="1"/>
  <c r="N44" i="39"/>
  <c r="N44" i="27" s="1"/>
  <c r="N30" i="39"/>
  <c r="N30" i="27" s="1"/>
  <c r="N28" i="39"/>
  <c r="N28" i="27" s="1"/>
  <c r="G42" i="40"/>
  <c r="G42" i="28" s="1"/>
  <c r="I30" i="40"/>
  <c r="I30" i="28" s="1"/>
  <c r="I47" i="40"/>
  <c r="I47" i="28" s="1"/>
  <c r="E46" i="40"/>
  <c r="E46" i="28" s="1"/>
  <c r="T46" i="27" s="1"/>
  <c r="L31" i="39"/>
  <c r="L31" i="27" s="1"/>
  <c r="G29" i="39"/>
  <c r="G29" i="27" s="1"/>
  <c r="J37" i="40"/>
  <c r="J37" i="28" s="1"/>
  <c r="O44" i="40"/>
  <c r="O44" i="28" s="1"/>
  <c r="K48" i="40"/>
  <c r="K48" i="28" s="1"/>
  <c r="N48" i="40"/>
  <c r="N48" i="28" s="1"/>
  <c r="O48" i="39"/>
  <c r="O48" i="27" s="1"/>
  <c r="F34" i="39"/>
  <c r="F34" i="27" s="1"/>
  <c r="F38" i="39"/>
  <c r="F38" i="27" s="1"/>
  <c r="F42" i="39"/>
  <c r="F42" i="27" s="1"/>
  <c r="G43" i="39"/>
  <c r="G43" i="27" s="1"/>
  <c r="H39" i="39"/>
  <c r="H39" i="27" s="1"/>
  <c r="H44" i="39"/>
  <c r="H44" i="27" s="1"/>
  <c r="J35" i="39"/>
  <c r="J35" i="27" s="1"/>
  <c r="L33" i="39"/>
  <c r="L33" i="27" s="1"/>
  <c r="L35" i="39"/>
  <c r="L35" i="27" s="1"/>
  <c r="M38" i="39"/>
  <c r="M38" i="27" s="1"/>
  <c r="O34" i="39"/>
  <c r="O34" i="27" s="1"/>
  <c r="O38" i="39"/>
  <c r="O38" i="27" s="1"/>
  <c r="O42" i="39"/>
  <c r="O42" i="27" s="1"/>
  <c r="O46" i="39"/>
  <c r="O46" i="27" s="1"/>
  <c r="F45" i="40"/>
  <c r="F45" i="28" s="1"/>
  <c r="F44" i="40"/>
  <c r="F44" i="28" s="1"/>
  <c r="E48" i="40"/>
  <c r="E48" i="28" s="1"/>
  <c r="T48" i="27" s="1"/>
  <c r="I12" i="53"/>
  <c r="G10"/>
  <c r="G36" i="39"/>
  <c r="G36" i="27" s="1"/>
  <c r="H41" i="39"/>
  <c r="H41" i="27" s="1"/>
  <c r="I43" i="39"/>
  <c r="I43" i="27" s="1"/>
  <c r="K36" i="39"/>
  <c r="K36" i="27" s="1"/>
  <c r="M36" i="39"/>
  <c r="M36" i="27" s="1"/>
  <c r="N34" i="39"/>
  <c r="N34" i="27" s="1"/>
  <c r="N46" i="39"/>
  <c r="N46" i="27" s="1"/>
  <c r="K31" i="39"/>
  <c r="K31" i="27" s="1"/>
  <c r="J33" i="40"/>
  <c r="J33" i="28" s="1"/>
  <c r="J31" i="39"/>
  <c r="J31" i="27" s="1"/>
  <c r="F30" i="39"/>
  <c r="F30" i="27" s="1"/>
  <c r="F32" i="39"/>
  <c r="F32" i="27" s="1"/>
  <c r="F36" i="39"/>
  <c r="F36" i="27" s="1"/>
  <c r="F40" i="39"/>
  <c r="F40" i="27" s="1"/>
  <c r="G40" i="39"/>
  <c r="G40" i="27" s="1"/>
  <c r="L37" i="39"/>
  <c r="L37" i="27" s="1"/>
  <c r="M37" i="39"/>
  <c r="M37" i="27" s="1"/>
  <c r="N35" i="39"/>
  <c r="N35" i="27" s="1"/>
  <c r="O32" i="39"/>
  <c r="O32" i="27" s="1"/>
  <c r="O36" i="39"/>
  <c r="O36" i="27" s="1"/>
  <c r="O40" i="39"/>
  <c r="O40" i="27" s="1"/>
  <c r="O29" i="39"/>
  <c r="O29" i="27" s="1"/>
  <c r="J10" i="66"/>
  <c r="CB13" i="11"/>
  <c r="BK23"/>
  <c r="BW25"/>
  <c r="CB24" i="10" s="1"/>
  <c r="CQ25" i="11"/>
  <c r="CU24" i="10" s="1"/>
  <c r="I14" i="11"/>
  <c r="BG10"/>
  <c r="CL25"/>
  <c r="BG16"/>
  <c r="BG15"/>
  <c r="CZ23"/>
  <c r="CZ22"/>
  <c r="BN25"/>
  <c r="BS24" i="10" s="1"/>
  <c r="CQ22" i="11"/>
  <c r="CU21" i="10" s="1"/>
  <c r="W20" i="11"/>
  <c r="L23"/>
  <c r="Q22" i="10" s="1"/>
  <c r="R23" i="11"/>
  <c r="O22" i="10" s="1"/>
  <c r="S22" s="1"/>
  <c r="L10" i="64"/>
  <c r="CN12" i="76"/>
  <c r="K10" i="64"/>
  <c r="CE12" i="76"/>
  <c r="BV11"/>
  <c r="J9" i="64"/>
  <c r="Q40" i="82"/>
  <c r="BG40" i="78"/>
  <c r="AZ40" i="82"/>
  <c r="CP40"/>
  <c r="AQ40" i="78"/>
  <c r="AL40" i="82"/>
  <c r="X40"/>
  <c r="I8" i="64"/>
  <c r="BM10" i="76"/>
  <c r="H8" i="64"/>
  <c r="BD10" i="76"/>
  <c r="D14" i="64"/>
  <c r="T16" i="76"/>
  <c r="B4" i="64"/>
  <c r="B6" i="76"/>
  <c r="W20" i="63"/>
  <c r="AP8" i="9"/>
  <c r="BX9" i="11"/>
  <c r="T6" i="63"/>
  <c r="B7"/>
  <c r="D9" i="11" s="1"/>
  <c r="BX6"/>
  <c r="AP5" i="9"/>
  <c r="BX7" i="11"/>
  <c r="AP6" i="9"/>
  <c r="AA10" i="63"/>
  <c r="I11"/>
  <c r="BO13" i="11" s="1"/>
  <c r="BX8"/>
  <c r="AP7" i="9"/>
  <c r="U19" i="63"/>
  <c r="C20"/>
  <c r="M22" i="11" s="1"/>
  <c r="DH28"/>
  <c r="DN28" s="1"/>
  <c r="DG28" s="1"/>
  <c r="BJ27" i="9"/>
  <c r="CA50" i="10"/>
  <c r="BT50"/>
  <c r="L26" i="11"/>
  <c r="R26"/>
  <c r="P26"/>
  <c r="N26"/>
  <c r="AH50" i="10"/>
  <c r="DH26" i="11"/>
  <c r="BQ50" i="10"/>
  <c r="CU25"/>
  <c r="Q25" i="9"/>
  <c r="AE26" i="11"/>
  <c r="BZ25" i="10"/>
  <c r="AJ50"/>
  <c r="AI50"/>
  <c r="N23" i="63"/>
  <c r="AF22"/>
  <c r="AE25" i="11"/>
  <c r="AE56" s="1"/>
  <c r="U17" i="62"/>
  <c r="AD13"/>
  <c r="AZ10" i="9"/>
  <c r="AZ14"/>
  <c r="AU12"/>
  <c r="D17" i="62"/>
  <c r="D17" i="55" s="1"/>
  <c r="T16" i="62"/>
  <c r="AZ11" i="9"/>
  <c r="AF10"/>
  <c r="AF12"/>
  <c r="S6" i="62"/>
  <c r="AZ8" i="9"/>
  <c r="AU14"/>
  <c r="AK13"/>
  <c r="B9"/>
  <c r="AZ13"/>
  <c r="AU15"/>
  <c r="AF5"/>
  <c r="AF11"/>
  <c r="AF13"/>
  <c r="B8"/>
  <c r="AV13" i="11"/>
  <c r="BA12" i="10" s="1"/>
  <c r="AZ13" i="11"/>
  <c r="AZ12" i="10" s="1"/>
  <c r="AX13" i="11"/>
  <c r="K46" i="60"/>
  <c r="K46" i="59" s="1"/>
  <c r="T47" i="7" s="1"/>
  <c r="K27" i="228" s="1"/>
  <c r="L45" i="60"/>
  <c r="L45" i="59" s="1"/>
  <c r="V46" i="7" s="1"/>
  <c r="L26" i="228" s="1"/>
  <c r="L4" i="58"/>
  <c r="V6" i="7"/>
  <c r="W6" s="1"/>
  <c r="CO6" i="10" s="1"/>
  <c r="J10" i="58"/>
  <c r="R12" i="7"/>
  <c r="S12" s="1"/>
  <c r="BW12" i="10" s="1"/>
  <c r="L10" i="7"/>
  <c r="M10" s="1"/>
  <c r="AV10" i="10" s="1"/>
  <c r="E4" i="58"/>
  <c r="H6" i="7"/>
  <c r="K10" i="53"/>
  <c r="DA18" i="4"/>
  <c r="BG18" i="52"/>
  <c r="DA19" i="4"/>
  <c r="BG19" i="52"/>
  <c r="G50"/>
  <c r="DA22" i="4"/>
  <c r="BG22" i="52"/>
  <c r="DA4" i="4"/>
  <c r="BG4" i="52"/>
  <c r="DA23" i="4"/>
  <c r="BG23" i="52"/>
  <c r="DA9" i="4"/>
  <c r="BG9" i="52"/>
  <c r="DA10" i="4"/>
  <c r="BG10" i="52"/>
  <c r="O19" i="49"/>
  <c r="AW18" i="51"/>
  <c r="AT6" i="9"/>
  <c r="BY6" i="10" s="1"/>
  <c r="AT10" i="9"/>
  <c r="BY10" i="10" s="1"/>
  <c r="AT14" i="9"/>
  <c r="BY14" i="10" s="1"/>
  <c r="AT18" i="9"/>
  <c r="BY18" i="10" s="1"/>
  <c r="AT22" i="9"/>
  <c r="BY22" i="10" s="1"/>
  <c r="AT7" i="9"/>
  <c r="BY7" i="10" s="1"/>
  <c r="AT11" i="9"/>
  <c r="BY11" i="10" s="1"/>
  <c r="AT15" i="9"/>
  <c r="BY15" i="10" s="1"/>
  <c r="AT19" i="9"/>
  <c r="BY19" i="10" s="1"/>
  <c r="AT23" i="9"/>
  <c r="BY23" i="10" s="1"/>
  <c r="CC23" s="1"/>
  <c r="AT4" i="9"/>
  <c r="BY4" i="10" s="1"/>
  <c r="AT8" i="9"/>
  <c r="BY8" i="10" s="1"/>
  <c r="AT12" i="9"/>
  <c r="BY12" i="10" s="1"/>
  <c r="AT16" i="9"/>
  <c r="BY16" i="10" s="1"/>
  <c r="AT20" i="9"/>
  <c r="BY20" i="10" s="1"/>
  <c r="AT5" i="9"/>
  <c r="BY5" i="10" s="1"/>
  <c r="AT9" i="9"/>
  <c r="BY9" i="10" s="1"/>
  <c r="AT13" i="9"/>
  <c r="BY13" i="10" s="1"/>
  <c r="AT17" i="9"/>
  <c r="BY17" i="10" s="1"/>
  <c r="AT21" i="9"/>
  <c r="BY21" i="10" s="1"/>
  <c r="E7" i="81"/>
  <c r="S45" i="82"/>
  <c r="S35"/>
  <c r="S40"/>
  <c r="S33"/>
  <c r="S34"/>
  <c r="S37"/>
  <c r="S41"/>
  <c r="S42"/>
  <c r="S36"/>
  <c r="S38"/>
  <c r="S39"/>
  <c r="S43"/>
  <c r="S44"/>
  <c r="E12" i="81"/>
  <c r="AU45" i="82"/>
  <c r="AU40"/>
  <c r="AU36"/>
  <c r="AU37"/>
  <c r="AU38"/>
  <c r="AU39"/>
  <c r="AU41"/>
  <c r="AU42"/>
  <c r="AU43"/>
  <c r="AU44"/>
  <c r="E17" i="81"/>
  <c r="BB45" i="82"/>
  <c r="BB35"/>
  <c r="BB39"/>
  <c r="BB42"/>
  <c r="BB43"/>
  <c r="BB34"/>
  <c r="BB36"/>
  <c r="BB37"/>
  <c r="BB38"/>
  <c r="BB41"/>
  <c r="BB44"/>
  <c r="D27" i="81"/>
  <c r="BV45" i="82"/>
  <c r="BV35"/>
  <c r="BV37"/>
  <c r="BV38"/>
  <c r="BV39"/>
  <c r="BV41"/>
  <c r="BV42"/>
  <c r="BV43"/>
  <c r="BV44"/>
  <c r="BV32"/>
  <c r="BV33"/>
  <c r="BV34"/>
  <c r="BV36"/>
  <c r="E4" i="81"/>
  <c r="E45" i="82"/>
  <c r="E40"/>
  <c r="E36"/>
  <c r="E37"/>
  <c r="E38"/>
  <c r="E39"/>
  <c r="E41"/>
  <c r="E42"/>
  <c r="E43"/>
  <c r="E44"/>
  <c r="E35"/>
  <c r="E33"/>
  <c r="E34"/>
  <c r="D6" i="81"/>
  <c r="K45" i="82"/>
  <c r="L40"/>
  <c r="E6" i="81"/>
  <c r="L45" i="82"/>
  <c r="K36"/>
  <c r="L37"/>
  <c r="L38"/>
  <c r="L39"/>
  <c r="L41"/>
  <c r="L42"/>
  <c r="L43"/>
  <c r="L44"/>
  <c r="L36"/>
  <c r="K37"/>
  <c r="M37" s="1"/>
  <c r="O37" s="1"/>
  <c r="K38"/>
  <c r="K39"/>
  <c r="M39" s="1"/>
  <c r="O39" s="1"/>
  <c r="K41"/>
  <c r="K42"/>
  <c r="K43"/>
  <c r="K44"/>
  <c r="D9" i="81"/>
  <c r="Y45" i="82"/>
  <c r="Z35"/>
  <c r="E9" i="81"/>
  <c r="Z45" i="82"/>
  <c r="Y35"/>
  <c r="Z40"/>
  <c r="Y36"/>
  <c r="Z37"/>
  <c r="Y38"/>
  <c r="Z39"/>
  <c r="Y41"/>
  <c r="Z42"/>
  <c r="Z43"/>
  <c r="Z44"/>
  <c r="Z36"/>
  <c r="Y37"/>
  <c r="Z38"/>
  <c r="Y39"/>
  <c r="Z41"/>
  <c r="Y42"/>
  <c r="Y43"/>
  <c r="Y44"/>
  <c r="D11" i="81"/>
  <c r="AN45" i="82"/>
  <c r="E11" i="81"/>
  <c r="AM45" i="82"/>
  <c r="AN35"/>
  <c r="AN40"/>
  <c r="AN36"/>
  <c r="AM37"/>
  <c r="AM38"/>
  <c r="AM39"/>
  <c r="AM41"/>
  <c r="AM42"/>
  <c r="AM43"/>
  <c r="AM44"/>
  <c r="AN34"/>
  <c r="AM36"/>
  <c r="AN37"/>
  <c r="AN38"/>
  <c r="AN39"/>
  <c r="AN41"/>
  <c r="AN42"/>
  <c r="AN43"/>
  <c r="AN44"/>
  <c r="D24" i="81"/>
  <c r="E24"/>
  <c r="K40" i="78"/>
  <c r="J40" i="82"/>
  <c r="BG40"/>
  <c r="CE40" i="78"/>
  <c r="BU40" i="82"/>
  <c r="E27" i="5"/>
  <c r="D28"/>
  <c r="E35"/>
  <c r="D36"/>
  <c r="B16" i="218" s="1"/>
  <c r="AU30" i="5"/>
  <c r="AT31"/>
  <c r="H11" i="218" s="1"/>
  <c r="BP32" i="5"/>
  <c r="BO33"/>
  <c r="K13" i="218" s="1"/>
  <c r="BW26" i="5"/>
  <c r="BV27"/>
  <c r="L7" i="218" s="1"/>
  <c r="BW46" i="5"/>
  <c r="CK32"/>
  <c r="CJ33"/>
  <c r="N13" i="218" s="1"/>
  <c r="AB47" i="3"/>
  <c r="AC47" s="1"/>
  <c r="BL35"/>
  <c r="BM35" s="1"/>
  <c r="BR35" s="1"/>
  <c r="BK36"/>
  <c r="G16" i="209" s="1"/>
  <c r="BX30" i="3"/>
  <c r="BY30" s="1"/>
  <c r="BW31"/>
  <c r="H11" i="209" s="1"/>
  <c r="BX40" i="3"/>
  <c r="BY40" s="1"/>
  <c r="BW41"/>
  <c r="H21" i="209" s="1"/>
  <c r="CV33" i="3"/>
  <c r="CW33" s="1"/>
  <c r="DB33" s="1"/>
  <c r="CU34"/>
  <c r="DH32"/>
  <c r="DI32" s="1"/>
  <c r="DG33"/>
  <c r="K13" i="209" s="1"/>
  <c r="DT41" i="3"/>
  <c r="DU41" s="1"/>
  <c r="DZ41" s="1"/>
  <c r="DS42"/>
  <c r="L22" i="209" s="1"/>
  <c r="EF28" i="3"/>
  <c r="EG28" s="1"/>
  <c r="EE29"/>
  <c r="M9" i="209" s="1"/>
  <c r="EF46" i="3"/>
  <c r="EG46" s="1"/>
  <c r="EL46" s="1"/>
  <c r="ER32"/>
  <c r="ES32" s="1"/>
  <c r="EQ33"/>
  <c r="N13" i="209" s="1"/>
  <c r="ER41" i="3"/>
  <c r="ES41" s="1"/>
  <c r="EQ42"/>
  <c r="CR32" i="76"/>
  <c r="CV33"/>
  <c r="BW34" i="82" s="1"/>
  <c r="CO33" i="76"/>
  <c r="CS33" s="1"/>
  <c r="BT34" i="82" s="1"/>
  <c r="BX34" s="1"/>
  <c r="BZ34" s="1"/>
  <c r="BB28" i="5"/>
  <c r="AZ27"/>
  <c r="I7" i="217" s="1"/>
  <c r="O37" i="8"/>
  <c r="O47"/>
  <c r="T33"/>
  <c r="R34"/>
  <c r="E14" i="222" s="1"/>
  <c r="Y33" i="8"/>
  <c r="W34"/>
  <c r="Y41"/>
  <c r="W42"/>
  <c r="F22" i="222" s="1"/>
  <c r="AS29" i="8"/>
  <c r="AQ30"/>
  <c r="AX37"/>
  <c r="AV38"/>
  <c r="BC26"/>
  <c r="BA27"/>
  <c r="L7" i="222" s="1"/>
  <c r="BH27" i="8"/>
  <c r="BF28"/>
  <c r="M8" i="222" s="1"/>
  <c r="BH41" i="8"/>
  <c r="BF42"/>
  <c r="M22" i="222" s="1"/>
  <c r="BR25" i="8"/>
  <c r="BP26"/>
  <c r="O6" i="222" s="1"/>
  <c r="M28" i="9"/>
  <c r="D8" i="230" s="1"/>
  <c r="O27" i="9"/>
  <c r="M34"/>
  <c r="D14" i="230" s="1"/>
  <c r="O33" i="9"/>
  <c r="O37"/>
  <c r="O47"/>
  <c r="Y37"/>
  <c r="X38"/>
  <c r="AD27"/>
  <c r="AC28"/>
  <c r="G8" i="231" s="1"/>
  <c r="AI35" i="9"/>
  <c r="AH36"/>
  <c r="H16" i="231" s="1"/>
  <c r="AS29" i="9"/>
  <c r="AR30"/>
  <c r="AX25"/>
  <c r="AW26"/>
  <c r="K6" i="231" s="1"/>
  <c r="AX41" i="9"/>
  <c r="AW42"/>
  <c r="K22" i="231" s="1"/>
  <c r="DA32" i="76"/>
  <c r="DE33"/>
  <c r="CD34" i="82" s="1"/>
  <c r="CX33" i="76"/>
  <c r="DB33" s="1"/>
  <c r="CA34" i="82" s="1"/>
  <c r="DR32" i="76"/>
  <c r="DV33"/>
  <c r="CQ34" i="82" s="1"/>
  <c r="DP33" i="76"/>
  <c r="DT33" s="1"/>
  <c r="CO34" i="82" s="1"/>
  <c r="J25" i="5"/>
  <c r="C5" i="217" s="1"/>
  <c r="L26" i="5"/>
  <c r="BH27" i="9"/>
  <c r="BG28"/>
  <c r="M8" i="231" s="1"/>
  <c r="BH41" i="9"/>
  <c r="BG42"/>
  <c r="M22" i="231" s="1"/>
  <c r="BM45" i="9"/>
  <c r="BN27" i="5"/>
  <c r="K7" i="217" s="1"/>
  <c r="BP26" i="5"/>
  <c r="BN43"/>
  <c r="BP42"/>
  <c r="BU49"/>
  <c r="L29" i="217" s="1"/>
  <c r="CB35" i="5"/>
  <c r="CD34"/>
  <c r="BG49"/>
  <c r="J29" i="217" s="1"/>
  <c r="BN49" i="5"/>
  <c r="K29" i="217" s="1"/>
  <c r="BU43" i="5"/>
  <c r="BW42"/>
  <c r="CB43"/>
  <c r="CD42"/>
  <c r="CI27"/>
  <c r="N7" i="217" s="1"/>
  <c r="CK26" i="5"/>
  <c r="CP27"/>
  <c r="O7" i="217" s="1"/>
  <c r="CR26" i="5"/>
  <c r="AY27" i="3"/>
  <c r="F7" i="209" s="1"/>
  <c r="AZ28" i="3"/>
  <c r="BA28" s="1"/>
  <c r="AP42" i="8"/>
  <c r="AS41"/>
  <c r="O10" i="61"/>
  <c r="O11" i="60"/>
  <c r="O11" i="59" s="1"/>
  <c r="AB12" i="7" s="1"/>
  <c r="BK21" i="8"/>
  <c r="BM20"/>
  <c r="BC47" i="9"/>
  <c r="BH47"/>
  <c r="BK34"/>
  <c r="BM33"/>
  <c r="G16" i="11"/>
  <c r="E16"/>
  <c r="T7"/>
  <c r="D9" i="61"/>
  <c r="D10" i="60"/>
  <c r="D10" i="59" s="1"/>
  <c r="F11" i="7" s="1"/>
  <c r="AZ11" i="11"/>
  <c r="AX11"/>
  <c r="AV11"/>
  <c r="BA10" i="10" s="1"/>
  <c r="E32" i="81"/>
  <c r="CR35" i="82"/>
  <c r="CR37"/>
  <c r="CR38"/>
  <c r="CR39"/>
  <c r="CR41"/>
  <c r="CR42"/>
  <c r="CR43"/>
  <c r="CR44"/>
  <c r="CR45"/>
  <c r="CR40"/>
  <c r="CR36"/>
  <c r="BP34" i="9"/>
  <c r="BR33"/>
  <c r="K50" i="11"/>
  <c r="S49"/>
  <c r="L49" s="1"/>
  <c r="Q48" i="10" s="1"/>
  <c r="BK14" i="11"/>
  <c r="BI14"/>
  <c r="CM20"/>
  <c r="CF20" s="1"/>
  <c r="CE19"/>
  <c r="DT16"/>
  <c r="DR16"/>
  <c r="C20" i="59"/>
  <c r="G17" i="61"/>
  <c r="G18" i="60"/>
  <c r="D9" i="45"/>
  <c r="E11" i="90"/>
  <c r="F9" i="45"/>
  <c r="H11" i="90"/>
  <c r="J8" i="45"/>
  <c r="T10" i="90"/>
  <c r="K8" i="45"/>
  <c r="V10" i="90"/>
  <c r="L8" i="45"/>
  <c r="Y10" i="90"/>
  <c r="N8" i="45"/>
  <c r="AC10" i="90"/>
  <c r="BT23" i="11"/>
  <c r="BQ22" i="10" s="1"/>
  <c r="BU22" s="1"/>
  <c r="BR23" i="11"/>
  <c r="BP23"/>
  <c r="CD22"/>
  <c r="BW22" s="1"/>
  <c r="CB21" i="10" s="1"/>
  <c r="BV21" i="11"/>
  <c r="CU21"/>
  <c r="CR20" i="10" s="1"/>
  <c r="CV20" s="1"/>
  <c r="CS21" i="11"/>
  <c r="CS20" i="10" s="1"/>
  <c r="CQ21" i="11"/>
  <c r="CU20" i="10" s="1"/>
  <c r="DB17" i="11"/>
  <c r="CZ17"/>
  <c r="DD24"/>
  <c r="DB24"/>
  <c r="CZ24"/>
  <c r="F11" i="59"/>
  <c r="J12" i="7"/>
  <c r="K12" s="1"/>
  <c r="AM12" i="10" s="1"/>
  <c r="G96" i="76"/>
  <c r="D97"/>
  <c r="H9" i="45"/>
  <c r="J11" i="90"/>
  <c r="F29" i="76"/>
  <c r="J30"/>
  <c r="E31" i="82" s="1"/>
  <c r="L25" i="11"/>
  <c r="Q24" i="10" s="1"/>
  <c r="Y40" i="82"/>
  <c r="BB40"/>
  <c r="L35"/>
  <c r="AF35"/>
  <c r="AM35"/>
  <c r="K35"/>
  <c r="R35"/>
  <c r="T35" s="1"/>
  <c r="V35" s="1"/>
  <c r="AU47" i="5"/>
  <c r="AS38" i="9"/>
  <c r="T28" i="8"/>
  <c r="Y28" i="9"/>
  <c r="J31" i="110"/>
  <c r="J31" i="111" s="1"/>
  <c r="AH32" i="105" s="1"/>
  <c r="AI32" s="1"/>
  <c r="BI32" i="82"/>
  <c r="D7" i="81"/>
  <c r="R45" i="82"/>
  <c r="T45" s="1"/>
  <c r="V45" s="1"/>
  <c r="R36"/>
  <c r="T36" s="1"/>
  <c r="V36" s="1"/>
  <c r="R38"/>
  <c r="R39"/>
  <c r="R43"/>
  <c r="T43" s="1"/>
  <c r="V43" s="1"/>
  <c r="R44"/>
  <c r="T44" s="1"/>
  <c r="V44" s="1"/>
  <c r="R37"/>
  <c r="R41"/>
  <c r="R42"/>
  <c r="T42" s="1"/>
  <c r="V42" s="1"/>
  <c r="D10" i="81"/>
  <c r="AG45" i="82"/>
  <c r="AG35"/>
  <c r="AF40"/>
  <c r="E10" i="81"/>
  <c r="AF45" i="82"/>
  <c r="AG40"/>
  <c r="AF36"/>
  <c r="AG37"/>
  <c r="AF37"/>
  <c r="AF38"/>
  <c r="AF39"/>
  <c r="AF41"/>
  <c r="AF42"/>
  <c r="AF43"/>
  <c r="AF44"/>
  <c r="AG36"/>
  <c r="AG38"/>
  <c r="AG39"/>
  <c r="AG41"/>
  <c r="AG42"/>
  <c r="AG43"/>
  <c r="AG44"/>
  <c r="D12" i="81"/>
  <c r="AT45" i="82"/>
  <c r="AT35"/>
  <c r="AT40"/>
  <c r="AT34"/>
  <c r="AT37"/>
  <c r="AT38"/>
  <c r="AT39"/>
  <c r="AT41"/>
  <c r="AT42"/>
  <c r="AT43"/>
  <c r="AT44"/>
  <c r="AT36"/>
  <c r="BA39"/>
  <c r="BA37"/>
  <c r="BA35"/>
  <c r="BA33"/>
  <c r="BA31"/>
  <c r="BA29"/>
  <c r="BA27"/>
  <c r="BA25"/>
  <c r="BA23"/>
  <c r="BA21"/>
  <c r="BA19"/>
  <c r="BA17"/>
  <c r="BA15"/>
  <c r="BA13"/>
  <c r="BA11"/>
  <c r="BA9"/>
  <c r="BA7"/>
  <c r="BA5"/>
  <c r="BA41"/>
  <c r="D17" i="81"/>
  <c r="BA43" i="82"/>
  <c r="BA44"/>
  <c r="BA45"/>
  <c r="BC45" s="1"/>
  <c r="BE45" s="1"/>
  <c r="BA38"/>
  <c r="BA36"/>
  <c r="BA34"/>
  <c r="BA32"/>
  <c r="BA30"/>
  <c r="BA28"/>
  <c r="BA26"/>
  <c r="BA24"/>
  <c r="BA22"/>
  <c r="BA20"/>
  <c r="BA18"/>
  <c r="BA16"/>
  <c r="BA14"/>
  <c r="BA12"/>
  <c r="BA10"/>
  <c r="BA8"/>
  <c r="BA6"/>
  <c r="BA42"/>
  <c r="BA40"/>
  <c r="BC40" s="1"/>
  <c r="BE40" s="1"/>
  <c r="E22" i="81"/>
  <c r="BI45" i="82"/>
  <c r="BI35"/>
  <c r="BI39"/>
  <c r="BJ39" s="1"/>
  <c r="BL39" s="1"/>
  <c r="BI42"/>
  <c r="BI43"/>
  <c r="BI33"/>
  <c r="BI36"/>
  <c r="BJ36" s="1"/>
  <c r="BL36" s="1"/>
  <c r="BI37"/>
  <c r="BI38"/>
  <c r="BI41"/>
  <c r="BI44"/>
  <c r="BJ44" s="1"/>
  <c r="BL44" s="1"/>
  <c r="BI34"/>
  <c r="BJ34" s="1"/>
  <c r="BL34" s="1"/>
  <c r="BW45"/>
  <c r="E27" i="81"/>
  <c r="BW40" i="82"/>
  <c r="BW36"/>
  <c r="BW37"/>
  <c r="BW38"/>
  <c r="BW39"/>
  <c r="BW41"/>
  <c r="BW42"/>
  <c r="BW43"/>
  <c r="BW44"/>
  <c r="D4" i="81"/>
  <c r="D45" i="82"/>
  <c r="D33"/>
  <c r="D34"/>
  <c r="D36"/>
  <c r="D37"/>
  <c r="D38"/>
  <c r="D39"/>
  <c r="D41"/>
  <c r="D42"/>
  <c r="D43"/>
  <c r="D44"/>
  <c r="D35"/>
  <c r="C40"/>
  <c r="F29" i="36"/>
  <c r="F29" i="39" s="1"/>
  <c r="F29" i="27" s="1"/>
  <c r="F28" i="33"/>
  <c r="F29" i="37"/>
  <c r="F29" i="40" s="1"/>
  <c r="F29" i="28" s="1"/>
  <c r="I29" i="36"/>
  <c r="I29" i="39" s="1"/>
  <c r="I29" i="27" s="1"/>
  <c r="I28" i="33"/>
  <c r="I29" i="37"/>
  <c r="I29" i="40" s="1"/>
  <c r="I29" i="28" s="1"/>
  <c r="BH32" i="76"/>
  <c r="BL33"/>
  <c r="AU34" i="82" s="1"/>
  <c r="BE33" i="76"/>
  <c r="BI33" s="1"/>
  <c r="AR34" i="82" s="1"/>
  <c r="E31" i="5"/>
  <c r="D32"/>
  <c r="S34"/>
  <c r="S40"/>
  <c r="S46"/>
  <c r="AN46"/>
  <c r="O32" i="76"/>
  <c r="S33"/>
  <c r="L34" i="82" s="1"/>
  <c r="AO32" i="76"/>
  <c r="AM33"/>
  <c r="AQ33" s="1"/>
  <c r="AD34" i="82" s="1"/>
  <c r="AS33" i="76"/>
  <c r="AF34" i="82" s="1"/>
  <c r="AX32" i="76"/>
  <c r="BB33"/>
  <c r="AM34" i="82" s="1"/>
  <c r="AV33" i="76"/>
  <c r="AZ33" s="1"/>
  <c r="AK34" i="82" s="1"/>
  <c r="E29" i="60"/>
  <c r="E29" i="59" s="1"/>
  <c r="H30" i="7" s="1"/>
  <c r="E10" i="228" s="1"/>
  <c r="N32" i="76"/>
  <c r="R33"/>
  <c r="K34" i="82" s="1"/>
  <c r="L33" i="76"/>
  <c r="P33" s="1"/>
  <c r="I34" i="82" s="1"/>
  <c r="W32" i="76"/>
  <c r="U33"/>
  <c r="Y33" s="1"/>
  <c r="P34" i="82" s="1"/>
  <c r="AA33" i="76"/>
  <c r="R34" i="82" s="1"/>
  <c r="AS49" i="5"/>
  <c r="H29" i="217" s="1"/>
  <c r="AU48" i="5"/>
  <c r="AZ49"/>
  <c r="BB48"/>
  <c r="BI46"/>
  <c r="BP46"/>
  <c r="BO47"/>
  <c r="K27" i="218" s="1"/>
  <c r="BW36" i="5"/>
  <c r="BV37"/>
  <c r="L17" i="218" s="1"/>
  <c r="CD28" i="5"/>
  <c r="CC29"/>
  <c r="M9" i="218" s="1"/>
  <c r="CD46" i="5"/>
  <c r="CR32"/>
  <c r="CQ33"/>
  <c r="O13" i="218" s="1"/>
  <c r="AZ37" i="3"/>
  <c r="BA37" s="1"/>
  <c r="AY38"/>
  <c r="BL26"/>
  <c r="BM26" s="1"/>
  <c r="BK27"/>
  <c r="G7" i="209" s="1"/>
  <c r="BL46" i="3"/>
  <c r="BM46" s="1"/>
  <c r="BX35"/>
  <c r="BY35" s="1"/>
  <c r="BW36"/>
  <c r="H16" i="209" s="1"/>
  <c r="CJ46" i="3"/>
  <c r="CK46" s="1"/>
  <c r="DH25"/>
  <c r="DI25" s="1"/>
  <c r="DG26"/>
  <c r="K6" i="209" s="1"/>
  <c r="DH37" i="3"/>
  <c r="DI37" s="1"/>
  <c r="DG38"/>
  <c r="DH47"/>
  <c r="DI47" s="1"/>
  <c r="DT36"/>
  <c r="DU36" s="1"/>
  <c r="DS37"/>
  <c r="L17" i="209" s="1"/>
  <c r="DT46" i="3"/>
  <c r="DU46" s="1"/>
  <c r="EF33"/>
  <c r="EG33" s="1"/>
  <c r="EE34"/>
  <c r="M14" i="209" s="1"/>
  <c r="EF41" i="3"/>
  <c r="EG41" s="1"/>
  <c r="EE42"/>
  <c r="M22" i="209" s="1"/>
  <c r="ER25" i="3"/>
  <c r="EQ26"/>
  <c r="N6" i="209" s="1"/>
  <c r="FD32" i="3"/>
  <c r="FE32" s="1"/>
  <c r="FC33"/>
  <c r="O13" i="209" s="1"/>
  <c r="X27" i="5"/>
  <c r="E7" i="217" s="1"/>
  <c r="Z28" i="5"/>
  <c r="AE43"/>
  <c r="AG42"/>
  <c r="AL37"/>
  <c r="AN36"/>
  <c r="CV29" i="3"/>
  <c r="CW29" s="1"/>
  <c r="CU30"/>
  <c r="CV40"/>
  <c r="CW40" s="1"/>
  <c r="DB40" s="1"/>
  <c r="CU41"/>
  <c r="J21" i="209" s="1"/>
  <c r="Y37" i="8"/>
  <c r="W38"/>
  <c r="AI35"/>
  <c r="AG36"/>
  <c r="H16" i="222" s="1"/>
  <c r="AX25" i="8"/>
  <c r="AV26"/>
  <c r="K6" i="222" s="1"/>
  <c r="AX41" i="8"/>
  <c r="AV42"/>
  <c r="K22" i="222" s="1"/>
  <c r="BC36" i="8"/>
  <c r="BA37"/>
  <c r="L17" i="222" s="1"/>
  <c r="BH33" i="8"/>
  <c r="BF34"/>
  <c r="M14" i="222" s="1"/>
  <c r="BM32" i="8"/>
  <c r="BK33"/>
  <c r="N13" i="222" s="1"/>
  <c r="J34" i="9"/>
  <c r="I35"/>
  <c r="J46"/>
  <c r="I47"/>
  <c r="C27" i="231" s="1"/>
  <c r="N28" i="9"/>
  <c r="D8" i="231" s="1"/>
  <c r="N34" i="9"/>
  <c r="D14" i="231" s="1"/>
  <c r="T33" i="9"/>
  <c r="S34"/>
  <c r="E14" i="231" s="1"/>
  <c r="Y33" i="9"/>
  <c r="X34"/>
  <c r="Y41"/>
  <c r="X42"/>
  <c r="F22" i="231" s="1"/>
  <c r="AD35" i="9"/>
  <c r="AC36"/>
  <c r="G16" i="231" s="1"/>
  <c r="AS33" i="9"/>
  <c r="AR34"/>
  <c r="AX37"/>
  <c r="AW38"/>
  <c r="X35" i="5"/>
  <c r="Z34"/>
  <c r="AE27"/>
  <c r="F7" i="217" s="1"/>
  <c r="AG28" i="5"/>
  <c r="AL29"/>
  <c r="G9" i="217" s="1"/>
  <c r="AN28" i="5"/>
  <c r="BI40"/>
  <c r="BH33" i="9"/>
  <c r="BG34"/>
  <c r="M14" i="231" s="1"/>
  <c r="BM25" i="9"/>
  <c r="BL26"/>
  <c r="N6" i="231" s="1"/>
  <c r="BM41" i="9"/>
  <c r="BL42"/>
  <c r="BR25"/>
  <c r="BQ26"/>
  <c r="O6" i="231" s="1"/>
  <c r="O25" i="3"/>
  <c r="C5" i="209" s="1"/>
  <c r="P26" i="3"/>
  <c r="Q26" s="1"/>
  <c r="AD36" i="8"/>
  <c r="AA37"/>
  <c r="AI31"/>
  <c r="AF32"/>
  <c r="BC42"/>
  <c r="AZ43"/>
  <c r="BR33"/>
  <c r="BO34"/>
  <c r="R26" i="9"/>
  <c r="E6" i="230" s="1"/>
  <c r="AB30" i="9"/>
  <c r="G10" i="230" s="1"/>
  <c r="AD47" i="9"/>
  <c r="AI41"/>
  <c r="AG42"/>
  <c r="H22" i="230" s="1"/>
  <c r="AL25" i="9"/>
  <c r="I5" i="230" s="1"/>
  <c r="AN47" i="9"/>
  <c r="AV28"/>
  <c r="K8" i="230" s="1"/>
  <c r="AX33" i="9"/>
  <c r="AV34"/>
  <c r="AS39"/>
  <c r="AD28" i="8"/>
  <c r="AA29"/>
  <c r="G9" i="221" s="1"/>
  <c r="AI41" i="8"/>
  <c r="AF42"/>
  <c r="H22" i="221" s="1"/>
  <c r="AK26" i="8"/>
  <c r="I6" i="221" s="1"/>
  <c r="AN27" i="8"/>
  <c r="AT23"/>
  <c r="AT21"/>
  <c r="AT19"/>
  <c r="AT17"/>
  <c r="AT15"/>
  <c r="AT13"/>
  <c r="AT11"/>
  <c r="AT9"/>
  <c r="AT7"/>
  <c r="AT5"/>
  <c r="AT22"/>
  <c r="AT20"/>
  <c r="AT18"/>
  <c r="AT16"/>
  <c r="AT14"/>
  <c r="AT12"/>
  <c r="AT10"/>
  <c r="AT8"/>
  <c r="AT6"/>
  <c r="AT4"/>
  <c r="AX33"/>
  <c r="AU34"/>
  <c r="BM26"/>
  <c r="BJ27"/>
  <c r="N7" i="221" s="1"/>
  <c r="E36" i="9"/>
  <c r="C37"/>
  <c r="J26"/>
  <c r="H25"/>
  <c r="C5" i="230" s="1"/>
  <c r="AI31" i="9"/>
  <c r="AG32"/>
  <c r="AI47"/>
  <c r="CU45" i="11"/>
  <c r="CR44" i="10" s="1"/>
  <c r="CQ45" i="11"/>
  <c r="CU44" i="10" s="1"/>
  <c r="BP12" i="105"/>
  <c r="BR12" s="1"/>
  <c r="O10" i="26"/>
  <c r="O11" i="25"/>
  <c r="AL25" i="11"/>
  <c r="AT26"/>
  <c r="D9" i="23"/>
  <c r="D10" i="22"/>
  <c r="K10"/>
  <c r="K9" i="23"/>
  <c r="M10" i="22"/>
  <c r="M9" i="23"/>
  <c r="O9"/>
  <c r="O10" i="22"/>
  <c r="B6" i="11"/>
  <c r="Y23"/>
  <c r="W23"/>
  <c r="AB25"/>
  <c r="AB56" s="1"/>
  <c r="AU9"/>
  <c r="BC10"/>
  <c r="AV10" s="1"/>
  <c r="BA9" i="10" s="1"/>
  <c r="BP24" i="78"/>
  <c r="BP22"/>
  <c r="BP20"/>
  <c r="BP18"/>
  <c r="BP16"/>
  <c r="BP14"/>
  <c r="BP12"/>
  <c r="BP10"/>
  <c r="BP8"/>
  <c r="BP6"/>
  <c r="BH24"/>
  <c r="BH22"/>
  <c r="BH20"/>
  <c r="BH18"/>
  <c r="BH16"/>
  <c r="BH14"/>
  <c r="BH12"/>
  <c r="BH10"/>
  <c r="BH8"/>
  <c r="BH6"/>
  <c r="D32" i="81"/>
  <c r="CQ45" i="82"/>
  <c r="CQ36"/>
  <c r="BP23" i="78"/>
  <c r="BP21"/>
  <c r="BP19"/>
  <c r="BP17"/>
  <c r="BP15"/>
  <c r="BP13"/>
  <c r="BP11"/>
  <c r="BP9"/>
  <c r="BP7"/>
  <c r="BP5"/>
  <c r="BH23"/>
  <c r="BH21"/>
  <c r="BH19"/>
  <c r="BH17"/>
  <c r="BH15"/>
  <c r="BH13"/>
  <c r="BH11"/>
  <c r="BH9"/>
  <c r="BH7"/>
  <c r="BH5"/>
  <c r="CQ37" i="82"/>
  <c r="CQ38"/>
  <c r="CQ39"/>
  <c r="CQ41"/>
  <c r="CQ42"/>
  <c r="CQ43"/>
  <c r="CQ44"/>
  <c r="BC49" i="11"/>
  <c r="H9" i="23"/>
  <c r="H10" i="22"/>
  <c r="CI22" i="5"/>
  <c r="CK22" s="1"/>
  <c r="CK21"/>
  <c r="BD8" i="11"/>
  <c r="BL9"/>
  <c r="BE9" s="1"/>
  <c r="H10" i="60"/>
  <c r="H10" i="59" s="1"/>
  <c r="N11" i="7" s="1"/>
  <c r="H9" i="61"/>
  <c r="CL21" i="11"/>
  <c r="CJ21"/>
  <c r="DO14"/>
  <c r="DW15"/>
  <c r="C18" i="61"/>
  <c r="C19" i="60"/>
  <c r="L20" i="7"/>
  <c r="M20" s="1"/>
  <c r="AV20" i="10" s="1"/>
  <c r="AZ20" s="1"/>
  <c r="G19" i="59"/>
  <c r="M8" i="45"/>
  <c r="Z10" i="90"/>
  <c r="BE37" i="11"/>
  <c r="BG37"/>
  <c r="BU22"/>
  <c r="BN22" s="1"/>
  <c r="BS21" i="10" s="1"/>
  <c r="BM21" i="11"/>
  <c r="CC23"/>
  <c r="BZ22" i="10" s="1"/>
  <c r="CD22" s="1"/>
  <c r="CA23" i="11"/>
  <c r="CA22" i="10" s="1"/>
  <c r="BY23" i="11"/>
  <c r="CN19"/>
  <c r="CV20"/>
  <c r="CW10"/>
  <c r="DE11"/>
  <c r="DI28"/>
  <c r="BK22" i="9"/>
  <c r="BM22" s="1"/>
  <c r="BM21"/>
  <c r="F9" i="61"/>
  <c r="F10" i="60"/>
  <c r="N8" i="61"/>
  <c r="N9" i="60"/>
  <c r="N9" i="59" s="1"/>
  <c r="Z10" i="7" s="1"/>
  <c r="C9" i="45"/>
  <c r="D11" i="90"/>
  <c r="E5" i="45"/>
  <c r="G7" i="90"/>
  <c r="BZ29" i="76"/>
  <c r="CD30"/>
  <c r="BI31" i="82" s="1"/>
  <c r="BW30" i="76"/>
  <c r="CA30" s="1"/>
  <c r="BF31" i="82" s="1"/>
  <c r="AM40"/>
  <c r="BW35"/>
  <c r="BC42" i="9"/>
  <c r="BE14" i="11"/>
  <c r="DP16"/>
  <c r="CH21"/>
  <c r="E32" i="82"/>
  <c r="BA12" i="105"/>
  <c r="BC12" s="1"/>
  <c r="L11" i="25"/>
  <c r="L10" i="26"/>
  <c r="I8"/>
  <c r="AL10" i="105"/>
  <c r="AN10" s="1"/>
  <c r="AO10" s="1"/>
  <c r="I9" i="25"/>
  <c r="BF4" i="105"/>
  <c r="BH4" s="1"/>
  <c r="M3" i="25"/>
  <c r="C10"/>
  <c r="C9" i="26"/>
  <c r="H11" i="105"/>
  <c r="J11" s="1"/>
  <c r="K11" s="1"/>
  <c r="M11"/>
  <c r="O11" s="1"/>
  <c r="D9" i="26"/>
  <c r="D10" i="25"/>
  <c r="R7" i="105"/>
  <c r="T7" s="1"/>
  <c r="U7" s="1"/>
  <c r="E6" i="25"/>
  <c r="E5" i="26"/>
  <c r="F10" i="25"/>
  <c r="F9" i="26"/>
  <c r="W11" i="105"/>
  <c r="Y11" s="1"/>
  <c r="AG11"/>
  <c r="AI11" s="1"/>
  <c r="H10" i="25"/>
  <c r="H9" i="26"/>
  <c r="AQ10" i="105"/>
  <c r="AS10" s="1"/>
  <c r="AT10" s="1"/>
  <c r="J9" i="25"/>
  <c r="J8" i="26"/>
  <c r="AV12" i="105"/>
  <c r="AX12" s="1"/>
  <c r="K10" i="26"/>
  <c r="K11" i="25"/>
  <c r="BB12" i="11"/>
  <c r="AY11" i="10" s="1"/>
  <c r="BC11" s="1"/>
  <c r="AU11" i="12" s="1"/>
  <c r="AV11" s="1"/>
  <c r="AZ12" i="11"/>
  <c r="AZ11" i="10" s="1"/>
  <c r="AX12" i="11"/>
  <c r="AV12"/>
  <c r="BA11" i="10" s="1"/>
  <c r="BB14" i="11"/>
  <c r="AY13" i="10" s="1"/>
  <c r="BC13" s="1"/>
  <c r="AU13" i="12" s="1"/>
  <c r="AZ14" i="11"/>
  <c r="AZ13" i="10" s="1"/>
  <c r="AX14" i="11"/>
  <c r="AV14"/>
  <c r="BA13" i="10" s="1"/>
  <c r="I15" i="11"/>
  <c r="G15"/>
  <c r="C15"/>
  <c r="G14"/>
  <c r="C14"/>
  <c r="G20"/>
  <c r="C20"/>
  <c r="G23"/>
  <c r="C23"/>
  <c r="I48"/>
  <c r="G48"/>
  <c r="CF45"/>
  <c r="CJ45"/>
  <c r="CF27"/>
  <c r="CJ27"/>
  <c r="CF43"/>
  <c r="CJ43"/>
  <c r="CF25"/>
  <c r="CJ25"/>
  <c r="K10" i="77"/>
  <c r="I10"/>
  <c r="K14"/>
  <c r="I14"/>
  <c r="D40" i="82"/>
  <c r="F40" s="1"/>
  <c r="H40" s="1"/>
  <c r="R40"/>
  <c r="T40" s="1"/>
  <c r="V40" s="1"/>
  <c r="CC40"/>
  <c r="BD7" i="47"/>
  <c r="BE6"/>
  <c r="N5" i="46" s="1"/>
  <c r="DG16" i="4" s="1"/>
  <c r="G22" i="11"/>
  <c r="C22"/>
  <c r="I22"/>
  <c r="G39"/>
  <c r="I39"/>
  <c r="C39"/>
  <c r="G27"/>
  <c r="I27"/>
  <c r="C27"/>
  <c r="BF45" i="78"/>
  <c r="CD36"/>
  <c r="AX48"/>
  <c r="AX38"/>
  <c r="AH42"/>
  <c r="R41"/>
  <c r="B44"/>
  <c r="DB35"/>
  <c r="DB46"/>
  <c r="CL49"/>
  <c r="CL39"/>
  <c r="BF47"/>
  <c r="R35"/>
  <c r="CT34"/>
  <c r="K40" i="82"/>
  <c r="BI40"/>
  <c r="BV40"/>
  <c r="E6" i="47"/>
  <c r="B5" i="46" s="1"/>
  <c r="C16" i="4" s="1"/>
  <c r="D7" i="47"/>
  <c r="AY7"/>
  <c r="AZ6"/>
  <c r="M5" i="46" s="1"/>
  <c r="CX16" i="4" s="1"/>
  <c r="G30" i="11"/>
  <c r="C30"/>
  <c r="I30"/>
  <c r="G28"/>
  <c r="C28"/>
  <c r="I28"/>
  <c r="BH6" i="47"/>
  <c r="BI5"/>
  <c r="O4" i="46" s="1"/>
  <c r="DP15" i="4" s="1"/>
  <c r="R50" i="78"/>
  <c r="AX50"/>
  <c r="B45"/>
  <c r="E22" i="11"/>
  <c r="E39"/>
  <c r="E27"/>
  <c r="BN36" i="78"/>
  <c r="AP41"/>
  <c r="Z44"/>
  <c r="J48"/>
  <c r="J38"/>
  <c r="AH51"/>
  <c r="CT46"/>
  <c r="CD49"/>
  <c r="CD39"/>
  <c r="BN42"/>
  <c r="R48"/>
  <c r="DB34"/>
  <c r="L41" i="228" l="1"/>
  <c r="U19" i="11"/>
  <c r="AA19"/>
  <c r="W19"/>
  <c r="Y19"/>
  <c r="J19" i="143"/>
  <c r="J20" i="219"/>
  <c r="AZ46" i="5"/>
  <c r="I26" i="217" s="1"/>
  <c r="I29"/>
  <c r="N5" i="143"/>
  <c r="N6" i="219"/>
  <c r="D47" i="230"/>
  <c r="D42"/>
  <c r="D46"/>
  <c r="D37"/>
  <c r="D36"/>
  <c r="D41"/>
  <c r="L5" i="143"/>
  <c r="L6" i="219"/>
  <c r="B14" i="143"/>
  <c r="B15" i="219"/>
  <c r="AH53" i="9"/>
  <c r="H33" i="231" s="1"/>
  <c r="H32"/>
  <c r="D16" i="143"/>
  <c r="D17" i="219"/>
  <c r="D47" i="221"/>
  <c r="D42"/>
  <c r="D46"/>
  <c r="D37"/>
  <c r="D36"/>
  <c r="D41"/>
  <c r="DS28" i="3"/>
  <c r="L8" i="209" s="1"/>
  <c r="L7"/>
  <c r="O30" i="143"/>
  <c r="O31" i="219"/>
  <c r="J8" i="143"/>
  <c r="J9" i="219"/>
  <c r="K14" i="221"/>
  <c r="K14" i="230"/>
  <c r="BC43" i="8"/>
  <c r="L23" i="221"/>
  <c r="F7" i="143"/>
  <c r="F8" i="219"/>
  <c r="AX38" i="9"/>
  <c r="K18" i="231"/>
  <c r="Y34" i="9"/>
  <c r="F14" i="231"/>
  <c r="J35" i="9"/>
  <c r="C15" i="231"/>
  <c r="M36" i="222"/>
  <c r="M42"/>
  <c r="M37"/>
  <c r="M41"/>
  <c r="M46"/>
  <c r="M47"/>
  <c r="G15" i="143"/>
  <c r="G16" i="219"/>
  <c r="AZ38" i="3"/>
  <c r="BA38" s="1"/>
  <c r="BF38" s="1"/>
  <c r="F18" i="209"/>
  <c r="L15" i="143"/>
  <c r="L16" i="219"/>
  <c r="D25" i="143"/>
  <c r="D26" i="219"/>
  <c r="B10" i="143"/>
  <c r="B11" i="219"/>
  <c r="L35" i="5"/>
  <c r="C15" i="217"/>
  <c r="C52" i="9"/>
  <c r="B31" i="230"/>
  <c r="P35" i="3"/>
  <c r="Q35" s="1"/>
  <c r="C15" i="209"/>
  <c r="T38" i="8"/>
  <c r="E18" i="221"/>
  <c r="D13" i="140"/>
  <c r="D14" i="216"/>
  <c r="B7" i="140"/>
  <c r="B8" i="216"/>
  <c r="K17" i="140"/>
  <c r="K18" i="216"/>
  <c r="F13" i="140"/>
  <c r="F14" i="216"/>
  <c r="O26" i="140"/>
  <c r="O27" i="216"/>
  <c r="F26" i="140"/>
  <c r="F27" i="216"/>
  <c r="J13" i="140"/>
  <c r="J14" i="216"/>
  <c r="J9" i="140"/>
  <c r="J10" i="216"/>
  <c r="K16" i="143"/>
  <c r="K17" i="219"/>
  <c r="G7" i="143"/>
  <c r="G8" i="219"/>
  <c r="E13" i="143"/>
  <c r="E14" i="219"/>
  <c r="AS34" i="9"/>
  <c r="J14" i="231"/>
  <c r="E37"/>
  <c r="E47"/>
  <c r="E42"/>
  <c r="Y38" i="8"/>
  <c r="F18" i="222"/>
  <c r="CV30" i="3"/>
  <c r="CW30" s="1"/>
  <c r="J10" i="209"/>
  <c r="F21" i="143"/>
  <c r="F22" i="219"/>
  <c r="DH38" i="3"/>
  <c r="DI38" s="1"/>
  <c r="DN38" s="1"/>
  <c r="K18" i="209"/>
  <c r="M7" i="143"/>
  <c r="M8" i="219"/>
  <c r="K25" i="143"/>
  <c r="K26" i="219"/>
  <c r="H27" i="143"/>
  <c r="H28" i="219"/>
  <c r="D13" i="143"/>
  <c r="D14" i="219"/>
  <c r="H26" i="143"/>
  <c r="H27" i="219"/>
  <c r="J22" i="221"/>
  <c r="BW43" i="5"/>
  <c r="L23" i="217"/>
  <c r="M13" i="143"/>
  <c r="M14" i="219"/>
  <c r="BP43" i="5"/>
  <c r="K23" i="217"/>
  <c r="C5" i="143"/>
  <c r="C6" i="219"/>
  <c r="AS30" i="9"/>
  <c r="J10" i="231"/>
  <c r="AS30" i="8"/>
  <c r="J10" i="222"/>
  <c r="Y34" i="8"/>
  <c r="F14" i="222"/>
  <c r="N11" i="143"/>
  <c r="N12" i="219"/>
  <c r="E28" i="5"/>
  <c r="B8" i="218"/>
  <c r="D37" i="3"/>
  <c r="E37" s="1"/>
  <c r="J37" s="1"/>
  <c r="B17" i="209"/>
  <c r="AN43" i="3"/>
  <c r="AO43" s="1"/>
  <c r="AT43" s="1"/>
  <c r="E23" i="195" s="1"/>
  <c r="E23" i="209"/>
  <c r="BP53" i="9"/>
  <c r="O33" i="230" s="1"/>
  <c r="O32"/>
  <c r="BJ53" i="8"/>
  <c r="N32" i="221"/>
  <c r="D12" i="143"/>
  <c r="D13" i="219"/>
  <c r="F30" i="143"/>
  <c r="F31" i="219"/>
  <c r="B19" i="143"/>
  <c r="B20" i="219"/>
  <c r="O31" i="143"/>
  <c r="O32" i="219"/>
  <c r="P47" i="3"/>
  <c r="Q47" s="1"/>
  <c r="V47" s="1"/>
  <c r="C27" i="209"/>
  <c r="M37" i="216"/>
  <c r="M47"/>
  <c r="M36"/>
  <c r="M46"/>
  <c r="M42"/>
  <c r="M41"/>
  <c r="O4" i="143"/>
  <c r="O5" i="219"/>
  <c r="C14" i="140"/>
  <c r="C15" i="216"/>
  <c r="CR47" i="5"/>
  <c r="O27" i="217"/>
  <c r="O16" i="143"/>
  <c r="O17" i="219"/>
  <c r="D32" i="3"/>
  <c r="E32" s="1"/>
  <c r="B12" i="209"/>
  <c r="M3" i="143"/>
  <c r="M4" i="219"/>
  <c r="AG34" i="5"/>
  <c r="F14" i="217"/>
  <c r="G19" i="143"/>
  <c r="G20" i="219"/>
  <c r="D50" i="115"/>
  <c r="D49" i="44"/>
  <c r="D49" i="42" s="1"/>
  <c r="T50" i="4" s="1"/>
  <c r="D30" i="206" s="1"/>
  <c r="K6" i="221"/>
  <c r="AU27" i="8"/>
  <c r="BK42" i="3"/>
  <c r="G21" i="209"/>
  <c r="BL41" i="3"/>
  <c r="BM41" s="1"/>
  <c r="AV43" i="9"/>
  <c r="K23" i="230" s="1"/>
  <c r="K22"/>
  <c r="F8" i="221"/>
  <c r="V27" i="8"/>
  <c r="AV52"/>
  <c r="K31" i="222"/>
  <c r="AC42" i="9"/>
  <c r="G21" i="231"/>
  <c r="AA53" i="8"/>
  <c r="G32" i="221"/>
  <c r="BE53" i="8"/>
  <c r="M32" i="221"/>
  <c r="AF53" i="5"/>
  <c r="F32" i="218"/>
  <c r="CQ53" i="5"/>
  <c r="O32" i="218"/>
  <c r="CC43" i="5"/>
  <c r="M23" i="218" s="1"/>
  <c r="M22"/>
  <c r="R26" i="8"/>
  <c r="E7" i="222"/>
  <c r="CQ29" i="76"/>
  <c r="CU30"/>
  <c r="BV31" i="82" s="1"/>
  <c r="W52" i="8"/>
  <c r="F31" i="222"/>
  <c r="L6" i="23"/>
  <c r="L7" i="22"/>
  <c r="C47" i="222"/>
  <c r="C42"/>
  <c r="C37"/>
  <c r="B22" i="209"/>
  <c r="D42" i="3"/>
  <c r="E42" s="1"/>
  <c r="J42" s="1"/>
  <c r="B22" i="195" s="1"/>
  <c r="C43" i="3"/>
  <c r="S43" i="9"/>
  <c r="E23" i="231" s="1"/>
  <c r="E22"/>
  <c r="N13" i="217"/>
  <c r="CI34" i="5"/>
  <c r="N14" i="217" s="1"/>
  <c r="Y43" i="5"/>
  <c r="E23" i="218" s="1"/>
  <c r="E22"/>
  <c r="CB48" i="5"/>
  <c r="M28" i="217" s="1"/>
  <c r="M27"/>
  <c r="E15" i="66"/>
  <c r="AI18" i="11"/>
  <c r="K27" i="230"/>
  <c r="AX47" i="9"/>
  <c r="E27" i="221"/>
  <c r="T47" i="8"/>
  <c r="CB29" i="5"/>
  <c r="M8" i="217"/>
  <c r="BA43" i="8"/>
  <c r="L23" i="222" s="1"/>
  <c r="L22"/>
  <c r="AH32" i="9"/>
  <c r="H12" i="231" s="1"/>
  <c r="H11"/>
  <c r="CQ27" i="5"/>
  <c r="O6" i="218"/>
  <c r="AM53" i="9"/>
  <c r="I32" i="231"/>
  <c r="Y53" i="5"/>
  <c r="E32" i="218"/>
  <c r="N24" i="53"/>
  <c r="N23" i="56"/>
  <c r="AC24" i="108"/>
  <c r="AC25" i="109" s="1"/>
  <c r="AU52" i="8"/>
  <c r="K31" i="221"/>
  <c r="Y20" i="11"/>
  <c r="U20"/>
  <c r="K48" i="44"/>
  <c r="K48" i="42" s="1"/>
  <c r="CE49" i="4" s="1"/>
  <c r="K29" i="206" s="1"/>
  <c r="K49" i="115"/>
  <c r="C5" i="66"/>
  <c r="Q8" i="11"/>
  <c r="E42" i="218"/>
  <c r="E37"/>
  <c r="E47"/>
  <c r="L17" i="221"/>
  <c r="AZ38" i="8"/>
  <c r="L18" i="221" s="1"/>
  <c r="C45" i="220"/>
  <c r="C48"/>
  <c r="C40"/>
  <c r="C38"/>
  <c r="C43"/>
  <c r="C35"/>
  <c r="AN47" i="3"/>
  <c r="AO47" s="1"/>
  <c r="AT47" s="1"/>
  <c r="E27" i="209"/>
  <c r="BE48" i="8"/>
  <c r="M28" i="221" s="1"/>
  <c r="M27"/>
  <c r="H46" i="219"/>
  <c r="H41"/>
  <c r="H36"/>
  <c r="O19" i="143"/>
  <c r="O20" i="219"/>
  <c r="BR46" i="3"/>
  <c r="N24" i="32"/>
  <c r="N24" i="38" s="1"/>
  <c r="BN33" i="78"/>
  <c r="BN37"/>
  <c r="CD47"/>
  <c r="AX51"/>
  <c r="J46"/>
  <c r="AP48"/>
  <c r="BN50"/>
  <c r="AX36"/>
  <c r="CL37"/>
  <c r="DB43"/>
  <c r="B42"/>
  <c r="R38"/>
  <c r="AH49"/>
  <c r="BN41"/>
  <c r="CT40"/>
  <c r="CS37" i="82"/>
  <c r="CU37" s="1"/>
  <c r="AT18" i="12"/>
  <c r="AV18" s="1"/>
  <c r="AV32" i="11"/>
  <c r="BA31" i="10" s="1"/>
  <c r="J36" i="78"/>
  <c r="J35"/>
  <c r="BN46"/>
  <c r="CD42"/>
  <c r="CT38"/>
  <c r="CT48"/>
  <c r="R51"/>
  <c r="J41"/>
  <c r="Z37"/>
  <c r="Z47"/>
  <c r="AP43"/>
  <c r="CL36"/>
  <c r="J40"/>
  <c r="CT50"/>
  <c r="CD45"/>
  <c r="B50"/>
  <c r="BJ40" i="82"/>
  <c r="BL40" s="1"/>
  <c r="AP34" i="78"/>
  <c r="AX35"/>
  <c r="BF49"/>
  <c r="CL42"/>
  <c r="DB38"/>
  <c r="DB48"/>
  <c r="B37"/>
  <c r="B47"/>
  <c r="R43"/>
  <c r="AH44"/>
  <c r="AX41"/>
  <c r="BF38"/>
  <c r="BN51"/>
  <c r="Z45"/>
  <c r="CS44" i="82"/>
  <c r="CU44" s="1"/>
  <c r="BJ33"/>
  <c r="BL33" s="1"/>
  <c r="BC42"/>
  <c r="BE42" s="1"/>
  <c r="BC43"/>
  <c r="BE43" s="1"/>
  <c r="T41"/>
  <c r="V41" s="1"/>
  <c r="T39"/>
  <c r="V39" s="1"/>
  <c r="F7" i="81"/>
  <c r="H7" s="1"/>
  <c r="G25" i="9"/>
  <c r="AA40" i="78"/>
  <c r="DC40"/>
  <c r="S40"/>
  <c r="L6" i="55"/>
  <c r="AT12" i="13"/>
  <c r="AV12" s="1"/>
  <c r="AT16"/>
  <c r="Y50" i="52"/>
  <c r="C23" i="31"/>
  <c r="C24" i="32" s="1"/>
  <c r="C24" i="38" s="1"/>
  <c r="O26" i="210"/>
  <c r="I14"/>
  <c r="G26"/>
  <c r="K22"/>
  <c r="BR50" i="8"/>
  <c r="AG47" i="5"/>
  <c r="J41" i="230"/>
  <c r="V30" i="110"/>
  <c r="V30" i="111" s="1"/>
  <c r="AW31" i="105" s="1"/>
  <c r="AX31" s="1"/>
  <c r="BM42" i="8"/>
  <c r="O25" i="143"/>
  <c r="O26" i="219"/>
  <c r="T47" i="9"/>
  <c r="E27" i="230"/>
  <c r="M6" i="143"/>
  <c r="M7" i="219"/>
  <c r="G13" i="11"/>
  <c r="I13"/>
  <c r="E13"/>
  <c r="G10"/>
  <c r="E10"/>
  <c r="C10"/>
  <c r="DB12"/>
  <c r="CZ12"/>
  <c r="D15" i="66"/>
  <c r="Z18" i="11"/>
  <c r="B30" i="231"/>
  <c r="D51" i="9"/>
  <c r="C47" i="216"/>
  <c r="C42"/>
  <c r="C37"/>
  <c r="AR31" i="76"/>
  <c r="AE32" i="82" s="1"/>
  <c r="AN30" i="76"/>
  <c r="BP52" i="8"/>
  <c r="O31" i="222"/>
  <c r="N21" i="143"/>
  <c r="N22" i="219"/>
  <c r="AF27" i="5"/>
  <c r="F8" i="218"/>
  <c r="B37" i="8"/>
  <c r="B17" i="221" s="1"/>
  <c r="B16"/>
  <c r="BV43" i="5"/>
  <c r="L23" i="218" s="1"/>
  <c r="L22"/>
  <c r="O6" i="221"/>
  <c r="BO27" i="8"/>
  <c r="E8" i="221"/>
  <c r="Q27" i="8"/>
  <c r="C51" i="5"/>
  <c r="B30" i="217"/>
  <c r="B8" i="221"/>
  <c r="E28" i="8"/>
  <c r="F12" i="143"/>
  <c r="F13" i="219"/>
  <c r="BC43" i="9"/>
  <c r="L23" i="230"/>
  <c r="O6"/>
  <c r="BP27" i="9"/>
  <c r="J4" i="217"/>
  <c r="J36" s="1"/>
  <c r="BI24" i="5"/>
  <c r="AM29"/>
  <c r="G8" i="218"/>
  <c r="D28" i="3"/>
  <c r="E28" s="1"/>
  <c r="B8" i="209"/>
  <c r="BB28" i="9"/>
  <c r="L7" i="231"/>
  <c r="F8" i="230"/>
  <c r="W27" i="9"/>
  <c r="C27" i="221"/>
  <c r="J47" i="8"/>
  <c r="G48"/>
  <c r="L17" i="217"/>
  <c r="BU38" i="5"/>
  <c r="L18" i="217" s="1"/>
  <c r="Q43" i="8"/>
  <c r="E22" i="221"/>
  <c r="T42" i="8"/>
  <c r="AB29"/>
  <c r="G8" i="222"/>
  <c r="I7" i="209"/>
  <c r="CI26" i="3"/>
  <c r="CJ27"/>
  <c r="CK27" s="1"/>
  <c r="AF43" i="5"/>
  <c r="F23" i="218" s="1"/>
  <c r="F22"/>
  <c r="AM42" i="5"/>
  <c r="G21" i="218"/>
  <c r="M14" i="230"/>
  <c r="BF35" i="9"/>
  <c r="M15" i="230" s="1"/>
  <c r="N13" i="221"/>
  <c r="BJ34" i="8"/>
  <c r="N14" i="221" s="1"/>
  <c r="F22"/>
  <c r="V43" i="8"/>
  <c r="F23" i="221" s="1"/>
  <c r="B42" i="8"/>
  <c r="B21" i="221"/>
  <c r="E41" i="8"/>
  <c r="BF48" i="9"/>
  <c r="M28" i="230" s="1"/>
  <c r="M27"/>
  <c r="X52" i="5"/>
  <c r="E31" i="217"/>
  <c r="Z51" i="5"/>
  <c r="CJ27"/>
  <c r="N6" i="218"/>
  <c r="C42" i="9"/>
  <c r="B21" i="230"/>
  <c r="E41" i="9"/>
  <c r="Q52" i="8"/>
  <c r="E31" i="221"/>
  <c r="L7" i="230"/>
  <c r="BA28" i="9"/>
  <c r="BC27"/>
  <c r="BA26" i="5"/>
  <c r="I7" i="218"/>
  <c r="F37"/>
  <c r="F42"/>
  <c r="F47"/>
  <c r="EE48" i="3"/>
  <c r="M28" i="209" s="1"/>
  <c r="M27"/>
  <c r="BP38" i="5"/>
  <c r="K18" i="217"/>
  <c r="D37" i="9"/>
  <c r="B17" i="231" s="1"/>
  <c r="B16"/>
  <c r="BP34" i="8"/>
  <c r="O14" i="222" s="1"/>
  <c r="O13"/>
  <c r="BG53" i="9"/>
  <c r="M32" i="231"/>
  <c r="F31" i="217"/>
  <c r="AE52" i="5"/>
  <c r="V52" i="8"/>
  <c r="F31" i="221"/>
  <c r="Y51" i="8"/>
  <c r="AL26"/>
  <c r="I7" i="222"/>
  <c r="O22" i="143"/>
  <c r="O23" i="219"/>
  <c r="J41" i="222"/>
  <c r="J36"/>
  <c r="J46"/>
  <c r="BB43" i="9"/>
  <c r="L23" i="231" s="1"/>
  <c r="L22"/>
  <c r="BQ34" i="9"/>
  <c r="O14" i="231" s="1"/>
  <c r="O13"/>
  <c r="X30" i="76"/>
  <c r="AB31"/>
  <c r="S32" i="82" s="1"/>
  <c r="F27" i="221"/>
  <c r="Y47" i="8"/>
  <c r="AQ52"/>
  <c r="J31" i="222"/>
  <c r="B30"/>
  <c r="C51" i="8"/>
  <c r="E50"/>
  <c r="BF48"/>
  <c r="M28" i="222" s="1"/>
  <c r="M27"/>
  <c r="F47" i="230"/>
  <c r="F42"/>
  <c r="F37"/>
  <c r="O31" i="209"/>
  <c r="FC52" i="3"/>
  <c r="FD51"/>
  <c r="FE51" s="1"/>
  <c r="FJ51" s="1"/>
  <c r="O31" i="195" s="1"/>
  <c r="Y26" i="5"/>
  <c r="E7" i="218"/>
  <c r="AT42" i="5"/>
  <c r="H21" i="218"/>
  <c r="AM26" i="9"/>
  <c r="I7" i="231"/>
  <c r="BB38" i="9"/>
  <c r="L18" i="231" s="1"/>
  <c r="L17"/>
  <c r="C43" i="47"/>
  <c r="C44" s="1"/>
  <c r="E29" i="143"/>
  <c r="E30" i="219"/>
  <c r="N16" i="143"/>
  <c r="N17" i="219"/>
  <c r="D36" i="217"/>
  <c r="D42"/>
  <c r="D37"/>
  <c r="D41"/>
  <c r="D46"/>
  <c r="D47"/>
  <c r="L49" i="115"/>
  <c r="L48" i="44"/>
  <c r="L48" i="42" s="1"/>
  <c r="CN49" i="4" s="1"/>
  <c r="L29" i="206" s="1"/>
  <c r="M32" i="76"/>
  <c r="Q33"/>
  <c r="J34" i="82" s="1"/>
  <c r="M34" s="1"/>
  <c r="O34" s="1"/>
  <c r="I31" i="221"/>
  <c r="AK52" i="8"/>
  <c r="C4" i="213"/>
  <c r="C23" i="34"/>
  <c r="C23" i="35"/>
  <c r="M8" i="221"/>
  <c r="BE29" i="8"/>
  <c r="F47" i="221"/>
  <c r="F42"/>
  <c r="F37"/>
  <c r="BJ47" i="8"/>
  <c r="N27" i="221" s="1"/>
  <c r="N26"/>
  <c r="F22" i="230"/>
  <c r="W43" i="9"/>
  <c r="F23" i="230" s="1"/>
  <c r="H16" i="221"/>
  <c r="AF37" i="8"/>
  <c r="H17" i="221" s="1"/>
  <c r="C15"/>
  <c r="J35" i="8"/>
  <c r="BG48" i="9"/>
  <c r="M28" i="231" s="1"/>
  <c r="M27"/>
  <c r="AV34" i="8"/>
  <c r="K14" i="222" s="1"/>
  <c r="K13"/>
  <c r="C17" i="143"/>
  <c r="C18" i="219"/>
  <c r="CC35" i="5"/>
  <c r="M15" i="218" s="1"/>
  <c r="M14"/>
  <c r="AC53" i="9"/>
  <c r="G32" i="231"/>
  <c r="M17" i="143"/>
  <c r="M18" i="219"/>
  <c r="W52" i="9"/>
  <c r="F31" i="230"/>
  <c r="Y51" i="9"/>
  <c r="B41" i="219"/>
  <c r="B36"/>
  <c r="B46"/>
  <c r="BA38" i="9"/>
  <c r="L17" i="230"/>
  <c r="BC37" i="9"/>
  <c r="AA42" i="8"/>
  <c r="G21" i="221"/>
  <c r="AD41" i="8"/>
  <c r="BL34" i="9"/>
  <c r="N14" i="231" s="1"/>
  <c r="N13"/>
  <c r="BG42" i="5"/>
  <c r="J22" i="217" s="1"/>
  <c r="J21"/>
  <c r="BL47" i="9"/>
  <c r="N27" i="231" s="1"/>
  <c r="N26"/>
  <c r="E17" i="143"/>
  <c r="E18" i="219"/>
  <c r="BI34" i="5"/>
  <c r="J14" i="218"/>
  <c r="F33" i="231"/>
  <c r="BO43" i="5"/>
  <c r="K23" i="218" s="1"/>
  <c r="K22"/>
  <c r="X26" i="9"/>
  <c r="F7" i="231"/>
  <c r="J8" i="213"/>
  <c r="J27" i="35"/>
  <c r="J16" i="143"/>
  <c r="J17" i="219"/>
  <c r="W27" i="8"/>
  <c r="F8" i="222"/>
  <c r="G14" i="143"/>
  <c r="G15" i="219"/>
  <c r="F50" i="115"/>
  <c r="F49" i="44"/>
  <c r="F49" i="42" s="1"/>
  <c r="AL50" i="4" s="1"/>
  <c r="F30" i="206" s="1"/>
  <c r="I40" i="220"/>
  <c r="I38"/>
  <c r="I35"/>
  <c r="I45"/>
  <c r="I43"/>
  <c r="I48"/>
  <c r="E14" i="221"/>
  <c r="Q35" i="8"/>
  <c r="E15" i="221" s="1"/>
  <c r="C37" i="230"/>
  <c r="C42"/>
  <c r="C47"/>
  <c r="G46" i="219"/>
  <c r="G36"/>
  <c r="G41"/>
  <c r="C42" i="209"/>
  <c r="C37"/>
  <c r="C47"/>
  <c r="C13" i="11"/>
  <c r="E28" i="9"/>
  <c r="CX12" i="11"/>
  <c r="AS34" i="8"/>
  <c r="H12" i="230"/>
  <c r="BR34" i="8"/>
  <c r="O14" i="221"/>
  <c r="G17"/>
  <c r="AN37" i="5"/>
  <c r="G17" i="217"/>
  <c r="D19" i="143"/>
  <c r="D20" i="219"/>
  <c r="BM34" i="9"/>
  <c r="N14" i="230"/>
  <c r="L21" i="143"/>
  <c r="L22" i="219"/>
  <c r="K21" i="143"/>
  <c r="K22" i="219"/>
  <c r="I7" i="143"/>
  <c r="I8" i="219"/>
  <c r="ER42" i="3"/>
  <c r="ES42" s="1"/>
  <c r="N22" i="209"/>
  <c r="B53" i="8"/>
  <c r="B32" i="221"/>
  <c r="C13" i="143"/>
  <c r="C14" i="219"/>
  <c r="G20" i="143"/>
  <c r="G21" i="219"/>
  <c r="E32" i="8"/>
  <c r="B12" i="222"/>
  <c r="C25" i="143"/>
  <c r="C26" i="219"/>
  <c r="AT52" i="5"/>
  <c r="H31" i="218"/>
  <c r="H25" i="143"/>
  <c r="H26" i="219"/>
  <c r="H19" i="143"/>
  <c r="H20" i="219"/>
  <c r="E37" i="216"/>
  <c r="E47"/>
  <c r="E42"/>
  <c r="N21" i="140"/>
  <c r="N22" i="216"/>
  <c r="D36" i="231"/>
  <c r="D42"/>
  <c r="D37"/>
  <c r="D41"/>
  <c r="D46"/>
  <c r="D47"/>
  <c r="E7" i="143"/>
  <c r="E8" i="219"/>
  <c r="M47" i="209"/>
  <c r="M42"/>
  <c r="M46"/>
  <c r="M37"/>
  <c r="M36"/>
  <c r="M41"/>
  <c r="M25" i="143"/>
  <c r="M26" i="219"/>
  <c r="I27" i="143"/>
  <c r="I28" i="219"/>
  <c r="BR34" i="9"/>
  <c r="O14" i="230"/>
  <c r="M23" i="217"/>
  <c r="Y38" i="9"/>
  <c r="F18" i="231"/>
  <c r="AX38" i="8"/>
  <c r="K18" i="222"/>
  <c r="E42"/>
  <c r="E37"/>
  <c r="E47"/>
  <c r="CV34" i="3"/>
  <c r="CW34" s="1"/>
  <c r="DB34" s="1"/>
  <c r="J14" i="209"/>
  <c r="AN35" i="3"/>
  <c r="AO35" s="1"/>
  <c r="AT35" s="1"/>
  <c r="E15" i="195" s="1"/>
  <c r="E15" i="209"/>
  <c r="BO53" i="8"/>
  <c r="O32" i="221"/>
  <c r="D7" i="140"/>
  <c r="D8" i="216"/>
  <c r="BA52" i="5"/>
  <c r="I31" i="218"/>
  <c r="AY43" i="3"/>
  <c r="F22" i="209"/>
  <c r="FD26" i="3"/>
  <c r="FE26" s="1"/>
  <c r="O6" i="209"/>
  <c r="K20" i="143"/>
  <c r="K21" i="219"/>
  <c r="Z47" i="5"/>
  <c r="E27" i="217"/>
  <c r="E37" i="9"/>
  <c r="B17" i="230"/>
  <c r="H12" i="221"/>
  <c r="BM42" i="9"/>
  <c r="N22" i="231"/>
  <c r="M37"/>
  <c r="M41"/>
  <c r="M42"/>
  <c r="M46"/>
  <c r="M47"/>
  <c r="M36"/>
  <c r="Z35" i="5"/>
  <c r="E15" i="217"/>
  <c r="F23"/>
  <c r="O11" i="143"/>
  <c r="O12" i="219"/>
  <c r="J25" i="143"/>
  <c r="J26" i="219"/>
  <c r="G25" i="143"/>
  <c r="G26" i="219"/>
  <c r="E32" i="5"/>
  <c r="B12" i="218"/>
  <c r="O5" i="143"/>
  <c r="O6" i="219"/>
  <c r="M21" i="143"/>
  <c r="M22" i="219"/>
  <c r="CD35" i="5"/>
  <c r="M15" i="217"/>
  <c r="K5" i="143"/>
  <c r="K6" i="219"/>
  <c r="L25" i="143"/>
  <c r="L26" i="219"/>
  <c r="K11" i="143"/>
  <c r="K12" i="219"/>
  <c r="H9" i="143"/>
  <c r="H10" i="219"/>
  <c r="B6" i="143"/>
  <c r="B7" i="219"/>
  <c r="AY53" i="3"/>
  <c r="F33" i="209" s="1"/>
  <c r="F32"/>
  <c r="AF53" i="8"/>
  <c r="H32" i="221"/>
  <c r="BB53" i="9"/>
  <c r="L33" i="231" s="1"/>
  <c r="L32"/>
  <c r="AV53" i="9"/>
  <c r="K33" i="230" s="1"/>
  <c r="K32"/>
  <c r="D47" i="209"/>
  <c r="D42"/>
  <c r="D46"/>
  <c r="D41"/>
  <c r="D37"/>
  <c r="D36"/>
  <c r="D26" i="140"/>
  <c r="D27" i="216"/>
  <c r="B29" i="143"/>
  <c r="B30" i="219"/>
  <c r="AZ34" i="3"/>
  <c r="BA34" s="1"/>
  <c r="BF34" s="1"/>
  <c r="F14" i="209"/>
  <c r="DG43" i="3"/>
  <c r="K22" i="209"/>
  <c r="D40" i="216"/>
  <c r="D48"/>
  <c r="D38"/>
  <c r="D35"/>
  <c r="D43"/>
  <c r="D45"/>
  <c r="M20" i="143"/>
  <c r="M21" i="219"/>
  <c r="B11" i="140"/>
  <c r="B12" i="216"/>
  <c r="K22" i="140"/>
  <c r="K23" i="216"/>
  <c r="F17" i="140"/>
  <c r="F18" i="216"/>
  <c r="H15" i="143"/>
  <c r="H16" i="219"/>
  <c r="J12" i="143"/>
  <c r="J13" i="219"/>
  <c r="E25" i="143"/>
  <c r="E26" i="219"/>
  <c r="D53" i="5"/>
  <c r="B32" i="218"/>
  <c r="BR47" i="8"/>
  <c r="O27" i="221"/>
  <c r="S27" i="9"/>
  <c r="E8" i="231"/>
  <c r="AG38" i="5"/>
  <c r="F18" i="217"/>
  <c r="S24" i="11"/>
  <c r="BQ31" i="76"/>
  <c r="BU32"/>
  <c r="BB33" i="82" s="1"/>
  <c r="J46" i="217"/>
  <c r="J47"/>
  <c r="J42"/>
  <c r="J37"/>
  <c r="C42" i="221"/>
  <c r="C37"/>
  <c r="C47"/>
  <c r="AI33" i="76"/>
  <c r="X34" i="82" s="1"/>
  <c r="AE32" i="76"/>
  <c r="AT37" i="5"/>
  <c r="H16" i="218"/>
  <c r="BF53" i="8"/>
  <c r="M32" i="222"/>
  <c r="CJ46" i="5"/>
  <c r="N25" i="218"/>
  <c r="BQ52" i="9"/>
  <c r="O31" i="231"/>
  <c r="E31" i="209"/>
  <c r="AM52" i="3"/>
  <c r="AN51"/>
  <c r="AO51" s="1"/>
  <c r="AT51" s="1"/>
  <c r="X43" i="5"/>
  <c r="E22" i="217"/>
  <c r="Z42" i="5"/>
  <c r="I25" i="9"/>
  <c r="C6" i="231"/>
  <c r="AG42" i="8"/>
  <c r="AI42" s="1"/>
  <c r="H21" i="222"/>
  <c r="K13" i="217"/>
  <c r="BN34" i="5"/>
  <c r="K14" i="217" s="1"/>
  <c r="C42" i="8"/>
  <c r="B21" i="222"/>
  <c r="D36"/>
  <c r="D42"/>
  <c r="D37"/>
  <c r="D41"/>
  <c r="D47"/>
  <c r="D46"/>
  <c r="DT51" i="11"/>
  <c r="DV51"/>
  <c r="BK52" i="8"/>
  <c r="BM52" s="1"/>
  <c r="N31" i="222"/>
  <c r="F16" i="143"/>
  <c r="F17" i="219"/>
  <c r="X49" i="4"/>
  <c r="D29" i="215" s="1"/>
  <c r="Q49" i="52"/>
  <c r="AX47" i="8"/>
  <c r="K27" i="221"/>
  <c r="AW34" i="9"/>
  <c r="K14" i="231" s="1"/>
  <c r="K13"/>
  <c r="M22" i="230"/>
  <c r="BF43" i="9"/>
  <c r="M23" i="230" s="1"/>
  <c r="S53" i="9"/>
  <c r="E33" i="231" s="1"/>
  <c r="E32"/>
  <c r="DJ28" i="76"/>
  <c r="DN29"/>
  <c r="CK30" i="82" s="1"/>
  <c r="BK47" i="9"/>
  <c r="N27" i="230" s="1"/>
  <c r="N26"/>
  <c r="K22" i="221"/>
  <c r="AU43" i="8"/>
  <c r="K23" i="221" s="1"/>
  <c r="AB42" i="8"/>
  <c r="G21" i="222"/>
  <c r="C27" i="230"/>
  <c r="H48" i="9"/>
  <c r="D42"/>
  <c r="B21" i="231"/>
  <c r="CC48" i="5"/>
  <c r="M28" i="218" s="1"/>
  <c r="M27"/>
  <c r="CT33" i="76"/>
  <c r="BU34" i="82" s="1"/>
  <c r="CP32" i="76"/>
  <c r="O13" i="217"/>
  <c r="CP34" i="5"/>
  <c r="O14" i="217" s="1"/>
  <c r="L7"/>
  <c r="BU28" i="5"/>
  <c r="N6" i="230"/>
  <c r="BK27" i="9"/>
  <c r="J26" i="221"/>
  <c r="AP47" i="8"/>
  <c r="H11" i="217"/>
  <c r="AS32" i="5"/>
  <c r="H12" i="217" s="1"/>
  <c r="C22" i="143"/>
  <c r="C23" i="219"/>
  <c r="R43" i="8"/>
  <c r="E23" i="222" s="1"/>
  <c r="E22"/>
  <c r="E22" i="230"/>
  <c r="T42" i="9"/>
  <c r="R43"/>
  <c r="AW52"/>
  <c r="K31" i="231"/>
  <c r="C42" i="5"/>
  <c r="B21" i="217"/>
  <c r="Y47" i="9"/>
  <c r="F27" i="230"/>
  <c r="R52" i="8"/>
  <c r="E31" i="222"/>
  <c r="AB37" i="8"/>
  <c r="G17" i="222" s="1"/>
  <c r="G16"/>
  <c r="AG32" i="8"/>
  <c r="H12" i="222" s="1"/>
  <c r="H11"/>
  <c r="BO27" i="5"/>
  <c r="BP27" s="1"/>
  <c r="K6" i="218"/>
  <c r="C10" i="143"/>
  <c r="C11" i="219"/>
  <c r="BL56" i="8"/>
  <c r="N33" i="220"/>
  <c r="CP53" i="5"/>
  <c r="O32" i="217"/>
  <c r="N23" i="64"/>
  <c r="DF25" i="76"/>
  <c r="AS37" i="5"/>
  <c r="H17" i="217" s="1"/>
  <c r="H16"/>
  <c r="L7" i="221"/>
  <c r="AZ28" i="8"/>
  <c r="H48"/>
  <c r="C27" i="222"/>
  <c r="BK27" i="8"/>
  <c r="N6" i="222"/>
  <c r="CJ53" i="5"/>
  <c r="N32" i="218"/>
  <c r="H24" i="8"/>
  <c r="C5" i="222"/>
  <c r="AH43" i="9"/>
  <c r="H23" i="231" s="1"/>
  <c r="H22"/>
  <c r="BG31" i="76"/>
  <c r="BK32"/>
  <c r="AT33" i="82" s="1"/>
  <c r="M22" i="221"/>
  <c r="BE43" i="8"/>
  <c r="M23" i="221" s="1"/>
  <c r="J31"/>
  <c r="AP52" i="8"/>
  <c r="AS51"/>
  <c r="J4" i="221"/>
  <c r="J36" s="1"/>
  <c r="AS22" i="8"/>
  <c r="AS14"/>
  <c r="AS6"/>
  <c r="AS19"/>
  <c r="AS11"/>
  <c r="AS10"/>
  <c r="AS15"/>
  <c r="AS12"/>
  <c r="AS17"/>
  <c r="AS16"/>
  <c r="AS8"/>
  <c r="AS21"/>
  <c r="AS13"/>
  <c r="AS5"/>
  <c r="AS18"/>
  <c r="AS23"/>
  <c r="AS7"/>
  <c r="AS20"/>
  <c r="AS4"/>
  <c r="AS9"/>
  <c r="AQ42"/>
  <c r="J22" i="222" s="1"/>
  <c r="J21"/>
  <c r="M8" i="230"/>
  <c r="BF29" i="9"/>
  <c r="M14" i="221"/>
  <c r="BE35" i="8"/>
  <c r="M15" i="221" s="1"/>
  <c r="BK47" i="8"/>
  <c r="N27" i="222" s="1"/>
  <c r="N26"/>
  <c r="BI30" i="5"/>
  <c r="J10" i="218"/>
  <c r="G25" i="8"/>
  <c r="C6" i="221"/>
  <c r="AG53" i="8"/>
  <c r="H32" i="222"/>
  <c r="R46" i="78"/>
  <c r="CD37"/>
  <c r="CT43"/>
  <c r="AH34"/>
  <c r="Z42"/>
  <c r="AP38"/>
  <c r="AX45"/>
  <c r="AH50"/>
  <c r="Z40"/>
  <c r="BN32"/>
  <c r="BF44"/>
  <c r="CL47"/>
  <c r="CD51"/>
  <c r="AH39"/>
  <c r="AX46"/>
  <c r="DB45"/>
  <c r="CS42" i="82"/>
  <c r="CU42" s="1"/>
  <c r="F41"/>
  <c r="H41" s="1"/>
  <c r="BC41"/>
  <c r="BE41" s="1"/>
  <c r="BB32" i="11"/>
  <c r="AY31" i="10" s="1"/>
  <c r="AI50" i="52"/>
  <c r="AP36" i="78"/>
  <c r="AP35"/>
  <c r="BN48"/>
  <c r="CD44"/>
  <c r="CT41"/>
  <c r="DB51"/>
  <c r="CL35"/>
  <c r="J43"/>
  <c r="Z39"/>
  <c r="Z49"/>
  <c r="AP46"/>
  <c r="R40"/>
  <c r="CD50"/>
  <c r="J45"/>
  <c r="AP40"/>
  <c r="R36"/>
  <c r="BF39"/>
  <c r="BV48"/>
  <c r="CL44"/>
  <c r="DB41"/>
  <c r="CT51"/>
  <c r="B39"/>
  <c r="B49"/>
  <c r="AH37"/>
  <c r="AH47"/>
  <c r="AX43"/>
  <c r="BF43"/>
  <c r="B40"/>
  <c r="AO40" i="82"/>
  <c r="AQ40" s="1"/>
  <c r="C40" i="78"/>
  <c r="F45" i="82"/>
  <c r="H45" s="1"/>
  <c r="T37"/>
  <c r="V37" s="1"/>
  <c r="T38"/>
  <c r="V38" s="1"/>
  <c r="M44"/>
  <c r="O44" s="1"/>
  <c r="AW50" i="52"/>
  <c r="BJ25" i="9"/>
  <c r="AX32" i="11"/>
  <c r="BB31" i="10" s="1"/>
  <c r="U50" i="52"/>
  <c r="J27" i="31"/>
  <c r="J28" i="32" s="1"/>
  <c r="J28" i="38" s="1"/>
  <c r="J47" i="222"/>
  <c r="E32" i="9"/>
  <c r="G42" i="219"/>
  <c r="AA20" i="11"/>
  <c r="CE35" i="82"/>
  <c r="CG35" s="1"/>
  <c r="CL35"/>
  <c r="CN35" s="1"/>
  <c r="CL44"/>
  <c r="CN44" s="1"/>
  <c r="CL39"/>
  <c r="CN39" s="1"/>
  <c r="CL37"/>
  <c r="CN37" s="1"/>
  <c r="F4" i="83"/>
  <c r="H4" s="1"/>
  <c r="F6"/>
  <c r="H6" s="1"/>
  <c r="F9"/>
  <c r="H9" s="1"/>
  <c r="F16"/>
  <c r="H16" s="1"/>
  <c r="F22"/>
  <c r="H22" s="1"/>
  <c r="F28"/>
  <c r="H28" s="1"/>
  <c r="F24"/>
  <c r="H24" s="1"/>
  <c r="L36" i="228"/>
  <c r="DD40" i="3"/>
  <c r="J20" i="195"/>
  <c r="BT46" i="3"/>
  <c r="G26" i="195"/>
  <c r="BB30" i="3"/>
  <c r="BF30" s="1"/>
  <c r="F10" i="210"/>
  <c r="EN46" i="3"/>
  <c r="M26" i="195"/>
  <c r="EB41" i="3"/>
  <c r="L21" i="195"/>
  <c r="DD33" i="3"/>
  <c r="J13" i="195"/>
  <c r="BT35" i="3"/>
  <c r="G15" i="195"/>
  <c r="FF30" i="3"/>
  <c r="FJ30" s="1"/>
  <c r="O10" i="210"/>
  <c r="FF37" i="3"/>
  <c r="FJ37" s="1"/>
  <c r="O17" i="210"/>
  <c r="ET36" i="3"/>
  <c r="EX36" s="1"/>
  <c r="N16" i="210"/>
  <c r="DV38" i="3"/>
  <c r="L18" i="210"/>
  <c r="BB41" i="3"/>
  <c r="BF41" s="1"/>
  <c r="F21" i="210"/>
  <c r="BB33" i="3"/>
  <c r="BF33" s="1"/>
  <c r="F13" i="210"/>
  <c r="CX32" i="3"/>
  <c r="DB32" s="1"/>
  <c r="J12" i="210"/>
  <c r="DJ32" i="3"/>
  <c r="DN32" s="1"/>
  <c r="K12" i="210"/>
  <c r="ET35" i="3"/>
  <c r="EX35" s="1"/>
  <c r="N15" i="210"/>
  <c r="DJ37" i="3"/>
  <c r="DN37" s="1"/>
  <c r="K17" i="210"/>
  <c r="BZ42" i="3"/>
  <c r="H22" i="210"/>
  <c r="FF43" i="3"/>
  <c r="FJ43" s="1"/>
  <c r="O23" i="210"/>
  <c r="FF35" i="3"/>
  <c r="FJ35" s="1"/>
  <c r="O15" i="210"/>
  <c r="DV36" i="3"/>
  <c r="L16" i="210"/>
  <c r="CX36" i="3"/>
  <c r="DB36" s="1"/>
  <c r="J16" i="210"/>
  <c r="BZ40" i="3"/>
  <c r="H20" i="210"/>
  <c r="BB43" i="3"/>
  <c r="F23" i="210"/>
  <c r="BB35" i="3"/>
  <c r="BF35" s="1"/>
  <c r="F15" i="210"/>
  <c r="BN30" i="3"/>
  <c r="G10" i="210"/>
  <c r="ET29" i="3"/>
  <c r="N9" i="210"/>
  <c r="ET45" i="3"/>
  <c r="N25" i="210"/>
  <c r="DV39" i="3"/>
  <c r="DZ39" s="1"/>
  <c r="L19" i="210"/>
  <c r="CL46" i="3"/>
  <c r="I26" i="210"/>
  <c r="BZ38" i="3"/>
  <c r="CD38" s="1"/>
  <c r="H18" i="210"/>
  <c r="BN39" i="3"/>
  <c r="BR39" s="1"/>
  <c r="G19" i="210"/>
  <c r="ET43" i="3"/>
  <c r="EX43" s="1"/>
  <c r="N23" i="210"/>
  <c r="BN32" i="3"/>
  <c r="G12" i="210"/>
  <c r="ET34" i="3"/>
  <c r="N14" i="210"/>
  <c r="CL39" i="3"/>
  <c r="CP39" s="1"/>
  <c r="I19" i="210"/>
  <c r="L36" i="3"/>
  <c r="B16" i="195"/>
  <c r="AV34" i="3"/>
  <c r="E14" i="195"/>
  <c r="AP31" i="3"/>
  <c r="AT31" s="1"/>
  <c r="E11" i="210"/>
  <c r="AP41" i="3"/>
  <c r="AT41" s="1"/>
  <c r="E21" i="210"/>
  <c r="AP45" i="3"/>
  <c r="AT45" s="1"/>
  <c r="E25" i="210"/>
  <c r="BN49" i="3"/>
  <c r="G29" i="210"/>
  <c r="R33" i="3"/>
  <c r="V33" s="1"/>
  <c r="C13" i="210"/>
  <c r="AD32" i="3"/>
  <c r="AH32" s="1"/>
  <c r="D12" i="210"/>
  <c r="AD36" i="3"/>
  <c r="D16" i="210"/>
  <c r="ET41" i="3"/>
  <c r="EX41" s="1"/>
  <c r="N21" i="210"/>
  <c r="X45" i="3"/>
  <c r="C25" i="195"/>
  <c r="AV49" i="3"/>
  <c r="E29" i="195"/>
  <c r="AJ41" i="3"/>
  <c r="D21" i="195"/>
  <c r="DP31" i="3"/>
  <c r="K11" i="195"/>
  <c r="BH51" i="3"/>
  <c r="F31" i="195"/>
  <c r="AV51" i="3"/>
  <c r="E31" i="195"/>
  <c r="F51" i="3"/>
  <c r="B31" i="210"/>
  <c r="DJ43" i="3"/>
  <c r="K23" i="210"/>
  <c r="R52" i="3"/>
  <c r="C32" i="210"/>
  <c r="AD52" i="3"/>
  <c r="D32" i="210"/>
  <c r="BN52" i="3"/>
  <c r="G32" i="210"/>
  <c r="R44" i="3"/>
  <c r="V44" s="1"/>
  <c r="C24" i="210"/>
  <c r="F44" i="3"/>
  <c r="B24" i="210"/>
  <c r="DV46" i="3"/>
  <c r="DZ46" s="1"/>
  <c r="L26" i="210"/>
  <c r="BN36" i="3"/>
  <c r="G16" i="210"/>
  <c r="FF40" i="3"/>
  <c r="FJ40" s="1"/>
  <c r="O20" i="210"/>
  <c r="AJ35" i="3"/>
  <c r="D15" i="195"/>
  <c r="BB52" i="3"/>
  <c r="F32" i="210"/>
  <c r="EH52" i="3"/>
  <c r="M32" i="210"/>
  <c r="BB47" i="3"/>
  <c r="BF47" s="1"/>
  <c r="F27" i="210"/>
  <c r="BN47" i="3"/>
  <c r="G27" i="210"/>
  <c r="BZ47" i="3"/>
  <c r="CD47" s="1"/>
  <c r="H27" i="210"/>
  <c r="DJ50" i="3"/>
  <c r="K30" i="210"/>
  <c r="DJ29" i="3"/>
  <c r="K9" i="210"/>
  <c r="ET52" i="3"/>
  <c r="N32" i="210"/>
  <c r="L39" i="3"/>
  <c r="B19" i="195"/>
  <c r="FL36" i="3"/>
  <c r="O16" i="195"/>
  <c r="AV48" i="3"/>
  <c r="E28" i="195"/>
  <c r="FL42" i="3"/>
  <c r="O22" i="195"/>
  <c r="DD38" i="3"/>
  <c r="J18" i="195"/>
  <c r="X41" i="3"/>
  <c r="C21" i="195"/>
  <c r="DP40" i="3"/>
  <c r="K20" i="195"/>
  <c r="BH46" i="3"/>
  <c r="F26" i="195"/>
  <c r="X34" i="3"/>
  <c r="C14" i="195"/>
  <c r="DP41" i="3"/>
  <c r="K21" i="195"/>
  <c r="L38" i="3"/>
  <c r="B18" i="195"/>
  <c r="AJ38" i="3"/>
  <c r="D18" i="195"/>
  <c r="CR43" i="3"/>
  <c r="I23" i="195"/>
  <c r="AV47" i="3"/>
  <c r="E27" i="195"/>
  <c r="EZ38" i="3"/>
  <c r="N18" i="195"/>
  <c r="BT38" i="3"/>
  <c r="G18" i="195"/>
  <c r="L41" i="3"/>
  <c r="B21" i="195"/>
  <c r="AV40" i="3"/>
  <c r="E20" i="195"/>
  <c r="AV38" i="3"/>
  <c r="E18" i="195"/>
  <c r="CR38" i="3"/>
  <c r="I18" i="195"/>
  <c r="BH48" i="3"/>
  <c r="F28" i="195"/>
  <c r="DD35" i="3"/>
  <c r="J15" i="195"/>
  <c r="CF34" i="3"/>
  <c r="H14" i="195"/>
  <c r="AV33" i="3"/>
  <c r="E13" i="195"/>
  <c r="EB45" i="3"/>
  <c r="L25" i="195"/>
  <c r="FL45" i="3"/>
  <c r="O25" i="195"/>
  <c r="X36" i="3"/>
  <c r="C16" i="195"/>
  <c r="CR34" i="3"/>
  <c r="I14" i="195"/>
  <c r="L34" i="3"/>
  <c r="B14" i="195"/>
  <c r="AV32" i="3"/>
  <c r="E12" i="195"/>
  <c r="L35" i="3"/>
  <c r="B15" i="195"/>
  <c r="X39" i="3"/>
  <c r="C19" i="195"/>
  <c r="L46" i="3"/>
  <c r="B26" i="195"/>
  <c r="X47" i="3"/>
  <c r="C27" i="195"/>
  <c r="DV35" i="3"/>
  <c r="DZ35" s="1"/>
  <c r="L15" i="210"/>
  <c r="BN34" i="3"/>
  <c r="BR34" s="1"/>
  <c r="G14" i="210"/>
  <c r="AP53" i="3"/>
  <c r="E33" i="210"/>
  <c r="ET53" i="3"/>
  <c r="N33" i="210"/>
  <c r="BN45" i="3"/>
  <c r="BR45" s="1"/>
  <c r="G25" i="210"/>
  <c r="AD44" i="3"/>
  <c r="AH44" s="1"/>
  <c r="D24" i="210"/>
  <c r="R32" i="3"/>
  <c r="V32" s="1"/>
  <c r="C12" i="210"/>
  <c r="CL49" i="3"/>
  <c r="I29" i="210"/>
  <c r="EH48" i="3"/>
  <c r="M28" i="210"/>
  <c r="CX53" i="3"/>
  <c r="J33" i="210"/>
  <c r="F47" i="3"/>
  <c r="J47" s="1"/>
  <c r="B27" i="210"/>
  <c r="CL40" i="3"/>
  <c r="CP40" s="1"/>
  <c r="I20" i="210"/>
  <c r="AD31" i="3"/>
  <c r="AH31" s="1"/>
  <c r="D11" i="210"/>
  <c r="CX37" i="3"/>
  <c r="DB37" s="1"/>
  <c r="J17" i="210"/>
  <c r="AP30" i="3"/>
  <c r="AT30" s="1"/>
  <c r="E10" i="210"/>
  <c r="BN53" i="3"/>
  <c r="G33" i="210"/>
  <c r="G47" i="215"/>
  <c r="G42"/>
  <c r="G37"/>
  <c r="H46"/>
  <c r="H41"/>
  <c r="H36"/>
  <c r="L46"/>
  <c r="L41"/>
  <c r="L36"/>
  <c r="C46"/>
  <c r="C41"/>
  <c r="C36"/>
  <c r="J47"/>
  <c r="J42"/>
  <c r="J37"/>
  <c r="N46"/>
  <c r="N41"/>
  <c r="N36"/>
  <c r="G46"/>
  <c r="G41"/>
  <c r="G36"/>
  <c r="E46"/>
  <c r="E41"/>
  <c r="E36"/>
  <c r="I46"/>
  <c r="I41"/>
  <c r="I36"/>
  <c r="I47"/>
  <c r="I37"/>
  <c r="I42"/>
  <c r="AP52" i="3"/>
  <c r="E32" i="210"/>
  <c r="AD43" i="3"/>
  <c r="AH43" s="1"/>
  <c r="D23" i="210"/>
  <c r="F40" i="3"/>
  <c r="J40" s="1"/>
  <c r="B20" i="210"/>
  <c r="R43" i="3"/>
  <c r="V43" s="1"/>
  <c r="C23" i="210"/>
  <c r="BN43" i="3"/>
  <c r="G23" i="210"/>
  <c r="CX43" i="3"/>
  <c r="DB43" s="1"/>
  <c r="J23" i="210"/>
  <c r="FF44" i="3"/>
  <c r="FJ44" s="1"/>
  <c r="O24" i="210"/>
  <c r="BZ33" i="3"/>
  <c r="CD33" s="1"/>
  <c r="H13" i="210"/>
  <c r="AP42" i="3"/>
  <c r="AT42" s="1"/>
  <c r="E22" i="210"/>
  <c r="R40" i="3"/>
  <c r="V40" s="1"/>
  <c r="C20" i="210"/>
  <c r="AD34" i="3"/>
  <c r="D14" i="210"/>
  <c r="F50" i="3"/>
  <c r="J50" s="1"/>
  <c r="B30" i="210"/>
  <c r="EH36" i="3"/>
  <c r="EL36" s="1"/>
  <c r="M16" i="210"/>
  <c r="AP27" i="3"/>
  <c r="AT27" s="1"/>
  <c r="E7" i="210"/>
  <c r="DV40" i="3"/>
  <c r="DZ40" s="1"/>
  <c r="L20" i="210"/>
  <c r="EH45" i="3"/>
  <c r="EL45" s="1"/>
  <c r="M25" i="210"/>
  <c r="AD45" i="3"/>
  <c r="AH45" s="1"/>
  <c r="D25" i="210"/>
  <c r="CX50" i="3"/>
  <c r="J30" i="210"/>
  <c r="R35" i="3"/>
  <c r="C15" i="210"/>
  <c r="AP28" i="3"/>
  <c r="AT28" s="1"/>
  <c r="E8" i="210"/>
  <c r="DJ30" i="3"/>
  <c r="DN30" s="1"/>
  <c r="K10" i="210"/>
  <c r="BB44" i="3"/>
  <c r="BF44" s="1"/>
  <c r="F24" i="210"/>
  <c r="AD30" i="3"/>
  <c r="D10" i="210"/>
  <c r="CL32" i="3"/>
  <c r="CP32" s="1"/>
  <c r="I12" i="210"/>
  <c r="N37"/>
  <c r="N42"/>
  <c r="DV47" i="3"/>
  <c r="L27" i="210"/>
  <c r="ET32" i="3"/>
  <c r="N12" i="210"/>
  <c r="L45" i="228"/>
  <c r="L40"/>
  <c r="L35"/>
  <c r="I40"/>
  <c r="I45"/>
  <c r="I35"/>
  <c r="I46"/>
  <c r="I36"/>
  <c r="I41"/>
  <c r="CS40" i="82"/>
  <c r="CU40" s="1"/>
  <c r="V35" i="3"/>
  <c r="CX56" i="11"/>
  <c r="D41" i="215"/>
  <c r="B41"/>
  <c r="C42"/>
  <c r="J36"/>
  <c r="J46"/>
  <c r="M41"/>
  <c r="F36"/>
  <c r="F46"/>
  <c r="DP38" i="3"/>
  <c r="K18" i="195"/>
  <c r="BH38" i="3"/>
  <c r="F18" i="195"/>
  <c r="CL30" i="3"/>
  <c r="CP30" s="1"/>
  <c r="I10" i="210"/>
  <c r="DD34" i="3"/>
  <c r="J14" i="195"/>
  <c r="FF41" i="3"/>
  <c r="FJ41" s="1"/>
  <c r="O21" i="210"/>
  <c r="FF33" i="3"/>
  <c r="O13" i="210"/>
  <c r="EH38" i="3"/>
  <c r="EL38" s="1"/>
  <c r="M18" i="210"/>
  <c r="BN41" i="3"/>
  <c r="G21" i="210"/>
  <c r="BB37" i="3"/>
  <c r="F17" i="210"/>
  <c r="BB31" i="3"/>
  <c r="BF31" s="1"/>
  <c r="F11" i="210"/>
  <c r="ET47" i="3"/>
  <c r="N27" i="210"/>
  <c r="EH37" i="3"/>
  <c r="EL37" s="1"/>
  <c r="M17" i="210"/>
  <c r="CL44" i="3"/>
  <c r="CP44" s="1"/>
  <c r="I24" i="210"/>
  <c r="BN37" i="3"/>
  <c r="G17" i="210"/>
  <c r="FF47" i="3"/>
  <c r="FJ47" s="1"/>
  <c r="O27" i="210"/>
  <c r="FF39" i="3"/>
  <c r="FJ39" s="1"/>
  <c r="O19" i="210"/>
  <c r="EH39" i="3"/>
  <c r="EL39" s="1"/>
  <c r="M19" i="210"/>
  <c r="DV34" i="3"/>
  <c r="DZ34" s="1"/>
  <c r="L14" i="210"/>
  <c r="BZ45" i="3"/>
  <c r="CD45" s="1"/>
  <c r="H25" i="210"/>
  <c r="BN44" i="3"/>
  <c r="BR44" s="1"/>
  <c r="G24" i="210"/>
  <c r="BB39" i="3"/>
  <c r="BF39" s="1"/>
  <c r="F19" i="210"/>
  <c r="FF49" i="3"/>
  <c r="FJ49" s="1"/>
  <c r="O29" i="210"/>
  <c r="DV32" i="3"/>
  <c r="L12" i="210"/>
  <c r="ET31" i="3"/>
  <c r="EX31" s="1"/>
  <c r="N11" i="210"/>
  <c r="ET33" i="3"/>
  <c r="N13" i="210"/>
  <c r="CX39" i="3"/>
  <c r="DB39" s="1"/>
  <c r="J19" i="210"/>
  <c r="BZ44" i="3"/>
  <c r="CD44" s="1"/>
  <c r="H24" i="210"/>
  <c r="BZ35" i="3"/>
  <c r="H15" i="210"/>
  <c r="ET30" i="3"/>
  <c r="EX30" s="1"/>
  <c r="N10" i="210"/>
  <c r="ET39" i="3"/>
  <c r="EX39" s="1"/>
  <c r="N19" i="210"/>
  <c r="FF48" i="3"/>
  <c r="FJ48" s="1"/>
  <c r="O28" i="210"/>
  <c r="EH41" i="3"/>
  <c r="M21" i="210"/>
  <c r="DJ34" i="3"/>
  <c r="K14" i="210"/>
  <c r="FF32" i="3"/>
  <c r="O12" i="210"/>
  <c r="F48" i="3"/>
  <c r="J48" s="1"/>
  <c r="B28" i="210"/>
  <c r="F49" i="3"/>
  <c r="J49" s="1"/>
  <c r="B29" i="210"/>
  <c r="L37" i="3"/>
  <c r="B17" i="195"/>
  <c r="AV43" i="3"/>
  <c r="AP50"/>
  <c r="E30" i="210"/>
  <c r="EH50" i="3"/>
  <c r="M30" i="210"/>
  <c r="CX48" i="3"/>
  <c r="J28" i="210"/>
  <c r="AJ33" i="3"/>
  <c r="D13" i="195"/>
  <c r="BH49" i="3"/>
  <c r="F29" i="195"/>
  <c r="AD49" i="3"/>
  <c r="D29" i="210"/>
  <c r="BZ52" i="3"/>
  <c r="H32" i="210"/>
  <c r="FF52" i="3"/>
  <c r="O32" i="210"/>
  <c r="AD48" i="3"/>
  <c r="D28" i="210"/>
  <c r="AD40" i="3"/>
  <c r="AH40" s="1"/>
  <c r="D20" i="210"/>
  <c r="BZ46" i="3"/>
  <c r="CD46" s="1"/>
  <c r="H26" i="210"/>
  <c r="BN33" i="3"/>
  <c r="BR33" s="1"/>
  <c r="G13" i="210"/>
  <c r="DV31" i="3"/>
  <c r="L11" i="210"/>
  <c r="CX52" i="3"/>
  <c r="J32" i="210"/>
  <c r="F52" i="3"/>
  <c r="B32" i="210"/>
  <c r="CL52" i="3"/>
  <c r="I32" i="210"/>
  <c r="R49" i="3"/>
  <c r="C29" i="210"/>
  <c r="CX46" i="3"/>
  <c r="J26" i="210"/>
  <c r="BZ48" i="3"/>
  <c r="H28" i="210"/>
  <c r="ET46" i="3"/>
  <c r="N26" i="210"/>
  <c r="EH47" i="3"/>
  <c r="M27" i="210"/>
  <c r="BZ50" i="3"/>
  <c r="H30" i="210"/>
  <c r="FL50" i="3"/>
  <c r="O30" i="195"/>
  <c r="DV30" i="3"/>
  <c r="L10" i="210"/>
  <c r="DJ52" i="3"/>
  <c r="K32" i="210"/>
  <c r="L31" i="3"/>
  <c r="B11" i="195"/>
  <c r="L45" i="3"/>
  <c r="B25" i="195"/>
  <c r="CR31" i="3"/>
  <c r="I11" i="195"/>
  <c r="DP36" i="3"/>
  <c r="K16" i="195"/>
  <c r="AV36" i="3"/>
  <c r="E16" i="195"/>
  <c r="EN44" i="3"/>
  <c r="M24" i="195"/>
  <c r="BT40" i="3"/>
  <c r="G20" i="195"/>
  <c r="DP46" i="3"/>
  <c r="K26" i="195"/>
  <c r="FL46" i="3"/>
  <c r="O26" i="195"/>
  <c r="BH36" i="3"/>
  <c r="F16" i="195"/>
  <c r="DP39" i="3"/>
  <c r="K19" i="195"/>
  <c r="AJ46" i="3"/>
  <c r="D26" i="195"/>
  <c r="BH34" i="3"/>
  <c r="F14" i="195"/>
  <c r="BH40" i="3"/>
  <c r="F20" i="195"/>
  <c r="CR45" i="3"/>
  <c r="I25" i="195"/>
  <c r="EB44" i="3"/>
  <c r="L24" i="195"/>
  <c r="CR37" i="3"/>
  <c r="I17" i="195"/>
  <c r="AV46" i="3"/>
  <c r="E26" i="195"/>
  <c r="BH45" i="3"/>
  <c r="F25" i="195"/>
  <c r="X38" i="3"/>
  <c r="C18" i="195"/>
  <c r="CR42" i="3"/>
  <c r="I22" i="195"/>
  <c r="L33" i="3"/>
  <c r="B13" i="195"/>
  <c r="BH50" i="3"/>
  <c r="F30" i="195"/>
  <c r="CF39" i="3"/>
  <c r="H19" i="195"/>
  <c r="X42" i="3"/>
  <c r="C22" i="195"/>
  <c r="DP45" i="3"/>
  <c r="K25" i="195"/>
  <c r="AV44" i="3"/>
  <c r="E24" i="195"/>
  <c r="CR35" i="3"/>
  <c r="I15" i="195"/>
  <c r="DP44" i="3"/>
  <c r="K24" i="195"/>
  <c r="AV39" i="3"/>
  <c r="E19" i="195"/>
  <c r="FL38" i="3"/>
  <c r="O18" i="195"/>
  <c r="EN40" i="3"/>
  <c r="M20" i="195"/>
  <c r="DV52" i="3"/>
  <c r="L32" i="210"/>
  <c r="DJ35" i="3"/>
  <c r="DN35" s="1"/>
  <c r="K15" i="210"/>
  <c r="R37" i="3"/>
  <c r="V37" s="1"/>
  <c r="C17" i="210"/>
  <c r="CL53" i="3"/>
  <c r="I33" i="210"/>
  <c r="EH53" i="3"/>
  <c r="M33" i="210"/>
  <c r="BZ37" i="3"/>
  <c r="H17" i="210"/>
  <c r="R48" i="3"/>
  <c r="C28" i="210"/>
  <c r="CL33" i="3"/>
  <c r="CP33" s="1"/>
  <c r="I13" i="210"/>
  <c r="CL41" i="3"/>
  <c r="CP41" s="1"/>
  <c r="I21" i="210"/>
  <c r="AD53" i="3"/>
  <c r="D33" i="210"/>
  <c r="BZ53" i="3"/>
  <c r="H33" i="210"/>
  <c r="DV53" i="3"/>
  <c r="L33" i="210"/>
  <c r="CX44" i="3"/>
  <c r="J24" i="210"/>
  <c r="ET42" i="3"/>
  <c r="N22" i="210"/>
  <c r="DV49" i="3"/>
  <c r="L29" i="210"/>
  <c r="AD50" i="3"/>
  <c r="D30" i="210"/>
  <c r="R53" i="3"/>
  <c r="C33" i="210"/>
  <c r="DJ53" i="3"/>
  <c r="K33" i="210"/>
  <c r="FF53" i="3"/>
  <c r="O33" i="210"/>
  <c r="F53" i="3"/>
  <c r="B33" i="210"/>
  <c r="BB53" i="3"/>
  <c r="F33" i="210"/>
  <c r="L47" i="215"/>
  <c r="L42"/>
  <c r="L37"/>
  <c r="N47"/>
  <c r="N42"/>
  <c r="N37"/>
  <c r="F47"/>
  <c r="F42"/>
  <c r="F37"/>
  <c r="H47"/>
  <c r="H42"/>
  <c r="H37"/>
  <c r="E47"/>
  <c r="E42"/>
  <c r="E37"/>
  <c r="K46"/>
  <c r="K41"/>
  <c r="K36"/>
  <c r="M47"/>
  <c r="M42"/>
  <c r="M37"/>
  <c r="ET28" i="3"/>
  <c r="N8" i="210"/>
  <c r="F32" i="3"/>
  <c r="J32" s="1"/>
  <c r="B12" i="210"/>
  <c r="ET48" i="3"/>
  <c r="N28" i="210"/>
  <c r="ET37" i="3"/>
  <c r="EX37" s="1"/>
  <c r="N17" i="210"/>
  <c r="CX45" i="3"/>
  <c r="J25" i="210"/>
  <c r="ET40" i="3"/>
  <c r="EX40" s="1"/>
  <c r="N20" i="210"/>
  <c r="AD42" i="3"/>
  <c r="AH42" s="1"/>
  <c r="D22" i="210"/>
  <c r="AD39" i="3"/>
  <c r="AH39" s="1"/>
  <c r="D19" i="210"/>
  <c r="AD47" i="3"/>
  <c r="AH47" s="1"/>
  <c r="D27" i="210"/>
  <c r="BN31" i="3"/>
  <c r="G11" i="210"/>
  <c r="R46" i="3"/>
  <c r="V46" s="1"/>
  <c r="C26" i="210"/>
  <c r="F30" i="3"/>
  <c r="J30" s="1"/>
  <c r="B10" i="210"/>
  <c r="EH43" i="3"/>
  <c r="M23" i="210"/>
  <c r="DV33" i="3"/>
  <c r="L13" i="210"/>
  <c r="AD37" i="3"/>
  <c r="AH37" s="1"/>
  <c r="D17" i="210"/>
  <c r="AP37" i="3"/>
  <c r="AT37" s="1"/>
  <c r="E17" i="210"/>
  <c r="DJ48" i="3"/>
  <c r="K28" i="210"/>
  <c r="FF31" i="3"/>
  <c r="FJ31" s="1"/>
  <c r="O11" i="210"/>
  <c r="BZ36" i="3"/>
  <c r="H16" i="210"/>
  <c r="BB32" i="3"/>
  <c r="BF32" s="1"/>
  <c r="F12" i="210"/>
  <c r="R31" i="3"/>
  <c r="V31" s="1"/>
  <c r="C11" i="210"/>
  <c r="AP29" i="3"/>
  <c r="AT29" s="1"/>
  <c r="E9" i="210"/>
  <c r="DJ47" i="3"/>
  <c r="DN47" s="1"/>
  <c r="K27" i="210"/>
  <c r="CL36" i="3"/>
  <c r="CP36" s="1"/>
  <c r="I16" i="210"/>
  <c r="I48" i="206"/>
  <c r="I43"/>
  <c r="I38"/>
  <c r="I45"/>
  <c r="I40"/>
  <c r="I35"/>
  <c r="C45"/>
  <c r="C40"/>
  <c r="C35"/>
  <c r="C48"/>
  <c r="C43"/>
  <c r="C38"/>
  <c r="K42" i="210"/>
  <c r="CX31" i="3"/>
  <c r="DB31" s="1"/>
  <c r="J11" i="210"/>
  <c r="G45" i="228"/>
  <c r="G35"/>
  <c r="G40"/>
  <c r="G46"/>
  <c r="G36"/>
  <c r="G41"/>
  <c r="L37" i="210"/>
  <c r="E42"/>
  <c r="E37"/>
  <c r="EX32" i="3"/>
  <c r="CE42" i="82"/>
  <c r="CG42" s="1"/>
  <c r="CE37"/>
  <c r="CG37" s="1"/>
  <c r="CE45"/>
  <c r="CG45" s="1"/>
  <c r="CL40"/>
  <c r="CN40" s="1"/>
  <c r="AV16" i="13"/>
  <c r="DT56" i="11"/>
  <c r="CJ56"/>
  <c r="AA34" i="82"/>
  <c r="AC34" s="1"/>
  <c r="E56" i="11"/>
  <c r="D36" i="215"/>
  <c r="B36"/>
  <c r="C37"/>
  <c r="C47"/>
  <c r="M36"/>
  <c r="K37"/>
  <c r="K47"/>
  <c r="BR53" i="10"/>
  <c r="BR55" s="1"/>
  <c r="BR56" i="11"/>
  <c r="CC53" i="10"/>
  <c r="CC55" s="1"/>
  <c r="BY56" i="11"/>
  <c r="U6" i="47"/>
  <c r="V5"/>
  <c r="F4" i="46" s="1"/>
  <c r="M32" i="61"/>
  <c r="M33" i="60"/>
  <c r="M33" i="59" s="1"/>
  <c r="X34" i="7" s="1"/>
  <c r="M14" i="228" s="1"/>
  <c r="E51" i="115"/>
  <c r="E50" i="44"/>
  <c r="E50" i="42" s="1"/>
  <c r="AC51" i="4" s="1"/>
  <c r="E31" i="206" s="1"/>
  <c r="C22" i="64"/>
  <c r="K24" i="76"/>
  <c r="D27" i="33"/>
  <c r="D28" i="36"/>
  <c r="D28" i="39" s="1"/>
  <c r="D28" i="27" s="1"/>
  <c r="D28" i="37"/>
  <c r="DH12" i="4"/>
  <c r="N12" i="50"/>
  <c r="AM6" i="47"/>
  <c r="J5" i="46" s="1"/>
  <c r="AL7" i="47"/>
  <c r="AG31" i="76"/>
  <c r="AK32"/>
  <c r="Z33" i="82" s="1"/>
  <c r="AT9" i="13"/>
  <c r="AT9" i="12"/>
  <c r="R6" i="47"/>
  <c r="E5" i="46" s="1"/>
  <c r="Q7" i="47"/>
  <c r="Z31" i="76"/>
  <c r="Q32" i="82" s="1"/>
  <c r="V30" i="76"/>
  <c r="DB40" i="78"/>
  <c r="AX54"/>
  <c r="CT54"/>
  <c r="R54"/>
  <c r="BF54"/>
  <c r="CL54"/>
  <c r="J54"/>
  <c r="BN54"/>
  <c r="Z54"/>
  <c r="CD54"/>
  <c r="B54"/>
  <c r="AP54"/>
  <c r="DB54"/>
  <c r="AH54"/>
  <c r="BQ53" i="10"/>
  <c r="BQ55" s="1"/>
  <c r="BT56" i="11"/>
  <c r="CB53" i="10"/>
  <c r="CB55" s="1"/>
  <c r="BW56" i="11"/>
  <c r="DK29"/>
  <c r="DM29"/>
  <c r="DI29"/>
  <c r="DR25"/>
  <c r="DV25"/>
  <c r="CG12" i="4"/>
  <c r="K12" i="50"/>
  <c r="H11" i="49"/>
  <c r="M11"/>
  <c r="N11"/>
  <c r="B11"/>
  <c r="G11"/>
  <c r="G11" i="50" s="1"/>
  <c r="AD11" i="90"/>
  <c r="K11" i="49"/>
  <c r="E11"/>
  <c r="E11" i="50" s="1"/>
  <c r="B10" i="73"/>
  <c r="O9" i="45"/>
  <c r="I11" i="49"/>
  <c r="I11" i="50" s="1"/>
  <c r="C11" i="49"/>
  <c r="C11" i="50" s="1"/>
  <c r="J11" i="49"/>
  <c r="J11" i="50" s="1"/>
  <c r="E10" i="73"/>
  <c r="L11" i="49"/>
  <c r="L11" i="50" s="1"/>
  <c r="F11" i="49"/>
  <c r="F11" i="50" s="1"/>
  <c r="D11" i="49"/>
  <c r="DU31" i="76"/>
  <c r="CP32" i="82" s="1"/>
  <c r="DQ30" i="76"/>
  <c r="AH53" i="10"/>
  <c r="CF51" i="11"/>
  <c r="CJ51"/>
  <c r="AT5" i="12"/>
  <c r="AT5" i="13"/>
  <c r="AT21"/>
  <c r="AT21" i="12"/>
  <c r="AV21" s="1"/>
  <c r="M34" i="34"/>
  <c r="M34" i="36" s="1"/>
  <c r="M34" i="39" s="1"/>
  <c r="M34" i="27" s="1"/>
  <c r="M34" i="35"/>
  <c r="M34" i="37" s="1"/>
  <c r="D32" i="76"/>
  <c r="H33"/>
  <c r="C34" i="82" s="1"/>
  <c r="C33" i="76"/>
  <c r="G33" s="1"/>
  <c r="L11" i="66"/>
  <c r="CT14" i="11"/>
  <c r="L12" i="53"/>
  <c r="J28" i="33"/>
  <c r="J29" i="37"/>
  <c r="J29" i="40" s="1"/>
  <c r="J29" i="28" s="1"/>
  <c r="J29" i="36"/>
  <c r="J29" i="39" s="1"/>
  <c r="J29" i="27" s="1"/>
  <c r="K8" i="77"/>
  <c r="BJ42" i="82"/>
  <c r="BL42" s="1"/>
  <c r="DD56" i="11"/>
  <c r="AX34" i="78"/>
  <c r="CE40" i="82"/>
  <c r="CG40" s="1"/>
  <c r="K4" i="77"/>
  <c r="CS39" i="82"/>
  <c r="CU39" s="1"/>
  <c r="CS45"/>
  <c r="CU45" s="1"/>
  <c r="BJ38"/>
  <c r="BL38" s="1"/>
  <c r="BJ43"/>
  <c r="BL43" s="1"/>
  <c r="BJ45"/>
  <c r="BL45" s="1"/>
  <c r="AV40"/>
  <c r="AX40" s="1"/>
  <c r="BJ32"/>
  <c r="BL32" s="1"/>
  <c r="R25" i="11"/>
  <c r="O24" i="10" s="1"/>
  <c r="M42" i="82"/>
  <c r="O42" s="1"/>
  <c r="O20" i="50"/>
  <c r="BG50" i="52"/>
  <c r="AZ9" i="9"/>
  <c r="AZ12"/>
  <c r="AK12"/>
  <c r="CE44" i="82"/>
  <c r="CG44" s="1"/>
  <c r="CE39"/>
  <c r="CG39" s="1"/>
  <c r="F28" i="81"/>
  <c r="H28" s="1"/>
  <c r="F31"/>
  <c r="H31" s="1"/>
  <c r="CL42" i="82"/>
  <c r="CN42" s="1"/>
  <c r="F11" i="83"/>
  <c r="H11" s="1"/>
  <c r="F31"/>
  <c r="H31" s="1"/>
  <c r="AT8" i="12"/>
  <c r="AT20"/>
  <c r="AT4"/>
  <c r="O29" i="40"/>
  <c r="O29" i="28" s="1"/>
  <c r="DD14" i="11"/>
  <c r="AU23" i="13"/>
  <c r="AV23" s="1"/>
  <c r="DB56" i="11"/>
  <c r="CZ14"/>
  <c r="AV19" i="12"/>
  <c r="CF54" i="11"/>
  <c r="CF56" s="1"/>
  <c r="D29" i="40"/>
  <c r="D29" i="28" s="1"/>
  <c r="S29" i="27" s="1"/>
  <c r="BV54" i="78"/>
  <c r="D12" i="4"/>
  <c r="B12" i="50"/>
  <c r="AT13" i="13"/>
  <c r="AT13" i="12"/>
  <c r="AV13" s="1"/>
  <c r="DM30" i="11"/>
  <c r="DK30"/>
  <c r="DW56"/>
  <c r="DV54"/>
  <c r="DV56" s="1"/>
  <c r="DR54"/>
  <c r="AY31" i="76"/>
  <c r="BC32"/>
  <c r="AN33" i="82" s="1"/>
  <c r="C29" i="36"/>
  <c r="C29" i="39" s="1"/>
  <c r="C29" i="27" s="1"/>
  <c r="C29" i="37"/>
  <c r="C29" i="40" s="1"/>
  <c r="C29" i="28" s="1"/>
  <c r="R29" i="27" s="1"/>
  <c r="C28" i="33"/>
  <c r="J26" i="35"/>
  <c r="J26" i="34"/>
  <c r="J25" i="29"/>
  <c r="J6" i="213" s="1"/>
  <c r="J26" i="31"/>
  <c r="J27" i="32" s="1"/>
  <c r="J27" i="38" s="1"/>
  <c r="DL31" i="76"/>
  <c r="CI32" i="82" s="1"/>
  <c r="DH30" i="76"/>
  <c r="AJ53" i="10"/>
  <c r="DI31" i="76"/>
  <c r="DM32"/>
  <c r="CJ33" i="82" s="1"/>
  <c r="B28" i="36"/>
  <c r="B28" i="39" s="1"/>
  <c r="B28" i="27" s="1"/>
  <c r="B27" i="33"/>
  <c r="B28" i="37"/>
  <c r="B28" i="40" s="1"/>
  <c r="B28" i="28" s="1"/>
  <c r="Q28" i="27" s="1"/>
  <c r="BS53" i="10"/>
  <c r="BS55" s="1"/>
  <c r="BN56" i="11"/>
  <c r="CA53" i="10"/>
  <c r="CA55" s="1"/>
  <c r="CA56" i="11"/>
  <c r="B7" i="61"/>
  <c r="B8" i="60"/>
  <c r="B8" i="59" s="1"/>
  <c r="B9" i="7" s="1"/>
  <c r="N26" i="33"/>
  <c r="N27" i="37"/>
  <c r="I31" i="76"/>
  <c r="D32" i="82" s="1"/>
  <c r="E30" i="76"/>
  <c r="K15" i="77"/>
  <c r="I15"/>
  <c r="BG54" i="78"/>
  <c r="CM54"/>
  <c r="AI54"/>
  <c r="AY54"/>
  <c r="C54"/>
  <c r="DC54"/>
  <c r="BO54"/>
  <c r="K54"/>
  <c r="S54"/>
  <c r="CE54"/>
  <c r="CU54"/>
  <c r="AQ54"/>
  <c r="AA54"/>
  <c r="BW54"/>
  <c r="BT53" i="10"/>
  <c r="BT55" s="1"/>
  <c r="BP56" i="11"/>
  <c r="BZ53" i="10"/>
  <c r="BZ55" s="1"/>
  <c r="CC56" i="11"/>
  <c r="AI53" i="10"/>
  <c r="BX29" i="76"/>
  <c r="CB30"/>
  <c r="BG31" i="82" s="1"/>
  <c r="E3" i="23"/>
  <c r="E3" i="22" s="1"/>
  <c r="E4"/>
  <c r="AF27" i="11"/>
  <c r="AJ26" i="10" s="1"/>
  <c r="AK27" i="11"/>
  <c r="BK54"/>
  <c r="BK56" s="1"/>
  <c r="BL56"/>
  <c r="BI54"/>
  <c r="BI56" s="1"/>
  <c r="CM56"/>
  <c r="CL54"/>
  <c r="CL56" s="1"/>
  <c r="CH54"/>
  <c r="CH56" s="1"/>
  <c r="CY31" i="76"/>
  <c r="DC32"/>
  <c r="CB33" i="82" s="1"/>
  <c r="BF12" i="4"/>
  <c r="H12" i="50"/>
  <c r="CY12" i="4"/>
  <c r="M12" i="50"/>
  <c r="AF31" i="76"/>
  <c r="AJ32"/>
  <c r="Y33" i="82" s="1"/>
  <c r="AD32" i="76"/>
  <c r="AH32" s="1"/>
  <c r="I6" i="47"/>
  <c r="C5" i="46" s="1"/>
  <c r="H7" i="47"/>
  <c r="AP31" i="76"/>
  <c r="AT32"/>
  <c r="AG33" i="82" s="1"/>
  <c r="DS31" i="76"/>
  <c r="DW32"/>
  <c r="CR33" i="82" s="1"/>
  <c r="AT17" i="13"/>
  <c r="AV17" s="1"/>
  <c r="AT17" i="12"/>
  <c r="AV17" s="1"/>
  <c r="CX16" i="11"/>
  <c r="CZ16"/>
  <c r="DB16"/>
  <c r="CX15"/>
  <c r="CZ15"/>
  <c r="AZ31"/>
  <c r="AZ30" i="10" s="1"/>
  <c r="AV31" i="11"/>
  <c r="BA30" i="10" s="1"/>
  <c r="BJ31" i="76"/>
  <c r="AS32" i="82" s="1"/>
  <c r="BF30" i="76"/>
  <c r="AW27"/>
  <c r="BA28"/>
  <c r="AL29" i="82" s="1"/>
  <c r="Z6" i="47"/>
  <c r="G5" i="46" s="1"/>
  <c r="Y7" i="47"/>
  <c r="M33" i="71"/>
  <c r="M33" i="70"/>
  <c r="CZ31" i="76"/>
  <c r="DD32"/>
  <c r="CC33" i="82" s="1"/>
  <c r="BN33" i="76"/>
  <c r="BR33" s="1"/>
  <c r="BO32"/>
  <c r="BS33"/>
  <c r="AZ34" i="82" s="1"/>
  <c r="AG53" i="10"/>
  <c r="BN31" i="78"/>
  <c r="F35" i="82"/>
  <c r="H35" s="1"/>
  <c r="F36"/>
  <c r="H36" s="1"/>
  <c r="BJ37"/>
  <c r="BL37" s="1"/>
  <c r="F22" i="81"/>
  <c r="H22" s="1"/>
  <c r="BC35" i="82"/>
  <c r="BE35" s="1"/>
  <c r="AV21" i="13"/>
  <c r="M40" i="82"/>
  <c r="O40" s="1"/>
  <c r="N25" i="11"/>
  <c r="R24" i="10" s="1"/>
  <c r="F43" i="82"/>
  <c r="H43" s="1"/>
  <c r="F38"/>
  <c r="H38" s="1"/>
  <c r="BJ41"/>
  <c r="BL41" s="1"/>
  <c r="BJ35"/>
  <c r="BL35" s="1"/>
  <c r="BC36"/>
  <c r="BE36" s="1"/>
  <c r="BC39"/>
  <c r="BE39" s="1"/>
  <c r="AA44"/>
  <c r="AC44" s="1"/>
  <c r="AA39"/>
  <c r="AC39" s="1"/>
  <c r="AS49" i="52"/>
  <c r="DG29" i="11"/>
  <c r="DP54"/>
  <c r="DP56" s="1"/>
  <c r="DG32" i="76"/>
  <c r="DK32" s="1"/>
  <c r="CH33" i="82" s="1"/>
  <c r="I56" i="11"/>
  <c r="DG30"/>
  <c r="BA50" i="52"/>
  <c r="G49"/>
  <c r="FI56" i="3"/>
  <c r="FH53"/>
  <c r="FH58" s="1"/>
  <c r="CC22" i="10"/>
  <c r="AV56" i="9"/>
  <c r="T51"/>
  <c r="R52"/>
  <c r="E32" i="230" s="1"/>
  <c r="AV14" i="12"/>
  <c r="BS23" i="13"/>
  <c r="AK42" i="5"/>
  <c r="G22" i="216" s="1"/>
  <c r="G20" i="140"/>
  <c r="CA43" i="5"/>
  <c r="M21" i="140"/>
  <c r="AR37" i="5"/>
  <c r="H15" i="140"/>
  <c r="BT28" i="5"/>
  <c r="L8" i="216" s="1"/>
  <c r="L6" i="140"/>
  <c r="CO27" i="5"/>
  <c r="O7" i="216" s="1"/>
  <c r="O5" i="140"/>
  <c r="BT53" i="5"/>
  <c r="L33" i="216" s="1"/>
  <c r="L31" i="140"/>
  <c r="AD43" i="5"/>
  <c r="F21" i="140"/>
  <c r="CO34" i="5"/>
  <c r="O12" i="140"/>
  <c r="CA29" i="5"/>
  <c r="M9" i="216" s="1"/>
  <c r="M7" i="140"/>
  <c r="J3"/>
  <c r="BK4" i="5"/>
  <c r="BK23"/>
  <c r="BK22"/>
  <c r="BK21"/>
  <c r="BK20"/>
  <c r="BK19"/>
  <c r="BK18"/>
  <c r="BK17"/>
  <c r="BK16"/>
  <c r="BK15"/>
  <c r="BK14"/>
  <c r="BK13"/>
  <c r="BK12"/>
  <c r="BK11"/>
  <c r="BK10"/>
  <c r="BK9"/>
  <c r="BK8"/>
  <c r="BK7"/>
  <c r="BK6"/>
  <c r="BK5"/>
  <c r="B37"/>
  <c r="B15" i="140"/>
  <c r="AS42" i="5"/>
  <c r="H22" i="217" s="1"/>
  <c r="AU41" i="5"/>
  <c r="J31" i="140"/>
  <c r="BF53" i="5"/>
  <c r="J33" i="216" s="1"/>
  <c r="CA48" i="5"/>
  <c r="M26" i="140"/>
  <c r="BT38" i="5"/>
  <c r="L16" i="140"/>
  <c r="CA53" i="5"/>
  <c r="M33" i="216" s="1"/>
  <c r="M31" i="140"/>
  <c r="BM34" i="5"/>
  <c r="K12" i="140"/>
  <c r="CA35" i="5"/>
  <c r="M13" i="140"/>
  <c r="K31"/>
  <c r="BM53" i="5"/>
  <c r="K33" i="216" s="1"/>
  <c r="CO52" i="5"/>
  <c r="O32" i="216" s="1"/>
  <c r="O30" i="140"/>
  <c r="I25" i="5"/>
  <c r="C5" i="216" s="1"/>
  <c r="C5" i="140"/>
  <c r="AD27" i="5"/>
  <c r="F7" i="216" s="1"/>
  <c r="F7" i="140"/>
  <c r="CH27" i="5"/>
  <c r="N7" i="216" s="1"/>
  <c r="N5" i="140"/>
  <c r="AY26" i="5"/>
  <c r="I6" i="216" s="1"/>
  <c r="I6" i="140"/>
  <c r="W35" i="5"/>
  <c r="E13" i="140"/>
  <c r="AV12" i="12"/>
  <c r="BB46" i="5"/>
  <c r="BM27"/>
  <c r="K7" i="216" s="1"/>
  <c r="K5" i="140"/>
  <c r="W43" i="5"/>
  <c r="E23" i="216" s="1"/>
  <c r="E21" i="140"/>
  <c r="G31"/>
  <c r="AK53" i="5"/>
  <c r="G33" i="216" s="1"/>
  <c r="AK37" i="5"/>
  <c r="G15" i="140"/>
  <c r="AR42" i="5"/>
  <c r="H22" i="216" s="1"/>
  <c r="H20" i="140"/>
  <c r="BT43" i="5"/>
  <c r="L21" i="140"/>
  <c r="AK29" i="5"/>
  <c r="G9" i="216" s="1"/>
  <c r="G7" i="140"/>
  <c r="D32"/>
  <c r="D33" s="1"/>
  <c r="P56" i="5"/>
  <c r="I48"/>
  <c r="C28" i="216" s="1"/>
  <c r="C26" i="140"/>
  <c r="BF42" i="5"/>
  <c r="J20" i="140"/>
  <c r="AR52" i="5"/>
  <c r="H32" i="216" s="1"/>
  <c r="H30" i="140"/>
  <c r="B29"/>
  <c r="B51" i="5"/>
  <c r="B31" i="216" s="1"/>
  <c r="W52" i="5"/>
  <c r="E32" i="216" s="1"/>
  <c r="E30" i="140"/>
  <c r="CH52" i="5"/>
  <c r="N32" i="216" s="1"/>
  <c r="N30" i="140"/>
  <c r="CH46" i="5"/>
  <c r="N26" i="216" s="1"/>
  <c r="N24" i="140"/>
  <c r="CH34" i="5"/>
  <c r="N12" i="140"/>
  <c r="B42" i="5"/>
  <c r="B22" i="216" s="1"/>
  <c r="B20" i="140"/>
  <c r="W27" i="5"/>
  <c r="E7" i="216" s="1"/>
  <c r="E7" i="140"/>
  <c r="AD52" i="5"/>
  <c r="F32" i="216" s="1"/>
  <c r="F30" i="140"/>
  <c r="AR32" i="5"/>
  <c r="H10" i="140"/>
  <c r="BA47" i="5"/>
  <c r="I27" i="218" s="1"/>
  <c r="AE50" i="52"/>
  <c r="X50" i="4"/>
  <c r="D30" i="215" s="1"/>
  <c r="Q50" i="52"/>
  <c r="DJ49" i="4"/>
  <c r="N29" i="215" s="1"/>
  <c r="BK49" i="52"/>
  <c r="DA49" i="4"/>
  <c r="M29" i="215" s="1"/>
  <c r="BG49" i="52"/>
  <c r="O49" i="4"/>
  <c r="C29" i="215" s="1"/>
  <c r="K49" i="52"/>
  <c r="AI49"/>
  <c r="BK50"/>
  <c r="AM50"/>
  <c r="AM49"/>
  <c r="O50" i="4"/>
  <c r="C30" i="215" s="1"/>
  <c r="K50" i="52"/>
  <c r="CR49" i="4"/>
  <c r="L29" i="215" s="1"/>
  <c r="BA49" i="52"/>
  <c r="AW49"/>
  <c r="C52"/>
  <c r="S52" s="1"/>
  <c r="T52" s="1"/>
  <c r="C53"/>
  <c r="DK28" i="11"/>
  <c r="BK12"/>
  <c r="AV48"/>
  <c r="BA47" i="10" s="1"/>
  <c r="BB48" i="11"/>
  <c r="AY47" i="10" s="1"/>
  <c r="AZ48" i="11"/>
  <c r="AZ47" i="10" s="1"/>
  <c r="AV20" i="12"/>
  <c r="AV22"/>
  <c r="AI53" i="8"/>
  <c r="AI56" s="1"/>
  <c r="AV16" i="12"/>
  <c r="BP56" i="9"/>
  <c r="AU11" i="13"/>
  <c r="AV11" s="1"/>
  <c r="AV10" i="12"/>
  <c r="AB43" i="9"/>
  <c r="AD42"/>
  <c r="BK23" i="12"/>
  <c r="BK23" i="13"/>
  <c r="CI21"/>
  <c r="CJ21" s="1"/>
  <c r="CI21" i="12"/>
  <c r="CJ21" s="1"/>
  <c r="DM28" i="11"/>
  <c r="BI12"/>
  <c r="CC25" i="10"/>
  <c r="BE12" i="11"/>
  <c r="O48" i="3"/>
  <c r="FC27"/>
  <c r="EQ22"/>
  <c r="ER22" s="1"/>
  <c r="ES22" s="1"/>
  <c r="EX22" s="1"/>
  <c r="BX48"/>
  <c r="BY48" s="1"/>
  <c r="CD48" s="1"/>
  <c r="CD40"/>
  <c r="DT27"/>
  <c r="DU27" s="1"/>
  <c r="DH42"/>
  <c r="DI42" s="1"/>
  <c r="DN42" s="1"/>
  <c r="CP46"/>
  <c r="AA29"/>
  <c r="D9" i="209" s="1"/>
  <c r="AB28" i="3"/>
  <c r="AC28" s="1"/>
  <c r="AZ42"/>
  <c r="BA42" s="1"/>
  <c r="BF42" s="1"/>
  <c r="FD21"/>
  <c r="FE21" s="1"/>
  <c r="FJ21" s="1"/>
  <c r="FC22"/>
  <c r="FD22" s="1"/>
  <c r="FE22" s="1"/>
  <c r="FJ22" s="1"/>
  <c r="AZ52"/>
  <c r="BR52" i="9"/>
  <c r="AI52" i="8"/>
  <c r="AX52" i="9"/>
  <c r="CH53" i="11"/>
  <c r="CL53"/>
  <c r="CF53"/>
  <c r="DR53"/>
  <c r="DV53"/>
  <c r="DP53"/>
  <c r="I20" i="58"/>
  <c r="P22" i="7"/>
  <c r="Q22" s="1"/>
  <c r="BN22" i="10" s="1"/>
  <c r="BR22" s="1"/>
  <c r="I21" i="57"/>
  <c r="CF44" i="76"/>
  <c r="CJ45"/>
  <c r="BV46" i="78" s="1"/>
  <c r="CG44" i="76"/>
  <c r="CK45"/>
  <c r="BW46" i="78" s="1"/>
  <c r="CH44" i="76"/>
  <c r="CL45"/>
  <c r="CI44"/>
  <c r="CM45"/>
  <c r="C22" i="65"/>
  <c r="C21" s="1"/>
  <c r="C20" s="1"/>
  <c r="C19" s="1"/>
  <c r="C18" s="1"/>
  <c r="C17" s="1"/>
  <c r="C16" s="1"/>
  <c r="C15" s="1"/>
  <c r="C14" s="1"/>
  <c r="C13" s="1"/>
  <c r="C12" s="1"/>
  <c r="C11" s="1"/>
  <c r="C10" s="1"/>
  <c r="C9" s="1"/>
  <c r="C8" s="1"/>
  <c r="C7" s="1"/>
  <c r="C6" s="1"/>
  <c r="C5" s="1"/>
  <c r="C4" s="1"/>
  <c r="C3" s="1"/>
  <c r="AH23" i="62"/>
  <c r="AJ22"/>
  <c r="E23"/>
  <c r="N22" i="65"/>
  <c r="N21" s="1"/>
  <c r="N20" s="1"/>
  <c r="N19" s="1"/>
  <c r="N18" s="1"/>
  <c r="N17" s="1"/>
  <c r="N16" s="1"/>
  <c r="N15" s="1"/>
  <c r="N14" s="1"/>
  <c r="N13" s="1"/>
  <c r="N12" s="1"/>
  <c r="N11" s="1"/>
  <c r="N10" s="1"/>
  <c r="N9" s="1"/>
  <c r="N8" s="1"/>
  <c r="N7" s="1"/>
  <c r="N6" s="1"/>
  <c r="N5" s="1"/>
  <c r="N4" s="1"/>
  <c r="N3" s="1"/>
  <c r="AS23" i="62"/>
  <c r="J32" i="55"/>
  <c r="AP33" i="9"/>
  <c r="J34" i="65"/>
  <c r="AO33" i="62"/>
  <c r="J33" s="1"/>
  <c r="D51" i="3"/>
  <c r="E51" s="1"/>
  <c r="J51" s="1"/>
  <c r="C52"/>
  <c r="CJ53" i="11"/>
  <c r="DT53"/>
  <c r="AC21" i="76"/>
  <c r="E19" i="64"/>
  <c r="P25" i="10"/>
  <c r="F64" i="6"/>
  <c r="F67" s="1"/>
  <c r="AM50" i="11"/>
  <c r="AR49" i="10" s="1"/>
  <c r="AO50" i="11"/>
  <c r="AS49" i="10" s="1"/>
  <c r="AS50" i="11"/>
  <c r="AP49" i="10" s="1"/>
  <c r="AQ50" i="11"/>
  <c r="AQ49" i="10" s="1"/>
  <c r="CI23" i="12"/>
  <c r="CJ23" s="1"/>
  <c r="CI23" i="13"/>
  <c r="CJ23" s="1"/>
  <c r="AL52" i="11"/>
  <c r="AL53" s="1"/>
  <c r="AT51"/>
  <c r="BI51" i="52"/>
  <c r="BJ51" s="1"/>
  <c r="AY51"/>
  <c r="AZ51" s="1"/>
  <c r="AQ51"/>
  <c r="AR51" s="1"/>
  <c r="AG51"/>
  <c r="AH51" s="1"/>
  <c r="W51"/>
  <c r="X51" s="1"/>
  <c r="I51"/>
  <c r="J51" s="1"/>
  <c r="E51"/>
  <c r="F51" s="1"/>
  <c r="BM51"/>
  <c r="BN51" s="1"/>
  <c r="DS51" i="4" s="1"/>
  <c r="O31" i="215" s="1"/>
  <c r="BE51" i="52"/>
  <c r="BF51" s="1"/>
  <c r="AU51"/>
  <c r="AV51" s="1"/>
  <c r="AK51"/>
  <c r="AL51" s="1"/>
  <c r="AC51"/>
  <c r="AD51" s="1"/>
  <c r="S51"/>
  <c r="T51" s="1"/>
  <c r="O51"/>
  <c r="P51" s="1"/>
  <c r="N50" i="115"/>
  <c r="N49" i="44"/>
  <c r="N49" i="42" s="1"/>
  <c r="DF50" i="4" s="1"/>
  <c r="N30" i="206" s="1"/>
  <c r="O50" i="115"/>
  <c r="O49" i="44"/>
  <c r="O49" i="42" s="1"/>
  <c r="DO50" i="4" s="1"/>
  <c r="O30" i="206" s="1"/>
  <c r="M50" i="115"/>
  <c r="M49" i="44"/>
  <c r="M49" i="42" s="1"/>
  <c r="CW50" i="4" s="1"/>
  <c r="M30" i="206" s="1"/>
  <c r="G50" i="115"/>
  <c r="G49" i="44"/>
  <c r="G49" i="42" s="1"/>
  <c r="AU50" i="4" s="1"/>
  <c r="G30" i="206" s="1"/>
  <c r="Y29" i="110"/>
  <c r="Y29" i="111" s="1"/>
  <c r="BB30" i="105" s="1"/>
  <c r="BC30" s="1"/>
  <c r="B50" i="115"/>
  <c r="B49" i="44"/>
  <c r="B49" i="42" s="1"/>
  <c r="B50" i="4" s="1"/>
  <c r="B30" i="206" s="1"/>
  <c r="AU7" i="47"/>
  <c r="AV6"/>
  <c r="L5" i="46" s="1"/>
  <c r="AF10" i="47"/>
  <c r="O10" i="90"/>
  <c r="I8" i="45"/>
  <c r="C7" i="22"/>
  <c r="C6" i="23"/>
  <c r="G28" i="36"/>
  <c r="G28" i="39" s="1"/>
  <c r="G28" i="27" s="1"/>
  <c r="G27" i="33"/>
  <c r="G28" i="37"/>
  <c r="K27" i="36"/>
  <c r="K27" i="39" s="1"/>
  <c r="K27" i="27" s="1"/>
  <c r="K26" i="33"/>
  <c r="K27" i="37"/>
  <c r="I8" i="23"/>
  <c r="I9" i="22"/>
  <c r="O28" i="36"/>
  <c r="O28" i="39" s="1"/>
  <c r="O28" i="27" s="1"/>
  <c r="O27" i="33"/>
  <c r="O28" i="37"/>
  <c r="CN52" i="3"/>
  <c r="V28" i="110"/>
  <c r="V28" i="111" s="1"/>
  <c r="AW29" i="105" s="1"/>
  <c r="AX29" s="1"/>
  <c r="I29" i="110"/>
  <c r="I29" i="111" s="1"/>
  <c r="AC30" i="105" s="1"/>
  <c r="AD30" s="1"/>
  <c r="L28" i="36"/>
  <c r="L28" i="39" s="1"/>
  <c r="L28" i="27" s="1"/>
  <c r="L28" i="37"/>
  <c r="L27" i="33"/>
  <c r="H30" i="34"/>
  <c r="H30" i="36" s="1"/>
  <c r="J30" i="106"/>
  <c r="H30" i="35"/>
  <c r="H30" i="37" s="1"/>
  <c r="H30" i="31"/>
  <c r="H31" i="32" s="1"/>
  <c r="H31" i="38" s="1"/>
  <c r="H29" i="29"/>
  <c r="H10" i="213" s="1"/>
  <c r="J30" i="107"/>
  <c r="J30" i="108" s="1"/>
  <c r="J31" i="109" s="1"/>
  <c r="H31" i="39"/>
  <c r="H31" i="27" s="1"/>
  <c r="ES25" i="3"/>
  <c r="BP22" i="8"/>
  <c r="BR22" s="1"/>
  <c r="BR21"/>
  <c r="F44" i="82"/>
  <c r="H44" s="1"/>
  <c r="F42"/>
  <c r="H42" s="1"/>
  <c r="F39"/>
  <c r="H39" s="1"/>
  <c r="F37"/>
  <c r="H37" s="1"/>
  <c r="CS35"/>
  <c r="CU35" s="1"/>
  <c r="BN34" i="78"/>
  <c r="CT33"/>
  <c r="CL34"/>
  <c r="CT35"/>
  <c r="Z34"/>
  <c r="Z36"/>
  <c r="BF36"/>
  <c r="R47"/>
  <c r="R49"/>
  <c r="Z35"/>
  <c r="BF35"/>
  <c r="BN39"/>
  <c r="BN44"/>
  <c r="BN47"/>
  <c r="BN49"/>
  <c r="CD38"/>
  <c r="CD41"/>
  <c r="CD43"/>
  <c r="CD46"/>
  <c r="CD48"/>
  <c r="CT37"/>
  <c r="CT39"/>
  <c r="CT42"/>
  <c r="CT44"/>
  <c r="CT47"/>
  <c r="CT49"/>
  <c r="BF51"/>
  <c r="AP51"/>
  <c r="Z51"/>
  <c r="J51"/>
  <c r="BN35"/>
  <c r="J37"/>
  <c r="J39"/>
  <c r="J42"/>
  <c r="J44"/>
  <c r="J47"/>
  <c r="J49"/>
  <c r="Z38"/>
  <c r="Z41"/>
  <c r="Z43"/>
  <c r="Z46"/>
  <c r="Z48"/>
  <c r="AP37"/>
  <c r="AP39"/>
  <c r="AP42"/>
  <c r="AP44"/>
  <c r="AP47"/>
  <c r="AP49"/>
  <c r="DB36"/>
  <c r="CD40"/>
  <c r="CL40"/>
  <c r="CL45"/>
  <c r="AH45"/>
  <c r="DB50"/>
  <c r="CL50"/>
  <c r="BV50"/>
  <c r="BF50"/>
  <c r="BF40"/>
  <c r="BN45"/>
  <c r="AP50"/>
  <c r="Z50"/>
  <c r="J50"/>
  <c r="AX40"/>
  <c r="AH40"/>
  <c r="CD34"/>
  <c r="CD35"/>
  <c r="J34"/>
  <c r="AH36"/>
  <c r="B35"/>
  <c r="AH35"/>
  <c r="BF37"/>
  <c r="BF42"/>
  <c r="BF46"/>
  <c r="BF48"/>
  <c r="BV47"/>
  <c r="BV49"/>
  <c r="CL38"/>
  <c r="CL41"/>
  <c r="CL43"/>
  <c r="CL46"/>
  <c r="CL48"/>
  <c r="DB37"/>
  <c r="DB39"/>
  <c r="DB42"/>
  <c r="DB44"/>
  <c r="DB47"/>
  <c r="DB49"/>
  <c r="CL51"/>
  <c r="BV51"/>
  <c r="R34"/>
  <c r="B36"/>
  <c r="B38"/>
  <c r="B41"/>
  <c r="B43"/>
  <c r="B46"/>
  <c r="B48"/>
  <c r="R37"/>
  <c r="R39"/>
  <c r="R42"/>
  <c r="R44"/>
  <c r="AH38"/>
  <c r="AH41"/>
  <c r="AH43"/>
  <c r="AH46"/>
  <c r="AH48"/>
  <c r="AX37"/>
  <c r="AX39"/>
  <c r="AX42"/>
  <c r="AX44"/>
  <c r="AX47"/>
  <c r="AX49"/>
  <c r="BF41"/>
  <c r="BN38"/>
  <c r="BN43"/>
  <c r="CT36"/>
  <c r="BN40"/>
  <c r="AP45"/>
  <c r="CT45"/>
  <c r="CS43" i="82"/>
  <c r="CU43" s="1"/>
  <c r="CS41"/>
  <c r="CU41" s="1"/>
  <c r="CS38"/>
  <c r="CU38" s="1"/>
  <c r="CS36"/>
  <c r="CU36" s="1"/>
  <c r="F32" i="81"/>
  <c r="H32" s="1"/>
  <c r="BC38" i="82"/>
  <c r="BE38" s="1"/>
  <c r="BC44"/>
  <c r="BE44" s="1"/>
  <c r="F17" i="81"/>
  <c r="H17" s="1"/>
  <c r="BC37" i="82"/>
  <c r="BE37" s="1"/>
  <c r="AH45"/>
  <c r="AJ45" s="1"/>
  <c r="AO45"/>
  <c r="AQ45" s="1"/>
  <c r="AV44"/>
  <c r="AX44" s="1"/>
  <c r="AV42"/>
  <c r="AX42" s="1"/>
  <c r="AV39"/>
  <c r="AX39" s="1"/>
  <c r="AV37"/>
  <c r="AX37" s="1"/>
  <c r="AV45"/>
  <c r="AX45" s="1"/>
  <c r="AA40"/>
  <c r="AC40" s="1"/>
  <c r="AO36"/>
  <c r="AQ36" s="1"/>
  <c r="AA43"/>
  <c r="AC43" s="1"/>
  <c r="M43"/>
  <c r="O43" s="1"/>
  <c r="M41"/>
  <c r="O41" s="1"/>
  <c r="M38"/>
  <c r="O38" s="1"/>
  <c r="CE43"/>
  <c r="CG43" s="1"/>
  <c r="CE41"/>
  <c r="CG41" s="1"/>
  <c r="CE38"/>
  <c r="CG38" s="1"/>
  <c r="CE36"/>
  <c r="CG36" s="1"/>
  <c r="CL36"/>
  <c r="CN36" s="1"/>
  <c r="CL34"/>
  <c r="CN34" s="1"/>
  <c r="CL43"/>
  <c r="CN43" s="1"/>
  <c r="CL41"/>
  <c r="CN41" s="1"/>
  <c r="F5" i="83"/>
  <c r="H5" s="1"/>
  <c r="F7"/>
  <c r="H7" s="1"/>
  <c r="F10"/>
  <c r="H10" s="1"/>
  <c r="F12"/>
  <c r="H12" s="1"/>
  <c r="F17"/>
  <c r="H17" s="1"/>
  <c r="F27"/>
  <c r="H27" s="1"/>
  <c r="F29"/>
  <c r="H29" s="1"/>
  <c r="F32"/>
  <c r="H32" s="1"/>
  <c r="AV36" i="82"/>
  <c r="AX36" s="1"/>
  <c r="AV43"/>
  <c r="AX43" s="1"/>
  <c r="AV41"/>
  <c r="AX41" s="1"/>
  <c r="AV38"/>
  <c r="AX38" s="1"/>
  <c r="AV35"/>
  <c r="AX35" s="1"/>
  <c r="F12" i="81"/>
  <c r="H12" s="1"/>
  <c r="AO35" i="82"/>
  <c r="AQ35" s="1"/>
  <c r="AA42"/>
  <c r="AC42" s="1"/>
  <c r="AA37"/>
  <c r="AC37" s="1"/>
  <c r="CL45"/>
  <c r="CN45" s="1"/>
  <c r="AF21" i="63"/>
  <c r="N21" s="1"/>
  <c r="N22"/>
  <c r="AE24" i="11"/>
  <c r="C34" i="57"/>
  <c r="D35" i="7" s="1"/>
  <c r="C15" i="228" s="1"/>
  <c r="C33" i="58"/>
  <c r="CU52" i="78"/>
  <c r="F71" i="6"/>
  <c r="AQ8" i="47"/>
  <c r="AR7"/>
  <c r="K6" i="46" s="1"/>
  <c r="CF17" i="4" s="1"/>
  <c r="R52" i="78"/>
  <c r="Z52"/>
  <c r="AX52"/>
  <c r="BF52"/>
  <c r="CD52"/>
  <c r="CL52"/>
  <c r="DB52"/>
  <c r="R53"/>
  <c r="Z53"/>
  <c r="AX53"/>
  <c r="BF53"/>
  <c r="CD53"/>
  <c r="CL53"/>
  <c r="DB53"/>
  <c r="B52"/>
  <c r="J52"/>
  <c r="AH52"/>
  <c r="AP52"/>
  <c r="BN52"/>
  <c r="BV52"/>
  <c r="B53"/>
  <c r="J53"/>
  <c r="AH53"/>
  <c r="AP53"/>
  <c r="BN53"/>
  <c r="BV53"/>
  <c r="CT52"/>
  <c r="B51"/>
  <c r="F6" i="81"/>
  <c r="H6" s="1"/>
  <c r="C52" i="78"/>
  <c r="K52"/>
  <c r="AI52"/>
  <c r="AQ52"/>
  <c r="BO52"/>
  <c r="BW52"/>
  <c r="C53"/>
  <c r="K53"/>
  <c r="AI53"/>
  <c r="AQ53"/>
  <c r="BO53"/>
  <c r="BW53"/>
  <c r="I17" i="77"/>
  <c r="S52" i="78"/>
  <c r="AA52"/>
  <c r="AY52"/>
  <c r="BG52"/>
  <c r="CE52"/>
  <c r="CM52"/>
  <c r="DC52"/>
  <c r="S53"/>
  <c r="AA53"/>
  <c r="AY53"/>
  <c r="BG53"/>
  <c r="CE53"/>
  <c r="CM53"/>
  <c r="DC53"/>
  <c r="CT53"/>
  <c r="CU53"/>
  <c r="DZ36" i="3"/>
  <c r="R25" i="10"/>
  <c r="O25"/>
  <c r="AM26" i="11"/>
  <c r="AR25" i="10" s="1"/>
  <c r="Q25"/>
  <c r="AU13" i="13"/>
  <c r="AV13" s="1"/>
  <c r="AL52" i="8"/>
  <c r="AN51"/>
  <c r="AB52"/>
  <c r="AD51"/>
  <c r="N52"/>
  <c r="M30"/>
  <c r="D10" i="222" s="1"/>
  <c r="E36" i="8"/>
  <c r="C37"/>
  <c r="AB34" i="3"/>
  <c r="AC34" s="1"/>
  <c r="AH34" s="1"/>
  <c r="P29" i="5"/>
  <c r="Q29"/>
  <c r="D9" i="217" s="1"/>
  <c r="S28" i="5"/>
  <c r="AR52" i="9"/>
  <c r="L52" i="8"/>
  <c r="O34"/>
  <c r="L47" i="5"/>
  <c r="J48"/>
  <c r="C28" i="217" s="1"/>
  <c r="E41" i="5"/>
  <c r="AL43"/>
  <c r="AN42"/>
  <c r="L29" i="8"/>
  <c r="D9" i="221" s="1"/>
  <c r="O28" i="8"/>
  <c r="FJ32" i="3"/>
  <c r="AT50"/>
  <c r="CL38" i="82"/>
  <c r="CN38" s="1"/>
  <c r="EL41" i="3"/>
  <c r="CD35"/>
  <c r="BF37"/>
  <c r="AA35" i="82"/>
  <c r="AC35" s="1"/>
  <c r="AH36" i="3"/>
  <c r="AQ31" i="78"/>
  <c r="CM33"/>
  <c r="BO33"/>
  <c r="AI32"/>
  <c r="CM34"/>
  <c r="CE35"/>
  <c r="C47"/>
  <c r="C49"/>
  <c r="K37"/>
  <c r="K39"/>
  <c r="K42"/>
  <c r="K44"/>
  <c r="K47"/>
  <c r="K49"/>
  <c r="S37"/>
  <c r="S39"/>
  <c r="S42"/>
  <c r="S44"/>
  <c r="AA37"/>
  <c r="AA39"/>
  <c r="AA42"/>
  <c r="AA44"/>
  <c r="AA47"/>
  <c r="AA49"/>
  <c r="AI37"/>
  <c r="AI39"/>
  <c r="AI42"/>
  <c r="AI44"/>
  <c r="AI47"/>
  <c r="AI49"/>
  <c r="AQ37"/>
  <c r="AQ39"/>
  <c r="AQ42"/>
  <c r="AQ44"/>
  <c r="AQ47"/>
  <c r="AQ49"/>
  <c r="AY37"/>
  <c r="AY39"/>
  <c r="AY42"/>
  <c r="AY44"/>
  <c r="AY47"/>
  <c r="AY49"/>
  <c r="AA35"/>
  <c r="BG35"/>
  <c r="BG41"/>
  <c r="BO36"/>
  <c r="BO39"/>
  <c r="BO44"/>
  <c r="BO47"/>
  <c r="BO49"/>
  <c r="BW48"/>
  <c r="CE37"/>
  <c r="CE39"/>
  <c r="CE42"/>
  <c r="CE44"/>
  <c r="CE47"/>
  <c r="CE49"/>
  <c r="CM38"/>
  <c r="CM41"/>
  <c r="CM43"/>
  <c r="CM46"/>
  <c r="CM48"/>
  <c r="CU37"/>
  <c r="CU39"/>
  <c r="CU42"/>
  <c r="CU44"/>
  <c r="CU47"/>
  <c r="CU49"/>
  <c r="DC38"/>
  <c r="DC41"/>
  <c r="DC43"/>
  <c r="DC46"/>
  <c r="DC48"/>
  <c r="DC51"/>
  <c r="CM51"/>
  <c r="BO51"/>
  <c r="AQ51"/>
  <c r="K51"/>
  <c r="CE45"/>
  <c r="AQ50"/>
  <c r="AA50"/>
  <c r="K50"/>
  <c r="CM40"/>
  <c r="CU33"/>
  <c r="S33"/>
  <c r="AI33"/>
  <c r="AY33"/>
  <c r="DC34"/>
  <c r="DC35"/>
  <c r="CM35"/>
  <c r="BO35"/>
  <c r="S47"/>
  <c r="S49"/>
  <c r="C37"/>
  <c r="C39"/>
  <c r="C42"/>
  <c r="C44"/>
  <c r="K36"/>
  <c r="AA36"/>
  <c r="AQ36"/>
  <c r="C35"/>
  <c r="AI35"/>
  <c r="BG36"/>
  <c r="BG39"/>
  <c r="BG44"/>
  <c r="BG47"/>
  <c r="BG49"/>
  <c r="BO41"/>
  <c r="CM36"/>
  <c r="DC36"/>
  <c r="AY51"/>
  <c r="S51"/>
  <c r="DC45"/>
  <c r="BG45"/>
  <c r="AQ45"/>
  <c r="AA45"/>
  <c r="C45"/>
  <c r="CU50"/>
  <c r="CE50"/>
  <c r="BO50"/>
  <c r="AY50"/>
  <c r="AY40"/>
  <c r="K17" i="77"/>
  <c r="BO32" i="78"/>
  <c r="DC33"/>
  <c r="AQ32"/>
  <c r="BO34"/>
  <c r="CU34"/>
  <c r="C36"/>
  <c r="C48"/>
  <c r="K38"/>
  <c r="K41"/>
  <c r="K43"/>
  <c r="K46"/>
  <c r="K48"/>
  <c r="S34"/>
  <c r="S38"/>
  <c r="S41"/>
  <c r="S43"/>
  <c r="AA34"/>
  <c r="AA38"/>
  <c r="AA41"/>
  <c r="AA43"/>
  <c r="AA46"/>
  <c r="AA48"/>
  <c r="AI34"/>
  <c r="AI38"/>
  <c r="AI41"/>
  <c r="AI43"/>
  <c r="AI46"/>
  <c r="AI48"/>
  <c r="AQ34"/>
  <c r="AQ38"/>
  <c r="AQ41"/>
  <c r="AQ43"/>
  <c r="AQ46"/>
  <c r="AQ48"/>
  <c r="AY34"/>
  <c r="AY38"/>
  <c r="AY41"/>
  <c r="AY43"/>
  <c r="AY46"/>
  <c r="AY48"/>
  <c r="K35"/>
  <c r="AQ35"/>
  <c r="BG38"/>
  <c r="BG43"/>
  <c r="BO37"/>
  <c r="BO42"/>
  <c r="BO46"/>
  <c r="BO48"/>
  <c r="BW47"/>
  <c r="BW49"/>
  <c r="CE38"/>
  <c r="CE41"/>
  <c r="CE43"/>
  <c r="CE46"/>
  <c r="CE48"/>
  <c r="CM37"/>
  <c r="CM39"/>
  <c r="CM42"/>
  <c r="CM44"/>
  <c r="CM47"/>
  <c r="CM49"/>
  <c r="CU38"/>
  <c r="CU41"/>
  <c r="CU43"/>
  <c r="CU46"/>
  <c r="CU48"/>
  <c r="DC37"/>
  <c r="DC39"/>
  <c r="DC42"/>
  <c r="DC44"/>
  <c r="DC47"/>
  <c r="DC49"/>
  <c r="CU51"/>
  <c r="BW51"/>
  <c r="BG51"/>
  <c r="AA51"/>
  <c r="CU45"/>
  <c r="K45"/>
  <c r="AI50"/>
  <c r="S50"/>
  <c r="C50"/>
  <c r="AQ30"/>
  <c r="DC32"/>
  <c r="AQ33"/>
  <c r="CE34"/>
  <c r="CU35"/>
  <c r="S46"/>
  <c r="S48"/>
  <c r="C34"/>
  <c r="C38"/>
  <c r="C41"/>
  <c r="C43"/>
  <c r="C46"/>
  <c r="S36"/>
  <c r="AI36"/>
  <c r="AY36"/>
  <c r="S35"/>
  <c r="AY35"/>
  <c r="BG37"/>
  <c r="BG42"/>
  <c r="BG46"/>
  <c r="BG48"/>
  <c r="BO38"/>
  <c r="BO43"/>
  <c r="CE36"/>
  <c r="CU36"/>
  <c r="CE51"/>
  <c r="AI51"/>
  <c r="C51"/>
  <c r="CM45"/>
  <c r="BO45"/>
  <c r="AY45"/>
  <c r="AI45"/>
  <c r="S45"/>
  <c r="DC50"/>
  <c r="CM50"/>
  <c r="BW50"/>
  <c r="BG50"/>
  <c r="CU40"/>
  <c r="AI40"/>
  <c r="CE34" i="82"/>
  <c r="CG34" s="1"/>
  <c r="I11" i="77"/>
  <c r="T34" i="82"/>
  <c r="V34" s="1"/>
  <c r="AZ10" i="10"/>
  <c r="AA45" i="82"/>
  <c r="AC45" s="1"/>
  <c r="AE8" i="47"/>
  <c r="H7" i="46" s="1"/>
  <c r="BE18" i="4" s="1"/>
  <c r="AD9" i="47"/>
  <c r="M8"/>
  <c r="D7" i="46" s="1"/>
  <c r="U18" i="4" s="1"/>
  <c r="L9" i="47"/>
  <c r="AV34" i="82"/>
  <c r="AX34" s="1"/>
  <c r="AH44"/>
  <c r="AJ44" s="1"/>
  <c r="AH42"/>
  <c r="AJ42" s="1"/>
  <c r="AH37"/>
  <c r="AJ37" s="1"/>
  <c r="AH40"/>
  <c r="AJ40" s="1"/>
  <c r="F3" i="53"/>
  <c r="F3" i="55"/>
  <c r="H9" i="56"/>
  <c r="H10" i="55"/>
  <c r="J9" i="56"/>
  <c r="J10" i="55"/>
  <c r="E6" i="56"/>
  <c r="D15"/>
  <c r="G7"/>
  <c r="G8" i="55"/>
  <c r="I9" i="56"/>
  <c r="I10" i="55"/>
  <c r="C15" i="56"/>
  <c r="C21" i="53"/>
  <c r="E25" i="40"/>
  <c r="E25" i="28" s="1"/>
  <c r="T25" i="27" s="1"/>
  <c r="E25" i="39"/>
  <c r="E25" i="27" s="1"/>
  <c r="G9" i="53"/>
  <c r="I11"/>
  <c r="E24"/>
  <c r="E25" i="32"/>
  <c r="E25" i="38" s="1"/>
  <c r="J9" i="66"/>
  <c r="CB12" i="11"/>
  <c r="O22" i="12"/>
  <c r="O22" i="13"/>
  <c r="AH39" i="82"/>
  <c r="AJ39" s="1"/>
  <c r="K9" i="64"/>
  <c r="CE11" i="76"/>
  <c r="L9" i="64"/>
  <c r="CN11" i="76"/>
  <c r="J8" i="64"/>
  <c r="BV10" i="76"/>
  <c r="AH36" i="82"/>
  <c r="AJ36" s="1"/>
  <c r="BD9" i="76"/>
  <c r="H7" i="64"/>
  <c r="I7"/>
  <c r="BM9" i="76"/>
  <c r="D13" i="64"/>
  <c r="T15" i="76"/>
  <c r="B5"/>
  <c r="B3" i="64"/>
  <c r="B4" i="76" s="1"/>
  <c r="S22" i="11"/>
  <c r="N22" s="1"/>
  <c r="T5" i="63"/>
  <c r="B6"/>
  <c r="W19"/>
  <c r="E20"/>
  <c r="U18"/>
  <c r="C19"/>
  <c r="M21" i="11" s="1"/>
  <c r="AA9" i="63"/>
  <c r="I10"/>
  <c r="J9" i="11"/>
  <c r="E9" s="1"/>
  <c r="AE23"/>
  <c r="DH25"/>
  <c r="DH56" s="1"/>
  <c r="AK26"/>
  <c r="DN26"/>
  <c r="AK25"/>
  <c r="AK56" s="1"/>
  <c r="S5" i="62"/>
  <c r="AD12"/>
  <c r="U16"/>
  <c r="T15"/>
  <c r="D16"/>
  <c r="D16" i="55" s="1"/>
  <c r="L46" i="60"/>
  <c r="L46" i="59" s="1"/>
  <c r="V47" i="7" s="1"/>
  <c r="L27" i="228" s="1"/>
  <c r="K47" i="60"/>
  <c r="K47" i="59" s="1"/>
  <c r="T48" i="7" s="1"/>
  <c r="K28" i="228" s="1"/>
  <c r="V5" i="7"/>
  <c r="W5" s="1"/>
  <c r="CO5" i="10" s="1"/>
  <c r="L3" i="58"/>
  <c r="V4" i="7" s="1"/>
  <c r="W4" s="1"/>
  <c r="CO4" i="10" s="1"/>
  <c r="J9" i="58"/>
  <c r="R11" i="7"/>
  <c r="S11" s="1"/>
  <c r="BW11" i="10" s="1"/>
  <c r="L9" i="7"/>
  <c r="M9" s="1"/>
  <c r="AV9" i="10" s="1"/>
  <c r="H5" i="7"/>
  <c r="E3" i="58"/>
  <c r="H4" i="7" s="1"/>
  <c r="K9" i="53"/>
  <c r="DQ19" i="4"/>
  <c r="O19" i="50"/>
  <c r="O18" i="49"/>
  <c r="AW17" i="51"/>
  <c r="E4" i="45"/>
  <c r="G6" i="90"/>
  <c r="C8" i="45"/>
  <c r="D10" i="90"/>
  <c r="N8" i="60"/>
  <c r="N8" i="59" s="1"/>
  <c r="Z9" i="7" s="1"/>
  <c r="N7" i="61"/>
  <c r="F8"/>
  <c r="F9" i="60"/>
  <c r="CW9" i="11"/>
  <c r="DE10"/>
  <c r="CX10" s="1"/>
  <c r="CU20"/>
  <c r="CR19" i="10" s="1"/>
  <c r="CV19" s="1"/>
  <c r="CQ20" i="11"/>
  <c r="CU19" i="10" s="1"/>
  <c r="CS20" i="11"/>
  <c r="CS19" i="10" s="1"/>
  <c r="BS22" i="13"/>
  <c r="BS22" i="12"/>
  <c r="C19" i="59"/>
  <c r="DT15" i="11"/>
  <c r="DP15"/>
  <c r="DR15"/>
  <c r="DV15"/>
  <c r="H9" i="60"/>
  <c r="H9" i="59" s="1"/>
  <c r="N10" i="7" s="1"/>
  <c r="H8" i="61"/>
  <c r="BD7" i="11"/>
  <c r="BL8"/>
  <c r="H8" i="23"/>
  <c r="H9" i="22"/>
  <c r="BB49" i="11"/>
  <c r="AY48" i="10" s="1"/>
  <c r="AX49" i="11"/>
  <c r="BB48" i="10" s="1"/>
  <c r="AZ49" i="11"/>
  <c r="AZ48" i="10" s="1"/>
  <c r="AU8" i="11"/>
  <c r="BC9"/>
  <c r="AV9" s="1"/>
  <c r="BA8" i="10" s="1"/>
  <c r="W25" i="11"/>
  <c r="W56" s="1"/>
  <c r="AA25"/>
  <c r="AA56" s="1"/>
  <c r="Y25"/>
  <c r="Y56" s="1"/>
  <c r="O8" i="23"/>
  <c r="O9" i="22"/>
  <c r="D9"/>
  <c r="D8" i="23"/>
  <c r="AL24" i="11"/>
  <c r="AT25"/>
  <c r="AM25" s="1"/>
  <c r="AR24" i="10" s="1"/>
  <c r="BP11" i="105"/>
  <c r="BR11" s="1"/>
  <c r="O9" i="26"/>
  <c r="O10" i="25"/>
  <c r="AG49" i="9"/>
  <c r="H29" i="230" s="1"/>
  <c r="AI48" i="9"/>
  <c r="H24"/>
  <c r="J25"/>
  <c r="BJ28" i="8"/>
  <c r="N8" i="221" s="1"/>
  <c r="BM27" i="8"/>
  <c r="AF43"/>
  <c r="AA30"/>
  <c r="G10" i="221" s="1"/>
  <c r="AD29" i="8"/>
  <c r="AV29" i="9"/>
  <c r="K9" i="230" s="1"/>
  <c r="AL49" i="9"/>
  <c r="I29" i="230" s="1"/>
  <c r="AN48" i="9"/>
  <c r="AG43"/>
  <c r="AI42"/>
  <c r="AD48"/>
  <c r="AB31"/>
  <c r="G11" i="230" s="1"/>
  <c r="R25" i="9"/>
  <c r="E5" i="230" s="1"/>
  <c r="BQ27" i="9"/>
  <c r="O7" i="231" s="1"/>
  <c r="BR26" i="9"/>
  <c r="BL27"/>
  <c r="N7" i="231" s="1"/>
  <c r="BM26" i="9"/>
  <c r="BG35"/>
  <c r="BH34"/>
  <c r="AC37"/>
  <c r="AD36"/>
  <c r="X43"/>
  <c r="Y42"/>
  <c r="S35"/>
  <c r="T34"/>
  <c r="N49"/>
  <c r="D29" i="231" s="1"/>
  <c r="N29" i="9"/>
  <c r="D9" i="231" s="1"/>
  <c r="I48" i="9"/>
  <c r="C28" i="231" s="1"/>
  <c r="J47" i="9"/>
  <c r="BK34" i="8"/>
  <c r="BM33"/>
  <c r="BF35"/>
  <c r="BH34"/>
  <c r="BA38"/>
  <c r="BC37"/>
  <c r="AV43"/>
  <c r="AX42"/>
  <c r="AV27"/>
  <c r="K7" i="222" s="1"/>
  <c r="AX26" i="8"/>
  <c r="AG37"/>
  <c r="AI36"/>
  <c r="CV41" i="3"/>
  <c r="CW41" s="1"/>
  <c r="DB41" s="1"/>
  <c r="CU42"/>
  <c r="P48"/>
  <c r="Q48" s="1"/>
  <c r="V48" s="1"/>
  <c r="AZ50" i="5"/>
  <c r="BB49"/>
  <c r="AS50"/>
  <c r="AU49"/>
  <c r="N31" i="76"/>
  <c r="L32"/>
  <c r="P32" s="1"/>
  <c r="R32"/>
  <c r="AO31"/>
  <c r="AS32"/>
  <c r="AM32"/>
  <c r="AQ32" s="1"/>
  <c r="O31"/>
  <c r="S32"/>
  <c r="BH31"/>
  <c r="BL32"/>
  <c r="BE32"/>
  <c r="BI32" s="1"/>
  <c r="I28" i="36"/>
  <c r="I28" i="39" s="1"/>
  <c r="I28" i="27" s="1"/>
  <c r="I27" i="33"/>
  <c r="I28" i="37"/>
  <c r="I28" i="40" s="1"/>
  <c r="I28" i="28" s="1"/>
  <c r="J10" i="90"/>
  <c r="H8" i="45"/>
  <c r="D96" i="76"/>
  <c r="G95"/>
  <c r="CI20" i="12"/>
  <c r="CJ20" s="1"/>
  <c r="CI20" i="13"/>
  <c r="CJ20" s="1"/>
  <c r="BK22"/>
  <c r="BK22" i="12"/>
  <c r="AC9" i="90"/>
  <c r="N7" i="45"/>
  <c r="Y9" i="90"/>
  <c r="L7" i="45"/>
  <c r="V9" i="90"/>
  <c r="K7" i="45"/>
  <c r="T9" i="90"/>
  <c r="J7" i="45"/>
  <c r="H10" i="90"/>
  <c r="F8" i="45"/>
  <c r="E10" i="90"/>
  <c r="D8" i="45"/>
  <c r="G17" i="60"/>
  <c r="G16" i="61"/>
  <c r="R49" i="11"/>
  <c r="O48" i="10" s="1"/>
  <c r="N49" i="11"/>
  <c r="R48" i="10" s="1"/>
  <c r="P49" i="11"/>
  <c r="P48" i="10" s="1"/>
  <c r="D8" i="61"/>
  <c r="D9" i="60"/>
  <c r="D9" i="59" s="1"/>
  <c r="F10" i="7" s="1"/>
  <c r="BM46" i="9"/>
  <c r="BG43"/>
  <c r="BH42"/>
  <c r="BG29"/>
  <c r="M9" i="231" s="1"/>
  <c r="BH28" i="9"/>
  <c r="DR31" i="76"/>
  <c r="DP32"/>
  <c r="DT32" s="1"/>
  <c r="DV32"/>
  <c r="AW43" i="9"/>
  <c r="AX42"/>
  <c r="AW27"/>
  <c r="K7" i="231" s="1"/>
  <c r="AX26" i="9"/>
  <c r="AH37"/>
  <c r="AI36"/>
  <c r="AC29"/>
  <c r="G9" i="231" s="1"/>
  <c r="AD28" i="9"/>
  <c r="O34"/>
  <c r="M49" i="8"/>
  <c r="D29" i="222" s="1"/>
  <c r="O48" i="8"/>
  <c r="AZ26" i="5"/>
  <c r="I6" i="217" s="1"/>
  <c r="BB27" i="5"/>
  <c r="CR31" i="76"/>
  <c r="CV32"/>
  <c r="CO32"/>
  <c r="CS32" s="1"/>
  <c r="ER33" i="3"/>
  <c r="ES33" s="1"/>
  <c r="EQ34"/>
  <c r="EF47"/>
  <c r="EG47" s="1"/>
  <c r="EL47" s="1"/>
  <c r="EF29"/>
  <c r="EG29" s="1"/>
  <c r="EE30"/>
  <c r="DT42"/>
  <c r="DU42" s="1"/>
  <c r="DZ42" s="1"/>
  <c r="DS43"/>
  <c r="DT28"/>
  <c r="DU28" s="1"/>
  <c r="DS29"/>
  <c r="L9" i="209" s="1"/>
  <c r="DH33" i="3"/>
  <c r="DI33" s="1"/>
  <c r="DN33" s="1"/>
  <c r="DG34"/>
  <c r="BX41"/>
  <c r="BY41" s="1"/>
  <c r="CD41" s="1"/>
  <c r="BW42"/>
  <c r="H22" i="209" s="1"/>
  <c r="BX31" i="3"/>
  <c r="BY31" s="1"/>
  <c r="BW32"/>
  <c r="BL36"/>
  <c r="BM36" s="1"/>
  <c r="BK37"/>
  <c r="AT32" i="5"/>
  <c r="AU31"/>
  <c r="D37"/>
  <c r="E36"/>
  <c r="B16" i="219" s="1"/>
  <c r="M35" i="82"/>
  <c r="O35" s="1"/>
  <c r="AH35"/>
  <c r="AJ35" s="1"/>
  <c r="H29" i="110"/>
  <c r="H29" i="111" s="1"/>
  <c r="X30" i="105" s="1"/>
  <c r="Y30" s="1"/>
  <c r="CS34" i="82"/>
  <c r="CU34" s="1"/>
  <c r="AO44"/>
  <c r="AQ44" s="1"/>
  <c r="AO42"/>
  <c r="AQ42" s="1"/>
  <c r="AO39"/>
  <c r="AQ39" s="1"/>
  <c r="AO37"/>
  <c r="AQ37" s="1"/>
  <c r="F9" i="81"/>
  <c r="H9" s="1"/>
  <c r="M36" i="82"/>
  <c r="O36" s="1"/>
  <c r="M45"/>
  <c r="O45" s="1"/>
  <c r="CD29" i="76"/>
  <c r="BW29"/>
  <c r="CA29" s="1"/>
  <c r="BZ28"/>
  <c r="F10" i="59"/>
  <c r="J11" i="7"/>
  <c r="K11" s="1"/>
  <c r="AM11" i="10" s="1"/>
  <c r="DB11" i="11"/>
  <c r="CX11"/>
  <c r="DD11"/>
  <c r="CZ11"/>
  <c r="CN18"/>
  <c r="CV19"/>
  <c r="CO19" s="1"/>
  <c r="CT18" i="10" s="1"/>
  <c r="BM20" i="11"/>
  <c r="BU21"/>
  <c r="BN21" s="1"/>
  <c r="BS20" i="10" s="1"/>
  <c r="BT22" i="11"/>
  <c r="BQ21" i="10" s="1"/>
  <c r="BU21" s="1"/>
  <c r="BP22" i="11"/>
  <c r="BR22"/>
  <c r="M7" i="45"/>
  <c r="Z9" i="90"/>
  <c r="C17" i="61"/>
  <c r="C18" i="60"/>
  <c r="DO13" i="11"/>
  <c r="DW14"/>
  <c r="DP14" s="1"/>
  <c r="BK9"/>
  <c r="BI9"/>
  <c r="BG9"/>
  <c r="AU51"/>
  <c r="AU52" s="1"/>
  <c r="AU53" s="1"/>
  <c r="BC50"/>
  <c r="AX10"/>
  <c r="AZ10"/>
  <c r="BB10"/>
  <c r="AY9" i="10" s="1"/>
  <c r="BC9" s="1"/>
  <c r="B5" i="11"/>
  <c r="M8" i="23"/>
  <c r="M9" i="22"/>
  <c r="K8" i="23"/>
  <c r="K9" i="22"/>
  <c r="AO26" i="11"/>
  <c r="AS26"/>
  <c r="AQ26"/>
  <c r="AK25" i="8"/>
  <c r="I5" i="221" s="1"/>
  <c r="AN26" i="8"/>
  <c r="AS40" i="9"/>
  <c r="AL24"/>
  <c r="O24" i="3"/>
  <c r="P25"/>
  <c r="Q25" s="1"/>
  <c r="BI41" i="5"/>
  <c r="AL50"/>
  <c r="AN29"/>
  <c r="AL30"/>
  <c r="G10" i="217" s="1"/>
  <c r="AE26" i="5"/>
  <c r="F6" i="217" s="1"/>
  <c r="Z27" i="5"/>
  <c r="X26"/>
  <c r="E6" i="217" s="1"/>
  <c r="FD33" i="3"/>
  <c r="FE33" s="1"/>
  <c r="FJ33" s="1"/>
  <c r="FC34"/>
  <c r="ER26"/>
  <c r="ES26" s="1"/>
  <c r="EQ27"/>
  <c r="N7" i="209" s="1"/>
  <c r="EF42" i="3"/>
  <c r="EG42" s="1"/>
  <c r="EL42" s="1"/>
  <c r="EE43"/>
  <c r="EF34"/>
  <c r="EG34" s="1"/>
  <c r="EE35"/>
  <c r="DT47"/>
  <c r="DU47" s="1"/>
  <c r="DT37"/>
  <c r="DU37" s="1"/>
  <c r="DZ37" s="1"/>
  <c r="DS38"/>
  <c r="DG49"/>
  <c r="K29" i="209" s="1"/>
  <c r="DH48" i="3"/>
  <c r="DI48" s="1"/>
  <c r="DN48" s="1"/>
  <c r="DH26"/>
  <c r="DI26" s="1"/>
  <c r="DG27"/>
  <c r="K7" i="209" s="1"/>
  <c r="CJ47" i="3"/>
  <c r="CK47" s="1"/>
  <c r="CP47" s="1"/>
  <c r="BW49"/>
  <c r="H29" i="209" s="1"/>
  <c r="BX36" i="3"/>
  <c r="BY36" s="1"/>
  <c r="BW37"/>
  <c r="BL47"/>
  <c r="BM47" s="1"/>
  <c r="BL27"/>
  <c r="BM27" s="1"/>
  <c r="BK28"/>
  <c r="G8" i="209" s="1"/>
  <c r="CQ34" i="5"/>
  <c r="CR33"/>
  <c r="CD47"/>
  <c r="CC30"/>
  <c r="BV38"/>
  <c r="BW37"/>
  <c r="BP47"/>
  <c r="BI47"/>
  <c r="W31" i="76"/>
  <c r="AA32"/>
  <c r="U32"/>
  <c r="Y32" s="1"/>
  <c r="E28" i="60"/>
  <c r="E28" i="59" s="1"/>
  <c r="H29" i="7" s="1"/>
  <c r="E9" i="228" s="1"/>
  <c r="AX31" i="76"/>
  <c r="AV32"/>
  <c r="AZ32" s="1"/>
  <c r="BB32"/>
  <c r="AN47" i="5"/>
  <c r="S47"/>
  <c r="F28" i="36"/>
  <c r="F28" i="39" s="1"/>
  <c r="F28" i="27" s="1"/>
  <c r="F27" i="33"/>
  <c r="F28" i="37"/>
  <c r="J29" i="76"/>
  <c r="F28"/>
  <c r="BV20" i="11"/>
  <c r="CD21"/>
  <c r="BW21" s="1"/>
  <c r="CB20" i="10" s="1"/>
  <c r="CC22" i="11"/>
  <c r="BZ21" i="10" s="1"/>
  <c r="CD21" s="1"/>
  <c r="CA22" i="11"/>
  <c r="CA21" i="10" s="1"/>
  <c r="BY22" i="11"/>
  <c r="CC21" i="10" s="1"/>
  <c r="G18" i="59"/>
  <c r="L19" i="7"/>
  <c r="M19" s="1"/>
  <c r="AV19" i="10" s="1"/>
  <c r="AZ19" s="1"/>
  <c r="CE18" i="11"/>
  <c r="CM19"/>
  <c r="CL20"/>
  <c r="CJ20"/>
  <c r="CH20"/>
  <c r="K51"/>
  <c r="K52" s="1"/>
  <c r="K53" s="1"/>
  <c r="K54" s="1"/>
  <c r="S50"/>
  <c r="T6"/>
  <c r="BK49" i="9"/>
  <c r="N29" i="230" s="1"/>
  <c r="BH48" i="9"/>
  <c r="BA49"/>
  <c r="L29" i="230" s="1"/>
  <c r="BC48" i="9"/>
  <c r="BK22" i="8"/>
  <c r="BM22" s="1"/>
  <c r="BM21"/>
  <c r="O10" i="60"/>
  <c r="O10" i="59" s="1"/>
  <c r="AB11" i="7" s="1"/>
  <c r="O9" i="61"/>
  <c r="AZ27" i="3"/>
  <c r="BA27" s="1"/>
  <c r="AY26"/>
  <c r="F6" i="209" s="1"/>
  <c r="CR27" i="5"/>
  <c r="CP28"/>
  <c r="O8" i="217" s="1"/>
  <c r="CK27" i="5"/>
  <c r="CI28"/>
  <c r="N8" i="217" s="1"/>
  <c r="BN50" i="5"/>
  <c r="BG50"/>
  <c r="CB50"/>
  <c r="BU50"/>
  <c r="BN28"/>
  <c r="K8" i="217" s="1"/>
  <c r="J24" i="5"/>
  <c r="L25"/>
  <c r="DA31" i="76"/>
  <c r="DE32"/>
  <c r="CX32"/>
  <c r="DB32" s="1"/>
  <c r="O48" i="9"/>
  <c r="M49"/>
  <c r="D29" i="230" s="1"/>
  <c r="O28" i="9"/>
  <c r="M29"/>
  <c r="D9" i="230" s="1"/>
  <c r="BP27" i="8"/>
  <c r="O7" i="222" s="1"/>
  <c r="BR26" i="8"/>
  <c r="BF43"/>
  <c r="BH42"/>
  <c r="BF29"/>
  <c r="M9" i="222" s="1"/>
  <c r="BH28" i="8"/>
  <c r="BA28"/>
  <c r="L8" i="222" s="1"/>
  <c r="BC27" i="8"/>
  <c r="W43"/>
  <c r="Y42"/>
  <c r="R35"/>
  <c r="T34"/>
  <c r="AB48" i="3"/>
  <c r="AC48" s="1"/>
  <c r="AH48" s="1"/>
  <c r="AA49"/>
  <c r="D29" i="209" s="1"/>
  <c r="CJ34" i="5"/>
  <c r="CK33"/>
  <c r="BW47"/>
  <c r="BV28"/>
  <c r="L8" i="218" s="1"/>
  <c r="BW27" i="5"/>
  <c r="BO34"/>
  <c r="BP33"/>
  <c r="BJ31" i="82"/>
  <c r="BL31" s="1"/>
  <c r="CO20" i="11"/>
  <c r="CT19" i="10" s="1"/>
  <c r="AV49" i="11"/>
  <c r="BA48" i="10" s="1"/>
  <c r="U25" i="11"/>
  <c r="U56" s="1"/>
  <c r="AO34" i="82"/>
  <c r="AQ34" s="1"/>
  <c r="AH34"/>
  <c r="AJ34" s="1"/>
  <c r="AH43"/>
  <c r="AJ43" s="1"/>
  <c r="AH41"/>
  <c r="AJ41" s="1"/>
  <c r="AH38"/>
  <c r="AJ38" s="1"/>
  <c r="F10" i="81"/>
  <c r="H10" s="1"/>
  <c r="F24"/>
  <c r="H24" s="1"/>
  <c r="AO43" i="82"/>
  <c r="AQ43" s="1"/>
  <c r="AO41"/>
  <c r="AQ41" s="1"/>
  <c r="AO38"/>
  <c r="AQ38" s="1"/>
  <c r="F11" i="81"/>
  <c r="H11" s="1"/>
  <c r="AA41" i="82"/>
  <c r="AC41" s="1"/>
  <c r="AA38"/>
  <c r="AC38" s="1"/>
  <c r="AA36"/>
  <c r="AC36" s="1"/>
  <c r="F4" i="81"/>
  <c r="H4" s="1"/>
  <c r="K9" i="26"/>
  <c r="AV11" i="105"/>
  <c r="AX11" s="1"/>
  <c r="K10" i="25"/>
  <c r="J7" i="26"/>
  <c r="AQ9" i="105"/>
  <c r="AS9" s="1"/>
  <c r="AT9" s="1"/>
  <c r="J8" i="25"/>
  <c r="C8" i="26"/>
  <c r="H10" i="105"/>
  <c r="J10" s="1"/>
  <c r="K10" s="1"/>
  <c r="C9" i="25"/>
  <c r="BA11" i="105"/>
  <c r="BC11" s="1"/>
  <c r="L9" i="26"/>
  <c r="L10" i="25"/>
  <c r="H8" i="26"/>
  <c r="AG10" i="105"/>
  <c r="AI10" s="1"/>
  <c r="H9" i="25"/>
  <c r="F8" i="26"/>
  <c r="W10" i="105"/>
  <c r="Y10" s="1"/>
  <c r="F9" i="25"/>
  <c r="E4" i="26"/>
  <c r="R6" i="105"/>
  <c r="T6" s="1"/>
  <c r="U6" s="1"/>
  <c r="E5" i="25"/>
  <c r="D8" i="26"/>
  <c r="M10" i="105"/>
  <c r="O10" s="1"/>
  <c r="D9" i="25"/>
  <c r="AL9" i="105"/>
  <c r="AN9" s="1"/>
  <c r="AO9" s="1"/>
  <c r="I7" i="26"/>
  <c r="I8" i="25"/>
  <c r="BI6" i="47"/>
  <c r="O5" i="46" s="1"/>
  <c r="DP16" i="4" s="1"/>
  <c r="BH7" i="47"/>
  <c r="AZ7"/>
  <c r="M6" i="46" s="1"/>
  <c r="CX17" i="4" s="1"/>
  <c r="AY8" i="47"/>
  <c r="D8"/>
  <c r="E7"/>
  <c r="B6" i="46" s="1"/>
  <c r="C17" i="4" s="1"/>
  <c r="BD8" i="47"/>
  <c r="BE7"/>
  <c r="N6" i="46" s="1"/>
  <c r="DG17" i="4" s="1"/>
  <c r="J46" i="221" l="1"/>
  <c r="EX42" i="3"/>
  <c r="J41" i="221"/>
  <c r="K6" i="143"/>
  <c r="K7" i="219"/>
  <c r="K12" i="143"/>
  <c r="K13" i="219"/>
  <c r="L26" i="143"/>
  <c r="L27" i="219"/>
  <c r="Y43" i="8"/>
  <c r="F23" i="222"/>
  <c r="C4" i="143"/>
  <c r="C5" i="219"/>
  <c r="BU51" i="5"/>
  <c r="L31" i="217" s="1"/>
  <c r="L30"/>
  <c r="O6" i="143"/>
  <c r="O7" i="219"/>
  <c r="O12" i="143"/>
  <c r="O13" i="219"/>
  <c r="P24" i="3"/>
  <c r="Q24" s="1"/>
  <c r="C4" i="209"/>
  <c r="AU32" i="5"/>
  <c r="H12" i="218"/>
  <c r="ER34" i="3"/>
  <c r="ES34" s="1"/>
  <c r="N14" i="209"/>
  <c r="BH43" i="9"/>
  <c r="M23" i="231"/>
  <c r="H28" i="143"/>
  <c r="H29" i="219"/>
  <c r="AI37" i="8"/>
  <c r="H17" i="222"/>
  <c r="BH35" i="8"/>
  <c r="M15" i="222"/>
  <c r="T35" i="9"/>
  <c r="E15" i="231"/>
  <c r="BH35" i="9"/>
  <c r="M15" i="231"/>
  <c r="H23" i="221"/>
  <c r="AB53" i="8"/>
  <c r="G32" i="222"/>
  <c r="H20" i="143"/>
  <c r="H21" i="219"/>
  <c r="O13" i="140"/>
  <c r="O14" i="216"/>
  <c r="AP53" i="8"/>
  <c r="J32" i="221"/>
  <c r="AS52" i="8"/>
  <c r="L8" i="221"/>
  <c r="AZ29" i="8"/>
  <c r="N7" i="230"/>
  <c r="BK28" i="9"/>
  <c r="C28" i="230"/>
  <c r="H49" i="9"/>
  <c r="C43" i="8"/>
  <c r="B22" i="222"/>
  <c r="AU37" i="5"/>
  <c r="H17" i="218"/>
  <c r="L45" i="231"/>
  <c r="L35"/>
  <c r="L43"/>
  <c r="L48"/>
  <c r="L38"/>
  <c r="L40"/>
  <c r="G16" i="143"/>
  <c r="G17" i="219"/>
  <c r="FC53" i="3"/>
  <c r="O32" i="209"/>
  <c r="FD52" i="3"/>
  <c r="FE52" s="1"/>
  <c r="FJ52" s="1"/>
  <c r="O46" i="231"/>
  <c r="O42"/>
  <c r="O36"/>
  <c r="O37"/>
  <c r="O41"/>
  <c r="O47"/>
  <c r="M33"/>
  <c r="BG56" i="9"/>
  <c r="C43"/>
  <c r="B22" i="230"/>
  <c r="E42" i="9"/>
  <c r="M42" i="230"/>
  <c r="M46"/>
  <c r="M37"/>
  <c r="M36"/>
  <c r="M47"/>
  <c r="M41"/>
  <c r="E23" i="221"/>
  <c r="T43" i="8"/>
  <c r="O7" i="230"/>
  <c r="BP28" i="9"/>
  <c r="AN29" i="76"/>
  <c r="AR30"/>
  <c r="B31" i="231"/>
  <c r="D52" i="9"/>
  <c r="E52" s="1"/>
  <c r="E51"/>
  <c r="AU53" i="8"/>
  <c r="K32" i="221"/>
  <c r="AX52" i="8"/>
  <c r="F7" i="221"/>
  <c r="V26" i="8"/>
  <c r="Y27"/>
  <c r="B7" i="143"/>
  <c r="B8" i="219"/>
  <c r="L22" i="143"/>
  <c r="L23" i="219"/>
  <c r="C53" i="9"/>
  <c r="B32" i="230"/>
  <c r="H45" i="231"/>
  <c r="H35"/>
  <c r="H43"/>
  <c r="H38"/>
  <c r="H40"/>
  <c r="H48"/>
  <c r="BN51" i="5"/>
  <c r="K31" i="217" s="1"/>
  <c r="K30"/>
  <c r="G8" i="143"/>
  <c r="G9" i="219"/>
  <c r="I4" i="230"/>
  <c r="H10" i="143"/>
  <c r="H11" i="219"/>
  <c r="DH34" i="3"/>
  <c r="DI34" s="1"/>
  <c r="DN34" s="1"/>
  <c r="DP34" s="1"/>
  <c r="K14" i="209"/>
  <c r="DT43" i="3"/>
  <c r="DU43" s="1"/>
  <c r="DZ43" s="1"/>
  <c r="L23" i="209"/>
  <c r="C26" i="143"/>
  <c r="C27" i="219"/>
  <c r="D7" i="143"/>
  <c r="D8" i="219"/>
  <c r="O49" i="3"/>
  <c r="C29" i="209" s="1"/>
  <c r="C28"/>
  <c r="J21" i="140"/>
  <c r="J22" i="216"/>
  <c r="E14" i="140"/>
  <c r="E15" i="216"/>
  <c r="L17" i="140"/>
  <c r="L18" i="216"/>
  <c r="M22" i="140"/>
  <c r="M23" i="216"/>
  <c r="N33" i="218"/>
  <c r="CJ56" i="5"/>
  <c r="H49" i="8"/>
  <c r="C28" i="222"/>
  <c r="AB43" i="8"/>
  <c r="G23" i="222" s="1"/>
  <c r="G22"/>
  <c r="E38" i="231"/>
  <c r="E43"/>
  <c r="E48"/>
  <c r="K36"/>
  <c r="K42"/>
  <c r="K41"/>
  <c r="K37"/>
  <c r="K46"/>
  <c r="K47"/>
  <c r="E21" i="143"/>
  <c r="E22" i="219"/>
  <c r="C37"/>
  <c r="C42"/>
  <c r="C47"/>
  <c r="N36" i="230"/>
  <c r="N46"/>
  <c r="N41"/>
  <c r="N37"/>
  <c r="N42"/>
  <c r="N47"/>
  <c r="O36" i="221"/>
  <c r="O47"/>
  <c r="O37"/>
  <c r="O41"/>
  <c r="O42"/>
  <c r="O46"/>
  <c r="F48" i="231"/>
  <c r="F38"/>
  <c r="F43"/>
  <c r="M36" i="218"/>
  <c r="M42"/>
  <c r="M37"/>
  <c r="M41"/>
  <c r="M47"/>
  <c r="M46"/>
  <c r="C52" i="8"/>
  <c r="B31" i="222"/>
  <c r="E51" i="8"/>
  <c r="C28" i="221"/>
  <c r="G49" i="8"/>
  <c r="J48"/>
  <c r="AF26" i="5"/>
  <c r="F7" i="218"/>
  <c r="K50" i="115"/>
  <c r="K49" i="44"/>
  <c r="K49" i="42" s="1"/>
  <c r="CE50" i="4" s="1"/>
  <c r="K30" i="206" s="1"/>
  <c r="I33" i="231"/>
  <c r="M9" i="217"/>
  <c r="CB30" i="5"/>
  <c r="M10" i="217" s="1"/>
  <c r="CQ28" i="76"/>
  <c r="CU29"/>
  <c r="BV30" i="82" s="1"/>
  <c r="F33" i="218"/>
  <c r="AA56" i="8"/>
  <c r="G33" i="221"/>
  <c r="AV53" i="8"/>
  <c r="K32" i="222"/>
  <c r="K7" i="221"/>
  <c r="AU28" i="8"/>
  <c r="F37" i="222"/>
  <c r="F42"/>
  <c r="F47"/>
  <c r="J41" i="231"/>
  <c r="J36"/>
  <c r="J46"/>
  <c r="J42"/>
  <c r="J47"/>
  <c r="J37"/>
  <c r="F47" i="216"/>
  <c r="F42"/>
  <c r="F37"/>
  <c r="K42" i="221"/>
  <c r="K46"/>
  <c r="K37"/>
  <c r="K41"/>
  <c r="K47"/>
  <c r="K36"/>
  <c r="L6" i="143"/>
  <c r="L7" i="219"/>
  <c r="CK34" i="5"/>
  <c r="N14" i="218"/>
  <c r="T35" i="8"/>
  <c r="E15" i="222"/>
  <c r="BH43" i="8"/>
  <c r="M23" i="222"/>
  <c r="BG51" i="5"/>
  <c r="J31" i="217" s="1"/>
  <c r="J30"/>
  <c r="N6" i="143"/>
  <c r="N7" i="219"/>
  <c r="K26" i="143"/>
  <c r="K27" i="219"/>
  <c r="M10" i="218"/>
  <c r="EF43" i="3"/>
  <c r="EG43" s="1"/>
  <c r="M23" i="209"/>
  <c r="FD34" i="3"/>
  <c r="FE34" s="1"/>
  <c r="FJ34" s="1"/>
  <c r="O14" i="209"/>
  <c r="E37" i="5"/>
  <c r="B17" i="218"/>
  <c r="I28" i="143"/>
  <c r="I29" i="219"/>
  <c r="BC38" i="8"/>
  <c r="L18" i="222"/>
  <c r="BM34" i="8"/>
  <c r="N14" i="222"/>
  <c r="Y43" i="9"/>
  <c r="F23" i="231"/>
  <c r="G23" i="217"/>
  <c r="AR53" i="9"/>
  <c r="J32" i="231"/>
  <c r="N53" i="8"/>
  <c r="D32" i="220"/>
  <c r="AL53" i="8"/>
  <c r="I32" i="222"/>
  <c r="FD27" i="3"/>
  <c r="FE27" s="1"/>
  <c r="O7" i="209"/>
  <c r="H11" i="140"/>
  <c r="H12" i="216"/>
  <c r="N13" i="140"/>
  <c r="N14" i="216"/>
  <c r="G35"/>
  <c r="G43"/>
  <c r="G45"/>
  <c r="G38"/>
  <c r="G48"/>
  <c r="G40"/>
  <c r="K35"/>
  <c r="K43"/>
  <c r="K45"/>
  <c r="K48"/>
  <c r="K40"/>
  <c r="K38"/>
  <c r="J45"/>
  <c r="J38"/>
  <c r="J43"/>
  <c r="J40"/>
  <c r="J48"/>
  <c r="J35"/>
  <c r="F22" i="140"/>
  <c r="F23" i="216"/>
  <c r="H16" i="140"/>
  <c r="H17" i="216"/>
  <c r="M9" i="230"/>
  <c r="BF30" i="9"/>
  <c r="M10" i="230" s="1"/>
  <c r="O33" i="217"/>
  <c r="CP56" i="5"/>
  <c r="CR53"/>
  <c r="R53" i="8"/>
  <c r="E32" i="222"/>
  <c r="C43" i="5"/>
  <c r="B22" i="217"/>
  <c r="J27" i="221"/>
  <c r="AS47" i="8"/>
  <c r="L8" i="217"/>
  <c r="BU29" i="5"/>
  <c r="CT32" i="76"/>
  <c r="CP31"/>
  <c r="I24" i="9"/>
  <c r="C4" i="231" s="1"/>
  <c r="C5"/>
  <c r="BQ53" i="9"/>
  <c r="O32" i="231"/>
  <c r="BF56" i="8"/>
  <c r="M33" i="222"/>
  <c r="L24" i="11"/>
  <c r="Q23" i="10" s="1"/>
  <c r="P24" i="11"/>
  <c r="R24"/>
  <c r="O23" i="10" s="1"/>
  <c r="S23" s="1"/>
  <c r="S26" i="9"/>
  <c r="E7" i="231"/>
  <c r="T27" i="9"/>
  <c r="D56" i="5"/>
  <c r="B33" i="218"/>
  <c r="K38" i="230"/>
  <c r="K45"/>
  <c r="K48"/>
  <c r="K43"/>
  <c r="K35"/>
  <c r="K40"/>
  <c r="AF56" i="8"/>
  <c r="H33" i="221"/>
  <c r="B11" i="143"/>
  <c r="B12" i="219"/>
  <c r="E26" i="143"/>
  <c r="E27" i="219"/>
  <c r="BA53" i="5"/>
  <c r="I32" i="218"/>
  <c r="BO56" i="8"/>
  <c r="O33" i="221"/>
  <c r="B56" i="8"/>
  <c r="B33" i="221"/>
  <c r="E47"/>
  <c r="E42"/>
  <c r="E37"/>
  <c r="F51" i="115"/>
  <c r="F50" i="44"/>
  <c r="F50" i="42" s="1"/>
  <c r="AL51" i="4" s="1"/>
  <c r="F31" i="206" s="1"/>
  <c r="W26" i="8"/>
  <c r="F7" i="222"/>
  <c r="J13" i="143"/>
  <c r="J14" i="219"/>
  <c r="N46" i="231"/>
  <c r="N36"/>
  <c r="N41"/>
  <c r="N37"/>
  <c r="N47"/>
  <c r="N42"/>
  <c r="W53" i="9"/>
  <c r="F32" i="230"/>
  <c r="Y52" i="9"/>
  <c r="AC56"/>
  <c r="G33" i="231"/>
  <c r="AK53" i="8"/>
  <c r="I33" i="221" s="1"/>
  <c r="I32"/>
  <c r="AM25" i="9"/>
  <c r="I6" i="231"/>
  <c r="AN26" i="9"/>
  <c r="Y25" i="5"/>
  <c r="E6" i="218"/>
  <c r="AQ53" i="8"/>
  <c r="J32" i="222"/>
  <c r="X29" i="76"/>
  <c r="AB30"/>
  <c r="S31" i="82" s="1"/>
  <c r="O37" i="222"/>
  <c r="O46"/>
  <c r="O42"/>
  <c r="O47"/>
  <c r="O36"/>
  <c r="O41"/>
  <c r="K17" i="143"/>
  <c r="K18" i="219"/>
  <c r="BA29" i="9"/>
  <c r="L8" i="230"/>
  <c r="BC28" i="9"/>
  <c r="CJ28" i="5"/>
  <c r="N7" i="218"/>
  <c r="B43" i="8"/>
  <c r="B22" i="221"/>
  <c r="E42" i="8"/>
  <c r="AM43" i="5"/>
  <c r="G23" i="218" s="1"/>
  <c r="G22"/>
  <c r="I6" i="209"/>
  <c r="CJ26" i="3"/>
  <c r="CK26" s="1"/>
  <c r="CI25"/>
  <c r="F7" i="230"/>
  <c r="W26" i="9"/>
  <c r="Y27"/>
  <c r="J4" i="219"/>
  <c r="BJ14" i="5"/>
  <c r="BL14" s="1"/>
  <c r="BJ17"/>
  <c r="BL17" s="1"/>
  <c r="BJ20"/>
  <c r="BL20" s="1"/>
  <c r="BR20" i="13" s="1"/>
  <c r="BJ23" i="5"/>
  <c r="BL23" s="1"/>
  <c r="BJ18"/>
  <c r="BL18" s="1"/>
  <c r="BR18" i="13" s="1"/>
  <c r="BJ5" i="5"/>
  <c r="BL5" s="1"/>
  <c r="BJ4"/>
  <c r="BL4" s="1"/>
  <c r="BJ8"/>
  <c r="BL8" s="1"/>
  <c r="BR8" i="12" s="1"/>
  <c r="BJ7" i="5"/>
  <c r="BL7" s="1"/>
  <c r="BJ22"/>
  <c r="BJ9"/>
  <c r="BL9" s="1"/>
  <c r="BR9" i="13" s="1"/>
  <c r="BJ12" i="5"/>
  <c r="BL12" s="1"/>
  <c r="BR12" i="12" s="1"/>
  <c r="BJ10" i="5"/>
  <c r="BJ13"/>
  <c r="BL13" s="1"/>
  <c r="BJ16"/>
  <c r="BL16" s="1"/>
  <c r="BJ19"/>
  <c r="BL19" s="1"/>
  <c r="J3" i="143"/>
  <c r="BJ21" i="5"/>
  <c r="BL21" s="1"/>
  <c r="BR21" i="13" s="1"/>
  <c r="BJ11" i="5"/>
  <c r="BL11" s="1"/>
  <c r="BJ6"/>
  <c r="BJ15"/>
  <c r="E7" i="221"/>
  <c r="T27" i="8"/>
  <c r="Q26"/>
  <c r="AB18" i="11"/>
  <c r="C4" i="66"/>
  <c r="Q7" i="11"/>
  <c r="AC23" i="108"/>
  <c r="AC24" i="109" s="1"/>
  <c r="N23" i="53"/>
  <c r="N22" i="56"/>
  <c r="N46" i="217"/>
  <c r="N41"/>
  <c r="N36"/>
  <c r="C44" i="3"/>
  <c r="B23" i="209"/>
  <c r="D43" i="3"/>
  <c r="E43" s="1"/>
  <c r="J43" s="1"/>
  <c r="BK43"/>
  <c r="G22" i="209"/>
  <c r="BL42" i="3"/>
  <c r="BM42" s="1"/>
  <c r="BR42" s="1"/>
  <c r="D50" i="44"/>
  <c r="D50" i="42" s="1"/>
  <c r="T51" i="4" s="1"/>
  <c r="D31" i="206" s="1"/>
  <c r="D51" i="115"/>
  <c r="F13" i="143"/>
  <c r="F14" i="219"/>
  <c r="O26" i="143"/>
  <c r="O27" i="219"/>
  <c r="O43" i="230"/>
  <c r="O38"/>
  <c r="O40"/>
  <c r="O48"/>
  <c r="O45"/>
  <c r="O35"/>
  <c r="C14" i="143"/>
  <c r="C15" i="219"/>
  <c r="BF43" i="3"/>
  <c r="F23" i="195" s="1"/>
  <c r="AX34" i="8"/>
  <c r="CU32" i="78"/>
  <c r="BI42" i="5"/>
  <c r="AZ53" i="3"/>
  <c r="BB56" i="9"/>
  <c r="BL15" i="5"/>
  <c r="BR15" i="13" s="1"/>
  <c r="AH56" i="9"/>
  <c r="CL33" i="82"/>
  <c r="CN33" s="1"/>
  <c r="L42" i="3"/>
  <c r="FL51"/>
  <c r="AV35"/>
  <c r="BR41"/>
  <c r="BT41" s="1"/>
  <c r="J41" i="217"/>
  <c r="AG43" i="5"/>
  <c r="AI32" i="8"/>
  <c r="CD43" i="5"/>
  <c r="AD37" i="8"/>
  <c r="AI32" i="9"/>
  <c r="AS42" i="8"/>
  <c r="AX34" i="9"/>
  <c r="D26" i="143"/>
  <c r="D27" i="219"/>
  <c r="BW38" i="5"/>
  <c r="L18" i="218"/>
  <c r="EF35" i="3"/>
  <c r="EG35" s="1"/>
  <c r="M15" i="209"/>
  <c r="AL51" i="5"/>
  <c r="G31" i="217" s="1"/>
  <c r="G30"/>
  <c r="AX43" i="8"/>
  <c r="K23" i="222"/>
  <c r="AD37" i="9"/>
  <c r="G17" i="231"/>
  <c r="I25" i="143"/>
  <c r="I26" i="219"/>
  <c r="L40" i="216"/>
  <c r="L48"/>
  <c r="L38"/>
  <c r="L35"/>
  <c r="L43"/>
  <c r="L45"/>
  <c r="BO28" i="5"/>
  <c r="K7" i="218"/>
  <c r="AW53" i="9"/>
  <c r="K32" i="231"/>
  <c r="O37" i="217"/>
  <c r="O46"/>
  <c r="O41"/>
  <c r="O47"/>
  <c r="O42"/>
  <c r="O36"/>
  <c r="AG43" i="8"/>
  <c r="H23" i="222" s="1"/>
  <c r="H22"/>
  <c r="CJ47" i="5"/>
  <c r="N27" i="218" s="1"/>
  <c r="N26"/>
  <c r="BU31" i="76"/>
  <c r="BB32" i="82" s="1"/>
  <c r="BQ30" i="76"/>
  <c r="F17" i="143"/>
  <c r="F18" i="219"/>
  <c r="DH43" i="3"/>
  <c r="DI43" s="1"/>
  <c r="DN43" s="1"/>
  <c r="K23" i="209"/>
  <c r="F43"/>
  <c r="F48"/>
  <c r="F38"/>
  <c r="M14" i="143"/>
  <c r="M15" i="219"/>
  <c r="E14" i="143"/>
  <c r="E15" i="219"/>
  <c r="AZ43" i="3"/>
  <c r="BA43" s="1"/>
  <c r="F23" i="209"/>
  <c r="AT53" i="5"/>
  <c r="H32" i="218"/>
  <c r="X25" i="9"/>
  <c r="F6" i="231"/>
  <c r="L18" i="230"/>
  <c r="BC38" i="9"/>
  <c r="K41" i="222"/>
  <c r="K47"/>
  <c r="K36"/>
  <c r="K42"/>
  <c r="K46"/>
  <c r="K37"/>
  <c r="AT43" i="5"/>
  <c r="H23" i="218" s="1"/>
  <c r="H22"/>
  <c r="V53" i="8"/>
  <c r="F32" i="221"/>
  <c r="Y52" i="8"/>
  <c r="BA25" i="5"/>
  <c r="I6" i="218"/>
  <c r="O7" i="221"/>
  <c r="BO28" i="8"/>
  <c r="L5" i="23"/>
  <c r="L6" i="22"/>
  <c r="BJ56" i="8"/>
  <c r="N33" i="221"/>
  <c r="K22" i="143"/>
  <c r="K23" i="219"/>
  <c r="L16" i="143"/>
  <c r="L17" i="219"/>
  <c r="M26" i="143"/>
  <c r="M27" i="219"/>
  <c r="BX32" i="3"/>
  <c r="BY32" s="1"/>
  <c r="H12" i="209"/>
  <c r="AZ51" i="5"/>
  <c r="I31" i="217" s="1"/>
  <c r="I30"/>
  <c r="AI43" i="9"/>
  <c r="H23" i="230"/>
  <c r="E37" i="8"/>
  <c r="B17" i="222"/>
  <c r="C53" i="3"/>
  <c r="B32" i="209"/>
  <c r="K13" i="140"/>
  <c r="K14" i="216"/>
  <c r="B16" i="140"/>
  <c r="B17" i="216"/>
  <c r="C5" i="221"/>
  <c r="G24" i="8"/>
  <c r="J25"/>
  <c r="N40" i="220"/>
  <c r="N48"/>
  <c r="N38"/>
  <c r="N43"/>
  <c r="N35"/>
  <c r="N45"/>
  <c r="D43" i="9"/>
  <c r="B22" i="231"/>
  <c r="BK53" i="8"/>
  <c r="N32" i="222"/>
  <c r="AM53" i="3"/>
  <c r="E32" i="209"/>
  <c r="AN52" i="3"/>
  <c r="AO52" s="1"/>
  <c r="O47" i="230"/>
  <c r="O46"/>
  <c r="O37"/>
  <c r="O36"/>
  <c r="O42"/>
  <c r="O41"/>
  <c r="L49" i="44"/>
  <c r="L49" i="42" s="1"/>
  <c r="CN50" i="4" s="1"/>
  <c r="L30" i="206" s="1"/>
  <c r="L50" i="115"/>
  <c r="E30" i="143"/>
  <c r="E31" i="219"/>
  <c r="BP53" i="8"/>
  <c r="O32" i="222"/>
  <c r="D14" i="66"/>
  <c r="Z17" i="11"/>
  <c r="BP34" i="5"/>
  <c r="K14" i="218"/>
  <c r="N12" i="143"/>
  <c r="N13" i="219"/>
  <c r="L24" i="5"/>
  <c r="C4" i="217"/>
  <c r="CB51" i="5"/>
  <c r="M31" i="217" s="1"/>
  <c r="M30"/>
  <c r="G26" i="143"/>
  <c r="G27" i="219"/>
  <c r="J26" i="143"/>
  <c r="J27" i="219"/>
  <c r="CR34" i="5"/>
  <c r="O14" i="218"/>
  <c r="BX37" i="3"/>
  <c r="BY37" s="1"/>
  <c r="CD37" s="1"/>
  <c r="H17" i="195" s="1"/>
  <c r="H17" i="209"/>
  <c r="DT38" i="3"/>
  <c r="DU38" s="1"/>
  <c r="DZ38" s="1"/>
  <c r="L18" i="209"/>
  <c r="E6" i="143"/>
  <c r="E7" i="219"/>
  <c r="J20" i="143"/>
  <c r="J21" i="219"/>
  <c r="BL37" i="3"/>
  <c r="BM37" s="1"/>
  <c r="BR37" s="1"/>
  <c r="G17" i="195" s="1"/>
  <c r="G17" i="209"/>
  <c r="EF30" i="3"/>
  <c r="EG30" s="1"/>
  <c r="M10" i="209"/>
  <c r="I6" i="143"/>
  <c r="I7" i="219"/>
  <c r="AI37" i="9"/>
  <c r="H17" i="231"/>
  <c r="AX43" i="9"/>
  <c r="K23" i="231"/>
  <c r="AS51" i="5"/>
  <c r="H31" i="217" s="1"/>
  <c r="H30"/>
  <c r="CV42" i="3"/>
  <c r="CW42" s="1"/>
  <c r="DB42" s="1"/>
  <c r="DD42" s="1"/>
  <c r="J22" i="209"/>
  <c r="J24" i="9"/>
  <c r="C4" i="230"/>
  <c r="G21" i="143"/>
  <c r="G22" i="219"/>
  <c r="B20" i="143"/>
  <c r="B21" i="219"/>
  <c r="L53" i="8"/>
  <c r="D32" i="221"/>
  <c r="D8" i="140"/>
  <c r="D9" i="216"/>
  <c r="AD43" i="9"/>
  <c r="G23" i="230"/>
  <c r="L22" i="140"/>
  <c r="L23" i="216"/>
  <c r="G16" i="140"/>
  <c r="G17" i="216"/>
  <c r="M14" i="140"/>
  <c r="M15" i="216"/>
  <c r="M43"/>
  <c r="M38"/>
  <c r="M45"/>
  <c r="M48"/>
  <c r="M35"/>
  <c r="M40"/>
  <c r="M27" i="140"/>
  <c r="M28" i="216"/>
  <c r="AG56" i="8"/>
  <c r="H33" i="222"/>
  <c r="J9" i="143"/>
  <c r="J10" i="219"/>
  <c r="M47" i="221"/>
  <c r="M42"/>
  <c r="M46"/>
  <c r="M36"/>
  <c r="M41"/>
  <c r="M37"/>
  <c r="BG30" i="76"/>
  <c r="BK31"/>
  <c r="AT32" i="82" s="1"/>
  <c r="C4" i="222"/>
  <c r="K17" i="8"/>
  <c r="K9"/>
  <c r="K20"/>
  <c r="K12"/>
  <c r="K4"/>
  <c r="K19"/>
  <c r="K11"/>
  <c r="K14"/>
  <c r="K21"/>
  <c r="K5"/>
  <c r="K8"/>
  <c r="K23"/>
  <c r="K15"/>
  <c r="K7"/>
  <c r="K18"/>
  <c r="K10"/>
  <c r="K22"/>
  <c r="K6"/>
  <c r="K13"/>
  <c r="K16"/>
  <c r="BK28"/>
  <c r="N7" i="222"/>
  <c r="DF24" i="76"/>
  <c r="N22" i="64"/>
  <c r="E23" i="230"/>
  <c r="T43" i="9"/>
  <c r="DN28" i="76"/>
  <c r="CK29" i="82" s="1"/>
  <c r="DJ27" i="76"/>
  <c r="K41" i="217"/>
  <c r="K47"/>
  <c r="K36"/>
  <c r="K42"/>
  <c r="K37"/>
  <c r="K46"/>
  <c r="E23"/>
  <c r="Z43" i="5"/>
  <c r="AI32" i="76"/>
  <c r="AE31"/>
  <c r="F47" i="209"/>
  <c r="F42"/>
  <c r="F37"/>
  <c r="J46"/>
  <c r="J41"/>
  <c r="J36"/>
  <c r="J47"/>
  <c r="J42"/>
  <c r="J37"/>
  <c r="J41" i="218"/>
  <c r="J36"/>
  <c r="J46"/>
  <c r="J37"/>
  <c r="J42"/>
  <c r="J47"/>
  <c r="AA43" i="8"/>
  <c r="G22" i="221"/>
  <c r="AD42" i="8"/>
  <c r="M9" i="221"/>
  <c r="BE30" i="8"/>
  <c r="M10" i="221" s="1"/>
  <c r="C40" i="213"/>
  <c r="C46"/>
  <c r="C35"/>
  <c r="C41"/>
  <c r="C45"/>
  <c r="C36"/>
  <c r="Q32" i="76"/>
  <c r="M31"/>
  <c r="AL25" i="8"/>
  <c r="I6" i="222"/>
  <c r="AE53" i="5"/>
  <c r="F32" i="217"/>
  <c r="AG52" i="5"/>
  <c r="Q53" i="8"/>
  <c r="E32" i="221"/>
  <c r="T52" i="8"/>
  <c r="X53" i="5"/>
  <c r="E32" i="217"/>
  <c r="Z52" i="5"/>
  <c r="N36" i="221"/>
  <c r="N46"/>
  <c r="N41"/>
  <c r="N37"/>
  <c r="N42"/>
  <c r="N47"/>
  <c r="AB30" i="8"/>
  <c r="G9" i="222"/>
  <c r="BB29" i="9"/>
  <c r="L8" i="231"/>
  <c r="AM30" i="5"/>
  <c r="G9" i="218"/>
  <c r="C52" i="5"/>
  <c r="B31" i="217"/>
  <c r="E51" i="5"/>
  <c r="F26" i="143"/>
  <c r="F27" i="219"/>
  <c r="E33" i="218"/>
  <c r="CQ28" i="5"/>
  <c r="O7" i="218"/>
  <c r="E14" i="66"/>
  <c r="AI17" i="11"/>
  <c r="W53" i="8"/>
  <c r="F33" i="222" s="1"/>
  <c r="F32"/>
  <c r="R25" i="8"/>
  <c r="E6" i="222"/>
  <c r="CQ56" i="5"/>
  <c r="O33" i="218"/>
  <c r="BE56" i="8"/>
  <c r="M33" i="221"/>
  <c r="BH53" i="8"/>
  <c r="BH56" s="1"/>
  <c r="AC43" i="9"/>
  <c r="G23" i="231" s="1"/>
  <c r="G22"/>
  <c r="F37" i="217"/>
  <c r="F47"/>
  <c r="F42"/>
  <c r="M36" i="219"/>
  <c r="M41"/>
  <c r="M46"/>
  <c r="M37"/>
  <c r="M42"/>
  <c r="M47"/>
  <c r="D36"/>
  <c r="D46"/>
  <c r="D41"/>
  <c r="D47"/>
  <c r="D37"/>
  <c r="D42"/>
  <c r="E37"/>
  <c r="E42"/>
  <c r="E47"/>
  <c r="J46" i="216"/>
  <c r="J41"/>
  <c r="J36"/>
  <c r="J47"/>
  <c r="J42"/>
  <c r="J37"/>
  <c r="D47"/>
  <c r="D42"/>
  <c r="D46"/>
  <c r="D37"/>
  <c r="D36"/>
  <c r="D41"/>
  <c r="F37" i="231"/>
  <c r="F42"/>
  <c r="F47"/>
  <c r="K37" i="230"/>
  <c r="K41"/>
  <c r="K42"/>
  <c r="K36"/>
  <c r="K46"/>
  <c r="K47"/>
  <c r="DZ47" i="3"/>
  <c r="EB47" s="1"/>
  <c r="S32" i="78"/>
  <c r="CD29" i="5"/>
  <c r="AG27"/>
  <c r="EX33" i="3"/>
  <c r="N13" i="195" s="1"/>
  <c r="AQ29" i="78"/>
  <c r="K34"/>
  <c r="BR52" i="8"/>
  <c r="BL6" i="5"/>
  <c r="BR6" i="13" s="1"/>
  <c r="BL10" i="5"/>
  <c r="BR10" i="13" s="1"/>
  <c r="BL22" i="5"/>
  <c r="N24" i="11"/>
  <c r="L50" i="3"/>
  <c r="B30" i="195"/>
  <c r="AV42" i="3"/>
  <c r="E22" i="195"/>
  <c r="CF47" i="3"/>
  <c r="H27" i="195"/>
  <c r="EB46" i="3"/>
  <c r="L26" i="195"/>
  <c r="AJ32" i="3"/>
  <c r="D12" i="195"/>
  <c r="DP37" i="3"/>
  <c r="K17" i="195"/>
  <c r="DP32" i="3"/>
  <c r="K12" i="195"/>
  <c r="DP47" i="3"/>
  <c r="K27" i="195"/>
  <c r="AJ47" i="3"/>
  <c r="D27" i="195"/>
  <c r="BB29" i="3"/>
  <c r="BF29" s="1"/>
  <c r="F9" i="210"/>
  <c r="DP48" i="3"/>
  <c r="K28" i="195"/>
  <c r="EB38" i="3"/>
  <c r="L18" i="195"/>
  <c r="L27"/>
  <c r="EN42" i="3"/>
  <c r="M22" i="195"/>
  <c r="FL33" i="3"/>
  <c r="O13" i="195"/>
  <c r="K14"/>
  <c r="K37" s="1"/>
  <c r="EB43" i="3"/>
  <c r="L23" i="195"/>
  <c r="EN47" i="3"/>
  <c r="M27" i="195"/>
  <c r="J22"/>
  <c r="AP26" i="3"/>
  <c r="AT26" s="1"/>
  <c r="E6" i="210"/>
  <c r="AJ36" i="3"/>
  <c r="D16" i="195"/>
  <c r="CF35" i="3"/>
  <c r="H15" i="195"/>
  <c r="EN41" i="3"/>
  <c r="M21" i="195"/>
  <c r="FL32" i="3"/>
  <c r="O12" i="195"/>
  <c r="AJ34" i="3"/>
  <c r="D14" i="195"/>
  <c r="EB36" i="3"/>
  <c r="L16" i="195"/>
  <c r="AJ40" i="3"/>
  <c r="D20" i="195"/>
  <c r="BZ32" i="3"/>
  <c r="CD32" s="1"/>
  <c r="H12" i="210"/>
  <c r="DJ28" i="3"/>
  <c r="K8" i="210"/>
  <c r="L51" i="3"/>
  <c r="B31" i="195"/>
  <c r="EZ41" i="3"/>
  <c r="N21" i="195"/>
  <c r="BH42" i="3"/>
  <c r="F22" i="195"/>
  <c r="CR46" i="3"/>
  <c r="I26" i="195"/>
  <c r="CF40" i="3"/>
  <c r="H20" i="195"/>
  <c r="F29" i="3"/>
  <c r="J29" s="1"/>
  <c r="B9" i="210"/>
  <c r="R30" i="3"/>
  <c r="V30" s="1"/>
  <c r="C10" i="210"/>
  <c r="AD29" i="3"/>
  <c r="D9" i="210"/>
  <c r="M42" i="228"/>
  <c r="M47"/>
  <c r="M37"/>
  <c r="AJ37" i="3"/>
  <c r="D17" i="195"/>
  <c r="EZ32" i="3"/>
  <c r="N12" i="195"/>
  <c r="DD31" i="3"/>
  <c r="J11" i="195"/>
  <c r="CR36" i="3"/>
  <c r="I16" i="195"/>
  <c r="AV29" i="3"/>
  <c r="E9" i="195"/>
  <c r="X31" i="3"/>
  <c r="C11" i="195"/>
  <c r="BH32" i="3"/>
  <c r="F12" i="195"/>
  <c r="FL31" i="3"/>
  <c r="O11" i="195"/>
  <c r="AV37" i="3"/>
  <c r="E17" i="195"/>
  <c r="L30" i="3"/>
  <c r="B10" i="195"/>
  <c r="X46" i="3"/>
  <c r="C26" i="195"/>
  <c r="AJ39" i="3"/>
  <c r="D19" i="195"/>
  <c r="AJ42" i="3"/>
  <c r="D22" i="195"/>
  <c r="EZ40" i="3"/>
  <c r="N20" i="195"/>
  <c r="EZ37" i="3"/>
  <c r="N17" i="195"/>
  <c r="L32" i="3"/>
  <c r="B12" i="195"/>
  <c r="F43" i="210"/>
  <c r="F38"/>
  <c r="B43"/>
  <c r="B38"/>
  <c r="O38"/>
  <c r="O43"/>
  <c r="K43"/>
  <c r="K38"/>
  <c r="C43"/>
  <c r="C38"/>
  <c r="J37"/>
  <c r="J42"/>
  <c r="L43"/>
  <c r="L38"/>
  <c r="H43"/>
  <c r="H38"/>
  <c r="D43"/>
  <c r="D38"/>
  <c r="M43"/>
  <c r="M38"/>
  <c r="I43"/>
  <c r="I38"/>
  <c r="K42" i="195"/>
  <c r="E42"/>
  <c r="E37"/>
  <c r="H37" i="210"/>
  <c r="H42"/>
  <c r="G42"/>
  <c r="G37"/>
  <c r="I42"/>
  <c r="I37"/>
  <c r="X35" i="3"/>
  <c r="C15" i="195"/>
  <c r="CR32" i="3"/>
  <c r="I12" i="195"/>
  <c r="BH44" i="3"/>
  <c r="F24" i="195"/>
  <c r="DP30" i="3"/>
  <c r="K10" i="195"/>
  <c r="AV28" i="3"/>
  <c r="E8" i="195"/>
  <c r="AJ45" i="3"/>
  <c r="D25" i="195"/>
  <c r="EN45" i="3"/>
  <c r="M25" i="195"/>
  <c r="EB40" i="3"/>
  <c r="L20" i="195"/>
  <c r="AV27" i="3"/>
  <c r="E7" i="195"/>
  <c r="EN36" i="3"/>
  <c r="M16" i="195"/>
  <c r="X40" i="3"/>
  <c r="C20" i="195"/>
  <c r="CF33" i="3"/>
  <c r="H13" i="195"/>
  <c r="FL44" i="3"/>
  <c r="O24" i="195"/>
  <c r="DD43" i="3"/>
  <c r="J23" i="195"/>
  <c r="X43" i="3"/>
  <c r="C23" i="195"/>
  <c r="L40" i="3"/>
  <c r="B20" i="195"/>
  <c r="AJ43" i="3"/>
  <c r="D23" i="195"/>
  <c r="AV30" i="3"/>
  <c r="E10" i="195"/>
  <c r="DD37" i="3"/>
  <c r="J17" i="195"/>
  <c r="AJ31" i="3"/>
  <c r="D11" i="195"/>
  <c r="CR40" i="3"/>
  <c r="I20" i="195"/>
  <c r="L47" i="3"/>
  <c r="B27" i="195"/>
  <c r="X32" i="3"/>
  <c r="C12" i="195"/>
  <c r="AJ44" i="3"/>
  <c r="D24" i="195"/>
  <c r="BT45" i="3"/>
  <c r="G25" i="195"/>
  <c r="BT34" i="3"/>
  <c r="G14" i="195"/>
  <c r="EB35" i="3"/>
  <c r="L15" i="195"/>
  <c r="BH47" i="3"/>
  <c r="F27" i="195"/>
  <c r="FL40" i="3"/>
  <c r="O20" i="195"/>
  <c r="X44" i="3"/>
  <c r="C24" i="195"/>
  <c r="X33" i="3"/>
  <c r="C13" i="195"/>
  <c r="AV45" i="3"/>
  <c r="E25" i="195"/>
  <c r="AV41" i="3"/>
  <c r="E21" i="195"/>
  <c r="AV31" i="3"/>
  <c r="E11" i="195"/>
  <c r="CR39" i="3"/>
  <c r="I19" i="195"/>
  <c r="EZ43" i="3"/>
  <c r="N23" i="195"/>
  <c r="BT39" i="3"/>
  <c r="G19" i="195"/>
  <c r="CF38" i="3"/>
  <c r="H18" i="195"/>
  <c r="EB39" i="3"/>
  <c r="L19" i="195"/>
  <c r="BH35" i="3"/>
  <c r="F15" i="195"/>
  <c r="DD36" i="3"/>
  <c r="J16" i="195"/>
  <c r="FL35" i="3"/>
  <c r="O15" i="195"/>
  <c r="FL43" i="3"/>
  <c r="O23" i="195"/>
  <c r="EZ35" i="3"/>
  <c r="N15" i="195"/>
  <c r="DD32" i="3"/>
  <c r="J12" i="195"/>
  <c r="BH33" i="3"/>
  <c r="F13" i="195"/>
  <c r="BH41" i="3"/>
  <c r="F21" i="195"/>
  <c r="EZ36" i="3"/>
  <c r="N16" i="195"/>
  <c r="FL37" i="3"/>
  <c r="O17" i="195"/>
  <c r="FL30" i="3"/>
  <c r="O10" i="195"/>
  <c r="BH30" i="3"/>
  <c r="F10" i="195"/>
  <c r="AJ48" i="3"/>
  <c r="D28" i="195"/>
  <c r="CR47" i="3"/>
  <c r="I27" i="195"/>
  <c r="EB37" i="3"/>
  <c r="L17" i="195"/>
  <c r="FL34" i="3"/>
  <c r="O14" i="195"/>
  <c r="CF41" i="3"/>
  <c r="H21" i="195"/>
  <c r="DP33" i="3"/>
  <c r="K13" i="195"/>
  <c r="EB42" i="3"/>
  <c r="L22" i="195"/>
  <c r="CL29" i="3"/>
  <c r="CP29" s="1"/>
  <c r="I9" i="210"/>
  <c r="X48" i="3"/>
  <c r="C28" i="195"/>
  <c r="DD41" i="3"/>
  <c r="J21" i="195"/>
  <c r="BH37" i="3"/>
  <c r="F17" i="195"/>
  <c r="AV50" i="3"/>
  <c r="E30" i="195"/>
  <c r="DV29" i="3"/>
  <c r="L9" i="210"/>
  <c r="FF29" i="3"/>
  <c r="O9" i="210"/>
  <c r="BN29" i="3"/>
  <c r="G9" i="210"/>
  <c r="DP42" i="3"/>
  <c r="K22" i="195"/>
  <c r="CF48" i="3"/>
  <c r="H28" i="195"/>
  <c r="EZ42" i="3"/>
  <c r="N22" i="195"/>
  <c r="CX30" i="3"/>
  <c r="DB30" s="1"/>
  <c r="J10" i="210"/>
  <c r="EH35" i="3"/>
  <c r="M15" i="210"/>
  <c r="CR41" i="3"/>
  <c r="I21" i="195"/>
  <c r="CR33" i="3"/>
  <c r="I13" i="195"/>
  <c r="X37" i="3"/>
  <c r="C17" i="195"/>
  <c r="DP35" i="3"/>
  <c r="K15" i="195"/>
  <c r="BT33" i="3"/>
  <c r="G13" i="195"/>
  <c r="CF46" i="3"/>
  <c r="H26" i="195"/>
  <c r="L49" i="3"/>
  <c r="B29" i="195"/>
  <c r="L48" i="3"/>
  <c r="B28" i="195"/>
  <c r="FL48" i="3"/>
  <c r="O28" i="195"/>
  <c r="EZ39" i="3"/>
  <c r="N19" i="195"/>
  <c r="EZ30" i="3"/>
  <c r="N10" i="195"/>
  <c r="CF44" i="3"/>
  <c r="H24" i="195"/>
  <c r="DD39" i="3"/>
  <c r="J19" i="195"/>
  <c r="EZ31" i="3"/>
  <c r="N11" i="195"/>
  <c r="FL49" i="3"/>
  <c r="O29" i="195"/>
  <c r="BH39" i="3"/>
  <c r="F19" i="195"/>
  <c r="BT44" i="3"/>
  <c r="G24" i="195"/>
  <c r="CF45" i="3"/>
  <c r="H25" i="195"/>
  <c r="EB34" i="3"/>
  <c r="L14" i="195"/>
  <c r="EN39" i="3"/>
  <c r="M19" i="195"/>
  <c r="FL39" i="3"/>
  <c r="O19" i="195"/>
  <c r="FL47" i="3"/>
  <c r="O27" i="195"/>
  <c r="CR44" i="3"/>
  <c r="I24" i="195"/>
  <c r="EN37" i="3"/>
  <c r="M17" i="195"/>
  <c r="BH31" i="3"/>
  <c r="F11" i="195"/>
  <c r="EN38" i="3"/>
  <c r="M18" i="195"/>
  <c r="FL41" i="3"/>
  <c r="O21" i="195"/>
  <c r="CR30" i="3"/>
  <c r="I10" i="195"/>
  <c r="F37" i="210"/>
  <c r="F42"/>
  <c r="O42"/>
  <c r="O37"/>
  <c r="G43"/>
  <c r="G38"/>
  <c r="J43"/>
  <c r="J38"/>
  <c r="D37"/>
  <c r="D42"/>
  <c r="N43"/>
  <c r="N38"/>
  <c r="E43"/>
  <c r="E38"/>
  <c r="B37"/>
  <c r="B42"/>
  <c r="C42"/>
  <c r="C37"/>
  <c r="BR47" i="3"/>
  <c r="CD36"/>
  <c r="EL35"/>
  <c r="EL43"/>
  <c r="BR36"/>
  <c r="EX34"/>
  <c r="L42" i="210"/>
  <c r="K37"/>
  <c r="BR10" i="12"/>
  <c r="Z33" i="78"/>
  <c r="W33" i="82"/>
  <c r="CY30" i="76"/>
  <c r="DC31"/>
  <c r="L10" i="66"/>
  <c r="CT13" i="11"/>
  <c r="L11" i="53"/>
  <c r="V11" i="4"/>
  <c r="D11" i="50"/>
  <c r="Z30" i="76"/>
  <c r="V29"/>
  <c r="AM7" i="47"/>
  <c r="J6" i="46" s="1"/>
  <c r="AL8" i="47"/>
  <c r="D28" i="40"/>
  <c r="D28" i="28" s="1"/>
  <c r="S28" i="27" s="1"/>
  <c r="E28" i="110"/>
  <c r="E28" i="111" s="1"/>
  <c r="N29" i="105" s="1"/>
  <c r="O29" s="1"/>
  <c r="K23" i="76"/>
  <c r="C21" i="64"/>
  <c r="M31" i="61"/>
  <c r="M32" i="60"/>
  <c r="M32" i="59" s="1"/>
  <c r="X33" i="7" s="1"/>
  <c r="M13" i="228" s="1"/>
  <c r="Z7" i="47"/>
  <c r="G6" i="46" s="1"/>
  <c r="Y8" i="47"/>
  <c r="C32" i="76"/>
  <c r="G32" s="1"/>
  <c r="D31"/>
  <c r="H32"/>
  <c r="K56" i="11"/>
  <c r="S54"/>
  <c r="AZ54" i="78"/>
  <c r="DD54"/>
  <c r="T54"/>
  <c r="BP54"/>
  <c r="L54"/>
  <c r="AB54"/>
  <c r="CV54"/>
  <c r="AR54"/>
  <c r="CF54"/>
  <c r="CN54"/>
  <c r="AJ54"/>
  <c r="BH54"/>
  <c r="D54"/>
  <c r="BX54"/>
  <c r="AY34" i="82"/>
  <c r="BC34" s="1"/>
  <c r="BE34" s="1"/>
  <c r="BF34" i="78"/>
  <c r="M32" i="71"/>
  <c r="M32" i="70"/>
  <c r="AW26" i="76"/>
  <c r="BA27"/>
  <c r="I7" i="47"/>
  <c r="C6" i="46" s="1"/>
  <c r="H8" i="47"/>
  <c r="AF30" i="76"/>
  <c r="AJ31"/>
  <c r="Y32" i="82" s="1"/>
  <c r="AD31" i="76"/>
  <c r="AH31" s="1"/>
  <c r="N25" i="33"/>
  <c r="N26" i="36"/>
  <c r="N26" i="39" s="1"/>
  <c r="N26" i="27" s="1"/>
  <c r="N26" i="37"/>
  <c r="C27" i="33"/>
  <c r="C28" i="37"/>
  <c r="C28" i="40" s="1"/>
  <c r="C28" i="28" s="1"/>
  <c r="R28" i="27" s="1"/>
  <c r="C28" i="36"/>
  <c r="C28" i="39" s="1"/>
  <c r="C28" i="27" s="1"/>
  <c r="AY30" i="76"/>
  <c r="BC31"/>
  <c r="AN32" i="82" s="1"/>
  <c r="DU30" i="76"/>
  <c r="DQ29"/>
  <c r="CG11" i="4"/>
  <c r="K11" i="50"/>
  <c r="DH11" i="4"/>
  <c r="N11" i="50"/>
  <c r="Q8" i="47"/>
  <c r="R7"/>
  <c r="E6" i="46" s="1"/>
  <c r="D27" i="36"/>
  <c r="D27" i="39" s="1"/>
  <c r="D27" i="27" s="1"/>
  <c r="D26" i="33"/>
  <c r="D27" i="37"/>
  <c r="E52" i="115"/>
  <c r="E52" i="44" s="1"/>
  <c r="E52" i="42" s="1"/>
  <c r="AC53" i="4" s="1"/>
  <c r="E51" i="44"/>
  <c r="E51" i="42" s="1"/>
  <c r="AC52" i="4" s="1"/>
  <c r="E32" i="206" s="1"/>
  <c r="V6" i="47"/>
  <c r="F5" i="46" s="1"/>
  <c r="U7" i="47"/>
  <c r="BR12" i="13"/>
  <c r="AF20" i="63"/>
  <c r="AF19" s="1"/>
  <c r="BG34" i="78"/>
  <c r="BO31"/>
  <c r="BR20" i="12"/>
  <c r="CZ30" i="76"/>
  <c r="DD31"/>
  <c r="CC32" i="82" s="1"/>
  <c r="BX28" i="76"/>
  <c r="CB29"/>
  <c r="DI30"/>
  <c r="DM31"/>
  <c r="CJ32" i="82" s="1"/>
  <c r="M34" i="40"/>
  <c r="M34" i="28" s="1"/>
  <c r="Z34" i="110"/>
  <c r="Z34" i="111" s="1"/>
  <c r="BG35" i="105" s="1"/>
  <c r="BH35" s="1"/>
  <c r="BF11" i="4"/>
  <c r="H11" i="50"/>
  <c r="BA54" i="78"/>
  <c r="CG54"/>
  <c r="CH54" s="1"/>
  <c r="CJ54" s="1"/>
  <c r="AK54"/>
  <c r="E54"/>
  <c r="M54"/>
  <c r="AS54"/>
  <c r="AT54" s="1"/>
  <c r="AV54" s="1"/>
  <c r="CO54"/>
  <c r="BI54"/>
  <c r="U54"/>
  <c r="DE54"/>
  <c r="DF54" s="1"/>
  <c r="DH54" s="1"/>
  <c r="CW54"/>
  <c r="AC54"/>
  <c r="BQ54"/>
  <c r="BY54"/>
  <c r="BF29" i="76"/>
  <c r="BJ30"/>
  <c r="DS30"/>
  <c r="DW31"/>
  <c r="CR32" i="82" s="1"/>
  <c r="AH27" i="11"/>
  <c r="AH26" i="10" s="1"/>
  <c r="AJ27" i="11"/>
  <c r="AG26" i="10" s="1"/>
  <c r="AD27" i="11"/>
  <c r="AI26" i="10" s="1"/>
  <c r="E29" i="76"/>
  <c r="I30"/>
  <c r="D31" i="82" s="1"/>
  <c r="B7" i="60"/>
  <c r="B7" i="59" s="1"/>
  <c r="B8" i="7" s="1"/>
  <c r="B6" i="61"/>
  <c r="DG30" i="76"/>
  <c r="DK30" s="1"/>
  <c r="DH29"/>
  <c r="DL30"/>
  <c r="J25" i="35"/>
  <c r="J25" i="31"/>
  <c r="J26" i="32" s="1"/>
  <c r="J26" i="38" s="1"/>
  <c r="J24" i="29"/>
  <c r="J5" i="213" s="1"/>
  <c r="J25" i="34"/>
  <c r="O8" i="45"/>
  <c r="N10" i="49"/>
  <c r="H10"/>
  <c r="M10"/>
  <c r="K10"/>
  <c r="E9" i="73"/>
  <c r="B10" i="49"/>
  <c r="L10"/>
  <c r="L10" i="50" s="1"/>
  <c r="F10" i="49"/>
  <c r="F10" i="50" s="1"/>
  <c r="C10" i="49"/>
  <c r="C10" i="50" s="1"/>
  <c r="G10" i="49"/>
  <c r="G10" i="50" s="1"/>
  <c r="B9" i="73"/>
  <c r="I10" i="49"/>
  <c r="I10" i="50" s="1"/>
  <c r="E10" i="49"/>
  <c r="E10" i="50" s="1"/>
  <c r="J10" i="49"/>
  <c r="J10" i="50" s="1"/>
  <c r="AD10" i="90"/>
  <c r="D10" i="49"/>
  <c r="CY11" i="4"/>
  <c r="M11" i="50"/>
  <c r="AG30" i="76"/>
  <c r="AK31"/>
  <c r="Z32" i="82" s="1"/>
  <c r="BS32" i="76"/>
  <c r="BN32"/>
  <c r="BR32" s="1"/>
  <c r="BO31"/>
  <c r="M33" i="34"/>
  <c r="M33" i="36" s="1"/>
  <c r="M33" i="39" s="1"/>
  <c r="M33" i="27" s="1"/>
  <c r="M33" i="35"/>
  <c r="M33" i="37" s="1"/>
  <c r="AP30" i="76"/>
  <c r="AT31"/>
  <c r="AG32" i="82" s="1"/>
  <c r="N27" i="40"/>
  <c r="N27" i="28" s="1"/>
  <c r="AC27" i="110"/>
  <c r="AC27" i="111" s="1"/>
  <c r="BL28" i="105" s="1"/>
  <c r="BM28" s="1"/>
  <c r="B26" i="33"/>
  <c r="B27" i="36"/>
  <c r="B27" i="39" s="1"/>
  <c r="B27" i="27" s="1"/>
  <c r="B27" i="37"/>
  <c r="B27" i="40" s="1"/>
  <c r="B27" i="28" s="1"/>
  <c r="Q27" i="27" s="1"/>
  <c r="J28" i="36"/>
  <c r="J28" i="39" s="1"/>
  <c r="J28" i="27" s="1"/>
  <c r="J27" i="33"/>
  <c r="J28" i="37"/>
  <c r="J28" i="40" s="1"/>
  <c r="J28" i="28" s="1"/>
  <c r="B34" i="82"/>
  <c r="F34" s="1"/>
  <c r="H34" s="1"/>
  <c r="B34" i="78"/>
  <c r="D11" i="4"/>
  <c r="B11" i="50"/>
  <c r="DG31" i="76"/>
  <c r="DK31" s="1"/>
  <c r="AL54" i="78"/>
  <c r="AN54" s="1"/>
  <c r="DR56" i="11"/>
  <c r="AY32" i="78"/>
  <c r="BR9" i="12"/>
  <c r="AD54" i="78"/>
  <c r="AF54" s="1"/>
  <c r="R53" i="9"/>
  <c r="E33" i="230" s="1"/>
  <c r="T52" i="9"/>
  <c r="AZ9" i="10"/>
  <c r="BR22" i="12"/>
  <c r="BT22" s="1"/>
  <c r="BR22" i="13"/>
  <c r="BT22" s="1"/>
  <c r="BR6" i="12"/>
  <c r="B15" i="143"/>
  <c r="K32" i="140"/>
  <c r="K33" s="1"/>
  <c r="BM56" i="5"/>
  <c r="J32" i="140"/>
  <c r="J33" s="1"/>
  <c r="BF56" i="5"/>
  <c r="CA30"/>
  <c r="M8" i="140"/>
  <c r="CO28" i="5"/>
  <c r="O8" i="216" s="1"/>
  <c r="O6" i="140"/>
  <c r="AK43" i="5"/>
  <c r="G21" i="140"/>
  <c r="F31"/>
  <c r="AD53" i="5"/>
  <c r="F33" i="216" s="1"/>
  <c r="B43" i="5"/>
  <c r="B23" i="216" s="1"/>
  <c r="B21" i="140"/>
  <c r="E31"/>
  <c r="W53" i="5"/>
  <c r="E33" i="216" s="1"/>
  <c r="H31" i="140"/>
  <c r="AR53" i="5"/>
  <c r="H33" i="216" s="1"/>
  <c r="AK30" i="5"/>
  <c r="G10" i="216" s="1"/>
  <c r="G8" i="140"/>
  <c r="BM28" i="5"/>
  <c r="K8" i="216" s="1"/>
  <c r="K6" i="140"/>
  <c r="AY25" i="5"/>
  <c r="I5" i="216" s="1"/>
  <c r="I5" i="140"/>
  <c r="AD26" i="5"/>
  <c r="F6" i="216" s="1"/>
  <c r="F6" i="140"/>
  <c r="CO53" i="5"/>
  <c r="O33" i="216" s="1"/>
  <c r="O31" i="140"/>
  <c r="CA56" i="5"/>
  <c r="M32" i="140"/>
  <c r="M33" s="1"/>
  <c r="AS43" i="5"/>
  <c r="AU42"/>
  <c r="G32" i="140"/>
  <c r="G33" s="1"/>
  <c r="AK56" i="5"/>
  <c r="BT56"/>
  <c r="L32" i="140"/>
  <c r="L33" s="1"/>
  <c r="BT29" i="5"/>
  <c r="L9" i="216" s="1"/>
  <c r="L7" i="140"/>
  <c r="BR18" i="12"/>
  <c r="BR21"/>
  <c r="B52" i="5"/>
  <c r="B32" i="216" s="1"/>
  <c r="B30" i="140"/>
  <c r="CH47" i="5"/>
  <c r="N25" i="140"/>
  <c r="AR43" i="5"/>
  <c r="H21" i="140"/>
  <c r="W26" i="5"/>
  <c r="E6" i="216" s="1"/>
  <c r="E6" i="140"/>
  <c r="CH53" i="5"/>
  <c r="N33" i="216" s="1"/>
  <c r="N31" i="140"/>
  <c r="I49" i="5"/>
  <c r="C29" i="216" s="1"/>
  <c r="C27" i="140"/>
  <c r="E22"/>
  <c r="W45" i="5"/>
  <c r="E25" i="216" s="1"/>
  <c r="CH28" i="5"/>
  <c r="N8" i="216" s="1"/>
  <c r="N6" i="140"/>
  <c r="I24" i="5"/>
  <c r="C4" i="216" s="1"/>
  <c r="C4" i="140"/>
  <c r="AZ47" i="5"/>
  <c r="FC28" i="3"/>
  <c r="BI52" i="52"/>
  <c r="BJ52" s="1"/>
  <c r="BK52" s="1"/>
  <c r="BE52"/>
  <c r="BF52" s="1"/>
  <c r="BG52" s="1"/>
  <c r="AG52"/>
  <c r="AH52" s="1"/>
  <c r="BH52" i="4" s="1"/>
  <c r="H32" i="215" s="1"/>
  <c r="AQ52" i="52"/>
  <c r="AR52" s="1"/>
  <c r="AS52" s="1"/>
  <c r="W52"/>
  <c r="X52" s="1"/>
  <c r="Y52" s="1"/>
  <c r="BM52"/>
  <c r="BN52" s="1"/>
  <c r="DS52" i="4" s="1"/>
  <c r="O32" i="215" s="1"/>
  <c r="I52" i="52"/>
  <c r="J52" s="1"/>
  <c r="O52" i="4" s="1"/>
  <c r="C32" i="215" s="1"/>
  <c r="AK52" i="52"/>
  <c r="AL52" s="1"/>
  <c r="BQ52" i="4" s="1"/>
  <c r="I32" i="215" s="1"/>
  <c r="O52" i="52"/>
  <c r="P52" s="1"/>
  <c r="Q52" s="1"/>
  <c r="AU52"/>
  <c r="AV52" s="1"/>
  <c r="AW52" s="1"/>
  <c r="E52"/>
  <c r="F52" s="1"/>
  <c r="G52" s="1"/>
  <c r="AC52"/>
  <c r="AD52" s="1"/>
  <c r="AE52" s="1"/>
  <c r="AY52"/>
  <c r="AZ52" s="1"/>
  <c r="CR52" i="4" s="1"/>
  <c r="L32" i="215" s="1"/>
  <c r="AU53" i="52"/>
  <c r="AV53" s="1"/>
  <c r="AC53"/>
  <c r="AD53" s="1"/>
  <c r="I53"/>
  <c r="J53" s="1"/>
  <c r="S53"/>
  <c r="T53" s="1"/>
  <c r="BM53"/>
  <c r="BN53" s="1"/>
  <c r="DS53" i="4" s="1"/>
  <c r="O33" i="215" s="1"/>
  <c r="AY53" i="52"/>
  <c r="AZ53" s="1"/>
  <c r="O53"/>
  <c r="P53" s="1"/>
  <c r="BI53"/>
  <c r="BJ53" s="1"/>
  <c r="AQ53"/>
  <c r="AR53" s="1"/>
  <c r="W53"/>
  <c r="X53" s="1"/>
  <c r="E53"/>
  <c r="F53" s="1"/>
  <c r="BE53"/>
  <c r="BF53" s="1"/>
  <c r="AK53"/>
  <c r="AL53" s="1"/>
  <c r="AG53"/>
  <c r="AH53" s="1"/>
  <c r="DN25" i="11"/>
  <c r="DN56" s="1"/>
  <c r="AL54"/>
  <c r="AL56" s="1"/>
  <c r="AU54"/>
  <c r="AN53" i="8"/>
  <c r="AD53"/>
  <c r="AD56" s="1"/>
  <c r="AT52" i="3"/>
  <c r="D53"/>
  <c r="D56" s="1"/>
  <c r="BA53"/>
  <c r="AB29"/>
  <c r="AC29" s="1"/>
  <c r="AA30"/>
  <c r="D10" i="209" s="1"/>
  <c r="S53" i="11"/>
  <c r="BC53"/>
  <c r="AD52" i="8"/>
  <c r="AN52"/>
  <c r="AT53" i="11"/>
  <c r="D52" i="3"/>
  <c r="J33" i="55"/>
  <c r="AP34" i="9"/>
  <c r="J35" i="65"/>
  <c r="AO34" i="62"/>
  <c r="J34" s="1"/>
  <c r="AS22"/>
  <c r="N23"/>
  <c r="E23" i="55"/>
  <c r="Q24" i="9"/>
  <c r="Q56" s="1"/>
  <c r="AJ21" i="62"/>
  <c r="E22"/>
  <c r="AH22"/>
  <c r="C23"/>
  <c r="CI43" i="76"/>
  <c r="CM44"/>
  <c r="BP45" i="82" s="1"/>
  <c r="CH43" i="76"/>
  <c r="CL44"/>
  <c r="BO45" i="82" s="1"/>
  <c r="CG43" i="76"/>
  <c r="CK44"/>
  <c r="CF43"/>
  <c r="CJ44"/>
  <c r="I19" i="58"/>
  <c r="P21" i="7"/>
  <c r="Q21" s="1"/>
  <c r="BN21" i="10" s="1"/>
  <c r="BR21" s="1"/>
  <c r="I20" i="57"/>
  <c r="BA52" i="3"/>
  <c r="E18" i="64"/>
  <c r="AC20" i="76"/>
  <c r="F72" i="6"/>
  <c r="F73" s="1"/>
  <c r="F74" s="1"/>
  <c r="F76" s="1"/>
  <c r="F65"/>
  <c r="S52" i="11"/>
  <c r="BC52"/>
  <c r="AT52"/>
  <c r="AM51"/>
  <c r="AR50" i="10" s="1"/>
  <c r="AO51" i="11"/>
  <c r="AS50" i="10" s="1"/>
  <c r="AS51" i="11"/>
  <c r="AP50" i="10" s="1"/>
  <c r="AQ51" i="11"/>
  <c r="AQ50" i="10" s="1"/>
  <c r="AG52" i="4"/>
  <c r="E32" i="215" s="1"/>
  <c r="U52" i="52"/>
  <c r="AG51" i="4"/>
  <c r="E31" i="215" s="1"/>
  <c r="U51" i="52"/>
  <c r="AM51"/>
  <c r="BQ51" i="4"/>
  <c r="I31" i="215" s="1"/>
  <c r="BG51" i="52"/>
  <c r="DA51" i="4"/>
  <c r="M31" i="215" s="1"/>
  <c r="F51" i="4"/>
  <c r="B31" i="215" s="1"/>
  <c r="G51" i="52"/>
  <c r="Y51"/>
  <c r="AP51" i="4"/>
  <c r="F31" i="215" s="1"/>
  <c r="AS51" i="52"/>
  <c r="BZ51" i="4"/>
  <c r="J31" i="215" s="1"/>
  <c r="BK51" i="52"/>
  <c r="DJ51" i="4"/>
  <c r="N31" i="215" s="1"/>
  <c r="DJ52" i="4"/>
  <c r="N32" i="215" s="1"/>
  <c r="AI52" i="52"/>
  <c r="K52"/>
  <c r="Q51"/>
  <c r="X51" i="4"/>
  <c r="D31" i="215" s="1"/>
  <c r="AE51" i="52"/>
  <c r="AY51" i="4"/>
  <c r="G31" i="215" s="1"/>
  <c r="AW51" i="52"/>
  <c r="CI51" i="4"/>
  <c r="K31" i="215" s="1"/>
  <c r="K51" i="52"/>
  <c r="O51" i="4"/>
  <c r="C31" i="215" s="1"/>
  <c r="AI51" i="52"/>
  <c r="BH51" i="4"/>
  <c r="H31" i="215" s="1"/>
  <c r="BA51" i="52"/>
  <c r="CR51" i="4"/>
  <c r="L31" i="215" s="1"/>
  <c r="G51" i="115"/>
  <c r="G50" i="44"/>
  <c r="G50" i="42" s="1"/>
  <c r="AU51" i="4" s="1"/>
  <c r="G31" i="206" s="1"/>
  <c r="M51" i="115"/>
  <c r="M50" i="44"/>
  <c r="M50" i="42" s="1"/>
  <c r="CW51" i="4" s="1"/>
  <c r="M31" i="206" s="1"/>
  <c r="O51" i="115"/>
  <c r="O50" i="44"/>
  <c r="O50" i="42" s="1"/>
  <c r="DO51" i="4" s="1"/>
  <c r="O31" i="206" s="1"/>
  <c r="N51" i="115"/>
  <c r="N50" i="44"/>
  <c r="N50" i="42" s="1"/>
  <c r="DF51" i="4" s="1"/>
  <c r="N31" i="206" s="1"/>
  <c r="I7" i="45"/>
  <c r="AF9" i="47"/>
  <c r="O9" i="90"/>
  <c r="AU8" i="47"/>
  <c r="AV7"/>
  <c r="L6" i="46" s="1"/>
  <c r="B51" i="115"/>
  <c r="B50" i="44"/>
  <c r="B50" i="42" s="1"/>
  <c r="B51" i="4" s="1"/>
  <c r="B31" i="206" s="1"/>
  <c r="H30" i="39"/>
  <c r="H30" i="27" s="1"/>
  <c r="L27" i="36"/>
  <c r="L27" i="39" s="1"/>
  <c r="L27" i="27" s="1"/>
  <c r="L26" i="33"/>
  <c r="L27" i="37"/>
  <c r="O28" i="40"/>
  <c r="O28" i="28" s="1"/>
  <c r="AD28" i="110"/>
  <c r="AD28" i="111" s="1"/>
  <c r="BQ29" i="105" s="1"/>
  <c r="BR29" s="1"/>
  <c r="I7" i="23"/>
  <c r="I8" i="22"/>
  <c r="K26" i="36"/>
  <c r="K26" i="39" s="1"/>
  <c r="K26" i="27" s="1"/>
  <c r="K26" i="37"/>
  <c r="K25" i="33"/>
  <c r="I28" i="110"/>
  <c r="I28" i="111" s="1"/>
  <c r="AC29" i="105" s="1"/>
  <c r="AD29" s="1"/>
  <c r="G28" i="40"/>
  <c r="G28" i="28" s="1"/>
  <c r="H29" i="35"/>
  <c r="H29" i="37" s="1"/>
  <c r="H28" i="29"/>
  <c r="H9" i="213" s="1"/>
  <c r="J29" i="107"/>
  <c r="J29" i="108" s="1"/>
  <c r="J30" i="109" s="1"/>
  <c r="H29" i="31"/>
  <c r="H30" i="32" s="1"/>
  <c r="H30" i="38" s="1"/>
  <c r="J29" i="106"/>
  <c r="H29" i="34"/>
  <c r="H29" i="36" s="1"/>
  <c r="H30" i="40"/>
  <c r="H30" i="28" s="1"/>
  <c r="J30" i="110"/>
  <c r="J30" i="111" s="1"/>
  <c r="AH31" i="105" s="1"/>
  <c r="AI31" s="1"/>
  <c r="L28" i="40"/>
  <c r="L28" i="28" s="1"/>
  <c r="Y28" i="110"/>
  <c r="Y28" i="111" s="1"/>
  <c r="BB29" i="105" s="1"/>
  <c r="BC29" s="1"/>
  <c r="O27" i="36"/>
  <c r="O27" i="39" s="1"/>
  <c r="O27" i="27" s="1"/>
  <c r="O26" i="33"/>
  <c r="O27" i="37"/>
  <c r="K27" i="40"/>
  <c r="K27" i="28" s="1"/>
  <c r="V27" i="110"/>
  <c r="V27" i="111" s="1"/>
  <c r="AW28" i="105" s="1"/>
  <c r="AX28" s="1"/>
  <c r="G27" i="36"/>
  <c r="G27" i="39" s="1"/>
  <c r="G27" i="27" s="1"/>
  <c r="G26" i="33"/>
  <c r="G27" i="37"/>
  <c r="C5" i="23"/>
  <c r="C6" i="22"/>
  <c r="AK24" i="11"/>
  <c r="AF24" s="1"/>
  <c r="AJ23" i="10" s="1"/>
  <c r="DH24" i="11"/>
  <c r="C33" i="57"/>
  <c r="D34" i="7" s="1"/>
  <c r="C14" i="228" s="1"/>
  <c r="C32" i="58"/>
  <c r="AR8" i="47"/>
  <c r="K7" i="46" s="1"/>
  <c r="CF18" i="4" s="1"/>
  <c r="AQ9" i="47"/>
  <c r="E52" i="78"/>
  <c r="M52"/>
  <c r="AK52"/>
  <c r="AS52"/>
  <c r="BQ52"/>
  <c r="BY52"/>
  <c r="E53"/>
  <c r="M53"/>
  <c r="AK53"/>
  <c r="AS53"/>
  <c r="BQ53"/>
  <c r="BY53"/>
  <c r="U52"/>
  <c r="AC52"/>
  <c r="BA52"/>
  <c r="BI52"/>
  <c r="CG52"/>
  <c r="CO52"/>
  <c r="DE52"/>
  <c r="U53"/>
  <c r="AC53"/>
  <c r="BA53"/>
  <c r="BI53"/>
  <c r="CG53"/>
  <c r="CO53"/>
  <c r="DE53"/>
  <c r="CW53"/>
  <c r="CW52"/>
  <c r="T52"/>
  <c r="V52" s="1"/>
  <c r="X52" s="1"/>
  <c r="AB52"/>
  <c r="AD52" s="1"/>
  <c r="AF52" s="1"/>
  <c r="AZ52"/>
  <c r="BB52" s="1"/>
  <c r="BD52" s="1"/>
  <c r="BH52"/>
  <c r="BJ52" s="1"/>
  <c r="BL52" s="1"/>
  <c r="CF52"/>
  <c r="CH52" s="1"/>
  <c r="CJ52" s="1"/>
  <c r="CN52"/>
  <c r="CP52" s="1"/>
  <c r="CR52" s="1"/>
  <c r="DD52"/>
  <c r="DF52" s="1"/>
  <c r="DH52" s="1"/>
  <c r="T53"/>
  <c r="AB53"/>
  <c r="AD53" s="1"/>
  <c r="AF53" s="1"/>
  <c r="AZ53"/>
  <c r="BB53" s="1"/>
  <c r="BD53" s="1"/>
  <c r="BH53"/>
  <c r="BJ53" s="1"/>
  <c r="BL53" s="1"/>
  <c r="CF53"/>
  <c r="CH53" s="1"/>
  <c r="CJ53" s="1"/>
  <c r="CN53"/>
  <c r="CP53" s="1"/>
  <c r="CR53" s="1"/>
  <c r="DD53"/>
  <c r="DF53" s="1"/>
  <c r="DH53" s="1"/>
  <c r="D52"/>
  <c r="L52"/>
  <c r="AJ52"/>
  <c r="AR52"/>
  <c r="AT52" s="1"/>
  <c r="AV52" s="1"/>
  <c r="BP52"/>
  <c r="BX52"/>
  <c r="D53"/>
  <c r="L53"/>
  <c r="N53" s="1"/>
  <c r="P53" s="1"/>
  <c r="AJ53"/>
  <c r="AR53"/>
  <c r="BP53"/>
  <c r="BX53"/>
  <c r="BZ53" s="1"/>
  <c r="CB53" s="1"/>
  <c r="CV53"/>
  <c r="CX53" s="1"/>
  <c r="CZ53" s="1"/>
  <c r="CV52"/>
  <c r="CX52" s="1"/>
  <c r="CZ52" s="1"/>
  <c r="AF26" i="11"/>
  <c r="AJ25" i="10" s="1"/>
  <c r="O29" i="8"/>
  <c r="L30"/>
  <c r="D10" i="221" s="1"/>
  <c r="P30" i="5"/>
  <c r="BG52"/>
  <c r="AL52"/>
  <c r="AU51"/>
  <c r="AS52"/>
  <c r="AZ52"/>
  <c r="E42"/>
  <c r="J49"/>
  <c r="C29" i="217" s="1"/>
  <c r="L48" i="5"/>
  <c r="Q30"/>
  <c r="D10" i="217" s="1"/>
  <c r="S29" i="5"/>
  <c r="CF45" i="78"/>
  <c r="T45"/>
  <c r="L45"/>
  <c r="CV45"/>
  <c r="DD35"/>
  <c r="AR35"/>
  <c r="L35"/>
  <c r="AJ50"/>
  <c r="T50"/>
  <c r="D50"/>
  <c r="DD40"/>
  <c r="AR40"/>
  <c r="AB40"/>
  <c r="CV35"/>
  <c r="CN35"/>
  <c r="CF35"/>
  <c r="AJ35"/>
  <c r="AB50"/>
  <c r="L50"/>
  <c r="CV40"/>
  <c r="AZ40"/>
  <c r="AJ40"/>
  <c r="BP28"/>
  <c r="BP32"/>
  <c r="BP36"/>
  <c r="BP40"/>
  <c r="BP44"/>
  <c r="BH26"/>
  <c r="BH28"/>
  <c r="BH30"/>
  <c r="BH32"/>
  <c r="BH34"/>
  <c r="BH36"/>
  <c r="BH38"/>
  <c r="BH40"/>
  <c r="BH42"/>
  <c r="BH44"/>
  <c r="BP27"/>
  <c r="BP31"/>
  <c r="BP35"/>
  <c r="BP39"/>
  <c r="BP43"/>
  <c r="BH25"/>
  <c r="D40"/>
  <c r="T40"/>
  <c r="CN40"/>
  <c r="AR50"/>
  <c r="BH50"/>
  <c r="BX50"/>
  <c r="CN50"/>
  <c r="DD50"/>
  <c r="AJ45"/>
  <c r="T51"/>
  <c r="AZ51"/>
  <c r="BX51"/>
  <c r="DD51"/>
  <c r="DD36"/>
  <c r="CN36"/>
  <c r="CF32"/>
  <c r="AZ33"/>
  <c r="AR49"/>
  <c r="AR47"/>
  <c r="AR44"/>
  <c r="AR42"/>
  <c r="AR39"/>
  <c r="AR37"/>
  <c r="AB49"/>
  <c r="AB47"/>
  <c r="AB44"/>
  <c r="AB42"/>
  <c r="AB39"/>
  <c r="AB37"/>
  <c r="L49"/>
  <c r="L47"/>
  <c r="L44"/>
  <c r="L42"/>
  <c r="L39"/>
  <c r="L37"/>
  <c r="CV48"/>
  <c r="CV46"/>
  <c r="CV43"/>
  <c r="CV41"/>
  <c r="CV38"/>
  <c r="CF48"/>
  <c r="CF46"/>
  <c r="CF43"/>
  <c r="CF41"/>
  <c r="CF38"/>
  <c r="BP48"/>
  <c r="BP46"/>
  <c r="AZ36"/>
  <c r="AR36"/>
  <c r="AJ36"/>
  <c r="AB36"/>
  <c r="T36"/>
  <c r="L36"/>
  <c r="D31"/>
  <c r="T48"/>
  <c r="T46"/>
  <c r="T35"/>
  <c r="AR45"/>
  <c r="AB51"/>
  <c r="CF51"/>
  <c r="DD34"/>
  <c r="CV33"/>
  <c r="CN34"/>
  <c r="CF33"/>
  <c r="AZ48"/>
  <c r="AZ46"/>
  <c r="AZ43"/>
  <c r="AZ41"/>
  <c r="AZ38"/>
  <c r="AZ34"/>
  <c r="AJ49"/>
  <c r="AJ47"/>
  <c r="AJ44"/>
  <c r="AJ42"/>
  <c r="AJ39"/>
  <c r="AJ37"/>
  <c r="AB33"/>
  <c r="T44"/>
  <c r="T42"/>
  <c r="T39"/>
  <c r="T37"/>
  <c r="D49"/>
  <c r="D47"/>
  <c r="D44"/>
  <c r="D42"/>
  <c r="D39"/>
  <c r="D37"/>
  <c r="DD49"/>
  <c r="DD47"/>
  <c r="DD44"/>
  <c r="DD42"/>
  <c r="DD39"/>
  <c r="DD37"/>
  <c r="CN49"/>
  <c r="CN47"/>
  <c r="CN44"/>
  <c r="CN42"/>
  <c r="CN39"/>
  <c r="CN37"/>
  <c r="BX49"/>
  <c r="BX47"/>
  <c r="BH48"/>
  <c r="BH46"/>
  <c r="D34"/>
  <c r="BP26"/>
  <c r="BP30"/>
  <c r="BP34"/>
  <c r="BP38"/>
  <c r="BP42"/>
  <c r="BP25"/>
  <c r="BH27"/>
  <c r="BH29"/>
  <c r="BH31"/>
  <c r="BH33"/>
  <c r="BH35"/>
  <c r="BH37"/>
  <c r="BH39"/>
  <c r="BH41"/>
  <c r="BH43"/>
  <c r="BH45"/>
  <c r="BP29"/>
  <c r="BP33"/>
  <c r="BP37"/>
  <c r="BP41"/>
  <c r="BP45"/>
  <c r="AZ50"/>
  <c r="BP50"/>
  <c r="CF50"/>
  <c r="CV50"/>
  <c r="AB35"/>
  <c r="AZ35"/>
  <c r="D45"/>
  <c r="AZ45"/>
  <c r="CN45"/>
  <c r="D51"/>
  <c r="AJ51"/>
  <c r="CN51"/>
  <c r="CV34"/>
  <c r="CN33"/>
  <c r="CF34"/>
  <c r="D35"/>
  <c r="AR48"/>
  <c r="AR46"/>
  <c r="AR43"/>
  <c r="AR41"/>
  <c r="AR38"/>
  <c r="AR34"/>
  <c r="AB48"/>
  <c r="AB46"/>
  <c r="AB43"/>
  <c r="AB41"/>
  <c r="AB38"/>
  <c r="AB34"/>
  <c r="L48"/>
  <c r="L46"/>
  <c r="L43"/>
  <c r="L41"/>
  <c r="L38"/>
  <c r="L34"/>
  <c r="BH51"/>
  <c r="CV49"/>
  <c r="CV47"/>
  <c r="CV44"/>
  <c r="CV42"/>
  <c r="CV39"/>
  <c r="CV37"/>
  <c r="CF49"/>
  <c r="CF47"/>
  <c r="CF44"/>
  <c r="CF42"/>
  <c r="CF39"/>
  <c r="CF37"/>
  <c r="BP49"/>
  <c r="BP47"/>
  <c r="D33"/>
  <c r="T49"/>
  <c r="T47"/>
  <c r="L40"/>
  <c r="CF40"/>
  <c r="AB45"/>
  <c r="DD45"/>
  <c r="L51"/>
  <c r="AR51"/>
  <c r="BP51"/>
  <c r="CV51"/>
  <c r="CV36"/>
  <c r="CF36"/>
  <c r="CF31"/>
  <c r="AZ49"/>
  <c r="AZ47"/>
  <c r="AZ44"/>
  <c r="AZ42"/>
  <c r="AZ39"/>
  <c r="AZ37"/>
  <c r="AZ32"/>
  <c r="AJ48"/>
  <c r="AJ46"/>
  <c r="AJ43"/>
  <c r="AJ41"/>
  <c r="AJ38"/>
  <c r="AJ34"/>
  <c r="T43"/>
  <c r="T41"/>
  <c r="T38"/>
  <c r="T34"/>
  <c r="D48"/>
  <c r="D46"/>
  <c r="D43"/>
  <c r="D41"/>
  <c r="D38"/>
  <c r="D36"/>
  <c r="DD48"/>
  <c r="DD46"/>
  <c r="DD43"/>
  <c r="DD41"/>
  <c r="DD38"/>
  <c r="CN48"/>
  <c r="CN46"/>
  <c r="CN43"/>
  <c r="CN41"/>
  <c r="CN38"/>
  <c r="BX48"/>
  <c r="BX46"/>
  <c r="BH49"/>
  <c r="BH47"/>
  <c r="D32"/>
  <c r="CW45"/>
  <c r="CW35"/>
  <c r="U45"/>
  <c r="M45"/>
  <c r="CO50"/>
  <c r="BI50"/>
  <c r="CG40"/>
  <c r="E40"/>
  <c r="M35"/>
  <c r="DE50"/>
  <c r="BY50"/>
  <c r="AS50"/>
  <c r="U40"/>
  <c r="BA50"/>
  <c r="CG50"/>
  <c r="U35"/>
  <c r="CW30"/>
  <c r="CG45"/>
  <c r="AK40"/>
  <c r="BI40"/>
  <c r="M50"/>
  <c r="AC35"/>
  <c r="DE35"/>
  <c r="AS45"/>
  <c r="BY45"/>
  <c r="DE46"/>
  <c r="DE41"/>
  <c r="CW47"/>
  <c r="CW42"/>
  <c r="CW37"/>
  <c r="CO46"/>
  <c r="CO41"/>
  <c r="CG47"/>
  <c r="CG42"/>
  <c r="CG37"/>
  <c r="BY46"/>
  <c r="BQ47"/>
  <c r="BQ35"/>
  <c r="BI47"/>
  <c r="BI35"/>
  <c r="E34"/>
  <c r="U49"/>
  <c r="E51"/>
  <c r="U51"/>
  <c r="AK51"/>
  <c r="BA51"/>
  <c r="CW51"/>
  <c r="DE36"/>
  <c r="CW34"/>
  <c r="CO36"/>
  <c r="CG34"/>
  <c r="BQ42"/>
  <c r="BQ37"/>
  <c r="BA46"/>
  <c r="BA41"/>
  <c r="AS46"/>
  <c r="AS41"/>
  <c r="AK46"/>
  <c r="AK41"/>
  <c r="AC46"/>
  <c r="AC41"/>
  <c r="U41"/>
  <c r="U31"/>
  <c r="M46"/>
  <c r="M41"/>
  <c r="E46"/>
  <c r="E41"/>
  <c r="E36"/>
  <c r="BQ33"/>
  <c r="AS40"/>
  <c r="CW40"/>
  <c r="U50"/>
  <c r="AS35"/>
  <c r="E45"/>
  <c r="BA45"/>
  <c r="CO45"/>
  <c r="BI51"/>
  <c r="DE49"/>
  <c r="DE44"/>
  <c r="DE39"/>
  <c r="CW48"/>
  <c r="CW43"/>
  <c r="CW38"/>
  <c r="CO49"/>
  <c r="CO44"/>
  <c r="CO39"/>
  <c r="CG48"/>
  <c r="CG43"/>
  <c r="CG38"/>
  <c r="BY49"/>
  <c r="BQ48"/>
  <c r="BQ43"/>
  <c r="BQ38"/>
  <c r="BI48"/>
  <c r="BI43"/>
  <c r="BI38"/>
  <c r="BI32"/>
  <c r="E33"/>
  <c r="U48"/>
  <c r="BQ51"/>
  <c r="CG51"/>
  <c r="CW33"/>
  <c r="BQ36"/>
  <c r="BI42"/>
  <c r="BI37"/>
  <c r="BA49"/>
  <c r="BA44"/>
  <c r="BA39"/>
  <c r="BA34"/>
  <c r="AS47"/>
  <c r="AS42"/>
  <c r="AS37"/>
  <c r="AK49"/>
  <c r="AK44"/>
  <c r="AK39"/>
  <c r="AK34"/>
  <c r="AC47"/>
  <c r="AC42"/>
  <c r="AC37"/>
  <c r="U44"/>
  <c r="U39"/>
  <c r="U34"/>
  <c r="M47"/>
  <c r="M42"/>
  <c r="M37"/>
  <c r="E49"/>
  <c r="E44"/>
  <c r="E39"/>
  <c r="M40"/>
  <c r="CO40"/>
  <c r="BQ50"/>
  <c r="CW50"/>
  <c r="BA35"/>
  <c r="BQ45"/>
  <c r="BA40"/>
  <c r="DE40"/>
  <c r="AC50"/>
  <c r="AK35"/>
  <c r="CG35"/>
  <c r="AC45"/>
  <c r="DE45"/>
  <c r="DE48"/>
  <c r="DE43"/>
  <c r="DE38"/>
  <c r="CW49"/>
  <c r="CW44"/>
  <c r="CW39"/>
  <c r="CO48"/>
  <c r="CO43"/>
  <c r="CO38"/>
  <c r="CG49"/>
  <c r="CG44"/>
  <c r="CG39"/>
  <c r="BY48"/>
  <c r="BQ49"/>
  <c r="BI49"/>
  <c r="BA36"/>
  <c r="AK36"/>
  <c r="U36"/>
  <c r="E32"/>
  <c r="U47"/>
  <c r="BQ34"/>
  <c r="M51"/>
  <c r="AC51"/>
  <c r="AS51"/>
  <c r="DE33"/>
  <c r="CW32"/>
  <c r="BQ44"/>
  <c r="BQ39"/>
  <c r="BI36"/>
  <c r="BA48"/>
  <c r="BA43"/>
  <c r="BA38"/>
  <c r="AS48"/>
  <c r="AS43"/>
  <c r="AS38"/>
  <c r="AS33"/>
  <c r="AK48"/>
  <c r="AK43"/>
  <c r="AK38"/>
  <c r="AK33"/>
  <c r="AC48"/>
  <c r="AC43"/>
  <c r="AC38"/>
  <c r="AC33"/>
  <c r="U43"/>
  <c r="U38"/>
  <c r="U33"/>
  <c r="M48"/>
  <c r="M43"/>
  <c r="M38"/>
  <c r="E48"/>
  <c r="E43"/>
  <c r="E38"/>
  <c r="BI34"/>
  <c r="BQ40"/>
  <c r="AC40"/>
  <c r="E50"/>
  <c r="AK50"/>
  <c r="CO35"/>
  <c r="AK45"/>
  <c r="BI45"/>
  <c r="DE47"/>
  <c r="DE42"/>
  <c r="DE37"/>
  <c r="CW46"/>
  <c r="CW41"/>
  <c r="CO47"/>
  <c r="CO42"/>
  <c r="CO37"/>
  <c r="CG46"/>
  <c r="CG41"/>
  <c r="BY47"/>
  <c r="BQ46"/>
  <c r="BQ41"/>
  <c r="BI46"/>
  <c r="BI41"/>
  <c r="E35"/>
  <c r="AS36"/>
  <c r="AC36"/>
  <c r="M36"/>
  <c r="E31"/>
  <c r="U46"/>
  <c r="BQ32"/>
  <c r="BY51"/>
  <c r="CO51"/>
  <c r="DE51"/>
  <c r="DE34"/>
  <c r="CW36"/>
  <c r="CW31"/>
  <c r="CO34"/>
  <c r="CG36"/>
  <c r="BI44"/>
  <c r="BI39"/>
  <c r="BI33"/>
  <c r="BA47"/>
  <c r="BA42"/>
  <c r="BA37"/>
  <c r="AS49"/>
  <c r="AS44"/>
  <c r="AS39"/>
  <c r="AS34"/>
  <c r="AK47"/>
  <c r="AK42"/>
  <c r="AK37"/>
  <c r="AC49"/>
  <c r="AC44"/>
  <c r="AC39"/>
  <c r="AC34"/>
  <c r="U42"/>
  <c r="U37"/>
  <c r="U32"/>
  <c r="M49"/>
  <c r="M44"/>
  <c r="M39"/>
  <c r="M34"/>
  <c r="E47"/>
  <c r="E42"/>
  <c r="E37"/>
  <c r="BQ31"/>
  <c r="L10" i="47"/>
  <c r="M9"/>
  <c r="D8" i="46" s="1"/>
  <c r="U19" i="4" s="1"/>
  <c r="AD10" i="47"/>
  <c r="AE9"/>
  <c r="H8" i="46" s="1"/>
  <c r="BE19" i="4" s="1"/>
  <c r="C14" i="56"/>
  <c r="I8"/>
  <c r="I9" i="55"/>
  <c r="G6" i="56"/>
  <c r="G7" i="55"/>
  <c r="D14" i="56"/>
  <c r="E5"/>
  <c r="J8"/>
  <c r="J9" i="55"/>
  <c r="H8" i="56"/>
  <c r="H9" i="55"/>
  <c r="D15" i="53"/>
  <c r="C20"/>
  <c r="C19"/>
  <c r="E24" i="39"/>
  <c r="E24" i="27" s="1"/>
  <c r="E24" i="40"/>
  <c r="E24" i="28" s="1"/>
  <c r="T24" i="27" s="1"/>
  <c r="E23" i="53"/>
  <c r="E24" i="32"/>
  <c r="E24" i="38" s="1"/>
  <c r="I10" i="53"/>
  <c r="G8"/>
  <c r="J8" i="66"/>
  <c r="CB11" i="11"/>
  <c r="L8" i="64"/>
  <c r="CN10" i="76"/>
  <c r="K8" i="64"/>
  <c r="CE10" i="76"/>
  <c r="BV9"/>
  <c r="J7" i="64"/>
  <c r="I6"/>
  <c r="BM8" i="76"/>
  <c r="H6" i="64"/>
  <c r="BD8" i="76"/>
  <c r="D12" i="64"/>
  <c r="T14" i="76"/>
  <c r="AK23" i="11"/>
  <c r="AF23" s="1"/>
  <c r="AJ22" i="10" s="1"/>
  <c r="G9" i="11"/>
  <c r="I9"/>
  <c r="C9"/>
  <c r="AA8" i="63"/>
  <c r="I9"/>
  <c r="U17"/>
  <c r="C18"/>
  <c r="M20" i="11" s="1"/>
  <c r="W18" i="63"/>
  <c r="E19"/>
  <c r="T4"/>
  <c r="B5"/>
  <c r="L22" i="11"/>
  <c r="Q21" i="10" s="1"/>
  <c r="R22" i="11"/>
  <c r="O21" i="10" s="1"/>
  <c r="S21" s="1"/>
  <c r="P22" i="11"/>
  <c r="N20" i="63"/>
  <c r="BO12" i="11"/>
  <c r="AK11" i="9"/>
  <c r="S21" i="11"/>
  <c r="AE22"/>
  <c r="D8"/>
  <c r="J8" s="1"/>
  <c r="B7" i="9"/>
  <c r="DH23" i="11"/>
  <c r="DG25"/>
  <c r="DG56" s="1"/>
  <c r="DI26"/>
  <c r="DG26"/>
  <c r="DK26"/>
  <c r="DM26"/>
  <c r="AD26"/>
  <c r="AJ26"/>
  <c r="AH26"/>
  <c r="AJ25"/>
  <c r="AJ56" s="1"/>
  <c r="AH25"/>
  <c r="AH56" s="1"/>
  <c r="AD25"/>
  <c r="AD56" s="1"/>
  <c r="AF25"/>
  <c r="AF56" s="1"/>
  <c r="T14" i="62"/>
  <c r="D15"/>
  <c r="D15" i="55" s="1"/>
  <c r="U15" i="62"/>
  <c r="AD11"/>
  <c r="S4"/>
  <c r="K49" i="60"/>
  <c r="K49" i="59" s="1"/>
  <c r="T50" i="7" s="1"/>
  <c r="K30" i="228" s="1"/>
  <c r="K48" i="60"/>
  <c r="K48" i="59" s="1"/>
  <c r="T49" i="7" s="1"/>
  <c r="K29" i="228" s="1"/>
  <c r="L47" i="60"/>
  <c r="L47" i="59" s="1"/>
  <c r="V48" i="7" s="1"/>
  <c r="L28" i="228" s="1"/>
  <c r="J8" i="58"/>
  <c r="R10" i="7"/>
  <c r="S10" s="1"/>
  <c r="BW10" i="10" s="1"/>
  <c r="L8" i="7"/>
  <c r="M8" s="1"/>
  <c r="AV8" i="10" s="1"/>
  <c r="K8" i="53"/>
  <c r="O18" i="50"/>
  <c r="DQ18" i="4"/>
  <c r="O17" i="49"/>
  <c r="AW16" i="51"/>
  <c r="BV29" i="5"/>
  <c r="L9" i="218" s="1"/>
  <c r="BW28" i="5"/>
  <c r="BV49"/>
  <c r="L29" i="218" s="1"/>
  <c r="BW48" i="5"/>
  <c r="AA50" i="3"/>
  <c r="AB49"/>
  <c r="AC49" s="1"/>
  <c r="AH49" s="1"/>
  <c r="BA29" i="8"/>
  <c r="L9" i="222" s="1"/>
  <c r="BC28" i="8"/>
  <c r="BF30"/>
  <c r="BH29"/>
  <c r="BP28"/>
  <c r="O8" i="222" s="1"/>
  <c r="BR27" i="8"/>
  <c r="CD33" i="82"/>
  <c r="CO33" i="78"/>
  <c r="M4" i="5"/>
  <c r="M22"/>
  <c r="M20"/>
  <c r="M18"/>
  <c r="M16"/>
  <c r="M14"/>
  <c r="M12"/>
  <c r="M10"/>
  <c r="M8"/>
  <c r="M6"/>
  <c r="M5"/>
  <c r="M7"/>
  <c r="M9"/>
  <c r="M11"/>
  <c r="M13"/>
  <c r="M15"/>
  <c r="M17"/>
  <c r="M19"/>
  <c r="M21"/>
  <c r="M23"/>
  <c r="BA50" i="9"/>
  <c r="BC49"/>
  <c r="BF50"/>
  <c r="BH49"/>
  <c r="BK50"/>
  <c r="L50" i="11"/>
  <c r="Q49" i="10" s="1"/>
  <c r="N50" i="11"/>
  <c r="R49" i="10" s="1"/>
  <c r="R50" i="11"/>
  <c r="O49" i="10" s="1"/>
  <c r="P50" i="11"/>
  <c r="P49" i="10" s="1"/>
  <c r="CE17" i="11"/>
  <c r="CM18"/>
  <c r="CD20"/>
  <c r="BW20" s="1"/>
  <c r="CB19" i="10" s="1"/>
  <c r="BV19" i="11"/>
  <c r="E30" i="82"/>
  <c r="E30" i="78"/>
  <c r="F27" i="36"/>
  <c r="F27" i="39" s="1"/>
  <c r="F27" i="27" s="1"/>
  <c r="F26" i="33"/>
  <c r="F27" i="37"/>
  <c r="AN48" i="5"/>
  <c r="AK33" i="82"/>
  <c r="AP33" i="78"/>
  <c r="E27" i="60"/>
  <c r="E27" i="59" s="1"/>
  <c r="H28" i="7" s="1"/>
  <c r="E8" i="228" s="1"/>
  <c r="P33" i="82"/>
  <c r="R33" i="78"/>
  <c r="W30" i="76"/>
  <c r="U31"/>
  <c r="Y31" s="1"/>
  <c r="AA31"/>
  <c r="BH49" i="5"/>
  <c r="J29" i="218" s="1"/>
  <c r="BI48" i="5"/>
  <c r="BO49"/>
  <c r="K29" i="218" s="1"/>
  <c r="BP48" i="5"/>
  <c r="CD48"/>
  <c r="BW50" i="3"/>
  <c r="BX49"/>
  <c r="BY49" s="1"/>
  <c r="CD49" s="1"/>
  <c r="DG50"/>
  <c r="DH49"/>
  <c r="DI49" s="1"/>
  <c r="DN49" s="1"/>
  <c r="X25" i="5"/>
  <c r="E5" i="217" s="1"/>
  <c r="Z26" i="5"/>
  <c r="AS41" i="9"/>
  <c r="AK24" i="8"/>
  <c r="AN25"/>
  <c r="AP25" i="10"/>
  <c r="K8" i="22"/>
  <c r="K7" i="23"/>
  <c r="M8" i="22"/>
  <c r="M7" i="23"/>
  <c r="AU9" i="12"/>
  <c r="AV9" s="1"/>
  <c r="AU9" i="13"/>
  <c r="AV9" s="1"/>
  <c r="BC51" i="11"/>
  <c r="AV51" s="1"/>
  <c r="DO12"/>
  <c r="DW13"/>
  <c r="C16" i="61"/>
  <c r="C17" i="60"/>
  <c r="M6" i="45"/>
  <c r="Z8" i="90"/>
  <c r="BU20" i="11"/>
  <c r="BM19"/>
  <c r="CU19"/>
  <c r="CR18" i="10" s="1"/>
  <c r="CV18" s="1"/>
  <c r="CS19" i="11"/>
  <c r="CS18" i="10" s="1"/>
  <c r="CQ19" i="11"/>
  <c r="CU18" i="10" s="1"/>
  <c r="BZ27" i="76"/>
  <c r="CD28"/>
  <c r="BW28"/>
  <c r="CA28" s="1"/>
  <c r="BI30" i="82"/>
  <c r="BQ30" i="78"/>
  <c r="R49" i="5"/>
  <c r="D29" i="218" s="1"/>
  <c r="BX42" i="3"/>
  <c r="BY42" s="1"/>
  <c r="CD42" s="1"/>
  <c r="BW43"/>
  <c r="DT29"/>
  <c r="DU29" s="1"/>
  <c r="DS30"/>
  <c r="L10" i="209" s="1"/>
  <c r="EF48" i="3"/>
  <c r="EG48" s="1"/>
  <c r="EL48" s="1"/>
  <c r="BT33" i="82"/>
  <c r="BX33" s="1"/>
  <c r="BZ33" s="1"/>
  <c r="CD33" i="78"/>
  <c r="CR30" i="76"/>
  <c r="CV31"/>
  <c r="AZ25" i="5"/>
  <c r="I5" i="217" s="1"/>
  <c r="BB26" i="5"/>
  <c r="M50" i="8"/>
  <c r="D30" i="222" s="1"/>
  <c r="O49" i="8"/>
  <c r="CQ33" i="82"/>
  <c r="DD33" i="78"/>
  <c r="DR30" i="76"/>
  <c r="DP31"/>
  <c r="DT31" s="1"/>
  <c r="DV31"/>
  <c r="BG30" i="9"/>
  <c r="BH29"/>
  <c r="BM47"/>
  <c r="G17" i="59"/>
  <c r="L18" i="7"/>
  <c r="M18" s="1"/>
  <c r="AV18" i="10" s="1"/>
  <c r="AZ18" s="1"/>
  <c r="I27" i="36"/>
  <c r="I27" i="39" s="1"/>
  <c r="I27" i="27" s="1"/>
  <c r="I26" i="33"/>
  <c r="I27" i="37"/>
  <c r="I27" i="40" s="1"/>
  <c r="I27" i="28" s="1"/>
  <c r="AR33" i="82"/>
  <c r="AX33" i="78"/>
  <c r="BH30" i="76"/>
  <c r="BL31"/>
  <c r="BE31"/>
  <c r="BI31" s="1"/>
  <c r="O30"/>
  <c r="S31"/>
  <c r="AF33" i="82"/>
  <c r="AJ33" i="78"/>
  <c r="K33" i="82"/>
  <c r="L33" i="78"/>
  <c r="N30" i="76"/>
  <c r="L31"/>
  <c r="P31" s="1"/>
  <c r="R31"/>
  <c r="AU50" i="5"/>
  <c r="BB50"/>
  <c r="AV28" i="8"/>
  <c r="K8" i="222" s="1"/>
  <c r="AX27" i="8"/>
  <c r="I49" i="9"/>
  <c r="C29" i="231" s="1"/>
  <c r="J48" i="9"/>
  <c r="R24"/>
  <c r="AB32"/>
  <c r="G12" i="230" s="1"/>
  <c r="AB50" i="9"/>
  <c r="AD49"/>
  <c r="AL50"/>
  <c r="AN49"/>
  <c r="AD30" i="8"/>
  <c r="AA31"/>
  <c r="G11" i="221" s="1"/>
  <c r="BM28" i="8"/>
  <c r="BJ29"/>
  <c r="K6" i="9"/>
  <c r="N6" i="10" s="1"/>
  <c r="K10" i="9"/>
  <c r="N10" i="10" s="1"/>
  <c r="K14" i="9"/>
  <c r="N14" i="10" s="1"/>
  <c r="K18" i="9"/>
  <c r="N18" i="10" s="1"/>
  <c r="K22" i="9"/>
  <c r="N22" i="10" s="1"/>
  <c r="R22" s="1"/>
  <c r="K7" i="9"/>
  <c r="N7" i="10" s="1"/>
  <c r="K11" i="9"/>
  <c r="N11" i="10" s="1"/>
  <c r="K15" i="9"/>
  <c r="N15" i="10" s="1"/>
  <c r="K19" i="9"/>
  <c r="N19" i="10" s="1"/>
  <c r="K23" i="9"/>
  <c r="N23" i="10" s="1"/>
  <c r="K4" i="9"/>
  <c r="N4" i="10" s="1"/>
  <c r="K8" i="9"/>
  <c r="N8" i="10" s="1"/>
  <c r="K12" i="9"/>
  <c r="N12" i="10" s="1"/>
  <c r="K16" i="9"/>
  <c r="N16" i="10" s="1"/>
  <c r="K20" i="9"/>
  <c r="N20" i="10" s="1"/>
  <c r="K5" i="9"/>
  <c r="N5" i="10" s="1"/>
  <c r="K9" i="9"/>
  <c r="N9" i="10" s="1"/>
  <c r="K13" i="9"/>
  <c r="N13" i="10" s="1"/>
  <c r="K17" i="9"/>
  <c r="N17" i="10" s="1"/>
  <c r="K21" i="9"/>
  <c r="N21" i="10" s="1"/>
  <c r="R21" s="1"/>
  <c r="AG50" i="9"/>
  <c r="AI49"/>
  <c r="BP10" i="105"/>
  <c r="BR10" s="1"/>
  <c r="O8" i="26"/>
  <c r="O9" i="25"/>
  <c r="AT24" i="11"/>
  <c r="AM24" s="1"/>
  <c r="AR23" i="10" s="1"/>
  <c r="AL23" i="11"/>
  <c r="O7" i="23"/>
  <c r="O8" i="22"/>
  <c r="H7" i="23"/>
  <c r="H8" i="22"/>
  <c r="BK8" i="11"/>
  <c r="BI8"/>
  <c r="BG8"/>
  <c r="H7" i="61"/>
  <c r="H8" i="60"/>
  <c r="H8" i="59" s="1"/>
  <c r="N9" i="7" s="1"/>
  <c r="CI19" i="12"/>
  <c r="CJ19" s="1"/>
  <c r="CI19" i="13"/>
  <c r="CJ19" s="1"/>
  <c r="F9" i="59"/>
  <c r="J10" i="7"/>
  <c r="K10" s="1"/>
  <c r="AM10" i="10" s="1"/>
  <c r="N6" i="61"/>
  <c r="N7" i="60"/>
  <c r="N7" i="59" s="1"/>
  <c r="Z8" i="7" s="1"/>
  <c r="M30" i="9"/>
  <c r="D10" i="230" s="1"/>
  <c r="O29" i="9"/>
  <c r="M50"/>
  <c r="D30" i="230" s="1"/>
  <c r="O49" i="9"/>
  <c r="CA33" i="82"/>
  <c r="CE33" s="1"/>
  <c r="CG33" s="1"/>
  <c r="CL33" i="78"/>
  <c r="DA30" i="76"/>
  <c r="DE31"/>
  <c r="CX31"/>
  <c r="DB31" s="1"/>
  <c r="BN29" i="5"/>
  <c r="BP28"/>
  <c r="CI29"/>
  <c r="CK28"/>
  <c r="CI49"/>
  <c r="CK48"/>
  <c r="CP29"/>
  <c r="CR28"/>
  <c r="AY25" i="3"/>
  <c r="F5" i="209" s="1"/>
  <c r="AZ26" i="3"/>
  <c r="BA26" s="1"/>
  <c r="O9" i="60"/>
  <c r="O9" i="59" s="1"/>
  <c r="AB10" i="7" s="1"/>
  <c r="O8" i="61"/>
  <c r="T5" i="11"/>
  <c r="S51"/>
  <c r="L51" s="1"/>
  <c r="CJ19"/>
  <c r="CL19"/>
  <c r="CF19"/>
  <c r="CH19"/>
  <c r="BS21" i="13"/>
  <c r="BT21" s="1"/>
  <c r="BS21" i="12"/>
  <c r="CC21" i="11"/>
  <c r="BZ20" i="10" s="1"/>
  <c r="CD20" s="1"/>
  <c r="CA21" i="11"/>
  <c r="CA20" i="10" s="1"/>
  <c r="BY21" i="11"/>
  <c r="CC20" i="10" s="1"/>
  <c r="J28" i="76"/>
  <c r="F27"/>
  <c r="F28" i="40"/>
  <c r="F28" i="28" s="1"/>
  <c r="H28" i="110"/>
  <c r="H28" i="111" s="1"/>
  <c r="X29" i="105" s="1"/>
  <c r="Y29" s="1"/>
  <c r="S48" i="5"/>
  <c r="Q49"/>
  <c r="D29" i="217" s="1"/>
  <c r="AM33" i="82"/>
  <c r="AR33" i="78"/>
  <c r="AX30" i="76"/>
  <c r="BB31"/>
  <c r="AV31"/>
  <c r="AZ31" s="1"/>
  <c r="R33" i="82"/>
  <c r="T33" i="78"/>
  <c r="BL28" i="3"/>
  <c r="BM28" s="1"/>
  <c r="BK29"/>
  <c r="G9" i="209" s="1"/>
  <c r="BL48" i="3"/>
  <c r="BM48" s="1"/>
  <c r="BR48" s="1"/>
  <c r="CI49"/>
  <c r="I29" i="209" s="1"/>
  <c r="CJ48" i="3"/>
  <c r="CK48" s="1"/>
  <c r="CP48" s="1"/>
  <c r="DH27"/>
  <c r="DI27" s="1"/>
  <c r="DG28"/>
  <c r="K8" i="209" s="1"/>
  <c r="DS49" i="3"/>
  <c r="DT48"/>
  <c r="DU48" s="1"/>
  <c r="DZ48" s="1"/>
  <c r="ER27"/>
  <c r="ES27" s="1"/>
  <c r="EQ28"/>
  <c r="N8" i="209" s="1"/>
  <c r="EQ49" i="3"/>
  <c r="ER48"/>
  <c r="ES48" s="1"/>
  <c r="EX48" s="1"/>
  <c r="AE25" i="5"/>
  <c r="F5" i="217" s="1"/>
  <c r="AG26" i="5"/>
  <c r="AL31"/>
  <c r="G11" i="217" s="1"/>
  <c r="AQ25" i="10"/>
  <c r="AS25"/>
  <c r="AV50" i="11"/>
  <c r="BA49" i="10" s="1"/>
  <c r="AX50" i="11"/>
  <c r="BB49" i="10" s="1"/>
  <c r="BB50" i="11"/>
  <c r="AY49" i="10" s="1"/>
  <c r="AZ50" i="11"/>
  <c r="AZ49" i="10" s="1"/>
  <c r="DT14" i="11"/>
  <c r="DV14"/>
  <c r="DR14"/>
  <c r="C18" i="59"/>
  <c r="BK21" i="13"/>
  <c r="BK21" i="12"/>
  <c r="BT21" i="11"/>
  <c r="BQ20" i="10" s="1"/>
  <c r="BU20" s="1"/>
  <c r="BR21" i="11"/>
  <c r="BP21"/>
  <c r="CN17"/>
  <c r="CV18"/>
  <c r="BF30" i="82"/>
  <c r="BN30" i="78"/>
  <c r="BW33" i="82"/>
  <c r="CG33" i="78"/>
  <c r="AC30" i="9"/>
  <c r="G10" i="231" s="1"/>
  <c r="AD29" i="9"/>
  <c r="AW28"/>
  <c r="K8" i="231" s="1"/>
  <c r="AX27" i="9"/>
  <c r="CO33" i="82"/>
  <c r="DB33" i="78"/>
  <c r="D8" i="60"/>
  <c r="D8" i="59" s="1"/>
  <c r="F9" i="7" s="1"/>
  <c r="D7" i="61"/>
  <c r="G15"/>
  <c r="G16" i="60"/>
  <c r="D7" i="45"/>
  <c r="E9" i="90"/>
  <c r="F7" i="45"/>
  <c r="H9" i="90"/>
  <c r="J6" i="45"/>
  <c r="T8" i="90"/>
  <c r="K6" i="45"/>
  <c r="V8" i="90"/>
  <c r="L6" i="45"/>
  <c r="Y8" i="90"/>
  <c r="N6" i="45"/>
  <c r="AC8" i="90"/>
  <c r="G94" i="76"/>
  <c r="D95"/>
  <c r="H7" i="45"/>
  <c r="J9" i="90"/>
  <c r="AU33" i="82"/>
  <c r="BA33" i="78"/>
  <c r="L33" i="82"/>
  <c r="M33" i="78"/>
  <c r="AD33" i="82"/>
  <c r="AH33" i="78"/>
  <c r="AO30" i="76"/>
  <c r="AM31"/>
  <c r="AQ31" s="1"/>
  <c r="AS31"/>
  <c r="I33" i="82"/>
  <c r="J33" i="78"/>
  <c r="N30" i="9"/>
  <c r="D10" i="231" s="1"/>
  <c r="N50" i="9"/>
  <c r="D30" i="231" s="1"/>
  <c r="BL28" i="9"/>
  <c r="N8" i="231" s="1"/>
  <c r="BM27" i="9"/>
  <c r="BQ28"/>
  <c r="O8" i="231" s="1"/>
  <c r="BR27" i="9"/>
  <c r="AS25" i="11"/>
  <c r="AP24" i="10" s="1"/>
  <c r="AQ25" i="11"/>
  <c r="AQ24" i="10" s="1"/>
  <c r="AO25" i="11"/>
  <c r="AS24" i="10" s="1"/>
  <c r="D7" i="23"/>
  <c r="D8" i="22"/>
  <c r="BB9" i="11"/>
  <c r="AY8" i="10" s="1"/>
  <c r="BC8" s="1"/>
  <c r="AZ9" i="11"/>
  <c r="AZ8" i="10" s="1"/>
  <c r="AX9" i="11"/>
  <c r="AU7"/>
  <c r="BC8"/>
  <c r="BD6"/>
  <c r="BL7"/>
  <c r="DB10"/>
  <c r="DD10"/>
  <c r="CZ10"/>
  <c r="CW8"/>
  <c r="DE9"/>
  <c r="F7" i="61"/>
  <c r="F8" i="60"/>
  <c r="C7" i="45"/>
  <c r="D9" i="90"/>
  <c r="E3" i="45"/>
  <c r="G4" i="90" s="1"/>
  <c r="G5"/>
  <c r="BE8" i="11"/>
  <c r="R5" i="105"/>
  <c r="T5" s="1"/>
  <c r="U5" s="1"/>
  <c r="E3" i="26"/>
  <c r="E4" i="25"/>
  <c r="H7" i="26"/>
  <c r="H8" i="25"/>
  <c r="AG9" i="105"/>
  <c r="AI9" s="1"/>
  <c r="BA10"/>
  <c r="BC10" s="1"/>
  <c r="L9" i="25"/>
  <c r="L8" i="26"/>
  <c r="C7"/>
  <c r="H9" i="105"/>
  <c r="J9" s="1"/>
  <c r="K9" s="1"/>
  <c r="C8" i="25"/>
  <c r="K8" i="26"/>
  <c r="AV10" i="105"/>
  <c r="AX10" s="1"/>
  <c r="K9" i="25"/>
  <c r="I6" i="26"/>
  <c r="AL8" i="105"/>
  <c r="AN8" s="1"/>
  <c r="AO8" s="1"/>
  <c r="I7" i="25"/>
  <c r="D7" i="26"/>
  <c r="M9" i="105"/>
  <c r="O9" s="1"/>
  <c r="D8" i="25"/>
  <c r="F7" i="26"/>
  <c r="W9" i="105"/>
  <c r="Y9" s="1"/>
  <c r="F8" i="25"/>
  <c r="J6" i="26"/>
  <c r="J7" i="25"/>
  <c r="AQ8" i="105"/>
  <c r="AS8" s="1"/>
  <c r="AT8" s="1"/>
  <c r="BD9" i="47"/>
  <c r="BE8"/>
  <c r="N7" i="46" s="1"/>
  <c r="DG18" i="4" s="1"/>
  <c r="E8" i="47"/>
  <c r="B7" i="46" s="1"/>
  <c r="C18" i="4" s="1"/>
  <c r="D9" i="47"/>
  <c r="AY9"/>
  <c r="AZ8"/>
  <c r="M7" i="46" s="1"/>
  <c r="CX18" i="4" s="1"/>
  <c r="BH8" i="47"/>
  <c r="BI7"/>
  <c r="O6" i="46" s="1"/>
  <c r="DP17" i="4" s="1"/>
  <c r="F54" i="78" l="1"/>
  <c r="H54" s="1"/>
  <c r="BR19" i="12"/>
  <c r="BR19" i="13"/>
  <c r="BR23" i="12"/>
  <c r="BT23" s="1"/>
  <c r="BR23" i="13"/>
  <c r="BT23" s="1"/>
  <c r="K23" i="195"/>
  <c r="DP43" i="3"/>
  <c r="BR7" i="13"/>
  <c r="BR7" i="12"/>
  <c r="BR14" i="13"/>
  <c r="BR14" i="12"/>
  <c r="N9" i="217"/>
  <c r="AL51" i="9"/>
  <c r="I31" i="230" s="1"/>
  <c r="I30"/>
  <c r="BH30" i="9"/>
  <c r="M10" i="231"/>
  <c r="AA51" i="3"/>
  <c r="D31" i="209" s="1"/>
  <c r="D30"/>
  <c r="AZ53" i="5"/>
  <c r="I33" i="217" s="1"/>
  <c r="I32"/>
  <c r="AU43" i="5"/>
  <c r="H23" i="217"/>
  <c r="E43" i="218"/>
  <c r="E38"/>
  <c r="E48"/>
  <c r="AM31" i="5"/>
  <c r="G10" i="218"/>
  <c r="E33" i="221"/>
  <c r="T53" i="8"/>
  <c r="L56"/>
  <c r="D33" i="221"/>
  <c r="D13" i="66"/>
  <c r="Z16" i="11"/>
  <c r="L4" i="23"/>
  <c r="L5" i="22"/>
  <c r="F22" i="143"/>
  <c r="F23" i="219"/>
  <c r="J21" i="143"/>
  <c r="J22" i="219"/>
  <c r="G22" i="195"/>
  <c r="BT42" i="3"/>
  <c r="E6" i="221"/>
  <c r="Q25" i="8"/>
  <c r="T26"/>
  <c r="J33" i="222"/>
  <c r="AQ56" i="8"/>
  <c r="G48" i="231"/>
  <c r="G40"/>
  <c r="G35"/>
  <c r="G38"/>
  <c r="G45"/>
  <c r="G43"/>
  <c r="BU33" i="82"/>
  <c r="CE33" i="78"/>
  <c r="E33" i="222"/>
  <c r="R56" i="8"/>
  <c r="N36" i="216"/>
  <c r="N46"/>
  <c r="N41"/>
  <c r="N42"/>
  <c r="N47"/>
  <c r="N37"/>
  <c r="N46" i="222"/>
  <c r="N36"/>
  <c r="N41"/>
  <c r="N37"/>
  <c r="N47"/>
  <c r="N42"/>
  <c r="O36" i="209"/>
  <c r="O47"/>
  <c r="O46"/>
  <c r="O37"/>
  <c r="O42"/>
  <c r="O41"/>
  <c r="N46" i="218"/>
  <c r="N36"/>
  <c r="N41"/>
  <c r="N47"/>
  <c r="N42"/>
  <c r="N37"/>
  <c r="H16" i="143"/>
  <c r="H17" i="219"/>
  <c r="O41" i="216"/>
  <c r="O37"/>
  <c r="O46"/>
  <c r="O36"/>
  <c r="O42"/>
  <c r="O47"/>
  <c r="N36" i="209"/>
  <c r="N41"/>
  <c r="N46"/>
  <c r="C46"/>
  <c r="C36"/>
  <c r="C41"/>
  <c r="O7" i="143"/>
  <c r="O8" i="219"/>
  <c r="K9" i="217"/>
  <c r="J27" i="143"/>
  <c r="J28" i="219"/>
  <c r="N26" i="140"/>
  <c r="N27" i="216"/>
  <c r="H21" i="143"/>
  <c r="H22" i="219"/>
  <c r="F38" i="216"/>
  <c r="F43"/>
  <c r="F48"/>
  <c r="CQ29" i="5"/>
  <c r="O9" i="218" s="1"/>
  <c r="O8"/>
  <c r="F33" i="217"/>
  <c r="AG53" i="5"/>
  <c r="DN27" i="76"/>
  <c r="DJ26"/>
  <c r="AB17" i="11"/>
  <c r="AA17" s="1"/>
  <c r="D44" i="9"/>
  <c r="B23" i="231"/>
  <c r="C4" i="221"/>
  <c r="J24" i="8"/>
  <c r="J17"/>
  <c r="J9"/>
  <c r="J20"/>
  <c r="J12"/>
  <c r="J4"/>
  <c r="J21"/>
  <c r="J5"/>
  <c r="J7"/>
  <c r="J19"/>
  <c r="J11"/>
  <c r="J22"/>
  <c r="J14"/>
  <c r="J6"/>
  <c r="J13"/>
  <c r="J16"/>
  <c r="J8"/>
  <c r="J23"/>
  <c r="J15"/>
  <c r="J18"/>
  <c r="J10"/>
  <c r="AW56" i="9"/>
  <c r="K33" i="231"/>
  <c r="AX53" i="9"/>
  <c r="AX56" s="1"/>
  <c r="B45" i="221"/>
  <c r="B35"/>
  <c r="B40"/>
  <c r="CT31" i="76"/>
  <c r="CP30"/>
  <c r="F5" i="143"/>
  <c r="F6" i="219"/>
  <c r="N27" i="143"/>
  <c r="N28" i="219"/>
  <c r="N9" i="221"/>
  <c r="DG51" i="3"/>
  <c r="K31" i="209" s="1"/>
  <c r="K30"/>
  <c r="K27" i="143"/>
  <c r="K28" i="219"/>
  <c r="G27" i="143"/>
  <c r="G28" i="219"/>
  <c r="L27" i="143"/>
  <c r="L28" i="219"/>
  <c r="AS53" i="5"/>
  <c r="H33" i="217" s="1"/>
  <c r="H32"/>
  <c r="C46" i="216"/>
  <c r="C36"/>
  <c r="C41"/>
  <c r="N45"/>
  <c r="N38"/>
  <c r="N43"/>
  <c r="N40"/>
  <c r="N48"/>
  <c r="N35"/>
  <c r="H22" i="140"/>
  <c r="H23" i="216"/>
  <c r="H40"/>
  <c r="H48"/>
  <c r="H38"/>
  <c r="H45"/>
  <c r="H43"/>
  <c r="H35"/>
  <c r="F6" i="143"/>
  <c r="F7" i="219"/>
  <c r="R24" i="8"/>
  <c r="E5" i="222"/>
  <c r="AI16" i="11"/>
  <c r="E13" i="66"/>
  <c r="E33" i="217"/>
  <c r="Z53" i="5"/>
  <c r="F31" i="143"/>
  <c r="F32" i="219"/>
  <c r="AL24" i="8"/>
  <c r="I5" i="222"/>
  <c r="AE30" i="76"/>
  <c r="AI31"/>
  <c r="C36" i="230"/>
  <c r="C41"/>
  <c r="C46"/>
  <c r="O37" i="218"/>
  <c r="O46"/>
  <c r="O41"/>
  <c r="O47"/>
  <c r="O36"/>
  <c r="O42"/>
  <c r="C36" i="217"/>
  <c r="C46"/>
  <c r="C41"/>
  <c r="K41" i="218"/>
  <c r="K47"/>
  <c r="K36"/>
  <c r="K42"/>
  <c r="K37"/>
  <c r="K46"/>
  <c r="L50" i="44"/>
  <c r="L50" i="42" s="1"/>
  <c r="CN51" i="4" s="1"/>
  <c r="L31" i="206" s="1"/>
  <c r="L51" i="115"/>
  <c r="BK56" i="8"/>
  <c r="N33" i="222"/>
  <c r="BM53" i="8"/>
  <c r="BM56" s="1"/>
  <c r="N45" i="221"/>
  <c r="N35"/>
  <c r="N43"/>
  <c r="N40"/>
  <c r="N48"/>
  <c r="N38"/>
  <c r="O8"/>
  <c r="BO29" i="8"/>
  <c r="O9" i="221" s="1"/>
  <c r="H33" i="218"/>
  <c r="AT56" i="5"/>
  <c r="BO29"/>
  <c r="K9" i="218" s="1"/>
  <c r="K8"/>
  <c r="D44" i="3"/>
  <c r="E44" s="1"/>
  <c r="J44" s="1"/>
  <c r="B24" i="209"/>
  <c r="N22" i="53"/>
  <c r="N21" i="56"/>
  <c r="C3" i="66"/>
  <c r="Q5" i="11" s="1"/>
  <c r="Q6"/>
  <c r="BR11" i="12"/>
  <c r="BR11" i="13"/>
  <c r="BR16"/>
  <c r="BR16" i="12"/>
  <c r="BR4" i="13"/>
  <c r="BR4" i="12"/>
  <c r="CJ29" i="5"/>
  <c r="N9" i="218" s="1"/>
  <c r="N8"/>
  <c r="AM24" i="9"/>
  <c r="I5" i="231"/>
  <c r="AN25" i="9"/>
  <c r="O43" i="221"/>
  <c r="O35"/>
  <c r="O38"/>
  <c r="O40"/>
  <c r="O48"/>
  <c r="O45"/>
  <c r="H40"/>
  <c r="H48"/>
  <c r="H38"/>
  <c r="H45"/>
  <c r="H35"/>
  <c r="H43"/>
  <c r="B40" i="218"/>
  <c r="B48"/>
  <c r="B38"/>
  <c r="B35"/>
  <c r="B43"/>
  <c r="B45"/>
  <c r="S25" i="9"/>
  <c r="E6" i="231"/>
  <c r="T26" i="9"/>
  <c r="M40" i="222"/>
  <c r="M38"/>
  <c r="M35"/>
  <c r="M45"/>
  <c r="M43"/>
  <c r="M48"/>
  <c r="L9" i="217"/>
  <c r="BU30" i="5"/>
  <c r="O33" i="219"/>
  <c r="CR56" i="5"/>
  <c r="O32" i="143"/>
  <c r="O33" s="1"/>
  <c r="N56" i="8"/>
  <c r="D33" i="220"/>
  <c r="N13" i="143"/>
  <c r="N14" i="219"/>
  <c r="CQ27" i="76"/>
  <c r="CU28"/>
  <c r="I43" i="231"/>
  <c r="I48"/>
  <c r="I38"/>
  <c r="AF25" i="5"/>
  <c r="F6" i="218"/>
  <c r="N40"/>
  <c r="N48"/>
  <c r="N38"/>
  <c r="N43"/>
  <c r="N45"/>
  <c r="N35"/>
  <c r="F6" i="221"/>
  <c r="Y26" i="8"/>
  <c r="V25"/>
  <c r="AU56"/>
  <c r="K33" i="221"/>
  <c r="AX53" i="8"/>
  <c r="AX56" s="1"/>
  <c r="AE31" i="82"/>
  <c r="AI31" i="78"/>
  <c r="M35" i="231"/>
  <c r="M48"/>
  <c r="M45"/>
  <c r="M40"/>
  <c r="M38"/>
  <c r="M43"/>
  <c r="N8" i="230"/>
  <c r="BK29" i="9"/>
  <c r="N9" i="230" s="1"/>
  <c r="AB56" i="8"/>
  <c r="G33" i="222"/>
  <c r="AN30" i="5"/>
  <c r="CB52"/>
  <c r="BR15" i="12"/>
  <c r="CF37" i="3"/>
  <c r="P49"/>
  <c r="Q49" s="1"/>
  <c r="V49" s="1"/>
  <c r="DZ29"/>
  <c r="D14" i="53"/>
  <c r="CW29" i="78"/>
  <c r="CN32"/>
  <c r="CF30"/>
  <c r="BU52" i="5"/>
  <c r="N54" i="78"/>
  <c r="P54" s="1"/>
  <c r="BB54"/>
  <c r="BD54" s="1"/>
  <c r="H33" i="214" s="1"/>
  <c r="G21" i="195"/>
  <c r="AN43" i="5"/>
  <c r="CD30"/>
  <c r="CR29"/>
  <c r="O9" i="217"/>
  <c r="E4" i="230"/>
  <c r="H29" i="143"/>
  <c r="H30" i="219"/>
  <c r="I5" i="143"/>
  <c r="I6" i="219"/>
  <c r="M27" i="143"/>
  <c r="M28" i="219"/>
  <c r="BF51" i="9"/>
  <c r="M31" i="230" s="1"/>
  <c r="M30"/>
  <c r="BH30" i="8"/>
  <c r="M10" i="222"/>
  <c r="C27" i="143"/>
  <c r="C28" i="219"/>
  <c r="BG53" i="5"/>
  <c r="J33" i="217" s="1"/>
  <c r="J32"/>
  <c r="O35" i="216"/>
  <c r="O43"/>
  <c r="O45"/>
  <c r="O38"/>
  <c r="O40"/>
  <c r="O48"/>
  <c r="M48" i="221"/>
  <c r="M45"/>
  <c r="M43"/>
  <c r="M38"/>
  <c r="M35"/>
  <c r="M40"/>
  <c r="B30" i="143"/>
  <c r="B31" i="219"/>
  <c r="AB31" i="8"/>
  <c r="G10" i="222"/>
  <c r="BA24" i="5"/>
  <c r="I4" i="218" s="1"/>
  <c r="I5"/>
  <c r="F47" i="219"/>
  <c r="F37"/>
  <c r="F42"/>
  <c r="I5" i="209"/>
  <c r="CI24" i="3"/>
  <c r="CJ25"/>
  <c r="CK25" s="1"/>
  <c r="BA30" i="9"/>
  <c r="L9" i="230"/>
  <c r="BC29" i="9"/>
  <c r="F33" i="230"/>
  <c r="Y53" i="9"/>
  <c r="F52" i="115"/>
  <c r="F52" i="44" s="1"/>
  <c r="F52" i="42" s="1"/>
  <c r="AL53" i="4" s="1"/>
  <c r="F51" i="44"/>
  <c r="F51" i="42" s="1"/>
  <c r="AL52" i="4" s="1"/>
  <c r="F32" i="206" s="1"/>
  <c r="BA56" i="5"/>
  <c r="I33" i="218"/>
  <c r="O33" i="231"/>
  <c r="BQ56" i="9"/>
  <c r="BR53"/>
  <c r="BR56" s="1"/>
  <c r="K8" i="221"/>
  <c r="AU29" i="8"/>
  <c r="K9" i="221" s="1"/>
  <c r="G43"/>
  <c r="G35"/>
  <c r="G38"/>
  <c r="G40"/>
  <c r="G45"/>
  <c r="G48"/>
  <c r="N7" i="143"/>
  <c r="N8" i="219"/>
  <c r="I29" i="143"/>
  <c r="I30" i="219"/>
  <c r="BW51" i="3"/>
  <c r="H31" i="209" s="1"/>
  <c r="H30"/>
  <c r="L7" i="143"/>
  <c r="L8" i="219"/>
  <c r="AL53" i="5"/>
  <c r="G33" i="217" s="1"/>
  <c r="G32"/>
  <c r="BB47" i="5"/>
  <c r="I27" i="217"/>
  <c r="E43" i="216"/>
  <c r="E38"/>
  <c r="E48"/>
  <c r="F48" i="222"/>
  <c r="F38"/>
  <c r="F43"/>
  <c r="E31" i="143"/>
  <c r="E32" i="219"/>
  <c r="J33" i="82"/>
  <c r="K33" i="78"/>
  <c r="N33" s="1"/>
  <c r="P33" s="1"/>
  <c r="E22" i="143"/>
  <c r="E23" i="219"/>
  <c r="N21" i="64"/>
  <c r="DF23" i="76"/>
  <c r="C41" i="222"/>
  <c r="C46"/>
  <c r="C36"/>
  <c r="H45"/>
  <c r="H35"/>
  <c r="H43"/>
  <c r="H40"/>
  <c r="H38"/>
  <c r="H48"/>
  <c r="AM56" i="3"/>
  <c r="E33" i="209"/>
  <c r="AN53" i="3"/>
  <c r="K47" i="216"/>
  <c r="K36"/>
  <c r="K42"/>
  <c r="K46"/>
  <c r="K37"/>
  <c r="K41"/>
  <c r="F33" i="221"/>
  <c r="Y53" i="8"/>
  <c r="X24" i="9"/>
  <c r="F5" i="231"/>
  <c r="L17" i="143"/>
  <c r="L18" i="219"/>
  <c r="B23" i="195"/>
  <c r="L43" i="3"/>
  <c r="W18" i="11"/>
  <c r="U18"/>
  <c r="Y18"/>
  <c r="B44" i="8"/>
  <c r="B23" i="221"/>
  <c r="E43" i="8"/>
  <c r="I48" i="221"/>
  <c r="I43"/>
  <c r="I38"/>
  <c r="J41" i="219"/>
  <c r="J36"/>
  <c r="J46"/>
  <c r="J47"/>
  <c r="J37"/>
  <c r="J42"/>
  <c r="O48" i="217"/>
  <c r="O45"/>
  <c r="O43"/>
  <c r="O38"/>
  <c r="O40"/>
  <c r="O35"/>
  <c r="AL56" i="8"/>
  <c r="I33" i="222"/>
  <c r="AR56" i="9"/>
  <c r="J33" i="231"/>
  <c r="B16" i="143"/>
  <c r="B17" i="219"/>
  <c r="AV56" i="8"/>
  <c r="K33" i="222"/>
  <c r="K51" i="115"/>
  <c r="K50" i="44"/>
  <c r="K50" i="42" s="1"/>
  <c r="CE51" i="4" s="1"/>
  <c r="K31" i="206" s="1"/>
  <c r="C29" i="221"/>
  <c r="J49" i="8"/>
  <c r="G50"/>
  <c r="C53"/>
  <c r="B32" i="222"/>
  <c r="E52" i="8"/>
  <c r="H50"/>
  <c r="C29" i="222"/>
  <c r="B33" i="230"/>
  <c r="C56" i="9"/>
  <c r="D53"/>
  <c r="B32" i="231"/>
  <c r="O8" i="230"/>
  <c r="BP29" i="9"/>
  <c r="O9" i="230" s="1"/>
  <c r="C44" i="9"/>
  <c r="B24" i="230" s="1"/>
  <c r="B23"/>
  <c r="E43" i="9"/>
  <c r="C29" i="230"/>
  <c r="H50" i="9"/>
  <c r="L9" i="221"/>
  <c r="AZ30" i="8"/>
  <c r="AP56"/>
  <c r="J33" i="221"/>
  <c r="AS53" i="8"/>
  <c r="AS56" s="1"/>
  <c r="H11" i="143"/>
  <c r="H12" i="219"/>
  <c r="EQ44" i="3"/>
  <c r="N24" i="209" s="1"/>
  <c r="N29"/>
  <c r="DS50" i="3"/>
  <c r="L30" i="209" s="1"/>
  <c r="L29"/>
  <c r="D27" i="143"/>
  <c r="D28" i="219"/>
  <c r="CI44" i="5"/>
  <c r="N24" i="217" s="1"/>
  <c r="N29"/>
  <c r="K7" i="143"/>
  <c r="K8" i="219"/>
  <c r="AG51" i="9"/>
  <c r="H31" i="230" s="1"/>
  <c r="H30"/>
  <c r="AB51" i="9"/>
  <c r="G31" i="230" s="1"/>
  <c r="G30"/>
  <c r="BX43" i="3"/>
  <c r="BY43" s="1"/>
  <c r="CD43" s="1"/>
  <c r="H23" i="209"/>
  <c r="AK56" i="8"/>
  <c r="I4" i="221"/>
  <c r="I35" s="1"/>
  <c r="E5" i="143"/>
  <c r="E6" i="219"/>
  <c r="BK51" i="9"/>
  <c r="N30" i="230"/>
  <c r="BA51" i="9"/>
  <c r="L31" i="230" s="1"/>
  <c r="L30"/>
  <c r="D8" i="143"/>
  <c r="D9" i="219"/>
  <c r="B21" i="143"/>
  <c r="B22" i="219"/>
  <c r="H30" i="143"/>
  <c r="H31" i="219"/>
  <c r="D9" i="140"/>
  <c r="D10" i="216"/>
  <c r="FD28" i="3"/>
  <c r="FE28" s="1"/>
  <c r="O8" i="209"/>
  <c r="G22" i="140"/>
  <c r="G23" i="216"/>
  <c r="M9" i="140"/>
  <c r="M10" i="216"/>
  <c r="E45" i="230"/>
  <c r="E43"/>
  <c r="E40"/>
  <c r="E48"/>
  <c r="E38"/>
  <c r="E35"/>
  <c r="M8" i="143"/>
  <c r="M9" i="219"/>
  <c r="O48" i="218"/>
  <c r="O45"/>
  <c r="O43"/>
  <c r="O40"/>
  <c r="O35"/>
  <c r="O38"/>
  <c r="C53" i="5"/>
  <c r="B32" i="217"/>
  <c r="E52" i="5"/>
  <c r="BB30" i="9"/>
  <c r="L9" i="231"/>
  <c r="M30" i="76"/>
  <c r="Q31"/>
  <c r="G23" i="221"/>
  <c r="AD43" i="8"/>
  <c r="X33" i="82"/>
  <c r="AA33" s="1"/>
  <c r="AC33" s="1"/>
  <c r="AA33" i="78"/>
  <c r="BK29" i="8"/>
  <c r="N9" i="222" s="1"/>
  <c r="N8"/>
  <c r="BG29" i="76"/>
  <c r="BK30"/>
  <c r="O13" i="143"/>
  <c r="O14" i="219"/>
  <c r="C3" i="143"/>
  <c r="C4" i="219"/>
  <c r="K13" i="143"/>
  <c r="K14" i="219"/>
  <c r="BP56" i="8"/>
  <c r="O33" i="222"/>
  <c r="BR53" i="8"/>
  <c r="BR56" s="1"/>
  <c r="C56" i="3"/>
  <c r="B33" i="209"/>
  <c r="BU30" i="76"/>
  <c r="BQ29"/>
  <c r="M22" i="143"/>
  <c r="M23" i="219"/>
  <c r="D52" i="115"/>
  <c r="D52" i="44" s="1"/>
  <c r="D52" i="42" s="1"/>
  <c r="T53" i="4" s="1"/>
  <c r="D51" i="44"/>
  <c r="D51" i="42" s="1"/>
  <c r="T52" i="4" s="1"/>
  <c r="D32" i="206" s="1"/>
  <c r="BL43" i="3"/>
  <c r="BM43" s="1"/>
  <c r="BR43" s="1"/>
  <c r="G23" i="209"/>
  <c r="BR13" i="12"/>
  <c r="BR13" i="13"/>
  <c r="BR5" i="12"/>
  <c r="BR5" i="13"/>
  <c r="BR17"/>
  <c r="BR17" i="12"/>
  <c r="F6" i="230"/>
  <c r="W25" i="9"/>
  <c r="Y26"/>
  <c r="X28" i="76"/>
  <c r="AB29"/>
  <c r="Y24" i="5"/>
  <c r="E5" i="218"/>
  <c r="W25" i="8"/>
  <c r="F6" i="222"/>
  <c r="O23" i="13"/>
  <c r="O23" i="12"/>
  <c r="C46" i="231"/>
  <c r="C36"/>
  <c r="C41"/>
  <c r="C44" i="5"/>
  <c r="B24" i="217" s="1"/>
  <c r="B23"/>
  <c r="F48" i="218"/>
  <c r="F38"/>
  <c r="F43"/>
  <c r="K42" i="209"/>
  <c r="K46"/>
  <c r="K37"/>
  <c r="K41"/>
  <c r="K36"/>
  <c r="K47"/>
  <c r="I41" i="230"/>
  <c r="I36"/>
  <c r="I46"/>
  <c r="AN28" i="76"/>
  <c r="AR29"/>
  <c r="FC56" i="3"/>
  <c r="O33" i="209"/>
  <c r="FD53" i="3"/>
  <c r="C44" i="8"/>
  <c r="B24" i="222" s="1"/>
  <c r="B23"/>
  <c r="R23" i="10"/>
  <c r="BB51" i="5"/>
  <c r="BR8" i="13"/>
  <c r="EZ33" i="3"/>
  <c r="BT37"/>
  <c r="BH43"/>
  <c r="AI43" i="8"/>
  <c r="O50" i="3"/>
  <c r="CO31" i="76"/>
  <c r="CS31" s="1"/>
  <c r="BN52" i="5"/>
  <c r="AL53" i="78"/>
  <c r="AN53" s="1"/>
  <c r="AO53" s="1"/>
  <c r="AO52" i="4" s="1"/>
  <c r="BR52" i="78"/>
  <c r="BT52" s="1"/>
  <c r="F52"/>
  <c r="H52" s="1"/>
  <c r="AH29" i="3"/>
  <c r="D9" i="195" s="1"/>
  <c r="AA18" i="11"/>
  <c r="BZ54" i="78"/>
  <c r="CB54" s="1"/>
  <c r="CC54" s="1"/>
  <c r="CH53" i="4" s="1"/>
  <c r="BJ54" i="78"/>
  <c r="BL54" s="1"/>
  <c r="BR54"/>
  <c r="BT54" s="1"/>
  <c r="J33" i="214" s="1"/>
  <c r="CK53" i="78"/>
  <c r="CQ52" i="4" s="1"/>
  <c r="L32" i="214"/>
  <c r="K33"/>
  <c r="BM54" i="78"/>
  <c r="BP53" i="4" s="1"/>
  <c r="I33" i="214"/>
  <c r="CF32" i="3"/>
  <c r="H12" i="195"/>
  <c r="CF49" i="3"/>
  <c r="H29" i="195"/>
  <c r="BB28" i="3"/>
  <c r="BF28" s="1"/>
  <c r="F8" i="210"/>
  <c r="CC53" i="78"/>
  <c r="CH52" i="4" s="1"/>
  <c r="K32" i="214"/>
  <c r="DI53" i="78"/>
  <c r="DR52" i="4" s="1"/>
  <c r="O32" i="214"/>
  <c r="BM52" i="78"/>
  <c r="BP51" i="4" s="1"/>
  <c r="I31" i="214"/>
  <c r="DV28" i="3"/>
  <c r="DZ28" s="1"/>
  <c r="L8" i="210"/>
  <c r="AV52" i="3"/>
  <c r="E32" i="195"/>
  <c r="AG54" i="78"/>
  <c r="AF53" i="4" s="1"/>
  <c r="E33" i="214"/>
  <c r="I54" i="78"/>
  <c r="E53" i="4" s="1"/>
  <c r="B33" i="214"/>
  <c r="AO54" i="78"/>
  <c r="AO53" i="4" s="1"/>
  <c r="F33" i="214"/>
  <c r="CX29" i="3"/>
  <c r="DB29" s="1"/>
  <c r="J9" i="210"/>
  <c r="F28" i="3"/>
  <c r="J28" s="1"/>
  <c r="B8" i="210"/>
  <c r="DI54" i="78"/>
  <c r="DR53" i="4" s="1"/>
  <c r="O33" i="214"/>
  <c r="AW54" i="78"/>
  <c r="AX53" i="4" s="1"/>
  <c r="G33" i="214"/>
  <c r="CK54" i="78"/>
  <c r="CQ53" i="4" s="1"/>
  <c r="L33" i="214"/>
  <c r="AD28" i="3"/>
  <c r="AH28" s="1"/>
  <c r="D8" i="210"/>
  <c r="EZ34" i="3"/>
  <c r="N14" i="195"/>
  <c r="EN43" i="3"/>
  <c r="M23" i="195"/>
  <c r="CF36" i="3"/>
  <c r="H16" i="195"/>
  <c r="I42"/>
  <c r="I37"/>
  <c r="G42"/>
  <c r="G37"/>
  <c r="H42"/>
  <c r="H37"/>
  <c r="C42"/>
  <c r="C37"/>
  <c r="D42"/>
  <c r="D37"/>
  <c r="O42"/>
  <c r="O37"/>
  <c r="F42"/>
  <c r="F37"/>
  <c r="X30" i="3"/>
  <c r="C10" i="195"/>
  <c r="L29" i="3"/>
  <c r="B9" i="195"/>
  <c r="AV26" i="3"/>
  <c r="E6" i="195"/>
  <c r="BH29" i="3"/>
  <c r="F9" i="195"/>
  <c r="L37"/>
  <c r="CF43" i="3"/>
  <c r="H23" i="195"/>
  <c r="DP49" i="3"/>
  <c r="K29" i="195"/>
  <c r="DA52" i="78"/>
  <c r="DI51" i="4" s="1"/>
  <c r="N31" i="214"/>
  <c r="Q53" i="78"/>
  <c r="N52" i="4" s="1"/>
  <c r="C32" i="214"/>
  <c r="AW52" i="78"/>
  <c r="AX51" i="4" s="1"/>
  <c r="G31" i="214"/>
  <c r="BE53" i="78"/>
  <c r="BG52" i="4" s="1"/>
  <c r="H32" i="214"/>
  <c r="CS52" i="78"/>
  <c r="CZ51" i="4" s="1"/>
  <c r="M31" i="214"/>
  <c r="AG52" i="78"/>
  <c r="AF51" i="4" s="1"/>
  <c r="E31" i="214"/>
  <c r="BN28" i="3"/>
  <c r="G8" i="210"/>
  <c r="AJ29" i="3"/>
  <c r="O48" i="215"/>
  <c r="O45"/>
  <c r="O43"/>
  <c r="O40"/>
  <c r="O38"/>
  <c r="O35"/>
  <c r="EZ48" i="3"/>
  <c r="N28" i="195"/>
  <c r="EB48" i="3"/>
  <c r="L28" i="195"/>
  <c r="CR48" i="3"/>
  <c r="I28" i="195"/>
  <c r="BT48" i="3"/>
  <c r="G28" i="195"/>
  <c r="CL28" i="3"/>
  <c r="CP28" s="1"/>
  <c r="I8" i="210"/>
  <c r="EN48" i="3"/>
  <c r="M28" i="195"/>
  <c r="EB29" i="3"/>
  <c r="L9" i="195"/>
  <c r="CF42" i="3"/>
  <c r="H22" i="195"/>
  <c r="AJ49" i="3"/>
  <c r="D29" i="195"/>
  <c r="AP25" i="3"/>
  <c r="E5" i="210"/>
  <c r="DA53" i="78"/>
  <c r="DI52" i="4" s="1"/>
  <c r="N32" i="214"/>
  <c r="BU52" i="78"/>
  <c r="BY51" i="4" s="1"/>
  <c r="J31" i="214"/>
  <c r="I52" i="78"/>
  <c r="E51" i="4" s="1"/>
  <c r="B31" i="214"/>
  <c r="CS53" i="78"/>
  <c r="CZ52" i="4" s="1"/>
  <c r="M32" i="214"/>
  <c r="BM53" i="78"/>
  <c r="BP52" i="4" s="1"/>
  <c r="I32" i="214"/>
  <c r="AG53" i="78"/>
  <c r="AF52" i="4" s="1"/>
  <c r="E32" i="214"/>
  <c r="DI52" i="78"/>
  <c r="DR51" i="4" s="1"/>
  <c r="O31" i="214"/>
  <c r="CK52" i="78"/>
  <c r="CQ51" i="4" s="1"/>
  <c r="L31" i="214"/>
  <c r="BE52" i="78"/>
  <c r="BG51" i="4" s="1"/>
  <c r="H31" i="214"/>
  <c r="Y52" i="78"/>
  <c r="W51" i="4" s="1"/>
  <c r="D31" i="214"/>
  <c r="C47" i="228"/>
  <c r="C37"/>
  <c r="C42"/>
  <c r="FF28" i="3"/>
  <c r="O8" i="210"/>
  <c r="DJ27" i="3"/>
  <c r="K7" i="210"/>
  <c r="BZ31" i="3"/>
  <c r="CD31" s="1"/>
  <c r="H11" i="210"/>
  <c r="FL52" i="3"/>
  <c r="O32" i="195"/>
  <c r="EH34" i="3"/>
  <c r="EL34" s="1"/>
  <c r="M14" i="210"/>
  <c r="Q54" i="78"/>
  <c r="N53" i="4" s="1"/>
  <c r="C33" i="214"/>
  <c r="AC56" i="4"/>
  <c r="E33" i="206"/>
  <c r="R29" i="3"/>
  <c r="V29" s="1"/>
  <c r="C9" i="210"/>
  <c r="ET27" i="3"/>
  <c r="N7" i="210"/>
  <c r="BT36" i="3"/>
  <c r="G16" i="195"/>
  <c r="EN35" i="3"/>
  <c r="M15" i="195"/>
  <c r="BT47" i="3"/>
  <c r="G27" i="195"/>
  <c r="DD30" i="3"/>
  <c r="J10" i="195"/>
  <c r="CR29" i="3"/>
  <c r="I9" i="195"/>
  <c r="EX27" i="3"/>
  <c r="BZ52" i="78"/>
  <c r="CB52" s="1"/>
  <c r="CP33"/>
  <c r="CR33" s="1"/>
  <c r="AK32"/>
  <c r="CV32"/>
  <c r="CP54"/>
  <c r="CR54" s="1"/>
  <c r="CX54"/>
  <c r="CZ54" s="1"/>
  <c r="V54"/>
  <c r="X54" s="1"/>
  <c r="L42" i="195"/>
  <c r="V10" i="4"/>
  <c r="D10" i="50"/>
  <c r="CG10" i="4"/>
  <c r="K10" i="50"/>
  <c r="B8" i="73"/>
  <c r="N9" i="49"/>
  <c r="H9"/>
  <c r="O7" i="45"/>
  <c r="B9" i="49"/>
  <c r="J9"/>
  <c r="J9" i="50" s="1"/>
  <c r="E9" i="49"/>
  <c r="E9" i="50" s="1"/>
  <c r="AD9" i="90"/>
  <c r="L9" i="49"/>
  <c r="L9" i="50" s="1"/>
  <c r="F9" i="49"/>
  <c r="F9" i="50" s="1"/>
  <c r="G9" i="49"/>
  <c r="G9" i="50" s="1"/>
  <c r="I9" i="49"/>
  <c r="I9" i="50" s="1"/>
  <c r="K9" i="49"/>
  <c r="C9"/>
  <c r="C9" i="50" s="1"/>
  <c r="M9" i="49"/>
  <c r="D9"/>
  <c r="B6" i="60"/>
  <c r="B6" i="59" s="1"/>
  <c r="B7" i="7" s="1"/>
  <c r="B5" i="61"/>
  <c r="CZ29" i="76"/>
  <c r="DD30"/>
  <c r="AW25"/>
  <c r="BA26"/>
  <c r="S56" i="11"/>
  <c r="R54"/>
  <c r="N54"/>
  <c r="P54"/>
  <c r="D30" i="76"/>
  <c r="H31"/>
  <c r="C31"/>
  <c r="G31" s="1"/>
  <c r="Y9" i="47"/>
  <c r="Z8"/>
  <c r="G7" i="46" s="1"/>
  <c r="K22" i="76"/>
  <c r="C20" i="64"/>
  <c r="AL9" i="47"/>
  <c r="AM8"/>
  <c r="J7" i="46" s="1"/>
  <c r="L9" i="66"/>
  <c r="CT12" i="11"/>
  <c r="L10" i="53"/>
  <c r="CH31" i="82"/>
  <c r="CT31" i="78"/>
  <c r="I29" i="76"/>
  <c r="E28"/>
  <c r="C27" i="36"/>
  <c r="C27" i="39" s="1"/>
  <c r="C27" i="27" s="1"/>
  <c r="C26" i="33"/>
  <c r="C27" i="37"/>
  <c r="C27" i="40" s="1"/>
  <c r="C27" i="28" s="1"/>
  <c r="R27" i="27" s="1"/>
  <c r="C33" i="82"/>
  <c r="C33" i="78"/>
  <c r="M30" i="61"/>
  <c r="M31" i="60"/>
  <c r="M31" i="59" s="1"/>
  <c r="X32" i="7" s="1"/>
  <c r="M12" i="228" s="1"/>
  <c r="Q31" i="82"/>
  <c r="S31" i="78"/>
  <c r="BC54" i="11"/>
  <c r="BC56" s="1"/>
  <c r="AU56"/>
  <c r="CH32" i="82"/>
  <c r="CL32" s="1"/>
  <c r="CN32" s="1"/>
  <c r="CT32" i="78"/>
  <c r="J26" i="33"/>
  <c r="J27" i="37"/>
  <c r="J27" i="40" s="1"/>
  <c r="J27" i="28" s="1"/>
  <c r="J27" i="36"/>
  <c r="J27" i="39" s="1"/>
  <c r="J27" i="27" s="1"/>
  <c r="B26" i="36"/>
  <c r="B26" i="39" s="1"/>
  <c r="B26" i="27" s="1"/>
  <c r="B25" i="33"/>
  <c r="B26" i="37"/>
  <c r="B26" i="40" s="1"/>
  <c r="B26" i="28" s="1"/>
  <c r="Q26" i="27" s="1"/>
  <c r="AP29" i="76"/>
  <c r="AT30"/>
  <c r="AY33" i="82"/>
  <c r="BF33" i="78"/>
  <c r="D10" i="4"/>
  <c r="B10" i="50"/>
  <c r="BF10" i="4"/>
  <c r="H10" i="50"/>
  <c r="J24" i="35"/>
  <c r="J23" i="29"/>
  <c r="J4" i="213" s="1"/>
  <c r="J24" i="31"/>
  <c r="J25" i="32" s="1"/>
  <c r="J25" i="38" s="1"/>
  <c r="J24" i="34"/>
  <c r="DH28" i="76"/>
  <c r="DL29"/>
  <c r="BF28"/>
  <c r="BJ29"/>
  <c r="DI29"/>
  <c r="DM30"/>
  <c r="BX27"/>
  <c r="BW27" s="1"/>
  <c r="CA27" s="1"/>
  <c r="CB28"/>
  <c r="V7" i="47"/>
  <c r="F6" i="46" s="1"/>
  <c r="U8" i="47"/>
  <c r="E27" i="110"/>
  <c r="E27" i="111" s="1"/>
  <c r="N28" i="105" s="1"/>
  <c r="O28" s="1"/>
  <c r="D27" i="40"/>
  <c r="D27" i="28" s="1"/>
  <c r="S27" i="27" s="1"/>
  <c r="Q9" i="47"/>
  <c r="R8"/>
  <c r="E7" i="46" s="1"/>
  <c r="CP31" i="82"/>
  <c r="DC31" i="78"/>
  <c r="W32" i="82"/>
  <c r="Z32" i="78"/>
  <c r="M31" i="71"/>
  <c r="M31" i="70"/>
  <c r="Z29" i="76"/>
  <c r="V28"/>
  <c r="CY29"/>
  <c r="DC30"/>
  <c r="AS32" i="78"/>
  <c r="DE32"/>
  <c r="AT53"/>
  <c r="AV53" s="1"/>
  <c r="N52"/>
  <c r="P52" s="1"/>
  <c r="FJ28" i="3"/>
  <c r="BZ52" i="4"/>
  <c r="J32" i="215" s="1"/>
  <c r="DS29" i="76"/>
  <c r="DW30"/>
  <c r="AY29"/>
  <c r="BC30"/>
  <c r="AF29"/>
  <c r="AJ30"/>
  <c r="M33" i="40"/>
  <c r="M33" i="28" s="1"/>
  <c r="Z33" i="110"/>
  <c r="Z33" i="111" s="1"/>
  <c r="BG34" i="105" s="1"/>
  <c r="BH34" s="1"/>
  <c r="AZ33" i="82"/>
  <c r="BG33" i="78"/>
  <c r="DH10" i="4"/>
  <c r="N10" i="50"/>
  <c r="D25" i="33"/>
  <c r="D26" i="36"/>
  <c r="D26" i="39" s="1"/>
  <c r="D26" i="27" s="1"/>
  <c r="D26" i="37"/>
  <c r="AC26" i="110"/>
  <c r="AC26" i="111" s="1"/>
  <c r="BL27" i="105" s="1"/>
  <c r="BM27" s="1"/>
  <c r="N26" i="40"/>
  <c r="N26" i="28" s="1"/>
  <c r="AL28" i="82"/>
  <c r="AQ28" i="78"/>
  <c r="BO30" i="76"/>
  <c r="BS31"/>
  <c r="BN31"/>
  <c r="BR31" s="1"/>
  <c r="AG29"/>
  <c r="AK30"/>
  <c r="CY10" i="4"/>
  <c r="M10" i="50"/>
  <c r="CI31" i="82"/>
  <c r="CU31" i="78"/>
  <c r="AS31" i="82"/>
  <c r="AY31" i="78"/>
  <c r="BG30" i="82"/>
  <c r="BJ30" s="1"/>
  <c r="BL30" s="1"/>
  <c r="BO30" i="78"/>
  <c r="BR30" s="1"/>
  <c r="BT30" s="1"/>
  <c r="DQ28" i="76"/>
  <c r="DU29"/>
  <c r="N24" i="33"/>
  <c r="N25" i="36"/>
  <c r="N25" i="39" s="1"/>
  <c r="N25" i="27" s="1"/>
  <c r="N25" i="37"/>
  <c r="H9" i="47"/>
  <c r="I8"/>
  <c r="C7" i="46" s="1"/>
  <c r="M32" i="35"/>
  <c r="M32" i="37" s="1"/>
  <c r="M32" i="34"/>
  <c r="M32" i="36" s="1"/>
  <c r="M32" i="39" s="1"/>
  <c r="M32" i="27" s="1"/>
  <c r="B33" i="82"/>
  <c r="F33" s="1"/>
  <c r="H33" s="1"/>
  <c r="B33" i="78"/>
  <c r="F33" s="1"/>
  <c r="H33" s="1"/>
  <c r="CB32" i="82"/>
  <c r="CM32" i="78"/>
  <c r="BX45"/>
  <c r="AC32"/>
  <c r="AB32"/>
  <c r="BR53"/>
  <c r="BT53" s="1"/>
  <c r="F53"/>
  <c r="H53" s="1"/>
  <c r="AL52"/>
  <c r="AN52" s="1"/>
  <c r="AM52" i="52"/>
  <c r="AY52" i="4"/>
  <c r="G32" i="215" s="1"/>
  <c r="AT54" i="11"/>
  <c r="L54"/>
  <c r="CI52" i="4"/>
  <c r="K32" i="215" s="1"/>
  <c r="FC29" i="3"/>
  <c r="BT21" i="12"/>
  <c r="R56" i="9"/>
  <c r="T53"/>
  <c r="CH56" i="5"/>
  <c r="N32" i="140"/>
  <c r="N33" s="1"/>
  <c r="B31"/>
  <c r="B53" i="5"/>
  <c r="B33" i="216" s="1"/>
  <c r="CO56" i="5"/>
  <c r="O32" i="140"/>
  <c r="O33" s="1"/>
  <c r="AY24" i="5"/>
  <c r="I4" i="216" s="1"/>
  <c r="I4" i="140"/>
  <c r="CO29" i="5"/>
  <c r="O7" i="140"/>
  <c r="AU53" i="5"/>
  <c r="H33" i="219" s="1"/>
  <c r="W46" i="5"/>
  <c r="E26" i="216" s="1"/>
  <c r="E24" i="140"/>
  <c r="F32"/>
  <c r="BB53" i="5"/>
  <c r="I33" i="219" s="1"/>
  <c r="AZ56" i="5"/>
  <c r="CH29"/>
  <c r="N7" i="140"/>
  <c r="I50" i="5"/>
  <c r="C30" i="216" s="1"/>
  <c r="C28" i="140"/>
  <c r="W25" i="5"/>
  <c r="E5" i="216" s="1"/>
  <c r="E5" i="140"/>
  <c r="BT30" i="5"/>
  <c r="L10" i="216" s="1"/>
  <c r="L8" i="140"/>
  <c r="AD25" i="5"/>
  <c r="F5" i="216" s="1"/>
  <c r="F5" i="140"/>
  <c r="BM29" i="5"/>
  <c r="K7" i="140"/>
  <c r="B44" i="5"/>
  <c r="B24" i="216" s="1"/>
  <c r="B22" i="140"/>
  <c r="C3"/>
  <c r="N4" i="5"/>
  <c r="O4" s="1"/>
  <c r="N23"/>
  <c r="O23" s="1"/>
  <c r="N22"/>
  <c r="O22" s="1"/>
  <c r="N21"/>
  <c r="O21" s="1"/>
  <c r="N20"/>
  <c r="O20" s="1"/>
  <c r="N19"/>
  <c r="O19" s="1"/>
  <c r="N19" i="13" s="1"/>
  <c r="N18" i="5"/>
  <c r="O18" s="1"/>
  <c r="N17"/>
  <c r="O17" s="1"/>
  <c r="N16"/>
  <c r="O16" s="1"/>
  <c r="N15"/>
  <c r="O15" s="1"/>
  <c r="N14"/>
  <c r="O14" s="1"/>
  <c r="N13"/>
  <c r="N12"/>
  <c r="O12" s="1"/>
  <c r="N12" i="13" s="1"/>
  <c r="N11" i="5"/>
  <c r="O11" s="1"/>
  <c r="N10"/>
  <c r="O10" s="1"/>
  <c r="N9"/>
  <c r="O9" s="1"/>
  <c r="N8"/>
  <c r="O8" s="1"/>
  <c r="N7"/>
  <c r="O7" s="1"/>
  <c r="N6"/>
  <c r="O6" s="1"/>
  <c r="N5"/>
  <c r="O5" s="1"/>
  <c r="AK31"/>
  <c r="G11" i="216" s="1"/>
  <c r="G9" i="140"/>
  <c r="E32"/>
  <c r="H32"/>
  <c r="H33" s="1"/>
  <c r="AR56" i="5"/>
  <c r="O13"/>
  <c r="N13" i="13" s="1"/>
  <c r="BF53" i="3"/>
  <c r="F77" i="6"/>
  <c r="F78" s="1"/>
  <c r="AG50" s="1"/>
  <c r="DA52" i="4"/>
  <c r="M32" i="215" s="1"/>
  <c r="X52" i="4"/>
  <c r="D32" i="215" s="1"/>
  <c r="AP52" i="4"/>
  <c r="F32" i="215" s="1"/>
  <c r="BA52" i="52"/>
  <c r="F52" i="4"/>
  <c r="B32" i="215" s="1"/>
  <c r="AS53" i="52"/>
  <c r="BZ53" i="4"/>
  <c r="J33" i="215" s="1"/>
  <c r="CI53" i="4"/>
  <c r="K33" i="215" s="1"/>
  <c r="AW53" i="52"/>
  <c r="AP53" i="4"/>
  <c r="F33" i="215" s="1"/>
  <c r="Y53" i="52"/>
  <c r="AY53" i="4"/>
  <c r="G33" i="215" s="1"/>
  <c r="AE53" i="52"/>
  <c r="G53"/>
  <c r="F53" i="4"/>
  <c r="B33" i="215" s="1"/>
  <c r="X53" i="4"/>
  <c r="D33" i="215" s="1"/>
  <c r="Q53" i="52"/>
  <c r="K53"/>
  <c r="O53" i="4"/>
  <c r="C33" i="215" s="1"/>
  <c r="BQ53" i="4"/>
  <c r="I33" i="215" s="1"/>
  <c r="AM53" i="52"/>
  <c r="DS56" i="4"/>
  <c r="AI53" i="52"/>
  <c r="BH53" i="4"/>
  <c r="H33" i="215" s="1"/>
  <c r="CR53" i="4"/>
  <c r="L33" i="215" s="1"/>
  <c r="BA53" i="52"/>
  <c r="DA53" i="4"/>
  <c r="M33" i="215" s="1"/>
  <c r="BG53" i="52"/>
  <c r="DJ53" i="4"/>
  <c r="N33" i="215" s="1"/>
  <c r="BK53" i="52"/>
  <c r="U53"/>
  <c r="AG53" i="4"/>
  <c r="E33" i="215" s="1"/>
  <c r="AM53" i="11"/>
  <c r="AV53"/>
  <c r="AH24" i="10"/>
  <c r="AH55" s="1"/>
  <c r="DI25" i="11"/>
  <c r="DI56" s="1"/>
  <c r="AJ24" i="10"/>
  <c r="AJ55" s="1"/>
  <c r="L53" i="11"/>
  <c r="AG24" i="10"/>
  <c r="AG55" s="1"/>
  <c r="AI24"/>
  <c r="AI55" s="1"/>
  <c r="DK25" i="11"/>
  <c r="DK56" s="1"/>
  <c r="DM25"/>
  <c r="DM56" s="1"/>
  <c r="BB54"/>
  <c r="AO54"/>
  <c r="AQ54"/>
  <c r="AS54"/>
  <c r="DN27" i="3"/>
  <c r="BR28"/>
  <c r="AB30"/>
  <c r="AC30" s="1"/>
  <c r="AH30" s="1"/>
  <c r="E53"/>
  <c r="H53" i="6"/>
  <c r="BB52" i="5"/>
  <c r="AU52"/>
  <c r="B51" i="44"/>
  <c r="B51" i="42" s="1"/>
  <c r="B52" i="4" s="1"/>
  <c r="B32" i="206" s="1"/>
  <c r="B52" i="115"/>
  <c r="B52" i="44" s="1"/>
  <c r="B52" i="42" s="1"/>
  <c r="B53" i="4" s="1"/>
  <c r="N51" i="44"/>
  <c r="N51" i="42" s="1"/>
  <c r="DF52" i="4" s="1"/>
  <c r="N32" i="206" s="1"/>
  <c r="N52" i="115"/>
  <c r="N52" i="44" s="1"/>
  <c r="N52" i="42" s="1"/>
  <c r="DF53" i="4" s="1"/>
  <c r="O51" i="44"/>
  <c r="O51" i="42" s="1"/>
  <c r="DO52" i="4" s="1"/>
  <c r="O32" i="206" s="1"/>
  <c r="O52" i="115"/>
  <c r="O52" i="44" s="1"/>
  <c r="O52" i="42" s="1"/>
  <c r="DO53" i="4" s="1"/>
  <c r="M51" i="44"/>
  <c r="M51" i="42" s="1"/>
  <c r="CW52" i="4" s="1"/>
  <c r="M32" i="206" s="1"/>
  <c r="M52" i="115"/>
  <c r="M52" i="44" s="1"/>
  <c r="M52" i="42" s="1"/>
  <c r="CW53" i="4" s="1"/>
  <c r="G51" i="44"/>
  <c r="G51" i="42" s="1"/>
  <c r="AU52" i="4" s="1"/>
  <c r="G32" i="206" s="1"/>
  <c r="G52" i="115"/>
  <c r="G52" i="44" s="1"/>
  <c r="G52" i="42" s="1"/>
  <c r="AU53" i="4" s="1"/>
  <c r="BF52" i="3"/>
  <c r="I18" i="58"/>
  <c r="P20" i="7"/>
  <c r="Q20" s="1"/>
  <c r="BN20" i="10" s="1"/>
  <c r="I19" i="57"/>
  <c r="BM45" i="82"/>
  <c r="BV45" i="78"/>
  <c r="CF42" i="76"/>
  <c r="CJ43"/>
  <c r="BN45" i="82"/>
  <c r="BW45" i="78"/>
  <c r="CG42" i="76"/>
  <c r="CK43"/>
  <c r="CH42"/>
  <c r="CL43"/>
  <c r="CI42"/>
  <c r="CM43"/>
  <c r="C23" i="55"/>
  <c r="G24" i="9"/>
  <c r="G56" s="1"/>
  <c r="AH21" i="62"/>
  <c r="C22"/>
  <c r="E22" i="55"/>
  <c r="Q23" i="9"/>
  <c r="AJ20" i="62"/>
  <c r="E21"/>
  <c r="N23" i="55"/>
  <c r="BJ24" i="9"/>
  <c r="BJ56" s="1"/>
  <c r="AS21" i="62"/>
  <c r="N22"/>
  <c r="J34" i="55"/>
  <c r="AP35" i="9"/>
  <c r="J36" i="65"/>
  <c r="AO35" i="62"/>
  <c r="J35" s="1"/>
  <c r="E52" i="3"/>
  <c r="AO53" i="11"/>
  <c r="AS53"/>
  <c r="AQ53"/>
  <c r="AX53"/>
  <c r="BB53"/>
  <c r="AZ53"/>
  <c r="N53"/>
  <c r="R53"/>
  <c r="P53"/>
  <c r="BR20" i="10"/>
  <c r="AC19" i="76"/>
  <c r="E17" i="64"/>
  <c r="O63" i="6"/>
  <c r="O64"/>
  <c r="F68"/>
  <c r="F69" s="1"/>
  <c r="AO52" i="11"/>
  <c r="AS51" i="10" s="1"/>
  <c r="AS52" i="11"/>
  <c r="AP51" i="10" s="1"/>
  <c r="AQ52" i="11"/>
  <c r="AQ51" i="10" s="1"/>
  <c r="AX52" i="11"/>
  <c r="BB51" i="10" s="1"/>
  <c r="BB52" i="11"/>
  <c r="AY51" i="10" s="1"/>
  <c r="AZ52" i="11"/>
  <c r="AZ51" i="10" s="1"/>
  <c r="R52" i="11"/>
  <c r="O51" i="10" s="1"/>
  <c r="P52" i="11"/>
  <c r="P51" i="10" s="1"/>
  <c r="N52" i="11"/>
  <c r="R51" i="10" s="1"/>
  <c r="AM52" i="11"/>
  <c r="AR51" i="10" s="1"/>
  <c r="AV52" i="11"/>
  <c r="BA51" i="10" s="1"/>
  <c r="L52" i="11"/>
  <c r="Q51" i="10" s="1"/>
  <c r="O8" i="90"/>
  <c r="AF8" i="47"/>
  <c r="I6" i="45"/>
  <c r="AU9" i="47"/>
  <c r="AV8"/>
  <c r="L7" i="46" s="1"/>
  <c r="I27" i="110"/>
  <c r="I27" i="111" s="1"/>
  <c r="AC28" i="105" s="1"/>
  <c r="AD28" s="1"/>
  <c r="G27" i="40"/>
  <c r="G27" i="28" s="1"/>
  <c r="O26" i="36"/>
  <c r="O26" i="39" s="1"/>
  <c r="O26" i="27" s="1"/>
  <c r="O25" i="33"/>
  <c r="O26" i="37"/>
  <c r="H27" i="29"/>
  <c r="H8" i="213" s="1"/>
  <c r="J28" i="107"/>
  <c r="J28" i="108" s="1"/>
  <c r="J29" i="109" s="1"/>
  <c r="H28" i="31"/>
  <c r="H29" i="32" s="1"/>
  <c r="H29" i="38" s="1"/>
  <c r="H28" i="35"/>
  <c r="H28" i="37" s="1"/>
  <c r="J28" i="106"/>
  <c r="H28" i="34"/>
  <c r="H28" i="36" s="1"/>
  <c r="H28" i="39" s="1"/>
  <c r="H28" i="27" s="1"/>
  <c r="K26" i="40"/>
  <c r="K26" i="28" s="1"/>
  <c r="V26" i="110"/>
  <c r="V26" i="111" s="1"/>
  <c r="AW27" i="105" s="1"/>
  <c r="AX27" s="1"/>
  <c r="Y27" i="110"/>
  <c r="Y27" i="111" s="1"/>
  <c r="BB28" i="105" s="1"/>
  <c r="BC28" s="1"/>
  <c r="L27" i="40"/>
  <c r="L27" i="28" s="1"/>
  <c r="H29" i="39"/>
  <c r="H29" i="27" s="1"/>
  <c r="C4" i="23"/>
  <c r="C5" i="22"/>
  <c r="G26" i="36"/>
  <c r="G26" i="39" s="1"/>
  <c r="G26" i="27" s="1"/>
  <c r="G26" i="37"/>
  <c r="G25" i="33"/>
  <c r="AD27" i="110"/>
  <c r="AD27" i="111" s="1"/>
  <c r="BQ28" i="105" s="1"/>
  <c r="BR28" s="1"/>
  <c r="O27" i="40"/>
  <c r="O27" i="28" s="1"/>
  <c r="J29" i="110"/>
  <c r="J29" i="111" s="1"/>
  <c r="AH30" i="105" s="1"/>
  <c r="AI30" s="1"/>
  <c r="H29" i="40"/>
  <c r="H29" i="28" s="1"/>
  <c r="K25" i="37"/>
  <c r="K25" i="36"/>
  <c r="K25" i="39" s="1"/>
  <c r="K25" i="27" s="1"/>
  <c r="K24" i="33"/>
  <c r="I6" i="23"/>
  <c r="I7" i="22"/>
  <c r="L26" i="36"/>
  <c r="L26" i="39" s="1"/>
  <c r="L26" i="27" s="1"/>
  <c r="L26" i="37"/>
  <c r="L25" i="33"/>
  <c r="BP51" i="6"/>
  <c r="AB32"/>
  <c r="AL48"/>
  <c r="H42"/>
  <c r="W34"/>
  <c r="BK34"/>
  <c r="BA49"/>
  <c r="M28"/>
  <c r="R36"/>
  <c r="AL36"/>
  <c r="AQ44"/>
  <c r="BK44"/>
  <c r="H49"/>
  <c r="M38"/>
  <c r="R46"/>
  <c r="AL46"/>
  <c r="AV30"/>
  <c r="BP30"/>
  <c r="AG49"/>
  <c r="AL40"/>
  <c r="BA32"/>
  <c r="W26"/>
  <c r="AG42"/>
  <c r="AQ49"/>
  <c r="AH33" i="82"/>
  <c r="AJ33" s="1"/>
  <c r="CS33"/>
  <c r="CU33" s="1"/>
  <c r="V53" i="78"/>
  <c r="X53" s="1"/>
  <c r="M33" i="82"/>
  <c r="O33" s="1"/>
  <c r="AL33" i="78"/>
  <c r="AN33" s="1"/>
  <c r="DF33"/>
  <c r="DH33" s="1"/>
  <c r="DN24" i="11"/>
  <c r="DI24" s="1"/>
  <c r="AJ24"/>
  <c r="AG23" i="10" s="1"/>
  <c r="AK23" s="1"/>
  <c r="AD24" i="11"/>
  <c r="AI23" i="10" s="1"/>
  <c r="AH24" i="11"/>
  <c r="C31" i="58"/>
  <c r="C32" i="57"/>
  <c r="D33" i="7" s="1"/>
  <c r="C13" i="228" s="1"/>
  <c r="AQ10" i="47"/>
  <c r="AR9"/>
  <c r="K8" i="46" s="1"/>
  <c r="CF19" i="4" s="1"/>
  <c r="AT25" i="3"/>
  <c r="E5" i="195" s="1"/>
  <c r="CI45" i="5"/>
  <c r="N25" i="217" s="1"/>
  <c r="CK44" i="5"/>
  <c r="M51" i="9"/>
  <c r="D31" i="230" s="1"/>
  <c r="AG52" i="9"/>
  <c r="AI51"/>
  <c r="AN51"/>
  <c r="AL52"/>
  <c r="AB52"/>
  <c r="BH51"/>
  <c r="BF52"/>
  <c r="BA52"/>
  <c r="BC51"/>
  <c r="S30" i="5"/>
  <c r="J50"/>
  <c r="C30" i="217" s="1"/>
  <c r="L49" i="5"/>
  <c r="O30" i="8"/>
  <c r="N51" i="9"/>
  <c r="D31" i="231" s="1"/>
  <c r="M51" i="8"/>
  <c r="D31" i="222" s="1"/>
  <c r="E43" i="5"/>
  <c r="E44"/>
  <c r="DG52" i="3"/>
  <c r="BX51"/>
  <c r="BY51" s="1"/>
  <c r="CD51" s="1"/>
  <c r="AB51"/>
  <c r="AC51" s="1"/>
  <c r="AH51" s="1"/>
  <c r="AA52"/>
  <c r="DS51"/>
  <c r="L31" i="209" s="1"/>
  <c r="DT50" i="3"/>
  <c r="DU50" s="1"/>
  <c r="DZ50" s="1"/>
  <c r="BJ47" i="78"/>
  <c r="BL47" s="1"/>
  <c r="BZ48"/>
  <c r="CB48" s="1"/>
  <c r="CP41"/>
  <c r="CR41" s="1"/>
  <c r="CP46"/>
  <c r="CR46" s="1"/>
  <c r="DF38"/>
  <c r="DH38" s="1"/>
  <c r="DF43"/>
  <c r="DH43" s="1"/>
  <c r="DF48"/>
  <c r="DH48" s="1"/>
  <c r="F38"/>
  <c r="H38" s="1"/>
  <c r="F43"/>
  <c r="H43" s="1"/>
  <c r="F48"/>
  <c r="H48" s="1"/>
  <c r="V38"/>
  <c r="X38" s="1"/>
  <c r="V43"/>
  <c r="X43" s="1"/>
  <c r="AL34"/>
  <c r="AN34" s="1"/>
  <c r="AL41"/>
  <c r="AN41" s="1"/>
  <c r="AL46"/>
  <c r="AN46" s="1"/>
  <c r="BB37"/>
  <c r="BD37" s="1"/>
  <c r="BB42"/>
  <c r="BD42" s="1"/>
  <c r="BB47"/>
  <c r="BD47" s="1"/>
  <c r="CH36"/>
  <c r="CJ36" s="1"/>
  <c r="CX51"/>
  <c r="CZ51" s="1"/>
  <c r="AT51"/>
  <c r="AV51" s="1"/>
  <c r="DF45"/>
  <c r="DH45" s="1"/>
  <c r="CH40"/>
  <c r="CJ40" s="1"/>
  <c r="V47"/>
  <c r="X47" s="1"/>
  <c r="BR49"/>
  <c r="BT49" s="1"/>
  <c r="CH39"/>
  <c r="CJ39" s="1"/>
  <c r="CH44"/>
  <c r="CJ44" s="1"/>
  <c r="CH49"/>
  <c r="CJ49" s="1"/>
  <c r="CX39"/>
  <c r="CZ39" s="1"/>
  <c r="CX44"/>
  <c r="CZ44" s="1"/>
  <c r="CX49"/>
  <c r="CZ49" s="1"/>
  <c r="N34"/>
  <c r="P34" s="1"/>
  <c r="N41"/>
  <c r="P41" s="1"/>
  <c r="N46"/>
  <c r="P46" s="1"/>
  <c r="AD38"/>
  <c r="AF38" s="1"/>
  <c r="AD43"/>
  <c r="AF43" s="1"/>
  <c r="AD48"/>
  <c r="AF48" s="1"/>
  <c r="AT38"/>
  <c r="AV38" s="1"/>
  <c r="AT43"/>
  <c r="AV43" s="1"/>
  <c r="AT48"/>
  <c r="AV48" s="1"/>
  <c r="CH34"/>
  <c r="CJ34" s="1"/>
  <c r="CP51"/>
  <c r="CR51" s="1"/>
  <c r="F51"/>
  <c r="H51" s="1"/>
  <c r="BB45"/>
  <c r="BD45" s="1"/>
  <c r="BB35"/>
  <c r="BD35" s="1"/>
  <c r="CX50"/>
  <c r="CZ50" s="1"/>
  <c r="BR50"/>
  <c r="BT50" s="1"/>
  <c r="BR45"/>
  <c r="BT45" s="1"/>
  <c r="BR37"/>
  <c r="BT37" s="1"/>
  <c r="BJ43"/>
  <c r="BL43" s="1"/>
  <c r="BJ39"/>
  <c r="BL39" s="1"/>
  <c r="BJ35"/>
  <c r="BL35" s="1"/>
  <c r="BR42"/>
  <c r="BT42" s="1"/>
  <c r="BR34"/>
  <c r="BT34" s="1"/>
  <c r="BJ46"/>
  <c r="BL46" s="1"/>
  <c r="BZ47"/>
  <c r="CB47" s="1"/>
  <c r="CP37"/>
  <c r="CR37" s="1"/>
  <c r="CP42"/>
  <c r="CR42" s="1"/>
  <c r="CP47"/>
  <c r="CR47" s="1"/>
  <c r="DF37"/>
  <c r="DH37" s="1"/>
  <c r="DF42"/>
  <c r="DH42" s="1"/>
  <c r="DF47"/>
  <c r="DH47" s="1"/>
  <c r="F37"/>
  <c r="H37" s="1"/>
  <c r="F42"/>
  <c r="H42" s="1"/>
  <c r="F47"/>
  <c r="H47" s="1"/>
  <c r="V37"/>
  <c r="X37" s="1"/>
  <c r="V42"/>
  <c r="X42" s="1"/>
  <c r="AD33"/>
  <c r="AF33" s="1"/>
  <c r="AL39"/>
  <c r="AN39" s="1"/>
  <c r="AL44"/>
  <c r="AN44" s="1"/>
  <c r="AL49"/>
  <c r="AN49" s="1"/>
  <c r="BB34"/>
  <c r="BD34" s="1"/>
  <c r="BB41"/>
  <c r="BD41" s="1"/>
  <c r="BB46"/>
  <c r="BD46" s="1"/>
  <c r="CP34"/>
  <c r="CR34" s="1"/>
  <c r="DF34"/>
  <c r="DH34" s="1"/>
  <c r="AD51"/>
  <c r="AF51" s="1"/>
  <c r="AT45"/>
  <c r="AV45" s="1"/>
  <c r="V46"/>
  <c r="X46" s="1"/>
  <c r="V36"/>
  <c r="X36" s="1"/>
  <c r="AL36"/>
  <c r="AN36" s="1"/>
  <c r="BB36"/>
  <c r="BD36" s="1"/>
  <c r="BR48"/>
  <c r="BT48" s="1"/>
  <c r="CH41"/>
  <c r="CJ41" s="1"/>
  <c r="CH46"/>
  <c r="CJ46" s="1"/>
  <c r="CX38"/>
  <c r="CZ38" s="1"/>
  <c r="CX43"/>
  <c r="CZ43" s="1"/>
  <c r="CX48"/>
  <c r="CZ48" s="1"/>
  <c r="N39"/>
  <c r="P39" s="1"/>
  <c r="N44"/>
  <c r="P44" s="1"/>
  <c r="N49"/>
  <c r="P49" s="1"/>
  <c r="AD37"/>
  <c r="AF37" s="1"/>
  <c r="AD42"/>
  <c r="AF42" s="1"/>
  <c r="AD47"/>
  <c r="AF47" s="1"/>
  <c r="AT37"/>
  <c r="AV37" s="1"/>
  <c r="AT42"/>
  <c r="AV42" s="1"/>
  <c r="AT47"/>
  <c r="AV47" s="1"/>
  <c r="CP36"/>
  <c r="CR36" s="1"/>
  <c r="DF36"/>
  <c r="DH36" s="1"/>
  <c r="BZ51"/>
  <c r="CB51" s="1"/>
  <c r="V51"/>
  <c r="X51" s="1"/>
  <c r="CP50"/>
  <c r="CR50" s="1"/>
  <c r="BJ50"/>
  <c r="BL50" s="1"/>
  <c r="CP40"/>
  <c r="CR40" s="1"/>
  <c r="V40"/>
  <c r="X40" s="1"/>
  <c r="BR39"/>
  <c r="BT39" s="1"/>
  <c r="BR31"/>
  <c r="BT31" s="1"/>
  <c r="BJ44"/>
  <c r="BL44" s="1"/>
  <c r="BJ40"/>
  <c r="BL40" s="1"/>
  <c r="BJ36"/>
  <c r="BL36" s="1"/>
  <c r="BR44"/>
  <c r="BT44" s="1"/>
  <c r="BR36"/>
  <c r="BT36" s="1"/>
  <c r="BB40"/>
  <c r="BD40" s="1"/>
  <c r="N50"/>
  <c r="P50" s="1"/>
  <c r="AL35"/>
  <c r="AN35" s="1"/>
  <c r="CH35"/>
  <c r="CJ35" s="1"/>
  <c r="CX35"/>
  <c r="CZ35" s="1"/>
  <c r="AT40"/>
  <c r="AV40" s="1"/>
  <c r="F50"/>
  <c r="H50" s="1"/>
  <c r="AL50"/>
  <c r="AN50" s="1"/>
  <c r="AT35"/>
  <c r="AV35" s="1"/>
  <c r="CX45"/>
  <c r="CZ45" s="1"/>
  <c r="N45"/>
  <c r="P45" s="1"/>
  <c r="CH45"/>
  <c r="CJ45" s="1"/>
  <c r="BJ49"/>
  <c r="BL49" s="1"/>
  <c r="BZ46"/>
  <c r="CB46" s="1"/>
  <c r="CP38"/>
  <c r="CR38" s="1"/>
  <c r="CP43"/>
  <c r="CR43" s="1"/>
  <c r="CP48"/>
  <c r="CR48" s="1"/>
  <c r="DF41"/>
  <c r="DH41" s="1"/>
  <c r="DF46"/>
  <c r="DH46" s="1"/>
  <c r="F36"/>
  <c r="H36" s="1"/>
  <c r="F41"/>
  <c r="H41" s="1"/>
  <c r="F46"/>
  <c r="H46" s="1"/>
  <c r="V34"/>
  <c r="X34" s="1"/>
  <c r="V41"/>
  <c r="X41" s="1"/>
  <c r="AL38"/>
  <c r="AN38" s="1"/>
  <c r="AL43"/>
  <c r="AN43" s="1"/>
  <c r="AL48"/>
  <c r="AN48" s="1"/>
  <c r="BB39"/>
  <c r="BD39" s="1"/>
  <c r="BB44"/>
  <c r="BD44" s="1"/>
  <c r="BB49"/>
  <c r="BD49" s="1"/>
  <c r="CX36"/>
  <c r="CZ36" s="1"/>
  <c r="BR51"/>
  <c r="BT51" s="1"/>
  <c r="N51"/>
  <c r="P51" s="1"/>
  <c r="AD45"/>
  <c r="AF45" s="1"/>
  <c r="N40"/>
  <c r="P40" s="1"/>
  <c r="V49"/>
  <c r="X49" s="1"/>
  <c r="BR47"/>
  <c r="BT47" s="1"/>
  <c r="CH37"/>
  <c r="CJ37" s="1"/>
  <c r="CH42"/>
  <c r="CJ42" s="1"/>
  <c r="CH47"/>
  <c r="CJ47" s="1"/>
  <c r="CX37"/>
  <c r="CZ37" s="1"/>
  <c r="CX42"/>
  <c r="CZ42" s="1"/>
  <c r="CX47"/>
  <c r="CZ47" s="1"/>
  <c r="BJ51"/>
  <c r="BL51" s="1"/>
  <c r="N38"/>
  <c r="P38" s="1"/>
  <c r="N43"/>
  <c r="P43" s="1"/>
  <c r="N48"/>
  <c r="P48" s="1"/>
  <c r="AD34"/>
  <c r="AF34" s="1"/>
  <c r="AD41"/>
  <c r="AF41" s="1"/>
  <c r="AD46"/>
  <c r="AF46" s="1"/>
  <c r="AT34"/>
  <c r="AV34" s="1"/>
  <c r="AT41"/>
  <c r="AV41" s="1"/>
  <c r="AT46"/>
  <c r="AV46" s="1"/>
  <c r="F35"/>
  <c r="H35" s="1"/>
  <c r="CX34"/>
  <c r="CZ34" s="1"/>
  <c r="AL51"/>
  <c r="AN51" s="1"/>
  <c r="CP45"/>
  <c r="CR45" s="1"/>
  <c r="F45"/>
  <c r="H45" s="1"/>
  <c r="AD35"/>
  <c r="AF35" s="1"/>
  <c r="CH50"/>
  <c r="CJ50" s="1"/>
  <c r="BB50"/>
  <c r="BD50" s="1"/>
  <c r="BR41"/>
  <c r="BT41" s="1"/>
  <c r="BR33"/>
  <c r="BT33" s="1"/>
  <c r="BJ45"/>
  <c r="BL45" s="1"/>
  <c r="BJ41"/>
  <c r="BL41" s="1"/>
  <c r="BJ37"/>
  <c r="BL37" s="1"/>
  <c r="BR38"/>
  <c r="BT38" s="1"/>
  <c r="F34"/>
  <c r="H34" s="1"/>
  <c r="BJ48"/>
  <c r="BL48" s="1"/>
  <c r="BZ49"/>
  <c r="CB49" s="1"/>
  <c r="CP39"/>
  <c r="CR39" s="1"/>
  <c r="CP44"/>
  <c r="CR44" s="1"/>
  <c r="CP49"/>
  <c r="CR49" s="1"/>
  <c r="DF39"/>
  <c r="DH39" s="1"/>
  <c r="DF44"/>
  <c r="DH44" s="1"/>
  <c r="DF49"/>
  <c r="DH49" s="1"/>
  <c r="F39"/>
  <c r="H39" s="1"/>
  <c r="F44"/>
  <c r="H44" s="1"/>
  <c r="F49"/>
  <c r="H49" s="1"/>
  <c r="V39"/>
  <c r="X39" s="1"/>
  <c r="V44"/>
  <c r="X44" s="1"/>
  <c r="AL37"/>
  <c r="AN37" s="1"/>
  <c r="AL42"/>
  <c r="AN42" s="1"/>
  <c r="AL47"/>
  <c r="AN47" s="1"/>
  <c r="BB38"/>
  <c r="BD38" s="1"/>
  <c r="BB43"/>
  <c r="BD43" s="1"/>
  <c r="BB48"/>
  <c r="BD48" s="1"/>
  <c r="CX33"/>
  <c r="CZ33" s="1"/>
  <c r="CH51"/>
  <c r="CJ51" s="1"/>
  <c r="V35"/>
  <c r="X35" s="1"/>
  <c r="V48"/>
  <c r="X48" s="1"/>
  <c r="N36"/>
  <c r="P36" s="1"/>
  <c r="AD36"/>
  <c r="AF36" s="1"/>
  <c r="AT36"/>
  <c r="AV36" s="1"/>
  <c r="BR46"/>
  <c r="BT46" s="1"/>
  <c r="CH38"/>
  <c r="CJ38" s="1"/>
  <c r="CH43"/>
  <c r="CJ43" s="1"/>
  <c r="CH48"/>
  <c r="CJ48" s="1"/>
  <c r="CX41"/>
  <c r="CZ41" s="1"/>
  <c r="CX46"/>
  <c r="CZ46" s="1"/>
  <c r="N37"/>
  <c r="P37" s="1"/>
  <c r="N42"/>
  <c r="P42" s="1"/>
  <c r="N47"/>
  <c r="P47" s="1"/>
  <c r="AD39"/>
  <c r="AF39" s="1"/>
  <c r="AD44"/>
  <c r="AF44" s="1"/>
  <c r="AD49"/>
  <c r="AF49" s="1"/>
  <c r="AT39"/>
  <c r="AV39" s="1"/>
  <c r="AT44"/>
  <c r="AV44" s="1"/>
  <c r="AT49"/>
  <c r="AV49" s="1"/>
  <c r="DF51"/>
  <c r="DH51" s="1"/>
  <c r="BB51"/>
  <c r="BD51" s="1"/>
  <c r="AL45"/>
  <c r="AN45" s="1"/>
  <c r="DF50"/>
  <c r="DH50" s="1"/>
  <c r="BZ50"/>
  <c r="CB50" s="1"/>
  <c r="AT50"/>
  <c r="AV50" s="1"/>
  <c r="F40"/>
  <c r="H40" s="1"/>
  <c r="BR43"/>
  <c r="BT43" s="1"/>
  <c r="BR35"/>
  <c r="BT35" s="1"/>
  <c r="BJ42"/>
  <c r="BL42" s="1"/>
  <c r="BJ38"/>
  <c r="BL38" s="1"/>
  <c r="BJ34"/>
  <c r="BL34" s="1"/>
  <c r="BR40"/>
  <c r="BT40" s="1"/>
  <c r="BR32"/>
  <c r="BT32" s="1"/>
  <c r="AL40"/>
  <c r="AN40" s="1"/>
  <c r="CX40"/>
  <c r="CZ40" s="1"/>
  <c r="AD50"/>
  <c r="AF50" s="1"/>
  <c r="CP35"/>
  <c r="CR35" s="1"/>
  <c r="AD40"/>
  <c r="AF40" s="1"/>
  <c r="DF40"/>
  <c r="DH40" s="1"/>
  <c r="V50"/>
  <c r="X50" s="1"/>
  <c r="N35"/>
  <c r="P35" s="1"/>
  <c r="DF35"/>
  <c r="DH35" s="1"/>
  <c r="V45"/>
  <c r="X45" s="1"/>
  <c r="AD11" i="47"/>
  <c r="AE10"/>
  <c r="H9" i="46" s="1"/>
  <c r="BE20" i="4" s="1"/>
  <c r="L11" i="47"/>
  <c r="M10"/>
  <c r="D9" i="46" s="1"/>
  <c r="U20" i="4" s="1"/>
  <c r="H7" i="56"/>
  <c r="H8" i="55"/>
  <c r="J7" i="56"/>
  <c r="J8" i="55"/>
  <c r="E4" i="56"/>
  <c r="D13"/>
  <c r="G5"/>
  <c r="G6" i="55"/>
  <c r="I7" i="56"/>
  <c r="I8" i="55"/>
  <c r="C13" i="56"/>
  <c r="G7" i="53"/>
  <c r="I9"/>
  <c r="E23" i="40"/>
  <c r="E23" i="28" s="1"/>
  <c r="T23" i="27" s="1"/>
  <c r="E23" i="39"/>
  <c r="E23" i="27" s="1"/>
  <c r="E22" i="53"/>
  <c r="J7" i="66"/>
  <c r="CB10" i="11"/>
  <c r="K7" i="64"/>
  <c r="CE9" i="76"/>
  <c r="L7" i="64"/>
  <c r="CN9" i="76"/>
  <c r="J6" i="64"/>
  <c r="BV8" i="76"/>
  <c r="BD7"/>
  <c r="H5" i="64"/>
  <c r="I5"/>
  <c r="BM7" i="76"/>
  <c r="D11" i="64"/>
  <c r="T13" i="76"/>
  <c r="DN23" i="11"/>
  <c r="E8"/>
  <c r="I8"/>
  <c r="G8"/>
  <c r="C8"/>
  <c r="AK22"/>
  <c r="AF22" s="1"/>
  <c r="AJ21" i="10" s="1"/>
  <c r="L21" i="11"/>
  <c r="Q20" i="10" s="1"/>
  <c r="P21" i="11"/>
  <c r="R21"/>
  <c r="O20" i="10" s="1"/>
  <c r="S20" s="1"/>
  <c r="AF18" i="63"/>
  <c r="N19"/>
  <c r="O21" i="12"/>
  <c r="O21" i="13"/>
  <c r="D7" i="11"/>
  <c r="B6" i="9"/>
  <c r="AE21" i="11"/>
  <c r="S20"/>
  <c r="N20" s="1"/>
  <c r="R19" i="10" s="1"/>
  <c r="BO11" i="11"/>
  <c r="AK10" i="9"/>
  <c r="DH22" i="11"/>
  <c r="T3" i="63"/>
  <c r="B3" s="1"/>
  <c r="B4"/>
  <c r="W17"/>
  <c r="E18"/>
  <c r="U16"/>
  <c r="C17"/>
  <c r="M19" i="11" s="1"/>
  <c r="AA7" i="63"/>
  <c r="I8"/>
  <c r="AJ23" i="11"/>
  <c r="AG22" i="10" s="1"/>
  <c r="AK22" s="1"/>
  <c r="AH23" i="11"/>
  <c r="AD23"/>
  <c r="AI22" i="10" s="1"/>
  <c r="N21" i="11"/>
  <c r="R20" i="10" s="1"/>
  <c r="AG25"/>
  <c r="AH25"/>
  <c r="AI25"/>
  <c r="S3" i="62"/>
  <c r="AD10"/>
  <c r="U14"/>
  <c r="T13"/>
  <c r="D14"/>
  <c r="D14" i="55" s="1"/>
  <c r="L49" i="60"/>
  <c r="L49" i="59" s="1"/>
  <c r="V50" i="7" s="1"/>
  <c r="L30" i="228" s="1"/>
  <c r="L48" i="60"/>
  <c r="L48" i="59" s="1"/>
  <c r="V49" i="7" s="1"/>
  <c r="L29" i="228" s="1"/>
  <c r="J7" i="58"/>
  <c r="R9" i="7"/>
  <c r="S9" s="1"/>
  <c r="BW9" i="10" s="1"/>
  <c r="L7" i="7"/>
  <c r="M7" s="1"/>
  <c r="AV7" i="10" s="1"/>
  <c r="C18" i="53"/>
  <c r="K7"/>
  <c r="O17" i="50"/>
  <c r="DQ17" i="4"/>
  <c r="O16" i="49"/>
  <c r="AW15" i="51"/>
  <c r="C6" i="45"/>
  <c r="D8" i="90"/>
  <c r="F7" i="60"/>
  <c r="F6" i="61"/>
  <c r="DD9" i="11"/>
  <c r="DB9"/>
  <c r="CZ9"/>
  <c r="BI7"/>
  <c r="BG7"/>
  <c r="BK7"/>
  <c r="BB8"/>
  <c r="AY7" i="10" s="1"/>
  <c r="BC7" s="1"/>
  <c r="AX8" i="11"/>
  <c r="AZ8"/>
  <c r="AU6"/>
  <c r="BC7"/>
  <c r="AV7" s="1"/>
  <c r="BA6" i="10" s="1"/>
  <c r="D6" i="23"/>
  <c r="D7" i="22"/>
  <c r="AD32" i="82"/>
  <c r="AH32" i="78"/>
  <c r="J8" i="90"/>
  <c r="H6" i="45"/>
  <c r="D94" i="76"/>
  <c r="G93"/>
  <c r="AC7" i="90"/>
  <c r="N5" i="45"/>
  <c r="Y7" i="90"/>
  <c r="L5" i="45"/>
  <c r="V7" i="90"/>
  <c r="K5" i="45"/>
  <c r="T7" i="90"/>
  <c r="J5" i="45"/>
  <c r="H8" i="90"/>
  <c r="F6" i="45"/>
  <c r="E8" i="90"/>
  <c r="D6" i="45"/>
  <c r="G14" i="61"/>
  <c r="G15" i="60"/>
  <c r="AW29" i="9"/>
  <c r="AX28"/>
  <c r="AC31"/>
  <c r="G11" i="231" s="1"/>
  <c r="AD30" i="9"/>
  <c r="CU18" i="11"/>
  <c r="CR17" i="10" s="1"/>
  <c r="CV17" s="1"/>
  <c r="CQ18" i="11"/>
  <c r="CU17" i="10" s="1"/>
  <c r="CS18" i="11"/>
  <c r="CS17" i="10" s="1"/>
  <c r="BK20" i="13"/>
  <c r="BK20" i="12"/>
  <c r="AN31" i="5"/>
  <c r="AL32"/>
  <c r="AG25"/>
  <c r="AE24"/>
  <c r="F4" i="217" s="1"/>
  <c r="ER28" i="3"/>
  <c r="ES28" s="1"/>
  <c r="EX28" s="1"/>
  <c r="EQ29"/>
  <c r="DH28"/>
  <c r="DI28" s="1"/>
  <c r="DN28" s="1"/>
  <c r="DG29"/>
  <c r="BL29"/>
  <c r="BM29" s="1"/>
  <c r="BR29" s="1"/>
  <c r="BK30"/>
  <c r="G10" i="209" s="1"/>
  <c r="AK32" i="82"/>
  <c r="AP32" i="78"/>
  <c r="AX29" i="76"/>
  <c r="BB30"/>
  <c r="AV30"/>
  <c r="AZ30" s="1"/>
  <c r="F26"/>
  <c r="J27"/>
  <c r="BS20" i="13"/>
  <c r="BT20" s="1"/>
  <c r="BS20" i="12"/>
  <c r="BT20" s="1"/>
  <c r="AZ25" i="3"/>
  <c r="AY24"/>
  <c r="F4" i="209" s="1"/>
  <c r="CI50" i="5"/>
  <c r="CK49"/>
  <c r="CD32" i="82"/>
  <c r="CO32" i="78"/>
  <c r="O50" i="9"/>
  <c r="O30"/>
  <c r="H6" i="23"/>
  <c r="H7" i="22"/>
  <c r="O6" i="23"/>
  <c r="O7" i="22"/>
  <c r="AL22" i="11"/>
  <c r="AT23"/>
  <c r="AI50" i="9"/>
  <c r="AA32" i="8"/>
  <c r="AN50" i="9"/>
  <c r="AD50"/>
  <c r="I50"/>
  <c r="J49"/>
  <c r="AV29" i="8"/>
  <c r="AX28"/>
  <c r="P50" i="3"/>
  <c r="I32" i="82"/>
  <c r="J32" i="78"/>
  <c r="L32" i="82"/>
  <c r="M32" i="78"/>
  <c r="AR32" i="82"/>
  <c r="AX32" i="78"/>
  <c r="BH29" i="76"/>
  <c r="BL30"/>
  <c r="BE30"/>
  <c r="BI30" s="1"/>
  <c r="I26" i="36"/>
  <c r="I26" i="39" s="1"/>
  <c r="I26" i="27" s="1"/>
  <c r="I25" i="33"/>
  <c r="I26" i="37"/>
  <c r="I26" i="40" s="1"/>
  <c r="I26" i="28" s="1"/>
  <c r="CQ32" i="82"/>
  <c r="DD32" i="78"/>
  <c r="DR29" i="76"/>
  <c r="DP30"/>
  <c r="DT30" s="1"/>
  <c r="DV30"/>
  <c r="BT32" i="82"/>
  <c r="BX32" s="1"/>
  <c r="BZ32" s="1"/>
  <c r="CD32" i="78"/>
  <c r="CR29" i="76"/>
  <c r="CV30"/>
  <c r="CO30"/>
  <c r="CS30" s="1"/>
  <c r="EE50" i="3"/>
  <c r="EF49"/>
  <c r="EG49" s="1"/>
  <c r="EL49" s="1"/>
  <c r="R50" i="5"/>
  <c r="D30" i="218" s="1"/>
  <c r="BF29" i="82"/>
  <c r="BN29" i="78"/>
  <c r="BZ26" i="76"/>
  <c r="CD27"/>
  <c r="BM18" i="11"/>
  <c r="BU19"/>
  <c r="BN19" s="1"/>
  <c r="BS18" i="10" s="1"/>
  <c r="BT20" i="11"/>
  <c r="BQ19" i="10" s="1"/>
  <c r="BU19" s="1"/>
  <c r="BP20" i="11"/>
  <c r="BR20"/>
  <c r="M5" i="45"/>
  <c r="Z7" i="90"/>
  <c r="C15" i="61"/>
  <c r="C16" i="60"/>
  <c r="DT13" i="11"/>
  <c r="DV13"/>
  <c r="DR13"/>
  <c r="BA50" i="10"/>
  <c r="AZ51" i="11"/>
  <c r="BB51"/>
  <c r="AX51"/>
  <c r="Z25" i="5"/>
  <c r="X24"/>
  <c r="E4" i="217" s="1"/>
  <c r="DH50" i="3"/>
  <c r="BX50"/>
  <c r="CC50" i="5"/>
  <c r="CD49"/>
  <c r="BO50"/>
  <c r="BP49"/>
  <c r="BH50"/>
  <c r="BI49"/>
  <c r="P32" i="82"/>
  <c r="R32" i="78"/>
  <c r="E26" i="60"/>
  <c r="E26" i="59" s="1"/>
  <c r="H27" i="7" s="1"/>
  <c r="E7" i="228" s="1"/>
  <c r="F27" i="40"/>
  <c r="F27" i="28" s="1"/>
  <c r="H27" i="110"/>
  <c r="H27" i="111" s="1"/>
  <c r="X28" i="105" s="1"/>
  <c r="Y28" s="1"/>
  <c r="CH18" i="11"/>
  <c r="CJ18"/>
  <c r="CL18"/>
  <c r="AV33" i="82"/>
  <c r="AX33" s="1"/>
  <c r="V33" i="78"/>
  <c r="X33" s="1"/>
  <c r="AT33"/>
  <c r="AV33" s="1"/>
  <c r="CF18" i="11"/>
  <c r="F8" i="59"/>
  <c r="J9" i="7"/>
  <c r="K9" s="1"/>
  <c r="AM9" i="10" s="1"/>
  <c r="CW7" i="11"/>
  <c r="DE8"/>
  <c r="CX8" s="1"/>
  <c r="BD5"/>
  <c r="BL6"/>
  <c r="BE6" s="1"/>
  <c r="AU8" i="13"/>
  <c r="AV8" s="1"/>
  <c r="AU8" i="12"/>
  <c r="AV8" s="1"/>
  <c r="BQ29" i="9"/>
  <c r="BR28"/>
  <c r="BL29"/>
  <c r="BM28"/>
  <c r="AF32" i="82"/>
  <c r="AJ32" i="78"/>
  <c r="AO29" i="76"/>
  <c r="AM30"/>
  <c r="AQ30" s="1"/>
  <c r="AS30"/>
  <c r="G16" i="59"/>
  <c r="L17" i="7"/>
  <c r="M17" s="1"/>
  <c r="AV17" i="10" s="1"/>
  <c r="AZ17" s="1"/>
  <c r="D6" i="61"/>
  <c r="D7" i="60"/>
  <c r="D7" i="59" s="1"/>
  <c r="F8" i="7" s="1"/>
  <c r="CU49" i="3"/>
  <c r="J29" i="209" s="1"/>
  <c r="CV48" i="3"/>
  <c r="CW48" s="1"/>
  <c r="DB48" s="1"/>
  <c r="CN16" i="11"/>
  <c r="CV17"/>
  <c r="CO17" s="1"/>
  <c r="CT16" i="10" s="1"/>
  <c r="EQ50" i="3"/>
  <c r="ER49"/>
  <c r="ES49" s="1"/>
  <c r="DT49"/>
  <c r="DU49" s="1"/>
  <c r="DZ49" s="1"/>
  <c r="CI50"/>
  <c r="CJ49"/>
  <c r="CK49" s="1"/>
  <c r="CP49" s="1"/>
  <c r="BK50"/>
  <c r="BL49"/>
  <c r="BM49" s="1"/>
  <c r="BR49" s="1"/>
  <c r="AM32" i="82"/>
  <c r="AR32" i="78"/>
  <c r="Q50" i="5"/>
  <c r="D30" i="217" s="1"/>
  <c r="S49" i="5"/>
  <c r="E29" i="82"/>
  <c r="E29" i="78"/>
  <c r="Q50" i="10"/>
  <c r="N51" i="11"/>
  <c r="P51"/>
  <c r="R51"/>
  <c r="O8" i="60"/>
  <c r="O8" i="59" s="1"/>
  <c r="AB9" i="7" s="1"/>
  <c r="O7" i="61"/>
  <c r="CA32" i="82"/>
  <c r="CL32" i="78"/>
  <c r="CP32" s="1"/>
  <c r="CR32" s="1"/>
  <c r="DA29" i="76"/>
  <c r="DE30"/>
  <c r="CX30"/>
  <c r="DB30" s="1"/>
  <c r="N6" i="60"/>
  <c r="N6" i="59" s="1"/>
  <c r="Z7" i="7" s="1"/>
  <c r="N5" i="61"/>
  <c r="H7" i="60"/>
  <c r="H7" i="59" s="1"/>
  <c r="N8" i="7" s="1"/>
  <c r="H6" i="61"/>
  <c r="AS24" i="11"/>
  <c r="AP23" i="10" s="1"/>
  <c r="AT23" s="1"/>
  <c r="AO24" i="11"/>
  <c r="AQ24"/>
  <c r="AQ23" i="10" s="1"/>
  <c r="BP9" i="105"/>
  <c r="BR9" s="1"/>
  <c r="O7" i="26"/>
  <c r="O8" i="25"/>
  <c r="K32" i="82"/>
  <c r="L32" i="78"/>
  <c r="N29" i="76"/>
  <c r="R30"/>
  <c r="O29"/>
  <c r="S30"/>
  <c r="AU32" i="82"/>
  <c r="BA32" i="78"/>
  <c r="BL49" i="9"/>
  <c r="N29" i="231" s="1"/>
  <c r="BM48" i="9"/>
  <c r="CO32" i="82"/>
  <c r="DB32" i="78"/>
  <c r="O50" i="8"/>
  <c r="AZ24" i="5"/>
  <c r="BB25"/>
  <c r="BW32" i="82"/>
  <c r="CG32" i="78"/>
  <c r="DT30" i="3"/>
  <c r="DU30" s="1"/>
  <c r="DZ30" s="1"/>
  <c r="DS31"/>
  <c r="L11" i="209" s="1"/>
  <c r="BI29" i="82"/>
  <c r="BQ29" i="78"/>
  <c r="CI18" i="12"/>
  <c r="CJ18" s="1"/>
  <c r="CI18" i="13"/>
  <c r="CJ18" s="1"/>
  <c r="C17" i="59"/>
  <c r="DO11" i="11"/>
  <c r="DW12"/>
  <c r="DP12" s="1"/>
  <c r="M6" i="23"/>
  <c r="M7" i="22"/>
  <c r="K6" i="23"/>
  <c r="K7" i="22"/>
  <c r="AN24" i="8"/>
  <c r="AN56" s="1"/>
  <c r="AN23"/>
  <c r="AN21"/>
  <c r="AN19"/>
  <c r="AN17"/>
  <c r="AN15"/>
  <c r="AN13"/>
  <c r="AN11"/>
  <c r="AN9"/>
  <c r="AN7"/>
  <c r="AN5"/>
  <c r="AN22"/>
  <c r="AN20"/>
  <c r="AN18"/>
  <c r="AN16"/>
  <c r="AN14"/>
  <c r="AN12"/>
  <c r="AN10"/>
  <c r="AN8"/>
  <c r="AN6"/>
  <c r="AN4"/>
  <c r="AS42" i="9"/>
  <c r="R32" i="82"/>
  <c r="T32" i="78"/>
  <c r="W29" i="76"/>
  <c r="AA30"/>
  <c r="U30"/>
  <c r="Y30" s="1"/>
  <c r="AM50" i="5"/>
  <c r="AN49"/>
  <c r="F26" i="36"/>
  <c r="F26" i="39" s="1"/>
  <c r="F26" i="27" s="1"/>
  <c r="F25" i="33"/>
  <c r="F26" i="37"/>
  <c r="BV18" i="11"/>
  <c r="CD19"/>
  <c r="CC20"/>
  <c r="BZ19" i="10" s="1"/>
  <c r="CD19" s="1"/>
  <c r="CA20" i="11"/>
  <c r="CA19" i="10" s="1"/>
  <c r="BY20" i="11"/>
  <c r="CC19" i="10" s="1"/>
  <c r="CE16" i="11"/>
  <c r="CM17"/>
  <c r="CF17" s="1"/>
  <c r="BH50" i="9"/>
  <c r="BC50"/>
  <c r="BP29" i="8"/>
  <c r="BR28"/>
  <c r="BA30"/>
  <c r="L10" i="222" s="1"/>
  <c r="BC29" i="8"/>
  <c r="AB50" i="3"/>
  <c r="BV50" i="5"/>
  <c r="BW49"/>
  <c r="BV30"/>
  <c r="L10" i="218" s="1"/>
  <c r="BW29" i="5"/>
  <c r="CX9" i="11"/>
  <c r="BE7"/>
  <c r="AV8"/>
  <c r="BA7" i="10" s="1"/>
  <c r="CO18" i="11"/>
  <c r="CT17" i="10" s="1"/>
  <c r="BB33" i="78"/>
  <c r="BD33" s="1"/>
  <c r="CH33"/>
  <c r="CJ33" s="1"/>
  <c r="BN20" i="11"/>
  <c r="BS19" i="10" s="1"/>
  <c r="DP13" i="11"/>
  <c r="T33" i="82"/>
  <c r="V33" s="1"/>
  <c r="AO33"/>
  <c r="AQ33" s="1"/>
  <c r="J5" i="26"/>
  <c r="AQ7" i="105"/>
  <c r="AS7" s="1"/>
  <c r="AT7" s="1"/>
  <c r="J6" i="25"/>
  <c r="D6" i="26"/>
  <c r="M8" i="105"/>
  <c r="O8" s="1"/>
  <c r="D7" i="25"/>
  <c r="K7" i="26"/>
  <c r="AV9" i="105"/>
  <c r="AX9" s="1"/>
  <c r="K8" i="25"/>
  <c r="BA9" i="105"/>
  <c r="BC9" s="1"/>
  <c r="L7" i="26"/>
  <c r="L8" i="25"/>
  <c r="F6" i="26"/>
  <c r="W8" i="105"/>
  <c r="Y8" s="1"/>
  <c r="F7" i="25"/>
  <c r="AL7" i="105"/>
  <c r="AN7" s="1"/>
  <c r="AO7" s="1"/>
  <c r="I5" i="26"/>
  <c r="I6" i="25"/>
  <c r="C6" i="26"/>
  <c r="H8" i="105"/>
  <c r="J8" s="1"/>
  <c r="K8" s="1"/>
  <c r="C7" i="25"/>
  <c r="H6" i="26"/>
  <c r="AG8" i="105"/>
  <c r="AI8" s="1"/>
  <c r="H7" i="25"/>
  <c r="R4" i="105"/>
  <c r="T4" s="1"/>
  <c r="U4" s="1"/>
  <c r="E3" i="25"/>
  <c r="D10" i="47"/>
  <c r="E9"/>
  <c r="B8" i="46" s="1"/>
  <c r="C19" i="4" s="1"/>
  <c r="BI8" i="47"/>
  <c r="O7" i="46" s="1"/>
  <c r="DP18" i="4" s="1"/>
  <c r="BH9" i="47"/>
  <c r="AZ9"/>
  <c r="M8" i="46" s="1"/>
  <c r="CX19" i="4" s="1"/>
  <c r="AY10" i="47"/>
  <c r="BD10"/>
  <c r="BE9"/>
  <c r="N8" i="46" s="1"/>
  <c r="DG19" i="4" s="1"/>
  <c r="N15" i="12" l="1"/>
  <c r="N15" i="13"/>
  <c r="AM51" i="5"/>
  <c r="G31" i="218" s="1"/>
  <c r="G30"/>
  <c r="F46" i="209"/>
  <c r="F35"/>
  <c r="F41"/>
  <c r="F45"/>
  <c r="F40"/>
  <c r="F36"/>
  <c r="DH29" i="3"/>
  <c r="DI29" s="1"/>
  <c r="DN29" s="1"/>
  <c r="K9" i="209"/>
  <c r="F36" i="217"/>
  <c r="F46"/>
  <c r="F41"/>
  <c r="AX29" i="9"/>
  <c r="K9" i="231"/>
  <c r="B22" i="143"/>
  <c r="B23" i="219"/>
  <c r="I43"/>
  <c r="I38"/>
  <c r="I48"/>
  <c r="B45" i="216"/>
  <c r="B38"/>
  <c r="B43"/>
  <c r="B40"/>
  <c r="B48"/>
  <c r="B35"/>
  <c r="BN53" i="5"/>
  <c r="K32" i="217"/>
  <c r="I30" i="143"/>
  <c r="I31" i="219"/>
  <c r="AE30" i="82"/>
  <c r="AI30" i="78"/>
  <c r="BT43" i="3"/>
  <c r="G23" i="195"/>
  <c r="K41" i="219"/>
  <c r="K36"/>
  <c r="K46"/>
  <c r="K47"/>
  <c r="K37"/>
  <c r="K42"/>
  <c r="B33" i="217"/>
  <c r="C56" i="5"/>
  <c r="E53"/>
  <c r="J45" i="221"/>
  <c r="J35"/>
  <c r="J43"/>
  <c r="J38"/>
  <c r="J40"/>
  <c r="J48"/>
  <c r="B42" i="230"/>
  <c r="B37"/>
  <c r="B47"/>
  <c r="D56" i="9"/>
  <c r="B33" i="231"/>
  <c r="C56" i="8"/>
  <c r="B33" i="222"/>
  <c r="E53" i="8"/>
  <c r="E56" s="1"/>
  <c r="AN56" i="3"/>
  <c r="AO53"/>
  <c r="AB32" i="8"/>
  <c r="G12" i="222" s="1"/>
  <c r="G11"/>
  <c r="O8" i="143"/>
  <c r="O9" i="219"/>
  <c r="G9" i="143"/>
  <c r="G10" i="219"/>
  <c r="AE29" i="76"/>
  <c r="AI30"/>
  <c r="E5" i="221"/>
  <c r="T25" i="8"/>
  <c r="Q24"/>
  <c r="D40" i="221"/>
  <c r="D48"/>
  <c r="D38"/>
  <c r="D35"/>
  <c r="D43"/>
  <c r="D45"/>
  <c r="G28" i="143"/>
  <c r="G29" i="219"/>
  <c r="D28" i="143"/>
  <c r="D29" i="219"/>
  <c r="BH51" i="5"/>
  <c r="J31" i="218" s="1"/>
  <c r="J30"/>
  <c r="G12" i="221"/>
  <c r="CI51" i="5"/>
  <c r="N31" i="217" s="1"/>
  <c r="N30"/>
  <c r="B23" i="143"/>
  <c r="B24" i="219"/>
  <c r="O8" i="140"/>
  <c r="O9" i="216"/>
  <c r="FD29" i="3"/>
  <c r="FE29" s="1"/>
  <c r="FJ29" s="1"/>
  <c r="O9" i="209"/>
  <c r="E4" i="218"/>
  <c r="Y56" i="5"/>
  <c r="B45" i="230"/>
  <c r="B35"/>
  <c r="B43"/>
  <c r="B38"/>
  <c r="B40"/>
  <c r="B48"/>
  <c r="BA31" i="9"/>
  <c r="L10" i="230"/>
  <c r="BC30" i="9"/>
  <c r="N46" i="219"/>
  <c r="N41"/>
  <c r="N36"/>
  <c r="L51" i="44"/>
  <c r="L51" i="42" s="1"/>
  <c r="CN52" i="4" s="1"/>
  <c r="L32" i="206" s="1"/>
  <c r="L52" i="115"/>
  <c r="L52" i="44" s="1"/>
  <c r="L52" i="42" s="1"/>
  <c r="CN53" i="4" s="1"/>
  <c r="BV51" i="5"/>
  <c r="L31" i="218" s="1"/>
  <c r="L30"/>
  <c r="I4" i="143"/>
  <c r="I5" i="219"/>
  <c r="EQ51" i="3"/>
  <c r="N31" i="209" s="1"/>
  <c r="N30"/>
  <c r="BO51" i="5"/>
  <c r="K31" i="218" s="1"/>
  <c r="K30"/>
  <c r="EE51" i="3"/>
  <c r="M31" i="209" s="1"/>
  <c r="M30"/>
  <c r="F4" i="143"/>
  <c r="F5" i="219"/>
  <c r="BF53" i="9"/>
  <c r="M33" i="230" s="1"/>
  <c r="M32"/>
  <c r="AL53" i="9"/>
  <c r="I33" i="230" s="1"/>
  <c r="I32"/>
  <c r="I31" i="143"/>
  <c r="I32" i="219"/>
  <c r="I41" i="216"/>
  <c r="I46"/>
  <c r="I36"/>
  <c r="J45" i="213"/>
  <c r="J35"/>
  <c r="J46"/>
  <c r="J41"/>
  <c r="J36"/>
  <c r="J40"/>
  <c r="FD56" i="3"/>
  <c r="FE53"/>
  <c r="AN27" i="76"/>
  <c r="AR28"/>
  <c r="W24" i="8"/>
  <c r="F5" i="222"/>
  <c r="X27" i="76"/>
  <c r="AB28"/>
  <c r="BU29"/>
  <c r="BQ28"/>
  <c r="BB31" i="9"/>
  <c r="L10" i="231"/>
  <c r="H51" i="8"/>
  <c r="C30" i="222"/>
  <c r="C30" i="221"/>
  <c r="G51" i="8"/>
  <c r="J50"/>
  <c r="K52" i="115"/>
  <c r="K52" i="44" s="1"/>
  <c r="K52" i="42" s="1"/>
  <c r="CE53" i="4" s="1"/>
  <c r="K51" i="44"/>
  <c r="K51" i="42" s="1"/>
  <c r="CE52" i="4" s="1"/>
  <c r="K32" i="206" s="1"/>
  <c r="F43" i="221"/>
  <c r="F48"/>
  <c r="F38"/>
  <c r="E45" i="209"/>
  <c r="E48"/>
  <c r="E40"/>
  <c r="E43"/>
  <c r="E35"/>
  <c r="E38"/>
  <c r="N20" i="64"/>
  <c r="DF22" i="76"/>
  <c r="I26" i="143"/>
  <c r="I27" i="219"/>
  <c r="CJ24" i="3"/>
  <c r="CK24" s="1"/>
  <c r="I4" i="209"/>
  <c r="E46" i="230"/>
  <c r="E36"/>
  <c r="E41"/>
  <c r="M9" i="143"/>
  <c r="M10" i="219"/>
  <c r="G45" i="222"/>
  <c r="G48"/>
  <c r="G40"/>
  <c r="G38"/>
  <c r="G43"/>
  <c r="G35"/>
  <c r="BV29" i="82"/>
  <c r="CF29" i="78"/>
  <c r="D45" i="220"/>
  <c r="D35"/>
  <c r="D43"/>
  <c r="D38"/>
  <c r="D48"/>
  <c r="D40"/>
  <c r="O48" i="219"/>
  <c r="O45"/>
  <c r="O43"/>
  <c r="O35"/>
  <c r="O38"/>
  <c r="O40"/>
  <c r="I4" i="231"/>
  <c r="AN24" i="9"/>
  <c r="AM56"/>
  <c r="N40" i="222"/>
  <c r="N48"/>
  <c r="N38"/>
  <c r="N35"/>
  <c r="N43"/>
  <c r="N45"/>
  <c r="E33" i="219"/>
  <c r="E32" i="143"/>
  <c r="Y17" i="11"/>
  <c r="U17"/>
  <c r="W17"/>
  <c r="F33" i="219"/>
  <c r="F32" i="143"/>
  <c r="L3" i="23"/>
  <c r="L3" i="22" s="1"/>
  <c r="L4"/>
  <c r="AM32" i="5"/>
  <c r="G12" i="218" s="1"/>
  <c r="G11"/>
  <c r="H22" i="143"/>
  <c r="H23" i="219"/>
  <c r="BE54" i="78"/>
  <c r="BG53" i="4" s="1"/>
  <c r="BU54" i="78"/>
  <c r="BY53" i="4" s="1"/>
  <c r="CS32" i="82"/>
  <c r="CU32" s="1"/>
  <c r="D13" i="53"/>
  <c r="DH51" i="3"/>
  <c r="DI51" s="1"/>
  <c r="DN51" s="1"/>
  <c r="DP51" s="1"/>
  <c r="BK26" i="6"/>
  <c r="H34"/>
  <c r="W48"/>
  <c r="BF46"/>
  <c r="AG38"/>
  <c r="H30"/>
  <c r="BF36"/>
  <c r="AG28"/>
  <c r="C30"/>
  <c r="AV42"/>
  <c r="BP32"/>
  <c r="M40"/>
  <c r="AL56" i="5"/>
  <c r="AS56"/>
  <c r="CX32" i="78"/>
  <c r="CZ32" s="1"/>
  <c r="DA32" s="1"/>
  <c r="DI31" i="4" s="1"/>
  <c r="F32" i="214"/>
  <c r="BM29" i="8"/>
  <c r="L28" i="143"/>
  <c r="L29" i="219"/>
  <c r="BK51" i="3"/>
  <c r="G31" i="209" s="1"/>
  <c r="G30"/>
  <c r="BM29" i="9"/>
  <c r="N9" i="231"/>
  <c r="K28" i="143"/>
  <c r="K29" i="219"/>
  <c r="AX29" i="8"/>
  <c r="K9" i="222"/>
  <c r="AA53" i="3"/>
  <c r="D32" i="209"/>
  <c r="DG53" i="3"/>
  <c r="K32" i="209"/>
  <c r="C28" i="143"/>
  <c r="C29" i="219"/>
  <c r="BA53" i="9"/>
  <c r="L33" i="230" s="1"/>
  <c r="L32"/>
  <c r="AB53" i="9"/>
  <c r="G33" i="230" s="1"/>
  <c r="G32"/>
  <c r="AG53" i="9"/>
  <c r="H33" i="230" s="1"/>
  <c r="H32"/>
  <c r="H31" i="143"/>
  <c r="H32" i="219"/>
  <c r="B42" i="216"/>
  <c r="B37"/>
  <c r="B47"/>
  <c r="N8" i="140"/>
  <c r="N9" i="216"/>
  <c r="H45" i="219"/>
  <c r="H35"/>
  <c r="H43"/>
  <c r="H38"/>
  <c r="H40"/>
  <c r="H48"/>
  <c r="B47" i="222"/>
  <c r="B42"/>
  <c r="B37"/>
  <c r="S30" i="82"/>
  <c r="U30" i="78"/>
  <c r="O46" i="219"/>
  <c r="O36"/>
  <c r="O41"/>
  <c r="O47"/>
  <c r="O42"/>
  <c r="O37"/>
  <c r="BK52" i="9"/>
  <c r="N31" i="230"/>
  <c r="N47" i="209"/>
  <c r="N42"/>
  <c r="N37"/>
  <c r="H51" i="9"/>
  <c r="C30" i="230"/>
  <c r="I38" i="222"/>
  <c r="I43"/>
  <c r="I48"/>
  <c r="F43" i="230"/>
  <c r="F48"/>
  <c r="F38"/>
  <c r="J40" i="217"/>
  <c r="J48"/>
  <c r="J38"/>
  <c r="J45"/>
  <c r="J43"/>
  <c r="J35"/>
  <c r="F5" i="221"/>
  <c r="Y25" i="8"/>
  <c r="V24"/>
  <c r="S24" i="9"/>
  <c r="E5" i="231"/>
  <c r="T25" i="9"/>
  <c r="N20" i="56"/>
  <c r="N21" i="53"/>
  <c r="E44" i="9"/>
  <c r="B24" i="231"/>
  <c r="CK28" i="82"/>
  <c r="CW28" i="78"/>
  <c r="E38" i="222"/>
  <c r="E43"/>
  <c r="E48"/>
  <c r="CC51" i="5"/>
  <c r="M31" i="218" s="1"/>
  <c r="M30"/>
  <c r="E4" i="143"/>
  <c r="E5" i="219"/>
  <c r="G10" i="143"/>
  <c r="G11" i="219"/>
  <c r="F5" i="230"/>
  <c r="Y25" i="9"/>
  <c r="W24"/>
  <c r="B45" i="209"/>
  <c r="B35"/>
  <c r="B43"/>
  <c r="B38"/>
  <c r="B48"/>
  <c r="B40"/>
  <c r="BG28" i="76"/>
  <c r="BK29"/>
  <c r="M29"/>
  <c r="Q30"/>
  <c r="I41" i="221"/>
  <c r="I46"/>
  <c r="I36"/>
  <c r="F4" i="231"/>
  <c r="X56" i="9"/>
  <c r="G48" i="217"/>
  <c r="G45"/>
  <c r="G43"/>
  <c r="G38"/>
  <c r="G40"/>
  <c r="G35"/>
  <c r="I43" i="218"/>
  <c r="I35"/>
  <c r="I38"/>
  <c r="I45"/>
  <c r="I40"/>
  <c r="I48"/>
  <c r="CB53" i="5"/>
  <c r="M32" i="217"/>
  <c r="L44" i="3"/>
  <c r="B24" i="195"/>
  <c r="H45" i="218"/>
  <c r="H35"/>
  <c r="H43"/>
  <c r="H38"/>
  <c r="H40"/>
  <c r="H48"/>
  <c r="X32" i="82"/>
  <c r="AA32" s="1"/>
  <c r="AC32" s="1"/>
  <c r="AA32" i="78"/>
  <c r="AD32" s="1"/>
  <c r="AF32" s="1"/>
  <c r="E12" i="66"/>
  <c r="AI15" i="11"/>
  <c r="H45" i="217"/>
  <c r="H35"/>
  <c r="H43"/>
  <c r="H38"/>
  <c r="H40"/>
  <c r="H48"/>
  <c r="BU32" i="82"/>
  <c r="CE32" i="78"/>
  <c r="K48" i="231"/>
  <c r="K40"/>
  <c r="K45"/>
  <c r="K38"/>
  <c r="K43"/>
  <c r="K35"/>
  <c r="DN26" i="76"/>
  <c r="DJ25"/>
  <c r="D12" i="66"/>
  <c r="Z15" i="11"/>
  <c r="E48" i="221"/>
  <c r="E43"/>
  <c r="E38"/>
  <c r="I43" i="217"/>
  <c r="I38"/>
  <c r="I48"/>
  <c r="L8" i="143"/>
  <c r="L9" i="219"/>
  <c r="BR29" i="8"/>
  <c r="O9" i="222"/>
  <c r="BB24" i="5"/>
  <c r="I4" i="217"/>
  <c r="I45" s="1"/>
  <c r="CI51" i="3"/>
  <c r="I31" i="209" s="1"/>
  <c r="I30"/>
  <c r="BR29" i="9"/>
  <c r="O9" i="231"/>
  <c r="J28" i="143"/>
  <c r="J29" i="219"/>
  <c r="M28" i="143"/>
  <c r="M29" i="219"/>
  <c r="E41" i="217"/>
  <c r="E36"/>
  <c r="E46"/>
  <c r="I51" i="9"/>
  <c r="C31" i="231" s="1"/>
  <c r="C30"/>
  <c r="N28" i="143"/>
  <c r="N29" i="219"/>
  <c r="ER29" i="3"/>
  <c r="ES29" s="1"/>
  <c r="EX29" s="1"/>
  <c r="N9" i="209"/>
  <c r="AN32" i="5"/>
  <c r="G12" i="217"/>
  <c r="D9" i="143"/>
  <c r="D10" i="219"/>
  <c r="N23" i="143"/>
  <c r="N24" i="219"/>
  <c r="K8" i="140"/>
  <c r="K9" i="216"/>
  <c r="O51" i="3"/>
  <c r="C30" i="209"/>
  <c r="O40"/>
  <c r="O38"/>
  <c r="O35"/>
  <c r="O45"/>
  <c r="O43"/>
  <c r="O48"/>
  <c r="B47" i="217"/>
  <c r="B42"/>
  <c r="B37"/>
  <c r="D33" i="206"/>
  <c r="T56" i="4"/>
  <c r="BB31" i="82"/>
  <c r="BI31" i="78"/>
  <c r="O45" i="222"/>
  <c r="O48"/>
  <c r="O40"/>
  <c r="O38"/>
  <c r="O43"/>
  <c r="O35"/>
  <c r="C46" i="219"/>
  <c r="C36"/>
  <c r="C41"/>
  <c r="AT31" i="82"/>
  <c r="AZ31" i="78"/>
  <c r="J32" i="82"/>
  <c r="K32" i="78"/>
  <c r="B31" i="143"/>
  <c r="B32" i="219"/>
  <c r="N37" i="217"/>
  <c r="N47"/>
  <c r="N42"/>
  <c r="L10" i="221"/>
  <c r="AZ31" i="8"/>
  <c r="K45" i="222"/>
  <c r="K48"/>
  <c r="K40"/>
  <c r="K35"/>
  <c r="K38"/>
  <c r="K43"/>
  <c r="J40" i="231"/>
  <c r="J48"/>
  <c r="J38"/>
  <c r="J45"/>
  <c r="J35"/>
  <c r="J43"/>
  <c r="E44" i="8"/>
  <c r="B24" i="221"/>
  <c r="O48" i="231"/>
  <c r="O40"/>
  <c r="O38"/>
  <c r="O43"/>
  <c r="O35"/>
  <c r="O45"/>
  <c r="F33" i="206"/>
  <c r="AL56" i="4"/>
  <c r="I46" i="218"/>
  <c r="I41"/>
  <c r="I36"/>
  <c r="G22" i="143"/>
  <c r="G23" i="219"/>
  <c r="BU53" i="5"/>
  <c r="L32" i="217"/>
  <c r="K43" i="221"/>
  <c r="K35"/>
  <c r="K38"/>
  <c r="K48"/>
  <c r="K40"/>
  <c r="K45"/>
  <c r="AF24" i="5"/>
  <c r="F5" i="218"/>
  <c r="CU27" i="76"/>
  <c r="CQ26"/>
  <c r="L10" i="217"/>
  <c r="BU31" i="5"/>
  <c r="B42" i="209"/>
  <c r="B37"/>
  <c r="B47"/>
  <c r="AO22" i="8"/>
  <c r="I4" i="222"/>
  <c r="I35" s="1"/>
  <c r="AO17" i="8"/>
  <c r="AO13"/>
  <c r="AO21"/>
  <c r="AO15"/>
  <c r="AO4"/>
  <c r="AO10"/>
  <c r="AO16"/>
  <c r="AO20"/>
  <c r="AO18"/>
  <c r="AO19"/>
  <c r="AO5"/>
  <c r="AO11"/>
  <c r="AO6"/>
  <c r="AO7"/>
  <c r="AO23"/>
  <c r="AO9"/>
  <c r="AO8"/>
  <c r="AO12"/>
  <c r="AO14"/>
  <c r="E43" i="217"/>
  <c r="E35"/>
  <c r="E38"/>
  <c r="E45"/>
  <c r="E48"/>
  <c r="E40"/>
  <c r="E4" i="222"/>
  <c r="E40" s="1"/>
  <c r="U21" i="8"/>
  <c r="U13"/>
  <c r="U5"/>
  <c r="U16"/>
  <c r="U8"/>
  <c r="U7"/>
  <c r="U10"/>
  <c r="U9"/>
  <c r="U12"/>
  <c r="U19"/>
  <c r="U11"/>
  <c r="U22"/>
  <c r="U14"/>
  <c r="U6"/>
  <c r="U23"/>
  <c r="U15"/>
  <c r="U18"/>
  <c r="U17"/>
  <c r="U20"/>
  <c r="U4"/>
  <c r="CP29" i="76"/>
  <c r="CT30"/>
  <c r="C41" i="221"/>
  <c r="C46"/>
  <c r="C36"/>
  <c r="F40" i="217"/>
  <c r="F48"/>
  <c r="F38"/>
  <c r="F35"/>
  <c r="F45"/>
  <c r="F43"/>
  <c r="J40" i="222"/>
  <c r="J48"/>
  <c r="J38"/>
  <c r="J45"/>
  <c r="J35"/>
  <c r="J43"/>
  <c r="AB16" i="11"/>
  <c r="EQ45" i="3"/>
  <c r="N25" i="209" s="1"/>
  <c r="AD51" i="9"/>
  <c r="AV54" i="11"/>
  <c r="BA53" i="10" s="1"/>
  <c r="BA55" s="1"/>
  <c r="I40" i="221"/>
  <c r="CK29" i="5"/>
  <c r="L30" i="76"/>
  <c r="P30" s="1"/>
  <c r="AD31" i="8"/>
  <c r="ER44" i="3"/>
  <c r="ES44" s="1"/>
  <c r="EX44" s="1"/>
  <c r="BW52"/>
  <c r="AV34" i="6"/>
  <c r="BK48"/>
  <c r="M32"/>
  <c r="BA38"/>
  <c r="AB30"/>
  <c r="BK50"/>
  <c r="BA28"/>
  <c r="W44"/>
  <c r="M50"/>
  <c r="AL26"/>
  <c r="BA40"/>
  <c r="C50"/>
  <c r="BK51"/>
  <c r="AV53"/>
  <c r="BG56" i="5"/>
  <c r="AD30" i="76"/>
  <c r="AH30" s="1"/>
  <c r="E53" i="9"/>
  <c r="E56" s="1"/>
  <c r="I45" i="221"/>
  <c r="BP29" i="5"/>
  <c r="BE33" i="78"/>
  <c r="BG32" i="4" s="1"/>
  <c r="H12" i="214"/>
  <c r="CK33" i="78"/>
  <c r="CQ32" i="4" s="1"/>
  <c r="L12" i="214"/>
  <c r="BB27" i="3"/>
  <c r="BF27" s="1"/>
  <c r="F7" i="210"/>
  <c r="EB30" i="3"/>
  <c r="L10" i="195"/>
  <c r="CS32" i="78"/>
  <c r="CZ31" i="4" s="1"/>
  <c r="M11" i="214"/>
  <c r="DD48" i="3"/>
  <c r="J28" i="195"/>
  <c r="AW33" i="78"/>
  <c r="AX32" i="4" s="1"/>
  <c r="G12" i="214"/>
  <c r="EN49" i="3"/>
  <c r="M29" i="195"/>
  <c r="CL27" i="3"/>
  <c r="CP27" s="1"/>
  <c r="I7" i="210"/>
  <c r="DP29" i="3"/>
  <c r="K9" i="195"/>
  <c r="EZ29" i="3"/>
  <c r="N9" i="195"/>
  <c r="DI35" i="78"/>
  <c r="DR34" i="4" s="1"/>
  <c r="O14" i="214"/>
  <c r="Y50" i="78"/>
  <c r="D29" i="214"/>
  <c r="AG40" i="78"/>
  <c r="AF39" i="4" s="1"/>
  <c r="E19" i="214"/>
  <c r="AG50" i="78"/>
  <c r="AF49" i="4" s="1"/>
  <c r="E29" i="214"/>
  <c r="AO40" i="78"/>
  <c r="AO39" i="4" s="1"/>
  <c r="F19" i="214"/>
  <c r="BU40" i="78"/>
  <c r="BY39" i="4" s="1"/>
  <c r="J19" i="214"/>
  <c r="BM38" i="78"/>
  <c r="BP37" i="4" s="1"/>
  <c r="I17" i="214"/>
  <c r="BU35" i="78"/>
  <c r="BY34" i="4" s="1"/>
  <c r="J14" i="214"/>
  <c r="I40" i="78"/>
  <c r="E39" i="4" s="1"/>
  <c r="B19" i="214"/>
  <c r="CC50" i="78"/>
  <c r="CH49" i="4" s="1"/>
  <c r="K29" i="214"/>
  <c r="AO45" i="78"/>
  <c r="AO44" i="4" s="1"/>
  <c r="F24" i="214"/>
  <c r="F48" s="1"/>
  <c r="DI51" i="78"/>
  <c r="DR50" i="4" s="1"/>
  <c r="O30" i="214"/>
  <c r="AW44" i="78"/>
  <c r="AX43" i="4" s="1"/>
  <c r="G23" i="214"/>
  <c r="AG49" i="78"/>
  <c r="AF48" i="4" s="1"/>
  <c r="E28" i="214"/>
  <c r="AG39" i="78"/>
  <c r="AF38" i="4" s="1"/>
  <c r="E18" i="214"/>
  <c r="Q47" i="78"/>
  <c r="N46" i="4" s="1"/>
  <c r="C26" i="214"/>
  <c r="Q37" i="78"/>
  <c r="N36" i="4" s="1"/>
  <c r="C16" i="214"/>
  <c r="DA41" i="78"/>
  <c r="DI40" i="4" s="1"/>
  <c r="N20" i="214"/>
  <c r="CK43" i="78"/>
  <c r="CQ42" i="4" s="1"/>
  <c r="L22" i="214"/>
  <c r="BU46" i="78"/>
  <c r="BY45" i="4" s="1"/>
  <c r="J25" i="214"/>
  <c r="AG36" i="78"/>
  <c r="AF35" i="4" s="1"/>
  <c r="E15" i="214"/>
  <c r="Y48" i="78"/>
  <c r="W47" i="4" s="1"/>
  <c r="D27" i="214"/>
  <c r="CK51" i="78"/>
  <c r="CQ50" i="4" s="1"/>
  <c r="L30" i="214"/>
  <c r="BE48" i="78"/>
  <c r="BG47" i="4" s="1"/>
  <c r="H27" i="214"/>
  <c r="BE38" i="78"/>
  <c r="BG37" i="4" s="1"/>
  <c r="H17" i="214"/>
  <c r="AO42" i="78"/>
  <c r="AO41" i="4" s="1"/>
  <c r="F21" i="214"/>
  <c r="Y44" i="78"/>
  <c r="W43" i="4" s="1"/>
  <c r="D23" i="214"/>
  <c r="I49" i="78"/>
  <c r="E48" i="4" s="1"/>
  <c r="B28" i="214"/>
  <c r="I39" i="78"/>
  <c r="E38" i="4" s="1"/>
  <c r="B18" i="214"/>
  <c r="DI44" i="78"/>
  <c r="DR43" i="4" s="1"/>
  <c r="O23" i="214"/>
  <c r="CS49" i="78"/>
  <c r="CZ48" i="4" s="1"/>
  <c r="M28" i="214"/>
  <c r="CS39" i="78"/>
  <c r="CZ38" i="4" s="1"/>
  <c r="M18" i="214"/>
  <c r="BM48" i="78"/>
  <c r="BP47" i="4" s="1"/>
  <c r="I27" i="214"/>
  <c r="BU38" i="78"/>
  <c r="BY37" i="4" s="1"/>
  <c r="J17" i="214"/>
  <c r="BM41" i="78"/>
  <c r="BP40" i="4" s="1"/>
  <c r="I20" i="214"/>
  <c r="BU33" i="78"/>
  <c r="BY32" i="4" s="1"/>
  <c r="J12" i="214"/>
  <c r="BE50" i="78"/>
  <c r="BG49" i="4" s="1"/>
  <c r="H29" i="214"/>
  <c r="AG35" i="78"/>
  <c r="AF34" i="4" s="1"/>
  <c r="E14" i="214"/>
  <c r="CS45" i="78"/>
  <c r="CZ44" i="4" s="1"/>
  <c r="M24" i="214"/>
  <c r="DA34" i="78"/>
  <c r="DI33" i="4" s="1"/>
  <c r="N13" i="214"/>
  <c r="AW46" i="78"/>
  <c r="AX45" i="4" s="1"/>
  <c r="G25" i="214"/>
  <c r="AW34" i="78"/>
  <c r="AX33" i="4" s="1"/>
  <c r="G13" i="214"/>
  <c r="AG41" i="78"/>
  <c r="AF40" i="4" s="1"/>
  <c r="E20" i="214"/>
  <c r="Q48" i="78"/>
  <c r="N47" i="4" s="1"/>
  <c r="C27" i="214"/>
  <c r="Q38" i="78"/>
  <c r="N37" i="4" s="1"/>
  <c r="C17" i="214"/>
  <c r="DA47" i="78"/>
  <c r="DI46" i="4" s="1"/>
  <c r="N26" i="214"/>
  <c r="DA37" i="78"/>
  <c r="DI36" i="4" s="1"/>
  <c r="N16" i="214"/>
  <c r="CK42" i="78"/>
  <c r="CQ41" i="4" s="1"/>
  <c r="L21" i="214"/>
  <c r="BU47" i="78"/>
  <c r="BY46" i="4" s="1"/>
  <c r="J26" i="214"/>
  <c r="Q40" i="78"/>
  <c r="N39" i="4" s="1"/>
  <c r="C19" i="214"/>
  <c r="Q51" i="78"/>
  <c r="N50" i="4" s="1"/>
  <c r="C30" i="214"/>
  <c r="DA36" i="78"/>
  <c r="DI35" i="4" s="1"/>
  <c r="N15" i="214"/>
  <c r="BE44" i="78"/>
  <c r="BG43" i="4" s="1"/>
  <c r="H23" i="214"/>
  <c r="AO48" i="78"/>
  <c r="AO47" i="4" s="1"/>
  <c r="F27" i="214"/>
  <c r="AO38" i="78"/>
  <c r="AO37" i="4" s="1"/>
  <c r="F17" i="214"/>
  <c r="Y34" i="78"/>
  <c r="W33" i="4" s="1"/>
  <c r="D13" i="214"/>
  <c r="I41" i="78"/>
  <c r="E40" i="4" s="1"/>
  <c r="B20" i="214"/>
  <c r="DI46" i="78"/>
  <c r="DR45" i="4" s="1"/>
  <c r="O25" i="214"/>
  <c r="CS48" i="78"/>
  <c r="CZ47" i="4" s="1"/>
  <c r="M27" i="214"/>
  <c r="CS38" i="78"/>
  <c r="CZ37" i="4" s="1"/>
  <c r="M17" i="214"/>
  <c r="BM49" i="78"/>
  <c r="BP48" i="4" s="1"/>
  <c r="I28" i="214"/>
  <c r="Q45" i="78"/>
  <c r="N44" i="4" s="1"/>
  <c r="C24" i="214"/>
  <c r="AW35" i="78"/>
  <c r="AX34" i="4" s="1"/>
  <c r="G14" i="214"/>
  <c r="I50" i="78"/>
  <c r="E49" i="4" s="1"/>
  <c r="B29" i="214"/>
  <c r="DA35" i="78"/>
  <c r="DI34" i="4" s="1"/>
  <c r="N14" i="214"/>
  <c r="AO35" i="78"/>
  <c r="AO34" i="4" s="1"/>
  <c r="F14" i="214"/>
  <c r="BE40" i="78"/>
  <c r="BG39" i="4" s="1"/>
  <c r="H19" i="214"/>
  <c r="BU44" i="78"/>
  <c r="BY43" i="4" s="1"/>
  <c r="J23" i="214"/>
  <c r="BM40" i="78"/>
  <c r="BP39" i="4" s="1"/>
  <c r="I19" i="214"/>
  <c r="BU31" i="78"/>
  <c r="BY30" i="4" s="1"/>
  <c r="J10" i="214"/>
  <c r="Y40" i="78"/>
  <c r="W39" i="4" s="1"/>
  <c r="D19" i="214"/>
  <c r="BM50" i="78"/>
  <c r="BP49" i="4" s="1"/>
  <c r="I29" i="214"/>
  <c r="Y51" i="78"/>
  <c r="W50" i="4" s="1"/>
  <c r="D30" i="214"/>
  <c r="DI36" i="78"/>
  <c r="DR35" i="4" s="1"/>
  <c r="O15" i="214"/>
  <c r="AW47" i="78"/>
  <c r="AX46" i="4" s="1"/>
  <c r="G26" i="214"/>
  <c r="AW37" i="78"/>
  <c r="AX36" i="4" s="1"/>
  <c r="G16" i="214"/>
  <c r="AG42" i="78"/>
  <c r="AF41" i="4" s="1"/>
  <c r="E21" i="214"/>
  <c r="Q49" i="78"/>
  <c r="N48" i="4" s="1"/>
  <c r="C28" i="214"/>
  <c r="Q39" i="78"/>
  <c r="N38" i="4" s="1"/>
  <c r="C18" i="214"/>
  <c r="DA43" i="78"/>
  <c r="DI42" i="4" s="1"/>
  <c r="N22" i="214"/>
  <c r="CK46" i="78"/>
  <c r="CQ45" i="4" s="1"/>
  <c r="L25" i="214"/>
  <c r="BU48" i="78"/>
  <c r="BY47" i="4" s="1"/>
  <c r="J27" i="214"/>
  <c r="AO36" i="78"/>
  <c r="AO35" i="4" s="1"/>
  <c r="F15" i="214"/>
  <c r="Y46" i="78"/>
  <c r="W45" i="4" s="1"/>
  <c r="D25" i="214"/>
  <c r="AG51" i="78"/>
  <c r="AF50" i="4" s="1"/>
  <c r="E30" i="214"/>
  <c r="CS34" i="78"/>
  <c r="CZ33" i="4" s="1"/>
  <c r="M13" i="214"/>
  <c r="BE41" i="78"/>
  <c r="BG40" i="4" s="1"/>
  <c r="H20" i="214"/>
  <c r="AO49" i="78"/>
  <c r="AO48" i="4" s="1"/>
  <c r="F28" i="214"/>
  <c r="AO39" i="78"/>
  <c r="AO38" i="4" s="1"/>
  <c r="F18" i="214"/>
  <c r="Y42" i="78"/>
  <c r="W41" i="4" s="1"/>
  <c r="D21" i="214"/>
  <c r="I47" i="78"/>
  <c r="E46" i="4" s="1"/>
  <c r="B26" i="214"/>
  <c r="I37" i="78"/>
  <c r="E36" i="4" s="1"/>
  <c r="B16" i="214"/>
  <c r="DI42" i="78"/>
  <c r="DR41" i="4" s="1"/>
  <c r="O21" i="214"/>
  <c r="CS47" i="78"/>
  <c r="CZ46" i="4" s="1"/>
  <c r="M26" i="214"/>
  <c r="CS37" i="78"/>
  <c r="CZ36" i="4" s="1"/>
  <c r="M16" i="214"/>
  <c r="BM46" i="78"/>
  <c r="BP45" i="4" s="1"/>
  <c r="I25" i="214"/>
  <c r="BU42" i="78"/>
  <c r="BY41" i="4" s="1"/>
  <c r="J21" i="214"/>
  <c r="BM39" i="78"/>
  <c r="BP38" i="4" s="1"/>
  <c r="I18" i="214"/>
  <c r="BU37" i="78"/>
  <c r="BY36" i="4" s="1"/>
  <c r="J16" i="214"/>
  <c r="BU50" i="78"/>
  <c r="BY49" i="4" s="1"/>
  <c r="J29" i="214"/>
  <c r="BE35" i="78"/>
  <c r="BG34" i="4" s="1"/>
  <c r="H14" i="214"/>
  <c r="I51" i="78"/>
  <c r="E50" i="4" s="1"/>
  <c r="B30" i="214"/>
  <c r="CK34" i="78"/>
  <c r="CQ33" i="4" s="1"/>
  <c r="L13" i="214"/>
  <c r="AW43" i="78"/>
  <c r="AX42" i="4" s="1"/>
  <c r="G22" i="214"/>
  <c r="AG48" i="78"/>
  <c r="AF47" i="4" s="1"/>
  <c r="E27" i="214"/>
  <c r="AG38" i="78"/>
  <c r="AF37" i="4" s="1"/>
  <c r="E17" i="214"/>
  <c r="Q41" i="78"/>
  <c r="N40" i="4" s="1"/>
  <c r="C20" i="214"/>
  <c r="DA49" i="78"/>
  <c r="DI48" i="4" s="1"/>
  <c r="N28" i="214"/>
  <c r="DA39" i="78"/>
  <c r="DI38" i="4" s="1"/>
  <c r="N18" i="214"/>
  <c r="CK44" i="78"/>
  <c r="CQ43" i="4" s="1"/>
  <c r="L23" i="214"/>
  <c r="BU49" i="78"/>
  <c r="BY48" i="4" s="1"/>
  <c r="J28" i="214"/>
  <c r="CK40" i="78"/>
  <c r="CQ39" i="4" s="1"/>
  <c r="L19" i="214"/>
  <c r="AW51" i="78"/>
  <c r="AX50" i="4" s="1"/>
  <c r="G30" i="214"/>
  <c r="CK36" i="78"/>
  <c r="CQ35" i="4" s="1"/>
  <c r="L15" i="214"/>
  <c r="BE42" i="78"/>
  <c r="BG41" i="4" s="1"/>
  <c r="H21" i="214"/>
  <c r="AO46" i="78"/>
  <c r="AO45" i="4" s="1"/>
  <c r="F25" i="214"/>
  <c r="AO34" i="78"/>
  <c r="AO33" i="4" s="1"/>
  <c r="F13" i="214"/>
  <c r="Y38" i="78"/>
  <c r="W37" i="4" s="1"/>
  <c r="D17" i="214"/>
  <c r="I43" i="78"/>
  <c r="E42" i="4" s="1"/>
  <c r="B22" i="214"/>
  <c r="DI48" i="78"/>
  <c r="DR47" i="4" s="1"/>
  <c r="O27" i="214"/>
  <c r="DI38" i="78"/>
  <c r="DR37" i="4" s="1"/>
  <c r="O17" i="214"/>
  <c r="CS41" i="78"/>
  <c r="CZ40" i="4" s="1"/>
  <c r="M20" i="214"/>
  <c r="BM47" i="78"/>
  <c r="BP46" i="4" s="1"/>
  <c r="I26" i="214"/>
  <c r="EB50" i="3"/>
  <c r="L30" i="195"/>
  <c r="EZ44" i="3"/>
  <c r="N24" i="195"/>
  <c r="X49" i="3"/>
  <c r="C29" i="195"/>
  <c r="AO33" i="78"/>
  <c r="AO32" i="4" s="1"/>
  <c r="F12" i="214"/>
  <c r="Y53" i="78"/>
  <c r="W52" i="4" s="1"/>
  <c r="D32" i="214"/>
  <c r="DV27" i="3"/>
  <c r="DZ27" s="1"/>
  <c r="L7" i="210"/>
  <c r="DJ26" i="3"/>
  <c r="DN26" s="1"/>
  <c r="K6" i="210"/>
  <c r="BN27" i="3"/>
  <c r="BR27" s="1"/>
  <c r="G7" i="210"/>
  <c r="BZ30" i="3"/>
  <c r="CD30" s="1"/>
  <c r="H10" i="210"/>
  <c r="AU56" i="4"/>
  <c r="G33" i="206"/>
  <c r="CW56" i="4"/>
  <c r="M33" i="206"/>
  <c r="DO56" i="4"/>
  <c r="O33" i="206"/>
  <c r="DF56" i="4"/>
  <c r="N33" i="206"/>
  <c r="B56" i="4"/>
  <c r="B33" i="206"/>
  <c r="BT28" i="3"/>
  <c r="G8" i="195"/>
  <c r="N45" i="215"/>
  <c r="N40"/>
  <c r="N35"/>
  <c r="N48"/>
  <c r="N43"/>
  <c r="N38"/>
  <c r="M48"/>
  <c r="M45"/>
  <c r="M43"/>
  <c r="M40"/>
  <c r="M38"/>
  <c r="M35"/>
  <c r="L48"/>
  <c r="L43"/>
  <c r="L38"/>
  <c r="L45"/>
  <c r="L40"/>
  <c r="L35"/>
  <c r="C48"/>
  <c r="C45"/>
  <c r="C43"/>
  <c r="C40"/>
  <c r="C38"/>
  <c r="C35"/>
  <c r="B45"/>
  <c r="B40"/>
  <c r="B35"/>
  <c r="B48"/>
  <c r="B43"/>
  <c r="B38"/>
  <c r="J45"/>
  <c r="J40"/>
  <c r="J35"/>
  <c r="J48"/>
  <c r="J43"/>
  <c r="J38"/>
  <c r="B8" i="186"/>
  <c r="F33" i="195"/>
  <c r="I53" i="78"/>
  <c r="E52" i="4" s="1"/>
  <c r="B32" i="214"/>
  <c r="ET26" i="3"/>
  <c r="EX26" s="1"/>
  <c r="N6" i="210"/>
  <c r="AD27" i="3"/>
  <c r="AH27" s="1"/>
  <c r="D7" i="210"/>
  <c r="FL28" i="3"/>
  <c r="O8" i="195"/>
  <c r="AW53" i="78"/>
  <c r="AX52" i="4" s="1"/>
  <c r="G32" i="214"/>
  <c r="CX28" i="3"/>
  <c r="DB28" s="1"/>
  <c r="J8" i="210"/>
  <c r="DA54" i="78"/>
  <c r="DI53" i="4" s="1"/>
  <c r="N33" i="214"/>
  <c r="CC52" i="78"/>
  <c r="CH51" i="4" s="1"/>
  <c r="K31" i="214"/>
  <c r="E48" i="206"/>
  <c r="E43"/>
  <c r="E38"/>
  <c r="E45"/>
  <c r="E40"/>
  <c r="E35"/>
  <c r="C48" i="214"/>
  <c r="C43"/>
  <c r="C38"/>
  <c r="M37" i="210"/>
  <c r="M42"/>
  <c r="AJ28" i="3"/>
  <c r="D8" i="195"/>
  <c r="L28" i="3"/>
  <c r="B8" i="195"/>
  <c r="DD29" i="3"/>
  <c r="J9" i="195"/>
  <c r="EB28" i="3"/>
  <c r="L8" i="195"/>
  <c r="BH28" i="3"/>
  <c r="F8" i="195"/>
  <c r="BZ45" i="78"/>
  <c r="CB45" s="1"/>
  <c r="BP53" i="6"/>
  <c r="AB53"/>
  <c r="BJ33" i="78"/>
  <c r="BL33" s="1"/>
  <c r="BC33" i="82"/>
  <c r="BE33" s="1"/>
  <c r="BT49" i="3"/>
  <c r="G29" i="195"/>
  <c r="CR49" i="3"/>
  <c r="I29" i="195"/>
  <c r="EB49" i="3"/>
  <c r="L29" i="195"/>
  <c r="Y33" i="78"/>
  <c r="W32" i="4" s="1"/>
  <c r="D12" i="214"/>
  <c r="BT29" i="3"/>
  <c r="G9" i="195"/>
  <c r="DP28" i="3"/>
  <c r="K8" i="195"/>
  <c r="EZ28" i="3"/>
  <c r="N8" i="195"/>
  <c r="AP24" i="3"/>
  <c r="AP56" s="1"/>
  <c r="E4" i="210"/>
  <c r="Y45" i="78"/>
  <c r="W44" i="4" s="1"/>
  <c r="D24" i="214"/>
  <c r="Q35" i="78"/>
  <c r="N34" i="4" s="1"/>
  <c r="C14" i="214"/>
  <c r="DI40" i="78"/>
  <c r="DR39" i="4" s="1"/>
  <c r="O19" i="214"/>
  <c r="CS35" i="78"/>
  <c r="CZ34" i="4" s="1"/>
  <c r="M14" i="214"/>
  <c r="DA40" i="78"/>
  <c r="DI39" i="4" s="1"/>
  <c r="N19" i="214"/>
  <c r="BU32" i="78"/>
  <c r="BY31" i="4" s="1"/>
  <c r="J11" i="214"/>
  <c r="BM34" i="78"/>
  <c r="BP33" i="4" s="1"/>
  <c r="I13" i="214"/>
  <c r="BM42" i="78"/>
  <c r="BP41" i="4" s="1"/>
  <c r="I21" i="214"/>
  <c r="BU43" i="78"/>
  <c r="BY42" i="4" s="1"/>
  <c r="J22" i="214"/>
  <c r="AW50" i="78"/>
  <c r="AX49" i="4" s="1"/>
  <c r="G29" i="214"/>
  <c r="DI50" i="78"/>
  <c r="DR49" i="4" s="1"/>
  <c r="O29" i="214"/>
  <c r="BE51" i="78"/>
  <c r="BG50" i="4" s="1"/>
  <c r="H30" i="214"/>
  <c r="AW49" i="78"/>
  <c r="AX48" i="4" s="1"/>
  <c r="G28" i="214"/>
  <c r="AW39" i="78"/>
  <c r="AX38" i="4" s="1"/>
  <c r="G18" i="214"/>
  <c r="AG44" i="78"/>
  <c r="AF43" i="4" s="1"/>
  <c r="E23" i="214"/>
  <c r="Q42" i="78"/>
  <c r="N41" i="4" s="1"/>
  <c r="C21" i="214"/>
  <c r="DA46" i="78"/>
  <c r="DI45" i="4" s="1"/>
  <c r="N25" i="214"/>
  <c r="CK48" i="78"/>
  <c r="CQ47" i="4" s="1"/>
  <c r="L27" i="214"/>
  <c r="CK38" i="78"/>
  <c r="CQ37" i="4" s="1"/>
  <c r="L17" i="214"/>
  <c r="AW36" i="78"/>
  <c r="AX35" i="4" s="1"/>
  <c r="G15" i="214"/>
  <c r="Q36" i="78"/>
  <c r="N35" i="4" s="1"/>
  <c r="C15" i="214"/>
  <c r="Y35" i="78"/>
  <c r="W34" i="4" s="1"/>
  <c r="D14" i="214"/>
  <c r="DA33" i="78"/>
  <c r="DI32" i="4" s="1"/>
  <c r="N12" i="214"/>
  <c r="BE43" i="78"/>
  <c r="BG42" i="4" s="1"/>
  <c r="H22" i="214"/>
  <c r="AO47" i="78"/>
  <c r="AO46" i="4" s="1"/>
  <c r="F26" i="214"/>
  <c r="AO37" i="78"/>
  <c r="AO36" i="4" s="1"/>
  <c r="F16" i="214"/>
  <c r="Y39" i="78"/>
  <c r="W38" i="4" s="1"/>
  <c r="D18" i="214"/>
  <c r="I44" i="78"/>
  <c r="E43" i="4" s="1"/>
  <c r="B23" i="214"/>
  <c r="DI49" i="78"/>
  <c r="DR48" i="4" s="1"/>
  <c r="O28" i="214"/>
  <c r="DI39" i="78"/>
  <c r="DR38" i="4" s="1"/>
  <c r="O18" i="214"/>
  <c r="CS44" i="78"/>
  <c r="CZ43" i="4" s="1"/>
  <c r="M23" i="214"/>
  <c r="CC49" i="78"/>
  <c r="CH48" i="4" s="1"/>
  <c r="K28" i="214"/>
  <c r="I34" i="78"/>
  <c r="E33" i="4" s="1"/>
  <c r="B13" i="214"/>
  <c r="BM37" i="78"/>
  <c r="BP36" i="4" s="1"/>
  <c r="I16" i="214"/>
  <c r="BM45" i="78"/>
  <c r="BP44" i="4" s="1"/>
  <c r="I24" i="214"/>
  <c r="BU41" i="78"/>
  <c r="BY40" i="4" s="1"/>
  <c r="J20" i="214"/>
  <c r="CK50" i="78"/>
  <c r="CQ49" i="4" s="1"/>
  <c r="L29" i="214"/>
  <c r="I45" i="78"/>
  <c r="E44" i="4" s="1"/>
  <c r="B24" i="214"/>
  <c r="B43" s="1"/>
  <c r="AO51" i="78"/>
  <c r="AO50" i="4" s="1"/>
  <c r="F30" i="214"/>
  <c r="I35" i="78"/>
  <c r="E34" i="4" s="1"/>
  <c r="B14" i="214"/>
  <c r="AW41" i="78"/>
  <c r="AX40" i="4" s="1"/>
  <c r="G20" i="214"/>
  <c r="AG46" i="78"/>
  <c r="AF45" i="4" s="1"/>
  <c r="E25" i="214"/>
  <c r="AG34" i="78"/>
  <c r="AF33" i="4" s="1"/>
  <c r="E13" i="214"/>
  <c r="Q43" i="78"/>
  <c r="N42" i="4" s="1"/>
  <c r="C22" i="214"/>
  <c r="BM51" i="78"/>
  <c r="BP50" i="4" s="1"/>
  <c r="I30" i="214"/>
  <c r="DA42" i="78"/>
  <c r="DI41" i="4" s="1"/>
  <c r="N21" i="214"/>
  <c r="CK47" i="78"/>
  <c r="CQ46" i="4" s="1"/>
  <c r="L26" i="214"/>
  <c r="CK37" i="78"/>
  <c r="CQ36" i="4" s="1"/>
  <c r="L16" i="214"/>
  <c r="Y49" i="78"/>
  <c r="D28" i="214"/>
  <c r="AG45" i="78"/>
  <c r="AF44" i="4" s="1"/>
  <c r="E24" i="214"/>
  <c r="E38" s="1"/>
  <c r="BU51" i="78"/>
  <c r="BY50" i="4" s="1"/>
  <c r="J30" i="214"/>
  <c r="BE49" i="78"/>
  <c r="BG48" i="4" s="1"/>
  <c r="H28" i="214"/>
  <c r="BE39" i="78"/>
  <c r="BG38" i="4" s="1"/>
  <c r="H18" i="214"/>
  <c r="AO43" i="78"/>
  <c r="AO42" i="4" s="1"/>
  <c r="F22" i="214"/>
  <c r="Y41" i="78"/>
  <c r="W40" i="4" s="1"/>
  <c r="D20" i="214"/>
  <c r="I46" i="78"/>
  <c r="E45" i="4" s="1"/>
  <c r="B25" i="214"/>
  <c r="I36" i="78"/>
  <c r="E35" i="4" s="1"/>
  <c r="B15" i="214"/>
  <c r="DI41" i="78"/>
  <c r="DR40" i="4" s="1"/>
  <c r="O20" i="214"/>
  <c r="CS43" i="78"/>
  <c r="CZ42" i="4" s="1"/>
  <c r="M22" i="214"/>
  <c r="CC46" i="78"/>
  <c r="CH45" i="4" s="1"/>
  <c r="K25" i="214"/>
  <c r="CK45" i="78"/>
  <c r="CQ44" i="4" s="1"/>
  <c r="L24" i="214"/>
  <c r="DA45" i="78"/>
  <c r="DI44" i="4" s="1"/>
  <c r="N24" i="214"/>
  <c r="AO50" i="78"/>
  <c r="AO49" i="4" s="1"/>
  <c r="F29" i="214"/>
  <c r="AW40" i="78"/>
  <c r="AX39" i="4" s="1"/>
  <c r="G19" i="214"/>
  <c r="CK35" i="78"/>
  <c r="CQ34" i="4" s="1"/>
  <c r="L14" i="214"/>
  <c r="Q50" i="78"/>
  <c r="N49" i="4" s="1"/>
  <c r="C29" i="214"/>
  <c r="BU36" i="78"/>
  <c r="BY35" i="4" s="1"/>
  <c r="J15" i="214"/>
  <c r="BM36" i="78"/>
  <c r="BP35" i="4" s="1"/>
  <c r="I15" i="214"/>
  <c r="BM44" i="78"/>
  <c r="BP43" i="4" s="1"/>
  <c r="I23" i="214"/>
  <c r="BU39" i="78"/>
  <c r="BY38" i="4" s="1"/>
  <c r="J18" i="214"/>
  <c r="CS40" i="78"/>
  <c r="CZ39" i="4" s="1"/>
  <c r="M19" i="214"/>
  <c r="CS50" i="78"/>
  <c r="CZ49" i="4" s="1"/>
  <c r="M29" i="214"/>
  <c r="CC51" i="78"/>
  <c r="CH50" i="4" s="1"/>
  <c r="K30" i="214"/>
  <c r="CS36" i="78"/>
  <c r="CZ35" i="4" s="1"/>
  <c r="M15" i="214"/>
  <c r="AW42" i="78"/>
  <c r="AX41" i="4" s="1"/>
  <c r="G21" i="214"/>
  <c r="AG47" i="78"/>
  <c r="AF46" i="4" s="1"/>
  <c r="E26" i="214"/>
  <c r="AG37" i="78"/>
  <c r="AF36" i="4" s="1"/>
  <c r="E16" i="214"/>
  <c r="Q44" i="78"/>
  <c r="N43" i="4" s="1"/>
  <c r="C23" i="214"/>
  <c r="DA48" i="78"/>
  <c r="DI47" i="4" s="1"/>
  <c r="N27" i="214"/>
  <c r="DA38" i="78"/>
  <c r="DI37" i="4" s="1"/>
  <c r="N17" i="214"/>
  <c r="CK41" i="78"/>
  <c r="CQ40" i="4" s="1"/>
  <c r="L20" i="214"/>
  <c r="BE36" i="78"/>
  <c r="BG35" i="4" s="1"/>
  <c r="H15" i="214"/>
  <c r="Y36" i="78"/>
  <c r="W35" i="4" s="1"/>
  <c r="D15" i="214"/>
  <c r="AW45" i="78"/>
  <c r="AX44" i="4" s="1"/>
  <c r="G24" i="214"/>
  <c r="G38" s="1"/>
  <c r="DI34" i="78"/>
  <c r="DR33" i="4" s="1"/>
  <c r="O13" i="214"/>
  <c r="BE46" i="78"/>
  <c r="BG45" i="4" s="1"/>
  <c r="H25" i="214"/>
  <c r="BE34" i="78"/>
  <c r="BG33" i="4" s="1"/>
  <c r="H13" i="214"/>
  <c r="AO44" i="78"/>
  <c r="AO43" i="4" s="1"/>
  <c r="F23" i="214"/>
  <c r="AG33" i="78"/>
  <c r="AF32" i="4" s="1"/>
  <c r="E12" i="214"/>
  <c r="Y37" i="78"/>
  <c r="W36" i="4" s="1"/>
  <c r="D16" i="214"/>
  <c r="I42" i="78"/>
  <c r="E41" i="4" s="1"/>
  <c r="B21" i="214"/>
  <c r="DI47" i="78"/>
  <c r="DR46" i="4" s="1"/>
  <c r="O26" i="214"/>
  <c r="DI37" i="78"/>
  <c r="DR36" i="4" s="1"/>
  <c r="O16" i="214"/>
  <c r="CS42" i="78"/>
  <c r="CZ41" i="4" s="1"/>
  <c r="M21" i="214"/>
  <c r="CC47" i="78"/>
  <c r="CH46" i="4" s="1"/>
  <c r="K26" i="214"/>
  <c r="BU34" i="78"/>
  <c r="BY33" i="4" s="1"/>
  <c r="J13" i="214"/>
  <c r="BM35" i="78"/>
  <c r="BP34" i="4" s="1"/>
  <c r="I14" i="214"/>
  <c r="BM43" i="78"/>
  <c r="BP42" i="4" s="1"/>
  <c r="I22" i="214"/>
  <c r="BU45" i="78"/>
  <c r="BY44" i="4" s="1"/>
  <c r="J24" i="214"/>
  <c r="DA50" i="78"/>
  <c r="DI49" i="4" s="1"/>
  <c r="N29" i="214"/>
  <c r="BE45" i="78"/>
  <c r="BG44" i="4" s="1"/>
  <c r="H24" i="214"/>
  <c r="CS51" i="78"/>
  <c r="CZ50" i="4" s="1"/>
  <c r="M30" i="214"/>
  <c r="AW48" i="78"/>
  <c r="AX47" i="4" s="1"/>
  <c r="G27" i="214"/>
  <c r="AW38" i="78"/>
  <c r="AX37" i="4" s="1"/>
  <c r="G17" i="214"/>
  <c r="AG43" i="78"/>
  <c r="AF42" i="4" s="1"/>
  <c r="E22" i="214"/>
  <c r="Q46" i="78"/>
  <c r="N45" i="4" s="1"/>
  <c r="C25" i="214"/>
  <c r="Q34" i="78"/>
  <c r="N33" i="4" s="1"/>
  <c r="C13" i="214"/>
  <c r="DA44" i="78"/>
  <c r="DI43" i="4" s="1"/>
  <c r="N23" i="214"/>
  <c r="CK49" i="78"/>
  <c r="CQ48" i="4" s="1"/>
  <c r="L28" i="214"/>
  <c r="CK39" i="78"/>
  <c r="CQ38" i="4" s="1"/>
  <c r="L18" i="214"/>
  <c r="Y47" i="78"/>
  <c r="W46" i="4" s="1"/>
  <c r="D26" i="214"/>
  <c r="DI45" i="78"/>
  <c r="DR44" i="4" s="1"/>
  <c r="O24" i="214"/>
  <c r="O48" s="1"/>
  <c r="DA51" i="78"/>
  <c r="DI50" i="4" s="1"/>
  <c r="N30" i="214"/>
  <c r="BE47" i="78"/>
  <c r="BG46" i="4" s="1"/>
  <c r="H26" i="214"/>
  <c r="BE37" i="78"/>
  <c r="BG36" i="4" s="1"/>
  <c r="H16" i="214"/>
  <c r="AO41" i="78"/>
  <c r="AO40" i="4" s="1"/>
  <c r="F20" i="214"/>
  <c r="Y43" i="78"/>
  <c r="W42" i="4" s="1"/>
  <c r="D22" i="214"/>
  <c r="I48" i="78"/>
  <c r="E47" i="4" s="1"/>
  <c r="B27" i="214"/>
  <c r="I38" i="78"/>
  <c r="E37" i="4" s="1"/>
  <c r="B17" i="214"/>
  <c r="DI43" i="78"/>
  <c r="DR42" i="4" s="1"/>
  <c r="O22" i="214"/>
  <c r="CS46" i="78"/>
  <c r="CZ45" i="4" s="1"/>
  <c r="M25" i="214"/>
  <c r="CC48" i="78"/>
  <c r="CH47" i="4" s="1"/>
  <c r="K27" i="214"/>
  <c r="Q33" i="78"/>
  <c r="N32" i="4" s="1"/>
  <c r="C12" i="214"/>
  <c r="AJ51" i="3"/>
  <c r="D31" i="195"/>
  <c r="CF51" i="3"/>
  <c r="H31" i="195"/>
  <c r="DI33" i="78"/>
  <c r="DR32" i="4" s="1"/>
  <c r="O12" i="214"/>
  <c r="BU30" i="78"/>
  <c r="BY29" i="4" s="1"/>
  <c r="J9" i="214"/>
  <c r="BZ29" i="3"/>
  <c r="CD29" s="1"/>
  <c r="H9" i="210"/>
  <c r="FF27" i="3"/>
  <c r="FJ27" s="1"/>
  <c r="O7" i="210"/>
  <c r="BH52" i="3"/>
  <c r="F32" i="195"/>
  <c r="AJ30" i="3"/>
  <c r="D10" i="195"/>
  <c r="DP27" i="3"/>
  <c r="K7" i="195"/>
  <c r="E48" i="215"/>
  <c r="E45"/>
  <c r="E43"/>
  <c r="E40"/>
  <c r="E38"/>
  <c r="E35"/>
  <c r="H48"/>
  <c r="H43"/>
  <c r="H38"/>
  <c r="H45"/>
  <c r="H40"/>
  <c r="H35"/>
  <c r="I48"/>
  <c r="I45"/>
  <c r="I43"/>
  <c r="I40"/>
  <c r="I38"/>
  <c r="I35"/>
  <c r="D48"/>
  <c r="D43"/>
  <c r="D38"/>
  <c r="D45"/>
  <c r="D40"/>
  <c r="D35"/>
  <c r="G48"/>
  <c r="G45"/>
  <c r="G43"/>
  <c r="G40"/>
  <c r="G38"/>
  <c r="G35"/>
  <c r="F45"/>
  <c r="F40"/>
  <c r="F35"/>
  <c r="F48"/>
  <c r="F43"/>
  <c r="F38"/>
  <c r="K48"/>
  <c r="K45"/>
  <c r="K43"/>
  <c r="K40"/>
  <c r="K38"/>
  <c r="K35"/>
  <c r="FL29" i="3"/>
  <c r="O9" i="195"/>
  <c r="AO52" i="78"/>
  <c r="AO51" i="4" s="1"/>
  <c r="F31" i="214"/>
  <c r="BU53" i="78"/>
  <c r="BY52" i="4" s="1"/>
  <c r="J32" i="214"/>
  <c r="I33" i="78"/>
  <c r="E32" i="4" s="1"/>
  <c r="B12" i="214"/>
  <c r="EH33" i="3"/>
  <c r="EL33" s="1"/>
  <c r="M13" i="210"/>
  <c r="Q52" i="78"/>
  <c r="N51" i="4" s="1"/>
  <c r="C31" i="214"/>
  <c r="F27" i="3"/>
  <c r="J27" s="1"/>
  <c r="B7" i="210"/>
  <c r="R28" i="3"/>
  <c r="V28" s="1"/>
  <c r="C8" i="210"/>
  <c r="Y54" i="78"/>
  <c r="W53" i="4" s="1"/>
  <c r="D33" i="214"/>
  <c r="CS54" i="78"/>
  <c r="CZ53" i="4" s="1"/>
  <c r="M33" i="214"/>
  <c r="CS33" i="78"/>
  <c r="CZ32" i="4" s="1"/>
  <c r="M12" i="214"/>
  <c r="EZ27" i="3"/>
  <c r="N7" i="195"/>
  <c r="X29" i="3"/>
  <c r="C9" i="195"/>
  <c r="EN34" i="3"/>
  <c r="M14" i="195"/>
  <c r="CF31" i="3"/>
  <c r="H11" i="195"/>
  <c r="CR28" i="3"/>
  <c r="I8" i="195"/>
  <c r="J48" i="214"/>
  <c r="J43"/>
  <c r="J38"/>
  <c r="L48"/>
  <c r="L43"/>
  <c r="L38"/>
  <c r="G48"/>
  <c r="G43"/>
  <c r="O43"/>
  <c r="O38"/>
  <c r="F38"/>
  <c r="B48"/>
  <c r="E48"/>
  <c r="E43"/>
  <c r="I48"/>
  <c r="I43"/>
  <c r="I38"/>
  <c r="N8" i="13"/>
  <c r="N8" i="12"/>
  <c r="N16" i="13"/>
  <c r="N16" i="12"/>
  <c r="N7"/>
  <c r="N7" i="13"/>
  <c r="N11"/>
  <c r="N11" i="12"/>
  <c r="N6" i="13"/>
  <c r="N6" i="12"/>
  <c r="N10" i="13"/>
  <c r="N10" i="12"/>
  <c r="N14" i="13"/>
  <c r="N14" i="12"/>
  <c r="N22" i="13"/>
  <c r="P22" s="1"/>
  <c r="N22" i="12"/>
  <c r="P22" s="1"/>
  <c r="AP53" i="10"/>
  <c r="AP55" s="1"/>
  <c r="AS56" i="11"/>
  <c r="AY28" i="76"/>
  <c r="BC29"/>
  <c r="DS28"/>
  <c r="DW29"/>
  <c r="Q30" i="82"/>
  <c r="S30" i="78"/>
  <c r="Q10" i="47"/>
  <c r="R9"/>
  <c r="E8" i="46" s="1"/>
  <c r="DM29" i="76"/>
  <c r="DI28"/>
  <c r="DG28" s="1"/>
  <c r="DK28" s="1"/>
  <c r="J23" i="35"/>
  <c r="J23" i="31"/>
  <c r="J24" i="32" s="1"/>
  <c r="J24" i="38" s="1"/>
  <c r="J23" i="34"/>
  <c r="AG31" i="82"/>
  <c r="AK31" i="78"/>
  <c r="H30" i="76"/>
  <c r="D29"/>
  <c r="C30"/>
  <c r="G30" s="1"/>
  <c r="CG9" i="4"/>
  <c r="K9" i="50"/>
  <c r="D9" i="4"/>
  <c r="B9" i="50"/>
  <c r="AG28" i="76"/>
  <c r="AK29"/>
  <c r="CR31" i="82"/>
  <c r="DE31" i="78"/>
  <c r="Z28" i="76"/>
  <c r="V27"/>
  <c r="B24" i="33"/>
  <c r="B25" i="37"/>
  <c r="B25" i="40" s="1"/>
  <c r="B25" i="28" s="1"/>
  <c r="Q25" i="27" s="1"/>
  <c r="B25" i="36"/>
  <c r="B25" i="39" s="1"/>
  <c r="B25" i="27" s="1"/>
  <c r="J25" i="33"/>
  <c r="J26" i="36"/>
  <c r="J26" i="39" s="1"/>
  <c r="J26" i="27" s="1"/>
  <c r="J26" i="37"/>
  <c r="J26" i="40" s="1"/>
  <c r="J26" i="28" s="1"/>
  <c r="M30" i="60"/>
  <c r="M30" i="59" s="1"/>
  <c r="X31" i="7" s="1"/>
  <c r="M11" i="228" s="1"/>
  <c r="M29" i="61"/>
  <c r="C26" i="36"/>
  <c r="C26" i="39" s="1"/>
  <c r="C26" i="27" s="1"/>
  <c r="C26" i="37"/>
  <c r="C26" i="40" s="1"/>
  <c r="C26" i="28" s="1"/>
  <c r="R26" i="27" s="1"/>
  <c r="C25" i="33"/>
  <c r="L8" i="66"/>
  <c r="CT11" i="11"/>
  <c r="L9" i="53"/>
  <c r="C32" i="82"/>
  <c r="C32" i="78"/>
  <c r="O53" i="10"/>
  <c r="O55" s="1"/>
  <c r="R56" i="11"/>
  <c r="B5" i="60"/>
  <c r="B5" i="59" s="1"/>
  <c r="B6" i="7" s="1"/>
  <c r="B4" i="61"/>
  <c r="DH9" i="4"/>
  <c r="N9" i="50"/>
  <c r="AS53" i="10"/>
  <c r="AS55" s="1"/>
  <c r="AO56" i="11"/>
  <c r="AT56"/>
  <c r="AM54"/>
  <c r="N25" i="40"/>
  <c r="N25" i="28" s="1"/>
  <c r="AC25" i="110"/>
  <c r="AC25" i="111" s="1"/>
  <c r="BL26" i="105" s="1"/>
  <c r="BM26" s="1"/>
  <c r="Z31" i="82"/>
  <c r="AC31" i="78"/>
  <c r="BS30" i="76"/>
  <c r="BO29"/>
  <c r="BN30"/>
  <c r="BR30" s="1"/>
  <c r="AJ29"/>
  <c r="AF28"/>
  <c r="AD29"/>
  <c r="AH29" s="1"/>
  <c r="CY28"/>
  <c r="DC29"/>
  <c r="CB27"/>
  <c r="BX26"/>
  <c r="BJ28"/>
  <c r="BF27"/>
  <c r="D30" i="78"/>
  <c r="D30" i="82"/>
  <c r="K21" i="76"/>
  <c r="C19" i="64"/>
  <c r="B32" i="82"/>
  <c r="B32" i="78"/>
  <c r="R53" i="10"/>
  <c r="R55" s="1"/>
  <c r="N56" i="11"/>
  <c r="AW24" i="76"/>
  <c r="BA25"/>
  <c r="CZ28"/>
  <c r="DD29"/>
  <c r="CY9" i="4"/>
  <c r="M9" i="50"/>
  <c r="BF9" i="4"/>
  <c r="H9" i="50"/>
  <c r="AX54" i="11"/>
  <c r="AY53" i="10"/>
  <c r="AY55" s="1"/>
  <c r="BB56" i="11"/>
  <c r="Q53" i="10"/>
  <c r="Q55" s="1"/>
  <c r="L56" i="11"/>
  <c r="N23" i="33"/>
  <c r="N24" i="37"/>
  <c r="N24" i="36"/>
  <c r="N24" i="39" s="1"/>
  <c r="N24" i="27" s="1"/>
  <c r="CP30" i="82"/>
  <c r="DC30" i="78"/>
  <c r="AY32" i="82"/>
  <c r="BF32" i="78"/>
  <c r="W31" i="82"/>
  <c r="Z31" i="78"/>
  <c r="M30" i="71"/>
  <c r="M30" i="70"/>
  <c r="CI30" i="82"/>
  <c r="CU30" i="78"/>
  <c r="M32" i="40"/>
  <c r="M32" i="28" s="1"/>
  <c r="Z32" i="110"/>
  <c r="Z32" i="111" s="1"/>
  <c r="BG33" i="105" s="1"/>
  <c r="BH33" s="1"/>
  <c r="D26" i="40"/>
  <c r="D26" i="28" s="1"/>
  <c r="S26" i="27" s="1"/>
  <c r="E26" i="110"/>
  <c r="E26" i="111" s="1"/>
  <c r="N27" i="105" s="1"/>
  <c r="O27" s="1"/>
  <c r="AN31" i="82"/>
  <c r="AS31" i="78"/>
  <c r="M31" i="34"/>
  <c r="M31" i="36" s="1"/>
  <c r="M31" i="39" s="1"/>
  <c r="M31" i="27" s="1"/>
  <c r="M31" i="35"/>
  <c r="M31" i="37" s="1"/>
  <c r="U9" i="47"/>
  <c r="V8"/>
  <c r="F7" i="46" s="1"/>
  <c r="CJ31" i="82"/>
  <c r="CL31" s="1"/>
  <c r="CN31" s="1"/>
  <c r="CV31" i="78"/>
  <c r="CX31" s="1"/>
  <c r="CZ31" s="1"/>
  <c r="AQ53" i="10"/>
  <c r="AQ55" s="1"/>
  <c r="AQ56" i="11"/>
  <c r="H10" i="47"/>
  <c r="I9"/>
  <c r="C8" i="46" s="1"/>
  <c r="DU28" i="76"/>
  <c r="DQ27"/>
  <c r="AZ32" i="82"/>
  <c r="BG32" i="78"/>
  <c r="D25" i="37"/>
  <c r="D25" i="36"/>
  <c r="D25" i="39" s="1"/>
  <c r="D25" i="27" s="1"/>
  <c r="D24" i="33"/>
  <c r="Y31" i="82"/>
  <c r="AB31" i="78"/>
  <c r="CB31" i="82"/>
  <c r="CM31" i="78"/>
  <c r="BG29" i="82"/>
  <c r="BJ29" s="1"/>
  <c r="BL29" s="1"/>
  <c r="BO29" i="78"/>
  <c r="BR29" s="1"/>
  <c r="BT29" s="1"/>
  <c r="AS30" i="82"/>
  <c r="AY30" i="78"/>
  <c r="DL28" i="76"/>
  <c r="DH27"/>
  <c r="AT29"/>
  <c r="AP28"/>
  <c r="I28"/>
  <c r="E27"/>
  <c r="AL10" i="47"/>
  <c r="AM9"/>
  <c r="J8" i="46" s="1"/>
  <c r="Z9" i="47"/>
  <c r="G8" i="46" s="1"/>
  <c r="Y10" i="47"/>
  <c r="P53" i="10"/>
  <c r="P55" s="1"/>
  <c r="P56" i="11"/>
  <c r="AL27" i="82"/>
  <c r="AQ27" i="78"/>
  <c r="CC31" i="82"/>
  <c r="CN31" i="78"/>
  <c r="D9" i="50"/>
  <c r="V9" i="4"/>
  <c r="B7" i="73"/>
  <c r="M8" i="49"/>
  <c r="B8"/>
  <c r="H8"/>
  <c r="N8"/>
  <c r="O6" i="45"/>
  <c r="I8" i="49"/>
  <c r="I8" i="50" s="1"/>
  <c r="C8" i="49"/>
  <c r="C8" i="50" s="1"/>
  <c r="L8" i="49"/>
  <c r="L8" i="50" s="1"/>
  <c r="J8" i="49"/>
  <c r="J8" i="50" s="1"/>
  <c r="E8" i="49"/>
  <c r="E8" i="50" s="1"/>
  <c r="AD8" i="90"/>
  <c r="F8" i="49"/>
  <c r="F8" i="50" s="1"/>
  <c r="K8" i="49"/>
  <c r="G8"/>
  <c r="G8" i="50" s="1"/>
  <c r="D8" i="49"/>
  <c r="DG29" i="76"/>
  <c r="DK29" s="1"/>
  <c r="DF32" i="78"/>
  <c r="DH32" s="1"/>
  <c r="BH53" i="3"/>
  <c r="AZ54" i="11"/>
  <c r="BH53" i="9"/>
  <c r="BH56" s="1"/>
  <c r="AL56"/>
  <c r="AN53"/>
  <c r="AN56" s="1"/>
  <c r="AI53"/>
  <c r="AI56" s="1"/>
  <c r="N20" i="13"/>
  <c r="N20" i="12"/>
  <c r="N23"/>
  <c r="P23" s="1"/>
  <c r="N23" i="13"/>
  <c r="P23" s="1"/>
  <c r="N18" i="12"/>
  <c r="N18" i="13"/>
  <c r="N4"/>
  <c r="N4" i="12"/>
  <c r="N5" i="13"/>
  <c r="N5" i="12"/>
  <c r="N9" i="13"/>
  <c r="N9" i="12"/>
  <c r="N17"/>
  <c r="N17" i="13"/>
  <c r="N21"/>
  <c r="P21" s="1"/>
  <c r="N21" i="12"/>
  <c r="P21" s="1"/>
  <c r="BT31" i="5"/>
  <c r="L11" i="216" s="1"/>
  <c r="L9" i="140"/>
  <c r="E25"/>
  <c r="W47" i="5"/>
  <c r="AK32"/>
  <c r="G10" i="140"/>
  <c r="Z24" i="5"/>
  <c r="X56"/>
  <c r="B23" i="140"/>
  <c r="AD24" i="5"/>
  <c r="F4" i="216" s="1"/>
  <c r="F4" i="140"/>
  <c r="W24" i="5"/>
  <c r="E4" i="216" s="1"/>
  <c r="E4" i="140"/>
  <c r="I3"/>
  <c r="BD23" i="5"/>
  <c r="BD21"/>
  <c r="BD19"/>
  <c r="BD17"/>
  <c r="BD15"/>
  <c r="BD13"/>
  <c r="BD11"/>
  <c r="BD9"/>
  <c r="BD7"/>
  <c r="BD5"/>
  <c r="BD4"/>
  <c r="BD22"/>
  <c r="BD20"/>
  <c r="BD18"/>
  <c r="BD16"/>
  <c r="BD14"/>
  <c r="BD12"/>
  <c r="BD10"/>
  <c r="BD8"/>
  <c r="BD6"/>
  <c r="N19" i="12"/>
  <c r="N12"/>
  <c r="N13"/>
  <c r="C29" i="140"/>
  <c r="I51" i="5"/>
  <c r="C31" i="216" s="1"/>
  <c r="I32" i="143"/>
  <c r="BB56" i="5"/>
  <c r="AG24"/>
  <c r="AH19" s="1"/>
  <c r="AE56"/>
  <c r="H32" i="143"/>
  <c r="H33" s="1"/>
  <c r="AU56" i="5"/>
  <c r="B32" i="140"/>
  <c r="B33" s="1"/>
  <c r="B56" i="5"/>
  <c r="AZ24" i="3"/>
  <c r="AY56"/>
  <c r="J53"/>
  <c r="E58"/>
  <c r="AV24" i="6"/>
  <c r="R47"/>
  <c r="M41"/>
  <c r="AQ24"/>
  <c r="BP33"/>
  <c r="W47"/>
  <c r="BA31"/>
  <c r="AB52"/>
  <c r="AB41"/>
  <c r="AV47"/>
  <c r="BF52"/>
  <c r="AG29"/>
  <c r="AQ45"/>
  <c r="C39"/>
  <c r="AB43"/>
  <c r="BF27"/>
  <c r="H51"/>
  <c r="H45"/>
  <c r="AV45"/>
  <c r="C52"/>
  <c r="AL34"/>
  <c r="M26"/>
  <c r="BP40"/>
  <c r="AQ32"/>
  <c r="M48"/>
  <c r="BP38"/>
  <c r="BA46"/>
  <c r="AG46"/>
  <c r="W30"/>
  <c r="C44"/>
  <c r="AB49"/>
  <c r="BA36"/>
  <c r="AL44"/>
  <c r="AB28"/>
  <c r="H28"/>
  <c r="BP26"/>
  <c r="AB26"/>
  <c r="AQ50"/>
  <c r="AQ40"/>
  <c r="R32"/>
  <c r="M51"/>
  <c r="AG53"/>
  <c r="M33"/>
  <c r="BP41"/>
  <c r="BP47"/>
  <c r="AL33"/>
  <c r="BK52"/>
  <c r="BP34"/>
  <c r="BA42"/>
  <c r="AQ26"/>
  <c r="AB34"/>
  <c r="M42"/>
  <c r="C48"/>
  <c r="R49"/>
  <c r="BF40"/>
  <c r="AQ48"/>
  <c r="AG32"/>
  <c r="R40"/>
  <c r="C26"/>
  <c r="BP46"/>
  <c r="BK38"/>
  <c r="BF30"/>
  <c r="AV46"/>
  <c r="AQ38"/>
  <c r="AL30"/>
  <c r="AB46"/>
  <c r="W38"/>
  <c r="R30"/>
  <c r="H46"/>
  <c r="C36"/>
  <c r="BF49"/>
  <c r="BP36"/>
  <c r="BK28"/>
  <c r="BA44"/>
  <c r="AV36"/>
  <c r="AQ28"/>
  <c r="AG44"/>
  <c r="AB36"/>
  <c r="W28"/>
  <c r="M44"/>
  <c r="H36"/>
  <c r="C46"/>
  <c r="W51"/>
  <c r="BP42"/>
  <c r="BF26"/>
  <c r="AQ34"/>
  <c r="AB42"/>
  <c r="R26"/>
  <c r="C40"/>
  <c r="AL49"/>
  <c r="BF48"/>
  <c r="AV32"/>
  <c r="AG40"/>
  <c r="R48"/>
  <c r="H32"/>
  <c r="AL51"/>
  <c r="BF53"/>
  <c r="AL53"/>
  <c r="R53"/>
  <c r="H24"/>
  <c r="H58" s="1"/>
  <c r="AG33"/>
  <c r="BK33"/>
  <c r="H31"/>
  <c r="AG39"/>
  <c r="BK39"/>
  <c r="R52"/>
  <c r="H33"/>
  <c r="W24"/>
  <c r="AG41"/>
  <c r="AV33"/>
  <c r="BK24"/>
  <c r="AQ25"/>
  <c r="C27"/>
  <c r="R39"/>
  <c r="AG31"/>
  <c r="AQ47"/>
  <c r="BF39"/>
  <c r="R25"/>
  <c r="AV51"/>
  <c r="BP52"/>
  <c r="R24"/>
  <c r="AQ33"/>
  <c r="BP24"/>
  <c r="H47"/>
  <c r="AL31"/>
  <c r="BF47"/>
  <c r="R50"/>
  <c r="M29"/>
  <c r="W45"/>
  <c r="AL37"/>
  <c r="BA29"/>
  <c r="BK45"/>
  <c r="H43"/>
  <c r="W35"/>
  <c r="AL27"/>
  <c r="AV43"/>
  <c r="BK35"/>
  <c r="BP49"/>
  <c r="AG52"/>
  <c r="C37"/>
  <c r="R29"/>
  <c r="AB45"/>
  <c r="AQ37"/>
  <c r="BF29"/>
  <c r="BP45"/>
  <c r="C47"/>
  <c r="M43"/>
  <c r="AB35"/>
  <c r="AQ27"/>
  <c r="BA43"/>
  <c r="BP35"/>
  <c r="AQ52"/>
  <c r="AV58"/>
  <c r="R41"/>
  <c r="BA25"/>
  <c r="AV31"/>
  <c r="C24"/>
  <c r="AB33"/>
  <c r="BA41"/>
  <c r="AB50"/>
  <c r="M31"/>
  <c r="AL39"/>
  <c r="BK47"/>
  <c r="C41"/>
  <c r="BF24"/>
  <c r="W39"/>
  <c r="AL25"/>
  <c r="C29"/>
  <c r="R37"/>
  <c r="BF37"/>
  <c r="M25"/>
  <c r="R27"/>
  <c r="AQ35"/>
  <c r="BP43"/>
  <c r="BA51"/>
  <c r="W37"/>
  <c r="AL29"/>
  <c r="BK37"/>
  <c r="H35"/>
  <c r="W27"/>
  <c r="AG43"/>
  <c r="AV35"/>
  <c r="BK27"/>
  <c r="BF25"/>
  <c r="BF51"/>
  <c r="BK42"/>
  <c r="BA26"/>
  <c r="W42"/>
  <c r="H50"/>
  <c r="BA48"/>
  <c r="AB40"/>
  <c r="C42"/>
  <c r="AV49"/>
  <c r="BK30"/>
  <c r="AV38"/>
  <c r="AQ30"/>
  <c r="AB38"/>
  <c r="M46"/>
  <c r="H38"/>
  <c r="BP28"/>
  <c r="BF44"/>
  <c r="AV28"/>
  <c r="AG36"/>
  <c r="R44"/>
  <c r="M36"/>
  <c r="BA50"/>
  <c r="BA34"/>
  <c r="AL42"/>
  <c r="M34"/>
  <c r="BP48"/>
  <c r="BF32"/>
  <c r="AB48"/>
  <c r="C34"/>
  <c r="BA53"/>
  <c r="M53"/>
  <c r="AL41"/>
  <c r="M39"/>
  <c r="AL47"/>
  <c r="M24"/>
  <c r="W41"/>
  <c r="BA24"/>
  <c r="BK41"/>
  <c r="H39"/>
  <c r="W31"/>
  <c r="AG47"/>
  <c r="AV39"/>
  <c r="BK31"/>
  <c r="BK25"/>
  <c r="H52"/>
  <c r="R51"/>
  <c r="W33"/>
  <c r="AV41"/>
  <c r="W25"/>
  <c r="R31"/>
  <c r="AQ39"/>
  <c r="BP31"/>
  <c r="AL52"/>
  <c r="C45"/>
  <c r="M45"/>
  <c r="AB37"/>
  <c r="AQ29"/>
  <c r="BA45"/>
  <c r="BP37"/>
  <c r="AV50"/>
  <c r="M35"/>
  <c r="AB27"/>
  <c r="AL43"/>
  <c r="BA35"/>
  <c r="BP27"/>
  <c r="BA52"/>
  <c r="H29"/>
  <c r="R45"/>
  <c r="AG37"/>
  <c r="AV29"/>
  <c r="BF45"/>
  <c r="AG25"/>
  <c r="C31"/>
  <c r="R35"/>
  <c r="AG27"/>
  <c r="AQ43"/>
  <c r="BF35"/>
  <c r="H25"/>
  <c r="AB51"/>
  <c r="C49"/>
  <c r="BF34"/>
  <c r="AQ42"/>
  <c r="AG26"/>
  <c r="R34"/>
  <c r="C32"/>
  <c r="BK49"/>
  <c r="BK32"/>
  <c r="AV40"/>
  <c r="AG48"/>
  <c r="W32"/>
  <c r="H40"/>
  <c r="M49"/>
  <c r="BK46"/>
  <c r="BF38"/>
  <c r="BA30"/>
  <c r="AQ46"/>
  <c r="AL38"/>
  <c r="AG30"/>
  <c r="W46"/>
  <c r="R38"/>
  <c r="M30"/>
  <c r="C28"/>
  <c r="W50"/>
  <c r="BP25"/>
  <c r="BP44"/>
  <c r="BK36"/>
  <c r="BF28"/>
  <c r="AV44"/>
  <c r="AQ36"/>
  <c r="AL28"/>
  <c r="AB44"/>
  <c r="W36"/>
  <c r="R28"/>
  <c r="H44"/>
  <c r="C38"/>
  <c r="W49"/>
  <c r="BF42"/>
  <c r="AV26"/>
  <c r="AG34"/>
  <c r="R42"/>
  <c r="H26"/>
  <c r="BK40"/>
  <c r="AV48"/>
  <c r="AL32"/>
  <c r="W40"/>
  <c r="H48"/>
  <c r="AG51"/>
  <c r="BK53"/>
  <c r="AQ53"/>
  <c r="W53"/>
  <c r="C53"/>
  <c r="AL50"/>
  <c r="AB24"/>
  <c r="AB58" s="1"/>
  <c r="BA33"/>
  <c r="BP50"/>
  <c r="AB31"/>
  <c r="BA39"/>
  <c r="C51"/>
  <c r="C33"/>
  <c r="R33"/>
  <c r="AG24"/>
  <c r="AQ41"/>
  <c r="BF33"/>
  <c r="C25"/>
  <c r="C43"/>
  <c r="M47"/>
  <c r="AB39"/>
  <c r="AQ31"/>
  <c r="BA47"/>
  <c r="BP39"/>
  <c r="AV52"/>
  <c r="H41"/>
  <c r="AL24"/>
  <c r="BF41"/>
  <c r="C35"/>
  <c r="AB47"/>
  <c r="BF31"/>
  <c r="AQ51"/>
  <c r="H37"/>
  <c r="W29"/>
  <c r="AG45"/>
  <c r="AV37"/>
  <c r="BK29"/>
  <c r="AV25"/>
  <c r="H27"/>
  <c r="R43"/>
  <c r="AG35"/>
  <c r="AV27"/>
  <c r="BF43"/>
  <c r="AB25"/>
  <c r="M52"/>
  <c r="BF50"/>
  <c r="M37"/>
  <c r="AB29"/>
  <c r="AL45"/>
  <c r="BA37"/>
  <c r="BP29"/>
  <c r="M27"/>
  <c r="W43"/>
  <c r="AL35"/>
  <c r="BA27"/>
  <c r="BK43"/>
  <c r="W52"/>
  <c r="O56" i="4"/>
  <c r="DA56"/>
  <c r="BQ56"/>
  <c r="X56"/>
  <c r="AY56"/>
  <c r="CI56"/>
  <c r="DJ56"/>
  <c r="CR56"/>
  <c r="AP56"/>
  <c r="F56"/>
  <c r="BZ56"/>
  <c r="AG56"/>
  <c r="BH56"/>
  <c r="AB56" i="9"/>
  <c r="AD53"/>
  <c r="AD56" s="1"/>
  <c r="AT24" i="3"/>
  <c r="E4" i="195" s="1"/>
  <c r="AV25" i="3"/>
  <c r="AB53"/>
  <c r="AB56" s="1"/>
  <c r="AB52"/>
  <c r="BX52"/>
  <c r="DH52"/>
  <c r="BC52" i="9"/>
  <c r="BH52"/>
  <c r="AD52"/>
  <c r="AN52"/>
  <c r="AI52"/>
  <c r="J52" i="3"/>
  <c r="B32" i="195" s="1"/>
  <c r="J35" i="55"/>
  <c r="AP36" i="9"/>
  <c r="J37" i="65"/>
  <c r="AO37" i="62" s="1"/>
  <c r="J37" s="1"/>
  <c r="AO36"/>
  <c r="J36" s="1"/>
  <c r="N22" i="55"/>
  <c r="BJ23" i="9"/>
  <c r="AS20" i="62"/>
  <c r="N21"/>
  <c r="E21" i="55"/>
  <c r="Q22" i="9"/>
  <c r="AJ19" i="62"/>
  <c r="E20"/>
  <c r="C22" i="55"/>
  <c r="G23" i="9"/>
  <c r="AH20" i="62"/>
  <c r="C21"/>
  <c r="BP44" i="82"/>
  <c r="BY44" i="78"/>
  <c r="CI41" i="76"/>
  <c r="CM42"/>
  <c r="BO44" i="82"/>
  <c r="BX44" i="78"/>
  <c r="CH41" i="76"/>
  <c r="CL42"/>
  <c r="BN44" i="82"/>
  <c r="BW44" i="78"/>
  <c r="CG41" i="76"/>
  <c r="CK42"/>
  <c r="BM44" i="82"/>
  <c r="BV44" i="78"/>
  <c r="BZ44" s="1"/>
  <c r="CB44" s="1"/>
  <c r="CF41" i="76"/>
  <c r="CJ42"/>
  <c r="I17" i="58"/>
  <c r="P19" i="7"/>
  <c r="Q19" s="1"/>
  <c r="BN19" i="10" s="1"/>
  <c r="BR19" s="1"/>
  <c r="I18" i="57"/>
  <c r="BQ45" i="82"/>
  <c r="BS45" s="1"/>
  <c r="E16" i="64"/>
  <c r="AC18" i="76"/>
  <c r="F16" i="6"/>
  <c r="B16" i="10" s="1"/>
  <c r="F16" s="1"/>
  <c r="P15" i="6"/>
  <c r="T15" i="10" s="1"/>
  <c r="P23" i="6"/>
  <c r="T23" i="10" s="1"/>
  <c r="X23" s="1"/>
  <c r="AJ9" i="6"/>
  <c r="BD9" i="10" s="1"/>
  <c r="BH9" s="1"/>
  <c r="AY12" i="6"/>
  <c r="CE12" i="10" s="1"/>
  <c r="BI4" i="6"/>
  <c r="CW4" i="10" s="1"/>
  <c r="BI11" i="6"/>
  <c r="CW11" i="10" s="1"/>
  <c r="DA11" s="1"/>
  <c r="BN10" i="6"/>
  <c r="DF10" i="10" s="1"/>
  <c r="BS15" i="6"/>
  <c r="DO15" i="10" s="1"/>
  <c r="DS15" s="1"/>
  <c r="F8" i="6"/>
  <c r="B8" i="10" s="1"/>
  <c r="F8" s="1"/>
  <c r="P17" i="6"/>
  <c r="T17" i="10" s="1"/>
  <c r="X17" s="1"/>
  <c r="AJ17" i="6"/>
  <c r="BD17" i="10" s="1"/>
  <c r="BH17" s="1"/>
  <c r="AY22" i="6"/>
  <c r="CE22" i="10" s="1"/>
  <c r="CI22" s="1"/>
  <c r="AY17" i="6"/>
  <c r="CE17" i="10" s="1"/>
  <c r="CI17" s="1"/>
  <c r="BI23" i="6"/>
  <c r="CW23" i="10" s="1"/>
  <c r="DA23" s="1"/>
  <c r="BN6" i="6"/>
  <c r="DF6" i="10" s="1"/>
  <c r="BS7" i="6"/>
  <c r="DO7" i="10" s="1"/>
  <c r="F12" i="6"/>
  <c r="B12" i="10" s="1"/>
  <c r="F12" s="1"/>
  <c r="F21" i="6"/>
  <c r="B21" i="10" s="1"/>
  <c r="F21" s="1"/>
  <c r="P12" i="6"/>
  <c r="T12" i="10" s="1"/>
  <c r="AJ6" i="6"/>
  <c r="BD6" i="10" s="1"/>
  <c r="BH6" s="1"/>
  <c r="AY23" i="6"/>
  <c r="CE23" i="10" s="1"/>
  <c r="CI23" s="1"/>
  <c r="AY19" i="6"/>
  <c r="CE19" i="10" s="1"/>
  <c r="CI19" s="1"/>
  <c r="BI9" i="6"/>
  <c r="CW9" i="10" s="1"/>
  <c r="DA9" s="1"/>
  <c r="BN17" i="6"/>
  <c r="DF17" i="10" s="1"/>
  <c r="BS17" i="6"/>
  <c r="DO17" i="10" s="1"/>
  <c r="DS17" s="1"/>
  <c r="F15" i="6"/>
  <c r="B15" i="10" s="1"/>
  <c r="F15" s="1"/>
  <c r="P19" i="6"/>
  <c r="T19" i="10" s="1"/>
  <c r="X19" s="1"/>
  <c r="P20" i="6"/>
  <c r="T20" i="10" s="1"/>
  <c r="X20" s="1"/>
  <c r="AJ19" i="6"/>
  <c r="BD19" i="10" s="1"/>
  <c r="BH19" s="1"/>
  <c r="AY5" i="6"/>
  <c r="CE5" i="10" s="1"/>
  <c r="BI14" i="6"/>
  <c r="CW14" i="10" s="1"/>
  <c r="DA14" s="1"/>
  <c r="BN8" i="6"/>
  <c r="DF8" i="10" s="1"/>
  <c r="BS9" i="6"/>
  <c r="DO9" i="10" s="1"/>
  <c r="BS20" i="6"/>
  <c r="DO20" i="10" s="1"/>
  <c r="DS20" s="1"/>
  <c r="BS22" i="6"/>
  <c r="DO22" i="10" s="1"/>
  <c r="DS22" s="1"/>
  <c r="BS10" i="6"/>
  <c r="DO10" i="10" s="1"/>
  <c r="BN9" i="6"/>
  <c r="DF9" i="10" s="1"/>
  <c r="BI15" i="6"/>
  <c r="CW15" i="10" s="1"/>
  <c r="DA15" s="1"/>
  <c r="AY7" i="6"/>
  <c r="CE7" i="10" s="1"/>
  <c r="AJ8" i="6"/>
  <c r="BD8" i="10" s="1"/>
  <c r="BH8" s="1"/>
  <c r="P5" i="6"/>
  <c r="T5" i="10" s="1"/>
  <c r="F4" i="6"/>
  <c r="B4" i="10" s="1"/>
  <c r="F14" i="6"/>
  <c r="B14" i="10" s="1"/>
  <c r="F14" s="1"/>
  <c r="BS23" i="6"/>
  <c r="DO23" i="10" s="1"/>
  <c r="DS23" s="1"/>
  <c r="BN18" i="6"/>
  <c r="DF18" i="10" s="1"/>
  <c r="BI8" i="6"/>
  <c r="CW8" i="10" s="1"/>
  <c r="DA8" s="1"/>
  <c r="AY21" i="6"/>
  <c r="CE21" i="10" s="1"/>
  <c r="CI21" s="1"/>
  <c r="AJ21" i="6"/>
  <c r="BD21" i="10" s="1"/>
  <c r="BH21" s="1"/>
  <c r="AJ15" i="6"/>
  <c r="BD15" i="10" s="1"/>
  <c r="BH15" s="1"/>
  <c r="P8" i="6"/>
  <c r="T8" i="10" s="1"/>
  <c r="F19" i="6"/>
  <c r="B19" i="10" s="1"/>
  <c r="F19" s="1"/>
  <c r="BN20" i="6"/>
  <c r="DF20" i="10" s="1"/>
  <c r="BS8" i="6"/>
  <c r="DO8" i="10" s="1"/>
  <c r="BN7" i="6"/>
  <c r="DF7" i="10" s="1"/>
  <c r="BI20" i="6"/>
  <c r="CW20" i="10" s="1"/>
  <c r="DA20" s="1"/>
  <c r="AY18" i="6"/>
  <c r="CE18" i="10" s="1"/>
  <c r="CI18" s="1"/>
  <c r="AJ20" i="6"/>
  <c r="BD20" i="10" s="1"/>
  <c r="BH20" s="1"/>
  <c r="P21" i="6"/>
  <c r="T21" i="10" s="1"/>
  <c r="X21" s="1"/>
  <c r="P18" i="6"/>
  <c r="T18" i="10" s="1"/>
  <c r="X18" s="1"/>
  <c r="F7" i="6"/>
  <c r="B7" i="10" s="1"/>
  <c r="F7" s="1"/>
  <c r="BS14" i="6"/>
  <c r="DO14" i="10" s="1"/>
  <c r="DS14" s="1"/>
  <c r="BN16" i="6"/>
  <c r="DF16" i="10" s="1"/>
  <c r="BI10" i="6"/>
  <c r="CW10" i="10" s="1"/>
  <c r="DA10" s="1"/>
  <c r="BI18" i="6"/>
  <c r="CW18" i="10" s="1"/>
  <c r="DA18" s="1"/>
  <c r="AY13" i="6"/>
  <c r="CE13" i="10" s="1"/>
  <c r="AJ7" i="6"/>
  <c r="BD7" i="10" s="1"/>
  <c r="BH7" s="1"/>
  <c r="P11" i="6"/>
  <c r="T11" i="10" s="1"/>
  <c r="F23" i="6"/>
  <c r="B23" i="10" s="1"/>
  <c r="F23" s="1"/>
  <c r="F13" i="6"/>
  <c r="B13" i="10" s="1"/>
  <c r="F13" s="1"/>
  <c r="F11" i="6"/>
  <c r="B11" i="10" s="1"/>
  <c r="F11" s="1"/>
  <c r="F17" i="6"/>
  <c r="B17" i="10" s="1"/>
  <c r="F17" s="1"/>
  <c r="P9" i="6"/>
  <c r="T9" i="10" s="1"/>
  <c r="AJ13" i="6"/>
  <c r="BD13" i="10" s="1"/>
  <c r="BH13" s="1"/>
  <c r="AJ18" i="6"/>
  <c r="BD18" i="10" s="1"/>
  <c r="BH18" s="1"/>
  <c r="AY6" i="6"/>
  <c r="CE6" i="10" s="1"/>
  <c r="BI7" i="6"/>
  <c r="CW7" i="10" s="1"/>
  <c r="BI21" i="6"/>
  <c r="CW21" i="10" s="1"/>
  <c r="DA21" s="1"/>
  <c r="BN19" i="6"/>
  <c r="DF19" i="10" s="1"/>
  <c r="BS21" i="6"/>
  <c r="DO21" i="10" s="1"/>
  <c r="DS21" s="1"/>
  <c r="F22" i="6"/>
  <c r="B22" i="10" s="1"/>
  <c r="F22" s="1"/>
  <c r="P13" i="6"/>
  <c r="T13" i="10" s="1"/>
  <c r="AJ5" i="6"/>
  <c r="BD5" i="10" s="1"/>
  <c r="AY9" i="6"/>
  <c r="CE9" i="10" s="1"/>
  <c r="BI16" i="6"/>
  <c r="CW16" i="10" s="1"/>
  <c r="DA16" s="1"/>
  <c r="BN15" i="6"/>
  <c r="DF15" i="10" s="1"/>
  <c r="BS4" i="6"/>
  <c r="DO4" i="10" s="1"/>
  <c r="BS11" i="6"/>
  <c r="DO11" i="10" s="1"/>
  <c r="F6" i="6"/>
  <c r="B6" i="10" s="1"/>
  <c r="P14" i="6"/>
  <c r="T14" i="10" s="1"/>
  <c r="AJ22" i="6"/>
  <c r="BD22" i="10" s="1"/>
  <c r="BH22" s="1"/>
  <c r="AJ4" i="6"/>
  <c r="BD4" i="10" s="1"/>
  <c r="AY10" i="6"/>
  <c r="CE10" i="10" s="1"/>
  <c r="BI5" i="6"/>
  <c r="CW5" i="10" s="1"/>
  <c r="BI13" i="6"/>
  <c r="CW13" i="10" s="1"/>
  <c r="DA13" s="1"/>
  <c r="BN4" i="6"/>
  <c r="DF4" i="10" s="1"/>
  <c r="BS12" i="6"/>
  <c r="DO12" i="10" s="1"/>
  <c r="DS12" s="1"/>
  <c r="F18" i="6"/>
  <c r="B18" i="10" s="1"/>
  <c r="F18" s="1"/>
  <c r="P10" i="6"/>
  <c r="T10" i="10" s="1"/>
  <c r="AJ12" i="6"/>
  <c r="BD12" i="10" s="1"/>
  <c r="BH12" s="1"/>
  <c r="AY14" i="6"/>
  <c r="CE14" i="10" s="1"/>
  <c r="AY20" i="6"/>
  <c r="CE20" i="10" s="1"/>
  <c r="CI20" s="1"/>
  <c r="BN12" i="6"/>
  <c r="DF12" i="10" s="1"/>
  <c r="BN21" i="6"/>
  <c r="DF21" i="10" s="1"/>
  <c r="BS5" i="6"/>
  <c r="DO5" i="10" s="1"/>
  <c r="BN23" i="6"/>
  <c r="DF23" i="10" s="1"/>
  <c r="BS6" i="6"/>
  <c r="DO6" i="10" s="1"/>
  <c r="BN22" i="6"/>
  <c r="DF22" i="10" s="1"/>
  <c r="BN13" i="6"/>
  <c r="DF13" i="10" s="1"/>
  <c r="AY4" i="6"/>
  <c r="CE4" i="10" s="1"/>
  <c r="AY11" i="6"/>
  <c r="CE11" i="10" s="1"/>
  <c r="AJ11" i="6"/>
  <c r="BD11" i="10" s="1"/>
  <c r="BH11" s="1"/>
  <c r="P6" i="6"/>
  <c r="T6" i="10" s="1"/>
  <c r="F10" i="6"/>
  <c r="B10" i="10" s="1"/>
  <c r="F10" s="1"/>
  <c r="BS16" i="6"/>
  <c r="DO16" i="10" s="1"/>
  <c r="DS16" s="1"/>
  <c r="BN5" i="6"/>
  <c r="DF5" i="10" s="1"/>
  <c r="BI12" i="6"/>
  <c r="CW12" i="10" s="1"/>
  <c r="DA12" s="1"/>
  <c r="BI17" i="6"/>
  <c r="CW17" i="10" s="1"/>
  <c r="DA17" s="1"/>
  <c r="AY15" i="6"/>
  <c r="CE15" i="10" s="1"/>
  <c r="AJ10" i="6"/>
  <c r="BD10" i="10" s="1"/>
  <c r="BH10" s="1"/>
  <c r="P22" i="6"/>
  <c r="T22" i="10" s="1"/>
  <c r="X22" s="1"/>
  <c r="P16" i="6"/>
  <c r="T16" i="10" s="1"/>
  <c r="X16" s="1"/>
  <c r="F5" i="6"/>
  <c r="B5" i="10" s="1"/>
  <c r="BS13" i="6"/>
  <c r="DO13" i="10" s="1"/>
  <c r="DS13" s="1"/>
  <c r="BS18" i="6"/>
  <c r="DO18" i="10" s="1"/>
  <c r="DS18" s="1"/>
  <c r="BN11" i="6"/>
  <c r="DF11" i="10" s="1"/>
  <c r="BI19" i="6"/>
  <c r="CW19" i="10" s="1"/>
  <c r="DA19" s="1"/>
  <c r="AY16" i="6"/>
  <c r="CE16" i="10" s="1"/>
  <c r="AJ14" i="6"/>
  <c r="BD14" i="10" s="1"/>
  <c r="BH14" s="1"/>
  <c r="P7" i="6"/>
  <c r="T7" i="10" s="1"/>
  <c r="F20" i="6"/>
  <c r="B20" i="10" s="1"/>
  <c r="F20" s="1"/>
  <c r="BS19" i="6"/>
  <c r="DO19" i="10" s="1"/>
  <c r="DS19" s="1"/>
  <c r="BN14" i="6"/>
  <c r="DF14" i="10" s="1"/>
  <c r="BI22" i="6"/>
  <c r="CW22" i="10" s="1"/>
  <c r="DA22" s="1"/>
  <c r="BI6" i="6"/>
  <c r="CW6" i="10" s="1"/>
  <c r="AY8" i="6"/>
  <c r="CE8" i="10" s="1"/>
  <c r="AJ23" i="6"/>
  <c r="BD23" i="10" s="1"/>
  <c r="BH23" s="1"/>
  <c r="AJ16" i="6"/>
  <c r="BD16" i="10" s="1"/>
  <c r="BH16" s="1"/>
  <c r="P4" i="6"/>
  <c r="T4" i="10" s="1"/>
  <c r="F9" i="6"/>
  <c r="B9" i="10" s="1"/>
  <c r="F9" s="1"/>
  <c r="AF7" i="47"/>
  <c r="I5" i="45"/>
  <c r="O7" i="90"/>
  <c r="AU10" i="47"/>
  <c r="AV9"/>
  <c r="L8" i="46" s="1"/>
  <c r="L25" i="37"/>
  <c r="L25" i="36"/>
  <c r="L25" i="39" s="1"/>
  <c r="L25" i="27" s="1"/>
  <c r="L24" i="33"/>
  <c r="I5" i="23"/>
  <c r="I6" i="22"/>
  <c r="G24" i="33"/>
  <c r="G25" i="36"/>
  <c r="G25" i="39" s="1"/>
  <c r="G25" i="27" s="1"/>
  <c r="G25" i="37"/>
  <c r="C3" i="23"/>
  <c r="C3" i="22" s="1"/>
  <c r="C4"/>
  <c r="H28" i="40"/>
  <c r="H28" i="28" s="1"/>
  <c r="J28" i="110"/>
  <c r="J28" i="111" s="1"/>
  <c r="AH29" i="105" s="1"/>
  <c r="AI29" s="1"/>
  <c r="AD26" i="110"/>
  <c r="AD26" i="111" s="1"/>
  <c r="BQ27" i="105" s="1"/>
  <c r="BR27" s="1"/>
  <c r="O26" i="40"/>
  <c r="O26" i="28" s="1"/>
  <c r="L26" i="40"/>
  <c r="L26" i="28" s="1"/>
  <c r="Y26" i="110"/>
  <c r="Y26" i="111" s="1"/>
  <c r="BB27" i="105" s="1"/>
  <c r="BC27" s="1"/>
  <c r="K23" i="33"/>
  <c r="K24" i="37"/>
  <c r="K24" i="36"/>
  <c r="K24" i="39" s="1"/>
  <c r="K24" i="27" s="1"/>
  <c r="V25" i="110"/>
  <c r="V25" i="111" s="1"/>
  <c r="AW26" i="105" s="1"/>
  <c r="AX26" s="1"/>
  <c r="K25" i="40"/>
  <c r="K25" i="28" s="1"/>
  <c r="I26" i="110"/>
  <c r="I26" i="111" s="1"/>
  <c r="AC27" i="105" s="1"/>
  <c r="AD27" s="1"/>
  <c r="G26" i="40"/>
  <c r="G26" i="28" s="1"/>
  <c r="J27" i="107"/>
  <c r="J27" i="108" s="1"/>
  <c r="J28" i="109" s="1"/>
  <c r="H27" i="31"/>
  <c r="H28" i="32" s="1"/>
  <c r="H28" i="38" s="1"/>
  <c r="H27" i="35"/>
  <c r="H27" i="37" s="1"/>
  <c r="H26" i="29"/>
  <c r="H7" i="213" s="1"/>
  <c r="J27" i="106"/>
  <c r="H27" i="34"/>
  <c r="H27" i="36" s="1"/>
  <c r="O24" i="33"/>
  <c r="O25" i="37"/>
  <c r="O25" i="36"/>
  <c r="O25" i="39" s="1"/>
  <c r="O25" i="27" s="1"/>
  <c r="AE23" i="13"/>
  <c r="AE23" i="12"/>
  <c r="DK24" i="11"/>
  <c r="DM24"/>
  <c r="DJ23" i="10" s="1"/>
  <c r="DG24" i="11"/>
  <c r="C31" i="57"/>
  <c r="D32" i="7" s="1"/>
  <c r="C12" i="228" s="1"/>
  <c r="C30" i="58"/>
  <c r="AQ11" i="47"/>
  <c r="AR10"/>
  <c r="K9" i="46" s="1"/>
  <c r="CF20" i="4" s="1"/>
  <c r="W49"/>
  <c r="W48"/>
  <c r="AM52" i="5"/>
  <c r="AN51"/>
  <c r="Q51"/>
  <c r="D31" i="217" s="1"/>
  <c r="I52" i="9"/>
  <c r="J51"/>
  <c r="M52" i="8"/>
  <c r="O51"/>
  <c r="O51" i="9"/>
  <c r="N52"/>
  <c r="M52"/>
  <c r="BW51" i="5"/>
  <c r="BH52"/>
  <c r="BO52"/>
  <c r="BP51"/>
  <c r="CC52"/>
  <c r="R51"/>
  <c r="D31" i="218" s="1"/>
  <c r="CK51" i="5"/>
  <c r="CI52"/>
  <c r="J51"/>
  <c r="C31" i="217" s="1"/>
  <c r="L50" i="5"/>
  <c r="C30" i="219" s="1"/>
  <c r="CI46" i="5"/>
  <c r="N26" i="217" s="1"/>
  <c r="CK45" i="5"/>
  <c r="EF51" i="3"/>
  <c r="EG51" s="1"/>
  <c r="EL51" s="1"/>
  <c r="EE52"/>
  <c r="DS52"/>
  <c r="DT51"/>
  <c r="DU51" s="1"/>
  <c r="DZ51" s="1"/>
  <c r="EQ46"/>
  <c r="N26" i="209" s="1"/>
  <c r="ER45" i="3"/>
  <c r="ES45" s="1"/>
  <c r="EX45" s="1"/>
  <c r="BL51"/>
  <c r="BM51" s="1"/>
  <c r="BR51" s="1"/>
  <c r="BK52"/>
  <c r="CJ51"/>
  <c r="CK51" s="1"/>
  <c r="CP51" s="1"/>
  <c r="CI52"/>
  <c r="EX49"/>
  <c r="CE32" i="82"/>
  <c r="CG32" s="1"/>
  <c r="M11" i="47"/>
  <c r="D10" i="46" s="1"/>
  <c r="U21" i="4" s="1"/>
  <c r="L12" i="47"/>
  <c r="AE11"/>
  <c r="H10" i="46" s="1"/>
  <c r="BE21" i="4" s="1"/>
  <c r="AD12" i="47"/>
  <c r="C12" i="56"/>
  <c r="I6"/>
  <c r="I7" i="55"/>
  <c r="G4" i="56"/>
  <c r="G5" i="55"/>
  <c r="D12" i="56"/>
  <c r="E3"/>
  <c r="J6"/>
  <c r="J7" i="55"/>
  <c r="H6" i="56"/>
  <c r="H7" i="55"/>
  <c r="E21" i="53"/>
  <c r="I8"/>
  <c r="G6"/>
  <c r="J6" i="66"/>
  <c r="CB9" i="11"/>
  <c r="L6" i="64"/>
  <c r="CN8" i="76"/>
  <c r="K6" i="64"/>
  <c r="CE8" i="76"/>
  <c r="BV7"/>
  <c r="J5" i="64"/>
  <c r="I4"/>
  <c r="BM6" i="76"/>
  <c r="H4" i="64"/>
  <c r="BD6" i="76"/>
  <c r="D10" i="64"/>
  <c r="T12" i="76"/>
  <c r="AE22" i="13"/>
  <c r="AE22" i="12"/>
  <c r="AA6" i="63"/>
  <c r="I7"/>
  <c r="U15"/>
  <c r="C16"/>
  <c r="M18" i="11" s="1"/>
  <c r="W16" i="63"/>
  <c r="E17"/>
  <c r="D5" i="11"/>
  <c r="B4" i="9"/>
  <c r="DN22" i="11"/>
  <c r="DH21"/>
  <c r="O20" i="13"/>
  <c r="O20" i="12"/>
  <c r="AH22" i="11"/>
  <c r="AD22"/>
  <c r="AI21" i="10" s="1"/>
  <c r="AJ22" i="11"/>
  <c r="AG21" i="10" s="1"/>
  <c r="AK21" s="1"/>
  <c r="DK23" i="11"/>
  <c r="DM23"/>
  <c r="DG23"/>
  <c r="BO10"/>
  <c r="AK9" i="9"/>
  <c r="S19" i="11"/>
  <c r="AE20"/>
  <c r="D6"/>
  <c r="B5" i="9"/>
  <c r="P20" i="11"/>
  <c r="L20"/>
  <c r="Q19" i="10" s="1"/>
  <c r="R20" i="11"/>
  <c r="O19" i="10" s="1"/>
  <c r="S19" s="1"/>
  <c r="AK21" i="11"/>
  <c r="AF21" s="1"/>
  <c r="AJ20" i="10" s="1"/>
  <c r="J7" i="11"/>
  <c r="E7" s="1"/>
  <c r="AF17" i="63"/>
  <c r="N18"/>
  <c r="DI23" i="11"/>
  <c r="T12" i="62"/>
  <c r="D13"/>
  <c r="D13" i="55" s="1"/>
  <c r="U13" i="62"/>
  <c r="AD9"/>
  <c r="J6" i="58"/>
  <c r="R8" i="7"/>
  <c r="S8" s="1"/>
  <c r="BW8" i="10" s="1"/>
  <c r="AZ7"/>
  <c r="L6" i="7"/>
  <c r="M6" s="1"/>
  <c r="AV6" i="10" s="1"/>
  <c r="K6" i="53"/>
  <c r="C17"/>
  <c r="D12"/>
  <c r="O16" i="50"/>
  <c r="DQ16" i="4"/>
  <c r="AW14" i="51"/>
  <c r="O15" i="49"/>
  <c r="AC50" i="3"/>
  <c r="BA31" i="8"/>
  <c r="L11" i="222" s="1"/>
  <c r="BC30" i="8"/>
  <c r="BS19" i="13"/>
  <c r="BT19" s="1"/>
  <c r="BS19" i="12"/>
  <c r="BT19" s="1"/>
  <c r="CC19" i="11"/>
  <c r="BZ18" i="10" s="1"/>
  <c r="CD18" s="1"/>
  <c r="CA19" i="11"/>
  <c r="CA18" i="10" s="1"/>
  <c r="BY19" i="11"/>
  <c r="CC18" i="10" s="1"/>
  <c r="F26" i="40"/>
  <c r="F26" i="28" s="1"/>
  <c r="H26" i="110"/>
  <c r="H26" i="111" s="1"/>
  <c r="X27" i="105" s="1"/>
  <c r="Y27" s="1"/>
  <c r="AN50" i="5"/>
  <c r="R31" i="82"/>
  <c r="T31" i="78"/>
  <c r="K5" i="23"/>
  <c r="K6" i="22"/>
  <c r="M5" i="23"/>
  <c r="M6" i="22"/>
  <c r="DT12" i="11"/>
  <c r="DR12"/>
  <c r="DV12"/>
  <c r="DT31" i="3"/>
  <c r="DU31" s="1"/>
  <c r="DZ31" s="1"/>
  <c r="DS32"/>
  <c r="L12" i="209" s="1"/>
  <c r="BL50" i="9"/>
  <c r="BM49"/>
  <c r="S29" i="76"/>
  <c r="O28"/>
  <c r="K31" i="82"/>
  <c r="L31" i="78"/>
  <c r="BP8" i="105"/>
  <c r="BR8" s="1"/>
  <c r="O6" i="26"/>
  <c r="O7" i="25"/>
  <c r="AM23" i="12"/>
  <c r="AM23" i="13"/>
  <c r="CD31" i="82"/>
  <c r="CO31" i="78"/>
  <c r="O6" i="61"/>
  <c r="O7" i="60"/>
  <c r="O7" i="59" s="1"/>
  <c r="AB8" i="7" s="1"/>
  <c r="O50" i="10"/>
  <c r="P50"/>
  <c r="S50" i="5"/>
  <c r="BL50" i="3"/>
  <c r="CJ50"/>
  <c r="ER50"/>
  <c r="CN15" i="11"/>
  <c r="CV16"/>
  <c r="CO16" s="1"/>
  <c r="CT15" i="10" s="1"/>
  <c r="CU50" i="3"/>
  <c r="CV49"/>
  <c r="CW49" s="1"/>
  <c r="DB49" s="1"/>
  <c r="D6" i="60"/>
  <c r="D6" i="59" s="1"/>
  <c r="F7" i="7" s="1"/>
  <c r="D5" i="61"/>
  <c r="AD31" i="82"/>
  <c r="AH31" i="78"/>
  <c r="BL5" i="11"/>
  <c r="BE5" s="1"/>
  <c r="BI50" i="5"/>
  <c r="BP50"/>
  <c r="CD50"/>
  <c r="AA23"/>
  <c r="AA21"/>
  <c r="AA15"/>
  <c r="AA13"/>
  <c r="AA7"/>
  <c r="AA5"/>
  <c r="AA10"/>
  <c r="AA12"/>
  <c r="AA18"/>
  <c r="AA20"/>
  <c r="BB50" i="10"/>
  <c r="AZ50"/>
  <c r="C14" i="61"/>
  <c r="C15" i="60"/>
  <c r="M4" i="45"/>
  <c r="Z6" i="90"/>
  <c r="BU18" i="11"/>
  <c r="BN18" s="1"/>
  <c r="BS17" i="10" s="1"/>
  <c r="BM17" i="11"/>
  <c r="BF28" i="82"/>
  <c r="BN28" i="78"/>
  <c r="EF50" i="3"/>
  <c r="BW31" i="82"/>
  <c r="CG31" i="78"/>
  <c r="CQ31" i="82"/>
  <c r="DD31" i="78"/>
  <c r="DR28" i="76"/>
  <c r="DV29"/>
  <c r="DP29"/>
  <c r="DT29" s="1"/>
  <c r="I25" i="36"/>
  <c r="I25" i="39" s="1"/>
  <c r="I25" i="27" s="1"/>
  <c r="I25" i="37"/>
  <c r="I25" i="40" s="1"/>
  <c r="I25" i="28" s="1"/>
  <c r="I24" i="33"/>
  <c r="AR31" i="82"/>
  <c r="AX31" i="78"/>
  <c r="BL29" i="76"/>
  <c r="BH28"/>
  <c r="BE29"/>
  <c r="BI29" s="1"/>
  <c r="J50" i="9"/>
  <c r="AS23" i="11"/>
  <c r="AP22" i="10" s="1"/>
  <c r="AT22" s="1"/>
  <c r="AQ23" i="11"/>
  <c r="AQ22" i="10" s="1"/>
  <c r="AO23" i="11"/>
  <c r="CK50" i="5"/>
  <c r="J26" i="76"/>
  <c r="F25"/>
  <c r="AM31" i="82"/>
  <c r="AR31" i="78"/>
  <c r="BL30" i="3"/>
  <c r="BM30" s="1"/>
  <c r="BR30" s="1"/>
  <c r="BK31"/>
  <c r="G11" i="209" s="1"/>
  <c r="AC32" i="9"/>
  <c r="AD31"/>
  <c r="G13" i="61"/>
  <c r="G13" i="60" s="1"/>
  <c r="G14"/>
  <c r="AU7" i="12"/>
  <c r="AV7" s="1"/>
  <c r="AU7" i="13"/>
  <c r="AV7" s="1"/>
  <c r="F7" i="59"/>
  <c r="J8" i="7"/>
  <c r="K8" s="1"/>
  <c r="AM8" i="10" s="1"/>
  <c r="C5" i="45"/>
  <c r="D7" i="90"/>
  <c r="T32" i="82"/>
  <c r="V32" s="1"/>
  <c r="CH32" i="78"/>
  <c r="CJ32" s="1"/>
  <c r="AV32" i="82"/>
  <c r="AX32" s="1"/>
  <c r="M32"/>
  <c r="O32" s="1"/>
  <c r="AT32" i="78"/>
  <c r="AV32" s="1"/>
  <c r="AH32" i="82"/>
  <c r="AJ32" s="1"/>
  <c r="BV31" i="5"/>
  <c r="L11" i="218" s="1"/>
  <c r="BW30" i="5"/>
  <c r="BW50"/>
  <c r="CH17" i="11"/>
  <c r="CJ17"/>
  <c r="CL17"/>
  <c r="CE15"/>
  <c r="CM16"/>
  <c r="CD18"/>
  <c r="BW18" s="1"/>
  <c r="CB17" i="10" s="1"/>
  <c r="BV17" i="11"/>
  <c r="F25" i="37"/>
  <c r="F24" i="33"/>
  <c r="F25" i="36"/>
  <c r="F25" i="39" s="1"/>
  <c r="F25" i="27" s="1"/>
  <c r="P31" i="82"/>
  <c r="R31" i="78"/>
  <c r="AA29" i="76"/>
  <c r="W28"/>
  <c r="U29"/>
  <c r="Y29" s="1"/>
  <c r="AS43" i="9"/>
  <c r="DO10" i="11"/>
  <c r="DW11"/>
  <c r="DP11" s="1"/>
  <c r="BC20" i="5"/>
  <c r="BE20" s="1"/>
  <c r="BC18"/>
  <c r="BC12"/>
  <c r="BE12" s="1"/>
  <c r="BC10"/>
  <c r="BC5"/>
  <c r="BC7"/>
  <c r="BE7" s="1"/>
  <c r="BC13"/>
  <c r="BC15"/>
  <c r="BE15" s="1"/>
  <c r="BC21"/>
  <c r="BC23"/>
  <c r="BE23" s="1"/>
  <c r="L31" i="82"/>
  <c r="M31" i="78"/>
  <c r="I31" i="82"/>
  <c r="J31" i="78"/>
  <c r="R29" i="76"/>
  <c r="N28"/>
  <c r="L29"/>
  <c r="P29" s="1"/>
  <c r="H5" i="61"/>
  <c r="H6" i="60"/>
  <c r="H6" i="59" s="1"/>
  <c r="N7" i="7" s="1"/>
  <c r="N4" i="61"/>
  <c r="N5" i="60"/>
  <c r="N5" i="59" s="1"/>
  <c r="Z6" i="7" s="1"/>
  <c r="CA31" i="82"/>
  <c r="CL31" i="78"/>
  <c r="CP31" s="1"/>
  <c r="CR31" s="1"/>
  <c r="DA28" i="76"/>
  <c r="DE29"/>
  <c r="CX29"/>
  <c r="DB29" s="1"/>
  <c r="R50" i="10"/>
  <c r="CU17" i="11"/>
  <c r="CR16" i="10" s="1"/>
  <c r="CV16" s="1"/>
  <c r="CS17" i="11"/>
  <c r="CS16" i="10" s="1"/>
  <c r="CQ17" i="11"/>
  <c r="CU16" i="10" s="1"/>
  <c r="AF31" i="82"/>
  <c r="AJ31" i="78"/>
  <c r="AS29" i="76"/>
  <c r="AO28"/>
  <c r="AM29"/>
  <c r="AQ29" s="1"/>
  <c r="BI6" i="11"/>
  <c r="BG6"/>
  <c r="BK6"/>
  <c r="DD8"/>
  <c r="DB8"/>
  <c r="CZ8"/>
  <c r="DE7"/>
  <c r="CX7" s="1"/>
  <c r="CW6"/>
  <c r="E25" i="60"/>
  <c r="E25" i="59" s="1"/>
  <c r="H26" i="7" s="1"/>
  <c r="E6" i="228" s="1"/>
  <c r="BY50" i="3"/>
  <c r="DI50"/>
  <c r="AY50" i="10"/>
  <c r="C16" i="59"/>
  <c r="BK19" i="13"/>
  <c r="BK19" i="12"/>
  <c r="BT19" i="11"/>
  <c r="BQ18" i="10" s="1"/>
  <c r="BU18" s="1"/>
  <c r="BR19" i="11"/>
  <c r="BP19"/>
  <c r="BI28" i="82"/>
  <c r="BQ28" i="78"/>
  <c r="CD26" i="76"/>
  <c r="BW26"/>
  <c r="CA26" s="1"/>
  <c r="BZ25"/>
  <c r="BT31" i="82"/>
  <c r="BX31" s="1"/>
  <c r="BZ31" s="1"/>
  <c r="CD31" i="78"/>
  <c r="CR28" i="76"/>
  <c r="CV29"/>
  <c r="CO29"/>
  <c r="CS29" s="1"/>
  <c r="CO31" i="82"/>
  <c r="CS31" s="1"/>
  <c r="CU31" s="1"/>
  <c r="DB31" i="78"/>
  <c r="DF31" s="1"/>
  <c r="DH31" s="1"/>
  <c r="AU31" i="82"/>
  <c r="BA31" i="78"/>
  <c r="Q50" i="3"/>
  <c r="V50" s="1"/>
  <c r="C30" i="195" s="1"/>
  <c r="AT22" i="11"/>
  <c r="AM22" s="1"/>
  <c r="AR21" i="10" s="1"/>
  <c r="AL21" i="11"/>
  <c r="O5" i="23"/>
  <c r="O6" i="22"/>
  <c r="H5" i="23"/>
  <c r="H6" i="22"/>
  <c r="BA25" i="3"/>
  <c r="E28" i="82"/>
  <c r="E28" i="78"/>
  <c r="AK31" i="82"/>
  <c r="AO31" s="1"/>
  <c r="AQ31" s="1"/>
  <c r="AP31" i="78"/>
  <c r="BB29" i="76"/>
  <c r="AX28"/>
  <c r="AV29"/>
  <c r="AZ29" s="1"/>
  <c r="AH22" i="5"/>
  <c r="CI17" i="12"/>
  <c r="CJ17" s="1"/>
  <c r="CI17" i="13"/>
  <c r="CJ17" s="1"/>
  <c r="G15" i="59"/>
  <c r="L16" i="7"/>
  <c r="M16" s="1"/>
  <c r="AV16" i="10" s="1"/>
  <c r="AZ16" s="1"/>
  <c r="D5" i="45"/>
  <c r="E7" i="90"/>
  <c r="F5" i="45"/>
  <c r="H7" i="90"/>
  <c r="J4" i="45"/>
  <c r="T6" i="90"/>
  <c r="K4" i="45"/>
  <c r="V6" i="90"/>
  <c r="L4" i="45"/>
  <c r="Y6" i="90"/>
  <c r="N4" i="45"/>
  <c r="AC6" i="90"/>
  <c r="G92" i="76"/>
  <c r="D93"/>
  <c r="H5" i="45"/>
  <c r="J7" i="90"/>
  <c r="D6" i="22"/>
  <c r="D5" i="23"/>
  <c r="AX7" i="11"/>
  <c r="AZ7"/>
  <c r="BB7"/>
  <c r="AY6" i="10" s="1"/>
  <c r="BC6" s="1"/>
  <c r="AU5" i="11"/>
  <c r="BC6"/>
  <c r="F5" i="61"/>
  <c r="F6" i="60"/>
  <c r="BW19" i="11"/>
  <c r="CB18" i="10" s="1"/>
  <c r="V32" i="78"/>
  <c r="X32" s="1"/>
  <c r="BB32"/>
  <c r="BD32" s="1"/>
  <c r="N32"/>
  <c r="P32" s="1"/>
  <c r="AM23" i="11"/>
  <c r="AR22" i="10" s="1"/>
  <c r="AO32" i="82"/>
  <c r="AQ32" s="1"/>
  <c r="AL32" i="78"/>
  <c r="AN32" s="1"/>
  <c r="H7" i="105"/>
  <c r="J7" s="1"/>
  <c r="K7" s="1"/>
  <c r="C6" i="25"/>
  <c r="C5" i="26"/>
  <c r="I4"/>
  <c r="AL6" i="105"/>
  <c r="AN6" s="1"/>
  <c r="AO6" s="1"/>
  <c r="I5" i="25"/>
  <c r="W7" i="105"/>
  <c r="Y7" s="1"/>
  <c r="F6" i="25"/>
  <c r="F5" i="26"/>
  <c r="BA8" i="105"/>
  <c r="BC8" s="1"/>
  <c r="L7" i="25"/>
  <c r="L6" i="26"/>
  <c r="AV8" i="105"/>
  <c r="AX8" s="1"/>
  <c r="K6" i="26"/>
  <c r="K7" i="25"/>
  <c r="AQ6" i="105"/>
  <c r="AS6" s="1"/>
  <c r="AT6" s="1"/>
  <c r="J5" i="25"/>
  <c r="J4" i="26"/>
  <c r="H6" i="25"/>
  <c r="H5" i="26"/>
  <c r="AG7" i="105"/>
  <c r="AI7" s="1"/>
  <c r="M7"/>
  <c r="O7" s="1"/>
  <c r="D5" i="26"/>
  <c r="D6" i="25"/>
  <c r="AY11" i="47"/>
  <c r="AZ10"/>
  <c r="M9" i="46" s="1"/>
  <c r="CX20" i="4" s="1"/>
  <c r="BH10" i="47"/>
  <c r="BI9"/>
  <c r="O8" i="46" s="1"/>
  <c r="DP19" i="4" s="1"/>
  <c r="E10" i="47"/>
  <c r="B9" i="46" s="1"/>
  <c r="C20" i="4" s="1"/>
  <c r="D11" i="47"/>
  <c r="BD11"/>
  <c r="BE10"/>
  <c r="N9" i="46" s="1"/>
  <c r="DG20" i="4" s="1"/>
  <c r="E35" i="222" l="1"/>
  <c r="I35" i="217"/>
  <c r="AG32" i="78"/>
  <c r="AF31" i="4" s="1"/>
  <c r="E11" i="214"/>
  <c r="G29" i="143"/>
  <c r="G30" i="219"/>
  <c r="K30" i="143"/>
  <c r="K31" i="219"/>
  <c r="I53" i="9"/>
  <c r="C33" i="231" s="1"/>
  <c r="C32"/>
  <c r="Y16" i="11"/>
  <c r="W16"/>
  <c r="U16"/>
  <c r="AB15"/>
  <c r="AA15" s="1"/>
  <c r="X14" i="10" s="1"/>
  <c r="B37" i="195"/>
  <c r="B42"/>
  <c r="L40" i="230"/>
  <c r="L48"/>
  <c r="L38"/>
  <c r="L43"/>
  <c r="L35"/>
  <c r="L45"/>
  <c r="H52" i="8"/>
  <c r="C31" i="222"/>
  <c r="W56" i="8"/>
  <c r="F4" i="222"/>
  <c r="Z21" i="8"/>
  <c r="Z13"/>
  <c r="Z5"/>
  <c r="Z16"/>
  <c r="Z8"/>
  <c r="Z23"/>
  <c r="Z18"/>
  <c r="Z17"/>
  <c r="Z20"/>
  <c r="Z4"/>
  <c r="Z19"/>
  <c r="Z11"/>
  <c r="Z22"/>
  <c r="Z14"/>
  <c r="Z6"/>
  <c r="Z15"/>
  <c r="Z7"/>
  <c r="Z10"/>
  <c r="Z9"/>
  <c r="Z12"/>
  <c r="CN56" i="4"/>
  <c r="L33" i="206"/>
  <c r="B40" i="222"/>
  <c r="B48"/>
  <c r="B38"/>
  <c r="B45"/>
  <c r="B35"/>
  <c r="B43"/>
  <c r="N24" i="143"/>
  <c r="N25" i="219"/>
  <c r="CC53" i="5"/>
  <c r="M33" i="218" s="1"/>
  <c r="M32"/>
  <c r="N53" i="9"/>
  <c r="D32" i="231"/>
  <c r="CQ25" i="76"/>
  <c r="CU26"/>
  <c r="I3" i="143"/>
  <c r="I33" s="1"/>
  <c r="I4" i="219"/>
  <c r="E11" i="66"/>
  <c r="AI14" i="11"/>
  <c r="N20" i="53"/>
  <c r="N19" i="56"/>
  <c r="J29" i="143"/>
  <c r="J30" i="219"/>
  <c r="BL51" i="9"/>
  <c r="N31" i="231" s="1"/>
  <c r="N30"/>
  <c r="DS53" i="3"/>
  <c r="L33" i="209" s="1"/>
  <c r="L32"/>
  <c r="M53" i="9"/>
  <c r="D33" i="230" s="1"/>
  <c r="D32"/>
  <c r="M53" i="8"/>
  <c r="D32" i="222"/>
  <c r="G30" i="143"/>
  <c r="G31" i="219"/>
  <c r="AD32" i="9"/>
  <c r="G12" i="231"/>
  <c r="K29" i="143"/>
  <c r="K30" i="219"/>
  <c r="CU51" i="3"/>
  <c r="J31" i="209" s="1"/>
  <c r="J30"/>
  <c r="BK53" i="3"/>
  <c r="G32" i="209"/>
  <c r="BO53" i="5"/>
  <c r="K33" i="218" s="1"/>
  <c r="K32"/>
  <c r="AA17" i="5"/>
  <c r="E4" i="219"/>
  <c r="CP28" i="76"/>
  <c r="CT29"/>
  <c r="L11" i="217"/>
  <c r="BU32" i="5"/>
  <c r="F43" i="206"/>
  <c r="F48"/>
  <c r="F38"/>
  <c r="F45"/>
  <c r="F35"/>
  <c r="F40"/>
  <c r="D43"/>
  <c r="D45"/>
  <c r="D38"/>
  <c r="D40"/>
  <c r="D35"/>
  <c r="D48"/>
  <c r="D11" i="66"/>
  <c r="Z14" i="11"/>
  <c r="F35" i="231"/>
  <c r="F41"/>
  <c r="F40"/>
  <c r="F45"/>
  <c r="F46"/>
  <c r="F36"/>
  <c r="J31" i="82"/>
  <c r="K31" i="78"/>
  <c r="C31" i="230"/>
  <c r="H52" i="9"/>
  <c r="E43" i="219"/>
  <c r="E38"/>
  <c r="E40"/>
  <c r="E48"/>
  <c r="AO10" i="9"/>
  <c r="BP10" i="10" s="1"/>
  <c r="AO7" i="9"/>
  <c r="BP7" i="10" s="1"/>
  <c r="AO23" i="9"/>
  <c r="BP23" i="10" s="1"/>
  <c r="BT23" s="1"/>
  <c r="AO16" i="9"/>
  <c r="BP16" i="10" s="1"/>
  <c r="AO13" i="9"/>
  <c r="BP13" i="10" s="1"/>
  <c r="AO6" i="9"/>
  <c r="BP6" i="10" s="1"/>
  <c r="AO19" i="9"/>
  <c r="BP19" i="10" s="1"/>
  <c r="BT19" s="1"/>
  <c r="AO9" i="9"/>
  <c r="BP9" i="10" s="1"/>
  <c r="AO18" i="9"/>
  <c r="BP18" i="10" s="1"/>
  <c r="BT18" s="1"/>
  <c r="AO15" i="9"/>
  <c r="BP15" i="10" s="1"/>
  <c r="AO8" i="9"/>
  <c r="BP8" i="10" s="1"/>
  <c r="AO21" i="9"/>
  <c r="BP21" i="10" s="1"/>
  <c r="BT21" s="1"/>
  <c r="AO14" i="9"/>
  <c r="BP14" i="10" s="1"/>
  <c r="AO11" i="9"/>
  <c r="BP11" i="10" s="1"/>
  <c r="AO4" i="9"/>
  <c r="BP4" i="10" s="1"/>
  <c r="AO20" i="9"/>
  <c r="BP20" i="10" s="1"/>
  <c r="BT20" s="1"/>
  <c r="AO17" i="9"/>
  <c r="BP17" i="10" s="1"/>
  <c r="AO22" i="9"/>
  <c r="BP22" i="10" s="1"/>
  <c r="BT22" s="1"/>
  <c r="AO12" i="9"/>
  <c r="BP12" i="10" s="1"/>
  <c r="AO5" i="9"/>
  <c r="BP5" i="10" s="1"/>
  <c r="DF21" i="76"/>
  <c r="N19" i="64"/>
  <c r="C31" i="221"/>
  <c r="J51" i="8"/>
  <c r="G52"/>
  <c r="S29" i="82"/>
  <c r="U29" i="78"/>
  <c r="AE29" i="82"/>
  <c r="AI29" i="78"/>
  <c r="I48" i="230"/>
  <c r="I43"/>
  <c r="I40"/>
  <c r="I38"/>
  <c r="I45"/>
  <c r="I35"/>
  <c r="X31" i="82"/>
  <c r="AA31" i="78"/>
  <c r="AD31" s="1"/>
  <c r="AF31" s="1"/>
  <c r="AT53" i="3"/>
  <c r="AO58"/>
  <c r="B33" i="219"/>
  <c r="B32" i="143"/>
  <c r="B33" s="1"/>
  <c r="E56" i="5"/>
  <c r="K33" i="217"/>
  <c r="BN56" i="5"/>
  <c r="BE18"/>
  <c r="H27" i="39"/>
  <c r="H27" i="27" s="1"/>
  <c r="BZ28" i="3" s="1"/>
  <c r="CD28" s="1"/>
  <c r="I40" i="222"/>
  <c r="BC9" i="5"/>
  <c r="BC8"/>
  <c r="BE8" s="1"/>
  <c r="BJ8" i="12" s="1"/>
  <c r="BC4" i="5"/>
  <c r="BE4" s="1"/>
  <c r="BJ4" i="12" s="1"/>
  <c r="ER51" i="3"/>
  <c r="ES51" s="1"/>
  <c r="EX51" s="1"/>
  <c r="BI51" i="5"/>
  <c r="BP58" i="6"/>
  <c r="AZ6" i="10"/>
  <c r="BC19" i="5"/>
  <c r="BC11"/>
  <c r="BE11" s="1"/>
  <c r="BC6"/>
  <c r="BE6" s="1"/>
  <c r="BC14"/>
  <c r="BC22"/>
  <c r="DJ22" i="10"/>
  <c r="EQ52" i="3"/>
  <c r="BV52" i="5"/>
  <c r="BC53" i="9"/>
  <c r="BC56" s="1"/>
  <c r="AG56"/>
  <c r="BF56"/>
  <c r="AV56" i="11"/>
  <c r="F32" i="78"/>
  <c r="H32" s="1"/>
  <c r="B11" i="214" s="1"/>
  <c r="B38"/>
  <c r="F43"/>
  <c r="N11"/>
  <c r="K31" i="195"/>
  <c r="AD32" i="8"/>
  <c r="L9" i="143"/>
  <c r="L10" i="219"/>
  <c r="N29" i="143"/>
  <c r="N30" i="219"/>
  <c r="M29" i="143"/>
  <c r="M30" i="219"/>
  <c r="N30" i="143"/>
  <c r="N31" i="219"/>
  <c r="L30" i="143"/>
  <c r="L31" i="219"/>
  <c r="E41" i="216"/>
  <c r="E36"/>
  <c r="E46"/>
  <c r="E35"/>
  <c r="E45"/>
  <c r="E40"/>
  <c r="E26" i="140"/>
  <c r="E27" i="216"/>
  <c r="BU31" i="82"/>
  <c r="CE31" i="78"/>
  <c r="I46" i="222"/>
  <c r="I36"/>
  <c r="I41"/>
  <c r="CF28" i="78"/>
  <c r="BV28" i="82"/>
  <c r="B42" i="221"/>
  <c r="B37"/>
  <c r="B47"/>
  <c r="B43"/>
  <c r="B48"/>
  <c r="B38"/>
  <c r="C31" i="209"/>
  <c r="O52" i="3"/>
  <c r="P51"/>
  <c r="Q51" s="1"/>
  <c r="V51" s="1"/>
  <c r="G11" i="143"/>
  <c r="G12" i="219"/>
  <c r="BG27" i="76"/>
  <c r="BK28"/>
  <c r="B47" i="231"/>
  <c r="B42"/>
  <c r="B37"/>
  <c r="H40" i="230"/>
  <c r="H48"/>
  <c r="H38"/>
  <c r="H35"/>
  <c r="H43"/>
  <c r="H45"/>
  <c r="DG56" i="3"/>
  <c r="K33" i="209"/>
  <c r="F48" i="219"/>
  <c r="F38"/>
  <c r="F43"/>
  <c r="I36" i="209"/>
  <c r="I41"/>
  <c r="I46"/>
  <c r="BI30" i="78"/>
  <c r="BB30" i="82"/>
  <c r="B47" i="219"/>
  <c r="B42"/>
  <c r="B37"/>
  <c r="L29" i="143"/>
  <c r="L30" i="219"/>
  <c r="D29" i="143"/>
  <c r="D30" i="219"/>
  <c r="CI53" i="3"/>
  <c r="I33" i="209" s="1"/>
  <c r="I32"/>
  <c r="EE53" i="3"/>
  <c r="M32" i="209"/>
  <c r="CI53" i="5"/>
  <c r="N33" i="217" s="1"/>
  <c r="N32"/>
  <c r="BH53" i="5"/>
  <c r="J33" i="218" s="1"/>
  <c r="J32"/>
  <c r="AM53" i="5"/>
  <c r="G33" i="218" s="1"/>
  <c r="G32"/>
  <c r="G11" i="140"/>
  <c r="G12" i="216"/>
  <c r="K8" i="143"/>
  <c r="K9" i="219"/>
  <c r="N37"/>
  <c r="N47"/>
  <c r="N42"/>
  <c r="CK27" i="82"/>
  <c r="CW27" i="78"/>
  <c r="M33" i="217"/>
  <c r="CB56" i="5"/>
  <c r="AT30" i="82"/>
  <c r="AZ30" i="78"/>
  <c r="F4" i="230"/>
  <c r="W56" i="9"/>
  <c r="Y24"/>
  <c r="V56" i="8"/>
  <c r="F4" i="221"/>
  <c r="Y23" i="8"/>
  <c r="Y15"/>
  <c r="Y7"/>
  <c r="Y18"/>
  <c r="Y10"/>
  <c r="Y24"/>
  <c r="Y56" s="1"/>
  <c r="Y12"/>
  <c r="Y19"/>
  <c r="Y22"/>
  <c r="Y6"/>
  <c r="Y21"/>
  <c r="Y13"/>
  <c r="Y5"/>
  <c r="Y16"/>
  <c r="Y8"/>
  <c r="Y17"/>
  <c r="Y9"/>
  <c r="Y20"/>
  <c r="Y4"/>
  <c r="Y11"/>
  <c r="Y14"/>
  <c r="K33" i="206"/>
  <c r="CE56" i="4"/>
  <c r="BQ27" i="76"/>
  <c r="BU28"/>
  <c r="FE58" i="3"/>
  <c r="FJ53"/>
  <c r="M45" i="230"/>
  <c r="M43"/>
  <c r="M48"/>
  <c r="M35"/>
  <c r="M40"/>
  <c r="M38"/>
  <c r="L11"/>
  <c r="BC31" i="9"/>
  <c r="BA32"/>
  <c r="E46" i="218"/>
  <c r="E36"/>
  <c r="E41"/>
  <c r="E35"/>
  <c r="E45"/>
  <c r="E40"/>
  <c r="B40" i="217"/>
  <c r="B48"/>
  <c r="B38"/>
  <c r="B45"/>
  <c r="B35"/>
  <c r="B43"/>
  <c r="AH18" i="5"/>
  <c r="F4" i="219"/>
  <c r="F40" s="1"/>
  <c r="F46" i="216"/>
  <c r="F36"/>
  <c r="F41"/>
  <c r="F45"/>
  <c r="F40"/>
  <c r="F35"/>
  <c r="BW53" i="3"/>
  <c r="H32" i="209"/>
  <c r="N8" i="143"/>
  <c r="N9" i="219"/>
  <c r="E46" i="222"/>
  <c r="E36"/>
  <c r="E41"/>
  <c r="F4" i="218"/>
  <c r="AF56" i="5"/>
  <c r="L33" i="217"/>
  <c r="BU56" i="5"/>
  <c r="L11" i="221"/>
  <c r="AZ32" i="8"/>
  <c r="I36" i="217"/>
  <c r="I41"/>
  <c r="I46"/>
  <c r="DN25" i="76"/>
  <c r="DJ24"/>
  <c r="M28"/>
  <c r="Q29"/>
  <c r="S56" i="9"/>
  <c r="E4" i="231"/>
  <c r="T24" i="9"/>
  <c r="T56" s="1"/>
  <c r="BK53"/>
  <c r="N32" i="230"/>
  <c r="G38"/>
  <c r="G43"/>
  <c r="G48"/>
  <c r="G35"/>
  <c r="G40"/>
  <c r="G45"/>
  <c r="AA56" i="3"/>
  <c r="D33" i="209"/>
  <c r="I36" i="231"/>
  <c r="I41"/>
  <c r="I46"/>
  <c r="I35"/>
  <c r="I40"/>
  <c r="I45"/>
  <c r="BB32" i="9"/>
  <c r="L11" i="231"/>
  <c r="X26" i="76"/>
  <c r="AB27"/>
  <c r="AR27"/>
  <c r="AN26"/>
  <c r="Q56" i="8"/>
  <c r="E4" i="221"/>
  <c r="T21" i="8"/>
  <c r="T13"/>
  <c r="T5"/>
  <c r="T16"/>
  <c r="T8"/>
  <c r="T24"/>
  <c r="T56" s="1"/>
  <c r="T17"/>
  <c r="T9"/>
  <c r="T12"/>
  <c r="T4"/>
  <c r="T19"/>
  <c r="T11"/>
  <c r="T22"/>
  <c r="T14"/>
  <c r="T6"/>
  <c r="T23"/>
  <c r="T15"/>
  <c r="T7"/>
  <c r="T18"/>
  <c r="T10"/>
  <c r="T20"/>
  <c r="AE28" i="76"/>
  <c r="AI29"/>
  <c r="B40" i="231"/>
  <c r="B48"/>
  <c r="B38"/>
  <c r="B45"/>
  <c r="B35"/>
  <c r="B43"/>
  <c r="BE10" i="5"/>
  <c r="AA16" i="11"/>
  <c r="X15" i="10" s="1"/>
  <c r="I45" i="222"/>
  <c r="BH5" i="10"/>
  <c r="BC17" i="5"/>
  <c r="BC16"/>
  <c r="BE16" s="1"/>
  <c r="BJ16" i="12" s="1"/>
  <c r="CD51" i="5"/>
  <c r="DH53" i="3"/>
  <c r="DH56" s="1"/>
  <c r="BA56" i="9"/>
  <c r="F32" i="82"/>
  <c r="H32" s="1"/>
  <c r="I40" i="217"/>
  <c r="E45" i="222"/>
  <c r="T31" i="82"/>
  <c r="V31" s="1"/>
  <c r="AO32" i="78"/>
  <c r="AO31" i="4" s="1"/>
  <c r="F11" i="214"/>
  <c r="BE32" i="78"/>
  <c r="BG31" i="4" s="1"/>
  <c r="H11" i="214"/>
  <c r="Y32" i="78"/>
  <c r="W31" i="4" s="1"/>
  <c r="D11" i="214"/>
  <c r="CS31" i="78"/>
  <c r="CZ30" i="4" s="1"/>
  <c r="M10" i="214"/>
  <c r="CK32" i="78"/>
  <c r="CQ31" i="4" s="1"/>
  <c r="L11" i="214"/>
  <c r="DD49" i="3"/>
  <c r="J29" i="195"/>
  <c r="EB31" i="3"/>
  <c r="L11" i="195"/>
  <c r="EZ49" i="3"/>
  <c r="N29" i="195"/>
  <c r="CR51" i="3"/>
  <c r="I31" i="195"/>
  <c r="BT51" i="3"/>
  <c r="G31" i="195"/>
  <c r="EN51" i="3"/>
  <c r="M31" i="195"/>
  <c r="EZ51" i="3"/>
  <c r="N31" i="195"/>
  <c r="FF26" i="3"/>
  <c r="FJ26" s="1"/>
  <c r="O6" i="210"/>
  <c r="DV26" i="3"/>
  <c r="DZ26" s="1"/>
  <c r="L6" i="210"/>
  <c r="CC44" i="78"/>
  <c r="CH43" i="4" s="1"/>
  <c r="K23" i="214"/>
  <c r="E41" i="195"/>
  <c r="E36"/>
  <c r="B4" i="186"/>
  <c r="B33" i="195"/>
  <c r="DI32" i="78"/>
  <c r="DR31" i="4" s="1"/>
  <c r="O11" i="214"/>
  <c r="BU29" i="78"/>
  <c r="BY28" i="4" s="1"/>
  <c r="J8" i="214"/>
  <c r="AD26" i="3"/>
  <c r="AH26" s="1"/>
  <c r="D6" i="210"/>
  <c r="DA31" i="78"/>
  <c r="DI30" i="4" s="1"/>
  <c r="N10" i="214"/>
  <c r="ET25" i="3"/>
  <c r="EX25" s="1"/>
  <c r="N5" i="210"/>
  <c r="I32" i="78"/>
  <c r="E31" i="4" s="1"/>
  <c r="M42" i="195"/>
  <c r="M37"/>
  <c r="M48" i="214"/>
  <c r="M43"/>
  <c r="M38"/>
  <c r="D48"/>
  <c r="D43"/>
  <c r="D38"/>
  <c r="O47"/>
  <c r="O42"/>
  <c r="O37"/>
  <c r="H47"/>
  <c r="H42"/>
  <c r="H37"/>
  <c r="J47"/>
  <c r="J42"/>
  <c r="J37"/>
  <c r="G47"/>
  <c r="G42"/>
  <c r="G37"/>
  <c r="N47"/>
  <c r="N42"/>
  <c r="N37"/>
  <c r="L47"/>
  <c r="L42"/>
  <c r="L37"/>
  <c r="E47"/>
  <c r="E42"/>
  <c r="E37"/>
  <c r="B47"/>
  <c r="B42"/>
  <c r="B37"/>
  <c r="I47"/>
  <c r="I42"/>
  <c r="I37"/>
  <c r="D47"/>
  <c r="D42"/>
  <c r="D37"/>
  <c r="E41" i="210"/>
  <c r="E36"/>
  <c r="E40"/>
  <c r="E35"/>
  <c r="CC45" i="78"/>
  <c r="CH44" i="4" s="1"/>
  <c r="K24" i="214"/>
  <c r="DD28" i="3"/>
  <c r="J8" i="195"/>
  <c r="AJ27" i="3"/>
  <c r="D7" i="195"/>
  <c r="EZ26" i="3"/>
  <c r="N6" i="195"/>
  <c r="CF30" i="3"/>
  <c r="H10" i="195"/>
  <c r="BT27" i="3"/>
  <c r="G7" i="195"/>
  <c r="DP26" i="3"/>
  <c r="K6" i="195"/>
  <c r="EB27" i="3"/>
  <c r="L7" i="195"/>
  <c r="CR27" i="3"/>
  <c r="I7" i="195"/>
  <c r="BH27" i="3"/>
  <c r="F7" i="195"/>
  <c r="H38" i="214"/>
  <c r="H43"/>
  <c r="H48"/>
  <c r="Q32" i="78"/>
  <c r="N31" i="4" s="1"/>
  <c r="C11" i="214"/>
  <c r="DI31" i="78"/>
  <c r="DR30" i="4" s="1"/>
  <c r="O10" i="214"/>
  <c r="BB26" i="3"/>
  <c r="BF26" s="1"/>
  <c r="F6" i="210"/>
  <c r="AW32" i="78"/>
  <c r="AX31" i="4" s="1"/>
  <c r="G11" i="214"/>
  <c r="BT30" i="3"/>
  <c r="G10" i="195"/>
  <c r="CL26" i="3"/>
  <c r="CP26" s="1"/>
  <c r="I6" i="210"/>
  <c r="EZ45" i="3"/>
  <c r="N25" i="195"/>
  <c r="EB51" i="3"/>
  <c r="L31" i="195"/>
  <c r="DJ25" i="3"/>
  <c r="DN25" s="1"/>
  <c r="K5" i="195" s="1"/>
  <c r="K5" i="210"/>
  <c r="BN26" i="3"/>
  <c r="BR26" s="1"/>
  <c r="G6" i="210"/>
  <c r="EH32" i="3"/>
  <c r="EL32" s="1"/>
  <c r="M12" i="210"/>
  <c r="R27" i="3"/>
  <c r="V27" s="1"/>
  <c r="C7" i="210"/>
  <c r="CX27" i="3"/>
  <c r="DB27" s="1"/>
  <c r="J7" i="210"/>
  <c r="F26" i="3"/>
  <c r="J26" s="1"/>
  <c r="B6" i="210"/>
  <c r="X28" i="3"/>
  <c r="C8" i="195"/>
  <c r="L27" i="3"/>
  <c r="B7" i="195"/>
  <c r="EN33" i="3"/>
  <c r="M13" i="195"/>
  <c r="FL27" i="3"/>
  <c r="O7" i="195"/>
  <c r="CF29" i="3"/>
  <c r="H9" i="195"/>
  <c r="BM33" i="78"/>
  <c r="BP32" i="4" s="1"/>
  <c r="I12" i="214"/>
  <c r="N48"/>
  <c r="N43"/>
  <c r="N38"/>
  <c r="F43" i="195"/>
  <c r="F38"/>
  <c r="B48" i="206"/>
  <c r="B45"/>
  <c r="B43"/>
  <c r="B40"/>
  <c r="B38"/>
  <c r="B35"/>
  <c r="N48"/>
  <c r="N45"/>
  <c r="N43"/>
  <c r="N40"/>
  <c r="N38"/>
  <c r="N35"/>
  <c r="O45"/>
  <c r="O40"/>
  <c r="O35"/>
  <c r="O48"/>
  <c r="O43"/>
  <c r="O38"/>
  <c r="M48"/>
  <c r="M43"/>
  <c r="M38"/>
  <c r="M45"/>
  <c r="M40"/>
  <c r="M35"/>
  <c r="G45"/>
  <c r="G40"/>
  <c r="G35"/>
  <c r="G48"/>
  <c r="G43"/>
  <c r="G38"/>
  <c r="N42" i="195"/>
  <c r="N37"/>
  <c r="C47" i="214"/>
  <c r="C42"/>
  <c r="C37"/>
  <c r="M47"/>
  <c r="M42"/>
  <c r="M37"/>
  <c r="F47"/>
  <c r="F42"/>
  <c r="F37"/>
  <c r="N22" i="33"/>
  <c r="N21" s="1"/>
  <c r="N20" s="1"/>
  <c r="N19" s="1"/>
  <c r="N18" s="1"/>
  <c r="N17" s="1"/>
  <c r="N16" s="1"/>
  <c r="N15" s="1"/>
  <c r="N14" s="1"/>
  <c r="N13" s="1"/>
  <c r="N23" i="36"/>
  <c r="N23" i="39" s="1"/>
  <c r="N23" i="27" s="1"/>
  <c r="N23" i="37"/>
  <c r="CC30" i="82"/>
  <c r="CN30" i="78"/>
  <c r="C18" i="64"/>
  <c r="K20" i="76"/>
  <c r="CB30" i="82"/>
  <c r="CM30" i="78"/>
  <c r="BO28" i="76"/>
  <c r="BS29"/>
  <c r="BN29"/>
  <c r="BR29" s="1"/>
  <c r="CH30" i="82"/>
  <c r="CT30" i="78"/>
  <c r="Z10" i="47"/>
  <c r="G9" i="46" s="1"/>
  <c r="Y11" i="47"/>
  <c r="CH29" i="82"/>
  <c r="CT29" i="78"/>
  <c r="I10" i="47"/>
  <c r="C9" i="46" s="1"/>
  <c r="H11" i="47"/>
  <c r="V9"/>
  <c r="F8" i="46" s="1"/>
  <c r="U10" i="47"/>
  <c r="BB53" i="10"/>
  <c r="BB55" s="1"/>
  <c r="AX56" i="11"/>
  <c r="BA24" i="76"/>
  <c r="AW23"/>
  <c r="B3" i="61"/>
  <c r="B3" i="60" s="1"/>
  <c r="B3" i="59" s="1"/>
  <c r="B4" i="7" s="1"/>
  <c r="B4" i="60"/>
  <c r="B4" i="59" s="1"/>
  <c r="B5" i="7" s="1"/>
  <c r="C31" i="82"/>
  <c r="C31" i="78"/>
  <c r="CR30" i="82"/>
  <c r="DE30" i="78"/>
  <c r="DH8" i="4"/>
  <c r="N8" i="50"/>
  <c r="AM10" i="47"/>
  <c r="J9" i="46" s="1"/>
  <c r="AL11" i="47"/>
  <c r="AG30" i="82"/>
  <c r="AK30" i="78"/>
  <c r="M30" i="35"/>
  <c r="M30" i="37" s="1"/>
  <c r="M30" i="34"/>
  <c r="M30" i="36" s="1"/>
  <c r="M30" i="39" s="1"/>
  <c r="M30" i="27" s="1"/>
  <c r="AL26" i="82"/>
  <c r="AQ26" i="78"/>
  <c r="CB26" i="76"/>
  <c r="BX25"/>
  <c r="BW25" s="1"/>
  <c r="CA25" s="1"/>
  <c r="Y30" i="82"/>
  <c r="AB30" i="78"/>
  <c r="C25" i="37"/>
  <c r="C25" i="40" s="1"/>
  <c r="C25" i="28" s="1"/>
  <c r="R25" i="27" s="1"/>
  <c r="C25" i="36"/>
  <c r="C25" i="39" s="1"/>
  <c r="C25" i="27" s="1"/>
  <c r="C24" i="33"/>
  <c r="Q29" i="82"/>
  <c r="S29" i="78"/>
  <c r="AK28" i="76"/>
  <c r="AG27"/>
  <c r="D28"/>
  <c r="H29"/>
  <c r="C29"/>
  <c r="G29" s="1"/>
  <c r="CJ30" i="82"/>
  <c r="CV30" i="78"/>
  <c r="BC28" i="76"/>
  <c r="AY27"/>
  <c r="AH14" i="5"/>
  <c r="BC32" i="82"/>
  <c r="BE32" s="1"/>
  <c r="AH6" i="5"/>
  <c r="BE17"/>
  <c r="BJ17" i="12" s="1"/>
  <c r="BE9" i="5"/>
  <c r="BJ9" i="13" s="1"/>
  <c r="AA22" i="5"/>
  <c r="AA14"/>
  <c r="AA6"/>
  <c r="AA11"/>
  <c r="AC11" s="1"/>
  <c r="AA19"/>
  <c r="C58" i="6"/>
  <c r="AA31" i="82"/>
  <c r="AC31" s="1"/>
  <c r="BJ32" i="78"/>
  <c r="BL32" s="1"/>
  <c r="D8" i="4"/>
  <c r="B8" i="50"/>
  <c r="D29" i="78"/>
  <c r="D29" i="82"/>
  <c r="DL27" i="76"/>
  <c r="DH26"/>
  <c r="DU27"/>
  <c r="DQ26"/>
  <c r="Z31" i="110"/>
  <c r="Z31" i="111" s="1"/>
  <c r="BG32" i="105" s="1"/>
  <c r="BH32" s="1"/>
  <c r="M31" i="40"/>
  <c r="M31" i="28" s="1"/>
  <c r="BF26" i="76"/>
  <c r="BJ27"/>
  <c r="W30" i="82"/>
  <c r="Z30" i="78"/>
  <c r="B24" i="37"/>
  <c r="B24" i="40" s="1"/>
  <c r="B24" i="28" s="1"/>
  <c r="Q24" i="27" s="1"/>
  <c r="B23" i="33"/>
  <c r="B24" i="36"/>
  <c r="B24" i="39" s="1"/>
  <c r="B24" i="27" s="1"/>
  <c r="R10" i="47"/>
  <c r="E9" i="46" s="1"/>
  <c r="Q11" i="47"/>
  <c r="DW28" i="76"/>
  <c r="DS27"/>
  <c r="D8" i="50"/>
  <c r="V8" i="4"/>
  <c r="BF8"/>
  <c r="H8" i="50"/>
  <c r="E26" i="76"/>
  <c r="I27"/>
  <c r="D23" i="33"/>
  <c r="D24" i="37"/>
  <c r="D24" i="36"/>
  <c r="D24" i="39" s="1"/>
  <c r="D24" i="27" s="1"/>
  <c r="M29" i="71"/>
  <c r="M29" i="70"/>
  <c r="AC24" i="110"/>
  <c r="AC24" i="111" s="1"/>
  <c r="BL25" i="105" s="1"/>
  <c r="BM25" s="1"/>
  <c r="N24" i="40"/>
  <c r="N24" i="28" s="1"/>
  <c r="BG28" i="82"/>
  <c r="BO28" i="78"/>
  <c r="AY31" i="82"/>
  <c r="BF31" i="78"/>
  <c r="AZ53" i="10"/>
  <c r="AZ55" s="1"/>
  <c r="AZ56" i="11"/>
  <c r="CG8" i="4"/>
  <c r="K8" i="50"/>
  <c r="M7" i="49"/>
  <c r="B7"/>
  <c r="H7"/>
  <c r="B6" i="73"/>
  <c r="N7" i="49"/>
  <c r="K7"/>
  <c r="G7"/>
  <c r="G7" i="50" s="1"/>
  <c r="O5" i="45"/>
  <c r="E7" i="49"/>
  <c r="E7" i="50" s="1"/>
  <c r="I7" i="49"/>
  <c r="I7" i="50" s="1"/>
  <c r="C7" i="49"/>
  <c r="C7" i="50" s="1"/>
  <c r="AD7" i="90"/>
  <c r="J7" i="49"/>
  <c r="J7" i="50" s="1"/>
  <c r="F7" i="49"/>
  <c r="F7" i="50" s="1"/>
  <c r="L7" i="49"/>
  <c r="L7" i="50" s="1"/>
  <c r="D7" i="49"/>
  <c r="CY8" i="4"/>
  <c r="M8" i="50"/>
  <c r="AT28" i="76"/>
  <c r="AP27"/>
  <c r="CI29" i="82"/>
  <c r="CU29" i="78"/>
  <c r="D25" i="40"/>
  <c r="D25" i="28" s="1"/>
  <c r="S25" i="27" s="1"/>
  <c r="E25" i="110"/>
  <c r="E25" i="111" s="1"/>
  <c r="N26" i="105" s="1"/>
  <c r="O26" s="1"/>
  <c r="CP29" i="82"/>
  <c r="DC29" i="78"/>
  <c r="DD28" i="76"/>
  <c r="CZ27"/>
  <c r="AS29" i="82"/>
  <c r="AY29" i="78"/>
  <c r="DC28" i="76"/>
  <c r="CY27"/>
  <c r="AF27"/>
  <c r="AJ28"/>
  <c r="AD28"/>
  <c r="AH28" s="1"/>
  <c r="AZ31" i="82"/>
  <c r="BG31" i="78"/>
  <c r="AR53" i="10"/>
  <c r="AR55" s="1"/>
  <c r="AM56" i="11"/>
  <c r="L7" i="66"/>
  <c r="CT10" i="11"/>
  <c r="L8" i="53"/>
  <c r="M28" i="61"/>
  <c r="M29" i="60"/>
  <c r="M29" i="59" s="1"/>
  <c r="X30" i="7" s="1"/>
  <c r="M10" i="228" s="1"/>
  <c r="J24" i="33"/>
  <c r="J25" i="36"/>
  <c r="J25" i="39" s="1"/>
  <c r="J25" i="27" s="1"/>
  <c r="J25" i="37"/>
  <c r="J25" i="40" s="1"/>
  <c r="J25" i="28" s="1"/>
  <c r="V26" i="76"/>
  <c r="Z27"/>
  <c r="Z30" i="82"/>
  <c r="AC30" i="78"/>
  <c r="B31" i="82"/>
  <c r="B31" i="78"/>
  <c r="DM28" i="76"/>
  <c r="DI27"/>
  <c r="AN30" i="82"/>
  <c r="AS30" i="78"/>
  <c r="AH11" i="5"/>
  <c r="CE31" i="82"/>
  <c r="CG31" s="1"/>
  <c r="BE14" i="5"/>
  <c r="BJ14" i="12" s="1"/>
  <c r="BE22" i="5"/>
  <c r="BJ22" i="12" s="1"/>
  <c r="BL22" s="1"/>
  <c r="AA4" i="5"/>
  <c r="AA16"/>
  <c r="AA8"/>
  <c r="AA9"/>
  <c r="I56" i="9"/>
  <c r="P20" i="13"/>
  <c r="BK58" i="6"/>
  <c r="AQ58"/>
  <c r="I52" i="5"/>
  <c r="C32" i="216" s="1"/>
  <c r="C30" i="140"/>
  <c r="F3"/>
  <c r="F33" s="1"/>
  <c r="AI22" i="5"/>
  <c r="AJ22" s="1"/>
  <c r="AI18"/>
  <c r="AJ18" s="1"/>
  <c r="AI14"/>
  <c r="AI10"/>
  <c r="AI6"/>
  <c r="AJ6" s="1"/>
  <c r="AL6" i="13" s="1"/>
  <c r="AI4" i="5"/>
  <c r="AI12"/>
  <c r="AI17"/>
  <c r="AI9"/>
  <c r="AI23"/>
  <c r="AI19"/>
  <c r="AJ19" s="1"/>
  <c r="AL19" i="13" s="1"/>
  <c r="AI15" i="5"/>
  <c r="AI11"/>
  <c r="AI7"/>
  <c r="AI20"/>
  <c r="AI16"/>
  <c r="AI8"/>
  <c r="AI21"/>
  <c r="AI13"/>
  <c r="AI5"/>
  <c r="AD56"/>
  <c r="E3" i="143"/>
  <c r="E33" s="1"/>
  <c r="Z56" i="5"/>
  <c r="AH13"/>
  <c r="AJ13" s="1"/>
  <c r="AL13" i="12" s="1"/>
  <c r="AH12" i="5"/>
  <c r="AH23"/>
  <c r="AH15"/>
  <c r="AH7"/>
  <c r="AJ7" s="1"/>
  <c r="AL7" i="12" s="1"/>
  <c r="AH10" i="5"/>
  <c r="BE19"/>
  <c r="BJ19" i="12" s="1"/>
  <c r="BL19" s="1"/>
  <c r="P20"/>
  <c r="AM56" i="5"/>
  <c r="AN53"/>
  <c r="G33" i="219" s="1"/>
  <c r="F3" i="143"/>
  <c r="F33" s="1"/>
  <c r="AG56" i="5"/>
  <c r="E3" i="140"/>
  <c r="E33" s="1"/>
  <c r="AB22" i="5"/>
  <c r="AC22" s="1"/>
  <c r="AB18"/>
  <c r="AC18" s="1"/>
  <c r="AB14"/>
  <c r="AC14" s="1"/>
  <c r="AB10"/>
  <c r="AB6"/>
  <c r="AB12"/>
  <c r="AC12" s="1"/>
  <c r="AB21"/>
  <c r="AC21" s="1"/>
  <c r="AB13"/>
  <c r="AC13" s="1"/>
  <c r="AD13" i="13" s="1"/>
  <c r="AB5" i="5"/>
  <c r="AC5" s="1"/>
  <c r="AD5" i="13" s="1"/>
  <c r="AB23" i="5"/>
  <c r="AC23" s="1"/>
  <c r="AB19"/>
  <c r="AB15"/>
  <c r="AC15" s="1"/>
  <c r="AD15" i="13" s="1"/>
  <c r="AB11" i="5"/>
  <c r="AB7"/>
  <c r="AC7" s="1"/>
  <c r="AB4"/>
  <c r="AB20"/>
  <c r="AB16"/>
  <c r="AC16" s="1"/>
  <c r="AB8"/>
  <c r="AB17"/>
  <c r="AC17" s="1"/>
  <c r="AB9"/>
  <c r="W56"/>
  <c r="BT32"/>
  <c r="L12" i="216" s="1"/>
  <c r="L10" i="140"/>
  <c r="BO56" i="5"/>
  <c r="BP53"/>
  <c r="K33" i="219" s="1"/>
  <c r="BI53" i="5"/>
  <c r="J33" i="219" s="1"/>
  <c r="AC20" i="5"/>
  <c r="AD20" i="13" s="1"/>
  <c r="AH21" i="5"/>
  <c r="AH5"/>
  <c r="AH20"/>
  <c r="AJ20" s="1"/>
  <c r="AL20" i="12" s="1"/>
  <c r="AH17" i="5"/>
  <c r="AH9"/>
  <c r="AH8"/>
  <c r="AH16"/>
  <c r="AH4"/>
  <c r="AJ4" s="1"/>
  <c r="AL4" i="13" s="1"/>
  <c r="BE21" i="5"/>
  <c r="BE13"/>
  <c r="BE5"/>
  <c r="BJ5" i="13" s="1"/>
  <c r="AC10" i="5"/>
  <c r="AD10" i="12" s="1"/>
  <c r="L53" i="3"/>
  <c r="CJ53"/>
  <c r="CI56"/>
  <c r="DT53"/>
  <c r="DS56"/>
  <c r="BA24"/>
  <c r="BA58" s="1"/>
  <c r="AZ56"/>
  <c r="CI16" i="10"/>
  <c r="DS11"/>
  <c r="M58" i="6"/>
  <c r="AL58"/>
  <c r="BA58"/>
  <c r="BF58"/>
  <c r="W58"/>
  <c r="R58"/>
  <c r="AG58"/>
  <c r="DA7" i="10"/>
  <c r="C29" i="143"/>
  <c r="O53" i="8"/>
  <c r="O56" s="1"/>
  <c r="CC56" i="5"/>
  <c r="CD53"/>
  <c r="M33" i="219" s="1"/>
  <c r="CI56" i="5"/>
  <c r="CK53"/>
  <c r="N33" i="219" s="1"/>
  <c r="AV24" i="3"/>
  <c r="AC53"/>
  <c r="EF53"/>
  <c r="EF56" s="1"/>
  <c r="DI53"/>
  <c r="CJ52"/>
  <c r="BL52"/>
  <c r="DT52"/>
  <c r="EF52"/>
  <c r="CK52" i="5"/>
  <c r="CD52"/>
  <c r="BP52"/>
  <c r="BI52"/>
  <c r="BW52"/>
  <c r="O52" i="9"/>
  <c r="O52" i="8"/>
  <c r="AN52" i="5"/>
  <c r="I16" i="58"/>
  <c r="P18" i="7"/>
  <c r="Q18" s="1"/>
  <c r="BN18" i="10" s="1"/>
  <c r="BR18" s="1"/>
  <c r="I17" i="57"/>
  <c r="BM43" i="82"/>
  <c r="BV43" i="78"/>
  <c r="CF40" i="76"/>
  <c r="CJ41"/>
  <c r="BN43" i="82"/>
  <c r="BW43" i="78"/>
  <c r="CG40" i="76"/>
  <c r="CK41"/>
  <c r="BO43" i="82"/>
  <c r="BX43" i="78"/>
  <c r="CH40" i="76"/>
  <c r="CL41"/>
  <c r="BP43" i="82"/>
  <c r="BY43" i="78"/>
  <c r="CI40" i="76"/>
  <c r="CM41"/>
  <c r="C21" i="55"/>
  <c r="G22" i="9"/>
  <c r="AH19" i="62"/>
  <c r="C20"/>
  <c r="E20" i="55"/>
  <c r="Q21" i="9"/>
  <c r="AJ18" i="62"/>
  <c r="E19"/>
  <c r="N21" i="55"/>
  <c r="BJ22" i="9"/>
  <c r="AS19" i="62"/>
  <c r="N20"/>
  <c r="J36" i="55"/>
  <c r="AP37" i="9"/>
  <c r="J37" i="55"/>
  <c r="AP38" i="9"/>
  <c r="L52" i="3"/>
  <c r="DI52"/>
  <c r="BY52"/>
  <c r="AC52"/>
  <c r="BQ44" i="82"/>
  <c r="BS44" s="1"/>
  <c r="AC17" i="76"/>
  <c r="E15" i="64"/>
  <c r="AU11" i="47"/>
  <c r="AV10"/>
  <c r="L9" i="46" s="1"/>
  <c r="AF6" i="47"/>
  <c r="O6" i="90"/>
  <c r="I4" i="45"/>
  <c r="O24" i="36"/>
  <c r="O24" i="39" s="1"/>
  <c r="O24" i="27" s="1"/>
  <c r="O23" i="33"/>
  <c r="O24" i="37"/>
  <c r="H27" i="40"/>
  <c r="H27" i="28" s="1"/>
  <c r="J27" i="110"/>
  <c r="J27" i="111" s="1"/>
  <c r="AH28" i="105" s="1"/>
  <c r="AI28" s="1"/>
  <c r="V24" i="110"/>
  <c r="V24" i="111" s="1"/>
  <c r="AW25" i="105" s="1"/>
  <c r="AX25" s="1"/>
  <c r="K24" i="40"/>
  <c r="K24" i="28" s="1"/>
  <c r="L23" i="33"/>
  <c r="L24" i="36"/>
  <c r="L24" i="39" s="1"/>
  <c r="L24" i="27" s="1"/>
  <c r="L24" i="37"/>
  <c r="L25" i="40"/>
  <c r="L25" i="28" s="1"/>
  <c r="Y25" i="110"/>
  <c r="Y25" i="111" s="1"/>
  <c r="BB26" i="105" s="1"/>
  <c r="BC26" s="1"/>
  <c r="AD25" i="110"/>
  <c r="AD25" i="111" s="1"/>
  <c r="BQ26" i="105" s="1"/>
  <c r="BR26" s="1"/>
  <c r="O25" i="40"/>
  <c r="O25" i="28" s="1"/>
  <c r="H26" i="35"/>
  <c r="H26" i="37" s="1"/>
  <c r="J26" i="107"/>
  <c r="J26" i="108" s="1"/>
  <c r="J27" i="109" s="1"/>
  <c r="H26" i="31"/>
  <c r="H27" i="32" s="1"/>
  <c r="H27" i="38" s="1"/>
  <c r="H25" i="29"/>
  <c r="H6" i="213" s="1"/>
  <c r="J26" i="106"/>
  <c r="H26" i="34"/>
  <c r="H26" i="36" s="1"/>
  <c r="K22" i="33"/>
  <c r="K21" s="1"/>
  <c r="K20" s="1"/>
  <c r="K19" s="1"/>
  <c r="K18" s="1"/>
  <c r="K17" s="1"/>
  <c r="K16" s="1"/>
  <c r="K15" s="1"/>
  <c r="K14" s="1"/>
  <c r="K13" s="1"/>
  <c r="K12" s="1"/>
  <c r="K11" s="1"/>
  <c r="K10" s="1"/>
  <c r="K9" s="1"/>
  <c r="K8" s="1"/>
  <c r="K7" s="1"/>
  <c r="K6" s="1"/>
  <c r="K5" s="1"/>
  <c r="K23" i="36"/>
  <c r="K23" i="39" s="1"/>
  <c r="K23" i="27" s="1"/>
  <c r="K23" i="37"/>
  <c r="G25" i="40"/>
  <c r="G25" i="28" s="1"/>
  <c r="I25" i="110"/>
  <c r="I25" i="111" s="1"/>
  <c r="AC26" i="105" s="1"/>
  <c r="AD26" s="1"/>
  <c r="G24" i="37"/>
  <c r="G24" i="36"/>
  <c r="G24" i="39" s="1"/>
  <c r="G24" i="27" s="1"/>
  <c r="G23" i="33"/>
  <c r="I4" i="23"/>
  <c r="I5" i="22"/>
  <c r="CH31" i="78"/>
  <c r="CJ31" s="1"/>
  <c r="N31"/>
  <c r="P31" s="1"/>
  <c r="AT31"/>
  <c r="AV31" s="1"/>
  <c r="M31" i="82"/>
  <c r="O31" s="1"/>
  <c r="V31" i="78"/>
  <c r="X31" s="1"/>
  <c r="C29" i="58"/>
  <c r="C30" i="57"/>
  <c r="D31" i="7" s="1"/>
  <c r="C11" i="228" s="1"/>
  <c r="AR11" i="47"/>
  <c r="K10" i="46" s="1"/>
  <c r="CF21" i="4" s="1"/>
  <c r="AQ12" i="47"/>
  <c r="J52" i="5"/>
  <c r="L51"/>
  <c r="C31" i="219" s="1"/>
  <c r="S51" i="5"/>
  <c r="Q52"/>
  <c r="CI47"/>
  <c r="CK46"/>
  <c r="R52"/>
  <c r="CV51" i="3"/>
  <c r="CW51" s="1"/>
  <c r="DB51" s="1"/>
  <c r="CU52"/>
  <c r="EQ47"/>
  <c r="ER46"/>
  <c r="ES46" s="1"/>
  <c r="EX46" s="1"/>
  <c r="AD13" i="47"/>
  <c r="AE12"/>
  <c r="H11" i="46" s="1"/>
  <c r="BE22" i="4" s="1"/>
  <c r="L13" i="47"/>
  <c r="M12"/>
  <c r="D11" i="46" s="1"/>
  <c r="U22" i="4" s="1"/>
  <c r="H5" i="56"/>
  <c r="H6" i="55"/>
  <c r="J5" i="56"/>
  <c r="J6" i="55"/>
  <c r="D11" i="56"/>
  <c r="D11" i="53" s="1"/>
  <c r="G3" i="56"/>
  <c r="G3" i="55" s="1"/>
  <c r="G4"/>
  <c r="I5" i="56"/>
  <c r="I6" i="55"/>
  <c r="C11" i="56"/>
  <c r="G5" i="53"/>
  <c r="I7"/>
  <c r="E20"/>
  <c r="J5" i="66"/>
  <c r="CB8" i="11"/>
  <c r="K5" i="64"/>
  <c r="CE7" i="76"/>
  <c r="L5" i="64"/>
  <c r="CN7" i="76"/>
  <c r="J4" i="64"/>
  <c r="BV6" i="76"/>
  <c r="BD5"/>
  <c r="H3" i="64"/>
  <c r="BD4" i="76" s="1"/>
  <c r="I3" i="64"/>
  <c r="BM4" i="76" s="1"/>
  <c r="BM5"/>
  <c r="D9" i="64"/>
  <c r="T11" i="76"/>
  <c r="DH20" i="11"/>
  <c r="O19" i="13"/>
  <c r="P19" s="1"/>
  <c r="O19" i="12"/>
  <c r="P19" s="1"/>
  <c r="J6" i="11"/>
  <c r="AK20"/>
  <c r="R19"/>
  <c r="O18" i="10" s="1"/>
  <c r="S18" s="1"/>
  <c r="L19" i="11"/>
  <c r="Q18" i="10" s="1"/>
  <c r="P19" i="11"/>
  <c r="AE21" i="13"/>
  <c r="AE21" i="12"/>
  <c r="DN21" i="11"/>
  <c r="DI21" s="1"/>
  <c r="DM22"/>
  <c r="DJ21" i="10" s="1"/>
  <c r="DG22" i="11"/>
  <c r="DK22"/>
  <c r="J5"/>
  <c r="W15" i="63"/>
  <c r="E16"/>
  <c r="U14"/>
  <c r="C15"/>
  <c r="M17" i="11" s="1"/>
  <c r="AA5" i="63"/>
  <c r="I6"/>
  <c r="AF16"/>
  <c r="N17"/>
  <c r="G7" i="11"/>
  <c r="I7"/>
  <c r="F6" i="10" s="1"/>
  <c r="C7" i="11"/>
  <c r="AJ21"/>
  <c r="AG20" i="10" s="1"/>
  <c r="AK20" s="1"/>
  <c r="AH21" i="11"/>
  <c r="AD21"/>
  <c r="AI20" i="10" s="1"/>
  <c r="AE19" i="11"/>
  <c r="S18"/>
  <c r="N18" s="1"/>
  <c r="R17" i="10" s="1"/>
  <c r="BO9" i="11"/>
  <c r="AK8" i="9"/>
  <c r="N19" i="11"/>
  <c r="R18" i="10" s="1"/>
  <c r="DI22" i="11"/>
  <c r="AD8" i="62"/>
  <c r="U12"/>
  <c r="T11"/>
  <c r="D12"/>
  <c r="D12" i="55" s="1"/>
  <c r="J5" i="58"/>
  <c r="R7" i="7"/>
  <c r="S7" s="1"/>
  <c r="BW7" i="10" s="1"/>
  <c r="L5" i="7"/>
  <c r="M5" s="1"/>
  <c r="AV5" i="10" s="1"/>
  <c r="L4" i="7"/>
  <c r="M4" s="1"/>
  <c r="AV4" i="10" s="1"/>
  <c r="C16" i="53"/>
  <c r="K5"/>
  <c r="AW13" i="51"/>
  <c r="O14" i="49"/>
  <c r="DQ15" i="4"/>
  <c r="O15" i="50"/>
  <c r="F6" i="59"/>
  <c r="J7" i="7"/>
  <c r="K7" s="1"/>
  <c r="AM7" i="10" s="1"/>
  <c r="BB6" i="11"/>
  <c r="AY5" i="10" s="1"/>
  <c r="BC5" s="1"/>
  <c r="AX6" i="11"/>
  <c r="AZ6"/>
  <c r="BC5"/>
  <c r="D4" i="23"/>
  <c r="D5" i="22"/>
  <c r="J6" i="90"/>
  <c r="H4" i="45"/>
  <c r="D92" i="76"/>
  <c r="G91"/>
  <c r="AC5" i="90"/>
  <c r="N3" i="45"/>
  <c r="AC4" i="90" s="1"/>
  <c r="Y5"/>
  <c r="L3" i="45"/>
  <c r="Y4" i="90" s="1"/>
  <c r="V5"/>
  <c r="K3" i="45"/>
  <c r="V4" i="90" s="1"/>
  <c r="T5"/>
  <c r="J3" i="45"/>
  <c r="T4" i="90" s="1"/>
  <c r="H6"/>
  <c r="F4" i="45"/>
  <c r="E6" i="90"/>
  <c r="D4" i="45"/>
  <c r="AL4" i="12"/>
  <c r="AX27" i="76"/>
  <c r="BB28"/>
  <c r="AV28"/>
  <c r="AZ28" s="1"/>
  <c r="AS22" i="11"/>
  <c r="AP21" i="10" s="1"/>
  <c r="AT21" s="1"/>
  <c r="AO22" i="11"/>
  <c r="AQ22"/>
  <c r="AQ21" i="10" s="1"/>
  <c r="BW30" i="82"/>
  <c r="CG30" i="78"/>
  <c r="CD25" i="76"/>
  <c r="BZ24"/>
  <c r="BI27" i="82"/>
  <c r="BQ27" i="78"/>
  <c r="DN50" i="3"/>
  <c r="K30" i="195" s="1"/>
  <c r="CD50" i="3"/>
  <c r="H30" i="195" s="1"/>
  <c r="E24" i="60"/>
  <c r="E24" i="59" s="1"/>
  <c r="H25" i="7" s="1"/>
  <c r="E5" i="228" s="1"/>
  <c r="E23" i="60"/>
  <c r="E23" i="59" s="1"/>
  <c r="H24" i="7" s="1"/>
  <c r="CW5" i="11"/>
  <c r="DE6"/>
  <c r="AD30" i="82"/>
  <c r="AH30" i="78"/>
  <c r="AF30" i="82"/>
  <c r="AJ30" i="78"/>
  <c r="CI16" i="12"/>
  <c r="CJ16" s="1"/>
  <c r="CI16" i="13"/>
  <c r="CJ16" s="1"/>
  <c r="CD30" i="82"/>
  <c r="CO30" i="78"/>
  <c r="I30" i="82"/>
  <c r="J30" i="78"/>
  <c r="K30" i="82"/>
  <c r="L30" i="78"/>
  <c r="BJ21" i="12"/>
  <c r="BL21" s="1"/>
  <c r="BJ21" i="13"/>
  <c r="BL21" s="1"/>
  <c r="BJ17"/>
  <c r="BJ13" i="12"/>
  <c r="BJ13" i="13"/>
  <c r="BJ8"/>
  <c r="BJ12" i="12"/>
  <c r="BJ12" i="13"/>
  <c r="BJ16"/>
  <c r="BJ20" i="12"/>
  <c r="BL20" s="1"/>
  <c r="BJ20" i="13"/>
  <c r="BL20" s="1"/>
  <c r="BJ4"/>
  <c r="DT11" i="11"/>
  <c r="DV11"/>
  <c r="DS10" i="10" s="1"/>
  <c r="DR11" i="11"/>
  <c r="P30" i="82"/>
  <c r="R30" i="78"/>
  <c r="R30" i="82"/>
  <c r="T30" i="78"/>
  <c r="F23" i="33"/>
  <c r="F24" i="36"/>
  <c r="F24" i="39" s="1"/>
  <c r="F24" i="27" s="1"/>
  <c r="F24" i="37"/>
  <c r="BV16" i="11"/>
  <c r="CD17"/>
  <c r="CC18"/>
  <c r="BZ17" i="10" s="1"/>
  <c r="CD17" s="1"/>
  <c r="CA18" i="11"/>
  <c r="CA17" i="10" s="1"/>
  <c r="BY18" i="11"/>
  <c r="CC17" i="10" s="1"/>
  <c r="CE14" i="11"/>
  <c r="CM15"/>
  <c r="CF15" s="1"/>
  <c r="BV32" i="5"/>
  <c r="L12" i="218" s="1"/>
  <c r="BW31" i="5"/>
  <c r="C4" i="45"/>
  <c r="D6" i="90"/>
  <c r="G14" i="59"/>
  <c r="L15" i="7"/>
  <c r="M15" s="1"/>
  <c r="AV15" i="10" s="1"/>
  <c r="AZ15" s="1"/>
  <c r="E27" i="82"/>
  <c r="E27" i="78"/>
  <c r="AR30" i="82"/>
  <c r="AX30" i="78"/>
  <c r="AU30" i="82"/>
  <c r="BA30" i="78"/>
  <c r="CO30" i="82"/>
  <c r="DB30" i="78"/>
  <c r="DR27" i="76"/>
  <c r="DV28"/>
  <c r="DP28"/>
  <c r="DT28" s="1"/>
  <c r="BM16" i="11"/>
  <c r="BU17"/>
  <c r="BN17" s="1"/>
  <c r="BS16" i="10" s="1"/>
  <c r="BT18" i="11"/>
  <c r="BQ17" i="10" s="1"/>
  <c r="BU17" s="1"/>
  <c r="BP18" i="11"/>
  <c r="BT17" i="10" s="1"/>
  <c r="BR18" i="11"/>
  <c r="M3" i="45"/>
  <c r="Z4" i="90" s="1"/>
  <c r="Z5"/>
  <c r="C13" i="61"/>
  <c r="C13" i="60" s="1"/>
  <c r="C14"/>
  <c r="CV50" i="3"/>
  <c r="CU16" i="11"/>
  <c r="CR15" i="10" s="1"/>
  <c r="CV15" s="1"/>
  <c r="CQ16" i="11"/>
  <c r="CU15" i="10" s="1"/>
  <c r="CS16" i="11"/>
  <c r="CS15" i="10" s="1"/>
  <c r="ES50" i="3"/>
  <c r="EX50" s="1"/>
  <c r="N30" i="195" s="1"/>
  <c r="CK50" i="3"/>
  <c r="BM50"/>
  <c r="O5" i="61"/>
  <c r="O6" i="60"/>
  <c r="O6" i="59" s="1"/>
  <c r="AB7" i="7" s="1"/>
  <c r="O5" i="26"/>
  <c r="BP7" i="105"/>
  <c r="BR7" s="1"/>
  <c r="O6" i="25"/>
  <c r="L30" i="82"/>
  <c r="M30" i="78"/>
  <c r="BM50" i="9"/>
  <c r="DT32" i="3"/>
  <c r="DU32" s="1"/>
  <c r="DZ32" s="1"/>
  <c r="L12" i="195" s="1"/>
  <c r="DS33" i="3"/>
  <c r="M4" i="23"/>
  <c r="M5" i="22"/>
  <c r="K4" i="23"/>
  <c r="K5" i="22"/>
  <c r="AH50" i="3"/>
  <c r="D30" i="195" s="1"/>
  <c r="AV31" i="82"/>
  <c r="AX31" s="1"/>
  <c r="BR28" i="78"/>
  <c r="BT28" s="1"/>
  <c r="AH31" i="82"/>
  <c r="AJ31" s="1"/>
  <c r="F5" i="60"/>
  <c r="F4" i="61"/>
  <c r="AU6" i="12"/>
  <c r="AV6" s="1"/>
  <c r="AU6" i="13"/>
  <c r="AV6" s="1"/>
  <c r="AK30" i="82"/>
  <c r="AP30" i="78"/>
  <c r="AM30" i="82"/>
  <c r="AR30" i="78"/>
  <c r="H4" i="23"/>
  <c r="H5" i="22"/>
  <c r="O4" i="23"/>
  <c r="O5" i="22"/>
  <c r="AL20" i="11"/>
  <c r="AT21"/>
  <c r="AM21" s="1"/>
  <c r="AR20" i="10" s="1"/>
  <c r="BT30" i="82"/>
  <c r="BX30" s="1"/>
  <c r="BZ30" s="1"/>
  <c r="CD30" i="78"/>
  <c r="CR27" i="76"/>
  <c r="CV28"/>
  <c r="CO28"/>
  <c r="CS28" s="1"/>
  <c r="BF27" i="82"/>
  <c r="BN27" i="78"/>
  <c r="BK18" i="13"/>
  <c r="BK18" i="12"/>
  <c r="DB7" i="11"/>
  <c r="DD7"/>
  <c r="DA6" i="10" s="1"/>
  <c r="CZ7" i="11"/>
  <c r="AO27" i="76"/>
  <c r="AS28"/>
  <c r="AM28"/>
  <c r="AQ28" s="1"/>
  <c r="CA30" i="82"/>
  <c r="CL30" i="78"/>
  <c r="DA27" i="76"/>
  <c r="DE28"/>
  <c r="CX28"/>
  <c r="DB28" s="1"/>
  <c r="N3" i="61"/>
  <c r="N3" i="60" s="1"/>
  <c r="N3" i="59" s="1"/>
  <c r="Z4" i="7" s="1"/>
  <c r="N4" i="60"/>
  <c r="N4" i="59" s="1"/>
  <c r="Z5" i="7" s="1"/>
  <c r="H5" i="60"/>
  <c r="H5" i="59" s="1"/>
  <c r="N6" i="7" s="1"/>
  <c r="H4" i="61"/>
  <c r="N27" i="76"/>
  <c r="R28"/>
  <c r="BJ23" i="12"/>
  <c r="BL23" s="1"/>
  <c r="BJ23" i="13"/>
  <c r="BL23" s="1"/>
  <c r="BJ19"/>
  <c r="BL19" s="1"/>
  <c r="BJ15" i="12"/>
  <c r="BJ15" i="13"/>
  <c r="BJ7" i="12"/>
  <c r="BJ7" i="13"/>
  <c r="BJ10" i="12"/>
  <c r="BJ10" i="13"/>
  <c r="BJ14"/>
  <c r="BJ18" i="12"/>
  <c r="BJ18" i="13"/>
  <c r="DO9" i="11"/>
  <c r="DW10"/>
  <c r="DP10" s="1"/>
  <c r="AS44" i="9"/>
  <c r="W27" i="76"/>
  <c r="AA28"/>
  <c r="U28"/>
  <c r="Y28" s="1"/>
  <c r="F25" i="40"/>
  <c r="F25" i="28" s="1"/>
  <c r="H25" i="110"/>
  <c r="H25" i="111" s="1"/>
  <c r="X26" i="105" s="1"/>
  <c r="Y26" s="1"/>
  <c r="CJ16" i="11"/>
  <c r="CH16"/>
  <c r="CL16"/>
  <c r="CI15" i="10" s="1"/>
  <c r="G13" i="59"/>
  <c r="L14" i="7"/>
  <c r="M14" s="1"/>
  <c r="AV14" i="10" s="1"/>
  <c r="AZ14" s="1"/>
  <c r="BL31" i="3"/>
  <c r="BM31" s="1"/>
  <c r="BR31" s="1"/>
  <c r="G11" i="195" s="1"/>
  <c r="BK32" i="3"/>
  <c r="F24" i="76"/>
  <c r="J25"/>
  <c r="AM22" i="12"/>
  <c r="AM22" i="13"/>
  <c r="BH27" i="76"/>
  <c r="BL28"/>
  <c r="BE28"/>
  <c r="BI28" s="1"/>
  <c r="I23" i="33"/>
  <c r="I24" i="36"/>
  <c r="I24" i="39" s="1"/>
  <c r="I24" i="27" s="1"/>
  <c r="I24" i="37"/>
  <c r="I24" i="40" s="1"/>
  <c r="I24" i="28" s="1"/>
  <c r="CQ30" i="82"/>
  <c r="DD30" i="78"/>
  <c r="EG50" i="3"/>
  <c r="C15" i="59"/>
  <c r="BK5" i="11"/>
  <c r="BH4" i="10" s="1"/>
  <c r="BI5" i="11"/>
  <c r="BG5"/>
  <c r="D5" i="60"/>
  <c r="D5" i="59" s="1"/>
  <c r="F6" i="7" s="1"/>
  <c r="D4" i="61"/>
  <c r="D4" i="60" s="1"/>
  <c r="D4" i="59" s="1"/>
  <c r="F5" i="7" s="1"/>
  <c r="CN14" i="11"/>
  <c r="CV15"/>
  <c r="CO15" s="1"/>
  <c r="CT14" i="10" s="1"/>
  <c r="O27" i="76"/>
  <c r="S28"/>
  <c r="BS18" i="13"/>
  <c r="BT18" s="1"/>
  <c r="BS18" i="12"/>
  <c r="BT18" s="1"/>
  <c r="BA32" i="8"/>
  <c r="L12" i="222" s="1"/>
  <c r="BC31" i="8"/>
  <c r="AV6" i="11"/>
  <c r="BA5" i="10" s="1"/>
  <c r="CF16" i="11"/>
  <c r="BB31" i="78"/>
  <c r="BD31" s="1"/>
  <c r="BJ28" i="82"/>
  <c r="BL28" s="1"/>
  <c r="AL31" i="78"/>
  <c r="AN31" s="1"/>
  <c r="D4" i="26"/>
  <c r="M6" i="105"/>
  <c r="O6" s="1"/>
  <c r="D5" i="25"/>
  <c r="F4" i="26"/>
  <c r="W6" i="105"/>
  <c r="Y6" s="1"/>
  <c r="F5" i="25"/>
  <c r="C4" i="26"/>
  <c r="H6" i="105"/>
  <c r="J6" s="1"/>
  <c r="K6" s="1"/>
  <c r="C5" i="25"/>
  <c r="H4" i="26"/>
  <c r="AG6" i="105"/>
  <c r="AI6" s="1"/>
  <c r="H5" i="25"/>
  <c r="J3" i="26"/>
  <c r="AQ5" i="105"/>
  <c r="AS5" s="1"/>
  <c r="AT5" s="1"/>
  <c r="J4" i="25"/>
  <c r="K5" i="26"/>
  <c r="AV7" i="105"/>
  <c r="AX7" s="1"/>
  <c r="K6" i="25"/>
  <c r="L5" i="26"/>
  <c r="BA7" i="105"/>
  <c r="BC7" s="1"/>
  <c r="L6" i="25"/>
  <c r="AL5" i="105"/>
  <c r="AN5" s="1"/>
  <c r="AO5" s="1"/>
  <c r="I3" i="26"/>
  <c r="I4" i="25"/>
  <c r="BD12" i="47"/>
  <c r="BE11"/>
  <c r="N10" i="46" s="1"/>
  <c r="DG21" i="4" s="1"/>
  <c r="BI10" i="47"/>
  <c r="O9" i="46" s="1"/>
  <c r="DP20" i="4" s="1"/>
  <c r="BH11" i="47"/>
  <c r="AZ11"/>
  <c r="M10" i="46" s="1"/>
  <c r="CX21" i="4" s="1"/>
  <c r="AY12" i="47"/>
  <c r="D12"/>
  <c r="E11"/>
  <c r="B10" i="46" s="1"/>
  <c r="C21" i="4" s="1"/>
  <c r="F45" i="219" l="1"/>
  <c r="BJ6" i="12"/>
  <c r="BJ6" i="13"/>
  <c r="BJ11" i="12"/>
  <c r="BJ11" i="13"/>
  <c r="DT33" i="3"/>
  <c r="DU33" s="1"/>
  <c r="DZ33" s="1"/>
  <c r="L13" i="195" s="1"/>
  <c r="L13" i="209"/>
  <c r="CK47" i="5"/>
  <c r="N27" i="217"/>
  <c r="J53" i="5"/>
  <c r="C33" i="217" s="1"/>
  <c r="C32"/>
  <c r="M31" i="143"/>
  <c r="M32" i="219"/>
  <c r="M43"/>
  <c r="M35"/>
  <c r="M38"/>
  <c r="M40"/>
  <c r="M45"/>
  <c r="M48"/>
  <c r="J40"/>
  <c r="J48"/>
  <c r="J38"/>
  <c r="J45"/>
  <c r="J35"/>
  <c r="J43"/>
  <c r="E36" i="221"/>
  <c r="E46"/>
  <c r="E41"/>
  <c r="E45"/>
  <c r="E40"/>
  <c r="E35"/>
  <c r="M27" i="76"/>
  <c r="L27" s="1"/>
  <c r="P27" s="1"/>
  <c r="Q28"/>
  <c r="FL53" i="3"/>
  <c r="O33" i="195"/>
  <c r="B17" i="186"/>
  <c r="EE56" i="3"/>
  <c r="M33" i="209"/>
  <c r="C31" i="195"/>
  <c r="X51" i="3"/>
  <c r="C32" i="221"/>
  <c r="J52" i="8"/>
  <c r="G53"/>
  <c r="BK56" i="3"/>
  <c r="G33" i="209"/>
  <c r="N25" i="143"/>
  <c r="N26" i="219"/>
  <c r="K31" i="143"/>
  <c r="K32" i="219"/>
  <c r="M30" i="143"/>
  <c r="M31" i="219"/>
  <c r="BB33" i="9"/>
  <c r="L13" i="231" s="1"/>
  <c r="L12"/>
  <c r="F46" i="218"/>
  <c r="F36"/>
  <c r="F41"/>
  <c r="F45"/>
  <c r="F35"/>
  <c r="F40"/>
  <c r="L12" i="230"/>
  <c r="BC32" i="9"/>
  <c r="BA33"/>
  <c r="F41" i="221"/>
  <c r="F36"/>
  <c r="F46"/>
  <c r="F40"/>
  <c r="F45"/>
  <c r="F35"/>
  <c r="EQ53" i="3"/>
  <c r="N32" i="209"/>
  <c r="E33" i="195"/>
  <c r="B7" i="186"/>
  <c r="AV53" i="3"/>
  <c r="H53" i="9"/>
  <c r="C32" i="230"/>
  <c r="E36" i="219"/>
  <c r="E46"/>
  <c r="E41"/>
  <c r="I41"/>
  <c r="I46"/>
  <c r="I36"/>
  <c r="I40"/>
  <c r="I35"/>
  <c r="I45"/>
  <c r="Q53" i="5"/>
  <c r="D33" i="217" s="1"/>
  <c r="D32"/>
  <c r="G31" i="143"/>
  <c r="G32" i="219"/>
  <c r="L31" i="143"/>
  <c r="L32" i="219"/>
  <c r="N31" i="143"/>
  <c r="N32" i="219"/>
  <c r="X30" i="82"/>
  <c r="AA30" i="78"/>
  <c r="X25" i="76"/>
  <c r="AB26"/>
  <c r="E36" i="231"/>
  <c r="E46"/>
  <c r="E41"/>
  <c r="E45"/>
  <c r="E40"/>
  <c r="E35"/>
  <c r="DN24" i="76"/>
  <c r="DJ23"/>
  <c r="L45" i="217"/>
  <c r="L35"/>
  <c r="L43"/>
  <c r="L40"/>
  <c r="L48"/>
  <c r="L38"/>
  <c r="F36" i="219"/>
  <c r="F46"/>
  <c r="F41"/>
  <c r="K35" i="206"/>
  <c r="K43"/>
  <c r="K48"/>
  <c r="K40"/>
  <c r="K38"/>
  <c r="K45"/>
  <c r="Y56" i="9"/>
  <c r="Z10"/>
  <c r="Z7"/>
  <c r="Z23"/>
  <c r="Z16"/>
  <c r="Z13"/>
  <c r="Z22"/>
  <c r="Z9"/>
  <c r="Z18"/>
  <c r="Z8"/>
  <c r="Z21"/>
  <c r="Z14"/>
  <c r="Z11"/>
  <c r="Z4"/>
  <c r="Z20"/>
  <c r="Z17"/>
  <c r="Z6"/>
  <c r="Z19"/>
  <c r="Z12"/>
  <c r="Z15"/>
  <c r="Z5"/>
  <c r="K40" i="209"/>
  <c r="K38"/>
  <c r="K35"/>
  <c r="K48"/>
  <c r="K43"/>
  <c r="K45"/>
  <c r="BG26" i="76"/>
  <c r="BK27"/>
  <c r="O53" i="3"/>
  <c r="C32" i="209"/>
  <c r="P52" i="3"/>
  <c r="Q52" s="1"/>
  <c r="V52" s="1"/>
  <c r="J30" i="143"/>
  <c r="J31" i="219"/>
  <c r="B40"/>
  <c r="B48"/>
  <c r="B38"/>
  <c r="B45"/>
  <c r="B43"/>
  <c r="B35"/>
  <c r="AB14" i="11"/>
  <c r="AA14" s="1"/>
  <c r="X13" i="10" s="1"/>
  <c r="CE30" i="78"/>
  <c r="BU30" i="82"/>
  <c r="CF27" i="78"/>
  <c r="BV27" i="82"/>
  <c r="F46" i="222"/>
  <c r="F36"/>
  <c r="F41"/>
  <c r="F35"/>
  <c r="F40"/>
  <c r="F45"/>
  <c r="AL7" i="13"/>
  <c r="AV56" i="3"/>
  <c r="BJ22" i="13"/>
  <c r="BL22" s="1"/>
  <c r="BL52" i="9"/>
  <c r="BH56" i="5"/>
  <c r="AC8"/>
  <c r="O53" i="9"/>
  <c r="O56" s="1"/>
  <c r="H8" i="210"/>
  <c r="F35" i="219"/>
  <c r="E45"/>
  <c r="E35"/>
  <c r="CU53" i="3"/>
  <c r="J32" i="209"/>
  <c r="S28" i="82"/>
  <c r="U28" i="78"/>
  <c r="J40" i="218"/>
  <c r="J48"/>
  <c r="J38"/>
  <c r="J43"/>
  <c r="J35"/>
  <c r="J45"/>
  <c r="AT29" i="82"/>
  <c r="AZ29" i="78"/>
  <c r="D40" i="230"/>
  <c r="D48"/>
  <c r="D38"/>
  <c r="D43"/>
  <c r="D45"/>
  <c r="D35"/>
  <c r="N56" i="9"/>
  <c r="D33" i="231"/>
  <c r="H53" i="8"/>
  <c r="C32" i="222"/>
  <c r="L10" i="143"/>
  <c r="L11" i="219"/>
  <c r="ER47" i="3"/>
  <c r="ES47" s="1"/>
  <c r="EX47" s="1"/>
  <c r="EZ47" s="1"/>
  <c r="N27" i="209"/>
  <c r="AE28" i="82"/>
  <c r="AI28" i="78"/>
  <c r="N33" i="230"/>
  <c r="BK56" i="9"/>
  <c r="K30" i="78"/>
  <c r="J30" i="82"/>
  <c r="BU27" i="76"/>
  <c r="BQ26"/>
  <c r="F46" i="230"/>
  <c r="F36"/>
  <c r="F41"/>
  <c r="F35"/>
  <c r="F45"/>
  <c r="F40"/>
  <c r="M43" i="217"/>
  <c r="M35"/>
  <c r="M38"/>
  <c r="M45"/>
  <c r="M48"/>
  <c r="M40"/>
  <c r="DF20" i="76"/>
  <c r="N18" i="64"/>
  <c r="L12" i="217"/>
  <c r="BU33" i="5"/>
  <c r="L13" i="217" s="1"/>
  <c r="N19" i="53"/>
  <c r="N18" i="56"/>
  <c r="L40" i="206"/>
  <c r="L43"/>
  <c r="L35"/>
  <c r="L48"/>
  <c r="L38"/>
  <c r="L45"/>
  <c r="C48" i="231"/>
  <c r="C40"/>
  <c r="C43"/>
  <c r="C35"/>
  <c r="C45"/>
  <c r="C38"/>
  <c r="BL32" i="3"/>
  <c r="BM32" s="1"/>
  <c r="BR32" s="1"/>
  <c r="G12" i="195" s="1"/>
  <c r="G12" i="209"/>
  <c r="R53" i="5"/>
  <c r="D32" i="218"/>
  <c r="D30" i="143"/>
  <c r="D31" i="219"/>
  <c r="J31" i="143"/>
  <c r="J32" i="219"/>
  <c r="N40"/>
  <c r="N48"/>
  <c r="N38"/>
  <c r="N35"/>
  <c r="N43"/>
  <c r="N45"/>
  <c r="K48"/>
  <c r="K45"/>
  <c r="K43"/>
  <c r="K35"/>
  <c r="K40"/>
  <c r="K38"/>
  <c r="G48"/>
  <c r="G45"/>
  <c r="G43"/>
  <c r="G38"/>
  <c r="G35"/>
  <c r="G40"/>
  <c r="AE27" i="76"/>
  <c r="AI28"/>
  <c r="AN25"/>
  <c r="AR26"/>
  <c r="D40" i="209"/>
  <c r="D48"/>
  <c r="D38"/>
  <c r="D43"/>
  <c r="D45"/>
  <c r="D35"/>
  <c r="CW26" i="78"/>
  <c r="CK26" i="82"/>
  <c r="L12" i="221"/>
  <c r="AZ33" i="8"/>
  <c r="L13" i="221" s="1"/>
  <c r="BW56" i="3"/>
  <c r="H33" i="209"/>
  <c r="BX53" i="3"/>
  <c r="BI29" i="78"/>
  <c r="BB29" i="82"/>
  <c r="G48" i="218"/>
  <c r="G45"/>
  <c r="G43"/>
  <c r="G40"/>
  <c r="G38"/>
  <c r="G35"/>
  <c r="N40" i="217"/>
  <c r="N48"/>
  <c r="N38"/>
  <c r="N35"/>
  <c r="N45"/>
  <c r="N43"/>
  <c r="I45" i="209"/>
  <c r="I48"/>
  <c r="I40"/>
  <c r="I35"/>
  <c r="I38"/>
  <c r="I43"/>
  <c r="BV53" i="5"/>
  <c r="L32" i="218"/>
  <c r="K48" i="217"/>
  <c r="K45"/>
  <c r="K43"/>
  <c r="K40"/>
  <c r="K38"/>
  <c r="K35"/>
  <c r="D10" i="66"/>
  <c r="Z13" i="11"/>
  <c r="AB13" s="1"/>
  <c r="CT28" i="76"/>
  <c r="CP27"/>
  <c r="K48" i="218"/>
  <c r="K45"/>
  <c r="K43"/>
  <c r="K38"/>
  <c r="K35"/>
  <c r="K40"/>
  <c r="M56" i="8"/>
  <c r="D33" i="222"/>
  <c r="L40" i="209"/>
  <c r="L48"/>
  <c r="L38"/>
  <c r="L43"/>
  <c r="L35"/>
  <c r="L45"/>
  <c r="E10" i="66"/>
  <c r="AI13" i="11"/>
  <c r="CQ24" i="76"/>
  <c r="CU25"/>
  <c r="M43" i="218"/>
  <c r="M35"/>
  <c r="M38"/>
  <c r="M45"/>
  <c r="M40"/>
  <c r="M48"/>
  <c r="W15" i="11"/>
  <c r="U15"/>
  <c r="Y15"/>
  <c r="L28" i="76"/>
  <c r="P28" s="1"/>
  <c r="BM51" i="9"/>
  <c r="J52"/>
  <c r="ER52" i="3"/>
  <c r="BL53"/>
  <c r="BL56" s="1"/>
  <c r="AT56"/>
  <c r="AJ21" i="5"/>
  <c r="AC6"/>
  <c r="AJ23"/>
  <c r="AJ14"/>
  <c r="AL14" i="13" s="1"/>
  <c r="M56" i="9"/>
  <c r="AC19" i="5"/>
  <c r="CL25" i="3"/>
  <c r="CP25" s="1"/>
  <c r="I5" i="195" s="1"/>
  <c r="I5" i="210"/>
  <c r="BU28" i="78"/>
  <c r="BY27" i="4" s="1"/>
  <c r="J7" i="214"/>
  <c r="BB25" i="3"/>
  <c r="F5" i="210"/>
  <c r="DD51" i="3"/>
  <c r="J31" i="195"/>
  <c r="Y31" i="78"/>
  <c r="W30" i="4" s="1"/>
  <c r="D10" i="214"/>
  <c r="AW31" i="78"/>
  <c r="AX30" i="4" s="1"/>
  <c r="G10" i="214"/>
  <c r="CK31" i="78"/>
  <c r="CQ30" i="4" s="1"/>
  <c r="L10" i="214"/>
  <c r="BN25" i="3"/>
  <c r="G5" i="210"/>
  <c r="CX26" i="3"/>
  <c r="DB26" s="1"/>
  <c r="J6" i="210"/>
  <c r="AD25" i="3"/>
  <c r="AH25" s="1"/>
  <c r="D5" i="210"/>
  <c r="BM32" i="78"/>
  <c r="BP31" i="4" s="1"/>
  <c r="I11" i="214"/>
  <c r="AG31" i="78"/>
  <c r="AF30" i="4" s="1"/>
  <c r="E10" i="214"/>
  <c r="EZ25" i="3"/>
  <c r="N5" i="195"/>
  <c r="AJ26" i="3"/>
  <c r="D6" i="195"/>
  <c r="EB26" i="3"/>
  <c r="L6" i="195"/>
  <c r="FL26" i="3"/>
  <c r="O6" i="195"/>
  <c r="AD30" i="78"/>
  <c r="AF30" s="1"/>
  <c r="AO31"/>
  <c r="AO30" i="4" s="1"/>
  <c r="F10" i="214"/>
  <c r="BE31" i="78"/>
  <c r="BG30" i="4" s="1"/>
  <c r="H10" i="214"/>
  <c r="H55" i="7"/>
  <c r="E4" i="228"/>
  <c r="EZ46" i="3"/>
  <c r="N26" i="195"/>
  <c r="Q31" i="78"/>
  <c r="N30" i="4" s="1"/>
  <c r="C10" i="214"/>
  <c r="DJ24" i="3"/>
  <c r="DN24" s="1"/>
  <c r="K4" i="210"/>
  <c r="DV25" i="3"/>
  <c r="L5" i="210"/>
  <c r="FF25" i="3"/>
  <c r="O5" i="210"/>
  <c r="F25" i="3"/>
  <c r="J25" s="1"/>
  <c r="B5" i="210"/>
  <c r="R26" i="3"/>
  <c r="V26" s="1"/>
  <c r="C6" i="210"/>
  <c r="EH31" i="3"/>
  <c r="EL31" s="1"/>
  <c r="M11" i="210"/>
  <c r="ET24" i="3"/>
  <c r="EX24" s="1"/>
  <c r="N4" i="195" s="1"/>
  <c r="N4" i="210"/>
  <c r="L26" i="3"/>
  <c r="B6" i="195"/>
  <c r="DD27" i="3"/>
  <c r="J7" i="195"/>
  <c r="X27" i="3"/>
  <c r="C7" i="195"/>
  <c r="EN32" i="3"/>
  <c r="M12" i="195"/>
  <c r="BT26" i="3"/>
  <c r="G6" i="195"/>
  <c r="CF28" i="3"/>
  <c r="H8" i="195"/>
  <c r="CR26" i="3"/>
  <c r="I6" i="195"/>
  <c r="BH26" i="3"/>
  <c r="F6" i="195"/>
  <c r="K43" i="214"/>
  <c r="K48"/>
  <c r="K38"/>
  <c r="B43" i="195"/>
  <c r="B38"/>
  <c r="AL18" i="13"/>
  <c r="AL18" i="12"/>
  <c r="AD11"/>
  <c r="AD11" i="13"/>
  <c r="AD16"/>
  <c r="AD16" i="12"/>
  <c r="AD6"/>
  <c r="AD6" i="13"/>
  <c r="AD22" i="12"/>
  <c r="AF22" s="1"/>
  <c r="AD22" i="13"/>
  <c r="AF22" s="1"/>
  <c r="AD19" i="12"/>
  <c r="AD19" i="13"/>
  <c r="CJ29" i="82"/>
  <c r="CV29" i="78"/>
  <c r="DC27" i="76"/>
  <c r="CY26"/>
  <c r="DM27"/>
  <c r="DI26"/>
  <c r="M27" i="61"/>
  <c r="M28" i="60"/>
  <c r="M28" i="59" s="1"/>
  <c r="X29" i="7" s="1"/>
  <c r="M9" i="228" s="1"/>
  <c r="AF26" i="76"/>
  <c r="AJ27"/>
  <c r="AD27"/>
  <c r="AH27" s="1"/>
  <c r="AG29" i="82"/>
  <c r="AK29" i="78"/>
  <c r="DH25" i="76"/>
  <c r="DL26"/>
  <c r="DG26"/>
  <c r="DK26" s="1"/>
  <c r="AN29" i="82"/>
  <c r="AS29" i="78"/>
  <c r="C30" i="82"/>
  <c r="C30" i="78"/>
  <c r="I11" i="47"/>
  <c r="C10" i="46" s="1"/>
  <c r="H12" i="47"/>
  <c r="Z11"/>
  <c r="G10" i="46" s="1"/>
  <c r="Y12" i="47"/>
  <c r="BO27" i="76"/>
  <c r="BS28"/>
  <c r="BN28"/>
  <c r="BR28" s="1"/>
  <c r="ET56" i="3"/>
  <c r="V25" i="76"/>
  <c r="Z26"/>
  <c r="L6" i="66"/>
  <c r="CT9" i="11"/>
  <c r="L7" i="53"/>
  <c r="Y29" i="82"/>
  <c r="AB29" i="78"/>
  <c r="AP26" i="76"/>
  <c r="AT27"/>
  <c r="D7" i="50"/>
  <c r="V7" i="4"/>
  <c r="B5" i="73"/>
  <c r="B6" i="49"/>
  <c r="H6"/>
  <c r="M6"/>
  <c r="L6"/>
  <c r="L6" i="50" s="1"/>
  <c r="F6" i="49"/>
  <c r="F6" i="50" s="1"/>
  <c r="N6" i="49"/>
  <c r="C6"/>
  <c r="C6" i="50" s="1"/>
  <c r="O4" i="45"/>
  <c r="K6" i="49"/>
  <c r="G6"/>
  <c r="G6" i="50" s="1"/>
  <c r="AD6" i="90"/>
  <c r="I6" i="49"/>
  <c r="I6" i="50" s="1"/>
  <c r="J6" i="49"/>
  <c r="J6" i="50" s="1"/>
  <c r="E6" i="49"/>
  <c r="E6" i="50" s="1"/>
  <c r="D6" i="49"/>
  <c r="M29" i="34"/>
  <c r="M29" i="36" s="1"/>
  <c r="M29" i="39" s="1"/>
  <c r="M29" i="27" s="1"/>
  <c r="M29" i="35"/>
  <c r="M29" i="37" s="1"/>
  <c r="D23"/>
  <c r="D23" i="36"/>
  <c r="D23" i="39" s="1"/>
  <c r="D23" i="27" s="1"/>
  <c r="D22" i="33"/>
  <c r="D21" s="1"/>
  <c r="D20" s="1"/>
  <c r="D19" s="1"/>
  <c r="D18" s="1"/>
  <c r="D17" s="1"/>
  <c r="D16" s="1"/>
  <c r="D15" s="1"/>
  <c r="D14" s="1"/>
  <c r="D13" s="1"/>
  <c r="D12" s="1"/>
  <c r="D11" s="1"/>
  <c r="D10" s="1"/>
  <c r="D9" s="1"/>
  <c r="D8" s="1"/>
  <c r="D7" s="1"/>
  <c r="D6" s="1"/>
  <c r="D5" s="1"/>
  <c r="D4" s="1"/>
  <c r="D3" s="1"/>
  <c r="CR29" i="82"/>
  <c r="DE29" i="78"/>
  <c r="B23" i="36"/>
  <c r="B23" i="39" s="1"/>
  <c r="B23" i="27" s="1"/>
  <c r="B22" i="33"/>
  <c r="B21" s="1"/>
  <c r="B20" s="1"/>
  <c r="B19" s="1"/>
  <c r="B18" s="1"/>
  <c r="B17" s="1"/>
  <c r="B16" s="1"/>
  <c r="B15" s="1"/>
  <c r="B14" s="1"/>
  <c r="B13" s="1"/>
  <c r="B12" s="1"/>
  <c r="B11" s="1"/>
  <c r="B10" s="1"/>
  <c r="B9" s="1"/>
  <c r="B8" s="1"/>
  <c r="B7" s="1"/>
  <c r="B6" s="1"/>
  <c r="B5" s="1"/>
  <c r="B4" s="1"/>
  <c r="B3" s="1"/>
  <c r="B23" i="37"/>
  <c r="B23" i="40" s="1"/>
  <c r="B23" i="28" s="1"/>
  <c r="Q23" i="27" s="1"/>
  <c r="AS28" i="82"/>
  <c r="AY28" i="78"/>
  <c r="DQ25" i="76"/>
  <c r="DU26"/>
  <c r="AY26"/>
  <c r="BC27"/>
  <c r="B30" i="82"/>
  <c r="B30" i="78"/>
  <c r="Z29" i="82"/>
  <c r="AC29" i="78"/>
  <c r="M30" i="40"/>
  <c r="M30" i="28" s="1"/>
  <c r="Z30" i="110"/>
  <c r="Z30" i="111" s="1"/>
  <c r="BG31" i="105" s="1"/>
  <c r="BH31" s="1"/>
  <c r="AL25" i="82"/>
  <c r="AQ25" i="78"/>
  <c r="AZ30" i="82"/>
  <c r="BG30" i="78"/>
  <c r="AC23" i="110"/>
  <c r="AC23" i="111" s="1"/>
  <c r="BL24" i="105" s="1"/>
  <c r="BM24" s="1"/>
  <c r="N23" i="40"/>
  <c r="N23" i="28" s="1"/>
  <c r="AD10" i="13"/>
  <c r="BJ9" i="12"/>
  <c r="AC4" i="5"/>
  <c r="AJ10"/>
  <c r="AJ11"/>
  <c r="AL11" i="13" s="1"/>
  <c r="F31" i="82"/>
  <c r="H31" s="1"/>
  <c r="BJ31" i="78"/>
  <c r="BL31" s="1"/>
  <c r="DG27" i="76"/>
  <c r="DK27" s="1"/>
  <c r="CL29" i="82"/>
  <c r="CN29" s="1"/>
  <c r="CL30"/>
  <c r="CN30" s="1"/>
  <c r="CZ26" i="76"/>
  <c r="DD27"/>
  <c r="CG7" i="4"/>
  <c r="K7" i="50"/>
  <c r="D7" i="4"/>
  <c r="B7" i="50"/>
  <c r="E25" i="76"/>
  <c r="I26"/>
  <c r="CI28" i="82"/>
  <c r="CU28" i="78"/>
  <c r="H28" i="76"/>
  <c r="D27"/>
  <c r="C28"/>
  <c r="G28" s="1"/>
  <c r="BG27" i="82"/>
  <c r="BJ27" s="1"/>
  <c r="BL27" s="1"/>
  <c r="BO27" i="78"/>
  <c r="BF7" i="4"/>
  <c r="H7" i="50"/>
  <c r="M28" i="70"/>
  <c r="M28" i="71"/>
  <c r="D28" i="82"/>
  <c r="D28" i="78"/>
  <c r="Q12" i="47"/>
  <c r="R11"/>
  <c r="E10" i="46" s="1"/>
  <c r="BJ26" i="76"/>
  <c r="BF25"/>
  <c r="CP28" i="82"/>
  <c r="DC28" i="78"/>
  <c r="CB25" i="76"/>
  <c r="BX24"/>
  <c r="K19"/>
  <c r="C17" i="64"/>
  <c r="Q28" i="82"/>
  <c r="S28" i="78"/>
  <c r="J23" i="33"/>
  <c r="J24" i="36"/>
  <c r="J24" i="39" s="1"/>
  <c r="J24" i="27" s="1"/>
  <c r="J24" i="37"/>
  <c r="J24" i="40" s="1"/>
  <c r="J24" i="28" s="1"/>
  <c r="W29" i="82"/>
  <c r="Z29" i="78"/>
  <c r="CB29" i="82"/>
  <c r="CM29" i="78"/>
  <c r="CC29" i="82"/>
  <c r="CN29" i="78"/>
  <c r="DH7" i="4"/>
  <c r="N7" i="50"/>
  <c r="CY7" i="4"/>
  <c r="M7" i="50"/>
  <c r="D24" i="40"/>
  <c r="D24" i="28" s="1"/>
  <c r="S24" i="27" s="1"/>
  <c r="E24" i="110"/>
  <c r="E24" i="111" s="1"/>
  <c r="N25" i="105" s="1"/>
  <c r="O25" s="1"/>
  <c r="DS26" i="76"/>
  <c r="DW27"/>
  <c r="AK27"/>
  <c r="AG26"/>
  <c r="C23" i="33"/>
  <c r="C24" i="37"/>
  <c r="C24" i="40" s="1"/>
  <c r="C24" i="28" s="1"/>
  <c r="R24" i="27" s="1"/>
  <c r="C24" i="36"/>
  <c r="C24" i="39" s="1"/>
  <c r="C24" i="27" s="1"/>
  <c r="AL12" i="47"/>
  <c r="AM11"/>
  <c r="J10" i="46" s="1"/>
  <c r="BA23" i="76"/>
  <c r="AW22"/>
  <c r="U11" i="47"/>
  <c r="V10"/>
  <c r="F9" i="46" s="1"/>
  <c r="AY30" i="82"/>
  <c r="BF30" i="78"/>
  <c r="AJ12" i="5"/>
  <c r="BC31" i="82"/>
  <c r="BE31" s="1"/>
  <c r="BR27" i="78"/>
  <c r="BT27" s="1"/>
  <c r="AL20" i="13"/>
  <c r="AL13"/>
  <c r="AJ16" i="5"/>
  <c r="AL16" i="13" s="1"/>
  <c r="AJ5" i="5"/>
  <c r="AC9"/>
  <c r="AD9" i="13" s="1"/>
  <c r="F31" i="78"/>
  <c r="H31" s="1"/>
  <c r="BN25" i="105"/>
  <c r="AA30" i="82"/>
  <c r="AC30" s="1"/>
  <c r="CX29" i="78"/>
  <c r="CZ29" s="1"/>
  <c r="CX30"/>
  <c r="CZ30" s="1"/>
  <c r="AD4" i="13"/>
  <c r="AD4" i="12"/>
  <c r="AD14"/>
  <c r="AD14" i="13"/>
  <c r="AL22"/>
  <c r="AN22" s="1"/>
  <c r="AL22" i="12"/>
  <c r="AN22" s="1"/>
  <c r="AD17" i="13"/>
  <c r="AD17" i="12"/>
  <c r="AD21" i="13"/>
  <c r="AF21" s="1"/>
  <c r="AD21" i="12"/>
  <c r="AF21" s="1"/>
  <c r="AD8" i="13"/>
  <c r="AD8" i="12"/>
  <c r="AD7"/>
  <c r="AD7" i="13"/>
  <c r="AD23" i="12"/>
  <c r="AF23" s="1"/>
  <c r="AD23" i="13"/>
  <c r="AF23" s="1"/>
  <c r="AD12"/>
  <c r="AD12" i="12"/>
  <c r="AD18"/>
  <c r="AD18" i="13"/>
  <c r="J56" i="5"/>
  <c r="L53"/>
  <c r="C33" i="219" s="1"/>
  <c r="C31" i="140"/>
  <c r="I53" i="5"/>
  <c r="C33" i="216" s="1"/>
  <c r="AD15" i="12"/>
  <c r="AL16"/>
  <c r="AJ17" i="5"/>
  <c r="AL6" i="12"/>
  <c r="AL19"/>
  <c r="AD13"/>
  <c r="AD5"/>
  <c r="AD20"/>
  <c r="BJ5"/>
  <c r="AJ9" i="5"/>
  <c r="AJ15"/>
  <c r="BT33"/>
  <c r="L11" i="140"/>
  <c r="CD56" i="5"/>
  <c r="M32" i="143"/>
  <c r="M33" s="1"/>
  <c r="J32"/>
  <c r="J33" s="1"/>
  <c r="BI56" i="5"/>
  <c r="Q56"/>
  <c r="S53"/>
  <c r="D33" i="219" s="1"/>
  <c r="CK56" i="5"/>
  <c r="N32" i="143"/>
  <c r="N33" s="1"/>
  <c r="K32"/>
  <c r="K33" s="1"/>
  <c r="BP56" i="5"/>
  <c r="G32" i="143"/>
  <c r="G33" s="1"/>
  <c r="AN56" i="5"/>
  <c r="AJ8"/>
  <c r="CK53" i="3"/>
  <c r="CJ56"/>
  <c r="DN53"/>
  <c r="DI58"/>
  <c r="DU53"/>
  <c r="DT56"/>
  <c r="C30" i="143"/>
  <c r="AH53" i="3"/>
  <c r="D33" i="195" s="1"/>
  <c r="AC58" i="3"/>
  <c r="DJ56"/>
  <c r="CV53"/>
  <c r="CV56" s="1"/>
  <c r="EG53"/>
  <c r="BM53"/>
  <c r="CV52"/>
  <c r="S52" i="5"/>
  <c r="L52"/>
  <c r="BM52" i="9"/>
  <c r="AH52" i="3"/>
  <c r="D32" i="195" s="1"/>
  <c r="CD52" i="3"/>
  <c r="DN52"/>
  <c r="N20" i="55"/>
  <c r="BJ21" i="9"/>
  <c r="AS18" i="62"/>
  <c r="N19"/>
  <c r="E19" i="55"/>
  <c r="Q20" i="9"/>
  <c r="AJ17" i="62"/>
  <c r="E18"/>
  <c r="C20" i="55"/>
  <c r="G21" i="9"/>
  <c r="C19" i="62"/>
  <c r="AH18"/>
  <c r="BP42" i="82"/>
  <c r="BY42" i="78"/>
  <c r="CI39" i="76"/>
  <c r="CM40"/>
  <c r="BO42" i="82"/>
  <c r="BX42" i="78"/>
  <c r="CH39" i="76"/>
  <c r="CL40"/>
  <c r="BN42" i="82"/>
  <c r="BW42" i="78"/>
  <c r="CG39" i="76"/>
  <c r="CK40"/>
  <c r="BM42" i="82"/>
  <c r="BV42" i="78"/>
  <c r="BZ42" s="1"/>
  <c r="CB42" s="1"/>
  <c r="CF39" i="76"/>
  <c r="CJ40"/>
  <c r="I15" i="58"/>
  <c r="P17" i="7"/>
  <c r="Q17" s="1"/>
  <c r="BN17" i="10" s="1"/>
  <c r="BR17" s="1"/>
  <c r="I16" i="57"/>
  <c r="ES52" i="3"/>
  <c r="EG52"/>
  <c r="DU52"/>
  <c r="BM52"/>
  <c r="CK52"/>
  <c r="BQ43" i="82"/>
  <c r="BS43" s="1"/>
  <c r="BZ43" i="78"/>
  <c r="CB43" s="1"/>
  <c r="E14" i="64"/>
  <c r="AC16" i="76"/>
  <c r="I3" i="45"/>
  <c r="O5" i="90"/>
  <c r="AF5" i="47"/>
  <c r="AU12"/>
  <c r="AV11"/>
  <c r="L10" i="46" s="1"/>
  <c r="H26" i="39"/>
  <c r="H26" i="27" s="1"/>
  <c r="G22" i="33"/>
  <c r="G21" s="1"/>
  <c r="G20" s="1"/>
  <c r="G19" s="1"/>
  <c r="G18" s="1"/>
  <c r="G17" s="1"/>
  <c r="G16" s="1"/>
  <c r="G15" s="1"/>
  <c r="G14" s="1"/>
  <c r="G13" s="1"/>
  <c r="G12" s="1"/>
  <c r="G11" s="1"/>
  <c r="G10" s="1"/>
  <c r="G9" s="1"/>
  <c r="G8" s="1"/>
  <c r="G7" s="1"/>
  <c r="G6" s="1"/>
  <c r="G23" i="37"/>
  <c r="G23" i="36"/>
  <c r="G23" i="39" s="1"/>
  <c r="G23" i="27" s="1"/>
  <c r="I24" i="110"/>
  <c r="I24" i="111" s="1"/>
  <c r="AC25" i="105" s="1"/>
  <c r="AD25" s="1"/>
  <c r="G24" i="40"/>
  <c r="G24" i="28" s="1"/>
  <c r="H25" i="35"/>
  <c r="H25" i="37" s="1"/>
  <c r="J25" i="106"/>
  <c r="H25" i="34"/>
  <c r="H25" i="36" s="1"/>
  <c r="H24" i="29"/>
  <c r="H5" i="213" s="1"/>
  <c r="J25" i="107"/>
  <c r="J25" i="108" s="1"/>
  <c r="J26" i="109" s="1"/>
  <c r="H25" i="31"/>
  <c r="H26" i="32" s="1"/>
  <c r="H26" i="38" s="1"/>
  <c r="DZ25" i="3"/>
  <c r="L5" i="195" s="1"/>
  <c r="O24" i="40"/>
  <c r="O24" i="28" s="1"/>
  <c r="AD24" i="110"/>
  <c r="AD24" i="111" s="1"/>
  <c r="BQ25" i="105" s="1"/>
  <c r="BR25" s="1"/>
  <c r="FJ25" i="3"/>
  <c r="O5" i="195" s="1"/>
  <c r="I3" i="23"/>
  <c r="I3" i="22" s="1"/>
  <c r="I4"/>
  <c r="BR25" i="3"/>
  <c r="G5" i="195" s="1"/>
  <c r="K23" i="40"/>
  <c r="K23" i="28" s="1"/>
  <c r="V23" i="110"/>
  <c r="V23" i="111" s="1"/>
  <c r="AW24" i="105" s="1"/>
  <c r="AX24" s="1"/>
  <c r="AY7" s="1"/>
  <c r="DP25" i="3"/>
  <c r="H26" i="40"/>
  <c r="H26" i="28" s="1"/>
  <c r="J26" i="110"/>
  <c r="J26" i="111" s="1"/>
  <c r="AH27" i="105" s="1"/>
  <c r="AI27" s="1"/>
  <c r="Y24" i="110"/>
  <c r="Y24" i="111" s="1"/>
  <c r="BB25" i="105" s="1"/>
  <c r="BC25" s="1"/>
  <c r="L24" i="40"/>
  <c r="L24" i="28" s="1"/>
  <c r="L23" i="37"/>
  <c r="L23" i="36"/>
  <c r="L23" i="39" s="1"/>
  <c r="L23" i="27" s="1"/>
  <c r="O22" i="33"/>
  <c r="O21" s="1"/>
  <c r="O20" s="1"/>
  <c r="O19" s="1"/>
  <c r="O18" s="1"/>
  <c r="O17" s="1"/>
  <c r="O16" s="1"/>
  <c r="O15" s="1"/>
  <c r="O14" s="1"/>
  <c r="O13" s="1"/>
  <c r="O12" s="1"/>
  <c r="O11" s="1"/>
  <c r="O10" s="1"/>
  <c r="O9" s="1"/>
  <c r="O8" s="1"/>
  <c r="O7" s="1"/>
  <c r="O6" s="1"/>
  <c r="O5" s="1"/>
  <c r="O4" s="1"/>
  <c r="O3" s="1"/>
  <c r="O23" i="36"/>
  <c r="O23" i="39" s="1"/>
  <c r="O23" i="27" s="1"/>
  <c r="O23" i="37"/>
  <c r="CE30" i="82"/>
  <c r="CG30" s="1"/>
  <c r="CH30" i="78"/>
  <c r="CJ30" s="1"/>
  <c r="C28" i="58"/>
  <c r="C29" i="57"/>
  <c r="D30" i="7" s="1"/>
  <c r="C10" i="228" s="1"/>
  <c r="AQ13" i="47"/>
  <c r="AR12"/>
  <c r="K11" i="46" s="1"/>
  <c r="CF22" i="4" s="1"/>
  <c r="BF25" i="3"/>
  <c r="AZ5" i="10"/>
  <c r="M13" i="47"/>
  <c r="D12" i="46" s="1"/>
  <c r="U23" i="4" s="1"/>
  <c r="L14" i="47"/>
  <c r="AE13"/>
  <c r="H12" i="46" s="1"/>
  <c r="BE23" i="4" s="1"/>
  <c r="AD14" i="47"/>
  <c r="CP30" i="78"/>
  <c r="CR30" s="1"/>
  <c r="C10" i="56"/>
  <c r="I4"/>
  <c r="I5" i="55"/>
  <c r="D10" i="56"/>
  <c r="D10" i="53" s="1"/>
  <c r="J4" i="56"/>
  <c r="J5" i="55"/>
  <c r="H4" i="56"/>
  <c r="H5" i="55"/>
  <c r="E19" i="53"/>
  <c r="G4"/>
  <c r="G3"/>
  <c r="I6"/>
  <c r="J4" i="66"/>
  <c r="CB7" i="11"/>
  <c r="T10" i="76"/>
  <c r="D8" i="64"/>
  <c r="L4"/>
  <c r="CN6" i="76"/>
  <c r="K4" i="64"/>
  <c r="CE6" i="76"/>
  <c r="BV5"/>
  <c r="J3" i="64"/>
  <c r="BV4" i="76" s="1"/>
  <c r="AK19" i="11"/>
  <c r="AF15" i="63"/>
  <c r="N16"/>
  <c r="AA4"/>
  <c r="I5"/>
  <c r="U13"/>
  <c r="C14"/>
  <c r="M16" i="11" s="1"/>
  <c r="W14" i="63"/>
  <c r="E15"/>
  <c r="G5" i="11"/>
  <c r="I5"/>
  <c r="F4" i="10" s="1"/>
  <c r="C5" i="11"/>
  <c r="O18" i="13"/>
  <c r="P18" s="1"/>
  <c r="O18" i="12"/>
  <c r="P18" s="1"/>
  <c r="AD20" i="11"/>
  <c r="AI19" i="10" s="1"/>
  <c r="AH20" i="11"/>
  <c r="AJ20"/>
  <c r="AG19" i="10" s="1"/>
  <c r="AK19" s="1"/>
  <c r="C6" i="11"/>
  <c r="G6"/>
  <c r="I6"/>
  <c r="F5" i="10" s="1"/>
  <c r="DN20" i="11"/>
  <c r="DI20" s="1"/>
  <c r="R18"/>
  <c r="O17" i="10" s="1"/>
  <c r="S17" s="1"/>
  <c r="L18" i="11"/>
  <c r="Q17" i="10" s="1"/>
  <c r="P18" i="11"/>
  <c r="AE20" i="13"/>
  <c r="AF20" s="1"/>
  <c r="AE20" i="12"/>
  <c r="DH19" i="11"/>
  <c r="BO8"/>
  <c r="AK7" i="9"/>
  <c r="S17" i="11"/>
  <c r="N17" s="1"/>
  <c r="R16" i="10" s="1"/>
  <c r="AE18" i="11"/>
  <c r="DK21"/>
  <c r="DM21"/>
  <c r="DJ20" i="10" s="1"/>
  <c r="DG21" i="11"/>
  <c r="E5"/>
  <c r="AF20"/>
  <c r="AJ19" i="10" s="1"/>
  <c r="E6" i="11"/>
  <c r="T10" i="62"/>
  <c r="D11"/>
  <c r="D11" i="55" s="1"/>
  <c r="U11" i="62"/>
  <c r="AD7"/>
  <c r="J4" i="58"/>
  <c r="R6" i="7"/>
  <c r="S6" s="1"/>
  <c r="BW6" i="10" s="1"/>
  <c r="C15" i="53"/>
  <c r="K3"/>
  <c r="K4"/>
  <c r="AW12" i="51"/>
  <c r="O13" i="49"/>
  <c r="DQ14" i="4"/>
  <c r="O14" i="50"/>
  <c r="BA33" i="8"/>
  <c r="BC32"/>
  <c r="O26" i="76"/>
  <c r="S27"/>
  <c r="CU15" i="11"/>
  <c r="CR14" i="10" s="1"/>
  <c r="CV14" s="1"/>
  <c r="CS15" i="11"/>
  <c r="CS14" i="10" s="1"/>
  <c r="CQ15" i="11"/>
  <c r="CU14" i="10" s="1"/>
  <c r="EL50" i="3"/>
  <c r="M30" i="195" s="1"/>
  <c r="AR29" i="82"/>
  <c r="AX29" i="78"/>
  <c r="BH26" i="76"/>
  <c r="BL27"/>
  <c r="BE27"/>
  <c r="BI27" s="1"/>
  <c r="J24"/>
  <c r="F23"/>
  <c r="BT31" i="3"/>
  <c r="R29" i="82"/>
  <c r="T29" i="78"/>
  <c r="DO8" i="11"/>
  <c r="DW9"/>
  <c r="DP9" s="1"/>
  <c r="K29" i="82"/>
  <c r="L29" i="78"/>
  <c r="H4" i="60"/>
  <c r="H4" i="59" s="1"/>
  <c r="N5" i="7" s="1"/>
  <c r="H3" i="61"/>
  <c r="H3" i="60" s="1"/>
  <c r="H3" i="59" s="1"/>
  <c r="N4" i="7" s="1"/>
  <c r="CA29" i="82"/>
  <c r="CL29" i="78"/>
  <c r="DA26" i="76"/>
  <c r="DE27"/>
  <c r="CX27"/>
  <c r="DB27" s="1"/>
  <c r="AF29" i="82"/>
  <c r="AJ29" i="78"/>
  <c r="BW29" i="82"/>
  <c r="CG29" i="78"/>
  <c r="X50" i="3"/>
  <c r="AT20" i="11"/>
  <c r="AM20" s="1"/>
  <c r="AR19" i="10" s="1"/>
  <c r="AL19" i="11"/>
  <c r="O4" i="22"/>
  <c r="O3" i="23"/>
  <c r="O3" i="22" s="1"/>
  <c r="H3" i="23"/>
  <c r="H3" i="22" s="1"/>
  <c r="H4"/>
  <c r="F3" i="61"/>
  <c r="F3" i="60" s="1"/>
  <c r="F4"/>
  <c r="AJ50" i="3"/>
  <c r="EB33"/>
  <c r="BR50"/>
  <c r="G30" i="195" s="1"/>
  <c r="CP50" i="3"/>
  <c r="I30" i="195" s="1"/>
  <c r="CI15" i="12"/>
  <c r="CJ15" s="1"/>
  <c r="CI15" i="13"/>
  <c r="CJ15" s="1"/>
  <c r="C14" i="59"/>
  <c r="BK17" i="13"/>
  <c r="BL17" s="1"/>
  <c r="BK17" i="12"/>
  <c r="BL17" s="1"/>
  <c r="BT17" i="11"/>
  <c r="BQ16" i="10" s="1"/>
  <c r="BU16" s="1"/>
  <c r="BR17" i="11"/>
  <c r="BP17"/>
  <c r="BT16" i="10" s="1"/>
  <c r="CQ29" i="82"/>
  <c r="DD29" i="78"/>
  <c r="C3" i="45"/>
  <c r="D4" i="90" s="1"/>
  <c r="D5"/>
  <c r="BV33" i="5"/>
  <c r="BW32"/>
  <c r="BS17" i="13"/>
  <c r="BT17" s="1"/>
  <c r="BS17" i="12"/>
  <c r="BT17" s="1"/>
  <c r="CC17" i="11"/>
  <c r="BZ16" i="10" s="1"/>
  <c r="CD16" s="1"/>
  <c r="CA17" i="11"/>
  <c r="CA16" i="10" s="1"/>
  <c r="BY17" i="11"/>
  <c r="CC16" i="10" s="1"/>
  <c r="F24" i="40"/>
  <c r="F24" i="28" s="1"/>
  <c r="H24" i="110"/>
  <c r="H24" i="111" s="1"/>
  <c r="X25" i="105" s="1"/>
  <c r="Y25" s="1"/>
  <c r="F22" i="33"/>
  <c r="F21" s="1"/>
  <c r="F20" s="1"/>
  <c r="F19" s="1"/>
  <c r="F18" s="1"/>
  <c r="F17" s="1"/>
  <c r="F16" s="1"/>
  <c r="F15" s="1"/>
  <c r="F14" s="1"/>
  <c r="F13" s="1"/>
  <c r="F12" s="1"/>
  <c r="F11" s="1"/>
  <c r="F10" s="1"/>
  <c r="F9" s="1"/>
  <c r="F8" s="1"/>
  <c r="F7" s="1"/>
  <c r="F6" s="1"/>
  <c r="F5" s="1"/>
  <c r="F4" s="1"/>
  <c r="F3" s="1"/>
  <c r="F23" i="36"/>
  <c r="F23" i="39" s="1"/>
  <c r="F23" i="27" s="1"/>
  <c r="F23" i="37"/>
  <c r="DD6" i="11"/>
  <c r="DA5" i="10" s="1"/>
  <c r="DB6" i="11"/>
  <c r="CZ6"/>
  <c r="BF26" i="82"/>
  <c r="BN26" i="78"/>
  <c r="AM21" i="12"/>
  <c r="AM21" i="13"/>
  <c r="AM29" i="82"/>
  <c r="AR29" i="78"/>
  <c r="D3" i="45"/>
  <c r="E4" i="90" s="1"/>
  <c r="E5"/>
  <c r="F3" i="45"/>
  <c r="H4" i="90" s="1"/>
  <c r="H5"/>
  <c r="G90" i="76"/>
  <c r="D91"/>
  <c r="H3" i="45"/>
  <c r="J4" i="90" s="1"/>
  <c r="J5"/>
  <c r="BB5" i="11"/>
  <c r="AY4" i="10" s="1"/>
  <c r="BC4" s="1"/>
  <c r="AX5" i="11"/>
  <c r="AZ5"/>
  <c r="AZ4" i="10" s="1"/>
  <c r="AU5" i="12"/>
  <c r="AV5" s="1"/>
  <c r="AU5" i="13"/>
  <c r="AV5" s="1"/>
  <c r="BL18"/>
  <c r="AO30" i="82"/>
  <c r="AQ30" s="1"/>
  <c r="DF30" i="78"/>
  <c r="DH30" s="1"/>
  <c r="AV30" i="82"/>
  <c r="AX30" s="1"/>
  <c r="T30"/>
  <c r="V30" s="1"/>
  <c r="N30" i="78"/>
  <c r="P30" s="1"/>
  <c r="AH30" i="82"/>
  <c r="AJ30" s="1"/>
  <c r="L29"/>
  <c r="M29" i="78"/>
  <c r="CN13" i="11"/>
  <c r="CV14"/>
  <c r="CO14" s="1"/>
  <c r="CT13" i="10" s="1"/>
  <c r="I23" i="36"/>
  <c r="I23" i="39" s="1"/>
  <c r="I23" i="27" s="1"/>
  <c r="I23" i="37"/>
  <c r="I23" i="40" s="1"/>
  <c r="I23" i="28" s="1"/>
  <c r="I22" i="33"/>
  <c r="I21" s="1"/>
  <c r="I20" s="1"/>
  <c r="I19" s="1"/>
  <c r="I18" s="1"/>
  <c r="I17" s="1"/>
  <c r="I16" s="1"/>
  <c r="I15" s="1"/>
  <c r="I14" s="1"/>
  <c r="I13" s="1"/>
  <c r="I12" s="1"/>
  <c r="I11" s="1"/>
  <c r="I10" s="1"/>
  <c r="I9" s="1"/>
  <c r="I8" s="1"/>
  <c r="I7" s="1"/>
  <c r="I6" s="1"/>
  <c r="I5" s="1"/>
  <c r="I4" s="1"/>
  <c r="I3" s="1"/>
  <c r="AU29" i="82"/>
  <c r="BA29" i="78"/>
  <c r="E26" i="82"/>
  <c r="E26" i="78"/>
  <c r="BT32" i="3"/>
  <c r="P29" i="82"/>
  <c r="R29" i="78"/>
  <c r="W26" i="76"/>
  <c r="AA27"/>
  <c r="U27"/>
  <c r="Y27" s="1"/>
  <c r="AS45" i="9"/>
  <c r="DT10" i="11"/>
  <c r="DV10"/>
  <c r="DS9" i="10" s="1"/>
  <c r="DR10" i="11"/>
  <c r="I29" i="82"/>
  <c r="J29" i="78"/>
  <c r="N26" i="76"/>
  <c r="R27"/>
  <c r="CD29" i="82"/>
  <c r="CO29" i="78"/>
  <c r="AD29" i="82"/>
  <c r="AH29" i="78"/>
  <c r="AO26" i="76"/>
  <c r="AM27"/>
  <c r="AQ27" s="1"/>
  <c r="AS27"/>
  <c r="BT29" i="82"/>
  <c r="BX29" s="1"/>
  <c r="BZ29" s="1"/>
  <c r="CD29" i="78"/>
  <c r="CR26" i="76"/>
  <c r="CV27"/>
  <c r="CO27"/>
  <c r="CS27" s="1"/>
  <c r="AS21" i="11"/>
  <c r="AP20" i="10" s="1"/>
  <c r="AT20" s="1"/>
  <c r="AQ21" i="11"/>
  <c r="AQ20" i="10" s="1"/>
  <c r="AO21" i="11"/>
  <c r="F5" i="59"/>
  <c r="J6" i="7"/>
  <c r="K6" s="1"/>
  <c r="AM6" i="10" s="1"/>
  <c r="K3" i="23"/>
  <c r="K3" i="22" s="1"/>
  <c r="K4"/>
  <c r="M3" i="23"/>
  <c r="M3" i="22" s="1"/>
  <c r="M4"/>
  <c r="EB32" i="3"/>
  <c r="O5" i="25"/>
  <c r="O4" i="26"/>
  <c r="BP6" i="105"/>
  <c r="BR6" s="1"/>
  <c r="O4" i="61"/>
  <c r="O5" i="60"/>
  <c r="O5" i="59" s="1"/>
  <c r="AB6" i="7" s="1"/>
  <c r="CW50" i="3"/>
  <c r="C13" i="59"/>
  <c r="BU16" i="11"/>
  <c r="BN16" s="1"/>
  <c r="BS15" i="10" s="1"/>
  <c r="BM15" i="11"/>
  <c r="CO29" i="82"/>
  <c r="DB29" i="78"/>
  <c r="DR26" i="76"/>
  <c r="DV27"/>
  <c r="DP27"/>
  <c r="DT27" s="1"/>
  <c r="CJ15" i="11"/>
  <c r="CH15"/>
  <c r="CL15"/>
  <c r="CI14" i="10" s="1"/>
  <c r="CM14" i="11"/>
  <c r="CF14" s="1"/>
  <c r="CE13"/>
  <c r="CD16"/>
  <c r="BW16" s="1"/>
  <c r="CB15" i="10" s="1"/>
  <c r="BV15" i="11"/>
  <c r="DE5"/>
  <c r="CX5" s="1"/>
  <c r="I18" i="7"/>
  <c r="AD18" i="10" s="1"/>
  <c r="I14" i="7"/>
  <c r="AD14" i="10" s="1"/>
  <c r="I10" i="7"/>
  <c r="AD10" i="10" s="1"/>
  <c r="I8" i="7"/>
  <c r="AD8" i="10" s="1"/>
  <c r="I4" i="7"/>
  <c r="AD4" i="10" s="1"/>
  <c r="I19" i="7"/>
  <c r="AD19" i="10" s="1"/>
  <c r="I15" i="7"/>
  <c r="AD15" i="10" s="1"/>
  <c r="I11" i="7"/>
  <c r="AD11" i="10" s="1"/>
  <c r="I9" i="7"/>
  <c r="AD9" i="10" s="1"/>
  <c r="I5" i="7"/>
  <c r="AD5" i="10" s="1"/>
  <c r="I20" i="7"/>
  <c r="AD20" i="10" s="1"/>
  <c r="AH20" s="1"/>
  <c r="I16" i="7"/>
  <c r="AD16" i="10" s="1"/>
  <c r="I12" i="7"/>
  <c r="AD12" i="10" s="1"/>
  <c r="I23" i="7"/>
  <c r="AD23" i="10" s="1"/>
  <c r="AH23" s="1"/>
  <c r="I6" i="7"/>
  <c r="AD6" i="10" s="1"/>
  <c r="I21" i="7"/>
  <c r="AD21" i="10" s="1"/>
  <c r="AH21" s="1"/>
  <c r="I17" i="7"/>
  <c r="AD17" i="10" s="1"/>
  <c r="I13" i="7"/>
  <c r="AD13" i="10" s="1"/>
  <c r="I22" i="7"/>
  <c r="AD22" i="10" s="1"/>
  <c r="AH22" s="1"/>
  <c r="I7" i="7"/>
  <c r="AD7" i="10" s="1"/>
  <c r="CF50" i="3"/>
  <c r="DP50"/>
  <c r="BZ23" i="76"/>
  <c r="BW24"/>
  <c r="CA24" s="1"/>
  <c r="CD24"/>
  <c r="BI26" i="82"/>
  <c r="BQ26" i="78"/>
  <c r="AK29" i="82"/>
  <c r="AP29" i="78"/>
  <c r="AX26" i="76"/>
  <c r="BB27"/>
  <c r="AV27"/>
  <c r="AZ27" s="1"/>
  <c r="D3" i="23"/>
  <c r="D3" i="22" s="1"/>
  <c r="D4"/>
  <c r="BL18" i="12"/>
  <c r="AT30" i="78"/>
  <c r="AV30" s="1"/>
  <c r="CS30" i="82"/>
  <c r="CU30" s="1"/>
  <c r="BB30" i="78"/>
  <c r="BD30" s="1"/>
  <c r="BW17" i="11"/>
  <c r="CB16" i="10" s="1"/>
  <c r="V30" i="78"/>
  <c r="X30" s="1"/>
  <c r="M30" i="82"/>
  <c r="O30" s="1"/>
  <c r="AL30" i="78"/>
  <c r="AN30" s="1"/>
  <c r="CX6" i="11"/>
  <c r="AV5"/>
  <c r="BA4" i="10" s="1"/>
  <c r="AL4" i="105"/>
  <c r="AN4" s="1"/>
  <c r="AO4" s="1"/>
  <c r="I3" i="25"/>
  <c r="L4" i="26"/>
  <c r="BA6" i="105"/>
  <c r="BC6" s="1"/>
  <c r="L5" i="25"/>
  <c r="AQ4" i="105"/>
  <c r="AS4" s="1"/>
  <c r="AT4" s="1"/>
  <c r="J3" i="25"/>
  <c r="C3" i="26"/>
  <c r="H5" i="105"/>
  <c r="J5" s="1"/>
  <c r="K5" s="1"/>
  <c r="C4" i="25"/>
  <c r="M5" i="105"/>
  <c r="O5" s="1"/>
  <c r="D3" i="26"/>
  <c r="D4" i="25"/>
  <c r="K4" i="26"/>
  <c r="AV6" i="105"/>
  <c r="AX6" s="1"/>
  <c r="AY6" s="1"/>
  <c r="K5" i="25"/>
  <c r="H3" i="26"/>
  <c r="AG5" i="105"/>
  <c r="AI5" s="1"/>
  <c r="H4" i="25"/>
  <c r="W5" i="105"/>
  <c r="Y5" s="1"/>
  <c r="F3" i="26"/>
  <c r="F4" i="25"/>
  <c r="E12" i="47"/>
  <c r="B11" i="46" s="1"/>
  <c r="C22" i="4" s="1"/>
  <c r="D13" i="47"/>
  <c r="AY13"/>
  <c r="AZ12"/>
  <c r="M11" i="46" s="1"/>
  <c r="CX22" i="4" s="1"/>
  <c r="BH12" i="47"/>
  <c r="BI11"/>
  <c r="O10" i="46" s="1"/>
  <c r="DP21" i="4" s="1"/>
  <c r="BD13" i="47"/>
  <c r="BE12"/>
  <c r="N11" i="46" s="1"/>
  <c r="DG22" i="4" s="1"/>
  <c r="DO19" i="3" l="1"/>
  <c r="DO21"/>
  <c r="BV21" i="12" s="1"/>
  <c r="DO8" i="3"/>
  <c r="BV8" i="13" s="1"/>
  <c r="DP24" i="3"/>
  <c r="DO7"/>
  <c r="DO9"/>
  <c r="BV9" i="13" s="1"/>
  <c r="L11" i="143"/>
  <c r="L12" i="219"/>
  <c r="D9" i="66"/>
  <c r="Z12" i="11"/>
  <c r="AB12" s="1"/>
  <c r="N18" i="53"/>
  <c r="N17" i="56"/>
  <c r="BG25" i="76"/>
  <c r="BK26"/>
  <c r="AX15" i="10"/>
  <c r="BB15" s="1"/>
  <c r="AO15"/>
  <c r="AO14"/>
  <c r="AX14"/>
  <c r="BB14" s="1"/>
  <c r="CW25" i="78"/>
  <c r="CK25" i="82"/>
  <c r="AB25" i="76"/>
  <c r="X24"/>
  <c r="E38" i="195"/>
  <c r="E43"/>
  <c r="E35"/>
  <c r="E40"/>
  <c r="G56" i="8"/>
  <c r="C33" i="221"/>
  <c r="J53" i="8"/>
  <c r="J56" s="1"/>
  <c r="O38" i="195"/>
  <c r="O43"/>
  <c r="CU56" i="3"/>
  <c r="J33" i="209"/>
  <c r="BL53" i="9"/>
  <c r="N32" i="231"/>
  <c r="AT28" i="82"/>
  <c r="AZ28" i="78"/>
  <c r="AX5" i="10"/>
  <c r="BB5" s="1"/>
  <c r="AO5"/>
  <c r="AX6"/>
  <c r="BB6" s="1"/>
  <c r="AO6"/>
  <c r="AO18"/>
  <c r="AX18"/>
  <c r="BB18" s="1"/>
  <c r="AO16"/>
  <c r="AX16"/>
  <c r="BB16" s="1"/>
  <c r="N26" i="143"/>
  <c r="N27" i="219"/>
  <c r="BW33" i="5"/>
  <c r="L13" i="218"/>
  <c r="BC33" i="8"/>
  <c r="L13" i="222"/>
  <c r="C31" i="143"/>
  <c r="C32" i="219"/>
  <c r="L12" i="140"/>
  <c r="L13" i="216"/>
  <c r="C35"/>
  <c r="C43"/>
  <c r="C45"/>
  <c r="C48"/>
  <c r="C40"/>
  <c r="C38"/>
  <c r="C48" i="219"/>
  <c r="C45"/>
  <c r="C43"/>
  <c r="C35"/>
  <c r="C40"/>
  <c r="C38"/>
  <c r="D45" i="222"/>
  <c r="D35"/>
  <c r="D43"/>
  <c r="D40"/>
  <c r="D48"/>
  <c r="D38"/>
  <c r="CP26" i="76"/>
  <c r="CO26" s="1"/>
  <c r="CS26" s="1"/>
  <c r="CT27"/>
  <c r="BX56" i="3"/>
  <c r="BY53"/>
  <c r="AE26" i="76"/>
  <c r="AI27"/>
  <c r="R56" i="5"/>
  <c r="D33" i="218"/>
  <c r="AX12" i="10"/>
  <c r="BB12" s="1"/>
  <c r="AO12"/>
  <c r="AX20"/>
  <c r="BB20" s="1"/>
  <c r="AO20"/>
  <c r="AO21"/>
  <c r="AS21" s="1"/>
  <c r="AX21"/>
  <c r="BB21" s="1"/>
  <c r="AX22"/>
  <c r="BB22" s="1"/>
  <c r="AO22"/>
  <c r="AS22" s="1"/>
  <c r="AO7"/>
  <c r="AX7"/>
  <c r="BB7" s="1"/>
  <c r="C33" i="230"/>
  <c r="H56" i="9"/>
  <c r="J53"/>
  <c r="J56" s="1"/>
  <c r="BC33"/>
  <c r="L13" i="230"/>
  <c r="M45" i="209"/>
  <c r="M48"/>
  <c r="M40"/>
  <c r="M43"/>
  <c r="M35"/>
  <c r="M38"/>
  <c r="C48" i="217"/>
  <c r="C45"/>
  <c r="C43"/>
  <c r="C40"/>
  <c r="C38"/>
  <c r="C35"/>
  <c r="AL11" i="12"/>
  <c r="AD9"/>
  <c r="AL14"/>
  <c r="N27" i="195"/>
  <c r="AL23" i="13"/>
  <c r="AN23" s="1"/>
  <c r="AL23" i="12"/>
  <c r="AN23" s="1"/>
  <c r="CQ23" i="76"/>
  <c r="CU24"/>
  <c r="L33" i="218"/>
  <c r="BW53" i="5"/>
  <c r="BV56"/>
  <c r="X29" i="82"/>
  <c r="AA29" i="78"/>
  <c r="N17" i="64"/>
  <c r="DF19" i="76"/>
  <c r="D45" i="231"/>
  <c r="D35"/>
  <c r="D43"/>
  <c r="D48"/>
  <c r="D38"/>
  <c r="D40"/>
  <c r="AX17" i="10"/>
  <c r="BB17" s="1"/>
  <c r="AO17"/>
  <c r="AX9"/>
  <c r="BB9" s="1"/>
  <c r="AO9"/>
  <c r="AO23"/>
  <c r="AS23" s="1"/>
  <c r="AX23"/>
  <c r="BB23" s="1"/>
  <c r="BV26" i="82"/>
  <c r="CF26" i="78"/>
  <c r="AA13" i="11"/>
  <c r="X12" i="10" s="1"/>
  <c r="U13" i="11"/>
  <c r="W13"/>
  <c r="Y13"/>
  <c r="AR25" i="76"/>
  <c r="AN24"/>
  <c r="BB28" i="82"/>
  <c r="BI28" i="78"/>
  <c r="N45" i="230"/>
  <c r="N35"/>
  <c r="N43"/>
  <c r="N48"/>
  <c r="N38"/>
  <c r="N40"/>
  <c r="C33" i="222"/>
  <c r="H56" i="8"/>
  <c r="AO11" i="10"/>
  <c r="AX11"/>
  <c r="BB11" s="1"/>
  <c r="DJ22" i="76"/>
  <c r="DN23"/>
  <c r="U27" i="78"/>
  <c r="S27" i="82"/>
  <c r="Q27" i="76"/>
  <c r="M26"/>
  <c r="D31" i="143"/>
  <c r="D32" i="219"/>
  <c r="D45"/>
  <c r="D35"/>
  <c r="D43"/>
  <c r="D40"/>
  <c r="D38"/>
  <c r="D48"/>
  <c r="AL21" i="13"/>
  <c r="AN21" s="1"/>
  <c r="AL21" i="12"/>
  <c r="AI12" i="11"/>
  <c r="E9" i="66"/>
  <c r="E10" i="53"/>
  <c r="BU29" i="82"/>
  <c r="CE29" i="78"/>
  <c r="CH29" s="1"/>
  <c r="CJ29" s="1"/>
  <c r="H40" i="209"/>
  <c r="H48"/>
  <c r="H38"/>
  <c r="H35"/>
  <c r="H43"/>
  <c r="H45"/>
  <c r="AE27" i="82"/>
  <c r="AI27" i="78"/>
  <c r="BU26" i="76"/>
  <c r="BQ25"/>
  <c r="U14" i="11"/>
  <c r="Y14"/>
  <c r="W14"/>
  <c r="O56" i="3"/>
  <c r="C33" i="209"/>
  <c r="P53" i="3"/>
  <c r="AO19" i="10"/>
  <c r="AX19"/>
  <c r="BB19" s="1"/>
  <c r="AO4"/>
  <c r="AX4"/>
  <c r="BB4" s="1"/>
  <c r="AO8"/>
  <c r="AX8"/>
  <c r="BB8" s="1"/>
  <c r="AO13"/>
  <c r="AX13"/>
  <c r="BB13" s="1"/>
  <c r="AO10"/>
  <c r="AX10"/>
  <c r="BB10" s="1"/>
  <c r="D45" i="217"/>
  <c r="D35"/>
  <c r="D43"/>
  <c r="D40"/>
  <c r="D38"/>
  <c r="D48"/>
  <c r="EQ56" i="3"/>
  <c r="N33" i="209"/>
  <c r="ER53" i="3"/>
  <c r="G40" i="209"/>
  <c r="G38"/>
  <c r="G35"/>
  <c r="G45"/>
  <c r="G43"/>
  <c r="G48"/>
  <c r="K29" i="78"/>
  <c r="J29" i="82"/>
  <c r="AN21" i="12"/>
  <c r="V29" i="78"/>
  <c r="X29" s="1"/>
  <c r="Y29" s="1"/>
  <c r="W28" i="4" s="1"/>
  <c r="AS20" i="10"/>
  <c r="AO30" i="78"/>
  <c r="AO29" i="4" s="1"/>
  <c r="F9" i="214"/>
  <c r="Y30" i="78"/>
  <c r="W29" i="4" s="1"/>
  <c r="D9" i="214"/>
  <c r="AW30" i="78"/>
  <c r="AX29" i="4" s="1"/>
  <c r="G9" i="214"/>
  <c r="CL24" i="3"/>
  <c r="CP24" s="1"/>
  <c r="I4" i="195" s="1"/>
  <c r="I4" i="210"/>
  <c r="Q30" i="78"/>
  <c r="N29" i="4" s="1"/>
  <c r="C9" i="214"/>
  <c r="BH25" i="3"/>
  <c r="F5" i="195"/>
  <c r="FF24" i="3"/>
  <c r="O4" i="210"/>
  <c r="DV24" i="3"/>
  <c r="DZ24" s="1"/>
  <c r="L4" i="195" s="1"/>
  <c r="L4" i="210"/>
  <c r="BN24" i="3"/>
  <c r="G4" i="210"/>
  <c r="CF52" i="3"/>
  <c r="H32" i="195"/>
  <c r="X52" i="3"/>
  <c r="C32" i="195"/>
  <c r="DO20" i="3"/>
  <c r="BV20" i="12" s="1"/>
  <c r="K4" i="195"/>
  <c r="D43"/>
  <c r="D38"/>
  <c r="DA29" i="78"/>
  <c r="DI28" i="4" s="1"/>
  <c r="N8" i="214"/>
  <c r="R25" i="3"/>
  <c r="V25" s="1"/>
  <c r="C5" i="210"/>
  <c r="CX25" i="3"/>
  <c r="DB25" s="1"/>
  <c r="J5" i="210"/>
  <c r="F24" i="3"/>
  <c r="J24" s="1"/>
  <c r="B4" i="195" s="1"/>
  <c r="B4" i="210"/>
  <c r="AD24" i="3"/>
  <c r="D4" i="210"/>
  <c r="N41" i="195"/>
  <c r="N36"/>
  <c r="N40" i="210"/>
  <c r="N36"/>
  <c r="N35"/>
  <c r="N41"/>
  <c r="K40"/>
  <c r="K36"/>
  <c r="K35"/>
  <c r="K41"/>
  <c r="E40" i="228"/>
  <c r="E45"/>
  <c r="E35"/>
  <c r="E46"/>
  <c r="E36"/>
  <c r="E41"/>
  <c r="AG30" i="78"/>
  <c r="AF29" i="4" s="1"/>
  <c r="E9" i="214"/>
  <c r="AJ25" i="3"/>
  <c r="D5" i="195"/>
  <c r="DD26" i="3"/>
  <c r="J6" i="195"/>
  <c r="AY25" i="105"/>
  <c r="BE30" i="78"/>
  <c r="BG29" i="4" s="1"/>
  <c r="H9" i="214"/>
  <c r="DI30" i="78"/>
  <c r="DR29" i="4" s="1"/>
  <c r="O9" i="214"/>
  <c r="BB24" i="3"/>
  <c r="F4" i="210"/>
  <c r="CS30" i="78"/>
  <c r="CZ29" i="4" s="1"/>
  <c r="M9" i="214"/>
  <c r="CK30" i="78"/>
  <c r="CQ29" i="4" s="1"/>
  <c r="L9" i="214"/>
  <c r="BZ27" i="3"/>
  <c r="CD27" s="1"/>
  <c r="H7" i="210"/>
  <c r="CC43" i="78"/>
  <c r="CH42" i="4" s="1"/>
  <c r="K22" i="214"/>
  <c r="CC42" i="78"/>
  <c r="CH41" i="4" s="1"/>
  <c r="K21" i="214"/>
  <c r="DP52" i="3"/>
  <c r="K32" i="195"/>
  <c r="B13" i="186"/>
  <c r="K33" i="195"/>
  <c r="DA30" i="78"/>
  <c r="DI29" i="4" s="1"/>
  <c r="N9" i="214"/>
  <c r="I31" i="78"/>
  <c r="E30" i="4" s="1"/>
  <c r="B10" i="214"/>
  <c r="BU27" i="78"/>
  <c r="BY26" i="4" s="1"/>
  <c r="J6" i="214"/>
  <c r="BM31" i="78"/>
  <c r="BP30" i="4" s="1"/>
  <c r="I10" i="214"/>
  <c r="EH30" i="3"/>
  <c r="EL30" s="1"/>
  <c r="M10" i="210"/>
  <c r="EN31" i="3"/>
  <c r="M11" i="195"/>
  <c r="X26" i="3"/>
  <c r="C6" i="195"/>
  <c r="L25" i="3"/>
  <c r="B5" i="195"/>
  <c r="AS27" i="82"/>
  <c r="AY27" i="78"/>
  <c r="CT28"/>
  <c r="CH28" i="82"/>
  <c r="AY25" i="76"/>
  <c r="BC26"/>
  <c r="BF6" i="4"/>
  <c r="H6" i="50"/>
  <c r="Z28" i="78"/>
  <c r="W28" i="82"/>
  <c r="AC28" i="78"/>
  <c r="Z28" i="82"/>
  <c r="BX23" i="76"/>
  <c r="CB24"/>
  <c r="B29" i="82"/>
  <c r="B29" i="78"/>
  <c r="D27"/>
  <c r="D27" i="82"/>
  <c r="AS28" i="78"/>
  <c r="AN28" i="82"/>
  <c r="AH24" i="3"/>
  <c r="D4" i="195" s="1"/>
  <c r="AD56" i="3"/>
  <c r="CY6" i="4"/>
  <c r="M6" i="50"/>
  <c r="Z25" i="76"/>
  <c r="V24"/>
  <c r="AZ29" i="82"/>
  <c r="BG29" i="78"/>
  <c r="CH27" i="82"/>
  <c r="CT27" i="78"/>
  <c r="CY25" i="76"/>
  <c r="DC26"/>
  <c r="AL24" i="82"/>
  <c r="AQ24" i="78"/>
  <c r="AG25" i="76"/>
  <c r="AK26"/>
  <c r="J22" i="33"/>
  <c r="J21" s="1"/>
  <c r="J20" s="1"/>
  <c r="J19" s="1"/>
  <c r="J18" s="1"/>
  <c r="J17" s="1"/>
  <c r="J16" s="1"/>
  <c r="J15" s="1"/>
  <c r="J14" s="1"/>
  <c r="J13" s="1"/>
  <c r="J12" s="1"/>
  <c r="J23" i="36"/>
  <c r="J23" i="39" s="1"/>
  <c r="J23" i="27" s="1"/>
  <c r="J23" i="37"/>
  <c r="J23" i="40" s="1"/>
  <c r="J23" i="28" s="1"/>
  <c r="R12" i="47"/>
  <c r="E11" i="46" s="1"/>
  <c r="Q13" i="47"/>
  <c r="M28" i="35"/>
  <c r="M28" i="37" s="1"/>
  <c r="M28" i="34"/>
  <c r="M28" i="36" s="1"/>
  <c r="M28" i="39" s="1"/>
  <c r="M28" i="27" s="1"/>
  <c r="DQ24" i="76"/>
  <c r="DU25"/>
  <c r="B4" i="73"/>
  <c r="B5" i="49"/>
  <c r="K5"/>
  <c r="H5"/>
  <c r="M5"/>
  <c r="J5"/>
  <c r="J5" i="50" s="1"/>
  <c r="E5" i="49"/>
  <c r="E5" i="50" s="1"/>
  <c r="O3" i="45"/>
  <c r="L5" i="49"/>
  <c r="L5" i="50" s="1"/>
  <c r="F5" i="49"/>
  <c r="F5" i="50" s="1"/>
  <c r="AD5" i="90"/>
  <c r="N5" i="49"/>
  <c r="G5"/>
  <c r="G5" i="50" s="1"/>
  <c r="C5" i="49"/>
  <c r="C5" i="50" s="1"/>
  <c r="I5" i="49"/>
  <c r="I5" i="50" s="1"/>
  <c r="D5" i="49"/>
  <c r="AP25" i="76"/>
  <c r="AT26"/>
  <c r="Q27" i="82"/>
  <c r="S27" i="78"/>
  <c r="BF29"/>
  <c r="AY29" i="82"/>
  <c r="AJ26" i="76"/>
  <c r="AF25"/>
  <c r="CV28" i="78"/>
  <c r="CJ28" i="82"/>
  <c r="AH29"/>
  <c r="AJ29" s="1"/>
  <c r="DO13" i="3"/>
  <c r="BV13" i="13" s="1"/>
  <c r="DO11" i="3"/>
  <c r="BV11" i="13" s="1"/>
  <c r="DO12" i="3"/>
  <c r="BV12" i="12" s="1"/>
  <c r="DO17" i="3"/>
  <c r="BV17" i="12" s="1"/>
  <c r="DO14" i="3"/>
  <c r="BV14" i="12" s="1"/>
  <c r="DO4" i="3"/>
  <c r="DO15"/>
  <c r="BV15" i="13" s="1"/>
  <c r="BC30" i="82"/>
  <c r="BE30" s="1"/>
  <c r="AD29" i="78"/>
  <c r="AF29" s="1"/>
  <c r="F30" i="82"/>
  <c r="H30" s="1"/>
  <c r="AL12" i="13"/>
  <c r="AL12" i="12"/>
  <c r="V11" i="47"/>
  <c r="F10" i="46" s="1"/>
  <c r="U12" i="47"/>
  <c r="AM12"/>
  <c r="J11" i="46" s="1"/>
  <c r="AL13" i="47"/>
  <c r="DE28" i="78"/>
  <c r="CR28" i="82"/>
  <c r="BG26"/>
  <c r="BJ26" s="1"/>
  <c r="BL26" s="1"/>
  <c r="BO26" i="78"/>
  <c r="BR26" s="1"/>
  <c r="BT26" s="1"/>
  <c r="D26" i="76"/>
  <c r="H27"/>
  <c r="C27"/>
  <c r="G27" s="1"/>
  <c r="E24"/>
  <c r="I25"/>
  <c r="DD26"/>
  <c r="CZ25"/>
  <c r="D23" i="40"/>
  <c r="D23" i="28" s="1"/>
  <c r="S23" i="27" s="1"/>
  <c r="E23" i="110"/>
  <c r="E23" i="111" s="1"/>
  <c r="N24" i="105" s="1"/>
  <c r="O24" s="1"/>
  <c r="P5" s="1"/>
  <c r="DH6" i="4"/>
  <c r="N6" i="50"/>
  <c r="BS27" i="76"/>
  <c r="BO26"/>
  <c r="BN27"/>
  <c r="BR27" s="1"/>
  <c r="CI27" i="82"/>
  <c r="CU27" i="78"/>
  <c r="M26" i="61"/>
  <c r="M27" i="60"/>
  <c r="M27" i="59" s="1"/>
  <c r="X28" i="7" s="1"/>
  <c r="M8" i="228" s="1"/>
  <c r="CB28" i="82"/>
  <c r="CM28" i="78"/>
  <c r="AL5" i="12"/>
  <c r="AL5" i="13"/>
  <c r="BJ25" i="76"/>
  <c r="BF24"/>
  <c r="CN28" i="78"/>
  <c r="CC28" i="82"/>
  <c r="F56" i="3"/>
  <c r="D6" i="50"/>
  <c r="V6" i="4"/>
  <c r="Z12" i="47"/>
  <c r="G11" i="46" s="1"/>
  <c r="Y13" i="47"/>
  <c r="AW21" i="76"/>
  <c r="BA22"/>
  <c r="C22" i="33"/>
  <c r="C21" s="1"/>
  <c r="C20" s="1"/>
  <c r="C19" s="1"/>
  <c r="C18" s="1"/>
  <c r="C17" s="1"/>
  <c r="C16" s="1"/>
  <c r="C15" s="1"/>
  <c r="C14" s="1"/>
  <c r="C13" s="1"/>
  <c r="C23" i="36"/>
  <c r="C23" i="39" s="1"/>
  <c r="C23" i="27" s="1"/>
  <c r="C23" i="37"/>
  <c r="C23" i="40" s="1"/>
  <c r="C23" i="28" s="1"/>
  <c r="R23" i="27" s="1"/>
  <c r="DW26" i="76"/>
  <c r="DS25"/>
  <c r="C16" i="64"/>
  <c r="K18" i="76"/>
  <c r="M27" i="71"/>
  <c r="M27" i="70"/>
  <c r="C29" i="82"/>
  <c r="C29" i="78"/>
  <c r="AL10" i="13"/>
  <c r="AL10" i="12"/>
  <c r="BN24" i="105"/>
  <c r="BN29"/>
  <c r="BN16"/>
  <c r="BN17"/>
  <c r="BN7"/>
  <c r="BN14"/>
  <c r="BN15"/>
  <c r="BN31"/>
  <c r="BN10"/>
  <c r="BN13"/>
  <c r="BN30"/>
  <c r="BN32"/>
  <c r="BN11"/>
  <c r="BN9"/>
  <c r="BN34"/>
  <c r="BN41"/>
  <c r="BN4"/>
  <c r="BN22"/>
  <c r="BN8"/>
  <c r="BN36"/>
  <c r="BN37"/>
  <c r="BN39"/>
  <c r="BN19"/>
  <c r="BN20"/>
  <c r="BN18"/>
  <c r="BN38"/>
  <c r="BN5"/>
  <c r="BN6"/>
  <c r="BN21"/>
  <c r="BN40"/>
  <c r="BN35"/>
  <c r="BN12"/>
  <c r="BN23"/>
  <c r="BN33"/>
  <c r="BN28"/>
  <c r="BN27"/>
  <c r="BN26"/>
  <c r="CP27" i="82"/>
  <c r="DC27" i="78"/>
  <c r="M29" i="40"/>
  <c r="M29" i="28" s="1"/>
  <c r="Z29" i="110"/>
  <c r="Z29" i="111" s="1"/>
  <c r="BG30" i="105" s="1"/>
  <c r="BH30" s="1"/>
  <c r="CG6" i="4"/>
  <c r="K6" i="50"/>
  <c r="D6" i="4"/>
  <c r="B6" i="50"/>
  <c r="AG28" i="82"/>
  <c r="AK28" i="78"/>
  <c r="L5" i="66"/>
  <c r="CT8" i="11"/>
  <c r="L6" i="53"/>
  <c r="EY17" i="3"/>
  <c r="EY4"/>
  <c r="EY16"/>
  <c r="EY8"/>
  <c r="EY14"/>
  <c r="EY7"/>
  <c r="EY12"/>
  <c r="EY20"/>
  <c r="EY15"/>
  <c r="EY23"/>
  <c r="EY18"/>
  <c r="EY19"/>
  <c r="EY6"/>
  <c r="EZ24"/>
  <c r="EY5"/>
  <c r="EY13"/>
  <c r="EY9"/>
  <c r="EY11"/>
  <c r="EY21"/>
  <c r="EY10"/>
  <c r="EY22"/>
  <c r="I12" i="47"/>
  <c r="C11" i="46" s="1"/>
  <c r="H13" i="47"/>
  <c r="DL25" i="76"/>
  <c r="DH24"/>
  <c r="Y28" i="82"/>
  <c r="AB28" i="78"/>
  <c r="DI25" i="76"/>
  <c r="DM26"/>
  <c r="DO6" i="3"/>
  <c r="BV6" i="13" s="1"/>
  <c r="DO5" i="3"/>
  <c r="BV5" i="12" s="1"/>
  <c r="DO18" i="3"/>
  <c r="BV18" i="13" s="1"/>
  <c r="AA29" i="82"/>
  <c r="AC29" s="1"/>
  <c r="DO22" i="3"/>
  <c r="BV22" i="13" s="1"/>
  <c r="DO16" i="3"/>
  <c r="DO23"/>
  <c r="DO10"/>
  <c r="BV10" i="12" s="1"/>
  <c r="BJ30" i="78"/>
  <c r="BL30" s="1"/>
  <c r="F30"/>
  <c r="H30" s="1"/>
  <c r="AF20" i="12"/>
  <c r="DN56" i="3"/>
  <c r="DP53"/>
  <c r="DP56" s="1"/>
  <c r="D32" i="143"/>
  <c r="D33" s="1"/>
  <c r="S56" i="5"/>
  <c r="AL15" i="13"/>
  <c r="AL15" i="12"/>
  <c r="C32" i="140"/>
  <c r="C33" s="1"/>
  <c r="I56" i="5"/>
  <c r="AL8" i="12"/>
  <c r="AL8" i="13"/>
  <c r="AL9"/>
  <c r="AL9" i="12"/>
  <c r="AL17"/>
  <c r="AL17" i="13"/>
  <c r="C32" i="143"/>
  <c r="C33" s="1"/>
  <c r="L56" i="5"/>
  <c r="E68"/>
  <c r="E69"/>
  <c r="EL53" i="3"/>
  <c r="EG58"/>
  <c r="CK58"/>
  <c r="CP53"/>
  <c r="I33" i="195" s="1"/>
  <c r="DU58" i="3"/>
  <c r="DZ53"/>
  <c r="L33" i="195" s="1"/>
  <c r="AH56" i="3"/>
  <c r="B6" i="186"/>
  <c r="BR53" i="3"/>
  <c r="G33" i="195" s="1"/>
  <c r="BM58" i="3"/>
  <c r="AJ53"/>
  <c r="BF24"/>
  <c r="BB56"/>
  <c r="FJ24"/>
  <c r="FK9" s="1"/>
  <c r="BR24"/>
  <c r="BN56"/>
  <c r="AH19" i="10"/>
  <c r="CW53" i="3"/>
  <c r="CP52"/>
  <c r="BR52"/>
  <c r="DZ52"/>
  <c r="EL52"/>
  <c r="M32" i="195" s="1"/>
  <c r="EX52" i="3"/>
  <c r="N32" i="195" s="1"/>
  <c r="I14" i="58"/>
  <c r="P16" i="7"/>
  <c r="Q16" s="1"/>
  <c r="BN16" i="10" s="1"/>
  <c r="BR16" s="1"/>
  <c r="I15" i="57"/>
  <c r="BM41" i="82"/>
  <c r="BV41" i="78"/>
  <c r="CF38" i="76"/>
  <c r="CJ39"/>
  <c r="BN41" i="82"/>
  <c r="BW41" i="78"/>
  <c r="CG38" i="76"/>
  <c r="CK39"/>
  <c r="BO41" i="82"/>
  <c r="BX41" i="78"/>
  <c r="CH38" i="76"/>
  <c r="CL39"/>
  <c r="BP41" i="82"/>
  <c r="BY41" i="78"/>
  <c r="CI38" i="76"/>
  <c r="CM39"/>
  <c r="AH17" i="62"/>
  <c r="C18"/>
  <c r="C19" i="55"/>
  <c r="G20" i="9"/>
  <c r="E18" i="55"/>
  <c r="Q19" i="9"/>
  <c r="AJ16" i="62"/>
  <c r="E17"/>
  <c r="N19" i="55"/>
  <c r="BJ20" i="9"/>
  <c r="AS17" i="62"/>
  <c r="N18"/>
  <c r="AJ52" i="3"/>
  <c r="CW52"/>
  <c r="BQ42" i="82"/>
  <c r="BS42" s="1"/>
  <c r="AC15" i="76"/>
  <c r="E13" i="64"/>
  <c r="H25" i="39"/>
  <c r="H25" i="27" s="1"/>
  <c r="AF4" i="47"/>
  <c r="O4" i="90"/>
  <c r="AU13" i="47"/>
  <c r="AV12"/>
  <c r="L11" i="46" s="1"/>
  <c r="AD23" i="110"/>
  <c r="AD23" i="111" s="1"/>
  <c r="BQ24" i="105" s="1"/>
  <c r="BR24" s="1"/>
  <c r="BS25" s="1"/>
  <c r="O23" i="40"/>
  <c r="O23" i="28" s="1"/>
  <c r="L23" i="40"/>
  <c r="L23" i="28" s="1"/>
  <c r="Y23" i="110"/>
  <c r="Y23" i="111" s="1"/>
  <c r="BB24" i="105" s="1"/>
  <c r="BC24" s="1"/>
  <c r="BD25" s="1"/>
  <c r="FL25" i="3"/>
  <c r="EB25"/>
  <c r="H25" i="40"/>
  <c r="H25" i="28" s="1"/>
  <c r="J25" i="110"/>
  <c r="J25" i="111" s="1"/>
  <c r="AH26" i="105" s="1"/>
  <c r="AI26" s="1"/>
  <c r="BV22" i="12"/>
  <c r="BV6"/>
  <c r="BV16" i="13"/>
  <c r="BV16" i="12"/>
  <c r="BV23" i="13"/>
  <c r="BV23" i="12"/>
  <c r="BD6" i="105"/>
  <c r="CR25" i="3"/>
  <c r="FK20"/>
  <c r="AY39" i="105"/>
  <c r="AY36"/>
  <c r="AY37"/>
  <c r="AY33"/>
  <c r="AY34"/>
  <c r="AY31"/>
  <c r="AY18"/>
  <c r="AY22"/>
  <c r="AY14"/>
  <c r="AY17"/>
  <c r="AY21"/>
  <c r="AY12"/>
  <c r="AY24"/>
  <c r="AY40"/>
  <c r="AY35"/>
  <c r="AY30"/>
  <c r="AY32"/>
  <c r="AY38"/>
  <c r="AY16"/>
  <c r="AY20"/>
  <c r="AY13"/>
  <c r="AY41"/>
  <c r="AY19"/>
  <c r="AY23"/>
  <c r="AY15"/>
  <c r="AY11"/>
  <c r="AY29"/>
  <c r="AY28"/>
  <c r="AY10"/>
  <c r="AY9"/>
  <c r="AY27"/>
  <c r="AY26"/>
  <c r="AY8"/>
  <c r="BT25" i="3"/>
  <c r="H24" i="35"/>
  <c r="H24" i="37" s="1"/>
  <c r="H24" i="34"/>
  <c r="H24" i="36" s="1"/>
  <c r="H23" i="29"/>
  <c r="H4" i="213" s="1"/>
  <c r="J24" i="107"/>
  <c r="J24" i="108" s="1"/>
  <c r="J25" i="109" s="1"/>
  <c r="J24" i="106"/>
  <c r="H24" i="31"/>
  <c r="H25" i="32" s="1"/>
  <c r="H25" i="38" s="1"/>
  <c r="BV12" i="13"/>
  <c r="BV21"/>
  <c r="BV8" i="12"/>
  <c r="BV14" i="13"/>
  <c r="BV4"/>
  <c r="BV4" i="12"/>
  <c r="BV7"/>
  <c r="BV7" i="13"/>
  <c r="BV19" i="12"/>
  <c r="BV19" i="13"/>
  <c r="G23" i="40"/>
  <c r="G23" i="28" s="1"/>
  <c r="I23" i="110"/>
  <c r="I23" i="111" s="1"/>
  <c r="AC24" i="105" s="1"/>
  <c r="AD24" s="1"/>
  <c r="AO29" i="82"/>
  <c r="AQ29" s="1"/>
  <c r="CS29"/>
  <c r="CU29" s="1"/>
  <c r="N29" i="78"/>
  <c r="P29" s="1"/>
  <c r="C28" i="57"/>
  <c r="D29" i="7" s="1"/>
  <c r="C9" i="228" s="1"/>
  <c r="C27" i="58"/>
  <c r="AR13" i="47"/>
  <c r="K12" i="46" s="1"/>
  <c r="CF23" i="4" s="1"/>
  <c r="AQ14" i="47"/>
  <c r="AT29" i="78"/>
  <c r="AV29" s="1"/>
  <c r="DF29"/>
  <c r="DH29" s="1"/>
  <c r="AL29"/>
  <c r="AN29" s="1"/>
  <c r="M29" i="82"/>
  <c r="O29" s="1"/>
  <c r="T29"/>
  <c r="V29" s="1"/>
  <c r="AE14" i="47"/>
  <c r="H13" i="46" s="1"/>
  <c r="AD15" i="47"/>
  <c r="M14"/>
  <c r="D13" i="46" s="1"/>
  <c r="L15" i="47"/>
  <c r="H3" i="56"/>
  <c r="H3" i="55" s="1"/>
  <c r="H4"/>
  <c r="J3" i="56"/>
  <c r="J3" i="55" s="1"/>
  <c r="J4"/>
  <c r="D9" i="56"/>
  <c r="D9" i="53" s="1"/>
  <c r="I3" i="56"/>
  <c r="I3" i="55" s="1"/>
  <c r="I4"/>
  <c r="C9" i="56"/>
  <c r="I5" i="53"/>
  <c r="E18"/>
  <c r="J3" i="66"/>
  <c r="CB5" i="11" s="1"/>
  <c r="CB6"/>
  <c r="D7" i="64"/>
  <c r="T9" i="76"/>
  <c r="K3" i="64"/>
  <c r="CE4" i="76" s="1"/>
  <c r="CE5"/>
  <c r="L3" i="64"/>
  <c r="CN4" i="76" s="1"/>
  <c r="CN5"/>
  <c r="AK18" i="11"/>
  <c r="AF18" s="1"/>
  <c r="AJ17" i="10" s="1"/>
  <c r="P17" i="11"/>
  <c r="R17"/>
  <c r="O16" i="10" s="1"/>
  <c r="S16" s="1"/>
  <c r="L17" i="11"/>
  <c r="Q16" i="10" s="1"/>
  <c r="DN19" i="11"/>
  <c r="W13" i="63"/>
  <c r="E14"/>
  <c r="U12"/>
  <c r="C13"/>
  <c r="M15" i="11" s="1"/>
  <c r="AA3" i="63"/>
  <c r="I3" s="1"/>
  <c r="I4"/>
  <c r="AF14"/>
  <c r="N15"/>
  <c r="AJ19" i="11"/>
  <c r="AG18" i="10" s="1"/>
  <c r="AK18" s="1"/>
  <c r="AH19" i="11"/>
  <c r="AH18" i="10" s="1"/>
  <c r="AD19" i="11"/>
  <c r="AI18" i="10" s="1"/>
  <c r="O17" i="13"/>
  <c r="P17" s="1"/>
  <c r="O17" i="12"/>
  <c r="P17" s="1"/>
  <c r="DG20" i="11"/>
  <c r="DK20"/>
  <c r="DM20"/>
  <c r="DJ19" i="10" s="1"/>
  <c r="AE19" i="13"/>
  <c r="AF19" s="1"/>
  <c r="AE19" i="12"/>
  <c r="AF19" s="1"/>
  <c r="AE17" i="11"/>
  <c r="S16"/>
  <c r="N16" s="1"/>
  <c r="R15" i="10" s="1"/>
  <c r="BO7" i="11"/>
  <c r="AK6" i="9"/>
  <c r="DH18" i="11"/>
  <c r="AF19"/>
  <c r="AJ18" i="10" s="1"/>
  <c r="AD6" i="62"/>
  <c r="U10"/>
  <c r="T9"/>
  <c r="D10"/>
  <c r="D10" i="55" s="1"/>
  <c r="J3" i="58"/>
  <c r="R4" i="7" s="1"/>
  <c r="S4" s="1"/>
  <c r="BW4" i="10" s="1"/>
  <c r="R5" i="7"/>
  <c r="S5" s="1"/>
  <c r="BW5" i="10" s="1"/>
  <c r="C14" i="53"/>
  <c r="O12" i="49"/>
  <c r="AW11" i="51"/>
  <c r="O13" i="50"/>
  <c r="DQ13" i="4"/>
  <c r="AK28" i="82"/>
  <c r="AP28" i="78"/>
  <c r="AX25" i="76"/>
  <c r="BB26"/>
  <c r="AV26"/>
  <c r="AZ26" s="1"/>
  <c r="BF25" i="82"/>
  <c r="BN25" i="78"/>
  <c r="DD5" i="11"/>
  <c r="DA4" i="10" s="1"/>
  <c r="DB5" i="11"/>
  <c r="CZ5"/>
  <c r="CL14"/>
  <c r="CI13" i="10" s="1"/>
  <c r="CH14" i="11"/>
  <c r="CJ14"/>
  <c r="CQ28" i="82"/>
  <c r="DD28" i="78"/>
  <c r="BM14" i="11"/>
  <c r="BU15"/>
  <c r="BT16"/>
  <c r="BQ15" i="10" s="1"/>
  <c r="BU15" s="1"/>
  <c r="BP16" i="11"/>
  <c r="BT15" i="10" s="1"/>
  <c r="BR16" i="11"/>
  <c r="O4" i="60"/>
  <c r="O4" i="59" s="1"/>
  <c r="AB5" i="7" s="1"/>
  <c r="O3" i="61"/>
  <c r="O3" i="60" s="1"/>
  <c r="O3" i="59" s="1"/>
  <c r="AB4" i="7" s="1"/>
  <c r="BP5" i="105"/>
  <c r="BR5" s="1"/>
  <c r="O3" i="26"/>
  <c r="O4" i="25"/>
  <c r="AM20" i="12"/>
  <c r="AN20" s="1"/>
  <c r="AM20" i="13"/>
  <c r="AN20" s="1"/>
  <c r="BW28" i="82"/>
  <c r="CG28" i="78"/>
  <c r="AF28" i="82"/>
  <c r="AJ28" i="78"/>
  <c r="AO25" i="76"/>
  <c r="AS26"/>
  <c r="AM26"/>
  <c r="AQ26" s="1"/>
  <c r="K28" i="82"/>
  <c r="L28" i="78"/>
  <c r="AS46" i="9"/>
  <c r="R28" i="82"/>
  <c r="T28" i="78"/>
  <c r="CU14" i="11"/>
  <c r="CR13" i="10" s="1"/>
  <c r="CV13" s="1"/>
  <c r="CQ14" i="11"/>
  <c r="CU13" i="10" s="1"/>
  <c r="CS14" i="11"/>
  <c r="CS13" i="10" s="1"/>
  <c r="AU4" i="12"/>
  <c r="AV4" s="1"/>
  <c r="AU4" i="13"/>
  <c r="AV4" s="1"/>
  <c r="D90" i="76"/>
  <c r="G89"/>
  <c r="D89" s="1"/>
  <c r="F23" i="40"/>
  <c r="F23" i="28" s="1"/>
  <c r="H23" i="110"/>
  <c r="H23" i="111" s="1"/>
  <c r="X24" i="105" s="1"/>
  <c r="Y24" s="1"/>
  <c r="Z25" s="1"/>
  <c r="BK16" i="13"/>
  <c r="BL16" s="1"/>
  <c r="BK16" i="12"/>
  <c r="BL16" s="1"/>
  <c r="EZ50" i="3"/>
  <c r="CR50"/>
  <c r="BT50"/>
  <c r="F3" i="59"/>
  <c r="J4" i="7"/>
  <c r="K4" s="1"/>
  <c r="AM4" i="10" s="1"/>
  <c r="AL18" i="11"/>
  <c r="AT19"/>
  <c r="CD28" i="82"/>
  <c r="CO28" i="78"/>
  <c r="DW8" i="11"/>
  <c r="DP8" s="1"/>
  <c r="DO7"/>
  <c r="E25" i="82"/>
  <c r="E25" i="78"/>
  <c r="AU28" i="82"/>
  <c r="BA28" i="78"/>
  <c r="L28" i="82"/>
  <c r="M28" i="78"/>
  <c r="CP29"/>
  <c r="CR29" s="1"/>
  <c r="BB29"/>
  <c r="BD29" s="1"/>
  <c r="AM28" i="82"/>
  <c r="AR28" i="78"/>
  <c r="BI25" i="82"/>
  <c r="BQ25" i="78"/>
  <c r="BZ22" i="76"/>
  <c r="CD23"/>
  <c r="BW23"/>
  <c r="CA23" s="1"/>
  <c r="BV14" i="11"/>
  <c r="CD15"/>
  <c r="CC16"/>
  <c r="BZ15" i="10" s="1"/>
  <c r="CD15" s="1"/>
  <c r="CA16" i="11"/>
  <c r="CA15" i="10" s="1"/>
  <c r="BY16" i="11"/>
  <c r="CC15" i="10" s="1"/>
  <c r="CE12" i="11"/>
  <c r="CM13"/>
  <c r="CO28" i="82"/>
  <c r="DB28" i="78"/>
  <c r="DF28" s="1"/>
  <c r="DH28" s="1"/>
  <c r="DR25" i="76"/>
  <c r="DV26"/>
  <c r="DP26"/>
  <c r="DT26" s="1"/>
  <c r="DB50" i="3"/>
  <c r="J30" i="195" s="1"/>
  <c r="BT28" i="82"/>
  <c r="BX28" s="1"/>
  <c r="BZ28" s="1"/>
  <c r="CD28" i="78"/>
  <c r="CR25" i="76"/>
  <c r="CV26"/>
  <c r="AD28" i="82"/>
  <c r="AH28" s="1"/>
  <c r="AJ28" s="1"/>
  <c r="AH28" i="78"/>
  <c r="I28" i="82"/>
  <c r="J28" i="78"/>
  <c r="N25" i="76"/>
  <c r="L26"/>
  <c r="P26" s="1"/>
  <c r="R26"/>
  <c r="P28" i="82"/>
  <c r="T28" s="1"/>
  <c r="V28" s="1"/>
  <c r="R28" i="78"/>
  <c r="W25" i="76"/>
  <c r="U26"/>
  <c r="Y26" s="1"/>
  <c r="AA26"/>
  <c r="CN12" i="11"/>
  <c r="CV13"/>
  <c r="BS16" i="13"/>
  <c r="BT16" s="1"/>
  <c r="BS16" i="12"/>
  <c r="BT16" s="1"/>
  <c r="F4" i="59"/>
  <c r="J5" i="7"/>
  <c r="K5" s="1"/>
  <c r="AM5" i="10" s="1"/>
  <c r="AS20" i="11"/>
  <c r="AP19" i="10" s="1"/>
  <c r="AT19" s="1"/>
  <c r="AO20" i="11"/>
  <c r="AS19" i="10" s="1"/>
  <c r="AQ20" i="11"/>
  <c r="AQ19" i="10" s="1"/>
  <c r="CA28" i="82"/>
  <c r="CL28" i="78"/>
  <c r="CP28" s="1"/>
  <c r="CR28" s="1"/>
  <c r="DA25" i="76"/>
  <c r="DE26"/>
  <c r="CX26"/>
  <c r="DB26" s="1"/>
  <c r="DT9" i="11"/>
  <c r="DR9"/>
  <c r="DV9"/>
  <c r="DS8" i="10" s="1"/>
  <c r="F22" i="76"/>
  <c r="J23"/>
  <c r="AR28" i="82"/>
  <c r="AX28" i="78"/>
  <c r="BH25" i="76"/>
  <c r="BL26"/>
  <c r="BE26"/>
  <c r="BI26" s="1"/>
  <c r="EN50" i="3"/>
  <c r="CI14" i="12"/>
  <c r="CJ14" s="1"/>
  <c r="CI14" i="13"/>
  <c r="CJ14" s="1"/>
  <c r="O25" i="76"/>
  <c r="S26"/>
  <c r="CE29" i="82"/>
  <c r="CG29" s="1"/>
  <c r="AV29"/>
  <c r="AX29" s="1"/>
  <c r="F3" i="25"/>
  <c r="W4" i="105"/>
  <c r="Y4" s="1"/>
  <c r="AG4"/>
  <c r="AI4" s="1"/>
  <c r="H3" i="25"/>
  <c r="L3" i="26"/>
  <c r="BA5" i="105"/>
  <c r="BC5" s="1"/>
  <c r="L4" i="25"/>
  <c r="K3" i="26"/>
  <c r="AV5" i="105"/>
  <c r="AX5" s="1"/>
  <c r="AY5" s="1"/>
  <c r="K4" i="25"/>
  <c r="M4" i="105"/>
  <c r="O4" s="1"/>
  <c r="D3" i="25"/>
  <c r="C3"/>
  <c r="H4" i="105"/>
  <c r="J4" s="1"/>
  <c r="K4" s="1"/>
  <c r="BI12" i="47"/>
  <c r="O11" i="46" s="1"/>
  <c r="DP22" i="4" s="1"/>
  <c r="BH13" i="47"/>
  <c r="AZ13"/>
  <c r="M12" i="46" s="1"/>
  <c r="CX23" i="4" s="1"/>
  <c r="AY14" i="47"/>
  <c r="BD14"/>
  <c r="BE13"/>
  <c r="N12" i="46" s="1"/>
  <c r="DG23" i="4" s="1"/>
  <c r="D14" i="47"/>
  <c r="E13"/>
  <c r="B12" i="46" s="1"/>
  <c r="C23" i="4" s="1"/>
  <c r="DN22" i="76" l="1"/>
  <c r="DJ21"/>
  <c r="AE25"/>
  <c r="AI26"/>
  <c r="N33" i="231"/>
  <c r="BL56" i="9"/>
  <c r="BM53"/>
  <c r="BM56" s="1"/>
  <c r="H40" i="213"/>
  <c r="H35"/>
  <c r="H45"/>
  <c r="H46"/>
  <c r="H36"/>
  <c r="H41"/>
  <c r="BB27" i="82"/>
  <c r="BI27" i="78"/>
  <c r="CW24"/>
  <c r="CK24" i="82"/>
  <c r="X28"/>
  <c r="AA28" i="78"/>
  <c r="AD28" s="1"/>
  <c r="AF28" s="1"/>
  <c r="ER56" i="3"/>
  <c r="ES53"/>
  <c r="C40" i="209"/>
  <c r="C38"/>
  <c r="C35"/>
  <c r="C48"/>
  <c r="C43"/>
  <c r="C45"/>
  <c r="AN23" i="76"/>
  <c r="AR24"/>
  <c r="CU23"/>
  <c r="CQ22"/>
  <c r="D45" i="218"/>
  <c r="D35"/>
  <c r="D43"/>
  <c r="D48"/>
  <c r="D38"/>
  <c r="D40"/>
  <c r="CD53" i="3"/>
  <c r="BY58"/>
  <c r="J45" i="209"/>
  <c r="J35"/>
  <c r="J43"/>
  <c r="J38"/>
  <c r="J40"/>
  <c r="J48"/>
  <c r="U26" i="78"/>
  <c r="S26" i="82"/>
  <c r="BG24" i="76"/>
  <c r="BK25"/>
  <c r="D8" i="66"/>
  <c r="Z11" i="11"/>
  <c r="BV9" i="12"/>
  <c r="BV10" i="13"/>
  <c r="P4" i="105"/>
  <c r="CE28" i="82"/>
  <c r="CG28" s="1"/>
  <c r="CS28"/>
  <c r="CU28" s="1"/>
  <c r="FK7" i="3"/>
  <c r="BV20" i="13"/>
  <c r="DV56" i="3"/>
  <c r="CL56"/>
  <c r="BJ29" i="78"/>
  <c r="BL29" s="1"/>
  <c r="D8" i="214"/>
  <c r="P56" i="3"/>
  <c r="Q53"/>
  <c r="J28" i="82"/>
  <c r="K28" i="78"/>
  <c r="N28" s="1"/>
  <c r="P28" s="1"/>
  <c r="C45" i="222"/>
  <c r="C48"/>
  <c r="C40"/>
  <c r="C38"/>
  <c r="C35"/>
  <c r="C43"/>
  <c r="CF25" i="78"/>
  <c r="BV25" i="82"/>
  <c r="CP25" i="76"/>
  <c r="CT26"/>
  <c r="AB24"/>
  <c r="X23"/>
  <c r="AT27" i="82"/>
  <c r="AZ27" i="78"/>
  <c r="AA12" i="11"/>
  <c r="X11" i="10" s="1"/>
  <c r="W12" i="11"/>
  <c r="U12"/>
  <c r="Y12"/>
  <c r="AI11"/>
  <c r="E8" i="66"/>
  <c r="Q26" i="76"/>
  <c r="M25"/>
  <c r="L45" i="218"/>
  <c r="L35"/>
  <c r="L43"/>
  <c r="L48"/>
  <c r="L38"/>
  <c r="L40"/>
  <c r="BU28" i="82"/>
  <c r="CE28" i="78"/>
  <c r="N45" i="209"/>
  <c r="N35"/>
  <c r="N43"/>
  <c r="N48"/>
  <c r="N38"/>
  <c r="N40"/>
  <c r="BU25" i="76"/>
  <c r="BQ24"/>
  <c r="AI26" i="78"/>
  <c r="AE26" i="82"/>
  <c r="DF18" i="76"/>
  <c r="N16" i="64"/>
  <c r="L33" i="219"/>
  <c r="BW56" i="5"/>
  <c r="L32" i="143"/>
  <c r="L33" s="1"/>
  <c r="C38" i="230"/>
  <c r="C48"/>
  <c r="C35"/>
  <c r="C40"/>
  <c r="C45"/>
  <c r="C43"/>
  <c r="L12" i="143"/>
  <c r="L13" i="219"/>
  <c r="C43" i="221"/>
  <c r="C35"/>
  <c r="C38"/>
  <c r="C48"/>
  <c r="C40"/>
  <c r="C45"/>
  <c r="N17" i="53"/>
  <c r="N16" i="56"/>
  <c r="AD26" i="76"/>
  <c r="AH26" s="1"/>
  <c r="BD5" i="105"/>
  <c r="BV17" i="13"/>
  <c r="CS28" i="78"/>
  <c r="CZ27" i="4" s="1"/>
  <c r="M7" i="214"/>
  <c r="CS29" i="78"/>
  <c r="CZ28" i="4" s="1"/>
  <c r="M8" i="214"/>
  <c r="AO29" i="78"/>
  <c r="AO28" i="4" s="1"/>
  <c r="F8" i="214"/>
  <c r="AW29" i="78"/>
  <c r="AX28" i="4" s="1"/>
  <c r="G8" i="214"/>
  <c r="CK29" i="78"/>
  <c r="CQ28" i="4" s="1"/>
  <c r="L8" i="214"/>
  <c r="BZ26" i="3"/>
  <c r="CD26" s="1"/>
  <c r="H6" i="210"/>
  <c r="BT52" i="3"/>
  <c r="G32" i="195"/>
  <c r="FJ56" i="3"/>
  <c r="O4" i="195"/>
  <c r="L36"/>
  <c r="L41"/>
  <c r="BF56" i="3"/>
  <c r="F4" i="195"/>
  <c r="I41"/>
  <c r="I36"/>
  <c r="EN53" i="3"/>
  <c r="M33" i="195"/>
  <c r="I30" i="78"/>
  <c r="E29" i="4" s="1"/>
  <c r="B9" i="214"/>
  <c r="R24" i="3"/>
  <c r="C4" i="210"/>
  <c r="BU26" i="78"/>
  <c r="BY25" i="4" s="1"/>
  <c r="J5" i="214"/>
  <c r="BM29" i="78"/>
  <c r="BP28" i="4" s="1"/>
  <c r="I8" i="214"/>
  <c r="CX24" i="3"/>
  <c r="DB24" s="1"/>
  <c r="J4" i="210"/>
  <c r="K43" i="195"/>
  <c r="K38"/>
  <c r="K40"/>
  <c r="K35"/>
  <c r="F41" i="210"/>
  <c r="F36"/>
  <c r="F35"/>
  <c r="F40"/>
  <c r="DD25" i="3"/>
  <c r="J5" i="195"/>
  <c r="X25" i="3"/>
  <c r="C5" i="195"/>
  <c r="F29" i="78"/>
  <c r="H29" s="1"/>
  <c r="DI28"/>
  <c r="DR27" i="4" s="1"/>
  <c r="O7" i="214"/>
  <c r="BE29" i="78"/>
  <c r="BG28" i="4" s="1"/>
  <c r="H8" i="214"/>
  <c r="U24" i="4"/>
  <c r="D4" i="207"/>
  <c r="BE24" i="4"/>
  <c r="H4" i="207"/>
  <c r="DI29" i="78"/>
  <c r="DR28" i="4" s="1"/>
  <c r="O8" i="214"/>
  <c r="Q29" i="78"/>
  <c r="N28" i="4" s="1"/>
  <c r="C8" i="214"/>
  <c r="EB52" i="3"/>
  <c r="L32" i="195"/>
  <c r="CR52" i="3"/>
  <c r="I32" i="195"/>
  <c r="BT24" i="3"/>
  <c r="G4" i="195"/>
  <c r="G40" s="1"/>
  <c r="G43"/>
  <c r="G38"/>
  <c r="L43"/>
  <c r="L40"/>
  <c r="L38"/>
  <c r="L35"/>
  <c r="I40"/>
  <c r="I35"/>
  <c r="I43"/>
  <c r="I38"/>
  <c r="BM30" i="78"/>
  <c r="BP29" i="4" s="1"/>
  <c r="I9" i="214"/>
  <c r="B41" i="195"/>
  <c r="B36"/>
  <c r="B40"/>
  <c r="B35"/>
  <c r="AG29" i="78"/>
  <c r="AF28" i="4" s="1"/>
  <c r="E8" i="214"/>
  <c r="EH29" i="3"/>
  <c r="EL29" s="1"/>
  <c r="M9" i="210"/>
  <c r="D41" i="195"/>
  <c r="D36"/>
  <c r="EN30" i="3"/>
  <c r="M10" i="195"/>
  <c r="CF27" i="3"/>
  <c r="H7" i="195"/>
  <c r="D40" i="210"/>
  <c r="D36"/>
  <c r="D35"/>
  <c r="D41"/>
  <c r="B36"/>
  <c r="B41"/>
  <c r="B35"/>
  <c r="B40"/>
  <c r="K41" i="195"/>
  <c r="K36"/>
  <c r="G40" i="210"/>
  <c r="G36"/>
  <c r="G35"/>
  <c r="G41"/>
  <c r="L40"/>
  <c r="L36"/>
  <c r="L35"/>
  <c r="L41"/>
  <c r="O36"/>
  <c r="O35"/>
  <c r="I41"/>
  <c r="I36"/>
  <c r="I40"/>
  <c r="I35"/>
  <c r="F29" i="82"/>
  <c r="H29" s="1"/>
  <c r="CX28" i="78"/>
  <c r="CZ28" s="1"/>
  <c r="D35" i="195"/>
  <c r="D40"/>
  <c r="CI26" i="82"/>
  <c r="CU26" i="78"/>
  <c r="CT7" i="13"/>
  <c r="CT7" i="12"/>
  <c r="L4" i="66"/>
  <c r="CT7" i="11"/>
  <c r="L5" i="53"/>
  <c r="DW25" i="76"/>
  <c r="DS24"/>
  <c r="AS26" i="82"/>
  <c r="AY26" i="78"/>
  <c r="B28"/>
  <c r="B28" i="82"/>
  <c r="CY5" i="4"/>
  <c r="M5" i="50"/>
  <c r="DC25" i="76"/>
  <c r="CY24"/>
  <c r="DI24"/>
  <c r="DG24" s="1"/>
  <c r="DK24" s="1"/>
  <c r="DM25"/>
  <c r="R56" i="3"/>
  <c r="V24"/>
  <c r="C4" i="195" s="1"/>
  <c r="AL14" i="47"/>
  <c r="AM13"/>
  <c r="J12" i="46" s="1"/>
  <c r="AJ25" i="76"/>
  <c r="AF24"/>
  <c r="AK27" i="78"/>
  <c r="AG27" i="82"/>
  <c r="D5" i="4"/>
  <c r="B5" i="50"/>
  <c r="AC27" i="78"/>
  <c r="Z27" i="82"/>
  <c r="CB27"/>
  <c r="CM27" i="78"/>
  <c r="CV27"/>
  <c r="CX27" s="1"/>
  <c r="CZ27" s="1"/>
  <c r="CJ27" i="82"/>
  <c r="CL27" s="1"/>
  <c r="CN27" s="1"/>
  <c r="CT10" i="12"/>
  <c r="CT10" i="13"/>
  <c r="CT13"/>
  <c r="CT13" i="12"/>
  <c r="CT19" i="13"/>
  <c r="CT19" i="12"/>
  <c r="CT20" i="13"/>
  <c r="CT20" i="12"/>
  <c r="CT8" i="13"/>
  <c r="CT8" i="12"/>
  <c r="M27" i="35"/>
  <c r="M27" i="37" s="1"/>
  <c r="M27" i="34"/>
  <c r="M27" i="36" s="1"/>
  <c r="M27" i="39" s="1"/>
  <c r="M27" i="27" s="1"/>
  <c r="AW20" i="76"/>
  <c r="BA21"/>
  <c r="M26" i="60"/>
  <c r="M26" i="59" s="1"/>
  <c r="X27" i="7" s="1"/>
  <c r="M7" i="228" s="1"/>
  <c r="M25" i="61"/>
  <c r="BO25" i="76"/>
  <c r="BS26"/>
  <c r="BN26"/>
  <c r="BR26" s="1"/>
  <c r="P33" i="105"/>
  <c r="P39"/>
  <c r="P36"/>
  <c r="P32"/>
  <c r="P18"/>
  <c r="P14"/>
  <c r="P20"/>
  <c r="P13"/>
  <c r="P34"/>
  <c r="P21"/>
  <c r="P19"/>
  <c r="P22"/>
  <c r="P35"/>
  <c r="P16"/>
  <c r="P38"/>
  <c r="P40"/>
  <c r="P37"/>
  <c r="P41"/>
  <c r="P12"/>
  <c r="P17"/>
  <c r="P11"/>
  <c r="P31"/>
  <c r="P23"/>
  <c r="P24"/>
  <c r="P15"/>
  <c r="P30"/>
  <c r="P10"/>
  <c r="P9"/>
  <c r="P29"/>
  <c r="P8"/>
  <c r="P28"/>
  <c r="P7"/>
  <c r="P27"/>
  <c r="P26"/>
  <c r="P6"/>
  <c r="D26" i="82"/>
  <c r="D26" i="78"/>
  <c r="D25" i="76"/>
  <c r="H26"/>
  <c r="C26"/>
  <c r="G26" s="1"/>
  <c r="W27" i="82"/>
  <c r="Z27" i="78"/>
  <c r="CG5" i="4"/>
  <c r="K5" i="50"/>
  <c r="DQ23" i="76"/>
  <c r="DU24"/>
  <c r="Q14" i="47"/>
  <c r="R13"/>
  <c r="E12" i="46" s="1"/>
  <c r="Q26" i="82"/>
  <c r="S26" i="78"/>
  <c r="AI18" i="3"/>
  <c r="AI4"/>
  <c r="AI14"/>
  <c r="AI7"/>
  <c r="AI10"/>
  <c r="AI11"/>
  <c r="AI21"/>
  <c r="AI20"/>
  <c r="AI13"/>
  <c r="AI16"/>
  <c r="AJ24"/>
  <c r="AJ56" s="1"/>
  <c r="AI15"/>
  <c r="AI17"/>
  <c r="AI6"/>
  <c r="AI19"/>
  <c r="AI22"/>
  <c r="AI8"/>
  <c r="AI5"/>
  <c r="AI23"/>
  <c r="AI12"/>
  <c r="AI9"/>
  <c r="CB23" i="76"/>
  <c r="BX22"/>
  <c r="BC25"/>
  <c r="AY24"/>
  <c r="BV15" i="12"/>
  <c r="BS6" i="105"/>
  <c r="BC29" i="82"/>
  <c r="BE29" s="1"/>
  <c r="Z5" i="105"/>
  <c r="FK16" i="3"/>
  <c r="BV18" i="12"/>
  <c r="BV11"/>
  <c r="BV5" i="13"/>
  <c r="BV13" i="12"/>
  <c r="DG25" i="76"/>
  <c r="DK25" s="1"/>
  <c r="CT11" i="13"/>
  <c r="CT11" i="12"/>
  <c r="CT23"/>
  <c r="CT23" i="13"/>
  <c r="CT4" i="12"/>
  <c r="CT4" i="13"/>
  <c r="K21" i="3"/>
  <c r="K14"/>
  <c r="K17"/>
  <c r="K13"/>
  <c r="K20"/>
  <c r="K18"/>
  <c r="K7"/>
  <c r="K8"/>
  <c r="K9"/>
  <c r="K10"/>
  <c r="K22"/>
  <c r="K23"/>
  <c r="K6"/>
  <c r="L24"/>
  <c r="L56" s="1"/>
  <c r="K5"/>
  <c r="K11"/>
  <c r="K12"/>
  <c r="K19"/>
  <c r="K15"/>
  <c r="K16"/>
  <c r="K4"/>
  <c r="J56"/>
  <c r="CZ24" i="76"/>
  <c r="DD25"/>
  <c r="AB27" i="78"/>
  <c r="Y27" i="82"/>
  <c r="AT25" i="76"/>
  <c r="AP24"/>
  <c r="AG24"/>
  <c r="AK25"/>
  <c r="DH23"/>
  <c r="DL24"/>
  <c r="CT21" i="13"/>
  <c r="CT21" i="12"/>
  <c r="CT5" i="13"/>
  <c r="CT5" i="12"/>
  <c r="CT18" i="13"/>
  <c r="CT18" i="12"/>
  <c r="CT12" i="13"/>
  <c r="CT12" i="12"/>
  <c r="CT16" i="13"/>
  <c r="CT16" i="12"/>
  <c r="M26" i="71"/>
  <c r="M26" i="70"/>
  <c r="Y14" i="47"/>
  <c r="Z13"/>
  <c r="G12" i="46" s="1"/>
  <c r="BF23" i="76"/>
  <c r="BJ24"/>
  <c r="AZ28" i="82"/>
  <c r="BG28" i="78"/>
  <c r="I24" i="76"/>
  <c r="E23"/>
  <c r="I13" i="47"/>
  <c r="C12" i="46" s="1"/>
  <c r="H14" i="47"/>
  <c r="CT22" i="13"/>
  <c r="CT22" i="12"/>
  <c r="CT9" i="13"/>
  <c r="CT9" i="12"/>
  <c r="CT6" i="13"/>
  <c r="CT6" i="12"/>
  <c r="CT15" i="13"/>
  <c r="CT15" i="12"/>
  <c r="CT14"/>
  <c r="CT14" i="13"/>
  <c r="CT17"/>
  <c r="CT17" i="12"/>
  <c r="C15" i="64"/>
  <c r="K17" i="76"/>
  <c r="CR27" i="82"/>
  <c r="DE27" i="78"/>
  <c r="AL23" i="82"/>
  <c r="AQ23" i="78"/>
  <c r="BF28"/>
  <c r="AY28" i="82"/>
  <c r="CC27"/>
  <c r="CN27" i="78"/>
  <c r="C28" i="82"/>
  <c r="C28" i="78"/>
  <c r="V12" i="47"/>
  <c r="F11" i="46" s="1"/>
  <c r="U13" i="47"/>
  <c r="V5" i="4"/>
  <c r="D5" i="50"/>
  <c r="DH5" i="4"/>
  <c r="N5" i="50"/>
  <c r="M4" i="49"/>
  <c r="B4"/>
  <c r="K4"/>
  <c r="N4"/>
  <c r="I4"/>
  <c r="I4" i="50" s="1"/>
  <c r="C4" i="49"/>
  <c r="C4" i="50" s="1"/>
  <c r="H4" i="49"/>
  <c r="L4"/>
  <c r="L4" i="50" s="1"/>
  <c r="B3" i="73"/>
  <c r="J4" i="49"/>
  <c r="J4" i="50" s="1"/>
  <c r="E4" i="49"/>
  <c r="E4" i="50" s="1"/>
  <c r="AD4" i="90"/>
  <c r="F4" i="49"/>
  <c r="F4" i="50" s="1"/>
  <c r="G4" i="49"/>
  <c r="G4" i="50" s="1"/>
  <c r="D4" i="49"/>
  <c r="BF5" i="4"/>
  <c r="H5" i="50"/>
  <c r="CP26" i="82"/>
  <c r="DC26" i="78"/>
  <c r="Z28" i="110"/>
  <c r="Z28" i="111" s="1"/>
  <c r="BG29" i="105" s="1"/>
  <c r="BH29" s="1"/>
  <c r="M28" i="40"/>
  <c r="M28" i="28" s="1"/>
  <c r="V23" i="76"/>
  <c r="Z24"/>
  <c r="BG25" i="82"/>
  <c r="BJ25" s="1"/>
  <c r="BL25" s="1"/>
  <c r="BO25" i="78"/>
  <c r="AN27" i="82"/>
  <c r="AS27" i="78"/>
  <c r="CL28" i="82"/>
  <c r="CN28" s="1"/>
  <c r="V28" i="78"/>
  <c r="X28" s="1"/>
  <c r="BS5" i="105"/>
  <c r="FK12" i="3"/>
  <c r="DB12" i="13" s="1"/>
  <c r="CP56" i="3"/>
  <c r="P25" i="105"/>
  <c r="AA28" i="82"/>
  <c r="AC28" s="1"/>
  <c r="E70" i="5"/>
  <c r="B14" i="186"/>
  <c r="EB53" i="3"/>
  <c r="BT53"/>
  <c r="BT56" s="1"/>
  <c r="B9" i="186"/>
  <c r="B15"/>
  <c r="FK15" i="3"/>
  <c r="DB15" i="13" s="1"/>
  <c r="FK6" i="3"/>
  <c r="DB6" i="12" s="1"/>
  <c r="FK21" i="3"/>
  <c r="DB21" i="13" s="1"/>
  <c r="FK22" i="3"/>
  <c r="DB22" i="12" s="1"/>
  <c r="FK5" i="3"/>
  <c r="DB5" i="12" s="1"/>
  <c r="FK11" i="3"/>
  <c r="DB11" i="12" s="1"/>
  <c r="FK14" i="3"/>
  <c r="DB14" i="12" s="1"/>
  <c r="B11" i="186"/>
  <c r="CR53" i="3"/>
  <c r="FK8"/>
  <c r="DB8" i="12" s="1"/>
  <c r="FK4" i="3"/>
  <c r="DB4" i="12" s="1"/>
  <c r="FK23" i="3"/>
  <c r="DB23" i="13" s="1"/>
  <c r="BH24" i="3"/>
  <c r="BH56" s="1"/>
  <c r="FK10"/>
  <c r="DB10" i="13" s="1"/>
  <c r="FL24" i="3"/>
  <c r="FL56" s="1"/>
  <c r="FK19"/>
  <c r="DB19" i="12" s="1"/>
  <c r="FK17" i="3"/>
  <c r="DB17" i="13" s="1"/>
  <c r="FK18" i="3"/>
  <c r="DB18" i="13" s="1"/>
  <c r="FK13" i="3"/>
  <c r="DB13" i="13" s="1"/>
  <c r="DB53" i="3"/>
  <c r="J33" i="195" s="1"/>
  <c r="CW58" i="3"/>
  <c r="EB24"/>
  <c r="DZ56"/>
  <c r="BR56"/>
  <c r="CR24"/>
  <c r="DB52"/>
  <c r="J32" i="195" s="1"/>
  <c r="N18" i="55"/>
  <c r="BJ19" i="9"/>
  <c r="AS16" i="62"/>
  <c r="N17"/>
  <c r="E17" i="55"/>
  <c r="Q18" i="9"/>
  <c r="AJ15" i="62"/>
  <c r="E16"/>
  <c r="C18" i="55"/>
  <c r="G19" i="9"/>
  <c r="AH16" i="62"/>
  <c r="C17"/>
  <c r="BP40" i="82"/>
  <c r="BY40" i="78"/>
  <c r="CI37" i="76"/>
  <c r="CM38"/>
  <c r="BO40" i="82"/>
  <c r="BX40" i="78"/>
  <c r="CH37" i="76"/>
  <c r="CL38"/>
  <c r="BW40" i="78"/>
  <c r="BN40" i="82"/>
  <c r="CG37" i="76"/>
  <c r="CK38"/>
  <c r="BM40" i="82"/>
  <c r="BV40" i="78"/>
  <c r="CF37" i="76"/>
  <c r="CJ38"/>
  <c r="I14" i="57"/>
  <c r="I13" i="58"/>
  <c r="P15" i="7"/>
  <c r="Q15" s="1"/>
  <c r="BN15" i="10" s="1"/>
  <c r="BR15" s="1"/>
  <c r="EZ52" i="3"/>
  <c r="EN52"/>
  <c r="BQ41" i="82"/>
  <c r="BS41" s="1"/>
  <c r="BZ41" i="78"/>
  <c r="CB41" s="1"/>
  <c r="E12" i="64"/>
  <c r="AC14" i="76"/>
  <c r="AU14" i="47"/>
  <c r="AV13"/>
  <c r="L12" i="46" s="1"/>
  <c r="AG4" i="47"/>
  <c r="AG5" s="1"/>
  <c r="AG6" s="1"/>
  <c r="AG7" s="1"/>
  <c r="AG8" s="1"/>
  <c r="AG9" s="1"/>
  <c r="AG10" s="1"/>
  <c r="AG11" s="1"/>
  <c r="AG12" s="1"/>
  <c r="AG13" s="1"/>
  <c r="AG14" s="1"/>
  <c r="AG15" s="1"/>
  <c r="AG16" s="1"/>
  <c r="AG17" s="1"/>
  <c r="AG18" s="1"/>
  <c r="AG19" s="1"/>
  <c r="AG20" s="1"/>
  <c r="AG21" s="1"/>
  <c r="AG22" s="1"/>
  <c r="AG23" s="1"/>
  <c r="AG24" s="1"/>
  <c r="AG25" s="1"/>
  <c r="AG26" s="1"/>
  <c r="AG27" s="1"/>
  <c r="AG28" s="1"/>
  <c r="AG29" s="1"/>
  <c r="AG30" s="1"/>
  <c r="AG31" s="1"/>
  <c r="AG32" s="1"/>
  <c r="AG33" s="1"/>
  <c r="AG34" s="1"/>
  <c r="AG35" s="1"/>
  <c r="AG36" s="1"/>
  <c r="AG37" s="1"/>
  <c r="AG38" s="1"/>
  <c r="AG39" s="1"/>
  <c r="AG40" s="1"/>
  <c r="AG41" s="1"/>
  <c r="AG42" s="1"/>
  <c r="AG43" s="1"/>
  <c r="AG44" s="1"/>
  <c r="AH4"/>
  <c r="AE7" i="105"/>
  <c r="AE40"/>
  <c r="AE28"/>
  <c r="AE38"/>
  <c r="AE9"/>
  <c r="AE12"/>
  <c r="AE20"/>
  <c r="AE15"/>
  <c r="AE23"/>
  <c r="AE30"/>
  <c r="AE33"/>
  <c r="AE36"/>
  <c r="AE27"/>
  <c r="AE14"/>
  <c r="AE22"/>
  <c r="AE17"/>
  <c r="AE41"/>
  <c r="AE10"/>
  <c r="AE29"/>
  <c r="AE39"/>
  <c r="AE34"/>
  <c r="AE32"/>
  <c r="AE11"/>
  <c r="AE16"/>
  <c r="AE24"/>
  <c r="AE19"/>
  <c r="AE8"/>
  <c r="AE37"/>
  <c r="AE31"/>
  <c r="AE35"/>
  <c r="AE6"/>
  <c r="AE18"/>
  <c r="AE13"/>
  <c r="AE21"/>
  <c r="AE5"/>
  <c r="AE4"/>
  <c r="AE26"/>
  <c r="H24" i="40"/>
  <c r="H24" i="28" s="1"/>
  <c r="J24" i="110"/>
  <c r="J24" i="111" s="1"/>
  <c r="AH25" i="105" s="1"/>
  <c r="AI25" s="1"/>
  <c r="DB17" i="12"/>
  <c r="BS36" i="105"/>
  <c r="BS34"/>
  <c r="BS31"/>
  <c r="BS39"/>
  <c r="BS30"/>
  <c r="BS22"/>
  <c r="BS18"/>
  <c r="BS14"/>
  <c r="BS41"/>
  <c r="BS21"/>
  <c r="BS17"/>
  <c r="BS13"/>
  <c r="BS33"/>
  <c r="BS40"/>
  <c r="BS32"/>
  <c r="BS38"/>
  <c r="BS35"/>
  <c r="BS24"/>
  <c r="BS20"/>
  <c r="BS16"/>
  <c r="BS12"/>
  <c r="BS23"/>
  <c r="BS19"/>
  <c r="BS15"/>
  <c r="BS37"/>
  <c r="BS11"/>
  <c r="BS29"/>
  <c r="BS10"/>
  <c r="BS9"/>
  <c r="BS28"/>
  <c r="BS8"/>
  <c r="BS27"/>
  <c r="BS26"/>
  <c r="BS7"/>
  <c r="H24" i="39"/>
  <c r="H24" i="27" s="1"/>
  <c r="H23" i="35"/>
  <c r="H23" i="37" s="1"/>
  <c r="H23" i="31"/>
  <c r="H24" i="32" s="1"/>
  <c r="H24" i="38" s="1"/>
  <c r="J23" i="106"/>
  <c r="H23" i="34"/>
  <c r="H23" i="36" s="1"/>
  <c r="J23" i="107"/>
  <c r="J23" i="108" s="1"/>
  <c r="J24" i="109" s="1"/>
  <c r="DB20" i="13"/>
  <c r="DB20" i="12"/>
  <c r="DB16" i="13"/>
  <c r="DB16" i="12"/>
  <c r="DB7" i="13"/>
  <c r="DB7" i="12"/>
  <c r="DB14" i="13"/>
  <c r="DB9"/>
  <c r="DB9" i="12"/>
  <c r="BD39" i="105"/>
  <c r="BD38"/>
  <c r="BD30"/>
  <c r="BD40"/>
  <c r="BD35"/>
  <c r="BD22"/>
  <c r="BD18"/>
  <c r="BD14"/>
  <c r="BD23"/>
  <c r="BD19"/>
  <c r="BD15"/>
  <c r="BD41"/>
  <c r="BD36"/>
  <c r="BD33"/>
  <c r="BD31"/>
  <c r="BD37"/>
  <c r="BD32"/>
  <c r="BD24"/>
  <c r="BD20"/>
  <c r="BD16"/>
  <c r="BD12"/>
  <c r="BD21"/>
  <c r="BD17"/>
  <c r="BD13"/>
  <c r="BD34"/>
  <c r="BD11"/>
  <c r="BD10"/>
  <c r="BD29"/>
  <c r="BD9"/>
  <c r="BD28"/>
  <c r="BD27"/>
  <c r="BD8"/>
  <c r="BD7"/>
  <c r="BD26"/>
  <c r="AE25"/>
  <c r="M28" i="82"/>
  <c r="O28" s="1"/>
  <c r="CH28" i="78"/>
  <c r="CJ28" s="1"/>
  <c r="C26" i="58"/>
  <c r="C27" i="57"/>
  <c r="D28" i="7" s="1"/>
  <c r="C8" i="228" s="1"/>
  <c r="AR14" i="47"/>
  <c r="K13" i="46" s="1"/>
  <c r="AQ15" i="47"/>
  <c r="AV28" i="82"/>
  <c r="AX28" s="1"/>
  <c r="BB28" i="78"/>
  <c r="BD28" s="1"/>
  <c r="AL28"/>
  <c r="AN28" s="1"/>
  <c r="Z4" i="105"/>
  <c r="M15" i="47"/>
  <c r="D14" i="46" s="1"/>
  <c r="L16" i="47"/>
  <c r="AE15"/>
  <c r="H14" i="46" s="1"/>
  <c r="AD16" i="47"/>
  <c r="C8" i="56"/>
  <c r="D8"/>
  <c r="D8" i="53" s="1"/>
  <c r="E17"/>
  <c r="I4"/>
  <c r="I3"/>
  <c r="T8" i="76"/>
  <c r="D6" i="64"/>
  <c r="DH17" i="11"/>
  <c r="BO6"/>
  <c r="AK5" i="9"/>
  <c r="S15" i="11"/>
  <c r="N15" s="1"/>
  <c r="R14" i="10" s="1"/>
  <c r="AE16" i="11"/>
  <c r="DG19"/>
  <c r="DK19"/>
  <c r="DM19"/>
  <c r="DJ18" i="10" s="1"/>
  <c r="DN18" i="11"/>
  <c r="DI18" s="1"/>
  <c r="R16"/>
  <c r="O15" i="10" s="1"/>
  <c r="S15" s="1"/>
  <c r="P16" i="11"/>
  <c r="L16"/>
  <c r="Q15" i="10" s="1"/>
  <c r="AK17" i="11"/>
  <c r="AF17" s="1"/>
  <c r="AJ16" i="10" s="1"/>
  <c r="AE18" i="13"/>
  <c r="AF18" s="1"/>
  <c r="AE18" i="12"/>
  <c r="AF18" s="1"/>
  <c r="AF13" i="63"/>
  <c r="N14"/>
  <c r="BO5" i="11"/>
  <c r="AK4" i="9"/>
  <c r="U11" i="63"/>
  <c r="C12"/>
  <c r="M14" i="11" s="1"/>
  <c r="W12" i="63"/>
  <c r="E13"/>
  <c r="O16" i="12"/>
  <c r="P16" s="1"/>
  <c r="O16" i="13"/>
  <c r="P16" s="1"/>
  <c r="AJ18" i="11"/>
  <c r="AG17" i="10" s="1"/>
  <c r="AK17" s="1"/>
  <c r="AD18" i="11"/>
  <c r="AI17" i="10" s="1"/>
  <c r="AH18" i="11"/>
  <c r="AH17" i="10" s="1"/>
  <c r="DI19" i="11"/>
  <c r="T8" i="62"/>
  <c r="D9"/>
  <c r="D9" i="55" s="1"/>
  <c r="U9" i="62"/>
  <c r="AD5"/>
  <c r="C13" i="53"/>
  <c r="DQ12" i="4"/>
  <c r="O12" i="50"/>
  <c r="AW10" i="51"/>
  <c r="O11" i="49"/>
  <c r="O24" i="76"/>
  <c r="S25"/>
  <c r="AR27" i="82"/>
  <c r="AX27" i="78"/>
  <c r="BH24" i="76"/>
  <c r="BL25"/>
  <c r="BE25"/>
  <c r="BI25" s="1"/>
  <c r="F21"/>
  <c r="J22"/>
  <c r="CA27" i="82"/>
  <c r="CL27" i="78"/>
  <c r="DA24" i="76"/>
  <c r="DE25"/>
  <c r="CX25"/>
  <c r="DB25" s="1"/>
  <c r="CU13" i="11"/>
  <c r="CR12" i="10" s="1"/>
  <c r="CV12" s="1"/>
  <c r="CS13" i="11"/>
  <c r="CS12" i="10" s="1"/>
  <c r="CQ13" i="11"/>
  <c r="CU12" i="10" s="1"/>
  <c r="R27" i="82"/>
  <c r="T27" i="78"/>
  <c r="W24" i="76"/>
  <c r="U25"/>
  <c r="Y25" s="1"/>
  <c r="AA25"/>
  <c r="I27" i="82"/>
  <c r="J27" i="78"/>
  <c r="BT27" i="82"/>
  <c r="BX27" s="1"/>
  <c r="BZ27" s="1"/>
  <c r="CD27" i="78"/>
  <c r="CR24" i="76"/>
  <c r="CV25"/>
  <c r="CO25"/>
  <c r="CS25" s="1"/>
  <c r="DD50" i="3"/>
  <c r="CO27" i="82"/>
  <c r="DB27" i="78"/>
  <c r="DR24" i="76"/>
  <c r="DV25"/>
  <c r="DP25"/>
  <c r="DT25" s="1"/>
  <c r="CJ13" i="11"/>
  <c r="CL13"/>
  <c r="CI12" i="10" s="1"/>
  <c r="CH13" i="11"/>
  <c r="BS15" i="13"/>
  <c r="BT15" s="1"/>
  <c r="BS15" i="12"/>
  <c r="BT15" s="1"/>
  <c r="CC15" i="11"/>
  <c r="BZ14" i="10" s="1"/>
  <c r="CD14" s="1"/>
  <c r="CA15" i="11"/>
  <c r="CA14" i="10" s="1"/>
  <c r="BY15" i="11"/>
  <c r="CC14" i="10" s="1"/>
  <c r="BF24" i="82"/>
  <c r="BN24" i="78"/>
  <c r="BZ21" i="76"/>
  <c r="CD22"/>
  <c r="BW22"/>
  <c r="CA22" s="1"/>
  <c r="DT8" i="11"/>
  <c r="DR8"/>
  <c r="DV8"/>
  <c r="DS7" i="10" s="1"/>
  <c r="AQ19" i="11"/>
  <c r="AQ18" i="10" s="1"/>
  <c r="AO19" i="11"/>
  <c r="AS18" i="10" s="1"/>
  <c r="AS19" i="11"/>
  <c r="AP18" i="10" s="1"/>
  <c r="AT18" s="1"/>
  <c r="Z32" i="105"/>
  <c r="Z38"/>
  <c r="Z34"/>
  <c r="Z33"/>
  <c r="Z37"/>
  <c r="Z31"/>
  <c r="Z23"/>
  <c r="Z19"/>
  <c r="Z15"/>
  <c r="Z11"/>
  <c r="Z22"/>
  <c r="Z18"/>
  <c r="Z14"/>
  <c r="Z35"/>
  <c r="Z36"/>
  <c r="Z39"/>
  <c r="Z40"/>
  <c r="Z41"/>
  <c r="Z21"/>
  <c r="Z17"/>
  <c r="Z13"/>
  <c r="Z24"/>
  <c r="Z20"/>
  <c r="Z16"/>
  <c r="Z12"/>
  <c r="Z10"/>
  <c r="Z30"/>
  <c r="Z29"/>
  <c r="Z9"/>
  <c r="Z28"/>
  <c r="Z8"/>
  <c r="Z27"/>
  <c r="Z7"/>
  <c r="Z26"/>
  <c r="Z6"/>
  <c r="CI13" i="12"/>
  <c r="CJ13" s="1"/>
  <c r="CI13" i="13"/>
  <c r="CJ13" s="1"/>
  <c r="AS47" i="9"/>
  <c r="AF27" i="82"/>
  <c r="AJ27" i="78"/>
  <c r="BP4" i="105"/>
  <c r="BR4" s="1"/>
  <c r="BS4" s="1"/>
  <c r="O3" i="25"/>
  <c r="BK15" i="13"/>
  <c r="BL15" s="1"/>
  <c r="BK15" i="12"/>
  <c r="BL15" s="1"/>
  <c r="BT15" i="11"/>
  <c r="BQ14" i="10" s="1"/>
  <c r="BU14" s="1"/>
  <c r="BR15" i="11"/>
  <c r="BP15"/>
  <c r="BT14" i="10" s="1"/>
  <c r="AK27" i="82"/>
  <c r="AP27" i="78"/>
  <c r="AX24" i="76"/>
  <c r="AV25"/>
  <c r="AZ25" s="1"/>
  <c r="BB25"/>
  <c r="BR25" i="78"/>
  <c r="BT25" s="1"/>
  <c r="AO28" i="82"/>
  <c r="AQ28" s="1"/>
  <c r="L27"/>
  <c r="M27" i="78"/>
  <c r="AU27" i="82"/>
  <c r="BA27" i="78"/>
  <c r="E24" i="82"/>
  <c r="E24" i="78"/>
  <c r="CD27" i="82"/>
  <c r="CO27" i="78"/>
  <c r="AM19" i="12"/>
  <c r="AN19" s="1"/>
  <c r="AM19" i="13"/>
  <c r="AN19" s="1"/>
  <c r="CN11" i="11"/>
  <c r="CV12"/>
  <c r="P27" i="82"/>
  <c r="R27" i="78"/>
  <c r="K27" i="82"/>
  <c r="L27" i="78"/>
  <c r="N24" i="76"/>
  <c r="L25"/>
  <c r="P25" s="1"/>
  <c r="R25"/>
  <c r="BW27" i="82"/>
  <c r="CG27" i="78"/>
  <c r="CQ27" i="82"/>
  <c r="DD27" i="78"/>
  <c r="CE11" i="11"/>
  <c r="CM12"/>
  <c r="CD14"/>
  <c r="BW14" s="1"/>
  <c r="CB13" i="10" s="1"/>
  <c r="BV13" i="11"/>
  <c r="BI24" i="82"/>
  <c r="BQ24" i="78"/>
  <c r="DO6" i="11"/>
  <c r="DW7"/>
  <c r="DP7" s="1"/>
  <c r="AT18"/>
  <c r="AM18" s="1"/>
  <c r="AR17" i="10" s="1"/>
  <c r="AL17" i="11"/>
  <c r="AD27" i="82"/>
  <c r="AH27" i="78"/>
  <c r="AO24" i="76"/>
  <c r="AM25"/>
  <c r="AQ25" s="1"/>
  <c r="AS25"/>
  <c r="BU14" i="11"/>
  <c r="BN14" s="1"/>
  <c r="BS13" i="10" s="1"/>
  <c r="BM13" i="11"/>
  <c r="AM27" i="82"/>
  <c r="AR27" i="78"/>
  <c r="CO13" i="11"/>
  <c r="CT12" i="10" s="1"/>
  <c r="CF13" i="11"/>
  <c r="BW15"/>
  <c r="CB14" i="10" s="1"/>
  <c r="AM19" i="11"/>
  <c r="AR18" i="10" s="1"/>
  <c r="BN15" i="11"/>
  <c r="BS14" i="10" s="1"/>
  <c r="AT28" i="78"/>
  <c r="AV28" s="1"/>
  <c r="L3" i="25"/>
  <c r="BA4" i="105"/>
  <c r="BC4" s="1"/>
  <c r="BD4" s="1"/>
  <c r="AV4"/>
  <c r="AX4" s="1"/>
  <c r="AY4" s="1"/>
  <c r="K3" i="25"/>
  <c r="E14" i="47"/>
  <c r="B13" i="46" s="1"/>
  <c r="D15" i="47"/>
  <c r="BE14"/>
  <c r="N13" i="46" s="1"/>
  <c r="BD15" i="47"/>
  <c r="AZ14"/>
  <c r="M13" i="46" s="1"/>
  <c r="AY15" i="47"/>
  <c r="BH14"/>
  <c r="BI13"/>
  <c r="O12" i="46" s="1"/>
  <c r="DP23" i="4" s="1"/>
  <c r="G35" i="195" l="1"/>
  <c r="E8" i="53"/>
  <c r="E7" i="66"/>
  <c r="AI10" i="11"/>
  <c r="H33" i="195"/>
  <c r="CF53" i="3"/>
  <c r="B10" i="186"/>
  <c r="CF24" i="78"/>
  <c r="BV24" i="82"/>
  <c r="K27" i="78"/>
  <c r="N27" s="1"/>
  <c r="P27" s="1"/>
  <c r="J27" i="82"/>
  <c r="M27" s="1"/>
  <c r="O27" s="1"/>
  <c r="CP24" i="76"/>
  <c r="CT25"/>
  <c r="AB11" i="11"/>
  <c r="CU22" i="76"/>
  <c r="CQ21"/>
  <c r="AI25"/>
  <c r="AE24"/>
  <c r="L45" i="219"/>
  <c r="L35"/>
  <c r="L43"/>
  <c r="L40"/>
  <c r="L48"/>
  <c r="L38"/>
  <c r="S25" i="82"/>
  <c r="U25" i="78"/>
  <c r="AT26" i="82"/>
  <c r="AZ26" i="78"/>
  <c r="AI25"/>
  <c r="AE25" i="82"/>
  <c r="EX53" i="3"/>
  <c r="ES58"/>
  <c r="N40" i="231"/>
  <c r="N48"/>
  <c r="N38"/>
  <c r="N43"/>
  <c r="N35"/>
  <c r="N45"/>
  <c r="CW23" i="78"/>
  <c r="CK23" i="82"/>
  <c r="DB23" i="12"/>
  <c r="DB12"/>
  <c r="DB21"/>
  <c r="CX56" i="3"/>
  <c r="AB23" i="76"/>
  <c r="X22"/>
  <c r="D7" i="66"/>
  <c r="Z10" i="11"/>
  <c r="DJ20" i="76"/>
  <c r="DN21"/>
  <c r="N16" i="53"/>
  <c r="N15" i="56"/>
  <c r="BI26" i="78"/>
  <c r="BB26" i="82"/>
  <c r="N15" i="64"/>
  <c r="DF17" i="76"/>
  <c r="BU24"/>
  <c r="BQ23"/>
  <c r="Q25"/>
  <c r="M24"/>
  <c r="CE27" i="78"/>
  <c r="BU27" i="82"/>
  <c r="Q58" i="3"/>
  <c r="V53"/>
  <c r="BK24" i="76"/>
  <c r="BG23"/>
  <c r="AN22"/>
  <c r="AR23"/>
  <c r="X27" i="82"/>
  <c r="AA27" s="1"/>
  <c r="AC27" s="1"/>
  <c r="AA27" i="78"/>
  <c r="AD27" s="1"/>
  <c r="AF27" s="1"/>
  <c r="DB11" i="13"/>
  <c r="DB19"/>
  <c r="AD25" i="76"/>
  <c r="AH25" s="1"/>
  <c r="W26" i="82" s="1"/>
  <c r="DG24" i="4"/>
  <c r="N4" i="207"/>
  <c r="AW28" i="78"/>
  <c r="AX27" i="4" s="1"/>
  <c r="G7" i="214"/>
  <c r="BE28" i="78"/>
  <c r="BG27" i="4" s="1"/>
  <c r="H7" i="214"/>
  <c r="CF24" i="4"/>
  <c r="K4" i="207"/>
  <c r="BZ25" i="3"/>
  <c r="H5" i="210"/>
  <c r="CC41" i="78"/>
  <c r="CH40" i="4" s="1"/>
  <c r="K20" i="214"/>
  <c r="DD24" i="3"/>
  <c r="J4" i="195"/>
  <c r="AG28" i="78"/>
  <c r="AF27" i="4" s="1"/>
  <c r="E7" i="214"/>
  <c r="EH28" i="3"/>
  <c r="EL28" s="1"/>
  <c r="M8" i="210"/>
  <c r="DA28" i="78"/>
  <c r="DI27" i="4" s="1"/>
  <c r="N7" i="214"/>
  <c r="G36" i="195"/>
  <c r="G41"/>
  <c r="I29" i="78"/>
  <c r="E28" i="4" s="1"/>
  <c r="B8" i="214"/>
  <c r="CF26" i="3"/>
  <c r="H6" i="195"/>
  <c r="V27" i="78"/>
  <c r="X27" s="1"/>
  <c r="CR56" i="3"/>
  <c r="F28" i="78"/>
  <c r="H28" s="1"/>
  <c r="CX24" i="4"/>
  <c r="M4" i="207"/>
  <c r="C24" i="4"/>
  <c r="B4" i="207"/>
  <c r="BU25" i="78"/>
  <c r="BY24" i="4" s="1"/>
  <c r="BY56" s="1"/>
  <c r="J4" i="214"/>
  <c r="BE25" i="4"/>
  <c r="H5" i="207"/>
  <c r="U25" i="4"/>
  <c r="D5" i="207"/>
  <c r="AO28" i="78"/>
  <c r="AO27" i="4" s="1"/>
  <c r="F7" i="214"/>
  <c r="Q28" i="78"/>
  <c r="N27" i="4" s="1"/>
  <c r="C7" i="214"/>
  <c r="CK28" i="78"/>
  <c r="CQ27" i="4" s="1"/>
  <c r="L7" i="214"/>
  <c r="J40" i="195"/>
  <c r="J35"/>
  <c r="Y28" i="78"/>
  <c r="W27" i="4" s="1"/>
  <c r="D7" i="214"/>
  <c r="DA27" i="78"/>
  <c r="DI26" i="4" s="1"/>
  <c r="N6" i="214"/>
  <c r="C41" i="195"/>
  <c r="C36"/>
  <c r="EN29" i="3"/>
  <c r="M9" i="195"/>
  <c r="J41" i="210"/>
  <c r="J36"/>
  <c r="J40"/>
  <c r="J35"/>
  <c r="C41"/>
  <c r="C36"/>
  <c r="C40"/>
  <c r="C35"/>
  <c r="M43" i="195"/>
  <c r="M38"/>
  <c r="F41"/>
  <c r="F36"/>
  <c r="F40"/>
  <c r="F35"/>
  <c r="O36"/>
  <c r="O41"/>
  <c r="O40"/>
  <c r="O35"/>
  <c r="F28" i="82"/>
  <c r="H28" s="1"/>
  <c r="CH25"/>
  <c r="CT25" i="78"/>
  <c r="CY4" i="4"/>
  <c r="M4" i="50"/>
  <c r="C14" i="64"/>
  <c r="K16" i="76"/>
  <c r="Z14" i="47"/>
  <c r="G13" i="46" s="1"/>
  <c r="Y15" i="47"/>
  <c r="AT24" i="76"/>
  <c r="AP23"/>
  <c r="B16" i="13"/>
  <c r="B16" i="12"/>
  <c r="B23" i="13"/>
  <c r="B23" i="12"/>
  <c r="B13"/>
  <c r="B13" i="13"/>
  <c r="BC24" i="76"/>
  <c r="AY23"/>
  <c r="R8" i="13"/>
  <c r="R8" i="12"/>
  <c r="R13" i="13"/>
  <c r="R13" i="12"/>
  <c r="R10" i="13"/>
  <c r="R10" i="12"/>
  <c r="Q15" i="47"/>
  <c r="R14"/>
  <c r="E13" i="46" s="1"/>
  <c r="AL15" i="47"/>
  <c r="AM14"/>
  <c r="J13" i="46" s="1"/>
  <c r="M26" i="34"/>
  <c r="M26" i="36" s="1"/>
  <c r="M26" i="39" s="1"/>
  <c r="M26" i="27" s="1"/>
  <c r="M26" i="35"/>
  <c r="M26" i="37" s="1"/>
  <c r="B4" i="13"/>
  <c r="B4" i="12"/>
  <c r="B9"/>
  <c r="B9" i="13"/>
  <c r="BG24" i="82"/>
  <c r="BJ24" s="1"/>
  <c r="BL24" s="1"/>
  <c r="BO24" i="78"/>
  <c r="BR24" s="1"/>
  <c r="BT24" s="1"/>
  <c r="BU24" s="1"/>
  <c r="R16" i="13"/>
  <c r="R16" i="12"/>
  <c r="H25" i="76"/>
  <c r="D24"/>
  <c r="C25"/>
  <c r="G25" s="1"/>
  <c r="BO24"/>
  <c r="BS25"/>
  <c r="BN25"/>
  <c r="BR25" s="1"/>
  <c r="AW19"/>
  <c r="BA20"/>
  <c r="M27" i="40"/>
  <c r="M27" i="28" s="1"/>
  <c r="Z27" i="110"/>
  <c r="Z27" i="111" s="1"/>
  <c r="BG28" i="105" s="1"/>
  <c r="BH28" s="1"/>
  <c r="CJ26" i="82"/>
  <c r="CV26" i="78"/>
  <c r="DS23" i="76"/>
  <c r="DW24"/>
  <c r="Z23"/>
  <c r="V22"/>
  <c r="D4" i="50"/>
  <c r="V4" i="4"/>
  <c r="BF4"/>
  <c r="H4" i="50"/>
  <c r="CG4" i="4"/>
  <c r="K4" i="50"/>
  <c r="D25" i="78"/>
  <c r="D25" i="82"/>
  <c r="BJ23" i="76"/>
  <c r="BF22"/>
  <c r="Z26" i="82"/>
  <c r="AC26" i="78"/>
  <c r="B19" i="13"/>
  <c r="B19" i="12"/>
  <c r="B10" i="13"/>
  <c r="B10" i="12"/>
  <c r="B18"/>
  <c r="B18" i="13"/>
  <c r="B14"/>
  <c r="B14" i="12"/>
  <c r="BX21" i="76"/>
  <c r="CB22"/>
  <c r="R23" i="12"/>
  <c r="R23" i="13"/>
  <c r="R19"/>
  <c r="R19" i="12"/>
  <c r="R21" i="13"/>
  <c r="R21" i="12"/>
  <c r="R14"/>
  <c r="R14" i="13"/>
  <c r="DQ22" i="76"/>
  <c r="DU23"/>
  <c r="C27" i="82"/>
  <c r="C27" i="78"/>
  <c r="AZ27" i="82"/>
  <c r="BG27" i="78"/>
  <c r="AL22" i="82"/>
  <c r="AQ22" i="78"/>
  <c r="Y26" i="82"/>
  <c r="AB26" i="78"/>
  <c r="CB26" i="82"/>
  <c r="CM26" i="78"/>
  <c r="BJ28"/>
  <c r="BL28" s="1"/>
  <c r="M25" i="71"/>
  <c r="M25" i="70"/>
  <c r="CI25" i="82"/>
  <c r="CU25" i="78"/>
  <c r="CC26" i="82"/>
  <c r="CN26" i="78"/>
  <c r="B11" i="13"/>
  <c r="B11" i="12"/>
  <c r="B8" i="13"/>
  <c r="B8" i="12"/>
  <c r="CT26" i="78"/>
  <c r="CH26" i="82"/>
  <c r="CL26" s="1"/>
  <c r="CN26" s="1"/>
  <c r="R9" i="13"/>
  <c r="R9" i="12"/>
  <c r="R17" i="13"/>
  <c r="R17" i="12"/>
  <c r="R18"/>
  <c r="R18" i="13"/>
  <c r="M24" i="61"/>
  <c r="M25" i="60"/>
  <c r="M25" i="59" s="1"/>
  <c r="X26" i="7" s="1"/>
  <c r="M6" i="228" s="1"/>
  <c r="Z26" i="78"/>
  <c r="DM24" i="76"/>
  <c r="DI23"/>
  <c r="DE26" i="78"/>
  <c r="CR26" i="82"/>
  <c r="D4" i="4"/>
  <c r="B4" i="50"/>
  <c r="U14" i="47"/>
  <c r="V13"/>
  <c r="F12" i="46" s="1"/>
  <c r="I14" i="47"/>
  <c r="C13" i="46" s="1"/>
  <c r="H15" i="47"/>
  <c r="AG23" i="76"/>
  <c r="AK24"/>
  <c r="B12" i="13"/>
  <c r="B12" i="12"/>
  <c r="B6"/>
  <c r="B6" i="13"/>
  <c r="B20" i="12"/>
  <c r="B20" i="13"/>
  <c r="B21" i="12"/>
  <c r="B21" i="13"/>
  <c r="R5"/>
  <c r="R5" i="12"/>
  <c r="R6" i="13"/>
  <c r="R6" i="12"/>
  <c r="R11"/>
  <c r="R11" i="13"/>
  <c r="R4"/>
  <c r="R4" i="12"/>
  <c r="L3" i="66"/>
  <c r="CT6" i="11"/>
  <c r="L4" i="53"/>
  <c r="Q25" i="82"/>
  <c r="S25" i="78"/>
  <c r="DH4" i="4"/>
  <c r="N4" i="50"/>
  <c r="E22" i="76"/>
  <c r="I23"/>
  <c r="AS25" i="82"/>
  <c r="AY25" i="78"/>
  <c r="DH22" i="76"/>
  <c r="DL23"/>
  <c r="AG26" i="82"/>
  <c r="AK26" i="78"/>
  <c r="CZ23" i="76"/>
  <c r="DD24"/>
  <c r="B15" i="13"/>
  <c r="B15" i="12"/>
  <c r="B5"/>
  <c r="B5" i="13"/>
  <c r="B22" i="12"/>
  <c r="B22" i="13"/>
  <c r="B7"/>
  <c r="B7" i="12"/>
  <c r="B17"/>
  <c r="B17" i="13"/>
  <c r="AS26" i="78"/>
  <c r="AN26" i="82"/>
  <c r="R12" i="12"/>
  <c r="R12" i="13"/>
  <c r="R22"/>
  <c r="R22" i="12"/>
  <c r="R15"/>
  <c r="R15" i="13"/>
  <c r="R20"/>
  <c r="R20" i="12"/>
  <c r="R7" i="13"/>
  <c r="R7" i="12"/>
  <c r="CP25" i="82"/>
  <c r="DC25" i="78"/>
  <c r="B27"/>
  <c r="F27" s="1"/>
  <c r="H27" s="1"/>
  <c r="B27" i="82"/>
  <c r="BF27" i="78"/>
  <c r="BJ27" s="1"/>
  <c r="BL27" s="1"/>
  <c r="AY27" i="82"/>
  <c r="AF23" i="76"/>
  <c r="AJ24"/>
  <c r="V56" i="3"/>
  <c r="X24"/>
  <c r="CY23" i="76"/>
  <c r="DC24"/>
  <c r="H23" i="39"/>
  <c r="H23" i="27" s="1"/>
  <c r="BZ40" i="78"/>
  <c r="CB40" s="1"/>
  <c r="BC28" i="82"/>
  <c r="BE28" s="1"/>
  <c r="DB22" i="13"/>
  <c r="DB18" i="12"/>
  <c r="DB15"/>
  <c r="EB56" i="3"/>
  <c r="DB13" i="12"/>
  <c r="DB4" i="13"/>
  <c r="DB56" i="3"/>
  <c r="B12" i="186"/>
  <c r="DB5" i="13"/>
  <c r="DB6"/>
  <c r="DB8"/>
  <c r="DB10" i="12"/>
  <c r="DD53" i="3"/>
  <c r="DD56" s="1"/>
  <c r="I12" i="58"/>
  <c r="P14" i="7"/>
  <c r="Q14" s="1"/>
  <c r="BN14" i="10" s="1"/>
  <c r="BR14" s="1"/>
  <c r="I13" i="57"/>
  <c r="BM39" i="82"/>
  <c r="BV39" i="78"/>
  <c r="CF36" i="76"/>
  <c r="CJ37"/>
  <c r="BN39" i="82"/>
  <c r="BW39" i="78"/>
  <c r="CG36" i="76"/>
  <c r="CK37"/>
  <c r="BO39" i="82"/>
  <c r="BX39" i="78"/>
  <c r="CH36" i="76"/>
  <c r="CL37"/>
  <c r="BP39" i="82"/>
  <c r="BY39" i="78"/>
  <c r="CI36" i="76"/>
  <c r="CM37"/>
  <c r="C17" i="55"/>
  <c r="G18" i="9"/>
  <c r="AH15" i="62"/>
  <c r="C16"/>
  <c r="E16" i="55"/>
  <c r="Q17" i="9"/>
  <c r="AJ14" i="62"/>
  <c r="E15"/>
  <c r="N17" i="55"/>
  <c r="BJ18" i="9"/>
  <c r="AS15" i="62"/>
  <c r="N16"/>
  <c r="DD52" i="3"/>
  <c r="BQ40" i="82"/>
  <c r="BS40" s="1"/>
  <c r="AC13" i="76"/>
  <c r="E11" i="64"/>
  <c r="T27" i="82"/>
  <c r="V27" s="1"/>
  <c r="AV14" i="47"/>
  <c r="L13" i="46" s="1"/>
  <c r="AU15" i="47"/>
  <c r="AI4"/>
  <c r="I3" i="46" s="1"/>
  <c r="AH5" i="47"/>
  <c r="J23" i="110"/>
  <c r="J23" i="111" s="1"/>
  <c r="AH24" i="105" s="1"/>
  <c r="AI24" s="1"/>
  <c r="H23" i="40"/>
  <c r="H23" i="28" s="1"/>
  <c r="AJ25" i="105"/>
  <c r="CD25" i="3"/>
  <c r="H5" i="195" s="1"/>
  <c r="AH27" i="82"/>
  <c r="AJ27" s="1"/>
  <c r="AL27" i="78"/>
  <c r="AN27" s="1"/>
  <c r="C26" i="57"/>
  <c r="D27" i="7" s="1"/>
  <c r="C7" i="228" s="1"/>
  <c r="C25" i="58"/>
  <c r="AR15" i="47"/>
  <c r="K14" i="46" s="1"/>
  <c r="AQ16" i="47"/>
  <c r="AE16"/>
  <c r="H15" i="46" s="1"/>
  <c r="AD17" i="47"/>
  <c r="M16"/>
  <c r="D15" i="46" s="1"/>
  <c r="L17" i="47"/>
  <c r="D7" i="56"/>
  <c r="D7" i="53" s="1"/>
  <c r="C7" i="56"/>
  <c r="E16" i="53"/>
  <c r="T7" i="76"/>
  <c r="D5" i="64"/>
  <c r="AE17" i="13"/>
  <c r="AF17" s="1"/>
  <c r="AE17" i="12"/>
  <c r="AF17" s="1"/>
  <c r="W11" i="63"/>
  <c r="E12"/>
  <c r="U10"/>
  <c r="C11"/>
  <c r="M13" i="11" s="1"/>
  <c r="AF12" i="63"/>
  <c r="N13"/>
  <c r="AJ17" i="11"/>
  <c r="AG16" i="10" s="1"/>
  <c r="AK16" s="1"/>
  <c r="AD17" i="11"/>
  <c r="AI16" i="10" s="1"/>
  <c r="AH17" i="11"/>
  <c r="AH16" i="10" s="1"/>
  <c r="AK16" i="11"/>
  <c r="AF16" s="1"/>
  <c r="AJ15" i="10" s="1"/>
  <c r="R15" i="11"/>
  <c r="O14" i="10" s="1"/>
  <c r="S14" s="1"/>
  <c r="L15" i="11"/>
  <c r="Q14" i="10" s="1"/>
  <c r="P15" i="11"/>
  <c r="DN17"/>
  <c r="DI17" s="1"/>
  <c r="AE15"/>
  <c r="S14"/>
  <c r="DH16"/>
  <c r="O15" i="13"/>
  <c r="P15" s="1"/>
  <c r="O15" i="12"/>
  <c r="P15" s="1"/>
  <c r="DM18" i="11"/>
  <c r="DJ17" i="10" s="1"/>
  <c r="DG18" i="11"/>
  <c r="DK18"/>
  <c r="AD4" i="62"/>
  <c r="U8"/>
  <c r="T7"/>
  <c r="D8"/>
  <c r="D8" i="55" s="1"/>
  <c r="C12" i="53"/>
  <c r="O10" i="49"/>
  <c r="AW9" i="51"/>
  <c r="DQ11" i="4"/>
  <c r="O11" i="50"/>
  <c r="AD26" i="82"/>
  <c r="AH26" i="78"/>
  <c r="AL16" i="11"/>
  <c r="AT17"/>
  <c r="AM17" s="1"/>
  <c r="AR16" i="10" s="1"/>
  <c r="DO5" i="11"/>
  <c r="DW6"/>
  <c r="DP6" s="1"/>
  <c r="CJ12"/>
  <c r="CH12"/>
  <c r="CL12"/>
  <c r="CI11" i="10" s="1"/>
  <c r="CE10" i="11"/>
  <c r="CM11"/>
  <c r="K26" i="82"/>
  <c r="L26" i="78"/>
  <c r="N23" i="76"/>
  <c r="L24"/>
  <c r="P24" s="1"/>
  <c r="R24"/>
  <c r="CU12" i="11"/>
  <c r="CR11" i="10" s="1"/>
  <c r="CV11" s="1"/>
  <c r="CQ12" i="11"/>
  <c r="CU11" i="10" s="1"/>
  <c r="CS12" i="11"/>
  <c r="CS11" i="10" s="1"/>
  <c r="AM26" i="82"/>
  <c r="AR26" i="78"/>
  <c r="BB24" i="76"/>
  <c r="AX23"/>
  <c r="AV24"/>
  <c r="AZ24" s="1"/>
  <c r="BK14" i="13"/>
  <c r="BL14" s="1"/>
  <c r="BK14" i="12"/>
  <c r="BL14" s="1"/>
  <c r="AQ49" i="9"/>
  <c r="J29" i="230" s="1"/>
  <c r="AS48" i="9"/>
  <c r="AM18" i="12"/>
  <c r="AN18" s="1"/>
  <c r="AM18" i="13"/>
  <c r="AN18" s="1"/>
  <c r="BI23" i="82"/>
  <c r="BQ23" i="78"/>
  <c r="CQ26" i="82"/>
  <c r="DD26" i="78"/>
  <c r="BW26" i="82"/>
  <c r="CG26" i="78"/>
  <c r="R26" i="82"/>
  <c r="T26" i="78"/>
  <c r="AA24" i="76"/>
  <c r="W23"/>
  <c r="U24"/>
  <c r="Y24" s="1"/>
  <c r="CA26" i="82"/>
  <c r="CL26" i="78"/>
  <c r="DE24" i="76"/>
  <c r="DA23"/>
  <c r="CX24"/>
  <c r="DB24" s="1"/>
  <c r="F20"/>
  <c r="J21"/>
  <c r="AU26" i="82"/>
  <c r="BA26" i="78"/>
  <c r="L26" i="82"/>
  <c r="M26" i="78"/>
  <c r="AO27" i="82"/>
  <c r="AQ27" s="1"/>
  <c r="DF27" i="78"/>
  <c r="DH27" s="1"/>
  <c r="CH27"/>
  <c r="CJ27" s="1"/>
  <c r="CE27" i="82"/>
  <c r="CG27" s="1"/>
  <c r="BB27" i="78"/>
  <c r="BD27" s="1"/>
  <c r="BM12" i="11"/>
  <c r="BU13"/>
  <c r="BN13" s="1"/>
  <c r="BS12" i="10" s="1"/>
  <c r="BP14" i="11"/>
  <c r="BT13" i="10" s="1"/>
  <c r="BR14" i="11"/>
  <c r="BT14"/>
  <c r="BQ13" i="10" s="1"/>
  <c r="BU13" s="1"/>
  <c r="AF26" i="82"/>
  <c r="AJ26" i="78"/>
  <c r="AS24" i="76"/>
  <c r="AO23"/>
  <c r="AM24"/>
  <c r="AQ24" s="1"/>
  <c r="AS18" i="11"/>
  <c r="AP17" i="10" s="1"/>
  <c r="AT17" s="1"/>
  <c r="AO18" i="11"/>
  <c r="AS17" i="10" s="1"/>
  <c r="AQ18" i="11"/>
  <c r="AQ17" i="10" s="1"/>
  <c r="DR7" i="11"/>
  <c r="DT7"/>
  <c r="DV7"/>
  <c r="DS6" i="10" s="1"/>
  <c r="BV12" i="11"/>
  <c r="CD13"/>
  <c r="BW13" s="1"/>
  <c r="CB12" i="10" s="1"/>
  <c r="CC14" i="11"/>
  <c r="BZ13" i="10" s="1"/>
  <c r="CD13" s="1"/>
  <c r="CA14" i="11"/>
  <c r="CA13" i="10" s="1"/>
  <c r="BY14" i="11"/>
  <c r="CC13" i="10" s="1"/>
  <c r="I26" i="82"/>
  <c r="J26" i="78"/>
  <c r="CN10" i="11"/>
  <c r="CV11"/>
  <c r="AK26" i="82"/>
  <c r="AP26" i="78"/>
  <c r="AT26" s="1"/>
  <c r="AV26" s="1"/>
  <c r="BF23" i="82"/>
  <c r="BN23" i="78"/>
  <c r="BZ20" i="76"/>
  <c r="CD21"/>
  <c r="BS14" i="13"/>
  <c r="BT14" s="1"/>
  <c r="BS14" i="12"/>
  <c r="BT14" s="1"/>
  <c r="CO26" i="82"/>
  <c r="DB26" i="78"/>
  <c r="DV24" i="76"/>
  <c r="DR23"/>
  <c r="DP24"/>
  <c r="DT24" s="1"/>
  <c r="BT26" i="82"/>
  <c r="BX26" s="1"/>
  <c r="BZ26" s="1"/>
  <c r="CD26" i="78"/>
  <c r="CV24" i="76"/>
  <c r="CR23"/>
  <c r="CO24"/>
  <c r="CS24" s="1"/>
  <c r="P26" i="82"/>
  <c r="R26" i="78"/>
  <c r="CI12" i="12"/>
  <c r="CJ12" s="1"/>
  <c r="CI12" i="13"/>
  <c r="CJ12" s="1"/>
  <c r="CD26" i="82"/>
  <c r="CO26" i="78"/>
  <c r="E23" i="82"/>
  <c r="E23" i="78"/>
  <c r="AR26" i="82"/>
  <c r="AX26" i="78"/>
  <c r="BL24" i="76"/>
  <c r="BH23"/>
  <c r="BE24"/>
  <c r="BI24" s="1"/>
  <c r="O23"/>
  <c r="S24"/>
  <c r="CF12" i="11"/>
  <c r="CO12"/>
  <c r="CT11" i="10" s="1"/>
  <c r="AT27" i="78"/>
  <c r="AV27" s="1"/>
  <c r="CS27" i="82"/>
  <c r="CU27" s="1"/>
  <c r="CP27" i="78"/>
  <c r="CR27" s="1"/>
  <c r="AV27" i="82"/>
  <c r="AX27" s="1"/>
  <c r="BH15" i="47"/>
  <c r="BI14"/>
  <c r="O13" i="46" s="1"/>
  <c r="BE15" i="47"/>
  <c r="N14" i="46" s="1"/>
  <c r="BD16" i="47"/>
  <c r="AZ15"/>
  <c r="M14" i="46" s="1"/>
  <c r="AY16" i="47"/>
  <c r="E15"/>
  <c r="B14" i="46" s="1"/>
  <c r="D16" i="47"/>
  <c r="AT25" i="82" l="1"/>
  <c r="AZ25" i="78"/>
  <c r="BI25"/>
  <c r="BB25" i="82"/>
  <c r="DJ19" i="76"/>
  <c r="DN20"/>
  <c r="U24" i="78"/>
  <c r="S24" i="82"/>
  <c r="AA26" i="78"/>
  <c r="X26" i="82"/>
  <c r="AA26" s="1"/>
  <c r="AC26" s="1"/>
  <c r="Y11" i="11"/>
  <c r="U11"/>
  <c r="W11"/>
  <c r="BK23" i="76"/>
  <c r="BG22"/>
  <c r="BU23"/>
  <c r="BQ22"/>
  <c r="CK22" i="82"/>
  <c r="CW22" i="78"/>
  <c r="X21" i="76"/>
  <c r="AB22"/>
  <c r="AE23"/>
  <c r="AI24"/>
  <c r="AI9" i="11"/>
  <c r="E6" i="66"/>
  <c r="AR22" i="76"/>
  <c r="AN21"/>
  <c r="K26" i="78"/>
  <c r="J26" i="82"/>
  <c r="N14" i="64"/>
  <c r="DF16" i="76"/>
  <c r="D6" i="66"/>
  <c r="Z9" i="11"/>
  <c r="N33" i="195"/>
  <c r="EX56" i="3"/>
  <c r="EZ53"/>
  <c r="EZ56" s="1"/>
  <c r="B16" i="186"/>
  <c r="CF23" i="78"/>
  <c r="BV23" i="82"/>
  <c r="CP23" i="76"/>
  <c r="CT24"/>
  <c r="AI24" i="78"/>
  <c r="AE24" i="82"/>
  <c r="B5" i="186"/>
  <c r="X53" i="3"/>
  <c r="C33" i="195"/>
  <c r="Q24" i="76"/>
  <c r="M23"/>
  <c r="N15" i="53"/>
  <c r="N14" i="56"/>
  <c r="AB10" i="11"/>
  <c r="CU21" i="76"/>
  <c r="CQ20"/>
  <c r="CE26" i="78"/>
  <c r="BU26" i="82"/>
  <c r="H38" i="195"/>
  <c r="H43"/>
  <c r="X56" i="3"/>
  <c r="F27" i="82"/>
  <c r="H27" s="1"/>
  <c r="AD26" i="78"/>
  <c r="AF26" s="1"/>
  <c r="AA11" i="11"/>
  <c r="X10" i="10" s="1"/>
  <c r="AD24" i="76"/>
  <c r="AH24" s="1"/>
  <c r="Z25" i="78" s="1"/>
  <c r="CX25" i="4"/>
  <c r="M5" i="207"/>
  <c r="AW26" i="78"/>
  <c r="AX25" i="4" s="1"/>
  <c r="G5" i="214"/>
  <c r="CK27" i="78"/>
  <c r="CQ26" i="4" s="1"/>
  <c r="L6" i="214"/>
  <c r="AO27" i="78"/>
  <c r="AO26" i="4" s="1"/>
  <c r="F6" i="214"/>
  <c r="BZ24" i="3"/>
  <c r="H4" i="210"/>
  <c r="BM27" i="78"/>
  <c r="BP26" i="4" s="1"/>
  <c r="I6" i="214"/>
  <c r="I27" i="78"/>
  <c r="E26" i="4" s="1"/>
  <c r="B6" i="214"/>
  <c r="BM28" i="78"/>
  <c r="BP27" i="4" s="1"/>
  <c r="I7" i="214"/>
  <c r="EH27" i="3"/>
  <c r="EL27" s="1"/>
  <c r="M7" i="210"/>
  <c r="AV24" i="4"/>
  <c r="G4" i="207"/>
  <c r="Y27" i="78"/>
  <c r="W26" i="4" s="1"/>
  <c r="D6" i="214"/>
  <c r="EN28" i="3"/>
  <c r="M8" i="195"/>
  <c r="C25" i="4"/>
  <c r="B5" i="207"/>
  <c r="DG25" i="4"/>
  <c r="N5" i="207"/>
  <c r="CS27" i="78"/>
  <c r="CZ26" i="4" s="1"/>
  <c r="M6" i="214"/>
  <c r="AW27" i="78"/>
  <c r="AX26" i="4" s="1"/>
  <c r="G6" i="214"/>
  <c r="DP24" i="4"/>
  <c r="O4" i="207"/>
  <c r="BE27" i="78"/>
  <c r="BG26" i="4" s="1"/>
  <c r="H6" i="214"/>
  <c r="Q27" i="78"/>
  <c r="N26" i="4" s="1"/>
  <c r="C6" i="214"/>
  <c r="DI27" i="78"/>
  <c r="DR26" i="4" s="1"/>
  <c r="O6" i="214"/>
  <c r="U26" i="4"/>
  <c r="Y26" s="1"/>
  <c r="D6" i="207"/>
  <c r="BE26" i="4"/>
  <c r="BI26" s="1"/>
  <c r="H6" i="207"/>
  <c r="CF25" i="4"/>
  <c r="K5" i="207"/>
  <c r="CO24" i="4"/>
  <c r="L4" i="207"/>
  <c r="CC40" i="78"/>
  <c r="CH39" i="4" s="1"/>
  <c r="K19" i="214"/>
  <c r="AG27" i="78"/>
  <c r="AF26" i="4" s="1"/>
  <c r="E6" i="214"/>
  <c r="L24" i="4"/>
  <c r="C4" i="207"/>
  <c r="AG26" i="78"/>
  <c r="AF25" i="4" s="1"/>
  <c r="E5" i="214"/>
  <c r="BW24" i="4"/>
  <c r="CA24" s="1"/>
  <c r="J4" i="201" s="1"/>
  <c r="J4" i="207"/>
  <c r="AD24" i="4"/>
  <c r="E4" i="207"/>
  <c r="J45" i="214"/>
  <c r="J40"/>
  <c r="J35"/>
  <c r="J46"/>
  <c r="J36"/>
  <c r="J41"/>
  <c r="I28" i="78"/>
  <c r="E27" i="4" s="1"/>
  <c r="B7" i="214"/>
  <c r="J41" i="195"/>
  <c r="J36"/>
  <c r="CB25" i="82"/>
  <c r="CM25" i="78"/>
  <c r="R15" i="47"/>
  <c r="E14" i="46" s="1"/>
  <c r="Q16" i="47"/>
  <c r="AS25" i="78"/>
  <c r="AN25" i="82"/>
  <c r="AK25" i="78"/>
  <c r="AG25" i="82"/>
  <c r="DH21" i="76"/>
  <c r="DL22"/>
  <c r="M24" i="71"/>
  <c r="M23" i="70" s="1"/>
  <c r="M24"/>
  <c r="BS24" i="76"/>
  <c r="BO23"/>
  <c r="BN24"/>
  <c r="BR24" s="1"/>
  <c r="AF22"/>
  <c r="AJ23"/>
  <c r="DD23"/>
  <c r="CZ22"/>
  <c r="CU24" i="78"/>
  <c r="CI24" i="82"/>
  <c r="Z25"/>
  <c r="AC25" i="78"/>
  <c r="M25" i="34"/>
  <c r="M25" i="36" s="1"/>
  <c r="M25" i="39" s="1"/>
  <c r="M25" i="27" s="1"/>
  <c r="M25" i="35"/>
  <c r="M25" i="37" s="1"/>
  <c r="DU22" i="76"/>
  <c r="DQ21"/>
  <c r="AS24" i="82"/>
  <c r="AY24" i="78"/>
  <c r="Q24" i="82"/>
  <c r="S24" i="78"/>
  <c r="DW23" i="76"/>
  <c r="DS22"/>
  <c r="AZ26" i="82"/>
  <c r="BG26" i="78"/>
  <c r="C26" i="82"/>
  <c r="C26" i="78"/>
  <c r="AM15" i="47"/>
  <c r="J14" i="46" s="1"/>
  <c r="AL16" i="47"/>
  <c r="BC27" i="82"/>
  <c r="BE27" s="1"/>
  <c r="D24"/>
  <c r="D24" i="78"/>
  <c r="I15" i="47"/>
  <c r="C14" i="46" s="1"/>
  <c r="H16" i="47"/>
  <c r="DI22" i="76"/>
  <c r="DM23"/>
  <c r="BX20"/>
  <c r="CB21"/>
  <c r="AW18"/>
  <c r="BA19"/>
  <c r="B26" i="82"/>
  <c r="B26" i="78"/>
  <c r="F26" s="1"/>
  <c r="H26" s="1"/>
  <c r="K15" i="76"/>
  <c r="C13" i="64"/>
  <c r="AG22" i="76"/>
  <c r="AK23"/>
  <c r="V14" i="47"/>
  <c r="F13" i="46" s="1"/>
  <c r="U15" i="47"/>
  <c r="BG23" i="82"/>
  <c r="BJ23" s="1"/>
  <c r="BL23" s="1"/>
  <c r="BO23" i="78"/>
  <c r="BR23" s="1"/>
  <c r="BT23" s="1"/>
  <c r="BU23" s="1"/>
  <c r="AL21" i="82"/>
  <c r="AQ21" i="78"/>
  <c r="M26" i="40"/>
  <c r="M26" i="28" s="1"/>
  <c r="Z26" i="110"/>
  <c r="Z26" i="111" s="1"/>
  <c r="BG27" i="105" s="1"/>
  <c r="BH27" s="1"/>
  <c r="BC23" i="76"/>
  <c r="AY22"/>
  <c r="AP22"/>
  <c r="AT23"/>
  <c r="CY22"/>
  <c r="DC23"/>
  <c r="Y25" i="82"/>
  <c r="AB25" i="78"/>
  <c r="CN25"/>
  <c r="CC25" i="82"/>
  <c r="I22" i="76"/>
  <c r="E21"/>
  <c r="CT5" i="11"/>
  <c r="L3" i="53"/>
  <c r="CJ25" i="82"/>
  <c r="CL25" s="1"/>
  <c r="CN25" s="1"/>
  <c r="CV25" i="78"/>
  <c r="CX25" s="1"/>
  <c r="CZ25" s="1"/>
  <c r="M23" i="61"/>
  <c r="M24" i="60"/>
  <c r="M24" i="59" s="1"/>
  <c r="X25" i="7" s="1"/>
  <c r="M5" i="228" s="1"/>
  <c r="CP24" i="82"/>
  <c r="DC24" i="78"/>
  <c r="BF21" i="76"/>
  <c r="BJ22"/>
  <c r="V21"/>
  <c r="Z22"/>
  <c r="CR25" i="82"/>
  <c r="DE25" i="78"/>
  <c r="AY26" i="82"/>
  <c r="BF26" i="78"/>
  <c r="H24" i="76"/>
  <c r="D23"/>
  <c r="C24"/>
  <c r="G24" s="1"/>
  <c r="Y16" i="47"/>
  <c r="Z15"/>
  <c r="G14" i="46" s="1"/>
  <c r="BW21" i="76"/>
  <c r="CA21" s="1"/>
  <c r="BN22" i="78" s="1"/>
  <c r="AO26" i="82"/>
  <c r="AQ26" s="1"/>
  <c r="DG23" i="76"/>
  <c r="DK23" s="1"/>
  <c r="CX26" i="78"/>
  <c r="CZ26" s="1"/>
  <c r="CC24" i="4"/>
  <c r="N16" i="55"/>
  <c r="BJ17" i="9"/>
  <c r="AS14" i="62"/>
  <c r="N15"/>
  <c r="E15" i="55"/>
  <c r="Q16" i="9"/>
  <c r="AJ13" i="62"/>
  <c r="E14"/>
  <c r="C16" i="55"/>
  <c r="G17" i="9"/>
  <c r="AH14" i="62"/>
  <c r="C15"/>
  <c r="BP38" i="82"/>
  <c r="BY38" i="78"/>
  <c r="CI35" i="76"/>
  <c r="CM36"/>
  <c r="BO38" i="82"/>
  <c r="BX38" i="78"/>
  <c r="CH35" i="76"/>
  <c r="CL36"/>
  <c r="BN38" i="82"/>
  <c r="BW38" i="78"/>
  <c r="CG35" i="76"/>
  <c r="CK36"/>
  <c r="BM38" i="82"/>
  <c r="BQ38" s="1"/>
  <c r="BS38" s="1"/>
  <c r="BV38" i="78"/>
  <c r="BZ38" s="1"/>
  <c r="CB38" s="1"/>
  <c r="CF35" i="76"/>
  <c r="CJ36"/>
  <c r="I11" i="58"/>
  <c r="P13" i="7"/>
  <c r="Q13" s="1"/>
  <c r="BN13" i="10" s="1"/>
  <c r="BR13" s="1"/>
  <c r="BZ39" i="78"/>
  <c r="CB39" s="1"/>
  <c r="BQ39" i="82"/>
  <c r="BS39" s="1"/>
  <c r="E10" i="64"/>
  <c r="AC12" i="76"/>
  <c r="AI5" i="47"/>
  <c r="I4" i="46" s="1"/>
  <c r="AH6" i="47"/>
  <c r="AV15"/>
  <c r="L14" i="46" s="1"/>
  <c r="AU16" i="47"/>
  <c r="CF25" i="3"/>
  <c r="AJ23" i="105"/>
  <c r="AJ15"/>
  <c r="AJ20"/>
  <c r="AJ19"/>
  <c r="AJ41"/>
  <c r="AJ16"/>
  <c r="AJ36"/>
  <c r="AJ39"/>
  <c r="AJ38"/>
  <c r="AJ37"/>
  <c r="AJ14"/>
  <c r="AJ22"/>
  <c r="AJ17"/>
  <c r="AJ24"/>
  <c r="AJ35"/>
  <c r="AJ40"/>
  <c r="AJ12"/>
  <c r="AJ34"/>
  <c r="AJ33"/>
  <c r="AJ18"/>
  <c r="AJ13"/>
  <c r="AJ21"/>
  <c r="AJ11"/>
  <c r="AJ32"/>
  <c r="AJ10"/>
  <c r="AJ9"/>
  <c r="AJ31"/>
  <c r="AJ8"/>
  <c r="AJ30"/>
  <c r="AJ7"/>
  <c r="AJ29"/>
  <c r="AJ6"/>
  <c r="AJ28"/>
  <c r="AJ27"/>
  <c r="AJ5"/>
  <c r="AJ4"/>
  <c r="AJ26"/>
  <c r="AV26" i="82"/>
  <c r="AX26" s="1"/>
  <c r="T26"/>
  <c r="V26" s="1"/>
  <c r="CS26"/>
  <c r="CU26" s="1"/>
  <c r="M26"/>
  <c r="O26" s="1"/>
  <c r="C24" i="58"/>
  <c r="C25" i="57"/>
  <c r="D26" i="7" s="1"/>
  <c r="C6" i="228" s="1"/>
  <c r="BB26" i="78"/>
  <c r="BD26" s="1"/>
  <c r="V26"/>
  <c r="X26" s="1"/>
  <c r="DF26"/>
  <c r="DH26" s="1"/>
  <c r="N26"/>
  <c r="P26" s="1"/>
  <c r="AR16" i="47"/>
  <c r="K15" i="46" s="1"/>
  <c r="AQ17" i="47"/>
  <c r="CH26" i="78"/>
  <c r="CJ26" s="1"/>
  <c r="L18" i="47"/>
  <c r="M17"/>
  <c r="D16" i="46" s="1"/>
  <c r="AD18" i="47"/>
  <c r="AE17"/>
  <c r="H16" i="46" s="1"/>
  <c r="C6" i="56"/>
  <c r="D6"/>
  <c r="D6" i="53" s="1"/>
  <c r="E15"/>
  <c r="T6" i="76"/>
  <c r="D4" i="64"/>
  <c r="R14" i="11"/>
  <c r="O13" i="10" s="1"/>
  <c r="S13" s="1"/>
  <c r="P14" i="11"/>
  <c r="L14"/>
  <c r="Q13" i="10" s="1"/>
  <c r="AE16" i="12"/>
  <c r="AF16" s="1"/>
  <c r="AE16" i="13"/>
  <c r="AF16" s="1"/>
  <c r="AF11" i="63"/>
  <c r="N12"/>
  <c r="U9"/>
  <c r="C10"/>
  <c r="M12" i="11" s="1"/>
  <c r="W10" i="63"/>
  <c r="E11"/>
  <c r="DN16" i="11"/>
  <c r="DI16" s="1"/>
  <c r="AK15"/>
  <c r="DK17"/>
  <c r="DG17"/>
  <c r="DM17"/>
  <c r="DJ16" i="10" s="1"/>
  <c r="O14" i="12"/>
  <c r="P14" s="1"/>
  <c r="O14" i="13"/>
  <c r="P14" s="1"/>
  <c r="AJ16" i="11"/>
  <c r="AG15" i="10" s="1"/>
  <c r="AK15" s="1"/>
  <c r="AH16" i="11"/>
  <c r="AH15" i="10" s="1"/>
  <c r="AD16" i="11"/>
  <c r="AI15" i="10" s="1"/>
  <c r="DH15" i="11"/>
  <c r="S13"/>
  <c r="N13" s="1"/>
  <c r="R12" i="10" s="1"/>
  <c r="AE14" i="11"/>
  <c r="N14"/>
  <c r="R13" i="10" s="1"/>
  <c r="T6" i="62"/>
  <c r="D7"/>
  <c r="D7" i="55" s="1"/>
  <c r="U7" i="62"/>
  <c r="AD3"/>
  <c r="C11" i="53"/>
  <c r="O10" i="50"/>
  <c r="DQ10" i="4"/>
  <c r="O9" i="49"/>
  <c r="AW8" i="51"/>
  <c r="L25" i="82"/>
  <c r="M25" i="78"/>
  <c r="AR25" i="82"/>
  <c r="AX25" i="78"/>
  <c r="AU25" i="82"/>
  <c r="BA25" i="78"/>
  <c r="BT25" i="82"/>
  <c r="BX25" s="1"/>
  <c r="BZ25" s="1"/>
  <c r="CD25" i="78"/>
  <c r="BW25" i="82"/>
  <c r="CG25" i="78"/>
  <c r="DR22" i="76"/>
  <c r="DV23"/>
  <c r="DP23"/>
  <c r="DT23" s="1"/>
  <c r="CD20"/>
  <c r="BW20"/>
  <c r="CA20" s="1"/>
  <c r="BZ19"/>
  <c r="CU11" i="11"/>
  <c r="CR10" i="10" s="1"/>
  <c r="CV10" s="1"/>
  <c r="CS11" i="11"/>
  <c r="CS10" i="10" s="1"/>
  <c r="CQ11" i="11"/>
  <c r="CU10" i="10" s="1"/>
  <c r="CD12" i="11"/>
  <c r="BW12" s="1"/>
  <c r="CB11" i="10" s="1"/>
  <c r="BV11" i="11"/>
  <c r="AM17" i="12"/>
  <c r="AN17" s="1"/>
  <c r="AM17" i="13"/>
  <c r="AN17" s="1"/>
  <c r="AD25" i="82"/>
  <c r="AH25" i="78"/>
  <c r="AF25" i="82"/>
  <c r="AJ25" i="78"/>
  <c r="BU12" i="11"/>
  <c r="BN12" s="1"/>
  <c r="BS11" i="10" s="1"/>
  <c r="BM11" i="11"/>
  <c r="E22" i="82"/>
  <c r="E22" i="78"/>
  <c r="CA25" i="82"/>
  <c r="CL25" i="78"/>
  <c r="CD25" i="82"/>
  <c r="CO25" i="78"/>
  <c r="W22" i="76"/>
  <c r="U23"/>
  <c r="Y23" s="1"/>
  <c r="AA23"/>
  <c r="AQ50" i="9"/>
  <c r="AS49"/>
  <c r="AK25" i="82"/>
  <c r="AP25" i="78"/>
  <c r="AM25" i="82"/>
  <c r="AR25" i="78"/>
  <c r="CI11" i="12"/>
  <c r="CJ11" s="1"/>
  <c r="CI11" i="13"/>
  <c r="CJ11" s="1"/>
  <c r="I25" i="82"/>
  <c r="J25" i="78"/>
  <c r="CL11" i="11"/>
  <c r="CI10" i="10" s="1"/>
  <c r="CH11" i="11"/>
  <c r="CJ11"/>
  <c r="DT6"/>
  <c r="DV6"/>
  <c r="DS5" i="10" s="1"/>
  <c r="DR6" i="11"/>
  <c r="DW5"/>
  <c r="DP5" s="1"/>
  <c r="AQ17"/>
  <c r="AQ16" i="10" s="1"/>
  <c r="AO17" i="11"/>
  <c r="AS16" i="10" s="1"/>
  <c r="AS17" i="11"/>
  <c r="AP16" i="10" s="1"/>
  <c r="AT16" s="1"/>
  <c r="CE26" i="82"/>
  <c r="CG26" s="1"/>
  <c r="CF11" i="11"/>
  <c r="AL26" i="78"/>
  <c r="AN26" s="1"/>
  <c r="O22" i="76"/>
  <c r="S23"/>
  <c r="BL23"/>
  <c r="BH22"/>
  <c r="BE23"/>
  <c r="BI23" s="1"/>
  <c r="CR22"/>
  <c r="CV23"/>
  <c r="CO23"/>
  <c r="CS23" s="1"/>
  <c r="CO25" i="82"/>
  <c r="DB25" i="78"/>
  <c r="CQ25" i="82"/>
  <c r="DD25" i="78"/>
  <c r="BI22" i="82"/>
  <c r="BQ22" i="78"/>
  <c r="CN9" i="11"/>
  <c r="CV10"/>
  <c r="CO10" s="1"/>
  <c r="CT9" i="10" s="1"/>
  <c r="BS13" i="13"/>
  <c r="BT13" s="1"/>
  <c r="BS13" i="12"/>
  <c r="BT13" s="1"/>
  <c r="CC13" i="11"/>
  <c r="BZ12" i="10" s="1"/>
  <c r="CD12" s="1"/>
  <c r="CA13" i="11"/>
  <c r="CA12" i="10" s="1"/>
  <c r="BY13" i="11"/>
  <c r="CC12" i="10" s="1"/>
  <c r="AS23" i="76"/>
  <c r="AO22"/>
  <c r="AM23"/>
  <c r="AQ23" s="1"/>
  <c r="BK13" i="13"/>
  <c r="BL13" s="1"/>
  <c r="BK13" i="12"/>
  <c r="BL13" s="1"/>
  <c r="BT13" i="11"/>
  <c r="BQ12" i="10" s="1"/>
  <c r="BU12" s="1"/>
  <c r="BR13" i="11"/>
  <c r="BP13"/>
  <c r="BT12" i="10" s="1"/>
  <c r="J20" i="76"/>
  <c r="F19"/>
  <c r="DA22"/>
  <c r="DE23"/>
  <c r="CX23"/>
  <c r="DB23" s="1"/>
  <c r="P25" i="82"/>
  <c r="R25" i="78"/>
  <c r="R25" i="82"/>
  <c r="T25" i="78"/>
  <c r="BB23" i="76"/>
  <c r="AX22"/>
  <c r="AV23"/>
  <c r="AZ23" s="1"/>
  <c r="K25" i="82"/>
  <c r="L25" i="78"/>
  <c r="R23" i="76"/>
  <c r="N22"/>
  <c r="L23"/>
  <c r="P23" s="1"/>
  <c r="CE9" i="11"/>
  <c r="CM10"/>
  <c r="AT16"/>
  <c r="AM16" s="1"/>
  <c r="AR15" i="10" s="1"/>
  <c r="AL15" i="11"/>
  <c r="CO11"/>
  <c r="CT10" i="10" s="1"/>
  <c r="CP26" i="78"/>
  <c r="CR26" s="1"/>
  <c r="AH26" i="82"/>
  <c r="AJ26" s="1"/>
  <c r="BH16" i="47"/>
  <c r="BI15"/>
  <c r="O14" i="46" s="1"/>
  <c r="E16" i="47"/>
  <c r="B15" i="46" s="1"/>
  <c r="D17" i="47"/>
  <c r="AZ16"/>
  <c r="M15" i="46" s="1"/>
  <c r="AY17" i="47"/>
  <c r="BE16"/>
  <c r="N15" i="46" s="1"/>
  <c r="BD17" i="47"/>
  <c r="CU20" i="76" l="1"/>
  <c r="CQ19"/>
  <c r="C38" i="195"/>
  <c r="C43"/>
  <c r="C40"/>
  <c r="C35"/>
  <c r="N40"/>
  <c r="N38"/>
  <c r="N43"/>
  <c r="N35"/>
  <c r="AE23" i="82"/>
  <c r="AI23" i="78"/>
  <c r="AE22" i="76"/>
  <c r="AI23"/>
  <c r="AT24" i="82"/>
  <c r="AZ24" i="78"/>
  <c r="Y10" i="11"/>
  <c r="W10"/>
  <c r="U10"/>
  <c r="X25" i="82"/>
  <c r="AA25" i="78"/>
  <c r="BG21" i="76"/>
  <c r="BK22"/>
  <c r="BV22" i="82"/>
  <c r="CF22" i="78"/>
  <c r="CE25"/>
  <c r="CH25" s="1"/>
  <c r="CJ25" s="1"/>
  <c r="BU25" i="82"/>
  <c r="AB9" i="11"/>
  <c r="AA9" s="1"/>
  <c r="X8" i="10" s="1"/>
  <c r="AI8" i="11"/>
  <c r="E5" i="66"/>
  <c r="U23" i="78"/>
  <c r="S23" i="82"/>
  <c r="BU22" i="76"/>
  <c r="BQ21"/>
  <c r="DJ18"/>
  <c r="DN19"/>
  <c r="BF22" i="82"/>
  <c r="AD23" i="76"/>
  <c r="AH23" s="1"/>
  <c r="Z24" i="78" s="1"/>
  <c r="W25" i="82"/>
  <c r="N14" i="53"/>
  <c r="N13" i="56"/>
  <c r="DF15" i="76"/>
  <c r="N13" i="64"/>
  <c r="CW21" i="78"/>
  <c r="CK21" i="82"/>
  <c r="K25" i="78"/>
  <c r="J25" i="82"/>
  <c r="AN20" i="76"/>
  <c r="AR21"/>
  <c r="AQ51" i="9"/>
  <c r="J31" i="230" s="1"/>
  <c r="J30"/>
  <c r="Q23" i="76"/>
  <c r="M22"/>
  <c r="CT23"/>
  <c r="CP22"/>
  <c r="D5" i="66"/>
  <c r="Z8" i="11"/>
  <c r="AB21" i="76"/>
  <c r="X20"/>
  <c r="BB24" i="82"/>
  <c r="BI24" i="78"/>
  <c r="AA10" i="11"/>
  <c r="X9" i="10" s="1"/>
  <c r="AA26" i="4"/>
  <c r="D6" i="201"/>
  <c r="DG26" i="4"/>
  <c r="DK26" s="1"/>
  <c r="N6" i="201" s="1"/>
  <c r="N6" i="207"/>
  <c r="CX26" i="4"/>
  <c r="DB26" s="1"/>
  <c r="M6" i="201" s="1"/>
  <c r="M6" i="207"/>
  <c r="C26" i="4"/>
  <c r="G26" s="1"/>
  <c r="B6" i="201" s="1"/>
  <c r="B6" i="207"/>
  <c r="CS26" i="78"/>
  <c r="CZ25" i="4" s="1"/>
  <c r="M5" i="214"/>
  <c r="AO26" i="78"/>
  <c r="AO25" i="4" s="1"/>
  <c r="F5" i="214"/>
  <c r="BE27" i="4"/>
  <c r="BI27" s="1"/>
  <c r="H7" i="207"/>
  <c r="U27" i="4"/>
  <c r="Y27" s="1"/>
  <c r="D7" i="207"/>
  <c r="CK26" i="78"/>
  <c r="CQ25" i="4" s="1"/>
  <c r="L5" i="214"/>
  <c r="CF26" i="4"/>
  <c r="K6" i="207"/>
  <c r="DI26" i="78"/>
  <c r="DR25" i="4" s="1"/>
  <c r="O5" i="214"/>
  <c r="BE26" i="78"/>
  <c r="BG25" i="4" s="1"/>
  <c r="BI25" s="1"/>
  <c r="H5" i="201" s="1"/>
  <c r="H5" i="214"/>
  <c r="CC38" i="78"/>
  <c r="CH37" i="4" s="1"/>
  <c r="K17" i="214"/>
  <c r="BK26" i="4"/>
  <c r="H6" i="201"/>
  <c r="DA25" i="78"/>
  <c r="DI24" i="4" s="1"/>
  <c r="DK24" s="1"/>
  <c r="N4" i="201" s="1"/>
  <c r="N4" i="214"/>
  <c r="I26" i="78"/>
  <c r="E25" i="4" s="1"/>
  <c r="G25" s="1"/>
  <c r="B5" i="201" s="1"/>
  <c r="B5" i="214"/>
  <c r="BW25" i="4"/>
  <c r="CA25" s="1"/>
  <c r="CC25" s="1"/>
  <c r="J5" i="207"/>
  <c r="EH26" i="3"/>
  <c r="EL26" s="1"/>
  <c r="M6" i="210"/>
  <c r="AD25" i="4"/>
  <c r="AH25" s="1"/>
  <c r="E5" i="207"/>
  <c r="EN27" i="3"/>
  <c r="M7" i="195"/>
  <c r="BZ56" i="3"/>
  <c r="CD24"/>
  <c r="DP25" i="4"/>
  <c r="DT25" s="1"/>
  <c r="O5" i="201" s="1"/>
  <c r="O5" i="207"/>
  <c r="Q26" i="78"/>
  <c r="N25" i="4" s="1"/>
  <c r="C5" i="214"/>
  <c r="Y26" i="78"/>
  <c r="W25" i="4" s="1"/>
  <c r="Y25" s="1"/>
  <c r="D5" i="214"/>
  <c r="CO25" i="4"/>
  <c r="CS25" s="1"/>
  <c r="L5" i="207"/>
  <c r="CC39" i="78"/>
  <c r="CH38" i="4" s="1"/>
  <c r="K18" i="214"/>
  <c r="DA26" i="78"/>
  <c r="DI25" i="4" s="1"/>
  <c r="DK25" s="1"/>
  <c r="N5" i="214"/>
  <c r="AV25" i="4"/>
  <c r="AZ25" s="1"/>
  <c r="G5" i="201" s="1"/>
  <c r="G5" i="207"/>
  <c r="AM24" i="4"/>
  <c r="F4" i="207"/>
  <c r="L25" i="4"/>
  <c r="P25" s="1"/>
  <c r="C5" i="207"/>
  <c r="H41" i="210"/>
  <c r="H36"/>
  <c r="H40"/>
  <c r="H35"/>
  <c r="F26" i="82"/>
  <c r="H26" s="1"/>
  <c r="D22" i="76"/>
  <c r="H23"/>
  <c r="C23"/>
  <c r="G23" s="1"/>
  <c r="AS23" i="82"/>
  <c r="AY23" i="78"/>
  <c r="Z24" i="82"/>
  <c r="AC24" i="78"/>
  <c r="H17" i="47"/>
  <c r="I16"/>
  <c r="C15" i="46" s="1"/>
  <c r="M23" i="34"/>
  <c r="M23" i="36" s="1"/>
  <c r="M23" i="39" s="1"/>
  <c r="M23" i="27" s="1"/>
  <c r="M23" i="35"/>
  <c r="M23" i="37" s="1"/>
  <c r="Q17" i="47"/>
  <c r="R16"/>
  <c r="E15" i="46" s="1"/>
  <c r="D23" i="82"/>
  <c r="D23" i="78"/>
  <c r="AT22" i="76"/>
  <c r="AP21"/>
  <c r="DI21"/>
  <c r="DM22"/>
  <c r="BS23"/>
  <c r="BO22"/>
  <c r="BN23"/>
  <c r="BR23" s="1"/>
  <c r="Y17" i="47"/>
  <c r="Z16"/>
  <c r="G15" i="46" s="1"/>
  <c r="Q23" i="82"/>
  <c r="S23" i="78"/>
  <c r="I21" i="76"/>
  <c r="E20"/>
  <c r="AG24" i="82"/>
  <c r="AK24" i="78"/>
  <c r="U16" i="47"/>
  <c r="V15"/>
  <c r="F14" i="46" s="1"/>
  <c r="K14" i="76"/>
  <c r="C12" i="64"/>
  <c r="AL20" i="82"/>
  <c r="AQ20" i="78"/>
  <c r="CJ24" i="82"/>
  <c r="CV24" i="78"/>
  <c r="DE24"/>
  <c r="CR24" i="82"/>
  <c r="CN24" i="78"/>
  <c r="CC24" i="82"/>
  <c r="AY25"/>
  <c r="BF25" i="78"/>
  <c r="CU23"/>
  <c r="CI23" i="82"/>
  <c r="BC26"/>
  <c r="BE26" s="1"/>
  <c r="BJ26" i="78"/>
  <c r="BL26" s="1"/>
  <c r="AD25"/>
  <c r="AF25" s="1"/>
  <c r="DI56" i="4"/>
  <c r="CB24" i="82"/>
  <c r="CM24" i="78"/>
  <c r="BC22" i="76"/>
  <c r="AY21"/>
  <c r="BG22" i="82"/>
  <c r="BO22" i="78"/>
  <c r="BR22" s="1"/>
  <c r="BT22" s="1"/>
  <c r="BU22" s="1"/>
  <c r="CP23" i="82"/>
  <c r="DC23" i="78"/>
  <c r="AB24"/>
  <c r="Y24" i="82"/>
  <c r="AZ25"/>
  <c r="BG25" i="78"/>
  <c r="CH24" i="82"/>
  <c r="CT24" i="78"/>
  <c r="B25" i="82"/>
  <c r="B25" i="78"/>
  <c r="V20" i="76"/>
  <c r="Z21"/>
  <c r="AW17"/>
  <c r="BA18"/>
  <c r="AL17" i="47"/>
  <c r="AM16"/>
  <c r="J15" i="46" s="1"/>
  <c r="DQ20" i="76"/>
  <c r="DU21"/>
  <c r="W24" i="82"/>
  <c r="M24" i="35"/>
  <c r="M24" i="37" s="1"/>
  <c r="M24" i="34"/>
  <c r="M24" i="36" s="1"/>
  <c r="M24" i="39" s="1"/>
  <c r="M24" i="27" s="1"/>
  <c r="DH20" i="76"/>
  <c r="DL21"/>
  <c r="C25" i="82"/>
  <c r="C25" i="78"/>
  <c r="BF20" i="76"/>
  <c r="BJ21"/>
  <c r="M23" i="60"/>
  <c r="M23" i="59" s="1"/>
  <c r="X24" i="7" s="1"/>
  <c r="M22" i="61"/>
  <c r="DC22" i="76"/>
  <c r="CY21"/>
  <c r="AS24" i="78"/>
  <c r="AN24" i="82"/>
  <c r="AG21" i="76"/>
  <c r="AK22"/>
  <c r="BX19"/>
  <c r="BW19" s="1"/>
  <c r="CA19" s="1"/>
  <c r="CB20"/>
  <c r="DW22"/>
  <c r="DS21"/>
  <c r="M25" i="40"/>
  <c r="M25" i="28" s="1"/>
  <c r="Z25" i="110"/>
  <c r="Z25" i="111" s="1"/>
  <c r="BG26" i="105" s="1"/>
  <c r="BH26" s="1"/>
  <c r="CZ21" i="76"/>
  <c r="DD22"/>
  <c r="AJ22"/>
  <c r="AF21"/>
  <c r="AD22"/>
  <c r="AH22" s="1"/>
  <c r="DG22"/>
  <c r="DK22" s="1"/>
  <c r="AA25" i="82"/>
  <c r="AC25" s="1"/>
  <c r="I10" i="58"/>
  <c r="P12" i="7"/>
  <c r="Q12" s="1"/>
  <c r="BN12" i="10" s="1"/>
  <c r="BR12" s="1"/>
  <c r="BM37" i="82"/>
  <c r="BV37" i="78"/>
  <c r="CF34" i="76"/>
  <c r="CJ35"/>
  <c r="BN37" i="82"/>
  <c r="BW37" i="78"/>
  <c r="CG34" i="76"/>
  <c r="CK35"/>
  <c r="BO37" i="82"/>
  <c r="BX37" i="78"/>
  <c r="CH34" i="76"/>
  <c r="CL35"/>
  <c r="BP37" i="82"/>
  <c r="BY37" i="78"/>
  <c r="CI34" i="76"/>
  <c r="CM35"/>
  <c r="C15" i="55"/>
  <c r="G16" i="9"/>
  <c r="AH13" i="62"/>
  <c r="C14"/>
  <c r="E14" i="55"/>
  <c r="Q15" i="9"/>
  <c r="AJ12" i="62"/>
  <c r="E13"/>
  <c r="N15" i="55"/>
  <c r="BJ16" i="9"/>
  <c r="AS13" i="62"/>
  <c r="N14"/>
  <c r="AC11" i="76"/>
  <c r="E9" i="64"/>
  <c r="AV16" i="47"/>
  <c r="L15" i="46" s="1"/>
  <c r="AU17" i="47"/>
  <c r="AI6"/>
  <c r="I5" i="46" s="1"/>
  <c r="AH7" i="47"/>
  <c r="C23" i="58"/>
  <c r="C24" i="57"/>
  <c r="D25" i="7" s="1"/>
  <c r="C5" i="228" s="1"/>
  <c r="AQ18" i="47"/>
  <c r="AR17"/>
  <c r="K16" i="46" s="1"/>
  <c r="AS51" i="9"/>
  <c r="AE18" i="47"/>
  <c r="H17" i="46" s="1"/>
  <c r="AD19" i="47"/>
  <c r="M18"/>
  <c r="D17" i="46" s="1"/>
  <c r="L19" i="47"/>
  <c r="D5" i="56"/>
  <c r="D5" i="53" s="1"/>
  <c r="C5" i="56"/>
  <c r="E14" i="53"/>
  <c r="D3" i="64"/>
  <c r="T4" i="76" s="1"/>
  <c r="T5"/>
  <c r="AK14" i="11"/>
  <c r="P13"/>
  <c r="R13"/>
  <c r="O12" i="10" s="1"/>
  <c r="S12" s="1"/>
  <c r="L13" i="11"/>
  <c r="Q12" i="10" s="1"/>
  <c r="DN15" i="11"/>
  <c r="DI15" s="1"/>
  <c r="AJ15"/>
  <c r="AG14" i="10" s="1"/>
  <c r="AK14" s="1"/>
  <c r="AH15" i="11"/>
  <c r="AH14" i="10" s="1"/>
  <c r="AD15" i="11"/>
  <c r="AI14" i="10" s="1"/>
  <c r="AE13" i="11"/>
  <c r="S12"/>
  <c r="N12" s="1"/>
  <c r="R11" i="10" s="1"/>
  <c r="DH14" i="11"/>
  <c r="O13" i="12"/>
  <c r="P13" s="1"/>
  <c r="O13" i="13"/>
  <c r="P13" s="1"/>
  <c r="AE15" i="12"/>
  <c r="AF15" s="1"/>
  <c r="AE15" i="13"/>
  <c r="AF15" s="1"/>
  <c r="DG16" i="11"/>
  <c r="DK16"/>
  <c r="DM16"/>
  <c r="DJ15" i="10" s="1"/>
  <c r="W9" i="63"/>
  <c r="E10"/>
  <c r="U8"/>
  <c r="C9"/>
  <c r="M11" i="11" s="1"/>
  <c r="AF10" i="63"/>
  <c r="N11"/>
  <c r="AF15" i="11"/>
  <c r="AJ14" i="10" s="1"/>
  <c r="U6" i="62"/>
  <c r="T5"/>
  <c r="D6"/>
  <c r="D6" i="55" s="1"/>
  <c r="C10" i="53"/>
  <c r="DQ9" i="4"/>
  <c r="O9" i="50"/>
  <c r="O8" i="49"/>
  <c r="AW7" i="51"/>
  <c r="AL14" i="11"/>
  <c r="AT15"/>
  <c r="AM15" s="1"/>
  <c r="AR14" i="10" s="1"/>
  <c r="CH10" i="11"/>
  <c r="CJ10"/>
  <c r="CL10"/>
  <c r="CI9" i="10" s="1"/>
  <c r="CE8" i="11"/>
  <c r="CM9"/>
  <c r="CF9" s="1"/>
  <c r="N21" i="76"/>
  <c r="R22"/>
  <c r="AK24" i="82"/>
  <c r="AP24" i="78"/>
  <c r="AM24" i="82"/>
  <c r="AR24" i="78"/>
  <c r="CD24" i="82"/>
  <c r="CO24" i="78"/>
  <c r="J19" i="76"/>
  <c r="F18"/>
  <c r="BK12" i="13"/>
  <c r="BL12" s="1"/>
  <c r="BK12" i="12"/>
  <c r="BL12" s="1"/>
  <c r="AO21" i="76"/>
  <c r="AS22"/>
  <c r="AM22"/>
  <c r="AQ22" s="1"/>
  <c r="CN8" i="11"/>
  <c r="CV9"/>
  <c r="BW24" i="82"/>
  <c r="CG24" i="78"/>
  <c r="BH21" i="76"/>
  <c r="BL22"/>
  <c r="BE22"/>
  <c r="BI22" s="1"/>
  <c r="L24" i="82"/>
  <c r="M24" i="78"/>
  <c r="AM16" i="12"/>
  <c r="AN16" s="1"/>
  <c r="AM16" i="13"/>
  <c r="AN16" s="1"/>
  <c r="R24" i="82"/>
  <c r="T24" i="78"/>
  <c r="AA22" i="76"/>
  <c r="W21"/>
  <c r="U22"/>
  <c r="Y22" s="1"/>
  <c r="BV10" i="11"/>
  <c r="CD11"/>
  <c r="CC12"/>
  <c r="BZ11" i="10" s="1"/>
  <c r="CD11" s="1"/>
  <c r="CA12" i="11"/>
  <c r="CA11" i="10" s="1"/>
  <c r="BY12" i="11"/>
  <c r="CC11" i="10" s="1"/>
  <c r="CI10" i="12"/>
  <c r="CJ10" s="1"/>
  <c r="CI10" i="13"/>
  <c r="CJ10" s="1"/>
  <c r="BZ18" i="76"/>
  <c r="CD19"/>
  <c r="BI21" i="82"/>
  <c r="BQ21" i="78"/>
  <c r="CQ24" i="82"/>
  <c r="DD24" i="78"/>
  <c r="T25" i="82"/>
  <c r="V25" s="1"/>
  <c r="CS25"/>
  <c r="CU25" s="1"/>
  <c r="M25"/>
  <c r="O25" s="1"/>
  <c r="AT25" i="78"/>
  <c r="AV25" s="1"/>
  <c r="CE25" i="82"/>
  <c r="CG25" s="1"/>
  <c r="AL25" i="78"/>
  <c r="AN25" s="1"/>
  <c r="AV25" i="82"/>
  <c r="AX25" s="1"/>
  <c r="AS16" i="11"/>
  <c r="AP15" i="10" s="1"/>
  <c r="AT15" s="1"/>
  <c r="AO16" i="11"/>
  <c r="AS15" i="10" s="1"/>
  <c r="AQ16" i="11"/>
  <c r="AQ15" i="10" s="1"/>
  <c r="I24" i="82"/>
  <c r="J24" i="78"/>
  <c r="K24" i="82"/>
  <c r="L24" i="78"/>
  <c r="AX21" i="76"/>
  <c r="BB22"/>
  <c r="AV22"/>
  <c r="AZ22" s="1"/>
  <c r="CA24" i="82"/>
  <c r="CL24" i="78"/>
  <c r="DE22" i="76"/>
  <c r="DA21"/>
  <c r="CX22"/>
  <c r="DB22" s="1"/>
  <c r="E21" i="82"/>
  <c r="E21" i="78"/>
  <c r="AD24" i="82"/>
  <c r="AH24" i="78"/>
  <c r="AF24" i="82"/>
  <c r="AJ24" i="78"/>
  <c r="BS12" i="13"/>
  <c r="BT12" s="1"/>
  <c r="BS12" i="12"/>
  <c r="BT12" s="1"/>
  <c r="CU10" i="11"/>
  <c r="CR9" i="10" s="1"/>
  <c r="CV9" s="1"/>
  <c r="CQ10" i="11"/>
  <c r="CU9" i="10" s="1"/>
  <c r="CS10" i="11"/>
  <c r="CS9" i="10" s="1"/>
  <c r="BT24" i="82"/>
  <c r="BX24" s="1"/>
  <c r="BZ24" s="1"/>
  <c r="CD24" i="78"/>
  <c r="CV22" i="76"/>
  <c r="CR21"/>
  <c r="CO22"/>
  <c r="CS22" s="1"/>
  <c r="AR24" i="82"/>
  <c r="AX24" i="78"/>
  <c r="AU24" i="82"/>
  <c r="BA24" i="78"/>
  <c r="S22" i="76"/>
  <c r="O21"/>
  <c r="DV5" i="11"/>
  <c r="DS4" i="10" s="1"/>
  <c r="DT5" i="11"/>
  <c r="DR5"/>
  <c r="AS50" i="9"/>
  <c r="P24" i="82"/>
  <c r="R24" i="78"/>
  <c r="BM10" i="11"/>
  <c r="BU11"/>
  <c r="BN11" s="1"/>
  <c r="BS10" i="10" s="1"/>
  <c r="BP12" i="11"/>
  <c r="BT11" i="10" s="1"/>
  <c r="BR12" i="11"/>
  <c r="BT12"/>
  <c r="BQ11" i="10" s="1"/>
  <c r="BU11" s="1"/>
  <c r="BF21" i="82"/>
  <c r="BN21" i="78"/>
  <c r="CO24" i="82"/>
  <c r="DB24" i="78"/>
  <c r="DF24" s="1"/>
  <c r="DH24" s="1"/>
  <c r="DI24" s="1"/>
  <c r="DR23" i="4" s="1"/>
  <c r="DT23" s="1"/>
  <c r="DR21" i="76"/>
  <c r="DP22"/>
  <c r="DT22" s="1"/>
  <c r="DV22"/>
  <c r="DB25" i="4"/>
  <c r="M5" i="201" s="1"/>
  <c r="CF10" i="11"/>
  <c r="V25" i="78"/>
  <c r="X25" s="1"/>
  <c r="DF25"/>
  <c r="DH25" s="1"/>
  <c r="N25"/>
  <c r="P25" s="1"/>
  <c r="AO25" i="82"/>
  <c r="AQ25" s="1"/>
  <c r="CP25" i="78"/>
  <c r="CR25" s="1"/>
  <c r="AH25" i="82"/>
  <c r="AJ25" s="1"/>
  <c r="BB25" i="78"/>
  <c r="BD25" s="1"/>
  <c r="BE17" i="47"/>
  <c r="N16" i="46" s="1"/>
  <c r="BD18" i="47"/>
  <c r="AZ17"/>
  <c r="M16" i="46" s="1"/>
  <c r="AY18" i="47"/>
  <c r="E17"/>
  <c r="B16" i="46" s="1"/>
  <c r="D18" i="47"/>
  <c r="BH17"/>
  <c r="BI16"/>
  <c r="O15" i="46" s="1"/>
  <c r="DD26" i="4"/>
  <c r="AB8" i="11" l="1"/>
  <c r="Q22" i="76"/>
  <c r="M21"/>
  <c r="AI22" i="78"/>
  <c r="AE22" i="82"/>
  <c r="N13" i="53"/>
  <c r="N12" i="56"/>
  <c r="BB23" i="82"/>
  <c r="BI23" i="78"/>
  <c r="BK21" i="76"/>
  <c r="BG20"/>
  <c r="AA24" i="78"/>
  <c r="AD24" s="1"/>
  <c r="AF24" s="1"/>
  <c r="AG24" s="1"/>
  <c r="X24" i="82"/>
  <c r="CQ18" i="76"/>
  <c r="CU19"/>
  <c r="U22" i="78"/>
  <c r="S22" i="82"/>
  <c r="CE24" i="78"/>
  <c r="BU24" i="82"/>
  <c r="E4" i="66"/>
  <c r="AI7" i="11"/>
  <c r="AT23" i="82"/>
  <c r="AZ23" i="78"/>
  <c r="D4" i="66"/>
  <c r="Z7" i="11"/>
  <c r="J24" i="82"/>
  <c r="K24" i="78"/>
  <c r="AR20" i="76"/>
  <c r="AN19"/>
  <c r="CK20" i="82"/>
  <c r="CW20" i="78"/>
  <c r="U9" i="11"/>
  <c r="W9"/>
  <c r="Y9"/>
  <c r="AE21" i="76"/>
  <c r="AI22"/>
  <c r="CF21" i="78"/>
  <c r="BV21" i="82"/>
  <c r="I25" i="4"/>
  <c r="BJ22" i="82"/>
  <c r="BL22" s="1"/>
  <c r="AQ52" i="9"/>
  <c r="CL24" i="82"/>
  <c r="CN24" s="1"/>
  <c r="BU21" i="76"/>
  <c r="BQ20"/>
  <c r="AB20"/>
  <c r="X19"/>
  <c r="CP21"/>
  <c r="CT22"/>
  <c r="DF14"/>
  <c r="N12" i="64"/>
  <c r="DN18" i="76"/>
  <c r="DJ17"/>
  <c r="L22"/>
  <c r="P22" s="1"/>
  <c r="BJ25" i="78"/>
  <c r="BL25" s="1"/>
  <c r="I4" i="214" s="1"/>
  <c r="J5" i="201"/>
  <c r="R25" i="4"/>
  <c r="C5" i="201"/>
  <c r="CU25" i="4"/>
  <c r="L5" i="201"/>
  <c r="AA27" i="4"/>
  <c r="D7" i="201"/>
  <c r="C27" i="4"/>
  <c r="G27" s="1"/>
  <c r="B7" i="201" s="1"/>
  <c r="B7" i="207"/>
  <c r="CX27" i="4"/>
  <c r="DB27" s="1"/>
  <c r="M7" i="201" s="1"/>
  <c r="M7" i="207"/>
  <c r="BE25" i="78"/>
  <c r="BG24" i="4" s="1"/>
  <c r="BI24" s="1"/>
  <c r="H4" i="214"/>
  <c r="CS25" i="78"/>
  <c r="CZ24" i="4" s="1"/>
  <c r="DB24" s="1"/>
  <c r="M4" i="201" s="1"/>
  <c r="M4" i="214"/>
  <c r="Q25" i="78"/>
  <c r="N24" i="4" s="1"/>
  <c r="P24" s="1"/>
  <c r="C4" i="214"/>
  <c r="Y25" i="78"/>
  <c r="W24" i="4" s="1"/>
  <c r="W56" s="1"/>
  <c r="D4" i="214"/>
  <c r="CK25" i="78"/>
  <c r="CQ24" i="4" s="1"/>
  <c r="CS24" s="1"/>
  <c r="L4" i="201" s="1"/>
  <c r="L4" i="214"/>
  <c r="AO25" i="78"/>
  <c r="AO24" i="4" s="1"/>
  <c r="AQ24" s="1"/>
  <c r="F4" i="214"/>
  <c r="AW25" i="78"/>
  <c r="AX24" i="4" s="1"/>
  <c r="AZ24" s="1"/>
  <c r="G4" i="201" s="1"/>
  <c r="G4" i="214"/>
  <c r="U28" i="4"/>
  <c r="Y28" s="1"/>
  <c r="D8" i="207"/>
  <c r="BE28" i="4"/>
  <c r="BI28" s="1"/>
  <c r="H8" i="207"/>
  <c r="AA25" i="4"/>
  <c r="D5" i="201"/>
  <c r="X55" i="7"/>
  <c r="M4" i="228"/>
  <c r="BM26" i="78"/>
  <c r="BP25" i="4" s="1"/>
  <c r="I5" i="214"/>
  <c r="BM25" i="78"/>
  <c r="BP24" i="4" s="1"/>
  <c r="BP56" s="1"/>
  <c r="AM25"/>
  <c r="AQ25" s="1"/>
  <c r="F5" i="201" s="1"/>
  <c r="F5" i="207"/>
  <c r="AV26" i="4"/>
  <c r="AZ26" s="1"/>
  <c r="G6" i="207"/>
  <c r="EH24" i="3"/>
  <c r="EL24" s="1"/>
  <c r="M4" i="195" s="1"/>
  <c r="M4" i="210"/>
  <c r="DM25" i="4"/>
  <c r="N5" i="201"/>
  <c r="E5"/>
  <c r="AJ25" i="4"/>
  <c r="EN26" i="3"/>
  <c r="M6" i="195"/>
  <c r="BK27" i="4"/>
  <c r="H7" i="201"/>
  <c r="DP26" i="4"/>
  <c r="DT26" s="1"/>
  <c r="O6" i="201" s="1"/>
  <c r="O6" i="207"/>
  <c r="DG27" i="4"/>
  <c r="DK27" s="1"/>
  <c r="N7" i="201" s="1"/>
  <c r="N7" i="207"/>
  <c r="DI25" i="78"/>
  <c r="DR24" i="4" s="1"/>
  <c r="DT24" s="1"/>
  <c r="O4" i="214"/>
  <c r="CF27" i="4"/>
  <c r="K7" i="207"/>
  <c r="CO26" i="4"/>
  <c r="CS26" s="1"/>
  <c r="L6" i="207"/>
  <c r="EH25" i="3"/>
  <c r="EL25" s="1"/>
  <c r="M5" i="210"/>
  <c r="BW26" i="4"/>
  <c r="CA26" s="1"/>
  <c r="J6" i="207"/>
  <c r="AG25" i="78"/>
  <c r="AF24" i="4" s="1"/>
  <c r="AF56" s="1"/>
  <c r="E4" i="214"/>
  <c r="AD26" i="4"/>
  <c r="AH26" s="1"/>
  <c r="E6" i="207"/>
  <c r="L26" i="4"/>
  <c r="P26" s="1"/>
  <c r="C6" i="207"/>
  <c r="H4" i="195"/>
  <c r="CD56" i="3"/>
  <c r="CE6"/>
  <c r="CE20"/>
  <c r="CE11"/>
  <c r="CE12"/>
  <c r="CE16"/>
  <c r="CE19"/>
  <c r="CE22"/>
  <c r="CE21"/>
  <c r="CF24"/>
  <c r="CF56" s="1"/>
  <c r="CE9"/>
  <c r="CE17"/>
  <c r="CE13"/>
  <c r="CE18"/>
  <c r="CE10"/>
  <c r="CE7"/>
  <c r="CE4"/>
  <c r="CE8"/>
  <c r="CE5"/>
  <c r="CE15"/>
  <c r="CE23"/>
  <c r="CE14"/>
  <c r="N46" i="214"/>
  <c r="N36"/>
  <c r="N45"/>
  <c r="N40"/>
  <c r="N35"/>
  <c r="N41"/>
  <c r="F25" i="82"/>
  <c r="H25" s="1"/>
  <c r="I26" i="4"/>
  <c r="DM26"/>
  <c r="BB25"/>
  <c r="BK25"/>
  <c r="F25" i="78"/>
  <c r="H25" s="1"/>
  <c r="CX24"/>
  <c r="CZ24" s="1"/>
  <c r="DA24" s="1"/>
  <c r="DI23" i="4" s="1"/>
  <c r="DK23" s="1"/>
  <c r="BC25" i="82"/>
  <c r="BE25" s="1"/>
  <c r="DS20" i="76"/>
  <c r="DW21"/>
  <c r="M24" i="40"/>
  <c r="M24" i="28" s="1"/>
  <c r="Z24" i="110"/>
  <c r="Z24" i="111" s="1"/>
  <c r="BG25" i="105" s="1"/>
  <c r="BH25" s="1"/>
  <c r="D22" i="82"/>
  <c r="D22" i="78"/>
  <c r="BO21" i="76"/>
  <c r="BS22"/>
  <c r="BN22"/>
  <c r="BR22" s="1"/>
  <c r="D21"/>
  <c r="H22"/>
  <c r="C22"/>
  <c r="G22" s="1"/>
  <c r="BX18"/>
  <c r="BW18" s="1"/>
  <c r="CA18" s="1"/>
  <c r="CB19"/>
  <c r="CP22" i="82"/>
  <c r="DC22" i="78"/>
  <c r="AL19" i="82"/>
  <c r="AQ19" i="78"/>
  <c r="I20" i="76"/>
  <c r="E19"/>
  <c r="AY24" i="82"/>
  <c r="BF24" i="78"/>
  <c r="DM21" i="76"/>
  <c r="DI20"/>
  <c r="Q18" i="47"/>
  <c r="R17"/>
  <c r="E16" i="46" s="1"/>
  <c r="C24" i="82"/>
  <c r="C24" i="78"/>
  <c r="AJ21" i="76"/>
  <c r="AF20"/>
  <c r="AD21"/>
  <c r="AH21" s="1"/>
  <c r="BG21" i="82"/>
  <c r="BJ21" s="1"/>
  <c r="BL21" s="1"/>
  <c r="BO21" i="78"/>
  <c r="BR21" s="1"/>
  <c r="BT21" s="1"/>
  <c r="BU21" s="1"/>
  <c r="M22" i="60"/>
  <c r="M22" i="59" s="1"/>
  <c r="X23" i="7" s="1"/>
  <c r="M21" i="61"/>
  <c r="AL18" i="47"/>
  <c r="AM17"/>
  <c r="J16" i="46" s="1"/>
  <c r="Z20" i="76"/>
  <c r="V19"/>
  <c r="BC21"/>
  <c r="AY20"/>
  <c r="DM24" i="4"/>
  <c r="CV23" i="78"/>
  <c r="CJ23" i="82"/>
  <c r="M23" i="40"/>
  <c r="M23" i="28" s="1"/>
  <c r="Z23" i="110"/>
  <c r="Z23" i="111" s="1"/>
  <c r="BG24" i="105" s="1"/>
  <c r="BH24" s="1"/>
  <c r="BI26" s="1"/>
  <c r="B24" i="82"/>
  <c r="F24" s="1"/>
  <c r="H24" s="1"/>
  <c r="B24" i="78"/>
  <c r="DG21" i="76"/>
  <c r="DK21" s="1"/>
  <c r="CN23" i="78"/>
  <c r="CC23" i="82"/>
  <c r="AC23" i="78"/>
  <c r="Z23" i="82"/>
  <c r="DC21" i="76"/>
  <c r="CY20"/>
  <c r="AS22" i="82"/>
  <c r="AY22" i="78"/>
  <c r="DH19" i="76"/>
  <c r="DL20"/>
  <c r="DU20"/>
  <c r="DQ19"/>
  <c r="AW16"/>
  <c r="BA17"/>
  <c r="U17" i="47"/>
  <c r="V16"/>
  <c r="F15" i="46" s="1"/>
  <c r="Z17" i="47"/>
  <c r="G16" i="46" s="1"/>
  <c r="Y18" i="47"/>
  <c r="AT21" i="76"/>
  <c r="AP20"/>
  <c r="Y23" i="82"/>
  <c r="AB23" i="78"/>
  <c r="CI22" i="82"/>
  <c r="CU22" i="78"/>
  <c r="AN23" i="82"/>
  <c r="AS23" i="78"/>
  <c r="CH23" i="82"/>
  <c r="CT23" i="78"/>
  <c r="Z23"/>
  <c r="W23" i="82"/>
  <c r="CZ20" i="76"/>
  <c r="DD21"/>
  <c r="DE23" i="78"/>
  <c r="CR23" i="82"/>
  <c r="AG20" i="76"/>
  <c r="AK21"/>
  <c r="CB23" i="82"/>
  <c r="CM23" i="78"/>
  <c r="BJ20" i="76"/>
  <c r="BF19"/>
  <c r="Q22" i="82"/>
  <c r="S22" i="78"/>
  <c r="K13" i="76"/>
  <c r="C11" i="64"/>
  <c r="AZ24" i="82"/>
  <c r="BG24" i="78"/>
  <c r="AG23" i="82"/>
  <c r="AK23" i="78"/>
  <c r="I17" i="47"/>
  <c r="C16" i="46" s="1"/>
  <c r="H18" i="47"/>
  <c r="CS24" i="82"/>
  <c r="CU24" s="1"/>
  <c r="AA24"/>
  <c r="AC24" s="1"/>
  <c r="N56" i="4"/>
  <c r="BG56"/>
  <c r="DR56"/>
  <c r="AX56"/>
  <c r="AO56"/>
  <c r="CQ56"/>
  <c r="DV25"/>
  <c r="AS52" i="9"/>
  <c r="N14" i="55"/>
  <c r="BJ15" i="9"/>
  <c r="AS12" i="62"/>
  <c r="N13"/>
  <c r="E13" i="55"/>
  <c r="Q14" i="9"/>
  <c r="AJ11" i="62"/>
  <c r="E12"/>
  <c r="C14" i="55"/>
  <c r="G15" i="9"/>
  <c r="AH12" i="62"/>
  <c r="C13"/>
  <c r="BP36" i="82"/>
  <c r="BY36" i="78"/>
  <c r="CI33" i="76"/>
  <c r="CM34"/>
  <c r="BO36" i="82"/>
  <c r="BX36" i="78"/>
  <c r="CH33" i="76"/>
  <c r="CL34"/>
  <c r="BN36" i="82"/>
  <c r="BW36" i="78"/>
  <c r="CG33" i="76"/>
  <c r="CK34"/>
  <c r="BM36" i="82"/>
  <c r="BV36" i="78"/>
  <c r="BZ36" s="1"/>
  <c r="CB36" s="1"/>
  <c r="CF33" i="76"/>
  <c r="CJ34"/>
  <c r="I9" i="58"/>
  <c r="P11" i="7"/>
  <c r="Q11" s="1"/>
  <c r="BN11" i="10" s="1"/>
  <c r="BR11" s="1"/>
  <c r="BZ37" i="78"/>
  <c r="CB37" s="1"/>
  <c r="BQ37" i="82"/>
  <c r="BS37" s="1"/>
  <c r="E8" i="64"/>
  <c r="AC10" i="76"/>
  <c r="AH8" i="47"/>
  <c r="AI7"/>
  <c r="I6" i="46" s="1"/>
  <c r="AU18" i="47"/>
  <c r="AV17"/>
  <c r="L16" i="46" s="1"/>
  <c r="CE24" i="82"/>
  <c r="CG24" s="1"/>
  <c r="T24"/>
  <c r="V24" s="1"/>
  <c r="C22" i="58"/>
  <c r="C23" i="57"/>
  <c r="D24" i="7" s="1"/>
  <c r="C4" i="228" s="1"/>
  <c r="AR18" i="47"/>
  <c r="K17" i="46" s="1"/>
  <c r="AQ19" i="47"/>
  <c r="DD25" i="4"/>
  <c r="V24" i="78"/>
  <c r="X24" s="1"/>
  <c r="Y24" s="1"/>
  <c r="W23" i="4" s="1"/>
  <c r="Y23" s="1"/>
  <c r="CH24" i="78"/>
  <c r="CJ24" s="1"/>
  <c r="CK24" s="1"/>
  <c r="CP24"/>
  <c r="CR24" s="1"/>
  <c r="CS24" s="1"/>
  <c r="CZ23" i="4" s="1"/>
  <c r="DB23" s="1"/>
  <c r="L20" i="47"/>
  <c r="M19"/>
  <c r="D18" i="46" s="1"/>
  <c r="AD20" i="47"/>
  <c r="AE19"/>
  <c r="H18" i="46" s="1"/>
  <c r="C4" i="56"/>
  <c r="D4"/>
  <c r="E13" i="53"/>
  <c r="E12"/>
  <c r="DH13" i="11"/>
  <c r="S11"/>
  <c r="N11" s="1"/>
  <c r="R10" i="10" s="1"/>
  <c r="AE12" i="11"/>
  <c r="DN14"/>
  <c r="DI14" s="1"/>
  <c r="P12"/>
  <c r="R12"/>
  <c r="O11" i="10" s="1"/>
  <c r="S11" s="1"/>
  <c r="L12" i="11"/>
  <c r="Q11" i="10" s="1"/>
  <c r="AK13" i="11"/>
  <c r="AF13" s="1"/>
  <c r="AJ12" i="10" s="1"/>
  <c r="AJ14" i="11"/>
  <c r="AG13" i="10" s="1"/>
  <c r="AK13" s="1"/>
  <c r="AH14" i="11"/>
  <c r="AH13" i="10" s="1"/>
  <c r="AD14" i="11"/>
  <c r="AI13" i="10" s="1"/>
  <c r="AF9" i="63"/>
  <c r="N10"/>
  <c r="U7"/>
  <c r="C8"/>
  <c r="M10" i="11" s="1"/>
  <c r="W8" i="63"/>
  <c r="E9"/>
  <c r="AE14" i="12"/>
  <c r="AF14" s="1"/>
  <c r="AE14" i="13"/>
  <c r="AF14" s="1"/>
  <c r="DG15" i="11"/>
  <c r="DK15"/>
  <c r="DM15"/>
  <c r="DJ14" i="10" s="1"/>
  <c r="O12" i="12"/>
  <c r="P12" s="1"/>
  <c r="O12" i="13"/>
  <c r="P12" s="1"/>
  <c r="AF14" i="11"/>
  <c r="AJ13" i="10" s="1"/>
  <c r="T4" i="62"/>
  <c r="D5"/>
  <c r="D5" i="55" s="1"/>
  <c r="U5" i="62"/>
  <c r="D4" i="53"/>
  <c r="C9"/>
  <c r="O8" i="50"/>
  <c r="DQ8" i="4"/>
  <c r="O7" i="49"/>
  <c r="AW6" i="51"/>
  <c r="CQ23" i="82"/>
  <c r="DD23" i="78"/>
  <c r="DR20" i="76"/>
  <c r="DV21"/>
  <c r="DP21"/>
  <c r="DT21" s="1"/>
  <c r="BU10" i="11"/>
  <c r="BN10" s="1"/>
  <c r="BS9" i="10" s="1"/>
  <c r="BM9" i="11"/>
  <c r="L23" i="82"/>
  <c r="M23" i="78"/>
  <c r="CR20" i="76"/>
  <c r="CV21"/>
  <c r="CO21"/>
  <c r="CS21" s="1"/>
  <c r="DA20"/>
  <c r="DE21"/>
  <c r="CX21"/>
  <c r="DB21" s="1"/>
  <c r="AM23" i="82"/>
  <c r="AR23" i="78"/>
  <c r="AM15" i="12"/>
  <c r="AN15" s="1"/>
  <c r="AM15" i="13"/>
  <c r="AN15" s="1"/>
  <c r="BF20" i="82"/>
  <c r="BN20" i="78"/>
  <c r="BS11" i="13"/>
  <c r="BT11" s="1"/>
  <c r="BS11" i="12"/>
  <c r="BT11" s="1"/>
  <c r="CA11" i="11"/>
  <c r="CA10" i="10" s="1"/>
  <c r="BY11" i="11"/>
  <c r="CC10" i="10" s="1"/>
  <c r="CC11" i="11"/>
  <c r="BZ10" i="10" s="1"/>
  <c r="CD10" s="1"/>
  <c r="P23" i="82"/>
  <c r="R23" i="78"/>
  <c r="R23" i="82"/>
  <c r="T23" i="78"/>
  <c r="AU23" i="82"/>
  <c r="BA23" i="78"/>
  <c r="CS9" i="11"/>
  <c r="CS8" i="10" s="1"/>
  <c r="CQ9" i="11"/>
  <c r="CU8" i="10" s="1"/>
  <c r="CU9" i="11"/>
  <c r="CR8" i="10" s="1"/>
  <c r="CV8" s="1"/>
  <c r="AD23" i="82"/>
  <c r="AH23" i="78"/>
  <c r="AO20" i="76"/>
  <c r="AM21"/>
  <c r="AQ21" s="1"/>
  <c r="AS21"/>
  <c r="J18"/>
  <c r="F17"/>
  <c r="I23" i="82"/>
  <c r="J23" i="78"/>
  <c r="R21" i="76"/>
  <c r="N20"/>
  <c r="L21"/>
  <c r="P21" s="1"/>
  <c r="AS15" i="11"/>
  <c r="AP14" i="10" s="1"/>
  <c r="AT14" s="1"/>
  <c r="AQ15" i="11"/>
  <c r="AQ14" i="10" s="1"/>
  <c r="AO15" i="11"/>
  <c r="AS14" i="10" s="1"/>
  <c r="AV24" i="82"/>
  <c r="AX24" s="1"/>
  <c r="AH24"/>
  <c r="AJ24" s="1"/>
  <c r="N24" i="78"/>
  <c r="P24" s="1"/>
  <c r="Q24" s="1"/>
  <c r="AT24"/>
  <c r="AV24" s="1"/>
  <c r="AW24" s="1"/>
  <c r="CO23" i="82"/>
  <c r="DB23" i="78"/>
  <c r="BK11" i="13"/>
  <c r="BL11" s="1"/>
  <c r="BK11" i="12"/>
  <c r="BL11" s="1"/>
  <c r="BT11" i="11"/>
  <c r="BQ10" i="10" s="1"/>
  <c r="BU10" s="1"/>
  <c r="BR11" i="11"/>
  <c r="BP11"/>
  <c r="BT10" i="10" s="1"/>
  <c r="O20" i="76"/>
  <c r="S21"/>
  <c r="BT23" i="82"/>
  <c r="BX23" s="1"/>
  <c r="BZ23" s="1"/>
  <c r="CD23" i="78"/>
  <c r="BW23" i="82"/>
  <c r="CG23" i="78"/>
  <c r="CI9" i="12"/>
  <c r="CJ9" s="1"/>
  <c r="CI9" i="13"/>
  <c r="CJ9" s="1"/>
  <c r="CA23" i="82"/>
  <c r="CL23" i="78"/>
  <c r="CD23" i="82"/>
  <c r="CO23" i="78"/>
  <c r="AK23" i="82"/>
  <c r="AP23" i="78"/>
  <c r="BB21" i="76"/>
  <c r="AX20"/>
  <c r="AV21"/>
  <c r="AZ21" s="1"/>
  <c r="BI20" i="82"/>
  <c r="BQ20" i="78"/>
  <c r="CD18" i="76"/>
  <c r="BZ17"/>
  <c r="CD10" i="11"/>
  <c r="BW10" s="1"/>
  <c r="CB9" i="10" s="1"/>
  <c r="BV9" i="11"/>
  <c r="W20" i="76"/>
  <c r="U21"/>
  <c r="Y21" s="1"/>
  <c r="AA21"/>
  <c r="AR23" i="82"/>
  <c r="AX23" i="78"/>
  <c r="BL21" i="76"/>
  <c r="BH20"/>
  <c r="BE21"/>
  <c r="BI21" s="1"/>
  <c r="CN7" i="11"/>
  <c r="CV8"/>
  <c r="CO8" s="1"/>
  <c r="CT7" i="10" s="1"/>
  <c r="AF23" i="82"/>
  <c r="AJ23" i="78"/>
  <c r="E20" i="82"/>
  <c r="E20" i="78"/>
  <c r="K23" i="82"/>
  <c r="L23" i="78"/>
  <c r="CH9" i="11"/>
  <c r="CJ9"/>
  <c r="CL9"/>
  <c r="CI8" i="10" s="1"/>
  <c r="CE7" i="11"/>
  <c r="CM8"/>
  <c r="CF8" s="1"/>
  <c r="AT14"/>
  <c r="AM14" s="1"/>
  <c r="AR13" i="10" s="1"/>
  <c r="AL13" i="11"/>
  <c r="BB24" i="78"/>
  <c r="BD24" s="1"/>
  <c r="BE24" s="1"/>
  <c r="BG23" i="4" s="1"/>
  <c r="BI23" s="1"/>
  <c r="AL24" i="78"/>
  <c r="AN24" s="1"/>
  <c r="AO24" s="1"/>
  <c r="M24" i="82"/>
  <c r="O24" s="1"/>
  <c r="BW11" i="11"/>
  <c r="CB10" i="10" s="1"/>
  <c r="CO9" i="11"/>
  <c r="CT8" i="10" s="1"/>
  <c r="AO24" i="82"/>
  <c r="AQ24" s="1"/>
  <c r="D19" i="47"/>
  <c r="E18"/>
  <c r="B17" i="46" s="1"/>
  <c r="AY19" i="47"/>
  <c r="AZ18"/>
  <c r="M17" i="46" s="1"/>
  <c r="BD19" i="47"/>
  <c r="BE18"/>
  <c r="N17" i="46" s="1"/>
  <c r="BH18" i="47"/>
  <c r="BI17"/>
  <c r="O16" i="46" s="1"/>
  <c r="I27" i="4"/>
  <c r="DJ16" i="76" l="1"/>
  <c r="DN17"/>
  <c r="CE23" i="78"/>
  <c r="CH23" s="1"/>
  <c r="CJ23" s="1"/>
  <c r="CK23" s="1"/>
  <c r="BU23" i="82"/>
  <c r="BQ19" i="76"/>
  <c r="BU20"/>
  <c r="AA23" i="78"/>
  <c r="X23" i="82"/>
  <c r="AI21" i="78"/>
  <c r="AE21" i="82"/>
  <c r="D3" i="66"/>
  <c r="Z5" i="11" s="1"/>
  <c r="Z6"/>
  <c r="AI6"/>
  <c r="E3" i="66"/>
  <c r="Y8" i="11"/>
  <c r="U8"/>
  <c r="W8"/>
  <c r="U21" i="78"/>
  <c r="S21" i="82"/>
  <c r="AB7" i="11"/>
  <c r="AA7" s="1"/>
  <c r="X6" i="10" s="1"/>
  <c r="CK19" i="82"/>
  <c r="CW19" i="78"/>
  <c r="CP20" i="76"/>
  <c r="CT21"/>
  <c r="BI22" i="78"/>
  <c r="BB22" i="82"/>
  <c r="AI21" i="76"/>
  <c r="AE20"/>
  <c r="CF20" i="78"/>
  <c r="BV20" i="82"/>
  <c r="BK20" i="76"/>
  <c r="BG19"/>
  <c r="N12" i="53"/>
  <c r="N11" i="56"/>
  <c r="M20" i="76"/>
  <c r="Q21"/>
  <c r="DM27" i="4"/>
  <c r="CZ56"/>
  <c r="AA8" i="11"/>
  <c r="X7" i="10" s="1"/>
  <c r="BB23" i="78"/>
  <c r="BD23" s="1"/>
  <c r="BE23" s="1"/>
  <c r="BG22" i="4" s="1"/>
  <c r="BI22" s="1"/>
  <c r="AH24"/>
  <c r="E4" i="201" s="1"/>
  <c r="AQ53" i="9"/>
  <c r="J32" i="230"/>
  <c r="AR19" i="76"/>
  <c r="AN18"/>
  <c r="N11" i="64"/>
  <c r="DF13" i="76"/>
  <c r="AB19"/>
  <c r="X18"/>
  <c r="CU18"/>
  <c r="CQ17"/>
  <c r="AT22" i="82"/>
  <c r="AZ22" i="78"/>
  <c r="K23"/>
  <c r="J23" i="82"/>
  <c r="F24" i="78"/>
  <c r="H24" s="1"/>
  <c r="I24" s="1"/>
  <c r="E23" i="4" s="1"/>
  <c r="G23" s="1"/>
  <c r="EH56" i="3"/>
  <c r="DV24" i="4"/>
  <c r="O4" i="201"/>
  <c r="M36" i="195"/>
  <c r="M41"/>
  <c r="M35"/>
  <c r="M40"/>
  <c r="AA28" i="4"/>
  <c r="D8" i="201"/>
  <c r="AS24" i="4"/>
  <c r="F4" i="201"/>
  <c r="R24" i="4"/>
  <c r="C4" i="201"/>
  <c r="BK24" i="4"/>
  <c r="H4" i="201"/>
  <c r="C45" i="228"/>
  <c r="C35"/>
  <c r="C40"/>
  <c r="C46"/>
  <c r="C36"/>
  <c r="C41"/>
  <c r="CO27" i="4"/>
  <c r="CS27" s="1"/>
  <c r="L7" i="207"/>
  <c r="CC36" i="78"/>
  <c r="CH35" i="4" s="1"/>
  <c r="K15" i="214"/>
  <c r="AM26" i="4"/>
  <c r="AQ26" s="1"/>
  <c r="F6" i="207"/>
  <c r="AD27" i="4"/>
  <c r="AH27" s="1"/>
  <c r="E7" i="207"/>
  <c r="I25" i="78"/>
  <c r="E24" i="4" s="1"/>
  <c r="B4" i="214"/>
  <c r="AX14" i="13"/>
  <c r="AX14" i="12"/>
  <c r="AX15" i="13"/>
  <c r="AX15" i="12"/>
  <c r="AX8" i="13"/>
  <c r="AX8" i="12"/>
  <c r="AX7"/>
  <c r="AX7" i="13"/>
  <c r="AX18" i="12"/>
  <c r="AX18" i="13"/>
  <c r="AX17" i="12"/>
  <c r="AX17" i="13"/>
  <c r="AX22"/>
  <c r="AX22" i="12"/>
  <c r="AX16"/>
  <c r="AX16" i="13"/>
  <c r="AX11"/>
  <c r="AX11" i="12"/>
  <c r="AX6" i="13"/>
  <c r="AX6" i="12"/>
  <c r="H41" i="195"/>
  <c r="H36"/>
  <c r="H40"/>
  <c r="H35"/>
  <c r="R26" i="4"/>
  <c r="C6" i="201"/>
  <c r="AJ26" i="4"/>
  <c r="E6" i="201"/>
  <c r="CC26" i="4"/>
  <c r="J6" i="201"/>
  <c r="EN25" i="3"/>
  <c r="M5" i="195"/>
  <c r="CU26" i="4"/>
  <c r="L6" i="201"/>
  <c r="BB26" i="4"/>
  <c r="G6" i="201"/>
  <c r="BK28" i="4"/>
  <c r="H8" i="201"/>
  <c r="DP27" i="4"/>
  <c r="DT27" s="1"/>
  <c r="O7" i="201" s="1"/>
  <c r="O7" i="207"/>
  <c r="DG28" i="4"/>
  <c r="DK28" s="1"/>
  <c r="N8" i="201" s="1"/>
  <c r="N8" i="207"/>
  <c r="CX28" i="4"/>
  <c r="DB28" s="1"/>
  <c r="M8" i="201" s="1"/>
  <c r="M8" i="207"/>
  <c r="C28" i="4"/>
  <c r="G28" s="1"/>
  <c r="B8" i="201" s="1"/>
  <c r="B8" i="207"/>
  <c r="BE29" i="4"/>
  <c r="BI29" s="1"/>
  <c r="H9" i="207"/>
  <c r="U29" i="4"/>
  <c r="D9" i="207"/>
  <c r="CF28" i="4"/>
  <c r="K8" i="207"/>
  <c r="CC37" i="78"/>
  <c r="CH36" i="4" s="1"/>
  <c r="K16" i="214"/>
  <c r="L27" i="4"/>
  <c r="P27" s="1"/>
  <c r="C7" i="207"/>
  <c r="AV27" i="4"/>
  <c r="AZ27" s="1"/>
  <c r="G7" i="207"/>
  <c r="BW27" i="4"/>
  <c r="CA27" s="1"/>
  <c r="J7" i="207"/>
  <c r="AX23" i="13"/>
  <c r="AX23" i="12"/>
  <c r="AX5" i="13"/>
  <c r="AX5" i="12"/>
  <c r="AX4"/>
  <c r="AX4" i="13"/>
  <c r="AX10" i="12"/>
  <c r="AX10" i="13"/>
  <c r="AX13"/>
  <c r="AX13" i="12"/>
  <c r="AX9" i="13"/>
  <c r="AX9" i="12"/>
  <c r="AX21"/>
  <c r="AX21" i="13"/>
  <c r="AX19"/>
  <c r="AX19" i="12"/>
  <c r="AX12"/>
  <c r="AX12" i="13"/>
  <c r="AX20"/>
  <c r="AX20" i="12"/>
  <c r="E40" i="214"/>
  <c r="E45"/>
  <c r="E35"/>
  <c r="E46"/>
  <c r="E36"/>
  <c r="E41"/>
  <c r="O45"/>
  <c r="O35"/>
  <c r="O40"/>
  <c r="O41"/>
  <c r="O46"/>
  <c r="O36"/>
  <c r="M40" i="210"/>
  <c r="M35"/>
  <c r="M41"/>
  <c r="M36"/>
  <c r="I40" i="214"/>
  <c r="I45"/>
  <c r="I35"/>
  <c r="I46"/>
  <c r="I36"/>
  <c r="I41"/>
  <c r="M40" i="228"/>
  <c r="M45"/>
  <c r="M35"/>
  <c r="M41"/>
  <c r="M46"/>
  <c r="M36"/>
  <c r="G45" i="214"/>
  <c r="G35"/>
  <c r="G40"/>
  <c r="G41"/>
  <c r="G46"/>
  <c r="G36"/>
  <c r="F45"/>
  <c r="F40"/>
  <c r="F35"/>
  <c r="F41"/>
  <c r="F46"/>
  <c r="F36"/>
  <c r="L45"/>
  <c r="L40"/>
  <c r="L35"/>
  <c r="L46"/>
  <c r="L36"/>
  <c r="L41"/>
  <c r="D45"/>
  <c r="D40"/>
  <c r="D35"/>
  <c r="D41"/>
  <c r="D46"/>
  <c r="D36"/>
  <c r="C40"/>
  <c r="C45"/>
  <c r="C35"/>
  <c r="C41"/>
  <c r="C46"/>
  <c r="C36"/>
  <c r="M45"/>
  <c r="M35"/>
  <c r="M46"/>
  <c r="M36"/>
  <c r="M40"/>
  <c r="M41"/>
  <c r="H45"/>
  <c r="H40"/>
  <c r="H35"/>
  <c r="H46"/>
  <c r="H36"/>
  <c r="H41"/>
  <c r="DD27" i="4"/>
  <c r="DV26"/>
  <c r="CS23" i="82"/>
  <c r="CU23" s="1"/>
  <c r="AS25" i="4"/>
  <c r="Y24"/>
  <c r="D4" i="201" s="1"/>
  <c r="AD23" i="78"/>
  <c r="AF23" s="1"/>
  <c r="AG23" s="1"/>
  <c r="CL23" i="82"/>
  <c r="CN23" s="1"/>
  <c r="AG22"/>
  <c r="AK22" i="78"/>
  <c r="AW15" i="76"/>
  <c r="BA16"/>
  <c r="AS22" i="78"/>
  <c r="AN22" i="82"/>
  <c r="AL19" i="47"/>
  <c r="AM18"/>
  <c r="J17" i="46" s="1"/>
  <c r="DI19" i="76"/>
  <c r="DM20"/>
  <c r="E18"/>
  <c r="I19"/>
  <c r="B23" i="78"/>
  <c r="B23" i="82"/>
  <c r="AZ23"/>
  <c r="BG23" i="78"/>
  <c r="DE22"/>
  <c r="CR22" i="82"/>
  <c r="AP19" i="76"/>
  <c r="AT20"/>
  <c r="AL18" i="82"/>
  <c r="AQ18" i="78"/>
  <c r="BC20" i="76"/>
  <c r="AY19"/>
  <c r="Q19" i="47"/>
  <c r="R18"/>
  <c r="E17" i="46" s="1"/>
  <c r="AY23" i="82"/>
  <c r="BC23" s="1"/>
  <c r="BE23" s="1"/>
  <c r="BF23" i="78"/>
  <c r="BJ23" s="1"/>
  <c r="BL23" s="1"/>
  <c r="BM23" s="1"/>
  <c r="BJ19" i="76"/>
  <c r="BF18"/>
  <c r="AC22" i="78"/>
  <c r="Z22" i="82"/>
  <c r="CC22"/>
  <c r="CN22" i="78"/>
  <c r="Y19" i="47"/>
  <c r="Z18"/>
  <c r="G17" i="46" s="1"/>
  <c r="DU19" i="76"/>
  <c r="DQ18"/>
  <c r="DH18"/>
  <c r="DL19"/>
  <c r="DG19"/>
  <c r="DK19" s="1"/>
  <c r="CH22" i="82"/>
  <c r="CT22" i="78"/>
  <c r="BI15" i="105"/>
  <c r="BI23"/>
  <c r="BI8"/>
  <c r="BI16"/>
  <c r="BI4"/>
  <c r="BI38"/>
  <c r="BI19"/>
  <c r="BI12"/>
  <c r="BI41"/>
  <c r="BI37"/>
  <c r="BI36"/>
  <c r="BI9"/>
  <c r="BI7"/>
  <c r="BI18"/>
  <c r="BI13"/>
  <c r="BI21"/>
  <c r="BI24"/>
  <c r="BI14"/>
  <c r="BI22"/>
  <c r="BI39"/>
  <c r="BI11"/>
  <c r="BI6"/>
  <c r="BI20"/>
  <c r="BI17"/>
  <c r="BI10"/>
  <c r="BI5"/>
  <c r="BI40"/>
  <c r="BI35"/>
  <c r="BI34"/>
  <c r="BI33"/>
  <c r="BI32"/>
  <c r="BI31"/>
  <c r="BI30"/>
  <c r="BI29"/>
  <c r="BI28"/>
  <c r="BI27"/>
  <c r="Z19" i="76"/>
  <c r="V18"/>
  <c r="M20" i="61"/>
  <c r="M21" i="60"/>
  <c r="M21" i="59" s="1"/>
  <c r="X22" i="7" s="1"/>
  <c r="Z22" i="78"/>
  <c r="W22" i="82"/>
  <c r="EM4" i="3"/>
  <c r="EM5"/>
  <c r="EM20"/>
  <c r="EM12"/>
  <c r="EM17"/>
  <c r="EM18"/>
  <c r="EM8"/>
  <c r="EM7"/>
  <c r="EM13"/>
  <c r="EM16"/>
  <c r="EM9"/>
  <c r="EM14"/>
  <c r="EM23"/>
  <c r="EM11"/>
  <c r="EM10"/>
  <c r="EM15"/>
  <c r="EM22"/>
  <c r="EM21"/>
  <c r="EM19"/>
  <c r="EM6"/>
  <c r="EN24"/>
  <c r="EN56" s="1"/>
  <c r="EL56"/>
  <c r="CJ22" i="82"/>
  <c r="CV22" i="78"/>
  <c r="D21"/>
  <c r="D21" i="82"/>
  <c r="C23"/>
  <c r="C23" i="78"/>
  <c r="BS21" i="76"/>
  <c r="BO20"/>
  <c r="BN21"/>
  <c r="BR21" s="1"/>
  <c r="DW20"/>
  <c r="DS19"/>
  <c r="CX23" i="78"/>
  <c r="CZ23" s="1"/>
  <c r="DA23" s="1"/>
  <c r="DI22" i="4" s="1"/>
  <c r="DK22" s="1"/>
  <c r="I18" i="47"/>
  <c r="C17" i="46" s="1"/>
  <c r="H19" i="47"/>
  <c r="K12" i="76"/>
  <c r="C10" i="64"/>
  <c r="U18" i="47"/>
  <c r="V17"/>
  <c r="F16" i="46" s="1"/>
  <c r="CI21" i="82"/>
  <c r="CU21" i="78"/>
  <c r="CB22" i="82"/>
  <c r="CM22" i="78"/>
  <c r="AB22"/>
  <c r="Y22" i="82"/>
  <c r="BX17" i="76"/>
  <c r="CB18"/>
  <c r="AS21" i="82"/>
  <c r="AY21" i="78"/>
  <c r="AK20" i="76"/>
  <c r="AG19"/>
  <c r="DD20"/>
  <c r="CZ19"/>
  <c r="CP21" i="82"/>
  <c r="DC21" i="78"/>
  <c r="DC20" i="76"/>
  <c r="CY19"/>
  <c r="Q21" i="82"/>
  <c r="S21" i="78"/>
  <c r="AF19" i="76"/>
  <c r="AJ20"/>
  <c r="AD20"/>
  <c r="AH20" s="1"/>
  <c r="BG20" i="82"/>
  <c r="BJ20" s="1"/>
  <c r="BL20" s="1"/>
  <c r="BO20" i="78"/>
  <c r="D20" i="76"/>
  <c r="H21"/>
  <c r="C21"/>
  <c r="G21" s="1"/>
  <c r="AA23" i="82"/>
  <c r="AC23" s="1"/>
  <c r="DG20" i="76"/>
  <c r="DK20" s="1"/>
  <c r="BC24" i="82"/>
  <c r="BE24" s="1"/>
  <c r="BJ24" i="78"/>
  <c r="BL24" s="1"/>
  <c r="BM24" s="1"/>
  <c r="BI25" i="105"/>
  <c r="D55" i="7"/>
  <c r="C61"/>
  <c r="C62"/>
  <c r="BB24" i="4"/>
  <c r="CU24"/>
  <c r="DD24"/>
  <c r="AA24"/>
  <c r="I8" i="58"/>
  <c r="P10" i="7"/>
  <c r="Q10" s="1"/>
  <c r="BN10" i="10" s="1"/>
  <c r="BR10" s="1"/>
  <c r="BM35" i="82"/>
  <c r="BV35" i="78"/>
  <c r="CF32" i="76"/>
  <c r="CJ33"/>
  <c r="BN35" i="82"/>
  <c r="BW35" i="78"/>
  <c r="CG32" i="76"/>
  <c r="CK33"/>
  <c r="BO35" i="82"/>
  <c r="BX35" i="78"/>
  <c r="CH32" i="76"/>
  <c r="CL33"/>
  <c r="BP35" i="82"/>
  <c r="BY35" i="78"/>
  <c r="CI32" i="76"/>
  <c r="CM33"/>
  <c r="C13" i="55"/>
  <c r="G14" i="9"/>
  <c r="AH11" i="62"/>
  <c r="C12"/>
  <c r="E12" i="55"/>
  <c r="Q13" i="9"/>
  <c r="AJ10" i="62"/>
  <c r="E11"/>
  <c r="N13" i="55"/>
  <c r="BJ14" i="9"/>
  <c r="AS11" i="62"/>
  <c r="N12"/>
  <c r="BQ36" i="82"/>
  <c r="BS36" s="1"/>
  <c r="AC9" i="76"/>
  <c r="E7" i="64"/>
  <c r="AU19" i="47"/>
  <c r="AV18"/>
  <c r="L17" i="46" s="1"/>
  <c r="AI8" i="47"/>
  <c r="I7" i="46" s="1"/>
  <c r="AH9" i="47"/>
  <c r="AO23" i="82"/>
  <c r="AQ23" s="1"/>
  <c r="C21" i="58"/>
  <c r="C22" i="57"/>
  <c r="D23" i="7"/>
  <c r="E23" s="1"/>
  <c r="L23" i="10" s="1"/>
  <c r="P23" s="1"/>
  <c r="AQ20" i="47"/>
  <c r="AR19"/>
  <c r="K18" i="46" s="1"/>
  <c r="AT23" i="78"/>
  <c r="AV23" s="1"/>
  <c r="AW23" s="1"/>
  <c r="DF23"/>
  <c r="DH23" s="1"/>
  <c r="DI23" s="1"/>
  <c r="DR22" i="4" s="1"/>
  <c r="DT22" s="1"/>
  <c r="AE20" i="47"/>
  <c r="H19" i="46" s="1"/>
  <c r="AD21" i="47"/>
  <c r="M20"/>
  <c r="D19" i="46" s="1"/>
  <c r="L21" i="47"/>
  <c r="Y29" i="4"/>
  <c r="D3" i="56"/>
  <c r="C3"/>
  <c r="AV23" i="82"/>
  <c r="AX23" s="1"/>
  <c r="W7" i="63"/>
  <c r="E8"/>
  <c r="U6"/>
  <c r="C7"/>
  <c r="M9" i="11" s="1"/>
  <c r="AF8" i="63"/>
  <c r="N9"/>
  <c r="DG14" i="11"/>
  <c r="DM14"/>
  <c r="DJ13" i="10" s="1"/>
  <c r="DK14" i="11"/>
  <c r="AK12"/>
  <c r="AF12" s="1"/>
  <c r="AJ11" i="10" s="1"/>
  <c r="R11" i="11"/>
  <c r="O10" i="10" s="1"/>
  <c r="S10" s="1"/>
  <c r="L11" i="11"/>
  <c r="Q10" i="10" s="1"/>
  <c r="P11" i="11"/>
  <c r="DN13"/>
  <c r="DI13" s="1"/>
  <c r="AE11"/>
  <c r="S10"/>
  <c r="N10" s="1"/>
  <c r="R9" i="10" s="1"/>
  <c r="DH12" i="11"/>
  <c r="AE13" i="12"/>
  <c r="AF13" s="1"/>
  <c r="AE13" i="13"/>
  <c r="AF13" s="1"/>
  <c r="AJ13" i="11"/>
  <c r="AG12" i="10" s="1"/>
  <c r="AK12" s="1"/>
  <c r="AD13" i="11"/>
  <c r="AI12" i="10" s="1"/>
  <c r="AH13" i="11"/>
  <c r="AH12" i="10" s="1"/>
  <c r="O11" i="12"/>
  <c r="P11" s="1"/>
  <c r="O11" i="13"/>
  <c r="P11" s="1"/>
  <c r="U4" i="62"/>
  <c r="T3"/>
  <c r="D3" s="1"/>
  <c r="D4"/>
  <c r="D4" i="55" s="1"/>
  <c r="C8" i="53"/>
  <c r="O7" i="50"/>
  <c r="DQ7" i="4"/>
  <c r="AW5" i="51"/>
  <c r="O6" i="49"/>
  <c r="AL12" i="11"/>
  <c r="AT13"/>
  <c r="CL8"/>
  <c r="CI7" i="10" s="1"/>
  <c r="CH8" i="11"/>
  <c r="CJ8"/>
  <c r="CE6"/>
  <c r="CM7"/>
  <c r="CF7" s="1"/>
  <c r="CN6"/>
  <c r="CV7"/>
  <c r="CO7" s="1"/>
  <c r="CT6" i="10" s="1"/>
  <c r="BH19" i="76"/>
  <c r="BL20"/>
  <c r="BE20"/>
  <c r="BI20" s="1"/>
  <c r="R22" i="82"/>
  <c r="T22" i="78"/>
  <c r="AA20" i="76"/>
  <c r="W19"/>
  <c r="U20"/>
  <c r="Y20" s="1"/>
  <c r="BZ16"/>
  <c r="CD17"/>
  <c r="BI19" i="82"/>
  <c r="BQ19" i="78"/>
  <c r="AX19" i="76"/>
  <c r="AV20"/>
  <c r="AZ20" s="1"/>
  <c r="BB20"/>
  <c r="S20"/>
  <c r="O19"/>
  <c r="BK10" i="13"/>
  <c r="BL10" s="1"/>
  <c r="BK10" i="12"/>
  <c r="BL10" s="1"/>
  <c r="I22" i="82"/>
  <c r="J22" i="78"/>
  <c r="K22" i="82"/>
  <c r="L22" i="78"/>
  <c r="E19" i="82"/>
  <c r="E19" i="78"/>
  <c r="AD22" i="82"/>
  <c r="AH22" i="78"/>
  <c r="CI8" i="12"/>
  <c r="CJ8" s="1"/>
  <c r="CI8" i="13"/>
  <c r="CJ8" s="1"/>
  <c r="BS10"/>
  <c r="BT10" s="1"/>
  <c r="BS10" i="12"/>
  <c r="BT10" s="1"/>
  <c r="CA22" i="82"/>
  <c r="CL22" i="78"/>
  <c r="DE20" i="76"/>
  <c r="DA19"/>
  <c r="CX20"/>
  <c r="DB20" s="1"/>
  <c r="BT22" i="82"/>
  <c r="BX22" s="1"/>
  <c r="BZ22" s="1"/>
  <c r="CD22" i="78"/>
  <c r="CR19" i="76"/>
  <c r="CV20"/>
  <c r="CO20"/>
  <c r="CS20" s="1"/>
  <c r="BM8" i="11"/>
  <c r="BU9"/>
  <c r="BT10"/>
  <c r="BQ9" i="10" s="1"/>
  <c r="BU9" s="1"/>
  <c r="BP10" i="11"/>
  <c r="BT9" i="10" s="1"/>
  <c r="BR10" i="11"/>
  <c r="CO22" i="82"/>
  <c r="DB22" i="78"/>
  <c r="DR19" i="76"/>
  <c r="DP20"/>
  <c r="DT20" s="1"/>
  <c r="DV20"/>
  <c r="CP23" i="78"/>
  <c r="CR23" s="1"/>
  <c r="CS23" s="1"/>
  <c r="CZ22" i="4" s="1"/>
  <c r="DB22" s="1"/>
  <c r="M23" i="82"/>
  <c r="O23" s="1"/>
  <c r="AL23" i="78"/>
  <c r="AN23" s="1"/>
  <c r="AO23" s="1"/>
  <c r="V23"/>
  <c r="X23" s="1"/>
  <c r="Y23" s="1"/>
  <c r="W22" i="4" s="1"/>
  <c r="Y22" s="1"/>
  <c r="AS14" i="11"/>
  <c r="AP13" i="10" s="1"/>
  <c r="AT13" s="1"/>
  <c r="AO14" i="11"/>
  <c r="AS13" i="10" s="1"/>
  <c r="AQ14" i="11"/>
  <c r="AQ13" i="10" s="1"/>
  <c r="CU8" i="11"/>
  <c r="CR7" i="10" s="1"/>
  <c r="CV7" s="1"/>
  <c r="CQ8" i="11"/>
  <c r="CU7" i="10" s="1"/>
  <c r="CS8" i="11"/>
  <c r="CS7" i="10" s="1"/>
  <c r="AR22" i="82"/>
  <c r="AX22" i="78"/>
  <c r="AU22" i="82"/>
  <c r="BA22" i="78"/>
  <c r="P22" i="82"/>
  <c r="R22" i="78"/>
  <c r="V22" s="1"/>
  <c r="X22" s="1"/>
  <c r="Y22" s="1"/>
  <c r="W21" i="4" s="1"/>
  <c r="Y21" s="1"/>
  <c r="BV8" i="11"/>
  <c r="CD9"/>
  <c r="CC10"/>
  <c r="BZ9" i="10" s="1"/>
  <c r="CD9" s="1"/>
  <c r="CA10" i="11"/>
  <c r="CA9" i="10" s="1"/>
  <c r="BY10" i="11"/>
  <c r="CC9" i="10" s="1"/>
  <c r="BF19" i="82"/>
  <c r="BN19" i="78"/>
  <c r="AK22" i="82"/>
  <c r="AP22" i="78"/>
  <c r="AM22" i="82"/>
  <c r="AR22" i="78"/>
  <c r="L22" i="82"/>
  <c r="M22" i="78"/>
  <c r="AM14" i="12"/>
  <c r="AN14" s="1"/>
  <c r="AM14" i="13"/>
  <c r="AN14" s="1"/>
  <c r="N19" i="76"/>
  <c r="R20"/>
  <c r="L20"/>
  <c r="P20" s="1"/>
  <c r="J17"/>
  <c r="F16"/>
  <c r="AF22" i="82"/>
  <c r="AJ22" i="78"/>
  <c r="AS20" i="76"/>
  <c r="AO19"/>
  <c r="AM20"/>
  <c r="AQ20" s="1"/>
  <c r="CD22" i="82"/>
  <c r="CO22" i="78"/>
  <c r="BW22" i="82"/>
  <c r="CG22" i="78"/>
  <c r="CQ22" i="82"/>
  <c r="DD22" i="78"/>
  <c r="CE23" i="82"/>
  <c r="CG23" s="1"/>
  <c r="N23" i="78"/>
  <c r="P23" s="1"/>
  <c r="Q23" s="1"/>
  <c r="AH23" i="82"/>
  <c r="AJ23" s="1"/>
  <c r="T23"/>
  <c r="V23" s="1"/>
  <c r="BR20" i="78"/>
  <c r="BT20" s="1"/>
  <c r="BU20" s="1"/>
  <c r="DM28" i="4"/>
  <c r="I28"/>
  <c r="BI18" i="47"/>
  <c r="O17" i="46" s="1"/>
  <c r="BH19" i="47"/>
  <c r="BE19"/>
  <c r="N18" i="46" s="1"/>
  <c r="BD20" i="47"/>
  <c r="AZ19"/>
  <c r="M18" i="46" s="1"/>
  <c r="AY20" i="47"/>
  <c r="E19"/>
  <c r="B18" i="46" s="1"/>
  <c r="D20" i="47"/>
  <c r="AR18" i="76" l="1"/>
  <c r="AN17"/>
  <c r="AI5" i="11"/>
  <c r="E3" i="53"/>
  <c r="BI21" i="78"/>
  <c r="BB21" i="82"/>
  <c r="CF19" i="78"/>
  <c r="BV19" i="82"/>
  <c r="N10" i="64"/>
  <c r="DF12" i="76"/>
  <c r="J33" i="230"/>
  <c r="AQ56" i="9"/>
  <c r="AS53"/>
  <c r="N11" i="53"/>
  <c r="N10" i="56"/>
  <c r="AB5" i="11"/>
  <c r="AA5" s="1"/>
  <c r="X4" i="10" s="1"/>
  <c r="U20" i="78"/>
  <c r="S20" i="82"/>
  <c r="AI20" i="78"/>
  <c r="AE20" i="82"/>
  <c r="J22"/>
  <c r="M22" s="1"/>
  <c r="O22" s="1"/>
  <c r="K22" i="78"/>
  <c r="BK19" i="76"/>
  <c r="BG18"/>
  <c r="AE19"/>
  <c r="AI20"/>
  <c r="CE22" i="78"/>
  <c r="BU22" i="82"/>
  <c r="BQ18" i="76"/>
  <c r="BU19"/>
  <c r="DN16"/>
  <c r="DJ15"/>
  <c r="AJ24" i="4"/>
  <c r="AB18" i="76"/>
  <c r="X17"/>
  <c r="CK18" i="82"/>
  <c r="CW18" i="78"/>
  <c r="CQ16" i="76"/>
  <c r="CU17"/>
  <c r="M19"/>
  <c r="Q20"/>
  <c r="AT21" i="82"/>
  <c r="AZ21" i="78"/>
  <c r="AA22"/>
  <c r="X22" i="82"/>
  <c r="AA22" s="1"/>
  <c r="AC22" s="1"/>
  <c r="CT20" i="76"/>
  <c r="CP19"/>
  <c r="U7" i="11"/>
  <c r="W7"/>
  <c r="Y7"/>
  <c r="AB6"/>
  <c r="AA6" s="1"/>
  <c r="X5" i="10" s="1"/>
  <c r="AA29" i="4"/>
  <c r="D9" i="201"/>
  <c r="U30" i="4"/>
  <c r="D10" i="207"/>
  <c r="BE30" i="4"/>
  <c r="BI30" s="1"/>
  <c r="H10" i="207"/>
  <c r="L28" i="4"/>
  <c r="P28" s="1"/>
  <c r="C8" i="207"/>
  <c r="AV28" i="4"/>
  <c r="AZ28" s="1"/>
  <c r="G8" i="207"/>
  <c r="AD28" i="4"/>
  <c r="AH28" s="1"/>
  <c r="E8" i="207"/>
  <c r="BW28" i="4"/>
  <c r="CA28" s="1"/>
  <c r="J8" i="207"/>
  <c r="CC27" i="4"/>
  <c r="J7" i="201"/>
  <c r="BB27" i="4"/>
  <c r="G7" i="201"/>
  <c r="R27" i="4"/>
  <c r="C7" i="201"/>
  <c r="BK29" i="4"/>
  <c r="H9" i="201"/>
  <c r="E56" i="4"/>
  <c r="G24"/>
  <c r="AJ27"/>
  <c r="E7" i="201"/>
  <c r="AS26" i="4"/>
  <c r="F6" i="201"/>
  <c r="CU27" i="4"/>
  <c r="L7" i="201"/>
  <c r="C29" i="4"/>
  <c r="G29" s="1"/>
  <c r="B9" i="201" s="1"/>
  <c r="B9" i="207"/>
  <c r="CX29" i="4"/>
  <c r="DB29" s="1"/>
  <c r="M9" i="201" s="1"/>
  <c r="M9" i="207"/>
  <c r="DG29" i="4"/>
  <c r="DK29" s="1"/>
  <c r="N9" i="201" s="1"/>
  <c r="N9" i="207"/>
  <c r="DP28" i="4"/>
  <c r="DT28" s="1"/>
  <c r="O8" i="201" s="1"/>
  <c r="O8" i="207"/>
  <c r="CF29" i="4"/>
  <c r="K9" i="207"/>
  <c r="CO28" i="4"/>
  <c r="CS28" s="1"/>
  <c r="L8" i="207"/>
  <c r="AM27" i="4"/>
  <c r="AQ27" s="1"/>
  <c r="F7" i="207"/>
  <c r="B45" i="214"/>
  <c r="B40"/>
  <c r="B35"/>
  <c r="B46"/>
  <c r="B36"/>
  <c r="B41"/>
  <c r="DD28" i="4"/>
  <c r="DV27"/>
  <c r="F23" i="78"/>
  <c r="H23" s="1"/>
  <c r="I23" s="1"/>
  <c r="E22" i="4" s="1"/>
  <c r="G22" s="1"/>
  <c r="B22" i="82"/>
  <c r="B22" i="78"/>
  <c r="AG18" i="76"/>
  <c r="AK19"/>
  <c r="K11"/>
  <c r="C9" i="64"/>
  <c r="BO19" i="76"/>
  <c r="BS20"/>
  <c r="BN20"/>
  <c r="BR20" s="1"/>
  <c r="CL21" i="13"/>
  <c r="CL21" i="12"/>
  <c r="CL16"/>
  <c r="CL16" i="13"/>
  <c r="CL5"/>
  <c r="CL5" i="12"/>
  <c r="V17" i="76"/>
  <c r="Z18"/>
  <c r="CT20" i="78"/>
  <c r="CH20" i="82"/>
  <c r="CP20"/>
  <c r="DC20" i="78"/>
  <c r="AS20" i="82"/>
  <c r="AY20" i="78"/>
  <c r="Q20" i="47"/>
  <c r="R19"/>
  <c r="E18" i="46" s="1"/>
  <c r="DM19" i="76"/>
  <c r="DI18"/>
  <c r="AL20" i="47"/>
  <c r="AM19"/>
  <c r="J18" i="46" s="1"/>
  <c r="AW14" i="76"/>
  <c r="BA15"/>
  <c r="CT21" i="78"/>
  <c r="CH21" i="82"/>
  <c r="CB21"/>
  <c r="CM21" i="78"/>
  <c r="CC21" i="82"/>
  <c r="CN21" i="78"/>
  <c r="CB17" i="76"/>
  <c r="BX16"/>
  <c r="BF22" i="78"/>
  <c r="AY22" i="82"/>
  <c r="CL19" i="13"/>
  <c r="CL19" i="12"/>
  <c r="CL8" i="13"/>
  <c r="CL8" i="12"/>
  <c r="M19" i="61"/>
  <c r="M20" i="60"/>
  <c r="M20" i="59" s="1"/>
  <c r="X21" i="7" s="1"/>
  <c r="CJ21" i="82"/>
  <c r="CV21" i="78"/>
  <c r="AL17" i="82"/>
  <c r="AQ17" i="78"/>
  <c r="C22" i="82"/>
  <c r="C22" i="78"/>
  <c r="W21" i="82"/>
  <c r="Z21" i="78"/>
  <c r="Z21" i="82"/>
  <c r="AC21" i="78"/>
  <c r="U19" i="47"/>
  <c r="V18"/>
  <c r="F17" i="46" s="1"/>
  <c r="DS18" i="76"/>
  <c r="DW19"/>
  <c r="AZ22" i="82"/>
  <c r="BG22" i="78"/>
  <c r="CL22" i="13"/>
  <c r="CL22" i="12"/>
  <c r="CL23"/>
  <c r="CL23" i="13"/>
  <c r="CL13"/>
  <c r="CL13" i="12"/>
  <c r="CL17"/>
  <c r="CL17" i="13"/>
  <c r="CL4"/>
  <c r="CL4" i="12"/>
  <c r="Q20" i="82"/>
  <c r="S20" i="78"/>
  <c r="CI20" i="82"/>
  <c r="CU20" i="78"/>
  <c r="AY18" i="76"/>
  <c r="BC19"/>
  <c r="AG21" i="82"/>
  <c r="AK21" i="78"/>
  <c r="D20" i="82"/>
  <c r="D20" i="78"/>
  <c r="CL22" i="82"/>
  <c r="CN22" s="1"/>
  <c r="F23"/>
  <c r="H23" s="1"/>
  <c r="AD22" i="78"/>
  <c r="AF22" s="1"/>
  <c r="AG22" s="1"/>
  <c r="CL11" i="12"/>
  <c r="CL11" i="13"/>
  <c r="CL18" i="12"/>
  <c r="CL18" i="13"/>
  <c r="AF18" i="76"/>
  <c r="AJ19"/>
  <c r="CL10" i="13"/>
  <c r="CL10" i="12"/>
  <c r="CL9" i="13"/>
  <c r="CL9" i="12"/>
  <c r="CL20" i="13"/>
  <c r="CL20" i="12"/>
  <c r="DQ17" i="76"/>
  <c r="DU18"/>
  <c r="BJ18"/>
  <c r="BF17"/>
  <c r="H20"/>
  <c r="D19"/>
  <c r="C20"/>
  <c r="G20" s="1"/>
  <c r="AB21" i="78"/>
  <c r="Y21" i="82"/>
  <c r="DC19" i="76"/>
  <c r="CY18"/>
  <c r="DD19"/>
  <c r="CZ18"/>
  <c r="BG19" i="82"/>
  <c r="BO19" i="78"/>
  <c r="BR19" s="1"/>
  <c r="BT19" s="1"/>
  <c r="BU19" s="1"/>
  <c r="H20" i="47"/>
  <c r="I19"/>
  <c r="C18" i="46" s="1"/>
  <c r="CR21" i="82"/>
  <c r="DE21" i="78"/>
  <c r="CL6" i="12"/>
  <c r="CL6" i="13"/>
  <c r="CL15" i="12"/>
  <c r="CL15" i="13"/>
  <c r="CL14" i="12"/>
  <c r="CL14" i="13"/>
  <c r="CL7"/>
  <c r="CL7" i="12"/>
  <c r="CL12" i="13"/>
  <c r="CL12" i="12"/>
  <c r="DH17" i="76"/>
  <c r="DL18"/>
  <c r="Y20" i="47"/>
  <c r="Z19"/>
  <c r="G18" i="46" s="1"/>
  <c r="AS21" i="78"/>
  <c r="AN21" i="82"/>
  <c r="AP18" i="76"/>
  <c r="AT19"/>
  <c r="I18"/>
  <c r="E17"/>
  <c r="BW17"/>
  <c r="CA17" s="1"/>
  <c r="BF18" i="82" s="1"/>
  <c r="CX22" i="78"/>
  <c r="CZ22" s="1"/>
  <c r="DA22" s="1"/>
  <c r="DI21" i="4" s="1"/>
  <c r="DK21" s="1"/>
  <c r="N12" i="55"/>
  <c r="BJ13" i="9"/>
  <c r="AS10" i="62"/>
  <c r="N11"/>
  <c r="E11" i="55"/>
  <c r="Q12" i="9"/>
  <c r="AJ9" i="62"/>
  <c r="E10"/>
  <c r="C12" i="55"/>
  <c r="G13" i="9"/>
  <c r="AH10" i="62"/>
  <c r="C11"/>
  <c r="BP34" i="82"/>
  <c r="BY34" i="78"/>
  <c r="CI31" i="76"/>
  <c r="CM32"/>
  <c r="BO34" i="82"/>
  <c r="BX34" i="78"/>
  <c r="CH31" i="76"/>
  <c r="CL32"/>
  <c r="BN34" i="82"/>
  <c r="BW34" i="78"/>
  <c r="CG31" i="76"/>
  <c r="CK32"/>
  <c r="BM34" i="82"/>
  <c r="BV34" i="78"/>
  <c r="BZ34" s="1"/>
  <c r="CB34" s="1"/>
  <c r="CF31" i="76"/>
  <c r="CJ32"/>
  <c r="I7" i="58"/>
  <c r="P9" i="7"/>
  <c r="Q9" s="1"/>
  <c r="BN9" i="10" s="1"/>
  <c r="BR9" s="1"/>
  <c r="BZ35" i="78"/>
  <c r="CB35" s="1"/>
  <c r="BQ35" i="82"/>
  <c r="BS35" s="1"/>
  <c r="E6" i="64"/>
  <c r="AC8" i="76"/>
  <c r="AU20" i="47"/>
  <c r="AV19"/>
  <c r="L18" i="46" s="1"/>
  <c r="AH10" i="47"/>
  <c r="AI9"/>
  <c r="I8" i="46" s="1"/>
  <c r="C63" i="7"/>
  <c r="C64" s="1"/>
  <c r="N62" s="1"/>
  <c r="BJ19" i="82"/>
  <c r="BL19" s="1"/>
  <c r="C20" i="58"/>
  <c r="C21" i="57"/>
  <c r="D22" i="7"/>
  <c r="E22" s="1"/>
  <c r="L22" i="10" s="1"/>
  <c r="P22" s="1"/>
  <c r="AR20" i="47"/>
  <c r="K19" i="46" s="1"/>
  <c r="AQ21" i="47"/>
  <c r="Y30" i="4"/>
  <c r="L22" i="47"/>
  <c r="M21"/>
  <c r="D20" i="46" s="1"/>
  <c r="AD22" i="47"/>
  <c r="AE21"/>
  <c r="H20" i="46" s="1"/>
  <c r="AH22" i="82"/>
  <c r="AJ22" s="1"/>
  <c r="T22"/>
  <c r="V22" s="1"/>
  <c r="D3" i="55"/>
  <c r="D3" i="53"/>
  <c r="AE12" i="13"/>
  <c r="AF12" s="1"/>
  <c r="AE12" i="12"/>
  <c r="AF12" s="1"/>
  <c r="DN12" i="11"/>
  <c r="AK11"/>
  <c r="AF7" i="63"/>
  <c r="N8"/>
  <c r="U5"/>
  <c r="C6"/>
  <c r="M8" i="11" s="1"/>
  <c r="W6" i="63"/>
  <c r="E7"/>
  <c r="P10" i="11"/>
  <c r="R10"/>
  <c r="O9" i="10" s="1"/>
  <c r="S9" s="1"/>
  <c r="L10" i="11"/>
  <c r="Q9" i="10" s="1"/>
  <c r="DG13" i="11"/>
  <c r="DK13"/>
  <c r="DM13"/>
  <c r="DJ12" i="10" s="1"/>
  <c r="O10" i="12"/>
  <c r="P10" s="1"/>
  <c r="O10" i="13"/>
  <c r="P10" s="1"/>
  <c r="AD12" i="11"/>
  <c r="AI11" i="10" s="1"/>
  <c r="AH12" i="11"/>
  <c r="AH11" i="10" s="1"/>
  <c r="AJ12" i="11"/>
  <c r="AG11" i="10" s="1"/>
  <c r="AK11" s="1"/>
  <c r="DH11" i="11"/>
  <c r="S9"/>
  <c r="N9" s="1"/>
  <c r="R8" i="10" s="1"/>
  <c r="AE10" i="11"/>
  <c r="U3" i="62"/>
  <c r="C7" i="53"/>
  <c r="O5" i="49"/>
  <c r="AW4" i="51"/>
  <c r="O4" i="49" s="1"/>
  <c r="O6" i="50"/>
  <c r="DQ6" i="4"/>
  <c r="AO18" i="76"/>
  <c r="AM19"/>
  <c r="AQ19" s="1"/>
  <c r="AS19"/>
  <c r="J16"/>
  <c r="F15"/>
  <c r="I21" i="82"/>
  <c r="J21" i="78"/>
  <c r="R19" i="76"/>
  <c r="N18"/>
  <c r="L19"/>
  <c r="P19" s="1"/>
  <c r="BS9" i="13"/>
  <c r="BT9" s="1"/>
  <c r="BS9" i="12"/>
  <c r="BT9" s="1"/>
  <c r="BV7" i="11"/>
  <c r="CD8"/>
  <c r="CI7" i="12"/>
  <c r="CJ7" s="1"/>
  <c r="CI7" i="13"/>
  <c r="CJ7" s="1"/>
  <c r="CO21" i="82"/>
  <c r="DB21" i="78"/>
  <c r="BK9" i="13"/>
  <c r="BL9" s="1"/>
  <c r="BK9" i="12"/>
  <c r="BL9" s="1"/>
  <c r="BR9" i="11"/>
  <c r="BP9"/>
  <c r="BT8" i="10" s="1"/>
  <c r="BT9" i="11"/>
  <c r="BQ8" i="10" s="1"/>
  <c r="BU8" s="1"/>
  <c r="BW21" i="82"/>
  <c r="CG21" i="78"/>
  <c r="DA18" i="76"/>
  <c r="DE19"/>
  <c r="CX19"/>
  <c r="DB19" s="1"/>
  <c r="L21" i="82"/>
  <c r="M21" i="78"/>
  <c r="AM21" i="82"/>
  <c r="AR21" i="78"/>
  <c r="AX18" i="76"/>
  <c r="BB19"/>
  <c r="AV19"/>
  <c r="AZ19" s="1"/>
  <c r="P21" i="82"/>
  <c r="R21" i="78"/>
  <c r="R21" i="82"/>
  <c r="T21" i="78"/>
  <c r="AU21" i="82"/>
  <c r="BA21" i="78"/>
  <c r="CN5" i="11"/>
  <c r="CV6"/>
  <c r="AS13"/>
  <c r="AP12" i="10" s="1"/>
  <c r="AT12" s="1"/>
  <c r="AQ13" i="11"/>
  <c r="AQ12" i="10" s="1"/>
  <c r="AO13" i="11"/>
  <c r="AS12" i="10" s="1"/>
  <c r="AT22" i="78"/>
  <c r="AV22" s="1"/>
  <c r="AW22" s="1"/>
  <c r="BB22"/>
  <c r="BD22" s="1"/>
  <c r="BE22" s="1"/>
  <c r="BG21" i="4" s="1"/>
  <c r="BI21" s="1"/>
  <c r="DF22" i="78"/>
  <c r="DH22" s="1"/>
  <c r="DI22" s="1"/>
  <c r="DR21" i="4" s="1"/>
  <c r="DT21" s="1"/>
  <c r="CH22" i="78"/>
  <c r="CJ22" s="1"/>
  <c r="CK22" s="1"/>
  <c r="CP22"/>
  <c r="CR22" s="1"/>
  <c r="CS22" s="1"/>
  <c r="CZ21" i="4" s="1"/>
  <c r="DB21" s="1"/>
  <c r="AL22" i="78"/>
  <c r="AN22" s="1"/>
  <c r="AO22" s="1"/>
  <c r="N22"/>
  <c r="P22" s="1"/>
  <c r="Q22" s="1"/>
  <c r="AD21" i="82"/>
  <c r="AH21" i="78"/>
  <c r="AF21" i="82"/>
  <c r="AJ21" i="78"/>
  <c r="E18" i="82"/>
  <c r="E18" i="78"/>
  <c r="K21" i="82"/>
  <c r="L21" i="78"/>
  <c r="CC9" i="11"/>
  <c r="BZ8" i="10" s="1"/>
  <c r="CD8" s="1"/>
  <c r="CA9" i="11"/>
  <c r="CA8" i="10" s="1"/>
  <c r="BY9" i="11"/>
  <c r="CC8" i="10" s="1"/>
  <c r="AM13" i="12"/>
  <c r="AN13" s="1"/>
  <c r="AM13" i="13"/>
  <c r="AN13" s="1"/>
  <c r="CQ21" i="82"/>
  <c r="DD21" i="78"/>
  <c r="DR18" i="76"/>
  <c r="DV19"/>
  <c r="DP19"/>
  <c r="DT19" s="1"/>
  <c r="BU8" i="11"/>
  <c r="BN8" s="1"/>
  <c r="BS7" i="10" s="1"/>
  <c r="BM7" i="11"/>
  <c r="BT21" i="82"/>
  <c r="BX21" s="1"/>
  <c r="BZ21" s="1"/>
  <c r="CD21" i="78"/>
  <c r="CR18" i="76"/>
  <c r="CV19"/>
  <c r="CO19"/>
  <c r="CS19" s="1"/>
  <c r="CA21" i="82"/>
  <c r="CL21" i="78"/>
  <c r="CD21" i="82"/>
  <c r="CO21" i="78"/>
  <c r="O18" i="76"/>
  <c r="S19"/>
  <c r="AK21" i="82"/>
  <c r="AP21" i="78"/>
  <c r="BI18" i="82"/>
  <c r="BQ18" i="78"/>
  <c r="CD16" i="76"/>
  <c r="BZ15"/>
  <c r="W18"/>
  <c r="AA19"/>
  <c r="U19"/>
  <c r="Y19" s="1"/>
  <c r="AR21" i="82"/>
  <c r="AX21" i="78"/>
  <c r="BL19" i="76"/>
  <c r="BH18"/>
  <c r="BE19"/>
  <c r="BI19" s="1"/>
  <c r="CU7" i="11"/>
  <c r="CR6" i="10" s="1"/>
  <c r="CV6" s="1"/>
  <c r="CS7" i="11"/>
  <c r="CS6" i="10" s="1"/>
  <c r="CQ7" i="11"/>
  <c r="CU6" i="10" s="1"/>
  <c r="CL7" i="11"/>
  <c r="CI6" i="10" s="1"/>
  <c r="CH7" i="11"/>
  <c r="CJ7"/>
  <c r="CE5"/>
  <c r="CM6"/>
  <c r="AT12"/>
  <c r="AM12" s="1"/>
  <c r="AR11" i="10" s="1"/>
  <c r="AL11" i="11"/>
  <c r="AO22" i="82"/>
  <c r="AQ22" s="1"/>
  <c r="BW9" i="11"/>
  <c r="CB8" i="10" s="1"/>
  <c r="AV22" i="82"/>
  <c r="AX22" s="1"/>
  <c r="CS22"/>
  <c r="CU22" s="1"/>
  <c r="BN9" i="11"/>
  <c r="BS8" i="10" s="1"/>
  <c r="CE22" i="82"/>
  <c r="CG22" s="1"/>
  <c r="AM13" i="11"/>
  <c r="AR12" i="10" s="1"/>
  <c r="E20" i="47"/>
  <c r="B19" i="46" s="1"/>
  <c r="D21" i="47"/>
  <c r="AZ20"/>
  <c r="M19" i="46" s="1"/>
  <c r="AY21" i="47"/>
  <c r="BE20"/>
  <c r="N19" i="46" s="1"/>
  <c r="BD21" i="47"/>
  <c r="BH20"/>
  <c r="BI19"/>
  <c r="O18" i="46" s="1"/>
  <c r="I29" i="4"/>
  <c r="DM29"/>
  <c r="DV28"/>
  <c r="J21" i="82" l="1"/>
  <c r="K21" i="78"/>
  <c r="N21" s="1"/>
  <c r="P21" s="1"/>
  <c r="Q21" s="1"/>
  <c r="BQ17" i="76"/>
  <c r="BU18"/>
  <c r="AI19"/>
  <c r="AE18"/>
  <c r="AN16"/>
  <c r="AR17"/>
  <c r="CU16"/>
  <c r="CQ15"/>
  <c r="BI20" i="78"/>
  <c r="BB20" i="82"/>
  <c r="AA21" i="78"/>
  <c r="X21" i="82"/>
  <c r="AA21" s="1"/>
  <c r="AC21" s="1"/>
  <c r="N10" i="53"/>
  <c r="N9" i="56"/>
  <c r="J45" i="230"/>
  <c r="J35"/>
  <c r="J43"/>
  <c r="J38"/>
  <c r="J40"/>
  <c r="J48"/>
  <c r="M18" i="76"/>
  <c r="Q19"/>
  <c r="DN15"/>
  <c r="DJ14"/>
  <c r="BK18"/>
  <c r="BG17"/>
  <c r="F69" i="9"/>
  <c r="F68"/>
  <c r="F70" s="1"/>
  <c r="AS56"/>
  <c r="DF11" i="76"/>
  <c r="N9" i="64"/>
  <c r="AI19" i="78"/>
  <c r="AE19" i="82"/>
  <c r="BN18" i="78"/>
  <c r="AD19" i="76"/>
  <c r="AH19" s="1"/>
  <c r="Z20" i="78" s="1"/>
  <c r="CE21"/>
  <c r="CH21" s="1"/>
  <c r="CJ21" s="1"/>
  <c r="CK21" s="1"/>
  <c r="BU21" i="82"/>
  <c r="U19" i="78"/>
  <c r="S19" i="82"/>
  <c r="U6" i="11"/>
  <c r="W6"/>
  <c r="Y6"/>
  <c r="CP18" i="76"/>
  <c r="CT19"/>
  <c r="CF18" i="78"/>
  <c r="BV18" i="82"/>
  <c r="AB17" i="76"/>
  <c r="X16"/>
  <c r="CW17" i="78"/>
  <c r="CK17" i="82"/>
  <c r="AZ20" i="78"/>
  <c r="AT20" i="82"/>
  <c r="U5" i="11"/>
  <c r="W5"/>
  <c r="Y5"/>
  <c r="DD29" i="4"/>
  <c r="BC22" i="82"/>
  <c r="BE22" s="1"/>
  <c r="DG30" i="4"/>
  <c r="DK30" s="1"/>
  <c r="N10" i="201" s="1"/>
  <c r="N10" i="207"/>
  <c r="C30" i="4"/>
  <c r="G30" s="1"/>
  <c r="B10" i="201" s="1"/>
  <c r="B10" i="207"/>
  <c r="DP29" i="4"/>
  <c r="DT29" s="1"/>
  <c r="O9" i="201" s="1"/>
  <c r="O9" i="207"/>
  <c r="CO29" i="4"/>
  <c r="CS29" s="1"/>
  <c r="L9" i="207"/>
  <c r="AV29" i="4"/>
  <c r="AZ29" s="1"/>
  <c r="G9" i="207"/>
  <c r="L29" i="4"/>
  <c r="P29" s="1"/>
  <c r="C9" i="207"/>
  <c r="AS27" i="4"/>
  <c r="F7" i="201"/>
  <c r="CU28" i="4"/>
  <c r="L8" i="201"/>
  <c r="CC28" i="4"/>
  <c r="J8" i="201"/>
  <c r="AJ28" i="4"/>
  <c r="E8" i="201"/>
  <c r="BB28" i="4"/>
  <c r="G8" i="201"/>
  <c r="R28" i="4"/>
  <c r="C8" i="201"/>
  <c r="BK30" i="4"/>
  <c r="H10" i="201"/>
  <c r="BJ22" i="78"/>
  <c r="BL22" s="1"/>
  <c r="BM22" s="1"/>
  <c r="F22"/>
  <c r="H22" s="1"/>
  <c r="I22" s="1"/>
  <c r="E21" i="4" s="1"/>
  <c r="G21" s="1"/>
  <c r="CX30"/>
  <c r="DB30" s="1"/>
  <c r="M10" i="201" s="1"/>
  <c r="M10" i="207"/>
  <c r="BE31" i="4"/>
  <c r="BI31" s="1"/>
  <c r="H11" i="207"/>
  <c r="U31" i="4"/>
  <c r="D11" i="207"/>
  <c r="AA30" i="4"/>
  <c r="D10" i="201"/>
  <c r="CF30" i="4"/>
  <c r="K10" i="207"/>
  <c r="CC35" i="78"/>
  <c r="CH34" i="4" s="1"/>
  <c r="K14" i="214"/>
  <c r="CC34" i="78"/>
  <c r="CH33" i="4" s="1"/>
  <c r="K13" i="214"/>
  <c r="AM28" i="4"/>
  <c r="AQ28" s="1"/>
  <c r="F8" i="207"/>
  <c r="BW29" i="4"/>
  <c r="CA29" s="1"/>
  <c r="J9" i="207"/>
  <c r="AD29" i="4"/>
  <c r="AH29" s="1"/>
  <c r="E9" i="207"/>
  <c r="I24" i="4"/>
  <c r="B4" i="201"/>
  <c r="CC20" i="82"/>
  <c r="CN20" i="78"/>
  <c r="AF17" i="76"/>
  <c r="AJ18"/>
  <c r="DW18"/>
  <c r="DS17"/>
  <c r="BG18" i="82"/>
  <c r="BJ18" s="1"/>
  <c r="BL18" s="1"/>
  <c r="BO18" i="78"/>
  <c r="AW13" i="76"/>
  <c r="BA14"/>
  <c r="CJ20" i="82"/>
  <c r="CV20" i="78"/>
  <c r="K10" i="76"/>
  <c r="C8" i="64"/>
  <c r="CU19" i="78"/>
  <c r="CI19" i="82"/>
  <c r="DU17" i="76"/>
  <c r="DQ16"/>
  <c r="Y20" i="82"/>
  <c r="AB20" i="78"/>
  <c r="DE20"/>
  <c r="CR20" i="82"/>
  <c r="CB16" i="76"/>
  <c r="BX15"/>
  <c r="BW15" s="1"/>
  <c r="CA15" s="1"/>
  <c r="AL16" i="82"/>
  <c r="AQ16" i="78"/>
  <c r="DM18" i="76"/>
  <c r="DI17"/>
  <c r="BO18"/>
  <c r="BS19"/>
  <c r="BN19"/>
  <c r="BR19" s="1"/>
  <c r="D19" i="78"/>
  <c r="D19" i="82"/>
  <c r="AT18" i="76"/>
  <c r="AP17"/>
  <c r="Y21" i="47"/>
  <c r="Z20"/>
  <c r="G19" i="46" s="1"/>
  <c r="DC18" i="76"/>
  <c r="CY17"/>
  <c r="B21" i="82"/>
  <c r="B21" i="78"/>
  <c r="AS19" i="82"/>
  <c r="AY19" i="78"/>
  <c r="AN20" i="82"/>
  <c r="AS20" i="78"/>
  <c r="Q19" i="82"/>
  <c r="S19" i="78"/>
  <c r="AY21" i="82"/>
  <c r="BF21" i="78"/>
  <c r="CX20"/>
  <c r="CZ20" s="1"/>
  <c r="DA20" s="1"/>
  <c r="DI19" i="4" s="1"/>
  <c r="DK19" s="1"/>
  <c r="CL20" i="82"/>
  <c r="CN20" s="1"/>
  <c r="BB21" i="78"/>
  <c r="BD21" s="1"/>
  <c r="BE21" s="1"/>
  <c r="BG20" i="4" s="1"/>
  <c r="BI20" s="1"/>
  <c r="AD21" i="78"/>
  <c r="AF21" s="1"/>
  <c r="AG21" s="1"/>
  <c r="CL21" i="82"/>
  <c r="CN21" s="1"/>
  <c r="F22"/>
  <c r="H22" s="1"/>
  <c r="I17" i="76"/>
  <c r="E16"/>
  <c r="AG20" i="82"/>
  <c r="AK20" i="78"/>
  <c r="DH16" i="76"/>
  <c r="DL17"/>
  <c r="BF16"/>
  <c r="BJ17"/>
  <c r="CZ17"/>
  <c r="DD18"/>
  <c r="C21" i="82"/>
  <c r="C21" i="78"/>
  <c r="AK18" i="76"/>
  <c r="AG17"/>
  <c r="I20" i="47"/>
  <c r="C19" i="46" s="1"/>
  <c r="H21" i="47"/>
  <c r="CB20" i="82"/>
  <c r="CM20" i="78"/>
  <c r="H19" i="76"/>
  <c r="D18"/>
  <c r="C19"/>
  <c r="G19" s="1"/>
  <c r="CP19" i="82"/>
  <c r="DC19" i="78"/>
  <c r="W20" i="82"/>
  <c r="BC18" i="76"/>
  <c r="AY17"/>
  <c r="U20" i="47"/>
  <c r="V19"/>
  <c r="F18" i="46" s="1"/>
  <c r="M18" i="61"/>
  <c r="M19" i="60"/>
  <c r="M19" i="59" s="1"/>
  <c r="X20" i="7" s="1"/>
  <c r="AM20" i="47"/>
  <c r="J19" i="46" s="1"/>
  <c r="AL21" i="47"/>
  <c r="Q21"/>
  <c r="R20"/>
  <c r="E19" i="46" s="1"/>
  <c r="V16" i="76"/>
  <c r="Z17"/>
  <c r="AZ21" i="82"/>
  <c r="BG21" i="78"/>
  <c r="AC20"/>
  <c r="Z20" i="82"/>
  <c r="AV21"/>
  <c r="AX21" s="1"/>
  <c r="BW16" i="76"/>
  <c r="CA16" s="1"/>
  <c r="DG18"/>
  <c r="DK18" s="1"/>
  <c r="CX21" i="78"/>
  <c r="CZ21" s="1"/>
  <c r="DA21" s="1"/>
  <c r="DI20" i="4" s="1"/>
  <c r="DK20" s="1"/>
  <c r="N63" i="7"/>
  <c r="AC38" s="1"/>
  <c r="K36"/>
  <c r="I6" i="58"/>
  <c r="P8" i="7"/>
  <c r="Q8" s="1"/>
  <c r="BN8" i="10" s="1"/>
  <c r="BR8" s="1"/>
  <c r="BM33" i="82"/>
  <c r="BV33" i="78"/>
  <c r="CF30" i="76"/>
  <c r="CJ31"/>
  <c r="BN33" i="82"/>
  <c r="BW33" i="78"/>
  <c r="CG30" i="76"/>
  <c r="CK31"/>
  <c r="BO33" i="82"/>
  <c r="BX33" i="78"/>
  <c r="CH30" i="76"/>
  <c r="CL31"/>
  <c r="BP33" i="82"/>
  <c r="BY33" i="78"/>
  <c r="CI30" i="76"/>
  <c r="CM31"/>
  <c r="C11" i="55"/>
  <c r="G12" i="9"/>
  <c r="AH9" i="62"/>
  <c r="C10"/>
  <c r="E10" i="55"/>
  <c r="Q11" i="9"/>
  <c r="AJ8" i="62"/>
  <c r="E9"/>
  <c r="N11" i="55"/>
  <c r="BJ12" i="9"/>
  <c r="AS9" i="62"/>
  <c r="N10"/>
  <c r="BQ34" i="82"/>
  <c r="BS34" s="1"/>
  <c r="AC7" i="76"/>
  <c r="E5" i="64"/>
  <c r="AI10" i="47"/>
  <c r="I9" i="46" s="1"/>
  <c r="AH11" i="47"/>
  <c r="AU21"/>
  <c r="AV20"/>
  <c r="L19" i="46" s="1"/>
  <c r="G28" i="7"/>
  <c r="C21"/>
  <c r="C21" i="10" s="1"/>
  <c r="G21" s="1"/>
  <c r="C50" i="7"/>
  <c r="I28"/>
  <c r="AC44"/>
  <c r="I48"/>
  <c r="O23"/>
  <c r="BE23" i="10" s="1"/>
  <c r="BI23" s="1"/>
  <c r="G21" i="7"/>
  <c r="U21" i="10" s="1"/>
  <c r="Y21" s="1"/>
  <c r="AA14" i="7"/>
  <c r="U38"/>
  <c r="W40"/>
  <c r="AA15"/>
  <c r="K26"/>
  <c r="C20" i="57"/>
  <c r="D21" i="7"/>
  <c r="E21" s="1"/>
  <c r="L21" i="10" s="1"/>
  <c r="P21" s="1"/>
  <c r="C19" i="58"/>
  <c r="AQ22" i="47"/>
  <c r="AR21"/>
  <c r="K20" i="46" s="1"/>
  <c r="AE22" i="47"/>
  <c r="H21" i="46" s="1"/>
  <c r="AD23" i="47"/>
  <c r="M22"/>
  <c r="D21" i="46" s="1"/>
  <c r="L23" i="47"/>
  <c r="Y31" i="4"/>
  <c r="AT21" i="78"/>
  <c r="AV21" s="1"/>
  <c r="AW21" s="1"/>
  <c r="AE11" i="12"/>
  <c r="AF11" s="1"/>
  <c r="AE11" i="13"/>
  <c r="AF11" s="1"/>
  <c r="W5" i="63"/>
  <c r="E6"/>
  <c r="U4"/>
  <c r="C5"/>
  <c r="M7" i="11" s="1"/>
  <c r="AF6" i="63"/>
  <c r="N7"/>
  <c r="AJ11" i="11"/>
  <c r="AG10" i="10" s="1"/>
  <c r="AK10" s="1"/>
  <c r="AH11" i="11"/>
  <c r="AH10" i="10" s="1"/>
  <c r="AD11" i="11"/>
  <c r="AI10" i="10" s="1"/>
  <c r="DK12" i="11"/>
  <c r="DM12"/>
  <c r="DJ11" i="10" s="1"/>
  <c r="DG12" i="11"/>
  <c r="AK10"/>
  <c r="R9"/>
  <c r="O8" i="10" s="1"/>
  <c r="S8" s="1"/>
  <c r="L9" i="11"/>
  <c r="Q8" i="10" s="1"/>
  <c r="P9" i="11"/>
  <c r="DN11"/>
  <c r="DI11" s="1"/>
  <c r="O9" i="12"/>
  <c r="P9" s="1"/>
  <c r="O9" i="13"/>
  <c r="P9" s="1"/>
  <c r="AE9" i="11"/>
  <c r="S8"/>
  <c r="N8" s="1"/>
  <c r="R7" i="10" s="1"/>
  <c r="DH10" i="11"/>
  <c r="AF11"/>
  <c r="AJ10" i="10" s="1"/>
  <c r="DI12" i="11"/>
  <c r="C6" i="53"/>
  <c r="DQ5" i="4"/>
  <c r="O5" i="50"/>
  <c r="DQ4" i="4"/>
  <c r="O4" i="50"/>
  <c r="AS12" i="11"/>
  <c r="AP11" i="10" s="1"/>
  <c r="AT11" s="1"/>
  <c r="AO12" i="11"/>
  <c r="AS11" i="10" s="1"/>
  <c r="AQ12" i="11"/>
  <c r="AQ11" i="10" s="1"/>
  <c r="CM5" i="11"/>
  <c r="AR20" i="82"/>
  <c r="AX20" i="78"/>
  <c r="AU20" i="82"/>
  <c r="BA20" i="78"/>
  <c r="R20" i="82"/>
  <c r="T20" i="78"/>
  <c r="BF17" i="82"/>
  <c r="BN17" i="78"/>
  <c r="BI17" i="82"/>
  <c r="BQ17" i="78"/>
  <c r="L20" i="82"/>
  <c r="M20" i="78"/>
  <c r="BT20" i="82"/>
  <c r="BX20" s="1"/>
  <c r="BZ20" s="1"/>
  <c r="CD20" i="78"/>
  <c r="CV18" i="76"/>
  <c r="CR17"/>
  <c r="BM6" i="11"/>
  <c r="BU7"/>
  <c r="BN7" s="1"/>
  <c r="BS6" i="10" s="1"/>
  <c r="BT8" i="11"/>
  <c r="BQ7" i="10" s="1"/>
  <c r="BU7" s="1"/>
  <c r="BP8" i="11"/>
  <c r="BT7" i="10" s="1"/>
  <c r="BR8" i="11"/>
  <c r="CQ20" i="82"/>
  <c r="DD20" i="78"/>
  <c r="BS8" i="13"/>
  <c r="BT8" s="1"/>
  <c r="BS8" i="12"/>
  <c r="BT8" s="1"/>
  <c r="AM12"/>
  <c r="AN12" s="1"/>
  <c r="AM12" i="13"/>
  <c r="AN12" s="1"/>
  <c r="CU6" i="11"/>
  <c r="CR5" i="10" s="1"/>
  <c r="CV5" s="1"/>
  <c r="CQ6" i="11"/>
  <c r="CU5" i="10" s="1"/>
  <c r="CS6" i="11"/>
  <c r="CS5" i="10" s="1"/>
  <c r="AK20" i="82"/>
  <c r="AP20" i="78"/>
  <c r="AX17" i="76"/>
  <c r="AV18"/>
  <c r="AZ18" s="1"/>
  <c r="BB18"/>
  <c r="CA20" i="82"/>
  <c r="CL20" i="78"/>
  <c r="DE18" i="76"/>
  <c r="DA17"/>
  <c r="CX18"/>
  <c r="DB18" s="1"/>
  <c r="BK8" i="13"/>
  <c r="BL8" s="1"/>
  <c r="BK8" i="12"/>
  <c r="BL8" s="1"/>
  <c r="CC8" i="11"/>
  <c r="BZ7" i="10" s="1"/>
  <c r="CD7" s="1"/>
  <c r="BY8" i="11"/>
  <c r="CC7" i="10" s="1"/>
  <c r="CA8" i="11"/>
  <c r="CA7" i="10" s="1"/>
  <c r="I20" i="82"/>
  <c r="J20" i="78"/>
  <c r="K20" i="82"/>
  <c r="L20" i="78"/>
  <c r="E17" i="82"/>
  <c r="E17" i="78"/>
  <c r="AD20" i="82"/>
  <c r="AH20" i="78"/>
  <c r="CP21"/>
  <c r="CR21" s="1"/>
  <c r="CS21" s="1"/>
  <c r="CZ20" i="4" s="1"/>
  <c r="DB20" s="1"/>
  <c r="AL21" i="78"/>
  <c r="AN21" s="1"/>
  <c r="AO21" s="1"/>
  <c r="V21"/>
  <c r="X21" s="1"/>
  <c r="Y21" s="1"/>
  <c r="W20" i="4" s="1"/>
  <c r="Y20" s="1"/>
  <c r="BR18" i="78"/>
  <c r="BT18" s="1"/>
  <c r="BU18" s="1"/>
  <c r="AO21" i="82"/>
  <c r="AQ21" s="1"/>
  <c r="CS21"/>
  <c r="CU21" s="1"/>
  <c r="M21"/>
  <c r="O21" s="1"/>
  <c r="AL10" i="11"/>
  <c r="AT11"/>
  <c r="AM11" s="1"/>
  <c r="AR10" i="10" s="1"/>
  <c r="CH6" i="11"/>
  <c r="CJ6"/>
  <c r="CL6"/>
  <c r="CI5" i="10" s="1"/>
  <c r="CI6" i="12"/>
  <c r="CJ6" s="1"/>
  <c r="CI6" i="13"/>
  <c r="CJ6" s="1"/>
  <c r="BH17" i="76"/>
  <c r="BL18"/>
  <c r="BE18"/>
  <c r="BI18" s="1"/>
  <c r="P20" i="82"/>
  <c r="T20" s="1"/>
  <c r="V20" s="1"/>
  <c r="R20" i="78"/>
  <c r="W17" i="76"/>
  <c r="AA18"/>
  <c r="U18"/>
  <c r="Y18" s="1"/>
  <c r="BZ14"/>
  <c r="CD15"/>
  <c r="S18"/>
  <c r="O17"/>
  <c r="BW20" i="82"/>
  <c r="CG20" i="78"/>
  <c r="CO20" i="82"/>
  <c r="DB20" i="78"/>
  <c r="DR17" i="76"/>
  <c r="DP18"/>
  <c r="DT18" s="1"/>
  <c r="DV18"/>
  <c r="CV5" i="11"/>
  <c r="CO5" s="1"/>
  <c r="CT4" i="10" s="1"/>
  <c r="AM20" i="82"/>
  <c r="AR20" i="78"/>
  <c r="CD20" i="82"/>
  <c r="CO20" i="78"/>
  <c r="CD7" i="11"/>
  <c r="BV6"/>
  <c r="N17" i="76"/>
  <c r="R18"/>
  <c r="F14"/>
  <c r="J15"/>
  <c r="AF20" i="82"/>
  <c r="AJ20" i="78"/>
  <c r="AO17" i="76"/>
  <c r="AS18"/>
  <c r="AM18"/>
  <c r="AQ18" s="1"/>
  <c r="CF6" i="11"/>
  <c r="CE21" i="82"/>
  <c r="CG21" s="1"/>
  <c r="AH21"/>
  <c r="AJ21" s="1"/>
  <c r="CO6" i="11"/>
  <c r="CT5" i="10" s="1"/>
  <c r="T21" i="82"/>
  <c r="V21" s="1"/>
  <c r="DF21" i="78"/>
  <c r="DH21" s="1"/>
  <c r="DI21" s="1"/>
  <c r="DR20" i="4" s="1"/>
  <c r="DT20" s="1"/>
  <c r="BW8" i="11"/>
  <c r="CB7" i="10" s="1"/>
  <c r="DV29" i="4"/>
  <c r="BE21" i="47"/>
  <c r="N20" i="46" s="1"/>
  <c r="BD22" i="47"/>
  <c r="AZ21"/>
  <c r="M20" i="46" s="1"/>
  <c r="AY22" i="47"/>
  <c r="E21"/>
  <c r="B20" i="46" s="1"/>
  <c r="D22" i="47"/>
  <c r="BH21"/>
  <c r="BI20"/>
  <c r="O19" i="46" s="1"/>
  <c r="DM30" i="4"/>
  <c r="DD30"/>
  <c r="I30"/>
  <c r="DJ13" i="76" l="1"/>
  <c r="DN14"/>
  <c r="CU15"/>
  <c r="CQ14"/>
  <c r="AI18"/>
  <c r="AE17"/>
  <c r="AB16"/>
  <c r="X15"/>
  <c r="CE20" i="78"/>
  <c r="BU20" i="82"/>
  <c r="AZ19" i="78"/>
  <c r="AT19" i="82"/>
  <c r="Q18" i="76"/>
  <c r="M17"/>
  <c r="AN15"/>
  <c r="AR16"/>
  <c r="N8" i="64"/>
  <c r="DF10" i="76"/>
  <c r="CK16" i="82"/>
  <c r="CW16" i="78"/>
  <c r="BV17" i="82"/>
  <c r="CF17" i="78"/>
  <c r="X20" i="82"/>
  <c r="AA20" i="78"/>
  <c r="AD20" s="1"/>
  <c r="AF20" s="1"/>
  <c r="AG20" s="1"/>
  <c r="C26" i="7"/>
  <c r="Y39"/>
  <c r="Y25"/>
  <c r="Q41"/>
  <c r="I21" i="229" s="1"/>
  <c r="Y27" i="7"/>
  <c r="W25"/>
  <c r="M33"/>
  <c r="AA38"/>
  <c r="N18" i="229" s="1"/>
  <c r="Y49" i="7"/>
  <c r="AD18" i="76"/>
  <c r="AH18" s="1"/>
  <c r="O7" i="7"/>
  <c r="BE7" i="10" s="1"/>
  <c r="BI7" s="1"/>
  <c r="O20" i="7"/>
  <c r="BE20" i="10" s="1"/>
  <c r="BI20" s="1"/>
  <c r="Q46" i="7"/>
  <c r="I26" i="229" s="1"/>
  <c r="U30" i="7"/>
  <c r="C41"/>
  <c r="Y33"/>
  <c r="M13" i="229" s="1"/>
  <c r="M51" i="7"/>
  <c r="G31" i="229" s="1"/>
  <c r="I43" i="7"/>
  <c r="I49"/>
  <c r="O16"/>
  <c r="BE16" i="10" s="1"/>
  <c r="BI16" s="1"/>
  <c r="U13" i="7"/>
  <c r="CF13" i="10" s="1"/>
  <c r="CJ13" s="1"/>
  <c r="CM13" s="1"/>
  <c r="CA13" i="12" s="1"/>
  <c r="I35" i="7"/>
  <c r="I25"/>
  <c r="S27"/>
  <c r="J7" i="229" s="1"/>
  <c r="G24" i="7"/>
  <c r="D4" i="229" s="1"/>
  <c r="U18" i="78"/>
  <c r="S18" i="82"/>
  <c r="CT18" i="76"/>
  <c r="CP17"/>
  <c r="BQ16"/>
  <c r="BU17"/>
  <c r="BG16"/>
  <c r="BK17"/>
  <c r="K20" i="78"/>
  <c r="J20" i="82"/>
  <c r="N9" i="53"/>
  <c r="N8" i="56"/>
  <c r="AE18" i="82"/>
  <c r="AI18" i="78"/>
  <c r="BB19" i="82"/>
  <c r="BI19" i="78"/>
  <c r="E36" i="7"/>
  <c r="W47"/>
  <c r="S46"/>
  <c r="J26" i="229" s="1"/>
  <c r="O37" i="7"/>
  <c r="K48"/>
  <c r="G31"/>
  <c r="O53"/>
  <c r="H33" i="229" s="1"/>
  <c r="L18" i="76"/>
  <c r="P18" s="1"/>
  <c r="CO18"/>
  <c r="CS18" s="1"/>
  <c r="AA7" i="7"/>
  <c r="AA32"/>
  <c r="DG32" i="10" s="1"/>
  <c r="DK32" s="1"/>
  <c r="O18" i="7"/>
  <c r="BE18" i="10" s="1"/>
  <c r="BI18" s="1"/>
  <c r="M40" i="7"/>
  <c r="C32"/>
  <c r="Y32"/>
  <c r="CX32" i="10" s="1"/>
  <c r="DB32" s="1"/>
  <c r="W32" i="7"/>
  <c r="L12" i="229" s="1"/>
  <c r="E32" i="7"/>
  <c r="C5"/>
  <c r="C5" i="10" s="1"/>
  <c r="G5" s="1"/>
  <c r="Q27" i="7"/>
  <c r="BN27" i="10" s="1"/>
  <c r="AA41" i="7"/>
  <c r="N21" i="229" s="1"/>
  <c r="I27" i="7"/>
  <c r="C9"/>
  <c r="C9" i="10" s="1"/>
  <c r="G9" s="1"/>
  <c r="W33" i="7"/>
  <c r="CO33" i="10" s="1"/>
  <c r="AA18" i="7"/>
  <c r="DP30" i="4"/>
  <c r="DT30" s="1"/>
  <c r="O10" i="201" s="1"/>
  <c r="O10" i="207"/>
  <c r="C31" i="4"/>
  <c r="G31" s="1"/>
  <c r="B11" i="201" s="1"/>
  <c r="B11" i="207"/>
  <c r="CX31" i="4"/>
  <c r="DB31" s="1"/>
  <c r="M11" i="201" s="1"/>
  <c r="M11" i="207"/>
  <c r="DG31" i="4"/>
  <c r="DK31" s="1"/>
  <c r="N11" i="201" s="1"/>
  <c r="N11" i="207"/>
  <c r="CF31" i="4"/>
  <c r="K11" i="207"/>
  <c r="C26" i="10"/>
  <c r="G26" s="1"/>
  <c r="B6" i="229"/>
  <c r="CX39" i="10"/>
  <c r="DB39" s="1"/>
  <c r="M19" i="229"/>
  <c r="L36" i="10"/>
  <c r="C16" i="229"/>
  <c r="CX25" i="10"/>
  <c r="DB25" s="1"/>
  <c r="M5" i="229"/>
  <c r="CF30" i="10"/>
  <c r="CJ30" s="1"/>
  <c r="K10" i="229"/>
  <c r="CO47" i="10"/>
  <c r="L27" i="229"/>
  <c r="C41" i="10"/>
  <c r="G41" s="1"/>
  <c r="B21" i="229"/>
  <c r="BN41" i="10"/>
  <c r="CX27"/>
  <c r="DB27" s="1"/>
  <c r="M7" i="229"/>
  <c r="BW46" i="10"/>
  <c r="AD43"/>
  <c r="E23" i="229"/>
  <c r="CO25" i="10"/>
  <c r="L5" i="229"/>
  <c r="AD49" i="10"/>
  <c r="E29" i="229"/>
  <c r="BE37" i="10"/>
  <c r="BI37" s="1"/>
  <c r="H17" i="229"/>
  <c r="AV33" i="10"/>
  <c r="G13" i="229"/>
  <c r="AM48" i="10"/>
  <c r="F28" i="229"/>
  <c r="AD35" i="10"/>
  <c r="E15" i="229"/>
  <c r="DG38" i="10"/>
  <c r="DK38" s="1"/>
  <c r="AD25"/>
  <c r="E5" i="229"/>
  <c r="U31" i="10"/>
  <c r="Y31" s="1"/>
  <c r="D11" i="229"/>
  <c r="CX49" i="10"/>
  <c r="DB49" s="1"/>
  <c r="M29" i="229"/>
  <c r="AD30" i="4"/>
  <c r="AH30" s="1"/>
  <c r="E10" i="207"/>
  <c r="AM29" i="4"/>
  <c r="AQ29" s="1"/>
  <c r="F9" i="207"/>
  <c r="L30" i="4"/>
  <c r="P30" s="1"/>
  <c r="C10" i="207"/>
  <c r="AJ29" i="4"/>
  <c r="E9" i="201"/>
  <c r="CC29" i="4"/>
  <c r="J9" i="201"/>
  <c r="AS28" i="4"/>
  <c r="F8" i="201"/>
  <c r="BK31" i="4"/>
  <c r="H11" i="201"/>
  <c r="R29" i="4"/>
  <c r="C9" i="201"/>
  <c r="BB29" i="4"/>
  <c r="G9" i="201"/>
  <c r="CU29" i="4"/>
  <c r="L9" i="201"/>
  <c r="BC21" i="82"/>
  <c r="BE21" s="1"/>
  <c r="AA31" i="4"/>
  <c r="D11" i="201"/>
  <c r="U32" i="4"/>
  <c r="D12" i="207"/>
  <c r="BE32" i="4"/>
  <c r="BI32" s="1"/>
  <c r="H12" i="207"/>
  <c r="AM26" i="10"/>
  <c r="F6" i="229"/>
  <c r="CO40" i="10"/>
  <c r="L20" i="229"/>
  <c r="AV40" i="10"/>
  <c r="G20" i="229"/>
  <c r="CF38" i="10"/>
  <c r="CJ38" s="1"/>
  <c r="K18" i="229"/>
  <c r="C32" i="10"/>
  <c r="G32" s="1"/>
  <c r="B12" i="229"/>
  <c r="M12"/>
  <c r="CO32" i="10"/>
  <c r="L32"/>
  <c r="C12" i="229"/>
  <c r="AD48" i="10"/>
  <c r="E28" i="229"/>
  <c r="DP44" i="10"/>
  <c r="DT44" s="1"/>
  <c r="O24" i="229"/>
  <c r="AD28" i="10"/>
  <c r="E8" i="229"/>
  <c r="DG41" i="10"/>
  <c r="DK41" s="1"/>
  <c r="C50"/>
  <c r="G50" s="1"/>
  <c r="B30" i="229"/>
  <c r="AD27" i="10"/>
  <c r="E7" i="229"/>
  <c r="U28" i="10"/>
  <c r="Y28" s="1"/>
  <c r="D8" i="229"/>
  <c r="CO30" i="4"/>
  <c r="CS30" s="1"/>
  <c r="L10" i="207"/>
  <c r="L13" i="229"/>
  <c r="AM36" i="10"/>
  <c r="F16" i="229"/>
  <c r="DP38" i="10"/>
  <c r="DT38" s="1"/>
  <c r="O18" i="229"/>
  <c r="BW30" i="4"/>
  <c r="CA30" s="1"/>
  <c r="J10" i="207"/>
  <c r="AV30" i="4"/>
  <c r="AZ30" s="1"/>
  <c r="G10" i="207"/>
  <c r="K47" i="214"/>
  <c r="K37"/>
  <c r="K42"/>
  <c r="BJ21" i="78"/>
  <c r="BL21" s="1"/>
  <c r="BM21" s="1"/>
  <c r="AY16" i="76"/>
  <c r="BC17"/>
  <c r="B20" i="78"/>
  <c r="B20" i="82"/>
  <c r="CU18" i="78"/>
  <c r="CI18" i="82"/>
  <c r="DM17" i="76"/>
  <c r="DI16"/>
  <c r="DG16" s="1"/>
  <c r="DK16" s="1"/>
  <c r="Q22" i="47"/>
  <c r="R21"/>
  <c r="E20" i="46" s="1"/>
  <c r="U21" i="47"/>
  <c r="V20"/>
  <c r="F19" i="46" s="1"/>
  <c r="CT19" i="78"/>
  <c r="CH19" i="82"/>
  <c r="V15" i="76"/>
  <c r="Z16"/>
  <c r="M18" i="60"/>
  <c r="M18" i="59" s="1"/>
  <c r="X19" i="7" s="1"/>
  <c r="Y19" s="1"/>
  <c r="CX19" i="10" s="1"/>
  <c r="DB19" s="1"/>
  <c r="M17" i="61"/>
  <c r="AS19" i="78"/>
  <c r="AN19" i="82"/>
  <c r="H18" i="76"/>
  <c r="D17"/>
  <c r="C18"/>
  <c r="G18" s="1"/>
  <c r="I21" i="47"/>
  <c r="C20" i="46" s="1"/>
  <c r="H22" i="47"/>
  <c r="AK17" i="76"/>
  <c r="AG16"/>
  <c r="CC19" i="82"/>
  <c r="CN19" i="78"/>
  <c r="AS18" i="82"/>
  <c r="AY18" i="78"/>
  <c r="DH15" i="76"/>
  <c r="DL16"/>
  <c r="D18" i="82"/>
  <c r="D18" i="78"/>
  <c r="DC17" i="76"/>
  <c r="CY16"/>
  <c r="AP16"/>
  <c r="AT17"/>
  <c r="BF20" i="78"/>
  <c r="AY20" i="82"/>
  <c r="CJ19"/>
  <c r="CV19" i="78"/>
  <c r="BG17" i="82"/>
  <c r="BO17" i="78"/>
  <c r="CP18" i="82"/>
  <c r="DC18" i="78"/>
  <c r="AW12" i="76"/>
  <c r="BA13"/>
  <c r="DE19" i="78"/>
  <c r="CR19" i="82"/>
  <c r="W19"/>
  <c r="Z19" i="78"/>
  <c r="F21" i="82"/>
  <c r="H21" s="1"/>
  <c r="V20" i="78"/>
  <c r="X20" s="1"/>
  <c r="Y20" s="1"/>
  <c r="W19" i="4" s="1"/>
  <c r="Y19" s="1"/>
  <c r="DG17" i="76"/>
  <c r="DK17" s="1"/>
  <c r="AA20" i="82"/>
  <c r="AC20" s="1"/>
  <c r="Q18"/>
  <c r="S18" i="78"/>
  <c r="AL22" i="47"/>
  <c r="AM21"/>
  <c r="J20" i="46" s="1"/>
  <c r="E15" i="76"/>
  <c r="I16"/>
  <c r="Z21" i="47"/>
  <c r="G20" i="46" s="1"/>
  <c r="Y22" i="47"/>
  <c r="BX14" i="76"/>
  <c r="BX13" s="1"/>
  <c r="CB15"/>
  <c r="DQ15"/>
  <c r="DU16"/>
  <c r="C7" i="64"/>
  <c r="K9" i="76"/>
  <c r="AL15" i="82"/>
  <c r="AQ15" i="78"/>
  <c r="DS16" i="76"/>
  <c r="DW17"/>
  <c r="BO17"/>
  <c r="BS18"/>
  <c r="BN18"/>
  <c r="BR18" s="1"/>
  <c r="AF16"/>
  <c r="AJ17"/>
  <c r="AD17"/>
  <c r="AH17" s="1"/>
  <c r="C20" i="82"/>
  <c r="C20" i="78"/>
  <c r="Z19" i="82"/>
  <c r="AC19" i="78"/>
  <c r="DD17" i="76"/>
  <c r="CZ16"/>
  <c r="BJ16"/>
  <c r="BF15"/>
  <c r="CB19" i="82"/>
  <c r="CM19" i="78"/>
  <c r="AG19" i="82"/>
  <c r="AK19" i="78"/>
  <c r="AZ20" i="82"/>
  <c r="BG20" i="78"/>
  <c r="Y19" i="82"/>
  <c r="AB19" i="78"/>
  <c r="F21"/>
  <c r="H21" s="1"/>
  <c r="I21" s="1"/>
  <c r="E20" i="4" s="1"/>
  <c r="G20" s="1"/>
  <c r="AH20" i="82"/>
  <c r="AJ20" s="1"/>
  <c r="O8" i="7"/>
  <c r="BE8" i="10" s="1"/>
  <c r="BI8" s="1"/>
  <c r="AC9" i="7"/>
  <c r="DP9" i="10" s="1"/>
  <c r="DT9" s="1"/>
  <c r="AC27" i="7"/>
  <c r="O7" i="229" s="1"/>
  <c r="Y45" i="7"/>
  <c r="G7"/>
  <c r="U7" i="10" s="1"/>
  <c r="Y7" s="1"/>
  <c r="S37" i="7"/>
  <c r="O38"/>
  <c r="U42"/>
  <c r="Q24"/>
  <c r="AC48"/>
  <c r="AA35"/>
  <c r="K47"/>
  <c r="AC40"/>
  <c r="W34"/>
  <c r="Y35"/>
  <c r="AC46"/>
  <c r="O47"/>
  <c r="AA46"/>
  <c r="C7"/>
  <c r="C7" i="10" s="1"/>
  <c r="G7" s="1"/>
  <c r="U6" i="7"/>
  <c r="CF6" i="10" s="1"/>
  <c r="CJ6" s="1"/>
  <c r="CM6" s="1"/>
  <c r="CA6" i="13" s="1"/>
  <c r="AA25" i="7"/>
  <c r="C22"/>
  <c r="C22" i="10" s="1"/>
  <c r="G22" s="1"/>
  <c r="Y50" i="7"/>
  <c r="W51"/>
  <c r="AA52"/>
  <c r="U4"/>
  <c r="CF4" i="10" s="1"/>
  <c r="W37" i="7"/>
  <c r="Q53"/>
  <c r="I33" i="229" s="1"/>
  <c r="C14" i="7"/>
  <c r="C14" i="10" s="1"/>
  <c r="G14" s="1"/>
  <c r="Y30" i="7"/>
  <c r="S35"/>
  <c r="W38"/>
  <c r="I24"/>
  <c r="Y28"/>
  <c r="G10"/>
  <c r="U10" i="10" s="1"/>
  <c r="Y10" s="1"/>
  <c r="U40" i="7"/>
  <c r="K35"/>
  <c r="M32"/>
  <c r="S28"/>
  <c r="C25"/>
  <c r="O39"/>
  <c r="W31"/>
  <c r="U11"/>
  <c r="CF11" i="10" s="1"/>
  <c r="CJ11" s="1"/>
  <c r="CM11" s="1"/>
  <c r="CA11" i="13" s="1"/>
  <c r="I51" i="7"/>
  <c r="Y37"/>
  <c r="M25"/>
  <c r="O5"/>
  <c r="BE5" i="10" s="1"/>
  <c r="BI5" s="1"/>
  <c r="G40" i="7"/>
  <c r="S32"/>
  <c r="U37"/>
  <c r="AC43"/>
  <c r="AA16"/>
  <c r="Y24"/>
  <c r="E41"/>
  <c r="AC52"/>
  <c r="S36"/>
  <c r="AA22"/>
  <c r="AA5"/>
  <c r="S44"/>
  <c r="C43"/>
  <c r="G39"/>
  <c r="O31"/>
  <c r="Y34"/>
  <c r="W44"/>
  <c r="AC15"/>
  <c r="DG15" i="10" s="1"/>
  <c r="DK15" s="1"/>
  <c r="G20" i="7"/>
  <c r="U20" i="10" s="1"/>
  <c r="Y20" s="1"/>
  <c r="G34" i="7"/>
  <c r="C33"/>
  <c r="E24"/>
  <c r="O29"/>
  <c r="AC32"/>
  <c r="AA11"/>
  <c r="AC28"/>
  <c r="S50"/>
  <c r="C48"/>
  <c r="U16"/>
  <c r="CF16" i="10" s="1"/>
  <c r="CJ16" s="1"/>
  <c r="CM16" s="1"/>
  <c r="CA16" i="13" s="1"/>
  <c r="Y48" i="7"/>
  <c r="E47"/>
  <c r="S38"/>
  <c r="M46"/>
  <c r="O6"/>
  <c r="BE6" i="10" s="1"/>
  <c r="BI6" s="1"/>
  <c r="I30" i="7"/>
  <c r="Y20"/>
  <c r="CX20" i="10" s="1"/>
  <c r="DB20" s="1"/>
  <c r="U20" i="7"/>
  <c r="CF20" i="10" s="1"/>
  <c r="CJ20" s="1"/>
  <c r="Q32" i="7"/>
  <c r="C37"/>
  <c r="E44"/>
  <c r="I44"/>
  <c r="AC23"/>
  <c r="DP23" i="10" s="1"/>
  <c r="DT23" s="1"/>
  <c r="Q39" i="7"/>
  <c r="AC41"/>
  <c r="U25"/>
  <c r="AA20"/>
  <c r="AC22"/>
  <c r="DG22" i="10" s="1"/>
  <c r="DK22" s="1"/>
  <c r="C45" i="7"/>
  <c r="I36"/>
  <c r="AC42"/>
  <c r="AC13"/>
  <c r="DP13" i="10" s="1"/>
  <c r="DT13" s="1"/>
  <c r="AC34" i="7"/>
  <c r="O44"/>
  <c r="W27"/>
  <c r="Q28"/>
  <c r="S25"/>
  <c r="AA21"/>
  <c r="M45"/>
  <c r="O25"/>
  <c r="O11"/>
  <c r="BE11" i="10" s="1"/>
  <c r="BI11" s="1"/>
  <c r="O42" i="7"/>
  <c r="O26"/>
  <c r="O4"/>
  <c r="BE4" i="10" s="1"/>
  <c r="BI4" s="1"/>
  <c r="Q52" i="7"/>
  <c r="O52"/>
  <c r="U17"/>
  <c r="CF17" i="10" s="1"/>
  <c r="CJ17" s="1"/>
  <c r="CM17" s="1"/>
  <c r="CA17" i="13" s="1"/>
  <c r="G42" i="7"/>
  <c r="AA26"/>
  <c r="U12"/>
  <c r="CF12" i="10" s="1"/>
  <c r="CJ12" s="1"/>
  <c r="CM12" s="1"/>
  <c r="CA12" i="12" s="1"/>
  <c r="Q47" i="7"/>
  <c r="W53"/>
  <c r="L33" i="229" s="1"/>
  <c r="G53" i="7"/>
  <c r="E29"/>
  <c r="U29"/>
  <c r="G43"/>
  <c r="AA10"/>
  <c r="AC10"/>
  <c r="DP10" i="10" s="1"/>
  <c r="DT10" s="1"/>
  <c r="G35" i="7"/>
  <c r="O45"/>
  <c r="K24"/>
  <c r="AC31"/>
  <c r="O11" i="229" s="1"/>
  <c r="AA37" i="7"/>
  <c r="AA34"/>
  <c r="AA13"/>
  <c r="Q33"/>
  <c r="K39"/>
  <c r="O22"/>
  <c r="BE22" i="10" s="1"/>
  <c r="BI22" s="1"/>
  <c r="G26" i="7"/>
  <c r="U24"/>
  <c r="AA44"/>
  <c r="Q37"/>
  <c r="AC50"/>
  <c r="M48"/>
  <c r="G27"/>
  <c r="C18"/>
  <c r="C18" i="10" s="1"/>
  <c r="G18" s="1"/>
  <c r="E27" i="7"/>
  <c r="K30"/>
  <c r="U31"/>
  <c r="O43"/>
  <c r="Q38"/>
  <c r="K27"/>
  <c r="AA24"/>
  <c r="K50"/>
  <c r="S26"/>
  <c r="O13"/>
  <c r="BE13" i="10" s="1"/>
  <c r="BI13" s="1"/>
  <c r="I31" i="7"/>
  <c r="O15"/>
  <c r="BE15" i="10" s="1"/>
  <c r="BI15" s="1"/>
  <c r="Q51" i="7"/>
  <c r="Y44"/>
  <c r="Q40"/>
  <c r="K51"/>
  <c r="U43"/>
  <c r="Q42"/>
  <c r="C20"/>
  <c r="C20" i="10" s="1"/>
  <c r="G20" s="1"/>
  <c r="U22" i="7"/>
  <c r="CF22" i="10" s="1"/>
  <c r="CJ22" s="1"/>
  <c r="O12" i="7"/>
  <c r="BE12" i="10" s="1"/>
  <c r="BI12" s="1"/>
  <c r="I37" i="7"/>
  <c r="S41"/>
  <c r="C24"/>
  <c r="W35"/>
  <c r="W29"/>
  <c r="G6"/>
  <c r="U6" i="10" s="1"/>
  <c r="Y6" s="1"/>
  <c r="S34" i="7"/>
  <c r="C35"/>
  <c r="E25"/>
  <c r="M41"/>
  <c r="C47"/>
  <c r="M52"/>
  <c r="G32" i="229" s="1"/>
  <c r="K52" i="7"/>
  <c r="F32" i="229" s="1"/>
  <c r="AC5" i="7"/>
  <c r="AA9"/>
  <c r="G22"/>
  <c r="U22" i="10" s="1"/>
  <c r="Y22" s="1"/>
  <c r="M47" i="7"/>
  <c r="AA33"/>
  <c r="Y53"/>
  <c r="CX53" i="10" s="1"/>
  <c r="I53" i="7"/>
  <c r="E33" i="229" s="1"/>
  <c r="S43" i="7"/>
  <c r="W28"/>
  <c r="G50"/>
  <c r="I26"/>
  <c r="G41"/>
  <c r="C4"/>
  <c r="C4" i="10" s="1"/>
  <c r="G4" s="1"/>
  <c r="M44" i="7"/>
  <c r="G44"/>
  <c r="K40"/>
  <c r="G45"/>
  <c r="O9"/>
  <c r="BE9" i="10" s="1"/>
  <c r="BI9" s="1"/>
  <c r="AA50" i="7"/>
  <c r="C29"/>
  <c r="M35"/>
  <c r="AA4"/>
  <c r="G15"/>
  <c r="U15" i="10" s="1"/>
  <c r="Y15" s="1"/>
  <c r="AA47" i="7"/>
  <c r="I41"/>
  <c r="U49"/>
  <c r="Y21"/>
  <c r="CX21" i="10" s="1"/>
  <c r="DB21" s="1"/>
  <c r="G8" i="7"/>
  <c r="U8" i="10" s="1"/>
  <c r="Y8" s="1"/>
  <c r="E34" i="7"/>
  <c r="W24"/>
  <c r="O33"/>
  <c r="M50"/>
  <c r="U19"/>
  <c r="CF19" i="10" s="1"/>
  <c r="CJ19" s="1"/>
  <c r="AC4" i="7"/>
  <c r="DP4" i="10" s="1"/>
  <c r="DT4" s="1"/>
  <c r="E45" i="7"/>
  <c r="Q44"/>
  <c r="I33"/>
  <c r="C40"/>
  <c r="U15"/>
  <c r="CF15" i="10" s="1"/>
  <c r="CJ15" s="1"/>
  <c r="CM15" s="1"/>
  <c r="CA15" i="13" s="1"/>
  <c r="E30" i="7"/>
  <c r="O21"/>
  <c r="BE21" i="10" s="1"/>
  <c r="BI21" s="1"/>
  <c r="I42" i="7"/>
  <c r="W43"/>
  <c r="W39"/>
  <c r="C17"/>
  <c r="C17" i="10" s="1"/>
  <c r="G17" s="1"/>
  <c r="U45" i="7"/>
  <c r="E28"/>
  <c r="S40"/>
  <c r="AC25"/>
  <c r="M26"/>
  <c r="W48"/>
  <c r="G48"/>
  <c r="M43"/>
  <c r="K49"/>
  <c r="Y43"/>
  <c r="S30"/>
  <c r="AC12"/>
  <c r="DP12" i="10" s="1"/>
  <c r="DT12" s="1"/>
  <c r="G37" i="7"/>
  <c r="Y31"/>
  <c r="G23"/>
  <c r="U23" i="10" s="1"/>
  <c r="Y23" s="1"/>
  <c r="AC6" i="7"/>
  <c r="G51"/>
  <c r="G9"/>
  <c r="U9" i="10" s="1"/>
  <c r="Y9" s="1"/>
  <c r="AC21" i="7"/>
  <c r="K45"/>
  <c r="AA23"/>
  <c r="AA27"/>
  <c r="AA40"/>
  <c r="AC26"/>
  <c r="O35"/>
  <c r="AC14"/>
  <c r="I39"/>
  <c r="Y23"/>
  <c r="CX23" i="10" s="1"/>
  <c r="DB23" s="1"/>
  <c r="C42" i="7"/>
  <c r="U14"/>
  <c r="CF14" i="10" s="1"/>
  <c r="CJ14" s="1"/>
  <c r="CM14" s="1"/>
  <c r="CA14" i="13" s="1"/>
  <c r="E40" i="7"/>
  <c r="G19"/>
  <c r="U19" i="10" s="1"/>
  <c r="Y19" s="1"/>
  <c r="O19" i="7"/>
  <c r="BE19" i="10" s="1"/>
  <c r="BI19" s="1"/>
  <c r="E46" i="7"/>
  <c r="AA36"/>
  <c r="W45"/>
  <c r="Q30"/>
  <c r="U46"/>
  <c r="Q25"/>
  <c r="M28"/>
  <c r="C16"/>
  <c r="C16" i="10" s="1"/>
  <c r="G16" s="1"/>
  <c r="U48" i="7"/>
  <c r="C31"/>
  <c r="Y51"/>
  <c r="O10"/>
  <c r="BE10" i="10" s="1"/>
  <c r="BI10" s="1"/>
  <c r="W36" i="7"/>
  <c r="S51"/>
  <c r="K42"/>
  <c r="G16"/>
  <c r="U16" i="10" s="1"/>
  <c r="Y16" s="1"/>
  <c r="G11" i="7"/>
  <c r="U11" i="10" s="1"/>
  <c r="Y11" s="1"/>
  <c r="S31" i="7"/>
  <c r="AC37"/>
  <c r="AC16"/>
  <c r="I38"/>
  <c r="Q35"/>
  <c r="M34"/>
  <c r="S33"/>
  <c r="G36"/>
  <c r="C39"/>
  <c r="K32"/>
  <c r="N64"/>
  <c r="AA19"/>
  <c r="AC30"/>
  <c r="AC20"/>
  <c r="AC8"/>
  <c r="O17"/>
  <c r="BE17" i="10" s="1"/>
  <c r="BI17" s="1"/>
  <c r="C28" i="7"/>
  <c r="Q48"/>
  <c r="E38"/>
  <c r="C46"/>
  <c r="S45"/>
  <c r="U32"/>
  <c r="M42"/>
  <c r="G47"/>
  <c r="AA29"/>
  <c r="S48"/>
  <c r="O27"/>
  <c r="U33"/>
  <c r="G5"/>
  <c r="U5" i="10" s="1"/>
  <c r="Y5" s="1"/>
  <c r="U26" i="7"/>
  <c r="G33"/>
  <c r="I29"/>
  <c r="G38"/>
  <c r="C12"/>
  <c r="C12" i="10" s="1"/>
  <c r="G12" s="1"/>
  <c r="E52" i="7"/>
  <c r="U52"/>
  <c r="C52"/>
  <c r="S52"/>
  <c r="J32" i="229" s="1"/>
  <c r="Q31" i="7"/>
  <c r="I40"/>
  <c r="Q45"/>
  <c r="G4"/>
  <c r="U4" i="10" s="1"/>
  <c r="Y4" s="1"/>
  <c r="AB4" s="1"/>
  <c r="W4" i="13" s="1"/>
  <c r="K28" i="7"/>
  <c r="E50"/>
  <c r="E43"/>
  <c r="M29"/>
  <c r="C11"/>
  <c r="C11" i="10" s="1"/>
  <c r="G11" s="1"/>
  <c r="AC53" i="7"/>
  <c r="U53"/>
  <c r="M53"/>
  <c r="G33" i="229" s="1"/>
  <c r="E53" i="7"/>
  <c r="U39"/>
  <c r="AA42"/>
  <c r="O46"/>
  <c r="C6"/>
  <c r="C6" i="10" s="1"/>
  <c r="G6" s="1"/>
  <c r="O30" i="7"/>
  <c r="AA45"/>
  <c r="O34"/>
  <c r="U8"/>
  <c r="CF8" i="10" s="1"/>
  <c r="CJ8" s="1"/>
  <c r="CM8" s="1"/>
  <c r="CA8" i="12" s="1"/>
  <c r="E26" i="7"/>
  <c r="AA28"/>
  <c r="I46"/>
  <c r="AC45"/>
  <c r="G18"/>
  <c r="U18" i="10" s="1"/>
  <c r="Y18" s="1"/>
  <c r="AC18" i="7"/>
  <c r="E51"/>
  <c r="AA8"/>
  <c r="AC7"/>
  <c r="I32"/>
  <c r="AC39"/>
  <c r="U5"/>
  <c r="CF5" i="10" s="1"/>
  <c r="CJ5" s="1"/>
  <c r="CM5" s="1"/>
  <c r="CA5" i="12" s="1"/>
  <c r="U18" i="7"/>
  <c r="CF18" i="10" s="1"/>
  <c r="CJ18" s="1"/>
  <c r="CM18" s="1"/>
  <c r="E33" i="7"/>
  <c r="AA39"/>
  <c r="C27"/>
  <c r="E35"/>
  <c r="M27"/>
  <c r="C13"/>
  <c r="C13" i="10" s="1"/>
  <c r="G13" s="1"/>
  <c r="C19" i="7"/>
  <c r="C19" i="10" s="1"/>
  <c r="G19" s="1"/>
  <c r="E39" i="7"/>
  <c r="K25"/>
  <c r="M36"/>
  <c r="C10"/>
  <c r="C10" i="10" s="1"/>
  <c r="G10" s="1"/>
  <c r="AA48" i="7"/>
  <c r="C36"/>
  <c r="S39"/>
  <c r="S47"/>
  <c r="Q50"/>
  <c r="M24"/>
  <c r="O48"/>
  <c r="Q29"/>
  <c r="AC19"/>
  <c r="K44"/>
  <c r="O50"/>
  <c r="AC36"/>
  <c r="I34"/>
  <c r="Y41"/>
  <c r="Y36"/>
  <c r="Q43"/>
  <c r="W42"/>
  <c r="C23"/>
  <c r="C23" i="10" s="1"/>
  <c r="G23" s="1"/>
  <c r="O24" i="7"/>
  <c r="E42"/>
  <c r="S42"/>
  <c r="M31"/>
  <c r="C51"/>
  <c r="G30"/>
  <c r="C44"/>
  <c r="Y47"/>
  <c r="G29"/>
  <c r="W30"/>
  <c r="U47"/>
  <c r="Y38"/>
  <c r="Y46"/>
  <c r="G46"/>
  <c r="U41"/>
  <c r="G17"/>
  <c r="U17" i="10" s="1"/>
  <c r="Y17" s="1"/>
  <c r="U27" i="7"/>
  <c r="M49"/>
  <c r="M37"/>
  <c r="C8"/>
  <c r="C8" i="10" s="1"/>
  <c r="G8" s="1"/>
  <c r="O49" i="7"/>
  <c r="M30"/>
  <c r="AC24"/>
  <c r="AC47"/>
  <c r="U44"/>
  <c r="Q34"/>
  <c r="AA31"/>
  <c r="K29"/>
  <c r="AA30"/>
  <c r="AC11"/>
  <c r="W50"/>
  <c r="U51"/>
  <c r="O36"/>
  <c r="E31"/>
  <c r="AA51"/>
  <c r="AA12"/>
  <c r="M39"/>
  <c r="S24"/>
  <c r="U36"/>
  <c r="C34"/>
  <c r="C15"/>
  <c r="C15" i="10" s="1"/>
  <c r="G15" s="1"/>
  <c r="O41" i="7"/>
  <c r="W26"/>
  <c r="Y29"/>
  <c r="AC35"/>
  <c r="Y22"/>
  <c r="CX22" i="10" s="1"/>
  <c r="DB22" s="1"/>
  <c r="I45" i="7"/>
  <c r="E49"/>
  <c r="K46"/>
  <c r="C38"/>
  <c r="E48"/>
  <c r="Q26"/>
  <c r="AA17"/>
  <c r="Y40"/>
  <c r="I47"/>
  <c r="O32"/>
  <c r="K37"/>
  <c r="Q36"/>
  <c r="Q49"/>
  <c r="G49"/>
  <c r="I50"/>
  <c r="U50"/>
  <c r="M38"/>
  <c r="S49"/>
  <c r="O28"/>
  <c r="Y42"/>
  <c r="AC29"/>
  <c r="K31"/>
  <c r="AC33"/>
  <c r="G14"/>
  <c r="U14" i="10" s="1"/>
  <c r="Y14" s="1"/>
  <c r="W46" i="7"/>
  <c r="I52"/>
  <c r="Y52"/>
  <c r="G52"/>
  <c r="W52"/>
  <c r="Y26"/>
  <c r="O51"/>
  <c r="W41"/>
  <c r="AA49"/>
  <c r="U34"/>
  <c r="AC17"/>
  <c r="K41"/>
  <c r="C30"/>
  <c r="S29"/>
  <c r="U35"/>
  <c r="AA53"/>
  <c r="S53"/>
  <c r="K53"/>
  <c r="C53"/>
  <c r="E37"/>
  <c r="AA6"/>
  <c r="U23"/>
  <c r="CF23" i="10" s="1"/>
  <c r="CJ23" s="1"/>
  <c r="G32" i="7"/>
  <c r="AA43"/>
  <c r="K34"/>
  <c r="G12"/>
  <c r="U12" i="10" s="1"/>
  <c r="Y12" s="1"/>
  <c r="W49" i="7"/>
  <c r="AC49"/>
  <c r="U10"/>
  <c r="CF10" i="10" s="1"/>
  <c r="CJ10" s="1"/>
  <c r="CM10" s="1"/>
  <c r="CA10" i="12" s="1"/>
  <c r="O14" i="7"/>
  <c r="BE14" i="10" s="1"/>
  <c r="BI14" s="1"/>
  <c r="U28" i="7"/>
  <c r="U9"/>
  <c r="CF9" i="10" s="1"/>
  <c r="CJ9" s="1"/>
  <c r="CM9" s="1"/>
  <c r="O40" i="7"/>
  <c r="U7"/>
  <c r="CF7" i="10" s="1"/>
  <c r="CJ7" s="1"/>
  <c r="CM7" s="1"/>
  <c r="G25" i="7"/>
  <c r="K33"/>
  <c r="AC51"/>
  <c r="G13"/>
  <c r="U13" i="10" s="1"/>
  <c r="Y13" s="1"/>
  <c r="K43" i="7"/>
  <c r="U21"/>
  <c r="CF21" i="10" s="1"/>
  <c r="CJ21" s="1"/>
  <c r="K38" i="7"/>
  <c r="C49"/>
  <c r="DG23" i="10"/>
  <c r="DK23" s="1"/>
  <c r="DG4"/>
  <c r="CO53"/>
  <c r="BE53"/>
  <c r="CA10" i="13"/>
  <c r="BW53" i="10"/>
  <c r="AD53"/>
  <c r="N10" i="55"/>
  <c r="BJ11" i="9"/>
  <c r="AS8" i="62"/>
  <c r="N9"/>
  <c r="E9" i="55"/>
  <c r="Q10" i="9"/>
  <c r="AJ7" i="62"/>
  <c r="E8"/>
  <c r="C10" i="55"/>
  <c r="G11" i="9"/>
  <c r="AH8" i="62"/>
  <c r="C9"/>
  <c r="BP32" i="82"/>
  <c r="BY32" i="78"/>
  <c r="CI29" i="76"/>
  <c r="CM30"/>
  <c r="BO32" i="82"/>
  <c r="BX32" i="78"/>
  <c r="CH29" i="76"/>
  <c r="CL30"/>
  <c r="BN32" i="82"/>
  <c r="BW32" i="78"/>
  <c r="CG29" i="76"/>
  <c r="CK30"/>
  <c r="BM32" i="82"/>
  <c r="BV32" i="78"/>
  <c r="CF29" i="76"/>
  <c r="CJ30"/>
  <c r="I5" i="58"/>
  <c r="P7" i="7"/>
  <c r="Q7" s="1"/>
  <c r="BN7" i="10" s="1"/>
  <c r="BR7" s="1"/>
  <c r="BZ33" i="78"/>
  <c r="CB33" s="1"/>
  <c r="BQ33" i="82"/>
  <c r="BS33" s="1"/>
  <c r="E4" i="64"/>
  <c r="AC6" i="76"/>
  <c r="AV21" i="47"/>
  <c r="L20" i="46" s="1"/>
  <c r="AU22" i="47"/>
  <c r="AI11"/>
  <c r="I10" i="46" s="1"/>
  <c r="AH12" i="47"/>
  <c r="AV52" i="10"/>
  <c r="BW52"/>
  <c r="DP27"/>
  <c r="DT27" s="1"/>
  <c r="C18" i="58"/>
  <c r="D20" i="7"/>
  <c r="E20" s="1"/>
  <c r="L20" i="10" s="1"/>
  <c r="P20" s="1"/>
  <c r="C19" i="57"/>
  <c r="DF20" i="78"/>
  <c r="DH20" s="1"/>
  <c r="DI20" s="1"/>
  <c r="DR19" i="4" s="1"/>
  <c r="DT19" s="1"/>
  <c r="AR22" i="47"/>
  <c r="K21" i="46" s="1"/>
  <c r="AQ23" i="47"/>
  <c r="CS20" i="82"/>
  <c r="CU20" s="1"/>
  <c r="Y32" i="4"/>
  <c r="M23" i="47"/>
  <c r="D22" i="46" s="1"/>
  <c r="L24" i="47"/>
  <c r="AE23"/>
  <c r="H22" i="46" s="1"/>
  <c r="AD24" i="47"/>
  <c r="O8" i="12"/>
  <c r="P8" s="1"/>
  <c r="O8" i="13"/>
  <c r="P8" s="1"/>
  <c r="AH10" i="11"/>
  <c r="AH9" i="10" s="1"/>
  <c r="AD10" i="11"/>
  <c r="AI9" i="10" s="1"/>
  <c r="AJ10" i="11"/>
  <c r="AG9" i="10" s="1"/>
  <c r="AK9" s="1"/>
  <c r="AE10" i="12"/>
  <c r="AF10" s="1"/>
  <c r="AE10" i="13"/>
  <c r="AF10" s="1"/>
  <c r="AF5" i="63"/>
  <c r="N6"/>
  <c r="U3"/>
  <c r="C3" s="1"/>
  <c r="M5" i="11" s="1"/>
  <c r="C4" i="63"/>
  <c r="M6" i="11" s="1"/>
  <c r="W4" i="63"/>
  <c r="E5"/>
  <c r="DN10" i="11"/>
  <c r="DI10" s="1"/>
  <c r="P8"/>
  <c r="L8"/>
  <c r="Q7" i="10" s="1"/>
  <c r="R8" i="11"/>
  <c r="O7" i="10" s="1"/>
  <c r="S7" s="1"/>
  <c r="AK9" i="11"/>
  <c r="AF9" s="1"/>
  <c r="AJ8" i="10" s="1"/>
  <c r="DG11" i="11"/>
  <c r="DK11"/>
  <c r="DM11"/>
  <c r="DJ10" i="10" s="1"/>
  <c r="DH9" i="11"/>
  <c r="S7"/>
  <c r="N7" s="1"/>
  <c r="R6" i="10" s="1"/>
  <c r="AE8" i="11"/>
  <c r="AF10"/>
  <c r="AJ9" i="10" s="1"/>
  <c r="C5" i="53"/>
  <c r="AD19" i="82"/>
  <c r="AH19" i="78"/>
  <c r="AO16" i="76"/>
  <c r="AM17"/>
  <c r="AQ17" s="1"/>
  <c r="AS17"/>
  <c r="J14"/>
  <c r="F13"/>
  <c r="K19" i="82"/>
  <c r="L19" i="78"/>
  <c r="BV5" i="11"/>
  <c r="CD6"/>
  <c r="BW6" s="1"/>
  <c r="CB5" i="10" s="1"/>
  <c r="CA7" i="11"/>
  <c r="CA6" i="10" s="1"/>
  <c r="BY7" i="11"/>
  <c r="CC6" i="10" s="1"/>
  <c r="CC7" i="11"/>
  <c r="BZ6" i="10" s="1"/>
  <c r="CD6" s="1"/>
  <c r="CO19" i="82"/>
  <c r="DB19" i="78"/>
  <c r="L19" i="82"/>
  <c r="M19" i="78"/>
  <c r="BF16" i="82"/>
  <c r="BN16" i="78"/>
  <c r="BZ13" i="76"/>
  <c r="R19" i="82"/>
  <c r="T19" i="78"/>
  <c r="AR19" i="82"/>
  <c r="AX19" i="78"/>
  <c r="BL17" i="76"/>
  <c r="BH16"/>
  <c r="BE17"/>
  <c r="BI17" s="1"/>
  <c r="AT10" i="11"/>
  <c r="AM10" s="1"/>
  <c r="AR9" i="10" s="1"/>
  <c r="AL9" i="11"/>
  <c r="BS7" i="12"/>
  <c r="BT7" s="1"/>
  <c r="BS7" i="13"/>
  <c r="BT7" s="1"/>
  <c r="CA19" i="82"/>
  <c r="CL19" i="78"/>
  <c r="CD19" i="82"/>
  <c r="CO19" i="78"/>
  <c r="AK19" i="82"/>
  <c r="AP19" i="78"/>
  <c r="CI5" i="12"/>
  <c r="CJ5" s="1"/>
  <c r="CI5" i="13"/>
  <c r="CJ5" s="1"/>
  <c r="BU6" i="11"/>
  <c r="BN6" s="1"/>
  <c r="BS5" i="10" s="1"/>
  <c r="BM5" i="11"/>
  <c r="CR16" i="76"/>
  <c r="CV17"/>
  <c r="CH5" i="11"/>
  <c r="CJ5"/>
  <c r="CL5"/>
  <c r="CI4" i="10" s="1"/>
  <c r="AM11" i="12"/>
  <c r="AN11" s="1"/>
  <c r="AM11" i="13"/>
  <c r="AN11" s="1"/>
  <c r="AL20" i="78"/>
  <c r="AN20" s="1"/>
  <c r="AO20" s="1"/>
  <c r="N20"/>
  <c r="P20" s="1"/>
  <c r="Q20" s="1"/>
  <c r="CE20" i="82"/>
  <c r="CG20" s="1"/>
  <c r="AT20" i="78"/>
  <c r="AV20" s="1"/>
  <c r="AW20" s="1"/>
  <c r="CH20"/>
  <c r="CJ20" s="1"/>
  <c r="CK20" s="1"/>
  <c r="BR17"/>
  <c r="BT17" s="1"/>
  <c r="BU17" s="1"/>
  <c r="BB20"/>
  <c r="BD20" s="1"/>
  <c r="BE20" s="1"/>
  <c r="BG19" i="4" s="1"/>
  <c r="BI19" s="1"/>
  <c r="AF19" i="82"/>
  <c r="AJ19" i="78"/>
  <c r="E16" i="82"/>
  <c r="E16" i="78"/>
  <c r="I19" i="82"/>
  <c r="J19" i="78"/>
  <c r="R17" i="76"/>
  <c r="N16"/>
  <c r="L17"/>
  <c r="P17" s="1"/>
  <c r="CU5" i="11"/>
  <c r="CR4" i="10" s="1"/>
  <c r="CV4" s="1"/>
  <c r="CQ5" i="11"/>
  <c r="CU4" i="10" s="1"/>
  <c r="CS5" i="11"/>
  <c r="CS4" i="10" s="1"/>
  <c r="CQ19" i="82"/>
  <c r="DD19" i="78"/>
  <c r="DR16" i="76"/>
  <c r="DV17"/>
  <c r="DP17"/>
  <c r="DT17" s="1"/>
  <c r="O16"/>
  <c r="S17"/>
  <c r="BI16" i="82"/>
  <c r="BQ16" i="78"/>
  <c r="P19" i="82"/>
  <c r="R19" i="78"/>
  <c r="W16" i="76"/>
  <c r="AA17"/>
  <c r="U17"/>
  <c r="Y17" s="1"/>
  <c r="AU19" i="82"/>
  <c r="BA19" i="78"/>
  <c r="AS11" i="11"/>
  <c r="AP10" i="10" s="1"/>
  <c r="AT10" s="1"/>
  <c r="AQ11" i="11"/>
  <c r="AQ10" i="10" s="1"/>
  <c r="AO11" i="11"/>
  <c r="AS10" i="10" s="1"/>
  <c r="DA16" i="76"/>
  <c r="DE17"/>
  <c r="CX17"/>
  <c r="DB17" s="1"/>
  <c r="AM19" i="82"/>
  <c r="AR19" i="78"/>
  <c r="BB17" i="76"/>
  <c r="AX16"/>
  <c r="AV17"/>
  <c r="AZ17" s="1"/>
  <c r="BK7" i="13"/>
  <c r="BL7" s="1"/>
  <c r="BK7" i="12"/>
  <c r="BL7" s="1"/>
  <c r="BR7" i="11"/>
  <c r="BP7"/>
  <c r="BT6" i="10" s="1"/>
  <c r="BT7" i="11"/>
  <c r="BQ6" i="10" s="1"/>
  <c r="BU6" s="1"/>
  <c r="BT19" i="82"/>
  <c r="BX19" s="1"/>
  <c r="BZ19" s="1"/>
  <c r="CD19" i="78"/>
  <c r="BW19" i="82"/>
  <c r="CG19" i="78"/>
  <c r="BW7" i="11"/>
  <c r="CB6" i="10" s="1"/>
  <c r="M20" i="82"/>
  <c r="O20" s="1"/>
  <c r="CP20" i="78"/>
  <c r="CR20" s="1"/>
  <c r="CS20" s="1"/>
  <c r="CZ19" i="4" s="1"/>
  <c r="DB19" s="1"/>
  <c r="AO20" i="82"/>
  <c r="AQ20" s="1"/>
  <c r="BJ17"/>
  <c r="BL17" s="1"/>
  <c r="AV20"/>
  <c r="AX20" s="1"/>
  <c r="CF5" i="11"/>
  <c r="BI21" i="47"/>
  <c r="O20" i="46" s="1"/>
  <c r="BH22" i="47"/>
  <c r="DD31" i="4"/>
  <c r="DM31"/>
  <c r="DV30"/>
  <c r="E22" i="47"/>
  <c r="B21" i="46" s="1"/>
  <c r="D23" i="47"/>
  <c r="AZ22"/>
  <c r="M21" i="46" s="1"/>
  <c r="AY23" i="47"/>
  <c r="BE22"/>
  <c r="N21" i="46" s="1"/>
  <c r="BD23" i="47"/>
  <c r="BK16" i="76" l="1"/>
  <c r="BG15"/>
  <c r="AE17" i="82"/>
  <c r="AI17" i="78"/>
  <c r="CU14" i="76"/>
  <c r="CQ13"/>
  <c r="N8" i="53"/>
  <c r="N7" i="56"/>
  <c r="AZ18" i="78"/>
  <c r="AT18" i="82"/>
  <c r="CP16" i="76"/>
  <c r="CT17"/>
  <c r="N7" i="64"/>
  <c r="DF9" i="76"/>
  <c r="K19" i="78"/>
  <c r="J19" i="82"/>
  <c r="X19"/>
  <c r="AA19" i="78"/>
  <c r="AD19" s="1"/>
  <c r="AF19" s="1"/>
  <c r="AG19" s="1"/>
  <c r="BQ15" i="76"/>
  <c r="BU16"/>
  <c r="M16"/>
  <c r="Q17"/>
  <c r="AE16"/>
  <c r="AI17"/>
  <c r="CW15" i="78"/>
  <c r="CK15" i="82"/>
  <c r="M19"/>
  <c r="O19" s="1"/>
  <c r="I31" i="4"/>
  <c r="CA6" i="12"/>
  <c r="DP31" i="10"/>
  <c r="DT31" s="1"/>
  <c r="CA13" i="13"/>
  <c r="I7" i="229"/>
  <c r="N12"/>
  <c r="U24" i="10"/>
  <c r="Y24" s="1"/>
  <c r="BW27"/>
  <c r="AV51"/>
  <c r="CX33"/>
  <c r="DB33" s="1"/>
  <c r="BN46"/>
  <c r="CE19" i="78"/>
  <c r="BU19" i="82"/>
  <c r="AB15" i="76"/>
  <c r="X14"/>
  <c r="DJ12"/>
  <c r="DN13"/>
  <c r="BI18" i="78"/>
  <c r="BB18" i="82"/>
  <c r="AN14" i="76"/>
  <c r="AR15"/>
  <c r="U17" i="78"/>
  <c r="S17" i="82"/>
  <c r="CF16" i="78"/>
  <c r="BV16" i="82"/>
  <c r="CO17" i="76"/>
  <c r="CS17" s="1"/>
  <c r="BW14"/>
  <c r="BN53" i="10"/>
  <c r="AM52"/>
  <c r="DG32" i="4"/>
  <c r="DK32" s="1"/>
  <c r="N12" i="201" s="1"/>
  <c r="N12" i="207"/>
  <c r="C32" i="4"/>
  <c r="G32" s="1"/>
  <c r="B12" i="201" s="1"/>
  <c r="B12" i="207"/>
  <c r="AA32" i="4"/>
  <c r="D12" i="201"/>
  <c r="CF32" i="4"/>
  <c r="K12" i="207"/>
  <c r="AM38" i="10"/>
  <c r="F18" i="229"/>
  <c r="AM43" i="10"/>
  <c r="F23" i="229"/>
  <c r="DP51" i="10"/>
  <c r="DT51" s="1"/>
  <c r="O31" i="229"/>
  <c r="U25" i="10"/>
  <c r="Y25" s="1"/>
  <c r="D5" i="229"/>
  <c r="BE40" i="10"/>
  <c r="BI40" s="1"/>
  <c r="H20" i="229"/>
  <c r="CF28" i="10"/>
  <c r="CJ28" s="1"/>
  <c r="K8" i="229"/>
  <c r="CO49" i="10"/>
  <c r="L29" i="229"/>
  <c r="AM34" i="10"/>
  <c r="F14" i="229"/>
  <c r="U32" i="10"/>
  <c r="Y32" s="1"/>
  <c r="D12" i="229"/>
  <c r="C53" i="10"/>
  <c r="G53" s="1"/>
  <c r="B33" i="229"/>
  <c r="S57" i="7"/>
  <c r="J33" i="229"/>
  <c r="CF35" i="10"/>
  <c r="CJ35" s="1"/>
  <c r="K15" i="229"/>
  <c r="C30" i="10"/>
  <c r="G30" s="1"/>
  <c r="B10" i="229"/>
  <c r="DG49" i="10"/>
  <c r="DK49" s="1"/>
  <c r="N29" i="229"/>
  <c r="BE51" i="10"/>
  <c r="BI51" s="1"/>
  <c r="H31" i="229"/>
  <c r="CO52" i="10"/>
  <c r="L32" i="229"/>
  <c r="CX52" i="10"/>
  <c r="M32" i="229"/>
  <c r="CO46" i="10"/>
  <c r="L26" i="229"/>
  <c r="DP33" i="10"/>
  <c r="DT33" s="1"/>
  <c r="O13" i="229"/>
  <c r="DP29" i="10"/>
  <c r="DT29" s="1"/>
  <c r="O9" i="229"/>
  <c r="BE28" i="10"/>
  <c r="BI28" s="1"/>
  <c r="H8" i="229"/>
  <c r="AV38" i="10"/>
  <c r="G18" i="229"/>
  <c r="AD50" i="10"/>
  <c r="E30" i="229"/>
  <c r="BN49" i="10"/>
  <c r="I29" i="229"/>
  <c r="AM37" i="10"/>
  <c r="F17" i="229"/>
  <c r="AD47" i="10"/>
  <c r="E27" i="229"/>
  <c r="L48" i="10"/>
  <c r="C28" i="229"/>
  <c r="AM46" i="10"/>
  <c r="F26" i="229"/>
  <c r="AD45" i="10"/>
  <c r="E25" i="229"/>
  <c r="DP35" i="10"/>
  <c r="DT35" s="1"/>
  <c r="O15" i="229"/>
  <c r="CO26" i="10"/>
  <c r="L6" i="229"/>
  <c r="CF36" i="10"/>
  <c r="CJ36" s="1"/>
  <c r="K16" i="229"/>
  <c r="AV39" i="10"/>
  <c r="G19" i="229"/>
  <c r="DG51" i="10"/>
  <c r="DK51" s="1"/>
  <c r="N31" i="229"/>
  <c r="BE36" i="10"/>
  <c r="BI36" s="1"/>
  <c r="H16" i="229"/>
  <c r="CO50" i="10"/>
  <c r="L30" i="229"/>
  <c r="DG30" i="10"/>
  <c r="DK30" s="1"/>
  <c r="N10" i="229"/>
  <c r="DG31" i="10"/>
  <c r="DK31" s="1"/>
  <c r="N11" i="229"/>
  <c r="CF44" i="10"/>
  <c r="CJ44" s="1"/>
  <c r="K24" i="229"/>
  <c r="DP24" i="10"/>
  <c r="DT24" s="1"/>
  <c r="O4" i="229"/>
  <c r="BE49" i="10"/>
  <c r="BI49" s="1"/>
  <c r="H29" i="229"/>
  <c r="AV37" i="10"/>
  <c r="G17" i="229"/>
  <c r="CF27" i="10"/>
  <c r="CJ27" s="1"/>
  <c r="K7" i="229"/>
  <c r="CF41" i="10"/>
  <c r="CJ41" s="1"/>
  <c r="K21" i="229"/>
  <c r="CX46" i="10"/>
  <c r="M26" i="229"/>
  <c r="CF47" i="10"/>
  <c r="CJ47" s="1"/>
  <c r="K27" i="229"/>
  <c r="U29" i="10"/>
  <c r="Y29" s="1"/>
  <c r="D9" i="229"/>
  <c r="C44" i="10"/>
  <c r="G44" s="1"/>
  <c r="B24" i="229"/>
  <c r="C51" i="10"/>
  <c r="G51" s="1"/>
  <c r="B31" i="229"/>
  <c r="BW42" i="10"/>
  <c r="J22" i="229"/>
  <c r="BE24" i="10"/>
  <c r="BI24" s="1"/>
  <c r="H4" i="229"/>
  <c r="CO42" i="10"/>
  <c r="L22" i="229"/>
  <c r="CX36" i="10"/>
  <c r="DB36" s="1"/>
  <c r="M16" i="229"/>
  <c r="AD34" i="10"/>
  <c r="E14" i="229"/>
  <c r="BE50" i="10"/>
  <c r="BI50" s="1"/>
  <c r="H30" i="229"/>
  <c r="BE48" i="10"/>
  <c r="BI48" s="1"/>
  <c r="H28" i="229"/>
  <c r="BN50" i="10"/>
  <c r="I30" i="229"/>
  <c r="BW39" i="10"/>
  <c r="J19" i="229"/>
  <c r="DG48" i="10"/>
  <c r="DK48" s="1"/>
  <c r="N28" i="229"/>
  <c r="AV36" i="10"/>
  <c r="G16" i="229"/>
  <c r="L39" i="10"/>
  <c r="C19" i="229"/>
  <c r="L35" i="10"/>
  <c r="C15" i="229"/>
  <c r="DG39" i="10"/>
  <c r="DK39" s="1"/>
  <c r="N19" i="229"/>
  <c r="DP39" i="10"/>
  <c r="DT39" s="1"/>
  <c r="O19" i="229"/>
  <c r="L51" i="10"/>
  <c r="C31" i="229"/>
  <c r="AD46" i="10"/>
  <c r="E26" i="229"/>
  <c r="L26" i="10"/>
  <c r="C6" i="229"/>
  <c r="BE34" i="10"/>
  <c r="BI34" s="1"/>
  <c r="H14" i="229"/>
  <c r="BE30" i="10"/>
  <c r="BI30" s="1"/>
  <c r="H10" i="229"/>
  <c r="BE46" i="10"/>
  <c r="BI46" s="1"/>
  <c r="H26" i="229"/>
  <c r="CF39" i="10"/>
  <c r="CJ39" s="1"/>
  <c r="K19" i="229"/>
  <c r="DP53" i="10"/>
  <c r="DT53" s="1"/>
  <c r="DT55" s="1"/>
  <c r="O33" i="229"/>
  <c r="AV29" i="10"/>
  <c r="G9" i="229"/>
  <c r="L50" i="10"/>
  <c r="C30" i="229"/>
  <c r="AD40" i="10"/>
  <c r="E20" i="229"/>
  <c r="CF52" i="10"/>
  <c r="K32" i="229"/>
  <c r="AD29" i="10"/>
  <c r="E9" i="229"/>
  <c r="CF26" i="10"/>
  <c r="CJ26" s="1"/>
  <c r="K6" i="229"/>
  <c r="CF33" i="10"/>
  <c r="CJ33" s="1"/>
  <c r="K13" i="229"/>
  <c r="BW48" i="10"/>
  <c r="J28" i="229"/>
  <c r="U47" i="10"/>
  <c r="D27" i="229"/>
  <c r="CF32" i="10"/>
  <c r="CJ32" s="1"/>
  <c r="K12" i="229"/>
  <c r="C46" i="10"/>
  <c r="G46" s="1"/>
  <c r="B26" i="229"/>
  <c r="BN48" i="10"/>
  <c r="I28" i="229"/>
  <c r="AM32" i="10"/>
  <c r="F12" i="229"/>
  <c r="U36" i="10"/>
  <c r="Y36" s="1"/>
  <c r="D16" i="229"/>
  <c r="AV34" i="10"/>
  <c r="G14" i="229"/>
  <c r="AD38" i="10"/>
  <c r="E18" i="229"/>
  <c r="DP37" i="10"/>
  <c r="DT37" s="1"/>
  <c r="O17" i="229"/>
  <c r="AM42" i="10"/>
  <c r="F22" i="229"/>
  <c r="CO36" i="10"/>
  <c r="L16" i="229"/>
  <c r="CX51" i="10"/>
  <c r="DB51" s="1"/>
  <c r="M31" i="229"/>
  <c r="CF48" i="10"/>
  <c r="CJ48" s="1"/>
  <c r="K28" i="229"/>
  <c r="AV28" i="10"/>
  <c r="G8" i="229"/>
  <c r="CF46" i="10"/>
  <c r="CJ46" s="1"/>
  <c r="K26" i="229"/>
  <c r="CO45" i="10"/>
  <c r="L25" i="229"/>
  <c r="L46" i="10"/>
  <c r="C26" i="229"/>
  <c r="DP26" i="10"/>
  <c r="DT26" s="1"/>
  <c r="O6" i="229"/>
  <c r="DG27" i="10"/>
  <c r="DK27" s="1"/>
  <c r="N7" i="229"/>
  <c r="AM45" i="10"/>
  <c r="F25" i="229"/>
  <c r="CX31" i="10"/>
  <c r="DB31" s="1"/>
  <c r="M11" i="229"/>
  <c r="CX43" i="10"/>
  <c r="M23" i="229"/>
  <c r="AV43" i="10"/>
  <c r="G23" i="229"/>
  <c r="CO48" i="10"/>
  <c r="L28" i="229"/>
  <c r="DP25" i="10"/>
  <c r="DT25" s="1"/>
  <c r="O5" i="229"/>
  <c r="L28" i="10"/>
  <c r="C8" i="229"/>
  <c r="CO43" i="10"/>
  <c r="L23" i="229"/>
  <c r="AD33" i="10"/>
  <c r="E13" i="229"/>
  <c r="L45" i="10"/>
  <c r="C25" i="229"/>
  <c r="BE33" i="10"/>
  <c r="BI33" s="1"/>
  <c r="H13" i="229"/>
  <c r="L34" i="10"/>
  <c r="C14" i="229"/>
  <c r="AD41" i="10"/>
  <c r="E21" i="229"/>
  <c r="AV35" i="10"/>
  <c r="G15" i="229"/>
  <c r="DG50" i="10"/>
  <c r="DK50" s="1"/>
  <c r="N30" i="229"/>
  <c r="U45" i="10"/>
  <c r="D25" i="229"/>
  <c r="U44" i="10"/>
  <c r="Y44" s="1"/>
  <c r="D24" i="229"/>
  <c r="AD26" i="10"/>
  <c r="E6" i="229"/>
  <c r="CO28" i="10"/>
  <c r="L8" i="229"/>
  <c r="DG33" i="10"/>
  <c r="DK33" s="1"/>
  <c r="N13" i="229"/>
  <c r="AV41" i="10"/>
  <c r="G21" i="229"/>
  <c r="C35" i="10"/>
  <c r="G35" s="1"/>
  <c r="B15" i="229"/>
  <c r="CO35" i="10"/>
  <c r="L15" i="229"/>
  <c r="BW41" i="10"/>
  <c r="J21" i="229"/>
  <c r="CF43" i="10"/>
  <c r="CJ43" s="1"/>
  <c r="K23" i="229"/>
  <c r="BN40" i="10"/>
  <c r="I20" i="229"/>
  <c r="BN51" i="10"/>
  <c r="I31" i="229"/>
  <c r="AD31" i="10"/>
  <c r="E11" i="229"/>
  <c r="BW26" i="10"/>
  <c r="J6" i="229"/>
  <c r="DG24" i="10"/>
  <c r="DK24" s="1"/>
  <c r="N4" i="229"/>
  <c r="BN38" i="10"/>
  <c r="I18" i="229"/>
  <c r="CF31" i="10"/>
  <c r="CJ31" s="1"/>
  <c r="K11" i="229"/>
  <c r="L27" i="10"/>
  <c r="C7" i="229"/>
  <c r="U27" i="10"/>
  <c r="Y27" s="1"/>
  <c r="D7" i="229"/>
  <c r="DP50" i="10"/>
  <c r="DT50" s="1"/>
  <c r="O30" i="229"/>
  <c r="DG44" i="10"/>
  <c r="N24" i="229"/>
  <c r="U26" i="10"/>
  <c r="Y26" s="1"/>
  <c r="D6" i="229"/>
  <c r="AM39" i="10"/>
  <c r="F19" i="229"/>
  <c r="DG37" i="10"/>
  <c r="DK37" s="1"/>
  <c r="N17" i="229"/>
  <c r="AM24" i="10"/>
  <c r="AM55" s="1"/>
  <c r="F4" i="229"/>
  <c r="U35" i="10"/>
  <c r="Y35" s="1"/>
  <c r="D15" i="229"/>
  <c r="CF29" i="10"/>
  <c r="CJ29" s="1"/>
  <c r="K9" i="229"/>
  <c r="U53" i="10"/>
  <c r="D33" i="229"/>
  <c r="BN47" i="10"/>
  <c r="I27" i="229"/>
  <c r="DG26" i="10"/>
  <c r="DK26" s="1"/>
  <c r="N6" i="229"/>
  <c r="BN52" i="10"/>
  <c r="I32" i="229"/>
  <c r="BE26" i="10"/>
  <c r="BI26" s="1"/>
  <c r="H6" i="229"/>
  <c r="AV45" i="10"/>
  <c r="G25" i="229"/>
  <c r="BW25" i="10"/>
  <c r="J5" i="229"/>
  <c r="CO27" i="10"/>
  <c r="L7" i="229"/>
  <c r="DP34" i="10"/>
  <c r="DT34" s="1"/>
  <c r="O14" i="229"/>
  <c r="DP42" i="10"/>
  <c r="DT42" s="1"/>
  <c r="O22" i="229"/>
  <c r="C45" i="10"/>
  <c r="G45" s="1"/>
  <c r="B25" i="229"/>
  <c r="DP41" i="10"/>
  <c r="DT41" s="1"/>
  <c r="O21" i="229"/>
  <c r="L44" i="10"/>
  <c r="C24" i="229"/>
  <c r="BN32" i="10"/>
  <c r="I12" i="229"/>
  <c r="BW38" i="10"/>
  <c r="J18" i="229"/>
  <c r="CX48" i="10"/>
  <c r="M28" i="229"/>
  <c r="C48" i="10"/>
  <c r="G48" s="1"/>
  <c r="B28" i="229"/>
  <c r="DP28" i="10"/>
  <c r="DT28" s="1"/>
  <c r="O8" i="229"/>
  <c r="DP32" i="10"/>
  <c r="DT32" s="1"/>
  <c r="O12" i="229"/>
  <c r="L24" i="10"/>
  <c r="C4" i="229"/>
  <c r="U34" i="10"/>
  <c r="Y34" s="1"/>
  <c r="D14" i="229"/>
  <c r="CX34" i="10"/>
  <c r="DB34" s="1"/>
  <c r="M14" i="229"/>
  <c r="U39" i="10"/>
  <c r="Y39" s="1"/>
  <c r="D19" i="229"/>
  <c r="BW44" i="10"/>
  <c r="J24" i="229"/>
  <c r="DP52" i="10"/>
  <c r="O32" i="229"/>
  <c r="CX24" i="10"/>
  <c r="DB24" s="1"/>
  <c r="M4" i="229"/>
  <c r="DP43" i="10"/>
  <c r="DT43" s="1"/>
  <c r="O23" i="229"/>
  <c r="BW32" i="10"/>
  <c r="J12" i="229"/>
  <c r="CX37" i="10"/>
  <c r="DB37" s="1"/>
  <c r="M17" i="229"/>
  <c r="BE39" i="10"/>
  <c r="BI39" s="1"/>
  <c r="H19" i="229"/>
  <c r="BW28" i="10"/>
  <c r="J8" i="229"/>
  <c r="AM35" i="10"/>
  <c r="F15" i="229"/>
  <c r="AD24" i="10"/>
  <c r="E4" i="229"/>
  <c r="E40" s="1"/>
  <c r="BW35" i="10"/>
  <c r="J15" i="229"/>
  <c r="CO37" i="10"/>
  <c r="L17" i="229"/>
  <c r="DG52" i="10"/>
  <c r="N32" i="229"/>
  <c r="CX50" i="10"/>
  <c r="DB50" s="1"/>
  <c r="M30" i="229"/>
  <c r="DG25" i="10"/>
  <c r="DK25" s="1"/>
  <c r="N5" i="229"/>
  <c r="BE47" i="10"/>
  <c r="BI47" s="1"/>
  <c r="H27" i="229"/>
  <c r="CX35" i="10"/>
  <c r="DB35" s="1"/>
  <c r="M15" i="229"/>
  <c r="DP40" i="10"/>
  <c r="DT40" s="1"/>
  <c r="O20" i="229"/>
  <c r="DG35" i="10"/>
  <c r="DK35" s="1"/>
  <c r="N15" i="229"/>
  <c r="BN24" i="10"/>
  <c r="I4" i="229"/>
  <c r="BE38" i="10"/>
  <c r="BI38" s="1"/>
  <c r="H18" i="229"/>
  <c r="AV31" i="4"/>
  <c r="AZ31" s="1"/>
  <c r="G11" i="207"/>
  <c r="O47" i="229"/>
  <c r="O42"/>
  <c r="O37"/>
  <c r="R30" i="4"/>
  <c r="C10" i="201"/>
  <c r="AS29" i="4"/>
  <c r="F9" i="201"/>
  <c r="AJ30" i="4"/>
  <c r="E10" i="201"/>
  <c r="AA19" i="82"/>
  <c r="AC19" s="1"/>
  <c r="BJ20" i="78"/>
  <c r="BL20" s="1"/>
  <c r="BM20" s="1"/>
  <c r="CX32" i="4"/>
  <c r="DB32" s="1"/>
  <c r="M12" i="201" s="1"/>
  <c r="M12" i="207"/>
  <c r="DP31" i="4"/>
  <c r="DT31" s="1"/>
  <c r="O11" i="201" s="1"/>
  <c r="O11" i="207"/>
  <c r="BE33" i="4"/>
  <c r="BI33" s="1"/>
  <c r="H13" i="207"/>
  <c r="U33" i="4"/>
  <c r="Y33" s="1"/>
  <c r="D13" i="207"/>
  <c r="CO31" i="4"/>
  <c r="CS31" s="1"/>
  <c r="L11" i="207"/>
  <c r="CC33" i="78"/>
  <c r="CH32" i="4" s="1"/>
  <c r="K12" i="214"/>
  <c r="C49" i="10"/>
  <c r="G49" s="1"/>
  <c r="B29" i="229"/>
  <c r="AM33" i="10"/>
  <c r="F13" i="229"/>
  <c r="DP49" i="10"/>
  <c r="DT49" s="1"/>
  <c r="O29" i="229"/>
  <c r="DG43" i="10"/>
  <c r="DK43" s="1"/>
  <c r="N23" i="229"/>
  <c r="L37" i="10"/>
  <c r="C17" i="229"/>
  <c r="AM53" i="10"/>
  <c r="F33" i="229"/>
  <c r="DG53" i="10"/>
  <c r="N33" i="229"/>
  <c r="BW29" i="10"/>
  <c r="J9" i="229"/>
  <c r="AM41" i="10"/>
  <c r="F21" i="229"/>
  <c r="CF34" i="10"/>
  <c r="CJ34" s="1"/>
  <c r="K14" i="229"/>
  <c r="CO41" i="10"/>
  <c r="L21" i="229"/>
  <c r="CX26" i="10"/>
  <c r="DB26" s="1"/>
  <c r="M6" i="229"/>
  <c r="U52" i="10"/>
  <c r="D32" i="229"/>
  <c r="AD52" i="10"/>
  <c r="E32" i="229"/>
  <c r="AM31" i="10"/>
  <c r="F11" i="229"/>
  <c r="CX42" i="10"/>
  <c r="M22" i="229"/>
  <c r="BW49" i="10"/>
  <c r="J29" i="229"/>
  <c r="CF50" i="10"/>
  <c r="CJ50" s="1"/>
  <c r="K30" i="229"/>
  <c r="U49" i="10"/>
  <c r="Y49" s="1"/>
  <c r="D29" i="229"/>
  <c r="BN36" i="10"/>
  <c r="I16" i="229"/>
  <c r="BE32" i="10"/>
  <c r="BI32" s="1"/>
  <c r="H12" i="229"/>
  <c r="CX40" i="10"/>
  <c r="M20" i="229"/>
  <c r="BN26" i="10"/>
  <c r="I6" i="229"/>
  <c r="C38" i="10"/>
  <c r="G38" s="1"/>
  <c r="B18" i="229"/>
  <c r="L49" i="10"/>
  <c r="C29" i="229"/>
  <c r="CX29" i="10"/>
  <c r="DB29" s="1"/>
  <c r="M9" i="229"/>
  <c r="BE41" i="10"/>
  <c r="BI41" s="1"/>
  <c r="H21" i="229"/>
  <c r="C34" i="10"/>
  <c r="G34" s="1"/>
  <c r="B14" i="229"/>
  <c r="BW24" i="10"/>
  <c r="J4" i="229"/>
  <c r="L31" i="10"/>
  <c r="C11" i="229"/>
  <c r="CF51" i="10"/>
  <c r="CJ51" s="1"/>
  <c r="K31" i="229"/>
  <c r="AM29" i="10"/>
  <c r="F9" i="229"/>
  <c r="BN34" i="10"/>
  <c r="I14" i="229"/>
  <c r="DP47" i="10"/>
  <c r="DT47" s="1"/>
  <c r="O27" i="229"/>
  <c r="AV30" i="10"/>
  <c r="G10" i="229"/>
  <c r="AV49" i="10"/>
  <c r="G29" i="229"/>
  <c r="U46" i="10"/>
  <c r="D26" i="229"/>
  <c r="CX38" i="10"/>
  <c r="DB38" s="1"/>
  <c r="M18" i="229"/>
  <c r="CO30" i="10"/>
  <c r="L10" i="229"/>
  <c r="CX47" i="10"/>
  <c r="M27" i="229"/>
  <c r="U30" i="10"/>
  <c r="Y30" s="1"/>
  <c r="D10" i="229"/>
  <c r="AV31" i="10"/>
  <c r="G11" i="229"/>
  <c r="L42" i="10"/>
  <c r="C22" i="229"/>
  <c r="BN43" i="10"/>
  <c r="I23" i="229"/>
  <c r="CX41" i="10"/>
  <c r="M21" i="229"/>
  <c r="DP36" i="10"/>
  <c r="DT36" s="1"/>
  <c r="O16" i="229"/>
  <c r="AM44" i="10"/>
  <c r="F24" i="229"/>
  <c r="BN29" i="10"/>
  <c r="I9" i="229"/>
  <c r="AV24" i="10"/>
  <c r="G4" i="229"/>
  <c r="G45" s="1"/>
  <c r="BW47" i="10"/>
  <c r="J27" i="229"/>
  <c r="C36" i="10"/>
  <c r="G36" s="1"/>
  <c r="B16" i="229"/>
  <c r="AM25" i="10"/>
  <c r="F5" i="229"/>
  <c r="AV27" i="10"/>
  <c r="G7" i="229"/>
  <c r="C27" i="10"/>
  <c r="G27" s="1"/>
  <c r="B7" i="229"/>
  <c r="L33" i="10"/>
  <c r="C13" i="229"/>
  <c r="AD32" i="10"/>
  <c r="E12" i="229"/>
  <c r="DP45" i="10"/>
  <c r="DT45" s="1"/>
  <c r="O25" i="229"/>
  <c r="DG28" i="10"/>
  <c r="DK28" s="1"/>
  <c r="N8" i="229"/>
  <c r="DG45" i="10"/>
  <c r="N25" i="229"/>
  <c r="DG42" i="10"/>
  <c r="DK42" s="1"/>
  <c r="N22" i="229"/>
  <c r="L53" i="10"/>
  <c r="C33" i="229"/>
  <c r="CF53" i="10"/>
  <c r="K33" i="229"/>
  <c r="L43" i="10"/>
  <c r="C23" i="229"/>
  <c r="AM28" i="10"/>
  <c r="F8" i="229"/>
  <c r="BN45" i="10"/>
  <c r="I25" i="229"/>
  <c r="BN31" i="10"/>
  <c r="I11" i="229"/>
  <c r="C52" i="10"/>
  <c r="B32" i="229"/>
  <c r="L52" i="10"/>
  <c r="C32" i="229"/>
  <c r="U38" i="10"/>
  <c r="Y38" s="1"/>
  <c r="D18" i="229"/>
  <c r="U33" i="10"/>
  <c r="Y33" s="1"/>
  <c r="D13" i="229"/>
  <c r="BE27" i="10"/>
  <c r="BI27" s="1"/>
  <c r="H7" i="229"/>
  <c r="DG29" i="10"/>
  <c r="DK29" s="1"/>
  <c r="N9" i="229"/>
  <c r="AV42" i="10"/>
  <c r="G22" i="229"/>
  <c r="BW45" i="10"/>
  <c r="J25" i="229"/>
  <c r="L38" i="10"/>
  <c r="C18" i="229"/>
  <c r="C28" i="10"/>
  <c r="G28" s="1"/>
  <c r="B8" i="229"/>
  <c r="DP30" i="10"/>
  <c r="DT30" s="1"/>
  <c r="O10" i="229"/>
  <c r="C39" i="10"/>
  <c r="G39" s="1"/>
  <c r="B19" i="229"/>
  <c r="BW33" i="10"/>
  <c r="J13" i="229"/>
  <c r="BN35" i="10"/>
  <c r="I15" i="229"/>
  <c r="BW31" i="10"/>
  <c r="J11" i="229"/>
  <c r="BW51" i="10"/>
  <c r="J31" i="229"/>
  <c r="C31" i="10"/>
  <c r="G31" s="1"/>
  <c r="B11" i="229"/>
  <c r="BN25" i="10"/>
  <c r="I5" i="229"/>
  <c r="BN30" i="10"/>
  <c r="I10" i="229"/>
  <c r="DG36" i="10"/>
  <c r="DK36" s="1"/>
  <c r="N16" i="229"/>
  <c r="L40" i="10"/>
  <c r="C20" i="229"/>
  <c r="C42" i="10"/>
  <c r="G42" s="1"/>
  <c r="B22" i="229"/>
  <c r="AD39" i="10"/>
  <c r="E19" i="229"/>
  <c r="BE35" i="10"/>
  <c r="BI35" s="1"/>
  <c r="H15" i="229"/>
  <c r="DG40" i="10"/>
  <c r="DK40" s="1"/>
  <c r="N20" i="229"/>
  <c r="U51" i="10"/>
  <c r="Y51" s="1"/>
  <c r="D31" i="229"/>
  <c r="U37" i="10"/>
  <c r="Y37" s="1"/>
  <c r="D17" i="229"/>
  <c r="BW30" i="10"/>
  <c r="J10" i="229"/>
  <c r="AM49" i="10"/>
  <c r="F29" i="229"/>
  <c r="U48" i="10"/>
  <c r="Y48" s="1"/>
  <c r="D28" i="229"/>
  <c r="AV26" i="10"/>
  <c r="G6" i="229"/>
  <c r="BW40" i="10"/>
  <c r="J20" i="229"/>
  <c r="CF45" i="10"/>
  <c r="CJ45" s="1"/>
  <c r="K25" i="229"/>
  <c r="CO39" i="10"/>
  <c r="L19" i="229"/>
  <c r="AD42" i="10"/>
  <c r="E22" i="229"/>
  <c r="L30" i="10"/>
  <c r="C10" i="229"/>
  <c r="C40" i="10"/>
  <c r="G40" s="1"/>
  <c r="B20" i="229"/>
  <c r="BN44" i="10"/>
  <c r="I24" i="229"/>
  <c r="I43" s="1"/>
  <c r="AV50" i="10"/>
  <c r="G30" i="229"/>
  <c r="CO24" i="10"/>
  <c r="CO55" s="1"/>
  <c r="L4" i="229"/>
  <c r="CF49" i="10"/>
  <c r="CJ49" s="1"/>
  <c r="K29" i="229"/>
  <c r="DG47" i="10"/>
  <c r="N27" i="229"/>
  <c r="C29" i="10"/>
  <c r="G29" s="1"/>
  <c r="B9" i="229"/>
  <c r="AM40" i="10"/>
  <c r="F20" i="229"/>
  <c r="AV44" i="10"/>
  <c r="G24" i="229"/>
  <c r="G48" s="1"/>
  <c r="U41" i="10"/>
  <c r="Y41" s="1"/>
  <c r="D21" i="229"/>
  <c r="U50" i="10"/>
  <c r="Y50" s="1"/>
  <c r="D30" i="229"/>
  <c r="BW43" i="10"/>
  <c r="J23" i="229"/>
  <c r="Y57" i="7"/>
  <c r="M33" i="229"/>
  <c r="AV47" i="10"/>
  <c r="G27" i="229"/>
  <c r="C47" i="10"/>
  <c r="G47" s="1"/>
  <c r="B27" i="229"/>
  <c r="L25" i="10"/>
  <c r="C5" i="229"/>
  <c r="BW34" i="10"/>
  <c r="J14" i="229"/>
  <c r="CO29" i="10"/>
  <c r="L9" i="229"/>
  <c r="C24" i="10"/>
  <c r="G24" s="1"/>
  <c r="B4" i="229"/>
  <c r="AD37" i="10"/>
  <c r="E17" i="229"/>
  <c r="BN42" i="10"/>
  <c r="I22" i="229"/>
  <c r="AM51" i="10"/>
  <c r="F31" i="229"/>
  <c r="CX44" i="10"/>
  <c r="DB44" s="1"/>
  <c r="M24" i="229"/>
  <c r="AM50" i="10"/>
  <c r="F30" i="229"/>
  <c r="AM27" i="10"/>
  <c r="F7" i="229"/>
  <c r="BE43" i="10"/>
  <c r="BI43" s="1"/>
  <c r="H23" i="229"/>
  <c r="AM30" i="10"/>
  <c r="F10" i="229"/>
  <c r="AV48" i="10"/>
  <c r="G28" i="229"/>
  <c r="BN37" i="10"/>
  <c r="I17" i="229"/>
  <c r="CF24" i="10"/>
  <c r="CJ24" s="1"/>
  <c r="K4" i="229"/>
  <c r="BN33" i="10"/>
  <c r="I13" i="229"/>
  <c r="DG34" i="10"/>
  <c r="DK34" s="1"/>
  <c r="N14" i="229"/>
  <c r="BE45" i="10"/>
  <c r="BI45" s="1"/>
  <c r="H25" i="229"/>
  <c r="U43" i="10"/>
  <c r="Y43" s="1"/>
  <c r="D23" i="229"/>
  <c r="L29" i="10"/>
  <c r="C9" i="229"/>
  <c r="L45"/>
  <c r="L40"/>
  <c r="L35"/>
  <c r="U42" i="10"/>
  <c r="Y42" s="1"/>
  <c r="D22" i="229"/>
  <c r="BE52" i="10"/>
  <c r="H32" i="229"/>
  <c r="BE42" i="10"/>
  <c r="BI42" s="1"/>
  <c r="H22" i="229"/>
  <c r="BE25" i="10"/>
  <c r="BI25" s="1"/>
  <c r="H5" i="229"/>
  <c r="BN28" i="10"/>
  <c r="I8" i="229"/>
  <c r="BE44" i="10"/>
  <c r="BI44" s="1"/>
  <c r="H24" i="229"/>
  <c r="AD36" i="10"/>
  <c r="E16" i="229"/>
  <c r="CF25" i="10"/>
  <c r="CJ25" s="1"/>
  <c r="K5" i="229"/>
  <c r="BN39" i="10"/>
  <c r="I19" i="229"/>
  <c r="AD44" i="10"/>
  <c r="E24" i="229"/>
  <c r="E43" s="1"/>
  <c r="C37" i="10"/>
  <c r="G37" s="1"/>
  <c r="B17" i="229"/>
  <c r="AD30" i="10"/>
  <c r="E10" i="229"/>
  <c r="AV46" i="10"/>
  <c r="G26" i="229"/>
  <c r="L47" i="10"/>
  <c r="C27" i="229"/>
  <c r="BW50" i="10"/>
  <c r="J30" i="229"/>
  <c r="BE29" i="10"/>
  <c r="BI29" s="1"/>
  <c r="H9" i="229"/>
  <c r="C33" i="10"/>
  <c r="G33" s="1"/>
  <c r="B13" i="229"/>
  <c r="CO44" i="10"/>
  <c r="L24" i="229"/>
  <c r="L48" s="1"/>
  <c r="BE31" i="10"/>
  <c r="BI31" s="1"/>
  <c r="H11" i="229"/>
  <c r="C43" i="10"/>
  <c r="G43" s="1"/>
  <c r="B23" i="229"/>
  <c r="BW36" i="10"/>
  <c r="J16" i="229"/>
  <c r="L41" i="10"/>
  <c r="C21" i="229"/>
  <c r="CF37" i="10"/>
  <c r="CJ37" s="1"/>
  <c r="K17" i="229"/>
  <c r="U40" i="10"/>
  <c r="Y40" s="1"/>
  <c r="D20" i="229"/>
  <c r="AV25" i="10"/>
  <c r="G5" i="229"/>
  <c r="AD51" i="10"/>
  <c r="E31" i="229"/>
  <c r="CO31" i="10"/>
  <c r="L11" i="229"/>
  <c r="C25" i="10"/>
  <c r="G25" s="1"/>
  <c r="B5" i="229"/>
  <c r="AV32" i="10"/>
  <c r="G12" i="229"/>
  <c r="CF40" i="10"/>
  <c r="CJ40" s="1"/>
  <c r="K20" i="229"/>
  <c r="CX28" i="10"/>
  <c r="DB28" s="1"/>
  <c r="M8" i="229"/>
  <c r="CO38" i="10"/>
  <c r="L18" i="229"/>
  <c r="CX30" i="10"/>
  <c r="DB30" s="1"/>
  <c r="M10" i="229"/>
  <c r="I45"/>
  <c r="I40"/>
  <c r="I35"/>
  <c r="I48"/>
  <c r="I38"/>
  <c r="CO51" i="10"/>
  <c r="L31" i="229"/>
  <c r="DG46" i="10"/>
  <c r="N26" i="229"/>
  <c r="DP46" i="10"/>
  <c r="DT46" s="1"/>
  <c r="O26" i="229"/>
  <c r="CO34" i="10"/>
  <c r="L14" i="229"/>
  <c r="AM47" i="10"/>
  <c r="F27" i="229"/>
  <c r="DP48" i="10"/>
  <c r="DT48" s="1"/>
  <c r="O28" i="229"/>
  <c r="CF42" i="10"/>
  <c r="CJ42" s="1"/>
  <c r="K22" i="229"/>
  <c r="BW37" i="10"/>
  <c r="J17" i="229"/>
  <c r="CX45" i="10"/>
  <c r="M25" i="229"/>
  <c r="BW31" i="4"/>
  <c r="CA31" s="1"/>
  <c r="J11" i="207"/>
  <c r="L31" i="4"/>
  <c r="P31" s="1"/>
  <c r="C11" i="207"/>
  <c r="AM30" i="4"/>
  <c r="AQ30" s="1"/>
  <c r="F10" i="207"/>
  <c r="AD31" i="4"/>
  <c r="AH31" s="1"/>
  <c r="E11" i="207"/>
  <c r="BB30" i="4"/>
  <c r="G10" i="201"/>
  <c r="CC30" i="4"/>
  <c r="J10" i="201"/>
  <c r="CU30" i="4"/>
  <c r="L10" i="201"/>
  <c r="BK32" i="4"/>
  <c r="H12" i="201"/>
  <c r="BW55" i="10"/>
  <c r="CL19" i="82"/>
  <c r="CN19" s="1"/>
  <c r="BF14" i="76"/>
  <c r="BJ15"/>
  <c r="W18" i="82"/>
  <c r="Z18" i="78"/>
  <c r="BG16" i="82"/>
  <c r="BJ16" s="1"/>
  <c r="BL16" s="1"/>
  <c r="BO16" i="78"/>
  <c r="D17" i="82"/>
  <c r="D17" i="78"/>
  <c r="Q17" i="82"/>
  <c r="S17" i="78"/>
  <c r="AY15" i="76"/>
  <c r="BC16"/>
  <c r="AY19" i="82"/>
  <c r="BF19" i="78"/>
  <c r="DQ14" i="76"/>
  <c r="DU15"/>
  <c r="CT18" i="78"/>
  <c r="CH18" i="82"/>
  <c r="AW11" i="76"/>
  <c r="BA12"/>
  <c r="CB18" i="82"/>
  <c r="CM18" i="78"/>
  <c r="CU17"/>
  <c r="CI17" i="82"/>
  <c r="I22" i="47"/>
  <c r="C21" i="46" s="1"/>
  <c r="H23" i="47"/>
  <c r="C19" i="82"/>
  <c r="C19" i="78"/>
  <c r="U22" i="47"/>
  <c r="V21"/>
  <c r="F20" i="46" s="1"/>
  <c r="AS18" i="78"/>
  <c r="AN18" i="82"/>
  <c r="CZ15" i="76"/>
  <c r="DD16"/>
  <c r="AF15"/>
  <c r="AJ16"/>
  <c r="AD16"/>
  <c r="AH16" s="1"/>
  <c r="CP17" i="82"/>
  <c r="DC17" i="78"/>
  <c r="Z22" i="47"/>
  <c r="G21" i="46" s="1"/>
  <c r="Y23" i="47"/>
  <c r="AL14" i="82"/>
  <c r="AQ14" i="78"/>
  <c r="CY15" i="76"/>
  <c r="DC16"/>
  <c r="CT17" i="78"/>
  <c r="CH17" i="82"/>
  <c r="Z18"/>
  <c r="AC18" i="78"/>
  <c r="H17" i="76"/>
  <c r="D16"/>
  <c r="C17"/>
  <c r="G17" s="1"/>
  <c r="M16" i="61"/>
  <c r="M17" i="60"/>
  <c r="M17" i="59" s="1"/>
  <c r="X18" i="7" s="1"/>
  <c r="Y18" s="1"/>
  <c r="CX18" i="10" s="1"/>
  <c r="DB18" s="1"/>
  <c r="CV18" i="78"/>
  <c r="CJ18" i="82"/>
  <c r="CX19" i="78"/>
  <c r="CZ19" s="1"/>
  <c r="DA19" s="1"/>
  <c r="DI18" i="4" s="1"/>
  <c r="DK18" s="1"/>
  <c r="AO19" i="82"/>
  <c r="AQ19" s="1"/>
  <c r="DG9" i="10"/>
  <c r="AC57" i="7"/>
  <c r="I57"/>
  <c r="BC20" i="82"/>
  <c r="BE20" s="1"/>
  <c r="F20" i="78"/>
  <c r="H20" s="1"/>
  <c r="I20" s="1"/>
  <c r="E19" i="4" s="1"/>
  <c r="G19" s="1"/>
  <c r="AZ19" i="82"/>
  <c r="BG19" i="78"/>
  <c r="CR18" i="82"/>
  <c r="DE18" i="78"/>
  <c r="AG18" i="82"/>
  <c r="AK18" i="78"/>
  <c r="DH14" i="76"/>
  <c r="DL15"/>
  <c r="CN18" i="78"/>
  <c r="CC18" i="82"/>
  <c r="AS17"/>
  <c r="AY17" i="78"/>
  <c r="AB18"/>
  <c r="Y18" i="82"/>
  <c r="BO16" i="76"/>
  <c r="BS17"/>
  <c r="BN17"/>
  <c r="BR17" s="1"/>
  <c r="DS15"/>
  <c r="DW16"/>
  <c r="C6" i="64"/>
  <c r="K8" i="76"/>
  <c r="BX12"/>
  <c r="CB13"/>
  <c r="E14"/>
  <c r="I15"/>
  <c r="AL23" i="47"/>
  <c r="AM22"/>
  <c r="J21" i="46" s="1"/>
  <c r="AP15" i="76"/>
  <c r="AT16"/>
  <c r="AG15"/>
  <c r="AK16"/>
  <c r="B19" i="78"/>
  <c r="F19" s="1"/>
  <c r="H19" s="1"/>
  <c r="I19" s="1"/>
  <c r="E18" i="4" s="1"/>
  <c r="G18" s="1"/>
  <c r="B19" i="82"/>
  <c r="V14" i="76"/>
  <c r="Z15"/>
  <c r="Q23" i="47"/>
  <c r="R22"/>
  <c r="E21" i="46" s="1"/>
  <c r="DI15" i="76"/>
  <c r="DM16"/>
  <c r="E57" i="7"/>
  <c r="F20" i="82"/>
  <c r="H20" s="1"/>
  <c r="CJ4" i="10"/>
  <c r="CM4" s="1"/>
  <c r="CA4" i="13" s="1"/>
  <c r="AD55" i="10"/>
  <c r="CA11" i="12"/>
  <c r="Q57" i="7"/>
  <c r="AA57"/>
  <c r="DG12" i="10"/>
  <c r="DK12" s="1"/>
  <c r="G57" i="7"/>
  <c r="K57"/>
  <c r="M57"/>
  <c r="DP22" i="10"/>
  <c r="DT22" s="1"/>
  <c r="DG13"/>
  <c r="DK13" s="1"/>
  <c r="CJ32" i="4"/>
  <c r="CA8" i="13"/>
  <c r="CA12"/>
  <c r="CA16" i="12"/>
  <c r="U57" i="7"/>
  <c r="DP5" i="10"/>
  <c r="DT5" s="1"/>
  <c r="DG5"/>
  <c r="AV53"/>
  <c r="AV55" s="1"/>
  <c r="DP15"/>
  <c r="DT15" s="1"/>
  <c r="CA17" i="12"/>
  <c r="DG10" i="10"/>
  <c r="DK10" s="1"/>
  <c r="CA7" i="13"/>
  <c r="CA7" i="12"/>
  <c r="DG17" i="10"/>
  <c r="DK17" s="1"/>
  <c r="DP17"/>
  <c r="DT17" s="1"/>
  <c r="DP14"/>
  <c r="DT14" s="1"/>
  <c r="DG14"/>
  <c r="DK14" s="1"/>
  <c r="DP21"/>
  <c r="DT21" s="1"/>
  <c r="DG21"/>
  <c r="DK21" s="1"/>
  <c r="DP11"/>
  <c r="DT11" s="1"/>
  <c r="DG11"/>
  <c r="DK11" s="1"/>
  <c r="DP7"/>
  <c r="DT7" s="1"/>
  <c r="DG7"/>
  <c r="DG8"/>
  <c r="DP8"/>
  <c r="DT8" s="1"/>
  <c r="DP6"/>
  <c r="DT6" s="1"/>
  <c r="DG6"/>
  <c r="W4" i="12"/>
  <c r="C57" i="7"/>
  <c r="W57"/>
  <c r="CA18" i="13"/>
  <c r="CA18" i="12"/>
  <c r="DG18" i="10"/>
  <c r="DK18" s="1"/>
  <c r="DP18"/>
  <c r="DT18" s="1"/>
  <c r="CA9" i="13"/>
  <c r="CA9" i="12"/>
  <c r="DG19" i="10"/>
  <c r="DK19" s="1"/>
  <c r="DP19"/>
  <c r="DT19" s="1"/>
  <c r="DP20"/>
  <c r="DT20" s="1"/>
  <c r="DG20"/>
  <c r="DK20" s="1"/>
  <c r="DP16"/>
  <c r="DT16" s="1"/>
  <c r="DG16"/>
  <c r="DK16" s="1"/>
  <c r="O57" i="7"/>
  <c r="CA15" i="12"/>
  <c r="CA14"/>
  <c r="DB53" i="10"/>
  <c r="DB55" s="1"/>
  <c r="C55"/>
  <c r="BE55"/>
  <c r="BI53"/>
  <c r="BI55" s="1"/>
  <c r="DP55"/>
  <c r="DK53"/>
  <c r="DK55" s="1"/>
  <c r="Y53"/>
  <c r="CJ53"/>
  <c r="CJ55" s="1"/>
  <c r="I4" i="58"/>
  <c r="P6" i="7"/>
  <c r="Q6" s="1"/>
  <c r="BN6" i="10" s="1"/>
  <c r="BR6" s="1"/>
  <c r="BM31" i="82"/>
  <c r="BV31" i="78"/>
  <c r="CF28" i="76"/>
  <c r="CJ29"/>
  <c r="BN31" i="82"/>
  <c r="BW31" i="78"/>
  <c r="CG28" i="76"/>
  <c r="CK29"/>
  <c r="BO31" i="82"/>
  <c r="BX31" i="78"/>
  <c r="CH28" i="76"/>
  <c r="CL29"/>
  <c r="BP31" i="82"/>
  <c r="BY31" i="78"/>
  <c r="CI28" i="76"/>
  <c r="CM29"/>
  <c r="C9" i="55"/>
  <c r="G10" i="9"/>
  <c r="AH7" i="62"/>
  <c r="C8"/>
  <c r="E8" i="55"/>
  <c r="Q9" i="9"/>
  <c r="AJ6" i="62"/>
  <c r="E7"/>
  <c r="N9" i="55"/>
  <c r="BJ10" i="9"/>
  <c r="AS7" i="62"/>
  <c r="N8"/>
  <c r="BZ32" i="78"/>
  <c r="CB32" s="1"/>
  <c r="BQ32" i="82"/>
  <c r="BS32" s="1"/>
  <c r="AC5" i="76"/>
  <c r="E3" i="64"/>
  <c r="AC4" i="76" s="1"/>
  <c r="AH13" i="47"/>
  <c r="AI12"/>
  <c r="I11" i="46" s="1"/>
  <c r="AV22" i="47"/>
  <c r="L21" i="46" s="1"/>
  <c r="AU23" i="47"/>
  <c r="C17" i="58"/>
  <c r="D19" i="7"/>
  <c r="E19" s="1"/>
  <c r="L19" i="10" s="1"/>
  <c r="P19" s="1"/>
  <c r="C18" i="57"/>
  <c r="AR23" i="47"/>
  <c r="K22" i="46" s="1"/>
  <c r="AQ24" i="47"/>
  <c r="AE24"/>
  <c r="H23" i="46" s="1"/>
  <c r="AD25" i="47"/>
  <c r="M24"/>
  <c r="D23" i="46" s="1"/>
  <c r="L25" i="47"/>
  <c r="V19" i="78"/>
  <c r="X19" s="1"/>
  <c r="Y19" s="1"/>
  <c r="W18" i="4" s="1"/>
  <c r="Y18" s="1"/>
  <c r="N19" i="78"/>
  <c r="P19" s="1"/>
  <c r="Q19" s="1"/>
  <c r="T19" i="82"/>
  <c r="V19" s="1"/>
  <c r="AK8" i="11"/>
  <c r="AF8" s="1"/>
  <c r="AJ7" i="10" s="1"/>
  <c r="DN9" i="11"/>
  <c r="O7" i="12"/>
  <c r="P7" s="1"/>
  <c r="O7" i="13"/>
  <c r="P7" s="1"/>
  <c r="DK10" i="11"/>
  <c r="DM10"/>
  <c r="DJ9" i="10" s="1"/>
  <c r="DG10" i="11"/>
  <c r="AE7"/>
  <c r="S6"/>
  <c r="N6" s="1"/>
  <c r="R5" i="10" s="1"/>
  <c r="DH8" i="11"/>
  <c r="AE9" i="12"/>
  <c r="AF9" s="1"/>
  <c r="AE9" i="13"/>
  <c r="AF9" s="1"/>
  <c r="R7" i="11"/>
  <c r="O6" i="10" s="1"/>
  <c r="S6" s="1"/>
  <c r="L7" i="11"/>
  <c r="Q6" i="10" s="1"/>
  <c r="P7" i="11"/>
  <c r="AJ9"/>
  <c r="AG8" i="10" s="1"/>
  <c r="AK8" s="1"/>
  <c r="AD9" i="11"/>
  <c r="AI8" i="10" s="1"/>
  <c r="AH9" i="11"/>
  <c r="AH8" i="10" s="1"/>
  <c r="W3" i="63"/>
  <c r="E3" s="1"/>
  <c r="E4"/>
  <c r="S5" i="11"/>
  <c r="AF4" i="63"/>
  <c r="N5"/>
  <c r="CA5" i="13"/>
  <c r="C4" i="53"/>
  <c r="C3"/>
  <c r="AK18" i="82"/>
  <c r="AP18" i="78"/>
  <c r="AM18" i="82"/>
  <c r="AR18" i="78"/>
  <c r="CD18" i="82"/>
  <c r="CO18" i="78"/>
  <c r="P18" i="82"/>
  <c r="R18" i="78"/>
  <c r="W15" i="76"/>
  <c r="U16"/>
  <c r="Y16" s="1"/>
  <c r="AA16"/>
  <c r="S16"/>
  <c r="O15"/>
  <c r="CQ18" i="82"/>
  <c r="DD18" i="78"/>
  <c r="CI4" i="12"/>
  <c r="CJ4" s="1"/>
  <c r="CI4" i="13"/>
  <c r="CJ4" s="1"/>
  <c r="N15" i="76"/>
  <c r="R16"/>
  <c r="L16"/>
  <c r="P16" s="1"/>
  <c r="BT18" i="82"/>
  <c r="BX18" s="1"/>
  <c r="BZ18" s="1"/>
  <c r="CD18" i="78"/>
  <c r="CR15" i="76"/>
  <c r="CV16"/>
  <c r="CO16"/>
  <c r="CS16" s="1"/>
  <c r="AS10" i="11"/>
  <c r="AP9" i="10" s="1"/>
  <c r="AT9" s="1"/>
  <c r="AQ10" i="11"/>
  <c r="AQ9" i="10" s="1"/>
  <c r="AO10" i="11"/>
  <c r="AS9" i="10" s="1"/>
  <c r="BH15" i="76"/>
  <c r="BL16"/>
  <c r="BE16"/>
  <c r="BI16" s="1"/>
  <c r="CD13"/>
  <c r="BZ12"/>
  <c r="BW13"/>
  <c r="CA13" s="1"/>
  <c r="BS6" i="13"/>
  <c r="BT6" s="1"/>
  <c r="BS6" i="12"/>
  <c r="BT6" s="1"/>
  <c r="F12" i="76"/>
  <c r="J13"/>
  <c r="AF18" i="82"/>
  <c r="AJ18" i="78"/>
  <c r="AS16" i="76"/>
  <c r="AO15"/>
  <c r="AM16"/>
  <c r="AQ16" s="1"/>
  <c r="AT19" i="78"/>
  <c r="AV19" s="1"/>
  <c r="AW19" s="1"/>
  <c r="CP19"/>
  <c r="CR19" s="1"/>
  <c r="CS19" s="1"/>
  <c r="CZ18" i="4" s="1"/>
  <c r="DB18" s="1"/>
  <c r="BB19" i="78"/>
  <c r="BD19" s="1"/>
  <c r="BE19" s="1"/>
  <c r="BG18" i="4" s="1"/>
  <c r="BI18" s="1"/>
  <c r="CS19" i="82"/>
  <c r="CU19" s="1"/>
  <c r="AH19"/>
  <c r="AJ19" s="1"/>
  <c r="BK6" i="13"/>
  <c r="BL6" s="1"/>
  <c r="BK6" i="12"/>
  <c r="BL6" s="1"/>
  <c r="AX15" i="76"/>
  <c r="AV16"/>
  <c r="AZ16" s="1"/>
  <c r="BB16"/>
  <c r="CA18" i="82"/>
  <c r="CL18" i="78"/>
  <c r="DE16" i="76"/>
  <c r="DA15"/>
  <c r="CX16"/>
  <c r="DB16" s="1"/>
  <c r="AM10" i="12"/>
  <c r="AN10" s="1"/>
  <c r="AM10" i="13"/>
  <c r="AN10" s="1"/>
  <c r="R18" i="82"/>
  <c r="T18" i="78"/>
  <c r="L18" i="82"/>
  <c r="M18" i="78"/>
  <c r="CO18" i="82"/>
  <c r="DB18" i="78"/>
  <c r="DR15" i="76"/>
  <c r="DP16"/>
  <c r="DT16" s="1"/>
  <c r="DV16"/>
  <c r="I18" i="82"/>
  <c r="J18" i="78"/>
  <c r="K18" i="82"/>
  <c r="L18" i="78"/>
  <c r="BW18" i="82"/>
  <c r="CG18" i="78"/>
  <c r="BU5" i="11"/>
  <c r="BP6"/>
  <c r="BT5" i="10" s="1"/>
  <c r="BR6" i="11"/>
  <c r="BT6"/>
  <c r="BQ5" i="10" s="1"/>
  <c r="BU5" s="1"/>
  <c r="AL8" i="11"/>
  <c r="AT9"/>
  <c r="AM9" s="1"/>
  <c r="AR8" i="10" s="1"/>
  <c r="AR18" i="82"/>
  <c r="AX18" i="78"/>
  <c r="AU18" i="82"/>
  <c r="BA18" i="78"/>
  <c r="CC6" i="11"/>
  <c r="BZ5" i="10" s="1"/>
  <c r="CD5" s="1"/>
  <c r="CA6" i="11"/>
  <c r="CA5" i="10" s="1"/>
  <c r="BY6" i="11"/>
  <c r="CC5" i="10" s="1"/>
  <c r="CD5" i="11"/>
  <c r="BW5" s="1"/>
  <c r="CB4" i="10" s="1"/>
  <c r="E15" i="82"/>
  <c r="E15" i="78"/>
  <c r="AD18" i="82"/>
  <c r="AH18" i="78"/>
  <c r="CH19"/>
  <c r="CJ19" s="1"/>
  <c r="CK19" s="1"/>
  <c r="CE19" i="82"/>
  <c r="CG19" s="1"/>
  <c r="AV19"/>
  <c r="AX19" s="1"/>
  <c r="BR16" i="78"/>
  <c r="BT16" s="1"/>
  <c r="BU16" s="1"/>
  <c r="DF19"/>
  <c r="DH19" s="1"/>
  <c r="DI19" s="1"/>
  <c r="DR18" i="4" s="1"/>
  <c r="DT18" s="1"/>
  <c r="AL19" i="78"/>
  <c r="AN19" s="1"/>
  <c r="AO19" s="1"/>
  <c r="DD32" i="4"/>
  <c r="DV31"/>
  <c r="DM32"/>
  <c r="BE23" i="47"/>
  <c r="N22" i="46" s="1"/>
  <c r="BD24" i="47"/>
  <c r="AZ23"/>
  <c r="M22" i="46" s="1"/>
  <c r="AY24" i="47"/>
  <c r="E23"/>
  <c r="B22" i="46" s="1"/>
  <c r="D24" i="47"/>
  <c r="BH23"/>
  <c r="BI22"/>
  <c r="O21" i="46" s="1"/>
  <c r="L55" i="10" l="1"/>
  <c r="G55"/>
  <c r="BN55"/>
  <c r="CF55"/>
  <c r="X13" i="76"/>
  <c r="AB14"/>
  <c r="J18" i="82"/>
  <c r="K18" i="78"/>
  <c r="BK15" i="76"/>
  <c r="BG14"/>
  <c r="AR14"/>
  <c r="AN13"/>
  <c r="DN12"/>
  <c r="DJ11"/>
  <c r="AE15"/>
  <c r="AI16"/>
  <c r="BU15"/>
  <c r="BQ14"/>
  <c r="CP15"/>
  <c r="CT16"/>
  <c r="U16" i="78"/>
  <c r="S16" i="82"/>
  <c r="M15" i="76"/>
  <c r="Q16"/>
  <c r="N6" i="64"/>
  <c r="DF8" i="76"/>
  <c r="CF15" i="78"/>
  <c r="BV15" i="82"/>
  <c r="AZ17" i="78"/>
  <c r="AT17" i="82"/>
  <c r="I32" i="4"/>
  <c r="DG55" i="10"/>
  <c r="CX55"/>
  <c r="F19" i="82"/>
  <c r="H19" s="1"/>
  <c r="E45" i="229"/>
  <c r="CU13" i="76"/>
  <c r="CQ12"/>
  <c r="AE16" i="82"/>
  <c r="AI16" i="78"/>
  <c r="CW14"/>
  <c r="CK14" i="82"/>
  <c r="X18"/>
  <c r="AA18" i="78"/>
  <c r="AD18" s="1"/>
  <c r="AF18" s="1"/>
  <c r="AG18" s="1"/>
  <c r="BB17" i="82"/>
  <c r="BI17" i="78"/>
  <c r="BU18" i="82"/>
  <c r="CE18" i="78"/>
  <c r="CH18" s="1"/>
  <c r="CJ18" s="1"/>
  <c r="CK18" s="1"/>
  <c r="N7" i="53"/>
  <c r="N6" i="56"/>
  <c r="U55" i="10"/>
  <c r="DF18" i="78"/>
  <c r="DH18" s="1"/>
  <c r="DI18" s="1"/>
  <c r="DR17" i="4" s="1"/>
  <c r="DT17" s="1"/>
  <c r="Y55" i="10"/>
  <c r="L38" i="229"/>
  <c r="L43"/>
  <c r="E35"/>
  <c r="C33" i="4"/>
  <c r="G33" s="1"/>
  <c r="B13" i="201" s="1"/>
  <c r="B13" i="207"/>
  <c r="DG33" i="4"/>
  <c r="DK33" s="1"/>
  <c r="N13" i="201" s="1"/>
  <c r="N13" i="207"/>
  <c r="CL32" i="4"/>
  <c r="K12" i="201"/>
  <c r="AD32" i="4"/>
  <c r="AH32" s="1"/>
  <c r="E12" i="207"/>
  <c r="BW32" i="4"/>
  <c r="CA32" s="1"/>
  <c r="J12" i="207"/>
  <c r="L32" i="4"/>
  <c r="P32" s="1"/>
  <c r="C12" i="207"/>
  <c r="AJ31" i="4"/>
  <c r="E11" i="201"/>
  <c r="AS30" i="4"/>
  <c r="F10" i="201"/>
  <c r="R31" i="4"/>
  <c r="C11" i="201"/>
  <c r="CC31" i="4"/>
  <c r="J11" i="201"/>
  <c r="CU31" i="4"/>
  <c r="L11" i="201"/>
  <c r="BK33" i="4"/>
  <c r="H13" i="201"/>
  <c r="BB31" i="4"/>
  <c r="G11" i="201"/>
  <c r="BC19" i="82"/>
  <c r="BE19" s="1"/>
  <c r="G40" i="229"/>
  <c r="G38"/>
  <c r="CX33" i="4"/>
  <c r="DB33" s="1"/>
  <c r="M13" i="201" s="1"/>
  <c r="M13" i="207"/>
  <c r="AA33" i="4"/>
  <c r="D13" i="201"/>
  <c r="CF33" i="4"/>
  <c r="CJ33" s="1"/>
  <c r="K13" i="207"/>
  <c r="DP32" i="4"/>
  <c r="DT32" s="1"/>
  <c r="O12" i="201" s="1"/>
  <c r="O12" i="207"/>
  <c r="U34" i="4"/>
  <c r="D14" i="207"/>
  <c r="BE34" i="4"/>
  <c r="BI34" s="1"/>
  <c r="H14" i="207"/>
  <c r="CO32" i="4"/>
  <c r="CS32" s="1"/>
  <c r="L12" i="207"/>
  <c r="CC32" i="78"/>
  <c r="CH31" i="4" s="1"/>
  <c r="CJ31" s="1"/>
  <c r="K11" i="214"/>
  <c r="AV32" i="4"/>
  <c r="AZ32" s="1"/>
  <c r="G12" i="207"/>
  <c r="AM31" i="4"/>
  <c r="AQ31" s="1"/>
  <c r="F11" i="207"/>
  <c r="L46" i="229"/>
  <c r="L41"/>
  <c r="L36"/>
  <c r="L47"/>
  <c r="L42"/>
  <c r="L37"/>
  <c r="E47"/>
  <c r="E42"/>
  <c r="E37"/>
  <c r="H47"/>
  <c r="H42"/>
  <c r="H37"/>
  <c r="H48"/>
  <c r="H43"/>
  <c r="H38"/>
  <c r="N46"/>
  <c r="N41"/>
  <c r="N36"/>
  <c r="M47"/>
  <c r="M42"/>
  <c r="M37"/>
  <c r="J46"/>
  <c r="J41"/>
  <c r="J36"/>
  <c r="M45"/>
  <c r="M40"/>
  <c r="M35"/>
  <c r="M48"/>
  <c r="M43"/>
  <c r="M38"/>
  <c r="G47"/>
  <c r="G42"/>
  <c r="G37"/>
  <c r="I47"/>
  <c r="I42"/>
  <c r="I37"/>
  <c r="K48"/>
  <c r="K43"/>
  <c r="K38"/>
  <c r="K45"/>
  <c r="K40"/>
  <c r="K35"/>
  <c r="C48"/>
  <c r="C43"/>
  <c r="C38"/>
  <c r="C45"/>
  <c r="C40"/>
  <c r="C35"/>
  <c r="F47"/>
  <c r="F42"/>
  <c r="F37"/>
  <c r="I46"/>
  <c r="I41"/>
  <c r="I36"/>
  <c r="B46"/>
  <c r="B41"/>
  <c r="B36"/>
  <c r="K46"/>
  <c r="K41"/>
  <c r="K36"/>
  <c r="N48"/>
  <c r="N45"/>
  <c r="N43"/>
  <c r="N40"/>
  <c r="N38"/>
  <c r="N35"/>
  <c r="F48"/>
  <c r="F45"/>
  <c r="F43"/>
  <c r="F40"/>
  <c r="F38"/>
  <c r="F35"/>
  <c r="J47"/>
  <c r="J42"/>
  <c r="J37"/>
  <c r="M46"/>
  <c r="M41"/>
  <c r="M36"/>
  <c r="D46"/>
  <c r="D41"/>
  <c r="D36"/>
  <c r="C47"/>
  <c r="C42"/>
  <c r="C37"/>
  <c r="O46"/>
  <c r="O41"/>
  <c r="O36"/>
  <c r="D48"/>
  <c r="D45"/>
  <c r="D43"/>
  <c r="D40"/>
  <c r="D38"/>
  <c r="D35"/>
  <c r="N47"/>
  <c r="N42"/>
  <c r="N37"/>
  <c r="D47"/>
  <c r="D42"/>
  <c r="D37"/>
  <c r="C46"/>
  <c r="C41"/>
  <c r="C36"/>
  <c r="G46"/>
  <c r="G41"/>
  <c r="G36"/>
  <c r="O48"/>
  <c r="O43"/>
  <c r="O38"/>
  <c r="O45"/>
  <c r="O40"/>
  <c r="O35"/>
  <c r="H46"/>
  <c r="H41"/>
  <c r="H36"/>
  <c r="E46"/>
  <c r="E41"/>
  <c r="E36"/>
  <c r="H45"/>
  <c r="H40"/>
  <c r="H35"/>
  <c r="B47"/>
  <c r="B42"/>
  <c r="B37"/>
  <c r="K47"/>
  <c r="K42"/>
  <c r="K37"/>
  <c r="J48"/>
  <c r="J45"/>
  <c r="J43"/>
  <c r="J40"/>
  <c r="J38"/>
  <c r="J35"/>
  <c r="B48"/>
  <c r="B45"/>
  <c r="B43"/>
  <c r="B40"/>
  <c r="B38"/>
  <c r="B35"/>
  <c r="F46"/>
  <c r="F41"/>
  <c r="F36"/>
  <c r="E38"/>
  <c r="E48"/>
  <c r="G35"/>
  <c r="G43"/>
  <c r="CR17" i="82"/>
  <c r="DE17" i="78"/>
  <c r="DQ13" i="76"/>
  <c r="DU14"/>
  <c r="AS16" i="82"/>
  <c r="AY16" i="78"/>
  <c r="E13" i="76"/>
  <c r="I14"/>
  <c r="B18" i="78"/>
  <c r="B18" i="82"/>
  <c r="AB17" i="78"/>
  <c r="Y17" i="82"/>
  <c r="DI14" i="76"/>
  <c r="DM15"/>
  <c r="V13"/>
  <c r="Z14"/>
  <c r="AG14"/>
  <c r="AK15"/>
  <c r="AM23" i="47"/>
  <c r="J22" i="46" s="1"/>
  <c r="AL24" i="47"/>
  <c r="BX11" i="76"/>
  <c r="CB12"/>
  <c r="DS14"/>
  <c r="DW15"/>
  <c r="AZ18" i="82"/>
  <c r="BG18" i="78"/>
  <c r="C18" i="82"/>
  <c r="C18" i="78"/>
  <c r="CN17"/>
  <c r="CC17" i="82"/>
  <c r="AL13"/>
  <c r="AQ13" i="78"/>
  <c r="AS17"/>
  <c r="AN17" i="82"/>
  <c r="BF13" i="76"/>
  <c r="BJ14"/>
  <c r="CX18" i="78"/>
  <c r="CZ18" s="1"/>
  <c r="DA18" s="1"/>
  <c r="DI17" i="4" s="1"/>
  <c r="DK17" s="1"/>
  <c r="DG15" i="76"/>
  <c r="DK15" s="1"/>
  <c r="CV17" i="78"/>
  <c r="CX17" s="1"/>
  <c r="CZ17" s="1"/>
  <c r="DA17" s="1"/>
  <c r="DI16" i="4" s="1"/>
  <c r="DK16" s="1"/>
  <c r="CJ17" i="82"/>
  <c r="CL17" s="1"/>
  <c r="CN17" s="1"/>
  <c r="S16" i="78"/>
  <c r="Q16" i="82"/>
  <c r="AC17" i="78"/>
  <c r="Z17" i="82"/>
  <c r="BG14"/>
  <c r="BO14" i="78"/>
  <c r="BF18"/>
  <c r="BJ18" s="1"/>
  <c r="BL18" s="1"/>
  <c r="BM18" s="1"/>
  <c r="AY18" i="82"/>
  <c r="H16" i="76"/>
  <c r="D15"/>
  <c r="C16"/>
  <c r="G16" s="1"/>
  <c r="Z23" i="47"/>
  <c r="G22" i="46" s="1"/>
  <c r="Y24" i="47"/>
  <c r="AJ15" i="76"/>
  <c r="AF14"/>
  <c r="AD15"/>
  <c r="AH15" s="1"/>
  <c r="U23" i="47"/>
  <c r="V22"/>
  <c r="F21" i="46" s="1"/>
  <c r="R23" i="47"/>
  <c r="E22" i="46" s="1"/>
  <c r="Q24" i="47"/>
  <c r="AT15" i="76"/>
  <c r="AP14"/>
  <c r="C5" i="64"/>
  <c r="K7" i="76"/>
  <c r="DH13"/>
  <c r="DL14"/>
  <c r="DG14"/>
  <c r="DK14" s="1"/>
  <c r="CY14"/>
  <c r="DC15"/>
  <c r="I23" i="47"/>
  <c r="C22" i="46" s="1"/>
  <c r="H24" i="47"/>
  <c r="CP16" i="82"/>
  <c r="DC16" i="78"/>
  <c r="AK17"/>
  <c r="AG17" i="82"/>
  <c r="D16" i="78"/>
  <c r="D16" i="82"/>
  <c r="BO15" i="76"/>
  <c r="BS16"/>
  <c r="BN16"/>
  <c r="BR16" s="1"/>
  <c r="CI16" i="82"/>
  <c r="CU16" i="78"/>
  <c r="M16" i="60"/>
  <c r="M16" i="59" s="1"/>
  <c r="X17" i="7" s="1"/>
  <c r="Y17" s="1"/>
  <c r="CX17" i="10" s="1"/>
  <c r="DB17" s="1"/>
  <c r="M15" i="61"/>
  <c r="CB17" i="82"/>
  <c r="CM17" i="78"/>
  <c r="Z17"/>
  <c r="W17" i="82"/>
  <c r="DD15" i="76"/>
  <c r="CZ14"/>
  <c r="AW10"/>
  <c r="BA11"/>
  <c r="AY14"/>
  <c r="BC15"/>
  <c r="CL18" i="82"/>
  <c r="CN18" s="1"/>
  <c r="BJ19" i="78"/>
  <c r="BL19" s="1"/>
  <c r="BM19" s="1"/>
  <c r="AA18" i="82"/>
  <c r="AC18" s="1"/>
  <c r="CS18"/>
  <c r="CU18" s="1"/>
  <c r="DK9" i="10"/>
  <c r="N8" i="55"/>
  <c r="BJ9" i="9"/>
  <c r="AS6" i="62"/>
  <c r="N7"/>
  <c r="E7" i="55"/>
  <c r="Q8" i="9"/>
  <c r="AJ5" i="62"/>
  <c r="E6"/>
  <c r="C8" i="55"/>
  <c r="G9" i="9"/>
  <c r="AH6" i="62"/>
  <c r="C7"/>
  <c r="BP30" i="82"/>
  <c r="BY30" i="78"/>
  <c r="CI27" i="76"/>
  <c r="CM28"/>
  <c r="BO30" i="82"/>
  <c r="BX30" i="78"/>
  <c r="CH27" i="76"/>
  <c r="CL28"/>
  <c r="BN30" i="82"/>
  <c r="BW30" i="78"/>
  <c r="CG27" i="76"/>
  <c r="CK28"/>
  <c r="BM30" i="82"/>
  <c r="BV30" i="78"/>
  <c r="CF27" i="76"/>
  <c r="CJ28"/>
  <c r="I3" i="58"/>
  <c r="P4" i="7" s="1"/>
  <c r="Q4" s="1"/>
  <c r="BN4" i="10" s="1"/>
  <c r="P5" i="7"/>
  <c r="Q5" s="1"/>
  <c r="BN5" i="10" s="1"/>
  <c r="BR5" s="1"/>
  <c r="BZ31" i="78"/>
  <c r="CB31" s="1"/>
  <c r="BQ31" i="82"/>
  <c r="BS31" s="1"/>
  <c r="AL18" i="78"/>
  <c r="AN18" s="1"/>
  <c r="AO18" s="1"/>
  <c r="CE18" i="82"/>
  <c r="CG18" s="1"/>
  <c r="AI13" i="47"/>
  <c r="I12" i="46" s="1"/>
  <c r="AH14" i="47"/>
  <c r="AV23"/>
  <c r="L22" i="46" s="1"/>
  <c r="AU24" i="47"/>
  <c r="CP18" i="78"/>
  <c r="CR18" s="1"/>
  <c r="CS18" s="1"/>
  <c r="CZ17" i="4" s="1"/>
  <c r="DB17" s="1"/>
  <c r="C16" i="58"/>
  <c r="C17" i="57"/>
  <c r="D18" i="7"/>
  <c r="E18" s="1"/>
  <c r="L18" i="10" s="1"/>
  <c r="P18" s="1"/>
  <c r="AR24" i="47"/>
  <c r="K23" i="46" s="1"/>
  <c r="AQ25" i="47"/>
  <c r="Y34" i="4"/>
  <c r="L26" i="47"/>
  <c r="M25"/>
  <c r="D24" i="46" s="1"/>
  <c r="AD26" i="47"/>
  <c r="AE25"/>
  <c r="H24" i="46" s="1"/>
  <c r="AF3" i="63"/>
  <c r="N3" s="1"/>
  <c r="N4"/>
  <c r="R5" i="11"/>
  <c r="O4" i="10" s="1"/>
  <c r="S4" s="1"/>
  <c r="L5" i="11"/>
  <c r="Q4" i="10" s="1"/>
  <c r="P5" i="11"/>
  <c r="AE5"/>
  <c r="O6" i="12"/>
  <c r="P6" s="1"/>
  <c r="O6" i="13"/>
  <c r="P6" s="1"/>
  <c r="DK9" i="11"/>
  <c r="DK8" i="10" s="1"/>
  <c r="DM9" i="11"/>
  <c r="DJ8" i="10" s="1"/>
  <c r="DG9" i="11"/>
  <c r="DH7"/>
  <c r="AE6"/>
  <c r="AE8" i="12"/>
  <c r="AF8" s="1"/>
  <c r="AE8" i="13"/>
  <c r="AF8" s="1"/>
  <c r="DN8" i="11"/>
  <c r="R6"/>
  <c r="O5" i="10" s="1"/>
  <c r="S5" s="1"/>
  <c r="P6" i="11"/>
  <c r="L6"/>
  <c r="Q5" i="10" s="1"/>
  <c r="AK7" i="11"/>
  <c r="AF7" s="1"/>
  <c r="AJ6" i="10" s="1"/>
  <c r="AJ8" i="11"/>
  <c r="AG7" i="10" s="1"/>
  <c r="AK7" s="1"/>
  <c r="AH8" i="11"/>
  <c r="AH7" i="10" s="1"/>
  <c r="AD8" i="11"/>
  <c r="AI7" i="10" s="1"/>
  <c r="N5" i="11"/>
  <c r="R4" i="10" s="1"/>
  <c r="DI9" i="11"/>
  <c r="CA4" i="12"/>
  <c r="AT8" i="11"/>
  <c r="AM8" s="1"/>
  <c r="AR7" i="10" s="1"/>
  <c r="AL7" i="11"/>
  <c r="BT5"/>
  <c r="BQ4" i="10" s="1"/>
  <c r="BU4" s="1"/>
  <c r="BR5" i="11"/>
  <c r="BP5"/>
  <c r="BT4" i="10" s="1"/>
  <c r="CQ17" i="82"/>
  <c r="DD17" i="78"/>
  <c r="DR14" i="76"/>
  <c r="DV15"/>
  <c r="DP15"/>
  <c r="DT15" s="1"/>
  <c r="CA17" i="82"/>
  <c r="CL17" i="78"/>
  <c r="CD17" i="82"/>
  <c r="CO17" i="78"/>
  <c r="AK17" i="82"/>
  <c r="AP17" i="78"/>
  <c r="AO14" i="76"/>
  <c r="AM15"/>
  <c r="AQ15" s="1"/>
  <c r="AS15"/>
  <c r="E14" i="82"/>
  <c r="E14" i="78"/>
  <c r="CD12" i="76"/>
  <c r="BZ11"/>
  <c r="BW12"/>
  <c r="CA12" s="1"/>
  <c r="AR17" i="82"/>
  <c r="AX17" i="78"/>
  <c r="BL15" i="76"/>
  <c r="BH14"/>
  <c r="BE15"/>
  <c r="BI15" s="1"/>
  <c r="BT17" i="82"/>
  <c r="BX17" s="1"/>
  <c r="BZ17" s="1"/>
  <c r="CD17" i="78"/>
  <c r="CR14" i="76"/>
  <c r="CV15"/>
  <c r="K17" i="82"/>
  <c r="L17" i="78"/>
  <c r="O14" i="76"/>
  <c r="S15"/>
  <c r="R17" i="82"/>
  <c r="T17" i="78"/>
  <c r="W14" i="76"/>
  <c r="U15"/>
  <c r="Y15" s="1"/>
  <c r="AA15"/>
  <c r="BB18" i="78"/>
  <c r="BD18" s="1"/>
  <c r="BE18" s="1"/>
  <c r="BG17" i="4" s="1"/>
  <c r="BI17" s="1"/>
  <c r="N18" i="78"/>
  <c r="P18" s="1"/>
  <c r="Q18" s="1"/>
  <c r="T18" i="82"/>
  <c r="V18" s="1"/>
  <c r="AO18"/>
  <c r="AQ18" s="1"/>
  <c r="CC5" i="11"/>
  <c r="BZ4" i="10" s="1"/>
  <c r="CD4" s="1"/>
  <c r="BY5" i="11"/>
  <c r="CC4" i="10" s="1"/>
  <c r="CA5" i="11"/>
  <c r="CA4" i="10" s="1"/>
  <c r="BS5" i="13"/>
  <c r="BT5" s="1"/>
  <c r="BS5" i="12"/>
  <c r="BT5" s="1"/>
  <c r="AO9" i="11"/>
  <c r="AS8" i="10" s="1"/>
  <c r="AQ9" i="11"/>
  <c r="AQ8" i="10" s="1"/>
  <c r="AS9" i="11"/>
  <c r="AP8" i="10" s="1"/>
  <c r="AT8" s="1"/>
  <c r="BK5" i="13"/>
  <c r="BL5" s="1"/>
  <c r="BK5" i="12"/>
  <c r="BL5" s="1"/>
  <c r="CO17" i="82"/>
  <c r="DB17" i="78"/>
  <c r="DA14" i="76"/>
  <c r="DE15"/>
  <c r="CX15"/>
  <c r="DB15" s="1"/>
  <c r="AM17" i="82"/>
  <c r="AR17" i="78"/>
  <c r="AX14" i="76"/>
  <c r="BB15"/>
  <c r="AV15"/>
  <c r="AZ15" s="1"/>
  <c r="AD17" i="82"/>
  <c r="AH17" i="78"/>
  <c r="AF17" i="82"/>
  <c r="AJ17" i="78"/>
  <c r="F11" i="76"/>
  <c r="J12"/>
  <c r="BN14" i="78"/>
  <c r="BF14" i="82"/>
  <c r="BQ14" i="78"/>
  <c r="BI14" i="82"/>
  <c r="AU17"/>
  <c r="BA17" i="78"/>
  <c r="AM9" i="12"/>
  <c r="AN9" s="1"/>
  <c r="AM9" i="13"/>
  <c r="AN9" s="1"/>
  <c r="BW17" i="82"/>
  <c r="CG17" i="78"/>
  <c r="I17" i="82"/>
  <c r="J17" i="78"/>
  <c r="R15" i="76"/>
  <c r="N14"/>
  <c r="L15"/>
  <c r="P15" s="1"/>
  <c r="L17" i="82"/>
  <c r="M17" i="78"/>
  <c r="P17" i="82"/>
  <c r="T17" s="1"/>
  <c r="V17" s="1"/>
  <c r="R17" i="78"/>
  <c r="V17" s="1"/>
  <c r="X17" s="1"/>
  <c r="Y17" s="1"/>
  <c r="W16" i="4" s="1"/>
  <c r="Y16" s="1"/>
  <c r="AV18" i="82"/>
  <c r="AX18" s="1"/>
  <c r="BN5" i="11"/>
  <c r="BS4" i="10" s="1"/>
  <c r="M18" i="82"/>
  <c r="O18" s="1"/>
  <c r="AH18"/>
  <c r="AJ18" s="1"/>
  <c r="V18" i="78"/>
  <c r="X18" s="1"/>
  <c r="Y18" s="1"/>
  <c r="W17" i="4" s="1"/>
  <c r="Y17" s="1"/>
  <c r="AT18" i="78"/>
  <c r="AV18" s="1"/>
  <c r="AW18" s="1"/>
  <c r="BI23" i="47"/>
  <c r="O22" i="46" s="1"/>
  <c r="BH24" i="47"/>
  <c r="I33" i="4"/>
  <c r="DD33"/>
  <c r="E24" i="47"/>
  <c r="B23" i="46" s="1"/>
  <c r="D25" i="47"/>
  <c r="AZ24"/>
  <c r="M23" i="46" s="1"/>
  <c r="AY25" i="47"/>
  <c r="BE24"/>
  <c r="N23" i="46" s="1"/>
  <c r="BD25" i="47"/>
  <c r="BG13" i="76" l="1"/>
  <c r="BK14"/>
  <c r="AI15" i="78"/>
  <c r="AE15" i="82"/>
  <c r="N6" i="53"/>
  <c r="N5" i="56"/>
  <c r="CQ11" i="76"/>
  <c r="CU12"/>
  <c r="N5" i="64"/>
  <c r="DF7" i="76"/>
  <c r="BI16" i="78"/>
  <c r="BB16" i="82"/>
  <c r="CW13" i="78"/>
  <c r="CK13" i="82"/>
  <c r="AZ16" i="78"/>
  <c r="AT16" i="82"/>
  <c r="X12" i="76"/>
  <c r="AB13"/>
  <c r="DV32" i="4"/>
  <c r="DF17" i="78"/>
  <c r="DH17" s="1"/>
  <c r="DI17" s="1"/>
  <c r="DR16" i="4" s="1"/>
  <c r="DT16" s="1"/>
  <c r="BQ13" i="76"/>
  <c r="BU14"/>
  <c r="DJ10"/>
  <c r="DN11"/>
  <c r="U15" i="78"/>
  <c r="S15" i="82"/>
  <c r="Q15" i="76"/>
  <c r="M14"/>
  <c r="CP14"/>
  <c r="CT15"/>
  <c r="AE14"/>
  <c r="AI15"/>
  <c r="CF14" i="78"/>
  <c r="BV14" i="82"/>
  <c r="J17"/>
  <c r="K17" i="78"/>
  <c r="CE17"/>
  <c r="BU17" i="82"/>
  <c r="AA17" i="78"/>
  <c r="AD17" s="1"/>
  <c r="AF17" s="1"/>
  <c r="AG17" s="1"/>
  <c r="X17" i="82"/>
  <c r="AR13" i="76"/>
  <c r="AN12"/>
  <c r="DM33" i="4"/>
  <c r="CS17" i="82"/>
  <c r="CU17" s="1"/>
  <c r="CO15" i="76"/>
  <c r="CS15" s="1"/>
  <c r="F18" i="82"/>
  <c r="H18" s="1"/>
  <c r="DG34" i="4"/>
  <c r="DK34" s="1"/>
  <c r="N14" i="201" s="1"/>
  <c r="N14" i="207"/>
  <c r="C34" i="4"/>
  <c r="G34" s="1"/>
  <c r="B14" i="201" s="1"/>
  <c r="B14" i="207"/>
  <c r="BE35" i="4"/>
  <c r="BI35" s="1"/>
  <c r="H15" i="207"/>
  <c r="U35" i="4"/>
  <c r="D15" i="207"/>
  <c r="AA34" i="4"/>
  <c r="D14" i="201"/>
  <c r="CF34" i="4"/>
  <c r="CJ34" s="1"/>
  <c r="K14" i="207"/>
  <c r="CO33" i="4"/>
  <c r="CS33" s="1"/>
  <c r="L13" i="207"/>
  <c r="CC31" i="78"/>
  <c r="CH30" i="4" s="1"/>
  <c r="CJ30" s="1"/>
  <c r="K10" i="214"/>
  <c r="AD33" i="4"/>
  <c r="AH33" s="1"/>
  <c r="E13" i="207"/>
  <c r="BW33" i="4"/>
  <c r="CA33" s="1"/>
  <c r="J13" i="207"/>
  <c r="H46"/>
  <c r="H41"/>
  <c r="H36"/>
  <c r="D46"/>
  <c r="D41"/>
  <c r="D36"/>
  <c r="R32" i="4"/>
  <c r="C12" i="201"/>
  <c r="CC32" i="4"/>
  <c r="J12" i="201"/>
  <c r="AJ32" i="4"/>
  <c r="E12" i="201"/>
  <c r="F18" i="78"/>
  <c r="H18" s="1"/>
  <c r="I18" s="1"/>
  <c r="E17" i="4" s="1"/>
  <c r="G17" s="1"/>
  <c r="CX34"/>
  <c r="DB34" s="1"/>
  <c r="M14" i="201" s="1"/>
  <c r="M14" i="207"/>
  <c r="DP33" i="4"/>
  <c r="DT33" s="1"/>
  <c r="O13" i="201" s="1"/>
  <c r="O13" i="207"/>
  <c r="L33" i="4"/>
  <c r="P33" s="1"/>
  <c r="C13" i="207"/>
  <c r="AM32" i="4"/>
  <c r="AQ32" s="1"/>
  <c r="F12" i="207"/>
  <c r="AV33" i="4"/>
  <c r="AZ33" s="1"/>
  <c r="G13" i="207"/>
  <c r="AS31" i="4"/>
  <c r="F11" i="201"/>
  <c r="BB32" i="4"/>
  <c r="G12" i="201"/>
  <c r="CL31" i="4"/>
  <c r="K11" i="201"/>
  <c r="CU32" i="4"/>
  <c r="L12" i="201"/>
  <c r="BK34" i="4"/>
  <c r="H14" i="201"/>
  <c r="CL33" i="4"/>
  <c r="K13" i="201"/>
  <c r="BC14" i="76"/>
  <c r="AY13"/>
  <c r="CN16" i="78"/>
  <c r="CC16" i="82"/>
  <c r="I24" i="47"/>
  <c r="C23" i="46" s="1"/>
  <c r="H25" i="47"/>
  <c r="CH15" i="82"/>
  <c r="CT15" i="78"/>
  <c r="C4" i="64"/>
  <c r="K6" i="76"/>
  <c r="AF13"/>
  <c r="AJ14"/>
  <c r="AD14"/>
  <c r="AH14" s="1"/>
  <c r="BX10"/>
  <c r="CB11"/>
  <c r="DI13"/>
  <c r="DM14"/>
  <c r="BJ13"/>
  <c r="BF12"/>
  <c r="BO13" i="78"/>
  <c r="BG13" i="82"/>
  <c r="AC16" i="78"/>
  <c r="Z16" i="82"/>
  <c r="CV16" i="78"/>
  <c r="CJ16" i="82"/>
  <c r="D15" i="78"/>
  <c r="D15" i="82"/>
  <c r="AW9" i="76"/>
  <c r="BA10"/>
  <c r="AZ17" i="82"/>
  <c r="BG17" i="78"/>
  <c r="CB16" i="82"/>
  <c r="CM16" i="78"/>
  <c r="DH12" i="76"/>
  <c r="DL13"/>
  <c r="DG13"/>
  <c r="DK13" s="1"/>
  <c r="AK16" i="78"/>
  <c r="AG16" i="82"/>
  <c r="V23" i="47"/>
  <c r="F22" i="46" s="1"/>
  <c r="U24" i="47"/>
  <c r="Y25"/>
  <c r="Z24"/>
  <c r="G23" i="46" s="1"/>
  <c r="C17" i="82"/>
  <c r="C17" i="78"/>
  <c r="CH16" i="82"/>
  <c r="CT16" i="78"/>
  <c r="CX16" s="1"/>
  <c r="CZ16" s="1"/>
  <c r="DA16" s="1"/>
  <c r="DI15" i="4" s="1"/>
  <c r="DK15" s="1"/>
  <c r="AS15" i="82"/>
  <c r="AY15" i="78"/>
  <c r="DS13" i="76"/>
  <c r="DW14"/>
  <c r="V12"/>
  <c r="Z13"/>
  <c r="DU13"/>
  <c r="DQ12"/>
  <c r="BC18" i="82"/>
  <c r="BE18" s="1"/>
  <c r="B17" i="78"/>
  <c r="B17" i="82"/>
  <c r="AK14" i="76"/>
  <c r="AG13"/>
  <c r="I13"/>
  <c r="E12"/>
  <c r="AN16" i="82"/>
  <c r="AS16" i="78"/>
  <c r="CZ13" i="76"/>
  <c r="DD14"/>
  <c r="BO14"/>
  <c r="BS15"/>
  <c r="BN15"/>
  <c r="BR15" s="1"/>
  <c r="DC14"/>
  <c r="CY13"/>
  <c r="Q25" i="47"/>
  <c r="R24"/>
  <c r="E23" i="46" s="1"/>
  <c r="W16" i="82"/>
  <c r="Z16" i="78"/>
  <c r="AL12" i="82"/>
  <c r="AQ12" i="78"/>
  <c r="M15" i="60"/>
  <c r="M15" i="59" s="1"/>
  <c r="X16" i="7" s="1"/>
  <c r="Y16" s="1"/>
  <c r="CX16" i="10" s="1"/>
  <c r="DB16" s="1"/>
  <c r="M14" i="61"/>
  <c r="AY17" i="82"/>
  <c r="BF17" i="78"/>
  <c r="BJ17" s="1"/>
  <c r="BL17" s="1"/>
  <c r="BM17" s="1"/>
  <c r="CU15"/>
  <c r="CI15" i="82"/>
  <c r="AT14" i="76"/>
  <c r="AP13"/>
  <c r="AB16" i="78"/>
  <c r="Y16" i="82"/>
  <c r="H15" i="76"/>
  <c r="D14"/>
  <c r="C15"/>
  <c r="G15" s="1"/>
  <c r="DE16" i="78"/>
  <c r="CR16" i="82"/>
  <c r="AM24" i="47"/>
  <c r="J23" i="46" s="1"/>
  <c r="AL25" i="47"/>
  <c r="S15" i="78"/>
  <c r="Q15" i="82"/>
  <c r="CP15"/>
  <c r="DC15" i="78"/>
  <c r="AA17" i="82"/>
  <c r="AC17" s="1"/>
  <c r="BR4" i="10"/>
  <c r="BM29" i="82"/>
  <c r="BV29" i="78"/>
  <c r="CF26" i="76"/>
  <c r="CJ27"/>
  <c r="BN29" i="82"/>
  <c r="BW29" i="78"/>
  <c r="CG26" i="76"/>
  <c r="CK27"/>
  <c r="BO29" i="82"/>
  <c r="BX29" i="78"/>
  <c r="CH26" i="76"/>
  <c r="CL27"/>
  <c r="BP29" i="82"/>
  <c r="BY29" i="78"/>
  <c r="CI26" i="76"/>
  <c r="CM27"/>
  <c r="C7" i="55"/>
  <c r="G8" i="9"/>
  <c r="AH5" i="62"/>
  <c r="C6"/>
  <c r="E6" i="55"/>
  <c r="Q7" i="9"/>
  <c r="AJ4" i="62"/>
  <c r="E5"/>
  <c r="N7" i="55"/>
  <c r="BJ8" i="9"/>
  <c r="AS5" i="62"/>
  <c r="N6"/>
  <c r="BZ30" i="78"/>
  <c r="CB30" s="1"/>
  <c r="BQ30" i="82"/>
  <c r="BS30" s="1"/>
  <c r="AU25" i="47"/>
  <c r="AV24"/>
  <c r="L23" i="46" s="1"/>
  <c r="AI14" i="47"/>
  <c r="I13" i="46" s="1"/>
  <c r="AH15" i="47"/>
  <c r="AO17" i="82"/>
  <c r="AQ17" s="1"/>
  <c r="C16" i="57"/>
  <c r="C15" i="58"/>
  <c r="D17" i="7"/>
  <c r="E17" s="1"/>
  <c r="L17" i="10" s="1"/>
  <c r="P17" s="1"/>
  <c r="AQ26" i="47"/>
  <c r="AR25"/>
  <c r="K24" i="46" s="1"/>
  <c r="AD27" i="47"/>
  <c r="AE26"/>
  <c r="H25" i="46" s="1"/>
  <c r="L27" i="47"/>
  <c r="M26"/>
  <c r="D25" i="46" s="1"/>
  <c r="Y35" i="4"/>
  <c r="O5" i="12"/>
  <c r="P5" s="1"/>
  <c r="O5" i="13"/>
  <c r="P5" s="1"/>
  <c r="DM8" i="11"/>
  <c r="DJ7" i="10" s="1"/>
  <c r="DG8" i="11"/>
  <c r="DK8"/>
  <c r="DK7" i="10" s="1"/>
  <c r="AK6" i="11"/>
  <c r="AF6" s="1"/>
  <c r="AJ5" i="10" s="1"/>
  <c r="DN7" i="11"/>
  <c r="DI7" s="1"/>
  <c r="O4" i="13"/>
  <c r="P4" s="1"/>
  <c r="O4" i="12"/>
  <c r="P4" s="1"/>
  <c r="DH5" i="11"/>
  <c r="AE7" i="12"/>
  <c r="AF7" s="1"/>
  <c r="AE7" i="13"/>
  <c r="AF7" s="1"/>
  <c r="AJ7" i="11"/>
  <c r="AG6" i="10" s="1"/>
  <c r="AK6" s="1"/>
  <c r="AH7" i="11"/>
  <c r="AH6" i="10" s="1"/>
  <c r="AD7" i="11"/>
  <c r="AI6" i="10" s="1"/>
  <c r="AK5" i="11"/>
  <c r="DH6"/>
  <c r="DI8"/>
  <c r="I16" i="82"/>
  <c r="J16" i="78"/>
  <c r="K16" i="82"/>
  <c r="L16" i="78"/>
  <c r="E13" i="82"/>
  <c r="E13" i="78"/>
  <c r="AK16" i="82"/>
  <c r="AP16" i="78"/>
  <c r="AX13" i="76"/>
  <c r="AV14"/>
  <c r="AZ14" s="1"/>
  <c r="BB14"/>
  <c r="CA16" i="82"/>
  <c r="CL16" i="78"/>
  <c r="DE14" i="76"/>
  <c r="DA13"/>
  <c r="CX14"/>
  <c r="DB14" s="1"/>
  <c r="AM8" i="12"/>
  <c r="AN8" s="1"/>
  <c r="AM8" i="13"/>
  <c r="AN8" s="1"/>
  <c r="P16" i="82"/>
  <c r="R16" i="78"/>
  <c r="L16" i="82"/>
  <c r="M16" i="78"/>
  <c r="BW16" i="82"/>
  <c r="CG16" i="78"/>
  <c r="BH13" i="76"/>
  <c r="BL14"/>
  <c r="BE14"/>
  <c r="BI14" s="1"/>
  <c r="BN13" i="78"/>
  <c r="BF13" i="82"/>
  <c r="BI13"/>
  <c r="BQ13" i="78"/>
  <c r="AF16" i="82"/>
  <c r="AJ16" i="78"/>
  <c r="AO13" i="76"/>
  <c r="AS14"/>
  <c r="AM14"/>
  <c r="AQ14" s="1"/>
  <c r="CQ16" i="82"/>
  <c r="DD16" i="78"/>
  <c r="AS8" i="11"/>
  <c r="AP7" i="10" s="1"/>
  <c r="AT7" s="1"/>
  <c r="AQ8" i="11"/>
  <c r="AQ7" i="10" s="1"/>
  <c r="AO8" i="11"/>
  <c r="AS7" i="10" s="1"/>
  <c r="M17" i="82"/>
  <c r="O17" s="1"/>
  <c r="BJ14"/>
  <c r="BL14" s="1"/>
  <c r="AL17" i="78"/>
  <c r="AN17" s="1"/>
  <c r="AO17" s="1"/>
  <c r="CH17"/>
  <c r="CJ17" s="1"/>
  <c r="CK17" s="1"/>
  <c r="BB17"/>
  <c r="BD17" s="1"/>
  <c r="BE17" s="1"/>
  <c r="BG16" i="4" s="1"/>
  <c r="BI16" s="1"/>
  <c r="CE17" i="82"/>
  <c r="CG17" s="1"/>
  <c r="N13" i="76"/>
  <c r="R14"/>
  <c r="L14"/>
  <c r="P14" s="1"/>
  <c r="J11"/>
  <c r="F10"/>
  <c r="AM16" i="82"/>
  <c r="AR16" i="78"/>
  <c r="CD16" i="82"/>
  <c r="CO16" i="78"/>
  <c r="BS4" i="13"/>
  <c r="BT4" s="1"/>
  <c r="BS4" i="12"/>
  <c r="BT4" s="1"/>
  <c r="R16" i="82"/>
  <c r="T16" i="78"/>
  <c r="W13" i="76"/>
  <c r="AA14"/>
  <c r="U14"/>
  <c r="Y14" s="1"/>
  <c r="S14"/>
  <c r="O13"/>
  <c r="CD16" i="78"/>
  <c r="BT16" i="82"/>
  <c r="BX16" s="1"/>
  <c r="BZ16" s="1"/>
  <c r="CV14" i="76"/>
  <c r="CR13"/>
  <c r="CO14"/>
  <c r="CS14" s="1"/>
  <c r="AR16" i="82"/>
  <c r="AX16" i="78"/>
  <c r="AU16" i="82"/>
  <c r="BA16" i="78"/>
  <c r="BZ10" i="76"/>
  <c r="CD11"/>
  <c r="BW11"/>
  <c r="CA11" s="1"/>
  <c r="AD16" i="82"/>
  <c r="AH16" i="78"/>
  <c r="CO16" i="82"/>
  <c r="DB16" i="78"/>
  <c r="DF16" s="1"/>
  <c r="DH16" s="1"/>
  <c r="DI16" s="1"/>
  <c r="DR15" i="4" s="1"/>
  <c r="DT15" s="1"/>
  <c r="DR13" i="76"/>
  <c r="DP14"/>
  <c r="DT14" s="1"/>
  <c r="DV14"/>
  <c r="BK4" i="13"/>
  <c r="BL4" s="1"/>
  <c r="BK4" i="12"/>
  <c r="BL4" s="1"/>
  <c r="AL6" i="11"/>
  <c r="AT7"/>
  <c r="AM7" s="1"/>
  <c r="AR6" i="10" s="1"/>
  <c r="N17" i="78"/>
  <c r="P17" s="1"/>
  <c r="Q17" s="1"/>
  <c r="BR14"/>
  <c r="BT14" s="1"/>
  <c r="BU14" s="1"/>
  <c r="AH17" i="82"/>
  <c r="AJ17" s="1"/>
  <c r="AV17"/>
  <c r="AX17" s="1"/>
  <c r="AT17" i="78"/>
  <c r="AV17" s="1"/>
  <c r="AW17" s="1"/>
  <c r="CP17"/>
  <c r="CR17" s="1"/>
  <c r="CS17" s="1"/>
  <c r="CZ16" i="4" s="1"/>
  <c r="DB16" s="1"/>
  <c r="I34"/>
  <c r="DV33"/>
  <c r="DD34"/>
  <c r="BE25" i="47"/>
  <c r="N24" i="46" s="1"/>
  <c r="BD26" i="47"/>
  <c r="AZ25"/>
  <c r="M24" i="46" s="1"/>
  <c r="AY26" i="47"/>
  <c r="E25"/>
  <c r="B24" i="46" s="1"/>
  <c r="D26" i="47"/>
  <c r="BI24"/>
  <c r="O23" i="46" s="1"/>
  <c r="BH25" i="47"/>
  <c r="AR12" i="76" l="1"/>
  <c r="AN11"/>
  <c r="CE16" i="78"/>
  <c r="BU16" i="82"/>
  <c r="BB15"/>
  <c r="BI15" i="78"/>
  <c r="U14"/>
  <c r="S14" i="82"/>
  <c r="AT15"/>
  <c r="AZ15" i="78"/>
  <c r="AI14"/>
  <c r="AE14" i="82"/>
  <c r="CP13" i="76"/>
  <c r="CO13" s="1"/>
  <c r="CS13" s="1"/>
  <c r="CT14"/>
  <c r="BU13"/>
  <c r="BQ12"/>
  <c r="AB12"/>
  <c r="X11"/>
  <c r="DF6"/>
  <c r="N4" i="64"/>
  <c r="BK13" i="76"/>
  <c r="BG12"/>
  <c r="CS16" i="82"/>
  <c r="CU16" s="1"/>
  <c r="BC17"/>
  <c r="BE17" s="1"/>
  <c r="N5" i="53"/>
  <c r="N4" i="56"/>
  <c r="AE13" i="76"/>
  <c r="AI14"/>
  <c r="K16" i="78"/>
  <c r="N16" s="1"/>
  <c r="P16" s="1"/>
  <c r="Q16" s="1"/>
  <c r="J16" i="82"/>
  <c r="DN10" i="76"/>
  <c r="DJ9"/>
  <c r="CU11"/>
  <c r="CQ10"/>
  <c r="X16" i="82"/>
  <c r="AA16" i="78"/>
  <c r="M13" i="76"/>
  <c r="L13" s="1"/>
  <c r="P13" s="1"/>
  <c r="Q14"/>
  <c r="CW12" i="78"/>
  <c r="CK12" i="82"/>
  <c r="CF13" i="78"/>
  <c r="BV13" i="82"/>
  <c r="DM34" i="4"/>
  <c r="F17" i="78"/>
  <c r="H17" s="1"/>
  <c r="I17" s="1"/>
  <c r="E16" i="4" s="1"/>
  <c r="G16" s="1"/>
  <c r="U36"/>
  <c r="Y36" s="1"/>
  <c r="D16" i="207"/>
  <c r="BE36" i="4"/>
  <c r="BI36" s="1"/>
  <c r="H16" i="207"/>
  <c r="CF35" i="4"/>
  <c r="CJ35" s="1"/>
  <c r="K15" i="207"/>
  <c r="CO34" i="4"/>
  <c r="CS34" s="1"/>
  <c r="L14" i="207"/>
  <c r="AV34" i="4"/>
  <c r="AZ34" s="1"/>
  <c r="G14" i="207"/>
  <c r="H41" i="201"/>
  <c r="H36"/>
  <c r="M46" i="207"/>
  <c r="M41"/>
  <c r="M36"/>
  <c r="CC33" i="4"/>
  <c r="J13" i="201"/>
  <c r="AJ33" i="4"/>
  <c r="E13" i="201"/>
  <c r="CL30" i="4"/>
  <c r="K10" i="201"/>
  <c r="CU33" i="4"/>
  <c r="L13" i="201"/>
  <c r="CL34" i="4"/>
  <c r="K14" i="201"/>
  <c r="BK35" i="4"/>
  <c r="H15" i="201"/>
  <c r="B41"/>
  <c r="B36"/>
  <c r="N41"/>
  <c r="N36"/>
  <c r="AA16" i="82"/>
  <c r="AC16" s="1"/>
  <c r="DP34" i="4"/>
  <c r="DT34" s="1"/>
  <c r="O14" i="201" s="1"/>
  <c r="O14" i="207"/>
  <c r="C35" i="4"/>
  <c r="G35" s="1"/>
  <c r="B15" i="201" s="1"/>
  <c r="B15" i="207"/>
  <c r="CX35" i="4"/>
  <c r="DB35" s="1"/>
  <c r="M15" i="201" s="1"/>
  <c r="M15" i="207"/>
  <c r="DG35" i="4"/>
  <c r="DK35" s="1"/>
  <c r="N15" i="201" s="1"/>
  <c r="N15" i="207"/>
  <c r="AA35" i="4"/>
  <c r="D15" i="201"/>
  <c r="BN24" i="4"/>
  <c r="I4" i="207"/>
  <c r="CC30" i="78"/>
  <c r="CH29" i="4" s="1"/>
  <c r="CJ29" s="1"/>
  <c r="K9" i="214"/>
  <c r="BW34" i="4"/>
  <c r="CA34" s="1"/>
  <c r="J14" i="207"/>
  <c r="AD34" i="4"/>
  <c r="AH34" s="1"/>
  <c r="E14" i="207"/>
  <c r="AM33" i="4"/>
  <c r="AQ33" s="1"/>
  <c r="F13" i="207"/>
  <c r="L34" i="4"/>
  <c r="P34" s="1"/>
  <c r="C14" i="207"/>
  <c r="BB33" i="4"/>
  <c r="G13" i="201"/>
  <c r="AS32" i="4"/>
  <c r="F12" i="201"/>
  <c r="R33" i="4"/>
  <c r="C13" i="201"/>
  <c r="M41"/>
  <c r="M36"/>
  <c r="K46" i="207"/>
  <c r="K41"/>
  <c r="K36"/>
  <c r="D41" i="201"/>
  <c r="D36"/>
  <c r="B46" i="207"/>
  <c r="B41"/>
  <c r="B36"/>
  <c r="N46"/>
  <c r="N41"/>
  <c r="N36"/>
  <c r="AD16" i="78"/>
  <c r="AF16" s="1"/>
  <c r="AG16" s="1"/>
  <c r="AM25" i="47"/>
  <c r="J24" i="46" s="1"/>
  <c r="AL26" i="47"/>
  <c r="C16" i="82"/>
  <c r="C16" i="78"/>
  <c r="I12" i="76"/>
  <c r="E11"/>
  <c r="V11"/>
  <c r="Z12"/>
  <c r="BX9"/>
  <c r="CB10"/>
  <c r="BC13"/>
  <c r="AY12"/>
  <c r="M14" i="60"/>
  <c r="M14" i="59" s="1"/>
  <c r="X15" i="7" s="1"/>
  <c r="Y15" s="1"/>
  <c r="CX15" i="10" s="1"/>
  <c r="DB15" s="1"/>
  <c r="M13" i="61"/>
  <c r="BF16" i="78"/>
  <c r="AY16" i="82"/>
  <c r="CZ12" i="76"/>
  <c r="DD13"/>
  <c r="D14" i="78"/>
  <c r="D14" i="82"/>
  <c r="CR15"/>
  <c r="DE15" i="78"/>
  <c r="Y26" i="47"/>
  <c r="Z25"/>
  <c r="G24" i="46" s="1"/>
  <c r="AL11" i="82"/>
  <c r="AQ11" i="78"/>
  <c r="CJ15" i="82"/>
  <c r="CL15" s="1"/>
  <c r="CN15" s="1"/>
  <c r="CV15" i="78"/>
  <c r="W15" i="82"/>
  <c r="Z15" i="78"/>
  <c r="K5" i="76"/>
  <c r="C3" i="64"/>
  <c r="K4" i="76" s="1"/>
  <c r="AS15" i="78"/>
  <c r="AN15" i="82"/>
  <c r="CL16"/>
  <c r="CN16" s="1"/>
  <c r="AK15" i="78"/>
  <c r="AG15" i="82"/>
  <c r="CB15"/>
  <c r="CM15" i="78"/>
  <c r="CN15"/>
  <c r="CC15" i="82"/>
  <c r="CP14"/>
  <c r="DC14" i="78"/>
  <c r="DH11" i="76"/>
  <c r="DL12"/>
  <c r="AY14" i="78"/>
  <c r="AS14" i="82"/>
  <c r="H26" i="47"/>
  <c r="I25"/>
  <c r="C24" i="46" s="1"/>
  <c r="H14" i="76"/>
  <c r="D13"/>
  <c r="C14"/>
  <c r="G14" s="1"/>
  <c r="AP12"/>
  <c r="AT13"/>
  <c r="CY12"/>
  <c r="DC13"/>
  <c r="BO13"/>
  <c r="BS14"/>
  <c r="BN14"/>
  <c r="BR14" s="1"/>
  <c r="AC15" i="78"/>
  <c r="Z15" i="82"/>
  <c r="DQ11" i="76"/>
  <c r="DU12"/>
  <c r="S14" i="78"/>
  <c r="Q14" i="82"/>
  <c r="CU14" i="78"/>
  <c r="CI14" i="82"/>
  <c r="BF11" i="76"/>
  <c r="BJ12"/>
  <c r="BG12" i="82"/>
  <c r="BO12" i="78"/>
  <c r="AJ13" i="76"/>
  <c r="AF12"/>
  <c r="AD13"/>
  <c r="AH13" s="1"/>
  <c r="B16" i="82"/>
  <c r="B16" i="78"/>
  <c r="F16" s="1"/>
  <c r="H16" s="1"/>
  <c r="I16" s="1"/>
  <c r="E15" i="4" s="1"/>
  <c r="G15" s="1"/>
  <c r="R25" i="47"/>
  <c r="E24" i="46" s="1"/>
  <c r="Q26" i="47"/>
  <c r="AZ16" i="82"/>
  <c r="BG16" i="78"/>
  <c r="AG12" i="76"/>
  <c r="AK13"/>
  <c r="DW13"/>
  <c r="DS12"/>
  <c r="V24" i="47"/>
  <c r="F23" i="46" s="1"/>
  <c r="U25" i="47"/>
  <c r="CH14" i="82"/>
  <c r="CT14" i="78"/>
  <c r="AW8" i="76"/>
  <c r="BA9"/>
  <c r="DI12"/>
  <c r="DG12" s="1"/>
  <c r="DK12" s="1"/>
  <c r="DM13"/>
  <c r="AB15" i="78"/>
  <c r="Y15" i="82"/>
  <c r="F17"/>
  <c r="H17" s="1"/>
  <c r="CX15" i="78"/>
  <c r="CZ15" s="1"/>
  <c r="DA15" s="1"/>
  <c r="DI14" i="4" s="1"/>
  <c r="DK14" s="1"/>
  <c r="BR24"/>
  <c r="I4" i="201" s="1"/>
  <c r="N6" i="55"/>
  <c r="BJ7" i="9"/>
  <c r="AS4" i="62"/>
  <c r="N5"/>
  <c r="E5" i="55"/>
  <c r="Q6" i="9"/>
  <c r="AJ3" i="62"/>
  <c r="E3" s="1"/>
  <c r="E4"/>
  <c r="C6" i="55"/>
  <c r="G7" i="9"/>
  <c r="AH4" i="62"/>
  <c r="C5"/>
  <c r="BP28" i="82"/>
  <c r="BY28" i="78"/>
  <c r="CI25" i="76"/>
  <c r="CM26"/>
  <c r="BO28" i="82"/>
  <c r="BX28" i="78"/>
  <c r="CH25" i="76"/>
  <c r="CL26"/>
  <c r="BN28" i="82"/>
  <c r="BW28" i="78"/>
  <c r="CG25" i="76"/>
  <c r="CK26"/>
  <c r="BM28" i="82"/>
  <c r="BV28" i="78"/>
  <c r="CF25" i="76"/>
  <c r="CJ26"/>
  <c r="BZ29" i="78"/>
  <c r="CB29" s="1"/>
  <c r="BQ29" i="82"/>
  <c r="BS29" s="1"/>
  <c r="AV25" i="47"/>
  <c r="L24" i="46" s="1"/>
  <c r="AU26" i="47"/>
  <c r="AH16"/>
  <c r="AI15"/>
  <c r="I14" i="46" s="1"/>
  <c r="AL16" i="78"/>
  <c r="AN16" s="1"/>
  <c r="AO16" s="1"/>
  <c r="CH16"/>
  <c r="CJ16" s="1"/>
  <c r="CK16" s="1"/>
  <c r="C14" i="58"/>
  <c r="C15" i="57"/>
  <c r="D16" i="7"/>
  <c r="E16" s="1"/>
  <c r="L16" i="10" s="1"/>
  <c r="P16" s="1"/>
  <c r="AQ27" i="47"/>
  <c r="AR26"/>
  <c r="K25" i="46" s="1"/>
  <c r="BJ13" i="82"/>
  <c r="BL13" s="1"/>
  <c r="M27" i="47"/>
  <c r="D26" i="46" s="1"/>
  <c r="L28" i="47"/>
  <c r="AE27"/>
  <c r="H26" i="46" s="1"/>
  <c r="AD28" i="47"/>
  <c r="DN6" i="11"/>
  <c r="AJ5"/>
  <c r="AG4" i="10" s="1"/>
  <c r="AK4" s="1"/>
  <c r="AH5" i="11"/>
  <c r="AH4" i="10" s="1"/>
  <c r="AD5" i="11"/>
  <c r="AI4" i="10" s="1"/>
  <c r="AE6" i="12"/>
  <c r="AF6" s="1"/>
  <c r="AE6" i="13"/>
  <c r="AF6" s="1"/>
  <c r="DN5" i="11"/>
  <c r="DI5" s="1"/>
  <c r="DK7"/>
  <c r="DK6" i="10" s="1"/>
  <c r="DM7" i="11"/>
  <c r="DJ6" i="10" s="1"/>
  <c r="DG7" i="11"/>
  <c r="AJ6"/>
  <c r="AG5" i="10" s="1"/>
  <c r="AK5" s="1"/>
  <c r="AH6" i="11"/>
  <c r="AH5" i="10" s="1"/>
  <c r="AD6" i="11"/>
  <c r="AI5" i="10" s="1"/>
  <c r="AF5" i="11"/>
  <c r="AJ4" i="10" s="1"/>
  <c r="AT6" i="11"/>
  <c r="AM6" s="1"/>
  <c r="AR5" i="10" s="1"/>
  <c r="AL5" i="11"/>
  <c r="CO15" i="82"/>
  <c r="DB15" i="78"/>
  <c r="BN12"/>
  <c r="BF12" i="82"/>
  <c r="BZ9" i="76"/>
  <c r="CD10"/>
  <c r="BW10"/>
  <c r="CA10" s="1"/>
  <c r="CD15" i="78"/>
  <c r="BT15" i="82"/>
  <c r="BX15" s="1"/>
  <c r="BZ15" s="1"/>
  <c r="BW15"/>
  <c r="CG15" i="78"/>
  <c r="L15" i="82"/>
  <c r="M15" i="78"/>
  <c r="R15" i="82"/>
  <c r="T15" i="78"/>
  <c r="E12" i="82"/>
  <c r="E12" i="78"/>
  <c r="I15" i="82"/>
  <c r="J15" i="78"/>
  <c r="R13" i="76"/>
  <c r="N12"/>
  <c r="AD15" i="82"/>
  <c r="AH15" i="78"/>
  <c r="AO12" i="76"/>
  <c r="AM13"/>
  <c r="AQ13" s="1"/>
  <c r="AS13"/>
  <c r="AR15" i="82"/>
  <c r="AX15" i="78"/>
  <c r="BL13" i="76"/>
  <c r="BH12"/>
  <c r="BE13"/>
  <c r="BI13" s="1"/>
  <c r="DE13"/>
  <c r="DA12"/>
  <c r="CX13"/>
  <c r="DB13" s="1"/>
  <c r="AM15" i="82"/>
  <c r="AR15" i="78"/>
  <c r="AX12" i="76"/>
  <c r="AV13"/>
  <c r="AZ13" s="1"/>
  <c r="BB13"/>
  <c r="AV16" i="82"/>
  <c r="AX16" s="1"/>
  <c r="AH16"/>
  <c r="AJ16" s="1"/>
  <c r="T16"/>
  <c r="V16" s="1"/>
  <c r="CP16" i="78"/>
  <c r="CR16" s="1"/>
  <c r="CS16" s="1"/>
  <c r="CZ15" i="4" s="1"/>
  <c r="DB15" s="1"/>
  <c r="AO16" i="82"/>
  <c r="AQ16" s="1"/>
  <c r="M16"/>
  <c r="O16" s="1"/>
  <c r="AS7" i="11"/>
  <c r="AP6" i="10" s="1"/>
  <c r="AT6" s="1"/>
  <c r="AO7" i="11"/>
  <c r="AS6" i="10" s="1"/>
  <c r="AQ7" i="11"/>
  <c r="AQ6" i="10" s="1"/>
  <c r="CQ15" i="82"/>
  <c r="DD15" i="78"/>
  <c r="DR12" i="76"/>
  <c r="DP13"/>
  <c r="DT13" s="1"/>
  <c r="DV13"/>
  <c r="BI12" i="82"/>
  <c r="BQ12" i="78"/>
  <c r="CR12" i="76"/>
  <c r="CV13"/>
  <c r="O12"/>
  <c r="S13"/>
  <c r="P15" i="82"/>
  <c r="R15" i="78"/>
  <c r="W12" i="76"/>
  <c r="U13"/>
  <c r="Y13" s="1"/>
  <c r="AA13"/>
  <c r="J10"/>
  <c r="F9"/>
  <c r="K15" i="82"/>
  <c r="L15" i="78"/>
  <c r="AM7" i="12"/>
  <c r="AN7" s="1"/>
  <c r="AM7" i="13"/>
  <c r="AN7" s="1"/>
  <c r="AF15" i="82"/>
  <c r="AJ15" i="78"/>
  <c r="AU15" i="82"/>
  <c r="BA15" i="78"/>
  <c r="CA15" i="82"/>
  <c r="CL15" i="78"/>
  <c r="CD15" i="82"/>
  <c r="CO15" i="78"/>
  <c r="AK15" i="82"/>
  <c r="AP15" i="78"/>
  <c r="BB16"/>
  <c r="BD16" s="1"/>
  <c r="BE16" s="1"/>
  <c r="BG15" i="4" s="1"/>
  <c r="BI15" s="1"/>
  <c r="BR13" i="78"/>
  <c r="BT13" s="1"/>
  <c r="BU13" s="1"/>
  <c r="V16"/>
  <c r="X16" s="1"/>
  <c r="Y16" s="1"/>
  <c r="W15" i="4" s="1"/>
  <c r="Y15" s="1"/>
  <c r="CE16" i="82"/>
  <c r="CG16" s="1"/>
  <c r="AT16" i="78"/>
  <c r="AV16" s="1"/>
  <c r="AW16" s="1"/>
  <c r="I35" i="4"/>
  <c r="BI25" i="47"/>
  <c r="O24" i="46" s="1"/>
  <c r="BH26" i="47"/>
  <c r="E26"/>
  <c r="B25" i="46" s="1"/>
  <c r="D27" i="47"/>
  <c r="AZ26"/>
  <c r="M25" i="46" s="1"/>
  <c r="AY27" i="47"/>
  <c r="BE26"/>
  <c r="N25" i="46" s="1"/>
  <c r="BD27" i="47"/>
  <c r="DM35" i="4"/>
  <c r="U13" i="78" l="1"/>
  <c r="S13" i="82"/>
  <c r="J15"/>
  <c r="K15" i="78"/>
  <c r="CQ9" i="76"/>
  <c r="CU10"/>
  <c r="N4" i="53"/>
  <c r="N3" i="56"/>
  <c r="N3" i="53" s="1"/>
  <c r="BG11" i="76"/>
  <c r="BK12"/>
  <c r="X10"/>
  <c r="AB11"/>
  <c r="CE15" i="78"/>
  <c r="CH15" s="1"/>
  <c r="CJ15" s="1"/>
  <c r="CK15" s="1"/>
  <c r="BU15" i="82"/>
  <c r="CK11"/>
  <c r="CW11" i="78"/>
  <c r="AI13" i="76"/>
  <c r="AE12"/>
  <c r="BB14" i="82"/>
  <c r="BI14" i="78"/>
  <c r="DV34" i="4"/>
  <c r="DD35"/>
  <c r="Q13" i="76"/>
  <c r="M12"/>
  <c r="CF12" i="78"/>
  <c r="BV12" i="82"/>
  <c r="AZ14" i="78"/>
  <c r="AT14" i="82"/>
  <c r="CP12" i="76"/>
  <c r="CT13"/>
  <c r="AE13" i="82"/>
  <c r="AI13" i="78"/>
  <c r="AN10" i="76"/>
  <c r="AR11"/>
  <c r="DJ8"/>
  <c r="DN9"/>
  <c r="AA15" i="78"/>
  <c r="AD15" s="1"/>
  <c r="AF15" s="1"/>
  <c r="AG15" s="1"/>
  <c r="X15" i="82"/>
  <c r="AA15" s="1"/>
  <c r="AC15" s="1"/>
  <c r="DF5" i="76"/>
  <c r="N3" i="64"/>
  <c r="DF4" i="76" s="1"/>
  <c r="BQ11"/>
  <c r="BU12"/>
  <c r="F16" i="82"/>
  <c r="H16" s="1"/>
  <c r="AA36" i="4"/>
  <c r="D16" i="201"/>
  <c r="BE37" i="4"/>
  <c r="BI37" s="1"/>
  <c r="H17" i="207"/>
  <c r="U37" i="4"/>
  <c r="D17" i="207"/>
  <c r="CF36" i="4"/>
  <c r="CJ36" s="1"/>
  <c r="K16" i="207"/>
  <c r="CO35" i="4"/>
  <c r="CS35" s="1"/>
  <c r="L15" i="207"/>
  <c r="CC29" i="78"/>
  <c r="CH28" i="4" s="1"/>
  <c r="CJ28" s="1"/>
  <c r="K8" i="214"/>
  <c r="BW35" i="4"/>
  <c r="CA35" s="1"/>
  <c r="J15" i="207"/>
  <c r="R34" i="4"/>
  <c r="C14" i="201"/>
  <c r="AS33" i="4"/>
  <c r="F13" i="201"/>
  <c r="AJ34" i="4"/>
  <c r="E14" i="201"/>
  <c r="CC34" i="4"/>
  <c r="J14" i="201"/>
  <c r="CL29" i="4"/>
  <c r="K9" i="201"/>
  <c r="O41"/>
  <c r="O36"/>
  <c r="BB34" i="4"/>
  <c r="G14" i="201"/>
  <c r="CU34" i="4"/>
  <c r="L14" i="201"/>
  <c r="CL35" i="4"/>
  <c r="K15" i="201"/>
  <c r="BK36" i="4"/>
  <c r="H16" i="201"/>
  <c r="DG36" i="4"/>
  <c r="DK36" s="1"/>
  <c r="N16" i="201" s="1"/>
  <c r="N16" i="207"/>
  <c r="CX36" i="4"/>
  <c r="DB36" s="1"/>
  <c r="M16" i="201" s="1"/>
  <c r="M16" i="207"/>
  <c r="C36" i="4"/>
  <c r="G36" s="1"/>
  <c r="B16" i="201" s="1"/>
  <c r="B16" i="207"/>
  <c r="DP35" i="4"/>
  <c r="DT35" s="1"/>
  <c r="O15" i="201" s="1"/>
  <c r="O15" i="207"/>
  <c r="BN25" i="4"/>
  <c r="BR25" s="1"/>
  <c r="I5" i="201" s="1"/>
  <c r="I5" i="207"/>
  <c r="AM34" i="4"/>
  <c r="AQ34" s="1"/>
  <c r="F14" i="207"/>
  <c r="AD35" i="4"/>
  <c r="AH35" s="1"/>
  <c r="E15" i="207"/>
  <c r="L35" i="4"/>
  <c r="P35" s="1"/>
  <c r="C15" i="207"/>
  <c r="AV35" i="4"/>
  <c r="AZ35" s="1"/>
  <c r="G15" i="207"/>
  <c r="C46"/>
  <c r="C41"/>
  <c r="C36"/>
  <c r="E46"/>
  <c r="E41"/>
  <c r="E36"/>
  <c r="J46"/>
  <c r="J41"/>
  <c r="J36"/>
  <c r="O46"/>
  <c r="O41"/>
  <c r="O36"/>
  <c r="G46"/>
  <c r="G41"/>
  <c r="G36"/>
  <c r="L46"/>
  <c r="L41"/>
  <c r="L36"/>
  <c r="BO12" i="76"/>
  <c r="BS13"/>
  <c r="BN13"/>
  <c r="BR13" s="1"/>
  <c r="AP11"/>
  <c r="AT12"/>
  <c r="CH13" i="82"/>
  <c r="CT13" i="78"/>
  <c r="BX8" i="76"/>
  <c r="CB9"/>
  <c r="V10"/>
  <c r="Z11"/>
  <c r="D13" i="78"/>
  <c r="D13" i="82"/>
  <c r="AL10"/>
  <c r="AQ10" i="78"/>
  <c r="V25" i="47"/>
  <c r="F24" i="46" s="1"/>
  <c r="U26" i="47"/>
  <c r="AB14" i="78"/>
  <c r="Y14" i="82"/>
  <c r="BF10" i="76"/>
  <c r="BJ11"/>
  <c r="DQ10"/>
  <c r="DU11"/>
  <c r="AZ15" i="82"/>
  <c r="BG15" i="78"/>
  <c r="AK14"/>
  <c r="AG14" i="82"/>
  <c r="C15"/>
  <c r="C15" i="78"/>
  <c r="Z26" i="47"/>
  <c r="G25" i="46" s="1"/>
  <c r="Y27" i="47"/>
  <c r="CC14" i="82"/>
  <c r="CN14" i="78"/>
  <c r="M12" i="61"/>
  <c r="M13" i="60"/>
  <c r="M13" i="59" s="1"/>
  <c r="X14" i="7" s="1"/>
  <c r="Y14" s="1"/>
  <c r="CX14" i="10" s="1"/>
  <c r="DB14" s="1"/>
  <c r="BG11" i="82"/>
  <c r="BO11" i="78"/>
  <c r="S13"/>
  <c r="Q13" i="82"/>
  <c r="I11" i="76"/>
  <c r="E10"/>
  <c r="AM26" i="47"/>
  <c r="J25" i="46" s="1"/>
  <c r="AL27" i="47"/>
  <c r="DI11" i="76"/>
  <c r="DG11" s="1"/>
  <c r="DK11" s="1"/>
  <c r="DM12"/>
  <c r="CR14" i="82"/>
  <c r="DE14" i="78"/>
  <c r="AG11" i="76"/>
  <c r="AK12"/>
  <c r="AF11"/>
  <c r="AJ12"/>
  <c r="AD12"/>
  <c r="AH12" s="1"/>
  <c r="AS13" i="82"/>
  <c r="AY13" i="78"/>
  <c r="CP13" i="82"/>
  <c r="DC13" i="78"/>
  <c r="AY15" i="82"/>
  <c r="BF15" i="78"/>
  <c r="CY11" i="76"/>
  <c r="DC12"/>
  <c r="H13"/>
  <c r="D12"/>
  <c r="C13"/>
  <c r="G13" s="1"/>
  <c r="DH10"/>
  <c r="DL11"/>
  <c r="AS14" i="78"/>
  <c r="AN14" i="82"/>
  <c r="BJ16" i="78"/>
  <c r="BL16" s="1"/>
  <c r="BM16" s="1"/>
  <c r="BA8" i="76"/>
  <c r="AW7"/>
  <c r="DD12"/>
  <c r="CZ11"/>
  <c r="CV14" i="78"/>
  <c r="CX14" s="1"/>
  <c r="CZ14" s="1"/>
  <c r="DA14" s="1"/>
  <c r="DI13" i="4" s="1"/>
  <c r="DK13" s="1"/>
  <c r="CJ14" i="82"/>
  <c r="CL14" s="1"/>
  <c r="CN14" s="1"/>
  <c r="DS11" i="76"/>
  <c r="DW12"/>
  <c r="Z14" i="82"/>
  <c r="AC14" i="78"/>
  <c r="R26" i="47"/>
  <c r="E25" i="46" s="1"/>
  <c r="Q27" i="47"/>
  <c r="W14" i="82"/>
  <c r="Z14" i="78"/>
  <c r="CB14" i="82"/>
  <c r="CM14" i="78"/>
  <c r="B15"/>
  <c r="B15" i="82"/>
  <c r="I26" i="47"/>
  <c r="C25" i="46" s="1"/>
  <c r="H27" i="47"/>
  <c r="CI13" i="82"/>
  <c r="CU13" i="78"/>
  <c r="BC12" i="76"/>
  <c r="AY11"/>
  <c r="BC16" i="82"/>
  <c r="BE16" s="1"/>
  <c r="BT24" i="4"/>
  <c r="BM27" i="82"/>
  <c r="BV27" i="78"/>
  <c r="CF24" i="76"/>
  <c r="CJ24" s="1"/>
  <c r="CJ25"/>
  <c r="BN27" i="82"/>
  <c r="BW27" i="78"/>
  <c r="CG24" i="76"/>
  <c r="CK25"/>
  <c r="BX27" i="78"/>
  <c r="BO27" i="82"/>
  <c r="CH24" i="76"/>
  <c r="CL25"/>
  <c r="BP27" i="82"/>
  <c r="BY27" i="78"/>
  <c r="CI24" i="76"/>
  <c r="CM25"/>
  <c r="C5" i="55"/>
  <c r="G6" i="9"/>
  <c r="AH3" i="62"/>
  <c r="C3" s="1"/>
  <c r="C4"/>
  <c r="E4" i="55"/>
  <c r="Q5" i="9"/>
  <c r="E3" i="55"/>
  <c r="Q4" i="9"/>
  <c r="N5" i="55"/>
  <c r="BJ6" i="9"/>
  <c r="AS3" i="62"/>
  <c r="N3" s="1"/>
  <c r="N4"/>
  <c r="BZ28" i="78"/>
  <c r="CB28" s="1"/>
  <c r="BQ28" i="82"/>
  <c r="BS28" s="1"/>
  <c r="AH17" i="47"/>
  <c r="AI16"/>
  <c r="I15" i="46" s="1"/>
  <c r="AV26" i="47"/>
  <c r="L25" i="46" s="1"/>
  <c r="AU27" i="47"/>
  <c r="T15" i="82"/>
  <c r="V15" s="1"/>
  <c r="C14" i="57"/>
  <c r="D15" i="7"/>
  <c r="E15" s="1"/>
  <c r="L15" i="10" s="1"/>
  <c r="P15" s="1"/>
  <c r="C13" i="58"/>
  <c r="AT15" i="78"/>
  <c r="AV15" s="1"/>
  <c r="AW15" s="1"/>
  <c r="AR27" i="47"/>
  <c r="K26" i="46" s="1"/>
  <c r="AQ28" i="47"/>
  <c r="Y37" i="4"/>
  <c r="AE28" i="47"/>
  <c r="H27" i="46" s="1"/>
  <c r="AD29" i="47"/>
  <c r="L29"/>
  <c r="M28"/>
  <c r="D27" i="46" s="1"/>
  <c r="V15" i="78"/>
  <c r="X15" s="1"/>
  <c r="Y15" s="1"/>
  <c r="W14" i="4" s="1"/>
  <c r="Y14" s="1"/>
  <c r="AE4" i="13"/>
  <c r="AF4" s="1"/>
  <c r="AE4" i="12"/>
  <c r="AF4" s="1"/>
  <c r="DK6" i="11"/>
  <c r="DK5" i="10" s="1"/>
  <c r="DM6" i="11"/>
  <c r="DJ5" i="10" s="1"/>
  <c r="DG6" i="11"/>
  <c r="AE5" i="12"/>
  <c r="AF5" s="1"/>
  <c r="AE5" i="13"/>
  <c r="AF5" s="1"/>
  <c r="DG5" i="11"/>
  <c r="DK5"/>
  <c r="DK4" i="10" s="1"/>
  <c r="DM5" i="11"/>
  <c r="DJ4" i="10" s="1"/>
  <c r="DI6" i="11"/>
  <c r="F8" i="76"/>
  <c r="J9"/>
  <c r="P14" i="82"/>
  <c r="R14" i="78"/>
  <c r="L14" i="82"/>
  <c r="M14" i="78"/>
  <c r="CD14"/>
  <c r="BT14" i="82"/>
  <c r="BX14" s="1"/>
  <c r="BZ14" s="1"/>
  <c r="CV12" i="76"/>
  <c r="CR11"/>
  <c r="CQ14" i="82"/>
  <c r="DD14" i="78"/>
  <c r="DR11" i="76"/>
  <c r="DP12"/>
  <c r="DT12" s="1"/>
  <c r="DV12"/>
  <c r="AM14" i="82"/>
  <c r="AR14" i="78"/>
  <c r="AX11" i="76"/>
  <c r="AV12"/>
  <c r="AZ12" s="1"/>
  <c r="BB12"/>
  <c r="DE12"/>
  <c r="DA11"/>
  <c r="CX12"/>
  <c r="DB12" s="1"/>
  <c r="AX14" i="78"/>
  <c r="AR14" i="82"/>
  <c r="AU14"/>
  <c r="BA14" i="78"/>
  <c r="AD14" i="82"/>
  <c r="AH14" i="78"/>
  <c r="I14" i="82"/>
  <c r="J14" i="78"/>
  <c r="K14" i="82"/>
  <c r="L14" i="78"/>
  <c r="BQ11"/>
  <c r="BI11" i="82"/>
  <c r="AS6" i="11"/>
  <c r="AP5" i="10" s="1"/>
  <c r="AT5" s="1"/>
  <c r="AQ6" i="11"/>
  <c r="AQ5" i="10" s="1"/>
  <c r="AO6" i="11"/>
  <c r="AS5" i="10" s="1"/>
  <c r="CP15" i="78"/>
  <c r="CR15" s="1"/>
  <c r="CS15" s="1"/>
  <c r="CZ14" i="4" s="1"/>
  <c r="DB14" s="1"/>
  <c r="AO15" i="82"/>
  <c r="AQ15" s="1"/>
  <c r="AV15"/>
  <c r="AX15" s="1"/>
  <c r="AL15" i="78"/>
  <c r="AN15" s="1"/>
  <c r="AO15" s="1"/>
  <c r="M15" i="82"/>
  <c r="O15" s="1"/>
  <c r="BJ12"/>
  <c r="BL12" s="1"/>
  <c r="DF15" i="78"/>
  <c r="DH15" s="1"/>
  <c r="DI15" s="1"/>
  <c r="DR14" i="4" s="1"/>
  <c r="DT14" s="1"/>
  <c r="E11" i="82"/>
  <c r="E11" i="78"/>
  <c r="R14" i="82"/>
  <c r="T14" i="78"/>
  <c r="W11" i="76"/>
  <c r="U12"/>
  <c r="Y12" s="1"/>
  <c r="AA12"/>
  <c r="S12"/>
  <c r="O11"/>
  <c r="BW14" i="82"/>
  <c r="CG14" i="78"/>
  <c r="CO14" i="82"/>
  <c r="DB14" i="78"/>
  <c r="AM6" i="12"/>
  <c r="AN6" s="1"/>
  <c r="AM6" i="13"/>
  <c r="AN6" s="1"/>
  <c r="AK14" i="82"/>
  <c r="AP14" i="78"/>
  <c r="CA14" i="82"/>
  <c r="CL14" i="78"/>
  <c r="CD14" i="82"/>
  <c r="CO14" i="78"/>
  <c r="BH11" i="76"/>
  <c r="BL12"/>
  <c r="BE12"/>
  <c r="BI12" s="1"/>
  <c r="AF14" i="82"/>
  <c r="AJ14" i="78"/>
  <c r="AS12" i="76"/>
  <c r="AO11"/>
  <c r="AM12"/>
  <c r="AQ12" s="1"/>
  <c r="N11"/>
  <c r="R12"/>
  <c r="L12"/>
  <c r="P12" s="1"/>
  <c r="BN11" i="78"/>
  <c r="BR11" s="1"/>
  <c r="BT11" s="1"/>
  <c r="BU11" s="1"/>
  <c r="BF11" i="82"/>
  <c r="CD9" i="76"/>
  <c r="BW9"/>
  <c r="CA9" s="1"/>
  <c r="BZ8"/>
  <c r="AT5" i="11"/>
  <c r="AM5" s="1"/>
  <c r="AR4" i="10" s="1"/>
  <c r="CE15" i="82"/>
  <c r="CG15" s="1"/>
  <c r="BB15" i="78"/>
  <c r="BD15" s="1"/>
  <c r="BE15" s="1"/>
  <c r="BG14" i="4" s="1"/>
  <c r="BI14" s="1"/>
  <c r="AH15" i="82"/>
  <c r="AJ15" s="1"/>
  <c r="N15" i="78"/>
  <c r="P15" s="1"/>
  <c r="Q15" s="1"/>
  <c r="BR12"/>
  <c r="BT12" s="1"/>
  <c r="BU12" s="1"/>
  <c r="CS15" i="82"/>
  <c r="CU15" s="1"/>
  <c r="DD36" i="4"/>
  <c r="I36"/>
  <c r="DV35"/>
  <c r="BE27" i="47"/>
  <c r="N26" i="46" s="1"/>
  <c r="BD28" i="47"/>
  <c r="AZ27"/>
  <c r="M26" i="46" s="1"/>
  <c r="AY28" i="47"/>
  <c r="E27"/>
  <c r="B26" i="46" s="1"/>
  <c r="D28" i="47"/>
  <c r="BI26"/>
  <c r="O25" i="46" s="1"/>
  <c r="BH27" i="47"/>
  <c r="BU11" i="76" l="1"/>
  <c r="BQ10"/>
  <c r="CP11"/>
  <c r="CT12"/>
  <c r="AA14" i="78"/>
  <c r="X14" i="82"/>
  <c r="AA14" s="1"/>
  <c r="AC14" s="1"/>
  <c r="BG10" i="76"/>
  <c r="BK11"/>
  <c r="CU9"/>
  <c r="CQ8"/>
  <c r="BV11" i="82"/>
  <c r="CF11" i="78"/>
  <c r="DN8" i="76"/>
  <c r="DJ7"/>
  <c r="K14" i="78"/>
  <c r="J14" i="82"/>
  <c r="AB10" i="76"/>
  <c r="X9"/>
  <c r="BJ11" i="82"/>
  <c r="BL11" s="1"/>
  <c r="CO12" i="76"/>
  <c r="CS12" s="1"/>
  <c r="BC15" i="82"/>
  <c r="BE15" s="1"/>
  <c r="BT25" i="4"/>
  <c r="F15" i="78"/>
  <c r="H15" s="1"/>
  <c r="I15" s="1"/>
  <c r="E14" i="4" s="1"/>
  <c r="G14" s="1"/>
  <c r="AN9" i="76"/>
  <c r="AR10"/>
  <c r="BI13" i="78"/>
  <c r="BB13" i="82"/>
  <c r="AI12" i="78"/>
  <c r="AE12" i="82"/>
  <c r="CE14" i="78"/>
  <c r="BU14" i="82"/>
  <c r="AE11" i="76"/>
  <c r="AI12"/>
  <c r="AT13" i="82"/>
  <c r="AZ13" i="78"/>
  <c r="CW10"/>
  <c r="CK10" i="82"/>
  <c r="Q12" i="76"/>
  <c r="M11"/>
  <c r="U12" i="78"/>
  <c r="S12" i="82"/>
  <c r="DM36" i="4"/>
  <c r="F15" i="82"/>
  <c r="H15" s="1"/>
  <c r="BJ15" i="78"/>
  <c r="BL15" s="1"/>
  <c r="BM15" s="1"/>
  <c r="BE38" i="4"/>
  <c r="BI38" s="1"/>
  <c r="H18" i="207"/>
  <c r="CO36" i="4"/>
  <c r="CS36" s="1"/>
  <c r="L16" i="207"/>
  <c r="CC28" i="78"/>
  <c r="CH27" i="4" s="1"/>
  <c r="CJ27" s="1"/>
  <c r="K7" i="214"/>
  <c r="BB35" i="4"/>
  <c r="G15" i="201"/>
  <c r="R35" i="4"/>
  <c r="C15" i="201"/>
  <c r="AJ35" i="4"/>
  <c r="E15" i="201"/>
  <c r="AS34" i="4"/>
  <c r="F14" i="201"/>
  <c r="CC35" i="4"/>
  <c r="J15" i="201"/>
  <c r="CL28" i="4"/>
  <c r="K8" i="201"/>
  <c r="CU35" i="4"/>
  <c r="L15" i="201"/>
  <c r="CL36" i="4"/>
  <c r="K16" i="201"/>
  <c r="BK37" i="4"/>
  <c r="H17" i="201"/>
  <c r="DP36" i="4"/>
  <c r="DT36" s="1"/>
  <c r="O16" i="201" s="1"/>
  <c r="O16" i="207"/>
  <c r="C37" i="4"/>
  <c r="G37" s="1"/>
  <c r="B17" i="201" s="1"/>
  <c r="B17" i="207"/>
  <c r="CX37" i="4"/>
  <c r="DB37" s="1"/>
  <c r="M17" i="201" s="1"/>
  <c r="M17" i="207"/>
  <c r="DG37" i="4"/>
  <c r="DK37" s="1"/>
  <c r="N17" i="201" s="1"/>
  <c r="N17" i="207"/>
  <c r="U38" i="4"/>
  <c r="Y38" s="1"/>
  <c r="D18" i="207"/>
  <c r="AA37" i="4"/>
  <c r="D17" i="201"/>
  <c r="CF37" i="4"/>
  <c r="CJ37" s="1"/>
  <c r="K17" i="207"/>
  <c r="BN26" i="4"/>
  <c r="BR26" s="1"/>
  <c r="I6" i="207"/>
  <c r="L36" i="4"/>
  <c r="P36" s="1"/>
  <c r="C16" i="207"/>
  <c r="AD36" i="4"/>
  <c r="AH36" s="1"/>
  <c r="E16" i="207"/>
  <c r="BW36" i="4"/>
  <c r="CA36" s="1"/>
  <c r="J16" i="207"/>
  <c r="AV36" i="4"/>
  <c r="AZ36" s="1"/>
  <c r="G16" i="207"/>
  <c r="AM35" i="4"/>
  <c r="AQ35" s="1"/>
  <c r="F15" i="207"/>
  <c r="F46"/>
  <c r="F41"/>
  <c r="F36"/>
  <c r="L41" i="201"/>
  <c r="L36"/>
  <c r="G41"/>
  <c r="G36"/>
  <c r="J41"/>
  <c r="J36"/>
  <c r="E41"/>
  <c r="E36"/>
  <c r="C41"/>
  <c r="C36"/>
  <c r="CN13" i="78"/>
  <c r="CC13" i="82"/>
  <c r="CT12" i="78"/>
  <c r="CH12" i="82"/>
  <c r="H12" i="76"/>
  <c r="D11"/>
  <c r="C12"/>
  <c r="G12" s="1"/>
  <c r="AJ11"/>
  <c r="AF10"/>
  <c r="AD11"/>
  <c r="AH11" s="1"/>
  <c r="M12" i="60"/>
  <c r="M12" i="59" s="1"/>
  <c r="X13" i="7" s="1"/>
  <c r="Y13" s="1"/>
  <c r="CX13" i="10" s="1"/>
  <c r="DB13" s="1"/>
  <c r="M11" i="61"/>
  <c r="DU10" i="76"/>
  <c r="DQ9"/>
  <c r="AT11"/>
  <c r="AP10"/>
  <c r="AW6"/>
  <c r="BA7"/>
  <c r="DC11"/>
  <c r="CY10"/>
  <c r="AB13" i="78"/>
  <c r="Y13" i="82"/>
  <c r="AL28" i="47"/>
  <c r="AM27"/>
  <c r="J26" i="46" s="1"/>
  <c r="AK13" i="78"/>
  <c r="AG13" i="82"/>
  <c r="H28" i="47"/>
  <c r="I27"/>
  <c r="C26" i="46" s="1"/>
  <c r="Q28" i="47"/>
  <c r="R27"/>
  <c r="E26" i="46" s="1"/>
  <c r="DE13" i="78"/>
  <c r="CR13" i="82"/>
  <c r="CI12"/>
  <c r="CU12" i="78"/>
  <c r="C14" i="82"/>
  <c r="C14" i="78"/>
  <c r="Z13" i="82"/>
  <c r="AC13" i="78"/>
  <c r="CJ13" i="82"/>
  <c r="CL13" s="1"/>
  <c r="CN13" s="1"/>
  <c r="CV13" i="78"/>
  <c r="E9" i="76"/>
  <c r="I10"/>
  <c r="AY12" i="78"/>
  <c r="AS12" i="82"/>
  <c r="S12" i="78"/>
  <c r="Q12" i="82"/>
  <c r="AY14"/>
  <c r="BF14" i="78"/>
  <c r="AD14"/>
  <c r="AF14" s="1"/>
  <c r="AG14" s="1"/>
  <c r="CX13"/>
  <c r="CZ13" s="1"/>
  <c r="DA13" s="1"/>
  <c r="DI12" i="4" s="1"/>
  <c r="DK12" s="1"/>
  <c r="AN13" i="82"/>
  <c r="AS13" i="78"/>
  <c r="AL9" i="82"/>
  <c r="AQ9" i="78"/>
  <c r="BX7" i="76"/>
  <c r="CB8"/>
  <c r="AY10"/>
  <c r="BC11"/>
  <c r="CZ10"/>
  <c r="DD11"/>
  <c r="B14" i="78"/>
  <c r="B14" i="82"/>
  <c r="Y28" i="47"/>
  <c r="Z27"/>
  <c r="G26" i="46" s="1"/>
  <c r="CP12" i="82"/>
  <c r="DC12" i="78"/>
  <c r="V26" i="47"/>
  <c r="F25" i="46" s="1"/>
  <c r="U27" i="47"/>
  <c r="BO10" i="78"/>
  <c r="BG10" i="82"/>
  <c r="BO11" i="76"/>
  <c r="BS12"/>
  <c r="BN12"/>
  <c r="BR12" s="1"/>
  <c r="DW11"/>
  <c r="DS10"/>
  <c r="DH9"/>
  <c r="DL10"/>
  <c r="CB13" i="82"/>
  <c r="CM13" i="78"/>
  <c r="W13" i="82"/>
  <c r="Z13" i="78"/>
  <c r="AG10" i="76"/>
  <c r="AK11"/>
  <c r="DI10"/>
  <c r="DG10" s="1"/>
  <c r="DK10" s="1"/>
  <c r="DM11"/>
  <c r="D12" i="78"/>
  <c r="D12" i="82"/>
  <c r="BF9" i="76"/>
  <c r="BJ10"/>
  <c r="V9"/>
  <c r="Z10"/>
  <c r="BG14" i="78"/>
  <c r="AZ14" i="82"/>
  <c r="AH14"/>
  <c r="AJ14" s="1"/>
  <c r="AO14"/>
  <c r="AQ14" s="1"/>
  <c r="N4" i="55"/>
  <c r="BJ5" i="9"/>
  <c r="BJ4"/>
  <c r="N3" i="55"/>
  <c r="C4"/>
  <c r="G5" i="9"/>
  <c r="C3" i="55"/>
  <c r="G4" i="9"/>
  <c r="BP26" i="82"/>
  <c r="BY26" i="78"/>
  <c r="CM24" i="76"/>
  <c r="CI23"/>
  <c r="BX26" i="78"/>
  <c r="BO26" i="82"/>
  <c r="CH23" i="76"/>
  <c r="CL24"/>
  <c r="BN26" i="82"/>
  <c r="BW26" i="78"/>
  <c r="CK24" i="76"/>
  <c r="CG23"/>
  <c r="BM26" i="82"/>
  <c r="BV26" i="78"/>
  <c r="BM25" i="82"/>
  <c r="BV25" i="78"/>
  <c r="BZ27"/>
  <c r="CB27" s="1"/>
  <c r="BQ27" i="82"/>
  <c r="BS27" s="1"/>
  <c r="AH18" i="47"/>
  <c r="AI17"/>
  <c r="I16" i="46" s="1"/>
  <c r="AU28" i="47"/>
  <c r="AV27"/>
  <c r="L26" i="46" s="1"/>
  <c r="CS14" i="82"/>
  <c r="CU14" s="1"/>
  <c r="D14" i="7"/>
  <c r="E14" s="1"/>
  <c r="L14" i="10" s="1"/>
  <c r="P14" s="1"/>
  <c r="C13" i="57"/>
  <c r="C12" i="58"/>
  <c r="DF14" i="78"/>
  <c r="DH14" s="1"/>
  <c r="DI14" s="1"/>
  <c r="DR13" i="4" s="1"/>
  <c r="DT13" s="1"/>
  <c r="AR28" i="47"/>
  <c r="K27" i="46" s="1"/>
  <c r="AQ29" i="47"/>
  <c r="AT14" i="78"/>
  <c r="AV14" s="1"/>
  <c r="AW14" s="1"/>
  <c r="M29" i="47"/>
  <c r="D28" i="46" s="1"/>
  <c r="L30" i="47"/>
  <c r="AE29"/>
  <c r="H28" i="46" s="1"/>
  <c r="AD30" i="47"/>
  <c r="BN10" i="78"/>
  <c r="BF10" i="82"/>
  <c r="I13"/>
  <c r="J13" i="78"/>
  <c r="R11" i="76"/>
  <c r="N10"/>
  <c r="L11"/>
  <c r="P11" s="1"/>
  <c r="AO10"/>
  <c r="AM11"/>
  <c r="AQ11" s="1"/>
  <c r="AS11"/>
  <c r="AX13" i="78"/>
  <c r="AR13" i="82"/>
  <c r="BL11" i="76"/>
  <c r="BH10"/>
  <c r="BE11"/>
  <c r="BI11" s="1"/>
  <c r="L13" i="82"/>
  <c r="M13" i="78"/>
  <c r="P13" i="82"/>
  <c r="R13" i="78"/>
  <c r="DE11" i="76"/>
  <c r="DA10"/>
  <c r="CX11"/>
  <c r="DB11" s="1"/>
  <c r="AM13" i="82"/>
  <c r="AR13" i="78"/>
  <c r="AX10" i="76"/>
  <c r="BB11"/>
  <c r="AV11"/>
  <c r="AZ11" s="1"/>
  <c r="CO13" i="82"/>
  <c r="DB13" i="78"/>
  <c r="CD13"/>
  <c r="BT13" i="82"/>
  <c r="BX13" s="1"/>
  <c r="BZ13" s="1"/>
  <c r="BW13"/>
  <c r="CG13" i="78"/>
  <c r="E10"/>
  <c r="E10" i="82"/>
  <c r="CP14" i="78"/>
  <c r="CR14" s="1"/>
  <c r="CS14" s="1"/>
  <c r="CZ13" i="4" s="1"/>
  <c r="DB13" s="1"/>
  <c r="N14" i="78"/>
  <c r="P14" s="1"/>
  <c r="Q14" s="1"/>
  <c r="AL14"/>
  <c r="AN14" s="1"/>
  <c r="AO14" s="1"/>
  <c r="AV14" i="82"/>
  <c r="AX14" s="1"/>
  <c r="CH14" i="78"/>
  <c r="CJ14" s="1"/>
  <c r="CK14" s="1"/>
  <c r="T14" i="82"/>
  <c r="V14" s="1"/>
  <c r="AS5" i="11"/>
  <c r="AP4" i="10" s="1"/>
  <c r="AT4" s="1"/>
  <c r="AO5" i="11"/>
  <c r="AS4" i="10" s="1"/>
  <c r="AQ5" i="11"/>
  <c r="AQ4" i="10" s="1"/>
  <c r="BZ7" i="76"/>
  <c r="BW8"/>
  <c r="CA8" s="1"/>
  <c r="CD8"/>
  <c r="BI10" i="82"/>
  <c r="BQ10" i="78"/>
  <c r="K13" i="82"/>
  <c r="L13" i="78"/>
  <c r="AD13" i="82"/>
  <c r="AH13" i="78"/>
  <c r="AF13" i="82"/>
  <c r="AJ13" i="78"/>
  <c r="AU13" i="82"/>
  <c r="BA13" i="78"/>
  <c r="O10" i="76"/>
  <c r="S11"/>
  <c r="R13" i="82"/>
  <c r="T13" i="78"/>
  <c r="W10" i="76"/>
  <c r="AA11"/>
  <c r="U11"/>
  <c r="Y11" s="1"/>
  <c r="AM5" i="12"/>
  <c r="AN5" s="1"/>
  <c r="AM5" i="13"/>
  <c r="AN5" s="1"/>
  <c r="CA13" i="82"/>
  <c r="CL13" i="78"/>
  <c r="CD13" i="82"/>
  <c r="CO13" i="78"/>
  <c r="AK13" i="82"/>
  <c r="AP13" i="78"/>
  <c r="CQ13" i="82"/>
  <c r="DD13" i="78"/>
  <c r="DR10" i="76"/>
  <c r="DP11"/>
  <c r="DT11" s="1"/>
  <c r="DV11"/>
  <c r="CR10"/>
  <c r="CV11"/>
  <c r="CO11"/>
  <c r="CS11" s="1"/>
  <c r="F7"/>
  <c r="J8"/>
  <c r="CE14" i="82"/>
  <c r="CG14" s="1"/>
  <c r="M14"/>
  <c r="O14" s="1"/>
  <c r="BB14" i="78"/>
  <c r="BD14" s="1"/>
  <c r="BE14" s="1"/>
  <c r="BG13" i="4" s="1"/>
  <c r="BI13" s="1"/>
  <c r="V14" i="78"/>
  <c r="X14" s="1"/>
  <c r="Y14" s="1"/>
  <c r="W13" i="4" s="1"/>
  <c r="Y13" s="1"/>
  <c r="I37"/>
  <c r="BI27" i="47"/>
  <c r="O26" i="46" s="1"/>
  <c r="BH28" i="47"/>
  <c r="E28"/>
  <c r="B27" i="46" s="1"/>
  <c r="D29" i="47"/>
  <c r="AZ28"/>
  <c r="M27" i="46" s="1"/>
  <c r="AY29" i="47"/>
  <c r="BE28"/>
  <c r="N27" i="46" s="1"/>
  <c r="BD29" i="47"/>
  <c r="DV36" i="4"/>
  <c r="DM37"/>
  <c r="AA13" i="78" l="1"/>
  <c r="AD13" s="1"/>
  <c r="AF13" s="1"/>
  <c r="AG13" s="1"/>
  <c r="X13" i="82"/>
  <c r="AA13" s="1"/>
  <c r="AC13" s="1"/>
  <c r="AI11" i="78"/>
  <c r="AE11" i="82"/>
  <c r="X8" i="76"/>
  <c r="AB9"/>
  <c r="DJ6"/>
  <c r="DN7"/>
  <c r="CU8"/>
  <c r="CQ7"/>
  <c r="BU10"/>
  <c r="BQ9"/>
  <c r="K13" i="78"/>
  <c r="N13" s="1"/>
  <c r="P13" s="1"/>
  <c r="Q13" s="1"/>
  <c r="J13" i="82"/>
  <c r="M13" s="1"/>
  <c r="O13" s="1"/>
  <c r="CT11" i="76"/>
  <c r="CP10"/>
  <c r="AI11"/>
  <c r="AE10"/>
  <c r="AR9"/>
  <c r="AN8"/>
  <c r="U11" i="78"/>
  <c r="S11" i="82"/>
  <c r="CK9"/>
  <c r="CW9" i="78"/>
  <c r="CF10"/>
  <c r="BV10" i="82"/>
  <c r="BB12"/>
  <c r="BI12" i="78"/>
  <c r="DD37" i="4"/>
  <c r="BG9" i="76"/>
  <c r="BK10"/>
  <c r="M10"/>
  <c r="Q11"/>
  <c r="AZ12" i="78"/>
  <c r="AT12" i="82"/>
  <c r="BU13"/>
  <c r="CE13" i="78"/>
  <c r="CH13" s="1"/>
  <c r="CJ13" s="1"/>
  <c r="CK13" s="1"/>
  <c r="DG38" i="4"/>
  <c r="DK38" s="1"/>
  <c r="N18" i="201" s="1"/>
  <c r="N18" i="207"/>
  <c r="AA38" i="4"/>
  <c r="D18" i="201"/>
  <c r="U39" i="4"/>
  <c r="D19" i="207"/>
  <c r="CC27" i="78"/>
  <c r="CH26" i="4" s="1"/>
  <c r="CJ26" s="1"/>
  <c r="K6" i="214"/>
  <c r="AV37" i="4"/>
  <c r="AZ37" s="1"/>
  <c r="G17" i="207"/>
  <c r="AD37" i="4"/>
  <c r="AH37" s="1"/>
  <c r="E17" i="207"/>
  <c r="L37" i="4"/>
  <c r="P37" s="1"/>
  <c r="C17" i="207"/>
  <c r="BW37" i="4"/>
  <c r="CA37" s="1"/>
  <c r="J17" i="207"/>
  <c r="AS35" i="4"/>
  <c r="F15" i="201"/>
  <c r="BB36" i="4"/>
  <c r="G16" i="201"/>
  <c r="CC36" i="4"/>
  <c r="J16" i="201"/>
  <c r="AJ36" i="4"/>
  <c r="E16" i="201"/>
  <c r="R36" i="4"/>
  <c r="C16" i="201"/>
  <c r="BT26" i="4"/>
  <c r="I6" i="201"/>
  <c r="CL37" i="4"/>
  <c r="K17" i="201"/>
  <c r="CL27" i="4"/>
  <c r="K7" i="201"/>
  <c r="CU36" i="4"/>
  <c r="L16" i="201"/>
  <c r="BK38" i="4"/>
  <c r="H18" i="201"/>
  <c r="CX38" i="4"/>
  <c r="DB38" s="1"/>
  <c r="M18" i="201" s="1"/>
  <c r="M18" i="207"/>
  <c r="C38" i="4"/>
  <c r="G38" s="1"/>
  <c r="B18" i="201" s="1"/>
  <c r="B18" i="207"/>
  <c r="DP37" i="4"/>
  <c r="DT37" s="1"/>
  <c r="O17" i="201" s="1"/>
  <c r="O17" i="207"/>
  <c r="BE39" i="4"/>
  <c r="BI39" s="1"/>
  <c r="H19" i="207"/>
  <c r="CF38" i="4"/>
  <c r="CJ38" s="1"/>
  <c r="K18" i="207"/>
  <c r="CO37" i="4"/>
  <c r="CS37" s="1"/>
  <c r="L17" i="207"/>
  <c r="BN27" i="4"/>
  <c r="BR27" s="1"/>
  <c r="I7" i="207"/>
  <c r="AM36" i="4"/>
  <c r="AQ36" s="1"/>
  <c r="F16" i="207"/>
  <c r="F41" i="201"/>
  <c r="F36"/>
  <c r="BC14" i="82"/>
  <c r="BE14" s="1"/>
  <c r="CH11"/>
  <c r="CT11" i="78"/>
  <c r="BF8" i="76"/>
  <c r="BJ9"/>
  <c r="CI11" i="82"/>
  <c r="CU11" i="78"/>
  <c r="DW10" i="76"/>
  <c r="DS9"/>
  <c r="BO10"/>
  <c r="BS11"/>
  <c r="BN11"/>
  <c r="BR11" s="1"/>
  <c r="Z28" i="47"/>
  <c r="G27" i="46" s="1"/>
  <c r="Y29" i="47"/>
  <c r="AM28"/>
  <c r="J27" i="46" s="1"/>
  <c r="AL29" i="47"/>
  <c r="DU9" i="76"/>
  <c r="DQ8"/>
  <c r="AZ13" i="82"/>
  <c r="BG13" i="78"/>
  <c r="U28" i="47"/>
  <c r="V27"/>
  <c r="F26" i="46" s="1"/>
  <c r="B13" i="82"/>
  <c r="B13" i="78"/>
  <c r="Q11" i="82"/>
  <c r="S11" i="78"/>
  <c r="Z12" i="82"/>
  <c r="AC12" i="78"/>
  <c r="DH8" i="76"/>
  <c r="DL9"/>
  <c r="CR12" i="82"/>
  <c r="DE12" i="78"/>
  <c r="AS12"/>
  <c r="AN12" i="82"/>
  <c r="BG9"/>
  <c r="BO9" i="78"/>
  <c r="D11"/>
  <c r="D11" i="82"/>
  <c r="AW5" i="76"/>
  <c r="BA6"/>
  <c r="CP11" i="82"/>
  <c r="DC11" i="78"/>
  <c r="AF9" i="76"/>
  <c r="AJ10"/>
  <c r="AD10"/>
  <c r="AH10" s="1"/>
  <c r="C13" i="82"/>
  <c r="C13" i="78"/>
  <c r="F14" i="82"/>
  <c r="H14" s="1"/>
  <c r="DI9" i="76"/>
  <c r="DM10"/>
  <c r="DD10"/>
  <c r="CZ9"/>
  <c r="H29" i="47"/>
  <c r="I28"/>
  <c r="C27" i="46" s="1"/>
  <c r="CB12" i="82"/>
  <c r="CM12" i="78"/>
  <c r="AL8" i="82"/>
  <c r="AQ8" i="78"/>
  <c r="W12" i="82"/>
  <c r="Z12" i="78"/>
  <c r="D10" i="76"/>
  <c r="H11"/>
  <c r="C11"/>
  <c r="G11" s="1"/>
  <c r="AY11" i="78"/>
  <c r="AS11" i="82"/>
  <c r="CJ12"/>
  <c r="CV12" i="78"/>
  <c r="CN12"/>
  <c r="CC12" i="82"/>
  <c r="CY9" i="76"/>
  <c r="DC10"/>
  <c r="AK12" i="78"/>
  <c r="AG12" i="82"/>
  <c r="V8" i="76"/>
  <c r="Z9"/>
  <c r="AK10"/>
  <c r="AG9"/>
  <c r="AY13" i="82"/>
  <c r="BC13" s="1"/>
  <c r="BE13" s="1"/>
  <c r="BF13" i="78"/>
  <c r="AY9" i="76"/>
  <c r="BC10"/>
  <c r="BX6"/>
  <c r="CB7"/>
  <c r="E8"/>
  <c r="I9"/>
  <c r="Q29" i="47"/>
  <c r="R28"/>
  <c r="E27" i="46" s="1"/>
  <c r="AP9" i="76"/>
  <c r="AT10"/>
  <c r="M11" i="60"/>
  <c r="M11" i="59" s="1"/>
  <c r="X12" i="7" s="1"/>
  <c r="Y12" s="1"/>
  <c r="CX12" i="10" s="1"/>
  <c r="DB12" s="1"/>
  <c r="M10" i="61"/>
  <c r="AB12" i="78"/>
  <c r="Y12" i="82"/>
  <c r="BJ14" i="78"/>
  <c r="BL14" s="1"/>
  <c r="BM14" s="1"/>
  <c r="CX12"/>
  <c r="CZ12" s="1"/>
  <c r="DA12" s="1"/>
  <c r="DI11" i="4" s="1"/>
  <c r="DK11" s="1"/>
  <c r="F14" i="78"/>
  <c r="H14" s="1"/>
  <c r="I14" s="1"/>
  <c r="E13" i="4" s="1"/>
  <c r="G13" s="1"/>
  <c r="CL12" i="82"/>
  <c r="CN12" s="1"/>
  <c r="CG22" i="76"/>
  <c r="CK23"/>
  <c r="CF23"/>
  <c r="CJ23" s="1"/>
  <c r="BN25" i="82"/>
  <c r="BW25" i="78"/>
  <c r="BX25"/>
  <c r="BO25" i="82"/>
  <c r="CL23" i="76"/>
  <c r="CH22"/>
  <c r="CI22"/>
  <c r="CM23"/>
  <c r="BP25" i="82"/>
  <c r="BY25" i="78"/>
  <c r="BZ26"/>
  <c r="CB26" s="1"/>
  <c r="BQ26" i="82"/>
  <c r="BS26" s="1"/>
  <c r="AV28" i="47"/>
  <c r="L27" i="46" s="1"/>
  <c r="AU29" i="47"/>
  <c r="AI18"/>
  <c r="I17" i="46" s="1"/>
  <c r="AH19" i="47"/>
  <c r="AT13" i="78"/>
  <c r="AV13" s="1"/>
  <c r="AW13" s="1"/>
  <c r="C11" i="58"/>
  <c r="D13" i="7"/>
  <c r="E13" s="1"/>
  <c r="L13" i="10" s="1"/>
  <c r="P13" s="1"/>
  <c r="AR29" i="47"/>
  <c r="K28" i="46" s="1"/>
  <c r="AQ30" i="47"/>
  <c r="Y39" i="4"/>
  <c r="AE30" i="47"/>
  <c r="H29" i="46" s="1"/>
  <c r="AD31" i="47"/>
  <c r="M30"/>
  <c r="D29" i="46" s="1"/>
  <c r="L31" i="47"/>
  <c r="F6" i="76"/>
  <c r="J7"/>
  <c r="CD12" i="78"/>
  <c r="BT12" i="82"/>
  <c r="BX12" s="1"/>
  <c r="BZ12" s="1"/>
  <c r="CV10" i="76"/>
  <c r="CR9"/>
  <c r="CO10"/>
  <c r="CS10" s="1"/>
  <c r="CO12" i="82"/>
  <c r="DB12" i="78"/>
  <c r="P12" i="82"/>
  <c r="R12" i="78"/>
  <c r="AA10" i="76"/>
  <c r="W9"/>
  <c r="U10"/>
  <c r="Y10" s="1"/>
  <c r="S10"/>
  <c r="O9"/>
  <c r="BI9" i="82"/>
  <c r="BQ9" i="78"/>
  <c r="BZ6" i="76"/>
  <c r="BW7"/>
  <c r="CA7" s="1"/>
  <c r="CD7"/>
  <c r="AM12" i="82"/>
  <c r="AR12" i="78"/>
  <c r="CA12" i="82"/>
  <c r="CL12" i="78"/>
  <c r="CD12" i="82"/>
  <c r="CO12" i="78"/>
  <c r="AX12"/>
  <c r="AR12" i="82"/>
  <c r="AU12"/>
  <c r="BA12" i="78"/>
  <c r="AD12" i="82"/>
  <c r="AH12" i="78"/>
  <c r="I12" i="82"/>
  <c r="J12" i="78"/>
  <c r="K12" i="82"/>
  <c r="L12" i="78"/>
  <c r="CP13"/>
  <c r="CR13" s="1"/>
  <c r="CS13" s="1"/>
  <c r="CZ12" i="4" s="1"/>
  <c r="DB12" s="1"/>
  <c r="AL13" i="78"/>
  <c r="AN13" s="1"/>
  <c r="AO13" s="1"/>
  <c r="CS13" i="82"/>
  <c r="CU13" s="1"/>
  <c r="T13"/>
  <c r="V13" s="1"/>
  <c r="BB13" i="78"/>
  <c r="BD13" s="1"/>
  <c r="BE13" s="1"/>
  <c r="BG12" i="4" s="1"/>
  <c r="BI12" s="1"/>
  <c r="BR10" i="78"/>
  <c r="BT10" s="1"/>
  <c r="BU10" s="1"/>
  <c r="E9"/>
  <c r="E9" i="82"/>
  <c r="BW12"/>
  <c r="CG12" i="78"/>
  <c r="CQ12" i="82"/>
  <c r="DD12" i="78"/>
  <c r="DR9" i="76"/>
  <c r="DP10"/>
  <c r="DT10" s="1"/>
  <c r="DV10"/>
  <c r="R12" i="82"/>
  <c r="T12" i="78"/>
  <c r="L12" i="82"/>
  <c r="M12" i="78"/>
  <c r="BN9"/>
  <c r="BF9" i="82"/>
  <c r="AM4" i="12"/>
  <c r="AN4" s="1"/>
  <c r="AM4" i="13"/>
  <c r="AN4" s="1"/>
  <c r="AK12" i="82"/>
  <c r="AO12" s="1"/>
  <c r="AQ12" s="1"/>
  <c r="AP12" i="78"/>
  <c r="AX9" i="76"/>
  <c r="AV10"/>
  <c r="AZ10" s="1"/>
  <c r="BB10"/>
  <c r="DE10"/>
  <c r="DA9"/>
  <c r="CX10"/>
  <c r="DB10" s="1"/>
  <c r="BH9"/>
  <c r="BL10"/>
  <c r="BE10"/>
  <c r="BI10" s="1"/>
  <c r="AF12" i="82"/>
  <c r="AJ12" i="78"/>
  <c r="AO9" i="76"/>
  <c r="AS10"/>
  <c r="AM10"/>
  <c r="AQ10" s="1"/>
  <c r="N9"/>
  <c r="R10"/>
  <c r="CE13" i="82"/>
  <c r="CG13" s="1"/>
  <c r="AH13"/>
  <c r="AJ13" s="1"/>
  <c r="DF13" i="78"/>
  <c r="DH13" s="1"/>
  <c r="DI13" s="1"/>
  <c r="DR12" i="4" s="1"/>
  <c r="DT12" s="1"/>
  <c r="AO13" i="82"/>
  <c r="AQ13" s="1"/>
  <c r="V13" i="78"/>
  <c r="X13" s="1"/>
  <c r="Y13" s="1"/>
  <c r="W12" i="4" s="1"/>
  <c r="Y12" s="1"/>
  <c r="AV13" i="82"/>
  <c r="AX13" s="1"/>
  <c r="BJ10"/>
  <c r="BL10" s="1"/>
  <c r="DM38" i="4"/>
  <c r="DD38"/>
  <c r="DV37"/>
  <c r="BE29" i="47"/>
  <c r="N28" i="46" s="1"/>
  <c r="BD30" i="47"/>
  <c r="AZ29"/>
  <c r="M28" i="46" s="1"/>
  <c r="AY30" i="47"/>
  <c r="E29"/>
  <c r="B28" i="46" s="1"/>
  <c r="D30" i="47"/>
  <c r="BI28"/>
  <c r="O27" i="46" s="1"/>
  <c r="BH29" i="47"/>
  <c r="AB8" i="76" l="1"/>
  <c r="X7"/>
  <c r="U10" i="78"/>
  <c r="S10" i="82"/>
  <c r="BK9" i="76"/>
  <c r="BG8"/>
  <c r="AI10" i="78"/>
  <c r="AE10" i="82"/>
  <c r="CE12" i="78"/>
  <c r="BU12" i="82"/>
  <c r="BI11" i="78"/>
  <c r="BB11" i="82"/>
  <c r="DN6" i="76"/>
  <c r="DJ5"/>
  <c r="I38" i="4"/>
  <c r="M9" i="76"/>
  <c r="Q10"/>
  <c r="X12" i="82"/>
  <c r="AA12" s="1"/>
  <c r="AC12" s="1"/>
  <c r="AA12" i="78"/>
  <c r="BV9" i="82"/>
  <c r="CF9" i="78"/>
  <c r="K12"/>
  <c r="N12" s="1"/>
  <c r="P12" s="1"/>
  <c r="Q12" s="1"/>
  <c r="J12" i="82"/>
  <c r="M12" s="1"/>
  <c r="O12" s="1"/>
  <c r="AI10" i="76"/>
  <c r="AE9"/>
  <c r="CU7"/>
  <c r="CQ6"/>
  <c r="AT11" i="82"/>
  <c r="AZ11" i="78"/>
  <c r="AN7" i="76"/>
  <c r="AR8"/>
  <c r="CT10"/>
  <c r="CP9"/>
  <c r="BU9"/>
  <c r="BQ8"/>
  <c r="CW8" i="78"/>
  <c r="CK8" i="82"/>
  <c r="L10" i="76"/>
  <c r="P10" s="1"/>
  <c r="I11" i="82" s="1"/>
  <c r="BJ9"/>
  <c r="BL9" s="1"/>
  <c r="U40" i="4"/>
  <c r="D20" i="207"/>
  <c r="BE40" i="4"/>
  <c r="BI40" s="1"/>
  <c r="H20" i="207"/>
  <c r="BN28" i="4"/>
  <c r="BR28" s="1"/>
  <c r="I8" i="207"/>
  <c r="CO38" i="4"/>
  <c r="CS38" s="1"/>
  <c r="L18" i="207"/>
  <c r="CC26" i="78"/>
  <c r="CH25" i="4" s="1"/>
  <c r="K5" i="214"/>
  <c r="AD38" i="4"/>
  <c r="AH38" s="1"/>
  <c r="E18" i="207"/>
  <c r="BW38" i="4"/>
  <c r="CA38" s="1"/>
  <c r="J18" i="207"/>
  <c r="AV38" i="4"/>
  <c r="AZ38" s="1"/>
  <c r="G18" i="207"/>
  <c r="AS36" i="4"/>
  <c r="F16" i="201"/>
  <c r="BT27" i="4"/>
  <c r="I7" i="201"/>
  <c r="CU37" i="4"/>
  <c r="L17" i="201"/>
  <c r="CL38" i="4"/>
  <c r="K18" i="201"/>
  <c r="BK39" i="4"/>
  <c r="H19" i="201"/>
  <c r="CC37" i="4"/>
  <c r="J17" i="201"/>
  <c r="R37" i="4"/>
  <c r="C17" i="201"/>
  <c r="AJ37" i="4"/>
  <c r="E17" i="201"/>
  <c r="BB37" i="4"/>
  <c r="G17" i="201"/>
  <c r="CL26" i="4"/>
  <c r="K6" i="201"/>
  <c r="DP38" i="4"/>
  <c r="DT38" s="1"/>
  <c r="O18" i="201" s="1"/>
  <c r="O18" i="207"/>
  <c r="C39" i="4"/>
  <c r="G39" s="1"/>
  <c r="B19" i="201" s="1"/>
  <c r="B19" i="207"/>
  <c r="CX39" i="4"/>
  <c r="DB39" s="1"/>
  <c r="M19" i="201" s="1"/>
  <c r="M19" i="207"/>
  <c r="DG39" i="4"/>
  <c r="DK39" s="1"/>
  <c r="N19" i="201" s="1"/>
  <c r="N19" i="207"/>
  <c r="AA39" i="4"/>
  <c r="D19" i="201"/>
  <c r="CF39" i="4"/>
  <c r="CJ39" s="1"/>
  <c r="K19" i="207"/>
  <c r="L38" i="4"/>
  <c r="P38" s="1"/>
  <c r="C18" i="207"/>
  <c r="AM37" i="4"/>
  <c r="AQ37" s="1"/>
  <c r="F17" i="207"/>
  <c r="F13" i="78"/>
  <c r="H13" s="1"/>
  <c r="I13" s="1"/>
  <c r="E12" i="4" s="1"/>
  <c r="G12" s="1"/>
  <c r="AP8" i="76"/>
  <c r="AT9"/>
  <c r="I8"/>
  <c r="E7"/>
  <c r="H10"/>
  <c r="D9"/>
  <c r="C10"/>
  <c r="G10" s="1"/>
  <c r="I29" i="47"/>
  <c r="C28" i="46" s="1"/>
  <c r="H30" i="47"/>
  <c r="W11" i="82"/>
  <c r="Z11" i="78"/>
  <c r="BF12"/>
  <c r="AY12" i="82"/>
  <c r="DE11" i="78"/>
  <c r="CR11" i="82"/>
  <c r="AK11" i="78"/>
  <c r="AG11" i="82"/>
  <c r="BO8" i="78"/>
  <c r="BG8" i="82"/>
  <c r="CP10"/>
  <c r="DC10" i="78"/>
  <c r="DW9" i="76"/>
  <c r="DS8"/>
  <c r="BC9"/>
  <c r="AY8"/>
  <c r="Z11" i="82"/>
  <c r="AC11" i="78"/>
  <c r="CB11" i="82"/>
  <c r="CM11" i="78"/>
  <c r="B12" i="82"/>
  <c r="B12" i="78"/>
  <c r="CN11"/>
  <c r="CC11" i="82"/>
  <c r="AJ9" i="76"/>
  <c r="AF8"/>
  <c r="AD9"/>
  <c r="AH9" s="1"/>
  <c r="AW4"/>
  <c r="BA4" s="1"/>
  <c r="BA5"/>
  <c r="CI10" i="82"/>
  <c r="CU10" i="78"/>
  <c r="DU8" i="76"/>
  <c r="DQ7"/>
  <c r="Y30" i="47"/>
  <c r="Z29"/>
  <c r="G28" i="46" s="1"/>
  <c r="BO9" i="76"/>
  <c r="BS10"/>
  <c r="BN10"/>
  <c r="BR10" s="1"/>
  <c r="BF7"/>
  <c r="BJ8"/>
  <c r="AT12" i="78"/>
  <c r="AV12" s="1"/>
  <c r="AW12" s="1"/>
  <c r="BR9"/>
  <c r="BT9" s="1"/>
  <c r="BU9" s="1"/>
  <c r="Q30" i="47"/>
  <c r="R29"/>
  <c r="E28" i="46" s="1"/>
  <c r="BX5" i="76"/>
  <c r="CB6"/>
  <c r="V7"/>
  <c r="Z8"/>
  <c r="DI8"/>
  <c r="DM9"/>
  <c r="AL30" i="47"/>
  <c r="AM29"/>
  <c r="J28" i="46" s="1"/>
  <c r="D10" i="82"/>
  <c r="D10" i="78"/>
  <c r="Q10" i="82"/>
  <c r="S10" i="78"/>
  <c r="CY8" i="76"/>
  <c r="DC9"/>
  <c r="C12" i="82"/>
  <c r="C12" i="78"/>
  <c r="CV11"/>
  <c r="CX11" s="1"/>
  <c r="CZ11" s="1"/>
  <c r="DA11" s="1"/>
  <c r="DI10" i="4" s="1"/>
  <c r="DK10" s="1"/>
  <c r="CJ11" i="82"/>
  <c r="CL11" s="1"/>
  <c r="CN11" s="1"/>
  <c r="DH7" i="76"/>
  <c r="DL8"/>
  <c r="DG8"/>
  <c r="DK8" s="1"/>
  <c r="V28" i="47"/>
  <c r="F27" i="46" s="1"/>
  <c r="U29" i="47"/>
  <c r="M9" i="61"/>
  <c r="M10" i="60"/>
  <c r="M10" i="59" s="1"/>
  <c r="X11" i="7" s="1"/>
  <c r="Y11" s="1"/>
  <c r="CX11" i="10" s="1"/>
  <c r="DB11" s="1"/>
  <c r="AS11" i="78"/>
  <c r="AN11" i="82"/>
  <c r="AK9" i="76"/>
  <c r="AG8"/>
  <c r="DD9"/>
  <c r="CZ8"/>
  <c r="Y11" i="82"/>
  <c r="AB11" i="78"/>
  <c r="AL7" i="82"/>
  <c r="AQ7" i="78"/>
  <c r="BG12"/>
  <c r="AZ12" i="82"/>
  <c r="AS10"/>
  <c r="AY10" i="78"/>
  <c r="BJ13"/>
  <c r="BL13" s="1"/>
  <c r="BM13" s="1"/>
  <c r="AD12"/>
  <c r="AF12" s="1"/>
  <c r="AG12" s="1"/>
  <c r="DG9" i="76"/>
  <c r="DK9" s="1"/>
  <c r="F13" i="82"/>
  <c r="H13" s="1"/>
  <c r="CJ25" i="4"/>
  <c r="K5" i="201" s="1"/>
  <c r="BP24" i="82"/>
  <c r="BY24" i="78"/>
  <c r="CM22" i="76"/>
  <c r="CI21"/>
  <c r="CL22"/>
  <c r="CH21"/>
  <c r="BO24" i="82"/>
  <c r="BX24" i="78"/>
  <c r="BV24"/>
  <c r="BM24" i="82"/>
  <c r="BN24"/>
  <c r="BW24" i="78"/>
  <c r="CG21" i="76"/>
  <c r="CK22"/>
  <c r="CF22"/>
  <c r="CJ22" s="1"/>
  <c r="BZ25" i="78"/>
  <c r="CB25" s="1"/>
  <c r="BQ25" i="82"/>
  <c r="BS25" s="1"/>
  <c r="AI19" i="47"/>
  <c r="I18" i="46" s="1"/>
  <c r="AH20" i="47"/>
  <c r="AU30"/>
  <c r="AV29"/>
  <c r="L28" i="46" s="1"/>
  <c r="AH12" i="82"/>
  <c r="AJ12" s="1"/>
  <c r="D12" i="7"/>
  <c r="E12" s="1"/>
  <c r="L12" i="10" s="1"/>
  <c r="P12" s="1"/>
  <c r="C10" i="58"/>
  <c r="AR30" i="47"/>
  <c r="K29" i="46" s="1"/>
  <c r="AQ31" i="47"/>
  <c r="Y40" i="4"/>
  <c r="L32" i="47"/>
  <c r="M31"/>
  <c r="D30" i="46" s="1"/>
  <c r="AD32" i="47"/>
  <c r="AE31"/>
  <c r="H30" i="46" s="1"/>
  <c r="K11" i="82"/>
  <c r="L11" i="78"/>
  <c r="AD11" i="82"/>
  <c r="AH11" i="78"/>
  <c r="AO8" i="76"/>
  <c r="AM9"/>
  <c r="AQ9" s="1"/>
  <c r="AS9"/>
  <c r="AU11" i="82"/>
  <c r="BA11" i="78"/>
  <c r="DE9" i="76"/>
  <c r="DA8"/>
  <c r="CX9"/>
  <c r="DB9" s="1"/>
  <c r="AM11" i="82"/>
  <c r="AR11" i="78"/>
  <c r="BB9" i="76"/>
  <c r="AX8"/>
  <c r="AV9"/>
  <c r="AZ9" s="1"/>
  <c r="CQ11" i="82"/>
  <c r="DD11" i="78"/>
  <c r="DR8" i="76"/>
  <c r="DV9"/>
  <c r="DP9"/>
  <c r="DT9" s="1"/>
  <c r="BN8" i="78"/>
  <c r="BF8" i="82"/>
  <c r="O8" i="76"/>
  <c r="S9"/>
  <c r="P11" i="82"/>
  <c r="R11" i="78"/>
  <c r="R11" i="82"/>
  <c r="T11" i="78"/>
  <c r="CR8" i="76"/>
  <c r="CV9"/>
  <c r="CO9"/>
  <c r="CS9" s="1"/>
  <c r="J6"/>
  <c r="F5"/>
  <c r="BB12" i="78"/>
  <c r="BD12" s="1"/>
  <c r="BE12" s="1"/>
  <c r="BG11" i="4" s="1"/>
  <c r="BI11" s="1"/>
  <c r="CE12" i="82"/>
  <c r="CG12" s="1"/>
  <c r="T12"/>
  <c r="V12" s="1"/>
  <c r="CS12"/>
  <c r="CU12" s="1"/>
  <c r="J11" i="78"/>
  <c r="R9" i="76"/>
  <c r="N8"/>
  <c r="L9"/>
  <c r="P9" s="1"/>
  <c r="AF11" i="82"/>
  <c r="AJ11" i="78"/>
  <c r="AX11"/>
  <c r="AR11" i="82"/>
  <c r="BL9" i="76"/>
  <c r="BH8"/>
  <c r="BE9"/>
  <c r="BI9" s="1"/>
  <c r="CA11" i="82"/>
  <c r="CL11" i="78"/>
  <c r="CD11" i="82"/>
  <c r="CO11" i="78"/>
  <c r="AK11" i="82"/>
  <c r="AP11" i="78"/>
  <c r="CO11" i="82"/>
  <c r="DB11" i="78"/>
  <c r="BI8" i="82"/>
  <c r="BQ8" i="78"/>
  <c r="BZ5" i="76"/>
  <c r="CD6"/>
  <c r="BW6"/>
  <c r="CA6" s="1"/>
  <c r="L11" i="82"/>
  <c r="M11" i="78"/>
  <c r="W8" i="76"/>
  <c r="AA9"/>
  <c r="U9"/>
  <c r="Y9" s="1"/>
  <c r="CD11" i="78"/>
  <c r="BT11" i="82"/>
  <c r="BX11" s="1"/>
  <c r="BZ11" s="1"/>
  <c r="BW11"/>
  <c r="CG11" i="78"/>
  <c r="E8" i="82"/>
  <c r="E8" i="78"/>
  <c r="AL12"/>
  <c r="AN12" s="1"/>
  <c r="AO12" s="1"/>
  <c r="AV12" i="82"/>
  <c r="AX12" s="1"/>
  <c r="CP12" i="78"/>
  <c r="CR12" s="1"/>
  <c r="CS12" s="1"/>
  <c r="CZ11" i="4" s="1"/>
  <c r="DB11" s="1"/>
  <c r="V12" i="78"/>
  <c r="X12" s="1"/>
  <c r="Y12" s="1"/>
  <c r="W11" i="4" s="1"/>
  <c r="Y11" s="1"/>
  <c r="DF12" i="78"/>
  <c r="DH12" s="1"/>
  <c r="DI12" s="1"/>
  <c r="DR11" i="4" s="1"/>
  <c r="DT11" s="1"/>
  <c r="CH12" i="78"/>
  <c r="CJ12" s="1"/>
  <c r="CK12" s="1"/>
  <c r="BI29" i="47"/>
  <c r="O28" i="46" s="1"/>
  <c r="BH30" i="47"/>
  <c r="E30"/>
  <c r="B29" i="46" s="1"/>
  <c r="D31" i="47"/>
  <c r="AZ30"/>
  <c r="M29" i="46" s="1"/>
  <c r="AY31" i="47"/>
  <c r="BE30"/>
  <c r="N29" i="46" s="1"/>
  <c r="BD31" i="47"/>
  <c r="DV38" i="4"/>
  <c r="DD39"/>
  <c r="CS11" i="82" l="1"/>
  <c r="CU11" s="1"/>
  <c r="BI10" i="78"/>
  <c r="BB10" i="82"/>
  <c r="AR7" i="76"/>
  <c r="AN6"/>
  <c r="BV8" i="82"/>
  <c r="CF8" i="78"/>
  <c r="DJ4" i="76"/>
  <c r="DN4" s="1"/>
  <c r="DN5"/>
  <c r="AB7"/>
  <c r="X6"/>
  <c r="BQ7"/>
  <c r="BU8"/>
  <c r="CQ5"/>
  <c r="CU6"/>
  <c r="CT9"/>
  <c r="CP8"/>
  <c r="AE8"/>
  <c r="AI9"/>
  <c r="J11" i="82"/>
  <c r="M11" s="1"/>
  <c r="O11" s="1"/>
  <c r="K11" i="78"/>
  <c r="CW7"/>
  <c r="CK7" i="82"/>
  <c r="AT10"/>
  <c r="AZ10" i="78"/>
  <c r="U9"/>
  <c r="S9" i="82"/>
  <c r="BG7" i="76"/>
  <c r="BK8"/>
  <c r="AI9" i="78"/>
  <c r="AE9" i="82"/>
  <c r="CE11" i="78"/>
  <c r="BU11" i="82"/>
  <c r="X11"/>
  <c r="AA11" i="78"/>
  <c r="AD11" s="1"/>
  <c r="AF11" s="1"/>
  <c r="AG11" s="1"/>
  <c r="Q9" i="76"/>
  <c r="M8"/>
  <c r="DM39" i="4"/>
  <c r="I39"/>
  <c r="BN29"/>
  <c r="BR29" s="1"/>
  <c r="I9" i="207"/>
  <c r="CC25" i="78"/>
  <c r="CH24" i="4" s="1"/>
  <c r="K4" i="214"/>
  <c r="AM38" i="4"/>
  <c r="AQ38" s="1"/>
  <c r="F18" i="207"/>
  <c r="BW39" i="4"/>
  <c r="CA39" s="1"/>
  <c r="J19" i="207"/>
  <c r="AD39" i="4"/>
  <c r="AH39" s="1"/>
  <c r="E19" i="207"/>
  <c r="AV39" i="4"/>
  <c r="AZ39" s="1"/>
  <c r="G19" i="207"/>
  <c r="L39" i="4"/>
  <c r="P39" s="1"/>
  <c r="C19" i="207"/>
  <c r="AS37" i="4"/>
  <c r="F17" i="201"/>
  <c r="R38" i="4"/>
  <c r="C18" i="201"/>
  <c r="CL39" i="4"/>
  <c r="K19" i="201"/>
  <c r="BB38" i="4"/>
  <c r="G18" i="201"/>
  <c r="CC38" i="4"/>
  <c r="J18" i="201"/>
  <c r="AJ38" i="4"/>
  <c r="E18" i="201"/>
  <c r="CU38" i="4"/>
  <c r="L18" i="201"/>
  <c r="BT28" i="4"/>
  <c r="I8" i="201"/>
  <c r="BK40" i="4"/>
  <c r="H20" i="201"/>
  <c r="F12" i="82"/>
  <c r="H12" s="1"/>
  <c r="DG40" i="4"/>
  <c r="DK40" s="1"/>
  <c r="N20" i="201" s="1"/>
  <c r="N20" i="207"/>
  <c r="CX40" i="4"/>
  <c r="DB40" s="1"/>
  <c r="M20" i="201" s="1"/>
  <c r="M20" i="207"/>
  <c r="C40" i="4"/>
  <c r="G40" s="1"/>
  <c r="B20" i="201" s="1"/>
  <c r="B20" i="207"/>
  <c r="DP39" i="4"/>
  <c r="DT39" s="1"/>
  <c r="O19" i="201" s="1"/>
  <c r="O19" i="207"/>
  <c r="BE41" i="4"/>
  <c r="BI41" s="1"/>
  <c r="H21" i="207"/>
  <c r="U41" i="4"/>
  <c r="Y41" s="1"/>
  <c r="D21" i="207"/>
  <c r="AA40" i="4"/>
  <c r="D20" i="201"/>
  <c r="CF40" i="4"/>
  <c r="CJ40" s="1"/>
  <c r="K20" i="207"/>
  <c r="CO39" i="4"/>
  <c r="CS39" s="1"/>
  <c r="L19" i="207"/>
  <c r="BC12" i="82"/>
  <c r="BE12" s="1"/>
  <c r="BO8" i="76"/>
  <c r="BS9"/>
  <c r="BN9"/>
  <c r="BR9" s="1"/>
  <c r="CP9" i="82"/>
  <c r="DC9" i="78"/>
  <c r="DW8" i="76"/>
  <c r="DS7"/>
  <c r="AC10" i="78"/>
  <c r="Z10" i="82"/>
  <c r="DU7" i="76"/>
  <c r="DQ6"/>
  <c r="AQ6" i="78"/>
  <c r="AL6" i="82"/>
  <c r="AB10" i="78"/>
  <c r="Y10" i="82"/>
  <c r="AK10" i="78"/>
  <c r="AG10" i="82"/>
  <c r="CH10"/>
  <c r="CT10" i="78"/>
  <c r="CN10"/>
  <c r="CC10" i="82"/>
  <c r="AG7" i="76"/>
  <c r="AK8"/>
  <c r="U30" i="47"/>
  <c r="V29"/>
  <c r="F28" i="46" s="1"/>
  <c r="DH6" i="76"/>
  <c r="DL7"/>
  <c r="AM30" i="47"/>
  <c r="J29" i="46" s="1"/>
  <c r="AL31" i="47"/>
  <c r="V6" i="76"/>
  <c r="Z7"/>
  <c r="Q31" i="47"/>
  <c r="R30"/>
  <c r="E29" i="46" s="1"/>
  <c r="AY11" i="82"/>
  <c r="BF11" i="78"/>
  <c r="Y31" i="47"/>
  <c r="Z30"/>
  <c r="G29" i="46" s="1"/>
  <c r="AJ8" i="76"/>
  <c r="AF7"/>
  <c r="AD8"/>
  <c r="AH8" s="1"/>
  <c r="H31" i="47"/>
  <c r="I30"/>
  <c r="C29" i="46" s="1"/>
  <c r="C11" i="82"/>
  <c r="C11" i="78"/>
  <c r="D9"/>
  <c r="D9" i="82"/>
  <c r="F12" i="78"/>
  <c r="H12" s="1"/>
  <c r="I12" s="1"/>
  <c r="E11" i="4" s="1"/>
  <c r="G11" s="1"/>
  <c r="CT9" i="78"/>
  <c r="CH9" i="82"/>
  <c r="CY7" i="76"/>
  <c r="DC8"/>
  <c r="DI7"/>
  <c r="DM8"/>
  <c r="BX4"/>
  <c r="CB4" s="1"/>
  <c r="CB5"/>
  <c r="AY9" i="78"/>
  <c r="AS9" i="82"/>
  <c r="AQ5" i="78"/>
  <c r="AL5" i="82"/>
  <c r="AY7" i="76"/>
  <c r="BC8"/>
  <c r="B11" i="78"/>
  <c r="F11" s="1"/>
  <c r="H11" s="1"/>
  <c r="I11" s="1"/>
  <c r="E10" i="4" s="1"/>
  <c r="G10" s="1"/>
  <c r="B11" i="82"/>
  <c r="AP7" i="76"/>
  <c r="AT8"/>
  <c r="CB10" i="82"/>
  <c r="CM10" i="78"/>
  <c r="CV10"/>
  <c r="CJ10" i="82"/>
  <c r="BG7"/>
  <c r="BO7" i="78"/>
  <c r="AZ11" i="82"/>
  <c r="BG11" i="78"/>
  <c r="DD8" i="76"/>
  <c r="CZ7"/>
  <c r="M9" i="60"/>
  <c r="M9" i="59" s="1"/>
  <c r="X10" i="7" s="1"/>
  <c r="Y10" s="1"/>
  <c r="CX10" i="10" s="1"/>
  <c r="DB10" s="1"/>
  <c r="M8" i="61"/>
  <c r="CI9" i="82"/>
  <c r="CU9" i="78"/>
  <c r="S9"/>
  <c r="Q9" i="82"/>
  <c r="BF6" i="76"/>
  <c r="BJ7"/>
  <c r="Z10" i="78"/>
  <c r="W10" i="82"/>
  <c r="AS10" i="78"/>
  <c r="AN10" i="82"/>
  <c r="DE10" i="78"/>
  <c r="CR10" i="82"/>
  <c r="D8" i="76"/>
  <c r="H9"/>
  <c r="C9"/>
  <c r="G9" s="1"/>
  <c r="I7"/>
  <c r="E6"/>
  <c r="BJ12" i="78"/>
  <c r="BL12" s="1"/>
  <c r="BM12" s="1"/>
  <c r="AA11" i="82"/>
  <c r="AC11" s="1"/>
  <c r="CJ24" i="4"/>
  <c r="K4" i="201" s="1"/>
  <c r="CH56" i="4"/>
  <c r="CL25"/>
  <c r="BV23" i="78"/>
  <c r="BM23" i="82"/>
  <c r="BN23"/>
  <c r="BW23" i="78"/>
  <c r="CG20" i="76"/>
  <c r="CK21"/>
  <c r="CF21"/>
  <c r="CJ21" s="1"/>
  <c r="CL21"/>
  <c r="CH20"/>
  <c r="BX23" i="78"/>
  <c r="BO23" i="82"/>
  <c r="CI20" i="76"/>
  <c r="CM21"/>
  <c r="BP23" i="82"/>
  <c r="BY23" i="78"/>
  <c r="BQ24" i="82"/>
  <c r="BS24" s="1"/>
  <c r="BZ24" i="78"/>
  <c r="CB24" s="1"/>
  <c r="CC24" s="1"/>
  <c r="CH23" i="4" s="1"/>
  <c r="CJ23" s="1"/>
  <c r="AU31" i="47"/>
  <c r="AV30"/>
  <c r="L29" i="46" s="1"/>
  <c r="AI20" i="47"/>
  <c r="I19" i="46" s="1"/>
  <c r="AH21" i="47"/>
  <c r="D11" i="7"/>
  <c r="E11" s="1"/>
  <c r="L11" i="10" s="1"/>
  <c r="P11" s="1"/>
  <c r="C9" i="58"/>
  <c r="AV11" i="82"/>
  <c r="AX11" s="1"/>
  <c r="AT11" i="78"/>
  <c r="AV11" s="1"/>
  <c r="AW11" s="1"/>
  <c r="BB11"/>
  <c r="BD11" s="1"/>
  <c r="BE11" s="1"/>
  <c r="BG10" i="4" s="1"/>
  <c r="BI10" s="1"/>
  <c r="AR31" i="47"/>
  <c r="K30" i="46" s="1"/>
  <c r="AQ32" i="47"/>
  <c r="AD33"/>
  <c r="AE32"/>
  <c r="H31" i="46" s="1"/>
  <c r="L33" i="47"/>
  <c r="M32"/>
  <c r="D31" i="46" s="1"/>
  <c r="DF11" i="78"/>
  <c r="DH11" s="1"/>
  <c r="DI11" s="1"/>
  <c r="DR10" i="4" s="1"/>
  <c r="DT10" s="1"/>
  <c r="P10" i="82"/>
  <c r="R10" i="78"/>
  <c r="AA8" i="76"/>
  <c r="W7"/>
  <c r="U8"/>
  <c r="Y8" s="1"/>
  <c r="BI7" i="82"/>
  <c r="BQ7" i="78"/>
  <c r="AX10"/>
  <c r="AR10" i="82"/>
  <c r="AU10"/>
  <c r="BA10" i="78"/>
  <c r="N7" i="76"/>
  <c r="R8"/>
  <c r="L8"/>
  <c r="P8" s="1"/>
  <c r="E7" i="78"/>
  <c r="E7" i="82"/>
  <c r="BW10"/>
  <c r="CG10" i="78"/>
  <c r="L10" i="82"/>
  <c r="M10" i="78"/>
  <c r="CO10" i="82"/>
  <c r="DB10" i="78"/>
  <c r="DR7" i="76"/>
  <c r="DV8"/>
  <c r="DP8"/>
  <c r="DT8" s="1"/>
  <c r="AX7"/>
  <c r="BB8"/>
  <c r="AV8"/>
  <c r="AZ8" s="1"/>
  <c r="CA10" i="82"/>
  <c r="CL10" i="78"/>
  <c r="CD10" i="82"/>
  <c r="CO10" i="78"/>
  <c r="AF10" i="82"/>
  <c r="AJ10" i="78"/>
  <c r="AS8" i="76"/>
  <c r="AO7"/>
  <c r="AM8"/>
  <c r="AQ8" s="1"/>
  <c r="CP11" i="78"/>
  <c r="CR11" s="1"/>
  <c r="CS11" s="1"/>
  <c r="CZ10" i="4" s="1"/>
  <c r="DB10" s="1"/>
  <c r="N11" i="78"/>
  <c r="P11" s="1"/>
  <c r="Q11" s="1"/>
  <c r="V11"/>
  <c r="X11" s="1"/>
  <c r="Y11" s="1"/>
  <c r="W10" i="4" s="1"/>
  <c r="Y10" s="1"/>
  <c r="BJ8" i="82"/>
  <c r="BL8" s="1"/>
  <c r="AH11"/>
  <c r="AJ11" s="1"/>
  <c r="R10"/>
  <c r="T10" i="78"/>
  <c r="BN7"/>
  <c r="BF7" i="82"/>
  <c r="CD5" i="76"/>
  <c r="BZ4"/>
  <c r="BW5"/>
  <c r="CA5" s="1"/>
  <c r="BH7"/>
  <c r="BL8"/>
  <c r="BE8"/>
  <c r="BI8" s="1"/>
  <c r="I10" i="82"/>
  <c r="J10" i="78"/>
  <c r="K10" i="82"/>
  <c r="L10" i="78"/>
  <c r="F4" i="76"/>
  <c r="J4" s="1"/>
  <c r="J5"/>
  <c r="CD10" i="78"/>
  <c r="BT10" i="82"/>
  <c r="BX10" s="1"/>
  <c r="BZ10" s="1"/>
  <c r="CV8" i="76"/>
  <c r="CR7"/>
  <c r="CO8"/>
  <c r="CS8" s="1"/>
  <c r="S8"/>
  <c r="O7"/>
  <c r="CQ10" i="82"/>
  <c r="DD10" i="78"/>
  <c r="AK10" i="82"/>
  <c r="AP10" i="78"/>
  <c r="AM10" i="82"/>
  <c r="AR10" i="78"/>
  <c r="DE8" i="76"/>
  <c r="DA7"/>
  <c r="CX8"/>
  <c r="DB8" s="1"/>
  <c r="AD10" i="82"/>
  <c r="AH10" i="78"/>
  <c r="AL10" s="1"/>
  <c r="AN10" s="1"/>
  <c r="AO10" s="1"/>
  <c r="CH11"/>
  <c r="CJ11" s="1"/>
  <c r="CK11" s="1"/>
  <c r="CE11" i="82"/>
  <c r="CG11" s="1"/>
  <c r="T11"/>
  <c r="V11" s="1"/>
  <c r="BR8" i="78"/>
  <c r="BT8" s="1"/>
  <c r="BU8" s="1"/>
  <c r="AO11" i="82"/>
  <c r="AQ11" s="1"/>
  <c r="AL11" i="78"/>
  <c r="AN11" s="1"/>
  <c r="AO11" s="1"/>
  <c r="DD40" i="4"/>
  <c r="I40"/>
  <c r="DM40"/>
  <c r="BE31" i="47"/>
  <c r="N30" i="46" s="1"/>
  <c r="BD32" i="47"/>
  <c r="AZ31"/>
  <c r="M30" i="46" s="1"/>
  <c r="AY32" i="47"/>
  <c r="E31"/>
  <c r="B30" i="46" s="1"/>
  <c r="D32" i="47"/>
  <c r="BI30"/>
  <c r="O29" i="46" s="1"/>
  <c r="BH31" i="47"/>
  <c r="X10" i="82" l="1"/>
  <c r="AA10" i="78"/>
  <c r="AD10" s="1"/>
  <c r="AF10" s="1"/>
  <c r="AG10" s="1"/>
  <c r="BV7" i="82"/>
  <c r="CF7" i="78"/>
  <c r="X5" i="76"/>
  <c r="AB6"/>
  <c r="J10" i="82"/>
  <c r="K10" i="78"/>
  <c r="BK7" i="76"/>
  <c r="BG6"/>
  <c r="CE10" i="78"/>
  <c r="CH10" s="1"/>
  <c r="CJ10" s="1"/>
  <c r="CK10" s="1"/>
  <c r="BU10" i="82"/>
  <c r="BQ6" i="76"/>
  <c r="BU7"/>
  <c r="AI8" i="78"/>
  <c r="AE8" i="82"/>
  <c r="AI8" i="76"/>
  <c r="AE7"/>
  <c r="CU5"/>
  <c r="CQ4"/>
  <c r="CU4" s="1"/>
  <c r="U8" i="78"/>
  <c r="S8" i="82"/>
  <c r="CW5" i="78"/>
  <c r="CK5" i="82"/>
  <c r="M7" i="76"/>
  <c r="Q8"/>
  <c r="AZ9" i="78"/>
  <c r="AT9" i="82"/>
  <c r="CT8" i="76"/>
  <c r="CP7"/>
  <c r="BI9" i="78"/>
  <c r="BB9" i="82"/>
  <c r="CK6"/>
  <c r="CW6" i="78"/>
  <c r="AR6" i="76"/>
  <c r="AN5"/>
  <c r="DV39" i="4"/>
  <c r="BJ7" i="82"/>
  <c r="BL7" s="1"/>
  <c r="AA10"/>
  <c r="AC10" s="1"/>
  <c r="F11"/>
  <c r="H11" s="1"/>
  <c r="C41" i="4"/>
  <c r="G41" s="1"/>
  <c r="B21" i="201" s="1"/>
  <c r="B21" i="207"/>
  <c r="DG41" i="4"/>
  <c r="DK41" s="1"/>
  <c r="N21" i="201" s="1"/>
  <c r="N21" i="207"/>
  <c r="CF41" i="4"/>
  <c r="CJ41" s="1"/>
  <c r="K21" i="207"/>
  <c r="CO40" i="4"/>
  <c r="CS40" s="1"/>
  <c r="L20" i="207"/>
  <c r="L40" i="4"/>
  <c r="P40" s="1"/>
  <c r="C20" i="207"/>
  <c r="BW40" i="4"/>
  <c r="CA40" s="1"/>
  <c r="J20" i="207"/>
  <c r="R39" i="4"/>
  <c r="C19" i="201"/>
  <c r="BB39" i="4"/>
  <c r="G19" i="201"/>
  <c r="AJ39" i="4"/>
  <c r="E19" i="201"/>
  <c r="CC39" i="4"/>
  <c r="J19" i="201"/>
  <c r="AS38" i="4"/>
  <c r="F18" i="201"/>
  <c r="BT29" i="4"/>
  <c r="I9" i="201"/>
  <c r="CL10" i="82"/>
  <c r="CN10" s="1"/>
  <c r="DP40" i="4"/>
  <c r="DT40" s="1"/>
  <c r="O20" i="201" s="1"/>
  <c r="O20" i="207"/>
  <c r="CX41" i="4"/>
  <c r="DB41" s="1"/>
  <c r="M21" i="201" s="1"/>
  <c r="M21" i="207"/>
  <c r="AA41" i="4"/>
  <c r="D21" i="201"/>
  <c r="U42" i="4"/>
  <c r="D22" i="207"/>
  <c r="BE42" i="4"/>
  <c r="BI42" s="1"/>
  <c r="H22" i="207"/>
  <c r="BN30" i="4"/>
  <c r="BR30" s="1"/>
  <c r="I10" i="207"/>
  <c r="K36" i="201"/>
  <c r="K41"/>
  <c r="AV40" i="4"/>
  <c r="AZ40" s="1"/>
  <c r="G20" i="207"/>
  <c r="AD40" i="4"/>
  <c r="AH40" s="1"/>
  <c r="E20" i="207"/>
  <c r="AM39" i="4"/>
  <c r="AQ39" s="1"/>
  <c r="F19" i="207"/>
  <c r="CU39" i="4"/>
  <c r="L19" i="201"/>
  <c r="CL40" i="4"/>
  <c r="K20" i="201"/>
  <c r="BK41" i="4"/>
  <c r="H21" i="201"/>
  <c r="K45" i="214"/>
  <c r="K35"/>
  <c r="K40"/>
  <c r="K46"/>
  <c r="K36"/>
  <c r="K41"/>
  <c r="B10" i="82"/>
  <c r="B10" i="78"/>
  <c r="CZ6" i="76"/>
  <c r="DD7"/>
  <c r="BG6" i="82"/>
  <c r="BO6" i="78"/>
  <c r="H32" i="47"/>
  <c r="I31"/>
  <c r="C30" i="46" s="1"/>
  <c r="DH5" i="76"/>
  <c r="DL6"/>
  <c r="DC8" i="78"/>
  <c r="CP8" i="82"/>
  <c r="AZ10"/>
  <c r="BG10" i="78"/>
  <c r="M7" i="61"/>
  <c r="M8" i="60"/>
  <c r="M8" i="59" s="1"/>
  <c r="X9" i="7" s="1"/>
  <c r="Y9" s="1"/>
  <c r="CX9" i="10" s="1"/>
  <c r="DB9" s="1"/>
  <c r="AP6" i="76"/>
  <c r="AT7"/>
  <c r="DM7"/>
  <c r="DI6"/>
  <c r="DU6"/>
  <c r="DQ5"/>
  <c r="DS6"/>
  <c r="DW7"/>
  <c r="C10" i="78"/>
  <c r="C10" i="82"/>
  <c r="AS8"/>
  <c r="AY8" i="78"/>
  <c r="CN9"/>
  <c r="CC9" i="82"/>
  <c r="BO5" i="78"/>
  <c r="BG5" i="82"/>
  <c r="CY6" i="76"/>
  <c r="DC7"/>
  <c r="W9" i="82"/>
  <c r="Z9" i="78"/>
  <c r="Z31" i="47"/>
  <c r="G30" i="46" s="1"/>
  <c r="Y32" i="47"/>
  <c r="R31"/>
  <c r="E30" i="46" s="1"/>
  <c r="Q32" i="47"/>
  <c r="BO7" i="76"/>
  <c r="BS8"/>
  <c r="BN8"/>
  <c r="BR8" s="1"/>
  <c r="BC11" i="82"/>
  <c r="BE11" s="1"/>
  <c r="CX10" i="78"/>
  <c r="CZ10" s="1"/>
  <c r="DA10" s="1"/>
  <c r="DI9" i="4" s="1"/>
  <c r="DK9" s="1"/>
  <c r="CB9" i="82"/>
  <c r="CM9" i="78"/>
  <c r="AM31" i="47"/>
  <c r="J30" i="46" s="1"/>
  <c r="AL32" i="47"/>
  <c r="AK7" i="76"/>
  <c r="AG6"/>
  <c r="DE9" i="78"/>
  <c r="CR9" i="82"/>
  <c r="D8" i="78"/>
  <c r="D8" i="82"/>
  <c r="AY6" i="76"/>
  <c r="BC7"/>
  <c r="Y9" i="82"/>
  <c r="AB9" i="78"/>
  <c r="V5" i="76"/>
  <c r="Z6"/>
  <c r="CI8" i="82"/>
  <c r="CU8" i="78"/>
  <c r="Z9" i="82"/>
  <c r="AC9" i="78"/>
  <c r="BF10"/>
  <c r="BJ10" s="1"/>
  <c r="BL10" s="1"/>
  <c r="BM10" s="1"/>
  <c r="AY10" i="82"/>
  <c r="E5" i="76"/>
  <c r="I6"/>
  <c r="D7"/>
  <c r="H8"/>
  <c r="C8"/>
  <c r="G8" s="1"/>
  <c r="BF5"/>
  <c r="BJ6"/>
  <c r="AG9" i="82"/>
  <c r="AK9" i="78"/>
  <c r="AS9"/>
  <c r="AN9" i="82"/>
  <c r="CV9" i="78"/>
  <c r="CX9" s="1"/>
  <c r="CZ9" s="1"/>
  <c r="DA9" s="1"/>
  <c r="DI8" i="4" s="1"/>
  <c r="DK8" s="1"/>
  <c r="CJ9" i="82"/>
  <c r="CL9" s="1"/>
  <c r="CN9" s="1"/>
  <c r="AJ7" i="76"/>
  <c r="AF6"/>
  <c r="Q8" i="82"/>
  <c r="S8" i="78"/>
  <c r="V30" i="47"/>
  <c r="F29" i="46" s="1"/>
  <c r="U31" i="47"/>
  <c r="BJ11" i="78"/>
  <c r="BL11" s="1"/>
  <c r="BM11" s="1"/>
  <c r="DG7" i="76"/>
  <c r="DK7" s="1"/>
  <c r="CL24" i="4"/>
  <c r="BP22" i="82"/>
  <c r="BY22" i="78"/>
  <c r="CM20" i="76"/>
  <c r="CI19"/>
  <c r="CH19"/>
  <c r="CL20"/>
  <c r="BX22" i="78"/>
  <c r="BO22" i="82"/>
  <c r="BM22"/>
  <c r="BV22" i="78"/>
  <c r="BN22" i="82"/>
  <c r="BW22" i="78"/>
  <c r="CG19" i="76"/>
  <c r="CK20"/>
  <c r="CF20"/>
  <c r="CJ20" s="1"/>
  <c r="BQ23" i="82"/>
  <c r="BS23" s="1"/>
  <c r="BZ23" i="78"/>
  <c r="CB23" s="1"/>
  <c r="CC23" s="1"/>
  <c r="CH22" i="4" s="1"/>
  <c r="CJ22" s="1"/>
  <c r="AU32" i="47"/>
  <c r="AV31"/>
  <c r="L30" i="46" s="1"/>
  <c r="AH22" i="47"/>
  <c r="AI21"/>
  <c r="I20" i="46" s="1"/>
  <c r="C8" i="58"/>
  <c r="D10" i="7"/>
  <c r="E10" s="1"/>
  <c r="L10" i="10" s="1"/>
  <c r="P10" s="1"/>
  <c r="AR32" i="47"/>
  <c r="K31" i="46" s="1"/>
  <c r="AQ33" i="47"/>
  <c r="BR7" i="78"/>
  <c r="BT7" s="1"/>
  <c r="BU7" s="1"/>
  <c r="M33" i="47"/>
  <c r="D32" i="46" s="1"/>
  <c r="L34" i="47"/>
  <c r="AE33"/>
  <c r="H32" i="46" s="1"/>
  <c r="AD34" i="47"/>
  <c r="Y42" i="4"/>
  <c r="BB10" i="78"/>
  <c r="BD10" s="1"/>
  <c r="BE10" s="1"/>
  <c r="BG9" i="4" s="1"/>
  <c r="BI9" s="1"/>
  <c r="DA6" i="76"/>
  <c r="DE7"/>
  <c r="CX7"/>
  <c r="DB7" s="1"/>
  <c r="L9" i="82"/>
  <c r="M9" i="78"/>
  <c r="CR6" i="76"/>
  <c r="CV7"/>
  <c r="E6" i="78"/>
  <c r="E6" i="82"/>
  <c r="AX9" i="78"/>
  <c r="AR9" i="82"/>
  <c r="BL7" i="76"/>
  <c r="BH6"/>
  <c r="BE7"/>
  <c r="BI7" s="1"/>
  <c r="CD4"/>
  <c r="BW4"/>
  <c r="CA4" s="1"/>
  <c r="AD9" i="82"/>
  <c r="AH9" i="78"/>
  <c r="AF9" i="82"/>
  <c r="AJ9" i="78"/>
  <c r="AK9" i="82"/>
  <c r="AP9" i="78"/>
  <c r="BB7" i="76"/>
  <c r="AX6"/>
  <c r="AV7"/>
  <c r="AZ7" s="1"/>
  <c r="CQ9" i="82"/>
  <c r="DD9" i="78"/>
  <c r="K9" i="82"/>
  <c r="L9" i="78"/>
  <c r="P9" i="82"/>
  <c r="R9" i="78"/>
  <c r="R9" i="82"/>
  <c r="T9" i="78"/>
  <c r="AT10"/>
  <c r="AV10" s="1"/>
  <c r="AW10" s="1"/>
  <c r="N10"/>
  <c r="P10" s="1"/>
  <c r="Q10" s="1"/>
  <c r="AH10" i="82"/>
  <c r="AJ10" s="1"/>
  <c r="CP10" i="78"/>
  <c r="CR10" s="1"/>
  <c r="CS10" s="1"/>
  <c r="CZ9" i="4" s="1"/>
  <c r="DB9" s="1"/>
  <c r="DF10" i="78"/>
  <c r="DH10" s="1"/>
  <c r="DI10" s="1"/>
  <c r="DR9" i="4" s="1"/>
  <c r="DT9" s="1"/>
  <c r="AV10" i="82"/>
  <c r="AX10" s="1"/>
  <c r="T10"/>
  <c r="V10" s="1"/>
  <c r="CA9"/>
  <c r="CL9" i="78"/>
  <c r="CD9" i="82"/>
  <c r="CO9" i="78"/>
  <c r="O6" i="76"/>
  <c r="S7"/>
  <c r="CD9" i="78"/>
  <c r="BT9" i="82"/>
  <c r="BX9" s="1"/>
  <c r="BZ9" s="1"/>
  <c r="BW9"/>
  <c r="CG9" i="78"/>
  <c r="E5"/>
  <c r="E5" i="82"/>
  <c r="AU9"/>
  <c r="BA9" i="78"/>
  <c r="BF6" i="82"/>
  <c r="BN6" i="78"/>
  <c r="BQ6"/>
  <c r="BI6" i="82"/>
  <c r="AO6" i="76"/>
  <c r="AM7"/>
  <c r="AQ7" s="1"/>
  <c r="AS7"/>
  <c r="AM9" i="82"/>
  <c r="AR9" i="78"/>
  <c r="CO9" i="82"/>
  <c r="DB9" i="78"/>
  <c r="DR6" i="76"/>
  <c r="DV7"/>
  <c r="DP7"/>
  <c r="DT7" s="1"/>
  <c r="I9" i="82"/>
  <c r="J9" i="78"/>
  <c r="R7" i="76"/>
  <c r="N6"/>
  <c r="AA7"/>
  <c r="W6"/>
  <c r="U7"/>
  <c r="Y7" s="1"/>
  <c r="AO10" i="82"/>
  <c r="AQ10" s="1"/>
  <c r="M10"/>
  <c r="O10" s="1"/>
  <c r="CE10"/>
  <c r="CG10" s="1"/>
  <c r="CS10"/>
  <c r="CU10" s="1"/>
  <c r="V10" i="78"/>
  <c r="X10" s="1"/>
  <c r="Y10" s="1"/>
  <c r="W9" i="4" s="1"/>
  <c r="Y9" s="1"/>
  <c r="DV40"/>
  <c r="DM41"/>
  <c r="DD41"/>
  <c r="BH32" i="47"/>
  <c r="BI31"/>
  <c r="O30" i="46" s="1"/>
  <c r="E32" i="47"/>
  <c r="B31" i="46" s="1"/>
  <c r="D33" i="47"/>
  <c r="AZ32"/>
  <c r="M31" i="46" s="1"/>
  <c r="AY33" i="47"/>
  <c r="BE32"/>
  <c r="N31" i="46" s="1"/>
  <c r="BD33" i="47"/>
  <c r="BU9" i="82" l="1"/>
  <c r="CE9" i="78"/>
  <c r="CH9" s="1"/>
  <c r="CJ9" s="1"/>
  <c r="CK9" s="1"/>
  <c r="M6" i="76"/>
  <c r="Q7"/>
  <c r="AI7"/>
  <c r="AE6"/>
  <c r="BB8" i="82"/>
  <c r="BI8" i="78"/>
  <c r="BK6" i="76"/>
  <c r="BG5"/>
  <c r="CT7"/>
  <c r="CP6"/>
  <c r="BV6" i="82"/>
  <c r="CF6" i="78"/>
  <c r="AR5" i="76"/>
  <c r="AN4"/>
  <c r="AR4" s="1"/>
  <c r="AA9" i="78"/>
  <c r="X9" i="82"/>
  <c r="AA9" s="1"/>
  <c r="AC9" s="1"/>
  <c r="BU6" i="76"/>
  <c r="BQ5"/>
  <c r="AZ8" i="78"/>
  <c r="AT8" i="82"/>
  <c r="X4" i="76"/>
  <c r="AB4" s="1"/>
  <c r="AB5"/>
  <c r="I41" i="4"/>
  <c r="L7" i="76"/>
  <c r="P7" s="1"/>
  <c r="I8" i="82" s="1"/>
  <c r="U7" i="78"/>
  <c r="S7" i="82"/>
  <c r="J9"/>
  <c r="K9" i="78"/>
  <c r="AI7"/>
  <c r="AE7" i="82"/>
  <c r="CF5" i="78"/>
  <c r="BV5" i="82"/>
  <c r="CO7" i="76"/>
  <c r="CS7" s="1"/>
  <c r="AD7"/>
  <c r="AH7" s="1"/>
  <c r="BC10" i="82"/>
  <c r="BE10" s="1"/>
  <c r="C42" i="4"/>
  <c r="G42" s="1"/>
  <c r="B22" i="201" s="1"/>
  <c r="B22" i="207"/>
  <c r="CF42" i="4"/>
  <c r="CJ42" s="1"/>
  <c r="K22" i="207"/>
  <c r="BN31" i="4"/>
  <c r="BR31" s="1"/>
  <c r="I11" i="207"/>
  <c r="CO41" i="4"/>
  <c r="CS41" s="1"/>
  <c r="L21" i="207"/>
  <c r="BW41" i="4"/>
  <c r="CA41" s="1"/>
  <c r="J21" i="207"/>
  <c r="L41" i="4"/>
  <c r="P41" s="1"/>
  <c r="C21" i="207"/>
  <c r="CC40" i="4"/>
  <c r="J20" i="201"/>
  <c r="R40" i="4"/>
  <c r="C20" i="201"/>
  <c r="CU40" i="4"/>
  <c r="L20" i="201"/>
  <c r="CL41" i="4"/>
  <c r="K21" i="201"/>
  <c r="F10" i="78"/>
  <c r="H10" s="1"/>
  <c r="I10" s="1"/>
  <c r="E9" i="4" s="1"/>
  <c r="G9" s="1"/>
  <c r="DG42"/>
  <c r="DK42" s="1"/>
  <c r="N22" i="201" s="1"/>
  <c r="N22" i="207"/>
  <c r="CX42" i="4"/>
  <c r="DB42" s="1"/>
  <c r="M22" i="201" s="1"/>
  <c r="M22" i="207"/>
  <c r="DP41" i="4"/>
  <c r="DT41" s="1"/>
  <c r="O21" i="201" s="1"/>
  <c r="O21" i="207"/>
  <c r="AA42" i="4"/>
  <c r="D22" i="201"/>
  <c r="BE43" i="4"/>
  <c r="BI43" s="1"/>
  <c r="H23" i="207"/>
  <c r="U43" i="4"/>
  <c r="D23" i="207"/>
  <c r="AM40" i="4"/>
  <c r="AQ40" s="1"/>
  <c r="F20" i="207"/>
  <c r="AD41" i="4"/>
  <c r="AH41" s="1"/>
  <c r="E21" i="207"/>
  <c r="AV41" i="4"/>
  <c r="AZ41" s="1"/>
  <c r="G21" i="207"/>
  <c r="AS39" i="4"/>
  <c r="F19" i="201"/>
  <c r="AJ40" i="4"/>
  <c r="E20" i="201"/>
  <c r="BB40" i="4"/>
  <c r="G20" i="201"/>
  <c r="BT30" i="4"/>
  <c r="I10" i="201"/>
  <c r="BK42" i="4"/>
  <c r="H22" i="201"/>
  <c r="CT8" i="78"/>
  <c r="CH8" i="82"/>
  <c r="W8"/>
  <c r="Z8" i="78"/>
  <c r="C9" i="82"/>
  <c r="C9" i="78"/>
  <c r="AM32" i="47"/>
  <c r="J31" i="46" s="1"/>
  <c r="AL33" i="47"/>
  <c r="R32"/>
  <c r="E31" i="46" s="1"/>
  <c r="Q33" i="47"/>
  <c r="DU5" i="76"/>
  <c r="DQ4"/>
  <c r="DU4" s="1"/>
  <c r="AG8" i="82"/>
  <c r="AK8" i="78"/>
  <c r="B9"/>
  <c r="B9" i="82"/>
  <c r="V4" i="76"/>
  <c r="Z4" s="1"/>
  <c r="Z5"/>
  <c r="AC8" i="78"/>
  <c r="Z8" i="82"/>
  <c r="BO6" i="76"/>
  <c r="BS7"/>
  <c r="BN7"/>
  <c r="BR7" s="1"/>
  <c r="DC6"/>
  <c r="CY5"/>
  <c r="CJ8" i="82"/>
  <c r="CV8" i="78"/>
  <c r="AB8"/>
  <c r="Y8" i="82"/>
  <c r="BF4" i="76"/>
  <c r="BJ4" s="1"/>
  <c r="BJ5"/>
  <c r="D7" i="82"/>
  <c r="D7" i="78"/>
  <c r="Q7" i="82"/>
  <c r="S7" i="78"/>
  <c r="AS8"/>
  <c r="AN8" i="82"/>
  <c r="AG5" i="76"/>
  <c r="AK6"/>
  <c r="BG9" i="78"/>
  <c r="AZ9" i="82"/>
  <c r="Y33" i="47"/>
  <c r="Z32"/>
  <c r="G31" i="46" s="1"/>
  <c r="CB8" i="82"/>
  <c r="CM8" i="78"/>
  <c r="DE8"/>
  <c r="CR8" i="82"/>
  <c r="DM6" i="76"/>
  <c r="DI5"/>
  <c r="I32" i="47"/>
  <c r="C31" i="46" s="1"/>
  <c r="H33" i="47"/>
  <c r="CZ5" i="76"/>
  <c r="DD6"/>
  <c r="AD9" i="78"/>
  <c r="AF9" s="1"/>
  <c r="AG9" s="1"/>
  <c r="DG6" i="76"/>
  <c r="DK6" s="1"/>
  <c r="V31" i="47"/>
  <c r="F30" i="46" s="1"/>
  <c r="U32" i="47"/>
  <c r="DH4" i="76"/>
  <c r="DL5"/>
  <c r="DG5"/>
  <c r="DK5" s="1"/>
  <c r="I5"/>
  <c r="E4"/>
  <c r="I4" s="1"/>
  <c r="BC6"/>
  <c r="AY5"/>
  <c r="DW6"/>
  <c r="DS5"/>
  <c r="CI7" i="82"/>
  <c r="CU7" i="78"/>
  <c r="AF5" i="76"/>
  <c r="AJ6"/>
  <c r="AY7" i="78"/>
  <c r="AS7" i="82"/>
  <c r="D6" i="76"/>
  <c r="H7"/>
  <c r="C7"/>
  <c r="G7" s="1"/>
  <c r="BF9" i="78"/>
  <c r="AY9" i="82"/>
  <c r="BC9" s="1"/>
  <c r="BE9" s="1"/>
  <c r="DC7" i="78"/>
  <c r="CP7" i="82"/>
  <c r="AT6" i="76"/>
  <c r="AP5"/>
  <c r="M7" i="60"/>
  <c r="M7" i="59" s="1"/>
  <c r="X8" i="7" s="1"/>
  <c r="Y8" s="1"/>
  <c r="CX8" i="10" s="1"/>
  <c r="DB8" s="1"/>
  <c r="M6" i="61"/>
  <c r="CN8" i="78"/>
  <c r="CC8" i="82"/>
  <c r="F10"/>
  <c r="H10" s="1"/>
  <c r="BM21"/>
  <c r="BV21" i="78"/>
  <c r="BN21" i="82"/>
  <c r="BW21" i="78"/>
  <c r="CK19" i="76"/>
  <c r="CG18"/>
  <c r="CF19"/>
  <c r="CJ19" s="1"/>
  <c r="BX21" i="78"/>
  <c r="BO21" i="82"/>
  <c r="CH18" i="76"/>
  <c r="CL19"/>
  <c r="CI18"/>
  <c r="CM19"/>
  <c r="BP21" i="82"/>
  <c r="BY21" i="78"/>
  <c r="BZ22"/>
  <c r="CB22" s="1"/>
  <c r="CC22" s="1"/>
  <c r="CH21" i="4" s="1"/>
  <c r="CJ21" s="1"/>
  <c r="BQ22" i="82"/>
  <c r="BS22" s="1"/>
  <c r="AH23" i="47"/>
  <c r="AI22"/>
  <c r="I21" i="46" s="1"/>
  <c r="AV32" i="47"/>
  <c r="L31" i="46" s="1"/>
  <c r="AU33" i="47"/>
  <c r="N9" i="78"/>
  <c r="P9" s="1"/>
  <c r="Q9" s="1"/>
  <c r="CS9" i="82"/>
  <c r="CU9" s="1"/>
  <c r="DF9" i="78"/>
  <c r="DH9" s="1"/>
  <c r="DI9" s="1"/>
  <c r="DR8" i="4" s="1"/>
  <c r="DT8" s="1"/>
  <c r="M9" i="82"/>
  <c r="O9" s="1"/>
  <c r="D9" i="7"/>
  <c r="E9" s="1"/>
  <c r="L9" i="10" s="1"/>
  <c r="P9" s="1"/>
  <c r="C7" i="58"/>
  <c r="AQ34" i="47"/>
  <c r="AR33"/>
  <c r="K32" i="46" s="1"/>
  <c r="Y43" i="4"/>
  <c r="AE34" i="47"/>
  <c r="H33" i="46" s="1"/>
  <c r="AD35" i="47"/>
  <c r="M34"/>
  <c r="D33" i="46" s="1"/>
  <c r="L35" i="47"/>
  <c r="BJ6" i="82"/>
  <c r="BL6" s="1"/>
  <c r="AA6" i="76"/>
  <c r="W5"/>
  <c r="U6"/>
  <c r="Y6" s="1"/>
  <c r="K8" i="82"/>
  <c r="L8" i="78"/>
  <c r="CQ8" i="82"/>
  <c r="DD8" i="78"/>
  <c r="AF8" i="82"/>
  <c r="AJ8" i="78"/>
  <c r="AO5" i="76"/>
  <c r="AS6"/>
  <c r="AM6"/>
  <c r="AQ6" s="1"/>
  <c r="S6"/>
  <c r="O5"/>
  <c r="AK8" i="82"/>
  <c r="AP8" i="78"/>
  <c r="AM8" i="82"/>
  <c r="AR8" i="78"/>
  <c r="BQ5"/>
  <c r="BI5" i="82"/>
  <c r="BH5" i="76"/>
  <c r="BL6"/>
  <c r="BE6"/>
  <c r="BI6" s="1"/>
  <c r="CD8" i="78"/>
  <c r="BT8" i="82"/>
  <c r="BX8" s="1"/>
  <c r="BZ8" s="1"/>
  <c r="CV6" i="76"/>
  <c r="CR5"/>
  <c r="CO6"/>
  <c r="CS6" s="1"/>
  <c r="CA8" i="82"/>
  <c r="CL8" i="78"/>
  <c r="DE6" i="76"/>
  <c r="DA5"/>
  <c r="CX6"/>
  <c r="DB6" s="1"/>
  <c r="CE9" i="82"/>
  <c r="CG9" s="1"/>
  <c r="V9" i="78"/>
  <c r="X9" s="1"/>
  <c r="Y9" s="1"/>
  <c r="W8" i="4" s="1"/>
  <c r="Y8" s="1"/>
  <c r="AO9" i="82"/>
  <c r="AQ9" s="1"/>
  <c r="AH9"/>
  <c r="AJ9" s="1"/>
  <c r="AV9"/>
  <c r="AX9" s="1"/>
  <c r="P8"/>
  <c r="R8" i="78"/>
  <c r="R8" i="82"/>
  <c r="T8" i="78"/>
  <c r="N5" i="76"/>
  <c r="R6"/>
  <c r="L6"/>
  <c r="P6" s="1"/>
  <c r="CO8" i="82"/>
  <c r="DB8" i="78"/>
  <c r="DR5" i="76"/>
  <c r="DV6"/>
  <c r="DP6"/>
  <c r="DT6" s="1"/>
  <c r="D5" i="78"/>
  <c r="D5" i="82"/>
  <c r="AD8"/>
  <c r="AH8" i="78"/>
  <c r="L8" i="82"/>
  <c r="M8" i="78"/>
  <c r="AX5" i="76"/>
  <c r="AV6"/>
  <c r="AZ6" s="1"/>
  <c r="BB6"/>
  <c r="BF5" i="82"/>
  <c r="BN5" i="78"/>
  <c r="BR5" s="1"/>
  <c r="BT5" s="1"/>
  <c r="BU5" s="1"/>
  <c r="AX8"/>
  <c r="AR8" i="82"/>
  <c r="AU8"/>
  <c r="BA8" i="78"/>
  <c r="BW8" i="82"/>
  <c r="CG8" i="78"/>
  <c r="CD8" i="82"/>
  <c r="CO8" i="78"/>
  <c r="BR6"/>
  <c r="BT6" s="1"/>
  <c r="BU6" s="1"/>
  <c r="CP9"/>
  <c r="CR9" s="1"/>
  <c r="CS9" s="1"/>
  <c r="CZ8" i="4" s="1"/>
  <c r="DB8" s="1"/>
  <c r="T9" i="82"/>
  <c r="V9" s="1"/>
  <c r="AT9" i="78"/>
  <c r="AV9" s="1"/>
  <c r="AW9" s="1"/>
  <c r="AL9"/>
  <c r="AN9" s="1"/>
  <c r="AO9" s="1"/>
  <c r="BB9"/>
  <c r="BD9" s="1"/>
  <c r="BE9" s="1"/>
  <c r="BG8" i="4" s="1"/>
  <c r="BI8" s="1"/>
  <c r="BE33" i="47"/>
  <c r="N32" i="46" s="1"/>
  <c r="BD34" i="47"/>
  <c r="AZ33"/>
  <c r="M32" i="46" s="1"/>
  <c r="AY34" i="47"/>
  <c r="E33"/>
  <c r="B32" i="46" s="1"/>
  <c r="D34" i="47"/>
  <c r="DV41" i="4"/>
  <c r="DD42"/>
  <c r="BH33" i="47"/>
  <c r="BI32"/>
  <c r="O31" i="46" s="1"/>
  <c r="BK5" i="76" l="1"/>
  <c r="BG4"/>
  <c r="BK4" s="1"/>
  <c r="AI6"/>
  <c r="AE5"/>
  <c r="AT7" i="82"/>
  <c r="AZ7" i="78"/>
  <c r="X8" i="82"/>
  <c r="AA8" s="1"/>
  <c r="AC8" s="1"/>
  <c r="AA8" i="78"/>
  <c r="I42" i="4"/>
  <c r="DF8" i="78"/>
  <c r="DH8" s="1"/>
  <c r="DI8" s="1"/>
  <c r="DR7" i="4" s="1"/>
  <c r="DT7" s="1"/>
  <c r="J8" i="78"/>
  <c r="BJ9"/>
  <c r="BL9" s="1"/>
  <c r="BM9" s="1"/>
  <c r="AD6" i="76"/>
  <c r="AH6" s="1"/>
  <c r="U5" i="78"/>
  <c r="S5" i="82"/>
  <c r="BB7"/>
  <c r="BI7" i="78"/>
  <c r="AE6" i="82"/>
  <c r="AI6" i="78"/>
  <c r="BU8" i="82"/>
  <c r="CE8" i="78"/>
  <c r="Q6" i="76"/>
  <c r="M5"/>
  <c r="L5" s="1"/>
  <c r="P5" s="1"/>
  <c r="S6" i="82"/>
  <c r="U6" i="78"/>
  <c r="BU5" i="76"/>
  <c r="BQ4"/>
  <c r="BU4" s="1"/>
  <c r="AI5" i="78"/>
  <c r="AE5" i="82"/>
  <c r="CT6" i="76"/>
  <c r="CP5"/>
  <c r="K8" i="78"/>
  <c r="J8" i="82"/>
  <c r="DM42" i="4"/>
  <c r="DP42"/>
  <c r="DT42" s="1"/>
  <c r="O22" i="201" s="1"/>
  <c r="O22" i="207"/>
  <c r="CX43" i="4"/>
  <c r="DB43" s="1"/>
  <c r="M23" i="201" s="1"/>
  <c r="M23" i="207"/>
  <c r="AA43" i="4"/>
  <c r="D23" i="201"/>
  <c r="CO42" i="4"/>
  <c r="CS42" s="1"/>
  <c r="L22" i="207"/>
  <c r="AM41" i="4"/>
  <c r="AQ41" s="1"/>
  <c r="F21" i="207"/>
  <c r="L42" i="4"/>
  <c r="P42" s="1"/>
  <c r="C22" i="207"/>
  <c r="R41" i="4"/>
  <c r="C21" i="201"/>
  <c r="CC41" i="4"/>
  <c r="J21" i="201"/>
  <c r="CU41" i="4"/>
  <c r="L21" i="201"/>
  <c r="BT31" i="4"/>
  <c r="I11" i="201"/>
  <c r="CL42" i="4"/>
  <c r="K22" i="201"/>
  <c r="C43" i="4"/>
  <c r="G43" s="1"/>
  <c r="B23" i="201" s="1"/>
  <c r="B23" i="207"/>
  <c r="DG43" i="4"/>
  <c r="DK43" s="1"/>
  <c r="N23" i="201" s="1"/>
  <c r="N23" i="207"/>
  <c r="U44" i="4"/>
  <c r="D24" i="207"/>
  <c r="BE44" i="4"/>
  <c r="BI44" s="1"/>
  <c r="H24" i="207"/>
  <c r="CF43" i="4"/>
  <c r="CJ43" s="1"/>
  <c r="K23" i="207"/>
  <c r="BN32" i="4"/>
  <c r="BR32" s="1"/>
  <c r="I12" i="207"/>
  <c r="AV42" i="4"/>
  <c r="AZ42" s="1"/>
  <c r="G22" i="207"/>
  <c r="AD42" i="4"/>
  <c r="AH42" s="1"/>
  <c r="E22" i="207"/>
  <c r="BW42" i="4"/>
  <c r="CA42" s="1"/>
  <c r="J22" i="207"/>
  <c r="BB41" i="4"/>
  <c r="G21" i="201"/>
  <c r="AJ41" i="4"/>
  <c r="E21" i="201"/>
  <c r="AS40" i="4"/>
  <c r="F20" i="201"/>
  <c r="BK43" i="4"/>
  <c r="H23" i="201"/>
  <c r="CX8" i="78"/>
  <c r="CZ8" s="1"/>
  <c r="DA8" s="1"/>
  <c r="DI7" i="4" s="1"/>
  <c r="DK7" s="1"/>
  <c r="CY4" i="76"/>
  <c r="DC4" s="1"/>
  <c r="DC5"/>
  <c r="U33" i="47"/>
  <c r="V32"/>
  <c r="F31" i="46" s="1"/>
  <c r="CJ7" i="82"/>
  <c r="CV7" i="78"/>
  <c r="Z33" i="47"/>
  <c r="G32" i="46" s="1"/>
  <c r="Y34" i="47"/>
  <c r="AK5" i="76"/>
  <c r="AG4"/>
  <c r="AK4" s="1"/>
  <c r="AS5" i="82"/>
  <c r="AY5" i="78"/>
  <c r="AZ8" i="82"/>
  <c r="BG8" i="78"/>
  <c r="Q6" i="82"/>
  <c r="S6" i="78"/>
  <c r="R33" i="47"/>
  <c r="E32" i="46" s="1"/>
  <c r="Q34" i="47"/>
  <c r="M6" i="60"/>
  <c r="M6" i="59" s="1"/>
  <c r="X7" i="7" s="1"/>
  <c r="Y7" s="1"/>
  <c r="CX7" i="10" s="1"/>
  <c r="DB7" s="1"/>
  <c r="M5" i="61"/>
  <c r="D5" i="76"/>
  <c r="H6"/>
  <c r="C6"/>
  <c r="G6" s="1"/>
  <c r="Y7" i="82"/>
  <c r="AB7" i="78"/>
  <c r="DL4" i="76"/>
  <c r="H34" i="47"/>
  <c r="I33"/>
  <c r="C32" i="46" s="1"/>
  <c r="DI4" i="76"/>
  <c r="DM4" s="1"/>
  <c r="DM5"/>
  <c r="AC7" i="78"/>
  <c r="Z7" i="82"/>
  <c r="AY6" i="78"/>
  <c r="AS6" i="82"/>
  <c r="BF8" i="78"/>
  <c r="AY8" i="82"/>
  <c r="BC8" s="1"/>
  <c r="BE8" s="1"/>
  <c r="CP6"/>
  <c r="DC6" i="78"/>
  <c r="CL8" i="82"/>
  <c r="CN8" s="1"/>
  <c r="BJ5"/>
  <c r="BL5" s="1"/>
  <c r="CS8"/>
  <c r="CU8" s="1"/>
  <c r="F9" i="78"/>
  <c r="H9" s="1"/>
  <c r="I9" s="1"/>
  <c r="E8" i="4" s="1"/>
  <c r="G8" s="1"/>
  <c r="AP4" i="76"/>
  <c r="AT4" s="1"/>
  <c r="AT5"/>
  <c r="B8" i="82"/>
  <c r="B8" i="78"/>
  <c r="DS4" i="76"/>
  <c r="DW4" s="1"/>
  <c r="DW5"/>
  <c r="BC5"/>
  <c r="AY4"/>
  <c r="BC4" s="1"/>
  <c r="CT6" i="78"/>
  <c r="CH6" i="82"/>
  <c r="CN7" i="78"/>
  <c r="CC7" i="82"/>
  <c r="BO5" i="76"/>
  <c r="BS6"/>
  <c r="BN6"/>
  <c r="BR6" s="1"/>
  <c r="Q5" i="82"/>
  <c r="S5" i="78"/>
  <c r="AJ5" i="76"/>
  <c r="AF4"/>
  <c r="AD5"/>
  <c r="AH5" s="1"/>
  <c r="D6" i="82"/>
  <c r="D6" i="78"/>
  <c r="AG7" i="82"/>
  <c r="AK7" i="78"/>
  <c r="C8"/>
  <c r="C8" i="82"/>
  <c r="Z7" i="78"/>
  <c r="W7" i="82"/>
  <c r="DE7" i="78"/>
  <c r="CR7" i="82"/>
  <c r="AS7" i="78"/>
  <c r="AN7" i="82"/>
  <c r="CU6" i="78"/>
  <c r="CI6" i="82"/>
  <c r="CT7" i="78"/>
  <c r="CX7" s="1"/>
  <c r="CZ7" s="1"/>
  <c r="DA7" s="1"/>
  <c r="DI6" i="4" s="1"/>
  <c r="DK6" s="1"/>
  <c r="CH7" i="82"/>
  <c r="CZ4" i="76"/>
  <c r="DD4" s="1"/>
  <c r="DD5"/>
  <c r="CB7" i="82"/>
  <c r="CM7" i="78"/>
  <c r="CP5" i="82"/>
  <c r="DC5" i="78"/>
  <c r="AM33" i="47"/>
  <c r="J32" i="46" s="1"/>
  <c r="AL34" i="47"/>
  <c r="F9" i="82"/>
  <c r="H9" s="1"/>
  <c r="AD8" i="78"/>
  <c r="AF8" s="1"/>
  <c r="AG8" s="1"/>
  <c r="BP20" i="82"/>
  <c r="BY20" i="78"/>
  <c r="CM18" i="76"/>
  <c r="CI17"/>
  <c r="BO20" i="82"/>
  <c r="BX20" i="78"/>
  <c r="CH17" i="76"/>
  <c r="CL18"/>
  <c r="BM20" i="82"/>
  <c r="BV20" i="78"/>
  <c r="CK18" i="76"/>
  <c r="CG17"/>
  <c r="CF18"/>
  <c r="CJ18" s="1"/>
  <c r="BN20" i="82"/>
  <c r="BW20" i="78"/>
  <c r="BZ21"/>
  <c r="CB21" s="1"/>
  <c r="CC21" s="1"/>
  <c r="CH20" i="4" s="1"/>
  <c r="CJ20" s="1"/>
  <c r="BQ21" i="82"/>
  <c r="BS21" s="1"/>
  <c r="AI23" i="47"/>
  <c r="I22" i="46" s="1"/>
  <c r="AH24" i="47"/>
  <c r="AU34"/>
  <c r="AV33"/>
  <c r="L32" i="46" s="1"/>
  <c r="C6" i="58"/>
  <c r="D8" i="7"/>
  <c r="E8" s="1"/>
  <c r="L8" i="10" s="1"/>
  <c r="P8" s="1"/>
  <c r="AQ35" i="47"/>
  <c r="AR34"/>
  <c r="K33" i="46" s="1"/>
  <c r="Y44" i="4"/>
  <c r="M35" i="47"/>
  <c r="D34" i="46" s="1"/>
  <c r="L36" i="47"/>
  <c r="AD36"/>
  <c r="AE35"/>
  <c r="H34" i="46" s="1"/>
  <c r="AL8" i="78"/>
  <c r="AN8" s="1"/>
  <c r="AO8" s="1"/>
  <c r="AV8" i="82"/>
  <c r="AX8" s="1"/>
  <c r="AM7"/>
  <c r="AR7" i="78"/>
  <c r="AX4" i="76"/>
  <c r="BB5"/>
  <c r="AV5"/>
  <c r="AZ5" s="1"/>
  <c r="CQ7" i="82"/>
  <c r="DD7" i="78"/>
  <c r="I7" i="82"/>
  <c r="J7" i="78"/>
  <c r="R5" i="76"/>
  <c r="N4"/>
  <c r="DE5"/>
  <c r="DA4"/>
  <c r="CX5"/>
  <c r="DB5" s="1"/>
  <c r="CR4"/>
  <c r="CV5"/>
  <c r="CO5"/>
  <c r="CS5" s="1"/>
  <c r="AX7" i="78"/>
  <c r="AR7" i="82"/>
  <c r="BL5" i="76"/>
  <c r="BH4"/>
  <c r="BE5"/>
  <c r="BI5" s="1"/>
  <c r="L7" i="82"/>
  <c r="M7" i="78"/>
  <c r="AF7" i="82"/>
  <c r="AJ7" i="78"/>
  <c r="P7" i="82"/>
  <c r="R7" i="78"/>
  <c r="R7" i="82"/>
  <c r="T7" i="78"/>
  <c r="T8" i="82"/>
  <c r="V8" s="1"/>
  <c r="CP8" i="78"/>
  <c r="CR8" s="1"/>
  <c r="CS8" s="1"/>
  <c r="CZ7" i="4" s="1"/>
  <c r="DB7" s="1"/>
  <c r="AO8" i="82"/>
  <c r="AQ8" s="1"/>
  <c r="AK7"/>
  <c r="AP7" i="78"/>
  <c r="CO7" i="82"/>
  <c r="DB7" i="78"/>
  <c r="DR4" i="76"/>
  <c r="DV5"/>
  <c r="DP5"/>
  <c r="DT5" s="1"/>
  <c r="K7" i="82"/>
  <c r="L7" i="78"/>
  <c r="CL7"/>
  <c r="CA7" i="82"/>
  <c r="CD7"/>
  <c r="CO7" i="78"/>
  <c r="CD7"/>
  <c r="BT7" i="82"/>
  <c r="BX7" s="1"/>
  <c r="BZ7" s="1"/>
  <c r="BW7"/>
  <c r="CG7" i="78"/>
  <c r="AU7" i="82"/>
  <c r="BA7" i="78"/>
  <c r="O4" i="76"/>
  <c r="S4" s="1"/>
  <c r="S5"/>
  <c r="AD7" i="82"/>
  <c r="AH7" i="78"/>
  <c r="AO4" i="76"/>
  <c r="AM5"/>
  <c r="AQ5" s="1"/>
  <c r="AS5"/>
  <c r="AA5"/>
  <c r="W4"/>
  <c r="U5"/>
  <c r="Y5" s="1"/>
  <c r="BB8" i="78"/>
  <c r="BD8" s="1"/>
  <c r="BE8" s="1"/>
  <c r="BG7" i="4" s="1"/>
  <c r="BI7" s="1"/>
  <c r="V8" i="78"/>
  <c r="X8" s="1"/>
  <c r="Y8" s="1"/>
  <c r="W7" i="4" s="1"/>
  <c r="Y7" s="1"/>
  <c r="CE8" i="82"/>
  <c r="CG8" s="1"/>
  <c r="CH8" i="78"/>
  <c r="CJ8" s="1"/>
  <c r="CK8" s="1"/>
  <c r="AT8"/>
  <c r="AV8" s="1"/>
  <c r="AW8" s="1"/>
  <c r="AH8" i="82"/>
  <c r="AJ8" s="1"/>
  <c r="M8"/>
  <c r="O8" s="1"/>
  <c r="BI33" i="47"/>
  <c r="O32" i="46" s="1"/>
  <c r="BH34" i="47"/>
  <c r="I43" i="4"/>
  <c r="DD43"/>
  <c r="DV42"/>
  <c r="E34" i="47"/>
  <c r="B33" i="46" s="1"/>
  <c r="D35" i="47"/>
  <c r="AZ34"/>
  <c r="M33" i="46" s="1"/>
  <c r="AY35" i="47"/>
  <c r="BE34"/>
  <c r="N33" i="46" s="1"/>
  <c r="BD35" i="47"/>
  <c r="N8" i="78" l="1"/>
  <c r="P8" s="1"/>
  <c r="Q8" s="1"/>
  <c r="CE7"/>
  <c r="BU7" i="82"/>
  <c r="BI6" i="78"/>
  <c r="BB6" i="82"/>
  <c r="K7" i="78"/>
  <c r="J7" i="82"/>
  <c r="M7" s="1"/>
  <c r="O7" s="1"/>
  <c r="AT5"/>
  <c r="AZ5" i="78"/>
  <c r="BI5"/>
  <c r="BB5" i="82"/>
  <c r="AA7" i="78"/>
  <c r="X7" i="82"/>
  <c r="AZ6" i="78"/>
  <c r="AT6" i="82"/>
  <c r="DM43" i="4"/>
  <c r="BJ8" i="78"/>
  <c r="BL8" s="1"/>
  <c r="BM8" s="1"/>
  <c r="CT5" i="76"/>
  <c r="CP4"/>
  <c r="CT4" s="1"/>
  <c r="Q5"/>
  <c r="M4"/>
  <c r="Q4" s="1"/>
  <c r="AE4"/>
  <c r="AI4" s="1"/>
  <c r="AI5"/>
  <c r="CL7" i="82"/>
  <c r="CN7" s="1"/>
  <c r="DG4" i="76"/>
  <c r="DK4" s="1"/>
  <c r="DG44" i="4"/>
  <c r="DK44" s="1"/>
  <c r="N24" i="201" s="1"/>
  <c r="N24" i="207"/>
  <c r="CX44" i="4"/>
  <c r="DB44" s="1"/>
  <c r="M24" i="201" s="1"/>
  <c r="M24" i="207"/>
  <c r="C44" i="4"/>
  <c r="G44" s="1"/>
  <c r="B24" i="201" s="1"/>
  <c r="B24" i="207"/>
  <c r="DP43" i="4"/>
  <c r="DT43" s="1"/>
  <c r="O23" i="201" s="1"/>
  <c r="O23" i="207"/>
  <c r="BE45" i="4"/>
  <c r="BI45" s="1"/>
  <c r="H25" i="207"/>
  <c r="AA44" i="4"/>
  <c r="D24" i="201"/>
  <c r="BN33" i="4"/>
  <c r="BR33" s="1"/>
  <c r="I13" i="207"/>
  <c r="AM42" i="4"/>
  <c r="AQ42" s="1"/>
  <c r="F22" i="207"/>
  <c r="CC42" i="4"/>
  <c r="J22" i="201"/>
  <c r="AJ42" i="4"/>
  <c r="E22" i="201"/>
  <c r="BB42" i="4"/>
  <c r="G22" i="201"/>
  <c r="BT32" i="4"/>
  <c r="I12" i="201"/>
  <c r="CL43" i="4"/>
  <c r="K23" i="201"/>
  <c r="BK44" i="4"/>
  <c r="H24" i="201"/>
  <c r="R42" i="4"/>
  <c r="C22" i="201"/>
  <c r="AS41" i="4"/>
  <c r="F21" i="201"/>
  <c r="CU42" i="4"/>
  <c r="L22" i="201"/>
  <c r="U45" i="4"/>
  <c r="Y45" s="1"/>
  <c r="D25" i="207"/>
  <c r="CF44" i="4"/>
  <c r="CJ44" s="1"/>
  <c r="K24" i="207"/>
  <c r="CO43" i="4"/>
  <c r="CS43" s="1"/>
  <c r="L23" i="207"/>
  <c r="BW43" i="4"/>
  <c r="CA43" s="1"/>
  <c r="J23" i="207"/>
  <c r="L43" i="4"/>
  <c r="P43" s="1"/>
  <c r="C23" i="207"/>
  <c r="AD43" i="4"/>
  <c r="AH43" s="1"/>
  <c r="E23" i="207"/>
  <c r="AV43" i="4"/>
  <c r="AZ43" s="1"/>
  <c r="G23" i="207"/>
  <c r="H47"/>
  <c r="H42"/>
  <c r="H37"/>
  <c r="D47"/>
  <c r="D42"/>
  <c r="D37"/>
  <c r="F8" i="82"/>
  <c r="H8" s="1"/>
  <c r="AJ4" i="76"/>
  <c r="AD4"/>
  <c r="AH4" s="1"/>
  <c r="CB5" i="82"/>
  <c r="CM5" i="78"/>
  <c r="AN5" i="82"/>
  <c r="AS5" i="78"/>
  <c r="M4" i="61"/>
  <c r="M5" i="60"/>
  <c r="M5" i="59" s="1"/>
  <c r="X6" i="7" s="1"/>
  <c r="Y6" s="1"/>
  <c r="CX6" i="10" s="1"/>
  <c r="DB6" s="1"/>
  <c r="Z34" i="47"/>
  <c r="G33" i="46" s="1"/>
  <c r="Y35" i="47"/>
  <c r="BO4" i="76"/>
  <c r="BS5"/>
  <c r="BN5"/>
  <c r="BR5" s="1"/>
  <c r="DE5" i="78"/>
  <c r="CR5" i="82"/>
  <c r="AK5" i="78"/>
  <c r="AG5" i="82"/>
  <c r="D4" i="76"/>
  <c r="H5"/>
  <c r="C5"/>
  <c r="G5" s="1"/>
  <c r="Z6" i="82"/>
  <c r="AC6" i="78"/>
  <c r="AD7"/>
  <c r="AF7" s="1"/>
  <c r="AG7" s="1"/>
  <c r="CC5" i="82"/>
  <c r="CN5" i="78"/>
  <c r="AY7" i="82"/>
  <c r="BF7" i="78"/>
  <c r="AN6" i="82"/>
  <c r="AS6" i="78"/>
  <c r="CJ6" i="82"/>
  <c r="CV6" i="78"/>
  <c r="CX6" s="1"/>
  <c r="CZ6" s="1"/>
  <c r="DA6" s="1"/>
  <c r="DI5" i="4" s="1"/>
  <c r="DK5" s="1"/>
  <c r="CH5" i="82"/>
  <c r="CT5" i="78"/>
  <c r="B7"/>
  <c r="B7" i="82"/>
  <c r="V33" i="47"/>
  <c r="F32" i="46" s="1"/>
  <c r="U34" i="47"/>
  <c r="CC6" i="82"/>
  <c r="CN6" i="78"/>
  <c r="W6" i="82"/>
  <c r="Z6" i="78"/>
  <c r="H35" i="47"/>
  <c r="I34"/>
  <c r="C33" i="46" s="1"/>
  <c r="CM6" i="78"/>
  <c r="CB6" i="82"/>
  <c r="AL35" i="47"/>
  <c r="AM34"/>
  <c r="J33" i="46" s="1"/>
  <c r="AB6" i="78"/>
  <c r="Y6" i="82"/>
  <c r="BG7" i="78"/>
  <c r="AZ7" i="82"/>
  <c r="CR6"/>
  <c r="DE6" i="78"/>
  <c r="AK6"/>
  <c r="AG6" i="82"/>
  <c r="CV5" i="78"/>
  <c r="CJ5" i="82"/>
  <c r="CI5"/>
  <c r="CU5" i="78"/>
  <c r="C7" i="82"/>
  <c r="C7" i="78"/>
  <c r="R34" i="47"/>
  <c r="E33" i="46" s="1"/>
  <c r="Q35" i="47"/>
  <c r="Z5" i="82"/>
  <c r="AC5" i="78"/>
  <c r="F8"/>
  <c r="H8" s="1"/>
  <c r="I8" s="1"/>
  <c r="E7" i="4" s="1"/>
  <c r="G7" s="1"/>
  <c r="AA7" i="82"/>
  <c r="AC7" s="1"/>
  <c r="CL6"/>
  <c r="CN6" s="1"/>
  <c r="BM19"/>
  <c r="BV19" i="78"/>
  <c r="CG16" i="76"/>
  <c r="CK17"/>
  <c r="CF17"/>
  <c r="CJ17" s="1"/>
  <c r="BN19" i="82"/>
  <c r="BW19" i="78"/>
  <c r="BO19" i="82"/>
  <c r="BX19" i="78"/>
  <c r="CH16" i="76"/>
  <c r="CL17"/>
  <c r="CI16"/>
  <c r="CM17"/>
  <c r="BP19" i="82"/>
  <c r="BY19" i="78"/>
  <c r="BZ20"/>
  <c r="CB20" s="1"/>
  <c r="CC20" s="1"/>
  <c r="CH19" i="4" s="1"/>
  <c r="CJ19" s="1"/>
  <c r="BQ20" i="82"/>
  <c r="BS20" s="1"/>
  <c r="AU35" i="47"/>
  <c r="AV34"/>
  <c r="L33" i="46" s="1"/>
  <c r="AI24" i="47"/>
  <c r="I23" i="46" s="1"/>
  <c r="AH25" i="47"/>
  <c r="AT7" i="78"/>
  <c r="AV7" s="1"/>
  <c r="AW7" s="1"/>
  <c r="AH7" i="82"/>
  <c r="AJ7" s="1"/>
  <c r="D7" i="7"/>
  <c r="E7" s="1"/>
  <c r="L7" i="10" s="1"/>
  <c r="P7" s="1"/>
  <c r="C5" i="58"/>
  <c r="AQ36" i="47"/>
  <c r="AR35"/>
  <c r="K34" i="46" s="1"/>
  <c r="AD37" i="47"/>
  <c r="AE36"/>
  <c r="H35" i="46" s="1"/>
  <c r="DF7" i="78"/>
  <c r="DH7" s="1"/>
  <c r="DI7" s="1"/>
  <c r="DR6" i="4" s="1"/>
  <c r="DT6" s="1"/>
  <c r="L37" i="47"/>
  <c r="M36"/>
  <c r="D35" i="46" s="1"/>
  <c r="AL7" i="78"/>
  <c r="AN7" s="1"/>
  <c r="AO7" s="1"/>
  <c r="CS7" i="82"/>
  <c r="CU7" s="1"/>
  <c r="CE7"/>
  <c r="CG7" s="1"/>
  <c r="P6"/>
  <c r="R6" i="78"/>
  <c r="R6" i="82"/>
  <c r="T6" i="78"/>
  <c r="AD6" i="82"/>
  <c r="AH6" i="78"/>
  <c r="L6" i="82"/>
  <c r="M6" i="78"/>
  <c r="CO6" i="82"/>
  <c r="DB6" i="78"/>
  <c r="DV4" i="76"/>
  <c r="DP4"/>
  <c r="DT4" s="1"/>
  <c r="BL4"/>
  <c r="BE4"/>
  <c r="BI4" s="1"/>
  <c r="BT6" i="82"/>
  <c r="BX6" s="1"/>
  <c r="BZ6" s="1"/>
  <c r="CD6" i="78"/>
  <c r="CV4" i="76"/>
  <c r="CA6" i="82"/>
  <c r="CL6" i="78"/>
  <c r="CD6" i="82"/>
  <c r="CO6" i="78"/>
  <c r="R4" i="76"/>
  <c r="L4"/>
  <c r="P4" s="1"/>
  <c r="AK6" i="82"/>
  <c r="AP6" i="78"/>
  <c r="AV4" i="76"/>
  <c r="AZ4" s="1"/>
  <c r="BB4"/>
  <c r="T7" i="82"/>
  <c r="V7" s="1"/>
  <c r="AV7"/>
  <c r="AX7" s="1"/>
  <c r="N7" i="78"/>
  <c r="P7" s="1"/>
  <c r="Q7" s="1"/>
  <c r="AO7" i="82"/>
  <c r="AQ7" s="1"/>
  <c r="AA4" i="76"/>
  <c r="U4"/>
  <c r="Y4" s="1"/>
  <c r="AF6" i="82"/>
  <c r="AJ6" i="78"/>
  <c r="AS4" i="76"/>
  <c r="AM4"/>
  <c r="AQ4" s="1"/>
  <c r="L5" i="82"/>
  <c r="M5" i="78"/>
  <c r="CQ6" i="82"/>
  <c r="DD6" i="78"/>
  <c r="AR6" i="82"/>
  <c r="AX6" i="78"/>
  <c r="AU6" i="82"/>
  <c r="BA6" i="78"/>
  <c r="BW6" i="82"/>
  <c r="CG6" i="78"/>
  <c r="DE4" i="76"/>
  <c r="CX4"/>
  <c r="DB4" s="1"/>
  <c r="I6" i="82"/>
  <c r="J6" i="78"/>
  <c r="K6" i="82"/>
  <c r="L6" i="78"/>
  <c r="AM6" i="82"/>
  <c r="AR6" i="78"/>
  <c r="CH7"/>
  <c r="CJ7" s="1"/>
  <c r="CK7" s="1"/>
  <c r="CP7"/>
  <c r="CR7" s="1"/>
  <c r="CS7" s="1"/>
  <c r="CZ6" i="4" s="1"/>
  <c r="DB6" s="1"/>
  <c r="V7" i="78"/>
  <c r="X7" s="1"/>
  <c r="Y7" s="1"/>
  <c r="W6" i="4" s="1"/>
  <c r="Y6" s="1"/>
  <c r="BB7" i="78"/>
  <c r="BD7" s="1"/>
  <c r="BE7" s="1"/>
  <c r="BG6" i="4" s="1"/>
  <c r="BI6" s="1"/>
  <c r="DM44"/>
  <c r="I44"/>
  <c r="DV43"/>
  <c r="BE35" i="47"/>
  <c r="N34" i="46" s="1"/>
  <c r="BD36" i="47"/>
  <c r="AZ35"/>
  <c r="M34" i="46" s="1"/>
  <c r="AY36" i="47"/>
  <c r="E35"/>
  <c r="B34" i="46" s="1"/>
  <c r="D36" i="47"/>
  <c r="BH35"/>
  <c r="BI34"/>
  <c r="O33" i="46" s="1"/>
  <c r="AA6" i="78" l="1"/>
  <c r="X6" i="82"/>
  <c r="AA6" s="1"/>
  <c r="AC6" s="1"/>
  <c r="BU5"/>
  <c r="CE5" i="78"/>
  <c r="X5" i="82"/>
  <c r="AA5" i="78"/>
  <c r="CE6"/>
  <c r="BU6" i="82"/>
  <c r="CO4" i="76"/>
  <c r="CS4" s="1"/>
  <c r="BT5" i="82" s="1"/>
  <c r="BX5" s="1"/>
  <c r="BZ5" s="1"/>
  <c r="K6" i="78"/>
  <c r="N6" s="1"/>
  <c r="P6" s="1"/>
  <c r="Q6" s="1"/>
  <c r="J6" i="82"/>
  <c r="K5" i="78"/>
  <c r="J5" i="82"/>
  <c r="DD44" i="4"/>
  <c r="DG45"/>
  <c r="DK45" s="1"/>
  <c r="N25" i="201" s="1"/>
  <c r="N25" i="207"/>
  <c r="AA45" i="4"/>
  <c r="D25" i="201"/>
  <c r="BN34" i="4"/>
  <c r="BR34" s="1"/>
  <c r="I14" i="207"/>
  <c r="AD44" i="4"/>
  <c r="AH44" s="1"/>
  <c r="E24" i="207"/>
  <c r="AM43" i="4"/>
  <c r="AQ43" s="1"/>
  <c r="F23" i="207"/>
  <c r="BB43" i="4"/>
  <c r="G23" i="201"/>
  <c r="AJ43" i="4"/>
  <c r="E23" i="201"/>
  <c r="R43" i="4"/>
  <c r="C23" i="201"/>
  <c r="CC43" i="4"/>
  <c r="J23" i="201"/>
  <c r="CU43" i="4"/>
  <c r="L23" i="201"/>
  <c r="CL44" i="4"/>
  <c r="K24" i="201"/>
  <c r="AS42" i="4"/>
  <c r="F22" i="201"/>
  <c r="BT33" i="4"/>
  <c r="I13" i="201"/>
  <c r="BK45" i="4"/>
  <c r="H25" i="201"/>
  <c r="B42"/>
  <c r="B37"/>
  <c r="M42"/>
  <c r="M37"/>
  <c r="N42"/>
  <c r="N37"/>
  <c r="CL5" i="82"/>
  <c r="CN5" s="1"/>
  <c r="C45" i="4"/>
  <c r="G45" s="1"/>
  <c r="B25" i="201" s="1"/>
  <c r="B25" i="207"/>
  <c r="CX45" i="4"/>
  <c r="DB45" s="1"/>
  <c r="M25" i="201" s="1"/>
  <c r="M25" i="207"/>
  <c r="DP44" i="4"/>
  <c r="DT44" s="1"/>
  <c r="O24" i="201" s="1"/>
  <c r="O24" i="207"/>
  <c r="U46" i="4"/>
  <c r="D26" i="207"/>
  <c r="BE46" i="4"/>
  <c r="BI46" s="1"/>
  <c r="H26" i="207"/>
  <c r="CF45" i="4"/>
  <c r="CJ45" s="1"/>
  <c r="K25" i="207"/>
  <c r="CO44" i="4"/>
  <c r="CS44" s="1"/>
  <c r="L24" i="207"/>
  <c r="BW44" i="4"/>
  <c r="CA44" s="1"/>
  <c r="J24" i="207"/>
  <c r="L44" i="4"/>
  <c r="P44" s="1"/>
  <c r="C24" i="207"/>
  <c r="AV44" i="4"/>
  <c r="AZ44" s="1"/>
  <c r="G24" i="207"/>
  <c r="K47"/>
  <c r="K42"/>
  <c r="K37"/>
  <c r="H42" i="201"/>
  <c r="H37"/>
  <c r="D42"/>
  <c r="D37"/>
  <c r="B47" i="207"/>
  <c r="B42"/>
  <c r="B37"/>
  <c r="M47"/>
  <c r="M42"/>
  <c r="M37"/>
  <c r="N47"/>
  <c r="N42"/>
  <c r="N37"/>
  <c r="BF6" i="78"/>
  <c r="AY6" i="82"/>
  <c r="W5"/>
  <c r="Z5" i="78"/>
  <c r="AM35" i="47"/>
  <c r="J34" i="46" s="1"/>
  <c r="AL36" i="47"/>
  <c r="H36"/>
  <c r="I35"/>
  <c r="C34" i="46" s="1"/>
  <c r="C6" i="78"/>
  <c r="C6" i="82"/>
  <c r="BS4" i="76"/>
  <c r="BN4"/>
  <c r="BR4" s="1"/>
  <c r="M4" i="60"/>
  <c r="M4" i="59" s="1"/>
  <c r="X5" i="7" s="1"/>
  <c r="Y5" s="1"/>
  <c r="CX5" i="10" s="1"/>
  <c r="DB5" s="1"/>
  <c r="M3" i="61"/>
  <c r="M3" i="60" s="1"/>
  <c r="M3" i="59" s="1"/>
  <c r="X4" i="7" s="1"/>
  <c r="Y4" s="1"/>
  <c r="CX4" i="10" s="1"/>
  <c r="DB4" s="1"/>
  <c r="CX5" i="78"/>
  <c r="CZ5" s="1"/>
  <c r="DA5" s="1"/>
  <c r="DI4" i="4" s="1"/>
  <c r="DK4" s="1"/>
  <c r="F7" i="78"/>
  <c r="H7" s="1"/>
  <c r="I7" s="1"/>
  <c r="E6" i="4" s="1"/>
  <c r="G6" s="1"/>
  <c r="BC7" i="82"/>
  <c r="BE7" s="1"/>
  <c r="Y5"/>
  <c r="AB5" i="78"/>
  <c r="V34" i="47"/>
  <c r="F33" i="46" s="1"/>
  <c r="U35" i="47"/>
  <c r="H4" i="76"/>
  <c r="C4"/>
  <c r="G4" s="1"/>
  <c r="Z35" i="47"/>
  <c r="G34" i="46" s="1"/>
  <c r="Y36" i="47"/>
  <c r="R35"/>
  <c r="E34" i="46" s="1"/>
  <c r="Q36" i="47"/>
  <c r="B6" i="82"/>
  <c r="B6" i="78"/>
  <c r="F6" s="1"/>
  <c r="H6" s="1"/>
  <c r="I6" s="1"/>
  <c r="E5" i="4" s="1"/>
  <c r="G5" s="1"/>
  <c r="BG6" i="78"/>
  <c r="AZ6" i="82"/>
  <c r="AD6" i="78"/>
  <c r="AF6" s="1"/>
  <c r="AG6" s="1"/>
  <c r="F7" i="82"/>
  <c r="H7" s="1"/>
  <c r="BJ7" i="78"/>
  <c r="BL7" s="1"/>
  <c r="BM7" s="1"/>
  <c r="BP18" i="82"/>
  <c r="BY18" i="78"/>
  <c r="CM16" i="76"/>
  <c r="CI15"/>
  <c r="BX18" i="78"/>
  <c r="BO18" i="82"/>
  <c r="CL16" i="76"/>
  <c r="CH15"/>
  <c r="BV18" i="78"/>
  <c r="BM18" i="82"/>
  <c r="BN18"/>
  <c r="BW18" i="78"/>
  <c r="CG15" i="76"/>
  <c r="CK16"/>
  <c r="CF16"/>
  <c r="CJ16" s="1"/>
  <c r="BZ19" i="78"/>
  <c r="CB19" s="1"/>
  <c r="CC19" s="1"/>
  <c r="CH18" i="4" s="1"/>
  <c r="CJ18" s="1"/>
  <c r="BQ19" i="82"/>
  <c r="BS19" s="1"/>
  <c r="AV35" i="47"/>
  <c r="L34" i="46" s="1"/>
  <c r="AU36" i="47"/>
  <c r="AH26"/>
  <c r="AI25"/>
  <c r="I24" i="46" s="1"/>
  <c r="AH6" i="82"/>
  <c r="AJ6" s="1"/>
  <c r="D6" i="7"/>
  <c r="E6" s="1"/>
  <c r="L6" i="10" s="1"/>
  <c r="P6" s="1"/>
  <c r="C4" i="58"/>
  <c r="AR36" i="47"/>
  <c r="K35" i="46" s="1"/>
  <c r="AQ37" i="47"/>
  <c r="Y46" i="4"/>
  <c r="AD38" i="47"/>
  <c r="AE37"/>
  <c r="H36" i="46" s="1"/>
  <c r="M37" i="47"/>
  <c r="D36" i="46" s="1"/>
  <c r="L38" i="47"/>
  <c r="CA5" i="82"/>
  <c r="CL5" i="78"/>
  <c r="AD5" i="82"/>
  <c r="AH5" i="78"/>
  <c r="P5" i="82"/>
  <c r="R5" i="78"/>
  <c r="AK5" i="82"/>
  <c r="AP5" i="78"/>
  <c r="K5" i="82"/>
  <c r="L5" i="78"/>
  <c r="BW5" i="82"/>
  <c r="CG5" i="78"/>
  <c r="AU5" i="82"/>
  <c r="BA5" i="78"/>
  <c r="CQ5" i="82"/>
  <c r="DD5" i="78"/>
  <c r="BB6"/>
  <c r="BD6" s="1"/>
  <c r="BE6" s="1"/>
  <c r="BG5" i="4" s="1"/>
  <c r="BI5" s="1"/>
  <c r="AO6" i="82"/>
  <c r="AQ6" s="1"/>
  <c r="CE6"/>
  <c r="CG6" s="1"/>
  <c r="CS6"/>
  <c r="CU6" s="1"/>
  <c r="T6"/>
  <c r="V6" s="1"/>
  <c r="CD5"/>
  <c r="CO5" i="78"/>
  <c r="AF5" i="82"/>
  <c r="AJ5" i="78"/>
  <c r="R5" i="82"/>
  <c r="T5" i="78"/>
  <c r="AR5"/>
  <c r="AM5" i="82"/>
  <c r="I5"/>
  <c r="J5" i="78"/>
  <c r="AR5" i="82"/>
  <c r="AX5" i="78"/>
  <c r="CO5" i="82"/>
  <c r="DB5" i="78"/>
  <c r="M6" i="82"/>
  <c r="O6" s="1"/>
  <c r="AV6"/>
  <c r="AX6" s="1"/>
  <c r="AT6" i="78"/>
  <c r="AV6" s="1"/>
  <c r="AW6" s="1"/>
  <c r="CP6"/>
  <c r="CR6" s="1"/>
  <c r="CS6" s="1"/>
  <c r="CZ5" i="4" s="1"/>
  <c r="DB5" s="1"/>
  <c r="CH6" i="78"/>
  <c r="CJ6" s="1"/>
  <c r="CK6" s="1"/>
  <c r="DF6"/>
  <c r="DH6" s="1"/>
  <c r="DI6" s="1"/>
  <c r="DR5" i="4" s="1"/>
  <c r="DT5" s="1"/>
  <c r="AL6" i="78"/>
  <c r="AN6" s="1"/>
  <c r="AO6" s="1"/>
  <c r="V6"/>
  <c r="X6" s="1"/>
  <c r="Y6" s="1"/>
  <c r="W5" i="4" s="1"/>
  <c r="Y5" s="1"/>
  <c r="I45"/>
  <c r="DV44"/>
  <c r="E36" i="47"/>
  <c r="B35" i="46" s="1"/>
  <c r="D37" i="47"/>
  <c r="AZ36"/>
  <c r="M35" i="46" s="1"/>
  <c r="AY37" i="47"/>
  <c r="BE36"/>
  <c r="N35" i="46" s="1"/>
  <c r="BD37" i="47"/>
  <c r="BH36"/>
  <c r="BI35"/>
  <c r="O34" i="46" s="1"/>
  <c r="DD45" i="4"/>
  <c r="DM45"/>
  <c r="DF5" i="78" l="1"/>
  <c r="DH5" s="1"/>
  <c r="DI5" s="1"/>
  <c r="DR4" i="4" s="1"/>
  <c r="DT4" s="1"/>
  <c r="CD5" i="78"/>
  <c r="CH5" s="1"/>
  <c r="CJ5" s="1"/>
  <c r="CK5" s="1"/>
  <c r="DP45" i="4"/>
  <c r="DT45" s="1"/>
  <c r="O25" i="201" s="1"/>
  <c r="O25" i="207"/>
  <c r="DG46" i="4"/>
  <c r="DK46" s="1"/>
  <c r="N26" i="201" s="1"/>
  <c r="N26" i="207"/>
  <c r="CX46" i="4"/>
  <c r="DB46" s="1"/>
  <c r="M26" i="201" s="1"/>
  <c r="M26" i="207"/>
  <c r="C46" i="4"/>
  <c r="G46" s="1"/>
  <c r="B26" i="201" s="1"/>
  <c r="B26" i="207"/>
  <c r="U47" i="4"/>
  <c r="D27" i="207"/>
  <c r="CO45" i="4"/>
  <c r="CS45" s="1"/>
  <c r="L25" i="207"/>
  <c r="AD45" i="4"/>
  <c r="AH45" s="1"/>
  <c r="E25" i="207"/>
  <c r="AV45" i="4"/>
  <c r="AZ45" s="1"/>
  <c r="G25" i="207"/>
  <c r="AM44" i="4"/>
  <c r="AQ44" s="1"/>
  <c r="F24" i="207"/>
  <c r="L45" i="4"/>
  <c r="P45" s="1"/>
  <c r="C25" i="207"/>
  <c r="G47"/>
  <c r="G42"/>
  <c r="G37"/>
  <c r="C47"/>
  <c r="C42"/>
  <c r="C37"/>
  <c r="J47"/>
  <c r="J42"/>
  <c r="J37"/>
  <c r="L47"/>
  <c r="L42"/>
  <c r="L37"/>
  <c r="O47"/>
  <c r="O42"/>
  <c r="O37"/>
  <c r="AS43" i="4"/>
  <c r="F23" i="201"/>
  <c r="AJ44" i="4"/>
  <c r="E24" i="201"/>
  <c r="BT34" i="4"/>
  <c r="I14" i="201"/>
  <c r="BC6" i="82"/>
  <c r="BE6" s="1"/>
  <c r="BE47" i="4"/>
  <c r="BI47" s="1"/>
  <c r="H27" i="207"/>
  <c r="AA46" i="4"/>
  <c r="D26" i="201"/>
  <c r="CF46" i="4"/>
  <c r="CJ46" s="1"/>
  <c r="K26" i="207"/>
  <c r="BN35" i="4"/>
  <c r="BR35" s="1"/>
  <c r="I15" i="207"/>
  <c r="BW45" i="4"/>
  <c r="CA45" s="1"/>
  <c r="J25" i="207"/>
  <c r="BB44" i="4"/>
  <c r="G24" i="201"/>
  <c r="R44" i="4"/>
  <c r="C24" i="201"/>
  <c r="CC44" i="4"/>
  <c r="J24" i="201"/>
  <c r="CU44" i="4"/>
  <c r="L24" i="201"/>
  <c r="CL45" i="4"/>
  <c r="K25" i="201"/>
  <c r="BK46" i="4"/>
  <c r="H26" i="201"/>
  <c r="O42"/>
  <c r="O37"/>
  <c r="K42"/>
  <c r="K37"/>
  <c r="E47" i="207"/>
  <c r="E42"/>
  <c r="E37"/>
  <c r="I46"/>
  <c r="I41"/>
  <c r="I36"/>
  <c r="BJ6" i="78"/>
  <c r="BL6" s="1"/>
  <c r="BM6" s="1"/>
  <c r="R36" i="47"/>
  <c r="E35" i="46" s="1"/>
  <c r="Q37" i="47"/>
  <c r="B5" i="78"/>
  <c r="B5" i="82"/>
  <c r="AZ5"/>
  <c r="BG5" i="78"/>
  <c r="H37" i="47"/>
  <c r="I36"/>
  <c r="C35" i="46" s="1"/>
  <c r="BB5" i="78"/>
  <c r="BD5" s="1"/>
  <c r="BE5" s="1"/>
  <c r="BG4" i="4" s="1"/>
  <c r="BI4" s="1"/>
  <c r="N5" i="78"/>
  <c r="P5" s="1"/>
  <c r="Q5" s="1"/>
  <c r="AA5" i="82"/>
  <c r="AC5" s="1"/>
  <c r="Z36" i="47"/>
  <c r="G35" i="46" s="1"/>
  <c r="Y37" i="47"/>
  <c r="V35"/>
  <c r="F34" i="46" s="1"/>
  <c r="U36" i="47"/>
  <c r="C5" i="78"/>
  <c r="C5" i="82"/>
  <c r="AM36" i="47"/>
  <c r="J35" i="46" s="1"/>
  <c r="AL37" i="47"/>
  <c r="AY5" i="82"/>
  <c r="BF5" i="78"/>
  <c r="F6" i="82"/>
  <c r="H6" s="1"/>
  <c r="AD5" i="78"/>
  <c r="AF5" s="1"/>
  <c r="AG5" s="1"/>
  <c r="BV17"/>
  <c r="BM17" i="82"/>
  <c r="BN17"/>
  <c r="BW17" i="78"/>
  <c r="CG14" i="76"/>
  <c r="CK15"/>
  <c r="CF15"/>
  <c r="CJ15" s="1"/>
  <c r="CH14"/>
  <c r="CL15"/>
  <c r="BX17" i="78"/>
  <c r="BO17" i="82"/>
  <c r="CI14" i="76"/>
  <c r="CM15"/>
  <c r="BP17" i="82"/>
  <c r="BY17" i="78"/>
  <c r="BQ18" i="82"/>
  <c r="BS18" s="1"/>
  <c r="BZ18" i="78"/>
  <c r="CB18" s="1"/>
  <c r="CC18" s="1"/>
  <c r="CH17" i="4" s="1"/>
  <c r="CJ17" s="1"/>
  <c r="AI26" i="47"/>
  <c r="I25" i="46" s="1"/>
  <c r="AH27" i="47"/>
  <c r="AU37"/>
  <c r="AV36"/>
  <c r="L35" i="46" s="1"/>
  <c r="AO5" i="82"/>
  <c r="AQ5" s="1"/>
  <c r="D5" i="7"/>
  <c r="E5" s="1"/>
  <c r="L5" i="10" s="1"/>
  <c r="P5" s="1"/>
  <c r="C3" i="58"/>
  <c r="D4" i="7" s="1"/>
  <c r="E4" s="1"/>
  <c r="L4" i="10" s="1"/>
  <c r="P4" s="1"/>
  <c r="AR37" i="47"/>
  <c r="K36" i="46" s="1"/>
  <c r="AQ38" i="47"/>
  <c r="AV5" i="82"/>
  <c r="AX5" s="1"/>
  <c r="M5"/>
  <c r="O5" s="1"/>
  <c r="CS5"/>
  <c r="CU5" s="1"/>
  <c r="Y47" i="4"/>
  <c r="AD39" i="47"/>
  <c r="AE38"/>
  <c r="H37" i="46" s="1"/>
  <c r="M38" i="47"/>
  <c r="D37" i="46" s="1"/>
  <c r="L39" i="47"/>
  <c r="T5" i="82"/>
  <c r="V5" s="1"/>
  <c r="AH5"/>
  <c r="AJ5" s="1"/>
  <c r="CE5"/>
  <c r="CG5" s="1"/>
  <c r="AT5" i="78"/>
  <c r="AV5" s="1"/>
  <c r="AW5" s="1"/>
  <c r="V5"/>
  <c r="X5" s="1"/>
  <c r="Y5" s="1"/>
  <c r="W4" i="4" s="1"/>
  <c r="Y4" s="1"/>
  <c r="AL5" i="78"/>
  <c r="AN5" s="1"/>
  <c r="AO5" s="1"/>
  <c r="CP5"/>
  <c r="CR5" s="1"/>
  <c r="CS5" s="1"/>
  <c r="CZ4" i="4" s="1"/>
  <c r="DB4" s="1"/>
  <c r="BI36" i="47"/>
  <c r="O35" i="46" s="1"/>
  <c r="BH37" i="47"/>
  <c r="DM46" i="4"/>
  <c r="I46"/>
  <c r="DV45"/>
  <c r="BE37" i="47"/>
  <c r="N36" i="46" s="1"/>
  <c r="BD38" i="47"/>
  <c r="AZ37"/>
  <c r="M36" i="46" s="1"/>
  <c r="AY38" i="47"/>
  <c r="E37"/>
  <c r="B36" i="46" s="1"/>
  <c r="D38" i="47"/>
  <c r="DD46" i="4" l="1"/>
  <c r="U48"/>
  <c r="Y48" s="1"/>
  <c r="D28" i="207"/>
  <c r="CF47" i="4"/>
  <c r="CJ47" s="1"/>
  <c r="K27" i="207"/>
  <c r="CO46" i="4"/>
  <c r="CS46" s="1"/>
  <c r="L26" i="207"/>
  <c r="BW46" i="4"/>
  <c r="CA46" s="1"/>
  <c r="J26" i="207"/>
  <c r="AM45" i="4"/>
  <c r="AQ45" s="1"/>
  <c r="F25" i="207"/>
  <c r="AV46" i="4"/>
  <c r="AZ46" s="1"/>
  <c r="G26" i="207"/>
  <c r="L46" i="4"/>
  <c r="P46" s="1"/>
  <c r="C26" i="207"/>
  <c r="CC45" i="4"/>
  <c r="J25" i="201"/>
  <c r="BT35" i="4"/>
  <c r="I15" i="201"/>
  <c r="CL46" i="4"/>
  <c r="K26" i="201"/>
  <c r="BK47" i="4"/>
  <c r="H27" i="201"/>
  <c r="I41"/>
  <c r="I36"/>
  <c r="E42"/>
  <c r="E37"/>
  <c r="R45" i="4"/>
  <c r="C25" i="201"/>
  <c r="AS44" i="4"/>
  <c r="F24" i="201"/>
  <c r="BB45" i="4"/>
  <c r="G25" i="201"/>
  <c r="AJ45" i="4"/>
  <c r="E25" i="201"/>
  <c r="CU45" i="4"/>
  <c r="L25" i="201"/>
  <c r="C47" i="4"/>
  <c r="G47" s="1"/>
  <c r="B27" i="201" s="1"/>
  <c r="B27" i="207"/>
  <c r="CX47" i="4"/>
  <c r="DB47" s="1"/>
  <c r="M27" i="201" s="1"/>
  <c r="M27" i="207"/>
  <c r="DG47" i="4"/>
  <c r="DK47" s="1"/>
  <c r="N27" i="201" s="1"/>
  <c r="N27" i="207"/>
  <c r="DP46" i="4"/>
  <c r="DT46" s="1"/>
  <c r="O26" i="201" s="1"/>
  <c r="O26" i="207"/>
  <c r="BE48" i="4"/>
  <c r="BI48" s="1"/>
  <c r="H28" i="207"/>
  <c r="AA47" i="4"/>
  <c r="D27" i="201"/>
  <c r="BN36" i="4"/>
  <c r="BR36" s="1"/>
  <c r="I16" i="207"/>
  <c r="AD46" i="4"/>
  <c r="AH46" s="1"/>
  <c r="E26" i="207"/>
  <c r="L42" i="201"/>
  <c r="L37"/>
  <c r="J42"/>
  <c r="J37"/>
  <c r="C42"/>
  <c r="C37"/>
  <c r="G42"/>
  <c r="G37"/>
  <c r="F47" i="207"/>
  <c r="F42"/>
  <c r="F37"/>
  <c r="BJ5" i="78"/>
  <c r="BL5" s="1"/>
  <c r="BM5" s="1"/>
  <c r="Z37" i="47"/>
  <c r="G36" i="46" s="1"/>
  <c r="Y38" i="47"/>
  <c r="AL38"/>
  <c r="AM37"/>
  <c r="J36" i="46" s="1"/>
  <c r="V36" i="47"/>
  <c r="F35" i="46" s="1"/>
  <c r="U37" i="47"/>
  <c r="H38"/>
  <c r="I37"/>
  <c r="C36" i="46" s="1"/>
  <c r="F5" i="78"/>
  <c r="H5" s="1"/>
  <c r="I5" s="1"/>
  <c r="E4" i="4" s="1"/>
  <c r="G4" s="1"/>
  <c r="Q38" i="47"/>
  <c r="R37"/>
  <c r="E36" i="46" s="1"/>
  <c r="BC5" i="82"/>
  <c r="BE5" s="1"/>
  <c r="F5"/>
  <c r="H5" s="1"/>
  <c r="BP16"/>
  <c r="BY16" i="78"/>
  <c r="CM14" i="76"/>
  <c r="CI13"/>
  <c r="BX16" i="78"/>
  <c r="BO16" i="82"/>
  <c r="CL14" i="76"/>
  <c r="CH13"/>
  <c r="BV16" i="78"/>
  <c r="BZ16" s="1"/>
  <c r="CB16" s="1"/>
  <c r="CC16" s="1"/>
  <c r="CH15" i="4" s="1"/>
  <c r="CJ15" s="1"/>
  <c r="BM16" i="82"/>
  <c r="BQ16" s="1"/>
  <c r="BS16" s="1"/>
  <c r="BN16"/>
  <c r="BW16" i="78"/>
  <c r="CG13" i="76"/>
  <c r="CK14"/>
  <c r="CF14"/>
  <c r="CJ14" s="1"/>
  <c r="BQ17" i="82"/>
  <c r="BS17" s="1"/>
  <c r="BZ17" i="78"/>
  <c r="CB17" s="1"/>
  <c r="CC17" s="1"/>
  <c r="CH16" i="4" s="1"/>
  <c r="CJ16" s="1"/>
  <c r="AV37" i="47"/>
  <c r="L36" i="46" s="1"/>
  <c r="AU38" i="47"/>
  <c r="AH28"/>
  <c r="AI27"/>
  <c r="I26" i="46" s="1"/>
  <c r="AR38" i="47"/>
  <c r="K37" i="46" s="1"/>
  <c r="AQ39" i="47"/>
  <c r="AE39"/>
  <c r="H38" i="46" s="1"/>
  <c r="AD40" i="47"/>
  <c r="L40"/>
  <c r="M39"/>
  <c r="D38" i="46" s="1"/>
  <c r="E38" i="47"/>
  <c r="B37" i="46" s="1"/>
  <c r="D39" i="47"/>
  <c r="AZ38"/>
  <c r="M37" i="46" s="1"/>
  <c r="AY39" i="47"/>
  <c r="BE38"/>
  <c r="N37" i="46" s="1"/>
  <c r="BD39" i="47"/>
  <c r="DV46" i="4"/>
  <c r="DD47"/>
  <c r="BI37" i="47"/>
  <c r="O36" i="46" s="1"/>
  <c r="BH38" i="47"/>
  <c r="I47" i="4" l="1"/>
  <c r="DM47"/>
  <c r="DG48"/>
  <c r="DK48" s="1"/>
  <c r="N28" i="207"/>
  <c r="U49" i="4"/>
  <c r="Y49" s="1"/>
  <c r="D29" i="207"/>
  <c r="AD47" i="4"/>
  <c r="AH47" s="1"/>
  <c r="E27" i="207"/>
  <c r="AM46" i="4"/>
  <c r="AQ46" s="1"/>
  <c r="F26" i="207"/>
  <c r="AV47" i="4"/>
  <c r="AZ47" s="1"/>
  <c r="G27" i="207"/>
  <c r="AJ46" i="4"/>
  <c r="E26" i="201"/>
  <c r="BT36" i="4"/>
  <c r="I16" i="201"/>
  <c r="BK48" i="4"/>
  <c r="H28" i="201"/>
  <c r="R46" i="4"/>
  <c r="C26" i="201"/>
  <c r="BB46" i="4"/>
  <c r="G26" i="201"/>
  <c r="AS45" i="4"/>
  <c r="F25" i="201"/>
  <c r="CC46" i="4"/>
  <c r="J26" i="201"/>
  <c r="CU46" i="4"/>
  <c r="L26" i="201"/>
  <c r="CL47" i="4"/>
  <c r="K27" i="201"/>
  <c r="CX48" i="4"/>
  <c r="DB48" s="1"/>
  <c r="M28" i="207"/>
  <c r="C48" i="4"/>
  <c r="G48" s="1"/>
  <c r="B28" i="207"/>
  <c r="BN37" i="4"/>
  <c r="BR37" s="1"/>
  <c r="I17" i="207"/>
  <c r="DP47" i="4"/>
  <c r="DT47" s="1"/>
  <c r="O27" i="201" s="1"/>
  <c r="O27" i="207"/>
  <c r="BE49" i="4"/>
  <c r="BI49" s="1"/>
  <c r="H29" i="207"/>
  <c r="CF48" i="4"/>
  <c r="CJ48" s="1"/>
  <c r="K28" i="207"/>
  <c r="CO47" i="4"/>
  <c r="CS47" s="1"/>
  <c r="L27" i="207"/>
  <c r="AA48" i="4"/>
  <c r="D28" i="201"/>
  <c r="L47" i="4"/>
  <c r="P47" s="1"/>
  <c r="C27" i="207"/>
  <c r="BW47" i="4"/>
  <c r="CA47" s="1"/>
  <c r="J27" i="207"/>
  <c r="F42" i="201"/>
  <c r="F37"/>
  <c r="U38" i="47"/>
  <c r="V37"/>
  <c r="F36" i="46" s="1"/>
  <c r="I38" i="47"/>
  <c r="C37" i="46" s="1"/>
  <c r="H39" i="47"/>
  <c r="AM38"/>
  <c r="J37" i="46" s="1"/>
  <c r="AL39" i="47"/>
  <c r="Q39"/>
  <c r="R38"/>
  <c r="E37" i="46" s="1"/>
  <c r="Y39" i="47"/>
  <c r="Z38"/>
  <c r="G37" i="46" s="1"/>
  <c r="BV15" i="78"/>
  <c r="BM15" i="82"/>
  <c r="BN15"/>
  <c r="BW15" i="78"/>
  <c r="CG12" i="76"/>
  <c r="CK13"/>
  <c r="CF13"/>
  <c r="CJ13" s="1"/>
  <c r="CL13"/>
  <c r="CH12"/>
  <c r="BX15" i="78"/>
  <c r="BO15" i="82"/>
  <c r="CM13" i="76"/>
  <c r="CI12"/>
  <c r="BP15" i="82"/>
  <c r="BY15" i="78"/>
  <c r="AH29" i="47"/>
  <c r="AI28"/>
  <c r="I27" i="46" s="1"/>
  <c r="AV38" i="47"/>
  <c r="L37" i="46" s="1"/>
  <c r="AU39" i="47"/>
  <c r="AR39"/>
  <c r="K38" i="46" s="1"/>
  <c r="AQ40" i="47"/>
  <c r="M40"/>
  <c r="D39" i="46" s="1"/>
  <c r="L41" i="47"/>
  <c r="L42" s="1"/>
  <c r="L43" s="1"/>
  <c r="AE40"/>
  <c r="H39" i="46" s="1"/>
  <c r="AD41" i="47"/>
  <c r="AD42" s="1"/>
  <c r="AD43" s="1"/>
  <c r="DV47" i="4"/>
  <c r="BI38" i="47"/>
  <c r="O37" i="46" s="1"/>
  <c r="BH39" i="47"/>
  <c r="BE39"/>
  <c r="N38" i="46" s="1"/>
  <c r="BD40" i="47"/>
  <c r="AY40"/>
  <c r="AZ39"/>
  <c r="M38" i="46" s="1"/>
  <c r="D40" i="47"/>
  <c r="E39"/>
  <c r="B38" i="46" s="1"/>
  <c r="C49" i="4" l="1"/>
  <c r="G49" s="1"/>
  <c r="B29" i="207"/>
  <c r="BE50" i="4"/>
  <c r="BI50" s="1"/>
  <c r="H30" i="207"/>
  <c r="U50" i="4"/>
  <c r="D30" i="207"/>
  <c r="CF49" i="4"/>
  <c r="CJ49" s="1"/>
  <c r="K29" i="207"/>
  <c r="CO48" i="4"/>
  <c r="CS48" s="1"/>
  <c r="L28" i="207"/>
  <c r="AA49" i="4"/>
  <c r="D29" i="201"/>
  <c r="BW48" i="4"/>
  <c r="CA48" s="1"/>
  <c r="J28" i="207"/>
  <c r="L48" i="4"/>
  <c r="P48" s="1"/>
  <c r="C28" i="207"/>
  <c r="CC47" i="4"/>
  <c r="J27" i="201"/>
  <c r="R47" i="4"/>
  <c r="C27" i="201"/>
  <c r="CU47" i="4"/>
  <c r="L27" i="201"/>
  <c r="CL48" i="4"/>
  <c r="K28" i="201"/>
  <c r="BK49" i="4"/>
  <c r="H29" i="201"/>
  <c r="BT37" i="4"/>
  <c r="I17" i="201"/>
  <c r="I48" i="4"/>
  <c r="B28" i="201"/>
  <c r="DD48" i="4"/>
  <c r="M28" i="201"/>
  <c r="BB47" i="4"/>
  <c r="G27" i="201"/>
  <c r="AS46" i="4"/>
  <c r="F26" i="201"/>
  <c r="AJ47" i="4"/>
  <c r="E27" i="201"/>
  <c r="DM48" i="4"/>
  <c r="N28" i="201"/>
  <c r="CX49" i="4"/>
  <c r="DB49" s="1"/>
  <c r="M29" i="207"/>
  <c r="DG49" i="4"/>
  <c r="DK49" s="1"/>
  <c r="N29" i="207"/>
  <c r="DP48" i="4"/>
  <c r="DT48" s="1"/>
  <c r="O28" i="207"/>
  <c r="BN38" i="4"/>
  <c r="BR38" s="1"/>
  <c r="I18" i="207"/>
  <c r="AV48" i="4"/>
  <c r="AZ48" s="1"/>
  <c r="G28" i="207"/>
  <c r="AD48" i="4"/>
  <c r="AH48" s="1"/>
  <c r="E28" i="207"/>
  <c r="AM47" i="4"/>
  <c r="AQ47" s="1"/>
  <c r="F27" i="207"/>
  <c r="V38" i="47"/>
  <c r="F37" i="46" s="1"/>
  <c r="U39" i="47"/>
  <c r="AE43"/>
  <c r="H42" i="46" s="1"/>
  <c r="AD44" i="47"/>
  <c r="AE44" s="1"/>
  <c r="H43" i="46" s="1"/>
  <c r="AL40" i="47"/>
  <c r="AM39"/>
  <c r="J38" i="46" s="1"/>
  <c r="R39" i="47"/>
  <c r="E38" i="46" s="1"/>
  <c r="Q40" i="47"/>
  <c r="Z39"/>
  <c r="G38" i="46" s="1"/>
  <c r="Y40" i="47"/>
  <c r="M43"/>
  <c r="D42" i="46" s="1"/>
  <c r="L44" i="47"/>
  <c r="M44" s="1"/>
  <c r="D43" i="46" s="1"/>
  <c r="I39" i="47"/>
  <c r="C38" i="46" s="1"/>
  <c r="H40" i="47"/>
  <c r="Y50" i="4"/>
  <c r="CI11" i="76"/>
  <c r="CM12"/>
  <c r="BP14" i="82"/>
  <c r="BY14" i="78"/>
  <c r="CH11" i="76"/>
  <c r="CL12"/>
  <c r="BO14" i="82"/>
  <c r="BX14" i="78"/>
  <c r="BM14" i="82"/>
  <c r="BV14" i="78"/>
  <c r="BN14" i="82"/>
  <c r="BW14" i="78"/>
  <c r="CG11" i="76"/>
  <c r="CK12"/>
  <c r="CF12"/>
  <c r="CJ12" s="1"/>
  <c r="BQ15" i="82"/>
  <c r="BS15" s="1"/>
  <c r="BZ15" i="78"/>
  <c r="CB15" s="1"/>
  <c r="CC15" s="1"/>
  <c r="CH14" i="4" s="1"/>
  <c r="CJ14" s="1"/>
  <c r="AI29" i="47"/>
  <c r="I28" i="46" s="1"/>
  <c r="AH30" i="47"/>
  <c r="AE42"/>
  <c r="H41" i="46" s="1"/>
  <c r="M42" i="47"/>
  <c r="D41" i="46" s="1"/>
  <c r="AU40" i="47"/>
  <c r="AV39"/>
  <c r="L38" i="46" s="1"/>
  <c r="AQ41" i="47"/>
  <c r="AQ42" s="1"/>
  <c r="AQ43" s="1"/>
  <c r="AR40"/>
  <c r="K39" i="46" s="1"/>
  <c r="BE40" i="47"/>
  <c r="N39" i="46" s="1"/>
  <c r="BD41" i="47"/>
  <c r="BD42" s="1"/>
  <c r="BD43" s="1"/>
  <c r="E40"/>
  <c r="B39" i="46" s="1"/>
  <c r="D41" i="47"/>
  <c r="D42" s="1"/>
  <c r="D43" s="1"/>
  <c r="AZ40"/>
  <c r="M39" i="46" s="1"/>
  <c r="AY41" i="47"/>
  <c r="AY42" s="1"/>
  <c r="AY43" s="1"/>
  <c r="AE41"/>
  <c r="H40" i="46" s="1"/>
  <c r="M41" i="47"/>
  <c r="D40" i="46" s="1"/>
  <c r="BH40" i="47"/>
  <c r="BI39"/>
  <c r="O38" i="46" s="1"/>
  <c r="BE52" i="4" l="1"/>
  <c r="H32" i="207"/>
  <c r="CX50" i="4"/>
  <c r="DB50" s="1"/>
  <c r="M30" i="207"/>
  <c r="BN39" i="4"/>
  <c r="BR39" s="1"/>
  <c r="I19" i="207"/>
  <c r="AA50" i="4"/>
  <c r="D30" i="201"/>
  <c r="L49" i="4"/>
  <c r="P49" s="1"/>
  <c r="C29" i="207"/>
  <c r="U53" i="4"/>
  <c r="Y53" s="1"/>
  <c r="D33" i="201" s="1"/>
  <c r="D33" i="207"/>
  <c r="AV49" i="4"/>
  <c r="AZ49" s="1"/>
  <c r="G29" i="207"/>
  <c r="AD49" i="4"/>
  <c r="AH49" s="1"/>
  <c r="E29" i="207"/>
  <c r="BE53" i="4"/>
  <c r="H33" i="207"/>
  <c r="AM48" i="4"/>
  <c r="AQ48" s="1"/>
  <c r="F28" i="207"/>
  <c r="AS47" i="4"/>
  <c r="F27" i="201"/>
  <c r="AJ48" i="4"/>
  <c r="E28" i="201"/>
  <c r="BB48" i="4"/>
  <c r="G28" i="201"/>
  <c r="BT38" i="4"/>
  <c r="I18" i="201"/>
  <c r="DV48" i="4"/>
  <c r="O28" i="201"/>
  <c r="DM49" i="4"/>
  <c r="N29" i="201"/>
  <c r="DD49" i="4"/>
  <c r="M29" i="201"/>
  <c r="R48" i="4"/>
  <c r="C28" i="201"/>
  <c r="CC48" i="4"/>
  <c r="J28" i="201"/>
  <c r="CU48" i="4"/>
  <c r="L28" i="201"/>
  <c r="CL49" i="4"/>
  <c r="K29" i="201"/>
  <c r="BK50" i="4"/>
  <c r="H30" i="201"/>
  <c r="I49" i="4"/>
  <c r="B29" i="201"/>
  <c r="U51" i="4"/>
  <c r="D31" i="207"/>
  <c r="BE51" i="4"/>
  <c r="BI51" s="1"/>
  <c r="H31" i="207"/>
  <c r="C50" i="4"/>
  <c r="G50" s="1"/>
  <c r="B30" i="207"/>
  <c r="DG50" i="4"/>
  <c r="DK50" s="1"/>
  <c r="N30" i="207"/>
  <c r="DP49" i="4"/>
  <c r="DT49" s="1"/>
  <c r="O29" i="207"/>
  <c r="U52" i="4"/>
  <c r="D32" i="207"/>
  <c r="CF50" i="4"/>
  <c r="CJ50" s="1"/>
  <c r="K30" i="207"/>
  <c r="CO49" i="4"/>
  <c r="CS49" s="1"/>
  <c r="L29" i="207"/>
  <c r="BW49" i="4"/>
  <c r="CA49" s="1"/>
  <c r="J29" i="207"/>
  <c r="E43" i="47"/>
  <c r="B42" i="46" s="1"/>
  <c r="D44" i="47"/>
  <c r="E44" s="1"/>
  <c r="B43" i="46" s="1"/>
  <c r="AL41" i="47"/>
  <c r="AM40"/>
  <c r="J39" i="46" s="1"/>
  <c r="AY44" i="47"/>
  <c r="AZ44" s="1"/>
  <c r="M43" i="46" s="1"/>
  <c r="AZ43" i="47"/>
  <c r="M42" i="46" s="1"/>
  <c r="BE43" i="47"/>
  <c r="N42" i="46" s="1"/>
  <c r="BD44" i="47"/>
  <c r="BE44" s="1"/>
  <c r="N43" i="46" s="1"/>
  <c r="U56" i="4"/>
  <c r="BI53"/>
  <c r="H33" i="201" s="1"/>
  <c r="BE56" i="4"/>
  <c r="I40" i="47"/>
  <c r="C39" i="46" s="1"/>
  <c r="H41" i="47"/>
  <c r="Y41"/>
  <c r="Z40"/>
  <c r="G39" i="46" s="1"/>
  <c r="U40" i="47"/>
  <c r="V39"/>
  <c r="F38" i="46" s="1"/>
  <c r="AQ44" i="47"/>
  <c r="AR44" s="1"/>
  <c r="K43" i="46" s="1"/>
  <c r="AR43" i="47"/>
  <c r="K42" i="46" s="1"/>
  <c r="Q41" i="47"/>
  <c r="R40"/>
  <c r="E39" i="46" s="1"/>
  <c r="BM13" i="82"/>
  <c r="BV13" i="78"/>
  <c r="BW13"/>
  <c r="BN13" i="82"/>
  <c r="CG10" i="76"/>
  <c r="CK11"/>
  <c r="CF11"/>
  <c r="CJ11" s="1"/>
  <c r="BO13" i="82"/>
  <c r="BX13" i="78"/>
  <c r="CL11" i="76"/>
  <c r="CH10"/>
  <c r="BP13" i="82"/>
  <c r="BY13" i="78"/>
  <c r="CM11" i="76"/>
  <c r="CI10"/>
  <c r="BZ14" i="78"/>
  <c r="CB14" s="1"/>
  <c r="CC14" s="1"/>
  <c r="CH13" i="4" s="1"/>
  <c r="CJ13" s="1"/>
  <c r="BQ14" i="82"/>
  <c r="BS14" s="1"/>
  <c r="AR42" i="47"/>
  <c r="K41" i="46" s="1"/>
  <c r="AZ42" i="47"/>
  <c r="E42"/>
  <c r="B41" i="46" s="1"/>
  <c r="BE42" i="47"/>
  <c r="AU41"/>
  <c r="AV40"/>
  <c r="L39" i="46" s="1"/>
  <c r="AH31" i="47"/>
  <c r="AI30"/>
  <c r="I29" i="46" s="1"/>
  <c r="Y52" i="4"/>
  <c r="D32" i="201" s="1"/>
  <c r="BI52" i="4"/>
  <c r="H32" i="201" s="1"/>
  <c r="AR41" i="47"/>
  <c r="K40" i="46" s="1"/>
  <c r="BI40" i="47"/>
  <c r="O39" i="46" s="1"/>
  <c r="BH41" i="47"/>
  <c r="BH42" s="1"/>
  <c r="BH43" s="1"/>
  <c r="Y51" i="4"/>
  <c r="AZ41" i="47"/>
  <c r="M40" i="46" s="1"/>
  <c r="E41" i="47"/>
  <c r="B40" i="46" s="1"/>
  <c r="BE41" i="47"/>
  <c r="N40" i="46" s="1"/>
  <c r="DG51" i="4" l="1"/>
  <c r="DK51" s="1"/>
  <c r="N31" i="207"/>
  <c r="C52" i="4"/>
  <c r="G52" s="1"/>
  <c r="B32" i="201" s="1"/>
  <c r="B32" i="207"/>
  <c r="CX51" i="4"/>
  <c r="DB51" s="1"/>
  <c r="M31" i="207"/>
  <c r="CF52" i="4"/>
  <c r="K32" i="207"/>
  <c r="BN40" i="4"/>
  <c r="BR40" s="1"/>
  <c r="I20" i="207"/>
  <c r="CO50" i="4"/>
  <c r="CS50" s="1"/>
  <c r="L30" i="207"/>
  <c r="L50" i="4"/>
  <c r="P50" s="1"/>
  <c r="C30" i="207"/>
  <c r="H43" i="201"/>
  <c r="H40"/>
  <c r="H38"/>
  <c r="H35"/>
  <c r="D43"/>
  <c r="D40"/>
  <c r="D38"/>
  <c r="D35"/>
  <c r="DG53" i="4"/>
  <c r="DK53" s="1"/>
  <c r="N33" i="201" s="1"/>
  <c r="N33" i="207"/>
  <c r="C53" i="4"/>
  <c r="B33" i="207"/>
  <c r="CC49" i="4"/>
  <c r="J29" i="201"/>
  <c r="CU49" i="4"/>
  <c r="L29" i="201"/>
  <c r="CL50" i="4"/>
  <c r="K30" i="201"/>
  <c r="DV49" i="4"/>
  <c r="O29" i="201"/>
  <c r="DM50" i="4"/>
  <c r="N30" i="201"/>
  <c r="I50" i="4"/>
  <c r="B30" i="201"/>
  <c r="BK51" i="4"/>
  <c r="H31" i="201"/>
  <c r="AS48" i="4"/>
  <c r="F28" i="201"/>
  <c r="AJ49" i="4"/>
  <c r="E29" i="201"/>
  <c r="BB49" i="4"/>
  <c r="G29" i="201"/>
  <c r="R49" i="4"/>
  <c r="C29" i="201"/>
  <c r="BT39" i="4"/>
  <c r="I19" i="201"/>
  <c r="DD50" i="4"/>
  <c r="M30" i="201"/>
  <c r="C51" i="4"/>
  <c r="G51" s="1"/>
  <c r="B31" i="201" s="1"/>
  <c r="B31" i="207"/>
  <c r="AA51" i="4"/>
  <c r="D31" i="201"/>
  <c r="DP50" i="4"/>
  <c r="DT50" s="1"/>
  <c r="O30" i="207"/>
  <c r="CF51" i="4"/>
  <c r="CJ51" s="1"/>
  <c r="K31" i="207"/>
  <c r="AD50" i="4"/>
  <c r="AH50" s="1"/>
  <c r="E30" i="207"/>
  <c r="CF53" i="4"/>
  <c r="CJ53" s="1"/>
  <c r="K33" i="201" s="1"/>
  <c r="K33" i="207"/>
  <c r="AM49" i="4"/>
  <c r="AQ49" s="1"/>
  <c r="F29" i="207"/>
  <c r="AV50" i="4"/>
  <c r="AZ50" s="1"/>
  <c r="G30" i="207"/>
  <c r="CX53" i="4"/>
  <c r="M33" i="207"/>
  <c r="BW50" i="4"/>
  <c r="CA50" s="1"/>
  <c r="J30" i="207"/>
  <c r="H48"/>
  <c r="H45"/>
  <c r="H43"/>
  <c r="H40"/>
  <c r="H38"/>
  <c r="H35"/>
  <c r="D48"/>
  <c r="D45"/>
  <c r="D43"/>
  <c r="D40"/>
  <c r="D38"/>
  <c r="D35"/>
  <c r="Q42" i="47"/>
  <c r="R41"/>
  <c r="E40" i="46" s="1"/>
  <c r="U41" i="47"/>
  <c r="V40"/>
  <c r="F39" i="46" s="1"/>
  <c r="BH44" i="47"/>
  <c r="BI44" s="1"/>
  <c r="O43" i="46" s="1"/>
  <c r="BI43" i="47"/>
  <c r="O42" i="46" s="1"/>
  <c r="Y42" i="47"/>
  <c r="Z41"/>
  <c r="G40" i="46" s="1"/>
  <c r="BK53" i="4"/>
  <c r="BK56" s="1"/>
  <c r="D10" i="186"/>
  <c r="BI56" i="4"/>
  <c r="AL42" i="47"/>
  <c r="AM41"/>
  <c r="J40" i="46" s="1"/>
  <c r="D6" i="186"/>
  <c r="AA53" i="4"/>
  <c r="AA56" s="1"/>
  <c r="Y56"/>
  <c r="G53"/>
  <c r="B33" i="201" s="1"/>
  <c r="C56" i="4"/>
  <c r="H42" i="47"/>
  <c r="I41"/>
  <c r="C40" i="46" s="1"/>
  <c r="DB53" i="4"/>
  <c r="M33" i="201" s="1"/>
  <c r="CX56" i="4"/>
  <c r="CF56"/>
  <c r="CI9" i="76"/>
  <c r="CM10"/>
  <c r="BP12" i="82"/>
  <c r="BY12" i="78"/>
  <c r="CH9" i="76"/>
  <c r="CL10"/>
  <c r="BX12" i="78"/>
  <c r="BO12" i="82"/>
  <c r="BM12"/>
  <c r="BV12" i="78"/>
  <c r="BW12"/>
  <c r="BN12" i="82"/>
  <c r="CG9" i="76"/>
  <c r="CK10"/>
  <c r="CF10"/>
  <c r="CJ10" s="1"/>
  <c r="BZ13" i="78"/>
  <c r="CB13" s="1"/>
  <c r="CC13" s="1"/>
  <c r="CH12" i="4" s="1"/>
  <c r="CJ12" s="1"/>
  <c r="BQ13" i="82"/>
  <c r="BS13" s="1"/>
  <c r="AH32" i="47"/>
  <c r="AI31"/>
  <c r="I30" i="46" s="1"/>
  <c r="AV41" i="47"/>
  <c r="L40" i="46" s="1"/>
  <c r="AU42" i="47"/>
  <c r="AU43" s="1"/>
  <c r="BI42"/>
  <c r="CJ52" i="4"/>
  <c r="K32" i="201" s="1"/>
  <c r="BK52" i="4"/>
  <c r="AA52"/>
  <c r="I51"/>
  <c r="N41" i="46"/>
  <c r="M41"/>
  <c r="BI41" i="47"/>
  <c r="O40" i="46" s="1"/>
  <c r="DG56" i="4" l="1"/>
  <c r="CX52"/>
  <c r="DB52" s="1"/>
  <c r="M32" i="201" s="1"/>
  <c r="M32" i="207"/>
  <c r="K40" i="201"/>
  <c r="K35"/>
  <c r="K43"/>
  <c r="K38"/>
  <c r="M43"/>
  <c r="M38"/>
  <c r="M40"/>
  <c r="M35"/>
  <c r="B43"/>
  <c r="B40"/>
  <c r="B38"/>
  <c r="B35"/>
  <c r="BW51" i="4"/>
  <c r="CA51" s="1"/>
  <c r="J31" i="207"/>
  <c r="CC50" i="4"/>
  <c r="J30" i="201"/>
  <c r="BB50" i="4"/>
  <c r="G30" i="201"/>
  <c r="AS49" i="4"/>
  <c r="F29" i="201"/>
  <c r="AJ50" i="4"/>
  <c r="E30" i="201"/>
  <c r="CL51" i="4"/>
  <c r="K31" i="201"/>
  <c r="DV50" i="4"/>
  <c r="O30" i="201"/>
  <c r="R50" i="4"/>
  <c r="C30" i="201"/>
  <c r="CU50" i="4"/>
  <c r="L30" i="201"/>
  <c r="BT40" i="4"/>
  <c r="I20" i="201"/>
  <c r="DD51" i="4"/>
  <c r="M31" i="201"/>
  <c r="DM51" i="4"/>
  <c r="N31" i="201"/>
  <c r="BN41" i="4"/>
  <c r="BR41" s="1"/>
  <c r="I21" i="207"/>
  <c r="DP51" i="4"/>
  <c r="DT51" s="1"/>
  <c r="O31" i="207"/>
  <c r="DG52" i="4"/>
  <c r="N32" i="207"/>
  <c r="CO51" i="4"/>
  <c r="CS51" s="1"/>
  <c r="L31" i="207"/>
  <c r="L51" i="4"/>
  <c r="P51" s="1"/>
  <c r="C31" i="207"/>
  <c r="N43" i="201"/>
  <c r="N40"/>
  <c r="N38"/>
  <c r="N35"/>
  <c r="AV51" i="4"/>
  <c r="AZ51" s="1"/>
  <c r="G31" i="207"/>
  <c r="DP53" i="4"/>
  <c r="O33" i="207"/>
  <c r="AM50" i="4"/>
  <c r="AQ50" s="1"/>
  <c r="F30" i="207"/>
  <c r="AD51" i="4"/>
  <c r="AH51" s="1"/>
  <c r="E31" i="207"/>
  <c r="M48"/>
  <c r="M43"/>
  <c r="M38"/>
  <c r="M45"/>
  <c r="M40"/>
  <c r="M35"/>
  <c r="K45"/>
  <c r="K40"/>
  <c r="K35"/>
  <c r="K48"/>
  <c r="K43"/>
  <c r="K38"/>
  <c r="B48"/>
  <c r="B45"/>
  <c r="B43"/>
  <c r="B40"/>
  <c r="B38"/>
  <c r="B35"/>
  <c r="N48"/>
  <c r="N45"/>
  <c r="N43"/>
  <c r="N40"/>
  <c r="N38"/>
  <c r="N35"/>
  <c r="D13" i="186"/>
  <c r="CL53" i="4"/>
  <c r="CL56" s="1"/>
  <c r="CJ56"/>
  <c r="Q43" i="47"/>
  <c r="R42"/>
  <c r="E41" i="46" s="1"/>
  <c r="AL43" i="47"/>
  <c r="AM42"/>
  <c r="J41" i="46" s="1"/>
  <c r="DT53" i="4"/>
  <c r="O33" i="201" s="1"/>
  <c r="DP56" i="4"/>
  <c r="AV43" i="47"/>
  <c r="L42" i="46" s="1"/>
  <c r="AU44" i="47"/>
  <c r="AV44" s="1"/>
  <c r="L43" i="46" s="1"/>
  <c r="DD53" i="4"/>
  <c r="DD56" s="1"/>
  <c r="D15" i="186"/>
  <c r="DB56" i="4"/>
  <c r="D4" i="186"/>
  <c r="I53" i="4"/>
  <c r="I56" s="1"/>
  <c r="G56"/>
  <c r="Y43" i="47"/>
  <c r="Z42"/>
  <c r="G41" i="46" s="1"/>
  <c r="U42" i="47"/>
  <c r="V41"/>
  <c r="F40" i="46" s="1"/>
  <c r="H43" i="47"/>
  <c r="I42"/>
  <c r="C41" i="46" s="1"/>
  <c r="D16" i="186"/>
  <c r="DM53" i="4"/>
  <c r="DM56" s="1"/>
  <c r="DK56"/>
  <c r="BV11" i="78"/>
  <c r="BM11" i="82"/>
  <c r="BN11"/>
  <c r="BW11" i="78"/>
  <c r="CG8" i="76"/>
  <c r="CK9"/>
  <c r="CF9"/>
  <c r="CJ9" s="1"/>
  <c r="BX11" i="78"/>
  <c r="BO11" i="82"/>
  <c r="CH8" i="76"/>
  <c r="CL9"/>
  <c r="BP11" i="82"/>
  <c r="BY11" i="78"/>
  <c r="CM9" i="76"/>
  <c r="CI8"/>
  <c r="BZ12" i="78"/>
  <c r="CB12" s="1"/>
  <c r="CC12" s="1"/>
  <c r="CH11" i="4" s="1"/>
  <c r="CJ11" s="1"/>
  <c r="BQ12" i="82"/>
  <c r="BS12" s="1"/>
  <c r="AI32" i="47"/>
  <c r="I31" i="46" s="1"/>
  <c r="AH33" i="47"/>
  <c r="AV42"/>
  <c r="L41" i="46" s="1"/>
  <c r="DK52" i="4"/>
  <c r="N32" i="201" s="1"/>
  <c r="CL52" i="4"/>
  <c r="I52"/>
  <c r="O41" i="46"/>
  <c r="DP52" i="4" l="1"/>
  <c r="O32" i="207"/>
  <c r="L52" i="4"/>
  <c r="P52" s="1"/>
  <c r="C32" i="207"/>
  <c r="AM51" i="4"/>
  <c r="AQ51" s="1"/>
  <c r="F31" i="207"/>
  <c r="AV52" i="4"/>
  <c r="AZ52" s="1"/>
  <c r="G32" i="207"/>
  <c r="BW52" i="4"/>
  <c r="CA52" s="1"/>
  <c r="J32" i="207"/>
  <c r="AD52" i="4"/>
  <c r="AH52" s="1"/>
  <c r="E32" i="207"/>
  <c r="AJ51" i="4"/>
  <c r="E31" i="201"/>
  <c r="AS50" i="4"/>
  <c r="F30" i="201"/>
  <c r="BB51" i="4"/>
  <c r="G31" i="201"/>
  <c r="R51" i="4"/>
  <c r="C31" i="201"/>
  <c r="CU51" i="4"/>
  <c r="L31" i="201"/>
  <c r="DV51" i="4"/>
  <c r="O31" i="201"/>
  <c r="BT41" i="4"/>
  <c r="I21" i="201"/>
  <c r="CC51" i="4"/>
  <c r="J31" i="201"/>
  <c r="CO52" i="4"/>
  <c r="L32" i="207"/>
  <c r="BN42" i="4"/>
  <c r="BR42" s="1"/>
  <c r="I22" i="207"/>
  <c r="CO53" i="4"/>
  <c r="L33" i="207"/>
  <c r="O40" i="201"/>
  <c r="O35"/>
  <c r="O43"/>
  <c r="O38"/>
  <c r="O45" i="207"/>
  <c r="O40"/>
  <c r="O35"/>
  <c r="O48"/>
  <c r="O43"/>
  <c r="O38"/>
  <c r="H44" i="47"/>
  <c r="I44" s="1"/>
  <c r="C43" i="46" s="1"/>
  <c r="I43" i="47"/>
  <c r="C42" i="46" s="1"/>
  <c r="AM43" i="47"/>
  <c r="J42" i="46" s="1"/>
  <c r="AL44" i="47"/>
  <c r="AM44" s="1"/>
  <c r="J43" i="46" s="1"/>
  <c r="Z43" i="47"/>
  <c r="G42" i="46" s="1"/>
  <c r="Y44" i="47"/>
  <c r="Z44" s="1"/>
  <c r="G43" i="46" s="1"/>
  <c r="CS53" i="4"/>
  <c r="L33" i="201" s="1"/>
  <c r="CO56" i="4"/>
  <c r="U43" i="47"/>
  <c r="V42"/>
  <c r="F41" i="46" s="1"/>
  <c r="DV53" i="4"/>
  <c r="DV56" s="1"/>
  <c r="D17" i="186"/>
  <c r="DT56" i="4"/>
  <c r="Q44" i="47"/>
  <c r="R44" s="1"/>
  <c r="E43" i="46" s="1"/>
  <c r="R43" i="47"/>
  <c r="E42" i="46" s="1"/>
  <c r="CI7" i="76"/>
  <c r="CM8"/>
  <c r="BP10" i="82"/>
  <c r="BY10" i="78"/>
  <c r="BO10" i="82"/>
  <c r="BX10" i="78"/>
  <c r="CL8" i="76"/>
  <c r="CH7"/>
  <c r="BM10" i="82"/>
  <c r="BV10" i="78"/>
  <c r="BN10" i="82"/>
  <c r="BW10" i="78"/>
  <c r="CG7" i="76"/>
  <c r="CK8"/>
  <c r="CF8"/>
  <c r="CJ8" s="1"/>
  <c r="BQ11" i="82"/>
  <c r="BS11" s="1"/>
  <c r="BZ11" i="78"/>
  <c r="CB11" s="1"/>
  <c r="CC11" s="1"/>
  <c r="CH10" i="4" s="1"/>
  <c r="CJ10" s="1"/>
  <c r="CS52"/>
  <c r="L32" i="201" s="1"/>
  <c r="AI33" i="47"/>
  <c r="I32" i="46" s="1"/>
  <c r="AH34" i="47"/>
  <c r="DT52" i="4"/>
  <c r="O32" i="201" s="1"/>
  <c r="DD52" i="4"/>
  <c r="DM52"/>
  <c r="AD53" l="1"/>
  <c r="E33" i="207"/>
  <c r="L43" i="201"/>
  <c r="L40"/>
  <c r="L38"/>
  <c r="L35"/>
  <c r="AV53" i="4"/>
  <c r="G33" i="207"/>
  <c r="BW53" i="4"/>
  <c r="J33" i="207"/>
  <c r="BT42" i="4"/>
  <c r="I22" i="201"/>
  <c r="AJ52" i="4"/>
  <c r="E32" i="201"/>
  <c r="CC52" i="4"/>
  <c r="J32" i="201"/>
  <c r="BB52" i="4"/>
  <c r="G32" i="201"/>
  <c r="AS51" i="4"/>
  <c r="F31" i="201"/>
  <c r="R52" i="4"/>
  <c r="C32" i="201"/>
  <c r="BN43" i="4"/>
  <c r="BR43" s="1"/>
  <c r="I23" i="201" s="1"/>
  <c r="I23" i="207"/>
  <c r="AM52" i="4"/>
  <c r="AQ52" s="1"/>
  <c r="F32" i="207"/>
  <c r="L53" i="4"/>
  <c r="L56" s="1"/>
  <c r="C33" i="207"/>
  <c r="L48"/>
  <c r="L45"/>
  <c r="L43"/>
  <c r="L40"/>
  <c r="L38"/>
  <c r="L35"/>
  <c r="P53" i="4"/>
  <c r="C33" i="201" s="1"/>
  <c r="D14" i="186"/>
  <c r="CU53" i="4"/>
  <c r="CU56" s="1"/>
  <c r="CS56"/>
  <c r="V43" i="47"/>
  <c r="F42" i="46" s="1"/>
  <c r="U44" i="47"/>
  <c r="V44" s="1"/>
  <c r="F43" i="46" s="1"/>
  <c r="AZ53" i="4"/>
  <c r="G33" i="201" s="1"/>
  <c r="AV56" i="4"/>
  <c r="AH53"/>
  <c r="E33" i="201" s="1"/>
  <c r="AD56" i="4"/>
  <c r="CA53"/>
  <c r="J33" i="201" s="1"/>
  <c r="BW56" i="4"/>
  <c r="BM9" i="82"/>
  <c r="BV9" i="78"/>
  <c r="BN9" i="82"/>
  <c r="BW9" i="78"/>
  <c r="CG6" i="76"/>
  <c r="CK7"/>
  <c r="CF7"/>
  <c r="CJ7" s="1"/>
  <c r="CL7"/>
  <c r="CH6"/>
  <c r="BX9" i="78"/>
  <c r="BO9" i="82"/>
  <c r="BP9"/>
  <c r="BY9" i="78"/>
  <c r="CM7" i="76"/>
  <c r="CI6"/>
  <c r="BZ10" i="78"/>
  <c r="CB10" s="1"/>
  <c r="CC10" s="1"/>
  <c r="CH9" i="4" s="1"/>
  <c r="CJ9" s="1"/>
  <c r="BQ10" i="82"/>
  <c r="BS10" s="1"/>
  <c r="CU52" i="4"/>
  <c r="AH35" i="47"/>
  <c r="AI34"/>
  <c r="I33" i="46" s="1"/>
  <c r="DV52" i="4"/>
  <c r="BT43" l="1"/>
  <c r="BN44"/>
  <c r="BR44" s="1"/>
  <c r="I24" i="207"/>
  <c r="C40" i="201"/>
  <c r="C35"/>
  <c r="C43"/>
  <c r="C38"/>
  <c r="AS52" i="4"/>
  <c r="F32" i="201"/>
  <c r="J43"/>
  <c r="J40"/>
  <c r="J38"/>
  <c r="J35"/>
  <c r="E43"/>
  <c r="E38"/>
  <c r="E40"/>
  <c r="E35"/>
  <c r="G40"/>
  <c r="G35"/>
  <c r="G43"/>
  <c r="G38"/>
  <c r="AM53" i="4"/>
  <c r="AQ53" s="1"/>
  <c r="F33" i="201" s="1"/>
  <c r="F33" i="207"/>
  <c r="C45"/>
  <c r="C40"/>
  <c r="C35"/>
  <c r="C48"/>
  <c r="C43"/>
  <c r="C38"/>
  <c r="J48"/>
  <c r="J45"/>
  <c r="J43"/>
  <c r="J40"/>
  <c r="J38"/>
  <c r="J35"/>
  <c r="G45"/>
  <c r="G40"/>
  <c r="G35"/>
  <c r="G48"/>
  <c r="G43"/>
  <c r="G38"/>
  <c r="E48"/>
  <c r="E43"/>
  <c r="E38"/>
  <c r="E45"/>
  <c r="E40"/>
  <c r="E35"/>
  <c r="AM56" i="4"/>
  <c r="R53"/>
  <c r="R56" s="1"/>
  <c r="D5" i="186"/>
  <c r="P56" i="4"/>
  <c r="D7" i="186"/>
  <c r="AJ53" i="4"/>
  <c r="AJ56" s="1"/>
  <c r="AH56"/>
  <c r="D12" i="186"/>
  <c r="CC53" i="4"/>
  <c r="CC56" s="1"/>
  <c r="CA56"/>
  <c r="D9" i="186"/>
  <c r="BB53" i="4"/>
  <c r="BB56" s="1"/>
  <c r="AZ56"/>
  <c r="CI5" i="76"/>
  <c r="CM6"/>
  <c r="BP8" i="82"/>
  <c r="BY8" i="78"/>
  <c r="CH5" i="76"/>
  <c r="CL6"/>
  <c r="BX8" i="78"/>
  <c r="BO8" i="82"/>
  <c r="BM8"/>
  <c r="BV8" i="78"/>
  <c r="BW8"/>
  <c r="BN8" i="82"/>
  <c r="CG5" i="76"/>
  <c r="CK6"/>
  <c r="CF6"/>
  <c r="CJ6" s="1"/>
  <c r="BZ9" i="78"/>
  <c r="CB9" s="1"/>
  <c r="CC9" s="1"/>
  <c r="CH8" i="4" s="1"/>
  <c r="CJ8" s="1"/>
  <c r="BQ9" i="82"/>
  <c r="BS9" s="1"/>
  <c r="AH36" i="47"/>
  <c r="AI35"/>
  <c r="I34" i="46" s="1"/>
  <c r="BN45" i="4" l="1"/>
  <c r="BR45" s="1"/>
  <c r="I25" i="201" s="1"/>
  <c r="I25" i="207"/>
  <c r="F43" i="201"/>
  <c r="F40"/>
  <c r="F38"/>
  <c r="F35"/>
  <c r="BT44" i="4"/>
  <c r="I24" i="201"/>
  <c r="F48" i="207"/>
  <c r="F45"/>
  <c r="F43"/>
  <c r="F40"/>
  <c r="F38"/>
  <c r="F35"/>
  <c r="I47"/>
  <c r="I42"/>
  <c r="I37"/>
  <c r="D8" i="186"/>
  <c r="AS53" i="4"/>
  <c r="AS56" s="1"/>
  <c r="AQ56"/>
  <c r="BT45"/>
  <c r="BV7" i="78"/>
  <c r="BM7" i="82"/>
  <c r="BN7"/>
  <c r="BW7" i="78"/>
  <c r="CG4" i="76"/>
  <c r="CK5"/>
  <c r="CF5"/>
  <c r="CJ5" s="1"/>
  <c r="BX7" i="78"/>
  <c r="BO7" i="82"/>
  <c r="CL5" i="76"/>
  <c r="CH4"/>
  <c r="CL4" s="1"/>
  <c r="BP7" i="82"/>
  <c r="BY7" i="78"/>
  <c r="CM5" i="76"/>
  <c r="CI4"/>
  <c r="CM4" s="1"/>
  <c r="BZ8" i="78"/>
  <c r="CB8" s="1"/>
  <c r="CC8" s="1"/>
  <c r="CH7" i="4" s="1"/>
  <c r="CJ7" s="1"/>
  <c r="BQ8" i="82"/>
  <c r="BS8" s="1"/>
  <c r="AH37" i="47"/>
  <c r="AI36"/>
  <c r="I35" i="46" s="1"/>
  <c r="BN46" i="4" l="1"/>
  <c r="BR46" s="1"/>
  <c r="I26" i="207"/>
  <c r="I42" i="201"/>
  <c r="I37"/>
  <c r="BP5" i="82"/>
  <c r="BY5" i="78"/>
  <c r="BP6" i="82"/>
  <c r="BY6" i="78"/>
  <c r="BO5" i="82"/>
  <c r="BX5" i="78"/>
  <c r="BX6"/>
  <c r="BO6" i="82"/>
  <c r="BV6" i="78"/>
  <c r="BM6" i="82"/>
  <c r="BN6"/>
  <c r="BW6" i="78"/>
  <c r="CK4" i="76"/>
  <c r="CF4"/>
  <c r="CJ4" s="1"/>
  <c r="BQ7" i="82"/>
  <c r="BS7" s="1"/>
  <c r="BZ7" i="78"/>
  <c r="CB7" s="1"/>
  <c r="CC7" s="1"/>
  <c r="CH6" i="4" s="1"/>
  <c r="CJ6" s="1"/>
  <c r="AH38" i="47"/>
  <c r="AI37"/>
  <c r="I36" i="46" s="1"/>
  <c r="BT46" i="4" l="1"/>
  <c r="I26" i="201"/>
  <c r="BN47" i="4"/>
  <c r="BR47" s="1"/>
  <c r="I27" i="201" s="1"/>
  <c r="I27" i="207"/>
  <c r="BV5" i="78"/>
  <c r="BM5" i="82"/>
  <c r="BW5" i="78"/>
  <c r="BN5" i="82"/>
  <c r="BQ6"/>
  <c r="BS6" s="1"/>
  <c r="BZ6" i="78"/>
  <c r="CB6" s="1"/>
  <c r="CC6" s="1"/>
  <c r="CH5" i="4" s="1"/>
  <c r="CJ5" s="1"/>
  <c r="AI38" i="47"/>
  <c r="I37" i="46" s="1"/>
  <c r="AH39" i="47"/>
  <c r="BT47" i="4" l="1"/>
  <c r="BN48"/>
  <c r="BR48" s="1"/>
  <c r="I28" i="201" s="1"/>
  <c r="I28" i="207"/>
  <c r="BQ5" i="82"/>
  <c r="BS5" s="1"/>
  <c r="BZ5" i="78"/>
  <c r="CB5" s="1"/>
  <c r="CC5" s="1"/>
  <c r="CH4" i="4" s="1"/>
  <c r="CJ4" s="1"/>
  <c r="AI39" i="47"/>
  <c r="I38" i="46" s="1"/>
  <c r="AH40" i="47"/>
  <c r="BV14" i="76"/>
  <c r="CD14" s="1"/>
  <c r="BT48" i="4" l="1"/>
  <c r="BN49"/>
  <c r="BR49" s="1"/>
  <c r="I29" i="201" s="1"/>
  <c r="I29" i="207"/>
  <c r="AI40" i="47"/>
  <c r="I39" i="46" s="1"/>
  <c r="AH41" i="47"/>
  <c r="CA14" i="76"/>
  <c r="BN15" i="78" s="1"/>
  <c r="BQ15"/>
  <c r="BI15" i="82"/>
  <c r="CB14" i="76"/>
  <c r="BF15" i="82"/>
  <c r="BT49" i="4" l="1"/>
  <c r="BN50"/>
  <c r="BR50" s="1"/>
  <c r="I30" i="207"/>
  <c r="AH42" i="47"/>
  <c r="AH43" s="1"/>
  <c r="AI41"/>
  <c r="I40" i="46" s="1"/>
  <c r="BG15" i="82"/>
  <c r="BJ15" s="1"/>
  <c r="BL15" s="1"/>
  <c r="BO15" i="78"/>
  <c r="BR15" s="1"/>
  <c r="BT15" s="1"/>
  <c r="BU15" s="1"/>
  <c r="BT50" i="4" l="1"/>
  <c r="I30" i="201"/>
  <c r="BN51" i="4"/>
  <c r="BR51" s="1"/>
  <c r="I31" i="207"/>
  <c r="AH44" i="47"/>
  <c r="AI44" s="1"/>
  <c r="I43" i="46" s="1"/>
  <c r="AI43" i="47"/>
  <c r="I42" i="46" s="1"/>
  <c r="AI42" i="47"/>
  <c r="I41" i="46" s="1"/>
  <c r="BH46" i="8"/>
  <c r="BH48"/>
  <c r="BH47"/>
  <c r="BH45"/>
  <c r="BM45"/>
  <c r="BM44"/>
  <c r="BN52" i="4" l="1"/>
  <c r="I32" i="207"/>
  <c r="BT51" i="4"/>
  <c r="I31" i="201"/>
  <c r="BN53" i="4"/>
  <c r="BN56" s="1"/>
  <c r="I33" i="207"/>
  <c r="BR53" i="4"/>
  <c r="I33" i="201" s="1"/>
  <c r="BR52" i="4"/>
  <c r="I32" i="201" s="1"/>
  <c r="BM47" i="8"/>
  <c r="BM46"/>
  <c r="I43" i="201" l="1"/>
  <c r="I38"/>
  <c r="I40"/>
  <c r="I35"/>
  <c r="I48" i="207"/>
  <c r="I43"/>
  <c r="I38"/>
  <c r="I45"/>
  <c r="I40"/>
  <c r="I35"/>
  <c r="D11" i="186"/>
  <c r="BT53" i="4"/>
  <c r="BT56" s="1"/>
  <c r="BR56"/>
  <c r="E65"/>
  <c r="E64"/>
  <c r="BT52"/>
  <c r="AB47" i="11"/>
  <c r="W47" s="1"/>
  <c r="AB48"/>
  <c r="U48" s="1"/>
  <c r="AB46"/>
  <c r="W46" s="1"/>
  <c r="E71" i="4" l="1"/>
  <c r="E70"/>
  <c r="AA48" i="11"/>
  <c r="AA46"/>
  <c r="AA47"/>
  <c r="U47"/>
  <c r="Y47"/>
  <c r="W48"/>
  <c r="Y46"/>
  <c r="U46"/>
  <c r="Y48"/>
  <c r="Y47" i="10" l="1"/>
  <c r="Y45"/>
  <c r="Y46"/>
  <c r="DE46" i="11" l="1"/>
  <c r="CX46" s="1"/>
  <c r="CW41"/>
  <c r="CW42" l="1"/>
  <c r="DE48"/>
  <c r="CX48" s="1"/>
  <c r="DE41"/>
  <c r="DB46"/>
  <c r="DB45" i="10" s="1"/>
  <c r="DD46" i="11"/>
  <c r="DE47"/>
  <c r="CZ46"/>
  <c r="DB47" l="1"/>
  <c r="DB46" i="10" s="1"/>
  <c r="CZ47" i="11"/>
  <c r="DD47"/>
  <c r="CZ41"/>
  <c r="DD41"/>
  <c r="DB41"/>
  <c r="DB40" i="10" s="1"/>
  <c r="DE49" i="11"/>
  <c r="CX49" s="1"/>
  <c r="CX47"/>
  <c r="CZ48"/>
  <c r="DD48"/>
  <c r="DB48"/>
  <c r="DB47" i="10" s="1"/>
  <c r="CW43" i="11"/>
  <c r="DE42"/>
  <c r="CX41"/>
  <c r="CZ42" l="1"/>
  <c r="DD42"/>
  <c r="DB42"/>
  <c r="DB41" i="10" s="1"/>
  <c r="CX42" i="11"/>
  <c r="DE43"/>
  <c r="CX43" s="1"/>
  <c r="CW44"/>
  <c r="CZ49"/>
  <c r="DD49"/>
  <c r="DB49"/>
  <c r="DB48" i="10" s="1"/>
  <c r="DE44" i="11" l="1"/>
  <c r="CZ43"/>
  <c r="DD43"/>
  <c r="DB43"/>
  <c r="DB42" i="10" s="1"/>
  <c r="CZ44" i="11" l="1"/>
  <c r="DB44"/>
  <c r="DB43" i="10" s="1"/>
  <c r="DD44" i="11"/>
  <c r="CX44"/>
  <c r="DN45" l="1"/>
  <c r="DI45" s="1"/>
  <c r="DM45" l="1"/>
  <c r="DN46"/>
  <c r="DG46" s="1"/>
  <c r="DK45"/>
  <c r="DK44" i="10" s="1"/>
  <c r="DG45" i="11"/>
  <c r="DK46" l="1"/>
  <c r="DK45" i="10" s="1"/>
  <c r="DM46" i="11"/>
  <c r="DI46"/>
  <c r="DN47"/>
  <c r="DG47" s="1"/>
  <c r="DN48" l="1"/>
  <c r="DG48" s="1"/>
  <c r="DI47"/>
  <c r="DK47"/>
  <c r="DK46" i="10" s="1"/>
  <c r="DM47" i="11"/>
  <c r="DI48" l="1"/>
  <c r="DK48"/>
  <c r="DK47" i="10" s="1"/>
  <c r="DM48" i="11"/>
  <c r="C52" i="75"/>
  <c r="C53" s="1"/>
  <c r="C54" s="1"/>
  <c r="J52"/>
  <c r="J53" s="1"/>
  <c r="J54" s="1"/>
  <c r="T52"/>
  <c r="T53" s="1"/>
  <c r="T54" s="1"/>
  <c r="K52"/>
  <c r="K53" s="1"/>
  <c r="K54" s="1"/>
  <c r="M52"/>
  <c r="M53" s="1"/>
  <c r="M54" s="1"/>
  <c r="O52"/>
  <c r="O53" s="1"/>
  <c r="O54" s="1"/>
  <c r="Q52"/>
  <c r="Q53" s="1"/>
  <c r="Q54" s="1"/>
  <c r="J50"/>
  <c r="T50"/>
  <c r="C50"/>
  <c r="K50"/>
  <c r="M50"/>
  <c r="O50"/>
  <c r="Q50"/>
  <c r="B52"/>
  <c r="B32" i="226" s="1"/>
  <c r="U52" i="75"/>
  <c r="N32" i="226" s="1"/>
  <c r="F52" i="75"/>
  <c r="E32" i="226" s="1"/>
  <c r="P52" i="75"/>
  <c r="K32" i="226" s="1"/>
  <c r="R52" i="75"/>
  <c r="L32" i="226" s="1"/>
  <c r="S52" i="75"/>
  <c r="M32" i="226" s="1"/>
  <c r="L52" i="75"/>
  <c r="I32" i="226" s="1"/>
  <c r="D52" i="75"/>
  <c r="C32" i="226" s="1"/>
  <c r="AR51" i="6"/>
  <c r="H52" i="75"/>
  <c r="G32" i="226" s="1"/>
  <c r="AC51" i="6"/>
  <c r="S51"/>
  <c r="V52" i="75"/>
  <c r="O32" i="226" s="1"/>
  <c r="BQ51" i="6"/>
  <c r="BG51"/>
  <c r="BB51"/>
  <c r="AW51"/>
  <c r="I52" i="75"/>
  <c r="H32" i="226" s="1"/>
  <c r="AH51" i="6"/>
  <c r="N51"/>
  <c r="I51"/>
  <c r="BL51"/>
  <c r="AM51"/>
  <c r="X51"/>
  <c r="D51"/>
  <c r="E52" i="75"/>
  <c r="D32" i="226" s="1"/>
  <c r="N52" i="75"/>
  <c r="J32" i="226" s="1"/>
  <c r="G52" i="75"/>
  <c r="F32" i="226" s="1"/>
  <c r="S50" i="75"/>
  <c r="D50"/>
  <c r="V50"/>
  <c r="N50"/>
  <c r="L50"/>
  <c r="G50"/>
  <c r="I50"/>
  <c r="R50"/>
  <c r="P50"/>
  <c r="U50"/>
  <c r="E50"/>
  <c r="H50"/>
  <c r="F50"/>
  <c r="B50"/>
  <c r="S50" i="6" l="1"/>
  <c r="E30" i="226"/>
  <c r="BG50" i="6"/>
  <c r="M30" i="226"/>
  <c r="BL50" i="6"/>
  <c r="N30" i="226"/>
  <c r="I50" i="6"/>
  <c r="C30" i="226"/>
  <c r="AC50" i="6"/>
  <c r="G30" i="226"/>
  <c r="BB50" i="6"/>
  <c r="L30" i="226"/>
  <c r="AR50" i="6"/>
  <c r="J30" i="226"/>
  <c r="AW50" i="6"/>
  <c r="K30" i="226"/>
  <c r="AM50" i="6"/>
  <c r="I30" i="226"/>
  <c r="D50" i="6"/>
  <c r="B30" i="226"/>
  <c r="X50" i="6"/>
  <c r="F30" i="226"/>
  <c r="N50" i="6"/>
  <c r="D30" i="226"/>
  <c r="AH50" i="6"/>
  <c r="H30" i="226"/>
  <c r="BQ50" i="6"/>
  <c r="O30" i="226"/>
  <c r="D52" i="6"/>
  <c r="B53" i="75"/>
  <c r="B33" i="226" s="1"/>
  <c r="N52" i="6"/>
  <c r="E53" i="75"/>
  <c r="D33" i="226" s="1"/>
  <c r="I52" i="6"/>
  <c r="D53" i="75"/>
  <c r="C33" i="226" s="1"/>
  <c r="AW52" i="6"/>
  <c r="P53" i="75"/>
  <c r="K33" i="226" s="1"/>
  <c r="BQ52" i="6"/>
  <c r="V53" i="75"/>
  <c r="O33" i="226" s="1"/>
  <c r="BB52" i="6"/>
  <c r="R53" i="75"/>
  <c r="L33" i="226" s="1"/>
  <c r="AH52" i="6"/>
  <c r="I53" i="75"/>
  <c r="H33" i="226" s="1"/>
  <c r="AC52" i="6"/>
  <c r="H53" i="75"/>
  <c r="G33" i="226" s="1"/>
  <c r="BG52" i="6"/>
  <c r="S53" i="75"/>
  <c r="M33" i="226" s="1"/>
  <c r="BL52" i="6"/>
  <c r="U53" i="75"/>
  <c r="N33" i="226" s="1"/>
  <c r="X52" i="6"/>
  <c r="G53" i="75"/>
  <c r="F33" i="226" s="1"/>
  <c r="AR52" i="6"/>
  <c r="N53" i="75"/>
  <c r="J33" i="226" s="1"/>
  <c r="AM52" i="6"/>
  <c r="L53" i="75"/>
  <c r="I33" i="226" s="1"/>
  <c r="S52" i="6"/>
  <c r="F53" i="75"/>
  <c r="E33" i="226" s="1"/>
  <c r="I48" l="1"/>
  <c r="I45"/>
  <c r="I43"/>
  <c r="I38"/>
  <c r="I35"/>
  <c r="I40"/>
  <c r="M48"/>
  <c r="M45"/>
  <c r="M43"/>
  <c r="M40"/>
  <c r="M38"/>
  <c r="M35"/>
  <c r="O43"/>
  <c r="O35"/>
  <c r="O38"/>
  <c r="O48"/>
  <c r="O40"/>
  <c r="O45"/>
  <c r="B45"/>
  <c r="B35"/>
  <c r="B43"/>
  <c r="B38"/>
  <c r="B40"/>
  <c r="B48"/>
  <c r="F45"/>
  <c r="F35"/>
  <c r="F43"/>
  <c r="F48"/>
  <c r="F38"/>
  <c r="F40"/>
  <c r="H40"/>
  <c r="H48"/>
  <c r="H38"/>
  <c r="H35"/>
  <c r="H43"/>
  <c r="H45"/>
  <c r="C43"/>
  <c r="C35"/>
  <c r="C38"/>
  <c r="C45"/>
  <c r="C48"/>
  <c r="C40"/>
  <c r="E48"/>
  <c r="E45"/>
  <c r="E43"/>
  <c r="E40"/>
  <c r="E38"/>
  <c r="E35"/>
  <c r="J45"/>
  <c r="J35"/>
  <c r="J43"/>
  <c r="J38"/>
  <c r="J48"/>
  <c r="J40"/>
  <c r="N45"/>
  <c r="N35"/>
  <c r="N43"/>
  <c r="N48"/>
  <c r="N38"/>
  <c r="N40"/>
  <c r="G43"/>
  <c r="G35"/>
  <c r="G38"/>
  <c r="G45"/>
  <c r="G40"/>
  <c r="G48"/>
  <c r="L40"/>
  <c r="L48"/>
  <c r="L38"/>
  <c r="L43"/>
  <c r="L45"/>
  <c r="L35"/>
  <c r="K43"/>
  <c r="K35"/>
  <c r="K38"/>
  <c r="K45"/>
  <c r="K40"/>
  <c r="K48"/>
  <c r="D40"/>
  <c r="D48"/>
  <c r="D38"/>
  <c r="D43"/>
  <c r="D45"/>
  <c r="D35"/>
  <c r="AM53" i="6"/>
  <c r="AM58" s="1"/>
  <c r="L54" i="75"/>
  <c r="X53" i="6"/>
  <c r="G54" i="75"/>
  <c r="BG53" i="6"/>
  <c r="BG58" s="1"/>
  <c r="S54" i="75"/>
  <c r="AH53" i="6"/>
  <c r="AH58" s="1"/>
  <c r="I54" i="75"/>
  <c r="BQ53" i="6"/>
  <c r="BQ56" s="1"/>
  <c r="V54" i="75"/>
  <c r="D54"/>
  <c r="I53" i="6"/>
  <c r="B54" i="75"/>
  <c r="D53" i="6"/>
  <c r="K63" s="1"/>
  <c r="K65" s="1"/>
  <c r="K68" s="1"/>
  <c r="S53"/>
  <c r="F54" i="75"/>
  <c r="AR53" i="6"/>
  <c r="AR56" s="1"/>
  <c r="N54" i="75"/>
  <c r="BL53" i="6"/>
  <c r="BL58" s="1"/>
  <c r="U54" i="75"/>
  <c r="AC53" i="6"/>
  <c r="AC56" s="1"/>
  <c r="H54" i="75"/>
  <c r="BB53" i="6"/>
  <c r="BB58" s="1"/>
  <c r="R54" i="75"/>
  <c r="AW53" i="6"/>
  <c r="AW56" s="1"/>
  <c r="P54" i="75"/>
  <c r="E54"/>
  <c r="N53" i="6"/>
  <c r="X58"/>
  <c r="X56"/>
  <c r="S58"/>
  <c r="S56"/>
  <c r="BB56" l="1"/>
  <c r="AH56"/>
  <c r="BL56"/>
  <c r="K62"/>
  <c r="K64" s="1"/>
  <c r="K67" s="1"/>
  <c r="K69" s="1"/>
  <c r="N56"/>
  <c r="N58"/>
  <c r="I58"/>
  <c r="I56"/>
  <c r="AW58"/>
  <c r="AR58"/>
  <c r="BG56"/>
  <c r="D58"/>
  <c r="D56"/>
  <c r="AC58"/>
  <c r="BQ58"/>
  <c r="AM56"/>
  <c r="K72"/>
  <c r="K71" l="1"/>
  <c r="K73" s="1"/>
  <c r="K74" s="1"/>
  <c r="K76" s="1"/>
  <c r="K77" l="1"/>
  <c r="K78" s="1"/>
  <c r="AI24" l="1"/>
  <c r="AJ24" s="1"/>
  <c r="AS32"/>
  <c r="AT32" s="1"/>
  <c r="J46"/>
  <c r="K46" s="1"/>
  <c r="BR42"/>
  <c r="BS42" s="1"/>
  <c r="T47"/>
  <c r="U47" s="1"/>
  <c r="E34"/>
  <c r="F34" s="1"/>
  <c r="Y45"/>
  <c r="Z45" s="1"/>
  <c r="BC52"/>
  <c r="E32"/>
  <c r="F32" s="1"/>
  <c r="AS46"/>
  <c r="AT46" s="1"/>
  <c r="T45"/>
  <c r="U45" s="1"/>
  <c r="AI29"/>
  <c r="AJ29" s="1"/>
  <c r="BR44"/>
  <c r="BS44" s="1"/>
  <c r="Y24"/>
  <c r="Z24" s="1"/>
  <c r="Y53"/>
  <c r="Y58" s="1"/>
  <c r="AI38"/>
  <c r="AJ38" s="1"/>
  <c r="H18" i="227" s="1"/>
  <c r="J53" i="6"/>
  <c r="Y39"/>
  <c r="Z39" s="1"/>
  <c r="O40"/>
  <c r="P40" s="1"/>
  <c r="AX44"/>
  <c r="AY44" s="1"/>
  <c r="K24" i="227" s="1"/>
  <c r="T44" i="6"/>
  <c r="U44" s="1"/>
  <c r="AS34"/>
  <c r="AT34" s="1"/>
  <c r="Y46"/>
  <c r="Z46" s="1"/>
  <c r="BR29"/>
  <c r="BS29" s="1"/>
  <c r="O9" i="227" s="1"/>
  <c r="O29" i="6"/>
  <c r="P29" s="1"/>
  <c r="AX52"/>
  <c r="AX53"/>
  <c r="AI44"/>
  <c r="AJ44" s="1"/>
  <c r="H24" i="227" s="1"/>
  <c r="J37" i="6"/>
  <c r="K37" s="1"/>
  <c r="C17" i="227" s="1"/>
  <c r="AS44" i="6"/>
  <c r="AT44" s="1"/>
  <c r="BR33"/>
  <c r="BS33" s="1"/>
  <c r="J45"/>
  <c r="K45" s="1"/>
  <c r="C25" i="227" s="1"/>
  <c r="BM45" i="6"/>
  <c r="BN45" s="1"/>
  <c r="N25" i="227" s="1"/>
  <c r="BM35" i="6"/>
  <c r="BN35" s="1"/>
  <c r="J51"/>
  <c r="K51" s="1"/>
  <c r="BM30"/>
  <c r="BN30" s="1"/>
  <c r="N10" i="227" s="1"/>
  <c r="BC43" i="6"/>
  <c r="BD43" s="1"/>
  <c r="L23" i="227" s="1"/>
  <c r="J38" i="6"/>
  <c r="K38" s="1"/>
  <c r="AN35"/>
  <c r="AO35" s="1"/>
  <c r="O41"/>
  <c r="P41" s="1"/>
  <c r="D21" i="227" s="1"/>
  <c r="T24" i="6"/>
  <c r="U24" s="1"/>
  <c r="E4" i="227" s="1"/>
  <c r="BH28" i="6"/>
  <c r="BI28" s="1"/>
  <c r="BH38"/>
  <c r="BI38" s="1"/>
  <c r="AD38"/>
  <c r="AE38" s="1"/>
  <c r="G18" i="227" s="1"/>
  <c r="T35" i="6"/>
  <c r="U35" s="1"/>
  <c r="BM39"/>
  <c r="BN39" s="1"/>
  <c r="O46"/>
  <c r="P46" s="1"/>
  <c r="AN52"/>
  <c r="AO52" s="1"/>
  <c r="BM53"/>
  <c r="BC34"/>
  <c r="BD34" s="1"/>
  <c r="BM26"/>
  <c r="BN26" s="1"/>
  <c r="BM41"/>
  <c r="BN41" s="1"/>
  <c r="N21" i="227" s="1"/>
  <c r="BC27" i="6"/>
  <c r="BD27" s="1"/>
  <c r="L7" i="227" s="1"/>
  <c r="E27" i="6"/>
  <c r="F27" s="1"/>
  <c r="J50"/>
  <c r="K50" s="1"/>
  <c r="O34"/>
  <c r="P34" s="1"/>
  <c r="D14" i="227" s="1"/>
  <c r="BH40" i="6"/>
  <c r="BI40" s="1"/>
  <c r="M20" i="227" s="1"/>
  <c r="BC37" i="6"/>
  <c r="BD37" s="1"/>
  <c r="BH33"/>
  <c r="BI33" s="1"/>
  <c r="O38"/>
  <c r="P38" s="1"/>
  <c r="D18" i="227" s="1"/>
  <c r="Y41" i="6"/>
  <c r="Z41" s="1"/>
  <c r="F21" i="227" s="1"/>
  <c r="BR45" i="6"/>
  <c r="BS45" s="1"/>
  <c r="BR36"/>
  <c r="BS36" s="1"/>
  <c r="CW28" i="10"/>
  <c r="DA28" s="1"/>
  <c r="M8" i="227"/>
  <c r="AL39" i="10"/>
  <c r="F19" i="227"/>
  <c r="T40" i="10"/>
  <c r="X40" s="1"/>
  <c r="D20" i="227"/>
  <c r="BV44" i="10"/>
  <c r="J24" i="227"/>
  <c r="CW38" i="10"/>
  <c r="DA38" s="1"/>
  <c r="M18" i="227"/>
  <c r="DO33" i="10"/>
  <c r="DS33" s="1"/>
  <c r="O13" i="227"/>
  <c r="CE44" i="10"/>
  <c r="CI44" s="1"/>
  <c r="AC44"/>
  <c r="E24" i="227"/>
  <c r="AU38" i="10"/>
  <c r="DF35"/>
  <c r="DJ35" s="1"/>
  <c r="N15" i="227"/>
  <c r="BV34" i="10"/>
  <c r="J14" i="227"/>
  <c r="K51" i="10"/>
  <c r="C31" i="227"/>
  <c r="AC35" i="10"/>
  <c r="E15" i="227"/>
  <c r="AL46" i="10"/>
  <c r="F26" i="227"/>
  <c r="DF39" i="10"/>
  <c r="DJ39" s="1"/>
  <c r="N19" i="227"/>
  <c r="K38" i="10"/>
  <c r="C18" i="227"/>
  <c r="DO29" i="10"/>
  <c r="DS29" s="1"/>
  <c r="BM35"/>
  <c r="I15" i="227"/>
  <c r="T29" i="10"/>
  <c r="X29" s="1"/>
  <c r="D9" i="227"/>
  <c r="T46" i="10"/>
  <c r="X46" s="1"/>
  <c r="D26" i="227"/>
  <c r="BD24" i="10"/>
  <c r="BH24" s="1"/>
  <c r="H4" i="227"/>
  <c r="AL45" i="10"/>
  <c r="F25" i="227"/>
  <c r="CN34" i="10"/>
  <c r="L14" i="227"/>
  <c r="AL24" i="10"/>
  <c r="F4" i="227"/>
  <c r="DF26" i="10"/>
  <c r="DJ26" s="1"/>
  <c r="N6" i="227"/>
  <c r="B34" i="10"/>
  <c r="F34" s="1"/>
  <c r="B14" i="227"/>
  <c r="DO44" i="10"/>
  <c r="DS44" s="1"/>
  <c r="O24" i="227"/>
  <c r="AC47" i="10"/>
  <c r="E27" i="227"/>
  <c r="B27" i="10"/>
  <c r="F27" s="1"/>
  <c r="B7" i="227"/>
  <c r="BD29" i="10"/>
  <c r="BH29" s="1"/>
  <c r="H9" i="227"/>
  <c r="K50" i="10"/>
  <c r="C30" i="227"/>
  <c r="DO42" i="10"/>
  <c r="DS42" s="1"/>
  <c r="O22" i="227"/>
  <c r="AC45" i="10"/>
  <c r="E25" i="227"/>
  <c r="K46" i="10"/>
  <c r="C26" i="227"/>
  <c r="CN37" i="10"/>
  <c r="L17" i="227"/>
  <c r="BV46" i="10"/>
  <c r="J26" i="227"/>
  <c r="CW33" i="10"/>
  <c r="DA33" s="1"/>
  <c r="M13" i="227"/>
  <c r="BV32" i="10"/>
  <c r="J12" i="227"/>
  <c r="B32" i="10"/>
  <c r="F32" s="1"/>
  <c r="B12" i="227"/>
  <c r="BD38" i="10"/>
  <c r="BH38" s="1"/>
  <c r="DO45"/>
  <c r="DS45" s="1"/>
  <c r="O25" i="227"/>
  <c r="DO36" i="10"/>
  <c r="DS36" s="1"/>
  <c r="O16" i="227"/>
  <c r="O52" i="6"/>
  <c r="P52" s="1"/>
  <c r="E53"/>
  <c r="AS53"/>
  <c r="Y25"/>
  <c r="Z25" s="1"/>
  <c r="AN27"/>
  <c r="AO27" s="1"/>
  <c r="AS40"/>
  <c r="AT40" s="1"/>
  <c r="AS36"/>
  <c r="AT36" s="1"/>
  <c r="AX34"/>
  <c r="AY34" s="1"/>
  <c r="T46"/>
  <c r="U46" s="1"/>
  <c r="AS28"/>
  <c r="AT28" s="1"/>
  <c r="AN30"/>
  <c r="AO30" s="1"/>
  <c r="O35"/>
  <c r="P35" s="1"/>
  <c r="Y44"/>
  <c r="Z44" s="1"/>
  <c r="BH46"/>
  <c r="BI46" s="1"/>
  <c r="E43"/>
  <c r="F43" s="1"/>
  <c r="O51"/>
  <c r="P51" s="1"/>
  <c r="J32"/>
  <c r="K32" s="1"/>
  <c r="AN42"/>
  <c r="AO42" s="1"/>
  <c r="O45"/>
  <c r="P45" s="1"/>
  <c r="T43"/>
  <c r="U43" s="1"/>
  <c r="AI40"/>
  <c r="AJ40" s="1"/>
  <c r="Y29"/>
  <c r="Z29" s="1"/>
  <c r="AS35"/>
  <c r="AT35" s="1"/>
  <c r="BR30"/>
  <c r="BS30" s="1"/>
  <c r="AN33"/>
  <c r="AO33" s="1"/>
  <c r="T40"/>
  <c r="U40" s="1"/>
  <c r="E46"/>
  <c r="F46" s="1"/>
  <c r="BM38"/>
  <c r="BN38" s="1"/>
  <c r="AX40"/>
  <c r="AY40" s="1"/>
  <c r="O50"/>
  <c r="P50" s="1"/>
  <c r="BM51"/>
  <c r="BN51" s="1"/>
  <c r="Y52"/>
  <c r="J52"/>
  <c r="AD53"/>
  <c r="AE53" s="1"/>
  <c r="G33" i="227" s="1"/>
  <c r="BR53" i="6"/>
  <c r="BS53" s="1"/>
  <c r="O33" i="227" s="1"/>
  <c r="T30" i="6"/>
  <c r="U30" s="1"/>
  <c r="J26"/>
  <c r="K26" s="1"/>
  <c r="BC47"/>
  <c r="BD47" s="1"/>
  <c r="BM34"/>
  <c r="BN34" s="1"/>
  <c r="BC39"/>
  <c r="BD39" s="1"/>
  <c r="AN24"/>
  <c r="AO24" s="1"/>
  <c r="BH25"/>
  <c r="BI25" s="1"/>
  <c r="BR34"/>
  <c r="BS34" s="1"/>
  <c r="BR27"/>
  <c r="BS27" s="1"/>
  <c r="BM29"/>
  <c r="BN29" s="1"/>
  <c r="AN51"/>
  <c r="AO51" s="1"/>
  <c r="AX51"/>
  <c r="AY51" s="1"/>
  <c r="E30"/>
  <c r="F30" s="1"/>
  <c r="J44"/>
  <c r="K44" s="1"/>
  <c r="O32"/>
  <c r="P32" s="1"/>
  <c r="BH50"/>
  <c r="BI50" s="1"/>
  <c r="AN34"/>
  <c r="AO34" s="1"/>
  <c r="J30"/>
  <c r="K30" s="1"/>
  <c r="AS30"/>
  <c r="AT30" s="1"/>
  <c r="E45"/>
  <c r="F45" s="1"/>
  <c r="AI48"/>
  <c r="AJ48" s="1"/>
  <c r="BC44"/>
  <c r="BD44" s="1"/>
  <c r="BM49"/>
  <c r="BN49" s="1"/>
  <c r="T34"/>
  <c r="U34" s="1"/>
  <c r="AX45"/>
  <c r="AY45" s="1"/>
  <c r="AI36"/>
  <c r="AJ36" s="1"/>
  <c r="AI49"/>
  <c r="AJ49" s="1"/>
  <c r="BR50"/>
  <c r="BS50" s="1"/>
  <c r="BM50"/>
  <c r="BN50" s="1"/>
  <c r="BM44"/>
  <c r="BN44" s="1"/>
  <c r="AS31"/>
  <c r="AT31" s="1"/>
  <c r="BH52"/>
  <c r="E52"/>
  <c r="F52" s="1"/>
  <c r="T53"/>
  <c r="U53" s="1"/>
  <c r="E33" i="227" s="1"/>
  <c r="AN53" i="6"/>
  <c r="BH53"/>
  <c r="T28"/>
  <c r="U28" s="1"/>
  <c r="AS24"/>
  <c r="AT24" s="1"/>
  <c r="Y26"/>
  <c r="Z26" s="1"/>
  <c r="O39"/>
  <c r="P39" s="1"/>
  <c r="J39"/>
  <c r="K39" s="1"/>
  <c r="BC24"/>
  <c r="BD24" s="1"/>
  <c r="Y35"/>
  <c r="Z35" s="1"/>
  <c r="AI47"/>
  <c r="AJ47" s="1"/>
  <c r="J43"/>
  <c r="K43" s="1"/>
  <c r="AI26"/>
  <c r="AJ26" s="1"/>
  <c r="O44"/>
  <c r="P44" s="1"/>
  <c r="AX37"/>
  <c r="AY37" s="1"/>
  <c r="AN25"/>
  <c r="AO25" s="1"/>
  <c r="AN36"/>
  <c r="AO36" s="1"/>
  <c r="E29"/>
  <c r="F29" s="1"/>
  <c r="AD25"/>
  <c r="AE25" s="1"/>
  <c r="Y33"/>
  <c r="Z33" s="1"/>
  <c r="E31"/>
  <c r="F31" s="1"/>
  <c r="E24"/>
  <c r="F24" s="1"/>
  <c r="O37"/>
  <c r="P37" s="1"/>
  <c r="E41"/>
  <c r="F41" s="1"/>
  <c r="BM24"/>
  <c r="BN24" s="1"/>
  <c r="BR25"/>
  <c r="BS25" s="1"/>
  <c r="BH51"/>
  <c r="BI51" s="1"/>
  <c r="BH42"/>
  <c r="BI42" s="1"/>
  <c r="BC51"/>
  <c r="BD51" s="1"/>
  <c r="AX31"/>
  <c r="AY31" s="1"/>
  <c r="T31"/>
  <c r="U31" s="1"/>
  <c r="J47"/>
  <c r="K47" s="1"/>
  <c r="AI32"/>
  <c r="AJ32" s="1"/>
  <c r="E25"/>
  <c r="F25" s="1"/>
  <c r="BR26"/>
  <c r="BS26" s="1"/>
  <c r="AX28"/>
  <c r="AY28" s="1"/>
  <c r="AN46"/>
  <c r="AO46" s="1"/>
  <c r="J42"/>
  <c r="K42" s="1"/>
  <c r="Y36"/>
  <c r="Z36" s="1"/>
  <c r="BC35"/>
  <c r="BD35" s="1"/>
  <c r="J36"/>
  <c r="K36" s="1"/>
  <c r="J29"/>
  <c r="K29" s="1"/>
  <c r="AN31"/>
  <c r="AO31" s="1"/>
  <c r="AI31"/>
  <c r="AJ31" s="1"/>
  <c r="E39"/>
  <c r="F39" s="1"/>
  <c r="BH27"/>
  <c r="BI27" s="1"/>
  <c r="AD48"/>
  <c r="AE48" s="1"/>
  <c r="BM27"/>
  <c r="BN27" s="1"/>
  <c r="AN38"/>
  <c r="AO38" s="1"/>
  <c r="BR46"/>
  <c r="BS46" s="1"/>
  <c r="AD30"/>
  <c r="AE30" s="1"/>
  <c r="AI27"/>
  <c r="AJ27" s="1"/>
  <c r="AN48"/>
  <c r="AO48" s="1"/>
  <c r="AI34"/>
  <c r="AJ34" s="1"/>
  <c r="BR31"/>
  <c r="BS31" s="1"/>
  <c r="BC26"/>
  <c r="BD26" s="1"/>
  <c r="T42"/>
  <c r="U42" s="1"/>
  <c r="O43"/>
  <c r="P43" s="1"/>
  <c r="AS25"/>
  <c r="AT25" s="1"/>
  <c r="AD51"/>
  <c r="AE51" s="1"/>
  <c r="BH48"/>
  <c r="BI48" s="1"/>
  <c r="AN50"/>
  <c r="AO50" s="1"/>
  <c r="AD47"/>
  <c r="AE47" s="1"/>
  <c r="AX25"/>
  <c r="AY25" s="1"/>
  <c r="AI45"/>
  <c r="AJ45" s="1"/>
  <c r="AI52"/>
  <c r="T52"/>
  <c r="U52" s="1"/>
  <c r="AS52"/>
  <c r="AT52" s="1"/>
  <c r="BR52"/>
  <c r="BS52" s="1"/>
  <c r="AD52"/>
  <c r="AE52" s="1"/>
  <c r="O53"/>
  <c r="AI53"/>
  <c r="AI58" s="1"/>
  <c r="BC53"/>
  <c r="BD53" s="1"/>
  <c r="L33" i="227" s="1"/>
  <c r="AD36" i="6"/>
  <c r="AE36" s="1"/>
  <c r="AD29"/>
  <c r="AE29" s="1"/>
  <c r="Y43"/>
  <c r="Z43" s="1"/>
  <c r="Y48"/>
  <c r="Z48" s="1"/>
  <c r="AD33"/>
  <c r="AE33" s="1"/>
  <c r="T25"/>
  <c r="U25" s="1"/>
  <c r="AX30"/>
  <c r="AY30" s="1"/>
  <c r="AD42"/>
  <c r="AE42" s="1"/>
  <c r="AX46"/>
  <c r="AY46" s="1"/>
  <c r="AI42"/>
  <c r="AJ42" s="1"/>
  <c r="BM25"/>
  <c r="BN25" s="1"/>
  <c r="AN49"/>
  <c r="AO49" s="1"/>
  <c r="BC31"/>
  <c r="BD31" s="1"/>
  <c r="Y49"/>
  <c r="Z49" s="1"/>
  <c r="O36"/>
  <c r="P36" s="1"/>
  <c r="Y28"/>
  <c r="Z28" s="1"/>
  <c r="T26"/>
  <c r="U26" s="1"/>
  <c r="J31"/>
  <c r="K31" s="1"/>
  <c r="BR47"/>
  <c r="BS47" s="1"/>
  <c r="AX48"/>
  <c r="AY48" s="1"/>
  <c r="AS33"/>
  <c r="AT33" s="1"/>
  <c r="O47"/>
  <c r="P47" s="1"/>
  <c r="Y51"/>
  <c r="Z51" s="1"/>
  <c r="O26"/>
  <c r="P26" s="1"/>
  <c r="AD43"/>
  <c r="AE43" s="1"/>
  <c r="AX26"/>
  <c r="AY26" s="1"/>
  <c r="BM33"/>
  <c r="BN33" s="1"/>
  <c r="AX35"/>
  <c r="AY35" s="1"/>
  <c r="BM47"/>
  <c r="BN47" s="1"/>
  <c r="AD50"/>
  <c r="AE50" s="1"/>
  <c r="Y47"/>
  <c r="Z47" s="1"/>
  <c r="J48"/>
  <c r="K48" s="1"/>
  <c r="AN44"/>
  <c r="AO44" s="1"/>
  <c r="Y34"/>
  <c r="Z34" s="1"/>
  <c r="BC42"/>
  <c r="BD42" s="1"/>
  <c r="AN40"/>
  <c r="AO40" s="1"/>
  <c r="AI37"/>
  <c r="AJ37" s="1"/>
  <c r="BH32"/>
  <c r="BI32" s="1"/>
  <c r="E49"/>
  <c r="F49" s="1"/>
  <c r="AS49"/>
  <c r="AT49" s="1"/>
  <c r="BC36"/>
  <c r="BD36" s="1"/>
  <c r="Y30"/>
  <c r="Z30" s="1"/>
  <c r="AD45"/>
  <c r="AE45" s="1"/>
  <c r="BC49"/>
  <c r="BD49" s="1"/>
  <c r="BH29"/>
  <c r="BI29" s="1"/>
  <c r="T39"/>
  <c r="U39" s="1"/>
  <c r="BM31"/>
  <c r="BN31" s="1"/>
  <c r="E40"/>
  <c r="F40" s="1"/>
  <c r="AD39"/>
  <c r="AE39" s="1"/>
  <c r="AI35"/>
  <c r="AJ35" s="1"/>
  <c r="BM46"/>
  <c r="BN46" s="1"/>
  <c r="BR35"/>
  <c r="BS35" s="1"/>
  <c r="AS50"/>
  <c r="AT50" s="1"/>
  <c r="AD44"/>
  <c r="AE44" s="1"/>
  <c r="AX42"/>
  <c r="AY42" s="1"/>
  <c r="BR38"/>
  <c r="BS38" s="1"/>
  <c r="AN32"/>
  <c r="AO32" s="1"/>
  <c r="BM40"/>
  <c r="BN40" s="1"/>
  <c r="AX47"/>
  <c r="AY47" s="1"/>
  <c r="BC48"/>
  <c r="BD48" s="1"/>
  <c r="AD40"/>
  <c r="AE40" s="1"/>
  <c r="O48"/>
  <c r="P48" s="1"/>
  <c r="BH49"/>
  <c r="BI49" s="1"/>
  <c r="AD37"/>
  <c r="AE37" s="1"/>
  <c r="AX41"/>
  <c r="AY41" s="1"/>
  <c r="AD35"/>
  <c r="AE35" s="1"/>
  <c r="BC38"/>
  <c r="BD38" s="1"/>
  <c r="BR49"/>
  <c r="BS49" s="1"/>
  <c r="AD27"/>
  <c r="AE27" s="1"/>
  <c r="BH41"/>
  <c r="BI41" s="1"/>
  <c r="BC40"/>
  <c r="BD40" s="1"/>
  <c r="E26"/>
  <c r="F26" s="1"/>
  <c r="AS37"/>
  <c r="AT37" s="1"/>
  <c r="AS47"/>
  <c r="AT47" s="1"/>
  <c r="T33"/>
  <c r="U33" s="1"/>
  <c r="J49"/>
  <c r="K49" s="1"/>
  <c r="AI46"/>
  <c r="AJ46" s="1"/>
  <c r="Y31"/>
  <c r="Z31" s="1"/>
  <c r="T37"/>
  <c r="U37" s="1"/>
  <c r="AD28"/>
  <c r="AE28" s="1"/>
  <c r="BH44"/>
  <c r="BI44" s="1"/>
  <c r="T50"/>
  <c r="U50" s="1"/>
  <c r="BC50"/>
  <c r="BD50" s="1"/>
  <c r="T51"/>
  <c r="U51" s="1"/>
  <c r="J24"/>
  <c r="K24" s="1"/>
  <c r="AN47"/>
  <c r="AO47" s="1"/>
  <c r="AS48"/>
  <c r="AT48" s="1"/>
  <c r="AD46"/>
  <c r="AE46" s="1"/>
  <c r="AD31"/>
  <c r="AE31" s="1"/>
  <c r="E42"/>
  <c r="F42" s="1"/>
  <c r="AD24"/>
  <c r="AE24" s="1"/>
  <c r="E47"/>
  <c r="F47" s="1"/>
  <c r="O27"/>
  <c r="P27" s="1"/>
  <c r="AI41"/>
  <c r="AJ41" s="1"/>
  <c r="BM52"/>
  <c r="BN52" s="1"/>
  <c r="J25"/>
  <c r="K25" s="1"/>
  <c r="AS41"/>
  <c r="AT41" s="1"/>
  <c r="BC46"/>
  <c r="BD46" s="1"/>
  <c r="BC41"/>
  <c r="BD41" s="1"/>
  <c r="AS39"/>
  <c r="AT39" s="1"/>
  <c r="T49"/>
  <c r="U49" s="1"/>
  <c r="Y38"/>
  <c r="Z38" s="1"/>
  <c r="BR48"/>
  <c r="BS48" s="1"/>
  <c r="O31"/>
  <c r="P31" s="1"/>
  <c r="E28"/>
  <c r="F28" s="1"/>
  <c r="BC30"/>
  <c r="BD30" s="1"/>
  <c r="O28"/>
  <c r="P28" s="1"/>
  <c r="AX39"/>
  <c r="AY39" s="1"/>
  <c r="BH30"/>
  <c r="BI30" s="1"/>
  <c r="BH34"/>
  <c r="BI34" s="1"/>
  <c r="T48"/>
  <c r="U48" s="1"/>
  <c r="J27"/>
  <c r="K27" s="1"/>
  <c r="BC29"/>
  <c r="BD29" s="1"/>
  <c r="BR40"/>
  <c r="BS40" s="1"/>
  <c r="T38"/>
  <c r="U38" s="1"/>
  <c r="AS38"/>
  <c r="AT38" s="1"/>
  <c r="J33"/>
  <c r="K33" s="1"/>
  <c r="BC32"/>
  <c r="BD32" s="1"/>
  <c r="AI39"/>
  <c r="AJ39" s="1"/>
  <c r="AN37"/>
  <c r="AO37" s="1"/>
  <c r="BR28"/>
  <c r="BS28" s="1"/>
  <c r="AX43"/>
  <c r="AY43" s="1"/>
  <c r="E35"/>
  <c r="F35" s="1"/>
  <c r="AI25"/>
  <c r="AJ25" s="1"/>
  <c r="E36"/>
  <c r="F36" s="1"/>
  <c r="BR24"/>
  <c r="BS24" s="1"/>
  <c r="BH47"/>
  <c r="BI47" s="1"/>
  <c r="AX49"/>
  <c r="AY49" s="1"/>
  <c r="AI51"/>
  <c r="AJ51" s="1"/>
  <c r="BH45"/>
  <c r="BI45" s="1"/>
  <c r="AX50"/>
  <c r="AY50" s="1"/>
  <c r="AI50"/>
  <c r="AJ50" s="1"/>
  <c r="J35"/>
  <c r="K35" s="1"/>
  <c r="Y37"/>
  <c r="Z37" s="1"/>
  <c r="AN28"/>
  <c r="AO28" s="1"/>
  <c r="Y40"/>
  <c r="Z40" s="1"/>
  <c r="T32"/>
  <c r="U32" s="1"/>
  <c r="J40"/>
  <c r="K40" s="1"/>
  <c r="BC33"/>
  <c r="BD33" s="1"/>
  <c r="AS42"/>
  <c r="AT42" s="1"/>
  <c r="BR41"/>
  <c r="BS41" s="1"/>
  <c r="AS27"/>
  <c r="AT27" s="1"/>
  <c r="AN26"/>
  <c r="AO26" s="1"/>
  <c r="BC28"/>
  <c r="BD28" s="1"/>
  <c r="AD49"/>
  <c r="AE49" s="1"/>
  <c r="AD41"/>
  <c r="AE41" s="1"/>
  <c r="AD26"/>
  <c r="AE26" s="1"/>
  <c r="AD32"/>
  <c r="AE32" s="1"/>
  <c r="Y32"/>
  <c r="Z32" s="1"/>
  <c r="AD34"/>
  <c r="AE34" s="1"/>
  <c r="Y42"/>
  <c r="Z42" s="1"/>
  <c r="AN45"/>
  <c r="AO45" s="1"/>
  <c r="BM32"/>
  <c r="BN32" s="1"/>
  <c r="AN41"/>
  <c r="AO41" s="1"/>
  <c r="BM37"/>
  <c r="BN37" s="1"/>
  <c r="O33"/>
  <c r="P33" s="1"/>
  <c r="AI28"/>
  <c r="AJ28" s="1"/>
  <c r="E44"/>
  <c r="F44" s="1"/>
  <c r="BM42"/>
  <c r="BN42" s="1"/>
  <c r="BC25"/>
  <c r="BD25" s="1"/>
  <c r="E38"/>
  <c r="F38" s="1"/>
  <c r="E37"/>
  <c r="F37" s="1"/>
  <c r="AI30"/>
  <c r="AJ30" s="1"/>
  <c r="AN43"/>
  <c r="AO43" s="1"/>
  <c r="AS45"/>
  <c r="AT45" s="1"/>
  <c r="BH36"/>
  <c r="BI36" s="1"/>
  <c r="AI33"/>
  <c r="AJ33" s="1"/>
  <c r="BR37"/>
  <c r="BS37" s="1"/>
  <c r="AX38"/>
  <c r="AY38" s="1"/>
  <c r="T29"/>
  <c r="U29" s="1"/>
  <c r="AN39"/>
  <c r="AO39" s="1"/>
  <c r="O49"/>
  <c r="P49" s="1"/>
  <c r="J28"/>
  <c r="K28" s="1"/>
  <c r="Y27"/>
  <c r="Z27" s="1"/>
  <c r="O30"/>
  <c r="P30" s="1"/>
  <c r="AX29"/>
  <c r="AY29" s="1"/>
  <c r="E48"/>
  <c r="F48" s="1"/>
  <c r="BH37"/>
  <c r="BI37" s="1"/>
  <c r="T27"/>
  <c r="U27" s="1"/>
  <c r="AS26"/>
  <c r="AT26" s="1"/>
  <c r="BR32"/>
  <c r="BS32" s="1"/>
  <c r="BH26"/>
  <c r="BI26" s="1"/>
  <c r="O25"/>
  <c r="P25" s="1"/>
  <c r="BM36"/>
  <c r="BN36" s="1"/>
  <c r="AI43"/>
  <c r="AJ43" s="1"/>
  <c r="AS43"/>
  <c r="AT43" s="1"/>
  <c r="AX36"/>
  <c r="AY36" s="1"/>
  <c r="O24"/>
  <c r="P24" s="1"/>
  <c r="E51"/>
  <c r="F51" s="1"/>
  <c r="BR43"/>
  <c r="BS43" s="1"/>
  <c r="BH43"/>
  <c r="BI43" s="1"/>
  <c r="E50"/>
  <c r="F50" s="1"/>
  <c r="BR51"/>
  <c r="BS51" s="1"/>
  <c r="J41"/>
  <c r="K41" s="1"/>
  <c r="BC45"/>
  <c r="BD45" s="1"/>
  <c r="T41"/>
  <c r="U41" s="1"/>
  <c r="AS29"/>
  <c r="AT29" s="1"/>
  <c r="J34"/>
  <c r="K34" s="1"/>
  <c r="O42"/>
  <c r="P42" s="1"/>
  <c r="AX32"/>
  <c r="AY32" s="1"/>
  <c r="AN29"/>
  <c r="AO29" s="1"/>
  <c r="BH35"/>
  <c r="BI35" s="1"/>
  <c r="BM28"/>
  <c r="BN28" s="1"/>
  <c r="BR39"/>
  <c r="BS39" s="1"/>
  <c r="BH39"/>
  <c r="BI39" s="1"/>
  <c r="AX27"/>
  <c r="AY27" s="1"/>
  <c r="BH31"/>
  <c r="BI31" s="1"/>
  <c r="AX24"/>
  <c r="AY24" s="1"/>
  <c r="AS51"/>
  <c r="AT51" s="1"/>
  <c r="Y50"/>
  <c r="Z50" s="1"/>
  <c r="E33"/>
  <c r="F33" s="1"/>
  <c r="BM48"/>
  <c r="BN48" s="1"/>
  <c r="AX33"/>
  <c r="AY33" s="1"/>
  <c r="BM43"/>
  <c r="BN43" s="1"/>
  <c r="T36"/>
  <c r="U36" s="1"/>
  <c r="BH24"/>
  <c r="BI24" s="1"/>
  <c r="K53"/>
  <c r="C33" i="227" s="1"/>
  <c r="Z53" i="6"/>
  <c r="F33" i="227" s="1"/>
  <c r="AT53" i="6"/>
  <c r="J33" i="227" s="1"/>
  <c r="AY53" i="6"/>
  <c r="K33" i="227" s="1"/>
  <c r="BI53" i="6"/>
  <c r="M33" i="227" s="1"/>
  <c r="BN53" i="6"/>
  <c r="N33" i="227" s="1"/>
  <c r="Z52" i="6"/>
  <c r="BI52"/>
  <c r="BD52"/>
  <c r="AJ52"/>
  <c r="AY52"/>
  <c r="K52"/>
  <c r="AC24" i="10" l="1"/>
  <c r="AL41"/>
  <c r="T38"/>
  <c r="X38" s="1"/>
  <c r="CW40"/>
  <c r="DA40" s="1"/>
  <c r="T34"/>
  <c r="X34" s="1"/>
  <c r="CN27"/>
  <c r="DF41"/>
  <c r="DJ41" s="1"/>
  <c r="T41"/>
  <c r="X41" s="1"/>
  <c r="CN43"/>
  <c r="DF30"/>
  <c r="DJ30" s="1"/>
  <c r="DF45"/>
  <c r="DJ45" s="1"/>
  <c r="K45"/>
  <c r="K37"/>
  <c r="BD44"/>
  <c r="BH44" s="1"/>
  <c r="K52"/>
  <c r="C32" i="227"/>
  <c r="CW52" i="10"/>
  <c r="M32" i="227"/>
  <c r="J48"/>
  <c r="J43"/>
  <c r="J38"/>
  <c r="CW24" i="10"/>
  <c r="DA24" s="1"/>
  <c r="M4" i="227"/>
  <c r="DF48" i="10"/>
  <c r="DJ48" s="1"/>
  <c r="N28" i="227"/>
  <c r="CE24" i="10"/>
  <c r="CI24" s="1"/>
  <c r="K4" i="227"/>
  <c r="CW35" i="10"/>
  <c r="DA35" s="1"/>
  <c r="M15" i="227"/>
  <c r="K34" i="10"/>
  <c r="C14" i="227"/>
  <c r="K41" i="10"/>
  <c r="C21" i="227"/>
  <c r="DO43" i="10"/>
  <c r="DS43" s="1"/>
  <c r="O23" i="227"/>
  <c r="BV43" i="10"/>
  <c r="J23" i="227"/>
  <c r="CW26" i="10"/>
  <c r="DA26" s="1"/>
  <c r="M6" i="227"/>
  <c r="CW37" i="10"/>
  <c r="DA37" s="1"/>
  <c r="M17" i="227"/>
  <c r="AL27" i="10"/>
  <c r="F7" i="227"/>
  <c r="AC29" i="10"/>
  <c r="E9" i="227"/>
  <c r="DO37" i="10"/>
  <c r="DS37" s="1"/>
  <c r="O17" i="227"/>
  <c r="CW36" i="10"/>
  <c r="DA36" s="1"/>
  <c r="M16" i="227"/>
  <c r="BM43" i="10"/>
  <c r="I23" i="227"/>
  <c r="B37" i="10"/>
  <c r="F37" s="1"/>
  <c r="B17" i="227"/>
  <c r="CN25" i="10"/>
  <c r="L5" i="227"/>
  <c r="B44" i="10"/>
  <c r="F44" s="1"/>
  <c r="B24" i="227"/>
  <c r="T33" i="10"/>
  <c r="X33" s="1"/>
  <c r="D13" i="227"/>
  <c r="BM41" i="10"/>
  <c r="I21" i="227"/>
  <c r="BM45" i="10"/>
  <c r="I25" i="227"/>
  <c r="AU34" i="10"/>
  <c r="G14" i="227"/>
  <c r="AU32" i="10"/>
  <c r="G12" i="227"/>
  <c r="AU41" i="10"/>
  <c r="G21" i="227"/>
  <c r="CN28" i="10"/>
  <c r="L8" i="227"/>
  <c r="BV27" i="10"/>
  <c r="J7" i="227"/>
  <c r="BV42" i="10"/>
  <c r="J22" i="227"/>
  <c r="K40" i="10"/>
  <c r="C20" i="227"/>
  <c r="AL40" i="10"/>
  <c r="F20" i="227"/>
  <c r="AL37" i="10"/>
  <c r="F17" i="227"/>
  <c r="BD50" i="10"/>
  <c r="BH50" s="1"/>
  <c r="H30" i="227"/>
  <c r="CW45" i="10"/>
  <c r="DA45" s="1"/>
  <c r="M25" i="227"/>
  <c r="CE49" i="10"/>
  <c r="CI49" s="1"/>
  <c r="K29" i="227"/>
  <c r="DO24" i="10"/>
  <c r="DS24" s="1"/>
  <c r="O4" i="227"/>
  <c r="O40" s="1"/>
  <c r="BD25" i="10"/>
  <c r="BH25" s="1"/>
  <c r="H5" i="227"/>
  <c r="CE43" i="10"/>
  <c r="CI43" s="1"/>
  <c r="K23" i="227"/>
  <c r="BM37" i="10"/>
  <c r="I17" i="227"/>
  <c r="CN32" i="10"/>
  <c r="L12" i="227"/>
  <c r="BV38" i="10"/>
  <c r="J18" i="227"/>
  <c r="DO40" i="10"/>
  <c r="DS40" s="1"/>
  <c r="O20" i="227"/>
  <c r="K27" i="10"/>
  <c r="C7" i="227"/>
  <c r="CW34" i="10"/>
  <c r="DA34" s="1"/>
  <c r="M14" i="227"/>
  <c r="CE39" i="10"/>
  <c r="CI39" s="1"/>
  <c r="K19" i="227"/>
  <c r="CN30" i="10"/>
  <c r="L10" i="227"/>
  <c r="T31" i="10"/>
  <c r="X31" s="1"/>
  <c r="D11" i="227"/>
  <c r="AL38" i="10"/>
  <c r="F18" i="227"/>
  <c r="BV39" i="10"/>
  <c r="J19" i="227"/>
  <c r="CN46" i="10"/>
  <c r="L26" i="227"/>
  <c r="K25" i="10"/>
  <c r="C5" i="227"/>
  <c r="BD41" i="10"/>
  <c r="BH41" s="1"/>
  <c r="H21" i="227"/>
  <c r="B47" i="10"/>
  <c r="F47" s="1"/>
  <c r="B27" i="227"/>
  <c r="B42" i="10"/>
  <c r="F42" s="1"/>
  <c r="B22" i="227"/>
  <c r="AU46" i="10"/>
  <c r="G26" i="227"/>
  <c r="BM47" i="10"/>
  <c r="I27" i="227"/>
  <c r="AC51" i="10"/>
  <c r="E31" i="227"/>
  <c r="AC50" i="10"/>
  <c r="E30" i="227"/>
  <c r="AU28" i="10"/>
  <c r="G8" i="227"/>
  <c r="AL31" i="10"/>
  <c r="F11" i="227"/>
  <c r="K49" i="10"/>
  <c r="C29" i="227"/>
  <c r="BV47" i="10"/>
  <c r="J27" i="227"/>
  <c r="B26" i="10"/>
  <c r="F26" s="1"/>
  <c r="B6" i="227"/>
  <c r="CW41" i="10"/>
  <c r="DA41" s="1"/>
  <c r="M21" i="227"/>
  <c r="DO49" i="10"/>
  <c r="DS49" s="1"/>
  <c r="O29" i="227"/>
  <c r="AU35" i="10"/>
  <c r="G15" i="227"/>
  <c r="AU37" i="10"/>
  <c r="G17" i="227"/>
  <c r="T48" i="10"/>
  <c r="X48" s="1"/>
  <c r="D28" i="227"/>
  <c r="CN48" i="10"/>
  <c r="L28" i="227"/>
  <c r="DF40" i="10"/>
  <c r="DJ40" s="1"/>
  <c r="N20" i="227"/>
  <c r="DO38" i="10"/>
  <c r="DS38" s="1"/>
  <c r="O18" i="227"/>
  <c r="AU44" i="10"/>
  <c r="G24" i="227"/>
  <c r="G43" s="1"/>
  <c r="DO35" i="10"/>
  <c r="DS35" s="1"/>
  <c r="O15" i="227"/>
  <c r="BD35" i="10"/>
  <c r="BH35" s="1"/>
  <c r="H15" i="227"/>
  <c r="B40" i="10"/>
  <c r="F40" s="1"/>
  <c r="B20" i="227"/>
  <c r="AC39" i="10"/>
  <c r="E19" i="227"/>
  <c r="CN49" i="10"/>
  <c r="L29" i="227"/>
  <c r="AL30" i="10"/>
  <c r="F10" i="227"/>
  <c r="BV49" i="10"/>
  <c r="J29" i="227"/>
  <c r="CW32" i="10"/>
  <c r="DA32" s="1"/>
  <c r="M12" i="227"/>
  <c r="BM40" i="10"/>
  <c r="I20" i="227"/>
  <c r="AL34" i="10"/>
  <c r="F14" i="227"/>
  <c r="K48" i="10"/>
  <c r="C28" i="227"/>
  <c r="AU50" i="10"/>
  <c r="G30" i="227"/>
  <c r="CE35" i="10"/>
  <c r="CI35" s="1"/>
  <c r="K15" i="227"/>
  <c r="CE26" i="10"/>
  <c r="CI26" s="1"/>
  <c r="K6" i="227"/>
  <c r="T26" i="10"/>
  <c r="X26" s="1"/>
  <c r="D6" i="227"/>
  <c r="T47" i="10"/>
  <c r="X47" s="1"/>
  <c r="D27" i="227"/>
  <c r="CE48" i="10"/>
  <c r="CI48" s="1"/>
  <c r="K28" i="227"/>
  <c r="K31" i="10"/>
  <c r="C11" i="227"/>
  <c r="AL28" i="10"/>
  <c r="F8" i="227"/>
  <c r="AL49" i="10"/>
  <c r="F29" i="227"/>
  <c r="BM49" i="10"/>
  <c r="I29" i="227"/>
  <c r="BD42" i="10"/>
  <c r="BH42" s="1"/>
  <c r="H22" i="227"/>
  <c r="AU42" i="10"/>
  <c r="G22" i="227"/>
  <c r="AC25" i="10"/>
  <c r="E5" i="227"/>
  <c r="AL48" i="10"/>
  <c r="F28" i="227"/>
  <c r="AU29" i="10"/>
  <c r="G9" i="227"/>
  <c r="DO52" i="10"/>
  <c r="O32" i="227"/>
  <c r="AC52" i="10"/>
  <c r="E32" i="227"/>
  <c r="BD45" i="10"/>
  <c r="BH45" s="1"/>
  <c r="H25" i="227"/>
  <c r="AU47" i="10"/>
  <c r="G27" i="227"/>
  <c r="CW48" i="10"/>
  <c r="DA48" s="1"/>
  <c r="M28" i="227"/>
  <c r="BV25" i="10"/>
  <c r="J5" i="227"/>
  <c r="AC42" i="10"/>
  <c r="E22" i="227"/>
  <c r="DO31" i="10"/>
  <c r="DS31" s="1"/>
  <c r="O11" i="227"/>
  <c r="BM48" i="10"/>
  <c r="I28" i="227"/>
  <c r="AU30" i="10"/>
  <c r="G10" i="227"/>
  <c r="BM38" i="10"/>
  <c r="I18" i="227"/>
  <c r="AU48" i="10"/>
  <c r="G28" i="227"/>
  <c r="B39" i="10"/>
  <c r="F39" s="1"/>
  <c r="B19" i="227"/>
  <c r="BM31" i="10"/>
  <c r="I11" i="227"/>
  <c r="K36" i="10"/>
  <c r="C16" i="227"/>
  <c r="AL36" i="10"/>
  <c r="F16" i="227"/>
  <c r="BM46" i="10"/>
  <c r="I26" i="227"/>
  <c r="DO26" i="10"/>
  <c r="DS26" s="1"/>
  <c r="O6" i="227"/>
  <c r="BD32" i="10"/>
  <c r="BH32" s="1"/>
  <c r="H12" i="227"/>
  <c r="AC31" i="10"/>
  <c r="E11" i="227"/>
  <c r="CN51" i="10"/>
  <c r="L31" i="227"/>
  <c r="CW51" i="10"/>
  <c r="DA51" s="1"/>
  <c r="M31" i="227"/>
  <c r="DF24" i="10"/>
  <c r="DJ24" s="1"/>
  <c r="N4" i="227"/>
  <c r="T37" i="10"/>
  <c r="X37" s="1"/>
  <c r="D17" i="227"/>
  <c r="B31" i="10"/>
  <c r="F31" s="1"/>
  <c r="B11" i="227"/>
  <c r="AU25" i="10"/>
  <c r="G5" i="227"/>
  <c r="BM36" i="10"/>
  <c r="I16" i="227"/>
  <c r="CE37" i="10"/>
  <c r="CI37" s="1"/>
  <c r="K17" i="227"/>
  <c r="BD26" i="10"/>
  <c r="BH26" s="1"/>
  <c r="H6" i="227"/>
  <c r="BD47" i="10"/>
  <c r="BH47" s="1"/>
  <c r="H27" i="227"/>
  <c r="CN24" i="10"/>
  <c r="L4" i="227"/>
  <c r="T39" i="10"/>
  <c r="X39" s="1"/>
  <c r="D19" i="227"/>
  <c r="BV24" i="10"/>
  <c r="J4" i="227"/>
  <c r="J45" s="1"/>
  <c r="E45"/>
  <c r="E40"/>
  <c r="E35"/>
  <c r="E48"/>
  <c r="E43"/>
  <c r="E38"/>
  <c r="DF44" i="10"/>
  <c r="DJ44" s="1"/>
  <c r="N24" i="227"/>
  <c r="DO50" i="10"/>
  <c r="DS50" s="1"/>
  <c r="O30" i="227"/>
  <c r="BD36" i="10"/>
  <c r="BH36" s="1"/>
  <c r="H16" i="227"/>
  <c r="AC34" i="10"/>
  <c r="E14" i="227"/>
  <c r="E37" s="1"/>
  <c r="CN44" i="10"/>
  <c r="L24" i="227"/>
  <c r="B45" i="10"/>
  <c r="F45" s="1"/>
  <c r="B25" i="227"/>
  <c r="K30" i="10"/>
  <c r="C10" i="227"/>
  <c r="CW50" i="10"/>
  <c r="DA50" s="1"/>
  <c r="M30" i="227"/>
  <c r="K44" i="10"/>
  <c r="C24" i="227"/>
  <c r="CE51" i="10"/>
  <c r="CI51" s="1"/>
  <c r="K31" i="227"/>
  <c r="DF29" i="10"/>
  <c r="DJ29" s="1"/>
  <c r="N9" i="227"/>
  <c r="DO34" i="10"/>
  <c r="DS34" s="1"/>
  <c r="O14" i="227"/>
  <c r="O37" s="1"/>
  <c r="BM24" i="10"/>
  <c r="I4" i="227"/>
  <c r="DF34" i="10"/>
  <c r="DJ34" s="1"/>
  <c r="N14" i="227"/>
  <c r="K26" i="10"/>
  <c r="C6" i="227"/>
  <c r="O48"/>
  <c r="O43"/>
  <c r="O38"/>
  <c r="O35"/>
  <c r="DF51" i="10"/>
  <c r="DJ51" s="1"/>
  <c r="N31" i="227"/>
  <c r="CE40" i="10"/>
  <c r="CI40" s="1"/>
  <c r="K20" i="227"/>
  <c r="B46" i="10"/>
  <c r="F46" s="1"/>
  <c r="B26" i="227"/>
  <c r="BM33" i="10"/>
  <c r="I13" i="227"/>
  <c r="BV35" i="10"/>
  <c r="J15" i="227"/>
  <c r="BD40" i="10"/>
  <c r="BH40" s="1"/>
  <c r="H20" i="227"/>
  <c r="T45" i="10"/>
  <c r="X45" s="1"/>
  <c r="D25" i="227"/>
  <c r="K32" i="10"/>
  <c r="C12" i="227"/>
  <c r="B43" i="10"/>
  <c r="F43" s="1"/>
  <c r="B23" i="227"/>
  <c r="AL44" i="10"/>
  <c r="F24" i="227"/>
  <c r="F43" s="1"/>
  <c r="BM30" i="10"/>
  <c r="I10" i="227"/>
  <c r="AC46" i="10"/>
  <c r="E26" i="227"/>
  <c r="BV36" i="10"/>
  <c r="J16" i="227"/>
  <c r="BM27" i="10"/>
  <c r="I7" i="227"/>
  <c r="T52" i="10"/>
  <c r="D32" i="227"/>
  <c r="CN52" i="10"/>
  <c r="L32" i="227"/>
  <c r="N48"/>
  <c r="N45"/>
  <c r="N43"/>
  <c r="N40"/>
  <c r="N38"/>
  <c r="N35"/>
  <c r="L48"/>
  <c r="L45"/>
  <c r="L43"/>
  <c r="L40"/>
  <c r="L38"/>
  <c r="L35"/>
  <c r="F45"/>
  <c r="F40"/>
  <c r="F35"/>
  <c r="DF43" i="10"/>
  <c r="DJ43" s="1"/>
  <c r="N23" i="227"/>
  <c r="AL50" i="10"/>
  <c r="F30" i="227"/>
  <c r="CE27" i="10"/>
  <c r="CI27" s="1"/>
  <c r="K7" i="227"/>
  <c r="DO39" i="10"/>
  <c r="DS39" s="1"/>
  <c r="O19" i="227"/>
  <c r="CE32" i="10"/>
  <c r="CI32" s="1"/>
  <c r="K12" i="227"/>
  <c r="AC41" i="10"/>
  <c r="E21" i="227"/>
  <c r="B50" i="10"/>
  <c r="F50" s="1"/>
  <c r="B30" i="227"/>
  <c r="T24" i="10"/>
  <c r="X24" s="1"/>
  <c r="D4" i="227"/>
  <c r="DF36" i="10"/>
  <c r="DJ36" s="1"/>
  <c r="N16" i="227"/>
  <c r="BV26" i="10"/>
  <c r="J6" i="227"/>
  <c r="CE29" i="10"/>
  <c r="CI29" s="1"/>
  <c r="K9" i="227"/>
  <c r="T49" i="10"/>
  <c r="X49" s="1"/>
  <c r="D29" i="227"/>
  <c r="CE52" i="10"/>
  <c r="K32" i="227"/>
  <c r="BD52" i="10"/>
  <c r="H32" i="227"/>
  <c r="BM52" i="10"/>
  <c r="I32" i="227"/>
  <c r="AL52" i="10"/>
  <c r="F32" i="227"/>
  <c r="M45"/>
  <c r="M40"/>
  <c r="M35"/>
  <c r="K48"/>
  <c r="K43"/>
  <c r="K38"/>
  <c r="K45"/>
  <c r="K40"/>
  <c r="K35"/>
  <c r="G48"/>
  <c r="C48"/>
  <c r="C43"/>
  <c r="C38"/>
  <c r="AC36" i="10"/>
  <c r="E16" i="227"/>
  <c r="CE33" i="10"/>
  <c r="CI33" s="1"/>
  <c r="K13" i="227"/>
  <c r="B33" i="10"/>
  <c r="F33" s="1"/>
  <c r="B13" i="227"/>
  <c r="BV51" i="10"/>
  <c r="J31" i="227"/>
  <c r="CW31" i="10"/>
  <c r="DA31" s="1"/>
  <c r="M11" i="227"/>
  <c r="CW39" i="10"/>
  <c r="DA39" s="1"/>
  <c r="M19" i="227"/>
  <c r="DF28" i="10"/>
  <c r="DJ28" s="1"/>
  <c r="N8" i="227"/>
  <c r="BM29" i="10"/>
  <c r="I9" i="227"/>
  <c r="T42" i="10"/>
  <c r="X42" s="1"/>
  <c r="D22" i="227"/>
  <c r="BV29" i="10"/>
  <c r="J9" i="227"/>
  <c r="CN45" i="10"/>
  <c r="L25" i="227"/>
  <c r="DO51" i="10"/>
  <c r="DS51" s="1"/>
  <c r="O31" i="227"/>
  <c r="CW43" i="10"/>
  <c r="DA43" s="1"/>
  <c r="M23" i="227"/>
  <c r="B51" i="10"/>
  <c r="F51" s="1"/>
  <c r="B31" i="227"/>
  <c r="CE36" i="10"/>
  <c r="CI36" s="1"/>
  <c r="K16" i="227"/>
  <c r="BD43" i="10"/>
  <c r="BH43" s="1"/>
  <c r="H23" i="227"/>
  <c r="T25" i="10"/>
  <c r="X25" s="1"/>
  <c r="D5" i="227"/>
  <c r="DO32" i="10"/>
  <c r="DS32" s="1"/>
  <c r="O12" i="227"/>
  <c r="AC27" i="10"/>
  <c r="E7" i="227"/>
  <c r="B48" i="10"/>
  <c r="F48" s="1"/>
  <c r="B28" i="227"/>
  <c r="T30" i="10"/>
  <c r="X30" s="1"/>
  <c r="D10" i="227"/>
  <c r="K28" i="10"/>
  <c r="C8" i="227"/>
  <c r="BM39" i="10"/>
  <c r="I19" i="227"/>
  <c r="CE38" i="10"/>
  <c r="CI38" s="1"/>
  <c r="K18" i="227"/>
  <c r="BD33" i="10"/>
  <c r="BH33" s="1"/>
  <c r="H13" i="227"/>
  <c r="BV45" i="10"/>
  <c r="J25" i="227"/>
  <c r="BD30" i="10"/>
  <c r="BH30" s="1"/>
  <c r="H10" i="227"/>
  <c r="B38" i="10"/>
  <c r="F38" s="1"/>
  <c r="B18" i="227"/>
  <c r="DF42" i="10"/>
  <c r="DJ42" s="1"/>
  <c r="N22" i="227"/>
  <c r="BD28" i="10"/>
  <c r="BH28" s="1"/>
  <c r="H8" i="227"/>
  <c r="DF37" i="10"/>
  <c r="DJ37" s="1"/>
  <c r="N17" i="227"/>
  <c r="DF32" i="10"/>
  <c r="DJ32" s="1"/>
  <c r="N12" i="227"/>
  <c r="AL42" i="10"/>
  <c r="F22" i="227"/>
  <c r="AL32" i="10"/>
  <c r="F12" i="227"/>
  <c r="AU26" i="10"/>
  <c r="G6" i="227"/>
  <c r="AU49" i="10"/>
  <c r="G29" i="227"/>
  <c r="BM26" i="10"/>
  <c r="I6" i="227"/>
  <c r="DO41" i="10"/>
  <c r="DS41" s="1"/>
  <c r="O21" i="227"/>
  <c r="CN33" i="10"/>
  <c r="L13" i="227"/>
  <c r="AC32" i="10"/>
  <c r="E12" i="227"/>
  <c r="BM28" i="10"/>
  <c r="I8" i="227"/>
  <c r="K35" i="10"/>
  <c r="C15" i="227"/>
  <c r="CE50" i="10"/>
  <c r="CI50" s="1"/>
  <c r="K30" i="227"/>
  <c r="BD51" i="10"/>
  <c r="BH51" s="1"/>
  <c r="H31" i="227"/>
  <c r="CW47" i="10"/>
  <c r="DA47" s="1"/>
  <c r="M27" i="227"/>
  <c r="B36" i="10"/>
  <c r="F36" s="1"/>
  <c r="B16" i="227"/>
  <c r="B35" i="10"/>
  <c r="F35" s="1"/>
  <c r="B15" i="227"/>
  <c r="DO28" i="10"/>
  <c r="DS28" s="1"/>
  <c r="O8" i="227"/>
  <c r="BD39" i="10"/>
  <c r="BH39" s="1"/>
  <c r="H19" i="227"/>
  <c r="K33" i="10"/>
  <c r="C13" i="227"/>
  <c r="AC38" i="10"/>
  <c r="E18" i="227"/>
  <c r="CN29" i="10"/>
  <c r="L9" i="227"/>
  <c r="AC48" i="10"/>
  <c r="E28" i="227"/>
  <c r="CW30" i="10"/>
  <c r="DA30" s="1"/>
  <c r="M10" i="227"/>
  <c r="T28" i="10"/>
  <c r="X28" s="1"/>
  <c r="D8" i="227"/>
  <c r="B28" i="10"/>
  <c r="F28" s="1"/>
  <c r="B8" i="227"/>
  <c r="DO48" i="10"/>
  <c r="DS48" s="1"/>
  <c r="O28" i="227"/>
  <c r="AC49" i="10"/>
  <c r="E29" i="227"/>
  <c r="CN41" i="10"/>
  <c r="L21" i="227"/>
  <c r="BV41" i="10"/>
  <c r="J21" i="227"/>
  <c r="DF52" i="10"/>
  <c r="N32" i="227"/>
  <c r="T27" i="10"/>
  <c r="X27" s="1"/>
  <c r="D7" i="227"/>
  <c r="AU24" i="10"/>
  <c r="G4" i="227"/>
  <c r="G45" s="1"/>
  <c r="AU31" i="10"/>
  <c r="G11" i="227"/>
  <c r="BV48" i="10"/>
  <c r="J28" i="227"/>
  <c r="K24" i="10"/>
  <c r="C4" i="227"/>
  <c r="C45" s="1"/>
  <c r="CN50" i="10"/>
  <c r="L30" i="227"/>
  <c r="CW44" i="10"/>
  <c r="DA44" s="1"/>
  <c r="M24" i="227"/>
  <c r="M43" s="1"/>
  <c r="AC37" i="10"/>
  <c r="E17" i="227"/>
  <c r="BD46" i="10"/>
  <c r="BH46" s="1"/>
  <c r="H26" i="227"/>
  <c r="AC33" i="10"/>
  <c r="E13" i="227"/>
  <c r="BV37" i="10"/>
  <c r="J17" i="227"/>
  <c r="CN40" i="10"/>
  <c r="L20" i="227"/>
  <c r="AU27" i="10"/>
  <c r="G7" i="227"/>
  <c r="CN38" i="10"/>
  <c r="L18" i="227"/>
  <c r="CE41" i="10"/>
  <c r="CI41" s="1"/>
  <c r="K21" i="227"/>
  <c r="CW49" i="10"/>
  <c r="DA49" s="1"/>
  <c r="M29" i="227"/>
  <c r="AU40" i="10"/>
  <c r="G20" i="227"/>
  <c r="CE47" i="10"/>
  <c r="CI47" s="1"/>
  <c r="K27" i="227"/>
  <c r="BM32" i="10"/>
  <c r="I12" i="227"/>
  <c r="CE42" i="10"/>
  <c r="CI42" s="1"/>
  <c r="K22" i="227"/>
  <c r="BV50" i="10"/>
  <c r="J30" i="227"/>
  <c r="DF46" i="10"/>
  <c r="DJ46" s="1"/>
  <c r="N26" i="227"/>
  <c r="AU39" i="10"/>
  <c r="G19" i="227"/>
  <c r="DF31" i="10"/>
  <c r="DJ31" s="1"/>
  <c r="N11" i="227"/>
  <c r="CW29" i="10"/>
  <c r="DA29" s="1"/>
  <c r="M9" i="227"/>
  <c r="AU45" i="10"/>
  <c r="G25" i="227"/>
  <c r="CN36" i="10"/>
  <c r="L16" i="227"/>
  <c r="B49" i="10"/>
  <c r="F49" s="1"/>
  <c r="B29" i="227"/>
  <c r="BD37" i="10"/>
  <c r="BH37" s="1"/>
  <c r="H17" i="227"/>
  <c r="CN42" i="10"/>
  <c r="L22" i="227"/>
  <c r="BM44" i="10"/>
  <c r="I24" i="227"/>
  <c r="AL47" i="10"/>
  <c r="F27" i="227"/>
  <c r="DF47" i="10"/>
  <c r="DJ47" s="1"/>
  <c r="N27" i="227"/>
  <c r="DF33" i="10"/>
  <c r="DJ33" s="1"/>
  <c r="N13" i="227"/>
  <c r="AU43" i="10"/>
  <c r="G23" i="227"/>
  <c r="AL51" i="10"/>
  <c r="F31" i="227"/>
  <c r="BV33" i="10"/>
  <c r="J13" i="227"/>
  <c r="DO47" i="10"/>
  <c r="DS47" s="1"/>
  <c r="O27" i="227"/>
  <c r="AC26" i="10"/>
  <c r="E6" i="227"/>
  <c r="T36" i="10"/>
  <c r="X36" s="1"/>
  <c r="D16" i="227"/>
  <c r="CN31" i="10"/>
  <c r="L11" i="227"/>
  <c r="DF25" i="10"/>
  <c r="DJ25" s="1"/>
  <c r="N5" i="227"/>
  <c r="CE46" i="10"/>
  <c r="CI46" s="1"/>
  <c r="K26" i="227"/>
  <c r="CE30" i="10"/>
  <c r="CI30" s="1"/>
  <c r="K10" i="227"/>
  <c r="AU33" i="10"/>
  <c r="G13" i="227"/>
  <c r="AL43" i="10"/>
  <c r="F23" i="227"/>
  <c r="AU36" i="10"/>
  <c r="G16" i="227"/>
  <c r="AU52" i="10"/>
  <c r="G32" i="227"/>
  <c r="BV52" i="10"/>
  <c r="J32" i="227"/>
  <c r="CE25" i="10"/>
  <c r="CI25" s="1"/>
  <c r="K5" i="227"/>
  <c r="BM50" i="10"/>
  <c r="I30" i="227"/>
  <c r="AU51" i="10"/>
  <c r="G31" i="227"/>
  <c r="T43" i="10"/>
  <c r="X43" s="1"/>
  <c r="D23" i="227"/>
  <c r="CN26" i="10"/>
  <c r="L6" i="227"/>
  <c r="BD34" i="10"/>
  <c r="BH34" s="1"/>
  <c r="H14" i="227"/>
  <c r="H42" s="1"/>
  <c r="BD27" i="10"/>
  <c r="BH27" s="1"/>
  <c r="H7" i="227"/>
  <c r="DO46" i="10"/>
  <c r="DS46" s="1"/>
  <c r="O26" i="227"/>
  <c r="DF27" i="10"/>
  <c r="DJ27" s="1"/>
  <c r="N7" i="227"/>
  <c r="CW27" i="10"/>
  <c r="DA27" s="1"/>
  <c r="M7" i="227"/>
  <c r="BD31" i="10"/>
  <c r="BH31" s="1"/>
  <c r="H11" i="227"/>
  <c r="K29" i="10"/>
  <c r="C9" i="227"/>
  <c r="CN35" i="10"/>
  <c r="L15" i="227"/>
  <c r="K42" i="10"/>
  <c r="C22" i="227"/>
  <c r="CE28" i="10"/>
  <c r="CI28" s="1"/>
  <c r="K8" i="227"/>
  <c r="B25" i="10"/>
  <c r="F25" s="1"/>
  <c r="B5" i="227"/>
  <c r="K47" i="10"/>
  <c r="C27" i="227"/>
  <c r="CE31" i="10"/>
  <c r="CI31" s="1"/>
  <c r="K11" i="227"/>
  <c r="CW42" i="10"/>
  <c r="DA42" s="1"/>
  <c r="M22" i="227"/>
  <c r="DO25" i="10"/>
  <c r="DS25" s="1"/>
  <c r="O5" i="227"/>
  <c r="B41" i="10"/>
  <c r="F41" s="1"/>
  <c r="B21" i="227"/>
  <c r="B24" i="10"/>
  <c r="F24" s="1"/>
  <c r="B4" i="227"/>
  <c r="B36" s="1"/>
  <c r="AL33" i="10"/>
  <c r="F13" i="227"/>
  <c r="B29" i="10"/>
  <c r="F29" s="1"/>
  <c r="B9" i="227"/>
  <c r="BM25" i="10"/>
  <c r="I5" i="227"/>
  <c r="T44" i="10"/>
  <c r="X44" s="1"/>
  <c r="D24" i="227"/>
  <c r="K43" i="10"/>
  <c r="C23" i="227"/>
  <c r="AL35" i="10"/>
  <c r="F15" i="227"/>
  <c r="K39" i="10"/>
  <c r="C19" i="227"/>
  <c r="AL26" i="10"/>
  <c r="F6" i="227"/>
  <c r="AC28" i="10"/>
  <c r="E8" i="227"/>
  <c r="B52" i="10"/>
  <c r="B32" i="227"/>
  <c r="BV31" i="10"/>
  <c r="J11" i="227"/>
  <c r="DF50" i="10"/>
  <c r="DJ50" s="1"/>
  <c r="N30" i="227"/>
  <c r="BD49" i="10"/>
  <c r="BH49" s="1"/>
  <c r="H29" i="227"/>
  <c r="CE45" i="10"/>
  <c r="CI45" s="1"/>
  <c r="K25" i="227"/>
  <c r="DF49" i="10"/>
  <c r="DJ49" s="1"/>
  <c r="N29" i="227"/>
  <c r="BD48" i="10"/>
  <c r="BH48" s="1"/>
  <c r="H28" i="227"/>
  <c r="BV30" i="10"/>
  <c r="J10" i="227"/>
  <c r="BM34" i="10"/>
  <c r="I14" i="227"/>
  <c r="T32" i="10"/>
  <c r="X32" s="1"/>
  <c r="D12" i="227"/>
  <c r="B30" i="10"/>
  <c r="F30" s="1"/>
  <c r="B10" i="227"/>
  <c r="BM51" i="10"/>
  <c r="I31" i="227"/>
  <c r="DO27" i="10"/>
  <c r="DS27" s="1"/>
  <c r="O7" i="227"/>
  <c r="CW25" i="10"/>
  <c r="DA25" s="1"/>
  <c r="M5" i="227"/>
  <c r="CN39" i="10"/>
  <c r="L19" i="227"/>
  <c r="CN47" i="10"/>
  <c r="L27" i="227"/>
  <c r="AC30" i="10"/>
  <c r="E10" i="227"/>
  <c r="T50" i="10"/>
  <c r="X50" s="1"/>
  <c r="D30" i="227"/>
  <c r="DF38" i="10"/>
  <c r="DJ38" s="1"/>
  <c r="N18" i="227"/>
  <c r="AC40" i="10"/>
  <c r="E20" i="227"/>
  <c r="DO30" i="10"/>
  <c r="DS30" s="1"/>
  <c r="O10" i="227"/>
  <c r="AL29" i="10"/>
  <c r="F9" i="227"/>
  <c r="AC43" i="10"/>
  <c r="E23" i="227"/>
  <c r="BM42" i="10"/>
  <c r="I22" i="227"/>
  <c r="T51" i="10"/>
  <c r="X51" s="1"/>
  <c r="D31" i="227"/>
  <c r="CW46" i="10"/>
  <c r="DA46" s="1"/>
  <c r="M26" i="227"/>
  <c r="T35" i="10"/>
  <c r="X35" s="1"/>
  <c r="D15" i="227"/>
  <c r="BV28" i="10"/>
  <c r="J8" i="227"/>
  <c r="CE34" i="10"/>
  <c r="CI34" s="1"/>
  <c r="K14" i="227"/>
  <c r="K37" s="1"/>
  <c r="BV40" i="10"/>
  <c r="J20" i="227"/>
  <c r="AL25" i="10"/>
  <c r="F5" i="227"/>
  <c r="D46"/>
  <c r="D41"/>
  <c r="D36"/>
  <c r="B46"/>
  <c r="B41"/>
  <c r="L46"/>
  <c r="L41"/>
  <c r="L36"/>
  <c r="J46"/>
  <c r="J41"/>
  <c r="J36"/>
  <c r="K47"/>
  <c r="K42"/>
  <c r="J47"/>
  <c r="J42"/>
  <c r="J37"/>
  <c r="H37"/>
  <c r="AN58" i="6"/>
  <c r="E58"/>
  <c r="O58"/>
  <c r="F53"/>
  <c r="AJ53"/>
  <c r="AO53"/>
  <c r="P53"/>
  <c r="T58"/>
  <c r="BM58"/>
  <c r="AS58"/>
  <c r="BR58"/>
  <c r="BC58"/>
  <c r="BH58"/>
  <c r="AD58"/>
  <c r="J58"/>
  <c r="DO53" i="10"/>
  <c r="BS58" i="6"/>
  <c r="AU53" i="10"/>
  <c r="AU55" s="1"/>
  <c r="AE58" i="6"/>
  <c r="BD58"/>
  <c r="CN53" i="10"/>
  <c r="CN55" s="1"/>
  <c r="BI58" i="6"/>
  <c r="CW53" i="10"/>
  <c r="U58" i="6"/>
  <c r="AC53" i="10"/>
  <c r="CE53"/>
  <c r="AY58" i="6"/>
  <c r="K53" i="10"/>
  <c r="K55" s="1"/>
  <c r="K58" i="6"/>
  <c r="T53" i="10"/>
  <c r="DF53"/>
  <c r="BN58" i="6"/>
  <c r="AT58"/>
  <c r="BV53" i="10"/>
  <c r="Z58" i="6"/>
  <c r="AL53" i="10"/>
  <c r="AL55" s="1"/>
  <c r="AX58" i="6"/>
  <c r="G52" i="10"/>
  <c r="Q52"/>
  <c r="AY52"/>
  <c r="BZ52"/>
  <c r="CB52"/>
  <c r="DK52"/>
  <c r="DB52"/>
  <c r="E71" i="5"/>
  <c r="H70" s="1"/>
  <c r="BA52" i="10"/>
  <c r="AH52"/>
  <c r="BR52"/>
  <c r="AP52"/>
  <c r="O47" i="227" l="1"/>
  <c r="F38"/>
  <c r="BV55" i="10"/>
  <c r="H47" i="227"/>
  <c r="O42"/>
  <c r="G38"/>
  <c r="O45"/>
  <c r="AC55" i="10"/>
  <c r="E47" i="227"/>
  <c r="F48"/>
  <c r="E42"/>
  <c r="BM53" i="10"/>
  <c r="BM55" s="1"/>
  <c r="I33" i="227"/>
  <c r="C40"/>
  <c r="G40"/>
  <c r="B53" i="10"/>
  <c r="B33" i="227"/>
  <c r="P58" i="6"/>
  <c r="D33" i="227"/>
  <c r="BD53" i="10"/>
  <c r="H33" i="227"/>
  <c r="K46"/>
  <c r="K41"/>
  <c r="K36"/>
  <c r="I46"/>
  <c r="I41"/>
  <c r="I36"/>
  <c r="D47"/>
  <c r="D42"/>
  <c r="D37"/>
  <c r="H46"/>
  <c r="H41"/>
  <c r="H36"/>
  <c r="I47"/>
  <c r="I42"/>
  <c r="I37"/>
  <c r="M47"/>
  <c r="M42"/>
  <c r="M37"/>
  <c r="F47"/>
  <c r="F42"/>
  <c r="F37"/>
  <c r="N46"/>
  <c r="N41"/>
  <c r="N36"/>
  <c r="O46"/>
  <c r="O41"/>
  <c r="O36"/>
  <c r="C47"/>
  <c r="C42"/>
  <c r="C37"/>
  <c r="L47"/>
  <c r="L42"/>
  <c r="L37"/>
  <c r="E46"/>
  <c r="E41"/>
  <c r="E36"/>
  <c r="N47"/>
  <c r="N42"/>
  <c r="N37"/>
  <c r="F46"/>
  <c r="F41"/>
  <c r="F36"/>
  <c r="G47"/>
  <c r="G42"/>
  <c r="G37"/>
  <c r="M46"/>
  <c r="M41"/>
  <c r="M36"/>
  <c r="G46"/>
  <c r="G41"/>
  <c r="G36"/>
  <c r="B47"/>
  <c r="B42"/>
  <c r="B37"/>
  <c r="C46"/>
  <c r="C41"/>
  <c r="C36"/>
  <c r="C35"/>
  <c r="G35"/>
  <c r="M38"/>
  <c r="M48"/>
  <c r="J35"/>
  <c r="J40"/>
  <c r="F58" i="6"/>
  <c r="AO58"/>
  <c r="AJ58"/>
  <c r="DF55" i="10"/>
  <c r="DJ53"/>
  <c r="DJ55" s="1"/>
  <c r="BD55"/>
  <c r="BH53"/>
  <c r="BH55" s="1"/>
  <c r="CE55"/>
  <c r="CI53"/>
  <c r="CI55" s="1"/>
  <c r="DO55"/>
  <c r="DS53"/>
  <c r="DS55" s="1"/>
  <c r="T55"/>
  <c r="X53"/>
  <c r="X55" s="1"/>
  <c r="B55"/>
  <c r="F53"/>
  <c r="F55" s="1"/>
  <c r="CW55"/>
  <c r="DA53"/>
  <c r="DA55" s="1"/>
  <c r="AS52"/>
  <c r="H69" i="5"/>
  <c r="BX25" s="1"/>
  <c r="DT52" i="10"/>
  <c r="DS52"/>
  <c r="DA52"/>
  <c r="P52"/>
  <c r="O52"/>
  <c r="DJ52"/>
  <c r="BH52"/>
  <c r="AJ52"/>
  <c r="AR52"/>
  <c r="CA52"/>
  <c r="AZ52"/>
  <c r="BS52"/>
  <c r="AI52"/>
  <c r="BQ52"/>
  <c r="AG52"/>
  <c r="BI52"/>
  <c r="X52"/>
  <c r="CJ52"/>
  <c r="CI52"/>
  <c r="F52"/>
  <c r="BT52"/>
  <c r="CC52"/>
  <c r="BB52"/>
  <c r="AQ52"/>
  <c r="R52"/>
  <c r="H48" i="227" l="1"/>
  <c r="H45"/>
  <c r="H43"/>
  <c r="H40"/>
  <c r="H38"/>
  <c r="H35"/>
  <c r="D48"/>
  <c r="D45"/>
  <c r="D43"/>
  <c r="D40"/>
  <c r="D38"/>
  <c r="D35"/>
  <c r="B48"/>
  <c r="B45"/>
  <c r="B43"/>
  <c r="B40"/>
  <c r="B38"/>
  <c r="B35"/>
  <c r="I45"/>
  <c r="I40"/>
  <c r="I35"/>
  <c r="I48"/>
  <c r="I43"/>
  <c r="I38"/>
  <c r="CL53" i="5"/>
  <c r="CE53"/>
  <c r="CS53"/>
  <c r="BQ53"/>
  <c r="BX53"/>
  <c r="BC53"/>
  <c r="BJ53"/>
  <c r="M42"/>
  <c r="AV53"/>
  <c r="AO36"/>
  <c r="BQ23"/>
  <c r="CL37"/>
  <c r="BX41"/>
  <c r="AO53"/>
  <c r="AO40"/>
  <c r="AV51"/>
  <c r="AH52"/>
  <c r="F6"/>
  <c r="T38"/>
  <c r="AO35"/>
  <c r="CL35"/>
  <c r="CL10"/>
  <c r="M24"/>
  <c r="AH27"/>
  <c r="T39"/>
  <c r="F49"/>
  <c r="CE10"/>
  <c r="M27"/>
  <c r="F48"/>
  <c r="BJ41"/>
  <c r="AA32"/>
  <c r="AH24"/>
  <c r="AO47"/>
  <c r="BQ25"/>
  <c r="T29"/>
  <c r="BQ26"/>
  <c r="CS27"/>
  <c r="T40"/>
  <c r="BQ49"/>
  <c r="CL28"/>
  <c r="T5"/>
  <c r="AV15"/>
  <c r="CE18"/>
  <c r="M45"/>
  <c r="AH25"/>
  <c r="BC43"/>
  <c r="CS36"/>
  <c r="AO50"/>
  <c r="BC31"/>
  <c r="AH44"/>
  <c r="BX31"/>
  <c r="AA38"/>
  <c r="T4"/>
  <c r="BQ33"/>
  <c r="F10"/>
  <c r="F26"/>
  <c r="BQ34"/>
  <c r="BQ51"/>
  <c r="BJ52"/>
  <c r="CL15"/>
  <c r="CS11"/>
  <c r="CS17"/>
  <c r="CE19"/>
  <c r="AA35"/>
  <c r="AA46"/>
  <c r="M47"/>
  <c r="CS28"/>
  <c r="AA50"/>
  <c r="BX28"/>
  <c r="BX30"/>
  <c r="BJ49"/>
  <c r="BC44"/>
  <c r="AV34"/>
  <c r="CL34"/>
  <c r="BQ36"/>
  <c r="T28"/>
  <c r="CE30"/>
  <c r="CL7"/>
  <c r="F8"/>
  <c r="AV20"/>
  <c r="M37"/>
  <c r="BJ40"/>
  <c r="BJ29"/>
  <c r="M40"/>
  <c r="CS29"/>
  <c r="BQ32"/>
  <c r="CS35"/>
  <c r="BQ42"/>
  <c r="BQ39"/>
  <c r="CS48"/>
  <c r="CS26"/>
  <c r="CE33"/>
  <c r="AV42"/>
  <c r="AV43"/>
  <c r="F52"/>
  <c r="AV29"/>
  <c r="CE4"/>
  <c r="CL9"/>
  <c r="CL14"/>
  <c r="CE12"/>
  <c r="CL18"/>
  <c r="CE7"/>
  <c r="AV7"/>
  <c r="AH51"/>
  <c r="M43"/>
  <c r="BX43"/>
  <c r="AH32"/>
  <c r="BJ24"/>
  <c r="BC46"/>
  <c r="AO25"/>
  <c r="AH53"/>
  <c r="AO24"/>
  <c r="AA25"/>
  <c r="M48"/>
  <c r="BX48"/>
  <c r="AH40"/>
  <c r="BC37"/>
  <c r="BQ10"/>
  <c r="AO29"/>
  <c r="BJ47"/>
  <c r="BX32"/>
  <c r="M46"/>
  <c r="BJ35"/>
  <c r="AO27"/>
  <c r="BJ38"/>
  <c r="BX36"/>
  <c r="BX29"/>
  <c r="AH39"/>
  <c r="BX49"/>
  <c r="AH45"/>
  <c r="AO38"/>
  <c r="BC29"/>
  <c r="AA34"/>
  <c r="AO33"/>
  <c r="AA51"/>
  <c r="BJ50"/>
  <c r="CS20"/>
  <c r="CL20"/>
  <c r="T19"/>
  <c r="CL21"/>
  <c r="CS21"/>
  <c r="AV14"/>
  <c r="AV16"/>
  <c r="CL17"/>
  <c r="CE20"/>
  <c r="CL23"/>
  <c r="BQ21"/>
  <c r="CE22"/>
  <c r="AV10"/>
  <c r="AV22"/>
  <c r="T21"/>
  <c r="AV12"/>
  <c r="CE9"/>
  <c r="CE15"/>
  <c r="F15"/>
  <c r="F16"/>
  <c r="F22"/>
  <c r="T15"/>
  <c r="AV4"/>
  <c r="AV8"/>
  <c r="CE6"/>
  <c r="CS9"/>
  <c r="AV18"/>
  <c r="BQ19"/>
  <c r="T49"/>
  <c r="AV49"/>
  <c r="CS31"/>
  <c r="BX52"/>
  <c r="AV52"/>
  <c r="T52"/>
  <c r="AV32"/>
  <c r="AV30"/>
  <c r="CE24"/>
  <c r="CS43"/>
  <c r="AV50"/>
  <c r="CL50"/>
  <c r="CL51"/>
  <c r="F44"/>
  <c r="BQ41"/>
  <c r="T37"/>
  <c r="AV33"/>
  <c r="AV40"/>
  <c r="T41"/>
  <c r="T33"/>
  <c r="CE28"/>
  <c r="F35"/>
  <c r="CS49"/>
  <c r="T44"/>
  <c r="F31"/>
  <c r="F32"/>
  <c r="CE41"/>
  <c r="CE47"/>
  <c r="CL38"/>
  <c r="CE32"/>
  <c r="CS30"/>
  <c r="F36"/>
  <c r="AV45"/>
  <c r="CL27"/>
  <c r="CL22"/>
  <c r="CS13"/>
  <c r="T17"/>
  <c r="T51"/>
  <c r="F29"/>
  <c r="F42"/>
  <c r="F37"/>
  <c r="AV38"/>
  <c r="T45"/>
  <c r="BQ27"/>
  <c r="CS25"/>
  <c r="CL39"/>
  <c r="F46"/>
  <c r="CL44"/>
  <c r="AV36"/>
  <c r="BQ24"/>
  <c r="BQ8"/>
  <c r="BQ16"/>
  <c r="BQ9"/>
  <c r="AH38"/>
  <c r="M28"/>
  <c r="AA37"/>
  <c r="AH41"/>
  <c r="BQ11"/>
  <c r="BQ5"/>
  <c r="BJ30"/>
  <c r="BJ25"/>
  <c r="BJ36"/>
  <c r="AO31"/>
  <c r="M25"/>
  <c r="BX46"/>
  <c r="BC48"/>
  <c r="BX37"/>
  <c r="BX40"/>
  <c r="AH48"/>
  <c r="BJ34"/>
  <c r="M30"/>
  <c r="AA31"/>
  <c r="AA39"/>
  <c r="AH29"/>
  <c r="AO45"/>
  <c r="AO51"/>
  <c r="AH50"/>
  <c r="CS19"/>
  <c r="CS41"/>
  <c r="CL25"/>
  <c r="AA52"/>
  <c r="CE50"/>
  <c r="AV35"/>
  <c r="T32"/>
  <c r="CE42"/>
  <c r="CL42"/>
  <c r="AV47"/>
  <c r="T26"/>
  <c r="CL41"/>
  <c r="F39"/>
  <c r="BQ28"/>
  <c r="T8"/>
  <c r="CE51"/>
  <c r="F45"/>
  <c r="CE29"/>
  <c r="CL33"/>
  <c r="F40"/>
  <c r="BQ12"/>
  <c r="BC39"/>
  <c r="BQ18"/>
  <c r="AO28"/>
  <c r="AA28"/>
  <c r="AA44"/>
  <c r="AA24"/>
  <c r="AO34"/>
  <c r="BQ13"/>
  <c r="AO42"/>
  <c r="BC47"/>
  <c r="BC34"/>
  <c r="BJ26"/>
  <c r="BC49"/>
  <c r="BX35"/>
  <c r="M41"/>
  <c r="BX27"/>
  <c r="M44"/>
  <c r="AO26"/>
  <c r="BC26"/>
  <c r="BC25"/>
  <c r="BX34"/>
  <c r="AO46"/>
  <c r="AH46"/>
  <c r="BC35"/>
  <c r="BJ51"/>
  <c r="BC50"/>
  <c r="CE23"/>
  <c r="T14"/>
  <c r="BQ22"/>
  <c r="CS16"/>
  <c r="CE21"/>
  <c r="AV19"/>
  <c r="CS4"/>
  <c r="AV21"/>
  <c r="F11"/>
  <c r="CE13"/>
  <c r="CE8"/>
  <c r="AV11"/>
  <c r="CE17"/>
  <c r="CE16"/>
  <c r="T11"/>
  <c r="AV13"/>
  <c r="CS15"/>
  <c r="CL4"/>
  <c r="CL11"/>
  <c r="T13"/>
  <c r="CS12"/>
  <c r="T18"/>
  <c r="CS23"/>
  <c r="CS10"/>
  <c r="F23"/>
  <c r="T23"/>
  <c r="CE5"/>
  <c r="CS47"/>
  <c r="CE44"/>
  <c r="CE37"/>
  <c r="CS52"/>
  <c r="BQ52"/>
  <c r="AO52"/>
  <c r="M52"/>
  <c r="AV39"/>
  <c r="AV46"/>
  <c r="CL24"/>
  <c r="T43"/>
  <c r="T50"/>
  <c r="F50"/>
  <c r="CE25"/>
  <c r="F41"/>
  <c r="BQ35"/>
  <c r="AV26"/>
  <c r="CL40"/>
  <c r="F34"/>
  <c r="T48"/>
  <c r="CL31"/>
  <c r="F28"/>
  <c r="AV28"/>
  <c r="CS39"/>
  <c r="BQ29"/>
  <c r="CL48"/>
  <c r="T31"/>
  <c r="CS37"/>
  <c r="CE45"/>
  <c r="CL29"/>
  <c r="AV44"/>
  <c r="F25"/>
  <c r="BQ45"/>
  <c r="AV41"/>
  <c r="CL36"/>
  <c r="AV6"/>
  <c r="F17"/>
  <c r="F51"/>
  <c r="CE31"/>
  <c r="CL49"/>
  <c r="CS32"/>
  <c r="CS46"/>
  <c r="CE38"/>
  <c r="T25"/>
  <c r="T30"/>
  <c r="CS33"/>
  <c r="CL32"/>
  <c r="AV37"/>
  <c r="CE26"/>
  <c r="CL45"/>
  <c r="M32"/>
  <c r="CL43"/>
  <c r="AO43"/>
  <c r="BQ17"/>
  <c r="BQ4"/>
  <c r="AO44"/>
  <c r="BC41"/>
  <c r="AA49"/>
  <c r="AA43"/>
  <c r="AA30"/>
  <c r="BQ15"/>
  <c r="AO41"/>
  <c r="M36"/>
  <c r="BJ44"/>
  <c r="AO30"/>
  <c r="AO39"/>
  <c r="BJ28"/>
  <c r="AA45"/>
  <c r="BJ46"/>
  <c r="BJ32"/>
  <c r="BC28"/>
  <c r="AO37"/>
  <c r="BC45"/>
  <c r="BC32"/>
  <c r="BC40"/>
  <c r="AH33"/>
  <c r="BX51"/>
  <c r="BX50"/>
  <c r="CS22"/>
  <c r="T36"/>
  <c r="BQ40"/>
  <c r="CL30"/>
  <c r="T35"/>
  <c r="F33"/>
  <c r="F47"/>
  <c r="F38"/>
  <c r="AH35"/>
  <c r="BC38"/>
  <c r="AH26"/>
  <c r="BC33"/>
  <c r="BX42"/>
  <c r="AH30"/>
  <c r="M39"/>
  <c r="BQ7"/>
  <c r="BJ45"/>
  <c r="AH49"/>
  <c r="BX38"/>
  <c r="BJ43"/>
  <c r="M31"/>
  <c r="AA41"/>
  <c r="AA48"/>
  <c r="BC42"/>
  <c r="AH47"/>
  <c r="BX47"/>
  <c r="AA29"/>
  <c r="BC27"/>
  <c r="AH43"/>
  <c r="BX44"/>
  <c r="M34"/>
  <c r="AA40"/>
  <c r="M51"/>
  <c r="F19"/>
  <c r="F20"/>
  <c r="CS8"/>
  <c r="CS7"/>
  <c r="T20"/>
  <c r="T6"/>
  <c r="CL5"/>
  <c r="F21"/>
  <c r="CL6"/>
  <c r="CL12"/>
  <c r="CE11"/>
  <c r="F7"/>
  <c r="F12"/>
  <c r="CE14"/>
  <c r="F13"/>
  <c r="AV9"/>
  <c r="AV23"/>
  <c r="CS5"/>
  <c r="CS14"/>
  <c r="F14"/>
  <c r="CS6"/>
  <c r="F4"/>
  <c r="T9"/>
  <c r="F18"/>
  <c r="CS18"/>
  <c r="CL16"/>
  <c r="T22"/>
  <c r="T10"/>
  <c r="CE40"/>
  <c r="CE27"/>
  <c r="BQ30"/>
  <c r="F30"/>
  <c r="CE52"/>
  <c r="BC52"/>
  <c r="T24"/>
  <c r="CE39"/>
  <c r="CS45"/>
  <c r="BQ43"/>
  <c r="CS50"/>
  <c r="CS51"/>
  <c r="BQ46"/>
  <c r="CL47"/>
  <c r="T34"/>
  <c r="BQ44"/>
  <c r="CE35"/>
  <c r="CS44"/>
  <c r="AV31"/>
  <c r="CL46"/>
  <c r="F43"/>
  <c r="BQ47"/>
  <c r="CE46"/>
  <c r="BQ37"/>
  <c r="CL19"/>
  <c r="BQ20"/>
  <c r="BQ48"/>
  <c r="CS40"/>
  <c r="CS34"/>
  <c r="CE49"/>
  <c r="F27"/>
  <c r="CS38"/>
  <c r="CL26"/>
  <c r="F24"/>
  <c r="M33"/>
  <c r="BJ42"/>
  <c r="M26"/>
  <c r="AA33"/>
  <c r="AA47"/>
  <c r="BC30"/>
  <c r="BQ14"/>
  <c r="M35"/>
  <c r="M38"/>
  <c r="AH42"/>
  <c r="AA27"/>
  <c r="AO48"/>
  <c r="AH36"/>
  <c r="BX24"/>
  <c r="BC36"/>
  <c r="AH31"/>
  <c r="BX26"/>
  <c r="CS42"/>
  <c r="AV27"/>
  <c r="F9"/>
  <c r="BJ37"/>
  <c r="BJ33"/>
  <c r="AO32"/>
  <c r="BX45"/>
  <c r="AA42"/>
  <c r="M29"/>
  <c r="M49"/>
  <c r="CE36"/>
  <c r="T27"/>
  <c r="AV5"/>
  <c r="BC51"/>
  <c r="AA26"/>
  <c r="AO49"/>
  <c r="BJ31"/>
  <c r="BX33"/>
  <c r="AH37"/>
  <c r="AH28"/>
  <c r="BJ48"/>
  <c r="BC24"/>
  <c r="CS24"/>
  <c r="CE48"/>
  <c r="CE43"/>
  <c r="AV25"/>
  <c r="AV17"/>
  <c r="BQ31"/>
  <c r="T47"/>
  <c r="T42"/>
  <c r="BQ38"/>
  <c r="T46"/>
  <c r="BQ50"/>
  <c r="AV48"/>
  <c r="CL52"/>
  <c r="AV24"/>
  <c r="T16"/>
  <c r="T7"/>
  <c r="T12"/>
  <c r="CL8"/>
  <c r="F5"/>
  <c r="CL13"/>
  <c r="M50"/>
  <c r="AH34"/>
  <c r="AA36"/>
  <c r="BJ39"/>
  <c r="BX39"/>
  <c r="BJ27"/>
  <c r="BQ6"/>
  <c r="T53"/>
  <c r="AA53"/>
  <c r="AA58" s="1"/>
  <c r="M53"/>
  <c r="F53"/>
  <c r="CE34"/>
  <c r="Y52" i="10"/>
  <c r="F58" i="5" l="1"/>
  <c r="M58"/>
  <c r="T58"/>
  <c r="AO58"/>
  <c r="BC58"/>
  <c r="BX58"/>
  <c r="BJ58"/>
  <c r="CE58"/>
  <c r="BQ58"/>
  <c r="CL58"/>
  <c r="AH58"/>
  <c r="CS58"/>
  <c r="AV58"/>
  <c r="F71" i="9" l="1"/>
  <c r="I69" s="1"/>
  <c r="I70" l="1"/>
  <c r="O69"/>
  <c r="O70"/>
  <c r="BI53" l="1"/>
  <c r="M33" i="224" s="1"/>
  <c r="BS53" i="9"/>
  <c r="O33" i="224" s="1"/>
  <c r="BN53" i="9"/>
  <c r="N33" i="224" s="1"/>
  <c r="AY53" i="9"/>
  <c r="K33" i="224" s="1"/>
  <c r="BD53" i="9"/>
  <c r="L33" i="224" s="1"/>
  <c r="AO53" i="9"/>
  <c r="I33" i="224" s="1"/>
  <c r="AT53" i="9"/>
  <c r="J33" i="224" s="1"/>
  <c r="AE53" i="9"/>
  <c r="G33" i="224" s="1"/>
  <c r="AJ53" i="9"/>
  <c r="H33" i="224" s="1"/>
  <c r="AY10" i="9"/>
  <c r="CH10" i="10" s="1"/>
  <c r="CL10" s="1"/>
  <c r="Z53" i="9"/>
  <c r="F33" i="224" s="1"/>
  <c r="U53" i="9"/>
  <c r="E33" i="224" s="1"/>
  <c r="P53" i="9"/>
  <c r="D33" i="224" s="1"/>
  <c r="K53" i="9"/>
  <c r="C33" i="224" s="1"/>
  <c r="F53" i="9"/>
  <c r="B33" i="224" s="1"/>
  <c r="F20" i="9"/>
  <c r="E20" i="10" s="1"/>
  <c r="I20" s="1"/>
  <c r="BI32" i="9"/>
  <c r="AT38"/>
  <c r="F40"/>
  <c r="F47"/>
  <c r="AY24"/>
  <c r="Z29"/>
  <c r="P32"/>
  <c r="AJ45"/>
  <c r="AY28"/>
  <c r="AE37"/>
  <c r="BI51"/>
  <c r="BI7"/>
  <c r="CZ7" i="10" s="1"/>
  <c r="DD7" s="1"/>
  <c r="F13" i="9"/>
  <c r="E13" i="10" s="1"/>
  <c r="I13" s="1"/>
  <c r="BI48" i="9"/>
  <c r="P7"/>
  <c r="W7" i="10" s="1"/>
  <c r="AA7" s="1"/>
  <c r="AJ38" i="9"/>
  <c r="BI52"/>
  <c r="M32" i="224" s="1"/>
  <c r="BI44" i="9"/>
  <c r="BI37"/>
  <c r="BD34"/>
  <c r="BI36"/>
  <c r="BS51"/>
  <c r="BI10"/>
  <c r="CZ10" i="10" s="1"/>
  <c r="DD10" s="1"/>
  <c r="AY50" i="9"/>
  <c r="P28"/>
  <c r="AJ28"/>
  <c r="Z36"/>
  <c r="P48"/>
  <c r="AJ24"/>
  <c r="AY41"/>
  <c r="K35"/>
  <c r="F22"/>
  <c r="E22" i="10" s="1"/>
  <c r="I22" s="1"/>
  <c r="BD43" i="9"/>
  <c r="AO43"/>
  <c r="BN50"/>
  <c r="U45"/>
  <c r="AJ7"/>
  <c r="BG7" i="10" s="1"/>
  <c r="BK7" s="1"/>
  <c r="Z24" i="9"/>
  <c r="K49"/>
  <c r="U36"/>
  <c r="P16"/>
  <c r="W16" i="10" s="1"/>
  <c r="AA16" s="1"/>
  <c r="P20" i="9"/>
  <c r="W20" i="10" s="1"/>
  <c r="AA20" s="1"/>
  <c r="AO44" i="9"/>
  <c r="P40"/>
  <c r="BI30"/>
  <c r="BS33"/>
  <c r="BD48"/>
  <c r="BS35"/>
  <c r="AY25"/>
  <c r="BI15"/>
  <c r="CZ15" i="10" s="1"/>
  <c r="DD15" s="1"/>
  <c r="BI42" i="9"/>
  <c r="P34"/>
  <c r="BD36"/>
  <c r="AT43"/>
  <c r="AO50"/>
  <c r="AE32"/>
  <c r="AJ4"/>
  <c r="BG4" i="10" s="1"/>
  <c r="BK4" s="1"/>
  <c r="BI9" i="9"/>
  <c r="CZ9" i="10" s="1"/>
  <c r="DD9" s="1"/>
  <c r="F6" i="9"/>
  <c r="E6" i="10" s="1"/>
  <c r="I6" s="1"/>
  <c r="AJ50" i="9"/>
  <c r="AY47"/>
  <c r="F43"/>
  <c r="AY37"/>
  <c r="F45"/>
  <c r="BD37"/>
  <c r="BS20"/>
  <c r="DR20" i="10" s="1"/>
  <c r="DV20" s="1"/>
  <c r="F41" i="9"/>
  <c r="BI39"/>
  <c r="AJ11"/>
  <c r="BG11" i="10" s="1"/>
  <c r="BK11" s="1"/>
  <c r="BN8" i="9"/>
  <c r="DI8" i="10" s="1"/>
  <c r="DM8" s="1"/>
  <c r="F11" i="9"/>
  <c r="E11" i="10" s="1"/>
  <c r="I11" s="1"/>
  <c r="P37" i="9"/>
  <c r="AY44"/>
  <c r="P27"/>
  <c r="AT48"/>
  <c r="BI19"/>
  <c r="CZ19" i="10" s="1"/>
  <c r="DD19" s="1"/>
  <c r="AT50" i="9"/>
  <c r="BS24"/>
  <c r="Z34"/>
  <c r="AJ21"/>
  <c r="BG21" i="10" s="1"/>
  <c r="BK21" s="1"/>
  <c r="U43" i="9"/>
  <c r="AE44"/>
  <c r="AJ14"/>
  <c r="BG14" i="10" s="1"/>
  <c r="BK14" s="1"/>
  <c r="BD29" i="9"/>
  <c r="AY33"/>
  <c r="BN12"/>
  <c r="DI12" i="10" s="1"/>
  <c r="DM12" s="1"/>
  <c r="F17" i="9"/>
  <c r="E17" i="10" s="1"/>
  <c r="I17" s="1"/>
  <c r="BD39" i="9"/>
  <c r="F34"/>
  <c r="BN20"/>
  <c r="DI20" i="10" s="1"/>
  <c r="DM20" s="1"/>
  <c r="AO40" i="9"/>
  <c r="BN11"/>
  <c r="DI11" i="10" s="1"/>
  <c r="DM11" s="1"/>
  <c r="Z45" i="9"/>
  <c r="BS15"/>
  <c r="DR15" i="10" s="1"/>
  <c r="DV15" s="1"/>
  <c r="BI5" i="9"/>
  <c r="CZ5" i="10" s="1"/>
  <c r="DD5" s="1"/>
  <c r="F4" i="9"/>
  <c r="E4" i="10" s="1"/>
  <c r="I4" s="1"/>
  <c r="AT47" i="9"/>
  <c r="Z51"/>
  <c r="AJ23"/>
  <c r="BG23" i="10" s="1"/>
  <c r="BK23" s="1"/>
  <c r="BS32" i="9"/>
  <c r="BN44"/>
  <c r="BN30"/>
  <c r="AY21"/>
  <c r="CH21" i="10" s="1"/>
  <c r="CL21" s="1"/>
  <c r="Z47" i="9"/>
  <c r="AO24"/>
  <c r="P25"/>
  <c r="BN18"/>
  <c r="DI18" i="10" s="1"/>
  <c r="DM18" s="1"/>
  <c r="K41" i="9"/>
  <c r="AY19"/>
  <c r="CH19" i="10" s="1"/>
  <c r="CL19" s="1"/>
  <c r="P17" i="9"/>
  <c r="W17" i="10" s="1"/>
  <c r="AA17" s="1"/>
  <c r="AY20" i="9"/>
  <c r="CH20" i="10" s="1"/>
  <c r="CL20" s="1"/>
  <c r="F12" i="9"/>
  <c r="E12" i="10" s="1"/>
  <c r="I12" s="1"/>
  <c r="BI29" i="9"/>
  <c r="F10"/>
  <c r="E10" i="10" s="1"/>
  <c r="I10" s="1"/>
  <c r="BI26" i="9"/>
  <c r="AJ6"/>
  <c r="BG6" i="10" s="1"/>
  <c r="BK6" s="1"/>
  <c r="Z31" i="9"/>
  <c r="BI18"/>
  <c r="CZ18" i="10" s="1"/>
  <c r="DD18" s="1"/>
  <c r="P42" i="9"/>
  <c r="BS25"/>
  <c r="AJ13"/>
  <c r="BG13" i="10" s="1"/>
  <c r="BK13" s="1"/>
  <c r="F30" i="9"/>
  <c r="AY27"/>
  <c r="BI16"/>
  <c r="CZ16" i="10" s="1"/>
  <c r="DD16" s="1"/>
  <c r="BN52" i="9"/>
  <c r="N32" i="224" s="1"/>
  <c r="U41" i="9"/>
  <c r="K48"/>
  <c r="AJ5"/>
  <c r="BG5" i="10" s="1"/>
  <c r="BK5" s="1"/>
  <c r="BN25" i="9"/>
  <c r="BN39"/>
  <c r="Z46"/>
  <c r="BI23"/>
  <c r="CZ23" i="10" s="1"/>
  <c r="DD23" s="1"/>
  <c r="BS16" i="9"/>
  <c r="DR16" i="10" s="1"/>
  <c r="DV16" s="1"/>
  <c r="BN14" i="9"/>
  <c r="DI14" i="10" s="1"/>
  <c r="DM14" s="1"/>
  <c r="AY39" i="9"/>
  <c r="BN27"/>
  <c r="K52"/>
  <c r="C32" i="224" s="1"/>
  <c r="U37" i="9"/>
  <c r="K32"/>
  <c r="AY32"/>
  <c r="F42"/>
  <c r="F35"/>
  <c r="AJ9"/>
  <c r="BG9" i="10" s="1"/>
  <c r="BK9" s="1"/>
  <c r="AJ41" i="9"/>
  <c r="AJ33"/>
  <c r="K36"/>
  <c r="P4"/>
  <c r="W4" i="10" s="1"/>
  <c r="AA4" s="1"/>
  <c r="Z42" i="9"/>
  <c r="U25"/>
  <c r="AE47"/>
  <c r="P14"/>
  <c r="W14" i="10" s="1"/>
  <c r="AA14" s="1"/>
  <c r="F44" i="9"/>
  <c r="F33"/>
  <c r="BN42"/>
  <c r="BS9"/>
  <c r="DR9" i="10" s="1"/>
  <c r="DV9" s="1"/>
  <c r="P45" i="9"/>
  <c r="AY51"/>
  <c r="BS26"/>
  <c r="BS17"/>
  <c r="DR17" i="10" s="1"/>
  <c r="DV17" s="1"/>
  <c r="BS47" i="9"/>
  <c r="BI50"/>
  <c r="K29"/>
  <c r="AY45"/>
  <c r="BN40"/>
  <c r="BS13"/>
  <c r="DR13" i="10" s="1"/>
  <c r="DV13" s="1"/>
  <c r="BD33" i="9"/>
  <c r="BD40"/>
  <c r="F8"/>
  <c r="E8" i="10" s="1"/>
  <c r="I8" s="1"/>
  <c r="Z41" i="9"/>
  <c r="AY26"/>
  <c r="Z43"/>
  <c r="AO34"/>
  <c r="BN31"/>
  <c r="BN45"/>
  <c r="BN49"/>
  <c r="BN4"/>
  <c r="DI4" i="10" s="1"/>
  <c r="DM4" s="1"/>
  <c r="K47" i="9"/>
  <c r="BS30"/>
  <c r="AJ37"/>
  <c r="BI47"/>
  <c r="BS14"/>
  <c r="DR14" i="10" s="1"/>
  <c r="DV14" s="1"/>
  <c r="P5" i="9"/>
  <c r="W5" i="10" s="1"/>
  <c r="AA5" s="1"/>
  <c r="BS34" i="9"/>
  <c r="U46"/>
  <c r="P8"/>
  <c r="W8" i="10" s="1"/>
  <c r="AA8" s="1"/>
  <c r="BI28" i="9"/>
  <c r="K42"/>
  <c r="K50"/>
  <c r="U52"/>
  <c r="E32" i="224" s="1"/>
  <c r="BS19" i="9"/>
  <c r="DR19" i="10" s="1"/>
  <c r="DV19" s="1"/>
  <c r="BS39" i="9"/>
  <c r="BS12"/>
  <c r="DR12" i="10" s="1"/>
  <c r="DV12" s="1"/>
  <c r="F36" i="9"/>
  <c r="U34"/>
  <c r="BN26"/>
  <c r="AY40"/>
  <c r="F5"/>
  <c r="E5" i="10" s="1"/>
  <c r="I5" s="1"/>
  <c r="AT36" i="9"/>
  <c r="BI22"/>
  <c r="CZ22" i="10" s="1"/>
  <c r="DD22" s="1"/>
  <c r="AJ17" i="9"/>
  <c r="BG17" i="10" s="1"/>
  <c r="BK17" s="1"/>
  <c r="P44" i="9"/>
  <c r="Z39"/>
  <c r="BD52"/>
  <c r="L32" i="224" s="1"/>
  <c r="AJ16" i="9"/>
  <c r="BG16" i="10" s="1"/>
  <c r="BK16" s="1"/>
  <c r="Z26" i="9"/>
  <c r="BS29"/>
  <c r="BS43"/>
  <c r="AO39"/>
  <c r="F16"/>
  <c r="E16" i="10" s="1"/>
  <c r="I16" s="1"/>
  <c r="U50" i="9"/>
  <c r="K38"/>
  <c r="AY31"/>
  <c r="BD45"/>
  <c r="F9"/>
  <c r="E9" i="10" s="1"/>
  <c r="I9" s="1"/>
  <c r="P13" i="9"/>
  <c r="W13" i="10" s="1"/>
  <c r="AA13" s="1"/>
  <c r="AE51" i="9"/>
  <c r="BI43"/>
  <c r="BI13"/>
  <c r="CZ13" i="10" s="1"/>
  <c r="DD13" s="1"/>
  <c r="F26" i="9"/>
  <c r="AE43"/>
  <c r="AE40"/>
  <c r="BD28"/>
  <c r="P35"/>
  <c r="AY46"/>
  <c r="P12"/>
  <c r="W12" i="10" s="1"/>
  <c r="AA12" s="1"/>
  <c r="F14" i="9"/>
  <c r="E14" i="10" s="1"/>
  <c r="I14" s="1"/>
  <c r="AJ32" i="9"/>
  <c r="AO35"/>
  <c r="K27"/>
  <c r="AO25"/>
  <c r="Z27"/>
  <c r="AO45"/>
  <c r="AE45"/>
  <c r="AE34"/>
  <c r="BS21"/>
  <c r="DR21" i="10" s="1"/>
  <c r="DV21" s="1"/>
  <c r="AJ19" i="9"/>
  <c r="BG19" i="10" s="1"/>
  <c r="BK19" s="1"/>
  <c r="BI34" i="9"/>
  <c r="K24"/>
  <c r="U32"/>
  <c r="BI12"/>
  <c r="CZ12" i="10" s="1"/>
  <c r="DD12" s="1"/>
  <c r="AY43" i="9"/>
  <c r="BI45"/>
  <c r="K44"/>
  <c r="AY34"/>
  <c r="Z38"/>
  <c r="P38"/>
  <c r="BN6"/>
  <c r="DI6" i="10" s="1"/>
  <c r="DM6" s="1"/>
  <c r="P19" i="9"/>
  <c r="W19" i="10" s="1"/>
  <c r="AA19" s="1"/>
  <c r="U47" i="9"/>
  <c r="P52"/>
  <c r="D32" i="224" s="1"/>
  <c r="F24" i="9"/>
  <c r="K43"/>
  <c r="AE27"/>
  <c r="K25"/>
  <c r="BD38"/>
  <c r="P29"/>
  <c r="AT34"/>
  <c r="AY8"/>
  <c r="CH8" i="10" s="1"/>
  <c r="CL8" s="1"/>
  <c r="BI11" i="9"/>
  <c r="CZ11" i="10" s="1"/>
  <c r="DD11" s="1"/>
  <c r="AY6" i="9"/>
  <c r="CH6" i="10" s="1"/>
  <c r="CL6" s="1"/>
  <c r="AT44" i="9"/>
  <c r="K51"/>
  <c r="BN35"/>
  <c r="U42"/>
  <c r="AE30"/>
  <c r="BI17"/>
  <c r="CZ17" i="10" s="1"/>
  <c r="DD17" s="1"/>
  <c r="F23" i="9"/>
  <c r="E23" i="10" s="1"/>
  <c r="I23" s="1"/>
  <c r="AE41" i="9"/>
  <c r="K28"/>
  <c r="AY12"/>
  <c r="CH12" i="10" s="1"/>
  <c r="CL12" s="1"/>
  <c r="AY17" i="9"/>
  <c r="CH17" i="10" s="1"/>
  <c r="CL17" s="1"/>
  <c r="K31" i="9"/>
  <c r="AY7"/>
  <c r="CH7" i="10" s="1"/>
  <c r="CL7" s="1"/>
  <c r="Z37" i="9"/>
  <c r="P43"/>
  <c r="BN46"/>
  <c r="BN29"/>
  <c r="AJ36"/>
  <c r="AY30"/>
  <c r="BD24"/>
  <c r="AY36"/>
  <c r="BN16"/>
  <c r="DI16" i="10" s="1"/>
  <c r="DM16" s="1"/>
  <c r="BI49" i="9"/>
  <c r="BI38"/>
  <c r="BD35"/>
  <c r="K26"/>
  <c r="P18"/>
  <c r="W18" i="10" s="1"/>
  <c r="AA18" s="1"/>
  <c r="AJ30" i="9"/>
  <c r="AY49"/>
  <c r="AJ47"/>
  <c r="AJ39"/>
  <c r="F28"/>
  <c r="BS44"/>
  <c r="AJ49"/>
  <c r="AJ34"/>
  <c r="F48"/>
  <c r="AJ51"/>
  <c r="AJ43"/>
  <c r="AJ29"/>
  <c r="BN22"/>
  <c r="DI22" i="10" s="1"/>
  <c r="DM22" s="1"/>
  <c r="P39" i="9"/>
  <c r="F50"/>
  <c r="AT25"/>
  <c r="AJ18"/>
  <c r="BG18" i="10" s="1"/>
  <c r="BK18" s="1"/>
  <c r="BI31" i="9"/>
  <c r="AJ40"/>
  <c r="P15"/>
  <c r="W15" i="10" s="1"/>
  <c r="AA15" s="1"/>
  <c r="BN37" i="9"/>
  <c r="AT39"/>
  <c r="BD46"/>
  <c r="U35"/>
  <c r="F27"/>
  <c r="AE25"/>
  <c r="P10"/>
  <c r="W10" i="10" s="1"/>
  <c r="AA10" s="1"/>
  <c r="Z40" i="9"/>
  <c r="U39"/>
  <c r="BS31"/>
  <c r="AT52"/>
  <c r="J32" i="224" s="1"/>
  <c r="BS42" i="9"/>
  <c r="BN47"/>
  <c r="AY38"/>
  <c r="AE52"/>
  <c r="G32" i="224" s="1"/>
  <c r="K39" i="9"/>
  <c r="BN36"/>
  <c r="BI25"/>
  <c r="Z30"/>
  <c r="F32"/>
  <c r="AE49"/>
  <c r="BS45"/>
  <c r="BD31"/>
  <c r="Z33"/>
  <c r="AJ25"/>
  <c r="P49"/>
  <c r="BS49"/>
  <c r="BN43"/>
  <c r="F31"/>
  <c r="AJ26"/>
  <c r="BS40"/>
  <c r="AY48"/>
  <c r="BS37"/>
  <c r="BS28"/>
  <c r="BS6"/>
  <c r="DR6" i="10" s="1"/>
  <c r="DV6" s="1"/>
  <c r="AO51" i="9"/>
  <c r="AY11"/>
  <c r="CH11" i="10" s="1"/>
  <c r="CL11" s="1"/>
  <c r="AJ42" i="9"/>
  <c r="AJ27"/>
  <c r="BS50"/>
  <c r="BN41"/>
  <c r="AJ52"/>
  <c r="H32" i="224" s="1"/>
  <c r="AT49" i="9"/>
  <c r="U30"/>
  <c r="Z32"/>
  <c r="AY29"/>
  <c r="P22"/>
  <c r="W22" i="10" s="1"/>
  <c r="AA22" s="1"/>
  <c r="AT40" i="9"/>
  <c r="F39"/>
  <c r="BN28"/>
  <c r="BN21"/>
  <c r="DI21" i="10" s="1"/>
  <c r="DM21" s="1"/>
  <c r="U33" i="9"/>
  <c r="AE38"/>
  <c r="U27"/>
  <c r="AY22"/>
  <c r="CH22" i="10" s="1"/>
  <c r="CL22" s="1"/>
  <c r="U28" i="9"/>
  <c r="AO42"/>
  <c r="P9"/>
  <c r="W9" i="10" s="1"/>
  <c r="AA9" s="1"/>
  <c r="Z50" i="9"/>
  <c r="U51"/>
  <c r="AO27"/>
  <c r="U29"/>
  <c r="K46"/>
  <c r="P36"/>
  <c r="AY13"/>
  <c r="CH13" i="10" s="1"/>
  <c r="CL13" s="1"/>
  <c r="U49" i="9"/>
  <c r="AO38"/>
  <c r="AE42"/>
  <c r="BS18"/>
  <c r="DR18" i="10" s="1"/>
  <c r="DV18" s="1"/>
  <c r="F19" i="9"/>
  <c r="E19" i="10" s="1"/>
  <c r="I19" s="1"/>
  <c r="BD50" i="9"/>
  <c r="F29"/>
  <c r="AO31"/>
  <c r="P33"/>
  <c r="AY23"/>
  <c r="CH23" i="10" s="1"/>
  <c r="CL23" s="1"/>
  <c r="BN17" i="9"/>
  <c r="DI17" i="10" s="1"/>
  <c r="DM17" s="1"/>
  <c r="P30" i="9"/>
  <c r="BN34"/>
  <c r="BN23"/>
  <c r="DI23" i="10" s="1"/>
  <c r="DM23" s="1"/>
  <c r="BI14" i="9"/>
  <c r="CZ14" i="10" s="1"/>
  <c r="DD14" s="1"/>
  <c r="AJ20" i="9"/>
  <c r="BG20" i="10" s="1"/>
  <c r="BK20" s="1"/>
  <c r="BN13" i="9"/>
  <c r="DI13" i="10" s="1"/>
  <c r="DM13" s="1"/>
  <c r="AY14" i="9"/>
  <c r="CH14" i="10" s="1"/>
  <c r="CL14" s="1"/>
  <c r="BS46" i="9"/>
  <c r="BD27"/>
  <c r="BD47"/>
  <c r="BS10"/>
  <c r="DR10" i="10" s="1"/>
  <c r="DV10" s="1"/>
  <c r="F51" i="9"/>
  <c r="K33"/>
  <c r="BS8"/>
  <c r="DR8" i="10" s="1"/>
  <c r="DV8" s="1"/>
  <c r="BI27" i="9"/>
  <c r="BI46"/>
  <c r="P50"/>
  <c r="F7"/>
  <c r="E7" i="10" s="1"/>
  <c r="I7" s="1"/>
  <c r="AO48" i="9"/>
  <c r="K40"/>
  <c r="AY42"/>
  <c r="AY18"/>
  <c r="CH18" i="10" s="1"/>
  <c r="CL18" s="1"/>
  <c r="AO37" i="9"/>
  <c r="AY35"/>
  <c r="Z25"/>
  <c r="BN24"/>
  <c r="AT45"/>
  <c r="AT35"/>
  <c r="P31"/>
  <c r="U48"/>
  <c r="BN9"/>
  <c r="DI9" i="10" s="1"/>
  <c r="DM9" s="1"/>
  <c r="BS7" i="9"/>
  <c r="DR7" i="10" s="1"/>
  <c r="DV7" s="1"/>
  <c r="BI41" i="9"/>
  <c r="BS38"/>
  <c r="AJ44"/>
  <c r="AJ15"/>
  <c r="BG15" i="10" s="1"/>
  <c r="BK15" s="1"/>
  <c r="BN5" i="9"/>
  <c r="DI5" i="10" s="1"/>
  <c r="DM5" s="1"/>
  <c r="AO32" i="9"/>
  <c r="P26"/>
  <c r="AY4"/>
  <c r="CH4" i="10" s="1"/>
  <c r="CL4" s="1"/>
  <c r="P51" i="9"/>
  <c r="F46"/>
  <c r="BI35"/>
  <c r="F49"/>
  <c r="AT41"/>
  <c r="BS4"/>
  <c r="DR4" i="10" s="1"/>
  <c r="DV4" s="1"/>
  <c r="BN15" i="9"/>
  <c r="DI15" i="10" s="1"/>
  <c r="DM15" s="1"/>
  <c r="BN19" i="9"/>
  <c r="DI19" i="10" s="1"/>
  <c r="DM19" s="1"/>
  <c r="AJ46" i="9"/>
  <c r="U44"/>
  <c r="P41"/>
  <c r="AO49"/>
  <c r="BI33"/>
  <c r="BD42"/>
  <c r="AE29"/>
  <c r="AO36"/>
  <c r="AO47"/>
  <c r="BN10"/>
  <c r="DI10" i="10" s="1"/>
  <c r="DM10" s="1"/>
  <c r="BN33" i="9"/>
  <c r="AT46"/>
  <c r="P24"/>
  <c r="AO41"/>
  <c r="AE50"/>
  <c r="BD49"/>
  <c r="BS48"/>
  <c r="F52"/>
  <c r="B32" i="224" s="1"/>
  <c r="F25" i="9"/>
  <c r="BS27"/>
  <c r="F21"/>
  <c r="E21" i="10" s="1"/>
  <c r="I21" s="1"/>
  <c r="P21" i="9"/>
  <c r="W21" i="10" s="1"/>
  <c r="AA21" s="1"/>
  <c r="P11" i="9"/>
  <c r="W11" i="10" s="1"/>
  <c r="AA11" s="1"/>
  <c r="BS22" i="9"/>
  <c r="DR22" i="10" s="1"/>
  <c r="DV22" s="1"/>
  <c r="BN38" i="9"/>
  <c r="AE28"/>
  <c r="AT31"/>
  <c r="BN7"/>
  <c r="DI7" i="10" s="1"/>
  <c r="DM7" s="1"/>
  <c r="K34" i="9"/>
  <c r="AT29"/>
  <c r="Z49"/>
  <c r="BS5"/>
  <c r="DR5" i="10" s="1"/>
  <c r="DV5" s="1"/>
  <c r="P47" i="9"/>
  <c r="AJ35"/>
  <c r="AE39"/>
  <c r="AY52"/>
  <c r="K32" i="224" s="1"/>
  <c r="U26" i="9"/>
  <c r="BI6"/>
  <c r="CZ6" i="10" s="1"/>
  <c r="DD6" s="1"/>
  <c r="BS36" i="9"/>
  <c r="BI24"/>
  <c r="K37"/>
  <c r="F38"/>
  <c r="BD41"/>
  <c r="U24"/>
  <c r="AT51"/>
  <c r="AJ31"/>
  <c r="Z28"/>
  <c r="F18"/>
  <c r="E18" i="10" s="1"/>
  <c r="I18" s="1"/>
  <c r="Z44" i="9"/>
  <c r="AE24"/>
  <c r="BI20"/>
  <c r="CZ20" i="10" s="1"/>
  <c r="DD20" s="1"/>
  <c r="P46" i="9"/>
  <c r="AO26"/>
  <c r="AT27"/>
  <c r="U31"/>
  <c r="K30"/>
  <c r="F37"/>
  <c r="BI21"/>
  <c r="CZ21" i="10" s="1"/>
  <c r="DD21" s="1"/>
  <c r="AT37" i="9"/>
  <c r="BN51"/>
  <c r="K45"/>
  <c r="AT30"/>
  <c r="AO28"/>
  <c r="AE26"/>
  <c r="BS41"/>
  <c r="AO46"/>
  <c r="AT42"/>
  <c r="AT28"/>
  <c r="AT26"/>
  <c r="BS52"/>
  <c r="O32" i="224" s="1"/>
  <c r="AO33" i="9"/>
  <c r="AJ8"/>
  <c r="BG8" i="10" s="1"/>
  <c r="BK8" s="1"/>
  <c r="AE35" i="9"/>
  <c r="BI40"/>
  <c r="BN32"/>
  <c r="Z52"/>
  <c r="F32" i="224" s="1"/>
  <c r="AE31" i="9"/>
  <c r="Z48"/>
  <c r="BS11"/>
  <c r="DR11" i="10" s="1"/>
  <c r="DV11" s="1"/>
  <c r="AJ22" i="9"/>
  <c r="BG22" i="10" s="1"/>
  <c r="BK22" s="1"/>
  <c r="P23" i="9"/>
  <c r="W23" i="10" s="1"/>
  <c r="AA23" s="1"/>
  <c r="AT32" i="9"/>
  <c r="BD30"/>
  <c r="BD44"/>
  <c r="BN48"/>
  <c r="BS23"/>
  <c r="DR23" i="10" s="1"/>
  <c r="DV23" s="1"/>
  <c r="AO29" i="9"/>
  <c r="AJ12"/>
  <c r="BG12" i="10" s="1"/>
  <c r="BK12" s="1"/>
  <c r="AE36" i="9"/>
  <c r="P6"/>
  <c r="W6" i="10" s="1"/>
  <c r="AA6" s="1"/>
  <c r="AE48" i="9"/>
  <c r="AO52"/>
  <c r="I32" i="224" s="1"/>
  <c r="AT33" i="9"/>
  <c r="AT24"/>
  <c r="F15"/>
  <c r="E15" i="10" s="1"/>
  <c r="I15" s="1"/>
  <c r="AE33" i="9"/>
  <c r="BD26"/>
  <c r="BI4"/>
  <c r="CZ4" i="10" s="1"/>
  <c r="DD4" s="1"/>
  <c r="U38" i="9"/>
  <c r="AY16"/>
  <c r="CH16" i="10" s="1"/>
  <c r="CL16" s="1"/>
  <c r="AJ48" i="9"/>
  <c r="BI8"/>
  <c r="CZ8" i="10" s="1"/>
  <c r="DD8" s="1"/>
  <c r="AE46" i="9"/>
  <c r="Z35"/>
  <c r="BD32"/>
  <c r="U40"/>
  <c r="BD25"/>
  <c r="AY5"/>
  <c r="CH5" i="10" s="1"/>
  <c r="CL5" s="1"/>
  <c r="AJ10" i="9"/>
  <c r="BG10" i="10" s="1"/>
  <c r="BK10" s="1"/>
  <c r="BD51" i="9"/>
  <c r="AO30"/>
  <c r="AY9"/>
  <c r="CH9" i="10" s="1"/>
  <c r="CL9" s="1"/>
  <c r="AY15" i="9"/>
  <c r="CH15" i="10" s="1"/>
  <c r="CL15" s="1"/>
  <c r="AF40" l="1"/>
  <c r="E20" i="224"/>
  <c r="AO48" i="10"/>
  <c r="F28" i="224"/>
  <c r="AX24" i="10"/>
  <c r="G4" i="224"/>
  <c r="G35" s="1"/>
  <c r="BY29" i="10"/>
  <c r="J9" i="224"/>
  <c r="AX28" i="10"/>
  <c r="G8" i="224"/>
  <c r="BP41" i="10"/>
  <c r="I21" i="224"/>
  <c r="BP32" i="10"/>
  <c r="I12" i="224"/>
  <c r="DI34" i="10"/>
  <c r="DM34" s="1"/>
  <c r="N14" i="224"/>
  <c r="W33" i="10"/>
  <c r="AA33" s="1"/>
  <c r="D13" i="224"/>
  <c r="DI28" i="10"/>
  <c r="DM28" s="1"/>
  <c r="N8" i="224"/>
  <c r="BG42" i="10"/>
  <c r="BK42" s="1"/>
  <c r="H22" i="224"/>
  <c r="BG26" i="10"/>
  <c r="BK26" s="1"/>
  <c r="H6" i="224"/>
  <c r="DR45" i="10"/>
  <c r="DV45" s="1"/>
  <c r="O25" i="224"/>
  <c r="CH38" i="10"/>
  <c r="CL38" s="1"/>
  <c r="K18" i="224"/>
  <c r="AX25" i="10"/>
  <c r="G5" i="224"/>
  <c r="CZ31" i="10"/>
  <c r="DD31" s="1"/>
  <c r="M11" i="224"/>
  <c r="BG51" i="10"/>
  <c r="BK51" s="1"/>
  <c r="H31" i="224"/>
  <c r="CH49" i="10"/>
  <c r="CL49" s="1"/>
  <c r="K29" i="224"/>
  <c r="N28" i="10"/>
  <c r="C8" i="224"/>
  <c r="BY44" i="10"/>
  <c r="J24" i="224"/>
  <c r="AX27" i="10"/>
  <c r="G7" i="224"/>
  <c r="AO38" i="10"/>
  <c r="F18" i="224"/>
  <c r="CZ34" i="10"/>
  <c r="DD34" s="1"/>
  <c r="M14" i="224"/>
  <c r="CZ43" i="10"/>
  <c r="DD43" s="1"/>
  <c r="M23" i="224"/>
  <c r="CQ45" i="10"/>
  <c r="L25" i="224"/>
  <c r="DI31" i="10"/>
  <c r="DM31" s="1"/>
  <c r="N11" i="224"/>
  <c r="AO41" i="10"/>
  <c r="F21" i="224"/>
  <c r="CZ50" i="10"/>
  <c r="DD50" s="1"/>
  <c r="M30" i="224"/>
  <c r="E33" i="10"/>
  <c r="I33" s="1"/>
  <c r="B13" i="224"/>
  <c r="AF25" i="10"/>
  <c r="E5" i="224"/>
  <c r="E42" i="10"/>
  <c r="I42" s="1"/>
  <c r="B22" i="224"/>
  <c r="DI44" i="10"/>
  <c r="DM44" s="1"/>
  <c r="N24" i="224"/>
  <c r="AO45" i="10"/>
  <c r="F25" i="224"/>
  <c r="CH33" i="10"/>
  <c r="CL33" s="1"/>
  <c r="K13" i="224"/>
  <c r="BY50" i="10"/>
  <c r="J30" i="224"/>
  <c r="CH44" i="10"/>
  <c r="CL44" s="1"/>
  <c r="K24" i="224"/>
  <c r="CH25" i="10"/>
  <c r="CL25" s="1"/>
  <c r="K5" i="224"/>
  <c r="CQ43" i="10"/>
  <c r="L23" i="224"/>
  <c r="W28" i="10"/>
  <c r="AA28" s="1"/>
  <c r="D8" i="224"/>
  <c r="CH24" i="10"/>
  <c r="CL24" s="1"/>
  <c r="K4" i="224"/>
  <c r="CQ25" i="10"/>
  <c r="L5" i="224"/>
  <c r="BP29" i="10"/>
  <c r="I9" i="224"/>
  <c r="CQ30" i="10"/>
  <c r="L10" i="224"/>
  <c r="DI32" i="10"/>
  <c r="DM32" s="1"/>
  <c r="N12" i="224"/>
  <c r="BY42" i="10"/>
  <c r="J22" i="224"/>
  <c r="DR36" i="10"/>
  <c r="DV36" s="1"/>
  <c r="O16" i="224"/>
  <c r="AX50" i="10"/>
  <c r="G30" i="224"/>
  <c r="AX29" i="10"/>
  <c r="G9" i="224"/>
  <c r="W41" i="10"/>
  <c r="AA41" s="1"/>
  <c r="D21" i="224"/>
  <c r="CZ35" i="10"/>
  <c r="DD35" s="1"/>
  <c r="M15" i="224"/>
  <c r="BP37" i="10"/>
  <c r="I17" i="224"/>
  <c r="BP38" i="10"/>
  <c r="I18" i="224"/>
  <c r="DR49" i="10"/>
  <c r="DV49" s="1"/>
  <c r="O29" i="224"/>
  <c r="AO30" i="10"/>
  <c r="F10" i="224"/>
  <c r="BG40" i="10"/>
  <c r="BK40" s="1"/>
  <c r="H20" i="224"/>
  <c r="BG43" i="10"/>
  <c r="BK43" s="1"/>
  <c r="H23" i="224"/>
  <c r="BG49" i="10"/>
  <c r="BK49" s="1"/>
  <c r="H29" i="224"/>
  <c r="N26" i="10"/>
  <c r="C6" i="224"/>
  <c r="BG36" i="10"/>
  <c r="BK36" s="1"/>
  <c r="H16" i="224"/>
  <c r="N24" i="10"/>
  <c r="C4" i="224"/>
  <c r="C45" s="1"/>
  <c r="DR29" i="10"/>
  <c r="DV29" s="1"/>
  <c r="O9" i="224"/>
  <c r="BY36" i="10"/>
  <c r="J16" i="224"/>
  <c r="AF34" i="10"/>
  <c r="E14" i="224"/>
  <c r="DI45" i="10"/>
  <c r="DM45" s="1"/>
  <c r="N25" i="224"/>
  <c r="CQ33" i="10"/>
  <c r="L13" i="224"/>
  <c r="DR26" i="10"/>
  <c r="DV26" s="1"/>
  <c r="O6" i="224"/>
  <c r="AX47" i="10"/>
  <c r="G27" i="224"/>
  <c r="E35" i="10"/>
  <c r="I35" s="1"/>
  <c r="B15" i="224"/>
  <c r="AF37" i="10"/>
  <c r="E17" i="224"/>
  <c r="DI39" i="10"/>
  <c r="DM39" s="1"/>
  <c r="N19" i="224"/>
  <c r="DI30" i="10"/>
  <c r="DM30" s="1"/>
  <c r="N10" i="224"/>
  <c r="AO51" i="10"/>
  <c r="F31" i="224"/>
  <c r="AX44" i="10"/>
  <c r="G24" i="224"/>
  <c r="W27" i="10"/>
  <c r="AA27" s="1"/>
  <c r="D7" i="224"/>
  <c r="E43" i="10"/>
  <c r="I43" s="1"/>
  <c r="B23" i="224"/>
  <c r="DR33" i="10"/>
  <c r="DV33" s="1"/>
  <c r="O13" i="224"/>
  <c r="AO24" i="10"/>
  <c r="F4" i="224"/>
  <c r="BP43" i="10"/>
  <c r="I23" i="224"/>
  <c r="CH41" i="10"/>
  <c r="CL41" s="1"/>
  <c r="K21" i="224"/>
  <c r="BG28" i="10"/>
  <c r="BK28" s="1"/>
  <c r="H8" i="224"/>
  <c r="DR51" i="10"/>
  <c r="DV51" s="1"/>
  <c r="O31" i="224"/>
  <c r="CZ44" i="10"/>
  <c r="DD44" s="1"/>
  <c r="M24" i="224"/>
  <c r="M48" s="1"/>
  <c r="CZ48" i="10"/>
  <c r="DD48" s="1"/>
  <c r="M28" i="224"/>
  <c r="AX37" i="10"/>
  <c r="G17" i="224"/>
  <c r="AO29" i="10"/>
  <c r="F9" i="224"/>
  <c r="BY38" i="10"/>
  <c r="J18" i="224"/>
  <c r="AO35" i="10"/>
  <c r="F15" i="224"/>
  <c r="AX33" i="10"/>
  <c r="G13" i="224"/>
  <c r="CQ44" i="10"/>
  <c r="L24" i="224"/>
  <c r="BY28" i="10"/>
  <c r="J8" i="224"/>
  <c r="AX26" i="10"/>
  <c r="G6" i="224"/>
  <c r="DI51" i="10"/>
  <c r="DM51" s="1"/>
  <c r="N31" i="224"/>
  <c r="N30" i="10"/>
  <c r="C10" i="224"/>
  <c r="W46" i="10"/>
  <c r="AA46" s="1"/>
  <c r="D26" i="224"/>
  <c r="AF24" i="10"/>
  <c r="E4" i="224"/>
  <c r="CZ24" i="10"/>
  <c r="DD24" s="1"/>
  <c r="M4" i="224"/>
  <c r="M35" s="1"/>
  <c r="DR27" i="10"/>
  <c r="DV27" s="1"/>
  <c r="O7" i="224"/>
  <c r="CQ49" i="10"/>
  <c r="L29" i="224"/>
  <c r="BY46" i="10"/>
  <c r="J26" i="224"/>
  <c r="BP36" i="10"/>
  <c r="I16" i="224"/>
  <c r="BP49" i="10"/>
  <c r="I29" i="224"/>
  <c r="E49" i="10"/>
  <c r="I49" s="1"/>
  <c r="B29" i="224"/>
  <c r="BY35" i="10"/>
  <c r="J15" i="224"/>
  <c r="CH35" i="10"/>
  <c r="CL35" s="1"/>
  <c r="K15" i="224"/>
  <c r="N40" i="10"/>
  <c r="C20" i="224"/>
  <c r="CZ46" i="10"/>
  <c r="DD46" s="1"/>
  <c r="M26" i="224"/>
  <c r="E51" i="10"/>
  <c r="I51" s="1"/>
  <c r="B31" i="224"/>
  <c r="DR46" i="10"/>
  <c r="DV46" s="1"/>
  <c r="O26" i="224"/>
  <c r="E29" i="10"/>
  <c r="I29" s="1"/>
  <c r="B9" i="224"/>
  <c r="AX42" i="10"/>
  <c r="G22" i="224"/>
  <c r="W36" i="10"/>
  <c r="AA36" s="1"/>
  <c r="D16" i="224"/>
  <c r="AF51" i="10"/>
  <c r="E31" i="224"/>
  <c r="AF28" i="10"/>
  <c r="E8" i="224"/>
  <c r="AF33" i="10"/>
  <c r="E13" i="224"/>
  <c r="BY40" i="10"/>
  <c r="J20" i="224"/>
  <c r="AF30" i="10"/>
  <c r="E10" i="224"/>
  <c r="DR50" i="10"/>
  <c r="DV50" s="1"/>
  <c r="O30" i="224"/>
  <c r="BP51" i="10"/>
  <c r="I31" i="224"/>
  <c r="CH48" i="10"/>
  <c r="CL48" s="1"/>
  <c r="K28" i="224"/>
  <c r="DI43" i="10"/>
  <c r="DM43" s="1"/>
  <c r="N23" i="224"/>
  <c r="AO33" i="10"/>
  <c r="F13" i="224"/>
  <c r="E32" i="10"/>
  <c r="I32" s="1"/>
  <c r="B12" i="224"/>
  <c r="N39" i="10"/>
  <c r="C19" i="224"/>
  <c r="DR42" i="10"/>
  <c r="DV42" s="1"/>
  <c r="O22" i="224"/>
  <c r="AO40" i="10"/>
  <c r="F20" i="224"/>
  <c r="AF35" i="10"/>
  <c r="E15" i="224"/>
  <c r="BY25" i="10"/>
  <c r="CD25" s="1"/>
  <c r="BS25" i="181" s="1"/>
  <c r="J5" i="224"/>
  <c r="BG29" i="10"/>
  <c r="BK29" s="1"/>
  <c r="H9" i="224"/>
  <c r="BG34" i="10"/>
  <c r="BK34" s="1"/>
  <c r="H14" i="224"/>
  <c r="BG39" i="10"/>
  <c r="BK39" s="1"/>
  <c r="H19" i="224"/>
  <c r="CZ49" i="10"/>
  <c r="DD49" s="1"/>
  <c r="M29" i="224"/>
  <c r="CH30" i="10"/>
  <c r="CL30" s="1"/>
  <c r="K10" i="224"/>
  <c r="W43" i="10"/>
  <c r="AA43" s="1"/>
  <c r="D23" i="224"/>
  <c r="DI35" i="10"/>
  <c r="DM35" s="1"/>
  <c r="N15" i="224"/>
  <c r="CQ38" i="10"/>
  <c r="L18" i="224"/>
  <c r="E24" i="10"/>
  <c r="I24" s="1"/>
  <c r="B4" i="224"/>
  <c r="B45" s="1"/>
  <c r="N44" i="10"/>
  <c r="C24" i="224"/>
  <c r="C38" s="1"/>
  <c r="AF32" i="10"/>
  <c r="E12" i="224"/>
  <c r="AO27" i="10"/>
  <c r="F7" i="224"/>
  <c r="BG32" i="10"/>
  <c r="BK32" s="1"/>
  <c r="H12" i="224"/>
  <c r="W35" i="10"/>
  <c r="AA35" s="1"/>
  <c r="D15" i="224"/>
  <c r="E26" i="10"/>
  <c r="I26" s="1"/>
  <c r="B6" i="224"/>
  <c r="N38" i="10"/>
  <c r="C18" i="224"/>
  <c r="DR43" i="10"/>
  <c r="DV43" s="1"/>
  <c r="O23" i="224"/>
  <c r="DI26" i="10"/>
  <c r="DM26" s="1"/>
  <c r="N6" i="224"/>
  <c r="DR39" i="10"/>
  <c r="DV39" s="1"/>
  <c r="O19" i="224"/>
  <c r="N42" i="10"/>
  <c r="C22" i="224"/>
  <c r="DR34" i="10"/>
  <c r="DV34" s="1"/>
  <c r="O14" i="224"/>
  <c r="BG37" i="10"/>
  <c r="BK37" s="1"/>
  <c r="H17" i="224"/>
  <c r="DI49" i="10"/>
  <c r="DM49" s="1"/>
  <c r="N29" i="224"/>
  <c r="AO43" i="10"/>
  <c r="F23" i="224"/>
  <c r="CQ40" i="10"/>
  <c r="L20" i="224"/>
  <c r="CH45" i="10"/>
  <c r="CL45" s="1"/>
  <c r="K25" i="224"/>
  <c r="N32" i="10"/>
  <c r="C12" i="224"/>
  <c r="CH39" i="10"/>
  <c r="CL39" s="1"/>
  <c r="K19" i="224"/>
  <c r="AO46" i="10"/>
  <c r="F26" i="224"/>
  <c r="N48" i="10"/>
  <c r="C28" i="224"/>
  <c r="CH27" i="10"/>
  <c r="CL27" s="1"/>
  <c r="K7" i="224"/>
  <c r="W42" i="10"/>
  <c r="AA42" s="1"/>
  <c r="D22" i="224"/>
  <c r="CZ26" i="10"/>
  <c r="DD26" s="1"/>
  <c r="M6" i="224"/>
  <c r="BP40" i="10"/>
  <c r="I20" i="224"/>
  <c r="AO34" i="10"/>
  <c r="F14" i="224"/>
  <c r="BY48" i="10"/>
  <c r="J28" i="224"/>
  <c r="E41" i="10"/>
  <c r="I41" s="1"/>
  <c r="B21" i="224"/>
  <c r="CH37" i="10"/>
  <c r="CL37" s="1"/>
  <c r="K17" i="224"/>
  <c r="BP50" i="10"/>
  <c r="I30" i="224"/>
  <c r="CZ42" i="10"/>
  <c r="DD42" s="1"/>
  <c r="M22" i="224"/>
  <c r="CQ48" i="10"/>
  <c r="L28" i="224"/>
  <c r="BP44" i="10"/>
  <c r="I24" i="224"/>
  <c r="I48" s="1"/>
  <c r="N49" i="10"/>
  <c r="C29" i="224"/>
  <c r="DI50" i="10"/>
  <c r="DM50" s="1"/>
  <c r="N30" i="224"/>
  <c r="N35" i="10"/>
  <c r="C15" i="224"/>
  <c r="AO36" i="10"/>
  <c r="F16" i="224"/>
  <c r="CZ37" i="10"/>
  <c r="DD37" s="1"/>
  <c r="M17" i="224"/>
  <c r="CZ51" i="10"/>
  <c r="DD51" s="1"/>
  <c r="M31" i="224"/>
  <c r="W32" i="10"/>
  <c r="AA32" s="1"/>
  <c r="D12" i="224"/>
  <c r="E40" i="10"/>
  <c r="I40" s="1"/>
  <c r="B20" i="224"/>
  <c r="B35"/>
  <c r="F45"/>
  <c r="F35"/>
  <c r="F40"/>
  <c r="J48"/>
  <c r="J38"/>
  <c r="J43"/>
  <c r="N48"/>
  <c r="N38"/>
  <c r="N43"/>
  <c r="CQ51" i="10"/>
  <c r="L31" i="224"/>
  <c r="BY24" i="10"/>
  <c r="J4" i="224"/>
  <c r="J35" s="1"/>
  <c r="BY32" i="10"/>
  <c r="J12" i="224"/>
  <c r="CZ40" i="10"/>
  <c r="DD40" s="1"/>
  <c r="M20" i="224"/>
  <c r="BP46" i="10"/>
  <c r="I26" i="224"/>
  <c r="BY30" i="10"/>
  <c r="J10" i="224"/>
  <c r="BY27" i="10"/>
  <c r="J7" i="224"/>
  <c r="BG31" i="10"/>
  <c r="BK31" s="1"/>
  <c r="H11" i="224"/>
  <c r="E38" i="10"/>
  <c r="I38" s="1"/>
  <c r="B18" i="224"/>
  <c r="BG35" i="10"/>
  <c r="BK35" s="1"/>
  <c r="H15" i="224"/>
  <c r="CQ42" i="10"/>
  <c r="L22" i="224"/>
  <c r="AF44" i="10"/>
  <c r="E24" i="224"/>
  <c r="E46" i="10"/>
  <c r="I46" s="1"/>
  <c r="B26" i="224"/>
  <c r="DR38" i="10"/>
  <c r="DV38" s="1"/>
  <c r="O18" i="224"/>
  <c r="AF48" i="10"/>
  <c r="E28" i="224"/>
  <c r="DI24" i="10"/>
  <c r="DM24" s="1"/>
  <c r="N4" i="224"/>
  <c r="N35" s="1"/>
  <c r="CQ47" i="10"/>
  <c r="L27" i="224"/>
  <c r="AF49" i="10"/>
  <c r="E29" i="224"/>
  <c r="AF29" i="10"/>
  <c r="E9" i="224"/>
  <c r="AF27" i="10"/>
  <c r="E7" i="224"/>
  <c r="CH29" i="10"/>
  <c r="CL29" s="1"/>
  <c r="K9" i="224"/>
  <c r="DR28" i="10"/>
  <c r="DV28" s="1"/>
  <c r="O8" i="224"/>
  <c r="W49" i="10"/>
  <c r="AA49" s="1"/>
  <c r="D29" i="224"/>
  <c r="CZ25" i="10"/>
  <c r="DD25" s="1"/>
  <c r="M5" i="224"/>
  <c r="DR31" i="10"/>
  <c r="DV31" s="1"/>
  <c r="O11" i="224"/>
  <c r="BY39" i="10"/>
  <c r="J19" i="224"/>
  <c r="W39" i="10"/>
  <c r="AA39" s="1"/>
  <c r="D19" i="224"/>
  <c r="DR44" i="10"/>
  <c r="DV44" s="1"/>
  <c r="O24" i="224"/>
  <c r="CQ35" i="10"/>
  <c r="L15" i="224"/>
  <c r="CH36" i="10"/>
  <c r="CL36" s="1"/>
  <c r="K16" i="224"/>
  <c r="DI29" i="10"/>
  <c r="DM29" s="1"/>
  <c r="N9" i="224"/>
  <c r="AX30" i="10"/>
  <c r="G10" i="224"/>
  <c r="BY34" i="10"/>
  <c r="J14" i="224"/>
  <c r="AF47" i="10"/>
  <c r="E27" i="224"/>
  <c r="CH43" i="10"/>
  <c r="CL43" s="1"/>
  <c r="K23" i="224"/>
  <c r="AX45" i="10"/>
  <c r="G25" i="224"/>
  <c r="N27" i="10"/>
  <c r="C7" i="224"/>
  <c r="AX40" i="10"/>
  <c r="G20" i="224"/>
  <c r="AO26" i="10"/>
  <c r="F6" i="224"/>
  <c r="W44" i="10"/>
  <c r="AA44" s="1"/>
  <c r="D24" i="224"/>
  <c r="D48" s="1"/>
  <c r="E36" i="10"/>
  <c r="I36" s="1"/>
  <c r="B16" i="224"/>
  <c r="N47" i="10"/>
  <c r="C27" i="224"/>
  <c r="CH51" i="10"/>
  <c r="CL51" s="1"/>
  <c r="K31" i="224"/>
  <c r="BG33" i="10"/>
  <c r="BK33" s="1"/>
  <c r="H13" i="224"/>
  <c r="DI25" i="10"/>
  <c r="DM25" s="1"/>
  <c r="N5" i="224"/>
  <c r="AO31" i="10"/>
  <c r="F11" i="224"/>
  <c r="CZ29" i="10"/>
  <c r="DD29" s="1"/>
  <c r="M9" i="224"/>
  <c r="BP24" i="10"/>
  <c r="I4" i="224"/>
  <c r="I45" s="1"/>
  <c r="BY47" i="10"/>
  <c r="J27" i="224"/>
  <c r="E34" i="10"/>
  <c r="I34" s="1"/>
  <c r="B14" i="224"/>
  <c r="AF43" i="10"/>
  <c r="E23" i="224"/>
  <c r="CQ37" i="10"/>
  <c r="L17" i="224"/>
  <c r="CH47" i="10"/>
  <c r="CL47" s="1"/>
  <c r="K27" i="224"/>
  <c r="CQ36" i="10"/>
  <c r="L16" i="224"/>
  <c r="CZ30" i="10"/>
  <c r="DD30" s="1"/>
  <c r="M10" i="224"/>
  <c r="BG24" i="10"/>
  <c r="BK24" s="1"/>
  <c r="H4" i="224"/>
  <c r="H45" s="1"/>
  <c r="CZ36" i="10"/>
  <c r="DD36" s="1"/>
  <c r="M16" i="224"/>
  <c r="CH28" i="10"/>
  <c r="CL28" s="1"/>
  <c r="K8" i="224"/>
  <c r="CZ32" i="10"/>
  <c r="DD32" s="1"/>
  <c r="M12" i="224"/>
  <c r="L43"/>
  <c r="L38"/>
  <c r="L48"/>
  <c r="BP30" i="10"/>
  <c r="I10" i="224"/>
  <c r="AX46" i="10"/>
  <c r="G26" i="224"/>
  <c r="AF38" i="10"/>
  <c r="E18" i="224"/>
  <c r="AX48" i="10"/>
  <c r="G28" i="224"/>
  <c r="BP33" i="10"/>
  <c r="I13" i="224"/>
  <c r="BP28" i="10"/>
  <c r="I8" i="224"/>
  <c r="BY37" i="10"/>
  <c r="J17" i="224"/>
  <c r="AF31" i="10"/>
  <c r="E11" i="224"/>
  <c r="AO28" i="10"/>
  <c r="F8" i="224"/>
  <c r="CQ41" i="10"/>
  <c r="L21" i="224"/>
  <c r="AX39" i="10"/>
  <c r="G19" i="224"/>
  <c r="AO49" i="10"/>
  <c r="F29" i="224"/>
  <c r="BY31" i="10"/>
  <c r="J11" i="224"/>
  <c r="E25" i="10"/>
  <c r="I25" s="1"/>
  <c r="B5" i="224"/>
  <c r="DI33" i="10"/>
  <c r="DM33" s="1"/>
  <c r="N13" i="224"/>
  <c r="W26" i="10"/>
  <c r="AA26" s="1"/>
  <c r="D6" i="224"/>
  <c r="BG44" i="10"/>
  <c r="BK44" s="1"/>
  <c r="H24" i="224"/>
  <c r="BY45" i="10"/>
  <c r="J25" i="224"/>
  <c r="BP48" i="10"/>
  <c r="I28" i="224"/>
  <c r="CZ27" i="10"/>
  <c r="DD27" s="1"/>
  <c r="M7" i="224"/>
  <c r="CQ50" i="10"/>
  <c r="L30" i="224"/>
  <c r="N46" i="10"/>
  <c r="C26" i="224"/>
  <c r="AO50" i="10"/>
  <c r="F30" i="224"/>
  <c r="BY49" i="10"/>
  <c r="J29" i="224"/>
  <c r="BG27" i="10"/>
  <c r="BK27" s="1"/>
  <c r="H7" i="224"/>
  <c r="DR40" i="10"/>
  <c r="DV40" s="1"/>
  <c r="O20" i="224"/>
  <c r="CQ31" i="10"/>
  <c r="L11" i="224"/>
  <c r="CQ46" i="10"/>
  <c r="L26" i="224"/>
  <c r="E50" i="10"/>
  <c r="I50" s="1"/>
  <c r="B30" i="224"/>
  <c r="BG47" i="10"/>
  <c r="BK47" s="1"/>
  <c r="H27" i="224"/>
  <c r="AO37" i="10"/>
  <c r="F17" i="224"/>
  <c r="N51" i="10"/>
  <c r="C31" i="224"/>
  <c r="N25" i="10"/>
  <c r="C5" i="224"/>
  <c r="W38" i="10"/>
  <c r="AA38" s="1"/>
  <c r="D18" i="224"/>
  <c r="CZ45" i="10"/>
  <c r="DD45" s="1"/>
  <c r="M25" i="224"/>
  <c r="AX34" i="10"/>
  <c r="G14" i="224"/>
  <c r="BP25" i="10"/>
  <c r="I5" i="224"/>
  <c r="CQ28" i="10"/>
  <c r="L8" i="224"/>
  <c r="AF50" i="10"/>
  <c r="E30" i="224"/>
  <c r="AO39" i="10"/>
  <c r="F19" i="224"/>
  <c r="CZ28" i="10"/>
  <c r="DD28" s="1"/>
  <c r="M8" i="224"/>
  <c r="DR30" i="10"/>
  <c r="DV30" s="1"/>
  <c r="O10" i="224"/>
  <c r="CH26" i="10"/>
  <c r="CL26" s="1"/>
  <c r="K6" i="224"/>
  <c r="N29" i="10"/>
  <c r="C9" i="224"/>
  <c r="DI42" i="10"/>
  <c r="DM42" s="1"/>
  <c r="N22" i="224"/>
  <c r="N36" i="10"/>
  <c r="C16" i="224"/>
  <c r="AF41" i="10"/>
  <c r="E21" i="224"/>
  <c r="E30" i="10"/>
  <c r="I30" s="1"/>
  <c r="B10" i="224"/>
  <c r="W25" i="10"/>
  <c r="AA25" s="1"/>
  <c r="D5" i="224"/>
  <c r="DR24" i="10"/>
  <c r="DV24" s="1"/>
  <c r="O4" i="224"/>
  <c r="BY43" i="10"/>
  <c r="J23" i="224"/>
  <c r="O45"/>
  <c r="O48"/>
  <c r="O40"/>
  <c r="O43"/>
  <c r="O35"/>
  <c r="O38"/>
  <c r="CQ32" i="10"/>
  <c r="L12" i="224"/>
  <c r="BG48" i="10"/>
  <c r="BK48" s="1"/>
  <c r="H28" i="224"/>
  <c r="CQ26" i="10"/>
  <c r="L6" i="224"/>
  <c r="BY33" i="10"/>
  <c r="J13" i="224"/>
  <c r="AX36" i="10"/>
  <c r="G16" i="224"/>
  <c r="DI48" i="10"/>
  <c r="DM48" s="1"/>
  <c r="N28" i="224"/>
  <c r="AX31" i="10"/>
  <c r="G11" i="224"/>
  <c r="AX35" i="10"/>
  <c r="G15" i="224"/>
  <c r="BY26" i="10"/>
  <c r="J6" i="224"/>
  <c r="DR41" i="10"/>
  <c r="DV41" s="1"/>
  <c r="O21" i="224"/>
  <c r="N45" i="10"/>
  <c r="C25" i="224"/>
  <c r="E37" i="10"/>
  <c r="I37" s="1"/>
  <c r="B17" i="224"/>
  <c r="BP26" i="10"/>
  <c r="I6" i="224"/>
  <c r="AO44" i="10"/>
  <c r="F24" i="224"/>
  <c r="F38" s="1"/>
  <c r="BY51" i="10"/>
  <c r="J31" i="224"/>
  <c r="N37" i="10"/>
  <c r="C17" i="224"/>
  <c r="AF26" i="10"/>
  <c r="E6" i="224"/>
  <c r="W47" i="10"/>
  <c r="AA47" s="1"/>
  <c r="D27" i="224"/>
  <c r="N34" i="10"/>
  <c r="C14" i="224"/>
  <c r="DI38" i="10"/>
  <c r="DM38" s="1"/>
  <c r="N18" i="224"/>
  <c r="DR48" i="10"/>
  <c r="DV48" s="1"/>
  <c r="O28" i="224"/>
  <c r="W24" i="10"/>
  <c r="AA24" s="1"/>
  <c r="D4" i="224"/>
  <c r="D35" s="1"/>
  <c r="BP47" i="10"/>
  <c r="I27" i="224"/>
  <c r="CZ33" i="10"/>
  <c r="DD33" s="1"/>
  <c r="M13" i="224"/>
  <c r="BG46" i="10"/>
  <c r="BK46" s="1"/>
  <c r="H26" i="224"/>
  <c r="BY41" i="10"/>
  <c r="J21" i="224"/>
  <c r="W51" i="10"/>
  <c r="AA51" s="1"/>
  <c r="D31" i="224"/>
  <c r="CZ41" i="10"/>
  <c r="DD41" s="1"/>
  <c r="M21" i="224"/>
  <c r="W31" i="10"/>
  <c r="AA31" s="1"/>
  <c r="D11" i="224"/>
  <c r="AO25" i="10"/>
  <c r="F5" i="224"/>
  <c r="CH42" i="10"/>
  <c r="CL42" s="1"/>
  <c r="K22" i="224"/>
  <c r="W50" i="10"/>
  <c r="AA50" s="1"/>
  <c r="D30" i="224"/>
  <c r="N33" i="10"/>
  <c r="C13" i="224"/>
  <c r="CQ27" i="10"/>
  <c r="L7" i="224"/>
  <c r="W30" i="10"/>
  <c r="AA30" s="1"/>
  <c r="D10" i="224"/>
  <c r="BP31" i="10"/>
  <c r="I11" i="224"/>
  <c r="BP27" i="10"/>
  <c r="I7" i="224"/>
  <c r="BP42" i="10"/>
  <c r="I22" i="224"/>
  <c r="AX38" i="10"/>
  <c r="G18" i="224"/>
  <c r="E39" i="10"/>
  <c r="I39" s="1"/>
  <c r="B19" i="224"/>
  <c r="AO32" i="10"/>
  <c r="F12" i="224"/>
  <c r="DI41" i="10"/>
  <c r="DM41" s="1"/>
  <c r="N21" i="224"/>
  <c r="DR37" i="10"/>
  <c r="DV37" s="1"/>
  <c r="O17" i="224"/>
  <c r="E31" i="10"/>
  <c r="I31" s="1"/>
  <c r="B11" i="224"/>
  <c r="BG25" i="10"/>
  <c r="BK25" s="1"/>
  <c r="H5" i="224"/>
  <c r="AX49" i="10"/>
  <c r="G29" i="224"/>
  <c r="DI36" i="10"/>
  <c r="DM36" s="1"/>
  <c r="N16" i="224"/>
  <c r="DI47" i="10"/>
  <c r="DM47" s="1"/>
  <c r="N27" i="224"/>
  <c r="AF39" i="10"/>
  <c r="E19" i="224"/>
  <c r="E27" i="10"/>
  <c r="I27" s="1"/>
  <c r="B7" i="224"/>
  <c r="DI37" i="10"/>
  <c r="DM37" s="1"/>
  <c r="N17" i="224"/>
  <c r="E48" i="10"/>
  <c r="I48" s="1"/>
  <c r="B28" i="224"/>
  <c r="E28" i="10"/>
  <c r="I28" s="1"/>
  <c r="B8" i="224"/>
  <c r="BG30" i="10"/>
  <c r="BK30" s="1"/>
  <c r="H10" i="224"/>
  <c r="CZ38" i="10"/>
  <c r="DD38" s="1"/>
  <c r="M18" i="224"/>
  <c r="CQ24" i="10"/>
  <c r="L4" i="224"/>
  <c r="L45" s="1"/>
  <c r="DI46" i="10"/>
  <c r="DM46" s="1"/>
  <c r="N26" i="224"/>
  <c r="N31" i="10"/>
  <c r="C11" i="224"/>
  <c r="AX41" i="10"/>
  <c r="G21" i="224"/>
  <c r="AF42" i="10"/>
  <c r="E22" i="224"/>
  <c r="W29" i="10"/>
  <c r="AA29" s="1"/>
  <c r="D9" i="224"/>
  <c r="N43" i="10"/>
  <c r="C23" i="224"/>
  <c r="CH34" i="10"/>
  <c r="CL34" s="1"/>
  <c r="K14" i="224"/>
  <c r="BP45" i="10"/>
  <c r="I25" i="224"/>
  <c r="BP35" i="10"/>
  <c r="I15" i="224"/>
  <c r="CH46" i="10"/>
  <c r="CL46" s="1"/>
  <c r="K26" i="224"/>
  <c r="AX43" i="10"/>
  <c r="G23" i="224"/>
  <c r="AX51" i="10"/>
  <c r="G31" i="224"/>
  <c r="CH31" i="10"/>
  <c r="CL31" s="1"/>
  <c r="K11" i="224"/>
  <c r="BP39" i="10"/>
  <c r="I19" i="224"/>
  <c r="CH40" i="10"/>
  <c r="CL40" s="1"/>
  <c r="K20" i="224"/>
  <c r="N50" i="10"/>
  <c r="C30" i="224"/>
  <c r="AF46" i="10"/>
  <c r="E26" i="224"/>
  <c r="CZ47" i="10"/>
  <c r="DD47" s="1"/>
  <c r="M27" i="224"/>
  <c r="BP34" i="10"/>
  <c r="I14" i="224"/>
  <c r="DI40" i="10"/>
  <c r="DM40" s="1"/>
  <c r="N20" i="224"/>
  <c r="DR47" i="10"/>
  <c r="DV47" s="1"/>
  <c r="O27" i="224"/>
  <c r="W45" i="10"/>
  <c r="AA45" s="1"/>
  <c r="D25" i="224"/>
  <c r="E44" i="10"/>
  <c r="I44" s="1"/>
  <c r="B24" i="224"/>
  <c r="B38" s="1"/>
  <c r="AO42" i="10"/>
  <c r="F22" i="224"/>
  <c r="BG41" i="10"/>
  <c r="BK41" s="1"/>
  <c r="H21" i="224"/>
  <c r="CH32" i="10"/>
  <c r="CL32" s="1"/>
  <c r="K12" i="224"/>
  <c r="DI27" i="10"/>
  <c r="DM27" s="1"/>
  <c r="N7" i="224"/>
  <c r="DR25" i="10"/>
  <c r="DV25" s="1"/>
  <c r="O5" i="224"/>
  <c r="N41" i="10"/>
  <c r="C21" i="224"/>
  <c r="AO47" i="10"/>
  <c r="F27" i="224"/>
  <c r="DR32" i="10"/>
  <c r="DV32" s="1"/>
  <c r="O12" i="224"/>
  <c r="CQ39" i="10"/>
  <c r="L19" i="224"/>
  <c r="CQ29" i="10"/>
  <c r="L9" i="224"/>
  <c r="W37" i="10"/>
  <c r="AA37" s="1"/>
  <c r="D17" i="224"/>
  <c r="CZ39" i="10"/>
  <c r="DD39" s="1"/>
  <c r="M19" i="224"/>
  <c r="E45" i="10"/>
  <c r="I45" s="1"/>
  <c r="B25" i="224"/>
  <c r="BG50" i="10"/>
  <c r="BK50" s="1"/>
  <c r="H30" i="224"/>
  <c r="AX32" i="10"/>
  <c r="G12" i="224"/>
  <c r="W34" i="10"/>
  <c r="AA34" s="1"/>
  <c r="D14" i="224"/>
  <c r="DR35" i="10"/>
  <c r="DV35" s="1"/>
  <c r="O15" i="224"/>
  <c r="W40" i="10"/>
  <c r="AA40" s="1"/>
  <c r="D20" i="224"/>
  <c r="AF36" i="10"/>
  <c r="E16" i="224"/>
  <c r="AF45" i="10"/>
  <c r="E25" i="224"/>
  <c r="W48" i="10"/>
  <c r="AA48" s="1"/>
  <c r="D28" i="224"/>
  <c r="CH50" i="10"/>
  <c r="CL50" s="1"/>
  <c r="K30" i="224"/>
  <c r="CQ34" i="10"/>
  <c r="L14" i="224"/>
  <c r="BG38" i="10"/>
  <c r="BK38" s="1"/>
  <c r="H18" i="224"/>
  <c r="BG45" i="10"/>
  <c r="BK45" s="1"/>
  <c r="H25" i="224"/>
  <c r="E47" i="10"/>
  <c r="I47" s="1"/>
  <c r="B27" i="224"/>
  <c r="E40"/>
  <c r="E38"/>
  <c r="E35"/>
  <c r="E43"/>
  <c r="E48"/>
  <c r="E45"/>
  <c r="G48"/>
  <c r="G38"/>
  <c r="G43"/>
  <c r="K45"/>
  <c r="K48"/>
  <c r="K40"/>
  <c r="K38"/>
  <c r="K43"/>
  <c r="K35"/>
  <c r="BS25" i="12"/>
  <c r="BS25" i="183"/>
  <c r="BS25" i="182"/>
  <c r="W53" i="10"/>
  <c r="P58" i="9"/>
  <c r="BG53" i="10"/>
  <c r="AJ58" i="9"/>
  <c r="CQ53" i="10"/>
  <c r="BD58" i="9"/>
  <c r="N53" i="10"/>
  <c r="N55" s="1"/>
  <c r="K58" i="9"/>
  <c r="DR53" i="10"/>
  <c r="BS58" i="9"/>
  <c r="E53" i="10"/>
  <c r="F58" i="9"/>
  <c r="AO53" i="10"/>
  <c r="AO55" s="1"/>
  <c r="Z58" i="9"/>
  <c r="BY53" i="10"/>
  <c r="BY55" s="1"/>
  <c r="AT58" i="9"/>
  <c r="DI53" i="10"/>
  <c r="BN58" i="9"/>
  <c r="CZ53" i="10"/>
  <c r="BI58" i="9"/>
  <c r="BP53" i="10"/>
  <c r="AO58" i="9"/>
  <c r="AF53" i="10"/>
  <c r="AF55" s="1"/>
  <c r="U58" i="9"/>
  <c r="AX53" i="10"/>
  <c r="AX55" s="1"/>
  <c r="AE58" i="9"/>
  <c r="CH53" i="10"/>
  <c r="AY58" i="9"/>
  <c r="CH52" i="10"/>
  <c r="W52"/>
  <c r="CQ52"/>
  <c r="AF52"/>
  <c r="N52"/>
  <c r="DI52"/>
  <c r="BP52"/>
  <c r="AO52"/>
  <c r="DR52"/>
  <c r="E52"/>
  <c r="BG52"/>
  <c r="AX52"/>
  <c r="BY52"/>
  <c r="CZ52"/>
  <c r="L35" i="224" l="1"/>
  <c r="N45"/>
  <c r="J40"/>
  <c r="J45"/>
  <c r="F48"/>
  <c r="I35"/>
  <c r="D38"/>
  <c r="D45"/>
  <c r="L40"/>
  <c r="N40"/>
  <c r="I43"/>
  <c r="I38"/>
  <c r="H40"/>
  <c r="D43"/>
  <c r="I46"/>
  <c r="I41"/>
  <c r="I36"/>
  <c r="K41"/>
  <c r="K36"/>
  <c r="K46"/>
  <c r="H42"/>
  <c r="H47"/>
  <c r="H37"/>
  <c r="J41"/>
  <c r="J36"/>
  <c r="J46"/>
  <c r="F46"/>
  <c r="F41"/>
  <c r="F36"/>
  <c r="B43"/>
  <c r="B40"/>
  <c r="BP55" i="10"/>
  <c r="CQ55"/>
  <c r="G45" i="224"/>
  <c r="I40"/>
  <c r="C40"/>
  <c r="M40"/>
  <c r="H35"/>
  <c r="D40"/>
  <c r="D41"/>
  <c r="D36"/>
  <c r="D46"/>
  <c r="B37"/>
  <c r="B47"/>
  <c r="B42"/>
  <c r="C41"/>
  <c r="C36"/>
  <c r="C46"/>
  <c r="O46"/>
  <c r="O36"/>
  <c r="O41"/>
  <c r="M42"/>
  <c r="M37"/>
  <c r="M47"/>
  <c r="M36"/>
  <c r="M46"/>
  <c r="M41"/>
  <c r="L46"/>
  <c r="L36"/>
  <c r="L41"/>
  <c r="F47"/>
  <c r="F37"/>
  <c r="F42"/>
  <c r="G46"/>
  <c r="G36"/>
  <c r="G41"/>
  <c r="B36"/>
  <c r="B41"/>
  <c r="B46"/>
  <c r="D42"/>
  <c r="D37"/>
  <c r="D47"/>
  <c r="O37"/>
  <c r="O42"/>
  <c r="O47"/>
  <c r="E42"/>
  <c r="E37"/>
  <c r="E47"/>
  <c r="I47"/>
  <c r="I42"/>
  <c r="I37"/>
  <c r="C47"/>
  <c r="C42"/>
  <c r="C37"/>
  <c r="H36"/>
  <c r="H41"/>
  <c r="H46"/>
  <c r="L42"/>
  <c r="L37"/>
  <c r="L47"/>
  <c r="G37"/>
  <c r="G42"/>
  <c r="G47"/>
  <c r="E36"/>
  <c r="E41"/>
  <c r="E46"/>
  <c r="K47"/>
  <c r="K42"/>
  <c r="K37"/>
  <c r="N47"/>
  <c r="N37"/>
  <c r="N42"/>
  <c r="J37"/>
  <c r="J47"/>
  <c r="J42"/>
  <c r="N41"/>
  <c r="N46"/>
  <c r="N36"/>
  <c r="M45"/>
  <c r="M38"/>
  <c r="H43"/>
  <c r="G40"/>
  <c r="C35"/>
  <c r="H38"/>
  <c r="F43"/>
  <c r="B48"/>
  <c r="C43"/>
  <c r="C48"/>
  <c r="M43"/>
  <c r="H48"/>
  <c r="BS25" i="13"/>
  <c r="J5" i="203"/>
  <c r="AA53" i="10"/>
  <c r="AA55" s="1"/>
  <c r="W55"/>
  <c r="CL53"/>
  <c r="CL55" s="1"/>
  <c r="CH55"/>
  <c r="DD53"/>
  <c r="DD55" s="1"/>
  <c r="CZ55"/>
  <c r="I53"/>
  <c r="I55" s="1"/>
  <c r="E55"/>
  <c r="BK53"/>
  <c r="BK55" s="1"/>
  <c r="BG55"/>
  <c r="DM53"/>
  <c r="DM55" s="1"/>
  <c r="DI55"/>
  <c r="DV53"/>
  <c r="DV55" s="1"/>
  <c r="DR55"/>
  <c r="DD52"/>
  <c r="BK52"/>
  <c r="I52"/>
  <c r="DV52"/>
  <c r="DM52"/>
  <c r="AA52"/>
  <c r="CL52"/>
  <c r="E66" i="4" l="1"/>
  <c r="E67" s="1"/>
  <c r="H65" s="1"/>
  <c r="H66" l="1"/>
  <c r="E72"/>
  <c r="E73" s="1"/>
  <c r="H71" s="1"/>
  <c r="BJ5" l="1"/>
  <c r="AZ5" i="13" s="1"/>
  <c r="DL8" i="4"/>
  <c r="CV8" i="13" s="1"/>
  <c r="Z10" i="4"/>
  <c r="T10" i="12" s="1"/>
  <c r="DC13" i="4"/>
  <c r="CN13" i="13" s="1"/>
  <c r="BJ13" i="4"/>
  <c r="AZ13" i="13" s="1"/>
  <c r="Z6" i="4"/>
  <c r="T6" i="13" s="1"/>
  <c r="BJ12" i="4"/>
  <c r="AZ12" i="13" s="1"/>
  <c r="DC17" i="4"/>
  <c r="CN17" i="12" s="1"/>
  <c r="H20" i="4"/>
  <c r="D20" i="12" s="1"/>
  <c r="DU4" i="4"/>
  <c r="DD4" i="12" s="1"/>
  <c r="H12" i="4"/>
  <c r="D12" i="12" s="1"/>
  <c r="H22" i="4"/>
  <c r="D22" i="13" s="1"/>
  <c r="CK19" i="4"/>
  <c r="BX19" i="12" s="1"/>
  <c r="DL13" i="4"/>
  <c r="CV13" i="13" s="1"/>
  <c r="CK15" i="4"/>
  <c r="BX15" i="13" s="1"/>
  <c r="DL20" i="4"/>
  <c r="CV20" i="12" s="1"/>
  <c r="Z8" i="4"/>
  <c r="T8" i="12" s="1"/>
  <c r="DU22" i="4"/>
  <c r="DD22" i="12" s="1"/>
  <c r="DL6" i="4"/>
  <c r="CK5"/>
  <c r="BX5" i="13" s="1"/>
  <c r="H67" i="4"/>
  <c r="AI40" s="1"/>
  <c r="BJ4"/>
  <c r="AZ4" i="13" s="1"/>
  <c r="DU12" i="4"/>
  <c r="DD12" i="12" s="1"/>
  <c r="DC12" i="4"/>
  <c r="CN12" i="12" s="1"/>
  <c r="Z11" i="4"/>
  <c r="T11" i="13" s="1"/>
  <c r="Z4" i="4"/>
  <c r="T4" i="13" s="1"/>
  <c r="DL19" i="4"/>
  <c r="CV19" i="13" s="1"/>
  <c r="H19" i="4"/>
  <c r="D19" i="12" s="1"/>
  <c r="DU15" i="4"/>
  <c r="DD15" i="12" s="1"/>
  <c r="CK22" i="4"/>
  <c r="BX22" i="12" s="1"/>
  <c r="CK18" i="4"/>
  <c r="BX18" i="13" s="1"/>
  <c r="BJ7" i="4"/>
  <c r="AZ7" i="13" s="1"/>
  <c r="DU9" i="4"/>
  <c r="DD9" i="12" s="1"/>
  <c r="DL23" i="4"/>
  <c r="CV23" i="13" s="1"/>
  <c r="DU13" i="4"/>
  <c r="DD13" i="13" s="1"/>
  <c r="CK13" i="4"/>
  <c r="BX13" i="12" s="1"/>
  <c r="Z16" i="4"/>
  <c r="T16" i="12" s="1"/>
  <c r="H23" i="4"/>
  <c r="D23" i="13" s="1"/>
  <c r="DC21" i="4"/>
  <c r="CN21" i="12" s="1"/>
  <c r="DL11" i="4"/>
  <c r="CV11" i="13" s="1"/>
  <c r="DL18" i="4"/>
  <c r="CV18" i="12" s="1"/>
  <c r="DU21" i="4"/>
  <c r="DD21" i="12" s="1"/>
  <c r="DC14" i="4"/>
  <c r="CN14" i="13" s="1"/>
  <c r="BJ8" i="4"/>
  <c r="CK8"/>
  <c r="BX8" i="12" s="1"/>
  <c r="DL12" i="4"/>
  <c r="CV12" i="13" s="1"/>
  <c r="DC18" i="4"/>
  <c r="CN18" i="13" s="1"/>
  <c r="Z5" i="4"/>
  <c r="T5" i="12" s="1"/>
  <c r="BJ18" i="4"/>
  <c r="AZ18" i="13" s="1"/>
  <c r="Z21" i="4"/>
  <c r="T21" i="13" s="1"/>
  <c r="H17" i="4"/>
  <c r="H9"/>
  <c r="D9" i="12" s="1"/>
  <c r="DU23" i="4"/>
  <c r="DD23" i="12" s="1"/>
  <c r="CK16" i="4"/>
  <c r="BX16" i="12" s="1"/>
  <c r="H72" i="4"/>
  <c r="Z7"/>
  <c r="T7" i="13" s="1"/>
  <c r="H16" i="4"/>
  <c r="D16" i="12" s="1"/>
  <c r="Z19" i="4"/>
  <c r="H7"/>
  <c r="D7" i="13" s="1"/>
  <c r="DC6" i="4"/>
  <c r="CN6" i="13" s="1"/>
  <c r="DC15" i="4"/>
  <c r="CN15" i="13" s="1"/>
  <c r="BJ21" i="4"/>
  <c r="CK21"/>
  <c r="BX21" i="12" s="1"/>
  <c r="DC16" i="4"/>
  <c r="CN16" i="12" s="1"/>
  <c r="Z12" i="4"/>
  <c r="T12" i="12" s="1"/>
  <c r="Z22" i="4"/>
  <c r="CK23"/>
  <c r="BX23" i="12" s="1"/>
  <c r="DU7" i="4"/>
  <c r="DD7" i="12" s="1"/>
  <c r="DU5" i="4"/>
  <c r="DD5" i="12" s="1"/>
  <c r="H15" i="4"/>
  <c r="CK14"/>
  <c r="BX14" i="12" s="1"/>
  <c r="CK17" i="4"/>
  <c r="BX17" i="12" s="1"/>
  <c r="BA33" i="4"/>
  <c r="H11"/>
  <c r="D11" i="12" s="1"/>
  <c r="BJ23" i="4"/>
  <c r="AZ23" i="12" s="1"/>
  <c r="BJ6" i="4"/>
  <c r="AZ6" i="13" s="1"/>
  <c r="BJ9" i="4"/>
  <c r="AZ9" i="12" s="1"/>
  <c r="DL4" i="4"/>
  <c r="CV4" i="13" s="1"/>
  <c r="DC22" i="4"/>
  <c r="CN22" i="12" s="1"/>
  <c r="DL22" i="4"/>
  <c r="CV22" i="13" s="1"/>
  <c r="Z9" i="4"/>
  <c r="DL5"/>
  <c r="CV5" i="12" s="1"/>
  <c r="H18" i="4"/>
  <c r="D18" i="13" s="1"/>
  <c r="BJ14" i="4"/>
  <c r="AZ14" i="13" s="1"/>
  <c r="DL14" i="4"/>
  <c r="BJ17"/>
  <c r="AZ17" i="13" s="1"/>
  <c r="Z18" i="4"/>
  <c r="T18" i="12" s="1"/>
  <c r="BJ22" i="4"/>
  <c r="AZ22" i="12" s="1"/>
  <c r="Z23" i="4"/>
  <c r="CK10"/>
  <c r="BX10" i="12" s="1"/>
  <c r="CK9" i="4"/>
  <c r="BX9" i="13" s="1"/>
  <c r="Z13" i="4"/>
  <c r="T13" i="13" s="1"/>
  <c r="DL9" i="4"/>
  <c r="CV9" i="13" s="1"/>
  <c r="DU20" i="4"/>
  <c r="DD20" i="12" s="1"/>
  <c r="DU19" i="4"/>
  <c r="DD19" i="12" s="1"/>
  <c r="DL21" i="4"/>
  <c r="CV21" i="13" s="1"/>
  <c r="BJ15" i="4"/>
  <c r="AZ15" i="13" s="1"/>
  <c r="BJ10" i="4"/>
  <c r="DC10"/>
  <c r="CN10" i="13" s="1"/>
  <c r="Z17" i="4"/>
  <c r="T17" i="12" s="1"/>
  <c r="Z14" i="4"/>
  <c r="T14" i="12" s="1"/>
  <c r="H14" i="4"/>
  <c r="D14" i="13" s="1"/>
  <c r="DL17" i="4"/>
  <c r="CV17" i="12" s="1"/>
  <c r="DC7" i="4"/>
  <c r="CN7" i="13" s="1"/>
  <c r="DU17" i="4"/>
  <c r="H21"/>
  <c r="D21" i="13" s="1"/>
  <c r="DC8" i="4"/>
  <c r="CN8" i="12" s="1"/>
  <c r="CK12" i="4"/>
  <c r="BX12" i="13" s="1"/>
  <c r="H13" i="4"/>
  <c r="D13" i="12" s="1"/>
  <c r="BJ11" i="4"/>
  <c r="AZ11" i="13" s="1"/>
  <c r="BJ19" i="4"/>
  <c r="AZ19" i="12" s="1"/>
  <c r="BJ20" i="4"/>
  <c r="AZ20" i="12" s="1"/>
  <c r="DL10" i="4"/>
  <c r="CV10" i="13" s="1"/>
  <c r="Z20" i="4"/>
  <c r="T20" i="12" s="1"/>
  <c r="DC19" i="4"/>
  <c r="H4"/>
  <c r="D4" i="13" s="1"/>
  <c r="CK20" i="4"/>
  <c r="BX20" i="13" s="1"/>
  <c r="BJ16" i="4"/>
  <c r="AZ16" i="13" s="1"/>
  <c r="Z15" i="4"/>
  <c r="DU18"/>
  <c r="DD18" i="12" s="1"/>
  <c r="DU10" i="4"/>
  <c r="DD10" i="13" s="1"/>
  <c r="DL15" i="4"/>
  <c r="CV15" i="12" s="1"/>
  <c r="DC4" i="4"/>
  <c r="CN4" i="13" s="1"/>
  <c r="CK7" i="4"/>
  <c r="BX7" i="12" s="1"/>
  <c r="CK11" i="4"/>
  <c r="BX11" i="13" s="1"/>
  <c r="H6" i="4"/>
  <c r="D6" i="13" s="1"/>
  <c r="DC5" i="4"/>
  <c r="CN5" i="13" s="1"/>
  <c r="H10" i="4"/>
  <c r="D10" i="12" s="1"/>
  <c r="DU16" i="4"/>
  <c r="H8"/>
  <c r="D8" i="12" s="1"/>
  <c r="H5" i="4"/>
  <c r="D5" i="13" s="1"/>
  <c r="DL16" i="4"/>
  <c r="CV16" i="12" s="1"/>
  <c r="DU6" i="4"/>
  <c r="DD6" i="12" s="1"/>
  <c r="DU8" i="4"/>
  <c r="DD8" i="13" s="1"/>
  <c r="DL7" i="4"/>
  <c r="CV7" i="13" s="1"/>
  <c r="DC9" i="4"/>
  <c r="CN9" i="12" s="1"/>
  <c r="DC23" i="4"/>
  <c r="CN23" i="13" s="1"/>
  <c r="DU14" i="4"/>
  <c r="DD14" i="12" s="1"/>
  <c r="DC11" i="4"/>
  <c r="CN11" i="12" s="1"/>
  <c r="DC20" i="4"/>
  <c r="CN20" i="13" s="1"/>
  <c r="DU11" i="4"/>
  <c r="DD11" i="13" s="1"/>
  <c r="CK6" i="4"/>
  <c r="BX6" i="13" s="1"/>
  <c r="CK4" i="4"/>
  <c r="BX4" i="13" s="1"/>
  <c r="AZ5" i="12" l="1"/>
  <c r="H73" i="4"/>
  <c r="BU53" s="1"/>
  <c r="DC30"/>
  <c r="CN30" i="12" s="1"/>
  <c r="M10" i="202" s="1"/>
  <c r="AZ6" i="12"/>
  <c r="CV22"/>
  <c r="CN30" i="183"/>
  <c r="AR33" i="12"/>
  <c r="AR33" i="183"/>
  <c r="AR33" i="182"/>
  <c r="AR33" i="181"/>
  <c r="AB40" i="12"/>
  <c r="AB40" i="182"/>
  <c r="AB40" i="183"/>
  <c r="AB40" i="181"/>
  <c r="AZ11" i="12"/>
  <c r="CV8"/>
  <c r="CN21" i="13"/>
  <c r="CV16"/>
  <c r="DD12"/>
  <c r="CV11" i="12"/>
  <c r="CN20"/>
  <c r="D10" i="13"/>
  <c r="AZ22"/>
  <c r="CN17"/>
  <c r="D19"/>
  <c r="CV19" i="12"/>
  <c r="CN14"/>
  <c r="AZ14"/>
  <c r="BX17" i="13"/>
  <c r="CN13" i="12"/>
  <c r="T10" i="13"/>
  <c r="BX12" i="12"/>
  <c r="CV7"/>
  <c r="CN12" i="13"/>
  <c r="CN9"/>
  <c r="AZ7" i="12"/>
  <c r="CV23"/>
  <c r="CN18"/>
  <c r="AZ12"/>
  <c r="D18"/>
  <c r="CN22" i="13"/>
  <c r="D12"/>
  <c r="T6" i="12"/>
  <c r="CV12"/>
  <c r="T20" i="13"/>
  <c r="DD13" i="12"/>
  <c r="BX18"/>
  <c r="CN16" i="13"/>
  <c r="T7" i="12"/>
  <c r="CV9"/>
  <c r="DD11"/>
  <c r="D20" i="13"/>
  <c r="DL49" i="4"/>
  <c r="CV15" i="13"/>
  <c r="AZ16" i="12"/>
  <c r="D23"/>
  <c r="DD4" i="13"/>
  <c r="DC52" i="4"/>
  <c r="DD9" i="13"/>
  <c r="T21" i="12"/>
  <c r="CV13"/>
  <c r="AZ4"/>
  <c r="AR52" i="4"/>
  <c r="DD14" i="13"/>
  <c r="CN7" i="12"/>
  <c r="T17" i="13"/>
  <c r="T12"/>
  <c r="CN15" i="12"/>
  <c r="D16" i="13"/>
  <c r="BJ47" i="4"/>
  <c r="DL43"/>
  <c r="CB31"/>
  <c r="DU50"/>
  <c r="DD50" i="12" s="1"/>
  <c r="O30" i="202" s="1"/>
  <c r="CN11" i="13"/>
  <c r="D5" i="12"/>
  <c r="BX16" i="13"/>
  <c r="AZ15" i="12"/>
  <c r="CV21"/>
  <c r="AZ19" i="13"/>
  <c r="T4" i="12"/>
  <c r="DD22" i="13"/>
  <c r="DD5"/>
  <c r="H49" i="4"/>
  <c r="D49" i="12" s="1"/>
  <c r="B29" i="202" s="1"/>
  <c r="AI42" i="4"/>
  <c r="AR25"/>
  <c r="BA27"/>
  <c r="AI39"/>
  <c r="Z53"/>
  <c r="BS25"/>
  <c r="AZ13" i="12"/>
  <c r="BX19" i="13"/>
  <c r="CT41" i="4"/>
  <c r="DL46"/>
  <c r="CN4" i="12"/>
  <c r="DD21" i="13"/>
  <c r="T13" i="12"/>
  <c r="T11"/>
  <c r="AZ9" i="13"/>
  <c r="DC43" i="4"/>
  <c r="BJ31"/>
  <c r="CK31"/>
  <c r="CK52"/>
  <c r="H43"/>
  <c r="T23" i="13"/>
  <c r="T23" i="12"/>
  <c r="CV14"/>
  <c r="CV14" i="13"/>
  <c r="T9"/>
  <c r="T9" i="12"/>
  <c r="BA50" i="4"/>
  <c r="DC46"/>
  <c r="BS37"/>
  <c r="H48"/>
  <c r="Z46"/>
  <c r="CT36"/>
  <c r="Q34"/>
  <c r="BJ28"/>
  <c r="BA51"/>
  <c r="H28"/>
  <c r="CT27"/>
  <c r="DC25"/>
  <c r="AI50"/>
  <c r="BS47"/>
  <c r="DL50"/>
  <c r="CT37"/>
  <c r="BJ49"/>
  <c r="DC53"/>
  <c r="BS53"/>
  <c r="AI53"/>
  <c r="CK49"/>
  <c r="Z33"/>
  <c r="Z25"/>
  <c r="BS29"/>
  <c r="BS35"/>
  <c r="CT48"/>
  <c r="BA35"/>
  <c r="CB51"/>
  <c r="CT26"/>
  <c r="BJ42"/>
  <c r="CK38"/>
  <c r="CK29"/>
  <c r="DL52"/>
  <c r="Q30"/>
  <c r="CB25"/>
  <c r="Q51"/>
  <c r="CB43"/>
  <c r="H24"/>
  <c r="DU40"/>
  <c r="CK43"/>
  <c r="BJ36"/>
  <c r="BJ41"/>
  <c r="CK24"/>
  <c r="H34"/>
  <c r="Z48"/>
  <c r="DC29"/>
  <c r="AR28"/>
  <c r="CB40"/>
  <c r="AI45"/>
  <c r="AR26"/>
  <c r="AI29"/>
  <c r="CT49"/>
  <c r="Q38"/>
  <c r="CT47"/>
  <c r="Q43"/>
  <c r="CT24"/>
  <c r="AR47"/>
  <c r="Q41"/>
  <c r="AI44"/>
  <c r="CK51"/>
  <c r="H45"/>
  <c r="BJ45"/>
  <c r="BJ35"/>
  <c r="H33"/>
  <c r="Z36"/>
  <c r="BJ52"/>
  <c r="Q29"/>
  <c r="Q44"/>
  <c r="AR27"/>
  <c r="BA48"/>
  <c r="BA25"/>
  <c r="AI51"/>
  <c r="Q47"/>
  <c r="AI52"/>
  <c r="BJ33"/>
  <c r="DC40"/>
  <c r="BJ40"/>
  <c r="BJ32"/>
  <c r="Z45"/>
  <c r="DC31"/>
  <c r="BS49"/>
  <c r="CT25"/>
  <c r="BA49"/>
  <c r="CB42"/>
  <c r="BS34"/>
  <c r="CT29"/>
  <c r="AI49"/>
  <c r="BA41"/>
  <c r="AR37"/>
  <c r="Q33"/>
  <c r="AR38"/>
  <c r="DL42"/>
  <c r="DC28"/>
  <c r="H35"/>
  <c r="DU32"/>
  <c r="Z24"/>
  <c r="Z29"/>
  <c r="BJ51"/>
  <c r="DL31"/>
  <c r="Z35"/>
  <c r="H51"/>
  <c r="BJ44"/>
  <c r="H39"/>
  <c r="AR46"/>
  <c r="BJ29"/>
  <c r="Q37"/>
  <c r="H42"/>
  <c r="DL40"/>
  <c r="BJ43"/>
  <c r="CB44"/>
  <c r="Z26"/>
  <c r="DU53"/>
  <c r="BA53"/>
  <c r="DL26"/>
  <c r="Z51"/>
  <c r="Q49"/>
  <c r="CB36"/>
  <c r="CT34"/>
  <c r="Z38"/>
  <c r="T38" i="12" s="1"/>
  <c r="D18" i="202" s="1"/>
  <c r="DC41" i="4"/>
  <c r="AR42"/>
  <c r="BS39"/>
  <c r="BJ50"/>
  <c r="H38"/>
  <c r="H40"/>
  <c r="DC50"/>
  <c r="BJ34"/>
  <c r="CB26"/>
  <c r="CT33"/>
  <c r="Q24"/>
  <c r="AI38"/>
  <c r="Q50"/>
  <c r="BA46"/>
  <c r="BJ46"/>
  <c r="CK45"/>
  <c r="DU35"/>
  <c r="BA45"/>
  <c r="Q48"/>
  <c r="BS28"/>
  <c r="Q40"/>
  <c r="DU49"/>
  <c r="H25"/>
  <c r="DC38"/>
  <c r="BJ37"/>
  <c r="AR31"/>
  <c r="Q32"/>
  <c r="AI31"/>
  <c r="BS38"/>
  <c r="CB29"/>
  <c r="Q46"/>
  <c r="DU48"/>
  <c r="DC33"/>
  <c r="Z39"/>
  <c r="BJ27"/>
  <c r="CK26"/>
  <c r="Z49"/>
  <c r="DU31"/>
  <c r="BS33"/>
  <c r="BJ24"/>
  <c r="Z28"/>
  <c r="CB39"/>
  <c r="BS32"/>
  <c r="Z37"/>
  <c r="CB38"/>
  <c r="AI41"/>
  <c r="Q26"/>
  <c r="BJ26"/>
  <c r="CK34"/>
  <c r="BA39"/>
  <c r="CB24"/>
  <c r="AR29"/>
  <c r="Z43"/>
  <c r="DL53"/>
  <c r="CB53"/>
  <c r="AR53"/>
  <c r="H53"/>
  <c r="DC47"/>
  <c r="DL51"/>
  <c r="DC37"/>
  <c r="AR45"/>
  <c r="Q42"/>
  <c r="AR44"/>
  <c r="CB46"/>
  <c r="AR50"/>
  <c r="BS45"/>
  <c r="Q52"/>
  <c r="DC24"/>
  <c r="BJ30"/>
  <c r="DC27"/>
  <c r="BS41"/>
  <c r="BA43"/>
  <c r="AI35"/>
  <c r="AI32"/>
  <c r="H46"/>
  <c r="CK39"/>
  <c r="DC26"/>
  <c r="H52"/>
  <c r="Z47"/>
  <c r="DC51"/>
  <c r="DC35"/>
  <c r="CK32"/>
  <c r="DU36"/>
  <c r="DU25"/>
  <c r="CB27"/>
  <c r="BS50"/>
  <c r="BA32"/>
  <c r="BA29"/>
  <c r="BS36"/>
  <c r="BA31"/>
  <c r="Q31"/>
  <c r="AR33"/>
  <c r="AI46"/>
  <c r="BS44"/>
  <c r="BA38"/>
  <c r="CB48"/>
  <c r="DU43"/>
  <c r="DU42"/>
  <c r="DU24"/>
  <c r="DU39"/>
  <c r="CK35"/>
  <c r="DL48"/>
  <c r="DU46"/>
  <c r="AI25"/>
  <c r="BS27"/>
  <c r="CT35"/>
  <c r="Q25"/>
  <c r="CB35"/>
  <c r="BS48"/>
  <c r="AR30"/>
  <c r="BS51"/>
  <c r="DL27"/>
  <c r="CK40"/>
  <c r="CK37"/>
  <c r="Z34"/>
  <c r="DL30"/>
  <c r="DU41"/>
  <c r="AR24"/>
  <c r="CB32"/>
  <c r="BS43"/>
  <c r="CB52"/>
  <c r="BA42"/>
  <c r="BS42"/>
  <c r="AR49"/>
  <c r="BS30"/>
  <c r="BA47"/>
  <c r="CT51"/>
  <c r="DU33"/>
  <c r="DL32"/>
  <c r="DL47"/>
  <c r="DC49"/>
  <c r="BJ38"/>
  <c r="DL39"/>
  <c r="H26"/>
  <c r="DC36"/>
  <c r="DL45"/>
  <c r="CK27"/>
  <c r="DL38"/>
  <c r="DL28"/>
  <c r="H47"/>
  <c r="Q27"/>
  <c r="CK50"/>
  <c r="CT43"/>
  <c r="CB33"/>
  <c r="Q35"/>
  <c r="Z30"/>
  <c r="AR43"/>
  <c r="CK53"/>
  <c r="Q53"/>
  <c r="H30"/>
  <c r="BA24"/>
  <c r="AR35"/>
  <c r="Q45"/>
  <c r="AI43"/>
  <c r="DU38"/>
  <c r="AI37"/>
  <c r="CT42"/>
  <c r="CK46"/>
  <c r="CK41"/>
  <c r="DC48"/>
  <c r="DL41"/>
  <c r="Z41"/>
  <c r="DU47"/>
  <c r="AR34"/>
  <c r="BA37"/>
  <c r="CB50"/>
  <c r="CB47"/>
  <c r="BS31"/>
  <c r="CT46"/>
  <c r="CT52"/>
  <c r="CK48"/>
  <c r="BJ39"/>
  <c r="DC42"/>
  <c r="CB37"/>
  <c r="CT30"/>
  <c r="CB41"/>
  <c r="BS24"/>
  <c r="Z27"/>
  <c r="Z52"/>
  <c r="Z42"/>
  <c r="CT28"/>
  <c r="CT32"/>
  <c r="Q39"/>
  <c r="CT50"/>
  <c r="H37"/>
  <c r="DU34"/>
  <c r="DL25"/>
  <c r="DL33"/>
  <c r="Z44"/>
  <c r="DU52"/>
  <c r="T15" i="13"/>
  <c r="T15" i="12"/>
  <c r="CN19" i="13"/>
  <c r="CN19" i="12"/>
  <c r="D15" i="13"/>
  <c r="D15" i="12"/>
  <c r="T22" i="13"/>
  <c r="T22" i="12"/>
  <c r="AZ21" i="13"/>
  <c r="AZ21" i="12"/>
  <c r="T19" i="13"/>
  <c r="T19" i="12"/>
  <c r="H32" i="4"/>
  <c r="CB28"/>
  <c r="CT44"/>
  <c r="Z50"/>
  <c r="BA36"/>
  <c r="Q36"/>
  <c r="CB45"/>
  <c r="DC44"/>
  <c r="H36"/>
  <c r="AR40"/>
  <c r="BJ48"/>
  <c r="AI47"/>
  <c r="DL24"/>
  <c r="CK42"/>
  <c r="DD6" i="13"/>
  <c r="T14"/>
  <c r="CN23" i="12"/>
  <c r="DD20" i="13"/>
  <c r="CK47" i="4"/>
  <c r="DL44"/>
  <c r="DL35"/>
  <c r="BS52"/>
  <c r="AR51"/>
  <c r="CB49"/>
  <c r="DC34"/>
  <c r="AI24"/>
  <c r="BA26"/>
  <c r="H31"/>
  <c r="CK33"/>
  <c r="CB34"/>
  <c r="CT31"/>
  <c r="AI27"/>
  <c r="H27"/>
  <c r="H29"/>
  <c r="H44"/>
  <c r="CT39"/>
  <c r="Z40"/>
  <c r="AR41"/>
  <c r="DC39"/>
  <c r="BJ53"/>
  <c r="CK28"/>
  <c r="BS46"/>
  <c r="DU45"/>
  <c r="CT45"/>
  <c r="BA52"/>
  <c r="DD16" i="13"/>
  <c r="DD16" i="12"/>
  <c r="DD17" i="13"/>
  <c r="DD17" i="12"/>
  <c r="AZ10"/>
  <c r="AZ10" i="13"/>
  <c r="D17" i="12"/>
  <c r="D17" i="13"/>
  <c r="AZ8"/>
  <c r="AZ8" i="12"/>
  <c r="CV6" i="13"/>
  <c r="CV6" i="12"/>
  <c r="CK36" i="4"/>
  <c r="H50"/>
  <c r="AR36"/>
  <c r="DU29"/>
  <c r="AI34"/>
  <c r="DU27"/>
  <c r="BA40"/>
  <c r="BA28"/>
  <c r="DC32"/>
  <c r="CB30"/>
  <c r="CK25"/>
  <c r="DU44"/>
  <c r="DD15" i="13"/>
  <c r="DL34" i="4"/>
  <c r="DU37"/>
  <c r="Q28"/>
  <c r="CT38"/>
  <c r="BA44"/>
  <c r="H41"/>
  <c r="DL29"/>
  <c r="BS26"/>
  <c r="AR39"/>
  <c r="DL36"/>
  <c r="Z32"/>
  <c r="BA34"/>
  <c r="AI48"/>
  <c r="AI36"/>
  <c r="CK44"/>
  <c r="DU28"/>
  <c r="DU51"/>
  <c r="BA30"/>
  <c r="AR32"/>
  <c r="AI33"/>
  <c r="DU30"/>
  <c r="CT53"/>
  <c r="DC45"/>
  <c r="DL37"/>
  <c r="AI26"/>
  <c r="T16" i="13"/>
  <c r="BX13"/>
  <c r="Z31" i="4"/>
  <c r="BS40"/>
  <c r="AR48"/>
  <c r="DU26"/>
  <c r="DD8" i="12"/>
  <c r="CV18" i="13"/>
  <c r="BX5" i="12"/>
  <c r="CV20" i="13"/>
  <c r="BX14"/>
  <c r="BX22"/>
  <c r="BX4" i="12"/>
  <c r="BX6"/>
  <c r="CN5"/>
  <c r="D6"/>
  <c r="BX8" i="13"/>
  <c r="BX9" i="12"/>
  <c r="D22"/>
  <c r="T8" i="13"/>
  <c r="AZ23"/>
  <c r="BX15" i="12"/>
  <c r="BX23" i="13"/>
  <c r="D7" i="12"/>
  <c r="AI30" i="4"/>
  <c r="CK30"/>
  <c r="BX21" i="13"/>
  <c r="D8"/>
  <c r="DD19"/>
  <c r="T18"/>
  <c r="DD7"/>
  <c r="CN6" i="12"/>
  <c r="AI28" i="4"/>
  <c r="BJ25"/>
  <c r="CT40"/>
  <c r="CN8" i="13"/>
  <c r="DD23"/>
  <c r="D21" i="12"/>
  <c r="D9" i="13"/>
  <c r="CV17"/>
  <c r="AZ18" i="12"/>
  <c r="D14"/>
  <c r="T5" i="13"/>
  <c r="CN10" i="12"/>
  <c r="BX11"/>
  <c r="BX7" i="13"/>
  <c r="DD10" i="12"/>
  <c r="DD18" i="13"/>
  <c r="BX20" i="12"/>
  <c r="D4"/>
  <c r="CV10"/>
  <c r="AZ20" i="13"/>
  <c r="D13"/>
  <c r="BX10"/>
  <c r="AZ17" i="12"/>
  <c r="CV5" i="13"/>
  <c r="CV4" i="12"/>
  <c r="D11" i="13"/>
  <c r="AB40" l="1"/>
  <c r="E20" i="202"/>
  <c r="AR33" i="13"/>
  <c r="G13" i="202"/>
  <c r="CD38" i="4"/>
  <c r="BQ38" i="181" s="1"/>
  <c r="DW25" i="4"/>
  <c r="DE25" i="13" s="1"/>
  <c r="CD39" i="4"/>
  <c r="BQ39" i="181" s="1"/>
  <c r="CM38" i="4"/>
  <c r="BY38" i="12" s="1"/>
  <c r="DN40" i="4"/>
  <c r="CW40" i="12" s="1"/>
  <c r="S30" i="4"/>
  <c r="M30" i="12" s="1"/>
  <c r="M30" i="13" s="1"/>
  <c r="BL36" i="4"/>
  <c r="BA36" i="181" s="1"/>
  <c r="AK49" i="4"/>
  <c r="AC49" i="183" s="1"/>
  <c r="AT40" i="4"/>
  <c r="AK40" i="12" s="1"/>
  <c r="AK40" i="13" s="1"/>
  <c r="AB34" i="4"/>
  <c r="U34" i="181" s="1"/>
  <c r="CM49" i="4"/>
  <c r="BY49" i="182" s="1"/>
  <c r="AK45" i="4"/>
  <c r="AC45" i="182" s="1"/>
  <c r="CD24" i="4"/>
  <c r="BQ24" i="183" s="1"/>
  <c r="AK24" i="4"/>
  <c r="AC24" i="183" s="1"/>
  <c r="BU31" i="4"/>
  <c r="BI31" i="182" s="1"/>
  <c r="DW29" i="4"/>
  <c r="DE29" i="183" s="1"/>
  <c r="CM41" i="4"/>
  <c r="BY41" i="183" s="1"/>
  <c r="J24" i="4"/>
  <c r="E24" i="183" s="1"/>
  <c r="AK53" i="4"/>
  <c r="AC53" i="182" s="1"/>
  <c r="DW48" i="4"/>
  <c r="DE48" i="183" s="1"/>
  <c r="J47" i="4"/>
  <c r="E47" i="181" s="1"/>
  <c r="AK36" i="4"/>
  <c r="AC36" i="182" s="1"/>
  <c r="AT42" i="4"/>
  <c r="AK42" i="12" s="1"/>
  <c r="AK42" i="13" s="1"/>
  <c r="DN46" i="4"/>
  <c r="CW46" i="183" s="1"/>
  <c r="AK52" i="4"/>
  <c r="AC52" i="182" s="1"/>
  <c r="J28" i="4"/>
  <c r="E28" i="13" s="1"/>
  <c r="DE26" i="4"/>
  <c r="CO26" i="183" s="1"/>
  <c r="J50" i="4"/>
  <c r="E50" i="181" s="1"/>
  <c r="CD44" i="4"/>
  <c r="BQ44" i="12" s="1"/>
  <c r="BQ44" i="13" s="1"/>
  <c r="DE32" i="4"/>
  <c r="CO32" i="181" s="1"/>
  <c r="CV25" i="4"/>
  <c r="CG25" i="183" s="1"/>
  <c r="CM50" i="4"/>
  <c r="BY50" i="183" s="1"/>
  <c r="S25" i="4"/>
  <c r="M25" i="182" s="1"/>
  <c r="DE44" i="4"/>
  <c r="CO44" i="12" s="1"/>
  <c r="DE24" i="4"/>
  <c r="CO24" i="181" s="1"/>
  <c r="BC42" i="4"/>
  <c r="AS42" i="182" s="1"/>
  <c r="AB25" i="4"/>
  <c r="U25" i="182" s="1"/>
  <c r="BC24" i="4"/>
  <c r="AS24" i="181" s="1"/>
  <c r="BU37" i="4"/>
  <c r="BI37" i="12" s="1"/>
  <c r="BI37" i="13" s="1"/>
  <c r="S35" i="4"/>
  <c r="M35" i="12" s="1"/>
  <c r="M35" i="13" s="1"/>
  <c r="J48" i="4"/>
  <c r="E48" i="181" s="1"/>
  <c r="CM34" i="4"/>
  <c r="BY34" i="182" s="1"/>
  <c r="BU35" i="4"/>
  <c r="BI35" i="181" s="1"/>
  <c r="AB28" i="4"/>
  <c r="U28" i="181" s="1"/>
  <c r="CD45" i="4"/>
  <c r="BQ45" i="182" s="1"/>
  <c r="BC39" i="4"/>
  <c r="AS39" i="181" s="1"/>
  <c r="S51" i="4"/>
  <c r="M51" i="182" s="1"/>
  <c r="DW52" i="4"/>
  <c r="DE52" i="13" s="1"/>
  <c r="CV26" i="4"/>
  <c r="CG26" i="12" s="1"/>
  <c r="CG26" i="13" s="1"/>
  <c r="AT41" i="4"/>
  <c r="AK41" i="182" s="1"/>
  <c r="BL45" i="4"/>
  <c r="BA45" i="183" s="1"/>
  <c r="AT30" i="4"/>
  <c r="AK30" i="12" s="1"/>
  <c r="AK30" i="13" s="1"/>
  <c r="AB24" i="4"/>
  <c r="U24" i="181" s="1"/>
  <c r="CN30" i="182"/>
  <c r="CN30" i="181"/>
  <c r="CN30" i="13"/>
  <c r="AK46" i="4"/>
  <c r="AC46" i="182" s="1"/>
  <c r="DE48" i="4"/>
  <c r="CO48" i="183" s="1"/>
  <c r="AB41" i="4"/>
  <c r="U41" i="181" s="1"/>
  <c r="J44" i="4"/>
  <c r="E44" i="183" s="1"/>
  <c r="CD34" i="4"/>
  <c r="BQ34" i="182" s="1"/>
  <c r="AK42" i="4"/>
  <c r="AC42" i="182" s="1"/>
  <c r="BL40" i="4"/>
  <c r="BA40" i="12" s="1"/>
  <c r="DW33" i="4"/>
  <c r="DE33" i="183" s="1"/>
  <c r="AK28" i="4"/>
  <c r="AC28" i="183" s="1"/>
  <c r="CD43" i="4"/>
  <c r="BQ43" i="182" s="1"/>
  <c r="AK26" i="4"/>
  <c r="AC26" i="181" s="1"/>
  <c r="BL46" i="4"/>
  <c r="BA46" i="181" s="1"/>
  <c r="DN32" i="4"/>
  <c r="CW32" i="182" s="1"/>
  <c r="DE37" i="4"/>
  <c r="CO37" i="181" s="1"/>
  <c r="DE36" i="4"/>
  <c r="CO36" i="183" s="1"/>
  <c r="DE31" i="4"/>
  <c r="CO31" i="183" s="1"/>
  <c r="BU39" i="4"/>
  <c r="BI39" i="12" s="1"/>
  <c r="BI39" i="13" s="1"/>
  <c r="BC25" i="4"/>
  <c r="AS25" i="12" s="1"/>
  <c r="AS25" i="13" s="1"/>
  <c r="BU33" i="4"/>
  <c r="BI33" i="181" s="1"/>
  <c r="S50" i="4"/>
  <c r="M50" i="181" s="1"/>
  <c r="BL44" i="4"/>
  <c r="BA44" i="181" s="1"/>
  <c r="AK44" i="4"/>
  <c r="AC44" i="12" s="1"/>
  <c r="AC44" i="13" s="1"/>
  <c r="S33" i="4"/>
  <c r="M33" i="12" s="1"/>
  <c r="M33" i="13" s="1"/>
  <c r="S40" i="4"/>
  <c r="M40" i="12" s="1"/>
  <c r="M40" i="13" s="1"/>
  <c r="BL33" i="4"/>
  <c r="BA33" i="183" s="1"/>
  <c r="DW50" i="4"/>
  <c r="DE50" i="181" s="1"/>
  <c r="DE53" i="4"/>
  <c r="DE58" s="1"/>
  <c r="CM44"/>
  <c r="BY44" i="183" s="1"/>
  <c r="BL26" i="4"/>
  <c r="BA26" i="183" s="1"/>
  <c r="AB42" i="4"/>
  <c r="U42" i="183" s="1"/>
  <c r="BC49" i="4"/>
  <c r="AS49" i="182" s="1"/>
  <c r="AT39" i="4"/>
  <c r="AK39" i="183" s="1"/>
  <c r="CV35" i="4"/>
  <c r="CG35" i="182" s="1"/>
  <c r="DE35" i="4"/>
  <c r="CO35" i="182" s="1"/>
  <c r="BU51" i="4"/>
  <c r="BI51" i="182" s="1"/>
  <c r="CV41" i="4"/>
  <c r="CG41" i="182" s="1"/>
  <c r="BC41" i="4"/>
  <c r="AS41" i="183" s="1"/>
  <c r="BL34" i="4"/>
  <c r="BA34" i="181" s="1"/>
  <c r="AB30" i="4"/>
  <c r="U30" i="181" s="1"/>
  <c r="DW31" i="4"/>
  <c r="DE31" i="181" s="1"/>
  <c r="J39" i="4"/>
  <c r="E39" i="182" s="1"/>
  <c r="DW51" i="4"/>
  <c r="DE51" i="181" s="1"/>
  <c r="DN24" i="4"/>
  <c r="CW24" i="183" s="1"/>
  <c r="BC26" i="4"/>
  <c r="AS26" i="12" s="1"/>
  <c r="AS26" i="13" s="1"/>
  <c r="S29" i="4"/>
  <c r="M29" i="183" s="1"/>
  <c r="S32" i="4"/>
  <c r="M32" i="12" s="1"/>
  <c r="M32" i="13" s="1"/>
  <c r="DW28" i="4"/>
  <c r="DE28" i="181" s="1"/>
  <c r="AT33" i="4"/>
  <c r="AK33" i="182" s="1"/>
  <c r="AK38" i="4"/>
  <c r="AC38" i="181" s="1"/>
  <c r="BC33" i="4"/>
  <c r="AS33" i="181" s="1"/>
  <c r="CM30" i="4"/>
  <c r="BY30" i="181" s="1"/>
  <c r="DE43" i="4"/>
  <c r="CO43" i="182" s="1"/>
  <c r="AK40" i="4"/>
  <c r="AC40" i="182" s="1"/>
  <c r="AB51" i="4"/>
  <c r="U51" i="183" s="1"/>
  <c r="CM48" i="4"/>
  <c r="BY48" i="183" s="1"/>
  <c r="DN43" i="4"/>
  <c r="CW43" i="183" s="1"/>
  <c r="BL41" i="4"/>
  <c r="BA41" i="182" s="1"/>
  <c r="BL30" i="4"/>
  <c r="BA30" i="182" s="1"/>
  <c r="J49" i="4"/>
  <c r="E49" i="181" s="1"/>
  <c r="BU29" i="4"/>
  <c r="BI29" i="12" s="1"/>
  <c r="BI29" i="13" s="1"/>
  <c r="BU40" i="4"/>
  <c r="BI40" i="12" s="1"/>
  <c r="BI40" i="13" s="1"/>
  <c r="AT37" i="4"/>
  <c r="AK37" i="12" s="1"/>
  <c r="AK37" i="13" s="1"/>
  <c r="AK32" i="4"/>
  <c r="AC32" i="182" s="1"/>
  <c r="S44" i="4"/>
  <c r="M44" i="12" s="1"/>
  <c r="M44" i="13" s="1"/>
  <c r="J36" i="4"/>
  <c r="E36" i="182" s="1"/>
  <c r="DW36" i="4"/>
  <c r="DE36" i="183" s="1"/>
  <c r="DN35" i="4"/>
  <c r="CW35" i="182" s="1"/>
  <c r="DN25" i="4"/>
  <c r="CW25" i="182" s="1"/>
  <c r="BC45" i="4"/>
  <c r="AS45" i="12" s="1"/>
  <c r="AS45" i="13" s="1"/>
  <c r="AK31" i="4"/>
  <c r="AC31" i="12" s="1"/>
  <c r="AC31" i="13" s="1"/>
  <c r="CV43" i="4"/>
  <c r="CG43" i="183" s="1"/>
  <c r="CV31" i="4"/>
  <c r="CG31" i="12" s="1"/>
  <c r="CG31" i="13" s="1"/>
  <c r="CD47" i="4"/>
  <c r="BQ47" i="12" s="1"/>
  <c r="BQ47" i="13" s="1"/>
  <c r="CV36" i="4"/>
  <c r="CG36" i="182" s="1"/>
  <c r="DE41" i="4"/>
  <c r="CO41" i="13" s="1"/>
  <c r="CV51" i="4"/>
  <c r="CG51" i="182" s="1"/>
  <c r="DE46" i="4"/>
  <c r="CO46" i="181" s="1"/>
  <c r="DN34" i="4"/>
  <c r="CW34" i="183" s="1"/>
  <c r="DN30" i="4"/>
  <c r="CW30" i="182" s="1"/>
  <c r="J42" i="4"/>
  <c r="E42" i="181" s="1"/>
  <c r="CM46" i="4"/>
  <c r="BY46" i="182" s="1"/>
  <c r="DW46" i="4"/>
  <c r="DE46" i="181" s="1"/>
  <c r="DN37" i="4"/>
  <c r="CW37" i="182" s="1"/>
  <c r="AB32" i="4"/>
  <c r="U32" i="182" s="1"/>
  <c r="CV30" i="4"/>
  <c r="CG30" i="183" s="1"/>
  <c r="CD27" i="4"/>
  <c r="BQ27" i="12" s="1"/>
  <c r="BQ27" i="13" s="1"/>
  <c r="BC29" i="4"/>
  <c r="AS29" i="12" s="1"/>
  <c r="AS29" i="13" s="1"/>
  <c r="AT50" i="4"/>
  <c r="AK50" i="183" s="1"/>
  <c r="BU44" i="4"/>
  <c r="BI44" i="183" s="1"/>
  <c r="BL43" i="4"/>
  <c r="BA43" i="181" s="1"/>
  <c r="DE40" i="4"/>
  <c r="CO40" i="13" s="1"/>
  <c r="BL35" i="4"/>
  <c r="BA35" i="181" s="1"/>
  <c r="DW30" i="4"/>
  <c r="DE30" i="183" s="1"/>
  <c r="S27" i="4"/>
  <c r="M27" i="183" s="1"/>
  <c r="CV38" i="4"/>
  <c r="CG38" i="12" s="1"/>
  <c r="CG38" i="13" s="1"/>
  <c r="BU30" i="4"/>
  <c r="BI30" i="183" s="1"/>
  <c r="CV39" i="4"/>
  <c r="CG39" i="183" s="1"/>
  <c r="AT34" i="4"/>
  <c r="AK34" i="182" s="1"/>
  <c r="BU47" i="4"/>
  <c r="BI47" i="12" s="1"/>
  <c r="BI47" i="13" s="1"/>
  <c r="AK41" i="4"/>
  <c r="AC41" i="182" s="1"/>
  <c r="CM37" i="4"/>
  <c r="BY37" i="182" s="1"/>
  <c r="DE30" i="4"/>
  <c r="CO30" i="183" s="1"/>
  <c r="AK51" i="4"/>
  <c r="AC51" i="12" s="1"/>
  <c r="AC51" i="13" s="1"/>
  <c r="BL53" i="4"/>
  <c r="BA53" i="182" s="1"/>
  <c r="AB36" i="4"/>
  <c r="U36" i="181" s="1"/>
  <c r="DW35" i="4"/>
  <c r="DE35" i="182" s="1"/>
  <c r="DN29" i="4"/>
  <c r="CW29" i="181" s="1"/>
  <c r="CM47" i="4"/>
  <c r="BY47" i="182" s="1"/>
  <c r="CM39" i="4"/>
  <c r="BY39" i="13" s="1"/>
  <c r="DW41" i="4"/>
  <c r="DE41" i="13" s="1"/>
  <c r="CD50" i="4"/>
  <c r="BQ50" i="12" s="1"/>
  <c r="BQ50" i="13" s="1"/>
  <c r="DN52" i="4"/>
  <c r="CW52" i="183" s="1"/>
  <c r="J51" i="4"/>
  <c r="E51" i="181" s="1"/>
  <c r="BL42" i="4"/>
  <c r="BA42" i="182" s="1"/>
  <c r="DN49" i="4"/>
  <c r="CW49" i="182" s="1"/>
  <c r="J46" i="4"/>
  <c r="E46" i="182" s="1"/>
  <c r="AB44" i="4"/>
  <c r="U44" i="181" s="1"/>
  <c r="CV24" i="4"/>
  <c r="CG24" i="181" s="1"/>
  <c r="AK35" i="4"/>
  <c r="AC35" i="181" s="1"/>
  <c r="S26" i="4"/>
  <c r="M26" i="12" s="1"/>
  <c r="M26" i="13" s="1"/>
  <c r="BC31" i="4"/>
  <c r="AS31" i="183" s="1"/>
  <c r="AT25" i="4"/>
  <c r="AK25" i="181" s="1"/>
  <c r="AT46" i="4"/>
  <c r="AK46" i="181" s="1"/>
  <c r="AT43" i="4"/>
  <c r="AK43" i="181" s="1"/>
  <c r="CV48" i="4"/>
  <c r="CG48" i="181" s="1"/>
  <c r="CV27" i="4"/>
  <c r="CG27" i="181" s="1"/>
  <c r="BU38" i="4"/>
  <c r="BI38" i="181" s="1"/>
  <c r="BU27" i="4"/>
  <c r="BI27" i="182" s="1"/>
  <c r="BC43" i="4"/>
  <c r="AS43" i="183" s="1"/>
  <c r="BL27" i="4"/>
  <c r="BA27" i="183" s="1"/>
  <c r="DN51" i="4"/>
  <c r="CW51" i="181" s="1"/>
  <c r="J41" i="4"/>
  <c r="E41" i="13" s="1"/>
  <c r="J40" i="4"/>
  <c r="E40" i="12" s="1"/>
  <c r="BL38" i="4"/>
  <c r="BA38" i="182" s="1"/>
  <c r="BL49" i="4"/>
  <c r="BA49" i="182" s="1"/>
  <c r="S52" i="4"/>
  <c r="M52" i="182" s="1"/>
  <c r="BU46" i="4"/>
  <c r="BI46" i="181" s="1"/>
  <c r="CV49" i="4"/>
  <c r="CG49" i="181" s="1"/>
  <c r="S45" i="4"/>
  <c r="M45" i="181" s="1"/>
  <c r="AT44" i="4"/>
  <c r="AK44" i="12" s="1"/>
  <c r="AK44" i="13" s="1"/>
  <c r="CV32" i="4"/>
  <c r="CG32" i="182" s="1"/>
  <c r="AK33" i="4"/>
  <c r="AC33" i="181" s="1"/>
  <c r="S48" i="4"/>
  <c r="M48" i="183" s="1"/>
  <c r="BU41" i="4"/>
  <c r="BI41" i="181" s="1"/>
  <c r="BC47" i="4"/>
  <c r="AS47" i="12" s="1"/>
  <c r="AS47" i="13" s="1"/>
  <c r="S36" i="4"/>
  <c r="M36" i="183" s="1"/>
  <c r="AB45" i="4"/>
  <c r="U45" i="181" s="1"/>
  <c r="AT49" i="4"/>
  <c r="AK49" i="181" s="1"/>
  <c r="J52" i="4"/>
  <c r="E52" i="13" s="1"/>
  <c r="CM51" i="4"/>
  <c r="BY51" i="13" s="1"/>
  <c r="DE33" i="4"/>
  <c r="CO33" i="183" s="1"/>
  <c r="DE34" i="4"/>
  <c r="CO34" i="13" s="1"/>
  <c r="CM27" i="4"/>
  <c r="BY27" i="181" s="1"/>
  <c r="AB31" i="4"/>
  <c r="U31" i="183" s="1"/>
  <c r="DW39" i="4"/>
  <c r="DE39" i="181" s="1"/>
  <c r="CM45" i="4"/>
  <c r="BY45" i="182" s="1"/>
  <c r="DN41" i="4"/>
  <c r="CW41" i="181" s="1"/>
  <c r="DW38" i="4"/>
  <c r="DE38" i="182" s="1"/>
  <c r="DW42" i="4"/>
  <c r="DE42" i="181" s="1"/>
  <c r="DN33" i="4"/>
  <c r="CW33" i="182" s="1"/>
  <c r="DW47" i="4"/>
  <c r="DE47" i="181" s="1"/>
  <c r="DN39" i="4"/>
  <c r="CW39" i="182" s="1"/>
  <c r="AB26" i="4"/>
  <c r="U26" i="181" s="1"/>
  <c r="DN42" i="4"/>
  <c r="CW42" i="183" s="1"/>
  <c r="CM29" i="4"/>
  <c r="BY29" i="181" s="1"/>
  <c r="DN31" i="4"/>
  <c r="CW31" i="182" s="1"/>
  <c r="CM43" i="4"/>
  <c r="BY43" i="181" s="1"/>
  <c r="BU42" i="4"/>
  <c r="BI42" i="12" s="1"/>
  <c r="BI42" i="13" s="1"/>
  <c r="CV29" i="4"/>
  <c r="CG29" i="183" s="1"/>
  <c r="CD48" i="4"/>
  <c r="BQ48" i="181" s="1"/>
  <c r="CV34" i="4"/>
  <c r="CG34" i="181" s="1"/>
  <c r="S31" i="4"/>
  <c r="M31" i="182" s="1"/>
  <c r="CD40" i="4"/>
  <c r="BQ40" i="182" s="1"/>
  <c r="S39" i="4"/>
  <c r="M39" i="181" s="1"/>
  <c r="AK48" i="4"/>
  <c r="AC48" i="181" s="1"/>
  <c r="BC38" i="4"/>
  <c r="AS38" i="12" s="1"/>
  <c r="AS38" i="13" s="1"/>
  <c r="CD25" i="4"/>
  <c r="BQ25" i="181" s="1"/>
  <c r="CV33" i="4"/>
  <c r="CG33" i="181" s="1"/>
  <c r="DW32" i="4"/>
  <c r="DE32" i="13" s="1"/>
  <c r="AT45" i="4"/>
  <c r="AK45" i="182" s="1"/>
  <c r="J32" i="4"/>
  <c r="E32" i="182" s="1"/>
  <c r="DE51" i="4"/>
  <c r="CO51" i="182" s="1"/>
  <c r="AB35" i="4"/>
  <c r="U35" i="181" s="1"/>
  <c r="J25" i="4"/>
  <c r="E25" i="182" s="1"/>
  <c r="BL31" i="4"/>
  <c r="BA31" i="183" s="1"/>
  <c r="DW27" i="4"/>
  <c r="DE27" i="182" s="1"/>
  <c r="BC52" i="4"/>
  <c r="AS52" i="181" s="1"/>
  <c r="AT32" i="4"/>
  <c r="AK32" i="183" s="1"/>
  <c r="S49" i="4"/>
  <c r="M49" i="181" s="1"/>
  <c r="BU36" i="4"/>
  <c r="BI36" i="181" s="1"/>
  <c r="CD28" i="4"/>
  <c r="BQ28" i="181" s="1"/>
  <c r="CV45" i="4"/>
  <c r="CG45" i="183" s="1"/>
  <c r="BC35" i="4"/>
  <c r="AS35" i="12" s="1"/>
  <c r="AS35" i="13" s="1"/>
  <c r="BU48" i="4"/>
  <c r="BI48" i="181" s="1"/>
  <c r="BC44" i="4"/>
  <c r="AS44" i="181" s="1"/>
  <c r="CV44" i="4"/>
  <c r="CG44" i="182" s="1"/>
  <c r="CD31" i="4"/>
  <c r="BQ31" i="182" s="1"/>
  <c r="BU43" i="4"/>
  <c r="BI43" i="181" s="1"/>
  <c r="BC36" i="4"/>
  <c r="AS36" i="181" s="1"/>
  <c r="DW43" i="4"/>
  <c r="DE43" i="183" s="1"/>
  <c r="AB50" i="4"/>
  <c r="U50" i="13" s="1"/>
  <c r="J43" i="4"/>
  <c r="E43" i="182" s="1"/>
  <c r="DE27" i="4"/>
  <c r="CO27" i="181" s="1"/>
  <c r="DW40" i="4"/>
  <c r="DE40" i="182" s="1"/>
  <c r="AB46" i="4"/>
  <c r="U46" i="13" s="1"/>
  <c r="S53" i="4"/>
  <c r="M53" i="182" s="1"/>
  <c r="BC53" i="4"/>
  <c r="AS53" i="181" s="1"/>
  <c r="CM53" i="4"/>
  <c r="BY53" i="183" s="1"/>
  <c r="DW53" i="4"/>
  <c r="AB52"/>
  <c r="U52" i="182" s="1"/>
  <c r="AB33" i="4"/>
  <c r="U33" i="183" s="1"/>
  <c r="BL25" i="4"/>
  <c r="BA25" i="183" s="1"/>
  <c r="AB47" i="4"/>
  <c r="U47" i="183" s="1"/>
  <c r="AB48" i="4"/>
  <c r="U48" i="12" s="1"/>
  <c r="CM24" i="4"/>
  <c r="BY24" i="182" s="1"/>
  <c r="CM25" i="4"/>
  <c r="BY25" i="13" s="1"/>
  <c r="AK47" i="4"/>
  <c r="AC47" i="12" s="1"/>
  <c r="AC47" i="13" s="1"/>
  <c r="BC30" i="4"/>
  <c r="AS30" i="182" s="1"/>
  <c r="BC37" i="4"/>
  <c r="AS37" i="181" s="1"/>
  <c r="CV40" i="4"/>
  <c r="CG40" i="183" s="1"/>
  <c r="AK29" i="4"/>
  <c r="AC29" i="182" s="1"/>
  <c r="DN44" i="4"/>
  <c r="CW44" i="181" s="1"/>
  <c r="AT51" i="4"/>
  <c r="AK51" i="181" s="1"/>
  <c r="AB37" i="4"/>
  <c r="U37" i="182" s="1"/>
  <c r="CM36" i="4"/>
  <c r="BY36" i="182" s="1"/>
  <c r="AT31" i="4"/>
  <c r="AK31" i="182" s="1"/>
  <c r="CD42" i="4"/>
  <c r="BQ42" i="183" s="1"/>
  <c r="CD35" i="4"/>
  <c r="BQ35" i="183" s="1"/>
  <c r="S47" i="4"/>
  <c r="M47" i="182" s="1"/>
  <c r="S41" i="4"/>
  <c r="M41" i="12" s="1"/>
  <c r="M41" i="13" s="1"/>
  <c r="DN26" i="4"/>
  <c r="CW26" i="182" s="1"/>
  <c r="DN47" i="4"/>
  <c r="CW47" i="181" s="1"/>
  <c r="J27" i="4"/>
  <c r="E27" i="181" s="1"/>
  <c r="CM33" i="4"/>
  <c r="BY33" i="12" s="1"/>
  <c r="CD49" i="4"/>
  <c r="BQ49" i="182" s="1"/>
  <c r="J35" i="4"/>
  <c r="E35" i="182" s="1"/>
  <c r="J38" i="4"/>
  <c r="E38" i="181" s="1"/>
  <c r="AB38" i="4"/>
  <c r="U38" i="183" s="1"/>
  <c r="AB39" i="4"/>
  <c r="U39" i="183" s="1"/>
  <c r="DW49" i="4"/>
  <c r="DE49" i="182" s="1"/>
  <c r="DN36" i="4"/>
  <c r="CW36" i="13" s="1"/>
  <c r="AT38" i="4"/>
  <c r="AK38" i="183" s="1"/>
  <c r="CV42" i="4"/>
  <c r="CG42" i="182" s="1"/>
  <c r="AT27" i="4"/>
  <c r="AK27" i="182" s="1"/>
  <c r="CD30" i="4"/>
  <c r="BQ30" i="12" s="1"/>
  <c r="BQ30" i="13" s="1"/>
  <c r="S43" i="4"/>
  <c r="M43" i="181" s="1"/>
  <c r="CD29" i="4"/>
  <c r="BQ29" i="181" s="1"/>
  <c r="BC27" i="4"/>
  <c r="AS27" i="183" s="1"/>
  <c r="DE28" i="4"/>
  <c r="CO28" i="183" s="1"/>
  <c r="CM31" i="4"/>
  <c r="BY31" i="183" s="1"/>
  <c r="BC51" i="4"/>
  <c r="AS51" i="183" s="1"/>
  <c r="BU28" i="4"/>
  <c r="BI28" i="181" s="1"/>
  <c r="CD46" i="4"/>
  <c r="BQ46" i="181" s="1"/>
  <c r="BU26" i="4"/>
  <c r="BI26" i="183" s="1"/>
  <c r="S24" i="4"/>
  <c r="M24" i="182" s="1"/>
  <c r="S38" i="4"/>
  <c r="M38" i="12" s="1"/>
  <c r="M38" i="13" s="1"/>
  <c r="AT35" i="4"/>
  <c r="AK35" i="12" s="1"/>
  <c r="AK35" i="13" s="1"/>
  <c r="BL47" i="4"/>
  <c r="BA47" i="183" s="1"/>
  <c r="CM32" i="4"/>
  <c r="BY32" i="181" s="1"/>
  <c r="J29" i="4"/>
  <c r="E29" i="181" s="1"/>
  <c r="AB53" i="4"/>
  <c r="U53" i="181" s="1"/>
  <c r="CV53" i="4"/>
  <c r="CG53" i="183" s="1"/>
  <c r="DW45" i="4"/>
  <c r="DE45" i="12" s="1"/>
  <c r="BL29" i="4"/>
  <c r="BA29" i="12" s="1"/>
  <c r="AB27" i="4"/>
  <c r="U27" i="181" s="1"/>
  <c r="J37" i="4"/>
  <c r="E37" i="13" s="1"/>
  <c r="AB40" i="4"/>
  <c r="U40" i="183" s="1"/>
  <c r="J33" i="4"/>
  <c r="E33" i="181" s="1"/>
  <c r="CD52" i="4"/>
  <c r="BQ52" i="183" s="1"/>
  <c r="DW24" i="4"/>
  <c r="DE24" i="183" s="1"/>
  <c r="BL39" i="4"/>
  <c r="BA39" i="183" s="1"/>
  <c r="AB43" i="4"/>
  <c r="U43" i="13" s="1"/>
  <c r="DE39" i="4"/>
  <c r="CO39" i="182" s="1"/>
  <c r="DE47" i="4"/>
  <c r="CO47" i="183" s="1"/>
  <c r="CM42" i="4"/>
  <c r="BY42" i="182" s="1"/>
  <c r="AT28" i="4"/>
  <c r="AK28" i="182" s="1"/>
  <c r="AT36" i="4"/>
  <c r="AK36" i="182" s="1"/>
  <c r="AT48" i="4"/>
  <c r="AK48" i="182" s="1"/>
  <c r="S37" i="4"/>
  <c r="M37" i="181" s="1"/>
  <c r="S42" i="4"/>
  <c r="M42" i="181" s="1"/>
  <c r="AT47" i="4"/>
  <c r="AK47" i="183" s="1"/>
  <c r="CD41" i="4"/>
  <c r="BQ41" i="182" s="1"/>
  <c r="BC48" i="4"/>
  <c r="AS48" i="183" s="1"/>
  <c r="AT26" i="4"/>
  <c r="AK26" i="12" s="1"/>
  <c r="AK26" i="13" s="1"/>
  <c r="CD32" i="4"/>
  <c r="BQ32" i="182" s="1"/>
  <c r="AK34" i="4"/>
  <c r="AC34" i="182" s="1"/>
  <c r="BC34" i="4"/>
  <c r="AS34" i="181" s="1"/>
  <c r="DW37" i="4"/>
  <c r="DE37" i="182" s="1"/>
  <c r="BC50" i="4"/>
  <c r="AS50" i="181" s="1"/>
  <c r="J34" i="4"/>
  <c r="E34" i="13" s="1"/>
  <c r="CM40" i="4"/>
  <c r="BY40" i="181" s="1"/>
  <c r="DW34" i="4"/>
  <c r="DE34" i="183" s="1"/>
  <c r="CM26" i="4"/>
  <c r="BY26" i="181" s="1"/>
  <c r="CV50" i="4"/>
  <c r="CG50" i="181" s="1"/>
  <c r="BU45" i="4"/>
  <c r="BI45" i="183" s="1"/>
  <c r="CD33" i="4"/>
  <c r="BQ33" i="181" s="1"/>
  <c r="S46" i="4"/>
  <c r="M46" i="181" s="1"/>
  <c r="AK25" i="4"/>
  <c r="AC25" i="183" s="1"/>
  <c r="BC32" i="4"/>
  <c r="AS32" i="12" s="1"/>
  <c r="AS32" i="13" s="1"/>
  <c r="BC40" i="4"/>
  <c r="AS40" i="12" s="1"/>
  <c r="AS40" i="13" s="1"/>
  <c r="AK43" i="4"/>
  <c r="AC43" i="181" s="1"/>
  <c r="AK27" i="4"/>
  <c r="AC27" i="182" s="1"/>
  <c r="CD26" i="4"/>
  <c r="BQ26" i="182" s="1"/>
  <c r="AK37" i="4"/>
  <c r="AC37" i="182" s="1"/>
  <c r="J31" i="4"/>
  <c r="E31" i="13" s="1"/>
  <c r="AK50" i="4"/>
  <c r="AC50" i="12" s="1"/>
  <c r="AC50" i="13" s="1"/>
  <c r="CV46" i="4"/>
  <c r="CG46" i="12" s="1"/>
  <c r="CG46" i="13" s="1"/>
  <c r="DN38" i="4"/>
  <c r="CW38" i="181" s="1"/>
  <c r="DE50" i="4"/>
  <c r="CO50" i="182" s="1"/>
  <c r="DW44" i="4"/>
  <c r="DE44" i="181" s="1"/>
  <c r="DW26" i="4"/>
  <c r="DE26" i="181" s="1"/>
  <c r="AB29" i="4"/>
  <c r="U29" i="181" s="1"/>
  <c r="DN28" i="4"/>
  <c r="CW28" i="182" s="1"/>
  <c r="BL52" i="4"/>
  <c r="BA52" i="182" s="1"/>
  <c r="BL51" i="4"/>
  <c r="BA51" i="183" s="1"/>
  <c r="DE45" i="4"/>
  <c r="CO45" i="182" s="1"/>
  <c r="J45" i="4"/>
  <c r="E45" i="183" s="1"/>
  <c r="J30" i="4"/>
  <c r="E30" i="181" s="1"/>
  <c r="DN45" i="4"/>
  <c r="CW45" i="182" s="1"/>
  <c r="BL32" i="4"/>
  <c r="BA32" i="182" s="1"/>
  <c r="BL28" i="4"/>
  <c r="BA28" i="183" s="1"/>
  <c r="BL24" i="4"/>
  <c r="BA24" i="182" s="1"/>
  <c r="J26" i="4"/>
  <c r="E26" i="13" s="1"/>
  <c r="BL37" i="4"/>
  <c r="BA37" i="182" s="1"/>
  <c r="DE42" i="4"/>
  <c r="CO42" i="183" s="1"/>
  <c r="BU52" i="4"/>
  <c r="BI52" i="182" s="1"/>
  <c r="CV28" i="4"/>
  <c r="CG28" i="183" s="1"/>
  <c r="CD37" i="4"/>
  <c r="BQ37" i="12" s="1"/>
  <c r="BQ37" i="13" s="1"/>
  <c r="BC46" i="4"/>
  <c r="AS46" i="182" s="1"/>
  <c r="S34" i="4"/>
  <c r="M34" i="181" s="1"/>
  <c r="CV47" i="4"/>
  <c r="CG47" i="181" s="1"/>
  <c r="CV52" i="4"/>
  <c r="CG52" i="182" s="1"/>
  <c r="AK39" i="4"/>
  <c r="AC39" i="181" s="1"/>
  <c r="S28" i="4"/>
  <c r="M28" i="183" s="1"/>
  <c r="CD36" i="4"/>
  <c r="BQ36" i="183" s="1"/>
  <c r="BU25" i="4"/>
  <c r="BI25" i="181" s="1"/>
  <c r="AB49" i="4"/>
  <c r="U49" i="182" s="1"/>
  <c r="CM28" i="4"/>
  <c r="BY28" i="182" s="1"/>
  <c r="DE52" i="4"/>
  <c r="CO52" i="183" s="1"/>
  <c r="DN27" i="4"/>
  <c r="CW27" i="182" s="1"/>
  <c r="DE25" i="4"/>
  <c r="CO25" i="13" s="1"/>
  <c r="CM35" i="4"/>
  <c r="BY35" i="183" s="1"/>
  <c r="DN50" i="4"/>
  <c r="CW50" i="181" s="1"/>
  <c r="DE48" i="182"/>
  <c r="AT52" i="4"/>
  <c r="AK52" i="182" s="1"/>
  <c r="AT29" i="4"/>
  <c r="AK29" i="12" s="1"/>
  <c r="AK29" i="13" s="1"/>
  <c r="BU50" i="4"/>
  <c r="BI50" i="12" s="1"/>
  <c r="BI50" i="13" s="1"/>
  <c r="BU32" i="4"/>
  <c r="BI32" i="182" s="1"/>
  <c r="BU24" i="4"/>
  <c r="BI24" i="12" s="1"/>
  <c r="BI24" i="13" s="1"/>
  <c r="BC28" i="4"/>
  <c r="AS28" i="12" s="1"/>
  <c r="AS28" i="13" s="1"/>
  <c r="AK30" i="4"/>
  <c r="AC30" i="183" s="1"/>
  <c r="BU49" i="4"/>
  <c r="BI49" i="181" s="1"/>
  <c r="CV37" i="4"/>
  <c r="CG37" i="12" s="1"/>
  <c r="CG37" i="13" s="1"/>
  <c r="BU34" i="4"/>
  <c r="BI34" i="12" s="1"/>
  <c r="BI34" i="13" s="1"/>
  <c r="AT24" i="4"/>
  <c r="AK24" i="182" s="1"/>
  <c r="BL50" i="4"/>
  <c r="BA50" i="183" s="1"/>
  <c r="DN48" i="4"/>
  <c r="CW48" i="182" s="1"/>
  <c r="CM52" i="4"/>
  <c r="BY52" i="181" s="1"/>
  <c r="CD51" i="4"/>
  <c r="BQ51" i="182" s="1"/>
  <c r="DE49" i="4"/>
  <c r="CO49" i="13" s="1"/>
  <c r="BL48" i="4"/>
  <c r="BA48" i="183" s="1"/>
  <c r="DE38" i="4"/>
  <c r="CO38" i="182" s="1"/>
  <c r="DE29" i="4"/>
  <c r="CO29" i="183" s="1"/>
  <c r="J53" i="4"/>
  <c r="AT53"/>
  <c r="AK53" i="183" s="1"/>
  <c r="CD53" i="4"/>
  <c r="BQ53" i="182" s="1"/>
  <c r="DN53" i="4"/>
  <c r="CW53" i="183" s="1"/>
  <c r="AR26" i="12"/>
  <c r="AR26" i="183"/>
  <c r="AR26" i="181"/>
  <c r="AR26" i="182"/>
  <c r="BY48"/>
  <c r="E49" i="183"/>
  <c r="E49" i="182"/>
  <c r="AC32" i="183"/>
  <c r="CW35"/>
  <c r="CG43" i="12"/>
  <c r="CG43" i="13" s="1"/>
  <c r="CG43" i="181"/>
  <c r="CO26"/>
  <c r="E50" i="183"/>
  <c r="E50" i="182"/>
  <c r="CW24"/>
  <c r="BI37" i="181"/>
  <c r="BI37" i="183"/>
  <c r="M33" i="181"/>
  <c r="BI53" i="182"/>
  <c r="BI53" i="183"/>
  <c r="BI53" i="181"/>
  <c r="AZ25" i="182"/>
  <c r="AZ25" i="181"/>
  <c r="AZ25" i="183"/>
  <c r="BX30" i="182"/>
  <c r="BX30" i="183"/>
  <c r="BX30" i="181"/>
  <c r="DD26" i="183"/>
  <c r="DD26" i="182"/>
  <c r="DD26" i="181"/>
  <c r="CV37" i="183"/>
  <c r="CV37" i="182"/>
  <c r="CV37" i="181"/>
  <c r="DD28" i="12"/>
  <c r="O8" i="202" s="1"/>
  <c r="DD28" i="183"/>
  <c r="DD28" i="182"/>
  <c r="DD28" i="181"/>
  <c r="BH26" i="12"/>
  <c r="BH26" i="183"/>
  <c r="BH26" i="182"/>
  <c r="BH26" i="181"/>
  <c r="CV34" i="12"/>
  <c r="N14" i="202" s="1"/>
  <c r="CV34" i="183"/>
  <c r="CV34" i="182"/>
  <c r="CV34" i="181"/>
  <c r="AR40" i="12"/>
  <c r="AR40" i="182"/>
  <c r="AR40" i="183"/>
  <c r="AR40" i="181"/>
  <c r="BH46" i="12"/>
  <c r="BH46" i="183"/>
  <c r="BH46" i="182"/>
  <c r="BH46" i="181"/>
  <c r="BP34" i="12"/>
  <c r="BP34" i="183"/>
  <c r="BP34" i="182"/>
  <c r="BP34" i="181"/>
  <c r="BH52" i="12"/>
  <c r="BH52" i="183"/>
  <c r="BH52" i="182"/>
  <c r="BH52" i="181"/>
  <c r="BP45" i="12"/>
  <c r="BP45" i="182"/>
  <c r="BP45" i="183"/>
  <c r="BP45" i="181"/>
  <c r="CV25" i="183"/>
  <c r="CV25" i="181"/>
  <c r="CV25" i="182"/>
  <c r="T42" i="12"/>
  <c r="D22" i="202" s="1"/>
  <c r="T42" i="183"/>
  <c r="T42" i="181"/>
  <c r="T42" i="182"/>
  <c r="AZ39" i="13"/>
  <c r="AZ39" i="183"/>
  <c r="AZ39" i="181"/>
  <c r="AZ39" i="182"/>
  <c r="AJ34" i="12"/>
  <c r="AJ34" i="182"/>
  <c r="AJ34" i="181"/>
  <c r="AJ34" i="183"/>
  <c r="AB37" i="12"/>
  <c r="AB37" i="183"/>
  <c r="AB37" i="182"/>
  <c r="AB37" i="181"/>
  <c r="BX53" i="13"/>
  <c r="E13" i="186"/>
  <c r="BX53" i="183"/>
  <c r="BX53" i="182"/>
  <c r="BX53" i="181"/>
  <c r="D47" i="12"/>
  <c r="B27" i="202" s="1"/>
  <c r="D47" i="183"/>
  <c r="D47" i="182"/>
  <c r="D47" i="181"/>
  <c r="D26" i="12"/>
  <c r="B6" i="202" s="1"/>
  <c r="D26" i="181"/>
  <c r="D26" i="183"/>
  <c r="D26" i="182"/>
  <c r="DD33" i="12"/>
  <c r="O13" i="202" s="1"/>
  <c r="DD33" i="182"/>
  <c r="DD33" i="181"/>
  <c r="DD33" i="183"/>
  <c r="BP52" i="12"/>
  <c r="BP52" i="183"/>
  <c r="BP52" i="182"/>
  <c r="BP52" i="181"/>
  <c r="BX37" i="12"/>
  <c r="K17" i="202" s="1"/>
  <c r="BX37" i="183"/>
  <c r="BX37" i="181"/>
  <c r="BX37" i="182"/>
  <c r="CF35" i="12"/>
  <c r="CF35" i="182"/>
  <c r="CF35" i="183"/>
  <c r="CF35" i="181"/>
  <c r="DD42" i="13"/>
  <c r="DD42" i="183"/>
  <c r="DD42" i="182"/>
  <c r="DD42" i="181"/>
  <c r="AR31" i="12"/>
  <c r="AR31" i="183"/>
  <c r="AR31" i="182"/>
  <c r="AR31" i="181"/>
  <c r="DD36" i="12"/>
  <c r="O16" i="202" s="1"/>
  <c r="DD36" i="183"/>
  <c r="DD36" i="182"/>
  <c r="DD36" i="181"/>
  <c r="D46" i="183"/>
  <c r="D46" i="182"/>
  <c r="D46" i="181"/>
  <c r="L52" i="12"/>
  <c r="L52" i="183"/>
  <c r="L52" i="182"/>
  <c r="L52" i="181"/>
  <c r="CV51" i="12"/>
  <c r="N31" i="202" s="1"/>
  <c r="CV51" i="182"/>
  <c r="CV51" i="183"/>
  <c r="CV51" i="181"/>
  <c r="BP24" i="12"/>
  <c r="BP24" i="183"/>
  <c r="BP24" i="182"/>
  <c r="BP24" i="181"/>
  <c r="BH32" i="12"/>
  <c r="BH32" i="183"/>
  <c r="BH32" i="182"/>
  <c r="BH32" i="181"/>
  <c r="BX26" i="182"/>
  <c r="BX26" i="183"/>
  <c r="BX26" i="181"/>
  <c r="BH38" i="12"/>
  <c r="BH38" i="183"/>
  <c r="BH38" i="182"/>
  <c r="BH38" i="181"/>
  <c r="L40" i="12"/>
  <c r="L40" i="183"/>
  <c r="L40" i="182"/>
  <c r="L40" i="181"/>
  <c r="L50" i="12"/>
  <c r="L50" i="182"/>
  <c r="L50" i="181"/>
  <c r="L50" i="183"/>
  <c r="D38" i="13"/>
  <c r="D38" i="183"/>
  <c r="D38" i="182"/>
  <c r="D38" i="181"/>
  <c r="L49" i="12"/>
  <c r="L49" i="183"/>
  <c r="L49" i="182"/>
  <c r="L49" i="181"/>
  <c r="CV40" i="12"/>
  <c r="N20" i="202" s="1"/>
  <c r="CV40" i="183"/>
  <c r="CV40" i="182"/>
  <c r="CV40" i="181"/>
  <c r="D51" i="183"/>
  <c r="D51" i="182"/>
  <c r="D51" i="181"/>
  <c r="D35" i="183"/>
  <c r="D35" i="181"/>
  <c r="D35" i="182"/>
  <c r="CF29" i="12"/>
  <c r="CF29" i="183"/>
  <c r="CF29" i="182"/>
  <c r="CF29" i="181"/>
  <c r="T45" i="183"/>
  <c r="T45" i="182"/>
  <c r="T45" i="181"/>
  <c r="AB51" i="12"/>
  <c r="AB51" i="183"/>
  <c r="AB51" i="182"/>
  <c r="AB51" i="181"/>
  <c r="D33" i="182"/>
  <c r="D33" i="183"/>
  <c r="D33" i="181"/>
  <c r="CF24" i="12"/>
  <c r="CF24" i="183"/>
  <c r="CF24" i="182"/>
  <c r="CF24" i="181"/>
  <c r="BP40" i="12"/>
  <c r="BP40" i="183"/>
  <c r="BP40" i="182"/>
  <c r="BP40" i="181"/>
  <c r="BX43" i="183"/>
  <c r="BX43" i="182"/>
  <c r="BX43" i="181"/>
  <c r="CV52" i="183"/>
  <c r="CV52" i="182"/>
  <c r="CV52" i="181"/>
  <c r="BH35" i="12"/>
  <c r="BH35" i="182"/>
  <c r="BH35" i="183"/>
  <c r="BH35" i="181"/>
  <c r="CN53" i="13"/>
  <c r="E15" i="186"/>
  <c r="CN53" i="182"/>
  <c r="CN53" i="183"/>
  <c r="CN53" i="181"/>
  <c r="D28" i="183"/>
  <c r="D28" i="182"/>
  <c r="D28" i="181"/>
  <c r="CF36" i="12"/>
  <c r="CF36" i="183"/>
  <c r="CF36" i="182"/>
  <c r="CF36" i="181"/>
  <c r="D49" i="13"/>
  <c r="D49" i="182"/>
  <c r="D49" i="183"/>
  <c r="D49" i="181"/>
  <c r="AC35" i="12"/>
  <c r="AC35" i="13" s="1"/>
  <c r="AK46" i="183"/>
  <c r="BI38" i="12"/>
  <c r="BI38" i="13" s="1"/>
  <c r="M45" i="12"/>
  <c r="M45" i="13" s="1"/>
  <c r="CW30" i="181"/>
  <c r="CW37" i="183"/>
  <c r="CO40"/>
  <c r="CG38"/>
  <c r="CG38" i="181"/>
  <c r="BI47" i="182"/>
  <c r="AC51"/>
  <c r="AC51" i="181"/>
  <c r="AB26" i="12"/>
  <c r="AB26" i="183"/>
  <c r="AB26" i="181"/>
  <c r="AB26" i="182"/>
  <c r="DD51" i="183"/>
  <c r="DD51" i="182"/>
  <c r="DD51" i="181"/>
  <c r="AJ39" i="12"/>
  <c r="AJ39" i="183"/>
  <c r="AJ39" i="182"/>
  <c r="AJ39" i="181"/>
  <c r="BX25" i="183"/>
  <c r="BX25" i="182"/>
  <c r="BX25" i="181"/>
  <c r="D44" i="183"/>
  <c r="D44" i="182"/>
  <c r="D44" i="181"/>
  <c r="CO41" i="182"/>
  <c r="CO41" i="181"/>
  <c r="CO36" i="182"/>
  <c r="CO36" i="181"/>
  <c r="BI33" i="182"/>
  <c r="DE28"/>
  <c r="DE28" i="183"/>
  <c r="BY38" i="181"/>
  <c r="CG25"/>
  <c r="BY50" i="182"/>
  <c r="BY30"/>
  <c r="BY30" i="183"/>
  <c r="AC53"/>
  <c r="CO53" i="182"/>
  <c r="AB33" i="12"/>
  <c r="AB33" i="183"/>
  <c r="AB33" i="182"/>
  <c r="AB33" i="181"/>
  <c r="AR34" i="12"/>
  <c r="AR34" i="183"/>
  <c r="AR34" i="182"/>
  <c r="AR34" i="181"/>
  <c r="CF38" i="12"/>
  <c r="CF38" i="183"/>
  <c r="CF38" i="182"/>
  <c r="CF38" i="181"/>
  <c r="BP30" i="12"/>
  <c r="BP30" i="183"/>
  <c r="BP30" i="182"/>
  <c r="BP30" i="181"/>
  <c r="AJ36" i="12"/>
  <c r="AJ36" i="183"/>
  <c r="AJ36" i="182"/>
  <c r="AJ36" i="181"/>
  <c r="AJ41" i="12"/>
  <c r="AJ41" i="183"/>
  <c r="AJ41" i="182"/>
  <c r="AJ41" i="181"/>
  <c r="D29" i="12"/>
  <c r="B9" i="202" s="1"/>
  <c r="D29" i="182"/>
  <c r="D29" i="183"/>
  <c r="D29" i="181"/>
  <c r="AB24" i="12"/>
  <c r="AB24" i="182"/>
  <c r="AB24" i="183"/>
  <c r="AB24" i="181"/>
  <c r="AZ48" i="183"/>
  <c r="AZ48" i="182"/>
  <c r="AZ48" i="181"/>
  <c r="CF44" i="12"/>
  <c r="CF44" i="183"/>
  <c r="CF44" i="182"/>
  <c r="CF44" i="181"/>
  <c r="DD52" i="12"/>
  <c r="O32" i="202" s="1"/>
  <c r="DD52" i="183"/>
  <c r="DD52" i="182"/>
  <c r="DD52" i="181"/>
  <c r="L39" i="12"/>
  <c r="L39" i="183"/>
  <c r="L39" i="182"/>
  <c r="L39" i="181"/>
  <c r="BP41" i="12"/>
  <c r="BP41" i="182"/>
  <c r="BP41" i="183"/>
  <c r="BP41" i="181"/>
  <c r="BH31" i="12"/>
  <c r="BH31" i="182"/>
  <c r="BH31" i="183"/>
  <c r="BH31" i="181"/>
  <c r="CN48" i="13"/>
  <c r="CN48" i="183"/>
  <c r="CN48" i="182"/>
  <c r="CN48" i="181"/>
  <c r="AJ35" i="12"/>
  <c r="AJ35" i="183"/>
  <c r="AJ35" i="182"/>
  <c r="AJ35" i="181"/>
  <c r="BP33" i="12"/>
  <c r="BP33" i="182"/>
  <c r="BP33" i="183"/>
  <c r="BP33" i="181"/>
  <c r="CV38" i="12"/>
  <c r="N18" i="202" s="1"/>
  <c r="CV38" i="183"/>
  <c r="CV38" i="182"/>
  <c r="CV38" i="181"/>
  <c r="AZ38" i="13"/>
  <c r="AZ38" i="183"/>
  <c r="AZ38" i="182"/>
  <c r="AZ38" i="181"/>
  <c r="DD41" i="182"/>
  <c r="DD41" i="183"/>
  <c r="DD41" i="181"/>
  <c r="AJ30" i="12"/>
  <c r="AJ30" i="182"/>
  <c r="AJ30" i="183"/>
  <c r="AJ30" i="181"/>
  <c r="CV48" i="12"/>
  <c r="N28" i="202" s="1"/>
  <c r="CV48" i="183"/>
  <c r="CV48" i="182"/>
  <c r="CV48" i="181"/>
  <c r="BH44" i="12"/>
  <c r="BH44" i="183"/>
  <c r="BH44" i="182"/>
  <c r="BH44" i="181"/>
  <c r="BH50" i="12"/>
  <c r="BH50" i="183"/>
  <c r="BH50" i="182"/>
  <c r="BH50" i="181"/>
  <c r="T47" i="12"/>
  <c r="D27" i="202" s="1"/>
  <c r="T47" i="183"/>
  <c r="T47" i="182"/>
  <c r="T47" i="181"/>
  <c r="BH41" i="12"/>
  <c r="BH41" i="183"/>
  <c r="BH41" i="182"/>
  <c r="BH41" i="181"/>
  <c r="AJ44" i="12"/>
  <c r="AJ44" i="183"/>
  <c r="AJ44" i="182"/>
  <c r="AJ44" i="181"/>
  <c r="E12" i="186"/>
  <c r="BP53" i="182"/>
  <c r="BP53" i="183"/>
  <c r="BP53" i="181"/>
  <c r="L26" i="12"/>
  <c r="L26" i="181"/>
  <c r="L26" i="182"/>
  <c r="L26" i="183"/>
  <c r="BH33" i="12"/>
  <c r="BH33" i="183"/>
  <c r="BH33" i="181"/>
  <c r="BH33" i="182"/>
  <c r="CN33" i="13"/>
  <c r="CN33" i="182"/>
  <c r="CN33" i="183"/>
  <c r="CN33" i="181"/>
  <c r="AZ37" i="182"/>
  <c r="AZ37" i="183"/>
  <c r="AZ37" i="181"/>
  <c r="DD35" i="12"/>
  <c r="O15" i="202" s="1"/>
  <c r="DD35" i="183"/>
  <c r="DD35" i="182"/>
  <c r="DD35" i="181"/>
  <c r="BP26" i="12"/>
  <c r="BP26" i="183"/>
  <c r="BP26" i="182"/>
  <c r="BP26" i="181"/>
  <c r="CN41" i="12"/>
  <c r="M21" i="202" s="1"/>
  <c r="CN41" i="182"/>
  <c r="CN41" i="183"/>
  <c r="CN41" i="181"/>
  <c r="DD53" i="12"/>
  <c r="O33" i="202" s="1"/>
  <c r="E17" i="186"/>
  <c r="DD53" i="182"/>
  <c r="DD53" i="183"/>
  <c r="DD53" i="181"/>
  <c r="AJ46" i="12"/>
  <c r="AJ46" i="182"/>
  <c r="AJ46" i="183"/>
  <c r="AJ46" i="181"/>
  <c r="L33" i="12"/>
  <c r="L33" i="183"/>
  <c r="L33" i="182"/>
  <c r="L33" i="181"/>
  <c r="CF25" i="12"/>
  <c r="CF25" i="183"/>
  <c r="CF25" i="181"/>
  <c r="CF25" i="182"/>
  <c r="CN40" i="183"/>
  <c r="CN40" i="182"/>
  <c r="CN40" i="181"/>
  <c r="L44" i="12"/>
  <c r="L44" i="183"/>
  <c r="L44" i="182"/>
  <c r="L44" i="181"/>
  <c r="BX51" i="183"/>
  <c r="BX51" i="182"/>
  <c r="BX51" i="181"/>
  <c r="CF49" i="12"/>
  <c r="CF49" i="183"/>
  <c r="CF49" i="182"/>
  <c r="CF49" i="181"/>
  <c r="D34" i="183"/>
  <c r="D34" i="182"/>
  <c r="D34" i="181"/>
  <c r="BP43" i="12"/>
  <c r="BP43" i="183"/>
  <c r="BP43" i="182"/>
  <c r="BP43" i="181"/>
  <c r="CF26" i="12"/>
  <c r="CF26" i="183"/>
  <c r="CF26" i="182"/>
  <c r="CF26" i="181"/>
  <c r="BX49" i="183"/>
  <c r="BX49" i="182"/>
  <c r="BX49" i="181"/>
  <c r="BH47" i="12"/>
  <c r="BH47" i="182"/>
  <c r="BH47" i="183"/>
  <c r="BH47" i="181"/>
  <c r="BX52" i="12"/>
  <c r="K32" i="202" s="1"/>
  <c r="BX52" i="182"/>
  <c r="BX52" i="183"/>
  <c r="BX52" i="181"/>
  <c r="AB39" i="12"/>
  <c r="AB39" i="183"/>
  <c r="AB39" i="182"/>
  <c r="AB39" i="181"/>
  <c r="BP31" i="12"/>
  <c r="BP31" i="183"/>
  <c r="BP31" i="182"/>
  <c r="BP31" i="181"/>
  <c r="CW29" i="183"/>
  <c r="BQ50"/>
  <c r="BA49" i="181"/>
  <c r="AK44" i="183"/>
  <c r="M48" i="181"/>
  <c r="AS29"/>
  <c r="AS29" i="183"/>
  <c r="CF40" i="12"/>
  <c r="CF40" i="183"/>
  <c r="CF40" i="182"/>
  <c r="CF40" i="181"/>
  <c r="T31" i="183"/>
  <c r="T31" i="182"/>
  <c r="T31" i="181"/>
  <c r="DD30" i="183"/>
  <c r="DD30" i="182"/>
  <c r="DD30" i="181"/>
  <c r="AB48" i="12"/>
  <c r="AB48" i="182"/>
  <c r="AB48" i="183"/>
  <c r="AB48" i="181"/>
  <c r="AR44" i="12"/>
  <c r="AR44" i="182"/>
  <c r="AR44" i="183"/>
  <c r="AR44" i="181"/>
  <c r="AR28" i="12"/>
  <c r="AR28" i="182"/>
  <c r="AR28" i="183"/>
  <c r="AR28" i="181"/>
  <c r="DD29" i="182"/>
  <c r="DD29" i="183"/>
  <c r="DD29" i="181"/>
  <c r="AR52" i="12"/>
  <c r="AR52" i="182"/>
  <c r="AR52" i="183"/>
  <c r="AR52" i="181"/>
  <c r="DD45" i="182"/>
  <c r="DD45" i="183"/>
  <c r="DD45" i="181"/>
  <c r="CN39" i="183"/>
  <c r="CN39" i="182"/>
  <c r="CN39" i="181"/>
  <c r="CF31" i="12"/>
  <c r="CF31" i="182"/>
  <c r="CF31" i="183"/>
  <c r="CF31" i="181"/>
  <c r="BX47" i="183"/>
  <c r="BX47" i="182"/>
  <c r="BX47" i="181"/>
  <c r="AB47" i="12"/>
  <c r="AB47" i="183"/>
  <c r="AB47" i="182"/>
  <c r="AB47" i="181"/>
  <c r="T50" i="12"/>
  <c r="D30" i="202" s="1"/>
  <c r="T50" i="182"/>
  <c r="T50" i="183"/>
  <c r="T50" i="181"/>
  <c r="CF28" i="12"/>
  <c r="CF28" i="183"/>
  <c r="CF28" i="182"/>
  <c r="CF28" i="181"/>
  <c r="CN42" i="12"/>
  <c r="M22" i="202" s="1"/>
  <c r="CN42" i="183"/>
  <c r="CN42" i="182"/>
  <c r="CN42" i="181"/>
  <c r="AR37" i="12"/>
  <c r="AR37" i="183"/>
  <c r="AR37" i="182"/>
  <c r="AR37" i="181"/>
  <c r="CF42" i="12"/>
  <c r="CF42" i="183"/>
  <c r="CF42" i="182"/>
  <c r="CF42" i="181"/>
  <c r="E5" i="186"/>
  <c r="L53" i="183"/>
  <c r="L53" i="182"/>
  <c r="L53" i="181"/>
  <c r="CV39" i="12"/>
  <c r="N19" i="202" s="1"/>
  <c r="CV39" i="182"/>
  <c r="CV39" i="183"/>
  <c r="CV39" i="181"/>
  <c r="BH30" i="12"/>
  <c r="BH30" i="183"/>
  <c r="BH30" i="182"/>
  <c r="BH30" i="181"/>
  <c r="AJ24" i="12"/>
  <c r="AJ24" i="183"/>
  <c r="AJ24" i="181"/>
  <c r="AJ24" i="182"/>
  <c r="BH51" i="12"/>
  <c r="BH51" i="182"/>
  <c r="BH51" i="183"/>
  <c r="BH51" i="181"/>
  <c r="L25" i="12"/>
  <c r="L25" i="183"/>
  <c r="L25" i="182"/>
  <c r="L25" i="181"/>
  <c r="DD24" i="183"/>
  <c r="DD24" i="182"/>
  <c r="DD24" i="181"/>
  <c r="L31" i="12"/>
  <c r="L31" i="183"/>
  <c r="L31" i="182"/>
  <c r="L31" i="181"/>
  <c r="DD25" i="182"/>
  <c r="DD25" i="181"/>
  <c r="DD25" i="183"/>
  <c r="BX39" i="12"/>
  <c r="K19" i="202" s="1"/>
  <c r="BX39" i="183"/>
  <c r="BX39" i="182"/>
  <c r="BX39" i="181"/>
  <c r="CN24" i="183"/>
  <c r="CN24" i="182"/>
  <c r="CN24" i="181"/>
  <c r="CN37" i="182"/>
  <c r="CN37" i="181"/>
  <c r="CN37" i="183"/>
  <c r="AJ29" i="12"/>
  <c r="AJ29" i="183"/>
  <c r="AJ29" i="182"/>
  <c r="AJ29" i="181"/>
  <c r="T37" i="183"/>
  <c r="T37" i="182"/>
  <c r="T37" i="181"/>
  <c r="T49" i="183"/>
  <c r="T49" i="182"/>
  <c r="T49" i="181"/>
  <c r="BP29" i="12"/>
  <c r="BP29" i="182"/>
  <c r="BP29" i="183"/>
  <c r="BP29" i="181"/>
  <c r="DD49" i="13"/>
  <c r="DD49" i="182"/>
  <c r="DD49" i="183"/>
  <c r="DD49" i="181"/>
  <c r="AR46" i="12"/>
  <c r="AR46" i="183"/>
  <c r="AR46" i="182"/>
  <c r="AR46" i="181"/>
  <c r="D40" i="12"/>
  <c r="B20" i="202" s="1"/>
  <c r="D40" i="183"/>
  <c r="D40" i="182"/>
  <c r="D40" i="181"/>
  <c r="BP36" i="12"/>
  <c r="BP36" i="183"/>
  <c r="BP36" i="182"/>
  <c r="BP36" i="181"/>
  <c r="AZ43" i="12"/>
  <c r="H23" i="202" s="1"/>
  <c r="AZ43" i="183"/>
  <c r="AZ43" i="182"/>
  <c r="AZ43" i="181"/>
  <c r="AZ44" i="183"/>
  <c r="AZ44" i="182"/>
  <c r="AZ44" i="181"/>
  <c r="DD32" i="183"/>
  <c r="DD32" i="182"/>
  <c r="DD32" i="181"/>
  <c r="AB49" i="12"/>
  <c r="AB49" i="183"/>
  <c r="AB49" i="182"/>
  <c r="AB49" i="181"/>
  <c r="CN31" i="183"/>
  <c r="CN31" i="182"/>
  <c r="CN31" i="181"/>
  <c r="L47" i="12"/>
  <c r="L47" i="183"/>
  <c r="L47" i="182"/>
  <c r="L47" i="181"/>
  <c r="T36" i="183"/>
  <c r="T36" i="182"/>
  <c r="T36" i="181"/>
  <c r="AJ47" i="12"/>
  <c r="AJ47" i="183"/>
  <c r="AJ47" i="182"/>
  <c r="AJ47" i="181"/>
  <c r="AB45" i="12"/>
  <c r="AB45" i="183"/>
  <c r="AB45" i="182"/>
  <c r="AB45" i="181"/>
  <c r="AZ36" i="183"/>
  <c r="AZ36" i="182"/>
  <c r="AZ36" i="181"/>
  <c r="L30" i="12"/>
  <c r="L30" i="182"/>
  <c r="L30" i="181"/>
  <c r="L30" i="183"/>
  <c r="CF48" i="12"/>
  <c r="CF48" i="183"/>
  <c r="CF48" i="182"/>
  <c r="CF48" i="181"/>
  <c r="BH53" i="12"/>
  <c r="I33" i="202" s="1"/>
  <c r="E11" i="186"/>
  <c r="BH53" i="183"/>
  <c r="BH53" i="182"/>
  <c r="BH53" i="181"/>
  <c r="CF27" i="12"/>
  <c r="CF27" i="182"/>
  <c r="CF27" i="181"/>
  <c r="CF27" i="183"/>
  <c r="BH37" i="12"/>
  <c r="BH37" i="183"/>
  <c r="BH37" i="182"/>
  <c r="BH37" i="181"/>
  <c r="CN43" i="13"/>
  <c r="CN43" i="183"/>
  <c r="CN43" i="182"/>
  <c r="CN43" i="181"/>
  <c r="AB42" i="12"/>
  <c r="AB42" i="183"/>
  <c r="AB42" i="182"/>
  <c r="AB42" i="181"/>
  <c r="U41" i="183"/>
  <c r="U41" i="182"/>
  <c r="AS49" i="12"/>
  <c r="AS49" i="13" s="1"/>
  <c r="AS49" i="181"/>
  <c r="BQ39" i="12"/>
  <c r="BQ39" i="13" s="1"/>
  <c r="AK42" i="182"/>
  <c r="BA40"/>
  <c r="BA40" i="181"/>
  <c r="U28" i="182"/>
  <c r="CW46"/>
  <c r="CO24"/>
  <c r="CO24" i="183"/>
  <c r="BI51"/>
  <c r="BI51" i="181"/>
  <c r="AC49" i="12"/>
  <c r="AC49" i="13" s="1"/>
  <c r="AC26" i="183"/>
  <c r="AC26" i="182"/>
  <c r="U30" i="183"/>
  <c r="U30" i="182"/>
  <c r="BI52" i="181"/>
  <c r="AK24"/>
  <c r="AB28" i="12"/>
  <c r="AB28" i="182"/>
  <c r="AB28" i="181"/>
  <c r="AB28" i="183"/>
  <c r="AB30" i="12"/>
  <c r="AB30" i="183"/>
  <c r="AB30" i="182"/>
  <c r="AB30" i="181"/>
  <c r="AJ48" i="12"/>
  <c r="AJ48" i="183"/>
  <c r="AJ48" i="182"/>
  <c r="AJ48" i="181"/>
  <c r="CN45" i="182"/>
  <c r="CN45" i="183"/>
  <c r="CN45" i="181"/>
  <c r="AJ32" i="12"/>
  <c r="AJ32" i="183"/>
  <c r="AJ32" i="182"/>
  <c r="AJ32" i="181"/>
  <c r="BX44" i="12"/>
  <c r="K24" i="202" s="1"/>
  <c r="BX44" i="182"/>
  <c r="BX44" i="183"/>
  <c r="BX44" i="181"/>
  <c r="T32" i="183"/>
  <c r="T32" i="182"/>
  <c r="T32" i="181"/>
  <c r="CV29" i="13"/>
  <c r="CV29" i="183"/>
  <c r="CV29" i="182"/>
  <c r="CV29" i="181"/>
  <c r="L28" i="12"/>
  <c r="L28" i="183"/>
  <c r="L28" i="181"/>
  <c r="L28" i="182"/>
  <c r="DD27" i="183"/>
  <c r="DD27" i="182"/>
  <c r="DD27" i="181"/>
  <c r="D50" i="183"/>
  <c r="D50" i="182"/>
  <c r="D50" i="181"/>
  <c r="BX28" i="182"/>
  <c r="BX28" i="181"/>
  <c r="BX28" i="183"/>
  <c r="T40" i="12"/>
  <c r="D20" i="202" s="1"/>
  <c r="T40" i="183"/>
  <c r="T40" i="182"/>
  <c r="T40" i="181"/>
  <c r="D27" i="13"/>
  <c r="D27" i="181"/>
  <c r="D27" i="183"/>
  <c r="D27" i="182"/>
  <c r="BX33" i="183"/>
  <c r="BX33" i="182"/>
  <c r="BX33" i="181"/>
  <c r="CN34" i="13"/>
  <c r="CN34" i="183"/>
  <c r="CN34" i="182"/>
  <c r="CN34" i="181"/>
  <c r="CV35" i="12"/>
  <c r="N15" i="202" s="1"/>
  <c r="CV35" i="182"/>
  <c r="CV35" i="183"/>
  <c r="CV35" i="181"/>
  <c r="BX42" i="182"/>
  <c r="BX42" i="183"/>
  <c r="BX42" i="181"/>
  <c r="AJ40" i="12"/>
  <c r="AJ40" i="183"/>
  <c r="AJ40" i="182"/>
  <c r="AJ40" i="181"/>
  <c r="L36" i="12"/>
  <c r="L36" i="183"/>
  <c r="L36" i="181"/>
  <c r="L36" i="182"/>
  <c r="BP28" i="12"/>
  <c r="BP28" i="183"/>
  <c r="BP28" i="182"/>
  <c r="BP28" i="181"/>
  <c r="T44" i="183"/>
  <c r="T44" i="182"/>
  <c r="T44" i="181"/>
  <c r="DD34" i="183"/>
  <c r="DD34" i="182"/>
  <c r="DD34" i="181"/>
  <c r="CF32" i="12"/>
  <c r="CF32" i="183"/>
  <c r="CF32" i="182"/>
  <c r="CF32" i="181"/>
  <c r="T52" i="12"/>
  <c r="D32" i="202" s="1"/>
  <c r="T52" i="183"/>
  <c r="T52" i="182"/>
  <c r="T52" i="181"/>
  <c r="CF30" i="12"/>
  <c r="CF30" i="183"/>
  <c r="CF30" i="182"/>
  <c r="CF30" i="181"/>
  <c r="BX48" i="12"/>
  <c r="K28" i="202" s="1"/>
  <c r="BX48" i="182"/>
  <c r="BX48" i="183"/>
  <c r="BX48" i="181"/>
  <c r="BP47" i="12"/>
  <c r="BP47" i="183"/>
  <c r="BP47" i="182"/>
  <c r="BP47" i="181"/>
  <c r="DD47" i="13"/>
  <c r="DD47" i="183"/>
  <c r="DD47" i="182"/>
  <c r="DD47" i="181"/>
  <c r="BX41" i="13"/>
  <c r="BX41" i="183"/>
  <c r="BX41" i="182"/>
  <c r="BX41" i="181"/>
  <c r="DD38" i="13"/>
  <c r="DD38" i="183"/>
  <c r="DD38" i="182"/>
  <c r="DD38" i="181"/>
  <c r="AR24" i="12"/>
  <c r="AR24" i="182"/>
  <c r="AR24" i="181"/>
  <c r="AR24" i="183"/>
  <c r="AJ43" i="12"/>
  <c r="AJ43" i="183"/>
  <c r="AJ43" i="182"/>
  <c r="AJ43" i="181"/>
  <c r="CF43" i="12"/>
  <c r="CF43" i="182"/>
  <c r="CF43" i="183"/>
  <c r="CF43" i="181"/>
  <c r="CV28" i="13"/>
  <c r="CV28" i="183"/>
  <c r="CV28" i="182"/>
  <c r="CV28" i="181"/>
  <c r="BX27" i="12"/>
  <c r="K7" i="202" s="1"/>
  <c r="BX27" i="183"/>
  <c r="BX27" i="182"/>
  <c r="BX27" i="181"/>
  <c r="CN49" i="13"/>
  <c r="CN49" i="182"/>
  <c r="CN49" i="183"/>
  <c r="CN49" i="181"/>
  <c r="CF51" i="12"/>
  <c r="CF51" i="182"/>
  <c r="CF51" i="183"/>
  <c r="CF51" i="181"/>
  <c r="AJ49" i="12"/>
  <c r="AJ49" i="183"/>
  <c r="AJ49" i="182"/>
  <c r="AJ49" i="181"/>
  <c r="BH43" i="12"/>
  <c r="BH43" i="182"/>
  <c r="BH43" i="183"/>
  <c r="BH43" i="181"/>
  <c r="CV30" i="13"/>
  <c r="CV30" i="183"/>
  <c r="CV30" i="182"/>
  <c r="CV30" i="181"/>
  <c r="BX40" i="182"/>
  <c r="BX40" i="183"/>
  <c r="BX40" i="181"/>
  <c r="BH48" i="12"/>
  <c r="BH48" i="183"/>
  <c r="BH48" i="182"/>
  <c r="BH48" i="181"/>
  <c r="BH27" i="12"/>
  <c r="BH27" i="182"/>
  <c r="BH27" i="183"/>
  <c r="BH27" i="181"/>
  <c r="BX35" i="183"/>
  <c r="BX35" i="182"/>
  <c r="BX35" i="181"/>
  <c r="DD43" i="13"/>
  <c r="DD43" i="183"/>
  <c r="DD43" i="182"/>
  <c r="DD43" i="181"/>
  <c r="AB46" i="12"/>
  <c r="AB46" i="183"/>
  <c r="AB46" i="182"/>
  <c r="AB46" i="181"/>
  <c r="BH36" i="12"/>
  <c r="BH36" i="183"/>
  <c r="BH36" i="182"/>
  <c r="BH36" i="181"/>
  <c r="BP27" i="12"/>
  <c r="BP27" i="183"/>
  <c r="BP27" i="181"/>
  <c r="BP27" i="182"/>
  <c r="BX32"/>
  <c r="BX32" i="183"/>
  <c r="BX32" i="181"/>
  <c r="D52" i="183"/>
  <c r="D52" i="182"/>
  <c r="D52" i="181"/>
  <c r="AB32" i="12"/>
  <c r="AB32" i="182"/>
  <c r="AB32" i="183"/>
  <c r="AB32" i="181"/>
  <c r="CN27" i="183"/>
  <c r="CN27" i="181"/>
  <c r="CN27" i="182"/>
  <c r="BH45" i="12"/>
  <c r="BH45" i="183"/>
  <c r="BH45" i="182"/>
  <c r="BH45" i="181"/>
  <c r="L42" i="12"/>
  <c r="L42" i="182"/>
  <c r="L42" i="183"/>
  <c r="L42" i="181"/>
  <c r="CN47" i="183"/>
  <c r="CN47" i="182"/>
  <c r="CN47" i="181"/>
  <c r="CV53" i="13"/>
  <c r="E16" i="186"/>
  <c r="CV53" i="183"/>
  <c r="CV53" i="182"/>
  <c r="CV53" i="181"/>
  <c r="AR39" i="12"/>
  <c r="AR39" i="183"/>
  <c r="AR39" i="182"/>
  <c r="AR39" i="181"/>
  <c r="AB41" i="12"/>
  <c r="AB41" i="183"/>
  <c r="AB41" i="182"/>
  <c r="AB41" i="181"/>
  <c r="BP39" i="12"/>
  <c r="BP39" i="183"/>
  <c r="BP39" i="182"/>
  <c r="BP39" i="181"/>
  <c r="AZ27" i="183"/>
  <c r="AZ27" i="182"/>
  <c r="AZ27" i="181"/>
  <c r="DD48" i="183"/>
  <c r="DD48" i="182"/>
  <c r="DD48" i="181"/>
  <c r="AB31" i="12"/>
  <c r="AB31" i="183"/>
  <c r="AB31" i="182"/>
  <c r="AB31" i="181"/>
  <c r="CN38" i="12"/>
  <c r="M18" i="202" s="1"/>
  <c r="CN38" i="183"/>
  <c r="CN38" i="182"/>
  <c r="CN38" i="181"/>
  <c r="BH28" i="12"/>
  <c r="BH28" i="183"/>
  <c r="BH28" i="182"/>
  <c r="BH28" i="181"/>
  <c r="BX45" i="12"/>
  <c r="K25" i="202" s="1"/>
  <c r="BX45" i="183"/>
  <c r="BX45" i="182"/>
  <c r="BX45" i="181"/>
  <c r="AB38" i="12"/>
  <c r="AB38" i="183"/>
  <c r="AB38" i="182"/>
  <c r="AB38" i="181"/>
  <c r="AZ34" i="13"/>
  <c r="AZ34" i="183"/>
  <c r="AZ34" i="182"/>
  <c r="AZ34" i="181"/>
  <c r="AZ50" i="183"/>
  <c r="AZ50" i="182"/>
  <c r="AZ50" i="181"/>
  <c r="T38" i="13"/>
  <c r="T38" i="183"/>
  <c r="T38" i="181"/>
  <c r="T38" i="182"/>
  <c r="T51" i="183"/>
  <c r="T51" i="182"/>
  <c r="T51" i="181"/>
  <c r="T26" i="13"/>
  <c r="T26" i="181"/>
  <c r="T26" i="183"/>
  <c r="T26" i="182"/>
  <c r="D42" i="183"/>
  <c r="D42" i="182"/>
  <c r="D42" i="181"/>
  <c r="T35" i="183"/>
  <c r="T35" i="182"/>
  <c r="T35" i="181"/>
  <c r="T29" i="183"/>
  <c r="T29" i="182"/>
  <c r="T29" i="181"/>
  <c r="CN28" i="183"/>
  <c r="CN28" i="182"/>
  <c r="CN28" i="181"/>
  <c r="AJ37" i="12"/>
  <c r="AJ37" i="183"/>
  <c r="AJ37" i="182"/>
  <c r="AJ37" i="181"/>
  <c r="BH34" i="12"/>
  <c r="BH34" i="183"/>
  <c r="BH34" i="182"/>
  <c r="BH34" i="181"/>
  <c r="AZ32" i="183"/>
  <c r="AZ32" i="182"/>
  <c r="AZ32" i="181"/>
  <c r="AZ33" i="182"/>
  <c r="AZ33" i="183"/>
  <c r="AZ33" i="181"/>
  <c r="AR25" i="12"/>
  <c r="AR25" i="183"/>
  <c r="AR25" i="182"/>
  <c r="AR25" i="181"/>
  <c r="L29" i="12"/>
  <c r="L29" i="183"/>
  <c r="L29" i="182"/>
  <c r="L29" i="181"/>
  <c r="AZ35" i="183"/>
  <c r="AZ35" i="182"/>
  <c r="AZ35" i="181"/>
  <c r="AB44" i="12"/>
  <c r="AB44" i="182"/>
  <c r="AB44" i="183"/>
  <c r="AB44" i="181"/>
  <c r="L43" i="12"/>
  <c r="L43" i="183"/>
  <c r="L43" i="182"/>
  <c r="L43" i="181"/>
  <c r="AB29" i="12"/>
  <c r="AB29" i="183"/>
  <c r="AB29" i="182"/>
  <c r="AB29" i="181"/>
  <c r="AJ28" i="12"/>
  <c r="AJ28" i="183"/>
  <c r="AJ28" i="182"/>
  <c r="AJ28" i="181"/>
  <c r="BX24" i="182"/>
  <c r="BX24" i="183"/>
  <c r="BX24" i="181"/>
  <c r="DD40" i="183"/>
  <c r="DD40" i="182"/>
  <c r="DD40" i="181"/>
  <c r="L51" i="12"/>
  <c r="L51" i="183"/>
  <c r="L51" i="182"/>
  <c r="L51" i="181"/>
  <c r="BX29" i="183"/>
  <c r="BX29" i="182"/>
  <c r="BX29" i="181"/>
  <c r="BP51" i="12"/>
  <c r="BP51" i="183"/>
  <c r="BP51" i="182"/>
  <c r="BP51" i="181"/>
  <c r="BH29" i="12"/>
  <c r="BH29" i="183"/>
  <c r="BH29" i="182"/>
  <c r="BH29" i="181"/>
  <c r="AZ49" i="182"/>
  <c r="AZ49" i="183"/>
  <c r="AZ49" i="181"/>
  <c r="AB50" i="12"/>
  <c r="AB50" i="183"/>
  <c r="AB50" i="182"/>
  <c r="AB50" i="181"/>
  <c r="AR51" i="12"/>
  <c r="AR51" i="183"/>
  <c r="AR51" i="182"/>
  <c r="AR51" i="181"/>
  <c r="T46" i="183"/>
  <c r="T46" i="182"/>
  <c r="T46" i="181"/>
  <c r="BX31" i="12"/>
  <c r="K11" i="202" s="1"/>
  <c r="BX31" i="183"/>
  <c r="BX31" i="182"/>
  <c r="BX31" i="181"/>
  <c r="CV46" i="12"/>
  <c r="N26" i="202" s="1"/>
  <c r="CV46" i="183"/>
  <c r="CV46" i="182"/>
  <c r="CV46" i="181"/>
  <c r="AR27" i="12"/>
  <c r="AR27" i="183"/>
  <c r="AR27" i="182"/>
  <c r="AR27" i="181"/>
  <c r="CV43" i="13"/>
  <c r="CV43" i="182"/>
  <c r="CV43" i="183"/>
  <c r="CV43" i="181"/>
  <c r="AJ52" i="12"/>
  <c r="AJ52" i="183"/>
  <c r="AJ52" i="182"/>
  <c r="AJ52" i="181"/>
  <c r="CV49" i="13"/>
  <c r="CV49" i="183"/>
  <c r="CV49" i="182"/>
  <c r="CV49" i="181"/>
  <c r="AJ51" i="12"/>
  <c r="AJ51" i="183"/>
  <c r="AJ51" i="182"/>
  <c r="AJ51" i="181"/>
  <c r="CN44" i="13"/>
  <c r="CN44" i="183"/>
  <c r="CN44" i="182"/>
  <c r="CN44" i="181"/>
  <c r="CF50" i="12"/>
  <c r="CF50" i="183"/>
  <c r="CF50" i="182"/>
  <c r="CF50" i="181"/>
  <c r="BH24" i="12"/>
  <c r="BH24" i="183"/>
  <c r="BH24" i="182"/>
  <c r="BH24" i="181"/>
  <c r="CF46" i="12"/>
  <c r="CF46" i="183"/>
  <c r="CF46" i="182"/>
  <c r="CF46" i="181"/>
  <c r="CV41" i="13"/>
  <c r="CV41" i="183"/>
  <c r="CV41" i="181"/>
  <c r="CV41" i="182"/>
  <c r="L45" i="12"/>
  <c r="L45" i="183"/>
  <c r="L45" i="182"/>
  <c r="L45" i="181"/>
  <c r="L35" i="12"/>
  <c r="L35" i="183"/>
  <c r="L35" i="182"/>
  <c r="L35" i="181"/>
  <c r="L27" i="12"/>
  <c r="L27" i="183"/>
  <c r="L27" i="182"/>
  <c r="L27" i="181"/>
  <c r="CN36" i="13"/>
  <c r="CN36" i="183"/>
  <c r="CN36" i="182"/>
  <c r="CN36" i="181"/>
  <c r="CV32" i="12"/>
  <c r="N12" i="202" s="1"/>
  <c r="CV32" i="183"/>
  <c r="CV32" i="182"/>
  <c r="CV32" i="181"/>
  <c r="AR42" i="12"/>
  <c r="AR42" i="183"/>
  <c r="AR42" i="182"/>
  <c r="AR42" i="181"/>
  <c r="DD46" i="183"/>
  <c r="DD46" i="182"/>
  <c r="DD46" i="181"/>
  <c r="AR38" i="12"/>
  <c r="AR38" i="183"/>
  <c r="AR38" i="181"/>
  <c r="AR38" i="182"/>
  <c r="AR32" i="12"/>
  <c r="AR32" i="182"/>
  <c r="AR32" i="181"/>
  <c r="AR32" i="183"/>
  <c r="CN51"/>
  <c r="CN51" i="182"/>
  <c r="CN51" i="181"/>
  <c r="AR43" i="12"/>
  <c r="AR43" i="183"/>
  <c r="AR43" i="182"/>
  <c r="AR43" i="181"/>
  <c r="BP46" i="12"/>
  <c r="BP46" i="183"/>
  <c r="BP46" i="182"/>
  <c r="BP46" i="181"/>
  <c r="E8" i="186"/>
  <c r="AJ53" i="183"/>
  <c r="AJ53" i="182"/>
  <c r="AJ53" i="181"/>
  <c r="AZ26" i="13"/>
  <c r="AZ26" i="183"/>
  <c r="AZ26" i="182"/>
  <c r="AZ26" i="181"/>
  <c r="AZ24" i="13"/>
  <c r="AZ24" i="183"/>
  <c r="AZ24" i="182"/>
  <c r="AZ24" i="181"/>
  <c r="T39" i="183"/>
  <c r="T39" i="182"/>
  <c r="T39" i="181"/>
  <c r="AJ31" i="12"/>
  <c r="AJ31" i="183"/>
  <c r="AJ31" i="182"/>
  <c r="AJ31" i="181"/>
  <c r="AR45" i="12"/>
  <c r="AR45" i="183"/>
  <c r="AR45" i="182"/>
  <c r="AR45" i="181"/>
  <c r="CF33" i="12"/>
  <c r="CF33" i="183"/>
  <c r="CF33" i="182"/>
  <c r="CF33" i="181"/>
  <c r="AJ42" i="12"/>
  <c r="AJ42" i="182"/>
  <c r="AJ42" i="183"/>
  <c r="AJ42" i="181"/>
  <c r="E9" i="186"/>
  <c r="AR53" i="183"/>
  <c r="AR53" i="182"/>
  <c r="AR53" i="181"/>
  <c r="AZ29" i="182"/>
  <c r="AZ29" i="183"/>
  <c r="AZ29" i="181"/>
  <c r="AZ51" i="183"/>
  <c r="AZ51" i="182"/>
  <c r="AZ51" i="181"/>
  <c r="AJ38" i="12"/>
  <c r="AJ38" i="182"/>
  <c r="AJ38" i="183"/>
  <c r="AJ38" i="181"/>
  <c r="AR49" i="12"/>
  <c r="AR49" i="183"/>
  <c r="AR49" i="182"/>
  <c r="AR49" i="181"/>
  <c r="AZ40" i="183"/>
  <c r="AZ40" i="182"/>
  <c r="AZ40" i="181"/>
  <c r="AJ27" i="12"/>
  <c r="AJ27" i="183"/>
  <c r="AJ27" i="182"/>
  <c r="AJ27" i="181"/>
  <c r="D45" i="182"/>
  <c r="D45" i="183"/>
  <c r="D45" i="181"/>
  <c r="L38" i="12"/>
  <c r="L38" i="182"/>
  <c r="L38" i="181"/>
  <c r="L38" i="183"/>
  <c r="T48"/>
  <c r="T48" i="182"/>
  <c r="T48" i="181"/>
  <c r="D24" i="183"/>
  <c r="D24" i="182"/>
  <c r="D24" i="181"/>
  <c r="AZ42" i="183"/>
  <c r="AZ42" i="182"/>
  <c r="AZ42" i="181"/>
  <c r="T33" i="183"/>
  <c r="T33" i="182"/>
  <c r="T33" i="181"/>
  <c r="CV50" i="183"/>
  <c r="CV50" i="182"/>
  <c r="CV50" i="181"/>
  <c r="L34" i="12"/>
  <c r="L34" i="182"/>
  <c r="L34" i="181"/>
  <c r="L34" i="183"/>
  <c r="AR50" i="12"/>
  <c r="AR50" i="183"/>
  <c r="AR50" i="182"/>
  <c r="AR50" i="181"/>
  <c r="D43" i="13"/>
  <c r="D43" i="183"/>
  <c r="D43" i="182"/>
  <c r="D43" i="181"/>
  <c r="E6" i="186"/>
  <c r="T53" i="183"/>
  <c r="T53" i="182"/>
  <c r="T53" i="181"/>
  <c r="CN52" i="12"/>
  <c r="M32" i="202" s="1"/>
  <c r="CN52" i="183"/>
  <c r="CN52" i="182"/>
  <c r="CN52" i="181"/>
  <c r="U40" i="182"/>
  <c r="DE42" i="183"/>
  <c r="BY43"/>
  <c r="CG34" i="182"/>
  <c r="DE32"/>
  <c r="U35"/>
  <c r="BQ28" i="12"/>
  <c r="BQ28" i="13" s="1"/>
  <c r="AS44" i="12"/>
  <c r="AS44" i="13" s="1"/>
  <c r="AS44" i="183"/>
  <c r="AS36"/>
  <c r="AS53" i="182"/>
  <c r="BH40" i="12"/>
  <c r="BH40" i="183"/>
  <c r="BH40" i="182"/>
  <c r="BH40" i="181"/>
  <c r="E14" i="186"/>
  <c r="CF53" i="183"/>
  <c r="CF53" i="182"/>
  <c r="CF53" i="181"/>
  <c r="AR30" i="12"/>
  <c r="AR30" i="183"/>
  <c r="AR30" i="181"/>
  <c r="AR30" i="182"/>
  <c r="AB36" i="12"/>
  <c r="AB36" i="182"/>
  <c r="AB36" i="181"/>
  <c r="AB36" i="183"/>
  <c r="CV36"/>
  <c r="CV36" i="182"/>
  <c r="CV36" i="181"/>
  <c r="D41" i="182"/>
  <c r="D41" i="181"/>
  <c r="D41" i="183"/>
  <c r="DD37" i="13"/>
  <c r="DD37" i="182"/>
  <c r="DD37" i="183"/>
  <c r="DD37" i="181"/>
  <c r="DD44" i="183"/>
  <c r="DD44" i="182"/>
  <c r="DD44" i="181"/>
  <c r="CN32" i="13"/>
  <c r="CN32" i="183"/>
  <c r="CN32" i="182"/>
  <c r="CN32" i="181"/>
  <c r="AB34" i="12"/>
  <c r="AB34" i="183"/>
  <c r="AB34" i="181"/>
  <c r="AB34" i="182"/>
  <c r="BX36" i="13"/>
  <c r="BX36" i="182"/>
  <c r="BX36" i="183"/>
  <c r="BX36" i="181"/>
  <c r="CF45" i="12"/>
  <c r="CF45" i="183"/>
  <c r="CF45" i="182"/>
  <c r="CF45" i="181"/>
  <c r="AZ53" i="13"/>
  <c r="E10" i="186"/>
  <c r="AZ53" i="182"/>
  <c r="AZ53" i="183"/>
  <c r="AZ53" i="181"/>
  <c r="CF39" i="12"/>
  <c r="CF39" i="182"/>
  <c r="CF39" i="183"/>
  <c r="CF39" i="181"/>
  <c r="AB27" i="12"/>
  <c r="AB27" i="183"/>
  <c r="AB27" i="182"/>
  <c r="AB27" i="181"/>
  <c r="D31" i="183"/>
  <c r="D31" i="181"/>
  <c r="D31" i="182"/>
  <c r="BP49" i="12"/>
  <c r="BP49" i="182"/>
  <c r="BP49" i="183"/>
  <c r="BP49" i="181"/>
  <c r="CV44" i="183"/>
  <c r="CV44" i="182"/>
  <c r="CV44" i="181"/>
  <c r="CV24" i="183"/>
  <c r="CV24" i="182"/>
  <c r="CV24" i="181"/>
  <c r="D36" i="13"/>
  <c r="D36" i="183"/>
  <c r="D36" i="182"/>
  <c r="D36" i="181"/>
  <c r="AR36" i="12"/>
  <c r="AR36" i="182"/>
  <c r="AR36" i="183"/>
  <c r="AR36" i="181"/>
  <c r="D32" i="183"/>
  <c r="D32" i="182"/>
  <c r="D32" i="181"/>
  <c r="CV33" i="13"/>
  <c r="CV33" i="183"/>
  <c r="CV33" i="182"/>
  <c r="CV33" i="181"/>
  <c r="D37" i="182"/>
  <c r="D37" i="181"/>
  <c r="D37" i="183"/>
  <c r="T27" i="13"/>
  <c r="T27" i="183"/>
  <c r="T27" i="182"/>
  <c r="T27" i="181"/>
  <c r="BP37" i="12"/>
  <c r="BP37" i="182"/>
  <c r="BP37" i="183"/>
  <c r="BP37" i="181"/>
  <c r="CF52" i="12"/>
  <c r="CF52" i="183"/>
  <c r="CF52" i="182"/>
  <c r="CF52" i="181"/>
  <c r="BP50" i="12"/>
  <c r="BP50" i="183"/>
  <c r="BP50" i="182"/>
  <c r="BP50" i="181"/>
  <c r="T41" i="13"/>
  <c r="T41" i="183"/>
  <c r="T41" i="182"/>
  <c r="T41" i="181"/>
  <c r="BX46" i="12"/>
  <c r="K26" i="202" s="1"/>
  <c r="BX46" i="182"/>
  <c r="BX46" i="183"/>
  <c r="BX46" i="181"/>
  <c r="AB43" i="12"/>
  <c r="AB43" i="183"/>
  <c r="AB43" i="182"/>
  <c r="AB43" i="181"/>
  <c r="D30" i="13"/>
  <c r="D30" i="183"/>
  <c r="D30" i="182"/>
  <c r="D30" i="181"/>
  <c r="T30" i="13"/>
  <c r="T30" i="182"/>
  <c r="T30" i="181"/>
  <c r="T30" i="183"/>
  <c r="BX50" i="13"/>
  <c r="BX50" i="182"/>
  <c r="BX50" i="183"/>
  <c r="BX50" i="181"/>
  <c r="CV45" i="12"/>
  <c r="N25" i="202" s="1"/>
  <c r="CV45" i="183"/>
  <c r="CV45" i="182"/>
  <c r="CV45" i="181"/>
  <c r="CV47" i="13"/>
  <c r="CV47" i="182"/>
  <c r="CV47" i="183"/>
  <c r="CV47" i="181"/>
  <c r="AR47" i="12"/>
  <c r="AR47" i="183"/>
  <c r="AR47" i="182"/>
  <c r="AR47" i="181"/>
  <c r="BH42" i="12"/>
  <c r="BH42" i="183"/>
  <c r="BH42" i="182"/>
  <c r="BH42" i="181"/>
  <c r="BP32" i="12"/>
  <c r="BP32" i="183"/>
  <c r="BP32" i="182"/>
  <c r="BP32" i="181"/>
  <c r="T34" i="183"/>
  <c r="T34" i="182"/>
  <c r="T34" i="181"/>
  <c r="CV27" i="182"/>
  <c r="CV27" i="183"/>
  <c r="CV27" i="181"/>
  <c r="BP35" i="12"/>
  <c r="BP35" i="183"/>
  <c r="BP35" i="181"/>
  <c r="BP35" i="182"/>
  <c r="AB25" i="12"/>
  <c r="AB25" i="183"/>
  <c r="AB25" i="182"/>
  <c r="AB25" i="181"/>
  <c r="DD39" i="12"/>
  <c r="O19" i="202" s="1"/>
  <c r="DD39" i="183"/>
  <c r="DD39" i="182"/>
  <c r="DD39" i="181"/>
  <c r="BP48" i="12"/>
  <c r="BP48" i="183"/>
  <c r="BP48" i="182"/>
  <c r="BP48" i="181"/>
  <c r="AJ33" i="12"/>
  <c r="AJ33" i="183"/>
  <c r="AJ33" i="182"/>
  <c r="AJ33" i="181"/>
  <c r="AR29" i="12"/>
  <c r="AR29" i="183"/>
  <c r="AR29" i="182"/>
  <c r="AR29" i="181"/>
  <c r="CN35" i="183"/>
  <c r="CN35" i="181"/>
  <c r="CN35" i="182"/>
  <c r="CN26" i="183"/>
  <c r="CN26" i="182"/>
  <c r="CN26" i="181"/>
  <c r="AB35" i="12"/>
  <c r="AB35" i="183"/>
  <c r="AB35" i="182"/>
  <c r="AB35" i="181"/>
  <c r="AZ30" i="183"/>
  <c r="AZ30" i="182"/>
  <c r="AZ30" i="181"/>
  <c r="AJ50" i="12"/>
  <c r="AJ50" i="182"/>
  <c r="AJ50" i="183"/>
  <c r="AJ50" i="181"/>
  <c r="AJ45" i="12"/>
  <c r="AJ45" i="183"/>
  <c r="AJ45" i="182"/>
  <c r="AJ45" i="181"/>
  <c r="E4" i="186"/>
  <c r="D53" i="182"/>
  <c r="D53" i="183"/>
  <c r="D53" i="181"/>
  <c r="T43" i="183"/>
  <c r="T43" i="182"/>
  <c r="T43" i="181"/>
  <c r="BX34" i="13"/>
  <c r="BX34" i="182"/>
  <c r="BX34" i="183"/>
  <c r="BX34" i="181"/>
  <c r="BP38" i="12"/>
  <c r="BP38" i="183"/>
  <c r="BP38" i="182"/>
  <c r="BP38" i="181"/>
  <c r="T28" i="13"/>
  <c r="T28" i="183"/>
  <c r="T28" i="182"/>
  <c r="T28" i="181"/>
  <c r="DD31" i="183"/>
  <c r="DD31" i="181"/>
  <c r="DD31" i="182"/>
  <c r="L46" i="12"/>
  <c r="L46" i="182"/>
  <c r="L46" i="183"/>
  <c r="L46" i="181"/>
  <c r="L32" i="12"/>
  <c r="L32" i="183"/>
  <c r="L32" i="181"/>
  <c r="L32" i="182"/>
  <c r="D25" i="12"/>
  <c r="B5" i="202" s="1"/>
  <c r="D25" i="181"/>
  <c r="D25" i="182"/>
  <c r="D25" i="183"/>
  <c r="L48" i="12"/>
  <c r="L48" i="183"/>
  <c r="L48" i="182"/>
  <c r="L48" i="181"/>
  <c r="AZ46" i="12"/>
  <c r="H26" i="202" s="1"/>
  <c r="AZ46" i="183"/>
  <c r="AZ46" i="182"/>
  <c r="AZ46" i="181"/>
  <c r="L24" i="12"/>
  <c r="L24" i="183"/>
  <c r="L24" i="181"/>
  <c r="L24" i="182"/>
  <c r="CN50" i="183"/>
  <c r="CN50" i="182"/>
  <c r="CN50" i="181"/>
  <c r="BH39" i="12"/>
  <c r="BH39" i="182"/>
  <c r="BH39" i="183"/>
  <c r="BH39" i="181"/>
  <c r="CF34" i="12"/>
  <c r="CF34" i="183"/>
  <c r="CF34" i="182"/>
  <c r="CF34" i="181"/>
  <c r="CV26" i="12"/>
  <c r="N6" i="202" s="1"/>
  <c r="CV26" i="183"/>
  <c r="CV26" i="182"/>
  <c r="CV26" i="181"/>
  <c r="BP44" i="12"/>
  <c r="BP44" i="183"/>
  <c r="BP44" i="182"/>
  <c r="BP44" i="181"/>
  <c r="L37" i="12"/>
  <c r="L37" i="183"/>
  <c r="L37" i="182"/>
  <c r="L37" i="181"/>
  <c r="D39" i="183"/>
  <c r="D39" i="181"/>
  <c r="D39" i="182"/>
  <c r="CV31"/>
  <c r="CV31" i="183"/>
  <c r="CV31" i="181"/>
  <c r="T24" i="183"/>
  <c r="T24" i="182"/>
  <c r="T24" i="181"/>
  <c r="CV42" i="183"/>
  <c r="CV42" i="182"/>
  <c r="CV42" i="181"/>
  <c r="AR41" i="12"/>
  <c r="AR41" i="183"/>
  <c r="AR41" i="182"/>
  <c r="AR41" i="181"/>
  <c r="BP42" i="12"/>
  <c r="BP42" i="183"/>
  <c r="BP42" i="182"/>
  <c r="BP42" i="181"/>
  <c r="BH49" i="12"/>
  <c r="BH49" i="183"/>
  <c r="BH49" i="182"/>
  <c r="BH49" i="181"/>
  <c r="AB52" i="12"/>
  <c r="AB52" i="182"/>
  <c r="AB52" i="183"/>
  <c r="AB52" i="181"/>
  <c r="AR48" i="12"/>
  <c r="AR48" i="182"/>
  <c r="AR48" i="183"/>
  <c r="AR48" i="181"/>
  <c r="AZ52" i="183"/>
  <c r="AZ52" i="182"/>
  <c r="AZ52" i="181"/>
  <c r="AZ45" i="182"/>
  <c r="AZ45" i="183"/>
  <c r="AZ45" i="181"/>
  <c r="L41" i="12"/>
  <c r="L41" i="183"/>
  <c r="L41" i="182"/>
  <c r="L41" i="181"/>
  <c r="CF47" i="12"/>
  <c r="CF47" i="182"/>
  <c r="CF47" i="183"/>
  <c r="CF47" i="181"/>
  <c r="AJ26" i="12"/>
  <c r="AJ26" i="182"/>
  <c r="AJ26" i="181"/>
  <c r="AJ26" i="183"/>
  <c r="CN29" i="182"/>
  <c r="CN29" i="183"/>
  <c r="CN29" i="181"/>
  <c r="AZ41" i="182"/>
  <c r="AZ41" i="183"/>
  <c r="AZ41" i="181"/>
  <c r="BP25" i="12"/>
  <c r="BP25" i="182"/>
  <c r="BP25" i="183"/>
  <c r="BP25" i="181"/>
  <c r="BX38" i="182"/>
  <c r="BX38" i="183"/>
  <c r="BX38" i="181"/>
  <c r="AR35" i="12"/>
  <c r="AR35" i="183"/>
  <c r="AR35" i="182"/>
  <c r="AR35" i="181"/>
  <c r="T25" i="183"/>
  <c r="T25" i="182"/>
  <c r="T25" i="181"/>
  <c r="E7" i="186"/>
  <c r="AB53" i="183"/>
  <c r="AB53" i="182"/>
  <c r="AB53" i="181"/>
  <c r="CF37" i="12"/>
  <c r="CF37" i="183"/>
  <c r="CF37" i="182"/>
  <c r="CF37" i="181"/>
  <c r="CN25" i="182"/>
  <c r="CN25" i="183"/>
  <c r="CN25" i="181"/>
  <c r="AZ28" i="183"/>
  <c r="AZ28" i="182"/>
  <c r="AZ28" i="181"/>
  <c r="D48" i="183"/>
  <c r="D48" i="182"/>
  <c r="D48" i="181"/>
  <c r="CN46" i="183"/>
  <c r="CN46" i="182"/>
  <c r="CN46" i="181"/>
  <c r="AZ31" i="13"/>
  <c r="AZ31" i="183"/>
  <c r="AZ31" i="182"/>
  <c r="AZ31" i="181"/>
  <c r="CF41" i="12"/>
  <c r="CF41" i="183"/>
  <c r="CF41" i="182"/>
  <c r="CF41" i="181"/>
  <c r="BH25" i="12"/>
  <c r="BH25" i="183"/>
  <c r="BH25" i="182"/>
  <c r="BH25" i="181"/>
  <c r="AJ25" i="12"/>
  <c r="AJ25" i="183"/>
  <c r="AJ25" i="182"/>
  <c r="AJ25" i="181"/>
  <c r="DD50" i="13"/>
  <c r="DD50" i="183"/>
  <c r="DD50" i="182"/>
  <c r="DD50" i="181"/>
  <c r="AZ47" i="12"/>
  <c r="H27" i="202" s="1"/>
  <c r="AZ47" i="183"/>
  <c r="AZ47" i="182"/>
  <c r="AZ47" i="181"/>
  <c r="T41" i="12"/>
  <c r="D21" i="202" s="1"/>
  <c r="CN53" i="12"/>
  <c r="M33" i="202" s="1"/>
  <c r="CN33" i="12"/>
  <c r="M13" i="202" s="1"/>
  <c r="CV46" i="13"/>
  <c r="AZ34" i="12"/>
  <c r="H14" i="202" s="1"/>
  <c r="CV38" i="13"/>
  <c r="D27" i="12"/>
  <c r="B7" i="202" s="1"/>
  <c r="BX31" i="13"/>
  <c r="CV49" i="12"/>
  <c r="N29" i="202" s="1"/>
  <c r="CN38" i="13"/>
  <c r="CV53" i="12"/>
  <c r="N33" i="202" s="1"/>
  <c r="BX27" i="13"/>
  <c r="BX52"/>
  <c r="T52"/>
  <c r="DD53"/>
  <c r="BX48"/>
  <c r="Z58" i="4"/>
  <c r="DD47" i="12"/>
  <c r="O27" i="202" s="1"/>
  <c r="D47" i="13"/>
  <c r="CV43" i="12"/>
  <c r="N23" i="202" s="1"/>
  <c r="CN49" i="12"/>
  <c r="M29" i="202" s="1"/>
  <c r="CN48" i="12"/>
  <c r="M28" i="202" s="1"/>
  <c r="T47" i="13"/>
  <c r="CV51"/>
  <c r="T50"/>
  <c r="T28" i="12"/>
  <c r="D8" i="202" s="1"/>
  <c r="DD49" i="12"/>
  <c r="O29" i="202" s="1"/>
  <c r="D43" i="12"/>
  <c r="B23" i="202" s="1"/>
  <c r="CN52" i="13"/>
  <c r="T30" i="12"/>
  <c r="D10" i="202" s="1"/>
  <c r="CN42" i="13"/>
  <c r="BX39"/>
  <c r="CN44" i="12"/>
  <c r="M24" i="202" s="1"/>
  <c r="CN43" i="12"/>
  <c r="M23" i="202" s="1"/>
  <c r="CV32" i="13"/>
  <c r="T53"/>
  <c r="DD37" i="12"/>
  <c r="O17" i="202" s="1"/>
  <c r="BX44" i="13"/>
  <c r="DD42" i="12"/>
  <c r="O22" i="202" s="1"/>
  <c r="DD28" i="13"/>
  <c r="AZ38" i="12"/>
  <c r="H18" i="202" s="1"/>
  <c r="CN41" i="13"/>
  <c r="CV29" i="12"/>
  <c r="N9" i="202" s="1"/>
  <c r="CV40" i="13"/>
  <c r="D26"/>
  <c r="BX53" i="12"/>
  <c r="K33" i="202" s="1"/>
  <c r="T53" i="12"/>
  <c r="D33" i="202" s="1"/>
  <c r="D40" i="13"/>
  <c r="CV41" i="12"/>
  <c r="N21" i="202" s="1"/>
  <c r="AZ39" i="12"/>
  <c r="H19" i="202" s="1"/>
  <c r="CV34" i="13"/>
  <c r="AZ24" i="12"/>
  <c r="H4" i="202" s="1"/>
  <c r="T42" i="13"/>
  <c r="AZ31" i="12"/>
  <c r="H11" i="202" s="1"/>
  <c r="AZ47" i="13"/>
  <c r="BX37"/>
  <c r="D29"/>
  <c r="CV39"/>
  <c r="AZ43"/>
  <c r="D38" i="12"/>
  <c r="B18" i="202" s="1"/>
  <c r="DD33" i="13"/>
  <c r="CN36" i="12"/>
  <c r="M16" i="202" s="1"/>
  <c r="DD36" i="13"/>
  <c r="CV48"/>
  <c r="DD52"/>
  <c r="AZ26" i="12"/>
  <c r="H6" i="202" s="1"/>
  <c r="DD35" i="13"/>
  <c r="BJ58" i="4"/>
  <c r="H58"/>
  <c r="DD30" i="13"/>
  <c r="DD30" i="12"/>
  <c r="O10" i="202" s="1"/>
  <c r="D31" i="13"/>
  <c r="D31" i="12"/>
  <c r="B11" i="202" s="1"/>
  <c r="CV44" i="13"/>
  <c r="CV44" i="12"/>
  <c r="N24" i="202" s="1"/>
  <c r="CV24" i="13"/>
  <c r="CV24" i="12"/>
  <c r="N4" i="202" s="1"/>
  <c r="D32" i="13"/>
  <c r="D32" i="12"/>
  <c r="B12" i="202" s="1"/>
  <c r="T34" i="12"/>
  <c r="D14" i="202" s="1"/>
  <c r="T34" i="13"/>
  <c r="AZ30" i="12"/>
  <c r="H10" i="202" s="1"/>
  <c r="AZ30" i="13"/>
  <c r="T43" i="12"/>
  <c r="D23" i="202" s="1"/>
  <c r="T43" i="13"/>
  <c r="CN50"/>
  <c r="CN50" i="12"/>
  <c r="M30" i="202" s="1"/>
  <c r="D39" i="13"/>
  <c r="D39" i="12"/>
  <c r="B19" i="202" s="1"/>
  <c r="T24" i="12"/>
  <c r="D4" i="202" s="1"/>
  <c r="T24" i="13"/>
  <c r="CN29" i="12"/>
  <c r="M9" i="202" s="1"/>
  <c r="CN29" i="13"/>
  <c r="AZ28" i="12"/>
  <c r="H8" i="202" s="1"/>
  <c r="AZ28" i="13"/>
  <c r="CG53" i="12"/>
  <c r="CV36"/>
  <c r="N16" i="202" s="1"/>
  <c r="CV36" i="13"/>
  <c r="DD44"/>
  <c r="DD44" i="12"/>
  <c r="O24" i="202" s="1"/>
  <c r="BX28" i="12"/>
  <c r="K8" i="202" s="1"/>
  <c r="BX28" i="13"/>
  <c r="BX35" i="12"/>
  <c r="K15" i="202" s="1"/>
  <c r="BX35" i="13"/>
  <c r="BX32" i="12"/>
  <c r="K12" i="202" s="1"/>
  <c r="BX32" i="13"/>
  <c r="D52" i="12"/>
  <c r="B32" i="202" s="1"/>
  <c r="D52" i="13"/>
  <c r="CN27"/>
  <c r="CN27" i="12"/>
  <c r="M7" i="202" s="1"/>
  <c r="CN47" i="13"/>
  <c r="CN47" i="12"/>
  <c r="M27" i="202" s="1"/>
  <c r="AZ50" i="13"/>
  <c r="AZ50" i="12"/>
  <c r="H30" i="202" s="1"/>
  <c r="T29" i="13"/>
  <c r="T29" i="12"/>
  <c r="D9" i="202" s="1"/>
  <c r="AZ33" i="13"/>
  <c r="AZ33" i="12"/>
  <c r="H13" i="202" s="1"/>
  <c r="AZ35" i="13"/>
  <c r="AZ35" i="12"/>
  <c r="H15" i="202" s="1"/>
  <c r="DD40" i="13"/>
  <c r="DD40" i="12"/>
  <c r="O20" i="202" s="1"/>
  <c r="BX29" i="13"/>
  <c r="BX29" i="12"/>
  <c r="K9" i="202" s="1"/>
  <c r="AZ49" i="12"/>
  <c r="H29" i="202" s="1"/>
  <c r="AZ49" i="13"/>
  <c r="T46" i="12"/>
  <c r="D26" i="202" s="1"/>
  <c r="T46" i="13"/>
  <c r="CV37"/>
  <c r="CV37" i="12"/>
  <c r="N17" i="202" s="1"/>
  <c r="DD45" i="13"/>
  <c r="DD45" i="12"/>
  <c r="O25" i="202" s="1"/>
  <c r="CN39" i="12"/>
  <c r="M19" i="202" s="1"/>
  <c r="CN39" i="13"/>
  <c r="D44" i="12"/>
  <c r="B24" i="202" s="1"/>
  <c r="D44" i="13"/>
  <c r="BX47"/>
  <c r="BX47" i="12"/>
  <c r="K27" i="202" s="1"/>
  <c r="L53" i="12"/>
  <c r="C33" i="202" s="1"/>
  <c r="Q58" i="4"/>
  <c r="DD46" i="12"/>
  <c r="O26" i="202" s="1"/>
  <c r="DD46" i="13"/>
  <c r="DD24" i="12"/>
  <c r="O4" i="202" s="1"/>
  <c r="DD24" i="13"/>
  <c r="DD25"/>
  <c r="DD25" i="12"/>
  <c r="O5" i="202" s="1"/>
  <c r="CN51" i="12"/>
  <c r="M31" i="202" s="1"/>
  <c r="CN51" i="13"/>
  <c r="CN24" i="12"/>
  <c r="M4" i="202" s="1"/>
  <c r="CN24" i="13"/>
  <c r="CN37"/>
  <c r="CN37" i="12"/>
  <c r="M17" i="202" s="1"/>
  <c r="AJ53" i="12"/>
  <c r="F33" i="202" s="1"/>
  <c r="AR58" i="4"/>
  <c r="T37" i="12"/>
  <c r="D17" i="202" s="1"/>
  <c r="T37" i="13"/>
  <c r="T49" i="12"/>
  <c r="D29" i="202" s="1"/>
  <c r="T49" i="13"/>
  <c r="T39" i="12"/>
  <c r="D19" i="202" s="1"/>
  <c r="T39" i="13"/>
  <c r="AR53" i="12"/>
  <c r="G33" i="202" s="1"/>
  <c r="BA58" i="4"/>
  <c r="AZ29" i="12"/>
  <c r="H9" i="202" s="1"/>
  <c r="AZ29" i="13"/>
  <c r="AZ44" i="12"/>
  <c r="H24" i="202" s="1"/>
  <c r="AZ44" i="13"/>
  <c r="AZ51" i="12"/>
  <c r="H31" i="202" s="1"/>
  <c r="AZ51" i="13"/>
  <c r="DD32" i="12"/>
  <c r="O12" i="202" s="1"/>
  <c r="DD32" i="13"/>
  <c r="CN31"/>
  <c r="CN31" i="12"/>
  <c r="M11" i="202" s="1"/>
  <c r="AZ40" i="13"/>
  <c r="AZ40" i="12"/>
  <c r="H20" i="202" s="1"/>
  <c r="T36" i="13"/>
  <c r="T36" i="12"/>
  <c r="D16" i="202" s="1"/>
  <c r="D45" i="12"/>
  <c r="B25" i="202" s="1"/>
  <c r="D45" i="13"/>
  <c r="T48"/>
  <c r="T48" i="12"/>
  <c r="D28" i="202" s="1"/>
  <c r="AZ36" i="13"/>
  <c r="AZ36" i="12"/>
  <c r="H16" i="202" s="1"/>
  <c r="D24" i="12"/>
  <c r="B4" i="202" s="1"/>
  <c r="D24" i="13"/>
  <c r="AZ42" i="12"/>
  <c r="H22" i="202" s="1"/>
  <c r="AZ42" i="13"/>
  <c r="T33" i="12"/>
  <c r="D13" i="202" s="1"/>
  <c r="T33" i="13"/>
  <c r="CV50" i="12"/>
  <c r="N30" i="202" s="1"/>
  <c r="CV50" i="13"/>
  <c r="T27" i="12"/>
  <c r="D7" i="202" s="1"/>
  <c r="CV33" i="12"/>
  <c r="N13" i="202" s="1"/>
  <c r="D30" i="12"/>
  <c r="B10" i="202" s="1"/>
  <c r="D53" i="13"/>
  <c r="BX34" i="12"/>
  <c r="K14" i="202" s="1"/>
  <c r="DD38" i="12"/>
  <c r="O18" i="202" s="1"/>
  <c r="D25" i="13"/>
  <c r="BX41" i="12"/>
  <c r="K21" i="202" s="1"/>
  <c r="CN32" i="12"/>
  <c r="M12" i="202" s="1"/>
  <c r="AZ53" i="12"/>
  <c r="H33" i="202" s="1"/>
  <c r="CV28" i="12"/>
  <c r="N8" i="202" s="1"/>
  <c r="BX45" i="13"/>
  <c r="DD39"/>
  <c r="DD43" i="12"/>
  <c r="O23" i="202" s="1"/>
  <c r="BX46" i="13"/>
  <c r="CV30" i="12"/>
  <c r="N10" i="202" s="1"/>
  <c r="BS58" i="4"/>
  <c r="BI53" i="12"/>
  <c r="DD51" i="13"/>
  <c r="DD51" i="12"/>
  <c r="O31" i="202" s="1"/>
  <c r="DD29" i="12"/>
  <c r="O9" i="202" s="1"/>
  <c r="DD29" i="13"/>
  <c r="D37" i="12"/>
  <c r="B17" i="202" s="1"/>
  <c r="D37" i="13"/>
  <c r="CV27" i="12"/>
  <c r="N7" i="202" s="1"/>
  <c r="CV27" i="13"/>
  <c r="CN35" i="12"/>
  <c r="M15" i="202" s="1"/>
  <c r="CN35" i="13"/>
  <c r="CN26"/>
  <c r="CN26" i="12"/>
  <c r="M6" i="202" s="1"/>
  <c r="DD31" i="12"/>
  <c r="O11" i="202" s="1"/>
  <c r="DD31" i="13"/>
  <c r="CV31"/>
  <c r="CV31" i="12"/>
  <c r="N11" i="202" s="1"/>
  <c r="CV42" i="13"/>
  <c r="CV42" i="12"/>
  <c r="N22" i="202" s="1"/>
  <c r="AZ52" i="13"/>
  <c r="AZ52" i="12"/>
  <c r="H32" i="202" s="1"/>
  <c r="AZ45" i="12"/>
  <c r="H25" i="202" s="1"/>
  <c r="AZ45" i="13"/>
  <c r="AZ41"/>
  <c r="AZ41" i="12"/>
  <c r="H21" i="202" s="1"/>
  <c r="BX38" i="12"/>
  <c r="K18" i="202" s="1"/>
  <c r="BX38" i="13"/>
  <c r="T25" i="12"/>
  <c r="D5" i="202" s="1"/>
  <c r="T25" i="13"/>
  <c r="AB53" i="12"/>
  <c r="E33" i="202" s="1"/>
  <c r="AI58" i="4"/>
  <c r="CN25" i="12"/>
  <c r="M5" i="202" s="1"/>
  <c r="CN25" i="13"/>
  <c r="D48" i="12"/>
  <c r="B28" i="202" s="1"/>
  <c r="D48" i="13"/>
  <c r="CN46" i="12"/>
  <c r="M26" i="202" s="1"/>
  <c r="CN46" i="13"/>
  <c r="CF53" i="12"/>
  <c r="L33" i="202" s="1"/>
  <c r="CT58" i="4"/>
  <c r="D41" i="13"/>
  <c r="D41" i="12"/>
  <c r="B21" i="202" s="1"/>
  <c r="BX33" i="12"/>
  <c r="K13" i="202" s="1"/>
  <c r="BX33" i="13"/>
  <c r="BX42" i="12"/>
  <c r="K22" i="202" s="1"/>
  <c r="BX42" i="13"/>
  <c r="T44"/>
  <c r="T44" i="12"/>
  <c r="D24" i="202" s="1"/>
  <c r="DD34" i="12"/>
  <c r="O14" i="202" s="1"/>
  <c r="DD34" i="13"/>
  <c r="BX40"/>
  <c r="BX40" i="12"/>
  <c r="K20" i="202" s="1"/>
  <c r="AZ27" i="12"/>
  <c r="H7" i="202" s="1"/>
  <c r="AZ27" i="13"/>
  <c r="DD48"/>
  <c r="DD48" i="12"/>
  <c r="O28" i="202" s="1"/>
  <c r="T51" i="13"/>
  <c r="T51" i="12"/>
  <c r="D31" i="202" s="1"/>
  <c r="D42" i="13"/>
  <c r="D42" i="12"/>
  <c r="B22" i="202" s="1"/>
  <c r="T35" i="13"/>
  <c r="T35" i="12"/>
  <c r="D15" i="202" s="1"/>
  <c r="CN28" i="13"/>
  <c r="CN28" i="12"/>
  <c r="M8" i="202" s="1"/>
  <c r="AZ32" i="12"/>
  <c r="H12" i="202" s="1"/>
  <c r="AZ32" i="13"/>
  <c r="BX24"/>
  <c r="BX24" i="12"/>
  <c r="K4" i="202" s="1"/>
  <c r="CN45" i="13"/>
  <c r="CN45" i="12"/>
  <c r="M25" i="202" s="1"/>
  <c r="T32" i="12"/>
  <c r="D12" i="202" s="1"/>
  <c r="T32" i="13"/>
  <c r="DD27"/>
  <c r="DD27" i="12"/>
  <c r="O7" i="202" s="1"/>
  <c r="D50" i="12"/>
  <c r="B30" i="202" s="1"/>
  <c r="D50" i="13"/>
  <c r="AZ48" i="12"/>
  <c r="H28" i="202" s="1"/>
  <c r="AZ48" i="13"/>
  <c r="CV25" i="12"/>
  <c r="N5" i="202" s="1"/>
  <c r="CV25" i="13"/>
  <c r="DD41" i="12"/>
  <c r="O21" i="202" s="1"/>
  <c r="DD41" i="13"/>
  <c r="D46"/>
  <c r="D46" i="12"/>
  <c r="B26" i="202" s="1"/>
  <c r="BP53" i="12"/>
  <c r="J33" i="202" s="1"/>
  <c r="CB58" i="4"/>
  <c r="BX26" i="13"/>
  <c r="BX26" i="12"/>
  <c r="K6" i="202" s="1"/>
  <c r="AZ37" i="12"/>
  <c r="H17" i="202" s="1"/>
  <c r="AZ37" i="13"/>
  <c r="D51" i="12"/>
  <c r="B31" i="202" s="1"/>
  <c r="D51" i="13"/>
  <c r="D35" i="12"/>
  <c r="B15" i="202" s="1"/>
  <c r="D35" i="13"/>
  <c r="T45" i="12"/>
  <c r="D25" i="202" s="1"/>
  <c r="T45" i="13"/>
  <c r="CN40"/>
  <c r="CN40" i="12"/>
  <c r="M20" i="202" s="1"/>
  <c r="D33" i="13"/>
  <c r="D33" i="12"/>
  <c r="B13" i="202" s="1"/>
  <c r="BX51" i="13"/>
  <c r="BX51" i="12"/>
  <c r="K31" i="202" s="1"/>
  <c r="D34" i="12"/>
  <c r="B14" i="202" s="1"/>
  <c r="D34" i="13"/>
  <c r="BX43" i="12"/>
  <c r="K23" i="202" s="1"/>
  <c r="BX43" i="13"/>
  <c r="CV52"/>
  <c r="CV52" i="12"/>
  <c r="N32" i="202" s="1"/>
  <c r="BX49" i="12"/>
  <c r="K29" i="202" s="1"/>
  <c r="BX49" i="13"/>
  <c r="D28" i="12"/>
  <c r="B8" i="202" s="1"/>
  <c r="D28" i="13"/>
  <c r="CV47" i="12"/>
  <c r="N27" i="202" s="1"/>
  <c r="CV45" i="13"/>
  <c r="BX50" i="12"/>
  <c r="K30" i="202" s="1"/>
  <c r="DL58" i="4"/>
  <c r="D53" i="12"/>
  <c r="B33" i="202" s="1"/>
  <c r="T26" i="12"/>
  <c r="D6" i="202" s="1"/>
  <c r="T40" i="13"/>
  <c r="D36" i="12"/>
  <c r="B16" i="202" s="1"/>
  <c r="CN34" i="12"/>
  <c r="M14" i="202" s="1"/>
  <c r="BX36" i="12"/>
  <c r="K16" i="202" s="1"/>
  <c r="CV35" i="13"/>
  <c r="AZ46"/>
  <c r="CV26"/>
  <c r="CK58" i="4"/>
  <c r="DU58"/>
  <c r="DC58"/>
  <c r="DD26" i="12"/>
  <c r="O6" i="202" s="1"/>
  <c r="DD26" i="13"/>
  <c r="T31"/>
  <c r="T31" i="12"/>
  <c r="D11" i="202" s="1"/>
  <c r="AZ25" i="13"/>
  <c r="AZ25" i="12"/>
  <c r="H5" i="202" s="1"/>
  <c r="BX30" i="13"/>
  <c r="BX30" i="12"/>
  <c r="K10" i="202" s="1"/>
  <c r="CO53" i="12"/>
  <c r="E37"/>
  <c r="BY48" i="13"/>
  <c r="E49" i="12"/>
  <c r="E49" i="13"/>
  <c r="CW51"/>
  <c r="CW46" i="12"/>
  <c r="CO24" i="13"/>
  <c r="U45"/>
  <c r="U30" i="12"/>
  <c r="CW30" i="13"/>
  <c r="CW30" i="12"/>
  <c r="U26" i="13"/>
  <c r="CW24" i="12"/>
  <c r="U41"/>
  <c r="U41" i="13"/>
  <c r="CO41" i="12"/>
  <c r="DE44"/>
  <c r="CO36" i="13"/>
  <c r="CW37" i="12"/>
  <c r="CW37" i="13"/>
  <c r="DE28"/>
  <c r="BY50" i="12"/>
  <c r="BY30" i="13"/>
  <c r="BY28" i="181" l="1"/>
  <c r="AS39" i="182"/>
  <c r="BY34" i="181"/>
  <c r="CO38" i="13"/>
  <c r="AC25" i="182"/>
  <c r="M41" i="202"/>
  <c r="M36"/>
  <c r="B43"/>
  <c r="B40"/>
  <c r="B38"/>
  <c r="B35"/>
  <c r="O41"/>
  <c r="O36"/>
  <c r="D42"/>
  <c r="D37"/>
  <c r="H43"/>
  <c r="H40"/>
  <c r="H38"/>
  <c r="H35"/>
  <c r="O42"/>
  <c r="O37"/>
  <c r="D41"/>
  <c r="D36"/>
  <c r="K43"/>
  <c r="K38"/>
  <c r="K40"/>
  <c r="K35"/>
  <c r="M40"/>
  <c r="M35"/>
  <c r="M43"/>
  <c r="M38"/>
  <c r="AR35" i="13"/>
  <c r="G15" i="202"/>
  <c r="L24" i="13"/>
  <c r="C4" i="202"/>
  <c r="L48" i="13"/>
  <c r="C28" i="202"/>
  <c r="L32" i="13"/>
  <c r="C12" i="202"/>
  <c r="L46" i="13"/>
  <c r="C26" i="202"/>
  <c r="AJ45" i="13"/>
  <c r="F25" i="202"/>
  <c r="AJ50" i="13"/>
  <c r="F30" i="202"/>
  <c r="AB27" i="13"/>
  <c r="E7" i="202"/>
  <c r="CF39" i="13"/>
  <c r="L19" i="202"/>
  <c r="AB36" i="13"/>
  <c r="E16" i="202"/>
  <c r="AR30" i="13"/>
  <c r="G10" i="202"/>
  <c r="BH40" i="13"/>
  <c r="I20" i="202"/>
  <c r="AR50" i="13"/>
  <c r="G30" i="202"/>
  <c r="L34" i="13"/>
  <c r="C14" i="202"/>
  <c r="AJ27" i="13"/>
  <c r="F7" i="202"/>
  <c r="BP46" i="13"/>
  <c r="J26" i="202"/>
  <c r="AR43" i="13"/>
  <c r="G23" i="202"/>
  <c r="AR42" i="13"/>
  <c r="G22" i="202"/>
  <c r="L27" i="13"/>
  <c r="C7" i="202"/>
  <c r="L35" i="13"/>
  <c r="C15" i="202"/>
  <c r="L45" i="13"/>
  <c r="C25" i="202"/>
  <c r="CF46" i="13"/>
  <c r="L26" i="202"/>
  <c r="BH24" i="13"/>
  <c r="I4" i="202"/>
  <c r="CF50" i="13"/>
  <c r="L30" i="202"/>
  <c r="AJ51" i="13"/>
  <c r="F31" i="202"/>
  <c r="AJ52" i="13"/>
  <c r="F32" i="202"/>
  <c r="AR27" i="13"/>
  <c r="G7" i="202"/>
  <c r="BH29" i="13"/>
  <c r="I9" i="202"/>
  <c r="BP51" i="13"/>
  <c r="J31" i="202"/>
  <c r="L29" i="13"/>
  <c r="C9" i="202"/>
  <c r="AR25" i="13"/>
  <c r="G5" i="202"/>
  <c r="BH34" i="13"/>
  <c r="I14" i="202"/>
  <c r="AJ37" i="13"/>
  <c r="F17" i="202"/>
  <c r="AB38" i="13"/>
  <c r="E18" i="202"/>
  <c r="BH28" i="13"/>
  <c r="I8" i="202"/>
  <c r="AB31" i="13"/>
  <c r="E11" i="202"/>
  <c r="BP39" i="13"/>
  <c r="J19" i="202"/>
  <c r="AB41" i="13"/>
  <c r="E21" i="202"/>
  <c r="AR39" i="13"/>
  <c r="G19" i="202"/>
  <c r="L42" i="13"/>
  <c r="C22" i="202"/>
  <c r="BH45" i="13"/>
  <c r="I25" i="202"/>
  <c r="BH27" i="13"/>
  <c r="I7" i="202"/>
  <c r="BH48" i="13"/>
  <c r="I28" i="202"/>
  <c r="L28" i="13"/>
  <c r="C8" i="202"/>
  <c r="AJ48" i="13"/>
  <c r="F28" i="202"/>
  <c r="AB30" i="13"/>
  <c r="E10" i="202"/>
  <c r="AB28" i="13"/>
  <c r="E8" i="202"/>
  <c r="AB42" i="13"/>
  <c r="E22" i="202"/>
  <c r="BH37" i="13"/>
  <c r="I17" i="202"/>
  <c r="CF27" i="13"/>
  <c r="L7" i="202"/>
  <c r="AB45" i="13"/>
  <c r="E25" i="202"/>
  <c r="AJ47" i="13"/>
  <c r="F27" i="202"/>
  <c r="AB49" i="13"/>
  <c r="E29" i="202"/>
  <c r="BP36" i="13"/>
  <c r="J16" i="202"/>
  <c r="AR46" i="13"/>
  <c r="G26" i="202"/>
  <c r="BP29" i="13"/>
  <c r="J9" i="202"/>
  <c r="AJ29" i="13"/>
  <c r="F9" i="202"/>
  <c r="L25" i="13"/>
  <c r="C5" i="202"/>
  <c r="BH51" i="13"/>
  <c r="I31" i="202"/>
  <c r="AJ24" i="13"/>
  <c r="F4" i="202"/>
  <c r="F35" s="1"/>
  <c r="BH30" i="13"/>
  <c r="I10" i="202"/>
  <c r="CF42" i="13"/>
  <c r="L22" i="202"/>
  <c r="AR37" i="13"/>
  <c r="G17" i="202"/>
  <c r="CF28" i="13"/>
  <c r="L8" i="202"/>
  <c r="AB47" i="13"/>
  <c r="E27" i="202"/>
  <c r="AR28" i="13"/>
  <c r="G8" i="202"/>
  <c r="AR44" i="13"/>
  <c r="G24" i="202"/>
  <c r="G43" s="1"/>
  <c r="AB48" i="13"/>
  <c r="E28" i="202"/>
  <c r="CF40" i="13"/>
  <c r="L20" i="202"/>
  <c r="CF26" i="13"/>
  <c r="L6" i="202"/>
  <c r="BP43" i="13"/>
  <c r="J23" i="202"/>
  <c r="L44" i="13"/>
  <c r="C24" i="202"/>
  <c r="C43" s="1"/>
  <c r="O43"/>
  <c r="O38"/>
  <c r="O40"/>
  <c r="O35"/>
  <c r="BP26" i="13"/>
  <c r="J6" i="202"/>
  <c r="BP33" i="13"/>
  <c r="J13" i="202"/>
  <c r="AJ35" i="13"/>
  <c r="F15" i="202"/>
  <c r="BH31" i="13"/>
  <c r="I11" i="202"/>
  <c r="BP41" i="13"/>
  <c r="J21" i="202"/>
  <c r="L39" i="13"/>
  <c r="C19" i="202"/>
  <c r="CF44" i="13"/>
  <c r="L24" i="202"/>
  <c r="L43" s="1"/>
  <c r="AB26" i="13"/>
  <c r="E6" i="202"/>
  <c r="CF36" i="13"/>
  <c r="L16" i="202"/>
  <c r="BH35" i="13"/>
  <c r="I15" i="202"/>
  <c r="BP40" i="13"/>
  <c r="J20" i="202"/>
  <c r="CF24" i="13"/>
  <c r="L4" i="202"/>
  <c r="L40" s="1"/>
  <c r="CF29" i="13"/>
  <c r="L9" i="202"/>
  <c r="L49" i="13"/>
  <c r="C29" i="202"/>
  <c r="L50" i="13"/>
  <c r="C30" i="202"/>
  <c r="L40" i="13"/>
  <c r="C20" i="202"/>
  <c r="BH38" i="13"/>
  <c r="I18" i="202"/>
  <c r="AR31" i="13"/>
  <c r="G11" i="202"/>
  <c r="CF35" i="13"/>
  <c r="L15" i="202"/>
  <c r="BP52" i="13"/>
  <c r="J32" i="202"/>
  <c r="BP45" i="13"/>
  <c r="J25" i="202"/>
  <c r="BH52" i="13"/>
  <c r="I32" i="202"/>
  <c r="BP34" i="13"/>
  <c r="J14" i="202"/>
  <c r="BH46" i="13"/>
  <c r="I26" i="202"/>
  <c r="AR40" i="13"/>
  <c r="G20" i="202"/>
  <c r="N41"/>
  <c r="N36"/>
  <c r="BH26" i="13"/>
  <c r="I6" i="202"/>
  <c r="B41"/>
  <c r="B36"/>
  <c r="K41"/>
  <c r="K36"/>
  <c r="H42"/>
  <c r="H37"/>
  <c r="G38"/>
  <c r="F40"/>
  <c r="C40"/>
  <c r="C35"/>
  <c r="B42"/>
  <c r="B37"/>
  <c r="N42"/>
  <c r="N37"/>
  <c r="D43"/>
  <c r="D40"/>
  <c r="D38"/>
  <c r="D35"/>
  <c r="M42"/>
  <c r="M37"/>
  <c r="N43"/>
  <c r="N40"/>
  <c r="N38"/>
  <c r="N35"/>
  <c r="H41"/>
  <c r="H36"/>
  <c r="AJ25" i="13"/>
  <c r="F5" i="202"/>
  <c r="BH25" i="13"/>
  <c r="I5" i="202"/>
  <c r="CF41" i="13"/>
  <c r="L21" i="202"/>
  <c r="CF37" i="13"/>
  <c r="L17" i="202"/>
  <c r="BP25" i="13"/>
  <c r="J5" i="202"/>
  <c r="AJ26" i="13"/>
  <c r="F6" i="202"/>
  <c r="CF47" i="13"/>
  <c r="L27" i="202"/>
  <c r="L41" i="13"/>
  <c r="C21" i="202"/>
  <c r="AR48" i="13"/>
  <c r="G28" i="202"/>
  <c r="AB52" i="13"/>
  <c r="E32" i="202"/>
  <c r="BH49" i="13"/>
  <c r="I29" i="202"/>
  <c r="BP42" i="13"/>
  <c r="J22" i="202"/>
  <c r="AR41" i="13"/>
  <c r="G21" i="202"/>
  <c r="L37" i="13"/>
  <c r="C17" i="202"/>
  <c r="BP44" i="13"/>
  <c r="J24" i="202"/>
  <c r="J43" s="1"/>
  <c r="CF34" i="13"/>
  <c r="L14" i="202"/>
  <c r="BH39" i="13"/>
  <c r="I19" i="202"/>
  <c r="BP38" i="13"/>
  <c r="J18" i="202"/>
  <c r="AB35" i="13"/>
  <c r="E15" i="202"/>
  <c r="AR29" i="13"/>
  <c r="G9" i="202"/>
  <c r="AJ33" i="13"/>
  <c r="F13" i="202"/>
  <c r="BP48" i="13"/>
  <c r="J28" i="202"/>
  <c r="AB25" i="13"/>
  <c r="E5" i="202"/>
  <c r="BP35" i="13"/>
  <c r="J15" i="202"/>
  <c r="BP32" i="13"/>
  <c r="J12" i="202"/>
  <c r="BH42" i="13"/>
  <c r="I22" i="202"/>
  <c r="AR47" i="13"/>
  <c r="G27" i="202"/>
  <c r="AB43" i="13"/>
  <c r="E23" i="202"/>
  <c r="BP50" i="13"/>
  <c r="J30" i="202"/>
  <c r="CF52" i="13"/>
  <c r="L32" i="202"/>
  <c r="BP37" i="13"/>
  <c r="J17" i="202"/>
  <c r="AR36" i="13"/>
  <c r="G16" i="202"/>
  <c r="BP49" i="13"/>
  <c r="J29" i="202"/>
  <c r="CF45" i="13"/>
  <c r="L25" i="202"/>
  <c r="AB34" i="13"/>
  <c r="E14" i="202"/>
  <c r="L38" i="13"/>
  <c r="C18" i="202"/>
  <c r="AR49" i="13"/>
  <c r="G29" i="202"/>
  <c r="AJ38" i="13"/>
  <c r="F18" i="202"/>
  <c r="AJ42" i="13"/>
  <c r="F22" i="202"/>
  <c r="CF33" i="13"/>
  <c r="L13" i="202"/>
  <c r="AR45" i="13"/>
  <c r="G25" i="202"/>
  <c r="AJ31" i="13"/>
  <c r="F11" i="202"/>
  <c r="AR32" i="13"/>
  <c r="G12" i="202"/>
  <c r="AR38" i="13"/>
  <c r="G18" i="202"/>
  <c r="AR51" i="13"/>
  <c r="G31" i="202"/>
  <c r="AB50" i="13"/>
  <c r="E30" i="202"/>
  <c r="L51" i="13"/>
  <c r="C31" i="202"/>
  <c r="AJ28" i="13"/>
  <c r="F8" i="202"/>
  <c r="AB29" i="13"/>
  <c r="E9" i="202"/>
  <c r="L43" i="13"/>
  <c r="C23" i="202"/>
  <c r="AB44" i="13"/>
  <c r="E24" i="202"/>
  <c r="E43" s="1"/>
  <c r="AB32" i="13"/>
  <c r="E12" i="202"/>
  <c r="BP27" i="13"/>
  <c r="J7" i="202"/>
  <c r="BH36" i="13"/>
  <c r="I16" i="202"/>
  <c r="AB46" i="13"/>
  <c r="E26" i="202"/>
  <c r="BH43" i="13"/>
  <c r="I23" i="202"/>
  <c r="AJ49" i="13"/>
  <c r="F29" i="202"/>
  <c r="CF51" i="13"/>
  <c r="L31" i="202"/>
  <c r="CF43" i="13"/>
  <c r="L23" i="202"/>
  <c r="AJ43" i="13"/>
  <c r="F23" i="202"/>
  <c r="AR24" i="13"/>
  <c r="G4" i="202"/>
  <c r="G35" s="1"/>
  <c r="BP47" i="13"/>
  <c r="J27" i="202"/>
  <c r="CF30" i="13"/>
  <c r="L10" i="202"/>
  <c r="CF32" i="13"/>
  <c r="L12" i="202"/>
  <c r="BP28" i="13"/>
  <c r="J8" i="202"/>
  <c r="L36" i="13"/>
  <c r="C16" i="202"/>
  <c r="AJ40" i="13"/>
  <c r="F20" i="202"/>
  <c r="K42"/>
  <c r="K37"/>
  <c r="AJ32" i="13"/>
  <c r="F12" i="202"/>
  <c r="I40"/>
  <c r="I35"/>
  <c r="CF48" i="13"/>
  <c r="L28" i="202"/>
  <c r="L30" i="13"/>
  <c r="C10" i="202"/>
  <c r="L47" i="13"/>
  <c r="C27" i="202"/>
  <c r="L31" i="13"/>
  <c r="C11" i="202"/>
  <c r="CF31" i="13"/>
  <c r="L11" i="202"/>
  <c r="AR52" i="13"/>
  <c r="G32" i="202"/>
  <c r="BP31" i="13"/>
  <c r="J11" i="202"/>
  <c r="AB39" i="13"/>
  <c r="E19" i="202"/>
  <c r="BH47" i="13"/>
  <c r="I27" i="202"/>
  <c r="CF49" i="13"/>
  <c r="L29" i="202"/>
  <c r="CF25" i="13"/>
  <c r="L5" i="202"/>
  <c r="L33" i="13"/>
  <c r="C13" i="202"/>
  <c r="AJ46" i="13"/>
  <c r="F26" i="202"/>
  <c r="BH33" i="13"/>
  <c r="I13" i="202"/>
  <c r="L26" i="13"/>
  <c r="C6" i="202"/>
  <c r="AJ44" i="13"/>
  <c r="F24" i="202"/>
  <c r="F43" s="1"/>
  <c r="BH41" i="13"/>
  <c r="I21" i="202"/>
  <c r="BH50" i="13"/>
  <c r="I30" i="202"/>
  <c r="BH44" i="13"/>
  <c r="I24" i="202"/>
  <c r="I43" s="1"/>
  <c r="AJ30" i="13"/>
  <c r="F10" i="202"/>
  <c r="AB24" i="13"/>
  <c r="E4" i="202"/>
  <c r="E35" s="1"/>
  <c r="AJ41" i="13"/>
  <c r="F21" i="202"/>
  <c r="AJ36" i="13"/>
  <c r="F16" i="202"/>
  <c r="BP30" i="13"/>
  <c r="J10" i="202"/>
  <c r="CF38" i="13"/>
  <c r="L18" i="202"/>
  <c r="AR34" i="13"/>
  <c r="G14" i="202"/>
  <c r="AB33" i="13"/>
  <c r="E13" i="202"/>
  <c r="AJ39" i="13"/>
  <c r="F19" i="202"/>
  <c r="AB51" i="13"/>
  <c r="E31" i="202"/>
  <c r="BH32" i="13"/>
  <c r="I12" i="202"/>
  <c r="BP24" i="13"/>
  <c r="J4" i="202"/>
  <c r="J40" s="1"/>
  <c r="L52" i="13"/>
  <c r="C32" i="202"/>
  <c r="AB37" i="13"/>
  <c r="E17" i="202"/>
  <c r="AJ34" i="13"/>
  <c r="F14" i="202"/>
  <c r="AR26" i="13"/>
  <c r="G6" i="202"/>
  <c r="BI34" i="182"/>
  <c r="E37"/>
  <c r="AK31" i="181"/>
  <c r="AK41" i="12"/>
  <c r="AK41" i="13" s="1"/>
  <c r="AK48" i="181"/>
  <c r="E2" i="187"/>
  <c r="E17"/>
  <c r="E18"/>
  <c r="E3"/>
  <c r="E19"/>
  <c r="E4"/>
  <c r="E27"/>
  <c r="E12"/>
  <c r="E20"/>
  <c r="E5"/>
  <c r="E22"/>
  <c r="E7"/>
  <c r="E6"/>
  <c r="E21"/>
  <c r="BQ41" i="181"/>
  <c r="BY35"/>
  <c r="E10" i="187"/>
  <c r="E25"/>
  <c r="E29"/>
  <c r="E14"/>
  <c r="E15"/>
  <c r="E30"/>
  <c r="E23"/>
  <c r="E8"/>
  <c r="E26"/>
  <c r="E11"/>
  <c r="E28"/>
  <c r="E13"/>
  <c r="E24"/>
  <c r="E9"/>
  <c r="CG50" i="182"/>
  <c r="AS28"/>
  <c r="BA24" i="181"/>
  <c r="CW40"/>
  <c r="M41" i="183"/>
  <c r="U51" i="181"/>
  <c r="BY33" i="13"/>
  <c r="E34" i="12"/>
  <c r="BY28"/>
  <c r="DE24"/>
  <c r="AC50" i="183"/>
  <c r="E34"/>
  <c r="CO47" i="182"/>
  <c r="AK29" i="183"/>
  <c r="M28" i="12"/>
  <c r="M28" i="13" s="1"/>
  <c r="BQ38" i="12"/>
  <c r="BQ38" i="13" s="1"/>
  <c r="CG35" i="181"/>
  <c r="BY31"/>
  <c r="BQ24" i="12"/>
  <c r="BQ24" i="13" s="1"/>
  <c r="AK41" i="183"/>
  <c r="E48"/>
  <c r="BY52" i="12"/>
  <c r="E24"/>
  <c r="CO37"/>
  <c r="BY26"/>
  <c r="BY35"/>
  <c r="DE44" i="182"/>
  <c r="CG50" i="12"/>
  <c r="CG50" i="13" s="1"/>
  <c r="AK48" i="12"/>
  <c r="AK48" i="13" s="1"/>
  <c r="AS28" i="183"/>
  <c r="BY28"/>
  <c r="BA52" i="181"/>
  <c r="AS39" i="183"/>
  <c r="E37"/>
  <c r="U38" i="182"/>
  <c r="AS30" i="181"/>
  <c r="AK38" i="182"/>
  <c r="AC40" i="12"/>
  <c r="AC40" i="13" s="1"/>
  <c r="BQ38" i="183"/>
  <c r="U24"/>
  <c r="E24" i="13"/>
  <c r="BY34" i="12"/>
  <c r="U24" i="13"/>
  <c r="BY41" i="12"/>
  <c r="CW31" i="181"/>
  <c r="BQ38" i="182"/>
  <c r="AC24" i="12"/>
  <c r="AC24" i="13" s="1"/>
  <c r="CG26" i="183"/>
  <c r="AK40" i="182"/>
  <c r="BQ24" i="181"/>
  <c r="CO30" i="12"/>
  <c r="BY34" i="13"/>
  <c r="DE50" i="12"/>
  <c r="BC58" i="4"/>
  <c r="BI36" i="12"/>
  <c r="BI36" i="13" s="1"/>
  <c r="AC24" i="181"/>
  <c r="CW40" i="182"/>
  <c r="CW36"/>
  <c r="AK40" i="181"/>
  <c r="E25" i="12"/>
  <c r="AS48" i="182"/>
  <c r="E26" i="183"/>
  <c r="M25" i="181"/>
  <c r="CO29" i="13"/>
  <c r="CW52"/>
  <c r="CO31"/>
  <c r="AK45" i="181"/>
  <c r="DE29"/>
  <c r="BI35" i="182"/>
  <c r="BY44" i="181"/>
  <c r="BA53"/>
  <c r="U39"/>
  <c r="M40" i="182"/>
  <c r="M44"/>
  <c r="E26" i="12"/>
  <c r="CO43"/>
  <c r="CW53" i="182"/>
  <c r="BY47" i="183"/>
  <c r="E28" i="12"/>
  <c r="E41"/>
  <c r="DE40" i="183"/>
  <c r="CW42" i="181"/>
  <c r="AS32" i="183"/>
  <c r="CO52" i="182"/>
  <c r="DE25" i="183"/>
  <c r="BQ39" i="182"/>
  <c r="AK43" i="12"/>
  <c r="AK43" i="13" s="1"/>
  <c r="M30" i="183"/>
  <c r="AK50" i="182"/>
  <c r="BY32" i="12"/>
  <c r="E44" i="13"/>
  <c r="U40" i="12"/>
  <c r="CG44" i="181"/>
  <c r="M31"/>
  <c r="BY45"/>
  <c r="BA39"/>
  <c r="BQ51" i="183"/>
  <c r="BA51" i="181"/>
  <c r="CG41"/>
  <c r="DE33" i="182"/>
  <c r="M30" i="181"/>
  <c r="M35" i="183"/>
  <c r="M50" i="12"/>
  <c r="M50" i="13" s="1"/>
  <c r="BY44" i="12"/>
  <c r="U34" i="13"/>
  <c r="CW45" i="12"/>
  <c r="DE25"/>
  <c r="BY49"/>
  <c r="U33"/>
  <c r="BA53" i="13"/>
  <c r="BY53" i="182"/>
  <c r="CG45"/>
  <c r="E25" i="181"/>
  <c r="AS38" i="183"/>
  <c r="BI45" i="181"/>
  <c r="M37" i="12"/>
  <c r="M37" i="13" s="1"/>
  <c r="CO38" i="181"/>
  <c r="AC30" i="182"/>
  <c r="CG28"/>
  <c r="CW45" i="183"/>
  <c r="DE25" i="181"/>
  <c r="AC52"/>
  <c r="BQ39" i="183"/>
  <c r="E44" i="181"/>
  <c r="BI26" i="182"/>
  <c r="U45" i="183"/>
  <c r="CW51" i="182"/>
  <c r="CO53" i="181"/>
  <c r="U34" i="182"/>
  <c r="AK33" i="181"/>
  <c r="M30" i="182"/>
  <c r="BI33" i="183"/>
  <c r="DE52" i="182"/>
  <c r="CG51" i="181"/>
  <c r="AK51" i="12"/>
  <c r="AK51" i="13" s="1"/>
  <c r="U52" i="183"/>
  <c r="BI47" i="181"/>
  <c r="CO40"/>
  <c r="AK49" i="12"/>
  <c r="AK49" i="13" s="1"/>
  <c r="E41" i="183"/>
  <c r="E46" i="181"/>
  <c r="M33" i="182"/>
  <c r="E24"/>
  <c r="BQ44" i="183"/>
  <c r="CW24" i="181"/>
  <c r="CW25" i="183"/>
  <c r="AC32" i="12"/>
  <c r="AC32" i="13" s="1"/>
  <c r="BA45"/>
  <c r="U34" i="12"/>
  <c r="M52"/>
  <c r="M52" i="13" s="1"/>
  <c r="BQ26" i="181"/>
  <c r="AS34" i="12"/>
  <c r="AS34" i="13" s="1"/>
  <c r="BQ36" i="182"/>
  <c r="DE25"/>
  <c r="AK39" i="181"/>
  <c r="AS51"/>
  <c r="BI27" i="12"/>
  <c r="BI27" i="13" s="1"/>
  <c r="U34" i="183"/>
  <c r="AS37" i="12"/>
  <c r="AS37" i="13" s="1"/>
  <c r="BI41" i="12"/>
  <c r="BI41" i="13" s="1"/>
  <c r="CW52" i="182"/>
  <c r="AS26" i="183"/>
  <c r="BY45" i="13"/>
  <c r="E47"/>
  <c r="BA39"/>
  <c r="CW53" i="12"/>
  <c r="CW55" s="1"/>
  <c r="DE43" i="182"/>
  <c r="AK32"/>
  <c r="BI42" i="183"/>
  <c r="CW33" i="181"/>
  <c r="CG46" i="182"/>
  <c r="BY40"/>
  <c r="BY42" i="183"/>
  <c r="DE45"/>
  <c r="CO29" i="182"/>
  <c r="BI50" i="183"/>
  <c r="CG47" i="12"/>
  <c r="CG47" i="13" s="1"/>
  <c r="M51" i="181"/>
  <c r="CW32" i="183"/>
  <c r="AS42" i="181"/>
  <c r="AC28" i="182"/>
  <c r="BY49" i="183"/>
  <c r="BI31" i="181"/>
  <c r="AC36"/>
  <c r="M24" i="183"/>
  <c r="BQ29" i="12"/>
  <c r="BQ29" i="13" s="1"/>
  <c r="M26" i="181"/>
  <c r="CO31" i="182"/>
  <c r="U25" i="181"/>
  <c r="U33" i="182"/>
  <c r="CO34" i="183"/>
  <c r="M52"/>
  <c r="CO43" i="181"/>
  <c r="BA45" i="182"/>
  <c r="CO26" i="12"/>
  <c r="CO48" i="13"/>
  <c r="U24" i="12"/>
  <c r="BY41" i="13"/>
  <c r="CW28" i="181"/>
  <c r="BY38" i="183"/>
  <c r="BY41" i="182"/>
  <c r="CO26"/>
  <c r="BY30" i="12"/>
  <c r="BY38" i="13"/>
  <c r="DE28" i="12"/>
  <c r="DE32"/>
  <c r="BA24" i="13"/>
  <c r="CO36" i="12"/>
  <c r="E27"/>
  <c r="CW35" i="13"/>
  <c r="U42"/>
  <c r="CW40"/>
  <c r="CW29"/>
  <c r="CO40" i="12"/>
  <c r="CW24" i="13"/>
  <c r="E50" i="12"/>
  <c r="BA52" i="13"/>
  <c r="U30"/>
  <c r="BA49"/>
  <c r="CW46"/>
  <c r="BA40"/>
  <c r="CO47" i="12"/>
  <c r="CO53" i="13"/>
  <c r="CO55" s="1"/>
  <c r="AS53" i="12"/>
  <c r="AS53" i="13" s="1"/>
  <c r="CD58" i="4"/>
  <c r="AS36" i="12"/>
  <c r="AS36" i="13" s="1"/>
  <c r="AC48" i="183"/>
  <c r="CG34" i="12"/>
  <c r="CG34" i="13" s="1"/>
  <c r="AC27" i="183"/>
  <c r="AC25" i="12"/>
  <c r="AC25" i="13" s="1"/>
  <c r="AC34" i="181"/>
  <c r="BQ41" i="12"/>
  <c r="BQ41" i="13" s="1"/>
  <c r="BI34" i="183"/>
  <c r="BY35" i="182"/>
  <c r="M34"/>
  <c r="CO42"/>
  <c r="E30"/>
  <c r="AS39" i="12"/>
  <c r="AS39" i="13" s="1"/>
  <c r="AC26" i="12"/>
  <c r="AC26" i="13" s="1"/>
  <c r="BQ45" i="181"/>
  <c r="BI51" i="12"/>
  <c r="BI51" i="13" s="1"/>
  <c r="CW46" i="181"/>
  <c r="BA40" i="183"/>
  <c r="AK42"/>
  <c r="AS49"/>
  <c r="AC24" i="182"/>
  <c r="BY34" i="183"/>
  <c r="CW40"/>
  <c r="CO44"/>
  <c r="E48" i="182"/>
  <c r="BQ46" i="183"/>
  <c r="AS29" i="182"/>
  <c r="CO33" i="181"/>
  <c r="M48" i="12"/>
  <c r="M48" i="13" s="1"/>
  <c r="CW51" i="183"/>
  <c r="CW49" i="181"/>
  <c r="CO53" i="183"/>
  <c r="BY50" i="181"/>
  <c r="BQ24" i="182"/>
  <c r="CG25"/>
  <c r="BY38"/>
  <c r="M32" i="181"/>
  <c r="BI33" i="12"/>
  <c r="BI33" i="13" s="1"/>
  <c r="CG26" i="182"/>
  <c r="CO41" i="183"/>
  <c r="AC29" i="181"/>
  <c r="U48" i="183"/>
  <c r="AC51"/>
  <c r="BI47"/>
  <c r="CG38" i="182"/>
  <c r="CO40"/>
  <c r="CW37" i="181"/>
  <c r="CW30" i="183"/>
  <c r="AK46" i="12"/>
  <c r="AK46" i="13" s="1"/>
  <c r="M33" i="183"/>
  <c r="BI37" i="182"/>
  <c r="E24" i="181"/>
  <c r="AK41"/>
  <c r="AK40" i="183"/>
  <c r="AC45" i="181"/>
  <c r="BY33" i="183"/>
  <c r="CG43" i="182"/>
  <c r="CW35" i="181"/>
  <c r="AC32"/>
  <c r="AK37" i="182"/>
  <c r="BY48" i="181"/>
  <c r="J58" i="4"/>
  <c r="DW58"/>
  <c r="DE46" i="12"/>
  <c r="E48"/>
  <c r="CW48"/>
  <c r="BQ52"/>
  <c r="BQ52" i="13" s="1"/>
  <c r="AC49" i="181"/>
  <c r="U42" i="182"/>
  <c r="AS24" i="12"/>
  <c r="AS24" i="13" s="1"/>
  <c r="AC44" i="182"/>
  <c r="BA47" i="12"/>
  <c r="BY50" i="13"/>
  <c r="U35"/>
  <c r="DE46"/>
  <c r="DE42" i="12"/>
  <c r="DE39"/>
  <c r="CW35"/>
  <c r="CW49" i="13"/>
  <c r="E48"/>
  <c r="CO27" i="12"/>
  <c r="BY43" i="13"/>
  <c r="E50"/>
  <c r="E30" i="12"/>
  <c r="CO33"/>
  <c r="CO24"/>
  <c r="CO55" s="1"/>
  <c r="U48" i="13"/>
  <c r="BY48" i="12"/>
  <c r="BQ53"/>
  <c r="CO27" i="183"/>
  <c r="BQ28"/>
  <c r="AS52"/>
  <c r="DE32" i="181"/>
  <c r="AC48" i="12"/>
  <c r="AC48" i="13" s="1"/>
  <c r="U26" i="183"/>
  <c r="DE39"/>
  <c r="AC50" i="182"/>
  <c r="AC27" i="12"/>
  <c r="AC27" i="13" s="1"/>
  <c r="E34" i="182"/>
  <c r="AC34" i="12"/>
  <c r="AC34" i="13" s="1"/>
  <c r="CO47" i="181"/>
  <c r="BQ53"/>
  <c r="BY52" i="182"/>
  <c r="AK29"/>
  <c r="M28"/>
  <c r="M34" i="12"/>
  <c r="M34" i="13" s="1"/>
  <c r="E45" i="182"/>
  <c r="BQ45" i="12"/>
  <c r="BQ45" i="13" s="1"/>
  <c r="U42" i="181"/>
  <c r="CO44" i="182"/>
  <c r="DE24" i="181"/>
  <c r="BA47"/>
  <c r="BQ46" i="12"/>
  <c r="BQ46" i="13" s="1"/>
  <c r="M43" i="12"/>
  <c r="M43" i="13" s="1"/>
  <c r="CO33" i="182"/>
  <c r="BQ50"/>
  <c r="AS24" i="183"/>
  <c r="BY41" i="181"/>
  <c r="M47"/>
  <c r="AC29" i="183"/>
  <c r="U47" i="181"/>
  <c r="M45" i="183"/>
  <c r="BI38"/>
  <c r="AC35"/>
  <c r="AC45"/>
  <c r="E27" i="182"/>
  <c r="BA36" i="12"/>
  <c r="DE29" i="13"/>
  <c r="DE52" i="183"/>
  <c r="AK30"/>
  <c r="CO32" i="12"/>
  <c r="BA37" i="13"/>
  <c r="CO37"/>
  <c r="CO44"/>
  <c r="BA36"/>
  <c r="U28" i="12"/>
  <c r="DE37" i="181"/>
  <c r="E28" i="183"/>
  <c r="BQ43"/>
  <c r="BQ45"/>
  <c r="AC49" i="182"/>
  <c r="BY49" i="181"/>
  <c r="AK42"/>
  <c r="CO44"/>
  <c r="BA36" i="182"/>
  <c r="BQ27" i="183"/>
  <c r="AC33"/>
  <c r="AS33" i="182"/>
  <c r="CG25" i="12"/>
  <c r="CG25" i="13" s="1"/>
  <c r="CO32" i="183"/>
  <c r="AS24" i="182"/>
  <c r="CG26" i="181"/>
  <c r="BI39" i="183"/>
  <c r="CG36" i="12"/>
  <c r="CG36" i="13" s="1"/>
  <c r="U24" i="182"/>
  <c r="AK30"/>
  <c r="DE51" i="183"/>
  <c r="AC45" i="12"/>
  <c r="AC45" i="13" s="1"/>
  <c r="AC31" i="183"/>
  <c r="BA44" i="13"/>
  <c r="CO32"/>
  <c r="BY49"/>
  <c r="E28" i="182"/>
  <c r="BA36" i="183"/>
  <c r="CO32" i="182"/>
  <c r="CO42" i="12"/>
  <c r="CO26" i="13"/>
  <c r="DE35" i="12"/>
  <c r="U28" i="13"/>
  <c r="CO50" i="181"/>
  <c r="AS50" i="12"/>
  <c r="AS50" i="13" s="1"/>
  <c r="CG37" i="183"/>
  <c r="BI24"/>
  <c r="CO45" i="181"/>
  <c r="DE29" i="182"/>
  <c r="U28" i="183"/>
  <c r="AC36" i="12"/>
  <c r="AC36" i="13" s="1"/>
  <c r="BQ30" i="183"/>
  <c r="AK25" i="12"/>
  <c r="AK25" i="13" s="1"/>
  <c r="AS25" i="182"/>
  <c r="CO37" i="183"/>
  <c r="BY36"/>
  <c r="CO30" i="182"/>
  <c r="BA43"/>
  <c r="CW36" i="183"/>
  <c r="AC31" i="181"/>
  <c r="BA45" i="12"/>
  <c r="BY45"/>
  <c r="BY40"/>
  <c r="CW52"/>
  <c r="BY47"/>
  <c r="CO52"/>
  <c r="CW42"/>
  <c r="BA51" i="13"/>
  <c r="BA46" i="12"/>
  <c r="DE33" i="13"/>
  <c r="AC53" i="12"/>
  <c r="AC53" i="13" s="1"/>
  <c r="CG45" i="181"/>
  <c r="AK32"/>
  <c r="AS38" i="182"/>
  <c r="M31" i="12"/>
  <c r="M31" i="13" s="1"/>
  <c r="DE26" i="183"/>
  <c r="BY40"/>
  <c r="AS34"/>
  <c r="M37"/>
  <c r="U40" i="181"/>
  <c r="CO29"/>
  <c r="AK24" i="12"/>
  <c r="AK24" i="13" s="1"/>
  <c r="BI50" i="182"/>
  <c r="CW50"/>
  <c r="BQ36" i="181"/>
  <c r="CG47" i="183"/>
  <c r="E26" i="182"/>
  <c r="M51" i="12"/>
  <c r="M51" i="13" s="1"/>
  <c r="BA46" i="183"/>
  <c r="AS42" i="12"/>
  <c r="AS42" i="13" s="1"/>
  <c r="CG41" i="12"/>
  <c r="CG41" i="13" s="1"/>
  <c r="DE33" i="181"/>
  <c r="M24"/>
  <c r="BQ29" i="183"/>
  <c r="AK43" i="182"/>
  <c r="AC53" i="181"/>
  <c r="AK51" i="182"/>
  <c r="AS37" i="183"/>
  <c r="U33" i="181"/>
  <c r="BA35" i="182"/>
  <c r="AK49" i="183"/>
  <c r="M52" i="181"/>
  <c r="CW52"/>
  <c r="M25" i="12"/>
  <c r="M25" i="13" s="1"/>
  <c r="M35" i="182"/>
  <c r="M50" i="183"/>
  <c r="BQ44" i="182"/>
  <c r="DE31" i="183"/>
  <c r="CW33" i="12"/>
  <c r="U25" i="13"/>
  <c r="DE31" i="12"/>
  <c r="DE26" i="13"/>
  <c r="BY40"/>
  <c r="E46"/>
  <c r="BY47"/>
  <c r="DE40"/>
  <c r="DE43" i="12"/>
  <c r="CW50" i="13"/>
  <c r="CO52"/>
  <c r="CW42"/>
  <c r="DE52" i="12"/>
  <c r="BA51"/>
  <c r="CO34"/>
  <c r="DE29"/>
  <c r="BA46" i="13"/>
  <c r="DE33" i="12"/>
  <c r="BY42"/>
  <c r="BY24" i="13"/>
  <c r="DE45"/>
  <c r="BY53" i="12"/>
  <c r="AK58" i="4"/>
  <c r="DN58"/>
  <c r="CG44" i="183"/>
  <c r="AS35"/>
  <c r="CG45" i="12"/>
  <c r="CG45" i="13" s="1"/>
  <c r="M49" i="12"/>
  <c r="M49" i="13" s="1"/>
  <c r="AK32" i="12"/>
  <c r="AK32" i="13" s="1"/>
  <c r="E25" i="183"/>
  <c r="AK45"/>
  <c r="AS38" i="181"/>
  <c r="M31" i="183"/>
  <c r="BI42" i="181"/>
  <c r="CW42" i="182"/>
  <c r="CW33" i="183"/>
  <c r="BY45"/>
  <c r="DE26" i="182"/>
  <c r="CG46" i="181"/>
  <c r="BQ26" i="183"/>
  <c r="AS32" i="181"/>
  <c r="BI45" i="182"/>
  <c r="AS34"/>
  <c r="AS48" i="12"/>
  <c r="AS48" i="13" s="1"/>
  <c r="M37" i="182"/>
  <c r="BA39"/>
  <c r="DE45" i="181"/>
  <c r="BQ51" i="12"/>
  <c r="BQ51" i="13" s="1"/>
  <c r="AK24" i="183"/>
  <c r="AC30" i="12"/>
  <c r="AC30" i="13" s="1"/>
  <c r="BI50" i="181"/>
  <c r="CW50" i="183"/>
  <c r="CO52" i="181"/>
  <c r="BQ36" i="12"/>
  <c r="BQ36" i="13" s="1"/>
  <c r="CG47" i="182"/>
  <c r="CG28" i="12"/>
  <c r="CG28" i="13" s="1"/>
  <c r="E26" i="181"/>
  <c r="CW45"/>
  <c r="BA51" i="182"/>
  <c r="M51" i="183"/>
  <c r="E28" i="181"/>
  <c r="BA46" i="182"/>
  <c r="AS42" i="183"/>
  <c r="AC52"/>
  <c r="CG41"/>
  <c r="BI31"/>
  <c r="AK39" i="182"/>
  <c r="BI35" i="183"/>
  <c r="AC36"/>
  <c r="E44" i="182"/>
  <c r="E47"/>
  <c r="BY44"/>
  <c r="BQ49" i="181"/>
  <c r="AK44"/>
  <c r="BI27"/>
  <c r="AK43" i="183"/>
  <c r="M26" i="182"/>
  <c r="AK33" i="183"/>
  <c r="DE52" i="181"/>
  <c r="U25" i="183"/>
  <c r="BQ42" i="181"/>
  <c r="U37" i="183"/>
  <c r="BY24" i="181"/>
  <c r="BA25"/>
  <c r="BI30" i="182"/>
  <c r="CG42" i="183"/>
  <c r="U32"/>
  <c r="E42"/>
  <c r="CO34" i="182"/>
  <c r="AK49"/>
  <c r="BI41" i="183"/>
  <c r="E41" i="181"/>
  <c r="E46" i="183"/>
  <c r="BY47" i="181"/>
  <c r="M25" i="183"/>
  <c r="CO43"/>
  <c r="M35" i="181"/>
  <c r="M40"/>
  <c r="AK30"/>
  <c r="M50" i="182"/>
  <c r="BQ44" i="181"/>
  <c r="AS26"/>
  <c r="DE31" i="182"/>
  <c r="CW26" i="183"/>
  <c r="BI29" i="182"/>
  <c r="CW43"/>
  <c r="CW33" i="13"/>
  <c r="CW26" i="12"/>
  <c r="E44"/>
  <c r="E47"/>
  <c r="CO43" i="13"/>
  <c r="DE43"/>
  <c r="CW45"/>
  <c r="U40"/>
  <c r="AC52" i="12"/>
  <c r="AC52" i="13" s="1"/>
  <c r="BY53"/>
  <c r="BY55" s="1"/>
  <c r="BY53" i="181"/>
  <c r="DE40"/>
  <c r="DE43"/>
  <c r="CG44" i="12"/>
  <c r="CG44" i="13" s="1"/>
  <c r="AK45" i="12"/>
  <c r="AK45" i="13" s="1"/>
  <c r="BI42" i="182"/>
  <c r="CG46" i="183"/>
  <c r="BQ26" i="12"/>
  <c r="BQ26" i="13" s="1"/>
  <c r="AS32" i="182"/>
  <c r="BI45" i="12"/>
  <c r="BI45" i="13" s="1"/>
  <c r="AS48" i="181"/>
  <c r="BY42"/>
  <c r="DE45" i="182"/>
  <c r="CW53" i="181"/>
  <c r="BQ51"/>
  <c r="AC30"/>
  <c r="CG28"/>
  <c r="BI31" i="12"/>
  <c r="BI31" i="13" s="1"/>
  <c r="AK39" i="12"/>
  <c r="AK39" i="13" s="1"/>
  <c r="BI35" i="12"/>
  <c r="BI35" i="13" s="1"/>
  <c r="E47" i="183"/>
  <c r="BQ49" i="12"/>
  <c r="BQ49" i="13" s="1"/>
  <c r="AK44" i="182"/>
  <c r="BI27" i="183"/>
  <c r="M26"/>
  <c r="AK33" i="12"/>
  <c r="AK33" i="13" s="1"/>
  <c r="CO31" i="181"/>
  <c r="BQ42" i="182"/>
  <c r="BY24" i="183"/>
  <c r="CO34" i="181"/>
  <c r="BI41" i="182"/>
  <c r="E41"/>
  <c r="M40" i="183"/>
  <c r="BA45" i="181"/>
  <c r="AS26" i="182"/>
  <c r="CW26" i="181"/>
  <c r="CO29" i="12"/>
  <c r="E25" i="13"/>
  <c r="U39" i="12"/>
  <c r="U25"/>
  <c r="DE31" i="13"/>
  <c r="DE26" i="12"/>
  <c r="DE34" i="13"/>
  <c r="E46" i="12"/>
  <c r="BY44" i="13"/>
  <c r="DE40" i="12"/>
  <c r="CW50"/>
  <c r="CO31"/>
  <c r="BY42" i="13"/>
  <c r="BA39" i="12"/>
  <c r="CW53" i="13"/>
  <c r="BA37" i="181"/>
  <c r="BY32" i="182"/>
  <c r="AS51"/>
  <c r="AC41" i="183"/>
  <c r="CG42" i="181"/>
  <c r="AS43" i="182"/>
  <c r="M29"/>
  <c r="E39" i="181"/>
  <c r="CG31" i="183"/>
  <c r="U29" i="13"/>
  <c r="CW27"/>
  <c r="BY46"/>
  <c r="U50" i="183"/>
  <c r="BQ25" i="12"/>
  <c r="BQ25" i="13" s="1"/>
  <c r="BQ40" i="181"/>
  <c r="AC37" i="183"/>
  <c r="M42" i="12"/>
  <c r="M42" i="13" s="1"/>
  <c r="AK28" i="181"/>
  <c r="CO49" i="183"/>
  <c r="BQ34" i="181"/>
  <c r="AC46"/>
  <c r="BA29" i="183"/>
  <c r="E40" i="182"/>
  <c r="DE30" i="181"/>
  <c r="CG48" i="12"/>
  <c r="CG48" i="13" s="1"/>
  <c r="BA33" i="182"/>
  <c r="CW34" i="13"/>
  <c r="CW47" i="12"/>
  <c r="E31"/>
  <c r="DE37" i="13"/>
  <c r="BY39" i="12"/>
  <c r="U46"/>
  <c r="DE30"/>
  <c r="CO25"/>
  <c r="E45"/>
  <c r="CO35"/>
  <c r="BY25"/>
  <c r="E33"/>
  <c r="BA29" i="13"/>
  <c r="U53" i="12"/>
  <c r="U46" i="183"/>
  <c r="BA31" i="182"/>
  <c r="CG33" i="12"/>
  <c r="CG33" i="13" s="1"/>
  <c r="M39" i="12"/>
  <c r="M39" i="13" s="1"/>
  <c r="CG29" i="182"/>
  <c r="DE38" i="181"/>
  <c r="AS40" i="183"/>
  <c r="BQ33" i="12"/>
  <c r="BQ33" i="13" s="1"/>
  <c r="AK47" i="181"/>
  <c r="AK36"/>
  <c r="E53" i="183"/>
  <c r="CO25"/>
  <c r="BI25" i="12"/>
  <c r="BI25" i="13" s="1"/>
  <c r="CG52" i="181"/>
  <c r="BA32"/>
  <c r="AS41"/>
  <c r="BQ43"/>
  <c r="CO35"/>
  <c r="AC42" i="12"/>
  <c r="AC42" i="13" s="1"/>
  <c r="BA26" i="182"/>
  <c r="U53" i="183"/>
  <c r="AK35" i="182"/>
  <c r="AS27" i="181"/>
  <c r="BQ30" i="182"/>
  <c r="DE49" i="181"/>
  <c r="E35"/>
  <c r="CG27" i="12"/>
  <c r="CG27" i="13" s="1"/>
  <c r="DE50" i="183"/>
  <c r="AC38" i="12"/>
  <c r="AC38" i="13" s="1"/>
  <c r="AS25" i="181"/>
  <c r="CG36"/>
  <c r="BQ35"/>
  <c r="BY36"/>
  <c r="AC47" i="183"/>
  <c r="CO30" i="181"/>
  <c r="AK34" i="12"/>
  <c r="AK34" i="13" s="1"/>
  <c r="M27" i="182"/>
  <c r="BY46" i="181"/>
  <c r="M36" i="12"/>
  <c r="M36" i="13" s="1"/>
  <c r="AS31" i="182"/>
  <c r="E36" i="183"/>
  <c r="BA30" i="181"/>
  <c r="E35" i="12"/>
  <c r="BY27" i="13"/>
  <c r="E32" i="181"/>
  <c r="AK26" i="183"/>
  <c r="CW27" i="181"/>
  <c r="M38" i="183"/>
  <c r="E52" i="182"/>
  <c r="BY39" i="183"/>
  <c r="BY25"/>
  <c r="CG39" i="181"/>
  <c r="AK27" i="183"/>
  <c r="CG32" i="181"/>
  <c r="CO49" i="12"/>
  <c r="DE47" i="13"/>
  <c r="E27"/>
  <c r="E51" i="12"/>
  <c r="BA33"/>
  <c r="BA50" i="13"/>
  <c r="BA43"/>
  <c r="BY29" i="12"/>
  <c r="E38" i="13"/>
  <c r="CO35"/>
  <c r="BA30"/>
  <c r="U51"/>
  <c r="CG52" i="12"/>
  <c r="CG52" i="13" s="1"/>
  <c r="E53"/>
  <c r="U53"/>
  <c r="U55" s="1"/>
  <c r="DE53" i="183"/>
  <c r="BQ31" i="181"/>
  <c r="CW39"/>
  <c r="M46" i="12"/>
  <c r="M46" i="13" s="1"/>
  <c r="DE34" i="182"/>
  <c r="U43"/>
  <c r="BQ52"/>
  <c r="BA50"/>
  <c r="BI49" i="12"/>
  <c r="BI49" i="13" s="1"/>
  <c r="BI32" i="181"/>
  <c r="U49" i="183"/>
  <c r="AC39" i="12"/>
  <c r="AC39" i="13" s="1"/>
  <c r="BQ37" i="183"/>
  <c r="BA28" i="182"/>
  <c r="BA34" i="183"/>
  <c r="AC42" i="181"/>
  <c r="CO48"/>
  <c r="U53" i="182"/>
  <c r="AK35" i="183"/>
  <c r="BI28" i="12"/>
  <c r="BI28" i="13" s="1"/>
  <c r="CO28" i="181"/>
  <c r="BQ27" i="182"/>
  <c r="E38" i="183"/>
  <c r="AS47"/>
  <c r="BI46" i="12"/>
  <c r="BI46" i="13" s="1"/>
  <c r="U36" i="183"/>
  <c r="AS33" i="12"/>
  <c r="AS33" i="13" s="1"/>
  <c r="M32" i="182"/>
  <c r="CW34" i="181"/>
  <c r="M47" i="12"/>
  <c r="M47" i="13" s="1"/>
  <c r="CG40" i="182"/>
  <c r="AC47"/>
  <c r="AK34" i="181"/>
  <c r="M27"/>
  <c r="BI44"/>
  <c r="DE46" i="183"/>
  <c r="AC44"/>
  <c r="E27"/>
  <c r="BQ47" i="182"/>
  <c r="DE36" i="181"/>
  <c r="AK37" i="183"/>
  <c r="E32" i="13"/>
  <c r="DE49" i="12"/>
  <c r="CW47" i="13"/>
  <c r="U44" i="12"/>
  <c r="E51" i="13"/>
  <c r="U36"/>
  <c r="E35"/>
  <c r="BA41"/>
  <c r="DE53" i="182"/>
  <c r="U46"/>
  <c r="U50"/>
  <c r="BQ31" i="183"/>
  <c r="AS35" i="181"/>
  <c r="M49" i="183"/>
  <c r="BQ40" i="12"/>
  <c r="BQ40" i="13" s="1"/>
  <c r="CG29" i="181"/>
  <c r="CW41" i="183"/>
  <c r="U29"/>
  <c r="AK26" i="182"/>
  <c r="AK28" i="12"/>
  <c r="AK28" i="13" s="1"/>
  <c r="U43" i="183"/>
  <c r="E53" i="182"/>
  <c r="CO49"/>
  <c r="BA50" i="181"/>
  <c r="BI49" i="182"/>
  <c r="BI32" i="12"/>
  <c r="BI32" i="13" s="1"/>
  <c r="DE48" i="181"/>
  <c r="AS41" i="12"/>
  <c r="AS41" i="13" s="1"/>
  <c r="AC28" i="181"/>
  <c r="CG35" i="12"/>
  <c r="CG35" i="13" s="1"/>
  <c r="BQ34" i="12"/>
  <c r="BQ34" i="13" s="1"/>
  <c r="BA26" i="181"/>
  <c r="AC46" i="12"/>
  <c r="AC46" i="13" s="1"/>
  <c r="BA29" i="182"/>
  <c r="AS27"/>
  <c r="BI46" i="183"/>
  <c r="U44"/>
  <c r="BY39" i="181"/>
  <c r="AC38" i="183"/>
  <c r="DE30" i="182"/>
  <c r="AS31" i="181"/>
  <c r="BQ47" i="183"/>
  <c r="BI40"/>
  <c r="BA41" i="181"/>
  <c r="AC40"/>
  <c r="E29" i="13"/>
  <c r="BA48"/>
  <c r="BY37" i="12"/>
  <c r="BA31"/>
  <c r="E32"/>
  <c r="CW36"/>
  <c r="DE49" i="13"/>
  <c r="BA28"/>
  <c r="BA32" i="12"/>
  <c r="E39" i="13"/>
  <c r="DE38"/>
  <c r="CW41" i="12"/>
  <c r="CW34"/>
  <c r="CW38"/>
  <c r="BY36"/>
  <c r="U37" i="13"/>
  <c r="DE36"/>
  <c r="U44"/>
  <c r="BA26"/>
  <c r="CO48" i="12"/>
  <c r="U36"/>
  <c r="DE50" i="13"/>
  <c r="U50" i="12"/>
  <c r="DE48" i="13"/>
  <c r="CO28" i="12"/>
  <c r="BA43"/>
  <c r="DE51"/>
  <c r="E38"/>
  <c r="CO45"/>
  <c r="CW32" i="13"/>
  <c r="E52" i="12"/>
  <c r="BA34"/>
  <c r="E40" i="13"/>
  <c r="U43" i="12"/>
  <c r="U47"/>
  <c r="BA25"/>
  <c r="U51"/>
  <c r="DE53" i="13"/>
  <c r="AB58" i="4"/>
  <c r="DE53" i="181"/>
  <c r="U46"/>
  <c r="U50"/>
  <c r="BI43" i="12"/>
  <c r="BI43" i="13" s="1"/>
  <c r="BQ31" i="12"/>
  <c r="BQ31" i="13" s="1"/>
  <c r="AS35" i="182"/>
  <c r="M49"/>
  <c r="DE27" i="181"/>
  <c r="CO51"/>
  <c r="BQ25" i="182"/>
  <c r="BQ40" i="183"/>
  <c r="BQ48" i="12"/>
  <c r="BQ48" i="13" s="1"/>
  <c r="CG29" i="12"/>
  <c r="CG29" i="13" s="1"/>
  <c r="BY29" i="182"/>
  <c r="DE47"/>
  <c r="CW41"/>
  <c r="U29"/>
  <c r="CW38" i="183"/>
  <c r="E31"/>
  <c r="AC37" i="12"/>
  <c r="AC37" i="13" s="1"/>
  <c r="AS40" i="181"/>
  <c r="BQ33" i="182"/>
  <c r="DE37" i="183"/>
  <c r="AK26" i="181"/>
  <c r="M42" i="182"/>
  <c r="AK28" i="183"/>
  <c r="U43" i="181"/>
  <c r="E53"/>
  <c r="CO49"/>
  <c r="CW48"/>
  <c r="BI49" i="183"/>
  <c r="BI32"/>
  <c r="AK52"/>
  <c r="CW27"/>
  <c r="BI25"/>
  <c r="CG52"/>
  <c r="BQ37" i="181"/>
  <c r="BA37" i="183"/>
  <c r="BA32"/>
  <c r="CO45"/>
  <c r="CW32" i="181"/>
  <c r="BA34" i="182"/>
  <c r="AS41"/>
  <c r="BQ43" i="12"/>
  <c r="BQ43" i="13" s="1"/>
  <c r="AC28" i="12"/>
  <c r="AC28" i="13" s="1"/>
  <c r="CO35" i="183"/>
  <c r="CG35"/>
  <c r="AC42"/>
  <c r="BQ34"/>
  <c r="CO48" i="182"/>
  <c r="AC46" i="183"/>
  <c r="E33" i="182"/>
  <c r="BA29" i="181"/>
  <c r="E29" i="182"/>
  <c r="AK35" i="181"/>
  <c r="M38" i="182"/>
  <c r="BQ46"/>
  <c r="BI28"/>
  <c r="CO28"/>
  <c r="AS27" i="12"/>
  <c r="AS27" i="13" s="1"/>
  <c r="BQ30" i="181"/>
  <c r="BQ27"/>
  <c r="CG30" i="182"/>
  <c r="DE49" i="183"/>
  <c r="E38" i="182"/>
  <c r="E35" i="183"/>
  <c r="BY27" i="182"/>
  <c r="E52" i="181"/>
  <c r="AS47"/>
  <c r="BI46" i="182"/>
  <c r="E40" i="181"/>
  <c r="U44" i="182"/>
  <c r="E51"/>
  <c r="BY39"/>
  <c r="U36"/>
  <c r="DE50"/>
  <c r="AS33" i="183"/>
  <c r="AC38" i="182"/>
  <c r="M32" i="183"/>
  <c r="AS25"/>
  <c r="BI39" i="181"/>
  <c r="CO37" i="182"/>
  <c r="CW34"/>
  <c r="CG36" i="183"/>
  <c r="M47"/>
  <c r="BQ35" i="182"/>
  <c r="U37" i="181"/>
  <c r="AC29" i="12"/>
  <c r="AC29" i="13" s="1"/>
  <c r="CG40" i="12"/>
  <c r="CG40" i="13" s="1"/>
  <c r="AC47" i="181"/>
  <c r="BY25"/>
  <c r="U47" i="182"/>
  <c r="BY37" i="181"/>
  <c r="AK34" i="183"/>
  <c r="M27" i="12"/>
  <c r="M27" i="13" s="1"/>
  <c r="BA43" i="183"/>
  <c r="AK27" i="12"/>
  <c r="AK27" i="13" s="1"/>
  <c r="CW36" i="181"/>
  <c r="DE46" i="182"/>
  <c r="U31" i="181"/>
  <c r="BY51" i="183"/>
  <c r="CG32"/>
  <c r="CG49" i="12"/>
  <c r="CG49" i="13" s="1"/>
  <c r="BA38" i="181"/>
  <c r="BA27" i="182"/>
  <c r="AS43" i="12"/>
  <c r="AS43" i="13" s="1"/>
  <c r="CG48" i="182"/>
  <c r="AS31" i="12"/>
  <c r="AS31" i="13" s="1"/>
  <c r="AC44" i="181"/>
  <c r="BA44" i="182"/>
  <c r="M29" i="12"/>
  <c r="M29" i="13" s="1"/>
  <c r="DE51" i="182"/>
  <c r="E39" i="183"/>
  <c r="CW47" i="182"/>
  <c r="AC31"/>
  <c r="AS45" i="183"/>
  <c r="DE36" i="182"/>
  <c r="AK37" i="181"/>
  <c r="BI40" i="182"/>
  <c r="BA30" i="183"/>
  <c r="U51" i="182"/>
  <c r="CV58" i="4"/>
  <c r="BA44" i="12"/>
  <c r="DE47"/>
  <c r="U37"/>
  <c r="DE37"/>
  <c r="BA33" i="13"/>
  <c r="DE48" i="12"/>
  <c r="CW27"/>
  <c r="BY29" i="13"/>
  <c r="CW32" i="12"/>
  <c r="E33" i="13"/>
  <c r="DE53" i="12"/>
  <c r="BA31" i="181"/>
  <c r="E32" i="183"/>
  <c r="BQ25"/>
  <c r="BY29"/>
  <c r="DE47"/>
  <c r="CW38" i="182"/>
  <c r="AC37" i="181"/>
  <c r="AS40" i="182"/>
  <c r="BQ33" i="183"/>
  <c r="DE34" i="181"/>
  <c r="M42" i="183"/>
  <c r="BI25" i="182"/>
  <c r="BQ37"/>
  <c r="E33" i="183"/>
  <c r="E29"/>
  <c r="M38" i="181"/>
  <c r="BI28" i="183"/>
  <c r="CG30" i="12"/>
  <c r="CG30" i="13" s="1"/>
  <c r="BY27" i="183"/>
  <c r="E52"/>
  <c r="AS47" i="182"/>
  <c r="E40" i="183"/>
  <c r="E51"/>
  <c r="BI39" i="182"/>
  <c r="CO46" i="183"/>
  <c r="BQ35" i="12"/>
  <c r="BQ35" i="13" s="1"/>
  <c r="CG40" i="181"/>
  <c r="BY25" i="182"/>
  <c r="BA25"/>
  <c r="AK27" i="181"/>
  <c r="CG32" i="12"/>
  <c r="CG32" i="13" s="1"/>
  <c r="AS43" i="181"/>
  <c r="CG48" i="183"/>
  <c r="BA33" i="181"/>
  <c r="BA44" i="183"/>
  <c r="M29" i="181"/>
  <c r="CW47" i="183"/>
  <c r="AS45" i="182"/>
  <c r="E36" i="181"/>
  <c r="E29" i="12"/>
  <c r="CO30" i="13"/>
  <c r="BA31"/>
  <c r="BA37" i="12"/>
  <c r="BA32" i="13"/>
  <c r="E39" i="12"/>
  <c r="CW41" i="13"/>
  <c r="U29" i="12"/>
  <c r="CO46" i="13"/>
  <c r="CW38"/>
  <c r="BY36"/>
  <c r="DE34" i="12"/>
  <c r="DE36"/>
  <c r="E36"/>
  <c r="U42"/>
  <c r="BA26"/>
  <c r="DE41"/>
  <c r="BA50"/>
  <c r="CO28" i="13"/>
  <c r="DE51"/>
  <c r="CO45"/>
  <c r="BY27" i="12"/>
  <c r="BA34" i="13"/>
  <c r="BA30" i="12"/>
  <c r="U47" i="13"/>
  <c r="BA25"/>
  <c r="U27" i="12"/>
  <c r="E53"/>
  <c r="M53" i="181"/>
  <c r="E43"/>
  <c r="BI48" i="12"/>
  <c r="BI48" i="13" s="1"/>
  <c r="AC43" i="12"/>
  <c r="AC43" i="13" s="1"/>
  <c r="BQ32" i="181"/>
  <c r="CO39" i="183"/>
  <c r="AK53" i="182"/>
  <c r="BA48"/>
  <c r="AS46" i="181"/>
  <c r="CG39" i="182"/>
  <c r="BI44"/>
  <c r="BY46" i="183"/>
  <c r="CG24" i="12"/>
  <c r="CG24" i="13" s="1"/>
  <c r="BA42" i="181"/>
  <c r="DE41" i="183"/>
  <c r="DE35" i="181"/>
  <c r="DE27" i="12"/>
  <c r="CO51"/>
  <c r="U38"/>
  <c r="CW28" i="13"/>
  <c r="CO50"/>
  <c r="CW25" i="12"/>
  <c r="CW44"/>
  <c r="BA42"/>
  <c r="BA35"/>
  <c r="U49" i="13"/>
  <c r="CW31" i="12"/>
  <c r="CW39" i="13"/>
  <c r="E42" i="12"/>
  <c r="U52"/>
  <c r="BH53" i="13"/>
  <c r="BH55" s="1"/>
  <c r="M46" i="183"/>
  <c r="BY26" i="182"/>
  <c r="BQ32" i="12"/>
  <c r="BQ32" i="13" s="1"/>
  <c r="BA48" i="181"/>
  <c r="CO25" i="182"/>
  <c r="BA28" i="181"/>
  <c r="BI26"/>
  <c r="BY31" i="182"/>
  <c r="M43" i="183"/>
  <c r="U38" i="181"/>
  <c r="AC33" i="12"/>
  <c r="AC33" i="13" s="1"/>
  <c r="CG27" i="183"/>
  <c r="AK25"/>
  <c r="CG51" i="12"/>
  <c r="CG51" i="13" s="1"/>
  <c r="U48" i="182"/>
  <c r="CG53"/>
  <c r="AC41" i="181"/>
  <c r="BI30"/>
  <c r="AK50"/>
  <c r="E42" i="182"/>
  <c r="BY51"/>
  <c r="M36"/>
  <c r="CG49" i="183"/>
  <c r="DE41" i="182"/>
  <c r="BY33"/>
  <c r="M44" i="183"/>
  <c r="BI29" i="181"/>
  <c r="BY32" i="13"/>
  <c r="BY37"/>
  <c r="BY52"/>
  <c r="DE27"/>
  <c r="U35" i="12"/>
  <c r="CO51" i="13"/>
  <c r="U32" i="12"/>
  <c r="U39" i="13"/>
  <c r="U38"/>
  <c r="CW28" i="12"/>
  <c r="DE44" i="13"/>
  <c r="CO50" i="12"/>
  <c r="CW26" i="13"/>
  <c r="CW25"/>
  <c r="CW44"/>
  <c r="CW49" i="12"/>
  <c r="BA42" i="13"/>
  <c r="CO27"/>
  <c r="E43" i="12"/>
  <c r="DE30" i="13"/>
  <c r="BY31"/>
  <c r="BA35"/>
  <c r="BY28"/>
  <c r="U49" i="12"/>
  <c r="BY43"/>
  <c r="CW31" i="13"/>
  <c r="U26" i="12"/>
  <c r="CW39"/>
  <c r="BY46"/>
  <c r="E42" i="13"/>
  <c r="U31" i="12"/>
  <c r="CO33" i="13"/>
  <c r="BY51" i="12"/>
  <c r="BA49"/>
  <c r="BA38" i="13"/>
  <c r="CW51" i="12"/>
  <c r="BA27" i="13"/>
  <c r="CO47"/>
  <c r="CO39" i="12"/>
  <c r="DE24" i="13"/>
  <c r="CW43" i="12"/>
  <c r="U33" i="13"/>
  <c r="U52"/>
  <c r="AS52" i="12"/>
  <c r="AS52" i="13" s="1"/>
  <c r="M53" i="12"/>
  <c r="M53" i="13" s="1"/>
  <c r="BI55" i="12"/>
  <c r="AK53"/>
  <c r="AS53" i="183"/>
  <c r="M53"/>
  <c r="CO27" i="182"/>
  <c r="E43" i="183"/>
  <c r="AS36" i="182"/>
  <c r="BI43"/>
  <c r="AS44"/>
  <c r="BI48"/>
  <c r="BQ28"/>
  <c r="BI36"/>
  <c r="AS52"/>
  <c r="DE27" i="183"/>
  <c r="U35"/>
  <c r="CO51"/>
  <c r="DE32"/>
  <c r="CG33" i="182"/>
  <c r="AC48"/>
  <c r="M39"/>
  <c r="CG34" i="183"/>
  <c r="BQ48" i="182"/>
  <c r="BY43"/>
  <c r="CW31" i="183"/>
  <c r="U26" i="182"/>
  <c r="CW39" i="183"/>
  <c r="DE42" i="182"/>
  <c r="DE38" i="183"/>
  <c r="DE39" i="182"/>
  <c r="CW28" i="183"/>
  <c r="DE44"/>
  <c r="CO50"/>
  <c r="AC50" i="181"/>
  <c r="E31"/>
  <c r="AC27"/>
  <c r="AC43" i="182"/>
  <c r="AC25" i="181"/>
  <c r="M46" i="182"/>
  <c r="CG50" i="183"/>
  <c r="BY26"/>
  <c r="E34" i="181"/>
  <c r="AS50" i="182"/>
  <c r="AC34" i="183"/>
  <c r="BQ32"/>
  <c r="BQ41"/>
  <c r="AK47" i="182"/>
  <c r="AK48" i="183"/>
  <c r="AK36"/>
  <c r="CO39" i="181"/>
  <c r="U27" i="183"/>
  <c r="BQ53"/>
  <c r="CO38"/>
  <c r="BY52"/>
  <c r="CW48"/>
  <c r="BI34" i="181"/>
  <c r="CG37"/>
  <c r="AS28"/>
  <c r="BI24"/>
  <c r="AK29"/>
  <c r="AK52"/>
  <c r="CO25"/>
  <c r="U49"/>
  <c r="M28"/>
  <c r="AC39" i="182"/>
  <c r="M34" i="183"/>
  <c r="AS46"/>
  <c r="BI52"/>
  <c r="BA24"/>
  <c r="E30"/>
  <c r="BA52"/>
  <c r="DE24" i="182"/>
  <c r="E37" i="181"/>
  <c r="BA53" i="183"/>
  <c r="BY32"/>
  <c r="BA47" i="182"/>
  <c r="M24" i="12"/>
  <c r="M24" i="13" s="1"/>
  <c r="BI26" i="12"/>
  <c r="BI26" i="13" s="1"/>
  <c r="AS51" i="12"/>
  <c r="AS51" i="13" s="1"/>
  <c r="BQ29" i="182"/>
  <c r="M43"/>
  <c r="CG30" i="181"/>
  <c r="U39" i="182"/>
  <c r="BQ49" i="183"/>
  <c r="U45" i="182"/>
  <c r="M48"/>
  <c r="AC33"/>
  <c r="BA49" i="183"/>
  <c r="CG27" i="182"/>
  <c r="AK25"/>
  <c r="CW49" i="183"/>
  <c r="BQ50" i="181"/>
  <c r="CW29" i="182"/>
  <c r="CO46"/>
  <c r="CG51" i="183"/>
  <c r="BQ42" i="12"/>
  <c r="BQ42" i="13" s="1"/>
  <c r="AK31" i="12"/>
  <c r="AK31" i="13" s="1"/>
  <c r="AK51" i="183"/>
  <c r="CW44" i="182"/>
  <c r="AS37"/>
  <c r="AS30" i="183"/>
  <c r="U48" i="181"/>
  <c r="U52"/>
  <c r="CG53"/>
  <c r="BY37" i="183"/>
  <c r="AC41" i="12"/>
  <c r="AC41" i="13" s="1"/>
  <c r="CG39" i="12"/>
  <c r="CG39" i="13" s="1"/>
  <c r="BI30" i="12"/>
  <c r="BI30" i="13" s="1"/>
  <c r="BA35" i="183"/>
  <c r="BI44" i="12"/>
  <c r="BI44" i="13" s="1"/>
  <c r="AK50" i="12"/>
  <c r="AK50" i="13" s="1"/>
  <c r="CG42" i="12"/>
  <c r="CG42" i="13" s="1"/>
  <c r="AK38" i="12"/>
  <c r="AK38" i="13" s="1"/>
  <c r="U32" i="181"/>
  <c r="U31" i="182"/>
  <c r="BY51" i="181"/>
  <c r="M36"/>
  <c r="M45" i="182"/>
  <c r="CG49"/>
  <c r="BA38" i="183"/>
  <c r="BA27" i="181"/>
  <c r="BI38" i="182"/>
  <c r="AK46"/>
  <c r="AC35"/>
  <c r="CG24"/>
  <c r="BA42" i="183"/>
  <c r="DE41" i="181"/>
  <c r="DE35" i="183"/>
  <c r="BY33" i="181"/>
  <c r="M41"/>
  <c r="BQ47"/>
  <c r="CG31"/>
  <c r="AS45"/>
  <c r="CW25"/>
  <c r="M44"/>
  <c r="BI40"/>
  <c r="BI29" i="183"/>
  <c r="BA41"/>
  <c r="AC40"/>
  <c r="U32" i="13"/>
  <c r="E43"/>
  <c r="BY31" i="12"/>
  <c r="U31" i="13"/>
  <c r="BA38" i="12"/>
  <c r="BA27"/>
  <c r="CO39" i="13"/>
  <c r="CW43"/>
  <c r="AK52" i="12"/>
  <c r="AK52" i="13" s="1"/>
  <c r="BI43" i="183"/>
  <c r="BI48"/>
  <c r="BI36"/>
  <c r="CG33"/>
  <c r="M39"/>
  <c r="BQ48"/>
  <c r="E31" i="182"/>
  <c r="AC43" i="183"/>
  <c r="AS50"/>
  <c r="AK47" i="12"/>
  <c r="AK47" i="13" s="1"/>
  <c r="AK36" i="12"/>
  <c r="AK36" i="13" s="1"/>
  <c r="BQ52" i="181"/>
  <c r="U27" i="182"/>
  <c r="AK53" i="181"/>
  <c r="CG37" i="182"/>
  <c r="BI24"/>
  <c r="AC39" i="183"/>
  <c r="AS46" i="12"/>
  <c r="AS46" i="13" s="1"/>
  <c r="CO42" i="181"/>
  <c r="E45"/>
  <c r="AK31" i="183"/>
  <c r="CW44"/>
  <c r="AS30" i="12"/>
  <c r="AS30" i="13" s="1"/>
  <c r="AK38" i="181"/>
  <c r="CG24" i="183"/>
  <c r="M41" i="182"/>
  <c r="CG31"/>
  <c r="CW43" i="181"/>
  <c r="CO38" i="12"/>
  <c r="BA48"/>
  <c r="BA47" i="13"/>
  <c r="CO42"/>
  <c r="BA24" i="12"/>
  <c r="BA28"/>
  <c r="DE42" i="13"/>
  <c r="DE38" i="12"/>
  <c r="DE39" i="13"/>
  <c r="CO46" i="12"/>
  <c r="BY26" i="13"/>
  <c r="E36"/>
  <c r="CW29" i="12"/>
  <c r="DE35" i="13"/>
  <c r="CW48"/>
  <c r="BY35"/>
  <c r="E30"/>
  <c r="E45"/>
  <c r="BA52" i="12"/>
  <c r="U45"/>
  <c r="BY24"/>
  <c r="BA41"/>
  <c r="U27" i="13"/>
  <c r="BI52" i="12"/>
  <c r="BI52" i="13" s="1"/>
  <c r="BA53" i="12"/>
  <c r="BA55" s="1"/>
  <c r="CM58" i="4"/>
  <c r="S58"/>
  <c r="BU58"/>
  <c r="AT58"/>
  <c r="BL58"/>
  <c r="AZ55" i="13"/>
  <c r="BX55"/>
  <c r="DD55" i="12"/>
  <c r="CV55" i="13"/>
  <c r="I11" i="15"/>
  <c r="CN55" i="13"/>
  <c r="BH55" i="12"/>
  <c r="I13" i="15"/>
  <c r="T55" i="12"/>
  <c r="DD55" i="13"/>
  <c r="I14" i="15"/>
  <c r="BX55" i="12"/>
  <c r="I9" i="15"/>
  <c r="I10"/>
  <c r="CV55" i="12"/>
  <c r="CN55"/>
  <c r="T55" i="13"/>
  <c r="D55" i="12"/>
  <c r="I12" i="15"/>
  <c r="AZ55" i="12"/>
  <c r="D55" i="13"/>
  <c r="BP55" i="12"/>
  <c r="BP53" i="13"/>
  <c r="BP55" s="1"/>
  <c r="AR55" i="12"/>
  <c r="AR53" i="13"/>
  <c r="AR55" s="1"/>
  <c r="AJ55" i="12"/>
  <c r="AJ53" i="13"/>
  <c r="CG53"/>
  <c r="L53"/>
  <c r="L55" i="12"/>
  <c r="CF53" i="13"/>
  <c r="CF55" i="12"/>
  <c r="AB53" i="13"/>
  <c r="AB55" s="1"/>
  <c r="AB55" i="12"/>
  <c r="BI53" i="13"/>
  <c r="BI55" s="1"/>
  <c r="I15" i="15"/>
  <c r="AJ55" i="13" l="1"/>
  <c r="L55"/>
  <c r="C38" i="202"/>
  <c r="L35"/>
  <c r="CF55" i="13"/>
  <c r="F38" i="202"/>
  <c r="G40"/>
  <c r="L38"/>
  <c r="E40"/>
  <c r="J38"/>
  <c r="F41"/>
  <c r="F36"/>
  <c r="G41"/>
  <c r="G36"/>
  <c r="I42"/>
  <c r="I37"/>
  <c r="F42"/>
  <c r="F37"/>
  <c r="E42"/>
  <c r="E37"/>
  <c r="E41"/>
  <c r="E36"/>
  <c r="L41"/>
  <c r="L36"/>
  <c r="J42"/>
  <c r="J37"/>
  <c r="J41"/>
  <c r="J36"/>
  <c r="L42"/>
  <c r="L37"/>
  <c r="C42"/>
  <c r="C37"/>
  <c r="G42"/>
  <c r="G37"/>
  <c r="I41"/>
  <c r="I36"/>
  <c r="C41"/>
  <c r="C36"/>
  <c r="I38"/>
  <c r="E38"/>
  <c r="J35"/>
  <c r="CW55" i="13"/>
  <c r="DE55" i="12"/>
  <c r="E55" i="13"/>
  <c r="F28" i="187"/>
  <c r="F24"/>
  <c r="F26"/>
  <c r="F20"/>
  <c r="F19"/>
  <c r="AC55" i="12"/>
  <c r="F30" i="187"/>
  <c r="F25"/>
  <c r="F21"/>
  <c r="F17"/>
  <c r="F23"/>
  <c r="F29"/>
  <c r="F22"/>
  <c r="F27"/>
  <c r="F18"/>
  <c r="E55" i="12"/>
  <c r="BQ55"/>
  <c r="AS55"/>
  <c r="AC55" i="13"/>
  <c r="BA55"/>
  <c r="M55"/>
  <c r="BQ53"/>
  <c r="BQ55" s="1"/>
  <c r="AS55"/>
  <c r="U55" i="12"/>
  <c r="CG55" i="13"/>
  <c r="DE55"/>
  <c r="CG55" i="12"/>
  <c r="BY55"/>
  <c r="AK55"/>
  <c r="AK53" i="13"/>
  <c r="AK55" s="1"/>
  <c r="M55" i="12"/>
  <c r="AY49" i="5"/>
  <c r="I29" i="216" s="1"/>
  <c r="I28" i="140" l="1"/>
  <c r="AY46" i="5"/>
  <c r="I26" i="216" s="1"/>
  <c r="AY50" i="5"/>
  <c r="I30" i="216" s="1"/>
  <c r="I29" i="140" l="1"/>
  <c r="AY51" i="5"/>
  <c r="I31" i="216" s="1"/>
  <c r="I25" i="140"/>
  <c r="AY47" i="5"/>
  <c r="I26" i="140" l="1"/>
  <c r="I27" i="216"/>
  <c r="AY52" i="5"/>
  <c r="I32" i="216" s="1"/>
  <c r="I30" i="140"/>
  <c r="I31" l="1"/>
  <c r="AY53" i="5"/>
  <c r="I33" i="216" s="1"/>
  <c r="I43" l="1"/>
  <c r="I38"/>
  <c r="I45"/>
  <c r="I35"/>
  <c r="I40"/>
  <c r="I48"/>
  <c r="I32" i="140"/>
  <c r="I33" s="1"/>
  <c r="AY56" i="5"/>
  <c r="E74"/>
  <c r="E73"/>
  <c r="E75" l="1"/>
  <c r="E76" s="1"/>
  <c r="H75" s="1"/>
  <c r="H74"/>
  <c r="AZ49" i="8"/>
  <c r="AZ45"/>
  <c r="AZ50" l="1"/>
  <c r="L30" i="221" s="1"/>
  <c r="L29"/>
  <c r="AZ46" i="8"/>
  <c r="L25" i="221"/>
  <c r="AI37" i="5"/>
  <c r="AJ37" s="1"/>
  <c r="BD46"/>
  <c r="BE46" s="1"/>
  <c r="CM4"/>
  <c r="CN4" s="1"/>
  <c r="AP48"/>
  <c r="AQ48" s="1"/>
  <c r="CM47"/>
  <c r="CN47" s="1"/>
  <c r="AW17"/>
  <c r="AX17" s="1"/>
  <c r="BR40"/>
  <c r="BS40" s="1"/>
  <c r="BY52"/>
  <c r="BZ52" s="1"/>
  <c r="CT51"/>
  <c r="CU51" s="1"/>
  <c r="BK39"/>
  <c r="BL39" s="1"/>
  <c r="AP29"/>
  <c r="AQ29" s="1"/>
  <c r="CT21"/>
  <c r="CU21" s="1"/>
  <c r="BK24"/>
  <c r="BL24" s="1"/>
  <c r="CT7"/>
  <c r="CU7" s="1"/>
  <c r="N53"/>
  <c r="G48"/>
  <c r="H48" s="1"/>
  <c r="G46"/>
  <c r="H46" s="1"/>
  <c r="N32"/>
  <c r="O32" s="1"/>
  <c r="CM48"/>
  <c r="CN48" s="1"/>
  <c r="CM30"/>
  <c r="CN30" s="1"/>
  <c r="U13"/>
  <c r="V13" s="1"/>
  <c r="BY50"/>
  <c r="BZ50" s="1"/>
  <c r="U44"/>
  <c r="V44" s="1"/>
  <c r="CT4"/>
  <c r="CU4" s="1"/>
  <c r="CT24"/>
  <c r="CU24" s="1"/>
  <c r="U8"/>
  <c r="V8" s="1"/>
  <c r="U42"/>
  <c r="V42" s="1"/>
  <c r="BR36"/>
  <c r="BS36" s="1"/>
  <c r="AP45"/>
  <c r="AQ45" s="1"/>
  <c r="AI26"/>
  <c r="AJ26" s="1"/>
  <c r="AB43"/>
  <c r="AC43" s="1"/>
  <c r="AW14"/>
  <c r="AX14" s="1"/>
  <c r="AP26"/>
  <c r="AQ26" s="1"/>
  <c r="BR10"/>
  <c r="BS10" s="1"/>
  <c r="BD36"/>
  <c r="BE36" s="1"/>
  <c r="BK51"/>
  <c r="BL51" s="1"/>
  <c r="CT46"/>
  <c r="CU46" s="1"/>
  <c r="CF45"/>
  <c r="CG45" s="1"/>
  <c r="BR25"/>
  <c r="BS25" s="1"/>
  <c r="CM50"/>
  <c r="CN50" s="1"/>
  <c r="CF25"/>
  <c r="CG25" s="1"/>
  <c r="N50"/>
  <c r="O50" s="1"/>
  <c r="CF48"/>
  <c r="CG48" s="1"/>
  <c r="AB51"/>
  <c r="AC51" s="1"/>
  <c r="N46"/>
  <c r="O46" s="1"/>
  <c r="AW50"/>
  <c r="AX50" s="1"/>
  <c r="BR46"/>
  <c r="BS46" s="1"/>
  <c r="CM7"/>
  <c r="CN7" s="1"/>
  <c r="AI30"/>
  <c r="AJ30" s="1"/>
  <c r="CT35"/>
  <c r="CU35" s="1"/>
  <c r="CT39"/>
  <c r="CU39" s="1"/>
  <c r="BD25"/>
  <c r="BE25" s="1"/>
  <c r="AB41"/>
  <c r="AC41" s="1"/>
  <c r="N28"/>
  <c r="O28" s="1"/>
  <c r="AW11"/>
  <c r="AX11" s="1"/>
  <c r="AB30"/>
  <c r="AC30" s="1"/>
  <c r="BD50"/>
  <c r="BE50" s="1"/>
  <c r="BK36"/>
  <c r="BL36" s="1"/>
  <c r="U36"/>
  <c r="V36" s="1"/>
  <c r="BR48"/>
  <c r="BS48" s="1"/>
  <c r="CF26"/>
  <c r="CG26" s="1"/>
  <c r="U37"/>
  <c r="V37" s="1"/>
  <c r="AI33"/>
  <c r="AJ33" s="1"/>
  <c r="BR16"/>
  <c r="BS16" s="1"/>
  <c r="AI43"/>
  <c r="AJ43" s="1"/>
  <c r="AI49"/>
  <c r="AJ49" s="1"/>
  <c r="AP53"/>
  <c r="BD37"/>
  <c r="BE37" s="1"/>
  <c r="CF44"/>
  <c r="CG44" s="1"/>
  <c r="AP36"/>
  <c r="AQ36" s="1"/>
  <c r="CM19"/>
  <c r="CN19" s="1"/>
  <c r="AB34"/>
  <c r="AC34" s="1"/>
  <c r="BY44"/>
  <c r="BZ44" s="1"/>
  <c r="AB26"/>
  <c r="AC26" s="1"/>
  <c r="AP25"/>
  <c r="AQ25" s="1"/>
  <c r="N33"/>
  <c r="O33" s="1"/>
  <c r="CF42"/>
  <c r="CG42" s="1"/>
  <c r="G23"/>
  <c r="H23" s="1"/>
  <c r="AI52"/>
  <c r="AJ52" s="1"/>
  <c r="CT37"/>
  <c r="CU37" s="1"/>
  <c r="BK28"/>
  <c r="BL28" s="1"/>
  <c r="CF4"/>
  <c r="CG4" s="1"/>
  <c r="CF38"/>
  <c r="CG38" s="1"/>
  <c r="BK42"/>
  <c r="BL42" s="1"/>
  <c r="AP34"/>
  <c r="AQ34" s="1"/>
  <c r="N27"/>
  <c r="O27" s="1"/>
  <c r="U7"/>
  <c r="V7" s="1"/>
  <c r="AP43"/>
  <c r="AQ43" s="1"/>
  <c r="AI40"/>
  <c r="AJ40" s="1"/>
  <c r="CT47"/>
  <c r="CU47" s="1"/>
  <c r="BK50"/>
  <c r="BL50" s="1"/>
  <c r="U39"/>
  <c r="V39" s="1"/>
  <c r="U10"/>
  <c r="V10" s="1"/>
  <c r="CM37"/>
  <c r="CN37" s="1"/>
  <c r="G45"/>
  <c r="H45" s="1"/>
  <c r="U53"/>
  <c r="CF22"/>
  <c r="CG22" s="1"/>
  <c r="AW43"/>
  <c r="AX43" s="1"/>
  <c r="U4"/>
  <c r="V4" s="1"/>
  <c r="G31"/>
  <c r="H31" s="1"/>
  <c r="BD34"/>
  <c r="BE34" s="1"/>
  <c r="BD47"/>
  <c r="BE47" s="1"/>
  <c r="AB39"/>
  <c r="AC39" s="1"/>
  <c r="U17"/>
  <c r="V17" s="1"/>
  <c r="BK27"/>
  <c r="BL27" s="1"/>
  <c r="AI48"/>
  <c r="AJ48" s="1"/>
  <c r="N24"/>
  <c r="O24" s="1"/>
  <c r="AB52"/>
  <c r="AC52" s="1"/>
  <c r="BD32"/>
  <c r="BE32" s="1"/>
  <c r="CM9"/>
  <c r="CN9" s="1"/>
  <c r="AW45"/>
  <c r="AX45" s="1"/>
  <c r="CT27"/>
  <c r="CU27" s="1"/>
  <c r="CM16"/>
  <c r="CN16" s="1"/>
  <c r="BR17"/>
  <c r="BS17" s="1"/>
  <c r="CT16"/>
  <c r="CU16" s="1"/>
  <c r="BY42"/>
  <c r="BZ42" s="1"/>
  <c r="AI32"/>
  <c r="AJ32" s="1"/>
  <c r="AW7"/>
  <c r="AX7" s="1"/>
  <c r="U14"/>
  <c r="V14" s="1"/>
  <c r="AI25"/>
  <c r="AJ25" s="1"/>
  <c r="G10"/>
  <c r="H10" s="1"/>
  <c r="U47"/>
  <c r="V47" s="1"/>
  <c r="CF33"/>
  <c r="CG33" s="1"/>
  <c r="N26"/>
  <c r="O26" s="1"/>
  <c r="CT41"/>
  <c r="CU41" s="1"/>
  <c r="G26"/>
  <c r="H26" s="1"/>
  <c r="CF27"/>
  <c r="CG27" s="1"/>
  <c r="BY43"/>
  <c r="BZ43" s="1"/>
  <c r="AW27"/>
  <c r="AX27" s="1"/>
  <c r="CF30"/>
  <c r="CG30" s="1"/>
  <c r="AW37"/>
  <c r="AX37" s="1"/>
  <c r="BY25"/>
  <c r="BZ25" s="1"/>
  <c r="CT6"/>
  <c r="CU6" s="1"/>
  <c r="BR45"/>
  <c r="BS45" s="1"/>
  <c r="AB27"/>
  <c r="AC27" s="1"/>
  <c r="G49"/>
  <c r="H49" s="1"/>
  <c r="AI34"/>
  <c r="AJ34" s="1"/>
  <c r="CF10"/>
  <c r="CG10" s="1"/>
  <c r="AW53"/>
  <c r="G21"/>
  <c r="H21" s="1"/>
  <c r="BR21"/>
  <c r="BS21" s="1"/>
  <c r="AB47"/>
  <c r="AC47" s="1"/>
  <c r="AW13"/>
  <c r="AX13" s="1"/>
  <c r="CM22"/>
  <c r="CN22" s="1"/>
  <c r="BY40"/>
  <c r="BZ40" s="1"/>
  <c r="CM14"/>
  <c r="CN14" s="1"/>
  <c r="CF6"/>
  <c r="CG6" s="1"/>
  <c r="AP51"/>
  <c r="AQ51" s="1"/>
  <c r="G37"/>
  <c r="H37" s="1"/>
  <c r="N47"/>
  <c r="O47" s="1"/>
  <c r="BR42"/>
  <c r="BS42" s="1"/>
  <c r="BY32"/>
  <c r="BZ32" s="1"/>
  <c r="U15"/>
  <c r="V15" s="1"/>
  <c r="AW32"/>
  <c r="AX32" s="1"/>
  <c r="BY47"/>
  <c r="BZ47" s="1"/>
  <c r="AP39"/>
  <c r="AQ39" s="1"/>
  <c r="BK41"/>
  <c r="BL41" s="1"/>
  <c r="CM11"/>
  <c r="CN11" s="1"/>
  <c r="U9"/>
  <c r="V9" s="1"/>
  <c r="AW16"/>
  <c r="AX16" s="1"/>
  <c r="CT17"/>
  <c r="CU17" s="1"/>
  <c r="AB37"/>
  <c r="AC37" s="1"/>
  <c r="CF40"/>
  <c r="CG40" s="1"/>
  <c r="BK46"/>
  <c r="BL46" s="1"/>
  <c r="AB38"/>
  <c r="AC38" s="1"/>
  <c r="BR7"/>
  <c r="BS7" s="1"/>
  <c r="U24"/>
  <c r="V24" s="1"/>
  <c r="CT20"/>
  <c r="CU20" s="1"/>
  <c r="AW46"/>
  <c r="AX46" s="1"/>
  <c r="G30"/>
  <c r="H30" s="1"/>
  <c r="N35"/>
  <c r="O35" s="1"/>
  <c r="G13"/>
  <c r="H13" s="1"/>
  <c r="AB45"/>
  <c r="AC45" s="1"/>
  <c r="AI53"/>
  <c r="G43"/>
  <c r="H43" s="1"/>
  <c r="U16"/>
  <c r="V16" s="1"/>
  <c r="BY28"/>
  <c r="BZ28" s="1"/>
  <c r="AP40"/>
  <c r="AQ40" s="1"/>
  <c r="AI42"/>
  <c r="AJ42" s="1"/>
  <c r="AW19"/>
  <c r="AX19" s="1"/>
  <c r="BD27"/>
  <c r="BE27" s="1"/>
  <c r="BK40"/>
  <c r="BL40" s="1"/>
  <c r="AW31"/>
  <c r="AX31" s="1"/>
  <c r="AW5"/>
  <c r="AX5" s="1"/>
  <c r="BK38"/>
  <c r="BL38" s="1"/>
  <c r="N31"/>
  <c r="O31" s="1"/>
  <c r="CF23"/>
  <c r="CG23" s="1"/>
  <c r="BY45"/>
  <c r="BZ45" s="1"/>
  <c r="CF8"/>
  <c r="CG8" s="1"/>
  <c r="BD26"/>
  <c r="BE26" s="1"/>
  <c r="BR28"/>
  <c r="BS28" s="1"/>
  <c r="BR27"/>
  <c r="BS27" s="1"/>
  <c r="CF9"/>
  <c r="CG9" s="1"/>
  <c r="BK37"/>
  <c r="BL37" s="1"/>
  <c r="AP50"/>
  <c r="AQ50" s="1"/>
  <c r="AB48"/>
  <c r="AC48" s="1"/>
  <c r="AB44"/>
  <c r="AC44" s="1"/>
  <c r="CM34"/>
  <c r="CN34" s="1"/>
  <c r="CT36"/>
  <c r="CU36" s="1"/>
  <c r="CM5"/>
  <c r="CN5" s="1"/>
  <c r="AP47"/>
  <c r="AQ47" s="1"/>
  <c r="BK49"/>
  <c r="BL49" s="1"/>
  <c r="BD42"/>
  <c r="BE42" s="1"/>
  <c r="AB49"/>
  <c r="AC49" s="1"/>
  <c r="CT48"/>
  <c r="CU48" s="1"/>
  <c r="AW49"/>
  <c r="AX49" s="1"/>
  <c r="CT8"/>
  <c r="CU8" s="1"/>
  <c r="BY29"/>
  <c r="BZ29" s="1"/>
  <c r="CM18"/>
  <c r="CN18" s="1"/>
  <c r="AW25"/>
  <c r="AX25" s="1"/>
  <c r="BY31"/>
  <c r="BZ31" s="1"/>
  <c r="AB24"/>
  <c r="AC24" s="1"/>
  <c r="N44"/>
  <c r="O44" s="1"/>
  <c r="CT22"/>
  <c r="CU22" s="1"/>
  <c r="CF28"/>
  <c r="CG28" s="1"/>
  <c r="U12"/>
  <c r="V12" s="1"/>
  <c r="CM53"/>
  <c r="N30"/>
  <c r="O30" s="1"/>
  <c r="AI46"/>
  <c r="AJ46" s="1"/>
  <c r="U51"/>
  <c r="V51" s="1"/>
  <c r="U34"/>
  <c r="V34" s="1"/>
  <c r="AB25"/>
  <c r="AC25" s="1"/>
  <c r="BR4"/>
  <c r="BS4" s="1"/>
  <c r="U52"/>
  <c r="V52" s="1"/>
  <c r="U26"/>
  <c r="V26" s="1"/>
  <c r="CT18"/>
  <c r="CU18" s="1"/>
  <c r="BR15"/>
  <c r="BS15" s="1"/>
  <c r="CT5"/>
  <c r="CU5" s="1"/>
  <c r="CM6"/>
  <c r="CN6" s="1"/>
  <c r="CT31"/>
  <c r="CU31" s="1"/>
  <c r="CF53"/>
  <c r="AP46"/>
  <c r="AQ46" s="1"/>
  <c r="U35"/>
  <c r="V35" s="1"/>
  <c r="U27"/>
  <c r="V27" s="1"/>
  <c r="CM32"/>
  <c r="CN32" s="1"/>
  <c r="BK45"/>
  <c r="BL45" s="1"/>
  <c r="BR39"/>
  <c r="BS39" s="1"/>
  <c r="CT33"/>
  <c r="CU33" s="1"/>
  <c r="BY26"/>
  <c r="BZ26" s="1"/>
  <c r="CT52"/>
  <c r="CU52" s="1"/>
  <c r="N39"/>
  <c r="O39" s="1"/>
  <c r="CM40"/>
  <c r="CN40" s="1"/>
  <c r="CF18"/>
  <c r="CG18" s="1"/>
  <c r="AW9"/>
  <c r="AX9" s="1"/>
  <c r="AP30"/>
  <c r="AQ30" s="1"/>
  <c r="BD51"/>
  <c r="BE51" s="1"/>
  <c r="BY37"/>
  <c r="BZ37" s="1"/>
  <c r="AW21"/>
  <c r="AX21" s="1"/>
  <c r="AW18"/>
  <c r="AX18" s="1"/>
  <c r="G4"/>
  <c r="H4" s="1"/>
  <c r="U25"/>
  <c r="V25" s="1"/>
  <c r="N43"/>
  <c r="O43" s="1"/>
  <c r="BD29"/>
  <c r="BE29" s="1"/>
  <c r="CM41"/>
  <c r="CN41" s="1"/>
  <c r="BR5"/>
  <c r="BS5" s="1"/>
  <c r="BK53"/>
  <c r="CF46"/>
  <c r="CG46" s="1"/>
  <c r="CT45"/>
  <c r="CU45" s="1"/>
  <c r="BR19"/>
  <c r="BS19" s="1"/>
  <c r="AP27"/>
  <c r="AQ27" s="1"/>
  <c r="CT53"/>
  <c r="BD41"/>
  <c r="BE41" s="1"/>
  <c r="CT44"/>
  <c r="CU44" s="1"/>
  <c r="CF20"/>
  <c r="CG20" s="1"/>
  <c r="N36"/>
  <c r="O36" s="1"/>
  <c r="BD38"/>
  <c r="BE38" s="1"/>
  <c r="BK48"/>
  <c r="BL48" s="1"/>
  <c r="N29"/>
  <c r="O29" s="1"/>
  <c r="N42"/>
  <c r="O42" s="1"/>
  <c r="AW29"/>
  <c r="AX29" s="1"/>
  <c r="BK34"/>
  <c r="BL34" s="1"/>
  <c r="N41"/>
  <c r="O41" s="1"/>
  <c r="G25"/>
  <c r="H25" s="1"/>
  <c r="G18"/>
  <c r="H18" s="1"/>
  <c r="U21"/>
  <c r="V21" s="1"/>
  <c r="BR26"/>
  <c r="BS26" s="1"/>
  <c r="CM31"/>
  <c r="CN31" s="1"/>
  <c r="AB42"/>
  <c r="AC42" s="1"/>
  <c r="U31"/>
  <c r="V31" s="1"/>
  <c r="CF52"/>
  <c r="CG52" s="1"/>
  <c r="AB46"/>
  <c r="AC46" s="1"/>
  <c r="BD49"/>
  <c r="BE49" s="1"/>
  <c r="BD53"/>
  <c r="G52"/>
  <c r="H52" s="1"/>
  <c r="U49"/>
  <c r="V49" s="1"/>
  <c r="BR41"/>
  <c r="BS41" s="1"/>
  <c r="U40"/>
  <c r="V40" s="1"/>
  <c r="CM49"/>
  <c r="CN49" s="1"/>
  <c r="U50"/>
  <c r="V50" s="1"/>
  <c r="CF5"/>
  <c r="CG5" s="1"/>
  <c r="CM46"/>
  <c r="CN46" s="1"/>
  <c r="BD48"/>
  <c r="BE48" s="1"/>
  <c r="CT38"/>
  <c r="CU38" s="1"/>
  <c r="AW36"/>
  <c r="AX36" s="1"/>
  <c r="BD43"/>
  <c r="BE43" s="1"/>
  <c r="CT23"/>
  <c r="CU23" s="1"/>
  <c r="BY51"/>
  <c r="BZ51" s="1"/>
  <c r="CT15"/>
  <c r="CU15" s="1"/>
  <c r="BY39"/>
  <c r="BZ39" s="1"/>
  <c r="AB29"/>
  <c r="AC29" s="1"/>
  <c r="CF7"/>
  <c r="CG7" s="1"/>
  <c r="G6"/>
  <c r="H6" s="1"/>
  <c r="CF43"/>
  <c r="CG43" s="1"/>
  <c r="BD35"/>
  <c r="BE35" s="1"/>
  <c r="BY34"/>
  <c r="BZ34" s="1"/>
  <c r="BR20"/>
  <c r="BS20" s="1"/>
  <c r="G53"/>
  <c r="H53" s="1"/>
  <c r="AI50"/>
  <c r="AJ50" s="1"/>
  <c r="AW42"/>
  <c r="AX42" s="1"/>
  <c r="CT11"/>
  <c r="CU11" s="1"/>
  <c r="G20"/>
  <c r="H20" s="1"/>
  <c r="AI47"/>
  <c r="AJ47" s="1"/>
  <c r="CM44"/>
  <c r="CN44" s="1"/>
  <c r="BD24"/>
  <c r="BE24" s="1"/>
  <c r="AW4"/>
  <c r="AX4" s="1"/>
  <c r="CF47"/>
  <c r="CG47" s="1"/>
  <c r="CF51"/>
  <c r="CG51" s="1"/>
  <c r="BR53"/>
  <c r="CF36"/>
  <c r="CG36" s="1"/>
  <c r="BR38"/>
  <c r="BS38" s="1"/>
  <c r="G35"/>
  <c r="H35" s="1"/>
  <c r="U20"/>
  <c r="V20" s="1"/>
  <c r="G28"/>
  <c r="H28" s="1"/>
  <c r="CF35"/>
  <c r="CG35" s="1"/>
  <c r="AI36"/>
  <c r="AJ36" s="1"/>
  <c r="U11"/>
  <c r="V11" s="1"/>
  <c r="CM36"/>
  <c r="CN36" s="1"/>
  <c r="BR37"/>
  <c r="BS37" s="1"/>
  <c r="U41"/>
  <c r="V41" s="1"/>
  <c r="CM25"/>
  <c r="CN25" s="1"/>
  <c r="U28"/>
  <c r="V28" s="1"/>
  <c r="BY33"/>
  <c r="BZ33" s="1"/>
  <c r="AI44"/>
  <c r="AJ44" s="1"/>
  <c r="CT42"/>
  <c r="CU42" s="1"/>
  <c r="BR14"/>
  <c r="BS14" s="1"/>
  <c r="U18"/>
  <c r="V18" s="1"/>
  <c r="CT29"/>
  <c r="CU29" s="1"/>
  <c r="BY48"/>
  <c r="BZ48" s="1"/>
  <c r="AW40"/>
  <c r="AX40" s="1"/>
  <c r="AW6"/>
  <c r="AX6" s="1"/>
  <c r="N37"/>
  <c r="O37" s="1"/>
  <c r="BK29"/>
  <c r="BL29" s="1"/>
  <c r="BK30"/>
  <c r="BL30" s="1"/>
  <c r="CF14"/>
  <c r="CG14" s="1"/>
  <c r="N51"/>
  <c r="O51" s="1"/>
  <c r="CF31"/>
  <c r="CG31" s="1"/>
  <c r="CF29"/>
  <c r="CG29" s="1"/>
  <c r="BK44"/>
  <c r="BL44" s="1"/>
  <c r="BR6"/>
  <c r="BS6" s="1"/>
  <c r="CM27"/>
  <c r="CN27" s="1"/>
  <c r="BK47"/>
  <c r="BL47" s="1"/>
  <c r="BD44"/>
  <c r="BE44" s="1"/>
  <c r="CF19"/>
  <c r="CG19" s="1"/>
  <c r="CM8"/>
  <c r="CN8" s="1"/>
  <c r="AW26"/>
  <c r="AX26" s="1"/>
  <c r="AP37"/>
  <c r="AQ37" s="1"/>
  <c r="G32"/>
  <c r="H32" s="1"/>
  <c r="AP31"/>
  <c r="AQ31" s="1"/>
  <c r="AI35"/>
  <c r="AJ35" s="1"/>
  <c r="BR50"/>
  <c r="BS50" s="1"/>
  <c r="CF37"/>
  <c r="CG37" s="1"/>
  <c r="G22"/>
  <c r="H22" s="1"/>
  <c r="U6"/>
  <c r="V6" s="1"/>
  <c r="CM15"/>
  <c r="CN15" s="1"/>
  <c r="CM52"/>
  <c r="CN52" s="1"/>
  <c r="U30"/>
  <c r="V30" s="1"/>
  <c r="CT19"/>
  <c r="CU19" s="1"/>
  <c r="G15"/>
  <c r="H15" s="1"/>
  <c r="CM23"/>
  <c r="CN23" s="1"/>
  <c r="AP33"/>
  <c r="AQ33" s="1"/>
  <c r="BR44"/>
  <c r="BS44" s="1"/>
  <c r="G7"/>
  <c r="H7" s="1"/>
  <c r="CF50"/>
  <c r="CG50" s="1"/>
  <c r="CF34"/>
  <c r="CG34" s="1"/>
  <c r="CM51"/>
  <c r="CN51" s="1"/>
  <c r="CT34"/>
  <c r="CU34" s="1"/>
  <c r="AI27"/>
  <c r="AJ27" s="1"/>
  <c r="BD31"/>
  <c r="BE31" s="1"/>
  <c r="CT25"/>
  <c r="CU25" s="1"/>
  <c r="AP41"/>
  <c r="AQ41" s="1"/>
  <c r="AW20"/>
  <c r="AX20" s="1"/>
  <c r="AP38"/>
  <c r="AQ38" s="1"/>
  <c r="BR34"/>
  <c r="BS34" s="1"/>
  <c r="AW12"/>
  <c r="AX12" s="1"/>
  <c r="AP42"/>
  <c r="AQ42" s="1"/>
  <c r="BR12"/>
  <c r="BS12" s="1"/>
  <c r="U19"/>
  <c r="V19" s="1"/>
  <c r="G36"/>
  <c r="H36" s="1"/>
  <c r="N45"/>
  <c r="O45" s="1"/>
  <c r="U38"/>
  <c r="V38" s="1"/>
  <c r="G8"/>
  <c r="H8" s="1"/>
  <c r="U45"/>
  <c r="V45" s="1"/>
  <c r="BY53"/>
  <c r="AW48"/>
  <c r="AX48" s="1"/>
  <c r="BR52"/>
  <c r="BS52" s="1"/>
  <c r="G44"/>
  <c r="H44" s="1"/>
  <c r="CM10"/>
  <c r="CN10" s="1"/>
  <c r="G11"/>
  <c r="H11" s="1"/>
  <c r="U29"/>
  <c r="V29" s="1"/>
  <c r="AI31"/>
  <c r="AJ31" s="1"/>
  <c r="AI39"/>
  <c r="AJ39" s="1"/>
  <c r="CF16"/>
  <c r="CG16" s="1"/>
  <c r="N34"/>
  <c r="O34" s="1"/>
  <c r="AI28"/>
  <c r="AJ28" s="1"/>
  <c r="AP52"/>
  <c r="AQ52" s="1"/>
  <c r="BR9"/>
  <c r="BS9" s="1"/>
  <c r="AW22"/>
  <c r="AX22" s="1"/>
  <c r="G16"/>
  <c r="H16" s="1"/>
  <c r="BD39"/>
  <c r="BE39" s="1"/>
  <c r="BY38"/>
  <c r="BZ38" s="1"/>
  <c r="BY36"/>
  <c r="BZ36" s="1"/>
  <c r="AW10"/>
  <c r="AX10" s="1"/>
  <c r="AW15"/>
  <c r="AX15" s="1"/>
  <c r="CF17"/>
  <c r="CG17" s="1"/>
  <c r="CM35"/>
  <c r="CN35" s="1"/>
  <c r="BR47"/>
  <c r="BS47" s="1"/>
  <c r="CM28"/>
  <c r="CN28" s="1"/>
  <c r="BR30"/>
  <c r="BS30" s="1"/>
  <c r="BK31"/>
  <c r="BL31" s="1"/>
  <c r="AW39"/>
  <c r="AX39" s="1"/>
  <c r="BK32"/>
  <c r="BL32" s="1"/>
  <c r="CT28"/>
  <c r="CU28" s="1"/>
  <c r="CT49"/>
  <c r="CU49" s="1"/>
  <c r="CM13"/>
  <c r="CN13" s="1"/>
  <c r="AP28"/>
  <c r="AQ28" s="1"/>
  <c r="G24"/>
  <c r="H24" s="1"/>
  <c r="CM12"/>
  <c r="CN12" s="1"/>
  <c r="AB32"/>
  <c r="AC32" s="1"/>
  <c r="BR22"/>
  <c r="BS22" s="1"/>
  <c r="BR24"/>
  <c r="BS24" s="1"/>
  <c r="G47"/>
  <c r="H47" s="1"/>
  <c r="BY30"/>
  <c r="BZ30" s="1"/>
  <c r="BD33"/>
  <c r="BE33" s="1"/>
  <c r="CT30"/>
  <c r="CU30" s="1"/>
  <c r="CM39"/>
  <c r="CN39" s="1"/>
  <c r="AP24"/>
  <c r="AQ24" s="1"/>
  <c r="BR32"/>
  <c r="BS32" s="1"/>
  <c r="BD52"/>
  <c r="BE52" s="1"/>
  <c r="CT43"/>
  <c r="CU43" s="1"/>
  <c r="AW8"/>
  <c r="AX8" s="1"/>
  <c r="CM24"/>
  <c r="CN24" s="1"/>
  <c r="CT12"/>
  <c r="CU12" s="1"/>
  <c r="BR31"/>
  <c r="BS31" s="1"/>
  <c r="CT10"/>
  <c r="CU10" s="1"/>
  <c r="U22"/>
  <c r="V22" s="1"/>
  <c r="N40"/>
  <c r="O40" s="1"/>
  <c r="CF39"/>
  <c r="CG39" s="1"/>
  <c r="CF15"/>
  <c r="CG15" s="1"/>
  <c r="AP32"/>
  <c r="AQ32" s="1"/>
  <c r="AI29"/>
  <c r="AJ29" s="1"/>
  <c r="CT32"/>
  <c r="CU32" s="1"/>
  <c r="CT40"/>
  <c r="CU40" s="1"/>
  <c r="CF11"/>
  <c r="CG11" s="1"/>
  <c r="BR23"/>
  <c r="BS23" s="1"/>
  <c r="AW44"/>
  <c r="AX44" s="1"/>
  <c r="AW33"/>
  <c r="AX33" s="1"/>
  <c r="BR8"/>
  <c r="BS8" s="1"/>
  <c r="G51"/>
  <c r="H51" s="1"/>
  <c r="BR13"/>
  <c r="BS13" s="1"/>
  <c r="CF49"/>
  <c r="CG49" s="1"/>
  <c r="CF21"/>
  <c r="CG21" s="1"/>
  <c r="G41"/>
  <c r="H41" s="1"/>
  <c r="AW38"/>
  <c r="AX38" s="1"/>
  <c r="G12"/>
  <c r="H12" s="1"/>
  <c r="BD45"/>
  <c r="BE45" s="1"/>
  <c r="N52"/>
  <c r="O52" s="1"/>
  <c r="G40"/>
  <c r="H40" s="1"/>
  <c r="G33"/>
  <c r="H33" s="1"/>
  <c r="G42"/>
  <c r="H42" s="1"/>
  <c r="AB28"/>
  <c r="AC28" s="1"/>
  <c r="G14"/>
  <c r="H14" s="1"/>
  <c r="BR11"/>
  <c r="BS11" s="1"/>
  <c r="N49"/>
  <c r="O49" s="1"/>
  <c r="AW23"/>
  <c r="AX23" s="1"/>
  <c r="BR43"/>
  <c r="BS43" s="1"/>
  <c r="AW35"/>
  <c r="AX35" s="1"/>
  <c r="U23"/>
  <c r="V23" s="1"/>
  <c r="BR33"/>
  <c r="BS33" s="1"/>
  <c r="BR29"/>
  <c r="BS29" s="1"/>
  <c r="AW41"/>
  <c r="AX41" s="1"/>
  <c r="CM43"/>
  <c r="CN43" s="1"/>
  <c r="AB53"/>
  <c r="AI24"/>
  <c r="AJ24" s="1"/>
  <c r="G5"/>
  <c r="H5" s="1"/>
  <c r="AB35"/>
  <c r="AC35" s="1"/>
  <c r="CM21"/>
  <c r="CN21" s="1"/>
  <c r="U43"/>
  <c r="V43" s="1"/>
  <c r="BY24"/>
  <c r="BZ24" s="1"/>
  <c r="U32"/>
  <c r="V32" s="1"/>
  <c r="BY27"/>
  <c r="BZ27" s="1"/>
  <c r="AW52"/>
  <c r="AX52" s="1"/>
  <c r="U33"/>
  <c r="V33" s="1"/>
  <c r="G27"/>
  <c r="H27" s="1"/>
  <c r="BR51"/>
  <c r="BS51" s="1"/>
  <c r="CF24"/>
  <c r="CG24" s="1"/>
  <c r="G19"/>
  <c r="H19" s="1"/>
  <c r="BK25"/>
  <c r="BL25" s="1"/>
  <c r="AW47"/>
  <c r="AX47" s="1"/>
  <c r="BK26"/>
  <c r="BL26" s="1"/>
  <c r="N38"/>
  <c r="O38" s="1"/>
  <c r="CF41"/>
  <c r="CG41" s="1"/>
  <c r="BD28"/>
  <c r="BE28" s="1"/>
  <c r="U5"/>
  <c r="V5" s="1"/>
  <c r="BD30"/>
  <c r="BE30" s="1"/>
  <c r="U46"/>
  <c r="V46" s="1"/>
  <c r="CT26"/>
  <c r="CU26" s="1"/>
  <c r="CF32"/>
  <c r="CG32" s="1"/>
  <c r="BY49"/>
  <c r="BZ49" s="1"/>
  <c r="BK35"/>
  <c r="BL35" s="1"/>
  <c r="CM38"/>
  <c r="CN38" s="1"/>
  <c r="BY46"/>
  <c r="BZ46" s="1"/>
  <c r="AW28"/>
  <c r="AX28" s="1"/>
  <c r="BR49"/>
  <c r="BS49" s="1"/>
  <c r="CM26"/>
  <c r="CN26" s="1"/>
  <c r="CF13"/>
  <c r="CG13" s="1"/>
  <c r="CM33"/>
  <c r="CN33" s="1"/>
  <c r="AB36"/>
  <c r="AC36" s="1"/>
  <c r="CM20"/>
  <c r="CN20" s="1"/>
  <c r="N48"/>
  <c r="O48" s="1"/>
  <c r="BK33"/>
  <c r="BL33" s="1"/>
  <c r="BY41"/>
  <c r="BZ41" s="1"/>
  <c r="AP44"/>
  <c r="AQ44" s="1"/>
  <c r="CF12"/>
  <c r="CG12" s="1"/>
  <c r="CT14"/>
  <c r="CU14" s="1"/>
  <c r="BK43"/>
  <c r="BL43" s="1"/>
  <c r="CM42"/>
  <c r="CN42" s="1"/>
  <c r="G50"/>
  <c r="H50" s="1"/>
  <c r="CM17"/>
  <c r="CN17" s="1"/>
  <c r="BK52"/>
  <c r="BL52" s="1"/>
  <c r="AI51"/>
  <c r="AJ51" s="1"/>
  <c r="G29"/>
  <c r="H29" s="1"/>
  <c r="G9"/>
  <c r="H9" s="1"/>
  <c r="CT13"/>
  <c r="CU13" s="1"/>
  <c r="U48"/>
  <c r="V48" s="1"/>
  <c r="AB40"/>
  <c r="AC40" s="1"/>
  <c r="BR35"/>
  <c r="BS35" s="1"/>
  <c r="AP35"/>
  <c r="AQ35" s="1"/>
  <c r="AB31"/>
  <c r="AC31" s="1"/>
  <c r="G34"/>
  <c r="H34" s="1"/>
  <c r="AI45"/>
  <c r="AJ45" s="1"/>
  <c r="AB33"/>
  <c r="AC33" s="1"/>
  <c r="G17"/>
  <c r="H17" s="1"/>
  <c r="AP49"/>
  <c r="AQ49" s="1"/>
  <c r="AI41"/>
  <c r="AJ41" s="1"/>
  <c r="CT50"/>
  <c r="CU50" s="1"/>
  <c r="CT9"/>
  <c r="CU9" s="1"/>
  <c r="BD40"/>
  <c r="BE40" s="1"/>
  <c r="BR18"/>
  <c r="BS18" s="1"/>
  <c r="CM29"/>
  <c r="CN29" s="1"/>
  <c r="AB50"/>
  <c r="AC50" s="1"/>
  <c r="N25"/>
  <c r="O25" s="1"/>
  <c r="CM45"/>
  <c r="CN45" s="1"/>
  <c r="AW30"/>
  <c r="AX30" s="1"/>
  <c r="AI38"/>
  <c r="AJ38" s="1"/>
  <c r="G38"/>
  <c r="H38" s="1"/>
  <c r="AW51"/>
  <c r="AX51" s="1"/>
  <c r="AW34"/>
  <c r="AX34" s="1"/>
  <c r="BY35"/>
  <c r="BZ35" s="1"/>
  <c r="AW24"/>
  <c r="AX24" s="1"/>
  <c r="G39"/>
  <c r="H39" s="1"/>
  <c r="AZ51" i="8"/>
  <c r="L31" i="221" s="1"/>
  <c r="AZ47" i="8" l="1"/>
  <c r="L27" i="221" s="1"/>
  <c r="L26"/>
  <c r="AL38" i="183"/>
  <c r="AL38" i="181"/>
  <c r="AL38" i="12"/>
  <c r="AL38" i="182"/>
  <c r="DF9" i="13"/>
  <c r="DF9" i="12"/>
  <c r="V48" i="13"/>
  <c r="V48" i="183"/>
  <c r="V48" i="181"/>
  <c r="V48" i="182"/>
  <c r="V48" i="12"/>
  <c r="D28" i="200" s="1"/>
  <c r="CX42" i="181"/>
  <c r="CX42" i="182"/>
  <c r="CX42" i="12"/>
  <c r="N22" i="200" s="1"/>
  <c r="CX42" i="183"/>
  <c r="CX42" i="13"/>
  <c r="CX20" i="12"/>
  <c r="CX20" i="13"/>
  <c r="CX38" i="12"/>
  <c r="N18" i="200" s="1"/>
  <c r="CX38" i="183"/>
  <c r="CX38" i="13"/>
  <c r="CX38" i="182"/>
  <c r="CX38" i="181"/>
  <c r="BB47"/>
  <c r="BB47" i="12"/>
  <c r="H27" i="200" s="1"/>
  <c r="BB47" i="182"/>
  <c r="BB47" i="183"/>
  <c r="BB47" i="13"/>
  <c r="CH27" i="182"/>
  <c r="CH27" i="183"/>
  <c r="CH27" i="181"/>
  <c r="CH27" i="12"/>
  <c r="AC53" i="5"/>
  <c r="AB58"/>
  <c r="BB23" i="12"/>
  <c r="BB23" i="13"/>
  <c r="N52" i="183"/>
  <c r="N52" i="181"/>
  <c r="N52" i="12"/>
  <c r="N52" i="182"/>
  <c r="F51" i="181"/>
  <c r="F51" i="182"/>
  <c r="F51" i="13"/>
  <c r="F51" i="183"/>
  <c r="F51" i="12"/>
  <c r="B31" i="200" s="1"/>
  <c r="N40" i="12"/>
  <c r="N40" i="183"/>
  <c r="N40" i="182"/>
  <c r="N40" i="181"/>
  <c r="BJ52" i="182"/>
  <c r="BJ52" i="181"/>
  <c r="BJ52" i="183"/>
  <c r="BJ52" i="12"/>
  <c r="BZ24" i="13"/>
  <c r="BZ24" i="182"/>
  <c r="BZ24" i="181"/>
  <c r="BZ24" i="12"/>
  <c r="K4" i="200" s="1"/>
  <c r="BZ24" i="183"/>
  <c r="DF28" i="181"/>
  <c r="DF28" i="183"/>
  <c r="DF28" i="12"/>
  <c r="O8" i="200" s="1"/>
  <c r="DF28" i="13"/>
  <c r="DF28" i="182"/>
  <c r="CP17" i="13"/>
  <c r="CP17" i="12"/>
  <c r="BZ9"/>
  <c r="CB9" s="1"/>
  <c r="BZ9" i="13"/>
  <c r="CB9" s="1"/>
  <c r="BB48" i="183"/>
  <c r="BB48" i="181"/>
  <c r="BB48" i="12"/>
  <c r="H28" i="200" s="1"/>
  <c r="BB48" i="13"/>
  <c r="BB48" i="182"/>
  <c r="BZ12" i="13"/>
  <c r="CB12" s="1"/>
  <c r="BZ12" i="12"/>
  <c r="CB12" s="1"/>
  <c r="CP34" i="183"/>
  <c r="CP34" i="12"/>
  <c r="M14" i="200" s="1"/>
  <c r="CP34" i="181"/>
  <c r="CP34" i="13"/>
  <c r="CP34" i="182"/>
  <c r="V30" i="12"/>
  <c r="D10" i="200" s="1"/>
  <c r="V30" i="182"/>
  <c r="V30" i="181"/>
  <c r="V30" i="13"/>
  <c r="V30" i="183"/>
  <c r="AT31" i="182"/>
  <c r="AT31" i="183"/>
  <c r="AT31" i="181"/>
  <c r="AT31" i="12"/>
  <c r="CX27"/>
  <c r="N7" i="200" s="1"/>
  <c r="CX27" i="182"/>
  <c r="CX27" i="183"/>
  <c r="CX27" i="13"/>
  <c r="CX27" i="181"/>
  <c r="BR29" i="183"/>
  <c r="BR29" i="12"/>
  <c r="BR29" i="181"/>
  <c r="BR29" i="182"/>
  <c r="DF42" i="181"/>
  <c r="DF42" i="183"/>
  <c r="DF42" i="13"/>
  <c r="DF42" i="12"/>
  <c r="O22" i="200" s="1"/>
  <c r="DF42" i="182"/>
  <c r="V11" i="12"/>
  <c r="V11" i="13"/>
  <c r="BS53" i="5"/>
  <c r="BZ53" i="181" s="1"/>
  <c r="BR58" i="5"/>
  <c r="DF11" i="12"/>
  <c r="DF11" i="13"/>
  <c r="DF15" i="12"/>
  <c r="DF15" i="13"/>
  <c r="CP5" i="12"/>
  <c r="CP5" i="13"/>
  <c r="AD42" i="183"/>
  <c r="AD42" i="181"/>
  <c r="AD42" i="12"/>
  <c r="AD42" i="182"/>
  <c r="BB29" i="13"/>
  <c r="BB29" i="183"/>
  <c r="BB29" i="12"/>
  <c r="H9" i="200" s="1"/>
  <c r="BB29" i="181"/>
  <c r="BB29" i="182"/>
  <c r="BJ41" i="183"/>
  <c r="BJ41" i="181"/>
  <c r="BJ41" i="12"/>
  <c r="BJ41" i="182"/>
  <c r="F4" i="12"/>
  <c r="F4" i="13"/>
  <c r="CX40" i="183"/>
  <c r="CX40" i="13"/>
  <c r="CX40" i="12"/>
  <c r="N20" i="200" s="1"/>
  <c r="CX40" i="182"/>
  <c r="CX40" i="181"/>
  <c r="DF31" i="13"/>
  <c r="DF31" i="183"/>
  <c r="DF31" i="181"/>
  <c r="DF31" i="182"/>
  <c r="DF31" i="12"/>
  <c r="O11" i="200" s="1"/>
  <c r="N30" i="12"/>
  <c r="N30" i="182"/>
  <c r="N30" i="183"/>
  <c r="N30" i="181"/>
  <c r="BR37" i="182"/>
  <c r="BR37" i="183"/>
  <c r="BR37" i="181"/>
  <c r="BR37" i="12"/>
  <c r="CH35" i="181"/>
  <c r="CH35" i="182"/>
  <c r="CH35" i="12"/>
  <c r="CH35" i="183"/>
  <c r="AD50"/>
  <c r="AD50" i="12"/>
  <c r="AD50" i="181"/>
  <c r="AD50" i="182"/>
  <c r="F17" i="13"/>
  <c r="F17" i="12"/>
  <c r="AD31"/>
  <c r="AD31" i="182"/>
  <c r="AD31" i="183"/>
  <c r="AD31" i="181"/>
  <c r="AL51" i="183"/>
  <c r="AL51" i="181"/>
  <c r="AL51" i="12"/>
  <c r="AL51" i="182"/>
  <c r="AT44"/>
  <c r="AT44" i="183"/>
  <c r="AT44" i="181"/>
  <c r="AT44" i="12"/>
  <c r="CX26"/>
  <c r="N6" i="200" s="1"/>
  <c r="CX26" i="182"/>
  <c r="CX26" i="181"/>
  <c r="CX26" i="183"/>
  <c r="CX26" i="13"/>
  <c r="DF26" i="12"/>
  <c r="O6" i="200" s="1"/>
  <c r="DF26" i="13"/>
  <c r="DF26" i="181"/>
  <c r="DF26" i="182"/>
  <c r="DF26" i="183"/>
  <c r="BJ28"/>
  <c r="BJ28" i="12"/>
  <c r="BJ28" i="181"/>
  <c r="BJ28" i="182"/>
  <c r="BZ51" i="181"/>
  <c r="BZ51" i="182"/>
  <c r="BZ51" i="13"/>
  <c r="BZ51" i="183"/>
  <c r="BZ51" i="12"/>
  <c r="K31" i="200" s="1"/>
  <c r="CX21" i="12"/>
  <c r="CX21" i="13"/>
  <c r="BZ33"/>
  <c r="BZ33" i="183"/>
  <c r="BZ33" i="182"/>
  <c r="BZ33" i="12"/>
  <c r="K13" i="200" s="1"/>
  <c r="BZ33" i="181"/>
  <c r="AD28"/>
  <c r="AD28" i="12"/>
  <c r="AD28" i="182"/>
  <c r="AD28" i="183"/>
  <c r="F41"/>
  <c r="F41" i="181"/>
  <c r="F41" i="182"/>
  <c r="F41" i="13"/>
  <c r="F41" i="12"/>
  <c r="B21" i="200" s="1"/>
  <c r="BZ23" i="13"/>
  <c r="BZ23" i="12"/>
  <c r="AL29"/>
  <c r="AL29" i="182"/>
  <c r="AL29" i="183"/>
  <c r="AL29" i="181"/>
  <c r="DF12" i="12"/>
  <c r="DF12" i="13"/>
  <c r="DF30" i="12"/>
  <c r="O10" i="200" s="1"/>
  <c r="DF30" i="13"/>
  <c r="DF30" i="181"/>
  <c r="DF30" i="182"/>
  <c r="DF30" i="183"/>
  <c r="F24" i="12"/>
  <c r="B4" i="200" s="1"/>
  <c r="F24" i="183"/>
  <c r="F24" i="13"/>
  <c r="F24" i="181"/>
  <c r="F24" i="182"/>
  <c r="BZ30" i="13"/>
  <c r="BZ30" i="183"/>
  <c r="BZ30" i="181"/>
  <c r="BZ30" i="12"/>
  <c r="K10" i="200" s="1"/>
  <c r="BZ30" i="182"/>
  <c r="CH38" i="12"/>
  <c r="CH38" i="182"/>
  <c r="CH38" i="183"/>
  <c r="CH38" i="181"/>
  <c r="CP16" i="12"/>
  <c r="CP16" i="13"/>
  <c r="F11" i="12"/>
  <c r="F11" i="13"/>
  <c r="V38" i="182"/>
  <c r="V38" i="183"/>
  <c r="V38" i="13"/>
  <c r="V38" i="181"/>
  <c r="V38" i="12"/>
  <c r="D18" i="200" s="1"/>
  <c r="AT38" i="181"/>
  <c r="AT38" i="12"/>
  <c r="AT38" i="182"/>
  <c r="AT38" i="183"/>
  <c r="BJ31" i="182"/>
  <c r="BJ31" i="181"/>
  <c r="BJ31" i="183"/>
  <c r="BJ31" i="12"/>
  <c r="AT33" i="183"/>
  <c r="AT33" i="181"/>
  <c r="AT33" i="12"/>
  <c r="AT33" i="182"/>
  <c r="F22" i="12"/>
  <c r="F22" i="13"/>
  <c r="CX8"/>
  <c r="CX8" i="12"/>
  <c r="CP31"/>
  <c r="M11" i="200" s="1"/>
  <c r="CP31" i="183"/>
  <c r="CP31" i="181"/>
  <c r="CP31" i="13"/>
  <c r="CP31" i="182"/>
  <c r="CH48" i="183"/>
  <c r="CH48" i="181"/>
  <c r="CH48" i="12"/>
  <c r="CH48" i="182"/>
  <c r="CX25" i="183"/>
  <c r="CX25" i="181"/>
  <c r="CX25" i="13"/>
  <c r="CX25" i="12"/>
  <c r="N5" i="200" s="1"/>
  <c r="CX25" i="182"/>
  <c r="V20" i="12"/>
  <c r="V20" i="13"/>
  <c r="BJ24" i="12"/>
  <c r="BJ24" i="182"/>
  <c r="BJ24" i="181"/>
  <c r="BJ24" i="183"/>
  <c r="BZ20" i="13"/>
  <c r="BZ20" i="12"/>
  <c r="F6" i="13"/>
  <c r="F6" i="12"/>
  <c r="BB36" i="181"/>
  <c r="BB36" i="12"/>
  <c r="H16" i="200" s="1"/>
  <c r="BB36" i="182"/>
  <c r="BB36" i="13"/>
  <c r="BB36" i="183"/>
  <c r="BZ41" i="182"/>
  <c r="BZ41" i="12"/>
  <c r="K21" i="200" s="1"/>
  <c r="BZ41" i="181"/>
  <c r="BZ41" i="183"/>
  <c r="BZ41" i="13"/>
  <c r="BJ49" i="183"/>
  <c r="BJ49" i="12"/>
  <c r="BJ49" i="181"/>
  <c r="BJ49" i="182"/>
  <c r="F18" i="13"/>
  <c r="F18" i="12"/>
  <c r="BJ38" i="182"/>
  <c r="BJ38" i="183"/>
  <c r="BJ38" i="181"/>
  <c r="BJ38" i="12"/>
  <c r="DF45" i="183"/>
  <c r="DF45" i="181"/>
  <c r="DF45" i="182"/>
  <c r="DF45" i="12"/>
  <c r="O25" i="200" s="1"/>
  <c r="DF45" i="13"/>
  <c r="CX41"/>
  <c r="CX41" i="183"/>
  <c r="CX41" i="182"/>
  <c r="CX41" i="12"/>
  <c r="N21" i="200" s="1"/>
  <c r="CX41" i="181"/>
  <c r="BJ51"/>
  <c r="BJ51" i="12"/>
  <c r="BJ51" i="182"/>
  <c r="BJ51" i="183"/>
  <c r="DF33" i="13"/>
  <c r="DF33" i="183"/>
  <c r="DF33" i="182"/>
  <c r="DF33" i="12"/>
  <c r="O13" i="200" s="1"/>
  <c r="DF33" i="181"/>
  <c r="V27" i="12"/>
  <c r="D7" i="200" s="1"/>
  <c r="V27" i="13"/>
  <c r="V27" i="182"/>
  <c r="V27" i="183"/>
  <c r="V27" i="181"/>
  <c r="DF18" i="13"/>
  <c r="DF18" i="12"/>
  <c r="AD25" i="181"/>
  <c r="AD25" i="12"/>
  <c r="AD25" i="182"/>
  <c r="AD25" i="183"/>
  <c r="DF22" i="13"/>
  <c r="DF22" i="12"/>
  <c r="BB25" i="181"/>
  <c r="BB25" i="182"/>
  <c r="BB25" i="13"/>
  <c r="BB25" i="183"/>
  <c r="BB25" i="12"/>
  <c r="H5" i="200" s="1"/>
  <c r="BB49" i="181"/>
  <c r="BB49" i="182"/>
  <c r="BB49" i="13"/>
  <c r="BB49" i="183"/>
  <c r="BB49" i="12"/>
  <c r="H29" i="200" s="1"/>
  <c r="BR49" i="183"/>
  <c r="BR49" i="181"/>
  <c r="BR49" i="12"/>
  <c r="BR49" i="182"/>
  <c r="CX34" i="183"/>
  <c r="CX34" i="12"/>
  <c r="N14" i="200" s="1"/>
  <c r="CX34" i="181"/>
  <c r="CX34" i="13"/>
  <c r="CX34" i="182"/>
  <c r="BJ26" i="181"/>
  <c r="BJ26" i="182"/>
  <c r="BJ26" i="183"/>
  <c r="BJ26" i="12"/>
  <c r="N31" i="181"/>
  <c r="N31" i="12"/>
  <c r="N31" i="183"/>
  <c r="N31" i="182"/>
  <c r="BR40" i="12"/>
  <c r="BR40" i="181"/>
  <c r="BR40" i="183"/>
  <c r="BR40" i="182"/>
  <c r="AT40"/>
  <c r="AT40" i="181"/>
  <c r="AT40" i="12"/>
  <c r="AT40" i="183"/>
  <c r="AJ53" i="5"/>
  <c r="AI58"/>
  <c r="F30" i="181"/>
  <c r="F30" i="182"/>
  <c r="F30" i="12"/>
  <c r="B10" i="200" s="1"/>
  <c r="F30" i="183"/>
  <c r="F30" i="13"/>
  <c r="BZ7"/>
  <c r="CB7" s="1"/>
  <c r="BZ7" i="12"/>
  <c r="CB7" s="1"/>
  <c r="AD37" i="181"/>
  <c r="AD37" i="183"/>
  <c r="AD37" i="182"/>
  <c r="AD37" i="12"/>
  <c r="CX11"/>
  <c r="CX11" i="13"/>
  <c r="BB32" i="181"/>
  <c r="BB32" i="183"/>
  <c r="BB32" i="12"/>
  <c r="H12" i="200" s="1"/>
  <c r="BB32" i="182"/>
  <c r="BB32" i="13"/>
  <c r="CX14"/>
  <c r="CX14" i="12"/>
  <c r="CP10"/>
  <c r="CP10" i="13"/>
  <c r="CP30"/>
  <c r="CP30" i="182"/>
  <c r="CP30" i="183"/>
  <c r="CP30" i="12"/>
  <c r="M10" i="200" s="1"/>
  <c r="CP30" i="181"/>
  <c r="V47" i="12"/>
  <c r="D27" i="200" s="1"/>
  <c r="V47" i="183"/>
  <c r="V47" i="182"/>
  <c r="V47" i="13"/>
  <c r="V47" i="181"/>
  <c r="BB7" i="13"/>
  <c r="BB7" i="12"/>
  <c r="CX9"/>
  <c r="CX9" i="13"/>
  <c r="BJ47" i="12"/>
  <c r="BJ47" i="182"/>
  <c r="BJ47" i="183"/>
  <c r="BJ47" i="181"/>
  <c r="CX37" i="12"/>
  <c r="N17" i="200" s="1"/>
  <c r="CX37" i="13"/>
  <c r="CX37" i="182"/>
  <c r="CX37" i="183"/>
  <c r="CX37" i="181"/>
  <c r="N27" i="12"/>
  <c r="N27" i="183"/>
  <c r="N27" i="182"/>
  <c r="N27" i="181"/>
  <c r="F23" i="13"/>
  <c r="F23" i="12"/>
  <c r="AD26" i="182"/>
  <c r="AD26" i="183"/>
  <c r="AD26" i="181"/>
  <c r="AD26" i="12"/>
  <c r="AL49"/>
  <c r="AL49" i="182"/>
  <c r="AL49" i="183"/>
  <c r="AL49" i="181"/>
  <c r="V37" i="183"/>
  <c r="V37" i="181"/>
  <c r="V37" i="13"/>
  <c r="V37" i="12"/>
  <c r="D17" i="200" s="1"/>
  <c r="V37" i="182"/>
  <c r="BR36" i="183"/>
  <c r="BR36" i="181"/>
  <c r="BR36" i="12"/>
  <c r="BR36" i="182"/>
  <c r="N28"/>
  <c r="N28" i="183"/>
  <c r="N28" i="181"/>
  <c r="N28" i="12"/>
  <c r="DF35" i="183"/>
  <c r="DF35" i="181"/>
  <c r="DF35" i="182"/>
  <c r="DF35" i="13"/>
  <c r="DF35" i="12"/>
  <c r="O15" i="200" s="1"/>
  <c r="BB50" i="183"/>
  <c r="BB50" i="181"/>
  <c r="BB50" i="12"/>
  <c r="H30" i="200" s="1"/>
  <c r="BB50" i="182"/>
  <c r="BB50" i="13"/>
  <c r="N50" i="182"/>
  <c r="N50" i="183"/>
  <c r="N50" i="12"/>
  <c r="N50" i="181"/>
  <c r="CP45" i="13"/>
  <c r="CP45" i="183"/>
  <c r="CP45" i="12"/>
  <c r="M25" i="200" s="1"/>
  <c r="CP45" i="181"/>
  <c r="CP45" i="182"/>
  <c r="BZ10" i="13"/>
  <c r="CB10" s="1"/>
  <c r="BZ10" i="12"/>
  <c r="CB10" s="1"/>
  <c r="AL26" i="183"/>
  <c r="AL26" i="181"/>
  <c r="AL26" i="12"/>
  <c r="AL26" i="182"/>
  <c r="V8" i="12"/>
  <c r="V8" i="13"/>
  <c r="CH50" i="183"/>
  <c r="CH50" i="12"/>
  <c r="CH50" i="182"/>
  <c r="CH50" i="181"/>
  <c r="N32" i="183"/>
  <c r="N32" i="182"/>
  <c r="N32" i="12"/>
  <c r="N32" i="181"/>
  <c r="DF7" i="12"/>
  <c r="DF7" i="13"/>
  <c r="BR39" i="183"/>
  <c r="BR39" i="181"/>
  <c r="BR39" i="12"/>
  <c r="BR39" i="182"/>
  <c r="BJ46"/>
  <c r="BJ46" i="183"/>
  <c r="BJ46" i="181"/>
  <c r="BJ46" i="12"/>
  <c r="F38" i="182"/>
  <c r="F38" i="181"/>
  <c r="F38" i="12"/>
  <c r="B18" i="200" s="1"/>
  <c r="F38" i="13"/>
  <c r="F38" i="183"/>
  <c r="BJ40"/>
  <c r="BJ40" i="181"/>
  <c r="BJ40" i="12"/>
  <c r="BJ40" i="182"/>
  <c r="F34"/>
  <c r="F34" i="183"/>
  <c r="F34" i="12"/>
  <c r="B14" i="200" s="1"/>
  <c r="F34" i="181"/>
  <c r="F34" i="13"/>
  <c r="AD40" i="181"/>
  <c r="AD40" i="12"/>
  <c r="AD40" i="182"/>
  <c r="AD40" i="183"/>
  <c r="F50"/>
  <c r="F50" i="181"/>
  <c r="F50" i="13"/>
  <c r="F50" i="182"/>
  <c r="F50" i="12"/>
  <c r="B30" i="200" s="1"/>
  <c r="N48" i="182"/>
  <c r="N48" i="183"/>
  <c r="N48" i="12"/>
  <c r="N48" i="181"/>
  <c r="CH46"/>
  <c r="CH46" i="182"/>
  <c r="CH46" i="12"/>
  <c r="CH46" i="183"/>
  <c r="V5" i="12"/>
  <c r="V5" i="13"/>
  <c r="BR26" i="181"/>
  <c r="BR26" i="182"/>
  <c r="BR26" i="12"/>
  <c r="BR26" i="183"/>
  <c r="BB52"/>
  <c r="BB52" i="12"/>
  <c r="H32" i="200" s="1"/>
  <c r="BB52" i="13"/>
  <c r="BB52" i="181"/>
  <c r="BB52" i="182"/>
  <c r="AL24"/>
  <c r="AL24" i="183"/>
  <c r="AL24" i="12"/>
  <c r="AL24" i="181"/>
  <c r="BZ43" i="182"/>
  <c r="BZ43" i="12"/>
  <c r="K23" i="200" s="1"/>
  <c r="BZ43" i="13"/>
  <c r="BZ43" i="183"/>
  <c r="BZ43" i="181"/>
  <c r="F14" i="13"/>
  <c r="F14" i="12"/>
  <c r="BB38" i="182"/>
  <c r="BB38" i="183"/>
  <c r="BB38" i="12"/>
  <c r="H18" i="200" s="1"/>
  <c r="BB38" i="181"/>
  <c r="BB38" i="13"/>
  <c r="BB44" i="181"/>
  <c r="BB44" i="12"/>
  <c r="H24" i="200" s="1"/>
  <c r="BB44" i="182"/>
  <c r="BB44" i="183"/>
  <c r="BB44" i="13"/>
  <c r="DF32"/>
  <c r="DF32" i="182"/>
  <c r="DF32" i="183"/>
  <c r="DF32" i="12"/>
  <c r="O12" i="200" s="1"/>
  <c r="DF32" i="181"/>
  <c r="BZ31" i="13"/>
  <c r="BZ31" i="12"/>
  <c r="K11" i="200" s="1"/>
  <c r="BZ31" i="182"/>
  <c r="BZ31" i="183"/>
  <c r="BZ31" i="181"/>
  <c r="CX39" i="13"/>
  <c r="CX39" i="183"/>
  <c r="CX39" i="181"/>
  <c r="CX39" i="12"/>
  <c r="N19" i="200" s="1"/>
  <c r="CX39" i="182"/>
  <c r="CX12" i="13"/>
  <c r="CX12" i="12"/>
  <c r="DF49"/>
  <c r="O29" i="200" s="1"/>
  <c r="DF49" i="181"/>
  <c r="DF49" i="182"/>
  <c r="DF49" i="13"/>
  <c r="DF49" i="183"/>
  <c r="CX35" i="13"/>
  <c r="CX35" i="183"/>
  <c r="CX35" i="182"/>
  <c r="CX35" i="181"/>
  <c r="CX35" i="12"/>
  <c r="N15" i="200" s="1"/>
  <c r="CH36" i="12"/>
  <c r="CH36" i="182"/>
  <c r="CH36" i="183"/>
  <c r="CH36" i="181"/>
  <c r="N34"/>
  <c r="N34" i="12"/>
  <c r="N34" i="183"/>
  <c r="N34" i="182"/>
  <c r="BZ52"/>
  <c r="BZ52" i="183"/>
  <c r="BZ52" i="181"/>
  <c r="BZ52" i="13"/>
  <c r="BZ52" i="12"/>
  <c r="K32" i="200" s="1"/>
  <c r="F8" i="13"/>
  <c r="F8" i="12"/>
  <c r="BZ34" i="181"/>
  <c r="BZ34" i="13"/>
  <c r="BZ34" i="182"/>
  <c r="BZ34" i="183"/>
  <c r="BZ34" i="12"/>
  <c r="K14" i="200" s="1"/>
  <c r="DF25" i="12"/>
  <c r="O5" i="200" s="1"/>
  <c r="DF25" i="182"/>
  <c r="DF25" i="13"/>
  <c r="DF25" i="181"/>
  <c r="DF25" i="183"/>
  <c r="BZ44" i="13"/>
  <c r="BZ44" i="183"/>
  <c r="BZ44" i="181"/>
  <c r="BZ44" i="182"/>
  <c r="BZ44" i="12"/>
  <c r="K24" i="200" s="1"/>
  <c r="V6" i="13"/>
  <c r="V6" i="12"/>
  <c r="BB26" i="181"/>
  <c r="BB26" i="12"/>
  <c r="H6" i="200" s="1"/>
  <c r="BB26" i="13"/>
  <c r="BB26" i="182"/>
  <c r="BB26" i="183"/>
  <c r="BR47"/>
  <c r="BR47" i="181"/>
  <c r="BR47" i="12"/>
  <c r="BR47" i="182"/>
  <c r="BR30" i="183"/>
  <c r="BR30" i="12"/>
  <c r="BR30" i="181"/>
  <c r="BR30" i="182"/>
  <c r="BZ14" i="13"/>
  <c r="CB14" s="1"/>
  <c r="BZ14" i="12"/>
  <c r="CB14" s="1"/>
  <c r="CX36"/>
  <c r="N16" i="200" s="1"/>
  <c r="CX36" i="13"/>
  <c r="CX36" i="183"/>
  <c r="CX36" i="182"/>
  <c r="CX36" i="181"/>
  <c r="CP36" i="183"/>
  <c r="CP36" i="13"/>
  <c r="CP36" i="182"/>
  <c r="CP36" i="181"/>
  <c r="CP36" i="12"/>
  <c r="M16" i="200" s="1"/>
  <c r="BB4" i="12"/>
  <c r="BB4" i="13"/>
  <c r="G58" i="5"/>
  <c r="CP43" i="182"/>
  <c r="CP43" i="183"/>
  <c r="CP43" i="13"/>
  <c r="CP43" i="12"/>
  <c r="M23" i="200" s="1"/>
  <c r="CP43" i="181"/>
  <c r="BJ43"/>
  <c r="BJ43" i="12"/>
  <c r="BJ43" i="182"/>
  <c r="BJ43" i="183"/>
  <c r="V40"/>
  <c r="V40" i="181"/>
  <c r="V40" i="12"/>
  <c r="D20" i="200" s="1"/>
  <c r="V40" i="13"/>
  <c r="V40" i="182"/>
  <c r="BE53" i="5"/>
  <c r="BD58"/>
  <c r="V21" i="12"/>
  <c r="V21" i="13"/>
  <c r="BR48" i="183"/>
  <c r="BR48" i="12"/>
  <c r="BR48" i="181"/>
  <c r="BR48" i="182"/>
  <c r="BZ19" i="13"/>
  <c r="BZ19" i="12"/>
  <c r="V25" i="13"/>
  <c r="V25" i="12"/>
  <c r="D5" i="200" s="1"/>
  <c r="V25" i="183"/>
  <c r="V25" i="182"/>
  <c r="V25" i="181"/>
  <c r="CP18" i="13"/>
  <c r="CP18" i="12"/>
  <c r="CH26"/>
  <c r="CH26" i="183"/>
  <c r="CH26" i="182"/>
  <c r="CH26" i="181"/>
  <c r="CG53" i="5"/>
  <c r="CF58"/>
  <c r="BZ4" i="13"/>
  <c r="CB4" s="1"/>
  <c r="BZ4" i="12"/>
  <c r="CB4" s="1"/>
  <c r="AL46" i="182"/>
  <c r="AL46" i="183"/>
  <c r="AL46" i="181"/>
  <c r="AL46" i="12"/>
  <c r="CH31" i="181"/>
  <c r="CH31" i="12"/>
  <c r="CH31" i="182"/>
  <c r="CH31" i="183"/>
  <c r="BJ42"/>
  <c r="BJ42" i="12"/>
  <c r="BJ42" i="182"/>
  <c r="BJ42" i="181"/>
  <c r="AT50" i="182"/>
  <c r="AT50" i="183"/>
  <c r="AT50" i="181"/>
  <c r="AT50" i="12"/>
  <c r="BZ28" i="182"/>
  <c r="BZ28" i="183"/>
  <c r="BZ28" i="181"/>
  <c r="BZ28" i="13"/>
  <c r="BZ28" i="12"/>
  <c r="K8" i="200" s="1"/>
  <c r="BB31" i="183"/>
  <c r="BB31" i="181"/>
  <c r="BB31" i="182"/>
  <c r="BB31" i="12"/>
  <c r="H11" i="200" s="1"/>
  <c r="BB31" i="13"/>
  <c r="AL42" i="183"/>
  <c r="AL42" i="12"/>
  <c r="AL42" i="182"/>
  <c r="AL42" i="181"/>
  <c r="N35"/>
  <c r="N35" i="182"/>
  <c r="N35" i="183"/>
  <c r="N35" i="12"/>
  <c r="CP40" i="182"/>
  <c r="CP40" i="13"/>
  <c r="CP40" i="181"/>
  <c r="CP40" i="12"/>
  <c r="M20" i="200" s="1"/>
  <c r="CP40" i="183"/>
  <c r="V9" i="12"/>
  <c r="V9" i="13"/>
  <c r="BZ42" i="12"/>
  <c r="K22" i="200" s="1"/>
  <c r="BZ42" i="182"/>
  <c r="BZ42" i="183"/>
  <c r="BZ42" i="181"/>
  <c r="BZ42" i="13"/>
  <c r="BB13" i="12"/>
  <c r="BB13" i="13"/>
  <c r="AW58" i="5"/>
  <c r="AX53"/>
  <c r="BB37" i="13"/>
  <c r="BB37" i="12"/>
  <c r="H17" i="200" s="1"/>
  <c r="BB37" i="182"/>
  <c r="BB37" i="183"/>
  <c r="BB37" i="181"/>
  <c r="CP33" i="12"/>
  <c r="M13" i="200" s="1"/>
  <c r="CP33" i="13"/>
  <c r="CP33" i="182"/>
  <c r="CP33" i="183"/>
  <c r="CP33" i="181"/>
  <c r="DF16" i="12"/>
  <c r="DF16" i="13"/>
  <c r="N24" i="12"/>
  <c r="N24" i="182"/>
  <c r="N24" i="183"/>
  <c r="N24" i="181"/>
  <c r="V4" i="13"/>
  <c r="X4" s="1"/>
  <c r="V4" i="12"/>
  <c r="X4" s="1"/>
  <c r="BR50"/>
  <c r="BR50" i="182"/>
  <c r="BR50" i="183"/>
  <c r="BR50" i="181"/>
  <c r="CP38" i="12"/>
  <c r="M18" i="200" s="1"/>
  <c r="CP38" i="182"/>
  <c r="CP38" i="13"/>
  <c r="CP38" i="183"/>
  <c r="CP38" i="181"/>
  <c r="AT25" i="182"/>
  <c r="AT25" i="183"/>
  <c r="AT25" i="181"/>
  <c r="AT25" i="12"/>
  <c r="CX4" i="13"/>
  <c r="CX4" i="12"/>
  <c r="BB51" i="183"/>
  <c r="BB51" i="13"/>
  <c r="BB51" i="181"/>
  <c r="BB51" i="182"/>
  <c r="BB51" i="12"/>
  <c r="H31" i="200" s="1"/>
  <c r="BZ18" i="12"/>
  <c r="CB18" s="1"/>
  <c r="BZ18" i="13"/>
  <c r="CB18" s="1"/>
  <c r="AL45" i="182"/>
  <c r="AL45" i="183"/>
  <c r="AL45" i="181"/>
  <c r="AL45" i="12"/>
  <c r="BZ35"/>
  <c r="K15" i="200" s="1"/>
  <c r="BZ35" i="13"/>
  <c r="BZ35" i="181"/>
  <c r="BZ35" i="182"/>
  <c r="BZ35" i="183"/>
  <c r="CX17" i="12"/>
  <c r="CX17" i="13"/>
  <c r="BR33" i="181"/>
  <c r="BR33" i="182"/>
  <c r="BR33" i="12"/>
  <c r="BR33" i="183"/>
  <c r="CX33" i="12"/>
  <c r="N13" i="200" s="1"/>
  <c r="CX33" i="183"/>
  <c r="CX33" i="13"/>
  <c r="CX33" i="182"/>
  <c r="CX33" i="181"/>
  <c r="CH49" i="182"/>
  <c r="CH49" i="183"/>
  <c r="CH49" i="181"/>
  <c r="CH49" i="12"/>
  <c r="BJ30" i="183"/>
  <c r="BJ30" i="181"/>
  <c r="BJ30" i="182"/>
  <c r="BJ30" i="12"/>
  <c r="N38"/>
  <c r="N38" i="183"/>
  <c r="N38" i="182"/>
  <c r="N38" i="181"/>
  <c r="V33"/>
  <c r="V33" i="12"/>
  <c r="D13" i="200" s="1"/>
  <c r="V33" i="13"/>
  <c r="V33" i="182"/>
  <c r="V33" i="183"/>
  <c r="CH24"/>
  <c r="CH24" i="181"/>
  <c r="CH24" i="12"/>
  <c r="CH24" i="182"/>
  <c r="BB41" i="13"/>
  <c r="BB41" i="183"/>
  <c r="BB41" i="12"/>
  <c r="H21" i="200" s="1"/>
  <c r="BB41" i="181"/>
  <c r="BB41" i="182"/>
  <c r="BB35"/>
  <c r="BB35" i="181"/>
  <c r="BB35" i="13"/>
  <c r="BB35" i="183"/>
  <c r="BB35" i="12"/>
  <c r="H15" i="200" s="1"/>
  <c r="F33" i="182"/>
  <c r="F33" i="183"/>
  <c r="F33" i="12"/>
  <c r="B13" i="200" s="1"/>
  <c r="F33" i="13"/>
  <c r="F33" i="181"/>
  <c r="CP49" i="182"/>
  <c r="CP49" i="183"/>
  <c r="CP49" i="181"/>
  <c r="CP49" i="12"/>
  <c r="M29" i="200" s="1"/>
  <c r="CP49" i="13"/>
  <c r="DF40" i="182"/>
  <c r="DF40" i="12"/>
  <c r="O20" i="200" s="1"/>
  <c r="DF40" i="183"/>
  <c r="DF40" i="181"/>
  <c r="DF40" i="13"/>
  <c r="BB8"/>
  <c r="BB8" i="12"/>
  <c r="BB34"/>
  <c r="H14" i="200" s="1"/>
  <c r="BB34" i="182"/>
  <c r="BB34" i="13"/>
  <c r="BB34" i="183"/>
  <c r="BB34" i="181"/>
  <c r="BB30" i="182"/>
  <c r="BB30" i="183"/>
  <c r="BB30" i="181"/>
  <c r="BB30" i="13"/>
  <c r="BB30" i="12"/>
  <c r="H10" i="200" s="1"/>
  <c r="CX29" i="12"/>
  <c r="N9" i="200" s="1"/>
  <c r="CX29" i="181"/>
  <c r="CX29" i="182"/>
  <c r="CX29" i="13"/>
  <c r="CX29" i="183"/>
  <c r="DF50" i="181"/>
  <c r="DF50" i="182"/>
  <c r="DF50" i="183"/>
  <c r="DF50" i="12"/>
  <c r="O30" i="200" s="1"/>
  <c r="DF50" i="13"/>
  <c r="AD33" i="181"/>
  <c r="AD33" i="12"/>
  <c r="AD33" i="182"/>
  <c r="AD33" i="183"/>
  <c r="AT35" i="182"/>
  <c r="AT35" i="183"/>
  <c r="AT35" i="181"/>
  <c r="AT35" i="12"/>
  <c r="DF13"/>
  <c r="DF13" i="13"/>
  <c r="BR52" i="183"/>
  <c r="BR52" i="181"/>
  <c r="BR52" i="12"/>
  <c r="BR52" i="182"/>
  <c r="BR43"/>
  <c r="BR43" i="181"/>
  <c r="BR43" i="12"/>
  <c r="BR43" i="183"/>
  <c r="CH41" i="182"/>
  <c r="CH41" i="183"/>
  <c r="CH41" i="181"/>
  <c r="CH41" i="12"/>
  <c r="AD36" i="183"/>
  <c r="AD36" i="12"/>
  <c r="AD36" i="181"/>
  <c r="AD36" i="182"/>
  <c r="BZ49" i="183"/>
  <c r="BZ49" i="181"/>
  <c r="BZ49" i="13"/>
  <c r="BZ49" i="12"/>
  <c r="K29" i="200" s="1"/>
  <c r="BZ49" i="182"/>
  <c r="BR35" i="183"/>
  <c r="BR35" i="181"/>
  <c r="BR35" i="12"/>
  <c r="BR35" i="182"/>
  <c r="V46" i="12"/>
  <c r="D26" i="200" s="1"/>
  <c r="V46" i="183"/>
  <c r="V46" i="181"/>
  <c r="V46" i="13"/>
  <c r="V46" i="182"/>
  <c r="CP41" i="181"/>
  <c r="CP41" i="182"/>
  <c r="CP41" i="183"/>
  <c r="CP41" i="13"/>
  <c r="CP41" i="12"/>
  <c r="M21" i="200" s="1"/>
  <c r="BR25" i="181"/>
  <c r="BR25" i="12"/>
  <c r="BR25" i="182"/>
  <c r="BR25" i="183"/>
  <c r="F27" i="13"/>
  <c r="F27" i="183"/>
  <c r="F27" i="181"/>
  <c r="F27" i="182"/>
  <c r="F27" i="12"/>
  <c r="B7" i="200" s="1"/>
  <c r="V32" i="183"/>
  <c r="V32" i="181"/>
  <c r="V32" i="13"/>
  <c r="V32" i="12"/>
  <c r="D12" i="200" s="1"/>
  <c r="V32" i="182"/>
  <c r="AD35" i="183"/>
  <c r="AD35" i="181"/>
  <c r="AD35" i="12"/>
  <c r="AD35" i="182"/>
  <c r="CX43" i="13"/>
  <c r="CX43" i="181"/>
  <c r="CX43" i="182"/>
  <c r="CX43" i="183"/>
  <c r="CX43" i="12"/>
  <c r="N23" i="200" s="1"/>
  <c r="V23" i="12"/>
  <c r="V23" i="13"/>
  <c r="N49" i="182"/>
  <c r="N49" i="12"/>
  <c r="N49" i="181"/>
  <c r="N49" i="183"/>
  <c r="F42" i="182"/>
  <c r="F42" i="183"/>
  <c r="F42" i="181"/>
  <c r="F42" i="12"/>
  <c r="B22" i="200" s="1"/>
  <c r="F42" i="13"/>
  <c r="BJ45" i="12"/>
  <c r="BJ45" i="183"/>
  <c r="BJ45" i="182"/>
  <c r="BJ45" i="181"/>
  <c r="CP21" i="12"/>
  <c r="CP21" i="13"/>
  <c r="BZ8"/>
  <c r="CB8" s="1"/>
  <c r="BZ8" i="12"/>
  <c r="CB8" s="1"/>
  <c r="CP11"/>
  <c r="CP11" i="13"/>
  <c r="AT32" i="181"/>
  <c r="AT32" i="12"/>
  <c r="AT32" i="182"/>
  <c r="AT32" i="183"/>
  <c r="V22" i="13"/>
  <c r="V22" i="12"/>
  <c r="CX24"/>
  <c r="N4" i="200" s="1"/>
  <c r="CX24" i="181"/>
  <c r="CX24" i="182"/>
  <c r="CX24" i="13"/>
  <c r="CX24" i="183"/>
  <c r="BZ32" i="12"/>
  <c r="K12" i="200" s="1"/>
  <c r="BZ32" i="182"/>
  <c r="BZ32" i="13"/>
  <c r="BZ32" i="183"/>
  <c r="BZ32" i="181"/>
  <c r="BJ33" i="12"/>
  <c r="BJ33" i="182"/>
  <c r="BJ33" i="183"/>
  <c r="BJ33" i="181"/>
  <c r="BZ22" i="12"/>
  <c r="BZ22" i="13"/>
  <c r="AT28" i="183"/>
  <c r="AT28" i="181"/>
  <c r="AT28" i="12"/>
  <c r="AT28" i="182"/>
  <c r="BR32" i="183"/>
  <c r="BR32" i="181"/>
  <c r="BR32" i="12"/>
  <c r="BR32" i="182"/>
  <c r="CX28" i="183"/>
  <c r="CX28" i="181"/>
  <c r="CX28" i="13"/>
  <c r="CX28" i="12"/>
  <c r="N8" i="200" s="1"/>
  <c r="CX28" i="182"/>
  <c r="BB15" i="13"/>
  <c r="BB15" i="12"/>
  <c r="BJ39"/>
  <c r="BJ39" i="182"/>
  <c r="BJ39" i="183"/>
  <c r="BJ39" i="181"/>
  <c r="AT52"/>
  <c r="AT52" i="182"/>
  <c r="AT52" i="12"/>
  <c r="AT52" i="183"/>
  <c r="AL39" i="181"/>
  <c r="AL39" i="12"/>
  <c r="AL39" i="182"/>
  <c r="AL39" i="183"/>
  <c r="CX10" i="13"/>
  <c r="CX10" i="12"/>
  <c r="BZ53" i="5"/>
  <c r="BY58"/>
  <c r="N45" i="12"/>
  <c r="N45" i="182"/>
  <c r="N45" i="183"/>
  <c r="N45" i="181"/>
  <c r="AT42" i="12"/>
  <c r="AT42" i="182"/>
  <c r="AT42" i="183"/>
  <c r="AT42" i="181"/>
  <c r="BB20" i="13"/>
  <c r="BB20" i="12"/>
  <c r="AL27" i="183"/>
  <c r="AL27" i="181"/>
  <c r="AL27" i="12"/>
  <c r="AL27" i="182"/>
  <c r="CP50" i="13"/>
  <c r="CP50" i="183"/>
  <c r="CP50" i="181"/>
  <c r="CP50" i="12"/>
  <c r="M30" i="200" s="1"/>
  <c r="CP50" i="182"/>
  <c r="CX23" i="12"/>
  <c r="CX23" i="13"/>
  <c r="CX52"/>
  <c r="CX52" i="183"/>
  <c r="CX52" i="182"/>
  <c r="CX52" i="181"/>
  <c r="CX52" i="12"/>
  <c r="N32" i="200" s="1"/>
  <c r="CP37" i="181"/>
  <c r="CP37" i="13"/>
  <c r="CP37" i="182"/>
  <c r="CP37" i="12"/>
  <c r="M17" i="200" s="1"/>
  <c r="CP37" i="183"/>
  <c r="F32" i="182"/>
  <c r="F32" i="12"/>
  <c r="B12" i="200" s="1"/>
  <c r="F32" i="183"/>
  <c r="F32" i="181"/>
  <c r="F32" i="13"/>
  <c r="CP19" i="12"/>
  <c r="CP19" i="13"/>
  <c r="BZ6"/>
  <c r="CB6" s="1"/>
  <c r="BZ6" i="12"/>
  <c r="CB6" s="1"/>
  <c r="N51" i="182"/>
  <c r="N51" i="181"/>
  <c r="N51" i="183"/>
  <c r="N51" i="12"/>
  <c r="N37" i="183"/>
  <c r="N37" i="12"/>
  <c r="N37" i="181"/>
  <c r="N37" i="182"/>
  <c r="DF29" i="12"/>
  <c r="O9" i="200" s="1"/>
  <c r="DF29" i="181"/>
  <c r="DF29" i="182"/>
  <c r="DF29" i="183"/>
  <c r="DF29" i="13"/>
  <c r="AL44" i="183"/>
  <c r="AL44" i="181"/>
  <c r="AL44" i="12"/>
  <c r="AL44" i="182"/>
  <c r="V41" i="183"/>
  <c r="V41" i="181"/>
  <c r="V41" i="12"/>
  <c r="D21" i="200" s="1"/>
  <c r="V41" i="13"/>
  <c r="V41" i="182"/>
  <c r="AL36" i="183"/>
  <c r="AL36" i="12"/>
  <c r="AL36" i="181"/>
  <c r="AL36" i="182"/>
  <c r="F35" i="13"/>
  <c r="F35" i="181"/>
  <c r="F35" i="12"/>
  <c r="B15" i="200" s="1"/>
  <c r="F35" i="182"/>
  <c r="F35" i="183"/>
  <c r="CP51" i="181"/>
  <c r="CP51" i="12"/>
  <c r="M31" i="200" s="1"/>
  <c r="CP51" i="182"/>
  <c r="CP51" i="13"/>
  <c r="CP51" i="183"/>
  <c r="CX44" i="181"/>
  <c r="CX44" i="13"/>
  <c r="CX44" i="182"/>
  <c r="CX44" i="183"/>
  <c r="CX44" i="12"/>
  <c r="N24" i="200" s="1"/>
  <c r="BB42" i="182"/>
  <c r="BB42" i="183"/>
  <c r="BB42" i="181"/>
  <c r="BB42" i="12"/>
  <c r="H22" i="200" s="1"/>
  <c r="BB42" i="13"/>
  <c r="CH34" i="182"/>
  <c r="CH34" i="183"/>
  <c r="CH34" i="181"/>
  <c r="CH34" i="12"/>
  <c r="CP7" i="13"/>
  <c r="CP7" i="12"/>
  <c r="CH51" i="183"/>
  <c r="CH51" i="181"/>
  <c r="CH51" i="12"/>
  <c r="CH51" i="182"/>
  <c r="DF38" i="12"/>
  <c r="O18" i="200" s="1"/>
  <c r="DF38" i="182"/>
  <c r="DF38" i="183"/>
  <c r="DF38" i="13"/>
  <c r="DF38" i="181"/>
  <c r="V50"/>
  <c r="V50" i="12"/>
  <c r="D30" i="200" s="1"/>
  <c r="V50" i="13"/>
  <c r="V50" i="182"/>
  <c r="V50" i="183"/>
  <c r="V49" i="12"/>
  <c r="D29" i="200" s="1"/>
  <c r="V49" i="182"/>
  <c r="V49" i="181"/>
  <c r="V49" i="183"/>
  <c r="V49" i="13"/>
  <c r="AD46" i="182"/>
  <c r="AD46" i="183"/>
  <c r="AD46" i="181"/>
  <c r="AD46" i="12"/>
  <c r="CX31" i="182"/>
  <c r="CX31" i="183"/>
  <c r="CX31" i="181"/>
  <c r="CX31" i="12"/>
  <c r="N11" i="200" s="1"/>
  <c r="CX31" i="13"/>
  <c r="F25" i="182"/>
  <c r="F25" i="183"/>
  <c r="F25" i="13"/>
  <c r="F25" i="181"/>
  <c r="F25" i="12"/>
  <c r="B5" i="200" s="1"/>
  <c r="N42" i="183"/>
  <c r="N42" i="181"/>
  <c r="N42" i="12"/>
  <c r="N42" i="182"/>
  <c r="N36"/>
  <c r="N36" i="183"/>
  <c r="N36" i="181"/>
  <c r="N36" i="12"/>
  <c r="CT58" i="5"/>
  <c r="CU53"/>
  <c r="CP46" i="13"/>
  <c r="CP46" i="182"/>
  <c r="CP46" i="183"/>
  <c r="CP46" i="12"/>
  <c r="M26" i="200" s="1"/>
  <c r="CP46" i="181"/>
  <c r="BJ29"/>
  <c r="BJ29" i="12"/>
  <c r="BJ29" i="182"/>
  <c r="BJ29" i="183"/>
  <c r="BB18" i="12"/>
  <c r="BB18" i="13"/>
  <c r="AT30" i="12"/>
  <c r="AT30" i="183"/>
  <c r="AT30" i="182"/>
  <c r="AT30" i="181"/>
  <c r="N39" i="12"/>
  <c r="N39" i="182"/>
  <c r="N39" i="183"/>
  <c r="N39" i="181"/>
  <c r="BZ39" i="13"/>
  <c r="BZ39" i="182"/>
  <c r="BZ39" i="183"/>
  <c r="BZ39" i="12"/>
  <c r="K19" i="200" s="1"/>
  <c r="BZ39" i="181"/>
  <c r="V35" i="182"/>
  <c r="V35" i="181"/>
  <c r="V35" i="183"/>
  <c r="V35" i="13"/>
  <c r="V35" i="12"/>
  <c r="D15" i="200" s="1"/>
  <c r="CX6" i="12"/>
  <c r="CX6" i="13"/>
  <c r="V26" i="182"/>
  <c r="V26" i="181"/>
  <c r="V26" i="183"/>
  <c r="V26" i="12"/>
  <c r="D6" i="200" s="1"/>
  <c r="V26" i="13"/>
  <c r="V34" i="182"/>
  <c r="V34" i="183"/>
  <c r="V34" i="181"/>
  <c r="V34" i="13"/>
  <c r="V34" i="12"/>
  <c r="D14" i="200" s="1"/>
  <c r="CN53" i="5"/>
  <c r="CM58"/>
  <c r="N44" i="182"/>
  <c r="N44" i="181"/>
  <c r="N44" i="183"/>
  <c r="N44" i="12"/>
  <c r="CX18"/>
  <c r="CX18" i="13"/>
  <c r="DF48" i="181"/>
  <c r="DF48" i="182"/>
  <c r="DF48" i="183"/>
  <c r="DF48" i="13"/>
  <c r="DF48" i="12"/>
  <c r="O28" i="200" s="1"/>
  <c r="AT47" i="181"/>
  <c r="AT47" i="12"/>
  <c r="AT47" i="182"/>
  <c r="AT47" i="183"/>
  <c r="AD44" i="12"/>
  <c r="AD44" i="183"/>
  <c r="AD44" i="181"/>
  <c r="AD44" i="182"/>
  <c r="CP9" i="12"/>
  <c r="CP9" i="13"/>
  <c r="CP8"/>
  <c r="CP8" i="12"/>
  <c r="BR38" i="182"/>
  <c r="BR38" i="183"/>
  <c r="BR38" i="181"/>
  <c r="BR38" i="12"/>
  <c r="BJ27" i="182"/>
  <c r="BJ27" i="183"/>
  <c r="BJ27" i="181"/>
  <c r="BJ27" i="12"/>
  <c r="CH28" i="183"/>
  <c r="CH28" i="182"/>
  <c r="CH28" i="181"/>
  <c r="CH28" i="12"/>
  <c r="AD45"/>
  <c r="AD45" i="181"/>
  <c r="AD45" i="183"/>
  <c r="AD45" i="182"/>
  <c r="BB46" i="183"/>
  <c r="BB46" i="181"/>
  <c r="BB46" i="182"/>
  <c r="BB46" i="12"/>
  <c r="H26" i="200" s="1"/>
  <c r="BB46" i="13"/>
  <c r="AD38" i="12"/>
  <c r="AD38" i="181"/>
  <c r="AD38" i="182"/>
  <c r="AD38" i="183"/>
  <c r="DF17" i="13"/>
  <c r="DF17" i="12"/>
  <c r="BR41" i="181"/>
  <c r="BR41" i="183"/>
  <c r="BR41" i="12"/>
  <c r="BR41" i="182"/>
  <c r="V15" i="12"/>
  <c r="V15" i="13"/>
  <c r="F37" i="12"/>
  <c r="B17" i="200" s="1"/>
  <c r="F37" i="13"/>
  <c r="F37" i="182"/>
  <c r="F37" i="183"/>
  <c r="F37" i="181"/>
  <c r="CH40" i="12"/>
  <c r="CH40" i="182"/>
  <c r="CH40" i="183"/>
  <c r="CH40" i="181"/>
  <c r="BZ21" i="12"/>
  <c r="BZ21" i="13"/>
  <c r="AL34" i="12"/>
  <c r="AL34" i="182"/>
  <c r="AL34" i="183"/>
  <c r="AL34" i="181"/>
  <c r="DF6" i="12"/>
  <c r="DF6" i="13"/>
  <c r="BB27" i="12"/>
  <c r="H7" i="200" s="1"/>
  <c r="BB27" i="183"/>
  <c r="BB27" i="182"/>
  <c r="BB27" i="13"/>
  <c r="BB27" i="181"/>
  <c r="DF41" i="13"/>
  <c r="DF41" i="12"/>
  <c r="O21" i="200" s="1"/>
  <c r="DF41" i="181"/>
  <c r="DF41" i="183"/>
  <c r="DF41" i="182"/>
  <c r="F10" i="12"/>
  <c r="F10" i="13"/>
  <c r="AL32" i="12"/>
  <c r="AL32" i="183"/>
  <c r="AL32" i="182"/>
  <c r="AL32" i="181"/>
  <c r="CX16" i="13"/>
  <c r="CX16" i="12"/>
  <c r="BJ32"/>
  <c r="BJ32" i="183"/>
  <c r="BJ32" i="182"/>
  <c r="BJ32" i="181"/>
  <c r="BR27" i="12"/>
  <c r="BR27" i="182"/>
  <c r="BR27" i="183"/>
  <c r="BR27" i="181"/>
  <c r="BJ34" i="12"/>
  <c r="BJ34" i="183"/>
  <c r="BJ34" i="182"/>
  <c r="BJ34" i="181"/>
  <c r="CP22" i="12"/>
  <c r="CP22" i="13"/>
  <c r="V10"/>
  <c r="V10" i="12"/>
  <c r="AL40"/>
  <c r="AL40" i="183"/>
  <c r="AL40" i="182"/>
  <c r="AL40" i="181"/>
  <c r="AT34" i="12"/>
  <c r="AT34" i="182"/>
  <c r="AT34" i="183"/>
  <c r="AT34" i="181"/>
  <c r="BR28" i="12"/>
  <c r="BR28" i="183"/>
  <c r="BR28" i="182"/>
  <c r="BR28" i="181"/>
  <c r="CP42" i="182"/>
  <c r="CP42" i="183"/>
  <c r="CP42" i="181"/>
  <c r="CP42" i="12"/>
  <c r="M22" i="200" s="1"/>
  <c r="CP42" i="13"/>
  <c r="CH44" i="12"/>
  <c r="CH44" i="182"/>
  <c r="CH44" i="183"/>
  <c r="CH44" i="181"/>
  <c r="CP44" i="182"/>
  <c r="CP44" i="13"/>
  <c r="CP44" i="183"/>
  <c r="CP44" i="12"/>
  <c r="M24" i="200" s="1"/>
  <c r="CP44" i="181"/>
  <c r="AL43" i="12"/>
  <c r="AL43" i="182"/>
  <c r="AL43" i="183"/>
  <c r="AL43" i="181"/>
  <c r="CP26" i="182"/>
  <c r="CP26" i="183"/>
  <c r="CP26" i="181"/>
  <c r="CP26" i="13"/>
  <c r="CP26" i="12"/>
  <c r="M6" i="200" s="1"/>
  <c r="BJ50" i="183"/>
  <c r="BJ50" i="181"/>
  <c r="BJ50" i="12"/>
  <c r="BJ50" i="182"/>
  <c r="AD41"/>
  <c r="AD41" i="183"/>
  <c r="AD41" i="181"/>
  <c r="AD41" i="12"/>
  <c r="AL30" i="183"/>
  <c r="AL30" i="181"/>
  <c r="AL30" i="12"/>
  <c r="AL30" i="182"/>
  <c r="N46" i="183"/>
  <c r="N46" i="181"/>
  <c r="N46" i="12"/>
  <c r="N46" i="182"/>
  <c r="CP25"/>
  <c r="CP25" i="181"/>
  <c r="CP25" i="183"/>
  <c r="CP25" i="13"/>
  <c r="CP25" i="12"/>
  <c r="M5" i="200" s="1"/>
  <c r="DF46" i="182"/>
  <c r="DF46" i="181"/>
  <c r="DF46" i="13"/>
  <c r="DF46" i="183"/>
  <c r="DF46" i="12"/>
  <c r="O26" i="200" s="1"/>
  <c r="AT26" i="181"/>
  <c r="AT26" i="12"/>
  <c r="AT26" i="183"/>
  <c r="AT26" i="182"/>
  <c r="AT45" i="183"/>
  <c r="AT45" i="12"/>
  <c r="AT45" i="182"/>
  <c r="AT45" i="181"/>
  <c r="DF24" i="183"/>
  <c r="DF24" i="181"/>
  <c r="DF24" i="182"/>
  <c r="DF24" i="12"/>
  <c r="O4" i="200" s="1"/>
  <c r="DF24" i="13"/>
  <c r="V13"/>
  <c r="V13" i="12"/>
  <c r="F46" i="182"/>
  <c r="F46" i="181"/>
  <c r="F46" i="13"/>
  <c r="F46" i="12"/>
  <c r="B26" i="200" s="1"/>
  <c r="F46" i="183"/>
  <c r="BR24"/>
  <c r="BR24" i="181"/>
  <c r="BR24" i="12"/>
  <c r="BR24" i="182"/>
  <c r="DF51" i="183"/>
  <c r="DF51" i="181"/>
  <c r="DF51" i="182"/>
  <c r="DF51" i="13"/>
  <c r="DF51" i="12"/>
  <c r="O31" i="200" s="1"/>
  <c r="CX47" i="183"/>
  <c r="CX47" i="181"/>
  <c r="CX47" i="12"/>
  <c r="N27" i="200" s="1"/>
  <c r="CX47" i="182"/>
  <c r="CX47" i="13"/>
  <c r="AL37" i="183"/>
  <c r="AL37" i="181"/>
  <c r="AL37" i="12"/>
  <c r="AL37" i="182"/>
  <c r="N47" i="12"/>
  <c r="N47" i="182"/>
  <c r="N47" i="183"/>
  <c r="N47" i="181"/>
  <c r="AD47" i="12"/>
  <c r="AD47" i="183"/>
  <c r="AD47" i="182"/>
  <c r="AD47" i="181"/>
  <c r="BZ45" i="13"/>
  <c r="BZ45" i="12"/>
  <c r="K25" i="200" s="1"/>
  <c r="BZ45" i="182"/>
  <c r="BZ45" i="183"/>
  <c r="BZ45" i="181"/>
  <c r="F26" i="12"/>
  <c r="B6" i="200" s="1"/>
  <c r="F26" i="182"/>
  <c r="F26" i="183"/>
  <c r="F26" i="13"/>
  <c r="F26" i="181"/>
  <c r="BZ17" i="12"/>
  <c r="CB17" s="1"/>
  <c r="BZ17" i="13"/>
  <c r="CB17" s="1"/>
  <c r="AL48" i="183"/>
  <c r="AL48" i="12"/>
  <c r="AL48" i="181"/>
  <c r="AL48" i="182"/>
  <c r="BB43" i="12"/>
  <c r="H23" i="200" s="1"/>
  <c r="BB43" i="13"/>
  <c r="BB43" i="183"/>
  <c r="BB43" i="182"/>
  <c r="BB43" i="181"/>
  <c r="DF47" i="13"/>
  <c r="DF47" i="12"/>
  <c r="O27" i="200" s="1"/>
  <c r="DF47" i="181"/>
  <c r="DF47" i="183"/>
  <c r="DF47" i="182"/>
  <c r="CP4" i="12"/>
  <c r="CP4" i="13"/>
  <c r="AT36" i="12"/>
  <c r="AT36" i="182"/>
  <c r="AT36" i="183"/>
  <c r="AT36" i="181"/>
  <c r="BB17" i="13"/>
  <c r="BB17" i="12"/>
  <c r="BB24"/>
  <c r="H4" i="200" s="1"/>
  <c r="BB24" i="183"/>
  <c r="BB24" i="13"/>
  <c r="BB24" i="181"/>
  <c r="BB24" i="182"/>
  <c r="N25" i="183"/>
  <c r="N25" i="181"/>
  <c r="N25" i="182"/>
  <c r="N25" i="12"/>
  <c r="AT49" i="181"/>
  <c r="AT49" i="182"/>
  <c r="AT49" i="12"/>
  <c r="AT49" i="183"/>
  <c r="F29" i="13"/>
  <c r="F29" i="183"/>
  <c r="F29" i="12"/>
  <c r="B9" i="200" s="1"/>
  <c r="F29" i="181"/>
  <c r="F29" i="182"/>
  <c r="CP12" i="12"/>
  <c r="CP12" i="13"/>
  <c r="CP13"/>
  <c r="CP13" i="12"/>
  <c r="CP32" i="13"/>
  <c r="CP32" i="12"/>
  <c r="M12" i="200" s="1"/>
  <c r="CP32" i="182"/>
  <c r="CP32" i="183"/>
  <c r="CP32" i="181"/>
  <c r="CP24" i="182"/>
  <c r="CP24" i="183"/>
  <c r="CP24" i="181"/>
  <c r="CP24" i="13"/>
  <c r="CP24" i="12"/>
  <c r="M4" i="200" s="1"/>
  <c r="V43" i="183"/>
  <c r="V43" i="181"/>
  <c r="V43" i="13"/>
  <c r="V43" i="12"/>
  <c r="D23" i="200" s="1"/>
  <c r="V43" i="182"/>
  <c r="BZ29" i="12"/>
  <c r="K9" i="200" s="1"/>
  <c r="BZ29" i="181"/>
  <c r="BZ29" i="182"/>
  <c r="BZ29" i="13"/>
  <c r="BZ29" i="183"/>
  <c r="F40" i="182"/>
  <c r="F40" i="183"/>
  <c r="F40" i="13"/>
  <c r="F40" i="181"/>
  <c r="F40" i="12"/>
  <c r="B20" i="200" s="1"/>
  <c r="BZ13" i="13"/>
  <c r="CB13" s="1"/>
  <c r="BZ13" i="12"/>
  <c r="CB13" s="1"/>
  <c r="CP39" i="181"/>
  <c r="CP39" i="182"/>
  <c r="CP39" i="12"/>
  <c r="M19" i="200" s="1"/>
  <c r="CP39" i="13"/>
  <c r="CP39" i="183"/>
  <c r="DF43" i="13"/>
  <c r="DF43" i="183"/>
  <c r="DF43" i="181"/>
  <c r="DF43" i="182"/>
  <c r="DF43" i="12"/>
  <c r="F47" i="13"/>
  <c r="F47" i="181"/>
  <c r="F47" i="182"/>
  <c r="F47" i="183"/>
  <c r="F47" i="12"/>
  <c r="B27" i="200" s="1"/>
  <c r="BR31" i="183"/>
  <c r="BR31" i="181"/>
  <c r="BR31" i="12"/>
  <c r="BR31" i="182"/>
  <c r="BB22" i="13"/>
  <c r="BB22" i="12"/>
  <c r="V29" i="181"/>
  <c r="V29" i="182"/>
  <c r="V29" i="13"/>
  <c r="V29" i="12"/>
  <c r="D9" i="200" s="1"/>
  <c r="V29" i="183"/>
  <c r="V19" i="12"/>
  <c r="V19" i="13"/>
  <c r="CX51" i="183"/>
  <c r="CX51" i="181"/>
  <c r="CX51" i="13"/>
  <c r="CX51" i="12"/>
  <c r="N31" i="200" s="1"/>
  <c r="CX51" i="182"/>
  <c r="DF19" i="13"/>
  <c r="DF19" i="12"/>
  <c r="AL35" i="183"/>
  <c r="AL35" i="181"/>
  <c r="AL35" i="182"/>
  <c r="AL35" i="12"/>
  <c r="CP29"/>
  <c r="M9" i="200" s="1"/>
  <c r="CP29" i="183"/>
  <c r="CP29" i="181"/>
  <c r="CP29" i="182"/>
  <c r="CP29" i="13"/>
  <c r="BB40" i="183"/>
  <c r="BB40" i="181"/>
  <c r="BB40" i="12"/>
  <c r="H20" i="200" s="1"/>
  <c r="BB40" i="182"/>
  <c r="BB40" i="13"/>
  <c r="V28"/>
  <c r="V28" i="183"/>
  <c r="V28" i="181"/>
  <c r="V28" i="182"/>
  <c r="V28" i="12"/>
  <c r="D8" i="200" s="1"/>
  <c r="F28" i="13"/>
  <c r="F28" i="183"/>
  <c r="F28" i="181"/>
  <c r="F28" i="182"/>
  <c r="F28" i="12"/>
  <c r="B8" i="200" s="1"/>
  <c r="F20" i="12"/>
  <c r="F20" i="13"/>
  <c r="CH39" i="182"/>
  <c r="CH39" i="183"/>
  <c r="CH39" i="181"/>
  <c r="CH39" i="12"/>
  <c r="CX46" i="182"/>
  <c r="CX46" i="183"/>
  <c r="CX46" i="12"/>
  <c r="N26" i="200" s="1"/>
  <c r="CX46" i="181"/>
  <c r="CX46" i="13"/>
  <c r="V31" i="12"/>
  <c r="D11" i="200" s="1"/>
  <c r="V31" i="182"/>
  <c r="V31" i="183"/>
  <c r="V31" i="181"/>
  <c r="V31" i="13"/>
  <c r="BR34" i="183"/>
  <c r="BR34" i="181"/>
  <c r="BR34" i="12"/>
  <c r="BR34" i="182"/>
  <c r="DF44"/>
  <c r="DF44" i="181"/>
  <c r="DF44" i="183"/>
  <c r="DF44" i="12"/>
  <c r="O24" i="200" s="1"/>
  <c r="DF44" i="13"/>
  <c r="BZ5" i="12"/>
  <c r="CB5" s="1"/>
  <c r="BZ5" i="13"/>
  <c r="CB5" s="1"/>
  <c r="CH37" i="12"/>
  <c r="CH37" i="182"/>
  <c r="CH37" i="183"/>
  <c r="CH37" i="181"/>
  <c r="CX32" i="12"/>
  <c r="N12" i="200" s="1"/>
  <c r="CX32" i="13"/>
  <c r="CX32" i="183"/>
  <c r="CX32" i="182"/>
  <c r="CX32" i="181"/>
  <c r="BZ15" i="13"/>
  <c r="CB15" s="1"/>
  <c r="BZ15" i="12"/>
  <c r="CB15" s="1"/>
  <c r="CP28" i="181"/>
  <c r="CP28" i="182"/>
  <c r="CP28" i="13"/>
  <c r="CP28" i="12"/>
  <c r="M8" i="200" s="1"/>
  <c r="CP28" i="183"/>
  <c r="DF8" i="13"/>
  <c r="DF8" i="12"/>
  <c r="DF36" i="181"/>
  <c r="DF36" i="183"/>
  <c r="DF36" i="12"/>
  <c r="O16" i="200" s="1"/>
  <c r="DF36" i="13"/>
  <c r="DF36" i="182"/>
  <c r="CP23" i="12"/>
  <c r="CP23" i="13"/>
  <c r="F43" i="181"/>
  <c r="F43" i="182"/>
  <c r="F43" i="12"/>
  <c r="F43" i="13"/>
  <c r="F43" i="183"/>
  <c r="V24"/>
  <c r="V24" i="13"/>
  <c r="V24" i="12"/>
  <c r="D4" i="200" s="1"/>
  <c r="V24" i="182"/>
  <c r="V24" i="181"/>
  <c r="CH47"/>
  <c r="CH47" i="183"/>
  <c r="CH47" i="12"/>
  <c r="CH47" i="182"/>
  <c r="CP6" i="13"/>
  <c r="CP6" i="12"/>
  <c r="AD27"/>
  <c r="AD27" i="182"/>
  <c r="AD27" i="183"/>
  <c r="AD27" i="181"/>
  <c r="CP27" i="13"/>
  <c r="CP27" i="12"/>
  <c r="M7" i="200" s="1"/>
  <c r="CP27" i="182"/>
  <c r="CP27" i="183"/>
  <c r="CP27" i="181"/>
  <c r="V14" i="12"/>
  <c r="V14" i="13"/>
  <c r="BB45" i="12"/>
  <c r="H25" i="200" s="1"/>
  <c r="BB45" i="183"/>
  <c r="BB45" i="182"/>
  <c r="BB45" i="181"/>
  <c r="BB45" i="13"/>
  <c r="AD39" i="12"/>
  <c r="AD39" i="182"/>
  <c r="AD39" i="183"/>
  <c r="AD39" i="181"/>
  <c r="F45" i="13"/>
  <c r="F45" i="183"/>
  <c r="F45" i="182"/>
  <c r="F45" i="12"/>
  <c r="B25" i="200" s="1"/>
  <c r="F45" i="181"/>
  <c r="V7" i="12"/>
  <c r="V7" i="13"/>
  <c r="AL52" i="12"/>
  <c r="AL52" i="183"/>
  <c r="AL52" i="182"/>
  <c r="AL52" i="181"/>
  <c r="CX19" i="12"/>
  <c r="CX19" i="13"/>
  <c r="AP58" i="5"/>
  <c r="AQ53"/>
  <c r="AL33" i="183"/>
  <c r="AL33" i="181"/>
  <c r="AL33" i="12"/>
  <c r="AL33" i="182"/>
  <c r="V36" i="181"/>
  <c r="V36" i="12"/>
  <c r="D16" i="200" s="1"/>
  <c r="V36" i="182"/>
  <c r="V36" i="183"/>
  <c r="V36" i="13"/>
  <c r="BB11" i="12"/>
  <c r="BB11" i="13"/>
  <c r="DF39" i="181"/>
  <c r="DF39" i="182"/>
  <c r="DF39" i="12"/>
  <c r="O19" i="200" s="1"/>
  <c r="DF39" i="13"/>
  <c r="DF39" i="183"/>
  <c r="BZ46" i="182"/>
  <c r="BZ46" i="183"/>
  <c r="BZ46" i="13"/>
  <c r="BZ46" i="181"/>
  <c r="BZ46" i="12"/>
  <c r="K26" i="200" s="1"/>
  <c r="CP48" i="183"/>
  <c r="CP48" i="181"/>
  <c r="CP48" i="12"/>
  <c r="M28" i="200" s="1"/>
  <c r="CP48" i="13"/>
  <c r="CP48" i="182"/>
  <c r="BZ25"/>
  <c r="BZ25" i="12"/>
  <c r="K5" i="200" s="1"/>
  <c r="BZ25" i="181"/>
  <c r="BZ25" i="13"/>
  <c r="BZ25" i="183"/>
  <c r="BJ36" i="12"/>
  <c r="BJ36" i="182"/>
  <c r="BJ36" i="183"/>
  <c r="BJ36" i="181"/>
  <c r="AD43" i="182"/>
  <c r="AD43" i="181"/>
  <c r="AD43" i="183"/>
  <c r="AD43" i="12"/>
  <c r="V42" i="183"/>
  <c r="V42" i="182"/>
  <c r="V42" i="13"/>
  <c r="V42" i="12"/>
  <c r="D22" i="200" s="1"/>
  <c r="V42" i="181"/>
  <c r="V44"/>
  <c r="V44" i="182"/>
  <c r="V44" i="183"/>
  <c r="V44" i="13"/>
  <c r="V44" i="12"/>
  <c r="D24" i="200" s="1"/>
  <c r="CX48" i="182"/>
  <c r="CX48" i="181"/>
  <c r="CX48" i="12"/>
  <c r="N28" i="200" s="1"/>
  <c r="CX48" i="183"/>
  <c r="CX48" i="13"/>
  <c r="O53" i="5"/>
  <c r="N58"/>
  <c r="AT29" i="12"/>
  <c r="AT29" i="182"/>
  <c r="AT29" i="183"/>
  <c r="AT29" i="181"/>
  <c r="BZ40" i="183"/>
  <c r="BZ40" i="181"/>
  <c r="BZ40" i="13"/>
  <c r="BZ40" i="182"/>
  <c r="BZ40" i="12"/>
  <c r="K20" i="200" s="1"/>
  <c r="F39" i="12"/>
  <c r="B19" i="200" s="1"/>
  <c r="F39" i="182"/>
  <c r="F39" i="13"/>
  <c r="F39" i="183"/>
  <c r="F39" i="181"/>
  <c r="CX45" i="183"/>
  <c r="CX45" i="181"/>
  <c r="CX45" i="182"/>
  <c r="CX45" i="12"/>
  <c r="N25" i="200" s="1"/>
  <c r="CX45" i="13"/>
  <c r="AL41" i="183"/>
  <c r="AL41" i="181"/>
  <c r="AL41" i="12"/>
  <c r="AL41" i="182"/>
  <c r="F9" i="13"/>
  <c r="F9" i="12"/>
  <c r="DF14" i="13"/>
  <c r="DF14" i="12"/>
  <c r="BB28" i="13"/>
  <c r="BB28" i="183"/>
  <c r="BB28" i="182"/>
  <c r="BB28" i="12"/>
  <c r="H8" i="200" s="1"/>
  <c r="BB28" i="181"/>
  <c r="F19" i="13"/>
  <c r="F19" i="12"/>
  <c r="F5" i="13"/>
  <c r="F5" i="12"/>
  <c r="BZ11"/>
  <c r="CB11" s="1"/>
  <c r="BZ11" i="13"/>
  <c r="CB11" s="1"/>
  <c r="F12" i="12"/>
  <c r="F12" i="13"/>
  <c r="BB33" i="182"/>
  <c r="BB33" i="183"/>
  <c r="BB33" i="13"/>
  <c r="BB33" i="181"/>
  <c r="BB33" i="12"/>
  <c r="H13" i="200" s="1"/>
  <c r="CP15" i="12"/>
  <c r="CP15" i="13"/>
  <c r="DF10"/>
  <c r="DF10" i="12"/>
  <c r="AT24" i="181"/>
  <c r="AT24" i="12"/>
  <c r="AT24" i="182"/>
  <c r="AT24" i="183"/>
  <c r="CH30" i="12"/>
  <c r="CH30" i="183"/>
  <c r="CH30" i="182"/>
  <c r="CH30" i="181"/>
  <c r="AD32" i="12"/>
  <c r="AD32" i="183"/>
  <c r="AD32" i="182"/>
  <c r="AD32" i="181"/>
  <c r="CX13" i="12"/>
  <c r="CX13" i="13"/>
  <c r="BB39" i="183"/>
  <c r="BB39" i="181"/>
  <c r="BB39" i="12"/>
  <c r="H19" i="200" s="1"/>
  <c r="BB39" i="13"/>
  <c r="BB39" i="182"/>
  <c r="BZ47"/>
  <c r="BZ47" i="183"/>
  <c r="BZ47" i="181"/>
  <c r="BZ47" i="12"/>
  <c r="K27" i="200" s="1"/>
  <c r="BZ47" i="13"/>
  <c r="BB10" i="12"/>
  <c r="BB10" i="13"/>
  <c r="F16" i="12"/>
  <c r="F16" i="13"/>
  <c r="AL28" i="182"/>
  <c r="AL28" i="183"/>
  <c r="AL28" i="181"/>
  <c r="AL28" i="12"/>
  <c r="AL31"/>
  <c r="AL31" i="183"/>
  <c r="AL31" i="181"/>
  <c r="AL31" i="182"/>
  <c r="F44"/>
  <c r="F44" i="183"/>
  <c r="F44" i="12"/>
  <c r="B24" i="200" s="1"/>
  <c r="F44" i="13"/>
  <c r="F44" i="181"/>
  <c r="V45" i="183"/>
  <c r="V45" i="181"/>
  <c r="V45" i="12"/>
  <c r="D25" i="200" s="1"/>
  <c r="V45" i="182"/>
  <c r="V45" i="13"/>
  <c r="F36" i="182"/>
  <c r="F36" i="183"/>
  <c r="F36" i="181"/>
  <c r="F36" i="13"/>
  <c r="F36" i="12"/>
  <c r="B16" i="200" s="1"/>
  <c r="BB12" i="13"/>
  <c r="BB12" i="12"/>
  <c r="AT41" i="181"/>
  <c r="AT41" i="12"/>
  <c r="AT41" i="182"/>
  <c r="AT41" i="183"/>
  <c r="DF34" i="181"/>
  <c r="DF34" i="183"/>
  <c r="DF34" i="12"/>
  <c r="O14" i="200" s="1"/>
  <c r="DF34" i="182"/>
  <c r="DF34" i="13"/>
  <c r="F7"/>
  <c r="F7" i="12"/>
  <c r="F15" i="13"/>
  <c r="F15" i="12"/>
  <c r="CX15"/>
  <c r="CX15" i="13"/>
  <c r="BZ50" i="12"/>
  <c r="K30" i="200" s="1"/>
  <c r="BZ50" i="13"/>
  <c r="BZ50" i="183"/>
  <c r="BZ50" i="182"/>
  <c r="BZ50" i="181"/>
  <c r="AT37" i="182"/>
  <c r="AT37" i="183"/>
  <c r="AT37" i="181"/>
  <c r="AT37" i="12"/>
  <c r="BJ44" i="181"/>
  <c r="BJ44" i="182"/>
  <c r="BJ44" i="12"/>
  <c r="BJ44" i="183"/>
  <c r="BR44" i="181"/>
  <c r="BR44" i="182"/>
  <c r="BR44" i="12"/>
  <c r="BR44" i="183"/>
  <c r="CP14" i="13"/>
  <c r="CP14" i="12"/>
  <c r="BB6" i="13"/>
  <c r="BB6" i="12"/>
  <c r="V18"/>
  <c r="V18" i="13"/>
  <c r="CH33" i="183"/>
  <c r="CH33" i="181"/>
  <c r="CH33" i="12"/>
  <c r="CH33" i="182"/>
  <c r="BZ37" i="183"/>
  <c r="BZ37" i="12"/>
  <c r="K17" i="200" s="1"/>
  <c r="BZ37" i="181"/>
  <c r="BZ37" i="182"/>
  <c r="BZ37" i="13"/>
  <c r="CP35"/>
  <c r="CP35" i="12"/>
  <c r="M15" i="200" s="1"/>
  <c r="CP35" i="182"/>
  <c r="CP35" i="183"/>
  <c r="CP35" i="181"/>
  <c r="BZ38" i="12"/>
  <c r="K18" i="200" s="1"/>
  <c r="BZ38" i="13"/>
  <c r="BZ38" i="183"/>
  <c r="BZ38" i="181"/>
  <c r="BZ38" i="182"/>
  <c r="CP47" i="181"/>
  <c r="CP47" i="182"/>
  <c r="CP47" i="183"/>
  <c r="CP47" i="12"/>
  <c r="M27" i="200" s="1"/>
  <c r="CP47" i="13"/>
  <c r="AL47" i="183"/>
  <c r="AL47" i="12"/>
  <c r="AL47" i="181"/>
  <c r="AL47" i="182"/>
  <c r="AL50" i="181"/>
  <c r="AL50" i="12"/>
  <c r="AL50" i="182"/>
  <c r="AL50" i="183"/>
  <c r="BJ35"/>
  <c r="BJ35" i="181"/>
  <c r="BJ35" i="12"/>
  <c r="BJ35" i="182"/>
  <c r="AD29"/>
  <c r="AD29" i="183"/>
  <c r="AD29" i="181"/>
  <c r="AD29" i="12"/>
  <c r="DF23" i="13"/>
  <c r="DF23" i="12"/>
  <c r="BJ48" i="182"/>
  <c r="BJ48" i="183"/>
  <c r="BJ48" i="181"/>
  <c r="BJ48" i="12"/>
  <c r="CX49" i="182"/>
  <c r="CX49" i="183"/>
  <c r="CX49" i="181"/>
  <c r="CX49" i="12"/>
  <c r="N29" i="200" s="1"/>
  <c r="CX49" i="13"/>
  <c r="F52" i="182"/>
  <c r="F52" i="183"/>
  <c r="F52" i="181"/>
  <c r="F52" i="12"/>
  <c r="B32" i="200" s="1"/>
  <c r="F52" i="13"/>
  <c r="CP52" i="182"/>
  <c r="CP52" i="183"/>
  <c r="CP52" i="12"/>
  <c r="M32" i="200" s="1"/>
  <c r="CP52" i="181"/>
  <c r="CP52" i="13"/>
  <c r="BZ26" i="183"/>
  <c r="BZ26" i="13"/>
  <c r="BZ26" i="12"/>
  <c r="K6" i="200" s="1"/>
  <c r="BZ26" i="181"/>
  <c r="BZ26" i="182"/>
  <c r="N41"/>
  <c r="N41" i="183"/>
  <c r="N41" i="181"/>
  <c r="N41" i="12"/>
  <c r="N29" i="182"/>
  <c r="N29" i="183"/>
  <c r="N29" i="181"/>
  <c r="N29" i="12"/>
  <c r="CP20"/>
  <c r="CP20" i="13"/>
  <c r="AT27" i="182"/>
  <c r="AT27" i="183"/>
  <c r="AT27" i="181"/>
  <c r="AT27" i="12"/>
  <c r="BK58" i="5"/>
  <c r="BL53"/>
  <c r="N43" i="12"/>
  <c r="N43" i="182"/>
  <c r="N43" i="183"/>
  <c r="N43" i="181"/>
  <c r="BB21" i="12"/>
  <c r="BB21" i="13"/>
  <c r="BB9" i="12"/>
  <c r="BB9" i="13"/>
  <c r="DF52" i="183"/>
  <c r="DF52" i="13"/>
  <c r="DF52" i="12"/>
  <c r="O32" i="200" s="1"/>
  <c r="DF52" i="181"/>
  <c r="DF52" i="182"/>
  <c r="BR45" i="12"/>
  <c r="BR45" i="182"/>
  <c r="BR45" i="183"/>
  <c r="BR45" i="181"/>
  <c r="AT46" i="182"/>
  <c r="AT46" i="183"/>
  <c r="AT46" i="181"/>
  <c r="AT46" i="12"/>
  <c r="DF5" i="13"/>
  <c r="DF5" i="12"/>
  <c r="V52" i="183"/>
  <c r="V52" i="12"/>
  <c r="D32" i="200" s="1"/>
  <c r="V52" i="181"/>
  <c r="V52" i="13"/>
  <c r="V52" i="182"/>
  <c r="V51" i="181"/>
  <c r="V51" i="182"/>
  <c r="V51" i="13"/>
  <c r="V51" i="12"/>
  <c r="D31" i="200" s="1"/>
  <c r="V51" i="183"/>
  <c r="V12" i="12"/>
  <c r="V12" i="13"/>
  <c r="AD24" i="183"/>
  <c r="AD24" i="181"/>
  <c r="AD24" i="12"/>
  <c r="AD24" i="182"/>
  <c r="CH29" i="181"/>
  <c r="CH29" i="182"/>
  <c r="CH29" i="183"/>
  <c r="CH29" i="12"/>
  <c r="AD49"/>
  <c r="AD49" i="182"/>
  <c r="AD49" i="183"/>
  <c r="AD49" i="181"/>
  <c r="CX5" i="12"/>
  <c r="CX5" i="13"/>
  <c r="AD48" i="181"/>
  <c r="AD48" i="12"/>
  <c r="AD48" i="182"/>
  <c r="AD48" i="183"/>
  <c r="BZ27" i="181"/>
  <c r="BZ27" i="182"/>
  <c r="BZ27" i="12"/>
  <c r="K7" i="200" s="1"/>
  <c r="BZ27" i="13"/>
  <c r="BZ27" i="183"/>
  <c r="CH45" i="12"/>
  <c r="CH45" i="183"/>
  <c r="CH45" i="182"/>
  <c r="CH45" i="181"/>
  <c r="BB5" i="12"/>
  <c r="BB5" i="13"/>
  <c r="BB19"/>
  <c r="BB19" i="12"/>
  <c r="V16"/>
  <c r="V16" i="13"/>
  <c r="F13" i="12"/>
  <c r="F13" i="13"/>
  <c r="DF20"/>
  <c r="DF20" i="12"/>
  <c r="BR46" i="182"/>
  <c r="BR46" i="12"/>
  <c r="BR46" i="183"/>
  <c r="BR46" i="181"/>
  <c r="BB16" i="12"/>
  <c r="BB16" i="13"/>
  <c r="AT39" i="182"/>
  <c r="AT39" i="12"/>
  <c r="AT39" i="181"/>
  <c r="AT39" i="183"/>
  <c r="CH32" i="12"/>
  <c r="CH32" i="183"/>
  <c r="CH32" i="182"/>
  <c r="CH32" i="181"/>
  <c r="AT51" i="12"/>
  <c r="AT51" i="183"/>
  <c r="AT51" i="182"/>
  <c r="AT51" i="181"/>
  <c r="CX22" i="13"/>
  <c r="CX22" i="12"/>
  <c r="F21" i="13"/>
  <c r="F21" i="12"/>
  <c r="F49"/>
  <c r="B29" i="200" s="1"/>
  <c r="F49" i="183"/>
  <c r="F49" i="182"/>
  <c r="F49" i="13"/>
  <c r="F49" i="181"/>
  <c r="CH25" i="12"/>
  <c r="CH25" i="183"/>
  <c r="CH25" i="182"/>
  <c r="CH25" i="181"/>
  <c r="CH43" i="12"/>
  <c r="CH43" i="182"/>
  <c r="CH43" i="183"/>
  <c r="CH43" i="181"/>
  <c r="N26" i="12"/>
  <c r="N26" i="182"/>
  <c r="N26" i="183"/>
  <c r="N26" i="181"/>
  <c r="AL25" i="12"/>
  <c r="AL25" i="182"/>
  <c r="AL25" i="183"/>
  <c r="AL25" i="181"/>
  <c r="CH42" i="12"/>
  <c r="CH42" i="182"/>
  <c r="CH42" i="183"/>
  <c r="CH42" i="181"/>
  <c r="DF27" i="12"/>
  <c r="O7" i="200" s="1"/>
  <c r="DF27" i="183"/>
  <c r="DF27" i="181"/>
  <c r="DF27" i="182"/>
  <c r="DF27" i="13"/>
  <c r="AD52" i="183"/>
  <c r="AD52" i="181"/>
  <c r="AD52" i="12"/>
  <c r="AD52" i="182"/>
  <c r="V17" i="12"/>
  <c r="V17" i="13"/>
  <c r="F31" i="12"/>
  <c r="B11" i="200" s="1"/>
  <c r="F31" i="13"/>
  <c r="F31" i="182"/>
  <c r="F31" i="183"/>
  <c r="F31" i="181"/>
  <c r="V53" i="5"/>
  <c r="U58"/>
  <c r="V39" i="13"/>
  <c r="V39" i="183"/>
  <c r="V39" i="182"/>
  <c r="V39" i="12"/>
  <c r="D19" i="200" s="1"/>
  <c r="V39" i="181"/>
  <c r="AT43" i="12"/>
  <c r="AT43" i="182"/>
  <c r="AT43" i="183"/>
  <c r="AT43" i="181"/>
  <c r="BR42" i="12"/>
  <c r="BR42" i="183"/>
  <c r="BR42" i="182"/>
  <c r="BR42" i="181"/>
  <c r="DF37" i="13"/>
  <c r="DF37" i="182"/>
  <c r="DF37" i="183"/>
  <c r="DF37" i="12"/>
  <c r="O17" i="200" s="1"/>
  <c r="DF37" i="181"/>
  <c r="N33" i="182"/>
  <c r="N33" i="183"/>
  <c r="N33" i="181"/>
  <c r="N33" i="12"/>
  <c r="AD34"/>
  <c r="AD34" i="182"/>
  <c r="AD34" i="183"/>
  <c r="AD34" i="181"/>
  <c r="BJ37" i="12"/>
  <c r="BJ37" i="182"/>
  <c r="BJ37" i="183"/>
  <c r="BJ37" i="181"/>
  <c r="BZ16" i="13"/>
  <c r="CB16" s="1"/>
  <c r="BZ16" i="12"/>
  <c r="CB16" s="1"/>
  <c r="BZ48" i="183"/>
  <c r="BZ48" i="181"/>
  <c r="BZ48" i="13"/>
  <c r="BZ48" i="182"/>
  <c r="BZ48" i="12"/>
  <c r="K28" i="200" s="1"/>
  <c r="AD30" i="181"/>
  <c r="AD30" i="12"/>
  <c r="AD30" i="182"/>
  <c r="AD30" i="183"/>
  <c r="BJ25" i="182"/>
  <c r="BJ25" i="183"/>
  <c r="BJ25" i="181"/>
  <c r="BJ25" i="12"/>
  <c r="CX7"/>
  <c r="CX7" i="13"/>
  <c r="AD51" i="183"/>
  <c r="AD51" i="181"/>
  <c r="AD51" i="12"/>
  <c r="AD51" i="182"/>
  <c r="CX50" i="181"/>
  <c r="CX50" i="182"/>
  <c r="CX50" i="12"/>
  <c r="N30" i="200" s="1"/>
  <c r="CX50" i="13"/>
  <c r="CX50" i="183"/>
  <c r="BR51" i="12"/>
  <c r="BR51" i="183"/>
  <c r="BR51" i="182"/>
  <c r="BR51" i="181"/>
  <c r="BB14" i="13"/>
  <c r="BB14" i="12"/>
  <c r="BZ36" i="181"/>
  <c r="BZ36" i="13"/>
  <c r="BZ36" i="12"/>
  <c r="K16" i="200" s="1"/>
  <c r="BZ36" i="182"/>
  <c r="BZ36" i="183"/>
  <c r="DF4" i="13"/>
  <c r="DF4" i="12"/>
  <c r="CX30" i="183"/>
  <c r="CX30" i="182"/>
  <c r="CX30" i="13"/>
  <c r="CX30" i="12"/>
  <c r="N10" i="200" s="1"/>
  <c r="CX30" i="181"/>
  <c r="F48" i="182"/>
  <c r="F48" i="183"/>
  <c r="F48" i="181"/>
  <c r="F48" i="13"/>
  <c r="F48" i="12"/>
  <c r="B28" i="200" s="1"/>
  <c r="DF21" i="12"/>
  <c r="DF21" i="13"/>
  <c r="CH52" i="182"/>
  <c r="CH52" i="183"/>
  <c r="CH52" i="181"/>
  <c r="CH52" i="12"/>
  <c r="AT48" i="183"/>
  <c r="AT48" i="181"/>
  <c r="AT48" i="12"/>
  <c r="AT48" i="182"/>
  <c r="AZ52" i="8"/>
  <c r="AZ53" l="1"/>
  <c r="L32" i="221"/>
  <c r="AL48" i="13"/>
  <c r="F28" i="200"/>
  <c r="AT45" i="13"/>
  <c r="G25" i="200"/>
  <c r="AT26" i="13"/>
  <c r="G6" i="200"/>
  <c r="AD41" i="13"/>
  <c r="E21" i="200"/>
  <c r="AL43" i="13"/>
  <c r="F23" i="200"/>
  <c r="M42"/>
  <c r="M37"/>
  <c r="BR28" i="13"/>
  <c r="J8" i="200"/>
  <c r="AT34" i="13"/>
  <c r="G14" i="200"/>
  <c r="AL40" i="13"/>
  <c r="F20" i="200"/>
  <c r="BJ34" i="13"/>
  <c r="I14" i="200"/>
  <c r="BR27" i="13"/>
  <c r="J7" i="200"/>
  <c r="BJ32" i="13"/>
  <c r="I12" i="200"/>
  <c r="AL32" i="13"/>
  <c r="F12" i="200"/>
  <c r="AL34" i="13"/>
  <c r="F14" i="200"/>
  <c r="CH40" i="13"/>
  <c r="L20" i="200"/>
  <c r="AD45" i="13"/>
  <c r="E25" i="200"/>
  <c r="AD44" i="13"/>
  <c r="E24" i="200"/>
  <c r="N44" i="13"/>
  <c r="C24" i="200"/>
  <c r="D41"/>
  <c r="D36"/>
  <c r="BJ29" i="13"/>
  <c r="I9" i="200"/>
  <c r="N42" i="13"/>
  <c r="C22" i="200"/>
  <c r="CH34" i="13"/>
  <c r="L14" i="200"/>
  <c r="AL36" i="13"/>
  <c r="F16" i="200"/>
  <c r="AL44" i="13"/>
  <c r="F24" i="200"/>
  <c r="N37" i="13"/>
  <c r="C17" i="200"/>
  <c r="N51" i="13"/>
  <c r="C31" i="200"/>
  <c r="AL39" i="13"/>
  <c r="F19" i="200"/>
  <c r="BR32" i="13"/>
  <c r="J12" i="200"/>
  <c r="AT28" i="13"/>
  <c r="G8" i="200"/>
  <c r="BJ33" i="13"/>
  <c r="I13" i="200"/>
  <c r="BJ45" i="13"/>
  <c r="I25" i="200"/>
  <c r="N49" i="13"/>
  <c r="C29" i="200"/>
  <c r="AD35" i="13"/>
  <c r="E15" i="200"/>
  <c r="BR35" i="13"/>
  <c r="J15" i="200"/>
  <c r="AD36" i="13"/>
  <c r="E16" i="200"/>
  <c r="CH41" i="13"/>
  <c r="L21" i="200"/>
  <c r="AT35" i="13"/>
  <c r="G15" i="200"/>
  <c r="AD33" i="13"/>
  <c r="E13" i="200"/>
  <c r="CH24" i="13"/>
  <c r="L4" i="200"/>
  <c r="BJ30" i="13"/>
  <c r="I10" i="200"/>
  <c r="CH49" i="13"/>
  <c r="L29" i="200"/>
  <c r="BR33" i="13"/>
  <c r="J13" i="200"/>
  <c r="AL45" i="13"/>
  <c r="F25" i="200"/>
  <c r="N35" i="13"/>
  <c r="C15" i="200"/>
  <c r="AL42" i="13"/>
  <c r="F22" i="200"/>
  <c r="AT50" i="13"/>
  <c r="G30" i="200"/>
  <c r="BJ42" i="13"/>
  <c r="I22" i="200"/>
  <c r="CH31" i="13"/>
  <c r="L11" i="200"/>
  <c r="AL46" i="13"/>
  <c r="F26" i="200"/>
  <c r="BJ43" i="13"/>
  <c r="I23" i="200"/>
  <c r="BR30" i="13"/>
  <c r="J10" i="200"/>
  <c r="CH36" i="13"/>
  <c r="L16" i="200"/>
  <c r="AL24" i="13"/>
  <c r="F4" i="200"/>
  <c r="BR39" i="13"/>
  <c r="J19" i="200"/>
  <c r="N32" i="13"/>
  <c r="C12" i="200"/>
  <c r="AL26" i="13"/>
  <c r="F6" i="200"/>
  <c r="N28" i="13"/>
  <c r="C8" i="200"/>
  <c r="AL49" i="13"/>
  <c r="F29" i="200"/>
  <c r="N27" i="13"/>
  <c r="C7" i="200"/>
  <c r="N31" i="13"/>
  <c r="C11" i="200"/>
  <c r="BJ26" i="13"/>
  <c r="I6" i="200"/>
  <c r="BR49" i="13"/>
  <c r="J29" i="200"/>
  <c r="BJ24" i="13"/>
  <c r="I4" i="200"/>
  <c r="AT33" i="13"/>
  <c r="G13" i="200"/>
  <c r="AL29" i="13"/>
  <c r="F9" i="200"/>
  <c r="AD28" i="13"/>
  <c r="E8" i="200"/>
  <c r="BJ28" i="13"/>
  <c r="I8" i="200"/>
  <c r="AT44" i="13"/>
  <c r="G24" i="200"/>
  <c r="AD50" i="13"/>
  <c r="E30" i="200"/>
  <c r="BR37" i="13"/>
  <c r="J17" i="200"/>
  <c r="AD42" i="13"/>
  <c r="E22" i="200"/>
  <c r="BR29" i="13"/>
  <c r="J9" i="200"/>
  <c r="BJ52" i="13"/>
  <c r="I32" i="200"/>
  <c r="N52" i="13"/>
  <c r="C32" i="200"/>
  <c r="AL38" i="13"/>
  <c r="F18" i="200"/>
  <c r="AT48" i="13"/>
  <c r="G28" i="200"/>
  <c r="AD51" i="13"/>
  <c r="E31" i="200"/>
  <c r="N33" i="13"/>
  <c r="C13" i="200"/>
  <c r="BR42" i="13"/>
  <c r="J22" i="200"/>
  <c r="AT43" i="13"/>
  <c r="G23" i="200"/>
  <c r="AD52" i="13"/>
  <c r="E32" i="200"/>
  <c r="AT51" i="13"/>
  <c r="G31" i="200"/>
  <c r="CH32" i="13"/>
  <c r="L12" i="200"/>
  <c r="CH45" i="13"/>
  <c r="L25" i="200"/>
  <c r="AD48" i="13"/>
  <c r="E28" i="200"/>
  <c r="CH29" i="13"/>
  <c r="L9" i="200"/>
  <c r="AT46" i="13"/>
  <c r="G26" i="200"/>
  <c r="N43" i="13"/>
  <c r="C23" i="200"/>
  <c r="BJ35" i="13"/>
  <c r="I15" i="200"/>
  <c r="CH33" i="13"/>
  <c r="L13" i="200"/>
  <c r="BR44" i="13"/>
  <c r="J24" i="200"/>
  <c r="BJ44" i="13"/>
  <c r="I24" i="200"/>
  <c r="O41"/>
  <c r="O36"/>
  <c r="AL28" i="13"/>
  <c r="F8" i="200"/>
  <c r="AT24" i="13"/>
  <c r="G4" i="200"/>
  <c r="AT29" i="13"/>
  <c r="G9" i="200"/>
  <c r="D42"/>
  <c r="D37"/>
  <c r="AD43" i="13"/>
  <c r="E23" i="200"/>
  <c r="AL33" i="13"/>
  <c r="F13" i="200"/>
  <c r="AL52" i="13"/>
  <c r="F32" i="200"/>
  <c r="CH37" i="13"/>
  <c r="L17" i="200"/>
  <c r="O42"/>
  <c r="O37"/>
  <c r="CH39" i="13"/>
  <c r="L19" i="200"/>
  <c r="AL35" i="13"/>
  <c r="F15" i="200"/>
  <c r="AT49" i="13"/>
  <c r="G29" i="200"/>
  <c r="CH52" i="13"/>
  <c r="L32" i="200"/>
  <c r="BR51" i="13"/>
  <c r="J31" i="200"/>
  <c r="BJ25" i="13"/>
  <c r="I5" i="200"/>
  <c r="AD30" i="13"/>
  <c r="E10" i="200"/>
  <c r="BJ37" i="13"/>
  <c r="I17" i="200"/>
  <c r="AD34" i="13"/>
  <c r="E14" i="200"/>
  <c r="CH42" i="13"/>
  <c r="L22" i="200"/>
  <c r="AL25" i="13"/>
  <c r="F5" i="200"/>
  <c r="N26" i="13"/>
  <c r="C6" i="200"/>
  <c r="CH43" i="13"/>
  <c r="L23" i="200"/>
  <c r="CH25" i="13"/>
  <c r="L5" i="200"/>
  <c r="AT39" i="13"/>
  <c r="G19" i="200"/>
  <c r="BR46" i="13"/>
  <c r="J26" i="200"/>
  <c r="AD49" i="13"/>
  <c r="E29" i="200"/>
  <c r="AD24" i="13"/>
  <c r="E4" i="200"/>
  <c r="BR45" i="13"/>
  <c r="J25" i="200"/>
  <c r="AT27" i="13"/>
  <c r="G7" i="200"/>
  <c r="N29" i="13"/>
  <c r="C9" i="200"/>
  <c r="N41" i="13"/>
  <c r="C21" i="200"/>
  <c r="BJ48" i="13"/>
  <c r="I28" i="200"/>
  <c r="AD29" i="13"/>
  <c r="E9" i="200"/>
  <c r="AL50" i="13"/>
  <c r="F30" i="200"/>
  <c r="AL47" i="13"/>
  <c r="F27" i="200"/>
  <c r="AT37" i="13"/>
  <c r="G17" i="200"/>
  <c r="AT41" i="13"/>
  <c r="G21" i="200"/>
  <c r="B42"/>
  <c r="B37"/>
  <c r="AL31" i="13"/>
  <c r="F11" i="200"/>
  <c r="AD32" i="13"/>
  <c r="E12" i="200"/>
  <c r="CH30" i="13"/>
  <c r="L10" i="200"/>
  <c r="AL41" i="13"/>
  <c r="F21" i="200"/>
  <c r="BJ36" i="13"/>
  <c r="I16" i="200"/>
  <c r="AD39" i="13"/>
  <c r="E19" i="200"/>
  <c r="AD27" i="13"/>
  <c r="E7" i="200"/>
  <c r="CH47" i="13"/>
  <c r="L27" i="200"/>
  <c r="B21" i="15"/>
  <c r="B23" i="200"/>
  <c r="BR34" i="13"/>
  <c r="J14" i="200"/>
  <c r="BR31" i="13"/>
  <c r="J11" i="200"/>
  <c r="B27" i="15"/>
  <c r="O23" i="200"/>
  <c r="N25" i="13"/>
  <c r="C5" i="200"/>
  <c r="AT36" i="13"/>
  <c r="G16" i="200"/>
  <c r="AD47" i="13"/>
  <c r="E27" i="200"/>
  <c r="N47" i="13"/>
  <c r="C27" i="200"/>
  <c r="AL37" i="13"/>
  <c r="F17" i="200"/>
  <c r="BR24" i="13"/>
  <c r="J4" i="200"/>
  <c r="N46" i="13"/>
  <c r="C26" i="200"/>
  <c r="AL30" i="13"/>
  <c r="F10" i="200"/>
  <c r="BJ50" i="13"/>
  <c r="I30" i="200"/>
  <c r="CH44" i="13"/>
  <c r="L24" i="200"/>
  <c r="BR41" i="13"/>
  <c r="J21" i="200"/>
  <c r="AD38" i="13"/>
  <c r="E18" i="200"/>
  <c r="CH28" i="13"/>
  <c r="L8" i="200"/>
  <c r="BJ27" i="13"/>
  <c r="I7" i="200"/>
  <c r="BR38" i="13"/>
  <c r="J18" i="200"/>
  <c r="AT47" i="13"/>
  <c r="G27" i="200"/>
  <c r="N39" i="13"/>
  <c r="C19" i="200"/>
  <c r="AT30" i="13"/>
  <c r="G10" i="200"/>
  <c r="N36" i="13"/>
  <c r="C16" i="200"/>
  <c r="AD46" i="13"/>
  <c r="E26" i="200"/>
  <c r="CH51" i="13"/>
  <c r="L31" i="200"/>
  <c r="N42"/>
  <c r="N37"/>
  <c r="AL27" i="13"/>
  <c r="F7" i="200"/>
  <c r="AT42" i="13"/>
  <c r="G22" i="200"/>
  <c r="N45" i="13"/>
  <c r="C25" i="200"/>
  <c r="AT52" i="13"/>
  <c r="G32" i="200"/>
  <c r="BJ39" i="13"/>
  <c r="I19" i="200"/>
  <c r="AT32" i="13"/>
  <c r="G12" i="200"/>
  <c r="BR25" i="13"/>
  <c r="J5" i="200"/>
  <c r="BR43" i="13"/>
  <c r="J23" i="200"/>
  <c r="BR52" i="13"/>
  <c r="J32" i="200"/>
  <c r="H41"/>
  <c r="H36"/>
  <c r="N38" i="13"/>
  <c r="C18" i="200"/>
  <c r="AT25" i="13"/>
  <c r="G5" i="200"/>
  <c r="BR50" i="13"/>
  <c r="J30" i="200"/>
  <c r="N24" i="13"/>
  <c r="C4" i="200"/>
  <c r="CH26" i="13"/>
  <c r="L6" i="200"/>
  <c r="BR48" i="13"/>
  <c r="J28" i="200"/>
  <c r="BR47" i="13"/>
  <c r="J27" i="200"/>
  <c r="K42"/>
  <c r="K37"/>
  <c r="K41"/>
  <c r="K36"/>
  <c r="N34" i="13"/>
  <c r="C14" i="200"/>
  <c r="H42"/>
  <c r="H37"/>
  <c r="BR26" i="13"/>
  <c r="J6" i="200"/>
  <c r="CH46" i="13"/>
  <c r="L26" i="200"/>
  <c r="N48" i="13"/>
  <c r="C28" i="200"/>
  <c r="AD40" i="13"/>
  <c r="E20" i="200"/>
  <c r="B41"/>
  <c r="B36"/>
  <c r="BJ40" i="13"/>
  <c r="I20" i="200"/>
  <c r="BJ46" i="13"/>
  <c r="I26" i="200"/>
  <c r="CH50" i="13"/>
  <c r="L30" i="200"/>
  <c r="N50" i="13"/>
  <c r="C30" i="200"/>
  <c r="BR36" i="13"/>
  <c r="J16" i="200"/>
  <c r="AD26" i="13"/>
  <c r="E6" i="200"/>
  <c r="BJ47" i="13"/>
  <c r="I27" i="200"/>
  <c r="AD37" i="13"/>
  <c r="E17" i="200"/>
  <c r="AT40" i="13"/>
  <c r="G20" i="200"/>
  <c r="BR40" i="13"/>
  <c r="J20" i="200"/>
  <c r="N41"/>
  <c r="N36"/>
  <c r="AD25" i="13"/>
  <c r="E5" i="200"/>
  <c r="BJ51" i="13"/>
  <c r="I31" i="200"/>
  <c r="BJ38" i="13"/>
  <c r="I18" i="200"/>
  <c r="BJ49" i="13"/>
  <c r="I29" i="200"/>
  <c r="CH48" i="13"/>
  <c r="L28" i="200"/>
  <c r="BJ31" i="13"/>
  <c r="I11" i="200"/>
  <c r="AT38" i="13"/>
  <c r="G18" i="200"/>
  <c r="CH38" i="13"/>
  <c r="L18" i="200"/>
  <c r="AL51" i="13"/>
  <c r="F31" i="200"/>
  <c r="AD31" i="13"/>
  <c r="E11" i="200"/>
  <c r="CH35" i="13"/>
  <c r="L15" i="200"/>
  <c r="N30" i="13"/>
  <c r="C10" i="200"/>
  <c r="BJ41" i="13"/>
  <c r="I21" i="200"/>
  <c r="AT31" i="13"/>
  <c r="G11" i="200"/>
  <c r="M41"/>
  <c r="M36"/>
  <c r="N40" i="13"/>
  <c r="C20" i="200"/>
  <c r="CH27" i="13"/>
  <c r="L7" i="200"/>
  <c r="B24" i="15"/>
  <c r="V58" i="5"/>
  <c r="V53" i="182"/>
  <c r="V53" i="183"/>
  <c r="V53" i="181"/>
  <c r="V53" i="12"/>
  <c r="D33" i="200" s="1"/>
  <c r="V53" i="13"/>
  <c r="V55" s="1"/>
  <c r="BR53" i="182"/>
  <c r="BR53" i="183"/>
  <c r="BR53" i="181"/>
  <c r="BR53" i="12"/>
  <c r="J33" i="200" s="1"/>
  <c r="BL58" i="5"/>
  <c r="BJ53" i="182"/>
  <c r="BJ53" i="12"/>
  <c r="I33" i="200" s="1"/>
  <c r="BJ53" i="183"/>
  <c r="BE58" i="5"/>
  <c r="BJ53" i="181"/>
  <c r="AL53" i="183"/>
  <c r="AL53" i="181"/>
  <c r="AL53" i="182"/>
  <c r="AL53" i="12"/>
  <c r="F33" i="200" s="1"/>
  <c r="AJ58" i="5"/>
  <c r="AT53" i="181"/>
  <c r="AT53" i="12"/>
  <c r="G33" i="200" s="1"/>
  <c r="AT53" i="182"/>
  <c r="AQ58" i="5"/>
  <c r="AT53" i="183"/>
  <c r="CX53" i="13"/>
  <c r="CX55" s="1"/>
  <c r="CX53" i="182"/>
  <c r="CX53" i="12"/>
  <c r="N33" i="200" s="1"/>
  <c r="CX53" i="181"/>
  <c r="CN58" i="5"/>
  <c r="CX53" i="183"/>
  <c r="CP53" i="182"/>
  <c r="CP53" i="12"/>
  <c r="M33" i="200" s="1"/>
  <c r="CP53" i="183"/>
  <c r="CP53" i="181"/>
  <c r="CP53" i="13"/>
  <c r="CP55" s="1"/>
  <c r="CG58" i="5"/>
  <c r="B23" i="15"/>
  <c r="B25"/>
  <c r="DF53" i="183"/>
  <c r="CU58" i="5"/>
  <c r="DF53" i="13"/>
  <c r="DF55" s="1"/>
  <c r="DF53" i="182"/>
  <c r="DF53" i="181"/>
  <c r="DF53" i="12"/>
  <c r="O33" i="200" s="1"/>
  <c r="CH53" i="181"/>
  <c r="CH53" i="182"/>
  <c r="CH53" i="12"/>
  <c r="L33" i="200" s="1"/>
  <c r="BZ58" i="5"/>
  <c r="CH53" i="183"/>
  <c r="BZ53" i="182"/>
  <c r="BS58" i="5"/>
  <c r="BZ53" i="183"/>
  <c r="BZ53" i="13"/>
  <c r="BZ55" s="1"/>
  <c r="BZ53" i="12"/>
  <c r="K33" i="200" s="1"/>
  <c r="AD53" i="183"/>
  <c r="AD53" i="12"/>
  <c r="E33" i="200" s="1"/>
  <c r="AD53" i="181"/>
  <c r="AC58" i="5"/>
  <c r="AD53" i="182"/>
  <c r="N53" i="181"/>
  <c r="N53" i="182"/>
  <c r="O58" i="5"/>
  <c r="N53" i="12"/>
  <c r="C33" i="200" s="1"/>
  <c r="N53" i="183"/>
  <c r="F53" i="182"/>
  <c r="F53" i="181"/>
  <c r="F53" i="183"/>
  <c r="H58" i="5"/>
  <c r="F53" i="12"/>
  <c r="B33" i="200" s="1"/>
  <c r="F53" i="13"/>
  <c r="F55" s="1"/>
  <c r="BB53" i="182"/>
  <c r="BB53" i="13"/>
  <c r="BB55" s="1"/>
  <c r="AX58" i="5"/>
  <c r="BB53" i="181"/>
  <c r="BB53" i="12"/>
  <c r="H33" i="200" s="1"/>
  <c r="BB53" i="183"/>
  <c r="B22" i="15"/>
  <c r="B26"/>
  <c r="BC48" i="8"/>
  <c r="BA49"/>
  <c r="L29" i="222" s="1"/>
  <c r="BA45" i="8"/>
  <c r="AZ56" l="1"/>
  <c r="L33" i="221"/>
  <c r="BA46" i="8"/>
  <c r="L26" i="222" s="1"/>
  <c r="L25"/>
  <c r="E43" i="200"/>
  <c r="E38"/>
  <c r="E40"/>
  <c r="E35"/>
  <c r="K40"/>
  <c r="K35"/>
  <c r="K43"/>
  <c r="K38"/>
  <c r="O40"/>
  <c r="O35"/>
  <c r="O43"/>
  <c r="O38"/>
  <c r="M43"/>
  <c r="M38"/>
  <c r="M40"/>
  <c r="M35"/>
  <c r="F43"/>
  <c r="F40"/>
  <c r="F38"/>
  <c r="F35"/>
  <c r="J43"/>
  <c r="J40"/>
  <c r="J38"/>
  <c r="J35"/>
  <c r="H43"/>
  <c r="H40"/>
  <c r="H38"/>
  <c r="H35"/>
  <c r="B43"/>
  <c r="B40"/>
  <c r="B38"/>
  <c r="B35"/>
  <c r="C40"/>
  <c r="C35"/>
  <c r="C43"/>
  <c r="C38"/>
  <c r="L43"/>
  <c r="L40"/>
  <c r="L38"/>
  <c r="L35"/>
  <c r="N43"/>
  <c r="N40"/>
  <c r="N38"/>
  <c r="N35"/>
  <c r="G40"/>
  <c r="G35"/>
  <c r="G43"/>
  <c r="G38"/>
  <c r="I43"/>
  <c r="I38"/>
  <c r="I40"/>
  <c r="I35"/>
  <c r="D43"/>
  <c r="D40"/>
  <c r="D38"/>
  <c r="D35"/>
  <c r="C41"/>
  <c r="C36"/>
  <c r="L42"/>
  <c r="L37"/>
  <c r="J41"/>
  <c r="J36"/>
  <c r="E41"/>
  <c r="E36"/>
  <c r="I42"/>
  <c r="I37"/>
  <c r="J42"/>
  <c r="J37"/>
  <c r="G42"/>
  <c r="G37"/>
  <c r="F42"/>
  <c r="F37"/>
  <c r="L41"/>
  <c r="L36"/>
  <c r="C42"/>
  <c r="C37"/>
  <c r="E42"/>
  <c r="E37"/>
  <c r="F41"/>
  <c r="F36"/>
  <c r="I41"/>
  <c r="I36"/>
  <c r="G41"/>
  <c r="G36"/>
  <c r="H23" i="187"/>
  <c r="H8"/>
  <c r="H18"/>
  <c r="H3"/>
  <c r="H27"/>
  <c r="H12"/>
  <c r="H29"/>
  <c r="H14"/>
  <c r="H24"/>
  <c r="H9"/>
  <c r="H20"/>
  <c r="H5"/>
  <c r="H30"/>
  <c r="H15"/>
  <c r="H28"/>
  <c r="H13"/>
  <c r="H25"/>
  <c r="H10"/>
  <c r="H17"/>
  <c r="H2"/>
  <c r="H22"/>
  <c r="H7"/>
  <c r="H26"/>
  <c r="H11"/>
  <c r="H21"/>
  <c r="H6"/>
  <c r="H19"/>
  <c r="H4"/>
  <c r="F6" i="186"/>
  <c r="V55" i="12"/>
  <c r="F10" i="186"/>
  <c r="BB55" i="12"/>
  <c r="F17" i="186"/>
  <c r="DF55" i="12"/>
  <c r="F12" i="186"/>
  <c r="BR53" i="13"/>
  <c r="BR55" s="1"/>
  <c r="BR55" i="12"/>
  <c r="F7" i="186"/>
  <c r="AD55" i="12"/>
  <c r="AD53" i="13"/>
  <c r="AD55" s="1"/>
  <c r="F9" i="186"/>
  <c r="AT53" i="13"/>
  <c r="AT55" s="1"/>
  <c r="AT55" i="12"/>
  <c r="F13" i="186"/>
  <c r="BZ55" i="12"/>
  <c r="F14" i="186"/>
  <c r="CH55" i="12"/>
  <c r="CH53" i="13"/>
  <c r="CH55" s="1"/>
  <c r="F16" i="186"/>
  <c r="CX55" i="12"/>
  <c r="F11" i="186"/>
  <c r="BJ55" i="12"/>
  <c r="BJ53" i="13"/>
  <c r="BJ55" s="1"/>
  <c r="F5" i="186"/>
  <c r="N53" i="13"/>
  <c r="N55" s="1"/>
  <c r="N55" i="12"/>
  <c r="F15" i="186"/>
  <c r="CP55" i="12"/>
  <c r="F4" i="186"/>
  <c r="F55" i="12"/>
  <c r="F8" i="186"/>
  <c r="AL53" i="13"/>
  <c r="AL55" s="1"/>
  <c r="AL55" i="12"/>
  <c r="BC46" i="8"/>
  <c r="BA47"/>
  <c r="BC45"/>
  <c r="BA50"/>
  <c r="L30" i="222" s="1"/>
  <c r="BC49" i="8"/>
  <c r="BC47" l="1"/>
  <c r="L27" i="222"/>
  <c r="L40" i="221"/>
  <c r="L48"/>
  <c r="L38"/>
  <c r="L35"/>
  <c r="L45"/>
  <c r="L43"/>
  <c r="I6" i="187"/>
  <c r="I7"/>
  <c r="I19"/>
  <c r="I15"/>
  <c r="I8"/>
  <c r="I26"/>
  <c r="I28"/>
  <c r="I20"/>
  <c r="I18"/>
  <c r="I4"/>
  <c r="I2"/>
  <c r="I5"/>
  <c r="I21"/>
  <c r="I22"/>
  <c r="I25"/>
  <c r="I30"/>
  <c r="I24"/>
  <c r="I27"/>
  <c r="I23"/>
  <c r="I10"/>
  <c r="I9"/>
  <c r="I12"/>
  <c r="I17"/>
  <c r="I29"/>
  <c r="I11"/>
  <c r="I13"/>
  <c r="I14"/>
  <c r="I3"/>
  <c r="BA51" i="8"/>
  <c r="L31" i="222" s="1"/>
  <c r="BC50" i="8"/>
  <c r="BC51" l="1"/>
  <c r="BA52"/>
  <c r="BA53" l="1"/>
  <c r="L32" i="222"/>
  <c r="BC53" i="8"/>
  <c r="BC52"/>
  <c r="E70" s="1"/>
  <c r="BA56" l="1"/>
  <c r="L33" i="222"/>
  <c r="BC56" i="8"/>
  <c r="E69"/>
  <c r="E71" s="1"/>
  <c r="E72" s="1"/>
  <c r="K71" s="1"/>
  <c r="L45" i="222" l="1"/>
  <c r="L35"/>
  <c r="L43"/>
  <c r="L40"/>
  <c r="L48"/>
  <c r="L38"/>
  <c r="L71" i="8"/>
  <c r="K70"/>
  <c r="L70"/>
  <c r="BS53" l="1"/>
  <c r="O33" i="223" s="1"/>
  <c r="BI53" i="8"/>
  <c r="M33" i="223" s="1"/>
  <c r="BN53" i="8"/>
  <c r="N33" i="223" s="1"/>
  <c r="AY53" i="8"/>
  <c r="K33" i="223" s="1"/>
  <c r="BD53" i="8"/>
  <c r="L33" i="223" s="1"/>
  <c r="AT53" i="8"/>
  <c r="J33" i="223" s="1"/>
  <c r="AO53" i="8"/>
  <c r="I33" i="223" s="1"/>
  <c r="K73" i="8"/>
  <c r="AT25"/>
  <c r="J5" i="223" s="1"/>
  <c r="AY14" i="8"/>
  <c r="CG14" i="10" s="1"/>
  <c r="CK14" s="1"/>
  <c r="AY6" i="8"/>
  <c r="CG6" i="10" s="1"/>
  <c r="CK6" s="1"/>
  <c r="AO31" i="8"/>
  <c r="U36"/>
  <c r="AO43"/>
  <c r="Z26"/>
  <c r="AY7"/>
  <c r="CG7" i="10" s="1"/>
  <c r="CK7" s="1"/>
  <c r="AT42" i="8"/>
  <c r="P32"/>
  <c r="Z39"/>
  <c r="U31"/>
  <c r="BS36"/>
  <c r="BS10"/>
  <c r="DQ10" i="10" s="1"/>
  <c r="DU10" s="1"/>
  <c r="DW10" s="1"/>
  <c r="BI33" i="8"/>
  <c r="Z52"/>
  <c r="F32" i="223" s="1"/>
  <c r="BS23" i="8"/>
  <c r="DQ23" i="10" s="1"/>
  <c r="DU23" s="1"/>
  <c r="DW23" s="1"/>
  <c r="AY15" i="8"/>
  <c r="CG15" i="10" s="1"/>
  <c r="CK15" s="1"/>
  <c r="L73" i="8"/>
  <c r="AE44"/>
  <c r="P42"/>
  <c r="AJ25"/>
  <c r="K47"/>
  <c r="AE41"/>
  <c r="U52"/>
  <c r="E32" i="223" s="1"/>
  <c r="U26" i="8"/>
  <c r="BN12"/>
  <c r="DH12" i="10" s="1"/>
  <c r="DL12" s="1"/>
  <c r="DN12" s="1"/>
  <c r="Z31" i="8"/>
  <c r="P50"/>
  <c r="AY51"/>
  <c r="F10"/>
  <c r="D10" i="10" s="1"/>
  <c r="H10" s="1"/>
  <c r="J10" s="1"/>
  <c r="AO47" i="8"/>
  <c r="AJ52"/>
  <c r="H32" i="223" s="1"/>
  <c r="AO35" i="8"/>
  <c r="AT31"/>
  <c r="AJ30"/>
  <c r="F34"/>
  <c r="U32"/>
  <c r="AY45"/>
  <c r="AT50"/>
  <c r="BD35"/>
  <c r="AE32"/>
  <c r="AO26"/>
  <c r="P45"/>
  <c r="BI47"/>
  <c r="AY18"/>
  <c r="CG18" i="10" s="1"/>
  <c r="CK18" s="1"/>
  <c r="AE29" i="8"/>
  <c r="AJ39"/>
  <c r="BN36"/>
  <c r="AE36"/>
  <c r="AJ48"/>
  <c r="K50"/>
  <c r="P44"/>
  <c r="P36"/>
  <c r="AT48"/>
  <c r="BN50"/>
  <c r="AE37"/>
  <c r="BS17"/>
  <c r="DQ17" i="10" s="1"/>
  <c r="DU17" s="1"/>
  <c r="DW17" s="1"/>
  <c r="AY52" i="8"/>
  <c r="K32" i="223" s="1"/>
  <c r="P27" i="8"/>
  <c r="AE28"/>
  <c r="U34"/>
  <c r="BI52"/>
  <c r="M32" i="223" s="1"/>
  <c r="K27" i="8"/>
  <c r="BD41"/>
  <c r="P47"/>
  <c r="AJ9"/>
  <c r="BF9" i="10" s="1"/>
  <c r="BJ9" s="1"/>
  <c r="BL9" s="1"/>
  <c r="Z45" i="8"/>
  <c r="BN39"/>
  <c r="K38"/>
  <c r="AE31"/>
  <c r="F47"/>
  <c r="BS29"/>
  <c r="AY39"/>
  <c r="AT49"/>
  <c r="F28"/>
  <c r="BN6"/>
  <c r="DH6" i="10" s="1"/>
  <c r="DL6" s="1"/>
  <c r="DN6" s="1"/>
  <c r="BI18" i="8"/>
  <c r="CY18" i="10" s="1"/>
  <c r="DC18" s="1"/>
  <c r="DE18" s="1"/>
  <c r="BN31" i="8"/>
  <c r="AY24"/>
  <c r="AY28"/>
  <c r="AE26"/>
  <c r="AT43"/>
  <c r="AT38"/>
  <c r="AT34"/>
  <c r="BI51"/>
  <c r="BI40"/>
  <c r="BS50"/>
  <c r="AO48"/>
  <c r="AY8"/>
  <c r="CG8" i="10" s="1"/>
  <c r="CK8" s="1"/>
  <c r="AJ11" i="8"/>
  <c r="BF11" i="10" s="1"/>
  <c r="BJ11" s="1"/>
  <c r="BL11" s="1"/>
  <c r="AY11" i="8"/>
  <c r="CG11" i="10" s="1"/>
  <c r="CK11" s="1"/>
  <c r="AY44" i="8"/>
  <c r="P21"/>
  <c r="V21" i="10" s="1"/>
  <c r="Z21" s="1"/>
  <c r="AB21" s="1"/>
  <c r="Z49" i="8"/>
  <c r="K30"/>
  <c r="U24"/>
  <c r="AE53"/>
  <c r="G33" i="223" s="1"/>
  <c r="F41" i="8"/>
  <c r="K46"/>
  <c r="AJ49"/>
  <c r="BI26"/>
  <c r="BN8"/>
  <c r="DH8" i="10" s="1"/>
  <c r="DL8" s="1"/>
  <c r="DN8" s="1"/>
  <c r="F25" i="8"/>
  <c r="BD28"/>
  <c r="AO38"/>
  <c r="BI11"/>
  <c r="CY11" i="10" s="1"/>
  <c r="DC11" s="1"/>
  <c r="DE11" s="1"/>
  <c r="BD43" i="8"/>
  <c r="BI50"/>
  <c r="BD50"/>
  <c r="AE24"/>
  <c r="BI38"/>
  <c r="AY20"/>
  <c r="CG20" i="10" s="1"/>
  <c r="CK20" s="1"/>
  <c r="CM20" s="1"/>
  <c r="BI28" i="8"/>
  <c r="AY23"/>
  <c r="CG23" i="10" s="1"/>
  <c r="CK23" s="1"/>
  <c r="CM23" s="1"/>
  <c r="U47" i="8"/>
  <c r="AT29"/>
  <c r="U41"/>
  <c r="F52"/>
  <c r="B32" i="223" s="1"/>
  <c r="BS25" i="8"/>
  <c r="AY48"/>
  <c r="K39"/>
  <c r="K45"/>
  <c r="AJ50"/>
  <c r="P11"/>
  <c r="V11" i="10" s="1"/>
  <c r="Z11" s="1"/>
  <c r="AB11" s="1"/>
  <c r="BI41" i="8"/>
  <c r="AY27"/>
  <c r="BI6"/>
  <c r="CY6" i="10" s="1"/>
  <c r="DC6" s="1"/>
  <c r="DE6" s="1"/>
  <c r="BS48" i="8"/>
  <c r="AJ46"/>
  <c r="BD36"/>
  <c r="BD33"/>
  <c r="AJ53"/>
  <c r="H33" i="223" s="1"/>
  <c r="BI36" i="8"/>
  <c r="BN38"/>
  <c r="P26"/>
  <c r="BS44"/>
  <c r="P17"/>
  <c r="V17" i="10" s="1"/>
  <c r="Z17" s="1"/>
  <c r="AB17" s="1"/>
  <c r="U39" i="8"/>
  <c r="AT44"/>
  <c r="AY25"/>
  <c r="P43"/>
  <c r="BI22"/>
  <c r="CY22" i="10" s="1"/>
  <c r="DC22" s="1"/>
  <c r="DE22" s="1"/>
  <c r="BD48" i="8"/>
  <c r="BN27"/>
  <c r="AT33"/>
  <c r="P15"/>
  <c r="V15" i="10" s="1"/>
  <c r="Z15" s="1"/>
  <c r="AB15" s="1"/>
  <c r="K42" i="8"/>
  <c r="F23"/>
  <c r="D23" i="10" s="1"/>
  <c r="H23" s="1"/>
  <c r="J23" s="1"/>
  <c r="P30" i="8"/>
  <c r="P24"/>
  <c r="F46"/>
  <c r="BI46"/>
  <c r="F50"/>
  <c r="AJ44"/>
  <c r="BS43"/>
  <c r="AY46"/>
  <c r="Z28"/>
  <c r="AJ22"/>
  <c r="BF22" i="10" s="1"/>
  <c r="BJ22" s="1"/>
  <c r="BL22" s="1"/>
  <c r="P52" i="8"/>
  <c r="D32" i="223" s="1"/>
  <c r="AT41" i="8"/>
  <c r="BS52"/>
  <c r="O32" i="223" s="1"/>
  <c r="U48" i="8"/>
  <c r="Z41"/>
  <c r="BD34"/>
  <c r="BD51"/>
  <c r="F35"/>
  <c r="AJ17"/>
  <c r="BF17" i="10" s="1"/>
  <c r="BJ17" s="1"/>
  <c r="BL17" s="1"/>
  <c r="AJ47" i="8"/>
  <c r="P4"/>
  <c r="V4" i="10" s="1"/>
  <c r="Z4" s="1"/>
  <c r="F11" i="8"/>
  <c r="D11" i="10" s="1"/>
  <c r="H11" s="1"/>
  <c r="J11" s="1"/>
  <c r="BN48" i="8"/>
  <c r="AJ29"/>
  <c r="P39"/>
  <c r="F30"/>
  <c r="AY12"/>
  <c r="CG12" i="10" s="1"/>
  <c r="CK12" s="1"/>
  <c r="F13" i="8"/>
  <c r="D13" i="10" s="1"/>
  <c r="H13" s="1"/>
  <c r="J13" s="1"/>
  <c r="AJ15" i="8"/>
  <c r="BF15" i="10" s="1"/>
  <c r="BJ15" s="1"/>
  <c r="BL15" s="1"/>
  <c r="P6" i="8"/>
  <c r="V6" i="10" s="1"/>
  <c r="Z6" s="1"/>
  <c r="AB6" s="1"/>
  <c r="BN51" i="8"/>
  <c r="Z37"/>
  <c r="BS30"/>
  <c r="BN52"/>
  <c r="N32" i="223" s="1"/>
  <c r="BN5" i="8"/>
  <c r="DH5" i="10" s="1"/>
  <c r="DL5" s="1"/>
  <c r="DN5" s="1"/>
  <c r="BI8" i="8"/>
  <c r="CY8" i="10" s="1"/>
  <c r="DC8" s="1"/>
  <c r="DE8" s="1"/>
  <c r="BS37" i="8"/>
  <c r="K44"/>
  <c r="P14"/>
  <c r="V14" i="10" s="1"/>
  <c r="Z14" s="1"/>
  <c r="AB14" s="1"/>
  <c r="BD49" i="8"/>
  <c r="AO33"/>
  <c r="AJ10"/>
  <c r="BF10" i="10" s="1"/>
  <c r="BJ10" s="1"/>
  <c r="BL10" s="1"/>
  <c r="P23" i="8"/>
  <c r="V23" i="10" s="1"/>
  <c r="Z23" s="1"/>
  <c r="AB23" s="1"/>
  <c r="F19" i="8"/>
  <c r="D19" i="10" s="1"/>
  <c r="H19" s="1"/>
  <c r="J19" s="1"/>
  <c r="BD52" i="8"/>
  <c r="L32" i="223" s="1"/>
  <c r="U45" i="8"/>
  <c r="F27"/>
  <c r="AJ26"/>
  <c r="BS31"/>
  <c r="BN13"/>
  <c r="DH13" i="10" s="1"/>
  <c r="DL13" s="1"/>
  <c r="DN13" s="1"/>
  <c r="BD45" i="8"/>
  <c r="BS34"/>
  <c r="F22"/>
  <c r="D22" i="10" s="1"/>
  <c r="H22" s="1"/>
  <c r="J22" s="1"/>
  <c r="BI45" i="8"/>
  <c r="P35"/>
  <c r="U27"/>
  <c r="F18"/>
  <c r="D18" i="10" s="1"/>
  <c r="H18" s="1"/>
  <c r="J18" s="1"/>
  <c r="AY38" i="8"/>
  <c r="AJ45"/>
  <c r="F4"/>
  <c r="D4" i="10" s="1"/>
  <c r="H4" s="1"/>
  <c r="J4" s="1"/>
  <c r="AO49" i="8"/>
  <c r="Z30"/>
  <c r="Z32"/>
  <c r="BS47"/>
  <c r="K26"/>
  <c r="BI42"/>
  <c r="BN19"/>
  <c r="DH19" i="10" s="1"/>
  <c r="DL19" s="1"/>
  <c r="DN19" s="1"/>
  <c r="Z50" i="8"/>
  <c r="P53"/>
  <c r="D33" i="223" s="1"/>
  <c r="AO24" i="8"/>
  <c r="BI21"/>
  <c r="CY21" i="10" s="1"/>
  <c r="DC21" s="1"/>
  <c r="DE21" s="1"/>
  <c r="BS16" i="8"/>
  <c r="DQ16" i="10" s="1"/>
  <c r="DU16" s="1"/>
  <c r="DW16" s="1"/>
  <c r="AY9" i="8"/>
  <c r="CG9" i="10" s="1"/>
  <c r="CK9" s="1"/>
  <c r="BI16" i="8"/>
  <c r="CY16" i="10" s="1"/>
  <c r="DC16" s="1"/>
  <c r="DE16" s="1"/>
  <c r="BS22" i="8"/>
  <c r="DQ22" i="10" s="1"/>
  <c r="DU22" s="1"/>
  <c r="DW22" s="1"/>
  <c r="AJ27" i="8"/>
  <c r="AT28"/>
  <c r="BN33"/>
  <c r="BN28"/>
  <c r="U28"/>
  <c r="BI49"/>
  <c r="AO46"/>
  <c r="AE42"/>
  <c r="BS38"/>
  <c r="K28"/>
  <c r="AO37"/>
  <c r="AJ8"/>
  <c r="BF8" i="10" s="1"/>
  <c r="BJ8" s="1"/>
  <c r="BL8" s="1"/>
  <c r="BI37" i="8"/>
  <c r="K24"/>
  <c r="AY10"/>
  <c r="CG10" i="10" s="1"/>
  <c r="CK10" s="1"/>
  <c r="AY4" i="8"/>
  <c r="CG4" i="10" s="1"/>
  <c r="CK4" s="1"/>
  <c r="BN26" i="8"/>
  <c r="AO52"/>
  <c r="I32" i="223" s="1"/>
  <c r="AE47" i="8"/>
  <c r="BD44"/>
  <c r="K48"/>
  <c r="AJ31"/>
  <c r="P37"/>
  <c r="K37"/>
  <c r="BI12"/>
  <c r="CY12" i="10" s="1"/>
  <c r="DC12" s="1"/>
  <c r="DE12" s="1"/>
  <c r="P41" i="8"/>
  <c r="F40"/>
  <c r="BS39"/>
  <c r="AO50"/>
  <c r="BN32"/>
  <c r="F26"/>
  <c r="F7"/>
  <c r="D7" i="10" s="1"/>
  <c r="H7" s="1"/>
  <c r="J7" s="1"/>
  <c r="AJ51" i="8"/>
  <c r="BI48"/>
  <c r="AY36"/>
  <c r="BI29"/>
  <c r="K34"/>
  <c r="U25"/>
  <c r="BS13"/>
  <c r="DQ13" i="10" s="1"/>
  <c r="DU13" s="1"/>
  <c r="DW13" s="1"/>
  <c r="Z43" i="8"/>
  <c r="P46"/>
  <c r="AJ12"/>
  <c r="BF12" i="10" s="1"/>
  <c r="BJ12" s="1"/>
  <c r="BL12" s="1"/>
  <c r="AT39" i="8"/>
  <c r="BN37"/>
  <c r="AT27"/>
  <c r="BI39"/>
  <c r="BD47"/>
  <c r="AY29"/>
  <c r="AJ4"/>
  <c r="BF4" i="10" s="1"/>
  <c r="BJ4" s="1"/>
  <c r="BL4" s="1"/>
  <c r="P8" i="8"/>
  <c r="V8" i="10" s="1"/>
  <c r="Z8" s="1"/>
  <c r="AB8" s="1"/>
  <c r="BI20" i="8"/>
  <c r="CY20" i="10" s="1"/>
  <c r="DC20" s="1"/>
  <c r="DE20" s="1"/>
  <c r="BS19" i="8"/>
  <c r="DQ19" i="10" s="1"/>
  <c r="DU19" s="1"/>
  <c r="DW19" s="1"/>
  <c r="AO30" i="8"/>
  <c r="AO41"/>
  <c r="BI17"/>
  <c r="CY17" i="10" s="1"/>
  <c r="DC17" s="1"/>
  <c r="DE17" s="1"/>
  <c r="BI13" i="8"/>
  <c r="CY13" i="10" s="1"/>
  <c r="DC13" s="1"/>
  <c r="DE13" s="1"/>
  <c r="AJ5" i="8"/>
  <c r="BF5" i="10" s="1"/>
  <c r="BJ5" s="1"/>
  <c r="BL5" s="1"/>
  <c r="U50" i="8"/>
  <c r="U51"/>
  <c r="U35"/>
  <c r="AJ34"/>
  <c r="K32"/>
  <c r="AY17"/>
  <c r="CG17" i="10" s="1"/>
  <c r="CK17" s="1"/>
  <c r="BN29" i="8"/>
  <c r="P34"/>
  <c r="Z38"/>
  <c r="AE30"/>
  <c r="AE38"/>
  <c r="AY21"/>
  <c r="CG21" i="10" s="1"/>
  <c r="CK21" s="1"/>
  <c r="CM21" s="1"/>
  <c r="BI34" i="8"/>
  <c r="Z48"/>
  <c r="F48"/>
  <c r="AJ18"/>
  <c r="BF18" i="10" s="1"/>
  <c r="BJ18" s="1"/>
  <c r="BL18" s="1"/>
  <c r="Z47" i="8"/>
  <c r="AE43"/>
  <c r="AO42"/>
  <c r="AJ19"/>
  <c r="BF19" i="10" s="1"/>
  <c r="BJ19" s="1"/>
  <c r="BL19" s="1"/>
  <c r="Z27" i="8"/>
  <c r="P19"/>
  <c r="V19" i="10" s="1"/>
  <c r="Z19" s="1"/>
  <c r="AB19" s="1"/>
  <c r="BN23" i="8"/>
  <c r="DH23" i="10" s="1"/>
  <c r="DL23" s="1"/>
  <c r="DN23" s="1"/>
  <c r="BD40" i="8"/>
  <c r="U43"/>
  <c r="BN17"/>
  <c r="DH17" i="10" s="1"/>
  <c r="DL17" s="1"/>
  <c r="DN17" s="1"/>
  <c r="K52" i="8"/>
  <c r="C32" i="223" s="1"/>
  <c r="BS28" i="8"/>
  <c r="AE46"/>
  <c r="Z33"/>
  <c r="BN21"/>
  <c r="DH21" i="10" s="1"/>
  <c r="DL21" s="1"/>
  <c r="DN21" s="1"/>
  <c r="Z25" i="8"/>
  <c r="Z53"/>
  <c r="F33" i="223" s="1"/>
  <c r="AT30" i="8"/>
  <c r="K51"/>
  <c r="Z34"/>
  <c r="AJ36"/>
  <c r="Z24"/>
  <c r="F15"/>
  <c r="D15" i="10" s="1"/>
  <c r="H15" s="1"/>
  <c r="J15" s="1"/>
  <c r="AT45" i="8"/>
  <c r="BD38"/>
  <c r="AE51"/>
  <c r="BN44"/>
  <c r="Z51"/>
  <c r="AJ43"/>
  <c r="AE33"/>
  <c r="P51"/>
  <c r="AJ16"/>
  <c r="BF16" i="10" s="1"/>
  <c r="BJ16" s="1"/>
  <c r="BL16" s="1"/>
  <c r="F20" i="8"/>
  <c r="D20" i="10" s="1"/>
  <c r="H20" s="1"/>
  <c r="J20" s="1"/>
  <c r="F8" i="8"/>
  <c r="D8" i="10" s="1"/>
  <c r="H8" s="1"/>
  <c r="J8" s="1"/>
  <c r="BS35" i="8"/>
  <c r="BN14"/>
  <c r="DH14" i="10" s="1"/>
  <c r="DL14" s="1"/>
  <c r="DN14" s="1"/>
  <c r="BN4" i="8"/>
  <c r="DH4" i="10" s="1"/>
  <c r="DL4" s="1"/>
  <c r="DN4" s="1"/>
  <c r="F32" i="8"/>
  <c r="AY19"/>
  <c r="CG19" i="10" s="1"/>
  <c r="CK19" s="1"/>
  <c r="CM19" s="1"/>
  <c r="AJ6" i="8"/>
  <c r="BF6" i="10" s="1"/>
  <c r="BJ6" s="1"/>
  <c r="BL6" s="1"/>
  <c r="Z36" i="8"/>
  <c r="BI43"/>
  <c r="BN15"/>
  <c r="DH15" i="10" s="1"/>
  <c r="DL15" s="1"/>
  <c r="DN15" s="1"/>
  <c r="BD25" i="8"/>
  <c r="BN18"/>
  <c r="DH18" i="10" s="1"/>
  <c r="DL18" s="1"/>
  <c r="DN18" s="1"/>
  <c r="BN11" i="8"/>
  <c r="DH11" i="10" s="1"/>
  <c r="DL11" s="1"/>
  <c r="DN11" s="1"/>
  <c r="F12" i="8"/>
  <c r="D12" i="10" s="1"/>
  <c r="H12" s="1"/>
  <c r="J12" s="1"/>
  <c r="P22" i="8"/>
  <c r="V22" i="10" s="1"/>
  <c r="Z22" s="1"/>
  <c r="AB22" s="1"/>
  <c r="AJ38" i="8"/>
  <c r="BS8"/>
  <c r="DQ8" i="10" s="1"/>
  <c r="DU8" s="1"/>
  <c r="DW8" s="1"/>
  <c r="BD46" i="8"/>
  <c r="AT37"/>
  <c r="AE27"/>
  <c r="AO32"/>
  <c r="K33"/>
  <c r="U30"/>
  <c r="P31"/>
  <c r="BD32"/>
  <c r="AY30"/>
  <c r="BS26"/>
  <c r="AY50"/>
  <c r="Z42"/>
  <c r="U49"/>
  <c r="P25"/>
  <c r="AO45"/>
  <c r="F45"/>
  <c r="BN30"/>
  <c r="AJ28"/>
  <c r="U29"/>
  <c r="BI31"/>
  <c r="AO44"/>
  <c r="BI44"/>
  <c r="AJ42"/>
  <c r="BD39"/>
  <c r="AE50"/>
  <c r="BN9"/>
  <c r="DH9" i="10" s="1"/>
  <c r="DL9" s="1"/>
  <c r="DN9" s="1"/>
  <c r="P13" i="8"/>
  <c r="V13" i="10" s="1"/>
  <c r="Z13" s="1"/>
  <c r="AB13" s="1"/>
  <c r="AT36" i="8"/>
  <c r="AY40"/>
  <c r="BS11"/>
  <c r="DQ11" i="10" s="1"/>
  <c r="DU11" s="1"/>
  <c r="DW11" s="1"/>
  <c r="AY33" i="8"/>
  <c r="F51"/>
  <c r="AY22"/>
  <c r="CG22" i="10" s="1"/>
  <c r="CK22" s="1"/>
  <c r="CM22" s="1"/>
  <c r="AO51" i="8"/>
  <c r="BI32"/>
  <c r="K40"/>
  <c r="BS32"/>
  <c r="P33"/>
  <c r="BS5"/>
  <c r="DQ5" i="10" s="1"/>
  <c r="DU5" s="1"/>
  <c r="DW5" s="1"/>
  <c r="F5" i="8"/>
  <c r="D5" i="10" s="1"/>
  <c r="H5" s="1"/>
  <c r="J5" s="1"/>
  <c r="AY41" i="8"/>
  <c r="AY49"/>
  <c r="BN7"/>
  <c r="DH7" i="10" s="1"/>
  <c r="DL7" s="1"/>
  <c r="DN7" s="1"/>
  <c r="BN35" i="8"/>
  <c r="F36"/>
  <c r="AJ14"/>
  <c r="BF14" i="10" s="1"/>
  <c r="BJ14" s="1"/>
  <c r="BL14" s="1"/>
  <c r="U37" i="8"/>
  <c r="K41"/>
  <c r="AE25"/>
  <c r="AY31"/>
  <c r="P20"/>
  <c r="V20" i="10" s="1"/>
  <c r="Z20" s="1"/>
  <c r="AB20" s="1"/>
  <c r="BN45" i="8"/>
  <c r="AT47"/>
  <c r="BN43"/>
  <c r="BD30"/>
  <c r="P48"/>
  <c r="BS49"/>
  <c r="AJ24"/>
  <c r="BI30"/>
  <c r="U53"/>
  <c r="E33" i="223" s="1"/>
  <c r="F43" i="8"/>
  <c r="AO25"/>
  <c r="AJ33"/>
  <c r="BN49"/>
  <c r="AY34"/>
  <c r="AO27"/>
  <c r="BD37"/>
  <c r="Z35"/>
  <c r="AJ23"/>
  <c r="BF23" i="10" s="1"/>
  <c r="BJ23" s="1"/>
  <c r="BL23" s="1"/>
  <c r="F37" i="8"/>
  <c r="AY5"/>
  <c r="CG5" i="10" s="1"/>
  <c r="CK5" s="1"/>
  <c r="AE48" i="8"/>
  <c r="AT24"/>
  <c r="BS41"/>
  <c r="AJ41"/>
  <c r="P38"/>
  <c r="P12"/>
  <c r="V12" i="10" s="1"/>
  <c r="Z12" s="1"/>
  <c r="AB12" s="1"/>
  <c r="BN25" i="8"/>
  <c r="F42"/>
  <c r="BN46"/>
  <c r="BI14"/>
  <c r="CY14" i="10" s="1"/>
  <c r="DC14" s="1"/>
  <c r="DE14" s="1"/>
  <c r="BS14" i="8"/>
  <c r="DQ14" i="10" s="1"/>
  <c r="DU14" s="1"/>
  <c r="DW14" s="1"/>
  <c r="BN41" i="8"/>
  <c r="BI5"/>
  <c r="CY5" i="10" s="1"/>
  <c r="DC5" s="1"/>
  <c r="DE5" s="1"/>
  <c r="P7" i="8"/>
  <c r="V7" i="10" s="1"/>
  <c r="Z7" s="1"/>
  <c r="AB7" s="1"/>
  <c r="F14" i="8"/>
  <c r="D14" i="10" s="1"/>
  <c r="H14" s="1"/>
  <c r="J14" s="1"/>
  <c r="BI9" i="8"/>
  <c r="CY9" i="10" s="1"/>
  <c r="DC9" s="1"/>
  <c r="DE9" s="1"/>
  <c r="BD27" i="8"/>
  <c r="P16"/>
  <c r="V16" i="10" s="1"/>
  <c r="Z16" s="1"/>
  <c r="AB16" s="1"/>
  <c r="K35" i="8"/>
  <c r="F16"/>
  <c r="D16" i="10" s="1"/>
  <c r="H16" s="1"/>
  <c r="J16" s="1"/>
  <c r="AJ21" i="8"/>
  <c r="BF21" i="10" s="1"/>
  <c r="BJ21" s="1"/>
  <c r="BL21" s="1"/>
  <c r="AO39" i="8"/>
  <c r="AY42"/>
  <c r="BS20"/>
  <c r="DQ20" i="10" s="1"/>
  <c r="DU20" s="1"/>
  <c r="DW20" s="1"/>
  <c r="K29" i="8"/>
  <c r="AT32"/>
  <c r="U46"/>
  <c r="BS6"/>
  <c r="DQ6" i="10" s="1"/>
  <c r="DU6" s="1"/>
  <c r="DW6" s="1"/>
  <c r="U42" i="8"/>
  <c r="BS33"/>
  <c r="AO40"/>
  <c r="F17"/>
  <c r="D17" i="10" s="1"/>
  <c r="H17" s="1"/>
  <c r="J17" s="1"/>
  <c r="BS40" i="8"/>
  <c r="AJ37"/>
  <c r="K49"/>
  <c r="BI24"/>
  <c r="F31"/>
  <c r="BI23"/>
  <c r="CY23" i="10" s="1"/>
  <c r="DC23" s="1"/>
  <c r="DE23" s="1"/>
  <c r="AO29" i="8"/>
  <c r="U38"/>
  <c r="AE39"/>
  <c r="F49"/>
  <c r="P10"/>
  <c r="V10" i="10" s="1"/>
  <c r="Z10" s="1"/>
  <c r="AB10" s="1"/>
  <c r="BS27" i="8"/>
  <c r="AT26"/>
  <c r="BS45"/>
  <c r="AJ20"/>
  <c r="BF20" i="10" s="1"/>
  <c r="BJ20" s="1"/>
  <c r="BL20" s="1"/>
  <c r="P40" i="8"/>
  <c r="U44"/>
  <c r="P28"/>
  <c r="BN10"/>
  <c r="DH10" i="10" s="1"/>
  <c r="DL10" s="1"/>
  <c r="DN10" s="1"/>
  <c r="F53" i="8"/>
  <c r="B33" i="223" s="1"/>
  <c r="BS46" i="8"/>
  <c r="AO28"/>
  <c r="BN20"/>
  <c r="DH20" i="10" s="1"/>
  <c r="DL20" s="1"/>
  <c r="DN20" s="1"/>
  <c r="BS15" i="8"/>
  <c r="DQ15" i="10" s="1"/>
  <c r="DU15" s="1"/>
  <c r="DW15" s="1"/>
  <c r="U33" i="8"/>
  <c r="BS42"/>
  <c r="AE45"/>
  <c r="F24"/>
  <c r="BI4"/>
  <c r="CY4" i="10" s="1"/>
  <c r="DC4" s="1"/>
  <c r="DE4" s="1"/>
  <c r="AJ35" i="8"/>
  <c r="BN34"/>
  <c r="BS18"/>
  <c r="DQ18" i="10" s="1"/>
  <c r="DU18" s="1"/>
  <c r="DW18" s="1"/>
  <c r="AY32" i="8"/>
  <c r="BI25"/>
  <c r="F39"/>
  <c r="AY26"/>
  <c r="P18"/>
  <c r="V18" i="10" s="1"/>
  <c r="Z18" s="1"/>
  <c r="AB18" s="1"/>
  <c r="P49" i="8"/>
  <c r="AJ13"/>
  <c r="BF13" i="10" s="1"/>
  <c r="BJ13" s="1"/>
  <c r="BL13" s="1"/>
  <c r="U40" i="8"/>
  <c r="P5"/>
  <c r="V5" i="10" s="1"/>
  <c r="Z5" s="1"/>
  <c r="AB5" s="1"/>
  <c r="AT51" i="8"/>
  <c r="AE40"/>
  <c r="AY43"/>
  <c r="AT52"/>
  <c r="J32" i="223" s="1"/>
  <c r="Z29" i="8"/>
  <c r="Z46"/>
  <c r="BD24"/>
  <c r="BS9"/>
  <c r="DQ9" i="10" s="1"/>
  <c r="DU9" s="1"/>
  <c r="DW9" s="1"/>
  <c r="K31" i="8"/>
  <c r="AO36"/>
  <c r="BD29"/>
  <c r="AE52"/>
  <c r="G32" i="223" s="1"/>
  <c r="F33" i="8"/>
  <c r="BN24"/>
  <c r="AE34"/>
  <c r="K36"/>
  <c r="AY37"/>
  <c r="BS51"/>
  <c r="AJ32"/>
  <c r="AE35"/>
  <c r="F29"/>
  <c r="AE49"/>
  <c r="AT46"/>
  <c r="F38"/>
  <c r="F21"/>
  <c r="D21" i="10" s="1"/>
  <c r="H21" s="1"/>
  <c r="J21" s="1"/>
  <c r="AO34" i="8"/>
  <c r="Z40"/>
  <c r="Z44"/>
  <c r="BI27"/>
  <c r="BN47"/>
  <c r="BI7"/>
  <c r="CY7" i="10" s="1"/>
  <c r="DC7" s="1"/>
  <c r="DE7" s="1"/>
  <c r="K25" i="8"/>
  <c r="BI10"/>
  <c r="CY10" i="10" s="1"/>
  <c r="DC10" s="1"/>
  <c r="DE10" s="1"/>
  <c r="BN16" i="8"/>
  <c r="DH16" i="10" s="1"/>
  <c r="DL16" s="1"/>
  <c r="DN16" s="1"/>
  <c r="BS7" i="8"/>
  <c r="DQ7" i="10" s="1"/>
  <c r="DU7" s="1"/>
  <c r="DW7" s="1"/>
  <c r="K53" i="8"/>
  <c r="C33" i="223" s="1"/>
  <c r="AT35" i="8"/>
  <c r="BS12"/>
  <c r="DQ12" i="10" s="1"/>
  <c r="DU12" s="1"/>
  <c r="DW12" s="1"/>
  <c r="AY47" i="8"/>
  <c r="BN22"/>
  <c r="DH22" i="10" s="1"/>
  <c r="DL22" s="1"/>
  <c r="DN22" s="1"/>
  <c r="BN40" i="8"/>
  <c r="P29"/>
  <c r="AY35"/>
  <c r="BI19"/>
  <c r="CY19" i="10" s="1"/>
  <c r="DC19" s="1"/>
  <c r="DE19" s="1"/>
  <c r="BI35" i="8"/>
  <c r="F44"/>
  <c r="BN42"/>
  <c r="BS4"/>
  <c r="DQ4" i="10" s="1"/>
  <c r="DU4" s="1"/>
  <c r="DW4" s="1"/>
  <c r="AY13" i="8"/>
  <c r="CG13" i="10" s="1"/>
  <c r="CK13" s="1"/>
  <c r="BS21" i="8"/>
  <c r="DQ21" i="10" s="1"/>
  <c r="DU21" s="1"/>
  <c r="DW21" s="1"/>
  <c r="F9" i="8"/>
  <c r="D9" i="10" s="1"/>
  <c r="H9" s="1"/>
  <c r="J9" s="1"/>
  <c r="AJ7" i="8"/>
  <c r="BF7" i="10" s="1"/>
  <c r="BJ7" s="1"/>
  <c r="BL7" s="1"/>
  <c r="AT40" i="8"/>
  <c r="BS24"/>
  <c r="AY16"/>
  <c r="CG16" i="10" s="1"/>
  <c r="CK16" s="1"/>
  <c r="BD26" i="8"/>
  <c r="BD31"/>
  <c r="F6"/>
  <c r="D6" i="10" s="1"/>
  <c r="H6" s="1"/>
  <c r="J6" s="1"/>
  <c r="P9" i="8"/>
  <c r="V9" i="10" s="1"/>
  <c r="Z9" s="1"/>
  <c r="AB9" s="1"/>
  <c r="AJ40" i="8"/>
  <c r="K43"/>
  <c r="BD42"/>
  <c r="BI15"/>
  <c r="CY15" i="10" s="1"/>
  <c r="DC15" s="1"/>
  <c r="DE15" s="1"/>
  <c r="DQ24" l="1"/>
  <c r="O4" i="223"/>
  <c r="O35" s="1"/>
  <c r="D44" i="10"/>
  <c r="H44" s="1"/>
  <c r="J44" s="1"/>
  <c r="G44" i="181" s="1"/>
  <c r="B24" i="223"/>
  <c r="DH47" i="10"/>
  <c r="DL47" s="1"/>
  <c r="DN47" s="1"/>
  <c r="N27" i="223"/>
  <c r="AW49" i="10"/>
  <c r="BC49" s="1"/>
  <c r="AU49" i="181" s="1"/>
  <c r="G29" i="223"/>
  <c r="DH24" i="10"/>
  <c r="N4" i="223"/>
  <c r="N35" s="1"/>
  <c r="D39" i="10"/>
  <c r="H39" s="1"/>
  <c r="J39" s="1"/>
  <c r="G39" i="12" s="1"/>
  <c r="B19" i="203" s="1"/>
  <c r="B19" i="223"/>
  <c r="BO29" i="10"/>
  <c r="BU29" s="1"/>
  <c r="I9" i="223"/>
  <c r="BO40" i="10"/>
  <c r="BU40" s="1"/>
  <c r="BK40" i="183" s="1"/>
  <c r="I20" i="223"/>
  <c r="AE46" i="10"/>
  <c r="AK46" s="1"/>
  <c r="E26" i="223"/>
  <c r="M35" i="10"/>
  <c r="S35" s="1"/>
  <c r="O35" i="182" s="1"/>
  <c r="C15" i="223"/>
  <c r="DQ41" i="10"/>
  <c r="DU41" s="1"/>
  <c r="DW41" s="1"/>
  <c r="O21" i="223"/>
  <c r="BO27" i="10"/>
  <c r="BU27" s="1"/>
  <c r="BK27" i="181" s="1"/>
  <c r="I7" i="223"/>
  <c r="BF24" i="10"/>
  <c r="BJ24" s="1"/>
  <c r="BL24" s="1"/>
  <c r="H4" i="223"/>
  <c r="H40" s="1"/>
  <c r="DH43" i="10"/>
  <c r="DL43" s="1"/>
  <c r="DN43" s="1"/>
  <c r="CY43" i="182" s="1"/>
  <c r="N23" i="223"/>
  <c r="CG31" i="10"/>
  <c r="CK31" s="1"/>
  <c r="CM31" s="1"/>
  <c r="K11" i="223"/>
  <c r="CG49" i="10"/>
  <c r="CK49" s="1"/>
  <c r="CM49" s="1"/>
  <c r="CA49" i="183" s="1"/>
  <c r="K29" i="223"/>
  <c r="V33" i="10"/>
  <c r="Z33" s="1"/>
  <c r="AB33" s="1"/>
  <c r="D13" i="223"/>
  <c r="CY44" i="10"/>
  <c r="DC44" s="1"/>
  <c r="DE44" s="1"/>
  <c r="CQ44" i="181" s="1"/>
  <c r="M24" i="223"/>
  <c r="V25" i="10"/>
  <c r="Z25" s="1"/>
  <c r="AB25" s="1"/>
  <c r="D5" i="223"/>
  <c r="AE30" i="10"/>
  <c r="AK30" s="1"/>
  <c r="AE30" i="12" s="1"/>
  <c r="E10" i="223"/>
  <c r="CP25" i="10"/>
  <c r="CV25" s="1"/>
  <c r="L5" i="223"/>
  <c r="AN51" i="10"/>
  <c r="AT51" s="1"/>
  <c r="AM51" i="182" s="1"/>
  <c r="F31" i="223"/>
  <c r="AN34" i="10"/>
  <c r="AT34" s="1"/>
  <c r="F14" i="223"/>
  <c r="BO30" i="10"/>
  <c r="BU30" s="1"/>
  <c r="BK30" i="183" s="1"/>
  <c r="I10" i="223"/>
  <c r="BX27" i="10"/>
  <c r="CD27" s="1"/>
  <c r="J7" i="223"/>
  <c r="M34" i="10"/>
  <c r="S34" s="1"/>
  <c r="O34" i="181" s="1"/>
  <c r="C14" i="223"/>
  <c r="DH26" i="10"/>
  <c r="DL26" s="1"/>
  <c r="DN26" s="1"/>
  <c r="N6" i="223"/>
  <c r="DQ38" i="10"/>
  <c r="DU38" s="1"/>
  <c r="DW38" s="1"/>
  <c r="DG38" i="182" s="1"/>
  <c r="O18" i="223"/>
  <c r="AN50" i="10"/>
  <c r="AT50" s="1"/>
  <c r="F30" i="223"/>
  <c r="DQ47" i="10"/>
  <c r="DU47" s="1"/>
  <c r="DW47" s="1"/>
  <c r="DG47" i="182" s="1"/>
  <c r="O27" i="223"/>
  <c r="AE27" i="10"/>
  <c r="AK27" s="1"/>
  <c r="E7" i="223"/>
  <c r="DQ34" i="10"/>
  <c r="DU34" s="1"/>
  <c r="DW34" s="1"/>
  <c r="DG34" i="181" s="1"/>
  <c r="O14" i="223"/>
  <c r="BF26" i="10"/>
  <c r="BJ26" s="1"/>
  <c r="BL26" s="1"/>
  <c r="H6" i="223"/>
  <c r="CP49" i="10"/>
  <c r="L29" i="223"/>
  <c r="BF47" i="10"/>
  <c r="BJ47" s="1"/>
  <c r="BL47" s="1"/>
  <c r="H27" i="223"/>
  <c r="BX41" i="10"/>
  <c r="CD41" s="1"/>
  <c r="BS41" i="181" s="1"/>
  <c r="J21" i="223"/>
  <c r="CG46" i="10"/>
  <c r="CK46" s="1"/>
  <c r="CM46" s="1"/>
  <c r="K26" i="223"/>
  <c r="CY46" i="10"/>
  <c r="DC46" s="1"/>
  <c r="DE46" s="1"/>
  <c r="CQ46" i="12" s="1"/>
  <c r="M26" i="203" s="1"/>
  <c r="M26" i="223"/>
  <c r="DH27" i="10"/>
  <c r="DL27" s="1"/>
  <c r="DN27" s="1"/>
  <c r="N7" i="223"/>
  <c r="H45"/>
  <c r="DQ48" i="10"/>
  <c r="DU48" s="1"/>
  <c r="DW48" s="1"/>
  <c r="O28" i="223"/>
  <c r="CP28" i="10"/>
  <c r="CV28" s="1"/>
  <c r="CI28" i="182" s="1"/>
  <c r="L8" i="223"/>
  <c r="AE24" i="10"/>
  <c r="AK24" s="1"/>
  <c r="E4" i="223"/>
  <c r="E35" s="1"/>
  <c r="BO48" i="10"/>
  <c r="BU48" s="1"/>
  <c r="BK48" i="12" s="1"/>
  <c r="I28" i="223"/>
  <c r="DH39" i="10"/>
  <c r="DL39" s="1"/>
  <c r="DN39" s="1"/>
  <c r="N19" i="223"/>
  <c r="AW28" i="10"/>
  <c r="BC28" s="1"/>
  <c r="AU28" i="183" s="1"/>
  <c r="G8" i="223"/>
  <c r="V44" i="10"/>
  <c r="Z44" s="1"/>
  <c r="AB44" s="1"/>
  <c r="D24" i="223"/>
  <c r="D43" s="1"/>
  <c r="CY47" i="10"/>
  <c r="DC47" s="1"/>
  <c r="DE47" s="1"/>
  <c r="CQ47" i="183" s="1"/>
  <c r="M27" i="223"/>
  <c r="D34" i="10"/>
  <c r="H34" s="1"/>
  <c r="J34" s="1"/>
  <c r="B14" i="223"/>
  <c r="V50" i="10"/>
  <c r="Z50" s="1"/>
  <c r="AB50" s="1"/>
  <c r="W50" i="182" s="1"/>
  <c r="D30" i="223"/>
  <c r="BX42" i="10"/>
  <c r="CD42" s="1"/>
  <c r="J22" i="223"/>
  <c r="DH42" i="10"/>
  <c r="DL42" s="1"/>
  <c r="DN42" s="1"/>
  <c r="N22" i="223"/>
  <c r="CG47" i="10"/>
  <c r="CK47" s="1"/>
  <c r="CM47" s="1"/>
  <c r="CA47" i="183" s="1"/>
  <c r="K27" i="223"/>
  <c r="BX46" i="10"/>
  <c r="CD46" s="1"/>
  <c r="J26" i="223"/>
  <c r="AW34" i="10"/>
  <c r="BC34" s="1"/>
  <c r="AU34" i="183" s="1"/>
  <c r="G14" i="223"/>
  <c r="CP24" i="10"/>
  <c r="L4" i="223"/>
  <c r="L40" s="1"/>
  <c r="V40" i="10"/>
  <c r="Z40" s="1"/>
  <c r="AB40" s="1"/>
  <c r="W40" i="182" s="1"/>
  <c r="D20" i="223"/>
  <c r="D42" i="10"/>
  <c r="H42" s="1"/>
  <c r="J42" s="1"/>
  <c r="B22" i="223"/>
  <c r="BF41" i="10"/>
  <c r="BJ41" s="1"/>
  <c r="BL41" s="1"/>
  <c r="BC41" i="182" s="1"/>
  <c r="H21" i="223"/>
  <c r="CP37" i="10"/>
  <c r="CV37" s="1"/>
  <c r="L17" i="223"/>
  <c r="AE29" i="10"/>
  <c r="AK29" s="1"/>
  <c r="AE29" i="183" s="1"/>
  <c r="E9" i="223"/>
  <c r="BO45" i="10"/>
  <c r="BU45" s="1"/>
  <c r="I25" i="223"/>
  <c r="V31" i="10"/>
  <c r="Z31" s="1"/>
  <c r="AB31" s="1"/>
  <c r="W31" i="183" s="1"/>
  <c r="D11" i="223"/>
  <c r="AW27" i="10"/>
  <c r="BC27" s="1"/>
  <c r="G7" i="223"/>
  <c r="BF38" i="10"/>
  <c r="BJ38" s="1"/>
  <c r="BL38" s="1"/>
  <c r="BC38" i="182" s="1"/>
  <c r="H18" i="223"/>
  <c r="AN36" i="10"/>
  <c r="AT36" s="1"/>
  <c r="F16" i="223"/>
  <c r="BF43" i="10"/>
  <c r="BJ43" s="1"/>
  <c r="BL43" s="1"/>
  <c r="BC43" i="182" s="1"/>
  <c r="H23" i="223"/>
  <c r="BF36" i="10"/>
  <c r="BJ36" s="1"/>
  <c r="BL36" s="1"/>
  <c r="H16" i="223"/>
  <c r="AW46" i="10"/>
  <c r="BC46" s="1"/>
  <c r="AU46" i="12" s="1"/>
  <c r="G26" i="223"/>
  <c r="AN27" i="10"/>
  <c r="AT27" s="1"/>
  <c r="F7" i="223"/>
  <c r="CY34" i="10"/>
  <c r="DC34" s="1"/>
  <c r="DE34" s="1"/>
  <c r="CQ34" i="182" s="1"/>
  <c r="M14" i="223"/>
  <c r="AE50" i="10"/>
  <c r="AK50" s="1"/>
  <c r="E30" i="223"/>
  <c r="CY39" i="10"/>
  <c r="DC39" s="1"/>
  <c r="DE39" s="1"/>
  <c r="CQ39" i="183" s="1"/>
  <c r="M19" i="223"/>
  <c r="AE25" i="10"/>
  <c r="AK25" s="1"/>
  <c r="E5" i="223"/>
  <c r="DH32" i="10"/>
  <c r="DL32" s="1"/>
  <c r="DN32" s="1"/>
  <c r="CY32" i="183" s="1"/>
  <c r="N12" i="223"/>
  <c r="BF31" i="10"/>
  <c r="BJ31" s="1"/>
  <c r="BL31" s="1"/>
  <c r="H11" i="223"/>
  <c r="M24" i="10"/>
  <c r="S24" s="1"/>
  <c r="O24" i="182" s="1"/>
  <c r="C4" i="223"/>
  <c r="CY49" i="10"/>
  <c r="DC49" s="1"/>
  <c r="DE49" s="1"/>
  <c r="M29" i="223"/>
  <c r="M26" i="10"/>
  <c r="S26" s="1"/>
  <c r="O26" i="181" s="1"/>
  <c r="C6" i="223"/>
  <c r="DQ31" i="10"/>
  <c r="DU31" s="1"/>
  <c r="DW31" s="1"/>
  <c r="O11" i="223"/>
  <c r="BO33" i="10"/>
  <c r="BU33" s="1"/>
  <c r="BK33" i="181" s="1"/>
  <c r="I13" i="223"/>
  <c r="V39" i="10"/>
  <c r="Z39" s="1"/>
  <c r="AB39" s="1"/>
  <c r="D19" i="223"/>
  <c r="CP51" i="10"/>
  <c r="L31" i="223"/>
  <c r="AN28" i="10"/>
  <c r="AT28" s="1"/>
  <c r="F8" i="223"/>
  <c r="V30" i="10"/>
  <c r="Z30" s="1"/>
  <c r="AB30" s="1"/>
  <c r="W30" i="183" s="1"/>
  <c r="D10" i="223"/>
  <c r="BX33" i="10"/>
  <c r="CD33" s="1"/>
  <c r="J13" i="223"/>
  <c r="V43" i="10"/>
  <c r="Z43" s="1"/>
  <c r="AB43" s="1"/>
  <c r="W43" i="183" s="1"/>
  <c r="D23" i="223"/>
  <c r="CY36" i="10"/>
  <c r="DC36" s="1"/>
  <c r="DE36" s="1"/>
  <c r="M16" i="223"/>
  <c r="CY41" i="10"/>
  <c r="DC41" s="1"/>
  <c r="DE41" s="1"/>
  <c r="CQ41" i="182" s="1"/>
  <c r="M21" i="223"/>
  <c r="AE41" i="10"/>
  <c r="AK41" s="1"/>
  <c r="E21" i="223"/>
  <c r="CP50" i="10"/>
  <c r="L30" i="223"/>
  <c r="CY26" i="10"/>
  <c r="DC26" s="1"/>
  <c r="DE26" s="1"/>
  <c r="M6" i="223"/>
  <c r="CY51" i="10"/>
  <c r="DC51" s="1"/>
  <c r="DE51" s="1"/>
  <c r="M31" i="223"/>
  <c r="AW26" i="10"/>
  <c r="BC26" s="1"/>
  <c r="AU26" i="12" s="1"/>
  <c r="G6" i="223"/>
  <c r="CG39" i="10"/>
  <c r="CK39" s="1"/>
  <c r="CM39" s="1"/>
  <c r="K19" i="223"/>
  <c r="AE32" i="10"/>
  <c r="AK32" s="1"/>
  <c r="AE32" i="182" s="1"/>
  <c r="E12" i="223"/>
  <c r="CG51" i="10"/>
  <c r="CK51" s="1"/>
  <c r="CM51" s="1"/>
  <c r="K31" i="223"/>
  <c r="AE26" i="10"/>
  <c r="AK26" s="1"/>
  <c r="AE26" i="181" s="1"/>
  <c r="E6" i="223"/>
  <c r="BF40" i="10"/>
  <c r="BJ40" s="1"/>
  <c r="BL40" s="1"/>
  <c r="BC40" i="183" s="1"/>
  <c r="H20" i="223"/>
  <c r="C43"/>
  <c r="C35"/>
  <c r="C38"/>
  <c r="C40"/>
  <c r="C48"/>
  <c r="C45"/>
  <c r="M25" i="10"/>
  <c r="S25" s="1"/>
  <c r="O25" i="183" s="1"/>
  <c r="C5" i="223"/>
  <c r="AN44" i="10"/>
  <c r="AT44" s="1"/>
  <c r="F24" i="223"/>
  <c r="F48" s="1"/>
  <c r="D38" i="10"/>
  <c r="H38" s="1"/>
  <c r="J38" s="1"/>
  <c r="G38" i="182" s="1"/>
  <c r="B18" i="223"/>
  <c r="AW35" i="10"/>
  <c r="BC35" s="1"/>
  <c r="G15" i="223"/>
  <c r="M36" i="10"/>
  <c r="S36" s="1"/>
  <c r="O36" i="181" s="1"/>
  <c r="C16" i="223"/>
  <c r="CG32" i="10"/>
  <c r="CK32" s="1"/>
  <c r="CM32" s="1"/>
  <c r="K12" i="223"/>
  <c r="AE33" i="10"/>
  <c r="AK33" s="1"/>
  <c r="AE33" i="182" s="1"/>
  <c r="E13" i="223"/>
  <c r="DQ46" i="10"/>
  <c r="DU46" s="1"/>
  <c r="DW46" s="1"/>
  <c r="O26" i="223"/>
  <c r="AE44" i="10"/>
  <c r="AK44" s="1"/>
  <c r="AE44" i="12" s="1"/>
  <c r="E24" i="223"/>
  <c r="BX26" i="10"/>
  <c r="CD26" s="1"/>
  <c r="J6" i="223"/>
  <c r="AW39" i="10"/>
  <c r="BC39" s="1"/>
  <c r="AU39" i="12" s="1"/>
  <c r="G19" i="223"/>
  <c r="D31" i="10"/>
  <c r="H31" s="1"/>
  <c r="J31" s="1"/>
  <c r="B11" i="223"/>
  <c r="DQ40" i="10"/>
  <c r="DU40" s="1"/>
  <c r="DW40" s="1"/>
  <c r="DG40" i="182" s="1"/>
  <c r="O20" i="223"/>
  <c r="AE42" i="10"/>
  <c r="AK42" s="1"/>
  <c r="E22" i="223"/>
  <c r="M29" i="10"/>
  <c r="S29" s="1"/>
  <c r="O29" i="182" s="1"/>
  <c r="C9" i="223"/>
  <c r="CP27" i="10"/>
  <c r="CV27" s="1"/>
  <c r="L7" i="223"/>
  <c r="DH46" i="10"/>
  <c r="DL46" s="1"/>
  <c r="DN46" s="1"/>
  <c r="CY46" i="183" s="1"/>
  <c r="N26" i="223"/>
  <c r="V38" i="10"/>
  <c r="Z38" s="1"/>
  <c r="AB38" s="1"/>
  <c r="D18" i="223"/>
  <c r="AW48" i="10"/>
  <c r="BC48" s="1"/>
  <c r="AU48" i="12" s="1"/>
  <c r="G28" i="223"/>
  <c r="AN35" i="10"/>
  <c r="AT35" s="1"/>
  <c r="F15" i="223"/>
  <c r="DH49" i="10"/>
  <c r="DL49" s="1"/>
  <c r="DN49" s="1"/>
  <c r="CY49" i="183" s="1"/>
  <c r="N29" i="223"/>
  <c r="E48"/>
  <c r="E45"/>
  <c r="E43"/>
  <c r="E38"/>
  <c r="V48" i="10"/>
  <c r="Z48" s="1"/>
  <c r="AB48" s="1"/>
  <c r="W48" i="181" s="1"/>
  <c r="D28" i="223"/>
  <c r="DH45" i="10"/>
  <c r="DL45" s="1"/>
  <c r="DN45" s="1"/>
  <c r="N25" i="223"/>
  <c r="M41" i="10"/>
  <c r="S41" s="1"/>
  <c r="O41" i="181" s="1"/>
  <c r="C21" i="223"/>
  <c r="DH35" i="10"/>
  <c r="DL35" s="1"/>
  <c r="DN35" s="1"/>
  <c r="N15" i="223"/>
  <c r="M40" i="10"/>
  <c r="S40" s="1"/>
  <c r="O40" i="12" s="1"/>
  <c r="C20" i="223"/>
  <c r="D51" i="10"/>
  <c r="H51" s="1"/>
  <c r="J51" s="1"/>
  <c r="B31" i="223"/>
  <c r="BX36" i="10"/>
  <c r="CD36" s="1"/>
  <c r="BS36" i="181" s="1"/>
  <c r="J16" i="223"/>
  <c r="CP39" i="10"/>
  <c r="CV39" s="1"/>
  <c r="L19" i="223"/>
  <c r="CY31" i="10"/>
  <c r="DC31" s="1"/>
  <c r="DE31" s="1"/>
  <c r="CQ31" i="181" s="1"/>
  <c r="M11" i="223"/>
  <c r="D45" i="10"/>
  <c r="H45" s="1"/>
  <c r="J45" s="1"/>
  <c r="B25" i="223"/>
  <c r="AN42" i="10"/>
  <c r="AT42" s="1"/>
  <c r="AM42" i="183" s="1"/>
  <c r="F22" i="223"/>
  <c r="CP32" i="10"/>
  <c r="CV32" s="1"/>
  <c r="L12" i="223"/>
  <c r="BO32" i="10"/>
  <c r="BU32" s="1"/>
  <c r="BK32" i="182" s="1"/>
  <c r="I12" i="223"/>
  <c r="CY43" i="10"/>
  <c r="DC43" s="1"/>
  <c r="DE43" s="1"/>
  <c r="M23" i="223"/>
  <c r="D32" i="10"/>
  <c r="H32" s="1"/>
  <c r="J32" s="1"/>
  <c r="G32" i="181" s="1"/>
  <c r="B12" i="223"/>
  <c r="AW33" i="10"/>
  <c r="BC33" s="1"/>
  <c r="G13" i="223"/>
  <c r="AW51" i="10"/>
  <c r="BC51" s="1"/>
  <c r="AU51" i="182" s="1"/>
  <c r="G31" i="223"/>
  <c r="AN24" i="10"/>
  <c r="AT24" s="1"/>
  <c r="F4" i="223"/>
  <c r="F40" s="1"/>
  <c r="BX30" i="10"/>
  <c r="CD30" s="1"/>
  <c r="BS30" i="181" s="1"/>
  <c r="J10" i="223"/>
  <c r="AN33" i="10"/>
  <c r="AT33" s="1"/>
  <c r="F13" i="223"/>
  <c r="AW43" i="10"/>
  <c r="BC43" s="1"/>
  <c r="AU43" i="182" s="1"/>
  <c r="G23" i="223"/>
  <c r="AN48" i="10"/>
  <c r="AT48" s="1"/>
  <c r="F28" i="223"/>
  <c r="AW30" i="10"/>
  <c r="BC30" s="1"/>
  <c r="AU30" i="182" s="1"/>
  <c r="G10" i="223"/>
  <c r="AE51" i="10"/>
  <c r="AK51" s="1"/>
  <c r="E31" i="223"/>
  <c r="CP47" i="10"/>
  <c r="L27" i="223"/>
  <c r="BX39" i="10"/>
  <c r="CD39" s="1"/>
  <c r="J19" i="223"/>
  <c r="CG36" i="10"/>
  <c r="CK36" s="1"/>
  <c r="CM36" s="1"/>
  <c r="CA36" i="181" s="1"/>
  <c r="K16" i="223"/>
  <c r="D26" i="10"/>
  <c r="H26" s="1"/>
  <c r="J26" s="1"/>
  <c r="B6" i="223"/>
  <c r="D40" i="10"/>
  <c r="H40" s="1"/>
  <c r="J40" s="1"/>
  <c r="G40" i="12" s="1"/>
  <c r="B20" i="203" s="1"/>
  <c r="B20" i="223"/>
  <c r="V37" i="10"/>
  <c r="Z37" s="1"/>
  <c r="AB37" s="1"/>
  <c r="D17" i="223"/>
  <c r="AW47" i="10"/>
  <c r="BC47" s="1"/>
  <c r="AU47" i="182" s="1"/>
  <c r="G27" i="223"/>
  <c r="BO37" i="10"/>
  <c r="BU37" s="1"/>
  <c r="I17" i="223"/>
  <c r="BO46" i="10"/>
  <c r="BU46" s="1"/>
  <c r="BK46" i="182" s="1"/>
  <c r="I26" i="223"/>
  <c r="DH33" i="10"/>
  <c r="DL33" s="1"/>
  <c r="DN33" s="1"/>
  <c r="N13" i="223"/>
  <c r="BO24" i="10"/>
  <c r="I4" i="223"/>
  <c r="CY42" i="10"/>
  <c r="DC42" s="1"/>
  <c r="DE42" s="1"/>
  <c r="M22" i="223"/>
  <c r="AN30" i="10"/>
  <c r="AT30" s="1"/>
  <c r="AM30" i="183" s="1"/>
  <c r="F10" i="223"/>
  <c r="CG38" i="10"/>
  <c r="CK38" s="1"/>
  <c r="CM38" s="1"/>
  <c r="K18" i="223"/>
  <c r="CY45" i="10"/>
  <c r="DC45" s="1"/>
  <c r="DE45" s="1"/>
  <c r="CQ45" i="183" s="1"/>
  <c r="M25" i="223"/>
  <c r="AE45" i="10"/>
  <c r="AK45" s="1"/>
  <c r="E25" i="223"/>
  <c r="M44" i="10"/>
  <c r="S44" s="1"/>
  <c r="O44" i="183" s="1"/>
  <c r="C24" i="223"/>
  <c r="D30" i="10"/>
  <c r="H30" s="1"/>
  <c r="J30" s="1"/>
  <c r="B10" i="223"/>
  <c r="D35" i="10"/>
  <c r="H35" s="1"/>
  <c r="J35" s="1"/>
  <c r="G35" i="183" s="1"/>
  <c r="B15" i="223"/>
  <c r="AE48" i="10"/>
  <c r="AK48" s="1"/>
  <c r="E28" i="223"/>
  <c r="BF44" i="10"/>
  <c r="BJ44" s="1"/>
  <c r="BL44" s="1"/>
  <c r="BC44" i="183" s="1"/>
  <c r="H24" i="223"/>
  <c r="H38" s="1"/>
  <c r="V24" i="10"/>
  <c r="Z24" s="1"/>
  <c r="AB24" s="1"/>
  <c r="D4" i="223"/>
  <c r="D35" s="1"/>
  <c r="AE39" i="10"/>
  <c r="AK39" s="1"/>
  <c r="AE39" i="182" s="1"/>
  <c r="E19" i="223"/>
  <c r="DH38" i="10"/>
  <c r="DL38" s="1"/>
  <c r="DN38" s="1"/>
  <c r="N18" i="223"/>
  <c r="CP36" i="10"/>
  <c r="CV36" s="1"/>
  <c r="CI36" i="181" s="1"/>
  <c r="L16" i="223"/>
  <c r="CG27" i="10"/>
  <c r="CK27" s="1"/>
  <c r="CM27" s="1"/>
  <c r="K7" i="223"/>
  <c r="M45" i="10"/>
  <c r="S45" s="1"/>
  <c r="O45" i="182" s="1"/>
  <c r="C25" i="223"/>
  <c r="AW24" i="10"/>
  <c r="BC24" s="1"/>
  <c r="G4" i="223"/>
  <c r="G35" s="1"/>
  <c r="D41" i="10"/>
  <c r="H41" s="1"/>
  <c r="J41" s="1"/>
  <c r="G41" i="183" s="1"/>
  <c r="B21" i="223"/>
  <c r="AN49" i="10"/>
  <c r="AT49" s="1"/>
  <c r="F29" i="223"/>
  <c r="CY40" i="10"/>
  <c r="DC40" s="1"/>
  <c r="DE40" s="1"/>
  <c r="CQ40" i="183" s="1"/>
  <c r="M20" i="223"/>
  <c r="BX43" i="10"/>
  <c r="CD43" s="1"/>
  <c r="J23" i="223"/>
  <c r="DH31" i="10"/>
  <c r="DL31" s="1"/>
  <c r="DN31" s="1"/>
  <c r="CY31" i="183" s="1"/>
  <c r="N11" i="223"/>
  <c r="BX49" i="10"/>
  <c r="CD49" s="1"/>
  <c r="J29" i="223"/>
  <c r="AW31" i="10"/>
  <c r="BC31" s="1"/>
  <c r="AU31" i="181" s="1"/>
  <c r="G11" i="223"/>
  <c r="BX48" i="10"/>
  <c r="CD48" s="1"/>
  <c r="J28" i="223"/>
  <c r="BF48" i="10"/>
  <c r="BJ48" s="1"/>
  <c r="BL48" s="1"/>
  <c r="BC48" i="181" s="1"/>
  <c r="H28" i="223"/>
  <c r="AW29" i="10"/>
  <c r="BC29" s="1"/>
  <c r="G9" i="223"/>
  <c r="BO26" i="10"/>
  <c r="BU26" s="1"/>
  <c r="BK26" i="181" s="1"/>
  <c r="I6" i="223"/>
  <c r="CG45" i="10"/>
  <c r="CK45" s="1"/>
  <c r="CM45" s="1"/>
  <c r="K25" i="223"/>
  <c r="BX31" i="10"/>
  <c r="CD31" s="1"/>
  <c r="BS31" i="12" s="1"/>
  <c r="J11" i="223"/>
  <c r="M47" i="10"/>
  <c r="S47" s="1"/>
  <c r="C27" i="223"/>
  <c r="CY33" i="10"/>
  <c r="DC33" s="1"/>
  <c r="DE33" s="1"/>
  <c r="CQ33" i="183" s="1"/>
  <c r="M13" i="223"/>
  <c r="AN39" i="10"/>
  <c r="AT39" s="1"/>
  <c r="F19" i="223"/>
  <c r="AN26" i="10"/>
  <c r="AT26" s="1"/>
  <c r="AM26" i="181" s="1"/>
  <c r="F6" i="223"/>
  <c r="I48"/>
  <c r="I45"/>
  <c r="I43"/>
  <c r="I35"/>
  <c r="I38"/>
  <c r="I40"/>
  <c r="N43"/>
  <c r="N40"/>
  <c r="N48"/>
  <c r="CP42" i="10"/>
  <c r="CV42" s="1"/>
  <c r="CI42" i="182" s="1"/>
  <c r="L22" i="223"/>
  <c r="V29" i="10"/>
  <c r="Z29" s="1"/>
  <c r="AB29" s="1"/>
  <c r="W29" i="181" s="1"/>
  <c r="D9" i="223"/>
  <c r="BO34" i="10"/>
  <c r="BU34" s="1"/>
  <c r="BK34" i="183" s="1"/>
  <c r="I14" i="223"/>
  <c r="DQ51" i="10"/>
  <c r="DU51" s="1"/>
  <c r="DW51" s="1"/>
  <c r="DG51" i="181" s="1"/>
  <c r="O31" i="223"/>
  <c r="BO36" i="10"/>
  <c r="BU36" s="1"/>
  <c r="I16" i="223"/>
  <c r="AN46" i="10"/>
  <c r="AT46" s="1"/>
  <c r="AM46" i="183" s="1"/>
  <c r="F26" i="223"/>
  <c r="AW40" i="10"/>
  <c r="BC40" s="1"/>
  <c r="G20" i="223"/>
  <c r="DH34" i="10"/>
  <c r="DL34" s="1"/>
  <c r="DN34" s="1"/>
  <c r="CY34" i="181" s="1"/>
  <c r="N14" i="223"/>
  <c r="AW45" i="10"/>
  <c r="BC45" s="1"/>
  <c r="AU45" i="181" s="1"/>
  <c r="G25" i="223"/>
  <c r="M49" i="10"/>
  <c r="S49" s="1"/>
  <c r="O49" i="181" s="1"/>
  <c r="C29" i="223"/>
  <c r="CG42" i="10"/>
  <c r="CK42" s="1"/>
  <c r="CM42" s="1"/>
  <c r="K22" i="223"/>
  <c r="DH25" i="10"/>
  <c r="DL25" s="1"/>
  <c r="DN25" s="1"/>
  <c r="CY25" i="181" s="1"/>
  <c r="N5" i="223"/>
  <c r="D37" i="10"/>
  <c r="H37" s="1"/>
  <c r="J37" s="1"/>
  <c r="G37" i="182" s="1"/>
  <c r="B17" i="223"/>
  <c r="BO25" i="10"/>
  <c r="BU25" s="1"/>
  <c r="BK25" i="181" s="1"/>
  <c r="I5" i="223"/>
  <c r="BO51" i="10"/>
  <c r="BU51" s="1"/>
  <c r="BK51" i="181" s="1"/>
  <c r="I31" i="223"/>
  <c r="BF28" i="10"/>
  <c r="BJ28" s="1"/>
  <c r="BL28" s="1"/>
  <c r="BC28" i="183" s="1"/>
  <c r="H8" i="223"/>
  <c r="DQ26" i="10"/>
  <c r="DU26" s="1"/>
  <c r="DW26" s="1"/>
  <c r="O6" i="223"/>
  <c r="BX37" i="10"/>
  <c r="CD37" s="1"/>
  <c r="BS37" i="183" s="1"/>
  <c r="J17" i="223"/>
  <c r="BX45" i="10"/>
  <c r="CD45" s="1"/>
  <c r="BS45" i="12" s="1"/>
  <c r="J25" i="223"/>
  <c r="AN25" i="10"/>
  <c r="AT25" s="1"/>
  <c r="AM25" i="12" s="1"/>
  <c r="F5" i="223"/>
  <c r="DQ28" i="10"/>
  <c r="DU28" s="1"/>
  <c r="DW28" s="1"/>
  <c r="DG28" i="183" s="1"/>
  <c r="O8" i="223"/>
  <c r="CP40" i="10"/>
  <c r="CV40" s="1"/>
  <c r="CI40" i="183" s="1"/>
  <c r="L20" i="223"/>
  <c r="V34" i="10"/>
  <c r="Z34" s="1"/>
  <c r="AB34" s="1"/>
  <c r="D14" i="223"/>
  <c r="BF34" i="10"/>
  <c r="BJ34" s="1"/>
  <c r="BL34" s="1"/>
  <c r="BC34" i="181" s="1"/>
  <c r="H14" i="223"/>
  <c r="V46" i="10"/>
  <c r="Z46" s="1"/>
  <c r="AB46" s="1"/>
  <c r="W46" i="181" s="1"/>
  <c r="D26" i="223"/>
  <c r="BF51" i="10"/>
  <c r="BJ51" s="1"/>
  <c r="BL51" s="1"/>
  <c r="BC51" i="183" s="1"/>
  <c r="H31" i="223"/>
  <c r="BO50" i="10"/>
  <c r="BU50" s="1"/>
  <c r="BK50" i="181" s="1"/>
  <c r="I30" i="223"/>
  <c r="M48" i="10"/>
  <c r="S48" s="1"/>
  <c r="O48" i="181" s="1"/>
  <c r="C28" i="223"/>
  <c r="CY37" i="10"/>
  <c r="DC37" s="1"/>
  <c r="DE37" s="1"/>
  <c r="M17" i="223"/>
  <c r="AE28" i="10"/>
  <c r="AK28" s="1"/>
  <c r="AE28" i="12" s="1"/>
  <c r="E8" i="223"/>
  <c r="BF27" i="10"/>
  <c r="BJ27" s="1"/>
  <c r="BL27" s="1"/>
  <c r="H7" i="223"/>
  <c r="AN37" i="10"/>
  <c r="AT37" s="1"/>
  <c r="AM37" i="182" s="1"/>
  <c r="F17" i="223"/>
  <c r="BF29" i="10"/>
  <c r="BJ29" s="1"/>
  <c r="BL29" s="1"/>
  <c r="BC29" i="182" s="1"/>
  <c r="H9" i="223"/>
  <c r="CP34" i="10"/>
  <c r="CV34" s="1"/>
  <c r="CI34" i="12" s="1"/>
  <c r="L14" i="223"/>
  <c r="CG25" i="10"/>
  <c r="CK25" s="1"/>
  <c r="CM25" s="1"/>
  <c r="CA25" i="183" s="1"/>
  <c r="K5" i="223"/>
  <c r="DQ44" i="10"/>
  <c r="DU44" s="1"/>
  <c r="DW44" s="1"/>
  <c r="DG44" i="181" s="1"/>
  <c r="O24" i="223"/>
  <c r="O43" s="1"/>
  <c r="CG48" i="10"/>
  <c r="CK48" s="1"/>
  <c r="CM48" s="1"/>
  <c r="CA48" i="181" s="1"/>
  <c r="K28" i="223"/>
  <c r="BX29" i="10"/>
  <c r="CD29" s="1"/>
  <c r="BS29" i="181" s="1"/>
  <c r="J9" i="223"/>
  <c r="CY50" i="10"/>
  <c r="DC50" s="1"/>
  <c r="DE50" s="1"/>
  <c r="M30" i="223"/>
  <c r="BF49" i="10"/>
  <c r="BJ49" s="1"/>
  <c r="BL49" s="1"/>
  <c r="BC49" i="183" s="1"/>
  <c r="H29" i="223"/>
  <c r="CG44" i="10"/>
  <c r="CK44" s="1"/>
  <c r="CM44" s="1"/>
  <c r="K24" i="223"/>
  <c r="K43" s="1"/>
  <c r="BX34" i="10"/>
  <c r="CD34" s="1"/>
  <c r="BS34" i="181" s="1"/>
  <c r="J14" i="223"/>
  <c r="CG28" i="10"/>
  <c r="CK28" s="1"/>
  <c r="CM28" s="1"/>
  <c r="CA28" i="183" s="1"/>
  <c r="K8" i="223"/>
  <c r="DQ29" i="10"/>
  <c r="DU29" s="1"/>
  <c r="DW29" s="1"/>
  <c r="DG29" i="182" s="1"/>
  <c r="O9" i="223"/>
  <c r="CP41" i="10"/>
  <c r="CV41" s="1"/>
  <c r="L21" i="223"/>
  <c r="AW37" i="10"/>
  <c r="BC37" s="1"/>
  <c r="AU37" i="181" s="1"/>
  <c r="G17" i="223"/>
  <c r="DH36" i="10"/>
  <c r="DL36" s="1"/>
  <c r="DN36" s="1"/>
  <c r="N16" i="223"/>
  <c r="CP35" i="10"/>
  <c r="CV35" s="1"/>
  <c r="CI35" i="12" s="1"/>
  <c r="L15" i="223"/>
  <c r="V42" i="10"/>
  <c r="Z42" s="1"/>
  <c r="AB42" s="1"/>
  <c r="D22" i="223"/>
  <c r="DQ36" i="10"/>
  <c r="DU36" s="1"/>
  <c r="DW36" s="1"/>
  <c r="DG36" i="181" s="1"/>
  <c r="O16" i="223"/>
  <c r="AE36" i="10"/>
  <c r="AK36" s="1"/>
  <c r="AE36" i="182" s="1"/>
  <c r="E16" i="223"/>
  <c r="O38"/>
  <c r="CG35" i="10"/>
  <c r="CK35" s="1"/>
  <c r="CM35" s="1"/>
  <c r="CA35" i="181" s="1"/>
  <c r="K15" i="223"/>
  <c r="AN40" i="10"/>
  <c r="AT40" s="1"/>
  <c r="AM40" i="182" s="1"/>
  <c r="F20" i="223"/>
  <c r="BF32" i="10"/>
  <c r="BJ32" s="1"/>
  <c r="BL32" s="1"/>
  <c r="H12" i="223"/>
  <c r="CP29" i="10"/>
  <c r="CV29" s="1"/>
  <c r="CI29" i="12" s="1"/>
  <c r="L9" i="223"/>
  <c r="CG43" i="10"/>
  <c r="CK43" s="1"/>
  <c r="CM43" s="1"/>
  <c r="K23" i="223"/>
  <c r="AE40" i="10"/>
  <c r="AK40" s="1"/>
  <c r="AE40" i="12" s="1"/>
  <c r="E20" i="223"/>
  <c r="CG26" i="10"/>
  <c r="CK26" s="1"/>
  <c r="CM26" s="1"/>
  <c r="CA26" i="182" s="1"/>
  <c r="K6" i="223"/>
  <c r="D24" i="10"/>
  <c r="H24" s="1"/>
  <c r="J24" s="1"/>
  <c r="G24" i="183" s="1"/>
  <c r="B4" i="223"/>
  <c r="B45"/>
  <c r="B35"/>
  <c r="B43"/>
  <c r="B40"/>
  <c r="B38"/>
  <c r="B48"/>
  <c r="DQ27" i="10"/>
  <c r="DU27" s="1"/>
  <c r="DW27" s="1"/>
  <c r="DG27" i="181" s="1"/>
  <c r="O7" i="223"/>
  <c r="AE38" i="10"/>
  <c r="AK38" s="1"/>
  <c r="AE38" i="182" s="1"/>
  <c r="E18" i="223"/>
  <c r="CY24" i="10"/>
  <c r="M4" i="223"/>
  <c r="DH41" i="10"/>
  <c r="DL41" s="1"/>
  <c r="DN41" s="1"/>
  <c r="CY41" i="181" s="1"/>
  <c r="N21" i="223"/>
  <c r="BF33" i="10"/>
  <c r="BJ33" s="1"/>
  <c r="BL33" s="1"/>
  <c r="BC33" i="12" s="1"/>
  <c r="H13" i="203" s="1"/>
  <c r="H13" i="223"/>
  <c r="CY30" i="10"/>
  <c r="DC30" s="1"/>
  <c r="DE30" s="1"/>
  <c r="CQ30" i="182" s="1"/>
  <c r="M10" i="223"/>
  <c r="CP30" i="10"/>
  <c r="CV30" s="1"/>
  <c r="CI30" i="12" s="1"/>
  <c r="L10" i="223"/>
  <c r="AE37" i="10"/>
  <c r="AK37" s="1"/>
  <c r="AE37" i="183" s="1"/>
  <c r="E17" i="223"/>
  <c r="CY32" i="10"/>
  <c r="DC32" s="1"/>
  <c r="DE32" s="1"/>
  <c r="CQ32" i="182" s="1"/>
  <c r="M12" i="223"/>
  <c r="CG33" i="10"/>
  <c r="CK33" s="1"/>
  <c r="CM33" s="1"/>
  <c r="CA33" i="183" s="1"/>
  <c r="K13" i="223"/>
  <c r="BF42" i="10"/>
  <c r="BJ42" s="1"/>
  <c r="BL42" s="1"/>
  <c r="BC42" i="183" s="1"/>
  <c r="H22" i="223"/>
  <c r="CG50" i="10"/>
  <c r="CK50" s="1"/>
  <c r="CM50" s="1"/>
  <c r="CA50" i="183" s="1"/>
  <c r="K30" i="223"/>
  <c r="CP38" i="10"/>
  <c r="CV38" s="1"/>
  <c r="CI38" i="12" s="1"/>
  <c r="L18" i="223"/>
  <c r="F35"/>
  <c r="F38"/>
  <c r="AE43" i="10"/>
  <c r="AK43" s="1"/>
  <c r="AE43" i="182" s="1"/>
  <c r="E23" i="223"/>
  <c r="AN47" i="10"/>
  <c r="AT47" s="1"/>
  <c r="AM47" i="182" s="1"/>
  <c r="F27" i="223"/>
  <c r="AN38" i="10"/>
  <c r="AT38" s="1"/>
  <c r="AM38" i="182" s="1"/>
  <c r="F18" i="223"/>
  <c r="M32" i="10"/>
  <c r="S32" s="1"/>
  <c r="O32" i="183" s="1"/>
  <c r="C12" i="223"/>
  <c r="BO41" i="10"/>
  <c r="BU41" s="1"/>
  <c r="BK41" i="183" s="1"/>
  <c r="I21" i="223"/>
  <c r="CY48" i="10"/>
  <c r="DC48" s="1"/>
  <c r="DE48" s="1"/>
  <c r="CQ48" i="181" s="1"/>
  <c r="M28" i="223"/>
  <c r="V41" i="10"/>
  <c r="Z41" s="1"/>
  <c r="AB41" s="1"/>
  <c r="W41" i="183" s="1"/>
  <c r="D21" i="223"/>
  <c r="M28" i="10"/>
  <c r="S28" s="1"/>
  <c r="O28" i="183" s="1"/>
  <c r="C8" i="223"/>
  <c r="BX28" i="10"/>
  <c r="CD28" s="1"/>
  <c r="BS28" i="183" s="1"/>
  <c r="J8" i="223"/>
  <c r="D48"/>
  <c r="D45"/>
  <c r="BO49" i="10"/>
  <c r="BU49" s="1"/>
  <c r="BK49" i="182" s="1"/>
  <c r="I29" i="223"/>
  <c r="DQ37" i="10"/>
  <c r="DU37" s="1"/>
  <c r="DW37" s="1"/>
  <c r="O17" i="223"/>
  <c r="DQ30" i="10"/>
  <c r="DU30" s="1"/>
  <c r="DW30" s="1"/>
  <c r="DG30" i="183" s="1"/>
  <c r="O10" i="223"/>
  <c r="D50" i="10"/>
  <c r="H50" s="1"/>
  <c r="J50" s="1"/>
  <c r="G50" i="182" s="1"/>
  <c r="B30" i="223"/>
  <c r="BF46" i="10"/>
  <c r="BJ46" s="1"/>
  <c r="BL46" s="1"/>
  <c r="BC46" i="182" s="1"/>
  <c r="H26" i="223"/>
  <c r="M39" i="10"/>
  <c r="S39" s="1"/>
  <c r="O39" i="12" s="1"/>
  <c r="C19" i="223"/>
  <c r="CY28" i="10"/>
  <c r="DC28" s="1"/>
  <c r="DE28" s="1"/>
  <c r="CQ28" i="181" s="1"/>
  <c r="M8" i="223"/>
  <c r="BO38" i="10"/>
  <c r="BU38" s="1"/>
  <c r="BK38" i="12" s="1"/>
  <c r="I18" i="223"/>
  <c r="M38" i="10"/>
  <c r="S38" s="1"/>
  <c r="O38" i="182" s="1"/>
  <c r="C18" i="223"/>
  <c r="V47" i="10"/>
  <c r="Z47" s="1"/>
  <c r="AB47" s="1"/>
  <c r="W47" i="183" s="1"/>
  <c r="D27" i="223"/>
  <c r="AE34" i="10"/>
  <c r="AK34" s="1"/>
  <c r="AE34" i="182" s="1"/>
  <c r="E14" i="223"/>
  <c r="V36" i="10"/>
  <c r="Z36" s="1"/>
  <c r="AB36" s="1"/>
  <c r="W36" i="181" s="1"/>
  <c r="D16" i="223"/>
  <c r="AW36" i="10"/>
  <c r="BC36" s="1"/>
  <c r="AU36" i="181" s="1"/>
  <c r="G16" i="223"/>
  <c r="AW32" i="10"/>
  <c r="BC32" s="1"/>
  <c r="AU32" i="181" s="1"/>
  <c r="G12" i="223"/>
  <c r="BO35" i="10"/>
  <c r="BU35" s="1"/>
  <c r="BK35" i="181" s="1"/>
  <c r="I15" i="223"/>
  <c r="BF25" i="10"/>
  <c r="BJ25" s="1"/>
  <c r="BL25" s="1"/>
  <c r="BC25" i="181" s="1"/>
  <c r="H5" i="223"/>
  <c r="V32" i="10"/>
  <c r="Z32" s="1"/>
  <c r="AB32" s="1"/>
  <c r="W32" i="182" s="1"/>
  <c r="D12" i="223"/>
  <c r="BO43" i="10"/>
  <c r="BU43" s="1"/>
  <c r="BK43" i="12" s="1"/>
  <c r="I23" i="223"/>
  <c r="M48"/>
  <c r="M45"/>
  <c r="M43"/>
  <c r="M35"/>
  <c r="M40"/>
  <c r="M38"/>
  <c r="CP26" i="10"/>
  <c r="CV26" s="1"/>
  <c r="CI26" i="182" s="1"/>
  <c r="L6" i="223"/>
  <c r="M43" i="10"/>
  <c r="S43" s="1"/>
  <c r="O43" i="181" s="1"/>
  <c r="C23" i="223"/>
  <c r="CP31" i="10"/>
  <c r="CV31" s="1"/>
  <c r="CI31" i="183" s="1"/>
  <c r="L11" i="223"/>
  <c r="BX40" i="10"/>
  <c r="CD40" s="1"/>
  <c r="BS40" i="182" s="1"/>
  <c r="J20" i="223"/>
  <c r="CY35" i="10"/>
  <c r="DC35" s="1"/>
  <c r="DE35" s="1"/>
  <c r="M15" i="223"/>
  <c r="DH40" i="10"/>
  <c r="DL40" s="1"/>
  <c r="DN40" s="1"/>
  <c r="CY40" i="183" s="1"/>
  <c r="N20" i="223"/>
  <c r="BX35" i="10"/>
  <c r="CD35" s="1"/>
  <c r="BS35" i="182" s="1"/>
  <c r="J15" i="223"/>
  <c r="CY27" i="10"/>
  <c r="DC27" s="1"/>
  <c r="DE27" s="1"/>
  <c r="CQ27" i="181" s="1"/>
  <c r="M7" i="223"/>
  <c r="D29" i="10"/>
  <c r="H29" s="1"/>
  <c r="J29" s="1"/>
  <c r="G29" i="181" s="1"/>
  <c r="B9" i="223"/>
  <c r="CG37" i="10"/>
  <c r="CK37" s="1"/>
  <c r="CM37" s="1"/>
  <c r="CA37" i="183" s="1"/>
  <c r="K17" i="223"/>
  <c r="D33" i="10"/>
  <c r="H33" s="1"/>
  <c r="J33" s="1"/>
  <c r="G33" i="183" s="1"/>
  <c r="B13" i="223"/>
  <c r="M31" i="10"/>
  <c r="S31" s="1"/>
  <c r="O31" i="182" s="1"/>
  <c r="C11" i="223"/>
  <c r="AN29" i="10"/>
  <c r="AT29" s="1"/>
  <c r="AM29" i="183" s="1"/>
  <c r="F9" i="223"/>
  <c r="BX51" i="10"/>
  <c r="CD51" s="1"/>
  <c r="BS51" i="182" s="1"/>
  <c r="J31" i="223"/>
  <c r="V49" i="10"/>
  <c r="Z49" s="1"/>
  <c r="AB49" s="1"/>
  <c r="W49" i="181" s="1"/>
  <c r="D29" i="223"/>
  <c r="CY25" i="10"/>
  <c r="DC25" s="1"/>
  <c r="DE25" s="1"/>
  <c r="CQ25" i="182" s="1"/>
  <c r="M5" i="223"/>
  <c r="BF35" i="10"/>
  <c r="BJ35" s="1"/>
  <c r="BL35" s="1"/>
  <c r="H15" i="223"/>
  <c r="DQ42" i="10"/>
  <c r="DU42" s="1"/>
  <c r="DW42" s="1"/>
  <c r="DG42" i="182" s="1"/>
  <c r="O22" i="223"/>
  <c r="BO28" i="10"/>
  <c r="BU28" s="1"/>
  <c r="BK28" i="183" s="1"/>
  <c r="I8" i="223"/>
  <c r="V28" i="10"/>
  <c r="Z28" s="1"/>
  <c r="AB28" s="1"/>
  <c r="W28" i="181" s="1"/>
  <c r="D8" i="223"/>
  <c r="DQ45" i="10"/>
  <c r="DU45" s="1"/>
  <c r="DW45" s="1"/>
  <c r="DG45" i="181" s="1"/>
  <c r="O25" i="223"/>
  <c r="D49" i="10"/>
  <c r="H49" s="1"/>
  <c r="J49" s="1"/>
  <c r="G49" i="183" s="1"/>
  <c r="B29" i="223"/>
  <c r="BF37" i="10"/>
  <c r="BJ37" s="1"/>
  <c r="BL37" s="1"/>
  <c r="BC37" i="183" s="1"/>
  <c r="H17" i="223"/>
  <c r="DQ33" i="10"/>
  <c r="DU33" s="1"/>
  <c r="DW33" s="1"/>
  <c r="DG33" i="182" s="1"/>
  <c r="O13" i="223"/>
  <c r="BX32" i="10"/>
  <c r="CD32" s="1"/>
  <c r="BS32" i="183" s="1"/>
  <c r="J12" i="223"/>
  <c r="BO39" i="10"/>
  <c r="BU39" s="1"/>
  <c r="BK39" i="183" s="1"/>
  <c r="I19" i="223"/>
  <c r="BX24" i="10"/>
  <c r="J4" i="223"/>
  <c r="J45" s="1"/>
  <c r="CG34" i="10"/>
  <c r="CK34" s="1"/>
  <c r="CM34" s="1"/>
  <c r="CA34" i="183" s="1"/>
  <c r="K14" i="223"/>
  <c r="D43" i="10"/>
  <c r="H43" s="1"/>
  <c r="J43" s="1"/>
  <c r="B23" i="223"/>
  <c r="DQ49" i="10"/>
  <c r="DU49" s="1"/>
  <c r="DW49" s="1"/>
  <c r="DG49" i="183" s="1"/>
  <c r="O29" i="223"/>
  <c r="BX47" i="10"/>
  <c r="CD47" s="1"/>
  <c r="BS47" i="182" s="1"/>
  <c r="J27" i="223"/>
  <c r="AW25" i="10"/>
  <c r="BC25" s="1"/>
  <c r="AU25" i="183" s="1"/>
  <c r="G5" i="223"/>
  <c r="D36" i="10"/>
  <c r="H36" s="1"/>
  <c r="J36" s="1"/>
  <c r="G36" i="183" s="1"/>
  <c r="B16" i="223"/>
  <c r="CG41" i="10"/>
  <c r="CK41" s="1"/>
  <c r="CM41" s="1"/>
  <c r="CA41" i="181" s="1"/>
  <c r="K21" i="223"/>
  <c r="DQ32" i="10"/>
  <c r="DU32" s="1"/>
  <c r="DW32" s="1"/>
  <c r="O12" i="223"/>
  <c r="CG40" i="10"/>
  <c r="CK40" s="1"/>
  <c r="CM40" s="1"/>
  <c r="CA40" i="183" s="1"/>
  <c r="K20" i="223"/>
  <c r="AW50" i="10"/>
  <c r="BC50" s="1"/>
  <c r="AU50" i="182" s="1"/>
  <c r="G30" i="223"/>
  <c r="BO44" i="10"/>
  <c r="BU44" s="1"/>
  <c r="BK44" i="183" s="1"/>
  <c r="I24" i="223"/>
  <c r="DH30" i="10"/>
  <c r="DL30" s="1"/>
  <c r="DN30" s="1"/>
  <c r="CY30" i="182" s="1"/>
  <c r="N10" i="223"/>
  <c r="AE49" i="10"/>
  <c r="AK49" s="1"/>
  <c r="AE49" i="182" s="1"/>
  <c r="E29" i="223"/>
  <c r="CG30" i="10"/>
  <c r="CK30" s="1"/>
  <c r="CM30" s="1"/>
  <c r="CA30" i="183" s="1"/>
  <c r="K10" i="223"/>
  <c r="M33" i="10"/>
  <c r="S33" s="1"/>
  <c r="O33" i="181" s="1"/>
  <c r="C13" i="223"/>
  <c r="CP46" i="10"/>
  <c r="L26" i="223"/>
  <c r="DQ35" i="10"/>
  <c r="DU35" s="1"/>
  <c r="DW35" s="1"/>
  <c r="DG35" i="12" s="1"/>
  <c r="O15" i="203" s="1"/>
  <c r="O15" i="223"/>
  <c r="V51" i="10"/>
  <c r="Z51" s="1"/>
  <c r="AB51" s="1"/>
  <c r="W51" i="182" s="1"/>
  <c r="D31" i="223"/>
  <c r="DH44" i="10"/>
  <c r="DL44" s="1"/>
  <c r="DN44" s="1"/>
  <c r="CY44" i="181" s="1"/>
  <c r="N24" i="223"/>
  <c r="M51" i="10"/>
  <c r="S51" s="1"/>
  <c r="O51" i="183" s="1"/>
  <c r="C31" i="223"/>
  <c r="BO42" i="10"/>
  <c r="BU42" s="1"/>
  <c r="BK42" i="181" s="1"/>
  <c r="I22" i="223"/>
  <c r="D48" i="10"/>
  <c r="H48" s="1"/>
  <c r="J48" s="1"/>
  <c r="G48" i="182" s="1"/>
  <c r="B28" i="223"/>
  <c r="AW38" i="10"/>
  <c r="BC38" s="1"/>
  <c r="AU38" i="183" s="1"/>
  <c r="G18" i="223"/>
  <c r="DH29" i="10"/>
  <c r="DL29" s="1"/>
  <c r="DN29" s="1"/>
  <c r="N9" i="223"/>
  <c r="AE35" i="10"/>
  <c r="AK35" s="1"/>
  <c r="AE35" i="12" s="1"/>
  <c r="E15" i="223"/>
  <c r="CG29" i="10"/>
  <c r="CK29" s="1"/>
  <c r="CM29" s="1"/>
  <c r="CA29" i="183" s="1"/>
  <c r="K9" i="223"/>
  <c r="DH37" i="10"/>
  <c r="DL37" s="1"/>
  <c r="DN37" s="1"/>
  <c r="CY37" i="182" s="1"/>
  <c r="N17" i="223"/>
  <c r="AN43" i="10"/>
  <c r="AT43" s="1"/>
  <c r="AM43" i="183" s="1"/>
  <c r="F23" i="223"/>
  <c r="CY29" i="10"/>
  <c r="DC29" s="1"/>
  <c r="DE29" s="1"/>
  <c r="CQ29" i="182" s="1"/>
  <c r="M9" i="223"/>
  <c r="DQ39" i="10"/>
  <c r="DU39" s="1"/>
  <c r="DW39" s="1"/>
  <c r="O19" i="223"/>
  <c r="M37" i="10"/>
  <c r="S37" s="1"/>
  <c r="O37" i="12" s="1"/>
  <c r="C17" i="223"/>
  <c r="CP44" i="10"/>
  <c r="CV44" s="1"/>
  <c r="CI44" i="12" s="1"/>
  <c r="L24" i="223"/>
  <c r="AW42" i="10"/>
  <c r="BC42" s="1"/>
  <c r="AU42" i="12" s="1"/>
  <c r="G22" i="223"/>
  <c r="DH28" i="10"/>
  <c r="DL28" s="1"/>
  <c r="DN28" s="1"/>
  <c r="CY28" i="181" s="1"/>
  <c r="N8" i="223"/>
  <c r="AN32" i="10"/>
  <c r="AT32" s="1"/>
  <c r="AM32" i="181" s="1"/>
  <c r="F12" i="223"/>
  <c r="BF45" i="10"/>
  <c r="BJ45" s="1"/>
  <c r="BL45" s="1"/>
  <c r="BC45" i="182" s="1"/>
  <c r="H25" i="223"/>
  <c r="V35" i="10"/>
  <c r="Z35" s="1"/>
  <c r="AB35" s="1"/>
  <c r="W35" i="183" s="1"/>
  <c r="D15" i="223"/>
  <c r="CP45" i="10"/>
  <c r="L25" i="223"/>
  <c r="D27" i="10"/>
  <c r="H27" s="1"/>
  <c r="J27" s="1"/>
  <c r="G27" i="182" s="1"/>
  <c r="B7" i="223"/>
  <c r="DH51" i="10"/>
  <c r="DL51" s="1"/>
  <c r="DN51" s="1"/>
  <c r="CY51" i="182" s="1"/>
  <c r="N31" i="223"/>
  <c r="DH48" i="10"/>
  <c r="DL48" s="1"/>
  <c r="DN48" s="1"/>
  <c r="CY48" i="181" s="1"/>
  <c r="N28" i="223"/>
  <c r="AN41" i="10"/>
  <c r="AT41" s="1"/>
  <c r="AM41" i="182" s="1"/>
  <c r="F21" i="223"/>
  <c r="DQ43" i="10"/>
  <c r="DU43" s="1"/>
  <c r="DW43" s="1"/>
  <c r="DG43" i="181" s="1"/>
  <c r="O23" i="223"/>
  <c r="D46" i="10"/>
  <c r="H46" s="1"/>
  <c r="J46" s="1"/>
  <c r="B26" i="223"/>
  <c r="M42" i="10"/>
  <c r="S42" s="1"/>
  <c r="O42" i="12" s="1"/>
  <c r="C22" i="223"/>
  <c r="CP48" i="10"/>
  <c r="L28" i="223"/>
  <c r="BX44" i="10"/>
  <c r="CD44" s="1"/>
  <c r="BS44" i="12" s="1"/>
  <c r="J24" i="223"/>
  <c r="J43" s="1"/>
  <c r="V26" i="10"/>
  <c r="Z26" s="1"/>
  <c r="AB26" s="1"/>
  <c r="W26" i="182" s="1"/>
  <c r="D6" i="223"/>
  <c r="CP33" i="10"/>
  <c r="CV33" s="1"/>
  <c r="CI33" i="183" s="1"/>
  <c r="L13" i="223"/>
  <c r="BF50" i="10"/>
  <c r="BJ50" s="1"/>
  <c r="BL50" s="1"/>
  <c r="BC50" i="181" s="1"/>
  <c r="H30" i="223"/>
  <c r="DQ25" i="10"/>
  <c r="DU25" s="1"/>
  <c r="DW25" s="1"/>
  <c r="DG25" i="181" s="1"/>
  <c r="O5" i="223"/>
  <c r="AE47" i="10"/>
  <c r="AK47" s="1"/>
  <c r="AE47" i="181" s="1"/>
  <c r="E27" i="223"/>
  <c r="CY38" i="10"/>
  <c r="DC38" s="1"/>
  <c r="DE38" s="1"/>
  <c r="CQ38" i="12" s="1"/>
  <c r="M18" i="203" s="1"/>
  <c r="M18" i="223"/>
  <c r="CP43" i="10"/>
  <c r="CV43" s="1"/>
  <c r="CI43" i="12" s="1"/>
  <c r="L23" i="223"/>
  <c r="D25" i="10"/>
  <c r="H25" s="1"/>
  <c r="J25" s="1"/>
  <c r="G25" i="183" s="1"/>
  <c r="B5" i="223"/>
  <c r="M46" i="10"/>
  <c r="S46" s="1"/>
  <c r="O46" i="182" s="1"/>
  <c r="C26" i="223"/>
  <c r="M30" i="10"/>
  <c r="S30" s="1"/>
  <c r="O30" i="182" s="1"/>
  <c r="C10" i="223"/>
  <c r="DQ50" i="10"/>
  <c r="DU50" s="1"/>
  <c r="DW50" s="1"/>
  <c r="DG50" i="183" s="1"/>
  <c r="O30" i="223"/>
  <c r="BX38" i="10"/>
  <c r="CD38" s="1"/>
  <c r="BS38" i="181" s="1"/>
  <c r="J18" i="223"/>
  <c r="CG24" i="10"/>
  <c r="K4" i="223"/>
  <c r="K40" s="1"/>
  <c r="D28" i="10"/>
  <c r="H28" s="1"/>
  <c r="J28" s="1"/>
  <c r="G28" i="182" s="1"/>
  <c r="B8" i="223"/>
  <c r="D47" i="10"/>
  <c r="H47" s="1"/>
  <c r="J47" s="1"/>
  <c r="B27" i="223"/>
  <c r="AN45" i="10"/>
  <c r="AT45" s="1"/>
  <c r="AM45" i="12" s="1"/>
  <c r="F25" i="223"/>
  <c r="M27" i="10"/>
  <c r="S27" s="1"/>
  <c r="O27" i="12" s="1"/>
  <c r="C7" i="223"/>
  <c r="V27" i="10"/>
  <c r="Z27" s="1"/>
  <c r="AB27" s="1"/>
  <c r="W27" i="182" s="1"/>
  <c r="D7" i="223"/>
  <c r="DH50" i="10"/>
  <c r="DL50" s="1"/>
  <c r="DN50" s="1"/>
  <c r="CY50" i="181" s="1"/>
  <c r="N30" i="223"/>
  <c r="M50" i="10"/>
  <c r="S50" s="1"/>
  <c r="O50" i="183" s="1"/>
  <c r="C30" i="223"/>
  <c r="BF39" i="10"/>
  <c r="BJ39" s="1"/>
  <c r="BL39" s="1"/>
  <c r="BC39" i="181" s="1"/>
  <c r="H19" i="223"/>
  <c r="V45" i="10"/>
  <c r="Z45" s="1"/>
  <c r="AB45" s="1"/>
  <c r="W45" i="12" s="1"/>
  <c r="D25" i="203" s="1"/>
  <c r="D25" i="223"/>
  <c r="BX50" i="10"/>
  <c r="CD50" s="1"/>
  <c r="BS50" i="12" s="1"/>
  <c r="J30" i="223"/>
  <c r="BF30" i="10"/>
  <c r="BJ30" s="1"/>
  <c r="BL30" s="1"/>
  <c r="BC30" i="182" s="1"/>
  <c r="H10" i="223"/>
  <c r="BO47" i="10"/>
  <c r="BU47" s="1"/>
  <c r="BK47" i="182" s="1"/>
  <c r="I27" i="223"/>
  <c r="AN31" i="10"/>
  <c r="AT31" s="1"/>
  <c r="AM31" i="182" s="1"/>
  <c r="F11" i="223"/>
  <c r="AW41" i="10"/>
  <c r="BC41" s="1"/>
  <c r="AU41" i="183" s="1"/>
  <c r="G21" i="223"/>
  <c r="AW44" i="10"/>
  <c r="BC44" s="1"/>
  <c r="AU44" i="183" s="1"/>
  <c r="G24" i="223"/>
  <c r="G38" s="1"/>
  <c r="AE31" i="10"/>
  <c r="AK31" s="1"/>
  <c r="AE31" i="182" s="1"/>
  <c r="E11" i="223"/>
  <c r="BO31" i="10"/>
  <c r="BU31" s="1"/>
  <c r="BK31" i="182" s="1"/>
  <c r="I11" i="223"/>
  <c r="K35"/>
  <c r="K45"/>
  <c r="CI42" i="12"/>
  <c r="CI42" i="183"/>
  <c r="CI42" i="181"/>
  <c r="G44" i="183"/>
  <c r="BK34" i="12"/>
  <c r="I14" i="203" s="1"/>
  <c r="BK34" i="182"/>
  <c r="BK34" i="181"/>
  <c r="DG51" i="182"/>
  <c r="DG51" i="183"/>
  <c r="AM46" i="182"/>
  <c r="AM46" i="181"/>
  <c r="AU45" i="12"/>
  <c r="AU45" i="183"/>
  <c r="AU45" i="182"/>
  <c r="O49" i="183"/>
  <c r="O49" i="182"/>
  <c r="AE46" i="12"/>
  <c r="AE46" i="182"/>
  <c r="AE46" i="181"/>
  <c r="AE46" i="183"/>
  <c r="CA42" i="182"/>
  <c r="CA42" i="183"/>
  <c r="CA42" i="181"/>
  <c r="DG41" i="183"/>
  <c r="DG41" i="182"/>
  <c r="DG41" i="181"/>
  <c r="G37" i="183"/>
  <c r="G37" i="181"/>
  <c r="BK25" i="12"/>
  <c r="I5" i="203" s="1"/>
  <c r="BK25" i="183"/>
  <c r="CA31" i="182"/>
  <c r="CA31" i="181"/>
  <c r="CA31" i="183"/>
  <c r="BK51" i="12"/>
  <c r="BK51" i="182"/>
  <c r="BK51" i="183"/>
  <c r="W25"/>
  <c r="W25" i="181"/>
  <c r="W25" i="182"/>
  <c r="AE30" i="181"/>
  <c r="AE30" i="183"/>
  <c r="CI25" i="12"/>
  <c r="CI25" i="183"/>
  <c r="CI25" i="181"/>
  <c r="CI25" i="182"/>
  <c r="BS45" i="183"/>
  <c r="BS45" i="182"/>
  <c r="BS45" i="181"/>
  <c r="AM25"/>
  <c r="AM25" i="182"/>
  <c r="DG28" i="181"/>
  <c r="DG28" i="182"/>
  <c r="BC34"/>
  <c r="BS27" i="12"/>
  <c r="J7" i="203" s="1"/>
  <c r="BS27" i="182"/>
  <c r="BS27" i="181"/>
  <c r="BS27" i="183"/>
  <c r="W46" i="182"/>
  <c r="W46" i="183"/>
  <c r="BK50" i="12"/>
  <c r="BK50" i="182"/>
  <c r="BK50" i="183"/>
  <c r="CY26" i="181"/>
  <c r="CY26" i="182"/>
  <c r="CY26" i="183"/>
  <c r="AE28" i="181"/>
  <c r="AE28" i="182"/>
  <c r="DG47" i="181"/>
  <c r="DG34" i="182"/>
  <c r="AM37" i="12"/>
  <c r="F17" i="203" s="1"/>
  <c r="AM37" i="183"/>
  <c r="BC29"/>
  <c r="BC29" i="181"/>
  <c r="BS41" i="183"/>
  <c r="BS41" i="182"/>
  <c r="CQ46" i="183"/>
  <c r="CQ46" i="181"/>
  <c r="CA25" i="182"/>
  <c r="CA25" i="181"/>
  <c r="DG48" i="183"/>
  <c r="DG48" i="182"/>
  <c r="DG48" i="181"/>
  <c r="CA48" i="183"/>
  <c r="CA48" i="182"/>
  <c r="CQ50"/>
  <c r="CQ50" i="181"/>
  <c r="CQ50" i="183"/>
  <c r="AE24" i="12"/>
  <c r="AE24" i="183"/>
  <c r="AE24" i="182"/>
  <c r="AE24" i="181"/>
  <c r="BK48"/>
  <c r="BK48" i="182"/>
  <c r="CA28" i="181"/>
  <c r="CA28" i="182"/>
  <c r="DG29" i="183"/>
  <c r="CY39" i="182"/>
  <c r="CY39" i="183"/>
  <c r="CY39" i="181"/>
  <c r="AU37" i="183"/>
  <c r="AU37" i="182"/>
  <c r="CY36" i="181"/>
  <c r="CY36" i="183"/>
  <c r="CY36" i="182"/>
  <c r="CI35" i="181"/>
  <c r="CI35" i="183"/>
  <c r="W50"/>
  <c r="DG36"/>
  <c r="AE36" i="12"/>
  <c r="E16" i="203" s="1"/>
  <c r="AE36" i="183"/>
  <c r="AE36" i="181"/>
  <c r="CA35" i="182"/>
  <c r="CA35" i="183"/>
  <c r="BS46" i="12"/>
  <c r="BS46" i="182"/>
  <c r="BS46" i="181"/>
  <c r="BS46" i="183"/>
  <c r="AU34" i="182"/>
  <c r="AU34" i="181"/>
  <c r="CA43" i="182"/>
  <c r="CA43" i="183"/>
  <c r="CA43" i="181"/>
  <c r="CA26"/>
  <c r="CA26" i="183"/>
  <c r="W40"/>
  <c r="DG27" i="182"/>
  <c r="DG27" i="183"/>
  <c r="G42" i="182"/>
  <c r="G42" i="181"/>
  <c r="G42" i="183"/>
  <c r="CI37" i="12"/>
  <c r="CI37" i="183"/>
  <c r="CI37" i="181"/>
  <c r="CI37" i="182"/>
  <c r="CQ30" i="183"/>
  <c r="CQ30" i="181"/>
  <c r="AE37" i="12"/>
  <c r="AE37" i="181"/>
  <c r="AE37" i="182"/>
  <c r="CQ32" i="183"/>
  <c r="BC42" i="182"/>
  <c r="BC42" i="181"/>
  <c r="BK45" i="12"/>
  <c r="BK45" i="183"/>
  <c r="BK45" i="181"/>
  <c r="BK45" i="182"/>
  <c r="AU27" i="12"/>
  <c r="AU27" i="182"/>
  <c r="AU27" i="183"/>
  <c r="AU27" i="181"/>
  <c r="AM36" i="12"/>
  <c r="AM36" i="181"/>
  <c r="AM36" i="183"/>
  <c r="AM36" i="182"/>
  <c r="BC43" i="181"/>
  <c r="BC43" i="183"/>
  <c r="BC36"/>
  <c r="BC36" i="181"/>
  <c r="BC36" i="182"/>
  <c r="AE43" i="12"/>
  <c r="AE43" i="181"/>
  <c r="AM47" i="12"/>
  <c r="AM47" i="183"/>
  <c r="AM47" i="181"/>
  <c r="AM38" i="12"/>
  <c r="AM38" i="183"/>
  <c r="AE50" i="12"/>
  <c r="AE50" i="182"/>
  <c r="AE50" i="181"/>
  <c r="AE50" i="183"/>
  <c r="AE25" i="12"/>
  <c r="AE25" i="183"/>
  <c r="AE25" i="181"/>
  <c r="AE25" i="182"/>
  <c r="CY32" i="181"/>
  <c r="O24" i="12"/>
  <c r="C4" i="203" s="1"/>
  <c r="O24" i="183"/>
  <c r="BS28" i="181"/>
  <c r="O26" i="12"/>
  <c r="C6" i="203" s="1"/>
  <c r="O26" i="182"/>
  <c r="BK33" i="12"/>
  <c r="I13" i="203" s="1"/>
  <c r="BK33" i="183"/>
  <c r="DG30" i="181"/>
  <c r="W39" i="182"/>
  <c r="W39" i="183"/>
  <c r="W39" i="181"/>
  <c r="G50"/>
  <c r="W30" i="182"/>
  <c r="W43"/>
  <c r="W43" i="181"/>
  <c r="CQ36" i="183"/>
  <c r="CQ36" i="182"/>
  <c r="CQ36" i="181"/>
  <c r="O39" i="182"/>
  <c r="O39" i="181"/>
  <c r="BK38"/>
  <c r="CQ51" i="182"/>
  <c r="CQ51" i="183"/>
  <c r="CQ51" i="181"/>
  <c r="O38" i="183"/>
  <c r="W47" i="181"/>
  <c r="AU36" i="183"/>
  <c r="AE32" i="12"/>
  <c r="E12" i="203" s="1"/>
  <c r="AE32" i="183"/>
  <c r="CA51" i="182"/>
  <c r="CA51" i="183"/>
  <c r="CA51" i="181"/>
  <c r="BC25" i="183"/>
  <c r="BC25" i="182"/>
  <c r="BK43" i="183"/>
  <c r="BC40" i="182"/>
  <c r="CI26" i="181"/>
  <c r="O25" i="12"/>
  <c r="O25" i="181"/>
  <c r="AM44" i="12"/>
  <c r="AM44" i="183"/>
  <c r="AM44" i="181"/>
  <c r="AM44" i="182"/>
  <c r="G38" i="181"/>
  <c r="AU35" i="12"/>
  <c r="G15" i="203" s="1"/>
  <c r="AU35" i="182"/>
  <c r="AU35" i="183"/>
  <c r="AU35" i="181"/>
  <c r="O36" i="12"/>
  <c r="C16" i="203" s="1"/>
  <c r="O36" i="183"/>
  <c r="CA32"/>
  <c r="CA32" i="181"/>
  <c r="CA32" i="182"/>
  <c r="AE33" i="183"/>
  <c r="AE33" i="181"/>
  <c r="DG46" i="182"/>
  <c r="DG46" i="183"/>
  <c r="DG46" i="181"/>
  <c r="AE44"/>
  <c r="AE44" i="182"/>
  <c r="BS26" i="12"/>
  <c r="BS26" i="181"/>
  <c r="BS26" i="182"/>
  <c r="BS26" i="183"/>
  <c r="AU39" i="181"/>
  <c r="AU39" i="183"/>
  <c r="G31" i="182"/>
  <c r="G31" i="183"/>
  <c r="G31" i="181"/>
  <c r="DG40" i="183"/>
  <c r="AE42" i="12"/>
  <c r="E22" i="203" s="1"/>
  <c r="AE42" i="182"/>
  <c r="AE42" i="181"/>
  <c r="AE42" i="183"/>
  <c r="O29" i="12"/>
  <c r="C9" i="203" s="1"/>
  <c r="O29" i="183"/>
  <c r="CI27" i="12"/>
  <c r="L7" i="203" s="1"/>
  <c r="CI27" i="182"/>
  <c r="CI27" i="181"/>
  <c r="CI27" i="183"/>
  <c r="CY46" i="182"/>
  <c r="CY46" i="181"/>
  <c r="W38" i="182"/>
  <c r="W38" i="181"/>
  <c r="W38" i="183"/>
  <c r="AU48" i="182"/>
  <c r="AU48" i="181"/>
  <c r="AM35" i="12"/>
  <c r="AM35" i="182"/>
  <c r="AM35" i="183"/>
  <c r="AM35" i="181"/>
  <c r="CY49"/>
  <c r="W48" i="183"/>
  <c r="CY45"/>
  <c r="CY45" i="182"/>
  <c r="CY45" i="181"/>
  <c r="O41" i="183"/>
  <c r="O41" i="182"/>
  <c r="CY35"/>
  <c r="CY35" i="183"/>
  <c r="CY35" i="181"/>
  <c r="O40" i="182"/>
  <c r="O40" i="181"/>
  <c r="G51" i="182"/>
  <c r="G51" i="183"/>
  <c r="G51" i="181"/>
  <c r="BS36" i="12"/>
  <c r="BS36" i="182"/>
  <c r="CI39" i="12"/>
  <c r="CI39" i="182"/>
  <c r="CI39" i="183"/>
  <c r="CI39" i="181"/>
  <c r="CQ31" i="182"/>
  <c r="G45" i="183"/>
  <c r="G45" i="182"/>
  <c r="G45" i="181"/>
  <c r="AM42" i="182"/>
  <c r="AM42" i="181"/>
  <c r="CI32" i="12"/>
  <c r="CI32" i="183"/>
  <c r="CI32" i="181"/>
  <c r="CI32" i="182"/>
  <c r="BK32" i="183"/>
  <c r="BK32" i="181"/>
  <c r="CQ43" i="182"/>
  <c r="CQ43" i="183"/>
  <c r="CQ43" i="181"/>
  <c r="G32" i="182"/>
  <c r="AU33" i="12"/>
  <c r="AU33" i="183"/>
  <c r="AU33" i="182"/>
  <c r="AU33" i="181"/>
  <c r="AU51" i="12"/>
  <c r="AU51" i="181"/>
  <c r="AM24" i="12"/>
  <c r="AM24" i="183"/>
  <c r="AM24" i="182"/>
  <c r="AM24" i="181"/>
  <c r="BS30" i="12"/>
  <c r="BS30" i="183"/>
  <c r="AM33" i="12"/>
  <c r="AM33" i="183"/>
  <c r="AM33" i="181"/>
  <c r="AM33" i="182"/>
  <c r="AU43" i="12"/>
  <c r="AU43" i="181"/>
  <c r="AM48" i="12"/>
  <c r="AM48" i="183"/>
  <c r="AM48" i="181"/>
  <c r="AM48" i="182"/>
  <c r="AU30" i="12"/>
  <c r="AU30" i="183"/>
  <c r="AE51" i="12"/>
  <c r="AE51" i="182"/>
  <c r="AE51" i="183"/>
  <c r="AE51" i="181"/>
  <c r="BS39" i="12"/>
  <c r="BS39" i="182"/>
  <c r="BS39" i="183"/>
  <c r="BS39" i="181"/>
  <c r="CA36" i="183"/>
  <c r="G26" i="181"/>
  <c r="G26" i="182"/>
  <c r="G26" i="183"/>
  <c r="G40" i="181"/>
  <c r="G40" i="182"/>
  <c r="W37" i="183"/>
  <c r="W37" i="181"/>
  <c r="W37" i="182"/>
  <c r="AU47" i="12"/>
  <c r="AU47" i="181"/>
  <c r="BK37" i="12"/>
  <c r="BK37" i="183"/>
  <c r="BK37" i="181"/>
  <c r="BK37" i="182"/>
  <c r="BK46" i="12"/>
  <c r="BK46" i="181"/>
  <c r="CY33" i="183"/>
  <c r="CY33" i="181"/>
  <c r="CY33" i="182"/>
  <c r="CQ42"/>
  <c r="CQ42" i="181"/>
  <c r="CQ42" i="183"/>
  <c r="AM30" i="181"/>
  <c r="AM30" i="182"/>
  <c r="CA38"/>
  <c r="CA38" i="183"/>
  <c r="CA38" i="181"/>
  <c r="CQ45"/>
  <c r="AE45" i="12"/>
  <c r="AE45" i="183"/>
  <c r="AE45" i="182"/>
  <c r="AE45" i="181"/>
  <c r="O44" i="12"/>
  <c r="O44" i="181"/>
  <c r="G30"/>
  <c r="G30" i="182"/>
  <c r="G30" i="183"/>
  <c r="G35" i="182"/>
  <c r="G35" i="181"/>
  <c r="AE48" i="12"/>
  <c r="AE48" i="183"/>
  <c r="AE48" i="181"/>
  <c r="AE48" i="182"/>
  <c r="BC44"/>
  <c r="BC44" i="181"/>
  <c r="W24" i="183"/>
  <c r="W24" i="182"/>
  <c r="W24" i="181"/>
  <c r="AE39" i="12"/>
  <c r="AE39" i="181"/>
  <c r="CY38" i="182"/>
  <c r="CY38" i="181"/>
  <c r="CY38" i="183"/>
  <c r="CI36" i="12"/>
  <c r="L16" i="203" s="1"/>
  <c r="CI36" i="183"/>
  <c r="CA27" i="182"/>
  <c r="CA27" i="183"/>
  <c r="CA27" i="181"/>
  <c r="O45" i="183"/>
  <c r="O45" i="181"/>
  <c r="AU24" i="12"/>
  <c r="AU24" i="183"/>
  <c r="AU24" i="182"/>
  <c r="AU24" i="181"/>
  <c r="G41" i="182"/>
  <c r="G41" i="181"/>
  <c r="AM49" i="12"/>
  <c r="AM49" i="183"/>
  <c r="AM49" i="182"/>
  <c r="AM49" i="181"/>
  <c r="CQ40" i="182"/>
  <c r="BS43" i="12"/>
  <c r="BS43" i="182"/>
  <c r="BS43" i="183"/>
  <c r="BS43" i="181"/>
  <c r="CY31" i="182"/>
  <c r="BS49" i="12"/>
  <c r="J29" i="203" s="1"/>
  <c r="BS49" i="183"/>
  <c r="BS49" i="182"/>
  <c r="BS49" i="181"/>
  <c r="AU31" i="12"/>
  <c r="G11" i="203" s="1"/>
  <c r="AU31" i="182"/>
  <c r="BS48" i="12"/>
  <c r="J28" i="203" s="1"/>
  <c r="BS48" i="183"/>
  <c r="BS48" i="181"/>
  <c r="BS48" i="182"/>
  <c r="BC48" i="183"/>
  <c r="BC48" i="182"/>
  <c r="AU29" i="12"/>
  <c r="AU29" i="183"/>
  <c r="AU29" i="182"/>
  <c r="AU29" i="181"/>
  <c r="BK26" i="182"/>
  <c r="BK26" i="183"/>
  <c r="CA45"/>
  <c r="CA45" i="182"/>
  <c r="CA45" i="181"/>
  <c r="BS31" i="183"/>
  <c r="BS31" i="181"/>
  <c r="O47" i="12"/>
  <c r="O47" i="182"/>
  <c r="O47" i="183"/>
  <c r="O47" i="181"/>
  <c r="CQ33" i="182"/>
  <c r="AM39" i="12"/>
  <c r="AM39" i="182"/>
  <c r="AM39" i="183"/>
  <c r="AM39" i="181"/>
  <c r="AM26" i="12"/>
  <c r="AM26" i="183"/>
  <c r="W29"/>
  <c r="CY47" i="182"/>
  <c r="CY47" i="183"/>
  <c r="CY47" i="181"/>
  <c r="AU49" i="183"/>
  <c r="AU49" i="182"/>
  <c r="BK36" i="12"/>
  <c r="BK36" i="183"/>
  <c r="BK36" i="181"/>
  <c r="BK36" i="182"/>
  <c r="AU40" i="12"/>
  <c r="AU40" i="183"/>
  <c r="AU40" i="182"/>
  <c r="AU40" i="181"/>
  <c r="G39" i="183"/>
  <c r="G39" i="181"/>
  <c r="CY34" i="183"/>
  <c r="BK29" i="12"/>
  <c r="BK29" i="183"/>
  <c r="BK29" i="181"/>
  <c r="BK29" i="182"/>
  <c r="BK40" i="12"/>
  <c r="BK40" i="182"/>
  <c r="O35" i="12"/>
  <c r="O35" i="181"/>
  <c r="CY25" i="183"/>
  <c r="BK27" i="12"/>
  <c r="I7" i="203" s="1"/>
  <c r="BK27" i="182"/>
  <c r="BC24" i="183"/>
  <c r="BC24" i="182"/>
  <c r="BC24" i="181"/>
  <c r="CY43" i="183"/>
  <c r="CY43" i="181"/>
  <c r="CA49"/>
  <c r="W33" i="183"/>
  <c r="W33" i="181"/>
  <c r="W33" i="182"/>
  <c r="CQ44" i="183"/>
  <c r="CQ44" i="182"/>
  <c r="BC28" i="181"/>
  <c r="BC28" i="182"/>
  <c r="DG26"/>
  <c r="DG26" i="181"/>
  <c r="DG26" i="183"/>
  <c r="BS37" i="12"/>
  <c r="BS37" i="181"/>
  <c r="AM51" i="12"/>
  <c r="AM51" i="181"/>
  <c r="AM34" i="12"/>
  <c r="AM34" i="181"/>
  <c r="AM34" i="182"/>
  <c r="AM34" i="183"/>
  <c r="CI40" i="12"/>
  <c r="CI40" i="181"/>
  <c r="W34" i="182"/>
  <c r="W34" i="181"/>
  <c r="W34" i="183"/>
  <c r="BK30" i="12"/>
  <c r="I10" i="203" s="1"/>
  <c r="BK30" i="182"/>
  <c r="O34" i="12"/>
  <c r="C14" i="203" s="1"/>
  <c r="O34" i="182"/>
  <c r="BC51"/>
  <c r="BC51" i="181"/>
  <c r="O48" i="183"/>
  <c r="O48" i="182"/>
  <c r="CQ37" i="183"/>
  <c r="CQ37" i="181"/>
  <c r="CQ37" i="182"/>
  <c r="DG38" i="181"/>
  <c r="BC27" i="182"/>
  <c r="BC27" i="181"/>
  <c r="BC27" i="183"/>
  <c r="AM50" i="12"/>
  <c r="F30" i="203" s="1"/>
  <c r="AM50" i="182"/>
  <c r="AM50" i="181"/>
  <c r="AM50" i="183"/>
  <c r="AE27" i="12"/>
  <c r="E7" i="203" s="1"/>
  <c r="AE27" i="182"/>
  <c r="AE27" i="181"/>
  <c r="AE27" i="183"/>
  <c r="BC26" i="182"/>
  <c r="BC26" i="181"/>
  <c r="BC26" i="183"/>
  <c r="BC47" i="182"/>
  <c r="BC47" i="183"/>
  <c r="BC47" i="181"/>
  <c r="CI34" i="183"/>
  <c r="CI34" i="181"/>
  <c r="CA46" i="182"/>
  <c r="CA46" i="183"/>
  <c r="CA46" i="181"/>
  <c r="CY27" i="182"/>
  <c r="CY27" i="181"/>
  <c r="CY27" i="183"/>
  <c r="DG44"/>
  <c r="DG44" i="182"/>
  <c r="BS29" i="183"/>
  <c r="BS29" i="182"/>
  <c r="CI28" i="183"/>
  <c r="CI28" i="181"/>
  <c r="BC49"/>
  <c r="BC49" i="182"/>
  <c r="CA44" i="183"/>
  <c r="CA44" i="181"/>
  <c r="CA44" i="182"/>
  <c r="BS34" i="12"/>
  <c r="BS34" i="183"/>
  <c r="CI41" i="12"/>
  <c r="CI41" i="183"/>
  <c r="CI41" i="181"/>
  <c r="CI41" i="182"/>
  <c r="AU28" i="12"/>
  <c r="AU28" i="182"/>
  <c r="W44" i="183"/>
  <c r="W44" i="181"/>
  <c r="W44" i="182"/>
  <c r="CQ47"/>
  <c r="CQ47" i="181"/>
  <c r="G34"/>
  <c r="G34" i="182"/>
  <c r="G34" i="183"/>
  <c r="W42" i="182"/>
  <c r="W42" i="183"/>
  <c r="W42" i="181"/>
  <c r="BS42" i="12"/>
  <c r="BS42" i="182"/>
  <c r="BS42" i="181"/>
  <c r="BS42" i="183"/>
  <c r="CY42" i="182"/>
  <c r="CY42" i="181"/>
  <c r="CY42" i="183"/>
  <c r="CA47" i="182"/>
  <c r="CA47" i="181"/>
  <c r="AM40" i="183"/>
  <c r="AM40" i="181"/>
  <c r="BC32" i="183"/>
  <c r="BC32" i="181"/>
  <c r="BC32" i="182"/>
  <c r="CI29" i="181"/>
  <c r="CI29" i="182"/>
  <c r="AE40" i="181"/>
  <c r="AE40" i="182"/>
  <c r="G24" i="181"/>
  <c r="AE38" i="12"/>
  <c r="AE38" i="183"/>
  <c r="AE38" i="181"/>
  <c r="CY41" i="183"/>
  <c r="CY41" i="182"/>
  <c r="BC41" i="183"/>
  <c r="BC41" i="181"/>
  <c r="BC33"/>
  <c r="BC33" i="182"/>
  <c r="CI30" i="183"/>
  <c r="CI30" i="181"/>
  <c r="CA33" i="182"/>
  <c r="CA33" i="181"/>
  <c r="AE29" i="12"/>
  <c r="AE29" i="182"/>
  <c r="CA50"/>
  <c r="CA50" i="181"/>
  <c r="W31" i="182"/>
  <c r="W31" i="181"/>
  <c r="BC38" i="183"/>
  <c r="BC38" i="181"/>
  <c r="CI38"/>
  <c r="CI38" i="183"/>
  <c r="AU46"/>
  <c r="AU46" i="181"/>
  <c r="AM27" i="12"/>
  <c r="AM27" i="182"/>
  <c r="AM27" i="183"/>
  <c r="AM27" i="181"/>
  <c r="CQ34" i="183"/>
  <c r="O32" i="12"/>
  <c r="O32" i="181"/>
  <c r="O32" i="182"/>
  <c r="BK41" i="12"/>
  <c r="BK41" i="181"/>
  <c r="CQ39" i="182"/>
  <c r="CQ48" i="183"/>
  <c r="CQ48" i="182"/>
  <c r="W41" i="181"/>
  <c r="W41" i="182"/>
  <c r="BC31"/>
  <c r="BC31" i="181"/>
  <c r="BC31" i="183"/>
  <c r="O28" i="12"/>
  <c r="O28" i="181"/>
  <c r="O28" i="182"/>
  <c r="CQ49" i="183"/>
  <c r="CQ49" i="182"/>
  <c r="CQ49" i="181"/>
  <c r="BK49" i="12"/>
  <c r="I29" i="203" s="1"/>
  <c r="BK49" i="183"/>
  <c r="DG31" i="182"/>
  <c r="DG31" i="183"/>
  <c r="DG31" i="181"/>
  <c r="DG37" i="183"/>
  <c r="DG37" i="181"/>
  <c r="DG37" i="182"/>
  <c r="AM28" i="12"/>
  <c r="AM28" i="181"/>
  <c r="AM28" i="183"/>
  <c r="AM28" i="182"/>
  <c r="BS33" i="12"/>
  <c r="BS33" i="183"/>
  <c r="BS33" i="182"/>
  <c r="BS33" i="181"/>
  <c r="BC46" i="183"/>
  <c r="CQ41"/>
  <c r="AE41" i="12"/>
  <c r="E21" i="203" s="1"/>
  <c r="AE41" i="183"/>
  <c r="AE41" i="182"/>
  <c r="AE41" i="181"/>
  <c r="CQ28" i="183"/>
  <c r="CQ28" i="182"/>
  <c r="CQ26"/>
  <c r="CQ26" i="181"/>
  <c r="CQ26" i="183"/>
  <c r="AU26" i="181"/>
  <c r="AU26" i="183"/>
  <c r="CA39" i="182"/>
  <c r="CA39" i="183"/>
  <c r="CA39" i="181"/>
  <c r="AE34" i="12"/>
  <c r="AE34" i="183"/>
  <c r="W36"/>
  <c r="W36" i="182"/>
  <c r="AU32" i="12"/>
  <c r="G12" i="203" s="1"/>
  <c r="AU32" i="183"/>
  <c r="AU32" i="182"/>
  <c r="BK35" i="12"/>
  <c r="I15" i="203" s="1"/>
  <c r="BK35" i="182"/>
  <c r="AE26" i="12"/>
  <c r="E6" i="203" s="1"/>
  <c r="AE26" i="182"/>
  <c r="W32" i="183"/>
  <c r="W32" i="181"/>
  <c r="O43" i="182"/>
  <c r="O43" i="183"/>
  <c r="CI31" i="12"/>
  <c r="CI31" i="182"/>
  <c r="CI31" i="181"/>
  <c r="BS40" i="183"/>
  <c r="BS40" i="181"/>
  <c r="CQ35" i="182"/>
  <c r="CQ35" i="181"/>
  <c r="CQ35" i="183"/>
  <c r="CY40" i="182"/>
  <c r="BS35" i="12"/>
  <c r="BS35" i="181"/>
  <c r="BS35" i="183"/>
  <c r="CQ27" i="182"/>
  <c r="G29" i="183"/>
  <c r="G29" i="182"/>
  <c r="CA37" i="181"/>
  <c r="CA37" i="182"/>
  <c r="G33"/>
  <c r="G33" i="181"/>
  <c r="O31" i="12"/>
  <c r="O31" i="183"/>
  <c r="AM29" i="12"/>
  <c r="AM29" i="182"/>
  <c r="AM29" i="181"/>
  <c r="BS51" i="12"/>
  <c r="BS51" i="181"/>
  <c r="W49" i="183"/>
  <c r="W49" i="182"/>
  <c r="CQ25" i="183"/>
  <c r="CQ25" i="181"/>
  <c r="BC35" i="182"/>
  <c r="BC35" i="181"/>
  <c r="BC35" i="183"/>
  <c r="DG42" i="181"/>
  <c r="BK28" i="12"/>
  <c r="BK28" i="182"/>
  <c r="BK28" i="181"/>
  <c r="W28" i="183"/>
  <c r="DG45"/>
  <c r="DG45" i="182"/>
  <c r="G49"/>
  <c r="G49" i="181"/>
  <c r="BC37"/>
  <c r="BC37" i="182"/>
  <c r="DG33" i="183"/>
  <c r="BS32" i="12"/>
  <c r="J12" i="203" s="1"/>
  <c r="BS32" i="181"/>
  <c r="BS32" i="182"/>
  <c r="BK39" i="12"/>
  <c r="I19" i="203" s="1"/>
  <c r="BK39" i="182"/>
  <c r="CA34"/>
  <c r="CA34" i="181"/>
  <c r="G43" i="182"/>
  <c r="G43" i="183"/>
  <c r="G43" i="181"/>
  <c r="DG49"/>
  <c r="BS47" i="12"/>
  <c r="BS47" i="183"/>
  <c r="BS47" i="181"/>
  <c r="AU25" i="12"/>
  <c r="AU25" i="181"/>
  <c r="G36"/>
  <c r="G36" i="182"/>
  <c r="CA41" i="183"/>
  <c r="CA41" i="182"/>
  <c r="DG32" i="183"/>
  <c r="DG32" i="181"/>
  <c r="DG32" i="182"/>
  <c r="CA40" i="181"/>
  <c r="AU50" i="12"/>
  <c r="AU50" i="183"/>
  <c r="AU50" i="181"/>
  <c r="BK44" i="12"/>
  <c r="BK44" i="181"/>
  <c r="CY30"/>
  <c r="CY30" i="183"/>
  <c r="AE49" i="12"/>
  <c r="E29" i="203" s="1"/>
  <c r="AE49" i="183"/>
  <c r="CA30" i="182"/>
  <c r="CA30" i="181"/>
  <c r="O33" i="183"/>
  <c r="O33" i="182"/>
  <c r="DG35" i="183"/>
  <c r="DG35" i="181"/>
  <c r="W51"/>
  <c r="W51" i="183"/>
  <c r="CY44"/>
  <c r="O51" i="12"/>
  <c r="C31" i="203" s="1"/>
  <c r="O51" i="182"/>
  <c r="O51" i="181"/>
  <c r="BK42" i="12"/>
  <c r="I22" i="203" s="1"/>
  <c r="BK42" i="182"/>
  <c r="G48" i="183"/>
  <c r="G48" i="181"/>
  <c r="AU38" i="182"/>
  <c r="AU38" i="181"/>
  <c r="CY29" i="183"/>
  <c r="CY29" i="182"/>
  <c r="CY29" i="181"/>
  <c r="AE35"/>
  <c r="AE35" i="183"/>
  <c r="CA29" i="182"/>
  <c r="CA29" i="181"/>
  <c r="CY37" i="183"/>
  <c r="AM43" i="12"/>
  <c r="F23" i="203" s="1"/>
  <c r="AM43" i="182"/>
  <c r="AM43" i="181"/>
  <c r="CQ29" i="183"/>
  <c r="CQ29" i="181"/>
  <c r="DG39" i="182"/>
  <c r="DG39" i="181"/>
  <c r="DG39" i="183"/>
  <c r="O37" i="181"/>
  <c r="O37" i="182"/>
  <c r="CI44" i="183"/>
  <c r="CI44" i="181"/>
  <c r="CI44" i="182"/>
  <c r="AU42" i="183"/>
  <c r="AU42" i="181"/>
  <c r="CY28" i="183"/>
  <c r="CY28" i="182"/>
  <c r="AM32" i="12"/>
  <c r="AM32" i="182"/>
  <c r="BC45" i="183"/>
  <c r="BC45" i="181"/>
  <c r="W35" i="182"/>
  <c r="W35" i="181"/>
  <c r="G27"/>
  <c r="G27" i="183"/>
  <c r="CY51" i="181"/>
  <c r="CY51" i="183"/>
  <c r="CY48"/>
  <c r="AM41" i="12"/>
  <c r="F21" i="203" s="1"/>
  <c r="AM41" i="183"/>
  <c r="AM41" i="181"/>
  <c r="DG43" i="182"/>
  <c r="DG43" i="183"/>
  <c r="G46" i="182"/>
  <c r="G46" i="181"/>
  <c r="G46" i="183"/>
  <c r="O42"/>
  <c r="O42" i="181"/>
  <c r="BS44"/>
  <c r="BS44" i="182"/>
  <c r="W26" i="181"/>
  <c r="W26" i="183"/>
  <c r="CI33" i="12"/>
  <c r="CI33" i="182"/>
  <c r="BC50"/>
  <c r="BC50" i="183"/>
  <c r="DG25"/>
  <c r="DG25" i="182"/>
  <c r="AE47" i="12"/>
  <c r="AE47" i="182"/>
  <c r="AE47" i="183"/>
  <c r="CQ38"/>
  <c r="CQ38" i="181"/>
  <c r="CI43" i="182"/>
  <c r="CI43" i="181"/>
  <c r="CI43" i="183"/>
  <c r="G25" i="181"/>
  <c r="O46" i="12"/>
  <c r="O46" i="183"/>
  <c r="O46" i="181"/>
  <c r="O30" i="12"/>
  <c r="O30" i="183"/>
  <c r="DG50" i="182"/>
  <c r="DG50" i="181"/>
  <c r="BS38" i="12"/>
  <c r="BS38" i="182"/>
  <c r="G28" i="181"/>
  <c r="G28" i="183"/>
  <c r="G47" i="182"/>
  <c r="G47" i="183"/>
  <c r="G47" i="181"/>
  <c r="AM45" i="182"/>
  <c r="AM45" i="181"/>
  <c r="O27" i="182"/>
  <c r="O27" i="183"/>
  <c r="O27" i="181"/>
  <c r="W27" i="183"/>
  <c r="CY50" i="182"/>
  <c r="CY50" i="183"/>
  <c r="O50" i="12"/>
  <c r="C30" i="203" s="1"/>
  <c r="O50" i="182"/>
  <c r="BC39"/>
  <c r="BC39" i="183"/>
  <c r="W45" i="182"/>
  <c r="W45" i="181"/>
  <c r="BS50" i="182"/>
  <c r="BS50" i="181"/>
  <c r="BS50" i="183"/>
  <c r="BC30"/>
  <c r="BK47" i="12"/>
  <c r="BK47" i="181"/>
  <c r="BK47" i="183"/>
  <c r="AM31" i="181"/>
  <c r="AU41" i="182"/>
  <c r="AU44" i="12"/>
  <c r="AE31"/>
  <c r="AE31" i="183"/>
  <c r="BK31"/>
  <c r="M53" i="10"/>
  <c r="M55" s="1"/>
  <c r="K58" i="8"/>
  <c r="AE53" i="10"/>
  <c r="AK53" s="1"/>
  <c r="U58" i="8"/>
  <c r="BO53" i="10"/>
  <c r="BU53" s="1"/>
  <c r="AO58" i="8"/>
  <c r="DH53" i="10"/>
  <c r="DL53" s="1"/>
  <c r="DN53" s="1"/>
  <c r="BN58" i="8"/>
  <c r="DQ53" i="10"/>
  <c r="DU53" s="1"/>
  <c r="DW53" s="1"/>
  <c r="BS58" i="8"/>
  <c r="CG53" i="10"/>
  <c r="CK53" s="1"/>
  <c r="CM53" s="1"/>
  <c r="AY58" i="8"/>
  <c r="BF53" i="10"/>
  <c r="BF55" s="1"/>
  <c r="AJ58" i="8"/>
  <c r="CP53" i="10"/>
  <c r="BD58" i="8"/>
  <c r="D53" i="10"/>
  <c r="H53" s="1"/>
  <c r="F58" i="8"/>
  <c r="AN53" i="10"/>
  <c r="AT53" s="1"/>
  <c r="Z58" i="8"/>
  <c r="V53" i="10"/>
  <c r="V55" s="1"/>
  <c r="P58" i="8"/>
  <c r="AW53" i="10"/>
  <c r="BC53" s="1"/>
  <c r="AE58" i="8"/>
  <c r="BX53" i="10"/>
  <c r="CD53" s="1"/>
  <c r="AT58" i="8"/>
  <c r="CY53" i="10"/>
  <c r="DC53" s="1"/>
  <c r="DE53" s="1"/>
  <c r="BI58" i="8"/>
  <c r="DG33" i="12"/>
  <c r="O13" i="203" s="1"/>
  <c r="BC37" i="13"/>
  <c r="BC37" i="12"/>
  <c r="H17" i="203" s="1"/>
  <c r="CQ35" i="13"/>
  <c r="CQ35" i="12"/>
  <c r="M15" i="203" s="1"/>
  <c r="CQ27" i="13"/>
  <c r="G29"/>
  <c r="G29" i="12"/>
  <c r="B9" i="203" s="1"/>
  <c r="G33" i="13"/>
  <c r="G33" i="12"/>
  <c r="B13" i="203" s="1"/>
  <c r="W49" i="12"/>
  <c r="D29" i="203" s="1"/>
  <c r="W49" i="13"/>
  <c r="BC35" i="12"/>
  <c r="H15" i="203" s="1"/>
  <c r="BC35" i="13"/>
  <c r="DG45" i="12"/>
  <c r="O25" i="203" s="1"/>
  <c r="DG45" i="13"/>
  <c r="G49"/>
  <c r="CQ10" i="12"/>
  <c r="CR10" s="1"/>
  <c r="CQ10" i="13"/>
  <c r="CR10" s="1"/>
  <c r="G21"/>
  <c r="H21" s="1"/>
  <c r="G21" i="12"/>
  <c r="H21" s="1"/>
  <c r="CA37"/>
  <c r="K17" i="203" s="1"/>
  <c r="CA37" i="13"/>
  <c r="DG42"/>
  <c r="DG42" i="12"/>
  <c r="O22" i="203" s="1"/>
  <c r="CQ23" i="12"/>
  <c r="CR23" s="1"/>
  <c r="CQ23" i="13"/>
  <c r="CR23" s="1"/>
  <c r="W7" i="12"/>
  <c r="X7" s="1"/>
  <c r="W7" i="13"/>
  <c r="X7" s="1"/>
  <c r="W12"/>
  <c r="X12" s="1"/>
  <c r="W12" i="12"/>
  <c r="X12" s="1"/>
  <c r="BC23" i="13"/>
  <c r="BD23" s="1"/>
  <c r="BC23" i="12"/>
  <c r="BD23" s="1"/>
  <c r="G43" i="13"/>
  <c r="G43" i="12"/>
  <c r="B23" i="203" s="1"/>
  <c r="G36" i="13"/>
  <c r="G36" i="12"/>
  <c r="B16" i="203" s="1"/>
  <c r="DG32" i="12"/>
  <c r="O12" i="203" s="1"/>
  <c r="DG32" i="13"/>
  <c r="CA40" i="12"/>
  <c r="K20" i="203" s="1"/>
  <c r="G12" i="13"/>
  <c r="H12" s="1"/>
  <c r="G12" i="12"/>
  <c r="H12" s="1"/>
  <c r="CY15"/>
  <c r="CZ15" s="1"/>
  <c r="CY15" i="13"/>
  <c r="CZ15" s="1"/>
  <c r="CY44" i="12"/>
  <c r="N24" i="203" s="1"/>
  <c r="CY44" i="13"/>
  <c r="M52" i="10"/>
  <c r="S52" s="1"/>
  <c r="CY23" i="12"/>
  <c r="CZ23" s="1"/>
  <c r="CY23" i="13"/>
  <c r="CZ23" s="1"/>
  <c r="G48"/>
  <c r="G48" i="12"/>
  <c r="B28" i="203" s="1"/>
  <c r="CY29" i="12"/>
  <c r="N9" i="203" s="1"/>
  <c r="CY29" i="13"/>
  <c r="CQ13" i="12"/>
  <c r="CR13" s="1"/>
  <c r="CQ13" i="13"/>
  <c r="CR13" s="1"/>
  <c r="CA29" i="12"/>
  <c r="K9" i="203" s="1"/>
  <c r="CA29" i="13"/>
  <c r="CQ29"/>
  <c r="CQ29" i="12"/>
  <c r="M9" i="203" s="1"/>
  <c r="DG39" i="12"/>
  <c r="O19" i="203" s="1"/>
  <c r="DG39" i="13"/>
  <c r="BC8"/>
  <c r="BD8" s="1"/>
  <c r="BC8" i="12"/>
  <c r="BD8" s="1"/>
  <c r="CY28" i="13"/>
  <c r="CY28" i="12"/>
  <c r="N8" i="203" s="1"/>
  <c r="CQ21" i="13"/>
  <c r="CR21" s="1"/>
  <c r="CQ21" i="12"/>
  <c r="CR21" s="1"/>
  <c r="G27"/>
  <c r="B7" i="203" s="1"/>
  <c r="G27" i="13"/>
  <c r="W14"/>
  <c r="X14" s="1"/>
  <c r="W14" i="12"/>
  <c r="X14" s="1"/>
  <c r="CY51"/>
  <c r="N31" i="203" s="1"/>
  <c r="CY51" i="13"/>
  <c r="BC17"/>
  <c r="BD17" s="1"/>
  <c r="BC17" i="12"/>
  <c r="BD17" s="1"/>
  <c r="DG43" i="13"/>
  <c r="DG43" i="12"/>
  <c r="O23" i="203" s="1"/>
  <c r="BC50" i="13"/>
  <c r="BC50" i="12"/>
  <c r="H30" i="203" s="1"/>
  <c r="CK24" i="10"/>
  <c r="G47" i="12"/>
  <c r="B27" i="203" s="1"/>
  <c r="G47" i="13"/>
  <c r="CY50" i="12"/>
  <c r="N30" i="203" s="1"/>
  <c r="CY50" i="13"/>
  <c r="BC39" i="12"/>
  <c r="H19" i="203" s="1"/>
  <c r="BC39" i="13"/>
  <c r="AN52" i="10"/>
  <c r="AT52" s="1"/>
  <c r="DG21" i="12"/>
  <c r="DH21" s="1"/>
  <c r="DG21" i="13"/>
  <c r="DH21" s="1"/>
  <c r="CY16"/>
  <c r="CZ16" s="1"/>
  <c r="CY16" i="12"/>
  <c r="CZ16" s="1"/>
  <c r="DG51" i="13"/>
  <c r="G39"/>
  <c r="CY10"/>
  <c r="CZ10" s="1"/>
  <c r="CY10" i="12"/>
  <c r="CZ10" s="1"/>
  <c r="W10" i="13"/>
  <c r="X10" s="1"/>
  <c r="W10" i="12"/>
  <c r="X10" s="1"/>
  <c r="DG14"/>
  <c r="DH14" s="1"/>
  <c r="DG14" i="13"/>
  <c r="DH14" s="1"/>
  <c r="DG41"/>
  <c r="DG41" i="12"/>
  <c r="O21" i="203" s="1"/>
  <c r="BC24" i="12"/>
  <c r="H4" i="203" s="1"/>
  <c r="BC24" i="13"/>
  <c r="CA31" i="12"/>
  <c r="K11" i="203" s="1"/>
  <c r="CA31" i="13"/>
  <c r="CA49"/>
  <c r="CA49" i="12"/>
  <c r="K29" i="203" s="1"/>
  <c r="CY9" i="13"/>
  <c r="CZ9" s="1"/>
  <c r="CY9" i="12"/>
  <c r="CZ9" s="1"/>
  <c r="BC28" i="13"/>
  <c r="BC28" i="12"/>
  <c r="H8" i="203" s="1"/>
  <c r="DG26" i="12"/>
  <c r="O6" i="203" s="1"/>
  <c r="DG26" i="13"/>
  <c r="CY14"/>
  <c r="CZ14" s="1"/>
  <c r="CY14" i="12"/>
  <c r="CZ14" s="1"/>
  <c r="DG28"/>
  <c r="O8" i="203" s="1"/>
  <c r="DG28" i="13"/>
  <c r="BC19" i="12"/>
  <c r="BD19" s="1"/>
  <c r="BC19" i="13"/>
  <c r="BD19" s="1"/>
  <c r="CA21"/>
  <c r="CB21" s="1"/>
  <c r="CA21" i="12"/>
  <c r="CB21" s="1"/>
  <c r="BC34"/>
  <c r="H14" i="203" s="1"/>
  <c r="BC34" i="13"/>
  <c r="BC5" i="12"/>
  <c r="BD5" s="1"/>
  <c r="BC5" i="13"/>
  <c r="BD5" s="1"/>
  <c r="BS27"/>
  <c r="CQ37" i="12"/>
  <c r="M17" i="203" s="1"/>
  <c r="CQ37" i="13"/>
  <c r="DG16"/>
  <c r="DH16" s="1"/>
  <c r="DG16" i="12"/>
  <c r="DH16" s="1"/>
  <c r="DG47"/>
  <c r="O27" i="203" s="1"/>
  <c r="DG47" i="13"/>
  <c r="BC26" i="12"/>
  <c r="H6" i="203" s="1"/>
  <c r="BC26" i="13"/>
  <c r="G13" i="12"/>
  <c r="H13" s="1"/>
  <c r="G13" i="13"/>
  <c r="H13" s="1"/>
  <c r="BC47"/>
  <c r="BC47" i="12"/>
  <c r="H27" i="203" s="1"/>
  <c r="CY27" i="12"/>
  <c r="N7" i="203" s="1"/>
  <c r="CY27" i="13"/>
  <c r="DG48" i="12"/>
  <c r="O28" i="203" s="1"/>
  <c r="DG48" i="13"/>
  <c r="CA48"/>
  <c r="CA48" i="12"/>
  <c r="K28" i="203" s="1"/>
  <c r="CA20" i="13"/>
  <c r="CB20" s="1"/>
  <c r="CA20" i="12"/>
  <c r="CB20" s="1"/>
  <c r="CA28"/>
  <c r="K8" i="203" s="1"/>
  <c r="CA28" i="13"/>
  <c r="DG29"/>
  <c r="DG29" i="12"/>
  <c r="O9" i="203" s="1"/>
  <c r="CY36" i="13"/>
  <c r="CY36" i="12"/>
  <c r="N16" i="203" s="1"/>
  <c r="W50" i="13"/>
  <c r="W50" i="12"/>
  <c r="D30" i="203" s="1"/>
  <c r="W42" i="12"/>
  <c r="D22" i="203" s="1"/>
  <c r="W42" i="13"/>
  <c r="DG36" i="12"/>
  <c r="O16" i="203" s="1"/>
  <c r="DG36" i="13"/>
  <c r="CQ15" i="12"/>
  <c r="CR15" s="1"/>
  <c r="CQ15" i="13"/>
  <c r="CR15" s="1"/>
  <c r="W9" i="12"/>
  <c r="X9" s="1"/>
  <c r="W9" i="13"/>
  <c r="X9" s="1"/>
  <c r="G9"/>
  <c r="H9" s="1"/>
  <c r="G9" i="12"/>
  <c r="H9" s="1"/>
  <c r="CY42" i="13"/>
  <c r="CY42" i="12"/>
  <c r="N22" i="203" s="1"/>
  <c r="CA35" i="13"/>
  <c r="CA35" i="12"/>
  <c r="K15" i="203" s="1"/>
  <c r="CA47" i="12"/>
  <c r="K27" i="203" s="1"/>
  <c r="DG7" i="13"/>
  <c r="DH7" s="1"/>
  <c r="DG7" i="12"/>
  <c r="DH7" s="1"/>
  <c r="CQ7"/>
  <c r="CR7" s="1"/>
  <c r="CQ7" i="13"/>
  <c r="CR7" s="1"/>
  <c r="BC32" i="12"/>
  <c r="H12" i="203" s="1"/>
  <c r="BC32" i="13"/>
  <c r="CV24" i="10"/>
  <c r="CA43" i="13"/>
  <c r="CA43" i="12"/>
  <c r="K23" i="203" s="1"/>
  <c r="CA26" i="12"/>
  <c r="K6" i="203" s="1"/>
  <c r="CA26" i="13"/>
  <c r="DG18"/>
  <c r="DH18" s="1"/>
  <c r="DG18" i="12"/>
  <c r="DH18" s="1"/>
  <c r="G24"/>
  <c r="B4" i="203" s="1"/>
  <c r="G24" i="13"/>
  <c r="DG15"/>
  <c r="DH15" s="1"/>
  <c r="DG15" i="12"/>
  <c r="DH15" s="1"/>
  <c r="W40"/>
  <c r="D20" i="203" s="1"/>
  <c r="W40" i="13"/>
  <c r="DC24" i="10"/>
  <c r="G17" i="12"/>
  <c r="H17" s="1"/>
  <c r="G17" i="13"/>
  <c r="H17" s="1"/>
  <c r="DG6"/>
  <c r="DH6" s="1"/>
  <c r="DG6" i="12"/>
  <c r="DH6" s="1"/>
  <c r="DG20" i="13"/>
  <c r="DH20" s="1"/>
  <c r="DG20" i="12"/>
  <c r="DH20" s="1"/>
  <c r="G16" i="13"/>
  <c r="H16" s="1"/>
  <c r="G16" i="12"/>
  <c r="H16" s="1"/>
  <c r="CQ9"/>
  <c r="CR9" s="1"/>
  <c r="CQ9" i="13"/>
  <c r="CR9" s="1"/>
  <c r="CY41"/>
  <c r="CY41" i="12"/>
  <c r="N21" i="203" s="1"/>
  <c r="G42" i="13"/>
  <c r="G42" i="12"/>
  <c r="B22" i="203" s="1"/>
  <c r="BC41" i="13"/>
  <c r="BC33"/>
  <c r="CQ30"/>
  <c r="CQ30" i="12"/>
  <c r="M10" i="203" s="1"/>
  <c r="W20" i="12"/>
  <c r="X20" s="1"/>
  <c r="W20" i="13"/>
  <c r="X20" s="1"/>
  <c r="CY7"/>
  <c r="CZ7" s="1"/>
  <c r="CY7" i="12"/>
  <c r="CZ7" s="1"/>
  <c r="DG5" i="13"/>
  <c r="DH5" s="1"/>
  <c r="DG5" i="12"/>
  <c r="DH5" s="1"/>
  <c r="CQ32"/>
  <c r="M12" i="203" s="1"/>
  <c r="CA33" i="12"/>
  <c r="K13" i="203" s="1"/>
  <c r="CA33" i="13"/>
  <c r="W13" i="12"/>
  <c r="X13" s="1"/>
  <c r="W13" i="13"/>
  <c r="X13" s="1"/>
  <c r="BC42"/>
  <c r="CA50"/>
  <c r="CA50" i="12"/>
  <c r="K30" i="203" s="1"/>
  <c r="W31" i="12"/>
  <c r="D11" i="203" s="1"/>
  <c r="BC38" i="13"/>
  <c r="CY18" i="12"/>
  <c r="CZ18" s="1"/>
  <c r="CY18" i="13"/>
  <c r="CZ18" s="1"/>
  <c r="CY4" i="12"/>
  <c r="CZ4" s="1"/>
  <c r="CY4" i="13"/>
  <c r="CZ4" s="1"/>
  <c r="G20" i="12"/>
  <c r="H20" s="1"/>
  <c r="G20" i="13"/>
  <c r="H20" s="1"/>
  <c r="BC43" i="12"/>
  <c r="H23" i="203" s="1"/>
  <c r="BC36" i="12"/>
  <c r="H16" i="203" s="1"/>
  <c r="BC36" i="13"/>
  <c r="CQ34" i="12"/>
  <c r="M14" i="203" s="1"/>
  <c r="W8" i="13"/>
  <c r="X8" s="1"/>
  <c r="W8" i="12"/>
  <c r="X8" s="1"/>
  <c r="CQ39" i="13"/>
  <c r="BC12" i="12"/>
  <c r="BD12" s="1"/>
  <c r="BC12" i="13"/>
  <c r="BD12" s="1"/>
  <c r="CQ48" i="12"/>
  <c r="M28" i="203" s="1"/>
  <c r="CQ48" i="13"/>
  <c r="CY32"/>
  <c r="W41" i="12"/>
  <c r="D21" i="203" s="1"/>
  <c r="BC31" i="12"/>
  <c r="H11" i="203" s="1"/>
  <c r="BC31" i="13"/>
  <c r="BO52" i="10"/>
  <c r="BU52" s="1"/>
  <c r="O24" i="13"/>
  <c r="CQ49"/>
  <c r="CQ49" i="12"/>
  <c r="M29" i="203" s="1"/>
  <c r="O26" i="13"/>
  <c r="G18"/>
  <c r="H18" s="1"/>
  <c r="G18" i="12"/>
  <c r="H18" s="1"/>
  <c r="G22"/>
  <c r="H22" s="1"/>
  <c r="G22" i="13"/>
  <c r="H22" s="1"/>
  <c r="DG31" i="12"/>
  <c r="O11" i="203" s="1"/>
  <c r="DG31" i="13"/>
  <c r="CP52" i="10"/>
  <c r="DG37" i="12"/>
  <c r="O17" i="203" s="1"/>
  <c r="DG37" i="13"/>
  <c r="DG30"/>
  <c r="DG30" i="12"/>
  <c r="O10" i="203" s="1"/>
  <c r="BC15" i="12"/>
  <c r="BD15" s="1"/>
  <c r="BC15" i="13"/>
  <c r="BD15" s="1"/>
  <c r="W39"/>
  <c r="W39" i="12"/>
  <c r="D19" i="203" s="1"/>
  <c r="DQ52" i="10"/>
  <c r="DU52" s="1"/>
  <c r="DW52" s="1"/>
  <c r="G50" i="12"/>
  <c r="B30" i="203" s="1"/>
  <c r="G50" i="13"/>
  <c r="W30" i="12"/>
  <c r="D10" i="203" s="1"/>
  <c r="W43" i="13"/>
  <c r="W17" i="12"/>
  <c r="X17" s="1"/>
  <c r="W17" i="13"/>
  <c r="X17" s="1"/>
  <c r="CQ36"/>
  <c r="CQ36" i="12"/>
  <c r="M16" i="203" s="1"/>
  <c r="BC46" i="12"/>
  <c r="H26" i="203" s="1"/>
  <c r="CQ41" i="13"/>
  <c r="CQ26"/>
  <c r="CQ26" i="12"/>
  <c r="M6" i="203" s="1"/>
  <c r="W21" i="12"/>
  <c r="X21" s="1"/>
  <c r="W21" i="13"/>
  <c r="X21" s="1"/>
  <c r="CQ51" i="12"/>
  <c r="M31" i="203" s="1"/>
  <c r="CQ51" i="13"/>
  <c r="CQ18" i="12"/>
  <c r="CR18" s="1"/>
  <c r="CQ18" i="13"/>
  <c r="CR18" s="1"/>
  <c r="CA39"/>
  <c r="CA39" i="12"/>
  <c r="K19" i="203" s="1"/>
  <c r="W47" i="13"/>
  <c r="W47" i="12"/>
  <c r="D27" i="203" s="1"/>
  <c r="DG17" i="13"/>
  <c r="DH17" s="1"/>
  <c r="DG17" i="12"/>
  <c r="DH17" s="1"/>
  <c r="W36"/>
  <c r="D16" i="203" s="1"/>
  <c r="W36" i="13"/>
  <c r="CA51" i="12"/>
  <c r="K31" i="203" s="1"/>
  <c r="CA51" i="13"/>
  <c r="BC25"/>
  <c r="BC25" i="12"/>
  <c r="H5" i="203" s="1"/>
  <c r="DG10" i="12"/>
  <c r="DH10" s="1"/>
  <c r="DG10" i="13"/>
  <c r="DH10" s="1"/>
  <c r="W32" i="12"/>
  <c r="D12" i="203" s="1"/>
  <c r="W16" i="12"/>
  <c r="X16" s="1"/>
  <c r="W16" i="13"/>
  <c r="X16" s="1"/>
  <c r="CQ14" i="12"/>
  <c r="CR14" s="1"/>
  <c r="CQ14" i="13"/>
  <c r="CR14" s="1"/>
  <c r="CD24" i="10"/>
  <c r="DG49" i="12"/>
  <c r="O29" i="203" s="1"/>
  <c r="DG49" i="13"/>
  <c r="CA22"/>
  <c r="CB22" s="1"/>
  <c r="CA22" i="12"/>
  <c r="CB22" s="1"/>
  <c r="CY30" i="13"/>
  <c r="CY30" i="12"/>
  <c r="N10" i="203" s="1"/>
  <c r="CA30" i="12"/>
  <c r="K10" i="203" s="1"/>
  <c r="CA30" i="13"/>
  <c r="CA19"/>
  <c r="CB19" s="1"/>
  <c r="CA19" i="12"/>
  <c r="CB19" s="1"/>
  <c r="W51"/>
  <c r="D31" i="203" s="1"/>
  <c r="W51" i="13"/>
  <c r="G15"/>
  <c r="H15" s="1"/>
  <c r="G15" i="12"/>
  <c r="H15" s="1"/>
  <c r="CY21" i="13"/>
  <c r="CZ21" s="1"/>
  <c r="CY21" i="12"/>
  <c r="CZ21" s="1"/>
  <c r="DG19"/>
  <c r="DH19" s="1"/>
  <c r="DG19" i="13"/>
  <c r="DH19" s="1"/>
  <c r="G7"/>
  <c r="H7" s="1"/>
  <c r="G7" i="12"/>
  <c r="H7" s="1"/>
  <c r="DG22"/>
  <c r="DH22" s="1"/>
  <c r="DG22" i="13"/>
  <c r="DH22" s="1"/>
  <c r="CY19"/>
  <c r="CZ19" s="1"/>
  <c r="CY19" i="12"/>
  <c r="CZ19" s="1"/>
  <c r="BC45" i="13"/>
  <c r="BC45" i="12"/>
  <c r="H25" i="203" s="1"/>
  <c r="W23" i="12"/>
  <c r="X23" s="1"/>
  <c r="W23" i="13"/>
  <c r="X23" s="1"/>
  <c r="CY5"/>
  <c r="CZ5" s="1"/>
  <c r="CY5" i="12"/>
  <c r="CZ5" s="1"/>
  <c r="AM41" i="13"/>
  <c r="V52" i="10"/>
  <c r="Z52" s="1"/>
  <c r="AB52" s="1"/>
  <c r="G46" i="12"/>
  <c r="B26" i="203" s="1"/>
  <c r="G46" i="13"/>
  <c r="W26"/>
  <c r="W26" i="12"/>
  <c r="D6" i="203" s="1"/>
  <c r="CQ6" i="12"/>
  <c r="CR6" s="1"/>
  <c r="CQ6" i="13"/>
  <c r="CR6" s="1"/>
  <c r="DG25" i="12"/>
  <c r="O5" i="203" s="1"/>
  <c r="DG25" i="13"/>
  <c r="G25" i="12"/>
  <c r="B5" i="203" s="1"/>
  <c r="G25" i="13"/>
  <c r="DG50" i="12"/>
  <c r="O30" i="203" s="1"/>
  <c r="DG50" i="13"/>
  <c r="G28" i="12"/>
  <c r="B8" i="203" s="1"/>
  <c r="G28" i="13"/>
  <c r="O50"/>
  <c r="W45"/>
  <c r="BC30"/>
  <c r="G6"/>
  <c r="H6" s="1"/>
  <c r="G6" i="12"/>
  <c r="H6" s="1"/>
  <c r="DU24" i="10"/>
  <c r="G44" i="12"/>
  <c r="B24" i="203" s="1"/>
  <c r="G44" i="13"/>
  <c r="DG12"/>
  <c r="DH12" s="1"/>
  <c r="DG12" i="12"/>
  <c r="DH12" s="1"/>
  <c r="CY47" i="13"/>
  <c r="CY47" i="12"/>
  <c r="N27" i="203" s="1"/>
  <c r="DL24" i="10"/>
  <c r="BC13" i="12"/>
  <c r="BD13" s="1"/>
  <c r="BC13" i="13"/>
  <c r="BD13" s="1"/>
  <c r="CY34" i="12"/>
  <c r="N14" i="203" s="1"/>
  <c r="CY20" i="12"/>
  <c r="CZ20" s="1"/>
  <c r="CY20" i="13"/>
  <c r="CZ20" s="1"/>
  <c r="BC20" i="12"/>
  <c r="BD20" s="1"/>
  <c r="BC20" i="13"/>
  <c r="BD20" s="1"/>
  <c r="CA42" i="12"/>
  <c r="K22" i="203" s="1"/>
  <c r="CA42" i="13"/>
  <c r="G14" i="12"/>
  <c r="H14" s="1"/>
  <c r="G14" i="13"/>
  <c r="H14" s="1"/>
  <c r="CY25" i="12"/>
  <c r="N5" i="203" s="1"/>
  <c r="G37" i="12"/>
  <c r="B17" i="203" s="1"/>
  <c r="G37" i="13"/>
  <c r="CY43" i="12"/>
  <c r="N23" i="203" s="1"/>
  <c r="CY43" i="13"/>
  <c r="BC14"/>
  <c r="BD14" s="1"/>
  <c r="BC14" i="12"/>
  <c r="BD14" s="1"/>
  <c r="W33"/>
  <c r="D13" i="203" s="1"/>
  <c r="W33" i="13"/>
  <c r="DG11"/>
  <c r="DH11" s="1"/>
  <c r="DG11" i="12"/>
  <c r="DH11" s="1"/>
  <c r="CQ44" i="13"/>
  <c r="CQ44" i="12"/>
  <c r="M24" i="203" s="1"/>
  <c r="W25" i="12"/>
  <c r="D5" i="203" s="1"/>
  <c r="W25" i="13"/>
  <c r="W22"/>
  <c r="X22" s="1"/>
  <c r="W22" i="12"/>
  <c r="X22" s="1"/>
  <c r="BC6" i="13"/>
  <c r="BD6" s="1"/>
  <c r="BC6" i="12"/>
  <c r="BD6" s="1"/>
  <c r="BC16" i="13"/>
  <c r="BD16" s="1"/>
  <c r="BC16" i="12"/>
  <c r="BD16" s="1"/>
  <c r="BC18"/>
  <c r="BD18" s="1"/>
  <c r="BC18" i="13"/>
  <c r="BD18" s="1"/>
  <c r="W34" i="12"/>
  <c r="D14" i="203" s="1"/>
  <c r="W34" i="13"/>
  <c r="BC4"/>
  <c r="BD4" s="1"/>
  <c r="BC4" i="12"/>
  <c r="BD4" s="1"/>
  <c r="W46"/>
  <c r="D26" i="203" s="1"/>
  <c r="W46" i="13"/>
  <c r="CQ12"/>
  <c r="CR12" s="1"/>
  <c r="CQ12" i="12"/>
  <c r="CR12" s="1"/>
  <c r="CY26"/>
  <c r="N6" i="203" s="1"/>
  <c r="CY26" i="13"/>
  <c r="DG38" i="12"/>
  <c r="O18" i="203" s="1"/>
  <c r="DG38" i="13"/>
  <c r="BC27" i="12"/>
  <c r="H7" i="203" s="1"/>
  <c r="BC27" i="13"/>
  <c r="G4"/>
  <c r="H4" s="1"/>
  <c r="G4" i="12"/>
  <c r="H4" s="1"/>
  <c r="DG34"/>
  <c r="O14" i="203" s="1"/>
  <c r="G19" i="13"/>
  <c r="H19" s="1"/>
  <c r="G19" i="12"/>
  <c r="H19" s="1"/>
  <c r="CQ8" i="13"/>
  <c r="CR8" s="1"/>
  <c r="CQ8" i="12"/>
  <c r="CR8" s="1"/>
  <c r="BC29" i="13"/>
  <c r="BC29" i="12"/>
  <c r="H9" i="203" s="1"/>
  <c r="CA46" i="13"/>
  <c r="CA46" i="12"/>
  <c r="K26" i="203" s="1"/>
  <c r="G23" i="12"/>
  <c r="H23" s="1"/>
  <c r="G23" i="13"/>
  <c r="H23" s="1"/>
  <c r="CA25"/>
  <c r="CA25" i="12"/>
  <c r="K5" i="203" s="1"/>
  <c r="W11" i="13"/>
  <c r="X11" s="1"/>
  <c r="W11" i="12"/>
  <c r="X11" s="1"/>
  <c r="CQ50"/>
  <c r="M30" i="203" s="1"/>
  <c r="CQ50" i="13"/>
  <c r="BC49"/>
  <c r="BC49" i="12"/>
  <c r="H29" i="203" s="1"/>
  <c r="CA44" i="13"/>
  <c r="CA44" i="12"/>
  <c r="K24" i="203" s="1"/>
  <c r="CY6" i="13"/>
  <c r="CZ6" s="1"/>
  <c r="CY6" i="12"/>
  <c r="CZ6" s="1"/>
  <c r="CY39" i="13"/>
  <c r="CY39" i="12"/>
  <c r="N19" i="203" s="1"/>
  <c r="W44" i="12"/>
  <c r="D24" i="203" s="1"/>
  <c r="W44" i="13"/>
  <c r="CQ47" i="12"/>
  <c r="M27" i="203" s="1"/>
  <c r="G34" i="13"/>
  <c r="G34" i="12"/>
  <c r="B14" i="203" s="1"/>
  <c r="BF52" i="10"/>
  <c r="BJ52" s="1"/>
  <c r="BL52" s="1"/>
  <c r="AE52"/>
  <c r="AK52" s="1"/>
  <c r="DG23" i="13"/>
  <c r="DH23" s="1"/>
  <c r="DG23" i="12"/>
  <c r="DH23" s="1"/>
  <c r="BC40" i="13"/>
  <c r="BC7" i="12"/>
  <c r="BD7" s="1"/>
  <c r="BC7" i="13"/>
  <c r="BD7" s="1"/>
  <c r="DG4" i="12"/>
  <c r="DH4" s="1"/>
  <c r="DG4" i="13"/>
  <c r="DH4" s="1"/>
  <c r="CQ19"/>
  <c r="CR19" s="1"/>
  <c r="CQ19" i="12"/>
  <c r="CR19" s="1"/>
  <c r="CY22" i="13"/>
  <c r="CZ22" s="1"/>
  <c r="CY22" i="12"/>
  <c r="CZ22" s="1"/>
  <c r="G38" i="13"/>
  <c r="G38" i="12"/>
  <c r="B18" i="203" s="1"/>
  <c r="AW52" i="10"/>
  <c r="BC52" s="1"/>
  <c r="DG9" i="12"/>
  <c r="DH9" s="1"/>
  <c r="DG9" i="13"/>
  <c r="DH9" s="1"/>
  <c r="BX52" i="10"/>
  <c r="CD52" s="1"/>
  <c r="W5" i="13"/>
  <c r="X5" s="1"/>
  <c r="W5" i="12"/>
  <c r="X5" s="1"/>
  <c r="W18" i="13"/>
  <c r="X18" s="1"/>
  <c r="W18" i="12"/>
  <c r="X18" s="1"/>
  <c r="CA32" i="13"/>
  <c r="CA32" i="12"/>
  <c r="K12" i="203" s="1"/>
  <c r="CQ4" i="12"/>
  <c r="CR4" s="1"/>
  <c r="CQ4" i="13"/>
  <c r="CR4" s="1"/>
  <c r="DG46"/>
  <c r="DG46" i="12"/>
  <c r="O26" i="203" s="1"/>
  <c r="G31" i="13"/>
  <c r="G31" i="12"/>
  <c r="B11" i="203" s="1"/>
  <c r="DG40" i="12"/>
  <c r="O20" i="203" s="1"/>
  <c r="DG40" i="13"/>
  <c r="BC21" i="12"/>
  <c r="BD21" s="1"/>
  <c r="BC21" i="13"/>
  <c r="BD21" s="1"/>
  <c r="CQ5" i="12"/>
  <c r="CR5" s="1"/>
  <c r="CQ5" i="13"/>
  <c r="CR5" s="1"/>
  <c r="CY46"/>
  <c r="W38" i="12"/>
  <c r="D18" i="203" s="1"/>
  <c r="W38" i="13"/>
  <c r="CY49" i="12"/>
  <c r="N29" i="203" s="1"/>
  <c r="W48" i="13"/>
  <c r="W48" i="12"/>
  <c r="D28" i="203" s="1"/>
  <c r="CY45" i="13"/>
  <c r="CY45" i="12"/>
  <c r="N25" i="203" s="1"/>
  <c r="CY35" i="13"/>
  <c r="CY35" i="12"/>
  <c r="N15" i="203" s="1"/>
  <c r="G5" i="13"/>
  <c r="H5" s="1"/>
  <c r="G5" i="12"/>
  <c r="H5" s="1"/>
  <c r="G51"/>
  <c r="B31" i="203" s="1"/>
  <c r="G51" i="13"/>
  <c r="CQ31"/>
  <c r="G45" i="12"/>
  <c r="B25" i="203" s="1"/>
  <c r="G45" i="13"/>
  <c r="DG8"/>
  <c r="DH8" s="1"/>
  <c r="DG8" i="12"/>
  <c r="DH8" s="1"/>
  <c r="CY11"/>
  <c r="CZ11" s="1"/>
  <c r="CY11" i="13"/>
  <c r="CZ11" s="1"/>
  <c r="CQ43"/>
  <c r="CQ43" i="12"/>
  <c r="M23" i="203" s="1"/>
  <c r="G32" i="12"/>
  <c r="B12" i="203" s="1"/>
  <c r="G8" i="13"/>
  <c r="H8" s="1"/>
  <c r="G8" i="12"/>
  <c r="H8" s="1"/>
  <c r="CY17"/>
  <c r="CZ17" s="1"/>
  <c r="CY17" i="13"/>
  <c r="CZ17" s="1"/>
  <c r="W19"/>
  <c r="X19" s="1"/>
  <c r="W19" i="12"/>
  <c r="X19" s="1"/>
  <c r="CQ17"/>
  <c r="CR17" s="1"/>
  <c r="CQ17" i="13"/>
  <c r="CR17" s="1"/>
  <c r="CQ20" i="12"/>
  <c r="CR20" s="1"/>
  <c r="CQ20" i="13"/>
  <c r="CR20" s="1"/>
  <c r="DG13" i="12"/>
  <c r="DH13" s="1"/>
  <c r="DG13" i="13"/>
  <c r="DH13" s="1"/>
  <c r="CA36" i="12"/>
  <c r="K16" i="203" s="1"/>
  <c r="G26" i="13"/>
  <c r="G26" i="12"/>
  <c r="B6" i="203" s="1"/>
  <c r="G40" i="13"/>
  <c r="W37"/>
  <c r="W37" i="12"/>
  <c r="D17" i="203" s="1"/>
  <c r="CY33" i="12"/>
  <c r="N13" i="203" s="1"/>
  <c r="CY33" i="13"/>
  <c r="CQ16" i="12"/>
  <c r="CR16" s="1"/>
  <c r="CQ16" i="13"/>
  <c r="CR16" s="1"/>
  <c r="BU24" i="10"/>
  <c r="CQ42" i="13"/>
  <c r="CQ42" i="12"/>
  <c r="M22" i="203" s="1"/>
  <c r="CA38" i="13"/>
  <c r="CA38" i="12"/>
  <c r="K18" i="203" s="1"/>
  <c r="CY13" i="12"/>
  <c r="CZ13" s="1"/>
  <c r="CY13" i="13"/>
  <c r="CZ13" s="1"/>
  <c r="BC10"/>
  <c r="BD10" s="1"/>
  <c r="BC10" i="12"/>
  <c r="BD10" s="1"/>
  <c r="DH52" i="10"/>
  <c r="DL52" s="1"/>
  <c r="DN52" s="1"/>
  <c r="W6" i="12"/>
  <c r="X6" s="1"/>
  <c r="W6" i="13"/>
  <c r="X6" s="1"/>
  <c r="G30"/>
  <c r="G30" i="12"/>
  <c r="B10" i="203" s="1"/>
  <c r="G11" i="12"/>
  <c r="H11" s="1"/>
  <c r="G11" i="13"/>
  <c r="H11" s="1"/>
  <c r="G35"/>
  <c r="BC22"/>
  <c r="BD22" s="1"/>
  <c r="BC22" i="12"/>
  <c r="BD22" s="1"/>
  <c r="BC44"/>
  <c r="H24" i="203" s="1"/>
  <c r="W24" i="13"/>
  <c r="W24" i="12"/>
  <c r="D4" i="203" s="1"/>
  <c r="W15" i="13"/>
  <c r="X15" s="1"/>
  <c r="W15" i="12"/>
  <c r="X15" s="1"/>
  <c r="CQ22" i="13"/>
  <c r="CR22" s="1"/>
  <c r="CQ22" i="12"/>
  <c r="CR22" s="1"/>
  <c r="CY38" i="13"/>
  <c r="CY38" i="12"/>
  <c r="N18" i="203" s="1"/>
  <c r="CA27" i="13"/>
  <c r="CA27" i="12"/>
  <c r="K7" i="203" s="1"/>
  <c r="D52" i="10"/>
  <c r="H52" s="1"/>
  <c r="J52" s="1"/>
  <c r="CA23" i="12"/>
  <c r="CB23" s="1"/>
  <c r="CA23" i="13"/>
  <c r="CB23" s="1"/>
  <c r="CQ11" i="12"/>
  <c r="CR11" s="1"/>
  <c r="CQ11" i="13"/>
  <c r="CR11" s="1"/>
  <c r="CY8" i="12"/>
  <c r="CZ8" s="1"/>
  <c r="CY8" i="13"/>
  <c r="CZ8" s="1"/>
  <c r="G41" i="12"/>
  <c r="B21" i="203" s="1"/>
  <c r="BC11" i="12"/>
  <c r="BD11" s="1"/>
  <c r="BC11" i="13"/>
  <c r="BD11" s="1"/>
  <c r="CQ40"/>
  <c r="CY31"/>
  <c r="AU31"/>
  <c r="BC9"/>
  <c r="BD9" s="1"/>
  <c r="BC9" i="12"/>
  <c r="BD9" s="1"/>
  <c r="CY52" i="10"/>
  <c r="DC52" s="1"/>
  <c r="DE52" s="1"/>
  <c r="CG52"/>
  <c r="CK52" s="1"/>
  <c r="CM52" s="1"/>
  <c r="CA45" i="12"/>
  <c r="K25" i="203" s="1"/>
  <c r="CA45" i="13"/>
  <c r="G10"/>
  <c r="H10" s="1"/>
  <c r="G10" i="12"/>
  <c r="H10" s="1"/>
  <c r="CY12"/>
  <c r="CZ12" s="1"/>
  <c r="CY12" i="13"/>
  <c r="CZ12" s="1"/>
  <c r="BK31" i="12" l="1"/>
  <c r="AE31" i="181"/>
  <c r="AU44" i="182"/>
  <c r="AU41" i="181"/>
  <c r="AU41" i="12"/>
  <c r="AM31"/>
  <c r="CI26" i="183"/>
  <c r="CI26" i="12"/>
  <c r="BK43" i="181"/>
  <c r="BK43" i="182"/>
  <c r="AU36" i="12"/>
  <c r="W47" i="182"/>
  <c r="O38" i="12"/>
  <c r="BK38" i="183"/>
  <c r="BK38" i="182"/>
  <c r="O39" i="183"/>
  <c r="G50"/>
  <c r="DG30" i="182"/>
  <c r="BS28" i="12"/>
  <c r="J8" i="203" s="1"/>
  <c r="O48" i="223"/>
  <c r="J48"/>
  <c r="G48"/>
  <c r="G43"/>
  <c r="L47"/>
  <c r="L42"/>
  <c r="L37"/>
  <c r="D46"/>
  <c r="D36"/>
  <c r="D41"/>
  <c r="B46"/>
  <c r="B41"/>
  <c r="B36"/>
  <c r="F36"/>
  <c r="F46"/>
  <c r="F41"/>
  <c r="J35"/>
  <c r="L35"/>
  <c r="AM43" i="13"/>
  <c r="AE49"/>
  <c r="K38" i="223"/>
  <c r="CQ33" i="12"/>
  <c r="M13" i="203" s="1"/>
  <c r="BC48" i="12"/>
  <c r="H28" i="203" s="1"/>
  <c r="BS49" i="13"/>
  <c r="CQ40" i="12"/>
  <c r="M20" i="203" s="1"/>
  <c r="G41" i="13"/>
  <c r="BC44"/>
  <c r="G35" i="12"/>
  <c r="B15" i="203" s="1"/>
  <c r="CQ45" i="12"/>
  <c r="M25" i="203" s="1"/>
  <c r="G32" i="13"/>
  <c r="O29"/>
  <c r="O36"/>
  <c r="AM50"/>
  <c r="BK25"/>
  <c r="CY25"/>
  <c r="BC30" i="12"/>
  <c r="H10" i="203" s="1"/>
  <c r="W27" i="13"/>
  <c r="CQ38"/>
  <c r="CY48"/>
  <c r="CA41" i="12"/>
  <c r="K21" i="203" s="1"/>
  <c r="CA34" i="13"/>
  <c r="W32"/>
  <c r="BK35"/>
  <c r="CQ28" i="12"/>
  <c r="M8" i="203" s="1"/>
  <c r="CQ41" i="12"/>
  <c r="M21" i="203" s="1"/>
  <c r="W43" i="12"/>
  <c r="D23" i="203" s="1"/>
  <c r="BS28" i="13"/>
  <c r="W41"/>
  <c r="CQ39" i="12"/>
  <c r="M19" i="203" s="1"/>
  <c r="CQ34" i="13"/>
  <c r="BC43"/>
  <c r="BC38" i="12"/>
  <c r="H18" i="203" s="1"/>
  <c r="CQ32" i="13"/>
  <c r="BC41" i="12"/>
  <c r="H21" i="203" s="1"/>
  <c r="DG27" i="12"/>
  <c r="O7" i="203" s="1"/>
  <c r="DG44" i="13"/>
  <c r="CQ46"/>
  <c r="BC51" i="12"/>
  <c r="H31" i="203" s="1"/>
  <c r="BK27" i="13"/>
  <c r="DG51" i="12"/>
  <c r="O31" i="203" s="1"/>
  <c r="W29" i="13"/>
  <c r="W35"/>
  <c r="CY37"/>
  <c r="DG35"/>
  <c r="CA40"/>
  <c r="W28"/>
  <c r="CQ25"/>
  <c r="CY40"/>
  <c r="G49" i="12"/>
  <c r="B29" i="203" s="1"/>
  <c r="CQ27" i="12"/>
  <c r="M7" i="203" s="1"/>
  <c r="BK31" i="181"/>
  <c r="AU44"/>
  <c r="AM31" i="183"/>
  <c r="BC30" i="181"/>
  <c r="W45" i="183"/>
  <c r="O50" i="181"/>
  <c r="W27"/>
  <c r="AM45" i="183"/>
  <c r="BS38"/>
  <c r="O30" i="181"/>
  <c r="G25" i="182"/>
  <c r="CQ38"/>
  <c r="CI33" i="181"/>
  <c r="BS44" i="183"/>
  <c r="O42" i="182"/>
  <c r="CY48"/>
  <c r="AM32" i="183"/>
  <c r="AU42" i="182"/>
  <c r="O37" i="183"/>
  <c r="CY37" i="181"/>
  <c r="AE35" i="182"/>
  <c r="AU38" i="12"/>
  <c r="BK42" i="183"/>
  <c r="CY44" i="182"/>
  <c r="DG35"/>
  <c r="O33" i="12"/>
  <c r="AE49" i="181"/>
  <c r="BK44" i="182"/>
  <c r="CA40"/>
  <c r="AU25"/>
  <c r="DG49"/>
  <c r="BK39" i="181"/>
  <c r="DG33"/>
  <c r="W28" i="182"/>
  <c r="DG42" i="183"/>
  <c r="BS51"/>
  <c r="O31" i="181"/>
  <c r="CQ27" i="183"/>
  <c r="CY40" i="181"/>
  <c r="BS40" i="12"/>
  <c r="J20" i="203" s="1"/>
  <c r="O43" i="12"/>
  <c r="AE26" i="183"/>
  <c r="BK35"/>
  <c r="AE34" i="181"/>
  <c r="AU26" i="182"/>
  <c r="CQ41" i="181"/>
  <c r="BC46"/>
  <c r="BK49"/>
  <c r="CQ39"/>
  <c r="BK41" i="182"/>
  <c r="CQ34" i="181"/>
  <c r="AU46" i="182"/>
  <c r="CI38"/>
  <c r="AE29" i="181"/>
  <c r="CI30" i="182"/>
  <c r="BC33" i="183"/>
  <c r="G24" i="182"/>
  <c r="AE40" i="183"/>
  <c r="CI29"/>
  <c r="AM40" i="12"/>
  <c r="AM40" i="13" s="1"/>
  <c r="AU28" i="181"/>
  <c r="BS34" i="182"/>
  <c r="CI28" i="12"/>
  <c r="BS29"/>
  <c r="BS29" i="13" s="1"/>
  <c r="CI34" i="182"/>
  <c r="DG38" i="183"/>
  <c r="O48" i="12"/>
  <c r="O34" i="183"/>
  <c r="BK30" i="181"/>
  <c r="CI40" i="182"/>
  <c r="AM51" i="183"/>
  <c r="BS37" i="182"/>
  <c r="CA49"/>
  <c r="BK27" i="183"/>
  <c r="CY25" i="182"/>
  <c r="O35" i="183"/>
  <c r="BK40" i="181"/>
  <c r="CY34" i="182"/>
  <c r="G39"/>
  <c r="AU49" i="12"/>
  <c r="G29" i="203" s="1"/>
  <c r="W29" i="182"/>
  <c r="AM26"/>
  <c r="CQ33" i="181"/>
  <c r="BS31" i="182"/>
  <c r="BK26" i="12"/>
  <c r="BK26" i="13" s="1"/>
  <c r="AU31" i="183"/>
  <c r="CY31" i="181"/>
  <c r="CQ40"/>
  <c r="O45" i="12"/>
  <c r="O45" i="13" s="1"/>
  <c r="CI36" i="182"/>
  <c r="AE39" i="183"/>
  <c r="O44" i="182"/>
  <c r="CQ45"/>
  <c r="AM30" i="12"/>
  <c r="BK46" i="183"/>
  <c r="AU47"/>
  <c r="G40"/>
  <c r="CA36" i="182"/>
  <c r="AU30" i="181"/>
  <c r="AU43" i="183"/>
  <c r="BS30" i="182"/>
  <c r="AU51" i="183"/>
  <c r="G32"/>
  <c r="BK32" i="12"/>
  <c r="I12" i="203" s="1"/>
  <c r="AM42" i="12"/>
  <c r="CQ31" i="183"/>
  <c r="BS36"/>
  <c r="O40"/>
  <c r="O41" i="12"/>
  <c r="O41" i="13" s="1"/>
  <c r="W48" i="182"/>
  <c r="CY49"/>
  <c r="AU48" i="183"/>
  <c r="O29" i="181"/>
  <c r="DG40"/>
  <c r="AU39" i="182"/>
  <c r="AE44" i="183"/>
  <c r="AE33" i="12"/>
  <c r="O36" i="182"/>
  <c r="G38" i="183"/>
  <c r="O25" i="182"/>
  <c r="BC40" i="181"/>
  <c r="AE32"/>
  <c r="AU36" i="182"/>
  <c r="O38" i="181"/>
  <c r="W30"/>
  <c r="BK33" i="182"/>
  <c r="O26" i="183"/>
  <c r="BS28" i="182"/>
  <c r="O24" i="181"/>
  <c r="CY32" i="182"/>
  <c r="AM38" i="181"/>
  <c r="AE43" i="183"/>
  <c r="CQ32" i="181"/>
  <c r="W40"/>
  <c r="AU34" i="12"/>
  <c r="DG36" i="182"/>
  <c r="W50" i="181"/>
  <c r="CI35" i="182"/>
  <c r="AU37" i="12"/>
  <c r="DG29" i="181"/>
  <c r="BK48" i="183"/>
  <c r="CQ46" i="182"/>
  <c r="BS41" i="12"/>
  <c r="AM37" i="181"/>
  <c r="DG34" i="183"/>
  <c r="DG47"/>
  <c r="AE28"/>
  <c r="BC34"/>
  <c r="AM25"/>
  <c r="AE30" i="182"/>
  <c r="BK25"/>
  <c r="O49" i="12"/>
  <c r="O49" i="13" s="1"/>
  <c r="AM46" i="12"/>
  <c r="AM46" i="13" s="1"/>
  <c r="G44" i="182"/>
  <c r="K48" i="223"/>
  <c r="D40"/>
  <c r="F45"/>
  <c r="E40"/>
  <c r="J40"/>
  <c r="L38"/>
  <c r="K42"/>
  <c r="K37"/>
  <c r="K47"/>
  <c r="I41"/>
  <c r="I36"/>
  <c r="I46"/>
  <c r="F47"/>
  <c r="F42"/>
  <c r="F37"/>
  <c r="D47"/>
  <c r="D42"/>
  <c r="D37"/>
  <c r="G47"/>
  <c r="G37"/>
  <c r="G42"/>
  <c r="J42"/>
  <c r="J37"/>
  <c r="J47"/>
  <c r="N47"/>
  <c r="N42"/>
  <c r="N37"/>
  <c r="I37"/>
  <c r="I42"/>
  <c r="I47"/>
  <c r="K46"/>
  <c r="K41"/>
  <c r="K36"/>
  <c r="E46"/>
  <c r="E36"/>
  <c r="E41"/>
  <c r="J46"/>
  <c r="J41"/>
  <c r="J36"/>
  <c r="O47"/>
  <c r="O37"/>
  <c r="O42"/>
  <c r="L46"/>
  <c r="L41"/>
  <c r="L36"/>
  <c r="H41"/>
  <c r="H36"/>
  <c r="H46"/>
  <c r="N36"/>
  <c r="N41"/>
  <c r="N46"/>
  <c r="H37"/>
  <c r="H47"/>
  <c r="H42"/>
  <c r="C42"/>
  <c r="C37"/>
  <c r="C47"/>
  <c r="E47"/>
  <c r="E42"/>
  <c r="E37"/>
  <c r="M46"/>
  <c r="M36"/>
  <c r="M41"/>
  <c r="G36"/>
  <c r="G41"/>
  <c r="G46"/>
  <c r="O36"/>
  <c r="O41"/>
  <c r="O46"/>
  <c r="C46"/>
  <c r="C41"/>
  <c r="C36"/>
  <c r="M47"/>
  <c r="M42"/>
  <c r="M37"/>
  <c r="B42"/>
  <c r="B37"/>
  <c r="B47"/>
  <c r="BS48" i="13"/>
  <c r="CI36"/>
  <c r="AU32"/>
  <c r="AE41"/>
  <c r="BK33"/>
  <c r="BK49"/>
  <c r="AM37"/>
  <c r="O34"/>
  <c r="BS32"/>
  <c r="D38" i="223"/>
  <c r="F43"/>
  <c r="O40"/>
  <c r="N45"/>
  <c r="G40"/>
  <c r="L45"/>
  <c r="H35"/>
  <c r="CQ33" i="13"/>
  <c r="BC48"/>
  <c r="CY31" i="12"/>
  <c r="N11" i="203" s="1"/>
  <c r="CQ45" i="13"/>
  <c r="CA36"/>
  <c r="CQ31" i="12"/>
  <c r="M11" i="203" s="1"/>
  <c r="CY49" i="13"/>
  <c r="CY46" i="12"/>
  <c r="N26" i="203" s="1"/>
  <c r="CI27" i="13"/>
  <c r="AE42"/>
  <c r="AU35"/>
  <c r="BC40" i="12"/>
  <c r="H20" i="203" s="1"/>
  <c r="CQ47" i="13"/>
  <c r="DG34"/>
  <c r="BK30"/>
  <c r="CY34"/>
  <c r="W27" i="12"/>
  <c r="D7" i="203" s="1"/>
  <c r="CY48" i="12"/>
  <c r="N28" i="203" s="1"/>
  <c r="BK42" i="13"/>
  <c r="CA41"/>
  <c r="CA34" i="12"/>
  <c r="K14" i="203" s="1"/>
  <c r="AE26" i="13"/>
  <c r="AE32"/>
  <c r="CQ28"/>
  <c r="BC46"/>
  <c r="W30"/>
  <c r="CY32" i="12"/>
  <c r="N12" i="203" s="1"/>
  <c r="W31" i="13"/>
  <c r="BC42" i="12"/>
  <c r="H22" i="203" s="1"/>
  <c r="DG27" i="13"/>
  <c r="CA47"/>
  <c r="AE36"/>
  <c r="DG44" i="12"/>
  <c r="O24" i="203" s="1"/>
  <c r="O42" s="1"/>
  <c r="AE27" i="13"/>
  <c r="BC51"/>
  <c r="BK34"/>
  <c r="W29" i="12"/>
  <c r="D9" i="203" s="1"/>
  <c r="W35" i="12"/>
  <c r="D15" i="203" s="1"/>
  <c r="CY37" i="12"/>
  <c r="N17" i="203" s="1"/>
  <c r="O51" i="13"/>
  <c r="BK39"/>
  <c r="W28" i="12"/>
  <c r="D8" i="203" s="1"/>
  <c r="CQ25" i="12"/>
  <c r="M5" i="203" s="1"/>
  <c r="CY40" i="12"/>
  <c r="N20" i="203" s="1"/>
  <c r="DG33" i="13"/>
  <c r="O45" i="223"/>
  <c r="N38"/>
  <c r="J38"/>
  <c r="G45"/>
  <c r="L43"/>
  <c r="L48"/>
  <c r="H43"/>
  <c r="H48"/>
  <c r="B41" i="203"/>
  <c r="B36"/>
  <c r="K42"/>
  <c r="K37"/>
  <c r="M42"/>
  <c r="M37"/>
  <c r="BK31" i="13"/>
  <c r="I11" i="203"/>
  <c r="AE31" i="13"/>
  <c r="E11" i="203"/>
  <c r="AU44" i="13"/>
  <c r="G24" i="203"/>
  <c r="AU41" i="13"/>
  <c r="G21" i="203"/>
  <c r="AM31" i="13"/>
  <c r="F11" i="203"/>
  <c r="BK47" i="13"/>
  <c r="I27" i="203"/>
  <c r="O30" i="13"/>
  <c r="C10" i="203"/>
  <c r="O46" i="13"/>
  <c r="C26" i="203"/>
  <c r="AE47" i="13"/>
  <c r="E27" i="203"/>
  <c r="CI33" i="13"/>
  <c r="L13" i="203"/>
  <c r="AM32" i="13"/>
  <c r="F12" i="203"/>
  <c r="AU38" i="13"/>
  <c r="G18" i="203"/>
  <c r="O33" i="13"/>
  <c r="C13" i="203"/>
  <c r="BK44" i="13"/>
  <c r="I24" i="203"/>
  <c r="AU50" i="13"/>
  <c r="G30" i="203"/>
  <c r="AU25" i="13"/>
  <c r="G5" i="203"/>
  <c r="BS47" i="13"/>
  <c r="J27" i="203"/>
  <c r="BK28" i="13"/>
  <c r="I8" i="203"/>
  <c r="BS51" i="13"/>
  <c r="J31" i="203"/>
  <c r="AM29" i="13"/>
  <c r="F9" i="203"/>
  <c r="O31" i="13"/>
  <c r="C11" i="203"/>
  <c r="BS35" i="13"/>
  <c r="J15" i="203"/>
  <c r="BS40" i="13"/>
  <c r="CI31"/>
  <c r="L11" i="203"/>
  <c r="O43" i="13"/>
  <c r="C23" i="203"/>
  <c r="AE34" i="13"/>
  <c r="E14" i="203"/>
  <c r="O28" i="13"/>
  <c r="C8" i="203"/>
  <c r="BK41" i="13"/>
  <c r="I21" i="203"/>
  <c r="O32" i="13"/>
  <c r="C12" i="203"/>
  <c r="AE29" i="13"/>
  <c r="E9" i="203"/>
  <c r="AE38" i="13"/>
  <c r="E18" i="203"/>
  <c r="BS42" i="13"/>
  <c r="J22" i="203"/>
  <c r="AU28" i="13"/>
  <c r="G8" i="203"/>
  <c r="CI41" i="13"/>
  <c r="L21" i="203"/>
  <c r="BS34" i="13"/>
  <c r="J14" i="203"/>
  <c r="CI28" i="13"/>
  <c r="L8" i="203"/>
  <c r="O48" i="13"/>
  <c r="C28" i="203"/>
  <c r="CI40" i="13"/>
  <c r="L20" i="203"/>
  <c r="AM34" i="13"/>
  <c r="F14" i="203"/>
  <c r="AM51" i="13"/>
  <c r="F31" i="203"/>
  <c r="BS37" i="13"/>
  <c r="J17" i="203"/>
  <c r="O35" i="13"/>
  <c r="C15" i="203"/>
  <c r="BK40" i="13"/>
  <c r="I20" i="203"/>
  <c r="BK29" i="13"/>
  <c r="I9" i="203"/>
  <c r="AU40" i="13"/>
  <c r="G20" i="203"/>
  <c r="BK36" i="13"/>
  <c r="I16" i="203"/>
  <c r="AU49" i="13"/>
  <c r="AM26"/>
  <c r="F6" i="203"/>
  <c r="AM39" i="13"/>
  <c r="F19" i="203"/>
  <c r="AU29" i="13"/>
  <c r="G9" i="203"/>
  <c r="BS43" i="13"/>
  <c r="J23" i="203"/>
  <c r="AU24" i="13"/>
  <c r="G4" i="203"/>
  <c r="AE39" i="13"/>
  <c r="E19" i="203"/>
  <c r="AE48" i="13"/>
  <c r="E28" i="203"/>
  <c r="O44" i="13"/>
  <c r="C24" i="203"/>
  <c r="AE45" i="13"/>
  <c r="E25" i="203"/>
  <c r="AM30" i="13"/>
  <c r="F10" i="203"/>
  <c r="BK46" i="13"/>
  <c r="I26" i="203"/>
  <c r="BK37" i="13"/>
  <c r="I17" i="203"/>
  <c r="AU47" i="13"/>
  <c r="G27" i="203"/>
  <c r="BS39" i="13"/>
  <c r="J19" i="203"/>
  <c r="AE51" i="13"/>
  <c r="E31" i="203"/>
  <c r="AU30" i="13"/>
  <c r="G10" i="203"/>
  <c r="AM48" i="13"/>
  <c r="F28" i="203"/>
  <c r="AU43" i="13"/>
  <c r="G23" i="203"/>
  <c r="AM33" i="13"/>
  <c r="F13" i="203"/>
  <c r="BS30" i="13"/>
  <c r="J10" i="203"/>
  <c r="AM24" i="13"/>
  <c r="F4" i="203"/>
  <c r="AU51" i="13"/>
  <c r="G31" i="203"/>
  <c r="AU33" i="13"/>
  <c r="G13" i="203"/>
  <c r="BK32" i="13"/>
  <c r="CI32"/>
  <c r="L12" i="203"/>
  <c r="AM42" i="13"/>
  <c r="F22" i="203"/>
  <c r="CI39" i="13"/>
  <c r="L19" i="203"/>
  <c r="BS36" i="13"/>
  <c r="J16" i="203"/>
  <c r="AE33" i="13"/>
  <c r="E13" i="203"/>
  <c r="AM44" i="13"/>
  <c r="F24" i="203"/>
  <c r="O25" i="13"/>
  <c r="C5" i="203"/>
  <c r="CI26" i="13"/>
  <c r="L6" i="203"/>
  <c r="O38" i="13"/>
  <c r="C18" i="203"/>
  <c r="AE25" i="13"/>
  <c r="E5" i="203"/>
  <c r="AE50" i="13"/>
  <c r="E30" i="203"/>
  <c r="AM38" i="13"/>
  <c r="F18" i="203"/>
  <c r="AM47" i="13"/>
  <c r="F27" i="203"/>
  <c r="AE43" i="13"/>
  <c r="E23" i="203"/>
  <c r="AM36" i="13"/>
  <c r="F16" i="203"/>
  <c r="AU27" i="13"/>
  <c r="G7" i="203"/>
  <c r="BK45" i="13"/>
  <c r="I25" i="203"/>
  <c r="AE37" i="13"/>
  <c r="E17" i="203"/>
  <c r="AU34" i="13"/>
  <c r="G14" i="203"/>
  <c r="BS46" i="13"/>
  <c r="J26" i="203"/>
  <c r="AU37" i="13"/>
  <c r="G17" i="203"/>
  <c r="BS41" i="13"/>
  <c r="J21" i="203"/>
  <c r="BK50" i="13"/>
  <c r="I30" i="203"/>
  <c r="BK51" i="13"/>
  <c r="I31" i="203"/>
  <c r="AE46" i="13"/>
  <c r="E26" i="203"/>
  <c r="AU45" i="13"/>
  <c r="G25" i="203"/>
  <c r="CI42" i="13"/>
  <c r="L22" i="203"/>
  <c r="H42"/>
  <c r="H37"/>
  <c r="D42"/>
  <c r="D37"/>
  <c r="D41"/>
  <c r="D36"/>
  <c r="B42"/>
  <c r="B37"/>
  <c r="H41"/>
  <c r="H36"/>
  <c r="N42"/>
  <c r="N37"/>
  <c r="BS50" i="13"/>
  <c r="J30" i="203"/>
  <c r="O27" i="13"/>
  <c r="C7" i="203"/>
  <c r="AM45" i="13"/>
  <c r="F25" i="203"/>
  <c r="BS38" i="13"/>
  <c r="J18" i="203"/>
  <c r="CI43" i="13"/>
  <c r="L23" i="203"/>
  <c r="BS44" i="13"/>
  <c r="J24" i="203"/>
  <c r="O42" i="13"/>
  <c r="C22" i="203"/>
  <c r="AU42" i="13"/>
  <c r="G22" i="203"/>
  <c r="CI44" i="13"/>
  <c r="L24" i="203"/>
  <c r="O37" i="13"/>
  <c r="C17" i="203"/>
  <c r="AE35" i="13"/>
  <c r="E15" i="203"/>
  <c r="AU26" i="13"/>
  <c r="G6" i="203"/>
  <c r="BS33" i="13"/>
  <c r="J13" i="203"/>
  <c r="AM28" i="13"/>
  <c r="F8" i="203"/>
  <c r="AM27" i="13"/>
  <c r="F7" i="203"/>
  <c r="AU46" i="13"/>
  <c r="G26" i="203"/>
  <c r="CI38" i="13"/>
  <c r="L18" i="203"/>
  <c r="CI30" i="13"/>
  <c r="L10" i="203"/>
  <c r="AE40" i="13"/>
  <c r="E20" i="203"/>
  <c r="CI29" i="13"/>
  <c r="L9" i="203"/>
  <c r="CI34" i="13"/>
  <c r="L14" i="203"/>
  <c r="C41"/>
  <c r="C36"/>
  <c r="O47" i="13"/>
  <c r="C27" i="203"/>
  <c r="BS31" i="13"/>
  <c r="J11" i="203"/>
  <c r="AM49" i="13"/>
  <c r="F29" i="203"/>
  <c r="O40" i="13"/>
  <c r="C20" i="203"/>
  <c r="AM35" i="13"/>
  <c r="F15" i="203"/>
  <c r="AU48" i="13"/>
  <c r="G28" i="203"/>
  <c r="AU39" i="13"/>
  <c r="G19" i="203"/>
  <c r="BS26" i="13"/>
  <c r="J6" i="203"/>
  <c r="AE44" i="13"/>
  <c r="E24" i="203"/>
  <c r="BK43" i="13"/>
  <c r="I23" i="203"/>
  <c r="BK38" i="13"/>
  <c r="I18" i="203"/>
  <c r="O39" i="13"/>
  <c r="C19" i="203"/>
  <c r="CI37" i="13"/>
  <c r="L17" i="203"/>
  <c r="CI35" i="13"/>
  <c r="L15" i="203"/>
  <c r="BK48" i="13"/>
  <c r="I28" i="203"/>
  <c r="AE24" i="13"/>
  <c r="E4" i="203"/>
  <c r="AE28" i="13"/>
  <c r="E8" i="203"/>
  <c r="AM25" i="13"/>
  <c r="F5" i="203"/>
  <c r="BS45" i="13"/>
  <c r="J25" i="203"/>
  <c r="CI25" i="13"/>
  <c r="L5" i="203"/>
  <c r="AE30" i="13"/>
  <c r="E10" i="203"/>
  <c r="BS24" i="183"/>
  <c r="BS24" i="182"/>
  <c r="BS24" i="181"/>
  <c r="BK53" i="12"/>
  <c r="I33" i="203" s="1"/>
  <c r="BK53" i="183"/>
  <c r="BK53" i="182"/>
  <c r="BK53" i="181"/>
  <c r="CI24" i="183"/>
  <c r="CI24" i="182"/>
  <c r="CI24" i="181"/>
  <c r="O52" i="12"/>
  <c r="O52" i="183"/>
  <c r="O52" i="182"/>
  <c r="O52" i="181"/>
  <c r="BS53" i="12"/>
  <c r="J33" i="203" s="1"/>
  <c r="BS53" i="183"/>
  <c r="BS53" i="182"/>
  <c r="BS53" i="181"/>
  <c r="DG53" i="183"/>
  <c r="DG53" i="182"/>
  <c r="DG53" i="181"/>
  <c r="CQ52" i="183"/>
  <c r="CQ52" i="182"/>
  <c r="CQ52" i="181"/>
  <c r="CY52" i="183"/>
  <c r="CY52" i="181"/>
  <c r="CY52" i="182"/>
  <c r="CA52" i="183"/>
  <c r="CA52" i="182"/>
  <c r="CA52" i="181"/>
  <c r="BK24" i="183"/>
  <c r="BK24" i="182"/>
  <c r="BK24" i="181"/>
  <c r="BS52" i="12"/>
  <c r="BS52" i="183"/>
  <c r="BS52" i="181"/>
  <c r="BS52" i="182"/>
  <c r="BC52" i="183"/>
  <c r="BC52" i="182"/>
  <c r="BC52" i="181"/>
  <c r="DG52" i="183"/>
  <c r="DG52" i="182"/>
  <c r="DG52" i="181"/>
  <c r="BK52" i="12"/>
  <c r="BK52" i="183"/>
  <c r="BK52" i="181"/>
  <c r="BK52" i="182"/>
  <c r="AM52" i="12"/>
  <c r="AM52" i="183"/>
  <c r="AM52" i="181"/>
  <c r="AM52" i="182"/>
  <c r="CQ53" i="12"/>
  <c r="M33" i="203" s="1"/>
  <c r="CQ53" i="183"/>
  <c r="CQ53" i="181"/>
  <c r="CQ53" i="182"/>
  <c r="AU53" i="183"/>
  <c r="AU53" i="182"/>
  <c r="AU53" i="181"/>
  <c r="AM53" i="183"/>
  <c r="AM53" i="182"/>
  <c r="AM53" i="181"/>
  <c r="CA53" i="12"/>
  <c r="K33" i="203" s="1"/>
  <c r="CA53" i="183"/>
  <c r="CA53" i="182"/>
  <c r="CA53" i="181"/>
  <c r="CY53" i="13"/>
  <c r="CY53" i="183"/>
  <c r="CY53" i="182"/>
  <c r="CY53" i="181"/>
  <c r="AE53" i="183"/>
  <c r="AE53" i="182"/>
  <c r="AE53" i="181"/>
  <c r="G52" i="183"/>
  <c r="G52" i="181"/>
  <c r="G52" i="182"/>
  <c r="AU52" i="12"/>
  <c r="AU52" i="183"/>
  <c r="AU52" i="181"/>
  <c r="AU52" i="182"/>
  <c r="AE52" i="12"/>
  <c r="AE52" i="183"/>
  <c r="AE52" i="182"/>
  <c r="AE52" i="181"/>
  <c r="W52" i="183"/>
  <c r="W52" i="182"/>
  <c r="W52" i="181"/>
  <c r="DQ55" i="10"/>
  <c r="D55"/>
  <c r="AW55"/>
  <c r="BJ53"/>
  <c r="BJ55" s="1"/>
  <c r="CQ53" i="13"/>
  <c r="S53" i="10"/>
  <c r="CY53" i="12"/>
  <c r="N33" i="203" s="1"/>
  <c r="AE55" i="10"/>
  <c r="Z53"/>
  <c r="AB53" s="1"/>
  <c r="AN55"/>
  <c r="DG53" i="12"/>
  <c r="O33" i="203" s="1"/>
  <c r="DG53" i="13"/>
  <c r="CA53"/>
  <c r="CY55" i="10"/>
  <c r="CP55"/>
  <c r="BO55"/>
  <c r="DH55"/>
  <c r="BX55"/>
  <c r="CG55"/>
  <c r="W52" i="13"/>
  <c r="W52" i="12"/>
  <c r="D32" i="203" s="1"/>
  <c r="CQ52" i="13"/>
  <c r="CQ52" i="12"/>
  <c r="M32" i="203" s="1"/>
  <c r="CI24" i="12"/>
  <c r="L4" i="203" s="1"/>
  <c r="CD55" i="10"/>
  <c r="BS24" i="12"/>
  <c r="J4" i="203" s="1"/>
  <c r="CK55" i="10"/>
  <c r="CM24"/>
  <c r="I21" i="15"/>
  <c r="CA52" i="12"/>
  <c r="K32" i="203" s="1"/>
  <c r="CA52" i="13"/>
  <c r="CY52" i="12"/>
  <c r="N32" i="203" s="1"/>
  <c r="CY52" i="13"/>
  <c r="BU55" i="10"/>
  <c r="BK24" i="12"/>
  <c r="I4" i="203" s="1"/>
  <c r="I36" s="1"/>
  <c r="DL55" i="10"/>
  <c r="DN24"/>
  <c r="BC55"/>
  <c r="AU53" i="12"/>
  <c r="G33" i="203" s="1"/>
  <c r="DC55" i="10"/>
  <c r="DE24"/>
  <c r="I23" i="15"/>
  <c r="G52" i="13"/>
  <c r="G52" i="12"/>
  <c r="B32" i="203" s="1"/>
  <c r="AK55" i="10"/>
  <c r="AE53" i="12"/>
  <c r="E33" i="203" s="1"/>
  <c r="BC52" i="12"/>
  <c r="H32" i="203" s="1"/>
  <c r="BC52" i="13"/>
  <c r="DW24" i="10"/>
  <c r="DU55"/>
  <c r="DG52" i="12"/>
  <c r="O32" i="203" s="1"/>
  <c r="DG52" i="13"/>
  <c r="AT55" i="10"/>
  <c r="AM53" i="12"/>
  <c r="F33" i="203" s="1"/>
  <c r="J53" i="10"/>
  <c r="H55"/>
  <c r="G16" i="203" l="1"/>
  <c r="AU36" i="13"/>
  <c r="O37" i="203"/>
  <c r="F26"/>
  <c r="C29"/>
  <c r="C21"/>
  <c r="C25"/>
  <c r="I6"/>
  <c r="J9"/>
  <c r="F20"/>
  <c r="I22" i="15"/>
  <c r="AU52" i="13"/>
  <c r="G32" i="203"/>
  <c r="F43"/>
  <c r="F40"/>
  <c r="F38"/>
  <c r="F35"/>
  <c r="G40"/>
  <c r="G35"/>
  <c r="G43"/>
  <c r="G38"/>
  <c r="O43"/>
  <c r="O38"/>
  <c r="N43"/>
  <c r="N38"/>
  <c r="J43"/>
  <c r="J40"/>
  <c r="J38"/>
  <c r="J35"/>
  <c r="O52" i="13"/>
  <c r="C32" i="203"/>
  <c r="I41"/>
  <c r="E43"/>
  <c r="E38"/>
  <c r="E40"/>
  <c r="E35"/>
  <c r="AE52" i="13"/>
  <c r="E32" i="203"/>
  <c r="K43"/>
  <c r="K38"/>
  <c r="M43"/>
  <c r="M38"/>
  <c r="AM52" i="13"/>
  <c r="F32" i="203"/>
  <c r="BK52" i="13"/>
  <c r="I32" i="203"/>
  <c r="BS52" i="13"/>
  <c r="J32" i="203"/>
  <c r="I43"/>
  <c r="I38"/>
  <c r="I40"/>
  <c r="I35"/>
  <c r="E42"/>
  <c r="E37"/>
  <c r="L41"/>
  <c r="L36"/>
  <c r="L42"/>
  <c r="L37"/>
  <c r="J42"/>
  <c r="J37"/>
  <c r="G41"/>
  <c r="G36"/>
  <c r="F42"/>
  <c r="F37"/>
  <c r="C42"/>
  <c r="C37"/>
  <c r="F41"/>
  <c r="F36"/>
  <c r="J41"/>
  <c r="J36"/>
  <c r="E41"/>
  <c r="E36"/>
  <c r="I42"/>
  <c r="I37"/>
  <c r="G42"/>
  <c r="G37"/>
  <c r="G12" i="186"/>
  <c r="K25" i="187"/>
  <c r="K10"/>
  <c r="K20"/>
  <c r="K5"/>
  <c r="G15" i="186"/>
  <c r="K13" i="187"/>
  <c r="G8" i="186"/>
  <c r="K21" i="187"/>
  <c r="K6"/>
  <c r="G9" i="186"/>
  <c r="K22" i="187"/>
  <c r="K7"/>
  <c r="G17" i="186"/>
  <c r="K15" i="187"/>
  <c r="G16" i="186"/>
  <c r="K14" i="187"/>
  <c r="G13" i="186"/>
  <c r="K11" i="187"/>
  <c r="G11" i="186"/>
  <c r="K24" i="187"/>
  <c r="K9"/>
  <c r="BK53" i="13"/>
  <c r="G7" i="186"/>
  <c r="DG24" i="183"/>
  <c r="DG24" i="182"/>
  <c r="DG24" i="181"/>
  <c r="CA24" i="183"/>
  <c r="CA24" i="182"/>
  <c r="CA24" i="181"/>
  <c r="CY24" i="183"/>
  <c r="CY24" i="182"/>
  <c r="CY24" i="181"/>
  <c r="W53" i="183"/>
  <c r="W53" i="182"/>
  <c r="W53" i="181"/>
  <c r="BS53" i="13"/>
  <c r="CQ24" i="183"/>
  <c r="CQ24" i="182"/>
  <c r="CQ24" i="181"/>
  <c r="G53" i="183"/>
  <c r="G53" i="182"/>
  <c r="G53" i="181"/>
  <c r="S55" i="10"/>
  <c r="O53" i="183"/>
  <c r="O53" i="182"/>
  <c r="O53" i="181"/>
  <c r="BL53" i="10"/>
  <c r="O53" i="12"/>
  <c r="C33" i="203" s="1"/>
  <c r="Z55" i="10"/>
  <c r="DE55"/>
  <c r="CQ24" i="12"/>
  <c r="CQ24" i="13"/>
  <c r="G53" i="12"/>
  <c r="B33" i="203" s="1"/>
  <c r="G53" i="13"/>
  <c r="J55" i="10"/>
  <c r="CM55"/>
  <c r="CA24" i="13"/>
  <c r="CA24" i="12"/>
  <c r="CI24" i="13"/>
  <c r="BK55" i="12"/>
  <c r="BK24" i="13"/>
  <c r="AU53"/>
  <c r="AU55" i="12"/>
  <c r="DN55" i="10"/>
  <c r="CY24" i="13"/>
  <c r="CY24" i="12"/>
  <c r="AM55"/>
  <c r="AM53" i="13"/>
  <c r="DW55" i="10"/>
  <c r="DG24" i="12"/>
  <c r="DG24" i="13"/>
  <c r="AE55" i="12"/>
  <c r="AE53" i="13"/>
  <c r="AB55" i="10"/>
  <c r="W53" i="12"/>
  <c r="D33" i="203" s="1"/>
  <c r="W53" i="13"/>
  <c r="BS55" i="12"/>
  <c r="BS24" i="13"/>
  <c r="K30" i="187" l="1"/>
  <c r="O4" i="203"/>
  <c r="K29" i="187"/>
  <c r="N4" i="203"/>
  <c r="K26" i="187"/>
  <c r="K4" i="203"/>
  <c r="D43"/>
  <c r="D40"/>
  <c r="D38"/>
  <c r="D35"/>
  <c r="B43"/>
  <c r="B40"/>
  <c r="B38"/>
  <c r="B35"/>
  <c r="K28" i="187"/>
  <c r="M4" i="203"/>
  <c r="C40"/>
  <c r="C35"/>
  <c r="C43"/>
  <c r="C38"/>
  <c r="G6" i="186"/>
  <c r="K19" i="187"/>
  <c r="K4"/>
  <c r="G5" i="186"/>
  <c r="K18" i="187"/>
  <c r="K3"/>
  <c r="K17"/>
  <c r="K2"/>
  <c r="G4" i="186"/>
  <c r="BC53" i="13"/>
  <c r="BC55" s="1"/>
  <c r="BC53" i="183"/>
  <c r="BC53" i="182"/>
  <c r="BC53" i="181"/>
  <c r="O55" i="12"/>
  <c r="BC53"/>
  <c r="H33" i="203" s="1"/>
  <c r="BL55" i="10"/>
  <c r="O53" i="13"/>
  <c r="O55" s="1"/>
  <c r="AM55"/>
  <c r="W55" i="12"/>
  <c r="BS55" i="13"/>
  <c r="DG55" i="12"/>
  <c r="I27" i="15"/>
  <c r="DG55" i="13"/>
  <c r="CY55"/>
  <c r="BK55"/>
  <c r="G55" i="12"/>
  <c r="CQ55" i="13"/>
  <c r="CY55" i="12"/>
  <c r="I26" i="15"/>
  <c r="G55" i="13"/>
  <c r="CA55"/>
  <c r="W55"/>
  <c r="AE55"/>
  <c r="AU55"/>
  <c r="CA55" i="12"/>
  <c r="I24" i="15"/>
  <c r="CQ55" i="12"/>
  <c r="I25" i="15"/>
  <c r="CV47" i="3"/>
  <c r="CW47" s="1"/>
  <c r="DB47" s="1"/>
  <c r="J27" i="195" s="1"/>
  <c r="H43" i="203" l="1"/>
  <c r="H40"/>
  <c r="H38"/>
  <c r="H35"/>
  <c r="M36"/>
  <c r="M41"/>
  <c r="M40"/>
  <c r="M35"/>
  <c r="K36"/>
  <c r="K41"/>
  <c r="K40"/>
  <c r="K35"/>
  <c r="N36"/>
  <c r="N41"/>
  <c r="N40"/>
  <c r="N35"/>
  <c r="O36"/>
  <c r="O41"/>
  <c r="O35"/>
  <c r="O40"/>
  <c r="G10" i="186"/>
  <c r="K23" i="187"/>
  <c r="K8"/>
  <c r="BC55" i="12"/>
  <c r="DD47" i="3"/>
  <c r="CV45"/>
  <c r="CW45" s="1"/>
  <c r="DB45" s="1"/>
  <c r="J25" i="195" s="1"/>
  <c r="CV46" i="3"/>
  <c r="CW46" s="1"/>
  <c r="DB46" s="1"/>
  <c r="J26" i="195" s="1"/>
  <c r="CV44" i="3"/>
  <c r="CW44" s="1"/>
  <c r="DB44" s="1"/>
  <c r="J24" i="195" s="1"/>
  <c r="J42" l="1"/>
  <c r="J37"/>
  <c r="J43"/>
  <c r="J38"/>
  <c r="C67" i="3"/>
  <c r="C68"/>
  <c r="DD46"/>
  <c r="DD45"/>
  <c r="DD44"/>
  <c r="F68" l="1"/>
  <c r="F67"/>
  <c r="C69"/>
  <c r="C70" s="1"/>
  <c r="C72" s="1"/>
  <c r="F69" l="1"/>
  <c r="F70" s="1"/>
  <c r="F73" s="1"/>
  <c r="C73"/>
  <c r="F72" l="1"/>
  <c r="F74" s="1"/>
  <c r="EC53" s="1"/>
  <c r="C74"/>
  <c r="CQ45" s="1"/>
  <c r="EM50" l="1"/>
  <c r="CL50" i="182" s="1"/>
  <c r="CR50" s="1"/>
  <c r="M30" i="234" s="1"/>
  <c r="CE53" i="183"/>
  <c r="CE53" i="181"/>
  <c r="CE53" i="182"/>
  <c r="CL50" i="183"/>
  <c r="CR50" s="1"/>
  <c r="M30" i="235" s="1"/>
  <c r="BF45" i="12"/>
  <c r="BF45" i="181"/>
  <c r="BL45" s="1"/>
  <c r="I25" i="233" s="1"/>
  <c r="BF45" i="183"/>
  <c r="BL45" s="1"/>
  <c r="I25" i="235" s="1"/>
  <c r="BF45" i="182"/>
  <c r="BL45" s="1"/>
  <c r="I25" i="234" s="1"/>
  <c r="CS53" i="3"/>
  <c r="CQ53"/>
  <c r="EA53"/>
  <c r="DC44"/>
  <c r="AI51"/>
  <c r="DO38"/>
  <c r="EO36"/>
  <c r="AW43"/>
  <c r="BU49"/>
  <c r="BI30"/>
  <c r="M29"/>
  <c r="DQ45"/>
  <c r="CG43"/>
  <c r="AY43" i="13" s="1"/>
  <c r="BE43" s="1"/>
  <c r="AW53" i="3"/>
  <c r="FA36"/>
  <c r="DE40"/>
  <c r="BU46"/>
  <c r="FM28"/>
  <c r="M35"/>
  <c r="Y47"/>
  <c r="EC29"/>
  <c r="FA28"/>
  <c r="BU33"/>
  <c r="CE53" i="12"/>
  <c r="DE43" i="3"/>
  <c r="CS51"/>
  <c r="CQ24"/>
  <c r="CE48"/>
  <c r="DO40"/>
  <c r="BG35"/>
  <c r="EY53"/>
  <c r="EY37"/>
  <c r="EC34"/>
  <c r="DQ33"/>
  <c r="FA33"/>
  <c r="CU33" i="12" s="1"/>
  <c r="DA33" s="1"/>
  <c r="AK39" i="3"/>
  <c r="EO25"/>
  <c r="EO40"/>
  <c r="EO44"/>
  <c r="CQ47"/>
  <c r="EA47"/>
  <c r="BG34"/>
  <c r="EY34"/>
  <c r="FK48"/>
  <c r="BS33"/>
  <c r="CQ41"/>
  <c r="DC35"/>
  <c r="FK40"/>
  <c r="CQ33"/>
  <c r="AU28"/>
  <c r="FK34"/>
  <c r="CG29"/>
  <c r="DE37"/>
  <c r="Y36"/>
  <c r="Y35"/>
  <c r="BU37"/>
  <c r="AK31"/>
  <c r="M43"/>
  <c r="EO31"/>
  <c r="AW52"/>
  <c r="M31"/>
  <c r="AW41"/>
  <c r="BI47"/>
  <c r="EC44"/>
  <c r="EO50"/>
  <c r="CG36"/>
  <c r="AY36" i="12" s="1"/>
  <c r="BE36" s="1"/>
  <c r="BU45" i="3"/>
  <c r="FA43"/>
  <c r="FM38"/>
  <c r="DQ28"/>
  <c r="DE28"/>
  <c r="CS52"/>
  <c r="BI25"/>
  <c r="BU43"/>
  <c r="FA37"/>
  <c r="Y45"/>
  <c r="DQ43"/>
  <c r="Y39"/>
  <c r="M33"/>
  <c r="FM43"/>
  <c r="EC40"/>
  <c r="DE26"/>
  <c r="DQ44"/>
  <c r="Y53"/>
  <c r="AK27"/>
  <c r="DQ51"/>
  <c r="CS30"/>
  <c r="CG47"/>
  <c r="CG24"/>
  <c r="AU34"/>
  <c r="EA24"/>
  <c r="CE24"/>
  <c r="DC36"/>
  <c r="EA51"/>
  <c r="EA43"/>
  <c r="BS42"/>
  <c r="CG50"/>
  <c r="BU28"/>
  <c r="CS24"/>
  <c r="AK43"/>
  <c r="M39"/>
  <c r="Y30"/>
  <c r="M51"/>
  <c r="AK38"/>
  <c r="BU30"/>
  <c r="CS46"/>
  <c r="CG34"/>
  <c r="AK32"/>
  <c r="DE35"/>
  <c r="DQ49"/>
  <c r="DE45"/>
  <c r="Y44"/>
  <c r="CG35"/>
  <c r="CG46"/>
  <c r="BI26"/>
  <c r="FA27"/>
  <c r="FM39"/>
  <c r="DE36"/>
  <c r="DQ29"/>
  <c r="CS40"/>
  <c r="DQ24"/>
  <c r="DE50"/>
  <c r="EC24"/>
  <c r="DE24"/>
  <c r="FM41"/>
  <c r="AW26"/>
  <c r="M27"/>
  <c r="BI36"/>
  <c r="EC26"/>
  <c r="DQ26"/>
  <c r="EO35"/>
  <c r="DQ35"/>
  <c r="FM34"/>
  <c r="M32"/>
  <c r="FA41"/>
  <c r="BI44"/>
  <c r="EA26"/>
  <c r="CE36"/>
  <c r="CE32"/>
  <c r="DC40"/>
  <c r="CQ32"/>
  <c r="CE49"/>
  <c r="CQ28"/>
  <c r="DO39"/>
  <c r="FK36"/>
  <c r="W53"/>
  <c r="DO24"/>
  <c r="W26"/>
  <c r="FK46"/>
  <c r="EM25"/>
  <c r="AI32"/>
  <c r="K26"/>
  <c r="DC52"/>
  <c r="CE39"/>
  <c r="EY50"/>
  <c r="DO34"/>
  <c r="EM43"/>
  <c r="DC29"/>
  <c r="EY46"/>
  <c r="AI41"/>
  <c r="K51"/>
  <c r="EM47"/>
  <c r="EM34"/>
  <c r="EA49"/>
  <c r="DC31"/>
  <c r="FK26"/>
  <c r="BS50"/>
  <c r="AU42"/>
  <c r="EM40"/>
  <c r="CL40" i="12" s="1"/>
  <c r="CE34" i="3"/>
  <c r="BS47"/>
  <c r="DO37"/>
  <c r="AU36"/>
  <c r="EA46"/>
  <c r="DC53"/>
  <c r="AI36"/>
  <c r="K46"/>
  <c r="BG50"/>
  <c r="EY28"/>
  <c r="BG31"/>
  <c r="CQ39"/>
  <c r="DE44"/>
  <c r="DQ34"/>
  <c r="AK40"/>
  <c r="EC50"/>
  <c r="AW30"/>
  <c r="CS39"/>
  <c r="M37"/>
  <c r="AW24"/>
  <c r="DQ41"/>
  <c r="FM49"/>
  <c r="FM24"/>
  <c r="FA46"/>
  <c r="FM29"/>
  <c r="CG38"/>
  <c r="BU38"/>
  <c r="FA24"/>
  <c r="BU24"/>
  <c r="EO47"/>
  <c r="EO41"/>
  <c r="M36"/>
  <c r="CG39"/>
  <c r="M47"/>
  <c r="EC31"/>
  <c r="BI41"/>
  <c r="AK26"/>
  <c r="BU50"/>
  <c r="DQ36"/>
  <c r="BI27"/>
  <c r="EO26"/>
  <c r="M48"/>
  <c r="M49"/>
  <c r="FM51"/>
  <c r="DE49"/>
  <c r="CS48"/>
  <c r="Y25"/>
  <c r="BI46"/>
  <c r="AW47"/>
  <c r="BI42"/>
  <c r="M50"/>
  <c r="DQ50"/>
  <c r="BI33"/>
  <c r="EC35"/>
  <c r="DQ53"/>
  <c r="FM33"/>
  <c r="EC52"/>
  <c r="Y31"/>
  <c r="CG40"/>
  <c r="DE27"/>
  <c r="DQ52"/>
  <c r="FA31"/>
  <c r="EO34"/>
  <c r="AK53"/>
  <c r="BU44"/>
  <c r="BI45"/>
  <c r="FA44"/>
  <c r="AK48"/>
  <c r="Y43"/>
  <c r="Y48"/>
  <c r="Y29"/>
  <c r="DE29"/>
  <c r="EO53"/>
  <c r="AW46"/>
  <c r="BU40"/>
  <c r="AW38"/>
  <c r="BI40"/>
  <c r="AW42"/>
  <c r="BI48"/>
  <c r="Y52"/>
  <c r="BU35"/>
  <c r="M25"/>
  <c r="CS41"/>
  <c r="AW45"/>
  <c r="M34"/>
  <c r="DE42"/>
  <c r="BI29"/>
  <c r="EC47"/>
  <c r="DQ27"/>
  <c r="FA47"/>
  <c r="FA30"/>
  <c r="CS33"/>
  <c r="BU25"/>
  <c r="BU51"/>
  <c r="DE46"/>
  <c r="AW28"/>
  <c r="AK46"/>
  <c r="EC36"/>
  <c r="BU32"/>
  <c r="AW49"/>
  <c r="CG49"/>
  <c r="AW36"/>
  <c r="CG48"/>
  <c r="CG51"/>
  <c r="AK44"/>
  <c r="BU31"/>
  <c r="Y41"/>
  <c r="EC25"/>
  <c r="BU36"/>
  <c r="AW25"/>
  <c r="CS31"/>
  <c r="FM50"/>
  <c r="M41"/>
  <c r="FA32"/>
  <c r="M30"/>
  <c r="AW34"/>
  <c r="CS42"/>
  <c r="FA50"/>
  <c r="CS50"/>
  <c r="CS29"/>
  <c r="FM52"/>
  <c r="EC48"/>
  <c r="FM32"/>
  <c r="BI24"/>
  <c r="AK25"/>
  <c r="AW27"/>
  <c r="AK33"/>
  <c r="EC38"/>
  <c r="BI39"/>
  <c r="DE31"/>
  <c r="CG31"/>
  <c r="AW31"/>
  <c r="FA25"/>
  <c r="M46"/>
  <c r="CG33"/>
  <c r="BU53"/>
  <c r="EO52"/>
  <c r="CG45"/>
  <c r="CS32"/>
  <c r="CS43"/>
  <c r="EO48"/>
  <c r="DE34"/>
  <c r="FA51"/>
  <c r="EC33"/>
  <c r="Y42"/>
  <c r="CS37"/>
  <c r="CS45"/>
  <c r="BU47"/>
  <c r="AK34"/>
  <c r="FA52"/>
  <c r="DE41"/>
  <c r="Y46"/>
  <c r="AK50"/>
  <c r="AK24"/>
  <c r="CG42"/>
  <c r="AK28"/>
  <c r="EO51"/>
  <c r="EC43"/>
  <c r="CS44"/>
  <c r="BU52"/>
  <c r="AK35"/>
  <c r="CG26"/>
  <c r="AW50"/>
  <c r="M40"/>
  <c r="DE53"/>
  <c r="Y38"/>
  <c r="CG41"/>
  <c r="FM45"/>
  <c r="DE33"/>
  <c r="EC45"/>
  <c r="Y33"/>
  <c r="AW29"/>
  <c r="BI38"/>
  <c r="FM47"/>
  <c r="CS47"/>
  <c r="AW44"/>
  <c r="CG32"/>
  <c r="EC32"/>
  <c r="DQ31"/>
  <c r="FM30"/>
  <c r="M24"/>
  <c r="DQ37"/>
  <c r="DQ48"/>
  <c r="AK47"/>
  <c r="DQ39"/>
  <c r="BI35"/>
  <c r="EO27"/>
  <c r="BI31"/>
  <c r="DQ47"/>
  <c r="AK49"/>
  <c r="M53"/>
  <c r="DQ42"/>
  <c r="CG44"/>
  <c r="DQ25"/>
  <c r="DQ32"/>
  <c r="DE25"/>
  <c r="AK41"/>
  <c r="BI34"/>
  <c r="Y24"/>
  <c r="EO37"/>
  <c r="EM44"/>
  <c r="BS43"/>
  <c r="DC34"/>
  <c r="DO45"/>
  <c r="AI37"/>
  <c r="K33"/>
  <c r="BS30"/>
  <c r="CQ52"/>
  <c r="AI53"/>
  <c r="DC33"/>
  <c r="FK30"/>
  <c r="BS27"/>
  <c r="W34"/>
  <c r="CQ30"/>
  <c r="FK44"/>
  <c r="BS39"/>
  <c r="BS35"/>
  <c r="K42"/>
  <c r="W48"/>
  <c r="EY29"/>
  <c r="CE38"/>
  <c r="DO36"/>
  <c r="BS46"/>
  <c r="DO47"/>
  <c r="W31"/>
  <c r="EA28"/>
  <c r="BG48"/>
  <c r="EA44"/>
  <c r="Y26"/>
  <c r="EC37"/>
  <c r="M52"/>
  <c r="CS38"/>
  <c r="FA39"/>
  <c r="BI43"/>
  <c r="Y28"/>
  <c r="BU48"/>
  <c r="FM31"/>
  <c r="BU39"/>
  <c r="CS34"/>
  <c r="M42"/>
  <c r="CS36"/>
  <c r="BU29"/>
  <c r="EO42"/>
  <c r="EO49"/>
  <c r="Y40"/>
  <c r="AK52"/>
  <c r="BU26"/>
  <c r="AW33"/>
  <c r="EC42"/>
  <c r="BI37"/>
  <c r="CS49"/>
  <c r="CS26"/>
  <c r="M28"/>
  <c r="FA53"/>
  <c r="FM42"/>
  <c r="BU42"/>
  <c r="FA34"/>
  <c r="Y37"/>
  <c r="AK36"/>
  <c r="DQ46"/>
  <c r="EO28"/>
  <c r="FM36"/>
  <c r="AW40"/>
  <c r="M26"/>
  <c r="DQ38"/>
  <c r="Y34"/>
  <c r="DQ30"/>
  <c r="EC30"/>
  <c r="FA42"/>
  <c r="CG52"/>
  <c r="FA38"/>
  <c r="FM37"/>
  <c r="DE47"/>
  <c r="CG30"/>
  <c r="FM40"/>
  <c r="DQ40"/>
  <c r="FM25"/>
  <c r="BI28"/>
  <c r="AW48"/>
  <c r="AW35"/>
  <c r="FA48"/>
  <c r="Y51"/>
  <c r="BU27"/>
  <c r="AK42"/>
  <c r="BU34"/>
  <c r="M38"/>
  <c r="CG27"/>
  <c r="FM53"/>
  <c r="CG37"/>
  <c r="CG25"/>
  <c r="DE32"/>
  <c r="EC46"/>
  <c r="EO24"/>
  <c r="BI50"/>
  <c r="DE39"/>
  <c r="DE30"/>
  <c r="CS27"/>
  <c r="AK45"/>
  <c r="DE52"/>
  <c r="BU41"/>
  <c r="EC28"/>
  <c r="AK37"/>
  <c r="FM27"/>
  <c r="FA26"/>
  <c r="Y32"/>
  <c r="EC27"/>
  <c r="FA40"/>
  <c r="FM26"/>
  <c r="AW32"/>
  <c r="CS25"/>
  <c r="EO32"/>
  <c r="EO29"/>
  <c r="DE48"/>
  <c r="EC39"/>
  <c r="EO45"/>
  <c r="BI49"/>
  <c r="EC41"/>
  <c r="AK51"/>
  <c r="S51" i="13" s="1"/>
  <c r="Y51" s="1"/>
  <c r="DE51" i="3"/>
  <c r="AW51"/>
  <c r="EO33"/>
  <c r="EC49"/>
  <c r="EO43"/>
  <c r="FM48"/>
  <c r="EC51"/>
  <c r="FA45"/>
  <c r="FM35"/>
  <c r="AK29"/>
  <c r="AW37"/>
  <c r="EO30"/>
  <c r="EO46"/>
  <c r="EO39"/>
  <c r="BI52"/>
  <c r="AK30"/>
  <c r="FA35"/>
  <c r="EO38"/>
  <c r="FA29"/>
  <c r="CG28"/>
  <c r="AW39"/>
  <c r="M44"/>
  <c r="FM44"/>
  <c r="DE38"/>
  <c r="FM46"/>
  <c r="CS35"/>
  <c r="CG53"/>
  <c r="M45"/>
  <c r="BI53"/>
  <c r="Y49"/>
  <c r="Y50"/>
  <c r="CS28"/>
  <c r="BI32"/>
  <c r="FA49"/>
  <c r="DO26"/>
  <c r="CE43"/>
  <c r="DO42"/>
  <c r="AU32"/>
  <c r="DO52"/>
  <c r="EA34"/>
  <c r="CQ50"/>
  <c r="EY26"/>
  <c r="DO30"/>
  <c r="BG25"/>
  <c r="CQ25"/>
  <c r="EA38"/>
  <c r="BG26"/>
  <c r="FK49"/>
  <c r="FK31"/>
  <c r="EA29"/>
  <c r="K48"/>
  <c r="EM37"/>
  <c r="K30"/>
  <c r="BG24"/>
  <c r="CE45"/>
  <c r="W52"/>
  <c r="AU45"/>
  <c r="DO28"/>
  <c r="CQ48"/>
  <c r="W33"/>
  <c r="BS31"/>
  <c r="CE37"/>
  <c r="CQ44"/>
  <c r="W29"/>
  <c r="W43"/>
  <c r="Y27"/>
  <c r="BI51"/>
  <c r="DC46"/>
  <c r="EA25"/>
  <c r="DO31"/>
  <c r="AI24"/>
  <c r="FK32"/>
  <c r="FK24"/>
  <c r="K43"/>
  <c r="BG36"/>
  <c r="K41"/>
  <c r="EA39"/>
  <c r="EY30"/>
  <c r="K24"/>
  <c r="FK51"/>
  <c r="CQ34"/>
  <c r="EM41"/>
  <c r="EY47"/>
  <c r="EM53"/>
  <c r="DC42"/>
  <c r="EM51"/>
  <c r="K36"/>
  <c r="FK29"/>
  <c r="CQ27"/>
  <c r="AU37"/>
  <c r="DC51"/>
  <c r="FK38"/>
  <c r="EM38"/>
  <c r="AI43"/>
  <c r="BG27"/>
  <c r="AU47"/>
  <c r="BG44"/>
  <c r="K34"/>
  <c r="W39"/>
  <c r="BG41"/>
  <c r="CE40"/>
  <c r="EA48"/>
  <c r="W28"/>
  <c r="EM24"/>
  <c r="W27"/>
  <c r="BG38"/>
  <c r="DC37"/>
  <c r="CE50"/>
  <c r="EM49"/>
  <c r="BG52"/>
  <c r="EM45"/>
  <c r="EY43"/>
  <c r="FK53"/>
  <c r="BS28"/>
  <c r="AU43"/>
  <c r="FK37"/>
  <c r="BS29"/>
  <c r="EY42"/>
  <c r="DC32"/>
  <c r="DC38"/>
  <c r="BS48"/>
  <c r="K35"/>
  <c r="EY25"/>
  <c r="K38"/>
  <c r="DC50"/>
  <c r="K44"/>
  <c r="BG51"/>
  <c r="EM28"/>
  <c r="DC25"/>
  <c r="BS25"/>
  <c r="AU44"/>
  <c r="EA50"/>
  <c r="BS32"/>
  <c r="AU29"/>
  <c r="EY52"/>
  <c r="CE51"/>
  <c r="FK47"/>
  <c r="DO35"/>
  <c r="BS38"/>
  <c r="EM30"/>
  <c r="DO49"/>
  <c r="EY51"/>
  <c r="AI31"/>
  <c r="CE26"/>
  <c r="EM27"/>
  <c r="AI42"/>
  <c r="K53"/>
  <c r="BG37"/>
  <c r="K49"/>
  <c r="DO50"/>
  <c r="CQ38"/>
  <c r="AI35"/>
  <c r="FK27"/>
  <c r="EM42"/>
  <c r="DC27"/>
  <c r="K50"/>
  <c r="W50"/>
  <c r="W42"/>
  <c r="W37"/>
  <c r="DC49"/>
  <c r="AU46"/>
  <c r="DO44"/>
  <c r="K47"/>
  <c r="K40"/>
  <c r="CE27"/>
  <c r="EM26"/>
  <c r="AI26"/>
  <c r="W40"/>
  <c r="DO48"/>
  <c r="DC30"/>
  <c r="CE29"/>
  <c r="FK43"/>
  <c r="W51"/>
  <c r="DO46"/>
  <c r="BS41"/>
  <c r="EY44"/>
  <c r="W32"/>
  <c r="CQ42"/>
  <c r="W47"/>
  <c r="K28"/>
  <c r="EA35"/>
  <c r="W44"/>
  <c r="BG53"/>
  <c r="EA40"/>
  <c r="DO29"/>
  <c r="AU49"/>
  <c r="BG39"/>
  <c r="AI34"/>
  <c r="EM31"/>
  <c r="CE46"/>
  <c r="CE33"/>
  <c r="FK45"/>
  <c r="EY48"/>
  <c r="EY38"/>
  <c r="CQ36"/>
  <c r="AI49"/>
  <c r="K37"/>
  <c r="EM36"/>
  <c r="W45"/>
  <c r="FK35"/>
  <c r="K45"/>
  <c r="EM35"/>
  <c r="AI39"/>
  <c r="DO25"/>
  <c r="K29"/>
  <c r="EM48"/>
  <c r="DC48"/>
  <c r="AI29"/>
  <c r="EA45"/>
  <c r="DO43"/>
  <c r="BG43"/>
  <c r="AU53"/>
  <c r="W35"/>
  <c r="DO41"/>
  <c r="CQ51"/>
  <c r="W25"/>
  <c r="EM39"/>
  <c r="CE31"/>
  <c r="EM46"/>
  <c r="EY45"/>
  <c r="W46"/>
  <c r="CQ31"/>
  <c r="CQ49"/>
  <c r="DO32"/>
  <c r="CE42"/>
  <c r="AU50"/>
  <c r="CE52"/>
  <c r="EY39"/>
  <c r="AI33"/>
  <c r="EM29"/>
  <c r="W36"/>
  <c r="W30"/>
  <c r="CE30"/>
  <c r="FK39"/>
  <c r="AI45"/>
  <c r="DC24"/>
  <c r="DO33"/>
  <c r="DO51"/>
  <c r="CE47"/>
  <c r="CE41"/>
  <c r="K32"/>
  <c r="EA36"/>
  <c r="BS26"/>
  <c r="EA30"/>
  <c r="AU31"/>
  <c r="AU35"/>
  <c r="DC45"/>
  <c r="EY40"/>
  <c r="K31"/>
  <c r="BG32"/>
  <c r="W49"/>
  <c r="DC41"/>
  <c r="AU41"/>
  <c r="AI30"/>
  <c r="EY41"/>
  <c r="AU40"/>
  <c r="BS49"/>
  <c r="K52"/>
  <c r="EA42"/>
  <c r="BG46"/>
  <c r="DC43"/>
  <c r="DC28"/>
  <c r="AU27"/>
  <c r="FK50"/>
  <c r="AU30"/>
  <c r="EA37"/>
  <c r="AU24"/>
  <c r="CE35"/>
  <c r="FK25"/>
  <c r="DC26"/>
  <c r="W41"/>
  <c r="EY27"/>
  <c r="BS51"/>
  <c r="AI38"/>
  <c r="AU39"/>
  <c r="CQ37"/>
  <c r="AI50"/>
  <c r="CE44"/>
  <c r="EM52"/>
  <c r="AI40"/>
  <c r="BS44"/>
  <c r="EY24"/>
  <c r="W38"/>
  <c r="AI27"/>
  <c r="K27"/>
  <c r="FK42"/>
  <c r="EA27"/>
  <c r="CE28"/>
  <c r="CQ40"/>
  <c r="AU25"/>
  <c r="FK33"/>
  <c r="AI44"/>
  <c r="CQ46"/>
  <c r="EM32"/>
  <c r="AI52"/>
  <c r="AI48"/>
  <c r="EA33"/>
  <c r="BG30"/>
  <c r="EM33"/>
  <c r="K39"/>
  <c r="DC39"/>
  <c r="BG29"/>
  <c r="EA52"/>
  <c r="BS52"/>
  <c r="W24"/>
  <c r="BG40"/>
  <c r="AU26"/>
  <c r="AU51"/>
  <c r="AU38"/>
  <c r="BS40"/>
  <c r="BG45"/>
  <c r="BS53"/>
  <c r="BG42"/>
  <c r="CQ29"/>
  <c r="EA41"/>
  <c r="FK41"/>
  <c r="AI47"/>
  <c r="DO27"/>
  <c r="CQ35"/>
  <c r="AU52"/>
  <c r="CE53"/>
  <c r="AU48"/>
  <c r="K25"/>
  <c r="EY31"/>
  <c r="EY35"/>
  <c r="DO53"/>
  <c r="BG33"/>
  <c r="BG49"/>
  <c r="CQ43"/>
  <c r="DC47"/>
  <c r="AI28"/>
  <c r="EY49"/>
  <c r="AU33"/>
  <c r="BS36"/>
  <c r="EY36"/>
  <c r="BS24"/>
  <c r="BS34"/>
  <c r="BS45"/>
  <c r="BG47"/>
  <c r="AI25"/>
  <c r="EY33"/>
  <c r="FK52"/>
  <c r="CE25"/>
  <c r="FK28"/>
  <c r="EY32"/>
  <c r="EA32"/>
  <c r="CQ26"/>
  <c r="EA31"/>
  <c r="BG28"/>
  <c r="BS37"/>
  <c r="AI46"/>
  <c r="CL50" i="13" l="1"/>
  <c r="CR50" s="1"/>
  <c r="Y30" i="125" s="1"/>
  <c r="CL50" i="181"/>
  <c r="CR50" s="1"/>
  <c r="M30" i="233" s="1"/>
  <c r="CR40" i="12"/>
  <c r="X20" i="125" s="1"/>
  <c r="M20" i="196"/>
  <c r="BF45" i="13"/>
  <c r="BL45" s="1"/>
  <c r="Q25" i="125" s="1"/>
  <c r="I25" i="196"/>
  <c r="CL50" i="12"/>
  <c r="BL45"/>
  <c r="K50"/>
  <c r="Q50" s="1"/>
  <c r="K50" i="182"/>
  <c r="Q50" s="1"/>
  <c r="K50" i="181"/>
  <c r="Q50" s="1"/>
  <c r="K50" i="183"/>
  <c r="Q50" s="1"/>
  <c r="AY53"/>
  <c r="BE53" s="1"/>
  <c r="AY53" i="182"/>
  <c r="BE53" s="1"/>
  <c r="AY53" i="181"/>
  <c r="BE53" s="1"/>
  <c r="BO38" i="12"/>
  <c r="BO38" i="13" s="1"/>
  <c r="BU38" s="1"/>
  <c r="BO38" i="183"/>
  <c r="BU38" s="1"/>
  <c r="BO38" i="182"/>
  <c r="BU38" s="1"/>
  <c r="BO38" i="181"/>
  <c r="BU38" s="1"/>
  <c r="AY28" i="13"/>
  <c r="BE28" s="1"/>
  <c r="AY28" i="181"/>
  <c r="BE28" s="1"/>
  <c r="AY28" i="182"/>
  <c r="BE28" s="1"/>
  <c r="AY28" i="183"/>
  <c r="BE28" s="1"/>
  <c r="CU35" i="12"/>
  <c r="DA35" s="1"/>
  <c r="CU35" i="182"/>
  <c r="DA35" s="1"/>
  <c r="CU35" i="181"/>
  <c r="DA35" s="1"/>
  <c r="CU35" i="183"/>
  <c r="DA35" s="1"/>
  <c r="CM46" i="13"/>
  <c r="CS46" s="1"/>
  <c r="CM46" i="183"/>
  <c r="CS46" s="1"/>
  <c r="CM46" i="182"/>
  <c r="CS46" s="1"/>
  <c r="CM46" i="181"/>
  <c r="CS46" s="1"/>
  <c r="DC35" i="13"/>
  <c r="DI35" s="1"/>
  <c r="DC35" i="182"/>
  <c r="DI35" s="1"/>
  <c r="DC35" i="181"/>
  <c r="DI35" s="1"/>
  <c r="DC35" i="183"/>
  <c r="DI35" s="1"/>
  <c r="CM43" i="12"/>
  <c r="CS43" s="1"/>
  <c r="CM43" i="182"/>
  <c r="CS43" s="1"/>
  <c r="CM43" i="181"/>
  <c r="CS43" s="1"/>
  <c r="CM43" i="183"/>
  <c r="CS43" s="1"/>
  <c r="BO51" i="12"/>
  <c r="BU51" s="1"/>
  <c r="BO51" i="182"/>
  <c r="BU51" s="1"/>
  <c r="BO51" i="181"/>
  <c r="BU51" s="1"/>
  <c r="BO51" i="183"/>
  <c r="BU51" s="1"/>
  <c r="AI49" i="12"/>
  <c r="AO49" s="1"/>
  <c r="AI49" i="183"/>
  <c r="AO49" s="1"/>
  <c r="AI49" i="181"/>
  <c r="AO49" s="1"/>
  <c r="AI49" i="182"/>
  <c r="AO49" s="1"/>
  <c r="CM29" i="13"/>
  <c r="CS29" s="1"/>
  <c r="CM29" i="183"/>
  <c r="CS29" s="1"/>
  <c r="CM29" i="181"/>
  <c r="CS29" s="1"/>
  <c r="CM29" i="182"/>
  <c r="CS29" s="1"/>
  <c r="AA32" i="12"/>
  <c r="AA32" i="13" s="1"/>
  <c r="AG32" s="1"/>
  <c r="AA32" i="182"/>
  <c r="AG32" s="1"/>
  <c r="AA32" i="183"/>
  <c r="AG32" s="1"/>
  <c r="AA32" i="181"/>
  <c r="AG32" s="1"/>
  <c r="K32" i="12"/>
  <c r="K32" i="13" s="1"/>
  <c r="Q32" s="1"/>
  <c r="K32" i="181"/>
  <c r="Q32" s="1"/>
  <c r="K32" i="183"/>
  <c r="Q32" s="1"/>
  <c r="K32" i="182"/>
  <c r="Q32" s="1"/>
  <c r="CE28" i="12"/>
  <c r="CE28" i="13" s="1"/>
  <c r="CK28" s="1"/>
  <c r="CE28" i="181"/>
  <c r="CK28" s="1"/>
  <c r="CE28" i="182"/>
  <c r="CK28" s="1"/>
  <c r="CE28" i="183"/>
  <c r="CK28" s="1"/>
  <c r="BG27" i="12"/>
  <c r="BG27" i="13" s="1"/>
  <c r="BM27" s="1"/>
  <c r="BG27" i="182"/>
  <c r="BM27" s="1"/>
  <c r="BG27" i="181"/>
  <c r="BM27" s="1"/>
  <c r="BG27" i="183"/>
  <c r="BM27" s="1"/>
  <c r="CM24"/>
  <c r="CS24" s="1"/>
  <c r="CM24" i="182"/>
  <c r="CS24" s="1"/>
  <c r="AY37" i="13"/>
  <c r="BE37" s="1"/>
  <c r="AY37" i="183"/>
  <c r="BE37" s="1"/>
  <c r="AY37" i="181"/>
  <c r="BE37" s="1"/>
  <c r="AY37" i="182"/>
  <c r="BE37" s="1"/>
  <c r="AQ34" i="12"/>
  <c r="AW34" s="1"/>
  <c r="AQ34" i="182"/>
  <c r="AW34" s="1"/>
  <c r="AQ34" i="181"/>
  <c r="AW34" s="1"/>
  <c r="AQ34" i="183"/>
  <c r="AW34" s="1"/>
  <c r="CU48" i="12"/>
  <c r="DA48" s="1"/>
  <c r="CU48" i="183"/>
  <c r="DA48" s="1"/>
  <c r="CU48" i="182"/>
  <c r="DA48" s="1"/>
  <c r="CU48" i="181"/>
  <c r="DA48" s="1"/>
  <c r="DC25" i="13"/>
  <c r="DI25" s="1"/>
  <c r="DC25" i="183"/>
  <c r="DI25" s="1"/>
  <c r="DC25" i="182"/>
  <c r="DI25" s="1"/>
  <c r="DC25" i="181"/>
  <c r="DI25" s="1"/>
  <c r="CU38" i="13"/>
  <c r="DA38" s="1"/>
  <c r="CU38" i="183"/>
  <c r="DA38" s="1"/>
  <c r="CU38" i="181"/>
  <c r="DA38" s="1"/>
  <c r="CU38" i="182"/>
  <c r="DA38" s="1"/>
  <c r="CE30" i="12"/>
  <c r="CK30" s="1"/>
  <c r="CE30" i="181"/>
  <c r="CK30" s="1"/>
  <c r="CE30" i="183"/>
  <c r="CK30" s="1"/>
  <c r="CE30" i="182"/>
  <c r="CK30" s="1"/>
  <c r="C26" i="181"/>
  <c r="I26" s="1"/>
  <c r="C26" i="182"/>
  <c r="I26" s="1"/>
  <c r="C26" i="183"/>
  <c r="I26" s="1"/>
  <c r="BW46" i="13"/>
  <c r="CC46" s="1"/>
  <c r="BW46" i="182"/>
  <c r="CC46" s="1"/>
  <c r="BW46" i="181"/>
  <c r="CC46" s="1"/>
  <c r="BW46" i="183"/>
  <c r="CC46" s="1"/>
  <c r="AQ42" i="12"/>
  <c r="AQ42" i="13" s="1"/>
  <c r="AW42" s="1"/>
  <c r="AQ42" i="183"/>
  <c r="AW42" s="1"/>
  <c r="AQ42" i="181"/>
  <c r="AW42" s="1"/>
  <c r="AQ42" i="182"/>
  <c r="AW42" s="1"/>
  <c r="BG26" i="12"/>
  <c r="BM26" s="1"/>
  <c r="BG26" i="182"/>
  <c r="BM26" s="1"/>
  <c r="BG26" i="183"/>
  <c r="BM26" s="1"/>
  <c r="BG26" i="181"/>
  <c r="BM26" s="1"/>
  <c r="AA33" i="12"/>
  <c r="AA33" i="13" s="1"/>
  <c r="AG33" s="1"/>
  <c r="AA33" i="183"/>
  <c r="AG33" s="1"/>
  <c r="AA33" i="181"/>
  <c r="AG33" s="1"/>
  <c r="AA33" i="182"/>
  <c r="AG33" s="1"/>
  <c r="CM49" i="13"/>
  <c r="CS49" s="1"/>
  <c r="CM49" i="183"/>
  <c r="CS49" s="1"/>
  <c r="CM49" i="182"/>
  <c r="CS49" s="1"/>
  <c r="CM49" i="181"/>
  <c r="CS49" s="1"/>
  <c r="C42" i="182"/>
  <c r="I42" s="1"/>
  <c r="C42" i="183"/>
  <c r="I42" s="1"/>
  <c r="C42" i="181"/>
  <c r="I42" s="1"/>
  <c r="AQ48" i="12"/>
  <c r="AQ48" i="13" s="1"/>
  <c r="AW48" s="1"/>
  <c r="AQ48" i="183"/>
  <c r="AW48" s="1"/>
  <c r="AQ48" i="181"/>
  <c r="AW48" s="1"/>
  <c r="AQ48" i="182"/>
  <c r="AW48" s="1"/>
  <c r="BG38" i="12"/>
  <c r="BM38" s="1"/>
  <c r="BG38" i="182"/>
  <c r="BM38" s="1"/>
  <c r="BG38" i="181"/>
  <c r="BM38" s="1"/>
  <c r="BG38" i="183"/>
  <c r="BM38" s="1"/>
  <c r="AI34" i="12"/>
  <c r="AO34" s="1"/>
  <c r="AI34" i="183"/>
  <c r="AO34" s="1"/>
  <c r="AI34" i="181"/>
  <c r="AO34" s="1"/>
  <c r="AI34" i="182"/>
  <c r="AO34" s="1"/>
  <c r="BW25" i="13"/>
  <c r="CC25" s="1"/>
  <c r="BW25" i="183"/>
  <c r="CC25" s="1"/>
  <c r="BW25" i="181"/>
  <c r="CC25" s="1"/>
  <c r="BW25" i="182"/>
  <c r="CC25" s="1"/>
  <c r="S49" i="13"/>
  <c r="Y49" s="1"/>
  <c r="S49" i="183"/>
  <c r="Y49" s="1"/>
  <c r="S49" i="182"/>
  <c r="Y49" s="1"/>
  <c r="S49" i="181"/>
  <c r="Y49" s="1"/>
  <c r="AI35" i="12"/>
  <c r="AO35" s="1"/>
  <c r="AI35" i="182"/>
  <c r="AO35" s="1"/>
  <c r="AI35" i="181"/>
  <c r="AO35" s="1"/>
  <c r="AI35" i="183"/>
  <c r="AO35" s="1"/>
  <c r="BW37" i="12"/>
  <c r="CC37" s="1"/>
  <c r="BW37" i="183"/>
  <c r="CC37" s="1"/>
  <c r="BW37" i="181"/>
  <c r="CC37" s="1"/>
  <c r="BW37" i="182"/>
  <c r="CC37" s="1"/>
  <c r="BW31" i="12"/>
  <c r="CC31" s="1"/>
  <c r="BW31" i="182"/>
  <c r="CC31" s="1"/>
  <c r="BW31" i="183"/>
  <c r="CC31" s="1"/>
  <c r="BW31" i="181"/>
  <c r="CC31" s="1"/>
  <c r="BG47" i="12"/>
  <c r="BM47" s="1"/>
  <c r="BG47" i="182"/>
  <c r="BM47" s="1"/>
  <c r="BG47" i="181"/>
  <c r="BM47" s="1"/>
  <c r="BG47" i="183"/>
  <c r="BM47" s="1"/>
  <c r="K33" i="12"/>
  <c r="Q33" s="1"/>
  <c r="K33" i="183"/>
  <c r="Q33" s="1"/>
  <c r="K33" i="181"/>
  <c r="Q33" s="1"/>
  <c r="K33" i="182"/>
  <c r="Q33" s="1"/>
  <c r="AY41" i="13"/>
  <c r="BE41" s="1"/>
  <c r="AY41" i="183"/>
  <c r="BE41" s="1"/>
  <c r="AY41" i="182"/>
  <c r="BE41" s="1"/>
  <c r="AY41" i="181"/>
  <c r="BE41" s="1"/>
  <c r="AA50" i="12"/>
  <c r="AA50" i="13" s="1"/>
  <c r="AG50" s="1"/>
  <c r="AA50" i="183"/>
  <c r="AG50" s="1"/>
  <c r="AA50" i="182"/>
  <c r="AG50" s="1"/>
  <c r="AA50" i="181"/>
  <c r="AG50" s="1"/>
  <c r="BG44" i="12"/>
  <c r="BG44" i="13" s="1"/>
  <c r="BM44" s="1"/>
  <c r="BG44" i="183"/>
  <c r="BM44" s="1"/>
  <c r="BG44" i="182"/>
  <c r="BM44" s="1"/>
  <c r="BG44" i="181"/>
  <c r="BM44" s="1"/>
  <c r="AY42" i="13"/>
  <c r="BE42" s="1"/>
  <c r="AY42" i="181"/>
  <c r="BE42" s="1"/>
  <c r="AY42" i="183"/>
  <c r="BE42" s="1"/>
  <c r="AY42" i="182"/>
  <c r="BE42" s="1"/>
  <c r="K46" i="12"/>
  <c r="Q46" s="1"/>
  <c r="K46" i="182"/>
  <c r="Q46" s="1"/>
  <c r="K46" i="181"/>
  <c r="Q46" s="1"/>
  <c r="K46" i="183"/>
  <c r="Q46" s="1"/>
  <c r="AQ47" i="12"/>
  <c r="AW47" s="1"/>
  <c r="AQ47" i="182"/>
  <c r="AW47" s="1"/>
  <c r="AQ47" i="183"/>
  <c r="AW47" s="1"/>
  <c r="AQ47" i="181"/>
  <c r="AW47" s="1"/>
  <c r="CE33" i="12"/>
  <c r="CE33" i="13" s="1"/>
  <c r="CK33" s="1"/>
  <c r="CE33" i="183"/>
  <c r="CK33" s="1"/>
  <c r="CE33" i="182"/>
  <c r="CK33" s="1"/>
  <c r="CE33" i="181"/>
  <c r="CK33" s="1"/>
  <c r="BG43" i="12"/>
  <c r="BG43" i="13" s="1"/>
  <c r="BM43" s="1"/>
  <c r="BG43" i="182"/>
  <c r="BM43" s="1"/>
  <c r="BG43" i="181"/>
  <c r="BM43" s="1"/>
  <c r="BG43" i="183"/>
  <c r="BM43" s="1"/>
  <c r="AQ53" i="12"/>
  <c r="AW53" s="1"/>
  <c r="AQ53" i="183"/>
  <c r="AW53" s="1"/>
  <c r="AQ53" i="181"/>
  <c r="AW53" s="1"/>
  <c r="AQ53" i="182"/>
  <c r="AW53" s="1"/>
  <c r="AA31" i="12"/>
  <c r="AG31" s="1"/>
  <c r="AA31" i="182"/>
  <c r="AG31" s="1"/>
  <c r="AA31" i="181"/>
  <c r="AG31" s="1"/>
  <c r="AA31" i="183"/>
  <c r="AG31" s="1"/>
  <c r="CE38" i="12"/>
  <c r="CK38" s="1"/>
  <c r="CE38" i="182"/>
  <c r="CK38" s="1"/>
  <c r="CE38" i="181"/>
  <c r="CK38" s="1"/>
  <c r="CE38" i="183"/>
  <c r="CK38" s="1"/>
  <c r="AI24"/>
  <c r="AO24" s="1"/>
  <c r="AI24" i="182"/>
  <c r="AO24" s="1"/>
  <c r="BG29" i="12"/>
  <c r="BG29" i="13" s="1"/>
  <c r="BM29" s="1"/>
  <c r="BG29" i="183"/>
  <c r="BM29" s="1"/>
  <c r="BG29" i="181"/>
  <c r="BM29" s="1"/>
  <c r="BG29" i="182"/>
  <c r="BM29" s="1"/>
  <c r="AA34" i="12"/>
  <c r="AG34" s="1"/>
  <c r="AA34" i="183"/>
  <c r="AG34" s="1"/>
  <c r="AA34" i="182"/>
  <c r="AG34" s="1"/>
  <c r="AA34" i="181"/>
  <c r="AG34" s="1"/>
  <c r="DC50" i="13"/>
  <c r="DI50" s="1"/>
  <c r="DC50" i="182"/>
  <c r="DI50" s="1"/>
  <c r="DC50" i="181"/>
  <c r="DI50" s="1"/>
  <c r="DC50" i="183"/>
  <c r="DI50" s="1"/>
  <c r="CE25" i="12"/>
  <c r="CE25" i="13" s="1"/>
  <c r="CK25" s="1"/>
  <c r="CE25" i="183"/>
  <c r="CK25" s="1"/>
  <c r="CE25" i="182"/>
  <c r="CK25" s="1"/>
  <c r="CE25" i="181"/>
  <c r="CK25" s="1"/>
  <c r="AY51" i="13"/>
  <c r="BE51" s="1"/>
  <c r="AY51" i="182"/>
  <c r="BE51" s="1"/>
  <c r="AY51" i="183"/>
  <c r="BE51" s="1"/>
  <c r="AY51" i="181"/>
  <c r="BE51" s="1"/>
  <c r="AA49" i="12"/>
  <c r="AA49" i="13" s="1"/>
  <c r="AG49" s="1"/>
  <c r="AA49" i="183"/>
  <c r="AG49" s="1"/>
  <c r="AA49" i="182"/>
  <c r="AG49" s="1"/>
  <c r="AA49" i="181"/>
  <c r="AG49" s="1"/>
  <c r="AA28" i="12"/>
  <c r="AA28" i="13" s="1"/>
  <c r="AG28" s="1"/>
  <c r="AA28" i="183"/>
  <c r="AG28" s="1"/>
  <c r="AA28" i="182"/>
  <c r="AG28" s="1"/>
  <c r="AA28" i="181"/>
  <c r="AG28" s="1"/>
  <c r="BG33" i="12"/>
  <c r="BG33" i="13" s="1"/>
  <c r="BM33" s="1"/>
  <c r="BG33" i="183"/>
  <c r="BM33" s="1"/>
  <c r="BG33" i="182"/>
  <c r="BM33" s="1"/>
  <c r="BG33" i="181"/>
  <c r="BM33" s="1"/>
  <c r="CE47" i="12"/>
  <c r="CE47" i="13" s="1"/>
  <c r="CE47" i="182"/>
  <c r="CE47" i="183"/>
  <c r="CE47" i="181"/>
  <c r="AA45" i="12"/>
  <c r="AA45" i="13" s="1"/>
  <c r="AG45" s="1"/>
  <c r="AA45" i="183"/>
  <c r="AG45" s="1"/>
  <c r="AA45" i="181"/>
  <c r="AG45" s="1"/>
  <c r="AA45" i="182"/>
  <c r="AG45" s="1"/>
  <c r="K52" i="12"/>
  <c r="K52" i="13" s="1"/>
  <c r="Q52" s="1"/>
  <c r="K52" i="183"/>
  <c r="Q52" s="1"/>
  <c r="K52" i="182"/>
  <c r="Q52" s="1"/>
  <c r="K52" i="181"/>
  <c r="Q52" s="1"/>
  <c r="AA38" i="12"/>
  <c r="AA38" i="13" s="1"/>
  <c r="AG38" s="1"/>
  <c r="AA38" i="182"/>
  <c r="AG38" s="1"/>
  <c r="AA38" i="183"/>
  <c r="AG38" s="1"/>
  <c r="AA38" i="181"/>
  <c r="AG38" s="1"/>
  <c r="K29" i="12"/>
  <c r="Q29" s="1"/>
  <c r="K29" i="183"/>
  <c r="Q29" s="1"/>
  <c r="K29" i="182"/>
  <c r="Q29" s="1"/>
  <c r="K29" i="181"/>
  <c r="Q29" s="1"/>
  <c r="CU44" i="12"/>
  <c r="DA44" s="1"/>
  <c r="CU44" i="183"/>
  <c r="DA44" s="1"/>
  <c r="CU44" i="182"/>
  <c r="DA44" s="1"/>
  <c r="CU44" i="181"/>
  <c r="DA44" s="1"/>
  <c r="CM34" i="12"/>
  <c r="CS34" s="1"/>
  <c r="CM34" i="183"/>
  <c r="CS34" s="1"/>
  <c r="CM34" i="181"/>
  <c r="CS34" s="1"/>
  <c r="CM34" i="182"/>
  <c r="CS34" s="1"/>
  <c r="AY40" i="12"/>
  <c r="BE40" s="1"/>
  <c r="AY40" i="183"/>
  <c r="BE40" s="1"/>
  <c r="AY40" i="181"/>
  <c r="BE40" s="1"/>
  <c r="AY40" i="182"/>
  <c r="BE40" s="1"/>
  <c r="BW53" i="13"/>
  <c r="CC53" s="1"/>
  <c r="BW53" i="183"/>
  <c r="CC53" s="1"/>
  <c r="BW53" i="182"/>
  <c r="CC53" s="1"/>
  <c r="BW53" i="181"/>
  <c r="CC53" s="1"/>
  <c r="C50" i="183"/>
  <c r="I50" s="1"/>
  <c r="C50" i="182"/>
  <c r="I50" s="1"/>
  <c r="C50" i="181"/>
  <c r="I50" s="1"/>
  <c r="K25" i="12"/>
  <c r="K25" i="13" s="1"/>
  <c r="Q25" s="1"/>
  <c r="K25" i="183"/>
  <c r="Q25" s="1"/>
  <c r="K25" i="182"/>
  <c r="Q25" s="1"/>
  <c r="K25" i="181"/>
  <c r="Q25" s="1"/>
  <c r="C49" i="183"/>
  <c r="I49" s="1"/>
  <c r="C49" i="181"/>
  <c r="I49" s="1"/>
  <c r="C49" i="182"/>
  <c r="I49" s="1"/>
  <c r="BW36" i="13"/>
  <c r="CC36" s="1"/>
  <c r="BW36" i="183"/>
  <c r="CC36" s="1"/>
  <c r="BW36" i="181"/>
  <c r="CC36" s="1"/>
  <c r="BW36" i="182"/>
  <c r="CC36" s="1"/>
  <c r="CE31" i="12"/>
  <c r="CK31" s="1"/>
  <c r="CE31" i="182"/>
  <c r="CK31" s="1"/>
  <c r="CE31" i="181"/>
  <c r="CK31" s="1"/>
  <c r="CE31" i="183"/>
  <c r="CK31" s="1"/>
  <c r="CM41" i="13"/>
  <c r="CS41" s="1"/>
  <c r="CM41" i="183"/>
  <c r="CS41" s="1"/>
  <c r="CM41" i="181"/>
  <c r="CS41" s="1"/>
  <c r="CM41" i="182"/>
  <c r="CS41" s="1"/>
  <c r="AQ38" i="12"/>
  <c r="AW38" s="1"/>
  <c r="AQ38" i="183"/>
  <c r="AW38" s="1"/>
  <c r="AQ38" i="181"/>
  <c r="AW38" s="1"/>
  <c r="AQ38" i="182"/>
  <c r="AW38" s="1"/>
  <c r="DC24"/>
  <c r="DI24" s="1"/>
  <c r="DC24" i="183"/>
  <c r="DI24" s="1"/>
  <c r="C37"/>
  <c r="I37" s="1"/>
  <c r="C37" i="181"/>
  <c r="I37" s="1"/>
  <c r="C37" i="182"/>
  <c r="I37" s="1"/>
  <c r="S40" i="13"/>
  <c r="Y40" s="1"/>
  <c r="S40" i="183"/>
  <c r="Y40" s="1"/>
  <c r="S40" i="181"/>
  <c r="Y40" s="1"/>
  <c r="S40" i="182"/>
  <c r="Y40" s="1"/>
  <c r="CM35" i="12"/>
  <c r="CS35" s="1"/>
  <c r="CM35" i="182"/>
  <c r="CS35" s="1"/>
  <c r="CM35" i="183"/>
  <c r="CS35" s="1"/>
  <c r="CM35" i="181"/>
  <c r="CS35" s="1"/>
  <c r="C27" i="182"/>
  <c r="I27" s="1"/>
  <c r="C27" i="181"/>
  <c r="I27" s="1"/>
  <c r="C27" i="183"/>
  <c r="I27" s="1"/>
  <c r="CE24"/>
  <c r="CK24" s="1"/>
  <c r="CE24" i="182"/>
  <c r="CK24" s="1"/>
  <c r="BW29" i="12"/>
  <c r="CC29" s="1"/>
  <c r="BW29" i="183"/>
  <c r="CC29" s="1"/>
  <c r="BW29" i="182"/>
  <c r="CC29" s="1"/>
  <c r="BW29" i="181"/>
  <c r="CC29" s="1"/>
  <c r="AI26" i="12"/>
  <c r="AI26" i="13" s="1"/>
  <c r="AO26" s="1"/>
  <c r="AI26" i="182"/>
  <c r="AO26" s="1"/>
  <c r="AI26" i="181"/>
  <c r="AO26" s="1"/>
  <c r="AI26" i="183"/>
  <c r="AO26" s="1"/>
  <c r="BO45" i="12"/>
  <c r="BU45" s="1"/>
  <c r="BO45" i="183"/>
  <c r="BU45" s="1"/>
  <c r="BO45" i="181"/>
  <c r="BU45" s="1"/>
  <c r="BO45" i="182"/>
  <c r="BU45" s="1"/>
  <c r="AY34" i="13"/>
  <c r="BE34" s="1"/>
  <c r="AY34" i="181"/>
  <c r="BE34" s="1"/>
  <c r="AY34" i="182"/>
  <c r="BE34" s="1"/>
  <c r="AY34" i="183"/>
  <c r="BE34" s="1"/>
  <c r="C51" i="182"/>
  <c r="I51" s="1"/>
  <c r="C51" i="181"/>
  <c r="I51" s="1"/>
  <c r="C51" i="183"/>
  <c r="I51" s="1"/>
  <c r="BG24"/>
  <c r="BM24" s="1"/>
  <c r="BG24" i="182"/>
  <c r="BM24" s="1"/>
  <c r="BG30" i="12"/>
  <c r="BM30" s="1"/>
  <c r="BG30" i="183"/>
  <c r="BM30" s="1"/>
  <c r="BG30" i="181"/>
  <c r="BM30" s="1"/>
  <c r="BG30" i="182"/>
  <c r="BM30" s="1"/>
  <c r="BW44" i="13"/>
  <c r="CC44" s="1"/>
  <c r="BW44" i="181"/>
  <c r="CC44" s="1"/>
  <c r="BW44" i="183"/>
  <c r="CC44" s="1"/>
  <c r="BW44" i="182"/>
  <c r="CC44" s="1"/>
  <c r="C33" i="183"/>
  <c r="I33" s="1"/>
  <c r="C33" i="181"/>
  <c r="I33" s="1"/>
  <c r="C33" i="182"/>
  <c r="I33" s="1"/>
  <c r="CU37" i="13"/>
  <c r="DA37" s="1"/>
  <c r="CU37" i="183"/>
  <c r="DA37" s="1"/>
  <c r="CU37" i="181"/>
  <c r="DA37" s="1"/>
  <c r="CU37" i="182"/>
  <c r="DA37" s="1"/>
  <c r="CU43" i="12"/>
  <c r="DA43" s="1"/>
  <c r="CU43" i="182"/>
  <c r="DA43" s="1"/>
  <c r="CU43" i="183"/>
  <c r="DA43" s="1"/>
  <c r="CU43" i="181"/>
  <c r="DA43" s="1"/>
  <c r="CE44" i="12"/>
  <c r="CK44" s="1"/>
  <c r="CE44" i="182"/>
  <c r="CK44" s="1"/>
  <c r="CE44" i="181"/>
  <c r="CK44" s="1"/>
  <c r="CE44" i="183"/>
  <c r="CK44" s="1"/>
  <c r="C31" i="182"/>
  <c r="I31" s="1"/>
  <c r="C31" i="181"/>
  <c r="I31" s="1"/>
  <c r="C31" i="183"/>
  <c r="I31" s="1"/>
  <c r="S31" i="12"/>
  <c r="Y31" s="1"/>
  <c r="S31" i="182"/>
  <c r="Y31" s="1"/>
  <c r="S31" i="183"/>
  <c r="Y31" s="1"/>
  <c r="S31" i="181"/>
  <c r="Y31" s="1"/>
  <c r="BO37" i="12"/>
  <c r="BO37" i="13" s="1"/>
  <c r="BU37" s="1"/>
  <c r="BO37" i="183"/>
  <c r="BU37" s="1"/>
  <c r="BO37" i="181"/>
  <c r="BU37" s="1"/>
  <c r="BO37" i="182"/>
  <c r="BU37" s="1"/>
  <c r="CM25" i="12"/>
  <c r="CS25" s="1"/>
  <c r="CM25" i="183"/>
  <c r="CS25" s="1"/>
  <c r="CM25" i="182"/>
  <c r="CS25" s="1"/>
  <c r="CM25" i="181"/>
  <c r="CS25" s="1"/>
  <c r="CE34" i="12"/>
  <c r="CK34" s="1"/>
  <c r="CE34" i="181"/>
  <c r="CK34" s="1"/>
  <c r="CE34" i="182"/>
  <c r="CK34" s="1"/>
  <c r="CE34" i="183"/>
  <c r="CK34" s="1"/>
  <c r="BG51" i="12"/>
  <c r="BG51" i="13" s="1"/>
  <c r="BM51" s="1"/>
  <c r="BG51" i="182"/>
  <c r="BM51" s="1"/>
  <c r="BG51" i="183"/>
  <c r="BM51" s="1"/>
  <c r="BG51" i="181"/>
  <c r="BM51" s="1"/>
  <c r="CU28" i="13"/>
  <c r="DA28" s="1"/>
  <c r="CU28" i="183"/>
  <c r="DA28" s="1"/>
  <c r="CU28" i="182"/>
  <c r="DA28" s="1"/>
  <c r="CU28" i="181"/>
  <c r="DA28" s="1"/>
  <c r="DC28" i="13"/>
  <c r="DI28" s="1"/>
  <c r="DC28" i="181"/>
  <c r="DI28" s="1"/>
  <c r="DC28" i="183"/>
  <c r="DI28" s="1"/>
  <c r="DC28" i="182"/>
  <c r="DI28" s="1"/>
  <c r="AA53" i="12"/>
  <c r="AA53" i="13" s="1"/>
  <c r="AA53" i="183"/>
  <c r="AG53" s="1"/>
  <c r="AA53" i="182"/>
  <c r="AG53" s="1"/>
  <c r="AA53" i="181"/>
  <c r="AG53" s="1"/>
  <c r="AI30" i="12"/>
  <c r="AO30" s="1"/>
  <c r="AI30" i="182"/>
  <c r="AO30" s="1"/>
  <c r="AI30" i="181"/>
  <c r="AO30" s="1"/>
  <c r="AI30" i="183"/>
  <c r="AO30" s="1"/>
  <c r="C45"/>
  <c r="I45" s="1"/>
  <c r="C45" i="181"/>
  <c r="I45" s="1"/>
  <c r="C45" i="182"/>
  <c r="I45" s="1"/>
  <c r="AA39" i="12"/>
  <c r="AA39" i="13" s="1"/>
  <c r="AG39" s="1"/>
  <c r="AA39" i="182"/>
  <c r="AG39" s="1"/>
  <c r="AA39" i="183"/>
  <c r="AG39" s="1"/>
  <c r="AA39" i="181"/>
  <c r="AG39" s="1"/>
  <c r="CM38" i="13"/>
  <c r="CS38" s="1"/>
  <c r="CM38" i="182"/>
  <c r="CS38" s="1"/>
  <c r="CM38" i="183"/>
  <c r="CS38" s="1"/>
  <c r="CM38" i="181"/>
  <c r="CS38" s="1"/>
  <c r="CM39" i="12"/>
  <c r="CS39" s="1"/>
  <c r="CM39" i="182"/>
  <c r="CS39" s="1"/>
  <c r="CM39" i="183"/>
  <c r="CS39" s="1"/>
  <c r="CM39" i="181"/>
  <c r="CS39" s="1"/>
  <c r="S29" i="12"/>
  <c r="Y29" s="1"/>
  <c r="S29" i="183"/>
  <c r="Y29" s="1"/>
  <c r="S29" i="182"/>
  <c r="Y29" s="1"/>
  <c r="S29" i="181"/>
  <c r="Y29" s="1"/>
  <c r="DC48" i="12"/>
  <c r="DI48" s="1"/>
  <c r="DC48" i="183"/>
  <c r="DI48" s="1"/>
  <c r="DC48" i="181"/>
  <c r="DI48" s="1"/>
  <c r="DC48" i="182"/>
  <c r="DI48" s="1"/>
  <c r="AA51" i="12"/>
  <c r="AG51" s="1"/>
  <c r="AA51" i="182"/>
  <c r="AG51" s="1"/>
  <c r="AA51" i="183"/>
  <c r="AG51" s="1"/>
  <c r="AA51" i="181"/>
  <c r="AG51" s="1"/>
  <c r="CE41" i="12"/>
  <c r="CE41" i="13" s="1"/>
  <c r="CK41" s="1"/>
  <c r="CE41" i="183"/>
  <c r="CK41" s="1"/>
  <c r="CE41" i="181"/>
  <c r="CK41" s="1"/>
  <c r="CE41" i="182"/>
  <c r="CK41" s="1"/>
  <c r="BO48" i="12"/>
  <c r="BO48" i="13" s="1"/>
  <c r="BU48" s="1"/>
  <c r="BO48" i="183"/>
  <c r="BU48" s="1"/>
  <c r="BO48" i="182"/>
  <c r="BU48" s="1"/>
  <c r="BO48" i="181"/>
  <c r="BU48" s="1"/>
  <c r="BG25" i="12"/>
  <c r="BM25" s="1"/>
  <c r="BG25" i="183"/>
  <c r="BM25" s="1"/>
  <c r="BG25" i="181"/>
  <c r="BM25" s="1"/>
  <c r="BG25" i="182"/>
  <c r="BM25" s="1"/>
  <c r="CE27" i="12"/>
  <c r="CE27" i="13" s="1"/>
  <c r="CK27" s="1"/>
  <c r="CE27" i="182"/>
  <c r="CK27" s="1"/>
  <c r="CE27" i="183"/>
  <c r="CK27" s="1"/>
  <c r="CE27" i="181"/>
  <c r="CK27" s="1"/>
  <c r="S37" i="12"/>
  <c r="Y37" s="1"/>
  <c r="S37" i="183"/>
  <c r="Y37" s="1"/>
  <c r="S37" i="181"/>
  <c r="Y37" s="1"/>
  <c r="S37" i="182"/>
  <c r="Y37" s="1"/>
  <c r="S45" i="12"/>
  <c r="Y45" s="1"/>
  <c r="S45" i="183"/>
  <c r="Y45" s="1"/>
  <c r="S45" i="182"/>
  <c r="Y45" s="1"/>
  <c r="S45" i="181"/>
  <c r="Y45" s="1"/>
  <c r="AI50" i="12"/>
  <c r="AO50" s="1"/>
  <c r="AI50" i="183"/>
  <c r="AO50" s="1"/>
  <c r="AI50" i="181"/>
  <c r="AO50" s="1"/>
  <c r="AI50" i="182"/>
  <c r="AO50" s="1"/>
  <c r="AY25" i="13"/>
  <c r="BE25" s="1"/>
  <c r="AY25" i="183"/>
  <c r="BE25" s="1"/>
  <c r="AY25" i="181"/>
  <c r="BE25" s="1"/>
  <c r="AY25" i="182"/>
  <c r="BE25" s="1"/>
  <c r="C38" i="183"/>
  <c r="I38" s="1"/>
  <c r="C38" i="182"/>
  <c r="I38" s="1"/>
  <c r="C38" i="181"/>
  <c r="I38" s="1"/>
  <c r="K51" i="12"/>
  <c r="Q51" s="1"/>
  <c r="K51" i="182"/>
  <c r="Q51" s="1"/>
  <c r="K51" i="183"/>
  <c r="Q51" s="1"/>
  <c r="K51" i="181"/>
  <c r="Q51" s="1"/>
  <c r="AI28" i="12"/>
  <c r="AI28" i="13" s="1"/>
  <c r="AO28" s="1"/>
  <c r="AI28" i="181"/>
  <c r="AO28" s="1"/>
  <c r="AI28" i="183"/>
  <c r="AO28" s="1"/>
  <c r="AI28" i="182"/>
  <c r="AO28" s="1"/>
  <c r="AY30" i="12"/>
  <c r="BE30" s="1"/>
  <c r="AY30" i="181"/>
  <c r="BE30" s="1"/>
  <c r="AY30" i="183"/>
  <c r="BE30" s="1"/>
  <c r="AY30" i="182"/>
  <c r="BE30" s="1"/>
  <c r="DC37" i="12"/>
  <c r="DI37" s="1"/>
  <c r="DC37" i="183"/>
  <c r="DI37" s="1"/>
  <c r="DC37" i="182"/>
  <c r="DI37" s="1"/>
  <c r="DC37" i="181"/>
  <c r="DI37" s="1"/>
  <c r="BW38" i="13"/>
  <c r="CC38" s="1"/>
  <c r="BW38" i="183"/>
  <c r="CC38" s="1"/>
  <c r="BW38" i="181"/>
  <c r="CC38" s="1"/>
  <c r="BW38" i="182"/>
  <c r="CC38" s="1"/>
  <c r="CM28" i="12"/>
  <c r="CS28" s="1"/>
  <c r="CM28" i="183"/>
  <c r="CS28" s="1"/>
  <c r="CM28" i="182"/>
  <c r="CS28" s="1"/>
  <c r="CM28" i="181"/>
  <c r="CS28" s="1"/>
  <c r="CU34" i="12"/>
  <c r="DA34" s="1"/>
  <c r="CU34" i="183"/>
  <c r="DA34" s="1"/>
  <c r="CU34" i="181"/>
  <c r="DA34" s="1"/>
  <c r="CU34" i="182"/>
  <c r="DA34" s="1"/>
  <c r="C28" i="183"/>
  <c r="I28" s="1"/>
  <c r="C28" i="182"/>
  <c r="I28" s="1"/>
  <c r="C28" i="181"/>
  <c r="I28" s="1"/>
  <c r="CE42" i="12"/>
  <c r="CK42" s="1"/>
  <c r="CE42" i="181"/>
  <c r="CK42" s="1"/>
  <c r="CE42" i="183"/>
  <c r="CK42" s="1"/>
  <c r="CE42" i="182"/>
  <c r="CK42" s="1"/>
  <c r="K40" i="12"/>
  <c r="Q40" s="1"/>
  <c r="K40" i="182"/>
  <c r="Q40" s="1"/>
  <c r="K40" i="181"/>
  <c r="Q40" s="1"/>
  <c r="K40" i="183"/>
  <c r="Q40" s="1"/>
  <c r="BG36" i="12"/>
  <c r="BG36" i="13" s="1"/>
  <c r="BM36" s="1"/>
  <c r="BG36" i="183"/>
  <c r="BM36" s="1"/>
  <c r="BG36" i="182"/>
  <c r="BM36" s="1"/>
  <c r="BG36" i="181"/>
  <c r="BM36" s="1"/>
  <c r="DC31" i="12"/>
  <c r="DI31" s="1"/>
  <c r="DC31" i="182"/>
  <c r="DI31" s="1"/>
  <c r="DC31" i="183"/>
  <c r="DI31" s="1"/>
  <c r="DC31" i="181"/>
  <c r="DI31" s="1"/>
  <c r="CU39" i="12"/>
  <c r="DA39" s="1"/>
  <c r="CU39" i="182"/>
  <c r="DA39" s="1"/>
  <c r="CU39" i="181"/>
  <c r="DA39" s="1"/>
  <c r="CU39" i="183"/>
  <c r="DA39" s="1"/>
  <c r="K26" i="12"/>
  <c r="K26" i="13" s="1"/>
  <c r="Q26" s="1"/>
  <c r="K26" i="183"/>
  <c r="Q26" s="1"/>
  <c r="K26" i="181"/>
  <c r="Q26" s="1"/>
  <c r="K26" i="182"/>
  <c r="Q26" s="1"/>
  <c r="BW32" i="12"/>
  <c r="CC32" s="1"/>
  <c r="BW32" i="183"/>
  <c r="CC32" s="1"/>
  <c r="BW32" i="182"/>
  <c r="CC32" s="1"/>
  <c r="BW32" i="181"/>
  <c r="CC32" s="1"/>
  <c r="C53" i="183"/>
  <c r="I53" s="1"/>
  <c r="C53" i="181"/>
  <c r="I53" s="1"/>
  <c r="C53" i="182"/>
  <c r="I53" s="1"/>
  <c r="CM27" i="13"/>
  <c r="CS27" s="1"/>
  <c r="CM27" i="182"/>
  <c r="CS27" s="1"/>
  <c r="CM27" i="181"/>
  <c r="CS27" s="1"/>
  <c r="CM27" i="183"/>
  <c r="CS27" s="1"/>
  <c r="BW48" i="13"/>
  <c r="CC48" s="1"/>
  <c r="BW48" i="183"/>
  <c r="CC48" s="1"/>
  <c r="BW48" i="181"/>
  <c r="CC48" s="1"/>
  <c r="BW48" i="182"/>
  <c r="CC48" s="1"/>
  <c r="DC30" i="13"/>
  <c r="DI30" s="1"/>
  <c r="DC30" i="181"/>
  <c r="DI30" s="1"/>
  <c r="DC30" i="182"/>
  <c r="DI30" s="1"/>
  <c r="DC30" i="183"/>
  <c r="DI30" s="1"/>
  <c r="AA44" i="12"/>
  <c r="AA44" i="13" s="1"/>
  <c r="AG44" s="1"/>
  <c r="AA44" i="183"/>
  <c r="AG44" s="1"/>
  <c r="AA44" i="182"/>
  <c r="AG44" s="1"/>
  <c r="AA44" i="181"/>
  <c r="AG44" s="1"/>
  <c r="AA29" i="12"/>
  <c r="AG29" s="1"/>
  <c r="AA29" i="183"/>
  <c r="AG29" s="1"/>
  <c r="AA29" i="182"/>
  <c r="AG29" s="1"/>
  <c r="AA29" i="181"/>
  <c r="AG29" s="1"/>
  <c r="DC45" i="12"/>
  <c r="DI45" s="1"/>
  <c r="DC45" i="183"/>
  <c r="DI45" s="1"/>
  <c r="DC45" i="182"/>
  <c r="DI45" s="1"/>
  <c r="DC45" i="181"/>
  <c r="DI45" s="1"/>
  <c r="C40" i="183"/>
  <c r="I40" s="1"/>
  <c r="C40" i="181"/>
  <c r="I40" s="1"/>
  <c r="C40" i="182"/>
  <c r="I40" s="1"/>
  <c r="AQ52" i="12"/>
  <c r="AQ52" i="13" s="1"/>
  <c r="AW52" s="1"/>
  <c r="AQ52" i="183"/>
  <c r="AW52" s="1"/>
  <c r="AQ52" i="182"/>
  <c r="AW52" s="1"/>
  <c r="AQ52" i="181"/>
  <c r="AW52" s="1"/>
  <c r="S28" i="13"/>
  <c r="Y28" s="1"/>
  <c r="S28" i="181"/>
  <c r="Y28" s="1"/>
  <c r="S28" i="182"/>
  <c r="Y28" s="1"/>
  <c r="S28" i="183"/>
  <c r="Y28" s="1"/>
  <c r="S50" i="13"/>
  <c r="Y50" s="1"/>
  <c r="S50" i="181"/>
  <c r="Y50" s="1"/>
  <c r="S50" i="182"/>
  <c r="Y50" s="1"/>
  <c r="S50" i="183"/>
  <c r="Y50" s="1"/>
  <c r="S34" i="13"/>
  <c r="Y34" s="1"/>
  <c r="S34" i="181"/>
  <c r="Y34" s="1"/>
  <c r="S34" i="182"/>
  <c r="Y34" s="1"/>
  <c r="S34" i="183"/>
  <c r="Y34" s="1"/>
  <c r="K42" i="12"/>
  <c r="K42" i="13" s="1"/>
  <c r="Q42" s="1"/>
  <c r="K42" i="183"/>
  <c r="Q42" s="1"/>
  <c r="K42" i="181"/>
  <c r="Q42" s="1"/>
  <c r="K42" i="182"/>
  <c r="Q42" s="1"/>
  <c r="CM48" i="13"/>
  <c r="CS48" s="1"/>
  <c r="CM48" i="182"/>
  <c r="CS48" s="1"/>
  <c r="CM48" i="183"/>
  <c r="CS48" s="1"/>
  <c r="CM48" i="181"/>
  <c r="CS48" s="1"/>
  <c r="CM52" i="13"/>
  <c r="CS52" s="1"/>
  <c r="CM52" i="183"/>
  <c r="CS52" s="1"/>
  <c r="CM52" i="181"/>
  <c r="CS52" s="1"/>
  <c r="CM52" i="182"/>
  <c r="CS52" s="1"/>
  <c r="CU25" i="13"/>
  <c r="DA25" s="1"/>
  <c r="CU25" i="183"/>
  <c r="DA25" s="1"/>
  <c r="CU25" i="181"/>
  <c r="DA25" s="1"/>
  <c r="CU25" i="182"/>
  <c r="DA25" s="1"/>
  <c r="AI39" i="12"/>
  <c r="AI39" i="13" s="1"/>
  <c r="AO39" s="1"/>
  <c r="AI39" i="182"/>
  <c r="AO39" s="1"/>
  <c r="AI39" i="181"/>
  <c r="AO39" s="1"/>
  <c r="AI39" i="183"/>
  <c r="AO39" s="1"/>
  <c r="S25" i="13"/>
  <c r="Y25" s="1"/>
  <c r="S25" i="183"/>
  <c r="Y25" s="1"/>
  <c r="S25" i="181"/>
  <c r="Y25" s="1"/>
  <c r="S25" i="182"/>
  <c r="Y25" s="1"/>
  <c r="DC52" i="13"/>
  <c r="DI52" s="1"/>
  <c r="DC52" i="183"/>
  <c r="DI52" s="1"/>
  <c r="DC52" i="182"/>
  <c r="DI52" s="1"/>
  <c r="DC52" i="181"/>
  <c r="DI52" s="1"/>
  <c r="BG42" i="12"/>
  <c r="BG42" i="13" s="1"/>
  <c r="BM42" s="1"/>
  <c r="BG42" i="182"/>
  <c r="BM42" s="1"/>
  <c r="BG42" i="181"/>
  <c r="BM42" s="1"/>
  <c r="BG42" i="183"/>
  <c r="BM42" s="1"/>
  <c r="C41"/>
  <c r="I41" s="1"/>
  <c r="C41" i="182"/>
  <c r="I41" s="1"/>
  <c r="C41" i="181"/>
  <c r="I41" s="1"/>
  <c r="AQ36" i="12"/>
  <c r="AW36" s="1"/>
  <c r="AQ36" i="183"/>
  <c r="AW36" s="1"/>
  <c r="AQ36" i="182"/>
  <c r="AW36" s="1"/>
  <c r="AQ36" i="181"/>
  <c r="AW36" s="1"/>
  <c r="S44" i="12"/>
  <c r="Y44" s="1"/>
  <c r="S44" i="182"/>
  <c r="Y44" s="1"/>
  <c r="S44" i="181"/>
  <c r="Y44" s="1"/>
  <c r="S44" i="183"/>
  <c r="Y44" s="1"/>
  <c r="AY49" i="13"/>
  <c r="BE49" s="1"/>
  <c r="AY49" i="183"/>
  <c r="BE49" s="1"/>
  <c r="AY49" i="182"/>
  <c r="BE49" s="1"/>
  <c r="AY49" i="181"/>
  <c r="BE49" s="1"/>
  <c r="S46" i="12"/>
  <c r="Y46" s="1"/>
  <c r="S46" i="183"/>
  <c r="Y46" s="1"/>
  <c r="S46" i="181"/>
  <c r="Y46" s="1"/>
  <c r="S46" i="182"/>
  <c r="Y46" s="1"/>
  <c r="AQ25" i="12"/>
  <c r="AQ25" i="13" s="1"/>
  <c r="AW25" s="1"/>
  <c r="AQ25" i="183"/>
  <c r="AW25" s="1"/>
  <c r="AQ25" i="182"/>
  <c r="AW25" s="1"/>
  <c r="AQ25" i="181"/>
  <c r="AW25" s="1"/>
  <c r="BW27" i="13"/>
  <c r="CC27" s="1"/>
  <c r="BW27" i="182"/>
  <c r="CC27" s="1"/>
  <c r="BW27" i="183"/>
  <c r="CC27" s="1"/>
  <c r="BW27" i="181"/>
  <c r="CC27" s="1"/>
  <c r="C34"/>
  <c r="I34" s="1"/>
  <c r="C34" i="183"/>
  <c r="I34" s="1"/>
  <c r="C34" i="182"/>
  <c r="I34" s="1"/>
  <c r="AQ35" i="12"/>
  <c r="AW35" s="1"/>
  <c r="AQ35" i="182"/>
  <c r="AW35" s="1"/>
  <c r="AQ35" i="181"/>
  <c r="AW35" s="1"/>
  <c r="AQ35" i="183"/>
  <c r="AW35" s="1"/>
  <c r="AI40" i="12"/>
  <c r="AO40" s="1"/>
  <c r="AI40" i="182"/>
  <c r="AO40" s="1"/>
  <c r="AI40" i="183"/>
  <c r="AO40" s="1"/>
  <c r="AI40" i="181"/>
  <c r="AO40" s="1"/>
  <c r="CM53" i="12"/>
  <c r="CS53" s="1"/>
  <c r="CM53" i="183"/>
  <c r="CS53" s="1"/>
  <c r="CM53" i="182"/>
  <c r="CS53" s="1"/>
  <c r="CM53" i="181"/>
  <c r="CS53" s="1"/>
  <c r="S48" i="13"/>
  <c r="Y48" s="1"/>
  <c r="S48" i="181"/>
  <c r="Y48" s="1"/>
  <c r="S48" i="183"/>
  <c r="Y48" s="1"/>
  <c r="S48" i="182"/>
  <c r="Y48" s="1"/>
  <c r="S53" i="12"/>
  <c r="Y53" s="1"/>
  <c r="S53" i="183"/>
  <c r="Y53" s="1"/>
  <c r="S53" i="181"/>
  <c r="Y53" s="1"/>
  <c r="S53" i="182"/>
  <c r="Y53" s="1"/>
  <c r="BO27" i="12"/>
  <c r="BO27" i="13" s="1"/>
  <c r="BU27" s="1"/>
  <c r="BO27" i="182"/>
  <c r="BU27" s="1"/>
  <c r="BO27" i="181"/>
  <c r="BU27" s="1"/>
  <c r="BO27" i="183"/>
  <c r="BU27" s="1"/>
  <c r="DC33" i="12"/>
  <c r="DI33" s="1"/>
  <c r="DC33" i="183"/>
  <c r="DI33" s="1"/>
  <c r="DC33" i="181"/>
  <c r="DI33" s="1"/>
  <c r="DC33" i="182"/>
  <c r="DI33" s="1"/>
  <c r="BW50" i="12"/>
  <c r="CC50" s="1"/>
  <c r="BW50" i="182"/>
  <c r="CC50" s="1"/>
  <c r="BW50" i="181"/>
  <c r="CC50" s="1"/>
  <c r="BW50" i="183"/>
  <c r="CC50" s="1"/>
  <c r="AI46" i="12"/>
  <c r="AI46" i="13" s="1"/>
  <c r="AO46" s="1"/>
  <c r="AI46" i="182"/>
  <c r="AO46" s="1"/>
  <c r="AI46" i="183"/>
  <c r="AO46" s="1"/>
  <c r="AI46" i="181"/>
  <c r="AO46" s="1"/>
  <c r="DC51" i="12"/>
  <c r="DI51" s="1"/>
  <c r="DC51" i="182"/>
  <c r="DI51" s="1"/>
  <c r="DC51" i="183"/>
  <c r="DI51" s="1"/>
  <c r="DC51" i="181"/>
  <c r="DI51" s="1"/>
  <c r="AI27" i="12"/>
  <c r="AO27" s="1"/>
  <c r="AI27" i="182"/>
  <c r="AO27" s="1"/>
  <c r="AI27" i="181"/>
  <c r="AO27" s="1"/>
  <c r="AI27" i="183"/>
  <c r="AO27" s="1"/>
  <c r="AI41" i="12"/>
  <c r="AO41" s="1"/>
  <c r="AI41" i="183"/>
  <c r="AO41" s="1"/>
  <c r="AI41" i="182"/>
  <c r="AO41" s="1"/>
  <c r="AI41" i="181"/>
  <c r="AO41" s="1"/>
  <c r="C36" i="182"/>
  <c r="I36" s="1"/>
  <c r="C36" i="183"/>
  <c r="I36" s="1"/>
  <c r="C36" i="181"/>
  <c r="I36" s="1"/>
  <c r="CU24" i="183"/>
  <c r="DA24" s="1"/>
  <c r="CU24" i="182"/>
  <c r="DA24" s="1"/>
  <c r="CU46" i="13"/>
  <c r="DA46" s="1"/>
  <c r="CU46" i="182"/>
  <c r="DA46" s="1"/>
  <c r="CU46" i="183"/>
  <c r="DA46" s="1"/>
  <c r="CU46" i="181"/>
  <c r="DA46" s="1"/>
  <c r="AA24" i="183"/>
  <c r="AG24" s="1"/>
  <c r="AA24" i="182"/>
  <c r="AG24" s="1"/>
  <c r="CE50" i="12"/>
  <c r="CE50" i="13" s="1"/>
  <c r="CE50" i="181"/>
  <c r="CE50" i="182"/>
  <c r="CE50" i="183"/>
  <c r="CU41" i="12"/>
  <c r="DA41" s="1"/>
  <c r="CU41" i="183"/>
  <c r="DA41" s="1"/>
  <c r="CU41" i="182"/>
  <c r="DA41" s="1"/>
  <c r="CU41" i="181"/>
  <c r="DA41" s="1"/>
  <c r="BW35" i="12"/>
  <c r="CC35" s="1"/>
  <c r="BW35" i="182"/>
  <c r="CC35" s="1"/>
  <c r="BW35" i="181"/>
  <c r="CC35" s="1"/>
  <c r="BW35" i="183"/>
  <c r="CC35" s="1"/>
  <c r="AI36" i="12"/>
  <c r="AO36" s="1"/>
  <c r="AI36" i="182"/>
  <c r="AO36" s="1"/>
  <c r="AI36" i="181"/>
  <c r="AO36" s="1"/>
  <c r="AI36" i="183"/>
  <c r="AO36" s="1"/>
  <c r="BO24" i="182"/>
  <c r="BU24" s="1"/>
  <c r="BO24" i="183"/>
  <c r="BU24" s="1"/>
  <c r="BG40" i="12"/>
  <c r="BM40" s="1"/>
  <c r="BG40" i="183"/>
  <c r="BM40" s="1"/>
  <c r="BG40" i="181"/>
  <c r="BM40" s="1"/>
  <c r="BG40" i="182"/>
  <c r="BM40" s="1"/>
  <c r="CU27" i="12"/>
  <c r="DA27" s="1"/>
  <c r="CU27" i="182"/>
  <c r="DA27" s="1"/>
  <c r="CU27" i="181"/>
  <c r="DA27" s="1"/>
  <c r="CU27" i="183"/>
  <c r="DA27" s="1"/>
  <c r="K44" i="12"/>
  <c r="K44" i="13" s="1"/>
  <c r="Q44" s="1"/>
  <c r="K44" i="181"/>
  <c r="Q44" s="1"/>
  <c r="K44" i="183"/>
  <c r="Q44" s="1"/>
  <c r="K44" i="182"/>
  <c r="Q44" s="1"/>
  <c r="S32" i="13"/>
  <c r="Y32" s="1"/>
  <c r="S32" i="181"/>
  <c r="Y32" s="1"/>
  <c r="S32" i="182"/>
  <c r="Y32" s="1"/>
  <c r="S32" i="183"/>
  <c r="Y32" s="1"/>
  <c r="S38" i="12"/>
  <c r="Y38" s="1"/>
  <c r="S38" i="182"/>
  <c r="Y38" s="1"/>
  <c r="S38" i="181"/>
  <c r="Y38" s="1"/>
  <c r="S38" i="183"/>
  <c r="Y38" s="1"/>
  <c r="S43" i="12"/>
  <c r="Y43" s="1"/>
  <c r="S43" i="182"/>
  <c r="Y43" s="1"/>
  <c r="S43" i="181"/>
  <c r="Y43" s="1"/>
  <c r="S43" i="183"/>
  <c r="Y43" s="1"/>
  <c r="AY47" i="12"/>
  <c r="BE47" s="1"/>
  <c r="AY47" i="182"/>
  <c r="BE47" s="1"/>
  <c r="AY47" i="183"/>
  <c r="BE47" s="1"/>
  <c r="AY47" i="181"/>
  <c r="BE47" s="1"/>
  <c r="K53" i="183"/>
  <c r="Q53" s="1"/>
  <c r="K53" i="182"/>
  <c r="Q53" s="1"/>
  <c r="K53" i="181"/>
  <c r="Q53" s="1"/>
  <c r="DC43" i="13"/>
  <c r="DI43" s="1"/>
  <c r="DC43" i="182"/>
  <c r="DI43" s="1"/>
  <c r="DC43" i="183"/>
  <c r="DI43" s="1"/>
  <c r="DC43" i="181"/>
  <c r="DI43" s="1"/>
  <c r="K45" i="12"/>
  <c r="Q45" s="1"/>
  <c r="K45" i="183"/>
  <c r="Q45" s="1"/>
  <c r="K45" i="182"/>
  <c r="Q45" s="1"/>
  <c r="K45" i="181"/>
  <c r="Q45" s="1"/>
  <c r="BG52" i="12"/>
  <c r="BG52" i="13" s="1"/>
  <c r="BM52" s="1"/>
  <c r="BG52" i="182"/>
  <c r="BM52" s="1"/>
  <c r="BG52" i="181"/>
  <c r="BM52" s="1"/>
  <c r="BG52" i="183"/>
  <c r="BM52" s="1"/>
  <c r="DC38" i="12"/>
  <c r="DI38" s="1"/>
  <c r="DC38" i="183"/>
  <c r="DI38" s="1"/>
  <c r="DC38" i="181"/>
  <c r="DI38" s="1"/>
  <c r="DC38" i="182"/>
  <c r="DI38" s="1"/>
  <c r="CM50" i="12"/>
  <c r="CS50" s="1"/>
  <c r="CM50" i="183"/>
  <c r="CS50" s="1"/>
  <c r="CM50" i="182"/>
  <c r="CS50" s="1"/>
  <c r="CM50" i="181"/>
  <c r="CS50" s="1"/>
  <c r="AA41" i="12"/>
  <c r="AG41" s="1"/>
  <c r="AA41" i="183"/>
  <c r="AG41" s="1"/>
  <c r="AA41" i="181"/>
  <c r="AG41" s="1"/>
  <c r="AA41" i="182"/>
  <c r="AG41" s="1"/>
  <c r="C43"/>
  <c r="I43" s="1"/>
  <c r="C43" i="183"/>
  <c r="I43" s="1"/>
  <c r="C43" i="181"/>
  <c r="I43" s="1"/>
  <c r="K36" i="12"/>
  <c r="Q36" s="1"/>
  <c r="K36" i="183"/>
  <c r="Q36" s="1"/>
  <c r="K36" i="182"/>
  <c r="Q36" s="1"/>
  <c r="K36" i="181"/>
  <c r="Q36" s="1"/>
  <c r="CM40" i="13"/>
  <c r="CS40" s="1"/>
  <c r="CM40" i="183"/>
  <c r="CS40" s="1"/>
  <c r="CM40" i="182"/>
  <c r="CS40" s="1"/>
  <c r="CM40" i="181"/>
  <c r="CS40" s="1"/>
  <c r="BW33" i="13"/>
  <c r="CC33" s="1"/>
  <c r="BW33" i="183"/>
  <c r="CC33" s="1"/>
  <c r="BW33" i="181"/>
  <c r="CC33" s="1"/>
  <c r="BW33" i="182"/>
  <c r="CC33" s="1"/>
  <c r="AQ33" i="12"/>
  <c r="AW33" s="1"/>
  <c r="AQ33" i="183"/>
  <c r="AW33" s="1"/>
  <c r="AQ33" i="182"/>
  <c r="AW33" s="1"/>
  <c r="AQ33" i="181"/>
  <c r="AW33" s="1"/>
  <c r="C35" i="182"/>
  <c r="I35" s="1"/>
  <c r="C35" i="181"/>
  <c r="I35" s="1"/>
  <c r="C35" i="183"/>
  <c r="I35" s="1"/>
  <c r="CU36" i="13"/>
  <c r="DA36" s="1"/>
  <c r="CU36" i="182"/>
  <c r="DA36" s="1"/>
  <c r="CU36" i="181"/>
  <c r="DA36" s="1"/>
  <c r="CU36" i="183"/>
  <c r="DA36" s="1"/>
  <c r="C29"/>
  <c r="I29" s="1"/>
  <c r="C29" i="181"/>
  <c r="I29" s="1"/>
  <c r="C29" i="182"/>
  <c r="I29" s="1"/>
  <c r="CM36" i="12"/>
  <c r="CS36" s="1"/>
  <c r="CM36" i="182"/>
  <c r="CS36" s="1"/>
  <c r="CM36" i="181"/>
  <c r="CS36" s="1"/>
  <c r="CM36" i="183"/>
  <c r="CS36" s="1"/>
  <c r="K27" i="12"/>
  <c r="K27" i="13" s="1"/>
  <c r="Q27" s="1"/>
  <c r="K27" i="182"/>
  <c r="Q27" s="1"/>
  <c r="K27" i="183"/>
  <c r="Q27" s="1"/>
  <c r="K27" i="181"/>
  <c r="Q27" s="1"/>
  <c r="CU49" i="12"/>
  <c r="DA49" s="1"/>
  <c r="CU49" i="183"/>
  <c r="DA49" s="1"/>
  <c r="CU49" i="181"/>
  <c r="DA49" s="1"/>
  <c r="CU49" i="182"/>
  <c r="DA49" s="1"/>
  <c r="BG28" i="12"/>
  <c r="BM28" s="1"/>
  <c r="BG28" i="183"/>
  <c r="BM28" s="1"/>
  <c r="BG28" i="182"/>
  <c r="BM28" s="1"/>
  <c r="BG28" i="181"/>
  <c r="BM28" s="1"/>
  <c r="AI53" i="183"/>
  <c r="AO53" s="1"/>
  <c r="AI53" i="181"/>
  <c r="AO53" s="1"/>
  <c r="AI53" i="182"/>
  <c r="AO53" s="1"/>
  <c r="DC46" i="12"/>
  <c r="DI46" s="1"/>
  <c r="DC46" i="182"/>
  <c r="DI46" s="1"/>
  <c r="DC46" i="181"/>
  <c r="DI46" s="1"/>
  <c r="DC46" i="183"/>
  <c r="DI46" s="1"/>
  <c r="C44"/>
  <c r="I44" s="1"/>
  <c r="C44" i="181"/>
  <c r="I44" s="1"/>
  <c r="C44" i="182"/>
  <c r="I44" s="1"/>
  <c r="AI52" i="12"/>
  <c r="AI52" i="13" s="1"/>
  <c r="AO52" s="1"/>
  <c r="AI52" i="182"/>
  <c r="AO52" s="1"/>
  <c r="AI52" i="183"/>
  <c r="AO52" s="1"/>
  <c r="AI52" i="181"/>
  <c r="AO52" s="1"/>
  <c r="AA37" i="12"/>
  <c r="AA37" i="13" s="1"/>
  <c r="AG37" s="1"/>
  <c r="AA37" i="183"/>
  <c r="AG37" s="1"/>
  <c r="AA37" i="182"/>
  <c r="AG37" s="1"/>
  <c r="AA37" i="181"/>
  <c r="AG37" s="1"/>
  <c r="CE51" i="12"/>
  <c r="CE51" i="13" s="1"/>
  <c r="CE51" i="182"/>
  <c r="CE51" i="183"/>
  <c r="CE51" i="181"/>
  <c r="CM33" i="13"/>
  <c r="CS33" s="1"/>
  <c r="CM33" i="183"/>
  <c r="CS33" s="1"/>
  <c r="CM33" i="182"/>
  <c r="CS33" s="1"/>
  <c r="CM33" i="181"/>
  <c r="CS33" s="1"/>
  <c r="S51" i="12"/>
  <c r="Y51" s="1"/>
  <c r="S51" i="182"/>
  <c r="Y51" s="1"/>
  <c r="S51" i="183"/>
  <c r="Y51" s="1"/>
  <c r="S51" i="181"/>
  <c r="Y51" s="1"/>
  <c r="CE39" i="12"/>
  <c r="CK39" s="1"/>
  <c r="CE39" i="182"/>
  <c r="CK39" s="1"/>
  <c r="CE39" i="183"/>
  <c r="CK39" s="1"/>
  <c r="CE39" i="181"/>
  <c r="CK39" s="1"/>
  <c r="CM32" i="12"/>
  <c r="CS32" s="1"/>
  <c r="CM32" i="182"/>
  <c r="CS32" s="1"/>
  <c r="CM32" i="181"/>
  <c r="CS32" s="1"/>
  <c r="CM32" i="183"/>
  <c r="CS32" s="1"/>
  <c r="CU40" i="12"/>
  <c r="DA40" s="1"/>
  <c r="CU40" i="183"/>
  <c r="DA40" s="1"/>
  <c r="CU40" i="182"/>
  <c r="DA40" s="1"/>
  <c r="CU40" i="181"/>
  <c r="DA40" s="1"/>
  <c r="DC27" i="13"/>
  <c r="DI27" s="1"/>
  <c r="DC27" i="182"/>
  <c r="DI27" s="1"/>
  <c r="DC27" i="181"/>
  <c r="DI27" s="1"/>
  <c r="DC27" i="183"/>
  <c r="DI27" s="1"/>
  <c r="BO52" i="12"/>
  <c r="BO52" i="13" s="1"/>
  <c r="BU52" s="1"/>
  <c r="BO52" i="182"/>
  <c r="BU52" s="1"/>
  <c r="BO52" i="181"/>
  <c r="BU52" s="1"/>
  <c r="BO52" i="183"/>
  <c r="BU52" s="1"/>
  <c r="BO39" i="12"/>
  <c r="BU39" s="1"/>
  <c r="BO39" i="182"/>
  <c r="BU39" s="1"/>
  <c r="BO39" i="181"/>
  <c r="BU39" s="1"/>
  <c r="BO39" i="183"/>
  <c r="BU39" s="1"/>
  <c r="BO32" i="12"/>
  <c r="BO32" i="13" s="1"/>
  <c r="BU32" s="1"/>
  <c r="BO32" i="183"/>
  <c r="BU32" s="1"/>
  <c r="BO32" i="182"/>
  <c r="BU32" s="1"/>
  <c r="BO32" i="181"/>
  <c r="BU32" s="1"/>
  <c r="AY27" i="12"/>
  <c r="BE27" s="1"/>
  <c r="AY27" i="182"/>
  <c r="BE27" s="1"/>
  <c r="AY27" i="181"/>
  <c r="BE27" s="1"/>
  <c r="AY27" i="183"/>
  <c r="BE27" s="1"/>
  <c r="AQ27" i="12"/>
  <c r="AQ27" i="13" s="1"/>
  <c r="AW27" s="1"/>
  <c r="AQ27" i="182"/>
  <c r="AW27" s="1"/>
  <c r="AQ27" i="183"/>
  <c r="AW27" s="1"/>
  <c r="AQ27" i="181"/>
  <c r="AW27" s="1"/>
  <c r="AA48" i="12"/>
  <c r="AG48" s="1"/>
  <c r="AA48" i="182"/>
  <c r="AG48" s="1"/>
  <c r="AA48" i="183"/>
  <c r="AG48" s="1"/>
  <c r="AA48" i="181"/>
  <c r="AG48" s="1"/>
  <c r="DC40" i="13"/>
  <c r="DI40" s="1"/>
  <c r="DC40" i="182"/>
  <c r="DI40" s="1"/>
  <c r="DC40" i="181"/>
  <c r="DI40" s="1"/>
  <c r="DC40" i="183"/>
  <c r="DI40" s="1"/>
  <c r="CU42" i="13"/>
  <c r="DA42" s="1"/>
  <c r="CU42" i="182"/>
  <c r="DA42" s="1"/>
  <c r="CU42" i="181"/>
  <c r="DA42" s="1"/>
  <c r="CU42" i="183"/>
  <c r="DA42" s="1"/>
  <c r="K34" i="12"/>
  <c r="K34" i="13" s="1"/>
  <c r="Q34" s="1"/>
  <c r="K34" i="182"/>
  <c r="Q34" s="1"/>
  <c r="K34" i="183"/>
  <c r="Q34" s="1"/>
  <c r="K34" i="181"/>
  <c r="Q34" s="1"/>
  <c r="DC36" i="13"/>
  <c r="DI36" s="1"/>
  <c r="DC36" i="183"/>
  <c r="DI36" s="1"/>
  <c r="DC36" i="182"/>
  <c r="DI36" s="1"/>
  <c r="DC36" i="181"/>
  <c r="DI36" s="1"/>
  <c r="K37" i="12"/>
  <c r="K37" i="13" s="1"/>
  <c r="Q37" s="1"/>
  <c r="K37" i="183"/>
  <c r="Q37" s="1"/>
  <c r="K37" i="181"/>
  <c r="Q37" s="1"/>
  <c r="K37" i="182"/>
  <c r="Q37" s="1"/>
  <c r="CU53" i="12"/>
  <c r="DA53" s="1"/>
  <c r="CU53" i="183"/>
  <c r="DA53" s="1"/>
  <c r="CU53" i="181"/>
  <c r="DA53" s="1"/>
  <c r="CU53" i="182"/>
  <c r="DA53" s="1"/>
  <c r="AI37" i="12"/>
  <c r="AI37" i="13" s="1"/>
  <c r="AO37" s="1"/>
  <c r="AI37" i="183"/>
  <c r="AO37" s="1"/>
  <c r="AI37" i="181"/>
  <c r="AO37" s="1"/>
  <c r="AI37" i="182"/>
  <c r="AO37" s="1"/>
  <c r="S52" i="13"/>
  <c r="Y52" s="1"/>
  <c r="S52" i="181"/>
  <c r="Y52" s="1"/>
  <c r="S52" i="183"/>
  <c r="Y52" s="1"/>
  <c r="S52" i="182"/>
  <c r="Y52" s="1"/>
  <c r="AQ29" i="12"/>
  <c r="AQ29" i="13" s="1"/>
  <c r="AW29" s="1"/>
  <c r="AQ29" i="183"/>
  <c r="AW29" s="1"/>
  <c r="AQ29" i="182"/>
  <c r="AW29" s="1"/>
  <c r="AQ29" i="181"/>
  <c r="AW29" s="1"/>
  <c r="AQ39" i="12"/>
  <c r="AQ39" i="13" s="1"/>
  <c r="AW39" s="1"/>
  <c r="AQ39" i="182"/>
  <c r="AW39" s="1"/>
  <c r="AQ39" i="183"/>
  <c r="AW39" s="1"/>
  <c r="AQ39" i="181"/>
  <c r="AW39" s="1"/>
  <c r="AI43" i="12"/>
  <c r="AO43" s="1"/>
  <c r="AI43" i="182"/>
  <c r="AO43" s="1"/>
  <c r="AI43" i="183"/>
  <c r="AO43" s="1"/>
  <c r="AI43" i="181"/>
  <c r="AO43" s="1"/>
  <c r="CE37" i="12"/>
  <c r="CK37" s="1"/>
  <c r="CE37" i="183"/>
  <c r="CK37" s="1"/>
  <c r="CE37" i="181"/>
  <c r="CK37" s="1"/>
  <c r="CE37" i="182"/>
  <c r="CK37" s="1"/>
  <c r="K24"/>
  <c r="Q24" s="1"/>
  <c r="K24" i="183"/>
  <c r="Q24" s="1"/>
  <c r="BO25" i="12"/>
  <c r="BU25" s="1"/>
  <c r="BO25" i="183"/>
  <c r="BU25" s="1"/>
  <c r="BO25" i="181"/>
  <c r="BU25" s="1"/>
  <c r="BO25" i="182"/>
  <c r="BU25" s="1"/>
  <c r="BW42" i="12"/>
  <c r="CC42" s="1"/>
  <c r="BW42" i="183"/>
  <c r="CC42" s="1"/>
  <c r="BW42" i="181"/>
  <c r="CC42" s="1"/>
  <c r="BW42" i="182"/>
  <c r="CC42" s="1"/>
  <c r="AI31" i="12"/>
  <c r="AI31" i="13" s="1"/>
  <c r="AO31" s="1"/>
  <c r="AI31" i="182"/>
  <c r="AO31" s="1"/>
  <c r="AI31" i="181"/>
  <c r="AO31" s="1"/>
  <c r="AI31" i="183"/>
  <c r="AO31" s="1"/>
  <c r="S47" i="13"/>
  <c r="Y47" s="1"/>
  <c r="S47" i="182"/>
  <c r="Y47" s="1"/>
  <c r="S47" i="183"/>
  <c r="Y47" s="1"/>
  <c r="S47" i="181"/>
  <c r="Y47" s="1"/>
  <c r="AY32" i="12"/>
  <c r="BE32" s="1"/>
  <c r="AY32" i="181"/>
  <c r="BE32" s="1"/>
  <c r="AY32" i="183"/>
  <c r="BE32" s="1"/>
  <c r="AY32" i="182"/>
  <c r="BE32" s="1"/>
  <c r="AI38" i="12"/>
  <c r="AI38" i="13" s="1"/>
  <c r="AO38" s="1"/>
  <c r="AI38" i="183"/>
  <c r="AO38" s="1"/>
  <c r="AI38" i="181"/>
  <c r="AO38" s="1"/>
  <c r="AI38" i="182"/>
  <c r="AO38" s="1"/>
  <c r="BO33" i="12"/>
  <c r="BO33" i="13" s="1"/>
  <c r="BU33" s="1"/>
  <c r="BO33" i="183"/>
  <c r="BU33" s="1"/>
  <c r="BO33" i="181"/>
  <c r="BU33" s="1"/>
  <c r="BO33" i="182"/>
  <c r="BU33" s="1"/>
  <c r="BO53" i="12"/>
  <c r="BU53" s="1"/>
  <c r="BO53" i="183"/>
  <c r="BU53" s="1"/>
  <c r="BO53" i="181"/>
  <c r="BU53" s="1"/>
  <c r="BO53" i="182"/>
  <c r="BU53" s="1"/>
  <c r="S35" i="13"/>
  <c r="Y35" s="1"/>
  <c r="S35" i="182"/>
  <c r="Y35" s="1"/>
  <c r="S35" i="183"/>
  <c r="Y35" s="1"/>
  <c r="S35" i="181"/>
  <c r="Y35" s="1"/>
  <c r="CM51" i="13"/>
  <c r="CS51" s="1"/>
  <c r="CM51" i="182"/>
  <c r="CS51" s="1"/>
  <c r="CM51" i="183"/>
  <c r="CS51" s="1"/>
  <c r="CM51" i="181"/>
  <c r="CS51" s="1"/>
  <c r="S24" i="183"/>
  <c r="Y24" s="1"/>
  <c r="S24" i="182"/>
  <c r="Y24" s="1"/>
  <c r="CU52" i="13"/>
  <c r="DA52" s="1"/>
  <c r="CU52" i="182"/>
  <c r="DA52" s="1"/>
  <c r="CU52" i="183"/>
  <c r="DA52" s="1"/>
  <c r="CU52" i="181"/>
  <c r="DA52" s="1"/>
  <c r="BG37" i="12"/>
  <c r="BG37" i="13" s="1"/>
  <c r="BM37" s="1"/>
  <c r="BG37" i="183"/>
  <c r="BM37" s="1"/>
  <c r="BG37" i="182"/>
  <c r="BM37" s="1"/>
  <c r="BG37" i="181"/>
  <c r="BM37" s="1"/>
  <c r="BO34" i="12"/>
  <c r="BO34" i="13" s="1"/>
  <c r="BU34" s="1"/>
  <c r="BO34" i="183"/>
  <c r="BU34" s="1"/>
  <c r="BO34" i="181"/>
  <c r="BU34" s="1"/>
  <c r="BO34" i="182"/>
  <c r="BU34" s="1"/>
  <c r="AY45" i="12"/>
  <c r="BE45" s="1"/>
  <c r="AY45" i="183"/>
  <c r="BE45" s="1"/>
  <c r="AY45" i="182"/>
  <c r="BE45" s="1"/>
  <c r="AY45" i="181"/>
  <c r="BE45" s="1"/>
  <c r="C46" i="182"/>
  <c r="I46" s="1"/>
  <c r="C46" i="183"/>
  <c r="I46" s="1"/>
  <c r="C46" i="181"/>
  <c r="I46" s="1"/>
  <c r="BO31" i="12"/>
  <c r="BU31" s="1"/>
  <c r="BO31" i="182"/>
  <c r="BU31" s="1"/>
  <c r="BO31" i="181"/>
  <c r="BU31" s="1"/>
  <c r="BO31" i="183"/>
  <c r="BU31" s="1"/>
  <c r="AA27" i="12"/>
  <c r="AA27" i="13" s="1"/>
  <c r="AG27" s="1"/>
  <c r="AA27" i="182"/>
  <c r="AG27" s="1"/>
  <c r="AA27" i="183"/>
  <c r="AG27" s="1"/>
  <c r="AA27" i="181"/>
  <c r="AG27" s="1"/>
  <c r="CE48" i="12"/>
  <c r="CE48" i="13" s="1"/>
  <c r="CE48" i="181"/>
  <c r="CE48" i="183"/>
  <c r="CE48" i="182"/>
  <c r="CU50" i="13"/>
  <c r="DA50" s="1"/>
  <c r="CU50" i="183"/>
  <c r="DA50" s="1"/>
  <c r="CU50" i="181"/>
  <c r="DA50" s="1"/>
  <c r="CU50" i="182"/>
  <c r="DA50" s="1"/>
  <c r="CU32" i="12"/>
  <c r="DA32" s="1"/>
  <c r="CU32" i="183"/>
  <c r="DA32" s="1"/>
  <c r="CU32" i="181"/>
  <c r="DA32" s="1"/>
  <c r="CU32" i="182"/>
  <c r="DA32" s="1"/>
  <c r="AA25" i="12"/>
  <c r="AA25" i="13" s="1"/>
  <c r="AG25" s="1"/>
  <c r="AA25" i="183"/>
  <c r="AG25" s="1"/>
  <c r="AA25" i="181"/>
  <c r="AG25" s="1"/>
  <c r="AA25" i="182"/>
  <c r="AG25" s="1"/>
  <c r="AQ31" i="12"/>
  <c r="AQ31" i="13" s="1"/>
  <c r="AW31" s="1"/>
  <c r="AQ31" i="182"/>
  <c r="AW31" s="1"/>
  <c r="AQ31" i="183"/>
  <c r="AW31" s="1"/>
  <c r="AQ31" i="181"/>
  <c r="AW31" s="1"/>
  <c r="AA36" i="12"/>
  <c r="AA36" i="13" s="1"/>
  <c r="AG36" s="1"/>
  <c r="AA36" i="181"/>
  <c r="AG36" s="1"/>
  <c r="AA36" i="182"/>
  <c r="AG36" s="1"/>
  <c r="AA36" i="183"/>
  <c r="AG36" s="1"/>
  <c r="CE36" i="12"/>
  <c r="CK36" s="1"/>
  <c r="CE36" i="181"/>
  <c r="CK36" s="1"/>
  <c r="CE36" i="183"/>
  <c r="CK36" s="1"/>
  <c r="CE36" i="182"/>
  <c r="CK36" s="1"/>
  <c r="AQ51" i="12"/>
  <c r="AQ51" i="13" s="1"/>
  <c r="AW51" s="1"/>
  <c r="AQ51" i="182"/>
  <c r="AW51" s="1"/>
  <c r="AQ51" i="183"/>
  <c r="AW51" s="1"/>
  <c r="AQ51" i="181"/>
  <c r="AW51" s="1"/>
  <c r="CU47" i="12"/>
  <c r="DA47" s="1"/>
  <c r="CU47" i="182"/>
  <c r="DA47" s="1"/>
  <c r="CU47" i="181"/>
  <c r="DA47" s="1"/>
  <c r="CU47" i="183"/>
  <c r="DA47" s="1"/>
  <c r="BO42" i="12"/>
  <c r="BO42" i="13" s="1"/>
  <c r="BU42" s="1"/>
  <c r="BO42" i="182"/>
  <c r="BU42" s="1"/>
  <c r="BO42" i="183"/>
  <c r="BU42" s="1"/>
  <c r="BO42" i="181"/>
  <c r="BU42" s="1"/>
  <c r="C25" i="183"/>
  <c r="I25" s="1"/>
  <c r="C25" i="181"/>
  <c r="I25" s="1"/>
  <c r="C25" i="182"/>
  <c r="I25" s="1"/>
  <c r="AA42" i="12"/>
  <c r="AA42" i="13" s="1"/>
  <c r="AG42" s="1"/>
  <c r="AA42" i="182"/>
  <c r="AG42" s="1"/>
  <c r="AA42" i="183"/>
  <c r="AG42" s="1"/>
  <c r="AA42" i="181"/>
  <c r="AG42" s="1"/>
  <c r="AA46" i="12"/>
  <c r="AA46" i="183"/>
  <c r="AG46" s="1"/>
  <c r="AA46" i="182"/>
  <c r="AG46" s="1"/>
  <c r="AA46" i="181"/>
  <c r="AG46" s="1"/>
  <c r="BO29" i="12"/>
  <c r="BO29" i="13" s="1"/>
  <c r="BU29" s="1"/>
  <c r="BO29" i="183"/>
  <c r="BU29" s="1"/>
  <c r="BO29" i="181"/>
  <c r="BU29" s="1"/>
  <c r="BO29" i="182"/>
  <c r="BU29" s="1"/>
  <c r="K43" i="12"/>
  <c r="Q43" s="1"/>
  <c r="K43" i="182"/>
  <c r="Q43" s="1"/>
  <c r="K43" i="183"/>
  <c r="Q43" s="1"/>
  <c r="K43" i="181"/>
  <c r="Q43" s="1"/>
  <c r="AQ44" i="12"/>
  <c r="AW44" s="1"/>
  <c r="AQ44" i="181"/>
  <c r="AW44" s="1"/>
  <c r="AQ44" i="182"/>
  <c r="AW44" s="1"/>
  <c r="AQ44" i="183"/>
  <c r="AW44" s="1"/>
  <c r="BW52" i="13"/>
  <c r="CC52" s="1"/>
  <c r="BW52" i="183"/>
  <c r="CC52" s="1"/>
  <c r="BW52" i="182"/>
  <c r="CC52" s="1"/>
  <c r="BW52" i="181"/>
  <c r="CC52" s="1"/>
  <c r="CE52" i="12"/>
  <c r="CE52" i="13" s="1"/>
  <c r="CE52" i="181"/>
  <c r="CE52" i="183"/>
  <c r="CE52" i="182"/>
  <c r="AI33" i="12"/>
  <c r="AI33" i="13" s="1"/>
  <c r="AO33" s="1"/>
  <c r="AI33" i="183"/>
  <c r="AO33" s="1"/>
  <c r="AI33" i="181"/>
  <c r="AO33" s="1"/>
  <c r="AI33" i="182"/>
  <c r="AO33" s="1"/>
  <c r="AA47" i="12"/>
  <c r="AG47" s="1"/>
  <c r="AA47" i="182"/>
  <c r="AG47" s="1"/>
  <c r="AA47" i="181"/>
  <c r="AG47" s="1"/>
  <c r="AA47" i="183"/>
  <c r="AG47" s="1"/>
  <c r="BO49" i="12"/>
  <c r="BO49" i="13" s="1"/>
  <c r="BU49" s="1"/>
  <c r="BO49" i="183"/>
  <c r="BU49" s="1"/>
  <c r="BO49" i="181"/>
  <c r="BU49" s="1"/>
  <c r="BO49" i="182"/>
  <c r="BU49" s="1"/>
  <c r="CM26" i="13"/>
  <c r="CS26" s="1"/>
  <c r="CM26" i="182"/>
  <c r="CS26" s="1"/>
  <c r="CM26" i="181"/>
  <c r="CS26" s="1"/>
  <c r="CM26" i="183"/>
  <c r="CS26" s="1"/>
  <c r="S26" i="12"/>
  <c r="Y26" s="1"/>
  <c r="S26" i="181"/>
  <c r="Y26" s="1"/>
  <c r="S26" i="183"/>
  <c r="Y26" s="1"/>
  <c r="S26" i="182"/>
  <c r="Y26" s="1"/>
  <c r="AY39" i="13"/>
  <c r="BE39" s="1"/>
  <c r="AY39" i="182"/>
  <c r="BE39" s="1"/>
  <c r="AY39" i="181"/>
  <c r="BE39" s="1"/>
  <c r="AY39" i="183"/>
  <c r="BE39" s="1"/>
  <c r="AQ24" i="182"/>
  <c r="AW24" s="1"/>
  <c r="AQ24" i="183"/>
  <c r="AW24" s="1"/>
  <c r="DC29" i="12"/>
  <c r="DI29" s="1"/>
  <c r="DC29" i="183"/>
  <c r="DI29" s="1"/>
  <c r="DC29" i="182"/>
  <c r="DI29" s="1"/>
  <c r="DC29" i="181"/>
  <c r="DI29" s="1"/>
  <c r="BW41" i="12"/>
  <c r="CC41" s="1"/>
  <c r="BW41" i="183"/>
  <c r="CC41" s="1"/>
  <c r="BW41" i="182"/>
  <c r="CC41" s="1"/>
  <c r="BW41" i="181"/>
  <c r="CC41" s="1"/>
  <c r="AA30" i="12"/>
  <c r="AG30" s="1"/>
  <c r="AA30" i="181"/>
  <c r="AG30" s="1"/>
  <c r="AA30" i="183"/>
  <c r="AG30" s="1"/>
  <c r="AA30" i="182"/>
  <c r="AG30" s="1"/>
  <c r="BO44" i="12"/>
  <c r="BU44" s="1"/>
  <c r="BO44" i="183"/>
  <c r="BU44" s="1"/>
  <c r="BO44" i="181"/>
  <c r="BU44" s="1"/>
  <c r="BO44" i="182"/>
  <c r="BU44" s="1"/>
  <c r="DC34" i="12"/>
  <c r="DI34" s="1"/>
  <c r="DC34" i="182"/>
  <c r="DI34" s="1"/>
  <c r="DC34" i="183"/>
  <c r="DI34" s="1"/>
  <c r="DC34" i="181"/>
  <c r="DI34" s="1"/>
  <c r="CE26" i="12"/>
  <c r="CK26" s="1"/>
  <c r="CE26" i="181"/>
  <c r="CK26" s="1"/>
  <c r="CE26" i="183"/>
  <c r="CK26" s="1"/>
  <c r="CE26" i="182"/>
  <c r="CK26" s="1"/>
  <c r="DC41" i="12"/>
  <c r="DI41" s="1"/>
  <c r="DC41" i="183"/>
  <c r="DI41" s="1"/>
  <c r="DC41" i="182"/>
  <c r="DI41" s="1"/>
  <c r="DC41" i="181"/>
  <c r="DI41" s="1"/>
  <c r="BW24" i="182"/>
  <c r="CC24" s="1"/>
  <c r="BW24" i="183"/>
  <c r="CC24" s="1"/>
  <c r="DC39" i="12"/>
  <c r="DI39" s="1"/>
  <c r="DC39" i="182"/>
  <c r="DI39" s="1"/>
  <c r="DC39" i="183"/>
  <c r="DI39" s="1"/>
  <c r="DC39" i="181"/>
  <c r="DI39" s="1"/>
  <c r="AY35" i="12"/>
  <c r="BE35" s="1"/>
  <c r="AY35" i="182"/>
  <c r="BE35" s="1"/>
  <c r="AY35" i="183"/>
  <c r="BE35" s="1"/>
  <c r="AY35" i="181"/>
  <c r="BE35" s="1"/>
  <c r="BO35" i="12"/>
  <c r="BO35" i="13" s="1"/>
  <c r="BU35" s="1"/>
  <c r="BO35" i="182"/>
  <c r="BU35" s="1"/>
  <c r="BO35" i="181"/>
  <c r="BU35" s="1"/>
  <c r="BO35" i="183"/>
  <c r="BU35" s="1"/>
  <c r="AQ30" i="12"/>
  <c r="AW30" s="1"/>
  <c r="AQ30" i="182"/>
  <c r="AW30" s="1"/>
  <c r="AQ30" i="183"/>
  <c r="AW30" s="1"/>
  <c r="AQ30" i="181"/>
  <c r="AW30" s="1"/>
  <c r="C39" i="182"/>
  <c r="I39" s="1"/>
  <c r="C39" i="181"/>
  <c r="I39" s="1"/>
  <c r="C39" i="183"/>
  <c r="I39" s="1"/>
  <c r="AY50" i="13"/>
  <c r="BE50" s="1"/>
  <c r="AY50" i="181"/>
  <c r="BE50" s="1"/>
  <c r="AY50" i="182"/>
  <c r="BE50" s="1"/>
  <c r="AY50" i="183"/>
  <c r="BE50" s="1"/>
  <c r="AY24"/>
  <c r="BE24" s="1"/>
  <c r="AY24" i="182"/>
  <c r="BE24" s="1"/>
  <c r="S27" i="12"/>
  <c r="Y27" s="1"/>
  <c r="S27" i="182"/>
  <c r="Y27" s="1"/>
  <c r="S27" i="181"/>
  <c r="Y27" s="1"/>
  <c r="S27" i="183"/>
  <c r="Y27" s="1"/>
  <c r="CE40" i="12"/>
  <c r="CE40" i="13" s="1"/>
  <c r="CK40" s="1"/>
  <c r="CE40" i="183"/>
  <c r="CK40" s="1"/>
  <c r="CE40" i="181"/>
  <c r="CK40" s="1"/>
  <c r="CE40" i="182"/>
  <c r="CK40" s="1"/>
  <c r="BW43" i="13"/>
  <c r="CC43" s="1"/>
  <c r="BW43" i="182"/>
  <c r="CC43" s="1"/>
  <c r="BW43" i="183"/>
  <c r="CC43" s="1"/>
  <c r="BW43" i="181"/>
  <c r="CC43" s="1"/>
  <c r="AI25" i="12"/>
  <c r="AO25" s="1"/>
  <c r="AI25" i="183"/>
  <c r="AO25" s="1"/>
  <c r="AI25" i="181"/>
  <c r="AO25" s="1"/>
  <c r="AI25" i="182"/>
  <c r="AO25" s="1"/>
  <c r="BW28" i="12"/>
  <c r="CC28" s="1"/>
  <c r="BW28" i="181"/>
  <c r="CC28" s="1"/>
  <c r="BW28" i="182"/>
  <c r="CC28" s="1"/>
  <c r="BW28" i="183"/>
  <c r="CC28" s="1"/>
  <c r="AY36" i="13"/>
  <c r="BE36" s="1"/>
  <c r="AY36" i="181"/>
  <c r="BE36" s="1"/>
  <c r="AY36" i="183"/>
  <c r="BE36" s="1"/>
  <c r="AY36" i="182"/>
  <c r="BE36" s="1"/>
  <c r="AI47" i="12"/>
  <c r="AI47" i="13" s="1"/>
  <c r="AO47" s="1"/>
  <c r="AI47" i="182"/>
  <c r="AO47" s="1"/>
  <c r="AI47" i="181"/>
  <c r="AO47" s="1"/>
  <c r="AI47" i="183"/>
  <c r="AO47" s="1"/>
  <c r="CM31" i="13"/>
  <c r="CS31" s="1"/>
  <c r="CM31" i="182"/>
  <c r="CS31" s="1"/>
  <c r="CM31" i="183"/>
  <c r="CS31" s="1"/>
  <c r="CM31" i="181"/>
  <c r="CS31" s="1"/>
  <c r="K35" i="12"/>
  <c r="K35" i="13" s="1"/>
  <c r="Q35" s="1"/>
  <c r="K35" i="182"/>
  <c r="Q35" s="1"/>
  <c r="K35" i="181"/>
  <c r="Q35" s="1"/>
  <c r="K35" i="183"/>
  <c r="Q35" s="1"/>
  <c r="CM44" i="13"/>
  <c r="CS44" s="1"/>
  <c r="CM44" i="183"/>
  <c r="CS44" s="1"/>
  <c r="CM44" i="182"/>
  <c r="CS44" s="1"/>
  <c r="CM44" i="181"/>
  <c r="CS44" s="1"/>
  <c r="CU33" i="13"/>
  <c r="DA33" s="1"/>
  <c r="CU33" i="183"/>
  <c r="DA33" s="1"/>
  <c r="CU33" i="181"/>
  <c r="DA33" s="1"/>
  <c r="CU33" i="182"/>
  <c r="DA33" s="1"/>
  <c r="K47" i="12"/>
  <c r="K47" i="13" s="1"/>
  <c r="Q47" s="1"/>
  <c r="K47" i="182"/>
  <c r="Q47" s="1"/>
  <c r="K47" i="183"/>
  <c r="Q47" s="1"/>
  <c r="K47" i="181"/>
  <c r="Q47" s="1"/>
  <c r="BO40" i="12"/>
  <c r="BU40" s="1"/>
  <c r="BO40" i="183"/>
  <c r="BU40" s="1"/>
  <c r="BO40" i="181"/>
  <c r="BU40" s="1"/>
  <c r="BO40" i="182"/>
  <c r="BU40" s="1"/>
  <c r="BW45" i="12"/>
  <c r="CC45" s="1"/>
  <c r="BW45" i="183"/>
  <c r="CC45" s="1"/>
  <c r="BW45" i="182"/>
  <c r="CC45" s="1"/>
  <c r="BW45" i="181"/>
  <c r="CC45" s="1"/>
  <c r="AA43" i="12"/>
  <c r="AG43" s="1"/>
  <c r="AA43" i="182"/>
  <c r="AG43" s="1"/>
  <c r="AA43" i="181"/>
  <c r="AG43" s="1"/>
  <c r="AA43" i="183"/>
  <c r="AG43" s="1"/>
  <c r="BG53" i="12"/>
  <c r="BG53" i="13" s="1"/>
  <c r="BM53" s="1"/>
  <c r="BG53" i="183"/>
  <c r="BM53" s="1"/>
  <c r="BG53" i="182"/>
  <c r="BM53" s="1"/>
  <c r="BG53" i="181"/>
  <c r="BM53" s="1"/>
  <c r="AI51" i="12"/>
  <c r="AO51" s="1"/>
  <c r="AI51" i="182"/>
  <c r="AO51" s="1"/>
  <c r="AI51" i="181"/>
  <c r="AO51" s="1"/>
  <c r="AI51" i="183"/>
  <c r="AO51" s="1"/>
  <c r="AI32" i="12"/>
  <c r="AO32" s="1"/>
  <c r="AI32" i="183"/>
  <c r="AO32" s="1"/>
  <c r="AI32" i="182"/>
  <c r="AO32" s="1"/>
  <c r="AI32" i="181"/>
  <c r="AO32" s="1"/>
  <c r="K49" i="12"/>
  <c r="K49" i="13" s="1"/>
  <c r="Q49" s="1"/>
  <c r="K49" i="183"/>
  <c r="Q49" s="1"/>
  <c r="K49" i="182"/>
  <c r="Q49" s="1"/>
  <c r="K49" i="181"/>
  <c r="Q49" s="1"/>
  <c r="BG35" i="12"/>
  <c r="BG35" i="13" s="1"/>
  <c r="BM35" s="1"/>
  <c r="BG35" i="182"/>
  <c r="BM35" s="1"/>
  <c r="BG35" i="181"/>
  <c r="BM35" s="1"/>
  <c r="BG35" i="183"/>
  <c r="BM35" s="1"/>
  <c r="DC44" i="12"/>
  <c r="DI44" s="1"/>
  <c r="DC44" i="181"/>
  <c r="DI44" s="1"/>
  <c r="DC44" i="183"/>
  <c r="DI44" s="1"/>
  <c r="DC44" i="182"/>
  <c r="DI44" s="1"/>
  <c r="CU29" i="13"/>
  <c r="DA29" s="1"/>
  <c r="CU29" i="183"/>
  <c r="DA29" s="1"/>
  <c r="CU29" i="181"/>
  <c r="DA29" s="1"/>
  <c r="CU29" i="182"/>
  <c r="DA29" s="1"/>
  <c r="S30" i="12"/>
  <c r="Y30" s="1"/>
  <c r="S30" i="181"/>
  <c r="Y30" s="1"/>
  <c r="S30" i="183"/>
  <c r="Y30" s="1"/>
  <c r="S30" i="182"/>
  <c r="Y30" s="1"/>
  <c r="CM30" i="13"/>
  <c r="CS30" s="1"/>
  <c r="CM30" i="183"/>
  <c r="CS30" s="1"/>
  <c r="CM30" i="181"/>
  <c r="CS30" s="1"/>
  <c r="CM30" i="182"/>
  <c r="CS30" s="1"/>
  <c r="CU45" i="12"/>
  <c r="DA45" s="1"/>
  <c r="CU45" i="183"/>
  <c r="DA45" s="1"/>
  <c r="CU45" i="181"/>
  <c r="DA45" s="1"/>
  <c r="CU45" i="182"/>
  <c r="DA45" s="1"/>
  <c r="CE49" i="12"/>
  <c r="CE49" i="13" s="1"/>
  <c r="CE49" i="183"/>
  <c r="CE49" i="182"/>
  <c r="CE49" i="181"/>
  <c r="CM45" i="13"/>
  <c r="CS45" s="1"/>
  <c r="CM45" i="183"/>
  <c r="CS45" s="1"/>
  <c r="CM45" i="181"/>
  <c r="CS45" s="1"/>
  <c r="CM45" i="182"/>
  <c r="CS45" s="1"/>
  <c r="DC26" i="12"/>
  <c r="DI26" s="1"/>
  <c r="DC26" i="183"/>
  <c r="DI26" s="1"/>
  <c r="DC26" i="182"/>
  <c r="DI26" s="1"/>
  <c r="DC26" i="181"/>
  <c r="DI26" s="1"/>
  <c r="CU26" i="13"/>
  <c r="DA26" s="1"/>
  <c r="CU26" i="182"/>
  <c r="DA26" s="1"/>
  <c r="CU26" i="183"/>
  <c r="DA26" s="1"/>
  <c r="CU26" i="181"/>
  <c r="DA26" s="1"/>
  <c r="AQ41" i="12"/>
  <c r="AQ41" i="13" s="1"/>
  <c r="AW41" s="1"/>
  <c r="AQ41" i="183"/>
  <c r="AW41" s="1"/>
  <c r="AQ41" i="182"/>
  <c r="AW41" s="1"/>
  <c r="AQ41" i="181"/>
  <c r="AW41" s="1"/>
  <c r="BO30" i="12"/>
  <c r="BO30" i="13" s="1"/>
  <c r="BU30" s="1"/>
  <c r="BO30" i="182"/>
  <c r="BU30" s="1"/>
  <c r="BO30" i="181"/>
  <c r="BU30" s="1"/>
  <c r="BO30" i="183"/>
  <c r="BU30" s="1"/>
  <c r="CE46" i="12"/>
  <c r="CE46" i="13" s="1"/>
  <c r="CE46" i="183"/>
  <c r="CE46" i="181"/>
  <c r="CE46" i="182"/>
  <c r="DC53" i="183"/>
  <c r="DI53" s="1"/>
  <c r="DC53" i="182"/>
  <c r="DI53" s="1"/>
  <c r="DC53" i="181"/>
  <c r="DI53" s="1"/>
  <c r="S42" i="13"/>
  <c r="Y42" s="1"/>
  <c r="S42" i="181"/>
  <c r="Y42" s="1"/>
  <c r="S42" i="183"/>
  <c r="Y42" s="1"/>
  <c r="S42" i="182"/>
  <c r="Y42" s="1"/>
  <c r="AA35" i="12"/>
  <c r="AA35" i="13" s="1"/>
  <c r="AG35" s="1"/>
  <c r="AA35" i="182"/>
  <c r="AG35" s="1"/>
  <c r="AA35" i="183"/>
  <c r="AG35" s="1"/>
  <c r="AA35" i="181"/>
  <c r="AG35" s="1"/>
  <c r="BW40" i="13"/>
  <c r="CC40" s="1"/>
  <c r="BW40" i="182"/>
  <c r="CC40" s="1"/>
  <c r="BW40" i="181"/>
  <c r="CC40" s="1"/>
  <c r="BW40" i="183"/>
  <c r="CC40" s="1"/>
  <c r="BO47" i="12"/>
  <c r="BO47" i="13" s="1"/>
  <c r="BU47" s="1"/>
  <c r="BO47" i="182"/>
  <c r="BU47" s="1"/>
  <c r="BO47" i="181"/>
  <c r="BU47" s="1"/>
  <c r="BO47" i="183"/>
  <c r="BU47" s="1"/>
  <c r="AY52" i="12"/>
  <c r="BE52" s="1"/>
  <c r="AY52" i="181"/>
  <c r="BE52" s="1"/>
  <c r="AY52" i="183"/>
  <c r="BE52" s="1"/>
  <c r="AY52" i="182"/>
  <c r="BE52" s="1"/>
  <c r="BW30" i="12"/>
  <c r="CC30" s="1"/>
  <c r="BW30" i="182"/>
  <c r="CC30" s="1"/>
  <c r="BW30" i="183"/>
  <c r="CC30" s="1"/>
  <c r="BW30" i="181"/>
  <c r="CC30" s="1"/>
  <c r="AA40" i="12"/>
  <c r="AG40" s="1"/>
  <c r="AA40" i="183"/>
  <c r="AG40" s="1"/>
  <c r="AA40" i="182"/>
  <c r="AG40" s="1"/>
  <c r="AA40" i="181"/>
  <c r="AG40" s="1"/>
  <c r="S36" i="13"/>
  <c r="Y36" s="1"/>
  <c r="S36" i="181"/>
  <c r="Y36" s="1"/>
  <c r="S36" i="183"/>
  <c r="Y36" s="1"/>
  <c r="S36" i="182"/>
  <c r="Y36" s="1"/>
  <c r="DC42" i="12"/>
  <c r="DI42" s="1"/>
  <c r="DC42" i="183"/>
  <c r="DI42" s="1"/>
  <c r="DC42" i="181"/>
  <c r="DI42" s="1"/>
  <c r="DC42" i="182"/>
  <c r="DI42" s="1"/>
  <c r="BG49" i="12"/>
  <c r="BM49" s="1"/>
  <c r="BG49" i="183"/>
  <c r="BM49" s="1"/>
  <c r="BG49" i="182"/>
  <c r="BM49" s="1"/>
  <c r="BG49" i="181"/>
  <c r="BM49" s="1"/>
  <c r="AQ26" i="12"/>
  <c r="AQ26" i="13" s="1"/>
  <c r="AW26" s="1"/>
  <c r="AQ26" i="183"/>
  <c r="AW26" s="1"/>
  <c r="AQ26" i="181"/>
  <c r="AW26" s="1"/>
  <c r="AQ26" i="182"/>
  <c r="AW26" s="1"/>
  <c r="CM42" i="13"/>
  <c r="CS42" s="1"/>
  <c r="CM42" i="182"/>
  <c r="CS42" s="1"/>
  <c r="CM42" i="183"/>
  <c r="CS42" s="1"/>
  <c r="CM42" i="181"/>
  <c r="CS42" s="1"/>
  <c r="BG34" i="12"/>
  <c r="BM34" s="1"/>
  <c r="BG34" i="183"/>
  <c r="BM34" s="1"/>
  <c r="BG34" i="182"/>
  <c r="BM34" s="1"/>
  <c r="BG34" i="181"/>
  <c r="BM34" s="1"/>
  <c r="K28" i="12"/>
  <c r="K28" i="13" s="1"/>
  <c r="Q28" s="1"/>
  <c r="K28" i="182"/>
  <c r="Q28" s="1"/>
  <c r="K28" i="183"/>
  <c r="Q28" s="1"/>
  <c r="K28" i="181"/>
  <c r="Q28" s="1"/>
  <c r="C52" i="182"/>
  <c r="I52" s="1"/>
  <c r="C52" i="181"/>
  <c r="I52" s="1"/>
  <c r="C52" i="183"/>
  <c r="I52" s="1"/>
  <c r="CM37" i="12"/>
  <c r="CS37" s="1"/>
  <c r="CM37" i="183"/>
  <c r="CS37" s="1"/>
  <c r="CM37" i="182"/>
  <c r="CS37" s="1"/>
  <c r="CM37" i="181"/>
  <c r="CS37" s="1"/>
  <c r="S41" i="13"/>
  <c r="Y41" s="1"/>
  <c r="S41" i="183"/>
  <c r="Y41" s="1"/>
  <c r="S41" i="181"/>
  <c r="Y41" s="1"/>
  <c r="S41" i="182"/>
  <c r="Y41" s="1"/>
  <c r="AY44" i="13"/>
  <c r="BE44" s="1"/>
  <c r="AY44" i="182"/>
  <c r="BE44" s="1"/>
  <c r="AY44" i="181"/>
  <c r="BE44" s="1"/>
  <c r="AY44" i="183"/>
  <c r="BE44" s="1"/>
  <c r="BW47" i="13"/>
  <c r="CC47" s="1"/>
  <c r="BW47" i="182"/>
  <c r="CC47" s="1"/>
  <c r="BW47" i="183"/>
  <c r="CC47" s="1"/>
  <c r="BW47" i="181"/>
  <c r="CC47" s="1"/>
  <c r="BW39" i="13"/>
  <c r="CC39" s="1"/>
  <c r="BW39" i="182"/>
  <c r="CC39" s="1"/>
  <c r="BW39" i="181"/>
  <c r="CC39" s="1"/>
  <c r="BW39" i="183"/>
  <c r="CC39" s="1"/>
  <c r="C24" i="182"/>
  <c r="I24" s="1"/>
  <c r="C24" i="183"/>
  <c r="I24" s="1"/>
  <c r="CE32" i="12"/>
  <c r="CE32" i="13" s="1"/>
  <c r="CK32" s="1"/>
  <c r="CE32" i="181"/>
  <c r="CK32" s="1"/>
  <c r="CE32" i="182"/>
  <c r="CK32" s="1"/>
  <c r="CE32" i="183"/>
  <c r="CK32" s="1"/>
  <c r="DC47" i="12"/>
  <c r="DI47" s="1"/>
  <c r="DC47" i="182"/>
  <c r="DI47" s="1"/>
  <c r="DC47" i="183"/>
  <c r="DI47" s="1"/>
  <c r="DC47" i="181"/>
  <c r="DI47" s="1"/>
  <c r="CE45" i="12"/>
  <c r="CE45" i="13" s="1"/>
  <c r="CE45" i="183"/>
  <c r="CE45" i="182"/>
  <c r="CE45" i="181"/>
  <c r="K38" i="183"/>
  <c r="Q38" s="1"/>
  <c r="K38" i="181"/>
  <c r="Q38" s="1"/>
  <c r="K38" i="182"/>
  <c r="Q38" s="1"/>
  <c r="AY26" i="12"/>
  <c r="BE26" s="1"/>
  <c r="AY26" i="181"/>
  <c r="BE26" s="1"/>
  <c r="AY26" i="183"/>
  <c r="BE26" s="1"/>
  <c r="AY26" i="182"/>
  <c r="BE26" s="1"/>
  <c r="CE43" i="12"/>
  <c r="CK43" s="1"/>
  <c r="CE43" i="182"/>
  <c r="CK43" s="1"/>
  <c r="CE43" i="183"/>
  <c r="CK43" s="1"/>
  <c r="CE43" i="181"/>
  <c r="CK43" s="1"/>
  <c r="BO41" i="12"/>
  <c r="BU41" s="1"/>
  <c r="BO41" i="183"/>
  <c r="BU41" s="1"/>
  <c r="BO41" i="182"/>
  <c r="BU41" s="1"/>
  <c r="BO41" i="181"/>
  <c r="BU41" s="1"/>
  <c r="BG45" i="12"/>
  <c r="BG45" i="13" s="1"/>
  <c r="BM45" s="1"/>
  <c r="BG45" i="183"/>
  <c r="BM45" s="1"/>
  <c r="BG45" i="181"/>
  <c r="BM45" s="1"/>
  <c r="BG45" i="182"/>
  <c r="BM45" s="1"/>
  <c r="CU51" i="12"/>
  <c r="DA51" s="1"/>
  <c r="CU51" i="182"/>
  <c r="DA51" s="1"/>
  <c r="CU51" i="181"/>
  <c r="DA51" s="1"/>
  <c r="CU51" i="183"/>
  <c r="DA51" s="1"/>
  <c r="BG32" i="12"/>
  <c r="BG32" i="13" s="1"/>
  <c r="BM32" s="1"/>
  <c r="BG32" i="182"/>
  <c r="BM32" s="1"/>
  <c r="BG32" i="181"/>
  <c r="BM32" s="1"/>
  <c r="BG32" i="183"/>
  <c r="BM32" s="1"/>
  <c r="AY33" i="12"/>
  <c r="BE33" s="1"/>
  <c r="AY33" i="183"/>
  <c r="BE33" s="1"/>
  <c r="AY33" i="182"/>
  <c r="BE33" s="1"/>
  <c r="AY33" i="181"/>
  <c r="BE33" s="1"/>
  <c r="AY31" i="12"/>
  <c r="BE31" s="1"/>
  <c r="AY31" i="182"/>
  <c r="BE31" s="1"/>
  <c r="AY31" i="183"/>
  <c r="BE31" s="1"/>
  <c r="AY31" i="181"/>
  <c r="BE31" s="1"/>
  <c r="S33" i="12"/>
  <c r="Y33" s="1"/>
  <c r="S33" i="183"/>
  <c r="Y33" s="1"/>
  <c r="S33" i="182"/>
  <c r="Y33" s="1"/>
  <c r="S33" i="181"/>
  <c r="Y33" s="1"/>
  <c r="DC32" i="12"/>
  <c r="DI32" s="1"/>
  <c r="DC32" i="183"/>
  <c r="DI32" s="1"/>
  <c r="DC32" i="182"/>
  <c r="DI32" s="1"/>
  <c r="DC32" i="181"/>
  <c r="DI32" s="1"/>
  <c r="BG50" i="12"/>
  <c r="BG50" i="13" s="1"/>
  <c r="BM50" s="1"/>
  <c r="BG50" i="183"/>
  <c r="BM50" s="1"/>
  <c r="BG50" i="181"/>
  <c r="BM50" s="1"/>
  <c r="BG50" i="182"/>
  <c r="BM50" s="1"/>
  <c r="C30"/>
  <c r="I30" s="1"/>
  <c r="C30" i="183"/>
  <c r="I30" s="1"/>
  <c r="C30" i="181"/>
  <c r="I30" s="1"/>
  <c r="BG31" i="12"/>
  <c r="BG31" i="13" s="1"/>
  <c r="BM31" s="1"/>
  <c r="BG31" i="182"/>
  <c r="BM31" s="1"/>
  <c r="BG31" i="181"/>
  <c r="BM31" s="1"/>
  <c r="BG31" i="183"/>
  <c r="BM31" s="1"/>
  <c r="K41" i="12"/>
  <c r="K41" i="13" s="1"/>
  <c r="Q41" s="1"/>
  <c r="K41" i="183"/>
  <c r="Q41" s="1"/>
  <c r="K41" i="182"/>
  <c r="Q41" s="1"/>
  <c r="K41" i="181"/>
  <c r="Q41" s="1"/>
  <c r="AY48" i="13"/>
  <c r="BE48" s="1"/>
  <c r="AY48" i="181"/>
  <c r="BE48" s="1"/>
  <c r="AY48" i="182"/>
  <c r="BE48" s="1"/>
  <c r="AY48" i="183"/>
  <c r="BE48" s="1"/>
  <c r="AQ32" i="12"/>
  <c r="AW32" s="1"/>
  <c r="AQ32" i="183"/>
  <c r="AW32" s="1"/>
  <c r="AQ32" i="181"/>
  <c r="AW32" s="1"/>
  <c r="AQ32" i="182"/>
  <c r="AW32" s="1"/>
  <c r="BO46" i="12"/>
  <c r="BU46" s="1"/>
  <c r="BO46" i="182"/>
  <c r="BU46" s="1"/>
  <c r="BO46" i="183"/>
  <c r="BU46" s="1"/>
  <c r="BO46" i="181"/>
  <c r="BU46" s="1"/>
  <c r="CU30" i="13"/>
  <c r="DA30" s="1"/>
  <c r="CU30" i="182"/>
  <c r="DA30" s="1"/>
  <c r="CU30" i="181"/>
  <c r="DA30" s="1"/>
  <c r="CU30" i="183"/>
  <c r="DA30" s="1"/>
  <c r="AI29" i="12"/>
  <c r="AO29" s="1"/>
  <c r="AI29" i="183"/>
  <c r="AO29" s="1"/>
  <c r="AI29" i="181"/>
  <c r="AO29" s="1"/>
  <c r="AI29" i="182"/>
  <c r="AO29" s="1"/>
  <c r="BG41" i="12"/>
  <c r="BG41" i="13" s="1"/>
  <c r="BM41" s="1"/>
  <c r="BG41" i="183"/>
  <c r="BM41" s="1"/>
  <c r="BG41" i="181"/>
  <c r="BM41" s="1"/>
  <c r="BG41" i="182"/>
  <c r="BM41" s="1"/>
  <c r="AI48" i="12"/>
  <c r="AI48" i="13" s="1"/>
  <c r="AO48" s="1"/>
  <c r="AI48" i="183"/>
  <c r="AO48" s="1"/>
  <c r="AI48" i="182"/>
  <c r="AO48" s="1"/>
  <c r="AI48" i="181"/>
  <c r="AO48" s="1"/>
  <c r="AQ40" i="12"/>
  <c r="AW40" s="1"/>
  <c r="AQ40" i="182"/>
  <c r="AW40" s="1"/>
  <c r="AQ40" i="181"/>
  <c r="AW40" s="1"/>
  <c r="AQ40" i="183"/>
  <c r="AW40" s="1"/>
  <c r="K48" i="12"/>
  <c r="Q48" s="1"/>
  <c r="K48" i="183"/>
  <c r="Q48" s="1"/>
  <c r="K48" i="181"/>
  <c r="Q48" s="1"/>
  <c r="K48" i="182"/>
  <c r="Q48" s="1"/>
  <c r="AI45" i="12"/>
  <c r="AO45" s="1"/>
  <c r="AI45" i="183"/>
  <c r="AO45" s="1"/>
  <c r="AI45" i="181"/>
  <c r="AO45" s="1"/>
  <c r="AI45" i="182"/>
  <c r="AO45" s="1"/>
  <c r="CU31" i="12"/>
  <c r="DA31" s="1"/>
  <c r="CU31" i="182"/>
  <c r="DA31" s="1"/>
  <c r="CU31" i="181"/>
  <c r="DA31" s="1"/>
  <c r="CU31" i="183"/>
  <c r="DA31" s="1"/>
  <c r="K31" i="12"/>
  <c r="Q31" s="1"/>
  <c r="K31" i="182"/>
  <c r="Q31" s="1"/>
  <c r="K31" i="183"/>
  <c r="Q31" s="1"/>
  <c r="K31" i="181"/>
  <c r="Q31" s="1"/>
  <c r="CE35" i="12"/>
  <c r="CE35" i="13" s="1"/>
  <c r="CK35" s="1"/>
  <c r="CE35" i="182"/>
  <c r="CK35" s="1"/>
  <c r="CE35" i="183"/>
  <c r="CK35" s="1"/>
  <c r="CE35" i="181"/>
  <c r="CK35" s="1"/>
  <c r="AI42" i="12"/>
  <c r="AO42" s="1"/>
  <c r="AI42" i="182"/>
  <c r="AO42" s="1"/>
  <c r="AI42" i="181"/>
  <c r="AO42" s="1"/>
  <c r="AI42" i="183"/>
  <c r="AO42" s="1"/>
  <c r="BG48" i="12"/>
  <c r="BG48" i="13" s="1"/>
  <c r="BM48" s="1"/>
  <c r="BG48" i="182"/>
  <c r="BM48" s="1"/>
  <c r="BG48" i="183"/>
  <c r="BM48" s="1"/>
  <c r="BG48" i="181"/>
  <c r="BM48" s="1"/>
  <c r="C48" i="183"/>
  <c r="I48" s="1"/>
  <c r="C48" i="182"/>
  <c r="I48" s="1"/>
  <c r="C48" i="181"/>
  <c r="I48" s="1"/>
  <c r="AQ50" i="12"/>
  <c r="AQ50" i="13" s="1"/>
  <c r="AW50" s="1"/>
  <c r="AQ50" i="182"/>
  <c r="AW50" s="1"/>
  <c r="AQ50" i="181"/>
  <c r="AW50" s="1"/>
  <c r="AQ50" i="183"/>
  <c r="AW50" s="1"/>
  <c r="C47" i="182"/>
  <c r="I47" s="1"/>
  <c r="C47" i="181"/>
  <c r="I47" s="1"/>
  <c r="C47" i="183"/>
  <c r="I47" s="1"/>
  <c r="CM47" i="13"/>
  <c r="CS47" s="1"/>
  <c r="CM47" i="182"/>
  <c r="CS47" s="1"/>
  <c r="CM47" i="181"/>
  <c r="CS47" s="1"/>
  <c r="CM47" i="183"/>
  <c r="CS47" s="1"/>
  <c r="AY38" i="13"/>
  <c r="BE38" s="1"/>
  <c r="AY38" i="182"/>
  <c r="BE38" s="1"/>
  <c r="AY38" i="181"/>
  <c r="BE38" s="1"/>
  <c r="AY38" i="183"/>
  <c r="BE38" s="1"/>
  <c r="DC49" i="13"/>
  <c r="DI49" s="1"/>
  <c r="DC49" i="183"/>
  <c r="DI49" s="1"/>
  <c r="DC49" i="181"/>
  <c r="DI49" s="1"/>
  <c r="DC49" i="182"/>
  <c r="DI49" s="1"/>
  <c r="BG39" i="12"/>
  <c r="BG39" i="13" s="1"/>
  <c r="BM39" s="1"/>
  <c r="BG39" i="182"/>
  <c r="BM39" s="1"/>
  <c r="BG39" i="183"/>
  <c r="BM39" s="1"/>
  <c r="BG39" i="181"/>
  <c r="BM39" s="1"/>
  <c r="BW34" i="13"/>
  <c r="CC34" s="1"/>
  <c r="BW34" i="182"/>
  <c r="CC34" s="1"/>
  <c r="BW34" i="181"/>
  <c r="CC34" s="1"/>
  <c r="BW34" i="183"/>
  <c r="CC34" s="1"/>
  <c r="AI44" i="12"/>
  <c r="AI44" i="13" s="1"/>
  <c r="AO44" s="1"/>
  <c r="AI44" i="183"/>
  <c r="AO44" s="1"/>
  <c r="AI44" i="182"/>
  <c r="AO44" s="1"/>
  <c r="AI44" i="181"/>
  <c r="AO44" s="1"/>
  <c r="C32" i="183"/>
  <c r="I32" s="1"/>
  <c r="C32" i="182"/>
  <c r="I32" s="1"/>
  <c r="C32" i="181"/>
  <c r="I32" s="1"/>
  <c r="BW26" i="12"/>
  <c r="CC26" s="1"/>
  <c r="BW26" i="183"/>
  <c r="CC26" s="1"/>
  <c r="BW26" i="181"/>
  <c r="CC26" s="1"/>
  <c r="BW26" i="182"/>
  <c r="CC26" s="1"/>
  <c r="AA26" i="12"/>
  <c r="AA26" i="13" s="1"/>
  <c r="AG26" s="1"/>
  <c r="AA26" i="182"/>
  <c r="AG26" s="1"/>
  <c r="AA26" i="181"/>
  <c r="AG26" s="1"/>
  <c r="AA26" i="183"/>
  <c r="AG26" s="1"/>
  <c r="BO50" i="12"/>
  <c r="BO50" i="13" s="1"/>
  <c r="BU50" s="1"/>
  <c r="BO50" i="183"/>
  <c r="BU50" s="1"/>
  <c r="BO50" i="182"/>
  <c r="BU50" s="1"/>
  <c r="BO50" i="181"/>
  <c r="BU50" s="1"/>
  <c r="BO36" i="12"/>
  <c r="BO36" i="13" s="1"/>
  <c r="BU36" s="1"/>
  <c r="BO36" i="182"/>
  <c r="BU36" s="1"/>
  <c r="BO36" i="181"/>
  <c r="BU36" s="1"/>
  <c r="BO36" i="183"/>
  <c r="BU36" s="1"/>
  <c r="AY46" i="13"/>
  <c r="BE46" s="1"/>
  <c r="AY46" i="183"/>
  <c r="BE46" s="1"/>
  <c r="AY46" i="181"/>
  <c r="BE46" s="1"/>
  <c r="AY46" i="182"/>
  <c r="BE46" s="1"/>
  <c r="BW49" i="12"/>
  <c r="CC49" s="1"/>
  <c r="BW49" i="183"/>
  <c r="CC49" s="1"/>
  <c r="BW49" i="182"/>
  <c r="CC49" s="1"/>
  <c r="BW49" i="181"/>
  <c r="CC49" s="1"/>
  <c r="BG46" i="12"/>
  <c r="BG46" i="13" s="1"/>
  <c r="BM46" s="1"/>
  <c r="BG46" i="183"/>
  <c r="BM46" s="1"/>
  <c r="BG46" i="181"/>
  <c r="BM46" s="1"/>
  <c r="BG46" i="182"/>
  <c r="BM46" s="1"/>
  <c r="K30" i="12"/>
  <c r="K30" i="13" s="1"/>
  <c r="Q30" s="1"/>
  <c r="K30" i="182"/>
  <c r="Q30" s="1"/>
  <c r="K30" i="181"/>
  <c r="Q30" s="1"/>
  <c r="K30" i="183"/>
  <c r="Q30" s="1"/>
  <c r="AQ28" i="12"/>
  <c r="AQ28" i="13" s="1"/>
  <c r="AW28" s="1"/>
  <c r="AQ28" i="183"/>
  <c r="AW28" s="1"/>
  <c r="AQ28" i="182"/>
  <c r="AW28" s="1"/>
  <c r="AQ28" i="181"/>
  <c r="AW28" s="1"/>
  <c r="BW51" i="12"/>
  <c r="CC51" s="1"/>
  <c r="BW51" i="182"/>
  <c r="CC51" s="1"/>
  <c r="BW51" i="183"/>
  <c r="CC51" s="1"/>
  <c r="BW51" i="181"/>
  <c r="CC51" s="1"/>
  <c r="BO26" i="12"/>
  <c r="BU26" s="1"/>
  <c r="BO26" i="182"/>
  <c r="BU26" s="1"/>
  <c r="BO26" i="183"/>
  <c r="BU26" s="1"/>
  <c r="BO26" i="181"/>
  <c r="BU26" s="1"/>
  <c r="K39" i="12"/>
  <c r="K39" i="13" s="1"/>
  <c r="Q39" s="1"/>
  <c r="K39" i="182"/>
  <c r="Q39" s="1"/>
  <c r="K39" i="181"/>
  <c r="Q39" s="1"/>
  <c r="K39" i="183"/>
  <c r="Q39" s="1"/>
  <c r="AQ43" i="12"/>
  <c r="AW43" s="1"/>
  <c r="AQ43" i="182"/>
  <c r="AW43" s="1"/>
  <c r="AQ43" i="183"/>
  <c r="AW43" s="1"/>
  <c r="AQ43" i="181"/>
  <c r="AW43" s="1"/>
  <c r="BO28" i="12"/>
  <c r="BO28" i="13" s="1"/>
  <c r="BU28" s="1"/>
  <c r="BO28" i="183"/>
  <c r="BU28" s="1"/>
  <c r="BO28" i="181"/>
  <c r="BU28" s="1"/>
  <c r="BO28" i="182"/>
  <c r="BU28" s="1"/>
  <c r="AQ45" i="12"/>
  <c r="AQ45" i="13" s="1"/>
  <c r="AW45" s="1"/>
  <c r="AQ45" i="183"/>
  <c r="AW45" s="1"/>
  <c r="AQ45" i="182"/>
  <c r="AW45" s="1"/>
  <c r="AQ45" i="181"/>
  <c r="AW45" s="1"/>
  <c r="AA52" i="12"/>
  <c r="AA52" i="13" s="1"/>
  <c r="AG52" s="1"/>
  <c r="AA52" i="183"/>
  <c r="AG52" s="1"/>
  <c r="AA52" i="181"/>
  <c r="AG52" s="1"/>
  <c r="AA52" i="182"/>
  <c r="AG52" s="1"/>
  <c r="AQ37" i="12"/>
  <c r="AW37" s="1"/>
  <c r="AQ37" i="183"/>
  <c r="AW37" s="1"/>
  <c r="AQ37" i="181"/>
  <c r="AW37" s="1"/>
  <c r="AQ37" i="182"/>
  <c r="AW37" s="1"/>
  <c r="AY29" i="13"/>
  <c r="BE29" s="1"/>
  <c r="AY29" i="183"/>
  <c r="BE29" s="1"/>
  <c r="AY29" i="181"/>
  <c r="BE29" s="1"/>
  <c r="AY29" i="182"/>
  <c r="BE29" s="1"/>
  <c r="S39" i="13"/>
  <c r="Y39" s="1"/>
  <c r="S39" i="182"/>
  <c r="Y39" s="1"/>
  <c r="S39" i="183"/>
  <c r="Y39" s="1"/>
  <c r="S39" i="181"/>
  <c r="Y39" s="1"/>
  <c r="BO43" i="12"/>
  <c r="BU43" s="1"/>
  <c r="BO43" i="182"/>
  <c r="BU43" s="1"/>
  <c r="BO43" i="183"/>
  <c r="BU43" s="1"/>
  <c r="BO43" i="181"/>
  <c r="BU43" s="1"/>
  <c r="CE29" i="12"/>
  <c r="CK29" s="1"/>
  <c r="CE29" i="183"/>
  <c r="CK29" s="1"/>
  <c r="CE29" i="182"/>
  <c r="CK29" s="1"/>
  <c r="CE29" i="181"/>
  <c r="CK29" s="1"/>
  <c r="AQ46" i="12"/>
  <c r="AQ46" i="13" s="1"/>
  <c r="AW46" s="1"/>
  <c r="AQ46" i="182"/>
  <c r="AW46" s="1"/>
  <c r="AQ46" i="181"/>
  <c r="AW46" s="1"/>
  <c r="AQ46" i="183"/>
  <c r="AW46" s="1"/>
  <c r="AY43" i="12"/>
  <c r="BE43" s="1"/>
  <c r="AY43" i="182"/>
  <c r="BE43" s="1"/>
  <c r="AY43" i="183"/>
  <c r="BE43" s="1"/>
  <c r="AY43" i="181"/>
  <c r="BE43" s="1"/>
  <c r="AQ49" i="12"/>
  <c r="AQ49" i="13" s="1"/>
  <c r="AW49" s="1"/>
  <c r="AQ49" i="183"/>
  <c r="AW49" s="1"/>
  <c r="AQ49" i="181"/>
  <c r="AW49" s="1"/>
  <c r="AQ49" i="182"/>
  <c r="AW49" s="1"/>
  <c r="CM51" i="12"/>
  <c r="CS51" s="1"/>
  <c r="CT32" i="183"/>
  <c r="CZ32" s="1"/>
  <c r="N12" i="235" s="1"/>
  <c r="CT32" i="182"/>
  <c r="CZ32" s="1"/>
  <c r="N12" i="234" s="1"/>
  <c r="CT32" i="181"/>
  <c r="CZ32" s="1"/>
  <c r="N12" i="233" s="1"/>
  <c r="AP45" i="12"/>
  <c r="AP45" i="181"/>
  <c r="AV45" s="1"/>
  <c r="G25" i="233" s="1"/>
  <c r="AP45" i="183"/>
  <c r="AV45" s="1"/>
  <c r="G25" i="235" s="1"/>
  <c r="AP45" i="182"/>
  <c r="AV45" s="1"/>
  <c r="G25" i="234" s="1"/>
  <c r="BN47" i="12"/>
  <c r="BN47" i="183"/>
  <c r="BT47" s="1"/>
  <c r="J27" i="235" s="1"/>
  <c r="BN47" i="182"/>
  <c r="BT47" s="1"/>
  <c r="J27" i="234" s="1"/>
  <c r="BN47" i="181"/>
  <c r="BT47" s="1"/>
  <c r="J27" i="233" s="1"/>
  <c r="Z48" i="12"/>
  <c r="Z48" i="181"/>
  <c r="AF48" s="1"/>
  <c r="E28" i="233" s="1"/>
  <c r="Z48" i="183"/>
  <c r="AF48" s="1"/>
  <c r="E28" i="235" s="1"/>
  <c r="Z48" i="182"/>
  <c r="AF48" s="1"/>
  <c r="E28" i="234" s="1"/>
  <c r="CD41" i="12"/>
  <c r="CD41" i="183"/>
  <c r="CJ41" s="1"/>
  <c r="L21" i="235" s="1"/>
  <c r="CD41" i="181"/>
  <c r="CJ41" s="1"/>
  <c r="L21" i="233" s="1"/>
  <c r="CD41" i="182"/>
  <c r="CJ41" s="1"/>
  <c r="L21" i="234" s="1"/>
  <c r="Z26" i="12"/>
  <c r="Z26" i="181"/>
  <c r="AF26" s="1"/>
  <c r="E6" i="233" s="1"/>
  <c r="Z26" i="182"/>
  <c r="AF26" s="1"/>
  <c r="E6" i="234" s="1"/>
  <c r="Z26" i="183"/>
  <c r="AF26" s="1"/>
  <c r="E6" i="235" s="1"/>
  <c r="CL33" i="182"/>
  <c r="CR33" s="1"/>
  <c r="M13" i="234" s="1"/>
  <c r="CL33" i="181"/>
  <c r="CR33" s="1"/>
  <c r="M13" i="233" s="1"/>
  <c r="CL33" i="183"/>
  <c r="CR33" s="1"/>
  <c r="M13" i="235" s="1"/>
  <c r="DB33" i="182"/>
  <c r="DH33" s="1"/>
  <c r="O13" i="234" s="1"/>
  <c r="DB33" i="181"/>
  <c r="DH33" s="1"/>
  <c r="O13" i="233" s="1"/>
  <c r="DB33" i="183"/>
  <c r="DH33" s="1"/>
  <c r="O13" i="235" s="1"/>
  <c r="CL52" i="183"/>
  <c r="CR52" s="1"/>
  <c r="M32" i="235" s="1"/>
  <c r="CL52" i="182"/>
  <c r="CR52" s="1"/>
  <c r="M32" i="234" s="1"/>
  <c r="CL52" i="181"/>
  <c r="CR52" s="1"/>
  <c r="M32" i="233" s="1"/>
  <c r="J41" i="12"/>
  <c r="J41" i="181"/>
  <c r="P41" s="1"/>
  <c r="C21" i="233" s="1"/>
  <c r="J41" i="183"/>
  <c r="P41" s="1"/>
  <c r="C21" i="235" s="1"/>
  <c r="J41" i="182"/>
  <c r="P41" s="1"/>
  <c r="C21" i="234" s="1"/>
  <c r="Z27" i="12"/>
  <c r="Z27" i="181"/>
  <c r="AF27" s="1"/>
  <c r="E7" i="233" s="1"/>
  <c r="Z27" i="183"/>
  <c r="AF27" s="1"/>
  <c r="E7" i="235" s="1"/>
  <c r="Z27" i="182"/>
  <c r="AF27" s="1"/>
  <c r="E7" i="234" s="1"/>
  <c r="Z40" i="12"/>
  <c r="Z40" i="181"/>
  <c r="AF40" s="1"/>
  <c r="E20" i="233" s="1"/>
  <c r="Z40" i="183"/>
  <c r="AF40" s="1"/>
  <c r="E20" i="235" s="1"/>
  <c r="Z40" i="182"/>
  <c r="AF40" s="1"/>
  <c r="E20" i="234" s="1"/>
  <c r="CT40" i="183"/>
  <c r="CZ40" s="1"/>
  <c r="N20" i="235" s="1"/>
  <c r="CT40" i="182"/>
  <c r="CZ40" s="1"/>
  <c r="N20" i="234" s="1"/>
  <c r="CT40" i="181"/>
  <c r="CZ40" s="1"/>
  <c r="N20" i="233" s="1"/>
  <c r="BV51" i="183"/>
  <c r="CB51" s="1"/>
  <c r="K31" i="235" s="1"/>
  <c r="BV51" i="181"/>
  <c r="CB51" s="1"/>
  <c r="K31" i="233" s="1"/>
  <c r="BV51" i="182"/>
  <c r="CB51" s="1"/>
  <c r="K31" i="234" s="1"/>
  <c r="J36" i="12"/>
  <c r="J36" i="181"/>
  <c r="P36" s="1"/>
  <c r="C16" i="233" s="1"/>
  <c r="J36" i="183"/>
  <c r="P36" s="1"/>
  <c r="C16" i="235" s="1"/>
  <c r="J36" i="182"/>
  <c r="P36" s="1"/>
  <c r="C16" i="234" s="1"/>
  <c r="BV32" i="183"/>
  <c r="CB32" s="1"/>
  <c r="K12" i="235" s="1"/>
  <c r="BV32" i="182"/>
  <c r="CB32" s="1"/>
  <c r="K12" i="234" s="1"/>
  <c r="BV32" i="181"/>
  <c r="CB32" s="1"/>
  <c r="K12" i="233" s="1"/>
  <c r="J25" i="12"/>
  <c r="J25" i="183"/>
  <c r="P25" s="1"/>
  <c r="C5" i="235" s="1"/>
  <c r="J25" i="182"/>
  <c r="P25" s="1"/>
  <c r="C5" i="234" s="1"/>
  <c r="J25" i="181"/>
  <c r="P25" s="1"/>
  <c r="C5" i="233" s="1"/>
  <c r="R29" i="183"/>
  <c r="X29" s="1"/>
  <c r="D9" i="235" s="1"/>
  <c r="R29" i="182"/>
  <c r="X29" s="1"/>
  <c r="D9" i="234" s="1"/>
  <c r="R29" i="181"/>
  <c r="X29" s="1"/>
  <c r="D9" i="233" s="1"/>
  <c r="DB35" i="183"/>
  <c r="DH35" s="1"/>
  <c r="O15" i="235" s="1"/>
  <c r="DB35" i="181"/>
  <c r="DH35" s="1"/>
  <c r="O15" i="233" s="1"/>
  <c r="DB35" i="182"/>
  <c r="DH35" s="1"/>
  <c r="O15" i="234" s="1"/>
  <c r="CT48" i="183"/>
  <c r="CZ48" s="1"/>
  <c r="N28" i="235" s="1"/>
  <c r="CT48" i="182"/>
  <c r="CZ48" s="1"/>
  <c r="N28" i="234" s="1"/>
  <c r="CT48" i="181"/>
  <c r="CZ48" s="1"/>
  <c r="N28" i="233" s="1"/>
  <c r="BV29" i="181"/>
  <c r="CB29" s="1"/>
  <c r="K9" i="233" s="1"/>
  <c r="BV29" i="183"/>
  <c r="CB29" s="1"/>
  <c r="K9" i="235" s="1"/>
  <c r="BV29" i="182"/>
  <c r="CB29" s="1"/>
  <c r="K9" i="234" s="1"/>
  <c r="J32" i="12"/>
  <c r="J32" i="181"/>
  <c r="P32" s="1"/>
  <c r="C12" i="233" s="1"/>
  <c r="J32" i="183"/>
  <c r="P32" s="1"/>
  <c r="C12" i="235" s="1"/>
  <c r="J32" i="182"/>
  <c r="P32" s="1"/>
  <c r="C12" i="234" s="1"/>
  <c r="CL26" i="183"/>
  <c r="CR26" s="1"/>
  <c r="M6" i="235" s="1"/>
  <c r="CL26" i="182"/>
  <c r="CR26" s="1"/>
  <c r="M6" i="234" s="1"/>
  <c r="CL26" i="181"/>
  <c r="CR26" s="1"/>
  <c r="M6" i="233" s="1"/>
  <c r="BV44" i="183"/>
  <c r="CB44" s="1"/>
  <c r="K24" i="235" s="1"/>
  <c r="BV44" i="182"/>
  <c r="CB44" s="1"/>
  <c r="K24" i="234" s="1"/>
  <c r="BV44" i="181"/>
  <c r="CB44" s="1"/>
  <c r="K24" i="233" s="1"/>
  <c r="CL42" i="183"/>
  <c r="CR42" s="1"/>
  <c r="M22" i="235" s="1"/>
  <c r="CL42" i="182"/>
  <c r="CR42" s="1"/>
  <c r="M22" i="234" s="1"/>
  <c r="CL42" i="181"/>
  <c r="CR42" s="1"/>
  <c r="M22" i="233" s="1"/>
  <c r="C4" i="186"/>
  <c r="H4" s="1"/>
  <c r="B53" i="183"/>
  <c r="H53" s="1"/>
  <c r="B53" i="182"/>
  <c r="H53" s="1"/>
  <c r="B53" i="181"/>
  <c r="H53" s="1"/>
  <c r="CL30" i="183"/>
  <c r="CR30" s="1"/>
  <c r="M10" i="235" s="1"/>
  <c r="CL30" i="182"/>
  <c r="CR30" s="1"/>
  <c r="M10" i="234" s="1"/>
  <c r="CL30" i="181"/>
  <c r="CR30" s="1"/>
  <c r="M10" i="233" s="1"/>
  <c r="AP32" i="12"/>
  <c r="AP32" i="183"/>
  <c r="AV32" s="1"/>
  <c r="G12" i="235" s="1"/>
  <c r="AP32" i="181"/>
  <c r="AV32" s="1"/>
  <c r="G12" i="233" s="1"/>
  <c r="AP32" i="182"/>
  <c r="AV32" s="1"/>
  <c r="G12" i="234" s="1"/>
  <c r="BN25" i="12"/>
  <c r="BN25" i="181"/>
  <c r="BT25" s="1"/>
  <c r="J5" i="233" s="1"/>
  <c r="BN25" i="183"/>
  <c r="BT25" s="1"/>
  <c r="J5" i="235" s="1"/>
  <c r="BN25" i="182"/>
  <c r="BT25" s="1"/>
  <c r="J5" i="234" s="1"/>
  <c r="AP48" i="12"/>
  <c r="AP48" i="183"/>
  <c r="AV48" s="1"/>
  <c r="G28" i="235" s="1"/>
  <c r="AP48" i="181"/>
  <c r="AV48" s="1"/>
  <c r="G28" i="233" s="1"/>
  <c r="AP48" i="182"/>
  <c r="AV48" s="1"/>
  <c r="G28" i="234" s="1"/>
  <c r="AP29" i="12"/>
  <c r="AP29" i="181"/>
  <c r="AV29" s="1"/>
  <c r="G9" i="233" s="1"/>
  <c r="AP29" i="183"/>
  <c r="AV29" s="1"/>
  <c r="G9" i="235" s="1"/>
  <c r="AP29" i="182"/>
  <c r="AV29" s="1"/>
  <c r="G9" i="234" s="1"/>
  <c r="CL45" i="181"/>
  <c r="CR45" s="1"/>
  <c r="M25" i="233" s="1"/>
  <c r="CL45" i="183"/>
  <c r="CR45" s="1"/>
  <c r="M25" i="235" s="1"/>
  <c r="CL45" i="182"/>
  <c r="CR45" s="1"/>
  <c r="M25" i="234" s="1"/>
  <c r="J28" i="12"/>
  <c r="J28" i="181"/>
  <c r="P28" s="1"/>
  <c r="C8" i="233" s="1"/>
  <c r="J28" i="182"/>
  <c r="P28" s="1"/>
  <c r="C8" i="234" s="1"/>
  <c r="J28" i="183"/>
  <c r="P28" s="1"/>
  <c r="C8" i="235" s="1"/>
  <c r="AH44" i="12"/>
  <c r="AH44" i="183"/>
  <c r="AN44" s="1"/>
  <c r="F24" i="235" s="1"/>
  <c r="AH44" i="182"/>
  <c r="AN44" s="1"/>
  <c r="F24" i="234" s="1"/>
  <c r="AH44" i="181"/>
  <c r="AN44" s="1"/>
  <c r="F24" i="233" s="1"/>
  <c r="BF27" i="12"/>
  <c r="BF27" i="183"/>
  <c r="BL27" s="1"/>
  <c r="I7" i="235" s="1"/>
  <c r="BF27" i="181"/>
  <c r="BL27" s="1"/>
  <c r="I7" i="233" s="1"/>
  <c r="BF27" i="182"/>
  <c r="BL27" s="1"/>
  <c r="I7" i="234" s="1"/>
  <c r="BF34" i="12"/>
  <c r="BF34" i="183"/>
  <c r="BL34" s="1"/>
  <c r="I14" i="235" s="1"/>
  <c r="BF34" i="182"/>
  <c r="BL34" s="1"/>
  <c r="I14" i="234" s="1"/>
  <c r="BF34" i="181"/>
  <c r="BL34" s="1"/>
  <c r="I14" i="233" s="1"/>
  <c r="DB24" i="183"/>
  <c r="DH24" s="1"/>
  <c r="DB24" i="182"/>
  <c r="DH24" s="1"/>
  <c r="DB24" i="181"/>
  <c r="DH24" s="1"/>
  <c r="BF48" i="12"/>
  <c r="BF48" i="183"/>
  <c r="BL48" s="1"/>
  <c r="I28" i="235" s="1"/>
  <c r="BF48" i="182"/>
  <c r="BL48" s="1"/>
  <c r="I28" i="234" s="1"/>
  <c r="BF48" i="181"/>
  <c r="BL48" s="1"/>
  <c r="I28" i="233" s="1"/>
  <c r="CL37" i="181"/>
  <c r="CR37" s="1"/>
  <c r="M17" i="233" s="1"/>
  <c r="CL37" i="183"/>
  <c r="CR37" s="1"/>
  <c r="M17" i="235" s="1"/>
  <c r="CL37" i="182"/>
  <c r="CR37" s="1"/>
  <c r="M17" i="234" s="1"/>
  <c r="AH25" i="12"/>
  <c r="AH25" i="181"/>
  <c r="AN25" s="1"/>
  <c r="F5" i="233" s="1"/>
  <c r="AH25" i="183"/>
  <c r="AN25" s="1"/>
  <c r="F5" i="235" s="1"/>
  <c r="AH25" i="182"/>
  <c r="AN25" s="1"/>
  <c r="F5" i="234" s="1"/>
  <c r="AP46" i="12"/>
  <c r="AP46" i="183"/>
  <c r="AV46" s="1"/>
  <c r="G26" i="235" s="1"/>
  <c r="AP46" i="181"/>
  <c r="AV46" s="1"/>
  <c r="G26" i="233" s="1"/>
  <c r="AP46" i="182"/>
  <c r="AV46" s="1"/>
  <c r="G26" i="234" s="1"/>
  <c r="DB44" i="12"/>
  <c r="DB44" i="183"/>
  <c r="DH44" s="1"/>
  <c r="O24" i="235" s="1"/>
  <c r="DB44" i="182"/>
  <c r="DH44" s="1"/>
  <c r="O24" i="234" s="1"/>
  <c r="DB44" i="181"/>
  <c r="DH44" s="1"/>
  <c r="O24" i="233" s="1"/>
  <c r="AP30" i="12"/>
  <c r="AP30" i="183"/>
  <c r="AV30" s="1"/>
  <c r="G10" i="235" s="1"/>
  <c r="AP30" i="181"/>
  <c r="AV30" s="1"/>
  <c r="G10" i="233" s="1"/>
  <c r="AP30" i="182"/>
  <c r="AV30" s="1"/>
  <c r="G10" i="234" s="1"/>
  <c r="R36" i="13"/>
  <c r="X36" s="1"/>
  <c r="G16" i="125" s="1"/>
  <c r="R36" i="183"/>
  <c r="X36" s="1"/>
  <c r="D16" i="235" s="1"/>
  <c r="R36" i="181"/>
  <c r="X36" s="1"/>
  <c r="D16" i="233" s="1"/>
  <c r="R36" i="182"/>
  <c r="X36" s="1"/>
  <c r="D16" i="234" s="1"/>
  <c r="R32" i="13"/>
  <c r="X32" s="1"/>
  <c r="G12" i="125" s="1"/>
  <c r="R32" i="183"/>
  <c r="X32" s="1"/>
  <c r="D12" i="235" s="1"/>
  <c r="R32" i="182"/>
  <c r="X32" s="1"/>
  <c r="D12" i="234" s="1"/>
  <c r="R32" i="181"/>
  <c r="X32" s="1"/>
  <c r="D12" i="233" s="1"/>
  <c r="BV39" i="13"/>
  <c r="CB39" s="1"/>
  <c r="U19" i="125" s="1"/>
  <c r="BV39" i="181"/>
  <c r="CB39" s="1"/>
  <c r="K19" i="233" s="1"/>
  <c r="BV39" i="183"/>
  <c r="CB39" s="1"/>
  <c r="K19" i="235" s="1"/>
  <c r="BV39" i="182"/>
  <c r="CB39" s="1"/>
  <c r="K19" i="234" s="1"/>
  <c r="CD51" i="12"/>
  <c r="CD51" i="183"/>
  <c r="CD51" i="182"/>
  <c r="CD51" i="181"/>
  <c r="AH28" i="12"/>
  <c r="AH28" i="183"/>
  <c r="AN28" s="1"/>
  <c r="F8" i="235" s="1"/>
  <c r="AH28" i="182"/>
  <c r="AN28" s="1"/>
  <c r="F8" i="234" s="1"/>
  <c r="AH28" i="181"/>
  <c r="AN28" s="1"/>
  <c r="F8" i="233" s="1"/>
  <c r="DB52" i="183"/>
  <c r="DH52" s="1"/>
  <c r="O32" i="235" s="1"/>
  <c r="DB52" i="182"/>
  <c r="DH52" s="1"/>
  <c r="O32" i="234" s="1"/>
  <c r="DB52" i="181"/>
  <c r="DH52" s="1"/>
  <c r="O32" i="233" s="1"/>
  <c r="R28" i="183"/>
  <c r="X28" s="1"/>
  <c r="D8" i="235" s="1"/>
  <c r="R28" i="181"/>
  <c r="X28" s="1"/>
  <c r="D8" i="233" s="1"/>
  <c r="R28" i="182"/>
  <c r="X28" s="1"/>
  <c r="D8" i="234" s="1"/>
  <c r="Z51" i="12"/>
  <c r="Z51" i="181"/>
  <c r="AF51" s="1"/>
  <c r="E31" i="233" s="1"/>
  <c r="Z51" i="183"/>
  <c r="AF51" s="1"/>
  <c r="E31" i="235" s="1"/>
  <c r="Z51" i="182"/>
  <c r="AF51" s="1"/>
  <c r="E31" i="234" s="1"/>
  <c r="B39" i="183"/>
  <c r="H39" s="1"/>
  <c r="B19" i="235" s="1"/>
  <c r="B39" i="182"/>
  <c r="H39" s="1"/>
  <c r="B19" i="234" s="1"/>
  <c r="B39" i="181"/>
  <c r="H39" s="1"/>
  <c r="B19" i="233" s="1"/>
  <c r="R44" i="183"/>
  <c r="X44" s="1"/>
  <c r="D24" i="235" s="1"/>
  <c r="R44" i="181"/>
  <c r="X44" s="1"/>
  <c r="D24" i="233" s="1"/>
  <c r="R44" i="182"/>
  <c r="X44" s="1"/>
  <c r="D24" i="234" s="1"/>
  <c r="R27" i="183"/>
  <c r="X27" s="1"/>
  <c r="D7" i="235" s="1"/>
  <c r="R27" i="182"/>
  <c r="X27" s="1"/>
  <c r="D7" i="234" s="1"/>
  <c r="R27" i="181"/>
  <c r="X27" s="1"/>
  <c r="D7" i="233" s="1"/>
  <c r="BF37" i="12"/>
  <c r="BF37" i="181"/>
  <c r="BL37" s="1"/>
  <c r="I17" i="233" s="1"/>
  <c r="BF37" i="183"/>
  <c r="BL37" s="1"/>
  <c r="I17" i="235" s="1"/>
  <c r="BF37" i="182"/>
  <c r="BL37" s="1"/>
  <c r="I17" i="234" s="1"/>
  <c r="AX35" i="183"/>
  <c r="BD35" s="1"/>
  <c r="H15" i="235" s="1"/>
  <c r="AX35" i="182"/>
  <c r="BD35" s="1"/>
  <c r="H15" i="234" s="1"/>
  <c r="AX35" i="181"/>
  <c r="BD35" s="1"/>
  <c r="H15" i="233" s="1"/>
  <c r="DB50" i="183"/>
  <c r="DH50" s="1"/>
  <c r="O30" i="235" s="1"/>
  <c r="DB50" i="182"/>
  <c r="DH50" s="1"/>
  <c r="O30" i="234" s="1"/>
  <c r="DB50" i="181"/>
  <c r="DH50" s="1"/>
  <c r="O30" i="233" s="1"/>
  <c r="Z41" i="12"/>
  <c r="Z41" i="181"/>
  <c r="AF41" s="1"/>
  <c r="E21" i="233" s="1"/>
  <c r="Z41" i="183"/>
  <c r="AF41" s="1"/>
  <c r="E21" i="235" s="1"/>
  <c r="Z41" i="182"/>
  <c r="AF41" s="1"/>
  <c r="E21" i="234" s="1"/>
  <c r="Z35" i="12"/>
  <c r="Z35" i="181"/>
  <c r="AF35" s="1"/>
  <c r="E15" i="233" s="1"/>
  <c r="Z35" i="183"/>
  <c r="AF35" s="1"/>
  <c r="E15" i="235" s="1"/>
  <c r="Z35" i="182"/>
  <c r="AF35" s="1"/>
  <c r="E15" i="234" s="1"/>
  <c r="AX42" i="183"/>
  <c r="BD42" s="1"/>
  <c r="H22" i="235" s="1"/>
  <c r="AX42" i="182"/>
  <c r="BD42" s="1"/>
  <c r="H22" i="234" s="1"/>
  <c r="AX42" i="181"/>
  <c r="BD42" s="1"/>
  <c r="H22" i="233" s="1"/>
  <c r="CL39" i="181"/>
  <c r="CR39" s="1"/>
  <c r="M19" i="233" s="1"/>
  <c r="CL39" i="183"/>
  <c r="CR39" s="1"/>
  <c r="M19" i="235" s="1"/>
  <c r="CL39" i="182"/>
  <c r="CR39" s="1"/>
  <c r="M19" i="234" s="1"/>
  <c r="CD45" i="12"/>
  <c r="CD45" i="182"/>
  <c r="CD45" i="183"/>
  <c r="CD45" i="181"/>
  <c r="B45" i="183"/>
  <c r="H45" s="1"/>
  <c r="B25" i="235" s="1"/>
  <c r="B45" i="182"/>
  <c r="H45" s="1"/>
  <c r="B25" i="234" s="1"/>
  <c r="B45" i="181"/>
  <c r="H45" s="1"/>
  <c r="B25" i="233" s="1"/>
  <c r="B37" i="183"/>
  <c r="H37" s="1"/>
  <c r="B17" i="235" s="1"/>
  <c r="B37" i="182"/>
  <c r="H37" s="1"/>
  <c r="B17" i="234" s="1"/>
  <c r="B37" i="181"/>
  <c r="H37" s="1"/>
  <c r="B17" i="233" s="1"/>
  <c r="AX46" i="183"/>
  <c r="BD46" s="1"/>
  <c r="H26" i="235" s="1"/>
  <c r="AX46" i="182"/>
  <c r="BD46" s="1"/>
  <c r="H26" i="234" s="1"/>
  <c r="AX46" i="181"/>
  <c r="BD46" s="1"/>
  <c r="H26" i="233" s="1"/>
  <c r="BF42" i="12"/>
  <c r="BF42" i="183"/>
  <c r="BL42" s="1"/>
  <c r="I22" i="235" s="1"/>
  <c r="BF42" i="182"/>
  <c r="BL42" s="1"/>
  <c r="I22" i="234" s="1"/>
  <c r="BF42" i="181"/>
  <c r="BL42" s="1"/>
  <c r="I22" i="233" s="1"/>
  <c r="BN30" i="12"/>
  <c r="BN30" i="183"/>
  <c r="BT30" s="1"/>
  <c r="J10" i="235" s="1"/>
  <c r="BN30" i="182"/>
  <c r="BT30" s="1"/>
  <c r="J10" i="234" s="1"/>
  <c r="BN30" i="181"/>
  <c r="BT30" s="1"/>
  <c r="J10" i="233" s="1"/>
  <c r="B47" i="183"/>
  <c r="H47" s="1"/>
  <c r="B27" i="235" s="1"/>
  <c r="B47" i="182"/>
  <c r="H47" s="1"/>
  <c r="B27" i="234" s="1"/>
  <c r="B47" i="181"/>
  <c r="H47" s="1"/>
  <c r="B27" i="233" s="1"/>
  <c r="BN27" i="12"/>
  <c r="BN27" i="183"/>
  <c r="BT27" s="1"/>
  <c r="J7" i="235" s="1"/>
  <c r="BN27" i="181"/>
  <c r="BT27" s="1"/>
  <c r="J7" i="233" s="1"/>
  <c r="BN27" i="182"/>
  <c r="BT27" s="1"/>
  <c r="J7" i="234" s="1"/>
  <c r="AH37" i="12"/>
  <c r="AH37" i="183"/>
  <c r="AN37" s="1"/>
  <c r="F17" i="235" s="1"/>
  <c r="AH37" i="182"/>
  <c r="AN37" s="1"/>
  <c r="F17" i="234" s="1"/>
  <c r="AH37" i="181"/>
  <c r="AN37" s="1"/>
  <c r="F17" i="233" s="1"/>
  <c r="BV35" i="183"/>
  <c r="CB35" s="1"/>
  <c r="K15" i="235" s="1"/>
  <c r="BV35" i="181"/>
  <c r="CB35" s="1"/>
  <c r="K15" i="233" s="1"/>
  <c r="BV35" i="182"/>
  <c r="CB35" s="1"/>
  <c r="K15" i="234" s="1"/>
  <c r="AP25" i="12"/>
  <c r="AP25" i="182"/>
  <c r="AV25" s="1"/>
  <c r="G5" i="234" s="1"/>
  <c r="AP25" i="181"/>
  <c r="AV25" s="1"/>
  <c r="G5" i="233" s="1"/>
  <c r="AP25" i="183"/>
  <c r="AV25" s="1"/>
  <c r="G5" i="235" s="1"/>
  <c r="B35" i="183"/>
  <c r="H35" s="1"/>
  <c r="B15" i="235" s="1"/>
  <c r="B35" i="182"/>
  <c r="H35" s="1"/>
  <c r="B15" i="234" s="1"/>
  <c r="B35" i="181"/>
  <c r="H35" s="1"/>
  <c r="B15" i="233" s="1"/>
  <c r="CT43" i="183"/>
  <c r="CZ43" s="1"/>
  <c r="N23" i="235" s="1"/>
  <c r="CT43" i="181"/>
  <c r="CZ43" s="1"/>
  <c r="N23" i="233" s="1"/>
  <c r="CT43" i="182"/>
  <c r="CZ43" s="1"/>
  <c r="N23" i="234" s="1"/>
  <c r="CL24" i="183"/>
  <c r="CR24" s="1"/>
  <c r="CL24" i="182"/>
  <c r="CR24" s="1"/>
  <c r="CL24" i="181"/>
  <c r="CR24" s="1"/>
  <c r="Z37" i="12"/>
  <c r="Z37" i="181"/>
  <c r="AF37" s="1"/>
  <c r="E17" i="233" s="1"/>
  <c r="Z37" i="183"/>
  <c r="AF37" s="1"/>
  <c r="E17" i="235" s="1"/>
  <c r="Z37" i="182"/>
  <c r="AF37" s="1"/>
  <c r="E17" i="234" s="1"/>
  <c r="CL41" i="182"/>
  <c r="CR41" s="1"/>
  <c r="M21" i="234" s="1"/>
  <c r="CL41" i="181"/>
  <c r="CR41" s="1"/>
  <c r="M21" i="233" s="1"/>
  <c r="CL41" i="183"/>
  <c r="CR41" s="1"/>
  <c r="M21" i="235" s="1"/>
  <c r="B43" i="183"/>
  <c r="H43" s="1"/>
  <c r="B23" i="235" s="1"/>
  <c r="B43" i="182"/>
  <c r="H43" s="1"/>
  <c r="B23" i="234" s="1"/>
  <c r="B43" i="181"/>
  <c r="H43" s="1"/>
  <c r="B23" i="233" s="1"/>
  <c r="J29" i="12"/>
  <c r="J29" i="181"/>
  <c r="P29" s="1"/>
  <c r="C9" i="233" s="1"/>
  <c r="J29" i="183"/>
  <c r="P29" s="1"/>
  <c r="C9" i="235" s="1"/>
  <c r="J29" i="182"/>
  <c r="P29" s="1"/>
  <c r="C9" i="234" s="1"/>
  <c r="Z45" i="12"/>
  <c r="Z45" i="181"/>
  <c r="AF45" s="1"/>
  <c r="E25" i="233" s="1"/>
  <c r="Z45" i="183"/>
  <c r="AF45" s="1"/>
  <c r="E25" i="235" s="1"/>
  <c r="Z45" i="182"/>
  <c r="AF45" s="1"/>
  <c r="E25" i="234" s="1"/>
  <c r="BF25" i="12"/>
  <c r="BF25" i="182"/>
  <c r="BL25" s="1"/>
  <c r="I5" i="234" s="1"/>
  <c r="BF25" i="181"/>
  <c r="BL25" s="1"/>
  <c r="I5" i="233" s="1"/>
  <c r="BF25" i="183"/>
  <c r="BL25" s="1"/>
  <c r="I5" i="235" s="1"/>
  <c r="CD44" i="12"/>
  <c r="CD44" i="183"/>
  <c r="CJ44" s="1"/>
  <c r="L24" i="235" s="1"/>
  <c r="CD44" i="182"/>
  <c r="CJ44" s="1"/>
  <c r="L24" i="234" s="1"/>
  <c r="CD44" i="181"/>
  <c r="CJ44" s="1"/>
  <c r="L24" i="233" s="1"/>
  <c r="CT29" i="12"/>
  <c r="CT29" i="182"/>
  <c r="CZ29" s="1"/>
  <c r="N9" i="234" s="1"/>
  <c r="CT29" i="181"/>
  <c r="CZ29" s="1"/>
  <c r="N9" i="233" s="1"/>
  <c r="CT29" i="183"/>
  <c r="CZ29" s="1"/>
  <c r="N9" i="235" s="1"/>
  <c r="AP27" i="12"/>
  <c r="AP27" i="183"/>
  <c r="AV27" s="1"/>
  <c r="G7" i="235" s="1"/>
  <c r="AP27" i="181"/>
  <c r="AV27" s="1"/>
  <c r="G7" i="233" s="1"/>
  <c r="AP27" i="182"/>
  <c r="AV27" s="1"/>
  <c r="G7" i="234" s="1"/>
  <c r="BV45" i="13"/>
  <c r="CB45" s="1"/>
  <c r="U25" i="125" s="1"/>
  <c r="BV45" i="181"/>
  <c r="CB45" s="1"/>
  <c r="K25" i="233" s="1"/>
  <c r="BV45" i="183"/>
  <c r="CB45" s="1"/>
  <c r="K25" i="235" s="1"/>
  <c r="BV45" i="182"/>
  <c r="CB45" s="1"/>
  <c r="K25" i="234" s="1"/>
  <c r="AH31" i="12"/>
  <c r="AH31" i="183"/>
  <c r="AN31" s="1"/>
  <c r="F11" i="235" s="1"/>
  <c r="AH31" i="182"/>
  <c r="AN31" s="1"/>
  <c r="F11" i="234" s="1"/>
  <c r="AH31" i="181"/>
  <c r="AN31" s="1"/>
  <c r="F11" i="233" s="1"/>
  <c r="B46" i="12"/>
  <c r="B46" i="183"/>
  <c r="H46" s="1"/>
  <c r="B26" i="235" s="1"/>
  <c r="B46" i="181"/>
  <c r="H46" s="1"/>
  <c r="B26" i="233" s="1"/>
  <c r="B46" i="182"/>
  <c r="H46" s="1"/>
  <c r="B26" i="234" s="1"/>
  <c r="AP47" i="12"/>
  <c r="AP47" i="181"/>
  <c r="AV47" s="1"/>
  <c r="G27" i="233" s="1"/>
  <c r="AP47" i="182"/>
  <c r="AV47" s="1"/>
  <c r="G27" i="234" s="1"/>
  <c r="AP47" i="183"/>
  <c r="AV47" s="1"/>
  <c r="G27" i="235" s="1"/>
  <c r="CL34" i="13"/>
  <c r="CR34" s="1"/>
  <c r="Y14" i="125" s="1"/>
  <c r="CL34" i="183"/>
  <c r="CR34" s="1"/>
  <c r="M14" i="235" s="1"/>
  <c r="CL34" i="182"/>
  <c r="CR34" s="1"/>
  <c r="M14" i="234" s="1"/>
  <c r="CL34" i="181"/>
  <c r="CR34" s="1"/>
  <c r="M14" i="233" s="1"/>
  <c r="BV34" i="12"/>
  <c r="BV34" i="183"/>
  <c r="CB34" s="1"/>
  <c r="K14" i="235" s="1"/>
  <c r="BV34" i="182"/>
  <c r="CB34" s="1"/>
  <c r="K14" i="234" s="1"/>
  <c r="BV34" i="181"/>
  <c r="CB34" s="1"/>
  <c r="K14" i="233" s="1"/>
  <c r="DB36" i="12"/>
  <c r="DB36" i="183"/>
  <c r="DH36" s="1"/>
  <c r="O16" i="235" s="1"/>
  <c r="DB36" i="182"/>
  <c r="DH36" s="1"/>
  <c r="O16" i="234" s="1"/>
  <c r="DB36" i="181"/>
  <c r="DH36" s="1"/>
  <c r="O16" i="233" s="1"/>
  <c r="CD26" i="12"/>
  <c r="CD26" i="183"/>
  <c r="CJ26" s="1"/>
  <c r="L6" i="235" s="1"/>
  <c r="CD26" i="182"/>
  <c r="CJ26" s="1"/>
  <c r="L6" i="234" s="1"/>
  <c r="CD26" i="181"/>
  <c r="CJ26" s="1"/>
  <c r="L6" i="233" s="1"/>
  <c r="AP37" i="12"/>
  <c r="AP37" i="181"/>
  <c r="AV37" s="1"/>
  <c r="G17" i="233" s="1"/>
  <c r="AP37" i="183"/>
  <c r="AV37" s="1"/>
  <c r="G17" i="235" s="1"/>
  <c r="AP37" i="182"/>
  <c r="AV37" s="1"/>
  <c r="G17" i="234" s="1"/>
  <c r="CD32" i="12"/>
  <c r="CD32" i="183"/>
  <c r="CJ32" s="1"/>
  <c r="L12" i="235" s="1"/>
  <c r="CD32" i="182"/>
  <c r="CJ32" s="1"/>
  <c r="L12" i="234" s="1"/>
  <c r="CD32" i="181"/>
  <c r="CJ32" s="1"/>
  <c r="L12" i="233" s="1"/>
  <c r="AX25" i="181"/>
  <c r="BD25" s="1"/>
  <c r="H5" i="233" s="1"/>
  <c r="AX25" i="183"/>
  <c r="BD25" s="1"/>
  <c r="H5" i="235" s="1"/>
  <c r="AX25" i="182"/>
  <c r="BD25" s="1"/>
  <c r="H5" i="234" s="1"/>
  <c r="R25" i="181"/>
  <c r="X25" s="1"/>
  <c r="D5" i="233" s="1"/>
  <c r="R25" i="183"/>
  <c r="X25" s="1"/>
  <c r="D5" i="235" s="1"/>
  <c r="R25" i="182"/>
  <c r="X25" s="1"/>
  <c r="D5" i="234" s="1"/>
  <c r="AP24" i="12"/>
  <c r="AP24" i="183"/>
  <c r="AV24" s="1"/>
  <c r="AP24" i="182"/>
  <c r="AV24" s="1"/>
  <c r="AP24" i="181"/>
  <c r="AV24" s="1"/>
  <c r="CT49" i="183"/>
  <c r="CZ49" s="1"/>
  <c r="N29" i="235" s="1"/>
  <c r="CT49" i="182"/>
  <c r="CZ49" s="1"/>
  <c r="N29" i="234" s="1"/>
  <c r="CT49" i="181"/>
  <c r="CZ49" s="1"/>
  <c r="N29" i="233" s="1"/>
  <c r="AH49" i="12"/>
  <c r="AH49" i="183"/>
  <c r="AN49" s="1"/>
  <c r="F29" i="235" s="1"/>
  <c r="AH49" i="182"/>
  <c r="AN49" s="1"/>
  <c r="F29" i="234" s="1"/>
  <c r="AH49" i="181"/>
  <c r="AN49" s="1"/>
  <c r="F29" i="233" s="1"/>
  <c r="CT31" i="183"/>
  <c r="CZ31" s="1"/>
  <c r="N11" i="235" s="1"/>
  <c r="CT31" i="182"/>
  <c r="CZ31" s="1"/>
  <c r="N11" i="234" s="1"/>
  <c r="CT31" i="181"/>
  <c r="CZ31" s="1"/>
  <c r="N11" i="233" s="1"/>
  <c r="Z52" i="12"/>
  <c r="Z52" i="181"/>
  <c r="AF52" s="1"/>
  <c r="E32" i="233" s="1"/>
  <c r="Z52" i="182"/>
  <c r="AF52" s="1"/>
  <c r="E32" i="234" s="1"/>
  <c r="Z52" i="183"/>
  <c r="AF52" s="1"/>
  <c r="E32" i="235" s="1"/>
  <c r="DB41" i="182"/>
  <c r="DH41" s="1"/>
  <c r="O21" i="234" s="1"/>
  <c r="DB41" i="181"/>
  <c r="DH41" s="1"/>
  <c r="O21" i="233" s="1"/>
  <c r="DB41" i="183"/>
  <c r="DH41" s="1"/>
  <c r="O21" i="235" s="1"/>
  <c r="AH42" i="12"/>
  <c r="AH42" i="182"/>
  <c r="AN42" s="1"/>
  <c r="F22" i="234" s="1"/>
  <c r="AH42" i="183"/>
  <c r="AN42" s="1"/>
  <c r="F22" i="235" s="1"/>
  <c r="AH42" i="181"/>
  <c r="AN42" s="1"/>
  <c r="F22" i="233" s="1"/>
  <c r="Z38" i="12"/>
  <c r="Z38" i="181"/>
  <c r="AF38" s="1"/>
  <c r="E18" i="233" s="1"/>
  <c r="Z38" i="182"/>
  <c r="AF38" s="1"/>
  <c r="E18" i="234" s="1"/>
  <c r="Z38" i="183"/>
  <c r="AF38" s="1"/>
  <c r="E18" i="235" s="1"/>
  <c r="J24" i="12"/>
  <c r="J24" i="183"/>
  <c r="P24" s="1"/>
  <c r="J24" i="181"/>
  <c r="P24" s="1"/>
  <c r="J24" i="182"/>
  <c r="P24" s="1"/>
  <c r="BN39" i="12"/>
  <c r="BN39" i="183"/>
  <c r="BT39" s="1"/>
  <c r="J19" i="235" s="1"/>
  <c r="BN39" i="182"/>
  <c r="BT39" s="1"/>
  <c r="J19" i="234" s="1"/>
  <c r="BN39" i="181"/>
  <c r="BT39" s="1"/>
  <c r="J19" i="233" s="1"/>
  <c r="CD33" i="12"/>
  <c r="CD33" i="183"/>
  <c r="CJ33" s="1"/>
  <c r="L13" i="235" s="1"/>
  <c r="CD33" i="182"/>
  <c r="CJ33" s="1"/>
  <c r="L13" i="234" s="1"/>
  <c r="CD33" i="181"/>
  <c r="CJ33" s="1"/>
  <c r="L13" i="233" s="1"/>
  <c r="BF46" i="12"/>
  <c r="BF46" i="183"/>
  <c r="BL46" s="1"/>
  <c r="I26" i="235" s="1"/>
  <c r="BF46" i="182"/>
  <c r="BL46" s="1"/>
  <c r="I26" i="234" s="1"/>
  <c r="BF46" i="181"/>
  <c r="BL46" s="1"/>
  <c r="I26" i="233" s="1"/>
  <c r="BF40" i="12"/>
  <c r="BF40" i="183"/>
  <c r="BL40" s="1"/>
  <c r="I20" i="235" s="1"/>
  <c r="BF40" i="182"/>
  <c r="BL40" s="1"/>
  <c r="I20" i="234" s="1"/>
  <c r="BF40" i="181"/>
  <c r="BL40" s="1"/>
  <c r="I20" i="233" s="1"/>
  <c r="B27" i="183"/>
  <c r="H27" s="1"/>
  <c r="B7" i="235" s="1"/>
  <c r="B27" i="182"/>
  <c r="H27" s="1"/>
  <c r="B7" i="234" s="1"/>
  <c r="B27" i="181"/>
  <c r="H27" s="1"/>
  <c r="B7" i="233" s="1"/>
  <c r="AP44" i="12"/>
  <c r="AP44" i="183"/>
  <c r="AV44" s="1"/>
  <c r="G24" i="235" s="1"/>
  <c r="AP44" i="181"/>
  <c r="AV44" s="1"/>
  <c r="G24" i="233" s="1"/>
  <c r="AP44" i="182"/>
  <c r="AV44" s="1"/>
  <c r="G24" i="234" s="1"/>
  <c r="R50" i="182"/>
  <c r="X50" s="1"/>
  <c r="D30" i="234" s="1"/>
  <c r="R50" i="181"/>
  <c r="X50" s="1"/>
  <c r="D30" i="233" s="1"/>
  <c r="R50" i="183"/>
  <c r="X50" s="1"/>
  <c r="D30" i="235" s="1"/>
  <c r="AP51" i="12"/>
  <c r="AP51" i="183"/>
  <c r="AV51" s="1"/>
  <c r="G31" i="235" s="1"/>
  <c r="AP51" i="181"/>
  <c r="AV51" s="1"/>
  <c r="G31" i="233" s="1"/>
  <c r="AP51" i="182"/>
  <c r="AV51" s="1"/>
  <c r="G31" i="234" s="1"/>
  <c r="DB25" i="182"/>
  <c r="DH25" s="1"/>
  <c r="O5" i="234" s="1"/>
  <c r="DB25" i="181"/>
  <c r="DH25" s="1"/>
  <c r="O5" i="233" s="1"/>
  <c r="DB25" i="183"/>
  <c r="DH25" s="1"/>
  <c r="O5" i="235" s="1"/>
  <c r="Z30" i="12"/>
  <c r="Z30" i="181"/>
  <c r="AF30" s="1"/>
  <c r="E10" i="233" s="1"/>
  <c r="Z30" i="182"/>
  <c r="AF30" s="1"/>
  <c r="E10" i="234" s="1"/>
  <c r="Z30" i="183"/>
  <c r="AF30" s="1"/>
  <c r="E10" i="235" s="1"/>
  <c r="BN43" i="12"/>
  <c r="BN43" i="183"/>
  <c r="BT43" s="1"/>
  <c r="J23" i="235" s="1"/>
  <c r="BN43" i="181"/>
  <c r="BT43" s="1"/>
  <c r="J23" i="233" s="1"/>
  <c r="BN43" i="182"/>
  <c r="BT43" s="1"/>
  <c r="J23" i="234" s="1"/>
  <c r="B52" i="183"/>
  <c r="H52" s="1"/>
  <c r="B32" i="235" s="1"/>
  <c r="B52" i="181"/>
  <c r="H52" s="1"/>
  <c r="B32" i="233" s="1"/>
  <c r="B52" i="182"/>
  <c r="H52" s="1"/>
  <c r="B32" i="234" s="1"/>
  <c r="R30" i="181"/>
  <c r="X30" s="1"/>
  <c r="D10" i="233" s="1"/>
  <c r="R30" i="182"/>
  <c r="X30" s="1"/>
  <c r="D10" i="234" s="1"/>
  <c r="R30" i="183"/>
  <c r="X30" s="1"/>
  <c r="D10" i="235" s="1"/>
  <c r="AH32" i="12"/>
  <c r="AH32" i="183"/>
  <c r="AN32" s="1"/>
  <c r="F12" i="235" s="1"/>
  <c r="AH32" i="182"/>
  <c r="AN32" s="1"/>
  <c r="F12" i="234" s="1"/>
  <c r="AH32" i="181"/>
  <c r="AN32" s="1"/>
  <c r="F12" i="233" s="1"/>
  <c r="AP26" i="12"/>
  <c r="AP26" i="183"/>
  <c r="AV26" s="1"/>
  <c r="G6" i="235" s="1"/>
  <c r="AP26" i="181"/>
  <c r="AV26" s="1"/>
  <c r="G6" i="233" s="1"/>
  <c r="AP26" i="182"/>
  <c r="AV26" s="1"/>
  <c r="G6" i="234" s="1"/>
  <c r="AX41" i="183"/>
  <c r="BD41" s="1"/>
  <c r="H21" i="235" s="1"/>
  <c r="AX41" i="182"/>
  <c r="BD41" s="1"/>
  <c r="H21" i="234" s="1"/>
  <c r="AX41" i="181"/>
  <c r="BD41" s="1"/>
  <c r="H21" i="233" s="1"/>
  <c r="BN24" i="12"/>
  <c r="BN24" i="183"/>
  <c r="BT24" s="1"/>
  <c r="BN24" i="182"/>
  <c r="BT24" s="1"/>
  <c r="BN24" i="181"/>
  <c r="BT24" s="1"/>
  <c r="J30" i="12"/>
  <c r="J30" i="181"/>
  <c r="P30" s="1"/>
  <c r="C10" i="233" s="1"/>
  <c r="J30" i="182"/>
  <c r="P30" s="1"/>
  <c r="C10" i="234" s="1"/>
  <c r="J30" i="183"/>
  <c r="P30" s="1"/>
  <c r="C10" i="235" s="1"/>
  <c r="R33" i="183"/>
  <c r="X33" s="1"/>
  <c r="D13" i="235" s="1"/>
  <c r="R33" i="182"/>
  <c r="X33" s="1"/>
  <c r="D13" i="234" s="1"/>
  <c r="R33" i="181"/>
  <c r="X33" s="1"/>
  <c r="D13" i="233" s="1"/>
  <c r="Z50" i="12"/>
  <c r="Z50" i="181"/>
  <c r="AF50" s="1"/>
  <c r="E30" i="233" s="1"/>
  <c r="Z50" i="182"/>
  <c r="AF50" s="1"/>
  <c r="E30" i="234" s="1"/>
  <c r="Z50" i="183"/>
  <c r="AF50" s="1"/>
  <c r="E30" i="235" s="1"/>
  <c r="BF31" i="12"/>
  <c r="BF31" i="181"/>
  <c r="BL31" s="1"/>
  <c r="I11" i="233" s="1"/>
  <c r="BF31" i="182"/>
  <c r="BL31" s="1"/>
  <c r="I11" i="234" s="1"/>
  <c r="BF31" i="183"/>
  <c r="BL31" s="1"/>
  <c r="I11" i="235" s="1"/>
  <c r="AX31" i="183"/>
  <c r="BD31" s="1"/>
  <c r="H11" i="235" s="1"/>
  <c r="AX31" i="182"/>
  <c r="BD31" s="1"/>
  <c r="H11" i="234" s="1"/>
  <c r="AX31" i="181"/>
  <c r="BD31" s="1"/>
  <c r="H11" i="233" s="1"/>
  <c r="BV41" i="182"/>
  <c r="CB41" s="1"/>
  <c r="K21" i="234" s="1"/>
  <c r="BV41" i="181"/>
  <c r="CB41" s="1"/>
  <c r="K21" i="233" s="1"/>
  <c r="BV41" i="183"/>
  <c r="CB41" s="1"/>
  <c r="K21" i="235" s="1"/>
  <c r="BV43" i="183"/>
  <c r="CB43" s="1"/>
  <c r="K23" i="235" s="1"/>
  <c r="BV43" i="181"/>
  <c r="CB43" s="1"/>
  <c r="K23" i="233" s="1"/>
  <c r="BV43" i="182"/>
  <c r="CB43" s="1"/>
  <c r="K23" i="234" s="1"/>
  <c r="CL48" i="183"/>
  <c r="CR48" s="1"/>
  <c r="M28" i="235" s="1"/>
  <c r="CL48" i="182"/>
  <c r="CR48" s="1"/>
  <c r="M28" i="234" s="1"/>
  <c r="CL48" i="181"/>
  <c r="CR48" s="1"/>
  <c r="M28" i="233" s="1"/>
  <c r="CL35" i="183"/>
  <c r="CR35" s="1"/>
  <c r="M15" i="235" s="1"/>
  <c r="CL35" i="181"/>
  <c r="CR35" s="1"/>
  <c r="M15" i="233" s="1"/>
  <c r="CL35" i="182"/>
  <c r="CR35" s="1"/>
  <c r="M15" i="234" s="1"/>
  <c r="CL36" i="183"/>
  <c r="CR36" s="1"/>
  <c r="M16" i="235" s="1"/>
  <c r="CL36" i="182"/>
  <c r="CR36" s="1"/>
  <c r="M16" i="234" s="1"/>
  <c r="CL36" i="181"/>
  <c r="CR36" s="1"/>
  <c r="M16" i="233" s="1"/>
  <c r="CT38" i="183"/>
  <c r="CZ38" s="1"/>
  <c r="N18" i="235" s="1"/>
  <c r="CT38" i="182"/>
  <c r="CZ38" s="1"/>
  <c r="N18" i="234" s="1"/>
  <c r="CT38" i="181"/>
  <c r="CZ38" s="1"/>
  <c r="N18" i="233" s="1"/>
  <c r="AX33" i="183"/>
  <c r="BD33" s="1"/>
  <c r="H13" i="235" s="1"/>
  <c r="AX33" i="182"/>
  <c r="BD33" s="1"/>
  <c r="H13" i="234" s="1"/>
  <c r="AX33" i="181"/>
  <c r="BD33" s="1"/>
  <c r="H13" i="233" s="1"/>
  <c r="AH39" i="12"/>
  <c r="AH39" i="183"/>
  <c r="AN39" s="1"/>
  <c r="F19" i="235" s="1"/>
  <c r="AH39" i="182"/>
  <c r="AN39" s="1"/>
  <c r="F19" i="234" s="1"/>
  <c r="AH39" i="181"/>
  <c r="AN39" s="1"/>
  <c r="F19" i="233" s="1"/>
  <c r="C8" i="186"/>
  <c r="H8" s="1"/>
  <c r="AH53" i="183"/>
  <c r="AN53" s="1"/>
  <c r="AH53" i="182"/>
  <c r="AN53" s="1"/>
  <c r="AH53" i="181"/>
  <c r="AN53" s="1"/>
  <c r="J47" i="12"/>
  <c r="J47" i="181"/>
  <c r="P47" s="1"/>
  <c r="C27" i="233" s="1"/>
  <c r="J47" i="183"/>
  <c r="P47" s="1"/>
  <c r="C27" i="235" s="1"/>
  <c r="J47" i="182"/>
  <c r="P47" s="1"/>
  <c r="C27" i="234" s="1"/>
  <c r="AP41" i="12"/>
  <c r="AP41" i="181"/>
  <c r="AV41" s="1"/>
  <c r="G21" i="233" s="1"/>
  <c r="AP41" i="182"/>
  <c r="AV41" s="1"/>
  <c r="G21" i="234" s="1"/>
  <c r="AP41" i="183"/>
  <c r="AV41" s="1"/>
  <c r="G21" i="235" s="1"/>
  <c r="AX29" i="182"/>
  <c r="BD29" s="1"/>
  <c r="H9" i="234" s="1"/>
  <c r="AX29" i="183"/>
  <c r="BD29" s="1"/>
  <c r="H9" i="235" s="1"/>
  <c r="AX29" i="181"/>
  <c r="BD29" s="1"/>
  <c r="H9" i="233" s="1"/>
  <c r="B40" i="182"/>
  <c r="H40" s="1"/>
  <c r="B20" i="234" s="1"/>
  <c r="B40" i="181"/>
  <c r="H40" s="1"/>
  <c r="B20" i="233" s="1"/>
  <c r="B40" i="183"/>
  <c r="H40" s="1"/>
  <c r="B20" i="235" s="1"/>
  <c r="BN49" i="12"/>
  <c r="BN49" i="183"/>
  <c r="BT49" s="1"/>
  <c r="J29" i="235" s="1"/>
  <c r="BN49" i="181"/>
  <c r="BT49" s="1"/>
  <c r="J29" i="233" s="1"/>
  <c r="BN49" i="182"/>
  <c r="BT49" s="1"/>
  <c r="J29" i="234" s="1"/>
  <c r="B50" i="182"/>
  <c r="H50" s="1"/>
  <c r="B30" i="234" s="1"/>
  <c r="B50" i="183"/>
  <c r="H50" s="1"/>
  <c r="B30" i="235" s="1"/>
  <c r="B50" i="181"/>
  <c r="H50" s="1"/>
  <c r="B30" i="233" s="1"/>
  <c r="R35" i="183"/>
  <c r="X35" s="1"/>
  <c r="D15" i="235" s="1"/>
  <c r="R35" i="182"/>
  <c r="X35" s="1"/>
  <c r="D15" i="234" s="1"/>
  <c r="R35" i="181"/>
  <c r="X35" s="1"/>
  <c r="D15" i="233" s="1"/>
  <c r="B49" i="183"/>
  <c r="H49" s="1"/>
  <c r="B29" i="235" s="1"/>
  <c r="B49" i="182"/>
  <c r="H49" s="1"/>
  <c r="B29" i="234" s="1"/>
  <c r="B49" i="181"/>
  <c r="H49" s="1"/>
  <c r="B29" i="233" s="1"/>
  <c r="CL27" i="183"/>
  <c r="CR27" s="1"/>
  <c r="M7" i="235" s="1"/>
  <c r="CL27" i="181"/>
  <c r="CR27" s="1"/>
  <c r="M7" i="233" s="1"/>
  <c r="CL27" i="182"/>
  <c r="CR27" s="1"/>
  <c r="M7" i="234" s="1"/>
  <c r="CT51" i="181"/>
  <c r="CZ51" s="1"/>
  <c r="N31" i="233" s="1"/>
  <c r="CT51" i="183"/>
  <c r="CZ51" s="1"/>
  <c r="N31" i="235" s="1"/>
  <c r="CT51" i="182"/>
  <c r="CZ51" s="1"/>
  <c r="N31" i="234" s="1"/>
  <c r="CT52" i="183"/>
  <c r="CZ52" s="1"/>
  <c r="N32" i="235" s="1"/>
  <c r="CT52" i="182"/>
  <c r="CZ52" s="1"/>
  <c r="N32" i="234" s="1"/>
  <c r="CT52" i="181"/>
  <c r="CZ52" s="1"/>
  <c r="N32" i="233" s="1"/>
  <c r="Z44" i="12"/>
  <c r="Z44" i="181"/>
  <c r="AF44" s="1"/>
  <c r="E24" i="233" s="1"/>
  <c r="Z44" i="183"/>
  <c r="AF44" s="1"/>
  <c r="E24" i="235" s="1"/>
  <c r="Z44" i="182"/>
  <c r="AF44" s="1"/>
  <c r="E24" i="234" s="1"/>
  <c r="AH51" i="12"/>
  <c r="AH51" i="183"/>
  <c r="AN51" s="1"/>
  <c r="F31" i="235" s="1"/>
  <c r="AH51" i="182"/>
  <c r="AN51" s="1"/>
  <c r="F31" i="234" s="1"/>
  <c r="AH51" i="181"/>
  <c r="AN51" s="1"/>
  <c r="F31" i="233" s="1"/>
  <c r="CT25" i="183"/>
  <c r="CZ25" s="1"/>
  <c r="N5" i="235" s="1"/>
  <c r="CT25" i="182"/>
  <c r="CZ25" s="1"/>
  <c r="N5" i="234" s="1"/>
  <c r="CT25" i="181"/>
  <c r="CZ25" s="1"/>
  <c r="N5" i="233" s="1"/>
  <c r="BN32" i="12"/>
  <c r="BN32" i="183"/>
  <c r="BT32" s="1"/>
  <c r="J12" i="235" s="1"/>
  <c r="BN32" i="182"/>
  <c r="BT32" s="1"/>
  <c r="J12" i="234" s="1"/>
  <c r="BN32" i="181"/>
  <c r="BT32" s="1"/>
  <c r="J12" i="233" s="1"/>
  <c r="Z43" i="12"/>
  <c r="Z43" i="181"/>
  <c r="AF43" s="1"/>
  <c r="E23" i="233" s="1"/>
  <c r="Z43" i="183"/>
  <c r="AF43" s="1"/>
  <c r="E23" i="235" s="1"/>
  <c r="Z43" i="182"/>
  <c r="AF43" s="1"/>
  <c r="E23" i="234" s="1"/>
  <c r="CL49" i="182"/>
  <c r="CR49" s="1"/>
  <c r="M29" i="234" s="1"/>
  <c r="CL49" i="181"/>
  <c r="CR49" s="1"/>
  <c r="M29" i="233" s="1"/>
  <c r="CL49" i="183"/>
  <c r="CR49" s="1"/>
  <c r="M29" i="235" s="1"/>
  <c r="J27" i="12"/>
  <c r="J27" i="181"/>
  <c r="P27" s="1"/>
  <c r="C7" i="233" s="1"/>
  <c r="J27" i="183"/>
  <c r="P27" s="1"/>
  <c r="C7" i="235" s="1"/>
  <c r="J27" i="182"/>
  <c r="P27" s="1"/>
  <c r="C7" i="234" s="1"/>
  <c r="CD48" i="12"/>
  <c r="CD48" i="183"/>
  <c r="CD48" i="182"/>
  <c r="CD48" i="181"/>
  <c r="B34" i="182"/>
  <c r="H34" s="1"/>
  <c r="B14" i="234" s="1"/>
  <c r="B34" i="183"/>
  <c r="H34" s="1"/>
  <c r="B14" i="235" s="1"/>
  <c r="B34" i="181"/>
  <c r="H34" s="1"/>
  <c r="B14" i="233" s="1"/>
  <c r="AH27" i="12"/>
  <c r="AH27" i="183"/>
  <c r="AN27" s="1"/>
  <c r="F7" i="235" s="1"/>
  <c r="AH27" i="182"/>
  <c r="AN27" s="1"/>
  <c r="F7" i="234" s="1"/>
  <c r="AH27" i="181"/>
  <c r="AN27" s="1"/>
  <c r="F7" i="233" s="1"/>
  <c r="BN51" i="12"/>
  <c r="BN51" i="182"/>
  <c r="BT51" s="1"/>
  <c r="J31" i="234" s="1"/>
  <c r="BN51" i="183"/>
  <c r="BT51" s="1"/>
  <c r="J31" i="235" s="1"/>
  <c r="BN51" i="181"/>
  <c r="BT51" s="1"/>
  <c r="J31" i="233" s="1"/>
  <c r="B36" i="183"/>
  <c r="H36" s="1"/>
  <c r="B16" i="235" s="1"/>
  <c r="B36" i="181"/>
  <c r="H36" s="1"/>
  <c r="B16" i="233" s="1"/>
  <c r="B36" i="182"/>
  <c r="H36" s="1"/>
  <c r="B16" i="234" s="1"/>
  <c r="CT47" i="183"/>
  <c r="CZ47" s="1"/>
  <c r="N27" i="235" s="1"/>
  <c r="CT47" i="182"/>
  <c r="CZ47" s="1"/>
  <c r="N27" i="234" s="1"/>
  <c r="CT47" i="181"/>
  <c r="CZ47" s="1"/>
  <c r="N27" i="233" s="1"/>
  <c r="B24" i="183"/>
  <c r="H24" s="1"/>
  <c r="B24" i="182"/>
  <c r="H24" s="1"/>
  <c r="B24" i="181"/>
  <c r="H24" s="1"/>
  <c r="AH36" i="12"/>
  <c r="AH36" i="183"/>
  <c r="AN36" s="1"/>
  <c r="F16" i="235" s="1"/>
  <c r="AH36" i="182"/>
  <c r="AN36" s="1"/>
  <c r="F16" i="234" s="1"/>
  <c r="AH36" i="181"/>
  <c r="AN36" s="1"/>
  <c r="F16" i="233" s="1"/>
  <c r="R24" i="181"/>
  <c r="X24" s="1"/>
  <c r="R24" i="182"/>
  <c r="X24" s="1"/>
  <c r="R24" i="183"/>
  <c r="X24" s="1"/>
  <c r="J43" i="12"/>
  <c r="J43" i="181"/>
  <c r="P43" s="1"/>
  <c r="C23" i="233" s="1"/>
  <c r="J43" i="183"/>
  <c r="P43" s="1"/>
  <c r="C23" i="235" s="1"/>
  <c r="J43" i="182"/>
  <c r="P43" s="1"/>
  <c r="C23" i="234" s="1"/>
  <c r="AP31" i="12"/>
  <c r="AP31" i="181"/>
  <c r="AV31" s="1"/>
  <c r="G11" i="233" s="1"/>
  <c r="AP31" i="182"/>
  <c r="AV31" s="1"/>
  <c r="G11" i="234" s="1"/>
  <c r="AP31" i="183"/>
  <c r="AV31" s="1"/>
  <c r="G11" i="235" s="1"/>
  <c r="BV28" i="183"/>
  <c r="CB28" s="1"/>
  <c r="K8" i="235" s="1"/>
  <c r="BV28" i="182"/>
  <c r="CB28" s="1"/>
  <c r="K8" i="234" s="1"/>
  <c r="BV28" i="181"/>
  <c r="CB28" s="1"/>
  <c r="K8" i="233" s="1"/>
  <c r="AH24" i="12"/>
  <c r="AH24" i="181"/>
  <c r="AN24" s="1"/>
  <c r="AH24" i="182"/>
  <c r="AN24" s="1"/>
  <c r="AH24" i="183"/>
  <c r="AN24" s="1"/>
  <c r="CD29" i="12"/>
  <c r="CD29" i="182"/>
  <c r="CJ29" s="1"/>
  <c r="L9" i="234" s="1"/>
  <c r="CD29" i="183"/>
  <c r="CJ29" s="1"/>
  <c r="L9" i="235" s="1"/>
  <c r="CD29" i="181"/>
  <c r="CJ29" s="1"/>
  <c r="L9" i="233" s="1"/>
  <c r="CD38" i="12"/>
  <c r="CD38" i="183"/>
  <c r="CJ38" s="1"/>
  <c r="L18" i="235" s="1"/>
  <c r="CD38" i="182"/>
  <c r="CJ38" s="1"/>
  <c r="L18" i="234" s="1"/>
  <c r="CD38" i="181"/>
  <c r="CJ38" s="1"/>
  <c r="L18" i="233" s="1"/>
  <c r="CT26" i="183"/>
  <c r="CZ26" s="1"/>
  <c r="N6" i="235" s="1"/>
  <c r="CT26" i="182"/>
  <c r="CZ26" s="1"/>
  <c r="N6" i="234" s="1"/>
  <c r="CT26" i="181"/>
  <c r="CZ26" s="1"/>
  <c r="N6" i="233" s="1"/>
  <c r="Z32" i="12"/>
  <c r="Z32" i="181"/>
  <c r="AF32" s="1"/>
  <c r="E12" i="233" s="1"/>
  <c r="Z32" i="183"/>
  <c r="AF32" s="1"/>
  <c r="E12" i="235" s="1"/>
  <c r="Z32" i="182"/>
  <c r="AF32" s="1"/>
  <c r="E12" i="234" s="1"/>
  <c r="BV26" i="12"/>
  <c r="BV26" i="183"/>
  <c r="CB26" s="1"/>
  <c r="K6" i="235" s="1"/>
  <c r="BV26" i="182"/>
  <c r="CB26" s="1"/>
  <c r="K6" i="234" s="1"/>
  <c r="BV26" i="181"/>
  <c r="CB26" s="1"/>
  <c r="K6" i="233" s="1"/>
  <c r="J31" i="12"/>
  <c r="J31" i="181"/>
  <c r="P31" s="1"/>
  <c r="C11" i="233" s="1"/>
  <c r="J31" i="183"/>
  <c r="P31" s="1"/>
  <c r="C11" i="235" s="1"/>
  <c r="J31" i="182"/>
  <c r="P31" s="1"/>
  <c r="C11" i="234" s="1"/>
  <c r="AX38" i="13"/>
  <c r="BD38" s="1"/>
  <c r="O18" i="125" s="1"/>
  <c r="AX38" i="183"/>
  <c r="BD38" s="1"/>
  <c r="H18" i="235" s="1"/>
  <c r="AX38" i="182"/>
  <c r="BD38" s="1"/>
  <c r="H18" i="234" s="1"/>
  <c r="AX38" i="181"/>
  <c r="BD38" s="1"/>
  <c r="H18" i="233" s="1"/>
  <c r="AP35" i="12"/>
  <c r="AP35" i="183"/>
  <c r="AV35" s="1"/>
  <c r="G15" i="235" s="1"/>
  <c r="AP35" i="181"/>
  <c r="AV35" s="1"/>
  <c r="G15" i="233" s="1"/>
  <c r="AP35" i="182"/>
  <c r="AV35" s="1"/>
  <c r="G15" i="234" s="1"/>
  <c r="J34" i="12"/>
  <c r="J34" i="181"/>
  <c r="P34" s="1"/>
  <c r="C14" i="233" s="1"/>
  <c r="J34" i="183"/>
  <c r="P34" s="1"/>
  <c r="C14" i="235" s="1"/>
  <c r="J34" i="182"/>
  <c r="P34" s="1"/>
  <c r="C14" i="234" s="1"/>
  <c r="R53" i="13"/>
  <c r="X53" s="1"/>
  <c r="G33" i="125" s="1"/>
  <c r="C6" i="186"/>
  <c r="H6" s="1"/>
  <c r="R53" i="183"/>
  <c r="X53" s="1"/>
  <c r="R53" i="182"/>
  <c r="X53" s="1"/>
  <c r="R53" i="181"/>
  <c r="X53" s="1"/>
  <c r="R37" i="13"/>
  <c r="X37" s="1"/>
  <c r="G17" i="125" s="1"/>
  <c r="R37" i="183"/>
  <c r="X37" s="1"/>
  <c r="D17" i="235" s="1"/>
  <c r="R37" i="182"/>
  <c r="X37" s="1"/>
  <c r="D17" i="234" s="1"/>
  <c r="R37" i="181"/>
  <c r="X37" s="1"/>
  <c r="D17" i="233" s="1"/>
  <c r="CL44" i="13"/>
  <c r="CR44" s="1"/>
  <c r="Y24" i="125" s="1"/>
  <c r="CL44" i="183"/>
  <c r="CR44" s="1"/>
  <c r="M24" i="235" s="1"/>
  <c r="CL44" i="182"/>
  <c r="CR44" s="1"/>
  <c r="M24" i="234" s="1"/>
  <c r="CL44" i="181"/>
  <c r="CR44" s="1"/>
  <c r="M24" i="233" s="1"/>
  <c r="BF39" i="12"/>
  <c r="BF39" i="181"/>
  <c r="BL39" s="1"/>
  <c r="I19" i="233" s="1"/>
  <c r="BF39" i="183"/>
  <c r="BL39" s="1"/>
  <c r="I19" i="235" s="1"/>
  <c r="BF39" i="182"/>
  <c r="BL39" s="1"/>
  <c r="I19" i="234" s="1"/>
  <c r="AH50" i="12"/>
  <c r="AH50" i="182"/>
  <c r="AN50" s="1"/>
  <c r="F30" i="234" s="1"/>
  <c r="AH50" i="183"/>
  <c r="AN50" s="1"/>
  <c r="F30" i="235" s="1"/>
  <c r="AH50" i="181"/>
  <c r="AN50" s="1"/>
  <c r="F30" i="233" s="1"/>
  <c r="CD46" i="12"/>
  <c r="CD46" i="183"/>
  <c r="CD46" i="182"/>
  <c r="CD46" i="181"/>
  <c r="BV37" i="13"/>
  <c r="CB37" s="1"/>
  <c r="U17" i="125" s="1"/>
  <c r="BV37" i="181"/>
  <c r="CB37" s="1"/>
  <c r="K17" i="233" s="1"/>
  <c r="BV37" i="183"/>
  <c r="CB37" s="1"/>
  <c r="K17" i="235" s="1"/>
  <c r="BV37" i="182"/>
  <c r="CB37" s="1"/>
  <c r="K17" i="234" s="1"/>
  <c r="Z42" i="12"/>
  <c r="Z42" i="181"/>
  <c r="AF42" s="1"/>
  <c r="E22" i="233" s="1"/>
  <c r="Z42" i="182"/>
  <c r="AF42" s="1"/>
  <c r="E22" i="234" s="1"/>
  <c r="Z42" i="183"/>
  <c r="AF42" s="1"/>
  <c r="E22" i="235" s="1"/>
  <c r="CD49" i="12"/>
  <c r="CD49" i="183"/>
  <c r="CD49" i="182"/>
  <c r="CD49" i="181"/>
  <c r="B51" i="12"/>
  <c r="B51" i="183"/>
  <c r="H51" s="1"/>
  <c r="B31" i="235" s="1"/>
  <c r="B51" i="182"/>
  <c r="H51" s="1"/>
  <c r="B31" i="234" s="1"/>
  <c r="B51" i="181"/>
  <c r="H51" s="1"/>
  <c r="B31" i="233" s="1"/>
  <c r="CL43" i="12"/>
  <c r="CL43" i="183"/>
  <c r="CR43" s="1"/>
  <c r="M23" i="235" s="1"/>
  <c r="CL43" i="181"/>
  <c r="CR43" s="1"/>
  <c r="M23" i="233" s="1"/>
  <c r="CL43" i="182"/>
  <c r="CR43" s="1"/>
  <c r="M23" i="234" s="1"/>
  <c r="BN52" i="12"/>
  <c r="BN52" i="183"/>
  <c r="BT52" s="1"/>
  <c r="J32" i="235" s="1"/>
  <c r="BN52" i="182"/>
  <c r="BT52" s="1"/>
  <c r="J32" i="234" s="1"/>
  <c r="BN52" i="181"/>
  <c r="BT52" s="1"/>
  <c r="J32" i="233" s="1"/>
  <c r="DB46" i="12"/>
  <c r="DB46" i="183"/>
  <c r="DH46" s="1"/>
  <c r="O26" i="235" s="1"/>
  <c r="DB46" i="182"/>
  <c r="DH46" s="1"/>
  <c r="O26" i="234" s="1"/>
  <c r="DB46" i="181"/>
  <c r="DH46" s="1"/>
  <c r="O26" i="233" s="1"/>
  <c r="AX49" i="13"/>
  <c r="BD49" s="1"/>
  <c r="O29" i="125" s="1"/>
  <c r="AX49" i="183"/>
  <c r="BD49" s="1"/>
  <c r="H29" i="235" s="1"/>
  <c r="AX49" i="182"/>
  <c r="BD49" s="1"/>
  <c r="H29" i="234" s="1"/>
  <c r="AX49" i="181"/>
  <c r="BD49" s="1"/>
  <c r="H29" i="233" s="1"/>
  <c r="AX36" i="12"/>
  <c r="AX36" i="183"/>
  <c r="BD36" s="1"/>
  <c r="H16" i="235" s="1"/>
  <c r="AX36" i="182"/>
  <c r="BD36" s="1"/>
  <c r="H16" i="234" s="1"/>
  <c r="AX36" i="181"/>
  <c r="BD36" s="1"/>
  <c r="H16" i="233" s="1"/>
  <c r="AP42" i="12"/>
  <c r="AP42" i="183"/>
  <c r="AV42" s="1"/>
  <c r="G22" i="235" s="1"/>
  <c r="AP42" i="181"/>
  <c r="AV42" s="1"/>
  <c r="G22" i="233" s="1"/>
  <c r="AP42" i="182"/>
  <c r="AV42" s="1"/>
  <c r="G22" i="234" s="1"/>
  <c r="AX24" i="12"/>
  <c r="AX24" i="183"/>
  <c r="BD24" s="1"/>
  <c r="AX24" i="182"/>
  <c r="BD24" s="1"/>
  <c r="AX24" i="181"/>
  <c r="BD24" s="1"/>
  <c r="BF33" i="12"/>
  <c r="BF33" i="182"/>
  <c r="BL33" s="1"/>
  <c r="I13" i="234" s="1"/>
  <c r="BF33" i="181"/>
  <c r="BL33" s="1"/>
  <c r="I13" i="233" s="1"/>
  <c r="BF33" i="183"/>
  <c r="BL33" s="1"/>
  <c r="I13" i="235" s="1"/>
  <c r="AP33" i="12"/>
  <c r="AP33" i="181"/>
  <c r="AV33" s="1"/>
  <c r="G13" i="233" s="1"/>
  <c r="AP33" i="182"/>
  <c r="AV33" s="1"/>
  <c r="G13" i="234" s="1"/>
  <c r="AP33" i="183"/>
  <c r="AV33" s="1"/>
  <c r="G13" i="235" s="1"/>
  <c r="AH34" i="12"/>
  <c r="AH34" i="182"/>
  <c r="AN34" s="1"/>
  <c r="F14" i="234" s="1"/>
  <c r="AH34" i="183"/>
  <c r="AN34" s="1"/>
  <c r="F14" i="235" s="1"/>
  <c r="AH34" i="181"/>
  <c r="AN34" s="1"/>
  <c r="F14" i="233" s="1"/>
  <c r="AH35" i="12"/>
  <c r="AH35" i="183"/>
  <c r="AN35" s="1"/>
  <c r="F15" i="235" s="1"/>
  <c r="AH35" i="182"/>
  <c r="AN35" s="1"/>
  <c r="F15" i="234" s="1"/>
  <c r="AH35" i="181"/>
  <c r="AN35" s="1"/>
  <c r="F15" i="233" s="1"/>
  <c r="BF24" i="12"/>
  <c r="BF24" i="183"/>
  <c r="BL24" s="1"/>
  <c r="BF24" i="182"/>
  <c r="BL24" s="1"/>
  <c r="BF24" i="181"/>
  <c r="BL24" s="1"/>
  <c r="BN44" i="12"/>
  <c r="BN44" i="183"/>
  <c r="BT44" s="1"/>
  <c r="J24" i="235" s="1"/>
  <c r="BN44" i="182"/>
  <c r="BT44" s="1"/>
  <c r="J24" i="234" s="1"/>
  <c r="BN44" i="181"/>
  <c r="BT44" s="1"/>
  <c r="J24" i="233" s="1"/>
  <c r="R46" i="181"/>
  <c r="X46" s="1"/>
  <c r="D26" i="233" s="1"/>
  <c r="R46" i="182"/>
  <c r="X46" s="1"/>
  <c r="D26" i="234" s="1"/>
  <c r="R46" i="183"/>
  <c r="X46" s="1"/>
  <c r="D26" i="235" s="1"/>
  <c r="CD31" i="12"/>
  <c r="CD31" i="183"/>
  <c r="CJ31" s="1"/>
  <c r="L11" i="235" s="1"/>
  <c r="CD31" i="182"/>
  <c r="CJ31" s="1"/>
  <c r="L11" i="234" s="1"/>
  <c r="CD31" i="181"/>
  <c r="CJ31" s="1"/>
  <c r="L11" i="233" s="1"/>
  <c r="CT33" i="183"/>
  <c r="CZ33" s="1"/>
  <c r="N13" i="235" s="1"/>
  <c r="CT33" i="181"/>
  <c r="CZ33" s="1"/>
  <c r="N13" i="233" s="1"/>
  <c r="CT33" i="182"/>
  <c r="CZ33" s="1"/>
  <c r="N13" i="234" s="1"/>
  <c r="AP36" i="12"/>
  <c r="AP36" i="183"/>
  <c r="AV36" s="1"/>
  <c r="G16" i="235" s="1"/>
  <c r="AP36" i="181"/>
  <c r="AV36" s="1"/>
  <c r="G16" i="233" s="1"/>
  <c r="AP36" i="182"/>
  <c r="AV36" s="1"/>
  <c r="G16" i="234" s="1"/>
  <c r="C13" i="186"/>
  <c r="H13" s="1"/>
  <c r="BV53" i="183"/>
  <c r="CB53" s="1"/>
  <c r="BV53" i="182"/>
  <c r="CB53" s="1"/>
  <c r="BV53" i="181"/>
  <c r="CB53" s="1"/>
  <c r="BV27" i="183"/>
  <c r="CB27" s="1"/>
  <c r="K7" i="235" s="1"/>
  <c r="BV27" i="181"/>
  <c r="CB27" s="1"/>
  <c r="K7" i="233" s="1"/>
  <c r="BV27" i="182"/>
  <c r="CB27" s="1"/>
  <c r="K7" i="234" s="1"/>
  <c r="AH45" i="12"/>
  <c r="AH45" i="183"/>
  <c r="AN45" s="1"/>
  <c r="F25" i="235" s="1"/>
  <c r="AH45" i="182"/>
  <c r="AN45" s="1"/>
  <c r="F25" i="234" s="1"/>
  <c r="AH45" i="181"/>
  <c r="AN45" s="1"/>
  <c r="F25" i="233" s="1"/>
  <c r="CD52" i="12"/>
  <c r="CD52" i="183"/>
  <c r="CD52" i="182"/>
  <c r="CD52" i="181"/>
  <c r="R52" i="183"/>
  <c r="X52" s="1"/>
  <c r="D32" i="235" s="1"/>
  <c r="R52" i="181"/>
  <c r="X52" s="1"/>
  <c r="D32" i="233" s="1"/>
  <c r="R52" i="182"/>
  <c r="X52" s="1"/>
  <c r="D32" i="234" s="1"/>
  <c r="CD27" i="12"/>
  <c r="CD27" i="182"/>
  <c r="CJ27" s="1"/>
  <c r="L7" i="234" s="1"/>
  <c r="CD27" i="183"/>
  <c r="CJ27" s="1"/>
  <c r="L7" i="235" s="1"/>
  <c r="CD27" i="181"/>
  <c r="CJ27" s="1"/>
  <c r="L7" i="233" s="1"/>
  <c r="J38" i="12"/>
  <c r="J38" i="181"/>
  <c r="P38" s="1"/>
  <c r="C18" i="233" s="1"/>
  <c r="J38" i="182"/>
  <c r="P38" s="1"/>
  <c r="C18" i="234" s="1"/>
  <c r="J38" i="183"/>
  <c r="P38" s="1"/>
  <c r="C18" i="235" s="1"/>
  <c r="Z39" i="12"/>
  <c r="Z39" i="181"/>
  <c r="AF39" s="1"/>
  <c r="E19" i="233" s="1"/>
  <c r="Z39" i="183"/>
  <c r="AF39" s="1"/>
  <c r="E19" i="235" s="1"/>
  <c r="Z39" i="182"/>
  <c r="AF39" s="1"/>
  <c r="E19" i="234" s="1"/>
  <c r="Z24" i="12"/>
  <c r="Z24" i="181"/>
  <c r="AF24" s="1"/>
  <c r="Z24" i="183"/>
  <c r="AF24" s="1"/>
  <c r="Z24" i="182"/>
  <c r="AF24" s="1"/>
  <c r="AH46" i="12"/>
  <c r="AH46" i="182"/>
  <c r="AN46" s="1"/>
  <c r="F26" i="234" s="1"/>
  <c r="AH46" i="181"/>
  <c r="AN46" s="1"/>
  <c r="F26" i="233" s="1"/>
  <c r="AH46" i="183"/>
  <c r="AN46" s="1"/>
  <c r="F26" i="235" s="1"/>
  <c r="BN41" i="12"/>
  <c r="BN41" i="183"/>
  <c r="BT41" s="1"/>
  <c r="J21" i="235" s="1"/>
  <c r="BN41" i="182"/>
  <c r="BT41" s="1"/>
  <c r="J21" i="234" s="1"/>
  <c r="BN41" i="181"/>
  <c r="BT41" s="1"/>
  <c r="J21" i="233" s="1"/>
  <c r="Z31" i="12"/>
  <c r="Z31" i="181"/>
  <c r="AF31" s="1"/>
  <c r="E11" i="233" s="1"/>
  <c r="Z31" i="183"/>
  <c r="AF31" s="1"/>
  <c r="E11" i="235" s="1"/>
  <c r="Z31" i="182"/>
  <c r="AF31" s="1"/>
  <c r="E11" i="234" s="1"/>
  <c r="B32" i="183"/>
  <c r="H32" s="1"/>
  <c r="B12" i="235" s="1"/>
  <c r="B32" i="182"/>
  <c r="H32" s="1"/>
  <c r="B12" i="234" s="1"/>
  <c r="B32" i="181"/>
  <c r="H32" s="1"/>
  <c r="B12" i="233" s="1"/>
  <c r="DB39" i="181"/>
  <c r="DH39" s="1"/>
  <c r="O19" i="233" s="1"/>
  <c r="DB39" i="182"/>
  <c r="DH39" s="1"/>
  <c r="O19" i="234" s="1"/>
  <c r="DB39" i="183"/>
  <c r="DH39" s="1"/>
  <c r="O19" i="235" s="1"/>
  <c r="AX52" i="183"/>
  <c r="BD52" s="1"/>
  <c r="H32" i="235" s="1"/>
  <c r="AX52" i="182"/>
  <c r="BD52" s="1"/>
  <c r="H32" i="234" s="1"/>
  <c r="AX52" i="181"/>
  <c r="BD52" s="1"/>
  <c r="H32" i="233" s="1"/>
  <c r="CT45" i="182"/>
  <c r="CZ45" s="1"/>
  <c r="N25" i="234" s="1"/>
  <c r="CT45" i="181"/>
  <c r="CZ45" s="1"/>
  <c r="N25" i="233" s="1"/>
  <c r="CT45" i="183"/>
  <c r="CZ45" s="1"/>
  <c r="N25" i="235" s="1"/>
  <c r="C7" i="186"/>
  <c r="H7" s="1"/>
  <c r="Z53" i="183"/>
  <c r="AF53" s="1"/>
  <c r="Z53" i="182"/>
  <c r="AF53" s="1"/>
  <c r="Z53" i="181"/>
  <c r="AF53" s="1"/>
  <c r="BV25" i="182"/>
  <c r="CB25" s="1"/>
  <c r="K5" i="234" s="1"/>
  <c r="BV25" i="181"/>
  <c r="CB25" s="1"/>
  <c r="K5" i="233" s="1"/>
  <c r="BV25" i="183"/>
  <c r="CB25" s="1"/>
  <c r="K5" i="235" s="1"/>
  <c r="R49" i="183"/>
  <c r="X49" s="1"/>
  <c r="D29" i="235" s="1"/>
  <c r="R49" i="182"/>
  <c r="X49" s="1"/>
  <c r="D29" i="234" s="1"/>
  <c r="R49" i="181"/>
  <c r="X49" s="1"/>
  <c r="D29" i="233" s="1"/>
  <c r="CL31" i="181"/>
  <c r="CR31" s="1"/>
  <c r="M11" i="233" s="1"/>
  <c r="CL31" i="182"/>
  <c r="CR31" s="1"/>
  <c r="M11" i="234" s="1"/>
  <c r="CL31" i="183"/>
  <c r="CR31" s="1"/>
  <c r="M11" i="235" s="1"/>
  <c r="CD35" i="12"/>
  <c r="CD35" i="183"/>
  <c r="CJ35" s="1"/>
  <c r="L15" i="235" s="1"/>
  <c r="CD35" i="182"/>
  <c r="CJ35" s="1"/>
  <c r="L15" i="234" s="1"/>
  <c r="CD35" i="181"/>
  <c r="CJ35" s="1"/>
  <c r="L15" i="233" s="1"/>
  <c r="J51" i="12"/>
  <c r="J51" i="181"/>
  <c r="P51" s="1"/>
  <c r="C31" i="233" s="1"/>
  <c r="J51" i="183"/>
  <c r="P51" s="1"/>
  <c r="C31" i="235" s="1"/>
  <c r="J51" i="182"/>
  <c r="P51" s="1"/>
  <c r="C31" i="234" s="1"/>
  <c r="BV48" i="183"/>
  <c r="CB48" s="1"/>
  <c r="K28" i="235" s="1"/>
  <c r="BV48" i="182"/>
  <c r="CB48" s="1"/>
  <c r="K28" i="234" s="1"/>
  <c r="BV48" i="181"/>
  <c r="CB48" s="1"/>
  <c r="K28" i="233" s="1"/>
  <c r="J42" i="12"/>
  <c r="J42" i="181"/>
  <c r="P42" s="1"/>
  <c r="C22" i="233" s="1"/>
  <c r="J42" i="182"/>
  <c r="P42" s="1"/>
  <c r="C22" i="234" s="1"/>
  <c r="J42" i="183"/>
  <c r="P42" s="1"/>
  <c r="C22" i="235" s="1"/>
  <c r="R31" i="183"/>
  <c r="X31" s="1"/>
  <c r="D11" i="235" s="1"/>
  <c r="R31" i="182"/>
  <c r="X31" s="1"/>
  <c r="D11" i="234" s="1"/>
  <c r="R31" i="181"/>
  <c r="X31" s="1"/>
  <c r="D11" i="233" s="1"/>
  <c r="DB47" i="181"/>
  <c r="DH47" s="1"/>
  <c r="O27" i="233" s="1"/>
  <c r="DB47" i="183"/>
  <c r="DH47" s="1"/>
  <c r="O27" i="235" s="1"/>
  <c r="DB47" i="182"/>
  <c r="DH47" s="1"/>
  <c r="O27" i="234" s="1"/>
  <c r="BN50" i="12"/>
  <c r="BN50" i="183"/>
  <c r="BT50" s="1"/>
  <c r="J30" i="235" s="1"/>
  <c r="BN50" i="182"/>
  <c r="BT50" s="1"/>
  <c r="J30" i="234" s="1"/>
  <c r="BN50" i="181"/>
  <c r="BT50" s="1"/>
  <c r="J30" i="233" s="1"/>
  <c r="BN37" i="12"/>
  <c r="BN37" i="182"/>
  <c r="BT37" s="1"/>
  <c r="J17" i="234" s="1"/>
  <c r="BN37" i="181"/>
  <c r="BT37" s="1"/>
  <c r="J17" i="233" s="1"/>
  <c r="BN37" i="183"/>
  <c r="BT37" s="1"/>
  <c r="J17" i="235" s="1"/>
  <c r="AH41" i="12"/>
  <c r="AH41" i="183"/>
  <c r="AN41" s="1"/>
  <c r="F21" i="235" s="1"/>
  <c r="AH41" i="182"/>
  <c r="AN41" s="1"/>
  <c r="F21" i="234" s="1"/>
  <c r="AH41" i="181"/>
  <c r="AN41" s="1"/>
  <c r="F21" i="233" s="1"/>
  <c r="CL38" i="183"/>
  <c r="CR38" s="1"/>
  <c r="M18" i="235" s="1"/>
  <c r="CL38" i="182"/>
  <c r="CR38" s="1"/>
  <c r="M18" i="234" s="1"/>
  <c r="CL38" i="181"/>
  <c r="CR38" s="1"/>
  <c r="M18" i="233" s="1"/>
  <c r="BN42" i="12"/>
  <c r="BN42" i="183"/>
  <c r="BT42" s="1"/>
  <c r="J22" i="235" s="1"/>
  <c r="BN42" i="182"/>
  <c r="BT42" s="1"/>
  <c r="J22" i="234" s="1"/>
  <c r="BN42" i="181"/>
  <c r="BT42" s="1"/>
  <c r="J22" i="233" s="1"/>
  <c r="CD39" i="12"/>
  <c r="CD39" i="183"/>
  <c r="CJ39" s="1"/>
  <c r="L19" i="235" s="1"/>
  <c r="CD39" i="182"/>
  <c r="CJ39" s="1"/>
  <c r="L19" i="234" s="1"/>
  <c r="CD39" i="181"/>
  <c r="CJ39" s="1"/>
  <c r="L19" i="233" s="1"/>
  <c r="CD25" i="12"/>
  <c r="CD25" i="181"/>
  <c r="CJ25" s="1"/>
  <c r="L5" i="233" s="1"/>
  <c r="CD25" i="183"/>
  <c r="CJ25" s="1"/>
  <c r="L5" i="235" s="1"/>
  <c r="CD25" i="182"/>
  <c r="CJ25" s="1"/>
  <c r="L5" i="234" s="1"/>
  <c r="BF44" i="12"/>
  <c r="BF44" i="183"/>
  <c r="BL44" s="1"/>
  <c r="I24" i="235" s="1"/>
  <c r="BF44" i="182"/>
  <c r="BL44" s="1"/>
  <c r="I24" i="234" s="1"/>
  <c r="BF44" i="181"/>
  <c r="BL44" s="1"/>
  <c r="I24" i="233" s="1"/>
  <c r="J52" i="12"/>
  <c r="J52" i="181"/>
  <c r="P52" s="1"/>
  <c r="C32" i="233" s="1"/>
  <c r="J52" i="182"/>
  <c r="P52" s="1"/>
  <c r="C32" i="234" s="1"/>
  <c r="J52" i="183"/>
  <c r="P52" s="1"/>
  <c r="C32" i="235" s="1"/>
  <c r="DB49" i="182"/>
  <c r="DH49" s="1"/>
  <c r="O29" i="234" s="1"/>
  <c r="DB49" i="181"/>
  <c r="DH49" s="1"/>
  <c r="O29" i="233" s="1"/>
  <c r="DB49" i="183"/>
  <c r="DH49" s="1"/>
  <c r="O29" i="235" s="1"/>
  <c r="CD34" i="12"/>
  <c r="CD34" i="183"/>
  <c r="CJ34" s="1"/>
  <c r="L14" i="235" s="1"/>
  <c r="CD34" i="182"/>
  <c r="CJ34" s="1"/>
  <c r="L14" i="234" s="1"/>
  <c r="CD34" i="181"/>
  <c r="CJ34" s="1"/>
  <c r="L14" i="233" s="1"/>
  <c r="AH48" i="12"/>
  <c r="AH48" i="183"/>
  <c r="AN48" s="1"/>
  <c r="F28" i="235" s="1"/>
  <c r="AH48" i="182"/>
  <c r="AN48" s="1"/>
  <c r="F28" i="234" s="1"/>
  <c r="AH48" i="181"/>
  <c r="AN48" s="1"/>
  <c r="F28" i="233" s="1"/>
  <c r="J48" i="12"/>
  <c r="J48" i="181"/>
  <c r="P48" s="1"/>
  <c r="C28" i="233" s="1"/>
  <c r="J48" i="183"/>
  <c r="P48" s="1"/>
  <c r="C28" i="235" s="1"/>
  <c r="J48" i="182"/>
  <c r="P48" s="1"/>
  <c r="C28" i="234" s="1"/>
  <c r="DB30" i="12"/>
  <c r="DB30" i="183"/>
  <c r="DH30" s="1"/>
  <c r="O10" i="235" s="1"/>
  <c r="DB30" i="182"/>
  <c r="DH30" s="1"/>
  <c r="O10" i="234" s="1"/>
  <c r="DB30" i="181"/>
  <c r="DH30" s="1"/>
  <c r="O10" i="233" s="1"/>
  <c r="BN34" i="12"/>
  <c r="BN34" i="183"/>
  <c r="BT34" s="1"/>
  <c r="J14" i="235" s="1"/>
  <c r="BN34" i="182"/>
  <c r="BT34" s="1"/>
  <c r="J14" i="234" s="1"/>
  <c r="BN34" i="181"/>
  <c r="BT34" s="1"/>
  <c r="J14" i="233" s="1"/>
  <c r="Z36" i="12"/>
  <c r="Z36" i="181"/>
  <c r="AF36" s="1"/>
  <c r="E16" i="233" s="1"/>
  <c r="Z36" i="182"/>
  <c r="AF36" s="1"/>
  <c r="E16" i="234" s="1"/>
  <c r="Z36" i="183"/>
  <c r="AF36" s="1"/>
  <c r="E16" i="235" s="1"/>
  <c r="AX34" i="12"/>
  <c r="AX34" i="183"/>
  <c r="BD34" s="1"/>
  <c r="H14" i="235" s="1"/>
  <c r="AX34" i="182"/>
  <c r="BD34" s="1"/>
  <c r="H14" i="234" s="1"/>
  <c r="AX34" i="181"/>
  <c r="BD34" s="1"/>
  <c r="H14" i="233" s="1"/>
  <c r="DB26" i="12"/>
  <c r="DB26" i="183"/>
  <c r="DH26" s="1"/>
  <c r="O6" i="235" s="1"/>
  <c r="DB26" i="182"/>
  <c r="DH26" s="1"/>
  <c r="O6" i="234" s="1"/>
  <c r="DB26" i="181"/>
  <c r="DH26" s="1"/>
  <c r="O6" i="233" s="1"/>
  <c r="CT46" i="13"/>
  <c r="CZ46" s="1"/>
  <c r="AA26" i="125" s="1"/>
  <c r="CT46" i="183"/>
  <c r="CZ46" s="1"/>
  <c r="N26" i="235" s="1"/>
  <c r="CT46" i="182"/>
  <c r="CZ46" s="1"/>
  <c r="N26" i="234" s="1"/>
  <c r="CT46" i="181"/>
  <c r="CZ46" s="1"/>
  <c r="N26" i="233" s="1"/>
  <c r="CT50" i="12"/>
  <c r="CT50" i="183"/>
  <c r="CZ50" s="1"/>
  <c r="N30" i="235" s="1"/>
  <c r="CT50" i="182"/>
  <c r="CZ50" s="1"/>
  <c r="N30" i="234" s="1"/>
  <c r="CT50" i="181"/>
  <c r="CZ50" s="1"/>
  <c r="N30" i="233" s="1"/>
  <c r="BV24" i="13"/>
  <c r="CB24" s="1"/>
  <c r="U4" i="125" s="1"/>
  <c r="BV24" i="183"/>
  <c r="CB24" s="1"/>
  <c r="BV24" i="182"/>
  <c r="CB24" s="1"/>
  <c r="BV24" i="181"/>
  <c r="CB24" s="1"/>
  <c r="BN40" i="12"/>
  <c r="BN40" i="183"/>
  <c r="BT40" s="1"/>
  <c r="J20" i="235" s="1"/>
  <c r="BN40" i="182"/>
  <c r="BT40" s="1"/>
  <c r="J20" i="234" s="1"/>
  <c r="BN40" i="181"/>
  <c r="BT40" s="1"/>
  <c r="J20" i="233" s="1"/>
  <c r="Z34" i="12"/>
  <c r="Z34" i="181"/>
  <c r="AF34" s="1"/>
  <c r="E14" i="233" s="1"/>
  <c r="Z34" i="182"/>
  <c r="AF34" s="1"/>
  <c r="E14" i="234" s="1"/>
  <c r="Z34" i="183"/>
  <c r="AF34" s="1"/>
  <c r="E14" i="235" s="1"/>
  <c r="DB34" i="12"/>
  <c r="DB34" i="183"/>
  <c r="DH34" s="1"/>
  <c r="O14" i="235" s="1"/>
  <c r="DB34" i="182"/>
  <c r="DH34" s="1"/>
  <c r="O14" i="234" s="1"/>
  <c r="DB34" i="181"/>
  <c r="DH34" s="1"/>
  <c r="O14" i="233" s="1"/>
  <c r="BN35" i="12"/>
  <c r="BN35" i="183"/>
  <c r="BT35" s="1"/>
  <c r="J15" i="235" s="1"/>
  <c r="BN35" i="182"/>
  <c r="BT35" s="1"/>
  <c r="J15" i="234" s="1"/>
  <c r="BN35" i="181"/>
  <c r="BT35" s="1"/>
  <c r="J15" i="233" s="1"/>
  <c r="CT34" i="13"/>
  <c r="CZ34" s="1"/>
  <c r="AA14" i="125" s="1"/>
  <c r="CT34" i="183"/>
  <c r="CZ34" s="1"/>
  <c r="N14" i="235" s="1"/>
  <c r="CT34" i="182"/>
  <c r="CZ34" s="1"/>
  <c r="N14" i="234" s="1"/>
  <c r="CT34" i="181"/>
  <c r="CZ34" s="1"/>
  <c r="N14" i="233" s="1"/>
  <c r="BF47" i="12"/>
  <c r="BF47" i="181"/>
  <c r="BL47" s="1"/>
  <c r="I27" i="233" s="1"/>
  <c r="BF47" i="183"/>
  <c r="BL47" s="1"/>
  <c r="I27" i="235" s="1"/>
  <c r="BF47" i="182"/>
  <c r="BL47" s="1"/>
  <c r="I27" i="234" s="1"/>
  <c r="CT37" i="12"/>
  <c r="CT37" i="182"/>
  <c r="CZ37" s="1"/>
  <c r="N17" i="234" s="1"/>
  <c r="CT37" i="181"/>
  <c r="CZ37" s="1"/>
  <c r="N17" i="233" s="1"/>
  <c r="CT37" i="183"/>
  <c r="CZ37" s="1"/>
  <c r="N17" i="235" s="1"/>
  <c r="BV38" i="13"/>
  <c r="CB38" s="1"/>
  <c r="U18" i="125" s="1"/>
  <c r="BV38" i="183"/>
  <c r="CB38" s="1"/>
  <c r="K18" i="235" s="1"/>
  <c r="BV38" i="182"/>
  <c r="CB38" s="1"/>
  <c r="K18" i="234" s="1"/>
  <c r="BV38" i="181"/>
  <c r="CB38" s="1"/>
  <c r="K18" i="233" s="1"/>
  <c r="BF53" i="12"/>
  <c r="I33" i="196" s="1"/>
  <c r="C11" i="186"/>
  <c r="H11" s="1"/>
  <c r="BF53" i="183"/>
  <c r="BL53" s="1"/>
  <c r="BF53" i="182"/>
  <c r="BL53" s="1"/>
  <c r="BF53" i="181"/>
  <c r="BL53" s="1"/>
  <c r="AH47" i="12"/>
  <c r="AH47" i="183"/>
  <c r="AN47" s="1"/>
  <c r="F27" i="235" s="1"/>
  <c r="AH47" i="182"/>
  <c r="AN47" s="1"/>
  <c r="F27" i="234" s="1"/>
  <c r="AH47" i="181"/>
  <c r="AN47" s="1"/>
  <c r="F27" i="233" s="1"/>
  <c r="CT36" i="183"/>
  <c r="CZ36" s="1"/>
  <c r="N16" i="235" s="1"/>
  <c r="CT36" i="182"/>
  <c r="CZ36" s="1"/>
  <c r="N16" i="234" s="1"/>
  <c r="CT36" i="181"/>
  <c r="CZ36" s="1"/>
  <c r="N16" i="233" s="1"/>
  <c r="AH33" i="12"/>
  <c r="AH33" i="183"/>
  <c r="AN33" s="1"/>
  <c r="F13" i="235" s="1"/>
  <c r="AH33" i="182"/>
  <c r="AN33" s="1"/>
  <c r="F13" i="234" s="1"/>
  <c r="AH33" i="181"/>
  <c r="AN33" s="1"/>
  <c r="F13" i="233" s="1"/>
  <c r="B25" i="181"/>
  <c r="H25" s="1"/>
  <c r="B5" i="233" s="1"/>
  <c r="B25" i="183"/>
  <c r="H25" s="1"/>
  <c r="B5" i="235" s="1"/>
  <c r="B25" i="182"/>
  <c r="H25" s="1"/>
  <c r="B5" i="234" s="1"/>
  <c r="BF35" i="12"/>
  <c r="BF35" i="183"/>
  <c r="BL35" s="1"/>
  <c r="I15" i="235" s="1"/>
  <c r="BF35" i="181"/>
  <c r="BL35" s="1"/>
  <c r="I15" i="233" s="1"/>
  <c r="BF35" i="182"/>
  <c r="BL35" s="1"/>
  <c r="I15" i="234" s="1"/>
  <c r="C9" i="186"/>
  <c r="H9" s="1"/>
  <c r="AP53" i="183"/>
  <c r="AV53" s="1"/>
  <c r="AP53" i="182"/>
  <c r="AV53" s="1"/>
  <c r="AP53" i="181"/>
  <c r="AV53" s="1"/>
  <c r="AP52" i="12"/>
  <c r="AP52" i="183"/>
  <c r="AV52" s="1"/>
  <c r="G32" i="235" s="1"/>
  <c r="AP52" i="182"/>
  <c r="AV52" s="1"/>
  <c r="G32" i="234" s="1"/>
  <c r="AP52" i="181"/>
  <c r="AV52" s="1"/>
  <c r="G32" i="233" s="1"/>
  <c r="R48" i="181"/>
  <c r="X48" s="1"/>
  <c r="D28" i="233" s="1"/>
  <c r="R48" i="182"/>
  <c r="X48" s="1"/>
  <c r="D28" i="234" s="1"/>
  <c r="R48" i="183"/>
  <c r="X48" s="1"/>
  <c r="D28" i="235" s="1"/>
  <c r="AX28" i="183"/>
  <c r="BD28" s="1"/>
  <c r="H8" i="235" s="1"/>
  <c r="AX28" i="182"/>
  <c r="BD28" s="1"/>
  <c r="H8" i="234" s="1"/>
  <c r="AX28" i="181"/>
  <c r="BD28" s="1"/>
  <c r="H8" i="233" s="1"/>
  <c r="R40" i="183"/>
  <c r="X40" s="1"/>
  <c r="D20" i="235" s="1"/>
  <c r="R40" i="182"/>
  <c r="X40" s="1"/>
  <c r="D20" i="234" s="1"/>
  <c r="R40" i="181"/>
  <c r="X40" s="1"/>
  <c r="D20" i="233" s="1"/>
  <c r="CT27" i="183"/>
  <c r="CZ27" s="1"/>
  <c r="N7" i="235" s="1"/>
  <c r="CT27" i="181"/>
  <c r="CZ27" s="1"/>
  <c r="N7" i="233" s="1"/>
  <c r="CT27" i="182"/>
  <c r="CZ27" s="1"/>
  <c r="N7" i="234" s="1"/>
  <c r="AP49" i="12"/>
  <c r="AP49" i="181"/>
  <c r="AV49" s="1"/>
  <c r="G29" i="233" s="1"/>
  <c r="AP49" i="182"/>
  <c r="AV49" s="1"/>
  <c r="G29" i="234" s="1"/>
  <c r="AP49" i="183"/>
  <c r="AV49" s="1"/>
  <c r="G29" i="235" s="1"/>
  <c r="B31" i="183"/>
  <c r="H31" s="1"/>
  <c r="B11" i="235" s="1"/>
  <c r="B31" i="182"/>
  <c r="H31" s="1"/>
  <c r="B11" i="234" s="1"/>
  <c r="B31" i="181"/>
  <c r="H31" s="1"/>
  <c r="B11" i="233" s="1"/>
  <c r="CD36" i="12"/>
  <c r="CD36" i="183"/>
  <c r="CJ36" s="1"/>
  <c r="L16" i="235" s="1"/>
  <c r="CD36" i="182"/>
  <c r="CJ36" s="1"/>
  <c r="L16" i="234" s="1"/>
  <c r="CD36" i="181"/>
  <c r="CJ36" s="1"/>
  <c r="L16" i="233" s="1"/>
  <c r="AX47" i="183"/>
  <c r="BD47" s="1"/>
  <c r="H27" i="235" s="1"/>
  <c r="AX47" i="182"/>
  <c r="BD47" s="1"/>
  <c r="H27" i="234" s="1"/>
  <c r="AX47" i="181"/>
  <c r="BD47" s="1"/>
  <c r="H27" i="233" s="1"/>
  <c r="R45" i="183"/>
  <c r="X45" s="1"/>
  <c r="D25" i="235" s="1"/>
  <c r="R45" i="182"/>
  <c r="X45" s="1"/>
  <c r="D25" i="234" s="1"/>
  <c r="R45" i="181"/>
  <c r="X45" s="1"/>
  <c r="D25" i="233" s="1"/>
  <c r="CT39" i="183"/>
  <c r="CZ39" s="1"/>
  <c r="N19" i="235" s="1"/>
  <c r="CT39" i="182"/>
  <c r="CZ39" s="1"/>
  <c r="N19" i="234" s="1"/>
  <c r="CT39" i="181"/>
  <c r="CZ39" s="1"/>
  <c r="N19" i="233" s="1"/>
  <c r="J46" i="12"/>
  <c r="J46" i="181"/>
  <c r="P46" s="1"/>
  <c r="C26" i="233" s="1"/>
  <c r="J46" i="182"/>
  <c r="P46" s="1"/>
  <c r="C26" i="234" s="1"/>
  <c r="J46" i="183"/>
  <c r="P46" s="1"/>
  <c r="C26" i="235" s="1"/>
  <c r="J35" i="12"/>
  <c r="J35" i="181"/>
  <c r="P35" s="1"/>
  <c r="C15" i="233" s="1"/>
  <c r="J35" i="183"/>
  <c r="P35" s="1"/>
  <c r="C15" i="235" s="1"/>
  <c r="J35" i="182"/>
  <c r="P35" s="1"/>
  <c r="C15" i="234" s="1"/>
  <c r="B29" i="183"/>
  <c r="H29" s="1"/>
  <c r="B9" i="235" s="1"/>
  <c r="B29" i="182"/>
  <c r="H29" s="1"/>
  <c r="B9" i="234" s="1"/>
  <c r="B29" i="181"/>
  <c r="H29" s="1"/>
  <c r="B9" i="233" s="1"/>
  <c r="Z49" i="12"/>
  <c r="Z49" i="181"/>
  <c r="AF49" s="1"/>
  <c r="E29" i="233" s="1"/>
  <c r="Z49" i="183"/>
  <c r="AF49" s="1"/>
  <c r="E29" i="235" s="1"/>
  <c r="Z49" i="182"/>
  <c r="AF49" s="1"/>
  <c r="E29" i="234" s="1"/>
  <c r="J44" i="12"/>
  <c r="J44" i="181"/>
  <c r="P44" s="1"/>
  <c r="C24" i="233" s="1"/>
  <c r="J44" i="182"/>
  <c r="P44" s="1"/>
  <c r="C24" i="234" s="1"/>
  <c r="J44" i="183"/>
  <c r="P44" s="1"/>
  <c r="C24" i="235" s="1"/>
  <c r="BV46" i="183"/>
  <c r="CB46" s="1"/>
  <c r="K26" i="235" s="1"/>
  <c r="BV46" i="182"/>
  <c r="CB46" s="1"/>
  <c r="K26" i="234" s="1"/>
  <c r="BV46" i="181"/>
  <c r="CB46" s="1"/>
  <c r="K26" i="233" s="1"/>
  <c r="R26" i="182"/>
  <c r="X26" s="1"/>
  <c r="D6" i="234" s="1"/>
  <c r="R26" i="181"/>
  <c r="X26" s="1"/>
  <c r="D6" i="233" s="1"/>
  <c r="R26" i="183"/>
  <c r="X26" s="1"/>
  <c r="D6" i="235" s="1"/>
  <c r="J37" i="12"/>
  <c r="J37" i="181"/>
  <c r="P37" s="1"/>
  <c r="C17" i="233" s="1"/>
  <c r="J37" i="183"/>
  <c r="P37" s="1"/>
  <c r="C17" i="235" s="1"/>
  <c r="J37" i="182"/>
  <c r="P37" s="1"/>
  <c r="C17" i="234" s="1"/>
  <c r="BF38" i="12"/>
  <c r="BF38" i="183"/>
  <c r="BL38" s="1"/>
  <c r="I18" i="235" s="1"/>
  <c r="BF38" i="182"/>
  <c r="BL38" s="1"/>
  <c r="I18" i="234" s="1"/>
  <c r="BF38" i="181"/>
  <c r="BL38" s="1"/>
  <c r="I18" i="233" s="1"/>
  <c r="AX26" i="183"/>
  <c r="BD26" s="1"/>
  <c r="H6" i="235" s="1"/>
  <c r="AX26" i="182"/>
  <c r="BD26" s="1"/>
  <c r="H6" i="234" s="1"/>
  <c r="AX26" i="181"/>
  <c r="BD26" s="1"/>
  <c r="H6" i="233" s="1"/>
  <c r="BV49" i="182"/>
  <c r="CB49" s="1"/>
  <c r="K29" i="234" s="1"/>
  <c r="BV49" i="181"/>
  <c r="CB49" s="1"/>
  <c r="K29" i="233" s="1"/>
  <c r="BV49" i="183"/>
  <c r="CB49" s="1"/>
  <c r="K29" i="235" s="1"/>
  <c r="Z29" i="12"/>
  <c r="Z29" i="181"/>
  <c r="AF29" s="1"/>
  <c r="E9" i="233" s="1"/>
  <c r="Z29" i="183"/>
  <c r="AF29" s="1"/>
  <c r="E9" i="235" s="1"/>
  <c r="Z29" i="182"/>
  <c r="AF29" s="1"/>
  <c r="E9" i="234" s="1"/>
  <c r="B44" i="183"/>
  <c r="H44" s="1"/>
  <c r="B24" i="235" s="1"/>
  <c r="B44" i="181"/>
  <c r="H44" s="1"/>
  <c r="B24" i="233" s="1"/>
  <c r="B44" i="182"/>
  <c r="H44" s="1"/>
  <c r="B24" i="234" s="1"/>
  <c r="CT42" i="183"/>
  <c r="CZ42" s="1"/>
  <c r="N22" i="235" s="1"/>
  <c r="CT42" i="182"/>
  <c r="CZ42" s="1"/>
  <c r="N22" i="234" s="1"/>
  <c r="CT42" i="181"/>
  <c r="CZ42" s="1"/>
  <c r="N22" i="233" s="1"/>
  <c r="AP28" i="12"/>
  <c r="AP28" i="183"/>
  <c r="AV28" s="1"/>
  <c r="G8" i="235" s="1"/>
  <c r="AP28" i="181"/>
  <c r="AV28" s="1"/>
  <c r="G8" i="233" s="1"/>
  <c r="AP28" i="182"/>
  <c r="AV28" s="1"/>
  <c r="G8" i="234" s="1"/>
  <c r="AX50" i="183"/>
  <c r="BD50" s="1"/>
  <c r="H30" i="235" s="1"/>
  <c r="AX50" i="182"/>
  <c r="BD50" s="1"/>
  <c r="H30" i="234" s="1"/>
  <c r="AX50" i="181"/>
  <c r="BD50" s="1"/>
  <c r="H30" i="233" s="1"/>
  <c r="AX40" i="183"/>
  <c r="BD40" s="1"/>
  <c r="H20" i="235" s="1"/>
  <c r="AX40" i="182"/>
  <c r="BD40" s="1"/>
  <c r="H20" i="234" s="1"/>
  <c r="AX40" i="181"/>
  <c r="BD40" s="1"/>
  <c r="H20" i="233" s="1"/>
  <c r="R43" i="183"/>
  <c r="X43" s="1"/>
  <c r="D23" i="235" s="1"/>
  <c r="R43" i="182"/>
  <c r="X43" s="1"/>
  <c r="D23" i="234" s="1"/>
  <c r="R43" i="181"/>
  <c r="X43" s="1"/>
  <c r="D23" i="233" s="1"/>
  <c r="CL51" i="183"/>
  <c r="CR51" s="1"/>
  <c r="M31" i="235" s="1"/>
  <c r="CL51" i="181"/>
  <c r="CR51" s="1"/>
  <c r="M31" i="233" s="1"/>
  <c r="CL51" i="182"/>
  <c r="CR51" s="1"/>
  <c r="M31" i="234" s="1"/>
  <c r="CT30" i="183"/>
  <c r="CZ30" s="1"/>
  <c r="N10" i="235" s="1"/>
  <c r="CT30" i="182"/>
  <c r="CZ30" s="1"/>
  <c r="N10" i="234" s="1"/>
  <c r="CT30" i="181"/>
  <c r="CZ30" s="1"/>
  <c r="N10" i="233" s="1"/>
  <c r="BV31" i="181"/>
  <c r="CB31" s="1"/>
  <c r="K11" i="233" s="1"/>
  <c r="BV31" i="183"/>
  <c r="CB31" s="1"/>
  <c r="K11" i="235" s="1"/>
  <c r="BV31" i="182"/>
  <c r="CB31" s="1"/>
  <c r="K11" i="234" s="1"/>
  <c r="J33" i="12"/>
  <c r="J33" i="181"/>
  <c r="P33" s="1"/>
  <c r="C13" i="233" s="1"/>
  <c r="J33" i="183"/>
  <c r="P33" s="1"/>
  <c r="C13" i="235" s="1"/>
  <c r="J33" i="182"/>
  <c r="P33" s="1"/>
  <c r="C13" i="234" s="1"/>
  <c r="B30" i="183"/>
  <c r="H30" s="1"/>
  <c r="B10" i="235" s="1"/>
  <c r="B30" i="182"/>
  <c r="H30" s="1"/>
  <c r="B10" i="234" s="1"/>
  <c r="B30" i="181"/>
  <c r="H30" s="1"/>
  <c r="B10" i="233" s="1"/>
  <c r="DB31" i="181"/>
  <c r="DH31" s="1"/>
  <c r="O11" i="233" s="1"/>
  <c r="DB31" i="183"/>
  <c r="DH31" s="1"/>
  <c r="O11" i="235" s="1"/>
  <c r="DB31" i="182"/>
  <c r="DH31" s="1"/>
  <c r="O11" i="234" s="1"/>
  <c r="BF50" i="12"/>
  <c r="BF50" i="183"/>
  <c r="BL50" s="1"/>
  <c r="I30" i="235" s="1"/>
  <c r="BF50" i="182"/>
  <c r="BL50" s="1"/>
  <c r="I30" i="234" s="1"/>
  <c r="BF50" i="181"/>
  <c r="BL50" s="1"/>
  <c r="I30" i="233" s="1"/>
  <c r="BV42" i="183"/>
  <c r="CB42" s="1"/>
  <c r="K22" i="235" s="1"/>
  <c r="BV42" i="182"/>
  <c r="CB42" s="1"/>
  <c r="K22" i="234" s="1"/>
  <c r="BV42" i="181"/>
  <c r="CB42" s="1"/>
  <c r="K22" i="233" s="1"/>
  <c r="BV47" i="13"/>
  <c r="CB47" s="1"/>
  <c r="U27" i="125" s="1"/>
  <c r="BV47" i="181"/>
  <c r="CB47" s="1"/>
  <c r="K27" i="233" s="1"/>
  <c r="BV47" i="183"/>
  <c r="CB47" s="1"/>
  <c r="K27" i="235" s="1"/>
  <c r="BV47" i="182"/>
  <c r="CB47" s="1"/>
  <c r="K27" i="234" s="1"/>
  <c r="AP39" i="12"/>
  <c r="AP39" i="181"/>
  <c r="AV39" s="1"/>
  <c r="G19" i="233" s="1"/>
  <c r="AP39" i="182"/>
  <c r="AV39" s="1"/>
  <c r="G19" i="234" s="1"/>
  <c r="AP39" i="183"/>
  <c r="AV39" s="1"/>
  <c r="G19" i="235" s="1"/>
  <c r="BF52" i="12"/>
  <c r="BF52" i="183"/>
  <c r="BL52" s="1"/>
  <c r="I32" i="235" s="1"/>
  <c r="BF52" i="182"/>
  <c r="BL52" s="1"/>
  <c r="I32" i="234" s="1"/>
  <c r="BF52" i="181"/>
  <c r="BL52" s="1"/>
  <c r="I32" i="233" s="1"/>
  <c r="AP50" i="12"/>
  <c r="AP50" i="183"/>
  <c r="AV50" s="1"/>
  <c r="G30" i="235" s="1"/>
  <c r="AP50" i="181"/>
  <c r="AV50" s="1"/>
  <c r="G30" i="233" s="1"/>
  <c r="AP50" i="182"/>
  <c r="AV50" s="1"/>
  <c r="G30" i="234" s="1"/>
  <c r="R41" i="12"/>
  <c r="R41" i="183"/>
  <c r="X41" s="1"/>
  <c r="D21" i="235" s="1"/>
  <c r="R41" i="182"/>
  <c r="X41" s="1"/>
  <c r="D21" i="234" s="1"/>
  <c r="R41" i="181"/>
  <c r="X41" s="1"/>
  <c r="D21" i="233" s="1"/>
  <c r="B26" i="13"/>
  <c r="H26" s="1"/>
  <c r="C6" i="125" s="1"/>
  <c r="B26" i="182"/>
  <c r="H26" s="1"/>
  <c r="B6" i="234" s="1"/>
  <c r="B26" i="183"/>
  <c r="H26" s="1"/>
  <c r="B6" i="235" s="1"/>
  <c r="B26" i="181"/>
  <c r="H26" s="1"/>
  <c r="B6" i="233" s="1"/>
  <c r="J26" i="12"/>
  <c r="J26" i="181"/>
  <c r="P26" s="1"/>
  <c r="C6" i="233" s="1"/>
  <c r="J26" i="182"/>
  <c r="P26" s="1"/>
  <c r="C6" i="234" s="1"/>
  <c r="J26" i="183"/>
  <c r="P26" s="1"/>
  <c r="C6" i="235" s="1"/>
  <c r="BF32" i="12"/>
  <c r="BF32" i="183"/>
  <c r="BL32" s="1"/>
  <c r="I12" i="235" s="1"/>
  <c r="BF32" i="182"/>
  <c r="BL32" s="1"/>
  <c r="I12" i="234" s="1"/>
  <c r="BF32" i="181"/>
  <c r="BL32" s="1"/>
  <c r="I12" i="233" s="1"/>
  <c r="CD43" i="12"/>
  <c r="CD43" i="183"/>
  <c r="CJ43" s="1"/>
  <c r="L23" i="235" s="1"/>
  <c r="CD43" i="181"/>
  <c r="CJ43" s="1"/>
  <c r="L23" i="233" s="1"/>
  <c r="CD43" i="182"/>
  <c r="CJ43" s="1"/>
  <c r="L23" i="234" s="1"/>
  <c r="CD24" i="12"/>
  <c r="CD24" i="183"/>
  <c r="CJ24" s="1"/>
  <c r="CD24" i="182"/>
  <c r="CJ24" s="1"/>
  <c r="CD24" i="181"/>
  <c r="CJ24" s="1"/>
  <c r="DB40" i="12"/>
  <c r="DB40" i="183"/>
  <c r="DH40" s="1"/>
  <c r="O20" i="235" s="1"/>
  <c r="DB40" i="182"/>
  <c r="DH40" s="1"/>
  <c r="O20" i="234" s="1"/>
  <c r="DB40" i="181"/>
  <c r="DH40" s="1"/>
  <c r="O20" i="233" s="1"/>
  <c r="DB48" i="13"/>
  <c r="DH48" s="1"/>
  <c r="AC28" i="125" s="1"/>
  <c r="DB48" i="183"/>
  <c r="DH48" s="1"/>
  <c r="O28" i="235" s="1"/>
  <c r="DB48" i="182"/>
  <c r="DH48" s="1"/>
  <c r="O28" i="234" s="1"/>
  <c r="DB48" i="181"/>
  <c r="DH48" s="1"/>
  <c r="O28" i="233" s="1"/>
  <c r="CD47" i="12"/>
  <c r="CD47" i="183"/>
  <c r="CD47" i="182"/>
  <c r="CD47" i="181"/>
  <c r="BV40" i="12"/>
  <c r="BV40" i="183"/>
  <c r="CB40" s="1"/>
  <c r="K20" i="235" s="1"/>
  <c r="BV40" i="182"/>
  <c r="CB40" s="1"/>
  <c r="K20" i="234" s="1"/>
  <c r="BV40" i="181"/>
  <c r="CB40" s="1"/>
  <c r="K20" i="233" s="1"/>
  <c r="CD53" i="12"/>
  <c r="L33" i="196" s="1"/>
  <c r="C14" i="186"/>
  <c r="CD53" i="182"/>
  <c r="CD53" i="181"/>
  <c r="CD53" i="183"/>
  <c r="BF26" i="12"/>
  <c r="BF26" i="183"/>
  <c r="BL26" s="1"/>
  <c r="I6" i="235" s="1"/>
  <c r="BF26" i="182"/>
  <c r="BL26" s="1"/>
  <c r="I6" i="234" s="1"/>
  <c r="BF26" i="181"/>
  <c r="BL26" s="1"/>
  <c r="I6" i="233" s="1"/>
  <c r="DB28" i="183"/>
  <c r="DH28" s="1"/>
  <c r="O8" i="235" s="1"/>
  <c r="DB28" i="182"/>
  <c r="DH28" s="1"/>
  <c r="O8" i="234" s="1"/>
  <c r="DB28" i="181"/>
  <c r="DH28" s="1"/>
  <c r="O8" i="233" s="1"/>
  <c r="AP34" i="12"/>
  <c r="AP34" i="183"/>
  <c r="AV34" s="1"/>
  <c r="G14" i="235" s="1"/>
  <c r="AP34" i="181"/>
  <c r="AV34" s="1"/>
  <c r="G14" i="233" s="1"/>
  <c r="AP34" i="182"/>
  <c r="AV34" s="1"/>
  <c r="G14" i="234" s="1"/>
  <c r="Z33" i="12"/>
  <c r="Z33" i="181"/>
  <c r="AF33" s="1"/>
  <c r="E13" i="233" s="1"/>
  <c r="Z33" i="183"/>
  <c r="AF33" s="1"/>
  <c r="E13" i="235" s="1"/>
  <c r="Z33" i="182"/>
  <c r="AF33" s="1"/>
  <c r="E13" i="234" s="1"/>
  <c r="BF43" i="12"/>
  <c r="BF43" i="183"/>
  <c r="BL43" s="1"/>
  <c r="I23" i="235" s="1"/>
  <c r="BF43" i="181"/>
  <c r="BL43" s="1"/>
  <c r="I23" i="233" s="1"/>
  <c r="BF43" i="182"/>
  <c r="BL43" s="1"/>
  <c r="I23" i="234" s="1"/>
  <c r="CT35" i="181"/>
  <c r="CZ35" s="1"/>
  <c r="N15" i="233" s="1"/>
  <c r="CT35" i="182"/>
  <c r="CZ35" s="1"/>
  <c r="N15" i="234" s="1"/>
  <c r="CT35" i="183"/>
  <c r="CZ35" s="1"/>
  <c r="N15" i="235" s="1"/>
  <c r="C10" i="186"/>
  <c r="H10" s="1"/>
  <c r="AX53" i="182"/>
  <c r="BD53" s="1"/>
  <c r="AX53" i="181"/>
  <c r="BD53" s="1"/>
  <c r="AX53" i="183"/>
  <c r="BD53" s="1"/>
  <c r="R47"/>
  <c r="X47" s="1"/>
  <c r="D27" i="235" s="1"/>
  <c r="R47" i="182"/>
  <c r="X47" s="1"/>
  <c r="D27" i="234" s="1"/>
  <c r="R47" i="181"/>
  <c r="X47" s="1"/>
  <c r="D27" i="233" s="1"/>
  <c r="BF29" i="12"/>
  <c r="BF29" i="181"/>
  <c r="BL29" s="1"/>
  <c r="I9" i="233" s="1"/>
  <c r="BF29" i="183"/>
  <c r="BL29" s="1"/>
  <c r="I9" i="235" s="1"/>
  <c r="BF29" i="182"/>
  <c r="BL29" s="1"/>
  <c r="I9" i="234" s="1"/>
  <c r="AP40" i="12"/>
  <c r="AP40" i="183"/>
  <c r="AV40" s="1"/>
  <c r="G20" i="235" s="1"/>
  <c r="AP40" i="181"/>
  <c r="AV40" s="1"/>
  <c r="G20" i="233" s="1"/>
  <c r="AP40" i="182"/>
  <c r="AV40" s="1"/>
  <c r="G20" i="234" s="1"/>
  <c r="AH40" i="12"/>
  <c r="AH40" i="182"/>
  <c r="AN40" s="1"/>
  <c r="F20" i="234" s="1"/>
  <c r="AH40" i="183"/>
  <c r="AN40" s="1"/>
  <c r="F20" i="235" s="1"/>
  <c r="AH40" i="181"/>
  <c r="AN40" s="1"/>
  <c r="F20" i="233" s="1"/>
  <c r="AH29" i="12"/>
  <c r="AH29" i="183"/>
  <c r="AN29" s="1"/>
  <c r="F9" i="235" s="1"/>
  <c r="AH29" i="182"/>
  <c r="AN29" s="1"/>
  <c r="F9" i="234" s="1"/>
  <c r="AH29" i="181"/>
  <c r="AN29" s="1"/>
  <c r="F9" i="233" s="1"/>
  <c r="AH30" i="12"/>
  <c r="AH30" i="183"/>
  <c r="AN30" s="1"/>
  <c r="F10" i="235" s="1"/>
  <c r="AH30" i="181"/>
  <c r="AN30" s="1"/>
  <c r="F10" i="233" s="1"/>
  <c r="AH30" i="182"/>
  <c r="AN30" s="1"/>
  <c r="F10" i="234" s="1"/>
  <c r="CL32" i="183"/>
  <c r="CR32" s="1"/>
  <c r="M12" i="235" s="1"/>
  <c r="CL32" i="182"/>
  <c r="CR32" s="1"/>
  <c r="M12" i="234" s="1"/>
  <c r="CL32" i="181"/>
  <c r="CR32" s="1"/>
  <c r="M12" i="233" s="1"/>
  <c r="Z25" i="12"/>
  <c r="Z25" i="181"/>
  <c r="AF25" s="1"/>
  <c r="E5" i="233" s="1"/>
  <c r="Z25" i="183"/>
  <c r="AF25" s="1"/>
  <c r="E5" i="235" s="1"/>
  <c r="Z25" i="182"/>
  <c r="AF25" s="1"/>
  <c r="E5" i="234" s="1"/>
  <c r="DB42" i="183"/>
  <c r="DH42" s="1"/>
  <c r="O22" i="235" s="1"/>
  <c r="DB42" i="182"/>
  <c r="DH42" s="1"/>
  <c r="O22" i="234" s="1"/>
  <c r="DB42" i="181"/>
  <c r="DH42" s="1"/>
  <c r="O22" i="233" s="1"/>
  <c r="CT24" i="183"/>
  <c r="CZ24" s="1"/>
  <c r="CT24" i="182"/>
  <c r="CZ24" s="1"/>
  <c r="CT24" i="181"/>
  <c r="CZ24" s="1"/>
  <c r="AX44" i="183"/>
  <c r="BD44" s="1"/>
  <c r="H24" i="235" s="1"/>
  <c r="AX44" i="182"/>
  <c r="BD44" s="1"/>
  <c r="H24" i="234" s="1"/>
  <c r="AX44" i="181"/>
  <c r="BD44" s="1"/>
  <c r="H24" i="233" s="1"/>
  <c r="R38" i="181"/>
  <c r="X38" s="1"/>
  <c r="D18" i="233" s="1"/>
  <c r="R38" i="182"/>
  <c r="X38" s="1"/>
  <c r="D18" i="234" s="1"/>
  <c r="R38" i="183"/>
  <c r="X38" s="1"/>
  <c r="D18" i="235" s="1"/>
  <c r="BN26" i="12"/>
  <c r="BN26" i="183"/>
  <c r="BT26" s="1"/>
  <c r="J6" i="235" s="1"/>
  <c r="BN26" i="182"/>
  <c r="BT26" s="1"/>
  <c r="J6" i="234" s="1"/>
  <c r="BN26" i="181"/>
  <c r="BT26" s="1"/>
  <c r="J6" i="233" s="1"/>
  <c r="CD37" i="12"/>
  <c r="CD37" i="182"/>
  <c r="CJ37" s="1"/>
  <c r="L17" i="234" s="1"/>
  <c r="CD37" i="181"/>
  <c r="CJ37" s="1"/>
  <c r="L17" i="233" s="1"/>
  <c r="CD37" i="183"/>
  <c r="CJ37" s="1"/>
  <c r="L17" i="235" s="1"/>
  <c r="BN28" i="12"/>
  <c r="BN28" i="183"/>
  <c r="BT28" s="1"/>
  <c r="J8" i="235" s="1"/>
  <c r="BN28" i="182"/>
  <c r="BT28" s="1"/>
  <c r="J8" i="234" s="1"/>
  <c r="BN28" i="181"/>
  <c r="BT28" s="1"/>
  <c r="J8" i="233" s="1"/>
  <c r="CD42" i="12"/>
  <c r="CD42" i="183"/>
  <c r="CJ42" s="1"/>
  <c r="L22" i="235" s="1"/>
  <c r="CD42" i="182"/>
  <c r="CJ42" s="1"/>
  <c r="L22" i="234" s="1"/>
  <c r="CD42" i="181"/>
  <c r="CJ42" s="1"/>
  <c r="L22" i="233" s="1"/>
  <c r="CT41" i="183"/>
  <c r="CZ41" s="1"/>
  <c r="N21" i="235" s="1"/>
  <c r="CT41" i="182"/>
  <c r="CZ41" s="1"/>
  <c r="N21" i="234" s="1"/>
  <c r="CT41" i="181"/>
  <c r="CZ41" s="1"/>
  <c r="N21" i="233" s="1"/>
  <c r="J49" i="12"/>
  <c r="J49" i="181"/>
  <c r="P49" s="1"/>
  <c r="C29" i="233" s="1"/>
  <c r="J49" i="183"/>
  <c r="P49" s="1"/>
  <c r="C29" i="235" s="1"/>
  <c r="J49" i="182"/>
  <c r="P49" s="1"/>
  <c r="C29" i="234" s="1"/>
  <c r="BN45" i="12"/>
  <c r="BN45" i="182"/>
  <c r="BT45" s="1"/>
  <c r="J25" i="234" s="1"/>
  <c r="BN45" i="181"/>
  <c r="BT45" s="1"/>
  <c r="J25" i="233" s="1"/>
  <c r="BN45" i="183"/>
  <c r="BT45" s="1"/>
  <c r="J25" i="235" s="1"/>
  <c r="CD30" i="12"/>
  <c r="CD30" i="183"/>
  <c r="CJ30" s="1"/>
  <c r="L10" i="235" s="1"/>
  <c r="CD30" i="182"/>
  <c r="CJ30" s="1"/>
  <c r="L10" i="234" s="1"/>
  <c r="CD30" i="181"/>
  <c r="CJ30" s="1"/>
  <c r="L10" i="233" s="1"/>
  <c r="BV33" i="182"/>
  <c r="CB33" s="1"/>
  <c r="K13" i="234" s="1"/>
  <c r="BV33" i="181"/>
  <c r="CB33" s="1"/>
  <c r="K13" i="233" s="1"/>
  <c r="BV33" i="183"/>
  <c r="CB33" s="1"/>
  <c r="K13" i="235" s="1"/>
  <c r="AX30" i="183"/>
  <c r="BD30" s="1"/>
  <c r="H10" i="235" s="1"/>
  <c r="AX30" i="182"/>
  <c r="BD30" s="1"/>
  <c r="H10" i="234" s="1"/>
  <c r="AX30" i="181"/>
  <c r="BD30" s="1"/>
  <c r="H10" i="233" s="1"/>
  <c r="CL29" i="181"/>
  <c r="CR29" s="1"/>
  <c r="M9" i="233" s="1"/>
  <c r="CL29" i="183"/>
  <c r="CR29" s="1"/>
  <c r="M9" i="235" s="1"/>
  <c r="CL29" i="182"/>
  <c r="CR29" s="1"/>
  <c r="M9" i="234" s="1"/>
  <c r="BF49" i="12"/>
  <c r="BF49" i="182"/>
  <c r="BL49" s="1"/>
  <c r="I29" i="234" s="1"/>
  <c r="BF49" i="181"/>
  <c r="BL49" s="1"/>
  <c r="I29" i="233" s="1"/>
  <c r="BF49" i="183"/>
  <c r="BL49" s="1"/>
  <c r="I29" i="235" s="1"/>
  <c r="CL46" i="183"/>
  <c r="CR46" s="1"/>
  <c r="M26" i="235" s="1"/>
  <c r="CL46" i="182"/>
  <c r="CR46" s="1"/>
  <c r="M26" i="234" s="1"/>
  <c r="CL46" i="181"/>
  <c r="CR46" s="1"/>
  <c r="M26" i="233" s="1"/>
  <c r="BF51" i="12"/>
  <c r="BF51" i="183"/>
  <c r="BL51" s="1"/>
  <c r="I31" i="235" s="1"/>
  <c r="BF51" i="181"/>
  <c r="BL51" s="1"/>
  <c r="I31" i="233" s="1"/>
  <c r="BF51" i="182"/>
  <c r="BL51" s="1"/>
  <c r="I31" i="234" s="1"/>
  <c r="AH43" i="12"/>
  <c r="AH43" i="183"/>
  <c r="AN43" s="1"/>
  <c r="F23" i="235" s="1"/>
  <c r="AH43" i="182"/>
  <c r="AN43" s="1"/>
  <c r="F23" i="234" s="1"/>
  <c r="AH43" i="181"/>
  <c r="AN43" s="1"/>
  <c r="F23" i="233" s="1"/>
  <c r="BN48" i="12"/>
  <c r="BN48" i="183"/>
  <c r="BT48" s="1"/>
  <c r="J28" i="235" s="1"/>
  <c r="BN48" i="182"/>
  <c r="BT48" s="1"/>
  <c r="J28" i="234" s="1"/>
  <c r="BN48" i="181"/>
  <c r="BT48" s="1"/>
  <c r="J28" i="233" s="1"/>
  <c r="R39" i="183"/>
  <c r="X39" s="1"/>
  <c r="D19" i="235" s="1"/>
  <c r="R39" i="182"/>
  <c r="X39" s="1"/>
  <c r="D19" i="234" s="1"/>
  <c r="R39" i="181"/>
  <c r="X39" s="1"/>
  <c r="D19" i="233" s="1"/>
  <c r="J45" i="12"/>
  <c r="J45" i="181"/>
  <c r="P45" s="1"/>
  <c r="C25" i="233" s="1"/>
  <c r="J45" i="183"/>
  <c r="P45" s="1"/>
  <c r="C25" i="235" s="1"/>
  <c r="J45" i="182"/>
  <c r="P45" s="1"/>
  <c r="C25" i="234" s="1"/>
  <c r="BF36" i="12"/>
  <c r="BF36" i="183"/>
  <c r="BL36" s="1"/>
  <c r="I16" i="235" s="1"/>
  <c r="BF36" i="182"/>
  <c r="BL36" s="1"/>
  <c r="I16" i="234" s="1"/>
  <c r="BF36" i="181"/>
  <c r="BL36" s="1"/>
  <c r="I16" i="233" s="1"/>
  <c r="DB45" i="181"/>
  <c r="DH45" s="1"/>
  <c r="O25" i="233" s="1"/>
  <c r="DB45" i="183"/>
  <c r="DH45" s="1"/>
  <c r="O25" i="235" s="1"/>
  <c r="DB45" i="182"/>
  <c r="DH45" s="1"/>
  <c r="O25" i="234" s="1"/>
  <c r="R34" i="182"/>
  <c r="X34" s="1"/>
  <c r="D14" i="234" s="1"/>
  <c r="R34" i="181"/>
  <c r="X34" s="1"/>
  <c r="D14" i="233" s="1"/>
  <c r="R34" i="183"/>
  <c r="X34" s="1"/>
  <c r="D14" i="235" s="1"/>
  <c r="CD40" i="12"/>
  <c r="CD40" i="183"/>
  <c r="CJ40" s="1"/>
  <c r="L20" i="235" s="1"/>
  <c r="CD40" i="182"/>
  <c r="CJ40" s="1"/>
  <c r="L20" i="234" s="1"/>
  <c r="CD40" i="181"/>
  <c r="CJ40" s="1"/>
  <c r="L20" i="233" s="1"/>
  <c r="B28" i="183"/>
  <c r="H28" s="1"/>
  <c r="B8" i="235" s="1"/>
  <c r="B28" i="182"/>
  <c r="H28" s="1"/>
  <c r="B8" i="234" s="1"/>
  <c r="B28" i="181"/>
  <c r="H28" s="1"/>
  <c r="B8" i="233" s="1"/>
  <c r="CT44" i="183"/>
  <c r="CZ44" s="1"/>
  <c r="N24" i="235" s="1"/>
  <c r="CT44" i="182"/>
  <c r="CZ44" s="1"/>
  <c r="N24" i="234" s="1"/>
  <c r="CT44" i="181"/>
  <c r="CZ44" s="1"/>
  <c r="N24" i="233" s="1"/>
  <c r="DB43" i="183"/>
  <c r="DH43" s="1"/>
  <c r="O23" i="235" s="1"/>
  <c r="DB43" i="181"/>
  <c r="DH43" s="1"/>
  <c r="O23" i="233" s="1"/>
  <c r="DB43" i="182"/>
  <c r="DH43" s="1"/>
  <c r="O23" i="234" s="1"/>
  <c r="J40" i="12"/>
  <c r="J40" i="181"/>
  <c r="P40" s="1"/>
  <c r="C20" i="233" s="1"/>
  <c r="J40" i="183"/>
  <c r="P40" s="1"/>
  <c r="C20" i="235" s="1"/>
  <c r="J40" i="182"/>
  <c r="P40" s="1"/>
  <c r="C20" i="234" s="1"/>
  <c r="AX27" i="183"/>
  <c r="BD27" s="1"/>
  <c r="H7" i="235" s="1"/>
  <c r="AX27" i="182"/>
  <c r="BD27" s="1"/>
  <c r="H7" i="234" s="1"/>
  <c r="AX27" i="181"/>
  <c r="BD27" s="1"/>
  <c r="H7" i="233" s="1"/>
  <c r="Z46" i="12"/>
  <c r="Z46" i="181"/>
  <c r="AF46" s="1"/>
  <c r="E26" i="233" s="1"/>
  <c r="Z46" i="182"/>
  <c r="AF46" s="1"/>
  <c r="E26" i="234" s="1"/>
  <c r="Z46" i="183"/>
  <c r="AF46" s="1"/>
  <c r="E26" i="235" s="1"/>
  <c r="J50" i="12"/>
  <c r="J50" i="181"/>
  <c r="P50" s="1"/>
  <c r="C30" i="233" s="1"/>
  <c r="J50" i="182"/>
  <c r="P50" s="1"/>
  <c r="C30" i="234" s="1"/>
  <c r="J50" i="183"/>
  <c r="P50" s="1"/>
  <c r="C30" i="235" s="1"/>
  <c r="DB27" i="183"/>
  <c r="DH27" s="1"/>
  <c r="O7" i="235" s="1"/>
  <c r="DB27" i="181"/>
  <c r="DH27" s="1"/>
  <c r="O7" i="233" s="1"/>
  <c r="DB27" i="182"/>
  <c r="DH27" s="1"/>
  <c r="O7" i="234" s="1"/>
  <c r="BV50" i="183"/>
  <c r="CB50" s="1"/>
  <c r="K30" i="235" s="1"/>
  <c r="BV50" i="182"/>
  <c r="CB50" s="1"/>
  <c r="K30" i="234" s="1"/>
  <c r="BV50" i="181"/>
  <c r="CB50" s="1"/>
  <c r="K30" i="233" s="1"/>
  <c r="R42" i="182"/>
  <c r="X42" s="1"/>
  <c r="D22" i="234" s="1"/>
  <c r="R42" i="181"/>
  <c r="X42" s="1"/>
  <c r="D22" i="233" s="1"/>
  <c r="R42" i="183"/>
  <c r="X42" s="1"/>
  <c r="D22" i="235" s="1"/>
  <c r="AP38" i="12"/>
  <c r="AP38" i="183"/>
  <c r="AV38" s="1"/>
  <c r="G18" i="235" s="1"/>
  <c r="AP38" i="181"/>
  <c r="AV38" s="1"/>
  <c r="G18" i="233" s="1"/>
  <c r="AP38" i="182"/>
  <c r="AV38" s="1"/>
  <c r="G18" i="234" s="1"/>
  <c r="AX51" i="183"/>
  <c r="BD51" s="1"/>
  <c r="H31" i="235" s="1"/>
  <c r="AX51" i="181"/>
  <c r="BD51" s="1"/>
  <c r="H31" i="233" s="1"/>
  <c r="AX51" i="182"/>
  <c r="BD51" s="1"/>
  <c r="H31" i="234" s="1"/>
  <c r="CD50" i="12"/>
  <c r="CD50" i="183"/>
  <c r="CD50" i="182"/>
  <c r="CD50" i="181"/>
  <c r="CL28" i="183"/>
  <c r="CR28" s="1"/>
  <c r="M8" i="235" s="1"/>
  <c r="CL28" i="182"/>
  <c r="CR28" s="1"/>
  <c r="M8" i="234" s="1"/>
  <c r="CL28" i="181"/>
  <c r="CR28" s="1"/>
  <c r="M8" i="233" s="1"/>
  <c r="B38" i="182"/>
  <c r="H38" s="1"/>
  <c r="B18" i="234" s="1"/>
  <c r="B38" i="183"/>
  <c r="H38" s="1"/>
  <c r="B18" i="235" s="1"/>
  <c r="B38" i="181"/>
  <c r="H38" s="1"/>
  <c r="B18" i="233" s="1"/>
  <c r="BN38" i="12"/>
  <c r="BN38" i="183"/>
  <c r="BT38" s="1"/>
  <c r="J18" i="235" s="1"/>
  <c r="BN38" i="182"/>
  <c r="BT38" s="1"/>
  <c r="J18" i="234" s="1"/>
  <c r="BN38" i="181"/>
  <c r="BT38" s="1"/>
  <c r="J18" i="233" s="1"/>
  <c r="DB37" i="181"/>
  <c r="DH37" s="1"/>
  <c r="O17" i="233" s="1"/>
  <c r="DB37" i="183"/>
  <c r="DH37" s="1"/>
  <c r="O17" i="235" s="1"/>
  <c r="DB37" i="182"/>
  <c r="DH37" s="1"/>
  <c r="O17" i="234" s="1"/>
  <c r="C17" i="186"/>
  <c r="H17" s="1"/>
  <c r="DB53" i="183"/>
  <c r="DH53" s="1"/>
  <c r="DB53" i="182"/>
  <c r="DH53" s="1"/>
  <c r="DB53" i="181"/>
  <c r="DH53" s="1"/>
  <c r="AH52" i="12"/>
  <c r="AH52" i="183"/>
  <c r="AN52" s="1"/>
  <c r="F32" i="235" s="1"/>
  <c r="AH52" i="182"/>
  <c r="AN52" s="1"/>
  <c r="F32" i="234" s="1"/>
  <c r="AH52" i="181"/>
  <c r="AN52" s="1"/>
  <c r="F32" i="233" s="1"/>
  <c r="AH38" i="12"/>
  <c r="AH38" i="182"/>
  <c r="AN38" s="1"/>
  <c r="F18" i="234" s="1"/>
  <c r="AH38" i="181"/>
  <c r="AN38" s="1"/>
  <c r="F18" i="233" s="1"/>
  <c r="AH38" i="183"/>
  <c r="AN38" s="1"/>
  <c r="F18" i="235" s="1"/>
  <c r="J39" i="12"/>
  <c r="J39" i="181"/>
  <c r="P39" s="1"/>
  <c r="C19" i="233" s="1"/>
  <c r="J39" i="183"/>
  <c r="P39" s="1"/>
  <c r="C19" i="235" s="1"/>
  <c r="J39" i="182"/>
  <c r="P39" s="1"/>
  <c r="C19" i="234" s="1"/>
  <c r="Z47" i="12"/>
  <c r="Z47" i="181"/>
  <c r="AF47" s="1"/>
  <c r="E27" i="233" s="1"/>
  <c r="Z47" i="183"/>
  <c r="AF47" s="1"/>
  <c r="E27" i="235" s="1"/>
  <c r="Z47" i="182"/>
  <c r="AF47" s="1"/>
  <c r="E27" i="234" s="1"/>
  <c r="DB38" i="183"/>
  <c r="DH38" s="1"/>
  <c r="O18" i="235" s="1"/>
  <c r="DB38" i="182"/>
  <c r="DH38" s="1"/>
  <c r="O18" i="234" s="1"/>
  <c r="DB38" i="181"/>
  <c r="DH38" s="1"/>
  <c r="O18" i="233" s="1"/>
  <c r="DB29" i="181"/>
  <c r="DH29" s="1"/>
  <c r="O9" i="233" s="1"/>
  <c r="DB29" i="183"/>
  <c r="DH29" s="1"/>
  <c r="O9" i="235" s="1"/>
  <c r="DB29" i="182"/>
  <c r="DH29" s="1"/>
  <c r="O9" i="234" s="1"/>
  <c r="C15" i="186"/>
  <c r="H15" s="1"/>
  <c r="CL53" i="183"/>
  <c r="CR53" s="1"/>
  <c r="CL53" i="182"/>
  <c r="CR53" s="1"/>
  <c r="CL53" i="181"/>
  <c r="CR53" s="1"/>
  <c r="DB51" i="183"/>
  <c r="DH51" s="1"/>
  <c r="O31" i="235" s="1"/>
  <c r="DB51" i="181"/>
  <c r="DH51" s="1"/>
  <c r="O31" i="233" s="1"/>
  <c r="DB51" i="182"/>
  <c r="DH51" s="1"/>
  <c r="O31" i="234" s="1"/>
  <c r="B41" i="183"/>
  <c r="H41" s="1"/>
  <c r="B21" i="235" s="1"/>
  <c r="B41" i="182"/>
  <c r="H41" s="1"/>
  <c r="B21" i="234" s="1"/>
  <c r="B41" i="181"/>
  <c r="H41" s="1"/>
  <c r="B21" i="233" s="1"/>
  <c r="DB32" i="183"/>
  <c r="DH32" s="1"/>
  <c r="O12" i="235" s="1"/>
  <c r="DB32" i="182"/>
  <c r="DH32" s="1"/>
  <c r="O12" i="234" s="1"/>
  <c r="DB32" i="181"/>
  <c r="DH32" s="1"/>
  <c r="O12" i="233" s="1"/>
  <c r="BN46" i="12"/>
  <c r="BN46" i="183"/>
  <c r="BT46" s="1"/>
  <c r="J26" i="235" s="1"/>
  <c r="BN46" i="182"/>
  <c r="BT46" s="1"/>
  <c r="J26" i="234" s="1"/>
  <c r="BN46" i="181"/>
  <c r="BT46" s="1"/>
  <c r="J26" i="233" s="1"/>
  <c r="AX37" i="182"/>
  <c r="BD37" s="1"/>
  <c r="H17" i="234" s="1"/>
  <c r="AX37" i="183"/>
  <c r="BD37" s="1"/>
  <c r="H17" i="235" s="1"/>
  <c r="AX37" i="181"/>
  <c r="BD37" s="1"/>
  <c r="H17" i="233" s="1"/>
  <c r="AX45" i="182"/>
  <c r="BD45" s="1"/>
  <c r="H25" i="234" s="1"/>
  <c r="AX45" i="183"/>
  <c r="BD45" s="1"/>
  <c r="H25" i="235" s="1"/>
  <c r="AX45" i="181"/>
  <c r="BD45" s="1"/>
  <c r="H25" i="233" s="1"/>
  <c r="B48" i="183"/>
  <c r="H48" s="1"/>
  <c r="B28" i="235" s="1"/>
  <c r="B48" i="182"/>
  <c r="H48" s="1"/>
  <c r="B28" i="234" s="1"/>
  <c r="B48" i="181"/>
  <c r="H48" s="1"/>
  <c r="B28" i="233" s="1"/>
  <c r="AH26" i="12"/>
  <c r="AH26" i="182"/>
  <c r="AN26" s="1"/>
  <c r="F6" i="234" s="1"/>
  <c r="AH26" i="183"/>
  <c r="AN26" s="1"/>
  <c r="F6" i="235" s="1"/>
  <c r="AH26" i="181"/>
  <c r="AN26" s="1"/>
  <c r="F6" i="233" s="1"/>
  <c r="BV30" i="183"/>
  <c r="CB30" s="1"/>
  <c r="K10" i="235" s="1"/>
  <c r="BV30" i="182"/>
  <c r="CB30" s="1"/>
  <c r="K10" i="234" s="1"/>
  <c r="BV30" i="181"/>
  <c r="CB30" s="1"/>
  <c r="K10" i="233" s="1"/>
  <c r="BV52" i="183"/>
  <c r="CB52" s="1"/>
  <c r="K32" i="235" s="1"/>
  <c r="BV52" i="182"/>
  <c r="CB52" s="1"/>
  <c r="K32" i="234" s="1"/>
  <c r="BV52" i="181"/>
  <c r="CB52" s="1"/>
  <c r="K32" i="233" s="1"/>
  <c r="AX43" i="13"/>
  <c r="BD43" s="1"/>
  <c r="O23" i="125" s="1"/>
  <c r="AX43" i="182"/>
  <c r="BD43" s="1"/>
  <c r="H23" i="234" s="1"/>
  <c r="AX43" i="181"/>
  <c r="BD43" s="1"/>
  <c r="H23" i="233" s="1"/>
  <c r="AX43" i="183"/>
  <c r="BD43" s="1"/>
  <c r="H23" i="235" s="1"/>
  <c r="CD28" i="12"/>
  <c r="CD28" i="183"/>
  <c r="CJ28" s="1"/>
  <c r="L8" i="235" s="1"/>
  <c r="CD28" i="182"/>
  <c r="CJ28" s="1"/>
  <c r="L8" i="234" s="1"/>
  <c r="CD28" i="181"/>
  <c r="CJ28" s="1"/>
  <c r="L8" i="233" s="1"/>
  <c r="BV36" i="13"/>
  <c r="CB36" s="1"/>
  <c r="U16" i="125" s="1"/>
  <c r="BV36" i="183"/>
  <c r="CB36" s="1"/>
  <c r="K16" i="235" s="1"/>
  <c r="BV36" i="182"/>
  <c r="CB36" s="1"/>
  <c r="K16" i="234" s="1"/>
  <c r="BV36" i="181"/>
  <c r="CB36" s="1"/>
  <c r="K16" i="233" s="1"/>
  <c r="B42" i="12"/>
  <c r="B42" i="182"/>
  <c r="H42" s="1"/>
  <c r="B22" i="234" s="1"/>
  <c r="B42" i="181"/>
  <c r="H42" s="1"/>
  <c r="B22" i="233" s="1"/>
  <c r="B42" i="183"/>
  <c r="H42" s="1"/>
  <c r="B22" i="235" s="1"/>
  <c r="BF30" i="12"/>
  <c r="BF30" i="183"/>
  <c r="BL30" s="1"/>
  <c r="I10" i="235" s="1"/>
  <c r="BF30" i="182"/>
  <c r="BL30" s="1"/>
  <c r="I10" i="234" s="1"/>
  <c r="BF30" i="181"/>
  <c r="BL30" s="1"/>
  <c r="I10" i="233" s="1"/>
  <c r="BN33" i="12"/>
  <c r="BN33" i="183"/>
  <c r="BT33" s="1"/>
  <c r="J13" i="235" s="1"/>
  <c r="BN33" i="181"/>
  <c r="BT33" s="1"/>
  <c r="J13" i="233" s="1"/>
  <c r="BN33" i="182"/>
  <c r="BT33" s="1"/>
  <c r="J13" i="234" s="1"/>
  <c r="B33" i="12"/>
  <c r="B33" i="183"/>
  <c r="H33" s="1"/>
  <c r="B13" i="235" s="1"/>
  <c r="B33" i="182"/>
  <c r="H33" s="1"/>
  <c r="B13" i="234" s="1"/>
  <c r="B33" i="181"/>
  <c r="H33" s="1"/>
  <c r="B13" i="233" s="1"/>
  <c r="AP43" i="12"/>
  <c r="AP43" i="183"/>
  <c r="AV43" s="1"/>
  <c r="G23" i="235" s="1"/>
  <c r="AP43" i="181"/>
  <c r="AV43" s="1"/>
  <c r="G23" i="233" s="1"/>
  <c r="AP43" i="182"/>
  <c r="AV43" s="1"/>
  <c r="G23" i="234" s="1"/>
  <c r="CT28" i="13"/>
  <c r="CZ28" s="1"/>
  <c r="AA8" i="125" s="1"/>
  <c r="CT28" i="183"/>
  <c r="CZ28" s="1"/>
  <c r="N8" i="235" s="1"/>
  <c r="CT28" i="182"/>
  <c r="CZ28" s="1"/>
  <c r="N8" i="234" s="1"/>
  <c r="CT28" i="181"/>
  <c r="CZ28" s="1"/>
  <c r="N8" i="233" s="1"/>
  <c r="BN53" i="12"/>
  <c r="J33" i="196" s="1"/>
  <c r="C12" i="186"/>
  <c r="H12" s="1"/>
  <c r="BN53" i="182"/>
  <c r="BT53" s="1"/>
  <c r="BN53" i="181"/>
  <c r="BT53" s="1"/>
  <c r="BN53" i="183"/>
  <c r="BT53" s="1"/>
  <c r="CL40" i="13"/>
  <c r="CR40" s="1"/>
  <c r="Y20" i="125" s="1"/>
  <c r="CL40" i="183"/>
  <c r="CR40" s="1"/>
  <c r="M20" i="235" s="1"/>
  <c r="CL40" i="182"/>
  <c r="CR40" s="1"/>
  <c r="M20" i="234" s="1"/>
  <c r="CL40" i="181"/>
  <c r="CR40" s="1"/>
  <c r="M20" i="233" s="1"/>
  <c r="BN31" i="12"/>
  <c r="BN31" i="183"/>
  <c r="BT31" s="1"/>
  <c r="J11" i="235" s="1"/>
  <c r="BN31" i="182"/>
  <c r="BT31" s="1"/>
  <c r="J11" i="234" s="1"/>
  <c r="BN31" i="181"/>
  <c r="BT31" s="1"/>
  <c r="J11" i="233" s="1"/>
  <c r="CL47" i="13"/>
  <c r="CR47" s="1"/>
  <c r="Y27" i="125" s="1"/>
  <c r="CL47" i="181"/>
  <c r="CR47" s="1"/>
  <c r="M27" i="233" s="1"/>
  <c r="CL47" i="183"/>
  <c r="CR47" s="1"/>
  <c r="M27" i="235" s="1"/>
  <c r="CL47" i="182"/>
  <c r="CR47" s="1"/>
  <c r="M27" i="234" s="1"/>
  <c r="BN29" i="12"/>
  <c r="BN29" i="182"/>
  <c r="BT29" s="1"/>
  <c r="J9" i="234" s="1"/>
  <c r="BN29" i="181"/>
  <c r="BT29" s="1"/>
  <c r="J9" i="233" s="1"/>
  <c r="BN29" i="183"/>
  <c r="BT29" s="1"/>
  <c r="J9" i="235" s="1"/>
  <c r="AX39" i="12"/>
  <c r="AX39" i="183"/>
  <c r="BD39" s="1"/>
  <c r="H19" i="235" s="1"/>
  <c r="AX39" i="182"/>
  <c r="BD39" s="1"/>
  <c r="H19" i="234" s="1"/>
  <c r="AX39" i="181"/>
  <c r="BD39" s="1"/>
  <c r="H19" i="233" s="1"/>
  <c r="CL25" i="13"/>
  <c r="CR25" s="1"/>
  <c r="Y5" i="125" s="1"/>
  <c r="CL25" i="182"/>
  <c r="CR25" s="1"/>
  <c r="M5" i="234" s="1"/>
  <c r="CL25" i="181"/>
  <c r="CR25" s="1"/>
  <c r="M5" i="233" s="1"/>
  <c r="CL25" i="183"/>
  <c r="CR25" s="1"/>
  <c r="M5" i="235" s="1"/>
  <c r="J53" i="12"/>
  <c r="C5" i="186"/>
  <c r="H5" s="1"/>
  <c r="J53" i="183"/>
  <c r="P53" s="1"/>
  <c r="J53" i="182"/>
  <c r="P53" s="1"/>
  <c r="J53" i="181"/>
  <c r="P53" s="1"/>
  <c r="BF28" i="12"/>
  <c r="BF28" i="183"/>
  <c r="BL28" s="1"/>
  <c r="I8" i="235" s="1"/>
  <c r="BF28" i="182"/>
  <c r="BL28" s="1"/>
  <c r="I8" i="234" s="1"/>
  <c r="BF28" i="181"/>
  <c r="BL28" s="1"/>
  <c r="I8" i="233" s="1"/>
  <c r="AX32" i="12"/>
  <c r="AX32" i="183"/>
  <c r="BD32" s="1"/>
  <c r="H12" i="235" s="1"/>
  <c r="AX32" i="182"/>
  <c r="BD32" s="1"/>
  <c r="H12" i="234" s="1"/>
  <c r="AX32" i="181"/>
  <c r="BD32" s="1"/>
  <c r="H12" i="233" s="1"/>
  <c r="BN36" i="12"/>
  <c r="BN36" i="183"/>
  <c r="BT36" s="1"/>
  <c r="J16" i="235" s="1"/>
  <c r="BN36" i="182"/>
  <c r="BT36" s="1"/>
  <c r="J16" i="234" s="1"/>
  <c r="BN36" i="181"/>
  <c r="BT36" s="1"/>
  <c r="J16" i="233" s="1"/>
  <c r="Z28" i="12"/>
  <c r="Z28" i="181"/>
  <c r="AF28" s="1"/>
  <c r="E8" i="233" s="1"/>
  <c r="Z28" i="183"/>
  <c r="AF28" s="1"/>
  <c r="E8" i="235" s="1"/>
  <c r="Z28" i="182"/>
  <c r="AF28" s="1"/>
  <c r="E8" i="234" s="1"/>
  <c r="BF41" i="12"/>
  <c r="BF41" i="182"/>
  <c r="BL41" s="1"/>
  <c r="I21" i="234" s="1"/>
  <c r="BF41" i="181"/>
  <c r="BL41" s="1"/>
  <c r="I21" i="233" s="1"/>
  <c r="BF41" i="183"/>
  <c r="BL41" s="1"/>
  <c r="I21" i="235" s="1"/>
  <c r="CT53" i="12"/>
  <c r="C16" i="186"/>
  <c r="H16" s="1"/>
  <c r="CT53" i="182"/>
  <c r="CZ53" s="1"/>
  <c r="CT53" i="181"/>
  <c r="CZ53" s="1"/>
  <c r="CT53" i="183"/>
  <c r="CZ53" s="1"/>
  <c r="AX48" i="12"/>
  <c r="AX48" i="183"/>
  <c r="BD48" s="1"/>
  <c r="H28" i="235" s="1"/>
  <c r="AX48" i="182"/>
  <c r="BD48" s="1"/>
  <c r="H28" i="234" s="1"/>
  <c r="AX48" i="181"/>
  <c r="BD48" s="1"/>
  <c r="H28" i="233" s="1"/>
  <c r="R51" i="13"/>
  <c r="X51" s="1"/>
  <c r="G31" i="125" s="1"/>
  <c r="R51" i="183"/>
  <c r="X51" s="1"/>
  <c r="D31" i="235" s="1"/>
  <c r="R51" i="182"/>
  <c r="X51" s="1"/>
  <c r="D31" i="234" s="1"/>
  <c r="R51" i="181"/>
  <c r="X51" s="1"/>
  <c r="D31" i="233" s="1"/>
  <c r="CT37" i="13"/>
  <c r="CZ37" s="1"/>
  <c r="AA17" i="125" s="1"/>
  <c r="C26" i="13"/>
  <c r="I26" s="1"/>
  <c r="AI24" i="12"/>
  <c r="AO24" s="1"/>
  <c r="AI24" i="181"/>
  <c r="AO24" s="1"/>
  <c r="C37" i="12"/>
  <c r="I37" s="1"/>
  <c r="CE24"/>
  <c r="CE24" i="13" s="1"/>
  <c r="CE24" i="181"/>
  <c r="CK24" s="1"/>
  <c r="C31" i="13"/>
  <c r="I31" s="1"/>
  <c r="C45"/>
  <c r="I45" s="1"/>
  <c r="C38" i="12"/>
  <c r="I38" s="1"/>
  <c r="C28" i="13"/>
  <c r="I28" s="1"/>
  <c r="C53"/>
  <c r="I53" s="1"/>
  <c r="C40" i="12"/>
  <c r="I40" s="1"/>
  <c r="C41" i="13"/>
  <c r="I41" s="1"/>
  <c r="C34" i="12"/>
  <c r="I34" s="1"/>
  <c r="C36"/>
  <c r="I36" s="1"/>
  <c r="CU24"/>
  <c r="DA24" s="1"/>
  <c r="CU24" i="181"/>
  <c r="DA24" s="1"/>
  <c r="AA24" i="12"/>
  <c r="AG24" s="1"/>
  <c r="AA24" i="181"/>
  <c r="AG24" s="1"/>
  <c r="BO24" i="12"/>
  <c r="BU24" s="1"/>
  <c r="BO24" i="181"/>
  <c r="BU24" s="1"/>
  <c r="C43" i="12"/>
  <c r="I43" s="1"/>
  <c r="C35"/>
  <c r="I35" s="1"/>
  <c r="C29" i="13"/>
  <c r="I29" s="1"/>
  <c r="CM24" i="12"/>
  <c r="CS24" s="1"/>
  <c r="CM24" i="181"/>
  <c r="CS24" s="1"/>
  <c r="C42" i="13"/>
  <c r="I42" s="1"/>
  <c r="C50"/>
  <c r="I50" s="1"/>
  <c r="C49"/>
  <c r="I49" s="1"/>
  <c r="DC24" i="12"/>
  <c r="DI24" s="1"/>
  <c r="DC24" i="181"/>
  <c r="DI24" s="1"/>
  <c r="CS58" i="3"/>
  <c r="BG24" i="181"/>
  <c r="BM24" s="1"/>
  <c r="K24" i="12"/>
  <c r="K24" i="13" s="1"/>
  <c r="Q24" s="1"/>
  <c r="K24" i="181"/>
  <c r="Q24" s="1"/>
  <c r="S24" i="13"/>
  <c r="Y24" s="1"/>
  <c r="S24" i="181"/>
  <c r="Y24" s="1"/>
  <c r="C46" i="13"/>
  <c r="I46" s="1"/>
  <c r="C25" i="12"/>
  <c r="I25" s="1"/>
  <c r="AQ24"/>
  <c r="AQ24" i="13" s="1"/>
  <c r="AW24" s="1"/>
  <c r="AQ24" i="181"/>
  <c r="AW24" s="1"/>
  <c r="BW24" i="12"/>
  <c r="CC24" s="1"/>
  <c r="BW24" i="181"/>
  <c r="CC24" s="1"/>
  <c r="C39" i="13"/>
  <c r="I39" s="1"/>
  <c r="AY24"/>
  <c r="BE24" s="1"/>
  <c r="AY24" i="181"/>
  <c r="BE24" s="1"/>
  <c r="C27" i="13"/>
  <c r="I27" s="1"/>
  <c r="C51"/>
  <c r="I51" s="1"/>
  <c r="C33" i="12"/>
  <c r="I33" s="1"/>
  <c r="C44"/>
  <c r="I44" s="1"/>
  <c r="C52" i="13"/>
  <c r="I52" s="1"/>
  <c r="C24"/>
  <c r="I24" s="1"/>
  <c r="C24" i="181"/>
  <c r="I24" s="1"/>
  <c r="K38" i="12"/>
  <c r="Q38" s="1"/>
  <c r="C30"/>
  <c r="I30" s="1"/>
  <c r="C48"/>
  <c r="I48" s="1"/>
  <c r="C47" i="13"/>
  <c r="I47" s="1"/>
  <c r="C32"/>
  <c r="I32" s="1"/>
  <c r="BW51"/>
  <c r="CC51" s="1"/>
  <c r="R51" i="12"/>
  <c r="BW49" i="13"/>
  <c r="CC49" s="1"/>
  <c r="C32" i="12"/>
  <c r="I32" s="1"/>
  <c r="S39"/>
  <c r="Y39" s="1"/>
  <c r="AY29"/>
  <c r="BE29" s="1"/>
  <c r="CU28"/>
  <c r="DA28" s="1"/>
  <c r="C51"/>
  <c r="I51" s="1"/>
  <c r="CU43" i="13"/>
  <c r="DA43" s="1"/>
  <c r="C35"/>
  <c r="I35" s="1"/>
  <c r="CM46" i="12"/>
  <c r="CS46" s="1"/>
  <c r="BV39"/>
  <c r="DB34" i="13"/>
  <c r="DH34" s="1"/>
  <c r="AC14" i="125" s="1"/>
  <c r="CT34" i="12"/>
  <c r="BV24"/>
  <c r="BW37" i="13"/>
  <c r="CC37" s="1"/>
  <c r="B26" i="12"/>
  <c r="CU36"/>
  <c r="DA36" s="1"/>
  <c r="C33" i="13"/>
  <c r="I33" s="1"/>
  <c r="EA58" i="3"/>
  <c r="BV47" i="12"/>
  <c r="DB48"/>
  <c r="CM35" i="13"/>
  <c r="CS35" s="1"/>
  <c r="CU37" i="12"/>
  <c r="DA37" s="1"/>
  <c r="CQ58" i="3"/>
  <c r="AX38" i="12"/>
  <c r="BW44"/>
  <c r="CC44" s="1"/>
  <c r="CM41"/>
  <c r="CS41" s="1"/>
  <c r="DB36" i="13"/>
  <c r="DH36" s="1"/>
  <c r="AC16" i="125" s="1"/>
  <c r="R41" i="13"/>
  <c r="X41" s="1"/>
  <c r="G21" i="125" s="1"/>
  <c r="BW45" i="13"/>
  <c r="CC45" s="1"/>
  <c r="C27" i="12"/>
  <c r="I27" s="1"/>
  <c r="S31" i="13"/>
  <c r="Y31" s="1"/>
  <c r="EC58" i="3"/>
  <c r="BW29" i="13"/>
  <c r="CC29" s="1"/>
  <c r="CU35"/>
  <c r="DA35" s="1"/>
  <c r="C50" i="12"/>
  <c r="I50" s="1"/>
  <c r="BV34" i="13"/>
  <c r="CB34" s="1"/>
  <c r="U14" i="125" s="1"/>
  <c r="DB40" i="13"/>
  <c r="DH40" s="1"/>
  <c r="AC20" i="125" s="1"/>
  <c r="BG24" i="12"/>
  <c r="BM24" s="1"/>
  <c r="C34" i="13"/>
  <c r="I34" s="1"/>
  <c r="CL34" i="12"/>
  <c r="BV38"/>
  <c r="BV45"/>
  <c r="BV40" i="13"/>
  <c r="CB40" s="1"/>
  <c r="U20" i="125" s="1"/>
  <c r="C26" i="12"/>
  <c r="I26" s="1"/>
  <c r="C42"/>
  <c r="I42" s="1"/>
  <c r="FM58" i="3"/>
  <c r="BW25" i="12"/>
  <c r="CC25" s="1"/>
  <c r="C31"/>
  <c r="I31" s="1"/>
  <c r="AY34"/>
  <c r="BE34" s="1"/>
  <c r="CM25" i="13"/>
  <c r="CS25" s="1"/>
  <c r="AY41" i="12"/>
  <c r="BE41" s="1"/>
  <c r="S37" i="13"/>
  <c r="Y37" s="1"/>
  <c r="DC25" i="12"/>
  <c r="DI25" s="1"/>
  <c r="B46" i="13"/>
  <c r="H46" s="1"/>
  <c r="C26" i="125" s="1"/>
  <c r="BI58" i="3"/>
  <c r="BW35" i="13"/>
  <c r="CC35" s="1"/>
  <c r="CM48" i="12"/>
  <c r="CS48" s="1"/>
  <c r="AY24"/>
  <c r="BE24" s="1"/>
  <c r="CL25"/>
  <c r="CM44"/>
  <c r="CS44" s="1"/>
  <c r="S32"/>
  <c r="Y32" s="1"/>
  <c r="AY27" i="13"/>
  <c r="BE27" s="1"/>
  <c r="DC48"/>
  <c r="DI48" s="1"/>
  <c r="AY30"/>
  <c r="BE30" s="1"/>
  <c r="DC28" i="12"/>
  <c r="DI28" s="1"/>
  <c r="C43" i="13"/>
  <c r="I43" s="1"/>
  <c r="C39" i="12"/>
  <c r="I39" s="1"/>
  <c r="DC38" i="13"/>
  <c r="DI38" s="1"/>
  <c r="BW38" i="12"/>
  <c r="CC38" s="1"/>
  <c r="CE53" i="13"/>
  <c r="S47" i="12"/>
  <c r="Y47" s="1"/>
  <c r="AX48" i="13"/>
  <c r="BD48" s="1"/>
  <c r="O28" i="125" s="1"/>
  <c r="AY35" i="13"/>
  <c r="BE35" s="1"/>
  <c r="BW42"/>
  <c r="CC42" s="1"/>
  <c r="DE58" i="3"/>
  <c r="C46" i="12"/>
  <c r="I46" s="1"/>
  <c r="C44" i="13"/>
  <c r="I44" s="1"/>
  <c r="DC27" i="12"/>
  <c r="DI27" s="1"/>
  <c r="CT28"/>
  <c r="CT53" i="13"/>
  <c r="CZ53" s="1"/>
  <c r="AA33" i="125" s="1"/>
  <c r="DC42" i="13"/>
  <c r="DI42" s="1"/>
  <c r="DC49" i="12"/>
  <c r="DI49" s="1"/>
  <c r="S27" i="13"/>
  <c r="Y27" s="1"/>
  <c r="C29" i="12"/>
  <c r="I29" s="1"/>
  <c r="CM36" i="13"/>
  <c r="CS36" s="1"/>
  <c r="BW26"/>
  <c r="CC26" s="1"/>
  <c r="CM31" i="12"/>
  <c r="CS31" s="1"/>
  <c r="DC41" i="13"/>
  <c r="DI41" s="1"/>
  <c r="AY46" i="12"/>
  <c r="BE46" s="1"/>
  <c r="AY50"/>
  <c r="BE50" s="1"/>
  <c r="CU30"/>
  <c r="DA30" s="1"/>
  <c r="DC40"/>
  <c r="DI40" s="1"/>
  <c r="CT46"/>
  <c r="DB44" i="13"/>
  <c r="DH44" s="1"/>
  <c r="AC24" i="125" s="1"/>
  <c r="S52" i="12"/>
  <c r="Y52" s="1"/>
  <c r="DC36"/>
  <c r="DI36" s="1"/>
  <c r="BW41" i="13"/>
  <c r="CC41" s="1"/>
  <c r="BW28"/>
  <c r="CC28" s="1"/>
  <c r="AX32"/>
  <c r="BD32" s="1"/>
  <c r="O12" i="125" s="1"/>
  <c r="B33" i="13"/>
  <c r="H33" s="1"/>
  <c r="C13" i="125" s="1"/>
  <c r="CM32" i="13"/>
  <c r="CS32" s="1"/>
  <c r="Y58" i="3"/>
  <c r="CM27" i="12"/>
  <c r="CS27" s="1"/>
  <c r="S34"/>
  <c r="Y34" s="1"/>
  <c r="R37"/>
  <c r="CL44"/>
  <c r="CM40"/>
  <c r="CS40" s="1"/>
  <c r="CM50" i="13"/>
  <c r="CS50" s="1"/>
  <c r="EY58" i="3"/>
  <c r="C53" i="12"/>
  <c r="I53" s="1"/>
  <c r="BW48"/>
  <c r="CC48" s="1"/>
  <c r="DC45" i="13"/>
  <c r="DI45" s="1"/>
  <c r="S35" i="12"/>
  <c r="Y35" s="1"/>
  <c r="S24"/>
  <c r="Y24" s="1"/>
  <c r="AY45" i="13"/>
  <c r="BE45" s="1"/>
  <c r="CU32"/>
  <c r="DA32" s="1"/>
  <c r="AY49" i="12"/>
  <c r="BE49" s="1"/>
  <c r="AI53"/>
  <c r="CM39" i="13"/>
  <c r="CS39" s="1"/>
  <c r="CU47"/>
  <c r="DA47" s="1"/>
  <c r="AX43" i="12"/>
  <c r="H23" i="196" s="1"/>
  <c r="BV36" i="12"/>
  <c r="B42" i="13"/>
  <c r="H42" s="1"/>
  <c r="C22" i="125" s="1"/>
  <c r="CU53" i="13"/>
  <c r="DA53" s="1"/>
  <c r="DC34"/>
  <c r="DI34" s="1"/>
  <c r="BW43" i="12"/>
  <c r="CC43" s="1"/>
  <c r="DC39" i="13"/>
  <c r="DI39" s="1"/>
  <c r="C25"/>
  <c r="I25" s="1"/>
  <c r="B51"/>
  <c r="H51" s="1"/>
  <c r="C31" i="125" s="1"/>
  <c r="CL43" i="13"/>
  <c r="CR43" s="1"/>
  <c r="Y23" i="125" s="1"/>
  <c r="CU49" i="13"/>
  <c r="DA49" s="1"/>
  <c r="AY39" i="12"/>
  <c r="BE39" s="1"/>
  <c r="DC30"/>
  <c r="DI30" s="1"/>
  <c r="BW33"/>
  <c r="CC33" s="1"/>
  <c r="DB46" i="13"/>
  <c r="DH46" s="1"/>
  <c r="AC26" i="125" s="1"/>
  <c r="S48" i="12"/>
  <c r="Y48" s="1"/>
  <c r="CM52"/>
  <c r="CS52" s="1"/>
  <c r="C41"/>
  <c r="I41" s="1"/>
  <c r="BV37"/>
  <c r="BW52"/>
  <c r="CC52" s="1"/>
  <c r="CU34" i="13"/>
  <c r="DA34" s="1"/>
  <c r="FA58" i="3"/>
  <c r="CU46" i="12"/>
  <c r="DA46" s="1"/>
  <c r="S38" i="13"/>
  <c r="Y38" s="1"/>
  <c r="BW24"/>
  <c r="CC24" s="1"/>
  <c r="AW58" i="3"/>
  <c r="AX39" i="13"/>
  <c r="BD39" s="1"/>
  <c r="O19" i="125" s="1"/>
  <c r="CM28" i="13"/>
  <c r="CS28" s="1"/>
  <c r="S50" i="12"/>
  <c r="Y50" s="1"/>
  <c r="DC52"/>
  <c r="DI52" s="1"/>
  <c r="AX36" i="13"/>
  <c r="BD36" s="1"/>
  <c r="O16" i="125" s="1"/>
  <c r="BW50" i="13"/>
  <c r="CC50" s="1"/>
  <c r="AY47"/>
  <c r="BE47" s="1"/>
  <c r="CU41"/>
  <c r="DA41" s="1"/>
  <c r="K53" i="12"/>
  <c r="K53" i="13" s="1"/>
  <c r="CU27"/>
  <c r="DA27" s="1"/>
  <c r="C45" i="12"/>
  <c r="I45" s="1"/>
  <c r="EO58" i="3"/>
  <c r="DC37" i="13"/>
  <c r="DI37" s="1"/>
  <c r="DC33"/>
  <c r="DI33" s="1"/>
  <c r="C28" i="12"/>
  <c r="I28" s="1"/>
  <c r="C36" i="13"/>
  <c r="I36" s="1"/>
  <c r="CU24"/>
  <c r="DA24" s="1"/>
  <c r="BW32"/>
  <c r="CC32" s="1"/>
  <c r="AY32"/>
  <c r="BE32" s="1"/>
  <c r="C40"/>
  <c r="I40" s="1"/>
  <c r="S28" i="12"/>
  <c r="Y28" s="1"/>
  <c r="CU52"/>
  <c r="DA52" s="1"/>
  <c r="CU25"/>
  <c r="DA25" s="1"/>
  <c r="S25"/>
  <c r="Y25" s="1"/>
  <c r="CU50"/>
  <c r="DA50" s="1"/>
  <c r="S44" i="13"/>
  <c r="Y44" s="1"/>
  <c r="DC46"/>
  <c r="DI46" s="1"/>
  <c r="CM38" i="12"/>
  <c r="CS38" s="1"/>
  <c r="CM33"/>
  <c r="CS33" s="1"/>
  <c r="C38" i="13"/>
  <c r="I38" s="1"/>
  <c r="BV26"/>
  <c r="CB26" s="1"/>
  <c r="U6" i="125" s="1"/>
  <c r="AX24" i="13"/>
  <c r="BD24" s="1"/>
  <c r="O4" i="125" s="1"/>
  <c r="AX49" i="12"/>
  <c r="R53"/>
  <c r="D33" i="196" s="1"/>
  <c r="CU42" i="12"/>
  <c r="DA42" s="1"/>
  <c r="S53" i="13"/>
  <c r="CM26" i="12"/>
  <c r="CS26" s="1"/>
  <c r="S26" i="13"/>
  <c r="Y26" s="1"/>
  <c r="DC31"/>
  <c r="DI31" s="1"/>
  <c r="DC43" i="12"/>
  <c r="DI43" s="1"/>
  <c r="S43" i="13"/>
  <c r="Y43" s="1"/>
  <c r="S46"/>
  <c r="Y46" s="1"/>
  <c r="S29"/>
  <c r="Y29" s="1"/>
  <c r="CU40"/>
  <c r="DA40" s="1"/>
  <c r="S45"/>
  <c r="Y45" s="1"/>
  <c r="AY25" i="12"/>
  <c r="BE25" s="1"/>
  <c r="BW27"/>
  <c r="CC27" s="1"/>
  <c r="CM53" i="13"/>
  <c r="CS53" s="1"/>
  <c r="CL47" i="12"/>
  <c r="DC51" i="13"/>
  <c r="DI51" s="1"/>
  <c r="DC29"/>
  <c r="DI29" s="1"/>
  <c r="CU39"/>
  <c r="DA39" s="1"/>
  <c r="AK58" i="3"/>
  <c r="CG58"/>
  <c r="BU58"/>
  <c r="DQ58"/>
  <c r="DB26" i="13"/>
  <c r="DH26" s="1"/>
  <c r="AC6" i="125" s="1"/>
  <c r="CU45" i="13"/>
  <c r="DA45" s="1"/>
  <c r="S49" i="12"/>
  <c r="Y49" s="1"/>
  <c r="DC47" i="13"/>
  <c r="DI47" s="1"/>
  <c r="DC50" i="12"/>
  <c r="DI50" s="1"/>
  <c r="AY48"/>
  <c r="BE48" s="1"/>
  <c r="AY53" i="13"/>
  <c r="CU48"/>
  <c r="DA48" s="1"/>
  <c r="CT29"/>
  <c r="CZ29" s="1"/>
  <c r="AA9" i="125" s="1"/>
  <c r="DB30" i="13"/>
  <c r="DH30" s="1"/>
  <c r="AC10" i="125" s="1"/>
  <c r="C48" i="13"/>
  <c r="I48" s="1"/>
  <c r="AY51" i="12"/>
  <c r="BE51" s="1"/>
  <c r="CM29"/>
  <c r="CS29" s="1"/>
  <c r="CT50" i="13"/>
  <c r="CZ50" s="1"/>
  <c r="AA30" i="125" s="1"/>
  <c r="R32" i="12"/>
  <c r="CU44" i="13"/>
  <c r="DA44" s="1"/>
  <c r="BW46" i="12"/>
  <c r="CC46" s="1"/>
  <c r="S40"/>
  <c r="Y40" s="1"/>
  <c r="AY26" i="13"/>
  <c r="BE26" s="1"/>
  <c r="R36" i="12"/>
  <c r="AX34" i="13"/>
  <c r="BD34" s="1"/>
  <c r="O14" i="125" s="1"/>
  <c r="C47" i="12"/>
  <c r="I47" s="1"/>
  <c r="BW31" i="13"/>
  <c r="CC31" s="1"/>
  <c r="AY42" i="12"/>
  <c r="BE42" s="1"/>
  <c r="CM45"/>
  <c r="CS45" s="1"/>
  <c r="AY52" i="13"/>
  <c r="BE52" s="1"/>
  <c r="CM34"/>
  <c r="CS34" s="1"/>
  <c r="DC53" i="12"/>
  <c r="AY40" i="13"/>
  <c r="BE40" s="1"/>
  <c r="M58" i="3"/>
  <c r="BW47" i="12"/>
  <c r="CC47" s="1"/>
  <c r="BW39"/>
  <c r="CC39" s="1"/>
  <c r="CU51" i="13"/>
  <c r="DA51" s="1"/>
  <c r="S33"/>
  <c r="Y33" s="1"/>
  <c r="DC32"/>
  <c r="DI32" s="1"/>
  <c r="DC53"/>
  <c r="DI53" s="1"/>
  <c r="S41" i="12"/>
  <c r="Y41" s="1"/>
  <c r="AY44"/>
  <c r="BE44" s="1"/>
  <c r="AY53"/>
  <c r="DC44" i="13"/>
  <c r="DI44" s="1"/>
  <c r="AY28" i="12"/>
  <c r="BE28" s="1"/>
  <c r="S30" i="13"/>
  <c r="Y30" s="1"/>
  <c r="CM30" i="12"/>
  <c r="CS30" s="1"/>
  <c r="DC35"/>
  <c r="DI35" s="1"/>
  <c r="CM43" i="13"/>
  <c r="CS43" s="1"/>
  <c r="DC26"/>
  <c r="DI26" s="1"/>
  <c r="CU26" i="12"/>
  <c r="DA26" s="1"/>
  <c r="CM24" i="13"/>
  <c r="CS24" s="1"/>
  <c r="AY37" i="12"/>
  <c r="BE37" s="1"/>
  <c r="S42"/>
  <c r="Y42" s="1"/>
  <c r="BW40"/>
  <c r="CC40" s="1"/>
  <c r="CM37" i="13"/>
  <c r="CS37" s="1"/>
  <c r="CU38" i="12"/>
  <c r="DA38" s="1"/>
  <c r="C49"/>
  <c r="I49" s="1"/>
  <c r="BW36"/>
  <c r="CC36" s="1"/>
  <c r="CM42"/>
  <c r="CS42" s="1"/>
  <c r="DC24" i="13"/>
  <c r="DI24" s="1"/>
  <c r="C37"/>
  <c r="I37" s="1"/>
  <c r="CU29" i="12"/>
  <c r="DA29" s="1"/>
  <c r="BW53"/>
  <c r="CM49"/>
  <c r="CS49" s="1"/>
  <c r="CM47"/>
  <c r="CS47" s="1"/>
  <c r="AY38"/>
  <c r="BE38" s="1"/>
  <c r="C52"/>
  <c r="I52" s="1"/>
  <c r="BW34"/>
  <c r="CC34" s="1"/>
  <c r="C24"/>
  <c r="I24" s="1"/>
  <c r="AY33" i="13"/>
  <c r="BE33" s="1"/>
  <c r="AY31"/>
  <c r="BE31" s="1"/>
  <c r="C30"/>
  <c r="I30" s="1"/>
  <c r="CU31"/>
  <c r="DA31" s="1"/>
  <c r="S36" i="12"/>
  <c r="Y36" s="1"/>
  <c r="BW30" i="13"/>
  <c r="CC30" s="1"/>
  <c r="CT33"/>
  <c r="CZ33" s="1"/>
  <c r="AA13" i="125" s="1"/>
  <c r="CT33" i="12"/>
  <c r="BV53" i="13"/>
  <c r="BV53" i="12"/>
  <c r="K33" i="196" s="1"/>
  <c r="DO58" i="3"/>
  <c r="CL33" i="13"/>
  <c r="CR33" s="1"/>
  <c r="Y13" i="125" s="1"/>
  <c r="CL33" i="12"/>
  <c r="DB33"/>
  <c r="DB33" i="13"/>
  <c r="DH33" s="1"/>
  <c r="AC13" i="125" s="1"/>
  <c r="AX47" i="13"/>
  <c r="BD47" s="1"/>
  <c r="O27" i="125" s="1"/>
  <c r="AX47" i="12"/>
  <c r="R45" i="13"/>
  <c r="X45" s="1"/>
  <c r="G25" i="125" s="1"/>
  <c r="R45" i="12"/>
  <c r="CT39" i="13"/>
  <c r="CZ39" s="1"/>
  <c r="AA19" i="125" s="1"/>
  <c r="CT39" i="12"/>
  <c r="AX42" i="13"/>
  <c r="BD42" s="1"/>
  <c r="O22" i="125" s="1"/>
  <c r="AX42" i="12"/>
  <c r="CL39"/>
  <c r="CL39" i="13"/>
  <c r="CR39" s="1"/>
  <c r="Y19" i="125" s="1"/>
  <c r="B45" i="13"/>
  <c r="H45" s="1"/>
  <c r="C25" i="125" s="1"/>
  <c r="B45" i="12"/>
  <c r="B37"/>
  <c r="B37" i="13"/>
  <c r="H37" s="1"/>
  <c r="C17" i="125" s="1"/>
  <c r="AX46" i="13"/>
  <c r="BD46" s="1"/>
  <c r="O26" i="125" s="1"/>
  <c r="AX46" i="12"/>
  <c r="B49"/>
  <c r="B49" i="13"/>
  <c r="H49" s="1"/>
  <c r="C29" i="125" s="1"/>
  <c r="CT25" i="12"/>
  <c r="CT25" i="13"/>
  <c r="CZ25" s="1"/>
  <c r="AA5" i="125" s="1"/>
  <c r="B34" i="13"/>
  <c r="H34" s="1"/>
  <c r="C14" i="125" s="1"/>
  <c r="B34" i="12"/>
  <c r="B14" i="196" s="1"/>
  <c r="CT47" i="12"/>
  <c r="CT47" i="13"/>
  <c r="CZ47" s="1"/>
  <c r="AA27" i="125" s="1"/>
  <c r="BV28" i="12"/>
  <c r="BV28" i="13"/>
  <c r="CB28" s="1"/>
  <c r="U8" i="125" s="1"/>
  <c r="CT26" i="12"/>
  <c r="CT26" i="13"/>
  <c r="CZ26" s="1"/>
  <c r="AA6" i="125" s="1"/>
  <c r="DB52" i="13"/>
  <c r="DH52" s="1"/>
  <c r="AC32" i="125" s="1"/>
  <c r="DB52" i="12"/>
  <c r="CT36" i="13"/>
  <c r="CZ36" s="1"/>
  <c r="AA16" i="125" s="1"/>
  <c r="CT36" i="12"/>
  <c r="BS58" i="3"/>
  <c r="AP53" i="12"/>
  <c r="G33" i="196" s="1"/>
  <c r="R48" i="12"/>
  <c r="R48" i="13"/>
  <c r="X48" s="1"/>
  <c r="G28" i="125" s="1"/>
  <c r="AX28" i="12"/>
  <c r="AX28" i="13"/>
  <c r="BD28" s="1"/>
  <c r="O8" i="125" s="1"/>
  <c r="R40" i="13"/>
  <c r="X40" s="1"/>
  <c r="G20" i="125" s="1"/>
  <c r="R40" i="12"/>
  <c r="CT27" i="13"/>
  <c r="CZ27" s="1"/>
  <c r="AA7" i="125" s="1"/>
  <c r="CT27" i="12"/>
  <c r="DB50" i="13"/>
  <c r="DH50" s="1"/>
  <c r="AC30" i="125" s="1"/>
  <c r="DB50" i="12"/>
  <c r="AX41" i="13"/>
  <c r="BD41" s="1"/>
  <c r="O21" i="125" s="1"/>
  <c r="AX41" i="12"/>
  <c r="BV41" i="13"/>
  <c r="CB41" s="1"/>
  <c r="U21" i="125" s="1"/>
  <c r="BV41" i="12"/>
  <c r="CL48"/>
  <c r="CL48" i="13"/>
  <c r="CR48" s="1"/>
  <c r="Y28" i="125" s="1"/>
  <c r="CL36" i="13"/>
  <c r="CR36" s="1"/>
  <c r="Y16" i="125" s="1"/>
  <c r="CL36" i="12"/>
  <c r="AX33"/>
  <c r="AX33" i="13"/>
  <c r="BD33" s="1"/>
  <c r="O13" i="125" s="1"/>
  <c r="BG58" i="3"/>
  <c r="AH53" i="12"/>
  <c r="F33" i="196" s="1"/>
  <c r="DB27" i="12"/>
  <c r="DB27" i="13"/>
  <c r="DH27" s="1"/>
  <c r="AC7" i="125" s="1"/>
  <c r="R42" i="13"/>
  <c r="X42" s="1"/>
  <c r="G22" i="125" s="1"/>
  <c r="R42" i="12"/>
  <c r="B38"/>
  <c r="B38" i="13"/>
  <c r="H38" s="1"/>
  <c r="C18" i="125" s="1"/>
  <c r="DB37" i="12"/>
  <c r="DB37" i="13"/>
  <c r="DH37" s="1"/>
  <c r="AC17" i="125" s="1"/>
  <c r="DB38" i="13"/>
  <c r="DH38" s="1"/>
  <c r="AC18" i="125" s="1"/>
  <c r="DB38" i="12"/>
  <c r="CL53" i="13"/>
  <c r="CL53" i="12"/>
  <c r="M33" i="196" s="1"/>
  <c r="EM58" i="3"/>
  <c r="B41" i="12"/>
  <c r="B41" i="13"/>
  <c r="H41" s="1"/>
  <c r="C21" i="125" s="1"/>
  <c r="DB32" i="13"/>
  <c r="DH32" s="1"/>
  <c r="AC12" i="125" s="1"/>
  <c r="DB32" i="12"/>
  <c r="AX37"/>
  <c r="AX37" i="13"/>
  <c r="BD37" s="1"/>
  <c r="O17" i="125" s="1"/>
  <c r="AX45" i="13"/>
  <c r="BD45" s="1"/>
  <c r="O25" i="125" s="1"/>
  <c r="AX45" i="12"/>
  <c r="BV52"/>
  <c r="BV52" i="13"/>
  <c r="CB52" s="1"/>
  <c r="U32" i="125" s="1"/>
  <c r="AX25" i="12"/>
  <c r="AX25" i="13"/>
  <c r="BD25" s="1"/>
  <c r="O5" i="125" s="1"/>
  <c r="R25" i="12"/>
  <c r="R25" i="13"/>
  <c r="X25" s="1"/>
  <c r="G5" i="125" s="1"/>
  <c r="CT49" i="12"/>
  <c r="CT49" i="13"/>
  <c r="CZ49" s="1"/>
  <c r="AA29" i="125" s="1"/>
  <c r="CT31" i="12"/>
  <c r="CT31" i="13"/>
  <c r="CZ31" s="1"/>
  <c r="AA11" i="125" s="1"/>
  <c r="DB41" i="12"/>
  <c r="DB41" i="13"/>
  <c r="DH41" s="1"/>
  <c r="AC21" i="125" s="1"/>
  <c r="B27" i="13"/>
  <c r="H27" s="1"/>
  <c r="C7" i="125" s="1"/>
  <c r="B27" i="12"/>
  <c r="R50"/>
  <c r="R50" i="13"/>
  <c r="X50" s="1"/>
  <c r="G30" i="125" s="1"/>
  <c r="DB25" i="13"/>
  <c r="DH25" s="1"/>
  <c r="AC5" i="125" s="1"/>
  <c r="DB25" i="12"/>
  <c r="B52"/>
  <c r="B52" i="13"/>
  <c r="H52" s="1"/>
  <c r="C32" i="125" s="1"/>
  <c r="R30" i="13"/>
  <c r="X30" s="1"/>
  <c r="G10" i="125" s="1"/>
  <c r="R30" i="12"/>
  <c r="BV33" i="13"/>
  <c r="CB33" s="1"/>
  <c r="U13" i="125" s="1"/>
  <c r="BV33" i="12"/>
  <c r="AX30" i="13"/>
  <c r="BD30" s="1"/>
  <c r="O10" i="125" s="1"/>
  <c r="AX30" i="12"/>
  <c r="CL29" i="13"/>
  <c r="CR29" s="1"/>
  <c r="Y9" i="125" s="1"/>
  <c r="CL29" i="12"/>
  <c r="CL46" i="13"/>
  <c r="CR46" s="1"/>
  <c r="Y26" i="125" s="1"/>
  <c r="CL46" i="12"/>
  <c r="R39"/>
  <c r="R39" i="13"/>
  <c r="X39" s="1"/>
  <c r="G19" i="125" s="1"/>
  <c r="DB45" i="12"/>
  <c r="DB45" i="13"/>
  <c r="DH45" s="1"/>
  <c r="AC25" i="125" s="1"/>
  <c r="R34" i="13"/>
  <c r="X34" s="1"/>
  <c r="G14" i="125" s="1"/>
  <c r="R34" i="12"/>
  <c r="B28" i="13"/>
  <c r="H28" s="1"/>
  <c r="C8" i="125" s="1"/>
  <c r="B28" i="12"/>
  <c r="CT44" i="13"/>
  <c r="CZ44" s="1"/>
  <c r="AA24" i="125" s="1"/>
  <c r="CT44" i="12"/>
  <c r="DB43"/>
  <c r="O23" i="196" s="1"/>
  <c r="DB43" i="13"/>
  <c r="DH43" s="1"/>
  <c r="AC23" i="125" s="1"/>
  <c r="BV48" i="12"/>
  <c r="BV48" i="13"/>
  <c r="CB48" s="1"/>
  <c r="U28" i="125" s="1"/>
  <c r="CL26" i="13"/>
  <c r="CR26" s="1"/>
  <c r="Y6" i="125" s="1"/>
  <c r="CL26" i="12"/>
  <c r="BV44" i="13"/>
  <c r="CB44" s="1"/>
  <c r="U24" i="125" s="1"/>
  <c r="BV44" i="12"/>
  <c r="CL42"/>
  <c r="CL42" i="13"/>
  <c r="CR42" s="1"/>
  <c r="Y22" i="125" s="1"/>
  <c r="B53" i="12"/>
  <c r="B33" i="196" s="1"/>
  <c r="B53" i="13"/>
  <c r="K58" i="3"/>
  <c r="R31" i="12"/>
  <c r="R31" i="13"/>
  <c r="X31" s="1"/>
  <c r="G11" i="125" s="1"/>
  <c r="CL30" i="12"/>
  <c r="CL30" i="13"/>
  <c r="CR30" s="1"/>
  <c r="Y10" i="125" s="1"/>
  <c r="DB47" i="12"/>
  <c r="DB47" i="13"/>
  <c r="DH47" s="1"/>
  <c r="AC27" i="125" s="1"/>
  <c r="CL45" i="13"/>
  <c r="CR45" s="1"/>
  <c r="Y25" i="125" s="1"/>
  <c r="CL45" i="12"/>
  <c r="CL38" i="13"/>
  <c r="CR38" s="1"/>
  <c r="Y18" i="125" s="1"/>
  <c r="CL38" i="12"/>
  <c r="DB24"/>
  <c r="DB24" i="13"/>
  <c r="DH24" s="1"/>
  <c r="AC4" i="125" s="1"/>
  <c r="CL37" i="12"/>
  <c r="CL37" i="13"/>
  <c r="CR37" s="1"/>
  <c r="Y17" i="125" s="1"/>
  <c r="DB49" i="12"/>
  <c r="DB49" i="13"/>
  <c r="DH49" s="1"/>
  <c r="AC29" i="125" s="1"/>
  <c r="R46" i="13"/>
  <c r="X46" s="1"/>
  <c r="G26" i="125" s="1"/>
  <c r="R46" i="12"/>
  <c r="CT32"/>
  <c r="CT32" i="13"/>
  <c r="CZ32" s="1"/>
  <c r="AA12" i="125" s="1"/>
  <c r="BV27" i="13"/>
  <c r="CB27" s="1"/>
  <c r="U7" i="125" s="1"/>
  <c r="BV27" i="12"/>
  <c r="R52"/>
  <c r="R52" i="13"/>
  <c r="X52" s="1"/>
  <c r="G32" i="125" s="1"/>
  <c r="CL52" i="12"/>
  <c r="CL52" i="13"/>
  <c r="CR52" s="1"/>
  <c r="Y32" i="125" s="1"/>
  <c r="CT40" i="12"/>
  <c r="CT40" i="13"/>
  <c r="CZ40" s="1"/>
  <c r="AA20" i="125" s="1"/>
  <c r="B29" i="12"/>
  <c r="B29" i="13"/>
  <c r="H29" s="1"/>
  <c r="C9" i="125" s="1"/>
  <c r="BV46" i="12"/>
  <c r="BV46" i="13"/>
  <c r="CB46" s="1"/>
  <c r="U26" i="125" s="1"/>
  <c r="B40" i="13"/>
  <c r="H40" s="1"/>
  <c r="C20" i="125" s="1"/>
  <c r="B40" i="12"/>
  <c r="B50"/>
  <c r="B50" i="13"/>
  <c r="H50" s="1"/>
  <c r="C30" i="125" s="1"/>
  <c r="R35" i="13"/>
  <c r="X35" s="1"/>
  <c r="G15" i="125" s="1"/>
  <c r="R35" i="12"/>
  <c r="CL27" i="13"/>
  <c r="CR27" s="1"/>
  <c r="Y7" i="125" s="1"/>
  <c r="CL27" i="12"/>
  <c r="CT51"/>
  <c r="CT51" i="13"/>
  <c r="CZ51" s="1"/>
  <c r="AA31" i="125" s="1"/>
  <c r="CT52" i="12"/>
  <c r="CT52" i="13"/>
  <c r="CZ52" s="1"/>
  <c r="AA32" i="125" s="1"/>
  <c r="CL49" i="13"/>
  <c r="CR49" s="1"/>
  <c r="Y29" i="125" s="1"/>
  <c r="CL49" i="12"/>
  <c r="B36" i="13"/>
  <c r="H36" s="1"/>
  <c r="C16" i="125" s="1"/>
  <c r="B36" i="12"/>
  <c r="B24" i="13"/>
  <c r="H24" s="1"/>
  <c r="C4" i="125" s="1"/>
  <c r="B24" i="12"/>
  <c r="R24" i="13"/>
  <c r="X24" s="1"/>
  <c r="G4" i="125" s="1"/>
  <c r="R24" i="12"/>
  <c r="R28" i="13"/>
  <c r="X28" s="1"/>
  <c r="G8" i="125" s="1"/>
  <c r="R28" i="12"/>
  <c r="B25" i="13"/>
  <c r="H25" s="1"/>
  <c r="C5" i="125" s="1"/>
  <c r="B25" i="12"/>
  <c r="B39"/>
  <c r="B39" i="13"/>
  <c r="H39" s="1"/>
  <c r="C19" i="125" s="1"/>
  <c r="R44" i="13"/>
  <c r="X44" s="1"/>
  <c r="G24" i="125" s="1"/>
  <c r="R44" i="12"/>
  <c r="R27"/>
  <c r="R27" i="13"/>
  <c r="X27" s="1"/>
  <c r="G7" i="125" s="1"/>
  <c r="AX35" i="12"/>
  <c r="AX35" i="13"/>
  <c r="BD35" s="1"/>
  <c r="O15" i="125" s="1"/>
  <c r="B31" i="12"/>
  <c r="B31" i="13"/>
  <c r="H31" s="1"/>
  <c r="C11" i="125" s="1"/>
  <c r="R33" i="12"/>
  <c r="R33" i="13"/>
  <c r="X33" s="1"/>
  <c r="G13" i="125" s="1"/>
  <c r="AX31" i="12"/>
  <c r="AX31" i="13"/>
  <c r="BD31" s="1"/>
  <c r="O11" i="125" s="1"/>
  <c r="BV43" i="13"/>
  <c r="CB43" s="1"/>
  <c r="U23" i="125" s="1"/>
  <c r="BV43" i="12"/>
  <c r="K23" i="196" s="1"/>
  <c r="CL35" i="12"/>
  <c r="CL35" i="13"/>
  <c r="CR35" s="1"/>
  <c r="Y15" i="125" s="1"/>
  <c r="CT38" i="12"/>
  <c r="CT38" i="13"/>
  <c r="CZ38" s="1"/>
  <c r="AA18" i="125" s="1"/>
  <c r="P47" i="12"/>
  <c r="AX29" i="13"/>
  <c r="BD29" s="1"/>
  <c r="O9" i="125" s="1"/>
  <c r="AX29" i="12"/>
  <c r="AX27" i="13"/>
  <c r="BD27" s="1"/>
  <c r="O7" i="125" s="1"/>
  <c r="AX27" i="12"/>
  <c r="BV50" i="13"/>
  <c r="CB50" s="1"/>
  <c r="U30" i="125" s="1"/>
  <c r="BV50" i="12"/>
  <c r="AX51" i="13"/>
  <c r="BD51" s="1"/>
  <c r="O31" i="125" s="1"/>
  <c r="AX51" i="12"/>
  <c r="CL28"/>
  <c r="CL28" i="13"/>
  <c r="CR28" s="1"/>
  <c r="Y8" i="125" s="1"/>
  <c r="FK58" i="3"/>
  <c r="DB53" i="12"/>
  <c r="O33" i="196" s="1"/>
  <c r="DB53" i="13"/>
  <c r="DB29" i="12"/>
  <c r="DB29" i="13"/>
  <c r="DH29" s="1"/>
  <c r="AC9" i="125" s="1"/>
  <c r="DB51" i="12"/>
  <c r="DB51" i="13"/>
  <c r="DH51" s="1"/>
  <c r="AC31" i="125" s="1"/>
  <c r="B48" i="13"/>
  <c r="H48" s="1"/>
  <c r="C28" i="125" s="1"/>
  <c r="B48" i="12"/>
  <c r="BV30"/>
  <c r="BV30" i="13"/>
  <c r="CB30" s="1"/>
  <c r="U10" i="125" s="1"/>
  <c r="DB28" i="13"/>
  <c r="DH28" s="1"/>
  <c r="AC8" i="125" s="1"/>
  <c r="DB28" i="12"/>
  <c r="CT35"/>
  <c r="CT35" i="13"/>
  <c r="CZ35" s="1"/>
  <c r="AA15" i="125" s="1"/>
  <c r="AX53" i="12"/>
  <c r="H33" i="196" s="1"/>
  <c r="CE58" i="3"/>
  <c r="AX53" i="13"/>
  <c r="R47" i="12"/>
  <c r="R47" i="13"/>
  <c r="X47" s="1"/>
  <c r="G27" i="125" s="1"/>
  <c r="CL32" i="13"/>
  <c r="CR32" s="1"/>
  <c r="Y12" i="125" s="1"/>
  <c r="CL32" i="12"/>
  <c r="DB42"/>
  <c r="DB42" i="13"/>
  <c r="DH42" s="1"/>
  <c r="AC22" i="125" s="1"/>
  <c r="CT24" i="12"/>
  <c r="CT24" i="13"/>
  <c r="CZ24" s="1"/>
  <c r="AA4" i="125" s="1"/>
  <c r="AX44" i="13"/>
  <c r="BD44" s="1"/>
  <c r="O24" i="125" s="1"/>
  <c r="AX44" i="12"/>
  <c r="R38"/>
  <c r="R38" i="13"/>
  <c r="X38" s="1"/>
  <c r="G18" i="125" s="1"/>
  <c r="CT41" i="12"/>
  <c r="CT41" i="13"/>
  <c r="CZ41" s="1"/>
  <c r="AA21" i="125" s="1"/>
  <c r="B32" i="12"/>
  <c r="B32" i="13"/>
  <c r="H32" s="1"/>
  <c r="C12" i="125" s="1"/>
  <c r="BV51" i="13"/>
  <c r="CB51" s="1"/>
  <c r="U31" i="125" s="1"/>
  <c r="BV51" i="12"/>
  <c r="DB39" i="13"/>
  <c r="DH39" s="1"/>
  <c r="AC19" i="125" s="1"/>
  <c r="DB39" i="12"/>
  <c r="AX52" i="13"/>
  <c r="BD52" s="1"/>
  <c r="O32" i="125" s="1"/>
  <c r="AX52" i="12"/>
  <c r="BV32"/>
  <c r="BV32" i="13"/>
  <c r="CB32" s="1"/>
  <c r="U12" i="125" s="1"/>
  <c r="CT45" i="12"/>
  <c r="CT45" i="13"/>
  <c r="CZ45" s="1"/>
  <c r="AA25" i="125" s="1"/>
  <c r="AU58" i="3"/>
  <c r="Z53" i="12"/>
  <c r="E33" i="196" s="1"/>
  <c r="R29" i="12"/>
  <c r="R29" i="13"/>
  <c r="X29" s="1"/>
  <c r="G9" i="125" s="1"/>
  <c r="BV25" i="13"/>
  <c r="CB25" s="1"/>
  <c r="U5" i="125" s="1"/>
  <c r="BV25" i="12"/>
  <c r="DB35"/>
  <c r="DB35" i="13"/>
  <c r="DH35" s="1"/>
  <c r="AC15" i="125" s="1"/>
  <c r="R49" i="12"/>
  <c r="R49" i="13"/>
  <c r="X49" s="1"/>
  <c r="G29" i="125" s="1"/>
  <c r="CT48" i="13"/>
  <c r="CZ48" s="1"/>
  <c r="AA28" i="125" s="1"/>
  <c r="CT48" i="12"/>
  <c r="CL31"/>
  <c r="CL31" i="13"/>
  <c r="CR31" s="1"/>
  <c r="Y11" i="125" s="1"/>
  <c r="BV29" i="12"/>
  <c r="BV29" i="13"/>
  <c r="CB29" s="1"/>
  <c r="U9" i="125" s="1"/>
  <c r="R26" i="12"/>
  <c r="R26" i="13"/>
  <c r="X26" s="1"/>
  <c r="G6" i="125" s="1"/>
  <c r="B47" i="12"/>
  <c r="B47" i="13"/>
  <c r="H47" s="1"/>
  <c r="C27" i="125" s="1"/>
  <c r="BF38" i="13"/>
  <c r="BL38" s="1"/>
  <c r="Q18" i="125" s="1"/>
  <c r="AX26" i="12"/>
  <c r="AX26" i="13"/>
  <c r="BD26" s="1"/>
  <c r="O6" i="125" s="1"/>
  <c r="BV49" i="12"/>
  <c r="BV49" i="13"/>
  <c r="CB49" s="1"/>
  <c r="U29" i="125" s="1"/>
  <c r="BV35" i="12"/>
  <c r="BV35" i="13"/>
  <c r="CB35" s="1"/>
  <c r="U15" i="125" s="1"/>
  <c r="B44" i="12"/>
  <c r="B44" i="13"/>
  <c r="H44" s="1"/>
  <c r="C24" i="125" s="1"/>
  <c r="B35" i="12"/>
  <c r="B35" i="13"/>
  <c r="H35" s="1"/>
  <c r="C15" i="125" s="1"/>
  <c r="CT42" i="13"/>
  <c r="CZ42" s="1"/>
  <c r="AA22" i="125" s="1"/>
  <c r="CT42" i="12"/>
  <c r="CT43"/>
  <c r="N23" i="196" s="1"/>
  <c r="CT43" i="13"/>
  <c r="CZ43" s="1"/>
  <c r="AA23" i="125" s="1"/>
  <c r="AX50" i="12"/>
  <c r="AX50" i="13"/>
  <c r="BD50" s="1"/>
  <c r="O30" i="125" s="1"/>
  <c r="CL24" i="12"/>
  <c r="CL24" i="13"/>
  <c r="CR24" s="1"/>
  <c r="Y4" i="125" s="1"/>
  <c r="AX40" i="13"/>
  <c r="BD40" s="1"/>
  <c r="O20" i="125" s="1"/>
  <c r="AX40" i="12"/>
  <c r="R43"/>
  <c r="D23" i="196" s="1"/>
  <c r="R43" i="13"/>
  <c r="X43" s="1"/>
  <c r="G23" i="125" s="1"/>
  <c r="CL51" i="12"/>
  <c r="CL51" i="13"/>
  <c r="CR51" s="1"/>
  <c r="Y31" i="125" s="1"/>
  <c r="CL41" i="12"/>
  <c r="CL41" i="13"/>
  <c r="CR41" s="1"/>
  <c r="Y21" i="125" s="1"/>
  <c r="CT30" i="13"/>
  <c r="CZ30" s="1"/>
  <c r="AA10" i="125" s="1"/>
  <c r="CT30" i="12"/>
  <c r="B43"/>
  <c r="B23" i="196" s="1"/>
  <c r="B43" i="13"/>
  <c r="H43" s="1"/>
  <c r="C23" i="125" s="1"/>
  <c r="BV31" i="12"/>
  <c r="BV31" i="13"/>
  <c r="CB31" s="1"/>
  <c r="U11" i="125" s="1"/>
  <c r="B30" i="12"/>
  <c r="B30" i="13"/>
  <c r="H30" s="1"/>
  <c r="C10" i="125" s="1"/>
  <c r="DB31" i="13"/>
  <c r="DH31" s="1"/>
  <c r="AC11" i="125" s="1"/>
  <c r="DB31" i="12"/>
  <c r="BL50"/>
  <c r="BV42" i="13"/>
  <c r="CB42" s="1"/>
  <c r="U22" i="125" s="1"/>
  <c r="BV42" i="12"/>
  <c r="AI58" i="3"/>
  <c r="DC58"/>
  <c r="W58"/>
  <c r="AI25" i="13" l="1"/>
  <c r="AO25" s="1"/>
  <c r="M20" i="194"/>
  <c r="AW51" i="12"/>
  <c r="DH31"/>
  <c r="O11" i="196"/>
  <c r="BD40" i="12"/>
  <c r="H20" i="196"/>
  <c r="CZ42" i="12"/>
  <c r="N22" i="196"/>
  <c r="H47" i="12"/>
  <c r="B27" i="196"/>
  <c r="CB29" i="12"/>
  <c r="K9" i="196"/>
  <c r="CR31" i="12"/>
  <c r="M11" i="194" s="1"/>
  <c r="M11" i="196"/>
  <c r="X29" i="12"/>
  <c r="D9" i="196"/>
  <c r="CZ45" i="12"/>
  <c r="N25" i="194" s="1"/>
  <c r="N25" i="196"/>
  <c r="CZ41" i="12"/>
  <c r="N21" i="196"/>
  <c r="CZ24" i="12"/>
  <c r="N4" i="196"/>
  <c r="X47" i="12"/>
  <c r="D27" i="196"/>
  <c r="H48" i="12"/>
  <c r="B28" i="196"/>
  <c r="CR28" i="12"/>
  <c r="M8" i="196"/>
  <c r="X28" i="12"/>
  <c r="D8" i="194" s="1"/>
  <c r="D8" i="196"/>
  <c r="X24" i="12"/>
  <c r="D4" i="196"/>
  <c r="D40" s="1"/>
  <c r="H36" i="12"/>
  <c r="B16" i="125" s="1"/>
  <c r="B16" i="196"/>
  <c r="CR49" i="12"/>
  <c r="M29" i="196"/>
  <c r="CR27" i="12"/>
  <c r="X7" i="125" s="1"/>
  <c r="M7" i="196"/>
  <c r="X35" i="12"/>
  <c r="D15" i="196"/>
  <c r="H40" i="12"/>
  <c r="B20" i="125" s="1"/>
  <c r="B20" i="196"/>
  <c r="CR38" i="12"/>
  <c r="M18" i="196"/>
  <c r="CR42" i="12"/>
  <c r="M22" i="194" s="1"/>
  <c r="M22" i="196"/>
  <c r="CB48" i="12"/>
  <c r="K28" i="196"/>
  <c r="DH45" i="12"/>
  <c r="O25" i="194" s="1"/>
  <c r="O25" i="196"/>
  <c r="DH41" i="12"/>
  <c r="O21" i="196"/>
  <c r="CZ49" i="12"/>
  <c r="N29" i="194" s="1"/>
  <c r="N29" i="196"/>
  <c r="X25" i="12"/>
  <c r="D5" i="196"/>
  <c r="DH38" i="12"/>
  <c r="O18" i="194" s="1"/>
  <c r="O18" i="196"/>
  <c r="CB41" i="12"/>
  <c r="K21" i="196"/>
  <c r="BD41" i="12"/>
  <c r="H21" i="194" s="1"/>
  <c r="H21" i="196"/>
  <c r="CZ27" i="12"/>
  <c r="N7" i="196"/>
  <c r="X40" i="12"/>
  <c r="F20" i="125" s="1"/>
  <c r="D20" i="196"/>
  <c r="CZ36" i="12"/>
  <c r="N16" i="196"/>
  <c r="DH52" i="12"/>
  <c r="AB32" i="125" s="1"/>
  <c r="O32" i="196"/>
  <c r="BD46" i="12"/>
  <c r="H26" i="196"/>
  <c r="H45" i="12"/>
  <c r="B25" i="125" s="1"/>
  <c r="B25" i="196"/>
  <c r="BD42" i="12"/>
  <c r="H22" i="196"/>
  <c r="CZ39" i="12"/>
  <c r="Z19" i="125" s="1"/>
  <c r="N19" i="196"/>
  <c r="X45" i="12"/>
  <c r="D25" i="196"/>
  <c r="BD47" i="12"/>
  <c r="N27" i="125" s="1"/>
  <c r="H27" i="196"/>
  <c r="CR33" i="12"/>
  <c r="M13" i="196"/>
  <c r="CB42" i="12"/>
  <c r="K22" i="194" s="1"/>
  <c r="K22" i="196"/>
  <c r="H30" i="12"/>
  <c r="B10" i="196"/>
  <c r="CB31" i="12"/>
  <c r="K11" i="194" s="1"/>
  <c r="K11" i="196"/>
  <c r="CR41" i="12"/>
  <c r="M21" i="196"/>
  <c r="CR51" i="12"/>
  <c r="M31" i="194" s="1"/>
  <c r="M31" i="196"/>
  <c r="CR24" i="12"/>
  <c r="M4" i="196"/>
  <c r="M35" s="1"/>
  <c r="BD50" i="12"/>
  <c r="H30" i="194" s="1"/>
  <c r="H30" i="196"/>
  <c r="H35" i="12"/>
  <c r="B15" i="196"/>
  <c r="CZ30" i="12"/>
  <c r="N10" i="194" s="1"/>
  <c r="N10" i="196"/>
  <c r="X26" i="12"/>
  <c r="D6" i="196"/>
  <c r="X49" i="12"/>
  <c r="D29" i="196"/>
  <c r="DH35" i="12"/>
  <c r="O15" i="196"/>
  <c r="CB32" i="12"/>
  <c r="K12" i="196"/>
  <c r="H32" i="12"/>
  <c r="B12" i="196"/>
  <c r="X38" i="12"/>
  <c r="D18" i="194" s="1"/>
  <c r="D18" i="196"/>
  <c r="DH42" i="12"/>
  <c r="O22" i="196"/>
  <c r="DH28" i="12"/>
  <c r="O8" i="194" s="1"/>
  <c r="O8" i="196"/>
  <c r="X44" i="12"/>
  <c r="D24" i="194" s="1"/>
  <c r="D24" i="196"/>
  <c r="D43" s="1"/>
  <c r="H25" i="12"/>
  <c r="B5" i="125" s="1"/>
  <c r="B5" i="196"/>
  <c r="H24" i="12"/>
  <c r="B4" i="196"/>
  <c r="B36" s="1"/>
  <c r="CB27" i="12"/>
  <c r="K7" i="194" s="1"/>
  <c r="K7" i="196"/>
  <c r="X46" i="12"/>
  <c r="D26" i="196"/>
  <c r="CR45" i="12"/>
  <c r="X25" i="125" s="1"/>
  <c r="M25" i="196"/>
  <c r="B40"/>
  <c r="X39" i="12"/>
  <c r="D19" i="196"/>
  <c r="H52" i="12"/>
  <c r="B32" i="194" s="1"/>
  <c r="B32" i="196"/>
  <c r="X50" i="12"/>
  <c r="D30" i="196"/>
  <c r="CZ31" i="12"/>
  <c r="Z11" i="125" s="1"/>
  <c r="N11" i="196"/>
  <c r="BD25" i="12"/>
  <c r="H5" i="196"/>
  <c r="CB52" i="12"/>
  <c r="T32" i="125" s="1"/>
  <c r="K32" i="196"/>
  <c r="BD37" i="12"/>
  <c r="H17" i="196"/>
  <c r="H41" i="12"/>
  <c r="B21" i="125" s="1"/>
  <c r="B21" i="196"/>
  <c r="X42" i="12"/>
  <c r="D22" i="196"/>
  <c r="CR36" i="12"/>
  <c r="M16" i="194" s="1"/>
  <c r="M16" i="196"/>
  <c r="DH50" i="12"/>
  <c r="O30" i="196"/>
  <c r="H44" i="12"/>
  <c r="B24" i="194" s="1"/>
  <c r="B24" i="196"/>
  <c r="B43" s="1"/>
  <c r="CB35" i="12"/>
  <c r="K15" i="196"/>
  <c r="CB49" i="12"/>
  <c r="K29" i="194" s="1"/>
  <c r="K29" i="196"/>
  <c r="BD26" i="12"/>
  <c r="H6" i="196"/>
  <c r="CZ48" i="12"/>
  <c r="N28" i="194" s="1"/>
  <c r="N28" i="196"/>
  <c r="CB25" i="12"/>
  <c r="K5" i="196"/>
  <c r="BD52" i="12"/>
  <c r="H32" i="196"/>
  <c r="DH39" i="12"/>
  <c r="O19" i="196"/>
  <c r="CB51" i="12"/>
  <c r="K31" i="194" s="1"/>
  <c r="K31" i="196"/>
  <c r="BD44" i="12"/>
  <c r="H24" i="194" s="1"/>
  <c r="H24" i="196"/>
  <c r="H43" s="1"/>
  <c r="CR32" i="12"/>
  <c r="M12" i="196"/>
  <c r="CZ35" i="12"/>
  <c r="N15" i="194" s="1"/>
  <c r="N15" i="196"/>
  <c r="CB30" i="12"/>
  <c r="K10" i="196"/>
  <c r="DH51" i="12"/>
  <c r="O31" i="194" s="1"/>
  <c r="O31" i="196"/>
  <c r="DH29" i="12"/>
  <c r="O9" i="196"/>
  <c r="BD51" i="12"/>
  <c r="H31" i="194" s="1"/>
  <c r="H31" i="196"/>
  <c r="CB50" i="12"/>
  <c r="K30" i="196"/>
  <c r="BD27" i="12"/>
  <c r="H7" i="194" s="1"/>
  <c r="H7" i="196"/>
  <c r="BD29" i="12"/>
  <c r="H9" i="196"/>
  <c r="CZ38" i="12"/>
  <c r="N18" i="196"/>
  <c r="CR35" i="12"/>
  <c r="M15" i="196"/>
  <c r="BD31" i="12"/>
  <c r="H11" i="196"/>
  <c r="X33" i="12"/>
  <c r="D13" i="196"/>
  <c r="H31" i="12"/>
  <c r="B11" i="196"/>
  <c r="BD35" i="12"/>
  <c r="H15" i="196"/>
  <c r="X27" i="12"/>
  <c r="D7" i="196"/>
  <c r="H39" i="12"/>
  <c r="B19" i="196"/>
  <c r="CZ52" i="12"/>
  <c r="N32" i="196"/>
  <c r="CZ51" i="12"/>
  <c r="N31" i="194" s="1"/>
  <c r="N31" i="196"/>
  <c r="H50" i="12"/>
  <c r="B30" i="194" s="1"/>
  <c r="B30" i="196"/>
  <c r="CB46" i="12"/>
  <c r="K26" i="196"/>
  <c r="H29" i="12"/>
  <c r="B9" i="194" s="1"/>
  <c r="B9" i="196"/>
  <c r="CZ40" i="12"/>
  <c r="N20" i="196"/>
  <c r="CR52" i="12"/>
  <c r="M32" i="194" s="1"/>
  <c r="M32" i="196"/>
  <c r="X52" i="12"/>
  <c r="D32" i="196"/>
  <c r="CZ32" i="12"/>
  <c r="N12" i="194" s="1"/>
  <c r="N12" i="196"/>
  <c r="DH49" i="12"/>
  <c r="O29" i="196"/>
  <c r="CR37" i="12"/>
  <c r="M17" i="194" s="1"/>
  <c r="M17" i="196"/>
  <c r="DH24" i="12"/>
  <c r="O4" i="196"/>
  <c r="O35" s="1"/>
  <c r="DH47" i="12"/>
  <c r="O27" i="194" s="1"/>
  <c r="O27" i="196"/>
  <c r="CR30" i="12"/>
  <c r="M10" i="196"/>
  <c r="X31" i="12"/>
  <c r="D11" i="194" s="1"/>
  <c r="D11" i="196"/>
  <c r="CB44" i="12"/>
  <c r="K24" i="194" s="1"/>
  <c r="K24" i="196"/>
  <c r="K43" s="1"/>
  <c r="CR26" i="12"/>
  <c r="M6" i="196"/>
  <c r="CZ44" i="12"/>
  <c r="N24" i="194" s="1"/>
  <c r="N24" i="196"/>
  <c r="H28" i="12"/>
  <c r="B8" i="194" s="1"/>
  <c r="B8" i="196"/>
  <c r="X34" i="12"/>
  <c r="D14" i="194" s="1"/>
  <c r="D14" i="196"/>
  <c r="CR46" i="12"/>
  <c r="M26" i="194" s="1"/>
  <c r="M26" i="196"/>
  <c r="CR29" i="12"/>
  <c r="M9" i="196"/>
  <c r="BD30" i="12"/>
  <c r="H10" i="194" s="1"/>
  <c r="H10" i="196"/>
  <c r="CB33" i="12"/>
  <c r="K13" i="196"/>
  <c r="X30" i="12"/>
  <c r="D10" i="194" s="1"/>
  <c r="D10" i="196"/>
  <c r="DH25" i="12"/>
  <c r="O5" i="196"/>
  <c r="H27" i="12"/>
  <c r="B7" i="194" s="1"/>
  <c r="B7" i="196"/>
  <c r="BD45" i="12"/>
  <c r="H25" i="196"/>
  <c r="DH32" i="12"/>
  <c r="O12" i="194" s="1"/>
  <c r="O12" i="196"/>
  <c r="DH37" i="12"/>
  <c r="O17" i="196"/>
  <c r="H38" i="12"/>
  <c r="B18" i="194" s="1"/>
  <c r="B18" i="196"/>
  <c r="DH27" i="12"/>
  <c r="O7" i="196"/>
  <c r="BD33" i="12"/>
  <c r="H13" i="194" s="1"/>
  <c r="H13" i="196"/>
  <c r="CR48" i="12"/>
  <c r="M28" i="196"/>
  <c r="BD28" i="12"/>
  <c r="H8" i="194" s="1"/>
  <c r="H8" i="196"/>
  <c r="X48" i="12"/>
  <c r="D28" i="196"/>
  <c r="CZ26" i="12"/>
  <c r="N6" i="194" s="1"/>
  <c r="N6" i="196"/>
  <c r="CB28" i="12"/>
  <c r="K8" i="196"/>
  <c r="CZ47" i="12"/>
  <c r="N27" i="194" s="1"/>
  <c r="N27" i="196"/>
  <c r="CZ25" i="12"/>
  <c r="N5" i="196"/>
  <c r="H49" i="12"/>
  <c r="B29" i="194" s="1"/>
  <c r="B29" i="196"/>
  <c r="H37" i="12"/>
  <c r="B17" i="196"/>
  <c r="CR39" i="12"/>
  <c r="M19" i="194" s="1"/>
  <c r="M19" i="196"/>
  <c r="DH33" i="12"/>
  <c r="O13" i="196"/>
  <c r="CZ33" i="12"/>
  <c r="N13" i="196"/>
  <c r="X36" i="12"/>
  <c r="D16" i="194" s="1"/>
  <c r="D16" i="196"/>
  <c r="D38"/>
  <c r="CB36" i="12"/>
  <c r="K16" i="196"/>
  <c r="CR44" i="12"/>
  <c r="M24" i="194" s="1"/>
  <c r="M24" i="196"/>
  <c r="M43" s="1"/>
  <c r="CZ46" i="12"/>
  <c r="N26" i="196"/>
  <c r="CZ28" i="12"/>
  <c r="Z8" i="125" s="1"/>
  <c r="N8" i="196"/>
  <c r="CR25" i="12"/>
  <c r="M5" i="196"/>
  <c r="CB38" i="12"/>
  <c r="K18" i="194" s="1"/>
  <c r="K18" i="196"/>
  <c r="CB47" i="12"/>
  <c r="K27" i="196"/>
  <c r="H26" i="12"/>
  <c r="B6" i="125" s="1"/>
  <c r="B6" i="196"/>
  <c r="CB24" i="12"/>
  <c r="K4" i="196"/>
  <c r="K35" s="1"/>
  <c r="BD48" i="12"/>
  <c r="H28" i="194" s="1"/>
  <c r="H28" i="196"/>
  <c r="J53" i="13"/>
  <c r="C33" i="196"/>
  <c r="BD39" i="12"/>
  <c r="H19" i="194" s="1"/>
  <c r="H19" i="196"/>
  <c r="BT29" i="12"/>
  <c r="J9" i="196"/>
  <c r="BT31" i="12"/>
  <c r="R11" i="125" s="1"/>
  <c r="J11" i="196"/>
  <c r="BN46" i="13"/>
  <c r="BT46" s="1"/>
  <c r="S26" i="125" s="1"/>
  <c r="J26" i="196"/>
  <c r="BT38" i="12"/>
  <c r="J18" i="194" s="1"/>
  <c r="J18" i="196"/>
  <c r="CD50" i="13"/>
  <c r="L30" i="196"/>
  <c r="J50" i="13"/>
  <c r="P50" s="1"/>
  <c r="E30" i="125" s="1"/>
  <c r="C30" i="196"/>
  <c r="AF46" i="12"/>
  <c r="E26" i="196"/>
  <c r="N47" i="234"/>
  <c r="N42"/>
  <c r="N37"/>
  <c r="CD40" i="13"/>
  <c r="CJ40" s="1"/>
  <c r="W20" i="125" s="1"/>
  <c r="L20" i="196"/>
  <c r="BF36" i="13"/>
  <c r="BL36" s="1"/>
  <c r="Q16" i="125" s="1"/>
  <c r="I16" i="196"/>
  <c r="P45" i="12"/>
  <c r="C25" i="196"/>
  <c r="BL49" i="12"/>
  <c r="P29" i="125" s="1"/>
  <c r="I29" i="196"/>
  <c r="CD42" i="13"/>
  <c r="CJ42" s="1"/>
  <c r="W22" i="125" s="1"/>
  <c r="L22" i="196"/>
  <c r="BT28" i="12"/>
  <c r="J8" i="194" s="1"/>
  <c r="J8" i="196"/>
  <c r="CJ37" i="12"/>
  <c r="L17" i="196"/>
  <c r="BT26" i="12"/>
  <c r="J6" i="194" s="1"/>
  <c r="J6" i="196"/>
  <c r="H47" i="233"/>
  <c r="H42"/>
  <c r="H37"/>
  <c r="H47" i="235"/>
  <c r="H42"/>
  <c r="H37"/>
  <c r="AF25" i="12"/>
  <c r="E5" i="194" s="1"/>
  <c r="E5" i="196"/>
  <c r="BF26" i="13"/>
  <c r="BL26" s="1"/>
  <c r="Q6" i="125" s="1"/>
  <c r="I6" i="196"/>
  <c r="BF50" i="13"/>
  <c r="BL50" s="1"/>
  <c r="Q30" i="125" s="1"/>
  <c r="I30" i="196"/>
  <c r="J33" i="13"/>
  <c r="P33" s="1"/>
  <c r="E13" i="125" s="1"/>
  <c r="C13" i="196"/>
  <c r="AP28" i="13"/>
  <c r="AV28" s="1"/>
  <c r="M8" i="125" s="1"/>
  <c r="G8" i="196"/>
  <c r="B47" i="234"/>
  <c r="B42"/>
  <c r="B37"/>
  <c r="B47" i="235"/>
  <c r="B42"/>
  <c r="B37"/>
  <c r="Z29" i="13"/>
  <c r="AF29" s="1"/>
  <c r="I9" i="125" s="1"/>
  <c r="E9" i="196"/>
  <c r="BL38" i="12"/>
  <c r="I18" i="196"/>
  <c r="J37" i="13"/>
  <c r="P37" s="1"/>
  <c r="E17" i="125" s="1"/>
  <c r="C17" i="196"/>
  <c r="C47" i="234"/>
  <c r="C42"/>
  <c r="C37"/>
  <c r="J44" i="13"/>
  <c r="P44" s="1"/>
  <c r="E24" i="125" s="1"/>
  <c r="C24" i="196"/>
  <c r="AF49" i="12"/>
  <c r="H29" i="125" s="1"/>
  <c r="E29" i="196"/>
  <c r="CJ36" i="12"/>
  <c r="L16" i="196"/>
  <c r="AN33" i="12"/>
  <c r="J13" i="125" s="1"/>
  <c r="F13" i="196"/>
  <c r="CZ37" i="12"/>
  <c r="N17" i="196"/>
  <c r="BL47" i="12"/>
  <c r="P27" i="125" s="1"/>
  <c r="I27" i="196"/>
  <c r="BT35" i="12"/>
  <c r="J15" i="196"/>
  <c r="DH34" i="12"/>
  <c r="AB14" i="125" s="1"/>
  <c r="O14" i="196"/>
  <c r="AF34" i="12"/>
  <c r="E14" i="196"/>
  <c r="BN40" i="13"/>
  <c r="BT40" s="1"/>
  <c r="S20" i="125" s="1"/>
  <c r="J20" i="196"/>
  <c r="CZ50" i="12"/>
  <c r="N30" i="196"/>
  <c r="DH26" i="12"/>
  <c r="AB6" i="125" s="1"/>
  <c r="O6" i="196"/>
  <c r="BD34" i="12"/>
  <c r="H14" i="196"/>
  <c r="Z36" i="13"/>
  <c r="AF36" s="1"/>
  <c r="I16" i="125" s="1"/>
  <c r="E16" i="196"/>
  <c r="BN34" i="13"/>
  <c r="BT34" s="1"/>
  <c r="S14" i="125" s="1"/>
  <c r="J14" i="196"/>
  <c r="DH30" i="12"/>
  <c r="AB10" i="125" s="1"/>
  <c r="O10" i="196"/>
  <c r="J48" i="13"/>
  <c r="P48" s="1"/>
  <c r="E28" i="125" s="1"/>
  <c r="C28" i="196"/>
  <c r="AH48" i="13"/>
  <c r="AN48" s="1"/>
  <c r="K28" i="125" s="1"/>
  <c r="F28" i="196"/>
  <c r="CJ34" i="12"/>
  <c r="L14" i="194" s="1"/>
  <c r="L14" i="196"/>
  <c r="I47" i="233"/>
  <c r="I42"/>
  <c r="I37"/>
  <c r="I47" i="235"/>
  <c r="I42"/>
  <c r="I37"/>
  <c r="AN41" i="12"/>
  <c r="F21" i="196"/>
  <c r="BT37" i="12"/>
  <c r="J17" i="194" s="1"/>
  <c r="J17" i="196"/>
  <c r="BN50" i="13"/>
  <c r="BT50" s="1"/>
  <c r="S30" i="125" s="1"/>
  <c r="J30" i="196"/>
  <c r="P42" i="12"/>
  <c r="C22" i="194" s="1"/>
  <c r="C22" i="196"/>
  <c r="AF31" i="12"/>
  <c r="E11" i="196"/>
  <c r="BN41" i="13"/>
  <c r="BT41" s="1"/>
  <c r="S21" i="125" s="1"/>
  <c r="J21" i="196"/>
  <c r="AN46" i="12"/>
  <c r="F26" i="196"/>
  <c r="AF24" i="12"/>
  <c r="J22" i="127" s="1"/>
  <c r="E4" i="196"/>
  <c r="E35" s="1"/>
  <c r="Z39" i="13"/>
  <c r="AF39" s="1"/>
  <c r="I19" i="125" s="1"/>
  <c r="E19" i="196"/>
  <c r="P38" i="12"/>
  <c r="C18" i="194" s="1"/>
  <c r="C18" i="196"/>
  <c r="CJ27" i="12"/>
  <c r="L7" i="196"/>
  <c r="AV36" i="12"/>
  <c r="G16" i="194" s="1"/>
  <c r="G16" i="196"/>
  <c r="J47" i="234"/>
  <c r="J42"/>
  <c r="J37"/>
  <c r="BT44" i="12"/>
  <c r="J24" i="194" s="1"/>
  <c r="J24" i="196"/>
  <c r="BF24" i="13"/>
  <c r="I4" i="196"/>
  <c r="I40" s="1"/>
  <c r="AH35" i="13"/>
  <c r="AN35" s="1"/>
  <c r="K15" i="125" s="1"/>
  <c r="F15" i="196"/>
  <c r="AH34" i="13"/>
  <c r="AN34" s="1"/>
  <c r="K14" i="125" s="1"/>
  <c r="F14" i="196"/>
  <c r="AV33" i="12"/>
  <c r="G13" i="194" s="1"/>
  <c r="G13" i="196"/>
  <c r="BF33" i="13"/>
  <c r="BL33" s="1"/>
  <c r="Q13" i="125" s="1"/>
  <c r="I13" i="196"/>
  <c r="BD24" i="12"/>
  <c r="B7" i="199" s="1"/>
  <c r="H4" i="196"/>
  <c r="H40" s="1"/>
  <c r="AV42" i="12"/>
  <c r="G22" i="196"/>
  <c r="BD36" i="12"/>
  <c r="N16" i="125" s="1"/>
  <c r="H16" i="196"/>
  <c r="DH46" i="12"/>
  <c r="O26" i="196"/>
  <c r="BT52" i="12"/>
  <c r="R32" i="125" s="1"/>
  <c r="J32" i="196"/>
  <c r="CR43" i="12"/>
  <c r="M23" i="196"/>
  <c r="H51" i="12"/>
  <c r="B31" i="125" s="1"/>
  <c r="B31" i="196"/>
  <c r="CD49" i="13"/>
  <c r="L29" i="196"/>
  <c r="Z42" i="13"/>
  <c r="AF42" s="1"/>
  <c r="I22" i="125" s="1"/>
  <c r="E22" i="196"/>
  <c r="CD46" i="13"/>
  <c r="L26" i="196"/>
  <c r="AN50" i="12"/>
  <c r="F30" i="194" s="1"/>
  <c r="F30" i="196"/>
  <c r="BL39" i="12"/>
  <c r="I19" i="196"/>
  <c r="M47" i="234"/>
  <c r="M42"/>
  <c r="M37"/>
  <c r="CD38" i="13"/>
  <c r="CJ38" s="1"/>
  <c r="W18" i="125" s="1"/>
  <c r="L18" i="196"/>
  <c r="CD29" i="13"/>
  <c r="CJ29" s="1"/>
  <c r="W9" i="125" s="1"/>
  <c r="L9" i="196"/>
  <c r="AN24" i="12"/>
  <c r="K9" i="126" s="1"/>
  <c r="F4" i="196"/>
  <c r="F40" s="1"/>
  <c r="AN36" i="12"/>
  <c r="F16" i="196"/>
  <c r="CD48" i="13"/>
  <c r="L28" i="196"/>
  <c r="J27" i="13"/>
  <c r="P27" s="1"/>
  <c r="E7" i="125" s="1"/>
  <c r="C7" i="196"/>
  <c r="AN51" i="12"/>
  <c r="F31" i="194" s="1"/>
  <c r="F31" i="196"/>
  <c r="E47" i="235"/>
  <c r="E42"/>
  <c r="E37"/>
  <c r="AF44" i="12"/>
  <c r="E24" i="194" s="1"/>
  <c r="E24" i="196"/>
  <c r="BT49" i="12"/>
  <c r="J29" i="196"/>
  <c r="AP41" i="13"/>
  <c r="AV41" s="1"/>
  <c r="M21" i="125" s="1"/>
  <c r="G21" i="196"/>
  <c r="J47" i="13"/>
  <c r="P47" s="1"/>
  <c r="E27" i="125" s="1"/>
  <c r="C27" i="196"/>
  <c r="AN39" i="12"/>
  <c r="J19" i="125" s="1"/>
  <c r="F19" i="196"/>
  <c r="BL31" i="12"/>
  <c r="I11" i="196"/>
  <c r="Z50" i="13"/>
  <c r="AF50" s="1"/>
  <c r="I30" i="125" s="1"/>
  <c r="E30" i="196"/>
  <c r="AV26" i="12"/>
  <c r="G6" i="196"/>
  <c r="AH32" i="13"/>
  <c r="AN32" s="1"/>
  <c r="K12" i="125" s="1"/>
  <c r="F12" i="196"/>
  <c r="BN43" i="13"/>
  <c r="BT43" s="1"/>
  <c r="S23" i="125" s="1"/>
  <c r="J23" i="196"/>
  <c r="Z30" i="13"/>
  <c r="AF30" s="1"/>
  <c r="I10" i="125" s="1"/>
  <c r="E10" i="196"/>
  <c r="G47" i="233"/>
  <c r="G42"/>
  <c r="G37"/>
  <c r="AP44" i="13"/>
  <c r="AV44" s="1"/>
  <c r="M24" i="125" s="1"/>
  <c r="G24" i="196"/>
  <c r="G43" s="1"/>
  <c r="Z52" i="13"/>
  <c r="AF52" s="1"/>
  <c r="I32" i="125" s="1"/>
  <c r="E32" i="196"/>
  <c r="AP24" i="13"/>
  <c r="AV24" s="1"/>
  <c r="M4" i="125" s="1"/>
  <c r="G4" i="196"/>
  <c r="G35" s="1"/>
  <c r="CD32" i="13"/>
  <c r="CJ32" s="1"/>
  <c r="W12" i="125" s="1"/>
  <c r="L12" i="196"/>
  <c r="AP37" i="13"/>
  <c r="AV37" s="1"/>
  <c r="M17" i="125" s="1"/>
  <c r="G17" i="196"/>
  <c r="CJ26" i="12"/>
  <c r="V6" i="125" s="1"/>
  <c r="L6" i="196"/>
  <c r="DH36" i="12"/>
  <c r="O16" i="196"/>
  <c r="CB34" i="12"/>
  <c r="T14" i="125" s="1"/>
  <c r="K14" i="196"/>
  <c r="AP47" i="13"/>
  <c r="AV47" s="1"/>
  <c r="M27" i="125" s="1"/>
  <c r="G27" i="196"/>
  <c r="H46" i="12"/>
  <c r="B26" i="194" s="1"/>
  <c r="B26" i="196"/>
  <c r="AN31" i="12"/>
  <c r="F11" i="196"/>
  <c r="AP27" i="13"/>
  <c r="AV27" s="1"/>
  <c r="M7" i="125" s="1"/>
  <c r="G7" i="196"/>
  <c r="CZ29" i="12"/>
  <c r="N9" i="196"/>
  <c r="L47" i="234"/>
  <c r="L42"/>
  <c r="L37"/>
  <c r="CJ44" i="12"/>
  <c r="L24" i="196"/>
  <c r="L43" s="1"/>
  <c r="BF25" i="13"/>
  <c r="BL25" s="1"/>
  <c r="Q5" i="125" s="1"/>
  <c r="I5" i="196"/>
  <c r="AF45" i="12"/>
  <c r="E25" i="196"/>
  <c r="J29" i="13"/>
  <c r="P29" s="1"/>
  <c r="E9" i="125" s="1"/>
  <c r="C9" i="196"/>
  <c r="Z37" i="13"/>
  <c r="AF37" s="1"/>
  <c r="I17" i="125" s="1"/>
  <c r="E17" i="196"/>
  <c r="AN37" i="12"/>
  <c r="J17" i="125" s="1"/>
  <c r="F17" i="196"/>
  <c r="BT27" i="12"/>
  <c r="J7" i="196"/>
  <c r="CD45" i="13"/>
  <c r="L25" i="196"/>
  <c r="Z35" i="13"/>
  <c r="AF35" s="1"/>
  <c r="I15" i="125" s="1"/>
  <c r="E15" i="196"/>
  <c r="AF41" i="12"/>
  <c r="H21" i="125" s="1"/>
  <c r="E21" i="196"/>
  <c r="BF37" i="13"/>
  <c r="BL37" s="1"/>
  <c r="Q17" i="125" s="1"/>
  <c r="I17" i="196"/>
  <c r="D47" i="234"/>
  <c r="D42"/>
  <c r="D37"/>
  <c r="D47" i="235"/>
  <c r="D42"/>
  <c r="D37"/>
  <c r="O47" i="233"/>
  <c r="O42"/>
  <c r="O37"/>
  <c r="O47" i="235"/>
  <c r="O42"/>
  <c r="O37"/>
  <c r="BL48" i="12"/>
  <c r="I28" i="194" s="1"/>
  <c r="I28" i="196"/>
  <c r="F47" i="233"/>
  <c r="F42"/>
  <c r="F37"/>
  <c r="F47" i="235"/>
  <c r="F42"/>
  <c r="F37"/>
  <c r="AV29" i="12"/>
  <c r="G9" i="194" s="1"/>
  <c r="G9" i="196"/>
  <c r="AV48" i="12"/>
  <c r="G28" i="196"/>
  <c r="BN25" i="13"/>
  <c r="BT25" s="1"/>
  <c r="S5" i="125" s="1"/>
  <c r="J5" i="196"/>
  <c r="AV32" i="12"/>
  <c r="G12" i="196"/>
  <c r="K47" i="234"/>
  <c r="K42"/>
  <c r="K37"/>
  <c r="J32" i="13"/>
  <c r="P32" s="1"/>
  <c r="E12" i="125" s="1"/>
  <c r="C12" i="196"/>
  <c r="P25" i="12"/>
  <c r="C5" i="196"/>
  <c r="Z26" i="13"/>
  <c r="AF26" s="1"/>
  <c r="I6" i="125" s="1"/>
  <c r="E6" i="196"/>
  <c r="CJ41" i="12"/>
  <c r="L21" i="196"/>
  <c r="AF48" i="12"/>
  <c r="H28" i="125" s="1"/>
  <c r="E28" i="196"/>
  <c r="BN47" i="13"/>
  <c r="BT47" s="1"/>
  <c r="S27" i="125" s="1"/>
  <c r="J27" i="196"/>
  <c r="AV45" i="12"/>
  <c r="G25" i="194" s="1"/>
  <c r="G25" i="196"/>
  <c r="CR50" i="12"/>
  <c r="M30" i="196"/>
  <c r="X32" i="12"/>
  <c r="F12" i="125" s="1"/>
  <c r="D12" i="196"/>
  <c r="CR47" i="12"/>
  <c r="M27" i="196"/>
  <c r="BD49" i="12"/>
  <c r="N29" i="125" s="1"/>
  <c r="H29" i="196"/>
  <c r="CB37" i="12"/>
  <c r="K17" i="196"/>
  <c r="X37" i="12"/>
  <c r="F17" i="125" s="1"/>
  <c r="D17" i="196"/>
  <c r="CB45" i="12"/>
  <c r="K25" i="196"/>
  <c r="CR34" i="12"/>
  <c r="M14" i="194" s="1"/>
  <c r="M14" i="196"/>
  <c r="BD38" i="12"/>
  <c r="H18" i="196"/>
  <c r="DH48" i="12"/>
  <c r="AB28" i="125" s="1"/>
  <c r="O28" i="196"/>
  <c r="CZ34" i="12"/>
  <c r="N14" i="194" s="1"/>
  <c r="N14" i="196"/>
  <c r="CB39" i="12"/>
  <c r="T19" i="125" s="1"/>
  <c r="K19" i="196"/>
  <c r="X51" i="12"/>
  <c r="D31" i="194" s="1"/>
  <c r="D31" i="196"/>
  <c r="CZ53" i="12"/>
  <c r="C14" i="199" s="1"/>
  <c r="N33" i="196"/>
  <c r="BF41" i="13"/>
  <c r="BL41" s="1"/>
  <c r="Q21" i="125" s="1"/>
  <c r="I21" i="196"/>
  <c r="Z28" i="13"/>
  <c r="AF28" s="1"/>
  <c r="I8" i="125" s="1"/>
  <c r="E8" i="196"/>
  <c r="BT36" i="12"/>
  <c r="J16" i="196"/>
  <c r="BD32" i="12"/>
  <c r="H12" i="194" s="1"/>
  <c r="H12" i="196"/>
  <c r="BF28" i="13"/>
  <c r="BL28" s="1"/>
  <c r="Q8" i="125" s="1"/>
  <c r="I8" i="196"/>
  <c r="J43"/>
  <c r="J38"/>
  <c r="AP43" i="13"/>
  <c r="AV43" s="1"/>
  <c r="M23" i="125" s="1"/>
  <c r="G23" i="196"/>
  <c r="H33" i="12"/>
  <c r="B13" i="194" s="1"/>
  <c r="B13" i="196"/>
  <c r="BN33" i="13"/>
  <c r="BT33" s="1"/>
  <c r="S13" i="125" s="1"/>
  <c r="J13" i="196"/>
  <c r="BF30" i="13"/>
  <c r="BL30" s="1"/>
  <c r="Q10" i="125" s="1"/>
  <c r="I10" i="196"/>
  <c r="H42" i="12"/>
  <c r="B22" i="196"/>
  <c r="CJ28" i="12"/>
  <c r="L8" i="194" s="1"/>
  <c r="L8" i="196"/>
  <c r="AH26" i="13"/>
  <c r="AN26" s="1"/>
  <c r="K6" i="125" s="1"/>
  <c r="F6" i="196"/>
  <c r="Z47" i="13"/>
  <c r="AF47" s="1"/>
  <c r="I27" i="125" s="1"/>
  <c r="E27" i="196"/>
  <c r="P39" i="12"/>
  <c r="C19" i="196"/>
  <c r="AN38" i="12"/>
  <c r="F18" i="194" s="1"/>
  <c r="F18" i="196"/>
  <c r="AN52" i="12"/>
  <c r="F32" i="196"/>
  <c r="AP38" i="13"/>
  <c r="AV38" s="1"/>
  <c r="M18" i="125" s="1"/>
  <c r="G18" i="196"/>
  <c r="J40" i="13"/>
  <c r="P40" s="1"/>
  <c r="E20" i="125" s="1"/>
  <c r="C20" i="196"/>
  <c r="N47" i="233"/>
  <c r="N42"/>
  <c r="N37"/>
  <c r="N47" i="235"/>
  <c r="N42"/>
  <c r="N37"/>
  <c r="BT48" i="12"/>
  <c r="J28" i="196"/>
  <c r="AH43" i="13"/>
  <c r="AN43" s="1"/>
  <c r="K23" i="125" s="1"/>
  <c r="F23" i="196"/>
  <c r="BF51" i="13"/>
  <c r="BL51" s="1"/>
  <c r="Q31" i="125" s="1"/>
  <c r="I31" i="196"/>
  <c r="CD30" i="13"/>
  <c r="CJ30" s="1"/>
  <c r="W10" i="125" s="1"/>
  <c r="L10" i="196"/>
  <c r="BN45" i="13"/>
  <c r="BT45" s="1"/>
  <c r="S25" i="125" s="1"/>
  <c r="J25" i="196"/>
  <c r="J49" i="13"/>
  <c r="P49" s="1"/>
  <c r="E29" i="125" s="1"/>
  <c r="C29" i="196"/>
  <c r="H47" i="234"/>
  <c r="H42"/>
  <c r="H37"/>
  <c r="AH30" i="13"/>
  <c r="AN30" s="1"/>
  <c r="K10" i="125" s="1"/>
  <c r="F10" i="196"/>
  <c r="AN29" i="12"/>
  <c r="F9" i="196"/>
  <c r="AN40" i="12"/>
  <c r="F20" i="194" s="1"/>
  <c r="F20" i="196"/>
  <c r="AP40" i="13"/>
  <c r="AV40" s="1"/>
  <c r="M20" i="125" s="1"/>
  <c r="G20" i="196"/>
  <c r="BF29" i="13"/>
  <c r="BL29" s="1"/>
  <c r="Q9" i="125" s="1"/>
  <c r="I9" i="196"/>
  <c r="BL43" i="12"/>
  <c r="I23" i="196"/>
  <c r="AF33" i="12"/>
  <c r="E13" i="194" s="1"/>
  <c r="E13" i="196"/>
  <c r="AP34" i="13"/>
  <c r="AV34" s="1"/>
  <c r="M14" i="125" s="1"/>
  <c r="G14" i="196"/>
  <c r="CB40" i="12"/>
  <c r="K20" i="196"/>
  <c r="CD47" i="13"/>
  <c r="L27" i="196"/>
  <c r="DH40" i="12"/>
  <c r="O20" i="196"/>
  <c r="CJ24" i="12"/>
  <c r="L4" i="194" s="1"/>
  <c r="L4" i="196"/>
  <c r="L40" s="1"/>
  <c r="CJ43" i="12"/>
  <c r="L23" i="196"/>
  <c r="BF32" i="13"/>
  <c r="BL32" s="1"/>
  <c r="Q12" i="125" s="1"/>
  <c r="I12" i="196"/>
  <c r="P26" i="12"/>
  <c r="C6" i="196"/>
  <c r="X41" i="12"/>
  <c r="D21" i="196"/>
  <c r="AV50" i="12"/>
  <c r="G30" i="196"/>
  <c r="BL52" i="12"/>
  <c r="I32" i="196"/>
  <c r="AP39" i="13"/>
  <c r="AV39" s="1"/>
  <c r="M19" i="125" s="1"/>
  <c r="G19" i="196"/>
  <c r="B47" i="233"/>
  <c r="B42"/>
  <c r="B37"/>
  <c r="C42" i="235"/>
  <c r="C47"/>
  <c r="C37"/>
  <c r="C47" i="233"/>
  <c r="C42"/>
  <c r="C37"/>
  <c r="P35" i="12"/>
  <c r="C15" i="196"/>
  <c r="J46" i="13"/>
  <c r="P46" s="1"/>
  <c r="E26" i="125" s="1"/>
  <c r="C26" i="196"/>
  <c r="AV49" i="12"/>
  <c r="G29" i="196"/>
  <c r="AP52" i="13"/>
  <c r="AV52" s="1"/>
  <c r="M32" i="125" s="1"/>
  <c r="G32" i="196"/>
  <c r="BF35" i="13"/>
  <c r="BL35" s="1"/>
  <c r="Q15" i="125" s="1"/>
  <c r="I15" i="196"/>
  <c r="AH47" i="13"/>
  <c r="AN47" s="1"/>
  <c r="K27" i="125" s="1"/>
  <c r="F27" i="196"/>
  <c r="P52" i="12"/>
  <c r="C32" i="196"/>
  <c r="I47" i="234"/>
  <c r="I42"/>
  <c r="I37"/>
  <c r="BL44" i="12"/>
  <c r="I24" i="194" s="1"/>
  <c r="I24" i="196"/>
  <c r="I38" s="1"/>
  <c r="CJ25" i="12"/>
  <c r="V5" i="125" s="1"/>
  <c r="L5" i="196"/>
  <c r="CD39" i="13"/>
  <c r="CJ39" s="1"/>
  <c r="W19" i="125" s="1"/>
  <c r="L19" i="196"/>
  <c r="BT42" i="12"/>
  <c r="J22" i="194" s="1"/>
  <c r="J22" i="196"/>
  <c r="J51" i="13"/>
  <c r="P51" s="1"/>
  <c r="E31" i="125" s="1"/>
  <c r="C31" i="196"/>
  <c r="CJ35" i="12"/>
  <c r="V15" i="125" s="1"/>
  <c r="L15" i="196"/>
  <c r="CD52" i="13"/>
  <c r="L32" i="196"/>
  <c r="AH45" i="13"/>
  <c r="AN45" s="1"/>
  <c r="K25" i="125" s="1"/>
  <c r="F25" i="196"/>
  <c r="CD31" i="13"/>
  <c r="CJ31" s="1"/>
  <c r="W11" i="125" s="1"/>
  <c r="L11" i="196"/>
  <c r="J47" i="233"/>
  <c r="J42"/>
  <c r="J37"/>
  <c r="J47" i="235"/>
  <c r="J42"/>
  <c r="J37"/>
  <c r="M47" i="233"/>
  <c r="M42"/>
  <c r="M37"/>
  <c r="M47" i="235"/>
  <c r="M42"/>
  <c r="M37"/>
  <c r="P34" i="12"/>
  <c r="C14" i="194" s="1"/>
  <c r="C14" i="196"/>
  <c r="AP35" i="13"/>
  <c r="AV35" s="1"/>
  <c r="M15" i="125" s="1"/>
  <c r="G15" i="196"/>
  <c r="P31" i="12"/>
  <c r="C11" i="196"/>
  <c r="CB26" i="12"/>
  <c r="K6" i="196"/>
  <c r="Z32" i="13"/>
  <c r="AF32" s="1"/>
  <c r="I12" i="125" s="1"/>
  <c r="E12" i="196"/>
  <c r="AP31" i="13"/>
  <c r="AV31" s="1"/>
  <c r="M11" i="125" s="1"/>
  <c r="G11" i="196"/>
  <c r="P43" i="12"/>
  <c r="C23" i="196"/>
  <c r="BN51" i="13"/>
  <c r="BT51" s="1"/>
  <c r="S31" i="125" s="1"/>
  <c r="J31" i="196"/>
  <c r="AN27" i="12"/>
  <c r="F7" i="196"/>
  <c r="Z43" i="13"/>
  <c r="AF43" s="1"/>
  <c r="I23" i="125" s="1"/>
  <c r="E23" i="196"/>
  <c r="BT32" i="12"/>
  <c r="J12" i="194" s="1"/>
  <c r="J12" i="196"/>
  <c r="E47" i="234"/>
  <c r="E42"/>
  <c r="E37"/>
  <c r="E47" i="233"/>
  <c r="E42"/>
  <c r="E37"/>
  <c r="P30" i="12"/>
  <c r="C10" i="196"/>
  <c r="BT24" i="12"/>
  <c r="J4" i="196"/>
  <c r="J40" s="1"/>
  <c r="AV51" i="12"/>
  <c r="G31" i="194" s="1"/>
  <c r="G31" i="196"/>
  <c r="G47" i="234"/>
  <c r="G42"/>
  <c r="G37"/>
  <c r="G47" i="235"/>
  <c r="G42"/>
  <c r="G37"/>
  <c r="BF40" i="13"/>
  <c r="BL40" s="1"/>
  <c r="Q20" i="125" s="1"/>
  <c r="I20" i="196"/>
  <c r="BL46" i="12"/>
  <c r="I26" i="196"/>
  <c r="CJ33" i="12"/>
  <c r="L13" i="196"/>
  <c r="BT39" i="12"/>
  <c r="J19" i="196"/>
  <c r="J24" i="13"/>
  <c r="P24" s="1"/>
  <c r="E4" i="125" s="1"/>
  <c r="C4" i="196"/>
  <c r="AF38" i="12"/>
  <c r="E18" i="196"/>
  <c r="AN42" i="12"/>
  <c r="F22" i="196"/>
  <c r="AH49" i="13"/>
  <c r="AN49" s="1"/>
  <c r="K29" i="125" s="1"/>
  <c r="F29" i="196"/>
  <c r="L47" i="233"/>
  <c r="L42"/>
  <c r="L37"/>
  <c r="L47" i="235"/>
  <c r="L42"/>
  <c r="L37"/>
  <c r="AV25" i="12"/>
  <c r="G5" i="196"/>
  <c r="BN30" i="13"/>
  <c r="BT30" s="1"/>
  <c r="S10" i="125" s="1"/>
  <c r="J10" i="196"/>
  <c r="BL42" i="12"/>
  <c r="I22" i="196"/>
  <c r="D47" i="233"/>
  <c r="D42"/>
  <c r="D37"/>
  <c r="AF51" i="12"/>
  <c r="E31" i="194" s="1"/>
  <c r="E31" i="196"/>
  <c r="AH28" i="13"/>
  <c r="AN28" s="1"/>
  <c r="K8" i="125" s="1"/>
  <c r="F8" i="196"/>
  <c r="CD51" i="13"/>
  <c r="L31" i="196"/>
  <c r="AV30" i="12"/>
  <c r="G10" i="196"/>
  <c r="O47" i="234"/>
  <c r="O42"/>
  <c r="O37"/>
  <c r="DH44" i="12"/>
  <c r="O24" i="196"/>
  <c r="O43" s="1"/>
  <c r="AV46" i="12"/>
  <c r="G26" i="196"/>
  <c r="AH25" i="13"/>
  <c r="AN25" s="1"/>
  <c r="K5" i="125" s="1"/>
  <c r="F5" i="196"/>
  <c r="BL34" i="12"/>
  <c r="I14" i="194" s="1"/>
  <c r="I42" s="1"/>
  <c r="I14" i="196"/>
  <c r="BL27" i="12"/>
  <c r="I7" i="196"/>
  <c r="F47" i="234"/>
  <c r="F42"/>
  <c r="F37"/>
  <c r="AH44" i="13"/>
  <c r="AN44" s="1"/>
  <c r="K24" i="125" s="1"/>
  <c r="F24" i="196"/>
  <c r="F43" s="1"/>
  <c r="J28" i="13"/>
  <c r="P28" s="1"/>
  <c r="E8" i="125" s="1"/>
  <c r="C8" i="196"/>
  <c r="K47" i="233"/>
  <c r="K42"/>
  <c r="K37"/>
  <c r="K47" i="235"/>
  <c r="K42"/>
  <c r="K37"/>
  <c r="J36" i="13"/>
  <c r="P36" s="1"/>
  <c r="E16" i="125" s="1"/>
  <c r="C16" i="196"/>
  <c r="Z40" i="13"/>
  <c r="AF40" s="1"/>
  <c r="I20" i="125" s="1"/>
  <c r="E20" i="196"/>
  <c r="AF27" i="12"/>
  <c r="E7" i="194" s="1"/>
  <c r="E7" i="196"/>
  <c r="P41" i="12"/>
  <c r="C21" i="194" s="1"/>
  <c r="C21" i="196"/>
  <c r="P30" i="125"/>
  <c r="I30" i="194"/>
  <c r="B10" i="125"/>
  <c r="B10" i="194"/>
  <c r="B9" i="199"/>
  <c r="M4" i="194"/>
  <c r="B15" i="125"/>
  <c r="B15" i="194"/>
  <c r="T15" i="125"/>
  <c r="K15" i="194"/>
  <c r="AB11" i="125"/>
  <c r="O11" i="194"/>
  <c r="N20" i="125"/>
  <c r="H20" i="194"/>
  <c r="Z22" i="125"/>
  <c r="N22" i="194"/>
  <c r="B27" i="125"/>
  <c r="B27" i="194"/>
  <c r="F6" i="125"/>
  <c r="D6" i="194"/>
  <c r="T9" i="125"/>
  <c r="K9" i="194"/>
  <c r="F29" i="125"/>
  <c r="D29" i="194"/>
  <c r="AB15" i="125"/>
  <c r="O15" i="194"/>
  <c r="F9" i="125"/>
  <c r="D9" i="194"/>
  <c r="T12" i="125"/>
  <c r="K12" i="194"/>
  <c r="B12" i="125"/>
  <c r="B12" i="194"/>
  <c r="Z21" i="125"/>
  <c r="N21" i="194"/>
  <c r="N4"/>
  <c r="N41" s="1"/>
  <c r="B14" i="199"/>
  <c r="AB22" i="125"/>
  <c r="O22" i="194"/>
  <c r="F27" i="125"/>
  <c r="D27" i="194"/>
  <c r="B28" i="125"/>
  <c r="B28" i="194"/>
  <c r="X8" i="125"/>
  <c r="M8" i="194"/>
  <c r="D42"/>
  <c r="D37"/>
  <c r="D47"/>
  <c r="B5"/>
  <c r="F8" i="125"/>
  <c r="B13" i="199"/>
  <c r="D4" i="194"/>
  <c r="D46" s="1"/>
  <c r="B15" i="199"/>
  <c r="B4" i="194"/>
  <c r="B16"/>
  <c r="X29" i="125"/>
  <c r="M29" i="194"/>
  <c r="M7"/>
  <c r="F15" i="125"/>
  <c r="D15" i="194"/>
  <c r="B20"/>
  <c r="T7" i="125"/>
  <c r="F26"/>
  <c r="D26" i="194"/>
  <c r="X18" i="125"/>
  <c r="M18" i="194"/>
  <c r="M25"/>
  <c r="X22" i="125"/>
  <c r="T28"/>
  <c r="K28" i="194"/>
  <c r="AB25" i="125"/>
  <c r="F19"/>
  <c r="D19" i="194"/>
  <c r="B32" i="125"/>
  <c r="F30"/>
  <c r="D30" i="194"/>
  <c r="AB21" i="125"/>
  <c r="O21" i="194"/>
  <c r="N11"/>
  <c r="Z29" i="125"/>
  <c r="F5"/>
  <c r="D5" i="194"/>
  <c r="N5" i="125"/>
  <c r="H5" i="194"/>
  <c r="K32"/>
  <c r="N17" i="125"/>
  <c r="H17" i="194"/>
  <c r="B21"/>
  <c r="AB18" i="125"/>
  <c r="F22"/>
  <c r="D22" i="194"/>
  <c r="X16" i="125"/>
  <c r="T21"/>
  <c r="K21" i="194"/>
  <c r="N21" i="125"/>
  <c r="AB30"/>
  <c r="O30" i="194"/>
  <c r="Z7" i="125"/>
  <c r="N7" i="194"/>
  <c r="D20"/>
  <c r="Z16" i="125"/>
  <c r="N16" i="194"/>
  <c r="O32"/>
  <c r="N26" i="125"/>
  <c r="H26" i="194"/>
  <c r="B25"/>
  <c r="N22" i="125"/>
  <c r="H22" i="194"/>
  <c r="N19"/>
  <c r="F25" i="125"/>
  <c r="D25" i="194"/>
  <c r="H27"/>
  <c r="X13" i="125"/>
  <c r="M13" i="194"/>
  <c r="D12"/>
  <c r="X27" i="125"/>
  <c r="M27" i="194"/>
  <c r="H29"/>
  <c r="T17" i="125"/>
  <c r="K17" i="194"/>
  <c r="D17"/>
  <c r="T25" i="125"/>
  <c r="K25" i="194"/>
  <c r="M46"/>
  <c r="N18" i="125"/>
  <c r="H18" i="194"/>
  <c r="O28"/>
  <c r="K19"/>
  <c r="N33" i="235"/>
  <c r="O14" i="199"/>
  <c r="N33" i="234"/>
  <c r="K14" i="199"/>
  <c r="R16" i="125"/>
  <c r="J16" i="194"/>
  <c r="C33" i="234"/>
  <c r="K8" i="199"/>
  <c r="J33" i="235"/>
  <c r="O10" i="199"/>
  <c r="J33" i="234"/>
  <c r="K10" i="199"/>
  <c r="B22" i="125"/>
  <c r="B22" i="194"/>
  <c r="M33" i="234"/>
  <c r="K9" i="199"/>
  <c r="D19" i="125"/>
  <c r="C19" i="194"/>
  <c r="J18" i="125"/>
  <c r="J32"/>
  <c r="F32" i="194"/>
  <c r="O33" i="234"/>
  <c r="K17" i="199"/>
  <c r="R28" i="125"/>
  <c r="J28" i="194"/>
  <c r="N4" i="233"/>
  <c r="N46" s="1"/>
  <c r="F14" i="199"/>
  <c r="N4" i="235"/>
  <c r="N41" s="1"/>
  <c r="N14" i="199"/>
  <c r="J9" i="125"/>
  <c r="F9" i="194"/>
  <c r="H33" i="235"/>
  <c r="O7" i="199"/>
  <c r="H33" i="234"/>
  <c r="K7" i="199"/>
  <c r="P23" i="125"/>
  <c r="I23" i="194"/>
  <c r="T20" i="125"/>
  <c r="K20" i="194"/>
  <c r="AB20" i="125"/>
  <c r="O20" i="194"/>
  <c r="L4" i="234"/>
  <c r="L41" s="1"/>
  <c r="J18" i="199"/>
  <c r="V23" i="125"/>
  <c r="L23" i="194"/>
  <c r="D6" i="125"/>
  <c r="C6" i="194"/>
  <c r="F21" i="125"/>
  <c r="D21" i="194"/>
  <c r="L30" i="125"/>
  <c r="G30" i="194"/>
  <c r="P32" i="125"/>
  <c r="I32" i="194"/>
  <c r="D15" i="125"/>
  <c r="C15" i="194"/>
  <c r="L29" i="125"/>
  <c r="G29" i="194"/>
  <c r="G33" i="234"/>
  <c r="K12" i="199"/>
  <c r="I33" i="234"/>
  <c r="K16" i="199"/>
  <c r="K4" i="233"/>
  <c r="K41" s="1"/>
  <c r="F5" i="199"/>
  <c r="K4" i="235"/>
  <c r="K46" s="1"/>
  <c r="N5" i="199"/>
  <c r="D32" i="125"/>
  <c r="C32" i="194"/>
  <c r="I47"/>
  <c r="I37"/>
  <c r="L5"/>
  <c r="R22" i="125"/>
  <c r="L15" i="194"/>
  <c r="E33" i="233"/>
  <c r="G6" i="199"/>
  <c r="E33" i="235"/>
  <c r="O6" i="199"/>
  <c r="J6"/>
  <c r="E4" i="234"/>
  <c r="E46" s="1"/>
  <c r="F6" i="199"/>
  <c r="E4" i="233"/>
  <c r="E41" s="1"/>
  <c r="C58" i="181"/>
  <c r="K33" i="233"/>
  <c r="G5" i="199"/>
  <c r="K33" i="235"/>
  <c r="O5" i="199"/>
  <c r="F16"/>
  <c r="I4" i="233"/>
  <c r="I46" s="1"/>
  <c r="I4" i="235"/>
  <c r="I41" s="1"/>
  <c r="N16" i="199"/>
  <c r="H4" i="233"/>
  <c r="H46" s="1"/>
  <c r="F7" i="199"/>
  <c r="H4" i="235"/>
  <c r="H41" s="1"/>
  <c r="N7" i="199"/>
  <c r="D33" i="233"/>
  <c r="G13" i="199"/>
  <c r="D33" i="235"/>
  <c r="O13" i="199"/>
  <c r="D11" i="125"/>
  <c r="C11" i="194"/>
  <c r="T6" i="125"/>
  <c r="K6" i="194"/>
  <c r="F4" i="235"/>
  <c r="F41" s="1"/>
  <c r="N11" i="199"/>
  <c r="F4" i="233"/>
  <c r="F41" s="1"/>
  <c r="F11" i="199"/>
  <c r="D23" i="125"/>
  <c r="C23" i="194"/>
  <c r="D4" i="234"/>
  <c r="D46" s="1"/>
  <c r="J13" i="199"/>
  <c r="B4" i="233"/>
  <c r="B41" s="1"/>
  <c r="F15" i="199"/>
  <c r="B4" i="235"/>
  <c r="B46" s="1"/>
  <c r="N15" i="199"/>
  <c r="J7" i="125"/>
  <c r="F7" i="194"/>
  <c r="F33" i="233"/>
  <c r="G11" i="199"/>
  <c r="F33" i="235"/>
  <c r="O11" i="199"/>
  <c r="D10" i="125"/>
  <c r="C10" i="194"/>
  <c r="J4" i="234"/>
  <c r="J46" s="1"/>
  <c r="J10" i="199"/>
  <c r="B10"/>
  <c r="J4" i="194"/>
  <c r="P26" i="125"/>
  <c r="I26" i="194"/>
  <c r="V13" i="125"/>
  <c r="L13" i="194"/>
  <c r="R19" i="125"/>
  <c r="J19" i="194"/>
  <c r="C4" i="233"/>
  <c r="C46" s="1"/>
  <c r="F8" i="199"/>
  <c r="H18" i="125"/>
  <c r="E18" i="194"/>
  <c r="J22" i="125"/>
  <c r="F22" i="194"/>
  <c r="G4" i="233"/>
  <c r="G46" s="1"/>
  <c r="F12" i="199"/>
  <c r="G4" i="235"/>
  <c r="G46" s="1"/>
  <c r="N12" i="199"/>
  <c r="F9"/>
  <c r="M4" i="233"/>
  <c r="M41" s="1"/>
  <c r="N9" i="199"/>
  <c r="M4" i="235"/>
  <c r="M46" s="1"/>
  <c r="L5" i="125"/>
  <c r="G5" i="194"/>
  <c r="P22" i="125"/>
  <c r="I22" i="194"/>
  <c r="L10" i="125"/>
  <c r="G10" i="194"/>
  <c r="L26" i="125"/>
  <c r="G26" i="194"/>
  <c r="O4" i="233"/>
  <c r="O46" s="1"/>
  <c r="F17" i="199"/>
  <c r="O4" i="235"/>
  <c r="O41" s="1"/>
  <c r="N17" i="199"/>
  <c r="P7" i="125"/>
  <c r="I7" i="194"/>
  <c r="B33" i="234"/>
  <c r="K15" i="199"/>
  <c r="H7" i="125"/>
  <c r="P25"/>
  <c r="I25" i="194"/>
  <c r="X21" i="125"/>
  <c r="M21" i="194"/>
  <c r="N6" i="125"/>
  <c r="H6" i="194"/>
  <c r="N32" i="125"/>
  <c r="H32" i="194"/>
  <c r="AB19" i="125"/>
  <c r="O19" i="194"/>
  <c r="X12" i="125"/>
  <c r="M12" i="194"/>
  <c r="T10" i="125"/>
  <c r="K10" i="194"/>
  <c r="AB9" i="125"/>
  <c r="O9" i="194"/>
  <c r="T30" i="125"/>
  <c r="K30" i="194"/>
  <c r="N9" i="125"/>
  <c r="H9" i="194"/>
  <c r="D27" i="125"/>
  <c r="C27" i="194"/>
  <c r="Z18" i="125"/>
  <c r="N18" i="194"/>
  <c r="X15" i="125"/>
  <c r="M15" i="194"/>
  <c r="N11" i="125"/>
  <c r="H11" i="194"/>
  <c r="F13" i="125"/>
  <c r="D13" i="194"/>
  <c r="B11" i="125"/>
  <c r="B11" i="194"/>
  <c r="N15" i="125"/>
  <c r="H15" i="194"/>
  <c r="F7" i="125"/>
  <c r="D7" i="194"/>
  <c r="B19" i="125"/>
  <c r="B19" i="194"/>
  <c r="Z32" i="125"/>
  <c r="N32" i="194"/>
  <c r="T26" i="125"/>
  <c r="K26" i="194"/>
  <c r="Z20" i="125"/>
  <c r="N20" i="194"/>
  <c r="F32" i="125"/>
  <c r="D32" i="194"/>
  <c r="AB29" i="125"/>
  <c r="O29" i="194"/>
  <c r="B17" i="199"/>
  <c r="O4" i="194"/>
  <c r="X10" i="125"/>
  <c r="M10" i="194"/>
  <c r="X6" i="125"/>
  <c r="M6" i="194"/>
  <c r="N37"/>
  <c r="N42"/>
  <c r="N47"/>
  <c r="B8" i="125"/>
  <c r="D36" i="194"/>
  <c r="X9" i="125"/>
  <c r="M9" i="194"/>
  <c r="T13" i="125"/>
  <c r="K13" i="194"/>
  <c r="AB5" i="125"/>
  <c r="O5" i="194"/>
  <c r="N25" i="125"/>
  <c r="H25" i="194"/>
  <c r="AB17" i="125"/>
  <c r="O17" i="194"/>
  <c r="AB7" i="125"/>
  <c r="O7" i="194"/>
  <c r="X28" i="125"/>
  <c r="M28" i="194"/>
  <c r="F28" i="125"/>
  <c r="D28" i="194"/>
  <c r="T8" i="125"/>
  <c r="K8" i="194"/>
  <c r="Z5" i="125"/>
  <c r="N5" i="194"/>
  <c r="B17" i="125"/>
  <c r="B17" i="194"/>
  <c r="AB13" i="125"/>
  <c r="O13" i="194"/>
  <c r="Z13" i="125"/>
  <c r="N13" i="194"/>
  <c r="F16" i="125"/>
  <c r="T16"/>
  <c r="K16" i="194"/>
  <c r="M37"/>
  <c r="Z26" i="125"/>
  <c r="N26" i="194"/>
  <c r="X5" i="125"/>
  <c r="M5" i="194"/>
  <c r="T27" i="125"/>
  <c r="K27" i="194"/>
  <c r="B5" i="199"/>
  <c r="K4" i="194"/>
  <c r="N33" i="233"/>
  <c r="G14" i="199"/>
  <c r="G8"/>
  <c r="C33" i="233"/>
  <c r="C33" i="235"/>
  <c r="O8" i="199"/>
  <c r="R9" i="125"/>
  <c r="J9" i="194"/>
  <c r="J33" i="233"/>
  <c r="G10" i="199"/>
  <c r="M33" i="233"/>
  <c r="G9" i="199"/>
  <c r="M33" i="235"/>
  <c r="O9" i="199"/>
  <c r="O33" i="233"/>
  <c r="G17" i="199"/>
  <c r="O33" i="235"/>
  <c r="O17" i="199"/>
  <c r="H26" i="125"/>
  <c r="E26" i="194"/>
  <c r="D25" i="125"/>
  <c r="C25" i="194"/>
  <c r="I29"/>
  <c r="R8" i="125"/>
  <c r="V17"/>
  <c r="L17" i="194"/>
  <c r="R6" i="125"/>
  <c r="N4" i="234"/>
  <c r="N46" s="1"/>
  <c r="J14" i="199"/>
  <c r="H5" i="125"/>
  <c r="H33" i="233"/>
  <c r="G7" i="199"/>
  <c r="L4" i="233"/>
  <c r="L46" s="1"/>
  <c r="F18" i="199"/>
  <c r="L4" i="235"/>
  <c r="L41" s="1"/>
  <c r="N18" i="199"/>
  <c r="P18" i="125"/>
  <c r="I18" i="194"/>
  <c r="E29"/>
  <c r="V16" i="125"/>
  <c r="L16" i="194"/>
  <c r="G33" i="233"/>
  <c r="G12" i="199"/>
  <c r="G33" i="235"/>
  <c r="O12" i="199"/>
  <c r="F13" i="194"/>
  <c r="I33" i="233"/>
  <c r="G16" i="199"/>
  <c r="I33" i="235"/>
  <c r="O16" i="199"/>
  <c r="Z17" i="125"/>
  <c r="N17" i="194"/>
  <c r="I27"/>
  <c r="R15" i="125"/>
  <c r="J15" i="194"/>
  <c r="O14"/>
  <c r="H14" i="125"/>
  <c r="E14" i="194"/>
  <c r="K4" i="234"/>
  <c r="K41" s="1"/>
  <c r="J5" i="199"/>
  <c r="Z30" i="125"/>
  <c r="N30" i="194"/>
  <c r="O6"/>
  <c r="N14" i="125"/>
  <c r="H14" i="194"/>
  <c r="H37" s="1"/>
  <c r="O10"/>
  <c r="J21" i="125"/>
  <c r="F21" i="194"/>
  <c r="R17" i="125"/>
  <c r="E33" i="234"/>
  <c r="K6" i="199"/>
  <c r="H11" i="125"/>
  <c r="E11" i="194"/>
  <c r="J26" i="125"/>
  <c r="F26" i="194"/>
  <c r="N6" i="199"/>
  <c r="E4" i="235"/>
  <c r="E46" s="1"/>
  <c r="E4" i="194"/>
  <c r="V7" i="125"/>
  <c r="L7" i="194"/>
  <c r="K33" i="234"/>
  <c r="K5" i="199"/>
  <c r="L16" i="125"/>
  <c r="J16" i="199"/>
  <c r="I4" i="234"/>
  <c r="I41" s="1"/>
  <c r="H4"/>
  <c r="H41" s="1"/>
  <c r="J7" i="199"/>
  <c r="H4" i="194"/>
  <c r="L22" i="125"/>
  <c r="G22" i="194"/>
  <c r="H16"/>
  <c r="AB26" i="125"/>
  <c r="O26" i="194"/>
  <c r="J32"/>
  <c r="X23" i="125"/>
  <c r="M23" i="194"/>
  <c r="B31"/>
  <c r="J30" i="125"/>
  <c r="P19"/>
  <c r="I19" i="194"/>
  <c r="D33" i="234"/>
  <c r="K13" i="199"/>
  <c r="F4" i="234"/>
  <c r="F46" s="1"/>
  <c r="J11" i="199"/>
  <c r="D4" i="235"/>
  <c r="D41" s="1"/>
  <c r="N13" i="199"/>
  <c r="D4" i="233"/>
  <c r="D46" s="1"/>
  <c r="F13" i="199"/>
  <c r="J16" i="125"/>
  <c r="F16" i="194"/>
  <c r="B4" i="234"/>
  <c r="B46" s="1"/>
  <c r="J15" i="199"/>
  <c r="R29" i="125"/>
  <c r="J29" i="194"/>
  <c r="F33" i="234"/>
  <c r="K11" i="199"/>
  <c r="F19" i="194"/>
  <c r="P11" i="125"/>
  <c r="I11" i="194"/>
  <c r="J4" i="233"/>
  <c r="J46" s="1"/>
  <c r="F10" i="199"/>
  <c r="J4" i="235"/>
  <c r="J41" s="1"/>
  <c r="N10" i="199"/>
  <c r="L6" i="125"/>
  <c r="G6" i="194"/>
  <c r="C4" i="234"/>
  <c r="C41" s="1"/>
  <c r="J8" i="199"/>
  <c r="C4" i="235"/>
  <c r="C41" s="1"/>
  <c r="N8" i="199"/>
  <c r="G4" i="234"/>
  <c r="G41" s="1"/>
  <c r="J12" i="199"/>
  <c r="L6" i="194"/>
  <c r="AB16" i="125"/>
  <c r="O16" i="194"/>
  <c r="K14"/>
  <c r="K37" s="1"/>
  <c r="J11" i="125"/>
  <c r="F11" i="194"/>
  <c r="Z9" i="125"/>
  <c r="N9" i="194"/>
  <c r="H25" i="125"/>
  <c r="E25" i="194"/>
  <c r="J9" i="199"/>
  <c r="M4" i="234"/>
  <c r="M46" s="1"/>
  <c r="F17" i="194"/>
  <c r="R7" i="125"/>
  <c r="J7" i="194"/>
  <c r="E21"/>
  <c r="P28" i="125"/>
  <c r="O4" i="234"/>
  <c r="O41" s="1"/>
  <c r="J17" i="199"/>
  <c r="L9" i="125"/>
  <c r="L28"/>
  <c r="G28" i="194"/>
  <c r="L12" i="125"/>
  <c r="G12" i="194"/>
  <c r="B33" i="233"/>
  <c r="G15" i="199"/>
  <c r="B33" i="235"/>
  <c r="O15" i="199"/>
  <c r="D5" i="125"/>
  <c r="C5" i="194"/>
  <c r="V21" i="125"/>
  <c r="L21" i="194"/>
  <c r="E28"/>
  <c r="AQ38" i="13"/>
  <c r="AW38" s="1"/>
  <c r="AI51"/>
  <c r="AO51" s="1"/>
  <c r="Q42" i="12"/>
  <c r="BM42"/>
  <c r="AA43" i="13"/>
  <c r="AG43" s="1"/>
  <c r="AQ47"/>
  <c r="AW47" s="1"/>
  <c r="BN24"/>
  <c r="BT24" s="1"/>
  <c r="S4" i="125" s="1"/>
  <c r="AP51" i="13"/>
  <c r="AV51" s="1"/>
  <c r="M31" i="125" s="1"/>
  <c r="AG27" i="12"/>
  <c r="P51"/>
  <c r="AH52" i="13"/>
  <c r="AN52" s="1"/>
  <c r="K32" i="125" s="1"/>
  <c r="BM27" i="12"/>
  <c r="BU48"/>
  <c r="CK40"/>
  <c r="Q32"/>
  <c r="CE36" i="13"/>
  <c r="CK36" s="1"/>
  <c r="AW48" i="12"/>
  <c r="AI49" i="13"/>
  <c r="AO49" s="1"/>
  <c r="AI35"/>
  <c r="AO35" s="1"/>
  <c r="BL28" i="12"/>
  <c r="AO39"/>
  <c r="AI50" i="13"/>
  <c r="AO50" s="1"/>
  <c r="BG47"/>
  <c r="BM47" s="1"/>
  <c r="AO44" i="12"/>
  <c r="BM53"/>
  <c r="BM55" s="1"/>
  <c r="Z51" i="13"/>
  <c r="AF51" s="1"/>
  <c r="I31" i="125" s="1"/>
  <c r="CD25" i="13"/>
  <c r="CJ25" s="1"/>
  <c r="W5" i="125" s="1"/>
  <c r="CE31" i="13"/>
  <c r="CK31" s="1"/>
  <c r="BM43" i="12"/>
  <c r="AW41"/>
  <c r="CK27"/>
  <c r="CK41"/>
  <c r="BO40" i="13"/>
  <c r="BU40" s="1"/>
  <c r="K46"/>
  <c r="Q46" s="1"/>
  <c r="AG25" i="12"/>
  <c r="AQ53" i="13"/>
  <c r="AV40" i="12"/>
  <c r="Z27" i="13"/>
  <c r="AF27" s="1"/>
  <c r="I7" i="125" s="1"/>
  <c r="BF44" i="13"/>
  <c r="BL44" s="1"/>
  <c r="Q24" i="125" s="1"/>
  <c r="CJ39" i="12"/>
  <c r="P40"/>
  <c r="BT51"/>
  <c r="J31" i="194" s="1"/>
  <c r="BU38" i="12"/>
  <c r="K33" i="13"/>
  <c r="Q33" s="1"/>
  <c r="CK33" i="12"/>
  <c r="AW52"/>
  <c r="Q35"/>
  <c r="BO31" i="13"/>
  <c r="BU31" s="1"/>
  <c r="Q47" i="12"/>
  <c r="BM44"/>
  <c r="BM35"/>
  <c r="BN42" i="13"/>
  <c r="BT42" s="1"/>
  <c r="S22" i="125" s="1"/>
  <c r="J39" i="13"/>
  <c r="P39" s="1"/>
  <c r="E19" i="125" s="1"/>
  <c r="AV31" i="12"/>
  <c r="BM39"/>
  <c r="AI32" i="13"/>
  <c r="AO32" s="1"/>
  <c r="Q49" i="12"/>
  <c r="AA51" i="13"/>
  <c r="AG51" s="1"/>
  <c r="AW31" i="12"/>
  <c r="BU42"/>
  <c r="AH29" i="13"/>
  <c r="AN29" s="1"/>
  <c r="K9" i="125" s="1"/>
  <c r="J52" i="13"/>
  <c r="P52" s="1"/>
  <c r="E32" i="125" s="1"/>
  <c r="AN49" i="12"/>
  <c r="AV38"/>
  <c r="CK28"/>
  <c r="BO51" i="13"/>
  <c r="BU51" s="1"/>
  <c r="AG50" i="12"/>
  <c r="CK32"/>
  <c r="AG32"/>
  <c r="BG38" i="13"/>
  <c r="BM38" s="1"/>
  <c r="CE38"/>
  <c r="CK38" s="1"/>
  <c r="AI34"/>
  <c r="AO34" s="1"/>
  <c r="AG39" i="12"/>
  <c r="BG25" i="13"/>
  <c r="BM25" s="1"/>
  <c r="AO47" i="12"/>
  <c r="AG36"/>
  <c r="AA31" i="13"/>
  <c r="AG31" s="1"/>
  <c r="BU30" i="12"/>
  <c r="AF30"/>
  <c r="AF26"/>
  <c r="K43" i="13"/>
  <c r="Q43" s="1"/>
  <c r="B20" i="187"/>
  <c r="B5"/>
  <c r="B23"/>
  <c r="B8"/>
  <c r="B22"/>
  <c r="B7"/>
  <c r="B19"/>
  <c r="B4"/>
  <c r="B17"/>
  <c r="B2"/>
  <c r="B28"/>
  <c r="B13"/>
  <c r="B21"/>
  <c r="B6"/>
  <c r="B26"/>
  <c r="B11"/>
  <c r="B18"/>
  <c r="B3"/>
  <c r="B24"/>
  <c r="B9"/>
  <c r="BT53" i="12"/>
  <c r="B25" i="187"/>
  <c r="B10"/>
  <c r="B27"/>
  <c r="B12"/>
  <c r="B30"/>
  <c r="B15"/>
  <c r="B29"/>
  <c r="B14"/>
  <c r="BN28" i="13"/>
  <c r="BT28" s="1"/>
  <c r="S8" i="125" s="1"/>
  <c r="Z48" i="13"/>
  <c r="AF48" s="1"/>
  <c r="I28" i="125" s="1"/>
  <c r="CJ29" i="12"/>
  <c r="BN35" i="13"/>
  <c r="BT35" s="1"/>
  <c r="S15" i="125" s="1"/>
  <c r="AV37" i="12"/>
  <c r="AH33" i="13"/>
  <c r="AN33" s="1"/>
  <c r="K13" i="125" s="1"/>
  <c r="AF35" i="12"/>
  <c r="BG40" i="13"/>
  <c r="BM40" s="1"/>
  <c r="P29" i="12"/>
  <c r="P37"/>
  <c r="Z31" i="13"/>
  <c r="AF31" s="1"/>
  <c r="I11" i="125" s="1"/>
  <c r="AH39" i="13"/>
  <c r="AN39" s="1"/>
  <c r="K19" i="125" s="1"/>
  <c r="CJ38" i="12"/>
  <c r="AH46" i="13"/>
  <c r="AN46" s="1"/>
  <c r="K26" i="125" s="1"/>
  <c r="BL26" i="12"/>
  <c r="AH24" i="13"/>
  <c r="AN24" s="1"/>
  <c r="K4" i="125" s="1"/>
  <c r="Z46" i="13"/>
  <c r="AF46" s="1"/>
  <c r="I26" i="125" s="1"/>
  <c r="AG35" i="12"/>
  <c r="BN31" i="13"/>
  <c r="BT31" s="1"/>
  <c r="S11" i="125" s="1"/>
  <c r="AW28" i="12"/>
  <c r="BF47" i="13"/>
  <c r="BL47" s="1"/>
  <c r="Q27" i="125" s="1"/>
  <c r="Z45" i="13"/>
  <c r="AF45" s="1"/>
  <c r="I25" i="125" s="1"/>
  <c r="BL25" i="12"/>
  <c r="AF50"/>
  <c r="BF55"/>
  <c r="AH51" i="13"/>
  <c r="AN51" s="1"/>
  <c r="K31" i="125" s="1"/>
  <c r="AP45" i="13"/>
  <c r="AV45" s="1"/>
  <c r="M25" i="125" s="1"/>
  <c r="Q27" i="12"/>
  <c r="BN48" i="13"/>
  <c r="BT48" s="1"/>
  <c r="S28" i="125" s="1"/>
  <c r="AF52" i="12"/>
  <c r="BO53" i="13"/>
  <c r="BU53" s="1"/>
  <c r="BF31"/>
  <c r="BL31" s="1"/>
  <c r="Q11" i="125" s="1"/>
  <c r="AV27" i="12"/>
  <c r="AH50" i="13"/>
  <c r="AN50" s="1"/>
  <c r="K30" i="125" s="1"/>
  <c r="AO28" i="12"/>
  <c r="Q39"/>
  <c r="BL53"/>
  <c r="AV28"/>
  <c r="BN26" i="13"/>
  <c r="BT26" s="1"/>
  <c r="S6" i="125" s="1"/>
  <c r="P50" i="12"/>
  <c r="BL24"/>
  <c r="BT43"/>
  <c r="AV41"/>
  <c r="Z44" i="13"/>
  <c r="AF44" s="1"/>
  <c r="I24" i="125" s="1"/>
  <c r="AF39" i="12"/>
  <c r="AO33"/>
  <c r="BL33"/>
  <c r="B11" i="15"/>
  <c r="AQ43" i="13"/>
  <c r="AW43" s="1"/>
  <c r="BO26"/>
  <c r="BU26" s="1"/>
  <c r="AW49" i="12"/>
  <c r="AW46"/>
  <c r="AY55" i="13"/>
  <c r="BO44"/>
  <c r="BU44" s="1"/>
  <c r="AP32"/>
  <c r="AV32" s="1"/>
  <c r="M12" i="125" s="1"/>
  <c r="AP49" i="13"/>
  <c r="AV49" s="1"/>
  <c r="M29" i="125" s="1"/>
  <c r="P36" i="12"/>
  <c r="BN37" i="13"/>
  <c r="BT37" s="1"/>
  <c r="S17" i="125" s="1"/>
  <c r="AF29" i="12"/>
  <c r="AH41" i="13"/>
  <c r="AN41" s="1"/>
  <c r="K21" i="125" s="1"/>
  <c r="BT50" i="12"/>
  <c r="AH37" i="13"/>
  <c r="AN37" s="1"/>
  <c r="K17" i="125" s="1"/>
  <c r="AV34" i="12"/>
  <c r="CD53" i="13"/>
  <c r="BN39"/>
  <c r="BT39" s="1"/>
  <c r="S19" i="125" s="1"/>
  <c r="CD24" i="13"/>
  <c r="CJ24" s="1"/>
  <c r="W4" i="125" s="1"/>
  <c r="J25" i="13"/>
  <c r="P25" s="1"/>
  <c r="E5" i="125" s="1"/>
  <c r="CJ40" i="12"/>
  <c r="AP46" i="13"/>
  <c r="AV46" s="1"/>
  <c r="M26" i="125" s="1"/>
  <c r="BF39" i="13"/>
  <c r="BL39" s="1"/>
  <c r="Q19" i="125" s="1"/>
  <c r="BF53" i="13"/>
  <c r="BL53" s="1"/>
  <c r="Q33" i="125" s="1"/>
  <c r="Z33" i="13"/>
  <c r="AF33" s="1"/>
  <c r="I13" i="125" s="1"/>
  <c r="AN25" i="12"/>
  <c r="CD33" i="13"/>
  <c r="CJ33" s="1"/>
  <c r="W13" i="125" s="1"/>
  <c r="AH42" i="13"/>
  <c r="AN42" s="1"/>
  <c r="K22" i="125" s="1"/>
  <c r="AV52" i="12"/>
  <c r="P49"/>
  <c r="CJ42"/>
  <c r="CD37" i="13"/>
  <c r="CJ37" s="1"/>
  <c r="W17" i="125" s="1"/>
  <c r="Z25" i="13"/>
  <c r="AF25" s="1"/>
  <c r="I5" i="125" s="1"/>
  <c r="BT46" i="12"/>
  <c r="Z41" i="13"/>
  <c r="AF41" s="1"/>
  <c r="I21" i="125" s="1"/>
  <c r="P53" i="12"/>
  <c r="AF32"/>
  <c r="CD27" i="13"/>
  <c r="CJ27" s="1"/>
  <c r="W7" i="125" s="1"/>
  <c r="BT47" i="12"/>
  <c r="CD34" i="13"/>
  <c r="CJ34" s="1"/>
  <c r="W14" i="125" s="1"/>
  <c r="BF48" i="13"/>
  <c r="BL48" s="1"/>
  <c r="Q28" i="125" s="1"/>
  <c r="J42" i="13"/>
  <c r="P42" s="1"/>
  <c r="E22" i="125" s="1"/>
  <c r="AN43" i="12"/>
  <c r="BF49" i="13"/>
  <c r="BL49" s="1"/>
  <c r="Q29" i="125" s="1"/>
  <c r="CJ30" i="12"/>
  <c r="BL40"/>
  <c r="P24"/>
  <c r="CJ32"/>
  <c r="AN28"/>
  <c r="BF42" i="13"/>
  <c r="BL42" s="1"/>
  <c r="Q22" i="125" s="1"/>
  <c r="BT41" i="12"/>
  <c r="Z24" i="13"/>
  <c r="AF24" s="1"/>
  <c r="I4" i="125" s="1"/>
  <c r="J38" i="13"/>
  <c r="P38" s="1"/>
  <c r="E18" i="125" s="1"/>
  <c r="CD41" i="13"/>
  <c r="CJ41" s="1"/>
  <c r="W21" i="125" s="1"/>
  <c r="AN48" i="12"/>
  <c r="P48"/>
  <c r="AF42"/>
  <c r="AN34"/>
  <c r="AP33" i="13"/>
  <c r="AV33" s="1"/>
  <c r="M13" i="125" s="1"/>
  <c r="J26" i="13"/>
  <c r="P26" s="1"/>
  <c r="E6" i="125" s="1"/>
  <c r="AN35" i="12"/>
  <c r="Z34" i="13"/>
  <c r="AF34" s="1"/>
  <c r="I14" i="125" s="1"/>
  <c r="BT40" i="12"/>
  <c r="BN44" i="13"/>
  <c r="BT44" s="1"/>
  <c r="S24" i="125" s="1"/>
  <c r="C80" i="182"/>
  <c r="BN32" i="13"/>
  <c r="BT32" s="1"/>
  <c r="S12" i="125" s="1"/>
  <c r="P46" i="12"/>
  <c r="J31" i="13"/>
  <c r="P31" s="1"/>
  <c r="E11" i="125" s="1"/>
  <c r="AV35" i="12"/>
  <c r="CD43" i="13"/>
  <c r="CJ43" s="1"/>
  <c r="W23" i="125" s="1"/>
  <c r="BT30" i="12"/>
  <c r="BF43" i="13"/>
  <c r="BL43" s="1"/>
  <c r="Q23" i="125" s="1"/>
  <c r="J35" i="13"/>
  <c r="P35" s="1"/>
  <c r="E15" i="125" s="1"/>
  <c r="BL51" i="12"/>
  <c r="BF46" i="13"/>
  <c r="BL46" s="1"/>
  <c r="Q26" i="125" s="1"/>
  <c r="Z38" i="13"/>
  <c r="AF38" s="1"/>
  <c r="I18" i="125" s="1"/>
  <c r="BL35" i="12"/>
  <c r="CD44" i="13"/>
  <c r="CJ44" s="1"/>
  <c r="W24" i="125" s="1"/>
  <c r="BT34" i="12"/>
  <c r="AV47"/>
  <c r="BT33"/>
  <c r="AP42" i="13"/>
  <c r="AV42" s="1"/>
  <c r="M22" i="125" s="1"/>
  <c r="J34" i="13"/>
  <c r="P34" s="1"/>
  <c r="E14" i="125" s="1"/>
  <c r="BN52" i="13"/>
  <c r="BT52" s="1"/>
  <c r="S32" i="125" s="1"/>
  <c r="AF36" i="12"/>
  <c r="BN29" i="13"/>
  <c r="BT29" s="1"/>
  <c r="S9" i="125" s="1"/>
  <c r="CD26" i="13"/>
  <c r="CJ26" s="1"/>
  <c r="W6" i="125" s="1"/>
  <c r="AH31" i="13"/>
  <c r="AN31" s="1"/>
  <c r="K11" i="125" s="1"/>
  <c r="AV43" i="12"/>
  <c r="AG53"/>
  <c r="AG55" s="1"/>
  <c r="AQ40" i="13"/>
  <c r="AW40" s="1"/>
  <c r="AG49" i="12"/>
  <c r="AW50"/>
  <c r="BU32"/>
  <c r="CE37" i="13"/>
  <c r="CK37" s="1"/>
  <c r="AG44" i="12"/>
  <c r="CE34" i="13"/>
  <c r="CK34" s="1"/>
  <c r="BO39"/>
  <c r="BU39" s="1"/>
  <c r="BU34" i="12"/>
  <c r="AQ33" i="13"/>
  <c r="AW33" s="1"/>
  <c r="AA34"/>
  <c r="AG34" s="1"/>
  <c r="BW55"/>
  <c r="AO48" i="12"/>
  <c r="Q28"/>
  <c r="AW26"/>
  <c r="AG28"/>
  <c r="K40" i="13"/>
  <c r="Q40" s="1"/>
  <c r="BU27" i="12"/>
  <c r="AW25"/>
  <c r="BM52"/>
  <c r="K51" i="13"/>
  <c r="Q51" s="1"/>
  <c r="AG42" i="12"/>
  <c r="BU35"/>
  <c r="BU29"/>
  <c r="CE44" i="13"/>
  <c r="CK44" s="1"/>
  <c r="BM33" i="12"/>
  <c r="BU36"/>
  <c r="AW45"/>
  <c r="AG52"/>
  <c r="AI42" i="13"/>
  <c r="AO42" s="1"/>
  <c r="BO46"/>
  <c r="BU46" s="1"/>
  <c r="CE30"/>
  <c r="CK30" s="1"/>
  <c r="K45"/>
  <c r="Q45" s="1"/>
  <c r="CK24" i="12"/>
  <c r="BM31"/>
  <c r="BM45"/>
  <c r="BG34" i="13"/>
  <c r="BM34" s="1"/>
  <c r="AG45" i="12"/>
  <c r="BM50"/>
  <c r="BM48"/>
  <c r="CE43" i="13"/>
  <c r="CK43" s="1"/>
  <c r="BG28"/>
  <c r="BM28" s="1"/>
  <c r="AA41"/>
  <c r="AG41" s="1"/>
  <c r="AO31" i="12"/>
  <c r="AA47" i="13"/>
  <c r="AG47" s="1"/>
  <c r="AQ32"/>
  <c r="AW32" s="1"/>
  <c r="CE29"/>
  <c r="CK29" s="1"/>
  <c r="BO45"/>
  <c r="BU45" s="1"/>
  <c r="Q52" i="12"/>
  <c r="BU50"/>
  <c r="Q30"/>
  <c r="BG49" i="13"/>
  <c r="BM49" s="1"/>
  <c r="BG26"/>
  <c r="BM26" s="1"/>
  <c r="CE39"/>
  <c r="CK39" s="1"/>
  <c r="AI36"/>
  <c r="AO36" s="1"/>
  <c r="Q37" i="12"/>
  <c r="AW39"/>
  <c r="AG38"/>
  <c r="AI40" i="13"/>
  <c r="AO40" s="1"/>
  <c r="AO52" i="12"/>
  <c r="S55" i="13"/>
  <c r="BM36" i="12"/>
  <c r="BM29"/>
  <c r="K29" i="13"/>
  <c r="Q29" s="1"/>
  <c r="AA46"/>
  <c r="AG46" s="1"/>
  <c r="AG46" i="12"/>
  <c r="Q34"/>
  <c r="BM37"/>
  <c r="AI30" i="13"/>
  <c r="AO30" s="1"/>
  <c r="K31"/>
  <c r="Q31" s="1"/>
  <c r="AG33" i="12"/>
  <c r="Q41"/>
  <c r="CK25"/>
  <c r="K36" i="13"/>
  <c r="Q36" s="1"/>
  <c r="AW29" i="12"/>
  <c r="AW27"/>
  <c r="AI41" i="13"/>
  <c r="AO41" s="1"/>
  <c r="AA29"/>
  <c r="AG29" s="1"/>
  <c r="AA30"/>
  <c r="AG30" s="1"/>
  <c r="CE26"/>
  <c r="CK26" s="1"/>
  <c r="AW42" i="12"/>
  <c r="BU37"/>
  <c r="BO41" i="13"/>
  <c r="BU41" s="1"/>
  <c r="K48"/>
  <c r="Q48" s="1"/>
  <c r="AI29"/>
  <c r="AO29" s="1"/>
  <c r="AA40"/>
  <c r="AG40" s="1"/>
  <c r="BM32" i="12"/>
  <c r="AI45" i="13"/>
  <c r="AO45" s="1"/>
  <c r="K50"/>
  <c r="Q50" s="1"/>
  <c r="BU47" i="12"/>
  <c r="BM41"/>
  <c r="CK35"/>
  <c r="AQ34" i="13"/>
  <c r="AW34" s="1"/>
  <c r="Q26" i="12"/>
  <c r="AO46"/>
  <c r="AA48" i="13"/>
  <c r="AG48" s="1"/>
  <c r="BU52" i="12"/>
  <c r="AG37"/>
  <c r="CE42" i="13"/>
  <c r="CK42" s="1"/>
  <c r="BU49" i="12"/>
  <c r="AQ35" i="13"/>
  <c r="AW35" s="1"/>
  <c r="AO38" i="12"/>
  <c r="AI43" i="13"/>
  <c r="AO43" s="1"/>
  <c r="Q44" i="12"/>
  <c r="AQ30" i="13"/>
  <c r="AW30" s="1"/>
  <c r="AI27"/>
  <c r="AO27" s="1"/>
  <c r="BO25"/>
  <c r="BU25" s="1"/>
  <c r="AO37" i="12"/>
  <c r="BU33"/>
  <c r="BU28"/>
  <c r="BM46"/>
  <c r="AQ44" i="13"/>
  <c r="AW44" s="1"/>
  <c r="BM51" i="12"/>
  <c r="AQ36" i="13"/>
  <c r="AW36" s="1"/>
  <c r="BO43"/>
  <c r="BU43" s="1"/>
  <c r="Q25" i="12"/>
  <c r="AO26"/>
  <c r="BG30" i="13"/>
  <c r="BM30" s="1"/>
  <c r="AQ37"/>
  <c r="AW37" s="1"/>
  <c r="AG26" i="12"/>
  <c r="AP25" i="13"/>
  <c r="AV25" s="1"/>
  <c r="M5" i="125" s="1"/>
  <c r="AN47" i="12"/>
  <c r="J43" i="13"/>
  <c r="P43" s="1"/>
  <c r="E23" i="125" s="1"/>
  <c r="BF27" i="13"/>
  <c r="BL27" s="1"/>
  <c r="Q7" i="125" s="1"/>
  <c r="AN44" i="12"/>
  <c r="BN27" i="13"/>
  <c r="BT27" s="1"/>
  <c r="S7" i="125" s="1"/>
  <c r="AN30" i="12"/>
  <c r="AH40" i="13"/>
  <c r="AN40" s="1"/>
  <c r="K20" i="125" s="1"/>
  <c r="AF47" i="12"/>
  <c r="BN38" i="13"/>
  <c r="BT38" s="1"/>
  <c r="S18" i="125" s="1"/>
  <c r="AP26" i="13"/>
  <c r="AV26" s="1"/>
  <c r="M6" i="125" s="1"/>
  <c r="AH27" i="13"/>
  <c r="AN27" s="1"/>
  <c r="K7" i="125" s="1"/>
  <c r="CD36" i="13"/>
  <c r="CJ36" s="1"/>
  <c r="W16" i="125" s="1"/>
  <c r="AF40" i="12"/>
  <c r="J41" i="13"/>
  <c r="P41" s="1"/>
  <c r="E21" i="125" s="1"/>
  <c r="AN45" i="12"/>
  <c r="BF34" i="13"/>
  <c r="BL34" s="1"/>
  <c r="Q14" i="125" s="1"/>
  <c r="P28" i="12"/>
  <c r="AP29" i="13"/>
  <c r="AV29" s="1"/>
  <c r="M9" i="125" s="1"/>
  <c r="AN26" i="12"/>
  <c r="AH38" i="13"/>
  <c r="AN38" s="1"/>
  <c r="K18" i="125" s="1"/>
  <c r="J30" i="13"/>
  <c r="P30" s="1"/>
  <c r="E10" i="125" s="1"/>
  <c r="BL41" i="12"/>
  <c r="BN55"/>
  <c r="C86" i="183"/>
  <c r="CD35" i="13"/>
  <c r="CJ35" s="1"/>
  <c r="W15" i="125" s="1"/>
  <c r="P33" i="12"/>
  <c r="BL29"/>
  <c r="AF37"/>
  <c r="P32"/>
  <c r="BL37"/>
  <c r="Z49" i="13"/>
  <c r="AF49" s="1"/>
  <c r="I29" i="125" s="1"/>
  <c r="J45" i="13"/>
  <c r="P45" s="1"/>
  <c r="E25" i="125" s="1"/>
  <c r="BN36" i="13"/>
  <c r="BT36" s="1"/>
  <c r="S16" i="125" s="1"/>
  <c r="AF28" i="12"/>
  <c r="E6" i="185"/>
  <c r="C88" i="183"/>
  <c r="C62"/>
  <c r="D11" i="185"/>
  <c r="C63" i="182"/>
  <c r="C78"/>
  <c r="D9" i="185"/>
  <c r="C83" i="182"/>
  <c r="C69"/>
  <c r="C13" i="185"/>
  <c r="C66" i="181"/>
  <c r="C79"/>
  <c r="E8" i="185"/>
  <c r="C89" i="183"/>
  <c r="C65"/>
  <c r="C4" i="185"/>
  <c r="C59" i="181"/>
  <c r="C77"/>
  <c r="E3" i="185"/>
  <c r="C77" i="183"/>
  <c r="C58"/>
  <c r="E12" i="185"/>
  <c r="C67" i="183"/>
  <c r="D8" i="185"/>
  <c r="C88" i="182"/>
  <c r="C59"/>
  <c r="D7" i="185"/>
  <c r="C68" i="182"/>
  <c r="E5" i="185"/>
  <c r="C84" i="183"/>
  <c r="C63"/>
  <c r="D10" i="185"/>
  <c r="C85" i="182"/>
  <c r="C67"/>
  <c r="E4" i="185"/>
  <c r="C76" i="183"/>
  <c r="C59"/>
  <c r="C3" i="185"/>
  <c r="C76" i="181"/>
  <c r="E11" i="185"/>
  <c r="C68" i="183"/>
  <c r="C79"/>
  <c r="E9" i="185"/>
  <c r="C81" i="183"/>
  <c r="C61"/>
  <c r="D13" i="185"/>
  <c r="C77" i="182"/>
  <c r="C66"/>
  <c r="AP48" i="13"/>
  <c r="AV48" s="1"/>
  <c r="M28" i="125" s="1"/>
  <c r="BT25" i="12"/>
  <c r="AN32"/>
  <c r="AV24"/>
  <c r="AH36" i="13"/>
  <c r="AN36" s="1"/>
  <c r="K16" i="125" s="1"/>
  <c r="CD55" i="12"/>
  <c r="BT45"/>
  <c r="AF43"/>
  <c r="BN53" i="13"/>
  <c r="AP36"/>
  <c r="AV36" s="1"/>
  <c r="M16" i="125" s="1"/>
  <c r="CJ31" i="12"/>
  <c r="AP30" i="13"/>
  <c r="AV30" s="1"/>
  <c r="M10" i="125" s="1"/>
  <c r="CD28" i="13"/>
  <c r="CJ28" s="1"/>
  <c r="W8" i="125" s="1"/>
  <c r="BL30" i="12"/>
  <c r="AV39"/>
  <c r="BL32"/>
  <c r="C8" i="185"/>
  <c r="C62" i="181"/>
  <c r="C89"/>
  <c r="C7" i="185"/>
  <c r="C86" i="181"/>
  <c r="C61"/>
  <c r="E15" i="185"/>
  <c r="C83" i="183"/>
  <c r="C71"/>
  <c r="C10" i="185"/>
  <c r="C63" i="181"/>
  <c r="C81"/>
  <c r="E14" i="185"/>
  <c r="C87" i="183"/>
  <c r="C69"/>
  <c r="D4" i="185"/>
  <c r="C79" i="182"/>
  <c r="C60"/>
  <c r="D12" i="185"/>
  <c r="C65" i="182"/>
  <c r="D6" i="185"/>
  <c r="C62" i="182"/>
  <c r="C84"/>
  <c r="D15" i="185"/>
  <c r="C64" i="182"/>
  <c r="D5" i="185"/>
  <c r="C61" i="182"/>
  <c r="C82"/>
  <c r="D14" i="185"/>
  <c r="C87" i="182"/>
  <c r="C70"/>
  <c r="C11" i="185"/>
  <c r="C80" i="181"/>
  <c r="C68"/>
  <c r="C9" i="185"/>
  <c r="C83" i="181"/>
  <c r="C65"/>
  <c r="C12" i="185"/>
  <c r="C82" i="181"/>
  <c r="C67"/>
  <c r="C6" i="185"/>
  <c r="C60" i="181"/>
  <c r="C88"/>
  <c r="E7" i="185"/>
  <c r="C82" i="183"/>
  <c r="C60"/>
  <c r="C15" i="185"/>
  <c r="C78" i="181"/>
  <c r="C70"/>
  <c r="C5" i="185"/>
  <c r="C64" i="181"/>
  <c r="C85"/>
  <c r="E10" i="185"/>
  <c r="C64" i="183"/>
  <c r="C78"/>
  <c r="C14" i="185"/>
  <c r="C87" i="181"/>
  <c r="C69"/>
  <c r="D3" i="185"/>
  <c r="C58" i="182"/>
  <c r="C76"/>
  <c r="E13" i="185"/>
  <c r="C66" i="183"/>
  <c r="C80"/>
  <c r="P44" i="12"/>
  <c r="BL36"/>
  <c r="AV44"/>
  <c r="P27"/>
  <c r="BN49" i="13"/>
  <c r="BT49" s="1"/>
  <c r="S29" i="125" s="1"/>
  <c r="J55" i="12"/>
  <c r="BF52" i="13"/>
  <c r="BL52" s="1"/>
  <c r="Q32" i="125" s="1"/>
  <c r="AP50" i="13"/>
  <c r="AV50" s="1"/>
  <c r="M30" i="125" s="1"/>
  <c r="C81" i="182"/>
  <c r="C89"/>
  <c r="D24" i="125"/>
  <c r="T24"/>
  <c r="X14"/>
  <c r="N24"/>
  <c r="K25" i="127"/>
  <c r="V14" i="125"/>
  <c r="P24"/>
  <c r="K26" i="127"/>
  <c r="Z14" i="125"/>
  <c r="K22" i="127"/>
  <c r="F14" i="125"/>
  <c r="J21" i="127"/>
  <c r="F24" i="125"/>
  <c r="K21" i="127"/>
  <c r="Z24" i="125"/>
  <c r="K31" i="127"/>
  <c r="K38" i="13"/>
  <c r="Q38" s="1"/>
  <c r="K29" i="127"/>
  <c r="H34" i="12"/>
  <c r="B14" i="194" s="1"/>
  <c r="AA24" i="13"/>
  <c r="AG24" s="1"/>
  <c r="CM55" i="12"/>
  <c r="AA55"/>
  <c r="DC55"/>
  <c r="AI24" i="13"/>
  <c r="AO24" s="1"/>
  <c r="Q24" i="12"/>
  <c r="AI55"/>
  <c r="CE55"/>
  <c r="BW55"/>
  <c r="X53"/>
  <c r="X31" i="125"/>
  <c r="V4"/>
  <c r="B4"/>
  <c r="K13" i="126"/>
  <c r="T4" i="125"/>
  <c r="K3" i="126"/>
  <c r="F31" i="125"/>
  <c r="X4"/>
  <c r="K8" i="126"/>
  <c r="F4" i="125"/>
  <c r="K11" i="126"/>
  <c r="Z31" i="125"/>
  <c r="BO24" i="13"/>
  <c r="BU24" s="1"/>
  <c r="CS55" i="12"/>
  <c r="DA55"/>
  <c r="AQ55"/>
  <c r="BO55"/>
  <c r="AW24"/>
  <c r="AW55" s="1"/>
  <c r="AB4" i="125"/>
  <c r="K15" i="126"/>
  <c r="L31" i="125"/>
  <c r="Z4"/>
  <c r="K12" i="126"/>
  <c r="R4" i="125"/>
  <c r="K7" i="126"/>
  <c r="Z33" i="125"/>
  <c r="CU55" i="12"/>
  <c r="BU55"/>
  <c r="G35" i="125"/>
  <c r="C55" i="13"/>
  <c r="I55"/>
  <c r="AA35" i="125"/>
  <c r="AY55" i="12"/>
  <c r="I55"/>
  <c r="Y55"/>
  <c r="BG55"/>
  <c r="CS55" i="13"/>
  <c r="BG24"/>
  <c r="BM24" s="1"/>
  <c r="BM55" s="1"/>
  <c r="DA55"/>
  <c r="S55" i="12"/>
  <c r="P13" i="15"/>
  <c r="Q53" i="12"/>
  <c r="BE53"/>
  <c r="BE55" s="1"/>
  <c r="B13" i="15"/>
  <c r="X55" i="13"/>
  <c r="BE53"/>
  <c r="BE55" s="1"/>
  <c r="AO53" i="12"/>
  <c r="AO55" s="1"/>
  <c r="K55"/>
  <c r="AI53" i="13"/>
  <c r="AO53" s="1"/>
  <c r="Y53"/>
  <c r="Y55" s="1"/>
  <c r="BD43" i="12"/>
  <c r="CC55" i="13"/>
  <c r="CC53" i="12"/>
  <c r="CC55" s="1"/>
  <c r="CU55" i="13"/>
  <c r="DI53" i="12"/>
  <c r="DI55" s="1"/>
  <c r="DI55" i="13"/>
  <c r="CT55" i="12"/>
  <c r="CT55" i="13"/>
  <c r="CM55"/>
  <c r="DC55"/>
  <c r="C55" i="12"/>
  <c r="K55" i="13"/>
  <c r="Q53"/>
  <c r="Q55" s="1"/>
  <c r="B9" i="15"/>
  <c r="H43" i="12"/>
  <c r="B23" i="194" s="1"/>
  <c r="B14" i="15"/>
  <c r="CZ43" i="12"/>
  <c r="N23" i="194" s="1"/>
  <c r="AW53" i="13"/>
  <c r="AW55" s="1"/>
  <c r="AQ55"/>
  <c r="AG53"/>
  <c r="DB55" i="12"/>
  <c r="DH53"/>
  <c r="BL24" i="13"/>
  <c r="H53" i="12"/>
  <c r="B55"/>
  <c r="Z55"/>
  <c r="AF53"/>
  <c r="Z53" i="13"/>
  <c r="AX55" i="12"/>
  <c r="BD53"/>
  <c r="DH53" i="13"/>
  <c r="DB55"/>
  <c r="B12" i="15"/>
  <c r="CB43" i="12"/>
  <c r="CE55" i="13"/>
  <c r="CK24"/>
  <c r="H53"/>
  <c r="B55"/>
  <c r="CL55"/>
  <c r="CR53"/>
  <c r="AN53" i="12"/>
  <c r="AH55"/>
  <c r="AH53" i="13"/>
  <c r="X43" i="12"/>
  <c r="D23" i="194" s="1"/>
  <c r="B10" i="15"/>
  <c r="B15"/>
  <c r="DH43" i="12"/>
  <c r="O23" i="194" s="1"/>
  <c r="CR53" i="12"/>
  <c r="CL55"/>
  <c r="CB53" i="13"/>
  <c r="BV55"/>
  <c r="R55"/>
  <c r="CZ55"/>
  <c r="AX55"/>
  <c r="BD53"/>
  <c r="J55"/>
  <c r="P53"/>
  <c r="AP55" i="12"/>
  <c r="AV53"/>
  <c r="AP53" i="13"/>
  <c r="CB53" i="12"/>
  <c r="BV55"/>
  <c r="R55"/>
  <c r="M36" i="194" l="1"/>
  <c r="M47"/>
  <c r="H38" i="196"/>
  <c r="B38"/>
  <c r="J31" i="127"/>
  <c r="L46" i="194"/>
  <c r="L36"/>
  <c r="CZ55" i="12"/>
  <c r="F17" i="163" s="1"/>
  <c r="L12" i="126"/>
  <c r="J28" i="127"/>
  <c r="L25" i="125"/>
  <c r="B26"/>
  <c r="B6" i="199"/>
  <c r="R18" i="125"/>
  <c r="N19"/>
  <c r="N28"/>
  <c r="T18"/>
  <c r="M42" i="194"/>
  <c r="B12" i="185"/>
  <c r="D35" i="196"/>
  <c r="K38"/>
  <c r="H16" i="164"/>
  <c r="J4" i="125"/>
  <c r="AB31"/>
  <c r="H4"/>
  <c r="H31"/>
  <c r="T31"/>
  <c r="K16" i="126"/>
  <c r="J29" i="127"/>
  <c r="B24" i="125"/>
  <c r="X24"/>
  <c r="BN55" i="13"/>
  <c r="K5" i="126"/>
  <c r="J32" i="127"/>
  <c r="F4" i="194"/>
  <c r="N4" i="125"/>
  <c r="L13"/>
  <c r="R24"/>
  <c r="D18"/>
  <c r="D22"/>
  <c r="E47" i="194"/>
  <c r="J11"/>
  <c r="B6"/>
  <c r="N8"/>
  <c r="X19" i="125"/>
  <c r="B29"/>
  <c r="Z27"/>
  <c r="Z6"/>
  <c r="N8"/>
  <c r="N13"/>
  <c r="B18"/>
  <c r="AB12"/>
  <c r="B7"/>
  <c r="F10"/>
  <c r="N10"/>
  <c r="X26"/>
  <c r="F11"/>
  <c r="AB27"/>
  <c r="X17"/>
  <c r="Z12"/>
  <c r="X32"/>
  <c r="B9"/>
  <c r="B30"/>
  <c r="N7"/>
  <c r="Z15"/>
  <c r="Z28"/>
  <c r="T29"/>
  <c r="T11"/>
  <c r="R12"/>
  <c r="D14"/>
  <c r="B18" i="199"/>
  <c r="H13" i="125"/>
  <c r="J20"/>
  <c r="V8"/>
  <c r="B13"/>
  <c r="N12"/>
  <c r="N33" i="194"/>
  <c r="N46"/>
  <c r="AB8" i="125"/>
  <c r="F18"/>
  <c r="Z25"/>
  <c r="X11"/>
  <c r="Z10"/>
  <c r="N30"/>
  <c r="T22"/>
  <c r="L38" i="196"/>
  <c r="B35"/>
  <c r="J31" i="125"/>
  <c r="J30" i="127"/>
  <c r="K28"/>
  <c r="L31"/>
  <c r="B11" i="199"/>
  <c r="D41" i="194"/>
  <c r="N36"/>
  <c r="M41"/>
  <c r="J15" i="127"/>
  <c r="N31" i="125"/>
  <c r="K4" i="126"/>
  <c r="R31" i="125"/>
  <c r="H24"/>
  <c r="K30" i="127"/>
  <c r="P14" i="125"/>
  <c r="K32" i="127"/>
  <c r="J25"/>
  <c r="D21" i="125"/>
  <c r="I35" i="196"/>
  <c r="O40"/>
  <c r="E37" i="194"/>
  <c r="K40" i="196"/>
  <c r="B48" i="235"/>
  <c r="B45"/>
  <c r="B43"/>
  <c r="B40"/>
  <c r="B38"/>
  <c r="B35"/>
  <c r="B48" i="233"/>
  <c r="B45"/>
  <c r="B43"/>
  <c r="B40"/>
  <c r="B38"/>
  <c r="B35"/>
  <c r="D48" i="234"/>
  <c r="D45"/>
  <c r="D43"/>
  <c r="D40"/>
  <c r="D38"/>
  <c r="D35"/>
  <c r="I45" i="235"/>
  <c r="I48"/>
  <c r="I43"/>
  <c r="I40"/>
  <c r="I35"/>
  <c r="I38"/>
  <c r="I45" i="233"/>
  <c r="I40"/>
  <c r="I35"/>
  <c r="I48"/>
  <c r="I43"/>
  <c r="I38"/>
  <c r="G48" i="235"/>
  <c r="G43"/>
  <c r="G38"/>
  <c r="G45"/>
  <c r="G40"/>
  <c r="G35"/>
  <c r="G48" i="233"/>
  <c r="G43"/>
  <c r="G38"/>
  <c r="G45"/>
  <c r="G40"/>
  <c r="G35"/>
  <c r="H48"/>
  <c r="H45"/>
  <c r="H43"/>
  <c r="H40"/>
  <c r="H38"/>
  <c r="H35"/>
  <c r="O48" i="235"/>
  <c r="O43"/>
  <c r="O38"/>
  <c r="O45"/>
  <c r="O40"/>
  <c r="O35"/>
  <c r="O48" i="233"/>
  <c r="O43"/>
  <c r="O38"/>
  <c r="O45"/>
  <c r="O40"/>
  <c r="O35"/>
  <c r="M45" i="235"/>
  <c r="M40"/>
  <c r="M35"/>
  <c r="M48"/>
  <c r="M43"/>
  <c r="M38"/>
  <c r="M45" i="233"/>
  <c r="M40"/>
  <c r="M35"/>
  <c r="M48"/>
  <c r="M43"/>
  <c r="M38"/>
  <c r="J48"/>
  <c r="J45"/>
  <c r="J43"/>
  <c r="J40"/>
  <c r="J38"/>
  <c r="J35"/>
  <c r="C48" i="235"/>
  <c r="C43"/>
  <c r="C45"/>
  <c r="C38"/>
  <c r="C40"/>
  <c r="C35"/>
  <c r="N48" i="233"/>
  <c r="N45"/>
  <c r="N43"/>
  <c r="N40"/>
  <c r="N38"/>
  <c r="N35"/>
  <c r="B48" i="234"/>
  <c r="B45"/>
  <c r="B43"/>
  <c r="B40"/>
  <c r="B38"/>
  <c r="B35"/>
  <c r="F48" i="235"/>
  <c r="F45"/>
  <c r="F43"/>
  <c r="F40"/>
  <c r="F38"/>
  <c r="F35"/>
  <c r="F48" i="233"/>
  <c r="F45"/>
  <c r="F43"/>
  <c r="F40"/>
  <c r="F38"/>
  <c r="F35"/>
  <c r="D48" i="235"/>
  <c r="D45"/>
  <c r="D43"/>
  <c r="D40"/>
  <c r="D38"/>
  <c r="D35"/>
  <c r="D48" i="233"/>
  <c r="D45"/>
  <c r="D43"/>
  <c r="D40"/>
  <c r="D38"/>
  <c r="D35"/>
  <c r="K48" i="235"/>
  <c r="K43"/>
  <c r="K45"/>
  <c r="K38"/>
  <c r="K40"/>
  <c r="K35"/>
  <c r="K48" i="233"/>
  <c r="K43"/>
  <c r="K38"/>
  <c r="K45"/>
  <c r="K40"/>
  <c r="K35"/>
  <c r="I45" i="234"/>
  <c r="I40"/>
  <c r="I35"/>
  <c r="I48"/>
  <c r="I43"/>
  <c r="I38"/>
  <c r="G48"/>
  <c r="G43"/>
  <c r="G38"/>
  <c r="G45"/>
  <c r="G40"/>
  <c r="G35"/>
  <c r="H48"/>
  <c r="H45"/>
  <c r="H43"/>
  <c r="H40"/>
  <c r="H38"/>
  <c r="H35"/>
  <c r="H48" i="235"/>
  <c r="H45"/>
  <c r="H43"/>
  <c r="H40"/>
  <c r="H38"/>
  <c r="H35"/>
  <c r="O48" i="234"/>
  <c r="O43"/>
  <c r="O38"/>
  <c r="O45"/>
  <c r="O40"/>
  <c r="O35"/>
  <c r="M45"/>
  <c r="M40"/>
  <c r="M35"/>
  <c r="M48"/>
  <c r="M43"/>
  <c r="M38"/>
  <c r="J48"/>
  <c r="J45"/>
  <c r="J43"/>
  <c r="J40"/>
  <c r="J38"/>
  <c r="J35"/>
  <c r="J48" i="235"/>
  <c r="J45"/>
  <c r="J43"/>
  <c r="J40"/>
  <c r="J38"/>
  <c r="J35"/>
  <c r="C48" i="234"/>
  <c r="C43"/>
  <c r="C38"/>
  <c r="C45"/>
  <c r="C40"/>
  <c r="C35"/>
  <c r="I41" i="196"/>
  <c r="I36"/>
  <c r="O24" i="194"/>
  <c r="AB24" i="125"/>
  <c r="C41" i="196"/>
  <c r="C36"/>
  <c r="X30" i="125"/>
  <c r="M30" i="194"/>
  <c r="L42" i="196"/>
  <c r="L37"/>
  <c r="K41"/>
  <c r="K36"/>
  <c r="E42"/>
  <c r="E37"/>
  <c r="F41"/>
  <c r="F36"/>
  <c r="L41"/>
  <c r="L36"/>
  <c r="H41"/>
  <c r="H36"/>
  <c r="O41"/>
  <c r="O36"/>
  <c r="C42"/>
  <c r="C37"/>
  <c r="T5" i="125"/>
  <c r="K5" i="194"/>
  <c r="I36" i="234"/>
  <c r="I46"/>
  <c r="M41" i="235"/>
  <c r="M36" i="233"/>
  <c r="M46"/>
  <c r="K41" i="235"/>
  <c r="K36" i="233"/>
  <c r="K46"/>
  <c r="B41" i="235"/>
  <c r="C36"/>
  <c r="C46"/>
  <c r="F41" i="234"/>
  <c r="F36" i="233"/>
  <c r="F46"/>
  <c r="L36" i="235"/>
  <c r="L46"/>
  <c r="L41" i="233"/>
  <c r="J36" i="235"/>
  <c r="J46"/>
  <c r="J41" i="233"/>
  <c r="H36" i="235"/>
  <c r="H46"/>
  <c r="H41" i="233"/>
  <c r="E36"/>
  <c r="E46"/>
  <c r="E41" i="235"/>
  <c r="O36"/>
  <c r="O46"/>
  <c r="O41" i="233"/>
  <c r="N36" i="235"/>
  <c r="N46"/>
  <c r="N41" i="233"/>
  <c r="G41"/>
  <c r="D41" i="234"/>
  <c r="D36" i="235"/>
  <c r="D46"/>
  <c r="I36"/>
  <c r="I46"/>
  <c r="I41" i="233"/>
  <c r="M41" i="234"/>
  <c r="K36"/>
  <c r="K46"/>
  <c r="B41"/>
  <c r="B36" i="233"/>
  <c r="B46"/>
  <c r="C41"/>
  <c r="C36" i="234"/>
  <c r="C46"/>
  <c r="F36" i="235"/>
  <c r="F46"/>
  <c r="L36" i="234"/>
  <c r="L46"/>
  <c r="J41"/>
  <c r="H36"/>
  <c r="H46"/>
  <c r="E41"/>
  <c r="O36"/>
  <c r="O46"/>
  <c r="N41"/>
  <c r="G41" i="235"/>
  <c r="G36" i="234"/>
  <c r="G46"/>
  <c r="D41" i="233"/>
  <c r="E43" i="196"/>
  <c r="E40"/>
  <c r="F38"/>
  <c r="B41"/>
  <c r="G40"/>
  <c r="M40"/>
  <c r="F48" i="234"/>
  <c r="F45"/>
  <c r="F43"/>
  <c r="F40"/>
  <c r="F38"/>
  <c r="F35"/>
  <c r="K48"/>
  <c r="K43"/>
  <c r="K38"/>
  <c r="K45"/>
  <c r="K40"/>
  <c r="K35"/>
  <c r="E45"/>
  <c r="E40"/>
  <c r="E35"/>
  <c r="E48"/>
  <c r="E43"/>
  <c r="E38"/>
  <c r="C48" i="233"/>
  <c r="C43"/>
  <c r="C38"/>
  <c r="C45"/>
  <c r="C40"/>
  <c r="C35"/>
  <c r="E45" i="235"/>
  <c r="E40"/>
  <c r="E35"/>
  <c r="E43"/>
  <c r="E48"/>
  <c r="E38"/>
  <c r="E45" i="233"/>
  <c r="E40"/>
  <c r="E35"/>
  <c r="E48"/>
  <c r="E43"/>
  <c r="E38"/>
  <c r="N48" i="234"/>
  <c r="N45"/>
  <c r="N43"/>
  <c r="N40"/>
  <c r="N38"/>
  <c r="N35"/>
  <c r="N48" i="235"/>
  <c r="N45"/>
  <c r="N43"/>
  <c r="N40"/>
  <c r="N38"/>
  <c r="N35"/>
  <c r="F42" i="196"/>
  <c r="F37"/>
  <c r="O42"/>
  <c r="O37"/>
  <c r="I42"/>
  <c r="I37"/>
  <c r="G41"/>
  <c r="G36"/>
  <c r="N43"/>
  <c r="N40"/>
  <c r="N38"/>
  <c r="N35"/>
  <c r="N41"/>
  <c r="N36"/>
  <c r="M41"/>
  <c r="M36"/>
  <c r="L24" i="194"/>
  <c r="V24" i="125"/>
  <c r="G42" i="196"/>
  <c r="G37"/>
  <c r="J42"/>
  <c r="J37"/>
  <c r="J41"/>
  <c r="J36"/>
  <c r="E41"/>
  <c r="E36"/>
  <c r="C43"/>
  <c r="C38"/>
  <c r="C40"/>
  <c r="C35"/>
  <c r="M42"/>
  <c r="M37"/>
  <c r="D41"/>
  <c r="D36"/>
  <c r="N42"/>
  <c r="N37"/>
  <c r="K42"/>
  <c r="K37"/>
  <c r="H42"/>
  <c r="H37"/>
  <c r="B42"/>
  <c r="B37"/>
  <c r="D42"/>
  <c r="D37"/>
  <c r="O37" i="194"/>
  <c r="M36" i="235"/>
  <c r="K36"/>
  <c r="B36"/>
  <c r="F36" i="234"/>
  <c r="L36" i="233"/>
  <c r="J36"/>
  <c r="H36"/>
  <c r="E36" i="235"/>
  <c r="O36" i="233"/>
  <c r="N36"/>
  <c r="L35" i="196"/>
  <c r="G36" i="233"/>
  <c r="D36" i="234"/>
  <c r="J35" i="196"/>
  <c r="I36" i="233"/>
  <c r="M36" i="234"/>
  <c r="B36"/>
  <c r="C36" i="233"/>
  <c r="J36" i="234"/>
  <c r="E36"/>
  <c r="N36"/>
  <c r="I43" i="196"/>
  <c r="G36" i="235"/>
  <c r="D36" i="233"/>
  <c r="O38" i="196"/>
  <c r="H35"/>
  <c r="E38"/>
  <c r="F35"/>
  <c r="G38"/>
  <c r="M38"/>
  <c r="C9" i="199"/>
  <c r="M33" i="194"/>
  <c r="T23" i="125"/>
  <c r="K23" i="194"/>
  <c r="C15" i="199"/>
  <c r="B33" i="194"/>
  <c r="C17" i="199"/>
  <c r="O33" i="194"/>
  <c r="N23" i="125"/>
  <c r="H23" i="194"/>
  <c r="L24" i="125"/>
  <c r="G24" i="194"/>
  <c r="L19" i="125"/>
  <c r="G19" i="194"/>
  <c r="V11" i="125"/>
  <c r="L11" i="194"/>
  <c r="J12" i="125"/>
  <c r="F12" i="194"/>
  <c r="P9" i="125"/>
  <c r="I9" i="194"/>
  <c r="P21" i="125"/>
  <c r="I21" i="194"/>
  <c r="H27" i="125"/>
  <c r="E27" i="194"/>
  <c r="J24" i="125"/>
  <c r="F24" i="194"/>
  <c r="C5" i="199"/>
  <c r="K33" i="194"/>
  <c r="C12" i="199"/>
  <c r="G33" i="194"/>
  <c r="C11" i="199"/>
  <c r="F33" i="194"/>
  <c r="C6" i="199"/>
  <c r="E33" i="194"/>
  <c r="B11" i="185"/>
  <c r="C13" i="199"/>
  <c r="D33" i="194"/>
  <c r="B46"/>
  <c r="B36"/>
  <c r="B41"/>
  <c r="D7" i="125"/>
  <c r="C7" i="194"/>
  <c r="P16" i="125"/>
  <c r="I16" i="194"/>
  <c r="P12" i="125"/>
  <c r="I12" i="194"/>
  <c r="P10" i="125"/>
  <c r="I10" i="194"/>
  <c r="H23" i="125"/>
  <c r="E23" i="194"/>
  <c r="L4" i="125"/>
  <c r="G4" i="194"/>
  <c r="B12" i="199"/>
  <c r="R5" i="125"/>
  <c r="J5" i="194"/>
  <c r="H8" i="125"/>
  <c r="E8" i="194"/>
  <c r="P17" i="125"/>
  <c r="I17" i="194"/>
  <c r="H17" i="125"/>
  <c r="E17" i="194"/>
  <c r="D13" i="125"/>
  <c r="C13" i="194"/>
  <c r="J6" i="125"/>
  <c r="F6" i="194"/>
  <c r="D8" i="125"/>
  <c r="C8" i="194"/>
  <c r="J25" i="125"/>
  <c r="F25" i="194"/>
  <c r="H20" i="125"/>
  <c r="E20" i="194"/>
  <c r="J27" i="125"/>
  <c r="F27" i="194"/>
  <c r="L27" i="125"/>
  <c r="G27" i="194"/>
  <c r="P31" i="125"/>
  <c r="I31" i="194"/>
  <c r="J14" i="125"/>
  <c r="F14" i="194"/>
  <c r="D28" i="125"/>
  <c r="C28" i="194"/>
  <c r="V12" i="125"/>
  <c r="L12" i="194"/>
  <c r="P20" i="125"/>
  <c r="I20" i="194"/>
  <c r="B6" i="185"/>
  <c r="C8" i="199"/>
  <c r="C33" i="194"/>
  <c r="R26" i="125"/>
  <c r="J26" i="194"/>
  <c r="D29" i="125"/>
  <c r="C29" i="194"/>
  <c r="J5" i="125"/>
  <c r="F5" i="194"/>
  <c r="L14" i="125"/>
  <c r="G14" i="194"/>
  <c r="R30" i="125"/>
  <c r="J30" i="194"/>
  <c r="H9" i="125"/>
  <c r="E9" i="194"/>
  <c r="D16" i="125"/>
  <c r="C16" i="194"/>
  <c r="P13" i="125"/>
  <c r="I13" i="194"/>
  <c r="H19" i="125"/>
  <c r="E19" i="194"/>
  <c r="L21" i="125"/>
  <c r="G21" i="194"/>
  <c r="K14" i="126"/>
  <c r="I4" i="194"/>
  <c r="B16" i="199"/>
  <c r="B14" i="185"/>
  <c r="I33" i="194"/>
  <c r="C16" i="199"/>
  <c r="L7" i="125"/>
  <c r="G7" i="194"/>
  <c r="P5" i="125"/>
  <c r="I5" i="194"/>
  <c r="P6" i="125"/>
  <c r="I6" i="194"/>
  <c r="V18" i="125"/>
  <c r="L18" i="194"/>
  <c r="D9" i="125"/>
  <c r="C9" i="194"/>
  <c r="H15" i="125"/>
  <c r="E15" i="194"/>
  <c r="L17" i="125"/>
  <c r="G17" i="194"/>
  <c r="V9" i="125"/>
  <c r="L9" i="194"/>
  <c r="H10" i="125"/>
  <c r="E10" i="194"/>
  <c r="J29" i="125"/>
  <c r="F29" i="194"/>
  <c r="D20" i="125"/>
  <c r="C20" i="194"/>
  <c r="L20" i="125"/>
  <c r="G20" i="194"/>
  <c r="K41"/>
  <c r="K46"/>
  <c r="K36"/>
  <c r="M11" i="199"/>
  <c r="L11"/>
  <c r="M5"/>
  <c r="L5"/>
  <c r="M6"/>
  <c r="L6"/>
  <c r="I8"/>
  <c r="H8"/>
  <c r="Q6"/>
  <c r="P6"/>
  <c r="I6"/>
  <c r="H6"/>
  <c r="N38" i="194"/>
  <c r="N43"/>
  <c r="N48"/>
  <c r="N35"/>
  <c r="N40"/>
  <c r="N45"/>
  <c r="M14" i="199"/>
  <c r="L14"/>
  <c r="Q14"/>
  <c r="P14"/>
  <c r="E42" i="194"/>
  <c r="L41"/>
  <c r="K42"/>
  <c r="K47"/>
  <c r="B37"/>
  <c r="B42"/>
  <c r="O47"/>
  <c r="C7" i="199"/>
  <c r="H33" i="194"/>
  <c r="K20" i="127"/>
  <c r="C24" i="194"/>
  <c r="R25" i="125"/>
  <c r="J25" i="194"/>
  <c r="D12" i="125"/>
  <c r="C12" i="194"/>
  <c r="J10" i="125"/>
  <c r="F10" i="194"/>
  <c r="L23" i="125"/>
  <c r="G23" i="194"/>
  <c r="H16" i="125"/>
  <c r="E16" i="194"/>
  <c r="R13" i="125"/>
  <c r="J13" i="194"/>
  <c r="J27" i="127"/>
  <c r="J14" i="194"/>
  <c r="P15" i="125"/>
  <c r="I15" i="194"/>
  <c r="R10" i="125"/>
  <c r="J10" i="194"/>
  <c r="L15" i="125"/>
  <c r="G15" i="194"/>
  <c r="D26" i="125"/>
  <c r="C26" i="194"/>
  <c r="R20" i="125"/>
  <c r="J20" i="194"/>
  <c r="J15" i="125"/>
  <c r="F15" i="194"/>
  <c r="H22" i="125"/>
  <c r="E22" i="194"/>
  <c r="J28" i="125"/>
  <c r="F28" i="194"/>
  <c r="R21" i="125"/>
  <c r="J21" i="194"/>
  <c r="J8" i="125"/>
  <c r="F8" i="194"/>
  <c r="J20" i="127"/>
  <c r="C4" i="194"/>
  <c r="C36" s="1"/>
  <c r="B8" i="199"/>
  <c r="V10" i="125"/>
  <c r="L10" i="194"/>
  <c r="J23" i="125"/>
  <c r="F23" i="194"/>
  <c r="R27" i="125"/>
  <c r="J27" i="194"/>
  <c r="H12" i="125"/>
  <c r="E12" i="194"/>
  <c r="V22" i="125"/>
  <c r="L22" i="194"/>
  <c r="L32" i="125"/>
  <c r="G32" i="194"/>
  <c r="V20" i="125"/>
  <c r="L20" i="194"/>
  <c r="R23" i="125"/>
  <c r="J23" i="194"/>
  <c r="D30" i="125"/>
  <c r="C30" i="194"/>
  <c r="L8" i="125"/>
  <c r="G8" i="194"/>
  <c r="H32" i="125"/>
  <c r="E32" i="194"/>
  <c r="H30" i="125"/>
  <c r="E30" i="194"/>
  <c r="D17" i="125"/>
  <c r="C17" i="194"/>
  <c r="L27" i="127"/>
  <c r="J33" i="194"/>
  <c r="C10" i="199"/>
  <c r="H6" i="125"/>
  <c r="E6" i="194"/>
  <c r="L18" i="125"/>
  <c r="G18" i="194"/>
  <c r="L11" i="125"/>
  <c r="G11" i="194"/>
  <c r="V19" i="125"/>
  <c r="L19" i="194"/>
  <c r="P8" i="125"/>
  <c r="I8" i="194"/>
  <c r="D31" i="125"/>
  <c r="C31" i="194"/>
  <c r="Q15" i="199"/>
  <c r="P15"/>
  <c r="I15"/>
  <c r="H15"/>
  <c r="M13"/>
  <c r="L13"/>
  <c r="H46" i="194"/>
  <c r="H36"/>
  <c r="H41"/>
  <c r="E41"/>
  <c r="E36"/>
  <c r="E46"/>
  <c r="O36"/>
  <c r="O41"/>
  <c r="O46"/>
  <c r="Q16" i="199"/>
  <c r="P16"/>
  <c r="I16"/>
  <c r="H16"/>
  <c r="Q12"/>
  <c r="P12"/>
  <c r="I12"/>
  <c r="H12"/>
  <c r="I7"/>
  <c r="H7"/>
  <c r="Q17"/>
  <c r="P17"/>
  <c r="I17"/>
  <c r="H17"/>
  <c r="Q9"/>
  <c r="P9"/>
  <c r="I9"/>
  <c r="H9"/>
  <c r="I10"/>
  <c r="H10"/>
  <c r="Q8"/>
  <c r="P8"/>
  <c r="I14"/>
  <c r="H14"/>
  <c r="M15"/>
  <c r="L15"/>
  <c r="Q11"/>
  <c r="P11"/>
  <c r="I11"/>
  <c r="H11"/>
  <c r="C41" i="194"/>
  <c r="Q13" i="199"/>
  <c r="P13"/>
  <c r="I13"/>
  <c r="H13"/>
  <c r="Q5"/>
  <c r="P5"/>
  <c r="I5"/>
  <c r="H5"/>
  <c r="L16"/>
  <c r="M16"/>
  <c r="M12"/>
  <c r="L12"/>
  <c r="M7"/>
  <c r="L7"/>
  <c r="Q7"/>
  <c r="P7"/>
  <c r="M17"/>
  <c r="L17"/>
  <c r="M9"/>
  <c r="L9"/>
  <c r="M10"/>
  <c r="L10"/>
  <c r="P10"/>
  <c r="Q10"/>
  <c r="M8"/>
  <c r="L8"/>
  <c r="E14"/>
  <c r="D14"/>
  <c r="H47" i="194"/>
  <c r="H42"/>
  <c r="B47"/>
  <c r="O42"/>
  <c r="R33" i="125"/>
  <c r="R35" s="1"/>
  <c r="B8" i="185"/>
  <c r="H12" i="164"/>
  <c r="J11" i="127"/>
  <c r="CD55" i="13"/>
  <c r="BT55" i="12"/>
  <c r="F13" i="163" s="1"/>
  <c r="L7" i="126"/>
  <c r="H11" i="164"/>
  <c r="P4" i="125"/>
  <c r="J10" i="127"/>
  <c r="P33" i="125"/>
  <c r="L26" i="127"/>
  <c r="BL55" i="12"/>
  <c r="F12" i="163" s="1"/>
  <c r="L14" i="126"/>
  <c r="J26" i="127"/>
  <c r="BF55" i="13"/>
  <c r="D33" i="125"/>
  <c r="H5" i="164"/>
  <c r="R14" i="125"/>
  <c r="L6" i="126"/>
  <c r="K27" i="127"/>
  <c r="BT53" i="13"/>
  <c r="S33" i="125" s="1"/>
  <c r="S35" s="1"/>
  <c r="D4"/>
  <c r="P55" i="12"/>
  <c r="F6" i="163" s="1"/>
  <c r="K6" i="126"/>
  <c r="L20" i="127"/>
  <c r="J23"/>
  <c r="J4"/>
  <c r="J24"/>
  <c r="K24"/>
  <c r="K23"/>
  <c r="L23"/>
  <c r="B9" i="185"/>
  <c r="L24" i="127"/>
  <c r="B10" i="185"/>
  <c r="L28" i="127"/>
  <c r="B3" i="185"/>
  <c r="L30" i="127"/>
  <c r="B7" i="185"/>
  <c r="L32" i="127"/>
  <c r="B15" i="185"/>
  <c r="K10" i="126"/>
  <c r="L25" i="127"/>
  <c r="B5" i="185"/>
  <c r="L22" i="127"/>
  <c r="B4" i="185"/>
  <c r="L19" i="127"/>
  <c r="B13" i="185"/>
  <c r="H4" i="164"/>
  <c r="B14" i="125"/>
  <c r="J19" i="127"/>
  <c r="X55" i="12"/>
  <c r="F7" i="163" s="1"/>
  <c r="L21" i="127"/>
  <c r="K19"/>
  <c r="AG55" i="13"/>
  <c r="AA55"/>
  <c r="AO55"/>
  <c r="Q55" i="12"/>
  <c r="Z35" i="125"/>
  <c r="BO55" i="13"/>
  <c r="BU55"/>
  <c r="J14" i="127"/>
  <c r="H15" i="164"/>
  <c r="L8" i="126"/>
  <c r="J9" i="127"/>
  <c r="H10" i="164"/>
  <c r="L5" i="126"/>
  <c r="H13" i="164"/>
  <c r="J12" i="127"/>
  <c r="L3" i="126"/>
  <c r="L9"/>
  <c r="H8" i="164"/>
  <c r="J7" i="127"/>
  <c r="J6"/>
  <c r="L4" i="126"/>
  <c r="H7" i="164"/>
  <c r="L13" i="126"/>
  <c r="J3" i="127"/>
  <c r="H9" i="164"/>
  <c r="L10" i="126"/>
  <c r="J8" i="127"/>
  <c r="H17" i="164"/>
  <c r="J16" i="127"/>
  <c r="L15" i="126"/>
  <c r="F33" i="125"/>
  <c r="F35" s="1"/>
  <c r="J5" i="127"/>
  <c r="H6" i="164"/>
  <c r="L11" i="126"/>
  <c r="AV55" i="12"/>
  <c r="F10" i="163" s="1"/>
  <c r="L33" i="125"/>
  <c r="L35" s="1"/>
  <c r="H55" i="13"/>
  <c r="C33" i="125"/>
  <c r="C35" s="1"/>
  <c r="CB55" i="12"/>
  <c r="F14" i="163" s="1"/>
  <c r="T33" i="125"/>
  <c r="T35" s="1"/>
  <c r="P55" i="13"/>
  <c r="E33" i="125"/>
  <c r="E35" s="1"/>
  <c r="AN55" i="12"/>
  <c r="F9" i="163" s="1"/>
  <c r="J33" i="125"/>
  <c r="J35" s="1"/>
  <c r="DH55" i="13"/>
  <c r="AC33" i="125"/>
  <c r="AC35" s="1"/>
  <c r="AF55" i="12"/>
  <c r="F8" i="163" s="1"/>
  <c r="H33" i="125"/>
  <c r="H35" s="1"/>
  <c r="P14" i="15"/>
  <c r="Z23" i="125"/>
  <c r="CR55" i="13"/>
  <c r="Y33" i="125"/>
  <c r="Y35" s="1"/>
  <c r="H55" i="12"/>
  <c r="F5" i="163" s="1"/>
  <c r="B33" i="125"/>
  <c r="B35" s="1"/>
  <c r="BD55" i="13"/>
  <c r="O33" i="125"/>
  <c r="O35" s="1"/>
  <c r="P15" i="15"/>
  <c r="AB23" i="125"/>
  <c r="DH55" i="12"/>
  <c r="F18" i="163" s="1"/>
  <c r="AB33" i="125"/>
  <c r="AB35" s="1"/>
  <c r="P9" i="15"/>
  <c r="B23" i="125"/>
  <c r="CB55" i="13"/>
  <c r="U33" i="125"/>
  <c r="U35" s="1"/>
  <c r="CR55" i="12"/>
  <c r="F16" i="163" s="1"/>
  <c r="X33" i="125"/>
  <c r="X35" s="1"/>
  <c r="P10" i="15"/>
  <c r="F23" i="125"/>
  <c r="BD55" i="12"/>
  <c r="F11" i="163" s="1"/>
  <c r="N33" i="125"/>
  <c r="BL55" i="13"/>
  <c r="Q4" i="125"/>
  <c r="Q35" s="1"/>
  <c r="BG55" i="13"/>
  <c r="AI55"/>
  <c r="P11" i="15"/>
  <c r="Z55" i="13"/>
  <c r="AF53"/>
  <c r="AN53"/>
  <c r="AH55"/>
  <c r="P12" i="15"/>
  <c r="AV53" i="13"/>
  <c r="AP55"/>
  <c r="CV49" i="11"/>
  <c r="CS49" s="1"/>
  <c r="CS48" i="10" s="1"/>
  <c r="CN46" i="11"/>
  <c r="CN47" s="1"/>
  <c r="CN50"/>
  <c r="C46" i="194" l="1"/>
  <c r="N35" i="125"/>
  <c r="L42" i="194"/>
  <c r="L47"/>
  <c r="L37"/>
  <c r="E10" i="199"/>
  <c r="D10"/>
  <c r="J46" i="194"/>
  <c r="J36"/>
  <c r="J41"/>
  <c r="C47"/>
  <c r="C37"/>
  <c r="C42"/>
  <c r="H48"/>
  <c r="H38"/>
  <c r="H45"/>
  <c r="H35"/>
  <c r="H43"/>
  <c r="H40"/>
  <c r="I43"/>
  <c r="I40"/>
  <c r="I48"/>
  <c r="I45"/>
  <c r="I38"/>
  <c r="I35"/>
  <c r="E8" i="199"/>
  <c r="D8"/>
  <c r="F46" i="194"/>
  <c r="F36"/>
  <c r="F41"/>
  <c r="D48"/>
  <c r="D38"/>
  <c r="D45"/>
  <c r="D35"/>
  <c r="D43"/>
  <c r="D40"/>
  <c r="E6" i="199"/>
  <c r="D6"/>
  <c r="E11"/>
  <c r="D11"/>
  <c r="E12"/>
  <c r="D12"/>
  <c r="E5"/>
  <c r="D5"/>
  <c r="E17"/>
  <c r="D17"/>
  <c r="E15"/>
  <c r="D15"/>
  <c r="E9"/>
  <c r="D9"/>
  <c r="J47" i="194"/>
  <c r="J48"/>
  <c r="J38"/>
  <c r="J45"/>
  <c r="J35"/>
  <c r="J43"/>
  <c r="J40"/>
  <c r="E7" i="199"/>
  <c r="D7"/>
  <c r="E16"/>
  <c r="D16"/>
  <c r="I41" i="194"/>
  <c r="I46"/>
  <c r="I36"/>
  <c r="G41"/>
  <c r="G46"/>
  <c r="G36"/>
  <c r="C43"/>
  <c r="C40"/>
  <c r="C38"/>
  <c r="C35"/>
  <c r="C48"/>
  <c r="C45"/>
  <c r="E13" i="199"/>
  <c r="D13"/>
  <c r="E43" i="194"/>
  <c r="E40"/>
  <c r="E48"/>
  <c r="E45"/>
  <c r="E38"/>
  <c r="E35"/>
  <c r="F48"/>
  <c r="F38"/>
  <c r="F45"/>
  <c r="F35"/>
  <c r="F43"/>
  <c r="F40"/>
  <c r="G43"/>
  <c r="G40"/>
  <c r="G38"/>
  <c r="G35"/>
  <c r="G48"/>
  <c r="G45"/>
  <c r="K43"/>
  <c r="K40"/>
  <c r="K38"/>
  <c r="K35"/>
  <c r="K48"/>
  <c r="K45"/>
  <c r="F42"/>
  <c r="F47"/>
  <c r="F37"/>
  <c r="G47"/>
  <c r="G37"/>
  <c r="G42"/>
  <c r="O35"/>
  <c r="O40"/>
  <c r="O45"/>
  <c r="O38"/>
  <c r="O43"/>
  <c r="O48"/>
  <c r="B48"/>
  <c r="B38"/>
  <c r="B45"/>
  <c r="B35"/>
  <c r="B43"/>
  <c r="B40"/>
  <c r="M35"/>
  <c r="M40"/>
  <c r="M45"/>
  <c r="M38"/>
  <c r="M43"/>
  <c r="M48"/>
  <c r="J37"/>
  <c r="J42"/>
  <c r="P35" i="125"/>
  <c r="D35"/>
  <c r="BT55" i="13"/>
  <c r="AV55"/>
  <c r="M33" i="125"/>
  <c r="M35" s="1"/>
  <c r="AN55" i="13"/>
  <c r="K33" i="125"/>
  <c r="K35" s="1"/>
  <c r="AF55" i="13"/>
  <c r="I33" i="125"/>
  <c r="I35" s="1"/>
  <c r="CN51" i="11"/>
  <c r="CN52" s="1"/>
  <c r="CV52" s="1"/>
  <c r="CV50"/>
  <c r="CO50" s="1"/>
  <c r="CT49" i="10" s="1"/>
  <c r="CV47" i="11"/>
  <c r="CN48"/>
  <c r="CN53"/>
  <c r="CV51"/>
  <c r="CO51" s="1"/>
  <c r="CT50" i="10" s="1"/>
  <c r="CV46" i="11"/>
  <c r="CO46" s="1"/>
  <c r="CT45" i="10" s="1"/>
  <c r="CQ49" i="11"/>
  <c r="CU48" i="10" s="1"/>
  <c r="CO49" i="11"/>
  <c r="CT48" i="10" s="1"/>
  <c r="CU49" i="11"/>
  <c r="CR48" i="10" s="1"/>
  <c r="CQ50" i="11" l="1"/>
  <c r="CU49" i="10" s="1"/>
  <c r="CU50" i="11"/>
  <c r="CR49" i="10" s="1"/>
  <c r="CS50" i="11"/>
  <c r="CS49" i="10" s="1"/>
  <c r="CO52" i="11"/>
  <c r="CT51" i="10" s="1"/>
  <c r="CS47" i="11"/>
  <c r="CS46" i="10" s="1"/>
  <c r="CU47" i="11"/>
  <c r="CR46" i="10" s="1"/>
  <c r="CQ47" i="11"/>
  <c r="CU46" i="10" s="1"/>
  <c r="CS46" i="11"/>
  <c r="CS45" i="10" s="1"/>
  <c r="CU46" i="11"/>
  <c r="CR45" i="10" s="1"/>
  <c r="CQ46" i="11"/>
  <c r="CU45" i="10" s="1"/>
  <c r="CU52" i="11"/>
  <c r="CR51" i="10" s="1"/>
  <c r="CQ52" i="11"/>
  <c r="CU51" i="10" s="1"/>
  <c r="CS52" i="11"/>
  <c r="CS51" i="10" s="1"/>
  <c r="CV48" i="11"/>
  <c r="CV48" i="10"/>
  <c r="CO47" i="11"/>
  <c r="CT46" i="10" s="1"/>
  <c r="CU51" i="11"/>
  <c r="CR50" i="10" s="1"/>
  <c r="CS51" i="11"/>
  <c r="CS50" i="10" s="1"/>
  <c r="CQ51" i="11"/>
  <c r="CU50" i="10" s="1"/>
  <c r="CN54" i="11"/>
  <c r="CN56" s="1"/>
  <c r="CV53"/>
  <c r="CI48" i="12" l="1"/>
  <c r="CI48" i="183"/>
  <c r="CI48" i="182"/>
  <c r="CI48" i="181"/>
  <c r="CO53" i="11"/>
  <c r="CV49" i="10"/>
  <c r="CV50"/>
  <c r="CV45"/>
  <c r="CV54" i="11"/>
  <c r="CS48"/>
  <c r="CS47" i="10" s="1"/>
  <c r="CQ48" i="11"/>
  <c r="CU47" i="10" s="1"/>
  <c r="CU48" i="11"/>
  <c r="CR47" i="10" s="1"/>
  <c r="CS53" i="11"/>
  <c r="CU53"/>
  <c r="CQ53"/>
  <c r="CO48"/>
  <c r="CT47" i="10" s="1"/>
  <c r="CV46"/>
  <c r="CV51"/>
  <c r="CK48" i="12" l="1"/>
  <c r="L28" i="203"/>
  <c r="CO54" i="11"/>
  <c r="CV56"/>
  <c r="CI46" i="12"/>
  <c r="CI46" i="182"/>
  <c r="CI46" i="183"/>
  <c r="CI46" i="181"/>
  <c r="CK48" i="183"/>
  <c r="CJ48"/>
  <c r="L28" i="235" s="1"/>
  <c r="CI49" i="12"/>
  <c r="CI49" i="183"/>
  <c r="CI49" i="181"/>
  <c r="CI49" i="182"/>
  <c r="CJ48"/>
  <c r="L28" i="234" s="1"/>
  <c r="CK48" i="182"/>
  <c r="CJ48" i="12"/>
  <c r="CI45"/>
  <c r="CI45" i="183"/>
  <c r="CI45" i="182"/>
  <c r="CI45" i="181"/>
  <c r="CI51" i="12"/>
  <c r="CI51" i="182"/>
  <c r="CI51" i="181"/>
  <c r="CI51" i="183"/>
  <c r="CI50" i="12"/>
  <c r="CI50" i="182"/>
  <c r="CI50" i="183"/>
  <c r="CI50" i="181"/>
  <c r="CK48"/>
  <c r="CJ48"/>
  <c r="L28" i="233" s="1"/>
  <c r="CI48" i="13"/>
  <c r="CK48" s="1"/>
  <c r="CT52" i="10"/>
  <c r="CU52"/>
  <c r="CS52"/>
  <c r="CQ54" i="11"/>
  <c r="CS54"/>
  <c r="CU54"/>
  <c r="CR52" i="10"/>
  <c r="CV47"/>
  <c r="CJ49" i="12" l="1"/>
  <c r="L29" i="194" s="1"/>
  <c r="L29" i="203"/>
  <c r="CK46" i="12"/>
  <c r="L26" i="203"/>
  <c r="CJ48" i="13"/>
  <c r="W28" i="125" s="1"/>
  <c r="CK50" i="12"/>
  <c r="L30" i="203"/>
  <c r="CK51" i="12"/>
  <c r="L31" i="203"/>
  <c r="CI45" i="13"/>
  <c r="CK45" s="1"/>
  <c r="L25" i="203"/>
  <c r="V28" i="125"/>
  <c r="L28" i="194"/>
  <c r="CT53" i="10"/>
  <c r="CT55" s="1"/>
  <c r="CO56" i="11"/>
  <c r="CR53" i="10"/>
  <c r="CU56" i="11"/>
  <c r="CU53" i="10"/>
  <c r="CU55" s="1"/>
  <c r="CQ56" i="11"/>
  <c r="CS53" i="10"/>
  <c r="CS55" s="1"/>
  <c r="CS56" i="11"/>
  <c r="CK49" i="12"/>
  <c r="CI49" i="13"/>
  <c r="CJ49" s="1"/>
  <c r="W29" i="125" s="1"/>
  <c r="CI51" i="13"/>
  <c r="CK51" s="1"/>
  <c r="CI50"/>
  <c r="CK50" s="1"/>
  <c r="CK45" i="12"/>
  <c r="CJ46"/>
  <c r="CJ51"/>
  <c r="L31" i="194" s="1"/>
  <c r="CJ51" i="183"/>
  <c r="L31" i="235" s="1"/>
  <c r="CK51" i="183"/>
  <c r="CK49" i="181"/>
  <c r="CJ49"/>
  <c r="L29" i="233" s="1"/>
  <c r="CJ50" i="182"/>
  <c r="L30" i="234" s="1"/>
  <c r="CK50" i="182"/>
  <c r="CK51"/>
  <c r="CJ51"/>
  <c r="L31" i="234" s="1"/>
  <c r="CK45" i="183"/>
  <c r="CJ45"/>
  <c r="L25" i="235" s="1"/>
  <c r="CJ46" i="183"/>
  <c r="L26" i="235" s="1"/>
  <c r="CK46" i="183"/>
  <c r="CI46" i="13"/>
  <c r="CJ46" s="1"/>
  <c r="W26" i="125" s="1"/>
  <c r="CJ50" i="12"/>
  <c r="CK50" i="181"/>
  <c r="CJ50"/>
  <c r="L30" i="233" s="1"/>
  <c r="CJ45" i="181"/>
  <c r="L25" i="233" s="1"/>
  <c r="CK45" i="181"/>
  <c r="CJ49" i="182"/>
  <c r="L29" i="234" s="1"/>
  <c r="CK49" i="182"/>
  <c r="CK46"/>
  <c r="CJ46"/>
  <c r="L26" i="234" s="1"/>
  <c r="CI47" i="12"/>
  <c r="CI47" i="182"/>
  <c r="CI47" i="183"/>
  <c r="CI47" i="181"/>
  <c r="CJ50" i="183"/>
  <c r="L30" i="235" s="1"/>
  <c r="CK50" i="183"/>
  <c r="CI56" i="181"/>
  <c r="CJ51"/>
  <c r="L31" i="233" s="1"/>
  <c r="CK51" i="181"/>
  <c r="CK45" i="182"/>
  <c r="CJ45"/>
  <c r="L25" i="234" s="1"/>
  <c r="CJ49" i="183"/>
  <c r="L29" i="235" s="1"/>
  <c r="CK49" i="183"/>
  <c r="CJ46" i="181"/>
  <c r="L26" i="233" s="1"/>
  <c r="CK46" i="181"/>
  <c r="CJ45" i="12"/>
  <c r="CR55" i="10"/>
  <c r="CV52"/>
  <c r="V29" i="125" l="1"/>
  <c r="CJ45" i="13"/>
  <c r="W25" i="125" s="1"/>
  <c r="CI47" i="13"/>
  <c r="L27" i="203"/>
  <c r="V25" i="125"/>
  <c r="L25" i="194"/>
  <c r="V30" i="125"/>
  <c r="L30" i="194"/>
  <c r="V26" i="125"/>
  <c r="L26" i="194"/>
  <c r="CV53" i="10"/>
  <c r="CI53" i="183" s="1"/>
  <c r="CJ51" i="13"/>
  <c r="W31" i="125" s="1"/>
  <c r="CK49" i="13"/>
  <c r="CJ50"/>
  <c r="W30" i="125" s="1"/>
  <c r="CK46" i="13"/>
  <c r="V31" i="125"/>
  <c r="CK47" i="182"/>
  <c r="CJ47"/>
  <c r="L27" i="234" s="1"/>
  <c r="CK47" i="183"/>
  <c r="CJ47"/>
  <c r="L27" i="235" s="1"/>
  <c r="CJ47" i="12"/>
  <c r="CI53" i="182"/>
  <c r="CI52" i="12"/>
  <c r="CI52" i="183"/>
  <c r="CI52" i="181"/>
  <c r="CI52" i="182"/>
  <c r="CJ56" i="181"/>
  <c r="CJ47"/>
  <c r="L27" i="233" s="1"/>
  <c r="CK47" i="181"/>
  <c r="CK47" i="12"/>
  <c r="CK47" i="13"/>
  <c r="CJ47"/>
  <c r="W27" i="125" s="1"/>
  <c r="CV55" i="10"/>
  <c r="CK52" i="12" l="1"/>
  <c r="L32" i="203"/>
  <c r="V27" i="125"/>
  <c r="L27" i="194"/>
  <c r="CI53" i="181"/>
  <c r="CK53" s="1"/>
  <c r="CI53" i="12"/>
  <c r="CI55" s="1"/>
  <c r="CI52" i="13"/>
  <c r="CJ52" s="1"/>
  <c r="W32" i="125" s="1"/>
  <c r="CJ52" i="12"/>
  <c r="CK52" i="182"/>
  <c r="CJ52"/>
  <c r="L32" i="234" s="1"/>
  <c r="CK53" i="183"/>
  <c r="CJ53"/>
  <c r="CJ53" i="182"/>
  <c r="CK53"/>
  <c r="CK52" i="181"/>
  <c r="CJ52"/>
  <c r="L32" i="233" s="1"/>
  <c r="CK52" i="183"/>
  <c r="CJ52"/>
  <c r="L32" i="235" s="1"/>
  <c r="K12" i="187" l="1"/>
  <c r="CI53" i="13"/>
  <c r="CI55" s="1"/>
  <c r="K27" i="187"/>
  <c r="L20" s="1"/>
  <c r="L33" i="203"/>
  <c r="E16" i="185"/>
  <c r="L33" i="235"/>
  <c r="O18" i="199"/>
  <c r="V32" i="125"/>
  <c r="L32" i="194"/>
  <c r="D16" i="185"/>
  <c r="L33" i="234"/>
  <c r="K18" i="199"/>
  <c r="CJ53" i="181"/>
  <c r="G14" i="186"/>
  <c r="H14" s="1"/>
  <c r="CK53" i="12"/>
  <c r="CK55" s="1"/>
  <c r="CJ53"/>
  <c r="B16" i="185" s="1"/>
  <c r="L17" i="187"/>
  <c r="L21"/>
  <c r="L29"/>
  <c r="L26"/>
  <c r="L19"/>
  <c r="L23"/>
  <c r="L22"/>
  <c r="L12"/>
  <c r="L10"/>
  <c r="L14"/>
  <c r="L4"/>
  <c r="L15"/>
  <c r="L13"/>
  <c r="L11"/>
  <c r="L2"/>
  <c r="L9"/>
  <c r="L3"/>
  <c r="L7"/>
  <c r="L8"/>
  <c r="L5"/>
  <c r="L6"/>
  <c r="CK52" i="13"/>
  <c r="L29" i="127"/>
  <c r="C71" i="182"/>
  <c r="C86"/>
  <c r="C70" i="183"/>
  <c r="C85"/>
  <c r="L16" i="126"/>
  <c r="J13" i="127"/>
  <c r="N7" i="164" s="1"/>
  <c r="H14"/>
  <c r="CJ55" i="12"/>
  <c r="F15" i="163" s="1"/>
  <c r="I8" s="1"/>
  <c r="V33" i="125"/>
  <c r="V35" s="1"/>
  <c r="CK53" i="13"/>
  <c r="CK55" s="1"/>
  <c r="CJ53" l="1"/>
  <c r="W33" i="125" s="1"/>
  <c r="W35" s="1"/>
  <c r="L24" i="187"/>
  <c r="L30"/>
  <c r="L18"/>
  <c r="L27"/>
  <c r="L28"/>
  <c r="L25"/>
  <c r="L48" i="234"/>
  <c r="L45"/>
  <c r="L43"/>
  <c r="L40"/>
  <c r="L38"/>
  <c r="L35"/>
  <c r="L48" i="235"/>
  <c r="L45"/>
  <c r="L43"/>
  <c r="L40"/>
  <c r="L38"/>
  <c r="L35"/>
  <c r="L43" i="203"/>
  <c r="L40"/>
  <c r="L38"/>
  <c r="L35"/>
  <c r="C16" i="185"/>
  <c r="L33" i="233"/>
  <c r="G18" i="199"/>
  <c r="P18"/>
  <c r="Q18"/>
  <c r="L33" i="194"/>
  <c r="C18" i="199"/>
  <c r="M18"/>
  <c r="L18"/>
  <c r="C84" i="181"/>
  <c r="C71"/>
  <c r="K14" i="164"/>
  <c r="K12"/>
  <c r="K7"/>
  <c r="K4"/>
  <c r="K11"/>
  <c r="K9"/>
  <c r="K13"/>
  <c r="K10"/>
  <c r="K8"/>
  <c r="K5"/>
  <c r="K15"/>
  <c r="K6"/>
  <c r="K17"/>
  <c r="K16"/>
  <c r="N14"/>
  <c r="N11"/>
  <c r="N5"/>
  <c r="N8"/>
  <c r="N6"/>
  <c r="N12"/>
  <c r="N9"/>
  <c r="N15"/>
  <c r="N10"/>
  <c r="N17"/>
  <c r="N13"/>
  <c r="N16"/>
  <c r="N4"/>
  <c r="I15" i="163"/>
  <c r="I9"/>
  <c r="I17"/>
  <c r="I13"/>
  <c r="I7"/>
  <c r="I18"/>
  <c r="I5"/>
  <c r="I16"/>
  <c r="I11"/>
  <c r="I6"/>
  <c r="I10"/>
  <c r="I12"/>
  <c r="I14"/>
  <c r="CJ55" i="13" l="1"/>
  <c r="L48" i="233"/>
  <c r="L45"/>
  <c r="L43"/>
  <c r="L40"/>
  <c r="L38"/>
  <c r="L35"/>
  <c r="E18" i="199"/>
  <c r="D18"/>
  <c r="I18"/>
  <c r="H18"/>
  <c r="L48" i="194"/>
  <c r="L38"/>
  <c r="L45"/>
  <c r="L35"/>
  <c r="L43"/>
  <c r="L40"/>
</calcChain>
</file>

<file path=xl/comments1.xml><?xml version="1.0" encoding="utf-8"?>
<comments xmlns="http://schemas.openxmlformats.org/spreadsheetml/2006/main">
  <authors>
    <author>OECD.Stat</author>
  </authors>
  <commentList>
    <comment ref="S51" authorId="0">
      <text>
        <r>
          <rPr>
            <sz val="8"/>
            <color indexed="81"/>
            <rFont val="Tahoma"/>
            <family val="2"/>
          </rPr>
          <t>E: Estimated value</t>
        </r>
      </text>
    </comment>
    <comment ref="AH51" authorId="0">
      <text>
        <r>
          <rPr>
            <sz val="8"/>
            <color indexed="81"/>
            <rFont val="Tahoma"/>
            <family val="2"/>
          </rPr>
          <t>E: Estimated value</t>
        </r>
      </text>
    </comment>
  </commentList>
</comments>
</file>

<file path=xl/sharedStrings.xml><?xml version="1.0" encoding="utf-8"?>
<sst xmlns="http://schemas.openxmlformats.org/spreadsheetml/2006/main" count="13467" uniqueCount="1131">
  <si>
    <t xml:space="preserve">Values for 1960-1972 were obtained by allowing the value in the following year to decline by the rate of growth of the IPCC series for that year.  </t>
  </si>
  <si>
    <t>Source: Net International investment position from Appendix Table A9-2 expressed in current US$ recalculated into Net International investment position, constant 2000 US$</t>
  </si>
  <si>
    <t>Source: Appendix Table A9-2, converted into 2000 NCU with the 2000 GDP PPP exchange rates in Appendix Table 19.</t>
  </si>
  <si>
    <t>Appendix Table A9-1: Net International investment position, millions of constant 2000 NCU</t>
  </si>
  <si>
    <t>Source: see page one.</t>
  </si>
  <si>
    <t>Appendix Table A10: Country share of World CO2 emission social cost (millions of 2000 US$), Page 1</t>
  </si>
  <si>
    <t>Appendix Table A10: Country share of World CO2 emission social cost (millions of 2000 US$), Page 2</t>
  </si>
  <si>
    <t>Appendix Table A10: Country share of World CO2 emission social cost (millions of 2000 US$), Page 5</t>
  </si>
  <si>
    <t>Appendix Table A10: Country share of World CO2 emission social cost (millions of 2000 US$), Page 4</t>
  </si>
  <si>
    <t>Appendix Table A10: Country share of World CO2 emission social cost (millions of 2000 US$), Page 3</t>
  </si>
  <si>
    <t>which data are available or are assumed equal to a value in the previous or following year.</t>
  </si>
  <si>
    <t>Government Final Consumption Expenditures per capita, (89-90ncu) (B)</t>
  </si>
  <si>
    <t>Government Final Consumption Expenditures per capita, (1990ncu)  (B)</t>
  </si>
  <si>
    <t>Government Final Consumption Expenditures per capita, (1992ncu)  (B)</t>
  </si>
  <si>
    <t>Government Final Consumption Expenditures per capita, (1990ncu) (B)</t>
  </si>
  <si>
    <t>Government Final Consumption Expenditures per capita, (1980ncu)  (B)</t>
  </si>
  <si>
    <t>Note: Data for 1960 are assumed to be equal to data for 1961. Values for even years are average of values of the two surrounding odd years.</t>
  </si>
  <si>
    <t>Appendix Table 23 Continued</t>
  </si>
  <si>
    <t>Real GERD, millions</t>
  </si>
  <si>
    <t>Accumulated Stock GERD, millions</t>
  </si>
  <si>
    <t>Depreciated Accumulated Stock GERD, millions</t>
  </si>
  <si>
    <t>Per Capita Depreciated Accumulated Stock GERD</t>
  </si>
  <si>
    <t>Government Final Consumption Expenditures per capita, (1991ncu)  (B)</t>
  </si>
  <si>
    <t>Government Final Consumption Expenditures per capita, (1986ncu)  (B)</t>
  </si>
  <si>
    <t>US, 92</t>
  </si>
  <si>
    <t>UK, 90</t>
  </si>
  <si>
    <t>Adjusted Relative Cost of Leisure per capita (89-90ncu) (C)</t>
  </si>
  <si>
    <t>Adjusted Relative Cost of Leisure per capita, (1990ncu)  (C)</t>
  </si>
  <si>
    <t>Adjusted Relative Cost of Leisure per capita, (1992ncu)  (C)</t>
  </si>
  <si>
    <t>Adjusted Relative Cost of Leisure per capita, (1991ncu)  (C)</t>
  </si>
  <si>
    <t>Adjusted Relative Cost of Leisure per capita, (1986ncu)  (C)</t>
  </si>
  <si>
    <t>Total Net Internat. Invest. Position per capita</t>
  </si>
  <si>
    <t>Green-house gas Emission cost per capita</t>
  </si>
  <si>
    <t>Total Real per capita Wealth</t>
  </si>
  <si>
    <t>Source: Appendix Tables A1, A7, and A8-2.</t>
  </si>
  <si>
    <t>available online http://www.uni-kiel.de/IfW/forschung/netcap/netcap.htm.</t>
  </si>
  <si>
    <t>Source: The Kiel Institute for the World Economy: Database on Capital Stocks in OECD Countries, 1960-2002</t>
  </si>
  <si>
    <t>Source: Appendix Table 6-2, converted into 2000 NCU constant dollars with GDP deflator in Appendix Table 7.</t>
  </si>
  <si>
    <t>Appendix Table A6-1: Total Current Net Capital Stock , beginning -of -year stock, millions of 2000 NCU</t>
  </si>
  <si>
    <t>Appendix Table A6: Total Current Net Capital Stock , beginning -of -year stock, millions of 2000 US$</t>
  </si>
  <si>
    <t>Appendix Table A8-1: Total Depreciated Accumulated Stock GERD - NCU, 2000 constant prices, per capita</t>
  </si>
  <si>
    <t xml:space="preserve">Notes: Data converted from current into constant 2000 NCU with Gross domestic product price deflator, 2000=100.  </t>
  </si>
  <si>
    <t xml:space="preserve">The depreciated stock is based on a 20 per cent annual rate of depreciation.  </t>
  </si>
  <si>
    <t>Sources: Tables A5-1 converted to 2000 US $ using the 2000 PPP for GDP in Appendix Table A19.</t>
  </si>
  <si>
    <t>Elderly poverty risk HI</t>
  </si>
  <si>
    <t>Appendix Table A8: Per Capita Depreciated Accumulated Stock GERD, 2000 US$ (millions)</t>
  </si>
  <si>
    <t>Source: Appendix Table A8-1, converted using the 2000 PPP exchange rates in Appendix Table A19.</t>
  </si>
  <si>
    <t>Appendix Table A9: Net International investment position, millions of constant 2000 US$</t>
  </si>
  <si>
    <t>Appendix Table A24old: Expenditure per student (US dollars converted using PPPs) by level of education, 1999</t>
  </si>
  <si>
    <t>Human Capital per capita, 2000 US$</t>
  </si>
  <si>
    <t>Personal Consump-tion per capita,     (2000 US$) (A)</t>
  </si>
  <si>
    <t>Adjusted Relative Cost of Leisure per capita    (2000 US$) (D)</t>
  </si>
  <si>
    <t>Government Final Consumption Expenditures per capita,    (2000 US$)      (E)</t>
  </si>
  <si>
    <t>Appendix Table A9-2 continued</t>
  </si>
  <si>
    <t>Appendix Table A8-1 continued</t>
  </si>
  <si>
    <t>Total Net Stock of Fixed Capital per capita</t>
  </si>
  <si>
    <t>Poverty rate (%) for single women with children under 18 (A)</t>
  </si>
  <si>
    <t>Table A5-101-A: Average Annual Number of Hours Worked per Employed Person, Index, US 1980=100</t>
  </si>
  <si>
    <t>Table A5-103: Average Annual Number of Hours of Unemployment per Person Aged 15-64.</t>
  </si>
  <si>
    <t>Table A5-104-B: Annual Number of Hours Worked per Person Aged 15-64 (WAP) Adjusted for Unemployment.</t>
  </si>
  <si>
    <t xml:space="preserve">Table A5-108-B: Average Annual Number of Hours of Leisure Relative to the US 1980 benchmark, </t>
  </si>
  <si>
    <t>Table A5-109-B: Imputed Value of Leisure per Person Aged 15-64 Adjusted for Unemployment, constant NCU.</t>
  </si>
  <si>
    <t>Table A5-111-B:  Imputed Value of Leisure per Capita Adjusted for Unemployment, constant NCU.</t>
  </si>
  <si>
    <t>Source: Tables A5-101, A5-102, and A17.</t>
  </si>
  <si>
    <t xml:space="preserve">Appendix Table A5-104: Annual Average Number of Hours Worked per Person Aged 15-64 (WAP) </t>
  </si>
  <si>
    <t>with Unemployment Adjustment</t>
  </si>
  <si>
    <t>(Employment / WAP) + (Average  annual hours of unemployment per person aged 15-64)</t>
  </si>
  <si>
    <t>Sources: Appendix Tables A5-101, A5-103, A11-1, and A17.</t>
  </si>
  <si>
    <t>Sources: Appendix Tables A5-101 and A20.</t>
  </si>
  <si>
    <t>Source: Appendix Table A5-104.</t>
  </si>
  <si>
    <t>Sources: Tables A5-107, A5-108.</t>
  </si>
  <si>
    <t>Average Annual Number of Hours of Leisure Relative to the US 1980 benchmark per Person Aged 15-64</t>
  </si>
  <si>
    <t>with unemployment adjustment</t>
  </si>
  <si>
    <t>Sources: Tables A5-107-1, A5-108.</t>
  </si>
  <si>
    <t>Sources: Tables A5-109-1, A5-110.</t>
  </si>
  <si>
    <t xml:space="preserve">Belgium </t>
  </si>
  <si>
    <t xml:space="preserve">Denmark </t>
  </si>
  <si>
    <t xml:space="preserve">Finland </t>
  </si>
  <si>
    <t xml:space="preserve">France </t>
  </si>
  <si>
    <t xml:space="preserve">Italy </t>
  </si>
  <si>
    <t xml:space="preserve">Netherlands </t>
  </si>
  <si>
    <t xml:space="preserve">Spain </t>
  </si>
  <si>
    <t>Note: Data for Germany refer to Western Germany only before 1991 and unified Germany for 1991 onwards throughout unless otherwise stated.</t>
  </si>
  <si>
    <t>Human Capital Stock per capita</t>
  </si>
  <si>
    <t>Normalized Weight for Index 4 Old Age Poverty</t>
  </si>
  <si>
    <t>Normalized Weight for Index 3 Single Parent Poverty</t>
  </si>
  <si>
    <t>Normalized Weight for  Index 1 Unemploy-ment</t>
  </si>
  <si>
    <t>Table 10b: Overall Economic Well being Index (Alternative Subcomponents Weighting)</t>
  </si>
  <si>
    <t>Note: LIS microdata on Elderly poverty data for Netherlands only available for three years.</t>
  </si>
  <si>
    <t>Max-Min</t>
  </si>
  <si>
    <t>Consump- tion Flows 0.25 (A)</t>
  </si>
  <si>
    <t>Wealth Stocks 0.25 (B)</t>
  </si>
  <si>
    <t>Consump- tion Flows 0.25</t>
  </si>
  <si>
    <t>Wealth Stocks 0.25</t>
  </si>
  <si>
    <t>Appendix Table A5-101: Average Annual Number of Hours Worked per Employed Person</t>
  </si>
  <si>
    <t>Appendix Table A5-105: General Government Current Receipts, as a Percentage of Nominal GDP.</t>
  </si>
  <si>
    <t>Appendix Table A5-110:  WAP over Total Population Ratio, %</t>
  </si>
  <si>
    <t>Appendix Table A1: Total population - Thousands of persons</t>
  </si>
  <si>
    <t>Appendix Table A18: $ exchange rate - NCU per US$</t>
  </si>
  <si>
    <t>Divorce rate (Incidence of divorce per 1,000 inhabitants) (C)</t>
  </si>
  <si>
    <t>Index of Log of Total Consump-tion per capita Scaled (x - min) / (max - min)</t>
  </si>
  <si>
    <t>Log of Total consump-tion  H = Log (G)</t>
  </si>
  <si>
    <t>life expectancy</t>
  </si>
  <si>
    <t>Sources: Personal Consumption - Appendix Table A2; Government Final Consumption Expenditures - Appendix Table A4, and population in Appendix Table A1.</t>
  </si>
  <si>
    <t xml:space="preserve">Adjusted Relative Cost of Leisure per capita - Appendix Table A5. Life Expectancy - Appendix Table A3.  Average Family Size - LIS Database. </t>
  </si>
  <si>
    <t xml:space="preserve">Scaled Log of Total Real per capita Wealth </t>
  </si>
  <si>
    <t xml:space="preserve">Scaled Total Real per capita Wealth </t>
  </si>
  <si>
    <t>MAX-MIN</t>
  </si>
  <si>
    <t>Note: Values in italics are interpolations, based on the average growth between each year for which data is available. Values for Germany refer to unified Germany for all years.</t>
  </si>
  <si>
    <t>Appendix Table A19: GDP PPP, $ - NCU per $, PPP</t>
  </si>
  <si>
    <t>List of Countries</t>
  </si>
  <si>
    <t>Appendix Tables: A1, A15, A17.</t>
  </si>
  <si>
    <t>Part A</t>
  </si>
  <si>
    <t>Part B</t>
  </si>
  <si>
    <t>Data in bold calculated from LIS microdata database, data for other years interpolated or assumed to equal data for first or last year of period with available data.</t>
  </si>
  <si>
    <t>Equality Measures 0.25 ()</t>
  </si>
  <si>
    <t>Poverty gap (% of poverty line) (B)</t>
  </si>
  <si>
    <t>List of Main Tables (Part A)</t>
  </si>
  <si>
    <t>List of Appendix Tables (Part A &amp; B)</t>
  </si>
  <si>
    <t>Austria</t>
  </si>
  <si>
    <t>Japan</t>
  </si>
  <si>
    <t>New Zealand</t>
  </si>
  <si>
    <t>Switzerland</t>
  </si>
  <si>
    <t>Ireland</t>
  </si>
  <si>
    <t>Greece</t>
  </si>
  <si>
    <t>Portugal</t>
  </si>
  <si>
    <t>Appendix Table A22: Average Gross Replacement Rates</t>
  </si>
  <si>
    <t>Sources: Appendix Tables A5-105, A5-106</t>
  </si>
  <si>
    <t>Source: OECD Health Data 2001 CDROM; Denmark for 1960-1965, OECD Health Data 2000 CDROM</t>
  </si>
  <si>
    <t>Non-university tertiary education</t>
  </si>
  <si>
    <t>University-level education</t>
  </si>
  <si>
    <t>Source: Education at a Glance: OECD Indicators, 1997.</t>
  </si>
  <si>
    <t>Early childhood</t>
  </si>
  <si>
    <t>Primary</t>
  </si>
  <si>
    <t>Secondary education</t>
  </si>
  <si>
    <t>All tertiary</t>
  </si>
  <si>
    <t>Austria*</t>
  </si>
  <si>
    <t>Belgium**</t>
  </si>
  <si>
    <t>Greece**</t>
  </si>
  <si>
    <t>Switzerland*</t>
  </si>
  <si>
    <t>Turkey*</t>
  </si>
  <si>
    <t>UK**</t>
  </si>
  <si>
    <t>Notes: * - Public institutions.</t>
  </si>
  <si>
    <t xml:space="preserve">           ** - Public and government dependent private institutions.</t>
  </si>
  <si>
    <t>Appendix Table A23: Distribution of the population 25 to 64 years of age by the highest completed level of education, 1995</t>
  </si>
  <si>
    <t>Population 25-64: World Population Prospects, The 1998 Revision, Volume II: The Sex and Age Distribution, UN, NY, 1999.</t>
  </si>
  <si>
    <t>Source: Appendix tables 23, 24.</t>
  </si>
  <si>
    <t>Total Population 1995, thousands</t>
  </si>
  <si>
    <t>Human Capital per capita, US$</t>
  </si>
  <si>
    <t>IMF Series Codes</t>
  </si>
  <si>
    <t>19379AADZF</t>
  </si>
  <si>
    <t>19379LADZF</t>
  </si>
  <si>
    <t>12479AADZF</t>
  </si>
  <si>
    <t>12479LADZF</t>
  </si>
  <si>
    <t>15679AADZF</t>
  </si>
  <si>
    <t>15679LADZF</t>
  </si>
  <si>
    <t>12879AADZF</t>
  </si>
  <si>
    <t>12879LADZF</t>
  </si>
  <si>
    <t>13879AADZF</t>
  </si>
  <si>
    <t>13879LADZF</t>
  </si>
  <si>
    <t>17279AADZF</t>
  </si>
  <si>
    <t>17279LADZF</t>
  </si>
  <si>
    <t>13279AADZF</t>
  </si>
  <si>
    <t>13279LADZF</t>
  </si>
  <si>
    <t>13479AADZF</t>
  </si>
  <si>
    <t>13479LADZF</t>
  </si>
  <si>
    <t>13679AADZF</t>
  </si>
  <si>
    <t>13679LADZF</t>
  </si>
  <si>
    <t>14279AADZF</t>
  </si>
  <si>
    <t>14279LADZF</t>
  </si>
  <si>
    <t>18479AADZF</t>
  </si>
  <si>
    <t>18479LADZF</t>
  </si>
  <si>
    <t>14479AADZF</t>
  </si>
  <si>
    <t>14479LADZF</t>
  </si>
  <si>
    <t>11279AADZF</t>
  </si>
  <si>
    <t>11279LADZF</t>
  </si>
  <si>
    <t>11179AADZF</t>
  </si>
  <si>
    <t>11179LADZF</t>
  </si>
  <si>
    <t>Source: Appendix Tables: A11-1, A17.</t>
  </si>
  <si>
    <t>Sources: Appendix Tables A5-101 and A20-1.</t>
  </si>
  <si>
    <t>Sources: Appendix Tables A5-105, A5-106-1</t>
  </si>
  <si>
    <t>Table 12: Log of GDP per Capita</t>
  </si>
  <si>
    <t>Table 13: Life Expectancy</t>
  </si>
  <si>
    <t>Table 14: Combined gross enrollement ratio</t>
  </si>
  <si>
    <t>Table 15: Human Development Index, using GDP per capita and the Index of Economic Well Being, 1980-2001</t>
  </si>
  <si>
    <t>Population  25-64 years of age, thousands</t>
  </si>
  <si>
    <t>Early childhood, primary and lower secondary education, thousands</t>
  </si>
  <si>
    <t>Upper secondary education, thousands</t>
  </si>
  <si>
    <t>Non-university tertiary education, thousands</t>
  </si>
  <si>
    <t>University-level education, thousands</t>
  </si>
  <si>
    <t>Early childhood, primary and lower secondary education, % of pop 25-64</t>
  </si>
  <si>
    <t>Upper secondary education, % of pop 25-64</t>
  </si>
  <si>
    <t>Non-university tertiary education, % of pop 25-64</t>
  </si>
  <si>
    <t>University-level education, % of pop 25-64</t>
  </si>
  <si>
    <t>Early childhood, primary and lower secondary education (6 years), millions</t>
  </si>
  <si>
    <t>Upper secondary education (6 years), millions</t>
  </si>
  <si>
    <t>Non-university tertiary education (3 years), millions</t>
  </si>
  <si>
    <t>University-level education (4 years), millions</t>
  </si>
  <si>
    <t>Last updated: March 27,2007.</t>
  </si>
  <si>
    <t>Appendix Table A5:  Imputed Value of Changes in Leisure per Capita (relative to the United States 1980 Benchmark), constant 2000 US$.</t>
  </si>
  <si>
    <t>Appendix Table A5-1:  Imputed Value of Changes in Leisure per Capita (relative to the United States 1980 Benchmark), constant 2000 NCU.</t>
  </si>
  <si>
    <t>Appendix Table A5-109: Imputed Value of Changes in Leisure (Relative to the US 1980 Benchmark) per Person Aged 15-64, constant 2000 US$.</t>
  </si>
  <si>
    <t>Appendix Table A5-109-1: Imputed Value of Leisure (Relative to the US 1980 Benchmark) per Person Aged 15-64, constant 2000 NCU.</t>
  </si>
  <si>
    <t>Note:  Imputed Value of Leisure per Capita = ( Imputed Value of Leisure per Person Aged 15-64) * (WAP / Total POP)</t>
  </si>
  <si>
    <t>Total Cost, millions</t>
  </si>
  <si>
    <t>(Estimates based on own country valuation)</t>
  </si>
  <si>
    <t>(Estimates based on US valuation)</t>
  </si>
  <si>
    <t>Appendix Table A25A: Selected OECD Countries Human Capital Stock Value, 1995.</t>
  </si>
  <si>
    <t>Appendix Table A25B: Selected OECD Countries Human Capital Stock Value, 1995.</t>
  </si>
  <si>
    <t>Natural Capital</t>
  </si>
  <si>
    <t>Pastureland</t>
  </si>
  <si>
    <t>Cropland</t>
  </si>
  <si>
    <t>Timber resources</t>
  </si>
  <si>
    <t>Nontimber forest resources</t>
  </si>
  <si>
    <t>Protected areas</t>
  </si>
  <si>
    <t>Subsoil assets</t>
  </si>
  <si>
    <t>(based on full-time equivalents)</t>
  </si>
  <si>
    <t>Human Capital per capita, 1995 US$</t>
  </si>
  <si>
    <t>Source: Appendix tables 23, 24. Total population: Appendix table A-1.</t>
  </si>
  <si>
    <t>Appendix Table A25: Selected OECD Countries Human Capital Stock Value.</t>
  </si>
  <si>
    <t>Total Population, thousands</t>
  </si>
  <si>
    <t>Source: OECD Health Data 2001 CDROM.  OECD Health Data 2000 CDROM for Denmark, 1960-1965</t>
  </si>
  <si>
    <t>Appendix Table A3: Life Expectancy at Birth, Total Population</t>
  </si>
  <si>
    <t xml:space="preserve">Belgium        </t>
  </si>
  <si>
    <t xml:space="preserve">Sweden    </t>
  </si>
  <si>
    <t>Equality Measures 0.25 (C)</t>
  </si>
  <si>
    <t>Inequality Measures 0.25 (C)</t>
  </si>
  <si>
    <t>Appendix Table A9-2: Net International investment position, millions of current US$</t>
  </si>
  <si>
    <t>Appendix Table A13: Personal disposable income, constant 2000 US$</t>
  </si>
  <si>
    <t>Appendix Table A13-1: Personal disposable income, constant 2000 NCU</t>
  </si>
  <si>
    <t>Appendix Table A20: Compensation per Employee, constant 2000 US$</t>
  </si>
  <si>
    <t>Appendix Table A23: Distribution of the population 25 to 64 years of age by the highest completed level of education</t>
  </si>
  <si>
    <t>Source: OECD Health Data 98 CDROM, "A Comparative Analysis of 29 Countries".</t>
  </si>
  <si>
    <t>Appendix Table A2-1: Private Final Consumption Expenditures, 2000 NCU (millions)</t>
  </si>
  <si>
    <t>Appendix Table A4-1: Government Final Consumption Expenditures, 2000 NCU (millions)</t>
  </si>
  <si>
    <t xml:space="preserve">Source: National Accounts, Main Aggregates, Volume 1.  2003 edition for 1970-2001. Data for the 1960 1969 period are based on data from previous editions, </t>
  </si>
  <si>
    <t>Emission cost per capita, 2000 US$</t>
  </si>
  <si>
    <t>Emission cost per capita, 2000 NCU</t>
  </si>
  <si>
    <t>Appendix Table A6-2: Total Current Net Capital Stock , beginning -of -year stock, billions of 1995 NCU</t>
  </si>
  <si>
    <t>Source: Appendix Table A4-1 converted using the 2000 PPP for GDP in Appendix Table A19.</t>
  </si>
  <si>
    <t>Appendix Table A4: Government Final Consumption Expenditures, 2000 US$ (millions)</t>
  </si>
  <si>
    <t>Source: Appendix Table A2-1 converted using the 2000 PPP for actual individual consumption in Appendix Table A19-1.</t>
  </si>
  <si>
    <t>Appendix Table A11b: Unemployment Rate (Total Unemployment/Labour Force)</t>
  </si>
  <si>
    <t>Appendix Table A5-106: Average Compensation per Employed Person per Hour,  constant 2000 US$</t>
  </si>
  <si>
    <t>Appendix Table A5-106-1: Average Compensation per Employed Person per Hour,  constant 2000 NCU</t>
  </si>
  <si>
    <t>Appendix Table A5-107: Average After Tax Compensation per Employed Person per Hour, constant 2000 US$</t>
  </si>
  <si>
    <t>Replacement scaling</t>
  </si>
  <si>
    <t>10% of Hi</t>
  </si>
  <si>
    <t>10% of Lo</t>
  </si>
  <si>
    <t>Source: Unemployment Rate - Appendix Table A11b</t>
  </si>
  <si>
    <t>Appendix Table A5-107-1: Average After Tax Compensation per Employed Person per Hour, constant 2000 NCU</t>
  </si>
  <si>
    <t>risk of single parent poverty (D)=A*B*C</t>
  </si>
  <si>
    <t>Source: Research and Development in Industry, OECD,  1976-1997, 1999 Edition</t>
  </si>
  <si>
    <t>Notes: Given data for the United States expressed in millions of PPP dollars</t>
  </si>
  <si>
    <t>Total Business Enterprise Expenditures on R&amp;D - NCU, 1990 constant prices</t>
  </si>
  <si>
    <t>Educational attainment level, by level of education</t>
  </si>
  <si>
    <t>ISC0</t>
  </si>
  <si>
    <t>ISC1</t>
  </si>
  <si>
    <t>ISC3</t>
  </si>
  <si>
    <t>ISC5</t>
  </si>
  <si>
    <t>ISC6</t>
  </si>
  <si>
    <t>ISC7</t>
  </si>
  <si>
    <t>ISC2</t>
  </si>
  <si>
    <t>Total</t>
  </si>
  <si>
    <t>Source: OECD Educational Database,  http://www.oecd.org/els/stats/edu_db/edu_db.htm</t>
  </si>
  <si>
    <t>Source: LIS database</t>
  </si>
  <si>
    <t>Poverty Rate, all families</t>
  </si>
  <si>
    <t>Poverty Gap, all families</t>
  </si>
  <si>
    <t>Poverty Rate, females headed families with children</t>
  </si>
  <si>
    <t>Poverty Rate, families headed by elderly</t>
  </si>
  <si>
    <t>Poverty Gap, families headed by elderly, %</t>
  </si>
  <si>
    <t>Poverty Gap, females headed families with children, %</t>
  </si>
  <si>
    <t>Canada</t>
  </si>
  <si>
    <t>United States</t>
  </si>
  <si>
    <t>UK</t>
  </si>
  <si>
    <t>US</t>
  </si>
  <si>
    <t>Notes: Poverty rates are the head count ratios calculated on the base of poverty line - one half of median equivalent income.</t>
  </si>
  <si>
    <t>Median equivalent income is the median of net family income after taxes adjusted by equivalence scale.</t>
  </si>
  <si>
    <t>Poverty Gap is the ratio of the gap (between poverty line and mean equivalent income of those under poverty line) to poverty line.</t>
  </si>
  <si>
    <t>Square root of family size was used as the equivalence scale. Persons with negative or zero income were excluded from</t>
  </si>
  <si>
    <t>Year</t>
  </si>
  <si>
    <t>Australia</t>
  </si>
  <si>
    <t>-</t>
  </si>
  <si>
    <t>Belgium</t>
  </si>
  <si>
    <t>Denmark</t>
  </si>
  <si>
    <t>Finland</t>
  </si>
  <si>
    <t>France</t>
  </si>
  <si>
    <t>Germany</t>
  </si>
  <si>
    <t>Italy</t>
  </si>
  <si>
    <t>Netherlands</t>
  </si>
  <si>
    <t>Norway</t>
  </si>
  <si>
    <t>Spain</t>
  </si>
  <si>
    <t>Sweden</t>
  </si>
  <si>
    <t>United Kingdom</t>
  </si>
  <si>
    <t>Canada, 1992</t>
  </si>
  <si>
    <t>Finland, 90</t>
  </si>
  <si>
    <t>France, 80</t>
  </si>
  <si>
    <t>Germany, 91</t>
  </si>
  <si>
    <t>Norway, 90</t>
  </si>
  <si>
    <t>Spain, 86</t>
  </si>
  <si>
    <t>Sweden, 90</t>
  </si>
  <si>
    <t>Elderly poverty rate (A)</t>
  </si>
  <si>
    <t>Elderly poverty gap (% of poverty line) (B)</t>
  </si>
  <si>
    <t>Poverty intensity (C=A*B)</t>
  </si>
  <si>
    <t>calculations. All families category includes one person households.</t>
  </si>
  <si>
    <t>calculations. Category of families headed by females with children includes children aged 18 and younger.</t>
  </si>
  <si>
    <t>calculations. Elderly category includes families headed by persons aged 65 and over.</t>
  </si>
  <si>
    <t>Appendix Table A11a: Alternative Employment Rate (Total Employment/Population Aged 15 and over)</t>
  </si>
  <si>
    <t>Source: Appendix Tables: A11-1, A14.</t>
  </si>
  <si>
    <t>Medical Care Expenses,% of Disposable income (A)</t>
  </si>
  <si>
    <t>Average Weighted Index of Economic Security</t>
  </si>
  <si>
    <t>Wealth Stocks 0.1</t>
  </si>
  <si>
    <t>Economic Security 0.25</t>
  </si>
  <si>
    <t>Well-being Index</t>
  </si>
  <si>
    <t>Consump- tion Flows 0.4</t>
  </si>
  <si>
    <t>Table 2: Components of Total Consumption</t>
  </si>
  <si>
    <t>Sources: Adjuasted Personal Consump-tion per capita - Table 1; Adjuasted Personal Consumption - National Accounts, Main Aggregates, Volume 1.</t>
  </si>
  <si>
    <t>Population  - OECD Health Data 98 CDROM, "A Comparative Analysis of 29 Countries"</t>
  </si>
  <si>
    <t>Consump- tion Flows 0.4 (A)</t>
  </si>
  <si>
    <t>Appendix Table A25 continued</t>
  </si>
  <si>
    <t>Wealth Stocks 0.1 (B)</t>
  </si>
  <si>
    <t>Economic Security 0.25 (D)</t>
  </si>
  <si>
    <t>Assets</t>
  </si>
  <si>
    <t>Liabilities</t>
  </si>
  <si>
    <t>Net Position</t>
  </si>
  <si>
    <t>% 45-64 of pop 15+</t>
  </si>
  <si>
    <t>Average Family Size, Persons (B)</t>
  </si>
  <si>
    <t xml:space="preserve">Note:Data for Germany refer to Germany after unification. Official data for Germany after unification are available only from 1991 onwards. In order to calculate the various zones totals, the OECD secretariat has estimated data for the whole of Germany back to 1970 by linking in 1991 the data for Germany to historical data for West Germany according to SNA 1993 published in July 2002 by the Statistisches Bundesamt. </t>
  </si>
  <si>
    <t>Appendix Table A2: Private Final Consumption Expenditures, 2000 US$ (millions)</t>
  </si>
  <si>
    <t xml:space="preserve">Source: National Accounts, Main Aggregates, Volume 1.  2003 edition for 1970-2000. Data for the 1960 1969 period are based on data from previous editions, </t>
  </si>
  <si>
    <t>Source: OECD Health Data 2005.</t>
  </si>
  <si>
    <t xml:space="preserve"> Value before1985 in italics are interpolations based on a linear growth path between the closest years for which data are available.  </t>
  </si>
  <si>
    <t>Total Consump-tion Flows per capita (G) = (A*C + D + E)*(F)</t>
  </si>
  <si>
    <t>Italy*</t>
  </si>
  <si>
    <t>Norway*</t>
  </si>
  <si>
    <t>Data converted from current into constatnt NCU with Gross domestic product price deflator, 1990=100</t>
  </si>
  <si>
    <t>Women &amp; Children at Risk of Widowhood as % of total Pop</t>
  </si>
  <si>
    <t>45-64 Pop as % of Total Pop</t>
  </si>
  <si>
    <t xml:space="preserve"> % of Pop offected of risk for health</t>
  </si>
  <si>
    <t>WAP as % of total Pop</t>
  </si>
  <si>
    <t>Total %</t>
  </si>
  <si>
    <t>Normalized Weight for  Index 1 Unemployment</t>
  </si>
  <si>
    <t>Normalized Weight for  Index 2 Health</t>
  </si>
  <si>
    <t>Normalized Weight for Index 3 Women</t>
  </si>
  <si>
    <t>Normalized Weight for Index 4 Old Age</t>
  </si>
  <si>
    <t>Sources: Share of women and children at risk of  widowhood - LIS database.</t>
  </si>
  <si>
    <t>A</t>
  </si>
  <si>
    <t>C</t>
  </si>
  <si>
    <t>E</t>
  </si>
  <si>
    <t>G</t>
  </si>
  <si>
    <t>B=A/I</t>
  </si>
  <si>
    <t>D=C/I</t>
  </si>
  <si>
    <t>F=E/I</t>
  </si>
  <si>
    <t>H=G/I</t>
  </si>
  <si>
    <t>I=a+c+e+g</t>
  </si>
  <si>
    <t>share in the world GDP, %</t>
  </si>
  <si>
    <t>share of World CO2 emiss. social cost (mil. of 1990$)</t>
  </si>
  <si>
    <t>CO2 Emission (millions of metric tones)</t>
  </si>
  <si>
    <t>Data expressed in PPP$ current prices (Finland, Germany) converted into NCU with PPP domestic product exchange rate (NCU per $, PPP)</t>
  </si>
  <si>
    <t>Divorce rate (% of legally married couples) (C)</t>
  </si>
  <si>
    <t>Table 11: Levels of Economic Well-Being in OECD Countries</t>
  </si>
  <si>
    <t xml:space="preserve">Sources: Total Net Stock of Fixed Capital - Appendix Table A6.  Stock of Total Business Enterprise Expenditures on R&amp;D - Appendix Table A8.  Net International investment position - Appendix Table A9.  </t>
  </si>
  <si>
    <t>Source: Table 101</t>
  </si>
  <si>
    <t>Note: WAP - population aged 15-64.</t>
  </si>
  <si>
    <t>Total Consumption Flows per Capita (A)+(B)+(C)</t>
  </si>
  <si>
    <t>Index of Total Consump-tion 1980=1.00</t>
  </si>
  <si>
    <t>Sources: Tables 101,102, OECD Health Data 98 CDROM, "A Comparative Analysis of 29 Countries".</t>
  </si>
  <si>
    <t>Average hours worked per person aged 15-64 = Average hours worked per employed person *</t>
  </si>
  <si>
    <t xml:space="preserve">Average hours worked per person aged 15-64 adjusted for unemployment = Average hours worked per </t>
  </si>
  <si>
    <t>Appendix Table A26: Selected Countries Natural Capital Estimates, US$ per capita, 1994</t>
  </si>
  <si>
    <t>Source: Expanding the Measure of Wealth, Indicators of Environmentally Sustainable Development, the World Bank, 1997.</t>
  </si>
  <si>
    <t>employed person * (Employment / WAP) + (Average Annual Hours of Unemployment for Person Aged 16-64)</t>
  </si>
  <si>
    <t>risk of single parent poverty</t>
  </si>
  <si>
    <t>Source: Table 101, OECD Health Data 98 CDROM, "A Comparative Analysis of 29 Countries".</t>
  </si>
  <si>
    <t>Table 101: Average Annual Number of Hours Worked per Employed Person</t>
  </si>
  <si>
    <t xml:space="preserve">Imputed Value of Leisure Adjusted for Unemployment per Person Aged 15-64 = Average After Tax </t>
  </si>
  <si>
    <t xml:space="preserve">Note:  Imputed Value of Leisure Adjusted for Unemployment per Capita = ( Imputed Value of Leisure Adjusted </t>
  </si>
  <si>
    <t>for Unemployment per Person Aged 15-64) * (WAP / Total POP)</t>
  </si>
  <si>
    <t>Table 102: Employment over Working Age Population Ratio, %</t>
  </si>
  <si>
    <t>Table 103: Average Annual Number of Hours of Unemployment per Person Aged 15-64.</t>
  </si>
  <si>
    <t>Table 104-A: Annual Average Number of Hours Worked per Person Aged 15-64 (WAP)</t>
  </si>
  <si>
    <t>Table 104-B: Annual Average Number of Hours Worked per Person Aged 15-64 (WAP) Adjusted for Unemployment.</t>
  </si>
  <si>
    <t>Table 105: General Government Current Receipts, as a Percentage of Nominal GDP.</t>
  </si>
  <si>
    <t xml:space="preserve">Note: Average Compensation = (Total Annual Average Compensation per Employee / Total Annual </t>
  </si>
  <si>
    <t>Average Hours Worked per Employed Person)</t>
  </si>
  <si>
    <t>Table 106: Average Compensation per Employed Person per Hour, 1990 constant NCU</t>
  </si>
  <si>
    <t>Table 107: Average After Tax Compensation per Employed Person per Hour, 1990 constant NCU</t>
  </si>
  <si>
    <t>* ( 1 - Tax Share as % of GDP)</t>
  </si>
  <si>
    <t>Note: Average after tax compensation = (Average Compensation per Employed Person per Hour) *</t>
  </si>
  <si>
    <t>Source: Table 104-B, OECD Health Data 98 CDROM, "A Comparative Analysis of 29 Countries".</t>
  </si>
  <si>
    <t>Table 109-A: Imputed Value of Leisure per Person Aged 15-64, 1990 constant NCU.</t>
  </si>
  <si>
    <t>Sources: Tables 107, 108-B.</t>
  </si>
  <si>
    <t>Table 110:  WAP over Total Population Ratio, %</t>
  </si>
  <si>
    <t>Consumption Flows</t>
  </si>
  <si>
    <t>Wealth Stocks</t>
  </si>
  <si>
    <t>n/a</t>
  </si>
  <si>
    <t>absolute change in scaled value</t>
  </si>
  <si>
    <t>rank of absolute change in scaled value</t>
  </si>
  <si>
    <t>rank of 1999 value as fraction of 1980 value</t>
  </si>
  <si>
    <t>Overall Index of Economic Well-Being</t>
  </si>
  <si>
    <t>Equality Measures</t>
  </si>
  <si>
    <t xml:space="preserve">Economic Security </t>
  </si>
  <si>
    <t xml:space="preserve">R-squred between two ranks: </t>
  </si>
  <si>
    <t>percent change from 1999 to 1980</t>
  </si>
  <si>
    <t>Explanation of R-squared values</t>
  </si>
  <si>
    <t>number of times ranking differ</t>
  </si>
  <si>
    <t>number differing by 2</t>
  </si>
  <si>
    <t>number differing by 3</t>
  </si>
  <si>
    <t>sum of absolute differences</t>
  </si>
  <si>
    <t>R-squared value</t>
  </si>
  <si>
    <t>Economic Security</t>
  </si>
  <si>
    <t>Overall Index of Well-Being</t>
  </si>
  <si>
    <t>number differing by 1</t>
  </si>
  <si>
    <t>Table 111-A:  Imputed Value of Leisure per Capita, 1990 constant NCU.</t>
  </si>
  <si>
    <t>Sources: Tables 109-B, 110.</t>
  </si>
  <si>
    <t>Table 108-B: Average Annual Number of Hours of Leisure Relative to the US 1980 benchmark, per Person Aged 15-64,</t>
  </si>
  <si>
    <t>Table 112-B Leisure Adjusted Final Consumption.</t>
  </si>
  <si>
    <t>Table 112-A Leisure Adjusted Final Consumption.</t>
  </si>
  <si>
    <t>Note: Values in italics are linear interpolations, or are based on the average growth rates of the five previous or following years.</t>
  </si>
  <si>
    <t>Source: OECD Health Data 2002 CDROM.</t>
  </si>
  <si>
    <t>Note: Value in italic are linear extrapolations based on average annual growth rates of the previous five years.</t>
  </si>
  <si>
    <t>Source: OECD Health Data 2005 for 1970-2003 (The start year for Austrlia is 1960,Denmark 1967 and Netherlands 1974), linked OECD Health Data previous edition for other years.</t>
  </si>
  <si>
    <t xml:space="preserve">Note: data for Germany before 1991 is linked with data for West Germany. Data in italics are interpolations or are based </t>
  </si>
  <si>
    <t>West Germany</t>
  </si>
  <si>
    <t>Data for primary and lower secondary education for 1960-1991 period were calculated as a residual: (100% - shares for upper secondary education, and tertiary education).</t>
  </si>
  <si>
    <t>Czech Republic</t>
  </si>
  <si>
    <t>Hungary</t>
  </si>
  <si>
    <t xml:space="preserve">Iceland*         </t>
  </si>
  <si>
    <t>Source: Appendix Tables A1 and A17.</t>
  </si>
  <si>
    <t>Appendix Table A17: Population aged 15-64, thousands of persons</t>
  </si>
  <si>
    <t>INDEX SCALE: HI</t>
  </si>
  <si>
    <t>LO</t>
  </si>
  <si>
    <t>Difference</t>
  </si>
  <si>
    <t>10% of Difference</t>
  </si>
  <si>
    <t>For scaling:</t>
  </si>
  <si>
    <t>Max</t>
  </si>
  <si>
    <t>Min</t>
  </si>
  <si>
    <t>Poverty intenstiy HI</t>
  </si>
  <si>
    <t>Lo</t>
  </si>
  <si>
    <t>10% of difference</t>
  </si>
  <si>
    <t>Gini Coeff HI</t>
  </si>
  <si>
    <t>Scaled Poverty Intensity        D'</t>
  </si>
  <si>
    <t>Scaled Gini Coeff. (income after tax)          A'</t>
  </si>
  <si>
    <t>ILLNESS HI</t>
  </si>
  <si>
    <t>Scaled security from risk by illness</t>
  </si>
  <si>
    <t>Single parent poverty risk HI</t>
  </si>
  <si>
    <t>scaled Security from single parent poverty</t>
  </si>
  <si>
    <t>Source: OECD Health Data 2006 for 1970-2004 (The start year for Austrlia is 1960,Denmark 1967 and Netherlands 1974), linked OECD Health Data previous edition for other years.</t>
  </si>
  <si>
    <t>Emission CO2 Cost, mill. of 1990$ ($85 per metric ton)</t>
  </si>
  <si>
    <t>Appendix Table A11: Employment Rate (Total Employment Aged 15-64/Population Aged 15-64)</t>
  </si>
  <si>
    <t>Appendix Table A5-102: Unemployment for 15-64 years old (thousands)</t>
  </si>
  <si>
    <t>Appendix Table A11-1: Total Employment for 15-64 years old, thousands of persons</t>
  </si>
  <si>
    <t>Source: Appendix Table A6-1, converted using the 2000 GDP PPP exchange rates in Appendix Table A19.</t>
  </si>
  <si>
    <t>scale max</t>
  </si>
  <si>
    <t>scale min</t>
  </si>
  <si>
    <t>Scaled Security from the risk of elderly poverty</t>
  </si>
  <si>
    <t>Scaled security from Unemploy-ment</t>
  </si>
  <si>
    <t>Scaled security from illness</t>
  </si>
  <si>
    <t xml:space="preserve">Scaled security from single Parent Poverty </t>
  </si>
  <si>
    <t>Scaled security from  Old Age Poverty</t>
  </si>
  <si>
    <t>Weighted scaled security from Unemploy-ment</t>
  </si>
  <si>
    <t>Weighted Scaled security from illness</t>
  </si>
  <si>
    <t xml:space="preserve">Weighted Scaled security from single Parent Poverty </t>
  </si>
  <si>
    <t>Weighted Scaled security from  Old Age Poverty</t>
  </si>
  <si>
    <t>Scaled Overall equality  E= D' * 0.75 + A' * 0.25</t>
  </si>
  <si>
    <t>Appendix Table A16: Population aged 65 and over, thousands of persons</t>
  </si>
  <si>
    <t>Appendix Table A15a: Population aged 25-64, thousands of persons</t>
  </si>
  <si>
    <t>Appendix Table A15: Population aged 45-64, thousands of persons</t>
  </si>
  <si>
    <t>Source: Education at a Glance: OECD Indicators, 2002.</t>
  </si>
  <si>
    <t>Note: The all tertiary value for the US was broken down into its sub-components in the 1998 edition (referring to 1995) but was not in the 2002 edition (referring to 1999).  University-level and non-university tertiary values for the US were calculated by multiplying the value for all tertiary by the respective proportions in all tertiary from 1995.</t>
  </si>
  <si>
    <t>Appendix Table A14: Population aged 15 and over, thousands of persons</t>
  </si>
  <si>
    <t xml:space="preserve"> </t>
  </si>
  <si>
    <t xml:space="preserve">Australia       </t>
  </si>
  <si>
    <t xml:space="preserve">Austria         </t>
  </si>
  <si>
    <t xml:space="preserve">Belgium         </t>
  </si>
  <si>
    <t xml:space="preserve">Canada          </t>
  </si>
  <si>
    <t>Note: LIS Data for France average family size in 1981 was 4.14, which was from Survey for Women and Children.</t>
  </si>
  <si>
    <t>Since it is different from the whole series, we dropped the data and used 1979-1989 trendency for this variable.</t>
  </si>
  <si>
    <t xml:space="preserve">Czech Republic  </t>
  </si>
  <si>
    <t xml:space="preserve">Denmark         </t>
  </si>
  <si>
    <t xml:space="preserve">Finland         </t>
  </si>
  <si>
    <t xml:space="preserve">France          </t>
  </si>
  <si>
    <t xml:space="preserve">Germany         </t>
  </si>
  <si>
    <t xml:space="preserve">Greece          </t>
  </si>
  <si>
    <t xml:space="preserve">Hungary         </t>
  </si>
  <si>
    <t xml:space="preserve">Iceland         </t>
  </si>
  <si>
    <t xml:space="preserve">Ireland         </t>
  </si>
  <si>
    <t xml:space="preserve">Italy           </t>
  </si>
  <si>
    <t xml:space="preserve">Japan           </t>
  </si>
  <si>
    <t xml:space="preserve">Korea           </t>
  </si>
  <si>
    <t xml:space="preserve">Luxembourg      </t>
  </si>
  <si>
    <t xml:space="preserve">Mexico          </t>
  </si>
  <si>
    <t xml:space="preserve">Netherlands     </t>
  </si>
  <si>
    <t xml:space="preserve">New Zealand     </t>
  </si>
  <si>
    <t xml:space="preserve">Norway          </t>
  </si>
  <si>
    <t xml:space="preserve">Poland          </t>
  </si>
  <si>
    <t xml:space="preserve">Portugal        </t>
  </si>
  <si>
    <t xml:space="preserve">Spain           </t>
  </si>
  <si>
    <t xml:space="preserve">Sweden          </t>
  </si>
  <si>
    <t xml:space="preserve">Switzerland     </t>
  </si>
  <si>
    <t xml:space="preserve">Turkey          </t>
  </si>
  <si>
    <t xml:space="preserve">United Kingdom  </t>
  </si>
  <si>
    <t xml:space="preserve">United States   </t>
  </si>
  <si>
    <t/>
  </si>
  <si>
    <t>Gross domestic product - Million NCU</t>
  </si>
  <si>
    <t>Gross domestic product - /capita, NCU</t>
  </si>
  <si>
    <t>Gross public debt - Million NCU,GDP 90 prices</t>
  </si>
  <si>
    <t xml:space="preserve">United Kingdom </t>
  </si>
  <si>
    <t>Replace-ment Rate (B)</t>
  </si>
  <si>
    <t>Tot.current exp.on health - Million NCU, 1990 prices</t>
  </si>
  <si>
    <t>Unemploy-ment rate (A)</t>
  </si>
  <si>
    <t>Scaled Unemploy-ment rate (A')</t>
  </si>
  <si>
    <t>Scaled Replace-ment Rate (B')</t>
  </si>
  <si>
    <t>Scaled Unemploy-ment Protection (C=A'*0.8+B'*0.2)</t>
  </si>
  <si>
    <t>Unemployment Rate Scaling</t>
  </si>
  <si>
    <t>Hi</t>
  </si>
  <si>
    <t>with the US Gross domestic product price deflator, Appendix Table A7.</t>
  </si>
  <si>
    <t>Tot.current exp.on health - /capita, NCU 90 rel.price</t>
  </si>
  <si>
    <t>Total exp. on health - Million NCU, 1990 prices</t>
  </si>
  <si>
    <t>Total exp. on health - /capita,NCU 90 rel.prices</t>
  </si>
  <si>
    <t>Labour force - Thousands of persons</t>
  </si>
  <si>
    <t>Exp. medical consumption - Million NCU, 1990 prices</t>
  </si>
  <si>
    <t>Private final consumption - /capita,NCU 90 rel.prices</t>
  </si>
  <si>
    <t>Private final consumption - Million NCU, 1990 prices</t>
  </si>
  <si>
    <t>Unemployment - Thousands of persons</t>
  </si>
  <si>
    <t>CO2 Emission</t>
  </si>
  <si>
    <t>Appendix Table A12-1: Private Expenditure on Health  per capita,  NCU, at 2000 GDP Price Level</t>
  </si>
  <si>
    <t>Appendix Table A12: Private Expenditure on Health  per capita, 2000 US$</t>
  </si>
  <si>
    <t>Values for Germany before 1991 are based on the average annual growth rate of the following 5 years.</t>
  </si>
  <si>
    <t>Appendix Table A21: GDP Per Capita, 2000 US$</t>
  </si>
  <si>
    <t>Source: OECD Economic Outlook no. 72, December 2002, available online at SourceOECD, www.sourceoecd.org.</t>
  </si>
  <si>
    <t>Note: The series for Denmark was extended from 1987 to 1980 using growth rates from the OECD Health Data 98 CDROM.</t>
  </si>
  <si>
    <t>Max-MIN</t>
  </si>
  <si>
    <t>Log of Consump- tion Flows 0.25 (A)</t>
  </si>
  <si>
    <t>Log of Wealth Stocks 0.25 (B)</t>
  </si>
  <si>
    <t>Well-being Index based on Logs</t>
  </si>
  <si>
    <t>Values for Germany before 1991 are based on the trend from the series taken from the OECD Health data CD-ROM 2000 and 2001.</t>
  </si>
  <si>
    <t>Note: Values in italics are based on average annual growth rates of previous five years.</t>
  </si>
  <si>
    <t>Source OECD HEALTH DATA 2001</t>
  </si>
  <si>
    <t>LIST A -  Imputed Value Of Leisure (No Unemployment Adjustment)</t>
  </si>
  <si>
    <t>LIST  B -  Imputed Value Of Leisure (With Unemployment Adjustment)</t>
  </si>
  <si>
    <t>Hours of Unemployment = (Unemployment * Average Hours Worked per Employed Person) / (WAP)</t>
  </si>
  <si>
    <t>Imputed Value of Leisure per Person Aged 15-64 = Average After Tax Compensation per Employed Person *</t>
  </si>
  <si>
    <t>* Average Annual Number of Hours of Leisure Relative to the US 1980 benchmark per Person Aged 15-64</t>
  </si>
  <si>
    <t>Compensation per Employed Person * Average Annual Number of Hours of Leisure Relative to the US</t>
  </si>
  <si>
    <t>1980 benchmark Adjusted for Unemployment , per Person Aged 15-64</t>
  </si>
  <si>
    <t>Table 111-B:  Imputed Value of Leisure per Capita Adjusted for Unemployment, 1990 constant NCU.</t>
  </si>
  <si>
    <t>per Person Aged 15-64, Adjusted for Unemployment.</t>
  </si>
  <si>
    <t>Square Root of B</t>
  </si>
  <si>
    <t>Index of Equivalent Income US 1980=1.00 (C) = Squ. R. of B / Squ. R. of B in US 1980</t>
  </si>
  <si>
    <t>Life Expec-tancy US 1980=1.00 (F) = Life Expc. / Life Expc. US 1980</t>
  </si>
  <si>
    <t>HI</t>
  </si>
  <si>
    <t>DIF</t>
  </si>
  <si>
    <t>10% DIF</t>
  </si>
  <si>
    <t>MAX</t>
  </si>
  <si>
    <t>MIN</t>
  </si>
  <si>
    <t>MAX - MIN</t>
  </si>
  <si>
    <t>Log of Total Real per capita Wealth</t>
  </si>
  <si>
    <t>Column C is equal to the ratio of the square root of average family size in country x divided by the square root of average family size in the United States in 1980.</t>
  </si>
  <si>
    <t>Index of Total Consump-tion per capita Scaled (x - min) / (max - min)</t>
  </si>
  <si>
    <t>Log of Consump- tion Flows 0.4 (A)</t>
  </si>
  <si>
    <t>Log of Wealth Stocks 0.1 (B)</t>
  </si>
  <si>
    <t>Inequality Measures 0.25</t>
  </si>
  <si>
    <t xml:space="preserve">Inequality Measures 0.25 </t>
  </si>
  <si>
    <t>Table 108-A: Average Annual Number of Hours of Leisure Relative to the US 1980 benchmark, per Person Aged 15-64.</t>
  </si>
  <si>
    <t xml:space="preserve">                   Adjusted for Unemployment.</t>
  </si>
  <si>
    <t>Table 109-B: Imputed Value of Leisure per Person Aged 15-64 Adjusted for Unemployment, 1990 constant NCU.</t>
  </si>
  <si>
    <t>Adjusted Personal Consump-tion per capita, (1990ncu) (A)</t>
  </si>
  <si>
    <t>Appendix Table A26: Selected Countries Natural Capital Estimates, US$ per capita, 2000</t>
  </si>
  <si>
    <t>Belgium-Luxembourg</t>
  </si>
  <si>
    <t xml:space="preserve">Korea, Rep. of     </t>
  </si>
  <si>
    <t xml:space="preserve">Luxembourg  (see Belgium-Luxembourg)  </t>
  </si>
  <si>
    <t>Adjusted Personal Consump-tion per capita, (1992ncu) (A)</t>
  </si>
  <si>
    <t>Adjusted Personal Consump-tion per capita, (1980ncu) (A)</t>
  </si>
  <si>
    <t>Adjusted Personal Consump-tion per capita, (1991ncu) (A)</t>
  </si>
  <si>
    <t>Adjusted Personal Consump-tion per capita, (1986ncu) (A)</t>
  </si>
  <si>
    <t>Adjusted Personal Consump-tion per capita, (89-90ncu) (A)</t>
  </si>
  <si>
    <t>Gini Coefficient (A)</t>
  </si>
  <si>
    <t>Poverty Rate (B)</t>
  </si>
  <si>
    <t>Poverty gap (% of poverty line) (C)</t>
  </si>
  <si>
    <t>Poverty Intensity D=B*C</t>
  </si>
  <si>
    <t>Source: OECD Statistics, National Accounts, Main Aggregates.</t>
  </si>
  <si>
    <t>Appendix Table A8-2: Gross Expenditures on R&amp;D (GERD), NCU (millions), current prices</t>
  </si>
  <si>
    <t>Source: OECD Statistics, Labour/Labour Force Survey.</t>
  </si>
  <si>
    <t>Source: OECD Health Data 2007. Current as of February 15,2008.</t>
  </si>
  <si>
    <t>Source: OECD Statistics, Labour Force Survey and linked to Health Data 2005 for data not available.</t>
  </si>
  <si>
    <t>Source: OECD Statistics, National Accounts/Main Aggregates.</t>
  </si>
  <si>
    <t xml:space="preserve">Note: Values in italic are extrapolations, based on the average annual growth rate over the five previous years.  </t>
  </si>
  <si>
    <t>Population 15-64</t>
  </si>
  <si>
    <t>Population 65and +</t>
  </si>
  <si>
    <t>Population 45-54</t>
  </si>
  <si>
    <t>Population 55-64</t>
  </si>
  <si>
    <t>Source: "Where is the Wealth of Nations - Measuring Capital for the 21st Century", The World Bank, 2005.</t>
  </si>
  <si>
    <t>n.a.</t>
  </si>
  <si>
    <t>Source: Appendix Table A12-1 converted to 2000 US$ using the 2000 PPP exchange rates in Appendix Table A19.</t>
  </si>
  <si>
    <t>Source: Appendix Table A13-1 converted using the 2000 PPP exchange rates in Appendix Table A19.</t>
  </si>
  <si>
    <t>Source: OECD Statistics (OECD STAT online), Labour Force Survey.</t>
  </si>
  <si>
    <t>Appendix Table A20-2: Compensation of employees - Compensation per employee in current NCU</t>
  </si>
  <si>
    <t>Appendix Table A20-1: Compensation of employees - Compensation per employee, current US $ (PPP adjusted)</t>
  </si>
  <si>
    <t>Source: Appendix Table A20-1 converted using the US GDP Deflator in Appendix Table A7.</t>
  </si>
  <si>
    <t>Appendix Table A21-1: Gross domestic product per capita, current US$ (current PPP adjusted)</t>
  </si>
  <si>
    <t>Source: Appendix Table A21-1, converted using the US GDP deflators in Appendix Table A7.</t>
  </si>
  <si>
    <t xml:space="preserve">Source: OECD Statistics, National Accounts/Main Aggregates, GDP per Head. </t>
  </si>
  <si>
    <t>Pre-primary education (for children 3 years and older)</t>
  </si>
  <si>
    <t>Primary education</t>
  </si>
  <si>
    <t>Upper secondary education</t>
  </si>
  <si>
    <t>Lower secondary education</t>
  </si>
  <si>
    <t>All secondary education</t>
  </si>
  <si>
    <t>Italy**</t>
  </si>
  <si>
    <t>Note: The all tertiary value for the US was broken down into its sub-components in the 1998 edition (referring to 1995) but was not in the editions after 1998.  University-level and non-university tertiary values for the US were calculated by multiplying the value for all tertiary by the respective proportions in all tertiary from 1995.</t>
  </si>
  <si>
    <t>Source: OECD statistics (OECD Stat online), Labour Statistics.</t>
  </si>
  <si>
    <t>Appendix Table A20-1: Compensation of employees - Compensation per employee, current US$</t>
  </si>
  <si>
    <t>Stock of Gross Expenditures on R&amp;D per capita, 2000 US$</t>
  </si>
  <si>
    <t>Source: Appendix Table A24-2 and converted to constant US $ using GDP Deflator in Appendix Table A7.</t>
  </si>
  <si>
    <t>Source: Appendix Table A24-1.</t>
  </si>
  <si>
    <t>Early childhood, primary and lower secondary education, millions</t>
  </si>
  <si>
    <t>Upper secondary education, millions</t>
  </si>
  <si>
    <t>Non-university tertiary education, millions</t>
  </si>
  <si>
    <t>University-level education, millions</t>
  </si>
  <si>
    <t>Early childhood, primary and lower secondary education -accumulated</t>
  </si>
  <si>
    <t>Upper secondary education-accumulated</t>
  </si>
  <si>
    <t>Non-university tertiary education-accumulated</t>
  </si>
  <si>
    <t>University-level education-accumulated</t>
  </si>
  <si>
    <t>Table 3: Index of Economic Equality</t>
  </si>
  <si>
    <t>Table 4: Risk imposed by unemployment</t>
  </si>
  <si>
    <t>Table 7: Risk imposed by Poverty in Old Age</t>
  </si>
  <si>
    <t>Table 8: Index of Economic Security</t>
  </si>
  <si>
    <t>Table 8a: Weights used for Economic Security Index</t>
  </si>
  <si>
    <t>Table 9: Overall Economic Well being Index (Equal Subcomponents Weighting)</t>
  </si>
  <si>
    <t>Table 10: Overall Economic Well being Index (Original Subcomponents Weighting)</t>
  </si>
  <si>
    <t>Table 1: Components of Total Consumption, 2000 US $</t>
  </si>
  <si>
    <t>Table 1: Components of Total Consumption, 2000 US $, cont'd</t>
  </si>
  <si>
    <t>Table 2:  Stocks of Wealth, 2000 US$</t>
  </si>
  <si>
    <t>Table 2:  Stocks of Wealth, 2000 US$, cont.'d</t>
  </si>
  <si>
    <t>Table 3: Index of Economic Equality, cont'd</t>
  </si>
  <si>
    <t>Table 4: Risk imposed by unemployment, cont'd</t>
  </si>
  <si>
    <t>Table 5: Risk imposed by Illness  -- Private Medical Care Expenses as a % of Disposable Income</t>
  </si>
  <si>
    <t>Table 5: Risk imposed by Illness  -- Private Medical Care Expenses as a % of Disposable Income, cont'd</t>
  </si>
  <si>
    <t>Table 6: Security from Single Parent Poverty</t>
  </si>
  <si>
    <t>Table 6: Security from Single Parent Poverty, cont'd</t>
  </si>
  <si>
    <t>Table 7: Risk imposed by Poverty in Old Age, cont'd</t>
  </si>
  <si>
    <t>Table 8: Index of Economic Security, cont'd</t>
  </si>
  <si>
    <t>Table 8a: Weights used for Economic Security Index, cont'd</t>
  </si>
  <si>
    <t>Table 9: Overall Economic Well being Index (Equal Subcomponents Weighting), cont'd</t>
  </si>
  <si>
    <t>Table 10: Overall Economic Well being Index (Original Subcomponents Weighting), cont'd</t>
  </si>
  <si>
    <t>Source: Tables 1, 2,3,8.</t>
  </si>
  <si>
    <t>Note:  Imputed Value of Changes in Leisure per Capita = (Imputed Value of Changes in Leisure per Person Aged 15-64) *(WAP / Total POP)</t>
  </si>
  <si>
    <t xml:space="preserve">Source: Appendix Table A13-2 divided by total population in Appendix Table A1. </t>
  </si>
  <si>
    <t>Note: Average after tax compensation = (Average Compensation per Employed Person per Hour) *( 1 - Tax Share as % of GDP)</t>
  </si>
  <si>
    <t xml:space="preserve">Values in italics are extrapolations based on the average annual growth rate of the previous or following five years (available data points).  </t>
  </si>
  <si>
    <t xml:space="preserve">The OECD summary measure is defined as the average of the gross unemployment benefit replacement rates for two earnings levels, three family situations and three durations of unemployment. </t>
  </si>
  <si>
    <t>Source: OECD, Tax-Benefit Models.</t>
  </si>
  <si>
    <t xml:space="preserve">For further details, see OECD (1994), The OECD Jobs Study (chapter 8) and Martin J. (1996), “Measures of Replacement Rates for the Purpose of International Comparisons: A Note”, OECD Economic Studies, No. 26. </t>
  </si>
  <si>
    <t>Canada*, **</t>
  </si>
  <si>
    <t>Canada*,**</t>
  </si>
  <si>
    <t>Note: Values after 2005 in italics are extrapolated based on average annual growth rate of the 5 previously available years.</t>
  </si>
  <si>
    <t xml:space="preserve">Values in italics are extrapolations based on the average annual growth rate of the previous five years (available data points).  </t>
  </si>
  <si>
    <t>Appendix Table A19-1: Purchasing Power Parity for Actual Individual Consumption, National Currency Unit per US $</t>
  </si>
  <si>
    <t>GDP PPP</t>
  </si>
  <si>
    <r>
      <t>Source:OECD Statistics, National Accounts, Main Aggregates, PPP for Actual Individual Consumption for 1970-</t>
    </r>
    <r>
      <rPr>
        <sz val="10"/>
        <rFont val="Times New Roman"/>
        <family val="1"/>
      </rPr>
      <t>2007,</t>
    </r>
    <r>
      <rPr>
        <sz val="10"/>
        <rFont val="Times New Roman"/>
        <family val="1"/>
        <charset val="204"/>
      </rPr>
      <t xml:space="preserve"> linked GDP PPP for previous years. </t>
    </r>
  </si>
  <si>
    <t>Appendix Table A19: GDP Purchasing Power Parity, US$ - NCU per US$</t>
  </si>
  <si>
    <r>
      <t>Values in italics are extrapolations based on the average annual growth rate of the previous or following five years (</t>
    </r>
    <r>
      <rPr>
        <sz val="10"/>
        <rFont val="Times New Roman"/>
        <family val="1"/>
      </rPr>
      <t>available data points</t>
    </r>
    <r>
      <rPr>
        <sz val="10"/>
        <rFont val="Times New Roman"/>
        <family val="1"/>
        <charset val="204"/>
      </rPr>
      <t xml:space="preserve">).  </t>
    </r>
  </si>
  <si>
    <t>Appendix Table A7: Gross domestic product price deflator, 2000=100, %</t>
  </si>
  <si>
    <t>Note: Data before 1970 are extrapolated base on 1970-1975 average annual growth rate. Missing data after 2006 are extrapolated using average annual growth rate of latest 5 years for which data is available.</t>
  </si>
  <si>
    <r>
      <t xml:space="preserve">Note: data for </t>
    </r>
    <r>
      <rPr>
        <sz val="10"/>
        <rFont val="Times New Roman"/>
        <family val="1"/>
      </rPr>
      <t>2003 and the following years</t>
    </r>
    <r>
      <rPr>
        <sz val="10"/>
        <rFont val="Times New Roman"/>
        <family val="1"/>
        <charset val="204"/>
      </rPr>
      <t xml:space="preserve"> are exptrapolated based on 1997-2002 growth rate.</t>
    </r>
  </si>
  <si>
    <t>OECD Economic Outlook 70.</t>
  </si>
  <si>
    <t>Source: OECD Economic Outlook NO.70 for both Gross Domestic Product (Market prices) and Current Receipts, Government for the previous years.</t>
  </si>
  <si>
    <r>
      <t xml:space="preserve">Note: </t>
    </r>
    <r>
      <rPr>
        <sz val="10"/>
        <rFont val="Times New Roman"/>
        <family val="1"/>
      </rPr>
      <t xml:space="preserve">Values in italics are assumed </t>
    </r>
    <r>
      <rPr>
        <sz val="10"/>
        <rFont val="Times New Roman"/>
        <family val="1"/>
        <charset val="204"/>
      </rPr>
      <t>equal to values from the most recent year for which data are available.</t>
    </r>
  </si>
  <si>
    <t>nominal GDP for 1989-2010, linked OECD Economic Outlook NO.70 for both Gross Domestic Product (Market prices) and Current Receipts,</t>
  </si>
  <si>
    <t>Government for the previous years.</t>
  </si>
  <si>
    <r>
      <t xml:space="preserve">on the average annual  growth rates of five following or </t>
    </r>
    <r>
      <rPr>
        <sz val="10"/>
        <rFont val="Times New Roman"/>
        <family val="1"/>
      </rPr>
      <t>preceding</t>
    </r>
    <r>
      <rPr>
        <sz val="10"/>
        <rFont val="Times New Roman"/>
        <family val="1"/>
        <charset val="204"/>
      </rPr>
      <t xml:space="preserve"> years</t>
    </r>
    <r>
      <rPr>
        <sz val="10"/>
        <rFont val="Times New Roman"/>
        <family val="1"/>
      </rPr>
      <t xml:space="preserve"> for which data are available.</t>
    </r>
  </si>
  <si>
    <r>
      <t>Source: OECD Statistics, National Accounts, Main Aggregates,GDP/Final consumption of general government for 1970-</t>
    </r>
    <r>
      <rPr>
        <sz val="10"/>
        <rFont val="Times New Roman"/>
        <family val="1"/>
      </rPr>
      <t>2007.</t>
    </r>
    <r>
      <rPr>
        <sz val="10"/>
        <rFont val="Times New Roman"/>
        <family val="1"/>
        <charset val="204"/>
      </rPr>
      <t xml:space="preserve"> Data for the 1960 1969 period are based on data from previous editions, and were expressed</t>
    </r>
  </si>
  <si>
    <t>* Norway reclassified its educational attainment categories in 2006 to better meet the international standards. The data is extended backwards using growth rates of previously available data.</t>
  </si>
  <si>
    <t>Norway Backcasting</t>
  </si>
  <si>
    <t>Average annual rate of change (%):</t>
  </si>
  <si>
    <t>Total point change:</t>
  </si>
  <si>
    <r>
      <t xml:space="preserve"> in various base periods.  Theses series were linked to the 1970-2006 series. </t>
    </r>
    <r>
      <rPr>
        <sz val="10"/>
        <rFont val="Times New Roman"/>
        <family val="1"/>
      </rPr>
      <t>Missing data for 2009 are extrapolated using the average annual growth of the 5 previous years.</t>
    </r>
  </si>
  <si>
    <t>Unemployments (000's)</t>
  </si>
  <si>
    <t>Pre-2003 data have been revised. 2008 - 2009 Values are assumed to equal 2007 value.</t>
  </si>
  <si>
    <t>Source: Education at a Glance: OECD Indicators 2009 Indicator A1, 1995-1998, 2000-2007. Appendix table A-A 15 and 15a.</t>
  </si>
  <si>
    <t>x(5)</t>
  </si>
  <si>
    <t>x(9)</t>
  </si>
  <si>
    <t>x(7)</t>
  </si>
  <si>
    <t>m</t>
  </si>
  <si>
    <t>x(4,9)</t>
  </si>
  <si>
    <t>n</t>
  </si>
  <si>
    <t>Tertiary education (including R&amp;D activities)</t>
  </si>
  <si>
    <t>All tertiary education excluding R&amp;D activities</t>
  </si>
  <si>
    <t>Post-secondary non-tertiary education</t>
  </si>
  <si>
    <t>Tertiary-type B education</t>
  </si>
  <si>
    <t>Tertiary-type A
&amp; advanced research programmes</t>
  </si>
  <si>
    <t>All tertiary education</t>
  </si>
  <si>
    <t>a</t>
  </si>
  <si>
    <t>x(4)</t>
  </si>
  <si>
    <r>
      <t>Source:  SourceOECD, Science and Technology Database, Main Science and Technology Indicators for 1981-</t>
    </r>
    <r>
      <rPr>
        <sz val="10"/>
        <rFont val="Times New Roman"/>
        <family val="1"/>
      </rPr>
      <t>2009.</t>
    </r>
    <r>
      <rPr>
        <sz val="10"/>
        <rFont val="Times New Roman"/>
        <family val="1"/>
        <charset val="204"/>
      </rPr>
      <t xml:space="preserve"> </t>
    </r>
  </si>
  <si>
    <r>
      <t xml:space="preserve">Source: OECD Health Data </t>
    </r>
    <r>
      <rPr>
        <sz val="10"/>
        <rFont val="Times New Roman"/>
        <family val="1"/>
      </rPr>
      <t>2009.</t>
    </r>
    <r>
      <rPr>
        <sz val="10"/>
        <rFont val="Times New Roman"/>
        <family val="1"/>
        <charset val="204"/>
      </rPr>
      <t xml:space="preserve"> </t>
    </r>
  </si>
  <si>
    <t>Last updated: June 9, 2011.</t>
  </si>
  <si>
    <t>Note: Values after 2009 in italics are extrapolated based on the previous 5 year annual growth rate.</t>
  </si>
  <si>
    <r>
      <t xml:space="preserve">Source: OECD Statistics, National Accounts, Main Aggregates, </t>
    </r>
    <r>
      <rPr>
        <sz val="10"/>
        <rFont val="Times New Roman"/>
        <family val="1"/>
      </rPr>
      <t>June 9, 2011</t>
    </r>
    <r>
      <rPr>
        <sz val="10"/>
        <rFont val="Times New Roman"/>
        <family val="1"/>
        <charset val="204"/>
      </rPr>
      <t xml:space="preserve"> for 1970-</t>
    </r>
    <r>
      <rPr>
        <sz val="10"/>
        <rFont val="Times New Roman"/>
        <family val="1"/>
      </rPr>
      <t>2010.</t>
    </r>
    <r>
      <rPr>
        <sz val="10"/>
        <rFont val="Times New Roman"/>
        <family val="1"/>
        <charset val="204"/>
      </rPr>
      <t xml:space="preserve"> Data for the 1960 1969 period are based on data from OECD Health Data 2001 CDROM.</t>
    </r>
  </si>
  <si>
    <t>Missing data for 2010 are extrapolated using the average annual growth of the 5 previous years.</t>
  </si>
  <si>
    <r>
      <t>Source: OECD Statistics, National Accounts, Main Aggregates, GDP/Final consumption of households for 1970-</t>
    </r>
    <r>
      <rPr>
        <sz val="10"/>
        <rFont val="Times New Roman"/>
        <family val="1"/>
      </rPr>
      <t>2010,</t>
    </r>
    <r>
      <rPr>
        <sz val="10"/>
        <rFont val="Times New Roman"/>
        <family val="1"/>
        <charset val="204"/>
      </rPr>
      <t xml:space="preserve"> linked pervious edition for the 1960-1969 period.</t>
    </r>
  </si>
  <si>
    <r>
      <t xml:space="preserve">Source: OECD.Stat, Health Statistics/ Health Data </t>
    </r>
    <r>
      <rPr>
        <sz val="10"/>
        <rFont val="Times New Roman"/>
        <family val="1"/>
      </rPr>
      <t>2010.</t>
    </r>
  </si>
  <si>
    <t>Source: OECD Statistics, National Accounts/Main Aggregates. Last updated: June 10, 2011.</t>
  </si>
  <si>
    <t>Last updated: June 10, 2010.</t>
  </si>
  <si>
    <t>Last updated:  June 10, 2011.</t>
  </si>
  <si>
    <t>Last updated: June 10, 2011.</t>
  </si>
  <si>
    <r>
      <t>Source: OECD Statistics, Labour/Labour costs/Unit labour costs for 1970-</t>
    </r>
    <r>
      <rPr>
        <sz val="10"/>
        <rFont val="Times New Roman"/>
        <family val="1"/>
      </rPr>
      <t>2009.</t>
    </r>
  </si>
  <si>
    <t>Source: OECD Statistics (OECD Stat online), Labour/Labour Force Survey by Sex and Age for 1960-2009, June 2011.</t>
  </si>
  <si>
    <t>Source: OECD Statistics, Labour Force Survey. Last updated: June 10, 2011.</t>
  </si>
  <si>
    <t>Source: OECD.Stat, Labour Force Survey. (Appendix Tables A16, A17)</t>
  </si>
  <si>
    <t>Last updated: June 10, 2011. No new data since February 26, 2009.</t>
  </si>
  <si>
    <r>
      <t>Source: OECD Statistics, National Accounts Aggregate,  Real Net National Desposable Income for 1970-</t>
    </r>
    <r>
      <rPr>
        <sz val="10"/>
        <rFont val="Times New Roman"/>
        <family val="1"/>
      </rPr>
      <t>2007</t>
    </r>
    <r>
      <rPr>
        <sz val="10"/>
        <rFont val="Times New Roman"/>
        <family val="1"/>
        <charset val="204"/>
      </rPr>
      <t xml:space="preserve"> linked OECD Economic Outlook no. 72 for the previous years.</t>
    </r>
  </si>
  <si>
    <t>Last updated: June 13, 2011.</t>
  </si>
  <si>
    <t>Last updated:  June 13, 2011.</t>
  </si>
  <si>
    <t>Source: Education at a Glance: OECD Indicators, 2010 Table B1.1a.</t>
  </si>
  <si>
    <t>Appendix Table A24-2: Expenditure per student (US dollars converted using PPPs) by level of education, 2007</t>
  </si>
  <si>
    <t>B1.1 Education at a glance 2010</t>
  </si>
  <si>
    <t>Note:  * Year of reference 2006</t>
  </si>
  <si>
    <t xml:space="preserve">           ** Public institutions only (for canada, in tertiary education only, and in Italy, with the exception of tertiary education).</t>
  </si>
  <si>
    <t>Appendix Table A24-1: Expenditure per student (constant 2000 US dollars converted using PPPs) by level of education, 2007</t>
  </si>
  <si>
    <t>Appendix Table A24: Accumulated expenditure per student (constant 2000 US dollars converted using PPPs) by level of education, 2007</t>
  </si>
  <si>
    <t>Note: Shares data for upper secondary education, and tertiary education for 1960-1991 period were extrapolated back assuming constant growth rate trend for 1992-1996 period.  Figures for 1993 and 1997 are averages of the two surrounding years.  Data for 2009 are extrapolated based on 2003-2008 growth rate.</t>
  </si>
  <si>
    <t>Last update:  June 13, 2011.</t>
  </si>
  <si>
    <r>
      <t xml:space="preserve">Source: OECD Economic Outlook No </t>
    </r>
    <r>
      <rPr>
        <sz val="10"/>
        <rFont val="Times New Roman"/>
        <family val="1"/>
      </rPr>
      <t>89</t>
    </r>
    <r>
      <rPr>
        <sz val="10"/>
        <rFont val="Times New Roman"/>
        <family val="1"/>
        <charset val="204"/>
      </rPr>
      <t xml:space="preserve"> online (OECD Source) for general government total tax and non-tax receipts as a percentage of </t>
    </r>
  </si>
  <si>
    <t>Last updated: June 13,2011.</t>
  </si>
  <si>
    <t>Source: Education at a Glance: OECD Indicators 2010 Indicator A1, 1995-1998, 2000-2008. Appendix table A-A 15 and 15a.</t>
  </si>
  <si>
    <t xml:space="preserve">Note: Values in italic after 2008 are extrapolations, based on the average annual growth rate over the five most recent years with data.  </t>
  </si>
  <si>
    <t>Replacement Rates - Appendix Table A22.  Last updated: June 13, 2011.</t>
  </si>
  <si>
    <t xml:space="preserve">Divorce Rate - Demographic Yearbook 1990, 1994, 1997, 2000, 2001, 2002, 2003, 2004, 2005, 2006, 2007, and 2008, UN.  Values in italics are based on a linear growth path between years for </t>
  </si>
  <si>
    <t xml:space="preserve">Source: International Financial Statistics, IMF. Last updated: June 14, 2011. </t>
  </si>
  <si>
    <t>Data in italics after 2009 have been extrapolated using the growth rate of the previous five years.</t>
  </si>
  <si>
    <t>Last updated: June 14, 2011.</t>
  </si>
  <si>
    <t>Green-house gas Emission cost per capita - Appendix Table A10.  Human Capital - Appendix Table 25.  Total Population - Appendix Table A1. Last updated: June 14, 2011.</t>
  </si>
  <si>
    <t>Last updated: March 23,2006. This data are still latest available data as of June 14, 2011.</t>
  </si>
  <si>
    <t>Appendix Table A5-108: Average Annual Number of Hours of Changes in Leisure (Relative to the US 1980 benchmark), per Person Aged 15-64, with unemployment adjustment</t>
  </si>
  <si>
    <t>Appendix Table A13-2: Total National Net disposable income - Millions of constant 2000 NCU</t>
  </si>
  <si>
    <r>
      <t xml:space="preserve">Values in italics are extrapolations based on the average annual growth rate of the previous or following five years of </t>
    </r>
    <r>
      <rPr>
        <sz val="10"/>
        <rFont val="Times New Roman"/>
        <family val="1"/>
      </rPr>
      <t>available data points</t>
    </r>
    <r>
      <rPr>
        <sz val="10"/>
        <rFont val="Times New Roman"/>
        <family val="1"/>
        <charset val="204"/>
      </rPr>
      <t xml:space="preserve">.  </t>
    </r>
  </si>
  <si>
    <t xml:space="preserve">Last updated: 29 June 2011. No new data available from OECD Health Data 2010. </t>
  </si>
  <si>
    <t>Last updated: 29 June 2011.</t>
  </si>
  <si>
    <t>Source: Medical Care Expenses,% of Disposable income - Appendix Tables A12 and A13. Last updated: 29 June 2011.</t>
  </si>
  <si>
    <t>GDP/Capita growth</t>
  </si>
  <si>
    <t>IEWB growth</t>
  </si>
  <si>
    <t>80-09</t>
  </si>
  <si>
    <t xml:space="preserve">80-09 </t>
  </si>
  <si>
    <t>Source: LIS Database. Last updated: 7 July 2011.</t>
  </si>
  <si>
    <t>Note: Poverty Gap for the Netherlands in 1994 is interpolated due to inconsistent data.</t>
  </si>
  <si>
    <t>Source: Tables 4, 5,6,7,8a. Last updated: 7 July 2011.</t>
  </si>
  <si>
    <t>Note: Well being index=0.25*A+0.25*B+0.25*C+0.25*D. Last updated: 7 July 2011.</t>
  </si>
  <si>
    <t>Note: Well being index=0.4*A+0.1*B+0.25*C+0.25*D, Last updated: 7 July 2011.</t>
  </si>
  <si>
    <t>* Per capita income</t>
  </si>
  <si>
    <t>gen ypc = dpi/d4</t>
  </si>
  <si>
    <t>* Equivalised income</t>
  </si>
  <si>
    <t>gen ey=(dpi/(d4^0.5))</t>
  </si>
  <si>
    <t>sum dpi [w=hweight]</t>
  </si>
  <si>
    <t>sum ypc ey [w=hweight*d4]</t>
  </si>
  <si>
    <t>bysort d4: sum dpi [w=hweight] if d4&lt;=7</t>
  </si>
  <si>
    <t>bysort d4: sum ypc ey [w=hweight*d4] if d4&lt;=7</t>
  </si>
  <si>
    <t>global keepit "hweight d5 d4 d3 d27 num6574 numge75 married dpi"</t>
  </si>
  <si>
    <t>program define pov</t>
  </si>
  <si>
    <t>use $keepit using $data, clear</t>
  </si>
  <si>
    <t>drop if dpi==. | dpi==0</t>
  </si>
  <si>
    <t>_pctile ey [w=hweight*d4], p(50)</t>
  </si>
  <si>
    <t>local povline = r(r1)*.5</t>
  </si>
  <si>
    <t>gen lpwt = hweight*d4 if d27&gt;0 &amp; d3==2 &amp; married==0</t>
  </si>
  <si>
    <t>di "Results for the total population"</t>
  </si>
  <si>
    <t>poverty ey [aw=hweight*d4], line(`povline') h igr</t>
  </si>
  <si>
    <t>di "Results for the elderly"</t>
  </si>
  <si>
    <t>poverty ey [aw= hweight*(num6574+numge75)], line(`povline') h igr</t>
  </si>
  <si>
    <t>di "Results for Lone Mothers"</t>
  </si>
  <si>
    <t>poverty ey [aw=lpwt], line(`povline') h igr</t>
  </si>
  <si>
    <t>end</t>
  </si>
  <si>
    <t>global data "`file'"</t>
  </si>
  <si>
    <t>di "$data"</t>
  </si>
  <si>
    <t>pov</t>
  </si>
  <si>
    <t>}</t>
  </si>
  <si>
    <r>
      <t>use hweight d4 dpi if (!mi(dpi) &amp; !(dpi==0)) using $</t>
    </r>
    <r>
      <rPr>
        <b/>
        <sz val="10"/>
        <rFont val="Times New Roman"/>
        <family val="1"/>
      </rPr>
      <t>nl94</t>
    </r>
    <r>
      <rPr>
        <sz val="10"/>
        <rFont val="Times New Roman"/>
        <family val="1"/>
      </rPr>
      <t>h, clear</t>
    </r>
  </si>
  <si>
    <r>
      <t>foreach file in $</t>
    </r>
    <r>
      <rPr>
        <b/>
        <sz val="10"/>
        <rFont val="Times New Roman"/>
        <family val="1"/>
      </rPr>
      <t>nl94</t>
    </r>
    <r>
      <rPr>
        <sz val="10"/>
        <rFont val="Times New Roman"/>
        <family val="1"/>
      </rPr>
      <t>h {</t>
    </r>
  </si>
  <si>
    <t>STATA CODE FOR SINGLE PARENT/ELDERLY/OVERALL POVERTY</t>
  </si>
  <si>
    <t>gen famsize = d4 if d4~=0</t>
  </si>
  <si>
    <t>mean famsize [aw=hweight]</t>
  </si>
  <si>
    <t>Note: Average family size must be calculated in LISSY. When using the coding below, change the data specification (in bold) to the correct two-letter country abbreviation and two-digit year abbreviation for your query.</t>
  </si>
  <si>
    <t>Note: Poverty rates and gaps must be calculated in LISSY. When using the coding below, change the data specifications (in bold) to the correct two-letter country abbreviation and two-digit year abbreviation for your query.</t>
  </si>
  <si>
    <t>STATA CODE FOR AVERAGE FAMILY SIZE:</t>
  </si>
  <si>
    <t>Column F is equal to the ratio of life expectancy in country x divided by life expectancy in the United States in 1980. Last updated: 7 July 2011.</t>
  </si>
  <si>
    <t>Note: WAP - Population aged 15-64. Last updated: 7 July 2011.</t>
  </si>
  <si>
    <t>*This routine computes Mothers and Children as a percentage of the population</t>
  </si>
  <si>
    <t xml:space="preserve">drop if d4==0 </t>
  </si>
  <si>
    <t>drop if d5==3</t>
  </si>
  <si>
    <t>gen hwt = hweight*d4</t>
  </si>
  <si>
    <t>gen mother=1</t>
  </si>
  <si>
    <t>*remove if there are no children in the family</t>
  </si>
  <si>
    <t>replace mother = 0 if d27==0</t>
  </si>
  <si>
    <t>*remove if the family is male lone-parent</t>
  </si>
  <si>
    <t>replace mother = 0 if d27&gt;0 &amp; married==0 &amp; d3==1</t>
  </si>
  <si>
    <t>*add extra mother for married female same-sex family</t>
  </si>
  <si>
    <t>replace mother = 2 if d27&gt;0 &amp; d3==2 &amp; sexsp==2</t>
  </si>
  <si>
    <t>*remove if the family is male same-sex</t>
  </si>
  <si>
    <t>replace mother = 0 if d27&gt;0 &amp; d3==1 &amp; sexsp==1</t>
  </si>
  <si>
    <t>*remove non-married cohabiting couple, both partners same sex, male</t>
  </si>
  <si>
    <t>replace mother = 0 if d27&gt;0 &amp; married==5 &amp; d3==1</t>
  </si>
  <si>
    <t>*add extra mother for non-married cohabiting couple, both partners same sex, female</t>
  </si>
  <si>
    <t>replace mother = 2 if d27&gt;0 &amp; married==5 &amp; d3==2</t>
  </si>
  <si>
    <t>*Calculate total number of mothers and children in each family</t>
  </si>
  <si>
    <t>gen mothkid = d27+ mother</t>
  </si>
  <si>
    <t>*Calculate the proportion for each family</t>
  </si>
  <si>
    <t>gen proport = 100*mothkid/d4</t>
  </si>
  <si>
    <t>*We get the percentage of single mother with children</t>
  </si>
  <si>
    <t>di "Results"</t>
  </si>
  <si>
    <t>mean proport [aw=hwt]</t>
  </si>
  <si>
    <t>STATA CODE FOR MOTHERS &amp; CHILDREN</t>
  </si>
  <si>
    <r>
      <t>use hweight d4 using $</t>
    </r>
    <r>
      <rPr>
        <b/>
        <sz val="10"/>
        <rFont val="Times New Roman"/>
        <family val="1"/>
      </rPr>
      <t>ca04</t>
    </r>
    <r>
      <rPr>
        <sz val="10"/>
        <rFont val="Times New Roman"/>
        <family val="1"/>
      </rPr>
      <t>h, clear</t>
    </r>
  </si>
  <si>
    <t>Note: Women &amp; Children at risk of widowhood must be calculated in LISSY. When using the coding below, change the data specification (in bold) to the correct two-letter country abbreviation and two-digit year abbreviation for your query.</t>
  </si>
  <si>
    <r>
      <t>use hweight married d27 d4 sexsp d3 d5 using $</t>
    </r>
    <r>
      <rPr>
        <b/>
        <sz val="10"/>
        <rFont val="Times New Roman"/>
        <family val="1"/>
      </rPr>
      <t>fr05</t>
    </r>
    <r>
      <rPr>
        <sz val="10"/>
        <rFont val="Times New Roman"/>
        <family val="1"/>
        <charset val="204"/>
      </rPr>
      <t>h, clear</t>
    </r>
  </si>
  <si>
    <t xml:space="preserve">Source: 1. GDP shares are from the International Monetary Fund, World Economic Outlook Database, April 2011 version, available at: http://www.imf.org/external/pubs/ft/weo/2011/01/weodata/download.aspx. GDP shares are PPP values.  2. The emission costs were calculated based on a cost of 85US$ in 1990, were converted to 2000 US$ using the US GDP deflator in Appendix Table 7, and converted to 2000 NCUs using the 2000 GDP PPP exchange rates in Appendix Table A19.  3. Data on Greenhouse Gas emission in the World from "Global CO2 Emissions from Fossil Fuel Burning, Cement Manufacture, and Gas Flaring: 1751-2008," June 10, 2011, by Tom Boden, Gregg Marland, and Bob Andres, Carbon Dioxide Information Analysis Centre, Oak Ridge National Laboratory.  See the Intergovernmental Panel on Climate Change (IPCC) data at http://ipcc-ddc.cru.uea.ac.uk/dkrz/dkrz_index.html. </t>
  </si>
  <si>
    <t>Last updated: 7 July 2011.</t>
  </si>
  <si>
    <t>Last updated: 8 July 2011</t>
  </si>
  <si>
    <t>Equal Weighting</t>
  </si>
  <si>
    <t>Original Weighting</t>
  </si>
  <si>
    <t>Total Point Change:</t>
  </si>
  <si>
    <t>Table 11: Summary - Overall Index of Economic Well-Being</t>
  </si>
  <si>
    <t>Table 11: Summary - Overall Index of Economic Well-Being, Page 2</t>
  </si>
  <si>
    <t>Chart 3: Private Consumption Per Capita, Selected OECD Countries, 2000 US Dollars, 1980 and 2009</t>
  </si>
  <si>
    <t>Chart 6: Average Annual Hours Worked per Employed Person, Selected OECD Countries, Hours, 1980 and 2009</t>
  </si>
  <si>
    <t>Chart 9: Physical Capital Stock Per Capita, Selected OECD Countries, 2000 US Dollars, 1980 and 2009</t>
  </si>
  <si>
    <t>Chart 10: Per-capita Stock of R&amp;D, Selected OECD Countries, 2000 US Dollars, 1980 and 2009</t>
  </si>
  <si>
    <t>Chart 11: Human Capital Stock Per Capita, Selected OECD Countries, 2000 US Dollars, 1980 and 2009</t>
  </si>
  <si>
    <t>Chart 12: Net International Investment Position Per Capita, Selected OECD Countries, 2000 US Dollars, 1980 and 2009</t>
  </si>
  <si>
    <t>Chart 14: Gini Coefficient Based on Family After-tax Equivalent Income, Selected OECD Countries, 1980 and 2009</t>
  </si>
  <si>
    <t>Chart 20: Unemployment Rate, Selected OECD Countries, Per cent, 1980 and 2009</t>
  </si>
  <si>
    <t>Chart 23: Private Health Care Expenditures as a Proportion of Personal Disposable Income, Selected OECD Countries, Per Cent, 1980 and 2009</t>
  </si>
  <si>
    <t>Exhibit 5: Weighting Schemes for Sensitivity Analysis</t>
  </si>
  <si>
    <t>Weights</t>
  </si>
  <si>
    <t>Consumption</t>
  </si>
  <si>
    <t>Wealth</t>
  </si>
  <si>
    <t>Equality</t>
  </si>
  <si>
    <t>Security</t>
  </si>
  <si>
    <t>Baseline (Alternative 0)</t>
  </si>
  <si>
    <t>Alternative 1</t>
  </si>
  <si>
    <t>Alternative 2</t>
  </si>
  <si>
    <t>Alternative 3</t>
  </si>
  <si>
    <t>Baseline</t>
  </si>
  <si>
    <t>Highest well-being</t>
  </si>
  <si>
    <t>Lowest well-being</t>
  </si>
  <si>
    <t>Fastest IEWB Growth</t>
  </si>
  <si>
    <t>Slowest IEWB Growth</t>
  </si>
  <si>
    <t>Exhibit 4: Ranking by Level and Growth of Per-capita GDP and the Index of Economic Well-being, Selected OECD Countries, 1980-2007</t>
  </si>
  <si>
    <t>(points)</t>
  </si>
  <si>
    <t>(per cent per year)</t>
  </si>
  <si>
    <t>GDP Per Capita</t>
  </si>
  <si>
    <t>Index of Economic Well-being</t>
  </si>
  <si>
    <t xml:space="preserve">Absolute </t>
  </si>
  <si>
    <t xml:space="preserve">Proportional </t>
  </si>
  <si>
    <t>Appendix Table A27: Overall Economic Well being Index with Alternative Weights - Alternative 1</t>
  </si>
  <si>
    <t>Table 10A: Overall Economic Well being Index with Alternative Weights - Alternative 1, cont'd</t>
  </si>
  <si>
    <t>Appendix Table A28: Overall Economic Well being Index with Alternative Weights - Alternative 2</t>
  </si>
  <si>
    <t>Table 10B: Overall Economic Well being Index with Alternative Weights - Alternative 2, cont'd</t>
  </si>
  <si>
    <t>Appendix Table A29: Overall Economic Well being Index with Alternative Weights - Alternative 3</t>
  </si>
  <si>
    <t>Table 10C: Overall Economic Well being Index with Alternative Weights - Alternative 3, cont'd</t>
  </si>
  <si>
    <t>IEWB</t>
  </si>
  <si>
    <t>A1</t>
  </si>
  <si>
    <t>A2</t>
  </si>
  <si>
    <t>A3</t>
  </si>
  <si>
    <t>Note: Well being index=0.33*A+0.33*B+0.00*C+0.33*D. Last updated: 8 July 2011.</t>
  </si>
  <si>
    <t>Note: Well being index=0.2*A+0.1*B+0.4*C+0.3*D. Last updated: 8 July 2011.</t>
  </si>
  <si>
    <t>Note: Well being index=0.40*A+0.10*B+0.25*C+0.25*D. Last updated: 8 July 2011.</t>
  </si>
  <si>
    <t>Chart 32: Index of Economic Well-being under Alternative Weighting Schemes, Selected OECD Countries, 1980-2009</t>
  </si>
  <si>
    <t>% Change:</t>
  </si>
  <si>
    <t>Chart 18: Changes in Poverty Intensity, Selected OECD Countries, Per Cent, 1980-2009</t>
  </si>
  <si>
    <t>Chart 4: Average Family Size, Selected OECD Countries, Persons, 1980 and 2009</t>
  </si>
  <si>
    <t>Chart 5: Per-capita Government Expenditures on Current Goods and Services, Selected OECD Countries, 2000 US Dollars, 1980 and 2009</t>
  </si>
  <si>
    <t>Chart 7: Life Expectancy at Birth, Selected OECD Countries, Years, 1980 and 2009</t>
  </si>
  <si>
    <t>Chart 8: Total Adjusted Consumption Per Capita, Selected OECD Countries, 2000 US Dollars, 1980 and 2009</t>
  </si>
  <si>
    <t>Chart 13: Total Wealth Stocks Per Capita, Selected OECD Countries, 2000 US Dollars, 1980 and 2009</t>
  </si>
  <si>
    <t>Chart 15: Total Change in the Gini Coefficient, Selected OECD Countries, Per Cent, 1980-2009</t>
  </si>
  <si>
    <t>Chart 16: Poverty Rate for All Persons, Selected OECD Countries, Per Cent, 1980 and 2009</t>
  </si>
  <si>
    <t>Chart 28: Poverty Rate for Elderly Families, Selected OECD Countries, Per Cent, 1980 and 2009</t>
  </si>
  <si>
    <t>Chart 29: Poverty Gap for Elderly Families, Selected OECD Countries, Per Cent, 1980 and 2009</t>
  </si>
  <si>
    <t>Chart 30: Index of Security from Poverty in Old Age, Selected OECD Countries, 1980 and 2009</t>
  </si>
  <si>
    <t>Chart 31: Index of Economic Security, Selected OECD Countries, 1980 and 2009</t>
  </si>
  <si>
    <t>Chart 27: Index of Security from Single-parent Poverty, Selected OECD Countries, 1980 and 2009</t>
  </si>
  <si>
    <t>Chart 26: Poverty Gap for Single Women with Children Under 18, Selected OECD Countries, Per Cent, 1980 and 2009</t>
  </si>
  <si>
    <t>Chart 21: Unemployment Insurance Gross Replacement Rate, Selected OECD Countries, Per Cent, 1980 and 2009</t>
  </si>
  <si>
    <t>Chart 22: Index of Security from the Risk of Unemployment, Selected OECD Countries, 1980 and 2009</t>
  </si>
  <si>
    <t>Chart 24: Divorce Rate, Selected OECD Countries, Incidence per 1,000 Inhabitants, 1980 and 2009</t>
  </si>
  <si>
    <t>Chart 25: Poverty Rate for Single Women with Children Under 18, Selected OECD Countries, Per Cent, 1980 and 2009</t>
  </si>
  <si>
    <t>Chart 33: Index of Economic Well-being, Selected OECD Countries, 1980-2009</t>
  </si>
  <si>
    <t>Chart 34: Index of the Economic Security Domain, Selected OECD Countries, 1980-2009</t>
  </si>
  <si>
    <t>Chart 35: Index of the Consumption Domain, Selected OECD Countries, 1980-2009</t>
  </si>
  <si>
    <t>Chart 17: Poverty Gap for All Persons, Selected OECD Countries, Per Cent, 1980 and 2009</t>
  </si>
  <si>
    <t>Chart 19: Index of the Economic Equality Domain, Selected OECD Countries, 1980 and 2009</t>
  </si>
  <si>
    <t>Chart 1: Index of Economic Well-being, Selected OECD Countries, 1980 and 2009</t>
  </si>
  <si>
    <t>Chart 2: Average Annual Growth of the Overall Index of Economic Well-being and GDP per Capita, OECD, 1980-2009</t>
  </si>
  <si>
    <t>RANKS</t>
  </si>
  <si>
    <t>OVERALL INCREASE</t>
  </si>
  <si>
    <t>GDP</t>
  </si>
  <si>
    <t>POINT RANKS</t>
  </si>
  <si>
    <t>Level in 2009</t>
  </si>
  <si>
    <t>Growth Rate, 1980-2009</t>
  </si>
  <si>
    <t>Exhibit 3: Ranking of Countries by Absolute and Proportional Growth, Selected OECD Countries, 1980-2009</t>
  </si>
  <si>
    <t>IEWB LEVEL</t>
  </si>
  <si>
    <t>GDP LEVEL</t>
  </si>
  <si>
    <t>Consump- tion Flows (A)</t>
  </si>
  <si>
    <t>Log of Consump- tion Flows (A)</t>
  </si>
  <si>
    <t>Wealth Stocks (B)</t>
  </si>
  <si>
    <t>Log of Wealth Stocks (B)</t>
  </si>
  <si>
    <t>Equality Measures (C)</t>
  </si>
  <si>
    <t>Economic Security (D)</t>
  </si>
  <si>
    <t>Level, 2009</t>
  </si>
  <si>
    <t>LEVEL</t>
  </si>
  <si>
    <t>GROWTH</t>
  </si>
  <si>
    <t>Exhibit 6: Ranking of Countries According to Economic Well-being under Baseline and Alternative Weights, 2009</t>
  </si>
  <si>
    <t>CONSUMPTION</t>
  </si>
  <si>
    <t>WEALTH</t>
  </si>
  <si>
    <t>EQUALITY</t>
  </si>
  <si>
    <t>1980-90</t>
  </si>
  <si>
    <t>1990-2000</t>
  </si>
  <si>
    <t>2000-09</t>
  </si>
  <si>
    <t>Total Consumption per capita, 2000 US$</t>
  </si>
  <si>
    <t>Scaled Total Consumption per capita</t>
  </si>
  <si>
    <t>Total per capita Wealth, 2000 US$</t>
  </si>
  <si>
    <t>Scaled Total per capita Wealth</t>
  </si>
  <si>
    <t>Index of Economic Equality</t>
  </si>
  <si>
    <t>Index of Economic Security</t>
  </si>
  <si>
    <t>Overall Index of Economic Well-being</t>
  </si>
  <si>
    <t>B</t>
  </si>
  <si>
    <t>D</t>
  </si>
  <si>
    <t>F</t>
  </si>
  <si>
    <t>G = (B+D+E+F)/4</t>
  </si>
  <si>
    <t>Summary Table 1: Index of Economic Well-being and its Domains, Selected OECD Countries, 2009</t>
  </si>
  <si>
    <t>Last updated: July 12, 2011.</t>
  </si>
  <si>
    <t>RANK</t>
  </si>
  <si>
    <t>SECURITY</t>
  </si>
  <si>
    <t>USA</t>
  </si>
  <si>
    <t>CONS</t>
  </si>
  <si>
    <t>WEA</t>
  </si>
  <si>
    <t>EQU</t>
  </si>
  <si>
    <t>SEC</t>
  </si>
  <si>
    <t>WEIGHTS</t>
  </si>
  <si>
    <t>SUM (=1)</t>
  </si>
  <si>
    <t>SCORE</t>
  </si>
  <si>
    <t>BENCHMARK</t>
  </si>
  <si>
    <t>REGULAR DATA ENVELOPMENT ANALYSIS</t>
  </si>
  <si>
    <t>REL. IMPORTANCE</t>
  </si>
  <si>
    <t>CONSTRAINED DATA ENVELOPMENT ANALYSIS</t>
  </si>
  <si>
    <t>Alts</t>
  </si>
  <si>
    <t>W</t>
  </si>
  <si>
    <t>S</t>
  </si>
  <si>
    <t>*</t>
  </si>
  <si>
    <t>KAO AND HUNG - COMPROMISE SOLUTION</t>
  </si>
  <si>
    <t>DISTANCE</t>
  </si>
  <si>
    <t>Score under common weight</t>
  </si>
  <si>
    <t>CW</t>
  </si>
  <si>
    <t>SCORE UNDER AVERAGE WEIGHT</t>
  </si>
  <si>
    <t xml:space="preserve">    -------------+------------------------------------------------------------</t>
  </si>
  <si>
    <t xml:space="preserve">    --------------------------------------------------------------------------</t>
  </si>
  <si>
    <t>SUM</t>
  </si>
  <si>
    <t>Factor analysis/correlation                        Number of obs    =       14</t>
  </si>
  <si>
    <t xml:space="preserve">    Method: principal factors                      Retained factors =        2</t>
  </si>
  <si>
    <t xml:space="preserve">    Rotation: (unrotated)                          Number of params =        6</t>
  </si>
  <si>
    <t xml:space="preserve">         Factor  |   Eigenvalue   Difference        Proportion   Cumulative</t>
  </si>
  <si>
    <t xml:space="preserve">        Factor1  |      1.99137      1.07649            0.7543       0.7543</t>
  </si>
  <si>
    <t xml:space="preserve">        Factor2  |      0.91488      1.00432            0.3466       1.1009</t>
  </si>
  <si>
    <t xml:space="preserve">        Factor3  |     -0.08944      0.08744           -0.0339       1.0670</t>
  </si>
  <si>
    <t xml:space="preserve">        Factor4  |     -0.17689            .           -0.0670       1.0000</t>
  </si>
  <si>
    <t xml:space="preserve">    LR test: independent vs. saturated:  chi2(6)  =   26.49 Prob&gt;chi2 = 0.0002</t>
  </si>
  <si>
    <t>Factor loadings (pattern matrix) and unique variances</t>
  </si>
  <si>
    <t xml:space="preserve">    -------------------------------------------------</t>
  </si>
  <si>
    <t xml:space="preserve">        Variable |  Factor1   Factor2 |   Uniqueness </t>
  </si>
  <si>
    <t xml:space="preserve">    -------------+--------------------+--------------</t>
  </si>
  <si>
    <t xml:space="preserve">     consumption |  -0.7680    0.4404 |      0.2163  </t>
  </si>
  <si>
    <t xml:space="preserve">          wealth |  -0.0591    0.7816 |      0.3856  </t>
  </si>
  <si>
    <t xml:space="preserve">        equality |   0.8583    0.2813 |      0.1842  </t>
  </si>
  <si>
    <t xml:space="preserve">        security |   0.8133    0.1758 |      0.3077  </t>
  </si>
  <si>
    <t>STATA OUTPUT</t>
  </si>
  <si>
    <t>FACTOR LOADINGS</t>
  </si>
  <si>
    <t>SQUARED</t>
  </si>
  <si>
    <t>SCALED</t>
  </si>
  <si>
    <t>. rotate</t>
  </si>
  <si>
    <t xml:space="preserve">    Rotation: orthogonal varimax (Kaiser off)      Number of params =        6</t>
  </si>
  <si>
    <t xml:space="preserve">         Factor  |     Variance   Difference        Proportion   Cumulative</t>
  </si>
  <si>
    <t xml:space="preserve">        Factor1  |      1.91078      0.91531            0.7238       0.7238</t>
  </si>
  <si>
    <t xml:space="preserve">        Factor2  |      0.99546            .            0.3771       1.1009</t>
  </si>
  <si>
    <t>Rotated factor loadings (pattern matrix) and unique variances</t>
  </si>
  <si>
    <t xml:space="preserve">     consumption |  -0.6182    0.6337 |      0.2163  </t>
  </si>
  <si>
    <t xml:space="preserve">          wealth |   0.1570    0.7680 |      0.3856  </t>
  </si>
  <si>
    <t xml:space="preserve">        equality |   0.9025    0.0357 |      0.1842  </t>
  </si>
  <si>
    <t xml:space="preserve">        security |   0.8303   -0.0534 |      0.3077  </t>
  </si>
  <si>
    <t>Factor rotation matrix</t>
  </si>
  <si>
    <t xml:space="preserve">    --------------------------------</t>
  </si>
  <si>
    <t xml:space="preserve">                 | Factor1  Factor2 </t>
  </si>
  <si>
    <t xml:space="preserve">    -------------+------------------</t>
  </si>
  <si>
    <t xml:space="preserve">         Factor1 |  0.9618  -0.2736 </t>
  </si>
  <si>
    <t xml:space="preserve">         Factor2 |  0.2736   0.9618 </t>
  </si>
  <si>
    <t>WEAL</t>
  </si>
  <si>
    <t>EQUA</t>
  </si>
  <si>
    <t>SECU</t>
  </si>
  <si>
    <t>Strong Dominance</t>
  </si>
  <si>
    <t>Weak Dominance</t>
  </si>
  <si>
    <t>Equal Weights</t>
  </si>
  <si>
    <t>Australia and UK (Tied)</t>
  </si>
  <si>
    <t>Australia and UK</t>
  </si>
  <si>
    <t>(Tied)</t>
  </si>
  <si>
    <t>Belgium and France (Tied)</t>
  </si>
  <si>
    <t>Canada and Finland (Tied)</t>
  </si>
  <si>
    <t>Net Strong Dominance (With most dominated)</t>
  </si>
  <si>
    <t>Net Strong Dominance (With least dominated by)</t>
  </si>
  <si>
    <t>Net Weak Dominance (With least dominated by)</t>
  </si>
  <si>
    <t>Net Weak Dominance (With most dominated)</t>
  </si>
  <si>
    <t>First Iteration</t>
  </si>
  <si>
    <t>Least Weak Dominated</t>
  </si>
  <si>
    <t>Least Strong Dominated</t>
  </si>
  <si>
    <t>Alt. 1</t>
  </si>
  <si>
    <t>Alt. 2</t>
  </si>
  <si>
    <t>Alt. 3</t>
  </si>
  <si>
    <t>Constrained DEA</t>
  </si>
  <si>
    <t>Compromise Solution (DEA)</t>
  </si>
  <si>
    <t>Common Weights (Avg.)</t>
  </si>
  <si>
    <t>Factor Analysis</t>
  </si>
  <si>
    <t>DEA</t>
  </si>
  <si>
    <t>WEAK</t>
  </si>
  <si>
    <t>STRONG</t>
  </si>
  <si>
    <t>Australia &amp; UK (Tied)</t>
  </si>
  <si>
    <t>Aus</t>
  </si>
  <si>
    <t>Bel</t>
  </si>
  <si>
    <t>Can</t>
  </si>
  <si>
    <t>Den</t>
  </si>
  <si>
    <t>Fin</t>
  </si>
  <si>
    <t>Fra</t>
  </si>
  <si>
    <t>Ger</t>
  </si>
  <si>
    <t>Ita</t>
  </si>
  <si>
    <t>Net</t>
  </si>
  <si>
    <t>Nor</t>
  </si>
  <si>
    <t>Spa</t>
  </si>
  <si>
    <t>Swe</t>
  </si>
  <si>
    <t>TOTAL</t>
  </si>
  <si>
    <t>Second Iteration</t>
  </si>
  <si>
    <t>Sweden and Netherlands (Tied)</t>
  </si>
  <si>
    <t>Third Iteration</t>
  </si>
  <si>
    <t>Fourth Iteration</t>
  </si>
  <si>
    <t>Australia, UK, and Finland (Tied)</t>
  </si>
  <si>
    <t>Fifth Iteration</t>
  </si>
  <si>
    <t>WE HAVE REACHED EQUILIBRIUM</t>
  </si>
  <si>
    <t>VALUES</t>
  </si>
  <si>
    <t>AVG. DIST.</t>
  </si>
  <si>
    <t>ROBUSTNESS</t>
  </si>
  <si>
    <t>Alternative 3 and Common (Avg.) Weights (Tied)</t>
  </si>
  <si>
    <t>Compromise Solution</t>
  </si>
  <si>
    <t>AVERAGE</t>
  </si>
  <si>
    <t>Sixth Iteration</t>
  </si>
  <si>
    <t>EXACT</t>
  </si>
  <si>
    <t>AVG. DIST</t>
  </si>
  <si>
    <t>AVG OF BOTH</t>
  </si>
  <si>
    <t>Table 1: Overall Index of Economic Well-being, OECD, 1980-2009</t>
  </si>
  <si>
    <t>Absolute Change in Points</t>
  </si>
  <si>
    <t>Per cent Change</t>
  </si>
  <si>
    <t>Compound Annual Growth Rate</t>
  </si>
  <si>
    <t>80-90</t>
  </si>
  <si>
    <t>90-00</t>
  </si>
  <si>
    <t>00-09</t>
  </si>
  <si>
    <t>Table 2: GDP per Capita, Using PPP, OECD, 1980-2009 (2000 US dollars)</t>
  </si>
  <si>
    <t>Table 3: Scaled Index of Total Consumption Flows per Capita, OECD, 1980-2009</t>
  </si>
  <si>
    <t>Table 3a: Total Consumption Flows per Capita, OECD, 1980-2009 (2000 US dollars)</t>
  </si>
  <si>
    <t>Table 4: Scaled Index of Total Stocks of Wealth, OECD, 1980-2009</t>
  </si>
  <si>
    <t>Table 4a: Total Per-capita Stocks of Wealth, OECD, 1980-2009 (2000 US dollars)</t>
  </si>
  <si>
    <t>Table 5: Scaled Index of Equality Measures, OECD, 1980-2009</t>
  </si>
  <si>
    <t>Table 6: Scaled Index of Economic Security, OECD, 1980-2009</t>
  </si>
  <si>
    <t>Table 7: Summary of the Effects of Alternative Weighting Schemes on the Index of Economic Well-being, Selected OECD Countries, 1980-2009</t>
  </si>
  <si>
    <t>Change in Points</t>
  </si>
  <si>
    <t>Compound Annual Growth</t>
  </si>
  <si>
    <t>Baseline: 0.25 Consumption + 0.25 Wealth + 0.25 Equality + 0.25 Economic Security</t>
  </si>
  <si>
    <t>Alternative 1: 0.40 Consumption + 0.10 Wealth + 0.25 Equality + 0.25 Economic Security</t>
  </si>
  <si>
    <t>Alternative 2: 0.33 Consumption + 0.33 Wealth + 0.00 Equality + 0.33 Economic Security</t>
  </si>
  <si>
    <t>Alternative 3: 0.20 Consumption + 0.10 Wealth + 0.40 Equality + 0.30 Economic Security</t>
  </si>
  <si>
    <t>Weights:</t>
  </si>
  <si>
    <t>Source: CSLS Database for the IEWB for OECD Countries, Table 9 and Appendix Tables 27-29</t>
  </si>
  <si>
    <t>Source: CSLS Database for the IEWB for OECD Countries, Table 9</t>
  </si>
  <si>
    <t>Source: CSLS Database for the IEWB for OECD Countries, Appendix Table 21</t>
  </si>
  <si>
    <t>Source: CSLS Database for the IEWB for OECD Countries, Table 1</t>
  </si>
  <si>
    <t>Source: CSLS Database for the IEWB for OECD Countries, Table 2</t>
  </si>
  <si>
    <t>Table A1: Personal Consumption per Capita, OECD, 1980-2009 (2000 US dollars)</t>
  </si>
  <si>
    <t>Table A2: Average Family Size, OECD, 1980-2009 (persons)</t>
  </si>
  <si>
    <t>Table A3: Adjusted Relative Cost of Leisure per Capita, OECD, 1980-2009 (2000 US dollars)</t>
  </si>
  <si>
    <t>Table A3a: Average Annual Number of Hours Worked per Employed Person</t>
  </si>
  <si>
    <t>Table A4: Government Final Consumption Expenditures per Capita, 1980-2009 (2000 US dollars)</t>
  </si>
  <si>
    <t>Table A5: Life Expectancy at Birth, Total Population, OECD, 1980-2009 (years)</t>
  </si>
  <si>
    <t>Table A6: Total Net Stock of Fixed Capital per Capita, OECD, 1980-2009 (2000 US dollars)</t>
  </si>
  <si>
    <t>Table A7: Per-Capita Stock of R&amp;D, OECD, 1980-2009 (millions of 2000 US dollars)</t>
  </si>
  <si>
    <t>Table A8: Total Net International Investment Position per Capita, OECD, 1980-2009 (2000 US dollars)</t>
  </si>
  <si>
    <t>Table A9: Human Capital Stock per Capita, OECD, 1980-2009 (2000 US dollars)</t>
  </si>
  <si>
    <t>Table A10: Greenhouse Gas Emission Cost per Capita, OECD, 1980-2009 (2000 US dollars)</t>
  </si>
  <si>
    <t>Table A11: Gini Coefficient, OECD, 1980-2009</t>
  </si>
  <si>
    <t>Table A12: Poverty Rate, OECD, 1980-2009 (per cent)</t>
  </si>
  <si>
    <t>Table A13: Poverty Gap, OECD, 1980-2009 (per cent of poverty line)</t>
  </si>
  <si>
    <t>Table A14: Poverty Intensity, OECD, 1980-2009</t>
  </si>
  <si>
    <t>Table A15: Unemployment Rate (Total Unemployment/Labour Force), OECD, 1980-2009 (per cent)</t>
  </si>
  <si>
    <t>Table A16: Average Gross Replacement Rate, OECD, 1980-2009</t>
  </si>
  <si>
    <t>Table A17: Scaled Employment Protection, OECD, 1980-2009</t>
  </si>
  <si>
    <t>Table A18: Medical Care Expenses as a share of Disposable Income, OECD, 1980-2009 (per cent)</t>
  </si>
  <si>
    <t>Table A19: Scaled Security from Risk of Illness, OECD, 1980-2009</t>
  </si>
  <si>
    <t>Table A20: Divorce Rate, OECD, 1980-2009 (incidence of divorce per 1,000 inhabitants)</t>
  </si>
  <si>
    <t>Table A21: Poverty Rate for Single Women with Children Under 18, OECD, 1980-2009 (per cent)</t>
  </si>
  <si>
    <t>Table A22: Poverty Gap for Single Women with Children under 18, OECD, 1980-2009 (per cent)</t>
  </si>
  <si>
    <t>Table A23: Scaled Security from Single Parent Poverty, OECD, 1980-2009</t>
  </si>
  <si>
    <t>Table A24: Elderly Poverty Rate, OECD, 1980-2009 (per cent)</t>
  </si>
  <si>
    <t>Table A25: Elderly Poverty Gap, OECD, 1980-2009 (per cent)</t>
  </si>
  <si>
    <t>Table A26: Scaled Security from the Risk of Elderly Poverty, OECD, 1980-2009</t>
  </si>
  <si>
    <t>Table A28: Overall Index of Economic Well-being under Alternative Weighting Schemes, OECD, 1980-2009 --- Alternative 1</t>
  </si>
  <si>
    <t>Table A29: Overall Index of Economic Well-being under Alternative Weighting Schemes, OECD, 1980-2009 --- Alternative 2</t>
  </si>
  <si>
    <t>Table A30: Overall Index of Economic Well-being under Alternative Weighting Schemes, OECD, 1980-2009 --- Alternative 3</t>
  </si>
  <si>
    <t>Table A27: Population Patterns Used to Calculate the Weights for the Index of Security, OECD, 1980-2009</t>
  </si>
  <si>
    <t>Note: to get the total percentage, add 100 to the sum of the three percentages shown in order to include the risk imposed by illness.</t>
  </si>
  <si>
    <t>Source: CSLS OECD Database, Table 8a</t>
  </si>
  <si>
    <t>Table A27 Continued, Page 2</t>
  </si>
  <si>
    <t>Table A27 Continued, Page 3</t>
  </si>
  <si>
    <t>Table A27 Continued, Page 4</t>
  </si>
  <si>
    <t>Source: CSLS Database for the IEWB for OECD Countries, Appendix Table 5</t>
  </si>
  <si>
    <t>Source: CSLS Database for the IEWB for OECD Countries, Appendix Table 5-101</t>
  </si>
  <si>
    <t>Source: CSLS Database for the IEWB for OECD Countries, Appendix Table 3</t>
  </si>
  <si>
    <t>Source: CSLS Database for the IEWB for OECD Countries, Appendix Table 8</t>
  </si>
  <si>
    <t>Source: CSLS Database for the IEWB for OECD Countries, Appendix Table 25</t>
  </si>
  <si>
    <t>Source: CSLS Database for the IEWB for OECD Countries, Table 3</t>
  </si>
  <si>
    <t>Source: CSLS Database for the IEWB for OECD Countries, Appendix Table 11b</t>
  </si>
  <si>
    <t>Source: CSLS Database for the IEWB for OECD Countries, Appendix Table 22</t>
  </si>
  <si>
    <t>Source: CSLS Database for the IEWB for OECD Countries, Table 4</t>
  </si>
  <si>
    <t>Source: CSLS Database for the IEWB for OECD Countries, Table 5</t>
  </si>
  <si>
    <t>Source: CSLS Database for the IEWB for OECD Countries, Table 6</t>
  </si>
  <si>
    <t>Source: CSLS Database for the IEWB for OECD Countries, Table 7</t>
  </si>
  <si>
    <t>Source: CSLS Database for the IEWB for OECD Countries, Appendix Table 27</t>
  </si>
  <si>
    <t>Source: CSLS Database for the IEWB for OECD Countries, Appendix Table 28</t>
  </si>
  <si>
    <t>Source: CSLS Database for the IEWB for OECD Countries, Appendix Table 29</t>
  </si>
  <si>
    <t>List of Appendix Tables</t>
  </si>
</sst>
</file>

<file path=xl/styles.xml><?xml version="1.0" encoding="utf-8"?>
<styleSheet xmlns="http://schemas.openxmlformats.org/spreadsheetml/2006/main">
  <numFmts count="19">
    <numFmt numFmtId="164" formatCode="_-* #,##0.00_-;\-* #,##0.00_-;_-* &quot;-&quot;??_-;_-@_-"/>
    <numFmt numFmtId="165" formatCode="0.0"/>
    <numFmt numFmtId="166" formatCode="0.0000"/>
    <numFmt numFmtId="167" formatCode="0.000"/>
    <numFmt numFmtId="168" formatCode="_-* #,##0.0_-;\-* #,##0.0_-;_-* &quot;-&quot;??_-;_-@_-"/>
    <numFmt numFmtId="169" formatCode="_-* #,##0_-;\-* #,##0_-;_-* &quot;-&quot;??_-;_-@_-"/>
    <numFmt numFmtId="170" formatCode="_-* #,##0.000_-;\-* #,##0.000_-;_-* &quot;-&quot;??_-;_-@_-"/>
    <numFmt numFmtId="171" formatCode="_-* #,##0.0000_-;\-* #,##0.0000_-;_-* &quot;-&quot;??_-;_-@_-"/>
    <numFmt numFmtId="172" formatCode="_-* #,##0.00000_-;\-* #,##0.00000_-;_-* &quot;-&quot;??_-;_-@_-"/>
    <numFmt numFmtId="173" formatCode="#,##0.0"/>
    <numFmt numFmtId="174" formatCode="#,##0.000"/>
    <numFmt numFmtId="175" formatCode="0.00_);[Red]\(0.00\)"/>
    <numFmt numFmtId="176" formatCode="0.00000"/>
    <numFmt numFmtId="177" formatCode="#,##0_ ;\-#,##0\ "/>
    <numFmt numFmtId="178" formatCode="0.0_);[Red]\(0.0\)"/>
    <numFmt numFmtId="179" formatCode="#,##0.0_ ;\-#,##0.0\ "/>
    <numFmt numFmtId="180" formatCode="0.0000000"/>
    <numFmt numFmtId="181" formatCode="#0.0"/>
    <numFmt numFmtId="182" formatCode="#,##0.000000"/>
  </numFmts>
  <fonts count="56">
    <font>
      <sz val="10"/>
      <name val="Arial"/>
      <family val="2"/>
      <charset val="204"/>
    </font>
    <font>
      <sz val="11"/>
      <color theme="1"/>
      <name val="Calibri"/>
      <family val="2"/>
      <scheme val="minor"/>
    </font>
    <font>
      <sz val="10"/>
      <name val="Arial"/>
      <family val="2"/>
      <charset val="204"/>
    </font>
    <font>
      <sz val="10"/>
      <name val="Times New Roman"/>
      <family val="1"/>
      <charset val="204"/>
    </font>
    <font>
      <b/>
      <sz val="12"/>
      <name val="Times New Roman"/>
      <family val="1"/>
      <charset val="204"/>
    </font>
    <font>
      <sz val="8"/>
      <name val="Times New Roman"/>
      <family val="1"/>
      <charset val="204"/>
    </font>
    <font>
      <b/>
      <sz val="10"/>
      <name val="Times New Roman"/>
      <family val="1"/>
      <charset val="204"/>
    </font>
    <font>
      <sz val="10"/>
      <color indexed="10"/>
      <name val="Times New Roman"/>
      <family val="1"/>
      <charset val="204"/>
    </font>
    <font>
      <i/>
      <sz val="10"/>
      <name val="Times New Roman"/>
      <family val="1"/>
      <charset val="204"/>
    </font>
    <font>
      <sz val="10"/>
      <name val="Arial"/>
      <family val="2"/>
    </font>
    <font>
      <sz val="12"/>
      <name val="Times New Roman"/>
      <family val="1"/>
      <charset val="204"/>
    </font>
    <font>
      <sz val="10"/>
      <color indexed="8"/>
      <name val="Times New Roman"/>
      <family val="1"/>
      <charset val="204"/>
    </font>
    <font>
      <sz val="10"/>
      <name val="Times New Roman"/>
      <family val="1"/>
    </font>
    <font>
      <sz val="12"/>
      <name val="Times New Roman"/>
      <family val="1"/>
    </font>
    <font>
      <b/>
      <sz val="10"/>
      <name val="Times New Roman"/>
      <family val="1"/>
    </font>
    <font>
      <sz val="10"/>
      <name val="Times New Roman"/>
      <family val="1"/>
    </font>
    <font>
      <sz val="10"/>
      <name val="Courier"/>
      <family val="3"/>
    </font>
    <font>
      <i/>
      <sz val="10"/>
      <name val="Times New Roman"/>
      <family val="1"/>
    </font>
    <font>
      <sz val="10"/>
      <color indexed="8"/>
      <name val="Times New Roman"/>
      <family val="1"/>
    </font>
    <font>
      <sz val="12"/>
      <name val="Arial"/>
      <family val="2"/>
      <charset val="204"/>
    </font>
    <font>
      <b/>
      <u/>
      <sz val="12"/>
      <name val="Arial"/>
      <family val="2"/>
    </font>
    <font>
      <sz val="12"/>
      <name val="Arial"/>
      <family val="2"/>
    </font>
    <font>
      <b/>
      <sz val="12"/>
      <name val="Times New Roman"/>
      <family val="1"/>
    </font>
    <font>
      <sz val="8"/>
      <name val="Times New Roman"/>
      <family val="1"/>
    </font>
    <font>
      <sz val="11"/>
      <name val="Times New Roman"/>
      <family val="1"/>
    </font>
    <font>
      <sz val="10"/>
      <name val="Arial"/>
      <family val="2"/>
    </font>
    <font>
      <sz val="8"/>
      <name val="Arial"/>
      <family val="2"/>
    </font>
    <font>
      <sz val="10"/>
      <name val="Cambria"/>
      <family val="1"/>
    </font>
    <font>
      <i/>
      <sz val="10"/>
      <name val="Cambria"/>
      <family val="1"/>
    </font>
    <font>
      <u/>
      <sz val="10"/>
      <color theme="10"/>
      <name val="Arial"/>
      <family val="2"/>
      <charset val="204"/>
    </font>
    <font>
      <u/>
      <sz val="10"/>
      <name val="Arial"/>
      <family val="2"/>
      <charset val="204"/>
    </font>
    <font>
      <b/>
      <sz val="11"/>
      <name val="Times New Roman"/>
      <family val="1"/>
    </font>
    <font>
      <b/>
      <sz val="8"/>
      <name val="Arial"/>
      <family val="2"/>
    </font>
    <font>
      <b/>
      <sz val="10"/>
      <name val="Arial"/>
      <family val="2"/>
    </font>
    <font>
      <sz val="8"/>
      <color indexed="81"/>
      <name val="Tahoma"/>
      <family val="2"/>
    </font>
    <font>
      <sz val="10"/>
      <name val="Helv"/>
    </font>
    <font>
      <sz val="8"/>
      <color indexed="8"/>
      <name val="Arial"/>
      <family val="2"/>
    </font>
    <font>
      <b/>
      <sz val="12"/>
      <color rgb="FF4F81BD"/>
      <name val="Times New Roman"/>
      <family val="1"/>
    </font>
    <font>
      <b/>
      <sz val="11"/>
      <color rgb="FF4F81BD"/>
      <name val="Times New Roman"/>
      <family val="1"/>
    </font>
    <font>
      <sz val="11"/>
      <color rgb="FF000000"/>
      <name val="Cambria"/>
      <family val="1"/>
    </font>
    <font>
      <sz val="12"/>
      <color rgb="FF000000"/>
      <name val="Times New Roman"/>
      <family val="1"/>
    </font>
    <font>
      <sz val="11"/>
      <color rgb="FF000000"/>
      <name val="Times New Roman"/>
      <family val="1"/>
    </font>
    <font>
      <b/>
      <u/>
      <sz val="12"/>
      <name val="Times New Roman"/>
      <family val="1"/>
    </font>
    <font>
      <sz val="11"/>
      <color rgb="FF000000"/>
      <name val="Calibri"/>
      <family val="2"/>
    </font>
    <font>
      <b/>
      <sz val="11"/>
      <color rgb="FF000000"/>
      <name val="Calibri"/>
      <family val="2"/>
    </font>
    <font>
      <sz val="10"/>
      <color rgb="FF000000"/>
      <name val="Times New Roman"/>
      <family val="1"/>
    </font>
    <font>
      <b/>
      <sz val="10"/>
      <color rgb="FF000000"/>
      <name val="Times New Roman"/>
      <family val="1"/>
    </font>
    <font>
      <sz val="9"/>
      <name val="Times New Roman"/>
      <family val="1"/>
    </font>
    <font>
      <b/>
      <i/>
      <sz val="12"/>
      <name val="Times New Roman"/>
      <family val="1"/>
    </font>
    <font>
      <b/>
      <u/>
      <sz val="8"/>
      <name val="Times New Roman"/>
      <family val="1"/>
    </font>
    <font>
      <b/>
      <u/>
      <sz val="8"/>
      <name val="System"/>
      <family val="2"/>
    </font>
    <font>
      <sz val="8"/>
      <name val="System"/>
      <family val="2"/>
    </font>
    <font>
      <sz val="8"/>
      <name val="Arial"/>
      <family val="2"/>
      <charset val="204"/>
    </font>
    <font>
      <sz val="7.5"/>
      <name val="Times New Roman"/>
      <family val="1"/>
    </font>
    <font>
      <sz val="7.5"/>
      <name val="Arial"/>
      <family val="2"/>
      <charset val="204"/>
    </font>
    <font>
      <b/>
      <u/>
      <sz val="7.5"/>
      <name val="Times New Roman"/>
      <family val="1"/>
    </font>
  </fonts>
  <fills count="9">
    <fill>
      <patternFill patternType="none"/>
    </fill>
    <fill>
      <patternFill patternType="gray125"/>
    </fill>
    <fill>
      <patternFill patternType="solid">
        <fgColor indexed="22"/>
      </patternFill>
    </fill>
    <fill>
      <patternFill patternType="solid">
        <fgColor indexed="13"/>
        <bgColor indexed="64"/>
      </patternFill>
    </fill>
    <fill>
      <patternFill patternType="solid">
        <fgColor theme="0"/>
        <bgColor indexed="64"/>
      </patternFill>
    </fill>
    <fill>
      <patternFill patternType="solid">
        <fgColor rgb="FFFFFFCC"/>
        <bgColor indexed="64"/>
      </patternFill>
    </fill>
    <fill>
      <patternFill patternType="solid">
        <fgColor rgb="FFFFFFFF"/>
        <bgColor indexed="64"/>
      </patternFill>
    </fill>
    <fill>
      <patternFill patternType="solid">
        <fgColor rgb="FFD3DFEE"/>
        <bgColor indexed="64"/>
      </patternFill>
    </fill>
    <fill>
      <patternFill patternType="solid">
        <fgColor theme="1"/>
        <bgColor indexed="64"/>
      </patternFill>
    </fill>
  </fills>
  <borders count="43">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bottom/>
      <diagonal/>
    </border>
    <border>
      <left style="double">
        <color indexed="64"/>
      </left>
      <right/>
      <top/>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right style="double">
        <color indexed="64"/>
      </right>
      <top/>
      <bottom style="thin">
        <color indexed="64"/>
      </bottom>
      <diagonal/>
    </border>
    <border>
      <left/>
      <right style="double">
        <color indexed="64"/>
      </right>
      <top/>
      <bottom/>
      <diagonal/>
    </border>
    <border>
      <left style="thin">
        <color indexed="64"/>
      </left>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thick">
        <color auto="1"/>
      </right>
      <top/>
      <bottom/>
      <diagonal/>
    </border>
    <border>
      <left style="thin">
        <color rgb="FFC0C0C0"/>
      </left>
      <right style="thin">
        <color rgb="FFC0C0C0"/>
      </right>
      <top style="thin">
        <color rgb="FFC0C0C0"/>
      </top>
      <bottom style="thin">
        <color rgb="FFC0C0C0"/>
      </bottom>
      <diagonal/>
    </border>
    <border>
      <left/>
      <right/>
      <top/>
      <bottom style="thick">
        <color rgb="FF4F81BD"/>
      </bottom>
      <diagonal/>
    </border>
    <border>
      <left/>
      <right style="medium">
        <color rgb="FF4F81BD"/>
      </right>
      <top/>
      <bottom/>
      <diagonal/>
    </border>
    <border>
      <left/>
      <right/>
      <top/>
      <bottom style="medium">
        <color rgb="FF4F81BD"/>
      </bottom>
      <diagonal/>
    </border>
    <border>
      <left/>
      <right style="medium">
        <color rgb="FF4F81BD"/>
      </right>
      <top/>
      <bottom style="medium">
        <color rgb="FF4F81BD"/>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style="thick">
        <color indexed="64"/>
      </left>
      <right style="thick">
        <color indexed="64"/>
      </right>
      <top/>
      <bottom/>
      <diagonal/>
    </border>
    <border>
      <left style="thick">
        <color auto="1"/>
      </left>
      <right/>
      <top/>
      <bottom/>
      <diagonal/>
    </border>
  </borders>
  <cellStyleXfs count="37">
    <xf numFmtId="0" fontId="0" fillId="0" borderId="0"/>
    <xf numFmtId="164" fontId="2" fillId="0" borderId="0" applyFont="0" applyFill="0" applyBorder="0" applyAlignment="0" applyProtection="0"/>
    <xf numFmtId="164" fontId="2" fillId="0" borderId="0" applyFont="0" applyFill="0" applyBorder="0" applyAlignment="0" applyProtection="0"/>
    <xf numFmtId="0" fontId="9" fillId="0" borderId="0"/>
    <xf numFmtId="0" fontId="25"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applyNumberFormat="0" applyFill="0" applyBorder="0" applyAlignment="0" applyProtection="0">
      <alignment vertical="top"/>
      <protection locked="0"/>
    </xf>
    <xf numFmtId="0" fontId="1" fillId="0" borderId="0"/>
    <xf numFmtId="0" fontId="35" fillId="0" borderId="0"/>
  </cellStyleXfs>
  <cellXfs count="863">
    <xf numFmtId="0" fontId="0" fillId="0" borderId="0" xfId="0"/>
    <xf numFmtId="0" fontId="3" fillId="0" borderId="0" xfId="6" applyFont="1"/>
    <xf numFmtId="0" fontId="3" fillId="0" borderId="0" xfId="28" applyFont="1"/>
    <xf numFmtId="0" fontId="3" fillId="0" borderId="0" xfId="9" applyFont="1"/>
    <xf numFmtId="0" fontId="3" fillId="0" borderId="0" xfId="13" applyFont="1"/>
    <xf numFmtId="0" fontId="3" fillId="0" borderId="0" xfId="33" applyFont="1"/>
    <xf numFmtId="0" fontId="3" fillId="0" borderId="0" xfId="8" applyFont="1"/>
    <xf numFmtId="0" fontId="3" fillId="0" borderId="0" xfId="19" applyFont="1"/>
    <xf numFmtId="0" fontId="3" fillId="0" borderId="0" xfId="30" applyFont="1"/>
    <xf numFmtId="0" fontId="3" fillId="0" borderId="0" xfId="29" applyFont="1"/>
    <xf numFmtId="0" fontId="3" fillId="0" borderId="0" xfId="16" applyFont="1"/>
    <xf numFmtId="0" fontId="3" fillId="0" borderId="0" xfId="15" applyFont="1"/>
    <xf numFmtId="0" fontId="3" fillId="0" borderId="0" xfId="18" applyFont="1"/>
    <xf numFmtId="0" fontId="3" fillId="0" borderId="0" xfId="17" applyFont="1"/>
    <xf numFmtId="0" fontId="3" fillId="0" borderId="0" xfId="32" applyFont="1"/>
    <xf numFmtId="0" fontId="3" fillId="0" borderId="0" xfId="23" applyFont="1"/>
    <xf numFmtId="0" fontId="3" fillId="0" borderId="0" xfId="12" applyFont="1"/>
    <xf numFmtId="0" fontId="3" fillId="0" borderId="0" xfId="11" applyFont="1"/>
    <xf numFmtId="0" fontId="3" fillId="0" borderId="0" xfId="10" applyFont="1"/>
    <xf numFmtId="0" fontId="3" fillId="0" borderId="0" xfId="20" applyFont="1"/>
    <xf numFmtId="0" fontId="3" fillId="0" borderId="0" xfId="21" applyFont="1"/>
    <xf numFmtId="0" fontId="3" fillId="0" borderId="0" xfId="22" applyFont="1"/>
    <xf numFmtId="0" fontId="3" fillId="0" borderId="0" xfId="27" applyFont="1"/>
    <xf numFmtId="0" fontId="3" fillId="0" borderId="0" xfId="26" applyFont="1"/>
    <xf numFmtId="0" fontId="3" fillId="0" borderId="0" xfId="31" applyFont="1"/>
    <xf numFmtId="0" fontId="3" fillId="0" borderId="0" xfId="0" applyFont="1"/>
    <xf numFmtId="0" fontId="3" fillId="2" borderId="0" xfId="6" applyFont="1" applyFill="1" applyBorder="1"/>
    <xf numFmtId="165" fontId="3" fillId="0" borderId="0" xfId="6" applyNumberFormat="1" applyFont="1"/>
    <xf numFmtId="0" fontId="3" fillId="2" borderId="0" xfId="13" applyFont="1" applyFill="1" applyBorder="1"/>
    <xf numFmtId="1" fontId="3" fillId="0" borderId="0" xfId="13" applyNumberFormat="1" applyFont="1"/>
    <xf numFmtId="0" fontId="3" fillId="2" borderId="0" xfId="33" applyFont="1" applyFill="1" applyBorder="1"/>
    <xf numFmtId="1" fontId="3" fillId="0" borderId="0" xfId="33" applyNumberFormat="1" applyFont="1"/>
    <xf numFmtId="0" fontId="3" fillId="2" borderId="0" xfId="19" applyFont="1" applyFill="1" applyBorder="1"/>
    <xf numFmtId="1" fontId="3" fillId="0" borderId="0" xfId="19" applyNumberFormat="1" applyFont="1"/>
    <xf numFmtId="0" fontId="3" fillId="2" borderId="0" xfId="30" applyFont="1" applyFill="1" applyBorder="1"/>
    <xf numFmtId="1" fontId="3" fillId="0" borderId="0" xfId="30" applyNumberFormat="1" applyFont="1"/>
    <xf numFmtId="0" fontId="3" fillId="2" borderId="0" xfId="29" applyFont="1" applyFill="1" applyBorder="1"/>
    <xf numFmtId="1" fontId="3" fillId="0" borderId="0" xfId="29" applyNumberFormat="1" applyFont="1"/>
    <xf numFmtId="0" fontId="3" fillId="2" borderId="0" xfId="16" applyFont="1" applyFill="1" applyBorder="1"/>
    <xf numFmtId="1" fontId="3" fillId="0" borderId="0" xfId="16" applyNumberFormat="1" applyFont="1"/>
    <xf numFmtId="0" fontId="3" fillId="2" borderId="0" xfId="15" applyFont="1" applyFill="1" applyBorder="1"/>
    <xf numFmtId="1" fontId="3" fillId="0" borderId="0" xfId="15" applyNumberFormat="1" applyFont="1"/>
    <xf numFmtId="0" fontId="3" fillId="2" borderId="0" xfId="18" applyFont="1" applyFill="1" applyBorder="1"/>
    <xf numFmtId="1" fontId="3" fillId="0" borderId="0" xfId="18" applyNumberFormat="1" applyFont="1"/>
    <xf numFmtId="0" fontId="3" fillId="2" borderId="0" xfId="17" applyFont="1" applyFill="1" applyBorder="1"/>
    <xf numFmtId="1" fontId="3" fillId="0" borderId="0" xfId="17" applyNumberFormat="1" applyFont="1"/>
    <xf numFmtId="0" fontId="3" fillId="2" borderId="0" xfId="32" applyFont="1" applyFill="1" applyBorder="1"/>
    <xf numFmtId="1" fontId="3" fillId="0" borderId="0" xfId="32" applyNumberFormat="1" applyFont="1"/>
    <xf numFmtId="0" fontId="3" fillId="2" borderId="0" xfId="12" applyFont="1" applyFill="1" applyBorder="1"/>
    <xf numFmtId="0" fontId="3" fillId="2" borderId="0" xfId="11" applyFont="1" applyFill="1" applyBorder="1"/>
    <xf numFmtId="0" fontId="3" fillId="2" borderId="0" xfId="10" applyFont="1" applyFill="1" applyBorder="1"/>
    <xf numFmtId="1" fontId="3" fillId="0" borderId="0" xfId="10" applyNumberFormat="1" applyFont="1"/>
    <xf numFmtId="1" fontId="3" fillId="0" borderId="0" xfId="31" applyNumberFormat="1" applyFont="1"/>
    <xf numFmtId="0" fontId="3" fillId="0" borderId="0" xfId="31" applyFont="1" applyAlignment="1">
      <alignment horizontal="center" vertical="top" wrapText="1"/>
    </xf>
    <xf numFmtId="165" fontId="3" fillId="0" borderId="0" xfId="0" applyNumberFormat="1" applyFont="1"/>
    <xf numFmtId="2" fontId="0" fillId="0" borderId="0" xfId="0" applyNumberFormat="1"/>
    <xf numFmtId="0" fontId="3" fillId="0" borderId="0" xfId="0" applyFont="1" applyBorder="1"/>
    <xf numFmtId="0" fontId="5" fillId="0" borderId="0" xfId="0" applyFont="1" applyBorder="1" applyAlignment="1">
      <alignment horizontal="center" wrapText="1"/>
    </xf>
    <xf numFmtId="1" fontId="3" fillId="0" borderId="0" xfId="0" applyNumberFormat="1" applyFont="1"/>
    <xf numFmtId="2" fontId="3" fillId="0" borderId="0" xfId="0" applyNumberFormat="1" applyFont="1"/>
    <xf numFmtId="0" fontId="3" fillId="0" borderId="2" xfId="29" applyFont="1" applyBorder="1"/>
    <xf numFmtId="167" fontId="3" fillId="0" borderId="0" xfId="0" applyNumberFormat="1" applyFont="1"/>
    <xf numFmtId="0" fontId="3" fillId="2" borderId="0" xfId="29" applyFont="1" applyFill="1" applyBorder="1" applyAlignment="1">
      <alignment horizontal="left"/>
    </xf>
    <xf numFmtId="0" fontId="3" fillId="0" borderId="3" xfId="0" applyFont="1" applyBorder="1"/>
    <xf numFmtId="0" fontId="3" fillId="0" borderId="4" xfId="0" applyFont="1" applyBorder="1" applyAlignment="1">
      <alignment horizontal="center" vertical="top" wrapText="1"/>
    </xf>
    <xf numFmtId="169" fontId="3" fillId="0" borderId="3" xfId="1" applyNumberFormat="1" applyFont="1" applyBorder="1"/>
    <xf numFmtId="0" fontId="7" fillId="0" borderId="0" xfId="31" applyFont="1" applyAlignment="1">
      <alignment horizontal="center" vertical="top" wrapText="1"/>
    </xf>
    <xf numFmtId="169" fontId="3" fillId="0" borderId="0" xfId="1" applyNumberFormat="1" applyFont="1"/>
    <xf numFmtId="165" fontId="8" fillId="0" borderId="0" xfId="0" applyNumberFormat="1" applyFont="1"/>
    <xf numFmtId="0" fontId="8" fillId="0" borderId="0" xfId="0" applyFont="1"/>
    <xf numFmtId="169" fontId="3" fillId="0" borderId="5" xfId="1" applyNumberFormat="1" applyFont="1" applyBorder="1"/>
    <xf numFmtId="171" fontId="3" fillId="0" borderId="5" xfId="1" applyNumberFormat="1" applyFont="1" applyBorder="1" applyAlignment="1">
      <alignment horizontal="center"/>
    </xf>
    <xf numFmtId="0" fontId="3" fillId="0" borderId="6" xfId="0" applyFont="1" applyBorder="1" applyAlignment="1">
      <alignment horizontal="center" vertical="top" wrapText="1"/>
    </xf>
    <xf numFmtId="169" fontId="3" fillId="0" borderId="3" xfId="1" applyNumberFormat="1" applyFont="1" applyBorder="1" applyAlignment="1">
      <alignment horizontal="center"/>
    </xf>
    <xf numFmtId="164" fontId="3" fillId="0" borderId="3" xfId="1" applyNumberFormat="1" applyFont="1" applyBorder="1"/>
    <xf numFmtId="171" fontId="3" fillId="0" borderId="5" xfId="1" applyNumberFormat="1" applyFont="1" applyBorder="1" applyAlignment="1"/>
    <xf numFmtId="0" fontId="3" fillId="0" borderId="2" xfId="0" applyFont="1" applyBorder="1" applyAlignment="1">
      <alignment horizontal="center" vertical="top" wrapText="1"/>
    </xf>
    <xf numFmtId="0" fontId="4" fillId="0" borderId="0" xfId="0" applyFont="1" applyBorder="1"/>
    <xf numFmtId="0" fontId="10" fillId="0" borderId="0" xfId="0" applyFont="1"/>
    <xf numFmtId="0" fontId="11" fillId="0" borderId="0" xfId="31" applyFont="1" applyAlignment="1">
      <alignment horizontal="center" vertical="top" wrapText="1"/>
    </xf>
    <xf numFmtId="164" fontId="3" fillId="0" borderId="3" xfId="1" applyNumberFormat="1" applyFont="1" applyBorder="1" applyAlignment="1"/>
    <xf numFmtId="164" fontId="3" fillId="0" borderId="7" xfId="1" applyNumberFormat="1" applyFont="1" applyBorder="1" applyAlignment="1"/>
    <xf numFmtId="164" fontId="3" fillId="0" borderId="5" xfId="1" applyNumberFormat="1" applyFont="1" applyBorder="1" applyAlignment="1"/>
    <xf numFmtId="164" fontId="3" fillId="0" borderId="7" xfId="1" applyNumberFormat="1" applyFont="1" applyBorder="1" applyAlignment="1">
      <alignment horizontal="center"/>
    </xf>
    <xf numFmtId="0" fontId="3" fillId="0" borderId="8" xfId="0" applyFont="1" applyBorder="1" applyAlignment="1">
      <alignment horizontal="center" vertical="top" wrapText="1"/>
    </xf>
    <xf numFmtId="0" fontId="3" fillId="0" borderId="9" xfId="0" applyFont="1" applyBorder="1" applyAlignment="1">
      <alignment horizontal="center" vertical="top" wrapText="1"/>
    </xf>
    <xf numFmtId="0" fontId="3" fillId="0" borderId="10" xfId="0" applyFont="1" applyBorder="1" applyAlignment="1">
      <alignment horizontal="center" vertical="top" wrapText="1"/>
    </xf>
    <xf numFmtId="0" fontId="3" fillId="0" borderId="11" xfId="0" applyFont="1" applyBorder="1" applyAlignment="1">
      <alignment horizontal="center" vertical="top" wrapText="1"/>
    </xf>
    <xf numFmtId="165" fontId="3" fillId="0" borderId="0" xfId="31" applyNumberFormat="1" applyFont="1"/>
    <xf numFmtId="2" fontId="3" fillId="0" borderId="0" xfId="31" applyNumberFormat="1" applyFont="1"/>
    <xf numFmtId="0" fontId="3" fillId="0" borderId="0" xfId="31" applyFont="1" applyFill="1"/>
    <xf numFmtId="0" fontId="3" fillId="0" borderId="0" xfId="31" applyFont="1" applyFill="1" applyAlignment="1">
      <alignment horizontal="center" vertical="top" wrapText="1"/>
    </xf>
    <xf numFmtId="0" fontId="3" fillId="0" borderId="0" xfId="31" applyFont="1" applyFill="1" applyBorder="1"/>
    <xf numFmtId="1" fontId="3" fillId="0" borderId="5" xfId="1" applyNumberFormat="1" applyFont="1" applyBorder="1"/>
    <xf numFmtId="0" fontId="3" fillId="0" borderId="2" xfId="0" applyFont="1" applyBorder="1"/>
    <xf numFmtId="166" fontId="3" fillId="0" borderId="5" xfId="1" applyNumberFormat="1" applyFont="1" applyBorder="1" applyAlignment="1">
      <alignment horizontal="center"/>
    </xf>
    <xf numFmtId="0" fontId="3" fillId="0" borderId="4" xfId="0" applyFont="1" applyBorder="1"/>
    <xf numFmtId="0" fontId="12" fillId="0" borderId="0" xfId="0" applyFont="1" applyBorder="1"/>
    <xf numFmtId="171" fontId="12" fillId="0" borderId="0" xfId="1" applyNumberFormat="1" applyFont="1" applyBorder="1" applyAlignment="1">
      <alignment horizontal="center"/>
    </xf>
    <xf numFmtId="164" fontId="14" fillId="0" borderId="3" xfId="1" applyNumberFormat="1" applyFont="1" applyBorder="1"/>
    <xf numFmtId="164" fontId="12" fillId="0" borderId="5" xfId="1" applyNumberFormat="1" applyFont="1" applyBorder="1" applyAlignment="1">
      <alignment horizontal="center"/>
    </xf>
    <xf numFmtId="0" fontId="10" fillId="0" borderId="0" xfId="0" applyFont="1" applyBorder="1"/>
    <xf numFmtId="0" fontId="4" fillId="0" borderId="12" xfId="0" applyFont="1" applyBorder="1"/>
    <xf numFmtId="0" fontId="3" fillId="0" borderId="12" xfId="0" applyFont="1" applyBorder="1"/>
    <xf numFmtId="0" fontId="10" fillId="0" borderId="0" xfId="0" applyFont="1" applyAlignment="1">
      <alignment horizontal="right"/>
    </xf>
    <xf numFmtId="0" fontId="11" fillId="0" borderId="0" xfId="7" applyFont="1" applyFill="1"/>
    <xf numFmtId="0" fontId="11" fillId="0" borderId="0" xfId="31" applyFont="1" applyFill="1" applyAlignment="1">
      <alignment horizontal="center" vertical="top" wrapText="1"/>
    </xf>
    <xf numFmtId="0" fontId="11" fillId="0" borderId="0" xfId="28" applyFont="1" applyFill="1"/>
    <xf numFmtId="0" fontId="11" fillId="0" borderId="0" xfId="28" applyFont="1" applyFill="1" applyBorder="1"/>
    <xf numFmtId="0" fontId="11" fillId="0" borderId="0" xfId="27" applyFont="1" applyFill="1"/>
    <xf numFmtId="0" fontId="12" fillId="0" borderId="0" xfId="14" applyFont="1" applyAlignment="1">
      <alignment horizontal="left"/>
    </xf>
    <xf numFmtId="0" fontId="12" fillId="0" borderId="0" xfId="14" applyFont="1"/>
    <xf numFmtId="165" fontId="12" fillId="0" borderId="0" xfId="14" applyNumberFormat="1" applyFont="1"/>
    <xf numFmtId="0" fontId="12" fillId="0" borderId="0" xfId="14" applyFont="1" applyAlignment="1" applyProtection="1">
      <alignment horizontal="right"/>
    </xf>
    <xf numFmtId="165" fontId="12" fillId="0" borderId="0" xfId="14" applyNumberFormat="1" applyFont="1" applyAlignment="1" applyProtection="1">
      <alignment horizontal="right"/>
    </xf>
    <xf numFmtId="165" fontId="12" fillId="0" borderId="0" xfId="14" applyNumberFormat="1" applyFont="1" applyAlignment="1">
      <alignment horizontal="right"/>
    </xf>
    <xf numFmtId="0" fontId="12" fillId="0" borderId="0" xfId="14" applyFont="1" applyAlignment="1" applyProtection="1">
      <alignment horizontal="center" vertical="top" wrapText="1"/>
    </xf>
    <xf numFmtId="0" fontId="13" fillId="0" borderId="0" xfId="0" applyFont="1"/>
    <xf numFmtId="0" fontId="13" fillId="0" borderId="0" xfId="14" applyFont="1" applyAlignment="1">
      <alignment horizontal="left"/>
    </xf>
    <xf numFmtId="165" fontId="17" fillId="0" borderId="0" xfId="14" applyNumberFormat="1" applyFont="1" applyAlignment="1" applyProtection="1">
      <alignment horizontal="right"/>
    </xf>
    <xf numFmtId="0" fontId="17" fillId="0" borderId="0" xfId="14" applyFont="1"/>
    <xf numFmtId="0" fontId="12" fillId="0" borderId="0" xfId="14" applyFont="1" applyAlignment="1" applyProtection="1">
      <alignment horizontal="left"/>
    </xf>
    <xf numFmtId="0" fontId="12" fillId="0" borderId="2" xfId="14" applyFont="1" applyBorder="1" applyAlignment="1" applyProtection="1">
      <alignment horizontal="center" vertical="top" wrapText="1"/>
    </xf>
    <xf numFmtId="0" fontId="12" fillId="0" borderId="4" xfId="14" applyFont="1" applyBorder="1" applyAlignment="1" applyProtection="1">
      <alignment horizontal="right"/>
    </xf>
    <xf numFmtId="0" fontId="12" fillId="0" borderId="3" xfId="14" applyFont="1" applyBorder="1" applyAlignment="1" applyProtection="1">
      <alignment horizontal="left"/>
    </xf>
    <xf numFmtId="169" fontId="12" fillId="0" borderId="0" xfId="1" applyNumberFormat="1" applyFont="1" applyAlignment="1" applyProtection="1">
      <alignment horizontal="right"/>
    </xf>
    <xf numFmtId="0" fontId="12" fillId="0" borderId="4" xfId="14" applyFont="1" applyBorder="1" applyAlignment="1" applyProtection="1">
      <alignment horizontal="center" vertical="top" wrapText="1"/>
    </xf>
    <xf numFmtId="169" fontId="12" fillId="0" borderId="3" xfId="1" applyNumberFormat="1" applyFont="1" applyBorder="1" applyAlignment="1" applyProtection="1">
      <alignment horizontal="right"/>
    </xf>
    <xf numFmtId="0" fontId="11" fillId="0" borderId="6" xfId="31" applyFont="1" applyFill="1" applyBorder="1" applyAlignment="1">
      <alignment horizontal="center" vertical="top" wrapText="1"/>
    </xf>
    <xf numFmtId="168" fontId="12" fillId="0" borderId="13" xfId="1" applyNumberFormat="1" applyFont="1" applyBorder="1" applyAlignment="1" applyProtection="1">
      <alignment horizontal="right"/>
    </xf>
    <xf numFmtId="168" fontId="12" fillId="0" borderId="14" xfId="1" applyNumberFormat="1" applyFont="1" applyBorder="1" applyAlignment="1" applyProtection="1">
      <alignment horizontal="right"/>
    </xf>
    <xf numFmtId="168" fontId="12" fillId="0" borderId="15" xfId="1" applyNumberFormat="1" applyFont="1" applyBorder="1" applyAlignment="1" applyProtection="1">
      <alignment horizontal="right"/>
    </xf>
    <xf numFmtId="168" fontId="12" fillId="0" borderId="7" xfId="1" applyNumberFormat="1" applyFont="1" applyBorder="1" applyAlignment="1" applyProtection="1">
      <alignment horizontal="right"/>
    </xf>
    <xf numFmtId="168" fontId="12" fillId="0" borderId="0" xfId="1" applyNumberFormat="1" applyFont="1" applyBorder="1" applyAlignment="1" applyProtection="1">
      <alignment horizontal="right"/>
    </xf>
    <xf numFmtId="168" fontId="12" fillId="0" borderId="3" xfId="1" applyNumberFormat="1" applyFont="1" applyBorder="1" applyAlignment="1" applyProtection="1">
      <alignment horizontal="right"/>
    </xf>
    <xf numFmtId="169" fontId="12" fillId="0" borderId="5" xfId="1" applyNumberFormat="1" applyFont="1" applyBorder="1"/>
    <xf numFmtId="169" fontId="12" fillId="0" borderId="15" xfId="1" applyNumberFormat="1" applyFont="1" applyBorder="1" applyAlignment="1" applyProtection="1">
      <alignment horizontal="right"/>
    </xf>
    <xf numFmtId="169" fontId="12" fillId="0" borderId="16" xfId="1" applyNumberFormat="1" applyFont="1" applyBorder="1" applyAlignment="1" applyProtection="1">
      <alignment horizontal="right"/>
    </xf>
    <xf numFmtId="0" fontId="12" fillId="0" borderId="6" xfId="14" applyFont="1" applyBorder="1" applyAlignment="1" applyProtection="1">
      <alignment horizontal="center" vertical="top" wrapText="1"/>
    </xf>
    <xf numFmtId="169" fontId="12" fillId="0" borderId="5" xfId="1" applyNumberFormat="1" applyFont="1" applyBorder="1" applyAlignment="1" applyProtection="1">
      <alignment horizontal="right"/>
    </xf>
    <xf numFmtId="165" fontId="17" fillId="0" borderId="0" xfId="14" applyNumberFormat="1" applyFont="1"/>
    <xf numFmtId="1" fontId="10" fillId="0" borderId="0" xfId="0" applyNumberFormat="1" applyFont="1"/>
    <xf numFmtId="0" fontId="11" fillId="0" borderId="0" xfId="31" applyFont="1" applyFill="1" applyAlignment="1">
      <alignment wrapText="1"/>
    </xf>
    <xf numFmtId="2" fontId="12" fillId="0" borderId="0" xfId="0" applyNumberFormat="1" applyFont="1"/>
    <xf numFmtId="1" fontId="12" fillId="0" borderId="0" xfId="0" applyNumberFormat="1" applyFont="1"/>
    <xf numFmtId="0" fontId="12" fillId="0" borderId="0" xfId="14" applyFont="1" applyBorder="1" applyAlignment="1" applyProtection="1">
      <alignment horizontal="left"/>
    </xf>
    <xf numFmtId="165" fontId="17" fillId="0" borderId="0" xfId="1" applyNumberFormat="1" applyFont="1" applyAlignment="1" applyProtection="1">
      <alignment horizontal="right"/>
    </xf>
    <xf numFmtId="165" fontId="12" fillId="0" borderId="0" xfId="1" applyNumberFormat="1" applyFont="1" applyAlignment="1" applyProtection="1">
      <alignment horizontal="right"/>
    </xf>
    <xf numFmtId="165" fontId="12" fillId="0" borderId="3" xfId="1" applyNumberFormat="1" applyFont="1" applyBorder="1" applyAlignment="1" applyProtection="1">
      <alignment horizontal="right"/>
    </xf>
    <xf numFmtId="165" fontId="12" fillId="0" borderId="3" xfId="1" applyNumberFormat="1" applyFont="1" applyBorder="1"/>
    <xf numFmtId="165" fontId="17" fillId="0" borderId="3" xfId="1" applyNumberFormat="1" applyFont="1" applyBorder="1" applyAlignment="1" applyProtection="1">
      <alignment horizontal="right"/>
    </xf>
    <xf numFmtId="165" fontId="12" fillId="0" borderId="3" xfId="14" applyNumberFormat="1" applyFont="1" applyBorder="1"/>
    <xf numFmtId="3" fontId="12" fillId="0" borderId="7" xfId="1" applyNumberFormat="1" applyFont="1" applyBorder="1" applyAlignment="1" applyProtection="1">
      <alignment horizontal="right"/>
    </xf>
    <xf numFmtId="3" fontId="12" fillId="0" borderId="0" xfId="1" applyNumberFormat="1" applyFont="1" applyBorder="1" applyAlignment="1" applyProtection="1">
      <alignment horizontal="right"/>
    </xf>
    <xf numFmtId="3" fontId="12" fillId="0" borderId="3" xfId="1" applyNumberFormat="1" applyFont="1" applyBorder="1" applyAlignment="1" applyProtection="1">
      <alignment horizontal="right"/>
    </xf>
    <xf numFmtId="0" fontId="12" fillId="0" borderId="0" xfId="14" applyFont="1" applyBorder="1" applyAlignment="1" applyProtection="1">
      <alignment horizontal="center" vertical="top" wrapText="1"/>
    </xf>
    <xf numFmtId="169" fontId="17" fillId="0" borderId="0" xfId="1" applyNumberFormat="1" applyFont="1" applyAlignment="1" applyProtection="1">
      <alignment horizontal="right"/>
    </xf>
    <xf numFmtId="3" fontId="12" fillId="0" borderId="0" xfId="0" applyNumberFormat="1" applyFont="1"/>
    <xf numFmtId="0" fontId="0" fillId="0" borderId="0" xfId="0" applyAlignment="1">
      <alignment wrapText="1"/>
    </xf>
    <xf numFmtId="1" fontId="12" fillId="0" borderId="0" xfId="11" applyNumberFormat="1" applyFont="1"/>
    <xf numFmtId="0" fontId="12" fillId="0" borderId="0" xfId="11" applyFont="1"/>
    <xf numFmtId="1" fontId="12" fillId="0" borderId="0" xfId="10" applyNumberFormat="1" applyFont="1"/>
    <xf numFmtId="0" fontId="12" fillId="0" borderId="0" xfId="10" applyFont="1"/>
    <xf numFmtId="0" fontId="3" fillId="0" borderId="0" xfId="11" applyFont="1" applyAlignment="1">
      <alignment horizontal="left" indent="5"/>
    </xf>
    <xf numFmtId="3" fontId="12" fillId="0" borderId="0" xfId="0" applyNumberFormat="1" applyFont="1" applyAlignment="1">
      <alignment horizontal="right"/>
    </xf>
    <xf numFmtId="3" fontId="18" fillId="0" borderId="0" xfId="7" applyNumberFormat="1" applyFont="1" applyFill="1"/>
    <xf numFmtId="169" fontId="12" fillId="0" borderId="17" xfId="1" applyNumberFormat="1" applyFont="1" applyBorder="1" applyAlignment="1" applyProtection="1">
      <alignment horizontal="right"/>
    </xf>
    <xf numFmtId="165" fontId="17" fillId="0" borderId="3" xfId="1" applyNumberFormat="1" applyFont="1" applyBorder="1"/>
    <xf numFmtId="165" fontId="17" fillId="0" borderId="3" xfId="14" applyNumberFormat="1" applyFont="1" applyBorder="1"/>
    <xf numFmtId="0" fontId="12" fillId="0" borderId="2" xfId="14" applyFont="1" applyBorder="1" applyAlignment="1" applyProtection="1">
      <alignment horizontal="right"/>
    </xf>
    <xf numFmtId="3" fontId="12" fillId="0" borderId="20" xfId="1" applyNumberFormat="1" applyFont="1" applyBorder="1"/>
    <xf numFmtId="165" fontId="17" fillId="0" borderId="0" xfId="14" applyNumberFormat="1" applyFont="1" applyBorder="1"/>
    <xf numFmtId="165" fontId="17" fillId="0" borderId="0" xfId="1" applyNumberFormat="1" applyFont="1" applyBorder="1" applyAlignment="1" applyProtection="1">
      <alignment horizontal="right"/>
    </xf>
    <xf numFmtId="165" fontId="12" fillId="0" borderId="0" xfId="1" applyNumberFormat="1" applyFont="1" applyBorder="1" applyAlignment="1" applyProtection="1">
      <alignment horizontal="right"/>
    </xf>
    <xf numFmtId="165" fontId="12" fillId="0" borderId="0" xfId="14" applyNumberFormat="1" applyFont="1" applyBorder="1" applyAlignment="1" applyProtection="1">
      <alignment horizontal="right"/>
    </xf>
    <xf numFmtId="165" fontId="17" fillId="0" borderId="0" xfId="14" applyNumberFormat="1" applyFont="1" applyBorder="1" applyAlignment="1" applyProtection="1">
      <alignment horizontal="right"/>
    </xf>
    <xf numFmtId="3" fontId="12" fillId="0" borderId="3" xfId="1" applyNumberFormat="1" applyFont="1" applyBorder="1"/>
    <xf numFmtId="0" fontId="12" fillId="0" borderId="21" xfId="14" applyFont="1" applyBorder="1" applyAlignment="1" applyProtection="1">
      <alignment horizontal="center" vertical="top" wrapText="1"/>
    </xf>
    <xf numFmtId="3" fontId="12" fillId="0" borderId="22" xfId="1" applyNumberFormat="1" applyFont="1" applyBorder="1" applyAlignment="1" applyProtection="1">
      <alignment horizontal="right"/>
    </xf>
    <xf numFmtId="165" fontId="12" fillId="0" borderId="0" xfId="14" applyNumberFormat="1" applyFont="1" applyBorder="1"/>
    <xf numFmtId="3" fontId="12" fillId="0" borderId="0" xfId="14" applyNumberFormat="1" applyFont="1" applyBorder="1"/>
    <xf numFmtId="0" fontId="12" fillId="0" borderId="3" xfId="14" applyFont="1" applyBorder="1" applyAlignment="1">
      <alignment horizontal="left"/>
    </xf>
    <xf numFmtId="0" fontId="12" fillId="0" borderId="3" xfId="14" applyFont="1" applyBorder="1" applyAlignment="1" applyProtection="1">
      <alignment horizontal="right"/>
    </xf>
    <xf numFmtId="3" fontId="12" fillId="0" borderId="0" xfId="0" applyNumberFormat="1" applyFont="1" applyFill="1" applyAlignment="1" applyProtection="1"/>
    <xf numFmtId="3" fontId="12" fillId="0" borderId="18" xfId="0" applyNumberFormat="1" applyFont="1" applyFill="1" applyBorder="1" applyAlignment="1" applyProtection="1"/>
    <xf numFmtId="171" fontId="12" fillId="0" borderId="3" xfId="1" applyNumberFormat="1" applyFont="1" applyBorder="1"/>
    <xf numFmtId="164" fontId="12" fillId="0" borderId="3" xfId="1" applyNumberFormat="1" applyFont="1" applyBorder="1"/>
    <xf numFmtId="164" fontId="12" fillId="0" borderId="7" xfId="1" applyNumberFormat="1" applyFont="1" applyBorder="1"/>
    <xf numFmtId="164" fontId="12" fillId="0" borderId="0" xfId="1" applyNumberFormat="1" applyFont="1" applyBorder="1"/>
    <xf numFmtId="164" fontId="17" fillId="0" borderId="7" xfId="1" applyNumberFormat="1" applyFont="1" applyBorder="1"/>
    <xf numFmtId="164" fontId="17" fillId="0" borderId="0" xfId="1" applyNumberFormat="1" applyFont="1" applyBorder="1"/>
    <xf numFmtId="171" fontId="14" fillId="0" borderId="3" xfId="1" applyNumberFormat="1" applyFont="1" applyBorder="1"/>
    <xf numFmtId="164" fontId="14" fillId="0" borderId="5" xfId="1" applyNumberFormat="1" applyFont="1" applyBorder="1" applyAlignment="1">
      <alignment horizontal="center"/>
    </xf>
    <xf numFmtId="0" fontId="6" fillId="0" borderId="0" xfId="0" applyFont="1" applyBorder="1"/>
    <xf numFmtId="0" fontId="12" fillId="0" borderId="4" xfId="0" applyFont="1" applyBorder="1" applyAlignment="1">
      <alignment horizontal="center" vertical="top" wrapText="1"/>
    </xf>
    <xf numFmtId="0" fontId="12" fillId="0" borderId="0" xfId="0" applyFont="1"/>
    <xf numFmtId="0" fontId="14" fillId="0" borderId="0" xfId="0" applyFont="1" applyBorder="1"/>
    <xf numFmtId="0" fontId="12" fillId="0" borderId="6" xfId="0" applyFont="1" applyBorder="1" applyAlignment="1">
      <alignment horizontal="center" vertical="top" wrapText="1"/>
    </xf>
    <xf numFmtId="0" fontId="12" fillId="0" borderId="23" xfId="0" applyFont="1" applyBorder="1" applyAlignment="1">
      <alignment horizontal="center" vertical="top" wrapText="1"/>
    </xf>
    <xf numFmtId="0" fontId="12" fillId="0" borderId="23" xfId="5" applyFont="1" applyBorder="1" applyAlignment="1">
      <alignment horizontal="center" vertical="top" wrapText="1"/>
    </xf>
    <xf numFmtId="0" fontId="12" fillId="0" borderId="6" xfId="5" applyFont="1" applyBorder="1" applyAlignment="1">
      <alignment horizontal="center" vertical="top" wrapText="1"/>
    </xf>
    <xf numFmtId="0" fontId="12" fillId="0" borderId="3" xfId="0" applyFont="1" applyBorder="1"/>
    <xf numFmtId="164" fontId="12" fillId="0" borderId="5" xfId="1" applyNumberFormat="1" applyFont="1" applyBorder="1"/>
    <xf numFmtId="167" fontId="12" fillId="0" borderId="5" xfId="5" applyNumberFormat="1" applyFont="1" applyBorder="1" applyAlignment="1">
      <alignment horizontal="center"/>
    </xf>
    <xf numFmtId="166" fontId="12" fillId="0" borderId="5" xfId="5" applyNumberFormat="1" applyFont="1" applyBorder="1" applyAlignment="1">
      <alignment horizontal="center"/>
    </xf>
    <xf numFmtId="164" fontId="14" fillId="0" borderId="7" xfId="1" applyNumberFormat="1" applyFont="1" applyBorder="1"/>
    <xf numFmtId="164" fontId="14" fillId="0" borderId="0" xfId="1" applyNumberFormat="1" applyFont="1" applyBorder="1"/>
    <xf numFmtId="167" fontId="12" fillId="0" borderId="0" xfId="5" applyNumberFormat="1" applyFont="1" applyBorder="1" applyAlignment="1">
      <alignment horizontal="center"/>
    </xf>
    <xf numFmtId="166" fontId="12" fillId="0" borderId="0" xfId="5" applyNumberFormat="1" applyFont="1" applyBorder="1" applyAlignment="1">
      <alignment horizontal="center"/>
    </xf>
    <xf numFmtId="0" fontId="12" fillId="0" borderId="2" xfId="0" applyFont="1" applyBorder="1" applyAlignment="1">
      <alignment horizontal="center" vertical="top" wrapText="1"/>
    </xf>
    <xf numFmtId="171" fontId="12" fillId="0" borderId="5" xfId="1" applyNumberFormat="1" applyFont="1" applyBorder="1"/>
    <xf numFmtId="171" fontId="12" fillId="0" borderId="5" xfId="1" applyNumberFormat="1" applyFont="1" applyBorder="1" applyAlignment="1">
      <alignment horizontal="center"/>
    </xf>
    <xf numFmtId="167" fontId="12" fillId="0" borderId="16" xfId="0" applyNumberFormat="1" applyFont="1" applyBorder="1" applyAlignment="1">
      <alignment horizontal="center"/>
    </xf>
    <xf numFmtId="0" fontId="12" fillId="0" borderId="16" xfId="0" applyNumberFormat="1" applyFont="1" applyBorder="1" applyAlignment="1">
      <alignment horizontal="center"/>
    </xf>
    <xf numFmtId="167" fontId="12" fillId="0" borderId="5" xfId="0" applyNumberFormat="1" applyFont="1" applyBorder="1" applyAlignment="1">
      <alignment horizontal="center"/>
    </xf>
    <xf numFmtId="171" fontId="12" fillId="0" borderId="0" xfId="1" applyNumberFormat="1" applyFont="1" applyBorder="1"/>
    <xf numFmtId="167" fontId="12" fillId="0" borderId="0" xfId="0" applyNumberFormat="1" applyFont="1" applyBorder="1" applyAlignment="1">
      <alignment horizontal="center"/>
    </xf>
    <xf numFmtId="2" fontId="12" fillId="0" borderId="3" xfId="0" applyNumberFormat="1" applyFont="1" applyBorder="1"/>
    <xf numFmtId="166" fontId="12" fillId="0" borderId="7" xfId="5" applyNumberFormat="1" applyFont="1" applyBorder="1" applyAlignment="1">
      <alignment horizontal="center"/>
    </xf>
    <xf numFmtId="166" fontId="12" fillId="0" borderId="3" xfId="1" applyNumberFormat="1" applyFont="1" applyBorder="1" applyAlignment="1"/>
    <xf numFmtId="166" fontId="12" fillId="0" borderId="5" xfId="1" applyNumberFormat="1" applyFont="1" applyBorder="1" applyAlignment="1"/>
    <xf numFmtId="166" fontId="12" fillId="0" borderId="7" xfId="1" applyNumberFormat="1" applyFont="1" applyBorder="1" applyAlignment="1"/>
    <xf numFmtId="0" fontId="21" fillId="0" borderId="0" xfId="0" applyFont="1" applyAlignment="1">
      <alignment wrapText="1"/>
    </xf>
    <xf numFmtId="0" fontId="3" fillId="0" borderId="0" xfId="0" applyFont="1" applyAlignment="1">
      <alignment wrapText="1"/>
    </xf>
    <xf numFmtId="0" fontId="19" fillId="0" borderId="0" xfId="0" applyFont="1"/>
    <xf numFmtId="0" fontId="20" fillId="0" borderId="0" xfId="0" applyFont="1"/>
    <xf numFmtId="0" fontId="19" fillId="0" borderId="0" xfId="0" applyFont="1" applyAlignment="1">
      <alignment horizontal="center"/>
    </xf>
    <xf numFmtId="0" fontId="10" fillId="0" borderId="0" xfId="0" applyFont="1" applyAlignment="1">
      <alignment horizontal="center" wrapText="1"/>
    </xf>
    <xf numFmtId="171" fontId="10" fillId="0" borderId="0" xfId="0" applyNumberFormat="1" applyFont="1"/>
    <xf numFmtId="0" fontId="19" fillId="0" borderId="0" xfId="0" applyFont="1" applyAlignment="1">
      <alignment wrapText="1"/>
    </xf>
    <xf numFmtId="0" fontId="10" fillId="0" borderId="0" xfId="0" applyFont="1" applyAlignment="1">
      <alignment wrapText="1"/>
    </xf>
    <xf numFmtId="0" fontId="21" fillId="0" borderId="0" xfId="0" applyFont="1"/>
    <xf numFmtId="167" fontId="12" fillId="0" borderId="0" xfId="0" applyNumberFormat="1" applyFont="1"/>
    <xf numFmtId="166" fontId="12" fillId="0" borderId="0" xfId="0" applyNumberFormat="1" applyFont="1"/>
    <xf numFmtId="0" fontId="12" fillId="0" borderId="0" xfId="3" applyFont="1"/>
    <xf numFmtId="0" fontId="11" fillId="0" borderId="0" xfId="7" applyFont="1" applyFill="1" applyAlignment="1">
      <alignment wrapText="1"/>
    </xf>
    <xf numFmtId="3" fontId="17" fillId="0" borderId="0" xfId="0" applyNumberFormat="1" applyFont="1" applyAlignment="1">
      <alignment horizontal="right"/>
    </xf>
    <xf numFmtId="0" fontId="12" fillId="0" borderId="0" xfId="0" applyFont="1" applyAlignment="1"/>
    <xf numFmtId="0" fontId="22" fillId="0" borderId="0" xfId="0" applyFont="1" applyBorder="1"/>
    <xf numFmtId="0" fontId="22" fillId="0" borderId="0" xfId="0" applyFont="1" applyBorder="1" applyAlignment="1"/>
    <xf numFmtId="169" fontId="12" fillId="0" borderId="3" xfId="1" applyNumberFormat="1" applyFont="1" applyBorder="1"/>
    <xf numFmtId="164" fontId="12" fillId="0" borderId="0" xfId="1" applyFont="1"/>
    <xf numFmtId="166" fontId="12" fillId="0" borderId="5" xfId="1" applyNumberFormat="1" applyFont="1" applyBorder="1"/>
    <xf numFmtId="169" fontId="12" fillId="0" borderId="7" xfId="1" applyNumberFormat="1" applyFont="1" applyBorder="1"/>
    <xf numFmtId="166" fontId="12" fillId="0" borderId="0" xfId="1" applyNumberFormat="1" applyFont="1" applyBorder="1"/>
    <xf numFmtId="169" fontId="12" fillId="0" borderId="0" xfId="1" applyNumberFormat="1" applyFont="1"/>
    <xf numFmtId="172" fontId="12" fillId="0" borderId="0" xfId="1" applyNumberFormat="1" applyFont="1" applyBorder="1"/>
    <xf numFmtId="170" fontId="12" fillId="0" borderId="3" xfId="1" applyNumberFormat="1" applyFont="1" applyBorder="1"/>
    <xf numFmtId="3" fontId="12" fillId="0" borderId="5" xfId="1" applyNumberFormat="1" applyFont="1" applyBorder="1"/>
    <xf numFmtId="164" fontId="14" fillId="0" borderId="0" xfId="1" applyFont="1"/>
    <xf numFmtId="1" fontId="12" fillId="0" borderId="3" xfId="1" applyNumberFormat="1" applyFont="1" applyBorder="1"/>
    <xf numFmtId="0" fontId="12" fillId="0" borderId="0" xfId="31" applyFont="1"/>
    <xf numFmtId="0" fontId="12" fillId="0" borderId="0" xfId="31" applyFont="1" applyAlignment="1"/>
    <xf numFmtId="171" fontId="12" fillId="0" borderId="7" xfId="1" applyNumberFormat="1" applyFont="1" applyBorder="1" applyAlignment="1">
      <alignment horizontal="center"/>
    </xf>
    <xf numFmtId="171" fontId="12" fillId="0" borderId="3" xfId="1" applyNumberFormat="1" applyFont="1" applyBorder="1" applyAlignment="1">
      <alignment horizontal="center"/>
    </xf>
    <xf numFmtId="171" fontId="12" fillId="0" borderId="0" xfId="0" applyNumberFormat="1" applyFont="1"/>
    <xf numFmtId="0" fontId="22" fillId="0" borderId="3" xfId="0" applyFont="1" applyBorder="1"/>
    <xf numFmtId="171" fontId="12" fillId="0" borderId="7" xfId="1" applyNumberFormat="1" applyFont="1" applyBorder="1"/>
    <xf numFmtId="171" fontId="12" fillId="0" borderId="16" xfId="1" applyNumberFormat="1" applyFont="1" applyBorder="1" applyAlignment="1">
      <alignment horizontal="center"/>
    </xf>
    <xf numFmtId="0" fontId="12" fillId="0" borderId="5" xfId="0" applyFont="1" applyBorder="1"/>
    <xf numFmtId="167" fontId="12" fillId="0" borderId="0" xfId="1" applyNumberFormat="1" applyFont="1" applyBorder="1" applyAlignment="1">
      <alignment horizontal="center"/>
    </xf>
    <xf numFmtId="167" fontId="12" fillId="0" borderId="5" xfId="1" applyNumberFormat="1" applyFont="1" applyBorder="1" applyAlignment="1">
      <alignment horizontal="center"/>
    </xf>
    <xf numFmtId="2" fontId="12" fillId="0" borderId="5" xfId="1" applyNumberFormat="1" applyFont="1" applyBorder="1" applyAlignment="1">
      <alignment horizontal="center"/>
    </xf>
    <xf numFmtId="2" fontId="12" fillId="0" borderId="0" xfId="1" applyNumberFormat="1" applyFont="1" applyBorder="1" applyAlignment="1">
      <alignment horizontal="center"/>
    </xf>
    <xf numFmtId="2" fontId="14" fillId="0" borderId="0" xfId="1" applyNumberFormat="1" applyFont="1" applyAlignment="1">
      <alignment horizontal="center"/>
    </xf>
    <xf numFmtId="2" fontId="12" fillId="0" borderId="0" xfId="1" applyNumberFormat="1" applyFont="1" applyAlignment="1">
      <alignment horizontal="center"/>
    </xf>
    <xf numFmtId="2" fontId="12" fillId="0" borderId="3" xfId="1" applyNumberFormat="1" applyFont="1" applyBorder="1" applyAlignment="1">
      <alignment horizontal="center"/>
    </xf>
    <xf numFmtId="2" fontId="12" fillId="0" borderId="7" xfId="1" applyNumberFormat="1" applyFont="1" applyBorder="1" applyAlignment="1">
      <alignment horizontal="center"/>
    </xf>
    <xf numFmtId="2" fontId="12" fillId="0" borderId="0" xfId="0" applyNumberFormat="1" applyFont="1" applyAlignment="1">
      <alignment horizontal="center"/>
    </xf>
    <xf numFmtId="3" fontId="12" fillId="0" borderId="3" xfId="1" applyNumberFormat="1" applyFont="1" applyBorder="1" applyAlignment="1">
      <alignment horizontal="center"/>
    </xf>
    <xf numFmtId="3" fontId="12" fillId="0" borderId="7" xfId="1" applyNumberFormat="1" applyFont="1" applyBorder="1" applyAlignment="1">
      <alignment horizontal="center"/>
    </xf>
    <xf numFmtId="3" fontId="12" fillId="0" borderId="5" xfId="1" applyNumberFormat="1" applyFont="1" applyBorder="1" applyAlignment="1">
      <alignment horizontal="center"/>
    </xf>
    <xf numFmtId="3" fontId="12" fillId="0" borderId="0" xfId="1" applyNumberFormat="1" applyFont="1" applyAlignment="1">
      <alignment horizontal="center"/>
    </xf>
    <xf numFmtId="173" fontId="12" fillId="0" borderId="5" xfId="1" applyNumberFormat="1" applyFont="1" applyBorder="1" applyAlignment="1">
      <alignment horizontal="center"/>
    </xf>
    <xf numFmtId="2" fontId="12" fillId="0" borderId="5" xfId="0" applyNumberFormat="1" applyFont="1" applyBorder="1" applyAlignment="1">
      <alignment horizontal="center"/>
    </xf>
    <xf numFmtId="173" fontId="12" fillId="0" borderId="3" xfId="1" applyNumberFormat="1" applyFont="1" applyBorder="1" applyAlignment="1">
      <alignment horizontal="center"/>
    </xf>
    <xf numFmtId="167" fontId="12" fillId="0" borderId="3" xfId="0" applyNumberFormat="1" applyFont="1" applyBorder="1" applyAlignment="1">
      <alignment horizontal="center"/>
    </xf>
    <xf numFmtId="0" fontId="23" fillId="0" borderId="0" xfId="0" applyFont="1"/>
    <xf numFmtId="168" fontId="12" fillId="0" borderId="3" xfId="1" applyNumberFormat="1" applyFont="1" applyBorder="1"/>
    <xf numFmtId="173" fontId="12" fillId="0" borderId="3" xfId="1" applyNumberFormat="1" applyFont="1" applyBorder="1"/>
    <xf numFmtId="174" fontId="12" fillId="0" borderId="3" xfId="1" applyNumberFormat="1" applyFont="1" applyBorder="1"/>
    <xf numFmtId="0" fontId="12" fillId="0" borderId="0" xfId="27" applyFont="1"/>
    <xf numFmtId="166" fontId="12" fillId="0" borderId="7" xfId="1" applyNumberFormat="1" applyFont="1" applyBorder="1" applyAlignment="1">
      <alignment horizontal="center"/>
    </xf>
    <xf numFmtId="166" fontId="12" fillId="0" borderId="3" xfId="1" applyNumberFormat="1" applyFont="1" applyBorder="1" applyAlignment="1">
      <alignment horizontal="center"/>
    </xf>
    <xf numFmtId="2" fontId="14" fillId="0" borderId="3" xfId="1" applyNumberFormat="1" applyFont="1" applyBorder="1" applyAlignment="1">
      <alignment horizontal="center"/>
    </xf>
    <xf numFmtId="2" fontId="14" fillId="0" borderId="5" xfId="1" applyNumberFormat="1" applyFont="1" applyBorder="1" applyAlignment="1">
      <alignment horizontal="center"/>
    </xf>
    <xf numFmtId="167" fontId="12" fillId="0" borderId="3" xfId="1" applyNumberFormat="1" applyFont="1" applyBorder="1" applyAlignment="1">
      <alignment horizontal="center"/>
    </xf>
    <xf numFmtId="167" fontId="12" fillId="0" borderId="7" xfId="1" applyNumberFormat="1" applyFont="1" applyBorder="1" applyAlignment="1">
      <alignment horizontal="center"/>
    </xf>
    <xf numFmtId="167" fontId="14" fillId="0" borderId="3" xfId="1" applyNumberFormat="1" applyFont="1" applyBorder="1" applyAlignment="1">
      <alignment horizontal="center"/>
    </xf>
    <xf numFmtId="167" fontId="14" fillId="0" borderId="5" xfId="1" applyNumberFormat="1" applyFont="1" applyBorder="1" applyAlignment="1">
      <alignment horizontal="center"/>
    </xf>
    <xf numFmtId="2" fontId="12" fillId="0" borderId="5" xfId="5" applyNumberFormat="1" applyFont="1" applyBorder="1" applyAlignment="1">
      <alignment horizontal="center"/>
    </xf>
    <xf numFmtId="2" fontId="12" fillId="0" borderId="0" xfId="5" applyNumberFormat="1" applyFont="1" applyBorder="1" applyAlignment="1">
      <alignment horizontal="center"/>
    </xf>
    <xf numFmtId="2" fontId="14" fillId="0" borderId="7" xfId="1" applyNumberFormat="1" applyFont="1" applyBorder="1" applyAlignment="1">
      <alignment horizontal="center"/>
    </xf>
    <xf numFmtId="2" fontId="14" fillId="0" borderId="0" xfId="1" applyNumberFormat="1" applyFont="1" applyBorder="1" applyAlignment="1">
      <alignment horizontal="center"/>
    </xf>
    <xf numFmtId="2" fontId="17" fillId="0" borderId="0" xfId="1" applyNumberFormat="1" applyFont="1" applyBorder="1" applyAlignment="1">
      <alignment horizontal="center"/>
    </xf>
    <xf numFmtId="165" fontId="12" fillId="0" borderId="5" xfId="5" applyNumberFormat="1" applyFont="1" applyBorder="1" applyAlignment="1">
      <alignment horizontal="center"/>
    </xf>
    <xf numFmtId="3" fontId="12" fillId="0" borderId="0" xfId="0" applyNumberFormat="1" applyFont="1" applyAlignment="1">
      <alignment horizontal="center"/>
    </xf>
    <xf numFmtId="4" fontId="12" fillId="0" borderId="0" xfId="0" applyNumberFormat="1" applyFont="1" applyAlignment="1">
      <alignment horizontal="center"/>
    </xf>
    <xf numFmtId="3" fontId="12" fillId="0" borderId="18" xfId="0" applyNumberFormat="1" applyFont="1" applyFill="1" applyBorder="1" applyAlignment="1" applyProtection="1">
      <alignment horizontal="center"/>
    </xf>
    <xf numFmtId="3" fontId="12" fillId="0" borderId="0" xfId="0" applyNumberFormat="1" applyFont="1" applyFill="1" applyAlignment="1" applyProtection="1">
      <alignment horizontal="center"/>
    </xf>
    <xf numFmtId="3" fontId="12" fillId="0" borderId="18" xfId="0" applyNumberFormat="1" applyFont="1" applyBorder="1" applyAlignment="1">
      <alignment horizontal="center"/>
    </xf>
    <xf numFmtId="3" fontId="17" fillId="0" borderId="0" xfId="0" applyNumberFormat="1" applyFont="1" applyAlignment="1">
      <alignment horizontal="center"/>
    </xf>
    <xf numFmtId="2" fontId="12" fillId="0" borderId="0" xfId="3" applyNumberFormat="1" applyFont="1" applyAlignment="1">
      <alignment horizontal="center"/>
    </xf>
    <xf numFmtId="0" fontId="13" fillId="0" borderId="0" xfId="24" applyFont="1"/>
    <xf numFmtId="0" fontId="24" fillId="0" borderId="0" xfId="24" applyFont="1"/>
    <xf numFmtId="2" fontId="12" fillId="0" borderId="3" xfId="0" applyNumberFormat="1" applyFont="1" applyBorder="1" applyAlignment="1">
      <alignment horizontal="center"/>
    </xf>
    <xf numFmtId="165" fontId="12" fillId="0" borderId="3" xfId="0" applyNumberFormat="1" applyFont="1" applyBorder="1" applyAlignment="1">
      <alignment horizontal="center"/>
    </xf>
    <xf numFmtId="3" fontId="12" fillId="0" borderId="3" xfId="0" applyNumberFormat="1" applyFont="1" applyBorder="1" applyAlignment="1">
      <alignment horizontal="center"/>
    </xf>
    <xf numFmtId="175" fontId="12" fillId="0" borderId="0" xfId="0" applyNumberFormat="1" applyFont="1" applyAlignment="1">
      <alignment horizontal="center"/>
    </xf>
    <xf numFmtId="3" fontId="18" fillId="0" borderId="0" xfId="7" applyNumberFormat="1" applyFont="1" applyFill="1" applyAlignment="1">
      <alignment horizontal="center"/>
    </xf>
    <xf numFmtId="1" fontId="12" fillId="0" borderId="0" xfId="14" applyNumberFormat="1" applyFont="1" applyAlignment="1" applyProtection="1">
      <alignment horizontal="right"/>
    </xf>
    <xf numFmtId="165" fontId="12" fillId="0" borderId="0" xfId="2" applyNumberFormat="1" applyFont="1" applyBorder="1"/>
    <xf numFmtId="165" fontId="12" fillId="0" borderId="0" xfId="2" applyNumberFormat="1" applyFont="1" applyBorder="1" applyAlignment="1" applyProtection="1">
      <alignment horizontal="right"/>
    </xf>
    <xf numFmtId="0" fontId="23" fillId="0" borderId="0" xfId="0" applyFont="1" applyAlignment="1"/>
    <xf numFmtId="3" fontId="12" fillId="0" borderId="5" xfId="0" applyNumberFormat="1" applyFont="1" applyBorder="1" applyAlignment="1">
      <alignment horizontal="center"/>
    </xf>
    <xf numFmtId="165" fontId="14" fillId="0" borderId="0" xfId="0" applyNumberFormat="1" applyFont="1" applyAlignment="1">
      <alignment horizontal="center"/>
    </xf>
    <xf numFmtId="166" fontId="12" fillId="0" borderId="3" xfId="5" applyNumberFormat="1" applyFont="1" applyBorder="1" applyAlignment="1">
      <alignment horizontal="center"/>
    </xf>
    <xf numFmtId="2" fontId="14" fillId="0" borderId="5" xfId="0" applyNumberFormat="1" applyFont="1" applyBorder="1" applyAlignment="1">
      <alignment horizontal="center"/>
    </xf>
    <xf numFmtId="2" fontId="17" fillId="0" borderId="5" xfId="1" applyNumberFormat="1" applyFont="1" applyBorder="1" applyAlignment="1">
      <alignment horizontal="center"/>
    </xf>
    <xf numFmtId="2" fontId="14" fillId="0" borderId="7" xfId="0" applyNumberFormat="1" applyFont="1" applyBorder="1" applyAlignment="1">
      <alignment horizontal="center"/>
    </xf>
    <xf numFmtId="2" fontId="14" fillId="0" borderId="3" xfId="0" applyNumberFormat="1" applyFont="1" applyBorder="1" applyAlignment="1">
      <alignment horizontal="center"/>
    </xf>
    <xf numFmtId="167" fontId="14" fillId="0" borderId="5" xfId="0" applyNumberFormat="1" applyFont="1" applyBorder="1" applyAlignment="1">
      <alignment horizontal="center"/>
    </xf>
    <xf numFmtId="165" fontId="12" fillId="0" borderId="0" xfId="0" applyNumberFormat="1" applyFont="1"/>
    <xf numFmtId="175" fontId="14" fillId="0" borderId="0" xfId="0" applyNumberFormat="1" applyFont="1" applyAlignment="1">
      <alignment horizontal="center"/>
    </xf>
    <xf numFmtId="175" fontId="3" fillId="0" borderId="3" xfId="1" applyNumberFormat="1" applyFont="1" applyBorder="1" applyAlignment="1">
      <alignment horizontal="center"/>
    </xf>
    <xf numFmtId="176" fontId="12" fillId="0" borderId="0" xfId="0" applyNumberFormat="1" applyFont="1"/>
    <xf numFmtId="0" fontId="12" fillId="3" borderId="0" xfId="0" applyFont="1" applyFill="1"/>
    <xf numFmtId="166" fontId="12" fillId="0" borderId="0" xfId="1" applyNumberFormat="1" applyFont="1" applyBorder="1" applyAlignment="1"/>
    <xf numFmtId="165" fontId="12" fillId="0" borderId="0" xfId="14" applyNumberFormat="1" applyFont="1" applyBorder="1" applyAlignment="1">
      <alignment horizontal="center"/>
    </xf>
    <xf numFmtId="168" fontId="12" fillId="0" borderId="0" xfId="1" applyNumberFormat="1" applyFont="1" applyBorder="1" applyAlignment="1">
      <alignment horizontal="center"/>
    </xf>
    <xf numFmtId="0" fontId="26" fillId="0" borderId="1" xfId="4" applyNumberFormat="1" applyFont="1" applyBorder="1" applyAlignment="1">
      <alignment horizontal="right"/>
    </xf>
    <xf numFmtId="3" fontId="12" fillId="0" borderId="0" xfId="1" applyNumberFormat="1" applyFont="1" applyBorder="1"/>
    <xf numFmtId="169" fontId="12" fillId="0" borderId="0" xfId="1" applyNumberFormat="1" applyFont="1" applyBorder="1" applyAlignment="1" applyProtection="1">
      <alignment horizontal="right"/>
    </xf>
    <xf numFmtId="0" fontId="12" fillId="0" borderId="0" xfId="14" applyFont="1" applyAlignment="1" applyProtection="1"/>
    <xf numFmtId="0" fontId="12" fillId="0" borderId="0" xfId="14" applyFont="1" applyBorder="1" applyAlignment="1" applyProtection="1">
      <alignment horizontal="right"/>
    </xf>
    <xf numFmtId="0" fontId="0" fillId="0" borderId="0" xfId="0" applyFont="1"/>
    <xf numFmtId="173" fontId="27" fillId="0" borderId="0" xfId="0" applyNumberFormat="1" applyFont="1" applyAlignment="1">
      <alignment horizontal="center"/>
    </xf>
    <xf numFmtId="173" fontId="28" fillId="0" borderId="0" xfId="0" applyNumberFormat="1" applyFont="1" applyAlignment="1">
      <alignment horizontal="center"/>
    </xf>
    <xf numFmtId="3" fontId="12" fillId="0" borderId="0" xfId="0" applyNumberFormat="1" applyFont="1" applyAlignment="1">
      <alignment horizontal="left"/>
    </xf>
    <xf numFmtId="3" fontId="17" fillId="0" borderId="0" xfId="0" applyNumberFormat="1" applyFont="1" applyAlignment="1">
      <alignment horizontal="left"/>
    </xf>
    <xf numFmtId="4" fontId="12" fillId="0" borderId="3" xfId="1" applyNumberFormat="1" applyFont="1" applyBorder="1" applyAlignment="1">
      <alignment horizontal="center"/>
    </xf>
    <xf numFmtId="4" fontId="14" fillId="0" borderId="5" xfId="0" applyNumberFormat="1" applyFont="1" applyBorder="1" applyAlignment="1">
      <alignment horizontal="center"/>
    </xf>
    <xf numFmtId="4" fontId="14" fillId="0" borderId="3" xfId="1" applyNumberFormat="1" applyFont="1" applyBorder="1" applyAlignment="1">
      <alignment horizontal="center"/>
    </xf>
    <xf numFmtId="4" fontId="12" fillId="0" borderId="3" xfId="0" applyNumberFormat="1" applyFont="1" applyBorder="1" applyAlignment="1">
      <alignment horizontal="center"/>
    </xf>
    <xf numFmtId="4" fontId="14" fillId="0" borderId="3" xfId="0" applyNumberFormat="1" applyFont="1" applyBorder="1" applyAlignment="1">
      <alignment horizontal="center"/>
    </xf>
    <xf numFmtId="4" fontId="12" fillId="0" borderId="5" xfId="0" applyNumberFormat="1" applyFont="1" applyBorder="1" applyAlignment="1">
      <alignment horizontal="center"/>
    </xf>
    <xf numFmtId="165" fontId="12" fillId="0" borderId="5" xfId="1" applyNumberFormat="1" applyFont="1" applyBorder="1" applyAlignment="1">
      <alignment horizontal="center"/>
    </xf>
    <xf numFmtId="165" fontId="14" fillId="0" borderId="3" xfId="1" applyNumberFormat="1" applyFont="1" applyBorder="1" applyAlignment="1">
      <alignment horizontal="center"/>
    </xf>
    <xf numFmtId="165" fontId="14" fillId="0" borderId="5" xfId="1" applyNumberFormat="1" applyFont="1" applyBorder="1" applyAlignment="1">
      <alignment horizontal="center"/>
    </xf>
    <xf numFmtId="165" fontId="12" fillId="0" borderId="3" xfId="1" applyNumberFormat="1" applyFont="1" applyBorder="1" applyAlignment="1">
      <alignment horizontal="center"/>
    </xf>
    <xf numFmtId="165" fontId="14" fillId="0" borderId="5" xfId="0" applyNumberFormat="1" applyFont="1" applyBorder="1" applyAlignment="1">
      <alignment horizontal="center"/>
    </xf>
    <xf numFmtId="165" fontId="14" fillId="0" borderId="3" xfId="0" applyNumberFormat="1" applyFont="1" applyBorder="1" applyAlignment="1">
      <alignment horizontal="center"/>
    </xf>
    <xf numFmtId="165" fontId="12" fillId="0" borderId="5" xfId="0" applyNumberFormat="1" applyFont="1" applyBorder="1" applyAlignment="1">
      <alignment horizontal="center"/>
    </xf>
    <xf numFmtId="165" fontId="12" fillId="0" borderId="0" xfId="1" applyNumberFormat="1" applyFont="1" applyAlignment="1">
      <alignment horizontal="center"/>
    </xf>
    <xf numFmtId="165" fontId="12" fillId="0" borderId="3" xfId="0" applyNumberFormat="1" applyFont="1" applyBorder="1"/>
    <xf numFmtId="165" fontId="12" fillId="0" borderId="3" xfId="5" applyNumberFormat="1" applyFont="1" applyBorder="1" applyAlignment="1">
      <alignment horizontal="center"/>
    </xf>
    <xf numFmtId="165" fontId="14" fillId="0" borderId="7" xfId="0" applyNumberFormat="1" applyFont="1" applyBorder="1" applyAlignment="1">
      <alignment horizontal="center"/>
    </xf>
    <xf numFmtId="165" fontId="12" fillId="0" borderId="5" xfId="0" applyNumberFormat="1" applyFont="1" applyBorder="1"/>
    <xf numFmtId="165" fontId="3" fillId="0" borderId="3" xfId="1" applyNumberFormat="1" applyFont="1" applyBorder="1" applyAlignment="1">
      <alignment horizontal="center"/>
    </xf>
    <xf numFmtId="178" fontId="3" fillId="0" borderId="3" xfId="1" applyNumberFormat="1" applyFont="1" applyBorder="1" applyAlignment="1">
      <alignment horizontal="center"/>
    </xf>
    <xf numFmtId="178" fontId="14" fillId="0" borderId="0" xfId="0" applyNumberFormat="1" applyFont="1" applyAlignment="1">
      <alignment horizontal="center"/>
    </xf>
    <xf numFmtId="179" fontId="3" fillId="0" borderId="3" xfId="1" applyNumberFormat="1" applyFont="1" applyBorder="1" applyAlignment="1">
      <alignment horizontal="center"/>
    </xf>
    <xf numFmtId="179" fontId="14" fillId="0" borderId="0" xfId="0" applyNumberFormat="1" applyFont="1" applyAlignment="1">
      <alignment horizontal="center"/>
    </xf>
    <xf numFmtId="173" fontId="3" fillId="0" borderId="3" xfId="1" applyNumberFormat="1" applyFont="1" applyBorder="1" applyAlignment="1">
      <alignment horizontal="center"/>
    </xf>
    <xf numFmtId="173" fontId="14" fillId="0" borderId="0" xfId="0" applyNumberFormat="1" applyFont="1" applyAlignment="1">
      <alignment horizontal="center"/>
    </xf>
    <xf numFmtId="2" fontId="3" fillId="0" borderId="3" xfId="1" applyNumberFormat="1" applyFont="1" applyBorder="1" applyAlignment="1">
      <alignment horizontal="center"/>
    </xf>
    <xf numFmtId="2" fontId="3" fillId="0" borderId="5" xfId="1" applyNumberFormat="1" applyFont="1" applyBorder="1" applyAlignment="1">
      <alignment horizontal="center"/>
    </xf>
    <xf numFmtId="2" fontId="3" fillId="0" borderId="7" xfId="1" applyNumberFormat="1" applyFont="1" applyBorder="1" applyAlignment="1">
      <alignment horizontal="center"/>
    </xf>
    <xf numFmtId="165" fontId="3" fillId="0" borderId="5" xfId="1" applyNumberFormat="1" applyFont="1" applyBorder="1" applyAlignment="1">
      <alignment horizontal="center"/>
    </xf>
    <xf numFmtId="0" fontId="3" fillId="0" borderId="19" xfId="0" applyFont="1" applyBorder="1" applyAlignment="1">
      <alignment horizontal="center" vertical="top" wrapText="1"/>
    </xf>
    <xf numFmtId="0" fontId="3" fillId="0" borderId="24" xfId="0" applyFont="1" applyBorder="1" applyAlignment="1">
      <alignment horizontal="center" vertical="top" wrapText="1"/>
    </xf>
    <xf numFmtId="0" fontId="3" fillId="0" borderId="25" xfId="0" applyFont="1" applyBorder="1" applyAlignment="1">
      <alignment horizontal="center" vertical="top" wrapText="1"/>
    </xf>
    <xf numFmtId="0" fontId="3" fillId="0" borderId="26" xfId="0" applyFont="1" applyBorder="1" applyAlignment="1">
      <alignment horizontal="center" vertical="top" wrapText="1"/>
    </xf>
    <xf numFmtId="2" fontId="12" fillId="0" borderId="20" xfId="1" applyNumberFormat="1" applyFont="1" applyBorder="1" applyAlignment="1">
      <alignment horizontal="center"/>
    </xf>
    <xf numFmtId="164" fontId="3" fillId="0" borderId="17" xfId="1" applyNumberFormat="1" applyFont="1" applyBorder="1" applyAlignment="1"/>
    <xf numFmtId="165" fontId="12" fillId="0" borderId="20" xfId="1" applyNumberFormat="1" applyFont="1" applyBorder="1" applyAlignment="1">
      <alignment horizontal="center"/>
    </xf>
    <xf numFmtId="165" fontId="3" fillId="0" borderId="17" xfId="1" applyNumberFormat="1" applyFont="1" applyBorder="1" applyAlignment="1">
      <alignment horizontal="center"/>
    </xf>
    <xf numFmtId="165" fontId="14" fillId="0" borderId="20" xfId="0" applyNumberFormat="1" applyFont="1" applyBorder="1" applyAlignment="1">
      <alignment horizontal="center"/>
    </xf>
    <xf numFmtId="165" fontId="3" fillId="0" borderId="20" xfId="1" applyNumberFormat="1" applyFont="1" applyBorder="1" applyAlignment="1">
      <alignment horizontal="center"/>
    </xf>
    <xf numFmtId="165" fontId="14" fillId="0" borderId="20" xfId="1" applyNumberFormat="1" applyFont="1" applyBorder="1" applyAlignment="1">
      <alignment horizontal="center"/>
    </xf>
    <xf numFmtId="178" fontId="14" fillId="0" borderId="3" xfId="1" applyNumberFormat="1" applyFont="1" applyBorder="1" applyAlignment="1">
      <alignment horizontal="center"/>
    </xf>
    <xf numFmtId="3" fontId="12" fillId="0" borderId="0" xfId="1" applyNumberFormat="1" applyFont="1" applyBorder="1" applyAlignment="1" applyProtection="1">
      <alignment horizontal="center"/>
    </xf>
    <xf numFmtId="3" fontId="12" fillId="0" borderId="5" xfId="1" applyNumberFormat="1" applyFont="1" applyBorder="1" applyAlignment="1" applyProtection="1">
      <alignment horizontal="center"/>
    </xf>
    <xf numFmtId="3" fontId="12" fillId="0" borderId="3" xfId="1" applyNumberFormat="1" applyFont="1" applyBorder="1" applyAlignment="1" applyProtection="1">
      <alignment horizontal="center"/>
    </xf>
    <xf numFmtId="3" fontId="12" fillId="0" borderId="17" xfId="1" applyNumberFormat="1" applyFont="1" applyBorder="1" applyAlignment="1" applyProtection="1">
      <alignment horizontal="center"/>
    </xf>
    <xf numFmtId="180" fontId="12" fillId="0" borderId="0" xfId="0" applyNumberFormat="1" applyFont="1"/>
    <xf numFmtId="2" fontId="3" fillId="0" borderId="0" xfId="1" applyNumberFormat="1" applyFont="1" applyBorder="1" applyAlignment="1">
      <alignment horizontal="center"/>
    </xf>
    <xf numFmtId="167" fontId="3" fillId="0" borderId="5" xfId="1" applyNumberFormat="1" applyFont="1" applyBorder="1" applyAlignment="1">
      <alignment horizontal="center"/>
    </xf>
    <xf numFmtId="165" fontId="3" fillId="0" borderId="7" xfId="1" applyNumberFormat="1" applyFont="1" applyBorder="1" applyAlignment="1">
      <alignment horizontal="center"/>
    </xf>
    <xf numFmtId="173" fontId="3" fillId="0" borderId="5" xfId="1" applyNumberFormat="1" applyFont="1" applyBorder="1" applyAlignment="1">
      <alignment horizontal="center"/>
    </xf>
    <xf numFmtId="173" fontId="3" fillId="0" borderId="7" xfId="1" applyNumberFormat="1" applyFont="1" applyBorder="1" applyAlignment="1">
      <alignment horizontal="center"/>
    </xf>
    <xf numFmtId="168" fontId="12" fillId="0" borderId="5" xfId="1" applyNumberFormat="1" applyFont="1" applyBorder="1"/>
    <xf numFmtId="173" fontId="12" fillId="0" borderId="5" xfId="1" applyNumberFormat="1" applyFont="1" applyBorder="1"/>
    <xf numFmtId="3" fontId="12" fillId="0" borderId="0" xfId="0" applyNumberFormat="1" applyFont="1" applyFill="1" applyBorder="1" applyAlignment="1" applyProtection="1"/>
    <xf numFmtId="3" fontId="12" fillId="0" borderId="0" xfId="0" applyNumberFormat="1" applyFont="1" applyFill="1" applyBorder="1" applyAlignment="1" applyProtection="1">
      <alignment horizontal="center"/>
    </xf>
    <xf numFmtId="3" fontId="12" fillId="0" borderId="0" xfId="0" applyNumberFormat="1" applyFont="1" applyFill="1"/>
    <xf numFmtId="173" fontId="12" fillId="0" borderId="0" xfId="31" applyNumberFormat="1" applyFont="1" applyFill="1" applyAlignment="1">
      <alignment horizontal="center"/>
    </xf>
    <xf numFmtId="0" fontId="12" fillId="0" borderId="0" xfId="0" applyFont="1" applyAlignment="1">
      <alignment wrapText="1"/>
    </xf>
    <xf numFmtId="165" fontId="14" fillId="0" borderId="0" xfId="1" applyNumberFormat="1" applyFont="1" applyAlignment="1">
      <alignment horizontal="center"/>
    </xf>
    <xf numFmtId="2" fontId="3" fillId="0" borderId="0" xfId="0" applyNumberFormat="1" applyFont="1" applyAlignment="1">
      <alignment horizontal="center"/>
    </xf>
    <xf numFmtId="2" fontId="12" fillId="0" borderId="0" xfId="0" applyNumberFormat="1" applyFont="1" applyBorder="1" applyAlignment="1">
      <alignment horizontal="center"/>
    </xf>
    <xf numFmtId="2" fontId="12" fillId="0" borderId="0" xfId="1" applyNumberFormat="1" applyFont="1" applyFill="1" applyAlignment="1">
      <alignment horizontal="center"/>
    </xf>
    <xf numFmtId="167" fontId="12" fillId="0" borderId="5" xfId="1" applyNumberFormat="1" applyFont="1" applyFill="1" applyBorder="1" applyAlignment="1">
      <alignment horizontal="center"/>
    </xf>
    <xf numFmtId="173" fontId="12" fillId="0" borderId="5" xfId="1" applyNumberFormat="1" applyFont="1" applyFill="1" applyBorder="1" applyAlignment="1">
      <alignment horizontal="center"/>
    </xf>
    <xf numFmtId="3" fontId="12" fillId="0" borderId="7" xfId="1" applyNumberFormat="1" applyFont="1" applyFill="1" applyBorder="1" applyAlignment="1">
      <alignment horizontal="center"/>
    </xf>
    <xf numFmtId="2" fontId="12" fillId="0" borderId="5" xfId="1" applyNumberFormat="1" applyFont="1" applyFill="1" applyBorder="1" applyAlignment="1">
      <alignment horizontal="center"/>
    </xf>
    <xf numFmtId="3" fontId="12" fillId="0" borderId="0" xfId="1" applyNumberFormat="1" applyFont="1" applyFill="1" applyAlignment="1">
      <alignment horizontal="center"/>
    </xf>
    <xf numFmtId="167" fontId="12" fillId="0" borderId="5" xfId="0" applyNumberFormat="1" applyFont="1" applyFill="1" applyBorder="1" applyAlignment="1">
      <alignment horizontal="center"/>
    </xf>
    <xf numFmtId="0" fontId="3" fillId="0" borderId="0" xfId="14" applyFont="1"/>
    <xf numFmtId="0" fontId="3" fillId="0" borderId="2" xfId="14" applyFont="1" applyBorder="1" applyAlignment="1" applyProtection="1">
      <alignment horizontal="center" vertical="top" wrapText="1"/>
    </xf>
    <xf numFmtId="0" fontId="3" fillId="0" borderId="0" xfId="12" applyFont="1" applyFill="1"/>
    <xf numFmtId="0" fontId="3" fillId="0" borderId="0" xfId="27" applyFont="1" applyFill="1"/>
    <xf numFmtId="0" fontId="3" fillId="0" borderId="0" xfId="7" applyFont="1" applyFill="1"/>
    <xf numFmtId="0" fontId="3" fillId="0" borderId="0" xfId="28" applyFont="1" applyFill="1"/>
    <xf numFmtId="0" fontId="3" fillId="0" borderId="0" xfId="9" applyFont="1" applyFill="1"/>
    <xf numFmtId="0" fontId="3" fillId="0" borderId="0" xfId="26" applyFont="1" applyFill="1"/>
    <xf numFmtId="0" fontId="3" fillId="0" borderId="0" xfId="23" applyFont="1" applyFill="1"/>
    <xf numFmtId="0" fontId="3" fillId="0" borderId="0" xfId="0" applyFont="1" applyFill="1"/>
    <xf numFmtId="0" fontId="3" fillId="0" borderId="0" xfId="25" applyFont="1" applyFill="1"/>
    <xf numFmtId="0" fontId="3" fillId="0" borderId="0" xfId="8" applyFont="1" applyFill="1"/>
    <xf numFmtId="0" fontId="3" fillId="0" borderId="0" xfId="31" applyFont="1" applyFill="1" applyBorder="1" applyAlignment="1">
      <alignment horizontal="center" vertical="top" wrapText="1"/>
    </xf>
    <xf numFmtId="0" fontId="3" fillId="0" borderId="0" xfId="22" applyFont="1" applyFill="1"/>
    <xf numFmtId="3" fontId="3" fillId="0" borderId="0" xfId="31" applyNumberFormat="1" applyFont="1" applyFill="1"/>
    <xf numFmtId="3" fontId="17" fillId="0" borderId="0" xfId="22" applyNumberFormat="1" applyFont="1" applyFill="1" applyAlignment="1">
      <alignment horizontal="center"/>
    </xf>
    <xf numFmtId="0" fontId="3" fillId="0" borderId="0" xfId="22" applyFont="1" applyFill="1" applyAlignment="1"/>
    <xf numFmtId="2" fontId="3" fillId="0" borderId="0" xfId="31" applyNumberFormat="1" applyFont="1" applyFill="1" applyAlignment="1">
      <alignment wrapText="1"/>
    </xf>
    <xf numFmtId="1" fontId="3" fillId="0" borderId="0" xfId="31" applyNumberFormat="1" applyFont="1" applyFill="1"/>
    <xf numFmtId="177" fontId="12" fillId="0" borderId="0" xfId="1" applyNumberFormat="1" applyFont="1" applyAlignment="1" applyProtection="1">
      <alignment horizontal="center"/>
    </xf>
    <xf numFmtId="177" fontId="17" fillId="0" borderId="0" xfId="1" applyNumberFormat="1" applyFont="1" applyAlignment="1" applyProtection="1">
      <alignment horizontal="center"/>
    </xf>
    <xf numFmtId="3" fontId="12" fillId="0" borderId="0" xfId="1" applyNumberFormat="1" applyFont="1" applyAlignment="1" applyProtection="1">
      <alignment horizontal="center"/>
    </xf>
    <xf numFmtId="3" fontId="14" fillId="0" borderId="0" xfId="1" applyNumberFormat="1" applyFont="1" applyAlignment="1">
      <alignment horizontal="center"/>
    </xf>
    <xf numFmtId="3" fontId="14" fillId="0" borderId="0" xfId="1" applyNumberFormat="1" applyFont="1" applyAlignment="1" applyProtection="1">
      <alignment horizontal="center"/>
    </xf>
    <xf numFmtId="0" fontId="3" fillId="0" borderId="19" xfId="31" applyFont="1" applyFill="1" applyBorder="1" applyAlignment="1">
      <alignment horizontal="center" vertical="top" wrapText="1"/>
    </xf>
    <xf numFmtId="0" fontId="3" fillId="0" borderId="4" xfId="31" applyFont="1" applyFill="1" applyBorder="1" applyAlignment="1">
      <alignment horizontal="center" vertical="top" wrapText="1"/>
    </xf>
    <xf numFmtId="0" fontId="2" fillId="0" borderId="0" xfId="0" applyFont="1"/>
    <xf numFmtId="0" fontId="2" fillId="0" borderId="0" xfId="0" applyFont="1" applyBorder="1" applyAlignment="1">
      <alignment vertical="top"/>
    </xf>
    <xf numFmtId="165" fontId="12" fillId="0" borderId="0" xfId="14" applyNumberFormat="1" applyFont="1" applyBorder="1" applyAlignment="1" applyProtection="1">
      <alignment horizontal="center"/>
    </xf>
    <xf numFmtId="165" fontId="12" fillId="0" borderId="0" xfId="0" applyNumberFormat="1" applyFont="1" applyFill="1" applyBorder="1" applyAlignment="1">
      <alignment horizontal="center"/>
    </xf>
    <xf numFmtId="0" fontId="3" fillId="0" borderId="0" xfId="12" applyFont="1" applyFill="1" applyBorder="1"/>
    <xf numFmtId="3" fontId="12" fillId="0" borderId="0" xfId="12" applyNumberFormat="1" applyFont="1" applyFill="1" applyAlignment="1">
      <alignment horizontal="center"/>
    </xf>
    <xf numFmtId="3" fontId="3" fillId="0" borderId="0" xfId="12" applyNumberFormat="1" applyFont="1" applyFill="1" applyAlignment="1">
      <alignment horizontal="right"/>
    </xf>
    <xf numFmtId="3" fontId="3" fillId="0" borderId="0" xfId="12" applyNumberFormat="1" applyFont="1" applyFill="1"/>
    <xf numFmtId="3" fontId="3" fillId="0" borderId="0" xfId="12" applyNumberFormat="1" applyFont="1" applyFill="1" applyAlignment="1">
      <alignment horizontal="center"/>
    </xf>
    <xf numFmtId="3" fontId="17" fillId="0" borderId="0" xfId="12" applyNumberFormat="1" applyFont="1" applyFill="1" applyAlignment="1">
      <alignment horizontal="center"/>
    </xf>
    <xf numFmtId="3" fontId="17" fillId="0" borderId="0" xfId="7" applyNumberFormat="1" applyFont="1" applyFill="1" applyAlignment="1">
      <alignment horizontal="center"/>
    </xf>
    <xf numFmtId="0" fontId="3" fillId="0" borderId="0" xfId="27" applyFont="1" applyFill="1" applyBorder="1"/>
    <xf numFmtId="3" fontId="3" fillId="0" borderId="0" xfId="27" applyNumberFormat="1" applyFont="1" applyFill="1" applyAlignment="1">
      <alignment horizontal="center"/>
    </xf>
    <xf numFmtId="0" fontId="8" fillId="0" borderId="0" xfId="27" applyFont="1" applyFill="1"/>
    <xf numFmtId="0" fontId="3" fillId="0" borderId="0" xfId="27" applyFont="1" applyFill="1" applyAlignment="1"/>
    <xf numFmtId="3" fontId="12" fillId="0" borderId="0" xfId="7" applyNumberFormat="1" applyFont="1" applyFill="1" applyAlignment="1">
      <alignment horizontal="center"/>
    </xf>
    <xf numFmtId="173" fontId="17" fillId="0" borderId="0" xfId="7" applyNumberFormat="1" applyFont="1" applyFill="1"/>
    <xf numFmtId="3" fontId="12" fillId="0" borderId="0" xfId="27" applyNumberFormat="1" applyFont="1" applyFill="1"/>
    <xf numFmtId="3" fontId="17" fillId="0" borderId="0" xfId="27" applyNumberFormat="1" applyFont="1" applyFill="1" applyAlignment="1">
      <alignment horizontal="center"/>
    </xf>
    <xf numFmtId="0" fontId="12" fillId="0" borderId="0" xfId="27" applyFont="1" applyFill="1"/>
    <xf numFmtId="0" fontId="12" fillId="0" borderId="0" xfId="28" applyFont="1" applyFill="1"/>
    <xf numFmtId="0" fontId="3" fillId="0" borderId="0" xfId="28" applyFont="1" applyFill="1" applyBorder="1"/>
    <xf numFmtId="2" fontId="3" fillId="0" borderId="0" xfId="28" applyNumberFormat="1" applyFont="1" applyFill="1"/>
    <xf numFmtId="4" fontId="17" fillId="0" borderId="0" xfId="22" applyNumberFormat="1" applyFont="1" applyFill="1" applyAlignment="1">
      <alignment horizontal="center"/>
    </xf>
    <xf numFmtId="0" fontId="3" fillId="0" borderId="0" xfId="25" applyFont="1" applyFill="1" applyAlignment="1"/>
    <xf numFmtId="0" fontId="12" fillId="0" borderId="0" xfId="9" applyFont="1" applyFill="1"/>
    <xf numFmtId="0" fontId="12" fillId="0" borderId="0" xfId="31" applyFont="1" applyFill="1" applyAlignment="1">
      <alignment horizontal="center" vertical="top" wrapText="1"/>
    </xf>
    <xf numFmtId="0" fontId="12" fillId="0" borderId="0" xfId="9" applyFont="1" applyFill="1" applyBorder="1"/>
    <xf numFmtId="0" fontId="12" fillId="0" borderId="0" xfId="27" applyFont="1" applyFill="1" applyBorder="1"/>
    <xf numFmtId="3" fontId="17" fillId="0" borderId="0" xfId="23" applyNumberFormat="1" applyFont="1" applyFill="1" applyAlignment="1">
      <alignment horizontal="center"/>
    </xf>
    <xf numFmtId="3" fontId="17" fillId="0" borderId="0" xfId="25" applyNumberFormat="1" applyFont="1" applyFill="1" applyAlignment="1">
      <alignment horizontal="center"/>
    </xf>
    <xf numFmtId="3" fontId="12" fillId="0" borderId="0" xfId="25" applyNumberFormat="1" applyFont="1" applyFill="1" applyAlignment="1">
      <alignment horizontal="center"/>
    </xf>
    <xf numFmtId="0" fontId="3" fillId="0" borderId="0" xfId="23" applyFont="1" applyFill="1" applyBorder="1"/>
    <xf numFmtId="3" fontId="12" fillId="0" borderId="0" xfId="27" applyNumberFormat="1" applyFont="1" applyFill="1" applyAlignment="1">
      <alignment horizontal="center"/>
    </xf>
    <xf numFmtId="0" fontId="17" fillId="0" borderId="0" xfId="27" applyFont="1" applyFill="1"/>
    <xf numFmtId="0" fontId="12" fillId="0" borderId="0" xfId="27" applyFont="1" applyFill="1" applyAlignment="1"/>
    <xf numFmtId="0" fontId="12" fillId="0" borderId="0" xfId="27" applyFont="1" applyFill="1" applyAlignment="1">
      <alignment wrapText="1"/>
    </xf>
    <xf numFmtId="3" fontId="12" fillId="0" borderId="0" xfId="27" applyNumberFormat="1" applyFont="1" applyFill="1" applyAlignment="1">
      <alignment horizontal="left"/>
    </xf>
    <xf numFmtId="3" fontId="17" fillId="0" borderId="0" xfId="27" applyNumberFormat="1" applyFont="1" applyFill="1" applyAlignment="1">
      <alignment horizontal="left"/>
    </xf>
    <xf numFmtId="0" fontId="3" fillId="0" borderId="0" xfId="27" applyFont="1" applyFill="1" applyAlignment="1">
      <alignment wrapText="1"/>
    </xf>
    <xf numFmtId="0" fontId="3" fillId="0" borderId="0" xfId="26" applyFont="1" applyFill="1" applyBorder="1"/>
    <xf numFmtId="3" fontId="3" fillId="0" borderId="0" xfId="26" applyNumberFormat="1" applyFont="1" applyFill="1"/>
    <xf numFmtId="3" fontId="17" fillId="0" borderId="0" xfId="0" applyNumberFormat="1" applyFont="1" applyAlignment="1"/>
    <xf numFmtId="3" fontId="17" fillId="0" borderId="0" xfId="26" applyNumberFormat="1" applyFont="1" applyFill="1"/>
    <xf numFmtId="0" fontId="3" fillId="0" borderId="0" xfId="31" applyFont="1" applyFill="1" applyAlignment="1"/>
    <xf numFmtId="0" fontId="3" fillId="0" borderId="0" xfId="26" applyFont="1" applyFill="1" applyAlignment="1"/>
    <xf numFmtId="0" fontId="2" fillId="0" borderId="0" xfId="0" applyFont="1" applyAlignment="1">
      <alignment wrapText="1"/>
    </xf>
    <xf numFmtId="3" fontId="17" fillId="0" borderId="0" xfId="23" applyNumberFormat="1" applyFont="1" applyFill="1"/>
    <xf numFmtId="3" fontId="3" fillId="0" borderId="0" xfId="23" applyNumberFormat="1" applyFont="1" applyFill="1"/>
    <xf numFmtId="3" fontId="12" fillId="0" borderId="0" xfId="23" applyNumberFormat="1" applyFont="1" applyFill="1" applyAlignment="1">
      <alignment horizontal="centerContinuous"/>
    </xf>
    <xf numFmtId="3" fontId="12" fillId="0" borderId="0" xfId="23" applyNumberFormat="1" applyFont="1" applyFill="1" applyAlignment="1">
      <alignment horizontal="center"/>
    </xf>
    <xf numFmtId="3" fontId="3" fillId="0" borderId="0" xfId="23" applyNumberFormat="1" applyFont="1" applyFill="1" applyAlignment="1">
      <alignment horizontal="center"/>
    </xf>
    <xf numFmtId="0" fontId="12" fillId="0" borderId="0" xfId="23" applyFont="1" applyFill="1"/>
    <xf numFmtId="0" fontId="12" fillId="0" borderId="0" xfId="0" applyFont="1" applyFill="1"/>
    <xf numFmtId="0" fontId="12" fillId="0" borderId="0" xfId="23" applyFont="1" applyFill="1" applyBorder="1"/>
    <xf numFmtId="0" fontId="12" fillId="0" borderId="0" xfId="31" applyFont="1" applyFill="1"/>
    <xf numFmtId="1" fontId="12" fillId="0" borderId="0" xfId="0" applyNumberFormat="1" applyFont="1" applyFill="1"/>
    <xf numFmtId="0" fontId="12" fillId="0" borderId="0" xfId="25" applyFont="1" applyFill="1" applyAlignment="1">
      <alignment horizontal="center"/>
    </xf>
    <xf numFmtId="0" fontId="3" fillId="0" borderId="0" xfId="25" applyFont="1" applyFill="1" applyAlignment="1">
      <alignment wrapText="1"/>
    </xf>
    <xf numFmtId="0" fontId="3" fillId="0" borderId="0" xfId="8" applyFont="1" applyFill="1" applyAlignment="1">
      <alignment horizontal="center"/>
    </xf>
    <xf numFmtId="0" fontId="3" fillId="0" borderId="0" xfId="8" applyFont="1" applyFill="1" applyBorder="1"/>
    <xf numFmtId="173" fontId="27" fillId="0" borderId="0" xfId="0" applyNumberFormat="1" applyFont="1" applyFill="1" applyAlignment="1">
      <alignment horizontal="center"/>
    </xf>
    <xf numFmtId="0" fontId="3" fillId="0" borderId="0" xfId="8" applyFont="1" applyFill="1" applyBorder="1" applyAlignment="1">
      <alignment horizontal="center"/>
    </xf>
    <xf numFmtId="2" fontId="3" fillId="0" borderId="0" xfId="0" applyNumberFormat="1" applyFont="1" applyFill="1" applyAlignment="1">
      <alignment horizontal="center"/>
    </xf>
    <xf numFmtId="2" fontId="17" fillId="0" borderId="0" xfId="0" applyNumberFormat="1" applyFont="1" applyFill="1" applyAlignment="1">
      <alignment horizontal="center"/>
    </xf>
    <xf numFmtId="0" fontId="3" fillId="0" borderId="0" xfId="0" applyFont="1" applyFill="1" applyAlignment="1">
      <alignment horizontal="center"/>
    </xf>
    <xf numFmtId="4" fontId="2" fillId="0" borderId="0" xfId="0" applyNumberFormat="1" applyFont="1" applyAlignment="1">
      <alignment horizontal="center"/>
    </xf>
    <xf numFmtId="2" fontId="12" fillId="0" borderId="0" xfId="0" applyNumberFormat="1" applyFont="1" applyFill="1" applyAlignment="1">
      <alignment horizontal="center"/>
    </xf>
    <xf numFmtId="3" fontId="3" fillId="0" borderId="0" xfId="0" applyNumberFormat="1" applyFont="1" applyFill="1" applyAlignment="1">
      <alignment horizontal="center"/>
    </xf>
    <xf numFmtId="3" fontId="17" fillId="0" borderId="0" xfId="0" applyNumberFormat="1" applyFont="1" applyFill="1" applyAlignment="1">
      <alignment horizontal="center"/>
    </xf>
    <xf numFmtId="0" fontId="12" fillId="0" borderId="0" xfId="8" applyFont="1" applyFill="1" applyBorder="1"/>
    <xf numFmtId="0" fontId="12" fillId="0" borderId="0" xfId="8" applyFont="1" applyFill="1"/>
    <xf numFmtId="3" fontId="12" fillId="0" borderId="0" xfId="8" applyNumberFormat="1" applyFont="1" applyFill="1" applyAlignment="1">
      <alignment horizontal="center"/>
    </xf>
    <xf numFmtId="3" fontId="17" fillId="0" borderId="0" xfId="1" applyNumberFormat="1" applyFont="1" applyFill="1" applyAlignment="1">
      <alignment horizontal="center"/>
    </xf>
    <xf numFmtId="0" fontId="3" fillId="0" borderId="0" xfId="8" applyFont="1" applyFill="1" applyAlignment="1">
      <alignment wrapText="1"/>
    </xf>
    <xf numFmtId="2" fontId="3" fillId="0" borderId="0" xfId="0" applyNumberFormat="1" applyFont="1" applyFill="1"/>
    <xf numFmtId="0" fontId="12" fillId="0" borderId="0" xfId="10" applyFont="1" applyFill="1"/>
    <xf numFmtId="0" fontId="12" fillId="0" borderId="0" xfId="10" applyFont="1" applyFill="1" applyBorder="1"/>
    <xf numFmtId="2" fontId="12" fillId="0" borderId="0" xfId="10" applyNumberFormat="1" applyFont="1" applyFill="1"/>
    <xf numFmtId="0" fontId="12" fillId="0" borderId="0" xfId="31" applyFont="1" applyFill="1" applyBorder="1" applyAlignment="1">
      <alignment horizontal="center" vertical="top" wrapText="1"/>
    </xf>
    <xf numFmtId="0" fontId="12" fillId="0" borderId="0" xfId="10" applyFont="1" applyFill="1" applyBorder="1" applyAlignment="1"/>
    <xf numFmtId="3" fontId="12" fillId="0" borderId="0" xfId="10" applyNumberFormat="1" applyFont="1" applyFill="1" applyBorder="1"/>
    <xf numFmtId="164" fontId="12" fillId="0" borderId="0" xfId="1" applyFont="1" applyFill="1"/>
    <xf numFmtId="164" fontId="12" fillId="0" borderId="0" xfId="1" applyFont="1" applyFill="1" applyBorder="1"/>
    <xf numFmtId="3" fontId="17" fillId="0" borderId="0" xfId="10" applyNumberFormat="1" applyFont="1" applyFill="1" applyAlignment="1">
      <alignment horizontal="center"/>
    </xf>
    <xf numFmtId="3" fontId="12" fillId="0" borderId="0" xfId="10" applyNumberFormat="1" applyFont="1" applyFill="1" applyBorder="1" applyAlignment="1">
      <alignment horizontal="center"/>
    </xf>
    <xf numFmtId="164" fontId="12" fillId="0" borderId="0" xfId="1" applyFont="1" applyFill="1" applyAlignment="1">
      <alignment horizontal="center"/>
    </xf>
    <xf numFmtId="0" fontId="12" fillId="0" borderId="0" xfId="10" applyFont="1" applyFill="1" applyBorder="1" applyAlignment="1">
      <alignment horizontal="center"/>
    </xf>
    <xf numFmtId="164" fontId="12" fillId="0" borderId="0" xfId="1" applyFont="1" applyFill="1" applyBorder="1" applyAlignment="1">
      <alignment horizontal="center"/>
    </xf>
    <xf numFmtId="3" fontId="12" fillId="0" borderId="0" xfId="10" applyNumberFormat="1" applyFont="1" applyFill="1" applyAlignment="1">
      <alignment horizontal="center"/>
    </xf>
    <xf numFmtId="0" fontId="23" fillId="0" borderId="0" xfId="10" applyFont="1" applyFill="1"/>
    <xf numFmtId="3" fontId="23" fillId="0" borderId="0" xfId="10" applyNumberFormat="1" applyFont="1" applyFill="1" applyBorder="1" applyAlignment="1">
      <alignment horizontal="center"/>
    </xf>
    <xf numFmtId="0" fontId="23" fillId="0" borderId="0" xfId="10" applyFont="1" applyFill="1" applyBorder="1" applyAlignment="1">
      <alignment horizontal="center"/>
    </xf>
    <xf numFmtId="164" fontId="23" fillId="0" borderId="0" xfId="1" applyFont="1" applyFill="1" applyAlignment="1">
      <alignment vertical="top"/>
    </xf>
    <xf numFmtId="164" fontId="23" fillId="0" borderId="0" xfId="1" applyFont="1" applyFill="1" applyAlignment="1">
      <alignment horizontal="center"/>
    </xf>
    <xf numFmtId="0" fontId="23" fillId="0" borderId="0" xfId="10" applyFont="1" applyFill="1" applyAlignment="1"/>
    <xf numFmtId="0" fontId="3" fillId="0" borderId="18" xfId="31" applyFont="1" applyFill="1" applyBorder="1" applyAlignment="1">
      <alignment horizontal="center" vertical="top" wrapText="1"/>
    </xf>
    <xf numFmtId="3" fontId="17" fillId="0" borderId="18" xfId="27" applyNumberFormat="1" applyFont="1" applyFill="1" applyBorder="1" applyAlignment="1">
      <alignment horizontal="right"/>
    </xf>
    <xf numFmtId="3" fontId="17" fillId="0" borderId="0" xfId="27" applyNumberFormat="1" applyFont="1" applyFill="1" applyAlignment="1">
      <alignment horizontal="right"/>
    </xf>
    <xf numFmtId="3" fontId="12" fillId="0" borderId="0" xfId="27" applyNumberFormat="1" applyFont="1" applyFill="1" applyAlignment="1">
      <alignment horizontal="right"/>
    </xf>
    <xf numFmtId="0" fontId="3" fillId="0" borderId="0" xfId="27" applyFont="1" applyFill="1" applyBorder="1" applyAlignment="1">
      <alignment horizontal="right"/>
    </xf>
    <xf numFmtId="3" fontId="17" fillId="0" borderId="18" xfId="27" applyNumberFormat="1" applyFont="1" applyFill="1" applyBorder="1" applyAlignment="1">
      <alignment horizontal="center"/>
    </xf>
    <xf numFmtId="0" fontId="3" fillId="0" borderId="0" xfId="27" applyFont="1" applyFill="1" applyBorder="1" applyAlignment="1">
      <alignment horizontal="center"/>
    </xf>
    <xf numFmtId="3" fontId="12" fillId="0" borderId="18" xfId="27" applyNumberFormat="1" applyFont="1" applyFill="1" applyBorder="1" applyAlignment="1">
      <alignment horizontal="center"/>
    </xf>
    <xf numFmtId="3" fontId="17" fillId="0" borderId="0" xfId="27" applyNumberFormat="1" applyFont="1" applyFill="1" applyBorder="1" applyAlignment="1">
      <alignment horizontal="center"/>
    </xf>
    <xf numFmtId="3" fontId="3" fillId="0" borderId="18" xfId="31" applyNumberFormat="1" applyFont="1" applyFill="1" applyBorder="1" applyAlignment="1">
      <alignment horizontal="center"/>
    </xf>
    <xf numFmtId="0" fontId="3" fillId="0" borderId="0" xfId="27" applyFont="1" applyFill="1" applyAlignment="1">
      <alignment horizontal="center"/>
    </xf>
    <xf numFmtId="0" fontId="3" fillId="0" borderId="0" xfId="31" applyFont="1" applyFill="1" applyAlignment="1">
      <alignment horizontal="right"/>
    </xf>
    <xf numFmtId="0" fontId="3" fillId="0" borderId="0" xfId="31" applyFont="1" applyFill="1" applyAlignment="1">
      <alignment horizontal="center"/>
    </xf>
    <xf numFmtId="3" fontId="12" fillId="0" borderId="18" xfId="31" applyNumberFormat="1" applyFont="1" applyFill="1" applyBorder="1" applyAlignment="1">
      <alignment horizontal="center"/>
    </xf>
    <xf numFmtId="0" fontId="17" fillId="0" borderId="0" xfId="27" applyFont="1" applyFill="1" applyAlignment="1">
      <alignment horizontal="center"/>
    </xf>
    <xf numFmtId="3" fontId="17" fillId="0" borderId="0" xfId="31" applyNumberFormat="1" applyFont="1" applyFill="1" applyBorder="1" applyAlignment="1">
      <alignment horizontal="center"/>
    </xf>
    <xf numFmtId="0" fontId="3" fillId="0" borderId="27" xfId="31" applyFont="1" applyFill="1" applyBorder="1"/>
    <xf numFmtId="3" fontId="12" fillId="0" borderId="0" xfId="31" applyNumberFormat="1" applyFont="1" applyFill="1" applyBorder="1" applyAlignment="1">
      <alignment horizontal="center"/>
    </xf>
    <xf numFmtId="3" fontId="12" fillId="0" borderId="22" xfId="0" applyNumberFormat="1" applyFont="1" applyBorder="1" applyAlignment="1">
      <alignment horizontal="center"/>
    </xf>
    <xf numFmtId="3" fontId="12" fillId="0" borderId="0" xfId="27" applyNumberFormat="1" applyFont="1" applyFill="1" applyBorder="1" applyAlignment="1">
      <alignment horizontal="center"/>
    </xf>
    <xf numFmtId="3" fontId="8" fillId="0" borderId="0" xfId="31" applyNumberFormat="1" applyFont="1" applyFill="1" applyBorder="1" applyAlignment="1">
      <alignment horizontal="center"/>
    </xf>
    <xf numFmtId="0" fontId="3" fillId="0" borderId="22" xfId="27" applyFont="1" applyFill="1" applyBorder="1" applyAlignment="1">
      <alignment horizontal="right"/>
    </xf>
    <xf numFmtId="0" fontId="3" fillId="0" borderId="22" xfId="27" applyFont="1" applyFill="1" applyBorder="1" applyAlignment="1">
      <alignment horizontal="center"/>
    </xf>
    <xf numFmtId="0" fontId="3" fillId="0" borderId="22" xfId="31" applyFont="1" applyFill="1" applyBorder="1" applyAlignment="1">
      <alignment horizontal="center"/>
    </xf>
    <xf numFmtId="2" fontId="3" fillId="0" borderId="0" xfId="27" applyNumberFormat="1" applyFont="1" applyFill="1"/>
    <xf numFmtId="3" fontId="12" fillId="0" borderId="0" xfId="0" applyNumberFormat="1" applyFont="1" applyFill="1" applyAlignment="1">
      <alignment horizontal="center"/>
    </xf>
    <xf numFmtId="0" fontId="3" fillId="0" borderId="0" xfId="0" applyFont="1" applyFill="1" applyAlignment="1"/>
    <xf numFmtId="0" fontId="3" fillId="0" borderId="0" xfId="0" applyFont="1" applyFill="1" applyAlignment="1">
      <alignment wrapText="1"/>
    </xf>
    <xf numFmtId="0" fontId="30" fillId="0" borderId="0" xfId="34" applyFont="1" applyFill="1" applyAlignment="1" applyProtection="1"/>
    <xf numFmtId="0" fontId="12" fillId="0" borderId="18" xfId="31" applyFont="1" applyFill="1" applyBorder="1" applyAlignment="1">
      <alignment horizontal="center" vertical="top" wrapText="1"/>
    </xf>
    <xf numFmtId="0" fontId="12" fillId="0" borderId="0" xfId="12" applyFont="1" applyFill="1" applyBorder="1"/>
    <xf numFmtId="3" fontId="12" fillId="0" borderId="18" xfId="0" applyNumberFormat="1" applyFont="1" applyFill="1" applyBorder="1" applyAlignment="1">
      <alignment horizontal="center"/>
    </xf>
    <xf numFmtId="0" fontId="12" fillId="0" borderId="0" xfId="12" applyFont="1" applyFill="1" applyBorder="1" applyAlignment="1">
      <alignment horizontal="left"/>
    </xf>
    <xf numFmtId="3" fontId="12" fillId="0" borderId="0" xfId="0" applyNumberFormat="1" applyFont="1" applyFill="1" applyBorder="1" applyAlignment="1">
      <alignment horizontal="center"/>
    </xf>
    <xf numFmtId="0" fontId="12" fillId="0" borderId="0" xfId="0" applyFont="1" applyFill="1" applyAlignment="1"/>
    <xf numFmtId="0" fontId="12" fillId="0" borderId="0" xfId="0" applyFont="1" applyFill="1" applyAlignment="1">
      <alignment wrapText="1"/>
    </xf>
    <xf numFmtId="0" fontId="12" fillId="0" borderId="0" xfId="11" applyFont="1" applyFill="1"/>
    <xf numFmtId="0" fontId="12" fillId="0" borderId="0" xfId="11" applyFont="1" applyFill="1" applyBorder="1"/>
    <xf numFmtId="173" fontId="2" fillId="0" borderId="0" xfId="0" applyNumberFormat="1" applyFont="1" applyAlignment="1">
      <alignment horizontal="center"/>
    </xf>
    <xf numFmtId="0" fontId="12" fillId="0" borderId="0" xfId="31" applyFont="1" applyFill="1" applyAlignment="1"/>
    <xf numFmtId="3" fontId="8" fillId="0" borderId="0" xfId="0" applyNumberFormat="1" applyFont="1" applyFill="1" applyAlignment="1">
      <alignment horizontal="center"/>
    </xf>
    <xf numFmtId="2" fontId="3" fillId="0" borderId="0" xfId="31" applyNumberFormat="1" applyFont="1" applyFill="1" applyAlignment="1">
      <alignment horizontal="center" vertical="top" wrapText="1"/>
    </xf>
    <xf numFmtId="0" fontId="3" fillId="0" borderId="0" xfId="11" applyFont="1" applyFill="1"/>
    <xf numFmtId="165" fontId="3" fillId="0" borderId="0" xfId="31" applyNumberFormat="1" applyFont="1" applyFill="1"/>
    <xf numFmtId="3" fontId="12" fillId="0" borderId="0" xfId="31" applyNumberFormat="1" applyFont="1" applyFill="1" applyAlignment="1">
      <alignment horizontal="center"/>
    </xf>
    <xf numFmtId="3" fontId="3" fillId="0" borderId="0" xfId="31" applyNumberFormat="1" applyFont="1" applyFill="1" applyAlignment="1">
      <alignment horizontal="center"/>
    </xf>
    <xf numFmtId="173" fontId="3" fillId="0" borderId="0" xfId="31" applyNumberFormat="1" applyFont="1" applyFill="1"/>
    <xf numFmtId="2" fontId="12" fillId="0" borderId="0" xfId="31" applyNumberFormat="1" applyFont="1" applyFill="1"/>
    <xf numFmtId="173" fontId="3" fillId="0" borderId="0" xfId="31" applyNumberFormat="1" applyFont="1" applyFill="1" applyAlignment="1">
      <alignment horizontal="center"/>
    </xf>
    <xf numFmtId="173" fontId="17" fillId="0" borderId="0" xfId="31" applyNumberFormat="1" applyFont="1" applyFill="1" applyAlignment="1">
      <alignment horizontal="center"/>
    </xf>
    <xf numFmtId="165" fontId="12" fillId="0" borderId="0" xfId="31" applyNumberFormat="1" applyFont="1" applyFill="1" applyAlignment="1">
      <alignment horizontal="center"/>
    </xf>
    <xf numFmtId="165" fontId="12" fillId="0" borderId="0" xfId="31" applyNumberFormat="1" applyFont="1" applyFill="1"/>
    <xf numFmtId="173" fontId="12" fillId="0" borderId="0" xfId="31" applyNumberFormat="1" applyFont="1" applyFill="1" applyAlignment="1"/>
    <xf numFmtId="0" fontId="3" fillId="0" borderId="0" xfId="31" applyFont="1" applyFill="1" applyAlignment="1">
      <alignment wrapText="1"/>
    </xf>
    <xf numFmtId="0" fontId="12" fillId="0" borderId="0" xfId="31" applyFont="1" applyFill="1" applyBorder="1"/>
    <xf numFmtId="165" fontId="17" fillId="0" borderId="0" xfId="31" applyNumberFormat="1" applyFont="1" applyFill="1"/>
    <xf numFmtId="1" fontId="12" fillId="0" borderId="0" xfId="31" applyNumberFormat="1" applyFont="1" applyFill="1"/>
    <xf numFmtId="3" fontId="17" fillId="0" borderId="0" xfId="31" applyNumberFormat="1" applyFont="1" applyFill="1" applyAlignment="1">
      <alignment horizontal="center"/>
    </xf>
    <xf numFmtId="0" fontId="3" fillId="0" borderId="0" xfId="26" applyFont="1" applyFill="1" applyAlignment="1">
      <alignment horizontal="center" vertical="top" wrapText="1"/>
    </xf>
    <xf numFmtId="3" fontId="17" fillId="0" borderId="0" xfId="0" applyNumberFormat="1" applyFont="1" applyFill="1"/>
    <xf numFmtId="3" fontId="3" fillId="0" borderId="0" xfId="0" applyNumberFormat="1" applyFont="1" applyFill="1"/>
    <xf numFmtId="0" fontId="2" fillId="0" borderId="0" xfId="0" applyFont="1" applyAlignment="1"/>
    <xf numFmtId="0" fontId="3" fillId="0" borderId="0" xfId="22" applyFont="1" applyFill="1" applyAlignment="1">
      <alignment horizontal="center" vertical="top" wrapText="1"/>
    </xf>
    <xf numFmtId="0" fontId="3" fillId="0" borderId="0" xfId="22" applyFont="1" applyFill="1" applyBorder="1"/>
    <xf numFmtId="165" fontId="12" fillId="0" borderId="0" xfId="22" applyNumberFormat="1" applyFont="1" applyFill="1" applyAlignment="1">
      <alignment horizontal="center"/>
    </xf>
    <xf numFmtId="165" fontId="17" fillId="0" borderId="0" xfId="22" applyNumberFormat="1" applyFont="1" applyFill="1" applyAlignment="1">
      <alignment horizontal="center"/>
    </xf>
    <xf numFmtId="165" fontId="3" fillId="0" borderId="0" xfId="22" applyNumberFormat="1" applyFont="1" applyFill="1"/>
    <xf numFmtId="0" fontId="12" fillId="0" borderId="0" xfId="22" applyFont="1" applyFill="1" applyBorder="1"/>
    <xf numFmtId="0" fontId="12" fillId="0" borderId="0" xfId="22" applyFont="1" applyFill="1"/>
    <xf numFmtId="165" fontId="3" fillId="0" borderId="0" xfId="22" applyNumberFormat="1" applyFont="1" applyFill="1" applyAlignment="1">
      <alignment horizontal="center"/>
    </xf>
    <xf numFmtId="164" fontId="3" fillId="0" borderId="0" xfId="0" applyNumberFormat="1" applyFont="1" applyFill="1"/>
    <xf numFmtId="179" fontId="14" fillId="0" borderId="3" xfId="1" applyNumberFormat="1" applyFont="1" applyBorder="1" applyAlignment="1">
      <alignment horizontal="center"/>
    </xf>
    <xf numFmtId="173" fontId="14" fillId="0" borderId="3" xfId="1" applyNumberFormat="1" applyFont="1" applyBorder="1" applyAlignment="1">
      <alignment horizontal="center"/>
    </xf>
    <xf numFmtId="0" fontId="31" fillId="0" borderId="0" xfId="0" applyFont="1" applyAlignment="1">
      <alignment horizontal="left"/>
    </xf>
    <xf numFmtId="0" fontId="31" fillId="0" borderId="0" xfId="0" applyFont="1" applyAlignment="1">
      <alignment horizontal="center"/>
    </xf>
    <xf numFmtId="0" fontId="31" fillId="0" borderId="0" xfId="0" applyFont="1" applyAlignment="1">
      <alignment horizontal="center" vertical="center" wrapText="1"/>
    </xf>
    <xf numFmtId="0" fontId="31" fillId="0" borderId="0" xfId="0" applyFont="1" applyAlignment="1">
      <alignment horizontal="center" vertical="center"/>
    </xf>
    <xf numFmtId="0" fontId="24" fillId="0" borderId="0" xfId="0" applyFont="1" applyAlignment="1">
      <alignment horizontal="center"/>
    </xf>
    <xf numFmtId="0" fontId="14" fillId="0" borderId="0" xfId="0" applyFont="1" applyAlignment="1">
      <alignment horizontal="center"/>
    </xf>
    <xf numFmtId="165" fontId="0" fillId="0" borderId="0" xfId="0" applyNumberFormat="1" applyFont="1" applyAlignment="1">
      <alignment horizontal="center"/>
    </xf>
    <xf numFmtId="0" fontId="0" fillId="0" borderId="0" xfId="0" applyFont="1" applyAlignment="1">
      <alignment horizontal="center"/>
    </xf>
    <xf numFmtId="0" fontId="26" fillId="0" borderId="0" xfId="0" applyFont="1" applyAlignment="1">
      <alignment horizontal="left" indent="1"/>
    </xf>
    <xf numFmtId="181" fontId="26" fillId="0" borderId="0" xfId="0" applyNumberFormat="1" applyFont="1" applyAlignment="1">
      <alignment horizontal="right"/>
    </xf>
    <xf numFmtId="0" fontId="32" fillId="0" borderId="0" xfId="0" applyFont="1" applyAlignment="1">
      <alignment horizontal="left" indent="1"/>
    </xf>
    <xf numFmtId="0" fontId="32" fillId="0" borderId="0" xfId="0" applyFont="1"/>
    <xf numFmtId="181" fontId="32" fillId="0" borderId="0" xfId="0" applyNumberFormat="1" applyFont="1" applyAlignment="1">
      <alignment horizontal="right"/>
    </xf>
    <xf numFmtId="0" fontId="33" fillId="0" borderId="0" xfId="0" applyFont="1"/>
    <xf numFmtId="0" fontId="1" fillId="0" borderId="0" xfId="35"/>
    <xf numFmtId="173" fontId="12" fillId="0" borderId="0" xfId="14" applyNumberFormat="1" applyFont="1" applyBorder="1" applyAlignment="1" applyProtection="1">
      <alignment horizontal="right"/>
    </xf>
    <xf numFmtId="0" fontId="3" fillId="4" borderId="0" xfId="0" applyFont="1" applyFill="1" applyAlignment="1"/>
    <xf numFmtId="2" fontId="12" fillId="0" borderId="0" xfId="0" applyNumberFormat="1" applyFont="1" applyFill="1" applyBorder="1" applyAlignment="1">
      <alignment horizontal="center"/>
    </xf>
    <xf numFmtId="2" fontId="3" fillId="0" borderId="0" xfId="0" applyNumberFormat="1" applyFont="1" applyBorder="1" applyAlignment="1">
      <alignment horizontal="center"/>
    </xf>
    <xf numFmtId="2" fontId="12" fillId="0" borderId="0" xfId="0" applyNumberFormat="1" applyFont="1" applyFill="1" applyBorder="1" applyAlignment="1">
      <alignment horizontal="left"/>
    </xf>
    <xf numFmtId="3" fontId="12" fillId="0" borderId="0" xfId="22" applyNumberFormat="1" applyFont="1" applyFill="1" applyAlignment="1">
      <alignment horizontal="center"/>
    </xf>
    <xf numFmtId="3" fontId="12" fillId="0" borderId="0" xfId="22" applyNumberFormat="1" applyFont="1" applyFill="1" applyAlignment="1">
      <alignment horizontal="right"/>
    </xf>
    <xf numFmtId="4" fontId="12" fillId="0" borderId="0" xfId="22" applyNumberFormat="1" applyFont="1" applyFill="1" applyAlignment="1">
      <alignment horizontal="center"/>
    </xf>
    <xf numFmtId="0" fontId="12" fillId="0" borderId="0" xfId="10" applyFont="1" applyFill="1" applyBorder="1" applyAlignment="1">
      <alignment horizontal="right"/>
    </xf>
    <xf numFmtId="0" fontId="26" fillId="0" borderId="28" xfId="0" applyNumberFormat="1" applyFont="1" applyBorder="1" applyAlignment="1">
      <alignment horizontal="right"/>
    </xf>
    <xf numFmtId="0" fontId="26" fillId="5" borderId="28" xfId="0" applyNumberFormat="1" applyFont="1" applyFill="1" applyBorder="1" applyAlignment="1">
      <alignment horizontal="right"/>
    </xf>
    <xf numFmtId="3" fontId="12" fillId="0" borderId="0" xfId="26" applyNumberFormat="1" applyFont="1" applyFill="1" applyBorder="1" applyAlignment="1">
      <alignment horizontal="center"/>
    </xf>
    <xf numFmtId="173" fontId="12" fillId="0" borderId="0" xfId="0" applyNumberFormat="1" applyFont="1" applyAlignment="1">
      <alignment horizontal="center"/>
    </xf>
    <xf numFmtId="3" fontId="26" fillId="4" borderId="5" xfId="36" applyNumberFormat="1" applyFont="1" applyFill="1" applyBorder="1" applyAlignment="1" applyProtection="1">
      <alignment horizontal="right"/>
    </xf>
    <xf numFmtId="3" fontId="32" fillId="4" borderId="5" xfId="36" applyNumberFormat="1" applyFont="1" applyFill="1" applyBorder="1" applyAlignment="1" applyProtection="1">
      <alignment horizontal="right"/>
    </xf>
    <xf numFmtId="3" fontId="36" fillId="4" borderId="5" xfId="36" applyNumberFormat="1" applyFont="1" applyFill="1" applyBorder="1" applyAlignment="1" applyProtection="1">
      <alignment horizontal="right"/>
    </xf>
    <xf numFmtId="0" fontId="12" fillId="0" borderId="27" xfId="31" applyFont="1" applyFill="1" applyBorder="1"/>
    <xf numFmtId="165" fontId="12" fillId="0" borderId="0" xfId="1" applyNumberFormat="1" applyFont="1" applyBorder="1" applyAlignment="1">
      <alignment horizontal="center"/>
    </xf>
    <xf numFmtId="165" fontId="3" fillId="0" borderId="0" xfId="1" applyNumberFormat="1" applyFont="1" applyBorder="1" applyAlignment="1">
      <alignment horizontal="center"/>
    </xf>
    <xf numFmtId="167" fontId="3" fillId="0" borderId="0" xfId="1" applyNumberFormat="1" applyFont="1" applyBorder="1" applyAlignment="1">
      <alignment horizontal="center"/>
    </xf>
    <xf numFmtId="178" fontId="3" fillId="0" borderId="0" xfId="1" applyNumberFormat="1" applyFont="1" applyBorder="1" applyAlignment="1">
      <alignment horizontal="center"/>
    </xf>
    <xf numFmtId="173" fontId="3" fillId="0" borderId="0" xfId="1" applyNumberFormat="1" applyFont="1" applyBorder="1" applyAlignment="1">
      <alignment horizontal="center"/>
    </xf>
    <xf numFmtId="179" fontId="3" fillId="0" borderId="0" xfId="1" applyNumberFormat="1" applyFont="1" applyBorder="1" applyAlignment="1">
      <alignment horizontal="center"/>
    </xf>
    <xf numFmtId="171" fontId="3" fillId="0" borderId="0" xfId="1" applyNumberFormat="1" applyFont="1" applyBorder="1" applyAlignment="1">
      <alignment horizontal="center"/>
    </xf>
    <xf numFmtId="3" fontId="17" fillId="0" borderId="0" xfId="22" applyNumberFormat="1" applyFont="1" applyFill="1" applyAlignment="1">
      <alignment horizontal="right"/>
    </xf>
    <xf numFmtId="3" fontId="12" fillId="0" borderId="0" xfId="26" applyNumberFormat="1" applyFont="1" applyFill="1"/>
    <xf numFmtId="3" fontId="3" fillId="0" borderId="0" xfId="27" applyNumberFormat="1" applyFont="1" applyFill="1" applyAlignment="1">
      <alignment horizontal="left"/>
    </xf>
    <xf numFmtId="1" fontId="26" fillId="4" borderId="16" xfId="36" applyNumberFormat="1" applyFont="1" applyFill="1" applyBorder="1" applyAlignment="1">
      <alignment horizontal="center" vertical="center" wrapText="1"/>
    </xf>
    <xf numFmtId="1" fontId="26" fillId="4" borderId="6" xfId="36" applyNumberFormat="1" applyFont="1" applyFill="1" applyBorder="1" applyAlignment="1">
      <alignment horizontal="center" vertical="center" wrapText="1"/>
    </xf>
    <xf numFmtId="1" fontId="26" fillId="4" borderId="11" xfId="36" applyNumberFormat="1" applyFont="1" applyFill="1" applyBorder="1" applyAlignment="1">
      <alignment horizontal="center" vertical="center" wrapText="1"/>
    </xf>
    <xf numFmtId="1" fontId="26" fillId="4" borderId="11" xfId="36" applyNumberFormat="1" applyFont="1" applyFill="1" applyBorder="1" applyAlignment="1">
      <alignment horizontal="center" vertical="center"/>
    </xf>
    <xf numFmtId="165" fontId="12" fillId="0" borderId="0" xfId="1" applyNumberFormat="1" applyFont="1" applyFill="1" applyAlignment="1">
      <alignment horizontal="center"/>
    </xf>
    <xf numFmtId="165" fontId="17" fillId="0" borderId="0" xfId="1" applyNumberFormat="1" applyFont="1" applyFill="1" applyAlignment="1">
      <alignment horizontal="center"/>
    </xf>
    <xf numFmtId="165" fontId="12" fillId="0" borderId="0" xfId="0" applyNumberFormat="1" applyFont="1" applyFill="1" applyAlignment="1">
      <alignment horizontal="center"/>
    </xf>
    <xf numFmtId="165" fontId="17" fillId="0" borderId="0" xfId="0" applyNumberFormat="1" applyFont="1" applyFill="1" applyAlignment="1">
      <alignment horizontal="center"/>
    </xf>
    <xf numFmtId="3" fontId="17" fillId="0" borderId="22" xfId="0" applyNumberFormat="1" applyFont="1" applyBorder="1" applyAlignment="1">
      <alignment horizontal="center"/>
    </xf>
    <xf numFmtId="167" fontId="14" fillId="0" borderId="3" xfId="0" applyNumberFormat="1" applyFont="1" applyBorder="1" applyAlignment="1">
      <alignment horizontal="center"/>
    </xf>
    <xf numFmtId="0" fontId="3" fillId="0" borderId="0" xfId="31" applyFont="1" applyFill="1" applyAlignment="1">
      <alignment horizontal="center" vertical="center" wrapText="1"/>
    </xf>
    <xf numFmtId="3" fontId="0" fillId="0" borderId="0" xfId="0" applyNumberFormat="1"/>
    <xf numFmtId="0" fontId="12" fillId="0" borderId="0" xfId="0" applyFont="1" applyAlignment="1">
      <alignment wrapText="1"/>
    </xf>
    <xf numFmtId="3" fontId="12" fillId="0" borderId="0" xfId="0" applyNumberFormat="1" applyFont="1" applyBorder="1" applyAlignment="1">
      <alignment horizontal="center"/>
    </xf>
    <xf numFmtId="165" fontId="12" fillId="0" borderId="0" xfId="0" applyNumberFormat="1" applyFont="1" applyAlignment="1">
      <alignment horizontal="center"/>
    </xf>
    <xf numFmtId="0" fontId="12" fillId="0" borderId="0" xfId="0" applyFont="1" applyAlignment="1">
      <alignment horizontal="left"/>
    </xf>
    <xf numFmtId="0" fontId="12" fillId="0" borderId="0" xfId="10" applyFont="1" applyFill="1" applyAlignment="1">
      <alignment horizontal="center"/>
    </xf>
    <xf numFmtId="0" fontId="23" fillId="0" borderId="0" xfId="0" applyFont="1" applyAlignment="1">
      <alignment horizontal="center"/>
    </xf>
    <xf numFmtId="3" fontId="23" fillId="0" borderId="0" xfId="10" applyNumberFormat="1" applyFont="1" applyFill="1" applyAlignment="1">
      <alignment horizontal="center"/>
    </xf>
    <xf numFmtId="0" fontId="14" fillId="0" borderId="0" xfId="0" applyFont="1"/>
    <xf numFmtId="0" fontId="14" fillId="0" borderId="7" xfId="0" applyFont="1" applyBorder="1"/>
    <xf numFmtId="0" fontId="14" fillId="0" borderId="3" xfId="0" applyFont="1" applyBorder="1"/>
    <xf numFmtId="0" fontId="12" fillId="0" borderId="23" xfId="0" applyFont="1" applyBorder="1" applyAlignment="1">
      <alignment horizontal="center" wrapText="1"/>
    </xf>
    <xf numFmtId="0" fontId="12" fillId="0" borderId="4" xfId="0" applyFont="1" applyBorder="1" applyAlignment="1">
      <alignment horizontal="center" wrapText="1"/>
    </xf>
    <xf numFmtId="174" fontId="12" fillId="0" borderId="7" xfId="0" applyNumberFormat="1" applyFont="1" applyBorder="1" applyAlignment="1">
      <alignment horizontal="center"/>
    </xf>
    <xf numFmtId="174" fontId="12" fillId="0" borderId="3" xfId="0" applyNumberFormat="1" applyFont="1" applyBorder="1" applyAlignment="1">
      <alignment horizontal="center"/>
    </xf>
    <xf numFmtId="0" fontId="12" fillId="0" borderId="0" xfId="0" applyFont="1" applyAlignment="1">
      <alignment horizontal="right"/>
    </xf>
    <xf numFmtId="174" fontId="12" fillId="0" borderId="0" xfId="0" applyNumberFormat="1" applyFont="1" applyAlignment="1">
      <alignment horizontal="center"/>
    </xf>
    <xf numFmtId="0" fontId="10" fillId="0" borderId="0" xfId="31" applyFont="1"/>
    <xf numFmtId="0" fontId="10" fillId="0" borderId="0" xfId="22" applyFont="1"/>
    <xf numFmtId="0" fontId="10" fillId="0" borderId="0" xfId="26" applyFont="1"/>
    <xf numFmtId="0" fontId="10" fillId="0" borderId="0" xfId="31" applyFont="1" applyFill="1"/>
    <xf numFmtId="0" fontId="10" fillId="0" borderId="0" xfId="31" applyFont="1" applyFill="1" applyAlignment="1">
      <alignment wrapText="1"/>
    </xf>
    <xf numFmtId="0" fontId="10" fillId="0" borderId="0" xfId="23" applyFont="1"/>
    <xf numFmtId="0" fontId="10" fillId="0" borderId="0" xfId="11" applyFont="1"/>
    <xf numFmtId="0" fontId="10" fillId="0" borderId="0" xfId="27" applyFont="1"/>
    <xf numFmtId="0" fontId="10" fillId="0" borderId="0" xfId="10" applyFont="1"/>
    <xf numFmtId="0" fontId="10" fillId="0" borderId="0" xfId="8" applyFont="1"/>
    <xf numFmtId="0" fontId="10" fillId="0" borderId="0" xfId="25" applyFont="1"/>
    <xf numFmtId="0" fontId="10" fillId="0" borderId="0" xfId="9" applyFont="1"/>
    <xf numFmtId="0" fontId="10" fillId="0" borderId="0" xfId="28" applyFont="1"/>
    <xf numFmtId="0" fontId="10" fillId="0" borderId="0" xfId="7" applyFont="1"/>
    <xf numFmtId="0" fontId="10" fillId="0" borderId="0" xfId="12" applyFont="1"/>
    <xf numFmtId="0" fontId="37" fillId="0" borderId="0" xfId="0" applyFont="1"/>
    <xf numFmtId="0" fontId="38" fillId="0" borderId="0" xfId="0" applyFont="1"/>
    <xf numFmtId="0" fontId="39" fillId="6" borderId="29" xfId="0" applyFont="1" applyFill="1" applyBorder="1" applyAlignment="1">
      <alignment vertical="top"/>
    </xf>
    <xf numFmtId="0" fontId="39" fillId="6" borderId="30" xfId="0" applyFont="1" applyFill="1" applyBorder="1" applyAlignment="1">
      <alignment vertical="top"/>
    </xf>
    <xf numFmtId="0" fontId="41" fillId="7" borderId="0" xfId="0" applyFont="1" applyFill="1" applyAlignment="1">
      <alignment vertical="top"/>
    </xf>
    <xf numFmtId="0" fontId="41" fillId="7" borderId="30" xfId="0" applyFont="1" applyFill="1" applyBorder="1" applyAlignment="1">
      <alignment vertical="top"/>
    </xf>
    <xf numFmtId="0" fontId="41" fillId="6" borderId="30" xfId="0" applyFont="1" applyFill="1" applyBorder="1" applyAlignment="1">
      <alignment vertical="top"/>
    </xf>
    <xf numFmtId="0" fontId="41" fillId="0" borderId="0" xfId="0" applyFont="1" applyAlignment="1">
      <alignment horizontal="center" vertical="top"/>
    </xf>
    <xf numFmtId="0" fontId="41" fillId="0" borderId="30" xfId="0" applyFont="1" applyBorder="1" applyAlignment="1">
      <alignment horizontal="center" vertical="top"/>
    </xf>
    <xf numFmtId="0" fontId="41" fillId="7" borderId="0" xfId="0" applyFont="1" applyFill="1" applyAlignment="1">
      <alignment horizontal="center" vertical="top"/>
    </xf>
    <xf numFmtId="0" fontId="41" fillId="7" borderId="30" xfId="0" applyFont="1" applyFill="1" applyBorder="1" applyAlignment="1">
      <alignment horizontal="center" vertical="top"/>
    </xf>
    <xf numFmtId="0" fontId="42" fillId="0" borderId="0" xfId="0" applyFont="1" applyAlignment="1">
      <alignment horizontal="center"/>
    </xf>
    <xf numFmtId="0" fontId="40" fillId="6" borderId="29" xfId="0" applyFont="1" applyFill="1" applyBorder="1" applyAlignment="1">
      <alignment vertical="top"/>
    </xf>
    <xf numFmtId="0" fontId="41" fillId="0" borderId="0" xfId="0" applyFont="1" applyAlignment="1">
      <alignment vertical="top"/>
    </xf>
    <xf numFmtId="0" fontId="41" fillId="0" borderId="30" xfId="0" applyFont="1" applyBorder="1" applyAlignment="1">
      <alignment vertical="top"/>
    </xf>
    <xf numFmtId="0" fontId="41" fillId="0" borderId="31" xfId="0" applyFont="1" applyBorder="1" applyAlignment="1">
      <alignment vertical="top"/>
    </xf>
    <xf numFmtId="0" fontId="41" fillId="0" borderId="32" xfId="0" applyFont="1" applyBorder="1" applyAlignment="1">
      <alignment vertical="top"/>
    </xf>
    <xf numFmtId="0" fontId="41" fillId="7" borderId="0" xfId="0" applyFont="1" applyFill="1" applyAlignment="1">
      <alignment vertical="top" wrapText="1"/>
    </xf>
    <xf numFmtId="0" fontId="41" fillId="7" borderId="30" xfId="0" applyFont="1" applyFill="1" applyBorder="1" applyAlignment="1">
      <alignment vertical="top" wrapText="1"/>
    </xf>
    <xf numFmtId="0" fontId="41" fillId="0" borderId="0" xfId="0" applyFont="1" applyAlignment="1">
      <alignment vertical="top" wrapText="1"/>
    </xf>
    <xf numFmtId="0" fontId="41" fillId="0" borderId="30" xfId="0" applyFont="1" applyBorder="1" applyAlignment="1">
      <alignment vertical="top" wrapText="1"/>
    </xf>
    <xf numFmtId="0" fontId="41" fillId="0" borderId="31" xfId="0" applyFont="1" applyBorder="1" applyAlignment="1">
      <alignment vertical="top" wrapText="1"/>
    </xf>
    <xf numFmtId="0" fontId="41" fillId="0" borderId="32" xfId="0" applyFont="1" applyBorder="1" applyAlignment="1">
      <alignment vertical="top" wrapText="1"/>
    </xf>
    <xf numFmtId="0" fontId="44" fillId="7" borderId="0" xfId="0" applyFont="1" applyFill="1" applyAlignment="1">
      <alignment horizontal="center" wrapText="1"/>
    </xf>
    <xf numFmtId="0" fontId="44" fillId="7" borderId="30" xfId="0" applyFont="1" applyFill="1" applyBorder="1" applyAlignment="1">
      <alignment horizontal="center" wrapText="1"/>
    </xf>
    <xf numFmtId="0" fontId="43" fillId="6" borderId="30" xfId="0" applyFont="1" applyFill="1" applyBorder="1" applyAlignment="1">
      <alignment horizontal="right" vertical="top"/>
    </xf>
    <xf numFmtId="0" fontId="43" fillId="0" borderId="0" xfId="0" applyFont="1" applyAlignment="1">
      <alignment horizontal="center" vertical="top" wrapText="1"/>
    </xf>
    <xf numFmtId="0" fontId="43" fillId="0" borderId="30" xfId="0" applyFont="1" applyBorder="1" applyAlignment="1">
      <alignment horizontal="center" vertical="top" wrapText="1"/>
    </xf>
    <xf numFmtId="0" fontId="44" fillId="7" borderId="0" xfId="0" applyFont="1" applyFill="1" applyAlignment="1">
      <alignment horizontal="center" vertical="top" wrapText="1"/>
    </xf>
    <xf numFmtId="0" fontId="43" fillId="7" borderId="0" xfId="0" applyFont="1" applyFill="1" applyAlignment="1">
      <alignment horizontal="center" vertical="top" wrapText="1"/>
    </xf>
    <xf numFmtId="0" fontId="43" fillId="7" borderId="30" xfId="0" applyFont="1" applyFill="1" applyBorder="1" applyAlignment="1">
      <alignment horizontal="center" vertical="top" wrapText="1"/>
    </xf>
    <xf numFmtId="0" fontId="44" fillId="0" borderId="0" xfId="0" applyFont="1" applyAlignment="1">
      <alignment horizontal="center" vertical="top" wrapText="1"/>
    </xf>
    <xf numFmtId="0" fontId="44" fillId="6" borderId="0" xfId="0" applyFont="1" applyFill="1" applyAlignment="1">
      <alignment horizontal="center" vertical="top" wrapText="1"/>
    </xf>
    <xf numFmtId="0" fontId="44" fillId="6" borderId="29" xfId="0" applyFont="1" applyFill="1" applyBorder="1" applyAlignment="1">
      <alignment horizontal="center" vertical="top" wrapText="1"/>
    </xf>
    <xf numFmtId="0" fontId="43" fillId="0" borderId="31" xfId="0" applyFont="1" applyBorder="1" applyAlignment="1">
      <alignment horizontal="center" vertical="top" wrapText="1"/>
    </xf>
    <xf numFmtId="0" fontId="43" fillId="0" borderId="32" xfId="0" applyFont="1" applyBorder="1" applyAlignment="1">
      <alignment horizontal="center" vertical="top" wrapText="1"/>
    </xf>
    <xf numFmtId="167" fontId="13" fillId="0" borderId="0" xfId="0" applyNumberFormat="1" applyFont="1"/>
    <xf numFmtId="0" fontId="0" fillId="0" borderId="0" xfId="0" applyAlignment="1">
      <alignment horizontal="center"/>
    </xf>
    <xf numFmtId="0" fontId="0" fillId="0" borderId="0" xfId="0" applyAlignment="1">
      <alignment horizontal="right"/>
    </xf>
    <xf numFmtId="165" fontId="0" fillId="0" borderId="0" xfId="0" applyNumberFormat="1" applyAlignment="1">
      <alignment horizontal="center"/>
    </xf>
    <xf numFmtId="0" fontId="0" fillId="0" borderId="0" xfId="0" applyAlignment="1">
      <alignment wrapText="1"/>
    </xf>
    <xf numFmtId="167" fontId="0" fillId="0" borderId="0" xfId="0" applyNumberFormat="1" applyAlignment="1">
      <alignment horizontal="center"/>
    </xf>
    <xf numFmtId="0" fontId="0" fillId="0" borderId="0" xfId="0" quotePrefix="1"/>
    <xf numFmtId="0" fontId="44" fillId="0" borderId="30" xfId="0" applyFont="1" applyBorder="1" applyAlignment="1">
      <alignment horizontal="center" vertical="top" wrapText="1"/>
    </xf>
    <xf numFmtId="0" fontId="44" fillId="7" borderId="30" xfId="0" applyFont="1" applyFill="1" applyBorder="1" applyAlignment="1">
      <alignment horizontal="center" vertical="top" wrapText="1"/>
    </xf>
    <xf numFmtId="3" fontId="33" fillId="0" borderId="0" xfId="0" applyNumberFormat="1" applyFont="1"/>
    <xf numFmtId="3" fontId="9" fillId="0" borderId="0" xfId="0" applyNumberFormat="1" applyFont="1"/>
    <xf numFmtId="167" fontId="0" fillId="0" borderId="0" xfId="0" applyNumberFormat="1"/>
    <xf numFmtId="0" fontId="45" fillId="6" borderId="29" xfId="0" applyFont="1" applyFill="1" applyBorder="1" applyAlignment="1">
      <alignment vertical="top"/>
    </xf>
    <xf numFmtId="0" fontId="45" fillId="6" borderId="29" xfId="0" applyFont="1" applyFill="1" applyBorder="1" applyAlignment="1">
      <alignment horizontal="center" vertical="top" wrapText="1"/>
    </xf>
    <xf numFmtId="0" fontId="45" fillId="6" borderId="30" xfId="0" applyFont="1" applyFill="1" applyBorder="1" applyAlignment="1">
      <alignment vertical="top"/>
    </xf>
    <xf numFmtId="0" fontId="45" fillId="7" borderId="0" xfId="0" applyFont="1" applyFill="1" applyAlignment="1">
      <alignment horizontal="center" vertical="top" wrapText="1"/>
    </xf>
    <xf numFmtId="0" fontId="45" fillId="7" borderId="30" xfId="0" applyFont="1" applyFill="1" applyBorder="1" applyAlignment="1">
      <alignment horizontal="center" vertical="top" wrapText="1"/>
    </xf>
    <xf numFmtId="0" fontId="46" fillId="6" borderId="30" xfId="0" applyFont="1" applyFill="1" applyBorder="1" applyAlignment="1">
      <alignment vertical="top"/>
    </xf>
    <xf numFmtId="3" fontId="41" fillId="0" borderId="0" xfId="0" applyNumberFormat="1" applyFont="1" applyAlignment="1">
      <alignment horizontal="center" vertical="top"/>
    </xf>
    <xf numFmtId="3" fontId="41" fillId="7" borderId="0" xfId="0" applyNumberFormat="1" applyFont="1" applyFill="1" applyAlignment="1">
      <alignment horizontal="center" vertical="top"/>
    </xf>
    <xf numFmtId="0" fontId="47" fillId="0" borderId="0" xfId="0" applyFont="1"/>
    <xf numFmtId="174" fontId="41" fillId="0" borderId="0" xfId="0" applyNumberFormat="1" applyFont="1" applyAlignment="1">
      <alignment horizontal="center" vertical="top"/>
    </xf>
    <xf numFmtId="174" fontId="41" fillId="7" borderId="0" xfId="0" applyNumberFormat="1" applyFont="1" applyFill="1" applyAlignment="1">
      <alignment horizontal="center" vertical="top"/>
    </xf>
    <xf numFmtId="167" fontId="41" fillId="0" borderId="0" xfId="0" applyNumberFormat="1" applyFont="1" applyAlignment="1">
      <alignment horizontal="center" vertical="top"/>
    </xf>
    <xf numFmtId="167" fontId="41" fillId="7" borderId="0" xfId="0" applyNumberFormat="1" applyFont="1" applyFill="1" applyAlignment="1">
      <alignment horizontal="center" vertical="top"/>
    </xf>
    <xf numFmtId="167" fontId="41" fillId="0" borderId="30" xfId="0" applyNumberFormat="1" applyFont="1" applyBorder="1" applyAlignment="1">
      <alignment horizontal="center" vertical="top"/>
    </xf>
    <xf numFmtId="167" fontId="41" fillId="7" borderId="30" xfId="0" applyNumberFormat="1" applyFont="1" applyFill="1" applyBorder="1" applyAlignment="1">
      <alignment horizontal="center" vertical="top"/>
    </xf>
    <xf numFmtId="1" fontId="0" fillId="4" borderId="0" xfId="0" applyNumberFormat="1" applyFill="1" applyBorder="1"/>
    <xf numFmtId="1" fontId="12" fillId="0" borderId="0" xfId="14" applyNumberFormat="1" applyFont="1"/>
    <xf numFmtId="165" fontId="12" fillId="0" borderId="0" xfId="14" applyNumberFormat="1" applyFont="1" applyAlignment="1">
      <alignment horizontal="center"/>
    </xf>
    <xf numFmtId="182" fontId="12" fillId="0" borderId="7" xfId="0" applyNumberFormat="1" applyFont="1" applyBorder="1" applyAlignment="1">
      <alignment horizontal="center"/>
    </xf>
    <xf numFmtId="182" fontId="12" fillId="0" borderId="3" xfId="0" applyNumberFormat="1" applyFont="1" applyBorder="1" applyAlignment="1">
      <alignment horizontal="center"/>
    </xf>
    <xf numFmtId="11" fontId="12" fillId="0" borderId="0" xfId="0" applyNumberFormat="1" applyFont="1"/>
    <xf numFmtId="0" fontId="12" fillId="0" borderId="0" xfId="0" applyFont="1" applyAlignment="1">
      <alignment horizontal="center"/>
    </xf>
    <xf numFmtId="0" fontId="24" fillId="0" borderId="33" xfId="0" applyFont="1" applyBorder="1" applyAlignment="1">
      <alignment horizontal="center" vertical="top" wrapText="1"/>
    </xf>
    <xf numFmtId="0" fontId="24" fillId="0" borderId="34" xfId="0" applyFont="1" applyBorder="1" applyAlignment="1">
      <alignment horizontal="center" vertical="top" wrapText="1"/>
    </xf>
    <xf numFmtId="0" fontId="24" fillId="0" borderId="35" xfId="0" applyFont="1" applyBorder="1" applyAlignment="1">
      <alignment horizontal="center" vertical="top" wrapText="1"/>
    </xf>
    <xf numFmtId="0" fontId="9" fillId="0" borderId="36" xfId="0" applyFont="1" applyBorder="1" applyAlignment="1">
      <alignment horizontal="center" wrapText="1"/>
    </xf>
    <xf numFmtId="0" fontId="24" fillId="0" borderId="36" xfId="0" applyFont="1" applyBorder="1" applyAlignment="1">
      <alignment horizontal="center" vertical="top" wrapText="1"/>
    </xf>
    <xf numFmtId="0" fontId="33" fillId="0" borderId="33" xfId="0" applyFont="1" applyBorder="1" applyAlignment="1">
      <alignment horizontal="center" wrapText="1"/>
    </xf>
    <xf numFmtId="0" fontId="33" fillId="0" borderId="35" xfId="0" applyFont="1" applyBorder="1" applyAlignment="1">
      <alignment horizontal="center" wrapText="1"/>
    </xf>
    <xf numFmtId="0" fontId="9" fillId="0" borderId="33" xfId="0" applyFont="1" applyBorder="1" applyAlignment="1">
      <alignment horizontal="center" wrapText="1"/>
    </xf>
    <xf numFmtId="0" fontId="9" fillId="0" borderId="35" xfId="0" applyFont="1" applyBorder="1" applyAlignment="1">
      <alignment horizontal="center" wrapText="1"/>
    </xf>
    <xf numFmtId="0" fontId="48" fillId="0" borderId="0" xfId="0" applyFont="1"/>
    <xf numFmtId="0" fontId="31" fillId="0" borderId="33" xfId="0" applyFont="1" applyBorder="1" applyAlignment="1">
      <alignment horizontal="center" vertical="top" wrapText="1"/>
    </xf>
    <xf numFmtId="0" fontId="31" fillId="0" borderId="34" xfId="0" applyFont="1" applyBorder="1" applyAlignment="1">
      <alignment horizontal="center" vertical="top" wrapText="1"/>
    </xf>
    <xf numFmtId="0" fontId="14" fillId="0" borderId="35" xfId="0" applyFont="1" applyBorder="1" applyAlignment="1">
      <alignment horizontal="center" vertical="top" wrapText="1"/>
    </xf>
    <xf numFmtId="0" fontId="12" fillId="0" borderId="36" xfId="0" applyFont="1" applyBorder="1" applyAlignment="1">
      <alignment horizontal="center" vertical="top" wrapText="1"/>
    </xf>
    <xf numFmtId="0" fontId="24" fillId="0" borderId="37" xfId="0" applyFont="1" applyBorder="1" applyAlignment="1">
      <alignment horizontal="center" vertical="top" wrapText="1"/>
    </xf>
    <xf numFmtId="0" fontId="24" fillId="0" borderId="39" xfId="0" applyFont="1" applyBorder="1" applyAlignment="1">
      <alignment horizontal="center" vertical="top" wrapText="1"/>
    </xf>
    <xf numFmtId="0" fontId="14" fillId="0" borderId="33" xfId="0" applyFont="1" applyBorder="1" applyAlignment="1">
      <alignment horizontal="center" vertical="top" wrapText="1"/>
    </xf>
    <xf numFmtId="0" fontId="14" fillId="0" borderId="34" xfId="0" applyFont="1" applyBorder="1" applyAlignment="1">
      <alignment horizontal="center" vertical="top" wrapText="1"/>
    </xf>
    <xf numFmtId="0" fontId="12" fillId="0" borderId="36" xfId="0" applyFont="1" applyBorder="1" applyAlignment="1">
      <alignment horizontal="center" wrapText="1"/>
    </xf>
    <xf numFmtId="0" fontId="13" fillId="0" borderId="0" xfId="0" applyFont="1" applyAlignment="1">
      <alignment wrapText="1"/>
    </xf>
    <xf numFmtId="0" fontId="12" fillId="0" borderId="39" xfId="0" applyFont="1" applyBorder="1" applyAlignment="1">
      <alignment horizontal="center" vertical="top" wrapText="1"/>
    </xf>
    <xf numFmtId="0" fontId="12" fillId="0" borderId="35" xfId="0" applyFont="1" applyBorder="1" applyAlignment="1">
      <alignment horizontal="center" vertical="top" wrapText="1"/>
    </xf>
    <xf numFmtId="0" fontId="12" fillId="0" borderId="38" xfId="0" applyFont="1" applyBorder="1" applyAlignment="1">
      <alignment horizontal="center" vertical="top" wrapText="1"/>
    </xf>
    <xf numFmtId="0" fontId="0" fillId="8" borderId="0" xfId="0" applyFill="1" applyAlignment="1">
      <alignment horizontal="center"/>
    </xf>
    <xf numFmtId="0" fontId="0" fillId="0" borderId="0" xfId="0" applyBorder="1"/>
    <xf numFmtId="0" fontId="0" fillId="0" borderId="33" xfId="0" applyBorder="1" applyAlignment="1">
      <alignment horizontal="center"/>
    </xf>
    <xf numFmtId="0" fontId="0" fillId="0" borderId="33" xfId="0" applyFill="1" applyBorder="1" applyAlignment="1">
      <alignment horizontal="center"/>
    </xf>
    <xf numFmtId="0" fontId="24" fillId="0" borderId="35" xfId="0" applyFont="1" applyBorder="1" applyAlignment="1">
      <alignment horizontal="center" vertical="top" wrapText="1"/>
    </xf>
    <xf numFmtId="0" fontId="12" fillId="0" borderId="33" xfId="0" applyFont="1" applyBorder="1" applyAlignment="1">
      <alignment horizontal="center" vertical="top" wrapText="1"/>
    </xf>
    <xf numFmtId="167" fontId="23" fillId="0" borderId="0" xfId="0" applyNumberFormat="1" applyFont="1" applyAlignment="1">
      <alignment horizontal="center"/>
    </xf>
    <xf numFmtId="2" fontId="23" fillId="0" borderId="0" xfId="0" applyNumberFormat="1" applyFont="1" applyAlignment="1">
      <alignment horizontal="center"/>
    </xf>
    <xf numFmtId="0" fontId="50" fillId="0" borderId="0" xfId="0" applyFont="1"/>
    <xf numFmtId="0" fontId="23" fillId="0" borderId="0" xfId="0" applyFont="1" applyAlignment="1">
      <alignment horizontal="center" wrapText="1"/>
    </xf>
    <xf numFmtId="0" fontId="51" fillId="0" borderId="0" xfId="0" applyFont="1"/>
    <xf numFmtId="0" fontId="52" fillId="0" borderId="0" xfId="0" applyFont="1"/>
    <xf numFmtId="0" fontId="52" fillId="0" borderId="0" xfId="0" applyFont="1" applyAlignment="1">
      <alignment horizontal="center"/>
    </xf>
    <xf numFmtId="0" fontId="53" fillId="0" borderId="0" xfId="0" applyFont="1"/>
    <xf numFmtId="0" fontId="54" fillId="0" borderId="0" xfId="0" applyFont="1"/>
    <xf numFmtId="0" fontId="53" fillId="0" borderId="0" xfId="0" applyFont="1" applyAlignment="1">
      <alignment horizontal="center"/>
    </xf>
    <xf numFmtId="167" fontId="53" fillId="0" borderId="41" xfId="0" applyNumberFormat="1" applyFont="1" applyBorder="1" applyAlignment="1">
      <alignment horizontal="center"/>
    </xf>
    <xf numFmtId="167" fontId="54" fillId="0" borderId="41" xfId="0" applyNumberFormat="1" applyFont="1" applyBorder="1" applyAlignment="1">
      <alignment horizontal="center"/>
    </xf>
    <xf numFmtId="167" fontId="53" fillId="0" borderId="0" xfId="0" applyNumberFormat="1" applyFont="1" applyAlignment="1">
      <alignment horizontal="center"/>
    </xf>
    <xf numFmtId="165" fontId="53" fillId="0" borderId="0" xfId="0" applyNumberFormat="1" applyFont="1" applyAlignment="1">
      <alignment horizontal="center"/>
    </xf>
    <xf numFmtId="2" fontId="53" fillId="0" borderId="0" xfId="0" applyNumberFormat="1" applyFont="1" applyAlignment="1">
      <alignment horizontal="center"/>
    </xf>
    <xf numFmtId="0" fontId="55" fillId="0" borderId="0" xfId="0" applyFont="1"/>
    <xf numFmtId="0" fontId="53" fillId="0" borderId="0" xfId="0" applyFont="1" applyAlignment="1">
      <alignment horizontal="center" wrapText="1"/>
    </xf>
    <xf numFmtId="3" fontId="53" fillId="0" borderId="41" xfId="0" applyNumberFormat="1" applyFont="1" applyBorder="1" applyAlignment="1">
      <alignment horizontal="center"/>
    </xf>
    <xf numFmtId="3" fontId="53" fillId="0" borderId="0" xfId="0" applyNumberFormat="1" applyFont="1" applyAlignment="1">
      <alignment horizontal="center"/>
    </xf>
    <xf numFmtId="3" fontId="23" fillId="0" borderId="41" xfId="0" applyNumberFormat="1" applyFont="1" applyBorder="1" applyAlignment="1">
      <alignment horizontal="center"/>
    </xf>
    <xf numFmtId="3" fontId="52" fillId="0" borderId="41" xfId="0" applyNumberFormat="1" applyFont="1" applyBorder="1" applyAlignment="1">
      <alignment horizontal="center"/>
    </xf>
    <xf numFmtId="3" fontId="23" fillId="0" borderId="0" xfId="0" applyNumberFormat="1" applyFont="1" applyAlignment="1">
      <alignment horizontal="center"/>
    </xf>
    <xf numFmtId="165" fontId="23" fillId="0" borderId="0" xfId="0" applyNumberFormat="1" applyFont="1" applyAlignment="1">
      <alignment horizontal="center"/>
    </xf>
    <xf numFmtId="173" fontId="53" fillId="0" borderId="0" xfId="0" applyNumberFormat="1" applyFont="1" applyAlignment="1">
      <alignment horizontal="center"/>
    </xf>
    <xf numFmtId="174" fontId="53" fillId="0" borderId="41" xfId="0" applyNumberFormat="1" applyFont="1" applyBorder="1" applyAlignment="1">
      <alignment horizontal="center"/>
    </xf>
    <xf numFmtId="173" fontId="53" fillId="0" borderId="41" xfId="0" applyNumberFormat="1" applyFont="1" applyBorder="1" applyAlignment="1">
      <alignment horizontal="center"/>
    </xf>
    <xf numFmtId="4" fontId="53" fillId="0" borderId="41" xfId="0" applyNumberFormat="1" applyFont="1" applyBorder="1" applyAlignment="1">
      <alignment horizontal="center"/>
    </xf>
    <xf numFmtId="1" fontId="53" fillId="0" borderId="0" xfId="0" applyNumberFormat="1" applyFont="1" applyAlignment="1">
      <alignment horizontal="center"/>
    </xf>
    <xf numFmtId="165" fontId="53" fillId="0" borderId="41" xfId="0" applyNumberFormat="1" applyFont="1" applyBorder="1" applyAlignment="1">
      <alignment horizontal="center"/>
    </xf>
    <xf numFmtId="2" fontId="53" fillId="0" borderId="41" xfId="0" applyNumberFormat="1" applyFont="1" applyBorder="1" applyAlignment="1">
      <alignment horizontal="center"/>
    </xf>
    <xf numFmtId="0" fontId="53" fillId="0" borderId="42" xfId="0" applyFont="1" applyBorder="1"/>
    <xf numFmtId="0" fontId="53" fillId="0" borderId="27" xfId="0" applyFont="1" applyBorder="1"/>
    <xf numFmtId="0" fontId="53" fillId="0" borderId="0" xfId="0" applyFont="1" applyBorder="1"/>
    <xf numFmtId="0" fontId="53" fillId="0" borderId="42" xfId="0" applyFont="1" applyBorder="1" applyAlignment="1">
      <alignment horizontal="center" wrapText="1"/>
    </xf>
    <xf numFmtId="0" fontId="53" fillId="0" borderId="27" xfId="0" applyFont="1" applyBorder="1" applyAlignment="1">
      <alignment horizontal="center" wrapText="1"/>
    </xf>
    <xf numFmtId="0" fontId="53" fillId="0" borderId="0" xfId="0" applyFont="1" applyBorder="1" applyAlignment="1">
      <alignment horizontal="center" wrapText="1"/>
    </xf>
    <xf numFmtId="165" fontId="53" fillId="0" borderId="42" xfId="0" applyNumberFormat="1" applyFont="1" applyBorder="1" applyAlignment="1">
      <alignment horizontal="center"/>
    </xf>
    <xf numFmtId="165" fontId="53" fillId="0" borderId="27" xfId="0" applyNumberFormat="1" applyFont="1" applyBorder="1" applyAlignment="1">
      <alignment horizontal="center"/>
    </xf>
    <xf numFmtId="165" fontId="53" fillId="0" borderId="0" xfId="0" applyNumberFormat="1" applyFont="1" applyBorder="1" applyAlignment="1">
      <alignment horizontal="center"/>
    </xf>
    <xf numFmtId="0" fontId="12" fillId="0" borderId="0" xfId="31" applyFont="1" applyAlignment="1">
      <alignment wrapText="1"/>
    </xf>
    <xf numFmtId="0" fontId="0" fillId="0" borderId="0" xfId="0" applyFont="1" applyAlignment="1">
      <alignment wrapText="1"/>
    </xf>
    <xf numFmtId="0" fontId="12" fillId="0" borderId="0" xfId="0" applyFont="1" applyAlignment="1">
      <alignment wrapText="1"/>
    </xf>
    <xf numFmtId="2" fontId="3" fillId="0" borderId="0" xfId="31" applyNumberFormat="1" applyFont="1" applyFill="1" applyAlignment="1">
      <alignment wrapText="1"/>
    </xf>
    <xf numFmtId="0" fontId="3" fillId="0" borderId="0" xfId="27" applyFont="1" applyFill="1" applyAlignment="1">
      <alignment horizontal="left" wrapText="1"/>
    </xf>
    <xf numFmtId="0" fontId="23" fillId="0" borderId="0" xfId="0" applyFont="1" applyAlignment="1">
      <alignment vertical="center" wrapText="1"/>
    </xf>
    <xf numFmtId="0" fontId="2" fillId="0" borderId="0" xfId="0" applyFont="1" applyAlignment="1">
      <alignment vertical="center" wrapText="1"/>
    </xf>
    <xf numFmtId="0" fontId="23" fillId="0" borderId="0" xfId="10" applyFont="1" applyFill="1" applyAlignment="1">
      <alignment wrapText="1"/>
    </xf>
    <xf numFmtId="0" fontId="2" fillId="0" borderId="0" xfId="0" applyFont="1" applyAlignment="1">
      <alignment wrapText="1"/>
    </xf>
    <xf numFmtId="0" fontId="3" fillId="0" borderId="0" xfId="28" applyFont="1" applyFill="1" applyAlignment="1">
      <alignment wrapText="1"/>
    </xf>
    <xf numFmtId="0" fontId="11" fillId="0" borderId="0" xfId="31" applyFont="1" applyFill="1" applyAlignment="1">
      <alignment wrapText="1"/>
    </xf>
    <xf numFmtId="0" fontId="0" fillId="0" borderId="0" xfId="0" applyAlignment="1">
      <alignment wrapText="1"/>
    </xf>
    <xf numFmtId="0" fontId="12" fillId="0" borderId="0" xfId="14" applyFont="1" applyAlignment="1" applyProtection="1">
      <alignment horizontal="left" wrapText="1"/>
    </xf>
    <xf numFmtId="0" fontId="12" fillId="0" borderId="0" xfId="14" applyFont="1" applyAlignment="1" applyProtection="1">
      <alignment wrapText="1"/>
    </xf>
    <xf numFmtId="1" fontId="26" fillId="4" borderId="16" xfId="36" applyNumberFormat="1" applyFont="1" applyFill="1" applyBorder="1" applyAlignment="1">
      <alignment horizontal="center" vertical="center" wrapText="1"/>
    </xf>
    <xf numFmtId="1" fontId="26" fillId="4" borderId="6" xfId="36" applyNumberFormat="1" applyFont="1" applyFill="1" applyBorder="1" applyAlignment="1">
      <alignment horizontal="center" vertical="center" wrapText="1"/>
    </xf>
    <xf numFmtId="1" fontId="26" fillId="4" borderId="10" xfId="36" applyNumberFormat="1" applyFont="1" applyFill="1" applyBorder="1" applyAlignment="1">
      <alignment horizontal="center" vertical="center" wrapText="1"/>
    </xf>
    <xf numFmtId="1" fontId="26" fillId="4" borderId="9" xfId="36" applyNumberFormat="1" applyFont="1" applyFill="1" applyBorder="1" applyAlignment="1">
      <alignment horizontal="center" vertical="center" wrapText="1"/>
    </xf>
    <xf numFmtId="1" fontId="26" fillId="4" borderId="8" xfId="36" applyNumberFormat="1" applyFont="1" applyFill="1" applyBorder="1" applyAlignment="1">
      <alignment horizontal="center" vertical="center" wrapText="1"/>
    </xf>
    <xf numFmtId="0" fontId="39" fillId="6" borderId="0" xfId="0" applyFont="1" applyFill="1" applyAlignment="1">
      <alignment vertical="top"/>
    </xf>
    <xf numFmtId="0" fontId="39" fillId="6" borderId="29" xfId="0" applyFont="1" applyFill="1" applyBorder="1" applyAlignment="1">
      <alignment vertical="top"/>
    </xf>
    <xf numFmtId="0" fontId="43" fillId="6" borderId="0" xfId="0" applyFont="1" applyFill="1" applyAlignment="1">
      <alignment horizontal="center" vertical="top" wrapText="1"/>
    </xf>
    <xf numFmtId="0" fontId="43" fillId="6" borderId="29" xfId="0" applyFont="1" applyFill="1" applyBorder="1" applyAlignment="1">
      <alignment horizontal="center" vertical="top" wrapText="1"/>
    </xf>
    <xf numFmtId="0" fontId="40" fillId="6" borderId="29" xfId="0" applyFont="1" applyFill="1" applyBorder="1" applyAlignment="1">
      <alignment horizontal="center" vertical="top"/>
    </xf>
    <xf numFmtId="0" fontId="13" fillId="0" borderId="0" xfId="0" applyFont="1" applyAlignment="1">
      <alignment horizontal="center"/>
    </xf>
    <xf numFmtId="0" fontId="0" fillId="0" borderId="0" xfId="0" applyBorder="1" applyAlignment="1">
      <alignment horizontal="center" wrapText="1"/>
    </xf>
    <xf numFmtId="0" fontId="0" fillId="0" borderId="0" xfId="0" applyAlignment="1">
      <alignment horizontal="center" wrapText="1"/>
    </xf>
    <xf numFmtId="0" fontId="24" fillId="0" borderId="38" xfId="0" applyFont="1" applyBorder="1" applyAlignment="1">
      <alignment horizontal="center" vertical="top" wrapText="1"/>
    </xf>
    <xf numFmtId="0" fontId="24" fillId="0" borderId="35" xfId="0" applyFont="1" applyBorder="1" applyAlignment="1">
      <alignment horizontal="center" vertical="top" wrapText="1"/>
    </xf>
    <xf numFmtId="0" fontId="0" fillId="0" borderId="40" xfId="0" applyBorder="1" applyAlignment="1">
      <alignment horizontal="center" vertical="center" wrapText="1"/>
    </xf>
    <xf numFmtId="0" fontId="0" fillId="0" borderId="33" xfId="0" applyBorder="1" applyAlignment="1">
      <alignment horizontal="center" wrapText="1"/>
    </xf>
    <xf numFmtId="0" fontId="0" fillId="0" borderId="33" xfId="0" applyBorder="1" applyAlignment="1">
      <alignment horizontal="center" vertical="center" wrapText="1"/>
    </xf>
    <xf numFmtId="0" fontId="12" fillId="0" borderId="38" xfId="0" applyFont="1" applyBorder="1" applyAlignment="1">
      <alignment horizontal="center" vertical="top" wrapText="1"/>
    </xf>
    <xf numFmtId="0" fontId="12" fillId="0" borderId="39" xfId="0" applyFont="1" applyBorder="1" applyAlignment="1">
      <alignment horizontal="center" vertical="top" wrapText="1"/>
    </xf>
    <xf numFmtId="0" fontId="12" fillId="0" borderId="35" xfId="0" applyFont="1" applyBorder="1" applyAlignment="1">
      <alignment horizontal="center" vertical="top" wrapText="1"/>
    </xf>
    <xf numFmtId="0" fontId="55" fillId="0" borderId="0" xfId="0" applyFont="1" applyAlignment="1">
      <alignment horizontal="center"/>
    </xf>
    <xf numFmtId="0" fontId="49" fillId="0" borderId="0" xfId="0" applyFont="1" applyAlignment="1">
      <alignment horizontal="center"/>
    </xf>
  </cellXfs>
  <cellStyles count="37">
    <cellStyle name="Comma" xfId="1" builtinId="3"/>
    <cellStyle name="Comma_OECD_March_22, 2006" xfId="2"/>
    <cellStyle name="Hyperlink" xfId="34" builtinId="8"/>
    <cellStyle name="Normal" xfId="0" builtinId="0"/>
    <cellStyle name="Normal 3" xfId="35"/>
    <cellStyle name="Normal_A18" xfId="3"/>
    <cellStyle name="Normal_A19-1" xfId="4"/>
    <cellStyle name="Normal_All Tables" xfId="5"/>
    <cellStyle name="Normal_B4.1" xfId="36"/>
    <cellStyle name="Normal_CO2EMISSION" xfId="6"/>
    <cellStyle name="Normal_EMPL-COMPENS-PEREMPLOYEE" xfId="7"/>
    <cellStyle name="Normal_EMPLOYMENT" xfId="8"/>
    <cellStyle name="Normal_EXCHANGERATE$" xfId="9"/>
    <cellStyle name="Normal_GDP" xfId="10"/>
    <cellStyle name="Normal_GDPPERCAPITA" xfId="11"/>
    <cellStyle name="Normal_GDPPERCAPITA90NCU" xfId="12"/>
    <cellStyle name="Normal_GROSSPUBLICDEBT90GDPNCU" xfId="13"/>
    <cellStyle name="Normal_grr6197" xfId="14"/>
    <cellStyle name="Normal_HEALTHCURRENTEXPENDITURESTOTAL90NCU" xfId="15"/>
    <cellStyle name="Normal_HEALTHCURRENTEXPENDITURESTOTALPERCAPITA90NCU" xfId="16"/>
    <cellStyle name="Normal_HEALTHEXPENDITURESTOTAL90NCU" xfId="17"/>
    <cellStyle name="Normal_HEALTHEXPENDITURESTOTALPERCAPITA90NCU" xfId="18"/>
    <cellStyle name="Normal_LABOURFORCE" xfId="19"/>
    <cellStyle name="Normal_LIFEEXPFEMALES" xfId="20"/>
    <cellStyle name="Normal_LIFEEXPMALES" xfId="21"/>
    <cellStyle name="Normal_LIFEEXPTOT" xfId="22"/>
    <cellStyle name="Normal_NATIONALDISPOSABLEINCOME90GDPNCU" xfId="23"/>
    <cellStyle name="Normal_New HDI data April 2003" xfId="24"/>
    <cellStyle name="Normal_PERS-HEALTH-EXP1" xfId="25"/>
    <cellStyle name="Normal_POPULATION-15+" xfId="26"/>
    <cellStyle name="Normal_POPULATION-65+" xfId="27"/>
    <cellStyle name="Normal_ppp" xfId="28"/>
    <cellStyle name="Normal_PRIVATECONSUMPTIONONHEALTH90NCU" xfId="29"/>
    <cellStyle name="Normal_PRIVATECONSUMPTIONONHEALTHPERCAPITA90NCU" xfId="30"/>
    <cellStyle name="Normal_TOTALPOPULATION" xfId="31"/>
    <cellStyle name="Normal_TOTALPRIVATECONSUMPTION90NCU" xfId="32"/>
    <cellStyle name="Normal_UNEMPLOYMENT" xfId="3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styles" Target="styles.xml"/><Relationship Id="rId201" Type="http://schemas.openxmlformats.org/officeDocument/2006/relationships/worksheet" Target="worksheets/sheet20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externalLink" Target="externalLinks/externalLink1.xml"/><Relationship Id="rId208"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190" Type="http://schemas.openxmlformats.org/officeDocument/2006/relationships/worksheet" Target="worksheets/sheet190.xml"/><Relationship Id="rId204" Type="http://schemas.openxmlformats.org/officeDocument/2006/relationships/externalLink" Target="externalLinks/externalLink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chart1.xml><?xml version="1.0" encoding="utf-8"?>
<c:chartSpace xmlns:c="http://schemas.openxmlformats.org/drawingml/2006/chart" xmlns:a="http://schemas.openxmlformats.org/drawingml/2006/main" xmlns:r="http://schemas.openxmlformats.org/officeDocument/2006/relationships">
  <c:lang val="en-US"/>
  <c:style val="3"/>
  <c:chart>
    <c:plotArea>
      <c:layout>
        <c:manualLayout>
          <c:layoutTarget val="inner"/>
          <c:xMode val="edge"/>
          <c:yMode val="edge"/>
          <c:x val="0.14744663167104338"/>
          <c:y val="5.1400554097404488E-2"/>
          <c:w val="0.83515201224847924"/>
          <c:h val="0.59945100612423452"/>
        </c:manualLayout>
      </c:layout>
      <c:barChart>
        <c:barDir val="col"/>
        <c:grouping val="clustered"/>
        <c:ser>
          <c:idx val="0"/>
          <c:order val="0"/>
          <c:tx>
            <c:v>1980</c:v>
          </c:tx>
          <c:cat>
            <c:strRef>
              <c:f>'C1'!$J$3:$J$16</c:f>
              <c:strCache>
                <c:ptCount val="14"/>
                <c:pt idx="0">
                  <c:v>Norway</c:v>
                </c:pt>
                <c:pt idx="1">
                  <c:v>Denmark</c:v>
                </c:pt>
                <c:pt idx="2">
                  <c:v>Germany</c:v>
                </c:pt>
                <c:pt idx="3">
                  <c:v>Belgium</c:v>
                </c:pt>
                <c:pt idx="4">
                  <c:v>Netherlands</c:v>
                </c:pt>
                <c:pt idx="5">
                  <c:v>Sweden</c:v>
                </c:pt>
                <c:pt idx="6">
                  <c:v>Finland</c:v>
                </c:pt>
                <c:pt idx="7">
                  <c:v>France</c:v>
                </c:pt>
                <c:pt idx="8">
                  <c:v>Canada</c:v>
                </c:pt>
                <c:pt idx="9">
                  <c:v>United Kingdom</c:v>
                </c:pt>
                <c:pt idx="10">
                  <c:v>Australia</c:v>
                </c:pt>
                <c:pt idx="11">
                  <c:v>Italy</c:v>
                </c:pt>
                <c:pt idx="12">
                  <c:v>United States</c:v>
                </c:pt>
                <c:pt idx="13">
                  <c:v>Spain</c:v>
                </c:pt>
              </c:strCache>
            </c:strRef>
          </c:cat>
          <c:val>
            <c:numRef>
              <c:f>'C1'!$K$3:$K$16</c:f>
              <c:numCache>
                <c:formatCode>General</c:formatCode>
                <c:ptCount val="14"/>
                <c:pt idx="0">
                  <c:v>0.53108299245816659</c:v>
                </c:pt>
                <c:pt idx="1">
                  <c:v>0.45115399255083855</c:v>
                </c:pt>
                <c:pt idx="2">
                  <c:v>0.51417842575468864</c:v>
                </c:pt>
                <c:pt idx="3">
                  <c:v>0.54240966926239531</c:v>
                </c:pt>
                <c:pt idx="4">
                  <c:v>0.57333980421299502</c:v>
                </c:pt>
                <c:pt idx="5">
                  <c:v>0.5344141017484183</c:v>
                </c:pt>
                <c:pt idx="6">
                  <c:v>0.50060255423943811</c:v>
                </c:pt>
                <c:pt idx="7">
                  <c:v>0.46499741007593187</c:v>
                </c:pt>
                <c:pt idx="8">
                  <c:v>0.41150826500573989</c:v>
                </c:pt>
                <c:pt idx="9">
                  <c:v>0.45351020518611329</c:v>
                </c:pt>
                <c:pt idx="10">
                  <c:v>0.41717781465803982</c:v>
                </c:pt>
                <c:pt idx="11">
                  <c:v>0.45189313497432443</c:v>
                </c:pt>
                <c:pt idx="12">
                  <c:v>0.3549486231110916</c:v>
                </c:pt>
                <c:pt idx="13">
                  <c:v>0.36646079370958801</c:v>
                </c:pt>
              </c:numCache>
            </c:numRef>
          </c:val>
        </c:ser>
        <c:ser>
          <c:idx val="1"/>
          <c:order val="1"/>
          <c:tx>
            <c:v>2009</c:v>
          </c:tx>
          <c:cat>
            <c:strRef>
              <c:f>'C1'!$J$3:$J$16</c:f>
              <c:strCache>
                <c:ptCount val="14"/>
                <c:pt idx="0">
                  <c:v>Norway</c:v>
                </c:pt>
                <c:pt idx="1">
                  <c:v>Denmark</c:v>
                </c:pt>
                <c:pt idx="2">
                  <c:v>Germany</c:v>
                </c:pt>
                <c:pt idx="3">
                  <c:v>Belgium</c:v>
                </c:pt>
                <c:pt idx="4">
                  <c:v>Netherlands</c:v>
                </c:pt>
                <c:pt idx="5">
                  <c:v>Sweden</c:v>
                </c:pt>
                <c:pt idx="6">
                  <c:v>Finland</c:v>
                </c:pt>
                <c:pt idx="7">
                  <c:v>France</c:v>
                </c:pt>
                <c:pt idx="8">
                  <c:v>Canada</c:v>
                </c:pt>
                <c:pt idx="9">
                  <c:v>United Kingdom</c:v>
                </c:pt>
                <c:pt idx="10">
                  <c:v>Australia</c:v>
                </c:pt>
                <c:pt idx="11">
                  <c:v>Italy</c:v>
                </c:pt>
                <c:pt idx="12">
                  <c:v>United States</c:v>
                </c:pt>
                <c:pt idx="13">
                  <c:v>Spain</c:v>
                </c:pt>
              </c:strCache>
            </c:strRef>
          </c:cat>
          <c:val>
            <c:numRef>
              <c:f>'C1'!$L$3:$L$16</c:f>
              <c:numCache>
                <c:formatCode>General</c:formatCode>
                <c:ptCount val="14"/>
                <c:pt idx="0">
                  <c:v>0.79855157824305678</c:v>
                </c:pt>
                <c:pt idx="1">
                  <c:v>0.68400459378510559</c:v>
                </c:pt>
                <c:pt idx="2">
                  <c:v>0.64996309980916267</c:v>
                </c:pt>
                <c:pt idx="3">
                  <c:v>0.64821652749798897</c:v>
                </c:pt>
                <c:pt idx="4">
                  <c:v>0.63618352301643677</c:v>
                </c:pt>
                <c:pt idx="5">
                  <c:v>0.63707815334164763</c:v>
                </c:pt>
                <c:pt idx="6">
                  <c:v>0.62592143459582017</c:v>
                </c:pt>
                <c:pt idx="7">
                  <c:v>0.60907324964299625</c:v>
                </c:pt>
                <c:pt idx="8">
                  <c:v>0.57539257881366546</c:v>
                </c:pt>
                <c:pt idx="9">
                  <c:v>0.56207671649033331</c:v>
                </c:pt>
                <c:pt idx="10">
                  <c:v>0.55879000151104863</c:v>
                </c:pt>
                <c:pt idx="11">
                  <c:v>0.53202715649787347</c:v>
                </c:pt>
                <c:pt idx="12">
                  <c:v>0.48154778070426613</c:v>
                </c:pt>
                <c:pt idx="13">
                  <c:v>0.45103150454125213</c:v>
                </c:pt>
              </c:numCache>
            </c:numRef>
          </c:val>
        </c:ser>
        <c:axId val="189797504"/>
        <c:axId val="189799040"/>
      </c:barChart>
      <c:catAx>
        <c:axId val="189797504"/>
        <c:scaling>
          <c:orientation val="minMax"/>
        </c:scaling>
        <c:axPos val="b"/>
        <c:numFmt formatCode="General" sourceLinked="1"/>
        <c:tickLblPos val="nextTo"/>
        <c:txPr>
          <a:bodyPr/>
          <a:lstStyle/>
          <a:p>
            <a:pPr>
              <a:defRPr lang="en-CA"/>
            </a:pPr>
            <a:endParaRPr lang="en-US"/>
          </a:p>
        </c:txPr>
        <c:crossAx val="189799040"/>
        <c:crosses val="autoZero"/>
        <c:auto val="1"/>
        <c:lblAlgn val="ctr"/>
        <c:lblOffset val="100"/>
      </c:catAx>
      <c:valAx>
        <c:axId val="189799040"/>
        <c:scaling>
          <c:orientation val="minMax"/>
        </c:scaling>
        <c:axPos val="l"/>
        <c:majorGridlines/>
        <c:title>
          <c:tx>
            <c:rich>
              <a:bodyPr rot="-5400000" vert="horz"/>
              <a:lstStyle/>
              <a:p>
                <a:pPr>
                  <a:defRPr lang="en-CA" b="0"/>
                </a:pPr>
                <a:r>
                  <a:rPr lang="en-US" b="0"/>
                  <a:t>Index</a:t>
                </a:r>
                <a:r>
                  <a:rPr lang="en-US" b="0" baseline="0"/>
                  <a:t> of Economic Well-being</a:t>
                </a:r>
                <a:endParaRPr lang="en-US" b="0"/>
              </a:p>
            </c:rich>
          </c:tx>
        </c:title>
        <c:numFmt formatCode="General" sourceLinked="1"/>
        <c:tickLblPos val="nextTo"/>
        <c:txPr>
          <a:bodyPr/>
          <a:lstStyle/>
          <a:p>
            <a:pPr>
              <a:defRPr lang="en-CA"/>
            </a:pPr>
            <a:endParaRPr lang="en-US"/>
          </a:p>
        </c:txPr>
        <c:crossAx val="189797504"/>
        <c:crosses val="autoZero"/>
        <c:crossBetween val="between"/>
      </c:valAx>
    </c:plotArea>
    <c:legend>
      <c:legendPos val="r"/>
      <c:layout>
        <c:manualLayout>
          <c:xMode val="edge"/>
          <c:yMode val="edge"/>
          <c:x val="0.82982086614173645"/>
          <c:y val="5.9801326917469012E-2"/>
          <c:w val="0.10351246719160101"/>
          <c:h val="0.16743438320210138"/>
        </c:manualLayout>
      </c:layout>
      <c:spPr>
        <a:solidFill>
          <a:schemeClr val="bg1"/>
        </a:solidFill>
      </c:spPr>
      <c:txPr>
        <a:bodyPr/>
        <a:lstStyle/>
        <a:p>
          <a:pPr>
            <a:defRPr lang="en-CA"/>
          </a:pPr>
          <a:endParaRPr lang="en-US"/>
        </a:p>
      </c:txPr>
    </c:legend>
    <c:plotVisOnly val="1"/>
    <c:dispBlanksAs val="gap"/>
  </c:chart>
  <c:spPr>
    <a:ln>
      <a:noFill/>
    </a:ln>
  </c:spPr>
  <c:printSettings>
    <c:headerFooter/>
    <c:pageMargins b="0.75000000000000511" l="0.70000000000000062" r="0.70000000000000062" t="0.75000000000000511"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en-US"/>
  <c:style val="1"/>
  <c:chart>
    <c:plotArea>
      <c:layout/>
      <c:barChart>
        <c:barDir val="col"/>
        <c:grouping val="clustered"/>
        <c:ser>
          <c:idx val="0"/>
          <c:order val="0"/>
          <c:tx>
            <c:strRef>
              <c:f>'2'!$A$24</c:f>
              <c:strCache>
                <c:ptCount val="1"/>
                <c:pt idx="0">
                  <c:v>1980</c:v>
                </c:pt>
              </c:strCache>
            </c:strRef>
          </c:tx>
          <c:spPr>
            <a:solidFill>
              <a:prstClr val="black"/>
            </a:solidFill>
          </c:spPr>
          <c:cat>
            <c:strRef>
              <c:f>('2'!$B$2,'2'!$K$2,'2'!$T$2,'2'!$AC$2,'2'!$AL$2,'2'!$AU$2,'2'!$BD$2,'2'!$BM$2,'2'!$BV$2,'2'!$CE$2,'2'!$CN$2,'2'!$CW$2,'2'!$DF$2,'2'!$DO$2)</c:f>
              <c:strCache>
                <c:ptCount val="14"/>
                <c:pt idx="0">
                  <c:v>Australia</c:v>
                </c:pt>
                <c:pt idx="1">
                  <c:v>Belgium </c:v>
                </c:pt>
                <c:pt idx="2">
                  <c:v>Canada</c:v>
                </c:pt>
                <c:pt idx="3">
                  <c:v>Denmark </c:v>
                </c:pt>
                <c:pt idx="4">
                  <c:v>Finland </c:v>
                </c:pt>
                <c:pt idx="5">
                  <c:v>France </c:v>
                </c:pt>
                <c:pt idx="6">
                  <c:v>Germany</c:v>
                </c:pt>
                <c:pt idx="7">
                  <c:v>Italy </c:v>
                </c:pt>
                <c:pt idx="8">
                  <c:v>Netherlands </c:v>
                </c:pt>
                <c:pt idx="9">
                  <c:v>Norway</c:v>
                </c:pt>
                <c:pt idx="10">
                  <c:v>Spain </c:v>
                </c:pt>
                <c:pt idx="11">
                  <c:v>Sweden</c:v>
                </c:pt>
                <c:pt idx="12">
                  <c:v>United Kingdom </c:v>
                </c:pt>
                <c:pt idx="13">
                  <c:v>United States</c:v>
                </c:pt>
              </c:strCache>
            </c:strRef>
          </c:cat>
          <c:val>
            <c:numRef>
              <c:f>('2'!$C$24,'2'!$L$24,'2'!$U$24,'2'!$AD$24,'2'!$AM$24,'2'!$AV$24,'2'!$BE$24,'2'!$BN$24,'2'!$BW$24,'2'!$CF$24,'2'!$CO$24,'2'!$CX$24,'2'!$DG$24,'2'!$DP$24)</c:f>
              <c:numCache>
                <c:formatCode>#,##0</c:formatCode>
                <c:ptCount val="14"/>
                <c:pt idx="0">
                  <c:v>169.75044358674236</c:v>
                </c:pt>
                <c:pt idx="1">
                  <c:v>281.45261097117725</c:v>
                </c:pt>
                <c:pt idx="2">
                  <c:v>256.20088264359686</c:v>
                </c:pt>
                <c:pt idx="3">
                  <c:v>187.87180238970865</c:v>
                </c:pt>
                <c:pt idx="4">
                  <c:v>186.34604641050382</c:v>
                </c:pt>
                <c:pt idx="5">
                  <c:v>344.04186080511147</c:v>
                </c:pt>
                <c:pt idx="6">
                  <c:v>373.00299942074338</c:v>
                </c:pt>
                <c:pt idx="7">
                  <c:v>591.46993468433936</c:v>
                </c:pt>
                <c:pt idx="8">
                  <c:v>334.22067320279899</c:v>
                </c:pt>
                <c:pt idx="9">
                  <c:v>247.11422371103831</c:v>
                </c:pt>
                <c:pt idx="10">
                  <c:v>47.65901420734636</c:v>
                </c:pt>
                <c:pt idx="11">
                  <c:v>402.27678848375473</c:v>
                </c:pt>
                <c:pt idx="12">
                  <c:v>388.91424045865256</c:v>
                </c:pt>
                <c:pt idx="13">
                  <c:v>536.53595567199227</c:v>
                </c:pt>
              </c:numCache>
            </c:numRef>
          </c:val>
        </c:ser>
        <c:ser>
          <c:idx val="1"/>
          <c:order val="1"/>
          <c:tx>
            <c:strRef>
              <c:f>'2'!$A$53</c:f>
              <c:strCache>
                <c:ptCount val="1"/>
                <c:pt idx="0">
                  <c:v>2009</c:v>
                </c:pt>
              </c:strCache>
            </c:strRef>
          </c:tx>
          <c:cat>
            <c:strRef>
              <c:f>('2'!$B$2,'2'!$K$2,'2'!$T$2,'2'!$AC$2,'2'!$AL$2,'2'!$AU$2,'2'!$BD$2,'2'!$BM$2,'2'!$BV$2,'2'!$CE$2,'2'!$CN$2,'2'!$CW$2,'2'!$DF$2,'2'!$DO$2)</c:f>
              <c:strCache>
                <c:ptCount val="14"/>
                <c:pt idx="0">
                  <c:v>Australia</c:v>
                </c:pt>
                <c:pt idx="1">
                  <c:v>Belgium </c:v>
                </c:pt>
                <c:pt idx="2">
                  <c:v>Canada</c:v>
                </c:pt>
                <c:pt idx="3">
                  <c:v>Denmark </c:v>
                </c:pt>
                <c:pt idx="4">
                  <c:v>Finland </c:v>
                </c:pt>
                <c:pt idx="5">
                  <c:v>France </c:v>
                </c:pt>
                <c:pt idx="6">
                  <c:v>Germany</c:v>
                </c:pt>
                <c:pt idx="7">
                  <c:v>Italy </c:v>
                </c:pt>
                <c:pt idx="8">
                  <c:v>Netherlands </c:v>
                </c:pt>
                <c:pt idx="9">
                  <c:v>Norway</c:v>
                </c:pt>
                <c:pt idx="10">
                  <c:v>Spain </c:v>
                </c:pt>
                <c:pt idx="11">
                  <c:v>Sweden</c:v>
                </c:pt>
                <c:pt idx="12">
                  <c:v>United Kingdom </c:v>
                </c:pt>
                <c:pt idx="13">
                  <c:v>United States</c:v>
                </c:pt>
              </c:strCache>
            </c:strRef>
          </c:cat>
          <c:val>
            <c:numRef>
              <c:f>('2'!$C$53,'2'!$L$53,'2'!$U$53,'2'!$AD$53,'2'!$AM$53,'2'!$AV$53,'2'!$BE$53,'2'!$BN$53,'2'!$BW$53,'2'!$CF$53,'2'!$CO$53,'2'!$CX$53,'2'!$DG$53,'2'!$DP$53)</c:f>
              <c:numCache>
                <c:formatCode>#,##0</c:formatCode>
                <c:ptCount val="14"/>
                <c:pt idx="0">
                  <c:v>2920.5679726253447</c:v>
                </c:pt>
                <c:pt idx="1">
                  <c:v>2697.7378109034371</c:v>
                </c:pt>
                <c:pt idx="2">
                  <c:v>2788.0360662239095</c:v>
                </c:pt>
                <c:pt idx="3">
                  <c:v>3807.3030717253737</c:v>
                </c:pt>
                <c:pt idx="4">
                  <c:v>4973.3169648472622</c:v>
                </c:pt>
                <c:pt idx="5">
                  <c:v>2748.0033700617937</c:v>
                </c:pt>
                <c:pt idx="6">
                  <c:v>3492.5725253752862</c:v>
                </c:pt>
                <c:pt idx="7">
                  <c:v>1966.1787409769765</c:v>
                </c:pt>
                <c:pt idx="8">
                  <c:v>2810.430291500465</c:v>
                </c:pt>
                <c:pt idx="9">
                  <c:v>3053.5578736644729</c:v>
                </c:pt>
                <c:pt idx="10">
                  <c:v>1300.7676604650433</c:v>
                </c:pt>
                <c:pt idx="11">
                  <c:v>5425.6996240634717</c:v>
                </c:pt>
                <c:pt idx="12">
                  <c:v>2465.6826117185078</c:v>
                </c:pt>
                <c:pt idx="13">
                  <c:v>4831.1015872745311</c:v>
                </c:pt>
              </c:numCache>
            </c:numRef>
          </c:val>
        </c:ser>
        <c:axId val="191404672"/>
        <c:axId val="191410560"/>
      </c:barChart>
      <c:catAx>
        <c:axId val="191404672"/>
        <c:scaling>
          <c:orientation val="minMax"/>
        </c:scaling>
        <c:axPos val="b"/>
        <c:numFmt formatCode="General" sourceLinked="1"/>
        <c:tickLblPos val="nextTo"/>
        <c:txPr>
          <a:bodyPr/>
          <a:lstStyle/>
          <a:p>
            <a:pPr>
              <a:defRPr lang="en-CA"/>
            </a:pPr>
            <a:endParaRPr lang="en-US"/>
          </a:p>
        </c:txPr>
        <c:crossAx val="191410560"/>
        <c:crosses val="autoZero"/>
        <c:auto val="1"/>
        <c:lblAlgn val="ctr"/>
        <c:lblOffset val="100"/>
      </c:catAx>
      <c:valAx>
        <c:axId val="191410560"/>
        <c:scaling>
          <c:orientation val="minMax"/>
        </c:scaling>
        <c:axPos val="l"/>
        <c:majorGridlines/>
        <c:title>
          <c:tx>
            <c:rich>
              <a:bodyPr rot="-5400000" vert="horz"/>
              <a:lstStyle/>
              <a:p>
                <a:pPr>
                  <a:defRPr lang="en-CA" b="0"/>
                </a:pPr>
                <a:r>
                  <a:rPr lang="en-US" b="0"/>
                  <a:t>2000 US Dollars</a:t>
                </a:r>
              </a:p>
            </c:rich>
          </c:tx>
        </c:title>
        <c:numFmt formatCode="#,##0" sourceLinked="1"/>
        <c:tickLblPos val="nextTo"/>
        <c:txPr>
          <a:bodyPr/>
          <a:lstStyle/>
          <a:p>
            <a:pPr>
              <a:defRPr lang="en-CA"/>
            </a:pPr>
            <a:endParaRPr lang="en-US"/>
          </a:p>
        </c:txPr>
        <c:crossAx val="191404672"/>
        <c:crosses val="autoZero"/>
        <c:crossBetween val="between"/>
      </c:valAx>
    </c:plotArea>
    <c:legend>
      <c:legendPos val="r"/>
      <c:layout>
        <c:manualLayout>
          <c:xMode val="edge"/>
          <c:yMode val="edge"/>
          <c:x val="0.52982086614173263"/>
          <c:y val="8.7579104695246462E-2"/>
          <c:w val="0.23406802274715671"/>
          <c:h val="0.11187882764654385"/>
        </c:manualLayout>
      </c:layout>
      <c:overlay val="1"/>
      <c:spPr>
        <a:solidFill>
          <a:sysClr val="window" lastClr="FFFFFF"/>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511" l="0.70000000000000062" r="0.70000000000000062" t="0.75000000000000511"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lang val="en-US"/>
  <c:style val="1"/>
  <c:chart>
    <c:plotArea>
      <c:layout/>
      <c:barChart>
        <c:barDir val="col"/>
        <c:grouping val="clustered"/>
        <c:ser>
          <c:idx val="0"/>
          <c:order val="0"/>
          <c:tx>
            <c:strRef>
              <c:f>'2'!$A$24</c:f>
              <c:strCache>
                <c:ptCount val="1"/>
                <c:pt idx="0">
                  <c:v>1980</c:v>
                </c:pt>
              </c:strCache>
            </c:strRef>
          </c:tx>
          <c:spPr>
            <a:solidFill>
              <a:prstClr val="black"/>
            </a:solidFill>
          </c:spPr>
          <c:cat>
            <c:strRef>
              <c:f>('2'!$B$2,'2'!$K$2,'2'!$T$2,'2'!$AC$2,'2'!$AL$2,'2'!$AU$2,'2'!$BD$2,'2'!$BM$2,'2'!$BV$2,'2'!$CE$2,'2'!$CN$2,'2'!$CW$2,'2'!$DF$2,'2'!$DO$2)</c:f>
              <c:strCache>
                <c:ptCount val="14"/>
                <c:pt idx="0">
                  <c:v>Australia</c:v>
                </c:pt>
                <c:pt idx="1">
                  <c:v>Belgium </c:v>
                </c:pt>
                <c:pt idx="2">
                  <c:v>Canada</c:v>
                </c:pt>
                <c:pt idx="3">
                  <c:v>Denmark </c:v>
                </c:pt>
                <c:pt idx="4">
                  <c:v>Finland </c:v>
                </c:pt>
                <c:pt idx="5">
                  <c:v>France </c:v>
                </c:pt>
                <c:pt idx="6">
                  <c:v>Germany</c:v>
                </c:pt>
                <c:pt idx="7">
                  <c:v>Italy </c:v>
                </c:pt>
                <c:pt idx="8">
                  <c:v>Netherlands </c:v>
                </c:pt>
                <c:pt idx="9">
                  <c:v>Norway</c:v>
                </c:pt>
                <c:pt idx="10">
                  <c:v>Spain </c:v>
                </c:pt>
                <c:pt idx="11">
                  <c:v>Sweden</c:v>
                </c:pt>
                <c:pt idx="12">
                  <c:v>United Kingdom </c:v>
                </c:pt>
                <c:pt idx="13">
                  <c:v>United States</c:v>
                </c:pt>
              </c:strCache>
            </c:strRef>
          </c:cat>
          <c:val>
            <c:numRef>
              <c:f>('2'!$E$24,'2'!$N$24,'2'!$W$24,'2'!$AF$24,'2'!$AO$24,'2'!$AX$24,'2'!$BG$24,'2'!$BP$24,'2'!$BY$24,'2'!$CH$24,'2'!$CQ$24,'2'!$CZ$24,'2'!$DI$24,'2'!$DR$24)</c:f>
              <c:numCache>
                <c:formatCode>#,##0</c:formatCode>
                <c:ptCount val="14"/>
                <c:pt idx="0">
                  <c:v>52808.035024407814</c:v>
                </c:pt>
                <c:pt idx="1">
                  <c:v>46594.198519163881</c:v>
                </c:pt>
                <c:pt idx="2">
                  <c:v>59157.926569705924</c:v>
                </c:pt>
                <c:pt idx="3">
                  <c:v>54557.338766027446</c:v>
                </c:pt>
                <c:pt idx="4">
                  <c:v>56248.614057201688</c:v>
                </c:pt>
                <c:pt idx="5">
                  <c:v>50637.846659896146</c:v>
                </c:pt>
                <c:pt idx="6">
                  <c:v>52888.832108682553</c:v>
                </c:pt>
                <c:pt idx="7">
                  <c:v>42896.967281137848</c:v>
                </c:pt>
                <c:pt idx="8">
                  <c:v>59391.121022336141</c:v>
                </c:pt>
                <c:pt idx="9">
                  <c:v>61491.828224649049</c:v>
                </c:pt>
                <c:pt idx="10">
                  <c:v>40604.932930365925</c:v>
                </c:pt>
                <c:pt idx="11">
                  <c:v>61423.28001043597</c:v>
                </c:pt>
                <c:pt idx="12">
                  <c:v>52545.81260921534</c:v>
                </c:pt>
                <c:pt idx="13">
                  <c:v>66801.124524924264</c:v>
                </c:pt>
              </c:numCache>
            </c:numRef>
          </c:val>
        </c:ser>
        <c:ser>
          <c:idx val="1"/>
          <c:order val="1"/>
          <c:tx>
            <c:strRef>
              <c:f>'2'!$A$53</c:f>
              <c:strCache>
                <c:ptCount val="1"/>
                <c:pt idx="0">
                  <c:v>2009</c:v>
                </c:pt>
              </c:strCache>
            </c:strRef>
          </c:tx>
          <c:cat>
            <c:strRef>
              <c:f>('2'!$B$2,'2'!$K$2,'2'!$T$2,'2'!$AC$2,'2'!$AL$2,'2'!$AU$2,'2'!$BD$2,'2'!$BM$2,'2'!$BV$2,'2'!$CE$2,'2'!$CN$2,'2'!$CW$2,'2'!$DF$2,'2'!$DO$2)</c:f>
              <c:strCache>
                <c:ptCount val="14"/>
                <c:pt idx="0">
                  <c:v>Australia</c:v>
                </c:pt>
                <c:pt idx="1">
                  <c:v>Belgium </c:v>
                </c:pt>
                <c:pt idx="2">
                  <c:v>Canada</c:v>
                </c:pt>
                <c:pt idx="3">
                  <c:v>Denmark </c:v>
                </c:pt>
                <c:pt idx="4">
                  <c:v>Finland </c:v>
                </c:pt>
                <c:pt idx="5">
                  <c:v>France </c:v>
                </c:pt>
                <c:pt idx="6">
                  <c:v>Germany</c:v>
                </c:pt>
                <c:pt idx="7">
                  <c:v>Italy </c:v>
                </c:pt>
                <c:pt idx="8">
                  <c:v>Netherlands </c:v>
                </c:pt>
                <c:pt idx="9">
                  <c:v>Norway</c:v>
                </c:pt>
                <c:pt idx="10">
                  <c:v>Spain </c:v>
                </c:pt>
                <c:pt idx="11">
                  <c:v>Sweden</c:v>
                </c:pt>
                <c:pt idx="12">
                  <c:v>United Kingdom </c:v>
                </c:pt>
                <c:pt idx="13">
                  <c:v>United States</c:v>
                </c:pt>
              </c:strCache>
            </c:strRef>
          </c:cat>
          <c:val>
            <c:numRef>
              <c:f>('2'!$E$53,'2'!$N$53,'2'!$W$53,'2'!$AF$53,'2'!$AO$53,'2'!$AX$53,'2'!$BG$53,'2'!$BP$53,'2'!$BY$53,'2'!$CH$53,'2'!$CQ$53,'2'!$CZ$53,'2'!$DI$53,'2'!$DR$53)</c:f>
              <c:numCache>
                <c:formatCode>#,##0</c:formatCode>
                <c:ptCount val="14"/>
                <c:pt idx="0">
                  <c:v>82159.615349177227</c:v>
                </c:pt>
                <c:pt idx="1">
                  <c:v>76750.134904679435</c:v>
                </c:pt>
                <c:pt idx="2">
                  <c:v>93109.093738559794</c:v>
                </c:pt>
                <c:pt idx="3">
                  <c:v>81262.934543349795</c:v>
                </c:pt>
                <c:pt idx="4">
                  <c:v>83844.860585981965</c:v>
                </c:pt>
                <c:pt idx="5">
                  <c:v>69807.100874355383</c:v>
                </c:pt>
                <c:pt idx="6">
                  <c:v>80262.399133547602</c:v>
                </c:pt>
                <c:pt idx="7">
                  <c:v>68895.804595116395</c:v>
                </c:pt>
                <c:pt idx="8">
                  <c:v>87560.47325402181</c:v>
                </c:pt>
                <c:pt idx="9">
                  <c:v>89653.504159742559</c:v>
                </c:pt>
                <c:pt idx="10">
                  <c:v>78347.718233759515</c:v>
                </c:pt>
                <c:pt idx="11">
                  <c:v>82949.196879044772</c:v>
                </c:pt>
                <c:pt idx="12">
                  <c:v>82412.361539061414</c:v>
                </c:pt>
                <c:pt idx="13">
                  <c:v>88310.743031536724</c:v>
                </c:pt>
              </c:numCache>
            </c:numRef>
          </c:val>
        </c:ser>
        <c:axId val="191497344"/>
        <c:axId val="191498880"/>
      </c:barChart>
      <c:catAx>
        <c:axId val="191497344"/>
        <c:scaling>
          <c:orientation val="minMax"/>
        </c:scaling>
        <c:axPos val="b"/>
        <c:numFmt formatCode="General" sourceLinked="1"/>
        <c:tickLblPos val="nextTo"/>
        <c:txPr>
          <a:bodyPr/>
          <a:lstStyle/>
          <a:p>
            <a:pPr>
              <a:defRPr lang="en-CA"/>
            </a:pPr>
            <a:endParaRPr lang="en-US"/>
          </a:p>
        </c:txPr>
        <c:crossAx val="191498880"/>
        <c:crosses val="autoZero"/>
        <c:auto val="1"/>
        <c:lblAlgn val="ctr"/>
        <c:lblOffset val="100"/>
      </c:catAx>
      <c:valAx>
        <c:axId val="191498880"/>
        <c:scaling>
          <c:orientation val="minMax"/>
        </c:scaling>
        <c:axPos val="l"/>
        <c:majorGridlines/>
        <c:title>
          <c:tx>
            <c:rich>
              <a:bodyPr rot="-5400000" vert="horz"/>
              <a:lstStyle/>
              <a:p>
                <a:pPr>
                  <a:defRPr lang="en-CA" b="0"/>
                </a:pPr>
                <a:r>
                  <a:rPr lang="en-US" b="0"/>
                  <a:t>2000</a:t>
                </a:r>
                <a:r>
                  <a:rPr lang="en-US" b="0" baseline="0"/>
                  <a:t> US Dollars</a:t>
                </a:r>
                <a:endParaRPr lang="en-US" b="0"/>
              </a:p>
            </c:rich>
          </c:tx>
        </c:title>
        <c:numFmt formatCode="#,##0" sourceLinked="1"/>
        <c:tickLblPos val="nextTo"/>
        <c:txPr>
          <a:bodyPr/>
          <a:lstStyle/>
          <a:p>
            <a:pPr>
              <a:defRPr lang="en-CA"/>
            </a:pPr>
            <a:endParaRPr lang="en-US"/>
          </a:p>
        </c:txPr>
        <c:crossAx val="191497344"/>
        <c:crosses val="autoZero"/>
        <c:crossBetween val="between"/>
      </c:valAx>
    </c:plotArea>
    <c:legend>
      <c:legendPos val="r"/>
      <c:layout>
        <c:manualLayout>
          <c:xMode val="edge"/>
          <c:yMode val="edge"/>
          <c:x val="0.44926531058617408"/>
          <c:y val="3.2023549139690868E-2"/>
          <c:w val="0.19517913385826774"/>
          <c:h val="9.7989938757655284E-2"/>
        </c:manualLayout>
      </c:layout>
      <c:overlay val="1"/>
      <c:spPr>
        <a:solidFill>
          <a:sysClr val="window" lastClr="FFFFFF"/>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511" l="0.70000000000000062" r="0.70000000000000062" t="0.75000000000000511"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20107174103237099"/>
          <c:y val="5.1400554097404488E-2"/>
          <c:w val="0.7565269028871392"/>
          <c:h val="0.59067913385826776"/>
        </c:manualLayout>
      </c:layout>
      <c:barChart>
        <c:barDir val="col"/>
        <c:grouping val="clustered"/>
        <c:ser>
          <c:idx val="0"/>
          <c:order val="0"/>
          <c:tx>
            <c:strRef>
              <c:f>'2'!$A$24</c:f>
              <c:strCache>
                <c:ptCount val="1"/>
                <c:pt idx="0">
                  <c:v>1980</c:v>
                </c:pt>
              </c:strCache>
            </c:strRef>
          </c:tx>
          <c:spPr>
            <a:solidFill>
              <a:prstClr val="black"/>
            </a:solidFill>
          </c:spPr>
          <c:cat>
            <c:strRef>
              <c:f>('2'!$B$2,'2'!$K$2,'2'!$T$2,'2'!$AC$2,'2'!$AL$2,'2'!$AU$2,'2'!$BD$2,'2'!$BM$2,'2'!$BV$2,'2'!$CE$2,'2'!$CN$2,'2'!$CW$2,'2'!$DF$2,'2'!$DO$2)</c:f>
              <c:strCache>
                <c:ptCount val="14"/>
                <c:pt idx="0">
                  <c:v>Australia</c:v>
                </c:pt>
                <c:pt idx="1">
                  <c:v>Belgium </c:v>
                </c:pt>
                <c:pt idx="2">
                  <c:v>Canada</c:v>
                </c:pt>
                <c:pt idx="3">
                  <c:v>Denmark </c:v>
                </c:pt>
                <c:pt idx="4">
                  <c:v>Finland </c:v>
                </c:pt>
                <c:pt idx="5">
                  <c:v>France </c:v>
                </c:pt>
                <c:pt idx="6">
                  <c:v>Germany</c:v>
                </c:pt>
                <c:pt idx="7">
                  <c:v>Italy </c:v>
                </c:pt>
                <c:pt idx="8">
                  <c:v>Netherlands </c:v>
                </c:pt>
                <c:pt idx="9">
                  <c:v>Norway</c:v>
                </c:pt>
                <c:pt idx="10">
                  <c:v>Spain </c:v>
                </c:pt>
                <c:pt idx="11">
                  <c:v>Sweden</c:v>
                </c:pt>
                <c:pt idx="12">
                  <c:v>United Kingdom </c:v>
                </c:pt>
                <c:pt idx="13">
                  <c:v>United States</c:v>
                </c:pt>
              </c:strCache>
            </c:strRef>
          </c:cat>
          <c:val>
            <c:numRef>
              <c:f>('2'!$D$24,'2'!$M$24,'2'!$V$24,'2'!$AE$24,'2'!$AN$24,'2'!$AW$24,'2'!$BF$24,'2'!$BO$24,'2'!$BX$24,'2'!$CG$24,'2'!$CP$24,'2'!$CY$24,'2'!$DH$24,'2'!$DQ$24)</c:f>
              <c:numCache>
                <c:formatCode>#,##0</c:formatCode>
                <c:ptCount val="14"/>
                <c:pt idx="0">
                  <c:v>-9129.8848219673328</c:v>
                </c:pt>
                <c:pt idx="1">
                  <c:v>2413.8204260119455</c:v>
                </c:pt>
                <c:pt idx="2">
                  <c:v>-6995.8026273000614</c:v>
                </c:pt>
                <c:pt idx="3">
                  <c:v>-20264.452222538952</c:v>
                </c:pt>
                <c:pt idx="4">
                  <c:v>-2904.6548414748768</c:v>
                </c:pt>
                <c:pt idx="5">
                  <c:v>874.92285475027245</c:v>
                </c:pt>
                <c:pt idx="6">
                  <c:v>792.02413284131137</c:v>
                </c:pt>
                <c:pt idx="7">
                  <c:v>1215.9764051442539</c:v>
                </c:pt>
                <c:pt idx="8">
                  <c:v>4046.5298953387796</c:v>
                </c:pt>
                <c:pt idx="9">
                  <c:v>-8201.4140563224391</c:v>
                </c:pt>
                <c:pt idx="10">
                  <c:v>-814.29314817797842</c:v>
                </c:pt>
                <c:pt idx="11">
                  <c:v>-4260.6273570380426</c:v>
                </c:pt>
                <c:pt idx="12">
                  <c:v>1423.3695920211333</c:v>
                </c:pt>
                <c:pt idx="13">
                  <c:v>2077.0535734576811</c:v>
                </c:pt>
              </c:numCache>
            </c:numRef>
          </c:val>
        </c:ser>
        <c:ser>
          <c:idx val="1"/>
          <c:order val="1"/>
          <c:tx>
            <c:strRef>
              <c:f>'2'!$A$53</c:f>
              <c:strCache>
                <c:ptCount val="1"/>
                <c:pt idx="0">
                  <c:v>2009</c:v>
                </c:pt>
              </c:strCache>
            </c:strRef>
          </c:tx>
          <c:cat>
            <c:strRef>
              <c:f>('2'!$B$2,'2'!$K$2,'2'!$T$2,'2'!$AC$2,'2'!$AL$2,'2'!$AU$2,'2'!$BD$2,'2'!$BM$2,'2'!$BV$2,'2'!$CE$2,'2'!$CN$2,'2'!$CW$2,'2'!$DF$2,'2'!$DO$2)</c:f>
              <c:strCache>
                <c:ptCount val="14"/>
                <c:pt idx="0">
                  <c:v>Australia</c:v>
                </c:pt>
                <c:pt idx="1">
                  <c:v>Belgium </c:v>
                </c:pt>
                <c:pt idx="2">
                  <c:v>Canada</c:v>
                </c:pt>
                <c:pt idx="3">
                  <c:v>Denmark </c:v>
                </c:pt>
                <c:pt idx="4">
                  <c:v>Finland </c:v>
                </c:pt>
                <c:pt idx="5">
                  <c:v>France </c:v>
                </c:pt>
                <c:pt idx="6">
                  <c:v>Germany</c:v>
                </c:pt>
                <c:pt idx="7">
                  <c:v>Italy </c:v>
                </c:pt>
                <c:pt idx="8">
                  <c:v>Netherlands </c:v>
                </c:pt>
                <c:pt idx="9">
                  <c:v>Norway</c:v>
                </c:pt>
                <c:pt idx="10">
                  <c:v>Spain </c:v>
                </c:pt>
                <c:pt idx="11">
                  <c:v>Sweden</c:v>
                </c:pt>
                <c:pt idx="12">
                  <c:v>United Kingdom </c:v>
                </c:pt>
                <c:pt idx="13">
                  <c:v>United States</c:v>
                </c:pt>
              </c:strCache>
            </c:strRef>
          </c:cat>
          <c:val>
            <c:numRef>
              <c:f>('2'!$D$53,'2'!$M$53,'2'!$V$53,'2'!$AE$53,'2'!$AN$53,'2'!$AW$53,'2'!$BF$53,'2'!$BO$53,'2'!$BX$53,'2'!$CG$53,'2'!$CP$53,'2'!$CY$53,'2'!$DH$53,'2'!$DQ$53)</c:f>
              <c:numCache>
                <c:formatCode>#,##0</c:formatCode>
                <c:ptCount val="14"/>
                <c:pt idx="0">
                  <c:v>-25429.197339165545</c:v>
                </c:pt>
                <c:pt idx="1">
                  <c:v>15815.418664728337</c:v>
                </c:pt>
                <c:pt idx="2">
                  <c:v>-2732.5744113894693</c:v>
                </c:pt>
                <c:pt idx="3">
                  <c:v>1782.2667088049488</c:v>
                </c:pt>
                <c:pt idx="4">
                  <c:v>-1529.5444374892522</c:v>
                </c:pt>
                <c:pt idx="5">
                  <c:v>-3961.2998429910876</c:v>
                </c:pt>
                <c:pt idx="6">
                  <c:v>12547.01281907</c:v>
                </c:pt>
                <c:pt idx="7">
                  <c:v>-5833.9744196943466</c:v>
                </c:pt>
                <c:pt idx="8">
                  <c:v>6926.6787461901449</c:v>
                </c:pt>
                <c:pt idx="9">
                  <c:v>54355.35116257787</c:v>
                </c:pt>
                <c:pt idx="10">
                  <c:v>-24431.566814969839</c:v>
                </c:pt>
                <c:pt idx="11">
                  <c:v>-5296.1413054343193</c:v>
                </c:pt>
                <c:pt idx="12">
                  <c:v>-6449.3651433248342</c:v>
                </c:pt>
                <c:pt idx="13">
                  <c:v>-7200.4415360606836</c:v>
                </c:pt>
              </c:numCache>
            </c:numRef>
          </c:val>
        </c:ser>
        <c:axId val="191520128"/>
        <c:axId val="191554688"/>
      </c:barChart>
      <c:catAx>
        <c:axId val="191520128"/>
        <c:scaling>
          <c:orientation val="minMax"/>
        </c:scaling>
        <c:axPos val="b"/>
        <c:numFmt formatCode="General" sourceLinked="1"/>
        <c:tickLblPos val="low"/>
        <c:txPr>
          <a:bodyPr/>
          <a:lstStyle/>
          <a:p>
            <a:pPr>
              <a:defRPr lang="en-CA"/>
            </a:pPr>
            <a:endParaRPr lang="en-US"/>
          </a:p>
        </c:txPr>
        <c:crossAx val="191554688"/>
        <c:crosses val="autoZero"/>
        <c:auto val="1"/>
        <c:lblAlgn val="ctr"/>
        <c:lblOffset val="100"/>
      </c:catAx>
      <c:valAx>
        <c:axId val="191554688"/>
        <c:scaling>
          <c:orientation val="minMax"/>
        </c:scaling>
        <c:axPos val="l"/>
        <c:majorGridlines/>
        <c:title>
          <c:tx>
            <c:rich>
              <a:bodyPr rot="-5400000" vert="horz"/>
              <a:lstStyle/>
              <a:p>
                <a:pPr>
                  <a:defRPr lang="en-CA" b="0"/>
                </a:pPr>
                <a:r>
                  <a:rPr lang="en-US" b="0"/>
                  <a:t>2000 US Dollars</a:t>
                </a:r>
              </a:p>
            </c:rich>
          </c:tx>
        </c:title>
        <c:numFmt formatCode="#,##0" sourceLinked="1"/>
        <c:tickLblPos val="nextTo"/>
        <c:txPr>
          <a:bodyPr/>
          <a:lstStyle/>
          <a:p>
            <a:pPr>
              <a:defRPr lang="en-CA"/>
            </a:pPr>
            <a:endParaRPr lang="en-US"/>
          </a:p>
        </c:txPr>
        <c:crossAx val="191520128"/>
        <c:crosses val="autoZero"/>
        <c:crossBetween val="between"/>
      </c:valAx>
    </c:plotArea>
    <c:legend>
      <c:legendPos val="r"/>
      <c:layout>
        <c:manualLayout>
          <c:xMode val="edge"/>
          <c:yMode val="edge"/>
          <c:x val="0.27982086614173463"/>
          <c:y val="7.369021580635754E-2"/>
          <c:w val="0.10351246719160107"/>
          <c:h val="0.16743438320210138"/>
        </c:manualLayout>
      </c:layout>
      <c:overlay val="1"/>
      <c:spPr>
        <a:solidFill>
          <a:sysClr val="window" lastClr="FFFFFF"/>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511" l="0.70000000000000062" r="0.70000000000000062" t="0.75000000000000511" header="0.30000000000000032" footer="0.30000000000000032"/>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lang val="en-US"/>
  <c:style val="3"/>
  <c:chart>
    <c:plotArea>
      <c:layout>
        <c:manualLayout>
          <c:layoutTarget val="inner"/>
          <c:xMode val="edge"/>
          <c:yMode val="edge"/>
          <c:x val="0.1810857392825897"/>
          <c:y val="5.1400554097404488E-2"/>
          <c:w val="0.7959573490813584"/>
          <c:h val="0.59205271216097988"/>
        </c:manualLayout>
      </c:layout>
      <c:barChart>
        <c:barDir val="col"/>
        <c:grouping val="clustered"/>
        <c:ser>
          <c:idx val="1"/>
          <c:order val="0"/>
          <c:tx>
            <c:v>1980</c:v>
          </c:tx>
          <c:cat>
            <c:strRef>
              <c:f>('2'!$B$2,'2'!$K$2,'2'!$T$2,'2'!$AC$2,'2'!$AL$2,'2'!$AU$2,'2'!$BD$2,'2'!$BM$2,'2'!$BV$2,'2'!$CE$2,'2'!$CN$2,'2'!$CW$2,'2'!$DF$2,'2'!$DO$2)</c:f>
              <c:strCache>
                <c:ptCount val="14"/>
                <c:pt idx="0">
                  <c:v>Australia</c:v>
                </c:pt>
                <c:pt idx="1">
                  <c:v>Belgium </c:v>
                </c:pt>
                <c:pt idx="2">
                  <c:v>Canada</c:v>
                </c:pt>
                <c:pt idx="3">
                  <c:v>Denmark </c:v>
                </c:pt>
                <c:pt idx="4">
                  <c:v>Finland </c:v>
                </c:pt>
                <c:pt idx="5">
                  <c:v>France </c:v>
                </c:pt>
                <c:pt idx="6">
                  <c:v>Germany</c:v>
                </c:pt>
                <c:pt idx="7">
                  <c:v>Italy </c:v>
                </c:pt>
                <c:pt idx="8">
                  <c:v>Netherlands </c:v>
                </c:pt>
                <c:pt idx="9">
                  <c:v>Norway</c:v>
                </c:pt>
                <c:pt idx="10">
                  <c:v>Spain </c:v>
                </c:pt>
                <c:pt idx="11">
                  <c:v>Sweden</c:v>
                </c:pt>
                <c:pt idx="12">
                  <c:v>United Kingdom </c:v>
                </c:pt>
                <c:pt idx="13">
                  <c:v>United States</c:v>
                </c:pt>
              </c:strCache>
            </c:strRef>
          </c:cat>
          <c:val>
            <c:numRef>
              <c:f>('2'!$G$24,'2'!$P$24,'2'!$Y$24,'2'!$AH$24,'2'!$AQ$24,'2'!$AZ$24,'2'!$BI$24,'2'!$BR$24,'2'!$CA$24,'2'!$CJ$24,'2'!$CS$24,'2'!$DB$24,'2'!$DK$24,'2'!$DT$24)</c:f>
              <c:numCache>
                <c:formatCode>#,##0</c:formatCode>
                <c:ptCount val="14"/>
                <c:pt idx="0">
                  <c:v>95509.755270105219</c:v>
                </c:pt>
                <c:pt idx="1">
                  <c:v>102171.84061316116</c:v>
                </c:pt>
                <c:pt idx="2">
                  <c:v>96212.520919631861</c:v>
                </c:pt>
                <c:pt idx="3">
                  <c:v>105743.29184750997</c:v>
                </c:pt>
                <c:pt idx="4">
                  <c:v>113339.11906141533</c:v>
                </c:pt>
                <c:pt idx="5">
                  <c:v>103609.50517479717</c:v>
                </c:pt>
                <c:pt idx="6">
                  <c:v>112937.93774243641</c:v>
                </c:pt>
                <c:pt idx="7">
                  <c:v>101127.79694735102</c:v>
                </c:pt>
                <c:pt idx="8">
                  <c:v>132266.76567701017</c:v>
                </c:pt>
                <c:pt idx="9">
                  <c:v>136405.93100868029</c:v>
                </c:pt>
                <c:pt idx="10">
                  <c:v>75637.601826002196</c:v>
                </c:pt>
                <c:pt idx="11">
                  <c:v>111395.44876993672</c:v>
                </c:pt>
                <c:pt idx="12">
                  <c:v>95869.526469164426</c:v>
                </c:pt>
                <c:pt idx="13">
                  <c:v>126775.78538602713</c:v>
                </c:pt>
              </c:numCache>
            </c:numRef>
          </c:val>
        </c:ser>
        <c:ser>
          <c:idx val="0"/>
          <c:order val="1"/>
          <c:tx>
            <c:v>2009</c:v>
          </c:tx>
          <c:cat>
            <c:strRef>
              <c:f>('2'!$B$2,'2'!$K$2,'2'!$T$2,'2'!$AC$2,'2'!$AL$2,'2'!$AU$2,'2'!$BD$2,'2'!$BM$2,'2'!$BV$2,'2'!$CE$2,'2'!$CN$2,'2'!$CW$2,'2'!$DF$2,'2'!$DO$2)</c:f>
              <c:strCache>
                <c:ptCount val="14"/>
                <c:pt idx="0">
                  <c:v>Australia</c:v>
                </c:pt>
                <c:pt idx="1">
                  <c:v>Belgium </c:v>
                </c:pt>
                <c:pt idx="2">
                  <c:v>Canada</c:v>
                </c:pt>
                <c:pt idx="3">
                  <c:v>Denmark </c:v>
                </c:pt>
                <c:pt idx="4">
                  <c:v>Finland </c:v>
                </c:pt>
                <c:pt idx="5">
                  <c:v>France </c:v>
                </c:pt>
                <c:pt idx="6">
                  <c:v>Germany</c:v>
                </c:pt>
                <c:pt idx="7">
                  <c:v>Italy </c:v>
                </c:pt>
                <c:pt idx="8">
                  <c:v>Netherlands </c:v>
                </c:pt>
                <c:pt idx="9">
                  <c:v>Norway</c:v>
                </c:pt>
                <c:pt idx="10">
                  <c:v>Spain </c:v>
                </c:pt>
                <c:pt idx="11">
                  <c:v>Sweden</c:v>
                </c:pt>
                <c:pt idx="12">
                  <c:v>United Kingdom </c:v>
                </c:pt>
                <c:pt idx="13">
                  <c:v>United States</c:v>
                </c:pt>
              </c:strCache>
            </c:strRef>
          </c:cat>
          <c:val>
            <c:numRef>
              <c:f>('2'!$G$53,'2'!$P$53,'2'!$Y$53,'2'!$AH$53,'2'!$AQ$53,'2'!$AZ$53,'2'!$BI$53,'2'!$BR$53,'2'!$CA$53,'2'!$CJ$53,'2'!$CS$53,'2'!$DB$53,'2'!$DK$53,'2'!$DT$53)</c:f>
              <c:numCache>
                <c:formatCode>#,##0</c:formatCode>
                <c:ptCount val="14"/>
                <c:pt idx="0">
                  <c:v>139956.41606155678</c:v>
                </c:pt>
                <c:pt idx="1">
                  <c:v>183069.85986765075</c:v>
                </c:pt>
                <c:pt idx="2">
                  <c:v>177046.21982720739</c:v>
                </c:pt>
                <c:pt idx="3">
                  <c:v>189573.9649050275</c:v>
                </c:pt>
                <c:pt idx="4">
                  <c:v>167276.13297608314</c:v>
                </c:pt>
                <c:pt idx="5">
                  <c:v>148662.1412104278</c:v>
                </c:pt>
                <c:pt idx="6">
                  <c:v>198702.42392890356</c:v>
                </c:pt>
                <c:pt idx="7">
                  <c:v>151876.34708978879</c:v>
                </c:pt>
                <c:pt idx="8">
                  <c:v>200264.69363616241</c:v>
                </c:pt>
                <c:pt idx="9">
                  <c:v>258803.77369208599</c:v>
                </c:pt>
                <c:pt idx="10">
                  <c:v>125466.82758629917</c:v>
                </c:pt>
                <c:pt idx="11">
                  <c:v>156613.47378749639</c:v>
                </c:pt>
                <c:pt idx="12">
                  <c:v>149528.09387221551</c:v>
                </c:pt>
                <c:pt idx="13">
                  <c:v>192378.8257248892</c:v>
                </c:pt>
              </c:numCache>
            </c:numRef>
          </c:val>
        </c:ser>
        <c:axId val="190699392"/>
        <c:axId val="190700928"/>
      </c:barChart>
      <c:catAx>
        <c:axId val="190699392"/>
        <c:scaling>
          <c:orientation val="minMax"/>
        </c:scaling>
        <c:axPos val="b"/>
        <c:numFmt formatCode="General" sourceLinked="1"/>
        <c:tickLblPos val="nextTo"/>
        <c:txPr>
          <a:bodyPr/>
          <a:lstStyle/>
          <a:p>
            <a:pPr>
              <a:defRPr lang="en-CA"/>
            </a:pPr>
            <a:endParaRPr lang="en-US"/>
          </a:p>
        </c:txPr>
        <c:crossAx val="190700928"/>
        <c:crosses val="autoZero"/>
        <c:auto val="1"/>
        <c:lblAlgn val="ctr"/>
        <c:lblOffset val="100"/>
      </c:catAx>
      <c:valAx>
        <c:axId val="190700928"/>
        <c:scaling>
          <c:orientation val="minMax"/>
        </c:scaling>
        <c:axPos val="l"/>
        <c:majorGridlines/>
        <c:title>
          <c:tx>
            <c:rich>
              <a:bodyPr rot="-5400000" vert="horz"/>
              <a:lstStyle/>
              <a:p>
                <a:pPr>
                  <a:defRPr lang="en-CA" b="0"/>
                </a:pPr>
                <a:r>
                  <a:rPr lang="en-US" b="0"/>
                  <a:t>Per-capita</a:t>
                </a:r>
                <a:r>
                  <a:rPr lang="en-US" b="0" baseline="0"/>
                  <a:t> Wealth (2000 US$)</a:t>
                </a:r>
                <a:endParaRPr lang="en-US" b="0"/>
              </a:p>
            </c:rich>
          </c:tx>
        </c:title>
        <c:numFmt formatCode="#,##0" sourceLinked="1"/>
        <c:tickLblPos val="nextTo"/>
        <c:txPr>
          <a:bodyPr/>
          <a:lstStyle/>
          <a:p>
            <a:pPr>
              <a:defRPr lang="en-CA"/>
            </a:pPr>
            <a:endParaRPr lang="en-US"/>
          </a:p>
        </c:txPr>
        <c:crossAx val="190699392"/>
        <c:crosses val="autoZero"/>
        <c:crossBetween val="between"/>
      </c:valAx>
    </c:plotArea>
    <c:legend>
      <c:legendPos val="r"/>
      <c:layout>
        <c:manualLayout>
          <c:xMode val="edge"/>
          <c:yMode val="edge"/>
          <c:x val="0.19093197725284342"/>
          <c:y val="5.9801326917469012E-2"/>
          <c:w val="0.10351246719160104"/>
          <c:h val="0.16743438320210138"/>
        </c:manualLayout>
      </c:layout>
      <c:spPr>
        <a:solidFill>
          <a:schemeClr val="bg1"/>
        </a:solidFill>
      </c:spPr>
      <c:txPr>
        <a:bodyPr/>
        <a:lstStyle/>
        <a:p>
          <a:pPr>
            <a:defRPr lang="en-CA"/>
          </a:pPr>
          <a:endParaRPr lang="en-US"/>
        </a:p>
      </c:txPr>
    </c:legend>
    <c:plotVisOnly val="1"/>
    <c:dispBlanksAs val="gap"/>
  </c:chart>
  <c:spPr>
    <a:ln>
      <a:noFill/>
    </a:ln>
  </c:spPr>
  <c:printSettings>
    <c:headerFooter/>
    <c:pageMargins b="0.750000000000005" l="0.70000000000000062" r="0.70000000000000062" t="0.750000000000005" header="0.30000000000000032" footer="0.30000000000000032"/>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lang val="en-US"/>
  <c:style val="1"/>
  <c:chart>
    <c:plotArea>
      <c:layout/>
      <c:barChart>
        <c:barDir val="col"/>
        <c:grouping val="clustered"/>
        <c:ser>
          <c:idx val="0"/>
          <c:order val="0"/>
          <c:tx>
            <c:strRef>
              <c:f>'3'!$A$24</c:f>
              <c:strCache>
                <c:ptCount val="1"/>
                <c:pt idx="0">
                  <c:v>1980</c:v>
                </c:pt>
              </c:strCache>
            </c:strRef>
          </c:tx>
          <c:spPr>
            <a:solidFill>
              <a:prstClr val="black"/>
            </a:solidFill>
          </c:spPr>
          <c:cat>
            <c:strRef>
              <c:f>('3'!$B$2,'3'!$I$2,'3'!$P$2,'3'!$W$2,'3'!$AD$2,'3'!$AK$2,'3'!$AR$2,'3'!$AY$2,'3'!$BF$2,'3'!$BM$2,'3'!$BT$2,'3'!$CA$2,'3'!$CH$2,'3'!$CO$2)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('3'!$B$24,'3'!$I$24,'3'!$P$24,'3'!$W$24,'3'!$AD$24,'3'!$AK$24,'3'!$AR$24,'3'!$AY$24,'3'!$BF$24,'3'!$BM$24,'3'!$BT$24,'3'!$CA$24,'3'!$CH$24,'3'!$CO$24)</c:f>
              <c:numCache>
                <c:formatCode>0.000</c:formatCode>
                <c:ptCount val="14"/>
                <c:pt idx="0">
                  <c:v>0.28129679600000002</c:v>
                </c:pt>
                <c:pt idx="1">
                  <c:v>0.226660948</c:v>
                </c:pt>
                <c:pt idx="2" formatCode="0.00">
                  <c:v>0.28395362800000001</c:v>
                </c:pt>
                <c:pt idx="3" formatCode="#,##0.00">
                  <c:v>0.25417684800000001</c:v>
                </c:pt>
                <c:pt idx="4">
                  <c:v>0.20855606900000001</c:v>
                </c:pt>
                <c:pt idx="5" formatCode="0.00">
                  <c:v>0.28834143400000001</c:v>
                </c:pt>
                <c:pt idx="6" formatCode="0.00">
                  <c:v>0.243900969</c:v>
                </c:pt>
                <c:pt idx="7" formatCode="0.00">
                  <c:v>0.30641882399999998</c:v>
                </c:pt>
                <c:pt idx="8">
                  <c:v>0.25981525599999999</c:v>
                </c:pt>
                <c:pt idx="9" formatCode="0.00">
                  <c:v>0.22447967510062886</c:v>
                </c:pt>
                <c:pt idx="10" formatCode="0.00">
                  <c:v>0.31800498999999999</c:v>
                </c:pt>
                <c:pt idx="11" formatCode="0.00">
                  <c:v>0.19988082509913188</c:v>
                </c:pt>
                <c:pt idx="12" formatCode="0.00">
                  <c:v>0.27456648431739805</c:v>
                </c:pt>
                <c:pt idx="13" formatCode="0.00">
                  <c:v>0.30591492502584272</c:v>
                </c:pt>
              </c:numCache>
            </c:numRef>
          </c:val>
        </c:ser>
        <c:ser>
          <c:idx val="1"/>
          <c:order val="1"/>
          <c:tx>
            <c:strRef>
              <c:f>'3'!$A$53</c:f>
              <c:strCache>
                <c:ptCount val="1"/>
                <c:pt idx="0">
                  <c:v>2009</c:v>
                </c:pt>
              </c:strCache>
            </c:strRef>
          </c:tx>
          <c:cat>
            <c:strRef>
              <c:f>('3'!$B$2,'3'!$I$2,'3'!$P$2,'3'!$W$2,'3'!$AD$2,'3'!$AK$2,'3'!$AR$2,'3'!$AY$2,'3'!$BF$2,'3'!$BM$2,'3'!$BT$2,'3'!$CA$2,'3'!$CH$2,'3'!$CO$2)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('3'!$B$53,'3'!$I$53,'3'!$P$53,'3'!$W$53,'3'!$AD$53,'3'!$AK$53,'3'!$AR$53,'3'!$AY$53,'3'!$BF$53,'3'!$BM$53,'3'!$BT$53,'3'!$CA$53,'3'!$CH$53,'3'!$CO$53)</c:f>
              <c:numCache>
                <c:formatCode>0.000</c:formatCode>
                <c:ptCount val="14"/>
                <c:pt idx="0">
                  <c:v>0.31209999999999999</c:v>
                </c:pt>
                <c:pt idx="1">
                  <c:v>0.27889999999999998</c:v>
                </c:pt>
                <c:pt idx="2" formatCode="0.00">
                  <c:v>0.31830000000000003</c:v>
                </c:pt>
                <c:pt idx="3" formatCode="#,##0.00">
                  <c:v>0.22850000000000001</c:v>
                </c:pt>
                <c:pt idx="4" formatCode="0.00">
                  <c:v>0.25209999999999999</c:v>
                </c:pt>
                <c:pt idx="5" formatCode="0.00">
                  <c:v>0.28100000000000003</c:v>
                </c:pt>
                <c:pt idx="6" formatCode="0.00">
                  <c:v>0.27800000000000002</c:v>
                </c:pt>
                <c:pt idx="7" formatCode="0.00">
                  <c:v>0.33800000000000002</c:v>
                </c:pt>
                <c:pt idx="8">
                  <c:v>0.26300000000000001</c:v>
                </c:pt>
                <c:pt idx="9" formatCode="0.00">
                  <c:v>0.25559999999999999</c:v>
                </c:pt>
                <c:pt idx="10" formatCode="0.00">
                  <c:v>0.315</c:v>
                </c:pt>
                <c:pt idx="11" formatCode="0.00">
                  <c:v>0.23669999999999999</c:v>
                </c:pt>
                <c:pt idx="12" formatCode="0.00">
                  <c:v>0.34460000000000002</c:v>
                </c:pt>
                <c:pt idx="13" formatCode="0.00">
                  <c:v>0.37240000000000001</c:v>
                </c:pt>
              </c:numCache>
            </c:numRef>
          </c:val>
        </c:ser>
        <c:axId val="191897984"/>
        <c:axId val="191899520"/>
      </c:barChart>
      <c:catAx>
        <c:axId val="191897984"/>
        <c:scaling>
          <c:orientation val="minMax"/>
        </c:scaling>
        <c:axPos val="b"/>
        <c:numFmt formatCode="General" sourceLinked="1"/>
        <c:tickLblPos val="nextTo"/>
        <c:txPr>
          <a:bodyPr/>
          <a:lstStyle/>
          <a:p>
            <a:pPr>
              <a:defRPr lang="en-CA"/>
            </a:pPr>
            <a:endParaRPr lang="en-US"/>
          </a:p>
        </c:txPr>
        <c:crossAx val="191899520"/>
        <c:crosses val="autoZero"/>
        <c:auto val="1"/>
        <c:lblAlgn val="ctr"/>
        <c:lblOffset val="100"/>
      </c:catAx>
      <c:valAx>
        <c:axId val="191899520"/>
        <c:scaling>
          <c:orientation val="minMax"/>
        </c:scaling>
        <c:axPos val="l"/>
        <c:majorGridlines/>
        <c:numFmt formatCode="0.00" sourceLinked="0"/>
        <c:tickLblPos val="nextTo"/>
        <c:txPr>
          <a:bodyPr/>
          <a:lstStyle/>
          <a:p>
            <a:pPr>
              <a:defRPr lang="en-CA"/>
            </a:pPr>
            <a:endParaRPr lang="en-US"/>
          </a:p>
        </c:txPr>
        <c:crossAx val="191897984"/>
        <c:crosses val="autoZero"/>
        <c:crossBetween val="between"/>
      </c:valAx>
    </c:plotArea>
    <c:legend>
      <c:legendPos val="r"/>
      <c:layout>
        <c:manualLayout>
          <c:xMode val="edge"/>
          <c:yMode val="edge"/>
          <c:x val="0.29648753280839896"/>
          <c:y val="8.2949475065616798E-2"/>
          <c:w val="0.22573468941382321"/>
          <c:h val="8.4101049868766348E-2"/>
        </c:manualLayout>
      </c:layout>
      <c:overlay val="1"/>
      <c:spPr>
        <a:solidFill>
          <a:sysClr val="window" lastClr="FFFFFF"/>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511" l="0.70000000000000062" r="0.70000000000000062" t="0.75000000000000511"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lang val="en-US"/>
  <c:style val="1"/>
  <c:chart>
    <c:title>
      <c:txPr>
        <a:bodyPr/>
        <a:lstStyle/>
        <a:p>
          <a:pPr>
            <a:defRPr lang="en-CA"/>
          </a:pPr>
          <a:endParaRPr lang="en-US"/>
        </a:p>
      </c:txPr>
    </c:title>
    <c:plotArea>
      <c:layout/>
      <c:barChart>
        <c:barDir val="col"/>
        <c:grouping val="clustered"/>
        <c:ser>
          <c:idx val="0"/>
          <c:order val="0"/>
          <c:tx>
            <c:v/>
          </c:tx>
          <c:spPr>
            <a:solidFill>
              <a:prstClr val="black"/>
            </a:solidFill>
          </c:spPr>
          <c:dLbls>
            <c:txPr>
              <a:bodyPr/>
              <a:lstStyle/>
              <a:p>
                <a:pPr>
                  <a:defRPr lang="en-CA"/>
                </a:pPr>
                <a:endParaRPr lang="en-US"/>
              </a:p>
            </c:txPr>
            <c:showVal val="1"/>
          </c:dLbls>
          <c:cat>
            <c:strRef>
              <c:f>'C15'!$B$2:$O$2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'C15'!$B$33:$O$33</c:f>
              <c:numCache>
                <c:formatCode>0.0</c:formatCode>
                <c:ptCount val="14"/>
                <c:pt idx="0">
                  <c:v>10.950428315578813</c:v>
                </c:pt>
                <c:pt idx="1">
                  <c:v>23.047222056090572</c:v>
                </c:pt>
                <c:pt idx="2">
                  <c:v>12.095767975185023</c:v>
                </c:pt>
                <c:pt idx="3">
                  <c:v>-10.10196176482604</c:v>
                </c:pt>
                <c:pt idx="4">
                  <c:v>20.878764741197713</c:v>
                </c:pt>
                <c:pt idx="5">
                  <c:v>-2.5460905490259784</c:v>
                </c:pt>
                <c:pt idx="6">
                  <c:v>13.980686972998466</c:v>
                </c:pt>
                <c:pt idx="7">
                  <c:v>10.306539130898839</c:v>
                </c:pt>
                <c:pt idx="8">
                  <c:v>1.2257725158371828</c:v>
                </c:pt>
                <c:pt idx="9">
                  <c:v>13.863315191195213</c:v>
                </c:pt>
                <c:pt idx="10">
                  <c:v>-0.94495058080691918</c:v>
                </c:pt>
                <c:pt idx="11">
                  <c:v>18.42056379475493</c:v>
                </c:pt>
                <c:pt idx="12">
                  <c:v>25.506942646955928</c:v>
                </c:pt>
                <c:pt idx="13">
                  <c:v>21.733191006794076</c:v>
                </c:pt>
              </c:numCache>
            </c:numRef>
          </c:val>
        </c:ser>
        <c:axId val="192055168"/>
        <c:axId val="192056704"/>
      </c:barChart>
      <c:catAx>
        <c:axId val="192055168"/>
        <c:scaling>
          <c:orientation val="minMax"/>
        </c:scaling>
        <c:axPos val="b"/>
        <c:numFmt formatCode="General" sourceLinked="1"/>
        <c:tickLblPos val="low"/>
        <c:txPr>
          <a:bodyPr/>
          <a:lstStyle/>
          <a:p>
            <a:pPr>
              <a:defRPr lang="en-CA"/>
            </a:pPr>
            <a:endParaRPr lang="en-US"/>
          </a:p>
        </c:txPr>
        <c:crossAx val="192056704"/>
        <c:crosses val="autoZero"/>
        <c:auto val="1"/>
        <c:lblAlgn val="ctr"/>
        <c:lblOffset val="100"/>
      </c:catAx>
      <c:valAx>
        <c:axId val="192056704"/>
        <c:scaling>
          <c:orientation val="minMax"/>
        </c:scaling>
        <c:axPos val="l"/>
        <c:majorGridlines/>
        <c:title>
          <c:tx>
            <c:rich>
              <a:bodyPr rot="-5400000" vert="horz"/>
              <a:lstStyle/>
              <a:p>
                <a:pPr>
                  <a:defRPr lang="en-CA"/>
                </a:pPr>
                <a:r>
                  <a:rPr lang="en-CA"/>
                  <a:t>Change (per cent)</a:t>
                </a:r>
              </a:p>
            </c:rich>
          </c:tx>
        </c:title>
        <c:numFmt formatCode="0.00" sourceLinked="0"/>
        <c:tickLblPos val="nextTo"/>
        <c:txPr>
          <a:bodyPr/>
          <a:lstStyle/>
          <a:p>
            <a:pPr>
              <a:defRPr lang="en-CA"/>
            </a:pPr>
            <a:endParaRPr lang="en-US"/>
          </a:p>
        </c:txPr>
        <c:crossAx val="192055168"/>
        <c:crosses val="autoZero"/>
        <c:crossBetween val="between"/>
      </c:valAx>
    </c:plotArea>
    <c:plotVisOnly val="1"/>
    <c:dispBlanksAs val="gap"/>
  </c:chart>
  <c:spPr>
    <a:ln>
      <a:noFill/>
    </a:ln>
  </c:spPr>
  <c:printSettings>
    <c:headerFooter/>
    <c:pageMargins b="0.75000000000000533" l="0.70000000000000062" r="0.70000000000000062" t="0.75000000000000533"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5893307086614403"/>
          <c:y val="5.1400554097404488E-2"/>
          <c:w val="0.80495581802274763"/>
          <c:h val="0.59945100612423452"/>
        </c:manualLayout>
      </c:layout>
      <c:barChart>
        <c:barDir val="col"/>
        <c:grouping val="clustered"/>
        <c:ser>
          <c:idx val="0"/>
          <c:order val="0"/>
          <c:tx>
            <c:strRef>
              <c:f>'3'!$A$24</c:f>
              <c:strCache>
                <c:ptCount val="1"/>
                <c:pt idx="0">
                  <c:v>1980</c:v>
                </c:pt>
              </c:strCache>
            </c:strRef>
          </c:tx>
          <c:spPr>
            <a:solidFill>
              <a:prstClr val="black"/>
            </a:solidFill>
          </c:spPr>
          <c:cat>
            <c:strRef>
              <c:f>('3'!$B$2,'3'!$I$2,'3'!$P$2,'3'!$W$2,'3'!$AD$2,'3'!$AK$2,'3'!$AR$2,'3'!$AY$2,'3'!$BF$2,'3'!$BM$2,'3'!$BT$2,'3'!$CA$2,'3'!$CH$2,'3'!$CO$2)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('3'!$C$24,'3'!$J$24,'3'!$Q$24,'3'!$X$24,'3'!$AE$24,'3'!$AL$24,'3'!$AS$24,'3'!$AZ$24,'3'!$BG$24,'3'!$BN$24,'3'!$BU$24,'3'!$CB$24,'3'!$CI$24,'3'!$CP$24)</c:f>
              <c:numCache>
                <c:formatCode>0.0</c:formatCode>
                <c:ptCount val="14"/>
                <c:pt idx="0">
                  <c:v>11.33389</c:v>
                </c:pt>
                <c:pt idx="1">
                  <c:v>4.4607200000000002</c:v>
                </c:pt>
                <c:pt idx="2">
                  <c:v>12.416770000000001</c:v>
                </c:pt>
                <c:pt idx="3">
                  <c:v>10.135109999999999</c:v>
                </c:pt>
                <c:pt idx="4">
                  <c:v>5.3634199999999996</c:v>
                </c:pt>
                <c:pt idx="5">
                  <c:v>7.2778800000000006</c:v>
                </c:pt>
                <c:pt idx="6">
                  <c:v>5.3001300000000002</c:v>
                </c:pt>
                <c:pt idx="7">
                  <c:v>10.461499999999999</c:v>
                </c:pt>
                <c:pt idx="8" formatCode="0.00">
                  <c:v>3.91194</c:v>
                </c:pt>
                <c:pt idx="9">
                  <c:v>5.1814337719135528</c:v>
                </c:pt>
                <c:pt idx="10">
                  <c:v>12.147919999999999</c:v>
                </c:pt>
                <c:pt idx="11" formatCode="0.00">
                  <c:v>5.4969644907379704</c:v>
                </c:pt>
                <c:pt idx="12">
                  <c:v>9.1474969243803308</c:v>
                </c:pt>
                <c:pt idx="13">
                  <c:v>16.04184681741723</c:v>
                </c:pt>
              </c:numCache>
            </c:numRef>
          </c:val>
        </c:ser>
        <c:ser>
          <c:idx val="1"/>
          <c:order val="1"/>
          <c:tx>
            <c:strRef>
              <c:f>'3'!$A$53</c:f>
              <c:strCache>
                <c:ptCount val="1"/>
                <c:pt idx="0">
                  <c:v>2009</c:v>
                </c:pt>
              </c:strCache>
            </c:strRef>
          </c:tx>
          <c:cat>
            <c:strRef>
              <c:f>('3'!$B$2,'3'!$I$2,'3'!$P$2,'3'!$W$2,'3'!$AD$2,'3'!$AK$2,'3'!$AR$2,'3'!$AY$2,'3'!$BF$2,'3'!$BM$2,'3'!$BT$2,'3'!$CA$2,'3'!$CH$2,'3'!$CO$2)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('3'!$C$53,'3'!$J$53,'3'!$Q$53,'3'!$X$53,'3'!$AE$53,'3'!$AL$53,'3'!$AS$53,'3'!$AZ$53,'3'!$BG$53,'3'!$BN$53,'3'!$BU$53,'3'!$CB$53,'3'!$CI$53,'3'!$CP$53)</c:f>
              <c:numCache>
                <c:formatCode>0.0</c:formatCode>
                <c:ptCount val="14"/>
                <c:pt idx="0">
                  <c:v>12.2</c:v>
                </c:pt>
                <c:pt idx="1">
                  <c:v>8.1</c:v>
                </c:pt>
                <c:pt idx="2">
                  <c:v>13</c:v>
                </c:pt>
                <c:pt idx="3">
                  <c:v>5.6</c:v>
                </c:pt>
                <c:pt idx="4">
                  <c:v>6.5460000000000003</c:v>
                </c:pt>
                <c:pt idx="5">
                  <c:v>8.3849999999999998</c:v>
                </c:pt>
                <c:pt idx="6">
                  <c:v>8.5180000000000007</c:v>
                </c:pt>
                <c:pt idx="7">
                  <c:v>12.085000000000001</c:v>
                </c:pt>
                <c:pt idx="8" formatCode="0.00">
                  <c:v>6.306</c:v>
                </c:pt>
                <c:pt idx="9">
                  <c:v>7.1</c:v>
                </c:pt>
                <c:pt idx="10">
                  <c:v>14.084</c:v>
                </c:pt>
                <c:pt idx="11">
                  <c:v>5.6</c:v>
                </c:pt>
                <c:pt idx="12">
                  <c:v>11.6</c:v>
                </c:pt>
                <c:pt idx="13">
                  <c:v>17.3</c:v>
                </c:pt>
              </c:numCache>
            </c:numRef>
          </c:val>
        </c:ser>
        <c:axId val="190738816"/>
        <c:axId val="190740352"/>
      </c:barChart>
      <c:catAx>
        <c:axId val="190738816"/>
        <c:scaling>
          <c:orientation val="minMax"/>
        </c:scaling>
        <c:axPos val="b"/>
        <c:numFmt formatCode="General" sourceLinked="1"/>
        <c:tickLblPos val="nextTo"/>
        <c:txPr>
          <a:bodyPr/>
          <a:lstStyle/>
          <a:p>
            <a:pPr>
              <a:defRPr lang="en-CA"/>
            </a:pPr>
            <a:endParaRPr lang="en-US"/>
          </a:p>
        </c:txPr>
        <c:crossAx val="190740352"/>
        <c:crosses val="autoZero"/>
        <c:auto val="1"/>
        <c:lblAlgn val="ctr"/>
        <c:lblOffset val="100"/>
      </c:catAx>
      <c:valAx>
        <c:axId val="190740352"/>
        <c:scaling>
          <c:orientation val="minMax"/>
        </c:scaling>
        <c:axPos val="l"/>
        <c:majorGridlines/>
        <c:title>
          <c:tx>
            <c:rich>
              <a:bodyPr rot="-5400000" vert="horz"/>
              <a:lstStyle/>
              <a:p>
                <a:pPr>
                  <a:defRPr lang="en-CA" b="0"/>
                </a:pPr>
                <a:r>
                  <a:rPr lang="en-US" b="0"/>
                  <a:t>Per cent</a:t>
                </a:r>
              </a:p>
            </c:rich>
          </c:tx>
        </c:title>
        <c:numFmt formatCode="0.0" sourceLinked="1"/>
        <c:tickLblPos val="nextTo"/>
        <c:txPr>
          <a:bodyPr/>
          <a:lstStyle/>
          <a:p>
            <a:pPr>
              <a:defRPr lang="en-CA"/>
            </a:pPr>
            <a:endParaRPr lang="en-US"/>
          </a:p>
        </c:txPr>
        <c:crossAx val="190738816"/>
        <c:crosses val="autoZero"/>
        <c:crossBetween val="between"/>
      </c:valAx>
    </c:plotArea>
    <c:legend>
      <c:legendPos val="r"/>
      <c:layout>
        <c:manualLayout>
          <c:xMode val="edge"/>
          <c:yMode val="edge"/>
          <c:x val="0.20204308836395451"/>
          <c:y val="6.9060586176727931E-2"/>
          <c:w val="0.19517913385826791"/>
          <c:h val="8.8730679498396747E-2"/>
        </c:manualLayout>
      </c:layout>
      <c:overlay val="1"/>
      <c:spPr>
        <a:solidFill>
          <a:sysClr val="window" lastClr="FFFFFF"/>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511" l="0.70000000000000062" r="0.70000000000000062" t="0.75000000000000511"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lang val="en-US"/>
  <c:style val="1"/>
  <c:chart>
    <c:plotArea>
      <c:layout/>
      <c:barChart>
        <c:barDir val="col"/>
        <c:grouping val="clustered"/>
        <c:ser>
          <c:idx val="0"/>
          <c:order val="0"/>
          <c:tx>
            <c:strRef>
              <c:f>'3'!$A$24</c:f>
              <c:strCache>
                <c:ptCount val="1"/>
                <c:pt idx="0">
                  <c:v>1980</c:v>
                </c:pt>
              </c:strCache>
            </c:strRef>
          </c:tx>
          <c:spPr>
            <a:solidFill>
              <a:prstClr val="black"/>
            </a:solidFill>
          </c:spPr>
          <c:cat>
            <c:strRef>
              <c:f>('3'!$B$2,'3'!$I$2,'3'!$P$2,'3'!$W$2,'3'!$AD$2,'3'!$AK$2,'3'!$AR$2,'3'!$AY$2,'3'!$BF$2,'3'!$BM$2,'3'!$BT$2,'3'!$CA$2,'3'!$CH$2,'3'!$CO$2)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('3'!$D$24,'3'!$K$24,'3'!$R$24,'3'!$Y$24,'3'!$AF$24,'3'!$AM$24,'3'!$AT$24,'3'!$BA$24,'3'!$BH$24,'3'!$BO$24,'3'!$BV$24,'3'!$CC$24,'3'!$CJ$24,'3'!$CQ$24)</c:f>
              <c:numCache>
                <c:formatCode>0.0</c:formatCode>
                <c:ptCount val="14"/>
                <c:pt idx="0">
                  <c:v>28.461079999999999</c:v>
                </c:pt>
                <c:pt idx="1">
                  <c:v>25.43018519999999</c:v>
                </c:pt>
                <c:pt idx="2">
                  <c:v>32.037529999999997</c:v>
                </c:pt>
                <c:pt idx="3">
                  <c:v>33.485030000000002</c:v>
                </c:pt>
                <c:pt idx="4">
                  <c:v>24.883880000000001</c:v>
                </c:pt>
                <c:pt idx="5">
                  <c:v>35.228520000000003</c:v>
                </c:pt>
                <c:pt idx="6">
                  <c:v>26.108249999999998</c:v>
                </c:pt>
                <c:pt idx="7">
                  <c:v>25.878489999999999</c:v>
                </c:pt>
                <c:pt idx="8" formatCode="0.00">
                  <c:v>42.074159999999999</c:v>
                </c:pt>
                <c:pt idx="9">
                  <c:v>45.950441782606859</c:v>
                </c:pt>
                <c:pt idx="10">
                  <c:v>28.693479999999997</c:v>
                </c:pt>
                <c:pt idx="11" formatCode="0.00">
                  <c:v>39.271288492005787</c:v>
                </c:pt>
                <c:pt idx="12">
                  <c:v>27.17488589615548</c:v>
                </c:pt>
                <c:pt idx="13">
                  <c:v>34.641690276620572</c:v>
                </c:pt>
              </c:numCache>
            </c:numRef>
          </c:val>
        </c:ser>
        <c:ser>
          <c:idx val="1"/>
          <c:order val="1"/>
          <c:tx>
            <c:strRef>
              <c:f>'3'!$A$53</c:f>
              <c:strCache>
                <c:ptCount val="1"/>
                <c:pt idx="0">
                  <c:v>2009</c:v>
                </c:pt>
              </c:strCache>
            </c:strRef>
          </c:tx>
          <c:cat>
            <c:strRef>
              <c:f>('3'!$B$2,'3'!$I$2,'3'!$P$2,'3'!$W$2,'3'!$AD$2,'3'!$AK$2,'3'!$AR$2,'3'!$AY$2,'3'!$BF$2,'3'!$BM$2,'3'!$BT$2,'3'!$CA$2,'3'!$CH$2,'3'!$CO$2)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('3'!$D$53,'3'!$K$53,'3'!$R$53,'3'!$Y$53,'3'!$AF$53,'3'!$AM$53,'3'!$AT$53,'3'!$BA$53,'3'!$BH$53,'3'!$BO$53,'3'!$BV$53,'3'!$CC$53,'3'!$CJ$53,'3'!$CQ$53)</c:f>
              <c:numCache>
                <c:formatCode>0.0</c:formatCode>
                <c:ptCount val="14"/>
                <c:pt idx="0">
                  <c:v>30.952000000000002</c:v>
                </c:pt>
                <c:pt idx="1">
                  <c:v>23.837</c:v>
                </c:pt>
                <c:pt idx="2">
                  <c:v>30.91</c:v>
                </c:pt>
                <c:pt idx="3">
                  <c:v>32.375</c:v>
                </c:pt>
                <c:pt idx="4">
                  <c:v>21.045999999999999</c:v>
                </c:pt>
                <c:pt idx="5">
                  <c:v>25.779</c:v>
                </c:pt>
                <c:pt idx="6">
                  <c:v>23.919</c:v>
                </c:pt>
                <c:pt idx="7">
                  <c:v>31.53</c:v>
                </c:pt>
                <c:pt idx="8" formatCode="0.00">
                  <c:v>55.508000000000003</c:v>
                </c:pt>
                <c:pt idx="9">
                  <c:v>31.790000000000003</c:v>
                </c:pt>
                <c:pt idx="10">
                  <c:v>29.228000000000002</c:v>
                </c:pt>
                <c:pt idx="11">
                  <c:v>28.77</c:v>
                </c:pt>
                <c:pt idx="12">
                  <c:v>30.36</c:v>
                </c:pt>
                <c:pt idx="13">
                  <c:v>35.481000000000002</c:v>
                </c:pt>
              </c:numCache>
            </c:numRef>
          </c:val>
        </c:ser>
        <c:axId val="191978112"/>
        <c:axId val="191996288"/>
      </c:barChart>
      <c:catAx>
        <c:axId val="191978112"/>
        <c:scaling>
          <c:orientation val="minMax"/>
        </c:scaling>
        <c:axPos val="b"/>
        <c:numFmt formatCode="General" sourceLinked="1"/>
        <c:tickLblPos val="nextTo"/>
        <c:txPr>
          <a:bodyPr/>
          <a:lstStyle/>
          <a:p>
            <a:pPr>
              <a:defRPr lang="en-CA"/>
            </a:pPr>
            <a:endParaRPr lang="en-US"/>
          </a:p>
        </c:txPr>
        <c:crossAx val="191996288"/>
        <c:crosses val="autoZero"/>
        <c:auto val="1"/>
        <c:lblAlgn val="ctr"/>
        <c:lblOffset val="100"/>
      </c:catAx>
      <c:valAx>
        <c:axId val="191996288"/>
        <c:scaling>
          <c:orientation val="minMax"/>
        </c:scaling>
        <c:axPos val="l"/>
        <c:majorGridlines/>
        <c:title>
          <c:tx>
            <c:rich>
              <a:bodyPr rot="-5400000" vert="horz"/>
              <a:lstStyle/>
              <a:p>
                <a:pPr>
                  <a:defRPr lang="en-CA" b="0"/>
                </a:pPr>
                <a:r>
                  <a:rPr lang="en-US" b="0"/>
                  <a:t>per</a:t>
                </a:r>
                <a:r>
                  <a:rPr lang="en-US" b="0" baseline="0"/>
                  <a:t> cent</a:t>
                </a:r>
                <a:endParaRPr lang="en-US" b="0"/>
              </a:p>
            </c:rich>
          </c:tx>
        </c:title>
        <c:numFmt formatCode="0.0" sourceLinked="1"/>
        <c:tickLblPos val="nextTo"/>
        <c:txPr>
          <a:bodyPr/>
          <a:lstStyle/>
          <a:p>
            <a:pPr>
              <a:defRPr lang="en-CA"/>
            </a:pPr>
            <a:endParaRPr lang="en-US"/>
          </a:p>
        </c:txPr>
        <c:crossAx val="191978112"/>
        <c:crosses val="autoZero"/>
        <c:crossBetween val="between"/>
      </c:valAx>
    </c:plotArea>
    <c:legend>
      <c:legendPos val="r"/>
      <c:layout>
        <c:manualLayout>
          <c:xMode val="edge"/>
          <c:yMode val="edge"/>
          <c:x val="0.21315419947506661"/>
          <c:y val="8.7579104695246462E-2"/>
          <c:w val="0.22295691163604539"/>
          <c:h val="0.12113808690580349"/>
        </c:manualLayout>
      </c:layout>
      <c:overlay val="1"/>
      <c:spPr>
        <a:solidFill>
          <a:sysClr val="window" lastClr="FFFFFF"/>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511" l="0.70000000000000062" r="0.70000000000000062" t="0.75000000000000511"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lang val="en-US"/>
  <c:style val="1"/>
  <c:chart>
    <c:title>
      <c:txPr>
        <a:bodyPr/>
        <a:lstStyle/>
        <a:p>
          <a:pPr>
            <a:defRPr lang="en-CA"/>
          </a:pPr>
          <a:endParaRPr lang="en-US"/>
        </a:p>
      </c:txPr>
    </c:title>
    <c:plotArea>
      <c:layout/>
      <c:barChart>
        <c:barDir val="col"/>
        <c:grouping val="clustered"/>
        <c:ser>
          <c:idx val="0"/>
          <c:order val="0"/>
          <c:tx>
            <c:v/>
          </c:tx>
          <c:spPr>
            <a:solidFill>
              <a:prstClr val="black"/>
            </a:solidFill>
          </c:spPr>
          <c:dLbls>
            <c:txPr>
              <a:bodyPr/>
              <a:lstStyle/>
              <a:p>
                <a:pPr>
                  <a:defRPr lang="en-CA"/>
                </a:pPr>
                <a:endParaRPr lang="en-US"/>
              </a:p>
            </c:txPr>
            <c:showVal val="1"/>
          </c:dLbls>
          <c:cat>
            <c:strRef>
              <c:f>'C15'!$B$2:$O$2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'C18'!$B$33:$O$33</c:f>
              <c:numCache>
                <c:formatCode>0.0</c:formatCode>
                <c:ptCount val="14"/>
                <c:pt idx="0">
                  <c:v>17.062603318640168</c:v>
                </c:pt>
                <c:pt idx="1">
                  <c:v>70.208846673616875</c:v>
                </c:pt>
                <c:pt idx="2">
                  <c:v>1.0124011766106031</c:v>
                </c:pt>
                <c:pt idx="3">
                  <c:v>-46.578184252252377</c:v>
                </c:pt>
                <c:pt idx="4">
                  <c:v>3.2251830219649351</c:v>
                </c:pt>
                <c:pt idx="5">
                  <c:v>-15.691794645701259</c:v>
                </c:pt>
                <c:pt idx="6">
                  <c:v>47.236799960586943</c:v>
                </c:pt>
                <c:pt idx="7">
                  <c:v>40.746542260635032</c:v>
                </c:pt>
                <c:pt idx="8">
                  <c:v>112.66788243936955</c:v>
                </c:pt>
                <c:pt idx="9">
                  <c:v>-5.199804275279579</c:v>
                </c:pt>
                <c:pt idx="10">
                  <c:v>18.097299914632728</c:v>
                </c:pt>
                <c:pt idx="11">
                  <c:v>-25.36718774754609</c:v>
                </c:pt>
                <c:pt idx="12">
                  <c:v>41.67386925967422</c:v>
                </c:pt>
                <c:pt idx="13">
                  <c:v>10.455797395538934</c:v>
                </c:pt>
              </c:numCache>
            </c:numRef>
          </c:val>
        </c:ser>
        <c:axId val="192316160"/>
        <c:axId val="192317696"/>
      </c:barChart>
      <c:catAx>
        <c:axId val="192316160"/>
        <c:scaling>
          <c:orientation val="minMax"/>
        </c:scaling>
        <c:axPos val="b"/>
        <c:numFmt formatCode="General" sourceLinked="1"/>
        <c:tickLblPos val="low"/>
        <c:txPr>
          <a:bodyPr/>
          <a:lstStyle/>
          <a:p>
            <a:pPr>
              <a:defRPr lang="en-CA"/>
            </a:pPr>
            <a:endParaRPr lang="en-US"/>
          </a:p>
        </c:txPr>
        <c:crossAx val="192317696"/>
        <c:crosses val="autoZero"/>
        <c:auto val="1"/>
        <c:lblAlgn val="ctr"/>
        <c:lblOffset val="100"/>
      </c:catAx>
      <c:valAx>
        <c:axId val="192317696"/>
        <c:scaling>
          <c:orientation val="minMax"/>
        </c:scaling>
        <c:axPos val="l"/>
        <c:majorGridlines/>
        <c:title>
          <c:tx>
            <c:rich>
              <a:bodyPr rot="-5400000" vert="horz"/>
              <a:lstStyle/>
              <a:p>
                <a:pPr>
                  <a:defRPr lang="en-CA"/>
                </a:pPr>
                <a:r>
                  <a:rPr lang="en-CA"/>
                  <a:t>Change (per cent)</a:t>
                </a:r>
              </a:p>
            </c:rich>
          </c:tx>
        </c:title>
        <c:numFmt formatCode="0.00" sourceLinked="0"/>
        <c:tickLblPos val="nextTo"/>
        <c:txPr>
          <a:bodyPr/>
          <a:lstStyle/>
          <a:p>
            <a:pPr>
              <a:defRPr lang="en-CA"/>
            </a:pPr>
            <a:endParaRPr lang="en-US"/>
          </a:p>
        </c:txPr>
        <c:crossAx val="192316160"/>
        <c:crosses val="autoZero"/>
        <c:crossBetween val="between"/>
      </c:valAx>
    </c:plotArea>
    <c:plotVisOnly val="1"/>
    <c:dispBlanksAs val="gap"/>
  </c:chart>
  <c:spPr>
    <a:ln>
      <a:noFill/>
    </a:ln>
  </c:spPr>
  <c:printSettings>
    <c:headerFooter/>
    <c:pageMargins b="0.75000000000000555" l="0.70000000000000062" r="0.70000000000000062" t="0.75000000000000555"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lang val="en-US"/>
  <c:style val="3"/>
  <c:chart>
    <c:plotArea>
      <c:layout>
        <c:manualLayout>
          <c:layoutTarget val="inner"/>
          <c:xMode val="edge"/>
          <c:yMode val="edge"/>
          <c:x val="0.11966885389326334"/>
          <c:y val="5.1400554097404488E-2"/>
          <c:w val="0.86015201224847915"/>
          <c:h val="0.59945100612423452"/>
        </c:manualLayout>
      </c:layout>
      <c:barChart>
        <c:barDir val="col"/>
        <c:grouping val="clustered"/>
        <c:ser>
          <c:idx val="0"/>
          <c:order val="0"/>
          <c:tx>
            <c:v>1980</c:v>
          </c:tx>
          <c:cat>
            <c:strRef>
              <c:f>('9'!$B$2,'9'!$J$2,'9'!$R$2,'9'!$Z$2,'9'!$AH$2,'9'!$AP$2,'9'!$AX$2,'9'!$BF$2,'9'!$BN$2,'9'!$BV$2,'9'!$CD$2,'9'!$CL$2,'9'!$CT$2,'9'!$DB$2)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('9'!$F$24,'9'!$N$24,'9'!$V$24,'9'!$AD$24,'9'!$AL$24,'9'!$AT$24,'9'!$BB$24,'9'!$BJ$24,'9'!$BR$24,'9'!$BZ$24,'9'!$CH$24,'9'!$CP$24,'9'!$CX$24,'9'!$DF$24)</c:f>
              <c:numCache>
                <c:formatCode>0.000</c:formatCode>
                <c:ptCount val="14"/>
                <c:pt idx="0">
                  <c:v>0.55382158753653732</c:v>
                </c:pt>
                <c:pt idx="1">
                  <c:v>0.8506801849695006</c:v>
                </c:pt>
                <c:pt idx="2">
                  <c:v>0.46722391077022529</c:v>
                </c:pt>
                <c:pt idx="3">
                  <c:v>0.56739412859408167</c:v>
                </c:pt>
                <c:pt idx="4">
                  <c:v>0.84996841313925575</c:v>
                </c:pt>
                <c:pt idx="5">
                  <c:v>0.61886868384591309</c:v>
                </c:pt>
                <c:pt idx="6">
                  <c:v>0.80254296119830248</c:v>
                </c:pt>
                <c:pt idx="7">
                  <c:v>0.58149595563546186</c:v>
                </c:pt>
                <c:pt idx="8">
                  <c:v>0.75456669907330332</c:v>
                </c:pt>
                <c:pt idx="9">
                  <c:v>0.7150067670216631</c:v>
                </c:pt>
                <c:pt idx="10">
                  <c:v>0.48139867705612993</c:v>
                </c:pt>
                <c:pt idx="11">
                  <c:v>0.76886175443505966</c:v>
                </c:pt>
                <c:pt idx="12">
                  <c:v>0.64388656967445623</c:v>
                </c:pt>
                <c:pt idx="13">
                  <c:v>0.26598571608005345</c:v>
                </c:pt>
              </c:numCache>
            </c:numRef>
          </c:val>
        </c:ser>
        <c:ser>
          <c:idx val="1"/>
          <c:order val="1"/>
          <c:tx>
            <c:v>2009</c:v>
          </c:tx>
          <c:cat>
            <c:strRef>
              <c:f>('9'!$B$2,'9'!$J$2,'9'!$R$2,'9'!$Z$2,'9'!$AH$2,'9'!$AP$2,'9'!$AX$2,'9'!$BF$2,'9'!$BN$2,'9'!$BV$2,'9'!$CD$2,'9'!$CL$2,'9'!$CT$2,'9'!$DB$2)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('9'!$F$53,'9'!$N$53,'9'!$V$53,'9'!$AD$53,'9'!$AL$53,'9'!$AT$53,'9'!$BB$53,'9'!$BJ$53,'9'!$BR$53,'9'!$BZ$53,'9'!$CH$53,'9'!$CP$53,'9'!$CX$53,'9'!$DF$53)</c:f>
              <c:numCache>
                <c:formatCode>0.000</c:formatCode>
                <c:ptCount val="14"/>
                <c:pt idx="0">
                  <c:v>0.45619096813774362</c:v>
                </c:pt>
                <c:pt idx="1">
                  <c:v>0.70030339690414134</c:v>
                </c:pt>
                <c:pt idx="2">
                  <c:v>0.42196820126639822</c:v>
                </c:pt>
                <c:pt idx="3">
                  <c:v>0.77322271623155947</c:v>
                </c:pt>
                <c:pt idx="4">
                  <c:v>0.79348268550307466</c:v>
                </c:pt>
                <c:pt idx="5">
                  <c:v>0.67221234255168705</c:v>
                </c:pt>
                <c:pt idx="6">
                  <c:v>0.68954557370256653</c:v>
                </c:pt>
                <c:pt idx="7">
                  <c:v>0.42163329441819425</c:v>
                </c:pt>
                <c:pt idx="8">
                  <c:v>0.54509314533001629</c:v>
                </c:pt>
                <c:pt idx="9">
                  <c:v>0.69178137510821891</c:v>
                </c:pt>
                <c:pt idx="10">
                  <c:v>0.41499801782239654</c:v>
                </c:pt>
                <c:pt idx="11">
                  <c:v>0.7858771354741485</c:v>
                </c:pt>
                <c:pt idx="12">
                  <c:v>0.4458112632747635</c:v>
                </c:pt>
                <c:pt idx="13">
                  <c:v>0.12258088222174765</c:v>
                </c:pt>
              </c:numCache>
            </c:numRef>
          </c:val>
        </c:ser>
        <c:axId val="192134144"/>
        <c:axId val="192148224"/>
      </c:barChart>
      <c:catAx>
        <c:axId val="192134144"/>
        <c:scaling>
          <c:orientation val="minMax"/>
        </c:scaling>
        <c:axPos val="b"/>
        <c:numFmt formatCode="General" sourceLinked="1"/>
        <c:tickLblPos val="nextTo"/>
        <c:txPr>
          <a:bodyPr/>
          <a:lstStyle/>
          <a:p>
            <a:pPr>
              <a:defRPr lang="en-CA"/>
            </a:pPr>
            <a:endParaRPr lang="en-US"/>
          </a:p>
        </c:txPr>
        <c:crossAx val="192148224"/>
        <c:crosses val="autoZero"/>
        <c:auto val="1"/>
        <c:lblAlgn val="ctr"/>
        <c:lblOffset val="100"/>
      </c:catAx>
      <c:valAx>
        <c:axId val="192148224"/>
        <c:scaling>
          <c:orientation val="minMax"/>
        </c:scaling>
        <c:axPos val="l"/>
        <c:majorGridlines/>
        <c:title>
          <c:tx>
            <c:rich>
              <a:bodyPr rot="-5400000" vert="horz"/>
              <a:lstStyle/>
              <a:p>
                <a:pPr>
                  <a:defRPr lang="en-CA" b="0"/>
                </a:pPr>
                <a:r>
                  <a:rPr lang="en-US" b="0"/>
                  <a:t>Index</a:t>
                </a:r>
                <a:r>
                  <a:rPr lang="en-US" b="0" baseline="0"/>
                  <a:t> of Economic Equality</a:t>
                </a:r>
                <a:endParaRPr lang="en-US" b="0"/>
              </a:p>
            </c:rich>
          </c:tx>
        </c:title>
        <c:numFmt formatCode="0.000" sourceLinked="1"/>
        <c:tickLblPos val="nextTo"/>
        <c:txPr>
          <a:bodyPr/>
          <a:lstStyle/>
          <a:p>
            <a:pPr>
              <a:defRPr lang="en-CA"/>
            </a:pPr>
            <a:endParaRPr lang="en-US"/>
          </a:p>
        </c:txPr>
        <c:crossAx val="192134144"/>
        <c:crosses val="autoZero"/>
        <c:crossBetween val="between"/>
      </c:valAx>
    </c:plotArea>
    <c:legend>
      <c:legendPos val="r"/>
      <c:layout>
        <c:manualLayout>
          <c:xMode val="edge"/>
          <c:yMode val="edge"/>
          <c:x val="0.89216481629635869"/>
          <c:y val="5.9909052066166146E-2"/>
          <c:w val="8.8566816848428764E-2"/>
          <c:h val="0.14017762314594387"/>
        </c:manualLayout>
      </c:layout>
      <c:spPr>
        <a:solidFill>
          <a:schemeClr val="bg1"/>
        </a:solidFill>
      </c:spPr>
      <c:txPr>
        <a:bodyPr/>
        <a:lstStyle/>
        <a:p>
          <a:pPr>
            <a:defRPr lang="en-CA"/>
          </a:pPr>
          <a:endParaRPr lang="en-US"/>
        </a:p>
      </c:txPr>
    </c:legend>
    <c:plotVisOnly val="1"/>
    <c:dispBlanksAs val="gap"/>
  </c:chart>
  <c:spPr>
    <a:ln>
      <a:noFill/>
    </a:ln>
  </c:spPr>
  <c:printSettings>
    <c:headerFooter/>
    <c:pageMargins b="0.750000000000005" l="0.70000000000000062" r="0.70000000000000062" t="0.750000000000005"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n-US"/>
  <c:style val="3"/>
  <c:chart>
    <c:plotArea>
      <c:layout>
        <c:manualLayout>
          <c:layoutTarget val="inner"/>
          <c:xMode val="edge"/>
          <c:yMode val="edge"/>
          <c:x val="0.15040507436570441"/>
          <c:y val="5.1400554097404488E-2"/>
          <c:w val="0.8253530183727037"/>
          <c:h val="0.59945100612423452"/>
        </c:manualLayout>
      </c:layout>
      <c:barChart>
        <c:barDir val="col"/>
        <c:grouping val="clustered"/>
        <c:ser>
          <c:idx val="0"/>
          <c:order val="0"/>
          <c:tx>
            <c:strRef>
              <c:f>'C2'!$K$2</c:f>
              <c:strCache>
                <c:ptCount val="1"/>
                <c:pt idx="0">
                  <c:v>GDP/Capita growth</c:v>
                </c:pt>
              </c:strCache>
            </c:strRef>
          </c:tx>
          <c:cat>
            <c:strRef>
              <c:f>'C2'!$I$3:$I$16</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'C2'!$K$3:$K$16</c:f>
              <c:numCache>
                <c:formatCode>0.00</c:formatCode>
                <c:ptCount val="14"/>
                <c:pt idx="0">
                  <c:v>1.7756301919148898</c:v>
                </c:pt>
                <c:pt idx="1">
                  <c:v>1.5122932827898561</c:v>
                </c:pt>
                <c:pt idx="2">
                  <c:v>1.3775794285868947</c:v>
                </c:pt>
                <c:pt idx="3">
                  <c:v>1.7355134877012013</c:v>
                </c:pt>
                <c:pt idx="4">
                  <c:v>1.8695366991099416</c:v>
                </c:pt>
                <c:pt idx="5">
                  <c:v>1.4803164847822847</c:v>
                </c:pt>
                <c:pt idx="6">
                  <c:v>1.6721833774176798</c:v>
                </c:pt>
                <c:pt idx="7">
                  <c:v>1.4833709385405625</c:v>
                </c:pt>
                <c:pt idx="8">
                  <c:v>2.0481672996219169</c:v>
                </c:pt>
                <c:pt idx="9">
                  <c:v>3.2626578093782443</c:v>
                </c:pt>
                <c:pt idx="10">
                  <c:v>2.5327516150072338</c:v>
                </c:pt>
                <c:pt idx="11">
                  <c:v>1.4837688242639979</c:v>
                </c:pt>
                <c:pt idx="12">
                  <c:v>2.1110063852792571</c:v>
                </c:pt>
                <c:pt idx="13">
                  <c:v>1.7113538653471982</c:v>
                </c:pt>
              </c:numCache>
            </c:numRef>
          </c:val>
        </c:ser>
        <c:ser>
          <c:idx val="1"/>
          <c:order val="1"/>
          <c:tx>
            <c:v>IEWB Growth</c:v>
          </c:tx>
          <c:cat>
            <c:strRef>
              <c:f>'C2'!$I$3:$I$16</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'C2'!$J$3:$J$16</c:f>
              <c:numCache>
                <c:formatCode>0.00</c:formatCode>
                <c:ptCount val="14"/>
                <c:pt idx="0">
                  <c:v>1.0128925837733727</c:v>
                </c:pt>
                <c:pt idx="1">
                  <c:v>0.61638576486462426</c:v>
                </c:pt>
                <c:pt idx="2">
                  <c:v>1.1626497639823707</c:v>
                </c:pt>
                <c:pt idx="3">
                  <c:v>1.4453662102503984</c:v>
                </c:pt>
                <c:pt idx="4">
                  <c:v>0.77336263014939899</c:v>
                </c:pt>
                <c:pt idx="5">
                  <c:v>0.93505736905337145</c:v>
                </c:pt>
                <c:pt idx="6">
                  <c:v>0.81136092145703831</c:v>
                </c:pt>
                <c:pt idx="7">
                  <c:v>0.56451433936122175</c:v>
                </c:pt>
                <c:pt idx="8">
                  <c:v>0.35929396168055128</c:v>
                </c:pt>
                <c:pt idx="9">
                  <c:v>1.4164246541864767</c:v>
                </c:pt>
                <c:pt idx="10">
                  <c:v>0.71858903554715692</c:v>
                </c:pt>
                <c:pt idx="11">
                  <c:v>0.60777511672198692</c:v>
                </c:pt>
                <c:pt idx="12">
                  <c:v>0.74281623914771444</c:v>
                </c:pt>
                <c:pt idx="13">
                  <c:v>1.0573871155598935</c:v>
                </c:pt>
              </c:numCache>
            </c:numRef>
          </c:val>
        </c:ser>
        <c:axId val="189844864"/>
        <c:axId val="190383232"/>
      </c:barChart>
      <c:catAx>
        <c:axId val="189844864"/>
        <c:scaling>
          <c:orientation val="minMax"/>
        </c:scaling>
        <c:axPos val="b"/>
        <c:numFmt formatCode="General" sourceLinked="1"/>
        <c:tickLblPos val="nextTo"/>
        <c:txPr>
          <a:bodyPr/>
          <a:lstStyle/>
          <a:p>
            <a:pPr>
              <a:defRPr lang="en-CA"/>
            </a:pPr>
            <a:endParaRPr lang="en-US"/>
          </a:p>
        </c:txPr>
        <c:crossAx val="190383232"/>
        <c:crosses val="autoZero"/>
        <c:auto val="1"/>
        <c:lblAlgn val="ctr"/>
        <c:lblOffset val="100"/>
      </c:catAx>
      <c:valAx>
        <c:axId val="190383232"/>
        <c:scaling>
          <c:orientation val="minMax"/>
        </c:scaling>
        <c:axPos val="l"/>
        <c:majorGridlines/>
        <c:title>
          <c:tx>
            <c:rich>
              <a:bodyPr rot="-5400000" vert="horz"/>
              <a:lstStyle/>
              <a:p>
                <a:pPr>
                  <a:defRPr lang="en-CA" b="0"/>
                </a:pPr>
                <a:r>
                  <a:rPr lang="en-US" b="0"/>
                  <a:t>Annual</a:t>
                </a:r>
                <a:r>
                  <a:rPr lang="en-US" b="0" baseline="0"/>
                  <a:t> Growth (per cent)</a:t>
                </a:r>
                <a:endParaRPr lang="en-US" b="0"/>
              </a:p>
            </c:rich>
          </c:tx>
        </c:title>
        <c:numFmt formatCode="0.00" sourceLinked="1"/>
        <c:tickLblPos val="nextTo"/>
        <c:txPr>
          <a:bodyPr/>
          <a:lstStyle/>
          <a:p>
            <a:pPr>
              <a:defRPr lang="en-CA"/>
            </a:pPr>
            <a:endParaRPr lang="en-US"/>
          </a:p>
        </c:txPr>
        <c:crossAx val="189844864"/>
        <c:crosses val="autoZero"/>
        <c:crossBetween val="between"/>
      </c:valAx>
    </c:plotArea>
    <c:legend>
      <c:legendPos val="r"/>
      <c:layout>
        <c:manualLayout>
          <c:xMode val="edge"/>
          <c:yMode val="edge"/>
          <c:x val="0.17545975503062144"/>
          <c:y val="5.4787839020122978E-2"/>
          <c:w val="0.21614873140857394"/>
          <c:h val="0.14506780402449768"/>
        </c:manualLayout>
      </c:layout>
      <c:spPr>
        <a:solidFill>
          <a:schemeClr val="bg1"/>
        </a:solidFill>
      </c:spPr>
      <c:txPr>
        <a:bodyPr/>
        <a:lstStyle/>
        <a:p>
          <a:pPr>
            <a:defRPr lang="en-CA" sz="800"/>
          </a:pPr>
          <a:endParaRPr lang="en-US"/>
        </a:p>
      </c:txPr>
    </c:legend>
    <c:plotVisOnly val="1"/>
    <c:dispBlanksAs val="gap"/>
  </c:chart>
  <c:spPr>
    <a:ln>
      <a:noFill/>
    </a:ln>
  </c:spPr>
  <c:printSettings>
    <c:headerFooter/>
    <c:pageMargins b="0.750000000000005" l="0.70000000000000062" r="0.70000000000000062" t="0.75000000000000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9.0613517060367452E-2"/>
          <c:y val="5.1400554097404488E-2"/>
          <c:w val="0.87883092738408386"/>
          <c:h val="0.59945100612423452"/>
        </c:manualLayout>
      </c:layout>
      <c:barChart>
        <c:barDir val="col"/>
        <c:grouping val="clustered"/>
        <c:ser>
          <c:idx val="0"/>
          <c:order val="0"/>
          <c:tx>
            <c:strRef>
              <c:f>'4'!$A$24</c:f>
              <c:strCache>
                <c:ptCount val="1"/>
                <c:pt idx="0">
                  <c:v>1980</c:v>
                </c:pt>
              </c:strCache>
            </c:strRef>
          </c:tx>
          <c:spPr>
            <a:solidFill>
              <a:schemeClr val="tx1"/>
            </a:solidFill>
          </c:spPr>
          <c:cat>
            <c:strRef>
              <c:f>('4'!$B$2,'4'!$G$2,'4'!$L$2,'4'!$Q$2,'4'!$V$2,'4'!$AA$2,'4'!$AF$2,'4'!$AK$2,'4'!$AP$2,'4'!$AU$2,'4'!$AZ$2,'4'!$BE$2,'4'!$BJ$2,'4'!$BO$2)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('4'!$B$24,'4'!$G$24,'4'!$L$24,'4'!$Q$24,'4'!$V$24,'4'!$AA$24,'4'!$AF$24,'4'!$AK$24,'4'!$AP$24,'4'!$AU$24,'4'!$AZ$24,'4'!$BE$24,'4'!$BJ$24,'4'!$BO$24)</c:f>
              <c:numCache>
                <c:formatCode>0.00</c:formatCode>
                <c:ptCount val="14"/>
                <c:pt idx="0">
                  <c:v>6.1051589999999996</c:v>
                </c:pt>
                <c:pt idx="1">
                  <c:v>8.0924849999999999</c:v>
                </c:pt>
                <c:pt idx="2">
                  <c:v>7.5365760000000002</c:v>
                </c:pt>
                <c:pt idx="3">
                  <c:v>6.932931</c:v>
                </c:pt>
                <c:pt idx="4">
                  <c:v>4.6875</c:v>
                </c:pt>
                <c:pt idx="5">
                  <c:v>5.7874850000000002</c:v>
                </c:pt>
                <c:pt idx="6">
                  <c:v>3.2425139999999999</c:v>
                </c:pt>
                <c:pt idx="7">
                  <c:v>7.6555900000000001</c:v>
                </c:pt>
                <c:pt idx="8">
                  <c:v>6.155589</c:v>
                </c:pt>
                <c:pt idx="9">
                  <c:v>1.6780280000000001</c:v>
                </c:pt>
                <c:pt idx="10">
                  <c:v>11.512119999999999</c:v>
                </c:pt>
                <c:pt idx="11">
                  <c:v>2.2226330000000001</c:v>
                </c:pt>
                <c:pt idx="12">
                  <c:v>5.7057739999999999</c:v>
                </c:pt>
                <c:pt idx="13">
                  <c:v>7.1413869999999999</c:v>
                </c:pt>
              </c:numCache>
            </c:numRef>
          </c:val>
        </c:ser>
        <c:ser>
          <c:idx val="1"/>
          <c:order val="1"/>
          <c:tx>
            <c:strRef>
              <c:f>'4'!$A$53</c:f>
              <c:strCache>
                <c:ptCount val="1"/>
                <c:pt idx="0">
                  <c:v>2009</c:v>
                </c:pt>
              </c:strCache>
            </c:strRef>
          </c:tx>
          <c:cat>
            <c:strRef>
              <c:f>('4'!$B$2,'4'!$G$2,'4'!$L$2,'4'!$Q$2,'4'!$V$2,'4'!$AA$2,'4'!$AF$2,'4'!$AK$2,'4'!$AP$2,'4'!$AU$2,'4'!$AZ$2,'4'!$BE$2,'4'!$BJ$2,'4'!$BO$2)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('4'!$B$53,'4'!$G$53,'4'!$L$53,'4'!$Q$53,'4'!$V$53,'4'!$AA$53,'4'!$AF$53,'4'!$AK$53,'4'!$AP$53,'4'!$AU$53,'4'!$AZ$53,'4'!$BE$53,'4'!$BJ$53,'4'!$BO$53)</c:f>
              <c:numCache>
                <c:formatCode>0.00</c:formatCode>
                <c:ptCount val="14"/>
                <c:pt idx="0">
                  <c:v>5.5922280000000004</c:v>
                </c:pt>
                <c:pt idx="1">
                  <c:v>7.9075689999999996</c:v>
                </c:pt>
                <c:pt idx="2">
                  <c:v>8.2710460000000001</c:v>
                </c:pt>
                <c:pt idx="3">
                  <c:v>6.1118779999999999</c:v>
                </c:pt>
                <c:pt idx="4">
                  <c:v>8.278378</c:v>
                </c:pt>
                <c:pt idx="5">
                  <c:v>9.1910600000000002</c:v>
                </c:pt>
                <c:pt idx="6">
                  <c:v>7.7770010000000003</c:v>
                </c:pt>
                <c:pt idx="7">
                  <c:v>7.8678759999999999</c:v>
                </c:pt>
                <c:pt idx="8">
                  <c:v>3.412436</c:v>
                </c:pt>
                <c:pt idx="9">
                  <c:v>3.186941</c:v>
                </c:pt>
                <c:pt idx="10">
                  <c:v>18.086569999999998</c:v>
                </c:pt>
                <c:pt idx="11">
                  <c:v>8.3146520000000006</c:v>
                </c:pt>
                <c:pt idx="12">
                  <c:v>7.7450070000000002</c:v>
                </c:pt>
                <c:pt idx="13">
                  <c:v>9.2544540000000008</c:v>
                </c:pt>
              </c:numCache>
            </c:numRef>
          </c:val>
        </c:ser>
        <c:axId val="192280064"/>
        <c:axId val="192281600"/>
      </c:barChart>
      <c:catAx>
        <c:axId val="192280064"/>
        <c:scaling>
          <c:orientation val="minMax"/>
        </c:scaling>
        <c:axPos val="b"/>
        <c:numFmt formatCode="General" sourceLinked="1"/>
        <c:tickLblPos val="nextTo"/>
        <c:txPr>
          <a:bodyPr/>
          <a:lstStyle/>
          <a:p>
            <a:pPr>
              <a:defRPr lang="en-CA"/>
            </a:pPr>
            <a:endParaRPr lang="en-US"/>
          </a:p>
        </c:txPr>
        <c:crossAx val="192281600"/>
        <c:crosses val="autoZero"/>
        <c:auto val="1"/>
        <c:lblAlgn val="ctr"/>
        <c:lblOffset val="100"/>
      </c:catAx>
      <c:valAx>
        <c:axId val="192281600"/>
        <c:scaling>
          <c:orientation val="minMax"/>
        </c:scaling>
        <c:axPos val="l"/>
        <c:majorGridlines/>
        <c:title>
          <c:tx>
            <c:rich>
              <a:bodyPr rot="-5400000" vert="horz"/>
              <a:lstStyle/>
              <a:p>
                <a:pPr>
                  <a:defRPr lang="en-CA" b="0"/>
                </a:pPr>
                <a:r>
                  <a:rPr lang="en-US" b="0"/>
                  <a:t>Per</a:t>
                </a:r>
                <a:r>
                  <a:rPr lang="en-US" b="0" baseline="0"/>
                  <a:t> cent</a:t>
                </a:r>
                <a:endParaRPr lang="en-US" b="0"/>
              </a:p>
            </c:rich>
          </c:tx>
        </c:title>
        <c:numFmt formatCode="0" sourceLinked="0"/>
        <c:tickLblPos val="nextTo"/>
        <c:txPr>
          <a:bodyPr/>
          <a:lstStyle/>
          <a:p>
            <a:pPr>
              <a:defRPr lang="en-CA"/>
            </a:pPr>
            <a:endParaRPr lang="en-US"/>
          </a:p>
        </c:txPr>
        <c:crossAx val="192280064"/>
        <c:crosses val="autoZero"/>
        <c:crossBetween val="between"/>
      </c:valAx>
    </c:plotArea>
    <c:legend>
      <c:legendPos val="r"/>
      <c:layout>
        <c:manualLayout>
          <c:xMode val="edge"/>
          <c:yMode val="edge"/>
          <c:x val="0.8603764216972879"/>
          <c:y val="5.5171697287839022E-2"/>
          <c:w val="0.10351246719160118"/>
          <c:h val="0.16743438320210127"/>
        </c:manualLayout>
      </c:layout>
      <c:overlay val="1"/>
      <c:spPr>
        <a:solidFill>
          <a:sysClr val="window" lastClr="FFFFFF"/>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488" l="0.70000000000000062" r="0.70000000000000062" t="0.75000000000000488"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lang val="en-US"/>
  <c:style val="1"/>
  <c:chart>
    <c:plotArea>
      <c:layout/>
      <c:barChart>
        <c:barDir val="col"/>
        <c:grouping val="clustered"/>
        <c:ser>
          <c:idx val="0"/>
          <c:order val="0"/>
          <c:tx>
            <c:strRef>
              <c:f>'4'!$A$24</c:f>
              <c:strCache>
                <c:ptCount val="1"/>
                <c:pt idx="0">
                  <c:v>1980</c:v>
                </c:pt>
              </c:strCache>
            </c:strRef>
          </c:tx>
          <c:spPr>
            <a:solidFill>
              <a:prstClr val="black"/>
            </a:solidFill>
          </c:spPr>
          <c:cat>
            <c:strRef>
              <c:f>('4'!$B$2,'4'!$G$2,'4'!$L$2,'4'!$Q$2,'4'!$V$2,'4'!$AA$2,'4'!$AF$2,'4'!$AK$2,'4'!$AP$2,'4'!$AU$2,'4'!$AZ$2,'4'!$BE$2,'4'!$BJ$2,'4'!$BO$2)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('4'!$D$24,'4'!$I$24,'4'!$N$24,'4'!$S$24,'4'!$X$24,'4'!$AC$24,'4'!$AH$24,'4'!$AM$24,'4'!$AR$24,'4'!$AW$24,'4'!$BB$24,'4'!$BG$24,'4'!$BL$24,'4'!$BQ$24)</c:f>
              <c:numCache>
                <c:formatCode>0.00</c:formatCode>
                <c:ptCount val="14"/>
                <c:pt idx="0">
                  <c:v>23.513888888888893</c:v>
                </c:pt>
                <c:pt idx="1">
                  <c:v>45.527777777777771</c:v>
                </c:pt>
                <c:pt idx="2">
                  <c:v>18.125</c:v>
                </c:pt>
                <c:pt idx="3">
                  <c:v>52</c:v>
                </c:pt>
                <c:pt idx="4">
                  <c:v>25.099999999999998</c:v>
                </c:pt>
                <c:pt idx="5">
                  <c:v>27.65</c:v>
                </c:pt>
                <c:pt idx="6">
                  <c:v>29.666666666666664</c:v>
                </c:pt>
                <c:pt idx="7">
                  <c:v>0.8472222222222221</c:v>
                </c:pt>
                <c:pt idx="8">
                  <c:v>47.722222222222221</c:v>
                </c:pt>
                <c:pt idx="9">
                  <c:v>24.486111111111111</c:v>
                </c:pt>
                <c:pt idx="10">
                  <c:v>24.616666666666667</c:v>
                </c:pt>
                <c:pt idx="11">
                  <c:v>25.135833333333331</c:v>
                </c:pt>
                <c:pt idx="12">
                  <c:v>24.062499999999996</c:v>
                </c:pt>
                <c:pt idx="13">
                  <c:v>13.111111111111112</c:v>
                </c:pt>
              </c:numCache>
            </c:numRef>
          </c:val>
        </c:ser>
        <c:ser>
          <c:idx val="1"/>
          <c:order val="1"/>
          <c:tx>
            <c:strRef>
              <c:f>'4'!$A$53</c:f>
              <c:strCache>
                <c:ptCount val="1"/>
                <c:pt idx="0">
                  <c:v>2009</c:v>
                </c:pt>
              </c:strCache>
            </c:strRef>
          </c:tx>
          <c:cat>
            <c:strRef>
              <c:f>('4'!$B$2,'4'!$G$2,'4'!$L$2,'4'!$Q$2,'4'!$V$2,'4'!$AA$2,'4'!$AF$2,'4'!$AK$2,'4'!$AP$2,'4'!$AU$2,'4'!$AZ$2,'4'!$BE$2,'4'!$BJ$2,'4'!$BO$2)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('4'!$D$53,'4'!$I$53,'4'!$N$53,'4'!$S$53,'4'!$X$53,'4'!$AC$53,'4'!$AH$53,'4'!$AM$53,'4'!$AR$53,'4'!$AW$53,'4'!$BB$53,'4'!$BG$53,'4'!$BL$53,'4'!$BQ$53)</c:f>
              <c:numCache>
                <c:formatCode>0.00</c:formatCode>
                <c:ptCount val="14"/>
                <c:pt idx="0">
                  <c:v>20.195776061796835</c:v>
                </c:pt>
                <c:pt idx="1">
                  <c:v>40.048555581969389</c:v>
                </c:pt>
                <c:pt idx="2">
                  <c:v>11.650371483787362</c:v>
                </c:pt>
                <c:pt idx="3">
                  <c:v>47.689100133353222</c:v>
                </c:pt>
                <c:pt idx="4">
                  <c:v>34.095369146303042</c:v>
                </c:pt>
                <c:pt idx="5">
                  <c:v>39.021560941146753</c:v>
                </c:pt>
                <c:pt idx="6">
                  <c:v>23.675550925188986</c:v>
                </c:pt>
                <c:pt idx="7">
                  <c:v>31.67634468827417</c:v>
                </c:pt>
                <c:pt idx="8">
                  <c:v>33.922528799935392</c:v>
                </c:pt>
                <c:pt idx="9">
                  <c:v>33.559127575578906</c:v>
                </c:pt>
                <c:pt idx="10">
                  <c:v>35.889336635182872</c:v>
                </c:pt>
                <c:pt idx="11">
                  <c:v>32.355480700340266</c:v>
                </c:pt>
                <c:pt idx="12">
                  <c:v>15.24370696307675</c:v>
                </c:pt>
                <c:pt idx="13">
                  <c:v>13.550664430360962</c:v>
                </c:pt>
              </c:numCache>
            </c:numRef>
          </c:val>
        </c:ser>
        <c:axId val="191115264"/>
        <c:axId val="191116800"/>
      </c:barChart>
      <c:catAx>
        <c:axId val="191115264"/>
        <c:scaling>
          <c:orientation val="minMax"/>
        </c:scaling>
        <c:axPos val="b"/>
        <c:numFmt formatCode="General" sourceLinked="1"/>
        <c:tickLblPos val="nextTo"/>
        <c:txPr>
          <a:bodyPr/>
          <a:lstStyle/>
          <a:p>
            <a:pPr>
              <a:defRPr lang="en-CA"/>
            </a:pPr>
            <a:endParaRPr lang="en-US"/>
          </a:p>
        </c:txPr>
        <c:crossAx val="191116800"/>
        <c:crosses val="autoZero"/>
        <c:auto val="1"/>
        <c:lblAlgn val="ctr"/>
        <c:lblOffset val="100"/>
      </c:catAx>
      <c:valAx>
        <c:axId val="191116800"/>
        <c:scaling>
          <c:orientation val="minMax"/>
        </c:scaling>
        <c:axPos val="l"/>
        <c:majorGridlines/>
        <c:title>
          <c:tx>
            <c:rich>
              <a:bodyPr rot="-5400000" vert="horz"/>
              <a:lstStyle/>
              <a:p>
                <a:pPr>
                  <a:defRPr lang="en-CA" b="0"/>
                </a:pPr>
                <a:r>
                  <a:rPr lang="en-US" b="0"/>
                  <a:t>Per</a:t>
                </a:r>
                <a:r>
                  <a:rPr lang="en-US" b="0" baseline="0"/>
                  <a:t> cent</a:t>
                </a:r>
                <a:endParaRPr lang="en-US" b="0"/>
              </a:p>
            </c:rich>
          </c:tx>
        </c:title>
        <c:numFmt formatCode="0" sourceLinked="0"/>
        <c:tickLblPos val="nextTo"/>
        <c:txPr>
          <a:bodyPr/>
          <a:lstStyle/>
          <a:p>
            <a:pPr>
              <a:defRPr lang="en-CA"/>
            </a:pPr>
            <a:endParaRPr lang="en-US"/>
          </a:p>
        </c:txPr>
        <c:crossAx val="191115264"/>
        <c:crosses val="autoZero"/>
        <c:crossBetween val="between"/>
      </c:valAx>
    </c:plotArea>
    <c:legend>
      <c:legendPos val="r"/>
      <c:layout>
        <c:manualLayout>
          <c:xMode val="edge"/>
          <c:yMode val="edge"/>
          <c:x val="0.71037642169728787"/>
          <c:y val="8.7579104695246462E-2"/>
          <c:w val="0.22295691163604547"/>
          <c:h val="0.11187882764654385"/>
        </c:manualLayout>
      </c:layout>
      <c:overlay val="1"/>
      <c:spPr>
        <a:solidFill>
          <a:sysClr val="window" lastClr="FFFFFF"/>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488" l="0.70000000000000062" r="0.70000000000000062" t="0.75000000000000488"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0539107611548559"/>
          <c:y val="5.1400554097404488E-2"/>
          <c:w val="0.86887423447070034"/>
          <c:h val="0.59945100612423452"/>
        </c:manualLayout>
      </c:layout>
      <c:barChart>
        <c:barDir val="col"/>
        <c:grouping val="clustered"/>
        <c:ser>
          <c:idx val="0"/>
          <c:order val="0"/>
          <c:tx>
            <c:v>1980</c:v>
          </c:tx>
          <c:spPr>
            <a:solidFill>
              <a:prstClr val="black"/>
            </a:solidFill>
          </c:spPr>
          <c:cat>
            <c:strRef>
              <c:f>('4'!$B$2,'4'!$G$2,'4'!$L$2,'4'!$Q$2,'4'!$V$2,'4'!$AA$2,'4'!$AF$2,'4'!$AK$2,'4'!$AP$2,'4'!$AU$2,'4'!$AZ$2,'4'!$BE$2,'4'!$BJ$2,'4'!$BO$2)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('4'!$F$24,'4'!$K$24,'4'!$P$24,'4'!$U$24,'4'!$Z$24,'4'!$AE$24,'4'!$AJ$24,'4'!$AO$24,'4'!$AT$24,'4'!$AY$24,'4'!$BD$24,'4'!$BI$24,'4'!$BN$24,'4'!$BS$24)</c:f>
              <c:numCache>
                <c:formatCode>0.000</c:formatCode>
                <c:ptCount val="14"/>
                <c:pt idx="0">
                  <c:v>0.67710692204641132</c:v>
                </c:pt>
                <c:pt idx="1">
                  <c:v>0.67516387979052694</c:v>
                </c:pt>
                <c:pt idx="2">
                  <c:v>0.62089333103842126</c:v>
                </c:pt>
                <c:pt idx="3">
                  <c:v>0.7261368838789477</c:v>
                </c:pt>
                <c:pt idx="4">
                  <c:v>0.72310228789711817</c:v>
                </c:pt>
                <c:pt idx="5">
                  <c:v>0.69716830301394495</c:v>
                </c:pt>
                <c:pt idx="6">
                  <c:v>0.77759553014089511</c:v>
                </c:pt>
                <c:pt idx="7">
                  <c:v>0.57279703861534759</c:v>
                </c:pt>
                <c:pt idx="8">
                  <c:v>0.73807636839723623</c:v>
                </c:pt>
                <c:pt idx="9">
                  <c:v>0.81047208150245154</c:v>
                </c:pt>
                <c:pt idx="10">
                  <c:v>0.5201337578836055</c:v>
                </c:pt>
                <c:pt idx="11">
                  <c:v>0.79605104971027107</c:v>
                </c:pt>
                <c:pt idx="12">
                  <c:v>0.69032738097833191</c:v>
                </c:pt>
                <c:pt idx="13">
                  <c:v>0.61963792870501844</c:v>
                </c:pt>
              </c:numCache>
            </c:numRef>
          </c:val>
        </c:ser>
        <c:ser>
          <c:idx val="1"/>
          <c:order val="1"/>
          <c:tx>
            <c:v>2009</c:v>
          </c:tx>
          <c:cat>
            <c:strRef>
              <c:f>('4'!$B$2,'4'!$G$2,'4'!$L$2,'4'!$Q$2,'4'!$V$2,'4'!$AA$2,'4'!$AF$2,'4'!$AK$2,'4'!$AP$2,'4'!$AU$2,'4'!$AZ$2,'4'!$BE$2,'4'!$BJ$2,'4'!$BO$2)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('4'!$F$53,'4'!$K$53,'4'!$P$53,'4'!$U$53,'4'!$Z$53,'4'!$AE$53,'4'!$AJ$53,'4'!$AO$53,'4'!$AT$53,'4'!$AY$53,'4'!$BD$53,'4'!$BI$53,'4'!$BN$53,'4'!$BS$53)</c:f>
              <c:numCache>
                <c:formatCode>0.000</c:formatCode>
                <c:ptCount val="14"/>
                <c:pt idx="0">
                  <c:v>0.683707007701571</c:v>
                </c:pt>
                <c:pt idx="1">
                  <c:v>0.66649263882972809</c:v>
                </c:pt>
                <c:pt idx="2">
                  <c:v>0.58247871153543962</c:v>
                </c:pt>
                <c:pt idx="3">
                  <c:v>0.73928291556284431</c:v>
                </c:pt>
                <c:pt idx="4">
                  <c:v>0.64017245264850065</c:v>
                </c:pt>
                <c:pt idx="5">
                  <c:v>0.62590557758730503</c:v>
                </c:pt>
                <c:pt idx="6">
                  <c:v>0.62810787781360522</c:v>
                </c:pt>
                <c:pt idx="7">
                  <c:v>0.64606469426712265</c:v>
                </c:pt>
                <c:pt idx="8">
                  <c:v>0.78355356444594149</c:v>
                </c:pt>
                <c:pt idx="9">
                  <c:v>0.78928111108461885</c:v>
                </c:pt>
                <c:pt idx="10">
                  <c:v>0.35489145691739582</c:v>
                </c:pt>
                <c:pt idx="11">
                  <c:v>0.63461117357665842</c:v>
                </c:pt>
                <c:pt idx="12">
                  <c:v>0.60729850732787594</c:v>
                </c:pt>
                <c:pt idx="13">
                  <c:v>0.55831418602758398</c:v>
                </c:pt>
              </c:numCache>
            </c:numRef>
          </c:val>
        </c:ser>
        <c:axId val="191154432"/>
        <c:axId val="191156224"/>
      </c:barChart>
      <c:catAx>
        <c:axId val="191154432"/>
        <c:scaling>
          <c:orientation val="minMax"/>
        </c:scaling>
        <c:axPos val="b"/>
        <c:numFmt formatCode="General" sourceLinked="1"/>
        <c:tickLblPos val="nextTo"/>
        <c:txPr>
          <a:bodyPr/>
          <a:lstStyle/>
          <a:p>
            <a:pPr>
              <a:defRPr lang="en-CA"/>
            </a:pPr>
            <a:endParaRPr lang="en-US"/>
          </a:p>
        </c:txPr>
        <c:crossAx val="191156224"/>
        <c:crosses val="autoZero"/>
        <c:auto val="1"/>
        <c:lblAlgn val="ctr"/>
        <c:lblOffset val="100"/>
      </c:catAx>
      <c:valAx>
        <c:axId val="191156224"/>
        <c:scaling>
          <c:orientation val="minMax"/>
        </c:scaling>
        <c:axPos val="l"/>
        <c:majorGridlines/>
        <c:title>
          <c:tx>
            <c:rich>
              <a:bodyPr rot="-5400000" vert="horz"/>
              <a:lstStyle/>
              <a:p>
                <a:pPr>
                  <a:defRPr lang="en-CA" b="0"/>
                </a:pPr>
                <a:r>
                  <a:rPr lang="en-US" b="0"/>
                  <a:t>Index</a:t>
                </a:r>
                <a:r>
                  <a:rPr lang="en-US" b="0" baseline="0"/>
                  <a:t> of Security from Unemployment</a:t>
                </a:r>
                <a:endParaRPr lang="en-US" b="0"/>
              </a:p>
            </c:rich>
          </c:tx>
        </c:title>
        <c:numFmt formatCode="0.0" sourceLinked="0"/>
        <c:tickLblPos val="nextTo"/>
        <c:txPr>
          <a:bodyPr/>
          <a:lstStyle/>
          <a:p>
            <a:pPr>
              <a:defRPr lang="en-CA"/>
            </a:pPr>
            <a:endParaRPr lang="en-US"/>
          </a:p>
        </c:txPr>
        <c:crossAx val="191154432"/>
        <c:crosses val="autoZero"/>
        <c:crossBetween val="between"/>
      </c:valAx>
    </c:plotArea>
    <c:legend>
      <c:legendPos val="r"/>
      <c:layout>
        <c:manualLayout>
          <c:xMode val="edge"/>
          <c:yMode val="edge"/>
          <c:x val="0.75759864391951481"/>
          <c:y val="2.2764289880431603E-2"/>
          <c:w val="0.22573468941382321"/>
          <c:h val="7.9471420239137336E-2"/>
        </c:manualLayout>
      </c:layout>
      <c:spPr>
        <a:solidFill>
          <a:schemeClr val="bg1"/>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422" l="0.70000000000000062" r="0.70000000000000062" t="0.75000000000000422"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9.6169072615923043E-2"/>
          <c:y val="5.1400554097404488E-2"/>
          <c:w val="0.87327537182852555"/>
          <c:h val="0.59945100612423452"/>
        </c:manualLayout>
      </c:layout>
      <c:barChart>
        <c:barDir val="col"/>
        <c:grouping val="clustered"/>
        <c:ser>
          <c:idx val="0"/>
          <c:order val="0"/>
          <c:tx>
            <c:strRef>
              <c:f>'5'!$A$24</c:f>
              <c:strCache>
                <c:ptCount val="1"/>
                <c:pt idx="0">
                  <c:v>1980</c:v>
                </c:pt>
              </c:strCache>
            </c:strRef>
          </c:tx>
          <c:spPr>
            <a:solidFill>
              <a:prstClr val="black"/>
            </a:solidFill>
          </c:spPr>
          <c:cat>
            <c:strRef>
              <c:f>('5'!$B$2,'5'!$D$2,'5'!$F$2,'5'!$H$2,'5'!$J$2,'5'!$L$2,'5'!$N$2,'5'!$P$2,'5'!$R$2,'5'!$T$2,'5'!$V$2,'5'!$X$2,'5'!$Z$2,'5'!$AB$2)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('5'!$B$24,'5'!$D$24,'5'!$F$24,'5'!$H$24,'5'!$J$24,'5'!$L$24,'5'!$N$24,'5'!$P$24,'5'!$R$24,'5'!$T$24,'5'!$V$24,'5'!$X$24,'5'!$Z$24,'5'!$AB$24)</c:f>
              <c:numCache>
                <c:formatCode>0.00</c:formatCode>
                <c:ptCount val="14"/>
                <c:pt idx="0">
                  <c:v>3.0051953534657372</c:v>
                </c:pt>
                <c:pt idx="1">
                  <c:v>1.2088830016067107</c:v>
                </c:pt>
                <c:pt idx="2">
                  <c:v>1.9947458468862997</c:v>
                </c:pt>
                <c:pt idx="3">
                  <c:v>1.3248533349411273</c:v>
                </c:pt>
                <c:pt idx="4">
                  <c:v>1.56031982567016</c:v>
                </c:pt>
                <c:pt idx="5">
                  <c:v>1.6715687032167403</c:v>
                </c:pt>
                <c:pt idx="6">
                  <c:v>2.4754666750649887</c:v>
                </c:pt>
                <c:pt idx="7">
                  <c:v>1.5703856404468803</c:v>
                </c:pt>
                <c:pt idx="8">
                  <c:v>2.756261569961818</c:v>
                </c:pt>
                <c:pt idx="9">
                  <c:v>1.3437223325543459</c:v>
                </c:pt>
                <c:pt idx="10">
                  <c:v>1.3420951853566379</c:v>
                </c:pt>
                <c:pt idx="11">
                  <c:v>0.77095702442434733</c:v>
                </c:pt>
                <c:pt idx="12">
                  <c:v>0.73506991594470994</c:v>
                </c:pt>
                <c:pt idx="13">
                  <c:v>5.7512299514398082</c:v>
                </c:pt>
              </c:numCache>
            </c:numRef>
          </c:val>
        </c:ser>
        <c:ser>
          <c:idx val="1"/>
          <c:order val="1"/>
          <c:tx>
            <c:strRef>
              <c:f>'5'!$A$53</c:f>
              <c:strCache>
                <c:ptCount val="1"/>
                <c:pt idx="0">
                  <c:v>2009</c:v>
                </c:pt>
              </c:strCache>
            </c:strRef>
          </c:tx>
          <c:cat>
            <c:strRef>
              <c:f>('5'!$B$2,'5'!$D$2,'5'!$F$2,'5'!$H$2,'5'!$J$2,'5'!$L$2,'5'!$N$2,'5'!$P$2,'5'!$R$2,'5'!$T$2,'5'!$V$2,'5'!$X$2,'5'!$Z$2,'5'!$AB$2)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('5'!$B$53,'5'!$D$53,'5'!$F$53,'5'!$H$53,'5'!$J$53,'5'!$L$53,'5'!$N$53,'5'!$P$53,'5'!$R$53,'5'!$T$53,'5'!$V$53,'5'!$X$53,'5'!$Z$53,'5'!$AB$53)</c:f>
              <c:numCache>
                <c:formatCode>0.00</c:formatCode>
                <c:ptCount val="14"/>
                <c:pt idx="0">
                  <c:v>3.3628016351859129</c:v>
                </c:pt>
                <c:pt idx="1">
                  <c:v>4.5879697213809179</c:v>
                </c:pt>
                <c:pt idx="2">
                  <c:v>4.1185005800341914</c:v>
                </c:pt>
                <c:pt idx="3">
                  <c:v>2.0856825761708544</c:v>
                </c:pt>
                <c:pt idx="4">
                  <c:v>2.9152362136441945</c:v>
                </c:pt>
                <c:pt idx="5">
                  <c:v>3.0279206965072785</c:v>
                </c:pt>
                <c:pt idx="6">
                  <c:v>3.368910787721787</c:v>
                </c:pt>
                <c:pt idx="7">
                  <c:v>2.7654794903831426</c:v>
                </c:pt>
                <c:pt idx="8">
                  <c:v>6.9347825873411484</c:v>
                </c:pt>
                <c:pt idx="9">
                  <c:v>1.6976765770345859</c:v>
                </c:pt>
                <c:pt idx="10">
                  <c:v>3.4855264818015583</c:v>
                </c:pt>
                <c:pt idx="11">
                  <c:v>2.2549676806464864</c:v>
                </c:pt>
                <c:pt idx="12">
                  <c:v>2.0129439029653549</c:v>
                </c:pt>
                <c:pt idx="13">
                  <c:v>11.299476621978439</c:v>
                </c:pt>
              </c:numCache>
            </c:numRef>
          </c:val>
        </c:ser>
        <c:axId val="191087360"/>
        <c:axId val="191088896"/>
      </c:barChart>
      <c:catAx>
        <c:axId val="191087360"/>
        <c:scaling>
          <c:orientation val="minMax"/>
        </c:scaling>
        <c:axPos val="b"/>
        <c:numFmt formatCode="General" sourceLinked="1"/>
        <c:tickLblPos val="nextTo"/>
        <c:txPr>
          <a:bodyPr/>
          <a:lstStyle/>
          <a:p>
            <a:pPr>
              <a:defRPr lang="en-CA"/>
            </a:pPr>
            <a:endParaRPr lang="en-US"/>
          </a:p>
        </c:txPr>
        <c:crossAx val="191088896"/>
        <c:crosses val="autoZero"/>
        <c:auto val="1"/>
        <c:lblAlgn val="ctr"/>
        <c:lblOffset val="100"/>
      </c:catAx>
      <c:valAx>
        <c:axId val="191088896"/>
        <c:scaling>
          <c:orientation val="minMax"/>
        </c:scaling>
        <c:axPos val="l"/>
        <c:majorGridlines/>
        <c:title>
          <c:tx>
            <c:rich>
              <a:bodyPr rot="-5400000" vert="horz"/>
              <a:lstStyle/>
              <a:p>
                <a:pPr>
                  <a:defRPr lang="en-CA" b="0"/>
                </a:pPr>
                <a:r>
                  <a:rPr lang="en-US" b="0"/>
                  <a:t>Per</a:t>
                </a:r>
                <a:r>
                  <a:rPr lang="en-US" b="0" baseline="0"/>
                  <a:t> cent</a:t>
                </a:r>
                <a:endParaRPr lang="en-US" b="0"/>
              </a:p>
            </c:rich>
          </c:tx>
        </c:title>
        <c:numFmt formatCode="0" sourceLinked="0"/>
        <c:tickLblPos val="nextTo"/>
        <c:txPr>
          <a:bodyPr/>
          <a:lstStyle/>
          <a:p>
            <a:pPr>
              <a:defRPr lang="en-CA"/>
            </a:pPr>
            <a:endParaRPr lang="en-US"/>
          </a:p>
        </c:txPr>
        <c:crossAx val="191087360"/>
        <c:crosses val="autoZero"/>
        <c:crossBetween val="between"/>
      </c:valAx>
    </c:plotArea>
    <c:legend>
      <c:legendPos val="r"/>
      <c:layout>
        <c:manualLayout>
          <c:xMode val="edge"/>
          <c:yMode val="edge"/>
          <c:x val="0.17982086614173229"/>
          <c:y val="9.2208734324876057E-2"/>
          <c:w val="0.20351246719160226"/>
          <c:h val="0.102619568387285"/>
        </c:manualLayout>
      </c:layout>
      <c:overlay val="1"/>
      <c:spPr>
        <a:solidFill>
          <a:sysClr val="window" lastClr="FFFFFF"/>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488" l="0.70000000000000062" r="0.70000000000000062" t="0.75000000000000488"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5652996500437449"/>
          <c:y val="5.1400554097404488E-2"/>
          <c:w val="0.81291447944007444"/>
          <c:h val="0.59945100612423452"/>
        </c:manualLayout>
      </c:layout>
      <c:barChart>
        <c:barDir val="col"/>
        <c:grouping val="clustered"/>
        <c:ser>
          <c:idx val="0"/>
          <c:order val="0"/>
          <c:tx>
            <c:strRef>
              <c:f>'6'!$A$24</c:f>
              <c:strCache>
                <c:ptCount val="1"/>
                <c:pt idx="0">
                  <c:v>1980</c:v>
                </c:pt>
              </c:strCache>
            </c:strRef>
          </c:tx>
          <c:spPr>
            <a:solidFill>
              <a:schemeClr val="tx1"/>
            </a:solidFill>
          </c:spPr>
          <c:cat>
            <c:strRef>
              <c:f>('6'!$B$2,'6'!$G$2,'6'!$L$2,'6'!$Q$2,'6'!$V$2,'6'!$AA$2,'6'!$AF$2,'6'!$AK$2,'6'!$AP$2,'6'!$AU$2,'6'!$AZ$2,'6'!$BE$2,'6'!$BJ$2,'6'!$BO$2)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('6'!$D$24,'6'!$I$24,'6'!$N$24,'6'!$S$24,'6'!$X$24,'6'!$AC$24,'6'!$AH$24,'6'!$AM$24,'6'!$AR$24,'6'!$AW$24,'6'!$BB$24,'6'!$BG$24,'6'!$BL$24,'6'!$BQ$24)</c:f>
              <c:numCache>
                <c:formatCode>0.00</c:formatCode>
                <c:ptCount val="14"/>
                <c:pt idx="0">
                  <c:v>2.67</c:v>
                </c:pt>
                <c:pt idx="1">
                  <c:v>1.48</c:v>
                </c:pt>
                <c:pt idx="2">
                  <c:v>2.78</c:v>
                </c:pt>
                <c:pt idx="3">
                  <c:v>2.65</c:v>
                </c:pt>
                <c:pt idx="4">
                  <c:v>1.98</c:v>
                </c:pt>
                <c:pt idx="5">
                  <c:v>1.5</c:v>
                </c:pt>
                <c:pt idx="6">
                  <c:v>1.56</c:v>
                </c:pt>
                <c:pt idx="7">
                  <c:v>0.21</c:v>
                </c:pt>
                <c:pt idx="8">
                  <c:v>1.82</c:v>
                </c:pt>
                <c:pt idx="9">
                  <c:v>1.62</c:v>
                </c:pt>
                <c:pt idx="10">
                  <c:v>0.56999999999999995</c:v>
                </c:pt>
                <c:pt idx="11">
                  <c:v>2.39</c:v>
                </c:pt>
                <c:pt idx="12">
                  <c:v>2.77</c:v>
                </c:pt>
                <c:pt idx="13">
                  <c:v>5.22</c:v>
                </c:pt>
              </c:numCache>
            </c:numRef>
          </c:val>
        </c:ser>
        <c:ser>
          <c:idx val="1"/>
          <c:order val="1"/>
          <c:tx>
            <c:strRef>
              <c:f>'6'!$A$53</c:f>
              <c:strCache>
                <c:ptCount val="1"/>
                <c:pt idx="0">
                  <c:v>2009</c:v>
                </c:pt>
              </c:strCache>
            </c:strRef>
          </c:tx>
          <c:cat>
            <c:strRef>
              <c:f>('6'!$B$2,'6'!$G$2,'6'!$L$2,'6'!$Q$2,'6'!$V$2,'6'!$AA$2,'6'!$AF$2,'6'!$AK$2,'6'!$AP$2,'6'!$AU$2,'6'!$AZ$2,'6'!$BE$2,'6'!$BJ$2,'6'!$BO$2)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('6'!$D$53,'6'!$I$53,'6'!$N$53,'6'!$S$53,'6'!$X$53,'6'!$AC$53,'6'!$AH$53,'6'!$AM$53,'6'!$AR$53,'6'!$AW$53,'6'!$BB$53,'6'!$BG$53,'6'!$BL$53,'6'!$BQ$53)</c:f>
              <c:numCache>
                <c:formatCode>0.00</c:formatCode>
                <c:ptCount val="14"/>
                <c:pt idx="0">
                  <c:v>2.1959165599000001</c:v>
                </c:pt>
                <c:pt idx="1">
                  <c:v>2.8317915268</c:v>
                </c:pt>
                <c:pt idx="2">
                  <c:v>2.2102198190000002</c:v>
                </c:pt>
                <c:pt idx="3">
                  <c:v>2.6771617968000001</c:v>
                </c:pt>
                <c:pt idx="4">
                  <c:v>2.5352886165999999</c:v>
                </c:pt>
                <c:pt idx="5">
                  <c:v>2.1201042377000001</c:v>
                </c:pt>
                <c:pt idx="6">
                  <c:v>2.3372200305000002</c:v>
                </c:pt>
                <c:pt idx="7">
                  <c:v>0.85336848509999996</c:v>
                </c:pt>
                <c:pt idx="8">
                  <c:v>1.9601603907</c:v>
                </c:pt>
                <c:pt idx="9">
                  <c:v>2.1303585211999998</c:v>
                </c:pt>
                <c:pt idx="10">
                  <c:v>2.4109199173999998</c:v>
                </c:pt>
                <c:pt idx="11">
                  <c:v>2.3186379247</c:v>
                </c:pt>
                <c:pt idx="12">
                  <c:v>2.3652178819</c:v>
                </c:pt>
                <c:pt idx="13">
                  <c:v>4.1900000000000004</c:v>
                </c:pt>
              </c:numCache>
            </c:numRef>
          </c:val>
        </c:ser>
        <c:axId val="191204352"/>
        <c:axId val="191222528"/>
      </c:barChart>
      <c:catAx>
        <c:axId val="191204352"/>
        <c:scaling>
          <c:orientation val="minMax"/>
        </c:scaling>
        <c:axPos val="b"/>
        <c:numFmt formatCode="General" sourceLinked="1"/>
        <c:tickLblPos val="nextTo"/>
        <c:txPr>
          <a:bodyPr/>
          <a:lstStyle/>
          <a:p>
            <a:pPr>
              <a:defRPr lang="en-CA"/>
            </a:pPr>
            <a:endParaRPr lang="en-US"/>
          </a:p>
        </c:txPr>
        <c:crossAx val="191222528"/>
        <c:crosses val="autoZero"/>
        <c:auto val="1"/>
        <c:lblAlgn val="ctr"/>
        <c:lblOffset val="100"/>
      </c:catAx>
      <c:valAx>
        <c:axId val="191222528"/>
        <c:scaling>
          <c:orientation val="minMax"/>
        </c:scaling>
        <c:axPos val="l"/>
        <c:majorGridlines/>
        <c:title>
          <c:tx>
            <c:rich>
              <a:bodyPr rot="-5400000" vert="horz"/>
              <a:lstStyle/>
              <a:p>
                <a:pPr>
                  <a:defRPr lang="en-CA" b="0"/>
                </a:pPr>
                <a:r>
                  <a:rPr lang="en-US" b="0"/>
                  <a:t>Incidence of divorce per 1,000 inhabitants</a:t>
                </a:r>
              </a:p>
            </c:rich>
          </c:tx>
        </c:title>
        <c:numFmt formatCode="0.0" sourceLinked="0"/>
        <c:tickLblPos val="nextTo"/>
        <c:txPr>
          <a:bodyPr/>
          <a:lstStyle/>
          <a:p>
            <a:pPr>
              <a:defRPr lang="en-CA"/>
            </a:pPr>
            <a:endParaRPr lang="en-US"/>
          </a:p>
        </c:txPr>
        <c:crossAx val="191204352"/>
        <c:crosses val="autoZero"/>
        <c:crossBetween val="between"/>
      </c:valAx>
    </c:plotArea>
    <c:legend>
      <c:legendPos val="r"/>
      <c:layout>
        <c:manualLayout>
          <c:xMode val="edge"/>
          <c:yMode val="edge"/>
          <c:x val="0.19370975503062121"/>
          <c:y val="7.369021580635754E-2"/>
          <c:w val="0.10906802274715728"/>
          <c:h val="0.16743438320210113"/>
        </c:manualLayout>
      </c:layout>
      <c:overlay val="1"/>
      <c:spPr>
        <a:solidFill>
          <a:sysClr val="window" lastClr="FFFFFF"/>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533" l="0.70000000000000062" r="0.70000000000000062" t="0.75000000000000533"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lang val="en-US"/>
  <c:style val="1"/>
  <c:chart>
    <c:plotArea>
      <c:layout/>
      <c:barChart>
        <c:barDir val="col"/>
        <c:grouping val="clustered"/>
        <c:ser>
          <c:idx val="0"/>
          <c:order val="0"/>
          <c:tx>
            <c:strRef>
              <c:f>'6'!$A$24</c:f>
              <c:strCache>
                <c:ptCount val="1"/>
                <c:pt idx="0">
                  <c:v>1980</c:v>
                </c:pt>
              </c:strCache>
            </c:strRef>
          </c:tx>
          <c:spPr>
            <a:solidFill>
              <a:prstClr val="black"/>
            </a:solidFill>
          </c:spPr>
          <c:cat>
            <c:strRef>
              <c:f>('6'!$B$2,'6'!$G$2,'6'!$L$2,'6'!$Q$2,'6'!$V$2,'6'!$AA$2,'6'!$AF$2,'6'!$AK$2,'6'!$AP$2,'6'!$AU$2,'6'!$AZ$2,'6'!$BE$2,'6'!$BJ$2,'6'!$BO$2)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('6'!$B$24,'6'!$G$24,'6'!$L$24,'6'!$Q$24,'6'!$V$24,'6'!$AA$24,'6'!$AF$24,'6'!$AK$24,'6'!$AP$24,'6'!$AU$24,'6'!$AZ$24,'6'!$BE$24,'6'!$BJ$24,'6'!$BO$24)</c:f>
              <c:numCache>
                <c:formatCode>0.0</c:formatCode>
                <c:ptCount val="14"/>
                <c:pt idx="0">
                  <c:v>43.551030000000004</c:v>
                </c:pt>
                <c:pt idx="1">
                  <c:v>18.508289999999999</c:v>
                </c:pt>
                <c:pt idx="2">
                  <c:v>44.697629999999997</c:v>
                </c:pt>
                <c:pt idx="3">
                  <c:v>6.9456100000000003</c:v>
                </c:pt>
                <c:pt idx="4">
                  <c:v>5.9579399999999998</c:v>
                </c:pt>
                <c:pt idx="5">
                  <c:v>32.77778</c:v>
                </c:pt>
                <c:pt idx="6">
                  <c:v>5.7340499999999999</c:v>
                </c:pt>
                <c:pt idx="7">
                  <c:v>17.572950000000002</c:v>
                </c:pt>
                <c:pt idx="8">
                  <c:v>7.1770799999999992</c:v>
                </c:pt>
                <c:pt idx="9">
                  <c:v>17.021905136389041</c:v>
                </c:pt>
                <c:pt idx="10">
                  <c:v>19.340219999999999</c:v>
                </c:pt>
                <c:pt idx="11">
                  <c:v>8.2117054940115537</c:v>
                </c:pt>
                <c:pt idx="12">
                  <c:v>22.659733795336891</c:v>
                </c:pt>
                <c:pt idx="13">
                  <c:v>47.234553895416838</c:v>
                </c:pt>
              </c:numCache>
            </c:numRef>
          </c:val>
        </c:ser>
        <c:ser>
          <c:idx val="1"/>
          <c:order val="1"/>
          <c:tx>
            <c:strRef>
              <c:f>'6'!$A$53</c:f>
              <c:strCache>
                <c:ptCount val="1"/>
                <c:pt idx="0">
                  <c:v>2009</c:v>
                </c:pt>
              </c:strCache>
            </c:strRef>
          </c:tx>
          <c:cat>
            <c:strRef>
              <c:f>('6'!$B$2,'6'!$G$2,'6'!$L$2,'6'!$Q$2,'6'!$V$2,'6'!$AA$2,'6'!$AF$2,'6'!$AK$2,'6'!$AP$2,'6'!$AU$2,'6'!$AZ$2,'6'!$BE$2,'6'!$BJ$2,'6'!$BO$2)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('6'!$B$53,'6'!$G$53,'6'!$L$53,'6'!$Q$53,'6'!$V$53,'6'!$AA$53,'6'!$AF$53,'6'!$AK$53,'6'!$AP$53,'6'!$AU$53,'6'!$AZ$53,'6'!$BE$53,'6'!$BJ$53,'6'!$BO$53)</c:f>
              <c:numCache>
                <c:formatCode>0.0</c:formatCode>
                <c:ptCount val="14"/>
                <c:pt idx="0">
                  <c:v>31.6</c:v>
                </c:pt>
                <c:pt idx="1">
                  <c:v>27.2</c:v>
                </c:pt>
                <c:pt idx="2">
                  <c:v>43.4</c:v>
                </c:pt>
                <c:pt idx="3">
                  <c:v>7.4</c:v>
                </c:pt>
                <c:pt idx="4">
                  <c:v>11.5</c:v>
                </c:pt>
                <c:pt idx="5">
                  <c:v>28.236999999999998</c:v>
                </c:pt>
                <c:pt idx="6">
                  <c:v>38.451999999999998</c:v>
                </c:pt>
                <c:pt idx="7">
                  <c:v>28.335999999999999</c:v>
                </c:pt>
                <c:pt idx="8">
                  <c:v>18.416</c:v>
                </c:pt>
                <c:pt idx="9">
                  <c:v>13.3</c:v>
                </c:pt>
                <c:pt idx="10">
                  <c:v>24.875</c:v>
                </c:pt>
                <c:pt idx="11">
                  <c:v>9.6999999999999993</c:v>
                </c:pt>
                <c:pt idx="12">
                  <c:v>30.5</c:v>
                </c:pt>
                <c:pt idx="13">
                  <c:v>43.7</c:v>
                </c:pt>
              </c:numCache>
            </c:numRef>
          </c:val>
        </c:ser>
        <c:axId val="191813120"/>
        <c:axId val="191814656"/>
      </c:barChart>
      <c:catAx>
        <c:axId val="191813120"/>
        <c:scaling>
          <c:orientation val="minMax"/>
        </c:scaling>
        <c:axPos val="b"/>
        <c:numFmt formatCode="General" sourceLinked="1"/>
        <c:tickLblPos val="nextTo"/>
        <c:txPr>
          <a:bodyPr/>
          <a:lstStyle/>
          <a:p>
            <a:pPr>
              <a:defRPr lang="en-CA"/>
            </a:pPr>
            <a:endParaRPr lang="en-US"/>
          </a:p>
        </c:txPr>
        <c:crossAx val="191814656"/>
        <c:crosses val="autoZero"/>
        <c:auto val="1"/>
        <c:lblAlgn val="ctr"/>
        <c:lblOffset val="100"/>
      </c:catAx>
      <c:valAx>
        <c:axId val="191814656"/>
        <c:scaling>
          <c:orientation val="minMax"/>
        </c:scaling>
        <c:axPos val="l"/>
        <c:majorGridlines/>
        <c:title>
          <c:tx>
            <c:rich>
              <a:bodyPr rot="-5400000" vert="horz"/>
              <a:lstStyle/>
              <a:p>
                <a:pPr>
                  <a:defRPr lang="en-CA" b="0"/>
                </a:pPr>
                <a:r>
                  <a:rPr lang="en-US" b="0"/>
                  <a:t>Per cent</a:t>
                </a:r>
              </a:p>
            </c:rich>
          </c:tx>
        </c:title>
        <c:numFmt formatCode="0.0" sourceLinked="1"/>
        <c:tickLblPos val="nextTo"/>
        <c:txPr>
          <a:bodyPr/>
          <a:lstStyle/>
          <a:p>
            <a:pPr>
              <a:defRPr lang="en-CA"/>
            </a:pPr>
            <a:endParaRPr lang="en-US"/>
          </a:p>
        </c:txPr>
        <c:crossAx val="191813120"/>
        <c:crosses val="autoZero"/>
        <c:crossBetween val="between"/>
      </c:valAx>
    </c:plotArea>
    <c:legend>
      <c:legendPos val="r"/>
      <c:layout>
        <c:manualLayout>
          <c:xMode val="edge"/>
          <c:yMode val="edge"/>
          <c:x val="0.63537642169728781"/>
          <c:y val="6.9060586176727931E-2"/>
          <c:w val="0.18962357830271237"/>
          <c:h val="9.3360309128025745E-2"/>
        </c:manualLayout>
      </c:layout>
      <c:overlay val="1"/>
      <c:spPr>
        <a:solidFill>
          <a:sysClr val="window" lastClr="FFFFFF"/>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488" l="0.70000000000000062" r="0.70000000000000062" t="0.75000000000000488"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lang val="en-US"/>
  <c:style val="1"/>
  <c:chart>
    <c:plotArea>
      <c:layout/>
      <c:barChart>
        <c:barDir val="col"/>
        <c:grouping val="clustered"/>
        <c:ser>
          <c:idx val="0"/>
          <c:order val="0"/>
          <c:tx>
            <c:strRef>
              <c:f>'6'!$A$24</c:f>
              <c:strCache>
                <c:ptCount val="1"/>
                <c:pt idx="0">
                  <c:v>1980</c:v>
                </c:pt>
              </c:strCache>
            </c:strRef>
          </c:tx>
          <c:spPr>
            <a:solidFill>
              <a:prstClr val="black"/>
            </a:solidFill>
          </c:spPr>
          <c:cat>
            <c:strRef>
              <c:f>('6'!$B$2,'6'!$G$2,'6'!$L$2,'6'!$Q$2,'6'!$V$2,'6'!$AA$2,'6'!$AF$2,'6'!$AK$2,'6'!$AP$2,'6'!$AU$2,'6'!$AZ$2,'6'!$BE$2,'6'!$BJ$2,'6'!$BO$2)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('6'!$C$24,'6'!$H$24,'6'!$M$24,'6'!$R$24,'6'!$W$24,'6'!$AB$24,'6'!$AG$24,'6'!$AL$24,'6'!$AQ$24,'6'!$AV$24,'6'!$BA$24,'6'!$BF$24,'6'!$BK$24,'6'!$BP$24)</c:f>
              <c:numCache>
                <c:formatCode>0.0</c:formatCode>
                <c:ptCount val="14"/>
                <c:pt idx="0">
                  <c:v>33.62959</c:v>
                </c:pt>
                <c:pt idx="1">
                  <c:v>25.374269999999999</c:v>
                </c:pt>
                <c:pt idx="2">
                  <c:v>38.327379999999998</c:v>
                </c:pt>
                <c:pt idx="3">
                  <c:v>28.515020000000003</c:v>
                </c:pt>
                <c:pt idx="4">
                  <c:v>22.435189999999999</c:v>
                </c:pt>
                <c:pt idx="5">
                  <c:v>40.594729999999998</c:v>
                </c:pt>
                <c:pt idx="6">
                  <c:v>20.390639999999998</c:v>
                </c:pt>
                <c:pt idx="7">
                  <c:v>40.321839999999995</c:v>
                </c:pt>
                <c:pt idx="8">
                  <c:v>19.431370000000001</c:v>
                </c:pt>
                <c:pt idx="9">
                  <c:v>41.237642367420996</c:v>
                </c:pt>
                <c:pt idx="10">
                  <c:v>28.374329999999997</c:v>
                </c:pt>
                <c:pt idx="11">
                  <c:v>28.954000178559326</c:v>
                </c:pt>
                <c:pt idx="12">
                  <c:v>19.111163001357578</c:v>
                </c:pt>
                <c:pt idx="13">
                  <c:v>38.848388758670815</c:v>
                </c:pt>
              </c:numCache>
            </c:numRef>
          </c:val>
        </c:ser>
        <c:ser>
          <c:idx val="1"/>
          <c:order val="1"/>
          <c:tx>
            <c:strRef>
              <c:f>'6'!$A$53</c:f>
              <c:strCache>
                <c:ptCount val="1"/>
                <c:pt idx="0">
                  <c:v>2009</c:v>
                </c:pt>
              </c:strCache>
            </c:strRef>
          </c:tx>
          <c:cat>
            <c:strRef>
              <c:f>('6'!$B$2,'6'!$G$2,'6'!$L$2,'6'!$Q$2,'6'!$V$2,'6'!$AA$2,'6'!$AF$2,'6'!$AK$2,'6'!$AP$2,'6'!$AU$2,'6'!$AZ$2,'6'!$BE$2,'6'!$BJ$2,'6'!$BO$2)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('6'!$C$53,'6'!$H$53,'6'!$M$53,'6'!$R$53,'6'!$W$53,'6'!$AB$53,'6'!$AG$53,'6'!$AL$53,'6'!$AQ$53,'6'!$AV$53,'6'!$BA$53,'6'!$BF$53,'6'!$BK$53,'6'!$BP$53)</c:f>
              <c:numCache>
                <c:formatCode>0.0</c:formatCode>
                <c:ptCount val="14"/>
                <c:pt idx="0">
                  <c:v>20.385000000000002</c:v>
                </c:pt>
                <c:pt idx="1">
                  <c:v>21.824999999999999</c:v>
                </c:pt>
                <c:pt idx="2">
                  <c:v>28.9</c:v>
                </c:pt>
                <c:pt idx="3">
                  <c:v>20.707999999999998</c:v>
                </c:pt>
                <c:pt idx="4">
                  <c:v>17.579999999999998</c:v>
                </c:pt>
                <c:pt idx="5">
                  <c:v>17.779</c:v>
                </c:pt>
                <c:pt idx="6">
                  <c:v>26.256</c:v>
                </c:pt>
                <c:pt idx="7">
                  <c:v>42.264000000000003</c:v>
                </c:pt>
                <c:pt idx="8">
                  <c:v>20.434000000000001</c:v>
                </c:pt>
                <c:pt idx="9">
                  <c:v>29.220000000000002</c:v>
                </c:pt>
                <c:pt idx="10">
                  <c:v>38.56</c:v>
                </c:pt>
                <c:pt idx="11">
                  <c:v>22.86</c:v>
                </c:pt>
                <c:pt idx="12">
                  <c:v>18.790000000000003</c:v>
                </c:pt>
                <c:pt idx="13">
                  <c:v>42.722999999999999</c:v>
                </c:pt>
              </c:numCache>
            </c:numRef>
          </c:val>
        </c:ser>
        <c:axId val="191868928"/>
        <c:axId val="191870464"/>
      </c:barChart>
      <c:catAx>
        <c:axId val="191868928"/>
        <c:scaling>
          <c:orientation val="minMax"/>
        </c:scaling>
        <c:axPos val="b"/>
        <c:numFmt formatCode="General" sourceLinked="1"/>
        <c:tickLblPos val="nextTo"/>
        <c:txPr>
          <a:bodyPr/>
          <a:lstStyle/>
          <a:p>
            <a:pPr>
              <a:defRPr lang="en-CA"/>
            </a:pPr>
            <a:endParaRPr lang="en-US"/>
          </a:p>
        </c:txPr>
        <c:crossAx val="191870464"/>
        <c:crosses val="autoZero"/>
        <c:auto val="1"/>
        <c:lblAlgn val="ctr"/>
        <c:lblOffset val="100"/>
      </c:catAx>
      <c:valAx>
        <c:axId val="191870464"/>
        <c:scaling>
          <c:orientation val="minMax"/>
        </c:scaling>
        <c:axPos val="l"/>
        <c:majorGridlines/>
        <c:title>
          <c:tx>
            <c:rich>
              <a:bodyPr rot="-5400000" vert="horz"/>
              <a:lstStyle/>
              <a:p>
                <a:pPr>
                  <a:defRPr lang="en-CA" b="0"/>
                </a:pPr>
                <a:r>
                  <a:rPr lang="en-US" b="0"/>
                  <a:t>Per cent</a:t>
                </a:r>
              </a:p>
            </c:rich>
          </c:tx>
        </c:title>
        <c:numFmt formatCode="0.0" sourceLinked="1"/>
        <c:tickLblPos val="nextTo"/>
        <c:txPr>
          <a:bodyPr/>
          <a:lstStyle/>
          <a:p>
            <a:pPr>
              <a:defRPr lang="en-CA"/>
            </a:pPr>
            <a:endParaRPr lang="en-US"/>
          </a:p>
        </c:txPr>
        <c:crossAx val="191868928"/>
        <c:crosses val="autoZero"/>
        <c:crossBetween val="between"/>
      </c:valAx>
    </c:plotArea>
    <c:legend>
      <c:legendPos val="r"/>
      <c:layout>
        <c:manualLayout>
          <c:xMode val="edge"/>
          <c:yMode val="edge"/>
          <c:x val="0.22704308836395454"/>
          <c:y val="3.6653178769320761E-2"/>
          <c:w val="0.21184580052493562"/>
          <c:h val="8.8730679498396747E-2"/>
        </c:manualLayout>
      </c:layout>
      <c:overlay val="1"/>
      <c:spPr>
        <a:solidFill>
          <a:sysClr val="window" lastClr="FFFFFF"/>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511" l="0.70000000000000062" r="0.70000000000000062" t="0.75000000000000511"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9.1502187226596671E-2"/>
          <c:y val="6.5289442986293383E-2"/>
          <c:w val="0.89387423447069625"/>
          <c:h val="0.60871026538349893"/>
        </c:manualLayout>
      </c:layout>
      <c:barChart>
        <c:barDir val="col"/>
        <c:grouping val="clustered"/>
        <c:ser>
          <c:idx val="0"/>
          <c:order val="0"/>
          <c:tx>
            <c:v>1980</c:v>
          </c:tx>
          <c:spPr>
            <a:solidFill>
              <a:prstClr val="black"/>
            </a:solidFill>
          </c:spPr>
          <c:cat>
            <c:strRef>
              <c:f>('6'!$B$2,'6'!$G$2,'6'!$L$2,'6'!$Q$2,'6'!$V$2,'6'!$AA$2,'6'!$AF$2,'6'!$AK$2,'6'!$AP$2,'6'!$AU$2,'6'!$AZ$2,'6'!$BE$2,'6'!$BJ$2,'6'!$BO$2)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('6'!$F$24,'6'!$K$24,'6'!$P$24,'6'!$U$24,'6'!$Z$24,'6'!$AE$24,'6'!$AJ$24,'6'!$AO$24,'6'!$AT$24,'6'!$AY$24,'6'!$BD$24,'6'!$BI$24,'6'!$BN$24,'6'!$BS$24)</c:f>
              <c:numCache>
                <c:formatCode>0.00</c:formatCode>
                <c:ptCount val="14"/>
                <c:pt idx="0" formatCode="0.000">
                  <c:v>0.63065021845438118</c:v>
                </c:pt>
                <c:pt idx="1">
                  <c:v>0.87513244551121572</c:v>
                </c:pt>
                <c:pt idx="2" formatCode="0.000">
                  <c:v>0.5658656633761453</c:v>
                </c:pt>
                <c:pt idx="3" formatCode="0.000">
                  <c:v>0.88807459075583395</c:v>
                </c:pt>
                <c:pt idx="4">
                  <c:v>0.90785727277140182</c:v>
                </c:pt>
                <c:pt idx="5">
                  <c:v>0.77622367276925752</c:v>
                </c:pt>
                <c:pt idx="6" formatCode="0.000">
                  <c:v>0.91411221176194424</c:v>
                </c:pt>
                <c:pt idx="7">
                  <c:v>0.91666666666666663</c:v>
                </c:pt>
                <c:pt idx="8">
                  <c:v>0.90868175355697223</c:v>
                </c:pt>
                <c:pt idx="9" formatCode="0.000">
                  <c:v>0.84151862424162549</c:v>
                </c:pt>
                <c:pt idx="10">
                  <c:v>0.90419738906277214</c:v>
                </c:pt>
                <c:pt idx="11" formatCode="0.000">
                  <c:v>0.88477419215951836</c:v>
                </c:pt>
                <c:pt idx="12" formatCode="0.000">
                  <c:v>0.83677325216537146</c:v>
                </c:pt>
                <c:pt idx="13" formatCode="0.000">
                  <c:v>0.19967889672850306</c:v>
                </c:pt>
              </c:numCache>
            </c:numRef>
          </c:val>
        </c:ser>
        <c:ser>
          <c:idx val="1"/>
          <c:order val="1"/>
          <c:tx>
            <c:v>2009</c:v>
          </c:tx>
          <c:cat>
            <c:strRef>
              <c:f>('6'!$B$2,'6'!$G$2,'6'!$L$2,'6'!$Q$2,'6'!$V$2,'6'!$AA$2,'6'!$AF$2,'6'!$AK$2,'6'!$AP$2,'6'!$AU$2,'6'!$AZ$2,'6'!$BE$2,'6'!$BJ$2,'6'!$BO$2)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('6'!$F$53,'6'!$K$53,'6'!$P$53,'6'!$U$53,'6'!$Z$53,'6'!$AE$53,'6'!$AJ$53,'6'!$AO$53,'6'!$AT$53,'6'!$AY$53,'6'!$BD$53,'6'!$BI$53,'6'!$BN$53,'6'!$BS$53)</c:f>
              <c:numCache>
                <c:formatCode>0.00</c:formatCode>
                <c:ptCount val="14"/>
                <c:pt idx="0" formatCode="0.000">
                  <c:v>0.82042779404671184</c:v>
                </c:pt>
                <c:pt idx="1">
                  <c:v>0.80016245068221403</c:v>
                </c:pt>
                <c:pt idx="2" formatCode="0.000">
                  <c:v>0.71719978204791424</c:v>
                </c:pt>
                <c:pt idx="3" formatCode="0.000">
                  <c:v>0.89678790123732266</c:v>
                </c:pt>
                <c:pt idx="4">
                  <c:v>0.88900861944544618</c:v>
                </c:pt>
                <c:pt idx="5">
                  <c:v>0.84705400701242106</c:v>
                </c:pt>
                <c:pt idx="6" formatCode="0.000">
                  <c:v>0.74856708540478101</c:v>
                </c:pt>
                <c:pt idx="7">
                  <c:v>0.8502747154245307</c:v>
                </c:pt>
                <c:pt idx="8">
                  <c:v>0.87189536473069629</c:v>
                </c:pt>
                <c:pt idx="9" formatCode="0.000">
                  <c:v>0.86503103077401233</c:v>
                </c:pt>
                <c:pt idx="10">
                  <c:v>0.75215141704870647</c:v>
                </c:pt>
                <c:pt idx="11" formatCode="0.000">
                  <c:v>0.88888847724236808</c:v>
                </c:pt>
                <c:pt idx="12" formatCode="0.000">
                  <c:v>0.82491686140047871</c:v>
                </c:pt>
                <c:pt idx="13" formatCode="0.000">
                  <c:v>0.33318848955126545</c:v>
                </c:pt>
              </c:numCache>
            </c:numRef>
          </c:val>
        </c:ser>
        <c:axId val="192919808"/>
        <c:axId val="192925696"/>
      </c:barChart>
      <c:catAx>
        <c:axId val="192919808"/>
        <c:scaling>
          <c:orientation val="minMax"/>
        </c:scaling>
        <c:axPos val="b"/>
        <c:numFmt formatCode="General" sourceLinked="1"/>
        <c:tickLblPos val="nextTo"/>
        <c:txPr>
          <a:bodyPr/>
          <a:lstStyle/>
          <a:p>
            <a:pPr>
              <a:defRPr lang="en-CA"/>
            </a:pPr>
            <a:endParaRPr lang="en-US"/>
          </a:p>
        </c:txPr>
        <c:crossAx val="192925696"/>
        <c:crosses val="autoZero"/>
        <c:auto val="1"/>
        <c:lblAlgn val="ctr"/>
        <c:lblOffset val="100"/>
      </c:catAx>
      <c:valAx>
        <c:axId val="192925696"/>
        <c:scaling>
          <c:orientation val="minMax"/>
        </c:scaling>
        <c:axPos val="l"/>
        <c:majorGridlines/>
        <c:numFmt formatCode="0.0" sourceLinked="0"/>
        <c:tickLblPos val="nextTo"/>
        <c:txPr>
          <a:bodyPr/>
          <a:lstStyle/>
          <a:p>
            <a:pPr>
              <a:defRPr lang="en-CA"/>
            </a:pPr>
            <a:endParaRPr lang="en-US"/>
          </a:p>
        </c:txPr>
        <c:crossAx val="192919808"/>
        <c:crosses val="autoZero"/>
        <c:crossBetween val="between"/>
      </c:valAx>
    </c:plotArea>
    <c:legend>
      <c:legendPos val="r"/>
      <c:layout>
        <c:manualLayout>
          <c:xMode val="edge"/>
          <c:yMode val="edge"/>
          <c:x val="0.7909319772528437"/>
          <c:y val="3.2023549139690868E-2"/>
          <c:w val="0.17851246719160246"/>
          <c:h val="6.5582531350248538E-2"/>
        </c:manualLayout>
      </c:layout>
      <c:spPr>
        <a:solidFill>
          <a:schemeClr val="bg1"/>
        </a:solidFill>
        <a:ln>
          <a:solidFill>
            <a:schemeClr val="tx1"/>
          </a:solidFill>
        </a:ln>
      </c:spPr>
      <c:txPr>
        <a:bodyPr/>
        <a:lstStyle/>
        <a:p>
          <a:pPr>
            <a:defRPr lang="en-CA"/>
          </a:pPr>
          <a:endParaRPr lang="en-US"/>
        </a:p>
      </c:txPr>
    </c:legend>
    <c:plotVisOnly val="1"/>
    <c:dispBlanksAs val="gap"/>
  </c:chart>
  <c:spPr>
    <a:ln>
      <a:noFill/>
    </a:ln>
  </c:spPr>
  <c:printSettings>
    <c:headerFooter/>
    <c:pageMargins b="0.75000000000000411" l="0.70000000000000062" r="0.70000000000000062" t="0.75000000000000411"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lang val="en-US"/>
  <c:style val="1"/>
  <c:chart>
    <c:plotArea>
      <c:layout/>
      <c:barChart>
        <c:barDir val="col"/>
        <c:grouping val="clustered"/>
        <c:ser>
          <c:idx val="0"/>
          <c:order val="0"/>
          <c:tx>
            <c:strRef>
              <c:f>'7'!$A$24</c:f>
              <c:strCache>
                <c:ptCount val="1"/>
                <c:pt idx="0">
                  <c:v>1980</c:v>
                </c:pt>
              </c:strCache>
            </c:strRef>
          </c:tx>
          <c:spPr>
            <a:solidFill>
              <a:schemeClr val="tx1"/>
            </a:solidFill>
          </c:spPr>
          <c:cat>
            <c:strRef>
              <c:f>('7'!$B$2,'7'!$G$2,'7'!$L$2,'7'!$Q$2,'7'!$V$2,'7'!$AA$2,'7'!$AF$2,'7'!$AK$2,'7'!$AP$2,'7'!$AU$2,'7'!$AZ$2,'7'!$BE$2,'7'!$BJ$2,'7'!$BO$2)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('7'!$C$24,'7'!$H$24,'7'!$M$24,'7'!$R$24,'7'!$W$24,'7'!$AB$24,'7'!$AG$24,'7'!$AL$24,'7'!$AQ$24,'7'!$AV$24,'7'!$BA$24,'7'!$BF$24,'7'!$BK$24,'7'!$BP$24)</c:f>
              <c:numCache>
                <c:formatCode>0.0</c:formatCode>
                <c:ptCount val="14"/>
                <c:pt idx="0">
                  <c:v>23.98057</c:v>
                </c:pt>
                <c:pt idx="1">
                  <c:v>10.89109</c:v>
                </c:pt>
                <c:pt idx="2">
                  <c:v>22.048220000000001</c:v>
                </c:pt>
                <c:pt idx="3">
                  <c:v>31.540279999999999</c:v>
                </c:pt>
                <c:pt idx="4">
                  <c:v>11.92243</c:v>
                </c:pt>
                <c:pt idx="5">
                  <c:v>16</c:v>
                </c:pt>
                <c:pt idx="6">
                  <c:v>14.357420000000001</c:v>
                </c:pt>
                <c:pt idx="7">
                  <c:v>13.092919999999999</c:v>
                </c:pt>
                <c:pt idx="8">
                  <c:v>3.70017</c:v>
                </c:pt>
                <c:pt idx="9">
                  <c:v>7.48362032050394</c:v>
                </c:pt>
                <c:pt idx="10">
                  <c:v>18.802879999999998</c:v>
                </c:pt>
                <c:pt idx="11">
                  <c:v>3.7536853722077637</c:v>
                </c:pt>
                <c:pt idx="12">
                  <c:v>18.352498179853193</c:v>
                </c:pt>
                <c:pt idx="13">
                  <c:v>26.720088152737791</c:v>
                </c:pt>
              </c:numCache>
            </c:numRef>
          </c:val>
        </c:ser>
        <c:ser>
          <c:idx val="1"/>
          <c:order val="1"/>
          <c:tx>
            <c:strRef>
              <c:f>'7'!$A$53</c:f>
              <c:strCache>
                <c:ptCount val="1"/>
                <c:pt idx="0">
                  <c:v>2009</c:v>
                </c:pt>
              </c:strCache>
            </c:strRef>
          </c:tx>
          <c:cat>
            <c:strRef>
              <c:f>('7'!$B$2,'7'!$G$2,'7'!$L$2,'7'!$Q$2,'7'!$V$2,'7'!$AA$2,'7'!$AF$2,'7'!$AK$2,'7'!$AP$2,'7'!$AU$2,'7'!$AZ$2,'7'!$BE$2,'7'!$BJ$2,'7'!$BO$2)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('7'!$C$53,'7'!$H$53,'7'!$M$53,'7'!$R$53,'7'!$W$53,'7'!$AB$53,'7'!$AG$53,'7'!$AL$53,'7'!$AQ$53,'7'!$AV$53,'7'!$BA$53,'7'!$BF$53,'7'!$BK$53,'7'!$BP$53)</c:f>
              <c:numCache>
                <c:formatCode>0.0</c:formatCode>
                <c:ptCount val="14"/>
                <c:pt idx="0">
                  <c:v>22.3</c:v>
                </c:pt>
                <c:pt idx="1">
                  <c:v>15.4</c:v>
                </c:pt>
                <c:pt idx="2">
                  <c:v>6.3</c:v>
                </c:pt>
                <c:pt idx="3">
                  <c:v>8.5</c:v>
                </c:pt>
                <c:pt idx="4">
                  <c:v>10.1</c:v>
                </c:pt>
                <c:pt idx="5">
                  <c:v>7.8019999999999996</c:v>
                </c:pt>
                <c:pt idx="6">
                  <c:v>8.6210000000000004</c:v>
                </c:pt>
                <c:pt idx="7">
                  <c:v>11.154999999999999</c:v>
                </c:pt>
                <c:pt idx="8">
                  <c:v>2.391</c:v>
                </c:pt>
                <c:pt idx="9">
                  <c:v>8.5</c:v>
                </c:pt>
                <c:pt idx="10">
                  <c:v>23.385000000000002</c:v>
                </c:pt>
                <c:pt idx="11">
                  <c:v>6.6</c:v>
                </c:pt>
                <c:pt idx="12">
                  <c:v>16.3</c:v>
                </c:pt>
                <c:pt idx="13">
                  <c:v>24.6</c:v>
                </c:pt>
              </c:numCache>
            </c:numRef>
          </c:val>
        </c:ser>
        <c:axId val="192971136"/>
        <c:axId val="192972672"/>
      </c:barChart>
      <c:catAx>
        <c:axId val="192971136"/>
        <c:scaling>
          <c:orientation val="minMax"/>
        </c:scaling>
        <c:axPos val="b"/>
        <c:numFmt formatCode="General" sourceLinked="1"/>
        <c:tickLblPos val="nextTo"/>
        <c:txPr>
          <a:bodyPr/>
          <a:lstStyle/>
          <a:p>
            <a:pPr>
              <a:defRPr lang="en-CA"/>
            </a:pPr>
            <a:endParaRPr lang="en-US"/>
          </a:p>
        </c:txPr>
        <c:crossAx val="192972672"/>
        <c:crosses val="autoZero"/>
        <c:auto val="1"/>
        <c:lblAlgn val="ctr"/>
        <c:lblOffset val="100"/>
      </c:catAx>
      <c:valAx>
        <c:axId val="192972672"/>
        <c:scaling>
          <c:orientation val="minMax"/>
        </c:scaling>
        <c:axPos val="l"/>
        <c:majorGridlines/>
        <c:title>
          <c:tx>
            <c:rich>
              <a:bodyPr rot="-5400000" vert="horz"/>
              <a:lstStyle/>
              <a:p>
                <a:pPr>
                  <a:defRPr lang="en-CA" b="0"/>
                </a:pPr>
                <a:r>
                  <a:rPr lang="en-US" b="0"/>
                  <a:t>Per cent</a:t>
                </a:r>
              </a:p>
            </c:rich>
          </c:tx>
        </c:title>
        <c:numFmt formatCode="0.0" sourceLinked="1"/>
        <c:tickLblPos val="nextTo"/>
        <c:txPr>
          <a:bodyPr/>
          <a:lstStyle/>
          <a:p>
            <a:pPr>
              <a:defRPr lang="en-CA"/>
            </a:pPr>
            <a:endParaRPr lang="en-US"/>
          </a:p>
        </c:txPr>
        <c:crossAx val="192971136"/>
        <c:crosses val="autoZero"/>
        <c:crossBetween val="between"/>
      </c:valAx>
    </c:plotArea>
    <c:legend>
      <c:legendPos val="r"/>
      <c:layout>
        <c:manualLayout>
          <c:xMode val="edge"/>
          <c:yMode val="edge"/>
          <c:x val="0.54648753280839901"/>
          <c:y val="7.8319845435987176E-2"/>
          <c:w val="0.20073468941382341"/>
          <c:h val="0.10261956838728507"/>
        </c:manualLayout>
      </c:layout>
      <c:overlay val="1"/>
      <c:spPr>
        <a:solidFill>
          <a:sysClr val="window" lastClr="FFFFFF"/>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511" l="0.70000000000000062" r="0.70000000000000062" t="0.75000000000000511"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lang val="en-US"/>
  <c:style val="1"/>
  <c:chart>
    <c:plotArea>
      <c:layout/>
      <c:barChart>
        <c:barDir val="col"/>
        <c:grouping val="clustered"/>
        <c:ser>
          <c:idx val="0"/>
          <c:order val="0"/>
          <c:tx>
            <c:strRef>
              <c:f>'7'!$A$24</c:f>
              <c:strCache>
                <c:ptCount val="1"/>
                <c:pt idx="0">
                  <c:v>1980</c:v>
                </c:pt>
              </c:strCache>
            </c:strRef>
          </c:tx>
          <c:spPr>
            <a:solidFill>
              <a:prstClr val="black"/>
            </a:solidFill>
          </c:spPr>
          <c:cat>
            <c:strRef>
              <c:f>('7'!$B$2,'7'!$G$2,'7'!$L$2,'7'!$Q$2,'7'!$V$2,'7'!$AA$2,'7'!$AF$2,'7'!$AK$2,'7'!$AP$2,'7'!$AU$2,'7'!$AZ$2,'7'!$BE$2,'7'!$BJ$2,'7'!$BO$2)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('7'!$D$24,'7'!$I$24,'7'!$N$24,'7'!$S$24,'7'!$X$24,'7'!$AC$24,'7'!$AH$24,'7'!$AM$24,'7'!$AR$24,'7'!$AW$24,'7'!$BB$24,'7'!$BG$24,'7'!$BL$24,'7'!$BQ$24)</c:f>
              <c:numCache>
                <c:formatCode>0.0</c:formatCode>
                <c:ptCount val="14"/>
                <c:pt idx="0">
                  <c:v>14.72424</c:v>
                </c:pt>
                <c:pt idx="1">
                  <c:v>19.407689999999999</c:v>
                </c:pt>
                <c:pt idx="2">
                  <c:v>19.001100000000001</c:v>
                </c:pt>
                <c:pt idx="3">
                  <c:v>17.204449999999998</c:v>
                </c:pt>
                <c:pt idx="4">
                  <c:v>13.69271</c:v>
                </c:pt>
                <c:pt idx="5">
                  <c:v>8.7876499999999993</c:v>
                </c:pt>
                <c:pt idx="6">
                  <c:v>25.034279999999999</c:v>
                </c:pt>
                <c:pt idx="7">
                  <c:v>19.771440000000002</c:v>
                </c:pt>
                <c:pt idx="8">
                  <c:v>48.847380000000001</c:v>
                </c:pt>
                <c:pt idx="9">
                  <c:v>33.469461393989086</c:v>
                </c:pt>
                <c:pt idx="10">
                  <c:v>24.520030000000002</c:v>
                </c:pt>
                <c:pt idx="11">
                  <c:v>7.8682899356375495</c:v>
                </c:pt>
                <c:pt idx="12">
                  <c:v>12.584686059603133</c:v>
                </c:pt>
                <c:pt idx="13">
                  <c:v>29.457372242542608</c:v>
                </c:pt>
              </c:numCache>
            </c:numRef>
          </c:val>
        </c:ser>
        <c:ser>
          <c:idx val="1"/>
          <c:order val="1"/>
          <c:tx>
            <c:strRef>
              <c:f>'7'!$A$53</c:f>
              <c:strCache>
                <c:ptCount val="1"/>
                <c:pt idx="0">
                  <c:v>2009</c:v>
                </c:pt>
              </c:strCache>
            </c:strRef>
          </c:tx>
          <c:cat>
            <c:strRef>
              <c:f>('7'!$B$2,'7'!$G$2,'7'!$L$2,'7'!$Q$2,'7'!$V$2,'7'!$AA$2,'7'!$AF$2,'7'!$AK$2,'7'!$AP$2,'7'!$AU$2,'7'!$AZ$2,'7'!$BE$2,'7'!$BJ$2,'7'!$BO$2)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('7'!$D$53,'7'!$I$53,'7'!$N$53,'7'!$S$53,'7'!$X$53,'7'!$AC$53,'7'!$AH$53,'7'!$AM$53,'7'!$AR$53,'7'!$AW$53,'7'!$BB$53,'7'!$BG$53,'7'!$BL$53,'7'!$BQ$53)</c:f>
              <c:numCache>
                <c:formatCode>0.0</c:formatCode>
                <c:ptCount val="14"/>
                <c:pt idx="0">
                  <c:v>21.773</c:v>
                </c:pt>
                <c:pt idx="1">
                  <c:v>18.366</c:v>
                </c:pt>
                <c:pt idx="2">
                  <c:v>15.85</c:v>
                </c:pt>
                <c:pt idx="3">
                  <c:v>14.286</c:v>
                </c:pt>
                <c:pt idx="4">
                  <c:v>12.367000000000001</c:v>
                </c:pt>
                <c:pt idx="5">
                  <c:v>27.33</c:v>
                </c:pt>
                <c:pt idx="6">
                  <c:v>18.559999999999999</c:v>
                </c:pt>
                <c:pt idx="7">
                  <c:v>21.099</c:v>
                </c:pt>
                <c:pt idx="8">
                  <c:v>30.265000000000001</c:v>
                </c:pt>
                <c:pt idx="9">
                  <c:v>10.47</c:v>
                </c:pt>
                <c:pt idx="10">
                  <c:v>20.568000000000001</c:v>
                </c:pt>
                <c:pt idx="11">
                  <c:v>13.79</c:v>
                </c:pt>
                <c:pt idx="12">
                  <c:v>19.309999999999999</c:v>
                </c:pt>
                <c:pt idx="13">
                  <c:v>29.018999999999998</c:v>
                </c:pt>
              </c:numCache>
            </c:numRef>
          </c:val>
        </c:ser>
        <c:axId val="191609472"/>
        <c:axId val="191623552"/>
      </c:barChart>
      <c:catAx>
        <c:axId val="191609472"/>
        <c:scaling>
          <c:orientation val="minMax"/>
        </c:scaling>
        <c:axPos val="b"/>
        <c:numFmt formatCode="General" sourceLinked="1"/>
        <c:tickLblPos val="nextTo"/>
        <c:txPr>
          <a:bodyPr/>
          <a:lstStyle/>
          <a:p>
            <a:pPr>
              <a:defRPr lang="en-CA"/>
            </a:pPr>
            <a:endParaRPr lang="en-US"/>
          </a:p>
        </c:txPr>
        <c:crossAx val="191623552"/>
        <c:crosses val="autoZero"/>
        <c:auto val="1"/>
        <c:lblAlgn val="ctr"/>
        <c:lblOffset val="100"/>
      </c:catAx>
      <c:valAx>
        <c:axId val="191623552"/>
        <c:scaling>
          <c:orientation val="minMax"/>
        </c:scaling>
        <c:axPos val="l"/>
        <c:majorGridlines/>
        <c:title>
          <c:tx>
            <c:rich>
              <a:bodyPr rot="-5400000" vert="horz"/>
              <a:lstStyle/>
              <a:p>
                <a:pPr>
                  <a:defRPr lang="en-CA" b="0"/>
                </a:pPr>
                <a:r>
                  <a:rPr lang="en-US" b="0"/>
                  <a:t>Per</a:t>
                </a:r>
                <a:r>
                  <a:rPr lang="en-US" b="0" baseline="0"/>
                  <a:t> cent</a:t>
                </a:r>
                <a:endParaRPr lang="en-US" b="0"/>
              </a:p>
            </c:rich>
          </c:tx>
        </c:title>
        <c:numFmt formatCode="0.0" sourceLinked="1"/>
        <c:tickLblPos val="nextTo"/>
        <c:txPr>
          <a:bodyPr/>
          <a:lstStyle/>
          <a:p>
            <a:pPr>
              <a:defRPr lang="en-CA"/>
            </a:pPr>
            <a:endParaRPr lang="en-US"/>
          </a:p>
        </c:txPr>
        <c:crossAx val="191609472"/>
        <c:crosses val="autoZero"/>
        <c:crossBetween val="between"/>
      </c:valAx>
    </c:plotArea>
    <c:legend>
      <c:legendPos val="r"/>
      <c:layout>
        <c:manualLayout>
          <c:xMode val="edge"/>
          <c:yMode val="edge"/>
          <c:x val="0.21593197725284341"/>
          <c:y val="7.8319845435987176E-2"/>
          <c:w val="0.21740135608049213"/>
          <c:h val="0.10724919801691472"/>
        </c:manualLayout>
      </c:layout>
      <c:overlay val="1"/>
      <c:spPr>
        <a:solidFill>
          <a:sysClr val="window" lastClr="FFFFFF"/>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488" l="0.70000000000000062" r="0.70000000000000062" t="0.75000000000000488"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US"/>
  <c:style val="1"/>
  <c:chart>
    <c:plotArea>
      <c:layout/>
      <c:barChart>
        <c:barDir val="col"/>
        <c:grouping val="clustered"/>
        <c:ser>
          <c:idx val="0"/>
          <c:order val="0"/>
          <c:tx>
            <c:strRef>
              <c:f>'1'!$A$24</c:f>
              <c:strCache>
                <c:ptCount val="1"/>
                <c:pt idx="0">
                  <c:v>1980</c:v>
                </c:pt>
              </c:strCache>
            </c:strRef>
          </c:tx>
          <c:spPr>
            <a:solidFill>
              <a:schemeClr val="tx1"/>
            </a:solidFill>
          </c:spPr>
          <c:cat>
            <c:strRef>
              <c:f>('1'!$B$2,'1'!$N$2,'1'!$Z$2,'1'!$AL$2,'1'!$AX$2,'1'!$BJ$2,'1'!$BV$2,'1'!$CH$2,'1'!$CT$2,'1'!$DF$2,'1'!$DR$2,'1'!$ED$2,'1'!$EP$2,'1'!$FB$2)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('1'!$B$24,'1'!$N$24,'1'!$Z$24,'1'!$AL$24,'1'!$AX$24,'1'!$BJ$24,'1'!$BV$24,'1'!$CH$24,'1'!$CT$24,'1'!$DF$24,'1'!$DR$24,'1'!$ED$24,'1'!$EP$24,'1'!$FB$24)</c:f>
              <c:numCache>
                <c:formatCode>#,##0</c:formatCode>
                <c:ptCount val="14"/>
                <c:pt idx="0">
                  <c:v>11683.940141385461</c:v>
                </c:pt>
                <c:pt idx="1">
                  <c:v>10523.779388339433</c:v>
                </c:pt>
                <c:pt idx="2">
                  <c:v>11917.035063817526</c:v>
                </c:pt>
                <c:pt idx="3">
                  <c:v>10321.482099110002</c:v>
                </c:pt>
                <c:pt idx="4">
                  <c:v>8191.7761960524358</c:v>
                </c:pt>
                <c:pt idx="5">
                  <c:v>10762.34204088462</c:v>
                </c:pt>
                <c:pt idx="6">
                  <c:v>10791.840941146875</c:v>
                </c:pt>
                <c:pt idx="7">
                  <c:v>10022.952217143609</c:v>
                </c:pt>
                <c:pt idx="8">
                  <c:v>11726.885960970269</c:v>
                </c:pt>
                <c:pt idx="9">
                  <c:v>9600.3596769107789</c:v>
                </c:pt>
                <c:pt idx="10">
                  <c:v>8516.4711117027509</c:v>
                </c:pt>
                <c:pt idx="11">
                  <c:v>10419.904249956768</c:v>
                </c:pt>
                <c:pt idx="12">
                  <c:v>9535.2440832703778</c:v>
                </c:pt>
                <c:pt idx="13">
                  <c:v>14866.565929081558</c:v>
                </c:pt>
              </c:numCache>
            </c:numRef>
          </c:val>
        </c:ser>
        <c:ser>
          <c:idx val="1"/>
          <c:order val="1"/>
          <c:tx>
            <c:strRef>
              <c:f>'1'!$A$53</c:f>
              <c:strCache>
                <c:ptCount val="1"/>
                <c:pt idx="0">
                  <c:v>2009</c:v>
                </c:pt>
              </c:strCache>
            </c:strRef>
          </c:tx>
          <c:cat>
            <c:strRef>
              <c:f>('1'!$B$2,'1'!$N$2,'1'!$Z$2,'1'!$AL$2,'1'!$AX$2,'1'!$BJ$2,'1'!$BV$2,'1'!$CH$2,'1'!$CT$2,'1'!$DF$2,'1'!$DR$2,'1'!$ED$2,'1'!$EP$2,'1'!$FB$2)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('1'!$B$53,'1'!$N$53,'1'!$Z$53,'1'!$AL$53,'1'!$AX$53,'1'!$BJ$53,'1'!$BV$53,'1'!$CH$53,'1'!$CT$53,'1'!$DF$53,'1'!$DR$53,'1'!$ED$53,'1'!$EP$53,'1'!$FB$53)</c:f>
              <c:numCache>
                <c:formatCode>#,##0</c:formatCode>
                <c:ptCount val="14"/>
                <c:pt idx="0">
                  <c:v>19458.603716974307</c:v>
                </c:pt>
                <c:pt idx="1">
                  <c:v>15636.367715461532</c:v>
                </c:pt>
                <c:pt idx="2">
                  <c:v>18718.797804057613</c:v>
                </c:pt>
                <c:pt idx="3">
                  <c:v>15032.580859187634</c:v>
                </c:pt>
                <c:pt idx="4">
                  <c:v>14660.092981195496</c:v>
                </c:pt>
                <c:pt idx="5">
                  <c:v>15929.720313175754</c:v>
                </c:pt>
                <c:pt idx="6">
                  <c:v>16120.098111008154</c:v>
                </c:pt>
                <c:pt idx="7">
                  <c:v>14821.234422982056</c:v>
                </c:pt>
                <c:pt idx="8">
                  <c:v>15727.729851823555</c:v>
                </c:pt>
                <c:pt idx="9">
                  <c:v>18317.899544393265</c:v>
                </c:pt>
                <c:pt idx="10">
                  <c:v>13886.930181008811</c:v>
                </c:pt>
                <c:pt idx="11">
                  <c:v>15268.281584437455</c:v>
                </c:pt>
                <c:pt idx="12">
                  <c:v>19005.919093487726</c:v>
                </c:pt>
                <c:pt idx="13">
                  <c:v>25953.676134376965</c:v>
                </c:pt>
              </c:numCache>
            </c:numRef>
          </c:val>
        </c:ser>
        <c:axId val="190990208"/>
        <c:axId val="190991744"/>
      </c:barChart>
      <c:catAx>
        <c:axId val="190990208"/>
        <c:scaling>
          <c:orientation val="minMax"/>
        </c:scaling>
        <c:axPos val="b"/>
        <c:numFmt formatCode="General" sourceLinked="1"/>
        <c:tickLblPos val="nextTo"/>
        <c:txPr>
          <a:bodyPr/>
          <a:lstStyle/>
          <a:p>
            <a:pPr>
              <a:defRPr lang="en-CA"/>
            </a:pPr>
            <a:endParaRPr lang="en-US"/>
          </a:p>
        </c:txPr>
        <c:crossAx val="190991744"/>
        <c:crosses val="autoZero"/>
        <c:auto val="1"/>
        <c:lblAlgn val="ctr"/>
        <c:lblOffset val="100"/>
      </c:catAx>
      <c:valAx>
        <c:axId val="190991744"/>
        <c:scaling>
          <c:orientation val="minMax"/>
        </c:scaling>
        <c:axPos val="l"/>
        <c:majorGridlines/>
        <c:title>
          <c:tx>
            <c:rich>
              <a:bodyPr rot="-5400000" vert="horz"/>
              <a:lstStyle/>
              <a:p>
                <a:pPr>
                  <a:defRPr lang="en-CA" b="0"/>
                </a:pPr>
                <a:r>
                  <a:rPr lang="en-US" b="0"/>
                  <a:t>2000 US dollars</a:t>
                </a:r>
              </a:p>
            </c:rich>
          </c:tx>
        </c:title>
        <c:numFmt formatCode="#,##0" sourceLinked="1"/>
        <c:tickLblPos val="nextTo"/>
        <c:txPr>
          <a:bodyPr/>
          <a:lstStyle/>
          <a:p>
            <a:pPr>
              <a:defRPr lang="en-CA"/>
            </a:pPr>
            <a:endParaRPr lang="en-US"/>
          </a:p>
        </c:txPr>
        <c:crossAx val="190990208"/>
        <c:crosses val="autoZero"/>
        <c:crossBetween val="between"/>
      </c:valAx>
    </c:plotArea>
    <c:legend>
      <c:legendPos val="r"/>
      <c:layout>
        <c:manualLayout>
          <c:xMode val="edge"/>
          <c:yMode val="edge"/>
          <c:x val="0.24926531058617893"/>
          <c:y val="9.1961919394222727E-2"/>
          <c:w val="0.28962357830271435"/>
          <c:h val="9.3416737541953579E-2"/>
        </c:manualLayout>
      </c:layout>
      <c:overlay val="1"/>
      <c:spPr>
        <a:solidFill>
          <a:schemeClr val="bg1"/>
        </a:solidFill>
        <a:ln>
          <a:solidFill>
            <a:schemeClr val="tx1"/>
          </a:solidFill>
        </a:ln>
      </c:spPr>
      <c:txPr>
        <a:bodyPr/>
        <a:lstStyle/>
        <a:p>
          <a:pPr>
            <a:defRPr lang="en-CA"/>
          </a:pPr>
          <a:endParaRPr lang="en-US"/>
        </a:p>
      </c:txPr>
    </c:legend>
    <c:plotVisOnly val="1"/>
    <c:dispBlanksAs val="gap"/>
  </c:chart>
  <c:spPr>
    <a:ln>
      <a:noFill/>
    </a:ln>
  </c:spPr>
  <c:printSettings>
    <c:headerFooter/>
    <c:pageMargins b="0.75000000000000488" l="0.70000000000000062" r="0.70000000000000062" t="0.75000000000000488"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0539107611548559"/>
          <c:y val="5.1400554097404488E-2"/>
          <c:w val="0.87998534558180264"/>
          <c:h val="0.59945100612423452"/>
        </c:manualLayout>
      </c:layout>
      <c:barChart>
        <c:barDir val="col"/>
        <c:grouping val="clustered"/>
        <c:ser>
          <c:idx val="0"/>
          <c:order val="0"/>
          <c:tx>
            <c:v>1980</c:v>
          </c:tx>
          <c:spPr>
            <a:solidFill>
              <a:prstClr val="black"/>
            </a:solidFill>
          </c:spPr>
          <c:cat>
            <c:strRef>
              <c:f>('7'!$B$2,'7'!$G$2,'7'!$L$2,'7'!$Q$2,'7'!$V$2,'7'!$AA$2,'7'!$AF$2,'7'!$AK$2,'7'!$AP$2,'7'!$AU$2,'7'!$AZ$2,'7'!$BE$2,'7'!$BJ$2,'7'!$BO$2)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('7'!$F$24,'7'!$K$24,'7'!$P$24,'7'!$U$24,'7'!$Z$24,'7'!$AE$24,'7'!$AJ$24,'7'!$AO$24,'7'!$AT$24,'7'!$AY$24,'7'!$BD$24,'7'!$BI$24,'7'!$BN$24,'7'!$BS$24)</c:f>
              <c:numCache>
                <c:formatCode>0.0000</c:formatCode>
                <c:ptCount val="14"/>
                <c:pt idx="0">
                  <c:v>0.59571210803200358</c:v>
                </c:pt>
                <c:pt idx="1">
                  <c:v>0.72523589824232271</c:v>
                </c:pt>
                <c:pt idx="2">
                  <c:v>0.53553586954121779</c:v>
                </c:pt>
                <c:pt idx="3">
                  <c:v>0.42249174749571766</c:v>
                </c:pt>
                <c:pt idx="4">
                  <c:v>0.76921376051994328</c:v>
                </c:pt>
                <c:pt idx="5">
                  <c:v>0.78991198966225284</c:v>
                </c:pt>
                <c:pt idx="6">
                  <c:v>0.58992522120522495</c:v>
                </c:pt>
                <c:pt idx="7">
                  <c:v>0.6818297221170172</c:v>
                </c:pt>
                <c:pt idx="8">
                  <c:v>0.7532265063344612</c:v>
                </c:pt>
                <c:pt idx="9">
                  <c:v>0.6895003037084253</c:v>
                </c:pt>
                <c:pt idx="10">
                  <c:v>0.49705405936956265</c:v>
                </c:pt>
                <c:pt idx="11">
                  <c:v>0.89141760280098481</c:v>
                </c:pt>
                <c:pt idx="12">
                  <c:v>0.70733281665467929</c:v>
                </c:pt>
                <c:pt idx="13">
                  <c:v>0.19906760952009636</c:v>
                </c:pt>
              </c:numCache>
            </c:numRef>
          </c:val>
        </c:ser>
        <c:ser>
          <c:idx val="1"/>
          <c:order val="1"/>
          <c:tx>
            <c:v>2009</c:v>
          </c:tx>
          <c:cat>
            <c:strRef>
              <c:f>('7'!$B$2,'7'!$G$2,'7'!$L$2,'7'!$Q$2,'7'!$V$2,'7'!$AA$2,'7'!$AF$2,'7'!$AK$2,'7'!$AP$2,'7'!$AU$2,'7'!$AZ$2,'7'!$BE$2,'7'!$BJ$2,'7'!$BO$2)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('7'!$F$53,'7'!$K$53,'7'!$P$53,'7'!$U$53,'7'!$Z$53,'7'!$AE$53,'7'!$AJ$53,'7'!$AO$53,'7'!$AT$53,'7'!$AY$53,'7'!$BD$53,'7'!$BI$53,'7'!$BN$53,'7'!$BS$53)</c:f>
              <c:numCache>
                <c:formatCode>0.0000</c:formatCode>
                <c:ptCount val="14"/>
                <c:pt idx="0">
                  <c:v>0.47467172866360879</c:v>
                </c:pt>
                <c:pt idx="1">
                  <c:v>0.65992280825621863</c:v>
                </c:pt>
                <c:pt idx="2">
                  <c:v>0.82715147649679488</c:v>
                </c:pt>
                <c:pt idx="3">
                  <c:v>0.80743293818656947</c:v>
                </c:pt>
                <c:pt idx="4">
                  <c:v>0.80425645859791317</c:v>
                </c:pt>
                <c:pt idx="5">
                  <c:v>0.72353807002291348</c:v>
                </c:pt>
                <c:pt idx="6">
                  <c:v>0.77217905040070789</c:v>
                </c:pt>
                <c:pt idx="7">
                  <c:v>0.70331259912914124</c:v>
                </c:pt>
                <c:pt idx="8">
                  <c:v>0.85227614874019753</c:v>
                </c:pt>
                <c:pt idx="9">
                  <c:v>0.83707654722580149</c:v>
                </c:pt>
                <c:pt idx="10">
                  <c:v>0.47883479318351541</c:v>
                </c:pt>
                <c:pt idx="11">
                  <c:v>0.83523136142452492</c:v>
                </c:pt>
                <c:pt idx="12">
                  <c:v>0.63075388445977165</c:v>
                </c:pt>
                <c:pt idx="13">
                  <c:v>0.26599894440774097</c:v>
                </c:pt>
              </c:numCache>
            </c:numRef>
          </c:val>
        </c:ser>
        <c:axId val="191661184"/>
        <c:axId val="191662720"/>
      </c:barChart>
      <c:catAx>
        <c:axId val="191661184"/>
        <c:scaling>
          <c:orientation val="minMax"/>
        </c:scaling>
        <c:axPos val="b"/>
        <c:numFmt formatCode="General" sourceLinked="1"/>
        <c:tickLblPos val="nextTo"/>
        <c:txPr>
          <a:bodyPr/>
          <a:lstStyle/>
          <a:p>
            <a:pPr>
              <a:defRPr lang="en-CA"/>
            </a:pPr>
            <a:endParaRPr lang="en-US"/>
          </a:p>
        </c:txPr>
        <c:crossAx val="191662720"/>
        <c:crosses val="autoZero"/>
        <c:auto val="1"/>
        <c:lblAlgn val="ctr"/>
        <c:lblOffset val="100"/>
      </c:catAx>
      <c:valAx>
        <c:axId val="191662720"/>
        <c:scaling>
          <c:orientation val="minMax"/>
        </c:scaling>
        <c:axPos val="l"/>
        <c:majorGridlines/>
        <c:title>
          <c:tx>
            <c:rich>
              <a:bodyPr rot="-5400000" vert="horz"/>
              <a:lstStyle/>
              <a:p>
                <a:pPr>
                  <a:defRPr lang="en-CA" b="0"/>
                </a:pPr>
                <a:r>
                  <a:rPr lang="en-US" b="0"/>
                  <a:t>Index</a:t>
                </a:r>
                <a:r>
                  <a:rPr lang="en-US" b="0" baseline="0"/>
                  <a:t> Value</a:t>
                </a:r>
                <a:endParaRPr lang="en-US" b="0"/>
              </a:p>
            </c:rich>
          </c:tx>
        </c:title>
        <c:numFmt formatCode="0.0" sourceLinked="0"/>
        <c:tickLblPos val="nextTo"/>
        <c:txPr>
          <a:bodyPr/>
          <a:lstStyle/>
          <a:p>
            <a:pPr>
              <a:defRPr lang="en-CA"/>
            </a:pPr>
            <a:endParaRPr lang="en-US"/>
          </a:p>
        </c:txPr>
        <c:crossAx val="191661184"/>
        <c:crosses val="autoZero"/>
        <c:crossBetween val="between"/>
      </c:valAx>
    </c:plotArea>
    <c:legend>
      <c:legendPos val="r"/>
      <c:layout>
        <c:manualLayout>
          <c:xMode val="edge"/>
          <c:yMode val="edge"/>
          <c:x val="0.87148753280839963"/>
          <c:y val="3.6653178769320921E-2"/>
          <c:w val="0.10351246719160101"/>
          <c:h val="0.16743438320210127"/>
        </c:manualLayout>
      </c:layout>
      <c:spPr>
        <a:solidFill>
          <a:schemeClr val="bg1"/>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411" l="0.70000000000000062" r="0.70000000000000062" t="0.75000000000000411"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lang val="en-US"/>
  <c:style val="3"/>
  <c:chart>
    <c:plotArea>
      <c:layout>
        <c:manualLayout>
          <c:layoutTarget val="inner"/>
          <c:xMode val="edge"/>
          <c:yMode val="edge"/>
          <c:x val="0.11966885389326334"/>
          <c:y val="5.1400554097404488E-2"/>
          <c:w val="0.8629297900262467"/>
          <c:h val="0.59945100612423452"/>
        </c:manualLayout>
      </c:layout>
      <c:barChart>
        <c:barDir val="col"/>
        <c:grouping val="clustered"/>
        <c:ser>
          <c:idx val="0"/>
          <c:order val="0"/>
          <c:tx>
            <c:v>1980</c:v>
          </c:tx>
          <c:cat>
            <c:strRef>
              <c:f>('9'!$B$2,'9'!$J$2,'9'!$R$2,'9'!$Z$2,'9'!$AH$2,'9'!$AP$2,'9'!$AX$2,'9'!$BF$2,'9'!$BN$2,'9'!$BV$2,'9'!$CD$2,'9'!$CL$2,'9'!$CT$2,'9'!$DB$2)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('9'!$G$24,'9'!$O$24,'9'!$W$24,'9'!$AE$24,'9'!$AM$24,'9'!$AU$24,'9'!$BC$24,'9'!$BK$24,'9'!$BS$24,'9'!$CA$24,'9'!$CI$24,'9'!$CQ$24,'9'!$CY$24,'9'!$DG$24)</c:f>
              <c:numCache>
                <c:formatCode>0.000</c:formatCode>
                <c:ptCount val="14"/>
                <c:pt idx="0">
                  <c:v>0.68757725615947207</c:v>
                </c:pt>
                <c:pt idx="1">
                  <c:v>0.80337204187636457</c:v>
                </c:pt>
                <c:pt idx="2">
                  <c:v>0.68888698210001531</c:v>
                </c:pt>
                <c:pt idx="3">
                  <c:v>0.7884677443853868</c:v>
                </c:pt>
                <c:pt idx="4">
                  <c:v>0.81424820775527529</c:v>
                </c:pt>
                <c:pt idx="5">
                  <c:v>0.78494212499464722</c:v>
                </c:pt>
                <c:pt idx="6">
                  <c:v>0.78821936839593321</c:v>
                </c:pt>
                <c:pt idx="7">
                  <c:v>0.76461359928152728</c:v>
                </c:pt>
                <c:pt idx="8">
                  <c:v>0.78086095910367792</c:v>
                </c:pt>
                <c:pt idx="9">
                  <c:v>0.83102930812527465</c:v>
                </c:pt>
                <c:pt idx="10">
                  <c:v>0.74981277586907003</c:v>
                </c:pt>
                <c:pt idx="11">
                  <c:v>0.8734399702296568</c:v>
                </c:pt>
                <c:pt idx="12">
                  <c:v>0.81869468332081352</c:v>
                </c:pt>
                <c:pt idx="13">
                  <c:v>0.45847312530701828</c:v>
                </c:pt>
              </c:numCache>
            </c:numRef>
          </c:val>
        </c:ser>
        <c:ser>
          <c:idx val="1"/>
          <c:order val="1"/>
          <c:tx>
            <c:v>2009</c:v>
          </c:tx>
          <c:cat>
            <c:strRef>
              <c:f>('9'!$B$2,'9'!$J$2,'9'!$R$2,'9'!$Z$2,'9'!$AH$2,'9'!$AP$2,'9'!$AX$2,'9'!$BF$2,'9'!$BN$2,'9'!$BV$2,'9'!$CD$2,'9'!$CL$2,'9'!$CT$2,'9'!$DB$2)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('9'!$G$53,'9'!$O$53,'9'!$W$53,'9'!$AE$53,'9'!$AM$53,'9'!$AU$53,'9'!$BC$53,'9'!$BK$53,'9'!$BS$53,'9'!$CA$53,'9'!$CI$53,'9'!$CQ$53,'9'!$CY$53,'9'!$DG$53)</c:f>
              <c:numCache>
                <c:formatCode>0.000</c:formatCode>
                <c:ptCount val="14"/>
                <c:pt idx="0">
                  <c:v>0.69444488206540722</c:v>
                </c:pt>
                <c:pt idx="1">
                  <c:v>0.66351629748209928</c:v>
                </c:pt>
                <c:pt idx="2">
                  <c:v>0.66092492884020704</c:v>
                </c:pt>
                <c:pt idx="3">
                  <c:v>0.80251702625852217</c:v>
                </c:pt>
                <c:pt idx="4">
                  <c:v>0.74240666804874289</c:v>
                </c:pt>
                <c:pt idx="5">
                  <c:v>0.72219823738910116</c:v>
                </c:pt>
                <c:pt idx="6">
                  <c:v>0.69791808533335387</c:v>
                </c:pt>
                <c:pt idx="7">
                  <c:v>0.7283664147064921</c:v>
                </c:pt>
                <c:pt idx="8">
                  <c:v>0.65017712095635427</c:v>
                </c:pt>
                <c:pt idx="9">
                  <c:v>0.82925924201378964</c:v>
                </c:pt>
                <c:pt idx="10">
                  <c:v>0.57683292922493234</c:v>
                </c:pt>
                <c:pt idx="11">
                  <c:v>0.76796911077999408</c:v>
                </c:pt>
                <c:pt idx="12">
                  <c:v>0.73659740564372767</c:v>
                </c:pt>
                <c:pt idx="13">
                  <c:v>0.27986932820995003</c:v>
                </c:pt>
              </c:numCache>
            </c:numRef>
          </c:val>
        </c:ser>
        <c:axId val="191749504"/>
        <c:axId val="191755392"/>
      </c:barChart>
      <c:catAx>
        <c:axId val="191749504"/>
        <c:scaling>
          <c:orientation val="minMax"/>
        </c:scaling>
        <c:axPos val="b"/>
        <c:numFmt formatCode="General" sourceLinked="1"/>
        <c:tickLblPos val="nextTo"/>
        <c:txPr>
          <a:bodyPr/>
          <a:lstStyle/>
          <a:p>
            <a:pPr>
              <a:defRPr lang="en-CA"/>
            </a:pPr>
            <a:endParaRPr lang="en-US"/>
          </a:p>
        </c:txPr>
        <c:crossAx val="191755392"/>
        <c:crosses val="autoZero"/>
        <c:auto val="1"/>
        <c:lblAlgn val="ctr"/>
        <c:lblOffset val="100"/>
      </c:catAx>
      <c:valAx>
        <c:axId val="191755392"/>
        <c:scaling>
          <c:orientation val="minMax"/>
        </c:scaling>
        <c:axPos val="l"/>
        <c:majorGridlines/>
        <c:title>
          <c:tx>
            <c:rich>
              <a:bodyPr rot="-5400000" vert="horz"/>
              <a:lstStyle/>
              <a:p>
                <a:pPr>
                  <a:defRPr lang="en-CA" b="0"/>
                </a:pPr>
                <a:r>
                  <a:rPr lang="en-US" b="0"/>
                  <a:t>Index</a:t>
                </a:r>
                <a:r>
                  <a:rPr lang="en-US" b="0" baseline="0"/>
                  <a:t> of Economic Security</a:t>
                </a:r>
                <a:endParaRPr lang="en-US" b="0"/>
              </a:p>
            </c:rich>
          </c:tx>
        </c:title>
        <c:numFmt formatCode="0.000" sourceLinked="1"/>
        <c:tickLblPos val="nextTo"/>
        <c:txPr>
          <a:bodyPr/>
          <a:lstStyle/>
          <a:p>
            <a:pPr>
              <a:defRPr lang="en-CA"/>
            </a:pPr>
            <a:endParaRPr lang="en-US"/>
          </a:p>
        </c:txPr>
        <c:crossAx val="191749504"/>
        <c:crosses val="autoZero"/>
        <c:crossBetween val="between"/>
      </c:valAx>
    </c:plotArea>
    <c:legend>
      <c:legendPos val="r"/>
      <c:layout>
        <c:manualLayout>
          <c:xMode val="edge"/>
          <c:yMode val="edge"/>
          <c:x val="0.22303065652147044"/>
          <c:y val="3.0202485077177002E-2"/>
          <c:w val="8.3646438134628229E-2"/>
          <c:h val="0.13357646083713345"/>
        </c:manualLayout>
      </c:layout>
      <c:spPr>
        <a:solidFill>
          <a:sysClr val="window" lastClr="FFFFFF"/>
        </a:solidFill>
      </c:spPr>
      <c:txPr>
        <a:bodyPr/>
        <a:lstStyle/>
        <a:p>
          <a:pPr>
            <a:defRPr lang="en-CA"/>
          </a:pPr>
          <a:endParaRPr lang="en-US"/>
        </a:p>
      </c:txPr>
    </c:legend>
    <c:plotVisOnly val="1"/>
    <c:dispBlanksAs val="gap"/>
  </c:chart>
  <c:spPr>
    <a:ln>
      <a:noFill/>
    </a:ln>
  </c:spPr>
  <c:printSettings>
    <c:headerFooter/>
    <c:pageMargins b="0.750000000000005" l="0.70000000000000062" r="0.70000000000000062" t="0.750000000000005"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CA" sz="1200"/>
            </a:pPr>
            <a:r>
              <a:rPr lang="en-US" sz="1200"/>
              <a:t>Australia</a:t>
            </a:r>
          </a:p>
        </c:rich>
      </c:tx>
    </c:title>
    <c:plotArea>
      <c:layout/>
      <c:lineChart>
        <c:grouping val="standard"/>
        <c:ser>
          <c:idx val="0"/>
          <c:order val="0"/>
          <c:tx>
            <c:v>Baseline</c:v>
          </c:tx>
          <c:marker>
            <c:symbol val="none"/>
          </c:marker>
          <c:cat>
            <c:numRef>
              <c:f>'9'!$A$24:$A$53</c:f>
              <c:numCache>
                <c:formatCode>General</c:formatCode>
                <c:ptCount val="3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numCache>
            </c:numRef>
          </c:cat>
          <c:val>
            <c:numRef>
              <c:f>'9'!$H$24:$H$53</c:f>
              <c:numCache>
                <c:formatCode>0.000</c:formatCode>
                <c:ptCount val="30"/>
                <c:pt idx="0">
                  <c:v>0.41717781465803982</c:v>
                </c:pt>
                <c:pt idx="1">
                  <c:v>0.424567682875302</c:v>
                </c:pt>
                <c:pt idx="2">
                  <c:v>0.42061110910738697</c:v>
                </c:pt>
                <c:pt idx="3">
                  <c:v>0.42206426475917319</c:v>
                </c:pt>
                <c:pt idx="4">
                  <c:v>0.4316203969932656</c:v>
                </c:pt>
                <c:pt idx="5">
                  <c:v>0.44044624999475157</c:v>
                </c:pt>
                <c:pt idx="6">
                  <c:v>0.43983332607895498</c:v>
                </c:pt>
                <c:pt idx="7">
                  <c:v>0.44123468839567792</c:v>
                </c:pt>
                <c:pt idx="8">
                  <c:v>0.44094698699377699</c:v>
                </c:pt>
                <c:pt idx="9">
                  <c:v>0.44562401044170119</c:v>
                </c:pt>
                <c:pt idx="10">
                  <c:v>0.43438176864357858</c:v>
                </c:pt>
                <c:pt idx="11">
                  <c:v>0.41931624257673977</c:v>
                </c:pt>
                <c:pt idx="12">
                  <c:v>0.40655768171831425</c:v>
                </c:pt>
                <c:pt idx="13">
                  <c:v>0.39255694146224995</c:v>
                </c:pt>
                <c:pt idx="14">
                  <c:v>0.38291375416855417</c:v>
                </c:pt>
                <c:pt idx="15">
                  <c:v>0.40767088926632244</c:v>
                </c:pt>
                <c:pt idx="16">
                  <c:v>0.42057937005310397</c:v>
                </c:pt>
                <c:pt idx="17">
                  <c:v>0.44297884032322654</c:v>
                </c:pt>
                <c:pt idx="18">
                  <c:v>0.46095634234124572</c:v>
                </c:pt>
                <c:pt idx="19">
                  <c:v>0.4808687706837218</c:v>
                </c:pt>
                <c:pt idx="20">
                  <c:v>0.49565778520965087</c:v>
                </c:pt>
                <c:pt idx="21">
                  <c:v>0.5097508874988762</c:v>
                </c:pt>
                <c:pt idx="22">
                  <c:v>0.51818052085181987</c:v>
                </c:pt>
                <c:pt idx="23">
                  <c:v>0.52646293033293456</c:v>
                </c:pt>
                <c:pt idx="24">
                  <c:v>0.53881089180466479</c:v>
                </c:pt>
                <c:pt idx="25">
                  <c:v>0.54624059672879788</c:v>
                </c:pt>
                <c:pt idx="26">
                  <c:v>0.55191859154094869</c:v>
                </c:pt>
                <c:pt idx="27">
                  <c:v>0.55832665406686399</c:v>
                </c:pt>
                <c:pt idx="28">
                  <c:v>0.56390032583662075</c:v>
                </c:pt>
                <c:pt idx="29">
                  <c:v>0.55879000151104863</c:v>
                </c:pt>
              </c:numCache>
            </c:numRef>
          </c:val>
        </c:ser>
        <c:ser>
          <c:idx val="1"/>
          <c:order val="1"/>
          <c:tx>
            <c:v>Alternative 1</c:v>
          </c:tx>
          <c:marker>
            <c:symbol val="triangle"/>
            <c:size val="5"/>
          </c:marker>
          <c:val>
            <c:numRef>
              <c:f>'A27'!$H$24:$H$53</c:f>
              <c:numCache>
                <c:formatCode>0.000</c:formatCode>
                <c:ptCount val="30"/>
                <c:pt idx="0">
                  <c:v>0.42915155525208104</c:v>
                </c:pt>
                <c:pt idx="1">
                  <c:v>0.43808554186547399</c:v>
                </c:pt>
                <c:pt idx="2">
                  <c:v>0.43301759820070562</c:v>
                </c:pt>
                <c:pt idx="3">
                  <c:v>0.43443768524223791</c:v>
                </c:pt>
                <c:pt idx="4">
                  <c:v>0.44350294101903459</c:v>
                </c:pt>
                <c:pt idx="5">
                  <c:v>0.45328059716724339</c:v>
                </c:pt>
                <c:pt idx="6">
                  <c:v>0.45149000904502129</c:v>
                </c:pt>
                <c:pt idx="7">
                  <c:v>0.454096128231956</c:v>
                </c:pt>
                <c:pt idx="8">
                  <c:v>0.45511707560813719</c:v>
                </c:pt>
                <c:pt idx="9">
                  <c:v>0.46140999097847213</c:v>
                </c:pt>
                <c:pt idx="10">
                  <c:v>0.44901127037227012</c:v>
                </c:pt>
                <c:pt idx="11">
                  <c:v>0.43394906607295269</c:v>
                </c:pt>
                <c:pt idx="12">
                  <c:v>0.42000090219040465</c:v>
                </c:pt>
                <c:pt idx="13">
                  <c:v>0.40711369515269735</c:v>
                </c:pt>
                <c:pt idx="14">
                  <c:v>0.40054694847667827</c:v>
                </c:pt>
                <c:pt idx="15">
                  <c:v>0.42930293083883447</c:v>
                </c:pt>
                <c:pt idx="16">
                  <c:v>0.44268167364280231</c:v>
                </c:pt>
                <c:pt idx="17">
                  <c:v>0.46615478903531854</c:v>
                </c:pt>
                <c:pt idx="18">
                  <c:v>0.48748303940832721</c:v>
                </c:pt>
                <c:pt idx="19">
                  <c:v>0.50912980683837517</c:v>
                </c:pt>
                <c:pt idx="20">
                  <c:v>0.52372501141505357</c:v>
                </c:pt>
                <c:pt idx="21">
                  <c:v>0.53925834477809853</c:v>
                </c:pt>
                <c:pt idx="22">
                  <c:v>0.55030720220324347</c:v>
                </c:pt>
                <c:pt idx="23">
                  <c:v>0.56542593434749844</c:v>
                </c:pt>
                <c:pt idx="24">
                  <c:v>0.58087929666930738</c:v>
                </c:pt>
                <c:pt idx="25">
                  <c:v>0.5882954651004072</c:v>
                </c:pt>
                <c:pt idx="26">
                  <c:v>0.59859115257515483</c:v>
                </c:pt>
                <c:pt idx="27">
                  <c:v>0.60957016988926715</c:v>
                </c:pt>
                <c:pt idx="28">
                  <c:v>0.60928508818985128</c:v>
                </c:pt>
                <c:pt idx="29">
                  <c:v>0.60868110716452872</c:v>
                </c:pt>
              </c:numCache>
            </c:numRef>
          </c:val>
        </c:ser>
        <c:ser>
          <c:idx val="2"/>
          <c:order val="2"/>
          <c:tx>
            <c:v>Alternative 2</c:v>
          </c:tx>
          <c:marker>
            <c:symbol val="circle"/>
            <c:size val="5"/>
          </c:marker>
          <c:val>
            <c:numRef>
              <c:f>'A28'!$H$24:$H$53</c:f>
              <c:numCache>
                <c:formatCode>0.000</c:formatCode>
                <c:ptCount val="30"/>
                <c:pt idx="0">
                  <c:v>0.36791359146155522</c:v>
                </c:pt>
                <c:pt idx="1">
                  <c:v>0.37766821750834134</c:v>
                </c:pt>
                <c:pt idx="2">
                  <c:v>0.37394984937537379</c:v>
                </c:pt>
                <c:pt idx="3">
                  <c:v>0.3773841432530709</c:v>
                </c:pt>
                <c:pt idx="4">
                  <c:v>0.39152628878624574</c:v>
                </c:pt>
                <c:pt idx="5">
                  <c:v>0.40471649264254039</c:v>
                </c:pt>
                <c:pt idx="6">
                  <c:v>0.40708857952390282</c:v>
                </c:pt>
                <c:pt idx="7">
                  <c:v>0.41216572278414981</c:v>
                </c:pt>
                <c:pt idx="8">
                  <c:v>0.41506020910408448</c:v>
                </c:pt>
                <c:pt idx="9">
                  <c:v>0.42455575931822764</c:v>
                </c:pt>
                <c:pt idx="10">
                  <c:v>0.42248000494985538</c:v>
                </c:pt>
                <c:pt idx="11">
                  <c:v>0.4165258751191524</c:v>
                </c:pt>
                <c:pt idx="12">
                  <c:v>0.41489646977196959</c:v>
                </c:pt>
                <c:pt idx="13">
                  <c:v>0.41302868639093071</c:v>
                </c:pt>
                <c:pt idx="14">
                  <c:v>0.41844754813409851</c:v>
                </c:pt>
                <c:pt idx="15">
                  <c:v>0.44207420592571706</c:v>
                </c:pt>
                <c:pt idx="16">
                  <c:v>0.45049848507320228</c:v>
                </c:pt>
                <c:pt idx="17">
                  <c:v>0.47186841529857326</c:v>
                </c:pt>
                <c:pt idx="18">
                  <c:v>0.48779953589022129</c:v>
                </c:pt>
                <c:pt idx="19">
                  <c:v>0.50666449092129684</c:v>
                </c:pt>
                <c:pt idx="20">
                  <c:v>0.51912867255597916</c:v>
                </c:pt>
                <c:pt idx="21">
                  <c:v>0.53101960207681831</c:v>
                </c:pt>
                <c:pt idx="22">
                  <c:v>0.53775708408632261</c:v>
                </c:pt>
                <c:pt idx="23">
                  <c:v>0.54438804855401823</c:v>
                </c:pt>
                <c:pt idx="24">
                  <c:v>0.56068735769670208</c:v>
                </c:pt>
                <c:pt idx="25">
                  <c:v>0.57049456819655786</c:v>
                </c:pt>
                <c:pt idx="26">
                  <c:v>0.57798952134859682</c:v>
                </c:pt>
                <c:pt idx="27">
                  <c:v>0.58644816388280507</c:v>
                </c:pt>
                <c:pt idx="28">
                  <c:v>0.59380541061888414</c:v>
                </c:pt>
                <c:pt idx="29">
                  <c:v>0.58705978250912894</c:v>
                </c:pt>
              </c:numCache>
            </c:numRef>
          </c:val>
        </c:ser>
        <c:ser>
          <c:idx val="3"/>
          <c:order val="3"/>
          <c:tx>
            <c:v>Alternative 3</c:v>
          </c:tx>
          <c:marker>
            <c:symbol val="square"/>
            <c:size val="4"/>
          </c:marker>
          <c:val>
            <c:numRef>
              <c:f>'A29'!$H$24:$H$53</c:f>
              <c:numCache>
                <c:formatCode>0.000</c:formatCode>
                <c:ptCount val="30"/>
                <c:pt idx="0">
                  <c:v>0.49588992096755946</c:v>
                </c:pt>
                <c:pt idx="1">
                  <c:v>0.50022871493992538</c:v>
                </c:pt>
                <c:pt idx="2">
                  <c:v>0.49212574054960728</c:v>
                </c:pt>
                <c:pt idx="3">
                  <c:v>0.49008705939621494</c:v>
                </c:pt>
                <c:pt idx="4">
                  <c:v>0.4989861051681308</c:v>
                </c:pt>
                <c:pt idx="5">
                  <c:v>0.50592500875912927</c:v>
                </c:pt>
                <c:pt idx="6">
                  <c:v>0.50205853096676401</c:v>
                </c:pt>
                <c:pt idx="7">
                  <c:v>0.50119239354451994</c:v>
                </c:pt>
                <c:pt idx="8">
                  <c:v>0.4995093099576291</c:v>
                </c:pt>
                <c:pt idx="9">
                  <c:v>0.50110880754455622</c:v>
                </c:pt>
                <c:pt idx="10">
                  <c:v>0.48183638583780342</c:v>
                </c:pt>
                <c:pt idx="11">
                  <c:v>0.45731624833189238</c:v>
                </c:pt>
                <c:pt idx="12">
                  <c:v>0.43516384174214301</c:v>
                </c:pt>
                <c:pt idx="13">
                  <c:v>0.41277841662518122</c:v>
                </c:pt>
                <c:pt idx="14">
                  <c:v>0.39442981595768689</c:v>
                </c:pt>
                <c:pt idx="15">
                  <c:v>0.42098398790197133</c:v>
                </c:pt>
                <c:pt idx="16">
                  <c:v>0.43607472720476576</c:v>
                </c:pt>
                <c:pt idx="17">
                  <c:v>0.45839733356160989</c:v>
                </c:pt>
                <c:pt idx="18">
                  <c:v>0.47749965691767982</c:v>
                </c:pt>
                <c:pt idx="19">
                  <c:v>0.49848962804758296</c:v>
                </c:pt>
                <c:pt idx="20">
                  <c:v>0.51338406832263361</c:v>
                </c:pt>
                <c:pt idx="21">
                  <c:v>0.52690649972730119</c:v>
                </c:pt>
                <c:pt idx="22">
                  <c:v>0.53593751996872041</c:v>
                </c:pt>
                <c:pt idx="23">
                  <c:v>0.54620830843473478</c:v>
                </c:pt>
                <c:pt idx="24">
                  <c:v>0.55514435854367361</c:v>
                </c:pt>
                <c:pt idx="25">
                  <c:v>0.56060338267971299</c:v>
                </c:pt>
                <c:pt idx="26">
                  <c:v>0.56565760748748961</c:v>
                </c:pt>
                <c:pt idx="27">
                  <c:v>0.57219573337317298</c:v>
                </c:pt>
                <c:pt idx="28">
                  <c:v>0.57356261663575492</c:v>
                </c:pt>
                <c:pt idx="29">
                  <c:v>0.57011884380203615</c:v>
                </c:pt>
              </c:numCache>
            </c:numRef>
          </c:val>
        </c:ser>
        <c:marker val="1"/>
        <c:axId val="192695680"/>
        <c:axId val="193365120"/>
      </c:lineChart>
      <c:catAx>
        <c:axId val="192695680"/>
        <c:scaling>
          <c:orientation val="minMax"/>
        </c:scaling>
        <c:axPos val="b"/>
        <c:numFmt formatCode="General" sourceLinked="1"/>
        <c:tickLblPos val="nextTo"/>
        <c:txPr>
          <a:bodyPr/>
          <a:lstStyle/>
          <a:p>
            <a:pPr>
              <a:defRPr lang="en-CA"/>
            </a:pPr>
            <a:endParaRPr lang="en-US"/>
          </a:p>
        </c:txPr>
        <c:crossAx val="193365120"/>
        <c:crosses val="autoZero"/>
        <c:auto val="1"/>
        <c:lblAlgn val="ctr"/>
        <c:lblOffset val="100"/>
      </c:catAx>
      <c:valAx>
        <c:axId val="193365120"/>
        <c:scaling>
          <c:orientation val="minMax"/>
        </c:scaling>
        <c:axPos val="l"/>
        <c:majorGridlines/>
        <c:numFmt formatCode="0.000" sourceLinked="1"/>
        <c:tickLblPos val="nextTo"/>
        <c:txPr>
          <a:bodyPr/>
          <a:lstStyle/>
          <a:p>
            <a:pPr>
              <a:defRPr lang="en-CA"/>
            </a:pPr>
            <a:endParaRPr lang="en-US"/>
          </a:p>
        </c:txPr>
        <c:crossAx val="192695680"/>
        <c:crosses val="autoZero"/>
        <c:crossBetween val="between"/>
      </c:valAx>
    </c:plotArea>
    <c:legend>
      <c:legendPos val="r"/>
      <c:txPr>
        <a:bodyPr/>
        <a:lstStyle/>
        <a:p>
          <a:pPr>
            <a:defRPr lang="en-CA"/>
          </a:pPr>
          <a:endParaRPr lang="en-US"/>
        </a:p>
      </c:txPr>
    </c:legend>
    <c:plotVisOnly val="1"/>
    <c:dispBlanksAs val="gap"/>
  </c:chart>
  <c:spPr>
    <a:ln>
      <a:noFill/>
    </a:ln>
  </c:spPr>
  <c:printSettings>
    <c:headerFooter/>
    <c:pageMargins b="0.75000000000000444" l="0.70000000000000062" r="0.70000000000000062" t="0.75000000000000444"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CA" sz="1200"/>
            </a:pPr>
            <a:r>
              <a:rPr lang="en-US" sz="1200"/>
              <a:t>Belgium</a:t>
            </a:r>
          </a:p>
        </c:rich>
      </c:tx>
    </c:title>
    <c:plotArea>
      <c:layout/>
      <c:lineChart>
        <c:grouping val="standard"/>
        <c:ser>
          <c:idx val="0"/>
          <c:order val="0"/>
          <c:tx>
            <c:v>Baseline</c:v>
          </c:tx>
          <c:marker>
            <c:symbol val="none"/>
          </c:marker>
          <c:cat>
            <c:numRef>
              <c:f>'9'!$A$24:$A$53</c:f>
              <c:numCache>
                <c:formatCode>General</c:formatCode>
                <c:ptCount val="3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numCache>
            </c:numRef>
          </c:cat>
          <c:val>
            <c:numRef>
              <c:f>'9'!$P$24:$P$53</c:f>
              <c:numCache>
                <c:formatCode>0.000</c:formatCode>
                <c:ptCount val="30"/>
                <c:pt idx="0">
                  <c:v>0.54240966926239531</c:v>
                </c:pt>
                <c:pt idx="1">
                  <c:v>0.54260872000058802</c:v>
                </c:pt>
                <c:pt idx="2">
                  <c:v>0.5431441283001246</c:v>
                </c:pt>
                <c:pt idx="3">
                  <c:v>0.54167080726783357</c:v>
                </c:pt>
                <c:pt idx="4">
                  <c:v>0.54490021523888243</c:v>
                </c:pt>
                <c:pt idx="5">
                  <c:v>0.55359053346763143</c:v>
                </c:pt>
                <c:pt idx="6">
                  <c:v>0.56310173947485287</c:v>
                </c:pt>
                <c:pt idx="7">
                  <c:v>0.57189093972135863</c:v>
                </c:pt>
                <c:pt idx="8">
                  <c:v>0.58093996514613899</c:v>
                </c:pt>
                <c:pt idx="9">
                  <c:v>0.59079162229018034</c:v>
                </c:pt>
                <c:pt idx="10">
                  <c:v>0.59863341966517136</c:v>
                </c:pt>
                <c:pt idx="11">
                  <c:v>0.60716588051548381</c:v>
                </c:pt>
                <c:pt idx="12">
                  <c:v>0.61188811512040908</c:v>
                </c:pt>
                <c:pt idx="13">
                  <c:v>0.59908750978652781</c:v>
                </c:pt>
                <c:pt idx="14">
                  <c:v>0.58919483398336703</c:v>
                </c:pt>
                <c:pt idx="15">
                  <c:v>0.5777070199995693</c:v>
                </c:pt>
                <c:pt idx="16">
                  <c:v>0.59397432609380163</c:v>
                </c:pt>
                <c:pt idx="17">
                  <c:v>0.59603122905000827</c:v>
                </c:pt>
                <c:pt idx="18">
                  <c:v>0.60174668258335506</c:v>
                </c:pt>
                <c:pt idx="19">
                  <c:v>0.61487419517790465</c:v>
                </c:pt>
                <c:pt idx="20">
                  <c:v>0.62397853093680711</c:v>
                </c:pt>
                <c:pt idx="21">
                  <c:v>0.62644805649049928</c:v>
                </c:pt>
                <c:pt idx="22">
                  <c:v>0.62509016954032437</c:v>
                </c:pt>
                <c:pt idx="23">
                  <c:v>0.62097307135194213</c:v>
                </c:pt>
                <c:pt idx="24">
                  <c:v>0.6269991038625079</c:v>
                </c:pt>
                <c:pt idx="25">
                  <c:v>0.62658107510391536</c:v>
                </c:pt>
                <c:pt idx="26">
                  <c:v>0.63483795953500832</c:v>
                </c:pt>
                <c:pt idx="27">
                  <c:v>0.64206875871003866</c:v>
                </c:pt>
                <c:pt idx="28">
                  <c:v>0.64465447019919175</c:v>
                </c:pt>
                <c:pt idx="29">
                  <c:v>0.64821652749798897</c:v>
                </c:pt>
              </c:numCache>
            </c:numRef>
          </c:val>
        </c:ser>
        <c:ser>
          <c:idx val="1"/>
          <c:order val="1"/>
          <c:tx>
            <c:v>Alternative 1</c:v>
          </c:tx>
          <c:marker>
            <c:symbol val="triangle"/>
            <c:size val="5"/>
          </c:marker>
          <c:val>
            <c:numRef>
              <c:f>'A27'!$P$24:$P$53</c:f>
              <c:numCache>
                <c:formatCode>0.000</c:formatCode>
                <c:ptCount val="30"/>
                <c:pt idx="0">
                  <c:v>0.55853156245341995</c:v>
                </c:pt>
                <c:pt idx="1">
                  <c:v>0.55861217310519584</c:v>
                </c:pt>
                <c:pt idx="2">
                  <c:v>0.55968442737428747</c:v>
                </c:pt>
                <c:pt idx="3">
                  <c:v>0.55737996182616489</c:v>
                </c:pt>
                <c:pt idx="4">
                  <c:v>0.55984273634469894</c:v>
                </c:pt>
                <c:pt idx="5">
                  <c:v>0.56968503143269056</c:v>
                </c:pt>
                <c:pt idx="6">
                  <c:v>0.5813183241860056</c:v>
                </c:pt>
                <c:pt idx="7">
                  <c:v>0.59222937195235148</c:v>
                </c:pt>
                <c:pt idx="8">
                  <c:v>0.60389933825932651</c:v>
                </c:pt>
                <c:pt idx="9">
                  <c:v>0.6148314592003592</c:v>
                </c:pt>
                <c:pt idx="10">
                  <c:v>0.62229569072404334</c:v>
                </c:pt>
                <c:pt idx="11">
                  <c:v>0.63177910787245117</c:v>
                </c:pt>
                <c:pt idx="12">
                  <c:v>0.63663939501152489</c:v>
                </c:pt>
                <c:pt idx="13">
                  <c:v>0.62113499946236717</c:v>
                </c:pt>
                <c:pt idx="14">
                  <c:v>0.61079893613264957</c:v>
                </c:pt>
                <c:pt idx="15">
                  <c:v>0.59517613830333538</c:v>
                </c:pt>
                <c:pt idx="16">
                  <c:v>0.61229027897507105</c:v>
                </c:pt>
                <c:pt idx="17">
                  <c:v>0.61295291214547731</c:v>
                </c:pt>
                <c:pt idx="18">
                  <c:v>0.61727396035598747</c:v>
                </c:pt>
                <c:pt idx="19">
                  <c:v>0.62755233911917507</c:v>
                </c:pt>
                <c:pt idx="20">
                  <c:v>0.64060558624263408</c:v>
                </c:pt>
                <c:pt idx="21">
                  <c:v>0.64550603095442305</c:v>
                </c:pt>
                <c:pt idx="22">
                  <c:v>0.64342303672640799</c:v>
                </c:pt>
                <c:pt idx="23">
                  <c:v>0.63689545611162957</c:v>
                </c:pt>
                <c:pt idx="24">
                  <c:v>0.64650048975666974</c:v>
                </c:pt>
                <c:pt idx="25">
                  <c:v>0.64397746808798595</c:v>
                </c:pt>
                <c:pt idx="26">
                  <c:v>0.65105120676969253</c:v>
                </c:pt>
                <c:pt idx="27">
                  <c:v>0.65832945571460499</c:v>
                </c:pt>
                <c:pt idx="28">
                  <c:v>0.66108713281418685</c:v>
                </c:pt>
                <c:pt idx="29">
                  <c:v>0.66094125836955198</c:v>
                </c:pt>
              </c:numCache>
            </c:numRef>
          </c:val>
        </c:ser>
        <c:ser>
          <c:idx val="2"/>
          <c:order val="2"/>
          <c:tx>
            <c:v>Alternative 2</c:v>
          </c:tx>
          <c:marker>
            <c:symbol val="circle"/>
            <c:size val="5"/>
          </c:marker>
          <c:val>
            <c:numRef>
              <c:f>'A28'!$P$24:$P$53</c:f>
              <c:numCache>
                <c:formatCode>0.000</c:formatCode>
                <c:ptCount val="30"/>
                <c:pt idx="0">
                  <c:v>0.43525630238642665</c:v>
                </c:pt>
                <c:pt idx="1">
                  <c:v>0.43551904936084107</c:v>
                </c:pt>
                <c:pt idx="2">
                  <c:v>0.43622578831622932</c:v>
                </c:pt>
                <c:pt idx="3">
                  <c:v>0.43428100455360513</c:v>
                </c:pt>
                <c:pt idx="4">
                  <c:v>0.43854382307538969</c:v>
                </c:pt>
                <c:pt idx="5">
                  <c:v>0.45001504313733837</c:v>
                </c:pt>
                <c:pt idx="6">
                  <c:v>0.46289920339808921</c:v>
                </c:pt>
                <c:pt idx="7">
                  <c:v>0.47482816665172289</c:v>
                </c:pt>
                <c:pt idx="8">
                  <c:v>0.4870979007389028</c:v>
                </c:pt>
                <c:pt idx="9">
                  <c:v>0.49986613226456911</c:v>
                </c:pt>
                <c:pt idx="10">
                  <c:v>0.50998342856792023</c:v>
                </c:pt>
                <c:pt idx="11">
                  <c:v>0.52101327542099696</c:v>
                </c:pt>
                <c:pt idx="12">
                  <c:v>0.52701322303653797</c:v>
                </c:pt>
                <c:pt idx="13">
                  <c:v>0.52323777932259496</c:v>
                </c:pt>
                <c:pt idx="14">
                  <c:v>0.5250658561523277</c:v>
                </c:pt>
                <c:pt idx="15">
                  <c:v>0.52683953045805254</c:v>
                </c:pt>
                <c:pt idx="16">
                  <c:v>0.54222750059657421</c:v>
                </c:pt>
                <c:pt idx="17">
                  <c:v>0.54840696530112854</c:v>
                </c:pt>
                <c:pt idx="18">
                  <c:v>0.55821008659963223</c:v>
                </c:pt>
                <c:pt idx="19">
                  <c:v>0.57795496058765949</c:v>
                </c:pt>
                <c:pt idx="20">
                  <c:v>0.59255153985821873</c:v>
                </c:pt>
                <c:pt idx="21">
                  <c:v>0.59581131358909245</c:v>
                </c:pt>
                <c:pt idx="22">
                  <c:v>0.59401890281486158</c:v>
                </c:pt>
                <c:pt idx="23">
                  <c:v>0.58858433320619696</c:v>
                </c:pt>
                <c:pt idx="24">
                  <c:v>0.59653869612014387</c:v>
                </c:pt>
                <c:pt idx="25">
                  <c:v>0.59598689815880168</c:v>
                </c:pt>
                <c:pt idx="26">
                  <c:v>0.60688598560784435</c:v>
                </c:pt>
                <c:pt idx="27">
                  <c:v>0.61643064051888441</c:v>
                </c:pt>
                <c:pt idx="28">
                  <c:v>0.6198437796845665</c:v>
                </c:pt>
                <c:pt idx="29">
                  <c:v>0.62454569531897874</c:v>
                </c:pt>
              </c:numCache>
            </c:numRef>
          </c:val>
        </c:ser>
        <c:ser>
          <c:idx val="3"/>
          <c:order val="3"/>
          <c:tx>
            <c:v>Alternative 3</c:v>
          </c:tx>
          <c:marker>
            <c:symbol val="square"/>
            <c:size val="4"/>
          </c:marker>
          <c:val>
            <c:numRef>
              <c:f>'A29'!$P$24:$P$53</c:f>
              <c:numCache>
                <c:formatCode>0.000</c:formatCode>
                <c:ptCount val="30"/>
                <c:pt idx="0">
                  <c:v>0.66399561847827515</c:v>
                </c:pt>
                <c:pt idx="1">
                  <c:v>0.66033512092313995</c:v>
                </c:pt>
                <c:pt idx="2">
                  <c:v>0.65797710842809498</c:v>
                </c:pt>
                <c:pt idx="3">
                  <c:v>0.65442760840434211</c:v>
                </c:pt>
                <c:pt idx="4">
                  <c:v>0.65567858115819111</c:v>
                </c:pt>
                <c:pt idx="5">
                  <c:v>0.66202709853868558</c:v>
                </c:pt>
                <c:pt idx="6">
                  <c:v>0.66948132007271921</c:v>
                </c:pt>
                <c:pt idx="7">
                  <c:v>0.67540014369357237</c:v>
                </c:pt>
                <c:pt idx="8">
                  <c:v>0.68287456488930143</c:v>
                </c:pt>
                <c:pt idx="9">
                  <c:v>0.69065610880366068</c:v>
                </c:pt>
                <c:pt idx="10">
                  <c:v>0.69577583558959666</c:v>
                </c:pt>
                <c:pt idx="11">
                  <c:v>0.70034855577256216</c:v>
                </c:pt>
                <c:pt idx="12">
                  <c:v>0.70162157694609228</c:v>
                </c:pt>
                <c:pt idx="13">
                  <c:v>0.67935539446856008</c:v>
                </c:pt>
                <c:pt idx="14">
                  <c:v>0.65926866796018813</c:v>
                </c:pt>
                <c:pt idx="15">
                  <c:v>0.63617271088928984</c:v>
                </c:pt>
                <c:pt idx="16">
                  <c:v>0.65277243682743202</c:v>
                </c:pt>
                <c:pt idx="17">
                  <c:v>0.65101492038856668</c:v>
                </c:pt>
                <c:pt idx="18">
                  <c:v>0.65291457895423854</c:v>
                </c:pt>
                <c:pt idx="19">
                  <c:v>0.66099713505765068</c:v>
                </c:pt>
                <c:pt idx="20">
                  <c:v>0.66680024459850173</c:v>
                </c:pt>
                <c:pt idx="21">
                  <c:v>0.66932909647363592</c:v>
                </c:pt>
                <c:pt idx="22">
                  <c:v>0.66597334592489443</c:v>
                </c:pt>
                <c:pt idx="23">
                  <c:v>0.65812882396662076</c:v>
                </c:pt>
                <c:pt idx="24">
                  <c:v>0.66309994108547921</c:v>
                </c:pt>
                <c:pt idx="25">
                  <c:v>0.66152680215921378</c:v>
                </c:pt>
                <c:pt idx="26">
                  <c:v>0.66548741014596469</c:v>
                </c:pt>
                <c:pt idx="27">
                  <c:v>0.66996390542350848</c:v>
                </c:pt>
                <c:pt idx="28">
                  <c:v>0.67027144000864336</c:v>
                </c:pt>
                <c:pt idx="29">
                  <c:v>0.66777478730433126</c:v>
                </c:pt>
              </c:numCache>
            </c:numRef>
          </c:val>
        </c:ser>
        <c:marker val="1"/>
        <c:axId val="193387520"/>
        <c:axId val="193393408"/>
      </c:lineChart>
      <c:catAx>
        <c:axId val="193387520"/>
        <c:scaling>
          <c:orientation val="minMax"/>
        </c:scaling>
        <c:axPos val="b"/>
        <c:numFmt formatCode="General" sourceLinked="1"/>
        <c:tickLblPos val="nextTo"/>
        <c:txPr>
          <a:bodyPr/>
          <a:lstStyle/>
          <a:p>
            <a:pPr>
              <a:defRPr lang="en-CA"/>
            </a:pPr>
            <a:endParaRPr lang="en-US"/>
          </a:p>
        </c:txPr>
        <c:crossAx val="193393408"/>
        <c:crosses val="autoZero"/>
        <c:auto val="1"/>
        <c:lblAlgn val="ctr"/>
        <c:lblOffset val="100"/>
      </c:catAx>
      <c:valAx>
        <c:axId val="193393408"/>
        <c:scaling>
          <c:orientation val="minMax"/>
        </c:scaling>
        <c:axPos val="l"/>
        <c:majorGridlines/>
        <c:numFmt formatCode="0.000" sourceLinked="1"/>
        <c:tickLblPos val="nextTo"/>
        <c:txPr>
          <a:bodyPr/>
          <a:lstStyle/>
          <a:p>
            <a:pPr>
              <a:defRPr lang="en-CA"/>
            </a:pPr>
            <a:endParaRPr lang="en-US"/>
          </a:p>
        </c:txPr>
        <c:crossAx val="193387520"/>
        <c:crosses val="autoZero"/>
        <c:crossBetween val="between"/>
      </c:valAx>
    </c:plotArea>
    <c:legend>
      <c:legendPos val="r"/>
      <c:txPr>
        <a:bodyPr/>
        <a:lstStyle/>
        <a:p>
          <a:pPr>
            <a:defRPr lang="en-CA"/>
          </a:pPr>
          <a:endParaRPr lang="en-US"/>
        </a:p>
      </c:txPr>
    </c:legend>
    <c:plotVisOnly val="1"/>
    <c:dispBlanksAs val="gap"/>
  </c:chart>
  <c:spPr>
    <a:ln>
      <a:noFill/>
    </a:ln>
  </c:spPr>
  <c:printSettings>
    <c:headerFooter/>
    <c:pageMargins b="0.75000000000000444" l="0.70000000000000062" r="0.70000000000000062" t="0.75000000000000444"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CA" sz="1200"/>
            </a:pPr>
            <a:r>
              <a:rPr lang="en-US" sz="1200"/>
              <a:t>Canada</a:t>
            </a:r>
          </a:p>
        </c:rich>
      </c:tx>
    </c:title>
    <c:plotArea>
      <c:layout/>
      <c:lineChart>
        <c:grouping val="standard"/>
        <c:ser>
          <c:idx val="0"/>
          <c:order val="0"/>
          <c:tx>
            <c:v>Baseline</c:v>
          </c:tx>
          <c:marker>
            <c:symbol val="none"/>
          </c:marker>
          <c:cat>
            <c:numRef>
              <c:f>'9'!$A$24:$A$53</c:f>
              <c:numCache>
                <c:formatCode>General</c:formatCode>
                <c:ptCount val="3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numCache>
            </c:numRef>
          </c:cat>
          <c:val>
            <c:numRef>
              <c:f>'9'!$X$24:$X$53</c:f>
              <c:numCache>
                <c:formatCode>0.000</c:formatCode>
                <c:ptCount val="30"/>
                <c:pt idx="0">
                  <c:v>0.41150826500573989</c:v>
                </c:pt>
                <c:pt idx="1">
                  <c:v>0.41321158525926038</c:v>
                </c:pt>
                <c:pt idx="2">
                  <c:v>0.4147220209797654</c:v>
                </c:pt>
                <c:pt idx="3">
                  <c:v>0.42197778252209733</c:v>
                </c:pt>
                <c:pt idx="4">
                  <c:v>0.4338058786809067</c:v>
                </c:pt>
                <c:pt idx="5">
                  <c:v>0.44595072051090312</c:v>
                </c:pt>
                <c:pt idx="6">
                  <c:v>0.45374151732658563</c:v>
                </c:pt>
                <c:pt idx="7">
                  <c:v>0.46217294759241917</c:v>
                </c:pt>
                <c:pt idx="8">
                  <c:v>0.47478533817598756</c:v>
                </c:pt>
                <c:pt idx="9">
                  <c:v>0.48228443635019758</c:v>
                </c:pt>
                <c:pt idx="10">
                  <c:v>0.48658602281603902</c:v>
                </c:pt>
                <c:pt idx="11">
                  <c:v>0.48459042083939685</c:v>
                </c:pt>
                <c:pt idx="12">
                  <c:v>0.48533925221535562</c:v>
                </c:pt>
                <c:pt idx="13">
                  <c:v>0.48608551828660873</c:v>
                </c:pt>
                <c:pt idx="14">
                  <c:v>0.49186985774531666</c:v>
                </c:pt>
                <c:pt idx="15">
                  <c:v>0.49209691288041579</c:v>
                </c:pt>
                <c:pt idx="16">
                  <c:v>0.49085037746321714</c:v>
                </c:pt>
                <c:pt idx="17">
                  <c:v>0.49368096582351001</c:v>
                </c:pt>
                <c:pt idx="18">
                  <c:v>0.48344685117186831</c:v>
                </c:pt>
                <c:pt idx="19">
                  <c:v>0.49845551250538922</c:v>
                </c:pt>
                <c:pt idx="20">
                  <c:v>0.5139496878409433</c:v>
                </c:pt>
                <c:pt idx="21">
                  <c:v>0.51731347933679239</c:v>
                </c:pt>
                <c:pt idx="22">
                  <c:v>0.52374479961553577</c:v>
                </c:pt>
                <c:pt idx="23">
                  <c:v>0.53004481481279075</c:v>
                </c:pt>
                <c:pt idx="24">
                  <c:v>0.5349635531081337</c:v>
                </c:pt>
                <c:pt idx="25">
                  <c:v>0.54727394047784705</c:v>
                </c:pt>
                <c:pt idx="26">
                  <c:v>0.56138474412512995</c:v>
                </c:pt>
                <c:pt idx="27">
                  <c:v>0.57439583928484239</c:v>
                </c:pt>
                <c:pt idx="28">
                  <c:v>0.58046608387352627</c:v>
                </c:pt>
                <c:pt idx="29">
                  <c:v>0.57539257881366546</c:v>
                </c:pt>
              </c:numCache>
            </c:numRef>
          </c:val>
        </c:ser>
        <c:ser>
          <c:idx val="1"/>
          <c:order val="1"/>
          <c:tx>
            <c:v>Alternative 1</c:v>
          </c:tx>
          <c:marker>
            <c:symbol val="triangle"/>
            <c:size val="5"/>
          </c:marker>
          <c:val>
            <c:numRef>
              <c:f>'A27'!$X$24:$X$53</c:f>
              <c:numCache>
                <c:formatCode>0.000</c:formatCode>
                <c:ptCount val="30"/>
                <c:pt idx="0">
                  <c:v>0.4319142770565243</c:v>
                </c:pt>
                <c:pt idx="1">
                  <c:v>0.43188498419604121</c:v>
                </c:pt>
                <c:pt idx="2">
                  <c:v>0.42932340068365316</c:v>
                </c:pt>
                <c:pt idx="3">
                  <c:v>0.43590398178255996</c:v>
                </c:pt>
                <c:pt idx="4">
                  <c:v>0.44770042916474861</c:v>
                </c:pt>
                <c:pt idx="5">
                  <c:v>0.46112256140673669</c:v>
                </c:pt>
                <c:pt idx="6">
                  <c:v>0.46910227040716068</c:v>
                </c:pt>
                <c:pt idx="7">
                  <c:v>0.47802707455752969</c:v>
                </c:pt>
                <c:pt idx="8">
                  <c:v>0.49141315942407826</c:v>
                </c:pt>
                <c:pt idx="9">
                  <c:v>0.49876067738458962</c:v>
                </c:pt>
                <c:pt idx="10">
                  <c:v>0.50187357503101981</c:v>
                </c:pt>
                <c:pt idx="11">
                  <c:v>0.49719063610651748</c:v>
                </c:pt>
                <c:pt idx="12">
                  <c:v>0.49663366790865915</c:v>
                </c:pt>
                <c:pt idx="13">
                  <c:v>0.49554969827686518</c:v>
                </c:pt>
                <c:pt idx="14">
                  <c:v>0.49954750067805631</c:v>
                </c:pt>
                <c:pt idx="15">
                  <c:v>0.49934884786135658</c:v>
                </c:pt>
                <c:pt idx="16">
                  <c:v>0.49722430018637975</c:v>
                </c:pt>
                <c:pt idx="17">
                  <c:v>0.50100682164404886</c:v>
                </c:pt>
                <c:pt idx="18">
                  <c:v>0.49172175169317006</c:v>
                </c:pt>
                <c:pt idx="19">
                  <c:v>0.50726865122915288</c:v>
                </c:pt>
                <c:pt idx="20">
                  <c:v>0.5237758351404167</c:v>
                </c:pt>
                <c:pt idx="21">
                  <c:v>0.52741975306320865</c:v>
                </c:pt>
                <c:pt idx="22">
                  <c:v>0.53364418706580596</c:v>
                </c:pt>
                <c:pt idx="23">
                  <c:v>0.54096439563522858</c:v>
                </c:pt>
                <c:pt idx="24">
                  <c:v>0.54713192680106615</c:v>
                </c:pt>
                <c:pt idx="25">
                  <c:v>0.560238763218467</c:v>
                </c:pt>
                <c:pt idx="26">
                  <c:v>0.57509292845091742</c:v>
                </c:pt>
                <c:pt idx="27">
                  <c:v>0.58937228156646027</c:v>
                </c:pt>
                <c:pt idx="28">
                  <c:v>0.59774158224728269</c:v>
                </c:pt>
                <c:pt idx="29">
                  <c:v>0.59478347604363535</c:v>
                </c:pt>
              </c:numCache>
            </c:numRef>
          </c:val>
        </c:ser>
        <c:ser>
          <c:idx val="2"/>
          <c:order val="2"/>
          <c:tx>
            <c:v>Alternative 2</c:v>
          </c:tx>
          <c:marker>
            <c:symbol val="circle"/>
            <c:size val="5"/>
          </c:marker>
          <c:val>
            <c:numRef>
              <c:f>'A28'!$X$24:$X$53</c:f>
              <c:numCache>
                <c:formatCode>0.000</c:formatCode>
                <c:ptCount val="30"/>
                <c:pt idx="0">
                  <c:v>0.38900701925340231</c:v>
                </c:pt>
                <c:pt idx="1">
                  <c:v>0.39125540198804931</c:v>
                </c:pt>
                <c:pt idx="2">
                  <c:v>0.38433800039855581</c:v>
                </c:pt>
                <c:pt idx="3">
                  <c:v>0.39168393482317232</c:v>
                </c:pt>
                <c:pt idx="4">
                  <c:v>0.40507105084169037</c:v>
                </c:pt>
                <c:pt idx="5">
                  <c:v>0.4188819710463263</c:v>
                </c:pt>
                <c:pt idx="6">
                  <c:v>0.42695125173221904</c:v>
                </c:pt>
                <c:pt idx="7">
                  <c:v>0.43606411035903508</c:v>
                </c:pt>
                <c:pt idx="8">
                  <c:v>0.44966595859991854</c:v>
                </c:pt>
                <c:pt idx="9">
                  <c:v>0.45658431820117451</c:v>
                </c:pt>
                <c:pt idx="10">
                  <c:v>0.45934651648849656</c:v>
                </c:pt>
                <c:pt idx="11">
                  <c:v>0.4538595112906797</c:v>
                </c:pt>
                <c:pt idx="12">
                  <c:v>0.45669949445108915</c:v>
                </c:pt>
                <c:pt idx="13">
                  <c:v>0.45955624259247257</c:v>
                </c:pt>
                <c:pt idx="14">
                  <c:v>0.46908364450642664</c:v>
                </c:pt>
                <c:pt idx="15">
                  <c:v>0.47689181154027832</c:v>
                </c:pt>
                <c:pt idx="16">
                  <c:v>0.48312280312132727</c:v>
                </c:pt>
                <c:pt idx="17">
                  <c:v>0.49512337534993806</c:v>
                </c:pt>
                <c:pt idx="18">
                  <c:v>0.50378029476070418</c:v>
                </c:pt>
                <c:pt idx="19">
                  <c:v>0.52018430313229225</c:v>
                </c:pt>
                <c:pt idx="20">
                  <c:v>0.53743976279524275</c:v>
                </c:pt>
                <c:pt idx="21">
                  <c:v>0.54230948153297376</c:v>
                </c:pt>
                <c:pt idx="22">
                  <c:v>0.55122938016324374</c:v>
                </c:pt>
                <c:pt idx="23">
                  <c:v>0.55997700085537161</c:v>
                </c:pt>
                <c:pt idx="24">
                  <c:v>0.56690238368482504</c:v>
                </c:pt>
                <c:pt idx="25">
                  <c:v>0.58315209501284659</c:v>
                </c:pt>
                <c:pt idx="26">
                  <c:v>0.60177835582726014</c:v>
                </c:pt>
                <c:pt idx="27">
                  <c:v>0.61895300143808052</c:v>
                </c:pt>
                <c:pt idx="28">
                  <c:v>0.62696572429514341</c:v>
                </c:pt>
                <c:pt idx="29">
                  <c:v>0.62026869761612691</c:v>
                </c:pt>
              </c:numCache>
            </c:numRef>
          </c:val>
        </c:ser>
        <c:ser>
          <c:idx val="3"/>
          <c:order val="3"/>
          <c:tx>
            <c:v>Alternative 3</c:v>
          </c:tx>
          <c:marker>
            <c:symbol val="square"/>
            <c:size val="4"/>
          </c:marker>
          <c:val>
            <c:numRef>
              <c:f>'A29'!$X$24:$X$53</c:f>
              <c:numCache>
                <c:formatCode>0.000</c:formatCode>
                <c:ptCount val="30"/>
                <c:pt idx="0">
                  <c:v>0.47384598802793076</c:v>
                </c:pt>
                <c:pt idx="1">
                  <c:v>0.47399993780859456</c:v>
                </c:pt>
                <c:pt idx="2">
                  <c:v>0.47535752936125325</c:v>
                </c:pt>
                <c:pt idx="3">
                  <c:v>0.48106858287377186</c:v>
                </c:pt>
                <c:pt idx="4">
                  <c:v>0.49187184830157604</c:v>
                </c:pt>
                <c:pt idx="5">
                  <c:v>0.50304850076469976</c:v>
                </c:pt>
                <c:pt idx="6">
                  <c:v>0.50989480064945369</c:v>
                </c:pt>
                <c:pt idx="7">
                  <c:v>0.51782441398512169</c:v>
                </c:pt>
                <c:pt idx="8">
                  <c:v>0.52996284682333938</c:v>
                </c:pt>
                <c:pt idx="9">
                  <c:v>0.53692408192006646</c:v>
                </c:pt>
                <c:pt idx="10">
                  <c:v>0.53994679162419268</c:v>
                </c:pt>
                <c:pt idx="11">
                  <c:v>0.53650610447845604</c:v>
                </c:pt>
                <c:pt idx="12">
                  <c:v>0.533937621373613</c:v>
                </c:pt>
                <c:pt idx="13">
                  <c:v>0.53200062887085497</c:v>
                </c:pt>
                <c:pt idx="14">
                  <c:v>0.53548829546332111</c:v>
                </c:pt>
                <c:pt idx="15">
                  <c:v>0.53105532595725624</c:v>
                </c:pt>
                <c:pt idx="16">
                  <c:v>0.52399481109080004</c:v>
                </c:pt>
                <c:pt idx="17">
                  <c:v>0.52009281595424528</c:v>
                </c:pt>
                <c:pt idx="18">
                  <c:v>0.4963094404162226</c:v>
                </c:pt>
                <c:pt idx="19">
                  <c:v>0.51069275756290866</c:v>
                </c:pt>
                <c:pt idx="20">
                  <c:v>0.52513144906035847</c:v>
                </c:pt>
                <c:pt idx="21">
                  <c:v>0.52506382889979486</c:v>
                </c:pt>
                <c:pt idx="22">
                  <c:v>0.52712142179781785</c:v>
                </c:pt>
                <c:pt idx="23">
                  <c:v>0.53086153214332443</c:v>
                </c:pt>
                <c:pt idx="24">
                  <c:v>0.53432059023607092</c:v>
                </c:pt>
                <c:pt idx="25">
                  <c:v>0.54224472868179563</c:v>
                </c:pt>
                <c:pt idx="26">
                  <c:v>0.55125103905561867</c:v>
                </c:pt>
                <c:pt idx="27">
                  <c:v>0.5596223734778949</c:v>
                </c:pt>
                <c:pt idx="28">
                  <c:v>0.56312477707229047</c:v>
                </c:pt>
                <c:pt idx="29">
                  <c:v>0.55632996934081991</c:v>
                </c:pt>
              </c:numCache>
            </c:numRef>
          </c:val>
        </c:ser>
        <c:marker val="1"/>
        <c:axId val="192768640"/>
        <c:axId val="192790912"/>
      </c:lineChart>
      <c:catAx>
        <c:axId val="192768640"/>
        <c:scaling>
          <c:orientation val="minMax"/>
        </c:scaling>
        <c:axPos val="b"/>
        <c:numFmt formatCode="General" sourceLinked="1"/>
        <c:tickLblPos val="nextTo"/>
        <c:txPr>
          <a:bodyPr/>
          <a:lstStyle/>
          <a:p>
            <a:pPr>
              <a:defRPr lang="en-CA"/>
            </a:pPr>
            <a:endParaRPr lang="en-US"/>
          </a:p>
        </c:txPr>
        <c:crossAx val="192790912"/>
        <c:crosses val="autoZero"/>
        <c:auto val="1"/>
        <c:lblAlgn val="ctr"/>
        <c:lblOffset val="100"/>
      </c:catAx>
      <c:valAx>
        <c:axId val="192790912"/>
        <c:scaling>
          <c:orientation val="minMax"/>
        </c:scaling>
        <c:axPos val="l"/>
        <c:majorGridlines/>
        <c:numFmt formatCode="0.000" sourceLinked="1"/>
        <c:tickLblPos val="nextTo"/>
        <c:txPr>
          <a:bodyPr/>
          <a:lstStyle/>
          <a:p>
            <a:pPr>
              <a:defRPr lang="en-CA"/>
            </a:pPr>
            <a:endParaRPr lang="en-US"/>
          </a:p>
        </c:txPr>
        <c:crossAx val="192768640"/>
        <c:crosses val="autoZero"/>
        <c:crossBetween val="between"/>
      </c:valAx>
    </c:plotArea>
    <c:legend>
      <c:legendPos val="r"/>
      <c:txPr>
        <a:bodyPr/>
        <a:lstStyle/>
        <a:p>
          <a:pPr>
            <a:defRPr lang="en-CA"/>
          </a:pPr>
          <a:endParaRPr lang="en-US"/>
        </a:p>
      </c:txPr>
    </c:legend>
    <c:plotVisOnly val="1"/>
    <c:dispBlanksAs val="gap"/>
  </c:chart>
  <c:spPr>
    <a:ln>
      <a:noFill/>
    </a:ln>
  </c:spPr>
  <c:printSettings>
    <c:headerFooter/>
    <c:pageMargins b="0.75000000000000444" l="0.70000000000000062" r="0.70000000000000062" t="0.75000000000000444"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CA" sz="1200"/>
            </a:pPr>
            <a:r>
              <a:rPr lang="en-US" sz="1200"/>
              <a:t>Denmark</a:t>
            </a:r>
          </a:p>
        </c:rich>
      </c:tx>
    </c:title>
    <c:plotArea>
      <c:layout/>
      <c:lineChart>
        <c:grouping val="standard"/>
        <c:ser>
          <c:idx val="0"/>
          <c:order val="0"/>
          <c:tx>
            <c:v>Baseline</c:v>
          </c:tx>
          <c:marker>
            <c:symbol val="none"/>
          </c:marker>
          <c:cat>
            <c:numRef>
              <c:f>'9'!$A$24:$A$53</c:f>
              <c:numCache>
                <c:formatCode>General</c:formatCode>
                <c:ptCount val="3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numCache>
            </c:numRef>
          </c:cat>
          <c:val>
            <c:numRef>
              <c:f>'9'!$AF$24:$AF$53</c:f>
              <c:numCache>
                <c:formatCode>0.000</c:formatCode>
                <c:ptCount val="30"/>
                <c:pt idx="0">
                  <c:v>0.45115399255083855</c:v>
                </c:pt>
                <c:pt idx="1">
                  <c:v>0.4475168491644077</c:v>
                </c:pt>
                <c:pt idx="2">
                  <c:v>0.45155186614588594</c:v>
                </c:pt>
                <c:pt idx="3">
                  <c:v>0.45465869601039843</c:v>
                </c:pt>
                <c:pt idx="4">
                  <c:v>0.46503525510870014</c:v>
                </c:pt>
                <c:pt idx="5">
                  <c:v>0.47513279166199585</c:v>
                </c:pt>
                <c:pt idx="6">
                  <c:v>0.48929559607052348</c:v>
                </c:pt>
                <c:pt idx="7">
                  <c:v>0.49232396670687772</c:v>
                </c:pt>
                <c:pt idx="8">
                  <c:v>0.49654519437942002</c:v>
                </c:pt>
                <c:pt idx="9">
                  <c:v>0.5002254113107607</c:v>
                </c:pt>
                <c:pt idx="10">
                  <c:v>0.50656420490664034</c:v>
                </c:pt>
                <c:pt idx="11">
                  <c:v>0.51567885910801103</c:v>
                </c:pt>
                <c:pt idx="12">
                  <c:v>0.52492327812806838</c:v>
                </c:pt>
                <c:pt idx="13">
                  <c:v>0.54648069572712554</c:v>
                </c:pt>
                <c:pt idx="14">
                  <c:v>0.58267374197013178</c:v>
                </c:pt>
                <c:pt idx="15">
                  <c:v>0.60438664525657537</c:v>
                </c:pt>
                <c:pt idx="16">
                  <c:v>0.61417116330458787</c:v>
                </c:pt>
                <c:pt idx="17">
                  <c:v>0.61891981765963</c:v>
                </c:pt>
                <c:pt idx="18">
                  <c:v>0.62378493995775586</c:v>
                </c:pt>
                <c:pt idx="19">
                  <c:v>0.63330545043766739</c:v>
                </c:pt>
                <c:pt idx="20">
                  <c:v>0.63817340654827226</c:v>
                </c:pt>
                <c:pt idx="21">
                  <c:v>0.64812331716870297</c:v>
                </c:pt>
                <c:pt idx="22">
                  <c:v>0.64831170803430271</c:v>
                </c:pt>
                <c:pt idx="23">
                  <c:v>0.65452234300514656</c:v>
                </c:pt>
                <c:pt idx="24">
                  <c:v>0.66138935539708998</c:v>
                </c:pt>
                <c:pt idx="25">
                  <c:v>0.67948859358672808</c:v>
                </c:pt>
                <c:pt idx="26">
                  <c:v>0.68971061493631458</c:v>
                </c:pt>
                <c:pt idx="27">
                  <c:v>0.68910287331943187</c:v>
                </c:pt>
                <c:pt idx="28">
                  <c:v>0.68981750217933047</c:v>
                </c:pt>
                <c:pt idx="29">
                  <c:v>0.68400459378510559</c:v>
                </c:pt>
              </c:numCache>
            </c:numRef>
          </c:val>
        </c:ser>
        <c:ser>
          <c:idx val="1"/>
          <c:order val="1"/>
          <c:tx>
            <c:v>Alternative 1</c:v>
          </c:tx>
          <c:marker>
            <c:symbol val="triangle"/>
            <c:size val="5"/>
          </c:marker>
          <c:val>
            <c:numRef>
              <c:f>'A27'!$AF$24:$AF$53</c:f>
              <c:numCache>
                <c:formatCode>0.000</c:formatCode>
                <c:ptCount val="30"/>
                <c:pt idx="0">
                  <c:v>0.45237642740519901</c:v>
                </c:pt>
                <c:pt idx="1">
                  <c:v>0.44568248935521482</c:v>
                </c:pt>
                <c:pt idx="2">
                  <c:v>0.44972383364079827</c:v>
                </c:pt>
                <c:pt idx="3">
                  <c:v>0.45231906316527459</c:v>
                </c:pt>
                <c:pt idx="4">
                  <c:v>0.46256992333191793</c:v>
                </c:pt>
                <c:pt idx="5">
                  <c:v>0.47445663173654429</c:v>
                </c:pt>
                <c:pt idx="6">
                  <c:v>0.49050927766455271</c:v>
                </c:pt>
                <c:pt idx="7">
                  <c:v>0.49216421626195328</c:v>
                </c:pt>
                <c:pt idx="8">
                  <c:v>0.49276318181474432</c:v>
                </c:pt>
                <c:pt idx="9">
                  <c:v>0.49428125536110834</c:v>
                </c:pt>
                <c:pt idx="10">
                  <c:v>0.49874795122079929</c:v>
                </c:pt>
                <c:pt idx="11">
                  <c:v>0.50787684948950074</c:v>
                </c:pt>
                <c:pt idx="12">
                  <c:v>0.51551487063303369</c:v>
                </c:pt>
                <c:pt idx="13">
                  <c:v>0.53690691326410034</c:v>
                </c:pt>
                <c:pt idx="14">
                  <c:v>0.57937313509283084</c:v>
                </c:pt>
                <c:pt idx="15">
                  <c:v>0.60334201045737301</c:v>
                </c:pt>
                <c:pt idx="16">
                  <c:v>0.61315830926246284</c:v>
                </c:pt>
                <c:pt idx="17">
                  <c:v>0.61999892425103653</c:v>
                </c:pt>
                <c:pt idx="18">
                  <c:v>0.62833416660023</c:v>
                </c:pt>
                <c:pt idx="19">
                  <c:v>0.63053896027965328</c:v>
                </c:pt>
                <c:pt idx="20">
                  <c:v>0.63520350995955388</c:v>
                </c:pt>
                <c:pt idx="21">
                  <c:v>0.63907461046339753</c:v>
                </c:pt>
                <c:pt idx="22">
                  <c:v>0.64142162279717452</c:v>
                </c:pt>
                <c:pt idx="23">
                  <c:v>0.64370330093790007</c:v>
                </c:pt>
                <c:pt idx="24">
                  <c:v>0.65317257659600503</c:v>
                </c:pt>
                <c:pt idx="25">
                  <c:v>0.66951417731888407</c:v>
                </c:pt>
                <c:pt idx="26">
                  <c:v>0.68231044821122544</c:v>
                </c:pt>
                <c:pt idx="27">
                  <c:v>0.68866080297433707</c:v>
                </c:pt>
                <c:pt idx="28">
                  <c:v>0.6891155180913513</c:v>
                </c:pt>
                <c:pt idx="29">
                  <c:v>0.67753682881380939</c:v>
                </c:pt>
              </c:numCache>
            </c:numRef>
          </c:val>
        </c:ser>
        <c:ser>
          <c:idx val="2"/>
          <c:order val="2"/>
          <c:tx>
            <c:v>Alternative 2</c:v>
          </c:tx>
          <c:marker>
            <c:symbol val="circle"/>
            <c:size val="5"/>
          </c:marker>
          <c:val>
            <c:numRef>
              <c:f>'A28'!$AF$24:$AF$53</c:f>
              <c:numCache>
                <c:formatCode>0.000</c:formatCode>
                <c:ptCount val="30"/>
                <c:pt idx="0">
                  <c:v>0.40828320773105992</c:v>
                </c:pt>
                <c:pt idx="1">
                  <c:v>0.40348217846097134</c:v>
                </c:pt>
                <c:pt idx="2">
                  <c:v>0.40880840087652254</c:v>
                </c:pt>
                <c:pt idx="3">
                  <c:v>0.41290941629767897</c:v>
                </c:pt>
                <c:pt idx="4">
                  <c:v>0.42660647430743726</c:v>
                </c:pt>
                <c:pt idx="5">
                  <c:v>0.43993522255778761</c:v>
                </c:pt>
                <c:pt idx="6">
                  <c:v>0.45863012437704409</c:v>
                </c:pt>
                <c:pt idx="7">
                  <c:v>0.46262757361703172</c:v>
                </c:pt>
                <c:pt idx="8">
                  <c:v>0.46356503561708634</c:v>
                </c:pt>
                <c:pt idx="9">
                  <c:v>0.46389165775724184</c:v>
                </c:pt>
                <c:pt idx="10">
                  <c:v>0.46782846224338126</c:v>
                </c:pt>
                <c:pt idx="11">
                  <c:v>0.47552789019533886</c:v>
                </c:pt>
                <c:pt idx="12">
                  <c:v>0.48349477949130071</c:v>
                </c:pt>
                <c:pt idx="13">
                  <c:v>0.48771847499476295</c:v>
                </c:pt>
                <c:pt idx="14">
                  <c:v>0.51566329497953212</c:v>
                </c:pt>
                <c:pt idx="15">
                  <c:v>0.52803008883591085</c:v>
                </c:pt>
                <c:pt idx="16">
                  <c:v>0.54109916291408899</c:v>
                </c:pt>
                <c:pt idx="17">
                  <c:v>0.54752662962637411</c:v>
                </c:pt>
                <c:pt idx="18">
                  <c:v>0.55411357015298623</c:v>
                </c:pt>
                <c:pt idx="19">
                  <c:v>0.56685136286361626</c:v>
                </c:pt>
                <c:pt idx="20">
                  <c:v>0.57345352747942502</c:v>
                </c:pt>
                <c:pt idx="21">
                  <c:v>0.58983108495417547</c:v>
                </c:pt>
                <c:pt idx="22">
                  <c:v>0.5934743494871294</c:v>
                </c:pt>
                <c:pt idx="23">
                  <c:v>0.60522572324913382</c:v>
                </c:pt>
                <c:pt idx="24">
                  <c:v>0.61787045276774433</c:v>
                </c:pt>
                <c:pt idx="25">
                  <c:v>0.64176144717806649</c:v>
                </c:pt>
                <c:pt idx="26">
                  <c:v>0.65525451535952062</c:v>
                </c:pt>
                <c:pt idx="27">
                  <c:v>0.6544522964252355</c:v>
                </c:pt>
                <c:pt idx="28">
                  <c:v>0.6553956065203016</c:v>
                </c:pt>
                <c:pt idx="29">
                  <c:v>0.64772256743992473</c:v>
                </c:pt>
              </c:numCache>
            </c:numRef>
          </c:val>
        </c:ser>
        <c:ser>
          <c:idx val="3"/>
          <c:order val="3"/>
          <c:tx>
            <c:v>Alternative 3</c:v>
          </c:tx>
          <c:marker>
            <c:symbol val="square"/>
            <c:size val="4"/>
          </c:marker>
          <c:val>
            <c:numRef>
              <c:f>'A29'!$AF$24:$AF$53</c:f>
              <c:numCache>
                <c:formatCode>0.000</c:formatCode>
                <c:ptCount val="30"/>
                <c:pt idx="0">
                  <c:v>0.53121856762161834</c:v>
                </c:pt>
                <c:pt idx="1">
                  <c:v>0.52328085787713929</c:v>
                </c:pt>
                <c:pt idx="2">
                  <c:v>0.52465666210304496</c:v>
                </c:pt>
                <c:pt idx="3">
                  <c:v>0.52549612897431697</c:v>
                </c:pt>
                <c:pt idx="4">
                  <c:v>0.53543327962634402</c:v>
                </c:pt>
                <c:pt idx="5">
                  <c:v>0.54332994540658552</c:v>
                </c:pt>
                <c:pt idx="6">
                  <c:v>0.55439051491995617</c:v>
                </c:pt>
                <c:pt idx="7">
                  <c:v>0.55525751997360795</c:v>
                </c:pt>
                <c:pt idx="8">
                  <c:v>0.5593754549510408</c:v>
                </c:pt>
                <c:pt idx="9">
                  <c:v>0.56249610586985921</c:v>
                </c:pt>
                <c:pt idx="10">
                  <c:v>0.56867652664662427</c:v>
                </c:pt>
                <c:pt idx="11">
                  <c:v>0.57734645650106131</c:v>
                </c:pt>
                <c:pt idx="12">
                  <c:v>0.58593366471342545</c:v>
                </c:pt>
                <c:pt idx="13">
                  <c:v>0.6153834441862347</c:v>
                </c:pt>
                <c:pt idx="14">
                  <c:v>0.65951490053801731</c:v>
                </c:pt>
                <c:pt idx="15">
                  <c:v>0.68930873621390354</c:v>
                </c:pt>
                <c:pt idx="16">
                  <c:v>0.6948785852067868</c:v>
                </c:pt>
                <c:pt idx="17">
                  <c:v>0.69920720446954832</c:v>
                </c:pt>
                <c:pt idx="18">
                  <c:v>0.70344495095836801</c:v>
                </c:pt>
                <c:pt idx="19">
                  <c:v>0.70620452614470641</c:v>
                </c:pt>
                <c:pt idx="20">
                  <c:v>0.70966640913073875</c:v>
                </c:pt>
                <c:pt idx="21">
                  <c:v>0.71030028777317644</c:v>
                </c:pt>
                <c:pt idx="22">
                  <c:v>0.70860605483222694</c:v>
                </c:pt>
                <c:pt idx="23">
                  <c:v>0.70731738713161885</c:v>
                </c:pt>
                <c:pt idx="24">
                  <c:v>0.70935683148946804</c:v>
                </c:pt>
                <c:pt idx="25">
                  <c:v>0.72074299102708372</c:v>
                </c:pt>
                <c:pt idx="26">
                  <c:v>0.72902486340399841</c:v>
                </c:pt>
                <c:pt idx="27">
                  <c:v>0.73100789724647641</c:v>
                </c:pt>
                <c:pt idx="28">
                  <c:v>0.7317980988662971</c:v>
                </c:pt>
                <c:pt idx="29">
                  <c:v>0.72193006761063283</c:v>
                </c:pt>
              </c:numCache>
            </c:numRef>
          </c:val>
        </c:ser>
        <c:marker val="1"/>
        <c:axId val="193407232"/>
        <c:axId val="193413120"/>
      </c:lineChart>
      <c:catAx>
        <c:axId val="193407232"/>
        <c:scaling>
          <c:orientation val="minMax"/>
        </c:scaling>
        <c:axPos val="b"/>
        <c:numFmt formatCode="General" sourceLinked="1"/>
        <c:tickLblPos val="nextTo"/>
        <c:txPr>
          <a:bodyPr/>
          <a:lstStyle/>
          <a:p>
            <a:pPr>
              <a:defRPr lang="en-CA"/>
            </a:pPr>
            <a:endParaRPr lang="en-US"/>
          </a:p>
        </c:txPr>
        <c:crossAx val="193413120"/>
        <c:crosses val="autoZero"/>
        <c:auto val="1"/>
        <c:lblAlgn val="ctr"/>
        <c:lblOffset val="100"/>
      </c:catAx>
      <c:valAx>
        <c:axId val="193413120"/>
        <c:scaling>
          <c:orientation val="minMax"/>
        </c:scaling>
        <c:axPos val="l"/>
        <c:majorGridlines/>
        <c:numFmt formatCode="0.000" sourceLinked="1"/>
        <c:tickLblPos val="nextTo"/>
        <c:txPr>
          <a:bodyPr/>
          <a:lstStyle/>
          <a:p>
            <a:pPr>
              <a:defRPr lang="en-CA"/>
            </a:pPr>
            <a:endParaRPr lang="en-US"/>
          </a:p>
        </c:txPr>
        <c:crossAx val="193407232"/>
        <c:crosses val="autoZero"/>
        <c:crossBetween val="between"/>
      </c:valAx>
    </c:plotArea>
    <c:legend>
      <c:legendPos val="r"/>
      <c:txPr>
        <a:bodyPr/>
        <a:lstStyle/>
        <a:p>
          <a:pPr>
            <a:defRPr lang="en-CA"/>
          </a:pPr>
          <a:endParaRPr lang="en-US"/>
        </a:p>
      </c:txPr>
    </c:legend>
    <c:plotVisOnly val="1"/>
    <c:dispBlanksAs val="gap"/>
  </c:chart>
  <c:spPr>
    <a:ln>
      <a:noFill/>
    </a:ln>
  </c:spPr>
  <c:printSettings>
    <c:headerFooter/>
    <c:pageMargins b="0.75000000000000444" l="0.70000000000000062" r="0.70000000000000062" t="0.75000000000000444"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CA" sz="1200"/>
            </a:pPr>
            <a:r>
              <a:rPr lang="en-US" sz="1200"/>
              <a:t>Finland</a:t>
            </a:r>
          </a:p>
        </c:rich>
      </c:tx>
    </c:title>
    <c:plotArea>
      <c:layout/>
      <c:lineChart>
        <c:grouping val="standard"/>
        <c:ser>
          <c:idx val="0"/>
          <c:order val="0"/>
          <c:tx>
            <c:v>Baseline</c:v>
          </c:tx>
          <c:marker>
            <c:symbol val="none"/>
          </c:marker>
          <c:cat>
            <c:numRef>
              <c:f>'9'!$A$24:$A$53</c:f>
              <c:numCache>
                <c:formatCode>General</c:formatCode>
                <c:ptCount val="3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numCache>
            </c:numRef>
          </c:cat>
          <c:val>
            <c:numRef>
              <c:f>'9'!$AN$24:$AN$53</c:f>
              <c:numCache>
                <c:formatCode>0.000</c:formatCode>
                <c:ptCount val="30"/>
                <c:pt idx="0">
                  <c:v>0.50060255423943811</c:v>
                </c:pt>
                <c:pt idx="1">
                  <c:v>0.50445318369517678</c:v>
                </c:pt>
                <c:pt idx="2">
                  <c:v>0.51081384749524261</c:v>
                </c:pt>
                <c:pt idx="3">
                  <c:v>0.51543938953133761</c:v>
                </c:pt>
                <c:pt idx="4">
                  <c:v>0.52327962227604186</c:v>
                </c:pt>
                <c:pt idx="5">
                  <c:v>0.53019612646138059</c:v>
                </c:pt>
                <c:pt idx="6">
                  <c:v>0.53778442961509298</c:v>
                </c:pt>
                <c:pt idx="7">
                  <c:v>0.54531518560643744</c:v>
                </c:pt>
                <c:pt idx="8">
                  <c:v>0.5534875878055765</c:v>
                </c:pt>
                <c:pt idx="9">
                  <c:v>0.56129674863227352</c:v>
                </c:pt>
                <c:pt idx="10">
                  <c:v>0.56186945793113097</c:v>
                </c:pt>
                <c:pt idx="11">
                  <c:v>0.55225201802222246</c:v>
                </c:pt>
                <c:pt idx="12">
                  <c:v>0.54126680995837573</c:v>
                </c:pt>
                <c:pt idx="13">
                  <c:v>0.52936164124423835</c:v>
                </c:pt>
                <c:pt idx="14">
                  <c:v>0.53504923297390072</c:v>
                </c:pt>
                <c:pt idx="15">
                  <c:v>0.54633948556829104</c:v>
                </c:pt>
                <c:pt idx="16">
                  <c:v>0.54735061349260572</c:v>
                </c:pt>
                <c:pt idx="17">
                  <c:v>0.55628004825266952</c:v>
                </c:pt>
                <c:pt idx="18">
                  <c:v>0.54964234373471454</c:v>
                </c:pt>
                <c:pt idx="19">
                  <c:v>0.52528808650840653</c:v>
                </c:pt>
                <c:pt idx="20">
                  <c:v>0.531310948839394</c:v>
                </c:pt>
                <c:pt idx="21">
                  <c:v>0.55788977420576424</c:v>
                </c:pt>
                <c:pt idx="22">
                  <c:v>0.57384687506663745</c:v>
                </c:pt>
                <c:pt idx="23">
                  <c:v>0.58121154088533866</c:v>
                </c:pt>
                <c:pt idx="24">
                  <c:v>0.59571166998226521</c:v>
                </c:pt>
                <c:pt idx="25">
                  <c:v>0.60196905289116298</c:v>
                </c:pt>
                <c:pt idx="26">
                  <c:v>0.61081591303800309</c:v>
                </c:pt>
                <c:pt idx="27">
                  <c:v>0.61237244521056966</c:v>
                </c:pt>
                <c:pt idx="28">
                  <c:v>0.62700211905506253</c:v>
                </c:pt>
                <c:pt idx="29">
                  <c:v>0.62592143459582017</c:v>
                </c:pt>
              </c:numCache>
            </c:numRef>
          </c:val>
        </c:ser>
        <c:ser>
          <c:idx val="1"/>
          <c:order val="1"/>
          <c:tx>
            <c:v>Alternative 1</c:v>
          </c:tx>
          <c:marker>
            <c:symbol val="triangle"/>
            <c:size val="5"/>
          </c:marker>
          <c:val>
            <c:numRef>
              <c:f>'A27'!$AN$24:$AN$53</c:f>
              <c:numCache>
                <c:formatCode>0.000</c:formatCode>
                <c:ptCount val="30"/>
                <c:pt idx="0">
                  <c:v>0.47487351482995488</c:v>
                </c:pt>
                <c:pt idx="1">
                  <c:v>0.47836785448252006</c:v>
                </c:pt>
                <c:pt idx="2">
                  <c:v>0.48608936712757866</c:v>
                </c:pt>
                <c:pt idx="3">
                  <c:v>0.49127241537115729</c:v>
                </c:pt>
                <c:pt idx="4">
                  <c:v>0.4996506442564253</c:v>
                </c:pt>
                <c:pt idx="5">
                  <c:v>0.50737830157410024</c:v>
                </c:pt>
                <c:pt idx="6">
                  <c:v>0.51697742529788926</c:v>
                </c:pt>
                <c:pt idx="7">
                  <c:v>0.52729557760314116</c:v>
                </c:pt>
                <c:pt idx="8">
                  <c:v>0.53755398464960846</c:v>
                </c:pt>
                <c:pt idx="9">
                  <c:v>0.54725772678986939</c:v>
                </c:pt>
                <c:pt idx="10">
                  <c:v>0.54850044422760225</c:v>
                </c:pt>
                <c:pt idx="11">
                  <c:v>0.53621717539095026</c:v>
                </c:pt>
                <c:pt idx="12">
                  <c:v>0.5211668105096251</c:v>
                </c:pt>
                <c:pt idx="13">
                  <c:v>0.50553191904214945</c:v>
                </c:pt>
                <c:pt idx="14">
                  <c:v>0.51429869106296133</c:v>
                </c:pt>
                <c:pt idx="15">
                  <c:v>0.52689089584485371</c:v>
                </c:pt>
                <c:pt idx="16">
                  <c:v>0.53078520268712859</c:v>
                </c:pt>
                <c:pt idx="17">
                  <c:v>0.54147637122763148</c:v>
                </c:pt>
                <c:pt idx="18">
                  <c:v>0.54381548258589874</c:v>
                </c:pt>
                <c:pt idx="19">
                  <c:v>0.5346650936305295</c:v>
                </c:pt>
                <c:pt idx="20">
                  <c:v>0.53565180784050304</c:v>
                </c:pt>
                <c:pt idx="21">
                  <c:v>0.55256783868793835</c:v>
                </c:pt>
                <c:pt idx="22">
                  <c:v>0.56378511211757987</c:v>
                </c:pt>
                <c:pt idx="23">
                  <c:v>0.57402860094449026</c:v>
                </c:pt>
                <c:pt idx="24">
                  <c:v>0.58668564972868698</c:v>
                </c:pt>
                <c:pt idx="25">
                  <c:v>0.59516894493026107</c:v>
                </c:pt>
                <c:pt idx="26">
                  <c:v>0.60727043258398816</c:v>
                </c:pt>
                <c:pt idx="27">
                  <c:v>0.61425745617527694</c:v>
                </c:pt>
                <c:pt idx="28">
                  <c:v>0.6246406212378276</c:v>
                </c:pt>
                <c:pt idx="29">
                  <c:v>0.62101521620568434</c:v>
                </c:pt>
              </c:numCache>
            </c:numRef>
          </c:val>
        </c:ser>
        <c:ser>
          <c:idx val="2"/>
          <c:order val="2"/>
          <c:tx>
            <c:v>Alternative 2</c:v>
          </c:tx>
          <c:marker>
            <c:symbol val="circle"/>
            <c:size val="5"/>
          </c:marker>
          <c:val>
            <c:numRef>
              <c:f>'A28'!$AN$24:$AN$53</c:f>
              <c:numCache>
                <c:formatCode>0.000</c:formatCode>
                <c:ptCount val="30"/>
                <c:pt idx="0">
                  <c:v>0.38030579526010388</c:v>
                </c:pt>
                <c:pt idx="1">
                  <c:v>0.3853886261416789</c:v>
                </c:pt>
                <c:pt idx="2">
                  <c:v>0.3937847023577658</c:v>
                </c:pt>
                <c:pt idx="3">
                  <c:v>0.39989041784541118</c:v>
                </c:pt>
                <c:pt idx="4">
                  <c:v>0.41023952506842076</c:v>
                </c:pt>
                <c:pt idx="5">
                  <c:v>0.41936931059306792</c:v>
                </c:pt>
                <c:pt idx="6">
                  <c:v>0.42938587075596835</c:v>
                </c:pt>
                <c:pt idx="7">
                  <c:v>0.439326468664543</c:v>
                </c:pt>
                <c:pt idx="8">
                  <c:v>0.45099473357955611</c:v>
                </c:pt>
                <c:pt idx="9">
                  <c:v>0.46219593489219779</c:v>
                </c:pt>
                <c:pt idx="10">
                  <c:v>0.46385762999806013</c:v>
                </c:pt>
                <c:pt idx="11">
                  <c:v>0.4520811358458558</c:v>
                </c:pt>
                <c:pt idx="12">
                  <c:v>0.43208871549415429</c:v>
                </c:pt>
                <c:pt idx="13">
                  <c:v>0.41162079724806977</c:v>
                </c:pt>
                <c:pt idx="14">
                  <c:v>0.41502718571096242</c:v>
                </c:pt>
                <c:pt idx="15">
                  <c:v>0.42640429467281299</c:v>
                </c:pt>
                <c:pt idx="16">
                  <c:v>0.43311322868044622</c:v>
                </c:pt>
                <c:pt idx="17">
                  <c:v>0.45065316308275782</c:v>
                </c:pt>
                <c:pt idx="18">
                  <c:v>0.44805740904331481</c:v>
                </c:pt>
                <c:pt idx="19">
                  <c:v>0.42252618500882605</c:v>
                </c:pt>
                <c:pt idx="20">
                  <c:v>0.43758426263135031</c:v>
                </c:pt>
                <c:pt idx="21">
                  <c:v>0.47313709524926062</c:v>
                </c:pt>
                <c:pt idx="22">
                  <c:v>0.4946728668376365</c:v>
                </c:pt>
                <c:pt idx="23">
                  <c:v>0.50487025925212969</c:v>
                </c:pt>
                <c:pt idx="24">
                  <c:v>0.52449011816057545</c:v>
                </c:pt>
                <c:pt idx="25">
                  <c:v>0.53274986360032062</c:v>
                </c:pt>
                <c:pt idx="26">
                  <c:v>0.54442771899414955</c:v>
                </c:pt>
                <c:pt idx="27">
                  <c:v>0.5464823414619373</c:v>
                </c:pt>
                <c:pt idx="28">
                  <c:v>0.56579351093666808</c:v>
                </c:pt>
                <c:pt idx="29">
                  <c:v>0.56436700745046808</c:v>
                </c:pt>
              </c:numCache>
            </c:numRef>
          </c:val>
        </c:ser>
        <c:ser>
          <c:idx val="3"/>
          <c:order val="3"/>
          <c:tx>
            <c:v>Alternative 3</c:v>
          </c:tx>
          <c:marker>
            <c:symbol val="square"/>
            <c:size val="4"/>
          </c:marker>
          <c:val>
            <c:numRef>
              <c:f>'A29'!$AN$24:$AN$53</c:f>
              <c:numCache>
                <c:formatCode>0.000</c:formatCode>
                <c:ptCount val="30"/>
                <c:pt idx="0">
                  <c:v>0.62641452052194035</c:v>
                </c:pt>
                <c:pt idx="1">
                  <c:v>0.62797218966394963</c:v>
                </c:pt>
                <c:pt idx="2">
                  <c:v>0.63165007589731748</c:v>
                </c:pt>
                <c:pt idx="3">
                  <c:v>0.63397981041718088</c:v>
                </c:pt>
                <c:pt idx="4">
                  <c:v>0.63955393353374879</c:v>
                </c:pt>
                <c:pt idx="5">
                  <c:v>0.64439230253826141</c:v>
                </c:pt>
                <c:pt idx="6">
                  <c:v>0.64949803197211309</c:v>
                </c:pt>
                <c:pt idx="7">
                  <c:v>0.65538573909045572</c:v>
                </c:pt>
                <c:pt idx="8">
                  <c:v>0.66098048184076186</c:v>
                </c:pt>
                <c:pt idx="9">
                  <c:v>0.66724403539413757</c:v>
                </c:pt>
                <c:pt idx="10">
                  <c:v>0.6668294404382652</c:v>
                </c:pt>
                <c:pt idx="11">
                  <c:v>0.65333028649569325</c:v>
                </c:pt>
                <c:pt idx="12">
                  <c:v>0.64231688544164867</c:v>
                </c:pt>
                <c:pt idx="13">
                  <c:v>0.63098827444720051</c:v>
                </c:pt>
                <c:pt idx="14">
                  <c:v>0.6395724587577738</c:v>
                </c:pt>
                <c:pt idx="15">
                  <c:v>0.65115570817314583</c:v>
                </c:pt>
                <c:pt idx="16">
                  <c:v>0.64916624755458308</c:v>
                </c:pt>
                <c:pt idx="17">
                  <c:v>0.65393428369923023</c:v>
                </c:pt>
                <c:pt idx="18">
                  <c:v>0.64985862397734628</c:v>
                </c:pt>
                <c:pt idx="19">
                  <c:v>0.63634061079502258</c:v>
                </c:pt>
                <c:pt idx="20">
                  <c:v>0.63198844825103373</c:v>
                </c:pt>
                <c:pt idx="21">
                  <c:v>0.64542681434364202</c:v>
                </c:pt>
                <c:pt idx="22">
                  <c:v>0.65267094966977357</c:v>
                </c:pt>
                <c:pt idx="23">
                  <c:v>0.65695834198046987</c:v>
                </c:pt>
                <c:pt idx="24">
                  <c:v>0.66513294391842515</c:v>
                </c:pt>
                <c:pt idx="25">
                  <c:v>0.66978488659604984</c:v>
                </c:pt>
                <c:pt idx="26">
                  <c:v>0.67772292117938349</c:v>
                </c:pt>
                <c:pt idx="27">
                  <c:v>0.68181162857837418</c:v>
                </c:pt>
                <c:pt idx="28">
                  <c:v>0.68928596841550249</c:v>
                </c:pt>
                <c:pt idx="29">
                  <c:v>0.68364912621052687</c:v>
                </c:pt>
              </c:numCache>
            </c:numRef>
          </c:val>
        </c:ser>
        <c:marker val="1"/>
        <c:axId val="193435520"/>
        <c:axId val="193437056"/>
      </c:lineChart>
      <c:catAx>
        <c:axId val="193435520"/>
        <c:scaling>
          <c:orientation val="minMax"/>
        </c:scaling>
        <c:axPos val="b"/>
        <c:numFmt formatCode="General" sourceLinked="1"/>
        <c:tickLblPos val="nextTo"/>
        <c:txPr>
          <a:bodyPr/>
          <a:lstStyle/>
          <a:p>
            <a:pPr>
              <a:defRPr lang="en-CA"/>
            </a:pPr>
            <a:endParaRPr lang="en-US"/>
          </a:p>
        </c:txPr>
        <c:crossAx val="193437056"/>
        <c:crosses val="autoZero"/>
        <c:auto val="1"/>
        <c:lblAlgn val="ctr"/>
        <c:lblOffset val="100"/>
      </c:catAx>
      <c:valAx>
        <c:axId val="193437056"/>
        <c:scaling>
          <c:orientation val="minMax"/>
        </c:scaling>
        <c:axPos val="l"/>
        <c:majorGridlines/>
        <c:numFmt formatCode="0.000" sourceLinked="1"/>
        <c:tickLblPos val="nextTo"/>
        <c:txPr>
          <a:bodyPr/>
          <a:lstStyle/>
          <a:p>
            <a:pPr>
              <a:defRPr lang="en-CA"/>
            </a:pPr>
            <a:endParaRPr lang="en-US"/>
          </a:p>
        </c:txPr>
        <c:crossAx val="193435520"/>
        <c:crosses val="autoZero"/>
        <c:crossBetween val="between"/>
      </c:valAx>
    </c:plotArea>
    <c:legend>
      <c:legendPos val="r"/>
      <c:txPr>
        <a:bodyPr/>
        <a:lstStyle/>
        <a:p>
          <a:pPr>
            <a:defRPr lang="en-CA"/>
          </a:pPr>
          <a:endParaRPr lang="en-US"/>
        </a:p>
      </c:txPr>
    </c:legend>
    <c:plotVisOnly val="1"/>
    <c:dispBlanksAs val="gap"/>
  </c:chart>
  <c:spPr>
    <a:ln>
      <a:noFill/>
    </a:ln>
  </c:spPr>
  <c:printSettings>
    <c:headerFooter/>
    <c:pageMargins b="0.75000000000000444" l="0.70000000000000062" r="0.70000000000000062" t="0.75000000000000444"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CA" sz="1200"/>
            </a:pPr>
            <a:r>
              <a:rPr lang="en-US" sz="1200"/>
              <a:t>France</a:t>
            </a:r>
          </a:p>
        </c:rich>
      </c:tx>
    </c:title>
    <c:plotArea>
      <c:layout/>
      <c:lineChart>
        <c:grouping val="standard"/>
        <c:ser>
          <c:idx val="0"/>
          <c:order val="0"/>
          <c:tx>
            <c:v>Baseline</c:v>
          </c:tx>
          <c:marker>
            <c:symbol val="none"/>
          </c:marker>
          <c:cat>
            <c:numRef>
              <c:f>'9'!$A$24:$A$53</c:f>
              <c:numCache>
                <c:formatCode>General</c:formatCode>
                <c:ptCount val="3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numCache>
            </c:numRef>
          </c:cat>
          <c:val>
            <c:numRef>
              <c:f>'9'!$AV$24:$AV$53</c:f>
              <c:numCache>
                <c:formatCode>0.000</c:formatCode>
                <c:ptCount val="30"/>
                <c:pt idx="0">
                  <c:v>0.46499741007593187</c:v>
                </c:pt>
                <c:pt idx="1">
                  <c:v>0.46920441533006352</c:v>
                </c:pt>
                <c:pt idx="2">
                  <c:v>0.47410819288523764</c:v>
                </c:pt>
                <c:pt idx="3">
                  <c:v>0.47413859578397577</c:v>
                </c:pt>
                <c:pt idx="4">
                  <c:v>0.47210232521905471</c:v>
                </c:pt>
                <c:pt idx="5">
                  <c:v>0.47201950440403861</c:v>
                </c:pt>
                <c:pt idx="6">
                  <c:v>0.4716711362890913</c:v>
                </c:pt>
                <c:pt idx="7">
                  <c:v>0.47352578235154164</c:v>
                </c:pt>
                <c:pt idx="8">
                  <c:v>0.47605870047694859</c:v>
                </c:pt>
                <c:pt idx="9">
                  <c:v>0.47802071577472716</c:v>
                </c:pt>
                <c:pt idx="10">
                  <c:v>0.49995929351239321</c:v>
                </c:pt>
                <c:pt idx="11">
                  <c:v>0.51452360057909652</c:v>
                </c:pt>
                <c:pt idx="12">
                  <c:v>0.52816311678194328</c:v>
                </c:pt>
                <c:pt idx="13">
                  <c:v>0.53793724887620831</c:v>
                </c:pt>
                <c:pt idx="14">
                  <c:v>0.54981790320050883</c:v>
                </c:pt>
                <c:pt idx="15">
                  <c:v>0.55920169706422229</c:v>
                </c:pt>
                <c:pt idx="16">
                  <c:v>0.55978651110051614</c:v>
                </c:pt>
                <c:pt idx="17">
                  <c:v>0.56614326213050004</c:v>
                </c:pt>
                <c:pt idx="18">
                  <c:v>0.57375046536805285</c:v>
                </c:pt>
                <c:pt idx="19">
                  <c:v>0.57913183368749754</c:v>
                </c:pt>
                <c:pt idx="20">
                  <c:v>0.59684859668475265</c:v>
                </c:pt>
                <c:pt idx="21">
                  <c:v>0.60074866515165048</c:v>
                </c:pt>
                <c:pt idx="22">
                  <c:v>0.60089448635392428</c:v>
                </c:pt>
                <c:pt idx="23">
                  <c:v>0.59815248186410797</c:v>
                </c:pt>
                <c:pt idx="24">
                  <c:v>0.59765141872467042</c:v>
                </c:pt>
                <c:pt idx="25">
                  <c:v>0.5980220293237194</c:v>
                </c:pt>
                <c:pt idx="26">
                  <c:v>0.60867332513470029</c:v>
                </c:pt>
                <c:pt idx="27">
                  <c:v>0.61296026966818951</c:v>
                </c:pt>
                <c:pt idx="28">
                  <c:v>0.6103313296394508</c:v>
                </c:pt>
                <c:pt idx="29">
                  <c:v>0.60907324964299625</c:v>
                </c:pt>
              </c:numCache>
            </c:numRef>
          </c:val>
        </c:ser>
        <c:ser>
          <c:idx val="1"/>
          <c:order val="1"/>
          <c:tx>
            <c:v>Alternative 1</c:v>
          </c:tx>
          <c:marker>
            <c:symbol val="triangle"/>
            <c:size val="5"/>
          </c:marker>
          <c:val>
            <c:numRef>
              <c:f>'A27'!$AV$24:$AV$53</c:f>
              <c:numCache>
                <c:formatCode>0.000</c:formatCode>
                <c:ptCount val="30"/>
                <c:pt idx="0">
                  <c:v>0.47024591962970352</c:v>
                </c:pt>
                <c:pt idx="1">
                  <c:v>0.47489074929395869</c:v>
                </c:pt>
                <c:pt idx="2">
                  <c:v>0.48272883923092474</c:v>
                </c:pt>
                <c:pt idx="3">
                  <c:v>0.48248160456597977</c:v>
                </c:pt>
                <c:pt idx="4">
                  <c:v>0.48048082237365453</c:v>
                </c:pt>
                <c:pt idx="5">
                  <c:v>0.48166910821781139</c:v>
                </c:pt>
                <c:pt idx="6">
                  <c:v>0.48322870989341049</c:v>
                </c:pt>
                <c:pt idx="7">
                  <c:v>0.48691227772857193</c:v>
                </c:pt>
                <c:pt idx="8">
                  <c:v>0.4912502258028803</c:v>
                </c:pt>
                <c:pt idx="9">
                  <c:v>0.4943283328646586</c:v>
                </c:pt>
                <c:pt idx="10">
                  <c:v>0.5180083771568772</c:v>
                </c:pt>
                <c:pt idx="11">
                  <c:v>0.53245534209320178</c:v>
                </c:pt>
                <c:pt idx="12">
                  <c:v>0.54549189905631223</c:v>
                </c:pt>
                <c:pt idx="13">
                  <c:v>0.553894328127438</c:v>
                </c:pt>
                <c:pt idx="14">
                  <c:v>0.56455219007740021</c:v>
                </c:pt>
                <c:pt idx="15">
                  <c:v>0.57337995157834032</c:v>
                </c:pt>
                <c:pt idx="16">
                  <c:v>0.57531987306254939</c:v>
                </c:pt>
                <c:pt idx="17">
                  <c:v>0.58044970308913313</c:v>
                </c:pt>
                <c:pt idx="18">
                  <c:v>0.59029408892025748</c:v>
                </c:pt>
                <c:pt idx="19">
                  <c:v>0.59895560337365295</c:v>
                </c:pt>
                <c:pt idx="20">
                  <c:v>0.61762499317157926</c:v>
                </c:pt>
                <c:pt idx="21">
                  <c:v>0.62390014579810116</c:v>
                </c:pt>
                <c:pt idx="22">
                  <c:v>0.62834601556951641</c:v>
                </c:pt>
                <c:pt idx="23">
                  <c:v>0.62498035068342861</c:v>
                </c:pt>
                <c:pt idx="24">
                  <c:v>0.62584063503731979</c:v>
                </c:pt>
                <c:pt idx="25">
                  <c:v>0.62704325153376772</c:v>
                </c:pt>
                <c:pt idx="26">
                  <c:v>0.63828927563432425</c:v>
                </c:pt>
                <c:pt idx="27">
                  <c:v>0.64414648150450216</c:v>
                </c:pt>
                <c:pt idx="28">
                  <c:v>0.64285682374669939</c:v>
                </c:pt>
                <c:pt idx="29">
                  <c:v>0.64068581719047379</c:v>
                </c:pt>
              </c:numCache>
            </c:numRef>
          </c:val>
        </c:ser>
        <c:ser>
          <c:idx val="2"/>
          <c:order val="2"/>
          <c:tx>
            <c:v>Alternative 2</c:v>
          </c:tx>
          <c:marker>
            <c:symbol val="circle"/>
            <c:size val="5"/>
          </c:marker>
          <c:val>
            <c:numRef>
              <c:f>'A28'!$AV$24:$AV$53</c:f>
              <c:numCache>
                <c:formatCode>0.000</c:formatCode>
                <c:ptCount val="30"/>
                <c:pt idx="0">
                  <c:v>0.40956991563107875</c:v>
                </c:pt>
                <c:pt idx="1">
                  <c:v>0.41512316256653253</c:v>
                </c:pt>
                <c:pt idx="2">
                  <c:v>0.42552698173561798</c:v>
                </c:pt>
                <c:pt idx="3">
                  <c:v>0.42966947061024807</c:v>
                </c:pt>
                <c:pt idx="4">
                  <c:v>0.43126280396475913</c:v>
                </c:pt>
                <c:pt idx="5">
                  <c:v>0.43562118692486473</c:v>
                </c:pt>
                <c:pt idx="6">
                  <c:v>0.43982351254365626</c:v>
                </c:pt>
                <c:pt idx="7">
                  <c:v>0.44713659176867354</c:v>
                </c:pt>
                <c:pt idx="8">
                  <c:v>0.455556430005297</c:v>
                </c:pt>
                <c:pt idx="9">
                  <c:v>0.46344315177613515</c:v>
                </c:pt>
                <c:pt idx="10">
                  <c:v>0.47576106272241725</c:v>
                </c:pt>
                <c:pt idx="11">
                  <c:v>0.48048850772803409</c:v>
                </c:pt>
                <c:pt idx="12">
                  <c:v>0.48586480626298861</c:v>
                </c:pt>
                <c:pt idx="13">
                  <c:v>0.48776940597676433</c:v>
                </c:pt>
                <c:pt idx="14">
                  <c:v>0.49387680138754525</c:v>
                </c:pt>
                <c:pt idx="15">
                  <c:v>0.50525142874626094</c:v>
                </c:pt>
                <c:pt idx="16">
                  <c:v>0.50501727126117468</c:v>
                </c:pt>
                <c:pt idx="17">
                  <c:v>0.51240790433806782</c:v>
                </c:pt>
                <c:pt idx="18">
                  <c:v>0.52145493347124461</c:v>
                </c:pt>
                <c:pt idx="19">
                  <c:v>0.52756962527557505</c:v>
                </c:pt>
                <c:pt idx="20">
                  <c:v>0.54997276864593836</c:v>
                </c:pt>
                <c:pt idx="21">
                  <c:v>0.55809148308433276</c:v>
                </c:pt>
                <c:pt idx="22">
                  <c:v>0.56136818274113454</c:v>
                </c:pt>
                <c:pt idx="23">
                  <c:v>0.56095127132765477</c:v>
                </c:pt>
                <c:pt idx="24">
                  <c:v>0.56361564635850847</c:v>
                </c:pt>
                <c:pt idx="25">
                  <c:v>0.56755900566525297</c:v>
                </c:pt>
                <c:pt idx="26">
                  <c:v>0.58161871613574767</c:v>
                </c:pt>
                <c:pt idx="27">
                  <c:v>0.58727748291995352</c:v>
                </c:pt>
                <c:pt idx="28">
                  <c:v>0.58380728208201826</c:v>
                </c:pt>
                <c:pt idx="29">
                  <c:v>0.58214661648669841</c:v>
                </c:pt>
              </c:numCache>
            </c:numRef>
          </c:val>
        </c:ser>
        <c:ser>
          <c:idx val="3"/>
          <c:order val="3"/>
          <c:tx>
            <c:v>Alternative 3</c:v>
          </c:tx>
          <c:marker>
            <c:symbol val="square"/>
            <c:size val="4"/>
          </c:marker>
          <c:val>
            <c:numRef>
              <c:f>'A29'!$AV$24:$AV$53</c:f>
              <c:numCache>
                <c:formatCode>0.000</c:formatCode>
                <c:ptCount val="30"/>
                <c:pt idx="0">
                  <c:v>0.55320643894082511</c:v>
                </c:pt>
                <c:pt idx="1">
                  <c:v>0.55437055874594265</c:v>
                </c:pt>
                <c:pt idx="2">
                  <c:v>0.55395628215939274</c:v>
                </c:pt>
                <c:pt idx="3">
                  <c:v>0.54983569687552525</c:v>
                </c:pt>
                <c:pt idx="4">
                  <c:v>0.54334069086290404</c:v>
                </c:pt>
                <c:pt idx="5">
                  <c:v>0.53915206717498987</c:v>
                </c:pt>
                <c:pt idx="6">
                  <c:v>0.53415779661407869</c:v>
                </c:pt>
                <c:pt idx="7">
                  <c:v>0.53168303867417743</c:v>
                </c:pt>
                <c:pt idx="8">
                  <c:v>0.52980815021776584</c:v>
                </c:pt>
                <c:pt idx="9">
                  <c:v>0.52723718967907152</c:v>
                </c:pt>
                <c:pt idx="10">
                  <c:v>0.55584543508741113</c:v>
                </c:pt>
                <c:pt idx="11">
                  <c:v>0.57579105760939964</c:v>
                </c:pt>
                <c:pt idx="12">
                  <c:v>0.59296525710581438</c:v>
                </c:pt>
                <c:pt idx="13">
                  <c:v>0.60532568066447023</c:v>
                </c:pt>
                <c:pt idx="14">
                  <c:v>0.61882068710856786</c:v>
                </c:pt>
                <c:pt idx="15">
                  <c:v>0.62648666258692365</c:v>
                </c:pt>
                <c:pt idx="16">
                  <c:v>0.62725801295651329</c:v>
                </c:pt>
                <c:pt idx="17">
                  <c:v>0.63151644187772615</c:v>
                </c:pt>
                <c:pt idx="18">
                  <c:v>0.63834852345111859</c:v>
                </c:pt>
                <c:pt idx="19">
                  <c:v>0.64392588491117153</c:v>
                </c:pt>
                <c:pt idx="20">
                  <c:v>0.65773465250168917</c:v>
                </c:pt>
                <c:pt idx="21">
                  <c:v>0.65971486703171034</c:v>
                </c:pt>
                <c:pt idx="22">
                  <c:v>0.65806646669596924</c:v>
                </c:pt>
                <c:pt idx="23">
                  <c:v>0.65195604259739148</c:v>
                </c:pt>
                <c:pt idx="24">
                  <c:v>0.64868648194518475</c:v>
                </c:pt>
                <c:pt idx="25">
                  <c:v>0.64588502147506888</c:v>
                </c:pt>
                <c:pt idx="26">
                  <c:v>0.65285174024859527</c:v>
                </c:pt>
                <c:pt idx="27">
                  <c:v>0.65698585825740496</c:v>
                </c:pt>
                <c:pt idx="28">
                  <c:v>0.65585949988293701</c:v>
                </c:pt>
                <c:pt idx="29">
                  <c:v>0.65236429354791059</c:v>
                </c:pt>
              </c:numCache>
            </c:numRef>
          </c:val>
        </c:ser>
        <c:marker val="1"/>
        <c:axId val="193484288"/>
        <c:axId val="193485824"/>
      </c:lineChart>
      <c:catAx>
        <c:axId val="193484288"/>
        <c:scaling>
          <c:orientation val="minMax"/>
        </c:scaling>
        <c:axPos val="b"/>
        <c:numFmt formatCode="General" sourceLinked="1"/>
        <c:tickLblPos val="nextTo"/>
        <c:txPr>
          <a:bodyPr/>
          <a:lstStyle/>
          <a:p>
            <a:pPr>
              <a:defRPr lang="en-CA"/>
            </a:pPr>
            <a:endParaRPr lang="en-US"/>
          </a:p>
        </c:txPr>
        <c:crossAx val="193485824"/>
        <c:crosses val="autoZero"/>
        <c:auto val="1"/>
        <c:lblAlgn val="ctr"/>
        <c:lblOffset val="100"/>
      </c:catAx>
      <c:valAx>
        <c:axId val="193485824"/>
        <c:scaling>
          <c:orientation val="minMax"/>
        </c:scaling>
        <c:axPos val="l"/>
        <c:majorGridlines/>
        <c:numFmt formatCode="0.000" sourceLinked="1"/>
        <c:tickLblPos val="nextTo"/>
        <c:txPr>
          <a:bodyPr/>
          <a:lstStyle/>
          <a:p>
            <a:pPr>
              <a:defRPr lang="en-CA"/>
            </a:pPr>
            <a:endParaRPr lang="en-US"/>
          </a:p>
        </c:txPr>
        <c:crossAx val="193484288"/>
        <c:crosses val="autoZero"/>
        <c:crossBetween val="between"/>
      </c:valAx>
    </c:plotArea>
    <c:legend>
      <c:legendPos val="r"/>
      <c:txPr>
        <a:bodyPr/>
        <a:lstStyle/>
        <a:p>
          <a:pPr>
            <a:defRPr lang="en-CA"/>
          </a:pPr>
          <a:endParaRPr lang="en-US"/>
        </a:p>
      </c:txPr>
    </c:legend>
    <c:plotVisOnly val="1"/>
    <c:dispBlanksAs val="gap"/>
  </c:chart>
  <c:spPr>
    <a:ln>
      <a:noFill/>
    </a:ln>
  </c:spPr>
  <c:printSettings>
    <c:headerFooter/>
    <c:pageMargins b="0.75000000000000444" l="0.70000000000000062" r="0.70000000000000062" t="0.75000000000000444"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CA" sz="1200"/>
            </a:pPr>
            <a:r>
              <a:rPr lang="en-US" sz="1200"/>
              <a:t>Germany</a:t>
            </a:r>
          </a:p>
        </c:rich>
      </c:tx>
    </c:title>
    <c:plotArea>
      <c:layout/>
      <c:lineChart>
        <c:grouping val="standard"/>
        <c:ser>
          <c:idx val="0"/>
          <c:order val="0"/>
          <c:tx>
            <c:v>Baseline</c:v>
          </c:tx>
          <c:marker>
            <c:symbol val="none"/>
          </c:marker>
          <c:cat>
            <c:numRef>
              <c:f>'9'!$A$24:$A$53</c:f>
              <c:numCache>
                <c:formatCode>General</c:formatCode>
                <c:ptCount val="3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numCache>
            </c:numRef>
          </c:cat>
          <c:val>
            <c:numRef>
              <c:f>'9'!$BD$24:$BD$53</c:f>
              <c:numCache>
                <c:formatCode>0.000</c:formatCode>
                <c:ptCount val="30"/>
                <c:pt idx="0">
                  <c:v>0.51417842575468864</c:v>
                </c:pt>
                <c:pt idx="1">
                  <c:v>0.51449620431709986</c:v>
                </c:pt>
                <c:pt idx="2">
                  <c:v>0.50602341991840805</c:v>
                </c:pt>
                <c:pt idx="3">
                  <c:v>0.5128401092923276</c:v>
                </c:pt>
                <c:pt idx="4">
                  <c:v>0.45302023996181184</c:v>
                </c:pt>
                <c:pt idx="5">
                  <c:v>0.46611173865485556</c:v>
                </c:pt>
                <c:pt idx="6">
                  <c:v>0.48534442896959373</c:v>
                </c:pt>
                <c:pt idx="7">
                  <c:v>0.50143070828036806</c:v>
                </c:pt>
                <c:pt idx="8">
                  <c:v>0.51273736481649146</c:v>
                </c:pt>
                <c:pt idx="9">
                  <c:v>0.52526433462058886</c:v>
                </c:pt>
                <c:pt idx="10">
                  <c:v>0.53329672282624185</c:v>
                </c:pt>
                <c:pt idx="11">
                  <c:v>0.56235953057383681</c:v>
                </c:pt>
                <c:pt idx="12">
                  <c:v>0.56560681892771614</c:v>
                </c:pt>
                <c:pt idx="13">
                  <c:v>0.56101116685879271</c:v>
                </c:pt>
                <c:pt idx="14">
                  <c:v>0.56200561454428088</c:v>
                </c:pt>
                <c:pt idx="15">
                  <c:v>0.56893088678811798</c:v>
                </c:pt>
                <c:pt idx="16">
                  <c:v>0.57242512605652196</c:v>
                </c:pt>
                <c:pt idx="17">
                  <c:v>0.5745343085652066</c:v>
                </c:pt>
                <c:pt idx="18">
                  <c:v>0.58129917197777448</c:v>
                </c:pt>
                <c:pt idx="19">
                  <c:v>0.59038968841919048</c:v>
                </c:pt>
                <c:pt idx="20">
                  <c:v>0.59987686889398817</c:v>
                </c:pt>
                <c:pt idx="21">
                  <c:v>0.60883177444258563</c:v>
                </c:pt>
                <c:pt idx="22">
                  <c:v>0.60809748916993234</c:v>
                </c:pt>
                <c:pt idx="23">
                  <c:v>0.61211401537890464</c:v>
                </c:pt>
                <c:pt idx="24">
                  <c:v>0.61281754424717338</c:v>
                </c:pt>
                <c:pt idx="25">
                  <c:v>0.6151051567884589</c:v>
                </c:pt>
                <c:pt idx="26">
                  <c:v>0.62565077540470315</c:v>
                </c:pt>
                <c:pt idx="27">
                  <c:v>0.63346846816682223</c:v>
                </c:pt>
                <c:pt idx="28">
                  <c:v>0.64065098693513489</c:v>
                </c:pt>
                <c:pt idx="29">
                  <c:v>0.64996309980916267</c:v>
                </c:pt>
              </c:numCache>
            </c:numRef>
          </c:val>
        </c:ser>
        <c:ser>
          <c:idx val="1"/>
          <c:order val="1"/>
          <c:tx>
            <c:v>Alternative 1</c:v>
          </c:tx>
          <c:marker>
            <c:symbol val="triangle"/>
            <c:size val="5"/>
          </c:marker>
          <c:val>
            <c:numRef>
              <c:f>'A27'!$BD$24:$BD$53</c:f>
              <c:numCache>
                <c:formatCode>0.000</c:formatCode>
                <c:ptCount val="30"/>
                <c:pt idx="0">
                  <c:v>0.50816061764829024</c:v>
                </c:pt>
                <c:pt idx="1">
                  <c:v>0.50840002443816701</c:v>
                </c:pt>
                <c:pt idx="2">
                  <c:v>0.50200741617226918</c:v>
                </c:pt>
                <c:pt idx="3">
                  <c:v>0.50468926200173769</c:v>
                </c:pt>
                <c:pt idx="4">
                  <c:v>0.44541968731339343</c:v>
                </c:pt>
                <c:pt idx="5">
                  <c:v>0.45873017429722995</c:v>
                </c:pt>
                <c:pt idx="6">
                  <c:v>0.47972141235302868</c:v>
                </c:pt>
                <c:pt idx="7">
                  <c:v>0.49709915089521339</c:v>
                </c:pt>
                <c:pt idx="8">
                  <c:v>0.50881235833155558</c:v>
                </c:pt>
                <c:pt idx="9">
                  <c:v>0.52107324148770173</c:v>
                </c:pt>
                <c:pt idx="10">
                  <c:v>0.53055475888170323</c:v>
                </c:pt>
                <c:pt idx="11">
                  <c:v>0.54834691533136959</c:v>
                </c:pt>
                <c:pt idx="12">
                  <c:v>0.5542491318384124</c:v>
                </c:pt>
                <c:pt idx="13">
                  <c:v>0.54874879130987864</c:v>
                </c:pt>
                <c:pt idx="14">
                  <c:v>0.55033629600476996</c:v>
                </c:pt>
                <c:pt idx="15">
                  <c:v>0.56007038889552219</c:v>
                </c:pt>
                <c:pt idx="16">
                  <c:v>0.5652687937518448</c:v>
                </c:pt>
                <c:pt idx="17">
                  <c:v>0.56727497273561056</c:v>
                </c:pt>
                <c:pt idx="18">
                  <c:v>0.57502561091295235</c:v>
                </c:pt>
                <c:pt idx="19">
                  <c:v>0.58683920219936625</c:v>
                </c:pt>
                <c:pt idx="20">
                  <c:v>0.59888616659379734</c:v>
                </c:pt>
                <c:pt idx="21">
                  <c:v>0.60861139642325846</c:v>
                </c:pt>
                <c:pt idx="22">
                  <c:v>0.60807933673570402</c:v>
                </c:pt>
                <c:pt idx="23">
                  <c:v>0.61071439529008342</c:v>
                </c:pt>
                <c:pt idx="24">
                  <c:v>0.60932077796775674</c:v>
                </c:pt>
                <c:pt idx="25">
                  <c:v>0.6086634053225235</c:v>
                </c:pt>
                <c:pt idx="26">
                  <c:v>0.61766816876672714</c:v>
                </c:pt>
                <c:pt idx="27">
                  <c:v>0.62326571113039053</c:v>
                </c:pt>
                <c:pt idx="28">
                  <c:v>0.63068364316148318</c:v>
                </c:pt>
                <c:pt idx="29">
                  <c:v>0.63885259207606149</c:v>
                </c:pt>
              </c:numCache>
            </c:numRef>
          </c:val>
        </c:ser>
        <c:ser>
          <c:idx val="2"/>
          <c:order val="2"/>
          <c:tx>
            <c:v>Alternative 2</c:v>
          </c:tx>
          <c:marker>
            <c:symbol val="circle"/>
            <c:size val="5"/>
          </c:marker>
          <c:val>
            <c:numRef>
              <c:f>'A28'!$BD$24:$BD$53</c:f>
              <c:numCache>
                <c:formatCode>0.000</c:formatCode>
                <c:ptCount val="30"/>
                <c:pt idx="0">
                  <c:v>0.4138763448007492</c:v>
                </c:pt>
                <c:pt idx="1">
                  <c:v>0.41429581250313208</c:v>
                </c:pt>
                <c:pt idx="2">
                  <c:v>0.40252561679144916</c:v>
                </c:pt>
                <c:pt idx="3">
                  <c:v>0.41131921255914111</c:v>
                </c:pt>
                <c:pt idx="4">
                  <c:v>0.39982376566414979</c:v>
                </c:pt>
                <c:pt idx="5">
                  <c:v>0.40911234230520033</c:v>
                </c:pt>
                <c:pt idx="6">
                  <c:v>0.42698555542984129</c:v>
                </c:pt>
                <c:pt idx="7">
                  <c:v>0.44115256244879686</c:v>
                </c:pt>
                <c:pt idx="8">
                  <c:v>0.44942837654967727</c:v>
                </c:pt>
                <c:pt idx="9">
                  <c:v>0.45970568972355341</c:v>
                </c:pt>
                <c:pt idx="10">
                  <c:v>0.47420761256455668</c:v>
                </c:pt>
                <c:pt idx="11">
                  <c:v>0.51658110259092926</c:v>
                </c:pt>
                <c:pt idx="12">
                  <c:v>0.52499318519844995</c:v>
                </c:pt>
                <c:pt idx="13">
                  <c:v>0.52317145689327238</c:v>
                </c:pt>
                <c:pt idx="14">
                  <c:v>0.52885145496809238</c:v>
                </c:pt>
                <c:pt idx="15">
                  <c:v>0.53667667041208245</c:v>
                </c:pt>
                <c:pt idx="16">
                  <c:v>0.53999641428510681</c:v>
                </c:pt>
                <c:pt idx="17">
                  <c:v>0.54151100312971179</c:v>
                </c:pt>
                <c:pt idx="18">
                  <c:v>0.54919384454867592</c:v>
                </c:pt>
                <c:pt idx="19">
                  <c:v>0.55996894148775167</c:v>
                </c:pt>
                <c:pt idx="20">
                  <c:v>0.57128967397416974</c:v>
                </c:pt>
                <c:pt idx="21">
                  <c:v>0.58127540917761411</c:v>
                </c:pt>
                <c:pt idx="22">
                  <c:v>0.57852849691900854</c:v>
                </c:pt>
                <c:pt idx="23">
                  <c:v>0.58210828263306913</c:v>
                </c:pt>
                <c:pt idx="24">
                  <c:v>0.5813691190844219</c:v>
                </c:pt>
                <c:pt idx="25">
                  <c:v>0.58438876763891878</c:v>
                </c:pt>
                <c:pt idx="26">
                  <c:v>0.59830898421236112</c:v>
                </c:pt>
                <c:pt idx="27">
                  <c:v>0.6086283386583583</c:v>
                </c:pt>
                <c:pt idx="28">
                  <c:v>0.61810926343253114</c:v>
                </c:pt>
                <c:pt idx="29">
                  <c:v>0.63040125242624789</c:v>
                </c:pt>
              </c:numCache>
            </c:numRef>
          </c:val>
        </c:ser>
        <c:ser>
          <c:idx val="3"/>
          <c:order val="3"/>
          <c:tx>
            <c:v>Alternative 3</c:v>
          </c:tx>
          <c:marker>
            <c:symbol val="square"/>
            <c:size val="4"/>
          </c:marker>
          <c:val>
            <c:numRef>
              <c:f>'A29'!$BD$24:$BD$53</c:f>
              <c:numCache>
                <c:formatCode>0.000</c:formatCode>
                <c:ptCount val="30"/>
                <c:pt idx="0">
                  <c:v>0.6253697649763128</c:v>
                </c:pt>
                <c:pt idx="1">
                  <c:v>0.62286638535975425</c:v>
                </c:pt>
                <c:pt idx="2">
                  <c:v>0.61658100168115237</c:v>
                </c:pt>
                <c:pt idx="3">
                  <c:v>0.61628220707307757</c:v>
                </c:pt>
                <c:pt idx="4">
                  <c:v>0.52057498206053565</c:v>
                </c:pt>
                <c:pt idx="5">
                  <c:v>0.53587357605108155</c:v>
                </c:pt>
                <c:pt idx="6">
                  <c:v>0.55703428500141572</c:v>
                </c:pt>
                <c:pt idx="7">
                  <c:v>0.57369143348457907</c:v>
                </c:pt>
                <c:pt idx="8">
                  <c:v>0.58648191032278563</c:v>
                </c:pt>
                <c:pt idx="9">
                  <c:v>0.60067401351453642</c:v>
                </c:pt>
                <c:pt idx="10">
                  <c:v>0.60467235935249475</c:v>
                </c:pt>
                <c:pt idx="11">
                  <c:v>0.61496788266153379</c:v>
                </c:pt>
                <c:pt idx="12">
                  <c:v>0.61493899856750622</c:v>
                </c:pt>
                <c:pt idx="13">
                  <c:v>0.60608528888499957</c:v>
                </c:pt>
                <c:pt idx="14">
                  <c:v>0.60219813437519898</c:v>
                </c:pt>
                <c:pt idx="15">
                  <c:v>0.60885656693267809</c:v>
                </c:pt>
                <c:pt idx="16">
                  <c:v>0.61150366342269435</c:v>
                </c:pt>
                <c:pt idx="17">
                  <c:v>0.6113831101027003</c:v>
                </c:pt>
                <c:pt idx="18">
                  <c:v>0.6172526892483966</c:v>
                </c:pt>
                <c:pt idx="19">
                  <c:v>0.62552672394679742</c:v>
                </c:pt>
                <c:pt idx="20">
                  <c:v>0.63378093060011564</c:v>
                </c:pt>
                <c:pt idx="21">
                  <c:v>0.64079442054215152</c:v>
                </c:pt>
                <c:pt idx="22">
                  <c:v>0.64077883496238608</c:v>
                </c:pt>
                <c:pt idx="23">
                  <c:v>0.64278462885959708</c:v>
                </c:pt>
                <c:pt idx="24">
                  <c:v>0.64198522355189391</c:v>
                </c:pt>
                <c:pt idx="25">
                  <c:v>0.64074685952761889</c:v>
                </c:pt>
                <c:pt idx="26">
                  <c:v>0.64819030453215587</c:v>
                </c:pt>
                <c:pt idx="27">
                  <c:v>0.65456343952472618</c:v>
                </c:pt>
                <c:pt idx="28">
                  <c:v>0.65979303050829174</c:v>
                </c:pt>
                <c:pt idx="29">
                  <c:v>0.6633484635334419</c:v>
                </c:pt>
              </c:numCache>
            </c:numRef>
          </c:val>
        </c:ser>
        <c:marker val="1"/>
        <c:axId val="193534592"/>
        <c:axId val="193548672"/>
      </c:lineChart>
      <c:catAx>
        <c:axId val="193534592"/>
        <c:scaling>
          <c:orientation val="minMax"/>
        </c:scaling>
        <c:axPos val="b"/>
        <c:numFmt formatCode="General" sourceLinked="1"/>
        <c:tickLblPos val="nextTo"/>
        <c:txPr>
          <a:bodyPr/>
          <a:lstStyle/>
          <a:p>
            <a:pPr>
              <a:defRPr lang="en-CA"/>
            </a:pPr>
            <a:endParaRPr lang="en-US"/>
          </a:p>
        </c:txPr>
        <c:crossAx val="193548672"/>
        <c:crosses val="autoZero"/>
        <c:auto val="1"/>
        <c:lblAlgn val="ctr"/>
        <c:lblOffset val="100"/>
      </c:catAx>
      <c:valAx>
        <c:axId val="193548672"/>
        <c:scaling>
          <c:orientation val="minMax"/>
        </c:scaling>
        <c:axPos val="l"/>
        <c:majorGridlines/>
        <c:numFmt formatCode="0.000" sourceLinked="1"/>
        <c:tickLblPos val="nextTo"/>
        <c:txPr>
          <a:bodyPr/>
          <a:lstStyle/>
          <a:p>
            <a:pPr>
              <a:defRPr lang="en-CA"/>
            </a:pPr>
            <a:endParaRPr lang="en-US"/>
          </a:p>
        </c:txPr>
        <c:crossAx val="193534592"/>
        <c:crosses val="autoZero"/>
        <c:crossBetween val="between"/>
      </c:valAx>
    </c:plotArea>
    <c:legend>
      <c:legendPos val="r"/>
      <c:txPr>
        <a:bodyPr/>
        <a:lstStyle/>
        <a:p>
          <a:pPr>
            <a:defRPr lang="en-CA"/>
          </a:pPr>
          <a:endParaRPr lang="en-US"/>
        </a:p>
      </c:txPr>
    </c:legend>
    <c:plotVisOnly val="1"/>
    <c:dispBlanksAs val="gap"/>
  </c:chart>
  <c:spPr>
    <a:ln>
      <a:noFill/>
    </a:ln>
  </c:spPr>
  <c:printSettings>
    <c:headerFooter/>
    <c:pageMargins b="0.75000000000000444" l="0.70000000000000062" r="0.70000000000000062" t="0.75000000000000444"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CA" sz="1200"/>
            </a:pPr>
            <a:r>
              <a:rPr lang="en-US" sz="1200"/>
              <a:t>Italy</a:t>
            </a:r>
          </a:p>
        </c:rich>
      </c:tx>
    </c:title>
    <c:plotArea>
      <c:layout/>
      <c:lineChart>
        <c:grouping val="standard"/>
        <c:ser>
          <c:idx val="0"/>
          <c:order val="0"/>
          <c:tx>
            <c:v>Baseline</c:v>
          </c:tx>
          <c:marker>
            <c:symbol val="none"/>
          </c:marker>
          <c:cat>
            <c:numRef>
              <c:f>'9'!$A$24:$A$53</c:f>
              <c:numCache>
                <c:formatCode>General</c:formatCode>
                <c:ptCount val="3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numCache>
            </c:numRef>
          </c:cat>
          <c:val>
            <c:numRef>
              <c:f>'9'!$BL$24:$BL$53</c:f>
              <c:numCache>
                <c:formatCode>0.000</c:formatCode>
                <c:ptCount val="30"/>
                <c:pt idx="0">
                  <c:v>0.45189313497432443</c:v>
                </c:pt>
                <c:pt idx="1">
                  <c:v>0.45554554925298479</c:v>
                </c:pt>
                <c:pt idx="2">
                  <c:v>0.4578191880623817</c:v>
                </c:pt>
                <c:pt idx="3">
                  <c:v>0.46074705914379721</c:v>
                </c:pt>
                <c:pt idx="4">
                  <c:v>0.46664067439958318</c:v>
                </c:pt>
                <c:pt idx="5">
                  <c:v>0.47317526865487725</c:v>
                </c:pt>
                <c:pt idx="6">
                  <c:v>0.47912036218951071</c:v>
                </c:pt>
                <c:pt idx="7">
                  <c:v>0.45043614554866962</c:v>
                </c:pt>
                <c:pt idx="8">
                  <c:v>0.48276168562379085</c:v>
                </c:pt>
                <c:pt idx="9">
                  <c:v>0.51005993965943308</c:v>
                </c:pt>
                <c:pt idx="10">
                  <c:v>0.51824669201023477</c:v>
                </c:pt>
                <c:pt idx="11">
                  <c:v>0.52665166645917205</c:v>
                </c:pt>
                <c:pt idx="12">
                  <c:v>0.49875671799454341</c:v>
                </c:pt>
                <c:pt idx="13">
                  <c:v>0.4541639102980386</c:v>
                </c:pt>
                <c:pt idx="14">
                  <c:v>0.47256923460041989</c:v>
                </c:pt>
                <c:pt idx="15">
                  <c:v>0.48598180387723278</c:v>
                </c:pt>
                <c:pt idx="16">
                  <c:v>0.47556081369718928</c:v>
                </c:pt>
                <c:pt idx="17">
                  <c:v>0.46427612570893828</c:v>
                </c:pt>
                <c:pt idx="18">
                  <c:v>0.45164518863889813</c:v>
                </c:pt>
                <c:pt idx="19">
                  <c:v>0.47863432076741913</c:v>
                </c:pt>
                <c:pt idx="20">
                  <c:v>0.50387906253966419</c:v>
                </c:pt>
                <c:pt idx="21">
                  <c:v>0.51776814268085092</c:v>
                </c:pt>
                <c:pt idx="22">
                  <c:v>0.51959501869880287</c:v>
                </c:pt>
                <c:pt idx="23">
                  <c:v>0.51877062017883291</c:v>
                </c:pt>
                <c:pt idx="24">
                  <c:v>0.5236893408892056</c:v>
                </c:pt>
                <c:pt idx="25">
                  <c:v>0.52941648810037145</c:v>
                </c:pt>
                <c:pt idx="26">
                  <c:v>0.53227770729972823</c:v>
                </c:pt>
                <c:pt idx="27">
                  <c:v>0.53681632080795938</c:v>
                </c:pt>
                <c:pt idx="28">
                  <c:v>0.5334872388234484</c:v>
                </c:pt>
                <c:pt idx="29">
                  <c:v>0.53202715649787347</c:v>
                </c:pt>
              </c:numCache>
            </c:numRef>
          </c:val>
        </c:ser>
        <c:ser>
          <c:idx val="1"/>
          <c:order val="1"/>
          <c:tx>
            <c:v>Alternative 1</c:v>
          </c:tx>
          <c:marker>
            <c:symbol val="triangle"/>
            <c:size val="5"/>
          </c:marker>
          <c:val>
            <c:numRef>
              <c:f>'A27'!$BL$24:$BL$53</c:f>
              <c:numCache>
                <c:formatCode>0.000</c:formatCode>
                <c:ptCount val="30"/>
                <c:pt idx="0">
                  <c:v>0.46132150358588331</c:v>
                </c:pt>
                <c:pt idx="1">
                  <c:v>0.46570184367758088</c:v>
                </c:pt>
                <c:pt idx="2">
                  <c:v>0.46756482736793281</c:v>
                </c:pt>
                <c:pt idx="3">
                  <c:v>0.46926221164321413</c:v>
                </c:pt>
                <c:pt idx="4">
                  <c:v>0.47655267030878562</c:v>
                </c:pt>
                <c:pt idx="5">
                  <c:v>0.48500916741193578</c:v>
                </c:pt>
                <c:pt idx="6">
                  <c:v>0.4928726700138929</c:v>
                </c:pt>
                <c:pt idx="7">
                  <c:v>0.46589647185258465</c:v>
                </c:pt>
                <c:pt idx="8">
                  <c:v>0.50021044319531216</c:v>
                </c:pt>
                <c:pt idx="9">
                  <c:v>0.52985906001846894</c:v>
                </c:pt>
                <c:pt idx="10">
                  <c:v>0.54001248027955839</c:v>
                </c:pt>
                <c:pt idx="11">
                  <c:v>0.54967332248373035</c:v>
                </c:pt>
                <c:pt idx="12">
                  <c:v>0.52194979049418433</c:v>
                </c:pt>
                <c:pt idx="13">
                  <c:v>0.47254699555213464</c:v>
                </c:pt>
                <c:pt idx="14">
                  <c:v>0.49025476560969505</c:v>
                </c:pt>
                <c:pt idx="15">
                  <c:v>0.50303855897668714</c:v>
                </c:pt>
                <c:pt idx="16">
                  <c:v>0.49110746683590423</c:v>
                </c:pt>
                <c:pt idx="17">
                  <c:v>0.48245176163827741</c:v>
                </c:pt>
                <c:pt idx="18">
                  <c:v>0.4714596996495154</c:v>
                </c:pt>
                <c:pt idx="19">
                  <c:v>0.49967828743156889</c:v>
                </c:pt>
                <c:pt idx="20">
                  <c:v>0.52667059752270795</c:v>
                </c:pt>
                <c:pt idx="21">
                  <c:v>0.53905012005203068</c:v>
                </c:pt>
                <c:pt idx="22">
                  <c:v>0.54114099421101047</c:v>
                </c:pt>
                <c:pt idx="23">
                  <c:v>0.54019042631694281</c:v>
                </c:pt>
                <c:pt idx="24">
                  <c:v>0.54522574933654178</c:v>
                </c:pt>
                <c:pt idx="25">
                  <c:v>0.54931451524359332</c:v>
                </c:pt>
                <c:pt idx="26">
                  <c:v>0.55393317618541782</c:v>
                </c:pt>
                <c:pt idx="27">
                  <c:v>0.55827648445054467</c:v>
                </c:pt>
                <c:pt idx="28">
                  <c:v>0.55347981454749129</c:v>
                </c:pt>
                <c:pt idx="29">
                  <c:v>0.54968669073409893</c:v>
                </c:pt>
              </c:numCache>
            </c:numRef>
          </c:val>
        </c:ser>
        <c:ser>
          <c:idx val="2"/>
          <c:order val="2"/>
          <c:tx>
            <c:v>Alternative 2</c:v>
          </c:tx>
          <c:marker>
            <c:symbol val="circle"/>
            <c:size val="5"/>
          </c:marker>
          <c:val>
            <c:numRef>
              <c:f>'A28'!$BL$24:$BL$53</c:f>
              <c:numCache>
                <c:formatCode>0.000</c:formatCode>
                <c:ptCount val="30"/>
                <c:pt idx="0">
                  <c:v>0.40460527280640585</c:v>
                </c:pt>
                <c:pt idx="1">
                  <c:v>0.40942645965423752</c:v>
                </c:pt>
                <c:pt idx="2">
                  <c:v>0.41242766288264143</c:v>
                </c:pt>
                <c:pt idx="3">
                  <c:v>0.41629245271010984</c:v>
                </c:pt>
                <c:pt idx="4">
                  <c:v>0.42407202484774742</c:v>
                </c:pt>
                <c:pt idx="5">
                  <c:v>0.43269768926473551</c:v>
                </c:pt>
                <c:pt idx="6">
                  <c:v>0.44054521273045177</c:v>
                </c:pt>
                <c:pt idx="7">
                  <c:v>0.4473594886758816</c:v>
                </c:pt>
                <c:pt idx="8">
                  <c:v>0.45666637767228885</c:v>
                </c:pt>
                <c:pt idx="9">
                  <c:v>0.46525969942261336</c:v>
                </c:pt>
                <c:pt idx="10">
                  <c:v>0.47493072554551008</c:v>
                </c:pt>
                <c:pt idx="11">
                  <c:v>0.48496292262958018</c:v>
                </c:pt>
                <c:pt idx="12">
                  <c:v>0.4927378553002042</c:v>
                </c:pt>
                <c:pt idx="13">
                  <c:v>0.49363797563966538</c:v>
                </c:pt>
                <c:pt idx="14">
                  <c:v>0.49675559435153693</c:v>
                </c:pt>
                <c:pt idx="15">
                  <c:v>0.49584300196570108</c:v>
                </c:pt>
                <c:pt idx="16">
                  <c:v>0.4982484438621867</c:v>
                </c:pt>
                <c:pt idx="17">
                  <c:v>0.50124047050057974</c:v>
                </c:pt>
                <c:pt idx="18">
                  <c:v>0.50437751725585478</c:v>
                </c:pt>
                <c:pt idx="19">
                  <c:v>0.51929560336108049</c:v>
                </c:pt>
                <c:pt idx="20">
                  <c:v>0.53376752455156162</c:v>
                </c:pt>
                <c:pt idx="21">
                  <c:v>0.55009274449208423</c:v>
                </c:pt>
                <c:pt idx="22">
                  <c:v>0.55102531775694008</c:v>
                </c:pt>
                <c:pt idx="23">
                  <c:v>0.54884314369569132</c:v>
                </c:pt>
                <c:pt idx="24">
                  <c:v>0.55213094281574726</c:v>
                </c:pt>
                <c:pt idx="25">
                  <c:v>0.55969077713448634</c:v>
                </c:pt>
                <c:pt idx="26">
                  <c:v>0.56346758647763717</c:v>
                </c:pt>
                <c:pt idx="27">
                  <c:v>0.56945855630850239</c:v>
                </c:pt>
                <c:pt idx="28">
                  <c:v>0.56506416808894788</c:v>
                </c:pt>
                <c:pt idx="29">
                  <c:v>0.5631368594191889</c:v>
                </c:pt>
              </c:numCache>
            </c:numRef>
          </c:val>
        </c:ser>
        <c:ser>
          <c:idx val="3"/>
          <c:order val="3"/>
          <c:tx>
            <c:v>Alternative 3</c:v>
          </c:tx>
          <c:marker>
            <c:symbol val="square"/>
            <c:size val="4"/>
          </c:marker>
          <c:val>
            <c:numRef>
              <c:f>'A29'!$BL$24:$BL$53</c:f>
              <c:numCache>
                <c:formatCode>0.000</c:formatCode>
                <c:ptCount val="30"/>
                <c:pt idx="0">
                  <c:v>0.53434469932287554</c:v>
                </c:pt>
                <c:pt idx="1">
                  <c:v>0.53583600098025586</c:v>
                </c:pt>
                <c:pt idx="2">
                  <c:v>0.53579909960679983</c:v>
                </c:pt>
                <c:pt idx="3">
                  <c:v>0.53557907252476566</c:v>
                </c:pt>
                <c:pt idx="4">
                  <c:v>0.53845601942696841</c:v>
                </c:pt>
                <c:pt idx="5">
                  <c:v>0.54211602837151596</c:v>
                </c:pt>
                <c:pt idx="6">
                  <c:v>0.54518634789562814</c:v>
                </c:pt>
                <c:pt idx="7">
                  <c:v>0.4934616859909528</c:v>
                </c:pt>
                <c:pt idx="8">
                  <c:v>0.53818437556778098</c:v>
                </c:pt>
                <c:pt idx="9">
                  <c:v>0.57565594588067803</c:v>
                </c:pt>
                <c:pt idx="10">
                  <c:v>0.58300117339826318</c:v>
                </c:pt>
                <c:pt idx="11">
                  <c:v>0.58924207956901098</c:v>
                </c:pt>
                <c:pt idx="12">
                  <c:v>0.53897217764608918</c:v>
                </c:pt>
                <c:pt idx="13">
                  <c:v>0.46610522694336565</c:v>
                </c:pt>
                <c:pt idx="14">
                  <c:v>0.49095260193681084</c:v>
                </c:pt>
                <c:pt idx="15">
                  <c:v>0.51151305899075172</c:v>
                </c:pt>
                <c:pt idx="16">
                  <c:v>0.4916209731160498</c:v>
                </c:pt>
                <c:pt idx="17">
                  <c:v>0.47094378652777547</c:v>
                </c:pt>
                <c:pt idx="18">
                  <c:v>0.44836615178140826</c:v>
                </c:pt>
                <c:pt idx="19">
                  <c:v>0.48321410923076724</c:v>
                </c:pt>
                <c:pt idx="20">
                  <c:v>0.5152530450558741</c:v>
                </c:pt>
                <c:pt idx="21">
                  <c:v>0.52716245267742134</c:v>
                </c:pt>
                <c:pt idx="22">
                  <c:v>0.53005735447304325</c:v>
                </c:pt>
                <c:pt idx="23">
                  <c:v>0.53087539188922905</c:v>
                </c:pt>
                <c:pt idx="24">
                  <c:v>0.53753723085361105</c:v>
                </c:pt>
                <c:pt idx="25">
                  <c:v>0.54039187841774794</c:v>
                </c:pt>
                <c:pt idx="26">
                  <c:v>0.54399459391326577</c:v>
                </c:pt>
                <c:pt idx="27">
                  <c:v>0.54775038244229379</c:v>
                </c:pt>
                <c:pt idx="28">
                  <c:v>0.54370459891647482</c:v>
                </c:pt>
                <c:pt idx="29">
                  <c:v>0.53976609112132157</c:v>
                </c:pt>
              </c:numCache>
            </c:numRef>
          </c:val>
        </c:ser>
        <c:marker val="1"/>
        <c:axId val="193585920"/>
        <c:axId val="193587456"/>
      </c:lineChart>
      <c:catAx>
        <c:axId val="193585920"/>
        <c:scaling>
          <c:orientation val="minMax"/>
        </c:scaling>
        <c:axPos val="b"/>
        <c:numFmt formatCode="General" sourceLinked="1"/>
        <c:tickLblPos val="nextTo"/>
        <c:txPr>
          <a:bodyPr/>
          <a:lstStyle/>
          <a:p>
            <a:pPr>
              <a:defRPr lang="en-CA"/>
            </a:pPr>
            <a:endParaRPr lang="en-US"/>
          </a:p>
        </c:txPr>
        <c:crossAx val="193587456"/>
        <c:crosses val="autoZero"/>
        <c:auto val="1"/>
        <c:lblAlgn val="ctr"/>
        <c:lblOffset val="100"/>
      </c:catAx>
      <c:valAx>
        <c:axId val="193587456"/>
        <c:scaling>
          <c:orientation val="minMax"/>
        </c:scaling>
        <c:axPos val="l"/>
        <c:majorGridlines/>
        <c:numFmt formatCode="0.000" sourceLinked="1"/>
        <c:tickLblPos val="nextTo"/>
        <c:txPr>
          <a:bodyPr/>
          <a:lstStyle/>
          <a:p>
            <a:pPr>
              <a:defRPr lang="en-CA"/>
            </a:pPr>
            <a:endParaRPr lang="en-US"/>
          </a:p>
        </c:txPr>
        <c:crossAx val="193585920"/>
        <c:crosses val="autoZero"/>
        <c:crossBetween val="between"/>
      </c:valAx>
    </c:plotArea>
    <c:legend>
      <c:legendPos val="r"/>
      <c:txPr>
        <a:bodyPr/>
        <a:lstStyle/>
        <a:p>
          <a:pPr>
            <a:defRPr lang="en-CA"/>
          </a:pPr>
          <a:endParaRPr lang="en-US"/>
        </a:p>
      </c:txPr>
    </c:legend>
    <c:plotVisOnly val="1"/>
    <c:dispBlanksAs val="gap"/>
  </c:chart>
  <c:spPr>
    <a:ln>
      <a:noFill/>
    </a:ln>
  </c:spPr>
  <c:printSettings>
    <c:headerFooter/>
    <c:pageMargins b="0.75000000000000444" l="0.70000000000000062" r="0.70000000000000062" t="0.750000000000004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style val="1"/>
  <c:chart>
    <c:plotArea>
      <c:layout/>
      <c:barChart>
        <c:barDir val="col"/>
        <c:grouping val="clustered"/>
        <c:ser>
          <c:idx val="0"/>
          <c:order val="0"/>
          <c:tx>
            <c:strRef>
              <c:f>'1'!$A$24</c:f>
              <c:strCache>
                <c:ptCount val="1"/>
                <c:pt idx="0">
                  <c:v>1980</c:v>
                </c:pt>
              </c:strCache>
            </c:strRef>
          </c:tx>
          <c:spPr>
            <a:solidFill>
              <a:prstClr val="black"/>
            </a:solidFill>
          </c:spPr>
          <c:cat>
            <c:strRef>
              <c:f>('1'!$B$2,'1'!$N$2,'1'!$Z$2,'1'!$AL$2,'1'!$AX$2,'1'!$BJ$2,'1'!$BV$2,'1'!$CH$2,'1'!$CT$2,'1'!$DF$2,'1'!$DR$2,'1'!$ED$2,'1'!$EP$2,'1'!$FB$2)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('1'!$C$24,'1'!$O$24,'1'!$AA$24,'1'!$AM$24,'1'!$AY$24,'1'!$BK$24,'1'!$BW$24,'1'!$CI$24,'1'!$CU$24,'1'!$DG$24,'1'!$DS$24,'1'!$EE$24,'1'!$EQ$24,'1'!$FC$24)</c:f>
              <c:numCache>
                <c:formatCode>#,##0.00</c:formatCode>
                <c:ptCount val="14"/>
                <c:pt idx="0" formatCode="0.00">
                  <c:v>2.6811337000000002</c:v>
                </c:pt>
                <c:pt idx="1">
                  <c:v>2.8315562000000001</c:v>
                </c:pt>
                <c:pt idx="2" formatCode="0.00">
                  <c:v>2.6548636999999999</c:v>
                </c:pt>
                <c:pt idx="3" formatCode="0.00">
                  <c:v>2.0559300000000005</c:v>
                </c:pt>
                <c:pt idx="4">
                  <c:v>2.315474</c:v>
                </c:pt>
                <c:pt idx="5" formatCode="0.00">
                  <c:v>2.7478082116571825</c:v>
                </c:pt>
                <c:pt idx="6" formatCode="0.00">
                  <c:v>2.3805684999999999</c:v>
                </c:pt>
                <c:pt idx="7" formatCode="0.00">
                  <c:v>3.0779633</c:v>
                </c:pt>
                <c:pt idx="8" formatCode="0.00">
                  <c:v>2.7060471000000001</c:v>
                </c:pt>
                <c:pt idx="9" formatCode="0.00">
                  <c:v>2.4753399372997813</c:v>
                </c:pt>
                <c:pt idx="10" formatCode="0.00">
                  <c:v>3.7016594999999999</c:v>
                </c:pt>
                <c:pt idx="11" formatCode="0.00">
                  <c:v>1.8911937546565829</c:v>
                </c:pt>
                <c:pt idx="12" formatCode="0.00">
                  <c:v>2.6806081815045131</c:v>
                </c:pt>
                <c:pt idx="13" formatCode="0.00">
                  <c:v>2.5888664072865106</c:v>
                </c:pt>
              </c:numCache>
            </c:numRef>
          </c:val>
        </c:ser>
        <c:ser>
          <c:idx val="1"/>
          <c:order val="1"/>
          <c:tx>
            <c:strRef>
              <c:f>'1'!$A$53</c:f>
              <c:strCache>
                <c:ptCount val="1"/>
                <c:pt idx="0">
                  <c:v>2009</c:v>
                </c:pt>
              </c:strCache>
            </c:strRef>
          </c:tx>
          <c:cat>
            <c:strRef>
              <c:f>('1'!$B$2,'1'!$N$2,'1'!$Z$2,'1'!$AL$2,'1'!$AX$2,'1'!$BJ$2,'1'!$BV$2,'1'!$CH$2,'1'!$CT$2,'1'!$DF$2,'1'!$DR$2,'1'!$ED$2,'1'!$EP$2,'1'!$FB$2)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('1'!$C$53,'1'!$O$53,'1'!$AA$53,'1'!$AM$53,'1'!$AY$53,'1'!$BK$53,'1'!$BW$53,'1'!$CI$53,'1'!$CU$53,'1'!$DG$53,'1'!$DS$53,'1'!$EE$53,'1'!$EQ$53,'1'!$FC$53)</c:f>
              <c:numCache>
                <c:formatCode>#,##0.00</c:formatCode>
                <c:ptCount val="14"/>
                <c:pt idx="0" formatCode="0.00">
                  <c:v>2.52</c:v>
                </c:pt>
                <c:pt idx="1">
                  <c:v>2.44</c:v>
                </c:pt>
                <c:pt idx="2" formatCode="0.00">
                  <c:v>2.482961</c:v>
                </c:pt>
                <c:pt idx="3" formatCode="0.00">
                  <c:v>2.13</c:v>
                </c:pt>
                <c:pt idx="4">
                  <c:v>2.14</c:v>
                </c:pt>
                <c:pt idx="5" formatCode="0.00">
                  <c:v>2.3877809999999999</c:v>
                </c:pt>
                <c:pt idx="6" formatCode="0.00">
                  <c:v>2.0941230000000002</c:v>
                </c:pt>
                <c:pt idx="7" formatCode="0.00">
                  <c:v>2.5397249999999998</c:v>
                </c:pt>
                <c:pt idx="8" formatCode="0.00">
                  <c:v>2.2886579999999999</c:v>
                </c:pt>
                <c:pt idx="9" formatCode="0.00">
                  <c:v>2.14</c:v>
                </c:pt>
                <c:pt idx="10" formatCode="0.00">
                  <c:v>2.831591</c:v>
                </c:pt>
                <c:pt idx="11" formatCode="0.00">
                  <c:v>2</c:v>
                </c:pt>
                <c:pt idx="12" formatCode="0.00">
                  <c:v>2.33</c:v>
                </c:pt>
                <c:pt idx="13" formatCode="0.00">
                  <c:v>2.5299999999999998</c:v>
                </c:pt>
              </c:numCache>
            </c:numRef>
          </c:val>
        </c:ser>
        <c:axId val="190906752"/>
        <c:axId val="190908288"/>
      </c:barChart>
      <c:catAx>
        <c:axId val="190906752"/>
        <c:scaling>
          <c:orientation val="minMax"/>
        </c:scaling>
        <c:axPos val="b"/>
        <c:numFmt formatCode="General" sourceLinked="1"/>
        <c:tickLblPos val="nextTo"/>
        <c:txPr>
          <a:bodyPr/>
          <a:lstStyle/>
          <a:p>
            <a:pPr>
              <a:defRPr lang="en-CA"/>
            </a:pPr>
            <a:endParaRPr lang="en-US"/>
          </a:p>
        </c:txPr>
        <c:crossAx val="190908288"/>
        <c:crosses val="autoZero"/>
        <c:auto val="1"/>
        <c:lblAlgn val="ctr"/>
        <c:lblOffset val="100"/>
      </c:catAx>
      <c:valAx>
        <c:axId val="190908288"/>
        <c:scaling>
          <c:orientation val="minMax"/>
        </c:scaling>
        <c:axPos val="l"/>
        <c:majorGridlines/>
        <c:title>
          <c:tx>
            <c:rich>
              <a:bodyPr rot="-5400000" vert="horz"/>
              <a:lstStyle/>
              <a:p>
                <a:pPr>
                  <a:defRPr lang="en-CA" b="0"/>
                </a:pPr>
                <a:r>
                  <a:rPr lang="en-US" b="0"/>
                  <a:t>Number</a:t>
                </a:r>
                <a:r>
                  <a:rPr lang="en-US" b="0" baseline="0"/>
                  <a:t> of Persons</a:t>
                </a:r>
                <a:endParaRPr lang="en-US" b="0"/>
              </a:p>
            </c:rich>
          </c:tx>
        </c:title>
        <c:numFmt formatCode="0.00" sourceLinked="1"/>
        <c:tickLblPos val="nextTo"/>
        <c:txPr>
          <a:bodyPr/>
          <a:lstStyle/>
          <a:p>
            <a:pPr>
              <a:defRPr lang="en-CA"/>
            </a:pPr>
            <a:endParaRPr lang="en-US"/>
          </a:p>
        </c:txPr>
        <c:crossAx val="190906752"/>
        <c:crosses val="autoZero"/>
        <c:crossBetween val="between"/>
      </c:valAx>
    </c:plotArea>
    <c:legend>
      <c:legendPos val="r"/>
      <c:layout>
        <c:manualLayout>
          <c:xMode val="edge"/>
          <c:yMode val="edge"/>
          <c:x val="0.23259864391951007"/>
          <c:y val="8.2697101886654426E-2"/>
          <c:w val="0.25629024496937874"/>
          <c:h val="8.8784145884204455E-2"/>
        </c:manualLayout>
      </c:layout>
      <c:overlay val="1"/>
      <c:spPr>
        <a:solidFill>
          <a:sysClr val="window" lastClr="FFFFFF"/>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488" l="0.70000000000000062" r="0.70000000000000062" t="0.75000000000000488"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CA" sz="1200"/>
            </a:pPr>
            <a:r>
              <a:rPr lang="en-US" sz="1200"/>
              <a:t>Netherlands</a:t>
            </a:r>
          </a:p>
        </c:rich>
      </c:tx>
    </c:title>
    <c:plotArea>
      <c:layout/>
      <c:lineChart>
        <c:grouping val="standard"/>
        <c:ser>
          <c:idx val="0"/>
          <c:order val="0"/>
          <c:tx>
            <c:v>Baseline</c:v>
          </c:tx>
          <c:marker>
            <c:symbol val="none"/>
          </c:marker>
          <c:cat>
            <c:numRef>
              <c:f>'9'!$A$24:$A$53</c:f>
              <c:numCache>
                <c:formatCode>General</c:formatCode>
                <c:ptCount val="3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numCache>
            </c:numRef>
          </c:cat>
          <c:val>
            <c:numRef>
              <c:f>'9'!$BT$24:$BT$53</c:f>
              <c:numCache>
                <c:formatCode>0.000</c:formatCode>
                <c:ptCount val="30"/>
                <c:pt idx="0">
                  <c:v>0.57333980421299502</c:v>
                </c:pt>
                <c:pt idx="1">
                  <c:v>0.53272633548470116</c:v>
                </c:pt>
                <c:pt idx="2">
                  <c:v>0.55819369517525219</c:v>
                </c:pt>
                <c:pt idx="3">
                  <c:v>0.56447472961401335</c:v>
                </c:pt>
                <c:pt idx="4">
                  <c:v>0.56630763825064245</c:v>
                </c:pt>
                <c:pt idx="5">
                  <c:v>0.56986714292350982</c:v>
                </c:pt>
                <c:pt idx="6">
                  <c:v>0.56939152918778124</c:v>
                </c:pt>
                <c:pt idx="7">
                  <c:v>0.56544217117734363</c:v>
                </c:pt>
                <c:pt idx="8">
                  <c:v>0.56273798451075963</c:v>
                </c:pt>
                <c:pt idx="9">
                  <c:v>0.56348778202004357</c:v>
                </c:pt>
                <c:pt idx="10">
                  <c:v>0.56464785911953741</c:v>
                </c:pt>
                <c:pt idx="11">
                  <c:v>0.56047290498961344</c:v>
                </c:pt>
                <c:pt idx="12">
                  <c:v>0.56548541717626211</c:v>
                </c:pt>
                <c:pt idx="13">
                  <c:v>0.56797143433158714</c:v>
                </c:pt>
                <c:pt idx="14">
                  <c:v>0.56110312537894225</c:v>
                </c:pt>
                <c:pt idx="15">
                  <c:v>0.57847127238788654</c:v>
                </c:pt>
                <c:pt idx="16">
                  <c:v>0.58278277922647048</c:v>
                </c:pt>
                <c:pt idx="17">
                  <c:v>0.59936214754462691</c:v>
                </c:pt>
                <c:pt idx="18">
                  <c:v>0.61080404422673773</c:v>
                </c:pt>
                <c:pt idx="19">
                  <c:v>0.62155530665686554</c:v>
                </c:pt>
                <c:pt idx="20">
                  <c:v>0.6199530933511519</c:v>
                </c:pt>
                <c:pt idx="21">
                  <c:v>0.62484159957298513</c:v>
                </c:pt>
                <c:pt idx="22">
                  <c:v>0.62082525718776815</c:v>
                </c:pt>
                <c:pt idx="23">
                  <c:v>0.61827384649933781</c:v>
                </c:pt>
                <c:pt idx="24">
                  <c:v>0.6213470567396524</c:v>
                </c:pt>
                <c:pt idx="25">
                  <c:v>0.6182081441579681</c:v>
                </c:pt>
                <c:pt idx="26">
                  <c:v>0.62990411660023371</c:v>
                </c:pt>
                <c:pt idx="27">
                  <c:v>0.63206440207158365</c:v>
                </c:pt>
                <c:pt idx="28">
                  <c:v>0.63621961980105868</c:v>
                </c:pt>
                <c:pt idx="29">
                  <c:v>0.63618352301643677</c:v>
                </c:pt>
              </c:numCache>
            </c:numRef>
          </c:val>
        </c:ser>
        <c:ser>
          <c:idx val="1"/>
          <c:order val="1"/>
          <c:tx>
            <c:v>Alternative 1</c:v>
          </c:tx>
          <c:marker>
            <c:symbol val="triangle"/>
            <c:size val="5"/>
          </c:marker>
          <c:val>
            <c:numRef>
              <c:f>'A27'!$BT$24:$BT$53</c:f>
              <c:numCache>
                <c:formatCode>0.000</c:formatCode>
                <c:ptCount val="30"/>
                <c:pt idx="0">
                  <c:v>0.58473747683002875</c:v>
                </c:pt>
                <c:pt idx="1">
                  <c:v>0.53992824902208114</c:v>
                </c:pt>
                <c:pt idx="2">
                  <c:v>0.56397517442691281</c:v>
                </c:pt>
                <c:pt idx="3">
                  <c:v>0.56998242811821054</c:v>
                </c:pt>
                <c:pt idx="4">
                  <c:v>0.57028775832316037</c:v>
                </c:pt>
                <c:pt idx="5">
                  <c:v>0.57379532566385372</c:v>
                </c:pt>
                <c:pt idx="6">
                  <c:v>0.57355722114346341</c:v>
                </c:pt>
                <c:pt idx="7">
                  <c:v>0.56586094582890933</c:v>
                </c:pt>
                <c:pt idx="8">
                  <c:v>0.5634398855508207</c:v>
                </c:pt>
                <c:pt idx="9">
                  <c:v>0.56578560881511897</c:v>
                </c:pt>
                <c:pt idx="10">
                  <c:v>0.56843429492973063</c:v>
                </c:pt>
                <c:pt idx="11">
                  <c:v>0.56410867315996216</c:v>
                </c:pt>
                <c:pt idx="12">
                  <c:v>0.5694457520275894</c:v>
                </c:pt>
                <c:pt idx="13">
                  <c:v>0.57028703569183237</c:v>
                </c:pt>
                <c:pt idx="14">
                  <c:v>0.56808574075069174</c:v>
                </c:pt>
                <c:pt idx="15">
                  <c:v>0.58041040059361426</c:v>
                </c:pt>
                <c:pt idx="16">
                  <c:v>0.58492767406161583</c:v>
                </c:pt>
                <c:pt idx="17">
                  <c:v>0.60418782668703053</c:v>
                </c:pt>
                <c:pt idx="18">
                  <c:v>0.62178639675461866</c:v>
                </c:pt>
                <c:pt idx="19">
                  <c:v>0.6388706816139833</c:v>
                </c:pt>
                <c:pt idx="20">
                  <c:v>0.64126146058076083</c:v>
                </c:pt>
                <c:pt idx="21">
                  <c:v>0.64485707844091344</c:v>
                </c:pt>
                <c:pt idx="22">
                  <c:v>0.64413031797869891</c:v>
                </c:pt>
                <c:pt idx="23">
                  <c:v>0.6355632186313851</c:v>
                </c:pt>
                <c:pt idx="24">
                  <c:v>0.63604725981161059</c:v>
                </c:pt>
                <c:pt idx="25">
                  <c:v>0.63176483486076151</c:v>
                </c:pt>
                <c:pt idx="26">
                  <c:v>0.64256876166333032</c:v>
                </c:pt>
                <c:pt idx="27">
                  <c:v>0.64923650375742625</c:v>
                </c:pt>
                <c:pt idx="28">
                  <c:v>0.65045014977593441</c:v>
                </c:pt>
                <c:pt idx="29">
                  <c:v>0.64350196611712651</c:v>
                </c:pt>
              </c:numCache>
            </c:numRef>
          </c:val>
        </c:ser>
        <c:ser>
          <c:idx val="2"/>
          <c:order val="2"/>
          <c:tx>
            <c:v>Alternative 2</c:v>
          </c:tx>
          <c:marker>
            <c:symbol val="circle"/>
            <c:size val="5"/>
          </c:marker>
          <c:val>
            <c:numRef>
              <c:f>'A28'!$BT$24:$BT$53</c:f>
              <c:numCache>
                <c:formatCode>0.000</c:formatCode>
                <c:ptCount val="30"/>
                <c:pt idx="0">
                  <c:v>0.50780153086696345</c:v>
                </c:pt>
                <c:pt idx="1">
                  <c:v>0.45419175214561547</c:v>
                </c:pt>
                <c:pt idx="2">
                  <c:v>0.48780866693714275</c:v>
                </c:pt>
                <c:pt idx="3">
                  <c:v>0.49609963239630761</c:v>
                </c:pt>
                <c:pt idx="4">
                  <c:v>0.50433620057989825</c:v>
                </c:pt>
                <c:pt idx="5">
                  <c:v>0.51549064738609329</c:v>
                </c:pt>
                <c:pt idx="6">
                  <c:v>0.52202306001644727</c:v>
                </c:pt>
                <c:pt idx="7">
                  <c:v>0.52474674534737098</c:v>
                </c:pt>
                <c:pt idx="8">
                  <c:v>0.52942260883146985</c:v>
                </c:pt>
                <c:pt idx="9">
                  <c:v>0.53926468948723616</c:v>
                </c:pt>
                <c:pt idx="10">
                  <c:v>0.55030437248014319</c:v>
                </c:pt>
                <c:pt idx="11">
                  <c:v>0.55501093675340685</c:v>
                </c:pt>
                <c:pt idx="12">
                  <c:v>0.56159059089288876</c:v>
                </c:pt>
                <c:pt idx="13">
                  <c:v>0.56485622392598689</c:v>
                </c:pt>
                <c:pt idx="14">
                  <c:v>0.55579505646936167</c:v>
                </c:pt>
                <c:pt idx="15">
                  <c:v>0.57277378771030063</c:v>
                </c:pt>
                <c:pt idx="16">
                  <c:v>0.57267801283609454</c:v>
                </c:pt>
                <c:pt idx="17">
                  <c:v>0.58893165900195832</c:v>
                </c:pt>
                <c:pt idx="18">
                  <c:v>0.59855539543291814</c:v>
                </c:pt>
                <c:pt idx="19">
                  <c:v>0.60741487683851414</c:v>
                </c:pt>
                <c:pt idx="20">
                  <c:v>0.61151968823280289</c:v>
                </c:pt>
                <c:pt idx="21">
                  <c:v>0.6243915120304917</c:v>
                </c:pt>
                <c:pt idx="22">
                  <c:v>0.62571469967237736</c:v>
                </c:pt>
                <c:pt idx="23">
                  <c:v>0.6291840781174286</c:v>
                </c:pt>
                <c:pt idx="24">
                  <c:v>0.64029737693743582</c:v>
                </c:pt>
                <c:pt idx="25">
                  <c:v>0.63615401232961244</c:v>
                </c:pt>
                <c:pt idx="26">
                  <c:v>0.6515926959534033</c:v>
                </c:pt>
                <c:pt idx="27">
                  <c:v>0.65444427277558503</c:v>
                </c:pt>
                <c:pt idx="28">
                  <c:v>0.65992916017849212</c:v>
                </c:pt>
                <c:pt idx="29">
                  <c:v>0.65988151242279125</c:v>
                </c:pt>
              </c:numCache>
            </c:numRef>
          </c:val>
        </c:ser>
        <c:ser>
          <c:idx val="3"/>
          <c:order val="3"/>
          <c:tx>
            <c:v>Alternative 3</c:v>
          </c:tx>
          <c:marker>
            <c:symbol val="square"/>
            <c:size val="4"/>
          </c:marker>
          <c:val>
            <c:numRef>
              <c:f>'A29'!$BT$24:$BT$53</c:f>
              <c:numCache>
                <c:formatCode>0.000</c:formatCode>
                <c:ptCount val="30"/>
                <c:pt idx="0">
                  <c:v>0.65357392536735248</c:v>
                </c:pt>
                <c:pt idx="1">
                  <c:v>0.60516762268236535</c:v>
                </c:pt>
                <c:pt idx="2">
                  <c:v>0.6346194587924493</c:v>
                </c:pt>
                <c:pt idx="3">
                  <c:v>0.63832056050901309</c:v>
                </c:pt>
                <c:pt idx="4">
                  <c:v>0.63644749756773655</c:v>
                </c:pt>
                <c:pt idx="5">
                  <c:v>0.63574067133503975</c:v>
                </c:pt>
                <c:pt idx="6">
                  <c:v>0.62939872536521158</c:v>
                </c:pt>
                <c:pt idx="7">
                  <c:v>0.62055568554647289</c:v>
                </c:pt>
                <c:pt idx="8">
                  <c:v>0.61178864108837772</c:v>
                </c:pt>
                <c:pt idx="9">
                  <c:v>0.60620353233600399</c:v>
                </c:pt>
                <c:pt idx="10">
                  <c:v>0.59969986067224368</c:v>
                </c:pt>
                <c:pt idx="11">
                  <c:v>0.58894223620700659</c:v>
                </c:pt>
                <c:pt idx="12">
                  <c:v>0.59389070790027176</c:v>
                </c:pt>
                <c:pt idx="13">
                  <c:v>0.59586518218310724</c:v>
                </c:pt>
                <c:pt idx="14">
                  <c:v>0.59196226563919907</c:v>
                </c:pt>
                <c:pt idx="15">
                  <c:v>0.60486354789221541</c:v>
                </c:pt>
                <c:pt idx="16">
                  <c:v>0.61036763898113766</c:v>
                </c:pt>
                <c:pt idx="17">
                  <c:v>0.62872901555864202</c:v>
                </c:pt>
                <c:pt idx="18">
                  <c:v>0.6407997358125409</c:v>
                </c:pt>
                <c:pt idx="19">
                  <c:v>0.65387897700679831</c:v>
                </c:pt>
                <c:pt idx="20">
                  <c:v>0.65116681233113738</c:v>
                </c:pt>
                <c:pt idx="21">
                  <c:v>0.64815922009246318</c:v>
                </c:pt>
                <c:pt idx="22">
                  <c:v>0.64001636450328325</c:v>
                </c:pt>
                <c:pt idx="23">
                  <c:v>0.62830289719998667</c:v>
                </c:pt>
                <c:pt idx="24">
                  <c:v>0.62246457648576992</c:v>
                </c:pt>
                <c:pt idx="25">
                  <c:v>0.61721720817276382</c:v>
                </c:pt>
                <c:pt idx="26">
                  <c:v>0.62457395821019424</c:v>
                </c:pt>
                <c:pt idx="27">
                  <c:v>0.62688727484135576</c:v>
                </c:pt>
                <c:pt idx="28">
                  <c:v>0.62604771608227106</c:v>
                </c:pt>
                <c:pt idx="29">
                  <c:v>0.61794944931938256</c:v>
                </c:pt>
              </c:numCache>
            </c:numRef>
          </c:val>
        </c:ser>
        <c:marker val="1"/>
        <c:axId val="193614208"/>
        <c:axId val="193615744"/>
      </c:lineChart>
      <c:catAx>
        <c:axId val="193614208"/>
        <c:scaling>
          <c:orientation val="minMax"/>
        </c:scaling>
        <c:axPos val="b"/>
        <c:numFmt formatCode="General" sourceLinked="1"/>
        <c:tickLblPos val="nextTo"/>
        <c:txPr>
          <a:bodyPr/>
          <a:lstStyle/>
          <a:p>
            <a:pPr>
              <a:defRPr lang="en-CA"/>
            </a:pPr>
            <a:endParaRPr lang="en-US"/>
          </a:p>
        </c:txPr>
        <c:crossAx val="193615744"/>
        <c:crosses val="autoZero"/>
        <c:auto val="1"/>
        <c:lblAlgn val="ctr"/>
        <c:lblOffset val="100"/>
      </c:catAx>
      <c:valAx>
        <c:axId val="193615744"/>
        <c:scaling>
          <c:orientation val="minMax"/>
        </c:scaling>
        <c:axPos val="l"/>
        <c:majorGridlines/>
        <c:numFmt formatCode="0.000" sourceLinked="1"/>
        <c:tickLblPos val="nextTo"/>
        <c:txPr>
          <a:bodyPr/>
          <a:lstStyle/>
          <a:p>
            <a:pPr>
              <a:defRPr lang="en-CA"/>
            </a:pPr>
            <a:endParaRPr lang="en-US"/>
          </a:p>
        </c:txPr>
        <c:crossAx val="193614208"/>
        <c:crosses val="autoZero"/>
        <c:crossBetween val="between"/>
      </c:valAx>
    </c:plotArea>
    <c:legend>
      <c:legendPos val="r"/>
      <c:txPr>
        <a:bodyPr/>
        <a:lstStyle/>
        <a:p>
          <a:pPr>
            <a:defRPr lang="en-CA"/>
          </a:pPr>
          <a:endParaRPr lang="en-US"/>
        </a:p>
      </c:txPr>
    </c:legend>
    <c:plotVisOnly val="1"/>
    <c:dispBlanksAs val="gap"/>
  </c:chart>
  <c:spPr>
    <a:ln>
      <a:noFill/>
    </a:ln>
  </c:spPr>
  <c:printSettings>
    <c:headerFooter/>
    <c:pageMargins b="0.75000000000000444" l="0.70000000000000062" r="0.70000000000000062" t="0.75000000000000444"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CA" sz="1200"/>
            </a:pPr>
            <a:r>
              <a:rPr lang="en-US" sz="1200"/>
              <a:t>Norway</a:t>
            </a:r>
          </a:p>
        </c:rich>
      </c:tx>
    </c:title>
    <c:plotArea>
      <c:layout/>
      <c:lineChart>
        <c:grouping val="standard"/>
        <c:ser>
          <c:idx val="0"/>
          <c:order val="0"/>
          <c:tx>
            <c:v>Baseline</c:v>
          </c:tx>
          <c:marker>
            <c:symbol val="none"/>
          </c:marker>
          <c:cat>
            <c:numRef>
              <c:f>'9'!$A$24:$A$53</c:f>
              <c:numCache>
                <c:formatCode>General</c:formatCode>
                <c:ptCount val="3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numCache>
            </c:numRef>
          </c:cat>
          <c:val>
            <c:numRef>
              <c:f>'9'!$CB$24:$CB$53</c:f>
              <c:numCache>
                <c:formatCode>0.000</c:formatCode>
                <c:ptCount val="30"/>
                <c:pt idx="0">
                  <c:v>0.53108299245816659</c:v>
                </c:pt>
                <c:pt idx="1">
                  <c:v>0.49909979046762021</c:v>
                </c:pt>
                <c:pt idx="2">
                  <c:v>0.55190462979847388</c:v>
                </c:pt>
                <c:pt idx="3">
                  <c:v>0.5559872392752353</c:v>
                </c:pt>
                <c:pt idx="4">
                  <c:v>0.5686562930699024</c:v>
                </c:pt>
                <c:pt idx="5">
                  <c:v>0.5859858350571634</c:v>
                </c:pt>
                <c:pt idx="6">
                  <c:v>0.59597938437126574</c:v>
                </c:pt>
                <c:pt idx="7">
                  <c:v>0.59831897920752264</c:v>
                </c:pt>
                <c:pt idx="8">
                  <c:v>0.59520037320990982</c:v>
                </c:pt>
                <c:pt idx="9">
                  <c:v>0.59541588358728559</c:v>
                </c:pt>
                <c:pt idx="10">
                  <c:v>0.60059533907050866</c:v>
                </c:pt>
                <c:pt idx="11">
                  <c:v>0.6110721653415867</c:v>
                </c:pt>
                <c:pt idx="12">
                  <c:v>0.6141102198723889</c:v>
                </c:pt>
                <c:pt idx="13">
                  <c:v>0.6140031846788776</c:v>
                </c:pt>
                <c:pt idx="14">
                  <c:v>0.61719830408316034</c:v>
                </c:pt>
                <c:pt idx="15">
                  <c:v>0.6214102280446181</c:v>
                </c:pt>
                <c:pt idx="16">
                  <c:v>0.62810258924592055</c:v>
                </c:pt>
                <c:pt idx="17">
                  <c:v>0.63444710406604254</c:v>
                </c:pt>
                <c:pt idx="18">
                  <c:v>0.65165805264872212</c:v>
                </c:pt>
                <c:pt idx="19">
                  <c:v>0.66279772193853637</c:v>
                </c:pt>
                <c:pt idx="20">
                  <c:v>0.67626188996647563</c:v>
                </c:pt>
                <c:pt idx="21">
                  <c:v>0.68969755389295362</c:v>
                </c:pt>
                <c:pt idx="22">
                  <c:v>0.6966255600279514</c:v>
                </c:pt>
                <c:pt idx="23">
                  <c:v>0.70923316959644334</c:v>
                </c:pt>
                <c:pt idx="24">
                  <c:v>0.72454808300708329</c:v>
                </c:pt>
                <c:pt idx="25">
                  <c:v>0.74030088667148197</c:v>
                </c:pt>
                <c:pt idx="26">
                  <c:v>0.75900699307017172</c:v>
                </c:pt>
                <c:pt idx="27">
                  <c:v>0.77493952897844876</c:v>
                </c:pt>
                <c:pt idx="28">
                  <c:v>0.77515160696079044</c:v>
                </c:pt>
                <c:pt idx="29">
                  <c:v>0.79855157824305678</c:v>
                </c:pt>
              </c:numCache>
            </c:numRef>
          </c:val>
        </c:ser>
        <c:ser>
          <c:idx val="1"/>
          <c:order val="1"/>
          <c:tx>
            <c:v>Alternative 1</c:v>
          </c:tx>
          <c:marker>
            <c:symbol val="triangle"/>
            <c:size val="5"/>
          </c:marker>
          <c:val>
            <c:numRef>
              <c:f>'A27'!$CB$24:$CB$53</c:f>
              <c:numCache>
                <c:formatCode>0.000</c:formatCode>
                <c:ptCount val="30"/>
                <c:pt idx="0">
                  <c:v>0.50988584798848946</c:v>
                </c:pt>
                <c:pt idx="1">
                  <c:v>0.52058978209908646</c:v>
                </c:pt>
                <c:pt idx="2">
                  <c:v>0.52650218199579246</c:v>
                </c:pt>
                <c:pt idx="3">
                  <c:v>0.52969330106547319</c:v>
                </c:pt>
                <c:pt idx="4">
                  <c:v>0.54151669759676857</c:v>
                </c:pt>
                <c:pt idx="5">
                  <c:v>0.56141159823931719</c:v>
                </c:pt>
                <c:pt idx="6">
                  <c:v>0.57395229391671365</c:v>
                </c:pt>
                <c:pt idx="7">
                  <c:v>0.57530628388651717</c:v>
                </c:pt>
                <c:pt idx="8">
                  <c:v>0.5688955855614376</c:v>
                </c:pt>
                <c:pt idx="9">
                  <c:v>0.56798567595366689</c:v>
                </c:pt>
                <c:pt idx="10">
                  <c:v>0.57275164988559324</c:v>
                </c:pt>
                <c:pt idx="11">
                  <c:v>0.58500127439944771</c:v>
                </c:pt>
                <c:pt idx="12">
                  <c:v>0.5892195871885969</c:v>
                </c:pt>
                <c:pt idx="13">
                  <c:v>0.59018116889003736</c:v>
                </c:pt>
                <c:pt idx="14">
                  <c:v>0.59477560109567496</c:v>
                </c:pt>
                <c:pt idx="15">
                  <c:v>0.59854215527777299</c:v>
                </c:pt>
                <c:pt idx="16">
                  <c:v>0.61101958930682476</c:v>
                </c:pt>
                <c:pt idx="17">
                  <c:v>0.61760202820866283</c:v>
                </c:pt>
                <c:pt idx="18">
                  <c:v>0.63093471842307314</c:v>
                </c:pt>
                <c:pt idx="19">
                  <c:v>0.64226677199440441</c:v>
                </c:pt>
                <c:pt idx="20">
                  <c:v>0.65581844857867089</c:v>
                </c:pt>
                <c:pt idx="21">
                  <c:v>0.66978989987142679</c:v>
                </c:pt>
                <c:pt idx="22">
                  <c:v>0.67824394095503837</c:v>
                </c:pt>
                <c:pt idx="23">
                  <c:v>0.69042350031890876</c:v>
                </c:pt>
                <c:pt idx="24">
                  <c:v>0.70528843293788557</c:v>
                </c:pt>
                <c:pt idx="25">
                  <c:v>0.71923987380883925</c:v>
                </c:pt>
                <c:pt idx="26">
                  <c:v>0.74012370494626667</c:v>
                </c:pt>
                <c:pt idx="27">
                  <c:v>0.75867544372804474</c:v>
                </c:pt>
                <c:pt idx="28">
                  <c:v>0.76020526665084809</c:v>
                </c:pt>
                <c:pt idx="29">
                  <c:v>0.77452643262058962</c:v>
                </c:pt>
              </c:numCache>
            </c:numRef>
          </c:val>
        </c:ser>
        <c:ser>
          <c:idx val="2"/>
          <c:order val="2"/>
          <c:tx>
            <c:v>Alternative 2</c:v>
          </c:tx>
          <c:marker>
            <c:symbol val="circle"/>
            <c:size val="5"/>
          </c:marker>
          <c:val>
            <c:numRef>
              <c:f>'A28'!$CB$24:$CB$53</c:f>
              <c:numCache>
                <c:formatCode>0.000</c:formatCode>
                <c:ptCount val="30"/>
                <c:pt idx="0">
                  <c:v>0.4650773169276311</c:v>
                </c:pt>
                <c:pt idx="1">
                  <c:v>0.47763936531008666</c:v>
                </c:pt>
                <c:pt idx="2">
                  <c:v>0.48375838386839543</c:v>
                </c:pt>
                <c:pt idx="3">
                  <c:v>0.48517949226763851</c:v>
                </c:pt>
                <c:pt idx="4">
                  <c:v>0.49820178436929052</c:v>
                </c:pt>
                <c:pt idx="5">
                  <c:v>0.51762761052204753</c:v>
                </c:pt>
                <c:pt idx="6">
                  <c:v>0.52760712874777682</c:v>
                </c:pt>
                <c:pt idx="7">
                  <c:v>0.52972457081580782</c:v>
                </c:pt>
                <c:pt idx="8">
                  <c:v>0.52464907043712228</c:v>
                </c:pt>
                <c:pt idx="9">
                  <c:v>0.52398632359955855</c:v>
                </c:pt>
                <c:pt idx="10">
                  <c:v>0.52988754375593217</c:v>
                </c:pt>
                <c:pt idx="11">
                  <c:v>0.54279269455919887</c:v>
                </c:pt>
                <c:pt idx="12">
                  <c:v>0.55147599921974322</c:v>
                </c:pt>
                <c:pt idx="13">
                  <c:v>0.55630185407177923</c:v>
                </c:pt>
                <c:pt idx="14">
                  <c:v>0.56580138223893206</c:v>
                </c:pt>
                <c:pt idx="15">
                  <c:v>0.57698016553987574</c:v>
                </c:pt>
                <c:pt idx="16">
                  <c:v>0.58665648681377336</c:v>
                </c:pt>
                <c:pt idx="17">
                  <c:v>0.59588417006852779</c:v>
                </c:pt>
                <c:pt idx="18">
                  <c:v>0.61946617252782699</c:v>
                </c:pt>
                <c:pt idx="19">
                  <c:v>0.63504482152627828</c:v>
                </c:pt>
                <c:pt idx="20">
                  <c:v>0.65370265377826298</c:v>
                </c:pt>
                <c:pt idx="21">
                  <c:v>0.67388812287843991</c:v>
                </c:pt>
                <c:pt idx="22">
                  <c:v>0.68553721585186311</c:v>
                </c:pt>
                <c:pt idx="23">
                  <c:v>0.70473847501972386</c:v>
                </c:pt>
                <c:pt idx="24">
                  <c:v>0.7281156157836377</c:v>
                </c:pt>
                <c:pt idx="25">
                  <c:v>0.74890931662064397</c:v>
                </c:pt>
                <c:pt idx="26">
                  <c:v>0.77360137706691445</c:v>
                </c:pt>
                <c:pt idx="27">
                  <c:v>0.7946323244658402</c:v>
                </c:pt>
                <c:pt idx="28">
                  <c:v>0.79491226740253107</c:v>
                </c:pt>
                <c:pt idx="29">
                  <c:v>0.82580022949512277</c:v>
                </c:pt>
              </c:numCache>
            </c:numRef>
          </c:val>
        </c:ser>
        <c:ser>
          <c:idx val="3"/>
          <c:order val="3"/>
          <c:tx>
            <c:v>Alternative 3</c:v>
          </c:tx>
          <c:marker>
            <c:symbol val="square"/>
            <c:size val="4"/>
          </c:marker>
          <c:val>
            <c:numRef>
              <c:f>'A29'!$CB$24:$CB$53</c:f>
              <c:numCache>
                <c:formatCode>0.000</c:formatCode>
                <c:ptCount val="30"/>
                <c:pt idx="0">
                  <c:v>0.61499016862588118</c:v>
                </c:pt>
                <c:pt idx="1">
                  <c:v>0.62671495182569203</c:v>
                </c:pt>
                <c:pt idx="2">
                  <c:v>0.63297777723198401</c:v>
                </c:pt>
                <c:pt idx="3">
                  <c:v>0.63633954774438306</c:v>
                </c:pt>
                <c:pt idx="4">
                  <c:v>0.64738557699879795</c:v>
                </c:pt>
                <c:pt idx="5">
                  <c:v>0.6622948163766138</c:v>
                </c:pt>
                <c:pt idx="6">
                  <c:v>0.67252665012522517</c:v>
                </c:pt>
                <c:pt idx="7">
                  <c:v>0.67401075639127939</c:v>
                </c:pt>
                <c:pt idx="8">
                  <c:v>0.66995776851062594</c:v>
                </c:pt>
                <c:pt idx="9">
                  <c:v>0.66812328683171796</c:v>
                </c:pt>
                <c:pt idx="10">
                  <c:v>0.67084689295373545</c:v>
                </c:pt>
                <c:pt idx="11">
                  <c:v>0.67908974567551483</c:v>
                </c:pt>
                <c:pt idx="12">
                  <c:v>0.67734277728367231</c:v>
                </c:pt>
                <c:pt idx="13">
                  <c:v>0.67359888346512542</c:v>
                </c:pt>
                <c:pt idx="14">
                  <c:v>0.67279102329357632</c:v>
                </c:pt>
                <c:pt idx="15">
                  <c:v>0.6714771019609741</c:v>
                </c:pt>
                <c:pt idx="16">
                  <c:v>0.67727507479867544</c:v>
                </c:pt>
                <c:pt idx="17">
                  <c:v>0.67964897122497769</c:v>
                </c:pt>
                <c:pt idx="18">
                  <c:v>0.68885062548753784</c:v>
                </c:pt>
                <c:pt idx="19">
                  <c:v>0.69556686921374622</c:v>
                </c:pt>
                <c:pt idx="20">
                  <c:v>0.7038332743525606</c:v>
                </c:pt>
                <c:pt idx="21">
                  <c:v>0.71076382011230388</c:v>
                </c:pt>
                <c:pt idx="22">
                  <c:v>0.71189656410762314</c:v>
                </c:pt>
                <c:pt idx="23">
                  <c:v>0.71620518205785666</c:v>
                </c:pt>
                <c:pt idx="24">
                  <c:v>0.72337804690753349</c:v>
                </c:pt>
                <c:pt idx="25">
                  <c:v>0.73280218205795855</c:v>
                </c:pt>
                <c:pt idx="26">
                  <c:v>0.74684770438552273</c:v>
                </c:pt>
                <c:pt idx="27">
                  <c:v>0.7583212371774164</c:v>
                </c:pt>
                <c:pt idx="28">
                  <c:v>0.7587219377482699</c:v>
                </c:pt>
                <c:pt idx="29">
                  <c:v>0.76845679515080156</c:v>
                </c:pt>
              </c:numCache>
            </c:numRef>
          </c:val>
        </c:ser>
        <c:marker val="1"/>
        <c:axId val="193662976"/>
        <c:axId val="193664512"/>
      </c:lineChart>
      <c:catAx>
        <c:axId val="193662976"/>
        <c:scaling>
          <c:orientation val="minMax"/>
        </c:scaling>
        <c:axPos val="b"/>
        <c:numFmt formatCode="General" sourceLinked="1"/>
        <c:tickLblPos val="nextTo"/>
        <c:txPr>
          <a:bodyPr/>
          <a:lstStyle/>
          <a:p>
            <a:pPr>
              <a:defRPr lang="en-CA"/>
            </a:pPr>
            <a:endParaRPr lang="en-US"/>
          </a:p>
        </c:txPr>
        <c:crossAx val="193664512"/>
        <c:crosses val="autoZero"/>
        <c:auto val="1"/>
        <c:lblAlgn val="ctr"/>
        <c:lblOffset val="100"/>
      </c:catAx>
      <c:valAx>
        <c:axId val="193664512"/>
        <c:scaling>
          <c:orientation val="minMax"/>
        </c:scaling>
        <c:axPos val="l"/>
        <c:majorGridlines/>
        <c:numFmt formatCode="0.000" sourceLinked="1"/>
        <c:tickLblPos val="nextTo"/>
        <c:txPr>
          <a:bodyPr/>
          <a:lstStyle/>
          <a:p>
            <a:pPr>
              <a:defRPr lang="en-CA"/>
            </a:pPr>
            <a:endParaRPr lang="en-US"/>
          </a:p>
        </c:txPr>
        <c:crossAx val="193662976"/>
        <c:crosses val="autoZero"/>
        <c:crossBetween val="between"/>
      </c:valAx>
    </c:plotArea>
    <c:legend>
      <c:legendPos val="r"/>
      <c:txPr>
        <a:bodyPr/>
        <a:lstStyle/>
        <a:p>
          <a:pPr>
            <a:defRPr lang="en-CA"/>
          </a:pPr>
          <a:endParaRPr lang="en-US"/>
        </a:p>
      </c:txPr>
    </c:legend>
    <c:plotVisOnly val="1"/>
    <c:dispBlanksAs val="gap"/>
  </c:chart>
  <c:spPr>
    <a:ln>
      <a:noFill/>
    </a:ln>
  </c:spPr>
  <c:printSettings>
    <c:headerFooter/>
    <c:pageMargins b="0.75000000000000444" l="0.70000000000000062" r="0.70000000000000062" t="0.75000000000000444"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CA" sz="1200"/>
            </a:pPr>
            <a:r>
              <a:rPr lang="en-US" sz="1200"/>
              <a:t>Spain</a:t>
            </a:r>
          </a:p>
        </c:rich>
      </c:tx>
    </c:title>
    <c:plotArea>
      <c:layout/>
      <c:lineChart>
        <c:grouping val="standard"/>
        <c:ser>
          <c:idx val="0"/>
          <c:order val="0"/>
          <c:tx>
            <c:v>Baseline</c:v>
          </c:tx>
          <c:marker>
            <c:symbol val="none"/>
          </c:marker>
          <c:cat>
            <c:numRef>
              <c:f>'9'!$A$24:$A$53</c:f>
              <c:numCache>
                <c:formatCode>General</c:formatCode>
                <c:ptCount val="3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numCache>
            </c:numRef>
          </c:cat>
          <c:val>
            <c:numRef>
              <c:f>'9'!$CJ$24:$CJ$53</c:f>
              <c:numCache>
                <c:formatCode>0.000</c:formatCode>
                <c:ptCount val="30"/>
                <c:pt idx="0">
                  <c:v>0.36646079370958801</c:v>
                </c:pt>
                <c:pt idx="1">
                  <c:v>0.36620541988850763</c:v>
                </c:pt>
                <c:pt idx="2">
                  <c:v>0.36868114890781845</c:v>
                </c:pt>
                <c:pt idx="3">
                  <c:v>0.37467132346704768</c:v>
                </c:pt>
                <c:pt idx="4">
                  <c:v>0.37486671902303426</c:v>
                </c:pt>
                <c:pt idx="5">
                  <c:v>0.37986908422886473</c:v>
                </c:pt>
                <c:pt idx="6">
                  <c:v>0.38916364435422357</c:v>
                </c:pt>
                <c:pt idx="7">
                  <c:v>0.40190196930378719</c:v>
                </c:pt>
                <c:pt idx="8">
                  <c:v>0.4123646290682817</c:v>
                </c:pt>
                <c:pt idx="9">
                  <c:v>0.42857671725314217</c:v>
                </c:pt>
                <c:pt idx="10">
                  <c:v>0.44005544866385427</c:v>
                </c:pt>
                <c:pt idx="11">
                  <c:v>0.43256543906048117</c:v>
                </c:pt>
                <c:pt idx="12">
                  <c:v>0.42061023857074475</c:v>
                </c:pt>
                <c:pt idx="13">
                  <c:v>0.39500374040467034</c:v>
                </c:pt>
                <c:pt idx="14">
                  <c:v>0.37792269467248552</c:v>
                </c:pt>
                <c:pt idx="15">
                  <c:v>0.3644536076478464</c:v>
                </c:pt>
                <c:pt idx="16">
                  <c:v>0.37849982777973218</c:v>
                </c:pt>
                <c:pt idx="17">
                  <c:v>0.39439275004370283</c:v>
                </c:pt>
                <c:pt idx="18">
                  <c:v>0.41068139215694227</c:v>
                </c:pt>
                <c:pt idx="19">
                  <c:v>0.4281483077065722</c:v>
                </c:pt>
                <c:pt idx="20">
                  <c:v>0.44719378597301712</c:v>
                </c:pt>
                <c:pt idx="21">
                  <c:v>0.46549312042689495</c:v>
                </c:pt>
                <c:pt idx="22">
                  <c:v>0.46440356410782901</c:v>
                </c:pt>
                <c:pt idx="23">
                  <c:v>0.46230975996015578</c:v>
                </c:pt>
                <c:pt idx="24">
                  <c:v>0.46654399740739622</c:v>
                </c:pt>
                <c:pt idx="25">
                  <c:v>0.47902275506761827</c:v>
                </c:pt>
                <c:pt idx="26">
                  <c:v>0.482090529247028</c:v>
                </c:pt>
                <c:pt idx="27">
                  <c:v>0.48257578810991586</c:v>
                </c:pt>
                <c:pt idx="28">
                  <c:v>0.47486274689240426</c:v>
                </c:pt>
                <c:pt idx="29">
                  <c:v>0.45103150454125213</c:v>
                </c:pt>
              </c:numCache>
            </c:numRef>
          </c:val>
        </c:ser>
        <c:ser>
          <c:idx val="1"/>
          <c:order val="1"/>
          <c:tx>
            <c:v>Alternative 1</c:v>
          </c:tx>
          <c:marker>
            <c:symbol val="triangle"/>
            <c:size val="5"/>
          </c:marker>
          <c:val>
            <c:numRef>
              <c:f>'A27'!$CJ$24:$CJ$53</c:f>
              <c:numCache>
                <c:formatCode>0.000</c:formatCode>
                <c:ptCount val="30"/>
                <c:pt idx="0">
                  <c:v>0.37665555199656087</c:v>
                </c:pt>
                <c:pt idx="1">
                  <c:v>0.37558243334263514</c:v>
                </c:pt>
                <c:pt idx="2">
                  <c:v>0.37788527255310395</c:v>
                </c:pt>
                <c:pt idx="3">
                  <c:v>0.3832821760443047</c:v>
                </c:pt>
                <c:pt idx="4">
                  <c:v>0.38330515335932941</c:v>
                </c:pt>
                <c:pt idx="5">
                  <c:v>0.38894411997014333</c:v>
                </c:pt>
                <c:pt idx="6">
                  <c:v>0.3996319537371299</c:v>
                </c:pt>
                <c:pt idx="7">
                  <c:v>0.4150471664201914</c:v>
                </c:pt>
                <c:pt idx="8">
                  <c:v>0.42705068352037701</c:v>
                </c:pt>
                <c:pt idx="9">
                  <c:v>0.44647960071972748</c:v>
                </c:pt>
                <c:pt idx="10">
                  <c:v>0.45946539805919151</c:v>
                </c:pt>
                <c:pt idx="11">
                  <c:v>0.45245618349367756</c:v>
                </c:pt>
                <c:pt idx="12">
                  <c:v>0.44078012595936455</c:v>
                </c:pt>
                <c:pt idx="13">
                  <c:v>0.41172240429326923</c:v>
                </c:pt>
                <c:pt idx="14">
                  <c:v>0.39355728201750217</c:v>
                </c:pt>
                <c:pt idx="15">
                  <c:v>0.37942372990431239</c:v>
                </c:pt>
                <c:pt idx="16">
                  <c:v>0.39181579674074168</c:v>
                </c:pt>
                <c:pt idx="17">
                  <c:v>0.40823274109508484</c:v>
                </c:pt>
                <c:pt idx="18">
                  <c:v>0.42642943398593902</c:v>
                </c:pt>
                <c:pt idx="19">
                  <c:v>0.44625513582919751</c:v>
                </c:pt>
                <c:pt idx="20">
                  <c:v>0.46560673676677178</c:v>
                </c:pt>
                <c:pt idx="21">
                  <c:v>0.48527987971494224</c:v>
                </c:pt>
                <c:pt idx="22">
                  <c:v>0.48641474770672932</c:v>
                </c:pt>
                <c:pt idx="23">
                  <c:v>0.48554541370839088</c:v>
                </c:pt>
                <c:pt idx="24">
                  <c:v>0.49177100450265537</c:v>
                </c:pt>
                <c:pt idx="25">
                  <c:v>0.50439685368963483</c:v>
                </c:pt>
                <c:pt idx="26">
                  <c:v>0.512183038560448</c:v>
                </c:pt>
                <c:pt idx="27">
                  <c:v>0.51841997279442265</c:v>
                </c:pt>
                <c:pt idx="28">
                  <c:v>0.50761472482192049</c:v>
                </c:pt>
                <c:pt idx="29">
                  <c:v>0.47986480929297209</c:v>
                </c:pt>
              </c:numCache>
            </c:numRef>
          </c:val>
        </c:ser>
        <c:ser>
          <c:idx val="2"/>
          <c:order val="2"/>
          <c:tx>
            <c:v>Alternative 2</c:v>
          </c:tx>
          <c:marker>
            <c:symbol val="circle"/>
            <c:size val="5"/>
          </c:marker>
          <c:val>
            <c:numRef>
              <c:f>'A28'!$CJ$24:$CJ$53</c:f>
              <c:numCache>
                <c:formatCode>0.000</c:formatCode>
                <c:ptCount val="30"/>
                <c:pt idx="0">
                  <c:v>0.32486668426813331</c:v>
                </c:pt>
                <c:pt idx="1">
                  <c:v>0.3208949135486609</c:v>
                </c:pt>
                <c:pt idx="2">
                  <c:v>0.32060336309101189</c:v>
                </c:pt>
                <c:pt idx="3">
                  <c:v>0.32502431043291857</c:v>
                </c:pt>
                <c:pt idx="4">
                  <c:v>0.3218678853879734</c:v>
                </c:pt>
                <c:pt idx="5">
                  <c:v>0.32512674244941497</c:v>
                </c:pt>
                <c:pt idx="6">
                  <c:v>0.33411976435259927</c:v>
                </c:pt>
                <c:pt idx="7">
                  <c:v>0.34772544692955415</c:v>
                </c:pt>
                <c:pt idx="8">
                  <c:v>0.35839260339677537</c:v>
                </c:pt>
                <c:pt idx="9">
                  <c:v>0.37671285452705749</c:v>
                </c:pt>
                <c:pt idx="10">
                  <c:v>0.38884745659722925</c:v>
                </c:pt>
                <c:pt idx="11">
                  <c:v>0.39497631026642355</c:v>
                </c:pt>
                <c:pt idx="12">
                  <c:v>0.39683688922589333</c:v>
                </c:pt>
                <c:pt idx="13">
                  <c:v>0.38249241963870351</c:v>
                </c:pt>
                <c:pt idx="14">
                  <c:v>0.38142794516071987</c:v>
                </c:pt>
                <c:pt idx="15">
                  <c:v>0.38739502703303819</c:v>
                </c:pt>
                <c:pt idx="16">
                  <c:v>0.39695591641946848</c:v>
                </c:pt>
                <c:pt idx="17">
                  <c:v>0.40928886156815036</c:v>
                </c:pt>
                <c:pt idx="18">
                  <c:v>0.42246488602021809</c:v>
                </c:pt>
                <c:pt idx="19">
                  <c:v>0.43750385451059104</c:v>
                </c:pt>
                <c:pt idx="20">
                  <c:v>0.45492159251261721</c:v>
                </c:pt>
                <c:pt idx="21">
                  <c:v>0.47669453218386482</c:v>
                </c:pt>
                <c:pt idx="22">
                  <c:v>0.47290783759449018</c:v>
                </c:pt>
                <c:pt idx="23">
                  <c:v>0.46782871131998804</c:v>
                </c:pt>
                <c:pt idx="24">
                  <c:v>0.47888873069637222</c:v>
                </c:pt>
                <c:pt idx="25">
                  <c:v>0.49536069080786527</c:v>
                </c:pt>
                <c:pt idx="26">
                  <c:v>0.49941015272468603</c:v>
                </c:pt>
                <c:pt idx="27">
                  <c:v>0.50005069442369798</c:v>
                </c:pt>
                <c:pt idx="28">
                  <c:v>0.48986948001658281</c:v>
                </c:pt>
                <c:pt idx="29">
                  <c:v>0.45841224011306198</c:v>
                </c:pt>
              </c:numCache>
            </c:numRef>
          </c:val>
        </c:ser>
        <c:ser>
          <c:idx val="3"/>
          <c:order val="3"/>
          <c:tx>
            <c:v>Alternative 3</c:v>
          </c:tx>
          <c:marker>
            <c:symbol val="square"/>
            <c:size val="4"/>
          </c:marker>
          <c:val>
            <c:numRef>
              <c:f>'A29'!$CJ$24:$CJ$53</c:f>
              <c:numCache>
                <c:formatCode>0.000</c:formatCode>
                <c:ptCount val="30"/>
                <c:pt idx="0">
                  <c:v>0.45609631463247008</c:v>
                </c:pt>
                <c:pt idx="1">
                  <c:v>0.45505474913897792</c:v>
                </c:pt>
                <c:pt idx="2">
                  <c:v>0.45725402377624214</c:v>
                </c:pt>
                <c:pt idx="3">
                  <c:v>0.46362099257645084</c:v>
                </c:pt>
                <c:pt idx="4">
                  <c:v>0.46254901787911518</c:v>
                </c:pt>
                <c:pt idx="5">
                  <c:v>0.46696900740232489</c:v>
                </c:pt>
                <c:pt idx="6">
                  <c:v>0.47592253102713189</c:v>
                </c:pt>
                <c:pt idx="7">
                  <c:v>0.48772963862616425</c:v>
                </c:pt>
                <c:pt idx="8">
                  <c:v>0.49722274814696477</c:v>
                </c:pt>
                <c:pt idx="9">
                  <c:v>0.51228345634485883</c:v>
                </c:pt>
                <c:pt idx="10">
                  <c:v>0.52307024673078573</c:v>
                </c:pt>
                <c:pt idx="11">
                  <c:v>0.50547885090933808</c:v>
                </c:pt>
                <c:pt idx="12">
                  <c:v>0.48137602664792134</c:v>
                </c:pt>
                <c:pt idx="13">
                  <c:v>0.44313405475417134</c:v>
                </c:pt>
                <c:pt idx="14">
                  <c:v>0.41385209934484912</c:v>
                </c:pt>
                <c:pt idx="15">
                  <c:v>0.38752676839265515</c:v>
                </c:pt>
                <c:pt idx="16">
                  <c:v>0.40273191783253487</c:v>
                </c:pt>
                <c:pt idx="17">
                  <c:v>0.42055638220755487</c:v>
                </c:pt>
                <c:pt idx="18">
                  <c:v>0.43924161744075385</c:v>
                </c:pt>
                <c:pt idx="19">
                  <c:v>0.45961658327840399</c:v>
                </c:pt>
                <c:pt idx="20">
                  <c:v>0.47821896103017369</c:v>
                </c:pt>
                <c:pt idx="21">
                  <c:v>0.49534855580051806</c:v>
                </c:pt>
                <c:pt idx="22">
                  <c:v>0.49576105351658306</c:v>
                </c:pt>
                <c:pt idx="23">
                  <c:v>0.49414017695891699</c:v>
                </c:pt>
                <c:pt idx="24">
                  <c:v>0.49296767105745543</c:v>
                </c:pt>
                <c:pt idx="25">
                  <c:v>0.50195414404596461</c:v>
                </c:pt>
                <c:pt idx="26">
                  <c:v>0.50461208952734427</c:v>
                </c:pt>
                <c:pt idx="27">
                  <c:v>0.50718747238748652</c:v>
                </c:pt>
                <c:pt idx="28">
                  <c:v>0.49667715350160269</c:v>
                </c:pt>
                <c:pt idx="29">
                  <c:v>0.47050444814799697</c:v>
                </c:pt>
              </c:numCache>
            </c:numRef>
          </c:val>
        </c:ser>
        <c:marker val="1"/>
        <c:axId val="193707392"/>
        <c:axId val="193717376"/>
      </c:lineChart>
      <c:catAx>
        <c:axId val="193707392"/>
        <c:scaling>
          <c:orientation val="minMax"/>
        </c:scaling>
        <c:axPos val="b"/>
        <c:numFmt formatCode="General" sourceLinked="1"/>
        <c:tickLblPos val="nextTo"/>
        <c:txPr>
          <a:bodyPr/>
          <a:lstStyle/>
          <a:p>
            <a:pPr>
              <a:defRPr lang="en-CA"/>
            </a:pPr>
            <a:endParaRPr lang="en-US"/>
          </a:p>
        </c:txPr>
        <c:crossAx val="193717376"/>
        <c:crosses val="autoZero"/>
        <c:auto val="1"/>
        <c:lblAlgn val="ctr"/>
        <c:lblOffset val="100"/>
      </c:catAx>
      <c:valAx>
        <c:axId val="193717376"/>
        <c:scaling>
          <c:orientation val="minMax"/>
        </c:scaling>
        <c:axPos val="l"/>
        <c:majorGridlines/>
        <c:numFmt formatCode="0.000" sourceLinked="1"/>
        <c:tickLblPos val="nextTo"/>
        <c:txPr>
          <a:bodyPr/>
          <a:lstStyle/>
          <a:p>
            <a:pPr>
              <a:defRPr lang="en-CA"/>
            </a:pPr>
            <a:endParaRPr lang="en-US"/>
          </a:p>
        </c:txPr>
        <c:crossAx val="193707392"/>
        <c:crosses val="autoZero"/>
        <c:crossBetween val="between"/>
      </c:valAx>
    </c:plotArea>
    <c:legend>
      <c:legendPos val="r"/>
      <c:txPr>
        <a:bodyPr/>
        <a:lstStyle/>
        <a:p>
          <a:pPr>
            <a:defRPr lang="en-CA"/>
          </a:pPr>
          <a:endParaRPr lang="en-US"/>
        </a:p>
      </c:txPr>
    </c:legend>
    <c:plotVisOnly val="1"/>
    <c:dispBlanksAs val="gap"/>
  </c:chart>
  <c:spPr>
    <a:ln>
      <a:noFill/>
    </a:ln>
  </c:spPr>
  <c:printSettings>
    <c:headerFooter/>
    <c:pageMargins b="0.75000000000000444" l="0.70000000000000062" r="0.70000000000000062" t="0.75000000000000444"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CA" sz="1200"/>
            </a:pPr>
            <a:r>
              <a:rPr lang="en-US" sz="1200"/>
              <a:t>Sweden</a:t>
            </a:r>
          </a:p>
        </c:rich>
      </c:tx>
    </c:title>
    <c:plotArea>
      <c:layout/>
      <c:lineChart>
        <c:grouping val="standard"/>
        <c:ser>
          <c:idx val="0"/>
          <c:order val="0"/>
          <c:tx>
            <c:v>Baseline</c:v>
          </c:tx>
          <c:marker>
            <c:symbol val="none"/>
          </c:marker>
          <c:cat>
            <c:numRef>
              <c:f>'9'!$A$24:$A$53</c:f>
              <c:numCache>
                <c:formatCode>General</c:formatCode>
                <c:ptCount val="3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numCache>
            </c:numRef>
          </c:cat>
          <c:val>
            <c:numRef>
              <c:f>'9'!$CR$24:$CR$53</c:f>
              <c:numCache>
                <c:formatCode>0.000</c:formatCode>
                <c:ptCount val="30"/>
                <c:pt idx="0">
                  <c:v>0.5344141017484183</c:v>
                </c:pt>
                <c:pt idx="1">
                  <c:v>0.53521581689044573</c:v>
                </c:pt>
                <c:pt idx="2">
                  <c:v>0.53070230995216339</c:v>
                </c:pt>
                <c:pt idx="3">
                  <c:v>0.52401518817222636</c:v>
                </c:pt>
                <c:pt idx="4">
                  <c:v>0.52380368658399079</c:v>
                </c:pt>
                <c:pt idx="5">
                  <c:v>0.52096015817599883</c:v>
                </c:pt>
                <c:pt idx="6">
                  <c:v>0.52027911248592784</c:v>
                </c:pt>
                <c:pt idx="7">
                  <c:v>0.5181916931718622</c:v>
                </c:pt>
                <c:pt idx="8">
                  <c:v>0.52271335299206267</c:v>
                </c:pt>
                <c:pt idx="9">
                  <c:v>0.52921098310026016</c:v>
                </c:pt>
                <c:pt idx="10">
                  <c:v>0.52967439107666214</c:v>
                </c:pt>
                <c:pt idx="11">
                  <c:v>0.53219034934168075</c:v>
                </c:pt>
                <c:pt idx="12">
                  <c:v>0.53132331891349327</c:v>
                </c:pt>
                <c:pt idx="13">
                  <c:v>0.51674692636993858</c:v>
                </c:pt>
                <c:pt idx="14">
                  <c:v>0.51538874039596205</c:v>
                </c:pt>
                <c:pt idx="15">
                  <c:v>0.51703453946567146</c:v>
                </c:pt>
                <c:pt idx="16">
                  <c:v>0.52192059462504392</c:v>
                </c:pt>
                <c:pt idx="17">
                  <c:v>0.53097310236293005</c:v>
                </c:pt>
                <c:pt idx="18">
                  <c:v>0.54682269185412724</c:v>
                </c:pt>
                <c:pt idx="19">
                  <c:v>0.56146364106902524</c:v>
                </c:pt>
                <c:pt idx="20">
                  <c:v>0.57595315224372068</c:v>
                </c:pt>
                <c:pt idx="21">
                  <c:v>0.58917440027988055</c:v>
                </c:pt>
                <c:pt idx="22">
                  <c:v>0.6010284309152778</c:v>
                </c:pt>
                <c:pt idx="23">
                  <c:v>0.60953310752358103</c:v>
                </c:pt>
                <c:pt idx="24">
                  <c:v>0.61328636526980829</c:v>
                </c:pt>
                <c:pt idx="25">
                  <c:v>0.6236960566990819</c:v>
                </c:pt>
                <c:pt idx="26">
                  <c:v>0.63430583706446508</c:v>
                </c:pt>
                <c:pt idx="27">
                  <c:v>0.64824943934415269</c:v>
                </c:pt>
                <c:pt idx="28">
                  <c:v>0.64284406904684344</c:v>
                </c:pt>
                <c:pt idx="29">
                  <c:v>0.63707815334164763</c:v>
                </c:pt>
              </c:numCache>
            </c:numRef>
          </c:val>
        </c:ser>
        <c:ser>
          <c:idx val="1"/>
          <c:order val="1"/>
          <c:tx>
            <c:v>Alternative 1</c:v>
          </c:tx>
          <c:marker>
            <c:symbol val="triangle"/>
            <c:size val="5"/>
          </c:marker>
          <c:val>
            <c:numRef>
              <c:f>'A27'!$CR$24:$CR$53</c:f>
              <c:numCache>
                <c:formatCode>0.000</c:formatCode>
                <c:ptCount val="30"/>
                <c:pt idx="0">
                  <c:v>0.53491210363465758</c:v>
                </c:pt>
                <c:pt idx="1">
                  <c:v>0.53459023859352395</c:v>
                </c:pt>
                <c:pt idx="2">
                  <c:v>0.52925161384167296</c:v>
                </c:pt>
                <c:pt idx="3">
                  <c:v>0.52039880124381588</c:v>
                </c:pt>
                <c:pt idx="4">
                  <c:v>0.52079361507271238</c:v>
                </c:pt>
                <c:pt idx="5">
                  <c:v>0.51883876596456213</c:v>
                </c:pt>
                <c:pt idx="6">
                  <c:v>0.52084040355505912</c:v>
                </c:pt>
                <c:pt idx="7">
                  <c:v>0.52098024633904383</c:v>
                </c:pt>
                <c:pt idx="8">
                  <c:v>0.5257081075390464</c:v>
                </c:pt>
                <c:pt idx="9">
                  <c:v>0.53357321364419186</c:v>
                </c:pt>
                <c:pt idx="10">
                  <c:v>0.53408246629931588</c:v>
                </c:pt>
                <c:pt idx="11">
                  <c:v>0.53759251786327145</c:v>
                </c:pt>
                <c:pt idx="12">
                  <c:v>0.53482671652866609</c:v>
                </c:pt>
                <c:pt idx="13">
                  <c:v>0.51871786714829771</c:v>
                </c:pt>
                <c:pt idx="14">
                  <c:v>0.51869294823670664</c:v>
                </c:pt>
                <c:pt idx="15">
                  <c:v>0.51851121944566669</c:v>
                </c:pt>
                <c:pt idx="16">
                  <c:v>0.52526975357229144</c:v>
                </c:pt>
                <c:pt idx="17">
                  <c:v>0.5352678684737282</c:v>
                </c:pt>
                <c:pt idx="18">
                  <c:v>0.55459721108733906</c:v>
                </c:pt>
                <c:pt idx="19">
                  <c:v>0.57107761438224092</c:v>
                </c:pt>
                <c:pt idx="20">
                  <c:v>0.58677452606770553</c:v>
                </c:pt>
                <c:pt idx="21">
                  <c:v>0.5965538818452385</c:v>
                </c:pt>
                <c:pt idx="22">
                  <c:v>0.61061198583642451</c:v>
                </c:pt>
                <c:pt idx="23">
                  <c:v>0.62202814014384578</c:v>
                </c:pt>
                <c:pt idx="24">
                  <c:v>0.62838838221031135</c:v>
                </c:pt>
                <c:pt idx="25">
                  <c:v>0.63536133078613222</c:v>
                </c:pt>
                <c:pt idx="26">
                  <c:v>0.64672496407124735</c:v>
                </c:pt>
                <c:pt idx="27">
                  <c:v>0.65862408223320101</c:v>
                </c:pt>
                <c:pt idx="28">
                  <c:v>0.6547909024092855</c:v>
                </c:pt>
                <c:pt idx="29">
                  <c:v>0.65072569160998994</c:v>
                </c:pt>
              </c:numCache>
            </c:numRef>
          </c:val>
        </c:ser>
        <c:ser>
          <c:idx val="2"/>
          <c:order val="2"/>
          <c:tx>
            <c:v>Alternative 2</c:v>
          </c:tx>
          <c:marker>
            <c:symbol val="circle"/>
            <c:size val="5"/>
          </c:marker>
          <c:val>
            <c:numRef>
              <c:f>'A28'!$CR$24:$CR$53</c:f>
              <c:numCache>
                <c:formatCode>0.000</c:formatCode>
                <c:ptCount val="30"/>
                <c:pt idx="0">
                  <c:v>0.45170223534434245</c:v>
                </c:pt>
                <c:pt idx="1">
                  <c:v>0.45309907283193673</c:v>
                </c:pt>
                <c:pt idx="2">
                  <c:v>0.45413125700193335</c:v>
                </c:pt>
                <c:pt idx="3">
                  <c:v>0.4527184923013956</c:v>
                </c:pt>
                <c:pt idx="4">
                  <c:v>0.46030658437324451</c:v>
                </c:pt>
                <c:pt idx="5">
                  <c:v>0.46490427201924606</c:v>
                </c:pt>
                <c:pt idx="6">
                  <c:v>0.47287330044648035</c:v>
                </c:pt>
                <c:pt idx="7">
                  <c:v>0.47953808401916342</c:v>
                </c:pt>
                <c:pt idx="8">
                  <c:v>0.48480769842852983</c:v>
                </c:pt>
                <c:pt idx="9">
                  <c:v>0.49271504714005571</c:v>
                </c:pt>
                <c:pt idx="10">
                  <c:v>0.49268650285884641</c:v>
                </c:pt>
                <c:pt idx="11">
                  <c:v>0.49539643627833396</c:v>
                </c:pt>
                <c:pt idx="12">
                  <c:v>0.49366977140518342</c:v>
                </c:pt>
                <c:pt idx="13">
                  <c:v>0.47525787428874183</c:v>
                </c:pt>
                <c:pt idx="14">
                  <c:v>0.47433619407140792</c:v>
                </c:pt>
                <c:pt idx="15">
                  <c:v>0.47742232019359077</c:v>
                </c:pt>
                <c:pt idx="16">
                  <c:v>0.47848758755001608</c:v>
                </c:pt>
                <c:pt idx="17">
                  <c:v>0.48560380874222836</c:v>
                </c:pt>
                <c:pt idx="18">
                  <c:v>0.50221340941931214</c:v>
                </c:pt>
                <c:pt idx="19">
                  <c:v>0.51772089926502096</c:v>
                </c:pt>
                <c:pt idx="20">
                  <c:v>0.53349578656811325</c:v>
                </c:pt>
                <c:pt idx="21">
                  <c:v>0.54358124043642908</c:v>
                </c:pt>
                <c:pt idx="22">
                  <c:v>0.55231829994524007</c:v>
                </c:pt>
                <c:pt idx="23">
                  <c:v>0.55705867880963167</c:v>
                </c:pt>
                <c:pt idx="24">
                  <c:v>0.5559220623098311</c:v>
                </c:pt>
                <c:pt idx="25">
                  <c:v>0.56393934013631919</c:v>
                </c:pt>
                <c:pt idx="26">
                  <c:v>0.57794425021862494</c:v>
                </c:pt>
                <c:pt idx="27">
                  <c:v>0.59634980522781267</c:v>
                </c:pt>
                <c:pt idx="28">
                  <c:v>0.58921471643536449</c:v>
                </c:pt>
                <c:pt idx="29">
                  <c:v>0.58160370770450576</c:v>
                </c:pt>
              </c:numCache>
            </c:numRef>
          </c:val>
        </c:ser>
        <c:ser>
          <c:idx val="3"/>
          <c:order val="3"/>
          <c:tx>
            <c:v>Alternative 3</c:v>
          </c:tx>
          <c:marker>
            <c:symbol val="square"/>
            <c:size val="4"/>
          </c:marker>
          <c:val>
            <c:numRef>
              <c:f>'A29'!$CR$24:$CR$53</c:f>
              <c:numCache>
                <c:formatCode>0.000</c:formatCode>
                <c:ptCount val="30"/>
                <c:pt idx="0">
                  <c:v>0.64404589582101091</c:v>
                </c:pt>
                <c:pt idx="1">
                  <c:v>0.64252799444822117</c:v>
                </c:pt>
                <c:pt idx="2">
                  <c:v>0.63297800690936334</c:v>
                </c:pt>
                <c:pt idx="3">
                  <c:v>0.62201996847862873</c:v>
                </c:pt>
                <c:pt idx="4">
                  <c:v>0.61639665942151767</c:v>
                </c:pt>
                <c:pt idx="5">
                  <c:v>0.60824831218308095</c:v>
                </c:pt>
                <c:pt idx="6">
                  <c:v>0.60173606162187909</c:v>
                </c:pt>
                <c:pt idx="7">
                  <c:v>0.59339960482754228</c:v>
                </c:pt>
                <c:pt idx="8">
                  <c:v>0.59761923758033153</c:v>
                </c:pt>
                <c:pt idx="9">
                  <c:v>0.60339988199341377</c:v>
                </c:pt>
                <c:pt idx="10">
                  <c:v>0.6048053763668122</c:v>
                </c:pt>
                <c:pt idx="11">
                  <c:v>0.60530710034893298</c:v>
                </c:pt>
                <c:pt idx="12">
                  <c:v>0.60123248855716727</c:v>
                </c:pt>
                <c:pt idx="13">
                  <c:v>0.58658967594361977</c:v>
                </c:pt>
                <c:pt idx="14">
                  <c:v>0.58546401882509846</c:v>
                </c:pt>
                <c:pt idx="15">
                  <c:v>0.58565092319080436</c:v>
                </c:pt>
                <c:pt idx="16">
                  <c:v>0.5920890582358318</c:v>
                </c:pt>
                <c:pt idx="17">
                  <c:v>0.60057734083615122</c:v>
                </c:pt>
                <c:pt idx="18">
                  <c:v>0.61620535242577146</c:v>
                </c:pt>
                <c:pt idx="19">
                  <c:v>0.6295100332977388</c:v>
                </c:pt>
                <c:pt idx="20">
                  <c:v>0.64193214108170571</c:v>
                </c:pt>
                <c:pt idx="21">
                  <c:v>0.652941359381493</c:v>
                </c:pt>
                <c:pt idx="22">
                  <c:v>0.66569307926628052</c:v>
                </c:pt>
                <c:pt idx="23">
                  <c:v>0.67649354957467067</c:v>
                </c:pt>
                <c:pt idx="24">
                  <c:v>0.6830416114733755</c:v>
                </c:pt>
                <c:pt idx="25">
                  <c:v>0.69107290139500388</c:v>
                </c:pt>
                <c:pt idx="26">
                  <c:v>0.69917426201855726</c:v>
                </c:pt>
                <c:pt idx="27">
                  <c:v>0.70883477953696883</c:v>
                </c:pt>
                <c:pt idx="28">
                  <c:v>0.70555590144398161</c:v>
                </c:pt>
                <c:pt idx="29">
                  <c:v>0.69846072191330566</c:v>
                </c:pt>
              </c:numCache>
            </c:numRef>
          </c:val>
        </c:ser>
        <c:marker val="1"/>
        <c:axId val="193752064"/>
        <c:axId val="193770240"/>
      </c:lineChart>
      <c:catAx>
        <c:axId val="193752064"/>
        <c:scaling>
          <c:orientation val="minMax"/>
        </c:scaling>
        <c:axPos val="b"/>
        <c:numFmt formatCode="General" sourceLinked="1"/>
        <c:tickLblPos val="nextTo"/>
        <c:txPr>
          <a:bodyPr/>
          <a:lstStyle/>
          <a:p>
            <a:pPr>
              <a:defRPr lang="en-CA"/>
            </a:pPr>
            <a:endParaRPr lang="en-US"/>
          </a:p>
        </c:txPr>
        <c:crossAx val="193770240"/>
        <c:crosses val="autoZero"/>
        <c:auto val="1"/>
        <c:lblAlgn val="ctr"/>
        <c:lblOffset val="100"/>
      </c:catAx>
      <c:valAx>
        <c:axId val="193770240"/>
        <c:scaling>
          <c:orientation val="minMax"/>
        </c:scaling>
        <c:axPos val="l"/>
        <c:majorGridlines/>
        <c:numFmt formatCode="0.000" sourceLinked="1"/>
        <c:tickLblPos val="nextTo"/>
        <c:txPr>
          <a:bodyPr/>
          <a:lstStyle/>
          <a:p>
            <a:pPr>
              <a:defRPr lang="en-CA"/>
            </a:pPr>
            <a:endParaRPr lang="en-US"/>
          </a:p>
        </c:txPr>
        <c:crossAx val="193752064"/>
        <c:crosses val="autoZero"/>
        <c:crossBetween val="between"/>
      </c:valAx>
    </c:plotArea>
    <c:legend>
      <c:legendPos val="r"/>
      <c:txPr>
        <a:bodyPr/>
        <a:lstStyle/>
        <a:p>
          <a:pPr>
            <a:defRPr lang="en-CA"/>
          </a:pPr>
          <a:endParaRPr lang="en-US"/>
        </a:p>
      </c:txPr>
    </c:legend>
    <c:plotVisOnly val="1"/>
    <c:dispBlanksAs val="gap"/>
  </c:chart>
  <c:spPr>
    <a:ln>
      <a:noFill/>
    </a:ln>
  </c:spPr>
  <c:printSettings>
    <c:headerFooter/>
    <c:pageMargins b="0.75000000000000444" l="0.70000000000000062" r="0.70000000000000062" t="0.75000000000000444"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CA" sz="1200"/>
            </a:pPr>
            <a:r>
              <a:rPr lang="en-US" sz="1200"/>
              <a:t>United Kingdom</a:t>
            </a:r>
          </a:p>
        </c:rich>
      </c:tx>
    </c:title>
    <c:plotArea>
      <c:layout/>
      <c:lineChart>
        <c:grouping val="standard"/>
        <c:ser>
          <c:idx val="0"/>
          <c:order val="0"/>
          <c:tx>
            <c:v>Baseline</c:v>
          </c:tx>
          <c:marker>
            <c:symbol val="none"/>
          </c:marker>
          <c:cat>
            <c:numRef>
              <c:f>'9'!$A$24:$A$53</c:f>
              <c:numCache>
                <c:formatCode>General</c:formatCode>
                <c:ptCount val="3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numCache>
            </c:numRef>
          </c:cat>
          <c:val>
            <c:numRef>
              <c:f>'9'!$CZ$24:$CZ$53</c:f>
              <c:numCache>
                <c:formatCode>0.000</c:formatCode>
                <c:ptCount val="30"/>
                <c:pt idx="0">
                  <c:v>0.45351020518611329</c:v>
                </c:pt>
                <c:pt idx="1">
                  <c:v>0.44431335020386181</c:v>
                </c:pt>
                <c:pt idx="2">
                  <c:v>0.4357469554587472</c:v>
                </c:pt>
                <c:pt idx="3">
                  <c:v>0.43179444753835106</c:v>
                </c:pt>
                <c:pt idx="4">
                  <c:v>0.424900338474273</c:v>
                </c:pt>
                <c:pt idx="5">
                  <c:v>0.41856048807123175</c:v>
                </c:pt>
                <c:pt idx="6">
                  <c:v>0.41775394283793843</c:v>
                </c:pt>
                <c:pt idx="7">
                  <c:v>0.42238150570136301</c:v>
                </c:pt>
                <c:pt idx="8">
                  <c:v>0.43366107981540747</c:v>
                </c:pt>
                <c:pt idx="9">
                  <c:v>0.44114453601105164</c:v>
                </c:pt>
                <c:pt idx="10">
                  <c:v>0.4422400900932516</c:v>
                </c:pt>
                <c:pt idx="11">
                  <c:v>0.43719191548991843</c:v>
                </c:pt>
                <c:pt idx="12">
                  <c:v>0.44951248941181488</c:v>
                </c:pt>
                <c:pt idx="13">
                  <c:v>0.46240374173488452</c:v>
                </c:pt>
                <c:pt idx="14">
                  <c:v>0.47662977757253133</c:v>
                </c:pt>
                <c:pt idx="15">
                  <c:v>0.44872583910797326</c:v>
                </c:pt>
                <c:pt idx="16">
                  <c:v>0.4522486554732541</c:v>
                </c:pt>
                <c:pt idx="17">
                  <c:v>0.45681908788158199</c:v>
                </c:pt>
                <c:pt idx="18">
                  <c:v>0.46116100397381782</c:v>
                </c:pt>
                <c:pt idx="19">
                  <c:v>0.465986399953911</c:v>
                </c:pt>
                <c:pt idx="20">
                  <c:v>0.48826982589153961</c:v>
                </c:pt>
                <c:pt idx="21">
                  <c:v>0.50448857672290304</c:v>
                </c:pt>
                <c:pt idx="22">
                  <c:v>0.52013091085641738</c:v>
                </c:pt>
                <c:pt idx="23">
                  <c:v>0.53623197835465608</c:v>
                </c:pt>
                <c:pt idx="24">
                  <c:v>0.55021227406200202</c:v>
                </c:pt>
                <c:pt idx="25">
                  <c:v>0.55665160112187051</c:v>
                </c:pt>
                <c:pt idx="26">
                  <c:v>0.55489159236778107</c:v>
                </c:pt>
                <c:pt idx="27">
                  <c:v>0.56470172802066099</c:v>
                </c:pt>
                <c:pt idx="28">
                  <c:v>0.57722856037165671</c:v>
                </c:pt>
                <c:pt idx="29">
                  <c:v>0.56207671649033331</c:v>
                </c:pt>
              </c:numCache>
            </c:numRef>
          </c:val>
        </c:ser>
        <c:ser>
          <c:idx val="1"/>
          <c:order val="1"/>
          <c:tx>
            <c:v>Alternative 1</c:v>
          </c:tx>
          <c:marker>
            <c:symbol val="triangle"/>
            <c:size val="5"/>
          </c:marker>
          <c:val>
            <c:numRef>
              <c:f>'A27'!$CZ$24:$CZ$53</c:f>
              <c:numCache>
                <c:formatCode>0.000</c:formatCode>
                <c:ptCount val="30"/>
                <c:pt idx="0">
                  <c:v>0.45361497388281535</c:v>
                </c:pt>
                <c:pt idx="1">
                  <c:v>0.4441577042315118</c:v>
                </c:pt>
                <c:pt idx="2">
                  <c:v>0.43478972668185856</c:v>
                </c:pt>
                <c:pt idx="3">
                  <c:v>0.43236133650014219</c:v>
                </c:pt>
                <c:pt idx="4">
                  <c:v>0.42516785790483119</c:v>
                </c:pt>
                <c:pt idx="5">
                  <c:v>0.41871404607142654</c:v>
                </c:pt>
                <c:pt idx="6">
                  <c:v>0.4196754029346198</c:v>
                </c:pt>
                <c:pt idx="7">
                  <c:v>0.42738039596393462</c:v>
                </c:pt>
                <c:pt idx="8">
                  <c:v>0.44075604944238012</c:v>
                </c:pt>
                <c:pt idx="9">
                  <c:v>0.44842744576753568</c:v>
                </c:pt>
                <c:pt idx="10">
                  <c:v>0.45009289214004888</c:v>
                </c:pt>
                <c:pt idx="11">
                  <c:v>0.44271867522686004</c:v>
                </c:pt>
                <c:pt idx="12">
                  <c:v>0.45512902422882984</c:v>
                </c:pt>
                <c:pt idx="13">
                  <c:v>0.46754610153982701</c:v>
                </c:pt>
                <c:pt idx="14">
                  <c:v>0.48271659108145193</c:v>
                </c:pt>
                <c:pt idx="15">
                  <c:v>0.45719513571516213</c:v>
                </c:pt>
                <c:pt idx="16">
                  <c:v>0.46253262921901528</c:v>
                </c:pt>
                <c:pt idx="17">
                  <c:v>0.46829545265736117</c:v>
                </c:pt>
                <c:pt idx="18">
                  <c:v>0.47598666861743633</c:v>
                </c:pt>
                <c:pt idx="19">
                  <c:v>0.48525633867013951</c:v>
                </c:pt>
                <c:pt idx="20">
                  <c:v>0.50971876611846811</c:v>
                </c:pt>
                <c:pt idx="21">
                  <c:v>0.52901487262396474</c:v>
                </c:pt>
                <c:pt idx="22">
                  <c:v>0.54836891900270346</c:v>
                </c:pt>
                <c:pt idx="23">
                  <c:v>0.56763562119538502</c:v>
                </c:pt>
                <c:pt idx="24">
                  <c:v>0.58709085269839956</c:v>
                </c:pt>
                <c:pt idx="25">
                  <c:v>0.59441484436358394</c:v>
                </c:pt>
                <c:pt idx="26">
                  <c:v>0.596973391240605</c:v>
                </c:pt>
                <c:pt idx="27">
                  <c:v>0.60617461257974348</c:v>
                </c:pt>
                <c:pt idx="28">
                  <c:v>0.61303232394792051</c:v>
                </c:pt>
                <c:pt idx="29">
                  <c:v>0.59610972859612144</c:v>
                </c:pt>
              </c:numCache>
            </c:numRef>
          </c:val>
        </c:ser>
        <c:ser>
          <c:idx val="2"/>
          <c:order val="2"/>
          <c:tx>
            <c:v>Alternative 2</c:v>
          </c:tx>
          <c:marker>
            <c:symbol val="circle"/>
            <c:size val="5"/>
          </c:marker>
          <c:val>
            <c:numRef>
              <c:f>'A28'!$CZ$24:$CZ$53</c:f>
              <c:numCache>
                <c:formatCode>0.000</c:formatCode>
                <c:ptCount val="30"/>
                <c:pt idx="0">
                  <c:v>0.38615090285309894</c:v>
                </c:pt>
                <c:pt idx="1">
                  <c:v>0.38421206345210329</c:v>
                </c:pt>
                <c:pt idx="2">
                  <c:v>0.38391208133623222</c:v>
                </c:pt>
                <c:pt idx="3">
                  <c:v>0.39058134323897448</c:v>
                </c:pt>
                <c:pt idx="4">
                  <c:v>0.3943255075719902</c:v>
                </c:pt>
                <c:pt idx="5">
                  <c:v>0.39984526345772564</c:v>
                </c:pt>
                <c:pt idx="6">
                  <c:v>0.41380702748051129</c:v>
                </c:pt>
                <c:pt idx="7">
                  <c:v>0.41881608311427815</c:v>
                </c:pt>
                <c:pt idx="8">
                  <c:v>0.43273993811411743</c:v>
                </c:pt>
                <c:pt idx="9">
                  <c:v>0.44178622577271903</c:v>
                </c:pt>
                <c:pt idx="10">
                  <c:v>0.44253302123533139</c:v>
                </c:pt>
                <c:pt idx="11">
                  <c:v>0.43530192964171854</c:v>
                </c:pt>
                <c:pt idx="12">
                  <c:v>0.44385961450822664</c:v>
                </c:pt>
                <c:pt idx="13">
                  <c:v>0.45365293103709103</c:v>
                </c:pt>
                <c:pt idx="14">
                  <c:v>0.46566206449972081</c:v>
                </c:pt>
                <c:pt idx="15">
                  <c:v>0.47082857133095601</c:v>
                </c:pt>
                <c:pt idx="16">
                  <c:v>0.47990690901052058</c:v>
                </c:pt>
                <c:pt idx="17">
                  <c:v>0.49047997547924388</c:v>
                </c:pt>
                <c:pt idx="18">
                  <c:v>0.5008662627351349</c:v>
                </c:pt>
                <c:pt idx="19">
                  <c:v>0.51200867256691363</c:v>
                </c:pt>
                <c:pt idx="20">
                  <c:v>0.53159777242311523</c:v>
                </c:pt>
                <c:pt idx="21">
                  <c:v>0.54372093232347518</c:v>
                </c:pt>
                <c:pt idx="22">
                  <c:v>0.55559246345902102</c:v>
                </c:pt>
                <c:pt idx="23">
                  <c:v>0.56855026446276247</c:v>
                </c:pt>
                <c:pt idx="24">
                  <c:v>0.57916248488117072</c:v>
                </c:pt>
                <c:pt idx="25">
                  <c:v>0.58766239660019726</c:v>
                </c:pt>
                <c:pt idx="26">
                  <c:v>0.58533918504479909</c:v>
                </c:pt>
                <c:pt idx="27">
                  <c:v>0.5982885641066007</c:v>
                </c:pt>
                <c:pt idx="28">
                  <c:v>0.6148239828099149</c:v>
                </c:pt>
                <c:pt idx="29">
                  <c:v>0.59482354888656808</c:v>
                </c:pt>
              </c:numCache>
            </c:numRef>
          </c:val>
        </c:ser>
        <c:ser>
          <c:idx val="3"/>
          <c:order val="3"/>
          <c:tx>
            <c:v>Alternative 3</c:v>
          </c:tx>
          <c:marker>
            <c:symbol val="square"/>
            <c:size val="4"/>
          </c:marker>
          <c:val>
            <c:numRef>
              <c:f>'A29'!$CZ$24:$CZ$53</c:f>
              <c:numCache>
                <c:formatCode>0.000</c:formatCode>
                <c:ptCount val="30"/>
                <c:pt idx="0">
                  <c:v>0.55591689092730467</c:v>
                </c:pt>
                <c:pt idx="1">
                  <c:v>0.53845624004908887</c:v>
                </c:pt>
                <c:pt idx="2">
                  <c:v>0.52266738911017196</c:v>
                </c:pt>
                <c:pt idx="3">
                  <c:v>0.51059215520326107</c:v>
                </c:pt>
                <c:pt idx="4">
                  <c:v>0.49602611536544983</c:v>
                </c:pt>
                <c:pt idx="5">
                  <c:v>0.48186028686176158</c:v>
                </c:pt>
                <c:pt idx="6">
                  <c:v>0.47121984229928449</c:v>
                </c:pt>
                <c:pt idx="7">
                  <c:v>0.47442484594847362</c:v>
                </c:pt>
                <c:pt idx="8">
                  <c:v>0.48409566908133678</c:v>
                </c:pt>
                <c:pt idx="9">
                  <c:v>0.48978284538550998</c:v>
                </c:pt>
                <c:pt idx="10">
                  <c:v>0.49021000757329469</c:v>
                </c:pt>
                <c:pt idx="11">
                  <c:v>0.48248618040505781</c:v>
                </c:pt>
                <c:pt idx="12">
                  <c:v>0.4955790998092679</c:v>
                </c:pt>
                <c:pt idx="13">
                  <c:v>0.50914934550704938</c:v>
                </c:pt>
                <c:pt idx="14">
                  <c:v>0.52438397551584581</c:v>
                </c:pt>
                <c:pt idx="15">
                  <c:v>0.47768897882298816</c:v>
                </c:pt>
                <c:pt idx="16">
                  <c:v>0.47683813119918328</c:v>
                </c:pt>
                <c:pt idx="17">
                  <c:v>0.4768598160879714</c:v>
                </c:pt>
                <c:pt idx="18">
                  <c:v>0.47759658599271138</c:v>
                </c:pt>
                <c:pt idx="19">
                  <c:v>0.47742258146568101</c:v>
                </c:pt>
                <c:pt idx="20">
                  <c:v>0.49917891245642138</c:v>
                </c:pt>
                <c:pt idx="21">
                  <c:v>0.51812788972890811</c:v>
                </c:pt>
                <c:pt idx="22">
                  <c:v>0.53493114387096097</c:v>
                </c:pt>
                <c:pt idx="23">
                  <c:v>0.55230599529938451</c:v>
                </c:pt>
                <c:pt idx="24">
                  <c:v>0.56941288615854746</c:v>
                </c:pt>
                <c:pt idx="25">
                  <c:v>0.57366699905484619</c:v>
                </c:pt>
                <c:pt idx="26">
                  <c:v>0.57301806676642641</c:v>
                </c:pt>
                <c:pt idx="27">
                  <c:v>0.57906706132828056</c:v>
                </c:pt>
                <c:pt idx="28">
                  <c:v>0.58432254844570508</c:v>
                </c:pt>
                <c:pt idx="29">
                  <c:v>0.57053279392804601</c:v>
                </c:pt>
              </c:numCache>
            </c:numRef>
          </c:val>
        </c:ser>
        <c:marker val="1"/>
        <c:axId val="193796736"/>
        <c:axId val="193802624"/>
      </c:lineChart>
      <c:catAx>
        <c:axId val="193796736"/>
        <c:scaling>
          <c:orientation val="minMax"/>
        </c:scaling>
        <c:axPos val="b"/>
        <c:numFmt formatCode="General" sourceLinked="1"/>
        <c:tickLblPos val="nextTo"/>
        <c:txPr>
          <a:bodyPr/>
          <a:lstStyle/>
          <a:p>
            <a:pPr>
              <a:defRPr lang="en-CA"/>
            </a:pPr>
            <a:endParaRPr lang="en-US"/>
          </a:p>
        </c:txPr>
        <c:crossAx val="193802624"/>
        <c:crosses val="autoZero"/>
        <c:auto val="1"/>
        <c:lblAlgn val="ctr"/>
        <c:lblOffset val="100"/>
      </c:catAx>
      <c:valAx>
        <c:axId val="193802624"/>
        <c:scaling>
          <c:orientation val="minMax"/>
        </c:scaling>
        <c:axPos val="l"/>
        <c:majorGridlines/>
        <c:numFmt formatCode="0.000" sourceLinked="1"/>
        <c:tickLblPos val="nextTo"/>
        <c:txPr>
          <a:bodyPr/>
          <a:lstStyle/>
          <a:p>
            <a:pPr>
              <a:defRPr lang="en-CA"/>
            </a:pPr>
            <a:endParaRPr lang="en-US"/>
          </a:p>
        </c:txPr>
        <c:crossAx val="193796736"/>
        <c:crosses val="autoZero"/>
        <c:crossBetween val="between"/>
      </c:valAx>
    </c:plotArea>
    <c:legend>
      <c:legendPos val="r"/>
      <c:txPr>
        <a:bodyPr/>
        <a:lstStyle/>
        <a:p>
          <a:pPr>
            <a:defRPr lang="en-CA"/>
          </a:pPr>
          <a:endParaRPr lang="en-US"/>
        </a:p>
      </c:txPr>
    </c:legend>
    <c:plotVisOnly val="1"/>
    <c:dispBlanksAs val="gap"/>
  </c:chart>
  <c:spPr>
    <a:ln>
      <a:noFill/>
    </a:ln>
  </c:spPr>
  <c:printSettings>
    <c:headerFooter/>
    <c:pageMargins b="0.75000000000000444" l="0.70000000000000062" r="0.70000000000000062" t="0.75000000000000444"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CA" sz="1200"/>
            </a:pPr>
            <a:r>
              <a:rPr lang="en-US" sz="1200"/>
              <a:t>United States</a:t>
            </a:r>
          </a:p>
        </c:rich>
      </c:tx>
    </c:title>
    <c:plotArea>
      <c:layout/>
      <c:lineChart>
        <c:grouping val="standard"/>
        <c:ser>
          <c:idx val="0"/>
          <c:order val="0"/>
          <c:tx>
            <c:v>Baseline</c:v>
          </c:tx>
          <c:marker>
            <c:symbol val="none"/>
          </c:marker>
          <c:cat>
            <c:numRef>
              <c:f>'9'!$A$24:$A$53</c:f>
              <c:numCache>
                <c:formatCode>General</c:formatCode>
                <c:ptCount val="3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numCache>
            </c:numRef>
          </c:cat>
          <c:val>
            <c:numRef>
              <c:f>'9'!$DH$24:$DH$53</c:f>
              <c:numCache>
                <c:formatCode>0.000</c:formatCode>
                <c:ptCount val="30"/>
                <c:pt idx="0">
                  <c:v>0.3549486231110916</c:v>
                </c:pt>
                <c:pt idx="1">
                  <c:v>0.35024069394814455</c:v>
                </c:pt>
                <c:pt idx="2">
                  <c:v>0.34202181995579545</c:v>
                </c:pt>
                <c:pt idx="3">
                  <c:v>0.34284517700877004</c:v>
                </c:pt>
                <c:pt idx="4">
                  <c:v>0.34771570497853443</c:v>
                </c:pt>
                <c:pt idx="5">
                  <c:v>0.34932840262535447</c:v>
                </c:pt>
                <c:pt idx="6">
                  <c:v>0.35207722922235318</c:v>
                </c:pt>
                <c:pt idx="7">
                  <c:v>0.36073466708890839</c:v>
                </c:pt>
                <c:pt idx="8">
                  <c:v>0.36683221634375135</c:v>
                </c:pt>
                <c:pt idx="9">
                  <c:v>0.37042257798370293</c:v>
                </c:pt>
                <c:pt idx="10">
                  <c:v>0.37304144952495549</c:v>
                </c:pt>
                <c:pt idx="11">
                  <c:v>0.37011638473283076</c:v>
                </c:pt>
                <c:pt idx="12">
                  <c:v>0.37004228539588291</c:v>
                </c:pt>
                <c:pt idx="13">
                  <c:v>0.37516519158201872</c:v>
                </c:pt>
                <c:pt idx="14">
                  <c:v>0.38471880522616014</c:v>
                </c:pt>
                <c:pt idx="15">
                  <c:v>0.39443496863810817</c:v>
                </c:pt>
                <c:pt idx="16">
                  <c:v>0.40837122057973652</c:v>
                </c:pt>
                <c:pt idx="17">
                  <c:v>0.42041331729725367</c:v>
                </c:pt>
                <c:pt idx="18">
                  <c:v>0.43445243466328448</c:v>
                </c:pt>
                <c:pt idx="19">
                  <c:v>0.44619090487147794</c:v>
                </c:pt>
                <c:pt idx="20">
                  <c:v>0.45633730995418492</c:v>
                </c:pt>
                <c:pt idx="21">
                  <c:v>0.45767915204214765</c:v>
                </c:pt>
                <c:pt idx="22">
                  <c:v>0.45625462487743651</c:v>
                </c:pt>
                <c:pt idx="23">
                  <c:v>0.4627038621409526</c:v>
                </c:pt>
                <c:pt idx="24">
                  <c:v>0.4676157702440345</c:v>
                </c:pt>
                <c:pt idx="25">
                  <c:v>0.47983999313781195</c:v>
                </c:pt>
                <c:pt idx="26">
                  <c:v>0.49385024336311267</c:v>
                </c:pt>
                <c:pt idx="27">
                  <c:v>0.49952933238014374</c:v>
                </c:pt>
                <c:pt idx="28">
                  <c:v>0.48876421984533147</c:v>
                </c:pt>
                <c:pt idx="29">
                  <c:v>0.48154778070426613</c:v>
                </c:pt>
              </c:numCache>
            </c:numRef>
          </c:val>
        </c:ser>
        <c:ser>
          <c:idx val="1"/>
          <c:order val="1"/>
          <c:tx>
            <c:v>Alternative 1</c:v>
          </c:tx>
          <c:marker>
            <c:symbol val="triangle"/>
            <c:size val="5"/>
          </c:marker>
          <c:val>
            <c:numRef>
              <c:f>'A27'!$DH$24:$DH$53</c:f>
              <c:numCache>
                <c:formatCode>0.000</c:formatCode>
                <c:ptCount val="30"/>
                <c:pt idx="0">
                  <c:v>0.36445144342193264</c:v>
                </c:pt>
                <c:pt idx="1">
                  <c:v>0.35916844694405542</c:v>
                </c:pt>
                <c:pt idx="2">
                  <c:v>0.34991439776275013</c:v>
                </c:pt>
                <c:pt idx="3">
                  <c:v>0.35336043665791195</c:v>
                </c:pt>
                <c:pt idx="4">
                  <c:v>0.36036104536979563</c:v>
                </c:pt>
                <c:pt idx="5">
                  <c:v>0.36512193554183114</c:v>
                </c:pt>
                <c:pt idx="6">
                  <c:v>0.36986798921089864</c:v>
                </c:pt>
                <c:pt idx="7">
                  <c:v>0.37933537039003745</c:v>
                </c:pt>
                <c:pt idx="8">
                  <c:v>0.38682899621949274</c:v>
                </c:pt>
                <c:pt idx="9">
                  <c:v>0.39039181541974399</c:v>
                </c:pt>
                <c:pt idx="10">
                  <c:v>0.39378622445539269</c:v>
                </c:pt>
                <c:pt idx="11">
                  <c:v>0.38944836730994803</c:v>
                </c:pt>
                <c:pt idx="12">
                  <c:v>0.38911420742348157</c:v>
                </c:pt>
                <c:pt idx="13">
                  <c:v>0.39321681541495829</c:v>
                </c:pt>
                <c:pt idx="14">
                  <c:v>0.40331079789350172</c:v>
                </c:pt>
                <c:pt idx="15">
                  <c:v>0.41369693763013327</c:v>
                </c:pt>
                <c:pt idx="16">
                  <c:v>0.43044073565358387</c:v>
                </c:pt>
                <c:pt idx="17">
                  <c:v>0.44611145991363454</c:v>
                </c:pt>
                <c:pt idx="18">
                  <c:v>0.46387208610093211</c:v>
                </c:pt>
                <c:pt idx="19">
                  <c:v>0.4795104639387513</c:v>
                </c:pt>
                <c:pt idx="20">
                  <c:v>0.49339379099418923</c:v>
                </c:pt>
                <c:pt idx="21">
                  <c:v>0.49766255297786766</c:v>
                </c:pt>
                <c:pt idx="22">
                  <c:v>0.49800808683322983</c:v>
                </c:pt>
                <c:pt idx="23">
                  <c:v>0.50666468923183106</c:v>
                </c:pt>
                <c:pt idx="24">
                  <c:v>0.5149091748707284</c:v>
                </c:pt>
                <c:pt idx="25">
                  <c:v>0.52812916600834237</c:v>
                </c:pt>
                <c:pt idx="26">
                  <c:v>0.54145689499845528</c:v>
                </c:pt>
                <c:pt idx="27">
                  <c:v>0.54833099533673668</c:v>
                </c:pt>
                <c:pt idx="28">
                  <c:v>0.53690687434853024</c:v>
                </c:pt>
                <c:pt idx="29">
                  <c:v>0.52577105687860581</c:v>
                </c:pt>
              </c:numCache>
            </c:numRef>
          </c:val>
        </c:ser>
        <c:ser>
          <c:idx val="2"/>
          <c:order val="2"/>
          <c:tx>
            <c:v>Alternative 2</c:v>
          </c:tx>
          <c:marker>
            <c:symbol val="circle"/>
            <c:size val="5"/>
          </c:marker>
          <c:val>
            <c:numRef>
              <c:f>'A28'!$DH$24:$DH$53</c:f>
              <c:numCache>
                <c:formatCode>0.000</c:formatCode>
                <c:ptCount val="30"/>
                <c:pt idx="0">
                  <c:v>0.38075689620022329</c:v>
                </c:pt>
                <c:pt idx="1">
                  <c:v>0.38171516857964166</c:v>
                </c:pt>
                <c:pt idx="2">
                  <c:v>0.37820720475503455</c:v>
                </c:pt>
                <c:pt idx="3">
                  <c:v>0.3868073058224385</c:v>
                </c:pt>
                <c:pt idx="4">
                  <c:v>0.40092620453280869</c:v>
                </c:pt>
                <c:pt idx="5">
                  <c:v>0.41092561718660325</c:v>
                </c:pt>
                <c:pt idx="6">
                  <c:v>0.42260999648273934</c:v>
                </c:pt>
                <c:pt idx="7">
                  <c:v>0.43397090486941436</c:v>
                </c:pt>
                <c:pt idx="8">
                  <c:v>0.44195376490351612</c:v>
                </c:pt>
                <c:pt idx="9">
                  <c:v>0.44662814233843839</c:v>
                </c:pt>
                <c:pt idx="10">
                  <c:v>0.45002115833626866</c:v>
                </c:pt>
                <c:pt idx="11">
                  <c:v>0.44609718431107004</c:v>
                </c:pt>
                <c:pt idx="12">
                  <c:v>0.44506926618341436</c:v>
                </c:pt>
                <c:pt idx="13">
                  <c:v>0.45097814566063577</c:v>
                </c:pt>
                <c:pt idx="14">
                  <c:v>0.46281235752405225</c:v>
                </c:pt>
                <c:pt idx="15">
                  <c:v>0.47242474282856106</c:v>
                </c:pt>
                <c:pt idx="16">
                  <c:v>0.48776996024222724</c:v>
                </c:pt>
                <c:pt idx="17">
                  <c:v>0.50077469258264862</c:v>
                </c:pt>
                <c:pt idx="18">
                  <c:v>0.51623655151762327</c:v>
                </c:pt>
                <c:pt idx="19">
                  <c:v>0.53177118380823529</c:v>
                </c:pt>
                <c:pt idx="20">
                  <c:v>0.54356455133682091</c:v>
                </c:pt>
                <c:pt idx="21">
                  <c:v>0.54980110952659267</c:v>
                </c:pt>
                <c:pt idx="22">
                  <c:v>0.55246630833513799</c:v>
                </c:pt>
                <c:pt idx="23">
                  <c:v>0.56139137482880785</c:v>
                </c:pt>
                <c:pt idx="24">
                  <c:v>0.57680112558894892</c:v>
                </c:pt>
                <c:pt idx="25">
                  <c:v>0.5929370998087351</c:v>
                </c:pt>
                <c:pt idx="26">
                  <c:v>0.61143063010613208</c:v>
                </c:pt>
                <c:pt idx="27">
                  <c:v>0.61892702760861318</c:v>
                </c:pt>
                <c:pt idx="28">
                  <c:v>0.60471707906266081</c:v>
                </c:pt>
                <c:pt idx="29">
                  <c:v>0.59519137939645461</c:v>
                </c:pt>
              </c:numCache>
            </c:numRef>
          </c:val>
        </c:ser>
        <c:ser>
          <c:idx val="3"/>
          <c:order val="3"/>
          <c:tx>
            <c:v>Alternative 3</c:v>
          </c:tx>
          <c:marker>
            <c:symbol val="square"/>
            <c:size val="4"/>
          </c:marker>
          <c:val>
            <c:numRef>
              <c:f>'A29'!$DH$24:$DH$53</c:f>
              <c:numCache>
                <c:formatCode>0.000</c:formatCode>
                <c:ptCount val="30"/>
                <c:pt idx="0">
                  <c:v>0.35140417845300143</c:v>
                </c:pt>
                <c:pt idx="1">
                  <c:v>0.34085540898307831</c:v>
                </c:pt>
                <c:pt idx="2">
                  <c:v>0.32531690887227305</c:v>
                </c:pt>
                <c:pt idx="3">
                  <c:v>0.31991522018394314</c:v>
                </c:pt>
                <c:pt idx="4">
                  <c:v>0.32004554088603532</c:v>
                </c:pt>
                <c:pt idx="5">
                  <c:v>0.31466482458502509</c:v>
                </c:pt>
                <c:pt idx="6">
                  <c:v>0.31080766185619429</c:v>
                </c:pt>
                <c:pt idx="7">
                  <c:v>0.317226793076262</c:v>
                </c:pt>
                <c:pt idx="8">
                  <c:v>0.32085133875838862</c:v>
                </c:pt>
                <c:pt idx="9">
                  <c:v>0.32235108020441905</c:v>
                </c:pt>
                <c:pt idx="10">
                  <c:v>0.32215987710161842</c:v>
                </c:pt>
                <c:pt idx="11">
                  <c:v>0.31782147578284142</c:v>
                </c:pt>
                <c:pt idx="12">
                  <c:v>0.31715467386193391</c:v>
                </c:pt>
                <c:pt idx="13">
                  <c:v>0.32221608912215854</c:v>
                </c:pt>
                <c:pt idx="14">
                  <c:v>0.33217120630857216</c:v>
                </c:pt>
                <c:pt idx="15">
                  <c:v>0.34224709316000468</c:v>
                </c:pt>
                <c:pt idx="16">
                  <c:v>0.35529814784825209</c:v>
                </c:pt>
                <c:pt idx="17">
                  <c:v>0.36721005911717841</c:v>
                </c:pt>
                <c:pt idx="18">
                  <c:v>0.38003510963104425</c:v>
                </c:pt>
                <c:pt idx="19">
                  <c:v>0.38818035402454876</c:v>
                </c:pt>
                <c:pt idx="20">
                  <c:v>0.39508964361376037</c:v>
                </c:pt>
                <c:pt idx="21">
                  <c:v>0.39067920757748781</c:v>
                </c:pt>
                <c:pt idx="22">
                  <c:v>0.3824135741347387</c:v>
                </c:pt>
                <c:pt idx="23">
                  <c:v>0.38413248568348551</c:v>
                </c:pt>
                <c:pt idx="24">
                  <c:v>0.38192574718741734</c:v>
                </c:pt>
                <c:pt idx="25">
                  <c:v>0.3900772244113892</c:v>
                </c:pt>
                <c:pt idx="26">
                  <c:v>0.39951410786298819</c:v>
                </c:pt>
                <c:pt idx="27">
                  <c:v>0.40176217102047118</c:v>
                </c:pt>
                <c:pt idx="28">
                  <c:v>0.39016196444386803</c:v>
                </c:pt>
                <c:pt idx="29">
                  <c:v>0.37629538026760234</c:v>
                </c:pt>
              </c:numCache>
            </c:numRef>
          </c:val>
        </c:ser>
        <c:marker val="1"/>
        <c:axId val="193829504"/>
        <c:axId val="193843584"/>
      </c:lineChart>
      <c:catAx>
        <c:axId val="193829504"/>
        <c:scaling>
          <c:orientation val="minMax"/>
        </c:scaling>
        <c:axPos val="b"/>
        <c:numFmt formatCode="General" sourceLinked="1"/>
        <c:tickLblPos val="nextTo"/>
        <c:txPr>
          <a:bodyPr/>
          <a:lstStyle/>
          <a:p>
            <a:pPr>
              <a:defRPr lang="en-CA"/>
            </a:pPr>
            <a:endParaRPr lang="en-US"/>
          </a:p>
        </c:txPr>
        <c:crossAx val="193843584"/>
        <c:crosses val="autoZero"/>
        <c:auto val="1"/>
        <c:lblAlgn val="ctr"/>
        <c:lblOffset val="100"/>
      </c:catAx>
      <c:valAx>
        <c:axId val="193843584"/>
        <c:scaling>
          <c:orientation val="minMax"/>
        </c:scaling>
        <c:axPos val="l"/>
        <c:majorGridlines/>
        <c:numFmt formatCode="0.000" sourceLinked="1"/>
        <c:tickLblPos val="nextTo"/>
        <c:txPr>
          <a:bodyPr/>
          <a:lstStyle/>
          <a:p>
            <a:pPr>
              <a:defRPr lang="en-CA"/>
            </a:pPr>
            <a:endParaRPr lang="en-US"/>
          </a:p>
        </c:txPr>
        <c:crossAx val="193829504"/>
        <c:crosses val="autoZero"/>
        <c:crossBetween val="between"/>
      </c:valAx>
    </c:plotArea>
    <c:legend>
      <c:legendPos val="r"/>
      <c:txPr>
        <a:bodyPr/>
        <a:lstStyle/>
        <a:p>
          <a:pPr>
            <a:defRPr lang="en-CA"/>
          </a:pPr>
          <a:endParaRPr lang="en-US"/>
        </a:p>
      </c:txPr>
    </c:legend>
    <c:plotVisOnly val="1"/>
    <c:dispBlanksAs val="gap"/>
  </c:chart>
  <c:spPr>
    <a:ln>
      <a:noFill/>
    </a:ln>
  </c:spPr>
  <c:printSettings>
    <c:headerFooter/>
    <c:pageMargins b="0.75000000000000466" l="0.70000000000000062" r="0.70000000000000062" t="0.75000000000000466"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'9'!$B$2</c:f>
              <c:strCache>
                <c:ptCount val="1"/>
                <c:pt idx="0">
                  <c:v>Australia</c:v>
                </c:pt>
              </c:strCache>
            </c:strRef>
          </c:tx>
          <c:marker>
            <c:symbol val="plus"/>
            <c:size val="5"/>
          </c:marker>
          <c:cat>
            <c:numRef>
              <c:f>'9'!$A$24:$A$54</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numCache>
            </c:numRef>
          </c:cat>
          <c:val>
            <c:numRef>
              <c:f>'9'!$H$24:$H$54</c:f>
              <c:numCache>
                <c:formatCode>0.000</c:formatCode>
                <c:ptCount val="31"/>
                <c:pt idx="0">
                  <c:v>0.41717781465803982</c:v>
                </c:pt>
                <c:pt idx="1">
                  <c:v>0.424567682875302</c:v>
                </c:pt>
                <c:pt idx="2">
                  <c:v>0.42061110910738697</c:v>
                </c:pt>
                <c:pt idx="3">
                  <c:v>0.42206426475917319</c:v>
                </c:pt>
                <c:pt idx="4">
                  <c:v>0.4316203969932656</c:v>
                </c:pt>
                <c:pt idx="5">
                  <c:v>0.44044624999475157</c:v>
                </c:pt>
                <c:pt idx="6">
                  <c:v>0.43983332607895498</c:v>
                </c:pt>
                <c:pt idx="7">
                  <c:v>0.44123468839567792</c:v>
                </c:pt>
                <c:pt idx="8">
                  <c:v>0.44094698699377699</c:v>
                </c:pt>
                <c:pt idx="9">
                  <c:v>0.44562401044170119</c:v>
                </c:pt>
                <c:pt idx="10">
                  <c:v>0.43438176864357858</c:v>
                </c:pt>
                <c:pt idx="11">
                  <c:v>0.41931624257673977</c:v>
                </c:pt>
                <c:pt idx="12">
                  <c:v>0.40655768171831425</c:v>
                </c:pt>
                <c:pt idx="13">
                  <c:v>0.39255694146224995</c:v>
                </c:pt>
                <c:pt idx="14">
                  <c:v>0.38291375416855417</c:v>
                </c:pt>
                <c:pt idx="15">
                  <c:v>0.40767088926632244</c:v>
                </c:pt>
                <c:pt idx="16">
                  <c:v>0.42057937005310397</c:v>
                </c:pt>
                <c:pt idx="17">
                  <c:v>0.44297884032322654</c:v>
                </c:pt>
                <c:pt idx="18">
                  <c:v>0.46095634234124572</c:v>
                </c:pt>
                <c:pt idx="19">
                  <c:v>0.4808687706837218</c:v>
                </c:pt>
                <c:pt idx="20">
                  <c:v>0.49565778520965087</c:v>
                </c:pt>
                <c:pt idx="21">
                  <c:v>0.5097508874988762</c:v>
                </c:pt>
                <c:pt idx="22">
                  <c:v>0.51818052085181987</c:v>
                </c:pt>
                <c:pt idx="23">
                  <c:v>0.52646293033293456</c:v>
                </c:pt>
                <c:pt idx="24">
                  <c:v>0.53881089180466479</c:v>
                </c:pt>
                <c:pt idx="25">
                  <c:v>0.54624059672879788</c:v>
                </c:pt>
                <c:pt idx="26">
                  <c:v>0.55191859154094869</c:v>
                </c:pt>
                <c:pt idx="27">
                  <c:v>0.55832665406686399</c:v>
                </c:pt>
                <c:pt idx="28">
                  <c:v>0.56390032583662075</c:v>
                </c:pt>
                <c:pt idx="29">
                  <c:v>0.55879000151104863</c:v>
                </c:pt>
              </c:numCache>
            </c:numRef>
          </c:val>
        </c:ser>
        <c:ser>
          <c:idx val="1"/>
          <c:order val="1"/>
          <c:tx>
            <c:strRef>
              <c:f>'9'!$J$2</c:f>
              <c:strCache>
                <c:ptCount val="1"/>
                <c:pt idx="0">
                  <c:v>Belgium</c:v>
                </c:pt>
              </c:strCache>
            </c:strRef>
          </c:tx>
          <c:marker>
            <c:symbol val="square"/>
            <c:size val="4"/>
          </c:marker>
          <c:val>
            <c:numRef>
              <c:f>'9'!$P$24:$P$54</c:f>
              <c:numCache>
                <c:formatCode>0.000</c:formatCode>
                <c:ptCount val="31"/>
                <c:pt idx="0">
                  <c:v>0.54240966926239531</c:v>
                </c:pt>
                <c:pt idx="1">
                  <c:v>0.54260872000058802</c:v>
                </c:pt>
                <c:pt idx="2">
                  <c:v>0.5431441283001246</c:v>
                </c:pt>
                <c:pt idx="3">
                  <c:v>0.54167080726783357</c:v>
                </c:pt>
                <c:pt idx="4">
                  <c:v>0.54490021523888243</c:v>
                </c:pt>
                <c:pt idx="5">
                  <c:v>0.55359053346763143</c:v>
                </c:pt>
                <c:pt idx="6">
                  <c:v>0.56310173947485287</c:v>
                </c:pt>
                <c:pt idx="7">
                  <c:v>0.57189093972135863</c:v>
                </c:pt>
                <c:pt idx="8">
                  <c:v>0.58093996514613899</c:v>
                </c:pt>
                <c:pt idx="9">
                  <c:v>0.59079162229018034</c:v>
                </c:pt>
                <c:pt idx="10">
                  <c:v>0.59863341966517136</c:v>
                </c:pt>
                <c:pt idx="11">
                  <c:v>0.60716588051548381</c:v>
                </c:pt>
                <c:pt idx="12">
                  <c:v>0.61188811512040908</c:v>
                </c:pt>
                <c:pt idx="13">
                  <c:v>0.59908750978652781</c:v>
                </c:pt>
                <c:pt idx="14">
                  <c:v>0.58919483398336703</c:v>
                </c:pt>
                <c:pt idx="15">
                  <c:v>0.5777070199995693</c:v>
                </c:pt>
                <c:pt idx="16">
                  <c:v>0.59397432609380163</c:v>
                </c:pt>
                <c:pt idx="17">
                  <c:v>0.59603122905000827</c:v>
                </c:pt>
                <c:pt idx="18">
                  <c:v>0.60174668258335506</c:v>
                </c:pt>
                <c:pt idx="19">
                  <c:v>0.61487419517790465</c:v>
                </c:pt>
                <c:pt idx="20">
                  <c:v>0.62397853093680711</c:v>
                </c:pt>
                <c:pt idx="21">
                  <c:v>0.62644805649049928</c:v>
                </c:pt>
                <c:pt idx="22">
                  <c:v>0.62509016954032437</c:v>
                </c:pt>
                <c:pt idx="23">
                  <c:v>0.62097307135194213</c:v>
                </c:pt>
                <c:pt idx="24">
                  <c:v>0.6269991038625079</c:v>
                </c:pt>
                <c:pt idx="25">
                  <c:v>0.62658107510391536</c:v>
                </c:pt>
                <c:pt idx="26">
                  <c:v>0.63483795953500832</c:v>
                </c:pt>
                <c:pt idx="27">
                  <c:v>0.64206875871003866</c:v>
                </c:pt>
                <c:pt idx="28">
                  <c:v>0.64465447019919175</c:v>
                </c:pt>
                <c:pt idx="29">
                  <c:v>0.64821652749798897</c:v>
                </c:pt>
              </c:numCache>
            </c:numRef>
          </c:val>
        </c:ser>
        <c:ser>
          <c:idx val="2"/>
          <c:order val="2"/>
          <c:tx>
            <c:strRef>
              <c:f>'9'!$R$2</c:f>
              <c:strCache>
                <c:ptCount val="1"/>
                <c:pt idx="0">
                  <c:v>Canada</c:v>
                </c:pt>
              </c:strCache>
            </c:strRef>
          </c:tx>
          <c:marker>
            <c:symbol val="circle"/>
            <c:size val="5"/>
          </c:marker>
          <c:val>
            <c:numRef>
              <c:f>'9'!$X$24:$X$54</c:f>
              <c:numCache>
                <c:formatCode>0.000</c:formatCode>
                <c:ptCount val="31"/>
                <c:pt idx="0">
                  <c:v>0.41150826500573989</c:v>
                </c:pt>
                <c:pt idx="1">
                  <c:v>0.41321158525926038</c:v>
                </c:pt>
                <c:pt idx="2">
                  <c:v>0.4147220209797654</c:v>
                </c:pt>
                <c:pt idx="3">
                  <c:v>0.42197778252209733</c:v>
                </c:pt>
                <c:pt idx="4">
                  <c:v>0.4338058786809067</c:v>
                </c:pt>
                <c:pt idx="5">
                  <c:v>0.44595072051090312</c:v>
                </c:pt>
                <c:pt idx="6">
                  <c:v>0.45374151732658563</c:v>
                </c:pt>
                <c:pt idx="7">
                  <c:v>0.46217294759241917</c:v>
                </c:pt>
                <c:pt idx="8">
                  <c:v>0.47478533817598756</c:v>
                </c:pt>
                <c:pt idx="9">
                  <c:v>0.48228443635019758</c:v>
                </c:pt>
                <c:pt idx="10">
                  <c:v>0.48658602281603902</c:v>
                </c:pt>
                <c:pt idx="11">
                  <c:v>0.48459042083939685</c:v>
                </c:pt>
                <c:pt idx="12">
                  <c:v>0.48533925221535562</c:v>
                </c:pt>
                <c:pt idx="13">
                  <c:v>0.48608551828660873</c:v>
                </c:pt>
                <c:pt idx="14">
                  <c:v>0.49186985774531666</c:v>
                </c:pt>
                <c:pt idx="15">
                  <c:v>0.49209691288041579</c:v>
                </c:pt>
                <c:pt idx="16">
                  <c:v>0.49085037746321714</c:v>
                </c:pt>
                <c:pt idx="17">
                  <c:v>0.49368096582351001</c:v>
                </c:pt>
                <c:pt idx="18">
                  <c:v>0.48344685117186831</c:v>
                </c:pt>
                <c:pt idx="19">
                  <c:v>0.49845551250538922</c:v>
                </c:pt>
                <c:pt idx="20">
                  <c:v>0.5139496878409433</c:v>
                </c:pt>
                <c:pt idx="21">
                  <c:v>0.51731347933679239</c:v>
                </c:pt>
                <c:pt idx="22">
                  <c:v>0.52374479961553577</c:v>
                </c:pt>
                <c:pt idx="23">
                  <c:v>0.53004481481279075</c:v>
                </c:pt>
                <c:pt idx="24">
                  <c:v>0.5349635531081337</c:v>
                </c:pt>
                <c:pt idx="25">
                  <c:v>0.54727394047784705</c:v>
                </c:pt>
                <c:pt idx="26">
                  <c:v>0.56138474412512995</c:v>
                </c:pt>
                <c:pt idx="27">
                  <c:v>0.57439583928484239</c:v>
                </c:pt>
                <c:pt idx="28">
                  <c:v>0.58046608387352627</c:v>
                </c:pt>
                <c:pt idx="29">
                  <c:v>0.57539257881366546</c:v>
                </c:pt>
              </c:numCache>
            </c:numRef>
          </c:val>
        </c:ser>
        <c:ser>
          <c:idx val="3"/>
          <c:order val="3"/>
          <c:tx>
            <c:strRef>
              <c:f>'9'!$Z$2</c:f>
              <c:strCache>
                <c:ptCount val="1"/>
                <c:pt idx="0">
                  <c:v>Denmark</c:v>
                </c:pt>
              </c:strCache>
            </c:strRef>
          </c:tx>
          <c:marker>
            <c:symbol val="triangle"/>
            <c:size val="5"/>
          </c:marker>
          <c:val>
            <c:numRef>
              <c:f>'9'!$AF$24:$AF$54</c:f>
              <c:numCache>
                <c:formatCode>0.000</c:formatCode>
                <c:ptCount val="31"/>
                <c:pt idx="0">
                  <c:v>0.45115399255083855</c:v>
                </c:pt>
                <c:pt idx="1">
                  <c:v>0.4475168491644077</c:v>
                </c:pt>
                <c:pt idx="2">
                  <c:v>0.45155186614588594</c:v>
                </c:pt>
                <c:pt idx="3">
                  <c:v>0.45465869601039843</c:v>
                </c:pt>
                <c:pt idx="4">
                  <c:v>0.46503525510870014</c:v>
                </c:pt>
                <c:pt idx="5">
                  <c:v>0.47513279166199585</c:v>
                </c:pt>
                <c:pt idx="6">
                  <c:v>0.48929559607052348</c:v>
                </c:pt>
                <c:pt idx="7">
                  <c:v>0.49232396670687772</c:v>
                </c:pt>
                <c:pt idx="8">
                  <c:v>0.49654519437942002</c:v>
                </c:pt>
                <c:pt idx="9">
                  <c:v>0.5002254113107607</c:v>
                </c:pt>
                <c:pt idx="10">
                  <c:v>0.50656420490664034</c:v>
                </c:pt>
                <c:pt idx="11">
                  <c:v>0.51567885910801103</c:v>
                </c:pt>
                <c:pt idx="12">
                  <c:v>0.52492327812806838</c:v>
                </c:pt>
                <c:pt idx="13">
                  <c:v>0.54648069572712554</c:v>
                </c:pt>
                <c:pt idx="14">
                  <c:v>0.58267374197013178</c:v>
                </c:pt>
                <c:pt idx="15">
                  <c:v>0.60438664525657537</c:v>
                </c:pt>
                <c:pt idx="16">
                  <c:v>0.61417116330458787</c:v>
                </c:pt>
                <c:pt idx="17">
                  <c:v>0.61891981765963</c:v>
                </c:pt>
                <c:pt idx="18">
                  <c:v>0.62378493995775586</c:v>
                </c:pt>
                <c:pt idx="19">
                  <c:v>0.63330545043766739</c:v>
                </c:pt>
                <c:pt idx="20">
                  <c:v>0.63817340654827226</c:v>
                </c:pt>
                <c:pt idx="21">
                  <c:v>0.64812331716870297</c:v>
                </c:pt>
                <c:pt idx="22">
                  <c:v>0.64831170803430271</c:v>
                </c:pt>
                <c:pt idx="23">
                  <c:v>0.65452234300514656</c:v>
                </c:pt>
                <c:pt idx="24">
                  <c:v>0.66138935539708998</c:v>
                </c:pt>
                <c:pt idx="25">
                  <c:v>0.67948859358672808</c:v>
                </c:pt>
                <c:pt idx="26">
                  <c:v>0.68971061493631458</c:v>
                </c:pt>
                <c:pt idx="27">
                  <c:v>0.68910287331943187</c:v>
                </c:pt>
                <c:pt idx="28">
                  <c:v>0.68981750217933047</c:v>
                </c:pt>
                <c:pt idx="29">
                  <c:v>0.68400459378510559</c:v>
                </c:pt>
              </c:numCache>
            </c:numRef>
          </c:val>
        </c:ser>
        <c:ser>
          <c:idx val="4"/>
          <c:order val="4"/>
          <c:tx>
            <c:strRef>
              <c:f>'9'!$AH$2</c:f>
              <c:strCache>
                <c:ptCount val="1"/>
                <c:pt idx="0">
                  <c:v>Finland</c:v>
                </c:pt>
              </c:strCache>
            </c:strRef>
          </c:tx>
          <c:marker>
            <c:symbol val="diamond"/>
            <c:size val="5"/>
          </c:marker>
          <c:val>
            <c:numRef>
              <c:f>'9'!$AN$24:$AN$54</c:f>
              <c:numCache>
                <c:formatCode>0.000</c:formatCode>
                <c:ptCount val="31"/>
                <c:pt idx="0">
                  <c:v>0.50060255423943811</c:v>
                </c:pt>
                <c:pt idx="1">
                  <c:v>0.50445318369517678</c:v>
                </c:pt>
                <c:pt idx="2">
                  <c:v>0.51081384749524261</c:v>
                </c:pt>
                <c:pt idx="3">
                  <c:v>0.51543938953133761</c:v>
                </c:pt>
                <c:pt idx="4">
                  <c:v>0.52327962227604186</c:v>
                </c:pt>
                <c:pt idx="5">
                  <c:v>0.53019612646138059</c:v>
                </c:pt>
                <c:pt idx="6">
                  <c:v>0.53778442961509298</c:v>
                </c:pt>
                <c:pt idx="7">
                  <c:v>0.54531518560643744</c:v>
                </c:pt>
                <c:pt idx="8">
                  <c:v>0.5534875878055765</c:v>
                </c:pt>
                <c:pt idx="9">
                  <c:v>0.56129674863227352</c:v>
                </c:pt>
                <c:pt idx="10">
                  <c:v>0.56186945793113097</c:v>
                </c:pt>
                <c:pt idx="11">
                  <c:v>0.55225201802222246</c:v>
                </c:pt>
                <c:pt idx="12">
                  <c:v>0.54126680995837573</c:v>
                </c:pt>
                <c:pt idx="13">
                  <c:v>0.52936164124423835</c:v>
                </c:pt>
                <c:pt idx="14">
                  <c:v>0.53504923297390072</c:v>
                </c:pt>
                <c:pt idx="15">
                  <c:v>0.54633948556829104</c:v>
                </c:pt>
                <c:pt idx="16">
                  <c:v>0.54735061349260572</c:v>
                </c:pt>
                <c:pt idx="17">
                  <c:v>0.55628004825266952</c:v>
                </c:pt>
                <c:pt idx="18">
                  <c:v>0.54964234373471454</c:v>
                </c:pt>
                <c:pt idx="19">
                  <c:v>0.52528808650840653</c:v>
                </c:pt>
                <c:pt idx="20">
                  <c:v>0.531310948839394</c:v>
                </c:pt>
                <c:pt idx="21">
                  <c:v>0.55788977420576424</c:v>
                </c:pt>
                <c:pt idx="22">
                  <c:v>0.57384687506663745</c:v>
                </c:pt>
                <c:pt idx="23">
                  <c:v>0.58121154088533866</c:v>
                </c:pt>
                <c:pt idx="24">
                  <c:v>0.59571166998226521</c:v>
                </c:pt>
                <c:pt idx="25">
                  <c:v>0.60196905289116298</c:v>
                </c:pt>
                <c:pt idx="26">
                  <c:v>0.61081591303800309</c:v>
                </c:pt>
                <c:pt idx="27">
                  <c:v>0.61237244521056966</c:v>
                </c:pt>
                <c:pt idx="28">
                  <c:v>0.62700211905506253</c:v>
                </c:pt>
                <c:pt idx="29">
                  <c:v>0.62592143459582017</c:v>
                </c:pt>
              </c:numCache>
            </c:numRef>
          </c:val>
        </c:ser>
        <c:ser>
          <c:idx val="5"/>
          <c:order val="5"/>
          <c:tx>
            <c:strRef>
              <c:f>'9'!$AP$2</c:f>
              <c:strCache>
                <c:ptCount val="1"/>
                <c:pt idx="0">
                  <c:v>France</c:v>
                </c:pt>
              </c:strCache>
            </c:strRef>
          </c:tx>
          <c:marker>
            <c:symbol val="none"/>
          </c:marker>
          <c:val>
            <c:numRef>
              <c:f>'9'!$AV$24:$AV$54</c:f>
              <c:numCache>
                <c:formatCode>0.000</c:formatCode>
                <c:ptCount val="31"/>
                <c:pt idx="0">
                  <c:v>0.46499741007593187</c:v>
                </c:pt>
                <c:pt idx="1">
                  <c:v>0.46920441533006352</c:v>
                </c:pt>
                <c:pt idx="2">
                  <c:v>0.47410819288523764</c:v>
                </c:pt>
                <c:pt idx="3">
                  <c:v>0.47413859578397577</c:v>
                </c:pt>
                <c:pt idx="4">
                  <c:v>0.47210232521905471</c:v>
                </c:pt>
                <c:pt idx="5">
                  <c:v>0.47201950440403861</c:v>
                </c:pt>
                <c:pt idx="6">
                  <c:v>0.4716711362890913</c:v>
                </c:pt>
                <c:pt idx="7">
                  <c:v>0.47352578235154164</c:v>
                </c:pt>
                <c:pt idx="8">
                  <c:v>0.47605870047694859</c:v>
                </c:pt>
                <c:pt idx="9">
                  <c:v>0.47802071577472716</c:v>
                </c:pt>
                <c:pt idx="10">
                  <c:v>0.49995929351239321</c:v>
                </c:pt>
                <c:pt idx="11">
                  <c:v>0.51452360057909652</c:v>
                </c:pt>
                <c:pt idx="12">
                  <c:v>0.52816311678194328</c:v>
                </c:pt>
                <c:pt idx="13">
                  <c:v>0.53793724887620831</c:v>
                </c:pt>
                <c:pt idx="14">
                  <c:v>0.54981790320050883</c:v>
                </c:pt>
                <c:pt idx="15">
                  <c:v>0.55920169706422229</c:v>
                </c:pt>
                <c:pt idx="16">
                  <c:v>0.55978651110051614</c:v>
                </c:pt>
                <c:pt idx="17">
                  <c:v>0.56614326213050004</c:v>
                </c:pt>
                <c:pt idx="18">
                  <c:v>0.57375046536805285</c:v>
                </c:pt>
                <c:pt idx="19">
                  <c:v>0.57913183368749754</c:v>
                </c:pt>
                <c:pt idx="20">
                  <c:v>0.59684859668475265</c:v>
                </c:pt>
                <c:pt idx="21">
                  <c:v>0.60074866515165048</c:v>
                </c:pt>
                <c:pt idx="22">
                  <c:v>0.60089448635392428</c:v>
                </c:pt>
                <c:pt idx="23">
                  <c:v>0.59815248186410797</c:v>
                </c:pt>
                <c:pt idx="24">
                  <c:v>0.59765141872467042</c:v>
                </c:pt>
                <c:pt idx="25">
                  <c:v>0.5980220293237194</c:v>
                </c:pt>
                <c:pt idx="26">
                  <c:v>0.60867332513470029</c:v>
                </c:pt>
                <c:pt idx="27">
                  <c:v>0.61296026966818951</c:v>
                </c:pt>
                <c:pt idx="28">
                  <c:v>0.6103313296394508</c:v>
                </c:pt>
                <c:pt idx="29">
                  <c:v>0.60907324964299625</c:v>
                </c:pt>
              </c:numCache>
            </c:numRef>
          </c:val>
        </c:ser>
        <c:ser>
          <c:idx val="6"/>
          <c:order val="6"/>
          <c:tx>
            <c:strRef>
              <c:f>'9'!$AX$2</c:f>
              <c:strCache>
                <c:ptCount val="1"/>
                <c:pt idx="0">
                  <c:v>Germany</c:v>
                </c:pt>
              </c:strCache>
            </c:strRef>
          </c:tx>
          <c:marker>
            <c:symbol val="x"/>
            <c:size val="5"/>
          </c:marker>
          <c:val>
            <c:numRef>
              <c:f>'9'!$BD$24:$BD$54</c:f>
              <c:numCache>
                <c:formatCode>0.000</c:formatCode>
                <c:ptCount val="31"/>
                <c:pt idx="0">
                  <c:v>0.51417842575468864</c:v>
                </c:pt>
                <c:pt idx="1">
                  <c:v>0.51449620431709986</c:v>
                </c:pt>
                <c:pt idx="2">
                  <c:v>0.50602341991840805</c:v>
                </c:pt>
                <c:pt idx="3">
                  <c:v>0.5128401092923276</c:v>
                </c:pt>
                <c:pt idx="4">
                  <c:v>0.45302023996181184</c:v>
                </c:pt>
                <c:pt idx="5">
                  <c:v>0.46611173865485556</c:v>
                </c:pt>
                <c:pt idx="6">
                  <c:v>0.48534442896959373</c:v>
                </c:pt>
                <c:pt idx="7">
                  <c:v>0.50143070828036806</c:v>
                </c:pt>
                <c:pt idx="8">
                  <c:v>0.51273736481649146</c:v>
                </c:pt>
                <c:pt idx="9">
                  <c:v>0.52526433462058886</c:v>
                </c:pt>
                <c:pt idx="10">
                  <c:v>0.53329672282624185</c:v>
                </c:pt>
                <c:pt idx="11">
                  <c:v>0.56235953057383681</c:v>
                </c:pt>
                <c:pt idx="12">
                  <c:v>0.56560681892771614</c:v>
                </c:pt>
                <c:pt idx="13">
                  <c:v>0.56101116685879271</c:v>
                </c:pt>
                <c:pt idx="14">
                  <c:v>0.56200561454428088</c:v>
                </c:pt>
                <c:pt idx="15">
                  <c:v>0.56893088678811798</c:v>
                </c:pt>
                <c:pt idx="16">
                  <c:v>0.57242512605652196</c:v>
                </c:pt>
                <c:pt idx="17">
                  <c:v>0.5745343085652066</c:v>
                </c:pt>
                <c:pt idx="18">
                  <c:v>0.58129917197777448</c:v>
                </c:pt>
                <c:pt idx="19">
                  <c:v>0.59038968841919048</c:v>
                </c:pt>
                <c:pt idx="20">
                  <c:v>0.59987686889398817</c:v>
                </c:pt>
                <c:pt idx="21">
                  <c:v>0.60883177444258563</c:v>
                </c:pt>
                <c:pt idx="22">
                  <c:v>0.60809748916993234</c:v>
                </c:pt>
                <c:pt idx="23">
                  <c:v>0.61211401537890464</c:v>
                </c:pt>
                <c:pt idx="24">
                  <c:v>0.61281754424717338</c:v>
                </c:pt>
                <c:pt idx="25">
                  <c:v>0.6151051567884589</c:v>
                </c:pt>
                <c:pt idx="26">
                  <c:v>0.62565077540470315</c:v>
                </c:pt>
                <c:pt idx="27">
                  <c:v>0.63346846816682223</c:v>
                </c:pt>
                <c:pt idx="28">
                  <c:v>0.64065098693513489</c:v>
                </c:pt>
                <c:pt idx="29">
                  <c:v>0.64996309980916267</c:v>
                </c:pt>
              </c:numCache>
            </c:numRef>
          </c:val>
        </c:ser>
        <c:marker val="1"/>
        <c:axId val="194012288"/>
        <c:axId val="194013824"/>
      </c:lineChart>
      <c:catAx>
        <c:axId val="194012288"/>
        <c:scaling>
          <c:orientation val="minMax"/>
        </c:scaling>
        <c:axPos val="b"/>
        <c:numFmt formatCode="General" sourceLinked="1"/>
        <c:tickLblPos val="nextTo"/>
        <c:txPr>
          <a:bodyPr/>
          <a:lstStyle/>
          <a:p>
            <a:pPr>
              <a:defRPr lang="en-CA"/>
            </a:pPr>
            <a:endParaRPr lang="en-US"/>
          </a:p>
        </c:txPr>
        <c:crossAx val="194013824"/>
        <c:crosses val="autoZero"/>
        <c:auto val="1"/>
        <c:lblAlgn val="ctr"/>
        <c:lblOffset val="100"/>
      </c:catAx>
      <c:valAx>
        <c:axId val="194013824"/>
        <c:scaling>
          <c:orientation val="minMax"/>
          <c:max val="0.8"/>
          <c:min val="0.30000000000000032"/>
        </c:scaling>
        <c:axPos val="l"/>
        <c:majorGridlines/>
        <c:title>
          <c:tx>
            <c:rich>
              <a:bodyPr rot="-5400000" vert="horz"/>
              <a:lstStyle/>
              <a:p>
                <a:pPr>
                  <a:defRPr lang="en-CA" b="0"/>
                </a:pPr>
                <a:r>
                  <a:rPr lang="en-US" b="0"/>
                  <a:t>Index</a:t>
                </a:r>
                <a:r>
                  <a:rPr lang="en-US" b="0" baseline="0"/>
                  <a:t> of Economic Well-being</a:t>
                </a:r>
                <a:endParaRPr lang="en-US" b="0"/>
              </a:p>
            </c:rich>
          </c:tx>
        </c:title>
        <c:numFmt formatCode="0.000" sourceLinked="1"/>
        <c:tickLblPos val="nextTo"/>
        <c:txPr>
          <a:bodyPr/>
          <a:lstStyle/>
          <a:p>
            <a:pPr>
              <a:defRPr lang="en-CA"/>
            </a:pPr>
            <a:endParaRPr lang="en-US"/>
          </a:p>
        </c:txPr>
        <c:crossAx val="194012288"/>
        <c:crosses val="autoZero"/>
        <c:crossBetween val="between"/>
      </c:valAx>
    </c:plotArea>
    <c:legend>
      <c:legendPos val="r"/>
      <c:txPr>
        <a:bodyPr/>
        <a:lstStyle/>
        <a:p>
          <a:pPr>
            <a:defRPr lang="en-CA"/>
          </a:pPr>
          <a:endParaRPr lang="en-US"/>
        </a:p>
      </c:txPr>
    </c:legend>
    <c:dispBlanksAs val="gap"/>
  </c:chart>
  <c:spPr>
    <a:ln>
      <a:noFill/>
    </a:ln>
  </c:spPr>
  <c:printSettings>
    <c:headerFooter/>
    <c:pageMargins b="0.75000000000000533" l="0.70000000000000062" r="0.70000000000000062" t="0.75000000000000533"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'9'!$BF$2</c:f>
              <c:strCache>
                <c:ptCount val="1"/>
                <c:pt idx="0">
                  <c:v>Italy</c:v>
                </c:pt>
              </c:strCache>
            </c:strRef>
          </c:tx>
          <c:marker>
            <c:symbol val="plus"/>
            <c:size val="5"/>
          </c:marker>
          <c:cat>
            <c:numRef>
              <c:f>'9'!$A$24:$A$54</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numCache>
            </c:numRef>
          </c:cat>
          <c:val>
            <c:numRef>
              <c:f>'9'!$BL$24:$BL$54</c:f>
              <c:numCache>
                <c:formatCode>0.000</c:formatCode>
                <c:ptCount val="31"/>
                <c:pt idx="0">
                  <c:v>0.45189313497432443</c:v>
                </c:pt>
                <c:pt idx="1">
                  <c:v>0.45554554925298479</c:v>
                </c:pt>
                <c:pt idx="2">
                  <c:v>0.4578191880623817</c:v>
                </c:pt>
                <c:pt idx="3">
                  <c:v>0.46074705914379721</c:v>
                </c:pt>
                <c:pt idx="4">
                  <c:v>0.46664067439958318</c:v>
                </c:pt>
                <c:pt idx="5">
                  <c:v>0.47317526865487725</c:v>
                </c:pt>
                <c:pt idx="6">
                  <c:v>0.47912036218951071</c:v>
                </c:pt>
                <c:pt idx="7">
                  <c:v>0.45043614554866962</c:v>
                </c:pt>
                <c:pt idx="8">
                  <c:v>0.48276168562379085</c:v>
                </c:pt>
                <c:pt idx="9">
                  <c:v>0.51005993965943308</c:v>
                </c:pt>
                <c:pt idx="10">
                  <c:v>0.51824669201023477</c:v>
                </c:pt>
                <c:pt idx="11">
                  <c:v>0.52665166645917205</c:v>
                </c:pt>
                <c:pt idx="12">
                  <c:v>0.49875671799454341</c:v>
                </c:pt>
                <c:pt idx="13">
                  <c:v>0.4541639102980386</c:v>
                </c:pt>
                <c:pt idx="14">
                  <c:v>0.47256923460041989</c:v>
                </c:pt>
                <c:pt idx="15">
                  <c:v>0.48598180387723278</c:v>
                </c:pt>
                <c:pt idx="16">
                  <c:v>0.47556081369718928</c:v>
                </c:pt>
                <c:pt idx="17">
                  <c:v>0.46427612570893828</c:v>
                </c:pt>
                <c:pt idx="18">
                  <c:v>0.45164518863889813</c:v>
                </c:pt>
                <c:pt idx="19">
                  <c:v>0.47863432076741913</c:v>
                </c:pt>
                <c:pt idx="20">
                  <c:v>0.50387906253966419</c:v>
                </c:pt>
                <c:pt idx="21">
                  <c:v>0.51776814268085092</c:v>
                </c:pt>
                <c:pt idx="22">
                  <c:v>0.51959501869880287</c:v>
                </c:pt>
                <c:pt idx="23">
                  <c:v>0.51877062017883291</c:v>
                </c:pt>
                <c:pt idx="24">
                  <c:v>0.5236893408892056</c:v>
                </c:pt>
                <c:pt idx="25">
                  <c:v>0.52941648810037145</c:v>
                </c:pt>
                <c:pt idx="26">
                  <c:v>0.53227770729972823</c:v>
                </c:pt>
                <c:pt idx="27">
                  <c:v>0.53681632080795938</c:v>
                </c:pt>
                <c:pt idx="28">
                  <c:v>0.5334872388234484</c:v>
                </c:pt>
                <c:pt idx="29">
                  <c:v>0.53202715649787347</c:v>
                </c:pt>
              </c:numCache>
            </c:numRef>
          </c:val>
        </c:ser>
        <c:ser>
          <c:idx val="1"/>
          <c:order val="1"/>
          <c:tx>
            <c:strRef>
              <c:f>'9'!$BN$2</c:f>
              <c:strCache>
                <c:ptCount val="1"/>
                <c:pt idx="0">
                  <c:v>Netherlands</c:v>
                </c:pt>
              </c:strCache>
            </c:strRef>
          </c:tx>
          <c:marker>
            <c:symbol val="square"/>
            <c:size val="4"/>
          </c:marker>
          <c:cat>
            <c:numRef>
              <c:f>'9'!$A$24:$A$54</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numCache>
            </c:numRef>
          </c:cat>
          <c:val>
            <c:numRef>
              <c:f>'9'!$BT$24:$BT$54</c:f>
              <c:numCache>
                <c:formatCode>0.000</c:formatCode>
                <c:ptCount val="31"/>
                <c:pt idx="0">
                  <c:v>0.57333980421299502</c:v>
                </c:pt>
                <c:pt idx="1">
                  <c:v>0.53272633548470116</c:v>
                </c:pt>
                <c:pt idx="2">
                  <c:v>0.55819369517525219</c:v>
                </c:pt>
                <c:pt idx="3">
                  <c:v>0.56447472961401335</c:v>
                </c:pt>
                <c:pt idx="4">
                  <c:v>0.56630763825064245</c:v>
                </c:pt>
                <c:pt idx="5">
                  <c:v>0.56986714292350982</c:v>
                </c:pt>
                <c:pt idx="6">
                  <c:v>0.56939152918778124</c:v>
                </c:pt>
                <c:pt idx="7">
                  <c:v>0.56544217117734363</c:v>
                </c:pt>
                <c:pt idx="8">
                  <c:v>0.56273798451075963</c:v>
                </c:pt>
                <c:pt idx="9">
                  <c:v>0.56348778202004357</c:v>
                </c:pt>
                <c:pt idx="10">
                  <c:v>0.56464785911953741</c:v>
                </c:pt>
                <c:pt idx="11">
                  <c:v>0.56047290498961344</c:v>
                </c:pt>
                <c:pt idx="12">
                  <c:v>0.56548541717626211</c:v>
                </c:pt>
                <c:pt idx="13">
                  <c:v>0.56797143433158714</c:v>
                </c:pt>
                <c:pt idx="14">
                  <c:v>0.56110312537894225</c:v>
                </c:pt>
                <c:pt idx="15">
                  <c:v>0.57847127238788654</c:v>
                </c:pt>
                <c:pt idx="16">
                  <c:v>0.58278277922647048</c:v>
                </c:pt>
                <c:pt idx="17">
                  <c:v>0.59936214754462691</c:v>
                </c:pt>
                <c:pt idx="18">
                  <c:v>0.61080404422673773</c:v>
                </c:pt>
                <c:pt idx="19">
                  <c:v>0.62155530665686554</c:v>
                </c:pt>
                <c:pt idx="20">
                  <c:v>0.6199530933511519</c:v>
                </c:pt>
                <c:pt idx="21">
                  <c:v>0.62484159957298513</c:v>
                </c:pt>
                <c:pt idx="22">
                  <c:v>0.62082525718776815</c:v>
                </c:pt>
                <c:pt idx="23">
                  <c:v>0.61827384649933781</c:v>
                </c:pt>
                <c:pt idx="24">
                  <c:v>0.6213470567396524</c:v>
                </c:pt>
                <c:pt idx="25">
                  <c:v>0.6182081441579681</c:v>
                </c:pt>
                <c:pt idx="26">
                  <c:v>0.62990411660023371</c:v>
                </c:pt>
                <c:pt idx="27">
                  <c:v>0.63206440207158365</c:v>
                </c:pt>
                <c:pt idx="28">
                  <c:v>0.63621961980105868</c:v>
                </c:pt>
                <c:pt idx="29">
                  <c:v>0.63618352301643677</c:v>
                </c:pt>
              </c:numCache>
            </c:numRef>
          </c:val>
        </c:ser>
        <c:ser>
          <c:idx val="2"/>
          <c:order val="2"/>
          <c:tx>
            <c:strRef>
              <c:f>'9'!$BV$2</c:f>
              <c:strCache>
                <c:ptCount val="1"/>
                <c:pt idx="0">
                  <c:v>Norway</c:v>
                </c:pt>
              </c:strCache>
            </c:strRef>
          </c:tx>
          <c:marker>
            <c:symbol val="circle"/>
            <c:size val="5"/>
          </c:marker>
          <c:cat>
            <c:numRef>
              <c:f>'9'!$A$24:$A$54</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numCache>
            </c:numRef>
          </c:cat>
          <c:val>
            <c:numRef>
              <c:f>'9'!$CB$24:$CB$54</c:f>
              <c:numCache>
                <c:formatCode>0.000</c:formatCode>
                <c:ptCount val="31"/>
                <c:pt idx="0">
                  <c:v>0.53108299245816659</c:v>
                </c:pt>
                <c:pt idx="1">
                  <c:v>0.49909979046762021</c:v>
                </c:pt>
                <c:pt idx="2">
                  <c:v>0.55190462979847388</c:v>
                </c:pt>
                <c:pt idx="3">
                  <c:v>0.5559872392752353</c:v>
                </c:pt>
                <c:pt idx="4">
                  <c:v>0.5686562930699024</c:v>
                </c:pt>
                <c:pt idx="5">
                  <c:v>0.5859858350571634</c:v>
                </c:pt>
                <c:pt idx="6">
                  <c:v>0.59597938437126574</c:v>
                </c:pt>
                <c:pt idx="7">
                  <c:v>0.59831897920752264</c:v>
                </c:pt>
                <c:pt idx="8">
                  <c:v>0.59520037320990982</c:v>
                </c:pt>
                <c:pt idx="9">
                  <c:v>0.59541588358728559</c:v>
                </c:pt>
                <c:pt idx="10">
                  <c:v>0.60059533907050866</c:v>
                </c:pt>
                <c:pt idx="11">
                  <c:v>0.6110721653415867</c:v>
                </c:pt>
                <c:pt idx="12">
                  <c:v>0.6141102198723889</c:v>
                </c:pt>
                <c:pt idx="13">
                  <c:v>0.6140031846788776</c:v>
                </c:pt>
                <c:pt idx="14">
                  <c:v>0.61719830408316034</c:v>
                </c:pt>
                <c:pt idx="15">
                  <c:v>0.6214102280446181</c:v>
                </c:pt>
                <c:pt idx="16">
                  <c:v>0.62810258924592055</c:v>
                </c:pt>
                <c:pt idx="17">
                  <c:v>0.63444710406604254</c:v>
                </c:pt>
                <c:pt idx="18">
                  <c:v>0.65165805264872212</c:v>
                </c:pt>
                <c:pt idx="19">
                  <c:v>0.66279772193853637</c:v>
                </c:pt>
                <c:pt idx="20">
                  <c:v>0.67626188996647563</c:v>
                </c:pt>
                <c:pt idx="21">
                  <c:v>0.68969755389295362</c:v>
                </c:pt>
                <c:pt idx="22">
                  <c:v>0.6966255600279514</c:v>
                </c:pt>
                <c:pt idx="23">
                  <c:v>0.70923316959644334</c:v>
                </c:pt>
                <c:pt idx="24">
                  <c:v>0.72454808300708329</c:v>
                </c:pt>
                <c:pt idx="25">
                  <c:v>0.74030088667148197</c:v>
                </c:pt>
                <c:pt idx="26">
                  <c:v>0.75900699307017172</c:v>
                </c:pt>
                <c:pt idx="27">
                  <c:v>0.77493952897844876</c:v>
                </c:pt>
                <c:pt idx="28">
                  <c:v>0.77515160696079044</c:v>
                </c:pt>
                <c:pt idx="29">
                  <c:v>0.79855157824305678</c:v>
                </c:pt>
              </c:numCache>
            </c:numRef>
          </c:val>
        </c:ser>
        <c:ser>
          <c:idx val="3"/>
          <c:order val="3"/>
          <c:tx>
            <c:strRef>
              <c:f>'9'!$CD$2</c:f>
              <c:strCache>
                <c:ptCount val="1"/>
                <c:pt idx="0">
                  <c:v>Spain</c:v>
                </c:pt>
              </c:strCache>
            </c:strRef>
          </c:tx>
          <c:marker>
            <c:symbol val="triangle"/>
            <c:size val="5"/>
          </c:marker>
          <c:cat>
            <c:numRef>
              <c:f>'9'!$A$24:$A$54</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numCache>
            </c:numRef>
          </c:cat>
          <c:val>
            <c:numRef>
              <c:f>'9'!$CJ$24:$CJ$53</c:f>
              <c:numCache>
                <c:formatCode>0.000</c:formatCode>
                <c:ptCount val="30"/>
                <c:pt idx="0">
                  <c:v>0.36646079370958801</c:v>
                </c:pt>
                <c:pt idx="1">
                  <c:v>0.36620541988850763</c:v>
                </c:pt>
                <c:pt idx="2">
                  <c:v>0.36868114890781845</c:v>
                </c:pt>
                <c:pt idx="3">
                  <c:v>0.37467132346704768</c:v>
                </c:pt>
                <c:pt idx="4">
                  <c:v>0.37486671902303426</c:v>
                </c:pt>
                <c:pt idx="5">
                  <c:v>0.37986908422886473</c:v>
                </c:pt>
                <c:pt idx="6">
                  <c:v>0.38916364435422357</c:v>
                </c:pt>
                <c:pt idx="7">
                  <c:v>0.40190196930378719</c:v>
                </c:pt>
                <c:pt idx="8">
                  <c:v>0.4123646290682817</c:v>
                </c:pt>
                <c:pt idx="9">
                  <c:v>0.42857671725314217</c:v>
                </c:pt>
                <c:pt idx="10">
                  <c:v>0.44005544866385427</c:v>
                </c:pt>
                <c:pt idx="11">
                  <c:v>0.43256543906048117</c:v>
                </c:pt>
                <c:pt idx="12">
                  <c:v>0.42061023857074475</c:v>
                </c:pt>
                <c:pt idx="13">
                  <c:v>0.39500374040467034</c:v>
                </c:pt>
                <c:pt idx="14">
                  <c:v>0.37792269467248552</c:v>
                </c:pt>
                <c:pt idx="15">
                  <c:v>0.3644536076478464</c:v>
                </c:pt>
                <c:pt idx="16">
                  <c:v>0.37849982777973218</c:v>
                </c:pt>
                <c:pt idx="17">
                  <c:v>0.39439275004370283</c:v>
                </c:pt>
                <c:pt idx="18">
                  <c:v>0.41068139215694227</c:v>
                </c:pt>
                <c:pt idx="19">
                  <c:v>0.4281483077065722</c:v>
                </c:pt>
                <c:pt idx="20">
                  <c:v>0.44719378597301712</c:v>
                </c:pt>
                <c:pt idx="21">
                  <c:v>0.46549312042689495</c:v>
                </c:pt>
                <c:pt idx="22">
                  <c:v>0.46440356410782901</c:v>
                </c:pt>
                <c:pt idx="23">
                  <c:v>0.46230975996015578</c:v>
                </c:pt>
                <c:pt idx="24">
                  <c:v>0.46654399740739622</c:v>
                </c:pt>
                <c:pt idx="25">
                  <c:v>0.47902275506761827</c:v>
                </c:pt>
                <c:pt idx="26">
                  <c:v>0.482090529247028</c:v>
                </c:pt>
                <c:pt idx="27">
                  <c:v>0.48257578810991586</c:v>
                </c:pt>
                <c:pt idx="28">
                  <c:v>0.47486274689240426</c:v>
                </c:pt>
                <c:pt idx="29">
                  <c:v>0.45103150454125213</c:v>
                </c:pt>
              </c:numCache>
            </c:numRef>
          </c:val>
        </c:ser>
        <c:ser>
          <c:idx val="4"/>
          <c:order val="4"/>
          <c:tx>
            <c:strRef>
              <c:f>'9'!$CL$2</c:f>
              <c:strCache>
                <c:ptCount val="1"/>
                <c:pt idx="0">
                  <c:v>Sweden</c:v>
                </c:pt>
              </c:strCache>
            </c:strRef>
          </c:tx>
          <c:marker>
            <c:symbol val="diamond"/>
            <c:size val="5"/>
          </c:marker>
          <c:cat>
            <c:numRef>
              <c:f>'9'!$A$24:$A$54</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numCache>
            </c:numRef>
          </c:cat>
          <c:val>
            <c:numRef>
              <c:f>'9'!$CR$24:$CR$54</c:f>
              <c:numCache>
                <c:formatCode>0.000</c:formatCode>
                <c:ptCount val="31"/>
                <c:pt idx="0">
                  <c:v>0.5344141017484183</c:v>
                </c:pt>
                <c:pt idx="1">
                  <c:v>0.53521581689044573</c:v>
                </c:pt>
                <c:pt idx="2">
                  <c:v>0.53070230995216339</c:v>
                </c:pt>
                <c:pt idx="3">
                  <c:v>0.52401518817222636</c:v>
                </c:pt>
                <c:pt idx="4">
                  <c:v>0.52380368658399079</c:v>
                </c:pt>
                <c:pt idx="5">
                  <c:v>0.52096015817599883</c:v>
                </c:pt>
                <c:pt idx="6">
                  <c:v>0.52027911248592784</c:v>
                </c:pt>
                <c:pt idx="7">
                  <c:v>0.5181916931718622</c:v>
                </c:pt>
                <c:pt idx="8">
                  <c:v>0.52271335299206267</c:v>
                </c:pt>
                <c:pt idx="9">
                  <c:v>0.52921098310026016</c:v>
                </c:pt>
                <c:pt idx="10">
                  <c:v>0.52967439107666214</c:v>
                </c:pt>
                <c:pt idx="11">
                  <c:v>0.53219034934168075</c:v>
                </c:pt>
                <c:pt idx="12">
                  <c:v>0.53132331891349327</c:v>
                </c:pt>
                <c:pt idx="13">
                  <c:v>0.51674692636993858</c:v>
                </c:pt>
                <c:pt idx="14">
                  <c:v>0.51538874039596205</c:v>
                </c:pt>
                <c:pt idx="15">
                  <c:v>0.51703453946567146</c:v>
                </c:pt>
                <c:pt idx="16">
                  <c:v>0.52192059462504392</c:v>
                </c:pt>
                <c:pt idx="17">
                  <c:v>0.53097310236293005</c:v>
                </c:pt>
                <c:pt idx="18">
                  <c:v>0.54682269185412724</c:v>
                </c:pt>
                <c:pt idx="19">
                  <c:v>0.56146364106902524</c:v>
                </c:pt>
                <c:pt idx="20">
                  <c:v>0.57595315224372068</c:v>
                </c:pt>
                <c:pt idx="21">
                  <c:v>0.58917440027988055</c:v>
                </c:pt>
                <c:pt idx="22">
                  <c:v>0.6010284309152778</c:v>
                </c:pt>
                <c:pt idx="23">
                  <c:v>0.60953310752358103</c:v>
                </c:pt>
                <c:pt idx="24">
                  <c:v>0.61328636526980829</c:v>
                </c:pt>
                <c:pt idx="25">
                  <c:v>0.6236960566990819</c:v>
                </c:pt>
                <c:pt idx="26">
                  <c:v>0.63430583706446508</c:v>
                </c:pt>
                <c:pt idx="27">
                  <c:v>0.64824943934415269</c:v>
                </c:pt>
                <c:pt idx="28">
                  <c:v>0.64284406904684344</c:v>
                </c:pt>
                <c:pt idx="29">
                  <c:v>0.63707815334164763</c:v>
                </c:pt>
              </c:numCache>
            </c:numRef>
          </c:val>
        </c:ser>
        <c:ser>
          <c:idx val="5"/>
          <c:order val="5"/>
          <c:tx>
            <c:strRef>
              <c:f>'9'!$CT$2</c:f>
              <c:strCache>
                <c:ptCount val="1"/>
                <c:pt idx="0">
                  <c:v>United Kingdom</c:v>
                </c:pt>
              </c:strCache>
            </c:strRef>
          </c:tx>
          <c:marker>
            <c:symbol val="none"/>
          </c:marker>
          <c:cat>
            <c:numRef>
              <c:f>'9'!$A$24:$A$54</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numCache>
            </c:numRef>
          </c:cat>
          <c:val>
            <c:numRef>
              <c:f>'9'!$CZ$24:$CZ$54</c:f>
              <c:numCache>
                <c:formatCode>0.000</c:formatCode>
                <c:ptCount val="31"/>
                <c:pt idx="0">
                  <c:v>0.45351020518611329</c:v>
                </c:pt>
                <c:pt idx="1">
                  <c:v>0.44431335020386181</c:v>
                </c:pt>
                <c:pt idx="2">
                  <c:v>0.4357469554587472</c:v>
                </c:pt>
                <c:pt idx="3">
                  <c:v>0.43179444753835106</c:v>
                </c:pt>
                <c:pt idx="4">
                  <c:v>0.424900338474273</c:v>
                </c:pt>
                <c:pt idx="5">
                  <c:v>0.41856048807123175</c:v>
                </c:pt>
                <c:pt idx="6">
                  <c:v>0.41775394283793843</c:v>
                </c:pt>
                <c:pt idx="7">
                  <c:v>0.42238150570136301</c:v>
                </c:pt>
                <c:pt idx="8">
                  <c:v>0.43366107981540747</c:v>
                </c:pt>
                <c:pt idx="9">
                  <c:v>0.44114453601105164</c:v>
                </c:pt>
                <c:pt idx="10">
                  <c:v>0.4422400900932516</c:v>
                </c:pt>
                <c:pt idx="11">
                  <c:v>0.43719191548991843</c:v>
                </c:pt>
                <c:pt idx="12">
                  <c:v>0.44951248941181488</c:v>
                </c:pt>
                <c:pt idx="13">
                  <c:v>0.46240374173488452</c:v>
                </c:pt>
                <c:pt idx="14">
                  <c:v>0.47662977757253133</c:v>
                </c:pt>
                <c:pt idx="15">
                  <c:v>0.44872583910797326</c:v>
                </c:pt>
                <c:pt idx="16">
                  <c:v>0.4522486554732541</c:v>
                </c:pt>
                <c:pt idx="17">
                  <c:v>0.45681908788158199</c:v>
                </c:pt>
                <c:pt idx="18">
                  <c:v>0.46116100397381782</c:v>
                </c:pt>
                <c:pt idx="19">
                  <c:v>0.465986399953911</c:v>
                </c:pt>
                <c:pt idx="20">
                  <c:v>0.48826982589153961</c:v>
                </c:pt>
                <c:pt idx="21">
                  <c:v>0.50448857672290304</c:v>
                </c:pt>
                <c:pt idx="22">
                  <c:v>0.52013091085641738</c:v>
                </c:pt>
                <c:pt idx="23">
                  <c:v>0.53623197835465608</c:v>
                </c:pt>
                <c:pt idx="24">
                  <c:v>0.55021227406200202</c:v>
                </c:pt>
                <c:pt idx="25">
                  <c:v>0.55665160112187051</c:v>
                </c:pt>
                <c:pt idx="26">
                  <c:v>0.55489159236778107</c:v>
                </c:pt>
                <c:pt idx="27">
                  <c:v>0.56470172802066099</c:v>
                </c:pt>
                <c:pt idx="28">
                  <c:v>0.57722856037165671</c:v>
                </c:pt>
                <c:pt idx="29">
                  <c:v>0.56207671649033331</c:v>
                </c:pt>
              </c:numCache>
            </c:numRef>
          </c:val>
        </c:ser>
        <c:ser>
          <c:idx val="6"/>
          <c:order val="6"/>
          <c:tx>
            <c:strRef>
              <c:f>'9'!$DB$2</c:f>
              <c:strCache>
                <c:ptCount val="1"/>
                <c:pt idx="0">
                  <c:v>United States</c:v>
                </c:pt>
              </c:strCache>
            </c:strRef>
          </c:tx>
          <c:marker>
            <c:symbol val="x"/>
            <c:size val="5"/>
          </c:marker>
          <c:cat>
            <c:numRef>
              <c:f>'9'!$A$24:$A$54</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numCache>
            </c:numRef>
          </c:cat>
          <c:val>
            <c:numRef>
              <c:f>'9'!$DH$24:$DH$54</c:f>
              <c:numCache>
                <c:formatCode>0.000</c:formatCode>
                <c:ptCount val="31"/>
                <c:pt idx="0">
                  <c:v>0.3549486231110916</c:v>
                </c:pt>
                <c:pt idx="1">
                  <c:v>0.35024069394814455</c:v>
                </c:pt>
                <c:pt idx="2">
                  <c:v>0.34202181995579545</c:v>
                </c:pt>
                <c:pt idx="3">
                  <c:v>0.34284517700877004</c:v>
                </c:pt>
                <c:pt idx="4">
                  <c:v>0.34771570497853443</c:v>
                </c:pt>
                <c:pt idx="5">
                  <c:v>0.34932840262535447</c:v>
                </c:pt>
                <c:pt idx="6">
                  <c:v>0.35207722922235318</c:v>
                </c:pt>
                <c:pt idx="7">
                  <c:v>0.36073466708890839</c:v>
                </c:pt>
                <c:pt idx="8">
                  <c:v>0.36683221634375135</c:v>
                </c:pt>
                <c:pt idx="9">
                  <c:v>0.37042257798370293</c:v>
                </c:pt>
                <c:pt idx="10">
                  <c:v>0.37304144952495549</c:v>
                </c:pt>
                <c:pt idx="11">
                  <c:v>0.37011638473283076</c:v>
                </c:pt>
                <c:pt idx="12">
                  <c:v>0.37004228539588291</c:v>
                </c:pt>
                <c:pt idx="13">
                  <c:v>0.37516519158201872</c:v>
                </c:pt>
                <c:pt idx="14">
                  <c:v>0.38471880522616014</c:v>
                </c:pt>
                <c:pt idx="15">
                  <c:v>0.39443496863810817</c:v>
                </c:pt>
                <c:pt idx="16">
                  <c:v>0.40837122057973652</c:v>
                </c:pt>
                <c:pt idx="17">
                  <c:v>0.42041331729725367</c:v>
                </c:pt>
                <c:pt idx="18">
                  <c:v>0.43445243466328448</c:v>
                </c:pt>
                <c:pt idx="19">
                  <c:v>0.44619090487147794</c:v>
                </c:pt>
                <c:pt idx="20">
                  <c:v>0.45633730995418492</c:v>
                </c:pt>
                <c:pt idx="21">
                  <c:v>0.45767915204214765</c:v>
                </c:pt>
                <c:pt idx="22">
                  <c:v>0.45625462487743651</c:v>
                </c:pt>
                <c:pt idx="23">
                  <c:v>0.4627038621409526</c:v>
                </c:pt>
                <c:pt idx="24">
                  <c:v>0.4676157702440345</c:v>
                </c:pt>
                <c:pt idx="25">
                  <c:v>0.47983999313781195</c:v>
                </c:pt>
                <c:pt idx="26">
                  <c:v>0.49385024336311267</c:v>
                </c:pt>
                <c:pt idx="27">
                  <c:v>0.49952933238014374</c:v>
                </c:pt>
                <c:pt idx="28">
                  <c:v>0.48876421984533147</c:v>
                </c:pt>
                <c:pt idx="29">
                  <c:v>0.48154778070426613</c:v>
                </c:pt>
              </c:numCache>
            </c:numRef>
          </c:val>
        </c:ser>
        <c:marker val="1"/>
        <c:axId val="194112512"/>
        <c:axId val="193925888"/>
      </c:lineChart>
      <c:catAx>
        <c:axId val="194112512"/>
        <c:scaling>
          <c:orientation val="minMax"/>
        </c:scaling>
        <c:axPos val="b"/>
        <c:numFmt formatCode="General" sourceLinked="1"/>
        <c:tickLblPos val="nextTo"/>
        <c:txPr>
          <a:bodyPr rot="-3420000"/>
          <a:lstStyle/>
          <a:p>
            <a:pPr>
              <a:defRPr lang="en-CA"/>
            </a:pPr>
            <a:endParaRPr lang="en-US"/>
          </a:p>
        </c:txPr>
        <c:crossAx val="193925888"/>
        <c:crosses val="autoZero"/>
        <c:auto val="1"/>
        <c:lblAlgn val="ctr"/>
        <c:lblOffset val="100"/>
      </c:catAx>
      <c:valAx>
        <c:axId val="193925888"/>
        <c:scaling>
          <c:orientation val="minMax"/>
          <c:max val="0.8"/>
          <c:min val="0.30000000000000032"/>
        </c:scaling>
        <c:axPos val="l"/>
        <c:majorGridlines/>
        <c:title>
          <c:tx>
            <c:rich>
              <a:bodyPr rot="-5400000" vert="horz"/>
              <a:lstStyle/>
              <a:p>
                <a:pPr>
                  <a:defRPr lang="en-CA" b="0"/>
                </a:pPr>
                <a:r>
                  <a:rPr lang="en-US" b="0"/>
                  <a:t>Index</a:t>
                </a:r>
                <a:r>
                  <a:rPr lang="en-US" b="0" baseline="0"/>
                  <a:t> of Economic Well-being</a:t>
                </a:r>
                <a:endParaRPr lang="en-US" b="0"/>
              </a:p>
            </c:rich>
          </c:tx>
        </c:title>
        <c:numFmt formatCode="0.000" sourceLinked="1"/>
        <c:tickLblPos val="nextTo"/>
        <c:txPr>
          <a:bodyPr/>
          <a:lstStyle/>
          <a:p>
            <a:pPr>
              <a:defRPr lang="en-CA"/>
            </a:pPr>
            <a:endParaRPr lang="en-US"/>
          </a:p>
        </c:txPr>
        <c:crossAx val="194112512"/>
        <c:crosses val="autoZero"/>
        <c:crossBetween val="between"/>
      </c:valAx>
    </c:plotArea>
    <c:legend>
      <c:legendPos val="r"/>
      <c:layout>
        <c:manualLayout>
          <c:xMode val="edge"/>
          <c:yMode val="edge"/>
          <c:x val="0.74870360649363943"/>
          <c:y val="0.2713091351385955"/>
          <c:w val="0.22907417128414487"/>
          <c:h val="0.45015499078875332"/>
        </c:manualLayout>
      </c:layout>
      <c:txPr>
        <a:bodyPr/>
        <a:lstStyle/>
        <a:p>
          <a:pPr>
            <a:defRPr lang="en-CA"/>
          </a:pPr>
          <a:endParaRPr lang="en-US"/>
        </a:p>
      </c:txPr>
    </c:legend>
    <c:dispBlanksAs val="gap"/>
  </c:chart>
  <c:spPr>
    <a:ln>
      <a:noFill/>
    </a:ln>
  </c:spPr>
  <c:printSettings>
    <c:headerFooter/>
    <c:pageMargins b="0.75000000000000533" l="0.70000000000000062" r="0.70000000000000062" t="0.75000000000000533"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'9'!$B$2</c:f>
              <c:strCache>
                <c:ptCount val="1"/>
                <c:pt idx="0">
                  <c:v>Australia</c:v>
                </c:pt>
              </c:strCache>
            </c:strRef>
          </c:tx>
          <c:marker>
            <c:symbol val="plus"/>
            <c:size val="5"/>
          </c:marker>
          <c:cat>
            <c:numRef>
              <c:f>'9'!$A$24:$A$54</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numCache>
            </c:numRef>
          </c:cat>
          <c:val>
            <c:numRef>
              <c:f>'9'!$G$24:$G$54</c:f>
              <c:numCache>
                <c:formatCode>0.000</c:formatCode>
                <c:ptCount val="31"/>
                <c:pt idx="0">
                  <c:v>0.68757725615947207</c:v>
                </c:pt>
                <c:pt idx="1">
                  <c:v>0.68351170222590518</c:v>
                </c:pt>
                <c:pt idx="2">
                  <c:v>0.65538540032825188</c:v>
                </c:pt>
                <c:pt idx="3">
                  <c:v>0.64371227006137532</c:v>
                </c:pt>
                <c:pt idx="4">
                  <c:v>0.67362297872254051</c:v>
                </c:pt>
                <c:pt idx="5">
                  <c:v>0.69024197706959201</c:v>
                </c:pt>
                <c:pt idx="6">
                  <c:v>0.68560058190004614</c:v>
                </c:pt>
                <c:pt idx="7">
                  <c:v>0.68784336789536382</c:v>
                </c:pt>
                <c:pt idx="8">
                  <c:v>0.6914021349847439</c:v>
                </c:pt>
                <c:pt idx="9">
                  <c:v>0.6965436554948975</c:v>
                </c:pt>
                <c:pt idx="10">
                  <c:v>0.68006443494895796</c:v>
                </c:pt>
                <c:pt idx="11">
                  <c:v>0.64721705180223377</c:v>
                </c:pt>
                <c:pt idx="12">
                  <c:v>0.63003989936767146</c:v>
                </c:pt>
                <c:pt idx="13">
                  <c:v>0.61823719365707697</c:v>
                </c:pt>
                <c:pt idx="14">
                  <c:v>0.61930530756911173</c:v>
                </c:pt>
                <c:pt idx="15">
                  <c:v>0.64269724007040829</c:v>
                </c:pt>
                <c:pt idx="16">
                  <c:v>0.64711354470641524</c:v>
                </c:pt>
                <c:pt idx="17">
                  <c:v>0.66254630001981529</c:v>
                </c:pt>
                <c:pt idx="18">
                  <c:v>0.67114919842086729</c:v>
                </c:pt>
                <c:pt idx="19">
                  <c:v>0.69010656743453769</c:v>
                </c:pt>
                <c:pt idx="20">
                  <c:v>0.69503444873078601</c:v>
                </c:pt>
                <c:pt idx="21">
                  <c:v>0.69171225311298734</c:v>
                </c:pt>
                <c:pt idx="22">
                  <c:v>0.69021015460284618</c:v>
                </c:pt>
                <c:pt idx="23">
                  <c:v>0.68863426797122329</c:v>
                </c:pt>
                <c:pt idx="24">
                  <c:v>0.69191519869927542</c:v>
                </c:pt>
                <c:pt idx="25">
                  <c:v>0.69861995433863511</c:v>
                </c:pt>
                <c:pt idx="26">
                  <c:v>0.69934126789166029</c:v>
                </c:pt>
                <c:pt idx="27">
                  <c:v>0.70713884638545077</c:v>
                </c:pt>
                <c:pt idx="28">
                  <c:v>0.70697616654401985</c:v>
                </c:pt>
                <c:pt idx="29">
                  <c:v>0.69444488206540722</c:v>
                </c:pt>
              </c:numCache>
            </c:numRef>
          </c:val>
        </c:ser>
        <c:ser>
          <c:idx val="1"/>
          <c:order val="1"/>
          <c:tx>
            <c:strRef>
              <c:f>'9'!$J$2</c:f>
              <c:strCache>
                <c:ptCount val="1"/>
                <c:pt idx="0">
                  <c:v>Belgium</c:v>
                </c:pt>
              </c:strCache>
            </c:strRef>
          </c:tx>
          <c:marker>
            <c:symbol val="square"/>
            <c:size val="4"/>
          </c:marker>
          <c:val>
            <c:numRef>
              <c:f>'9'!$O$24:$O$54</c:f>
              <c:numCache>
                <c:formatCode>0.000</c:formatCode>
                <c:ptCount val="31"/>
                <c:pt idx="0">
                  <c:v>0.80337204187636457</c:v>
                </c:pt>
                <c:pt idx="1">
                  <c:v>0.77843572208139622</c:v>
                </c:pt>
                <c:pt idx="2">
                  <c:v>0.75938101453949425</c:v>
                </c:pt>
                <c:pt idx="3">
                  <c:v>0.74345795298993134</c:v>
                </c:pt>
                <c:pt idx="4">
                  <c:v>0.74058376935920656</c:v>
                </c:pt>
                <c:pt idx="5">
                  <c:v>0.74558599707141238</c:v>
                </c:pt>
                <c:pt idx="6">
                  <c:v>0.75418371136506124</c:v>
                </c:pt>
                <c:pt idx="7">
                  <c:v>0.75542313865703048</c:v>
                </c:pt>
                <c:pt idx="8">
                  <c:v>0.76487371633501366</c:v>
                </c:pt>
                <c:pt idx="9">
                  <c:v>0.77375132004071545</c:v>
                </c:pt>
                <c:pt idx="10">
                  <c:v>0.77617348458304103</c:v>
                </c:pt>
                <c:pt idx="11">
                  <c:v>0.76923843108591683</c:v>
                </c:pt>
                <c:pt idx="12">
                  <c:v>0.75735071878275095</c:v>
                </c:pt>
                <c:pt idx="13">
                  <c:v>0.7323898176493846</c:v>
                </c:pt>
                <c:pt idx="14">
                  <c:v>0.71421819970313394</c:v>
                </c:pt>
                <c:pt idx="15">
                  <c:v>0.70092863908670588</c:v>
                </c:pt>
                <c:pt idx="16">
                  <c:v>0.71391071328745959</c:v>
                </c:pt>
                <c:pt idx="17">
                  <c:v>0.71456143383036808</c:v>
                </c:pt>
                <c:pt idx="18">
                  <c:v>0.71887037870314618</c:v>
                </c:pt>
                <c:pt idx="19">
                  <c:v>0.73878027936295365</c:v>
                </c:pt>
                <c:pt idx="20">
                  <c:v>0.74529950027848724</c:v>
                </c:pt>
                <c:pt idx="21">
                  <c:v>0.74687836799106488</c:v>
                </c:pt>
                <c:pt idx="22">
                  <c:v>0.73154959497313243</c:v>
                </c:pt>
                <c:pt idx="23">
                  <c:v>0.70107780228571792</c:v>
                </c:pt>
                <c:pt idx="24">
                  <c:v>0.7021611171814568</c:v>
                </c:pt>
                <c:pt idx="25">
                  <c:v>0.69802340139648211</c:v>
                </c:pt>
                <c:pt idx="26">
                  <c:v>0.6940291296935307</c:v>
                </c:pt>
                <c:pt idx="27">
                  <c:v>0.69484379091062998</c:v>
                </c:pt>
                <c:pt idx="28">
                  <c:v>0.68616902972063043</c:v>
                </c:pt>
                <c:pt idx="29">
                  <c:v>0.66351629748209928</c:v>
                </c:pt>
              </c:numCache>
            </c:numRef>
          </c:val>
        </c:ser>
        <c:ser>
          <c:idx val="2"/>
          <c:order val="2"/>
          <c:tx>
            <c:strRef>
              <c:f>'9'!$R$2</c:f>
              <c:strCache>
                <c:ptCount val="1"/>
                <c:pt idx="0">
                  <c:v>Canada</c:v>
                </c:pt>
              </c:strCache>
            </c:strRef>
          </c:tx>
          <c:marker>
            <c:symbol val="circle"/>
            <c:size val="5"/>
          </c:marker>
          <c:val>
            <c:numRef>
              <c:f>'9'!$W$24:$W$54</c:f>
              <c:numCache>
                <c:formatCode>0.000</c:formatCode>
                <c:ptCount val="31"/>
                <c:pt idx="0">
                  <c:v>0.68888698210001531</c:v>
                </c:pt>
                <c:pt idx="1">
                  <c:v>0.68695028432147809</c:v>
                </c:pt>
                <c:pt idx="2">
                  <c:v>0.65400214028502435</c:v>
                </c:pt>
                <c:pt idx="3">
                  <c:v>0.65328212048120204</c:v>
                </c:pt>
                <c:pt idx="4">
                  <c:v>0.66681955865053155</c:v>
                </c:pt>
                <c:pt idx="5">
                  <c:v>0.67869929465927159</c:v>
                </c:pt>
                <c:pt idx="6">
                  <c:v>0.68157359919341376</c:v>
                </c:pt>
                <c:pt idx="7">
                  <c:v>0.6894305840381707</c:v>
                </c:pt>
                <c:pt idx="8">
                  <c:v>0.70279818600949884</c:v>
                </c:pt>
                <c:pt idx="9">
                  <c:v>0.70449409448945655</c:v>
                </c:pt>
                <c:pt idx="10">
                  <c:v>0.69535393065840934</c:v>
                </c:pt>
                <c:pt idx="11">
                  <c:v>0.67196214985809311</c:v>
                </c:pt>
                <c:pt idx="12">
                  <c:v>0.66409652060794788</c:v>
                </c:pt>
                <c:pt idx="13">
                  <c:v>0.66171827719682108</c:v>
                </c:pt>
                <c:pt idx="14">
                  <c:v>0.67535804075503159</c:v>
                </c:pt>
                <c:pt idx="15">
                  <c:v>0.6837641939838609</c:v>
                </c:pt>
                <c:pt idx="16">
                  <c:v>0.68341126545796582</c:v>
                </c:pt>
                <c:pt idx="17">
                  <c:v>0.68569856580430111</c:v>
                </c:pt>
                <c:pt idx="18">
                  <c:v>0.67791944548363348</c:v>
                </c:pt>
                <c:pt idx="19">
                  <c:v>0.69536828113885663</c:v>
                </c:pt>
                <c:pt idx="20">
                  <c:v>0.71125267688421823</c:v>
                </c:pt>
                <c:pt idx="21">
                  <c:v>0.69889346909987016</c:v>
                </c:pt>
                <c:pt idx="22">
                  <c:v>0.68951974580925612</c:v>
                </c:pt>
                <c:pt idx="23">
                  <c:v>0.68916645877814742</c:v>
                </c:pt>
                <c:pt idx="24">
                  <c:v>0.69196188993520191</c:v>
                </c:pt>
                <c:pt idx="25">
                  <c:v>0.69377804332187443</c:v>
                </c:pt>
                <c:pt idx="26">
                  <c:v>0.69572498325785759</c:v>
                </c:pt>
                <c:pt idx="27">
                  <c:v>0.69667114775455896</c:v>
                </c:pt>
                <c:pt idx="28">
                  <c:v>0.69063051315770863</c:v>
                </c:pt>
                <c:pt idx="29">
                  <c:v>0.66092492884020704</c:v>
                </c:pt>
              </c:numCache>
            </c:numRef>
          </c:val>
        </c:ser>
        <c:ser>
          <c:idx val="3"/>
          <c:order val="3"/>
          <c:tx>
            <c:strRef>
              <c:f>'9'!$Z$2</c:f>
              <c:strCache>
                <c:ptCount val="1"/>
                <c:pt idx="0">
                  <c:v>Denmark</c:v>
                </c:pt>
              </c:strCache>
            </c:strRef>
          </c:tx>
          <c:marker>
            <c:symbol val="triangle"/>
            <c:size val="5"/>
          </c:marker>
          <c:val>
            <c:numRef>
              <c:f>'9'!$AE$24:$AE$54</c:f>
              <c:numCache>
                <c:formatCode>0.000</c:formatCode>
                <c:ptCount val="31"/>
                <c:pt idx="0">
                  <c:v>0.7884677443853868</c:v>
                </c:pt>
                <c:pt idx="1">
                  <c:v>0.75689112999803509</c:v>
                </c:pt>
                <c:pt idx="2">
                  <c:v>0.74990902956903682</c:v>
                </c:pt>
                <c:pt idx="3">
                  <c:v>0.74421504556399209</c:v>
                </c:pt>
                <c:pt idx="4">
                  <c:v>0.76923581114353912</c:v>
                </c:pt>
                <c:pt idx="5">
                  <c:v>0.77751416601789847</c:v>
                </c:pt>
                <c:pt idx="6">
                  <c:v>0.79040043065185706</c:v>
                </c:pt>
                <c:pt idx="7">
                  <c:v>0.78711905299512663</c:v>
                </c:pt>
                <c:pt idx="8">
                  <c:v>0.78232965228071949</c:v>
                </c:pt>
                <c:pt idx="9">
                  <c:v>0.77033271431806194</c:v>
                </c:pt>
                <c:pt idx="10">
                  <c:v>0.76796478927207612</c:v>
                </c:pt>
                <c:pt idx="11">
                  <c:v>0.7673956897614389</c:v>
                </c:pt>
                <c:pt idx="12">
                  <c:v>0.76984319598160189</c:v>
                </c:pt>
                <c:pt idx="13">
                  <c:v>0.7579285668112864</c:v>
                </c:pt>
                <c:pt idx="14">
                  <c:v>0.7932741801758032</c:v>
                </c:pt>
                <c:pt idx="15">
                  <c:v>0.81774073317184548</c:v>
                </c:pt>
                <c:pt idx="16">
                  <c:v>0.81643966801158052</c:v>
                </c:pt>
                <c:pt idx="17">
                  <c:v>0.82245796832737528</c:v>
                </c:pt>
                <c:pt idx="18">
                  <c:v>0.82437097224526779</c:v>
                </c:pt>
                <c:pt idx="19">
                  <c:v>0.82180546323131942</c:v>
                </c:pt>
                <c:pt idx="20">
                  <c:v>0.82675609798527916</c:v>
                </c:pt>
                <c:pt idx="21">
                  <c:v>0.82107297931718271</c:v>
                </c:pt>
                <c:pt idx="22">
                  <c:v>0.82137197980584797</c:v>
                </c:pt>
                <c:pt idx="23">
                  <c:v>0.81461547649287691</c:v>
                </c:pt>
                <c:pt idx="24">
                  <c:v>0.81304310306901617</c:v>
                </c:pt>
                <c:pt idx="25">
                  <c:v>0.82045974159847812</c:v>
                </c:pt>
                <c:pt idx="26">
                  <c:v>0.82906358417344106</c:v>
                </c:pt>
                <c:pt idx="27">
                  <c:v>0.82925233985750468</c:v>
                </c:pt>
                <c:pt idx="28">
                  <c:v>0.83223942131201278</c:v>
                </c:pt>
                <c:pt idx="29">
                  <c:v>0.80251702625852217</c:v>
                </c:pt>
              </c:numCache>
            </c:numRef>
          </c:val>
        </c:ser>
        <c:ser>
          <c:idx val="4"/>
          <c:order val="4"/>
          <c:tx>
            <c:strRef>
              <c:f>'9'!$AH$2</c:f>
              <c:strCache>
                <c:ptCount val="1"/>
                <c:pt idx="0">
                  <c:v>Finland</c:v>
                </c:pt>
              </c:strCache>
            </c:strRef>
          </c:tx>
          <c:marker>
            <c:symbol val="diamond"/>
            <c:size val="5"/>
          </c:marker>
          <c:val>
            <c:numRef>
              <c:f>'9'!$AM$24:$AM$54</c:f>
              <c:numCache>
                <c:formatCode>0.000</c:formatCode>
                <c:ptCount val="31"/>
                <c:pt idx="0">
                  <c:v>0.81424820775527529</c:v>
                </c:pt>
                <c:pt idx="1">
                  <c:v>0.81002190599721213</c:v>
                </c:pt>
                <c:pt idx="2">
                  <c:v>0.80607438380830621</c:v>
                </c:pt>
                <c:pt idx="3">
                  <c:v>0.80186487644638549</c:v>
                </c:pt>
                <c:pt idx="4">
                  <c:v>0.80646921926565773</c:v>
                </c:pt>
                <c:pt idx="5">
                  <c:v>0.80925643337141717</c:v>
                </c:pt>
                <c:pt idx="6">
                  <c:v>0.80847292682651994</c:v>
                </c:pt>
                <c:pt idx="7">
                  <c:v>0.81140706961918707</c:v>
                </c:pt>
                <c:pt idx="8">
                  <c:v>0.81582812905358648</c:v>
                </c:pt>
                <c:pt idx="9">
                  <c:v>0.82664898036240131</c:v>
                </c:pt>
                <c:pt idx="10">
                  <c:v>0.82467960735138468</c:v>
                </c:pt>
                <c:pt idx="11">
                  <c:v>0.78371809452018582</c:v>
                </c:pt>
                <c:pt idx="12">
                  <c:v>0.73553283536611658</c:v>
                </c:pt>
                <c:pt idx="13">
                  <c:v>0.69191217666395022</c:v>
                </c:pt>
                <c:pt idx="14">
                  <c:v>0.69883378621797365</c:v>
                </c:pt>
                <c:pt idx="15">
                  <c:v>0.71019300716892575</c:v>
                </c:pt>
                <c:pt idx="16">
                  <c:v>0.71362101267940625</c:v>
                </c:pt>
                <c:pt idx="17">
                  <c:v>0.73483117953091059</c:v>
                </c:pt>
                <c:pt idx="18">
                  <c:v>0.74540394763218965</c:v>
                </c:pt>
                <c:pt idx="19">
                  <c:v>0.75233065363013651</c:v>
                </c:pt>
                <c:pt idx="20">
                  <c:v>0.74631470915872067</c:v>
                </c:pt>
                <c:pt idx="21">
                  <c:v>0.75342898327342089</c:v>
                </c:pt>
                <c:pt idx="22">
                  <c:v>0.75081361595244722</c:v>
                </c:pt>
                <c:pt idx="23">
                  <c:v>0.74594439338630325</c:v>
                </c:pt>
                <c:pt idx="24">
                  <c:v>0.74895962647437864</c:v>
                </c:pt>
                <c:pt idx="25">
                  <c:v>0.74999657426144872</c:v>
                </c:pt>
                <c:pt idx="26">
                  <c:v>0.76029685865878638</c:v>
                </c:pt>
                <c:pt idx="27">
                  <c:v>0.76926102058685308</c:v>
                </c:pt>
                <c:pt idx="28">
                  <c:v>0.77000794363849723</c:v>
                </c:pt>
                <c:pt idx="29">
                  <c:v>0.74240666804874289</c:v>
                </c:pt>
              </c:numCache>
            </c:numRef>
          </c:val>
        </c:ser>
        <c:ser>
          <c:idx val="5"/>
          <c:order val="5"/>
          <c:tx>
            <c:strRef>
              <c:f>'9'!$AP$2</c:f>
              <c:strCache>
                <c:ptCount val="1"/>
                <c:pt idx="0">
                  <c:v>France</c:v>
                </c:pt>
              </c:strCache>
            </c:strRef>
          </c:tx>
          <c:marker>
            <c:symbol val="none"/>
          </c:marker>
          <c:val>
            <c:numRef>
              <c:f>'9'!$AU$24:$AU$54</c:f>
              <c:numCache>
                <c:formatCode>0.000</c:formatCode>
                <c:ptCount val="31"/>
                <c:pt idx="0">
                  <c:v>0.78494212499464722</c:v>
                </c:pt>
                <c:pt idx="1">
                  <c:v>0.77490195954529706</c:v>
                </c:pt>
                <c:pt idx="2">
                  <c:v>0.76585700212268759</c:v>
                </c:pt>
                <c:pt idx="3">
                  <c:v>0.75960076932375131</c:v>
                </c:pt>
                <c:pt idx="4">
                  <c:v>0.74598922370265097</c:v>
                </c:pt>
                <c:pt idx="5">
                  <c:v>0.73813584149728173</c:v>
                </c:pt>
                <c:pt idx="6">
                  <c:v>0.72554056487767049</c:v>
                </c:pt>
                <c:pt idx="7">
                  <c:v>0.72212976023352704</c:v>
                </c:pt>
                <c:pt idx="8">
                  <c:v>0.72112596839405207</c:v>
                </c:pt>
                <c:pt idx="9">
                  <c:v>0.7204097925086661</c:v>
                </c:pt>
                <c:pt idx="10">
                  <c:v>0.73546167846491173</c:v>
                </c:pt>
                <c:pt idx="11">
                  <c:v>0.73721663173325036</c:v>
                </c:pt>
                <c:pt idx="12">
                  <c:v>0.73471605453776279</c:v>
                </c:pt>
                <c:pt idx="13">
                  <c:v>0.72552888867056486</c:v>
                </c:pt>
                <c:pt idx="14">
                  <c:v>0.72233136659367636</c:v>
                </c:pt>
                <c:pt idx="15">
                  <c:v>0.73202730896540791</c:v>
                </c:pt>
                <c:pt idx="16">
                  <c:v>0.72673766493023895</c:v>
                </c:pt>
                <c:pt idx="17">
                  <c:v>0.72737476755177599</c:v>
                </c:pt>
                <c:pt idx="18">
                  <c:v>0.73249902629506802</c:v>
                </c:pt>
                <c:pt idx="19">
                  <c:v>0.73587324216372862</c:v>
                </c:pt>
                <c:pt idx="20">
                  <c:v>0.74998312775639719</c:v>
                </c:pt>
                <c:pt idx="21">
                  <c:v>0.75730947111851687</c:v>
                </c:pt>
                <c:pt idx="22">
                  <c:v>0.75175803406800568</c:v>
                </c:pt>
                <c:pt idx="23">
                  <c:v>0.73955022009451676</c:v>
                </c:pt>
                <c:pt idx="24">
                  <c:v>0.73352904546506359</c:v>
                </c:pt>
                <c:pt idx="25">
                  <c:v>0.72896651670821777</c:v>
                </c:pt>
                <c:pt idx="26">
                  <c:v>0.73148450686652422</c:v>
                </c:pt>
                <c:pt idx="27">
                  <c:v>0.73840804582087982</c:v>
                </c:pt>
                <c:pt idx="28">
                  <c:v>0.73843856728174573</c:v>
                </c:pt>
                <c:pt idx="29">
                  <c:v>0.72219823738910116</c:v>
                </c:pt>
              </c:numCache>
            </c:numRef>
          </c:val>
        </c:ser>
        <c:ser>
          <c:idx val="6"/>
          <c:order val="6"/>
          <c:tx>
            <c:strRef>
              <c:f>'9'!$AX$2</c:f>
              <c:strCache>
                <c:ptCount val="1"/>
                <c:pt idx="0">
                  <c:v>Germany</c:v>
                </c:pt>
              </c:strCache>
            </c:strRef>
          </c:tx>
          <c:marker>
            <c:symbol val="x"/>
            <c:size val="5"/>
          </c:marker>
          <c:val>
            <c:numRef>
              <c:f>'9'!$BC$24:$BC$54</c:f>
              <c:numCache>
                <c:formatCode>0.000</c:formatCode>
                <c:ptCount val="31"/>
                <c:pt idx="0">
                  <c:v>0.78821936839593321</c:v>
                </c:pt>
                <c:pt idx="1">
                  <c:v>0.77043321619708582</c:v>
                </c:pt>
                <c:pt idx="2">
                  <c:v>0.754838978743402</c:v>
                </c:pt>
                <c:pt idx="3">
                  <c:v>0.73373630241447996</c:v>
                </c:pt>
                <c:pt idx="4">
                  <c:v>0.67448605227279967</c:v>
                </c:pt>
                <c:pt idx="5">
                  <c:v>0.6832593887420616</c:v>
                </c:pt>
                <c:pt idx="6">
                  <c:v>0.70554295433947833</c:v>
                </c:pt>
                <c:pt idx="7">
                  <c:v>0.71368426267561558</c:v>
                </c:pt>
                <c:pt idx="8">
                  <c:v>0.71924336634694952</c:v>
                </c:pt>
                <c:pt idx="9">
                  <c:v>0.73273330213398058</c:v>
                </c:pt>
                <c:pt idx="10">
                  <c:v>0.74373188099204068</c:v>
                </c:pt>
                <c:pt idx="11">
                  <c:v>0.74141883757018223</c:v>
                </c:pt>
                <c:pt idx="12">
                  <c:v>0.74317395985613799</c:v>
                </c:pt>
                <c:pt idx="13">
                  <c:v>0.725979288167797</c:v>
                </c:pt>
                <c:pt idx="14">
                  <c:v>0.7168264372889821</c:v>
                </c:pt>
                <c:pt idx="15">
                  <c:v>0.72062588353259871</c:v>
                </c:pt>
                <c:pt idx="16">
                  <c:v>0.71398065649367126</c:v>
                </c:pt>
                <c:pt idx="17">
                  <c:v>0.69855735626556537</c:v>
                </c:pt>
                <c:pt idx="18">
                  <c:v>0.70214095963647172</c:v>
                </c:pt>
                <c:pt idx="19">
                  <c:v>0.7087040863278613</c:v>
                </c:pt>
                <c:pt idx="20">
                  <c:v>0.71402254683991595</c:v>
                </c:pt>
                <c:pt idx="21">
                  <c:v>0.71398132827786431</c:v>
                </c:pt>
                <c:pt idx="22">
                  <c:v>0.70738711622990758</c:v>
                </c:pt>
                <c:pt idx="23">
                  <c:v>0.69906578326551483</c:v>
                </c:pt>
                <c:pt idx="24">
                  <c:v>0.68715928225169176</c:v>
                </c:pt>
                <c:pt idx="25">
                  <c:v>0.67629748345031404</c:v>
                </c:pt>
                <c:pt idx="26">
                  <c:v>0.68716209828678454</c:v>
                </c:pt>
                <c:pt idx="27">
                  <c:v>0.70331256140756737</c:v>
                </c:pt>
                <c:pt idx="28">
                  <c:v>0.70892328564079821</c:v>
                </c:pt>
                <c:pt idx="29">
                  <c:v>0.69791808533335387</c:v>
                </c:pt>
              </c:numCache>
            </c:numRef>
          </c:val>
        </c:ser>
        <c:marker val="1"/>
        <c:axId val="194192896"/>
        <c:axId val="194194432"/>
      </c:lineChart>
      <c:catAx>
        <c:axId val="194192896"/>
        <c:scaling>
          <c:orientation val="minMax"/>
        </c:scaling>
        <c:axPos val="b"/>
        <c:numFmt formatCode="General" sourceLinked="1"/>
        <c:tickLblPos val="nextTo"/>
        <c:txPr>
          <a:bodyPr/>
          <a:lstStyle/>
          <a:p>
            <a:pPr>
              <a:defRPr lang="en-CA"/>
            </a:pPr>
            <a:endParaRPr lang="en-US"/>
          </a:p>
        </c:txPr>
        <c:crossAx val="194194432"/>
        <c:crosses val="autoZero"/>
        <c:auto val="1"/>
        <c:lblAlgn val="ctr"/>
        <c:lblOffset val="100"/>
      </c:catAx>
      <c:valAx>
        <c:axId val="194194432"/>
        <c:scaling>
          <c:orientation val="minMax"/>
          <c:max val="0.9"/>
          <c:min val="0.2"/>
        </c:scaling>
        <c:axPos val="l"/>
        <c:majorGridlines/>
        <c:title>
          <c:tx>
            <c:rich>
              <a:bodyPr rot="-5400000" vert="horz"/>
              <a:lstStyle/>
              <a:p>
                <a:pPr>
                  <a:defRPr lang="en-CA" b="0"/>
                </a:pPr>
                <a:r>
                  <a:rPr lang="en-US" b="0"/>
                  <a:t>Index</a:t>
                </a:r>
                <a:r>
                  <a:rPr lang="en-US" b="0" baseline="0"/>
                  <a:t> of the Security Domain</a:t>
                </a:r>
                <a:endParaRPr lang="en-US" b="0"/>
              </a:p>
            </c:rich>
          </c:tx>
        </c:title>
        <c:numFmt formatCode="0.000" sourceLinked="1"/>
        <c:tickLblPos val="nextTo"/>
        <c:txPr>
          <a:bodyPr/>
          <a:lstStyle/>
          <a:p>
            <a:pPr>
              <a:defRPr lang="en-CA"/>
            </a:pPr>
            <a:endParaRPr lang="en-US"/>
          </a:p>
        </c:txPr>
        <c:crossAx val="194192896"/>
        <c:crosses val="autoZero"/>
        <c:crossBetween val="between"/>
      </c:valAx>
    </c:plotArea>
    <c:legend>
      <c:legendPos val="r"/>
      <c:txPr>
        <a:bodyPr/>
        <a:lstStyle/>
        <a:p>
          <a:pPr>
            <a:defRPr lang="en-CA"/>
          </a:pPr>
          <a:endParaRPr lang="en-US"/>
        </a:p>
      </c:txPr>
    </c:legend>
    <c:dispBlanksAs val="gap"/>
  </c:chart>
  <c:spPr>
    <a:ln>
      <a:noFill/>
    </a:ln>
  </c:spPr>
  <c:printSettings>
    <c:headerFooter/>
    <c:pageMargins b="0.75000000000000533" l="0.70000000000000062" r="0.70000000000000062" t="0.75000000000000533"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'9'!$BF$2</c:f>
              <c:strCache>
                <c:ptCount val="1"/>
                <c:pt idx="0">
                  <c:v>Italy</c:v>
                </c:pt>
              </c:strCache>
            </c:strRef>
          </c:tx>
          <c:marker>
            <c:symbol val="plus"/>
            <c:size val="5"/>
          </c:marker>
          <c:cat>
            <c:numRef>
              <c:f>'9'!$A$24:$A$54</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numCache>
            </c:numRef>
          </c:cat>
          <c:val>
            <c:numRef>
              <c:f>'9'!$BK$24:$BK$54</c:f>
              <c:numCache>
                <c:formatCode>0.000</c:formatCode>
                <c:ptCount val="31"/>
                <c:pt idx="0">
                  <c:v>0.76461359928152728</c:v>
                </c:pt>
                <c:pt idx="1">
                  <c:v>0.75832834029822815</c:v>
                </c:pt>
                <c:pt idx="2">
                  <c:v>0.74990034283547735</c:v>
                </c:pt>
                <c:pt idx="3">
                  <c:v>0.73945642642099718</c:v>
                </c:pt>
                <c:pt idx="4">
                  <c:v>0.73195751494634798</c:v>
                </c:pt>
                <c:pt idx="5">
                  <c:v>0.7259483023380312</c:v>
                </c:pt>
                <c:pt idx="6">
                  <c:v>0.71837359376619236</c:v>
                </c:pt>
                <c:pt idx="7">
                  <c:v>0.71012743036073933</c:v>
                </c:pt>
                <c:pt idx="8">
                  <c:v>0.70605868713557574</c:v>
                </c:pt>
                <c:pt idx="9">
                  <c:v>0.7028653659919688</c:v>
                </c:pt>
                <c:pt idx="10">
                  <c:v>0.70898138417726886</c:v>
                </c:pt>
                <c:pt idx="11">
                  <c:v>0.7088112093338258</c:v>
                </c:pt>
                <c:pt idx="12">
                  <c:v>0.71011105802385965</c:v>
                </c:pt>
                <c:pt idx="13">
                  <c:v>0.7152229249679205</c:v>
                </c:pt>
                <c:pt idx="14">
                  <c:v>0.70184430195939063</c:v>
                </c:pt>
                <c:pt idx="15">
                  <c:v>0.69263483737887765</c:v>
                </c:pt>
                <c:pt idx="16">
                  <c:v>0.68668263871653523</c:v>
                </c:pt>
                <c:pt idx="17">
                  <c:v>0.67847379500533611</c:v>
                </c:pt>
                <c:pt idx="18">
                  <c:v>0.67488795129944068</c:v>
                </c:pt>
                <c:pt idx="19">
                  <c:v>0.69193533713473765</c:v>
                </c:pt>
                <c:pt idx="20">
                  <c:v>0.70545802297477422</c:v>
                </c:pt>
                <c:pt idx="21">
                  <c:v>0.72250906384345537</c:v>
                </c:pt>
                <c:pt idx="22">
                  <c:v>0.72644503507128366</c:v>
                </c:pt>
                <c:pt idx="23">
                  <c:v>0.72995149732833442</c:v>
                </c:pt>
                <c:pt idx="24">
                  <c:v>0.73824333266506936</c:v>
                </c:pt>
                <c:pt idx="25">
                  <c:v>0.73800657492379473</c:v>
                </c:pt>
                <c:pt idx="26">
                  <c:v>0.746674375335447</c:v>
                </c:pt>
                <c:pt idx="27">
                  <c:v>0.75399252314738574</c:v>
                </c:pt>
                <c:pt idx="28">
                  <c:v>0.74359826739895252</c:v>
                </c:pt>
                <c:pt idx="29">
                  <c:v>0.7283664147064921</c:v>
                </c:pt>
              </c:numCache>
            </c:numRef>
          </c:val>
        </c:ser>
        <c:ser>
          <c:idx val="1"/>
          <c:order val="1"/>
          <c:tx>
            <c:strRef>
              <c:f>'9'!$BN$2</c:f>
              <c:strCache>
                <c:ptCount val="1"/>
                <c:pt idx="0">
                  <c:v>Netherlands</c:v>
                </c:pt>
              </c:strCache>
            </c:strRef>
          </c:tx>
          <c:marker>
            <c:symbol val="square"/>
            <c:size val="4"/>
          </c:marker>
          <c:val>
            <c:numRef>
              <c:f>'9'!$BS$24:$BS$54</c:f>
              <c:numCache>
                <c:formatCode>0.000</c:formatCode>
                <c:ptCount val="31"/>
                <c:pt idx="0">
                  <c:v>0.78086095910367792</c:v>
                </c:pt>
                <c:pt idx="1">
                  <c:v>0.62993005851617001</c:v>
                </c:pt>
                <c:pt idx="2">
                  <c:v>0.72756271445612408</c:v>
                </c:pt>
                <c:pt idx="3">
                  <c:v>0.72772098980586764</c:v>
                </c:pt>
                <c:pt idx="4">
                  <c:v>0.74067632602043243</c:v>
                </c:pt>
                <c:pt idx="5">
                  <c:v>0.75444710751586741</c:v>
                </c:pt>
                <c:pt idx="6">
                  <c:v>0.749704865623396</c:v>
                </c:pt>
                <c:pt idx="7">
                  <c:v>0.75496022169432553</c:v>
                </c:pt>
                <c:pt idx="8">
                  <c:v>0.74834421880695501</c:v>
                </c:pt>
                <c:pt idx="9">
                  <c:v>0.74927329674038479</c:v>
                </c:pt>
                <c:pt idx="10">
                  <c:v>0.74598928459877201</c:v>
                </c:pt>
                <c:pt idx="11">
                  <c:v>0.74290997582645757</c:v>
                </c:pt>
                <c:pt idx="12">
                  <c:v>0.75494230762827286</c:v>
                </c:pt>
                <c:pt idx="13">
                  <c:v>0.76173601263064827</c:v>
                </c:pt>
                <c:pt idx="14">
                  <c:v>0.75284391691519537</c:v>
                </c:pt>
                <c:pt idx="15">
                  <c:v>0.75055114764792108</c:v>
                </c:pt>
                <c:pt idx="16">
                  <c:v>0.74031471130013438</c:v>
                </c:pt>
                <c:pt idx="17">
                  <c:v>0.76200911667907156</c:v>
                </c:pt>
                <c:pt idx="18">
                  <c:v>0.75535692013300104</c:v>
                </c:pt>
                <c:pt idx="19">
                  <c:v>0.75854320124775743</c:v>
                </c:pt>
                <c:pt idx="20">
                  <c:v>0.76941043318809843</c:v>
                </c:pt>
                <c:pt idx="21">
                  <c:v>0.7650980482449995</c:v>
                </c:pt>
                <c:pt idx="22">
                  <c:v>0.75302591357644155</c:v>
                </c:pt>
                <c:pt idx="23">
                  <c:v>0.73304148927630663</c:v>
                </c:pt>
                <c:pt idx="24">
                  <c:v>0.72321992279214442</c:v>
                </c:pt>
                <c:pt idx="25">
                  <c:v>0.70333425629698487</c:v>
                </c:pt>
                <c:pt idx="26">
                  <c:v>0.70757769042122953</c:v>
                </c:pt>
                <c:pt idx="27">
                  <c:v>0.70434208913747065</c:v>
                </c:pt>
                <c:pt idx="28">
                  <c:v>0.68866098585004354</c:v>
                </c:pt>
                <c:pt idx="29">
                  <c:v>0.65017712095635427</c:v>
                </c:pt>
              </c:numCache>
            </c:numRef>
          </c:val>
        </c:ser>
        <c:ser>
          <c:idx val="2"/>
          <c:order val="2"/>
          <c:tx>
            <c:strRef>
              <c:f>'9'!$BV$2</c:f>
              <c:strCache>
                <c:ptCount val="1"/>
                <c:pt idx="0">
                  <c:v>Norway</c:v>
                </c:pt>
              </c:strCache>
            </c:strRef>
          </c:tx>
          <c:marker>
            <c:symbol val="circle"/>
            <c:size val="5"/>
          </c:marker>
          <c:val>
            <c:numRef>
              <c:f>'9'!$CA$24:$CA$54</c:f>
              <c:numCache>
                <c:formatCode>0.000</c:formatCode>
                <c:ptCount val="31"/>
                <c:pt idx="0">
                  <c:v>0.83102930812527465</c:v>
                </c:pt>
                <c:pt idx="1">
                  <c:v>0.83936800857048921</c:v>
                </c:pt>
                <c:pt idx="2">
                  <c:v>0.83254317532028876</c:v>
                </c:pt>
                <c:pt idx="3">
                  <c:v>0.82056554925869951</c:v>
                </c:pt>
                <c:pt idx="4">
                  <c:v>0.82671756086994341</c:v>
                </c:pt>
                <c:pt idx="5">
                  <c:v>0.83367347827424587</c:v>
                </c:pt>
                <c:pt idx="6">
                  <c:v>0.84002912586345357</c:v>
                </c:pt>
                <c:pt idx="7">
                  <c:v>0.83785187427904662</c:v>
                </c:pt>
                <c:pt idx="8">
                  <c:v>0.82577900614720479</c:v>
                </c:pt>
                <c:pt idx="9">
                  <c:v>0.81040407797914771</c:v>
                </c:pt>
                <c:pt idx="10">
                  <c:v>0.80403691706722891</c:v>
                </c:pt>
                <c:pt idx="11">
                  <c:v>0.80847443264640695</c:v>
                </c:pt>
                <c:pt idx="12">
                  <c:v>0.80565433961906008</c:v>
                </c:pt>
                <c:pt idx="13">
                  <c:v>0.80383505631840846</c:v>
                </c:pt>
                <c:pt idx="14">
                  <c:v>0.80923587917834228</c:v>
                </c:pt>
                <c:pt idx="15">
                  <c:v>0.81299742684616194</c:v>
                </c:pt>
                <c:pt idx="16">
                  <c:v>0.81627998501940813</c:v>
                </c:pt>
                <c:pt idx="17">
                  <c:v>0.81050687714779523</c:v>
                </c:pt>
                <c:pt idx="18">
                  <c:v>0.81598716180081488</c:v>
                </c:pt>
                <c:pt idx="19">
                  <c:v>0.82019150570531552</c:v>
                </c:pt>
                <c:pt idx="20">
                  <c:v>0.82572009356101161</c:v>
                </c:pt>
                <c:pt idx="21">
                  <c:v>0.82936615845573092</c:v>
                </c:pt>
                <c:pt idx="22">
                  <c:v>0.81846166710592916</c:v>
                </c:pt>
                <c:pt idx="23">
                  <c:v>0.81063189712384642</c:v>
                </c:pt>
                <c:pt idx="24">
                  <c:v>0.81415824455085295</c:v>
                </c:pt>
                <c:pt idx="25">
                  <c:v>0.81797762599263701</c:v>
                </c:pt>
                <c:pt idx="26">
                  <c:v>0.83195062760666616</c:v>
                </c:pt>
                <c:pt idx="27">
                  <c:v>0.83889025175618048</c:v>
                </c:pt>
                <c:pt idx="28">
                  <c:v>0.83778495487592253</c:v>
                </c:pt>
                <c:pt idx="29">
                  <c:v>0.82925924201378964</c:v>
                </c:pt>
              </c:numCache>
            </c:numRef>
          </c:val>
        </c:ser>
        <c:ser>
          <c:idx val="3"/>
          <c:order val="3"/>
          <c:tx>
            <c:strRef>
              <c:f>'9'!$CD$2</c:f>
              <c:strCache>
                <c:ptCount val="1"/>
                <c:pt idx="0">
                  <c:v>Spain</c:v>
                </c:pt>
              </c:strCache>
            </c:strRef>
          </c:tx>
          <c:marker>
            <c:symbol val="triangle"/>
            <c:size val="5"/>
          </c:marker>
          <c:val>
            <c:numRef>
              <c:f>'9'!$CI$24:$CI$54</c:f>
              <c:numCache>
                <c:formatCode>0.000</c:formatCode>
                <c:ptCount val="31"/>
                <c:pt idx="0">
                  <c:v>0.74981277586907003</c:v>
                </c:pt>
                <c:pt idx="1">
                  <c:v>0.72735075599882537</c:v>
                </c:pt>
                <c:pt idx="2">
                  <c:v>0.7145165332243093</c:v>
                </c:pt>
                <c:pt idx="3">
                  <c:v>0.71671419362341371</c:v>
                </c:pt>
                <c:pt idx="4">
                  <c:v>0.6919250873928644</c:v>
                </c:pt>
                <c:pt idx="5">
                  <c:v>0.68307732627757045</c:v>
                </c:pt>
                <c:pt idx="6">
                  <c:v>0.68594864799906274</c:v>
                </c:pt>
                <c:pt idx="7">
                  <c:v>0.69155416169330586</c:v>
                </c:pt>
                <c:pt idx="8">
                  <c:v>0.69369025454361588</c:v>
                </c:pt>
                <c:pt idx="9">
                  <c:v>0.70654404716331998</c:v>
                </c:pt>
                <c:pt idx="10">
                  <c:v>0.7139530149992811</c:v>
                </c:pt>
                <c:pt idx="11">
                  <c:v>0.70645585161821789</c:v>
                </c:pt>
                <c:pt idx="12">
                  <c:v>0.68206904085224163</c:v>
                </c:pt>
                <c:pt idx="13">
                  <c:v>0.63548111145738562</c:v>
                </c:pt>
                <c:pt idx="14">
                  <c:v>0.61949882179709048</c:v>
                </c:pt>
                <c:pt idx="15">
                  <c:v>0.61928024326387021</c:v>
                </c:pt>
                <c:pt idx="16">
                  <c:v>0.62278477446856551</c:v>
                </c:pt>
                <c:pt idx="17">
                  <c:v>0.6332131410465367</c:v>
                </c:pt>
                <c:pt idx="18">
                  <c:v>0.64634132526157784</c:v>
                </c:pt>
                <c:pt idx="19">
                  <c:v>0.66657330397903336</c:v>
                </c:pt>
                <c:pt idx="20">
                  <c:v>0.6747254886271834</c:v>
                </c:pt>
                <c:pt idx="21">
                  <c:v>0.70064132026366466</c:v>
                </c:pt>
                <c:pt idx="22">
                  <c:v>0.690945353823882</c:v>
                </c:pt>
                <c:pt idx="23">
                  <c:v>0.67410022333679842</c:v>
                </c:pt>
                <c:pt idx="24">
                  <c:v>0.67255177194888138</c:v>
                </c:pt>
                <c:pt idx="25">
                  <c:v>0.68221969117192705</c:v>
                </c:pt>
                <c:pt idx="26">
                  <c:v>0.6771828739048108</c:v>
                </c:pt>
                <c:pt idx="27">
                  <c:v>0.67962955669623681</c:v>
                </c:pt>
                <c:pt idx="28">
                  <c:v>0.64728449956037071</c:v>
                </c:pt>
                <c:pt idx="29">
                  <c:v>0.57683292922493234</c:v>
                </c:pt>
              </c:numCache>
            </c:numRef>
          </c:val>
        </c:ser>
        <c:ser>
          <c:idx val="4"/>
          <c:order val="4"/>
          <c:tx>
            <c:strRef>
              <c:f>'9'!$CL$2</c:f>
              <c:strCache>
                <c:ptCount val="1"/>
                <c:pt idx="0">
                  <c:v>Sweden</c:v>
                </c:pt>
              </c:strCache>
            </c:strRef>
          </c:tx>
          <c:marker>
            <c:symbol val="diamond"/>
            <c:size val="5"/>
          </c:marker>
          <c:val>
            <c:numRef>
              <c:f>'9'!$CQ$24:$CQ$54</c:f>
              <c:numCache>
                <c:formatCode>0.000</c:formatCode>
                <c:ptCount val="31"/>
                <c:pt idx="0">
                  <c:v>0.8734399702296568</c:v>
                </c:pt>
                <c:pt idx="1">
                  <c:v>0.86432057920006544</c:v>
                </c:pt>
                <c:pt idx="2">
                  <c:v>0.85584471612090729</c:v>
                </c:pt>
                <c:pt idx="3">
                  <c:v>0.85179789657547522</c:v>
                </c:pt>
                <c:pt idx="4">
                  <c:v>0.85354151620819074</c:v>
                </c:pt>
                <c:pt idx="5">
                  <c:v>0.85079597275876451</c:v>
                </c:pt>
                <c:pt idx="6">
                  <c:v>0.84893155629627992</c:v>
                </c:pt>
                <c:pt idx="7">
                  <c:v>0.84433203544942592</c:v>
                </c:pt>
                <c:pt idx="8">
                  <c:v>0.85038787128615234</c:v>
                </c:pt>
                <c:pt idx="9">
                  <c:v>0.85651471527415346</c:v>
                </c:pt>
                <c:pt idx="10">
                  <c:v>0.86069561924828497</c:v>
                </c:pt>
                <c:pt idx="11">
                  <c:v>0.84868099383735274</c:v>
                </c:pt>
                <c:pt idx="12">
                  <c:v>0.82626420103368969</c:v>
                </c:pt>
                <c:pt idx="13">
                  <c:v>0.79454305100268496</c:v>
                </c:pt>
                <c:pt idx="14">
                  <c:v>0.79390822098150771</c:v>
                </c:pt>
                <c:pt idx="15">
                  <c:v>0.79724672859978019</c:v>
                </c:pt>
                <c:pt idx="16">
                  <c:v>0.78926878099208198</c:v>
                </c:pt>
                <c:pt idx="17">
                  <c:v>0.7831364109428709</c:v>
                </c:pt>
                <c:pt idx="18">
                  <c:v>0.79441495435757847</c:v>
                </c:pt>
                <c:pt idx="19">
                  <c:v>0.80117568193151467</c:v>
                </c:pt>
                <c:pt idx="20">
                  <c:v>0.80642298371047116</c:v>
                </c:pt>
                <c:pt idx="21">
                  <c:v>0.79737641181886132</c:v>
                </c:pt>
                <c:pt idx="22">
                  <c:v>0.79517350665837894</c:v>
                </c:pt>
                <c:pt idx="23">
                  <c:v>0.79393144851251096</c:v>
                </c:pt>
                <c:pt idx="24">
                  <c:v>0.78601665934863862</c:v>
                </c:pt>
                <c:pt idx="25">
                  <c:v>0.77665039207556175</c:v>
                </c:pt>
                <c:pt idx="26">
                  <c:v>0.78654511272720273</c:v>
                </c:pt>
                <c:pt idx="27">
                  <c:v>0.79971745177060449</c:v>
                </c:pt>
                <c:pt idx="28">
                  <c:v>0.79598598906571782</c:v>
                </c:pt>
                <c:pt idx="29">
                  <c:v>0.76796911077999408</c:v>
                </c:pt>
              </c:numCache>
            </c:numRef>
          </c:val>
        </c:ser>
        <c:ser>
          <c:idx val="5"/>
          <c:order val="5"/>
          <c:tx>
            <c:strRef>
              <c:f>'9'!$CT$2</c:f>
              <c:strCache>
                <c:ptCount val="1"/>
                <c:pt idx="0">
                  <c:v>United Kingdom</c:v>
                </c:pt>
              </c:strCache>
            </c:strRef>
          </c:tx>
          <c:marker>
            <c:symbol val="none"/>
          </c:marker>
          <c:val>
            <c:numRef>
              <c:f>'9'!$CY$24:$CY$54</c:f>
              <c:numCache>
                <c:formatCode>0.000</c:formatCode>
                <c:ptCount val="31"/>
                <c:pt idx="0">
                  <c:v>0.81869468332081352</c:v>
                </c:pt>
                <c:pt idx="1">
                  <c:v>0.79117671168776993</c:v>
                </c:pt>
                <c:pt idx="2">
                  <c:v>0.77755881663947546</c:v>
                </c:pt>
                <c:pt idx="3">
                  <c:v>0.76951355435905777</c:v>
                </c:pt>
                <c:pt idx="4">
                  <c:v>0.76551897195592811</c:v>
                </c:pt>
                <c:pt idx="5">
                  <c:v>0.76683598883193782</c:v>
                </c:pt>
                <c:pt idx="6">
                  <c:v>0.77108812928939918</c:v>
                </c:pt>
                <c:pt idx="7">
                  <c:v>0.7615536768154193</c:v>
                </c:pt>
                <c:pt idx="8">
                  <c:v>0.77137491967410809</c:v>
                </c:pt>
                <c:pt idx="9">
                  <c:v>0.77473657239089966</c:v>
                </c:pt>
                <c:pt idx="10">
                  <c:v>0.76840367704314227</c:v>
                </c:pt>
                <c:pt idx="11">
                  <c:v>0.73940700998703424</c:v>
                </c:pt>
                <c:pt idx="12">
                  <c:v>0.73829481464252911</c:v>
                </c:pt>
                <c:pt idx="13">
                  <c:v>0.74177134468760253</c:v>
                </c:pt>
                <c:pt idx="14">
                  <c:v>0.75014456567437426</c:v>
                </c:pt>
                <c:pt idx="15">
                  <c:v>0.75728565997019015</c:v>
                </c:pt>
                <c:pt idx="16">
                  <c:v>0.75585420901916589</c:v>
                </c:pt>
                <c:pt idx="17">
                  <c:v>0.7579970636773844</c:v>
                </c:pt>
                <c:pt idx="18">
                  <c:v>0.76160819903847776</c:v>
                </c:pt>
                <c:pt idx="19">
                  <c:v>0.75537591092834333</c:v>
                </c:pt>
                <c:pt idx="20">
                  <c:v>0.7568208630445008</c:v>
                </c:pt>
                <c:pt idx="21">
                  <c:v>0.76453688146664378</c:v>
                </c:pt>
                <c:pt idx="22">
                  <c:v>0.76141599017964678</c:v>
                </c:pt>
                <c:pt idx="23">
                  <c:v>0.76391230870199867</c:v>
                </c:pt>
                <c:pt idx="24">
                  <c:v>0.77026564238126349</c:v>
                </c:pt>
                <c:pt idx="25">
                  <c:v>0.77090316543863446</c:v>
                </c:pt>
                <c:pt idx="26">
                  <c:v>0.7640201949075045</c:v>
                </c:pt>
                <c:pt idx="27">
                  <c:v>0.76645942562777081</c:v>
                </c:pt>
                <c:pt idx="28">
                  <c:v>0.763986723635104</c:v>
                </c:pt>
                <c:pt idx="29">
                  <c:v>0.73659740564372767</c:v>
                </c:pt>
              </c:numCache>
            </c:numRef>
          </c:val>
        </c:ser>
        <c:ser>
          <c:idx val="6"/>
          <c:order val="6"/>
          <c:tx>
            <c:strRef>
              <c:f>'9'!$DB$2</c:f>
              <c:strCache>
                <c:ptCount val="1"/>
                <c:pt idx="0">
                  <c:v>United States</c:v>
                </c:pt>
              </c:strCache>
            </c:strRef>
          </c:tx>
          <c:marker>
            <c:symbol val="x"/>
            <c:size val="5"/>
          </c:marker>
          <c:val>
            <c:numRef>
              <c:f>'9'!$DG$24:$DG$54</c:f>
              <c:numCache>
                <c:formatCode>0.000</c:formatCode>
                <c:ptCount val="31"/>
                <c:pt idx="0">
                  <c:v>0.45847312530701828</c:v>
                </c:pt>
                <c:pt idx="1">
                  <c:v>0.44448359343748939</c:v>
                </c:pt>
                <c:pt idx="2">
                  <c:v>0.41314498224613544</c:v>
                </c:pt>
                <c:pt idx="3">
                  <c:v>0.40595792109645767</c:v>
                </c:pt>
                <c:pt idx="4">
                  <c:v>0.42144848391694784</c:v>
                </c:pt>
                <c:pt idx="5">
                  <c:v>0.4118810343981712</c:v>
                </c:pt>
                <c:pt idx="6">
                  <c:v>0.41141953343608989</c:v>
                </c:pt>
                <c:pt idx="7">
                  <c:v>0.4174461888172169</c:v>
                </c:pt>
                <c:pt idx="8">
                  <c:v>0.41378438384474747</c:v>
                </c:pt>
                <c:pt idx="9">
                  <c:v>0.40915464159006565</c:v>
                </c:pt>
                <c:pt idx="10">
                  <c:v>0.39535835224397248</c:v>
                </c:pt>
                <c:pt idx="11">
                  <c:v>0.38095785583207326</c:v>
                </c:pt>
                <c:pt idx="12">
                  <c:v>0.37268930925716698</c:v>
                </c:pt>
                <c:pt idx="13">
                  <c:v>0.38389789997054563</c:v>
                </c:pt>
                <c:pt idx="14">
                  <c:v>0.40692806282872179</c:v>
                </c:pt>
                <c:pt idx="15">
                  <c:v>0.41752012969490798</c:v>
                </c:pt>
                <c:pt idx="16">
                  <c:v>0.42713591366173553</c:v>
                </c:pt>
                <c:pt idx="17">
                  <c:v>0.43571647340564018</c:v>
                </c:pt>
                <c:pt idx="18">
                  <c:v>0.44128640196555469</c:v>
                </c:pt>
                <c:pt idx="19">
                  <c:v>0.44016895981049514</c:v>
                </c:pt>
                <c:pt idx="20">
                  <c:v>0.42926076073810199</c:v>
                </c:pt>
                <c:pt idx="21">
                  <c:v>0.41053837375830299</c:v>
                </c:pt>
                <c:pt idx="22">
                  <c:v>0.38015623833988876</c:v>
                </c:pt>
                <c:pt idx="23">
                  <c:v>0.36299462206732463</c:v>
                </c:pt>
                <c:pt idx="24">
                  <c:v>0.36631064184441131</c:v>
                </c:pt>
                <c:pt idx="25">
                  <c:v>0.36954411344281063</c:v>
                </c:pt>
                <c:pt idx="26">
                  <c:v>0.37793238274157426</c:v>
                </c:pt>
                <c:pt idx="27">
                  <c:v>0.36754753367611342</c:v>
                </c:pt>
                <c:pt idx="28">
                  <c:v>0.33473773653443989</c:v>
                </c:pt>
                <c:pt idx="29">
                  <c:v>0.27986932820995003</c:v>
                </c:pt>
              </c:numCache>
            </c:numRef>
          </c:val>
        </c:ser>
        <c:marker val="1"/>
        <c:axId val="194343296"/>
        <c:axId val="194344832"/>
      </c:lineChart>
      <c:catAx>
        <c:axId val="194343296"/>
        <c:scaling>
          <c:orientation val="minMax"/>
        </c:scaling>
        <c:axPos val="b"/>
        <c:numFmt formatCode="General" sourceLinked="1"/>
        <c:tickLblPos val="nextTo"/>
        <c:txPr>
          <a:bodyPr rot="-3540000"/>
          <a:lstStyle/>
          <a:p>
            <a:pPr>
              <a:defRPr lang="en-CA"/>
            </a:pPr>
            <a:endParaRPr lang="en-US"/>
          </a:p>
        </c:txPr>
        <c:crossAx val="194344832"/>
        <c:crosses val="autoZero"/>
        <c:auto val="1"/>
        <c:lblAlgn val="ctr"/>
        <c:lblOffset val="100"/>
      </c:catAx>
      <c:valAx>
        <c:axId val="194344832"/>
        <c:scaling>
          <c:orientation val="minMax"/>
          <c:max val="0.9"/>
          <c:min val="0.2"/>
        </c:scaling>
        <c:axPos val="l"/>
        <c:majorGridlines/>
        <c:title>
          <c:tx>
            <c:rich>
              <a:bodyPr rot="-5400000" vert="horz"/>
              <a:lstStyle/>
              <a:p>
                <a:pPr>
                  <a:defRPr lang="en-CA" b="0"/>
                </a:pPr>
                <a:r>
                  <a:rPr lang="en-US" b="0"/>
                  <a:t>Index</a:t>
                </a:r>
                <a:r>
                  <a:rPr lang="en-US" b="0" baseline="0"/>
                  <a:t> of the Security Domain</a:t>
                </a:r>
                <a:endParaRPr lang="en-US" b="0"/>
              </a:p>
            </c:rich>
          </c:tx>
        </c:title>
        <c:numFmt formatCode="0.000" sourceLinked="1"/>
        <c:tickLblPos val="nextTo"/>
        <c:txPr>
          <a:bodyPr/>
          <a:lstStyle/>
          <a:p>
            <a:pPr>
              <a:defRPr lang="en-CA"/>
            </a:pPr>
            <a:endParaRPr lang="en-US"/>
          </a:p>
        </c:txPr>
        <c:crossAx val="194343296"/>
        <c:crosses val="autoZero"/>
        <c:crossBetween val="between"/>
      </c:valAx>
    </c:plotArea>
    <c:legend>
      <c:legendPos val="r"/>
      <c:txPr>
        <a:bodyPr/>
        <a:lstStyle/>
        <a:p>
          <a:pPr>
            <a:defRPr lang="en-CA"/>
          </a:pPr>
          <a:endParaRPr lang="en-US"/>
        </a:p>
      </c:txPr>
    </c:legend>
    <c:dispBlanksAs val="gap"/>
  </c:chart>
  <c:spPr>
    <a:ln>
      <a:noFill/>
    </a:ln>
  </c:spPr>
  <c:printSettings>
    <c:headerFooter/>
    <c:pageMargins b="0.75000000000000533" l="0.70000000000000062" r="0.70000000000000062" t="0.75000000000000533"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306968503937008"/>
          <c:y val="4.2141294838145986E-2"/>
          <c:w val="0.82380604711313465"/>
          <c:h val="0.67178839714001848"/>
        </c:manualLayout>
      </c:layout>
      <c:barChart>
        <c:barDir val="col"/>
        <c:grouping val="clustered"/>
        <c:ser>
          <c:idx val="0"/>
          <c:order val="0"/>
          <c:tx>
            <c:strRef>
              <c:f>'1'!$A$24</c:f>
              <c:strCache>
                <c:ptCount val="1"/>
                <c:pt idx="0">
                  <c:v>1980</c:v>
                </c:pt>
              </c:strCache>
            </c:strRef>
          </c:tx>
          <c:spPr>
            <a:solidFill>
              <a:prstClr val="black"/>
            </a:solidFill>
          </c:spPr>
          <c:cat>
            <c:strRef>
              <c:f>('1'!$B$2,'1'!$N$2,'1'!$Z$2,'1'!$AL$2,'1'!$AX$2,'1'!$BJ$2,'1'!$BV$2,'1'!$CH$2,'1'!$CT$2,'1'!$DF$2,'1'!$DR$2,'1'!$ED$2,'1'!$EP$2,'1'!$FB$2)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('1'!$G$24,'1'!$S$24,'1'!$AE$24,'1'!$AQ$24,'1'!$BC$24,'1'!$BO$24,'1'!$CA$24,'1'!$CM$24,'1'!$CY$24,'1'!$DK$24,'1'!$DW$24,'1'!$EI$24,'1'!$EU$24,'1'!$FG$24)</c:f>
              <c:numCache>
                <c:formatCode>#,##0</c:formatCode>
                <c:ptCount val="14"/>
                <c:pt idx="0">
                  <c:v>3393.6542121687803</c:v>
                </c:pt>
                <c:pt idx="1">
                  <c:v>4613.2905205348288</c:v>
                </c:pt>
                <c:pt idx="2">
                  <c:v>4792.4289480806538</c:v>
                </c:pt>
                <c:pt idx="3">
                  <c:v>5583.6599050050881</c:v>
                </c:pt>
                <c:pt idx="4">
                  <c:v>3713.4268120323563</c:v>
                </c:pt>
                <c:pt idx="5">
                  <c:v>4105.5283896064784</c:v>
                </c:pt>
                <c:pt idx="6">
                  <c:v>3901.6981308121622</c:v>
                </c:pt>
                <c:pt idx="7">
                  <c:v>3548.3794075142991</c:v>
                </c:pt>
                <c:pt idx="8">
                  <c:v>4822.6950744022279</c:v>
                </c:pt>
                <c:pt idx="9">
                  <c:v>4361.4960174799762</c:v>
                </c:pt>
                <c:pt idx="10">
                  <c:v>1759.9575112421535</c:v>
                </c:pt>
                <c:pt idx="11">
                  <c:v>5991.2983914489378</c:v>
                </c:pt>
                <c:pt idx="12">
                  <c:v>4094.0363314692049</c:v>
                </c:pt>
                <c:pt idx="13">
                  <c:v>4228.2104166807421</c:v>
                </c:pt>
              </c:numCache>
            </c:numRef>
          </c:val>
        </c:ser>
        <c:ser>
          <c:idx val="1"/>
          <c:order val="1"/>
          <c:tx>
            <c:strRef>
              <c:f>'1'!$A$53</c:f>
              <c:strCache>
                <c:ptCount val="1"/>
                <c:pt idx="0">
                  <c:v>2009</c:v>
                </c:pt>
              </c:strCache>
            </c:strRef>
          </c:tx>
          <c:cat>
            <c:strRef>
              <c:f>('1'!$B$2,'1'!$N$2,'1'!$Z$2,'1'!$AL$2,'1'!$AX$2,'1'!$BJ$2,'1'!$BV$2,'1'!$CH$2,'1'!$CT$2,'1'!$DF$2,'1'!$DR$2,'1'!$ED$2,'1'!$EP$2,'1'!$FB$2)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('1'!$G$53,'1'!$S$53,'1'!$AE$53,'1'!$AQ$53,'1'!$BC$53,'1'!$BO$53,'1'!$CA$53,'1'!$CM$53,'1'!$CY$53,'1'!$DK$53,'1'!$DW$53,'1'!$EI$53,'1'!$EU$53,'1'!$FG$53)</c:f>
              <c:numCache>
                <c:formatCode>#,##0</c:formatCode>
                <c:ptCount val="14"/>
                <c:pt idx="0">
                  <c:v>5682.2620050953155</c:v>
                </c:pt>
                <c:pt idx="1">
                  <c:v>6465.9200723226422</c:v>
                </c:pt>
                <c:pt idx="2">
                  <c:v>6221.9403071077995</c:v>
                </c:pt>
                <c:pt idx="3">
                  <c:v>8275.7855965169365</c:v>
                </c:pt>
                <c:pt idx="4">
                  <c:v>5880.2300774317891</c:v>
                </c:pt>
                <c:pt idx="5">
                  <c:v>6318.7761388849622</c:v>
                </c:pt>
                <c:pt idx="6">
                  <c:v>5456.4514908573774</c:v>
                </c:pt>
                <c:pt idx="7">
                  <c:v>5196.2864047703588</c:v>
                </c:pt>
                <c:pt idx="8">
                  <c:v>8374.8967410432451</c:v>
                </c:pt>
                <c:pt idx="9">
                  <c:v>8330.8928709444444</c:v>
                </c:pt>
                <c:pt idx="10">
                  <c:v>4942.5794293283898</c:v>
                </c:pt>
                <c:pt idx="11">
                  <c:v>7513.5999811518068</c:v>
                </c:pt>
                <c:pt idx="12">
                  <c:v>5613.0115454546212</c:v>
                </c:pt>
                <c:pt idx="13">
                  <c:v>5653.9525421198314</c:v>
                </c:pt>
              </c:numCache>
            </c:numRef>
          </c:val>
        </c:ser>
        <c:axId val="190208640"/>
        <c:axId val="190214528"/>
      </c:barChart>
      <c:catAx>
        <c:axId val="190208640"/>
        <c:scaling>
          <c:orientation val="minMax"/>
        </c:scaling>
        <c:axPos val="b"/>
        <c:numFmt formatCode="General" sourceLinked="1"/>
        <c:tickLblPos val="nextTo"/>
        <c:txPr>
          <a:bodyPr/>
          <a:lstStyle/>
          <a:p>
            <a:pPr>
              <a:defRPr lang="en-CA"/>
            </a:pPr>
            <a:endParaRPr lang="en-US"/>
          </a:p>
        </c:txPr>
        <c:crossAx val="190214528"/>
        <c:crosses val="autoZero"/>
        <c:auto val="1"/>
        <c:lblAlgn val="ctr"/>
        <c:lblOffset val="100"/>
      </c:catAx>
      <c:valAx>
        <c:axId val="190214528"/>
        <c:scaling>
          <c:orientation val="minMax"/>
        </c:scaling>
        <c:axPos val="l"/>
        <c:majorGridlines/>
        <c:title>
          <c:tx>
            <c:rich>
              <a:bodyPr rot="-5400000" vert="horz"/>
              <a:lstStyle/>
              <a:p>
                <a:pPr>
                  <a:defRPr lang="en-CA" b="0"/>
                </a:pPr>
                <a:r>
                  <a:rPr lang="en-US" b="0"/>
                  <a:t>2000 US Dollars</a:t>
                </a:r>
              </a:p>
            </c:rich>
          </c:tx>
        </c:title>
        <c:numFmt formatCode="#,##0" sourceLinked="1"/>
        <c:tickLblPos val="nextTo"/>
        <c:txPr>
          <a:bodyPr/>
          <a:lstStyle/>
          <a:p>
            <a:pPr>
              <a:defRPr lang="en-CA"/>
            </a:pPr>
            <a:endParaRPr lang="en-US"/>
          </a:p>
        </c:txPr>
        <c:crossAx val="190208640"/>
        <c:crosses val="autoZero"/>
        <c:crossBetween val="between"/>
      </c:valAx>
    </c:plotArea>
    <c:legend>
      <c:legendPos val="r"/>
      <c:layout>
        <c:manualLayout>
          <c:xMode val="edge"/>
          <c:yMode val="edge"/>
          <c:x val="0.15103398977414823"/>
          <c:y val="5.9069297372311827E-2"/>
          <c:w val="0.13378929504913856"/>
          <c:h val="0.11557788035116298"/>
        </c:manualLayout>
      </c:layout>
      <c:overlay val="1"/>
      <c:spPr>
        <a:solidFill>
          <a:sysClr val="window" lastClr="FFFFFF"/>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533" l="0.70000000000000062" r="0.70000000000000062" t="0.75000000000000533"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'9'!$B$2</c:f>
              <c:strCache>
                <c:ptCount val="1"/>
                <c:pt idx="0">
                  <c:v>Australia</c:v>
                </c:pt>
              </c:strCache>
            </c:strRef>
          </c:tx>
          <c:marker>
            <c:symbol val="plus"/>
            <c:size val="5"/>
          </c:marker>
          <c:cat>
            <c:numRef>
              <c:f>'9'!$A$24:$A$53</c:f>
              <c:numCache>
                <c:formatCode>General</c:formatCode>
                <c:ptCount val="3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numCache>
            </c:numRef>
          </c:cat>
          <c:val>
            <c:numRef>
              <c:f>'9'!$B$24:$B$53</c:f>
              <c:numCache>
                <c:formatCode>0.000</c:formatCode>
                <c:ptCount val="30"/>
                <c:pt idx="0">
                  <c:v>0.25356867611487915</c:v>
                </c:pt>
                <c:pt idx="1">
                  <c:v>0.27552825083662269</c:v>
                </c:pt>
                <c:pt idx="2">
                  <c:v>0.28025294435204795</c:v>
                </c:pt>
                <c:pt idx="3">
                  <c:v>0.29118275635690827</c:v>
                </c:pt>
                <c:pt idx="4">
                  <c:v>0.29601864040075632</c:v>
                </c:pt>
                <c:pt idx="5">
                  <c:v>0.31086697574099548</c:v>
                </c:pt>
                <c:pt idx="6">
                  <c:v>0.31285619700338413</c:v>
                </c:pt>
                <c:pt idx="7">
                  <c:v>0.32344330154316908</c:v>
                </c:pt>
                <c:pt idx="8">
                  <c:v>0.33041166592532012</c:v>
                </c:pt>
                <c:pt idx="9">
                  <c:v>0.34761440937243571</c:v>
                </c:pt>
                <c:pt idx="10">
                  <c:v>0.34885400790881915</c:v>
                </c:pt>
                <c:pt idx="11">
                  <c:v>0.35626736320618735</c:v>
                </c:pt>
                <c:pt idx="12">
                  <c:v>0.35842180002914698</c:v>
                </c:pt>
                <c:pt idx="13">
                  <c:v>0.36520495545921161</c:v>
                </c:pt>
                <c:pt idx="14">
                  <c:v>0.38313609714267377</c:v>
                </c:pt>
                <c:pt idx="15">
                  <c:v>0.4205675881242556</c:v>
                </c:pt>
                <c:pt idx="16">
                  <c:v>0.43269103517791141</c:v>
                </c:pt>
                <c:pt idx="17">
                  <c:v>0.46093215675550986</c:v>
                </c:pt>
                <c:pt idx="18">
                  <c:v>0.49193793024077936</c:v>
                </c:pt>
                <c:pt idx="19">
                  <c:v>0.51682364122444957</c:v>
                </c:pt>
                <c:pt idx="20">
                  <c:v>0.53259879110106922</c:v>
                </c:pt>
                <c:pt idx="21">
                  <c:v>0.5570772190360932</c:v>
                </c:pt>
                <c:pt idx="22">
                  <c:v>0.57676732127350805</c:v>
                </c:pt>
                <c:pt idx="23">
                  <c:v>0.61038992265993197</c:v>
                </c:pt>
                <c:pt idx="24">
                  <c:v>0.64379671640629543</c:v>
                </c:pt>
                <c:pt idx="25">
                  <c:v>0.65525862679143732</c:v>
                </c:pt>
                <c:pt idx="26">
                  <c:v>0.68164626851454935</c:v>
                </c:pt>
                <c:pt idx="27">
                  <c:v>0.70580012028014161</c:v>
                </c:pt>
                <c:pt idx="28">
                  <c:v>0.69749962550979483</c:v>
                </c:pt>
                <c:pt idx="29">
                  <c:v>0.70856576343212196</c:v>
                </c:pt>
              </c:numCache>
            </c:numRef>
          </c:val>
        </c:ser>
        <c:ser>
          <c:idx val="1"/>
          <c:order val="1"/>
          <c:tx>
            <c:strRef>
              <c:f>'9'!$J$2</c:f>
              <c:strCache>
                <c:ptCount val="1"/>
                <c:pt idx="0">
                  <c:v>Belgium</c:v>
                </c:pt>
              </c:strCache>
            </c:strRef>
          </c:tx>
          <c:marker>
            <c:symbol val="square"/>
            <c:size val="4"/>
          </c:marker>
          <c:val>
            <c:numRef>
              <c:f>'9'!$J$24:$J$53</c:f>
              <c:numCache>
                <c:formatCode>0.000</c:formatCode>
                <c:ptCount val="30"/>
                <c:pt idx="0">
                  <c:v>0.31153286907193994</c:v>
                </c:pt>
                <c:pt idx="1">
                  <c:v>0.32400433015775365</c:v>
                </c:pt>
                <c:pt idx="2">
                  <c:v>0.33639198709296114</c:v>
                </c:pt>
                <c:pt idx="3">
                  <c:v>0.3386363940837222</c:v>
                </c:pt>
                <c:pt idx="4">
                  <c:v>0.34397685699946617</c:v>
                </c:pt>
                <c:pt idx="5">
                  <c:v>0.36269630246500334</c:v>
                </c:pt>
                <c:pt idx="6">
                  <c:v>0.38499252274568913</c:v>
                </c:pt>
                <c:pt idx="7">
                  <c:v>0.40951982091376837</c:v>
                </c:pt>
                <c:pt idx="8">
                  <c:v>0.4321215078747892</c:v>
                </c:pt>
                <c:pt idx="9">
                  <c:v>0.45063005735382822</c:v>
                </c:pt>
                <c:pt idx="10">
                  <c:v>0.46348965906823508</c:v>
                </c:pt>
                <c:pt idx="11">
                  <c:v>0.48683892931511002</c:v>
                </c:pt>
                <c:pt idx="12">
                  <c:v>0.50233379030103764</c:v>
                </c:pt>
                <c:pt idx="13">
                  <c:v>0.5000812375532494</c:v>
                </c:pt>
                <c:pt idx="14">
                  <c:v>0.51045890148290152</c:v>
                </c:pt>
                <c:pt idx="15">
                  <c:v>0.50600778761776521</c:v>
                </c:pt>
                <c:pt idx="16">
                  <c:v>0.52565463871288665</c:v>
                </c:pt>
                <c:pt idx="17">
                  <c:v>0.53004453779869543</c:v>
                </c:pt>
                <c:pt idx="18">
                  <c:v>0.53809526170815958</c:v>
                </c:pt>
                <c:pt idx="19">
                  <c:v>0.54855967434648434</c:v>
                </c:pt>
                <c:pt idx="20">
                  <c:v>0.58057913096838987</c:v>
                </c:pt>
                <c:pt idx="21">
                  <c:v>0.59283181207980806</c:v>
                </c:pt>
                <c:pt idx="22">
                  <c:v>0.5953634004289573</c:v>
                </c:pt>
                <c:pt idx="23">
                  <c:v>0.59433015897457919</c:v>
                </c:pt>
                <c:pt idx="24">
                  <c:v>0.61777057032942262</c:v>
                </c:pt>
                <c:pt idx="25">
                  <c:v>0.61198672767108753</c:v>
                </c:pt>
                <c:pt idx="26">
                  <c:v>0.62655381322012815</c:v>
                </c:pt>
                <c:pt idx="27">
                  <c:v>0.64076624686124595</c:v>
                </c:pt>
                <c:pt idx="28">
                  <c:v>0.65084826913598137</c:v>
                </c:pt>
                <c:pt idx="29">
                  <c:v>0.65693897737473417</c:v>
                </c:pt>
              </c:numCache>
            </c:numRef>
          </c:val>
        </c:ser>
        <c:ser>
          <c:idx val="2"/>
          <c:order val="2"/>
          <c:tx>
            <c:strRef>
              <c:f>'9'!$R$2</c:f>
              <c:strCache>
                <c:ptCount val="1"/>
                <c:pt idx="0">
                  <c:v>Canada</c:v>
                </c:pt>
              </c:strCache>
            </c:strRef>
          </c:tx>
          <c:marker>
            <c:symbol val="circle"/>
            <c:size val="5"/>
          </c:marker>
          <c:val>
            <c:numRef>
              <c:f>'9'!$R$24:$R$53</c:f>
              <c:numCache>
                <c:formatCode>0.000</c:formatCode>
                <c:ptCount val="30"/>
                <c:pt idx="0">
                  <c:v>0.31298112374564097</c:v>
                </c:pt>
                <c:pt idx="1">
                  <c:v>0.31158073609527193</c:v>
                </c:pt>
                <c:pt idx="2">
                  <c:v>0.3040004991712888</c:v>
                </c:pt>
                <c:pt idx="3">
                  <c:v>0.31324011126877788</c:v>
                </c:pt>
                <c:pt idx="4">
                  <c:v>0.32664940538101067</c:v>
                </c:pt>
                <c:pt idx="5">
                  <c:v>0.34589280875697032</c:v>
                </c:pt>
                <c:pt idx="6">
                  <c:v>0.35731154662978432</c:v>
                </c:pt>
                <c:pt idx="7">
                  <c:v>0.36883499537830577</c:v>
                </c:pt>
                <c:pt idx="8">
                  <c:v>0.3853390363069446</c:v>
                </c:pt>
                <c:pt idx="9">
                  <c:v>0.39446817772017617</c:v>
                </c:pt>
                <c:pt idx="10">
                  <c:v>0.39926111249118068</c:v>
                </c:pt>
                <c:pt idx="11">
                  <c:v>0.39368556882602151</c:v>
                </c:pt>
                <c:pt idx="12">
                  <c:v>0.39756872299353641</c:v>
                </c:pt>
                <c:pt idx="13">
                  <c:v>0.3969854652970996</c:v>
                </c:pt>
                <c:pt idx="14">
                  <c:v>0.39864591743832328</c:v>
                </c:pt>
                <c:pt idx="15">
                  <c:v>0.40485437042980899</c:v>
                </c:pt>
                <c:pt idx="16">
                  <c:v>0.41154502350175187</c:v>
                </c:pt>
                <c:pt idx="17">
                  <c:v>0.4317571688480365</c:v>
                </c:pt>
                <c:pt idx="18">
                  <c:v>0.4519267559060135</c:v>
                </c:pt>
                <c:pt idx="19">
                  <c:v>0.46985102355871178</c:v>
                </c:pt>
                <c:pt idx="20">
                  <c:v>0.49143015679135138</c:v>
                </c:pt>
                <c:pt idx="21">
                  <c:v>0.50592187716383696</c:v>
                </c:pt>
                <c:pt idx="22">
                  <c:v>0.52343411581330834</c:v>
                </c:pt>
                <c:pt idx="23">
                  <c:v>0.54026537464840341</c:v>
                </c:pt>
                <c:pt idx="24">
                  <c:v>0.55352330625857527</c:v>
                </c:pt>
                <c:pt idx="25">
                  <c:v>0.57989083446362433</c:v>
                </c:pt>
                <c:pt idx="26">
                  <c:v>0.60961684374075698</c:v>
                </c:pt>
                <c:pt idx="27">
                  <c:v>0.6393934783312657</c:v>
                </c:pt>
                <c:pt idx="28">
                  <c:v>0.66221780511418715</c:v>
                </c:pt>
                <c:pt idx="29">
                  <c:v>0.67397491667392784</c:v>
                </c:pt>
              </c:numCache>
            </c:numRef>
          </c:val>
        </c:ser>
        <c:ser>
          <c:idx val="3"/>
          <c:order val="3"/>
          <c:tx>
            <c:strRef>
              <c:f>'9'!$Z$2</c:f>
              <c:strCache>
                <c:ptCount val="1"/>
                <c:pt idx="0">
                  <c:v>Denmark</c:v>
                </c:pt>
              </c:strCache>
            </c:strRef>
          </c:tx>
          <c:marker>
            <c:symbol val="triangle"/>
            <c:size val="5"/>
          </c:marker>
          <c:val>
            <c:numRef>
              <c:f>'9'!$Z$24:$Z$53</c:f>
              <c:numCache>
                <c:formatCode>0.000</c:formatCode>
                <c:ptCount val="30"/>
                <c:pt idx="0">
                  <c:v>0.22845183145981121</c:v>
                </c:pt>
                <c:pt idx="1">
                  <c:v>0.22677653633544745</c:v>
                </c:pt>
                <c:pt idx="2">
                  <c:v>0.23835871152658697</c:v>
                </c:pt>
                <c:pt idx="3">
                  <c:v>0.24571402879134707</c:v>
                </c:pt>
                <c:pt idx="4">
                  <c:v>0.25353776775931586</c:v>
                </c:pt>
                <c:pt idx="5">
                  <c:v>0.27555756959982974</c:v>
                </c:pt>
                <c:pt idx="6">
                  <c:v>0.30373951783150832</c:v>
                </c:pt>
                <c:pt idx="7">
                  <c:v>0.30685884113606982</c:v>
                </c:pt>
                <c:pt idx="8">
                  <c:v>0.2985997313972158</c:v>
                </c:pt>
                <c:pt idx="9">
                  <c:v>0.29788593779249434</c:v>
                </c:pt>
                <c:pt idx="10">
                  <c:v>0.29879442981022092</c:v>
                </c:pt>
                <c:pt idx="11">
                  <c:v>0.31079225971718405</c:v>
                </c:pt>
                <c:pt idx="12">
                  <c:v>0.31628489140650895</c:v>
                </c:pt>
                <c:pt idx="13">
                  <c:v>0.32809049473997398</c:v>
                </c:pt>
                <c:pt idx="14">
                  <c:v>0.373668909684023</c:v>
                </c:pt>
                <c:pt idx="15">
                  <c:v>0.38769310656205536</c:v>
                </c:pt>
                <c:pt idx="16">
                  <c:v>0.40825120239029156</c:v>
                </c:pt>
                <c:pt idx="17">
                  <c:v>0.42195384027187044</c:v>
                </c:pt>
                <c:pt idx="18">
                  <c:v>0.44254461806892548</c:v>
                </c:pt>
                <c:pt idx="19">
                  <c:v>0.43874133583280273</c:v>
                </c:pt>
                <c:pt idx="20">
                  <c:v>0.44559127674106452</c:v>
                </c:pt>
                <c:pt idx="21">
                  <c:v>0.45298461670883805</c:v>
                </c:pt>
                <c:pt idx="22">
                  <c:v>0.46555061913563256</c:v>
                </c:pt>
                <c:pt idx="23">
                  <c:v>0.47363745978566973</c:v>
                </c:pt>
                <c:pt idx="24">
                  <c:v>0.50225653847360874</c:v>
                </c:pt>
                <c:pt idx="25">
                  <c:v>0.52888790403229069</c:v>
                </c:pt>
                <c:pt idx="26">
                  <c:v>0.55361085725316495</c:v>
                </c:pt>
                <c:pt idx="27">
                  <c:v>0.57549465077734885</c:v>
                </c:pt>
                <c:pt idx="28">
                  <c:v>0.57456398862694436</c:v>
                </c:pt>
                <c:pt idx="29">
                  <c:v>0.55858009975418299</c:v>
                </c:pt>
              </c:numCache>
            </c:numRef>
          </c:val>
        </c:ser>
        <c:ser>
          <c:idx val="4"/>
          <c:order val="4"/>
          <c:tx>
            <c:strRef>
              <c:f>'9'!$AH$2</c:f>
              <c:strCache>
                <c:ptCount val="1"/>
                <c:pt idx="0">
                  <c:v>Finland</c:v>
                </c:pt>
              </c:strCache>
            </c:strRef>
          </c:tx>
          <c:marker>
            <c:symbol val="diamond"/>
            <c:size val="5"/>
          </c:marker>
          <c:val>
            <c:numRef>
              <c:f>'9'!$AH$24:$AH$53</c:f>
              <c:numCache>
                <c:formatCode>0.000</c:formatCode>
                <c:ptCount val="30"/>
                <c:pt idx="0">
                  <c:v>8.3333333333333329E-2</c:v>
                </c:pt>
                <c:pt idx="1">
                  <c:v>9.1960110446597229E-2</c:v>
                </c:pt>
                <c:pt idx="2">
                  <c:v>0.11119136195782457</c:v>
                </c:pt>
                <c:pt idx="3">
                  <c:v>0.12440555373592044</c:v>
                </c:pt>
                <c:pt idx="4">
                  <c:v>0.13957716828423858</c:v>
                </c:pt>
                <c:pt idx="5">
                  <c:v>0.15472041337649003</c:v>
                </c:pt>
                <c:pt idx="6">
                  <c:v>0.17699150818995235</c:v>
                </c:pt>
                <c:pt idx="7">
                  <c:v>0.19987726982266579</c:v>
                </c:pt>
                <c:pt idx="8">
                  <c:v>0.22229927886173145</c:v>
                </c:pt>
                <c:pt idx="9">
                  <c:v>0.24017564139290348</c:v>
                </c:pt>
                <c:pt idx="10">
                  <c:v>0.24591140821869678</c:v>
                </c:pt>
                <c:pt idx="11">
                  <c:v>0.23966289525059939</c:v>
                </c:pt>
                <c:pt idx="12">
                  <c:v>0.21991345611527929</c:v>
                </c:pt>
                <c:pt idx="13">
                  <c:v>0.19827937894601588</c:v>
                </c:pt>
                <c:pt idx="14">
                  <c:v>0.21024370311358234</c:v>
                </c:pt>
                <c:pt idx="15">
                  <c:v>0.2261419771447051</c:v>
                </c:pt>
                <c:pt idx="16">
                  <c:v>0.24420362230938242</c:v>
                </c:pt>
                <c:pt idx="17">
                  <c:v>0.2660466430037477</c:v>
                </c:pt>
                <c:pt idx="18">
                  <c:v>0.2867500178746929</c:v>
                </c:pt>
                <c:pt idx="19">
                  <c:v>0.29528255299932027</c:v>
                </c:pt>
                <c:pt idx="20">
                  <c:v>0.30431863395668535</c:v>
                </c:pt>
                <c:pt idx="21">
                  <c:v>0.32242011004517396</c:v>
                </c:pt>
                <c:pt idx="22">
                  <c:v>0.34055832588697293</c:v>
                </c:pt>
                <c:pt idx="23">
                  <c:v>0.3680396084314897</c:v>
                </c:pt>
                <c:pt idx="24">
                  <c:v>0.39011544979720941</c:v>
                </c:pt>
                <c:pt idx="25">
                  <c:v>0.4095314493637246</c:v>
                </c:pt>
                <c:pt idx="26">
                  <c:v>0.43292378581502583</c:v>
                </c:pt>
                <c:pt idx="27">
                  <c:v>0.44965640725853323</c:v>
                </c:pt>
                <c:pt idx="28">
                  <c:v>0.46438726414855586</c:v>
                </c:pt>
                <c:pt idx="29">
                  <c:v>0.46754413111527854</c:v>
                </c:pt>
              </c:numCache>
            </c:numRef>
          </c:val>
        </c:ser>
        <c:ser>
          <c:idx val="5"/>
          <c:order val="5"/>
          <c:tx>
            <c:strRef>
              <c:f>'9'!$AP$2</c:f>
              <c:strCache>
                <c:ptCount val="1"/>
                <c:pt idx="0">
                  <c:v>France</c:v>
                </c:pt>
              </c:strCache>
            </c:strRef>
          </c:tx>
          <c:marker>
            <c:symbol val="none"/>
          </c:marker>
          <c:val>
            <c:numRef>
              <c:f>'9'!$AP$24:$AP$53</c:f>
              <c:numCache>
                <c:formatCode>0.000</c:formatCode>
                <c:ptCount val="30"/>
                <c:pt idx="0">
                  <c:v>0.24558444757748912</c:v>
                </c:pt>
                <c:pt idx="1">
                  <c:v>0.26047795551083919</c:v>
                </c:pt>
                <c:pt idx="2">
                  <c:v>0.29054483787218593</c:v>
                </c:pt>
                <c:pt idx="3">
                  <c:v>0.29902399402093782</c:v>
                </c:pt>
                <c:pt idx="4">
                  <c:v>0.30836220285303606</c:v>
                </c:pt>
                <c:pt idx="5">
                  <c:v>0.32312952669857853</c:v>
                </c:pt>
                <c:pt idx="6">
                  <c:v>0.34215422433867754</c:v>
                </c:pt>
                <c:pt idx="7">
                  <c:v>0.36103645563799414</c:v>
                </c:pt>
                <c:pt idx="8">
                  <c:v>0.38031244871562042</c:v>
                </c:pt>
                <c:pt idx="9">
                  <c:v>0.39634042097897643</c:v>
                </c:pt>
                <c:pt idx="10">
                  <c:v>0.4132828679497898</c:v>
                </c:pt>
                <c:pt idx="11">
                  <c:v>0.41917704634408065</c:v>
                </c:pt>
                <c:pt idx="12">
                  <c:v>0.426563377680513</c:v>
                </c:pt>
                <c:pt idx="13">
                  <c:v>0.42947037434573221</c:v>
                </c:pt>
                <c:pt idx="14">
                  <c:v>0.43624679021332274</c:v>
                </c:pt>
                <c:pt idx="15">
                  <c:v>0.4467796616950544</c:v>
                </c:pt>
                <c:pt idx="16">
                  <c:v>0.45358672447071052</c:v>
                </c:pt>
                <c:pt idx="17">
                  <c:v>0.4603763653863252</c:v>
                </c:pt>
                <c:pt idx="18">
                  <c:v>0.47897913122533692</c:v>
                </c:pt>
                <c:pt idx="19">
                  <c:v>0.4974905282895245</c:v>
                </c:pt>
                <c:pt idx="20">
                  <c:v>0.52755516478385722</c:v>
                </c:pt>
                <c:pt idx="21">
                  <c:v>0.54411002278395992</c:v>
                </c:pt>
                <c:pt idx="22">
                  <c:v>0.56618393298938652</c:v>
                </c:pt>
                <c:pt idx="23">
                  <c:v>0.56957728802874164</c:v>
                </c:pt>
                <c:pt idx="24">
                  <c:v>0.58116263218616082</c:v>
                </c:pt>
                <c:pt idx="25">
                  <c:v>0.59219203638431417</c:v>
                </c:pt>
                <c:pt idx="26">
                  <c:v>0.61421806055904138</c:v>
                </c:pt>
                <c:pt idx="27">
                  <c:v>0.62456438460447095</c:v>
                </c:pt>
                <c:pt idx="28">
                  <c:v>0.62375551805301388</c:v>
                </c:pt>
                <c:pt idx="29">
                  <c:v>0.62631643447385665</c:v>
                </c:pt>
              </c:numCache>
            </c:numRef>
          </c:val>
        </c:ser>
        <c:ser>
          <c:idx val="6"/>
          <c:order val="6"/>
          <c:tx>
            <c:strRef>
              <c:f>'9'!$AX$2</c:f>
              <c:strCache>
                <c:ptCount val="1"/>
                <c:pt idx="0">
                  <c:v>Germany</c:v>
                </c:pt>
              </c:strCache>
            </c:strRef>
          </c:tx>
          <c:marker>
            <c:symbol val="x"/>
            <c:size val="5"/>
          </c:marker>
          <c:val>
            <c:numRef>
              <c:f>'9'!$AX$24:$AX$53</c:f>
              <c:numCache>
                <c:formatCode>0.000</c:formatCode>
                <c:ptCount val="30"/>
                <c:pt idx="0">
                  <c:v>0.2129163263575983</c:v>
                </c:pt>
                <c:pt idx="1">
                  <c:v>0.22218372034006267</c:v>
                </c:pt>
                <c:pt idx="2">
                  <c:v>0.21908112964336493</c:v>
                </c:pt>
                <c:pt idx="3">
                  <c:v>0.22917328594403769</c:v>
                </c:pt>
                <c:pt idx="4">
                  <c:v>0.24321538270849319</c:v>
                </c:pt>
                <c:pt idx="5">
                  <c:v>0.25363227641445973</c:v>
                </c:pt>
                <c:pt idx="6">
                  <c:v>0.27543294536571278</c:v>
                </c:pt>
                <c:pt idx="7">
                  <c:v>0.29713231745227803</c:v>
                </c:pt>
                <c:pt idx="8">
                  <c:v>0.30824704755806764</c:v>
                </c:pt>
                <c:pt idx="9">
                  <c:v>0.31618681079846717</c:v>
                </c:pt>
                <c:pt idx="10">
                  <c:v>0.33749056236242181</c:v>
                </c:pt>
                <c:pt idx="11">
                  <c:v>0.36528050402930468</c:v>
                </c:pt>
                <c:pt idx="12">
                  <c:v>0.38599828310523671</c:v>
                </c:pt>
                <c:pt idx="13">
                  <c:v>0.38881979634892161</c:v>
                </c:pt>
                <c:pt idx="14">
                  <c:v>0.40397913617546083</c:v>
                </c:pt>
                <c:pt idx="15">
                  <c:v>0.4232985355797183</c:v>
                </c:pt>
                <c:pt idx="16">
                  <c:v>0.43733161601803883</c:v>
                </c:pt>
                <c:pt idx="17">
                  <c:v>0.44699475263176319</c:v>
                </c:pt>
                <c:pt idx="18">
                  <c:v>0.46012953564550219</c:v>
                </c:pt>
                <c:pt idx="19">
                  <c:v>0.4822507929029457</c:v>
                </c:pt>
                <c:pt idx="20">
                  <c:v>0.50527680069178416</c:v>
                </c:pt>
                <c:pt idx="21">
                  <c:v>0.52299505939908952</c:v>
                </c:pt>
                <c:pt idx="22">
                  <c:v>0.52280426243611644</c:v>
                </c:pt>
                <c:pt idx="23">
                  <c:v>0.52778395448491267</c:v>
                </c:pt>
                <c:pt idx="24">
                  <c:v>0.52562677291916227</c:v>
                </c:pt>
                <c:pt idx="25">
                  <c:v>0.52581628011402604</c:v>
                </c:pt>
                <c:pt idx="26">
                  <c:v>0.53633902602147765</c:v>
                </c:pt>
                <c:pt idx="27">
                  <c:v>0.53649867865713852</c:v>
                </c:pt>
                <c:pt idx="28">
                  <c:v>0.54884306495308188</c:v>
                </c:pt>
                <c:pt idx="29">
                  <c:v>0.56915934432336124</c:v>
                </c:pt>
              </c:numCache>
            </c:numRef>
          </c:val>
        </c:ser>
        <c:marker val="1"/>
        <c:axId val="194291968"/>
        <c:axId val="194306048"/>
      </c:lineChart>
      <c:catAx>
        <c:axId val="194291968"/>
        <c:scaling>
          <c:orientation val="minMax"/>
        </c:scaling>
        <c:axPos val="b"/>
        <c:numFmt formatCode="General" sourceLinked="1"/>
        <c:tickLblPos val="nextTo"/>
        <c:txPr>
          <a:bodyPr/>
          <a:lstStyle/>
          <a:p>
            <a:pPr>
              <a:defRPr lang="en-CA"/>
            </a:pPr>
            <a:endParaRPr lang="en-US"/>
          </a:p>
        </c:txPr>
        <c:crossAx val="194306048"/>
        <c:crosses val="autoZero"/>
        <c:auto val="1"/>
        <c:lblAlgn val="ctr"/>
        <c:lblOffset val="100"/>
      </c:catAx>
      <c:valAx>
        <c:axId val="194306048"/>
        <c:scaling>
          <c:orientation val="minMax"/>
          <c:max val="1"/>
          <c:min val="0"/>
        </c:scaling>
        <c:axPos val="l"/>
        <c:majorGridlines/>
        <c:title>
          <c:tx>
            <c:rich>
              <a:bodyPr rot="-5400000" vert="horz"/>
              <a:lstStyle/>
              <a:p>
                <a:pPr>
                  <a:defRPr lang="en-CA" b="0"/>
                </a:pPr>
                <a:r>
                  <a:rPr lang="en-US" b="0"/>
                  <a:t>Index</a:t>
                </a:r>
                <a:r>
                  <a:rPr lang="en-US" b="0" baseline="0"/>
                  <a:t> of the Consumption Domain</a:t>
                </a:r>
                <a:endParaRPr lang="en-US" b="0"/>
              </a:p>
            </c:rich>
          </c:tx>
        </c:title>
        <c:numFmt formatCode="0.000" sourceLinked="1"/>
        <c:tickLblPos val="nextTo"/>
        <c:txPr>
          <a:bodyPr/>
          <a:lstStyle/>
          <a:p>
            <a:pPr>
              <a:defRPr lang="en-CA"/>
            </a:pPr>
            <a:endParaRPr lang="en-US"/>
          </a:p>
        </c:txPr>
        <c:crossAx val="194291968"/>
        <c:crosses val="autoZero"/>
        <c:crossBetween val="between"/>
      </c:valAx>
    </c:plotArea>
    <c:legend>
      <c:legendPos val="r"/>
      <c:txPr>
        <a:bodyPr/>
        <a:lstStyle/>
        <a:p>
          <a:pPr>
            <a:defRPr lang="en-CA"/>
          </a:pPr>
          <a:endParaRPr lang="en-US"/>
        </a:p>
      </c:txPr>
    </c:legend>
    <c:dispBlanksAs val="gap"/>
  </c:chart>
  <c:spPr>
    <a:ln>
      <a:noFill/>
    </a:ln>
  </c:spPr>
  <c:printSettings>
    <c:headerFooter/>
    <c:pageMargins b="0.75000000000000533" l="0.70000000000000062" r="0.70000000000000062" t="0.75000000000000533"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1"/>
          <c:order val="0"/>
          <c:tx>
            <c:strRef>
              <c:f>'9'!$BF$2</c:f>
              <c:strCache>
                <c:ptCount val="1"/>
                <c:pt idx="0">
                  <c:v>Italy</c:v>
                </c:pt>
              </c:strCache>
            </c:strRef>
          </c:tx>
          <c:marker>
            <c:symbol val="plus"/>
            <c:size val="5"/>
          </c:marker>
          <c:cat>
            <c:numRef>
              <c:f>'9'!$A$24:$A$54</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numCache>
            </c:numRef>
          </c:cat>
          <c:val>
            <c:numRef>
              <c:f>'9'!$BF$24:$BF$54</c:f>
              <c:numCache>
                <c:formatCode>0.000</c:formatCode>
                <c:ptCount val="31"/>
                <c:pt idx="0">
                  <c:v>0.26215938786201726</c:v>
                </c:pt>
                <c:pt idx="1">
                  <c:v>0.27503326528777816</c:v>
                </c:pt>
                <c:pt idx="2">
                  <c:v>0.28242569124113082</c:v>
                </c:pt>
                <c:pt idx="3">
                  <c:v>0.28940176892408787</c:v>
                </c:pt>
                <c:pt idx="4">
                  <c:v>0.3095945998722695</c:v>
                </c:pt>
                <c:pt idx="5">
                  <c:v>0.33207473751320293</c:v>
                </c:pt>
                <c:pt idx="6">
                  <c:v>0.35414697575946813</c:v>
                </c:pt>
                <c:pt idx="7">
                  <c:v>0.37428811291734937</c:v>
                </c:pt>
                <c:pt idx="8">
                  <c:v>0.3970519357195389</c:v>
                </c:pt>
                <c:pt idx="9">
                  <c:v>0.41950332338657975</c:v>
                </c:pt>
                <c:pt idx="10">
                  <c:v>0.43765394387806561</c:v>
                </c:pt>
                <c:pt idx="11">
                  <c:v>0.45712555576279684</c:v>
                </c:pt>
                <c:pt idx="12">
                  <c:v>0.46882722068415261</c:v>
                </c:pt>
                <c:pt idx="13">
                  <c:v>0.4516018150897923</c:v>
                </c:pt>
                <c:pt idx="14">
                  <c:v>0.46068961049294455</c:v>
                </c:pt>
                <c:pt idx="15">
                  <c:v>0.4618157073476834</c:v>
                </c:pt>
                <c:pt idx="16">
                  <c:v>0.46340274241045898</c:v>
                </c:pt>
                <c:pt idx="17">
                  <c:v>0.48080381392934096</c:v>
                </c:pt>
                <c:pt idx="18">
                  <c:v>0.49281275386423851</c:v>
                </c:pt>
                <c:pt idx="19">
                  <c:v>0.51099040722385836</c:v>
                </c:pt>
                <c:pt idx="20">
                  <c:v>0.53198144535239755</c:v>
                </c:pt>
                <c:pt idx="21">
                  <c:v>0.54315924793990833</c:v>
                </c:pt>
                <c:pt idx="22">
                  <c:v>0.54348424592465638</c:v>
                </c:pt>
                <c:pt idx="23">
                  <c:v>0.53800412588058</c:v>
                </c:pt>
                <c:pt idx="24">
                  <c:v>0.53922839639456688</c:v>
                </c:pt>
                <c:pt idx="25">
                  <c:v>0.54533979867382132</c:v>
                </c:pt>
                <c:pt idx="26">
                  <c:v>0.55258647600826749</c:v>
                </c:pt>
                <c:pt idx="27">
                  <c:v>0.55735361164174646</c:v>
                </c:pt>
                <c:pt idx="28">
                  <c:v>0.5510006158184666</c:v>
                </c:pt>
                <c:pt idx="29">
                  <c:v>0.54791957255415524</c:v>
                </c:pt>
              </c:numCache>
            </c:numRef>
          </c:val>
        </c:ser>
        <c:ser>
          <c:idx val="2"/>
          <c:order val="1"/>
          <c:tx>
            <c:strRef>
              <c:f>'9'!$BN$2</c:f>
              <c:strCache>
                <c:ptCount val="1"/>
                <c:pt idx="0">
                  <c:v>Netherlands</c:v>
                </c:pt>
              </c:strCache>
            </c:strRef>
          </c:tx>
          <c:marker>
            <c:symbol val="square"/>
            <c:size val="4"/>
          </c:marker>
          <c:cat>
            <c:numRef>
              <c:f>'9'!$A$24:$A$54</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numCache>
            </c:numRef>
          </c:cat>
          <c:val>
            <c:numRef>
              <c:f>'9'!$BN$24:$BN$54</c:f>
              <c:numCache>
                <c:formatCode>0.000</c:formatCode>
                <c:ptCount val="31"/>
                <c:pt idx="0">
                  <c:v>0.41695802139427851</c:v>
                </c:pt>
                <c:pt idx="1">
                  <c:v>0.39721067063259891</c:v>
                </c:pt>
                <c:pt idx="2">
                  <c:v>0.3945942810913261</c:v>
                </c:pt>
                <c:pt idx="3">
                  <c:v>0.40616460980243191</c:v>
                </c:pt>
                <c:pt idx="4">
                  <c:v>0.40707466235256795</c:v>
                </c:pt>
                <c:pt idx="5">
                  <c:v>0.41691682414335368</c:v>
                </c:pt>
                <c:pt idx="6">
                  <c:v>0.42997723736852628</c:v>
                </c:pt>
                <c:pt idx="7">
                  <c:v>0.41898663094195171</c:v>
                </c:pt>
                <c:pt idx="8">
                  <c:v>0.43032302865652861</c:v>
                </c:pt>
                <c:pt idx="9">
                  <c:v>0.45009048562435622</c:v>
                </c:pt>
                <c:pt idx="10">
                  <c:v>0.47342131415905048</c:v>
                </c:pt>
                <c:pt idx="11">
                  <c:v>0.48158990106885308</c:v>
                </c:pt>
                <c:pt idx="12">
                  <c:v>0.48662479704314954</c:v>
                </c:pt>
                <c:pt idx="13">
                  <c:v>0.48269342840971535</c:v>
                </c:pt>
                <c:pt idx="14">
                  <c:v>0.48896714803817609</c:v>
                </c:pt>
                <c:pt idx="15">
                  <c:v>0.49902725915013257</c:v>
                </c:pt>
                <c:pt idx="16">
                  <c:v>0.50468625264298494</c:v>
                </c:pt>
                <c:pt idx="17">
                  <c:v>0.52740173425932202</c:v>
                </c:pt>
                <c:pt idx="18">
                  <c:v>0.56583149598540217</c:v>
                </c:pt>
                <c:pt idx="19">
                  <c:v>0.59877188686729288</c:v>
                </c:pt>
                <c:pt idx="20">
                  <c:v>0.61286765634222728</c:v>
                </c:pt>
                <c:pt idx="21">
                  <c:v>0.63021698427133954</c:v>
                </c:pt>
                <c:pt idx="22">
                  <c:v>0.64922315444272605</c:v>
                </c:pt>
                <c:pt idx="23">
                  <c:v>0.64441970507083557</c:v>
                </c:pt>
                <c:pt idx="24">
                  <c:v>0.6575382563247516</c:v>
                </c:pt>
                <c:pt idx="25">
                  <c:v>0.65739155651174708</c:v>
                </c:pt>
                <c:pt idx="26">
                  <c:v>0.67568829886849979</c:v>
                </c:pt>
                <c:pt idx="27">
                  <c:v>0.69665152586223256</c:v>
                </c:pt>
                <c:pt idx="28">
                  <c:v>0.70299727392833988</c:v>
                </c:pt>
                <c:pt idx="29">
                  <c:v>0.69912672322532066</c:v>
                </c:pt>
              </c:numCache>
            </c:numRef>
          </c:val>
        </c:ser>
        <c:ser>
          <c:idx val="3"/>
          <c:order val="2"/>
          <c:tx>
            <c:strRef>
              <c:f>'9'!$BV$2</c:f>
              <c:strCache>
                <c:ptCount val="1"/>
                <c:pt idx="0">
                  <c:v>Norway</c:v>
                </c:pt>
              </c:strCache>
            </c:strRef>
          </c:tx>
          <c:marker>
            <c:symbol val="circle"/>
            <c:size val="5"/>
          </c:marker>
          <c:cat>
            <c:numRef>
              <c:f>'9'!$A$24:$A$54</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numCache>
            </c:numRef>
          </c:cat>
          <c:val>
            <c:numRef>
              <c:f>'9'!$BV$24:$BV$54</c:f>
              <c:numCache>
                <c:formatCode>0.000</c:formatCode>
                <c:ptCount val="31"/>
                <c:pt idx="0">
                  <c:v>0.2184907991106072</c:v>
                </c:pt>
                <c:pt idx="1">
                  <c:v>0.22581699532778018</c:v>
                </c:pt>
                <c:pt idx="2">
                  <c:v>0.2320208346163653</c:v>
                </c:pt>
                <c:pt idx="3">
                  <c:v>0.23719120750119826</c:v>
                </c:pt>
                <c:pt idx="4">
                  <c:v>0.25102708975956756</c:v>
                </c:pt>
                <c:pt idx="5">
                  <c:v>0.28553339650346132</c:v>
                </c:pt>
                <c:pt idx="6">
                  <c:v>0.30596654274670104</c:v>
                </c:pt>
                <c:pt idx="7">
                  <c:v>0.30697806454168225</c:v>
                </c:pt>
                <c:pt idx="8">
                  <c:v>0.29435070542712999</c:v>
                </c:pt>
                <c:pt idx="9">
                  <c:v>0.29728260768557363</c:v>
                </c:pt>
                <c:pt idx="10">
                  <c:v>0.3080291589650494</c:v>
                </c:pt>
                <c:pt idx="11">
                  <c:v>0.33127298744421046</c:v>
                </c:pt>
                <c:pt idx="12">
                  <c:v>0.34977375036531988</c:v>
                </c:pt>
                <c:pt idx="13">
                  <c:v>0.36155734962311481</c:v>
                </c:pt>
                <c:pt idx="14">
                  <c:v>0.37791453869335051</c:v>
                </c:pt>
                <c:pt idx="15">
                  <c:v>0.39148674938421674</c:v>
                </c:pt>
                <c:pt idx="16">
                  <c:v>0.4237901392293304</c:v>
                </c:pt>
                <c:pt idx="17">
                  <c:v>0.44145111170230289</c:v>
                </c:pt>
                <c:pt idx="18">
                  <c:v>0.46151374823807628</c:v>
                </c:pt>
                <c:pt idx="19">
                  <c:v>0.48365687085823283</c:v>
                </c:pt>
                <c:pt idx="20">
                  <c:v>0.50945371492417968</c:v>
                </c:pt>
                <c:pt idx="21">
                  <c:v>0.54000068445559035</c:v>
                </c:pt>
                <c:pt idx="22">
                  <c:v>0.56818985416136014</c:v>
                </c:pt>
                <c:pt idx="23">
                  <c:v>0.59977072205799808</c:v>
                </c:pt>
                <c:pt idx="24">
                  <c:v>0.63192752262063812</c:v>
                </c:pt>
                <c:pt idx="25">
                  <c:v>0.6555188965837272</c:v>
                </c:pt>
                <c:pt idx="26">
                  <c:v>0.69320369103655077</c:v>
                </c:pt>
                <c:pt idx="27">
                  <c:v>0.73032962702335125</c:v>
                </c:pt>
                <c:pt idx="28">
                  <c:v>0.73569891456303582</c:v>
                </c:pt>
                <c:pt idx="29">
                  <c:v>0.75649902918355194</c:v>
                </c:pt>
              </c:numCache>
            </c:numRef>
          </c:val>
        </c:ser>
        <c:ser>
          <c:idx val="4"/>
          <c:order val="3"/>
          <c:tx>
            <c:strRef>
              <c:f>'9'!$CD$2</c:f>
              <c:strCache>
                <c:ptCount val="1"/>
                <c:pt idx="0">
                  <c:v>Spain</c:v>
                </c:pt>
              </c:strCache>
            </c:strRef>
          </c:tx>
          <c:marker>
            <c:symbol val="triangle"/>
            <c:size val="5"/>
          </c:marker>
          <c:cat>
            <c:numRef>
              <c:f>'9'!$A$24:$A$54</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numCache>
            </c:numRef>
          </c:cat>
          <c:val>
            <c:numRef>
              <c:f>'9'!$CD$24:$CD$54</c:f>
              <c:numCache>
                <c:formatCode>0.000</c:formatCode>
                <c:ptCount val="31"/>
                <c:pt idx="0">
                  <c:v>0.15129838857981878</c:v>
                </c:pt>
                <c:pt idx="1">
                  <c:v>0.15378574798201353</c:v>
                </c:pt>
                <c:pt idx="2">
                  <c:v>0.15918481688881492</c:v>
                </c:pt>
                <c:pt idx="3">
                  <c:v>0.16280682152599601</c:v>
                </c:pt>
                <c:pt idx="4">
                  <c:v>0.16984418498208714</c:v>
                </c:pt>
                <c:pt idx="5">
                  <c:v>0.18132773243731762</c:v>
                </c:pt>
                <c:pt idx="6">
                  <c:v>0.19816210781106444</c:v>
                </c:pt>
                <c:pt idx="7">
                  <c:v>0.2248969806467461</c:v>
                </c:pt>
                <c:pt idx="8">
                  <c:v>0.24512748362422995</c:v>
                </c:pt>
                <c:pt idx="9">
                  <c:v>0.27718130695401444</c:v>
                </c:pt>
                <c:pt idx="10">
                  <c:v>0.29688613684425508</c:v>
                </c:pt>
                <c:pt idx="11">
                  <c:v>0.31152351058400568</c:v>
                </c:pt>
                <c:pt idx="12">
                  <c:v>0.32746645151457143</c:v>
                </c:pt>
                <c:pt idx="13">
                  <c:v>0.31752229304952079</c:v>
                </c:pt>
                <c:pt idx="14">
                  <c:v>0.32028700928290416</c:v>
                </c:pt>
                <c:pt idx="15">
                  <c:v>0.32722244806088807</c:v>
                </c:pt>
                <c:pt idx="16">
                  <c:v>0.33444253418039827</c:v>
                </c:pt>
                <c:pt idx="17">
                  <c:v>0.34966137172096001</c:v>
                </c:pt>
                <c:pt idx="18">
                  <c:v>0.36942112228437896</c:v>
                </c:pt>
                <c:pt idx="19">
                  <c:v>0.38995406979891761</c:v>
                </c:pt>
                <c:pt idx="20">
                  <c:v>0.4132888985028893</c:v>
                </c:pt>
                <c:pt idx="21">
                  <c:v>0.4378996468644839</c:v>
                </c:pt>
                <c:pt idx="22">
                  <c:v>0.44442496174271157</c:v>
                </c:pt>
                <c:pt idx="23">
                  <c:v>0.44923344828024531</c:v>
                </c:pt>
                <c:pt idx="24">
                  <c:v>0.47340312358001729</c:v>
                </c:pt>
                <c:pt idx="25">
                  <c:v>0.49401698437812991</c:v>
                </c:pt>
                <c:pt idx="26">
                  <c:v>0.518398977008519</c:v>
                </c:pt>
                <c:pt idx="27">
                  <c:v>0.53731840457553759</c:v>
                </c:pt>
                <c:pt idx="28">
                  <c:v>0.52775749485847889</c:v>
                </c:pt>
                <c:pt idx="29">
                  <c:v>0.50225855139790643</c:v>
                </c:pt>
              </c:numCache>
            </c:numRef>
          </c:val>
        </c:ser>
        <c:ser>
          <c:idx val="0"/>
          <c:order val="4"/>
          <c:tx>
            <c:strRef>
              <c:f>'9'!$CL$2</c:f>
              <c:strCache>
                <c:ptCount val="1"/>
                <c:pt idx="0">
                  <c:v>Sweden</c:v>
                </c:pt>
              </c:strCache>
            </c:strRef>
          </c:tx>
          <c:marker>
            <c:symbol val="diamond"/>
            <c:size val="5"/>
          </c:marker>
          <c:cat>
            <c:numRef>
              <c:f>'9'!$A$24:$A$54</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numCache>
            </c:numRef>
          </c:cat>
          <c:val>
            <c:numRef>
              <c:f>'9'!$CL$24:$CL$54</c:f>
              <c:numCache>
                <c:formatCode>0.000</c:formatCode>
                <c:ptCount val="31"/>
                <c:pt idx="0">
                  <c:v>0.24933734745194244</c:v>
                </c:pt>
                <c:pt idx="1">
                  <c:v>0.25226819612528356</c:v>
                </c:pt>
                <c:pt idx="2">
                  <c:v>0.25531965036205284</c:v>
                </c:pt>
                <c:pt idx="3">
                  <c:v>0.24798353816512983</c:v>
                </c:pt>
                <c:pt idx="4">
                  <c:v>0.26062988893898315</c:v>
                </c:pt>
                <c:pt idx="5">
                  <c:v>0.27193111839953471</c:v>
                </c:pt>
                <c:pt idx="6">
                  <c:v>0.29387988972848</c:v>
                </c:pt>
                <c:pt idx="7">
                  <c:v>0.31370201407371567</c:v>
                </c:pt>
                <c:pt idx="8">
                  <c:v>0.3193456983446421</c:v>
                </c:pt>
                <c:pt idx="9">
                  <c:v>0.33282136105490095</c:v>
                </c:pt>
                <c:pt idx="10">
                  <c:v>0.33084047575265241</c:v>
                </c:pt>
                <c:pt idx="11">
                  <c:v>0.34426739251440458</c:v>
                </c:pt>
                <c:pt idx="12">
                  <c:v>0.34653039366279731</c:v>
                </c:pt>
                <c:pt idx="13">
                  <c:v>0.32938596540946363</c:v>
                </c:pt>
                <c:pt idx="14">
                  <c:v>0.33275111878355818</c:v>
                </c:pt>
                <c:pt idx="15">
                  <c:v>0.32966605410856459</c:v>
                </c:pt>
                <c:pt idx="16">
                  <c:v>0.3415106659190506</c:v>
                </c:pt>
                <c:pt idx="17">
                  <c:v>0.35851102814369201</c:v>
                </c:pt>
                <c:pt idx="18">
                  <c:v>0.38963699514299588</c:v>
                </c:pt>
                <c:pt idx="19">
                  <c:v>0.41588434169196303</c:v>
                </c:pt>
                <c:pt idx="20">
                  <c:v>0.44118670357034007</c:v>
                </c:pt>
                <c:pt idx="21">
                  <c:v>0.44951800603029146</c:v>
                </c:pt>
                <c:pt idx="22">
                  <c:v>0.47120433874923873</c:v>
                </c:pt>
                <c:pt idx="23">
                  <c:v>0.48871268570467485</c:v>
                </c:pt>
                <c:pt idx="24">
                  <c:v>0.49963788180892005</c:v>
                </c:pt>
                <c:pt idx="25">
                  <c:v>0.50501259658014286</c:v>
                </c:pt>
                <c:pt idx="26">
                  <c:v>0.52379764005086182</c:v>
                </c:pt>
                <c:pt idx="27">
                  <c:v>0.53828372802942293</c:v>
                </c:pt>
                <c:pt idx="28">
                  <c:v>0.53457935369856058</c:v>
                </c:pt>
                <c:pt idx="29">
                  <c:v>0.54272497778403161</c:v>
                </c:pt>
              </c:numCache>
            </c:numRef>
          </c:val>
        </c:ser>
        <c:ser>
          <c:idx val="5"/>
          <c:order val="5"/>
          <c:tx>
            <c:strRef>
              <c:f>'9'!$CT$2</c:f>
              <c:strCache>
                <c:ptCount val="1"/>
                <c:pt idx="0">
                  <c:v>United Kingdom</c:v>
                </c:pt>
              </c:strCache>
            </c:strRef>
          </c:tx>
          <c:marker>
            <c:symbol val="none"/>
          </c:marker>
          <c:cat>
            <c:numRef>
              <c:f>'9'!$A$24:$A$54</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numCache>
            </c:numRef>
          </c:cat>
          <c:val>
            <c:numRef>
              <c:f>'9'!$CT$24:$CT$54</c:f>
              <c:numCache>
                <c:formatCode>0.000</c:formatCode>
                <c:ptCount val="31"/>
                <c:pt idx="0">
                  <c:v>0.17607901286359851</c:v>
                </c:pt>
                <c:pt idx="1">
                  <c:v>0.18603231432722608</c:v>
                </c:pt>
                <c:pt idx="2">
                  <c:v>0.18971480081219735</c:v>
                </c:pt>
                <c:pt idx="3">
                  <c:v>0.20892276669155432</c:v>
                </c:pt>
                <c:pt idx="4">
                  <c:v>0.2155951357178211</c:v>
                </c:pt>
                <c:pt idx="5">
                  <c:v>0.22292002233881003</c:v>
                </c:pt>
                <c:pt idx="6">
                  <c:v>0.24784114701167972</c:v>
                </c:pt>
                <c:pt idx="7">
                  <c:v>0.27045595203461692</c:v>
                </c:pt>
                <c:pt idx="8">
                  <c:v>0.29362901181969925</c:v>
                </c:pt>
                <c:pt idx="9">
                  <c:v>0.30628114901210152</c:v>
                </c:pt>
                <c:pt idx="10">
                  <c:v>0.31247874593037622</c:v>
                </c:pt>
                <c:pt idx="11">
                  <c:v>0.308267405707983</c:v>
                </c:pt>
                <c:pt idx="12">
                  <c:v>0.32208894283882583</c:v>
                </c:pt>
                <c:pt idx="13">
                  <c:v>0.33360845281978124</c:v>
                </c:pt>
                <c:pt idx="14">
                  <c:v>0.35076567810121634</c:v>
                </c:pt>
                <c:pt idx="15">
                  <c:v>0.36296478193425535</c:v>
                </c:pt>
                <c:pt idx="16">
                  <c:v>0.38348448829525789</c:v>
                </c:pt>
                <c:pt idx="17">
                  <c:v>0.40240749541275922</c:v>
                </c:pt>
                <c:pt idx="18">
                  <c:v>0.42750305949757267</c:v>
                </c:pt>
                <c:pt idx="19">
                  <c:v>0.46231588960039849</c:v>
                </c:pt>
                <c:pt idx="20">
                  <c:v>0.49853720623889791</c:v>
                </c:pt>
                <c:pt idx="21">
                  <c:v>0.52330547336639155</c:v>
                </c:pt>
                <c:pt idx="22">
                  <c:v>0.55522546154782892</c:v>
                </c:pt>
                <c:pt idx="23">
                  <c:v>0.58416244975864628</c:v>
                </c:pt>
                <c:pt idx="24">
                  <c:v>0.61531469075064871</c:v>
                </c:pt>
                <c:pt idx="25">
                  <c:v>0.6308234653594198</c:v>
                </c:pt>
                <c:pt idx="26">
                  <c:v>0.64514011855384135</c:v>
                </c:pt>
                <c:pt idx="27">
                  <c:v>0.66151106012032967</c:v>
                </c:pt>
                <c:pt idx="28">
                  <c:v>0.66890400587592591</c:v>
                </c:pt>
                <c:pt idx="29">
                  <c:v>0.64639247220738127</c:v>
                </c:pt>
              </c:numCache>
            </c:numRef>
          </c:val>
        </c:ser>
        <c:ser>
          <c:idx val="6"/>
          <c:order val="6"/>
          <c:tx>
            <c:strRef>
              <c:f>'9'!$DB$2</c:f>
              <c:strCache>
                <c:ptCount val="1"/>
                <c:pt idx="0">
                  <c:v>United States</c:v>
                </c:pt>
              </c:strCache>
            </c:strRef>
          </c:tx>
          <c:marker>
            <c:symbol val="x"/>
            <c:size val="5"/>
          </c:marker>
          <c:cat>
            <c:numRef>
              <c:f>'9'!$A$24:$A$54</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numCache>
            </c:numRef>
          </c:cat>
          <c:val>
            <c:numRef>
              <c:f>'9'!$DB$24:$DB$54</c:f>
              <c:numCache>
                <c:formatCode>0.000</c:formatCode>
                <c:ptCount val="31"/>
                <c:pt idx="0">
                  <c:v>0.37934389323145085</c:v>
                </c:pt>
                <c:pt idx="1">
                  <c:v>0.38587369596405152</c:v>
                </c:pt>
                <c:pt idx="2">
                  <c:v>0.39277732089259099</c:v>
                </c:pt>
                <c:pt idx="3">
                  <c:v>0.41814358043745381</c:v>
                </c:pt>
                <c:pt idx="4">
                  <c:v>0.43889083894089465</c:v>
                </c:pt>
                <c:pt idx="5">
                  <c:v>0.46931916401735663</c:v>
                </c:pt>
                <c:pt idx="6">
                  <c:v>0.49391094306610528</c:v>
                </c:pt>
                <c:pt idx="7">
                  <c:v>0.51081092397305572</c:v>
                </c:pt>
                <c:pt idx="8">
                  <c:v>0.52939065751724312</c:v>
                </c:pt>
                <c:pt idx="9">
                  <c:v>0.53869611056516242</c:v>
                </c:pt>
                <c:pt idx="10">
                  <c:v>0.55332031354957489</c:v>
                </c:pt>
                <c:pt idx="11">
                  <c:v>0.54986583872143002</c:v>
                </c:pt>
                <c:pt idx="12">
                  <c:v>0.55157579180191874</c:v>
                </c:pt>
                <c:pt idx="13">
                  <c:v>0.55152335015579201</c:v>
                </c:pt>
                <c:pt idx="14">
                  <c:v>0.55974012221019009</c:v>
                </c:pt>
                <c:pt idx="15">
                  <c:v>0.57124156335105536</c:v>
                </c:pt>
                <c:pt idx="16">
                  <c:v>0.5990424877216951</c:v>
                </c:pt>
                <c:pt idx="17">
                  <c:v>0.62655177290125041</c:v>
                </c:pt>
                <c:pt idx="18">
                  <c:v>0.65959889701790142</c:v>
                </c:pt>
                <c:pt idx="19">
                  <c:v>0.69669463184662606</c:v>
                </c:pt>
                <c:pt idx="20">
                  <c:v>0.73247387663826768</c:v>
                </c:pt>
                <c:pt idx="21">
                  <c:v>0.76104080037111599</c:v>
                </c:pt>
                <c:pt idx="22">
                  <c:v>0.78617025149351505</c:v>
                </c:pt>
                <c:pt idx="23">
                  <c:v>0.81563177143412602</c:v>
                </c:pt>
                <c:pt idx="24">
                  <c:v>0.8484304605439692</c:v>
                </c:pt>
                <c:pt idx="25">
                  <c:v>0.87458139801177948</c:v>
                </c:pt>
                <c:pt idx="26">
                  <c:v>0.89613269302903975</c:v>
                </c:pt>
                <c:pt idx="27">
                  <c:v>0.91666666666666663</c:v>
                </c:pt>
                <c:pt idx="28">
                  <c:v>0.90934464532323156</c:v>
                </c:pt>
                <c:pt idx="29">
                  <c:v>0.90928137677381538</c:v>
                </c:pt>
              </c:numCache>
            </c:numRef>
          </c:val>
        </c:ser>
        <c:marker val="1"/>
        <c:axId val="192590208"/>
        <c:axId val="192591744"/>
      </c:lineChart>
      <c:catAx>
        <c:axId val="192590208"/>
        <c:scaling>
          <c:orientation val="minMax"/>
        </c:scaling>
        <c:axPos val="b"/>
        <c:numFmt formatCode="General" sourceLinked="1"/>
        <c:tickLblPos val="nextTo"/>
        <c:txPr>
          <a:bodyPr rot="-3600000"/>
          <a:lstStyle/>
          <a:p>
            <a:pPr>
              <a:defRPr lang="en-CA"/>
            </a:pPr>
            <a:endParaRPr lang="en-US"/>
          </a:p>
        </c:txPr>
        <c:crossAx val="192591744"/>
        <c:crosses val="autoZero"/>
        <c:auto val="1"/>
        <c:lblAlgn val="ctr"/>
        <c:lblOffset val="100"/>
      </c:catAx>
      <c:valAx>
        <c:axId val="192591744"/>
        <c:scaling>
          <c:orientation val="minMax"/>
        </c:scaling>
        <c:axPos val="l"/>
        <c:majorGridlines/>
        <c:title>
          <c:tx>
            <c:rich>
              <a:bodyPr rot="-5400000" vert="horz"/>
              <a:lstStyle/>
              <a:p>
                <a:pPr>
                  <a:defRPr lang="en-CA" b="0"/>
                </a:pPr>
                <a:r>
                  <a:rPr lang="en-US" b="0"/>
                  <a:t>Index of the Consumption Domain</a:t>
                </a:r>
              </a:p>
            </c:rich>
          </c:tx>
        </c:title>
        <c:numFmt formatCode="0.000" sourceLinked="1"/>
        <c:tickLblPos val="nextTo"/>
        <c:txPr>
          <a:bodyPr/>
          <a:lstStyle/>
          <a:p>
            <a:pPr>
              <a:defRPr lang="en-CA"/>
            </a:pPr>
            <a:endParaRPr lang="en-US"/>
          </a:p>
        </c:txPr>
        <c:crossAx val="192590208"/>
        <c:crosses val="autoZero"/>
        <c:crossBetween val="between"/>
      </c:valAx>
    </c:plotArea>
    <c:legend>
      <c:legendPos val="r"/>
      <c:txPr>
        <a:bodyPr/>
        <a:lstStyle/>
        <a:p>
          <a:pPr>
            <a:defRPr lang="en-CA"/>
          </a:pPr>
          <a:endParaRPr lang="en-US"/>
        </a:p>
      </c:txPr>
    </c:legend>
    <c:dispBlanksAs val="gap"/>
  </c:chart>
  <c:spPr>
    <a:ln>
      <a:noFill/>
    </a:ln>
  </c:spPr>
  <c:printSettings>
    <c:headerFooter/>
    <c:pageMargins b="0.75000000000000533" l="0.70000000000000062" r="0.70000000000000062" t="0.75000000000000533"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3903018372703582"/>
          <c:y val="5.1400554097404488E-2"/>
          <c:w val="0.82208092738408156"/>
          <c:h val="0.56150627004957765"/>
        </c:manualLayout>
      </c:layout>
      <c:barChart>
        <c:barDir val="col"/>
        <c:grouping val="clustered"/>
        <c:ser>
          <c:idx val="0"/>
          <c:order val="0"/>
          <c:tx>
            <c:strRef>
              <c:f>'A5-101'!$A$23</c:f>
              <c:strCache>
                <c:ptCount val="1"/>
                <c:pt idx="0">
                  <c:v>1980</c:v>
                </c:pt>
              </c:strCache>
            </c:strRef>
          </c:tx>
          <c:spPr>
            <a:solidFill>
              <a:prstClr val="black"/>
            </a:solidFill>
          </c:spPr>
          <c:cat>
            <c:strRef>
              <c:f>('A5-101'!$B$2,'A5-101'!$C$2,'A5-101'!$D$2,'A5-101'!$E$2,'A5-101'!$F$2,'A5-101'!$G$2,'A5-101'!$H$2,'A5-101'!$I$2,'A5-101'!$J$2,'A5-101'!$K$2,'A5-101'!$L$2,'A5-101'!$M$2,'A5-101'!$N$2,'A5-101'!$O$2)</c:f>
              <c:strCache>
                <c:ptCount val="14"/>
                <c:pt idx="0">
                  <c:v>Australia       </c:v>
                </c:pt>
                <c:pt idx="1">
                  <c:v>Belgium         </c:v>
                </c:pt>
                <c:pt idx="2">
                  <c:v>Canada          </c:v>
                </c:pt>
                <c:pt idx="3">
                  <c:v>Denmark         </c:v>
                </c:pt>
                <c:pt idx="4">
                  <c:v>Finland         </c:v>
                </c:pt>
                <c:pt idx="5">
                  <c:v>France          </c:v>
                </c:pt>
                <c:pt idx="6">
                  <c:v>Germany         </c:v>
                </c:pt>
                <c:pt idx="7">
                  <c:v>Italy           </c:v>
                </c:pt>
                <c:pt idx="8">
                  <c:v>Netherlands     </c:v>
                </c:pt>
                <c:pt idx="9">
                  <c:v>Norway          </c:v>
                </c:pt>
                <c:pt idx="10">
                  <c:v>Spain           </c:v>
                </c:pt>
                <c:pt idx="11">
                  <c:v>Sweden          </c:v>
                </c:pt>
                <c:pt idx="12">
                  <c:v>United Kingdom  </c:v>
                </c:pt>
                <c:pt idx="13">
                  <c:v>United States   </c:v>
                </c:pt>
              </c:strCache>
            </c:strRef>
          </c:cat>
          <c:val>
            <c:numRef>
              <c:f>('A5-101'!$B$23,'A5-101'!$C$23,'A5-101'!$D$23,'A5-101'!$E$23,'A5-101'!$F$23,'A5-101'!$G$23,'A5-101'!$H$23,'A5-101'!$I$23,'A5-101'!$J$23,'A5-101'!$K$23,'A5-101'!$L$23,'A5-101'!$M$23,'A5-101'!$N$23,'A5-101'!$O$23)</c:f>
              <c:numCache>
                <c:formatCode>#,##0</c:formatCode>
                <c:ptCount val="14"/>
                <c:pt idx="0">
                  <c:v>1832.8</c:v>
                </c:pt>
                <c:pt idx="1">
                  <c:v>1680.2838054823594</c:v>
                </c:pt>
                <c:pt idx="2">
                  <c:v>1812.2</c:v>
                </c:pt>
                <c:pt idx="3">
                  <c:v>1658.7</c:v>
                </c:pt>
                <c:pt idx="4">
                  <c:v>1849.1890000000001</c:v>
                </c:pt>
                <c:pt idx="5">
                  <c:v>1860.109833</c:v>
                </c:pt>
                <c:pt idx="6">
                  <c:v>1753.3784605433373</c:v>
                </c:pt>
                <c:pt idx="7">
                  <c:v>1858.81</c:v>
                </c:pt>
                <c:pt idx="8">
                  <c:v>1540.8518725248698</c:v>
                </c:pt>
                <c:pt idx="9">
                  <c:v>1579.7</c:v>
                </c:pt>
                <c:pt idx="10">
                  <c:v>1912</c:v>
                </c:pt>
                <c:pt idx="11">
                  <c:v>1516.8</c:v>
                </c:pt>
                <c:pt idx="12">
                  <c:v>1773</c:v>
                </c:pt>
                <c:pt idx="13">
                  <c:v>1812.9</c:v>
                </c:pt>
              </c:numCache>
            </c:numRef>
          </c:val>
        </c:ser>
        <c:ser>
          <c:idx val="1"/>
          <c:order val="1"/>
          <c:tx>
            <c:strRef>
              <c:f>'A5-101'!$A$52</c:f>
              <c:strCache>
                <c:ptCount val="1"/>
                <c:pt idx="0">
                  <c:v>2009</c:v>
                </c:pt>
              </c:strCache>
            </c:strRef>
          </c:tx>
          <c:cat>
            <c:strRef>
              <c:f>('A5-101'!$B$2,'A5-101'!$C$2,'A5-101'!$D$2,'A5-101'!$E$2,'A5-101'!$F$2,'A5-101'!$G$2,'A5-101'!$H$2,'A5-101'!$I$2,'A5-101'!$J$2,'A5-101'!$K$2,'A5-101'!$L$2,'A5-101'!$M$2,'A5-101'!$N$2,'A5-101'!$O$2)</c:f>
              <c:strCache>
                <c:ptCount val="14"/>
                <c:pt idx="0">
                  <c:v>Australia       </c:v>
                </c:pt>
                <c:pt idx="1">
                  <c:v>Belgium         </c:v>
                </c:pt>
                <c:pt idx="2">
                  <c:v>Canada          </c:v>
                </c:pt>
                <c:pt idx="3">
                  <c:v>Denmark         </c:v>
                </c:pt>
                <c:pt idx="4">
                  <c:v>Finland         </c:v>
                </c:pt>
                <c:pt idx="5">
                  <c:v>France          </c:v>
                </c:pt>
                <c:pt idx="6">
                  <c:v>Germany         </c:v>
                </c:pt>
                <c:pt idx="7">
                  <c:v>Italy           </c:v>
                </c:pt>
                <c:pt idx="8">
                  <c:v>Netherlands     </c:v>
                </c:pt>
                <c:pt idx="9">
                  <c:v>Norway          </c:v>
                </c:pt>
                <c:pt idx="10">
                  <c:v>Spain           </c:v>
                </c:pt>
                <c:pt idx="11">
                  <c:v>Sweden          </c:v>
                </c:pt>
                <c:pt idx="12">
                  <c:v>United Kingdom  </c:v>
                </c:pt>
                <c:pt idx="13">
                  <c:v>United States   </c:v>
                </c:pt>
              </c:strCache>
            </c:strRef>
          </c:cat>
          <c:val>
            <c:numRef>
              <c:f>('A5-101'!$B$52,'A5-101'!$C$52,'A5-101'!$D$52,'A5-101'!$E$52,'A5-101'!$F$52,'A5-101'!$G$52,'A5-101'!$H$52,'A5-101'!$I$52,'A5-101'!$J$52,'A5-101'!$K$52,'A5-101'!$L$52,'A5-101'!$M$52,'A5-101'!$N$52,'A5-101'!$O$52)</c:f>
              <c:numCache>
                <c:formatCode>#,##0</c:formatCode>
                <c:ptCount val="14"/>
                <c:pt idx="0">
                  <c:v>1690.1</c:v>
                </c:pt>
                <c:pt idx="1">
                  <c:v>1550</c:v>
                </c:pt>
                <c:pt idx="2">
                  <c:v>1699</c:v>
                </c:pt>
                <c:pt idx="3">
                  <c:v>1563.3</c:v>
                </c:pt>
                <c:pt idx="4">
                  <c:v>1652.2</c:v>
                </c:pt>
                <c:pt idx="5">
                  <c:v>1553.9</c:v>
                </c:pt>
                <c:pt idx="6">
                  <c:v>1389.7</c:v>
                </c:pt>
                <c:pt idx="7">
                  <c:v>1773.37</c:v>
                </c:pt>
                <c:pt idx="8">
                  <c:v>1378</c:v>
                </c:pt>
                <c:pt idx="9">
                  <c:v>1407.2</c:v>
                </c:pt>
                <c:pt idx="10">
                  <c:v>1653.8</c:v>
                </c:pt>
                <c:pt idx="11">
                  <c:v>1610</c:v>
                </c:pt>
                <c:pt idx="12">
                  <c:v>1645.6</c:v>
                </c:pt>
                <c:pt idx="13">
                  <c:v>1768.4</c:v>
                </c:pt>
              </c:numCache>
            </c:numRef>
          </c:val>
        </c:ser>
        <c:axId val="190268544"/>
        <c:axId val="190270080"/>
      </c:barChart>
      <c:catAx>
        <c:axId val="190268544"/>
        <c:scaling>
          <c:orientation val="minMax"/>
        </c:scaling>
        <c:axPos val="b"/>
        <c:numFmt formatCode="General" sourceLinked="1"/>
        <c:tickLblPos val="nextTo"/>
        <c:txPr>
          <a:bodyPr/>
          <a:lstStyle/>
          <a:p>
            <a:pPr>
              <a:defRPr lang="en-CA"/>
            </a:pPr>
            <a:endParaRPr lang="en-US"/>
          </a:p>
        </c:txPr>
        <c:crossAx val="190270080"/>
        <c:crosses val="autoZero"/>
        <c:auto val="1"/>
        <c:lblAlgn val="ctr"/>
        <c:lblOffset val="100"/>
      </c:catAx>
      <c:valAx>
        <c:axId val="190270080"/>
        <c:scaling>
          <c:orientation val="minMax"/>
        </c:scaling>
        <c:axPos val="l"/>
        <c:majorGridlines/>
        <c:title>
          <c:tx>
            <c:rich>
              <a:bodyPr rot="-5400000" vert="horz"/>
              <a:lstStyle/>
              <a:p>
                <a:pPr>
                  <a:defRPr lang="en-CA" b="0"/>
                </a:pPr>
                <a:r>
                  <a:rPr lang="en-US" b="0"/>
                  <a:t>Hours</a:t>
                </a:r>
                <a:r>
                  <a:rPr lang="en-US" b="0" baseline="0"/>
                  <a:t> per Year</a:t>
                </a:r>
                <a:endParaRPr lang="en-US" b="0"/>
              </a:p>
            </c:rich>
          </c:tx>
        </c:title>
        <c:numFmt formatCode="#,##0" sourceLinked="1"/>
        <c:tickLblPos val="nextTo"/>
        <c:txPr>
          <a:bodyPr/>
          <a:lstStyle/>
          <a:p>
            <a:pPr>
              <a:defRPr lang="en-CA"/>
            </a:pPr>
            <a:endParaRPr lang="en-US"/>
          </a:p>
        </c:txPr>
        <c:crossAx val="190268544"/>
        <c:crosses val="autoZero"/>
        <c:crossBetween val="between"/>
      </c:valAx>
    </c:plotArea>
    <c:legend>
      <c:legendPos val="r"/>
      <c:layout>
        <c:manualLayout>
          <c:xMode val="edge"/>
          <c:yMode val="edge"/>
          <c:x val="0.16870975503062124"/>
          <c:y val="6.4430956547098434E-2"/>
          <c:w val="0.25629024496937874"/>
          <c:h val="7.9471420239137391E-2"/>
        </c:manualLayout>
      </c:layout>
      <c:overlay val="1"/>
      <c:spPr>
        <a:solidFill>
          <a:sysClr val="window" lastClr="FFFFFF"/>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511" l="0.70000000000000062" r="0.70000000000000062" t="0.75000000000000511"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en-US"/>
  <c:style val="1"/>
  <c:chart>
    <c:plotArea>
      <c:layout/>
      <c:barChart>
        <c:barDir val="col"/>
        <c:grouping val="clustered"/>
        <c:ser>
          <c:idx val="0"/>
          <c:order val="0"/>
          <c:tx>
            <c:strRef>
              <c:f>'1'!$A$24</c:f>
              <c:strCache>
                <c:ptCount val="1"/>
                <c:pt idx="0">
                  <c:v>1980</c:v>
                </c:pt>
              </c:strCache>
            </c:strRef>
          </c:tx>
          <c:spPr>
            <a:solidFill>
              <a:prstClr val="black"/>
            </a:solidFill>
          </c:spPr>
          <c:cat>
            <c:strRef>
              <c:f>('1'!$B$2,'1'!$N$2,'1'!$Z$2,'1'!$AL$2,'1'!$AX$2,'1'!$BJ$2,'1'!$BV$2,'1'!$CH$2,'1'!$CT$2,'1'!$DF$2,'1'!$DR$2,'1'!$ED$2,'1'!$EP$2,'1'!$FB$2)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('1'!$I$24,'1'!$U$24,'1'!$AG$24,'1'!$AS$24,'1'!$BE$24,'1'!$BQ$24,'1'!$CC$24,'1'!$CO$24,'1'!$DA$24,'1'!$DM$24,'1'!$DY$24,'1'!$EK$24,'1'!$EW$24,'1'!$FI$24)</c:f>
              <c:numCache>
                <c:formatCode>0.0</c:formatCode>
                <c:ptCount val="14"/>
                <c:pt idx="0" formatCode="0.00">
                  <c:v>74.599999999999994</c:v>
                </c:pt>
                <c:pt idx="1">
                  <c:v>73.3</c:v>
                </c:pt>
                <c:pt idx="2" formatCode="0.00">
                  <c:v>75.3</c:v>
                </c:pt>
                <c:pt idx="3">
                  <c:v>74.3</c:v>
                </c:pt>
                <c:pt idx="4">
                  <c:v>73.599999999999994</c:v>
                </c:pt>
                <c:pt idx="5" formatCode="0.000">
                  <c:v>74.3</c:v>
                </c:pt>
                <c:pt idx="6" formatCode="0.00">
                  <c:v>72.900000000000006</c:v>
                </c:pt>
                <c:pt idx="7">
                  <c:v>74</c:v>
                </c:pt>
                <c:pt idx="8">
                  <c:v>75.900000000000006</c:v>
                </c:pt>
                <c:pt idx="9" formatCode="0.00">
                  <c:v>75.900000000000006</c:v>
                </c:pt>
                <c:pt idx="10" formatCode="0.000">
                  <c:v>75.400000000000006</c:v>
                </c:pt>
                <c:pt idx="11" formatCode="0.00">
                  <c:v>75.8</c:v>
                </c:pt>
                <c:pt idx="12" formatCode="0.00">
                  <c:v>73.2</c:v>
                </c:pt>
                <c:pt idx="13" formatCode="0.00">
                  <c:v>73.7</c:v>
                </c:pt>
              </c:numCache>
            </c:numRef>
          </c:val>
        </c:ser>
        <c:ser>
          <c:idx val="1"/>
          <c:order val="1"/>
          <c:tx>
            <c:strRef>
              <c:f>'1'!$A$53</c:f>
              <c:strCache>
                <c:ptCount val="1"/>
                <c:pt idx="0">
                  <c:v>2009</c:v>
                </c:pt>
              </c:strCache>
            </c:strRef>
          </c:tx>
          <c:cat>
            <c:strRef>
              <c:f>('1'!$B$2,'1'!$N$2,'1'!$Z$2,'1'!$AL$2,'1'!$AX$2,'1'!$BJ$2,'1'!$BV$2,'1'!$CH$2,'1'!$CT$2,'1'!$DF$2,'1'!$DR$2,'1'!$ED$2,'1'!$EP$2,'1'!$FB$2)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('1'!$I$53,'1'!$U$53,'1'!$AG$53,'1'!$AS$53,'1'!$BE$53,'1'!$BQ$53,'1'!$CC$53,'1'!$CO$53,'1'!$DA$53,'1'!$DM$53,'1'!$DY$53,'1'!$EK$53,'1'!$EW$53,'1'!$FI$53)</c:f>
              <c:numCache>
                <c:formatCode>0.0</c:formatCode>
                <c:ptCount val="14"/>
                <c:pt idx="0" formatCode="0.00">
                  <c:v>81.742143411889529</c:v>
                </c:pt>
                <c:pt idx="1">
                  <c:v>80.490316358048432</c:v>
                </c:pt>
                <c:pt idx="2" formatCode="0.00">
                  <c:v>81.185056479049834</c:v>
                </c:pt>
                <c:pt idx="3">
                  <c:v>79.083024220559452</c:v>
                </c:pt>
                <c:pt idx="4">
                  <c:v>80.1829820422316</c:v>
                </c:pt>
                <c:pt idx="5" formatCode="0.000">
                  <c:v>81.2</c:v>
                </c:pt>
                <c:pt idx="6" formatCode="0.00">
                  <c:v>80.523887373040083</c:v>
                </c:pt>
                <c:pt idx="7">
                  <c:v>81.985006252391599</c:v>
                </c:pt>
                <c:pt idx="8">
                  <c:v>80.3</c:v>
                </c:pt>
                <c:pt idx="9" formatCode="0.00">
                  <c:v>80.821819717757748</c:v>
                </c:pt>
                <c:pt idx="10" formatCode="0.000">
                  <c:v>81.503370844108503</c:v>
                </c:pt>
                <c:pt idx="11" formatCode="0.00">
                  <c:v>81.400000000000006</c:v>
                </c:pt>
                <c:pt idx="12" formatCode="0.00">
                  <c:v>80.266984053684226</c:v>
                </c:pt>
                <c:pt idx="13" formatCode="0.00">
                  <c:v>78.303421993761518</c:v>
                </c:pt>
              </c:numCache>
            </c:numRef>
          </c:val>
        </c:ser>
        <c:axId val="190807424"/>
        <c:axId val="190809216"/>
      </c:barChart>
      <c:catAx>
        <c:axId val="190807424"/>
        <c:scaling>
          <c:orientation val="minMax"/>
        </c:scaling>
        <c:axPos val="b"/>
        <c:numFmt formatCode="General" sourceLinked="1"/>
        <c:tickLblPos val="nextTo"/>
        <c:txPr>
          <a:bodyPr/>
          <a:lstStyle/>
          <a:p>
            <a:pPr>
              <a:defRPr lang="en-CA"/>
            </a:pPr>
            <a:endParaRPr lang="en-US"/>
          </a:p>
        </c:txPr>
        <c:crossAx val="190809216"/>
        <c:crosses val="autoZero"/>
        <c:auto val="1"/>
        <c:lblAlgn val="ctr"/>
        <c:lblOffset val="100"/>
      </c:catAx>
      <c:valAx>
        <c:axId val="190809216"/>
        <c:scaling>
          <c:orientation val="minMax"/>
        </c:scaling>
        <c:axPos val="l"/>
        <c:majorGridlines/>
        <c:title>
          <c:tx>
            <c:rich>
              <a:bodyPr rot="-5400000" vert="horz"/>
              <a:lstStyle/>
              <a:p>
                <a:pPr>
                  <a:defRPr lang="en-CA" b="0"/>
                </a:pPr>
                <a:r>
                  <a:rPr lang="en-US" b="0"/>
                  <a:t>Years</a:t>
                </a:r>
              </a:p>
            </c:rich>
          </c:tx>
        </c:title>
        <c:numFmt formatCode="0.00" sourceLinked="1"/>
        <c:tickLblPos val="nextTo"/>
        <c:txPr>
          <a:bodyPr/>
          <a:lstStyle/>
          <a:p>
            <a:pPr>
              <a:defRPr lang="en-CA"/>
            </a:pPr>
            <a:endParaRPr lang="en-US"/>
          </a:p>
        </c:txPr>
        <c:crossAx val="190807424"/>
        <c:crosses val="autoZero"/>
        <c:crossBetween val="between"/>
      </c:valAx>
    </c:plotArea>
    <c:legend>
      <c:legendPos val="r"/>
      <c:layout>
        <c:manualLayout>
          <c:xMode val="edge"/>
          <c:yMode val="edge"/>
          <c:x val="0.2409319772528434"/>
          <c:y val="4.1282808398949856E-2"/>
          <c:w val="0.23962357830271167"/>
          <c:h val="9.7989938757655284E-2"/>
        </c:manualLayout>
      </c:layout>
      <c:overlay val="1"/>
      <c:spPr>
        <a:solidFill>
          <a:sysClr val="window" lastClr="FFFFFF"/>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533" l="0.70000000000000062" r="0.70000000000000062" t="0.75000000000000533"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5033552055993021"/>
          <c:y val="5.1400554097404488E-2"/>
          <c:w val="0.81837423447069568"/>
          <c:h val="0.59945100612423452"/>
        </c:manualLayout>
      </c:layout>
      <c:barChart>
        <c:barDir val="col"/>
        <c:grouping val="clustered"/>
        <c:ser>
          <c:idx val="0"/>
          <c:order val="0"/>
          <c:tx>
            <c:v>1980</c:v>
          </c:tx>
          <c:spPr>
            <a:solidFill>
              <a:prstClr val="black"/>
            </a:solidFill>
          </c:spPr>
          <c:cat>
            <c:strRef>
              <c:f>('1'!$B$2,'1'!$N$2,'1'!$Z$2,'1'!$AL$2,'1'!$AX$2,'1'!$BJ$2,'1'!$BV$2,'1'!$CH$2,'1'!$CT$2,'1'!$DF$2,'1'!$DR$2,'1'!$ED$2,'1'!$EP$2,'1'!$FB$2)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('1'!$J$24,'1'!$V$24,'1'!$AH$24,'1'!$AT$24,'1'!$BF$24,'1'!$BR$24,'1'!$CD$24,'1'!$CP$24,'1'!$DB$24,'1'!$DN$24,'1'!$DZ$24,'1'!$EL$24,'1'!$EX$24,'1'!$FJ$24)</c:f>
              <c:numCache>
                <c:formatCode>#,##0</c:formatCode>
                <c:ptCount val="14"/>
                <c:pt idx="0">
                  <c:v>15750.047828830911</c:v>
                </c:pt>
                <c:pt idx="1">
                  <c:v>17291.48415936578</c:v>
                </c:pt>
                <c:pt idx="2">
                  <c:v>17329.99745966418</c:v>
                </c:pt>
                <c:pt idx="3">
                  <c:v>15082.117941695198</c:v>
                </c:pt>
                <c:pt idx="4">
                  <c:v>11222.995372516722</c:v>
                </c:pt>
                <c:pt idx="5">
                  <c:v>15537.723990423581</c:v>
                </c:pt>
                <c:pt idx="6">
                  <c:v>14668.983715958622</c:v>
                </c:pt>
                <c:pt idx="7">
                  <c:v>15978.499818182352</c:v>
                </c:pt>
                <c:pt idx="8">
                  <c:v>20095.045317583026</c:v>
                </c:pt>
                <c:pt idx="9">
                  <c:v>14817.225145480983</c:v>
                </c:pt>
                <c:pt idx="10">
                  <c:v>13030.383693119236</c:v>
                </c:pt>
                <c:pt idx="11">
                  <c:v>15637.524503744407</c:v>
                </c:pt>
                <c:pt idx="12">
                  <c:v>13689.372503549999</c:v>
                </c:pt>
                <c:pt idx="13">
                  <c:v>19094.7763457623</c:v>
                </c:pt>
              </c:numCache>
            </c:numRef>
          </c:val>
        </c:ser>
        <c:ser>
          <c:idx val="1"/>
          <c:order val="1"/>
          <c:tx>
            <c:v>2009</c:v>
          </c:tx>
          <c:cat>
            <c:strRef>
              <c:f>('1'!$B$2,'1'!$N$2,'1'!$Z$2,'1'!$AL$2,'1'!$AX$2,'1'!$BJ$2,'1'!$BV$2,'1'!$CH$2,'1'!$CT$2,'1'!$DF$2,'1'!$DR$2,'1'!$ED$2,'1'!$EP$2,'1'!$FB$2)</c:f>
              <c:strCache>
                <c:ptCount val="14"/>
                <c:pt idx="0">
                  <c:v>Australia</c:v>
                </c:pt>
                <c:pt idx="1">
                  <c:v>Belgium</c:v>
                </c:pt>
                <c:pt idx="2">
                  <c:v>Canada</c:v>
                </c:pt>
                <c:pt idx="3">
                  <c:v>Denmark</c:v>
                </c:pt>
                <c:pt idx="4">
                  <c:v>Finland</c:v>
                </c:pt>
                <c:pt idx="5">
                  <c:v>France</c:v>
                </c:pt>
                <c:pt idx="6">
                  <c:v>Germany</c:v>
                </c:pt>
                <c:pt idx="7">
                  <c:v>Italy</c:v>
                </c:pt>
                <c:pt idx="8">
                  <c:v>Netherlands</c:v>
                </c:pt>
                <c:pt idx="9">
                  <c:v>Norway</c:v>
                </c:pt>
                <c:pt idx="10">
                  <c:v>Spain</c:v>
                </c:pt>
                <c:pt idx="11">
                  <c:v>Sweden</c:v>
                </c:pt>
                <c:pt idx="12">
                  <c:v>United Kingdom</c:v>
                </c:pt>
                <c:pt idx="13">
                  <c:v>United States</c:v>
                </c:pt>
              </c:strCache>
            </c:strRef>
          </c:cat>
          <c:val>
            <c:numRef>
              <c:f>('1'!$J$53,'1'!$V$53,'1'!$AH$53,'1'!$AT$53,'1'!$BF$53,'1'!$BR$53,'1'!$CD$53,'1'!$CP$53,'1'!$DB$53,'1'!$DN$53,'1'!$DZ$53,'1'!$EL$53,'1'!$EX$53,'1'!$FJ$53)</c:f>
              <c:numCache>
                <c:formatCode>#,##0</c:formatCode>
                <c:ptCount val="14"/>
                <c:pt idx="0">
                  <c:v>27849.742569649534</c:v>
                </c:pt>
                <c:pt idx="1">
                  <c:v>26476.836304628992</c:v>
                </c:pt>
                <c:pt idx="2">
                  <c:v>26929.871435817946</c:v>
                </c:pt>
                <c:pt idx="3">
                  <c:v>23861.187924822087</c:v>
                </c:pt>
                <c:pt idx="4">
                  <c:v>21440.276974687884</c:v>
                </c:pt>
                <c:pt idx="5">
                  <c:v>25662.493901971156</c:v>
                </c:pt>
                <c:pt idx="6">
                  <c:v>24142.520780445993</c:v>
                </c:pt>
                <c:pt idx="7">
                  <c:v>23577.69352784237</c:v>
                </c:pt>
                <c:pt idx="8">
                  <c:v>27598.73106137371</c:v>
                </c:pt>
                <c:pt idx="9">
                  <c:v>29124.427396628336</c:v>
                </c:pt>
                <c:pt idx="10">
                  <c:v>22363.434287630011</c:v>
                </c:pt>
                <c:pt idx="11">
                  <c:v>23439.554157783226</c:v>
                </c:pt>
                <c:pt idx="12">
                  <c:v>26196.374084837986</c:v>
                </c:pt>
                <c:pt idx="13">
                  <c:v>33187.353993648285</c:v>
                </c:pt>
              </c:numCache>
            </c:numRef>
          </c:val>
        </c:ser>
        <c:axId val="191338368"/>
        <c:axId val="191339904"/>
      </c:barChart>
      <c:catAx>
        <c:axId val="191338368"/>
        <c:scaling>
          <c:orientation val="minMax"/>
        </c:scaling>
        <c:axPos val="b"/>
        <c:numFmt formatCode="General" sourceLinked="1"/>
        <c:tickLblPos val="nextTo"/>
        <c:txPr>
          <a:bodyPr/>
          <a:lstStyle/>
          <a:p>
            <a:pPr>
              <a:defRPr lang="en-CA"/>
            </a:pPr>
            <a:endParaRPr lang="en-US"/>
          </a:p>
        </c:txPr>
        <c:crossAx val="191339904"/>
        <c:crosses val="autoZero"/>
        <c:auto val="1"/>
        <c:lblAlgn val="ctr"/>
        <c:lblOffset val="100"/>
      </c:catAx>
      <c:valAx>
        <c:axId val="191339904"/>
        <c:scaling>
          <c:orientation val="minMax"/>
        </c:scaling>
        <c:axPos val="l"/>
        <c:majorGridlines/>
        <c:title>
          <c:tx>
            <c:rich>
              <a:bodyPr rot="-5400000" vert="horz"/>
              <a:lstStyle/>
              <a:p>
                <a:pPr>
                  <a:defRPr lang="en-CA" b="0"/>
                </a:pPr>
                <a:r>
                  <a:rPr lang="en-US" b="0"/>
                  <a:t>2000</a:t>
                </a:r>
                <a:r>
                  <a:rPr lang="en-US" b="0" baseline="0"/>
                  <a:t> US Dollars</a:t>
                </a:r>
                <a:endParaRPr lang="en-US" b="0"/>
              </a:p>
            </c:rich>
          </c:tx>
        </c:title>
        <c:numFmt formatCode="#,##0" sourceLinked="1"/>
        <c:tickLblPos val="nextTo"/>
        <c:txPr>
          <a:bodyPr/>
          <a:lstStyle/>
          <a:p>
            <a:pPr>
              <a:defRPr lang="en-CA"/>
            </a:pPr>
            <a:endParaRPr lang="en-US"/>
          </a:p>
        </c:txPr>
        <c:crossAx val="191338368"/>
        <c:crosses val="autoZero"/>
        <c:crossBetween val="between"/>
      </c:valAx>
    </c:plotArea>
    <c:legend>
      <c:legendPos val="r"/>
      <c:layout>
        <c:manualLayout>
          <c:xMode val="edge"/>
          <c:yMode val="edge"/>
          <c:x val="0.34648753280839895"/>
          <c:y val="2.7393919510061426E-2"/>
          <c:w val="0.10351246719160104"/>
          <c:h val="0.16743438320210138"/>
        </c:manualLayout>
      </c:layout>
      <c:spPr>
        <a:solidFill>
          <a:schemeClr val="bg1"/>
        </a:solidFill>
        <a:ln>
          <a:solidFill>
            <a:schemeClr val="tx1"/>
          </a:solidFill>
        </a:ln>
      </c:spPr>
      <c:txPr>
        <a:bodyPr/>
        <a:lstStyle/>
        <a:p>
          <a:pPr>
            <a:defRPr lang="en-CA"/>
          </a:pPr>
          <a:endParaRPr lang="en-US"/>
        </a:p>
      </c:txPr>
    </c:legend>
    <c:plotVisOnly val="1"/>
    <c:dispBlanksAs val="gap"/>
  </c:chart>
  <c:spPr>
    <a:ln>
      <a:noFill/>
    </a:ln>
  </c:spPr>
  <c:printSettings>
    <c:headerFooter/>
    <c:pageMargins b="0.75000000000000422" l="0.70000000000000062" r="0.70000000000000062" t="0.75000000000000422"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lang val="en-US"/>
  <c:style val="1"/>
  <c:chart>
    <c:plotArea>
      <c:layout/>
      <c:barChart>
        <c:barDir val="col"/>
        <c:grouping val="clustered"/>
        <c:ser>
          <c:idx val="0"/>
          <c:order val="0"/>
          <c:tx>
            <c:strRef>
              <c:f>'2'!$A$24</c:f>
              <c:strCache>
                <c:ptCount val="1"/>
                <c:pt idx="0">
                  <c:v>1980</c:v>
                </c:pt>
              </c:strCache>
            </c:strRef>
          </c:tx>
          <c:spPr>
            <a:solidFill>
              <a:schemeClr val="tx1"/>
            </a:solidFill>
          </c:spPr>
          <c:cat>
            <c:strRef>
              <c:f>('2'!$B$2,'2'!$K$2,'2'!$T$2,'2'!$AC$2,'2'!$AL$2,'2'!$AU$2,'2'!$BD$2,'2'!$BM$2,'2'!$BV$2,'2'!$CE$2,'2'!$CN$2,'2'!$CW$2,'2'!$DF$2,'2'!$DO$2)</c:f>
              <c:strCache>
                <c:ptCount val="14"/>
                <c:pt idx="0">
                  <c:v>Australia</c:v>
                </c:pt>
                <c:pt idx="1">
                  <c:v>Belgium </c:v>
                </c:pt>
                <c:pt idx="2">
                  <c:v>Canada</c:v>
                </c:pt>
                <c:pt idx="3">
                  <c:v>Denmark </c:v>
                </c:pt>
                <c:pt idx="4">
                  <c:v>Finland </c:v>
                </c:pt>
                <c:pt idx="5">
                  <c:v>France </c:v>
                </c:pt>
                <c:pt idx="6">
                  <c:v>Germany</c:v>
                </c:pt>
                <c:pt idx="7">
                  <c:v>Italy </c:v>
                </c:pt>
                <c:pt idx="8">
                  <c:v>Netherlands </c:v>
                </c:pt>
                <c:pt idx="9">
                  <c:v>Norway</c:v>
                </c:pt>
                <c:pt idx="10">
                  <c:v>Spain </c:v>
                </c:pt>
                <c:pt idx="11">
                  <c:v>Sweden</c:v>
                </c:pt>
                <c:pt idx="12">
                  <c:v>United Kingdom </c:v>
                </c:pt>
                <c:pt idx="13">
                  <c:v>United States</c:v>
                </c:pt>
              </c:strCache>
            </c:strRef>
          </c:cat>
          <c:val>
            <c:numRef>
              <c:f>('2'!$B$24,'2'!$K$24,'2'!$T$24,'2'!$AC$24,'2'!$AL$24,'2'!$AU$24,'2'!$BD$24,'2'!$BM$24,'2'!$BV$24,'2'!$CE$24,'2'!$CN$24,'2'!$CW$24,'2'!$DF$24,'2'!$DO$24)</c:f>
              <c:numCache>
                <c:formatCode>#,##0</c:formatCode>
                <c:ptCount val="14"/>
                <c:pt idx="0">
                  <c:v>53465.375843245492</c:v>
                </c:pt>
                <c:pt idx="1">
                  <c:v>54637.991613955026</c:v>
                </c:pt>
                <c:pt idx="2">
                  <c:v>45790.314817028157</c:v>
                </c:pt>
                <c:pt idx="3">
                  <c:v>73068.612465751779</c:v>
                </c:pt>
                <c:pt idx="4">
                  <c:v>61357.658755286539</c:v>
                </c:pt>
                <c:pt idx="5">
                  <c:v>53499.877645632798</c:v>
                </c:pt>
                <c:pt idx="6">
                  <c:v>60619.470253924359</c:v>
                </c:pt>
                <c:pt idx="7">
                  <c:v>58040.533918053981</c:v>
                </c:pt>
                <c:pt idx="8">
                  <c:v>70418.408836488641</c:v>
                </c:pt>
                <c:pt idx="9">
                  <c:v>85133.294592205784</c:v>
                </c:pt>
                <c:pt idx="10">
                  <c:v>37099.534746973681</c:v>
                </c:pt>
                <c:pt idx="11">
                  <c:v>55629.476292372077</c:v>
                </c:pt>
                <c:pt idx="12">
                  <c:v>43059.348884763975</c:v>
                </c:pt>
                <c:pt idx="13">
                  <c:v>59156.099795802525</c:v>
                </c:pt>
              </c:numCache>
            </c:numRef>
          </c:val>
        </c:ser>
        <c:ser>
          <c:idx val="1"/>
          <c:order val="1"/>
          <c:tx>
            <c:strRef>
              <c:f>'2'!$A$53</c:f>
              <c:strCache>
                <c:ptCount val="1"/>
                <c:pt idx="0">
                  <c:v>2009</c:v>
                </c:pt>
              </c:strCache>
            </c:strRef>
          </c:tx>
          <c:cat>
            <c:strRef>
              <c:f>('2'!$B$2,'2'!$K$2,'2'!$T$2,'2'!$AC$2,'2'!$AL$2,'2'!$AU$2,'2'!$BD$2,'2'!$BM$2,'2'!$BV$2,'2'!$CE$2,'2'!$CN$2,'2'!$CW$2,'2'!$DF$2,'2'!$DO$2)</c:f>
              <c:strCache>
                <c:ptCount val="14"/>
                <c:pt idx="0">
                  <c:v>Australia</c:v>
                </c:pt>
                <c:pt idx="1">
                  <c:v>Belgium </c:v>
                </c:pt>
                <c:pt idx="2">
                  <c:v>Canada</c:v>
                </c:pt>
                <c:pt idx="3">
                  <c:v>Denmark </c:v>
                </c:pt>
                <c:pt idx="4">
                  <c:v>Finland </c:v>
                </c:pt>
                <c:pt idx="5">
                  <c:v>France </c:v>
                </c:pt>
                <c:pt idx="6">
                  <c:v>Germany</c:v>
                </c:pt>
                <c:pt idx="7">
                  <c:v>Italy </c:v>
                </c:pt>
                <c:pt idx="8">
                  <c:v>Netherlands </c:v>
                </c:pt>
                <c:pt idx="9">
                  <c:v>Norway</c:v>
                </c:pt>
                <c:pt idx="10">
                  <c:v>Spain </c:v>
                </c:pt>
                <c:pt idx="11">
                  <c:v>Sweden</c:v>
                </c:pt>
                <c:pt idx="12">
                  <c:v>United Kingdom </c:v>
                </c:pt>
                <c:pt idx="13">
                  <c:v>United States</c:v>
                </c:pt>
              </c:strCache>
            </c:strRef>
          </c:cat>
          <c:val>
            <c:numRef>
              <c:f>('2'!$B$53,'2'!$K$53,'2'!$T$53,'2'!$AC$53,'2'!$AL$53,'2'!$AU$53,'2'!$BD$53,'2'!$BM$53,'2'!$BV$53,'2'!$CE$53,'2'!$CN$53,'2'!$CW$53,'2'!$DF$53,'2'!$DO$53)</c:f>
              <c:numCache>
                <c:formatCode>#,##0</c:formatCode>
                <c:ptCount val="14"/>
                <c:pt idx="0">
                  <c:v>82202.226323498631</c:v>
                </c:pt>
                <c:pt idx="1">
                  <c:v>89558.268207435831</c:v>
                </c:pt>
                <c:pt idx="2">
                  <c:v>85752.026405018958</c:v>
                </c:pt>
                <c:pt idx="3">
                  <c:v>104489.29330430557</c:v>
                </c:pt>
                <c:pt idx="4">
                  <c:v>81640.895763621505</c:v>
                </c:pt>
                <c:pt idx="5">
                  <c:v>81671.015992819302</c:v>
                </c:pt>
                <c:pt idx="6">
                  <c:v>104095.87592590781</c:v>
                </c:pt>
                <c:pt idx="7">
                  <c:v>88273.440142451058</c:v>
                </c:pt>
                <c:pt idx="8">
                  <c:v>104936.00513386112</c:v>
                </c:pt>
                <c:pt idx="9">
                  <c:v>114315.93587860769</c:v>
                </c:pt>
                <c:pt idx="10">
                  <c:v>71709.066521506349</c:v>
                </c:pt>
                <c:pt idx="11">
                  <c:v>75310.422675216469</c:v>
                </c:pt>
                <c:pt idx="12">
                  <c:v>72797.432306083458</c:v>
                </c:pt>
                <c:pt idx="13">
                  <c:v>108284.13534283839</c:v>
                </c:pt>
              </c:numCache>
            </c:numRef>
          </c:val>
        </c:ser>
        <c:axId val="191369600"/>
        <c:axId val="191371136"/>
      </c:barChart>
      <c:catAx>
        <c:axId val="191369600"/>
        <c:scaling>
          <c:orientation val="minMax"/>
        </c:scaling>
        <c:axPos val="b"/>
        <c:numFmt formatCode="General" sourceLinked="1"/>
        <c:tickLblPos val="nextTo"/>
        <c:txPr>
          <a:bodyPr/>
          <a:lstStyle/>
          <a:p>
            <a:pPr>
              <a:defRPr lang="en-CA"/>
            </a:pPr>
            <a:endParaRPr lang="en-US"/>
          </a:p>
        </c:txPr>
        <c:crossAx val="191371136"/>
        <c:crosses val="autoZero"/>
        <c:auto val="1"/>
        <c:lblAlgn val="ctr"/>
        <c:lblOffset val="100"/>
      </c:catAx>
      <c:valAx>
        <c:axId val="191371136"/>
        <c:scaling>
          <c:orientation val="minMax"/>
        </c:scaling>
        <c:axPos val="l"/>
        <c:majorGridlines/>
        <c:title>
          <c:tx>
            <c:rich>
              <a:bodyPr rot="-5400000" vert="horz"/>
              <a:lstStyle/>
              <a:p>
                <a:pPr>
                  <a:defRPr lang="en-CA" b="0"/>
                </a:pPr>
                <a:r>
                  <a:rPr lang="en-US" b="0"/>
                  <a:t>2000 US Dollars</a:t>
                </a:r>
              </a:p>
            </c:rich>
          </c:tx>
        </c:title>
        <c:numFmt formatCode="#,##0" sourceLinked="1"/>
        <c:tickLblPos val="nextTo"/>
        <c:txPr>
          <a:bodyPr/>
          <a:lstStyle/>
          <a:p>
            <a:pPr>
              <a:defRPr lang="en-CA"/>
            </a:pPr>
            <a:endParaRPr lang="en-US"/>
          </a:p>
        </c:txPr>
        <c:crossAx val="191369600"/>
        <c:crosses val="autoZero"/>
        <c:crossBetween val="between"/>
      </c:valAx>
    </c:plotArea>
    <c:legend>
      <c:legendPos val="r"/>
      <c:layout>
        <c:manualLayout>
          <c:xMode val="edge"/>
          <c:yMode val="edge"/>
          <c:x val="0.78815419947506549"/>
          <c:y val="6.9060586176727931E-2"/>
          <c:w val="0.10351246719160101"/>
          <c:h val="0.16743438320210138"/>
        </c:manualLayout>
      </c:layout>
      <c:overlay val="1"/>
      <c:spPr>
        <a:solidFill>
          <a:sysClr val="window" lastClr="FFFFFF"/>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511" l="0.70000000000000062" r="0.70000000000000062" t="0.75000000000000511" header="0.30000000000000032" footer="0.30000000000000032"/>
    <c:pageSetup/>
  </c:printSettings>
  <c:userShapes r:id="rId1"/>
</c:chartSpace>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3.xml.rels><?xml version="1.0" encoding="UTF-8" standalone="yes"?>
<Relationships xmlns="http://schemas.openxmlformats.org/package/2006/relationships"><Relationship Id="rId8" Type="http://schemas.openxmlformats.org/officeDocument/2006/relationships/chart" Target="../charts/chart39.xml"/><Relationship Id="rId13" Type="http://schemas.openxmlformats.org/officeDocument/2006/relationships/chart" Target="../charts/chart44.xml"/><Relationship Id="rId3" Type="http://schemas.openxmlformats.org/officeDocument/2006/relationships/chart" Target="../charts/chart34.xml"/><Relationship Id="rId7" Type="http://schemas.openxmlformats.org/officeDocument/2006/relationships/chart" Target="../charts/chart38.xml"/><Relationship Id="rId12" Type="http://schemas.openxmlformats.org/officeDocument/2006/relationships/chart" Target="../charts/chart43.xml"/><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chart" Target="../charts/chart37.xml"/><Relationship Id="rId11" Type="http://schemas.openxmlformats.org/officeDocument/2006/relationships/chart" Target="../charts/chart42.xml"/><Relationship Id="rId5" Type="http://schemas.openxmlformats.org/officeDocument/2006/relationships/chart" Target="../charts/chart36.xml"/><Relationship Id="rId10" Type="http://schemas.openxmlformats.org/officeDocument/2006/relationships/chart" Target="../charts/chart41.xml"/><Relationship Id="rId4" Type="http://schemas.openxmlformats.org/officeDocument/2006/relationships/chart" Target="../charts/chart35.xml"/><Relationship Id="rId9" Type="http://schemas.openxmlformats.org/officeDocument/2006/relationships/chart" Target="../charts/chart40.xml"/><Relationship Id="rId14" Type="http://schemas.openxmlformats.org/officeDocument/2006/relationships/chart" Target="../charts/chart45.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5</xdr:col>
      <xdr:colOff>219075</xdr:colOff>
      <xdr:row>1</xdr:row>
      <xdr:rowOff>28575</xdr:rowOff>
    </xdr:from>
    <xdr:to>
      <xdr:col>15</xdr:col>
      <xdr:colOff>504825</xdr:colOff>
      <xdr:row>4</xdr:row>
      <xdr:rowOff>95250</xdr:rowOff>
    </xdr:to>
    <xdr:sp macro="" textlink="">
      <xdr:nvSpPr>
        <xdr:cNvPr id="9218" name="Text Box 1026"/>
        <xdr:cNvSpPr txBox="1">
          <a:spLocks noChangeArrowheads="1"/>
        </xdr:cNvSpPr>
      </xdr:nvSpPr>
      <xdr:spPr bwMode="auto">
        <a:xfrm>
          <a:off x="3609975" y="190500"/>
          <a:ext cx="6619875" cy="552450"/>
        </a:xfrm>
        <a:prstGeom prst="rect">
          <a:avLst/>
        </a:prstGeom>
        <a:solidFill>
          <a:srgbClr val="FFFFFF"/>
        </a:solidFill>
        <a:ln w="9525">
          <a:solidFill>
            <a:srgbClr val="000000"/>
          </a:solidFill>
          <a:miter lim="800000"/>
          <a:headEnd/>
          <a:tailEnd/>
        </a:ln>
      </xdr:spPr>
      <xdr:txBody>
        <a:bodyPr vertOverflow="clip" wrap="square" lIns="36576" tIns="27432" rIns="36576" bIns="0" anchor="t" upright="1"/>
        <a:lstStyle/>
        <a:p>
          <a:pPr algn="ctr" rtl="0">
            <a:defRPr sz="1000"/>
          </a:pPr>
          <a:r>
            <a:rPr lang="en-CA" sz="1400" b="0" i="0" strike="noStrike">
              <a:solidFill>
                <a:srgbClr val="000000"/>
              </a:solidFill>
              <a:latin typeface="Arial"/>
              <a:cs typeface="Arial"/>
            </a:rPr>
            <a:t>Comparison of Components of the Index of Economic Well-Being 1980-1999 For Selected OECD Countries between Standard and Scaled Methodologies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0.03742</cdr:x>
      <cdr:y>0.90805</cdr:y>
    </cdr:from>
    <cdr:to>
      <cdr:x>0.56757</cdr:x>
      <cdr:y>0.97989</cdr:y>
    </cdr:to>
    <cdr:sp macro="" textlink="">
      <cdr:nvSpPr>
        <cdr:cNvPr id="2" name="TextBox 1"/>
        <cdr:cNvSpPr txBox="1"/>
      </cdr:nvSpPr>
      <cdr:spPr>
        <a:xfrm xmlns:a="http://schemas.openxmlformats.org/drawingml/2006/main">
          <a:off x="171450" y="3009900"/>
          <a:ext cx="24288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1</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304800</xdr:colOff>
      <xdr:row>17</xdr:row>
      <xdr:rowOff>152400</xdr:rowOff>
    </xdr:to>
    <xdr:graphicFrame macro="">
      <xdr:nvGraphicFramePr>
        <xdr:cNvPr id="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0.02917</cdr:x>
      <cdr:y>0.87501</cdr:y>
    </cdr:from>
    <cdr:to>
      <cdr:x>0.60834</cdr:x>
      <cdr:y>0.95834</cdr:y>
    </cdr:to>
    <cdr:sp macro="" textlink="">
      <cdr:nvSpPr>
        <cdr:cNvPr id="2" name="TextBox 1"/>
        <cdr:cNvSpPr txBox="1"/>
      </cdr:nvSpPr>
      <cdr:spPr>
        <a:xfrm xmlns:a="http://schemas.openxmlformats.org/drawingml/2006/main">
          <a:off x="133350" y="2400315"/>
          <a:ext cx="2647965" cy="228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a:t>
          </a:r>
          <a:r>
            <a:rPr lang="en-US" sz="900" baseline="0"/>
            <a:t> </a:t>
          </a:r>
          <a:r>
            <a:rPr lang="en-US" sz="900"/>
            <a:t>Appendix Table 5-101</a:t>
          </a:r>
        </a:p>
      </cdr:txBody>
    </cdr:sp>
  </cdr:relSizeAnchor>
  <cdr:relSizeAnchor xmlns:cdr="http://schemas.openxmlformats.org/drawingml/2006/chartDrawing">
    <cdr:from>
      <cdr:x>0.02917</cdr:x>
      <cdr:y>0.87501</cdr:y>
    </cdr:from>
    <cdr:to>
      <cdr:x>0.60834</cdr:x>
      <cdr:y>0.95834</cdr:y>
    </cdr:to>
    <cdr:sp macro="" textlink="">
      <cdr:nvSpPr>
        <cdr:cNvPr id="3" name="TextBox 1"/>
        <cdr:cNvSpPr txBox="1"/>
      </cdr:nvSpPr>
      <cdr:spPr>
        <a:xfrm xmlns:a="http://schemas.openxmlformats.org/drawingml/2006/main">
          <a:off x="133350" y="2400315"/>
          <a:ext cx="2647965" cy="228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a:t>
          </a:r>
          <a:r>
            <a:rPr lang="en-US" sz="900" baseline="0"/>
            <a:t> </a:t>
          </a:r>
          <a:r>
            <a:rPr lang="en-US" sz="900"/>
            <a:t>Appendix Table 5-101</a:t>
          </a: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304800</xdr:colOff>
      <xdr:row>17</xdr:row>
      <xdr:rowOff>152400</xdr:rowOff>
    </xdr:to>
    <xdr:graphicFrame macro="">
      <xdr:nvGraphicFramePr>
        <xdr:cNvPr id="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0.0125</cdr:x>
      <cdr:y>0.88542</cdr:y>
    </cdr:from>
    <cdr:to>
      <cdr:x>0.59167</cdr:x>
      <cdr:y>0.96875</cdr:y>
    </cdr:to>
    <cdr:sp macro="" textlink="">
      <cdr:nvSpPr>
        <cdr:cNvPr id="2" name="TextBox 1"/>
        <cdr:cNvSpPr txBox="1"/>
      </cdr:nvSpPr>
      <cdr:spPr>
        <a:xfrm xmlns:a="http://schemas.openxmlformats.org/drawingml/2006/main">
          <a:off x="57150" y="2428875"/>
          <a:ext cx="2647965" cy="2285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900"/>
            <a:t>Source:</a:t>
          </a:r>
          <a:r>
            <a:rPr lang="en-US" sz="900" baseline="0"/>
            <a:t> </a:t>
          </a:r>
          <a:r>
            <a:rPr lang="en-US" sz="900"/>
            <a:t>Appendix Table 3</a:t>
          </a: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304800</xdr:colOff>
      <xdr:row>17</xdr:row>
      <xdr:rowOff>152400</xdr:rowOff>
    </xdr:to>
    <xdr:graphicFrame macro="">
      <xdr:nvGraphicFramePr>
        <xdr:cNvPr id="2"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0.03333</cdr:x>
      <cdr:y>0.87847</cdr:y>
    </cdr:from>
    <cdr:to>
      <cdr:x>0.525</cdr:x>
      <cdr:y>0.96875</cdr:y>
    </cdr:to>
    <cdr:sp macro="" textlink="">
      <cdr:nvSpPr>
        <cdr:cNvPr id="2" name="TextBox 1"/>
        <cdr:cNvSpPr txBox="1"/>
      </cdr:nvSpPr>
      <cdr:spPr>
        <a:xfrm xmlns:a="http://schemas.openxmlformats.org/drawingml/2006/main">
          <a:off x="152400" y="2409825"/>
          <a:ext cx="2247900"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a:t>
          </a:r>
          <a:r>
            <a:rPr lang="en-US" sz="900" baseline="0"/>
            <a:t> 1</a:t>
          </a:r>
          <a:endParaRPr lang="en-US" sz="900"/>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304800</xdr:colOff>
      <xdr:row>17</xdr:row>
      <xdr:rowOff>152400</xdr:rowOff>
    </xdr:to>
    <xdr:graphicFrame macro="">
      <xdr:nvGraphicFramePr>
        <xdr:cNvPr id="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0.00417</cdr:x>
      <cdr:y>0.85764</cdr:y>
    </cdr:from>
    <cdr:to>
      <cdr:x>0.61875</cdr:x>
      <cdr:y>0.95486</cdr:y>
    </cdr:to>
    <cdr:sp macro="" textlink="">
      <cdr:nvSpPr>
        <cdr:cNvPr id="2" name="TextBox 1"/>
        <cdr:cNvSpPr txBox="1"/>
      </cdr:nvSpPr>
      <cdr:spPr>
        <a:xfrm xmlns:a="http://schemas.openxmlformats.org/drawingml/2006/main">
          <a:off x="19049" y="2352675"/>
          <a:ext cx="280987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CA"/>
        </a:p>
      </cdr:txBody>
    </cdr:sp>
  </cdr:relSizeAnchor>
  <cdr:relSizeAnchor xmlns:cdr="http://schemas.openxmlformats.org/drawingml/2006/chartDrawing">
    <cdr:from>
      <cdr:x>0.04792</cdr:x>
      <cdr:y>0.86111</cdr:y>
    </cdr:from>
    <cdr:to>
      <cdr:x>0.57083</cdr:x>
      <cdr:y>0.94444</cdr:y>
    </cdr:to>
    <cdr:sp macro="" textlink="">
      <cdr:nvSpPr>
        <cdr:cNvPr id="3" name="TextBox 2"/>
        <cdr:cNvSpPr txBox="1"/>
      </cdr:nvSpPr>
      <cdr:spPr>
        <a:xfrm xmlns:a="http://schemas.openxmlformats.org/drawingml/2006/main">
          <a:off x="219075" y="2362200"/>
          <a:ext cx="23907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 Table 6</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304800</xdr:colOff>
      <xdr:row>17</xdr:row>
      <xdr:rowOff>152400</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xdr:row>
      <xdr:rowOff>19050</xdr:rowOff>
    </xdr:from>
    <xdr:to>
      <xdr:col>7</xdr:col>
      <xdr:colOff>419100</xdr:colOff>
      <xdr:row>18</xdr:row>
      <xdr:rowOff>28575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0.03542</cdr:x>
      <cdr:y>0.84722</cdr:y>
    </cdr:from>
    <cdr:to>
      <cdr:x>0.56042</cdr:x>
      <cdr:y>0.92361</cdr:y>
    </cdr:to>
    <cdr:sp macro="" textlink="">
      <cdr:nvSpPr>
        <cdr:cNvPr id="2" name="TextBox 1"/>
        <cdr:cNvSpPr txBox="1"/>
      </cdr:nvSpPr>
      <cdr:spPr>
        <a:xfrm xmlns:a="http://schemas.openxmlformats.org/drawingml/2006/main">
          <a:off x="161925" y="2324100"/>
          <a:ext cx="24003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 Table 8</a:t>
          </a:r>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304800</xdr:colOff>
      <xdr:row>17</xdr:row>
      <xdr:rowOff>152400</xdr:rowOff>
    </xdr:to>
    <xdr:graphicFrame macro="">
      <xdr:nvGraphicFramePr>
        <xdr:cNvPr id="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0.04375</cdr:x>
      <cdr:y>0.86111</cdr:y>
    </cdr:from>
    <cdr:to>
      <cdr:x>0.6375</cdr:x>
      <cdr:y>0.95486</cdr:y>
    </cdr:to>
    <cdr:sp macro="" textlink="">
      <cdr:nvSpPr>
        <cdr:cNvPr id="2" name="TextBox 1"/>
        <cdr:cNvSpPr txBox="1"/>
      </cdr:nvSpPr>
      <cdr:spPr>
        <a:xfrm xmlns:a="http://schemas.openxmlformats.org/drawingml/2006/main">
          <a:off x="200025" y="2362200"/>
          <a:ext cx="271462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 Table 25</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304800</xdr:colOff>
      <xdr:row>17</xdr:row>
      <xdr:rowOff>152400</xdr:rowOff>
    </xdr:to>
    <xdr:graphicFrame macro="">
      <xdr:nvGraphicFramePr>
        <xdr:cNvPr id="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0.06667</cdr:x>
      <cdr:y>0.87847</cdr:y>
    </cdr:from>
    <cdr:to>
      <cdr:x>0.66667</cdr:x>
      <cdr:y>0.94792</cdr:y>
    </cdr:to>
    <cdr:sp macro="" textlink="">
      <cdr:nvSpPr>
        <cdr:cNvPr id="2" name="TextBox 1"/>
        <cdr:cNvSpPr txBox="1"/>
      </cdr:nvSpPr>
      <cdr:spPr>
        <a:xfrm xmlns:a="http://schemas.openxmlformats.org/drawingml/2006/main">
          <a:off x="304800" y="2409825"/>
          <a:ext cx="27432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a:t>
          </a:r>
          <a:r>
            <a:rPr lang="en-US" sz="900" baseline="0"/>
            <a:t> Appendix Table 9</a:t>
          </a:r>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304800</xdr:colOff>
      <xdr:row>17</xdr:row>
      <xdr:rowOff>152400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0.04583</cdr:x>
      <cdr:y>0.88194</cdr:y>
    </cdr:from>
    <cdr:to>
      <cdr:x>0.64583</cdr:x>
      <cdr:y>0.95139</cdr:y>
    </cdr:to>
    <cdr:sp macro="" textlink="">
      <cdr:nvSpPr>
        <cdr:cNvPr id="2" name="TextBox 1"/>
        <cdr:cNvSpPr txBox="1"/>
      </cdr:nvSpPr>
      <cdr:spPr>
        <a:xfrm xmlns:a="http://schemas.openxmlformats.org/drawingml/2006/main">
          <a:off x="209550" y="2419350"/>
          <a:ext cx="2743200" cy="1905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900"/>
            <a:t>Source:</a:t>
          </a:r>
          <a:r>
            <a:rPr lang="en-US" sz="900" baseline="0"/>
            <a:t> Table 2</a:t>
          </a:r>
        </a:p>
        <a:p xmlns:a="http://schemas.openxmlformats.org/drawingml/2006/main">
          <a:endParaRPr lang="en-US" sz="900" baseline="0"/>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304800</xdr:colOff>
      <xdr:row>17</xdr:row>
      <xdr:rowOff>152400</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0.02708</cdr:x>
      <cdr:y>0.88542</cdr:y>
    </cdr:from>
    <cdr:to>
      <cdr:x>0.60208</cdr:x>
      <cdr:y>0.96528</cdr:y>
    </cdr:to>
    <cdr:sp macro="" textlink="">
      <cdr:nvSpPr>
        <cdr:cNvPr id="2" name="TextBox 1"/>
        <cdr:cNvSpPr txBox="1"/>
      </cdr:nvSpPr>
      <cdr:spPr>
        <a:xfrm xmlns:a="http://schemas.openxmlformats.org/drawingml/2006/main">
          <a:off x="123825" y="2428875"/>
          <a:ext cx="262890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a:t>
          </a:r>
          <a:r>
            <a:rPr lang="en-US" sz="900" baseline="0"/>
            <a:t> 3</a:t>
          </a:r>
          <a:endParaRPr lang="en-US" sz="900"/>
        </a:p>
      </cdr:txBody>
    </cdr:sp>
  </cdr:relSizeAnchor>
</c:userShapes>
</file>

<file path=xl/drawings/drawing29.xml><?xml version="1.0" encoding="utf-8"?>
<xdr:wsDr xmlns:xdr="http://schemas.openxmlformats.org/drawingml/2006/spreadsheetDrawing" xmlns:a="http://schemas.openxmlformats.org/drawingml/2006/main">
  <xdr:twoCellAnchor>
    <xdr:from>
      <xdr:col>0</xdr:col>
      <xdr:colOff>28575</xdr:colOff>
      <xdr:row>33</xdr:row>
      <xdr:rowOff>57150</xdr:rowOff>
    </xdr:from>
    <xdr:to>
      <xdr:col>9</xdr:col>
      <xdr:colOff>285750</xdr:colOff>
      <xdr:row>50</xdr:row>
      <xdr:rowOff>47625</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0.02292</cdr:x>
      <cdr:y>0.89584</cdr:y>
    </cdr:from>
    <cdr:to>
      <cdr:x>0.35417</cdr:x>
      <cdr:y>0.97917</cdr:y>
    </cdr:to>
    <cdr:sp macro="" textlink="">
      <cdr:nvSpPr>
        <cdr:cNvPr id="2" name="TextBox 1"/>
        <cdr:cNvSpPr txBox="1"/>
      </cdr:nvSpPr>
      <cdr:spPr>
        <a:xfrm xmlns:a="http://schemas.openxmlformats.org/drawingml/2006/main">
          <a:off x="104790" y="2457459"/>
          <a:ext cx="1514475" cy="228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9</a:t>
          </a:r>
        </a:p>
      </cdr:txBody>
    </cdr:sp>
  </cdr:relSizeAnchor>
</c:userShapes>
</file>

<file path=xl/drawings/drawing30.xml><?xml version="1.0" encoding="utf-8"?>
<c:userShapes xmlns:c="http://schemas.openxmlformats.org/drawingml/2006/chart">
  <cdr:relSizeAnchor xmlns:cdr="http://schemas.openxmlformats.org/drawingml/2006/chartDrawing">
    <cdr:from>
      <cdr:x>0.02708</cdr:x>
      <cdr:y>0.88542</cdr:y>
    </cdr:from>
    <cdr:to>
      <cdr:x>0.60208</cdr:x>
      <cdr:y>0.96528</cdr:y>
    </cdr:to>
    <cdr:sp macro="" textlink="">
      <cdr:nvSpPr>
        <cdr:cNvPr id="2" name="TextBox 1"/>
        <cdr:cNvSpPr txBox="1"/>
      </cdr:nvSpPr>
      <cdr:spPr>
        <a:xfrm xmlns:a="http://schemas.openxmlformats.org/drawingml/2006/main">
          <a:off x="123825" y="2428875"/>
          <a:ext cx="262890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3</a:t>
          </a:r>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304800</xdr:colOff>
      <xdr:row>17</xdr:row>
      <xdr:rowOff>152400</xdr:rowOff>
    </xdr:to>
    <xdr:graphicFrame macro="">
      <xdr:nvGraphicFramePr>
        <xdr:cNvPr id="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0.05</cdr:x>
      <cdr:y>0.86806</cdr:y>
    </cdr:from>
    <cdr:to>
      <cdr:x>0.60417</cdr:x>
      <cdr:y>0.95833</cdr:y>
    </cdr:to>
    <cdr:sp macro="" textlink="">
      <cdr:nvSpPr>
        <cdr:cNvPr id="2" name="TextBox 1"/>
        <cdr:cNvSpPr txBox="1"/>
      </cdr:nvSpPr>
      <cdr:spPr>
        <a:xfrm xmlns:a="http://schemas.openxmlformats.org/drawingml/2006/main">
          <a:off x="228600" y="2381250"/>
          <a:ext cx="2533650"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a:t>
          </a:r>
          <a:r>
            <a:rPr lang="en-US" sz="900" baseline="0"/>
            <a:t> 3</a:t>
          </a:r>
          <a:endParaRPr lang="en-US" sz="900"/>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304800</xdr:colOff>
      <xdr:row>17</xdr:row>
      <xdr:rowOff>152400</xdr:rowOff>
    </xdr:to>
    <xdr:graphicFrame macro="">
      <xdr:nvGraphicFramePr>
        <xdr:cNvPr id="2"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0.02292</cdr:x>
      <cdr:y>0.87847</cdr:y>
    </cdr:from>
    <cdr:to>
      <cdr:x>0.54375</cdr:x>
      <cdr:y>0.95486</cdr:y>
    </cdr:to>
    <cdr:sp macro="" textlink="">
      <cdr:nvSpPr>
        <cdr:cNvPr id="2" name="TextBox 1"/>
        <cdr:cNvSpPr txBox="1"/>
      </cdr:nvSpPr>
      <cdr:spPr>
        <a:xfrm xmlns:a="http://schemas.openxmlformats.org/drawingml/2006/main">
          <a:off x="104775" y="2409825"/>
          <a:ext cx="238125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3</a:t>
          </a: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9525</xdr:colOff>
      <xdr:row>33</xdr:row>
      <xdr:rowOff>28575</xdr:rowOff>
    </xdr:from>
    <xdr:to>
      <xdr:col>8</xdr:col>
      <xdr:colOff>57150</xdr:colOff>
      <xdr:row>50</xdr:row>
      <xdr:rowOff>19050</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0.02708</cdr:x>
      <cdr:y>0.88542</cdr:y>
    </cdr:from>
    <cdr:to>
      <cdr:x>0.60208</cdr:x>
      <cdr:y>0.96528</cdr:y>
    </cdr:to>
    <cdr:sp macro="" textlink="">
      <cdr:nvSpPr>
        <cdr:cNvPr id="2" name="TextBox 1"/>
        <cdr:cNvSpPr txBox="1"/>
      </cdr:nvSpPr>
      <cdr:spPr>
        <a:xfrm xmlns:a="http://schemas.openxmlformats.org/drawingml/2006/main">
          <a:off x="123825" y="2428875"/>
          <a:ext cx="262890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3</a:t>
          </a:r>
        </a:p>
      </cdr:txBody>
    </cdr:sp>
  </cdr:relSizeAnchor>
</c:userShapes>
</file>

<file path=xl/drawings/drawing37.xml><?xml version="1.0" encoding="utf-8"?>
<xdr:wsDr xmlns:xdr="http://schemas.openxmlformats.org/drawingml/2006/spreadsheetDrawing" xmlns:a="http://schemas.openxmlformats.org/drawingml/2006/main">
  <xdr:twoCellAnchor>
    <xdr:from>
      <xdr:col>0</xdr:col>
      <xdr:colOff>0</xdr:colOff>
      <xdr:row>1</xdr:row>
      <xdr:rowOff>9525</xdr:rowOff>
    </xdr:from>
    <xdr:to>
      <xdr:col>8</xdr:col>
      <xdr:colOff>466725</xdr:colOff>
      <xdr:row>21</xdr:row>
      <xdr:rowOff>47625</xdr:rowOff>
    </xdr:to>
    <xdr:graphicFrame macro="">
      <xdr:nvGraphicFramePr>
        <xdr:cNvPr id="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0.02317</cdr:x>
      <cdr:y>0.88663</cdr:y>
    </cdr:from>
    <cdr:to>
      <cdr:x>0.56025</cdr:x>
      <cdr:y>0.95349</cdr:y>
    </cdr:to>
    <cdr:sp macro="" textlink="">
      <cdr:nvSpPr>
        <cdr:cNvPr id="2" name="TextBox 1"/>
        <cdr:cNvSpPr txBox="1"/>
      </cdr:nvSpPr>
      <cdr:spPr>
        <a:xfrm xmlns:a="http://schemas.openxmlformats.org/drawingml/2006/main">
          <a:off x="123825" y="2905125"/>
          <a:ext cx="2869882" cy="2190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900"/>
            <a:t>Source: Table 9</a:t>
          </a:r>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304800</xdr:colOff>
      <xdr:row>17</xdr:row>
      <xdr:rowOff>152400</xdr:rowOff>
    </xdr:to>
    <xdr:graphicFrame macro="">
      <xdr:nvGraphicFramePr>
        <xdr:cNvPr id="2"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1</xdr:row>
      <xdr:rowOff>9525</xdr:rowOff>
    </xdr:from>
    <xdr:to>
      <xdr:col>7</xdr:col>
      <xdr:colOff>314325</xdr:colOff>
      <xdr:row>18</xdr:row>
      <xdr:rowOff>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0.02708</cdr:x>
      <cdr:y>0.88542</cdr:y>
    </cdr:from>
    <cdr:to>
      <cdr:x>0.63125</cdr:x>
      <cdr:y>0.95486</cdr:y>
    </cdr:to>
    <cdr:sp macro="" textlink="">
      <cdr:nvSpPr>
        <cdr:cNvPr id="2" name="TextBox 1"/>
        <cdr:cNvSpPr txBox="1"/>
      </cdr:nvSpPr>
      <cdr:spPr>
        <a:xfrm xmlns:a="http://schemas.openxmlformats.org/drawingml/2006/main">
          <a:off x="123825" y="2428875"/>
          <a:ext cx="27622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4</a:t>
          </a:r>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304800</xdr:colOff>
      <xdr:row>17</xdr:row>
      <xdr:rowOff>152400</xdr:rowOff>
    </xdr:to>
    <xdr:graphicFrame macro="">
      <xdr:nvGraphicFramePr>
        <xdr:cNvPr id="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0.04375</cdr:x>
      <cdr:y>0.88542</cdr:y>
    </cdr:from>
    <cdr:to>
      <cdr:x>0.63125</cdr:x>
      <cdr:y>0.97222</cdr:y>
    </cdr:to>
    <cdr:sp macro="" textlink="">
      <cdr:nvSpPr>
        <cdr:cNvPr id="2" name="TextBox 1"/>
        <cdr:cNvSpPr txBox="1"/>
      </cdr:nvSpPr>
      <cdr:spPr>
        <a:xfrm xmlns:a="http://schemas.openxmlformats.org/drawingml/2006/main">
          <a:off x="200025" y="2428875"/>
          <a:ext cx="26860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 Table 22</a:t>
          </a:r>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304800</xdr:colOff>
      <xdr:row>17</xdr:row>
      <xdr:rowOff>152400</xdr:rowOff>
    </xdr:to>
    <xdr:graphicFrame macro="">
      <xdr:nvGraphicFramePr>
        <xdr:cNvPr id="2"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0.02917</cdr:x>
      <cdr:y>0.88889</cdr:y>
    </cdr:from>
    <cdr:to>
      <cdr:x>0.53125</cdr:x>
      <cdr:y>0.97917</cdr:y>
    </cdr:to>
    <cdr:sp macro="" textlink="">
      <cdr:nvSpPr>
        <cdr:cNvPr id="2" name="TextBox 1"/>
        <cdr:cNvSpPr txBox="1"/>
      </cdr:nvSpPr>
      <cdr:spPr>
        <a:xfrm xmlns:a="http://schemas.openxmlformats.org/drawingml/2006/main">
          <a:off x="133350" y="2438400"/>
          <a:ext cx="229552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4</a:t>
          </a:r>
        </a:p>
      </cdr:txBody>
    </cdr:sp>
  </cdr:relSizeAnchor>
</c:userShapes>
</file>

<file path=xl/drawings/drawing45.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304800</xdr:colOff>
      <xdr:row>17</xdr:row>
      <xdr:rowOff>152400</xdr:rowOff>
    </xdr:to>
    <xdr:graphicFrame macro="">
      <xdr:nvGraphicFramePr>
        <xdr:cNvPr id="2"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0.04375</cdr:x>
      <cdr:y>0.86458</cdr:y>
    </cdr:from>
    <cdr:to>
      <cdr:x>0.60833</cdr:x>
      <cdr:y>0.95486</cdr:y>
    </cdr:to>
    <cdr:sp macro="" textlink="">
      <cdr:nvSpPr>
        <cdr:cNvPr id="2" name="TextBox 1"/>
        <cdr:cNvSpPr txBox="1"/>
      </cdr:nvSpPr>
      <cdr:spPr>
        <a:xfrm xmlns:a="http://schemas.openxmlformats.org/drawingml/2006/main">
          <a:off x="200025" y="2371725"/>
          <a:ext cx="25812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5</a:t>
          </a:r>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304800</xdr:colOff>
      <xdr:row>17</xdr:row>
      <xdr:rowOff>152400</xdr:rowOff>
    </xdr:to>
    <xdr:graphicFrame macro="">
      <xdr:nvGraphicFramePr>
        <xdr:cNvPr id="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0.05833</cdr:x>
      <cdr:y>0.875</cdr:y>
    </cdr:from>
    <cdr:to>
      <cdr:x>0.67083</cdr:x>
      <cdr:y>0.95833</cdr:y>
    </cdr:to>
    <cdr:sp macro="" textlink="">
      <cdr:nvSpPr>
        <cdr:cNvPr id="2" name="TextBox 1"/>
        <cdr:cNvSpPr txBox="1"/>
      </cdr:nvSpPr>
      <cdr:spPr>
        <a:xfrm xmlns:a="http://schemas.openxmlformats.org/drawingml/2006/main">
          <a:off x="266700" y="2400300"/>
          <a:ext cx="28003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6</a:t>
          </a:r>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304800</xdr:colOff>
      <xdr:row>17</xdr:row>
      <xdr:rowOff>152400</xdr:rowOff>
    </xdr:to>
    <xdr:graphicFrame macro="">
      <xdr:nvGraphicFramePr>
        <xdr:cNvPr id="2"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304800</xdr:colOff>
      <xdr:row>17</xdr:row>
      <xdr:rowOff>152400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0.04167</cdr:x>
      <cdr:y>0.86806</cdr:y>
    </cdr:from>
    <cdr:to>
      <cdr:x>0.62917</cdr:x>
      <cdr:y>0.94444</cdr:y>
    </cdr:to>
    <cdr:sp macro="" textlink="">
      <cdr:nvSpPr>
        <cdr:cNvPr id="2" name="TextBox 1"/>
        <cdr:cNvSpPr txBox="1"/>
      </cdr:nvSpPr>
      <cdr:spPr>
        <a:xfrm xmlns:a="http://schemas.openxmlformats.org/drawingml/2006/main">
          <a:off x="190500" y="2381250"/>
          <a:ext cx="268605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a:t>
          </a:r>
          <a:r>
            <a:rPr lang="en-US" sz="900" baseline="0"/>
            <a:t> 6</a:t>
          </a:r>
          <a:endParaRPr lang="en-US" sz="9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304800</xdr:colOff>
      <xdr:row>17</xdr:row>
      <xdr:rowOff>152400</xdr:rowOff>
    </xdr:to>
    <xdr:graphicFrame macro="">
      <xdr:nvGraphicFramePr>
        <xdr:cNvPr id="2"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0.03125</cdr:x>
      <cdr:y>0.86806</cdr:y>
    </cdr:from>
    <cdr:to>
      <cdr:x>0.6125</cdr:x>
      <cdr:y>0.94792</cdr:y>
    </cdr:to>
    <cdr:sp macro="" textlink="">
      <cdr:nvSpPr>
        <cdr:cNvPr id="2" name="TextBox 1"/>
        <cdr:cNvSpPr txBox="1"/>
      </cdr:nvSpPr>
      <cdr:spPr>
        <a:xfrm xmlns:a="http://schemas.openxmlformats.org/drawingml/2006/main">
          <a:off x="142875" y="2381250"/>
          <a:ext cx="265747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6</a:t>
          </a:r>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304800</xdr:colOff>
      <xdr:row>17</xdr:row>
      <xdr:rowOff>152400</xdr:rowOff>
    </xdr:to>
    <xdr:graphicFrame macro="">
      <xdr:nvGraphicFramePr>
        <xdr:cNvPr id="2"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0.02292</cdr:x>
      <cdr:y>0.89236</cdr:y>
    </cdr:from>
    <cdr:to>
      <cdr:x>0.5625</cdr:x>
      <cdr:y>0.97222</cdr:y>
    </cdr:to>
    <cdr:sp macro="" textlink="">
      <cdr:nvSpPr>
        <cdr:cNvPr id="2" name="TextBox 1"/>
        <cdr:cNvSpPr txBox="1"/>
      </cdr:nvSpPr>
      <cdr:spPr>
        <a:xfrm xmlns:a="http://schemas.openxmlformats.org/drawingml/2006/main">
          <a:off x="104775" y="2447925"/>
          <a:ext cx="246697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6</a:t>
          </a:r>
        </a:p>
      </cdr:txBody>
    </cdr:sp>
  </cdr:relSizeAnchor>
</c:userShapes>
</file>

<file path=xl/drawings/drawing55.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304800</xdr:colOff>
      <xdr:row>17</xdr:row>
      <xdr:rowOff>152400</xdr:rowOff>
    </xdr:to>
    <xdr:graphicFrame macro="">
      <xdr:nvGraphicFramePr>
        <xdr:cNvPr id="2"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0.04583</cdr:x>
      <cdr:y>0.89583</cdr:y>
    </cdr:from>
    <cdr:to>
      <cdr:x>0.64167</cdr:x>
      <cdr:y>0.96528</cdr:y>
    </cdr:to>
    <cdr:sp macro="" textlink="">
      <cdr:nvSpPr>
        <cdr:cNvPr id="2" name="TextBox 1"/>
        <cdr:cNvSpPr txBox="1"/>
      </cdr:nvSpPr>
      <cdr:spPr>
        <a:xfrm xmlns:a="http://schemas.openxmlformats.org/drawingml/2006/main">
          <a:off x="209550" y="2457450"/>
          <a:ext cx="27241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7</a:t>
          </a: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304800</xdr:colOff>
      <xdr:row>17</xdr:row>
      <xdr:rowOff>152400</xdr:rowOff>
    </xdr:to>
    <xdr:graphicFrame macro="">
      <xdr:nvGraphicFramePr>
        <xdr:cNvPr id="2"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0.03333</cdr:x>
      <cdr:y>0.86458</cdr:y>
    </cdr:from>
    <cdr:to>
      <cdr:x>0.60208</cdr:x>
      <cdr:y>0.95139</cdr:y>
    </cdr:to>
    <cdr:sp macro="" textlink="">
      <cdr:nvSpPr>
        <cdr:cNvPr id="2" name="TextBox 1"/>
        <cdr:cNvSpPr txBox="1"/>
      </cdr:nvSpPr>
      <cdr:spPr>
        <a:xfrm xmlns:a="http://schemas.openxmlformats.org/drawingml/2006/main">
          <a:off x="152400" y="2371725"/>
          <a:ext cx="260032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7</a:t>
          </a: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304800</xdr:colOff>
      <xdr:row>17</xdr:row>
      <xdr:rowOff>152400</xdr:rowOff>
    </xdr:to>
    <xdr:graphicFrame macro="">
      <xdr:nvGraphicFramePr>
        <xdr:cNvPr id="2"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0.06042</cdr:x>
      <cdr:y>0.85468</cdr:y>
    </cdr:from>
    <cdr:to>
      <cdr:x>0.57917</cdr:x>
      <cdr:y>0.92764</cdr:y>
    </cdr:to>
    <cdr:sp macro="" textlink="">
      <cdr:nvSpPr>
        <cdr:cNvPr id="2" name="TextBox 1"/>
        <cdr:cNvSpPr txBox="1"/>
      </cdr:nvSpPr>
      <cdr:spPr>
        <a:xfrm xmlns:a="http://schemas.openxmlformats.org/drawingml/2006/main">
          <a:off x="276225" y="2343150"/>
          <a:ext cx="237172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1</a:t>
          </a:r>
        </a:p>
      </cdr:txBody>
    </cdr:sp>
  </cdr:relSizeAnchor>
</c:userShapes>
</file>

<file path=xl/drawings/drawing60.xml><?xml version="1.0" encoding="utf-8"?>
<c:userShapes xmlns:c="http://schemas.openxmlformats.org/drawingml/2006/chart">
  <cdr:relSizeAnchor xmlns:cdr="http://schemas.openxmlformats.org/drawingml/2006/chartDrawing">
    <cdr:from>
      <cdr:x>0.04167</cdr:x>
      <cdr:y>0.66667</cdr:y>
    </cdr:from>
    <cdr:to>
      <cdr:x>0.24167</cdr:x>
      <cdr:y>1</cdr:y>
    </cdr:to>
    <cdr:sp macro="" textlink="">
      <cdr:nvSpPr>
        <cdr:cNvPr id="2" name="TextBox 1"/>
        <cdr:cNvSpPr txBox="1"/>
      </cdr:nvSpPr>
      <cdr:spPr>
        <a:xfrm xmlns:a="http://schemas.openxmlformats.org/drawingml/2006/main">
          <a:off x="190500" y="24288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CA"/>
        </a:p>
      </cdr:txBody>
    </cdr:sp>
  </cdr:relSizeAnchor>
  <cdr:relSizeAnchor xmlns:cdr="http://schemas.openxmlformats.org/drawingml/2006/chartDrawing">
    <cdr:from>
      <cdr:x>0.03542</cdr:x>
      <cdr:y>0.88542</cdr:y>
    </cdr:from>
    <cdr:to>
      <cdr:x>0.66875</cdr:x>
      <cdr:y>0.97222</cdr:y>
    </cdr:to>
    <cdr:sp macro="" textlink="">
      <cdr:nvSpPr>
        <cdr:cNvPr id="3" name="TextBox 2"/>
        <cdr:cNvSpPr txBox="1"/>
      </cdr:nvSpPr>
      <cdr:spPr>
        <a:xfrm xmlns:a="http://schemas.openxmlformats.org/drawingml/2006/main">
          <a:off x="161925" y="2428875"/>
          <a:ext cx="28956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7</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0</xdr:colOff>
      <xdr:row>1</xdr:row>
      <xdr:rowOff>0</xdr:rowOff>
    </xdr:from>
    <xdr:to>
      <xdr:col>9</xdr:col>
      <xdr:colOff>171450</xdr:colOff>
      <xdr:row>22</xdr:row>
      <xdr:rowOff>38100</xdr:rowOff>
    </xdr:to>
    <xdr:graphicFrame macro="">
      <xdr:nvGraphicFramePr>
        <xdr:cNvPr id="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0.01852</cdr:x>
      <cdr:y>0.87535</cdr:y>
    </cdr:from>
    <cdr:to>
      <cdr:x>0.5303</cdr:x>
      <cdr:y>0.94459</cdr:y>
    </cdr:to>
    <cdr:sp macro="" textlink="">
      <cdr:nvSpPr>
        <cdr:cNvPr id="2" name="TextBox 1"/>
        <cdr:cNvSpPr txBox="1"/>
      </cdr:nvSpPr>
      <cdr:spPr>
        <a:xfrm xmlns:a="http://schemas.openxmlformats.org/drawingml/2006/main">
          <a:off x="104775" y="3009900"/>
          <a:ext cx="2895585" cy="2381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900"/>
            <a:t>Source: Table 9</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171450</xdr:colOff>
      <xdr:row>1</xdr:row>
      <xdr:rowOff>95250</xdr:rowOff>
    </xdr:from>
    <xdr:to>
      <xdr:col>7</xdr:col>
      <xdr:colOff>476250</xdr:colOff>
      <xdr:row>18</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285750</xdr:colOff>
      <xdr:row>1</xdr:row>
      <xdr:rowOff>47625</xdr:rowOff>
    </xdr:from>
    <xdr:to>
      <xdr:col>15</xdr:col>
      <xdr:colOff>590550</xdr:colOff>
      <xdr:row>18</xdr:row>
      <xdr:rowOff>38100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400050</xdr:colOff>
      <xdr:row>1</xdr:row>
      <xdr:rowOff>28575</xdr:rowOff>
    </xdr:from>
    <xdr:to>
      <xdr:col>24</xdr:col>
      <xdr:colOff>95250</xdr:colOff>
      <xdr:row>18</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295275</xdr:colOff>
      <xdr:row>21</xdr:row>
      <xdr:rowOff>0</xdr:rowOff>
    </xdr:from>
    <xdr:to>
      <xdr:col>7</xdr:col>
      <xdr:colOff>600075</xdr:colOff>
      <xdr:row>37</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352425</xdr:colOff>
      <xdr:row>21</xdr:row>
      <xdr:rowOff>0</xdr:rowOff>
    </xdr:from>
    <xdr:to>
      <xdr:col>16</xdr:col>
      <xdr:colOff>47625</xdr:colOff>
      <xdr:row>37</xdr:row>
      <xdr:rowOff>152400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38100</xdr:colOff>
      <xdr:row>20</xdr:row>
      <xdr:rowOff>142875</xdr:rowOff>
    </xdr:from>
    <xdr:to>
      <xdr:col>24</xdr:col>
      <xdr:colOff>342900</xdr:colOff>
      <xdr:row>37</xdr:row>
      <xdr:rowOff>133350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371475</xdr:colOff>
      <xdr:row>40</xdr:row>
      <xdr:rowOff>133350</xdr:rowOff>
    </xdr:from>
    <xdr:to>
      <xdr:col>8</xdr:col>
      <xdr:colOff>66675</xdr:colOff>
      <xdr:row>57</xdr:row>
      <xdr:rowOff>123825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352425</xdr:colOff>
      <xdr:row>40</xdr:row>
      <xdr:rowOff>19050</xdr:rowOff>
    </xdr:from>
    <xdr:to>
      <xdr:col>16</xdr:col>
      <xdr:colOff>47625</xdr:colOff>
      <xdr:row>57</xdr:row>
      <xdr:rowOff>9525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95250</xdr:colOff>
      <xdr:row>39</xdr:row>
      <xdr:rowOff>152400</xdr:rowOff>
    </xdr:from>
    <xdr:to>
      <xdr:col>24</xdr:col>
      <xdr:colOff>400050</xdr:colOff>
      <xdr:row>56</xdr:row>
      <xdr:rowOff>142875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428625</xdr:colOff>
      <xdr:row>59</xdr:row>
      <xdr:rowOff>123825</xdr:rowOff>
    </xdr:from>
    <xdr:to>
      <xdr:col>8</xdr:col>
      <xdr:colOff>123825</xdr:colOff>
      <xdr:row>76</xdr:row>
      <xdr:rowOff>114300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590550</xdr:colOff>
      <xdr:row>59</xdr:row>
      <xdr:rowOff>95250</xdr:rowOff>
    </xdr:from>
    <xdr:to>
      <xdr:col>16</xdr:col>
      <xdr:colOff>285750</xdr:colOff>
      <xdr:row>76</xdr:row>
      <xdr:rowOff>85725</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133350</xdr:colOff>
      <xdr:row>58</xdr:row>
      <xdr:rowOff>142875</xdr:rowOff>
    </xdr:from>
    <xdr:to>
      <xdr:col>24</xdr:col>
      <xdr:colOff>438150</xdr:colOff>
      <xdr:row>75</xdr:row>
      <xdr:rowOff>133350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409575</xdr:colOff>
      <xdr:row>79</xdr:row>
      <xdr:rowOff>9525</xdr:rowOff>
    </xdr:from>
    <xdr:to>
      <xdr:col>8</xdr:col>
      <xdr:colOff>104775</xdr:colOff>
      <xdr:row>96</xdr:row>
      <xdr:rowOff>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66675</xdr:colOff>
      <xdr:row>79</xdr:row>
      <xdr:rowOff>0</xdr:rowOff>
    </xdr:from>
    <xdr:to>
      <xdr:col>16</xdr:col>
      <xdr:colOff>371475</xdr:colOff>
      <xdr:row>95</xdr:row>
      <xdr:rowOff>152400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1</xdr:row>
      <xdr:rowOff>0</xdr:rowOff>
    </xdr:from>
    <xdr:to>
      <xdr:col>9</xdr:col>
      <xdr:colOff>0</xdr:colOff>
      <xdr:row>22</xdr:row>
      <xdr:rowOff>76200</xdr:rowOff>
    </xdr:to>
    <xdr:graphicFrame macro="">
      <xdr:nvGraphicFramePr>
        <xdr:cNvPr id="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8</xdr:col>
      <xdr:colOff>266700</xdr:colOff>
      <xdr:row>44</xdr:row>
      <xdr:rowOff>114300</xdr:rowOff>
    </xdr:to>
    <xdr:graphicFrame macro="">
      <xdr:nvGraphicFramePr>
        <xdr:cNvPr id="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0.80903</cdr:x>
      <cdr:y>0.90959</cdr:y>
    </cdr:from>
    <cdr:to>
      <cdr:x>1</cdr:x>
      <cdr:y>0.97807</cdr:y>
    </cdr:to>
    <cdr:sp macro="" textlink="">
      <cdr:nvSpPr>
        <cdr:cNvPr id="2" name="TextBox 1"/>
        <cdr:cNvSpPr txBox="1"/>
      </cdr:nvSpPr>
      <cdr:spPr>
        <a:xfrm xmlns:a="http://schemas.openxmlformats.org/drawingml/2006/main">
          <a:off x="4448175" y="3162300"/>
          <a:ext cx="1047750" cy="2380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900"/>
            <a:t>Source: Table 9</a:t>
          </a:r>
        </a:p>
      </cdr:txBody>
    </cdr:sp>
  </cdr:relSizeAnchor>
</c:userShapes>
</file>

<file path=xl/drawings/drawing66.xml><?xml version="1.0" encoding="utf-8"?>
<c:userShapes xmlns:c="http://schemas.openxmlformats.org/drawingml/2006/chart">
  <cdr:relSizeAnchor xmlns:cdr="http://schemas.openxmlformats.org/drawingml/2006/chartDrawing">
    <cdr:from>
      <cdr:x>0.75</cdr:x>
      <cdr:y>0.93226</cdr:y>
    </cdr:from>
    <cdr:to>
      <cdr:x>1</cdr:x>
      <cdr:y>1</cdr:y>
    </cdr:to>
    <cdr:sp macro="" textlink="">
      <cdr:nvSpPr>
        <cdr:cNvPr id="2" name="TextBox 1"/>
        <cdr:cNvSpPr txBox="1"/>
      </cdr:nvSpPr>
      <cdr:spPr>
        <a:xfrm xmlns:a="http://schemas.openxmlformats.org/drawingml/2006/main">
          <a:off x="3857625" y="3276642"/>
          <a:ext cx="1285875" cy="2380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900"/>
            <a:t>Source: Table 9</a:t>
          </a:r>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1</xdr:row>
      <xdr:rowOff>0</xdr:rowOff>
    </xdr:from>
    <xdr:to>
      <xdr:col>9</xdr:col>
      <xdr:colOff>9525</xdr:colOff>
      <xdr:row>20</xdr:row>
      <xdr:rowOff>28575</xdr:rowOff>
    </xdr:to>
    <xdr:graphicFrame macro="">
      <xdr:nvGraphicFramePr>
        <xdr:cNvPr id="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0</xdr:rowOff>
    </xdr:from>
    <xdr:to>
      <xdr:col>8</xdr:col>
      <xdr:colOff>266700</xdr:colOff>
      <xdr:row>39</xdr:row>
      <xdr:rowOff>95250</xdr:rowOff>
    </xdr:to>
    <xdr:graphicFrame macro="">
      <xdr:nvGraphicFramePr>
        <xdr:cNvPr id="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0.81109</cdr:x>
      <cdr:y>0.8589</cdr:y>
    </cdr:from>
    <cdr:to>
      <cdr:x>1</cdr:x>
      <cdr:y>0.93557</cdr:y>
    </cdr:to>
    <cdr:sp macro="" textlink="">
      <cdr:nvSpPr>
        <cdr:cNvPr id="2" name="TextBox 1"/>
        <cdr:cNvSpPr txBox="1"/>
      </cdr:nvSpPr>
      <cdr:spPr>
        <a:xfrm xmlns:a="http://schemas.openxmlformats.org/drawingml/2006/main">
          <a:off x="4457700" y="2667000"/>
          <a:ext cx="1038225" cy="2380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900"/>
            <a:t>Source: Table 9</a:t>
          </a:r>
        </a:p>
      </cdr:txBody>
    </cdr:sp>
  </cdr:relSizeAnchor>
</c:userShapes>
</file>

<file path=xl/drawings/drawing69.xml><?xml version="1.0" encoding="utf-8"?>
<c:userShapes xmlns:c="http://schemas.openxmlformats.org/drawingml/2006/chart">
  <cdr:relSizeAnchor xmlns:cdr="http://schemas.openxmlformats.org/drawingml/2006/chartDrawing">
    <cdr:from>
      <cdr:x>0.7463</cdr:x>
      <cdr:y>0.88589</cdr:y>
    </cdr:from>
    <cdr:to>
      <cdr:x>0.9963</cdr:x>
      <cdr:y>0.96095</cdr:y>
    </cdr:to>
    <cdr:sp macro="" textlink="">
      <cdr:nvSpPr>
        <cdr:cNvPr id="2" name="TextBox 1"/>
        <cdr:cNvSpPr txBox="1"/>
      </cdr:nvSpPr>
      <cdr:spPr>
        <a:xfrm xmlns:a="http://schemas.openxmlformats.org/drawingml/2006/main">
          <a:off x="3838575" y="2809875"/>
          <a:ext cx="1285875" cy="2380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900"/>
            <a:t>Source: Table 9</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304800</xdr:colOff>
      <xdr:row>17</xdr:row>
      <xdr:rowOff>152400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1</xdr:row>
      <xdr:rowOff>0</xdr:rowOff>
    </xdr:from>
    <xdr:to>
      <xdr:col>9</xdr:col>
      <xdr:colOff>57150</xdr:colOff>
      <xdr:row>21</xdr:row>
      <xdr:rowOff>133350</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22</xdr:row>
      <xdr:rowOff>0</xdr:rowOff>
    </xdr:from>
    <xdr:to>
      <xdr:col>8</xdr:col>
      <xdr:colOff>209550</xdr:colOff>
      <xdr:row>42</xdr:row>
      <xdr:rowOff>152400</xdr:rowOff>
    </xdr:to>
    <xdr:graphicFrame macro="">
      <xdr:nvGraphicFramePr>
        <xdr:cNvPr id="3"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0.82474</cdr:x>
      <cdr:y>0.88983</cdr:y>
    </cdr:from>
    <cdr:to>
      <cdr:x>1</cdr:x>
      <cdr:y>0.96044</cdr:y>
    </cdr:to>
    <cdr:sp macro="" textlink="">
      <cdr:nvSpPr>
        <cdr:cNvPr id="2" name="TextBox 1"/>
        <cdr:cNvSpPr txBox="1"/>
      </cdr:nvSpPr>
      <cdr:spPr>
        <a:xfrm xmlns:a="http://schemas.openxmlformats.org/drawingml/2006/main">
          <a:off x="4572000" y="3000375"/>
          <a:ext cx="971550" cy="2380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900"/>
            <a:t>Source: Table 9</a:t>
          </a:r>
        </a:p>
      </cdr:txBody>
    </cdr:sp>
  </cdr:relSizeAnchor>
</c:userShapes>
</file>

<file path=xl/drawings/drawing72.xml><?xml version="1.0" encoding="utf-8"?>
<c:userShapes xmlns:c="http://schemas.openxmlformats.org/drawingml/2006/chart">
  <cdr:relSizeAnchor xmlns:cdr="http://schemas.openxmlformats.org/drawingml/2006/chartDrawing">
    <cdr:from>
      <cdr:x>0.76592</cdr:x>
      <cdr:y>0.89045</cdr:y>
    </cdr:from>
    <cdr:to>
      <cdr:x>0.9794</cdr:x>
      <cdr:y>0.96066</cdr:y>
    </cdr:to>
    <cdr:sp macro="" textlink="">
      <cdr:nvSpPr>
        <cdr:cNvPr id="2" name="TextBox 1"/>
        <cdr:cNvSpPr txBox="1"/>
      </cdr:nvSpPr>
      <cdr:spPr>
        <a:xfrm xmlns:a="http://schemas.openxmlformats.org/drawingml/2006/main">
          <a:off x="3895725" y="3019425"/>
          <a:ext cx="1085850" cy="2380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900"/>
            <a:t>Source: Table 9</a:t>
          </a:r>
        </a:p>
      </cdr:txBody>
    </cdr:sp>
  </cdr:relSizeAnchor>
</c:userShapes>
</file>

<file path=xl/drawings/drawing73.xml><?xml version="1.0" encoding="utf-8"?>
<xdr:wsDr xmlns:xdr="http://schemas.openxmlformats.org/drawingml/2006/spreadsheetDrawing" xmlns:a="http://schemas.openxmlformats.org/drawingml/2006/main">
  <xdr:oneCellAnchor>
    <xdr:from>
      <xdr:col>0</xdr:col>
      <xdr:colOff>257175</xdr:colOff>
      <xdr:row>17</xdr:row>
      <xdr:rowOff>76200</xdr:rowOff>
    </xdr:from>
    <xdr:ext cx="1444306" cy="224998"/>
    <xdr:sp macro="" textlink="">
      <xdr:nvSpPr>
        <xdr:cNvPr id="2049" name="Text Box 1"/>
        <xdr:cNvSpPr txBox="1">
          <a:spLocks noChangeArrowheads="1"/>
        </xdr:cNvSpPr>
      </xdr:nvSpPr>
      <xdr:spPr bwMode="auto">
        <a:xfrm>
          <a:off x="257175" y="4095750"/>
          <a:ext cx="1444306" cy="224998"/>
        </a:xfrm>
        <a:prstGeom prst="rect">
          <a:avLst/>
        </a:prstGeom>
        <a:solidFill>
          <a:srgbClr val="FFFFFF"/>
        </a:solidFill>
        <a:ln w="9525">
          <a:solidFill>
            <a:srgbClr val="FFFFFF"/>
          </a:solidFill>
          <a:miter lim="800000"/>
          <a:headEnd/>
          <a:tailEnd/>
        </a:ln>
      </xdr:spPr>
      <xdr:txBody>
        <a:bodyPr wrap="none" lIns="91440" tIns="45720" rIns="91440" bIns="45720" anchor="t" upright="1">
          <a:spAutoFit/>
        </a:bodyPr>
        <a:lstStyle/>
        <a:p>
          <a:pPr algn="l" rtl="0">
            <a:defRPr sz="1000"/>
          </a:pPr>
          <a:r>
            <a:rPr lang="en-CA" sz="900" b="0" i="0" u="none" strike="noStrike" baseline="0">
              <a:solidFill>
                <a:srgbClr val="000000"/>
              </a:solidFill>
              <a:latin typeface="Times New Roman"/>
              <a:cs typeface="Times New Roman"/>
            </a:rPr>
            <a:t>Source: Tables 1, 2, and 9.</a:t>
          </a:r>
        </a:p>
      </xdr:txBody>
    </xdr:sp>
    <xdr:clientData/>
  </xdr:oneCellAnchor>
</xdr:wsDr>
</file>

<file path=xl/drawings/drawing8.xml><?xml version="1.0" encoding="utf-8"?>
<c:userShapes xmlns:c="http://schemas.openxmlformats.org/drawingml/2006/chart">
  <cdr:relSizeAnchor xmlns:cdr="http://schemas.openxmlformats.org/drawingml/2006/chartDrawing">
    <cdr:from>
      <cdr:x>0.04375</cdr:x>
      <cdr:y>0.86858</cdr:y>
    </cdr:from>
    <cdr:to>
      <cdr:x>0.55833</cdr:x>
      <cdr:y>0.96239</cdr:y>
    </cdr:to>
    <cdr:sp macro="" textlink="">
      <cdr:nvSpPr>
        <cdr:cNvPr id="2" name="TextBox 1"/>
        <cdr:cNvSpPr txBox="1"/>
      </cdr:nvSpPr>
      <cdr:spPr>
        <a:xfrm xmlns:a="http://schemas.openxmlformats.org/drawingml/2006/main">
          <a:off x="200025" y="2381249"/>
          <a:ext cx="23526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1</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314325</xdr:colOff>
      <xdr:row>21</xdr:row>
      <xdr:rowOff>76200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MAIN/Local%20Settings/Temporary%20Internet%20Files/Content.Outlook/YFODW8M0/IEWB-Canada-All-2009%20Upd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MAIN/Local%20Settings/Temporary%20Internet%20Files/Content.Outlook/YFODW8M0/IEWB_OECD_w_Chart.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list"/>
      <sheetName val="1"/>
      <sheetName val="2"/>
      <sheetName val="3"/>
      <sheetName val="4"/>
      <sheetName val="5"/>
      <sheetName val="6"/>
      <sheetName val="7"/>
      <sheetName val="8"/>
      <sheetName val="9"/>
      <sheetName val="10"/>
      <sheetName val="11"/>
      <sheetName val="12"/>
      <sheetName val="a1"/>
      <sheetName val="a2"/>
      <sheetName val="a3"/>
      <sheetName val="a4"/>
      <sheetName val="a5-1"/>
      <sheetName val="a5-2"/>
      <sheetName val="a5-3"/>
      <sheetName val="a5-4"/>
      <sheetName val="a5-5"/>
      <sheetName val="a5-6"/>
      <sheetName val="a5-7"/>
      <sheetName val="a5-8"/>
      <sheetName val="a5-9"/>
      <sheetName val="a5-10"/>
      <sheetName val="a5-11"/>
      <sheetName val="a5"/>
      <sheetName val="a6"/>
      <sheetName val="a7"/>
      <sheetName val="a8"/>
      <sheetName val="a9"/>
      <sheetName val="a10"/>
      <sheetName val="a11"/>
      <sheetName val="a12"/>
      <sheetName val="a12A"/>
      <sheetName val="new gdp"/>
      <sheetName val="a13"/>
      <sheetName val="a14a"/>
      <sheetName val="a14"/>
      <sheetName val="a15"/>
      <sheetName val="a16"/>
      <sheetName val="a17"/>
      <sheetName val="a18"/>
      <sheetName val="a19"/>
      <sheetName val="a20"/>
      <sheetName val="a20 (2)"/>
      <sheetName val="a21"/>
      <sheetName val="a22"/>
      <sheetName val="a23"/>
      <sheetName val="a24"/>
      <sheetName val="a25"/>
      <sheetName val="a26"/>
      <sheetName val="a27"/>
      <sheetName val="a28"/>
      <sheetName val="a29"/>
      <sheetName val="Chart1"/>
      <sheetName val="Chart17"/>
      <sheetName val="Chart18"/>
      <sheetName val="Chart19"/>
      <sheetName val="Chart20"/>
      <sheetName val="Chart21"/>
      <sheetName val="Chart22"/>
      <sheetName val="Chart23"/>
      <sheetName val="Chart24"/>
      <sheetName val="Chart25"/>
      <sheetName val="Chart26"/>
      <sheetName val="Chart27"/>
      <sheetName val="Chart28"/>
      <sheetName val="Chart29"/>
      <sheetName val="Chart30"/>
    </sheetNames>
    <sheetDataSet>
      <sheetData sheetId="0"/>
      <sheetData sheetId="1">
        <row r="19">
          <cell r="B19">
            <v>14849.083890899707</v>
          </cell>
          <cell r="CN19">
            <v>17319.597888179673</v>
          </cell>
        </row>
      </sheetData>
      <sheetData sheetId="2">
        <row r="19">
          <cell r="B19">
            <v>53260.19610462003</v>
          </cell>
        </row>
      </sheetData>
      <sheetData sheetId="3"/>
      <sheetData sheetId="4">
        <row r="19">
          <cell r="B19">
            <v>7.6</v>
          </cell>
        </row>
      </sheetData>
      <sheetData sheetId="5">
        <row r="17">
          <cell r="B17">
            <v>2.65462729352992</v>
          </cell>
        </row>
      </sheetData>
      <sheetData sheetId="6">
        <row r="19">
          <cell r="B19">
            <v>1.1155668651039621</v>
          </cell>
        </row>
      </sheetData>
      <sheetData sheetId="7">
        <row r="19">
          <cell r="B19">
            <v>18.698072632663571</v>
          </cell>
          <cell r="AM19">
            <v>0.20241303554796375</v>
          </cell>
        </row>
      </sheetData>
      <sheetData sheetId="8"/>
      <sheetData sheetId="9"/>
      <sheetData sheetId="10"/>
      <sheetData sheetId="11"/>
      <sheetData sheetId="12"/>
      <sheetData sheetId="13"/>
      <sheetData sheetId="14">
        <row r="19">
          <cell r="D19">
            <v>2.7179057161629436</v>
          </cell>
        </row>
      </sheetData>
      <sheetData sheetId="15">
        <row r="15">
          <cell r="K15">
            <v>75.5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7">
          <cell r="B17">
            <v>0.34799999999999998</v>
          </cell>
        </row>
      </sheetData>
      <sheetData sheetId="44">
        <row r="18">
          <cell r="B18">
            <v>13.822040861685212</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ist"/>
      <sheetName val="1"/>
      <sheetName val="2"/>
      <sheetName val="3"/>
      <sheetName val="New Charts"/>
      <sheetName val="4"/>
      <sheetName val="5"/>
      <sheetName val="6"/>
      <sheetName val="7"/>
      <sheetName val="8"/>
      <sheetName val="8a"/>
      <sheetName val="C##"/>
      <sheetName val="9"/>
      <sheetName val="ST1"/>
      <sheetName val="Charts"/>
      <sheetName val="10"/>
      <sheetName val="SensitivityCharts"/>
      <sheetName val="SensitivityExhibit"/>
      <sheetName val="11"/>
      <sheetName val="Comparisons"/>
      <sheetName val="A1"/>
      <sheetName val="A2"/>
      <sheetName val="A2-1"/>
      <sheetName val="A3"/>
      <sheetName val="A4"/>
      <sheetName val="A4-1"/>
      <sheetName val="A5"/>
      <sheetName val="A5-1"/>
      <sheetName val="A5-101"/>
      <sheetName val="A5-102"/>
      <sheetName val="A5-103"/>
      <sheetName val="A5-104"/>
      <sheetName val="A5-105"/>
      <sheetName val="A5-106"/>
      <sheetName val="A5-106-1"/>
      <sheetName val="A5-107"/>
      <sheetName val="A5-107-1"/>
      <sheetName val="A5-108"/>
      <sheetName val="A5-109"/>
      <sheetName val="A5-109-1"/>
      <sheetName val="A5-110"/>
      <sheetName val="A6"/>
      <sheetName val="A6-1"/>
      <sheetName val="A6-2"/>
      <sheetName val="A7"/>
      <sheetName val="A8"/>
      <sheetName val="A8-1"/>
      <sheetName val="A8-2"/>
      <sheetName val="A9"/>
      <sheetName val="A9-1"/>
      <sheetName val="A9-2"/>
      <sheetName val="A10"/>
      <sheetName val="A11"/>
      <sheetName val="A11-1"/>
      <sheetName val="A11a"/>
      <sheetName val="A11b"/>
      <sheetName val="A12"/>
      <sheetName val="A12-1"/>
      <sheetName val="A13"/>
      <sheetName val="A13-1"/>
      <sheetName val="A13-2"/>
      <sheetName val="A14"/>
      <sheetName val="A15"/>
      <sheetName val="A15a"/>
      <sheetName val="A16"/>
      <sheetName val="A17"/>
      <sheetName val="A18"/>
      <sheetName val="A19"/>
      <sheetName val="A19-1"/>
      <sheetName val="A19 old"/>
      <sheetName val="A20"/>
      <sheetName val="A20-1"/>
      <sheetName val="A20-2"/>
      <sheetName val="A21"/>
      <sheetName val="A21-1"/>
      <sheetName val="A22"/>
      <sheetName val="A23"/>
      <sheetName val="A24old"/>
      <sheetName val="A24"/>
      <sheetName val="A24-1"/>
      <sheetName val="A24-2"/>
      <sheetName val="A25"/>
      <sheetName val="A26"/>
      <sheetName val="A27"/>
      <sheetName val="A28"/>
      <sheetName val="A29"/>
      <sheetName val="A23add"/>
      <sheetName val="A25Aadd"/>
      <sheetName val="A25n"/>
      <sheetName val="A25Badd"/>
      <sheetName val="LF"/>
      <sheetName val="Unempl"/>
      <sheetName val="GERDconst"/>
      <sheetName val="TotPrivCons90NCU"/>
      <sheetName val="PrivConsperCpt90NCU"/>
      <sheetName val="GDP"/>
      <sheetName val="GDP90NCU"/>
      <sheetName val="GDPperCpt"/>
      <sheetName val="HTotalExp90NCU"/>
      <sheetName val="HTotalExpperCpt90NCU"/>
      <sheetName val="HCurExp90NCU"/>
      <sheetName val="HCurExpperCpt90NCU"/>
      <sheetName val="PrivConsH90NCU"/>
      <sheetName val="PovRate"/>
      <sheetName val="PovGap"/>
      <sheetName val="PovRateFem"/>
      <sheetName val="PovGapFem"/>
      <sheetName val="PovRateEld"/>
      <sheetName val="PovGapEld"/>
      <sheetName val="EducAtt"/>
      <sheetName val="ListA&amp;B"/>
      <sheetName val="2B"/>
      <sheetName val="A5-101A"/>
      <sheetName val="A5-103B"/>
      <sheetName val="A5-104B"/>
      <sheetName val="A5-108B"/>
      <sheetName val="A5-109B"/>
      <sheetName val="A5-11B"/>
      <sheetName val="PublicDebt"/>
      <sheetName val="CO2Emission"/>
      <sheetName val="GHGcomparison"/>
    </sheetNames>
    <sheetDataSet>
      <sheetData sheetId="0"/>
      <sheetData sheetId="1">
        <row r="4">
          <cell r="K4">
            <v>0.45250176374015233</v>
          </cell>
          <cell r="AI4">
            <v>0.45472804383898524</v>
          </cell>
          <cell r="CE4">
            <v>0.40360074234302512</v>
          </cell>
          <cell r="DO4">
            <v>0.4517844017511366</v>
          </cell>
          <cell r="EM4">
            <v>0.45908416634957455</v>
          </cell>
          <cell r="EY4">
            <v>0.57188982340210648</v>
          </cell>
          <cell r="FK4">
            <v>0.63335939933101992</v>
          </cell>
        </row>
        <row r="5">
          <cell r="K5">
            <v>0.46683806043775922</v>
          </cell>
          <cell r="AI5">
            <v>0.4663991724599923</v>
          </cell>
          <cell r="CE5">
            <v>0.42029101297315069</v>
          </cell>
          <cell r="DO5">
            <v>0.46793553293404228</v>
          </cell>
          <cell r="EM5">
            <v>0.48043570336061997</v>
          </cell>
          <cell r="EY5">
            <v>0.57847699873877956</v>
          </cell>
          <cell r="FK5">
            <v>0.65174050500725444</v>
          </cell>
        </row>
        <row r="6">
          <cell r="K6">
            <v>0.48027937793862086</v>
          </cell>
          <cell r="AI6">
            <v>0.47986582540742073</v>
          </cell>
          <cell r="CE6">
            <v>0.43717278265565229</v>
          </cell>
          <cell r="DO6">
            <v>0.48486888695253355</v>
          </cell>
          <cell r="EM6">
            <v>0.49926082408982975</v>
          </cell>
          <cell r="EY6">
            <v>0.59041497411005994</v>
          </cell>
          <cell r="FK6">
            <v>0.66502188972781273</v>
          </cell>
        </row>
        <row r="7">
          <cell r="K7">
            <v>0.49577092902196368</v>
          </cell>
          <cell r="AI7">
            <v>0.49385147864145862</v>
          </cell>
          <cell r="CE7">
            <v>0.45698332284934118</v>
          </cell>
          <cell r="DO7">
            <v>0.50055365233440097</v>
          </cell>
          <cell r="EM7">
            <v>0.52097787833019082</v>
          </cell>
          <cell r="EY7">
            <v>0.605208720905555</v>
          </cell>
          <cell r="FK7">
            <v>0.67896672722020113</v>
          </cell>
        </row>
        <row r="8">
          <cell r="K8">
            <v>0.5079410430725827</v>
          </cell>
          <cell r="AI8">
            <v>0.50884865222715647</v>
          </cell>
          <cell r="CE8">
            <v>0.48090355059202572</v>
          </cell>
          <cell r="DO8">
            <v>0.52261481692090261</v>
          </cell>
          <cell r="EM8">
            <v>0.54260421032156714</v>
          </cell>
          <cell r="EY8">
            <v>0.61914223863350826</v>
          </cell>
          <cell r="FK8">
            <v>0.69851106260490181</v>
          </cell>
        </row>
        <row r="9">
          <cell r="K9">
            <v>0.52322401037279676</v>
          </cell>
          <cell r="AI9">
            <v>0.52907968327393229</v>
          </cell>
          <cell r="CE9">
            <v>0.50524543424179869</v>
          </cell>
          <cell r="DO9">
            <v>0.54011357799122928</v>
          </cell>
          <cell r="EM9">
            <v>0.56196215557391582</v>
          </cell>
          <cell r="EY9">
            <v>0.62727972119329944</v>
          </cell>
          <cell r="FK9">
            <v>0.72479630701739506</v>
          </cell>
        </row>
        <row r="10">
          <cell r="K10">
            <v>0.5383439919862586</v>
          </cell>
          <cell r="AI10">
            <v>0.5521262452440715</v>
          </cell>
          <cell r="CE10">
            <v>0.5162740564499716</v>
          </cell>
          <cell r="DO10">
            <v>0.55665315804206938</v>
          </cell>
          <cell r="EM10">
            <v>0.5759619415817735</v>
          </cell>
          <cell r="EY10">
            <v>0.63833927470143692</v>
          </cell>
          <cell r="FK10">
            <v>0.76380207253279175</v>
          </cell>
        </row>
        <row r="11">
          <cell r="K11">
            <v>0.5667723644653434</v>
          </cell>
          <cell r="AI11">
            <v>0.57154253226644414</v>
          </cell>
          <cell r="CE11">
            <v>0.52650387138863386</v>
          </cell>
          <cell r="DO11">
            <v>0.58113138428922706</v>
          </cell>
          <cell r="EM11">
            <v>0.58893681115991836</v>
          </cell>
          <cell r="EY11">
            <v>0.6560852751076679</v>
          </cell>
          <cell r="FK11">
            <v>0.7921163442357404</v>
          </cell>
        </row>
        <row r="12">
          <cell r="K12">
            <v>0.57815813590850418</v>
          </cell>
          <cell r="AI12">
            <v>0.59490025833936089</v>
          </cell>
          <cell r="CE12">
            <v>0.53933736765577789</v>
          </cell>
          <cell r="DO12">
            <v>0.59624368595396215</v>
          </cell>
          <cell r="EM12">
            <v>0.61315927571408291</v>
          </cell>
          <cell r="EY12">
            <v>0.66830815729162241</v>
          </cell>
          <cell r="FK12">
            <v>0.81566734537101071</v>
          </cell>
        </row>
        <row r="13">
          <cell r="K13">
            <v>0.5993084159000942</v>
          </cell>
          <cell r="AI13">
            <v>0.61389731547355197</v>
          </cell>
          <cell r="CE13">
            <v>0.57006283104159872</v>
          </cell>
          <cell r="DO13">
            <v>0.63076283988132564</v>
          </cell>
          <cell r="EM13">
            <v>0.63833846229758939</v>
          </cell>
          <cell r="EY13">
            <v>0.66725649517737629</v>
          </cell>
          <cell r="FK13">
            <v>0.83234046863062927</v>
          </cell>
        </row>
        <row r="14">
          <cell r="K14">
            <v>0.60919187352429915</v>
          </cell>
          <cell r="AI14">
            <v>0.63310664207658174</v>
          </cell>
          <cell r="CE14">
            <v>0.60394347766257461</v>
          </cell>
          <cell r="DO14">
            <v>0.63911873329103097</v>
          </cell>
          <cell r="EM14">
            <v>0.66943547510665635</v>
          </cell>
          <cell r="EY14">
            <v>0.67326664707340911</v>
          </cell>
          <cell r="FK14">
            <v>0.83263133041081883</v>
          </cell>
        </row>
        <row r="15">
          <cell r="K15">
            <v>0.61505879351188364</v>
          </cell>
          <cell r="AI15">
            <v>0.64916010356208631</v>
          </cell>
          <cell r="CE15">
            <v>0.63142420799116683</v>
          </cell>
          <cell r="DO15">
            <v>0.66751854609959405</v>
          </cell>
          <cell r="EM15">
            <v>0.67020785405982608</v>
          </cell>
          <cell r="EY15">
            <v>0.68019426155763363</v>
          </cell>
          <cell r="FK15">
            <v>0.83430414563663036</v>
          </cell>
        </row>
        <row r="16">
          <cell r="K16">
            <v>0.6381674331238989</v>
          </cell>
          <cell r="AI16">
            <v>0.68143753920296768</v>
          </cell>
          <cell r="CE16">
            <v>0.65878631721861092</v>
          </cell>
          <cell r="DO16">
            <v>0.68562775393774489</v>
          </cell>
          <cell r="EM16">
            <v>0.68889162848550334</v>
          </cell>
          <cell r="EY16">
            <v>0.70727939600535505</v>
          </cell>
          <cell r="FK16">
            <v>0.85968397383958362</v>
          </cell>
        </row>
        <row r="17">
          <cell r="K17">
            <v>0.66619449281359622</v>
          </cell>
          <cell r="AI17">
            <v>0.72168958840326836</v>
          </cell>
          <cell r="CE17">
            <v>0.68069865584551437</v>
          </cell>
          <cell r="DO17">
            <v>0.70593360548304773</v>
          </cell>
          <cell r="EM17">
            <v>0.70721245391350529</v>
          </cell>
          <cell r="EY17">
            <v>0.73285740203318106</v>
          </cell>
          <cell r="FK17">
            <v>0.87726552056158469</v>
          </cell>
        </row>
        <row r="18">
          <cell r="K18">
            <v>0.68252494042431011</v>
          </cell>
          <cell r="AI18">
            <v>0.75408504240428376</v>
          </cell>
          <cell r="CE18">
            <v>0.69322157298724907</v>
          </cell>
          <cell r="DO18">
            <v>0.73295910191134084</v>
          </cell>
          <cell r="EM18">
            <v>0.72918926993637767</v>
          </cell>
          <cell r="EY18">
            <v>0.71753350042762876</v>
          </cell>
          <cell r="FK18">
            <v>0.87012638626785688</v>
          </cell>
        </row>
        <row r="19">
          <cell r="K19">
            <v>0.71065590484575214</v>
          </cell>
          <cell r="AI19">
            <v>0.78409788305735906</v>
          </cell>
          <cell r="CE19">
            <v>0.71915465839641124</v>
          </cell>
          <cell r="DO19">
            <v>0.7687752351642011</v>
          </cell>
          <cell r="EM19">
            <v>0.75141946146556715</v>
          </cell>
          <cell r="EY19">
            <v>0.72537743057739978</v>
          </cell>
          <cell r="FK19">
            <v>0.87626422681732696</v>
          </cell>
        </row>
        <row r="20">
          <cell r="K20">
            <v>0.72350902789887261</v>
          </cell>
          <cell r="AI20">
            <v>0.81314423908116196</v>
          </cell>
          <cell r="CE20">
            <v>0.74979837540837702</v>
          </cell>
          <cell r="DO20">
            <v>0.81647016516259863</v>
          </cell>
          <cell r="EM20">
            <v>0.77609904691746867</v>
          </cell>
          <cell r="EY20">
            <v>0.73058275166604258</v>
          </cell>
          <cell r="FK20">
            <v>0.9013978965328806</v>
          </cell>
        </row>
        <row r="21">
          <cell r="K21">
            <v>0.73749036307005322</v>
          </cell>
          <cell r="AI21">
            <v>0.83283550024139752</v>
          </cell>
          <cell r="CE21">
            <v>0.78579723031138304</v>
          </cell>
          <cell r="DO21">
            <v>0.86963226927457682</v>
          </cell>
          <cell r="EM21">
            <v>0.77919944429337595</v>
          </cell>
          <cell r="EY21">
            <v>0.72448021583084732</v>
          </cell>
          <cell r="FK21">
            <v>0.91959365301912632</v>
          </cell>
        </row>
        <row r="22">
          <cell r="K22">
            <v>0.75828995465110516</v>
          </cell>
          <cell r="AI22">
            <v>0.84899808901924556</v>
          </cell>
          <cell r="CE22">
            <v>0.81608692345799239</v>
          </cell>
          <cell r="DO22">
            <v>0.86811749662195747</v>
          </cell>
          <cell r="EM22">
            <v>0.78048575832751976</v>
          </cell>
          <cell r="EY22">
            <v>0.75566714932356005</v>
          </cell>
          <cell r="FK22">
            <v>0.93456573278514221</v>
          </cell>
        </row>
        <row r="23">
          <cell r="K23">
            <v>0.77331451483086455</v>
          </cell>
          <cell r="AI23">
            <v>0.86123285001337591</v>
          </cell>
          <cell r="CE23">
            <v>0.86066211202962806</v>
          </cell>
          <cell r="DO23">
            <v>0.89373768637809348</v>
          </cell>
          <cell r="EM23">
            <v>0.80312401984331883</v>
          </cell>
          <cell r="EY23">
            <v>0.78572971894475763</v>
          </cell>
          <cell r="FK23">
            <v>0.95067522731105347</v>
          </cell>
        </row>
      </sheetData>
      <sheetData sheetId="2">
        <row r="4">
          <cell r="H4" t="e">
            <v>#REF!</v>
          </cell>
          <cell r="Z4" t="e">
            <v>#REF!</v>
          </cell>
          <cell r="BJ4" t="e">
            <v>#REF!</v>
          </cell>
          <cell r="CK4" t="e">
            <v>#REF!</v>
          </cell>
          <cell r="DC4" t="e">
            <v>#REF!</v>
          </cell>
          <cell r="DL4" t="e">
            <v>#REF!</v>
          </cell>
          <cell r="DU4" t="e">
            <v>#REF!</v>
          </cell>
        </row>
        <row r="5">
          <cell r="H5" t="e">
            <v>#REF!</v>
          </cell>
          <cell r="Z5" t="e">
            <v>#REF!</v>
          </cell>
          <cell r="BJ5" t="e">
            <v>#REF!</v>
          </cell>
          <cell r="CK5" t="e">
            <v>#REF!</v>
          </cell>
          <cell r="DC5" t="e">
            <v>#REF!</v>
          </cell>
          <cell r="DL5" t="e">
            <v>#REF!</v>
          </cell>
          <cell r="DU5" t="e">
            <v>#REF!</v>
          </cell>
        </row>
        <row r="6">
          <cell r="H6" t="e">
            <v>#REF!</v>
          </cell>
          <cell r="Z6" t="e">
            <v>#REF!</v>
          </cell>
          <cell r="BJ6" t="e">
            <v>#REF!</v>
          </cell>
          <cell r="CK6" t="e">
            <v>#REF!</v>
          </cell>
          <cell r="DC6" t="e">
            <v>#REF!</v>
          </cell>
          <cell r="DL6" t="e">
            <v>#REF!</v>
          </cell>
          <cell r="DU6" t="e">
            <v>#REF!</v>
          </cell>
        </row>
        <row r="7">
          <cell r="H7" t="e">
            <v>#REF!</v>
          </cell>
          <cell r="Z7" t="e">
            <v>#REF!</v>
          </cell>
          <cell r="BJ7" t="e">
            <v>#REF!</v>
          </cell>
          <cell r="CK7" t="e">
            <v>#REF!</v>
          </cell>
          <cell r="DC7" t="e">
            <v>#REF!</v>
          </cell>
          <cell r="DL7" t="e">
            <v>#REF!</v>
          </cell>
          <cell r="DU7" t="e">
            <v>#REF!</v>
          </cell>
        </row>
        <row r="8">
          <cell r="H8" t="e">
            <v>#REF!</v>
          </cell>
          <cell r="Z8" t="e">
            <v>#REF!</v>
          </cell>
          <cell r="BJ8" t="e">
            <v>#REF!</v>
          </cell>
          <cell r="CK8" t="e">
            <v>#REF!</v>
          </cell>
          <cell r="DC8" t="e">
            <v>#REF!</v>
          </cell>
          <cell r="DL8" t="e">
            <v>#REF!</v>
          </cell>
          <cell r="DU8" t="e">
            <v>#REF!</v>
          </cell>
        </row>
        <row r="9">
          <cell r="H9" t="e">
            <v>#REF!</v>
          </cell>
          <cell r="Z9" t="e">
            <v>#REF!</v>
          </cell>
          <cell r="BJ9" t="e">
            <v>#REF!</v>
          </cell>
          <cell r="CK9" t="e">
            <v>#REF!</v>
          </cell>
          <cell r="DC9" t="e">
            <v>#REF!</v>
          </cell>
          <cell r="DL9" t="e">
            <v>#REF!</v>
          </cell>
          <cell r="DU9" t="e">
            <v>#REF!</v>
          </cell>
        </row>
        <row r="10">
          <cell r="H10" t="e">
            <v>#REF!</v>
          </cell>
          <cell r="Z10" t="e">
            <v>#REF!</v>
          </cell>
          <cell r="BJ10" t="e">
            <v>#REF!</v>
          </cell>
          <cell r="CK10" t="e">
            <v>#REF!</v>
          </cell>
          <cell r="DC10" t="e">
            <v>#REF!</v>
          </cell>
          <cell r="DL10" t="e">
            <v>#REF!</v>
          </cell>
          <cell r="DU10" t="e">
            <v>#REF!</v>
          </cell>
        </row>
        <row r="11">
          <cell r="H11" t="e">
            <v>#REF!</v>
          </cell>
          <cell r="Z11" t="e">
            <v>#REF!</v>
          </cell>
          <cell r="BJ11" t="e">
            <v>#REF!</v>
          </cell>
          <cell r="CK11" t="e">
            <v>#REF!</v>
          </cell>
          <cell r="DC11" t="e">
            <v>#REF!</v>
          </cell>
          <cell r="DL11" t="e">
            <v>#REF!</v>
          </cell>
          <cell r="DU11" t="e">
            <v>#REF!</v>
          </cell>
        </row>
        <row r="12">
          <cell r="H12" t="e">
            <v>#REF!</v>
          </cell>
          <cell r="Z12" t="e">
            <v>#REF!</v>
          </cell>
          <cell r="BJ12" t="e">
            <v>#REF!</v>
          </cell>
          <cell r="CK12" t="e">
            <v>#REF!</v>
          </cell>
          <cell r="DC12" t="e">
            <v>#REF!</v>
          </cell>
          <cell r="DL12" t="e">
            <v>#REF!</v>
          </cell>
          <cell r="DU12" t="e">
            <v>#REF!</v>
          </cell>
        </row>
        <row r="13">
          <cell r="H13" t="e">
            <v>#REF!</v>
          </cell>
          <cell r="Z13" t="e">
            <v>#REF!</v>
          </cell>
          <cell r="BJ13" t="e">
            <v>#REF!</v>
          </cell>
          <cell r="CK13" t="e">
            <v>#REF!</v>
          </cell>
          <cell r="DC13" t="e">
            <v>#REF!</v>
          </cell>
          <cell r="DL13" t="e">
            <v>#REF!</v>
          </cell>
          <cell r="DU13" t="e">
            <v>#REF!</v>
          </cell>
        </row>
        <row r="14">
          <cell r="H14" t="e">
            <v>#REF!</v>
          </cell>
          <cell r="Z14" t="e">
            <v>#REF!</v>
          </cell>
          <cell r="BJ14" t="e">
            <v>#REF!</v>
          </cell>
          <cell r="CK14" t="e">
            <v>#REF!</v>
          </cell>
          <cell r="DC14" t="e">
            <v>#REF!</v>
          </cell>
          <cell r="DL14" t="e">
            <v>#REF!</v>
          </cell>
          <cell r="DU14" t="e">
            <v>#REF!</v>
          </cell>
        </row>
        <row r="15">
          <cell r="H15" t="e">
            <v>#REF!</v>
          </cell>
          <cell r="Z15" t="e">
            <v>#REF!</v>
          </cell>
          <cell r="BJ15" t="e">
            <v>#REF!</v>
          </cell>
          <cell r="CK15" t="e">
            <v>#REF!</v>
          </cell>
          <cell r="DC15" t="e">
            <v>#REF!</v>
          </cell>
          <cell r="DL15" t="e">
            <v>#REF!</v>
          </cell>
          <cell r="DU15" t="e">
            <v>#REF!</v>
          </cell>
        </row>
        <row r="16">
          <cell r="H16" t="e">
            <v>#REF!</v>
          </cell>
          <cell r="Z16" t="e">
            <v>#REF!</v>
          </cell>
          <cell r="BJ16" t="e">
            <v>#REF!</v>
          </cell>
          <cell r="CK16" t="e">
            <v>#REF!</v>
          </cell>
          <cell r="DC16" t="e">
            <v>#REF!</v>
          </cell>
          <cell r="DL16" t="e">
            <v>#REF!</v>
          </cell>
          <cell r="DU16" t="e">
            <v>#REF!</v>
          </cell>
        </row>
        <row r="17">
          <cell r="H17" t="e">
            <v>#REF!</v>
          </cell>
          <cell r="Z17" t="e">
            <v>#REF!</v>
          </cell>
          <cell r="BJ17" t="e">
            <v>#REF!</v>
          </cell>
          <cell r="CK17" t="e">
            <v>#REF!</v>
          </cell>
          <cell r="DC17" t="e">
            <v>#REF!</v>
          </cell>
          <cell r="DL17" t="e">
            <v>#REF!</v>
          </cell>
          <cell r="DU17" t="e">
            <v>#REF!</v>
          </cell>
        </row>
        <row r="18">
          <cell r="H18" t="e">
            <v>#REF!</v>
          </cell>
          <cell r="Z18" t="e">
            <v>#REF!</v>
          </cell>
          <cell r="BJ18" t="e">
            <v>#REF!</v>
          </cell>
          <cell r="CK18" t="e">
            <v>#REF!</v>
          </cell>
          <cell r="DC18" t="e">
            <v>#REF!</v>
          </cell>
          <cell r="DL18" t="e">
            <v>#REF!</v>
          </cell>
          <cell r="DU18" t="e">
            <v>#REF!</v>
          </cell>
        </row>
        <row r="19">
          <cell r="H19" t="e">
            <v>#REF!</v>
          </cell>
          <cell r="Z19" t="e">
            <v>#REF!</v>
          </cell>
          <cell r="BJ19" t="e">
            <v>#REF!</v>
          </cell>
          <cell r="CK19" t="e">
            <v>#REF!</v>
          </cell>
          <cell r="DC19" t="e">
            <v>#REF!</v>
          </cell>
          <cell r="DL19" t="e">
            <v>#REF!</v>
          </cell>
          <cell r="DU19" t="e">
            <v>#REF!</v>
          </cell>
        </row>
        <row r="20">
          <cell r="H20" t="e">
            <v>#REF!</v>
          </cell>
          <cell r="Z20" t="e">
            <v>#REF!</v>
          </cell>
          <cell r="BJ20" t="e">
            <v>#REF!</v>
          </cell>
          <cell r="CK20" t="e">
            <v>#REF!</v>
          </cell>
          <cell r="DC20" t="e">
            <v>#REF!</v>
          </cell>
          <cell r="DL20" t="e">
            <v>#REF!</v>
          </cell>
          <cell r="DU20" t="e">
            <v>#REF!</v>
          </cell>
        </row>
        <row r="21">
          <cell r="H21" t="e">
            <v>#REF!</v>
          </cell>
          <cell r="Z21" t="e">
            <v>#REF!</v>
          </cell>
          <cell r="BJ21" t="e">
            <v>#REF!</v>
          </cell>
          <cell r="CK21" t="e">
            <v>#REF!</v>
          </cell>
          <cell r="DC21" t="e">
            <v>#REF!</v>
          </cell>
          <cell r="DL21" t="e">
            <v>#REF!</v>
          </cell>
          <cell r="DU21" t="e">
            <v>#REF!</v>
          </cell>
        </row>
        <row r="22">
          <cell r="H22" t="e">
            <v>#REF!</v>
          </cell>
          <cell r="Z22" t="e">
            <v>#REF!</v>
          </cell>
          <cell r="BJ22" t="e">
            <v>#REF!</v>
          </cell>
          <cell r="CK22" t="e">
            <v>#REF!</v>
          </cell>
          <cell r="DC22" t="e">
            <v>#REF!</v>
          </cell>
          <cell r="DL22" t="e">
            <v>#REF!</v>
          </cell>
          <cell r="DU22" t="e">
            <v>#REF!</v>
          </cell>
        </row>
        <row r="23">
          <cell r="H23" t="e">
            <v>#REF!</v>
          </cell>
          <cell r="Z23" t="e">
            <v>#REF!</v>
          </cell>
          <cell r="BJ23" t="e">
            <v>#REF!</v>
          </cell>
          <cell r="CK23" t="e">
            <v>#REF!</v>
          </cell>
          <cell r="DC23" t="e">
            <v>#REF!</v>
          </cell>
          <cell r="DL23" t="e">
            <v>#REF!</v>
          </cell>
          <cell r="DU23" t="e">
            <v>#REF!</v>
          </cell>
        </row>
      </sheetData>
      <sheetData sheetId="3">
        <row r="4">
          <cell r="H4">
            <v>0.44799859690060795</v>
          </cell>
          <cell r="O4">
            <v>-1.063281346555375</v>
          </cell>
          <cell r="V4">
            <v>6.0910405848568452E-2</v>
          </cell>
          <cell r="AC4">
            <v>-0.93539362908770318</v>
          </cell>
          <cell r="AJ4">
            <v>-1.3924513209084544</v>
          </cell>
          <cell r="AQ4">
            <v>-1.0102815928323328</v>
          </cell>
          <cell r="AX4">
            <v>0.45381797025097209</v>
          </cell>
          <cell r="BE4">
            <v>-0.94864371828544958</v>
          </cell>
          <cell r="BL4">
            <v>-0.80153813821310904</v>
          </cell>
          <cell r="BS4">
            <v>0.72541636985650271</v>
          </cell>
          <cell r="BZ4">
            <v>-1.0348356115082364</v>
          </cell>
          <cell r="CG4">
            <v>0.68457048207287052</v>
          </cell>
          <cell r="CN4">
            <v>0.74576653399724835</v>
          </cell>
          <cell r="CU4">
            <v>0.18050320504342701</v>
          </cell>
        </row>
        <row r="5">
          <cell r="H5">
            <v>0.44799859690060795</v>
          </cell>
          <cell r="O5">
            <v>-1.063281346555375</v>
          </cell>
          <cell r="V5">
            <v>6.0910405848568452E-2</v>
          </cell>
          <cell r="AC5">
            <v>-0.93539362908770318</v>
          </cell>
          <cell r="AJ5">
            <v>-1.3924513209084544</v>
          </cell>
          <cell r="AQ5">
            <v>-1.0102815928323328</v>
          </cell>
          <cell r="AX5">
            <v>0.45381797025097209</v>
          </cell>
          <cell r="BE5">
            <v>-0.94864371828544958</v>
          </cell>
          <cell r="BL5">
            <v>-0.80153813821310904</v>
          </cell>
          <cell r="BS5">
            <v>0.72541636985650271</v>
          </cell>
          <cell r="BZ5">
            <v>-1.0348356115082364</v>
          </cell>
          <cell r="CG5">
            <v>0.68457048207287052</v>
          </cell>
          <cell r="CN5">
            <v>0.74576653399724835</v>
          </cell>
          <cell r="CU5">
            <v>0.18050320504342701</v>
          </cell>
        </row>
        <row r="6">
          <cell r="H6">
            <v>0.44799859690060795</v>
          </cell>
          <cell r="O6">
            <v>-1.063281346555375</v>
          </cell>
          <cell r="V6">
            <v>6.0910405848568452E-2</v>
          </cell>
          <cell r="AC6">
            <v>-0.93539362908770318</v>
          </cell>
          <cell r="AJ6">
            <v>-1.3924513209084544</v>
          </cell>
          <cell r="AQ6">
            <v>-1.0102815928323328</v>
          </cell>
          <cell r="AX6">
            <v>0.45381797025097209</v>
          </cell>
          <cell r="BE6">
            <v>-0.94864371828544958</v>
          </cell>
          <cell r="BL6">
            <v>-0.80153813821310904</v>
          </cell>
          <cell r="BS6">
            <v>0.72541636985650271</v>
          </cell>
          <cell r="BZ6">
            <v>-1.0348356115082364</v>
          </cell>
          <cell r="CG6">
            <v>0.68457048207287052</v>
          </cell>
          <cell r="CN6">
            <v>0.74576653399724835</v>
          </cell>
          <cell r="CU6">
            <v>0.18050320504342701</v>
          </cell>
        </row>
        <row r="7">
          <cell r="H7">
            <v>0.44799859690060795</v>
          </cell>
          <cell r="O7">
            <v>-1.063281346555375</v>
          </cell>
          <cell r="V7">
            <v>6.0910405848568452E-2</v>
          </cell>
          <cell r="AC7">
            <v>-0.93539362908770318</v>
          </cell>
          <cell r="AJ7">
            <v>-1.3924513209084544</v>
          </cell>
          <cell r="AQ7">
            <v>-1.0102815928323328</v>
          </cell>
          <cell r="AX7">
            <v>0.45381797025097209</v>
          </cell>
          <cell r="BE7">
            <v>-0.94864371828544958</v>
          </cell>
          <cell r="BL7">
            <v>-0.80153813821310904</v>
          </cell>
          <cell r="BS7">
            <v>0.72541636985650271</v>
          </cell>
          <cell r="BZ7">
            <v>-1.0348356115082364</v>
          </cell>
          <cell r="CG7">
            <v>0.68457048207287052</v>
          </cell>
          <cell r="CN7">
            <v>0.74576653399724835</v>
          </cell>
          <cell r="CU7">
            <v>0.18050320504342701</v>
          </cell>
        </row>
        <row r="8">
          <cell r="H8">
            <v>0.44799859690060795</v>
          </cell>
          <cell r="O8">
            <v>-1.063281346555375</v>
          </cell>
          <cell r="V8">
            <v>6.0910405848568452E-2</v>
          </cell>
          <cell r="AC8">
            <v>-0.93539362908770318</v>
          </cell>
          <cell r="AJ8">
            <v>-1.3924513209084544</v>
          </cell>
          <cell r="AQ8">
            <v>-1.0102815928323328</v>
          </cell>
          <cell r="AX8">
            <v>0.45381797025097209</v>
          </cell>
          <cell r="BE8">
            <v>-0.94864371828544958</v>
          </cell>
          <cell r="BL8">
            <v>-0.80153813821310904</v>
          </cell>
          <cell r="BS8">
            <v>0.72541636985650271</v>
          </cell>
          <cell r="BZ8">
            <v>-1.0348356115082364</v>
          </cell>
          <cell r="CG8">
            <v>0.68457048207287052</v>
          </cell>
          <cell r="CN8">
            <v>0.74576653399724835</v>
          </cell>
          <cell r="CU8">
            <v>0.18050320504342701</v>
          </cell>
        </row>
        <row r="9">
          <cell r="H9">
            <v>0.44799859690060795</v>
          </cell>
          <cell r="O9">
            <v>-1.063281346555375</v>
          </cell>
          <cell r="V9">
            <v>6.0910405848568452E-2</v>
          </cell>
          <cell r="AC9">
            <v>-0.93539362908770318</v>
          </cell>
          <cell r="AJ9">
            <v>-1.3924513209084544</v>
          </cell>
          <cell r="AQ9">
            <v>-1.0102815928323328</v>
          </cell>
          <cell r="AX9">
            <v>0.45381797025097209</v>
          </cell>
          <cell r="BE9">
            <v>-0.94864371828544958</v>
          </cell>
          <cell r="BL9">
            <v>-0.80153813821310904</v>
          </cell>
          <cell r="BS9">
            <v>0.72541636985650271</v>
          </cell>
          <cell r="BZ9">
            <v>-1.0348356115082364</v>
          </cell>
          <cell r="CG9">
            <v>0.68457048207287052</v>
          </cell>
          <cell r="CN9">
            <v>0.74576653399724835</v>
          </cell>
          <cell r="CU9">
            <v>0.18050320504342701</v>
          </cell>
        </row>
        <row r="10">
          <cell r="H10">
            <v>0.44799859690060795</v>
          </cell>
          <cell r="O10">
            <v>-1.063281346555375</v>
          </cell>
          <cell r="V10">
            <v>6.0910405848568452E-2</v>
          </cell>
          <cell r="AC10">
            <v>-0.93539362908770318</v>
          </cell>
          <cell r="AJ10">
            <v>-1.3924513209084544</v>
          </cell>
          <cell r="AQ10">
            <v>-1.0102815928323328</v>
          </cell>
          <cell r="AX10">
            <v>0.45381797025097209</v>
          </cell>
          <cell r="BE10">
            <v>-0.94864371828544958</v>
          </cell>
          <cell r="BL10">
            <v>-0.80153813821310904</v>
          </cell>
          <cell r="BS10">
            <v>0.72541636985650271</v>
          </cell>
          <cell r="BZ10">
            <v>-1.0348356115082364</v>
          </cell>
          <cell r="CG10">
            <v>0.68457048207287052</v>
          </cell>
          <cell r="CN10">
            <v>0.74576653399724835</v>
          </cell>
          <cell r="CU10">
            <v>0.18050320504342701</v>
          </cell>
        </row>
        <row r="11">
          <cell r="H11">
            <v>0.44799859690060795</v>
          </cell>
          <cell r="O11">
            <v>-1.063281346555375</v>
          </cell>
          <cell r="V11">
            <v>6.0910405848568452E-2</v>
          </cell>
          <cell r="AC11">
            <v>-0.93539362908770318</v>
          </cell>
          <cell r="AJ11">
            <v>-1.3924513209084544</v>
          </cell>
          <cell r="AQ11">
            <v>-1.0102815928323328</v>
          </cell>
          <cell r="AX11">
            <v>0.45381797025097209</v>
          </cell>
          <cell r="BE11">
            <v>-0.94864371828544958</v>
          </cell>
          <cell r="BL11">
            <v>-0.80153813821310904</v>
          </cell>
          <cell r="BS11">
            <v>0.72541636985650271</v>
          </cell>
          <cell r="BZ11">
            <v>-1.0348356115082364</v>
          </cell>
          <cell r="CG11">
            <v>0.68457048207287052</v>
          </cell>
          <cell r="CN11">
            <v>0.74576653399724835</v>
          </cell>
          <cell r="CU11">
            <v>0.18050320504342701</v>
          </cell>
        </row>
        <row r="12">
          <cell r="H12">
            <v>0.44799859690060795</v>
          </cell>
          <cell r="O12">
            <v>-1.063281346555375</v>
          </cell>
          <cell r="V12">
            <v>6.0910405848568452E-2</v>
          </cell>
          <cell r="AC12">
            <v>-0.93539362908770318</v>
          </cell>
          <cell r="AJ12">
            <v>-1.3924513209084544</v>
          </cell>
          <cell r="AQ12">
            <v>-1.0102815928323328</v>
          </cell>
          <cell r="AX12">
            <v>0.45381797025097209</v>
          </cell>
          <cell r="BE12">
            <v>-0.94864371828544958</v>
          </cell>
          <cell r="BL12">
            <v>-0.80153813821310904</v>
          </cell>
          <cell r="BS12">
            <v>0.72541636985650271</v>
          </cell>
          <cell r="BZ12">
            <v>-1.0348356115082364</v>
          </cell>
          <cell r="CG12">
            <v>0.68457048207287052</v>
          </cell>
          <cell r="CN12">
            <v>0.74576653399724835</v>
          </cell>
          <cell r="CU12">
            <v>0.18050320504342701</v>
          </cell>
        </row>
        <row r="13">
          <cell r="H13">
            <v>0.44799859690060795</v>
          </cell>
          <cell r="O13">
            <v>-1.063281346555375</v>
          </cell>
          <cell r="V13">
            <v>6.0910405848568452E-2</v>
          </cell>
          <cell r="AC13">
            <v>-0.93539362908770318</v>
          </cell>
          <cell r="AJ13">
            <v>-1.3924513209084544</v>
          </cell>
          <cell r="AQ13">
            <v>-1.0102815928323328</v>
          </cell>
          <cell r="AX13">
            <v>0.45381797025097209</v>
          </cell>
          <cell r="BE13">
            <v>-0.94864371828544958</v>
          </cell>
          <cell r="BL13">
            <v>-0.80153813821310904</v>
          </cell>
          <cell r="BS13">
            <v>0.72541636985650271</v>
          </cell>
          <cell r="BZ13">
            <v>-1.0348356115082364</v>
          </cell>
          <cell r="CG13">
            <v>0.68457048207287052</v>
          </cell>
          <cell r="CN13">
            <v>0.74576653399724835</v>
          </cell>
          <cell r="CU13">
            <v>0.18050320504342701</v>
          </cell>
        </row>
        <row r="14">
          <cell r="H14">
            <v>0.44799859690060795</v>
          </cell>
          <cell r="O14">
            <v>-1.063281346555375</v>
          </cell>
          <cell r="V14">
            <v>6.0910405848568452E-2</v>
          </cell>
          <cell r="AC14">
            <v>-0.93539362908770318</v>
          </cell>
          <cell r="AJ14">
            <v>-1.3924513209084544</v>
          </cell>
          <cell r="AQ14">
            <v>-1.0102815928323328</v>
          </cell>
          <cell r="AX14">
            <v>0.45381797025097209</v>
          </cell>
          <cell r="BE14">
            <v>-0.94864371828544958</v>
          </cell>
          <cell r="BL14">
            <v>-0.80153813821310904</v>
          </cell>
          <cell r="BS14">
            <v>0.72541636985650271</v>
          </cell>
          <cell r="BZ14">
            <v>-1.0348356115082364</v>
          </cell>
          <cell r="CG14">
            <v>0.68457048207287052</v>
          </cell>
          <cell r="CN14">
            <v>0.7324165322125461</v>
          </cell>
          <cell r="CU14">
            <v>0.18050320504342701</v>
          </cell>
        </row>
        <row r="15">
          <cell r="H15">
            <v>0.44799859690060795</v>
          </cell>
          <cell r="O15">
            <v>-1.063281346555375</v>
          </cell>
          <cell r="V15">
            <v>6.0910405848568452E-2</v>
          </cell>
          <cell r="AC15">
            <v>-0.93539362908770318</v>
          </cell>
          <cell r="AJ15">
            <v>-1.3924513209084544</v>
          </cell>
          <cell r="AQ15">
            <v>-1.0102815928323328</v>
          </cell>
          <cell r="AX15">
            <v>0.45381797025097209</v>
          </cell>
          <cell r="BE15">
            <v>-0.94864371828544958</v>
          </cell>
          <cell r="BL15">
            <v>-0.80153813821310904</v>
          </cell>
          <cell r="BS15">
            <v>0.72541636985650271</v>
          </cell>
          <cell r="BZ15">
            <v>-1.0348356115082364</v>
          </cell>
          <cell r="CG15">
            <v>0.68457048207287052</v>
          </cell>
          <cell r="CN15">
            <v>0.71882510355910167</v>
          </cell>
          <cell r="CU15">
            <v>0.18050320504342701</v>
          </cell>
        </row>
        <row r="16">
          <cell r="H16">
            <v>0.44799859690060795</v>
          </cell>
          <cell r="O16">
            <v>-1.063281346555375</v>
          </cell>
          <cell r="V16">
            <v>0.11203564167262597</v>
          </cell>
          <cell r="AC16">
            <v>-0.93539362908770318</v>
          </cell>
          <cell r="AJ16">
            <v>-1.3924513209084544</v>
          </cell>
          <cell r="AQ16">
            <v>-1.0102815928323328</v>
          </cell>
          <cell r="AX16">
            <v>0.45381797025097209</v>
          </cell>
          <cell r="BE16">
            <v>-0.94864371828544958</v>
          </cell>
          <cell r="BL16">
            <v>-0.80153813821310904</v>
          </cell>
          <cell r="BS16">
            <v>0.72541636985650271</v>
          </cell>
          <cell r="BZ16">
            <v>-1.0348356115082364</v>
          </cell>
          <cell r="CG16">
            <v>0.68457048207287052</v>
          </cell>
          <cell r="CN16">
            <v>0.70499224803691429</v>
          </cell>
          <cell r="CU16">
            <v>0.18050320504342701</v>
          </cell>
        </row>
        <row r="17">
          <cell r="H17">
            <v>0.44799859690060795</v>
          </cell>
          <cell r="O17">
            <v>-1.063281346555375</v>
          </cell>
          <cell r="V17">
            <v>0.16187638896420276</v>
          </cell>
          <cell r="AC17">
            <v>-0.93539362908770318</v>
          </cell>
          <cell r="AJ17">
            <v>-1.3924513209084544</v>
          </cell>
          <cell r="AQ17">
            <v>-1.0102815928323328</v>
          </cell>
          <cell r="AX17">
            <v>0.45381797025097209</v>
          </cell>
          <cell r="BE17">
            <v>-0.94864371828544958</v>
          </cell>
          <cell r="BL17">
            <v>-0.80153813821310904</v>
          </cell>
          <cell r="BS17">
            <v>0.72541636985650271</v>
          </cell>
          <cell r="BZ17">
            <v>-1.0348356115082364</v>
          </cell>
          <cell r="CG17">
            <v>0.68457048207287052</v>
          </cell>
          <cell r="CN17">
            <v>0.69091796564598462</v>
          </cell>
          <cell r="CU17">
            <v>0.18050320504342701</v>
          </cell>
        </row>
        <row r="18">
          <cell r="H18">
            <v>0.44799859690060795</v>
          </cell>
          <cell r="O18">
            <v>-1.063281346555375</v>
          </cell>
          <cell r="V18">
            <v>0.21044242744195263</v>
          </cell>
          <cell r="AC18">
            <v>-0.93539362908770318</v>
          </cell>
          <cell r="AJ18">
            <v>-1.3924513209084544</v>
          </cell>
          <cell r="AQ18">
            <v>-1.0102815928323328</v>
          </cell>
          <cell r="AX18">
            <v>0.50611916022243464</v>
          </cell>
          <cell r="BE18">
            <v>-0.94864371828544958</v>
          </cell>
          <cell r="BL18">
            <v>-0.80153813821310904</v>
          </cell>
          <cell r="BS18">
            <v>0.72541636985650271</v>
          </cell>
          <cell r="BZ18">
            <v>-1.0348356115082364</v>
          </cell>
          <cell r="CG18">
            <v>0.68457048207287052</v>
          </cell>
          <cell r="CN18">
            <v>0.74675533411514061</v>
          </cell>
          <cell r="CU18">
            <v>0.21139891693578716</v>
          </cell>
        </row>
        <row r="19">
          <cell r="H19">
            <v>0.44799859690060795</v>
          </cell>
          <cell r="O19">
            <v>-1.063281346555375</v>
          </cell>
          <cell r="V19">
            <v>0.25774325917259527</v>
          </cell>
          <cell r="AC19">
            <v>-0.93539362908770318</v>
          </cell>
          <cell r="AJ19">
            <v>-1.3924513209084544</v>
          </cell>
          <cell r="AQ19">
            <v>-1.0102815928323328</v>
          </cell>
          <cell r="AX19">
            <v>0.55659688683249198</v>
          </cell>
          <cell r="BE19">
            <v>-0.94864371828544958</v>
          </cell>
          <cell r="BL19">
            <v>-0.80153813821310904</v>
          </cell>
          <cell r="BS19">
            <v>0.72541636985650271</v>
          </cell>
          <cell r="BZ19">
            <v>-1.0348356115082364</v>
          </cell>
          <cell r="CG19">
            <v>0.77961802630845989</v>
          </cell>
          <cell r="CN19">
            <v>0.73236279266795812</v>
          </cell>
          <cell r="CU19">
            <v>0.23945903997279677</v>
          </cell>
        </row>
        <row r="20">
          <cell r="H20">
            <v>0.44799859690060795</v>
          </cell>
          <cell r="O20">
            <v>-1.063281346555375</v>
          </cell>
          <cell r="V20">
            <v>0.28746460221965792</v>
          </cell>
          <cell r="AC20">
            <v>-0.93539362908770318</v>
          </cell>
          <cell r="AJ20">
            <v>-1.3924513209084544</v>
          </cell>
          <cell r="AQ20">
            <v>-1.0102815928323328</v>
          </cell>
          <cell r="AX20">
            <v>0.60525115008114427</v>
          </cell>
          <cell r="BE20">
            <v>-0.94864371828544958</v>
          </cell>
          <cell r="BL20">
            <v>-0.80153813821310904</v>
          </cell>
          <cell r="BS20">
            <v>0.72541636985650271</v>
          </cell>
          <cell r="BZ20">
            <v>-1.0348356115082364</v>
          </cell>
          <cell r="CG20">
            <v>0.7795042316062113</v>
          </cell>
          <cell r="CN20">
            <v>0.71687788488453186</v>
          </cell>
          <cell r="CU20">
            <v>0.26663862824974532</v>
          </cell>
        </row>
        <row r="21">
          <cell r="H21">
            <v>0.44799859690060795</v>
          </cell>
          <cell r="O21">
            <v>-1.063281346555375</v>
          </cell>
          <cell r="V21">
            <v>0.31668663688441717</v>
          </cell>
          <cell r="AC21">
            <v>-0.93539362908770318</v>
          </cell>
          <cell r="AJ21">
            <v>-1.3924513209084544</v>
          </cell>
          <cell r="AQ21">
            <v>-1.0102815928323328</v>
          </cell>
          <cell r="AX21">
            <v>0.65208194996839131</v>
          </cell>
          <cell r="BE21">
            <v>-0.94864371828544958</v>
          </cell>
          <cell r="BL21">
            <v>-0.80153813821310904</v>
          </cell>
          <cell r="BS21">
            <v>0.72541636985650271</v>
          </cell>
          <cell r="BZ21">
            <v>-1.0348356115082364</v>
          </cell>
          <cell r="CG21">
            <v>0.77926458673225252</v>
          </cell>
          <cell r="CN21">
            <v>0.70021435243634456</v>
          </cell>
          <cell r="CU21">
            <v>0.29296730896446033</v>
          </cell>
        </row>
        <row r="22">
          <cell r="H22">
            <v>0.44799859690060795</v>
          </cell>
          <cell r="O22">
            <v>-1.063281346555375</v>
          </cell>
          <cell r="V22">
            <v>0.34541244831668777</v>
          </cell>
          <cell r="AC22">
            <v>-0.93539362908770318</v>
          </cell>
          <cell r="AJ22">
            <v>-1.3924513209084544</v>
          </cell>
          <cell r="AQ22">
            <v>-1.0102815928323328</v>
          </cell>
          <cell r="AX22">
            <v>0.6970892864942333</v>
          </cell>
          <cell r="BE22">
            <v>-0.94864371828544958</v>
          </cell>
          <cell r="BL22">
            <v>-0.80153813821310904</v>
          </cell>
          <cell r="BS22">
            <v>0.72541636985650271</v>
          </cell>
          <cell r="BZ22">
            <v>-1.0348356115082364</v>
          </cell>
          <cell r="CG22">
            <v>0.77889853730488778</v>
          </cell>
          <cell r="CN22">
            <v>0.68227911921579931</v>
          </cell>
          <cell r="CU22">
            <v>0.31847368231436551</v>
          </cell>
        </row>
        <row r="23">
          <cell r="H23">
            <v>0.44799859690060795</v>
          </cell>
          <cell r="O23">
            <v>-1.063281346555375</v>
          </cell>
          <cell r="V23">
            <v>0.37364505970625506</v>
          </cell>
          <cell r="AC23">
            <v>-0.93539362908770318</v>
          </cell>
          <cell r="AJ23">
            <v>-1.3924513209084544</v>
          </cell>
          <cell r="AQ23">
            <v>-1.0102815928323328</v>
          </cell>
          <cell r="AX23">
            <v>0.70405883618791809</v>
          </cell>
          <cell r="BE23">
            <v>-0.94864371828544958</v>
          </cell>
          <cell r="BL23">
            <v>-0.80153813821310904</v>
          </cell>
          <cell r="BS23">
            <v>0.71170437287053234</v>
          </cell>
          <cell r="BZ23">
            <v>-1.0348356115082364</v>
          </cell>
          <cell r="CG23">
            <v>0.77840549234894607</v>
          </cell>
          <cell r="CN23">
            <v>0.68227911921579942</v>
          </cell>
          <cell r="CU23">
            <v>0.31847368231436546</v>
          </cell>
        </row>
      </sheetData>
      <sheetData sheetId="4"/>
      <sheetData sheetId="5"/>
      <sheetData sheetId="6"/>
      <sheetData sheetId="7"/>
      <sheetData sheetId="8"/>
      <sheetData sheetId="9">
        <row r="4">
          <cell r="J4">
            <v>0.53434350157885824</v>
          </cell>
          <cell r="S4" t="e">
            <v>#REF!</v>
          </cell>
          <cell r="AB4" t="e">
            <v>#DIV/0!</v>
          </cell>
          <cell r="AK4" t="e">
            <v>#REF!</v>
          </cell>
          <cell r="AT4" t="e">
            <v>#REF!</v>
          </cell>
          <cell r="BC4" t="e">
            <v>#REF!</v>
          </cell>
          <cell r="BL4">
            <v>0.89573927679781196</v>
          </cell>
          <cell r="BU4" t="e">
            <v>#REF!</v>
          </cell>
          <cell r="CD4" t="e">
            <v>#REF!</v>
          </cell>
          <cell r="CM4" t="e">
            <v>#DIV/0!</v>
          </cell>
          <cell r="CV4" t="e">
            <v>#REF!</v>
          </cell>
          <cell r="DE4">
            <v>0.66271058581552356</v>
          </cell>
          <cell r="DN4">
            <v>0.63668022970159588</v>
          </cell>
          <cell r="DW4">
            <v>0.92156740229224721</v>
          </cell>
        </row>
        <row r="5">
          <cell r="J5">
            <v>0.63328724843090789</v>
          </cell>
          <cell r="S5" t="e">
            <v>#REF!</v>
          </cell>
          <cell r="AB5">
            <v>0.56524963535958994</v>
          </cell>
          <cell r="AK5" t="e">
            <v>#REF!</v>
          </cell>
          <cell r="AT5" t="e">
            <v>#REF!</v>
          </cell>
          <cell r="BC5" t="e">
            <v>#REF!</v>
          </cell>
          <cell r="BL5">
            <v>0.89706880867008887</v>
          </cell>
          <cell r="BU5" t="e">
            <v>#REF!</v>
          </cell>
          <cell r="CD5" t="e">
            <v>#REF!</v>
          </cell>
          <cell r="CM5" t="e">
            <v>#DIV/0!</v>
          </cell>
          <cell r="CV5" t="e">
            <v>#REF!</v>
          </cell>
          <cell r="DE5">
            <v>0.66198599276303605</v>
          </cell>
          <cell r="DN5">
            <v>0.63765016034975786</v>
          </cell>
          <cell r="DW5">
            <v>1.0112409411244605</v>
          </cell>
        </row>
        <row r="6">
          <cell r="J6">
            <v>0.6326968828905899</v>
          </cell>
          <cell r="S6" t="e">
            <v>#REF!</v>
          </cell>
          <cell r="AB6">
            <v>0.56580510058438782</v>
          </cell>
          <cell r="AK6" t="e">
            <v>#REF!</v>
          </cell>
          <cell r="AT6" t="e">
            <v>#REF!</v>
          </cell>
          <cell r="BC6" t="e">
            <v>#REF!</v>
          </cell>
          <cell r="BL6">
            <v>0.89835868465631274</v>
          </cell>
          <cell r="BU6" t="e">
            <v>#REF!</v>
          </cell>
          <cell r="CD6" t="e">
            <v>#REF!</v>
          </cell>
          <cell r="CM6" t="e">
            <v>#DIV/0!</v>
          </cell>
          <cell r="CV6" t="e">
            <v>#REF!</v>
          </cell>
          <cell r="DE6">
            <v>0.66136297749307893</v>
          </cell>
          <cell r="DN6">
            <v>0.63640668118831711</v>
          </cell>
          <cell r="DW6">
            <v>1.0075164339553506</v>
          </cell>
        </row>
        <row r="7">
          <cell r="J7">
            <v>0.53014863856131145</v>
          </cell>
          <cell r="S7" t="e">
            <v>#REF!</v>
          </cell>
          <cell r="AB7">
            <v>0.5661804555139911</v>
          </cell>
          <cell r="AK7" t="e">
            <v>#REF!</v>
          </cell>
          <cell r="AT7" t="e">
            <v>#REF!</v>
          </cell>
          <cell r="BC7" t="e">
            <v>#REF!</v>
          </cell>
          <cell r="BL7">
            <v>0.89948514137912783</v>
          </cell>
          <cell r="BU7" t="e">
            <v>#REF!</v>
          </cell>
          <cell r="CD7" t="e">
            <v>#REF!</v>
          </cell>
          <cell r="CM7" t="e">
            <v>#DIV/0!</v>
          </cell>
          <cell r="CV7" t="e">
            <v>#REF!</v>
          </cell>
          <cell r="DE7">
            <v>0.73520075996013312</v>
          </cell>
          <cell r="DN7">
            <v>0.63624834713790812</v>
          </cell>
          <cell r="DW7">
            <v>1.1093294812245582</v>
          </cell>
        </row>
        <row r="8">
          <cell r="J8">
            <v>0.63208011284210674</v>
          </cell>
          <cell r="S8" t="e">
            <v>#REF!</v>
          </cell>
          <cell r="AB8">
            <v>0.5661071905288626</v>
          </cell>
          <cell r="AK8" t="e">
            <v>#REF!</v>
          </cell>
          <cell r="AT8" t="e">
            <v>#REF!</v>
          </cell>
          <cell r="BC8" t="e">
            <v>#REF!</v>
          </cell>
          <cell r="BL8">
            <v>0.90054884520409784</v>
          </cell>
          <cell r="BU8" t="e">
            <v>#REF!</v>
          </cell>
          <cell r="CD8" t="e">
            <v>#REF!</v>
          </cell>
          <cell r="CM8" t="e">
            <v>#DIV/0!</v>
          </cell>
          <cell r="CV8" t="e">
            <v>#REF!</v>
          </cell>
          <cell r="DE8">
            <v>0.7467199921926464</v>
          </cell>
          <cell r="DN8">
            <v>0.63662631581572482</v>
          </cell>
          <cell r="DW8">
            <v>1.0290265588152603</v>
          </cell>
        </row>
        <row r="9">
          <cell r="J9">
            <v>0.63150500624933215</v>
          </cell>
          <cell r="S9" t="e">
            <v>#REF!</v>
          </cell>
          <cell r="AB9">
            <v>0.56571812461779225</v>
          </cell>
          <cell r="AK9" t="e">
            <v>#REF!</v>
          </cell>
          <cell r="AT9" t="e">
            <v>#REF!</v>
          </cell>
          <cell r="BC9" t="e">
            <v>#REF!</v>
          </cell>
          <cell r="BL9">
            <v>0.9015732289948547</v>
          </cell>
          <cell r="BU9" t="e">
            <v>#REF!</v>
          </cell>
          <cell r="CD9" t="e">
            <v>#REF!</v>
          </cell>
          <cell r="CM9" t="e">
            <v>#DIV/0!</v>
          </cell>
          <cell r="CV9" t="e">
            <v>#REF!</v>
          </cell>
          <cell r="DE9">
            <v>0.73779814262024568</v>
          </cell>
          <cell r="DN9">
            <v>0.63734791814776792</v>
          </cell>
          <cell r="DW9">
            <v>0.93588975832538068</v>
          </cell>
        </row>
        <row r="10">
          <cell r="J10">
            <v>0.86938978196307815</v>
          </cell>
          <cell r="S10" t="e">
            <v>#REF!</v>
          </cell>
          <cell r="AB10">
            <v>0.5650159955324956</v>
          </cell>
          <cell r="AK10" t="e">
            <v>#REF!</v>
          </cell>
          <cell r="AT10" t="e">
            <v>#REF!</v>
          </cell>
          <cell r="BC10" t="e">
            <v>#REF!</v>
          </cell>
          <cell r="BL10">
            <v>0.90244431407516279</v>
          </cell>
          <cell r="BU10" t="e">
            <v>#REF!</v>
          </cell>
          <cell r="CD10" t="e">
            <v>#REF!</v>
          </cell>
          <cell r="CM10" t="e">
            <v>#DIV/0!</v>
          </cell>
          <cell r="CV10" t="e">
            <v>#REF!</v>
          </cell>
          <cell r="DE10">
            <v>0.76072197846321554</v>
          </cell>
          <cell r="DN10">
            <v>0.63849348692848462</v>
          </cell>
          <cell r="DW10">
            <v>0.87778843513489069</v>
          </cell>
        </row>
        <row r="11">
          <cell r="J11">
            <v>0.98828187712661009</v>
          </cell>
          <cell r="S11" t="e">
            <v>#REF!</v>
          </cell>
          <cell r="AB11">
            <v>0.56385348906662058</v>
          </cell>
          <cell r="AK11" t="e">
            <v>#REF!</v>
          </cell>
          <cell r="AT11" t="e">
            <v>#REF!</v>
          </cell>
          <cell r="BC11" t="e">
            <v>#REF!</v>
          </cell>
          <cell r="BL11">
            <v>0.90300722609219797</v>
          </cell>
          <cell r="BU11" t="e">
            <v>#REF!</v>
          </cell>
          <cell r="CD11" t="e">
            <v>#REF!</v>
          </cell>
          <cell r="CM11" t="e">
            <v>#DIV/0!</v>
          </cell>
          <cell r="CV11" t="e">
            <v>#REF!</v>
          </cell>
          <cell r="DE11">
            <v>0.79478523588739691</v>
          </cell>
          <cell r="DN11">
            <v>0.6395086504034001</v>
          </cell>
          <cell r="DW11">
            <v>0.91200531413705721</v>
          </cell>
        </row>
        <row r="12">
          <cell r="J12">
            <v>0.92941801783634759</v>
          </cell>
          <cell r="S12" t="e">
            <v>#REF!</v>
          </cell>
          <cell r="AB12">
            <v>0.56250445024944395</v>
          </cell>
          <cell r="AK12" t="e">
            <v>#REF!</v>
          </cell>
          <cell r="AT12" t="e">
            <v>#REF!</v>
          </cell>
          <cell r="BC12" t="e">
            <v>#REF!</v>
          </cell>
          <cell r="BL12">
            <v>0.90355241821982346</v>
          </cell>
          <cell r="BU12" t="e">
            <v>#REF!</v>
          </cell>
          <cell r="CD12" t="e">
            <v>#REF!</v>
          </cell>
          <cell r="CM12" t="e">
            <v>#DIV/0!</v>
          </cell>
          <cell r="CV12" t="e">
            <v>#REF!</v>
          </cell>
          <cell r="DE12">
            <v>0.8267297849835672</v>
          </cell>
          <cell r="DN12">
            <v>0.64026441494024466</v>
          </cell>
          <cell r="DW12">
            <v>0.87266645954131095</v>
          </cell>
        </row>
        <row r="13">
          <cell r="J13">
            <v>0.7892864445412765</v>
          </cell>
          <cell r="S13" t="e">
            <v>#REF!</v>
          </cell>
          <cell r="AB13">
            <v>0.56110841687311652</v>
          </cell>
          <cell r="AK13" t="e">
            <v>#REF!</v>
          </cell>
          <cell r="AT13" t="e">
            <v>#REF!</v>
          </cell>
          <cell r="BC13" t="e">
            <v>#REF!</v>
          </cell>
          <cell r="BL13">
            <v>0.90424004473029718</v>
          </cell>
          <cell r="BU13" t="e">
            <v>#REF!</v>
          </cell>
          <cell r="CD13" t="e">
            <v>#REF!</v>
          </cell>
          <cell r="CM13" t="e">
            <v>#DIV/0!</v>
          </cell>
          <cell r="CV13" t="e">
            <v>#REF!</v>
          </cell>
          <cell r="DE13">
            <v>0.82272618126853159</v>
          </cell>
          <cell r="DN13">
            <v>0.64116707698195996</v>
          </cell>
          <cell r="DW13">
            <v>0.85649493940609311</v>
          </cell>
        </row>
        <row r="14">
          <cell r="J14">
            <v>0.77618269989444277</v>
          </cell>
          <cell r="S14" t="e">
            <v>#REF!</v>
          </cell>
          <cell r="AB14">
            <v>0.46288733943538701</v>
          </cell>
          <cell r="AK14" t="e">
            <v>#REF!</v>
          </cell>
          <cell r="AT14" t="e">
            <v>#REF!</v>
          </cell>
          <cell r="BC14" t="e">
            <v>#REF!</v>
          </cell>
          <cell r="BL14">
            <v>0.75314396447766407</v>
          </cell>
          <cell r="BU14" t="e">
            <v>#REF!</v>
          </cell>
          <cell r="CD14" t="e">
            <v>#REF!</v>
          </cell>
          <cell r="CM14" t="e">
            <v>#DIV/0!</v>
          </cell>
          <cell r="CV14" t="e">
            <v>#REF!</v>
          </cell>
          <cell r="DE14">
            <v>0.7422223320665452</v>
          </cell>
          <cell r="DN14">
            <v>0.44877122612015696</v>
          </cell>
          <cell r="DW14">
            <v>0.86375791380262135</v>
          </cell>
        </row>
        <row r="15">
          <cell r="J15">
            <v>0.81567185353867966</v>
          </cell>
          <cell r="S15" t="e">
            <v>#REF!</v>
          </cell>
          <cell r="AB15">
            <v>0.47307821045184412</v>
          </cell>
          <cell r="AK15" t="e">
            <v>#REF!</v>
          </cell>
          <cell r="AT15" t="e">
            <v>#REF!</v>
          </cell>
          <cell r="BC15" t="e">
            <v>#REF!</v>
          </cell>
          <cell r="BL15">
            <v>0.79068097890562228</v>
          </cell>
          <cell r="BU15" t="e">
            <v>#REF!</v>
          </cell>
          <cell r="CD15" t="e">
            <v>#REF!</v>
          </cell>
          <cell r="CM15" t="e">
            <v>#DIV/0!</v>
          </cell>
          <cell r="CV15" t="e">
            <v>#REF!</v>
          </cell>
          <cell r="DE15">
            <v>0.82068603717325694</v>
          </cell>
          <cell r="DN15">
            <v>0.44433873377388328</v>
          </cell>
          <cell r="DW15">
            <v>1.0422637575400973</v>
          </cell>
        </row>
        <row r="16">
          <cell r="J16">
            <v>1.0009453170367737</v>
          </cell>
          <cell r="S16" t="e">
            <v>#REF!</v>
          </cell>
          <cell r="AB16">
            <v>0.4758847057036924</v>
          </cell>
          <cell r="AK16" t="e">
            <v>#REF!</v>
          </cell>
          <cell r="AT16" t="e">
            <v>#REF!</v>
          </cell>
          <cell r="BC16" t="e">
            <v>#REF!</v>
          </cell>
          <cell r="BL16">
            <v>0.85011537721408226</v>
          </cell>
          <cell r="BU16" t="e">
            <v>#REF!</v>
          </cell>
          <cell r="CD16" t="e">
            <v>#REF!</v>
          </cell>
          <cell r="CM16" t="e">
            <v>#DIV/0!</v>
          </cell>
          <cell r="CV16" t="e">
            <v>#REF!</v>
          </cell>
          <cell r="DE16">
            <v>0.84660613636665594</v>
          </cell>
          <cell r="DN16">
            <v>0.42952398228722383</v>
          </cell>
          <cell r="DW16">
            <v>0.98860168315453112</v>
          </cell>
        </row>
        <row r="17">
          <cell r="J17">
            <v>0.90547910822587219</v>
          </cell>
          <cell r="S17" t="e">
            <v>#REF!</v>
          </cell>
          <cell r="AB17">
            <v>0.47450737561441586</v>
          </cell>
          <cell r="AK17" t="e">
            <v>#REF!</v>
          </cell>
          <cell r="AT17" t="e">
            <v>#REF!</v>
          </cell>
          <cell r="BC17" t="e">
            <v>#REF!</v>
          </cell>
          <cell r="BL17">
            <v>0.87090116196197365</v>
          </cell>
          <cell r="BU17" t="e">
            <v>#REF!</v>
          </cell>
          <cell r="CD17" t="e">
            <v>#REF!</v>
          </cell>
          <cell r="CM17" t="e">
            <v>#DIV/0!</v>
          </cell>
          <cell r="CV17" t="e">
            <v>#REF!</v>
          </cell>
          <cell r="DE17">
            <v>0.83756492940719407</v>
          </cell>
          <cell r="DN17">
            <v>0.43357845513460536</v>
          </cell>
          <cell r="DW17">
            <v>0.8914758543670166</v>
          </cell>
        </row>
        <row r="18">
          <cell r="J18">
            <v>1.1036499576724357</v>
          </cell>
          <cell r="S18" t="e">
            <v>#REF!</v>
          </cell>
          <cell r="AB18">
            <v>0.4695940172291353</v>
          </cell>
          <cell r="AK18" t="e">
            <v>#REF!</v>
          </cell>
          <cell r="AT18" t="e">
            <v>#REF!</v>
          </cell>
          <cell r="BC18" t="e">
            <v>#REF!</v>
          </cell>
          <cell r="BL18">
            <v>1.2090198167028685</v>
          </cell>
          <cell r="BU18" t="e">
            <v>#REF!</v>
          </cell>
          <cell r="CD18" t="e">
            <v>#REF!</v>
          </cell>
          <cell r="CM18" t="e">
            <v>#DIV/0!</v>
          </cell>
          <cell r="CV18" t="e">
            <v>#REF!</v>
          </cell>
          <cell r="DE18">
            <v>0.98769789308511813</v>
          </cell>
          <cell r="DN18">
            <v>0.42207446328821924</v>
          </cell>
          <cell r="DW18">
            <v>1.0068158287969438</v>
          </cell>
        </row>
        <row r="19">
          <cell r="J19">
            <v>1.7981953995922986</v>
          </cell>
          <cell r="S19" t="e">
            <v>#REF!</v>
          </cell>
          <cell r="AB19">
            <v>0.4659135781499571</v>
          </cell>
          <cell r="AK19" t="e">
            <v>#REF!</v>
          </cell>
          <cell r="AT19" t="e">
            <v>#REF!</v>
          </cell>
          <cell r="BC19" t="e">
            <v>#REF!</v>
          </cell>
          <cell r="BL19">
            <v>1.7760412594412702</v>
          </cell>
          <cell r="BU19" t="e">
            <v>#REF!</v>
          </cell>
          <cell r="CD19" t="e">
            <v>#REF!</v>
          </cell>
          <cell r="CM19">
            <v>0.83985330847700579</v>
          </cell>
          <cell r="CV19" t="e">
            <v>#REF!</v>
          </cell>
          <cell r="DE19">
            <v>1.0638966297124832</v>
          </cell>
          <cell r="DN19">
            <v>0.42380753187071035</v>
          </cell>
          <cell r="DW19">
            <v>1.4557219203376899</v>
          </cell>
        </row>
        <row r="20">
          <cell r="J20">
            <v>1.8582188836455682</v>
          </cell>
          <cell r="S20" t="e">
            <v>#REF!</v>
          </cell>
          <cell r="AB20">
            <v>2.2392892330527681</v>
          </cell>
          <cell r="AK20" t="e">
            <v>#REF!</v>
          </cell>
          <cell r="AT20" t="e">
            <v>#REF!</v>
          </cell>
          <cell r="BC20" t="e">
            <v>#REF!</v>
          </cell>
          <cell r="BL20">
            <v>1.776647718980441</v>
          </cell>
          <cell r="BU20" t="e">
            <v>#REF!</v>
          </cell>
          <cell r="CD20" t="e">
            <v>#REF!</v>
          </cell>
          <cell r="CM20">
            <v>0.93240544954984772</v>
          </cell>
          <cell r="CV20" t="e">
            <v>#REF!</v>
          </cell>
          <cell r="DE20">
            <v>1.1392544840738104</v>
          </cell>
          <cell r="DN20">
            <v>7.677722729624433</v>
          </cell>
          <cell r="DW20">
            <v>1.5122686466812783</v>
          </cell>
        </row>
        <row r="21">
          <cell r="J21">
            <v>2.2584137096943362</v>
          </cell>
          <cell r="S21" t="e">
            <v>#REF!</v>
          </cell>
          <cell r="AB21">
            <v>2.4785612662245664</v>
          </cell>
          <cell r="AK21" t="e">
            <v>#REF!</v>
          </cell>
          <cell r="AT21" t="e">
            <v>#REF!</v>
          </cell>
          <cell r="BC21" t="e">
            <v>#REF!</v>
          </cell>
          <cell r="BL21">
            <v>1.7585480743489579</v>
          </cell>
          <cell r="BU21" t="e">
            <v>#REF!</v>
          </cell>
          <cell r="CD21" t="e">
            <v>#REF!</v>
          </cell>
          <cell r="CM21">
            <v>0.99501822392783912</v>
          </cell>
          <cell r="CV21" t="e">
            <v>#REF!</v>
          </cell>
          <cell r="DE21">
            <v>1.2075204751352024</v>
          </cell>
          <cell r="DN21">
            <v>7.5290357997349053</v>
          </cell>
          <cell r="DW21">
            <v>1.5664014927493164</v>
          </cell>
        </row>
        <row r="22">
          <cell r="J22">
            <v>2.3475072547457096</v>
          </cell>
          <cell r="S22" t="e">
            <v>#REF!</v>
          </cell>
          <cell r="AB22">
            <v>2.4970073889388384</v>
          </cell>
          <cell r="AK22" t="e">
            <v>#REF!</v>
          </cell>
          <cell r="AT22" t="e">
            <v>#REF!</v>
          </cell>
          <cell r="BC22" t="e">
            <v>#REF!</v>
          </cell>
          <cell r="BL22">
            <v>1.7313768394026292</v>
          </cell>
          <cell r="BU22" t="e">
            <v>#REF!</v>
          </cell>
          <cell r="CD22" t="e">
            <v>#REF!</v>
          </cell>
          <cell r="CM22">
            <v>1.0604022669146544</v>
          </cell>
          <cell r="CV22" t="e">
            <v>#REF!</v>
          </cell>
          <cell r="DE22">
            <v>1.3767099886662253</v>
          </cell>
          <cell r="DN22">
            <v>6.7261527989673233</v>
          </cell>
          <cell r="DW22">
            <v>1.2600789047634751</v>
          </cell>
        </row>
        <row r="23">
          <cell r="J23">
            <v>2.3836994233802793</v>
          </cell>
          <cell r="S23" t="e">
            <v>#REF!</v>
          </cell>
          <cell r="AB23">
            <v>2.2343426971567011</v>
          </cell>
          <cell r="AK23" t="e">
            <v>#REF!</v>
          </cell>
          <cell r="AT23" t="e">
            <v>#REF!</v>
          </cell>
          <cell r="BC23" t="e">
            <v>#REF!</v>
          </cell>
          <cell r="BL23">
            <v>1.6110142828414118</v>
          </cell>
          <cell r="BU23" t="e">
            <v>#REF!</v>
          </cell>
          <cell r="CD23" t="e">
            <v>#REF!</v>
          </cell>
          <cell r="CM23">
            <v>1.0680577646289728</v>
          </cell>
          <cell r="CV23" t="e">
            <v>#REF!</v>
          </cell>
          <cell r="DE23">
            <v>1.3458333022625917</v>
          </cell>
          <cell r="DN23">
            <v>5.9967269552173299</v>
          </cell>
          <cell r="DW23">
            <v>1.0869664717441578</v>
          </cell>
        </row>
      </sheetData>
      <sheetData sheetId="10"/>
      <sheetData sheetId="11"/>
      <sheetData sheetId="12">
        <row r="24">
          <cell r="A24">
            <v>1980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24">
          <cell r="P24">
            <v>0.56950622314112098</v>
          </cell>
        </row>
      </sheetData>
      <sheetData sheetId="84">
        <row r="24">
          <cell r="P24">
            <v>0.44226676243988522</v>
          </cell>
        </row>
      </sheetData>
      <sheetData sheetId="85">
        <row r="24">
          <cell r="P24">
            <v>0.66307825050949321</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6.bin"/></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7.bin"/></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98.bin"/></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99.bin"/></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sheet1.xml><?xml version="1.0" encoding="utf-8"?>
<worksheet xmlns="http://schemas.openxmlformats.org/spreadsheetml/2006/main" xmlns:r="http://schemas.openxmlformats.org/officeDocument/2006/relationships">
  <sheetPr codeName="Sheet2"/>
  <dimension ref="A1:F126"/>
  <sheetViews>
    <sheetView tabSelected="1" view="pageBreakPreview" zoomScaleSheetLayoutView="100" workbookViewId="0">
      <selection activeCell="R37" sqref="R37"/>
    </sheetView>
  </sheetViews>
  <sheetFormatPr defaultRowHeight="12.75"/>
  <cols>
    <col min="1" max="1" width="6.140625" style="25" customWidth="1"/>
    <col min="2" max="2" width="108" style="25" customWidth="1"/>
    <col min="3" max="3" width="14.28515625" style="25" customWidth="1"/>
    <col min="4" max="4" width="14.5703125" style="25" hidden="1" customWidth="1"/>
    <col min="5" max="5" width="11" style="25" hidden="1" customWidth="1"/>
    <col min="6" max="6" width="3.7109375" style="25" customWidth="1"/>
    <col min="7" max="16384" width="9.140625" style="25"/>
  </cols>
  <sheetData>
    <row r="1" spans="1:6" ht="16.5" thickBot="1">
      <c r="A1" s="103"/>
      <c r="B1" s="102" t="s">
        <v>117</v>
      </c>
      <c r="D1" s="102" t="s">
        <v>110</v>
      </c>
      <c r="E1" s="103"/>
      <c r="F1" s="56"/>
    </row>
    <row r="2" spans="1:6" ht="15.75">
      <c r="A2" s="78">
        <v>1</v>
      </c>
      <c r="B2" s="78" t="str">
        <f>'1'!B1</f>
        <v>Table 1: Components of Total Consumption, 2000 US $</v>
      </c>
      <c r="C2" s="101"/>
      <c r="D2" s="96" t="s">
        <v>112</v>
      </c>
      <c r="E2" s="94" t="s">
        <v>113</v>
      </c>
      <c r="F2" s="56"/>
    </row>
    <row r="3" spans="1:6" ht="15.75">
      <c r="A3" s="78">
        <v>2</v>
      </c>
      <c r="B3" s="78" t="str">
        <f>'2'!B1</f>
        <v>Table 2:  Stocks of Wealth, 2000 US$</v>
      </c>
      <c r="C3" s="101"/>
      <c r="D3" s="63" t="s">
        <v>281</v>
      </c>
      <c r="E3" s="56" t="s">
        <v>283</v>
      </c>
      <c r="F3" s="56"/>
    </row>
    <row r="4" spans="1:6" ht="15.75">
      <c r="A4" s="78">
        <v>3</v>
      </c>
      <c r="B4" s="78" t="str">
        <f>'3'!B1</f>
        <v>Table 3: Index of Economic Equality</v>
      </c>
      <c r="C4" s="101"/>
      <c r="D4" s="63" t="s">
        <v>272</v>
      </c>
      <c r="E4" s="56" t="s">
        <v>284</v>
      </c>
      <c r="F4" s="56"/>
    </row>
    <row r="5" spans="1:6" ht="15.75">
      <c r="A5" s="78">
        <v>4</v>
      </c>
      <c r="B5" s="78" t="str">
        <f>'4'!B1</f>
        <v>Table 4: Risk imposed by unemployment</v>
      </c>
      <c r="C5" s="101"/>
      <c r="D5" s="63" t="s">
        <v>287</v>
      </c>
      <c r="E5" s="56" t="s">
        <v>285</v>
      </c>
      <c r="F5" s="56"/>
    </row>
    <row r="6" spans="1:6" ht="15.75">
      <c r="A6" s="78">
        <v>5</v>
      </c>
      <c r="B6" s="78" t="str">
        <f>'5'!B1</f>
        <v>Table 5: Risk imposed by Illness  -- Private Medical Care Expenses as a % of Disposable Income</v>
      </c>
      <c r="C6" s="101"/>
      <c r="D6" s="63" t="s">
        <v>290</v>
      </c>
      <c r="E6" s="56" t="s">
        <v>286</v>
      </c>
      <c r="F6" s="56"/>
    </row>
    <row r="7" spans="1:6" ht="15.75">
      <c r="A7" s="78">
        <v>6</v>
      </c>
      <c r="B7" s="78" t="str">
        <f>'6'!B1</f>
        <v>Table 6: Security from Single Parent Poverty</v>
      </c>
      <c r="C7" s="101"/>
      <c r="D7" s="63" t="s">
        <v>292</v>
      </c>
      <c r="E7" s="56" t="s">
        <v>288</v>
      </c>
      <c r="F7" s="56"/>
    </row>
    <row r="8" spans="1:6" ht="15.75">
      <c r="A8" s="78">
        <v>7</v>
      </c>
      <c r="B8" s="78" t="str">
        <f>'7'!C1</f>
        <v>Table 7: Risk imposed by Poverty in Old Age</v>
      </c>
      <c r="C8" s="101"/>
      <c r="D8" s="63" t="s">
        <v>293</v>
      </c>
      <c r="E8" s="56" t="s">
        <v>289</v>
      </c>
      <c r="F8" s="56"/>
    </row>
    <row r="9" spans="1:6" ht="15.75">
      <c r="A9" s="78">
        <v>8</v>
      </c>
      <c r="B9" s="78" t="str">
        <f>'8'!B1</f>
        <v>Table 8: Index of Economic Security</v>
      </c>
      <c r="C9" s="77"/>
      <c r="D9" s="63" t="s">
        <v>273</v>
      </c>
      <c r="E9" s="56" t="s">
        <v>291</v>
      </c>
      <c r="F9" s="56"/>
    </row>
    <row r="10" spans="1:6" ht="15.75">
      <c r="A10" s="78"/>
      <c r="B10" s="78" t="str">
        <f>'8a'!B1</f>
        <v>Table 8a: Weights used for Economic Security Index</v>
      </c>
      <c r="C10" s="56"/>
      <c r="D10" s="56"/>
    </row>
    <row r="11" spans="1:6" ht="15.75">
      <c r="A11" s="78">
        <v>9</v>
      </c>
      <c r="B11" s="78" t="str">
        <f>'9'!B1</f>
        <v>Table 9: Overall Economic Well being Index (Equal Subcomponents Weighting)</v>
      </c>
    </row>
    <row r="12" spans="1:6" ht="15.75">
      <c r="A12" s="78">
        <v>10</v>
      </c>
      <c r="B12" s="78" t="str">
        <f>'10'!B1</f>
        <v>Table 10: Overall Economic Well being Index (Original Subcomponents Weighting)</v>
      </c>
    </row>
    <row r="13" spans="1:6" ht="15.75">
      <c r="A13" s="78">
        <v>11</v>
      </c>
      <c r="B13" s="78" t="str">
        <f>'11'!B1</f>
        <v>Table 11: Summary - Overall Index of Economic Well-Being</v>
      </c>
    </row>
    <row r="14" spans="1:6" ht="15.75" hidden="1">
      <c r="B14" s="78" t="s">
        <v>87</v>
      </c>
    </row>
    <row r="15" spans="1:6" ht="15.75" hidden="1">
      <c r="A15" s="25">
        <v>11</v>
      </c>
      <c r="B15" s="78" t="s">
        <v>360</v>
      </c>
    </row>
    <row r="16" spans="1:6" ht="15.75" hidden="1">
      <c r="B16" s="303" t="s">
        <v>181</v>
      </c>
    </row>
    <row r="17" spans="1:4" ht="15" hidden="1">
      <c r="B17" s="304" t="s">
        <v>182</v>
      </c>
    </row>
    <row r="18" spans="1:4" ht="15.75" hidden="1">
      <c r="B18" s="303" t="s">
        <v>183</v>
      </c>
    </row>
    <row r="19" spans="1:4" ht="15.75" hidden="1">
      <c r="B19" s="303" t="s">
        <v>184</v>
      </c>
    </row>
    <row r="20" spans="1:4" ht="15.75">
      <c r="B20" s="78"/>
    </row>
    <row r="21" spans="1:4" ht="16.5" hidden="1" thickBot="1">
      <c r="A21" s="103"/>
      <c r="B21" s="102"/>
    </row>
    <row r="22" spans="1:4" ht="15.75" hidden="1">
      <c r="A22" s="104"/>
      <c r="B22" s="78"/>
      <c r="C22" s="56"/>
      <c r="D22" s="56"/>
    </row>
    <row r="23" spans="1:4" ht="15.75" hidden="1">
      <c r="A23" s="104"/>
      <c r="B23" s="78"/>
      <c r="C23" s="56"/>
      <c r="D23" s="56"/>
    </row>
    <row r="24" spans="1:4" ht="15.75" hidden="1">
      <c r="B24" s="78"/>
    </row>
    <row r="25" spans="1:4" ht="15.75">
      <c r="A25" s="56"/>
      <c r="B25" s="78"/>
    </row>
    <row r="26" spans="1:4" ht="16.5" thickBot="1">
      <c r="A26" s="103"/>
      <c r="B26" s="102" t="s">
        <v>118</v>
      </c>
    </row>
    <row r="27" spans="1:4" ht="15.75">
      <c r="A27" s="78">
        <v>1</v>
      </c>
      <c r="B27" s="673" t="str">
        <f>'A1'!A1</f>
        <v>Appendix Table A1: Total population - Thousands of persons</v>
      </c>
    </row>
    <row r="28" spans="1:4" ht="15.75">
      <c r="A28" s="78">
        <v>2</v>
      </c>
      <c r="B28" s="78" t="str">
        <f>'A2'!A1</f>
        <v>Appendix Table A2: Private Final Consumption Expenditures, 2000 US$ (millions)</v>
      </c>
    </row>
    <row r="29" spans="1:4" ht="15.75">
      <c r="A29" s="78"/>
      <c r="B29" s="78" t="str">
        <f>'A2-1'!A1</f>
        <v>Appendix Table A2-1: Private Final Consumption Expenditures, 2000 NCU (millions)</v>
      </c>
    </row>
    <row r="30" spans="1:4" ht="15.75">
      <c r="A30" s="78">
        <v>3</v>
      </c>
      <c r="B30" s="674" t="str">
        <f>'A3'!A1</f>
        <v>Appendix Table A3: Life Expectancy at Birth, Total Population</v>
      </c>
    </row>
    <row r="31" spans="1:4" ht="15.75">
      <c r="A31" s="117">
        <v>4</v>
      </c>
      <c r="B31" s="675" t="str">
        <f>'A4'!A1</f>
        <v>Appendix Table A4: Government Final Consumption Expenditures, 2000 US$ (millions)</v>
      </c>
    </row>
    <row r="32" spans="1:4" ht="15.75">
      <c r="A32" s="117"/>
      <c r="B32" s="675" t="str">
        <f>'A4-1'!A1</f>
        <v>Appendix Table A4-1: Government Final Consumption Expenditures, 2000 NCU (millions)</v>
      </c>
    </row>
    <row r="33" spans="1:2" ht="15.75">
      <c r="A33" s="117">
        <v>5</v>
      </c>
      <c r="B33" s="676" t="str">
        <f>'A5'!A1</f>
        <v>Appendix Table A5:  Imputed Value of Changes in Leisure per Capita (relative to the United States 1980 Benchmark), constant 2000 US$.</v>
      </c>
    </row>
    <row r="34" spans="1:2" ht="15.75">
      <c r="A34" s="117"/>
      <c r="B34" s="676" t="str">
        <f>'A5-1'!A1</f>
        <v>Appendix Table A5-1:  Imputed Value of Changes in Leisure per Capita (relative to the United States 1980 Benchmark), constant 2000 NCU.</v>
      </c>
    </row>
    <row r="35" spans="1:2" ht="15.75">
      <c r="A35" s="117"/>
      <c r="B35" s="676" t="s">
        <v>94</v>
      </c>
    </row>
    <row r="36" spans="1:2" ht="15.75">
      <c r="A36" s="117"/>
      <c r="B36" s="676" t="str">
        <f>'A5-102'!A1</f>
        <v>Appendix Table A5-102: Unemployment for 15-64 years old (thousands)</v>
      </c>
    </row>
    <row r="37" spans="1:2" ht="15.75">
      <c r="A37" s="117"/>
      <c r="B37" s="676" t="str">
        <f>'A5-103'!A1</f>
        <v>Table A5-103: Average Annual Number of Hours of Unemployment per Person Aged 15-64.</v>
      </c>
    </row>
    <row r="38" spans="1:2" ht="15.75">
      <c r="A38" s="117"/>
      <c r="B38" s="676" t="str">
        <f>'A5-104'!A1</f>
        <v xml:space="preserve">Appendix Table A5-104: Annual Average Number of Hours Worked per Person Aged 15-64 (WAP) </v>
      </c>
    </row>
    <row r="39" spans="1:2" ht="15.75">
      <c r="A39" s="117"/>
      <c r="B39" s="676" t="str">
        <f>'A5-105'!A1</f>
        <v>Appendix Table A5-105: General Government Current Receipts, as a Percentage of Nominal GDP.</v>
      </c>
    </row>
    <row r="40" spans="1:2" ht="15.75">
      <c r="A40" s="117"/>
      <c r="B40" s="676" t="str">
        <f>'A5-106'!A1</f>
        <v>Appendix Table A5-106: Average Compensation per Employed Person per Hour,  constant 2000 US$</v>
      </c>
    </row>
    <row r="41" spans="1:2" ht="15.75">
      <c r="A41" s="117"/>
      <c r="B41" s="676" t="str">
        <f>'A5-106-1'!A1</f>
        <v>Appendix Table A5-106-1: Average Compensation per Employed Person per Hour,  constant 2000 NCU</v>
      </c>
    </row>
    <row r="42" spans="1:2" ht="15.75">
      <c r="A42" s="117"/>
      <c r="B42" s="676" t="str">
        <f>'A5-107'!A1</f>
        <v>Appendix Table A5-107: Average After Tax Compensation per Employed Person per Hour, constant 2000 US$</v>
      </c>
    </row>
    <row r="43" spans="1:2" ht="15.75">
      <c r="A43" s="117"/>
      <c r="B43" s="676" t="str">
        <f>'A5-107-1'!A1</f>
        <v>Appendix Table A5-107-1: Average After Tax Compensation per Employed Person per Hour, constant 2000 NCU</v>
      </c>
    </row>
    <row r="44" spans="1:2" ht="30.75" customHeight="1">
      <c r="A44" s="117"/>
      <c r="B44" s="677" t="str">
        <f>'A5-108'!A1</f>
        <v>Appendix Table A5-108: Average Annual Number of Hours of Changes in Leisure (Relative to the US 1980 benchmark), per Person Aged 15-64, with unemployment adjustment</v>
      </c>
    </row>
    <row r="45" spans="1:2" ht="15.75">
      <c r="A45" s="117"/>
      <c r="B45" s="676" t="str">
        <f>'A5-109'!A1</f>
        <v>Appendix Table A5-109: Imputed Value of Changes in Leisure (Relative to the US 1980 Benchmark) per Person Aged 15-64, constant 2000 US$.</v>
      </c>
    </row>
    <row r="46" spans="1:2" ht="15.75">
      <c r="A46" s="117"/>
      <c r="B46" s="676" t="str">
        <f>'A5-109-1'!A1</f>
        <v>Appendix Table A5-109-1: Imputed Value of Leisure (Relative to the US 1980 Benchmark) per Person Aged 15-64, constant 2000 NCU.</v>
      </c>
    </row>
    <row r="47" spans="1:2" ht="15.75">
      <c r="A47" s="117"/>
      <c r="B47" s="676" t="str">
        <f>'A5-110'!A1</f>
        <v>Appendix Table A5-110:  WAP over Total Population Ratio, %</v>
      </c>
    </row>
    <row r="48" spans="1:2" ht="15.75">
      <c r="A48" s="117">
        <v>6</v>
      </c>
      <c r="B48" s="676" t="str">
        <f>'A6'!A1</f>
        <v>Appendix Table A6: Total Current Net Capital Stock , beginning -of -year stock, millions of 2000 US$</v>
      </c>
    </row>
    <row r="49" spans="1:2" ht="15.75">
      <c r="A49" s="117"/>
      <c r="B49" s="678" t="str">
        <f>'A6-1'!A1</f>
        <v>Appendix Table A6-1: Total Current Net Capital Stock , beginning -of -year stock, millions of 2000 NCU</v>
      </c>
    </row>
    <row r="50" spans="1:2" ht="15.75">
      <c r="A50" s="117"/>
      <c r="B50" s="678" t="str">
        <f>'A6-2'!A1</f>
        <v>Appendix Table A6-2: Total Current Net Capital Stock , beginning -of -year stock, billions of 1995 NCU</v>
      </c>
    </row>
    <row r="51" spans="1:2" ht="15.75">
      <c r="A51" s="117">
        <v>7</v>
      </c>
      <c r="B51" s="679" t="str">
        <f>'A7'!A1</f>
        <v>Appendix Table A7: Gross domestic product price deflator, 2000=100, %</v>
      </c>
    </row>
    <row r="52" spans="1:2" ht="15.75">
      <c r="A52" s="117">
        <v>8</v>
      </c>
      <c r="B52" s="78" t="str">
        <f>'A8'!A1</f>
        <v>Appendix Table A8: Per Capita Depreciated Accumulated Stock GERD, 2000 US$ (millions)</v>
      </c>
    </row>
    <row r="53" spans="1:2" ht="15.75">
      <c r="A53" s="117"/>
      <c r="B53" s="678" t="str">
        <f>'A8-1'!A1</f>
        <v>Appendix Table A8-1: Total Depreciated Accumulated Stock GERD - NCU, 2000 constant prices, per capita</v>
      </c>
    </row>
    <row r="54" spans="1:2" ht="15.75">
      <c r="A54" s="117"/>
      <c r="B54" s="678" t="str">
        <f>'A8-2'!A1</f>
        <v>Appendix Table A8-2: Gross Expenditures on R&amp;D (GERD), NCU (millions), current prices</v>
      </c>
    </row>
    <row r="55" spans="1:2" ht="15.75">
      <c r="A55" s="78">
        <v>9</v>
      </c>
      <c r="B55" s="680" t="str">
        <f>'A9'!A1</f>
        <v>Appendix Table A9: Net International investment position, millions of constant 2000 US$</v>
      </c>
    </row>
    <row r="56" spans="1:2" ht="15.75">
      <c r="A56" s="78"/>
      <c r="B56" s="680" t="str">
        <f>'A9-1'!A1</f>
        <v>Appendix Table A9-1: Net International investment position, millions of constant 2000 NCU</v>
      </c>
    </row>
    <row r="57" spans="1:2" ht="15.75">
      <c r="A57" s="78"/>
      <c r="B57" s="680" t="str">
        <f>'A9-2'!A1</f>
        <v>Appendix Table A9-2: Net International investment position, millions of current US$</v>
      </c>
    </row>
    <row r="58" spans="1:2" ht="15.75">
      <c r="A58" s="78">
        <v>10</v>
      </c>
      <c r="B58" s="681" t="str">
        <f>'A10'!B1</f>
        <v>Appendix Table A10: Country share of World CO2 emission social cost (millions of 2000 US$), Page 1</v>
      </c>
    </row>
    <row r="59" spans="1:2" ht="15.75">
      <c r="A59" s="78">
        <v>11</v>
      </c>
      <c r="B59" s="682" t="str">
        <f>'A11'!A1</f>
        <v>Appendix Table A11: Employment Rate (Total Employment Aged 15-64/Population Aged 15-64)</v>
      </c>
    </row>
    <row r="60" spans="1:2" ht="15.75">
      <c r="A60" s="78"/>
      <c r="B60" s="682" t="str">
        <f>'A11-1'!A1</f>
        <v>Appendix Table A11-1: Total Employment for 15-64 years old, thousands of persons</v>
      </c>
    </row>
    <row r="61" spans="1:2" ht="15.75">
      <c r="A61" s="78"/>
      <c r="B61" s="682" t="str">
        <f>A11a!A1</f>
        <v>Appendix Table A11a: Alternative Employment Rate (Total Employment/Population Aged 15 and over)</v>
      </c>
    </row>
    <row r="62" spans="1:2" ht="15.75">
      <c r="A62" s="78"/>
      <c r="B62" s="682" t="str">
        <f>A11b!A1</f>
        <v>Appendix Table A11b: Unemployment Rate (Total Unemployment/Labour Force)</v>
      </c>
    </row>
    <row r="63" spans="1:2" ht="15.75">
      <c r="A63" s="78">
        <v>12</v>
      </c>
      <c r="B63" s="683" t="str">
        <f>'A12'!A1</f>
        <v>Appendix Table A12: Private Expenditure on Health  per capita, 2000 US$</v>
      </c>
    </row>
    <row r="64" spans="1:2" ht="15.75">
      <c r="A64" s="78"/>
      <c r="B64" s="683" t="str">
        <f>'A12-1'!A1</f>
        <v>Appendix Table A12-1: Private Expenditure on Health  per capita,  NCU, at 2000 GDP Price Level</v>
      </c>
    </row>
    <row r="65" spans="1:2" ht="15.75">
      <c r="A65" s="78">
        <v>13</v>
      </c>
      <c r="B65" s="678" t="str">
        <f>'A13'!A1</f>
        <v>Appendix Table A13: Personal disposable income, constant 2000 US$</v>
      </c>
    </row>
    <row r="66" spans="1:2" ht="15.75">
      <c r="A66" s="78"/>
      <c r="B66" s="678" t="str">
        <f>'A13-1'!A1</f>
        <v>Appendix Table A13-1: Personal disposable income, constant 2000 NCU</v>
      </c>
    </row>
    <row r="67" spans="1:2" ht="15.75">
      <c r="A67" s="78"/>
      <c r="B67" s="678" t="str">
        <f>'A13-2'!A1</f>
        <v>Appendix Table A13-2: Total National Net disposable income - Millions of constant 2000 NCU</v>
      </c>
    </row>
    <row r="68" spans="1:2" ht="15.75">
      <c r="A68" s="78">
        <v>14</v>
      </c>
      <c r="B68" s="680" t="str">
        <f>'A14'!A1</f>
        <v>Appendix Table A14: Population aged 15 and over, thousands of persons</v>
      </c>
    </row>
    <row r="69" spans="1:2" ht="15.75">
      <c r="A69" s="78">
        <v>15</v>
      </c>
      <c r="B69" s="680" t="str">
        <f>'A15'!A1</f>
        <v>Appendix Table A15: Population aged 45-64, thousands of persons</v>
      </c>
    </row>
    <row r="70" spans="1:2" ht="15.75">
      <c r="A70" s="78"/>
      <c r="B70" s="680" t="str">
        <f>A15a!A1</f>
        <v>Appendix Table A15a: Population aged 25-64, thousands of persons</v>
      </c>
    </row>
    <row r="71" spans="1:2" ht="15.75">
      <c r="A71" s="78">
        <v>16</v>
      </c>
      <c r="B71" s="680" t="str">
        <f>'A16'!A1</f>
        <v>Appendix Table A16: Population aged 65 and over, thousands of persons</v>
      </c>
    </row>
    <row r="72" spans="1:2" ht="15.75">
      <c r="A72" s="78">
        <v>17</v>
      </c>
      <c r="B72" s="680" t="str">
        <f>'A17'!A1</f>
        <v>Appendix Table A17: Population aged 15-64, thousands of persons</v>
      </c>
    </row>
    <row r="73" spans="1:2" ht="15.75">
      <c r="A73" s="78">
        <v>18</v>
      </c>
      <c r="B73" s="684" t="str">
        <f>'A18'!A1</f>
        <v>Appendix Table A18: $ exchange rate - NCU per US$</v>
      </c>
    </row>
    <row r="74" spans="1:2" ht="15.75">
      <c r="A74" s="78">
        <v>19</v>
      </c>
      <c r="B74" s="685" t="str">
        <f>'A19'!A1</f>
        <v>Appendix Table A19: GDP Purchasing Power Parity, US$ - NCU per US$</v>
      </c>
    </row>
    <row r="75" spans="1:2" ht="15.75">
      <c r="B75" s="686" t="str">
        <f>'A19-1'!A1</f>
        <v>Appendix Table A19-1: Purchasing Power Parity for Actual Individual Consumption, National Currency Unit per US $</v>
      </c>
    </row>
    <row r="76" spans="1:2" ht="15.75">
      <c r="A76" s="78">
        <v>20</v>
      </c>
      <c r="B76" s="686" t="str">
        <f>'A20'!A1</f>
        <v>Appendix Table A20: Compensation per Employee, constant 2000 US$</v>
      </c>
    </row>
    <row r="77" spans="1:2" ht="15.75">
      <c r="A77" s="78"/>
      <c r="B77" s="686" t="s">
        <v>611</v>
      </c>
    </row>
    <row r="78" spans="1:2" ht="15.75">
      <c r="A78" s="78">
        <v>21</v>
      </c>
      <c r="B78" s="687" t="str">
        <f>'A21'!A1</f>
        <v>Appendix Table A21: GDP Per Capita, 2000 US$</v>
      </c>
    </row>
    <row r="79" spans="1:2" ht="15.75">
      <c r="A79" s="78"/>
      <c r="B79" s="687" t="str">
        <f>'A21-1'!A1</f>
        <v>Appendix Table A21-1: Gross domestic product per capita, current US$ (current PPP adjusted)</v>
      </c>
    </row>
    <row r="80" spans="1:2" ht="15.75">
      <c r="A80" s="78">
        <v>22</v>
      </c>
      <c r="B80" s="687" t="str">
        <f>'A22'!A1</f>
        <v>Appendix Table A22: Average Gross Replacement Rates</v>
      </c>
    </row>
    <row r="81" spans="1:2" ht="15.75">
      <c r="A81" s="141">
        <v>23</v>
      </c>
      <c r="B81" s="675" t="str">
        <f>'A23'!B1</f>
        <v>Appendix Table A23: Distribution of the population 25 to 64 years of age by the highest completed level of education</v>
      </c>
    </row>
    <row r="82" spans="1:2" ht="15.75">
      <c r="A82" s="78">
        <v>24</v>
      </c>
      <c r="B82" s="675" t="str">
        <f>'A24'!A1</f>
        <v>Appendix Table A24: Accumulated expenditure per student (constant 2000 US dollars converted using PPPs) by level of education, 2007</v>
      </c>
    </row>
    <row r="83" spans="1:2" ht="15.75">
      <c r="A83" s="78"/>
      <c r="B83" s="675" t="str">
        <f>'A24-1'!A1</f>
        <v>Appendix Table A24-1: Expenditure per student (constant 2000 US dollars converted using PPPs) by level of education, 2007</v>
      </c>
    </row>
    <row r="84" spans="1:2" ht="15.75">
      <c r="A84" s="78"/>
      <c r="B84" s="675" t="str">
        <f>'A24-2'!A1</f>
        <v>Appendix Table A24-2: Expenditure per student (US dollars converted using PPPs) by level of education, 2007</v>
      </c>
    </row>
    <row r="85" spans="1:2" ht="15.75">
      <c r="A85" s="78">
        <v>25</v>
      </c>
      <c r="B85" s="675" t="str">
        <f>'A25'!B1</f>
        <v>Appendix Table A25: Selected OECD Countries Human Capital Stock Value.</v>
      </c>
    </row>
    <row r="86" spans="1:2" ht="15.75">
      <c r="A86" s="78">
        <f>0.26*100</f>
        <v>26</v>
      </c>
      <c r="B86" s="675" t="str">
        <f>'A26'!A1</f>
        <v>Appendix Table A26: Selected Countries Natural Capital Estimates, US$ per capita, 2000</v>
      </c>
    </row>
    <row r="87" spans="1:2" ht="15.75">
      <c r="A87" s="78"/>
      <c r="B87" s="675"/>
    </row>
    <row r="88" spans="1:2" ht="15.75">
      <c r="A88" s="78"/>
      <c r="B88" s="675" t="s">
        <v>815</v>
      </c>
    </row>
    <row r="89" spans="1:2" ht="15.6" customHeight="1">
      <c r="A89" s="78"/>
      <c r="B89" s="23"/>
    </row>
    <row r="90" spans="1:2" ht="15.6" customHeight="1">
      <c r="A90" s="78"/>
      <c r="B90" s="23"/>
    </row>
    <row r="91" spans="1:2" ht="15.6" customHeight="1">
      <c r="B91" s="23"/>
    </row>
    <row r="92" spans="1:2" ht="15.6" customHeight="1">
      <c r="B92" s="22"/>
    </row>
    <row r="93" spans="1:2" ht="15.6" customHeight="1">
      <c r="B93" s="22"/>
    </row>
    <row r="94" spans="1:2" ht="15.6" customHeight="1">
      <c r="B94" s="21"/>
    </row>
    <row r="95" spans="1:2" ht="15.6" customHeight="1">
      <c r="B95" s="20"/>
    </row>
    <row r="96" spans="1:2" ht="15.6" customHeight="1">
      <c r="B96" s="19"/>
    </row>
    <row r="97" spans="2:2" ht="15.6" customHeight="1">
      <c r="B97" s="18"/>
    </row>
    <row r="98" spans="2:2" ht="15.6" customHeight="1">
      <c r="B98" s="18"/>
    </row>
    <row r="99" spans="2:2" ht="15.6" customHeight="1">
      <c r="B99" s="17"/>
    </row>
    <row r="100" spans="2:2" ht="15.6" customHeight="1">
      <c r="B100" s="16"/>
    </row>
    <row r="101" spans="2:2" ht="15.6" customHeight="1">
      <c r="B101" s="16"/>
    </row>
    <row r="102" spans="2:2" ht="15.6" customHeight="1">
      <c r="B102" s="15"/>
    </row>
    <row r="103" spans="2:2" ht="15.6" customHeight="1">
      <c r="B103" s="15"/>
    </row>
    <row r="104" spans="2:2">
      <c r="B104" s="15"/>
    </row>
    <row r="105" spans="2:2">
      <c r="B105" s="14"/>
    </row>
    <row r="106" spans="2:2">
      <c r="B106" s="8"/>
    </row>
    <row r="107" spans="2:2">
      <c r="B107" s="13"/>
    </row>
    <row r="108" spans="2:2">
      <c r="B108" s="12"/>
    </row>
    <row r="109" spans="2:2">
      <c r="B109" s="11"/>
    </row>
    <row r="110" spans="2:2">
      <c r="B110" s="10"/>
    </row>
    <row r="111" spans="2:2">
      <c r="B111" s="9"/>
    </row>
    <row r="112" spans="2:2">
      <c r="B112" s="9"/>
    </row>
    <row r="113" spans="2:2">
      <c r="B113" s="9"/>
    </row>
    <row r="114" spans="2:2">
      <c r="B114" s="9"/>
    </row>
    <row r="115" spans="2:2">
      <c r="B115" s="9"/>
    </row>
    <row r="116" spans="2:2">
      <c r="B116" s="9"/>
    </row>
    <row r="117" spans="2:2">
      <c r="B117" s="9"/>
    </row>
    <row r="118" spans="2:2">
      <c r="B118" s="56"/>
    </row>
    <row r="119" spans="2:2">
      <c r="B119" s="7"/>
    </row>
    <row r="120" spans="2:2">
      <c r="B120" s="6"/>
    </row>
    <row r="121" spans="2:2">
      <c r="B121" s="5"/>
    </row>
    <row r="122" spans="2:2">
      <c r="B122" s="5"/>
    </row>
    <row r="123" spans="2:2">
      <c r="B123" s="4"/>
    </row>
    <row r="124" spans="2:2">
      <c r="B124" s="3"/>
    </row>
    <row r="125" spans="2:2">
      <c r="B125" s="2"/>
    </row>
    <row r="126" spans="2:2">
      <c r="B126" s="1"/>
    </row>
  </sheetData>
  <phoneticPr fontId="0" type="noConversion"/>
  <pageMargins left="0.19685039370078741" right="0" top="0.98425196850393704" bottom="0.98425196850393704" header="0.51181102362204722" footer="0.51181102362204722"/>
  <pageSetup scale="79" orientation="portrait" horizontalDpi="360" verticalDpi="300" r:id="rId1"/>
  <headerFooter alignWithMargins="0"/>
</worksheet>
</file>

<file path=xl/worksheets/sheet10.xml><?xml version="1.0" encoding="utf-8"?>
<worksheet xmlns="http://schemas.openxmlformats.org/spreadsheetml/2006/main" xmlns:r="http://schemas.openxmlformats.org/officeDocument/2006/relationships">
  <sheetPr codeName="Sheet11"/>
  <dimension ref="A1:FO96"/>
  <sheetViews>
    <sheetView view="pageBreakPreview" zoomScaleNormal="75" zoomScaleSheetLayoutView="100" workbookViewId="0">
      <pane xSplit="1" ySplit="3" topLeftCell="B52" activePane="bottomRight" state="frozen"/>
      <selection activeCell="R37" sqref="R37"/>
      <selection pane="topRight" activeCell="R37" sqref="R37"/>
      <selection pane="bottomLeft" activeCell="R37" sqref="R37"/>
      <selection pane="bottomRight" activeCell="R37" sqref="R37"/>
    </sheetView>
  </sheetViews>
  <sheetFormatPr defaultRowHeight="12.75"/>
  <cols>
    <col min="1" max="1" width="5" style="25" customWidth="1"/>
    <col min="2" max="2" width="13.28515625" style="25" customWidth="1"/>
    <col min="3" max="3" width="12.7109375" style="25" customWidth="1"/>
    <col min="4" max="7" width="9.7109375" style="25" customWidth="1"/>
    <col min="8" max="8" width="7.5703125" style="25" customWidth="1"/>
    <col min="9" max="19" width="9.7109375" style="25" customWidth="1"/>
    <col min="20" max="20" width="12.85546875" style="25" customWidth="1"/>
    <col min="21" max="21" width="12.7109375" style="25" customWidth="1"/>
    <col min="22" max="25" width="9.7109375" style="25" customWidth="1"/>
    <col min="26" max="26" width="7.5703125" style="25" customWidth="1"/>
    <col min="27" max="55" width="9.7109375" style="25" customWidth="1"/>
    <col min="56" max="56" width="12.85546875" style="25" customWidth="1"/>
    <col min="57" max="57" width="12.7109375" style="25" customWidth="1"/>
    <col min="58" max="61" width="9.7109375" style="25" customWidth="1"/>
    <col min="62" max="62" width="7.5703125" style="25" customWidth="1"/>
    <col min="63" max="82" width="9.7109375" style="25" customWidth="1"/>
    <col min="83" max="83" width="12.85546875" style="25" customWidth="1"/>
    <col min="84" max="84" width="12.7109375" style="25" customWidth="1"/>
    <col min="85" max="88" width="9.7109375" style="25" customWidth="1"/>
    <col min="89" max="89" width="7.5703125" style="25" customWidth="1"/>
    <col min="90" max="100" width="9.7109375" style="25" customWidth="1"/>
    <col min="101" max="101" width="12.85546875" style="25" customWidth="1"/>
    <col min="102" max="102" width="12.7109375" style="25" customWidth="1"/>
    <col min="103" max="106" width="9.7109375" style="25" customWidth="1"/>
    <col min="107" max="107" width="7.5703125" style="25" customWidth="1"/>
    <col min="108" max="109" width="9.7109375" style="25" customWidth="1"/>
    <col min="110" max="110" width="12.85546875" style="25" customWidth="1"/>
    <col min="111" max="111" width="12.7109375" style="25" customWidth="1"/>
    <col min="112" max="115" width="9.7109375" style="25" customWidth="1"/>
    <col min="116" max="116" width="7.5703125" style="25" customWidth="1"/>
    <col min="117" max="118" width="9.7109375" style="25" customWidth="1"/>
    <col min="119" max="119" width="12.85546875" style="25" customWidth="1"/>
    <col min="120" max="120" width="12.7109375" style="25" customWidth="1"/>
    <col min="121" max="121" width="9.140625" style="25"/>
    <col min="122" max="122" width="9.7109375" style="25" customWidth="1"/>
    <col min="123" max="123" width="9.140625" style="25"/>
    <col min="124" max="124" width="9.7109375" style="25" customWidth="1"/>
    <col min="125" max="125" width="7.42578125" style="25" customWidth="1"/>
    <col min="126" max="126" width="9.7109375" style="25" customWidth="1"/>
    <col min="127" max="16384" width="9.140625" style="25"/>
  </cols>
  <sheetData>
    <row r="1" spans="1:127" ht="15.75">
      <c r="B1" s="78" t="s">
        <v>627</v>
      </c>
      <c r="T1" s="78" t="s">
        <v>642</v>
      </c>
      <c r="AL1" s="78" t="s">
        <v>642</v>
      </c>
      <c r="BD1" s="78" t="s">
        <v>642</v>
      </c>
      <c r="BV1" s="78" t="s">
        <v>642</v>
      </c>
      <c r="CN1" s="78" t="s">
        <v>642</v>
      </c>
      <c r="DF1" s="78" t="s">
        <v>642</v>
      </c>
    </row>
    <row r="2" spans="1:127" s="77" customFormat="1" ht="15.75">
      <c r="B2" s="77" t="s">
        <v>281</v>
      </c>
      <c r="K2" s="77" t="s">
        <v>283</v>
      </c>
      <c r="T2" s="77" t="s">
        <v>272</v>
      </c>
      <c r="AC2" s="77" t="s">
        <v>284</v>
      </c>
      <c r="AL2" s="77" t="s">
        <v>285</v>
      </c>
      <c r="AU2" s="77" t="s">
        <v>286</v>
      </c>
      <c r="BD2" s="77" t="s">
        <v>287</v>
      </c>
      <c r="BM2" s="77" t="s">
        <v>288</v>
      </c>
      <c r="BV2" s="77" t="s">
        <v>289</v>
      </c>
      <c r="CE2" s="77" t="s">
        <v>290</v>
      </c>
      <c r="CN2" s="77" t="s">
        <v>291</v>
      </c>
      <c r="CW2" s="77" t="s">
        <v>292</v>
      </c>
      <c r="DF2" s="77" t="s">
        <v>293</v>
      </c>
      <c r="DO2" s="77" t="s">
        <v>273</v>
      </c>
    </row>
    <row r="3" spans="1:127" ht="77.25" customHeight="1">
      <c r="A3" s="76" t="s">
        <v>280</v>
      </c>
      <c r="B3" s="369" t="s">
        <v>336</v>
      </c>
      <c r="C3" s="72" t="s">
        <v>85</v>
      </c>
      <c r="D3" s="72" t="s">
        <v>337</v>
      </c>
      <c r="E3" s="72" t="s">
        <v>84</v>
      </c>
      <c r="F3" s="72" t="s">
        <v>338</v>
      </c>
      <c r="G3" s="72" t="s">
        <v>342</v>
      </c>
      <c r="H3" s="72" t="s">
        <v>339</v>
      </c>
      <c r="I3" s="72" t="s">
        <v>86</v>
      </c>
      <c r="J3" s="370" t="s">
        <v>340</v>
      </c>
      <c r="K3" s="64" t="s">
        <v>336</v>
      </c>
      <c r="L3" s="76" t="s">
        <v>343</v>
      </c>
      <c r="M3" s="72" t="s">
        <v>337</v>
      </c>
      <c r="N3" s="72" t="s">
        <v>344</v>
      </c>
      <c r="O3" s="72" t="s">
        <v>338</v>
      </c>
      <c r="P3" s="76" t="s">
        <v>342</v>
      </c>
      <c r="Q3" s="72" t="s">
        <v>339</v>
      </c>
      <c r="R3" s="72" t="s">
        <v>341</v>
      </c>
      <c r="S3" s="72" t="s">
        <v>340</v>
      </c>
      <c r="T3" s="72" t="s">
        <v>336</v>
      </c>
      <c r="U3" s="76" t="s">
        <v>85</v>
      </c>
      <c r="V3" s="72" t="s">
        <v>337</v>
      </c>
      <c r="W3" s="72" t="s">
        <v>84</v>
      </c>
      <c r="X3" s="72" t="s">
        <v>338</v>
      </c>
      <c r="Y3" s="76" t="s">
        <v>342</v>
      </c>
      <c r="Z3" s="72" t="s">
        <v>339</v>
      </c>
      <c r="AA3" s="72" t="s">
        <v>86</v>
      </c>
      <c r="AB3" s="72" t="s">
        <v>340</v>
      </c>
      <c r="AC3" s="72" t="s">
        <v>336</v>
      </c>
      <c r="AD3" s="76" t="s">
        <v>343</v>
      </c>
      <c r="AE3" s="72" t="s">
        <v>337</v>
      </c>
      <c r="AF3" s="72" t="s">
        <v>344</v>
      </c>
      <c r="AG3" s="72" t="s">
        <v>338</v>
      </c>
      <c r="AH3" s="76" t="s">
        <v>342</v>
      </c>
      <c r="AI3" s="72" t="s">
        <v>339</v>
      </c>
      <c r="AJ3" s="72" t="s">
        <v>341</v>
      </c>
      <c r="AK3" s="72" t="s">
        <v>340</v>
      </c>
      <c r="AL3" s="72" t="s">
        <v>336</v>
      </c>
      <c r="AM3" s="76" t="s">
        <v>343</v>
      </c>
      <c r="AN3" s="72" t="s">
        <v>337</v>
      </c>
      <c r="AO3" s="72" t="s">
        <v>344</v>
      </c>
      <c r="AP3" s="72" t="s">
        <v>338</v>
      </c>
      <c r="AQ3" s="76" t="s">
        <v>342</v>
      </c>
      <c r="AR3" s="72" t="s">
        <v>339</v>
      </c>
      <c r="AS3" s="72" t="s">
        <v>341</v>
      </c>
      <c r="AT3" s="72" t="s">
        <v>340</v>
      </c>
      <c r="AU3" s="72" t="s">
        <v>336</v>
      </c>
      <c r="AV3" s="76" t="s">
        <v>343</v>
      </c>
      <c r="AW3" s="72" t="s">
        <v>337</v>
      </c>
      <c r="AX3" s="72" t="s">
        <v>344</v>
      </c>
      <c r="AY3" s="72" t="s">
        <v>338</v>
      </c>
      <c r="AZ3" s="76" t="s">
        <v>342</v>
      </c>
      <c r="BA3" s="72" t="s">
        <v>339</v>
      </c>
      <c r="BB3" s="72" t="s">
        <v>341</v>
      </c>
      <c r="BC3" s="72" t="s">
        <v>340</v>
      </c>
      <c r="BD3" s="72" t="s">
        <v>336</v>
      </c>
      <c r="BE3" s="76" t="s">
        <v>85</v>
      </c>
      <c r="BF3" s="72" t="s">
        <v>337</v>
      </c>
      <c r="BG3" s="72" t="s">
        <v>84</v>
      </c>
      <c r="BH3" s="72" t="s">
        <v>338</v>
      </c>
      <c r="BI3" s="76" t="s">
        <v>342</v>
      </c>
      <c r="BJ3" s="72" t="s">
        <v>339</v>
      </c>
      <c r="BK3" s="72" t="s">
        <v>86</v>
      </c>
      <c r="BL3" s="72" t="s">
        <v>340</v>
      </c>
      <c r="BM3" s="72" t="s">
        <v>336</v>
      </c>
      <c r="BN3" s="76" t="s">
        <v>343</v>
      </c>
      <c r="BO3" s="72" t="s">
        <v>337</v>
      </c>
      <c r="BP3" s="72" t="s">
        <v>344</v>
      </c>
      <c r="BQ3" s="72" t="s">
        <v>338</v>
      </c>
      <c r="BR3" s="76" t="s">
        <v>342</v>
      </c>
      <c r="BS3" s="72" t="s">
        <v>339</v>
      </c>
      <c r="BT3" s="72" t="s">
        <v>341</v>
      </c>
      <c r="BU3" s="72" t="s">
        <v>340</v>
      </c>
      <c r="BV3" s="72" t="s">
        <v>336</v>
      </c>
      <c r="BW3" s="76" t="s">
        <v>343</v>
      </c>
      <c r="BX3" s="72" t="s">
        <v>337</v>
      </c>
      <c r="BY3" s="72" t="s">
        <v>344</v>
      </c>
      <c r="BZ3" s="72" t="s">
        <v>338</v>
      </c>
      <c r="CA3" s="76" t="s">
        <v>342</v>
      </c>
      <c r="CB3" s="72" t="s">
        <v>339</v>
      </c>
      <c r="CC3" s="72" t="s">
        <v>341</v>
      </c>
      <c r="CD3" s="72" t="s">
        <v>340</v>
      </c>
      <c r="CE3" s="72" t="s">
        <v>336</v>
      </c>
      <c r="CF3" s="76" t="s">
        <v>85</v>
      </c>
      <c r="CG3" s="72" t="s">
        <v>337</v>
      </c>
      <c r="CH3" s="72" t="s">
        <v>84</v>
      </c>
      <c r="CI3" s="72" t="s">
        <v>338</v>
      </c>
      <c r="CJ3" s="76" t="s">
        <v>342</v>
      </c>
      <c r="CK3" s="72" t="s">
        <v>339</v>
      </c>
      <c r="CL3" s="72" t="s">
        <v>86</v>
      </c>
      <c r="CM3" s="72" t="s">
        <v>340</v>
      </c>
      <c r="CN3" s="72" t="s">
        <v>336</v>
      </c>
      <c r="CO3" s="76" t="s">
        <v>343</v>
      </c>
      <c r="CP3" s="72" t="s">
        <v>337</v>
      </c>
      <c r="CQ3" s="72" t="s">
        <v>344</v>
      </c>
      <c r="CR3" s="72" t="s">
        <v>338</v>
      </c>
      <c r="CS3" s="76" t="s">
        <v>342</v>
      </c>
      <c r="CT3" s="72" t="s">
        <v>339</v>
      </c>
      <c r="CU3" s="72" t="s">
        <v>341</v>
      </c>
      <c r="CV3" s="72" t="s">
        <v>340</v>
      </c>
      <c r="CW3" s="72" t="s">
        <v>336</v>
      </c>
      <c r="CX3" s="76" t="s">
        <v>85</v>
      </c>
      <c r="CY3" s="72" t="s">
        <v>337</v>
      </c>
      <c r="CZ3" s="72" t="s">
        <v>84</v>
      </c>
      <c r="DA3" s="72" t="s">
        <v>338</v>
      </c>
      <c r="DB3" s="76" t="s">
        <v>342</v>
      </c>
      <c r="DC3" s="72" t="s">
        <v>339</v>
      </c>
      <c r="DD3" s="72" t="s">
        <v>86</v>
      </c>
      <c r="DE3" s="72" t="s">
        <v>340</v>
      </c>
      <c r="DF3" s="72" t="s">
        <v>336</v>
      </c>
      <c r="DG3" s="76" t="s">
        <v>85</v>
      </c>
      <c r="DH3" s="72" t="s">
        <v>337</v>
      </c>
      <c r="DI3" s="72" t="s">
        <v>84</v>
      </c>
      <c r="DJ3" s="72" t="s">
        <v>338</v>
      </c>
      <c r="DK3" s="76" t="s">
        <v>342</v>
      </c>
      <c r="DL3" s="72" t="s">
        <v>339</v>
      </c>
      <c r="DM3" s="72" t="s">
        <v>86</v>
      </c>
      <c r="DN3" s="72" t="s">
        <v>340</v>
      </c>
      <c r="DO3" s="72" t="s">
        <v>336</v>
      </c>
      <c r="DP3" s="76" t="s">
        <v>85</v>
      </c>
      <c r="DQ3" s="72" t="s">
        <v>337</v>
      </c>
      <c r="DR3" s="72" t="s">
        <v>84</v>
      </c>
      <c r="DS3" s="72" t="s">
        <v>338</v>
      </c>
      <c r="DT3" s="76" t="s">
        <v>342</v>
      </c>
      <c r="DU3" s="72" t="s">
        <v>339</v>
      </c>
      <c r="DV3" s="72" t="s">
        <v>86</v>
      </c>
      <c r="DW3" s="72" t="s">
        <v>340</v>
      </c>
    </row>
    <row r="4" spans="1:127" ht="13.5" customHeight="1">
      <c r="A4" s="85"/>
      <c r="B4" s="371" t="s">
        <v>346</v>
      </c>
      <c r="C4" s="87" t="s">
        <v>350</v>
      </c>
      <c r="D4" s="87" t="s">
        <v>347</v>
      </c>
      <c r="E4" s="87" t="s">
        <v>351</v>
      </c>
      <c r="F4" s="87" t="s">
        <v>348</v>
      </c>
      <c r="G4" s="87" t="s">
        <v>352</v>
      </c>
      <c r="H4" s="87" t="s">
        <v>349</v>
      </c>
      <c r="I4" s="87" t="s">
        <v>353</v>
      </c>
      <c r="J4" s="372" t="s">
        <v>354</v>
      </c>
      <c r="K4" s="84" t="s">
        <v>346</v>
      </c>
      <c r="L4" s="85" t="s">
        <v>350</v>
      </c>
      <c r="M4" s="86" t="s">
        <v>347</v>
      </c>
      <c r="N4" s="87" t="s">
        <v>351</v>
      </c>
      <c r="O4" s="84" t="s">
        <v>348</v>
      </c>
      <c r="P4" s="85" t="s">
        <v>352</v>
      </c>
      <c r="Q4" s="87" t="s">
        <v>349</v>
      </c>
      <c r="R4" s="87" t="s">
        <v>353</v>
      </c>
      <c r="S4" s="87" t="s">
        <v>354</v>
      </c>
      <c r="T4" s="84" t="s">
        <v>346</v>
      </c>
      <c r="U4" s="85" t="s">
        <v>350</v>
      </c>
      <c r="V4" s="86" t="s">
        <v>347</v>
      </c>
      <c r="W4" s="87" t="s">
        <v>351</v>
      </c>
      <c r="X4" s="84" t="s">
        <v>348</v>
      </c>
      <c r="Y4" s="85" t="s">
        <v>352</v>
      </c>
      <c r="Z4" s="87" t="s">
        <v>349</v>
      </c>
      <c r="AA4" s="87" t="s">
        <v>353</v>
      </c>
      <c r="AB4" s="87" t="s">
        <v>354</v>
      </c>
      <c r="AC4" s="84" t="s">
        <v>346</v>
      </c>
      <c r="AD4" s="85" t="s">
        <v>350</v>
      </c>
      <c r="AE4" s="86" t="s">
        <v>347</v>
      </c>
      <c r="AF4" s="87" t="s">
        <v>351</v>
      </c>
      <c r="AG4" s="84" t="s">
        <v>348</v>
      </c>
      <c r="AH4" s="85" t="s">
        <v>352</v>
      </c>
      <c r="AI4" s="87" t="s">
        <v>349</v>
      </c>
      <c r="AJ4" s="87" t="s">
        <v>353</v>
      </c>
      <c r="AK4" s="87" t="s">
        <v>354</v>
      </c>
      <c r="AL4" s="84" t="s">
        <v>346</v>
      </c>
      <c r="AM4" s="85" t="s">
        <v>350</v>
      </c>
      <c r="AN4" s="86" t="s">
        <v>347</v>
      </c>
      <c r="AO4" s="87" t="s">
        <v>351</v>
      </c>
      <c r="AP4" s="84" t="s">
        <v>348</v>
      </c>
      <c r="AQ4" s="85" t="s">
        <v>352</v>
      </c>
      <c r="AR4" s="87" t="s">
        <v>349</v>
      </c>
      <c r="AS4" s="87" t="s">
        <v>353</v>
      </c>
      <c r="AT4" s="87" t="s">
        <v>354</v>
      </c>
      <c r="AU4" s="84" t="s">
        <v>346</v>
      </c>
      <c r="AV4" s="85" t="s">
        <v>350</v>
      </c>
      <c r="AW4" s="86" t="s">
        <v>347</v>
      </c>
      <c r="AX4" s="87" t="s">
        <v>351</v>
      </c>
      <c r="AY4" s="84" t="s">
        <v>348</v>
      </c>
      <c r="AZ4" s="85" t="s">
        <v>352</v>
      </c>
      <c r="BA4" s="87" t="s">
        <v>349</v>
      </c>
      <c r="BB4" s="87" t="s">
        <v>353</v>
      </c>
      <c r="BC4" s="87" t="s">
        <v>354</v>
      </c>
      <c r="BD4" s="84" t="s">
        <v>346</v>
      </c>
      <c r="BE4" s="85" t="s">
        <v>350</v>
      </c>
      <c r="BF4" s="86" t="s">
        <v>347</v>
      </c>
      <c r="BG4" s="87" t="s">
        <v>351</v>
      </c>
      <c r="BH4" s="84" t="s">
        <v>348</v>
      </c>
      <c r="BI4" s="85" t="s">
        <v>352</v>
      </c>
      <c r="BJ4" s="87" t="s">
        <v>349</v>
      </c>
      <c r="BK4" s="87" t="s">
        <v>353</v>
      </c>
      <c r="BL4" s="87" t="s">
        <v>354</v>
      </c>
      <c r="BM4" s="84" t="s">
        <v>346</v>
      </c>
      <c r="BN4" s="85" t="s">
        <v>350</v>
      </c>
      <c r="BO4" s="86" t="s">
        <v>347</v>
      </c>
      <c r="BP4" s="87" t="s">
        <v>351</v>
      </c>
      <c r="BQ4" s="84" t="s">
        <v>348</v>
      </c>
      <c r="BR4" s="85" t="s">
        <v>352</v>
      </c>
      <c r="BS4" s="87" t="s">
        <v>349</v>
      </c>
      <c r="BT4" s="87" t="s">
        <v>353</v>
      </c>
      <c r="BU4" s="87" t="s">
        <v>354</v>
      </c>
      <c r="BV4" s="84" t="s">
        <v>346</v>
      </c>
      <c r="BW4" s="85" t="s">
        <v>350</v>
      </c>
      <c r="BX4" s="86" t="s">
        <v>347</v>
      </c>
      <c r="BY4" s="87" t="s">
        <v>351</v>
      </c>
      <c r="BZ4" s="84" t="s">
        <v>348</v>
      </c>
      <c r="CA4" s="85" t="s">
        <v>352</v>
      </c>
      <c r="CB4" s="87" t="s">
        <v>349</v>
      </c>
      <c r="CC4" s="87" t="s">
        <v>353</v>
      </c>
      <c r="CD4" s="87" t="s">
        <v>354</v>
      </c>
      <c r="CE4" s="84" t="s">
        <v>346</v>
      </c>
      <c r="CF4" s="85" t="s">
        <v>350</v>
      </c>
      <c r="CG4" s="86" t="s">
        <v>347</v>
      </c>
      <c r="CH4" s="87" t="s">
        <v>351</v>
      </c>
      <c r="CI4" s="84" t="s">
        <v>348</v>
      </c>
      <c r="CJ4" s="85" t="s">
        <v>352</v>
      </c>
      <c r="CK4" s="87" t="s">
        <v>349</v>
      </c>
      <c r="CL4" s="87" t="s">
        <v>353</v>
      </c>
      <c r="CM4" s="87" t="s">
        <v>354</v>
      </c>
      <c r="CN4" s="84" t="s">
        <v>346</v>
      </c>
      <c r="CO4" s="85" t="s">
        <v>350</v>
      </c>
      <c r="CP4" s="86" t="s">
        <v>347</v>
      </c>
      <c r="CQ4" s="87" t="s">
        <v>351</v>
      </c>
      <c r="CR4" s="84" t="s">
        <v>348</v>
      </c>
      <c r="CS4" s="85" t="s">
        <v>352</v>
      </c>
      <c r="CT4" s="87" t="s">
        <v>349</v>
      </c>
      <c r="CU4" s="87" t="s">
        <v>353</v>
      </c>
      <c r="CV4" s="87" t="s">
        <v>354</v>
      </c>
      <c r="CW4" s="84" t="s">
        <v>346</v>
      </c>
      <c r="CX4" s="85" t="s">
        <v>350</v>
      </c>
      <c r="CY4" s="86" t="s">
        <v>347</v>
      </c>
      <c r="CZ4" s="87" t="s">
        <v>351</v>
      </c>
      <c r="DA4" s="84" t="s">
        <v>348</v>
      </c>
      <c r="DB4" s="85" t="s">
        <v>352</v>
      </c>
      <c r="DC4" s="87" t="s">
        <v>349</v>
      </c>
      <c r="DD4" s="87" t="s">
        <v>353</v>
      </c>
      <c r="DE4" s="87" t="s">
        <v>354</v>
      </c>
      <c r="DF4" s="84" t="s">
        <v>346</v>
      </c>
      <c r="DG4" s="85" t="s">
        <v>350</v>
      </c>
      <c r="DH4" s="86" t="s">
        <v>347</v>
      </c>
      <c r="DI4" s="87" t="s">
        <v>351</v>
      </c>
      <c r="DJ4" s="84" t="s">
        <v>348</v>
      </c>
      <c r="DK4" s="85" t="s">
        <v>352</v>
      </c>
      <c r="DL4" s="87" t="s">
        <v>349</v>
      </c>
      <c r="DM4" s="87" t="s">
        <v>353</v>
      </c>
      <c r="DN4" s="87" t="s">
        <v>354</v>
      </c>
      <c r="DO4" s="84" t="s">
        <v>346</v>
      </c>
      <c r="DP4" s="85" t="s">
        <v>350</v>
      </c>
      <c r="DQ4" s="86" t="s">
        <v>347</v>
      </c>
      <c r="DR4" s="87" t="s">
        <v>351</v>
      </c>
      <c r="DS4" s="84" t="s">
        <v>348</v>
      </c>
      <c r="DT4" s="85" t="s">
        <v>352</v>
      </c>
      <c r="DU4" s="87" t="s">
        <v>349</v>
      </c>
      <c r="DV4" s="87" t="s">
        <v>353</v>
      </c>
      <c r="DW4" s="87" t="s">
        <v>354</v>
      </c>
    </row>
    <row r="5" spans="1:127" hidden="1">
      <c r="A5" s="56">
        <v>1960</v>
      </c>
      <c r="B5" s="373">
        <f t="shared" ref="B5:B24" si="0">B6</f>
        <v>45.126640000000002</v>
      </c>
      <c r="C5" s="75">
        <f>B5/$J5</f>
        <v>0.20032202427392806</v>
      </c>
      <c r="D5" s="82">
        <f>'A15'!B3/'A1'!B3*100</f>
        <v>19.494409790661955</v>
      </c>
      <c r="E5" s="75">
        <f>D5/$J5</f>
        <v>8.6537788572135774E-2</v>
      </c>
      <c r="F5" s="82">
        <v>100</v>
      </c>
      <c r="G5" s="75">
        <f>F5/$J5</f>
        <v>0.44391079033122799</v>
      </c>
      <c r="H5" s="82">
        <f>'A17'!B3/'A1'!B3*100</f>
        <v>60.649437383988833</v>
      </c>
      <c r="I5" s="75">
        <f>H5/$J5</f>
        <v>0.26922939682270808</v>
      </c>
      <c r="J5" s="374">
        <f t="shared" ref="J5:J44" si="1">B5+D5+F5+H5</f>
        <v>225.27048717465081</v>
      </c>
      <c r="K5" s="324">
        <f t="shared" ref="K5:K28" si="2">K6</f>
        <v>32.118099999999998</v>
      </c>
      <c r="L5" s="75">
        <f>K5/$S5</f>
        <v>0.1454115158025456</v>
      </c>
      <c r="M5" s="81">
        <f>'A15'!C3/'A1'!C3*100</f>
        <v>27.573771782435507</v>
      </c>
      <c r="N5" s="75">
        <f>M5/$S5</f>
        <v>0.12483752000514996</v>
      </c>
      <c r="O5" s="80">
        <v>100</v>
      </c>
      <c r="P5" s="75">
        <f t="shared" ref="P5:P50" si="3">O5/$S5</f>
        <v>0.4527400929773106</v>
      </c>
      <c r="Q5" s="81">
        <f>'A17'!C3/'A1'!C3*100</f>
        <v>61.185407590768961</v>
      </c>
      <c r="R5" s="75">
        <f t="shared" ref="R5:R50" si="4">Q5/$S5</f>
        <v>0.27701087121499385</v>
      </c>
      <c r="S5" s="82">
        <f t="shared" ref="S5:S41" si="5">K5+M5+O5+Q5</f>
        <v>220.87727937320446</v>
      </c>
      <c r="T5" s="80">
        <f t="shared" ref="T5:T14" si="6">T6</f>
        <v>50.487479999999998</v>
      </c>
      <c r="U5" s="75">
        <f>T5/$AB5</f>
        <v>0.2192621444910153</v>
      </c>
      <c r="V5" s="81">
        <f>'A15'!D3/'A1'!D3*100</f>
        <v>20.900799610166203</v>
      </c>
      <c r="W5" s="75">
        <f>V5/$AB5</f>
        <v>9.077011061162131E-2</v>
      </c>
      <c r="X5" s="80">
        <v>100</v>
      </c>
      <c r="Y5" s="75">
        <f t="shared" ref="Y5:Y50" si="7">X5/$AB5</f>
        <v>0.43429013389263105</v>
      </c>
      <c r="Z5" s="81">
        <f>'A17'!D3/'A1'!D3*100</f>
        <v>58.872534983247682</v>
      </c>
      <c r="AA5" s="75">
        <f t="shared" ref="AA5:AA50" si="8">Z5/$AB5</f>
        <v>0.25567761100473241</v>
      </c>
      <c r="AB5" s="82">
        <f>T5+V5+X5+Z5</f>
        <v>230.26081459341387</v>
      </c>
      <c r="AC5" s="80">
        <f t="shared" ref="AC5:AC30" si="9">AC6</f>
        <v>35.55677</v>
      </c>
      <c r="AD5" s="75">
        <f>AC5/$AK5</f>
        <v>0.15917929234579992</v>
      </c>
      <c r="AE5" s="81">
        <f>'A15'!E3/'A1'!E3*100</f>
        <v>23.66552507998675</v>
      </c>
      <c r="AF5" s="75">
        <f t="shared" ref="AF5:AH41" si="10">AE5/$AK5</f>
        <v>0.10594498699471495</v>
      </c>
      <c r="AG5" s="80">
        <v>100</v>
      </c>
      <c r="AH5" s="75">
        <f t="shared" si="10"/>
        <v>0.44767646877317568</v>
      </c>
      <c r="AI5" s="81">
        <f>'A17'!E3/'A1'!E3*100</f>
        <v>64.153305326357184</v>
      </c>
      <c r="AJ5" s="75">
        <f t="shared" ref="AJ5:AJ50" si="11">AI5/$AK5</f>
        <v>0.28719925188630951</v>
      </c>
      <c r="AK5" s="82">
        <f>AC5+AE5+AG5+AI5</f>
        <v>223.37560040634392</v>
      </c>
      <c r="AL5" s="80">
        <f t="shared" ref="AL5:AL30" si="12">AL6</f>
        <v>36.303719999999998</v>
      </c>
      <c r="AM5" s="75">
        <f>AL5/$AT5</f>
        <v>0.2303424745789561</v>
      </c>
      <c r="AN5" s="81">
        <f>'A15'!F3/'A1'!F3*100</f>
        <v>21.241534988713319</v>
      </c>
      <c r="AO5" s="75">
        <f>AN5/$AT5</f>
        <v>0.13477483115106947</v>
      </c>
      <c r="AP5" s="80">
        <v>100</v>
      </c>
      <c r="AQ5" s="75">
        <f t="shared" ref="AQ5:AQ50" si="13">AP5/$AT5</f>
        <v>0.63448724973351522</v>
      </c>
      <c r="AR5" s="81">
        <f>'A17'!F3/'A1'!F3/10</f>
        <v>6.2325056433408577E-2</v>
      </c>
      <c r="AS5" s="75">
        <f t="shared" ref="AS5:AS50" si="14">AR5/$AT5</f>
        <v>3.9544453645919537E-4</v>
      </c>
      <c r="AT5" s="82">
        <f>AL5+AN5+AP5+AR5</f>
        <v>157.60758004514673</v>
      </c>
      <c r="AU5" s="80">
        <f t="shared" ref="AU5:AU22" si="15">AU6</f>
        <v>42.335149999999999</v>
      </c>
      <c r="AV5" s="75">
        <f>AU5/$BC5</f>
        <v>0.18756769174758589</v>
      </c>
      <c r="AW5" s="81">
        <f>'A15'!G3/'A1'!G3*100</f>
        <v>22.703830077308137</v>
      </c>
      <c r="AX5" s="75">
        <f>AW5/$BC5</f>
        <v>0.1005902896630838</v>
      </c>
      <c r="AY5" s="80">
        <v>100</v>
      </c>
      <c r="AZ5" s="75">
        <f t="shared" ref="AZ5:AZ50" si="16">AY5/$BC5</f>
        <v>0.44305427463369301</v>
      </c>
      <c r="BA5" s="81">
        <f>'A17'!G3/'A1'!G3*100</f>
        <v>60.667001616870678</v>
      </c>
      <c r="BB5" s="75">
        <f t="shared" ref="BB5:BB50" si="17">BA5/$BC5</f>
        <v>0.2687877439556372</v>
      </c>
      <c r="BC5" s="82">
        <f>AU5+AW5+AY5+BA5</f>
        <v>225.70598169417883</v>
      </c>
      <c r="BD5" s="80">
        <f t="shared" ref="BD5:BD16" si="18">BD6</f>
        <v>45.37771</v>
      </c>
      <c r="BE5" s="75">
        <f>BD5/$BL5</f>
        <v>0.27014761613736399</v>
      </c>
      <c r="BF5" s="81">
        <f>'A15'!H3/'A1'!H3*100</f>
        <v>22.596046899362978</v>
      </c>
      <c r="BG5" s="75">
        <f>BF5/$BL5</f>
        <v>0.13452129259037054</v>
      </c>
      <c r="BH5" s="80">
        <v>100</v>
      </c>
      <c r="BI5" s="75">
        <f t="shared" ref="BI5:BI50" si="19">BH5/$BL5</f>
        <v>0.59533109127226558</v>
      </c>
      <c r="BJ5" s="81">
        <f>'A17'!H3/'A1'!H3*100</f>
        <v>0</v>
      </c>
      <c r="BK5" s="75">
        <f t="shared" ref="BK5:BK50" si="20">BJ5/$BL5</f>
        <v>0</v>
      </c>
      <c r="BL5" s="82">
        <f>BD5+BF5+BH5+BJ5</f>
        <v>167.97375689936297</v>
      </c>
      <c r="BM5" s="80">
        <f t="shared" ref="BM5:BM29" si="21">BM6</f>
        <v>36.035450000000004</v>
      </c>
      <c r="BN5" s="75">
        <f>BM5/$BU5</f>
        <v>0.16543560917547098</v>
      </c>
      <c r="BO5" s="81">
        <f>'A15'!I3/'A1'!I3*100</f>
        <v>15.049869761870744</v>
      </c>
      <c r="BP5" s="75">
        <f>BO5/$BU5</f>
        <v>6.9092639943904868E-2</v>
      </c>
      <c r="BQ5" s="80">
        <v>100</v>
      </c>
      <c r="BR5" s="75">
        <f t="shared" ref="BR5:BR50" si="22">BQ5/$BU5</f>
        <v>0.45909128143389627</v>
      </c>
      <c r="BS5" s="81">
        <f>'A17'!I3/'A1'!I3*100</f>
        <v>66.736285753412432</v>
      </c>
      <c r="BT5" s="75">
        <f t="shared" ref="BT5:BT50" si="23">BS5/$BU5</f>
        <v>0.30638046944672787</v>
      </c>
      <c r="BU5" s="82">
        <f>BM5+BO5+BQ5+BS5</f>
        <v>217.82160551528318</v>
      </c>
      <c r="BV5" s="80">
        <f t="shared" ref="BV5:BV26" si="24">BV6</f>
        <v>40.678100000000001</v>
      </c>
      <c r="BW5" s="75">
        <f>BV5/$CD5</f>
        <v>0.18279186529629388</v>
      </c>
      <c r="BX5" s="81">
        <f>'A15'!J3/'A1'!J3*100</f>
        <v>20.807025418832339</v>
      </c>
      <c r="BY5" s="75">
        <f>BX5/$CD5</f>
        <v>9.3498835677570072E-2</v>
      </c>
      <c r="BZ5" s="80">
        <v>100</v>
      </c>
      <c r="CA5" s="75">
        <f t="shared" ref="CA5:CA50" si="25">BZ5/$CD5</f>
        <v>0.44936185637061188</v>
      </c>
      <c r="CB5" s="81">
        <f>'A17'!J3/'A1'!J3*100</f>
        <v>61.052676983169576</v>
      </c>
      <c r="CC5" s="75">
        <f t="shared" ref="CC5:CC45" si="26">CB5/$CD5</f>
        <v>0.27434744265552408</v>
      </c>
      <c r="CD5" s="82">
        <f>BV5+BX5+BZ5+CB5</f>
        <v>222.53780240200194</v>
      </c>
      <c r="CE5" s="80">
        <f t="shared" ref="CE5:CE22" si="27">CE6</f>
        <v>55.904949999999999</v>
      </c>
      <c r="CF5" s="75">
        <f>CE5/$CM5</f>
        <v>0.22794264784004342</v>
      </c>
      <c r="CG5" s="81">
        <f>'A15'!K3/'A1'!K3*100</f>
        <v>27.658578311194265</v>
      </c>
      <c r="CH5" s="75">
        <f>CG5/$CM5</f>
        <v>0.1127730116160522</v>
      </c>
      <c r="CI5" s="80">
        <v>100</v>
      </c>
      <c r="CJ5" s="75">
        <f t="shared" ref="CJ5:CJ50" si="28">CI5/$CM5</f>
        <v>0.40773249567353775</v>
      </c>
      <c r="CK5" s="81">
        <f>'A17'!K3/'A1'!K3*100</f>
        <v>61.695314339570949</v>
      </c>
      <c r="CL5" s="75">
        <f t="shared" ref="CL5:CL50" si="29">CK5/$CM5</f>
        <v>0.25155184487036664</v>
      </c>
      <c r="CM5" s="82">
        <f>CE5+CG5+CI5+CK5</f>
        <v>245.25884265076522</v>
      </c>
      <c r="CN5" s="80">
        <f t="shared" ref="CN5:CN23" si="30">CN6</f>
        <v>47.445999999999998</v>
      </c>
      <c r="CO5" s="75">
        <f>CN5/$CV5</f>
        <v>0.20318712951915252</v>
      </c>
      <c r="CP5" s="81">
        <f>'A15'!L3/'A1'!L3*100</f>
        <v>24.609620259314038</v>
      </c>
      <c r="CQ5" s="75">
        <f>CP5/$CV5</f>
        <v>0.10539050919037224</v>
      </c>
      <c r="CR5" s="80">
        <v>100</v>
      </c>
      <c r="CS5" s="75">
        <f t="shared" ref="CS5:CS50" si="31">CR5/$CV5</f>
        <v>0.42824922969091711</v>
      </c>
      <c r="CT5" s="81">
        <f>'A17'!L3/'A1'!L3*100</f>
        <v>61.453264443581091</v>
      </c>
      <c r="CU5" s="75">
        <f t="shared" ref="CU5:CU50" si="32">CT5/$CV5</f>
        <v>0.26317313159955824</v>
      </c>
      <c r="CV5" s="82">
        <f>CN5+CP5+CR5+CT5</f>
        <v>233.5088847028951</v>
      </c>
      <c r="CW5" s="80">
        <f t="shared" ref="CW5:CW18" si="33">CW6</f>
        <v>37.709679999999999</v>
      </c>
      <c r="CX5" s="75">
        <f>CW5/$DE5</f>
        <v>0.16582222091919047</v>
      </c>
      <c r="CY5" s="81">
        <f>'A15'!M3/'A1'!M3*100</f>
        <v>25.467283104684775</v>
      </c>
      <c r="CZ5" s="75">
        <f>CY5/$DE5</f>
        <v>0.11198825991619672</v>
      </c>
      <c r="DA5" s="80">
        <v>100</v>
      </c>
      <c r="DB5" s="75">
        <f t="shared" ref="DB5:DB50" si="34">DA5/$DE5</f>
        <v>0.43973383205370731</v>
      </c>
      <c r="DC5" s="83">
        <f>'A17'!M3/'A1'!M3*100</f>
        <v>64.233330829183842</v>
      </c>
      <c r="DD5" s="75">
        <f t="shared" ref="DD5:DD50" si="35">DC5/$DE5</f>
        <v>0.28245568711090546</v>
      </c>
      <c r="DE5" s="82">
        <f>CW5+CY5+DA5+DC5</f>
        <v>227.41029393386862</v>
      </c>
      <c r="DF5" s="80">
        <f t="shared" ref="DF5:DF17" si="36">DF6</f>
        <v>45.604509999999998</v>
      </c>
      <c r="DG5" s="75">
        <f>DF5/$DN5</f>
        <v>0.1915670756698408</v>
      </c>
      <c r="DH5" s="81">
        <f>'A15'!N3/'A1'!N3*100</f>
        <v>28.537974485961222</v>
      </c>
      <c r="DI5" s="75">
        <f>DH5/$DN5</f>
        <v>0.11987709807245205</v>
      </c>
      <c r="DJ5" s="80">
        <v>100</v>
      </c>
      <c r="DK5" s="75">
        <f t="shared" ref="DK5:DK50" si="37">DJ5/$DN5</f>
        <v>0.4200616905429766</v>
      </c>
      <c r="DL5" s="81">
        <f>'A17'!N3/'A1'!N3*100</f>
        <v>63.917786782144262</v>
      </c>
      <c r="DM5" s="75">
        <f t="shared" ref="DM5:DM50" si="38">DL5/$DN5</f>
        <v>0.26849413571473041</v>
      </c>
      <c r="DN5" s="82">
        <f>DF5+DH5+DJ5+DL5</f>
        <v>238.06027126810551</v>
      </c>
      <c r="DO5" s="80">
        <f t="shared" ref="DO5:DO17" si="39">DO6</f>
        <v>48.010680000000001</v>
      </c>
      <c r="DP5" s="75">
        <f>DO5/$DW5</f>
        <v>0.21231139890755557</v>
      </c>
      <c r="DQ5" s="81">
        <f>'A15'!O3/'A1'!O3*100</f>
        <v>20.007298793720135</v>
      </c>
      <c r="DR5" s="75">
        <f>DQ5/$DW5</f>
        <v>8.8475680728874725E-2</v>
      </c>
      <c r="DS5" s="80">
        <v>100</v>
      </c>
      <c r="DT5" s="75">
        <f t="shared" ref="DT5:DT50" si="40">DS5/$DW5</f>
        <v>0.44221702110354522</v>
      </c>
      <c r="DU5" s="81">
        <f>'A17'!O3/'A1'!O3*100</f>
        <v>58.11533409969055</v>
      </c>
      <c r="DV5" s="75">
        <f t="shared" ref="DV5:DV50" si="41">DU5/$DW5</f>
        <v>0.25699589926002436</v>
      </c>
      <c r="DW5" s="82">
        <f>DO5+DQ5+DS5+DU5</f>
        <v>226.1333128934107</v>
      </c>
    </row>
    <row r="6" spans="1:127" hidden="1">
      <c r="A6" s="56">
        <v>1961</v>
      </c>
      <c r="B6" s="373">
        <f t="shared" si="0"/>
        <v>45.126640000000002</v>
      </c>
      <c r="C6" s="75">
        <f t="shared" ref="C6:C51" si="42">B6/$J6</f>
        <v>0.20052129761621321</v>
      </c>
      <c r="D6" s="82">
        <f>'A15'!B4/'A1'!B4*100</f>
        <v>19.459499491955381</v>
      </c>
      <c r="E6" s="75">
        <f t="shared" ref="E6:E50" si="43">D6/$J6</f>
        <v>8.6468748594819692E-2</v>
      </c>
      <c r="F6" s="82">
        <v>100</v>
      </c>
      <c r="G6" s="75">
        <f t="shared" ref="G6:G51" si="44">F6/$J6</f>
        <v>0.44435237725701093</v>
      </c>
      <c r="H6" s="82">
        <f>'A17'!B4/'A1'!B4*100</f>
        <v>60.460479178795126</v>
      </c>
      <c r="I6" s="75">
        <f t="shared" ref="I6:I50" si="45">H6/$J6</f>
        <v>0.26865757653195627</v>
      </c>
      <c r="J6" s="374">
        <f t="shared" si="1"/>
        <v>225.04661867075049</v>
      </c>
      <c r="K6" s="324">
        <f t="shared" si="2"/>
        <v>32.118099999999998</v>
      </c>
      <c r="L6" s="75">
        <f t="shared" ref="L6:N41" si="46">K6/$S6</f>
        <v>0.14589116899617283</v>
      </c>
      <c r="M6" s="81">
        <f>'A15'!C4/'A1'!C4*100</f>
        <v>27.181732369070073</v>
      </c>
      <c r="N6" s="75">
        <f t="shared" si="46"/>
        <v>0.12346853365126652</v>
      </c>
      <c r="O6" s="80">
        <v>100</v>
      </c>
      <c r="P6" s="75">
        <f t="shared" si="3"/>
        <v>0.4542334976109198</v>
      </c>
      <c r="Q6" s="81">
        <f>'A17'!C4/'A1'!C4*100</f>
        <v>60.851258481689754</v>
      </c>
      <c r="R6" s="75">
        <f t="shared" si="4"/>
        <v>0.27640679974164084</v>
      </c>
      <c r="S6" s="82">
        <f t="shared" si="5"/>
        <v>220.15109085075983</v>
      </c>
      <c r="T6" s="80">
        <f t="shared" si="6"/>
        <v>50.487479999999998</v>
      </c>
      <c r="U6" s="75">
        <f t="shared" ref="U6:W41" si="47">T6/$AB6</f>
        <v>0.21972287317451394</v>
      </c>
      <c r="V6" s="81">
        <f>'A15'!D4/'A1'!D4*100</f>
        <v>20.664906013616299</v>
      </c>
      <c r="W6" s="75">
        <f t="shared" si="47"/>
        <v>8.9934227717308621E-2</v>
      </c>
      <c r="X6" s="80">
        <v>100</v>
      </c>
      <c r="Y6" s="75">
        <f t="shared" si="7"/>
        <v>0.43520269416202578</v>
      </c>
      <c r="Z6" s="81">
        <f>'A17'!D4/'A1'!D4*100</f>
        <v>58.625603280655014</v>
      </c>
      <c r="AA6" s="75">
        <f t="shared" si="8"/>
        <v>0.25514020494615158</v>
      </c>
      <c r="AB6" s="82">
        <f t="shared" ref="AB6:AB44" si="48">T6+V6+X6+Z6</f>
        <v>229.77798929427132</v>
      </c>
      <c r="AC6" s="80">
        <f t="shared" si="9"/>
        <v>35.55677</v>
      </c>
      <c r="AD6" s="75">
        <f t="shared" ref="AD6:AD50" si="49">AC6/$AK6</f>
        <v>0.15907787959428871</v>
      </c>
      <c r="AE6" s="81">
        <f>'A15'!E4/'A1'!E4*100</f>
        <v>23.458869939057166</v>
      </c>
      <c r="AF6" s="75">
        <f t="shared" si="10"/>
        <v>0.10495293266467721</v>
      </c>
      <c r="AG6" s="80">
        <v>100</v>
      </c>
      <c r="AH6" s="75">
        <f t="shared" si="10"/>
        <v>0.44739125515137823</v>
      </c>
      <c r="AI6" s="81">
        <f>'A17'!E4/'A1'!E4*100</f>
        <v>64.502363259651389</v>
      </c>
      <c r="AJ6" s="75">
        <f t="shared" si="11"/>
        <v>0.28857793258965581</v>
      </c>
      <c r="AK6" s="82">
        <f t="shared" ref="AK6:AK41" si="50">AC6+AE6+AG6+AI6</f>
        <v>223.51800319870856</v>
      </c>
      <c r="AL6" s="80">
        <f t="shared" si="12"/>
        <v>36.303719999999998</v>
      </c>
      <c r="AM6" s="75">
        <f t="shared" ref="AM6:AO41" si="51">AL6/$AT6</f>
        <v>0.23032816510330306</v>
      </c>
      <c r="AN6" s="81">
        <f>'A15'!F4/'A1'!F4*100</f>
        <v>21.25084061869536</v>
      </c>
      <c r="AO6" s="75">
        <f t="shared" si="51"/>
        <v>0.13482549795466811</v>
      </c>
      <c r="AP6" s="80">
        <v>100</v>
      </c>
      <c r="AQ6" s="75">
        <f t="shared" si="13"/>
        <v>0.63444783372971991</v>
      </c>
      <c r="AR6" s="81">
        <f>'A17'!F4/'A1'!F4/10</f>
        <v>6.2811028917283115E-2</v>
      </c>
      <c r="AS6" s="75">
        <f t="shared" si="14"/>
        <v>3.9850321230905063E-4</v>
      </c>
      <c r="AT6" s="82">
        <f t="shared" ref="AT6:AT41" si="52">AL6+AN6+AP6+AR6</f>
        <v>157.61737164761263</v>
      </c>
      <c r="AU6" s="80">
        <f t="shared" si="15"/>
        <v>42.335149999999999</v>
      </c>
      <c r="AV6" s="75">
        <f t="shared" ref="AV6:AX41" si="53">AU6/$BC6</f>
        <v>0.1879284999730802</v>
      </c>
      <c r="AW6" s="81">
        <f>'A15'!G4/'A1'!G4*100</f>
        <v>22.40603688627651</v>
      </c>
      <c r="AX6" s="75">
        <f t="shared" si="53"/>
        <v>9.946186330695532E-2</v>
      </c>
      <c r="AY6" s="80">
        <v>100</v>
      </c>
      <c r="AZ6" s="75">
        <f t="shared" si="16"/>
        <v>0.44390654095492804</v>
      </c>
      <c r="BA6" s="81">
        <f>'A17'!G4/'A1'!G4*100</f>
        <v>60.531456731185926</v>
      </c>
      <c r="BB6" s="75">
        <f t="shared" si="17"/>
        <v>0.26870309576503637</v>
      </c>
      <c r="BC6" s="82">
        <f t="shared" ref="BC6:BC41" si="54">AU6+AW6+AY6+BA6</f>
        <v>225.27264361746245</v>
      </c>
      <c r="BD6" s="80">
        <f t="shared" si="18"/>
        <v>45.37771</v>
      </c>
      <c r="BE6" s="75">
        <f t="shared" ref="BE6:BG41" si="55">BD6/$BL6</f>
        <v>0.27132069147407839</v>
      </c>
      <c r="BF6" s="81">
        <f>'A15'!H4/'A1'!H4*100</f>
        <v>21.869799776950902</v>
      </c>
      <c r="BG6" s="75">
        <f t="shared" si="55"/>
        <v>0.13076308165136505</v>
      </c>
      <c r="BH6" s="80">
        <v>100</v>
      </c>
      <c r="BI6" s="75">
        <f t="shared" si="19"/>
        <v>0.59791622687455659</v>
      </c>
      <c r="BJ6" s="81">
        <f>'A17'!H4/'A1'!H4*100</f>
        <v>0</v>
      </c>
      <c r="BK6" s="75">
        <f t="shared" si="20"/>
        <v>0</v>
      </c>
      <c r="BL6" s="82">
        <f t="shared" ref="BL6:BL44" si="56">BD6+BF6+BH6+BJ6</f>
        <v>167.24750977695089</v>
      </c>
      <c r="BM6" s="80">
        <f t="shared" si="21"/>
        <v>36.035450000000004</v>
      </c>
      <c r="BN6" s="75">
        <f t="shared" ref="BN6:BP41" si="57">BM6/$BU6</f>
        <v>0.16542319142421993</v>
      </c>
      <c r="BO6" s="81">
        <f>'A15'!I4/'A1'!I4*100</f>
        <v>15.117300928775659</v>
      </c>
      <c r="BP6" s="75">
        <f t="shared" si="57"/>
        <v>6.9397001157426738E-2</v>
      </c>
      <c r="BQ6" s="80">
        <v>100</v>
      </c>
      <c r="BR6" s="75">
        <f t="shared" si="22"/>
        <v>0.45905682161377176</v>
      </c>
      <c r="BS6" s="81">
        <f>'A17'!I4/'A1'!I4*100</f>
        <v>66.685205706874029</v>
      </c>
      <c r="BT6" s="75">
        <f t="shared" si="23"/>
        <v>0.30612298580458147</v>
      </c>
      <c r="BU6" s="82">
        <f t="shared" ref="BU6:BU41" si="58">BM6+BO6+BQ6+BS6</f>
        <v>217.8379566356497</v>
      </c>
      <c r="BV6" s="80">
        <f t="shared" si="24"/>
        <v>40.678100000000001</v>
      </c>
      <c r="BW6" s="75">
        <f t="shared" ref="BW6:BY41" si="59">BV6/$CD6</f>
        <v>0.18274157085814358</v>
      </c>
      <c r="BX6" s="81">
        <f>'A15'!J4/'A1'!J4*100</f>
        <v>20.708074173345025</v>
      </c>
      <c r="BY6" s="75">
        <f t="shared" si="59"/>
        <v>9.3028583043063037E-2</v>
      </c>
      <c r="BZ6" s="80">
        <v>100</v>
      </c>
      <c r="CA6" s="75">
        <f t="shared" si="25"/>
        <v>0.44923821628380767</v>
      </c>
      <c r="CB6" s="81">
        <f>'A17'!J4/'A1'!J4*100</f>
        <v>61.212875451642091</v>
      </c>
      <c r="CC6" s="75">
        <f t="shared" si="26"/>
        <v>0.27499162981498571</v>
      </c>
      <c r="CD6" s="82">
        <f t="shared" ref="CD6:CD41" si="60">BV6+BX6+BZ6+CB6</f>
        <v>222.59904962498712</v>
      </c>
      <c r="CE6" s="80">
        <f t="shared" si="27"/>
        <v>55.904949999999999</v>
      </c>
      <c r="CF6" s="75">
        <f t="shared" ref="CF6:CH41" si="61">CE6/$CM6</f>
        <v>0.22821709699224696</v>
      </c>
      <c r="CG6" s="81">
        <f>'A15'!K4/'A1'!K4*100</f>
        <v>27.27951204013716</v>
      </c>
      <c r="CH6" s="75">
        <f t="shared" si="61"/>
        <v>0.11136135610827218</v>
      </c>
      <c r="CI6" s="80">
        <v>100</v>
      </c>
      <c r="CJ6" s="75">
        <f t="shared" si="28"/>
        <v>0.40822341669610107</v>
      </c>
      <c r="CK6" s="81">
        <f>'A17'!K4/'A1'!K4*100</f>
        <v>61.779437408199158</v>
      </c>
      <c r="CL6" s="75">
        <f t="shared" si="29"/>
        <v>0.25219813020337978</v>
      </c>
      <c r="CM6" s="82">
        <f t="shared" ref="CM6:CM44" si="62">CE6+CG6+CI6+CK6</f>
        <v>244.96389944833632</v>
      </c>
      <c r="CN6" s="80">
        <f t="shared" si="30"/>
        <v>47.445999999999998</v>
      </c>
      <c r="CO6" s="75">
        <f t="shared" ref="CO6:CQ41" si="63">CN6/$CV6</f>
        <v>0.20345578564974826</v>
      </c>
      <c r="CP6" s="81">
        <f>'A15'!L4/'A1'!L4*100</f>
        <v>24.381397941199765</v>
      </c>
      <c r="CQ6" s="75">
        <f t="shared" si="63"/>
        <v>0.1045512050197267</v>
      </c>
      <c r="CR6" s="80">
        <v>100</v>
      </c>
      <c r="CS6" s="75">
        <f t="shared" si="31"/>
        <v>0.42881546526524528</v>
      </c>
      <c r="CT6" s="81">
        <f>'A17'!L4/'A1'!L4*100</f>
        <v>61.373146582409376</v>
      </c>
      <c r="CU6" s="75">
        <f t="shared" si="32"/>
        <v>0.26317754406527971</v>
      </c>
      <c r="CV6" s="82">
        <f t="shared" ref="CV6:CV41" si="64">CN6+CP6+CR6+CT6</f>
        <v>233.20054452360915</v>
      </c>
      <c r="CW6" s="80">
        <f t="shared" si="33"/>
        <v>37.709679999999999</v>
      </c>
      <c r="CX6" s="75">
        <f t="shared" ref="CX6:CZ41" si="65">CW6/$DE6</f>
        <v>0.16560446439094209</v>
      </c>
      <c r="CY6" s="81">
        <f>'A15'!M4/'A1'!M4*100</f>
        <v>25.524312779718244</v>
      </c>
      <c r="CZ6" s="75">
        <f t="shared" si="65"/>
        <v>0.11209164720655594</v>
      </c>
      <c r="DA6" s="80">
        <v>100</v>
      </c>
      <c r="DB6" s="75">
        <f t="shared" si="34"/>
        <v>0.43915637680017994</v>
      </c>
      <c r="DC6" s="83">
        <f>'A17'!M4/'A1'!M4*100</f>
        <v>64.475327368673646</v>
      </c>
      <c r="DD6" s="75">
        <f t="shared" si="35"/>
        <v>0.28314751160232199</v>
      </c>
      <c r="DE6" s="82">
        <f t="shared" ref="DE6:DE44" si="66">CW6+CY6+DA6+DC6</f>
        <v>227.7093201483919</v>
      </c>
      <c r="DF6" s="80">
        <f t="shared" si="36"/>
        <v>45.604509999999998</v>
      </c>
      <c r="DG6" s="75">
        <f t="shared" ref="DG6:DI41" si="67">DF6/$DN6</f>
        <v>0.19223510845459696</v>
      </c>
      <c r="DH6" s="81">
        <f>'A15'!N4/'A1'!N4*100</f>
        <v>28.054966105826839</v>
      </c>
      <c r="DI6" s="75">
        <f t="shared" si="67"/>
        <v>0.11825912507433287</v>
      </c>
      <c r="DJ6" s="80">
        <v>100</v>
      </c>
      <c r="DK6" s="75">
        <f t="shared" si="37"/>
        <v>0.42152652984232691</v>
      </c>
      <c r="DL6" s="81">
        <f>'A17'!N4/'A1'!N4*100</f>
        <v>63.573516174410535</v>
      </c>
      <c r="DM6" s="75">
        <f t="shared" si="38"/>
        <v>0.26797923662874318</v>
      </c>
      <c r="DN6" s="82">
        <f t="shared" ref="DN6:DN44" si="68">DF6+DH6+DJ6+DL6</f>
        <v>237.2329922802374</v>
      </c>
      <c r="DO6" s="80">
        <f t="shared" si="39"/>
        <v>48.010680000000001</v>
      </c>
      <c r="DP6" s="75">
        <f t="shared" ref="DP6:DR41" si="69">DO6/$DW6</f>
        <v>0.2126659307472793</v>
      </c>
      <c r="DQ6" s="81">
        <f>'A15'!O4/'A1'!O4*100</f>
        <v>19.96050897606051</v>
      </c>
      <c r="DR6" s="75">
        <f t="shared" si="69"/>
        <v>8.8416165311204331E-2</v>
      </c>
      <c r="DS6" s="80">
        <v>100</v>
      </c>
      <c r="DT6" s="75">
        <f t="shared" si="40"/>
        <v>0.44295546479924736</v>
      </c>
      <c r="DU6" s="81">
        <f>'A17'!O4/'A1'!O4*100</f>
        <v>57.785140828609983</v>
      </c>
      <c r="DV6" s="75">
        <f t="shared" si="41"/>
        <v>0.25596243914226902</v>
      </c>
      <c r="DW6" s="82">
        <f t="shared" ref="DW6:DW44" si="70">DO6+DQ6+DS6+DU6</f>
        <v>225.75632980467049</v>
      </c>
    </row>
    <row r="7" spans="1:127" hidden="1">
      <c r="A7" s="56">
        <v>1962</v>
      </c>
      <c r="B7" s="373">
        <f t="shared" si="0"/>
        <v>45.126640000000002</v>
      </c>
      <c r="C7" s="75">
        <f t="shared" si="42"/>
        <v>0.20029845322338011</v>
      </c>
      <c r="D7" s="82">
        <f>'A15'!B5/'A1'!B5*100</f>
        <v>19.521841307582285</v>
      </c>
      <c r="E7" s="75">
        <f t="shared" si="43"/>
        <v>8.6649363169538432E-2</v>
      </c>
      <c r="F7" s="82">
        <v>100</v>
      </c>
      <c r="G7" s="75">
        <f t="shared" si="44"/>
        <v>0.44385855721449702</v>
      </c>
      <c r="H7" s="82">
        <f>'A17'!B5/'A1'!B5*100</f>
        <v>60.64851561766671</v>
      </c>
      <c r="I7" s="75">
        <f t="shared" si="45"/>
        <v>0.26919362639258437</v>
      </c>
      <c r="J7" s="374">
        <f t="shared" si="1"/>
        <v>225.296996925249</v>
      </c>
      <c r="K7" s="324">
        <f t="shared" si="2"/>
        <v>32.118099999999998</v>
      </c>
      <c r="L7" s="75">
        <f t="shared" si="46"/>
        <v>0.14631613730630202</v>
      </c>
      <c r="M7" s="81">
        <f>'A15'!C5/'A1'!C5*100</f>
        <v>26.786484465250105</v>
      </c>
      <c r="N7" s="75">
        <f t="shared" si="46"/>
        <v>0.12202760869947664</v>
      </c>
      <c r="O7" s="80">
        <v>100</v>
      </c>
      <c r="P7" s="75">
        <f t="shared" si="3"/>
        <v>0.45555664035637861</v>
      </c>
      <c r="Q7" s="81">
        <f>'A17'!C5/'A1'!C5*100</f>
        <v>60.607087940119143</v>
      </c>
      <c r="R7" s="75">
        <f t="shared" si="4"/>
        <v>0.27609961363784269</v>
      </c>
      <c r="S7" s="82">
        <f t="shared" si="5"/>
        <v>219.51167240536927</v>
      </c>
      <c r="T7" s="80">
        <f t="shared" si="6"/>
        <v>50.487479999999998</v>
      </c>
      <c r="U7" s="75">
        <f t="shared" si="47"/>
        <v>0.2199282889882602</v>
      </c>
      <c r="V7" s="81">
        <f>'A15'!D5/'A1'!D5*100</f>
        <v>20.467426129977483</v>
      </c>
      <c r="W7" s="75">
        <f t="shared" si="47"/>
        <v>8.9158064707518705E-2</v>
      </c>
      <c r="X7" s="80">
        <v>100</v>
      </c>
      <c r="Y7" s="75">
        <f t="shared" si="7"/>
        <v>0.43560955901990001</v>
      </c>
      <c r="Z7" s="81">
        <f>'A17'!D5/'A1'!D5*100</f>
        <v>58.608467605426917</v>
      </c>
      <c r="AA7" s="75">
        <f t="shared" si="8"/>
        <v>0.25530408728432114</v>
      </c>
      <c r="AB7" s="82">
        <f t="shared" si="48"/>
        <v>229.56337373540438</v>
      </c>
      <c r="AC7" s="80">
        <f t="shared" si="9"/>
        <v>35.55677</v>
      </c>
      <c r="AD7" s="75">
        <f t="shared" si="49"/>
        <v>0.15904243337928065</v>
      </c>
      <c r="AE7" s="81">
        <f>'A15'!E5/'A1'!E5*100</f>
        <v>23.23404688931307</v>
      </c>
      <c r="AF7" s="75">
        <f t="shared" si="10"/>
        <v>0.10392393219419696</v>
      </c>
      <c r="AG7" s="80">
        <v>100</v>
      </c>
      <c r="AH7" s="75">
        <f t="shared" si="10"/>
        <v>0.44729156607667298</v>
      </c>
      <c r="AI7" s="81">
        <f>'A17'!E5/'A1'!E5*100</f>
        <v>64.777002368111468</v>
      </c>
      <c r="AJ7" s="75">
        <f t="shared" si="11"/>
        <v>0.28974206834984934</v>
      </c>
      <c r="AK7" s="82">
        <f t="shared" si="50"/>
        <v>223.56781925742456</v>
      </c>
      <c r="AL7" s="80">
        <f t="shared" si="12"/>
        <v>36.303719999999998</v>
      </c>
      <c r="AM7" s="75">
        <f t="shared" si="51"/>
        <v>0.23030692241281367</v>
      </c>
      <c r="AN7" s="81">
        <f>'A15'!F5/'A1'!F5*100</f>
        <v>21.26475172567357</v>
      </c>
      <c r="AO7" s="75">
        <f t="shared" si="51"/>
        <v>0.13490131385468068</v>
      </c>
      <c r="AP7" s="80">
        <v>100</v>
      </c>
      <c r="AQ7" s="75">
        <f t="shared" si="13"/>
        <v>0.63438931991766589</v>
      </c>
      <c r="AR7" s="81">
        <f>'A17'!F5/'A1'!F5/10</f>
        <v>6.3437987085281672E-2</v>
      </c>
      <c r="AS7" s="75">
        <f t="shared" si="14"/>
        <v>4.0244381483977513E-4</v>
      </c>
      <c r="AT7" s="82">
        <f t="shared" si="52"/>
        <v>157.63190971275884</v>
      </c>
      <c r="AU7" s="80">
        <f t="shared" si="15"/>
        <v>42.335149999999999</v>
      </c>
      <c r="AV7" s="75">
        <f t="shared" si="53"/>
        <v>0.1881925615152471</v>
      </c>
      <c r="AW7" s="81">
        <f>'A15'!G5/'A1'!G5*100</f>
        <v>21.94724409821011</v>
      </c>
      <c r="AX7" s="75">
        <f t="shared" si="53"/>
        <v>9.7562145995527358E-2</v>
      </c>
      <c r="AY7" s="80">
        <v>100</v>
      </c>
      <c r="AZ7" s="75">
        <f t="shared" si="16"/>
        <v>0.44453028161054609</v>
      </c>
      <c r="BA7" s="81">
        <f>'A17'!G5/'A1'!G5*100</f>
        <v>60.674159227464607</v>
      </c>
      <c r="BB7" s="75">
        <f t="shared" si="17"/>
        <v>0.26971501087867955</v>
      </c>
      <c r="BC7" s="82">
        <f t="shared" si="54"/>
        <v>224.95655332567469</v>
      </c>
      <c r="BD7" s="80">
        <f t="shared" si="18"/>
        <v>45.37771</v>
      </c>
      <c r="BE7" s="75">
        <f t="shared" si="55"/>
        <v>0.27245877754663539</v>
      </c>
      <c r="BF7" s="81">
        <f>'A15'!H5/'A1'!H5*100</f>
        <v>21.171191116731055</v>
      </c>
      <c r="BG7" s="75">
        <f t="shared" si="55"/>
        <v>0.12711696669732186</v>
      </c>
      <c r="BH7" s="80">
        <v>100</v>
      </c>
      <c r="BI7" s="75">
        <f t="shared" si="19"/>
        <v>0.60042425575604275</v>
      </c>
      <c r="BJ7" s="81">
        <f>'A17'!H5/'A1'!H5*100</f>
        <v>0</v>
      </c>
      <c r="BK7" s="75">
        <f t="shared" si="20"/>
        <v>0</v>
      </c>
      <c r="BL7" s="82">
        <f t="shared" si="56"/>
        <v>166.54890111673106</v>
      </c>
      <c r="BM7" s="80">
        <f t="shared" si="21"/>
        <v>36.035450000000004</v>
      </c>
      <c r="BN7" s="75">
        <f t="shared" si="57"/>
        <v>0.16531201366300066</v>
      </c>
      <c r="BO7" s="81">
        <f>'A15'!I5/'A1'!I5*100</f>
        <v>15.18341953735454</v>
      </c>
      <c r="BP7" s="75">
        <f t="shared" si="57"/>
        <v>6.9653678752734455E-2</v>
      </c>
      <c r="BQ7" s="80">
        <v>100</v>
      </c>
      <c r="BR7" s="75">
        <f t="shared" si="22"/>
        <v>0.45874829830902802</v>
      </c>
      <c r="BS7" s="81">
        <f>'A17'!I5/'A1'!I5*100</f>
        <v>66.76559028212732</v>
      </c>
      <c r="BT7" s="75">
        <f t="shared" si="23"/>
        <v>0.30628600927523686</v>
      </c>
      <c r="BU7" s="82">
        <f t="shared" si="58"/>
        <v>217.98445981948186</v>
      </c>
      <c r="BV7" s="80">
        <f t="shared" si="24"/>
        <v>40.678100000000001</v>
      </c>
      <c r="BW7" s="75">
        <f t="shared" si="59"/>
        <v>0.182500163039958</v>
      </c>
      <c r="BX7" s="81">
        <f>'A15'!J5/'A1'!J5*100</f>
        <v>20.588750320292135</v>
      </c>
      <c r="BY7" s="75">
        <f t="shared" si="59"/>
        <v>9.2370348916058068E-2</v>
      </c>
      <c r="BZ7" s="80">
        <v>100</v>
      </c>
      <c r="CA7" s="75">
        <f t="shared" si="25"/>
        <v>0.44864475735090376</v>
      </c>
      <c r="CB7" s="81">
        <f>'A17'!J5/'A1'!J5*100</f>
        <v>61.626649183561057</v>
      </c>
      <c r="CC7" s="75">
        <f t="shared" si="26"/>
        <v>0.27648473069308022</v>
      </c>
      <c r="CD7" s="82">
        <f t="shared" si="60"/>
        <v>222.89349950385318</v>
      </c>
      <c r="CE7" s="80">
        <f t="shared" si="27"/>
        <v>55.904949999999999</v>
      </c>
      <c r="CF7" s="75">
        <f t="shared" si="61"/>
        <v>0.22829505433891353</v>
      </c>
      <c r="CG7" s="81">
        <f>'A15'!K5/'A1'!K5*100</f>
        <v>26.957290632838156</v>
      </c>
      <c r="CH7" s="75">
        <f t="shared" si="61"/>
        <v>0.1100835637962948</v>
      </c>
      <c r="CI7" s="80">
        <v>100</v>
      </c>
      <c r="CJ7" s="75">
        <f t="shared" si="28"/>
        <v>0.40836286292879886</v>
      </c>
      <c r="CK7" s="81">
        <f>'A17'!K5/'A1'!K5*100</f>
        <v>62.018009453555599</v>
      </c>
      <c r="CL7" s="75">
        <f t="shared" si="29"/>
        <v>0.25325851893599277</v>
      </c>
      <c r="CM7" s="82">
        <f t="shared" si="62"/>
        <v>244.88025008639377</v>
      </c>
      <c r="CN7" s="80">
        <f t="shared" si="30"/>
        <v>47.445999999999998</v>
      </c>
      <c r="CO7" s="75">
        <f t="shared" si="63"/>
        <v>0.20388949879770293</v>
      </c>
      <c r="CP7" s="81">
        <f>'A15'!L5/'A1'!L5*100</f>
        <v>24.158086415752305</v>
      </c>
      <c r="CQ7" s="75">
        <f t="shared" si="63"/>
        <v>0.1038144444467254</v>
      </c>
      <c r="CR7" s="80">
        <v>100</v>
      </c>
      <c r="CS7" s="75">
        <f t="shared" si="31"/>
        <v>0.42972958478628953</v>
      </c>
      <c r="CT7" s="81">
        <f>'A17'!L5/'A1'!L5*100</f>
        <v>61.100394588811028</v>
      </c>
      <c r="CU7" s="75">
        <f t="shared" si="32"/>
        <v>0.26256647196928218</v>
      </c>
      <c r="CV7" s="82">
        <f t="shared" si="64"/>
        <v>232.70448100456332</v>
      </c>
      <c r="CW7" s="80">
        <f t="shared" si="33"/>
        <v>37.709679999999999</v>
      </c>
      <c r="CX7" s="75">
        <f t="shared" si="65"/>
        <v>0.16541428284883178</v>
      </c>
      <c r="CY7" s="81">
        <f>'A15'!M5/'A1'!M5*100</f>
        <v>25.57669501693114</v>
      </c>
      <c r="CZ7" s="75">
        <f t="shared" si="65"/>
        <v>0.11219269598333781</v>
      </c>
      <c r="DA7" s="80">
        <v>100</v>
      </c>
      <c r="DB7" s="75">
        <f t="shared" si="34"/>
        <v>0.43865204597024365</v>
      </c>
      <c r="DC7" s="83">
        <f>'A17'!M5/'A1'!M5*100</f>
        <v>64.684749063460302</v>
      </c>
      <c r="DD7" s="75">
        <f t="shared" si="35"/>
        <v>0.28374097519758662</v>
      </c>
      <c r="DE7" s="82">
        <f t="shared" si="66"/>
        <v>227.97112408039146</v>
      </c>
      <c r="DF7" s="80">
        <f t="shared" si="36"/>
        <v>45.604509999999998</v>
      </c>
      <c r="DG7" s="75">
        <f t="shared" si="67"/>
        <v>0.19230832364083225</v>
      </c>
      <c r="DH7" s="81">
        <f>'A15'!N5/'A1'!N5*100</f>
        <v>27.55915167607348</v>
      </c>
      <c r="DI7" s="75">
        <f t="shared" si="67"/>
        <v>0.11621338020711382</v>
      </c>
      <c r="DJ7" s="80">
        <v>100</v>
      </c>
      <c r="DK7" s="75">
        <f t="shared" si="37"/>
        <v>0.42168707358292473</v>
      </c>
      <c r="DL7" s="81">
        <f>'A17'!N5/'A1'!N5*100</f>
        <v>63.979011800577467</v>
      </c>
      <c r="DM7" s="75">
        <f t="shared" si="38"/>
        <v>0.26979122256912919</v>
      </c>
      <c r="DN7" s="82">
        <f t="shared" si="68"/>
        <v>237.14267347665094</v>
      </c>
      <c r="DO7" s="80">
        <f t="shared" si="39"/>
        <v>48.010680000000001</v>
      </c>
      <c r="DP7" s="75">
        <f t="shared" si="69"/>
        <v>0.21294381588304778</v>
      </c>
      <c r="DQ7" s="81">
        <f>'A15'!O5/'A1'!O5*100</f>
        <v>19.945139114206668</v>
      </c>
      <c r="DR7" s="75">
        <f t="shared" si="69"/>
        <v>8.8463525850860675E-2</v>
      </c>
      <c r="DS7" s="80">
        <v>100</v>
      </c>
      <c r="DT7" s="75">
        <f t="shared" si="40"/>
        <v>0.44353426338274687</v>
      </c>
      <c r="DU7" s="81">
        <f>'A17'!O5/'A1'!O5*100</f>
        <v>57.505905617767958</v>
      </c>
      <c r="DV7" s="75">
        <f t="shared" si="41"/>
        <v>0.25505839488334475</v>
      </c>
      <c r="DW7" s="82">
        <f t="shared" si="70"/>
        <v>225.46172473197461</v>
      </c>
    </row>
    <row r="8" spans="1:127" hidden="1">
      <c r="A8" s="56">
        <v>1963</v>
      </c>
      <c r="B8" s="373">
        <f t="shared" si="0"/>
        <v>45.126640000000002</v>
      </c>
      <c r="C8" s="75">
        <f t="shared" si="42"/>
        <v>0.20014651000080644</v>
      </c>
      <c r="D8" s="82">
        <f>'A15'!B6/'A1'!B6*100</f>
        <v>19.580980956474665</v>
      </c>
      <c r="E8" s="75">
        <f t="shared" si="43"/>
        <v>8.6845929606783417E-2</v>
      </c>
      <c r="F8" s="82">
        <v>100</v>
      </c>
      <c r="G8" s="75">
        <f t="shared" si="44"/>
        <v>0.44352185316878551</v>
      </c>
      <c r="H8" s="82">
        <f>'A17'!B6/'A1'!B6*100</f>
        <v>60.760412434755473</v>
      </c>
      <c r="I8" s="75">
        <f t="shared" si="45"/>
        <v>0.26948570722362464</v>
      </c>
      <c r="J8" s="374">
        <f t="shared" si="1"/>
        <v>225.46803339123014</v>
      </c>
      <c r="K8" s="324">
        <f t="shared" si="2"/>
        <v>32.118099999999998</v>
      </c>
      <c r="L8" s="75">
        <f t="shared" si="46"/>
        <v>0.14668442588100358</v>
      </c>
      <c r="M8" s="81">
        <f>'A15'!C6/'A1'!C6*100</f>
        <v>26.317874018708515</v>
      </c>
      <c r="N8" s="75">
        <f t="shared" si="46"/>
        <v>0.1201946018239821</v>
      </c>
      <c r="O8" s="80">
        <v>100</v>
      </c>
      <c r="P8" s="75">
        <f t="shared" si="3"/>
        <v>0.45670331022384136</v>
      </c>
      <c r="Q8" s="81">
        <f>'A17'!C6/'A1'!C6*100</f>
        <v>60.524558478828162</v>
      </c>
      <c r="R8" s="75">
        <f t="shared" si="4"/>
        <v>0.27641766207117285</v>
      </c>
      <c r="S8" s="82">
        <f t="shared" si="5"/>
        <v>218.96053249753669</v>
      </c>
      <c r="T8" s="80">
        <f t="shared" si="6"/>
        <v>50.487479999999998</v>
      </c>
      <c r="U8" s="75">
        <f t="shared" si="47"/>
        <v>0.22007030964319102</v>
      </c>
      <c r="V8" s="81">
        <f>'A15'!D6/'A1'!D6*100</f>
        <v>20.277732935618765</v>
      </c>
      <c r="W8" s="75">
        <f t="shared" si="47"/>
        <v>8.8388784031279727E-2</v>
      </c>
      <c r="X8" s="80">
        <v>100</v>
      </c>
      <c r="Y8" s="75">
        <f t="shared" si="7"/>
        <v>0.43589085777937625</v>
      </c>
      <c r="Z8" s="81">
        <f>'A17'!D6/'A1'!D6*100</f>
        <v>58.650013870111671</v>
      </c>
      <c r="AA8" s="75">
        <f t="shared" si="8"/>
        <v>0.25565004854615292</v>
      </c>
      <c r="AB8" s="82">
        <f t="shared" si="48"/>
        <v>229.41522680573044</v>
      </c>
      <c r="AC8" s="80">
        <f t="shared" si="9"/>
        <v>35.55677</v>
      </c>
      <c r="AD8" s="75">
        <f t="shared" si="49"/>
        <v>0.15910911801368285</v>
      </c>
      <c r="AE8" s="81">
        <f>'A15'!E6/'A1'!E6*100</f>
        <v>23.011832260950957</v>
      </c>
      <c r="AF8" s="75">
        <f t="shared" si="10"/>
        <v>0.10297314224319926</v>
      </c>
      <c r="AG8" s="80">
        <v>100</v>
      </c>
      <c r="AH8" s="75">
        <f t="shared" si="10"/>
        <v>0.44747911020512504</v>
      </c>
      <c r="AI8" s="81">
        <f>'A17'!E6/'A1'!E6*100</f>
        <v>64.905516908902243</v>
      </c>
      <c r="AJ8" s="75">
        <f t="shared" si="11"/>
        <v>0.29043862953799277</v>
      </c>
      <c r="AK8" s="82">
        <f t="shared" si="50"/>
        <v>223.47411916985322</v>
      </c>
      <c r="AL8" s="80">
        <f t="shared" si="12"/>
        <v>36.303719999999998</v>
      </c>
      <c r="AM8" s="75">
        <f t="shared" si="51"/>
        <v>0.23033212179631779</v>
      </c>
      <c r="AN8" s="81">
        <f>'A15'!F6/'A1'!F6*100</f>
        <v>21.246959982312625</v>
      </c>
      <c r="AO8" s="75">
        <f t="shared" si="51"/>
        <v>0.13480319301844332</v>
      </c>
      <c r="AP8" s="80">
        <v>100</v>
      </c>
      <c r="AQ8" s="75">
        <f t="shared" si="13"/>
        <v>0.63445873259356833</v>
      </c>
      <c r="AR8" s="81">
        <f>'A17'!F6/'A1'!F6/10</f>
        <v>6.398408136192793E-2</v>
      </c>
      <c r="AS8" s="75">
        <f t="shared" si="14"/>
        <v>4.0595259167052551E-4</v>
      </c>
      <c r="AT8" s="82">
        <f t="shared" si="52"/>
        <v>157.61466406367455</v>
      </c>
      <c r="AU8" s="80">
        <f t="shared" si="15"/>
        <v>42.335149999999999</v>
      </c>
      <c r="AV8" s="75">
        <f t="shared" si="53"/>
        <v>0.18980150690494954</v>
      </c>
      <c r="AW8" s="81">
        <f>'A15'!G6/'A1'!G6*100</f>
        <v>21.586391243917063</v>
      </c>
      <c r="AX8" s="75">
        <f t="shared" si="53"/>
        <v>9.6778435572692362E-2</v>
      </c>
      <c r="AY8" s="80">
        <v>100</v>
      </c>
      <c r="AZ8" s="75">
        <f t="shared" si="16"/>
        <v>0.44833077691929651</v>
      </c>
      <c r="BA8" s="81">
        <f>'A17'!G6/'A1'!G6*100</f>
        <v>59.12805773108456</v>
      </c>
      <c r="BB8" s="75">
        <f t="shared" si="17"/>
        <v>0.26508928060306158</v>
      </c>
      <c r="BC8" s="82">
        <f t="shared" si="54"/>
        <v>223.04959897500163</v>
      </c>
      <c r="BD8" s="80">
        <f t="shared" si="18"/>
        <v>45.37771</v>
      </c>
      <c r="BE8" s="75">
        <f t="shared" si="55"/>
        <v>0.27345267519359245</v>
      </c>
      <c r="BF8" s="81">
        <f>'A15'!H6/'A1'!H6*100</f>
        <v>20.565848489141047</v>
      </c>
      <c r="BG8" s="75">
        <f t="shared" si="55"/>
        <v>0.1239327918262451</v>
      </c>
      <c r="BH8" s="80">
        <v>100</v>
      </c>
      <c r="BI8" s="75">
        <f t="shared" si="19"/>
        <v>0.60261453298016243</v>
      </c>
      <c r="BJ8" s="81">
        <f>'A17'!H6/'A1'!H6*100</f>
        <v>0</v>
      </c>
      <c r="BK8" s="75">
        <f t="shared" si="20"/>
        <v>0</v>
      </c>
      <c r="BL8" s="82">
        <f t="shared" si="56"/>
        <v>165.94355848914105</v>
      </c>
      <c r="BM8" s="80">
        <f t="shared" si="21"/>
        <v>36.035450000000004</v>
      </c>
      <c r="BN8" s="75">
        <f t="shared" si="57"/>
        <v>0.16522447755595229</v>
      </c>
      <c r="BO8" s="81">
        <f>'A15'!I6/'A1'!I6*100</f>
        <v>15.242295093604385</v>
      </c>
      <c r="BP8" s="75">
        <f t="shared" si="57"/>
        <v>6.988674329290849E-2</v>
      </c>
      <c r="BQ8" s="80">
        <v>100</v>
      </c>
      <c r="BR8" s="75">
        <f t="shared" si="22"/>
        <v>0.45850538166153687</v>
      </c>
      <c r="BS8" s="81">
        <f>'A17'!I6/'A1'!I6*100</f>
        <v>66.822203128636531</v>
      </c>
      <c r="BT8" s="75">
        <f t="shared" si="23"/>
        <v>0.30638339748960236</v>
      </c>
      <c r="BU8" s="82">
        <f t="shared" si="58"/>
        <v>218.09994822224093</v>
      </c>
      <c r="BV8" s="80">
        <f t="shared" si="24"/>
        <v>40.678100000000001</v>
      </c>
      <c r="BW8" s="75">
        <f t="shared" si="59"/>
        <v>0.18234157840051468</v>
      </c>
      <c r="BX8" s="81">
        <f>'A15'!J6/'A1'!J6*100</f>
        <v>20.486226416233123</v>
      </c>
      <c r="BY8" s="75">
        <f t="shared" si="59"/>
        <v>9.1830514704626498E-2</v>
      </c>
      <c r="BZ8" s="80">
        <v>100</v>
      </c>
      <c r="CA8" s="75">
        <f t="shared" si="25"/>
        <v>0.44825490472887053</v>
      </c>
      <c r="CB8" s="81">
        <f>'A17'!J6/'A1'!J6*100</f>
        <v>61.92302621515762</v>
      </c>
      <c r="CC8" s="75">
        <f t="shared" si="26"/>
        <v>0.27757300216598835</v>
      </c>
      <c r="CD8" s="82">
        <f t="shared" si="60"/>
        <v>223.08735263139073</v>
      </c>
      <c r="CE8" s="80">
        <f t="shared" si="27"/>
        <v>55.904949999999999</v>
      </c>
      <c r="CF8" s="75">
        <f t="shared" si="61"/>
        <v>0.22853164758656683</v>
      </c>
      <c r="CG8" s="81">
        <f>'A15'!K6/'A1'!K6*100</f>
        <v>26.616368984246975</v>
      </c>
      <c r="CH8" s="75">
        <f t="shared" si="61"/>
        <v>0.10880400853130102</v>
      </c>
      <c r="CI8" s="80">
        <v>100</v>
      </c>
      <c r="CJ8" s="75">
        <f t="shared" si="28"/>
        <v>0.40878606918808946</v>
      </c>
      <c r="CK8" s="81">
        <f>'A17'!K6/'A1'!K6*100</f>
        <v>62.105412544581817</v>
      </c>
      <c r="CL8" s="75">
        <f t="shared" si="29"/>
        <v>0.25387827469404262</v>
      </c>
      <c r="CM8" s="82">
        <f t="shared" si="62"/>
        <v>244.6267315288288</v>
      </c>
      <c r="CN8" s="80">
        <f t="shared" si="30"/>
        <v>47.445999999999998</v>
      </c>
      <c r="CO8" s="75">
        <f t="shared" si="63"/>
        <v>0.20429227999549976</v>
      </c>
      <c r="CP8" s="81">
        <f>'A15'!L6/'A1'!L6*100</f>
        <v>23.938820125310055</v>
      </c>
      <c r="CQ8" s="75">
        <f t="shared" si="63"/>
        <v>0.10307541507823098</v>
      </c>
      <c r="CR8" s="80">
        <v>100</v>
      </c>
      <c r="CS8" s="75">
        <f t="shared" si="31"/>
        <v>0.43057851029696875</v>
      </c>
      <c r="CT8" s="81">
        <f>'A17'!L6/'A1'!L6*100</f>
        <v>60.860862389198843</v>
      </c>
      <c r="CU8" s="75">
        <f t="shared" si="32"/>
        <v>0.26205379462930051</v>
      </c>
      <c r="CV8" s="82">
        <f t="shared" si="64"/>
        <v>232.2456825145089</v>
      </c>
      <c r="CW8" s="80">
        <f t="shared" si="33"/>
        <v>37.709679999999999</v>
      </c>
      <c r="CX8" s="75">
        <f t="shared" si="65"/>
        <v>0.1652710842233141</v>
      </c>
      <c r="CY8" s="81">
        <f>'A15'!M6/'A1'!M6*100</f>
        <v>25.631246712256704</v>
      </c>
      <c r="CZ8" s="75">
        <f t="shared" si="65"/>
        <v>0.1123346560917494</v>
      </c>
      <c r="DA8" s="80">
        <v>100</v>
      </c>
      <c r="DB8" s="75">
        <f t="shared" si="34"/>
        <v>0.43827230627073499</v>
      </c>
      <c r="DC8" s="83">
        <f>'A17'!M6/'A1'!M6*100</f>
        <v>64.827722251446602</v>
      </c>
      <c r="DD8" s="75">
        <f t="shared" si="35"/>
        <v>0.28412195341420149</v>
      </c>
      <c r="DE8" s="82">
        <f t="shared" si="66"/>
        <v>228.1686489637033</v>
      </c>
      <c r="DF8" s="80">
        <f t="shared" si="36"/>
        <v>45.604509999999998</v>
      </c>
      <c r="DG8" s="75">
        <f t="shared" si="67"/>
        <v>0.19260450224739906</v>
      </c>
      <c r="DH8" s="81">
        <f>'A15'!N6/'A1'!N6*100</f>
        <v>27.15408161015927</v>
      </c>
      <c r="DI8" s="75">
        <f t="shared" si="67"/>
        <v>0.11468160435250765</v>
      </c>
      <c r="DJ8" s="80">
        <v>100</v>
      </c>
      <c r="DK8" s="75">
        <f t="shared" si="37"/>
        <v>0.42233652383810083</v>
      </c>
      <c r="DL8" s="81">
        <f>'A17'!N6/'A1'!N6*100</f>
        <v>64.019414448189977</v>
      </c>
      <c r="DM8" s="75">
        <f t="shared" si="38"/>
        <v>0.27037736956199243</v>
      </c>
      <c r="DN8" s="82">
        <f t="shared" si="68"/>
        <v>236.77800605834926</v>
      </c>
      <c r="DO8" s="80">
        <f t="shared" si="39"/>
        <v>48.010680000000001</v>
      </c>
      <c r="DP8" s="75">
        <f t="shared" si="69"/>
        <v>0.21269135486922697</v>
      </c>
      <c r="DQ8" s="81">
        <f>'A15'!O6/'A1'!O6*100</f>
        <v>19.937834602764344</v>
      </c>
      <c r="DR8" s="75">
        <f t="shared" si="69"/>
        <v>8.8326286043449165E-2</v>
      </c>
      <c r="DS8" s="80">
        <v>100</v>
      </c>
      <c r="DT8" s="75">
        <f t="shared" si="40"/>
        <v>0.44300841993745343</v>
      </c>
      <c r="DU8" s="81">
        <f>'A17'!O6/'A1'!O6*100</f>
        <v>57.780829354442133</v>
      </c>
      <c r="DV8" s="75">
        <f t="shared" si="41"/>
        <v>0.25597393914987038</v>
      </c>
      <c r="DW8" s="82">
        <f t="shared" si="70"/>
        <v>225.72934395720648</v>
      </c>
    </row>
    <row r="9" spans="1:127" hidden="1">
      <c r="A9" s="56">
        <v>1964</v>
      </c>
      <c r="B9" s="373">
        <f t="shared" si="0"/>
        <v>45.126640000000002</v>
      </c>
      <c r="C9" s="75">
        <f t="shared" si="42"/>
        <v>0.2000379496093776</v>
      </c>
      <c r="D9" s="82">
        <f>'A15'!B7/'A1'!B7*100</f>
        <v>19.619822835668572</v>
      </c>
      <c r="E9" s="75">
        <f t="shared" si="43"/>
        <v>8.6971002754612031E-2</v>
      </c>
      <c r="F9" s="82">
        <v>100</v>
      </c>
      <c r="G9" s="75">
        <f t="shared" si="44"/>
        <v>0.44328128486715962</v>
      </c>
      <c r="H9" s="82">
        <f>'A17'!B7/'A1'!B7*100</f>
        <v>60.843931827547379</v>
      </c>
      <c r="I9" s="75">
        <f t="shared" si="45"/>
        <v>0.26970976276885072</v>
      </c>
      <c r="J9" s="374">
        <f t="shared" si="1"/>
        <v>225.59039466321596</v>
      </c>
      <c r="K9" s="324">
        <f t="shared" si="2"/>
        <v>32.118099999999998</v>
      </c>
      <c r="L9" s="75">
        <f t="shared" si="46"/>
        <v>0.1470959788886316</v>
      </c>
      <c r="M9" s="81">
        <f>'A15'!C7/'A1'!C7*100</f>
        <v>25.817983580161979</v>
      </c>
      <c r="N9" s="75">
        <f t="shared" si="46"/>
        <v>0.11824241059261115</v>
      </c>
      <c r="O9" s="80">
        <v>100</v>
      </c>
      <c r="P9" s="75">
        <f t="shared" si="3"/>
        <v>0.45798468430147365</v>
      </c>
      <c r="Q9" s="81">
        <f>'A17'!C7/'A1'!C7*100</f>
        <v>60.411829412871334</v>
      </c>
      <c r="R9" s="75">
        <f t="shared" si="4"/>
        <v>0.27667692621728363</v>
      </c>
      <c r="S9" s="82">
        <f t="shared" si="5"/>
        <v>218.3479129930333</v>
      </c>
      <c r="T9" s="80">
        <f t="shared" si="6"/>
        <v>50.487479999999998</v>
      </c>
      <c r="U9" s="75">
        <f t="shared" si="47"/>
        <v>0.22005558722979401</v>
      </c>
      <c r="V9" s="81">
        <f>'A15'!D7/'A1'!D7*100</f>
        <v>20.086202961002012</v>
      </c>
      <c r="W9" s="75">
        <f t="shared" si="47"/>
        <v>8.7548065140112472E-2</v>
      </c>
      <c r="X9" s="80">
        <v>100</v>
      </c>
      <c r="Y9" s="75">
        <f t="shared" si="7"/>
        <v>0.43586169725602075</v>
      </c>
      <c r="Z9" s="81">
        <f>'A17'!D7/'A1'!D7*100</f>
        <v>58.856892447557016</v>
      </c>
      <c r="AA9" s="75">
        <f t="shared" si="8"/>
        <v>0.25653465037407269</v>
      </c>
      <c r="AB9" s="82">
        <f t="shared" si="48"/>
        <v>229.43057540855904</v>
      </c>
      <c r="AC9" s="80">
        <f t="shared" si="9"/>
        <v>35.55677</v>
      </c>
      <c r="AD9" s="75">
        <f t="shared" si="49"/>
        <v>0.15926248790186823</v>
      </c>
      <c r="AE9" s="81">
        <f>'A15'!E7/'A1'!E7*100</f>
        <v>22.797141638093859</v>
      </c>
      <c r="AF9" s="75">
        <f t="shared" si="10"/>
        <v>0.10211077930684084</v>
      </c>
      <c r="AG9" s="80">
        <v>100</v>
      </c>
      <c r="AH9" s="75">
        <f t="shared" si="10"/>
        <v>0.44791044828275522</v>
      </c>
      <c r="AI9" s="81">
        <f>'A17'!E7/'A1'!E7*100</f>
        <v>64.905001797371227</v>
      </c>
      <c r="AJ9" s="75">
        <f t="shared" si="11"/>
        <v>0.29071628450853576</v>
      </c>
      <c r="AK9" s="82">
        <f t="shared" si="50"/>
        <v>223.25891343546508</v>
      </c>
      <c r="AL9" s="80">
        <f t="shared" si="12"/>
        <v>36.303719999999998</v>
      </c>
      <c r="AM9" s="75">
        <f t="shared" si="51"/>
        <v>0.23050893948175191</v>
      </c>
      <c r="AN9" s="81">
        <f>'A15'!F7/'A1'!F7*100</f>
        <v>21.125522092767639</v>
      </c>
      <c r="AO9" s="75">
        <f t="shared" si="51"/>
        <v>0.13413561182165873</v>
      </c>
      <c r="AP9" s="80">
        <v>100</v>
      </c>
      <c r="AQ9" s="75">
        <f t="shared" si="13"/>
        <v>0.63494578374269062</v>
      </c>
      <c r="AR9" s="81">
        <f>'A17'!F7/'A1'!F7/10</f>
        <v>6.4519674653770051E-2</v>
      </c>
      <c r="AS9" s="75">
        <f t="shared" si="14"/>
        <v>4.0966495389861435E-4</v>
      </c>
      <c r="AT9" s="82">
        <f t="shared" si="52"/>
        <v>157.49376176742143</v>
      </c>
      <c r="AU9" s="80">
        <f t="shared" si="15"/>
        <v>42.335149999999999</v>
      </c>
      <c r="AV9" s="75">
        <f t="shared" si="53"/>
        <v>0.1896339989101323</v>
      </c>
      <c r="AW9" s="81">
        <f>'A15'!G7/'A1'!G7*100</f>
        <v>20.642718270281136</v>
      </c>
      <c r="AX9" s="75">
        <f t="shared" si="53"/>
        <v>9.2465981907910125E-2</v>
      </c>
      <c r="AY9" s="80">
        <v>100</v>
      </c>
      <c r="AZ9" s="75">
        <f t="shared" si="16"/>
        <v>0.44793510572215361</v>
      </c>
      <c r="BA9" s="81">
        <f>'A17'!G7/'A1'!G7*100</f>
        <v>60.268755453889021</v>
      </c>
      <c r="BB9" s="75">
        <f t="shared" si="17"/>
        <v>0.269964913459804</v>
      </c>
      <c r="BC9" s="82">
        <f t="shared" si="54"/>
        <v>223.24662372417015</v>
      </c>
      <c r="BD9" s="80">
        <f t="shared" si="18"/>
        <v>45.37771</v>
      </c>
      <c r="BE9" s="75">
        <f t="shared" si="55"/>
        <v>0.27439120457273697</v>
      </c>
      <c r="BF9" s="81">
        <f>'A15'!H7/'A1'!H7*100</f>
        <v>19.998254111747087</v>
      </c>
      <c r="BG9" s="75">
        <f t="shared" si="55"/>
        <v>0.12092600166632413</v>
      </c>
      <c r="BH9" s="80">
        <v>100</v>
      </c>
      <c r="BI9" s="75">
        <f t="shared" si="19"/>
        <v>0.60468279376093892</v>
      </c>
      <c r="BJ9" s="81">
        <f>'A17'!H7/'A1'!H7*100</f>
        <v>0</v>
      </c>
      <c r="BK9" s="75">
        <f t="shared" si="20"/>
        <v>0</v>
      </c>
      <c r="BL9" s="82">
        <f t="shared" si="56"/>
        <v>165.37596411174709</v>
      </c>
      <c r="BM9" s="80">
        <f t="shared" si="21"/>
        <v>36.035450000000004</v>
      </c>
      <c r="BN9" s="75">
        <f t="shared" si="57"/>
        <v>0.16525162045743164</v>
      </c>
      <c r="BO9" s="81">
        <f>'A15'!I7/'A1'!I7*100</f>
        <v>15.287205600861761</v>
      </c>
      <c r="BP9" s="75">
        <f t="shared" si="57"/>
        <v>7.0104175133329269E-2</v>
      </c>
      <c r="BQ9" s="80">
        <v>100</v>
      </c>
      <c r="BR9" s="75">
        <f t="shared" si="22"/>
        <v>0.45858070443807863</v>
      </c>
      <c r="BS9" s="81">
        <f>'A17'!I7/'A1'!I7*100</f>
        <v>66.741469278825221</v>
      </c>
      <c r="BT9" s="75">
        <f t="shared" si="23"/>
        <v>0.30606349997116056</v>
      </c>
      <c r="BU9" s="82">
        <f t="shared" si="58"/>
        <v>218.06412487968697</v>
      </c>
      <c r="BV9" s="80">
        <f t="shared" si="24"/>
        <v>40.678100000000001</v>
      </c>
      <c r="BW9" s="75">
        <f t="shared" si="59"/>
        <v>0.18228608716749931</v>
      </c>
      <c r="BX9" s="81">
        <f>'A15'!J7/'A1'!J7*100</f>
        <v>20.386215238411651</v>
      </c>
      <c r="BY9" s="75">
        <f t="shared" si="59"/>
        <v>9.1354399737561695E-2</v>
      </c>
      <c r="BZ9" s="80">
        <v>100</v>
      </c>
      <c r="CA9" s="75">
        <f t="shared" si="25"/>
        <v>0.44811848923007536</v>
      </c>
      <c r="CB9" s="81">
        <f>'A17'!J7/'A1'!J7*100</f>
        <v>62.090949280605926</v>
      </c>
      <c r="CC9" s="75">
        <f t="shared" si="26"/>
        <v>0.27824102386486366</v>
      </c>
      <c r="CD9" s="82">
        <f t="shared" si="60"/>
        <v>223.15526451901758</v>
      </c>
      <c r="CE9" s="80">
        <f t="shared" si="27"/>
        <v>55.904949999999999</v>
      </c>
      <c r="CF9" s="75">
        <f t="shared" si="61"/>
        <v>0.22886121931698</v>
      </c>
      <c r="CG9" s="81">
        <f>'A15'!K7/'A1'!K7*100</f>
        <v>26.293763679858941</v>
      </c>
      <c r="CH9" s="75">
        <f t="shared" si="61"/>
        <v>0.10764025039294446</v>
      </c>
      <c r="CI9" s="80">
        <v>100</v>
      </c>
      <c r="CJ9" s="75">
        <f t="shared" si="28"/>
        <v>0.40937559074282331</v>
      </c>
      <c r="CK9" s="81">
        <f>'A17'!K7/'A1'!K7*100</f>
        <v>62.075742983634932</v>
      </c>
      <c r="CL9" s="75">
        <f t="shared" si="29"/>
        <v>0.25412293954725218</v>
      </c>
      <c r="CM9" s="82">
        <f t="shared" si="62"/>
        <v>244.27445666349388</v>
      </c>
      <c r="CN9" s="80">
        <f t="shared" si="30"/>
        <v>47.445999999999998</v>
      </c>
      <c r="CO9" s="75">
        <f t="shared" si="63"/>
        <v>0.20462688039433335</v>
      </c>
      <c r="CP9" s="81">
        <f>'A15'!L7/'A1'!L7*100</f>
        <v>23.722046936015193</v>
      </c>
      <c r="CQ9" s="75">
        <f t="shared" si="63"/>
        <v>0.10230932978722639</v>
      </c>
      <c r="CR9" s="80">
        <v>100</v>
      </c>
      <c r="CS9" s="75">
        <f t="shared" si="31"/>
        <v>0.43128373391715497</v>
      </c>
      <c r="CT9" s="81">
        <f>'A17'!L7/'A1'!L7*100</f>
        <v>60.697873653535595</v>
      </c>
      <c r="CU9" s="75">
        <f t="shared" si="32"/>
        <v>0.26178005590128539</v>
      </c>
      <c r="CV9" s="82">
        <f t="shared" si="64"/>
        <v>231.86592058955077</v>
      </c>
      <c r="CW9" s="80">
        <f t="shared" si="33"/>
        <v>37.709679999999999</v>
      </c>
      <c r="CX9" s="75">
        <f t="shared" si="65"/>
        <v>0.16527166676158286</v>
      </c>
      <c r="CY9" s="81">
        <f>'A15'!M7/'A1'!M7*100</f>
        <v>25.584127398511942</v>
      </c>
      <c r="CZ9" s="75">
        <f t="shared" si="65"/>
        <v>0.11212854041171252</v>
      </c>
      <c r="DA9" s="80">
        <v>100</v>
      </c>
      <c r="DB9" s="75">
        <f t="shared" si="34"/>
        <v>0.43827385106843353</v>
      </c>
      <c r="DC9" s="83">
        <f>'A17'!M7/'A1'!M7*100</f>
        <v>64.874037331940997</v>
      </c>
      <c r="DD9" s="75">
        <f t="shared" si="35"/>
        <v>0.28432594175827108</v>
      </c>
      <c r="DE9" s="82">
        <f t="shared" si="66"/>
        <v>228.16784473045294</v>
      </c>
      <c r="DF9" s="80">
        <f t="shared" si="36"/>
        <v>45.604509999999998</v>
      </c>
      <c r="DG9" s="75">
        <f t="shared" si="67"/>
        <v>0.19305506013067281</v>
      </c>
      <c r="DH9" s="81">
        <f>'A15'!N7/'A1'!N7*100</f>
        <v>26.742610674092415</v>
      </c>
      <c r="DI9" s="75">
        <f t="shared" si="67"/>
        <v>0.11320802069220968</v>
      </c>
      <c r="DJ9" s="80">
        <v>100</v>
      </c>
      <c r="DK9" s="75">
        <f t="shared" si="37"/>
        <v>0.42332449165811192</v>
      </c>
      <c r="DL9" s="81">
        <f>'A17'!N7/'A1'!N7*100</f>
        <v>63.878285534539259</v>
      </c>
      <c r="DM9" s="75">
        <f t="shared" si="38"/>
        <v>0.27041242751900557</v>
      </c>
      <c r="DN9" s="82">
        <f t="shared" si="68"/>
        <v>236.22540620863168</v>
      </c>
      <c r="DO9" s="80">
        <f t="shared" si="39"/>
        <v>48.010680000000001</v>
      </c>
      <c r="DP9" s="75">
        <f t="shared" si="69"/>
        <v>0.21255315689994389</v>
      </c>
      <c r="DQ9" s="81">
        <f>'A15'!O7/'A1'!O7*100</f>
        <v>19.9493769035344</v>
      </c>
      <c r="DR9" s="75">
        <f t="shared" si="69"/>
        <v>8.8319995447535091E-2</v>
      </c>
      <c r="DS9" s="80">
        <v>100</v>
      </c>
      <c r="DT9" s="75">
        <f t="shared" si="40"/>
        <v>0.44272057154771371</v>
      </c>
      <c r="DU9" s="81">
        <f>'A17'!O7/'A1'!O7*100</f>
        <v>57.916051926033759</v>
      </c>
      <c r="DV9" s="75">
        <f t="shared" si="41"/>
        <v>0.25640627610480732</v>
      </c>
      <c r="DW9" s="82">
        <f t="shared" si="70"/>
        <v>225.87610882956815</v>
      </c>
    </row>
    <row r="10" spans="1:127" hidden="1">
      <c r="A10" s="56">
        <v>1965</v>
      </c>
      <c r="B10" s="373">
        <f t="shared" si="0"/>
        <v>45.126640000000002</v>
      </c>
      <c r="C10" s="75">
        <f t="shared" si="42"/>
        <v>0.19983264835514666</v>
      </c>
      <c r="D10" s="82">
        <f>'A15'!B8/'A1'!B8*100</f>
        <v>19.666937340206967</v>
      </c>
      <c r="E10" s="75">
        <f t="shared" si="43"/>
        <v>8.7090378847799924E-2</v>
      </c>
      <c r="F10" s="82">
        <v>100</v>
      </c>
      <c r="G10" s="75">
        <f t="shared" si="44"/>
        <v>0.44282634017322509</v>
      </c>
      <c r="H10" s="82">
        <f>'A17'!B8/'A1'!B8*100</f>
        <v>61.028581208180036</v>
      </c>
      <c r="I10" s="75">
        <f t="shared" si="45"/>
        <v>0.27025063262382826</v>
      </c>
      <c r="J10" s="374">
        <f t="shared" si="1"/>
        <v>225.82215854838702</v>
      </c>
      <c r="K10" s="324">
        <f t="shared" si="2"/>
        <v>32.118099999999998</v>
      </c>
      <c r="L10" s="75">
        <f t="shared" si="46"/>
        <v>0.14753471198293289</v>
      </c>
      <c r="M10" s="81">
        <f>'A15'!C8/'A1'!C8*100</f>
        <v>25.346750100576031</v>
      </c>
      <c r="N10" s="75">
        <f t="shared" si="46"/>
        <v>0.11643046991546388</v>
      </c>
      <c r="O10" s="80">
        <v>100</v>
      </c>
      <c r="P10" s="75">
        <f t="shared" si="3"/>
        <v>0.45935068382915833</v>
      </c>
      <c r="Q10" s="81">
        <f>'A17'!C8/'A1'!C8*100</f>
        <v>60.233748204312946</v>
      </c>
      <c r="R10" s="75">
        <f t="shared" si="4"/>
        <v>0.27668413427244487</v>
      </c>
      <c r="S10" s="82">
        <f t="shared" si="5"/>
        <v>217.69859830488898</v>
      </c>
      <c r="T10" s="80">
        <f t="shared" si="6"/>
        <v>50.487479999999998</v>
      </c>
      <c r="U10" s="75">
        <f t="shared" si="47"/>
        <v>0.21992941701734794</v>
      </c>
      <c r="V10" s="81">
        <f>'A15'!D8/'A1'!D8*100</f>
        <v>19.912614171617466</v>
      </c>
      <c r="W10" s="75">
        <f t="shared" si="47"/>
        <v>8.6741695684855152E-2</v>
      </c>
      <c r="X10" s="80">
        <v>100</v>
      </c>
      <c r="Y10" s="75">
        <f t="shared" si="7"/>
        <v>0.43561179329478905</v>
      </c>
      <c r="Z10" s="81">
        <f>'A17'!D8/'A1'!D8*100</f>
        <v>59.162102121648587</v>
      </c>
      <c r="AA10" s="75">
        <f t="shared" si="8"/>
        <v>0.25771709400300785</v>
      </c>
      <c r="AB10" s="82">
        <f t="shared" si="48"/>
        <v>229.56219629326606</v>
      </c>
      <c r="AC10" s="80">
        <f t="shared" si="9"/>
        <v>35.55677</v>
      </c>
      <c r="AD10" s="75">
        <f t="shared" si="49"/>
        <v>0.15949911738139633</v>
      </c>
      <c r="AE10" s="81">
        <f>'A15'!E8/'A1'!E8*100</f>
        <v>22.585063379001454</v>
      </c>
      <c r="AF10" s="75">
        <f t="shared" si="10"/>
        <v>0.10131116169870404</v>
      </c>
      <c r="AG10" s="80">
        <v>100</v>
      </c>
      <c r="AH10" s="75">
        <f t="shared" si="10"/>
        <v>0.44857594596302286</v>
      </c>
      <c r="AI10" s="81">
        <f>'A17'!E8/'A1'!E8*100</f>
        <v>64.785857907065008</v>
      </c>
      <c r="AJ10" s="75">
        <f t="shared" si="11"/>
        <v>0.29061377495687674</v>
      </c>
      <c r="AK10" s="82">
        <f t="shared" si="50"/>
        <v>222.92769128606648</v>
      </c>
      <c r="AL10" s="80">
        <f t="shared" si="12"/>
        <v>36.303719999999998</v>
      </c>
      <c r="AM10" s="75">
        <f t="shared" si="51"/>
        <v>0.23051389437395153</v>
      </c>
      <c r="AN10" s="81">
        <f>'A15'!F8/'A1'!F8*100</f>
        <v>21.121822962313761</v>
      </c>
      <c r="AO10" s="75">
        <f t="shared" si="51"/>
        <v>0.13411500714858143</v>
      </c>
      <c r="AP10" s="80">
        <v>100</v>
      </c>
      <c r="AQ10" s="75">
        <f t="shared" si="13"/>
        <v>0.63495943218477757</v>
      </c>
      <c r="AR10" s="81">
        <f>'A17'!F8/'A1'!F8/10</f>
        <v>6.4833479404031544E-2</v>
      </c>
      <c r="AS10" s="75">
        <f t="shared" si="14"/>
        <v>4.1166629268947345E-4</v>
      </c>
      <c r="AT10" s="82">
        <f t="shared" si="52"/>
        <v>157.49037644171779</v>
      </c>
      <c r="AU10" s="80">
        <f t="shared" si="15"/>
        <v>42.335149999999999</v>
      </c>
      <c r="AV10" s="75">
        <f t="shared" si="53"/>
        <v>0.18864807501103226</v>
      </c>
      <c r="AW10" s="81">
        <f>'A15'!G8/'A1'!G8*100</f>
        <v>21.104454492366092</v>
      </c>
      <c r="AX10" s="75">
        <f t="shared" si="53"/>
        <v>9.4042768577477467E-2</v>
      </c>
      <c r="AY10" s="80">
        <v>100</v>
      </c>
      <c r="AZ10" s="75">
        <f t="shared" si="16"/>
        <v>0.44560625156880806</v>
      </c>
      <c r="BA10" s="81">
        <f>'A17'!G8/'A1'!G8*100</f>
        <v>60.973764144044438</v>
      </c>
      <c r="BB10" s="75">
        <f t="shared" si="17"/>
        <v>0.27170290484268234</v>
      </c>
      <c r="BC10" s="82">
        <f t="shared" si="54"/>
        <v>224.4133686364105</v>
      </c>
      <c r="BD10" s="80">
        <f t="shared" si="18"/>
        <v>45.37771</v>
      </c>
      <c r="BE10" s="75">
        <f t="shared" si="55"/>
        <v>0.27529504101722069</v>
      </c>
      <c r="BF10" s="81">
        <f>'A15'!H8/'A1'!H8*100</f>
        <v>19.455299095726744</v>
      </c>
      <c r="BG10" s="75">
        <f t="shared" si="55"/>
        <v>0.11803035813310964</v>
      </c>
      <c r="BH10" s="80">
        <v>100</v>
      </c>
      <c r="BI10" s="75">
        <f t="shared" si="19"/>
        <v>0.60667460084966973</v>
      </c>
      <c r="BJ10" s="81">
        <f>'A17'!H8/'A1'!H8*100</f>
        <v>0</v>
      </c>
      <c r="BK10" s="75">
        <f t="shared" si="20"/>
        <v>0</v>
      </c>
      <c r="BL10" s="82">
        <f t="shared" si="56"/>
        <v>164.83300909572674</v>
      </c>
      <c r="BM10" s="80">
        <f t="shared" si="21"/>
        <v>36.035450000000004</v>
      </c>
      <c r="BN10" s="75">
        <f t="shared" si="57"/>
        <v>0.16536867312914366</v>
      </c>
      <c r="BO10" s="81">
        <f>'A15'!I8/'A1'!I8*100</f>
        <v>15.329259862227184</v>
      </c>
      <c r="BP10" s="75">
        <f t="shared" si="57"/>
        <v>7.0346821351428904E-2</v>
      </c>
      <c r="BQ10" s="80">
        <v>100</v>
      </c>
      <c r="BR10" s="75">
        <f t="shared" si="22"/>
        <v>0.45890553088456959</v>
      </c>
      <c r="BS10" s="81">
        <f>'A17'!I8/'A1'!I8*100</f>
        <v>66.545062999397828</v>
      </c>
      <c r="BT10" s="75">
        <f t="shared" si="23"/>
        <v>0.30537897463485786</v>
      </c>
      <c r="BU10" s="82">
        <f t="shared" si="58"/>
        <v>217.90977286162502</v>
      </c>
      <c r="BV10" s="80">
        <f t="shared" si="24"/>
        <v>40.678100000000001</v>
      </c>
      <c r="BW10" s="75">
        <f t="shared" si="59"/>
        <v>0.18228253926969237</v>
      </c>
      <c r="BX10" s="81">
        <f>'A15'!J8/'A1'!J8*100</f>
        <v>20.278754638846021</v>
      </c>
      <c r="BY10" s="75">
        <f t="shared" si="59"/>
        <v>9.087108023226026E-2</v>
      </c>
      <c r="BZ10" s="80">
        <v>100</v>
      </c>
      <c r="CA10" s="75">
        <f t="shared" si="25"/>
        <v>0.44810976734334296</v>
      </c>
      <c r="CB10" s="81">
        <f>'A17'!J8/'A1'!J8*100</f>
        <v>62.202753313595046</v>
      </c>
      <c r="CC10" s="75">
        <f t="shared" si="26"/>
        <v>0.27873661315470433</v>
      </c>
      <c r="CD10" s="82">
        <f t="shared" si="60"/>
        <v>223.15960795244109</v>
      </c>
      <c r="CE10" s="80">
        <f t="shared" si="27"/>
        <v>55.904949999999999</v>
      </c>
      <c r="CF10" s="75">
        <f t="shared" si="61"/>
        <v>0.22925053022093139</v>
      </c>
      <c r="CG10" s="81">
        <f>'A15'!K8/'A1'!K8*100</f>
        <v>25.967819955801584</v>
      </c>
      <c r="CH10" s="75">
        <f t="shared" si="61"/>
        <v>0.10648675105780787</v>
      </c>
      <c r="CI10" s="80">
        <v>100</v>
      </c>
      <c r="CJ10" s="75">
        <f t="shared" si="28"/>
        <v>0.41007197076632995</v>
      </c>
      <c r="CK10" s="81">
        <f>'A17'!K8/'A1'!K8*100</f>
        <v>61.986862325631989</v>
      </c>
      <c r="CL10" s="75">
        <f t="shared" si="29"/>
        <v>0.2541907479549308</v>
      </c>
      <c r="CM10" s="82">
        <f t="shared" si="62"/>
        <v>243.85963228143356</v>
      </c>
      <c r="CN10" s="80">
        <f t="shared" si="30"/>
        <v>47.445999999999998</v>
      </c>
      <c r="CO10" s="75">
        <f t="shared" si="63"/>
        <v>0.20490345605758639</v>
      </c>
      <c r="CP10" s="81">
        <f>'A15'!L8/'A1'!L8*100</f>
        <v>23.509997051640596</v>
      </c>
      <c r="CQ10" s="75">
        <f t="shared" si="63"/>
        <v>0.10153183930752487</v>
      </c>
      <c r="CR10" s="80">
        <v>100</v>
      </c>
      <c r="CS10" s="75">
        <f t="shared" si="31"/>
        <v>0.43186666116761457</v>
      </c>
      <c r="CT10" s="81">
        <f>'A17'!L8/'A1'!L8*100</f>
        <v>60.596954337650253</v>
      </c>
      <c r="CU10" s="75">
        <f t="shared" si="32"/>
        <v>0.26169804346727416</v>
      </c>
      <c r="CV10" s="82">
        <f t="shared" si="64"/>
        <v>231.55295138929085</v>
      </c>
      <c r="CW10" s="80">
        <f t="shared" si="33"/>
        <v>37.709679999999999</v>
      </c>
      <c r="CX10" s="75">
        <f t="shared" si="65"/>
        <v>0.16527760913356254</v>
      </c>
      <c r="CY10" s="81">
        <f>'A15'!M8/'A1'!M8*100</f>
        <v>25.610292216188263</v>
      </c>
      <c r="CZ10" s="75">
        <f t="shared" si="65"/>
        <v>0.11224724969035757</v>
      </c>
      <c r="DA10" s="80">
        <v>100</v>
      </c>
      <c r="DB10" s="75">
        <f t="shared" si="34"/>
        <v>0.4382896092821858</v>
      </c>
      <c r="DC10" s="83">
        <f>'A17'!M8/'A1'!M8*100</f>
        <v>64.839668994052232</v>
      </c>
      <c r="DD10" s="75">
        <f t="shared" si="35"/>
        <v>0.28418553189389412</v>
      </c>
      <c r="DE10" s="82">
        <f t="shared" si="66"/>
        <v>228.15964121024049</v>
      </c>
      <c r="DF10" s="80">
        <f t="shared" si="36"/>
        <v>45.604509999999998</v>
      </c>
      <c r="DG10" s="75">
        <f t="shared" si="67"/>
        <v>0.19359052706757221</v>
      </c>
      <c r="DH10" s="81">
        <f>'A15'!N8/'A1'!N8*100</f>
        <v>26.344915089210442</v>
      </c>
      <c r="DI10" s="75">
        <f t="shared" si="67"/>
        <v>0.11183380761399885</v>
      </c>
      <c r="DJ10" s="80">
        <v>100</v>
      </c>
      <c r="DK10" s="75">
        <f t="shared" si="37"/>
        <v>0.42449864512867747</v>
      </c>
      <c r="DL10" s="81">
        <f>'A17'!N8/'A1'!N8*100</f>
        <v>63.622587089267057</v>
      </c>
      <c r="DM10" s="75">
        <f t="shared" si="38"/>
        <v>0.27007702018975155</v>
      </c>
      <c r="DN10" s="82">
        <f t="shared" si="68"/>
        <v>235.57201217847748</v>
      </c>
      <c r="DO10" s="80">
        <f t="shared" si="39"/>
        <v>48.010680000000001</v>
      </c>
      <c r="DP10" s="75">
        <f t="shared" si="69"/>
        <v>0.21231120765123407</v>
      </c>
      <c r="DQ10" s="81">
        <f>'A15'!O8/'A1'!O8*100</f>
        <v>20.001094896978564</v>
      </c>
      <c r="DR10" s="75">
        <f t="shared" si="69"/>
        <v>8.8448166364743314E-2</v>
      </c>
      <c r="DS10" s="80">
        <v>100</v>
      </c>
      <c r="DT10" s="75">
        <f t="shared" si="40"/>
        <v>0.44221662274151102</v>
      </c>
      <c r="DU10" s="81">
        <f>'A17'!O8/'A1'!O8*100</f>
        <v>58.121741704121746</v>
      </c>
      <c r="DV10" s="75">
        <f t="shared" si="41"/>
        <v>0.25702400324251151</v>
      </c>
      <c r="DW10" s="82">
        <f t="shared" si="70"/>
        <v>226.13351660110033</v>
      </c>
    </row>
    <row r="11" spans="1:127" hidden="1">
      <c r="A11" s="56">
        <v>1966</v>
      </c>
      <c r="B11" s="373">
        <f t="shared" si="0"/>
        <v>45.126640000000002</v>
      </c>
      <c r="C11" s="75">
        <f t="shared" si="42"/>
        <v>0.19931619755036795</v>
      </c>
      <c r="D11" s="82">
        <f>'A15'!B9/'A1'!B9*100</f>
        <v>19.764203331909439</v>
      </c>
      <c r="E11" s="75">
        <f t="shared" si="43"/>
        <v>8.7294907303723523E-2</v>
      </c>
      <c r="F11" s="82">
        <v>100</v>
      </c>
      <c r="G11" s="75">
        <f t="shared" si="44"/>
        <v>0.44168189244838069</v>
      </c>
      <c r="H11" s="82">
        <f>'A17'!B9/'A1'!B9*100</f>
        <v>61.516445963263564</v>
      </c>
      <c r="I11" s="75">
        <f t="shared" si="45"/>
        <v>0.27170700269752801</v>
      </c>
      <c r="J11" s="374">
        <f t="shared" si="1"/>
        <v>226.40728929517297</v>
      </c>
      <c r="K11" s="324">
        <f t="shared" si="2"/>
        <v>32.118099999999998</v>
      </c>
      <c r="L11" s="75">
        <f t="shared" si="46"/>
        <v>0.14793354762804331</v>
      </c>
      <c r="M11" s="81">
        <f>'A15'!C9/'A1'!C9*100</f>
        <v>24.955329027349524</v>
      </c>
      <c r="N11" s="75">
        <f t="shared" si="46"/>
        <v>0.11494236443752597</v>
      </c>
      <c r="O11" s="80">
        <v>100</v>
      </c>
      <c r="P11" s="75">
        <f t="shared" si="3"/>
        <v>0.46059246228152761</v>
      </c>
      <c r="Q11" s="81">
        <f>'A17'!C9/'A1'!C9*100</f>
        <v>60.03824384861057</v>
      </c>
      <c r="R11" s="75">
        <f t="shared" si="4"/>
        <v>0.27653162565290323</v>
      </c>
      <c r="S11" s="82">
        <f t="shared" si="5"/>
        <v>217.11167287596007</v>
      </c>
      <c r="T11" s="80">
        <f t="shared" si="6"/>
        <v>50.487479999999998</v>
      </c>
      <c r="U11" s="75">
        <f t="shared" si="47"/>
        <v>0.21969420397604192</v>
      </c>
      <c r="V11" s="81">
        <f>'A15'!D9/'A1'!D9*100</f>
        <v>19.731243099683084</v>
      </c>
      <c r="W11" s="75">
        <f t="shared" si="47"/>
        <v>8.5859697220828715E-2</v>
      </c>
      <c r="X11" s="80">
        <v>100</v>
      </c>
      <c r="Y11" s="75">
        <f t="shared" si="7"/>
        <v>0.4351459093938575</v>
      </c>
      <c r="Z11" s="81">
        <f>'A17'!D9/'A1'!D9*100</f>
        <v>59.589251285957765</v>
      </c>
      <c r="AA11" s="75">
        <f t="shared" si="8"/>
        <v>0.25930018940927185</v>
      </c>
      <c r="AB11" s="82">
        <f t="shared" si="48"/>
        <v>229.80797438564085</v>
      </c>
      <c r="AC11" s="80">
        <f t="shared" si="9"/>
        <v>35.55677</v>
      </c>
      <c r="AD11" s="75">
        <f t="shared" si="49"/>
        <v>0.15951180298465129</v>
      </c>
      <c r="AE11" s="81">
        <f>'A15'!E9/'A1'!E9*100</f>
        <v>22.469319976820294</v>
      </c>
      <c r="AF11" s="75">
        <f t="shared" si="10"/>
        <v>0.10079998102588193</v>
      </c>
      <c r="AG11" s="80">
        <v>100</v>
      </c>
      <c r="AH11" s="75">
        <f t="shared" si="10"/>
        <v>0.44861162300358348</v>
      </c>
      <c r="AI11" s="81">
        <f>'A17'!E9/'A1'!E9*100</f>
        <v>64.883872387666216</v>
      </c>
      <c r="AJ11" s="75">
        <f t="shared" si="11"/>
        <v>0.2910765929858834</v>
      </c>
      <c r="AK11" s="82">
        <f t="shared" si="50"/>
        <v>222.90996236448649</v>
      </c>
      <c r="AL11" s="80">
        <f t="shared" si="12"/>
        <v>36.303719999999998</v>
      </c>
      <c r="AM11" s="75">
        <f t="shared" si="51"/>
        <v>0.23034071444068965</v>
      </c>
      <c r="AN11" s="81">
        <f>'A15'!F9/'A1'!F9*100</f>
        <v>21.239903951102377</v>
      </c>
      <c r="AO11" s="75">
        <f t="shared" si="51"/>
        <v>0.13476345263649422</v>
      </c>
      <c r="AP11" s="80">
        <v>100</v>
      </c>
      <c r="AQ11" s="75">
        <f t="shared" si="13"/>
        <v>0.63448240136462508</v>
      </c>
      <c r="AR11" s="81">
        <f>'A17'!F9/'A1'!F9/10</f>
        <v>6.516044531761625E-2</v>
      </c>
      <c r="AS11" s="75">
        <f t="shared" si="14"/>
        <v>4.1343155819109493E-4</v>
      </c>
      <c r="AT11" s="82">
        <f t="shared" si="52"/>
        <v>157.60878439641999</v>
      </c>
      <c r="AU11" s="80">
        <f t="shared" si="15"/>
        <v>42.335149999999999</v>
      </c>
      <c r="AV11" s="75">
        <f t="shared" si="53"/>
        <v>0.18943467300947756</v>
      </c>
      <c r="AW11" s="81">
        <f>'A15'!G9/'A1'!G9*100</f>
        <v>20.868742766184099</v>
      </c>
      <c r="AX11" s="75">
        <f t="shared" si="53"/>
        <v>9.3380169009227201E-2</v>
      </c>
      <c r="AY11" s="80">
        <v>100</v>
      </c>
      <c r="AZ11" s="75">
        <f t="shared" si="16"/>
        <v>0.44746427734276972</v>
      </c>
      <c r="BA11" s="81">
        <f>'A17'!G9/'A1'!G9*100</f>
        <v>60.277634281833883</v>
      </c>
      <c r="BB11" s="75">
        <f t="shared" si="17"/>
        <v>0.26972088063852562</v>
      </c>
      <c r="BC11" s="82">
        <f t="shared" si="54"/>
        <v>223.48152704801797</v>
      </c>
      <c r="BD11" s="80">
        <f t="shared" si="18"/>
        <v>45.37771</v>
      </c>
      <c r="BE11" s="75">
        <f t="shared" si="55"/>
        <v>0.27606361862351697</v>
      </c>
      <c r="BF11" s="81">
        <f>'A15'!H9/'A1'!H9*100</f>
        <v>18.996394151275588</v>
      </c>
      <c r="BG11" s="75">
        <f t="shared" si="55"/>
        <v>0.11556804673924162</v>
      </c>
      <c r="BH11" s="80">
        <v>100</v>
      </c>
      <c r="BI11" s="75">
        <f t="shared" si="19"/>
        <v>0.60836833463724138</v>
      </c>
      <c r="BJ11" s="81">
        <f>'A17'!H9/'A1'!H9*100</f>
        <v>0</v>
      </c>
      <c r="BK11" s="75">
        <f t="shared" si="20"/>
        <v>0</v>
      </c>
      <c r="BL11" s="82">
        <f t="shared" si="56"/>
        <v>164.37410415127559</v>
      </c>
      <c r="BM11" s="80">
        <f t="shared" si="21"/>
        <v>36.035450000000004</v>
      </c>
      <c r="BN11" s="75">
        <f t="shared" si="57"/>
        <v>0.16550847215913583</v>
      </c>
      <c r="BO11" s="81">
        <f>'A15'!I9/'A1'!I9*100</f>
        <v>15.381395808953869</v>
      </c>
      <c r="BP11" s="75">
        <f t="shared" si="57"/>
        <v>7.0645748006890149E-2</v>
      </c>
      <c r="BQ11" s="80">
        <v>100</v>
      </c>
      <c r="BR11" s="75">
        <f t="shared" si="22"/>
        <v>0.45929347950181226</v>
      </c>
      <c r="BS11" s="81">
        <f>'A17'!I9/'A1'!I9*100</f>
        <v>66.308866536164302</v>
      </c>
      <c r="BT11" s="75">
        <f t="shared" si="23"/>
        <v>0.30455230033216185</v>
      </c>
      <c r="BU11" s="82">
        <f t="shared" si="58"/>
        <v>217.72571234511815</v>
      </c>
      <c r="BV11" s="80">
        <f t="shared" si="24"/>
        <v>40.678100000000001</v>
      </c>
      <c r="BW11" s="75">
        <f t="shared" si="59"/>
        <v>0.18226626355314696</v>
      </c>
      <c r="BX11" s="81">
        <f>'A15'!J9/'A1'!J9*100</f>
        <v>20.187003559535224</v>
      </c>
      <c r="BY11" s="75">
        <f t="shared" si="59"/>
        <v>9.0451857661261528E-2</v>
      </c>
      <c r="BZ11" s="80">
        <v>100</v>
      </c>
      <c r="CA11" s="75">
        <f t="shared" si="25"/>
        <v>0.44806975633853829</v>
      </c>
      <c r="CB11" s="81">
        <f>'A17'!J9/'A1'!J9*100</f>
        <v>62.314431736851049</v>
      </c>
      <c r="CC11" s="75">
        <f t="shared" si="26"/>
        <v>0.27921212244705329</v>
      </c>
      <c r="CD11" s="82">
        <f t="shared" si="60"/>
        <v>223.17953529638626</v>
      </c>
      <c r="CE11" s="80">
        <f t="shared" si="27"/>
        <v>55.904949999999999</v>
      </c>
      <c r="CF11" s="75">
        <f t="shared" si="61"/>
        <v>0.22972551046491216</v>
      </c>
      <c r="CG11" s="81">
        <f>'A15'!K9/'A1'!K9*100</f>
        <v>25.645915717908007</v>
      </c>
      <c r="CH11" s="75">
        <f t="shared" si="61"/>
        <v>0.10538460511343864</v>
      </c>
      <c r="CI11" s="80">
        <v>100</v>
      </c>
      <c r="CJ11" s="75">
        <f t="shared" si="28"/>
        <v>0.41092159185351596</v>
      </c>
      <c r="CK11" s="81">
        <f>'A17'!K9/'A1'!K9*100</f>
        <v>61.804562622902303</v>
      </c>
      <c r="CL11" s="75">
        <f t="shared" si="29"/>
        <v>0.25396829256813325</v>
      </c>
      <c r="CM11" s="82">
        <f t="shared" si="62"/>
        <v>243.35542834081031</v>
      </c>
      <c r="CN11" s="80">
        <f t="shared" si="30"/>
        <v>47.445999999999998</v>
      </c>
      <c r="CO11" s="75">
        <f t="shared" si="63"/>
        <v>0.20519287511246767</v>
      </c>
      <c r="CP11" s="81">
        <f>'A15'!L9/'A1'!L9*100</f>
        <v>23.300412233853802</v>
      </c>
      <c r="CQ11" s="75">
        <f t="shared" si="63"/>
        <v>0.10076884410846389</v>
      </c>
      <c r="CR11" s="80">
        <v>100</v>
      </c>
      <c r="CS11" s="75">
        <f t="shared" si="31"/>
        <v>0.43247665791103085</v>
      </c>
      <c r="CT11" s="81">
        <f>'A17'!L9/'A1'!L9*100</f>
        <v>60.479939918941497</v>
      </c>
      <c r="CU11" s="75">
        <f t="shared" si="32"/>
        <v>0.26156162286803758</v>
      </c>
      <c r="CV11" s="82">
        <f t="shared" si="64"/>
        <v>231.2263521527953</v>
      </c>
      <c r="CW11" s="80">
        <f t="shared" si="33"/>
        <v>37.709679999999999</v>
      </c>
      <c r="CX11" s="75">
        <f t="shared" si="65"/>
        <v>0.16524266755696215</v>
      </c>
      <c r="CY11" s="81">
        <f>'A15'!M9/'A1'!M9*100</f>
        <v>25.678790983606557</v>
      </c>
      <c r="CZ11" s="75">
        <f t="shared" si="65"/>
        <v>0.11252367884768091</v>
      </c>
      <c r="DA11" s="80">
        <v>100</v>
      </c>
      <c r="DB11" s="75">
        <f t="shared" si="34"/>
        <v>0.43819694984672947</v>
      </c>
      <c r="DC11" s="83">
        <f>'A17'!M9/'A1'!M9*100</f>
        <v>64.819415983606561</v>
      </c>
      <c r="DD11" s="75">
        <f t="shared" si="35"/>
        <v>0.28403670374862738</v>
      </c>
      <c r="DE11" s="82">
        <f t="shared" si="66"/>
        <v>228.20788696721314</v>
      </c>
      <c r="DF11" s="80">
        <f t="shared" si="36"/>
        <v>45.604509999999998</v>
      </c>
      <c r="DG11" s="75">
        <f t="shared" si="67"/>
        <v>0.19421004138221706</v>
      </c>
      <c r="DH11" s="81">
        <f>'A15'!N9/'A1'!N9*100</f>
        <v>25.988526402976355</v>
      </c>
      <c r="DI11" s="75">
        <f t="shared" si="67"/>
        <v>0.11067398352015795</v>
      </c>
      <c r="DJ11" s="80">
        <v>100</v>
      </c>
      <c r="DK11" s="75">
        <f t="shared" si="37"/>
        <v>0.42585709479658274</v>
      </c>
      <c r="DL11" s="81">
        <f>'A17'!N9/'A1'!N9*100</f>
        <v>63.227520121428981</v>
      </c>
      <c r="DM11" s="75">
        <f t="shared" si="38"/>
        <v>0.26925888030104222</v>
      </c>
      <c r="DN11" s="82">
        <f t="shared" si="68"/>
        <v>234.82055652440533</v>
      </c>
      <c r="DO11" s="80">
        <f t="shared" si="39"/>
        <v>48.010680000000001</v>
      </c>
      <c r="DP11" s="75">
        <f t="shared" si="69"/>
        <v>0.21192525228017892</v>
      </c>
      <c r="DQ11" s="81">
        <f>'A15'!O9/'A1'!O9*100</f>
        <v>20.104716305166558</v>
      </c>
      <c r="DR11" s="75">
        <f t="shared" si="69"/>
        <v>8.8744776682893253E-2</v>
      </c>
      <c r="DS11" s="80">
        <v>100</v>
      </c>
      <c r="DT11" s="75">
        <f t="shared" si="40"/>
        <v>0.44141272791841085</v>
      </c>
      <c r="DU11" s="81">
        <f>'A17'!O9/'A1'!O9*100</f>
        <v>58.429951563650782</v>
      </c>
      <c r="DV11" s="75">
        <f t="shared" si="41"/>
        <v>0.2579172431185171</v>
      </c>
      <c r="DW11" s="82">
        <f t="shared" si="70"/>
        <v>226.54534786881732</v>
      </c>
    </row>
    <row r="12" spans="1:127" hidden="1">
      <c r="A12" s="56">
        <v>1967</v>
      </c>
      <c r="B12" s="373">
        <f t="shared" si="0"/>
        <v>45.126640000000002</v>
      </c>
      <c r="C12" s="75">
        <f t="shared" si="42"/>
        <v>0.19903171152691251</v>
      </c>
      <c r="D12" s="82">
        <f>'A15'!B10/'A1'!B10*100</f>
        <v>19.874916051040966</v>
      </c>
      <c r="E12" s="75">
        <f t="shared" si="43"/>
        <v>8.7658610481356217E-2</v>
      </c>
      <c r="F12" s="82">
        <v>100</v>
      </c>
      <c r="G12" s="75">
        <f t="shared" si="44"/>
        <v>0.44105147541876039</v>
      </c>
      <c r="H12" s="82">
        <f>'A17'!B10/'A1'!B10*100</f>
        <v>61.729348556077909</v>
      </c>
      <c r="I12" s="75">
        <f t="shared" si="45"/>
        <v>0.2722582025729709</v>
      </c>
      <c r="J12" s="374">
        <f t="shared" si="1"/>
        <v>226.73090460711887</v>
      </c>
      <c r="K12" s="324">
        <f t="shared" si="2"/>
        <v>32.118099999999998</v>
      </c>
      <c r="L12" s="75">
        <f t="shared" si="46"/>
        <v>0.14812380519188367</v>
      </c>
      <c r="M12" s="81">
        <f>'A15'!C10/'A1'!C10*100</f>
        <v>24.611091831992887</v>
      </c>
      <c r="N12" s="75">
        <f t="shared" si="46"/>
        <v>0.11350262226226564</v>
      </c>
      <c r="O12" s="80">
        <v>100</v>
      </c>
      <c r="P12" s="75">
        <f t="shared" si="3"/>
        <v>0.4611848309578826</v>
      </c>
      <c r="Q12" s="81">
        <f>'A17'!C10/'A1'!C10*100</f>
        <v>60.103612040371331</v>
      </c>
      <c r="R12" s="75">
        <f t="shared" si="4"/>
        <v>0.27718874158796808</v>
      </c>
      <c r="S12" s="82">
        <f t="shared" si="5"/>
        <v>216.83280387236422</v>
      </c>
      <c r="T12" s="80">
        <f t="shared" si="6"/>
        <v>50.487479999999998</v>
      </c>
      <c r="U12" s="75">
        <f t="shared" si="47"/>
        <v>0.21929694542088723</v>
      </c>
      <c r="V12" s="81">
        <f>'A15'!D10/'A1'!D10*100</f>
        <v>19.568014926221064</v>
      </c>
      <c r="W12" s="75">
        <f t="shared" si="47"/>
        <v>8.4995446420986109E-2</v>
      </c>
      <c r="X12" s="80">
        <v>100</v>
      </c>
      <c r="Y12" s="75">
        <f t="shared" si="7"/>
        <v>0.43435906371418664</v>
      </c>
      <c r="Z12" s="81">
        <f>'A17'!D10/'A1'!D10*100</f>
        <v>60.168778846044859</v>
      </c>
      <c r="AA12" s="75">
        <f t="shared" si="8"/>
        <v>0.26134854444394007</v>
      </c>
      <c r="AB12" s="82">
        <f t="shared" si="48"/>
        <v>230.22427377226592</v>
      </c>
      <c r="AC12" s="80">
        <f t="shared" si="9"/>
        <v>35.55677</v>
      </c>
      <c r="AD12" s="75">
        <f t="shared" si="49"/>
        <v>0.15982223028586406</v>
      </c>
      <c r="AE12" s="81">
        <f>'A15'!E10/'A1'!E10*100</f>
        <v>22.256450499771159</v>
      </c>
      <c r="AF12" s="75">
        <f t="shared" si="10"/>
        <v>0.10003933307553978</v>
      </c>
      <c r="AG12" s="80">
        <v>100</v>
      </c>
      <c r="AH12" s="75">
        <f t="shared" si="10"/>
        <v>0.44948466996823405</v>
      </c>
      <c r="AI12" s="81">
        <f>'A17'!E10/'A1'!E10*100</f>
        <v>64.663777452277344</v>
      </c>
      <c r="AJ12" s="75">
        <f t="shared" si="11"/>
        <v>0.29065376667036219</v>
      </c>
      <c r="AK12" s="82">
        <f t="shared" si="50"/>
        <v>222.47699795204849</v>
      </c>
      <c r="AL12" s="80">
        <f t="shared" si="12"/>
        <v>36.303719999999998</v>
      </c>
      <c r="AM12" s="75">
        <f t="shared" si="51"/>
        <v>0.23028663639589883</v>
      </c>
      <c r="AN12" s="81">
        <f>'A15'!F10/'A1'!F10*100</f>
        <v>21.276595744680851</v>
      </c>
      <c r="AO12" s="75">
        <f t="shared" si="51"/>
        <v>0.13496456197871312</v>
      </c>
      <c r="AP12" s="80">
        <v>100</v>
      </c>
      <c r="AQ12" s="75">
        <f t="shared" si="13"/>
        <v>0.63433344129995173</v>
      </c>
      <c r="AR12" s="81">
        <f>'A17'!F10/'A1'!F10/10</f>
        <v>6.5479808944854528E-2</v>
      </c>
      <c r="AS12" s="75">
        <f t="shared" si="14"/>
        <v>4.1536032543652932E-4</v>
      </c>
      <c r="AT12" s="82">
        <f t="shared" si="52"/>
        <v>157.64579555362567</v>
      </c>
      <c r="AU12" s="80">
        <f t="shared" si="15"/>
        <v>42.335149999999999</v>
      </c>
      <c r="AV12" s="75">
        <f t="shared" si="53"/>
        <v>0.19018077915098611</v>
      </c>
      <c r="AW12" s="81">
        <f>'A15'!G10/'A1'!G10*100</f>
        <v>20.535340231766369</v>
      </c>
      <c r="AX12" s="75">
        <f t="shared" si="53"/>
        <v>9.2250222460719289E-2</v>
      </c>
      <c r="AY12" s="80">
        <v>100</v>
      </c>
      <c r="AZ12" s="75">
        <f t="shared" si="16"/>
        <v>0.44922665716546684</v>
      </c>
      <c r="BA12" s="81">
        <f>'A17'!G10/'A1'!G10*100</f>
        <v>59.734287122677856</v>
      </c>
      <c r="BB12" s="75">
        <f t="shared" si="17"/>
        <v>0.26834234122282763</v>
      </c>
      <c r="BC12" s="82">
        <f t="shared" si="54"/>
        <v>222.60477735444425</v>
      </c>
      <c r="BD12" s="80">
        <f t="shared" si="18"/>
        <v>45.37771</v>
      </c>
      <c r="BE12" s="75">
        <f t="shared" si="55"/>
        <v>0.27656028832936852</v>
      </c>
      <c r="BF12" s="81">
        <f>'A15'!H10/'A1'!H10*100</f>
        <v>18.701197619439451</v>
      </c>
      <c r="BG12" s="75">
        <f t="shared" si="55"/>
        <v>0.11397685351985976</v>
      </c>
      <c r="BH12" s="80">
        <v>100</v>
      </c>
      <c r="BI12" s="75">
        <f t="shared" si="19"/>
        <v>0.60946285815077161</v>
      </c>
      <c r="BJ12" s="81">
        <f>'A17'!H10/'A1'!H10*100</f>
        <v>0</v>
      </c>
      <c r="BK12" s="75">
        <f t="shared" si="20"/>
        <v>0</v>
      </c>
      <c r="BL12" s="82">
        <f t="shared" si="56"/>
        <v>164.07890761943946</v>
      </c>
      <c r="BM12" s="80">
        <f t="shared" si="21"/>
        <v>36.035450000000004</v>
      </c>
      <c r="BN12" s="75">
        <f t="shared" si="57"/>
        <v>0.16567961093047992</v>
      </c>
      <c r="BO12" s="81">
        <f>'A15'!I10/'A1'!I10*100</f>
        <v>15.442034609866917</v>
      </c>
      <c r="BP12" s="75">
        <f t="shared" si="57"/>
        <v>7.0997595038712044E-2</v>
      </c>
      <c r="BQ12" s="80">
        <v>100</v>
      </c>
      <c r="BR12" s="75">
        <f t="shared" si="22"/>
        <v>0.45976839731564312</v>
      </c>
      <c r="BS12" s="81">
        <f>'A17'!I10/'A1'!I10*100</f>
        <v>66.023327938037227</v>
      </c>
      <c r="BT12" s="75">
        <f t="shared" si="23"/>
        <v>0.30355439671516499</v>
      </c>
      <c r="BU12" s="82">
        <f t="shared" si="58"/>
        <v>217.50081254790413</v>
      </c>
      <c r="BV12" s="80">
        <f t="shared" si="24"/>
        <v>40.678100000000001</v>
      </c>
      <c r="BW12" s="75">
        <f t="shared" si="59"/>
        <v>0.1822643078560261</v>
      </c>
      <c r="BX12" s="81">
        <f>'A15'!J10/'A1'!J10*100</f>
        <v>20.129376140316165</v>
      </c>
      <c r="BY12" s="75">
        <f t="shared" si="59"/>
        <v>9.0192678856395245E-2</v>
      </c>
      <c r="BZ12" s="80">
        <v>100</v>
      </c>
      <c r="CA12" s="75">
        <f t="shared" si="25"/>
        <v>0.44806494859894164</v>
      </c>
      <c r="CB12" s="81">
        <f>'A17'!J10/'A1'!J10*100</f>
        <v>62.374453873827775</v>
      </c>
      <c r="CC12" s="75">
        <f t="shared" si="26"/>
        <v>0.27947806468863701</v>
      </c>
      <c r="CD12" s="82">
        <f t="shared" si="60"/>
        <v>223.18193001414394</v>
      </c>
      <c r="CE12" s="80">
        <f t="shared" si="27"/>
        <v>55.904949999999999</v>
      </c>
      <c r="CF12" s="75">
        <f t="shared" si="61"/>
        <v>0.23018393871613185</v>
      </c>
      <c r="CG12" s="81">
        <f>'A15'!K10/'A1'!K10*100</f>
        <v>25.321468176303391</v>
      </c>
      <c r="CH12" s="75">
        <f t="shared" si="61"/>
        <v>0.10425901961984946</v>
      </c>
      <c r="CI12" s="80">
        <v>100</v>
      </c>
      <c r="CJ12" s="75">
        <f t="shared" si="28"/>
        <v>0.41174160555752554</v>
      </c>
      <c r="CK12" s="81">
        <f>'A17'!K10/'A1'!K10*100</f>
        <v>61.644349922522458</v>
      </c>
      <c r="CL12" s="75">
        <f t="shared" si="29"/>
        <v>0.25381543610649321</v>
      </c>
      <c r="CM12" s="82">
        <f t="shared" si="62"/>
        <v>242.87076809882583</v>
      </c>
      <c r="CN12" s="80">
        <f t="shared" si="30"/>
        <v>47.445999999999998</v>
      </c>
      <c r="CO12" s="75">
        <f t="shared" si="63"/>
        <v>0.2054798203144429</v>
      </c>
      <c r="CP12" s="81">
        <f>'A15'!L10/'A1'!L10*100</f>
        <v>23.094729241438511</v>
      </c>
      <c r="CQ12" s="75">
        <f t="shared" si="63"/>
        <v>0.10001898610507726</v>
      </c>
      <c r="CR12" s="80">
        <v>100</v>
      </c>
      <c r="CS12" s="75">
        <f t="shared" si="31"/>
        <v>0.43308144061552689</v>
      </c>
      <c r="CT12" s="81">
        <f>'A17'!L10/'A1'!L10*100</f>
        <v>60.36272360076299</v>
      </c>
      <c r="CU12" s="75">
        <f t="shared" si="32"/>
        <v>0.26141975296495301</v>
      </c>
      <c r="CV12" s="82">
        <f t="shared" si="64"/>
        <v>230.90345284220149</v>
      </c>
      <c r="CW12" s="80">
        <f t="shared" si="33"/>
        <v>37.709679999999999</v>
      </c>
      <c r="CX12" s="75">
        <f t="shared" si="65"/>
        <v>0.1654444484211515</v>
      </c>
      <c r="CY12" s="81">
        <f>'A15'!M10/'A1'!M10*100</f>
        <v>25.654550076258261</v>
      </c>
      <c r="CZ12" s="75">
        <f t="shared" si="65"/>
        <v>0.11255473095659678</v>
      </c>
      <c r="DA12" s="80">
        <v>100</v>
      </c>
      <c r="DB12" s="75">
        <f t="shared" si="34"/>
        <v>0.43873204021129725</v>
      </c>
      <c r="DC12" s="83">
        <f>'A17'!M10/'A1'!M10*100</f>
        <v>64.565327910523635</v>
      </c>
      <c r="DD12" s="75">
        <f t="shared" si="35"/>
        <v>0.28326878041095449</v>
      </c>
      <c r="DE12" s="82">
        <f t="shared" si="66"/>
        <v>227.9295579867819</v>
      </c>
      <c r="DF12" s="80">
        <f t="shared" si="36"/>
        <v>45.604509999999998</v>
      </c>
      <c r="DG12" s="75">
        <f t="shared" si="67"/>
        <v>0.19479730347445068</v>
      </c>
      <c r="DH12" s="81">
        <f>'A15'!N10/'A1'!N10*100</f>
        <v>25.629851297736057</v>
      </c>
      <c r="DI12" s="75">
        <f t="shared" si="67"/>
        <v>0.10947658293555032</v>
      </c>
      <c r="DJ12" s="80">
        <v>100</v>
      </c>
      <c r="DK12" s="75">
        <f t="shared" si="37"/>
        <v>0.42714482290117944</v>
      </c>
      <c r="DL12" s="81">
        <f>'A17'!N10/'A1'!N10*100</f>
        <v>62.878273664797803</v>
      </c>
      <c r="DM12" s="75">
        <f t="shared" si="38"/>
        <v>0.26858129068881953</v>
      </c>
      <c r="DN12" s="82">
        <f t="shared" si="68"/>
        <v>234.11263496253386</v>
      </c>
      <c r="DO12" s="80">
        <f t="shared" si="39"/>
        <v>48.010680000000001</v>
      </c>
      <c r="DP12" s="75">
        <f t="shared" si="69"/>
        <v>0.21406769540606579</v>
      </c>
      <c r="DQ12" s="81">
        <f>'A15'!O10/'A1'!O10*100</f>
        <v>19.930322435887607</v>
      </c>
      <c r="DR12" s="75">
        <f t="shared" si="69"/>
        <v>8.8864356692099911E-2</v>
      </c>
      <c r="DS12" s="80">
        <v>100</v>
      </c>
      <c r="DT12" s="75">
        <f t="shared" si="40"/>
        <v>0.44587515820660278</v>
      </c>
      <c r="DU12" s="81">
        <f>'A17'!O10/'A1'!O10*100</f>
        <v>56.337022835176121</v>
      </c>
      <c r="DV12" s="75">
        <f t="shared" si="41"/>
        <v>0.25119278969523146</v>
      </c>
      <c r="DW12" s="82">
        <f t="shared" si="70"/>
        <v>224.27802527106374</v>
      </c>
    </row>
    <row r="13" spans="1:127" hidden="1">
      <c r="A13" s="56">
        <v>1968</v>
      </c>
      <c r="B13" s="373">
        <f t="shared" si="0"/>
        <v>45.126640000000002</v>
      </c>
      <c r="C13" s="75">
        <f t="shared" si="42"/>
        <v>0.19871532531390293</v>
      </c>
      <c r="D13" s="82">
        <f>'A15'!B11/'A1'!B11*100</f>
        <v>20.014819693726331</v>
      </c>
      <c r="E13" s="75">
        <f t="shared" si="43"/>
        <v>8.8135332179349907E-2</v>
      </c>
      <c r="F13" s="82">
        <v>100</v>
      </c>
      <c r="G13" s="75">
        <f t="shared" si="44"/>
        <v>0.44035036801743477</v>
      </c>
      <c r="H13" s="82">
        <f>'A17'!B11/'A1'!B11*100</f>
        <v>61.950436357648606</v>
      </c>
      <c r="I13" s="75">
        <f t="shared" si="45"/>
        <v>0.27279897448931234</v>
      </c>
      <c r="J13" s="374">
        <f t="shared" si="1"/>
        <v>227.09189605137496</v>
      </c>
      <c r="K13" s="324">
        <f t="shared" si="2"/>
        <v>32.118099999999998</v>
      </c>
      <c r="L13" s="75">
        <f t="shared" si="46"/>
        <v>0.14821117524285499</v>
      </c>
      <c r="M13" s="81">
        <f>'A15'!C11/'A1'!C11*100</f>
        <v>24.322157592222453</v>
      </c>
      <c r="N13" s="75">
        <f t="shared" si="46"/>
        <v>0.11223626432401723</v>
      </c>
      <c r="O13" s="80">
        <v>100</v>
      </c>
      <c r="P13" s="75">
        <f t="shared" si="3"/>
        <v>0.4614568584158309</v>
      </c>
      <c r="Q13" s="81">
        <f>'A17'!C11/'A1'!C11*100</f>
        <v>60.264723981347267</v>
      </c>
      <c r="R13" s="75">
        <f t="shared" si="4"/>
        <v>0.27809570201729694</v>
      </c>
      <c r="S13" s="82">
        <f t="shared" si="5"/>
        <v>216.70498157356971</v>
      </c>
      <c r="T13" s="80">
        <f t="shared" si="6"/>
        <v>50.487479999999998</v>
      </c>
      <c r="U13" s="75">
        <f t="shared" si="47"/>
        <v>0.2188317549559958</v>
      </c>
      <c r="V13" s="81">
        <f>'A15'!D11/'A1'!D11*100</f>
        <v>19.451896952008298</v>
      </c>
      <c r="W13" s="75">
        <f t="shared" si="47"/>
        <v>8.4311848149900961E-2</v>
      </c>
      <c r="X13" s="80">
        <v>100</v>
      </c>
      <c r="Y13" s="75">
        <f t="shared" si="7"/>
        <v>0.43343766604313744</v>
      </c>
      <c r="Z13" s="81">
        <f>'A17'!D11/'A1'!D11*100</f>
        <v>60.774305393373297</v>
      </c>
      <c r="AA13" s="75">
        <f t="shared" si="8"/>
        <v>0.26341873085096584</v>
      </c>
      <c r="AB13" s="82">
        <f t="shared" si="48"/>
        <v>230.71368234538159</v>
      </c>
      <c r="AC13" s="80">
        <f t="shared" si="9"/>
        <v>35.55677</v>
      </c>
      <c r="AD13" s="75">
        <f t="shared" si="49"/>
        <v>0.16004869146151229</v>
      </c>
      <c r="AE13" s="81">
        <f>'A15'!E11/'A1'!E11*100</f>
        <v>22.078391819639801</v>
      </c>
      <c r="AF13" s="75">
        <f t="shared" si="10"/>
        <v>9.937960394906252E-2</v>
      </c>
      <c r="AG13" s="80">
        <v>100</v>
      </c>
      <c r="AH13" s="75">
        <f t="shared" si="10"/>
        <v>0.45012157027061878</v>
      </c>
      <c r="AI13" s="81">
        <f>'A17'!E11/'A1'!E11*100</f>
        <v>64.527041915406116</v>
      </c>
      <c r="AJ13" s="75">
        <f t="shared" si="11"/>
        <v>0.2904501343188064</v>
      </c>
      <c r="AK13" s="82">
        <f t="shared" si="50"/>
        <v>222.16220373504592</v>
      </c>
      <c r="AL13" s="80">
        <f t="shared" si="12"/>
        <v>36.303719999999998</v>
      </c>
      <c r="AM13" s="75">
        <f t="shared" si="51"/>
        <v>0.23023108612705617</v>
      </c>
      <c r="AN13" s="81">
        <f>'A15'!F11/'A1'!F11*100</f>
        <v>21.314310419368784</v>
      </c>
      <c r="AO13" s="75">
        <f t="shared" si="51"/>
        <v>0.13517118460313449</v>
      </c>
      <c r="AP13" s="80">
        <v>100</v>
      </c>
      <c r="AQ13" s="75">
        <f t="shared" si="13"/>
        <v>0.63418042593722124</v>
      </c>
      <c r="AR13" s="81">
        <f>'A17'!F11/'A1'!F11/10</f>
        <v>6.5801988759187205E-2</v>
      </c>
      <c r="AS13" s="75">
        <f t="shared" si="14"/>
        <v>4.1730333258817586E-4</v>
      </c>
      <c r="AT13" s="82">
        <f t="shared" si="52"/>
        <v>157.68383240812796</v>
      </c>
      <c r="AU13" s="80">
        <f t="shared" si="15"/>
        <v>42.335149999999999</v>
      </c>
      <c r="AV13" s="75">
        <f t="shared" si="53"/>
        <v>0.19072801487802951</v>
      </c>
      <c r="AW13" s="81">
        <f>'A15'!G11/'A1'!G11*100</f>
        <v>20.236500173504709</v>
      </c>
      <c r="AX13" s="75">
        <f t="shared" si="53"/>
        <v>9.1169335792395986E-2</v>
      </c>
      <c r="AY13" s="80">
        <v>100</v>
      </c>
      <c r="AZ13" s="75">
        <f t="shared" si="16"/>
        <v>0.45051928451423817</v>
      </c>
      <c r="BA13" s="81">
        <f>'A17'!G11/'A1'!G11*100</f>
        <v>59.394430829715063</v>
      </c>
      <c r="BB13" s="75">
        <f t="shared" si="17"/>
        <v>0.2675833648153364</v>
      </c>
      <c r="BC13" s="82">
        <f t="shared" si="54"/>
        <v>221.96608100321976</v>
      </c>
      <c r="BD13" s="80">
        <f t="shared" si="18"/>
        <v>45.37771</v>
      </c>
      <c r="BE13" s="75">
        <f t="shared" si="55"/>
        <v>0.27704132338540893</v>
      </c>
      <c r="BF13" s="81">
        <f>'A15'!H11/'A1'!H11*100</f>
        <v>18.416302551955376</v>
      </c>
      <c r="BG13" s="75">
        <f t="shared" si="55"/>
        <v>0.11243574942102193</v>
      </c>
      <c r="BH13" s="80">
        <v>100</v>
      </c>
      <c r="BI13" s="75">
        <f t="shared" si="19"/>
        <v>0.61052292719356915</v>
      </c>
      <c r="BJ13" s="81">
        <f>'A17'!H11/'A1'!H11*100</f>
        <v>0</v>
      </c>
      <c r="BK13" s="75">
        <f t="shared" si="20"/>
        <v>0</v>
      </c>
      <c r="BL13" s="82">
        <f t="shared" si="56"/>
        <v>163.79401255195538</v>
      </c>
      <c r="BM13" s="80">
        <f t="shared" si="21"/>
        <v>36.035450000000004</v>
      </c>
      <c r="BN13" s="75">
        <f t="shared" si="57"/>
        <v>0.16581267761166743</v>
      </c>
      <c r="BO13" s="81">
        <f>'A15'!I11/'A1'!I11*100</f>
        <v>15.517513716836032</v>
      </c>
      <c r="BP13" s="75">
        <f t="shared" si="57"/>
        <v>7.1401925028391766E-2</v>
      </c>
      <c r="BQ13" s="80">
        <v>100</v>
      </c>
      <c r="BR13" s="75">
        <f t="shared" si="22"/>
        <v>0.46013766336112749</v>
      </c>
      <c r="BS13" s="81">
        <f>'A17'!I11/'A1'!I11*100</f>
        <v>65.773301795834087</v>
      </c>
      <c r="BT13" s="75">
        <f t="shared" si="23"/>
        <v>0.30264773399881345</v>
      </c>
      <c r="BU13" s="82">
        <f t="shared" si="58"/>
        <v>217.32626551267009</v>
      </c>
      <c r="BV13" s="80">
        <f t="shared" si="24"/>
        <v>40.678100000000001</v>
      </c>
      <c r="BW13" s="75">
        <f t="shared" si="59"/>
        <v>0.18224677866774669</v>
      </c>
      <c r="BX13" s="81">
        <f>'A15'!J11/'A1'!J11*100</f>
        <v>20.090270768126945</v>
      </c>
      <c r="BY13" s="75">
        <f t="shared" si="59"/>
        <v>9.0008804001512677E-2</v>
      </c>
      <c r="BZ13" s="80">
        <v>100</v>
      </c>
      <c r="CA13" s="75">
        <f t="shared" si="25"/>
        <v>0.44802185615293411</v>
      </c>
      <c r="CB13" s="81">
        <f>'A17'!J11/'A1'!J11*100</f>
        <v>62.435025732834362</v>
      </c>
      <c r="CC13" s="75">
        <f t="shared" si="26"/>
        <v>0.27972256117780653</v>
      </c>
      <c r="CD13" s="82">
        <f t="shared" si="60"/>
        <v>223.2033965009613</v>
      </c>
      <c r="CE13" s="80">
        <f t="shared" si="27"/>
        <v>55.904949999999999</v>
      </c>
      <c r="CF13" s="75">
        <f t="shared" si="61"/>
        <v>0.2306253937729304</v>
      </c>
      <c r="CG13" s="81">
        <f>'A15'!K11/'A1'!K11*100</f>
        <v>24.995002653085866</v>
      </c>
      <c r="CH13" s="75">
        <f t="shared" si="61"/>
        <v>0.10311219899531916</v>
      </c>
      <c r="CI13" s="80">
        <v>100</v>
      </c>
      <c r="CJ13" s="75">
        <f t="shared" si="28"/>
        <v>0.41253125845373334</v>
      </c>
      <c r="CK13" s="81">
        <f>'A17'!K11/'A1'!K11*100</f>
        <v>61.505920721998784</v>
      </c>
      <c r="CL13" s="75">
        <f t="shared" si="29"/>
        <v>0.25373114877801711</v>
      </c>
      <c r="CM13" s="82">
        <f t="shared" si="62"/>
        <v>242.40587337508464</v>
      </c>
      <c r="CN13" s="80">
        <f t="shared" si="30"/>
        <v>47.445999999999998</v>
      </c>
      <c r="CO13" s="75">
        <f t="shared" si="63"/>
        <v>0.20578229739451737</v>
      </c>
      <c r="CP13" s="81">
        <f>'A15'!L11/'A1'!L11*100</f>
        <v>22.89288963582122</v>
      </c>
      <c r="CQ13" s="75">
        <f t="shared" si="63"/>
        <v>9.9290802665312705E-2</v>
      </c>
      <c r="CR13" s="80">
        <v>100</v>
      </c>
      <c r="CS13" s="75">
        <f t="shared" si="31"/>
        <v>0.43371895922631487</v>
      </c>
      <c r="CT13" s="81">
        <f>'A17'!L11/'A1'!L11*100</f>
        <v>60.225160822991974</v>
      </c>
      <c r="CU13" s="75">
        <f t="shared" si="32"/>
        <v>0.26120794071385511</v>
      </c>
      <c r="CV13" s="82">
        <f t="shared" si="64"/>
        <v>230.56405045881317</v>
      </c>
      <c r="CW13" s="80">
        <f t="shared" si="33"/>
        <v>37.709679999999999</v>
      </c>
      <c r="CX13" s="75">
        <f t="shared" si="65"/>
        <v>0.16562350784903668</v>
      </c>
      <c r="CY13" s="81">
        <f>'A15'!M11/'A1'!M11*100</f>
        <v>25.615520728008089</v>
      </c>
      <c r="CZ13" s="75">
        <f t="shared" si="65"/>
        <v>0.11250512861292936</v>
      </c>
      <c r="DA13" s="80">
        <v>100</v>
      </c>
      <c r="DB13" s="75">
        <f t="shared" si="34"/>
        <v>0.43920687698499877</v>
      </c>
      <c r="DC13" s="83">
        <f>'A17'!M11/'A1'!M11*100</f>
        <v>64.357937310414556</v>
      </c>
      <c r="DD13" s="75">
        <f t="shared" si="35"/>
        <v>0.28266448655303511</v>
      </c>
      <c r="DE13" s="82">
        <f t="shared" si="66"/>
        <v>227.68313803842267</v>
      </c>
      <c r="DF13" s="80">
        <f t="shared" si="36"/>
        <v>45.604509999999998</v>
      </c>
      <c r="DG13" s="75">
        <f t="shared" si="67"/>
        <v>0.19528299235017985</v>
      </c>
      <c r="DH13" s="81">
        <f>'A15'!N11/'A1'!N11*100</f>
        <v>25.307748336130448</v>
      </c>
      <c r="DI13" s="75">
        <f t="shared" si="67"/>
        <v>0.10837026479891659</v>
      </c>
      <c r="DJ13" s="80">
        <v>100</v>
      </c>
      <c r="DK13" s="75">
        <f t="shared" si="37"/>
        <v>0.42820982475237618</v>
      </c>
      <c r="DL13" s="81">
        <f>'A17'!N11/'A1'!N11*100</f>
        <v>62.618114438075978</v>
      </c>
      <c r="DM13" s="75">
        <f t="shared" si="38"/>
        <v>0.26813691809852752</v>
      </c>
      <c r="DN13" s="82">
        <f t="shared" si="68"/>
        <v>233.5303727742064</v>
      </c>
      <c r="DO13" s="80">
        <f t="shared" si="39"/>
        <v>48.010680000000001</v>
      </c>
      <c r="DP13" s="75">
        <f t="shared" si="69"/>
        <v>0.21362448108933479</v>
      </c>
      <c r="DQ13" s="81">
        <f>'A15'!O11/'A1'!O11*100</f>
        <v>20.026021394070739</v>
      </c>
      <c r="DR13" s="75">
        <f t="shared" si="69"/>
        <v>8.910618280333206E-2</v>
      </c>
      <c r="DS13" s="80">
        <v>100</v>
      </c>
      <c r="DT13" s="75">
        <f t="shared" si="40"/>
        <v>0.44495200044934752</v>
      </c>
      <c r="DU13" s="81">
        <f>'A17'!O11/'A1'!O11*100</f>
        <v>56.706641481143073</v>
      </c>
      <c r="DV13" s="75">
        <f t="shared" si="41"/>
        <v>0.25231733565798559</v>
      </c>
      <c r="DW13" s="82">
        <f t="shared" si="70"/>
        <v>224.74334287521381</v>
      </c>
    </row>
    <row r="14" spans="1:127" hidden="1">
      <c r="A14" s="56">
        <v>1969</v>
      </c>
      <c r="B14" s="373">
        <f t="shared" si="0"/>
        <v>45.126640000000002</v>
      </c>
      <c r="C14" s="75">
        <f t="shared" si="42"/>
        <v>0.19864502874390869</v>
      </c>
      <c r="D14" s="82">
        <f>'A15'!B12/'A1'!B12*100</f>
        <v>19.921012331748209</v>
      </c>
      <c r="E14" s="75">
        <f t="shared" si="43"/>
        <v>8.7691218917426206E-2</v>
      </c>
      <c r="F14" s="82">
        <v>100</v>
      </c>
      <c r="G14" s="75">
        <f t="shared" si="44"/>
        <v>0.44019459180632259</v>
      </c>
      <c r="H14" s="82">
        <f>'A17'!B12/'A1'!B12*100</f>
        <v>62.124607076650271</v>
      </c>
      <c r="I14" s="75">
        <f t="shared" si="45"/>
        <v>0.27346916053234244</v>
      </c>
      <c r="J14" s="374">
        <f t="shared" si="1"/>
        <v>227.1722594083985</v>
      </c>
      <c r="K14" s="324">
        <f t="shared" si="2"/>
        <v>32.118099999999998</v>
      </c>
      <c r="L14" s="75">
        <f t="shared" si="46"/>
        <v>0.14822092066185188</v>
      </c>
      <c r="M14" s="81">
        <f>'A15'!C12/'A1'!C12*100</f>
        <v>24.076513199457668</v>
      </c>
      <c r="N14" s="75">
        <f t="shared" si="46"/>
        <v>0.11111002683069188</v>
      </c>
      <c r="O14" s="80">
        <v>100</v>
      </c>
      <c r="P14" s="75">
        <f t="shared" si="3"/>
        <v>0.46148720086758521</v>
      </c>
      <c r="Q14" s="81">
        <f>'A17'!C12/'A1'!C12*100</f>
        <v>60.496120177334426</v>
      </c>
      <c r="R14" s="75">
        <f t="shared" si="4"/>
        <v>0.27918185163987108</v>
      </c>
      <c r="S14" s="82">
        <f t="shared" si="5"/>
        <v>216.69073337679208</v>
      </c>
      <c r="T14" s="80">
        <f t="shared" si="6"/>
        <v>50.487479999999998</v>
      </c>
      <c r="U14" s="75">
        <f t="shared" si="47"/>
        <v>0.21834848313571856</v>
      </c>
      <c r="V14" s="81">
        <f>'A15'!D12/'A1'!D12*100</f>
        <v>19.364449171850158</v>
      </c>
      <c r="W14" s="75">
        <f t="shared" si="47"/>
        <v>8.3747457853555043E-2</v>
      </c>
      <c r="X14" s="80">
        <v>100</v>
      </c>
      <c r="Y14" s="75">
        <f t="shared" si="7"/>
        <v>0.43248045482903597</v>
      </c>
      <c r="Z14" s="81">
        <f>'A17'!D12/'A1'!D12*100</f>
        <v>61.372392952790257</v>
      </c>
      <c r="AA14" s="75">
        <f t="shared" si="8"/>
        <v>0.26542360418169053</v>
      </c>
      <c r="AB14" s="82">
        <f t="shared" si="48"/>
        <v>231.22432212464039</v>
      </c>
      <c r="AC14" s="80">
        <f t="shared" si="9"/>
        <v>35.55677</v>
      </c>
      <c r="AD14" s="75">
        <f t="shared" si="49"/>
        <v>0.16012924852615151</v>
      </c>
      <c r="AE14" s="81">
        <f>'A15'!E12/'A1'!E12*100</f>
        <v>21.956229441511841</v>
      </c>
      <c r="AF14" s="75">
        <f t="shared" si="10"/>
        <v>9.8879468549507007E-2</v>
      </c>
      <c r="AG14" s="80">
        <v>100</v>
      </c>
      <c r="AH14" s="75">
        <f t="shared" si="10"/>
        <v>0.45034812927651052</v>
      </c>
      <c r="AI14" s="81">
        <f>'A17'!E12/'A1'!E12*100</f>
        <v>64.537439983319672</v>
      </c>
      <c r="AJ14" s="75">
        <f t="shared" si="11"/>
        <v>0.29064315364783089</v>
      </c>
      <c r="AK14" s="82">
        <f t="shared" si="50"/>
        <v>222.05043942483152</v>
      </c>
      <c r="AL14" s="80">
        <f t="shared" si="12"/>
        <v>36.303719999999998</v>
      </c>
      <c r="AM14" s="75">
        <f t="shared" si="51"/>
        <v>0.23005964173221014</v>
      </c>
      <c r="AN14" s="81">
        <f>'A15'!F12/'A1'!F12*100</f>
        <v>21.431660899653977</v>
      </c>
      <c r="AO14" s="75">
        <f t="shared" si="51"/>
        <v>0.13581418731470521</v>
      </c>
      <c r="AP14" s="80">
        <v>100</v>
      </c>
      <c r="AQ14" s="75">
        <f t="shared" si="13"/>
        <v>0.63370817572471949</v>
      </c>
      <c r="AR14" s="81">
        <f>'A17'!F12/'A1'!F12/10</f>
        <v>6.5960207612456745E-2</v>
      </c>
      <c r="AS14" s="75">
        <f t="shared" si="14"/>
        <v>4.1799522836513718E-4</v>
      </c>
      <c r="AT14" s="82">
        <f t="shared" si="52"/>
        <v>157.80134110726644</v>
      </c>
      <c r="AU14" s="80">
        <f t="shared" si="15"/>
        <v>42.335149999999999</v>
      </c>
      <c r="AV14" s="75">
        <f t="shared" si="53"/>
        <v>0.19079410025971327</v>
      </c>
      <c r="AW14" s="81">
        <f>'A15'!G12/'A1'!G12*100</f>
        <v>20.200005706702804</v>
      </c>
      <c r="AX14" s="75">
        <f t="shared" si="53"/>
        <v>9.1036453491990355E-2</v>
      </c>
      <c r="AY14" s="80">
        <v>100</v>
      </c>
      <c r="AZ14" s="75">
        <f t="shared" si="16"/>
        <v>0.45067538501626492</v>
      </c>
      <c r="BA14" s="81">
        <f>'A17'!G12/'A1'!G12*100</f>
        <v>59.354042871096148</v>
      </c>
      <c r="BB14" s="75">
        <f t="shared" si="17"/>
        <v>0.26749406123203151</v>
      </c>
      <c r="BC14" s="82">
        <f t="shared" si="54"/>
        <v>221.88919857779894</v>
      </c>
      <c r="BD14" s="80">
        <f t="shared" si="18"/>
        <v>45.37771</v>
      </c>
      <c r="BE14" s="75">
        <f t="shared" si="55"/>
        <v>0.27764803144343092</v>
      </c>
      <c r="BF14" s="81">
        <f>'A15'!H12/'A1'!H12*100</f>
        <v>18.058384843141106</v>
      </c>
      <c r="BG14" s="75">
        <f t="shared" si="55"/>
        <v>0.11049202356720993</v>
      </c>
      <c r="BH14" s="80">
        <v>100</v>
      </c>
      <c r="BI14" s="75">
        <f t="shared" si="19"/>
        <v>0.61185994498935914</v>
      </c>
      <c r="BJ14" s="81">
        <f>'A17'!H12/'A1'!H12*100</f>
        <v>0</v>
      </c>
      <c r="BK14" s="75">
        <f t="shared" si="20"/>
        <v>0</v>
      </c>
      <c r="BL14" s="82">
        <f t="shared" si="56"/>
        <v>163.43609484314112</v>
      </c>
      <c r="BM14" s="80">
        <f t="shared" si="21"/>
        <v>36.035450000000004</v>
      </c>
      <c r="BN14" s="75">
        <f t="shared" si="57"/>
        <v>0.16591753298722206</v>
      </c>
      <c r="BO14" s="81">
        <f>'A15'!I12/'A1'!I12*100</f>
        <v>15.60369713184333</v>
      </c>
      <c r="BP14" s="75">
        <f t="shared" si="57"/>
        <v>7.184389076854146E-2</v>
      </c>
      <c r="BQ14" s="80">
        <v>100</v>
      </c>
      <c r="BR14" s="75">
        <f t="shared" si="22"/>
        <v>0.46042864176032777</v>
      </c>
      <c r="BS14" s="81">
        <f>'A17'!I12/'A1'!I12*100</f>
        <v>65.54977408225902</v>
      </c>
      <c r="BT14" s="75">
        <f t="shared" si="23"/>
        <v>0.30180993448390858</v>
      </c>
      <c r="BU14" s="82">
        <f t="shared" si="58"/>
        <v>217.18892121410238</v>
      </c>
      <c r="BV14" s="80">
        <f t="shared" si="24"/>
        <v>40.678100000000001</v>
      </c>
      <c r="BW14" s="75">
        <f t="shared" si="59"/>
        <v>0.1822523924955198</v>
      </c>
      <c r="BX14" s="81">
        <f>'A15'!J12/'A1'!J12*100</f>
        <v>20.025542910065692</v>
      </c>
      <c r="BY14" s="75">
        <f t="shared" si="59"/>
        <v>8.9721572698360202E-2</v>
      </c>
      <c r="BZ14" s="80">
        <v>100</v>
      </c>
      <c r="CA14" s="75">
        <f t="shared" si="25"/>
        <v>0.44803565676744928</v>
      </c>
      <c r="CB14" s="81">
        <f>'A17'!J12/'A1'!J12*100</f>
        <v>62.492878370169166</v>
      </c>
      <c r="CC14" s="75">
        <f t="shared" si="26"/>
        <v>0.27999037803867066</v>
      </c>
      <c r="CD14" s="82">
        <f t="shared" si="60"/>
        <v>223.19652128023486</v>
      </c>
      <c r="CE14" s="80">
        <f t="shared" si="27"/>
        <v>55.904949999999999</v>
      </c>
      <c r="CF14" s="75">
        <f t="shared" si="61"/>
        <v>0.23103703452589189</v>
      </c>
      <c r="CG14" s="81">
        <f>'A15'!K12/'A1'!K12*100</f>
        <v>24.692655563274435</v>
      </c>
      <c r="CH14" s="75">
        <f t="shared" si="61"/>
        <v>0.1020467403317272</v>
      </c>
      <c r="CI14" s="80">
        <v>100</v>
      </c>
      <c r="CJ14" s="75">
        <f t="shared" si="28"/>
        <v>0.41326758100291994</v>
      </c>
      <c r="CK14" s="81">
        <f>'A17'!K12/'A1'!K12*100</f>
        <v>61.376371096882352</v>
      </c>
      <c r="CL14" s="75">
        <f t="shared" si="29"/>
        <v>0.25364864413946103</v>
      </c>
      <c r="CM14" s="82">
        <f t="shared" si="62"/>
        <v>241.97397666015678</v>
      </c>
      <c r="CN14" s="80">
        <f t="shared" si="30"/>
        <v>47.445999999999998</v>
      </c>
      <c r="CO14" s="75">
        <f t="shared" si="63"/>
        <v>0.20618900179850588</v>
      </c>
      <c r="CP14" s="81">
        <f>'A15'!L12/'A1'!L12*100</f>
        <v>22.694156516825426</v>
      </c>
      <c r="CQ14" s="75">
        <f t="shared" si="63"/>
        <v>9.8623392464344567E-2</v>
      </c>
      <c r="CR14" s="80">
        <v>100</v>
      </c>
      <c r="CS14" s="75">
        <f t="shared" si="31"/>
        <v>0.43457615351874951</v>
      </c>
      <c r="CT14" s="81">
        <f>'A17'!L12/'A1'!L12*100</f>
        <v>59.969110156698036</v>
      </c>
      <c r="CU14" s="75">
        <f t="shared" si="32"/>
        <v>0.2606114522184001</v>
      </c>
      <c r="CV14" s="82">
        <f t="shared" si="64"/>
        <v>230.10926667352345</v>
      </c>
      <c r="CW14" s="80">
        <f t="shared" si="33"/>
        <v>37.709679999999999</v>
      </c>
      <c r="CX14" s="75">
        <f t="shared" si="65"/>
        <v>0.16580982107289516</v>
      </c>
      <c r="CY14" s="81">
        <f>'A15'!M12/'A1'!M12*100</f>
        <v>25.500753012048193</v>
      </c>
      <c r="CZ14" s="75">
        <f t="shared" si="65"/>
        <v>0.11212705316385085</v>
      </c>
      <c r="DA14" s="80">
        <v>100</v>
      </c>
      <c r="DB14" s="75">
        <f t="shared" si="34"/>
        <v>0.43970094965774087</v>
      </c>
      <c r="DC14" s="83">
        <f>'A17'!M12/'A1'!M12*100</f>
        <v>64.216867469879517</v>
      </c>
      <c r="DD14" s="75">
        <f t="shared" si="35"/>
        <v>0.28236217610551312</v>
      </c>
      <c r="DE14" s="82">
        <f t="shared" si="66"/>
        <v>227.42730048192772</v>
      </c>
      <c r="DF14" s="80">
        <f t="shared" si="36"/>
        <v>45.604509999999998</v>
      </c>
      <c r="DG14" s="75">
        <f t="shared" si="67"/>
        <v>0.19580138943476197</v>
      </c>
      <c r="DH14" s="81">
        <f>'A15'!N12/'A1'!N12*100</f>
        <v>24.996668056553588</v>
      </c>
      <c r="DI14" s="75">
        <f t="shared" si="67"/>
        <v>0.10732233142539464</v>
      </c>
      <c r="DJ14" s="80">
        <v>100</v>
      </c>
      <c r="DK14" s="75">
        <f t="shared" si="37"/>
        <v>0.42934654803825756</v>
      </c>
      <c r="DL14" s="81">
        <f>'A17'!N12/'A1'!N12*100</f>
        <v>62.310907662811168</v>
      </c>
      <c r="DM14" s="75">
        <f t="shared" si="38"/>
        <v>0.2675297311015859</v>
      </c>
      <c r="DN14" s="82">
        <f t="shared" si="68"/>
        <v>232.91208571936474</v>
      </c>
      <c r="DO14" s="80">
        <f t="shared" si="39"/>
        <v>48.010680000000001</v>
      </c>
      <c r="DP14" s="75">
        <f t="shared" si="69"/>
        <v>0.21313323649924173</v>
      </c>
      <c r="DQ14" s="81">
        <f>'A15'!O12/'A1'!O12*100</f>
        <v>20.119923299030599</v>
      </c>
      <c r="DR14" s="75">
        <f t="shared" si="69"/>
        <v>8.9318134440897159E-2</v>
      </c>
      <c r="DS14" s="80">
        <v>100</v>
      </c>
      <c r="DT14" s="75">
        <f t="shared" si="40"/>
        <v>0.44392880188166828</v>
      </c>
      <c r="DU14" s="81">
        <f>'A17'!O12/'A1'!O12*100</f>
        <v>57.130743962361016</v>
      </c>
      <c r="DV14" s="75">
        <f t="shared" si="41"/>
        <v>0.25361982717819281</v>
      </c>
      <c r="DW14" s="82">
        <f t="shared" si="70"/>
        <v>225.26134726139162</v>
      </c>
    </row>
    <row r="15" spans="1:127" hidden="1">
      <c r="A15" s="56">
        <v>1970</v>
      </c>
      <c r="B15" s="373">
        <f t="shared" si="0"/>
        <v>45.126640000000002</v>
      </c>
      <c r="C15" s="75">
        <f t="shared" si="42"/>
        <v>0.19833364972706843</v>
      </c>
      <c r="D15" s="82">
        <f>'A15'!B13/'A1'!B13*100</f>
        <v>19.957356076759062</v>
      </c>
      <c r="E15" s="75">
        <f t="shared" si="43"/>
        <v>8.7713494060411151E-2</v>
      </c>
      <c r="F15" s="82">
        <v>100</v>
      </c>
      <c r="G15" s="75">
        <f t="shared" si="44"/>
        <v>0.43950458028133366</v>
      </c>
      <c r="H15" s="82">
        <f>'A17'!B13/'A1'!B13*100</f>
        <v>62.44491826581379</v>
      </c>
      <c r="I15" s="75">
        <f t="shared" si="45"/>
        <v>0.27444827593118676</v>
      </c>
      <c r="J15" s="374">
        <f t="shared" si="1"/>
        <v>227.52891434257285</v>
      </c>
      <c r="K15" s="324">
        <f t="shared" si="2"/>
        <v>32.118099999999998</v>
      </c>
      <c r="L15" s="75">
        <f t="shared" si="46"/>
        <v>0.14808777988211277</v>
      </c>
      <c r="M15" s="81">
        <f>'A15'!C13/'A1'!C13*100</f>
        <v>23.900148036287206</v>
      </c>
      <c r="N15" s="75">
        <f t="shared" si="46"/>
        <v>0.11019704968686224</v>
      </c>
      <c r="O15" s="80">
        <v>100</v>
      </c>
      <c r="P15" s="75">
        <f t="shared" si="3"/>
        <v>0.46107266582429468</v>
      </c>
      <c r="Q15" s="81">
        <f>'A17'!C13/'A1'!C13*100</f>
        <v>60.867304745772387</v>
      </c>
      <c r="R15" s="75">
        <f t="shared" si="4"/>
        <v>0.28064250460673018</v>
      </c>
      <c r="S15" s="82">
        <f t="shared" si="5"/>
        <v>216.88555278205962</v>
      </c>
      <c r="T15" s="80">
        <f>T16</f>
        <v>50.487479999999998</v>
      </c>
      <c r="U15" s="75">
        <f t="shared" si="47"/>
        <v>0.21783683030633563</v>
      </c>
      <c r="V15" s="81">
        <f>'A15'!D13/'A1'!D13*100</f>
        <v>19.287041341385915</v>
      </c>
      <c r="W15" s="75">
        <f t="shared" si="47"/>
        <v>8.3217224385030986E-2</v>
      </c>
      <c r="X15" s="80">
        <v>100</v>
      </c>
      <c r="Y15" s="75">
        <f t="shared" si="7"/>
        <v>0.43146702966029526</v>
      </c>
      <c r="Z15" s="81">
        <f>'A17'!D13/'A1'!D13*100</f>
        <v>61.992898010986117</v>
      </c>
      <c r="AA15" s="75">
        <f t="shared" si="8"/>
        <v>0.26747891564833809</v>
      </c>
      <c r="AB15" s="82">
        <f t="shared" si="48"/>
        <v>231.76741935237203</v>
      </c>
      <c r="AC15" s="80">
        <f t="shared" si="9"/>
        <v>35.55677</v>
      </c>
      <c r="AD15" s="75">
        <f t="shared" si="49"/>
        <v>0.16050264235977263</v>
      </c>
      <c r="AE15" s="81">
        <f>'A15'!E13/'A1'!E13*100</f>
        <v>21.684428783945123</v>
      </c>
      <c r="AF15" s="75">
        <f t="shared" si="10"/>
        <v>9.7883134994700111E-2</v>
      </c>
      <c r="AG15" s="80">
        <v>100</v>
      </c>
      <c r="AH15" s="75">
        <f t="shared" si="10"/>
        <v>0.45139826356492063</v>
      </c>
      <c r="AI15" s="81">
        <f>'A17'!E13/'A1'!E13*100</f>
        <v>64.292661825640252</v>
      </c>
      <c r="AJ15" s="75">
        <f t="shared" si="11"/>
        <v>0.29021595908060671</v>
      </c>
      <c r="AK15" s="82">
        <f t="shared" si="50"/>
        <v>221.53386060958536</v>
      </c>
      <c r="AL15" s="80">
        <f t="shared" si="12"/>
        <v>36.303719999999998</v>
      </c>
      <c r="AM15" s="75">
        <f t="shared" si="51"/>
        <v>0.22977924120802035</v>
      </c>
      <c r="AN15" s="81">
        <f>'A15'!F13/'A1'!F13*100</f>
        <v>21.623968736430744</v>
      </c>
      <c r="AO15" s="75">
        <f t="shared" si="51"/>
        <v>0.13686583986883469</v>
      </c>
      <c r="AP15" s="80">
        <v>100</v>
      </c>
      <c r="AQ15" s="75">
        <f t="shared" si="13"/>
        <v>0.63293580164242214</v>
      </c>
      <c r="AR15" s="81">
        <f>'A17'!F13/'A1'!F13/10</f>
        <v>6.621797655232306E-2</v>
      </c>
      <c r="AS15" s="75">
        <f t="shared" si="14"/>
        <v>4.1911728072283711E-4</v>
      </c>
      <c r="AT15" s="82">
        <f t="shared" si="52"/>
        <v>157.99390671298306</v>
      </c>
      <c r="AU15" s="80">
        <f t="shared" si="15"/>
        <v>42.335149999999999</v>
      </c>
      <c r="AV15" s="75">
        <f t="shared" si="53"/>
        <v>0.19083820708563326</v>
      </c>
      <c r="AW15" s="81">
        <f>'A15'!G13/'A1'!G13*100</f>
        <v>20.143354952796116</v>
      </c>
      <c r="AX15" s="75">
        <f t="shared" si="53"/>
        <v>9.0802128819222838E-2</v>
      </c>
      <c r="AY15" s="80">
        <v>100</v>
      </c>
      <c r="AZ15" s="75">
        <f t="shared" si="16"/>
        <v>0.4507795698979058</v>
      </c>
      <c r="BA15" s="81">
        <f>'A17'!G13/'A1'!G13*100</f>
        <v>59.359410245198227</v>
      </c>
      <c r="BB15" s="75">
        <f t="shared" si="17"/>
        <v>0.26758009419723799</v>
      </c>
      <c r="BC15" s="82">
        <f t="shared" si="54"/>
        <v>221.83791519799436</v>
      </c>
      <c r="BD15" s="80">
        <f t="shared" si="18"/>
        <v>45.37771</v>
      </c>
      <c r="BE15" s="75">
        <f t="shared" si="55"/>
        <v>0.21325425600179079</v>
      </c>
      <c r="BF15" s="81">
        <f>'A15'!H13/'A1'!H13*100</f>
        <v>17.732823739849955</v>
      </c>
      <c r="BG15" s="75">
        <f t="shared" si="55"/>
        <v>8.3336072566301725E-2</v>
      </c>
      <c r="BH15" s="80">
        <v>100</v>
      </c>
      <c r="BI15" s="75">
        <f t="shared" si="19"/>
        <v>0.46995376364693325</v>
      </c>
      <c r="BJ15" s="81">
        <f>'A17'!H13/'A1'!H13*100</f>
        <v>49.676356663964278</v>
      </c>
      <c r="BK15" s="75">
        <f t="shared" si="20"/>
        <v>0.23345590778497427</v>
      </c>
      <c r="BL15" s="82">
        <f t="shared" si="56"/>
        <v>212.78689040381423</v>
      </c>
      <c r="BM15" s="80">
        <f t="shared" si="21"/>
        <v>36.035450000000004</v>
      </c>
      <c r="BN15" s="75">
        <f t="shared" si="57"/>
        <v>0.16601487384936997</v>
      </c>
      <c r="BO15" s="81">
        <f>'A15'!I13/'A1'!I13*100</f>
        <v>15.696212879887184</v>
      </c>
      <c r="BP15" s="75">
        <f t="shared" si="57"/>
        <v>7.2312259210508725E-2</v>
      </c>
      <c r="BQ15" s="80">
        <v>100</v>
      </c>
      <c r="BR15" s="75">
        <f t="shared" si="22"/>
        <v>0.46069876704570067</v>
      </c>
      <c r="BS15" s="81">
        <f>'A17'!I13/'A1'!I13*100</f>
        <v>65.329912173297487</v>
      </c>
      <c r="BT15" s="75">
        <f t="shared" si="23"/>
        <v>0.30097409989442064</v>
      </c>
      <c r="BU15" s="82">
        <f t="shared" si="58"/>
        <v>217.06157505318467</v>
      </c>
      <c r="BV15" s="80">
        <f t="shared" si="24"/>
        <v>40.678100000000001</v>
      </c>
      <c r="BW15" s="75">
        <f t="shared" si="59"/>
        <v>0.18224141787129447</v>
      </c>
      <c r="BX15" s="81">
        <f>'A15'!J13/'A1'!J13*100</f>
        <v>19.949724363092166</v>
      </c>
      <c r="BY15" s="75">
        <f t="shared" si="59"/>
        <v>8.9376496298288838E-2</v>
      </c>
      <c r="BZ15" s="80">
        <v>100</v>
      </c>
      <c r="CA15" s="75">
        <f t="shared" si="25"/>
        <v>0.44800867757170193</v>
      </c>
      <c r="CB15" s="81">
        <f>'A17'!J13/'A1'!J13*100</f>
        <v>62.582137868042118</v>
      </c>
      <c r="CC15" s="75">
        <f t="shared" si="26"/>
        <v>0.28037340825871476</v>
      </c>
      <c r="CD15" s="82">
        <f t="shared" si="60"/>
        <v>223.20996223113428</v>
      </c>
      <c r="CE15" s="80">
        <f t="shared" si="27"/>
        <v>55.904949999999999</v>
      </c>
      <c r="CF15" s="75">
        <f t="shared" si="61"/>
        <v>0.23133234044509648</v>
      </c>
      <c r="CG15" s="81">
        <f>'A15'!K13/'A1'!K13*100</f>
        <v>24.432205649924178</v>
      </c>
      <c r="CH15" s="75">
        <f t="shared" si="61"/>
        <v>0.10109944316617527</v>
      </c>
      <c r="CI15" s="80">
        <v>100</v>
      </c>
      <c r="CJ15" s="75">
        <f t="shared" si="28"/>
        <v>0.41379580957517442</v>
      </c>
      <c r="CK15" s="81">
        <f>'A17'!K13/'A1'!K13*100</f>
        <v>61.32793057379935</v>
      </c>
      <c r="CL15" s="75">
        <f t="shared" si="29"/>
        <v>0.25377240681355395</v>
      </c>
      <c r="CM15" s="82">
        <f t="shared" si="62"/>
        <v>241.66508622372351</v>
      </c>
      <c r="CN15" s="80">
        <f t="shared" si="30"/>
        <v>47.445999999999998</v>
      </c>
      <c r="CO15" s="75">
        <f t="shared" si="63"/>
        <v>0.20709330580645624</v>
      </c>
      <c r="CP15" s="81">
        <f>'A15'!L13/'A1'!L13*100</f>
        <v>22.356077375357465</v>
      </c>
      <c r="CQ15" s="75">
        <f t="shared" si="63"/>
        <v>9.7580280076881118E-2</v>
      </c>
      <c r="CR15" s="80">
        <v>100</v>
      </c>
      <c r="CS15" s="75">
        <f t="shared" si="31"/>
        <v>0.43648211821113742</v>
      </c>
      <c r="CT15" s="81">
        <f>'A17'!L13/'A1'!L13*100</f>
        <v>59.302382642011395</v>
      </c>
      <c r="CU15" s="75">
        <f t="shared" si="32"/>
        <v>0.25884429590552521</v>
      </c>
      <c r="CV15" s="82">
        <f t="shared" si="64"/>
        <v>229.10446001736887</v>
      </c>
      <c r="CW15" s="80">
        <f t="shared" si="33"/>
        <v>37.709679999999999</v>
      </c>
      <c r="CX15" s="75">
        <f t="shared" si="65"/>
        <v>0.1659857543476522</v>
      </c>
      <c r="CY15" s="81">
        <f>'A15'!M13/'A1'!M13*100</f>
        <v>25.295287827924906</v>
      </c>
      <c r="CZ15" s="75">
        <f t="shared" si="65"/>
        <v>0.11134163513344851</v>
      </c>
      <c r="DA15" s="80">
        <v>100</v>
      </c>
      <c r="DB15" s="75">
        <f t="shared" si="34"/>
        <v>0.44016749637666563</v>
      </c>
      <c r="DC15" s="83">
        <f>'A17'!M13/'A1'!M13*100</f>
        <v>64.18127564341664</v>
      </c>
      <c r="DD15" s="75">
        <f t="shared" si="35"/>
        <v>0.28250511414223373</v>
      </c>
      <c r="DE15" s="82">
        <f t="shared" si="66"/>
        <v>227.18624347134153</v>
      </c>
      <c r="DF15" s="80">
        <f t="shared" si="36"/>
        <v>45.604509999999998</v>
      </c>
      <c r="DG15" s="75">
        <f t="shared" si="67"/>
        <v>0.19622163178180499</v>
      </c>
      <c r="DH15" s="81">
        <f>'A15'!N13/'A1'!N13*100</f>
        <v>24.72644766724374</v>
      </c>
      <c r="DI15" s="75">
        <f t="shared" si="67"/>
        <v>0.10639000198519778</v>
      </c>
      <c r="DJ15" s="80">
        <v>100</v>
      </c>
      <c r="DK15" s="75">
        <f t="shared" si="37"/>
        <v>0.43026804099376353</v>
      </c>
      <c r="DL15" s="81">
        <f>'A17'!N13/'A1'!N13*100</f>
        <v>62.082306792361877</v>
      </c>
      <c r="DM15" s="75">
        <f t="shared" si="38"/>
        <v>0.26712032523923368</v>
      </c>
      <c r="DN15" s="82">
        <f t="shared" si="68"/>
        <v>232.41326445960561</v>
      </c>
      <c r="DO15" s="80">
        <f t="shared" si="39"/>
        <v>48.010680000000001</v>
      </c>
      <c r="DP15" s="75">
        <f t="shared" si="69"/>
        <v>0.21269384993623053</v>
      </c>
      <c r="DQ15" s="81">
        <f>'A15'!O13/'A1'!O13*100</f>
        <v>20.142474730482864</v>
      </c>
      <c r="DR15" s="75">
        <f t="shared" si="69"/>
        <v>8.9233905824071591E-2</v>
      </c>
      <c r="DS15" s="80">
        <v>100</v>
      </c>
      <c r="DT15" s="75">
        <f t="shared" si="40"/>
        <v>0.44301361683740059</v>
      </c>
      <c r="DU15" s="81">
        <f>'A17'!O13/'A1'!O13*100</f>
        <v>57.573541243070082</v>
      </c>
      <c r="DV15" s="75">
        <f t="shared" si="41"/>
        <v>0.25505862740229729</v>
      </c>
      <c r="DW15" s="82">
        <f t="shared" si="70"/>
        <v>225.72669597355295</v>
      </c>
    </row>
    <row r="16" spans="1:127" hidden="1">
      <c r="A16" s="56">
        <v>1971</v>
      </c>
      <c r="B16" s="373">
        <f t="shared" si="0"/>
        <v>45.126640000000002</v>
      </c>
      <c r="C16" s="75">
        <f t="shared" si="42"/>
        <v>0.19950728461279757</v>
      </c>
      <c r="D16" s="82">
        <f>'A15'!B14/'A1'!B14*100</f>
        <v>19.588574026367635</v>
      </c>
      <c r="E16" s="75">
        <f t="shared" si="43"/>
        <v>8.6602131544413263E-2</v>
      </c>
      <c r="F16" s="82">
        <v>100</v>
      </c>
      <c r="G16" s="75">
        <f t="shared" si="44"/>
        <v>0.44210533869305929</v>
      </c>
      <c r="H16" s="82">
        <f>'A17'!B14/'A1'!B14*100</f>
        <v>61.475223518714962</v>
      </c>
      <c r="I16" s="75">
        <f t="shared" si="45"/>
        <v>0.27178524514973001</v>
      </c>
      <c r="J16" s="374">
        <f t="shared" si="1"/>
        <v>226.19043754508257</v>
      </c>
      <c r="K16" s="324">
        <f t="shared" si="2"/>
        <v>32.118099999999998</v>
      </c>
      <c r="L16" s="75">
        <f t="shared" si="46"/>
        <v>0.14812379166972725</v>
      </c>
      <c r="M16" s="81">
        <f>'A15'!C14/'A1'!C14*100</f>
        <v>23.663905387849276</v>
      </c>
      <c r="N16" s="75">
        <f t="shared" si="46"/>
        <v>0.1091343320981603</v>
      </c>
      <c r="O16" s="80">
        <v>100</v>
      </c>
      <c r="P16" s="75">
        <f t="shared" si="3"/>
        <v>0.46118478885652403</v>
      </c>
      <c r="Q16" s="81">
        <f>'A17'!C14/'A1'!C14*100</f>
        <v>61.050818279087196</v>
      </c>
      <c r="R16" s="75">
        <f t="shared" si="4"/>
        <v>0.28155708737558849</v>
      </c>
      <c r="S16" s="82">
        <f t="shared" si="5"/>
        <v>216.83282366693646</v>
      </c>
      <c r="T16" s="323">
        <v>50.487479999999998</v>
      </c>
      <c r="U16" s="75">
        <f t="shared" si="47"/>
        <v>0.21860265332691886</v>
      </c>
      <c r="V16" s="81">
        <f>'A15'!D14/'A1'!D14*100</f>
        <v>18.916840929963218</v>
      </c>
      <c r="W16" s="75">
        <f t="shared" si="47"/>
        <v>8.190687314663396E-2</v>
      </c>
      <c r="X16" s="80">
        <v>100</v>
      </c>
      <c r="Y16" s="75">
        <f t="shared" si="7"/>
        <v>0.43298388694963358</v>
      </c>
      <c r="Z16" s="81">
        <f>'A17'!D14/'A1'!D14*100</f>
        <v>61.551155737999729</v>
      </c>
      <c r="AA16" s="75">
        <f t="shared" si="8"/>
        <v>0.26650658657681364</v>
      </c>
      <c r="AB16" s="82">
        <f t="shared" si="48"/>
        <v>230.95547666796293</v>
      </c>
      <c r="AC16" s="80">
        <f t="shared" si="9"/>
        <v>35.55677</v>
      </c>
      <c r="AD16" s="75">
        <f t="shared" si="49"/>
        <v>0.16051395534798849</v>
      </c>
      <c r="AE16" s="81">
        <f>'A15'!E14/'A1'!E14*100</f>
        <v>21.569707479216191</v>
      </c>
      <c r="AF16" s="75">
        <f t="shared" si="10"/>
        <v>9.7372147784742014E-2</v>
      </c>
      <c r="AG16" s="80">
        <v>100</v>
      </c>
      <c r="AH16" s="75">
        <f t="shared" si="10"/>
        <v>0.45143008025753883</v>
      </c>
      <c r="AI16" s="81">
        <f>'A17'!E14/'A1'!E14*100</f>
        <v>64.391769472671584</v>
      </c>
      <c r="AJ16" s="75">
        <f t="shared" si="11"/>
        <v>0.29068381660973075</v>
      </c>
      <c r="AK16" s="82">
        <f t="shared" si="50"/>
        <v>221.51824695188776</v>
      </c>
      <c r="AL16" s="80">
        <f t="shared" si="12"/>
        <v>36.303719999999998</v>
      </c>
      <c r="AM16" s="75">
        <f t="shared" si="51"/>
        <v>0.22966197547204989</v>
      </c>
      <c r="AN16" s="81">
        <f>'A15'!F14/'A1'!F14*100</f>
        <v>21.70424978317433</v>
      </c>
      <c r="AO16" s="75">
        <f t="shared" si="51"/>
        <v>0.1373038598067258</v>
      </c>
      <c r="AP16" s="80">
        <v>100</v>
      </c>
      <c r="AQ16" s="75">
        <f t="shared" si="13"/>
        <v>0.63261278863997938</v>
      </c>
      <c r="AR16" s="81">
        <f>'A17'!F14/'A1'!F14/10</f>
        <v>6.6608846487424114E-2</v>
      </c>
      <c r="AS16" s="75">
        <f t="shared" si="14"/>
        <v>4.2137608124501663E-4</v>
      </c>
      <c r="AT16" s="82">
        <f t="shared" si="52"/>
        <v>158.07457862966174</v>
      </c>
      <c r="AU16" s="80">
        <f t="shared" si="15"/>
        <v>42.335149999999999</v>
      </c>
      <c r="AV16" s="75">
        <f t="shared" si="53"/>
        <v>0.19073934850182558</v>
      </c>
      <c r="AW16" s="81">
        <f>'A15'!G14/'A1'!G14*100</f>
        <v>20.114087812696781</v>
      </c>
      <c r="AX16" s="75">
        <f t="shared" si="53"/>
        <v>9.0623229281159831E-2</v>
      </c>
      <c r="AY16" s="80">
        <v>100</v>
      </c>
      <c r="AZ16" s="75">
        <f t="shared" si="16"/>
        <v>0.4505460557050715</v>
      </c>
      <c r="BA16" s="81">
        <f>'A17'!G14/'A1'!G14*100</f>
        <v>59.503654092010613</v>
      </c>
      <c r="BB16" s="75">
        <f t="shared" si="17"/>
        <v>0.26809136651194321</v>
      </c>
      <c r="BC16" s="82">
        <f t="shared" si="54"/>
        <v>221.95289190470737</v>
      </c>
      <c r="BD16" s="80">
        <f t="shared" si="18"/>
        <v>45.37771</v>
      </c>
      <c r="BE16" s="75">
        <f t="shared" si="55"/>
        <v>0.21341520260658051</v>
      </c>
      <c r="BF16" s="81">
        <f>'A15'!H14/'A1'!H14*100</f>
        <v>17.512285404301487</v>
      </c>
      <c r="BG16" s="75">
        <f t="shared" si="55"/>
        <v>8.236175729588964E-2</v>
      </c>
      <c r="BH16" s="80">
        <v>100</v>
      </c>
      <c r="BI16" s="75">
        <f t="shared" si="19"/>
        <v>0.47030844572496167</v>
      </c>
      <c r="BJ16" s="81">
        <f>'A17'!H14/'A1'!H14*100</f>
        <v>49.736422234986279</v>
      </c>
      <c r="BK16" s="75">
        <f t="shared" si="20"/>
        <v>0.23391459437256823</v>
      </c>
      <c r="BL16" s="82">
        <f t="shared" si="56"/>
        <v>212.62641763928775</v>
      </c>
      <c r="BM16" s="80">
        <f t="shared" si="21"/>
        <v>36.035450000000004</v>
      </c>
      <c r="BN16" s="75">
        <f t="shared" si="57"/>
        <v>0.16624469843047854</v>
      </c>
      <c r="BO16" s="81">
        <f>'A15'!I14/'A1'!I14*100</f>
        <v>15.646666111866258</v>
      </c>
      <c r="BP16" s="75">
        <f t="shared" si="57"/>
        <v>7.2183788164421253E-2</v>
      </c>
      <c r="BQ16" s="80">
        <v>100</v>
      </c>
      <c r="BR16" s="75">
        <f t="shared" si="22"/>
        <v>0.46133654063006985</v>
      </c>
      <c r="BS16" s="81">
        <f>'A17'!I14/'A1'!I14*100</f>
        <v>65.079382692076521</v>
      </c>
      <c r="BT16" s="75">
        <f t="shared" si="23"/>
        <v>0.30023497277503025</v>
      </c>
      <c r="BU16" s="82">
        <f t="shared" si="58"/>
        <v>216.7614988039428</v>
      </c>
      <c r="BV16" s="80">
        <f t="shared" si="24"/>
        <v>40.678100000000001</v>
      </c>
      <c r="BW16" s="75">
        <f t="shared" si="59"/>
        <v>0.18221390914849681</v>
      </c>
      <c r="BX16" s="81">
        <f>'A15'!J14/'A1'!J14*100</f>
        <v>19.872669395179628</v>
      </c>
      <c r="BY16" s="75">
        <f t="shared" si="59"/>
        <v>8.9017844385833489E-2</v>
      </c>
      <c r="BZ16" s="80">
        <v>100</v>
      </c>
      <c r="CA16" s="75">
        <f t="shared" si="25"/>
        <v>0.44794105218409119</v>
      </c>
      <c r="CB16" s="81">
        <f>'A17'!J14/'A1'!J14*100</f>
        <v>62.692890707897533</v>
      </c>
      <c r="CC16" s="75">
        <f t="shared" si="26"/>
        <v>0.28082719428157854</v>
      </c>
      <c r="CD16" s="82">
        <f t="shared" si="60"/>
        <v>223.24366010307716</v>
      </c>
      <c r="CE16" s="80">
        <f t="shared" si="27"/>
        <v>55.904949999999999</v>
      </c>
      <c r="CF16" s="75">
        <f t="shared" si="61"/>
        <v>0.2315982838639257</v>
      </c>
      <c r="CG16" s="81">
        <f>'A15'!K14/'A1'!K14*100</f>
        <v>24.186885783750238</v>
      </c>
      <c r="CH16" s="75">
        <f t="shared" si="61"/>
        <v>0.10019937840082742</v>
      </c>
      <c r="CI16" s="80">
        <v>100</v>
      </c>
      <c r="CJ16" s="75">
        <f t="shared" si="28"/>
        <v>0.41427151596401696</v>
      </c>
      <c r="CK16" s="81">
        <f>'A17'!K14/'A1'!K14*100</f>
        <v>61.295747350702733</v>
      </c>
      <c r="CL16" s="75">
        <f t="shared" si="29"/>
        <v>0.25393082177122994</v>
      </c>
      <c r="CM16" s="82">
        <f t="shared" si="62"/>
        <v>241.38758313445297</v>
      </c>
      <c r="CN16" s="80">
        <f t="shared" si="30"/>
        <v>47.445999999999998</v>
      </c>
      <c r="CO16" s="75">
        <f t="shared" si="63"/>
        <v>0.20725859817599512</v>
      </c>
      <c r="CP16" s="81">
        <f>'A15'!L14/'A1'!L14*100</f>
        <v>22.192601762292323</v>
      </c>
      <c r="CQ16" s="75">
        <f t="shared" si="63"/>
        <v>9.6944052841774361E-2</v>
      </c>
      <c r="CR16" s="80">
        <v>100</v>
      </c>
      <c r="CS16" s="75">
        <f t="shared" si="31"/>
        <v>0.43683049820004877</v>
      </c>
      <c r="CT16" s="81">
        <f>'A17'!L14/'A1'!L14*100</f>
        <v>59.28314342731322</v>
      </c>
      <c r="CU16" s="75">
        <f t="shared" si="32"/>
        <v>0.25896685078218179</v>
      </c>
      <c r="CV16" s="82">
        <f t="shared" si="64"/>
        <v>228.92174518960553</v>
      </c>
      <c r="CW16" s="80">
        <f t="shared" si="33"/>
        <v>37.709679999999999</v>
      </c>
      <c r="CX16" s="75">
        <f t="shared" si="65"/>
        <v>0.16628413061972599</v>
      </c>
      <c r="CY16" s="81">
        <f>'A15'!M14/'A1'!M14*100</f>
        <v>25.085206223758956</v>
      </c>
      <c r="CZ16" s="75">
        <f t="shared" si="65"/>
        <v>0.1106154098452784</v>
      </c>
      <c r="DA16" s="80">
        <v>100</v>
      </c>
      <c r="DB16" s="75">
        <f t="shared" si="34"/>
        <v>0.44095874221082232</v>
      </c>
      <c r="DC16" s="83">
        <f>'A17'!M14/'A1'!M14*100</f>
        <v>63.983699678933071</v>
      </c>
      <c r="DD16" s="75">
        <f t="shared" si="35"/>
        <v>0.2821417173241732</v>
      </c>
      <c r="DE16" s="82">
        <f t="shared" si="66"/>
        <v>226.77858590269204</v>
      </c>
      <c r="DF16" s="80">
        <f t="shared" si="36"/>
        <v>45.604509999999998</v>
      </c>
      <c r="DG16" s="75">
        <f t="shared" si="67"/>
        <v>0.19694442404447299</v>
      </c>
      <c r="DH16" s="81">
        <f>'A15'!N14/'A1'!N14*100</f>
        <v>24.407503189135575</v>
      </c>
      <c r="DI16" s="75">
        <f t="shared" si="67"/>
        <v>0.10540452376196881</v>
      </c>
      <c r="DJ16" s="80">
        <v>100</v>
      </c>
      <c r="DK16" s="75">
        <f t="shared" si="37"/>
        <v>0.43185295499167298</v>
      </c>
      <c r="DL16" s="81">
        <f>'A17'!N14/'A1'!N14*100</f>
        <v>61.548287242126264</v>
      </c>
      <c r="DM16" s="75">
        <f t="shared" si="38"/>
        <v>0.26579809720188513</v>
      </c>
      <c r="DN16" s="82">
        <f t="shared" si="68"/>
        <v>231.56030043126185</v>
      </c>
      <c r="DO16" s="80">
        <f t="shared" si="39"/>
        <v>48.010680000000001</v>
      </c>
      <c r="DP16" s="75">
        <f t="shared" si="69"/>
        <v>0.21214131878586504</v>
      </c>
      <c r="DQ16" s="81">
        <f>'A15'!O14/'A1'!O14*100</f>
        <v>20.139437243610729</v>
      </c>
      <c r="DR16" s="75">
        <f t="shared" si="69"/>
        <v>8.8988674529599382E-2</v>
      </c>
      <c r="DS16" s="80">
        <v>100</v>
      </c>
      <c r="DT16" s="75">
        <f t="shared" si="40"/>
        <v>0.44186276633837518</v>
      </c>
      <c r="DU16" s="81">
        <f>'A17'!O14/'A1'!O14*100</f>
        <v>58.164493577027521</v>
      </c>
      <c r="DV16" s="75">
        <f t="shared" si="41"/>
        <v>0.25700724034616035</v>
      </c>
      <c r="DW16" s="82">
        <f t="shared" si="70"/>
        <v>226.31461082063825</v>
      </c>
    </row>
    <row r="17" spans="1:171" hidden="1">
      <c r="A17" s="56">
        <v>1972</v>
      </c>
      <c r="B17" s="373">
        <f t="shared" si="0"/>
        <v>45.126640000000002</v>
      </c>
      <c r="C17" s="75">
        <f t="shared" si="42"/>
        <v>0.19924021500314704</v>
      </c>
      <c r="D17" s="82">
        <f>'A15'!B15/'A1'!B15*100</f>
        <v>19.655455291222314</v>
      </c>
      <c r="E17" s="75">
        <f t="shared" si="43"/>
        <v>8.6781491779753098E-2</v>
      </c>
      <c r="F17" s="82">
        <v>100</v>
      </c>
      <c r="G17" s="75">
        <f t="shared" si="44"/>
        <v>0.44151351619164869</v>
      </c>
      <c r="H17" s="82">
        <f>'A17'!B15/'A1'!B15*100</f>
        <v>61.71153702736968</v>
      </c>
      <c r="I17" s="75">
        <f t="shared" si="45"/>
        <v>0.27246477702545113</v>
      </c>
      <c r="J17" s="374">
        <f t="shared" si="1"/>
        <v>226.49363231859201</v>
      </c>
      <c r="K17" s="324">
        <f t="shared" si="2"/>
        <v>32.118099999999998</v>
      </c>
      <c r="L17" s="75">
        <f t="shared" si="46"/>
        <v>0.14815447636527895</v>
      </c>
      <c r="M17" s="81">
        <f>'A15'!C15/'A1'!C15*100</f>
        <v>23.44043509535647</v>
      </c>
      <c r="N17" s="75">
        <f t="shared" si="46"/>
        <v>0.10812611540928156</v>
      </c>
      <c r="O17" s="80">
        <v>100</v>
      </c>
      <c r="P17" s="75">
        <f t="shared" si="3"/>
        <v>0.46128032593857971</v>
      </c>
      <c r="Q17" s="81">
        <f>'A17'!C15/'A1'!C15*100</f>
        <v>61.229379707919087</v>
      </c>
      <c r="R17" s="75">
        <f t="shared" si="4"/>
        <v>0.28243908228685977</v>
      </c>
      <c r="S17" s="82">
        <f t="shared" si="5"/>
        <v>216.78791480327556</v>
      </c>
      <c r="T17" s="80">
        <f>T16*POWER(T$20/T$16,1/4)</f>
        <v>49.846129915518937</v>
      </c>
      <c r="U17" s="75">
        <f t="shared" si="47"/>
        <v>0.21585005216286371</v>
      </c>
      <c r="V17" s="81">
        <f>'A15'!D15/'A1'!D15*100</f>
        <v>18.890344742809795</v>
      </c>
      <c r="W17" s="75">
        <f t="shared" si="47"/>
        <v>8.1801373647676145E-2</v>
      </c>
      <c r="X17" s="80">
        <v>100</v>
      </c>
      <c r="Y17" s="75">
        <f t="shared" si="7"/>
        <v>0.43303271994976211</v>
      </c>
      <c r="Z17" s="81">
        <f>'A17'!D15/'A1'!D15*100</f>
        <v>62.192957213704872</v>
      </c>
      <c r="AA17" s="75">
        <f t="shared" si="8"/>
        <v>0.269315854239698</v>
      </c>
      <c r="AB17" s="82">
        <f t="shared" si="48"/>
        <v>230.9294318720336</v>
      </c>
      <c r="AC17" s="80">
        <f t="shared" si="9"/>
        <v>35.55677</v>
      </c>
      <c r="AD17" s="75">
        <f t="shared" si="49"/>
        <v>0.16068848659955892</v>
      </c>
      <c r="AE17" s="81">
        <f>'A15'!E15/'A1'!E15*100</f>
        <v>21.442861019973428</v>
      </c>
      <c r="AF17" s="75">
        <f t="shared" si="10"/>
        <v>9.6904777505499085E-2</v>
      </c>
      <c r="AG17" s="80">
        <v>100</v>
      </c>
      <c r="AH17" s="75">
        <f t="shared" si="10"/>
        <v>0.45192093263690414</v>
      </c>
      <c r="AI17" s="81">
        <f>'A17'!E15/'A1'!E15*100</f>
        <v>64.278014643643118</v>
      </c>
      <c r="AJ17" s="75">
        <f t="shared" si="11"/>
        <v>0.2904858032580378</v>
      </c>
      <c r="AK17" s="82">
        <f t="shared" si="50"/>
        <v>221.27764566361657</v>
      </c>
      <c r="AL17" s="80">
        <f t="shared" si="12"/>
        <v>36.303719999999998</v>
      </c>
      <c r="AM17" s="75">
        <f t="shared" si="51"/>
        <v>0.22978935517204638</v>
      </c>
      <c r="AN17" s="81">
        <f>'A15'!F15/'A1'!F15*100</f>
        <v>21.616379310344826</v>
      </c>
      <c r="AO17" s="75">
        <f t="shared" si="51"/>
        <v>0.13682382584700692</v>
      </c>
      <c r="AP17" s="80">
        <v>100</v>
      </c>
      <c r="AQ17" s="75">
        <f t="shared" si="13"/>
        <v>0.63296366094727041</v>
      </c>
      <c r="AR17" s="81">
        <f>'A17'!F15/'A1'!F15/10</f>
        <v>6.6853448275862065E-2</v>
      </c>
      <c r="AS17" s="75">
        <f t="shared" si="14"/>
        <v>4.2315803367638636E-4</v>
      </c>
      <c r="AT17" s="82">
        <f t="shared" si="52"/>
        <v>157.98695275862067</v>
      </c>
      <c r="AU17" s="80">
        <f t="shared" si="15"/>
        <v>42.335149999999999</v>
      </c>
      <c r="AV17" s="75">
        <f t="shared" si="53"/>
        <v>0.19066949445327497</v>
      </c>
      <c r="AW17" s="81">
        <f>'A15'!G15/'A1'!G15*100</f>
        <v>20.091198287242452</v>
      </c>
      <c r="AX17" s="75">
        <f t="shared" si="53"/>
        <v>9.0486950451079587E-2</v>
      </c>
      <c r="AY17" s="80">
        <v>100</v>
      </c>
      <c r="AZ17" s="75">
        <f t="shared" si="16"/>
        <v>0.45038105322238131</v>
      </c>
      <c r="BA17" s="81">
        <f>'A17'!G15/'A1'!G15*100</f>
        <v>59.607858712632733</v>
      </c>
      <c r="BB17" s="75">
        <f t="shared" si="17"/>
        <v>0.26846250187326426</v>
      </c>
      <c r="BC17" s="82">
        <f t="shared" si="54"/>
        <v>222.03420699987515</v>
      </c>
      <c r="BD17" s="80">
        <f>BD18</f>
        <v>45.37771</v>
      </c>
      <c r="BE17" s="75">
        <f t="shared" si="55"/>
        <v>0.21348640376012748</v>
      </c>
      <c r="BF17" s="81">
        <f>'A15'!H15/'A1'!H15*100</f>
        <v>17.349933303690531</v>
      </c>
      <c r="BG17" s="75">
        <f t="shared" si="55"/>
        <v>8.1625425048618791E-2</v>
      </c>
      <c r="BH17" s="80">
        <v>100</v>
      </c>
      <c r="BI17" s="75">
        <f t="shared" si="19"/>
        <v>0.47046535349652391</v>
      </c>
      <c r="BJ17" s="81">
        <f>'A17'!H15/'A1'!H15*100</f>
        <v>49.827860001270409</v>
      </c>
      <c r="BK17" s="75">
        <f t="shared" si="20"/>
        <v>0.23442281769472989</v>
      </c>
      <c r="BL17" s="82">
        <f t="shared" si="56"/>
        <v>212.55550330496092</v>
      </c>
      <c r="BM17" s="80">
        <f t="shared" si="21"/>
        <v>36.035450000000004</v>
      </c>
      <c r="BN17" s="75">
        <f t="shared" si="57"/>
        <v>0.16620560633351722</v>
      </c>
      <c r="BO17" s="81">
        <f>'A15'!I15/'A1'!I15*100</f>
        <v>15.921465650876311</v>
      </c>
      <c r="BP17" s="75">
        <f t="shared" si="57"/>
        <v>7.3434266873930093E-2</v>
      </c>
      <c r="BQ17" s="80">
        <v>100</v>
      </c>
      <c r="BR17" s="75">
        <f t="shared" si="22"/>
        <v>0.4612280582968083</v>
      </c>
      <c r="BS17" s="81">
        <f>'A17'!I15/'A1'!I15*100</f>
        <v>64.855566159690923</v>
      </c>
      <c r="BT17" s="75">
        <f t="shared" si="23"/>
        <v>0.29913206849574431</v>
      </c>
      <c r="BU17" s="82">
        <f t="shared" si="58"/>
        <v>216.81248181056725</v>
      </c>
      <c r="BV17" s="80">
        <f t="shared" si="24"/>
        <v>40.678100000000001</v>
      </c>
      <c r="BW17" s="75">
        <f t="shared" si="59"/>
        <v>0.18211225585829091</v>
      </c>
      <c r="BX17" s="81">
        <f>'A15'!J15/'A1'!J15*100</f>
        <v>19.818454613653415</v>
      </c>
      <c r="BY17" s="75">
        <f t="shared" si="59"/>
        <v>8.8725468429390178E-2</v>
      </c>
      <c r="BZ17" s="80">
        <v>100</v>
      </c>
      <c r="CA17" s="75">
        <f t="shared" si="25"/>
        <v>0.44769115533491216</v>
      </c>
      <c r="CB17" s="81">
        <f>'A17'!J15/'A1'!J15*100</f>
        <v>62.871717929482365</v>
      </c>
      <c r="CC17" s="75">
        <f t="shared" si="26"/>
        <v>0.28147112037740674</v>
      </c>
      <c r="CD17" s="82">
        <f t="shared" si="60"/>
        <v>223.36827254313579</v>
      </c>
      <c r="CE17" s="80">
        <f t="shared" si="27"/>
        <v>55.904949999999999</v>
      </c>
      <c r="CF17" s="75">
        <f t="shared" si="61"/>
        <v>0.23186771894523051</v>
      </c>
      <c r="CG17" s="81">
        <f>'A15'!K15/'A1'!K15*100</f>
        <v>23.925756420035597</v>
      </c>
      <c r="CH17" s="75">
        <f t="shared" si="61"/>
        <v>9.9232904512978878E-2</v>
      </c>
      <c r="CI17" s="80">
        <v>100</v>
      </c>
      <c r="CJ17" s="75">
        <f t="shared" si="28"/>
        <v>0.41475346806540481</v>
      </c>
      <c r="CK17" s="81">
        <f>'A17'!K15/'A1'!K15*100</f>
        <v>61.276379354182552</v>
      </c>
      <c r="CL17" s="75">
        <f t="shared" si="29"/>
        <v>0.25414590847638585</v>
      </c>
      <c r="CM17" s="82">
        <f t="shared" si="62"/>
        <v>241.10708577421815</v>
      </c>
      <c r="CN17" s="80">
        <f t="shared" si="30"/>
        <v>47.445999999999998</v>
      </c>
      <c r="CO17" s="75">
        <f t="shared" si="63"/>
        <v>0.20729948748450813</v>
      </c>
      <c r="CP17" s="81">
        <f>'A15'!L15/'A1'!L15*100</f>
        <v>22.037562666063661</v>
      </c>
      <c r="CQ17" s="75">
        <f t="shared" si="63"/>
        <v>9.6285786917395103E-2</v>
      </c>
      <c r="CR17" s="80">
        <v>100</v>
      </c>
      <c r="CS17" s="75">
        <f t="shared" si="31"/>
        <v>0.43691667892869396</v>
      </c>
      <c r="CT17" s="81">
        <f>'A17'!L15/'A1'!L15*100</f>
        <v>59.39302827845431</v>
      </c>
      <c r="CU17" s="75">
        <f t="shared" si="32"/>
        <v>0.25949804666940263</v>
      </c>
      <c r="CV17" s="82">
        <f t="shared" si="64"/>
        <v>228.876590944518</v>
      </c>
      <c r="CW17" s="80">
        <f t="shared" si="33"/>
        <v>37.709679999999999</v>
      </c>
      <c r="CX17" s="75">
        <f t="shared" si="65"/>
        <v>0.16663675230728961</v>
      </c>
      <c r="CY17" s="81">
        <f>'A15'!M15/'A1'!M15*100</f>
        <v>24.889189854715589</v>
      </c>
      <c r="CZ17" s="75">
        <f t="shared" si="65"/>
        <v>0.10998379633423956</v>
      </c>
      <c r="DA17" s="80">
        <v>100</v>
      </c>
      <c r="DB17" s="75">
        <f t="shared" si="34"/>
        <v>0.44189383815319994</v>
      </c>
      <c r="DC17" s="83">
        <f>'A17'!M15/'A1'!M15*100</f>
        <v>63.699827628662888</v>
      </c>
      <c r="DD17" s="75">
        <f t="shared" si="35"/>
        <v>0.28148561320527093</v>
      </c>
      <c r="DE17" s="82">
        <f t="shared" si="66"/>
        <v>226.29869748337848</v>
      </c>
      <c r="DF17" s="80">
        <f t="shared" si="36"/>
        <v>45.604509999999998</v>
      </c>
      <c r="DG17" s="75">
        <f t="shared" si="67"/>
        <v>0.19728542645124697</v>
      </c>
      <c r="DH17" s="81">
        <f>'A15'!N15/'A1'!N15*100</f>
        <v>24.150664200372059</v>
      </c>
      <c r="DI17" s="75">
        <f t="shared" si="67"/>
        <v>0.1044759407754028</v>
      </c>
      <c r="DJ17" s="80">
        <v>100</v>
      </c>
      <c r="DK17" s="75">
        <f t="shared" si="37"/>
        <v>0.43260069333328427</v>
      </c>
      <c r="DL17" s="81">
        <f>'A17'!N15/'A1'!N15*100</f>
        <v>61.404880651777695</v>
      </c>
      <c r="DM17" s="75">
        <f t="shared" si="38"/>
        <v>0.26563793944006603</v>
      </c>
      <c r="DN17" s="82">
        <f t="shared" si="68"/>
        <v>231.16005485214973</v>
      </c>
      <c r="DO17" s="80">
        <f t="shared" si="39"/>
        <v>48.010680000000001</v>
      </c>
      <c r="DP17" s="75">
        <f t="shared" si="69"/>
        <v>0.21122045557275942</v>
      </c>
      <c r="DQ17" s="81">
        <f>'A15'!O15/'A1'!O15*100</f>
        <v>20.17301499590328</v>
      </c>
      <c r="DR17" s="75">
        <f t="shared" si="69"/>
        <v>8.8750115968172047E-2</v>
      </c>
      <c r="DS17" s="80">
        <v>100</v>
      </c>
      <c r="DT17" s="75">
        <f t="shared" si="40"/>
        <v>0.43994472807458551</v>
      </c>
      <c r="DU17" s="81">
        <f>'A17'!O15/'A1'!O15*100</f>
        <v>59.117585411863338</v>
      </c>
      <c r="DV17" s="75">
        <f t="shared" si="41"/>
        <v>0.260084700384483</v>
      </c>
      <c r="DW17" s="82">
        <f t="shared" si="70"/>
        <v>227.30128040776663</v>
      </c>
    </row>
    <row r="18" spans="1:171" hidden="1">
      <c r="A18" s="56">
        <v>1973</v>
      </c>
      <c r="B18" s="373">
        <f t="shared" si="0"/>
        <v>45.126640000000002</v>
      </c>
      <c r="C18" s="75">
        <f t="shared" si="42"/>
        <v>0.19903432032094051</v>
      </c>
      <c r="D18" s="82">
        <f>'A15'!B16/'A1'!B16*100</f>
        <v>19.669457910973996</v>
      </c>
      <c r="E18" s="75">
        <f t="shared" si="43"/>
        <v>8.6753571424596554E-2</v>
      </c>
      <c r="F18" s="82">
        <v>100</v>
      </c>
      <c r="G18" s="75">
        <f t="shared" si="44"/>
        <v>0.44105725646966076</v>
      </c>
      <c r="H18" s="82">
        <f>'A17'!B16/'A1'!B16*100</f>
        <v>61.931834875863089</v>
      </c>
      <c r="I18" s="75">
        <f t="shared" si="45"/>
        <v>0.27315485178480226</v>
      </c>
      <c r="J18" s="374">
        <f t="shared" si="1"/>
        <v>226.72793278683707</v>
      </c>
      <c r="K18" s="324">
        <f t="shared" si="2"/>
        <v>32.118099999999998</v>
      </c>
      <c r="L18" s="75">
        <f t="shared" si="46"/>
        <v>0.14813234096263442</v>
      </c>
      <c r="M18" s="81">
        <f>'A15'!C16/'A1'!C16*100</f>
        <v>23.248758658223618</v>
      </c>
      <c r="N18" s="75">
        <f t="shared" si="46"/>
        <v>0.10722592695452036</v>
      </c>
      <c r="O18" s="80">
        <v>100</v>
      </c>
      <c r="P18" s="75">
        <f t="shared" si="3"/>
        <v>0.46121140715868758</v>
      </c>
      <c r="Q18" s="81">
        <f>'A17'!C16/'A1'!C16*100</f>
        <v>61.453450744039941</v>
      </c>
      <c r="R18" s="75">
        <f t="shared" si="4"/>
        <v>0.28343032492415754</v>
      </c>
      <c r="S18" s="82">
        <f t="shared" si="5"/>
        <v>216.82030940226358</v>
      </c>
      <c r="T18" s="80">
        <f>T17*POWER(T$20/T$16,1/4)</f>
        <v>49.21292699803579</v>
      </c>
      <c r="U18" s="75">
        <f t="shared" si="47"/>
        <v>0.2131096002548577</v>
      </c>
      <c r="V18" s="81">
        <f>'A15'!D16/'A1'!D16*100</f>
        <v>18.854370202800894</v>
      </c>
      <c r="W18" s="75">
        <f t="shared" si="47"/>
        <v>8.1646175955686781E-2</v>
      </c>
      <c r="X18" s="80">
        <v>100</v>
      </c>
      <c r="Y18" s="75">
        <f t="shared" si="7"/>
        <v>0.43303581651090051</v>
      </c>
      <c r="Z18" s="81">
        <f>'A17'!D16/'A1'!D16*100</f>
        <v>62.860483336417708</v>
      </c>
      <c r="AA18" s="75">
        <f t="shared" si="8"/>
        <v>0.272208407278555</v>
      </c>
      <c r="AB18" s="82">
        <f t="shared" si="48"/>
        <v>230.92778053725439</v>
      </c>
      <c r="AC18" s="80">
        <f t="shared" si="9"/>
        <v>35.55677</v>
      </c>
      <c r="AD18" s="75">
        <f t="shared" si="49"/>
        <v>0.16084194903701018</v>
      </c>
      <c r="AE18" s="81">
        <f>'A15'!E16/'A1'!E16*100</f>
        <v>21.317144026960946</v>
      </c>
      <c r="AF18" s="75">
        <f t="shared" si="10"/>
        <v>9.6428640542969971E-2</v>
      </c>
      <c r="AG18" s="80">
        <v>100</v>
      </c>
      <c r="AH18" s="75">
        <f t="shared" si="10"/>
        <v>0.45235253100045414</v>
      </c>
      <c r="AI18" s="81">
        <f>'A17'!E16/'A1'!E16*100</f>
        <v>64.192606323512337</v>
      </c>
      <c r="AJ18" s="75">
        <f t="shared" si="11"/>
        <v>0.29037687941956564</v>
      </c>
      <c r="AK18" s="82">
        <f t="shared" si="50"/>
        <v>221.0665203504733</v>
      </c>
      <c r="AL18" s="80">
        <f t="shared" si="12"/>
        <v>36.303719999999998</v>
      </c>
      <c r="AM18" s="75">
        <f t="shared" si="51"/>
        <v>0.22977709404479066</v>
      </c>
      <c r="AN18" s="81">
        <f>'A15'!F16/'A1'!F16*100</f>
        <v>21.624517788255464</v>
      </c>
      <c r="AO18" s="75">
        <f t="shared" si="51"/>
        <v>0.13686803604438399</v>
      </c>
      <c r="AP18" s="80">
        <v>100</v>
      </c>
      <c r="AQ18" s="75">
        <f t="shared" si="13"/>
        <v>0.632929887198311</v>
      </c>
      <c r="AR18" s="81">
        <f>'A17'!F16/'A1'!F16/10</f>
        <v>6.71453064723532E-2</v>
      </c>
      <c r="AS18" s="75">
        <f t="shared" si="14"/>
        <v>4.2498271251442535E-4</v>
      </c>
      <c r="AT18" s="82">
        <f t="shared" si="52"/>
        <v>157.9953830947278</v>
      </c>
      <c r="AU18" s="80">
        <f t="shared" si="15"/>
        <v>42.335149999999999</v>
      </c>
      <c r="AV18" s="75">
        <f t="shared" si="53"/>
        <v>0.1907579980213287</v>
      </c>
      <c r="AW18" s="81">
        <f>'A15'!G16/'A1'!G16*100</f>
        <v>20.020976514934045</v>
      </c>
      <c r="AX18" s="75">
        <f t="shared" si="53"/>
        <v>9.0212539660798577E-2</v>
      </c>
      <c r="AY18" s="80">
        <v>100</v>
      </c>
      <c r="AZ18" s="75">
        <f t="shared" si="16"/>
        <v>0.45059010779772529</v>
      </c>
      <c r="BA18" s="81">
        <f>'A17'!G16/'A1'!G16*100</f>
        <v>59.57506609103207</v>
      </c>
      <c r="BB18" s="75">
        <f t="shared" si="17"/>
        <v>0.2684393545201475</v>
      </c>
      <c r="BC18" s="82">
        <f t="shared" si="54"/>
        <v>221.93119260596609</v>
      </c>
      <c r="BD18" s="323">
        <v>45.37771</v>
      </c>
      <c r="BE18" s="75">
        <f t="shared" si="55"/>
        <v>0.2133693079797358</v>
      </c>
      <c r="BF18" s="81">
        <f>'A15'!H16/'A1'!H16*100</f>
        <v>17.252647043923197</v>
      </c>
      <c r="BG18" s="75">
        <f t="shared" si="55"/>
        <v>8.1123206979385409E-2</v>
      </c>
      <c r="BH18" s="80">
        <v>100</v>
      </c>
      <c r="BI18" s="75">
        <f t="shared" si="19"/>
        <v>0.47020730658231935</v>
      </c>
      <c r="BJ18" s="81">
        <f>'A17'!H16/'A1'!H16*100</f>
        <v>50.041795430366278</v>
      </c>
      <c r="BK18" s="75">
        <f t="shared" si="20"/>
        <v>0.23530017845855944</v>
      </c>
      <c r="BL18" s="82">
        <f t="shared" si="56"/>
        <v>212.67215247428948</v>
      </c>
      <c r="BM18" s="80">
        <f t="shared" si="21"/>
        <v>36.035450000000004</v>
      </c>
      <c r="BN18" s="75">
        <f t="shared" si="57"/>
        <v>0.1660153457725555</v>
      </c>
      <c r="BO18" s="81">
        <f>'A15'!I16/'A1'!I16*100</f>
        <v>16.10241929886724</v>
      </c>
      <c r="BP18" s="75">
        <f t="shared" si="57"/>
        <v>7.4183858053003773E-2</v>
      </c>
      <c r="BQ18" s="80">
        <v>100</v>
      </c>
      <c r="BR18" s="75">
        <f t="shared" si="22"/>
        <v>0.460700076653838</v>
      </c>
      <c r="BS18" s="81">
        <f>'A17'!I16/'A1'!I16*100</f>
        <v>64.923088724671885</v>
      </c>
      <c r="BT18" s="75">
        <f t="shared" si="23"/>
        <v>0.29910071952060263</v>
      </c>
      <c r="BU18" s="82">
        <f t="shared" si="58"/>
        <v>217.06095802353914</v>
      </c>
      <c r="BV18" s="80">
        <f t="shared" si="24"/>
        <v>40.678100000000001</v>
      </c>
      <c r="BW18" s="75">
        <f t="shared" si="59"/>
        <v>0.18190502888466523</v>
      </c>
      <c r="BX18" s="81">
        <f>'A15'!J16/'A1'!J16*100</f>
        <v>19.805774668849534</v>
      </c>
      <c r="BY18" s="75">
        <f t="shared" si="59"/>
        <v>8.8567804622640814E-2</v>
      </c>
      <c r="BZ18" s="80">
        <v>100</v>
      </c>
      <c r="CA18" s="75">
        <f t="shared" si="25"/>
        <v>0.44718172403496043</v>
      </c>
      <c r="CB18" s="81">
        <f>'A17'!J16/'A1'!J16*100</f>
        <v>63.138859949397229</v>
      </c>
      <c r="CC18" s="75">
        <f t="shared" si="26"/>
        <v>0.28234544245773369</v>
      </c>
      <c r="CD18" s="82">
        <f t="shared" si="60"/>
        <v>223.62273461824674</v>
      </c>
      <c r="CE18" s="80">
        <f t="shared" si="27"/>
        <v>55.904949999999999</v>
      </c>
      <c r="CF18" s="75">
        <f t="shared" si="61"/>
        <v>0.23247654536426637</v>
      </c>
      <c r="CG18" s="81">
        <f>'A15'!K16/'A1'!K16*100</f>
        <v>23.585858585858585</v>
      </c>
      <c r="CH18" s="75">
        <f t="shared" si="61"/>
        <v>9.8080025534242041E-2</v>
      </c>
      <c r="CI18" s="80">
        <v>100</v>
      </c>
      <c r="CJ18" s="75">
        <f t="shared" si="28"/>
        <v>0.41584250654775001</v>
      </c>
      <c r="CK18" s="81">
        <f>'A17'!K16/'A1'!K16*100</f>
        <v>60.984848484848484</v>
      </c>
      <c r="CL18" s="75">
        <f t="shared" si="29"/>
        <v>0.2536009225537415</v>
      </c>
      <c r="CM18" s="82">
        <f t="shared" si="62"/>
        <v>240.47565707070709</v>
      </c>
      <c r="CN18" s="80">
        <f t="shared" si="30"/>
        <v>47.445999999999998</v>
      </c>
      <c r="CO18" s="75">
        <f t="shared" si="63"/>
        <v>0.2070906866778153</v>
      </c>
      <c r="CP18" s="81">
        <f>'A15'!L16/'A1'!L16*100</f>
        <v>22.329793725353845</v>
      </c>
      <c r="CQ18" s="75">
        <f t="shared" si="63"/>
        <v>9.7464323988481621E-2</v>
      </c>
      <c r="CR18" s="80">
        <v>100</v>
      </c>
      <c r="CS18" s="75">
        <f t="shared" si="31"/>
        <v>0.43647659798047317</v>
      </c>
      <c r="CT18" s="81">
        <f>'A17'!L16/'A1'!L16*100</f>
        <v>59.33156383445224</v>
      </c>
      <c r="CU18" s="75">
        <f t="shared" si="32"/>
        <v>0.25896839135322991</v>
      </c>
      <c r="CV18" s="82">
        <f t="shared" si="64"/>
        <v>229.10735755980608</v>
      </c>
      <c r="CW18" s="80">
        <f t="shared" si="33"/>
        <v>37.709679999999999</v>
      </c>
      <c r="CX18" s="75">
        <f t="shared" si="65"/>
        <v>0.16702395805578618</v>
      </c>
      <c r="CY18" s="81">
        <f>'A15'!M16/'A1'!M16*100</f>
        <v>24.66388103723731</v>
      </c>
      <c r="CZ18" s="75">
        <f t="shared" si="65"/>
        <v>0.10924142108488921</v>
      </c>
      <c r="DA18" s="80">
        <v>100</v>
      </c>
      <c r="DB18" s="75">
        <f t="shared" si="34"/>
        <v>0.44292064545704496</v>
      </c>
      <c r="DC18" s="83">
        <f>'A17'!M16/'A1'!M16*100</f>
        <v>63.400516160747202</v>
      </c>
      <c r="DD18" s="75">
        <f t="shared" si="35"/>
        <v>0.28081397540227959</v>
      </c>
      <c r="DE18" s="82">
        <f t="shared" si="66"/>
        <v>225.77407719798452</v>
      </c>
      <c r="DF18" s="80">
        <f>DF19</f>
        <v>45.604509999999998</v>
      </c>
      <c r="DG18" s="75">
        <f t="shared" si="67"/>
        <v>0.19743839834668719</v>
      </c>
      <c r="DH18" s="81">
        <f>'A15'!N16/'A1'!N16*100</f>
        <v>23.917774060558191</v>
      </c>
      <c r="DI18" s="75">
        <f t="shared" si="67"/>
        <v>0.10354868416598602</v>
      </c>
      <c r="DJ18" s="80">
        <v>100</v>
      </c>
      <c r="DK18" s="75">
        <f t="shared" si="37"/>
        <v>0.43293612484091426</v>
      </c>
      <c r="DL18" s="81">
        <f>'A17'!N16/'A1'!N16*100</f>
        <v>61.458671933229049</v>
      </c>
      <c r="DM18" s="75">
        <f t="shared" si="38"/>
        <v>0.26607679264641243</v>
      </c>
      <c r="DN18" s="82">
        <f t="shared" si="68"/>
        <v>230.98095599378726</v>
      </c>
      <c r="DO18" s="80">
        <f>DO19</f>
        <v>48.010680000000001</v>
      </c>
      <c r="DP18" s="75">
        <f t="shared" si="69"/>
        <v>0.21061960592592041</v>
      </c>
      <c r="DQ18" s="81">
        <f>'A15'!O16/'A1'!O16*100</f>
        <v>20.153912210588896</v>
      </c>
      <c r="DR18" s="75">
        <f t="shared" si="69"/>
        <v>8.8413849744678238E-2</v>
      </c>
      <c r="DS18" s="80">
        <v>100</v>
      </c>
      <c r="DT18" s="75">
        <f t="shared" si="40"/>
        <v>0.4386932364338943</v>
      </c>
      <c r="DU18" s="81">
        <f>'A17'!O16/'A1'!O16*100</f>
        <v>59.785126852537765</v>
      </c>
      <c r="DV18" s="75">
        <f t="shared" si="41"/>
        <v>0.26227330789550712</v>
      </c>
      <c r="DW18" s="82">
        <f t="shared" si="70"/>
        <v>227.94971906312665</v>
      </c>
    </row>
    <row r="19" spans="1:171" hidden="1">
      <c r="A19" s="56">
        <v>1974</v>
      </c>
      <c r="B19" s="373">
        <f t="shared" si="0"/>
        <v>45.126640000000002</v>
      </c>
      <c r="C19" s="75">
        <f t="shared" si="42"/>
        <v>0.19876489871017672</v>
      </c>
      <c r="D19" s="82">
        <f>'A15'!B17/'A1'!B17*100</f>
        <v>19.658762290341237</v>
      </c>
      <c r="E19" s="75">
        <f t="shared" si="43"/>
        <v>8.6589028019970399E-2</v>
      </c>
      <c r="F19" s="82">
        <v>100</v>
      </c>
      <c r="G19" s="75">
        <f t="shared" si="44"/>
        <v>0.44046022196683976</v>
      </c>
      <c r="H19" s="82">
        <f>'A17'!B17/'A1'!B17*100</f>
        <v>62.249855407750154</v>
      </c>
      <c r="I19" s="75">
        <f t="shared" si="45"/>
        <v>0.27418585130301315</v>
      </c>
      <c r="J19" s="374">
        <f t="shared" si="1"/>
        <v>227.03525769809139</v>
      </c>
      <c r="K19" s="324">
        <f t="shared" si="2"/>
        <v>32.118099999999998</v>
      </c>
      <c r="L19" s="75">
        <f t="shared" si="46"/>
        <v>0.14810525360463728</v>
      </c>
      <c r="M19" s="81">
        <f>'A15'!C17/'A1'!C17*100</f>
        <v>23.069289836441786</v>
      </c>
      <c r="N19" s="75">
        <f t="shared" si="46"/>
        <v>0.106378740389534</v>
      </c>
      <c r="O19" s="80">
        <v>100</v>
      </c>
      <c r="P19" s="75">
        <f t="shared" si="3"/>
        <v>0.46112707042022189</v>
      </c>
      <c r="Q19" s="81">
        <f>'A17'!C17/'A1'!C17*100</f>
        <v>61.672574400467376</v>
      </c>
      <c r="R19" s="75">
        <f t="shared" si="4"/>
        <v>0.28438893558560691</v>
      </c>
      <c r="S19" s="82">
        <f t="shared" si="5"/>
        <v>216.85996423690915</v>
      </c>
      <c r="T19" s="80">
        <f>T18*POWER(T$20/T$16,1/4)</f>
        <v>48.587767752857566</v>
      </c>
      <c r="U19" s="75">
        <f t="shared" si="47"/>
        <v>0.21040263533515441</v>
      </c>
      <c r="V19" s="81">
        <f>'A15'!D17/'A1'!D17*100</f>
        <v>18.787926207807228</v>
      </c>
      <c r="W19" s="75">
        <f t="shared" si="47"/>
        <v>8.1358526424020944E-2</v>
      </c>
      <c r="X19" s="80">
        <v>100</v>
      </c>
      <c r="Y19" s="75">
        <f t="shared" si="7"/>
        <v>0.43303622509552336</v>
      </c>
      <c r="Z19" s="81">
        <f>'A17'!D17/'A1'!D17*100</f>
        <v>63.551868688259148</v>
      </c>
      <c r="AA19" s="75">
        <f t="shared" si="8"/>
        <v>0.27520261314530131</v>
      </c>
      <c r="AB19" s="82">
        <f t="shared" si="48"/>
        <v>230.92756264892392</v>
      </c>
      <c r="AC19" s="80">
        <f t="shared" si="9"/>
        <v>35.55677</v>
      </c>
      <c r="AD19" s="75">
        <f t="shared" si="49"/>
        <v>0.16097697183996171</v>
      </c>
      <c r="AE19" s="81">
        <f>'A15'!E17/'A1'!E17*100</f>
        <v>21.226232585183805</v>
      </c>
      <c r="AF19" s="75">
        <f t="shared" si="10"/>
        <v>9.6098004546915E-2</v>
      </c>
      <c r="AG19" s="80">
        <v>100</v>
      </c>
      <c r="AH19" s="75">
        <f t="shared" si="10"/>
        <v>0.4527322696633066</v>
      </c>
      <c r="AI19" s="81">
        <f>'A17'!E17/'A1'!E17*100</f>
        <v>64.098093596383322</v>
      </c>
      <c r="AJ19" s="75">
        <f t="shared" si="11"/>
        <v>0.29019275394981681</v>
      </c>
      <c r="AK19" s="82">
        <f t="shared" si="50"/>
        <v>220.8810961815671</v>
      </c>
      <c r="AL19" s="80">
        <f t="shared" si="12"/>
        <v>36.303719999999998</v>
      </c>
      <c r="AM19" s="75">
        <f t="shared" si="51"/>
        <v>0.22988254835420557</v>
      </c>
      <c r="AN19" s="81">
        <f>'A15'!F17/'A1'!F17*100</f>
        <v>21.551907908761457</v>
      </c>
      <c r="AO19" s="75">
        <f t="shared" si="51"/>
        <v>0.13647106996090874</v>
      </c>
      <c r="AP19" s="80">
        <v>100</v>
      </c>
      <c r="AQ19" s="75">
        <f t="shared" si="13"/>
        <v>0.63322036516975555</v>
      </c>
      <c r="AR19" s="81">
        <f>'A17'!F17/'A1'!F17/10</f>
        <v>6.727776593476871E-2</v>
      </c>
      <c r="AS19" s="75">
        <f t="shared" si="14"/>
        <v>4.2601651513019586E-4</v>
      </c>
      <c r="AT19" s="82">
        <f t="shared" si="52"/>
        <v>157.92290567469621</v>
      </c>
      <c r="AU19" s="80">
        <f t="shared" si="15"/>
        <v>42.335149999999999</v>
      </c>
      <c r="AV19" s="75">
        <f t="shared" si="53"/>
        <v>0.1906240537296667</v>
      </c>
      <c r="AW19" s="81">
        <f>'A15'!G17/'A1'!G17*100</f>
        <v>19.975953472765909</v>
      </c>
      <c r="AX19" s="75">
        <f t="shared" si="53"/>
        <v>8.994646831519082E-2</v>
      </c>
      <c r="AY19" s="80">
        <v>100</v>
      </c>
      <c r="AZ19" s="75">
        <f t="shared" si="16"/>
        <v>0.450273717536531</v>
      </c>
      <c r="BA19" s="81">
        <f>'A17'!G17/'A1'!G17*100</f>
        <v>59.776031763784808</v>
      </c>
      <c r="BB19" s="75">
        <f t="shared" si="17"/>
        <v>0.26915576041861144</v>
      </c>
      <c r="BC19" s="82">
        <f t="shared" si="54"/>
        <v>222.08713523655072</v>
      </c>
      <c r="BD19" s="80">
        <f>BD18*POWER(BD$23/BD$18,1/5)</f>
        <v>44.721908607968345</v>
      </c>
      <c r="BE19" s="75">
        <f t="shared" si="55"/>
        <v>0.21082467673829253</v>
      </c>
      <c r="BF19" s="81">
        <f>'A15'!H17/'A1'!H17*100</f>
        <v>17.195710252092329</v>
      </c>
      <c r="BG19" s="75">
        <f t="shared" si="55"/>
        <v>8.1062731176387501E-2</v>
      </c>
      <c r="BH19" s="80">
        <v>100</v>
      </c>
      <c r="BI19" s="75">
        <f t="shared" si="19"/>
        <v>0.47141252084381918</v>
      </c>
      <c r="BJ19" s="81">
        <f>'A17'!H17/'A1'!H17*100</f>
        <v>50.210815533243014</v>
      </c>
      <c r="BK19" s="75">
        <f t="shared" si="20"/>
        <v>0.23670007124150083</v>
      </c>
      <c r="BL19" s="82">
        <f t="shared" si="56"/>
        <v>212.12843439330368</v>
      </c>
      <c r="BM19" s="80">
        <f t="shared" si="21"/>
        <v>36.035450000000004</v>
      </c>
      <c r="BN19" s="75">
        <f t="shared" si="57"/>
        <v>0.165760224738181</v>
      </c>
      <c r="BO19" s="81">
        <f>'A15'!I17/'A1'!I17*100</f>
        <v>16.088105982664043</v>
      </c>
      <c r="BP19" s="75">
        <f t="shared" si="57"/>
        <v>7.4004017246851794E-2</v>
      </c>
      <c r="BQ19" s="80">
        <v>100</v>
      </c>
      <c r="BR19" s="75">
        <f t="shared" si="22"/>
        <v>0.45999210427004789</v>
      </c>
      <c r="BS19" s="81">
        <f>'A17'!I17/'A1'!I17*100</f>
        <v>65.271479870588209</v>
      </c>
      <c r="BT19" s="75">
        <f t="shared" si="23"/>
        <v>0.3002436537449194</v>
      </c>
      <c r="BU19" s="82">
        <f t="shared" si="58"/>
        <v>217.39503585325224</v>
      </c>
      <c r="BV19" s="80">
        <f t="shared" si="24"/>
        <v>40.678100000000001</v>
      </c>
      <c r="BW19" s="75">
        <f t="shared" si="59"/>
        <v>0.18163030268913291</v>
      </c>
      <c r="BX19" s="81">
        <f>'A15'!J17/'A1'!J17*100</f>
        <v>19.804326958576389</v>
      </c>
      <c r="BY19" s="75">
        <f t="shared" si="59"/>
        <v>8.8427578968555187E-2</v>
      </c>
      <c r="BZ19" s="80">
        <v>100</v>
      </c>
      <c r="CA19" s="75">
        <f t="shared" si="25"/>
        <v>0.44650635769402436</v>
      </c>
      <c r="CB19" s="81">
        <f>'A17'!J17/'A1'!J17*100</f>
        <v>63.478549804326967</v>
      </c>
      <c r="CC19" s="75">
        <f t="shared" si="26"/>
        <v>0.28343576064828757</v>
      </c>
      <c r="CD19" s="82">
        <f t="shared" si="60"/>
        <v>223.96097676290336</v>
      </c>
      <c r="CE19" s="80">
        <f t="shared" si="27"/>
        <v>55.904949999999999</v>
      </c>
      <c r="CF19" s="75">
        <f t="shared" si="61"/>
        <v>0.23269855284186933</v>
      </c>
      <c r="CG19" s="81">
        <f>'A15'!K17/'A1'!K17*100</f>
        <v>23.337515683814303</v>
      </c>
      <c r="CH19" s="75">
        <f t="shared" si="61"/>
        <v>9.7139987184462498E-2</v>
      </c>
      <c r="CI19" s="80">
        <v>100</v>
      </c>
      <c r="CJ19" s="75">
        <f t="shared" si="28"/>
        <v>0.41623962250546565</v>
      </c>
      <c r="CK19" s="81">
        <f>'A17'!K17/'A1'!K17*100</f>
        <v>61.003764115432865</v>
      </c>
      <c r="CL19" s="75">
        <f t="shared" si="29"/>
        <v>0.25392183746820246</v>
      </c>
      <c r="CM19" s="82">
        <f t="shared" si="62"/>
        <v>240.24622979924717</v>
      </c>
      <c r="CN19" s="80">
        <f t="shared" si="30"/>
        <v>47.445999999999998</v>
      </c>
      <c r="CO19" s="75">
        <f t="shared" si="63"/>
        <v>0.20721998651602694</v>
      </c>
      <c r="CP19" s="81">
        <f>'A15'!L17/'A1'!L17*100</f>
        <v>22.41658267876581</v>
      </c>
      <c r="CQ19" s="75">
        <f t="shared" si="63"/>
        <v>9.7904227130406238E-2</v>
      </c>
      <c r="CR19" s="80">
        <v>100</v>
      </c>
      <c r="CS19" s="75">
        <f t="shared" si="31"/>
        <v>0.43674911797839006</v>
      </c>
      <c r="CT19" s="81">
        <f>'A17'!L17/'A1'!L17*100</f>
        <v>59.101817897191175</v>
      </c>
      <c r="CU19" s="75">
        <f t="shared" si="32"/>
        <v>0.25812666837517673</v>
      </c>
      <c r="CV19" s="82">
        <f t="shared" si="64"/>
        <v>228.964400575957</v>
      </c>
      <c r="CW19" s="80">
        <f>CW20</f>
        <v>37.709679999999999</v>
      </c>
      <c r="CX19" s="75">
        <f t="shared" si="65"/>
        <v>0.1674368424387373</v>
      </c>
      <c r="CY19" s="81">
        <f>'A15'!M17/'A1'!M17*100</f>
        <v>24.38916799411837</v>
      </c>
      <c r="CZ19" s="75">
        <f t="shared" si="65"/>
        <v>0.10829169801077847</v>
      </c>
      <c r="DA19" s="80">
        <v>100</v>
      </c>
      <c r="DB19" s="75">
        <f t="shared" si="34"/>
        <v>0.44401554836513413</v>
      </c>
      <c r="DC19" s="83">
        <f>'A17'!M17/'A1'!M17*100</f>
        <v>63.118490381080747</v>
      </c>
      <c r="DD19" s="75">
        <f t="shared" si="35"/>
        <v>0.28025591118535009</v>
      </c>
      <c r="DE19" s="82">
        <f t="shared" si="66"/>
        <v>225.21733837519912</v>
      </c>
      <c r="DF19" s="323">
        <v>45.604509999999998</v>
      </c>
      <c r="DG19" s="75">
        <f t="shared" si="67"/>
        <v>0.19744048224949334</v>
      </c>
      <c r="DH19" s="81">
        <f>'A15'!N17/'A1'!N17*100</f>
        <v>23.737585622879017</v>
      </c>
      <c r="DI19" s="75">
        <f t="shared" si="67"/>
        <v>0.10276966801791913</v>
      </c>
      <c r="DJ19" s="80">
        <v>100</v>
      </c>
      <c r="DK19" s="75">
        <f t="shared" si="37"/>
        <v>0.43294069435126775</v>
      </c>
      <c r="DL19" s="81">
        <f>'A17'!N17/'A1'!N17*100</f>
        <v>61.636422462243971</v>
      </c>
      <c r="DM19" s="75">
        <f t="shared" si="38"/>
        <v>0.26684915538131981</v>
      </c>
      <c r="DN19" s="82">
        <f t="shared" si="68"/>
        <v>230.97851808512297</v>
      </c>
      <c r="DO19" s="323">
        <v>48.010680000000001</v>
      </c>
      <c r="DP19" s="75">
        <f t="shared" si="69"/>
        <v>0.21006641644657811</v>
      </c>
      <c r="DQ19" s="81">
        <f>'A15'!O17/'A1'!O17*100</f>
        <v>20.148855996783514</v>
      </c>
      <c r="DR19" s="75">
        <f t="shared" si="69"/>
        <v>8.8159508983052484E-2</v>
      </c>
      <c r="DS19" s="80">
        <v>100</v>
      </c>
      <c r="DT19" s="75">
        <f t="shared" si="40"/>
        <v>0.43754101472126222</v>
      </c>
      <c r="DU19" s="81">
        <f>'A17'!O17/'A1'!O17*100</f>
        <v>60.390466484025097</v>
      </c>
      <c r="DV19" s="75">
        <f t="shared" si="41"/>
        <v>0.26423305984910717</v>
      </c>
      <c r="DW19" s="82">
        <f t="shared" si="70"/>
        <v>228.55000248080862</v>
      </c>
    </row>
    <row r="20" spans="1:171" hidden="1">
      <c r="A20" s="56">
        <v>1975</v>
      </c>
      <c r="B20" s="373">
        <f t="shared" si="0"/>
        <v>45.126640000000002</v>
      </c>
      <c r="C20" s="75">
        <f t="shared" si="42"/>
        <v>0.19839715540851333</v>
      </c>
      <c r="D20" s="82">
        <f>'A15'!B18/'A1'!B18*100</f>
        <v>19.693607273247906</v>
      </c>
      <c r="E20" s="75">
        <f t="shared" si="43"/>
        <v>8.6582020348618755E-2</v>
      </c>
      <c r="F20" s="82">
        <v>100</v>
      </c>
      <c r="G20" s="75">
        <f t="shared" si="44"/>
        <v>0.43964530797886414</v>
      </c>
      <c r="H20" s="82">
        <f>'A17'!B18/'A1'!B18*100</f>
        <v>62.635836495096285</v>
      </c>
      <c r="I20" s="75">
        <f t="shared" si="45"/>
        <v>0.27537551626400386</v>
      </c>
      <c r="J20" s="374">
        <f t="shared" si="1"/>
        <v>227.45608376834417</v>
      </c>
      <c r="K20" s="324">
        <f t="shared" si="2"/>
        <v>32.118099999999998</v>
      </c>
      <c r="L20" s="75">
        <f t="shared" si="46"/>
        <v>0.14804960930106228</v>
      </c>
      <c r="M20" s="81">
        <f>'A15'!C18/'A1'!C18*100</f>
        <v>22.911351123486252</v>
      </c>
      <c r="N20" s="75">
        <f t="shared" si="46"/>
        <v>0.10561074853094032</v>
      </c>
      <c r="O20" s="80">
        <v>100</v>
      </c>
      <c r="P20" s="75">
        <f t="shared" si="3"/>
        <v>0.46095382136883034</v>
      </c>
      <c r="Q20" s="81">
        <f>'A17'!C18/'A1'!C18*100</f>
        <v>61.912019722864329</v>
      </c>
      <c r="R20" s="75">
        <f t="shared" si="4"/>
        <v>0.28538582079916708</v>
      </c>
      <c r="S20" s="82">
        <f t="shared" si="5"/>
        <v>216.94147084635057</v>
      </c>
      <c r="T20" s="323">
        <v>47.970550000000003</v>
      </c>
      <c r="U20" s="75">
        <f t="shared" si="47"/>
        <v>0.20778861886192024</v>
      </c>
      <c r="V20" s="81">
        <f>'A15'!D18/'A1'!D18*100</f>
        <v>18.711915736292248</v>
      </c>
      <c r="W20" s="75">
        <f t="shared" si="47"/>
        <v>8.1052294107630554E-2</v>
      </c>
      <c r="X20" s="80">
        <v>100</v>
      </c>
      <c r="Y20" s="75">
        <f t="shared" si="7"/>
        <v>0.43315871688342161</v>
      </c>
      <c r="Z20" s="81">
        <f>'A17'!D18/'A1'!D18*100</f>
        <v>64.179793528626433</v>
      </c>
      <c r="AA20" s="75">
        <f t="shared" si="8"/>
        <v>0.27800037014702755</v>
      </c>
      <c r="AB20" s="82">
        <f t="shared" si="48"/>
        <v>230.86225926491869</v>
      </c>
      <c r="AC20" s="80">
        <f t="shared" si="9"/>
        <v>35.55677</v>
      </c>
      <c r="AD20" s="75">
        <f t="shared" si="49"/>
        <v>0.16109640104056247</v>
      </c>
      <c r="AE20" s="81">
        <f>'A15'!E18/'A1'!E18*100</f>
        <v>21.173475160645562</v>
      </c>
      <c r="AF20" s="75">
        <f t="shared" si="10"/>
        <v>9.5930272797606353E-2</v>
      </c>
      <c r="AG20" s="80">
        <v>100</v>
      </c>
      <c r="AH20" s="75">
        <f t="shared" si="10"/>
        <v>0.4530681528174873</v>
      </c>
      <c r="AI20" s="81">
        <f>'A17'!E18/'A1'!E18*100</f>
        <v>63.98710029418654</v>
      </c>
      <c r="AJ20" s="75">
        <f t="shared" si="11"/>
        <v>0.2899051733443439</v>
      </c>
      <c r="AK20" s="82">
        <f t="shared" si="50"/>
        <v>220.7173454548321</v>
      </c>
      <c r="AL20" s="80">
        <f t="shared" si="12"/>
        <v>36.303719999999998</v>
      </c>
      <c r="AM20" s="75">
        <f t="shared" si="51"/>
        <v>0.22992293572042907</v>
      </c>
      <c r="AN20" s="81">
        <f>'A15'!F18/'A1'!F18*100</f>
        <v>21.524092549352581</v>
      </c>
      <c r="AO20" s="75">
        <f t="shared" si="51"/>
        <v>0.13631888268379549</v>
      </c>
      <c r="AP20" s="80">
        <v>100</v>
      </c>
      <c r="AQ20" s="75">
        <f t="shared" si="13"/>
        <v>0.63333161373112479</v>
      </c>
      <c r="AR20" s="81">
        <f>'A17'!F18/'A1'!F18/10</f>
        <v>6.7353003608575684E-2</v>
      </c>
      <c r="AS20" s="75">
        <f t="shared" si="14"/>
        <v>4.2656786465057508E-4</v>
      </c>
      <c r="AT20" s="82">
        <f t="shared" si="52"/>
        <v>157.89516555296117</v>
      </c>
      <c r="AU20" s="80">
        <f t="shared" si="15"/>
        <v>42.335149999999999</v>
      </c>
      <c r="AV20" s="75">
        <f t="shared" si="53"/>
        <v>0.19026585460034923</v>
      </c>
      <c r="AW20" s="81">
        <f>'A15'!G18/'A1'!G18*100</f>
        <v>20.001948254364091</v>
      </c>
      <c r="AX20" s="75">
        <f t="shared" si="53"/>
        <v>8.9894278827134119E-2</v>
      </c>
      <c r="AY20" s="80">
        <v>100</v>
      </c>
      <c r="AZ20" s="75">
        <f t="shared" si="16"/>
        <v>0.4494276141701381</v>
      </c>
      <c r="BA20" s="81">
        <f>'A17'!G18/'A1'!G18*100</f>
        <v>60.168143629022673</v>
      </c>
      <c r="BB20" s="75">
        <f t="shared" si="17"/>
        <v>0.27041225240237854</v>
      </c>
      <c r="BC20" s="82">
        <f t="shared" si="54"/>
        <v>222.50524188338676</v>
      </c>
      <c r="BD20" s="80">
        <f>BD19*POWER(BD$23/BD$18,1/5)</f>
        <v>44.075584897066712</v>
      </c>
      <c r="BE20" s="75">
        <f t="shared" si="55"/>
        <v>0.2082798691467026</v>
      </c>
      <c r="BF20" s="81">
        <f>'A15'!H18/'A1'!H18*100</f>
        <v>17.202811423632735</v>
      </c>
      <c r="BG20" s="75">
        <f t="shared" si="55"/>
        <v>8.1292155751019432E-2</v>
      </c>
      <c r="BH20" s="80">
        <v>100</v>
      </c>
      <c r="BI20" s="75">
        <f t="shared" si="19"/>
        <v>0.47255157165382028</v>
      </c>
      <c r="BJ20" s="81">
        <f>'A17'!H18/'A1'!H18*100</f>
        <v>50.338718082334545</v>
      </c>
      <c r="BK20" s="75">
        <f t="shared" si="20"/>
        <v>0.23787640344845773</v>
      </c>
      <c r="BL20" s="82">
        <f t="shared" si="56"/>
        <v>211.61711440303398</v>
      </c>
      <c r="BM20" s="80">
        <f t="shared" si="21"/>
        <v>36.035450000000004</v>
      </c>
      <c r="BN20" s="75">
        <f t="shared" si="57"/>
        <v>0.16564816900143367</v>
      </c>
      <c r="BO20" s="81">
        <f>'A15'!I18/'A1'!I18*100</f>
        <v>16.117313901264406</v>
      </c>
      <c r="BP20" s="75">
        <f t="shared" si="57"/>
        <v>7.4088253011015598E-2</v>
      </c>
      <c r="BQ20" s="80">
        <v>100</v>
      </c>
      <c r="BR20" s="75">
        <f t="shared" si="22"/>
        <v>0.45968114454359149</v>
      </c>
      <c r="BS20" s="81">
        <f>'A17'!I18/'A1'!I18*100</f>
        <v>65.389332804242343</v>
      </c>
      <c r="BT20" s="75">
        <f t="shared" si="23"/>
        <v>0.30058243344395935</v>
      </c>
      <c r="BU20" s="82">
        <f t="shared" si="58"/>
        <v>217.54209670550674</v>
      </c>
      <c r="BV20" s="80">
        <f t="shared" si="24"/>
        <v>40.678100000000001</v>
      </c>
      <c r="BW20" s="75">
        <f t="shared" si="59"/>
        <v>0.18127620644375603</v>
      </c>
      <c r="BX20" s="81">
        <f>'A15'!J18/'A1'!J18*100</f>
        <v>19.824304538799414</v>
      </c>
      <c r="BY20" s="75">
        <f t="shared" si="59"/>
        <v>8.834421278720718E-2</v>
      </c>
      <c r="BZ20" s="80">
        <v>100</v>
      </c>
      <c r="CA20" s="75">
        <f t="shared" si="25"/>
        <v>0.44563587395614845</v>
      </c>
      <c r="CB20" s="81">
        <f>'A17'!J18/'A1'!J18*100</f>
        <v>63.896046852122993</v>
      </c>
      <c r="CC20" s="75">
        <f t="shared" si="26"/>
        <v>0.28474370681288841</v>
      </c>
      <c r="CD20" s="82">
        <f t="shared" si="60"/>
        <v>224.39845139092239</v>
      </c>
      <c r="CE20" s="80">
        <f t="shared" si="27"/>
        <v>55.904949999999999</v>
      </c>
      <c r="CF20" s="75">
        <f t="shared" si="61"/>
        <v>0.2310557626869025</v>
      </c>
      <c r="CG20" s="81">
        <f>'A15'!K18/'A1'!K18*100</f>
        <v>23.608684801597203</v>
      </c>
      <c r="CH20" s="75">
        <f t="shared" si="61"/>
        <v>9.7574949496739116E-2</v>
      </c>
      <c r="CI20" s="80">
        <v>100</v>
      </c>
      <c r="CJ20" s="75">
        <f t="shared" si="28"/>
        <v>0.41330108100785801</v>
      </c>
      <c r="CK20" s="81">
        <f>'A17'!K18/'A1'!K18*100</f>
        <v>62.44072872473172</v>
      </c>
      <c r="CL20" s="75">
        <f t="shared" si="29"/>
        <v>0.25806820680850029</v>
      </c>
      <c r="CM20" s="82">
        <f t="shared" si="62"/>
        <v>241.95436352632893</v>
      </c>
      <c r="CN20" s="80">
        <f t="shared" si="30"/>
        <v>47.445999999999998</v>
      </c>
      <c r="CO20" s="75">
        <f t="shared" si="63"/>
        <v>0.20756937138289888</v>
      </c>
      <c r="CP20" s="81">
        <f>'A15'!L18/'A1'!L18*100</f>
        <v>22.099627832516369</v>
      </c>
      <c r="CQ20" s="75">
        <f t="shared" si="63"/>
        <v>9.6682667811647749E-2</v>
      </c>
      <c r="CR20" s="80">
        <v>100</v>
      </c>
      <c r="CS20" s="75">
        <f t="shared" si="31"/>
        <v>0.43748550221915206</v>
      </c>
      <c r="CT20" s="81">
        <f>'A17'!L18/'A1'!L18*100</f>
        <v>59.033375340728064</v>
      </c>
      <c r="CU20" s="75">
        <f t="shared" si="32"/>
        <v>0.25826245858630126</v>
      </c>
      <c r="CV20" s="82">
        <f t="shared" si="64"/>
        <v>228.57900317324444</v>
      </c>
      <c r="CW20" s="323">
        <v>37.709679999999999</v>
      </c>
      <c r="CX20" s="75">
        <f t="shared" si="65"/>
        <v>0.16779906829955879</v>
      </c>
      <c r="CY20" s="81">
        <f>'A15'!M18/'A1'!M18*100</f>
        <v>24.083251953125</v>
      </c>
      <c r="CZ20" s="75">
        <f t="shared" si="65"/>
        <v>0.10716471843192264</v>
      </c>
      <c r="DA20" s="80">
        <v>100</v>
      </c>
      <c r="DB20" s="75">
        <f t="shared" si="34"/>
        <v>0.44497611302869394</v>
      </c>
      <c r="DC20" s="83">
        <f>'A17'!M18/'A1'!M18*100</f>
        <v>62.938232421874993</v>
      </c>
      <c r="DD20" s="75">
        <f t="shared" si="35"/>
        <v>0.28006010023982458</v>
      </c>
      <c r="DE20" s="82">
        <f t="shared" si="66"/>
        <v>224.73116437499999</v>
      </c>
      <c r="DF20" s="80">
        <f>DF19*POWER(DF$24/DF$19,1/5)</f>
        <v>45.249557450245753</v>
      </c>
      <c r="DG20" s="75">
        <f t="shared" si="67"/>
        <v>0.19617371430570663</v>
      </c>
      <c r="DH20" s="81">
        <f>'A15'!N18/'A1'!N18*100</f>
        <v>23.571121111964352</v>
      </c>
      <c r="DI20" s="75">
        <f t="shared" si="67"/>
        <v>0.10218960448327195</v>
      </c>
      <c r="DJ20" s="80">
        <v>100</v>
      </c>
      <c r="DK20" s="75">
        <f t="shared" si="37"/>
        <v>0.4335373103292996</v>
      </c>
      <c r="DL20" s="81">
        <f>'A17'!N18/'A1'!N18*100</f>
        <v>61.839976512767272</v>
      </c>
      <c r="DM20" s="75">
        <f t="shared" si="38"/>
        <v>0.26809937088172181</v>
      </c>
      <c r="DN20" s="82">
        <f t="shared" si="68"/>
        <v>230.66065507497737</v>
      </c>
      <c r="DO20" s="80">
        <f>DO19*POWER(DO$24/DO$19,1/5)</f>
        <v>47.258041594325199</v>
      </c>
      <c r="DP20" s="75">
        <f t="shared" si="69"/>
        <v>0.2070111770294156</v>
      </c>
      <c r="DQ20" s="81">
        <f>'A15'!O18/'A1'!O18*100</f>
        <v>20.084637074557484</v>
      </c>
      <c r="DR20" s="75">
        <f t="shared" si="69"/>
        <v>8.7979616182657261E-2</v>
      </c>
      <c r="DS20" s="80">
        <v>100</v>
      </c>
      <c r="DT20" s="75">
        <f t="shared" si="40"/>
        <v>0.43804434133443598</v>
      </c>
      <c r="DU20" s="81">
        <f>'A17'!O18/'A1'!O18*100</f>
        <v>60.944712729360454</v>
      </c>
      <c r="DV20" s="75">
        <f t="shared" si="41"/>
        <v>0.26696486545349118</v>
      </c>
      <c r="DW20" s="82">
        <f t="shared" si="70"/>
        <v>228.28739139824313</v>
      </c>
    </row>
    <row r="21" spans="1:171" hidden="1">
      <c r="A21" s="56">
        <v>1976</v>
      </c>
      <c r="B21" s="373">
        <f t="shared" si="0"/>
        <v>45.126640000000002</v>
      </c>
      <c r="C21" s="75">
        <f t="shared" si="42"/>
        <v>0.1981667486070702</v>
      </c>
      <c r="D21" s="82">
        <f>'A15'!B19/'A1'!B19*100</f>
        <v>19.676824946846207</v>
      </c>
      <c r="E21" s="75">
        <f t="shared" si="43"/>
        <v>8.6407772052760845E-2</v>
      </c>
      <c r="F21" s="82">
        <v>100</v>
      </c>
      <c r="G21" s="75">
        <f t="shared" si="44"/>
        <v>0.43913472974515766</v>
      </c>
      <c r="H21" s="82">
        <f>'A17'!B19/'A1'!B19*100</f>
        <v>62.917080085046052</v>
      </c>
      <c r="I21" s="75">
        <f t="shared" si="45"/>
        <v>0.27629074959501138</v>
      </c>
      <c r="J21" s="374">
        <f t="shared" si="1"/>
        <v>227.72054503189224</v>
      </c>
      <c r="K21" s="324">
        <f t="shared" si="2"/>
        <v>32.118099999999998</v>
      </c>
      <c r="L21" s="75">
        <f t="shared" si="46"/>
        <v>0.14791841888320703</v>
      </c>
      <c r="M21" s="81">
        <f>'A15'!C19/'A1'!C19*100</f>
        <v>22.793226382308664</v>
      </c>
      <c r="N21" s="75">
        <f t="shared" si="46"/>
        <v>0.10497314622340982</v>
      </c>
      <c r="O21" s="80">
        <v>100</v>
      </c>
      <c r="P21" s="75">
        <f t="shared" si="3"/>
        <v>0.46054535879521841</v>
      </c>
      <c r="Q21" s="81">
        <f>'A17'!C19/'A1'!C19*100</f>
        <v>62.22255216029329</v>
      </c>
      <c r="R21" s="75">
        <f t="shared" si="4"/>
        <v>0.28656307609816467</v>
      </c>
      <c r="S21" s="82">
        <f t="shared" si="5"/>
        <v>217.13387854260196</v>
      </c>
      <c r="T21" s="80">
        <f>T20*POWER(T$26/T$20,1/6)</f>
        <v>47.20478771478966</v>
      </c>
      <c r="U21" s="75">
        <f t="shared" si="47"/>
        <v>0.20467392792022163</v>
      </c>
      <c r="V21" s="81">
        <f>'A15'!D19/'A1'!D19*100</f>
        <v>18.664985116498478</v>
      </c>
      <c r="W21" s="75">
        <f t="shared" si="47"/>
        <v>8.0928990539010648E-2</v>
      </c>
      <c r="X21" s="80">
        <v>100</v>
      </c>
      <c r="Y21" s="75">
        <f t="shared" si="7"/>
        <v>0.4335872224589955</v>
      </c>
      <c r="Z21" s="81">
        <f>'A17'!D19/'A1'!D19*100</f>
        <v>64.764329882513664</v>
      </c>
      <c r="AA21" s="75">
        <f t="shared" si="8"/>
        <v>0.2808098590817722</v>
      </c>
      <c r="AB21" s="82">
        <f t="shared" si="48"/>
        <v>230.63410271380181</v>
      </c>
      <c r="AC21" s="80">
        <f t="shared" si="9"/>
        <v>35.55677</v>
      </c>
      <c r="AD21" s="75">
        <f t="shared" si="49"/>
        <v>0.16115915427886632</v>
      </c>
      <c r="AE21" s="81">
        <f>'A15'!E19/'A1'!E19*100</f>
        <v>21.133275747601672</v>
      </c>
      <c r="AF21" s="75">
        <f t="shared" si="10"/>
        <v>9.5785439639921227E-2</v>
      </c>
      <c r="AG21" s="80">
        <v>100</v>
      </c>
      <c r="AH21" s="75">
        <f t="shared" si="10"/>
        <v>0.45324464027206723</v>
      </c>
      <c r="AI21" s="81">
        <f>'A17'!E19/'A1'!E19*100</f>
        <v>63.941355298803238</v>
      </c>
      <c r="AJ21" s="75">
        <f t="shared" si="11"/>
        <v>0.28981076580914511</v>
      </c>
      <c r="AK21" s="82">
        <f t="shared" si="50"/>
        <v>220.63140104640493</v>
      </c>
      <c r="AL21" s="80">
        <f t="shared" si="12"/>
        <v>36.303719999999998</v>
      </c>
      <c r="AM21" s="75">
        <f t="shared" si="51"/>
        <v>0.22992985990171633</v>
      </c>
      <c r="AN21" s="81">
        <f>'A15'!F19/'A1'!F19*100</f>
        <v>21.519255184088024</v>
      </c>
      <c r="AO21" s="75">
        <f t="shared" si="51"/>
        <v>0.1362923504717049</v>
      </c>
      <c r="AP21" s="80">
        <v>100</v>
      </c>
      <c r="AQ21" s="75">
        <f t="shared" si="13"/>
        <v>0.63335068665612315</v>
      </c>
      <c r="AR21" s="81">
        <f>'A17'!F19/'A1'!F19/10</f>
        <v>6.7435463393990688E-2</v>
      </c>
      <c r="AS21" s="75">
        <f t="shared" si="14"/>
        <v>4.2710297045557864E-4</v>
      </c>
      <c r="AT21" s="82">
        <f t="shared" si="52"/>
        <v>157.89041064748201</v>
      </c>
      <c r="AU21" s="80">
        <f t="shared" si="15"/>
        <v>42.335149999999999</v>
      </c>
      <c r="AV21" s="75">
        <f t="shared" si="53"/>
        <v>0.18996201372251342</v>
      </c>
      <c r="AW21" s="81">
        <f>'A15'!G19/'A1'!G19*100</f>
        <v>20.087617977486559</v>
      </c>
      <c r="AX21" s="75">
        <f t="shared" si="53"/>
        <v>9.0135132670887172E-2</v>
      </c>
      <c r="AY21" s="80">
        <v>100</v>
      </c>
      <c r="AZ21" s="75">
        <f t="shared" si="16"/>
        <v>0.44870991061213539</v>
      </c>
      <c r="BA21" s="81">
        <f>'A17'!G19/'A1'!G19*100</f>
        <v>60.43836710102957</v>
      </c>
      <c r="BB21" s="75">
        <f t="shared" si="17"/>
        <v>0.271192942994464</v>
      </c>
      <c r="BC21" s="82">
        <f t="shared" si="54"/>
        <v>222.86113507851613</v>
      </c>
      <c r="BD21" s="80">
        <f>BD20*POWER(BD$23/BD$18,1/5)</f>
        <v>43.43860189527782</v>
      </c>
      <c r="BE21" s="75">
        <f t="shared" si="55"/>
        <v>0.2056735746123855</v>
      </c>
      <c r="BF21" s="81">
        <f>'A15'!H19/'A1'!H19*100</f>
        <v>17.209545820192297</v>
      </c>
      <c r="BG21" s="75">
        <f t="shared" si="55"/>
        <v>8.1483948650736132E-2</v>
      </c>
      <c r="BH21" s="80">
        <v>100</v>
      </c>
      <c r="BI21" s="75">
        <f t="shared" si="19"/>
        <v>0.47348111043772823</v>
      </c>
      <c r="BJ21" s="81">
        <f>'A17'!H19/'A1'!H19*100</f>
        <v>50.553519670058868</v>
      </c>
      <c r="BK21" s="75">
        <f t="shared" si="20"/>
        <v>0.23936136629915011</v>
      </c>
      <c r="BL21" s="82">
        <f t="shared" si="56"/>
        <v>211.20166738552899</v>
      </c>
      <c r="BM21" s="80">
        <f t="shared" si="21"/>
        <v>36.035450000000004</v>
      </c>
      <c r="BN21" s="75">
        <f t="shared" si="57"/>
        <v>0.16564600695439527</v>
      </c>
      <c r="BO21" s="81">
        <f>'A15'!I19/'A1'!I19*100</f>
        <v>16.079456839135435</v>
      </c>
      <c r="BP21" s="75">
        <f t="shared" si="57"/>
        <v>7.3913266502800057E-2</v>
      </c>
      <c r="BQ21" s="80">
        <v>100</v>
      </c>
      <c r="BR21" s="75">
        <f t="shared" si="22"/>
        <v>0.45967514476548854</v>
      </c>
      <c r="BS21" s="81">
        <f>'A17'!I19/'A1'!I19*100</f>
        <v>65.430029272249882</v>
      </c>
      <c r="BT21" s="75">
        <f t="shared" si="23"/>
        <v>0.30076558177731616</v>
      </c>
      <c r="BU21" s="82">
        <f t="shared" si="58"/>
        <v>217.54493611138531</v>
      </c>
      <c r="BV21" s="80">
        <f t="shared" si="24"/>
        <v>40.678100000000001</v>
      </c>
      <c r="BW21" s="75">
        <f t="shared" si="59"/>
        <v>0.18089344724503117</v>
      </c>
      <c r="BX21" s="81">
        <f>'A15'!J19/'A1'!J19*100</f>
        <v>19.86277499455456</v>
      </c>
      <c r="BY21" s="75">
        <f t="shared" si="59"/>
        <v>8.8328752833032501E-2</v>
      </c>
      <c r="BZ21" s="80">
        <v>100</v>
      </c>
      <c r="CA21" s="75">
        <f t="shared" si="25"/>
        <v>0.44469492735656574</v>
      </c>
      <c r="CB21" s="81">
        <f>'A17'!J19/'A1'!J19*100</f>
        <v>64.332389457634491</v>
      </c>
      <c r="CC21" s="75">
        <f t="shared" si="26"/>
        <v>0.28608287256537068</v>
      </c>
      <c r="CD21" s="82">
        <f t="shared" si="60"/>
        <v>224.87326445218903</v>
      </c>
      <c r="CE21" s="80">
        <f t="shared" si="27"/>
        <v>55.904949999999999</v>
      </c>
      <c r="CF21" s="75">
        <f t="shared" si="61"/>
        <v>0.23144421760222203</v>
      </c>
      <c r="CG21" s="81">
        <f>'A15'!K19/'A1'!K19*100</f>
        <v>23.273720814704422</v>
      </c>
      <c r="CH21" s="75">
        <f t="shared" si="61"/>
        <v>9.6352256904832484E-2</v>
      </c>
      <c r="CI21" s="80">
        <v>100</v>
      </c>
      <c r="CJ21" s="75">
        <f t="shared" si="28"/>
        <v>0.41399592988138267</v>
      </c>
      <c r="CK21" s="81">
        <f>'A17'!K19/'A1'!K19*100</f>
        <v>62.369597615499252</v>
      </c>
      <c r="CL21" s="75">
        <f t="shared" si="29"/>
        <v>0.25820759561156281</v>
      </c>
      <c r="CM21" s="82">
        <f t="shared" si="62"/>
        <v>241.54826843020368</v>
      </c>
      <c r="CN21" s="80">
        <f t="shared" si="30"/>
        <v>47.445999999999998</v>
      </c>
      <c r="CO21" s="75">
        <f t="shared" si="63"/>
        <v>0.20756338672789484</v>
      </c>
      <c r="CP21" s="81">
        <f>'A15'!L19/'A1'!L19*100</f>
        <v>21.144598288929277</v>
      </c>
      <c r="CQ21" s="75">
        <f t="shared" si="63"/>
        <v>9.2501884918665664E-2</v>
      </c>
      <c r="CR21" s="80">
        <v>100</v>
      </c>
      <c r="CS21" s="75">
        <f t="shared" si="31"/>
        <v>0.43747288860577255</v>
      </c>
      <c r="CT21" s="81">
        <f>'A17'!L19/'A1'!L19*100</f>
        <v>59.994995480550493</v>
      </c>
      <c r="CU21" s="75">
        <f t="shared" si="32"/>
        <v>0.26246183974766696</v>
      </c>
      <c r="CV21" s="82">
        <f t="shared" si="64"/>
        <v>228.58559376947977</v>
      </c>
      <c r="CW21" s="80">
        <f>CW20*POWER(CW$26/CW$20,1/6)</f>
        <v>37.393627975110952</v>
      </c>
      <c r="CX21" s="75">
        <f t="shared" si="65"/>
        <v>0.16728804894588345</v>
      </c>
      <c r="CY21" s="81">
        <f>'A15'!M19/'A1'!M19*100</f>
        <v>23.583069812697641</v>
      </c>
      <c r="CZ21" s="75">
        <f t="shared" si="65"/>
        <v>0.10550369008716233</v>
      </c>
      <c r="DA21" s="80">
        <v>100</v>
      </c>
      <c r="DB21" s="75">
        <f t="shared" si="34"/>
        <v>0.44737046926077806</v>
      </c>
      <c r="DC21" s="83">
        <f>'A17'!M19/'A1'!M19*100</f>
        <v>62.551690586232056</v>
      </c>
      <c r="DD21" s="75">
        <f t="shared" si="35"/>
        <v>0.27983779170617629</v>
      </c>
      <c r="DE21" s="82">
        <f t="shared" si="66"/>
        <v>223.52838837404062</v>
      </c>
      <c r="DF21" s="80">
        <f>DF20*POWER(DF$24/DF$19,1/5)</f>
        <v>44.897367594632442</v>
      </c>
      <c r="DG21" s="75">
        <f t="shared" si="67"/>
        <v>0.19490924918637439</v>
      </c>
      <c r="DH21" s="81">
        <f>'A15'!N19/'A1'!N19*100</f>
        <v>23.408540744638685</v>
      </c>
      <c r="DI21" s="75">
        <f t="shared" si="67"/>
        <v>0.10162157261156753</v>
      </c>
      <c r="DJ21" s="80">
        <v>100</v>
      </c>
      <c r="DK21" s="75">
        <f t="shared" si="37"/>
        <v>0.43412177512535532</v>
      </c>
      <c r="DL21" s="81">
        <f>'A17'!N19/'A1'!N19*100</f>
        <v>62.044204762345089</v>
      </c>
      <c r="DM21" s="75">
        <f t="shared" si="38"/>
        <v>0.26934740307670274</v>
      </c>
      <c r="DN21" s="82">
        <f t="shared" si="68"/>
        <v>230.35011310161622</v>
      </c>
      <c r="DO21" s="80">
        <f>DO20*POWER(DO$24/DO$19,1/5)</f>
        <v>46.517201908637212</v>
      </c>
      <c r="DP21" s="75">
        <f t="shared" si="69"/>
        <v>0.20403946524770039</v>
      </c>
      <c r="DQ21" s="81">
        <f>'A15'!O19/'A1'!O19*100</f>
        <v>19.989820529515878</v>
      </c>
      <c r="DR21" s="75">
        <f t="shared" si="69"/>
        <v>8.7681806383169331E-2</v>
      </c>
      <c r="DS21" s="80">
        <v>100</v>
      </c>
      <c r="DT21" s="75">
        <f t="shared" si="40"/>
        <v>0.43863228413533356</v>
      </c>
      <c r="DU21" s="81">
        <f>'A17'!O19/'A1'!O19*100</f>
        <v>61.474372495254173</v>
      </c>
      <c r="DV21" s="75">
        <f t="shared" si="41"/>
        <v>0.26964644423379663</v>
      </c>
      <c r="DW21" s="82">
        <f t="shared" si="70"/>
        <v>227.98139493340727</v>
      </c>
    </row>
    <row r="22" spans="1:171" hidden="1">
      <c r="A22" s="56">
        <v>1977</v>
      </c>
      <c r="B22" s="373">
        <f t="shared" si="0"/>
        <v>45.126640000000002</v>
      </c>
      <c r="C22" s="75">
        <f t="shared" si="42"/>
        <v>0.19806907241461966</v>
      </c>
      <c r="D22" s="82">
        <f>'A15'!B20/'A1'!B20*100</f>
        <v>19.517574569388042</v>
      </c>
      <c r="E22" s="75">
        <f t="shared" si="43"/>
        <v>8.5666202729515403E-2</v>
      </c>
      <c r="F22" s="82">
        <v>100</v>
      </c>
      <c r="G22" s="75">
        <f t="shared" si="44"/>
        <v>0.43891828067549377</v>
      </c>
      <c r="H22" s="82">
        <f>'A17'!B20/'A1'!B20*100</f>
        <v>63.188629043551323</v>
      </c>
      <c r="I22" s="75">
        <f t="shared" si="45"/>
        <v>0.27734644418037119</v>
      </c>
      <c r="J22" s="374">
        <f t="shared" si="1"/>
        <v>227.83284361293937</v>
      </c>
      <c r="K22" s="324">
        <f t="shared" si="2"/>
        <v>32.118099999999998</v>
      </c>
      <c r="L22" s="75">
        <f t="shared" si="46"/>
        <v>0.14774738512333149</v>
      </c>
      <c r="M22" s="81">
        <f>'A15'!C20/'A1'!C20*100</f>
        <v>22.700492254909552</v>
      </c>
      <c r="N22" s="75">
        <f t="shared" si="46"/>
        <v>0.10442517993515574</v>
      </c>
      <c r="O22" s="80">
        <v>100</v>
      </c>
      <c r="P22" s="75">
        <f t="shared" si="3"/>
        <v>0.46001284360946476</v>
      </c>
      <c r="Q22" s="81">
        <f>'A17'!C20/'A1'!C20*100</f>
        <v>62.566642503658599</v>
      </c>
      <c r="R22" s="75">
        <f t="shared" si="4"/>
        <v>0.28781459133204795</v>
      </c>
      <c r="S22" s="82">
        <f t="shared" si="5"/>
        <v>217.38523475856817</v>
      </c>
      <c r="T22" s="80">
        <f>T21*POWER(T$26/T$20,1/6)</f>
        <v>46.451249426957929</v>
      </c>
      <c r="U22" s="75">
        <f t="shared" si="47"/>
        <v>0.20153027131365486</v>
      </c>
      <c r="V22" s="81">
        <f>'A15'!D20/'A1'!D20*100</f>
        <v>18.704858707065576</v>
      </c>
      <c r="W22" s="75">
        <f t="shared" si="47"/>
        <v>8.1151643855048264E-2</v>
      </c>
      <c r="X22" s="80">
        <v>100</v>
      </c>
      <c r="Y22" s="75">
        <f t="shared" si="7"/>
        <v>0.43385328446450139</v>
      </c>
      <c r="Z22" s="81">
        <f>'A17'!D20/'A1'!D20*100</f>
        <v>65.336557430162571</v>
      </c>
      <c r="AA22" s="75">
        <f t="shared" si="8"/>
        <v>0.28346480036679556</v>
      </c>
      <c r="AB22" s="82">
        <f t="shared" si="48"/>
        <v>230.49266556418607</v>
      </c>
      <c r="AC22" s="80">
        <f t="shared" si="9"/>
        <v>35.55677</v>
      </c>
      <c r="AD22" s="75">
        <f t="shared" si="49"/>
        <v>0.16113207959581138</v>
      </c>
      <c r="AE22" s="81">
        <f>'A15'!E20/'A1'!E20*100</f>
        <v>21.084772226041451</v>
      </c>
      <c r="AF22" s="75">
        <f t="shared" si="10"/>
        <v>9.5549545039835287E-2</v>
      </c>
      <c r="AG22" s="80">
        <v>100</v>
      </c>
      <c r="AH22" s="75">
        <f t="shared" si="10"/>
        <v>0.45316849532680104</v>
      </c>
      <c r="AI22" s="81">
        <f>'A17'!E20/'A1'!E20*100</f>
        <v>64.026931048750768</v>
      </c>
      <c r="AJ22" s="75">
        <f t="shared" si="11"/>
        <v>0.29014988003755221</v>
      </c>
      <c r="AK22" s="82">
        <f t="shared" si="50"/>
        <v>220.66847327479223</v>
      </c>
      <c r="AL22" s="80">
        <f t="shared" si="12"/>
        <v>36.303719999999998</v>
      </c>
      <c r="AM22" s="75">
        <f t="shared" si="51"/>
        <v>0.23004666817885541</v>
      </c>
      <c r="AN22" s="81">
        <f>'A15'!F20/'A1'!F20*100</f>
        <v>21.439122177674616</v>
      </c>
      <c r="AO22" s="75">
        <f t="shared" si="51"/>
        <v>0.13585380852577786</v>
      </c>
      <c r="AP22" s="80">
        <v>100</v>
      </c>
      <c r="AQ22" s="75">
        <f t="shared" si="13"/>
        <v>0.63367243957053276</v>
      </c>
      <c r="AR22" s="81">
        <f>'A17'!F20/'A1'!F20/10</f>
        <v>6.7398185271154251E-2</v>
      </c>
      <c r="AS22" s="75">
        <f t="shared" si="14"/>
        <v>4.2708372483399066E-4</v>
      </c>
      <c r="AT22" s="82">
        <f t="shared" si="52"/>
        <v>157.81024036294576</v>
      </c>
      <c r="AU22" s="80">
        <f t="shared" si="15"/>
        <v>42.335149999999999</v>
      </c>
      <c r="AV22" s="75">
        <f t="shared" si="53"/>
        <v>0.18983665104730701</v>
      </c>
      <c r="AW22" s="81">
        <f>'A15'!G20/'A1'!G20*100</f>
        <v>20.090664233254344</v>
      </c>
      <c r="AX22" s="75">
        <f t="shared" si="53"/>
        <v>9.0089309128629919E-2</v>
      </c>
      <c r="AY22" s="80">
        <v>100</v>
      </c>
      <c r="AZ22" s="75">
        <f t="shared" si="16"/>
        <v>0.44841379101599271</v>
      </c>
      <c r="BA22" s="81">
        <f>'A17'!G20/'A1'!G20*100</f>
        <v>60.58249194177472</v>
      </c>
      <c r="BB22" s="75">
        <f t="shared" si="17"/>
        <v>0.27166024880807033</v>
      </c>
      <c r="BC22" s="82">
        <f t="shared" si="54"/>
        <v>223.00830617502908</v>
      </c>
      <c r="BD22" s="80">
        <f>BD21*POWER(BD$23/BD$18,1/5)</f>
        <v>42.810824610112213</v>
      </c>
      <c r="BE22" s="75">
        <f t="shared" si="55"/>
        <v>0.20310557119557077</v>
      </c>
      <c r="BF22" s="81">
        <f>'A15'!H20/'A1'!H20*100</f>
        <v>17.140663980042216</v>
      </c>
      <c r="BG22" s="75">
        <f t="shared" si="55"/>
        <v>8.1319721823706642E-2</v>
      </c>
      <c r="BH22" s="80">
        <v>100</v>
      </c>
      <c r="BI22" s="75">
        <f t="shared" si="19"/>
        <v>0.47442573939020977</v>
      </c>
      <c r="BJ22" s="81">
        <f>'A17'!H20/'A1'!H20*100</f>
        <v>50.829655216529133</v>
      </c>
      <c r="BK22" s="75">
        <f t="shared" si="20"/>
        <v>0.24114896759051269</v>
      </c>
      <c r="BL22" s="82">
        <f t="shared" si="56"/>
        <v>210.78114380668359</v>
      </c>
      <c r="BM22" s="80">
        <f t="shared" si="21"/>
        <v>36.035450000000004</v>
      </c>
      <c r="BN22" s="75">
        <f t="shared" si="57"/>
        <v>0.1656377868396926</v>
      </c>
      <c r="BO22" s="81">
        <f>'A15'!I20/'A1'!I20*100</f>
        <v>16.028837252526117</v>
      </c>
      <c r="BP22" s="75">
        <f t="shared" si="57"/>
        <v>7.3676924476371031E-2</v>
      </c>
      <c r="BQ22" s="80">
        <v>100</v>
      </c>
      <c r="BR22" s="75">
        <f t="shared" si="22"/>
        <v>0.45965233357622165</v>
      </c>
      <c r="BS22" s="81">
        <f>'A17'!I20/'A1'!I20*100</f>
        <v>65.491444972245745</v>
      </c>
      <c r="BT22" s="75">
        <f t="shared" si="23"/>
        <v>0.30103295510771466</v>
      </c>
      <c r="BU22" s="82">
        <f t="shared" si="58"/>
        <v>217.55573222477187</v>
      </c>
      <c r="BV22" s="80">
        <f t="shared" si="24"/>
        <v>40.678100000000001</v>
      </c>
      <c r="BW22" s="75">
        <f t="shared" si="59"/>
        <v>0.18049653186680531</v>
      </c>
      <c r="BX22" s="81">
        <f>'A15'!J20/'A1'!J20*100</f>
        <v>19.901125866050808</v>
      </c>
      <c r="BY22" s="75">
        <f t="shared" si="59"/>
        <v>8.830511255606685E-2</v>
      </c>
      <c r="BZ22" s="80">
        <v>100</v>
      </c>
      <c r="CA22" s="75">
        <f t="shared" si="25"/>
        <v>0.44371918026359464</v>
      </c>
      <c r="CB22" s="81">
        <f>'A17'!J20/'A1'!J20*100</f>
        <v>64.788539260969984</v>
      </c>
      <c r="CC22" s="75">
        <f t="shared" si="26"/>
        <v>0.28747917531353318</v>
      </c>
      <c r="CD22" s="82">
        <f t="shared" si="60"/>
        <v>225.36776512702079</v>
      </c>
      <c r="CE22" s="80">
        <f t="shared" si="27"/>
        <v>55.904949999999999</v>
      </c>
      <c r="CF22" s="75">
        <f t="shared" si="61"/>
        <v>0.23167099146220796</v>
      </c>
      <c r="CG22" s="81">
        <f>'A15'!K20/'A1'!K20*100</f>
        <v>22.977986643581499</v>
      </c>
      <c r="CH22" s="75">
        <f t="shared" si="61"/>
        <v>9.5221137797706606E-2</v>
      </c>
      <c r="CI22" s="80">
        <v>100</v>
      </c>
      <c r="CJ22" s="75">
        <f t="shared" si="28"/>
        <v>0.41440157170734965</v>
      </c>
      <c r="CK22" s="81">
        <f>'A17'!K20/'A1'!K20*100</f>
        <v>62.428889438535741</v>
      </c>
      <c r="CL22" s="75">
        <f t="shared" si="29"/>
        <v>0.25870629903273573</v>
      </c>
      <c r="CM22" s="82">
        <f t="shared" si="62"/>
        <v>241.31182608211725</v>
      </c>
      <c r="CN22" s="80">
        <f t="shared" si="30"/>
        <v>47.445999999999998</v>
      </c>
      <c r="CO22" s="75">
        <f t="shared" si="63"/>
        <v>0.20781922415201751</v>
      </c>
      <c r="CP22" s="81">
        <f>'A15'!L20/'A1'!L20*100</f>
        <v>21.132812263839899</v>
      </c>
      <c r="CQ22" s="75">
        <f t="shared" si="63"/>
        <v>9.2564276204979312E-2</v>
      </c>
      <c r="CR22" s="80">
        <v>100</v>
      </c>
      <c r="CS22" s="75">
        <f t="shared" si="31"/>
        <v>0.43801210671503926</v>
      </c>
      <c r="CT22" s="81">
        <f>'A17'!L20/'A1'!L20*100</f>
        <v>59.72537948549396</v>
      </c>
      <c r="CU22" s="75">
        <f t="shared" si="32"/>
        <v>0.26160439292796395</v>
      </c>
      <c r="CV22" s="82">
        <f t="shared" si="64"/>
        <v>228.30419174933385</v>
      </c>
      <c r="CW22" s="80">
        <f>CW21*POWER(CW$26/CW$20,1/6)</f>
        <v>37.080224842560334</v>
      </c>
      <c r="CX22" s="75">
        <f t="shared" si="65"/>
        <v>0.16609164356794839</v>
      </c>
      <c r="CY22" s="81">
        <f>'A15'!M20/'A1'!M20*100</f>
        <v>23.512301539207371</v>
      </c>
      <c r="CZ22" s="75">
        <f t="shared" si="65"/>
        <v>0.1053175061179728</v>
      </c>
      <c r="DA22" s="80">
        <v>100</v>
      </c>
      <c r="DB22" s="75">
        <f t="shared" si="34"/>
        <v>0.44792512524711009</v>
      </c>
      <c r="DC22" s="83">
        <f>'A17'!M20/'A1'!M20*100</f>
        <v>62.659071627681499</v>
      </c>
      <c r="DD22" s="75">
        <f t="shared" si="35"/>
        <v>0.28066572506696874</v>
      </c>
      <c r="DE22" s="82">
        <f t="shared" si="66"/>
        <v>223.2515980094492</v>
      </c>
      <c r="DF22" s="80">
        <f>DF21*POWER(DF$24/DF$19,1/5)</f>
        <v>44.547918930345325</v>
      </c>
      <c r="DG22" s="75">
        <f t="shared" si="67"/>
        <v>0.19362669746817066</v>
      </c>
      <c r="DH22" s="81">
        <f>'A15'!N20/'A1'!N20*100</f>
        <v>23.25640648855029</v>
      </c>
      <c r="DI22" s="75">
        <f t="shared" si="67"/>
        <v>0.10108353636892149</v>
      </c>
      <c r="DJ22" s="80">
        <v>100</v>
      </c>
      <c r="DK22" s="75">
        <f t="shared" si="37"/>
        <v>0.43464813198327712</v>
      </c>
      <c r="DL22" s="81">
        <f>'A17'!N20/'A1'!N20*100</f>
        <v>62.266834771544247</v>
      </c>
      <c r="DM22" s="75">
        <f t="shared" si="38"/>
        <v>0.27064163417963072</v>
      </c>
      <c r="DN22" s="82">
        <f t="shared" si="68"/>
        <v>230.07116019043985</v>
      </c>
      <c r="DO22" s="80">
        <f>DO21*POWER(DO$24/DO$19,1/5)</f>
        <v>45.78797598055268</v>
      </c>
      <c r="DP22" s="75">
        <f t="shared" si="69"/>
        <v>0.20118818886462181</v>
      </c>
      <c r="DQ22" s="81">
        <f>'A15'!O20/'A1'!O20*100</f>
        <v>19.863452101557499</v>
      </c>
      <c r="DR22" s="75">
        <f t="shared" si="69"/>
        <v>8.7278196236689864E-2</v>
      </c>
      <c r="DS22" s="80">
        <v>100</v>
      </c>
      <c r="DT22" s="75">
        <f t="shared" si="40"/>
        <v>0.43939087622058587</v>
      </c>
      <c r="DU22" s="81">
        <f>'A17'!O20/'A1'!O20*100</f>
        <v>61.936365410892058</v>
      </c>
      <c r="DV22" s="75">
        <f t="shared" si="41"/>
        <v>0.27214273867810246</v>
      </c>
      <c r="DW22" s="82">
        <f t="shared" si="70"/>
        <v>227.58779349300224</v>
      </c>
    </row>
    <row r="23" spans="1:171" hidden="1">
      <c r="A23" s="56">
        <v>1978</v>
      </c>
      <c r="B23" s="373">
        <f t="shared" si="0"/>
        <v>45.126640000000002</v>
      </c>
      <c r="C23" s="75">
        <f t="shared" si="42"/>
        <v>0.19730473652375138</v>
      </c>
      <c r="D23" s="82">
        <f>'A15'!B21/'A1'!B21*100</f>
        <v>19.576605917815812</v>
      </c>
      <c r="E23" s="75">
        <f t="shared" si="43"/>
        <v>8.5593721860168642E-2</v>
      </c>
      <c r="F23" s="82">
        <v>100</v>
      </c>
      <c r="G23" s="75">
        <f t="shared" si="44"/>
        <v>0.43722452308381787</v>
      </c>
      <c r="H23" s="82">
        <f>'A17'!B21/'A1'!B21*100</f>
        <v>64.012195967015444</v>
      </c>
      <c r="I23" s="75">
        <f t="shared" si="45"/>
        <v>0.27987701853226216</v>
      </c>
      <c r="J23" s="374">
        <f t="shared" si="1"/>
        <v>228.71544188483125</v>
      </c>
      <c r="K23" s="324">
        <f t="shared" si="2"/>
        <v>32.118099999999998</v>
      </c>
      <c r="L23" s="75">
        <f t="shared" si="46"/>
        <v>0.14754841221060275</v>
      </c>
      <c r="M23" s="81">
        <f>'A15'!C21/'A1'!C21*100</f>
        <v>22.628369671243075</v>
      </c>
      <c r="N23" s="75">
        <f t="shared" si="46"/>
        <v>0.10395322313295229</v>
      </c>
      <c r="O23" s="80">
        <v>100</v>
      </c>
      <c r="P23" s="75">
        <f t="shared" si="3"/>
        <v>0.45939333961412027</v>
      </c>
      <c r="Q23" s="81">
        <f>'A17'!C21/'A1'!C21*100</f>
        <v>62.931914791182272</v>
      </c>
      <c r="R23" s="75">
        <f t="shared" si="4"/>
        <v>0.28910502504232477</v>
      </c>
      <c r="S23" s="82">
        <f t="shared" si="5"/>
        <v>217.67838446242533</v>
      </c>
      <c r="T23" s="80">
        <f>T22*POWER(T$26/T$20,1/6)</f>
        <v>45.70974000269527</v>
      </c>
      <c r="U23" s="75">
        <f t="shared" si="47"/>
        <v>0.19845601690965958</v>
      </c>
      <c r="V23" s="81">
        <f>'A15'!D21/'A1'!D21*100</f>
        <v>18.741103609383821</v>
      </c>
      <c r="W23" s="75">
        <f t="shared" si="47"/>
        <v>8.1367445419515627E-2</v>
      </c>
      <c r="X23" s="80">
        <v>100</v>
      </c>
      <c r="Y23" s="75">
        <f t="shared" si="7"/>
        <v>0.43416570931700255</v>
      </c>
      <c r="Z23" s="81">
        <f>'A17'!D21/'A1'!D21*100</f>
        <v>65.875959850388327</v>
      </c>
      <c r="AA23" s="75">
        <f t="shared" si="8"/>
        <v>0.2860108283538223</v>
      </c>
      <c r="AB23" s="82">
        <f t="shared" si="48"/>
        <v>230.32680346246741</v>
      </c>
      <c r="AC23" s="80">
        <f t="shared" si="9"/>
        <v>35.55677</v>
      </c>
      <c r="AD23" s="75">
        <f t="shared" si="49"/>
        <v>0.16110137613011111</v>
      </c>
      <c r="AE23" s="81">
        <f>'A15'!E21/'A1'!E21*100</f>
        <v>21.040504234924057</v>
      </c>
      <c r="AF23" s="75">
        <f t="shared" si="10"/>
        <v>9.5330767859895485E-2</v>
      </c>
      <c r="AG23" s="80">
        <v>100</v>
      </c>
      <c r="AH23" s="75">
        <f t="shared" si="10"/>
        <v>0.45308214477892983</v>
      </c>
      <c r="AI23" s="81">
        <f>'A17'!E21/'A1'!E21*100</f>
        <v>64.113255085962152</v>
      </c>
      <c r="AJ23" s="75">
        <f t="shared" si="11"/>
        <v>0.29048571123106365</v>
      </c>
      <c r="AK23" s="82">
        <f t="shared" si="50"/>
        <v>220.7105293208862</v>
      </c>
      <c r="AL23" s="80">
        <f t="shared" si="12"/>
        <v>36.303719999999998</v>
      </c>
      <c r="AM23" s="75">
        <f t="shared" si="51"/>
        <v>0.23013858936652257</v>
      </c>
      <c r="AN23" s="81">
        <f>'A15'!F21/'A1'!F21*100</f>
        <v>21.375973069640228</v>
      </c>
      <c r="AO23" s="75">
        <f t="shared" si="51"/>
        <v>0.13550777409543091</v>
      </c>
      <c r="AP23" s="80">
        <v>100</v>
      </c>
      <c r="AQ23" s="75">
        <f t="shared" si="13"/>
        <v>0.63392564003502272</v>
      </c>
      <c r="AR23" s="81">
        <f>'A17'!F21/'A1'!F21/10</f>
        <v>6.7515253524090046E-2</v>
      </c>
      <c r="AS23" s="75">
        <f t="shared" si="14"/>
        <v>4.2799650302385612E-4</v>
      </c>
      <c r="AT23" s="82">
        <f t="shared" si="52"/>
        <v>157.7472083231643</v>
      </c>
      <c r="AU23" s="80">
        <f>AU24</f>
        <v>42.335149999999999</v>
      </c>
      <c r="AV23" s="75">
        <f t="shared" si="53"/>
        <v>0.18940189029489832</v>
      </c>
      <c r="AW23" s="81">
        <f>'A15'!G21/'A1'!G21*100</f>
        <v>20.210527665529739</v>
      </c>
      <c r="AX23" s="75">
        <f t="shared" si="53"/>
        <v>9.0419241309140766E-2</v>
      </c>
      <c r="AY23" s="80">
        <v>100</v>
      </c>
      <c r="AZ23" s="75">
        <f t="shared" si="16"/>
        <v>0.44738684118255945</v>
      </c>
      <c r="BA23" s="81">
        <f>'A17'!G21/'A1'!G21*100</f>
        <v>60.97453078690053</v>
      </c>
      <c r="BB23" s="75">
        <f t="shared" si="17"/>
        <v>0.27279202721340151</v>
      </c>
      <c r="BC23" s="82">
        <f t="shared" si="54"/>
        <v>223.52020845243027</v>
      </c>
      <c r="BD23" s="323">
        <v>42.192120000000003</v>
      </c>
      <c r="BE23" s="75">
        <f t="shared" si="55"/>
        <v>0.20055129490049675</v>
      </c>
      <c r="BF23" s="81">
        <f>'A15'!H21/'A1'!H21*100</f>
        <v>17.0333751696934</v>
      </c>
      <c r="BG23" s="75">
        <f t="shared" si="55"/>
        <v>8.0964536667225542E-2</v>
      </c>
      <c r="BH23" s="80">
        <v>100</v>
      </c>
      <c r="BI23" s="75">
        <f t="shared" si="19"/>
        <v>0.47532879338724088</v>
      </c>
      <c r="BJ23" s="81">
        <f>'A17'!H21/'A1'!H21*100</f>
        <v>51.155195819779209</v>
      </c>
      <c r="BK23" s="75">
        <f t="shared" si="20"/>
        <v>0.24315537504503681</v>
      </c>
      <c r="BL23" s="82">
        <f t="shared" si="56"/>
        <v>210.38069098947261</v>
      </c>
      <c r="BM23" s="80">
        <f t="shared" si="21"/>
        <v>36.035450000000004</v>
      </c>
      <c r="BN23" s="75">
        <f t="shared" si="57"/>
        <v>0.16524525701886172</v>
      </c>
      <c r="BO23" s="81">
        <f>'A15'!I21/'A1'!I21*100</f>
        <v>16.162378840034119</v>
      </c>
      <c r="BP23" s="75">
        <f t="shared" si="57"/>
        <v>7.4114696651704073E-2</v>
      </c>
      <c r="BQ23" s="80">
        <v>100</v>
      </c>
      <c r="BR23" s="75">
        <f t="shared" si="22"/>
        <v>0.4585630456088704</v>
      </c>
      <c r="BS23" s="81">
        <f>'A17'!I21/'A1'!I21*100</f>
        <v>65.87469348287155</v>
      </c>
      <c r="BT23" s="75">
        <f t="shared" si="23"/>
        <v>0.30207700072056387</v>
      </c>
      <c r="BU23" s="82">
        <f t="shared" si="58"/>
        <v>218.07252232290566</v>
      </c>
      <c r="BV23" s="80">
        <f t="shared" si="24"/>
        <v>40.678100000000001</v>
      </c>
      <c r="BW23" s="75">
        <f t="shared" si="59"/>
        <v>0.18012378702817178</v>
      </c>
      <c r="BX23" s="81">
        <f>'A15'!J21/'A1'!J21*100</f>
        <v>19.905301671568981</v>
      </c>
      <c r="BY23" s="75">
        <f t="shared" si="59"/>
        <v>8.8141243544344564E-2</v>
      </c>
      <c r="BZ23" s="80">
        <v>100</v>
      </c>
      <c r="CA23" s="75">
        <f t="shared" si="25"/>
        <v>0.44280285221820037</v>
      </c>
      <c r="CB23" s="81">
        <f>'A17'!J21/'A1'!J21*100</f>
        <v>65.25073534686851</v>
      </c>
      <c r="CC23" s="75">
        <f t="shared" si="26"/>
        <v>0.28893211720928319</v>
      </c>
      <c r="CD23" s="82">
        <f t="shared" si="60"/>
        <v>225.8341370184375</v>
      </c>
      <c r="CE23" s="80">
        <f>CE24</f>
        <v>55.904949999999999</v>
      </c>
      <c r="CF23" s="75">
        <f t="shared" si="61"/>
        <v>0.23168672370179508</v>
      </c>
      <c r="CG23" s="81">
        <f>'A15'!K21/'A1'!K21*100</f>
        <v>22.690317812269033</v>
      </c>
      <c r="CH23" s="75">
        <f t="shared" si="61"/>
        <v>9.4035418932976317E-2</v>
      </c>
      <c r="CI23" s="80">
        <v>100</v>
      </c>
      <c r="CJ23" s="75">
        <f t="shared" si="28"/>
        <v>0.41442971275673274</v>
      </c>
      <c r="CK23" s="81">
        <f>'A17'!K21/'A1'!K21*100</f>
        <v>62.700172456270018</v>
      </c>
      <c r="CL23" s="75">
        <f t="shared" si="29"/>
        <v>0.25984814460849592</v>
      </c>
      <c r="CM23" s="82">
        <f t="shared" si="62"/>
        <v>241.29544026853904</v>
      </c>
      <c r="CN23" s="80">
        <f t="shared" si="30"/>
        <v>47.445999999999998</v>
      </c>
      <c r="CO23" s="75">
        <f t="shared" si="63"/>
        <v>0.20776261397433252</v>
      </c>
      <c r="CP23" s="81">
        <f>'A15'!L21/'A1'!L21*100</f>
        <v>21.221835678683902</v>
      </c>
      <c r="CQ23" s="75">
        <f t="shared" si="63"/>
        <v>9.2928888714267188E-2</v>
      </c>
      <c r="CR23" s="80">
        <v>100</v>
      </c>
      <c r="CS23" s="75">
        <f t="shared" si="31"/>
        <v>0.43789279175132262</v>
      </c>
      <c r="CT23" s="81">
        <f>'A17'!L21/'A1'!L21*100</f>
        <v>59.69856332061628</v>
      </c>
      <c r="CU23" s="75">
        <f t="shared" si="32"/>
        <v>0.2614157055600777</v>
      </c>
      <c r="CV23" s="82">
        <f t="shared" si="64"/>
        <v>228.36639899930017</v>
      </c>
      <c r="CW23" s="80">
        <f>CW22*POWER(CW$26/CW$20,1/6)</f>
        <v>36.76944840147592</v>
      </c>
      <c r="CX23" s="75">
        <f t="shared" si="65"/>
        <v>0.16523982175555216</v>
      </c>
      <c r="CY23" s="81">
        <f>'A15'!M21/'A1'!M21*100</f>
        <v>23.166163141993959</v>
      </c>
      <c r="CZ23" s="75">
        <f t="shared" si="65"/>
        <v>0.10410742708311799</v>
      </c>
      <c r="DA23" s="80">
        <v>100</v>
      </c>
      <c r="DB23" s="75">
        <f t="shared" si="34"/>
        <v>0.44939434486844099</v>
      </c>
      <c r="DC23" s="83">
        <f>'A17'!M21/'A1'!M21*100</f>
        <v>62.586102719033235</v>
      </c>
      <c r="DD23" s="75">
        <f t="shared" si="35"/>
        <v>0.2812584062928889</v>
      </c>
      <c r="DE23" s="82">
        <f t="shared" si="66"/>
        <v>222.52171426250311</v>
      </c>
      <c r="DF23" s="80">
        <f>DF22*POWER(DF$24/DF$19,1/5)</f>
        <v>44.201190121932051</v>
      </c>
      <c r="DG23" s="75">
        <f t="shared" si="67"/>
        <v>0.1923646827393915</v>
      </c>
      <c r="DH23" s="81">
        <f>'A15'!N21/'A1'!N21*100</f>
        <v>23.102199774866385</v>
      </c>
      <c r="DI23" s="75">
        <f t="shared" si="67"/>
        <v>0.10054135008616286</v>
      </c>
      <c r="DJ23" s="80">
        <v>100</v>
      </c>
      <c r="DK23" s="75">
        <f t="shared" si="37"/>
        <v>0.43520249615166506</v>
      </c>
      <c r="DL23" s="81">
        <f>'A17'!N21/'A1'!N21*100</f>
        <v>62.474703942880957</v>
      </c>
      <c r="DM23" s="75">
        <f t="shared" si="38"/>
        <v>0.27189147102278066</v>
      </c>
      <c r="DN23" s="82">
        <f t="shared" si="68"/>
        <v>229.77809383967937</v>
      </c>
      <c r="DO23" s="80">
        <f>DO22*POWER(DO$24/DO$19,1/5)</f>
        <v>45.070181747247105</v>
      </c>
      <c r="DP23" s="75">
        <f t="shared" si="69"/>
        <v>0.19846793689783637</v>
      </c>
      <c r="DQ23" s="81">
        <f>'A15'!O21/'A1'!O21*100</f>
        <v>19.698242367346573</v>
      </c>
      <c r="DR23" s="75">
        <f t="shared" si="69"/>
        <v>8.6741818461817444E-2</v>
      </c>
      <c r="DS23" s="80">
        <v>100</v>
      </c>
      <c r="DT23" s="75">
        <f t="shared" si="40"/>
        <v>0.44035308757093894</v>
      </c>
      <c r="DU23" s="81">
        <f>'A17'!O21/'A1'!O21*100</f>
        <v>62.322069451868359</v>
      </c>
      <c r="DV23" s="75">
        <f t="shared" si="41"/>
        <v>0.27443715706940724</v>
      </c>
      <c r="DW23" s="82">
        <f t="shared" si="70"/>
        <v>227.09049356646204</v>
      </c>
    </row>
    <row r="24" spans="1:171" hidden="1">
      <c r="A24" s="56">
        <v>1979</v>
      </c>
      <c r="B24" s="373">
        <f t="shared" si="0"/>
        <v>45.126640000000002</v>
      </c>
      <c r="C24" s="75">
        <f t="shared" si="42"/>
        <v>0.19740747941910483</v>
      </c>
      <c r="D24" s="82">
        <f>'A15'!B22/'A1'!B22*100</f>
        <v>19.374284344610331</v>
      </c>
      <c r="E24" s="75">
        <f t="shared" si="43"/>
        <v>8.4753233079585558E-2</v>
      </c>
      <c r="F24" s="82">
        <v>100</v>
      </c>
      <c r="G24" s="75">
        <f t="shared" si="44"/>
        <v>0.43745219989590367</v>
      </c>
      <c r="H24" s="82">
        <f>'A17'!B22/'A1'!B22*100</f>
        <v>64.095480071223122</v>
      </c>
      <c r="I24" s="75">
        <f t="shared" si="45"/>
        <v>0.28038708760540604</v>
      </c>
      <c r="J24" s="374">
        <f t="shared" si="1"/>
        <v>228.59640441583343</v>
      </c>
      <c r="K24" s="324">
        <f t="shared" si="2"/>
        <v>32.118099999999998</v>
      </c>
      <c r="L24" s="75">
        <f t="shared" si="46"/>
        <v>0.14733336314766241</v>
      </c>
      <c r="M24" s="81">
        <f>'A15'!C22/'A1'!C22*100</f>
        <v>22.572213397465305</v>
      </c>
      <c r="N24" s="75">
        <f t="shared" si="46"/>
        <v>0.1035441110630855</v>
      </c>
      <c r="O24" s="80">
        <v>100</v>
      </c>
      <c r="P24" s="75">
        <f t="shared" si="3"/>
        <v>0.45872378237710953</v>
      </c>
      <c r="Q24" s="81">
        <f>'A17'!C22/'A1'!C22*100</f>
        <v>63.305796335061238</v>
      </c>
      <c r="R24" s="75">
        <f t="shared" si="4"/>
        <v>0.2903987434121425</v>
      </c>
      <c r="S24" s="82">
        <f t="shared" si="5"/>
        <v>217.99610973252655</v>
      </c>
      <c r="T24" s="80">
        <f>T23*POWER(T$26/T$20,1/6)</f>
        <v>44.980067423147304</v>
      </c>
      <c r="U24" s="75">
        <f t="shared" si="47"/>
        <v>0.19552109441512003</v>
      </c>
      <c r="V24" s="81">
        <f>'A15'!D22/'A1'!D22*100</f>
        <v>18.715136117349282</v>
      </c>
      <c r="W24" s="75">
        <f t="shared" si="47"/>
        <v>8.1351676540818166E-2</v>
      </c>
      <c r="X24" s="80">
        <v>100</v>
      </c>
      <c r="Y24" s="75">
        <f t="shared" si="7"/>
        <v>0.43468386246682778</v>
      </c>
      <c r="Z24" s="81">
        <f>'A17'!D22/'A1'!D22*100</f>
        <v>66.357045081066488</v>
      </c>
      <c r="AA24" s="75">
        <f t="shared" si="8"/>
        <v>0.28844336657723396</v>
      </c>
      <c r="AB24" s="82">
        <f t="shared" si="48"/>
        <v>230.05224862156308</v>
      </c>
      <c r="AC24" s="80">
        <f t="shared" si="9"/>
        <v>35.55677</v>
      </c>
      <c r="AD24" s="75">
        <f t="shared" si="49"/>
        <v>0.16103063382597665</v>
      </c>
      <c r="AE24" s="81">
        <f>'A15'!E22/'A1'!E22*100</f>
        <v>21.012761342419548</v>
      </c>
      <c r="AF24" s="75">
        <f t="shared" si="10"/>
        <v>9.5163263631758449E-2</v>
      </c>
      <c r="AG24" s="80">
        <v>100</v>
      </c>
      <c r="AH24" s="75">
        <f t="shared" si="10"/>
        <v>0.45288318884414036</v>
      </c>
      <c r="AI24" s="81">
        <f>'A17'!E22/'A1'!E22*100</f>
        <v>64.237958233915691</v>
      </c>
      <c r="AJ24" s="75">
        <f t="shared" si="11"/>
        <v>0.29092291369812445</v>
      </c>
      <c r="AK24" s="82">
        <f t="shared" si="50"/>
        <v>220.80748957633526</v>
      </c>
      <c r="AL24" s="80">
        <f t="shared" si="12"/>
        <v>36.303719999999998</v>
      </c>
      <c r="AM24" s="75">
        <f t="shared" si="51"/>
        <v>0.23024767543754612</v>
      </c>
      <c r="AN24" s="81">
        <f>'A15'!F22/'A1'!F22*100</f>
        <v>21.301154249737671</v>
      </c>
      <c r="AO24" s="75">
        <f t="shared" si="51"/>
        <v>0.1350974845040317</v>
      </c>
      <c r="AP24" s="80">
        <v>100</v>
      </c>
      <c r="AQ24" s="75">
        <f t="shared" si="13"/>
        <v>0.63422612183419802</v>
      </c>
      <c r="AR24" s="81">
        <f>'A17'!F22/'A1'!F22/10</f>
        <v>6.7597061909758657E-2</v>
      </c>
      <c r="AS24" s="75">
        <f t="shared" si="14"/>
        <v>4.2871822422412421E-4</v>
      </c>
      <c r="AT24" s="82">
        <f t="shared" si="52"/>
        <v>157.67247131164743</v>
      </c>
      <c r="AU24" s="323">
        <v>42.335149999999999</v>
      </c>
      <c r="AV24" s="75">
        <f t="shared" si="53"/>
        <v>0.18940829113163332</v>
      </c>
      <c r="AW24" s="81">
        <f>'A15'!G22/'A1'!G22*100</f>
        <v>20.07592863474369</v>
      </c>
      <c r="AX24" s="75">
        <f t="shared" si="53"/>
        <v>8.9820098324617417E-2</v>
      </c>
      <c r="AY24" s="80">
        <v>100</v>
      </c>
      <c r="AZ24" s="75">
        <f t="shared" si="16"/>
        <v>0.4474019606205088</v>
      </c>
      <c r="BA24" s="81">
        <f>'A17'!G22/'A1'!G22*100</f>
        <v>61.101576207690236</v>
      </c>
      <c r="BB24" s="75">
        <f t="shared" si="17"/>
        <v>0.27336964992324042</v>
      </c>
      <c r="BC24" s="82">
        <f t="shared" si="54"/>
        <v>223.51265484243393</v>
      </c>
      <c r="BD24" s="80">
        <f>BD23*POWER(BD$26/BD$23,1/3)</f>
        <v>40.342468420078099</v>
      </c>
      <c r="BE24" s="75">
        <f t="shared" si="55"/>
        <v>0.19307025608376011</v>
      </c>
      <c r="BF24" s="81">
        <f>'A15'!H22/'A1'!H22*100</f>
        <v>17.027296937416779</v>
      </c>
      <c r="BG24" s="75">
        <f t="shared" si="55"/>
        <v>8.1488929876317104E-2</v>
      </c>
      <c r="BH24" s="80">
        <v>100</v>
      </c>
      <c r="BI24" s="75">
        <f t="shared" si="19"/>
        <v>0.47857819227459736</v>
      </c>
      <c r="BJ24" s="81">
        <f>'A17'!H22/'A1'!H22*100</f>
        <v>51.58250537744545</v>
      </c>
      <c r="BK24" s="75">
        <f t="shared" si="20"/>
        <v>0.24686262176532542</v>
      </c>
      <c r="BL24" s="82">
        <f t="shared" si="56"/>
        <v>208.95227073494033</v>
      </c>
      <c r="BM24" s="80">
        <f t="shared" si="21"/>
        <v>36.035450000000004</v>
      </c>
      <c r="BN24" s="75">
        <f t="shared" si="57"/>
        <v>0.16481634158437769</v>
      </c>
      <c r="BO24" s="81">
        <f>'A15'!I22/'A1'!I22*100</f>
        <v>16.376734135094296</v>
      </c>
      <c r="BP24" s="75">
        <f t="shared" si="57"/>
        <v>7.4902725156651001E-2</v>
      </c>
      <c r="BQ24" s="80">
        <v>100</v>
      </c>
      <c r="BR24" s="75">
        <f t="shared" si="22"/>
        <v>0.45737278592157909</v>
      </c>
      <c r="BS24" s="81">
        <f>'A17'!I22/'A1'!I22*100</f>
        <v>66.227846662772095</v>
      </c>
      <c r="BT24" s="75">
        <f t="shared" si="23"/>
        <v>0.30290814733739224</v>
      </c>
      <c r="BU24" s="82">
        <f t="shared" si="58"/>
        <v>218.64003079786639</v>
      </c>
      <c r="BV24" s="80">
        <f t="shared" si="24"/>
        <v>40.678100000000001</v>
      </c>
      <c r="BW24" s="75">
        <f t="shared" si="59"/>
        <v>0.17976870425559391</v>
      </c>
      <c r="BX24" s="81">
        <f>'A15'!J22/'A1'!J22*100</f>
        <v>19.876015391192816</v>
      </c>
      <c r="BY24" s="75">
        <f t="shared" si="59"/>
        <v>8.7838063543748943E-2</v>
      </c>
      <c r="BZ24" s="80">
        <v>100</v>
      </c>
      <c r="CA24" s="75">
        <f t="shared" si="25"/>
        <v>0.44192994327560503</v>
      </c>
      <c r="CB24" s="81">
        <f>'A17'!J22/'A1'!J22*100</f>
        <v>65.726093772267348</v>
      </c>
      <c r="CC24" s="75">
        <f t="shared" si="26"/>
        <v>0.29046328892505208</v>
      </c>
      <c r="CD24" s="82">
        <f t="shared" si="60"/>
        <v>226.28020916346017</v>
      </c>
      <c r="CE24" s="323">
        <v>55.904949999999999</v>
      </c>
      <c r="CF24" s="75">
        <f t="shared" si="61"/>
        <v>0.23192163534762619</v>
      </c>
      <c r="CG24" s="81">
        <f>'A15'!K22/'A1'!K22*100</f>
        <v>22.317701939602259</v>
      </c>
      <c r="CH24" s="75">
        <f t="shared" si="61"/>
        <v>9.2584966644875727E-2</v>
      </c>
      <c r="CI24" s="80">
        <v>100</v>
      </c>
      <c r="CJ24" s="75">
        <f t="shared" si="28"/>
        <v>0.41484991105014168</v>
      </c>
      <c r="CK24" s="81">
        <f>'A17'!K22/'A1'!K22*100</f>
        <v>62.828382027989193</v>
      </c>
      <c r="CL24" s="75">
        <f t="shared" si="29"/>
        <v>0.2606434869573564</v>
      </c>
      <c r="CM24" s="82">
        <f t="shared" si="62"/>
        <v>241.05103396759145</v>
      </c>
      <c r="CN24" s="80">
        <f>CN25</f>
        <v>47.445999999999998</v>
      </c>
      <c r="CO24" s="75">
        <f t="shared" si="63"/>
        <v>0.20747020244772524</v>
      </c>
      <c r="CP24" s="81">
        <f>'A15'!L22/'A1'!L22*100</f>
        <v>21.360771902651251</v>
      </c>
      <c r="CQ24" s="75">
        <f t="shared" si="63"/>
        <v>9.3405633163654189E-2</v>
      </c>
      <c r="CR24" s="80">
        <v>100</v>
      </c>
      <c r="CS24" s="75">
        <f t="shared" si="31"/>
        <v>0.43727648789724161</v>
      </c>
      <c r="CT24" s="81">
        <f>'A17'!L22/'A1'!L22*100</f>
        <v>59.881490027177577</v>
      </c>
      <c r="CU24" s="75">
        <f t="shared" si="32"/>
        <v>0.26184767649137908</v>
      </c>
      <c r="CV24" s="82">
        <f t="shared" si="64"/>
        <v>228.6882619298288</v>
      </c>
      <c r="CW24" s="80">
        <f>CW23*POWER(CW$26/CW$20,1/6)</f>
        <v>36.461276637055228</v>
      </c>
      <c r="CX24" s="75">
        <f t="shared" si="65"/>
        <v>0.16431656892752255</v>
      </c>
      <c r="CY24" s="81">
        <f>'A15'!M22/'A1'!M22*100</f>
        <v>22.859898721967685</v>
      </c>
      <c r="CZ24" s="75">
        <f t="shared" si="65"/>
        <v>0.10302053220503363</v>
      </c>
      <c r="DA24" s="80">
        <v>100</v>
      </c>
      <c r="DB24" s="75">
        <f t="shared" si="34"/>
        <v>0.45066049267328534</v>
      </c>
      <c r="DC24" s="83">
        <f>'A17'!M22/'A1'!M22*100</f>
        <v>62.575355678803959</v>
      </c>
      <c r="DD24" s="75">
        <f t="shared" si="35"/>
        <v>0.28200240619415856</v>
      </c>
      <c r="DE24" s="82">
        <f t="shared" si="66"/>
        <v>221.89653103782686</v>
      </c>
      <c r="DF24" s="323">
        <v>43.85716</v>
      </c>
      <c r="DG24" s="75">
        <f t="shared" si="67"/>
        <v>0.19119916967153008</v>
      </c>
      <c r="DH24" s="81">
        <f>'A15'!N22/'A1'!N22*100</f>
        <v>22.921496084131139</v>
      </c>
      <c r="DI24" s="75">
        <f t="shared" si="67"/>
        <v>9.992829036159892E-2</v>
      </c>
      <c r="DJ24" s="80">
        <v>100</v>
      </c>
      <c r="DK24" s="75">
        <f t="shared" si="37"/>
        <v>0.43595884838765225</v>
      </c>
      <c r="DL24" s="81">
        <f>'A17'!N22/'A1'!N22*100</f>
        <v>62.600791929917513</v>
      </c>
      <c r="DM24" s="75">
        <f t="shared" si="38"/>
        <v>0.27291369157921874</v>
      </c>
      <c r="DN24" s="82">
        <f t="shared" si="68"/>
        <v>229.37944801404865</v>
      </c>
      <c r="DO24" s="323">
        <v>44.363639999999997</v>
      </c>
      <c r="DP24" s="75">
        <f t="shared" si="69"/>
        <v>0.19580331525118419</v>
      </c>
      <c r="DQ24" s="81">
        <f>'A15'!O22/'A1'!O22*100</f>
        <v>19.52946611818432</v>
      </c>
      <c r="DR24" s="75">
        <f t="shared" si="69"/>
        <v>8.619523129811181E-2</v>
      </c>
      <c r="DS24" s="80">
        <v>100</v>
      </c>
      <c r="DT24" s="75">
        <f t="shared" si="40"/>
        <v>0.44135989574161233</v>
      </c>
      <c r="DU24" s="81">
        <f>'A17'!O22/'A1'!O22*100</f>
        <v>62.679359945981005</v>
      </c>
      <c r="DV24" s="75">
        <f t="shared" si="41"/>
        <v>0.27664155770909166</v>
      </c>
      <c r="DW24" s="82">
        <f t="shared" si="70"/>
        <v>226.57246606416533</v>
      </c>
    </row>
    <row r="25" spans="1:171" ht="17.25" customHeight="1">
      <c r="A25" s="56">
        <v>1980</v>
      </c>
      <c r="B25" s="375">
        <f>B26</f>
        <v>45.126640000000002</v>
      </c>
      <c r="C25" s="387">
        <f t="shared" si="42"/>
        <v>0.19749856367459354</v>
      </c>
      <c r="D25" s="368">
        <f>'A15'!B23/'A1'!B23*100</f>
        <v>19.167502399143128</v>
      </c>
      <c r="E25" s="387">
        <f t="shared" si="43"/>
        <v>8.3887348871090187E-2</v>
      </c>
      <c r="F25" s="368">
        <v>100</v>
      </c>
      <c r="G25" s="387">
        <f t="shared" si="44"/>
        <v>0.43765404132590757</v>
      </c>
      <c r="H25" s="368">
        <f>'A17'!B23/'A1'!B23*100</f>
        <v>64.196835764892754</v>
      </c>
      <c r="I25" s="387">
        <f t="shared" si="45"/>
        <v>0.28096004612840875</v>
      </c>
      <c r="J25" s="376">
        <f t="shared" si="1"/>
        <v>228.49097816403588</v>
      </c>
      <c r="K25" s="359">
        <f t="shared" si="2"/>
        <v>32.118099999999998</v>
      </c>
      <c r="L25" s="387">
        <f t="shared" si="46"/>
        <v>0.14727317267394513</v>
      </c>
      <c r="M25" s="388">
        <f>'A15'!C23/'A1'!C23*100</f>
        <v>22.465837053760396</v>
      </c>
      <c r="N25" s="387">
        <f t="shared" si="46"/>
        <v>0.10301403568963201</v>
      </c>
      <c r="O25" s="358">
        <v>100</v>
      </c>
      <c r="P25" s="387">
        <f t="shared" si="3"/>
        <v>0.45853637878313208</v>
      </c>
      <c r="Q25" s="390">
        <f>'A17'!C23/'A1'!C23*100</f>
        <v>63.501267582305523</v>
      </c>
      <c r="R25" s="387">
        <f t="shared" si="4"/>
        <v>0.29117641285329071</v>
      </c>
      <c r="S25" s="389">
        <f t="shared" si="5"/>
        <v>218.08520463606592</v>
      </c>
      <c r="T25" s="361">
        <f>T24*POWER(T$26/T$20,1/6)</f>
        <v>44.262042734690226</v>
      </c>
      <c r="U25" s="387">
        <f t="shared" si="47"/>
        <v>0.19275485598913658</v>
      </c>
      <c r="V25" s="388">
        <f>'A15'!D23/'A1'!D23*100</f>
        <v>18.65011463893681</v>
      </c>
      <c r="W25" s="387">
        <f t="shared" si="47"/>
        <v>8.1218577799430439E-2</v>
      </c>
      <c r="X25" s="358">
        <v>100</v>
      </c>
      <c r="Y25" s="387">
        <f t="shared" si="7"/>
        <v>0.43548567594252857</v>
      </c>
      <c r="Z25" s="390">
        <f>'A17'!D23/'A1'!D23*100</f>
        <v>66.716520500951489</v>
      </c>
      <c r="AA25" s="387">
        <f t="shared" si="8"/>
        <v>0.29054089026890423</v>
      </c>
      <c r="AB25" s="389">
        <f t="shared" si="48"/>
        <v>229.62867787457856</v>
      </c>
      <c r="AC25" s="358">
        <f t="shared" si="9"/>
        <v>35.55677</v>
      </c>
      <c r="AD25" s="387">
        <f t="shared" si="49"/>
        <v>0.16087158062072882</v>
      </c>
      <c r="AE25" s="388">
        <f>'A15'!E23/'A1'!E23*100</f>
        <v>21.017783987565569</v>
      </c>
      <c r="AF25" s="387">
        <f t="shared" si="10"/>
        <v>9.5091993204802286E-2</v>
      </c>
      <c r="AG25" s="358">
        <v>100</v>
      </c>
      <c r="AH25" s="387">
        <f t="shared" si="10"/>
        <v>0.45243586698321819</v>
      </c>
      <c r="AI25" s="390">
        <f>'A17'!E23/'A1'!E23*100</f>
        <v>64.451247231039446</v>
      </c>
      <c r="AJ25" s="387">
        <f t="shared" si="11"/>
        <v>0.29160055919125072</v>
      </c>
      <c r="AK25" s="389">
        <f t="shared" si="50"/>
        <v>221.02580121860501</v>
      </c>
      <c r="AL25" s="363">
        <f t="shared" si="12"/>
        <v>36.303719999999998</v>
      </c>
      <c r="AM25" s="387">
        <f t="shared" si="51"/>
        <v>0.16113535189961933</v>
      </c>
      <c r="AN25" s="388">
        <f>'A15'!F23/'A1'!F23*100</f>
        <v>21.276150627615063</v>
      </c>
      <c r="AO25" s="387">
        <f t="shared" si="51"/>
        <v>9.4434950976099968E-2</v>
      </c>
      <c r="AP25" s="358">
        <v>100</v>
      </c>
      <c r="AQ25" s="387">
        <f t="shared" si="13"/>
        <v>0.44385355522690051</v>
      </c>
      <c r="AR25" s="390">
        <f>'A17'!F23/'A1'!F23*100</f>
        <v>67.71966527196652</v>
      </c>
      <c r="AS25" s="387">
        <f t="shared" si="14"/>
        <v>0.30057614189738008</v>
      </c>
      <c r="AT25" s="389">
        <f t="shared" si="52"/>
        <v>225.2995358995816</v>
      </c>
      <c r="AU25" s="358">
        <f>AU24*POWER(AU26/AU24,1/2)</f>
        <v>54.727248543604858</v>
      </c>
      <c r="AV25" s="387">
        <f t="shared" si="53"/>
        <v>0.23124072121102635</v>
      </c>
      <c r="AW25" s="388">
        <f>'A15'!G23/'A1'!G23*100</f>
        <v>20.31557344327263</v>
      </c>
      <c r="AX25" s="387">
        <f t="shared" si="53"/>
        <v>8.584001534619258E-2</v>
      </c>
      <c r="AY25" s="358">
        <v>100</v>
      </c>
      <c r="AZ25" s="387">
        <f t="shared" si="16"/>
        <v>0.42253306600418877</v>
      </c>
      <c r="BA25" s="390">
        <f>'A17'!G23/'A1'!G23*100</f>
        <v>61.625046271765882</v>
      </c>
      <c r="BB25" s="387">
        <f t="shared" si="17"/>
        <v>0.26038619743859237</v>
      </c>
      <c r="BC25" s="389">
        <f t="shared" si="54"/>
        <v>236.66786825864335</v>
      </c>
      <c r="BD25" s="361">
        <f>BD24*POWER(BD$26/BD$23,1/3)</f>
        <v>38.573903331356625</v>
      </c>
      <c r="BE25" s="387">
        <f t="shared" si="55"/>
        <v>0.18548985738333149</v>
      </c>
      <c r="BF25" s="388">
        <f>'A15'!H23/'A1'!H23*100</f>
        <v>17.239441656130673</v>
      </c>
      <c r="BG25" s="71">
        <f t="shared" si="55"/>
        <v>8.2899092339574224E-2</v>
      </c>
      <c r="BH25" s="358">
        <v>100</v>
      </c>
      <c r="BI25" s="387">
        <f t="shared" si="19"/>
        <v>0.48086877749949475</v>
      </c>
      <c r="BJ25" s="390">
        <f>'A17'!H23/'A1'!H23*100</f>
        <v>52.143596030803415</v>
      </c>
      <c r="BK25" s="387">
        <f t="shared" si="20"/>
        <v>0.25074227277759947</v>
      </c>
      <c r="BL25" s="389">
        <f t="shared" si="56"/>
        <v>207.95694101829073</v>
      </c>
      <c r="BM25" s="358">
        <f t="shared" si="21"/>
        <v>36.035450000000004</v>
      </c>
      <c r="BN25" s="387">
        <f t="shared" si="57"/>
        <v>0.16458555959183457</v>
      </c>
      <c r="BO25" s="388">
        <f>'A15'!I23/'A1'!I23*100</f>
        <v>16.584003586496767</v>
      </c>
      <c r="BP25" s="387">
        <f t="shared" si="57"/>
        <v>7.5744510213041932E-2</v>
      </c>
      <c r="BQ25" s="358">
        <v>100</v>
      </c>
      <c r="BR25" s="387">
        <f t="shared" si="22"/>
        <v>0.45673235547727187</v>
      </c>
      <c r="BS25" s="390">
        <f>'A17'!I23/'A1'!I23*100</f>
        <v>66.327154423139277</v>
      </c>
      <c r="BT25" s="387">
        <f t="shared" si="23"/>
        <v>0.30293757471785154</v>
      </c>
      <c r="BU25" s="389">
        <f t="shared" si="58"/>
        <v>218.94660800963607</v>
      </c>
      <c r="BV25" s="361">
        <f t="shared" si="24"/>
        <v>40.678100000000001</v>
      </c>
      <c r="BW25" s="387">
        <f t="shared" si="59"/>
        <v>0.19646415949881549</v>
      </c>
      <c r="BX25" s="388">
        <f>'[1]7'!$AM19</f>
        <v>0.20241303554796375</v>
      </c>
      <c r="BY25" s="387">
        <f t="shared" si="59"/>
        <v>9.7759991003843741E-4</v>
      </c>
      <c r="BZ25" s="358">
        <v>100</v>
      </c>
      <c r="CA25" s="387">
        <f t="shared" si="25"/>
        <v>0.48297280231578044</v>
      </c>
      <c r="CB25" s="390">
        <f>'A17'!J23/'A1'!J23*100</f>
        <v>66.170483460559808</v>
      </c>
      <c r="CC25" s="387">
        <f t="shared" si="26"/>
        <v>0.31958543827536573</v>
      </c>
      <c r="CD25" s="389">
        <f t="shared" si="60"/>
        <v>207.05099649610776</v>
      </c>
      <c r="CE25" s="358">
        <f t="shared" ref="CE25:CE30" si="71">CE24*POWER(CE$31/CE$24,1/7)</f>
        <v>52.992484764606893</v>
      </c>
      <c r="CF25" s="387">
        <f t="shared" si="61"/>
        <v>0.22423485165994553</v>
      </c>
      <c r="CG25" s="388">
        <f>'A15'!K23/'A1'!K23*100</f>
        <v>21.536955457660305</v>
      </c>
      <c r="CH25" s="387">
        <f t="shared" si="61"/>
        <v>9.1132469702209062E-2</v>
      </c>
      <c r="CI25" s="358">
        <v>100</v>
      </c>
      <c r="CJ25" s="387">
        <f t="shared" si="28"/>
        <v>0.42314462636730249</v>
      </c>
      <c r="CK25" s="390">
        <f>'A17'!K23/'A1'!K23*100</f>
        <v>61.796377875673024</v>
      </c>
      <c r="CL25" s="387">
        <f t="shared" si="29"/>
        <v>0.261488052270543</v>
      </c>
      <c r="CM25" s="389">
        <f t="shared" si="62"/>
        <v>236.32581809794021</v>
      </c>
      <c r="CN25" s="364">
        <v>47.445999999999998</v>
      </c>
      <c r="CO25" s="387">
        <f t="shared" si="63"/>
        <v>0.20720625166231146</v>
      </c>
      <c r="CP25" s="388">
        <f>'A15'!L23/'A1'!L23*100</f>
        <v>21.46820709020772</v>
      </c>
      <c r="CQ25" s="387">
        <f t="shared" si="63"/>
        <v>9.3755990411672221E-2</v>
      </c>
      <c r="CR25" s="358">
        <v>100</v>
      </c>
      <c r="CS25" s="387">
        <f t="shared" si="31"/>
        <v>0.43672016958713372</v>
      </c>
      <c r="CT25" s="390">
        <f>'A17'!L23/'A1'!L23*100</f>
        <v>60.065370598035862</v>
      </c>
      <c r="CU25" s="387">
        <f t="shared" si="32"/>
        <v>0.26231758833888258</v>
      </c>
      <c r="CV25" s="389">
        <f t="shared" si="64"/>
        <v>228.97957768824358</v>
      </c>
      <c r="CW25" s="363">
        <f>CW24*POWER(CW$26/CW$20,1/6)</f>
        <v>36.155687719006046</v>
      </c>
      <c r="CX25" s="387">
        <f t="shared" si="65"/>
        <v>0.16323209213326861</v>
      </c>
      <c r="CY25" s="388">
        <f>'A15'!M23/'A1'!M23*100</f>
        <v>22.599277978339348</v>
      </c>
      <c r="CZ25" s="387">
        <f t="shared" si="65"/>
        <v>0.10202896578195828</v>
      </c>
      <c r="DA25" s="358">
        <v>100</v>
      </c>
      <c r="DB25" s="387">
        <f t="shared" si="34"/>
        <v>0.45147002430674832</v>
      </c>
      <c r="DC25" s="390">
        <f>'A17'!M23/'A1'!M23*100</f>
        <v>62.743682310469318</v>
      </c>
      <c r="DD25" s="387">
        <f t="shared" si="35"/>
        <v>0.28326891777802476</v>
      </c>
      <c r="DE25" s="389">
        <f t="shared" si="66"/>
        <v>221.49864800781472</v>
      </c>
      <c r="DF25" s="358">
        <f t="shared" ref="DF25:DF30" si="72">DF24*POWER(DF$31/DF$24,1/7)</f>
        <v>43.287533230904067</v>
      </c>
      <c r="DG25" s="387">
        <f t="shared" si="67"/>
        <v>0.18926229670628048</v>
      </c>
      <c r="DH25" s="388">
        <f>'A15'!N23/'A1'!N23*100</f>
        <v>22.733586675695854</v>
      </c>
      <c r="DI25" s="387">
        <f t="shared" si="67"/>
        <v>9.9396073314285099E-2</v>
      </c>
      <c r="DJ25" s="358">
        <v>100</v>
      </c>
      <c r="DK25" s="387">
        <f t="shared" si="37"/>
        <v>0.4372212565144768</v>
      </c>
      <c r="DL25" s="390">
        <f>'A17'!N23/'A1'!N23*100</f>
        <v>62.696030758029067</v>
      </c>
      <c r="DM25" s="387">
        <f t="shared" si="38"/>
        <v>0.27412037346495755</v>
      </c>
      <c r="DN25" s="389">
        <f t="shared" si="68"/>
        <v>228.717150664629</v>
      </c>
      <c r="DO25" s="358">
        <f t="shared" ref="DO25:DO30" si="73">DO24*POWER(DO$31/DO$24,1/7)</f>
        <v>43.965083386747295</v>
      </c>
      <c r="DP25" s="387">
        <f t="shared" si="69"/>
        <v>0.19428579786000477</v>
      </c>
      <c r="DQ25" s="388">
        <f>'A15'!O23/'A1'!O23*100</f>
        <v>19.357912579152138</v>
      </c>
      <c r="DR25" s="387">
        <f t="shared" si="69"/>
        <v>8.5544418448174508E-2</v>
      </c>
      <c r="DS25" s="358">
        <v>100</v>
      </c>
      <c r="DT25" s="387">
        <f t="shared" si="40"/>
        <v>0.44190931278563145</v>
      </c>
      <c r="DU25" s="390">
        <f>'A17'!O23/'A1'!O23*100</f>
        <v>62.967777065420727</v>
      </c>
      <c r="DV25" s="387">
        <f t="shared" si="41"/>
        <v>0.27826047090618916</v>
      </c>
      <c r="DW25" s="368">
        <f t="shared" si="70"/>
        <v>226.29077303132019</v>
      </c>
      <c r="FO25" s="25">
        <f>'[1]1'!$CN19</f>
        <v>17319.597888179673</v>
      </c>
    </row>
    <row r="26" spans="1:171" ht="17.25" customHeight="1">
      <c r="A26" s="56">
        <v>1981</v>
      </c>
      <c r="B26" s="377">
        <v>45.126640000000002</v>
      </c>
      <c r="C26" s="387">
        <f t="shared" si="42"/>
        <v>0.19752779321239167</v>
      </c>
      <c r="D26" s="368">
        <f>'A15'!B24/'A1'!B24*100</f>
        <v>19.000862023325581</v>
      </c>
      <c r="E26" s="387">
        <f t="shared" si="43"/>
        <v>8.3170347816736212E-2</v>
      </c>
      <c r="F26" s="368">
        <v>100</v>
      </c>
      <c r="G26" s="387">
        <f t="shared" si="44"/>
        <v>0.43771881357085674</v>
      </c>
      <c r="H26" s="368">
        <f>'A17'!B24/'A1'!B24*100</f>
        <v>64.329664768780518</v>
      </c>
      <c r="I26" s="387">
        <f t="shared" si="45"/>
        <v>0.2815830454000155</v>
      </c>
      <c r="J26" s="376">
        <f t="shared" si="1"/>
        <v>228.45716679210608</v>
      </c>
      <c r="K26" s="359">
        <f t="shared" si="2"/>
        <v>32.118099999999998</v>
      </c>
      <c r="L26" s="387">
        <f t="shared" si="46"/>
        <v>0.14699087403164329</v>
      </c>
      <c r="M26" s="388">
        <f>'A15'!C24/'A1'!C24*100</f>
        <v>22.455436798011984</v>
      </c>
      <c r="N26" s="387">
        <f t="shared" si="46"/>
        <v>0.10276897704727574</v>
      </c>
      <c r="O26" s="358">
        <v>100</v>
      </c>
      <c r="P26" s="387">
        <f t="shared" si="3"/>
        <v>0.45765743936174086</v>
      </c>
      <c r="Q26" s="390">
        <f>'A17'!C24/'A1'!C24*100</f>
        <v>63.930504433049826</v>
      </c>
      <c r="R26" s="387">
        <f t="shared" si="4"/>
        <v>0.29258270955934007</v>
      </c>
      <c r="S26" s="389">
        <f t="shared" si="5"/>
        <v>218.50404123106182</v>
      </c>
      <c r="T26" s="362">
        <v>43.555480000000003</v>
      </c>
      <c r="U26" s="387">
        <f t="shared" si="47"/>
        <v>0.19006670480163507</v>
      </c>
      <c r="V26" s="388">
        <f>'A15'!D24/'A1'!D24*100</f>
        <v>18.630200788358863</v>
      </c>
      <c r="W26" s="387">
        <f t="shared" si="47"/>
        <v>8.129817128949543E-2</v>
      </c>
      <c r="X26" s="358">
        <v>100</v>
      </c>
      <c r="Y26" s="387">
        <f t="shared" si="7"/>
        <v>0.43637839555811359</v>
      </c>
      <c r="Z26" s="390">
        <f>'A17'!D24/'A1'!D24*100</f>
        <v>66.973235001006245</v>
      </c>
      <c r="AA26" s="387">
        <f t="shared" si="8"/>
        <v>0.292256728350756</v>
      </c>
      <c r="AB26" s="389">
        <f t="shared" si="48"/>
        <v>229.1589157893651</v>
      </c>
      <c r="AC26" s="358">
        <f t="shared" si="9"/>
        <v>35.55677</v>
      </c>
      <c r="AD26" s="387">
        <f t="shared" si="49"/>
        <v>0.16061222468115663</v>
      </c>
      <c r="AE26" s="388">
        <f>'A15'!E24/'A1'!E24*100</f>
        <v>21.05960953935222</v>
      </c>
      <c r="AF26" s="387">
        <f t="shared" si="10"/>
        <v>9.5127615332660079E-2</v>
      </c>
      <c r="AG26" s="358">
        <v>100</v>
      </c>
      <c r="AH26" s="387">
        <f t="shared" si="10"/>
        <v>0.45170645331720688</v>
      </c>
      <c r="AI26" s="390">
        <f>'A17'!E24/'A1'!E24*100</f>
        <v>64.766333206121615</v>
      </c>
      <c r="AJ26" s="387">
        <f t="shared" si="11"/>
        <v>0.2925537066689764</v>
      </c>
      <c r="AK26" s="389">
        <f t="shared" si="50"/>
        <v>221.38271274547384</v>
      </c>
      <c r="AL26" s="363">
        <f t="shared" si="12"/>
        <v>36.303719999999998</v>
      </c>
      <c r="AM26" s="387">
        <f t="shared" si="51"/>
        <v>0.16099837501433537</v>
      </c>
      <c r="AN26" s="388">
        <f>'A15'!F24/'A1'!F24*100</f>
        <v>21.3125</v>
      </c>
      <c r="AO26" s="387">
        <f t="shared" si="51"/>
        <v>9.4515875163565133E-2</v>
      </c>
      <c r="AP26" s="358">
        <v>100</v>
      </c>
      <c r="AQ26" s="387">
        <f t="shared" si="13"/>
        <v>0.44347624710177186</v>
      </c>
      <c r="AR26" s="390">
        <f>'A17'!F24/'A1'!F24*100</f>
        <v>67.875</v>
      </c>
      <c r="AS26" s="387">
        <f t="shared" si="14"/>
        <v>0.30100950272032767</v>
      </c>
      <c r="AT26" s="389">
        <f t="shared" si="52"/>
        <v>225.49122</v>
      </c>
      <c r="AU26" s="315">
        <v>70.746690000000001</v>
      </c>
      <c r="AV26" s="387">
        <f t="shared" si="53"/>
        <v>0.27892412761146618</v>
      </c>
      <c r="AW26" s="388">
        <f>'A15'!G24/'A1'!G24*100</f>
        <v>20.66639479890507</v>
      </c>
      <c r="AX26" s="387">
        <f t="shared" si="53"/>
        <v>8.1478810388991171E-2</v>
      </c>
      <c r="AY26" s="358">
        <v>100</v>
      </c>
      <c r="AZ26" s="387">
        <f t="shared" si="16"/>
        <v>0.39425749474846972</v>
      </c>
      <c r="BA26" s="390">
        <f>'A17'!G24/'A1'!G24*100</f>
        <v>62.228257044953814</v>
      </c>
      <c r="BB26" s="387">
        <f t="shared" si="17"/>
        <v>0.24533956725107303</v>
      </c>
      <c r="BC26" s="389">
        <f t="shared" si="54"/>
        <v>253.64134184385887</v>
      </c>
      <c r="BD26" s="362">
        <v>36.882870000000004</v>
      </c>
      <c r="BE26" s="387">
        <f t="shared" si="55"/>
        <v>0.17785429291035385</v>
      </c>
      <c r="BF26" s="388">
        <f>'A15'!H24/'A1'!H24*100</f>
        <v>17.665586982580532</v>
      </c>
      <c r="BG26" s="71">
        <f t="shared" si="55"/>
        <v>8.5185900165394166E-2</v>
      </c>
      <c r="BH26" s="358">
        <v>100</v>
      </c>
      <c r="BI26" s="387">
        <f t="shared" si="19"/>
        <v>0.48221381066699476</v>
      </c>
      <c r="BJ26" s="390">
        <f>'A17'!H24/'A1'!H24*100</f>
        <v>52.828432247698231</v>
      </c>
      <c r="BK26" s="387">
        <f t="shared" si="20"/>
        <v>0.25474599625725719</v>
      </c>
      <c r="BL26" s="389">
        <f t="shared" si="56"/>
        <v>207.37688923027878</v>
      </c>
      <c r="BM26" s="358">
        <f t="shared" si="21"/>
        <v>36.035450000000004</v>
      </c>
      <c r="BN26" s="387">
        <f t="shared" si="57"/>
        <v>0.16436284094344339</v>
      </c>
      <c r="BO26" s="388">
        <f>'A15'!I24/'A1'!I24*100</f>
        <v>16.674836268786397</v>
      </c>
      <c r="BP26" s="387">
        <f t="shared" si="57"/>
        <v>7.6056312919763711E-2</v>
      </c>
      <c r="BQ26" s="358">
        <v>100</v>
      </c>
      <c r="BR26" s="387">
        <f t="shared" si="22"/>
        <v>0.45611430117687818</v>
      </c>
      <c r="BS26" s="390">
        <f>'A17'!I24/'A1'!I24*100</f>
        <v>66.533003717906297</v>
      </c>
      <c r="BT26" s="387">
        <f t="shared" si="23"/>
        <v>0.30346654495991471</v>
      </c>
      <c r="BU26" s="389">
        <f t="shared" si="58"/>
        <v>219.2432899866927</v>
      </c>
      <c r="BV26" s="361">
        <f t="shared" si="24"/>
        <v>40.678100000000001</v>
      </c>
      <c r="BW26" s="387">
        <f t="shared" si="59"/>
        <v>0.17908007551839242</v>
      </c>
      <c r="BX26" s="388">
        <f>'A15'!J24/'A1'!J24*100</f>
        <v>19.874359514283711</v>
      </c>
      <c r="BY26" s="387">
        <f t="shared" si="59"/>
        <v>8.7494297980918664E-2</v>
      </c>
      <c r="BZ26" s="358">
        <v>100</v>
      </c>
      <c r="CA26" s="387">
        <f t="shared" si="25"/>
        <v>0.44023706986902633</v>
      </c>
      <c r="CB26" s="390">
        <f>'A17'!J24/'A1'!J24*100</f>
        <v>66.597880255492399</v>
      </c>
      <c r="CC26" s="387">
        <f t="shared" si="26"/>
        <v>0.2931885566316626</v>
      </c>
      <c r="CD26" s="389">
        <f t="shared" si="60"/>
        <v>227.15033976977611</v>
      </c>
      <c r="CE26" s="358">
        <f t="shared" si="71"/>
        <v>50.231749452009055</v>
      </c>
      <c r="CF26" s="387">
        <f t="shared" si="61"/>
        <v>0.21508029408116558</v>
      </c>
      <c r="CG26" s="388">
        <f>'A15'!K24/'A1'!K24*100</f>
        <v>21.219512195121951</v>
      </c>
      <c r="CH26" s="387">
        <f t="shared" si="61"/>
        <v>9.0856857923015705E-2</v>
      </c>
      <c r="CI26" s="358">
        <v>100</v>
      </c>
      <c r="CJ26" s="387">
        <f t="shared" si="28"/>
        <v>0.42817599710846482</v>
      </c>
      <c r="CK26" s="390">
        <f>'A17'!K24/'A1'!K24*100</f>
        <v>62.097560975609753</v>
      </c>
      <c r="CL26" s="387">
        <f t="shared" si="29"/>
        <v>0.26588685088735398</v>
      </c>
      <c r="CM26" s="389">
        <f t="shared" si="62"/>
        <v>233.54882262274074</v>
      </c>
      <c r="CN26" s="363">
        <f>CN25*POWER(CN$35/CN$25,1/10)</f>
        <v>46.514043306568823</v>
      </c>
      <c r="CO26" s="387">
        <f t="shared" si="63"/>
        <v>0.20340069236100308</v>
      </c>
      <c r="CP26" s="388">
        <f>'A15'!L24/'A1'!L24*100</f>
        <v>21.584566184500929</v>
      </c>
      <c r="CQ26" s="387">
        <f t="shared" si="63"/>
        <v>9.4386886070155343E-2</v>
      </c>
      <c r="CR26" s="358">
        <v>100</v>
      </c>
      <c r="CS26" s="387">
        <f t="shared" si="31"/>
        <v>0.43728877969264468</v>
      </c>
      <c r="CT26" s="390">
        <f>'A17'!L24/'A1'!L24*100</f>
        <v>60.583224216821385</v>
      </c>
      <c r="CU26" s="387">
        <f t="shared" si="32"/>
        <v>0.26492364187619699</v>
      </c>
      <c r="CV26" s="389">
        <f t="shared" si="64"/>
        <v>228.68183370789112</v>
      </c>
      <c r="CW26" s="364">
        <v>35.85266</v>
      </c>
      <c r="CX26" s="387">
        <f t="shared" si="65"/>
        <v>0.16213451610775526</v>
      </c>
      <c r="CY26" s="388">
        <f>'A15'!M24/'A1'!M24*100</f>
        <v>22.379807692307693</v>
      </c>
      <c r="CZ26" s="387">
        <f t="shared" si="65"/>
        <v>0.10120697573839506</v>
      </c>
      <c r="DA26" s="358">
        <v>100</v>
      </c>
      <c r="DB26" s="387">
        <f t="shared" si="34"/>
        <v>0.45222451028112076</v>
      </c>
      <c r="DC26" s="390">
        <f>'A17'!M24/'A1'!M24*100</f>
        <v>62.896634615384613</v>
      </c>
      <c r="DD26" s="387">
        <f t="shared" si="35"/>
        <v>0.28443399787272894</v>
      </c>
      <c r="DE26" s="389">
        <f t="shared" si="66"/>
        <v>221.12910230769231</v>
      </c>
      <c r="DF26" s="358">
        <f t="shared" si="72"/>
        <v>42.725304903842925</v>
      </c>
      <c r="DG26" s="387">
        <f t="shared" si="67"/>
        <v>0.18725847543501101</v>
      </c>
      <c r="DH26" s="388">
        <f>'A15'!N24/'A1'!N24*100</f>
        <v>22.57512290631281</v>
      </c>
      <c r="DI26" s="387">
        <f t="shared" si="67"/>
        <v>9.8943310239873794E-2</v>
      </c>
      <c r="DJ26" s="358">
        <v>100</v>
      </c>
      <c r="DK26" s="387">
        <f t="shared" si="37"/>
        <v>0.43828470237123585</v>
      </c>
      <c r="DL26" s="390">
        <f>'A17'!N24/'A1'!N24*100</f>
        <v>62.861767810575763</v>
      </c>
      <c r="DM26" s="387">
        <f t="shared" si="38"/>
        <v>0.27551351195387935</v>
      </c>
      <c r="DN26" s="389">
        <f t="shared" si="68"/>
        <v>228.1621956207315</v>
      </c>
      <c r="DO26" s="358">
        <f t="shared" si="73"/>
        <v>43.570107349253654</v>
      </c>
      <c r="DP26" s="387">
        <f t="shared" si="69"/>
        <v>0.19283940904811422</v>
      </c>
      <c r="DQ26" s="388">
        <f>'A15'!O24/'A1'!O24*100</f>
        <v>19.207158011895238</v>
      </c>
      <c r="DR26" s="387">
        <f t="shared" si="69"/>
        <v>8.5010049913753008E-2</v>
      </c>
      <c r="DS26" s="358">
        <v>100</v>
      </c>
      <c r="DT26" s="387">
        <f t="shared" si="40"/>
        <v>0.44259567116126813</v>
      </c>
      <c r="DU26" s="390">
        <f>'A17'!O24/'A1'!O24*100</f>
        <v>63.16258564919481</v>
      </c>
      <c r="DV26" s="387">
        <f t="shared" si="41"/>
        <v>0.27955486987686456</v>
      </c>
      <c r="DW26" s="368">
        <f t="shared" si="70"/>
        <v>225.93985101034372</v>
      </c>
    </row>
    <row r="27" spans="1:171" ht="17.25" customHeight="1">
      <c r="A27" s="56">
        <v>1982</v>
      </c>
      <c r="B27" s="375">
        <f>B26*POWER(B$30/B$26,1/4)</f>
        <v>44.669791715293407</v>
      </c>
      <c r="C27" s="387">
        <f t="shared" si="42"/>
        <v>0.19580115820545096</v>
      </c>
      <c r="D27" s="368">
        <f>'A15'!B25/'A1'!B25*100</f>
        <v>18.896092594289538</v>
      </c>
      <c r="E27" s="387">
        <f t="shared" si="43"/>
        <v>8.2827268125645295E-2</v>
      </c>
      <c r="F27" s="368">
        <v>100</v>
      </c>
      <c r="G27" s="387">
        <f t="shared" si="44"/>
        <v>0.43833013472148191</v>
      </c>
      <c r="H27" s="368">
        <f>'A17'!B25/'A1'!B25*100</f>
        <v>64.572662595344568</v>
      </c>
      <c r="I27" s="387">
        <f t="shared" si="45"/>
        <v>0.28304143894742179</v>
      </c>
      <c r="J27" s="376">
        <f t="shared" si="1"/>
        <v>228.13854690492752</v>
      </c>
      <c r="K27" s="359">
        <f t="shared" si="2"/>
        <v>32.118099999999998</v>
      </c>
      <c r="L27" s="387">
        <f t="shared" si="46"/>
        <v>0.14669259862013379</v>
      </c>
      <c r="M27" s="388">
        <f>'A15'!C25/'A1'!C25*100</f>
        <v>22.461059794738777</v>
      </c>
      <c r="N27" s="387">
        <f t="shared" si="46"/>
        <v>0.10258611901240859</v>
      </c>
      <c r="O27" s="358">
        <v>100</v>
      </c>
      <c r="P27" s="387">
        <f t="shared" si="3"/>
        <v>0.45672875612235408</v>
      </c>
      <c r="Q27" s="390">
        <f>'A17'!C25/'A1'!C25*100</f>
        <v>64.369173673475743</v>
      </c>
      <c r="R27" s="387">
        <f t="shared" si="4"/>
        <v>0.29399252624510358</v>
      </c>
      <c r="S27" s="389">
        <f t="shared" si="5"/>
        <v>218.94833346821451</v>
      </c>
      <c r="T27" s="361">
        <f>T26*POWER(T$32/T$26,1/6)</f>
        <v>42.901031586226033</v>
      </c>
      <c r="U27" s="387">
        <f t="shared" si="47"/>
        <v>0.18764587459459794</v>
      </c>
      <c r="V27" s="388">
        <f>'A15'!D25/'A1'!D25*100</f>
        <v>18.627267602879368</v>
      </c>
      <c r="W27" s="387">
        <f t="shared" si="47"/>
        <v>8.1474262772090147E-2</v>
      </c>
      <c r="X27" s="358">
        <v>100</v>
      </c>
      <c r="Y27" s="387">
        <f t="shared" si="7"/>
        <v>0.43739245341327465</v>
      </c>
      <c r="Z27" s="390">
        <f>'A17'!D25/'A1'!D25*100</f>
        <v>67.099330802292741</v>
      </c>
      <c r="AA27" s="387">
        <f t="shared" si="8"/>
        <v>0.29348740922003735</v>
      </c>
      <c r="AB27" s="389">
        <f t="shared" si="48"/>
        <v>228.62762999139812</v>
      </c>
      <c r="AC27" s="358">
        <f t="shared" si="9"/>
        <v>35.55677</v>
      </c>
      <c r="AD27" s="387">
        <f t="shared" si="49"/>
        <v>0.16032531275133405</v>
      </c>
      <c r="AE27" s="388">
        <f>'A15'!E25/'A1'!E25*100</f>
        <v>21.113718167859226</v>
      </c>
      <c r="AF27" s="387">
        <f t="shared" si="10"/>
        <v>9.5201658322889113E-2</v>
      </c>
      <c r="AG27" s="358">
        <v>100</v>
      </c>
      <c r="AH27" s="387">
        <f t="shared" si="10"/>
        <v>0.45089954107567715</v>
      </c>
      <c r="AI27" s="390">
        <f>'A17'!E25/'A1'!E25*100</f>
        <v>65.108402450298257</v>
      </c>
      <c r="AJ27" s="387">
        <f t="shared" si="11"/>
        <v>0.29357348785009973</v>
      </c>
      <c r="AK27" s="389">
        <f t="shared" si="50"/>
        <v>221.77889061815748</v>
      </c>
      <c r="AL27" s="363">
        <f t="shared" si="12"/>
        <v>36.303719999999998</v>
      </c>
      <c r="AM27" s="387">
        <f t="shared" si="51"/>
        <v>0.16095520442538816</v>
      </c>
      <c r="AN27" s="388">
        <f>'A15'!F25/'A1'!F25*100</f>
        <v>21.276154961673917</v>
      </c>
      <c r="AO27" s="387">
        <f t="shared" si="51"/>
        <v>9.4329393000013834E-2</v>
      </c>
      <c r="AP27" s="358">
        <v>100</v>
      </c>
      <c r="AQ27" s="387">
        <f t="shared" si="13"/>
        <v>0.44335733204582939</v>
      </c>
      <c r="AR27" s="390">
        <f>'A17'!F25/'A1'!F25*100</f>
        <v>67.971825150196807</v>
      </c>
      <c r="AS27" s="387">
        <f t="shared" si="14"/>
        <v>0.30135807052876862</v>
      </c>
      <c r="AT27" s="389">
        <f t="shared" si="52"/>
        <v>225.55170011187073</v>
      </c>
      <c r="AU27" s="358">
        <f>AU26*POWER(AU$34/AU$26,1/8)</f>
        <v>65.523149089361738</v>
      </c>
      <c r="AV27" s="387">
        <f t="shared" si="53"/>
        <v>0.26303288414340337</v>
      </c>
      <c r="AW27" s="388">
        <f>'A15'!G25/'A1'!G25*100</f>
        <v>20.923720533384149</v>
      </c>
      <c r="AX27" s="387">
        <f t="shared" si="53"/>
        <v>8.3995147293678296E-2</v>
      </c>
      <c r="AY27" s="358">
        <v>100</v>
      </c>
      <c r="AZ27" s="387">
        <f t="shared" si="16"/>
        <v>0.4014350466957472</v>
      </c>
      <c r="BA27" s="390">
        <f>'A17'!G25/'A1'!G25*100</f>
        <v>62.65943243809857</v>
      </c>
      <c r="BB27" s="387">
        <f t="shared" si="17"/>
        <v>0.25153692186717114</v>
      </c>
      <c r="BC27" s="389">
        <f t="shared" si="54"/>
        <v>249.10630206084446</v>
      </c>
      <c r="BD27" s="361">
        <f>BD26*POWER(BD28/BD26,1/2)</f>
        <v>39.579737793547849</v>
      </c>
      <c r="BE27" s="387">
        <f t="shared" si="55"/>
        <v>0.1872125217489421</v>
      </c>
      <c r="BF27" s="388">
        <f>'A15'!H25/'A1'!H25*100</f>
        <v>18.253654177570692</v>
      </c>
      <c r="BG27" s="71">
        <f t="shared" si="55"/>
        <v>8.6339951202839937E-2</v>
      </c>
      <c r="BH27" s="358">
        <v>100</v>
      </c>
      <c r="BI27" s="387">
        <f t="shared" si="19"/>
        <v>0.47300091457266003</v>
      </c>
      <c r="BJ27" s="390">
        <f>'A17'!H25/'A1'!H25*100</f>
        <v>53.58268973000574</v>
      </c>
      <c r="BK27" s="387">
        <f t="shared" si="20"/>
        <v>0.25344661247555794</v>
      </c>
      <c r="BL27" s="389">
        <f t="shared" si="56"/>
        <v>211.41608170112428</v>
      </c>
      <c r="BM27" s="358">
        <f t="shared" si="21"/>
        <v>36.035450000000004</v>
      </c>
      <c r="BN27" s="387">
        <f t="shared" si="57"/>
        <v>0.16384425166149993</v>
      </c>
      <c r="BO27" s="388">
        <f>'A15'!I25/'A1'!I25*100</f>
        <v>16.889651330391644</v>
      </c>
      <c r="BP27" s="387">
        <f t="shared" si="57"/>
        <v>7.6793054701736072E-2</v>
      </c>
      <c r="BQ27" s="358">
        <v>100</v>
      </c>
      <c r="BR27" s="387">
        <f t="shared" si="22"/>
        <v>0.45467519251598054</v>
      </c>
      <c r="BS27" s="390">
        <f>'A17'!I25/'A1'!I25*100</f>
        <v>67.012123409410449</v>
      </c>
      <c r="BT27" s="387">
        <f t="shared" si="23"/>
        <v>0.30468750112078341</v>
      </c>
      <c r="BU27" s="389">
        <f t="shared" si="58"/>
        <v>219.9372247398021</v>
      </c>
      <c r="BV27" s="361">
        <f>BV28</f>
        <v>40.678100000000001</v>
      </c>
      <c r="BW27" s="387">
        <f t="shared" si="59"/>
        <v>0.17866683025761035</v>
      </c>
      <c r="BX27" s="388">
        <f>'A15'!J25/'A1'!J25*100</f>
        <v>19.948295136948015</v>
      </c>
      <c r="BY27" s="387">
        <f t="shared" si="59"/>
        <v>8.7617137013818375E-2</v>
      </c>
      <c r="BZ27" s="358">
        <v>100</v>
      </c>
      <c r="CA27" s="387">
        <f t="shared" si="25"/>
        <v>0.43922117861357918</v>
      </c>
      <c r="CB27" s="390">
        <f>'A17'!J25/'A1'!J25*100</f>
        <v>67.049329234209054</v>
      </c>
      <c r="CC27" s="387">
        <f t="shared" si="26"/>
        <v>0.2944948541149921</v>
      </c>
      <c r="CD27" s="389">
        <f t="shared" si="60"/>
        <v>227.67572437115706</v>
      </c>
      <c r="CE27" s="358">
        <f t="shared" si="71"/>
        <v>47.614839428979735</v>
      </c>
      <c r="CF27" s="387">
        <f t="shared" si="61"/>
        <v>0.20582818262353952</v>
      </c>
      <c r="CG27" s="388">
        <f>'A15'!K25/'A1'!K25*100</f>
        <v>21.020656136087485</v>
      </c>
      <c r="CH27" s="387">
        <f t="shared" si="61"/>
        <v>9.0867542596645284E-2</v>
      </c>
      <c r="CI27" s="358">
        <v>100</v>
      </c>
      <c r="CJ27" s="387">
        <f t="shared" si="28"/>
        <v>0.43227738472276916</v>
      </c>
      <c r="CK27" s="390">
        <f>'A17'!K25/'A1'!K25*100</f>
        <v>62.697448359659781</v>
      </c>
      <c r="CL27" s="387">
        <f t="shared" si="29"/>
        <v>0.27102689005704605</v>
      </c>
      <c r="CM27" s="389">
        <f t="shared" si="62"/>
        <v>231.332943924727</v>
      </c>
      <c r="CN27" s="363">
        <f t="shared" ref="CN27:CN34" si="74">CN26*POWER(CN$35/CN$25,1/10)</f>
        <v>45.600392545743794</v>
      </c>
      <c r="CO27" s="387">
        <f t="shared" si="63"/>
        <v>0.19976518699118825</v>
      </c>
      <c r="CP27" s="388">
        <f>'A15'!L25/'A1'!L25*100</f>
        <v>21.668545099660044</v>
      </c>
      <c r="CQ27" s="387">
        <f t="shared" si="63"/>
        <v>9.4925081167192824E-2</v>
      </c>
      <c r="CR27" s="358">
        <v>100</v>
      </c>
      <c r="CS27" s="387">
        <f t="shared" si="31"/>
        <v>0.43807777924454233</v>
      </c>
      <c r="CT27" s="390">
        <f>'A17'!L25/'A1'!L25*100</f>
        <v>61.001028871611226</v>
      </c>
      <c r="CU27" s="387">
        <f t="shared" si="32"/>
        <v>0.26723195259707655</v>
      </c>
      <c r="CV27" s="389">
        <f t="shared" si="64"/>
        <v>228.26996651701506</v>
      </c>
      <c r="CW27" s="363">
        <f>CW26*POWER(CW$32/CW$26,1/6)</f>
        <v>35.492384534463106</v>
      </c>
      <c r="CX27" s="387">
        <f t="shared" si="65"/>
        <v>0.16073451780046447</v>
      </c>
      <c r="CY27" s="388">
        <f>'A15'!M25/'A1'!M25*100</f>
        <v>22.234234234234236</v>
      </c>
      <c r="CZ27" s="387">
        <f t="shared" si="65"/>
        <v>0.10069227427737493</v>
      </c>
      <c r="DA27" s="358">
        <v>100</v>
      </c>
      <c r="DB27" s="387">
        <f t="shared" si="34"/>
        <v>0.45287043941607036</v>
      </c>
      <c r="DC27" s="390">
        <f>'A17'!M25/'A1'!M25*100</f>
        <v>63.087087087087092</v>
      </c>
      <c r="DD27" s="387">
        <f t="shared" si="35"/>
        <v>0.28570276850609028</v>
      </c>
      <c r="DE27" s="389">
        <f t="shared" si="66"/>
        <v>220.81370585578443</v>
      </c>
      <c r="DF27" s="358">
        <f t="shared" si="72"/>
        <v>42.170378926168702</v>
      </c>
      <c r="DG27" s="387">
        <f t="shared" si="67"/>
        <v>0.18515277773104355</v>
      </c>
      <c r="DH27" s="388">
        <f>'A15'!N25/'A1'!N25*100</f>
        <v>22.457437536480935</v>
      </c>
      <c r="DI27" s="387">
        <f t="shared" si="67"/>
        <v>9.860136537735921E-2</v>
      </c>
      <c r="DJ27" s="358">
        <v>100</v>
      </c>
      <c r="DK27" s="387">
        <f t="shared" si="37"/>
        <v>0.4390588428318522</v>
      </c>
      <c r="DL27" s="390">
        <f>'A17'!N25/'A1'!N25*100</f>
        <v>63.132087779382296</v>
      </c>
      <c r="DM27" s="387">
        <f t="shared" si="38"/>
        <v>0.27718701405974511</v>
      </c>
      <c r="DN27" s="389">
        <f t="shared" si="68"/>
        <v>227.75990424203192</v>
      </c>
      <c r="DO27" s="358">
        <f t="shared" si="73"/>
        <v>43.178679720137218</v>
      </c>
      <c r="DP27" s="387">
        <f t="shared" si="69"/>
        <v>0.19151883858943569</v>
      </c>
      <c r="DQ27" s="388">
        <f>'A15'!O25/'A1'!O25*100</f>
        <v>19.022211887106081</v>
      </c>
      <c r="DR27" s="387">
        <f t="shared" si="69"/>
        <v>8.4372934782479661E-2</v>
      </c>
      <c r="DS27" s="358">
        <v>100</v>
      </c>
      <c r="DT27" s="387">
        <f t="shared" si="40"/>
        <v>0.44354954767205895</v>
      </c>
      <c r="DU27" s="390">
        <f>'A17'!O25/'A1'!O25*100</f>
        <v>63.253063931305931</v>
      </c>
      <c r="DV27" s="387">
        <f t="shared" si="41"/>
        <v>0.28055867895602571</v>
      </c>
      <c r="DW27" s="368">
        <f t="shared" si="70"/>
        <v>225.45395553854922</v>
      </c>
    </row>
    <row r="28" spans="1:171" ht="17.25" customHeight="1">
      <c r="A28" s="56">
        <v>1983</v>
      </c>
      <c r="B28" s="375">
        <f>B27*POWER(B$30/B$26,1/4)</f>
        <v>44.217568422725371</v>
      </c>
      <c r="C28" s="387">
        <f t="shared" si="42"/>
        <v>0.19395223216121599</v>
      </c>
      <c r="D28" s="368">
        <f>'A15'!B26/'A1'!B26*100</f>
        <v>18.886225694765574</v>
      </c>
      <c r="E28" s="387">
        <f t="shared" si="43"/>
        <v>8.2840955784391435E-2</v>
      </c>
      <c r="F28" s="368">
        <v>100</v>
      </c>
      <c r="G28" s="387">
        <f t="shared" si="44"/>
        <v>0.43863160974165039</v>
      </c>
      <c r="H28" s="368">
        <f>'A17'!B26/'A1'!B26*100</f>
        <v>64.877951336054863</v>
      </c>
      <c r="I28" s="387">
        <f t="shared" si="45"/>
        <v>0.28457520231274203</v>
      </c>
      <c r="J28" s="376">
        <f t="shared" si="1"/>
        <v>227.98174545354584</v>
      </c>
      <c r="K28" s="359">
        <f t="shared" si="2"/>
        <v>32.118099999999998</v>
      </c>
      <c r="L28" s="387">
        <f>K28/$S28</f>
        <v>0.14638428019346808</v>
      </c>
      <c r="M28" s="388">
        <f>'A15'!C26/'A1'!C26*100</f>
        <v>22.480532634374875</v>
      </c>
      <c r="N28" s="387">
        <f>M28/$S28</f>
        <v>0.10245925468968385</v>
      </c>
      <c r="O28" s="358">
        <v>100</v>
      </c>
      <c r="P28" s="387">
        <f>O28/$S28</f>
        <v>0.45576880386283147</v>
      </c>
      <c r="Q28" s="390">
        <f>'A17'!C26/'A1'!C26*100</f>
        <v>64.810855580830122</v>
      </c>
      <c r="R28" s="387">
        <f t="shared" si="4"/>
        <v>0.29538766125401661</v>
      </c>
      <c r="S28" s="389">
        <f t="shared" si="5"/>
        <v>219.40948821520499</v>
      </c>
      <c r="T28" s="361">
        <f>T27*POWER(T$32/T$26,1/6)</f>
        <v>42.256416670470941</v>
      </c>
      <c r="U28" s="387">
        <f t="shared" si="47"/>
        <v>0.18521476205325951</v>
      </c>
      <c r="V28" s="388">
        <f>'A15'!D26/'A1'!D26*100</f>
        <v>18.667175790574724</v>
      </c>
      <c r="W28" s="387">
        <f t="shared" si="47"/>
        <v>8.1820390716512009E-2</v>
      </c>
      <c r="X28" s="358">
        <v>100</v>
      </c>
      <c r="Y28" s="387">
        <f t="shared" si="7"/>
        <v>0.43831156696892565</v>
      </c>
      <c r="Z28" s="390">
        <f>'A17'!D26/'A1'!D26*100</f>
        <v>67.224618847942111</v>
      </c>
      <c r="AA28" s="387">
        <f t="shared" si="8"/>
        <v>0.29465328026130283</v>
      </c>
      <c r="AB28" s="389">
        <f t="shared" si="48"/>
        <v>228.14821130898778</v>
      </c>
      <c r="AC28" s="358">
        <f t="shared" si="9"/>
        <v>35.55677</v>
      </c>
      <c r="AD28" s="387">
        <f t="shared" si="49"/>
        <v>0.16003512982604506</v>
      </c>
      <c r="AE28" s="388">
        <f>'A15'!E26/'A1'!E26*100</f>
        <v>21.17194177486703</v>
      </c>
      <c r="AF28" s="387">
        <f t="shared" si="10"/>
        <v>9.5291401626478214E-2</v>
      </c>
      <c r="AG28" s="358">
        <v>100</v>
      </c>
      <c r="AH28" s="387">
        <f t="shared" si="10"/>
        <v>0.45008342947361379</v>
      </c>
      <c r="AI28" s="390">
        <f>'A17'!E26/'A1'!E26*100</f>
        <v>65.452318344266729</v>
      </c>
      <c r="AJ28" s="387">
        <f t="shared" si="11"/>
        <v>0.29459003907386289</v>
      </c>
      <c r="AK28" s="389">
        <f t="shared" si="50"/>
        <v>222.18103011913377</v>
      </c>
      <c r="AL28" s="363">
        <f t="shared" si="12"/>
        <v>36.303719999999998</v>
      </c>
      <c r="AM28" s="387">
        <f t="shared" si="51"/>
        <v>0.16089471041579631</v>
      </c>
      <c r="AN28" s="388">
        <f>'A15'!F26/'A1'!F26*100</f>
        <v>21.334431630971991</v>
      </c>
      <c r="AO28" s="387">
        <f t="shared" si="51"/>
        <v>9.4552216664045549E-2</v>
      </c>
      <c r="AP28" s="358">
        <v>100</v>
      </c>
      <c r="AQ28" s="387">
        <f t="shared" si="13"/>
        <v>0.44319069895811319</v>
      </c>
      <c r="AR28" s="390">
        <f>'A17'!F26/'A1'!F26*100</f>
        <v>67.998352553542006</v>
      </c>
      <c r="AS28" s="387">
        <f t="shared" si="14"/>
        <v>0.30136237396204479</v>
      </c>
      <c r="AT28" s="389">
        <f t="shared" si="52"/>
        <v>225.63650418451402</v>
      </c>
      <c r="AU28" s="358">
        <f t="shared" ref="AU28:AU33" si="75">AU27*POWER(AU$34/AU$26,1/8)</f>
        <v>60.685285298672298</v>
      </c>
      <c r="AV28" s="387">
        <f t="shared" si="53"/>
        <v>0.24769799465404815</v>
      </c>
      <c r="AW28" s="388">
        <f>'A15'!G26/'A1'!G26*100</f>
        <v>21.172347539894989</v>
      </c>
      <c r="AX28" s="387">
        <f t="shared" si="53"/>
        <v>8.641877519302521E-2</v>
      </c>
      <c r="AY28" s="358">
        <v>100</v>
      </c>
      <c r="AZ28" s="387">
        <f t="shared" si="16"/>
        <v>0.40816813076673042</v>
      </c>
      <c r="BA28" s="390">
        <f>'A17'!G26/'A1'!G26*100</f>
        <v>63.13944670351578</v>
      </c>
      <c r="BB28" s="387">
        <f t="shared" si="17"/>
        <v>0.25771509938619636</v>
      </c>
      <c r="BC28" s="389">
        <f t="shared" si="54"/>
        <v>244.99707954208304</v>
      </c>
      <c r="BD28" s="362">
        <v>42.473799999999997</v>
      </c>
      <c r="BE28" s="387">
        <f t="shared" si="55"/>
        <v>0.19696261412869584</v>
      </c>
      <c r="BF28" s="388">
        <f>'A15'!H26/'A1'!H26*100</f>
        <v>18.907606052072399</v>
      </c>
      <c r="BG28" s="71">
        <f t="shared" si="55"/>
        <v>8.7679734681891677E-2</v>
      </c>
      <c r="BH28" s="358">
        <v>100</v>
      </c>
      <c r="BI28" s="387">
        <f t="shared" si="19"/>
        <v>0.46372731926198235</v>
      </c>
      <c r="BJ28" s="390">
        <f>'A17'!H26/'A1'!H26*100</f>
        <v>54.262563682445411</v>
      </c>
      <c r="BK28" s="387">
        <f t="shared" si="20"/>
        <v>0.25163033192743012</v>
      </c>
      <c r="BL28" s="389">
        <f t="shared" si="56"/>
        <v>215.64396973451781</v>
      </c>
      <c r="BM28" s="358">
        <f t="shared" si="21"/>
        <v>36.035450000000004</v>
      </c>
      <c r="BN28" s="387">
        <f t="shared" si="57"/>
        <v>0.15757117496718892</v>
      </c>
      <c r="BO28" s="388">
        <f>'A15'!I26/'A1'!I26*100</f>
        <v>24.398867833130907</v>
      </c>
      <c r="BP28" s="387">
        <f t="shared" si="57"/>
        <v>0.10668822707460535</v>
      </c>
      <c r="BQ28" s="358">
        <v>100</v>
      </c>
      <c r="BR28" s="387">
        <f t="shared" si="22"/>
        <v>0.43726712159051406</v>
      </c>
      <c r="BS28" s="390">
        <f>'A17'!I26/'A1'!I26*100</f>
        <v>68.258842622794319</v>
      </c>
      <c r="BT28" s="387">
        <f t="shared" si="23"/>
        <v>0.29847347636769167</v>
      </c>
      <c r="BU28" s="389">
        <f t="shared" si="58"/>
        <v>228.69316045592524</v>
      </c>
      <c r="BV28" s="362">
        <v>40.678100000000001</v>
      </c>
      <c r="BW28" s="387">
        <f t="shared" si="59"/>
        <v>0.17819356412129728</v>
      </c>
      <c r="BX28" s="388">
        <f>'A15'!J26/'A1'!J26*100</f>
        <v>20.077255011135854</v>
      </c>
      <c r="BY28" s="387">
        <f t="shared" si="59"/>
        <v>8.7949968858094987E-2</v>
      </c>
      <c r="BZ28" s="358">
        <v>100</v>
      </c>
      <c r="CA28" s="387">
        <f t="shared" si="25"/>
        <v>0.4380577365248064</v>
      </c>
      <c r="CB28" s="390">
        <f>'A17'!J26/'A1'!J26*100</f>
        <v>67.52505567928732</v>
      </c>
      <c r="CC28" s="387">
        <f t="shared" si="26"/>
        <v>0.29579873049580124</v>
      </c>
      <c r="CD28" s="389">
        <f t="shared" si="60"/>
        <v>228.2804106904232</v>
      </c>
      <c r="CE28" s="358">
        <f t="shared" si="71"/>
        <v>45.134261867856281</v>
      </c>
      <c r="CF28" s="387">
        <f t="shared" si="61"/>
        <v>0.19898686405250762</v>
      </c>
      <c r="CG28" s="388">
        <f>'A15'!K26/'A1'!K26*100</f>
        <v>20.179263565891471</v>
      </c>
      <c r="CH28" s="387">
        <f t="shared" si="61"/>
        <v>8.8965858965901465E-2</v>
      </c>
      <c r="CI28" s="358">
        <v>100</v>
      </c>
      <c r="CJ28" s="387">
        <f t="shared" si="28"/>
        <v>0.44087763002549979</v>
      </c>
      <c r="CK28" s="390">
        <f>'A17'!K26/'A1'!K26*100</f>
        <v>61.50678294573644</v>
      </c>
      <c r="CL28" s="387">
        <f t="shared" si="29"/>
        <v>0.27116964695609108</v>
      </c>
      <c r="CM28" s="389">
        <f t="shared" si="62"/>
        <v>226.8203083794842</v>
      </c>
      <c r="CN28" s="363">
        <f t="shared" si="74"/>
        <v>44.704688143769019</v>
      </c>
      <c r="CO28" s="387">
        <f t="shared" si="63"/>
        <v>0.19621043829057647</v>
      </c>
      <c r="CP28" s="388">
        <f>'A15'!L26/'A1'!L26*100</f>
        <v>21.716738710672413</v>
      </c>
      <c r="CQ28" s="387">
        <f t="shared" si="63"/>
        <v>9.5315525006226268E-2</v>
      </c>
      <c r="CR28" s="358">
        <v>100</v>
      </c>
      <c r="CS28" s="387">
        <f t="shared" si="31"/>
        <v>0.43890349410238411</v>
      </c>
      <c r="CT28" s="390">
        <f>'A17'!L26/'A1'!L26*100</f>
        <v>61.419092402561205</v>
      </c>
      <c r="CU28" s="387">
        <f t="shared" si="32"/>
        <v>0.26957054260081309</v>
      </c>
      <c r="CV28" s="389">
        <f t="shared" si="64"/>
        <v>227.84051925700265</v>
      </c>
      <c r="CW28" s="363">
        <f>CW27*POWER(CW$32/CW$26,1/6)</f>
        <v>35.135729397545283</v>
      </c>
      <c r="CX28" s="387">
        <f t="shared" si="65"/>
        <v>0.15932827477796727</v>
      </c>
      <c r="CY28" s="388">
        <f>'A15'!M26/'A1'!M26*100</f>
        <v>22.115500060031216</v>
      </c>
      <c r="CZ28" s="387">
        <f t="shared" si="65"/>
        <v>0.10028607718794018</v>
      </c>
      <c r="DA28" s="358">
        <v>100</v>
      </c>
      <c r="DB28" s="387">
        <f t="shared" si="34"/>
        <v>0.45346511232266762</v>
      </c>
      <c r="DC28" s="390">
        <f>'A17'!M26/'A1'!M26*100</f>
        <v>63.272901908992672</v>
      </c>
      <c r="DD28" s="387">
        <f t="shared" si="35"/>
        <v>0.2869205357114249</v>
      </c>
      <c r="DE28" s="389">
        <f t="shared" si="66"/>
        <v>220.52413136656918</v>
      </c>
      <c r="DF28" s="358">
        <f t="shared" si="72"/>
        <v>41.622660453306693</v>
      </c>
      <c r="DG28" s="387">
        <f t="shared" si="67"/>
        <v>0.18317351549396668</v>
      </c>
      <c r="DH28" s="388">
        <f>'A15'!N26/'A1'!N26*100</f>
        <v>22.306913117665534</v>
      </c>
      <c r="DI28" s="387">
        <f t="shared" si="67"/>
        <v>9.8168537308303244E-2</v>
      </c>
      <c r="DJ28" s="358">
        <v>100</v>
      </c>
      <c r="DK28" s="387">
        <f t="shared" si="37"/>
        <v>0.44008122858810328</v>
      </c>
      <c r="DL28" s="390">
        <f>'A17'!N26/'A1'!N26*100</f>
        <v>63.301204530666865</v>
      </c>
      <c r="DM28" s="387">
        <f t="shared" si="38"/>
        <v>0.27857671860962685</v>
      </c>
      <c r="DN28" s="389">
        <f t="shared" si="68"/>
        <v>227.23077810163909</v>
      </c>
      <c r="DO28" s="358">
        <f t="shared" si="73"/>
        <v>42.790768621003316</v>
      </c>
      <c r="DP28" s="387">
        <f t="shared" si="69"/>
        <v>0.19023508330464703</v>
      </c>
      <c r="DQ28" s="388">
        <f>'A15'!O26/'A1'!O26*100</f>
        <v>18.849671194411371</v>
      </c>
      <c r="DR28" s="387">
        <f t="shared" si="69"/>
        <v>8.3800055140256902E-2</v>
      </c>
      <c r="DS28" s="358">
        <v>100</v>
      </c>
      <c r="DT28" s="387">
        <f t="shared" si="40"/>
        <v>0.4445703814987621</v>
      </c>
      <c r="DU28" s="390">
        <f>'A17'!O26/'A1'!O26*100</f>
        <v>63.295822611411964</v>
      </c>
      <c r="DV28" s="387">
        <f t="shared" si="41"/>
        <v>0.28139448005633388</v>
      </c>
      <c r="DW28" s="368">
        <f t="shared" si="70"/>
        <v>224.93626242682666</v>
      </c>
    </row>
    <row r="29" spans="1:171" ht="17.25" customHeight="1">
      <c r="A29" s="56">
        <v>1984</v>
      </c>
      <c r="B29" s="375">
        <f>B28*POWER(B$30/B$26,1/4)</f>
        <v>43.769923300291737</v>
      </c>
      <c r="C29" s="387">
        <f t="shared" si="42"/>
        <v>0.19206340201879701</v>
      </c>
      <c r="D29" s="368">
        <f>'A15'!B27/'A1'!B27*100</f>
        <v>19.009966140814459</v>
      </c>
      <c r="E29" s="387">
        <f t="shared" si="43"/>
        <v>8.341615643732761E-2</v>
      </c>
      <c r="F29" s="368">
        <v>100</v>
      </c>
      <c r="G29" s="387">
        <f t="shared" si="44"/>
        <v>0.43880223572956745</v>
      </c>
      <c r="H29" s="368">
        <f>'A17'!B27/'A1'!B27*100</f>
        <v>65.11320648566506</v>
      </c>
      <c r="I29" s="387">
        <f t="shared" si="45"/>
        <v>0.28571820581430796</v>
      </c>
      <c r="J29" s="376">
        <f t="shared" si="1"/>
        <v>227.89309592677125</v>
      </c>
      <c r="K29" s="359">
        <f>K30</f>
        <v>32.118099999999998</v>
      </c>
      <c r="L29" s="387">
        <f t="shared" si="46"/>
        <v>0.14484729136064109</v>
      </c>
      <c r="M29" s="388">
        <f>'A15'!C27/'A1'!C27*100</f>
        <v>23.345898752004061</v>
      </c>
      <c r="N29" s="387">
        <f t="shared" si="46"/>
        <v>0.10528612211206638</v>
      </c>
      <c r="O29" s="358">
        <v>100</v>
      </c>
      <c r="P29" s="387">
        <f t="shared" si="3"/>
        <v>0.45098337498370417</v>
      </c>
      <c r="Q29" s="390">
        <f>'A17'!C27/'A1'!C27*100</f>
        <v>66.27366508895993</v>
      </c>
      <c r="R29" s="387">
        <f t="shared" si="4"/>
        <v>0.29888321154358838</v>
      </c>
      <c r="S29" s="389">
        <f t="shared" si="5"/>
        <v>221.73766384096399</v>
      </c>
      <c r="T29" s="361">
        <f>T28*POWER(T$32/T$26,1/6)</f>
        <v>41.621487498257437</v>
      </c>
      <c r="U29" s="387">
        <f t="shared" si="47"/>
        <v>0.18284317382146895</v>
      </c>
      <c r="V29" s="388">
        <f>'A15'!D27/'A1'!D27*100</f>
        <v>18.70851753225957</v>
      </c>
      <c r="W29" s="387">
        <f t="shared" si="47"/>
        <v>8.2186508188496404E-2</v>
      </c>
      <c r="X29" s="358">
        <v>100</v>
      </c>
      <c r="Y29" s="387">
        <f t="shared" si="7"/>
        <v>0.43929995012581907</v>
      </c>
      <c r="Z29" s="390">
        <f>'A17'!D27/'A1'!D27*100</f>
        <v>67.304894475752448</v>
      </c>
      <c r="AA29" s="387">
        <f t="shared" si="8"/>
        <v>0.29567036786421563</v>
      </c>
      <c r="AB29" s="389">
        <f t="shared" si="48"/>
        <v>227.63489950626945</v>
      </c>
      <c r="AC29" s="358">
        <f t="shared" si="9"/>
        <v>35.55677</v>
      </c>
      <c r="AD29" s="387">
        <f t="shared" si="49"/>
        <v>0.16001691774338089</v>
      </c>
      <c r="AE29" s="388">
        <f>'A15'!E27/'A1'!E27*100</f>
        <v>20.992550449191942</v>
      </c>
      <c r="AF29" s="387">
        <f t="shared" si="10"/>
        <v>9.4473238667407644E-2</v>
      </c>
      <c r="AG29" s="358">
        <v>100</v>
      </c>
      <c r="AH29" s="387">
        <f t="shared" si="10"/>
        <v>0.45003220974059477</v>
      </c>
      <c r="AI29" s="390">
        <f>'A17'!E27/'A1'!E27*100</f>
        <v>65.656996866720789</v>
      </c>
      <c r="AJ29" s="387">
        <f t="shared" si="11"/>
        <v>0.29547763384861664</v>
      </c>
      <c r="AK29" s="389">
        <f t="shared" si="50"/>
        <v>222.20631731591274</v>
      </c>
      <c r="AL29" s="363">
        <f t="shared" si="12"/>
        <v>36.303719999999998</v>
      </c>
      <c r="AM29" s="387">
        <f t="shared" si="51"/>
        <v>0.1607083556859083</v>
      </c>
      <c r="AN29" s="388">
        <f>'A15'!F27/'A1'!F27*100</f>
        <v>21.507578861122489</v>
      </c>
      <c r="AO29" s="387">
        <f t="shared" si="51"/>
        <v>9.5209186098724752E-2</v>
      </c>
      <c r="AP29" s="358">
        <v>100</v>
      </c>
      <c r="AQ29" s="387">
        <f t="shared" si="13"/>
        <v>0.44267737765140408</v>
      </c>
      <c r="AR29" s="390">
        <f>'A17'!F27/'A1'!F27*100</f>
        <v>68.08684965178206</v>
      </c>
      <c r="AS29" s="387">
        <f t="shared" si="14"/>
        <v>0.30140508056396298</v>
      </c>
      <c r="AT29" s="389">
        <f t="shared" si="52"/>
        <v>225.89814851290453</v>
      </c>
      <c r="AU29" s="358">
        <f t="shared" si="75"/>
        <v>56.204622380995595</v>
      </c>
      <c r="AV29" s="387">
        <f t="shared" si="53"/>
        <v>0.23313874706478199</v>
      </c>
      <c r="AW29" s="388">
        <f>'A15'!G27/'A1'!G27*100</f>
        <v>21.321635890384094</v>
      </c>
      <c r="AX29" s="387">
        <f t="shared" si="53"/>
        <v>8.844289430786105E-2</v>
      </c>
      <c r="AY29" s="358">
        <v>100</v>
      </c>
      <c r="AZ29" s="387">
        <f t="shared" si="16"/>
        <v>0.41480351114966824</v>
      </c>
      <c r="BA29" s="390">
        <f>'A17'!G27/'A1'!G27*100</f>
        <v>63.551739653084105</v>
      </c>
      <c r="BB29" s="387">
        <f t="shared" si="17"/>
        <v>0.26361484747768882</v>
      </c>
      <c r="BC29" s="389">
        <f t="shared" si="54"/>
        <v>241.07799792446377</v>
      </c>
      <c r="BD29" s="362">
        <v>31.356999999999999</v>
      </c>
      <c r="BE29" s="387">
        <f t="shared" si="55"/>
        <v>0.15246334760119279</v>
      </c>
      <c r="BF29" s="388">
        <f>'A15'!H27/'A1'!H27*100</f>
        <v>19.514169000333993</v>
      </c>
      <c r="BG29" s="71">
        <f t="shared" si="55"/>
        <v>9.4881383150376072E-2</v>
      </c>
      <c r="BH29" s="358">
        <v>100</v>
      </c>
      <c r="BI29" s="387">
        <f t="shared" si="19"/>
        <v>0.48621790222659306</v>
      </c>
      <c r="BJ29" s="390">
        <f>'A17'!H27/'A1'!H27*100</f>
        <v>54.797934383269528</v>
      </c>
      <c r="BK29" s="387">
        <f t="shared" si="20"/>
        <v>0.26643736702183807</v>
      </c>
      <c r="BL29" s="389">
        <f t="shared" si="56"/>
        <v>205.66910338360353</v>
      </c>
      <c r="BM29" s="358">
        <f t="shared" si="21"/>
        <v>36.035450000000004</v>
      </c>
      <c r="BN29" s="387">
        <f t="shared" si="57"/>
        <v>0.15668073586846326</v>
      </c>
      <c r="BO29" s="388">
        <f>'A15'!I27/'A1'!I27*100</f>
        <v>25.026203366403486</v>
      </c>
      <c r="BP29" s="387">
        <f t="shared" si="57"/>
        <v>0.10881295944526598</v>
      </c>
      <c r="BQ29" s="358">
        <v>100</v>
      </c>
      <c r="BR29" s="387">
        <f t="shared" si="22"/>
        <v>0.43479611290677161</v>
      </c>
      <c r="BS29" s="390">
        <f>'A17'!I27/'A1'!I27*100</f>
        <v>68.93120312778936</v>
      </c>
      <c r="BT29" s="387">
        <f t="shared" si="23"/>
        <v>0.29971019177949909</v>
      </c>
      <c r="BU29" s="389">
        <f t="shared" si="58"/>
        <v>229.99285649419286</v>
      </c>
      <c r="BV29" s="361">
        <f>BV28*POWER(BV$32/BV$28,1/4)</f>
        <v>40.279738877636092</v>
      </c>
      <c r="BW29" s="387">
        <f t="shared" si="59"/>
        <v>0.17622872427832059</v>
      </c>
      <c r="BX29" s="388">
        <f>'A15'!J27/'A1'!J27*100</f>
        <v>20.234347916522221</v>
      </c>
      <c r="BY29" s="387">
        <f t="shared" si="59"/>
        <v>8.8527716894218275E-2</v>
      </c>
      <c r="BZ29" s="358">
        <v>100</v>
      </c>
      <c r="CA29" s="387">
        <f t="shared" si="25"/>
        <v>0.43751208222495552</v>
      </c>
      <c r="CB29" s="390">
        <f>'A17'!J27/'A1'!J27*100</f>
        <v>68.051029605491237</v>
      </c>
      <c r="CC29" s="387">
        <f t="shared" si="26"/>
        <v>0.29773147660250565</v>
      </c>
      <c r="CD29" s="389">
        <f t="shared" si="60"/>
        <v>228.56511639964955</v>
      </c>
      <c r="CE29" s="358">
        <f t="shared" si="71"/>
        <v>42.782914292815782</v>
      </c>
      <c r="CF29" s="387">
        <f t="shared" si="61"/>
        <v>0.19051007200468906</v>
      </c>
      <c r="CG29" s="388">
        <f>'A15'!K27/'A1'!K27*100</f>
        <v>20.096618357487923</v>
      </c>
      <c r="CH29" s="387">
        <f t="shared" si="61"/>
        <v>8.9489186831264778E-2</v>
      </c>
      <c r="CI29" s="358">
        <v>100</v>
      </c>
      <c r="CJ29" s="387">
        <f t="shared" si="28"/>
        <v>0.44529475178057232</v>
      </c>
      <c r="CK29" s="390">
        <f>'A17'!K27/'A1'!K27*100</f>
        <v>61.690821256038653</v>
      </c>
      <c r="CL29" s="387">
        <f t="shared" si="29"/>
        <v>0.2747059893834739</v>
      </c>
      <c r="CM29" s="389">
        <f t="shared" si="62"/>
        <v>224.57035390634235</v>
      </c>
      <c r="CN29" s="363">
        <f t="shared" si="74"/>
        <v>43.826577589805801</v>
      </c>
      <c r="CO29" s="387">
        <f t="shared" si="63"/>
        <v>0.19269891698596608</v>
      </c>
      <c r="CP29" s="388">
        <f>'A15'!L27/'A1'!L27*100</f>
        <v>21.739837996224011</v>
      </c>
      <c r="CQ29" s="387">
        <f t="shared" si="63"/>
        <v>9.5586821232811772E-2</v>
      </c>
      <c r="CR29" s="358">
        <v>100</v>
      </c>
      <c r="CS29" s="387">
        <f t="shared" si="31"/>
        <v>0.43968506687774872</v>
      </c>
      <c r="CT29" s="390">
        <f>'A17'!L27/'A1'!L27*100</f>
        <v>61.869100271060404</v>
      </c>
      <c r="CU29" s="387">
        <f t="shared" si="32"/>
        <v>0.27202919490347338</v>
      </c>
      <c r="CV29" s="389">
        <f t="shared" si="64"/>
        <v>227.43551585709022</v>
      </c>
      <c r="CW29" s="363">
        <f>CW28*POWER(CW$32/CW$26,1/6)</f>
        <v>34.782658209363461</v>
      </c>
      <c r="CX29" s="387">
        <f t="shared" si="65"/>
        <v>0.15788408674676205</v>
      </c>
      <c r="CY29" s="388">
        <f>'A15'!M27/'A1'!M27*100</f>
        <v>22.09427851745232</v>
      </c>
      <c r="CZ29" s="387">
        <f t="shared" si="65"/>
        <v>0.10028948808511438</v>
      </c>
      <c r="DA29" s="358">
        <v>100</v>
      </c>
      <c r="DB29" s="387">
        <f t="shared" si="34"/>
        <v>0.45391610323865295</v>
      </c>
      <c r="DC29" s="390">
        <f>'A17'!M27/'A1'!M27*100</f>
        <v>63.428091639678541</v>
      </c>
      <c r="DD29" s="387">
        <f t="shared" si="35"/>
        <v>0.28791032192947064</v>
      </c>
      <c r="DE29" s="389">
        <f t="shared" si="66"/>
        <v>220.30502836649433</v>
      </c>
      <c r="DF29" s="358">
        <f t="shared" si="72"/>
        <v>41.082055872545098</v>
      </c>
      <c r="DG29" s="387">
        <f t="shared" si="67"/>
        <v>0.18128999148850491</v>
      </c>
      <c r="DH29" s="388">
        <f>'A15'!N27/'A1'!N27*100</f>
        <v>22.133289014164408</v>
      </c>
      <c r="DI29" s="387">
        <f t="shared" si="67"/>
        <v>9.7671445397941856E-2</v>
      </c>
      <c r="DJ29" s="358">
        <v>100</v>
      </c>
      <c r="DK29" s="387">
        <f t="shared" si="37"/>
        <v>0.44128753451615838</v>
      </c>
      <c r="DL29" s="390">
        <f>'A17'!N27/'A1'!N27*100</f>
        <v>63.394273963374637</v>
      </c>
      <c r="DM29" s="387">
        <f t="shared" si="38"/>
        <v>0.27975102859739487</v>
      </c>
      <c r="DN29" s="389">
        <f t="shared" si="68"/>
        <v>226.60961885008413</v>
      </c>
      <c r="DO29" s="358">
        <f t="shared" si="73"/>
        <v>42.406342459848211</v>
      </c>
      <c r="DP29" s="387">
        <f t="shared" si="69"/>
        <v>0.18883492238133098</v>
      </c>
      <c r="DQ29" s="388">
        <f>'A15'!O27/'A1'!O27*100</f>
        <v>18.729747793937239</v>
      </c>
      <c r="DR29" s="387">
        <f t="shared" si="69"/>
        <v>8.3403336994668592E-2</v>
      </c>
      <c r="DS29" s="358">
        <v>100</v>
      </c>
      <c r="DT29" s="387">
        <f t="shared" si="40"/>
        <v>0.44529877237143572</v>
      </c>
      <c r="DU29" s="390">
        <f>'A17'!O27/'A1'!O27*100</f>
        <v>63.432236012758359</v>
      </c>
      <c r="DV29" s="387">
        <f t="shared" si="41"/>
        <v>0.28246296825256473</v>
      </c>
      <c r="DW29" s="368">
        <f t="shared" si="70"/>
        <v>224.56832626654381</v>
      </c>
    </row>
    <row r="30" spans="1:171" ht="17.25" customHeight="1">
      <c r="A30" s="56">
        <v>1985</v>
      </c>
      <c r="B30" s="377">
        <v>43.326810000000002</v>
      </c>
      <c r="C30" s="387">
        <f t="shared" si="42"/>
        <v>0.19036015379624727</v>
      </c>
      <c r="D30" s="368">
        <f>'A15'!B28/'A1'!B28*100</f>
        <v>18.980808607693586</v>
      </c>
      <c r="E30" s="387">
        <f t="shared" si="43"/>
        <v>8.3393853499431056E-2</v>
      </c>
      <c r="F30" s="368">
        <v>100</v>
      </c>
      <c r="G30" s="387">
        <f t="shared" si="44"/>
        <v>0.43935880300499219</v>
      </c>
      <c r="H30" s="368">
        <f>'A17'!B28/'A1'!B28*100</f>
        <v>65.296788806134316</v>
      </c>
      <c r="I30" s="387">
        <f t="shared" si="45"/>
        <v>0.28688718969932947</v>
      </c>
      <c r="J30" s="376">
        <f t="shared" si="1"/>
        <v>227.60440741382791</v>
      </c>
      <c r="K30" s="360">
        <v>32.118099999999998</v>
      </c>
      <c r="L30" s="387">
        <f t="shared" si="46"/>
        <v>0.14394812704986809</v>
      </c>
      <c r="M30" s="388">
        <f>'A15'!C28/'A1'!C28*100</f>
        <v>23.945862477254742</v>
      </c>
      <c r="N30" s="387">
        <f t="shared" si="46"/>
        <v>0.10732148085330499</v>
      </c>
      <c r="O30" s="358">
        <v>100</v>
      </c>
      <c r="P30" s="387">
        <f t="shared" si="3"/>
        <v>0.44818381862522411</v>
      </c>
      <c r="Q30" s="390">
        <f>'A17'!C28/'A1'!C28*100</f>
        <v>67.058773873967752</v>
      </c>
      <c r="R30" s="387">
        <f t="shared" si="4"/>
        <v>0.3005465734716028</v>
      </c>
      <c r="S30" s="389">
        <f t="shared" si="5"/>
        <v>223.1227363512225</v>
      </c>
      <c r="T30" s="361">
        <f>T29*POWER(T$32/T$26,1/6)</f>
        <v>40.996098535211964</v>
      </c>
      <c r="U30" s="387">
        <f t="shared" si="47"/>
        <v>0.18057932222602013</v>
      </c>
      <c r="V30" s="388">
        <f>'A15'!D28/'A1'!D28*100</f>
        <v>18.690032967888541</v>
      </c>
      <c r="W30" s="387">
        <f t="shared" si="47"/>
        <v>8.2325723820388261E-2</v>
      </c>
      <c r="X30" s="358">
        <v>100</v>
      </c>
      <c r="Y30" s="387">
        <f t="shared" si="7"/>
        <v>0.44047928626895733</v>
      </c>
      <c r="Z30" s="390">
        <f>'A17'!D28/'A1'!D28*100</f>
        <v>67.339299924201256</v>
      </c>
      <c r="AA30" s="387">
        <f t="shared" si="8"/>
        <v>0.29661566768463421</v>
      </c>
      <c r="AB30" s="389">
        <f t="shared" si="48"/>
        <v>227.02543142730178</v>
      </c>
      <c r="AC30" s="358">
        <f t="shared" si="9"/>
        <v>35.55677</v>
      </c>
      <c r="AD30" s="387">
        <f t="shared" si="49"/>
        <v>0.15987573758059273</v>
      </c>
      <c r="AE30" s="388">
        <f>'A15'!E28/'A1'!E28*100</f>
        <v>21.17983497279484</v>
      </c>
      <c r="AF30" s="387">
        <f t="shared" si="10"/>
        <v>9.5231983616926058E-2</v>
      </c>
      <c r="AG30" s="358">
        <v>100</v>
      </c>
      <c r="AH30" s="387">
        <f t="shared" si="10"/>
        <v>0.44963515409468502</v>
      </c>
      <c r="AI30" s="390">
        <f>'A17'!E28/'A1'!E28*100</f>
        <v>65.665934262253074</v>
      </c>
      <c r="AJ30" s="387">
        <f t="shared" si="11"/>
        <v>0.29525712470779614</v>
      </c>
      <c r="AK30" s="389">
        <f t="shared" si="50"/>
        <v>222.40253923504793</v>
      </c>
      <c r="AL30" s="363">
        <f t="shared" si="12"/>
        <v>36.303719999999998</v>
      </c>
      <c r="AM30" s="387">
        <f t="shared" si="51"/>
        <v>0.16067815847722855</v>
      </c>
      <c r="AN30" s="388">
        <f>'A15'!F28/'A1'!F28*100</f>
        <v>21.562627498980007</v>
      </c>
      <c r="AO30" s="387">
        <f t="shared" si="51"/>
        <v>9.543493830567655E-2</v>
      </c>
      <c r="AP30" s="358">
        <v>100</v>
      </c>
      <c r="AQ30" s="387">
        <f t="shared" si="13"/>
        <v>0.44259419827287277</v>
      </c>
      <c r="AR30" s="390">
        <f>'A17'!F28/'A1'!F28*100</f>
        <v>68.074255405956748</v>
      </c>
      <c r="AS30" s="387">
        <f t="shared" si="14"/>
        <v>0.301292704944222</v>
      </c>
      <c r="AT30" s="389">
        <f t="shared" si="52"/>
        <v>225.94060290493678</v>
      </c>
      <c r="AU30" s="358">
        <f t="shared" si="75"/>
        <v>52.05478661660711</v>
      </c>
      <c r="AV30" s="387">
        <f t="shared" si="53"/>
        <v>0.22003071721420778</v>
      </c>
      <c r="AW30" s="388">
        <f>'A15'!G28/'A1'!G28*100</f>
        <v>20.971066252596223</v>
      </c>
      <c r="AX30" s="387">
        <f t="shared" si="53"/>
        <v>8.8642736782121714E-2</v>
      </c>
      <c r="AY30" s="358">
        <v>100</v>
      </c>
      <c r="AZ30" s="387">
        <f t="shared" si="16"/>
        <v>0.4226906525134253</v>
      </c>
      <c r="BA30" s="390">
        <f>'A17'!G28/'A1'!G28*100</f>
        <v>63.553781445808752</v>
      </c>
      <c r="BB30" s="387">
        <f t="shared" si="17"/>
        <v>0.26863589349024525</v>
      </c>
      <c r="BC30" s="389">
        <f t="shared" si="54"/>
        <v>236.57963431501207</v>
      </c>
      <c r="BD30" s="361">
        <f>BD29*POWER(BD$34/BD$29,1/5)</f>
        <v>30.869048279320076</v>
      </c>
      <c r="BE30" s="387">
        <f t="shared" si="55"/>
        <v>0.14997695836060354</v>
      </c>
      <c r="BF30" s="388">
        <f>'A15'!H28/'A1'!H28*100</f>
        <v>19.928413246124528</v>
      </c>
      <c r="BG30" s="71">
        <f t="shared" si="55"/>
        <v>9.6821993880815235E-2</v>
      </c>
      <c r="BH30" s="358">
        <v>100</v>
      </c>
      <c r="BI30" s="387">
        <f t="shared" si="19"/>
        <v>0.48584898699671525</v>
      </c>
      <c r="BJ30" s="390">
        <f>'A17'!H28/'A1'!H28*100</f>
        <v>55.027810681361686</v>
      </c>
      <c r="BK30" s="387">
        <f t="shared" si="20"/>
        <v>0.26735206076186602</v>
      </c>
      <c r="BL30" s="389">
        <f t="shared" si="56"/>
        <v>205.82527220680629</v>
      </c>
      <c r="BM30" s="358">
        <f>BM31</f>
        <v>36.035450000000004</v>
      </c>
      <c r="BN30" s="387">
        <f t="shared" si="57"/>
        <v>0.15628858460371348</v>
      </c>
      <c r="BO30" s="388">
        <f>'A15'!I28/'A1'!I28*100</f>
        <v>25.116136066057525</v>
      </c>
      <c r="BP30" s="387">
        <f t="shared" si="57"/>
        <v>0.1089306601271362</v>
      </c>
      <c r="BQ30" s="358">
        <v>100</v>
      </c>
      <c r="BR30" s="387">
        <f t="shared" si="22"/>
        <v>0.43370787544962935</v>
      </c>
      <c r="BS30" s="390">
        <f>'A17'!I28/'A1'!I28*100</f>
        <v>69.418356654786535</v>
      </c>
      <c r="BT30" s="387">
        <f t="shared" si="23"/>
        <v>0.30107287981952108</v>
      </c>
      <c r="BU30" s="389">
        <f t="shared" si="58"/>
        <v>230.56994272084404</v>
      </c>
      <c r="BV30" s="361">
        <f>BV29*POWER(BV$32/BV$28,1/4)</f>
        <v>39.885278910532897</v>
      </c>
      <c r="BW30" s="387">
        <f t="shared" si="59"/>
        <v>0.17440408394788329</v>
      </c>
      <c r="BX30" s="388">
        <f>'A15'!J28/'A1'!J28*100</f>
        <v>20.324406405300937</v>
      </c>
      <c r="BY30" s="387">
        <f t="shared" si="59"/>
        <v>8.8871372539529328E-2</v>
      </c>
      <c r="BZ30" s="358">
        <v>100</v>
      </c>
      <c r="CA30" s="387">
        <f t="shared" si="25"/>
        <v>0.43726429577963083</v>
      </c>
      <c r="CB30" s="390">
        <f>'A17'!J28/'A1'!J28*100</f>
        <v>68.484953064605193</v>
      </c>
      <c r="CC30" s="387">
        <f t="shared" si="26"/>
        <v>0.2994602477329566</v>
      </c>
      <c r="CD30" s="389">
        <f t="shared" si="60"/>
        <v>228.69463838043902</v>
      </c>
      <c r="CE30" s="358">
        <f t="shared" si="71"/>
        <v>40.554064243819603</v>
      </c>
      <c r="CF30" s="387">
        <f t="shared" si="61"/>
        <v>0.18226969252255126</v>
      </c>
      <c r="CG30" s="388">
        <f>'A15'!K28/'A1'!K28*100</f>
        <v>19.720683843005059</v>
      </c>
      <c r="CH30" s="387">
        <f t="shared" si="61"/>
        <v>8.8634346456330143E-2</v>
      </c>
      <c r="CI30" s="358">
        <v>100</v>
      </c>
      <c r="CJ30" s="387">
        <f t="shared" si="28"/>
        <v>0.44944864570590842</v>
      </c>
      <c r="CK30" s="390">
        <f>'A17'!K28/'A1'!K28*100</f>
        <v>62.220081868528773</v>
      </c>
      <c r="CL30" s="387">
        <f t="shared" si="29"/>
        <v>0.27964731531521009</v>
      </c>
      <c r="CM30" s="389">
        <f t="shared" si="62"/>
        <v>222.49482995535345</v>
      </c>
      <c r="CN30" s="363">
        <f t="shared" si="74"/>
        <v>42.965715297199466</v>
      </c>
      <c r="CO30" s="387">
        <f t="shared" si="63"/>
        <v>0.18925659276408099</v>
      </c>
      <c r="CP30" s="388">
        <f>'A15'!L28/'A1'!L28*100</f>
        <v>21.716557169038182</v>
      </c>
      <c r="CQ30" s="387">
        <f t="shared" si="63"/>
        <v>9.5657702611236073E-2</v>
      </c>
      <c r="CR30" s="358">
        <v>100</v>
      </c>
      <c r="CS30" s="387">
        <f t="shared" si="31"/>
        <v>0.4404828162523734</v>
      </c>
      <c r="CT30" s="390">
        <f>'A17'!L28/'A1'!L28*100</f>
        <v>62.341339602899893</v>
      </c>
      <c r="CU30" s="387">
        <f t="shared" si="32"/>
        <v>0.27460288837230962</v>
      </c>
      <c r="CV30" s="389">
        <f t="shared" si="64"/>
        <v>227.02361206913753</v>
      </c>
      <c r="CW30" s="363">
        <f>CW29*POWER(CW$32/CW$26,1/6)</f>
        <v>34.433134955607983</v>
      </c>
      <c r="CX30" s="387">
        <f t="shared" si="65"/>
        <v>0.15676884540033245</v>
      </c>
      <c r="CY30" s="388">
        <f>'A15'!M28/'A1'!M28*100</f>
        <v>21.880239520958085</v>
      </c>
      <c r="CZ30" s="387">
        <f t="shared" si="65"/>
        <v>9.9617414772298254E-2</v>
      </c>
      <c r="DA30" s="358">
        <v>100</v>
      </c>
      <c r="DB30" s="387">
        <f t="shared" si="34"/>
        <v>0.45528484583945833</v>
      </c>
      <c r="DC30" s="390">
        <f>'A17'!M28/'A1'!M28*100</f>
        <v>63.329341317365277</v>
      </c>
      <c r="DD30" s="387">
        <f t="shared" si="35"/>
        <v>0.28832889398791089</v>
      </c>
      <c r="DE30" s="389">
        <f t="shared" si="66"/>
        <v>219.64271579393136</v>
      </c>
      <c r="DF30" s="358">
        <f t="shared" si="72"/>
        <v>40.548472787035308</v>
      </c>
      <c r="DG30" s="387">
        <f t="shared" si="67"/>
        <v>0.17962500431968106</v>
      </c>
      <c r="DH30" s="388">
        <f>'A15'!N28/'A1'!N28*100</f>
        <v>21.773269795239951</v>
      </c>
      <c r="DI30" s="387">
        <f t="shared" si="67"/>
        <v>9.6453045261769801E-2</v>
      </c>
      <c r="DJ30" s="358">
        <v>100</v>
      </c>
      <c r="DK30" s="387">
        <f t="shared" si="37"/>
        <v>0.44298833463615217</v>
      </c>
      <c r="DL30" s="390">
        <f>'A17'!N28/'A1'!N28*100</f>
        <v>63.417836050500398</v>
      </c>
      <c r="DM30" s="387">
        <f t="shared" si="38"/>
        <v>0.28093361578239706</v>
      </c>
      <c r="DN30" s="389">
        <f t="shared" si="68"/>
        <v>225.73957863277565</v>
      </c>
      <c r="DO30" s="358">
        <f t="shared" si="73"/>
        <v>42.025369928486242</v>
      </c>
      <c r="DP30" s="387">
        <f t="shared" si="69"/>
        <v>0.18752424832720688</v>
      </c>
      <c r="DQ30" s="388">
        <f>'A15'!O28/'A1'!O28*100</f>
        <v>18.682129590031277</v>
      </c>
      <c r="DR30" s="387">
        <f t="shared" si="69"/>
        <v>8.3362795246863297E-2</v>
      </c>
      <c r="DS30" s="358">
        <v>100</v>
      </c>
      <c r="DT30" s="387">
        <f t="shared" si="40"/>
        <v>0.44621677012317384</v>
      </c>
      <c r="DU30" s="390">
        <f>'A17'!O28/'A1'!O28*100</f>
        <v>63.398824348234427</v>
      </c>
      <c r="DV30" s="387">
        <f t="shared" si="41"/>
        <v>0.28289618630275598</v>
      </c>
      <c r="DW30" s="368">
        <f t="shared" si="70"/>
        <v>224.10632386675195</v>
      </c>
    </row>
    <row r="31" spans="1:171" ht="17.25" customHeight="1">
      <c r="A31" s="56">
        <v>1986</v>
      </c>
      <c r="B31" s="378">
        <f>B30*POWER(B$34/B$30,1/4)</f>
        <v>42.882829639035876</v>
      </c>
      <c r="C31" s="387">
        <f t="shared" si="42"/>
        <v>0.18862699497913835</v>
      </c>
      <c r="D31" s="368">
        <f>'A15'!B29/'A1'!B29*100</f>
        <v>18.92074296372914</v>
      </c>
      <c r="E31" s="387">
        <f t="shared" si="43"/>
        <v>8.3225918580058136E-2</v>
      </c>
      <c r="F31" s="368">
        <v>100</v>
      </c>
      <c r="G31" s="387">
        <f t="shared" si="44"/>
        <v>0.43986601762732747</v>
      </c>
      <c r="H31" s="368">
        <f>'A17'!B29/'A1'!B29*100</f>
        <v>65.538381520920211</v>
      </c>
      <c r="I31" s="387">
        <f t="shared" si="45"/>
        <v>0.28828106881347604</v>
      </c>
      <c r="J31" s="376">
        <f t="shared" si="1"/>
        <v>227.34195412368524</v>
      </c>
      <c r="K31" s="359">
        <f>K30*POWER(K$33/K$30,1/3)</f>
        <v>31.310163286292465</v>
      </c>
      <c r="L31" s="387">
        <f t="shared" si="46"/>
        <v>0.14109094653873269</v>
      </c>
      <c r="M31" s="388">
        <f>'A15'!C29/'A1'!C29*100</f>
        <v>23.545987753918247</v>
      </c>
      <c r="N31" s="387">
        <f t="shared" si="46"/>
        <v>0.10610374877361801</v>
      </c>
      <c r="O31" s="358">
        <v>100</v>
      </c>
      <c r="P31" s="387">
        <f t="shared" si="3"/>
        <v>0.45062347726721069</v>
      </c>
      <c r="Q31" s="390">
        <f>'A17'!C29/'A1'!C29*100</f>
        <v>67.058607166455019</v>
      </c>
      <c r="R31" s="387">
        <f t="shared" si="4"/>
        <v>0.30218182742043859</v>
      </c>
      <c r="S31" s="389">
        <f t="shared" si="5"/>
        <v>221.91475820666574</v>
      </c>
      <c r="T31" s="361">
        <f>T30*POWER(T$32/T$26,1/6)</f>
        <v>40.380106433706231</v>
      </c>
      <c r="U31" s="387">
        <f t="shared" si="47"/>
        <v>0.17837285014253043</v>
      </c>
      <c r="V31" s="388">
        <f>'A15'!D29/'A1'!D29*100</f>
        <v>18.681793351013351</v>
      </c>
      <c r="W31" s="387">
        <f t="shared" si="47"/>
        <v>8.2523921309242895E-2</v>
      </c>
      <c r="X31" s="358">
        <v>100</v>
      </c>
      <c r="Y31" s="387">
        <f t="shared" si="7"/>
        <v>0.44173447248182185</v>
      </c>
      <c r="Z31" s="390">
        <f>'A17'!D29/'A1'!D29*100</f>
        <v>67.318440056462236</v>
      </c>
      <c r="AA31" s="387">
        <f t="shared" si="8"/>
        <v>0.29736875606640489</v>
      </c>
      <c r="AB31" s="389">
        <f t="shared" si="48"/>
        <v>226.38033984118181</v>
      </c>
      <c r="AC31" s="358">
        <f>AC32</f>
        <v>35.55677</v>
      </c>
      <c r="AD31" s="387">
        <f t="shared" si="49"/>
        <v>0.15920398863737545</v>
      </c>
      <c r="AE31" s="388">
        <f>'A15'!E29/'A1'!E29*100</f>
        <v>21.585538483697263</v>
      </c>
      <c r="AF31" s="387">
        <f t="shared" si="10"/>
        <v>9.6648368889811126E-2</v>
      </c>
      <c r="AG31" s="358">
        <v>100</v>
      </c>
      <c r="AH31" s="387">
        <f t="shared" si="10"/>
        <v>0.44774592472087721</v>
      </c>
      <c r="AI31" s="390">
        <f>'A17'!E29/'A1'!E29*100</f>
        <v>66.198641101359385</v>
      </c>
      <c r="AJ31" s="387">
        <f t="shared" si="11"/>
        <v>0.29640171775193624</v>
      </c>
      <c r="AK31" s="389">
        <f t="shared" si="50"/>
        <v>223.34094958505665</v>
      </c>
      <c r="AL31" s="363">
        <f>AL32</f>
        <v>36.303719999999998</v>
      </c>
      <c r="AM31" s="387">
        <f t="shared" si="51"/>
        <v>0.1606252790781951</v>
      </c>
      <c r="AN31" s="388">
        <f>'A15'!F29/'A1'!F29*100</f>
        <v>21.675477836518912</v>
      </c>
      <c r="AO31" s="387">
        <f t="shared" si="51"/>
        <v>9.5902835209286622E-2</v>
      </c>
      <c r="AP31" s="358">
        <v>100</v>
      </c>
      <c r="AQ31" s="387">
        <f t="shared" si="13"/>
        <v>0.4424485399242698</v>
      </c>
      <c r="AR31" s="390">
        <f>'A17'!F29/'A1'!F29*100</f>
        <v>68.035786905246027</v>
      </c>
      <c r="AS31" s="387">
        <f t="shared" si="14"/>
        <v>0.30102334578824858</v>
      </c>
      <c r="AT31" s="389">
        <f t="shared" si="52"/>
        <v>226.01498474176492</v>
      </c>
      <c r="AU31" s="358">
        <f t="shared" si="75"/>
        <v>48.211351574114069</v>
      </c>
      <c r="AV31" s="387">
        <f t="shared" si="53"/>
        <v>0.20737574070082362</v>
      </c>
      <c r="AW31" s="388">
        <f>'A15'!G29/'A1'!G29*100</f>
        <v>20.607673368862287</v>
      </c>
      <c r="AX31" s="387">
        <f t="shared" si="53"/>
        <v>8.864160388490383E-2</v>
      </c>
      <c r="AY31" s="358">
        <v>100</v>
      </c>
      <c r="AZ31" s="387">
        <f t="shared" si="16"/>
        <v>0.4301388240112502</v>
      </c>
      <c r="BA31" s="390">
        <f>'A17'!G29/'A1'!G29*100</f>
        <v>63.664058233408859</v>
      </c>
      <c r="BB31" s="387">
        <f t="shared" si="17"/>
        <v>0.27384383140302238</v>
      </c>
      <c r="BC31" s="389">
        <f t="shared" si="54"/>
        <v>232.48308317638521</v>
      </c>
      <c r="BD31" s="361">
        <f>BD30*POWER(BD$34/BD$29,1/5)</f>
        <v>30.388689660075698</v>
      </c>
      <c r="BE31" s="387">
        <f t="shared" si="55"/>
        <v>0.1477666736791752</v>
      </c>
      <c r="BF31" s="388">
        <f>'A15'!H29/'A1'!H29*100</f>
        <v>20.176341871540739</v>
      </c>
      <c r="BG31" s="71">
        <f t="shared" si="55"/>
        <v>9.8108571271776676E-2</v>
      </c>
      <c r="BH31" s="358">
        <v>100</v>
      </c>
      <c r="BI31" s="387">
        <f t="shared" si="19"/>
        <v>0.48625549614700669</v>
      </c>
      <c r="BJ31" s="390">
        <f>'A17'!H29/'A1'!H29*100</f>
        <v>55.088170935770364</v>
      </c>
      <c r="BK31" s="387">
        <f t="shared" si="20"/>
        <v>0.26786925890204133</v>
      </c>
      <c r="BL31" s="389">
        <f t="shared" si="56"/>
        <v>205.65320246738682</v>
      </c>
      <c r="BM31" s="315">
        <v>36.035450000000004</v>
      </c>
      <c r="BN31" s="387">
        <f t="shared" si="57"/>
        <v>0.15603858887619881</v>
      </c>
      <c r="BO31" s="388">
        <f>'A15'!I29/'A1'!I29*100</f>
        <v>25.280849244295556</v>
      </c>
      <c r="BP31" s="387">
        <f t="shared" si="57"/>
        <v>0.10946964840654953</v>
      </c>
      <c r="BQ31" s="358">
        <v>100</v>
      </c>
      <c r="BR31" s="387">
        <f t="shared" si="22"/>
        <v>0.43301412602367612</v>
      </c>
      <c r="BS31" s="390">
        <f>'A17'!I29/'A1'!I29*100</f>
        <v>69.623048897275794</v>
      </c>
      <c r="BT31" s="387">
        <f t="shared" si="23"/>
        <v>0.30147763669357547</v>
      </c>
      <c r="BU31" s="389">
        <f t="shared" si="58"/>
        <v>230.93934814157137</v>
      </c>
      <c r="BV31" s="361">
        <f>BV30*POWER(BV$32/BV$28,1/4)</f>
        <v>39.494681894630048</v>
      </c>
      <c r="BW31" s="387">
        <f t="shared" si="59"/>
        <v>0.1727674904484931</v>
      </c>
      <c r="BX31" s="388">
        <f>'A15'!J29/'A1'!J29*100</f>
        <v>20.325393011601566</v>
      </c>
      <c r="BY31" s="387">
        <f t="shared" si="59"/>
        <v>8.8912404772937229E-2</v>
      </c>
      <c r="BZ31" s="358">
        <v>100</v>
      </c>
      <c r="CA31" s="387">
        <f t="shared" si="25"/>
        <v>0.43744494742210771</v>
      </c>
      <c r="CB31" s="390">
        <f>'A17'!J29/'A1'!J29*100</f>
        <v>68.780119448067552</v>
      </c>
      <c r="CC31" s="387">
        <f t="shared" si="26"/>
        <v>0.30087515735646198</v>
      </c>
      <c r="CD31" s="389">
        <f t="shared" si="60"/>
        <v>228.60019435429916</v>
      </c>
      <c r="CE31" s="315">
        <v>38.441330000000001</v>
      </c>
      <c r="CF31" s="387">
        <f t="shared" si="61"/>
        <v>0.17451534587825895</v>
      </c>
      <c r="CG31" s="388">
        <f>'A15'!K29/'A1'!K29*100</f>
        <v>19.438444924406049</v>
      </c>
      <c r="CH31" s="387">
        <f t="shared" si="61"/>
        <v>8.8246346817818441E-2</v>
      </c>
      <c r="CI31" s="358">
        <v>100</v>
      </c>
      <c r="CJ31" s="387">
        <f t="shared" si="28"/>
        <v>0.45397842862944376</v>
      </c>
      <c r="CK31" s="390">
        <f>'A17'!K29/'A1'!K29*100</f>
        <v>62.395008399328056</v>
      </c>
      <c r="CL31" s="387">
        <f t="shared" si="29"/>
        <v>0.28325987867447894</v>
      </c>
      <c r="CM31" s="389">
        <f t="shared" si="62"/>
        <v>220.27478332373408</v>
      </c>
      <c r="CN31" s="363">
        <f t="shared" si="74"/>
        <v>42.121762467471285</v>
      </c>
      <c r="CO31" s="387">
        <f t="shared" si="63"/>
        <v>0.18599994079597293</v>
      </c>
      <c r="CP31" s="388">
        <f>'A15'!L29/'A1'!L29*100</f>
        <v>21.644939876869877</v>
      </c>
      <c r="CQ31" s="387">
        <f t="shared" si="63"/>
        <v>9.5579038002962344E-2</v>
      </c>
      <c r="CR31" s="358">
        <v>100</v>
      </c>
      <c r="CS31" s="387">
        <f t="shared" si="31"/>
        <v>0.44157682371342416</v>
      </c>
      <c r="CT31" s="390">
        <f>'A17'!L29/'A1'!L29*100</f>
        <v>62.694458273314588</v>
      </c>
      <c r="CU31" s="387">
        <f t="shared" si="32"/>
        <v>0.27684419748764061</v>
      </c>
      <c r="CV31" s="389">
        <f t="shared" si="64"/>
        <v>226.46116061765574</v>
      </c>
      <c r="CW31" s="363">
        <f>CW30*POWER(CW$32/CW$26,1/6)</f>
        <v>34.087123983869027</v>
      </c>
      <c r="CX31" s="387">
        <f t="shared" si="65"/>
        <v>0.15571019532336949</v>
      </c>
      <c r="CY31" s="388">
        <f>'A15'!M29/'A1'!M29*100</f>
        <v>21.648745519713263</v>
      </c>
      <c r="CZ31" s="387">
        <f t="shared" si="65"/>
        <v>9.8891604788238816E-2</v>
      </c>
      <c r="DA31" s="358">
        <v>100</v>
      </c>
      <c r="DB31" s="387">
        <f t="shared" si="34"/>
        <v>0.45680062476686467</v>
      </c>
      <c r="DC31" s="390">
        <f>'A17'!M29/'A1'!M29*100</f>
        <v>63.178016726403818</v>
      </c>
      <c r="DD31" s="387">
        <f t="shared" si="35"/>
        <v>0.28859757512152689</v>
      </c>
      <c r="DE31" s="389">
        <f t="shared" si="66"/>
        <v>218.91388622998613</v>
      </c>
      <c r="DF31" s="315">
        <v>40.021820000000005</v>
      </c>
      <c r="DG31" s="387">
        <f t="shared" si="67"/>
        <v>0.17783010045705719</v>
      </c>
      <c r="DH31" s="388">
        <f>'A15'!N29/'A1'!N29*100</f>
        <v>21.478397784207186</v>
      </c>
      <c r="DI31" s="387">
        <f t="shared" si="67"/>
        <v>9.5435580781238774E-2</v>
      </c>
      <c r="DJ31" s="358">
        <v>100</v>
      </c>
      <c r="DK31" s="387">
        <f t="shared" si="37"/>
        <v>0.44433286756338708</v>
      </c>
      <c r="DL31" s="390">
        <f>'A17'!N29/'A1'!N29*100</f>
        <v>63.556282196034154</v>
      </c>
      <c r="DM31" s="387">
        <f t="shared" si="38"/>
        <v>0.282401451198317</v>
      </c>
      <c r="DN31" s="389">
        <f t="shared" si="68"/>
        <v>225.05649998024134</v>
      </c>
      <c r="DO31" s="315">
        <v>41.647820000000003</v>
      </c>
      <c r="DP31" s="387">
        <f t="shared" si="69"/>
        <v>0.18605604221664052</v>
      </c>
      <c r="DQ31" s="388">
        <f>'A15'!O29/'A1'!O29*100</f>
        <v>18.590428073440997</v>
      </c>
      <c r="DR31" s="387">
        <f t="shared" si="69"/>
        <v>8.3050240575798615E-2</v>
      </c>
      <c r="DS31" s="358">
        <v>100</v>
      </c>
      <c r="DT31" s="387">
        <f t="shared" si="40"/>
        <v>0.44673656920492</v>
      </c>
      <c r="DU31" s="390">
        <f>'A17'!O29/'A1'!O29*100</f>
        <v>63.60731750892252</v>
      </c>
      <c r="DV31" s="387">
        <f t="shared" si="41"/>
        <v>0.28415714800264086</v>
      </c>
      <c r="DW31" s="368">
        <f t="shared" si="70"/>
        <v>223.84556558236352</v>
      </c>
    </row>
    <row r="32" spans="1:171" ht="17.25" customHeight="1">
      <c r="A32" s="56">
        <v>1987</v>
      </c>
      <c r="B32" s="378">
        <f>B31*POWER(B$34/B$30,1/4)</f>
        <v>42.443398852825162</v>
      </c>
      <c r="C32" s="387">
        <f t="shared" si="42"/>
        <v>0.18694546798527564</v>
      </c>
      <c r="D32" s="368">
        <f>'A15'!B30/'A1'!B30*100</f>
        <v>18.854740399622045</v>
      </c>
      <c r="E32" s="387">
        <f t="shared" si="43"/>
        <v>8.3047266783951357E-2</v>
      </c>
      <c r="F32" s="368">
        <v>100</v>
      </c>
      <c r="G32" s="387">
        <f t="shared" si="44"/>
        <v>0.44045828806858611</v>
      </c>
      <c r="H32" s="368">
        <f>'A17'!B30/'A1'!B30*100</f>
        <v>65.738115278035053</v>
      </c>
      <c r="I32" s="387">
        <f t="shared" si="45"/>
        <v>0.28954897716218686</v>
      </c>
      <c r="J32" s="376">
        <f t="shared" si="1"/>
        <v>227.03625453048227</v>
      </c>
      <c r="K32" s="359">
        <f>K31*POWER(K$33/K$30,1/3)</f>
        <v>30.522550369240292</v>
      </c>
      <c r="L32" s="387">
        <f t="shared" si="46"/>
        <v>0.13835701979105225</v>
      </c>
      <c r="M32" s="388">
        <f>'A15'!C30/'A1'!C30*100</f>
        <v>23.123189418802433</v>
      </c>
      <c r="N32" s="387">
        <f t="shared" si="46"/>
        <v>0.10481612897176545</v>
      </c>
      <c r="O32" s="358">
        <v>100</v>
      </c>
      <c r="P32" s="387">
        <f t="shared" si="3"/>
        <v>0.45329442696402028</v>
      </c>
      <c r="Q32" s="390">
        <f>'A17'!C30/'A1'!C30*100</f>
        <v>66.961428647181364</v>
      </c>
      <c r="R32" s="387">
        <f t="shared" si="4"/>
        <v>0.30353242427316207</v>
      </c>
      <c r="S32" s="389">
        <f t="shared" si="5"/>
        <v>220.60716843522408</v>
      </c>
      <c r="T32" s="362">
        <v>39.77337</v>
      </c>
      <c r="U32" s="387">
        <f t="shared" si="47"/>
        <v>0.17637704239769747</v>
      </c>
      <c r="V32" s="388">
        <f>'A15'!D30/'A1'!D30*100</f>
        <v>18.681039578583274</v>
      </c>
      <c r="W32" s="387">
        <f t="shared" si="47"/>
        <v>8.2842024947467285E-2</v>
      </c>
      <c r="X32" s="358">
        <v>100</v>
      </c>
      <c r="Y32" s="387">
        <f t="shared" si="7"/>
        <v>0.44345511179388991</v>
      </c>
      <c r="Z32" s="390">
        <f>'A17'!D30/'A1'!D30*100</f>
        <v>67.047557453602451</v>
      </c>
      <c r="AA32" s="387">
        <f t="shared" si="8"/>
        <v>0.29732582086094533</v>
      </c>
      <c r="AB32" s="389">
        <f t="shared" si="48"/>
        <v>225.50196703218572</v>
      </c>
      <c r="AC32" s="315">
        <v>35.55677</v>
      </c>
      <c r="AD32" s="387">
        <f t="shared" si="49"/>
        <v>0.1595645079823021</v>
      </c>
      <c r="AE32" s="388">
        <f>'A15'!E30/'A1'!E30*100</f>
        <v>21.188197062412719</v>
      </c>
      <c r="AF32" s="387">
        <f t="shared" si="10"/>
        <v>9.5084121513172998E-2</v>
      </c>
      <c r="AG32" s="358">
        <v>100</v>
      </c>
      <c r="AH32" s="387">
        <f t="shared" si="10"/>
        <v>0.4487598507465726</v>
      </c>
      <c r="AI32" s="390">
        <f>'A17'!E30/'A1'!E30*100</f>
        <v>66.091366967105515</v>
      </c>
      <c r="AJ32" s="387">
        <f t="shared" si="11"/>
        <v>0.29659151975795228</v>
      </c>
      <c r="AK32" s="389">
        <f t="shared" si="50"/>
        <v>222.83633402951824</v>
      </c>
      <c r="AL32" s="364">
        <v>36.303719999999998</v>
      </c>
      <c r="AM32" s="387">
        <f t="shared" si="51"/>
        <v>0.16064775519079907</v>
      </c>
      <c r="AN32" s="388">
        <f>'A15'!F30/'A1'!F30*100</f>
        <v>21.776155717761558</v>
      </c>
      <c r="AO32" s="387">
        <f t="shared" si="51"/>
        <v>9.6361764930527186E-2</v>
      </c>
      <c r="AP32" s="358">
        <v>100</v>
      </c>
      <c r="AQ32" s="387">
        <f t="shared" si="13"/>
        <v>0.44251045124521421</v>
      </c>
      <c r="AR32" s="390">
        <f>'A17'!F30/'A1'!F30*100</f>
        <v>67.903487429034868</v>
      </c>
      <c r="AS32" s="387">
        <f t="shared" si="14"/>
        <v>0.30048002863345952</v>
      </c>
      <c r="AT32" s="389">
        <f t="shared" si="52"/>
        <v>225.98336314679642</v>
      </c>
      <c r="AU32" s="358">
        <f t="shared" si="75"/>
        <v>44.651694333548484</v>
      </c>
      <c r="AV32" s="387">
        <f t="shared" si="53"/>
        <v>0.19524756907123281</v>
      </c>
      <c r="AW32" s="388">
        <f>'A15'!G30/'A1'!G30*100</f>
        <v>20.376469778577924</v>
      </c>
      <c r="AX32" s="387">
        <f t="shared" si="53"/>
        <v>8.9099781092329536E-2</v>
      </c>
      <c r="AY32" s="358">
        <v>100</v>
      </c>
      <c r="AZ32" s="387">
        <f t="shared" si="16"/>
        <v>0.43726799617665574</v>
      </c>
      <c r="BA32" s="390">
        <f>'A17'!G30/'A1'!G30*100</f>
        <v>63.664538931249581</v>
      </c>
      <c r="BB32" s="387">
        <f t="shared" si="17"/>
        <v>0.27838465365978193</v>
      </c>
      <c r="BC32" s="389">
        <f t="shared" si="54"/>
        <v>228.69270304337599</v>
      </c>
      <c r="BD32" s="361">
        <f>BD31*POWER(BD$34/BD$29,1/5)</f>
        <v>29.915805984697244</v>
      </c>
      <c r="BE32" s="387">
        <f t="shared" si="55"/>
        <v>0.14557982186670282</v>
      </c>
      <c r="BF32" s="388">
        <f>'A15'!H30/'A1'!H30*100</f>
        <v>20.475308165418564</v>
      </c>
      <c r="BG32" s="71">
        <f t="shared" si="55"/>
        <v>9.9639358435211045E-2</v>
      </c>
      <c r="BH32" s="358">
        <v>100</v>
      </c>
      <c r="BI32" s="387">
        <f t="shared" si="19"/>
        <v>0.48663178903209525</v>
      </c>
      <c r="BJ32" s="390">
        <f>'A17'!H30/'A1'!H30*100</f>
        <v>55.103064927043931</v>
      </c>
      <c r="BK32" s="387">
        <f t="shared" si="20"/>
        <v>0.26814903066599088</v>
      </c>
      <c r="BL32" s="389">
        <f t="shared" si="56"/>
        <v>205.49417907715974</v>
      </c>
      <c r="BM32" s="315">
        <v>34.070479999999996</v>
      </c>
      <c r="BN32" s="387">
        <f t="shared" si="57"/>
        <v>0.14887806610569149</v>
      </c>
      <c r="BO32" s="388">
        <f>'A15'!I30/'A1'!I30*100</f>
        <v>25.175833320082898</v>
      </c>
      <c r="BP32" s="387">
        <f t="shared" si="57"/>
        <v>0.11001105289074802</v>
      </c>
      <c r="BQ32" s="358">
        <v>100</v>
      </c>
      <c r="BR32" s="387">
        <f t="shared" si="22"/>
        <v>0.43697085014854942</v>
      </c>
      <c r="BS32" s="390">
        <f>'A17'!I30/'A1'!I30*100</f>
        <v>69.601903823016542</v>
      </c>
      <c r="BT32" s="387">
        <f t="shared" si="23"/>
        <v>0.30414003085501112</v>
      </c>
      <c r="BU32" s="389">
        <f t="shared" si="58"/>
        <v>228.84821714309942</v>
      </c>
      <c r="BV32" s="362">
        <v>39.107910000000004</v>
      </c>
      <c r="BW32" s="387">
        <f t="shared" si="59"/>
        <v>0.1713421256526827</v>
      </c>
      <c r="BX32" s="388">
        <f>'A15'!J30/'A1'!J30*100</f>
        <v>20.294599018003272</v>
      </c>
      <c r="BY32" s="387">
        <f t="shared" si="59"/>
        <v>8.8916020697949016E-2</v>
      </c>
      <c r="BZ32" s="358">
        <v>100</v>
      </c>
      <c r="CA32" s="387">
        <f t="shared" si="25"/>
        <v>0.43812652134231334</v>
      </c>
      <c r="CB32" s="390">
        <f>'A17'!J30/'A1'!J30*100</f>
        <v>68.842062193126026</v>
      </c>
      <c r="CC32" s="387">
        <f t="shared" si="26"/>
        <v>0.3016153323070549</v>
      </c>
      <c r="CD32" s="389">
        <f t="shared" si="60"/>
        <v>228.24457121112931</v>
      </c>
      <c r="CE32" s="358">
        <f>CE31*POWER(CE$36/CE$31,1/5)</f>
        <v>38.079284335510664</v>
      </c>
      <c r="CF32" s="387">
        <f t="shared" si="61"/>
        <v>0.17278790926279514</v>
      </c>
      <c r="CG32" s="388">
        <f>'A15'!K30/'A1'!K30*100</f>
        <v>19.369476952471938</v>
      </c>
      <c r="CH32" s="387">
        <f t="shared" si="61"/>
        <v>8.7890607308774155E-2</v>
      </c>
      <c r="CI32" s="358">
        <v>100</v>
      </c>
      <c r="CJ32" s="387">
        <f t="shared" si="28"/>
        <v>0.45375828952137776</v>
      </c>
      <c r="CK32" s="390">
        <f>'A17'!K30/'A1'!K30*100</f>
        <v>62.932887508956291</v>
      </c>
      <c r="CL32" s="387">
        <f t="shared" si="29"/>
        <v>0.28556319390705287</v>
      </c>
      <c r="CM32" s="389">
        <f t="shared" si="62"/>
        <v>220.38164879693892</v>
      </c>
      <c r="CN32" s="363">
        <f t="shared" si="74"/>
        <v>41.294386956981931</v>
      </c>
      <c r="CO32" s="387">
        <f t="shared" si="63"/>
        <v>0.18258718270893551</v>
      </c>
      <c r="CP32" s="388">
        <f>'A15'!L30/'A1'!L30*100</f>
        <v>21.660279173928931</v>
      </c>
      <c r="CQ32" s="387">
        <f t="shared" si="63"/>
        <v>9.5773049135629118E-2</v>
      </c>
      <c r="CR32" s="358">
        <v>100</v>
      </c>
      <c r="CS32" s="387">
        <f t="shared" si="31"/>
        <v>0.44215980951392769</v>
      </c>
      <c r="CT32" s="390">
        <f>'A17'!L30/'A1'!L30*100</f>
        <v>63.207906423866021</v>
      </c>
      <c r="CU32" s="387">
        <f t="shared" si="32"/>
        <v>0.27947995864150765</v>
      </c>
      <c r="CV32" s="389">
        <f t="shared" si="64"/>
        <v>226.16257255477689</v>
      </c>
      <c r="CW32" s="364">
        <v>33.744590000000002</v>
      </c>
      <c r="CX32" s="387">
        <f t="shared" si="65"/>
        <v>0.15447754958078752</v>
      </c>
      <c r="CY32" s="388">
        <f>'A15'!M30/'A1'!M30*100</f>
        <v>21.6003810431055</v>
      </c>
      <c r="CZ32" s="387">
        <f t="shared" si="65"/>
        <v>9.8883226423857357E-2</v>
      </c>
      <c r="DA32" s="358">
        <v>100</v>
      </c>
      <c r="DB32" s="387">
        <f t="shared" si="34"/>
        <v>0.45778463919931317</v>
      </c>
      <c r="DC32" s="390">
        <f>'A17'!M30/'A1'!M30*100</f>
        <v>63.098356751607518</v>
      </c>
      <c r="DD32" s="387">
        <f t="shared" si="35"/>
        <v>0.28885458479604198</v>
      </c>
      <c r="DE32" s="389">
        <f t="shared" si="66"/>
        <v>218.44332779471301</v>
      </c>
      <c r="DF32" s="358">
        <f>DF31*POWER(DF$36/DF$31,1/5)</f>
        <v>39.212870195823221</v>
      </c>
      <c r="DG32" s="387">
        <f t="shared" si="67"/>
        <v>0.17506329834557632</v>
      </c>
      <c r="DH32" s="388">
        <f>'A15'!N30/'A1'!N30*100</f>
        <v>21.228404689810581</v>
      </c>
      <c r="DI32" s="387">
        <f t="shared" si="67"/>
        <v>9.4772826499417692E-2</v>
      </c>
      <c r="DJ32" s="358">
        <v>100</v>
      </c>
      <c r="DK32" s="387">
        <f t="shared" si="37"/>
        <v>0.4464434698896978</v>
      </c>
      <c r="DL32" s="390">
        <f>'A17'!N30/'A1'!N30*100</f>
        <v>63.551249911978033</v>
      </c>
      <c r="DM32" s="387">
        <f t="shared" si="38"/>
        <v>0.28372040526530823</v>
      </c>
      <c r="DN32" s="389">
        <f t="shared" si="68"/>
        <v>223.99252479761182</v>
      </c>
      <c r="DO32" s="358">
        <f>DO31*POWER(DO$36/DO$31,1/5)</f>
        <v>41.423655883187152</v>
      </c>
      <c r="DP32" s="387">
        <f t="shared" si="69"/>
        <v>0.18522186542386387</v>
      </c>
      <c r="DQ32" s="388">
        <f>'A15'!O30/'A1'!O30*100</f>
        <v>18.537903089650516</v>
      </c>
      <c r="DR32" s="387">
        <f t="shared" si="69"/>
        <v>8.2890438279869513E-2</v>
      </c>
      <c r="DS32" s="358">
        <v>100</v>
      </c>
      <c r="DT32" s="387">
        <f t="shared" si="40"/>
        <v>0.44714031505616308</v>
      </c>
      <c r="DU32" s="390">
        <f>'A17'!O30/'A1'!O30*100</f>
        <v>63.681885003891402</v>
      </c>
      <c r="DV32" s="387">
        <f t="shared" si="41"/>
        <v>0.28474738124010346</v>
      </c>
      <c r="DW32" s="368">
        <f t="shared" si="70"/>
        <v>223.64344397672909</v>
      </c>
    </row>
    <row r="33" spans="1:127" ht="17.25" customHeight="1">
      <c r="A33" s="56">
        <v>1988</v>
      </c>
      <c r="B33" s="378">
        <f>B32*POWER(B$34/B$30,1/4)</f>
        <v>42.00847102076871</v>
      </c>
      <c r="C33" s="387">
        <f t="shared" si="42"/>
        <v>0.18536553286324969</v>
      </c>
      <c r="D33" s="368">
        <f>'A15'!B31/'A1'!B31*100</f>
        <v>18.797684340497639</v>
      </c>
      <c r="E33" s="387">
        <f t="shared" si="43"/>
        <v>8.2946193700999593E-2</v>
      </c>
      <c r="F33" s="368">
        <v>100</v>
      </c>
      <c r="G33" s="387">
        <f t="shared" si="44"/>
        <v>0.44125750916191692</v>
      </c>
      <c r="H33" s="368">
        <f>'A17'!B31/'A1'!B31*100</f>
        <v>65.818883133671918</v>
      </c>
      <c r="I33" s="387">
        <f t="shared" si="45"/>
        <v>0.29043076427383374</v>
      </c>
      <c r="J33" s="376">
        <f t="shared" si="1"/>
        <v>226.62503849493828</v>
      </c>
      <c r="K33" s="360">
        <v>29.754750000000001</v>
      </c>
      <c r="L33" s="387">
        <f t="shared" si="46"/>
        <v>0.13582577825757097</v>
      </c>
      <c r="M33" s="388">
        <f>'A15'!C31/'A1'!C31*100</f>
        <v>22.651915243387521</v>
      </c>
      <c r="N33" s="387">
        <f t="shared" si="46"/>
        <v>0.10340244891849688</v>
      </c>
      <c r="O33" s="358">
        <v>100</v>
      </c>
      <c r="P33" s="387">
        <f t="shared" si="3"/>
        <v>0.45648435378408814</v>
      </c>
      <c r="Q33" s="390">
        <f>'A17'!C31/'A1'!C31*100</f>
        <v>66.658893457664576</v>
      </c>
      <c r="R33" s="387">
        <f t="shared" si="4"/>
        <v>0.30428741903984396</v>
      </c>
      <c r="S33" s="389">
        <f t="shared" si="5"/>
        <v>219.06555870105211</v>
      </c>
      <c r="T33" s="361">
        <f>T32*POWER(T$36/T$32,1/4)</f>
        <v>39.5411338711762</v>
      </c>
      <c r="U33" s="387">
        <f t="shared" si="47"/>
        <v>0.17560502099025602</v>
      </c>
      <c r="V33" s="388">
        <f>'A15'!D31/'A1'!D31*100</f>
        <v>18.775931259727109</v>
      </c>
      <c r="W33" s="387">
        <f t="shared" si="47"/>
        <v>8.3385261882423234E-2</v>
      </c>
      <c r="X33" s="358">
        <v>100</v>
      </c>
      <c r="Y33" s="387">
        <f t="shared" si="7"/>
        <v>0.44410719622348666</v>
      </c>
      <c r="Z33" s="390">
        <f>'A17'!D31/'A1'!D31*100</f>
        <v>66.853796432162483</v>
      </c>
      <c r="AA33" s="387">
        <f t="shared" si="8"/>
        <v>0.29690252090383412</v>
      </c>
      <c r="AB33" s="389">
        <f t="shared" si="48"/>
        <v>225.17086156306578</v>
      </c>
      <c r="AC33" s="358">
        <f>AC32*POWER(AC$37/AC$32,1/5)</f>
        <v>34.916143861196609</v>
      </c>
      <c r="AD33" s="387">
        <f t="shared" si="49"/>
        <v>0.15656098320492673</v>
      </c>
      <c r="AE33" s="388">
        <f>'A15'!E31/'A1'!E31*100</f>
        <v>21.374923598440546</v>
      </c>
      <c r="AF33" s="387">
        <f t="shared" si="10"/>
        <v>9.5843317286279373E-2</v>
      </c>
      <c r="AG33" s="358">
        <v>100</v>
      </c>
      <c r="AH33" s="387">
        <f t="shared" si="10"/>
        <v>0.44839139117798688</v>
      </c>
      <c r="AI33" s="390">
        <f>'A17'!E31/'A1'!E31*100</f>
        <v>66.728379317175438</v>
      </c>
      <c r="AJ33" s="387">
        <f t="shared" si="11"/>
        <v>0.29920430833080702</v>
      </c>
      <c r="AK33" s="389">
        <f t="shared" si="50"/>
        <v>223.0194467768126</v>
      </c>
      <c r="AL33" s="363">
        <f>AL32*POWER(AL$36/AL$32,1/4)</f>
        <v>36.504311356426051</v>
      </c>
      <c r="AM33" s="387">
        <f t="shared" si="51"/>
        <v>0.1616313250126345</v>
      </c>
      <c r="AN33" s="388">
        <f>'A15'!F31/'A1'!F31*100</f>
        <v>21.694298422968057</v>
      </c>
      <c r="AO33" s="387">
        <f t="shared" si="51"/>
        <v>9.6056549734270497E-2</v>
      </c>
      <c r="AP33" s="358">
        <v>100</v>
      </c>
      <c r="AQ33" s="387">
        <f t="shared" si="13"/>
        <v>0.44277324788975009</v>
      </c>
      <c r="AR33" s="390">
        <f>'A17'!F31/'A1'!F31*100</f>
        <v>67.650626769106353</v>
      </c>
      <c r="AS33" s="387">
        <f t="shared" si="14"/>
        <v>0.29953887736334489</v>
      </c>
      <c r="AT33" s="389">
        <f t="shared" si="52"/>
        <v>225.84923654850047</v>
      </c>
      <c r="AU33" s="358">
        <f t="shared" si="75"/>
        <v>41.354862325144914</v>
      </c>
      <c r="AV33" s="387">
        <f t="shared" si="53"/>
        <v>0.18358049365623558</v>
      </c>
      <c r="AW33" s="388">
        <f>'A15'!G31/'A1'!G31*100</f>
        <v>20.21305211600076</v>
      </c>
      <c r="AX33" s="387">
        <f t="shared" si="53"/>
        <v>8.9728797948347025E-2</v>
      </c>
      <c r="AY33" s="358">
        <v>100</v>
      </c>
      <c r="AZ33" s="387">
        <f t="shared" si="16"/>
        <v>0.4439151367809378</v>
      </c>
      <c r="BA33" s="390">
        <f>'A17'!G31/'A1'!G31*100</f>
        <v>63.700367071290721</v>
      </c>
      <c r="BB33" s="387">
        <f t="shared" si="17"/>
        <v>0.28277557161447969</v>
      </c>
      <c r="BC33" s="389">
        <f t="shared" si="54"/>
        <v>225.26828151243637</v>
      </c>
      <c r="BD33" s="361">
        <f>BD32*POWER(BD$34/BD$29,1/5)</f>
        <v>29.450280934285541</v>
      </c>
      <c r="BE33" s="387">
        <f t="shared" si="55"/>
        <v>0.14369908837993337</v>
      </c>
      <c r="BF33" s="388">
        <f>'A15'!H31/'A1'!H31*100</f>
        <v>20.497983741918965</v>
      </c>
      <c r="BG33" s="71">
        <f t="shared" si="55"/>
        <v>0.10001743562015732</v>
      </c>
      <c r="BH33" s="358">
        <v>100</v>
      </c>
      <c r="BI33" s="387">
        <f t="shared" si="19"/>
        <v>0.48793792052639201</v>
      </c>
      <c r="BJ33" s="390">
        <f>'A17'!H31/'A1'!H31*100</f>
        <v>54.995839467451837</v>
      </c>
      <c r="BK33" s="387">
        <f t="shared" si="20"/>
        <v>0.26834555547351729</v>
      </c>
      <c r="BL33" s="389">
        <f t="shared" si="56"/>
        <v>204.94410414365635</v>
      </c>
      <c r="BM33" s="358">
        <f>BM32*POWER(BM34/BM32,1/2)</f>
        <v>33.169399312197378</v>
      </c>
      <c r="BN33" s="387">
        <f t="shared" si="57"/>
        <v>0.14487380608869654</v>
      </c>
      <c r="BO33" s="388">
        <f>'A15'!I31/'A1'!I31*100</f>
        <v>25.462084115466727</v>
      </c>
      <c r="BP33" s="387">
        <f t="shared" si="57"/>
        <v>0.11121060716350474</v>
      </c>
      <c r="BQ33" s="358">
        <v>100</v>
      </c>
      <c r="BR33" s="387">
        <f t="shared" si="22"/>
        <v>0.43676945948014839</v>
      </c>
      <c r="BS33" s="390">
        <f>'A17'!I31/'A1'!I31*100</f>
        <v>70.322253674334661</v>
      </c>
      <c r="BT33" s="387">
        <f t="shared" si="23"/>
        <v>0.30714612726765028</v>
      </c>
      <c r="BU33" s="389">
        <f t="shared" si="58"/>
        <v>228.95373710199877</v>
      </c>
      <c r="BV33" s="361">
        <f>BV32*POWER(BV$36/BV$32,1/4)</f>
        <v>38.685678607085002</v>
      </c>
      <c r="BW33" s="387">
        <f t="shared" si="59"/>
        <v>0.16968811639580156</v>
      </c>
      <c r="BX33" s="388">
        <f>'A15'!J31/'A1'!J31*100</f>
        <v>20.345528455284555</v>
      </c>
      <c r="BY33" s="387">
        <f t="shared" si="59"/>
        <v>8.9242182765333147E-2</v>
      </c>
      <c r="BZ33" s="358">
        <v>100</v>
      </c>
      <c r="CA33" s="387">
        <f t="shared" si="25"/>
        <v>0.43863290629913987</v>
      </c>
      <c r="CB33" s="390">
        <f>'A17'!J31/'A1'!J31*100</f>
        <v>68.949864498644985</v>
      </c>
      <c r="CC33" s="387">
        <f t="shared" si="26"/>
        <v>0.30243679453972538</v>
      </c>
      <c r="CD33" s="389">
        <f t="shared" si="60"/>
        <v>227.98107156101455</v>
      </c>
      <c r="CE33" s="358">
        <f>CE32*POWER(CE$36/CE$31,1/5)</f>
        <v>37.720648466238494</v>
      </c>
      <c r="CF33" s="387">
        <f t="shared" si="61"/>
        <v>0.17092473360389565</v>
      </c>
      <c r="CG33" s="388">
        <f>'A15'!K31/'A1'!K31*100</f>
        <v>19.505820860061775</v>
      </c>
      <c r="CH33" s="387">
        <f t="shared" si="61"/>
        <v>8.8387325504635988E-2</v>
      </c>
      <c r="CI33" s="358">
        <v>100</v>
      </c>
      <c r="CJ33" s="387">
        <f t="shared" si="28"/>
        <v>0.45313307314130674</v>
      </c>
      <c r="CK33" s="390">
        <f>'A17'!K31/'A1'!K31*100</f>
        <v>63.459253979567599</v>
      </c>
      <c r="CL33" s="387">
        <f t="shared" si="29"/>
        <v>0.28755486775016165</v>
      </c>
      <c r="CM33" s="389">
        <f t="shared" si="62"/>
        <v>220.68572330586787</v>
      </c>
      <c r="CN33" s="363">
        <f t="shared" si="74"/>
        <v>40.483263146213979</v>
      </c>
      <c r="CO33" s="387">
        <f t="shared" si="63"/>
        <v>0.1790907522921108</v>
      </c>
      <c r="CP33" s="388">
        <f>'A15'!L31/'A1'!L31*100</f>
        <v>21.726152107511997</v>
      </c>
      <c r="CQ33" s="387">
        <f t="shared" si="63"/>
        <v>9.6112630824598838E-2</v>
      </c>
      <c r="CR33" s="358">
        <v>100</v>
      </c>
      <c r="CS33" s="387">
        <f t="shared" si="31"/>
        <v>0.44238220532096478</v>
      </c>
      <c r="CT33" s="390">
        <f>'A17'!L31/'A1'!L31*100</f>
        <v>63.839460124175517</v>
      </c>
      <c r="CU33" s="387">
        <f t="shared" si="32"/>
        <v>0.28241441156232561</v>
      </c>
      <c r="CV33" s="389">
        <f t="shared" si="64"/>
        <v>226.04887537790148</v>
      </c>
      <c r="CW33" s="363">
        <f>CW32*POWER(CW$37/CW$32,1/5)</f>
        <v>33.958758151997088</v>
      </c>
      <c r="CX33" s="387">
        <f t="shared" si="65"/>
        <v>0.15518108180307302</v>
      </c>
      <c r="CY33" s="388">
        <f>'A15'!M31/'A1'!M31*100</f>
        <v>21.763869132290186</v>
      </c>
      <c r="CZ33" s="387">
        <f t="shared" si="65"/>
        <v>9.9454189138853427E-2</v>
      </c>
      <c r="DA33" s="358">
        <v>100</v>
      </c>
      <c r="DB33" s="387">
        <f t="shared" si="34"/>
        <v>0.45696924813473172</v>
      </c>
      <c r="DC33" s="390">
        <f>'A17'!M31/'A1'!M31*100</f>
        <v>63.110478899952582</v>
      </c>
      <c r="DD33" s="387">
        <f t="shared" si="35"/>
        <v>0.28839548092334183</v>
      </c>
      <c r="DE33" s="389">
        <f t="shared" si="66"/>
        <v>218.83310618423985</v>
      </c>
      <c r="DF33" s="358">
        <f>DF32*POWER(DF$36/DF$31,1/5)</f>
        <v>38.420271466776896</v>
      </c>
      <c r="DG33" s="387">
        <f t="shared" si="67"/>
        <v>0.17208885228158172</v>
      </c>
      <c r="DH33" s="388">
        <f>'A15'!N31/'A1'!N31*100</f>
        <v>21.209382247522662</v>
      </c>
      <c r="DI33" s="387">
        <f t="shared" si="67"/>
        <v>9.499928317096093E-2</v>
      </c>
      <c r="DJ33" s="358">
        <v>100</v>
      </c>
      <c r="DK33" s="387">
        <f t="shared" si="37"/>
        <v>0.44791159903800226</v>
      </c>
      <c r="DL33" s="390">
        <f>'A17'!N31/'A1'!N31*100</f>
        <v>63.628686133951781</v>
      </c>
      <c r="DM33" s="387">
        <f t="shared" si="38"/>
        <v>0.28500026550945506</v>
      </c>
      <c r="DN33" s="389">
        <f t="shared" si="68"/>
        <v>223.25833984825135</v>
      </c>
      <c r="DO33" s="358">
        <f>DO32*POWER(DO$36/DO$31,1/5)</f>
        <v>41.200698301344595</v>
      </c>
      <c r="DP33" s="387">
        <f t="shared" si="69"/>
        <v>0.18435612520509892</v>
      </c>
      <c r="DQ33" s="388">
        <f>'A15'!O31/'A1'!O31*100</f>
        <v>18.625566695639044</v>
      </c>
      <c r="DR33" s="387">
        <f t="shared" si="69"/>
        <v>8.3341725925191207E-2</v>
      </c>
      <c r="DS33" s="358">
        <v>100</v>
      </c>
      <c r="DT33" s="387">
        <f t="shared" si="40"/>
        <v>0.44745873930753838</v>
      </c>
      <c r="DU33" s="390">
        <f>'A17'!O31/'A1'!O31*100</f>
        <v>63.658028001191539</v>
      </c>
      <c r="DV33" s="387">
        <f t="shared" si="41"/>
        <v>0.28484340956217141</v>
      </c>
      <c r="DW33" s="368">
        <f t="shared" si="70"/>
        <v>223.48429299817519</v>
      </c>
    </row>
    <row r="34" spans="1:127" ht="17.25" customHeight="1">
      <c r="A34" s="56">
        <v>1989</v>
      </c>
      <c r="B34" s="377">
        <v>41.578000000000003</v>
      </c>
      <c r="C34" s="387">
        <f t="shared" si="42"/>
        <v>0.18356448133403278</v>
      </c>
      <c r="D34" s="368">
        <f>'A15'!B32/'A1'!B32*100</f>
        <v>18.906585412065837</v>
      </c>
      <c r="E34" s="387">
        <f t="shared" si="43"/>
        <v>8.3471488406451855E-2</v>
      </c>
      <c r="F34" s="368">
        <v>100</v>
      </c>
      <c r="G34" s="387">
        <f t="shared" si="44"/>
        <v>0.4414942549762681</v>
      </c>
      <c r="H34" s="368">
        <f>'A17'!B32/'A1'!B32*100</f>
        <v>66.018928218876809</v>
      </c>
      <c r="I34" s="387">
        <f t="shared" si="45"/>
        <v>0.29146977528324741</v>
      </c>
      <c r="J34" s="376">
        <f t="shared" si="1"/>
        <v>226.50351363094262</v>
      </c>
      <c r="K34" s="359">
        <f>K33*POWER(K$37/K$33,1/4)</f>
        <v>31.470804049089541</v>
      </c>
      <c r="L34" s="387">
        <f t="shared" si="46"/>
        <v>0.14243814716774966</v>
      </c>
      <c r="M34" s="388">
        <f>'A15'!C32/'A1'!C32*100</f>
        <v>22.6853766394829</v>
      </c>
      <c r="N34" s="387">
        <f t="shared" si="46"/>
        <v>0.10267494314064013</v>
      </c>
      <c r="O34" s="358">
        <v>100</v>
      </c>
      <c r="P34" s="387">
        <f t="shared" si="3"/>
        <v>0.45260409281430625</v>
      </c>
      <c r="Q34" s="390">
        <f>'A17'!C32/'A1'!C32*100</f>
        <v>66.787468711937635</v>
      </c>
      <c r="R34" s="387">
        <f t="shared" si="4"/>
        <v>0.30228281687730396</v>
      </c>
      <c r="S34" s="389">
        <f t="shared" si="5"/>
        <v>220.94364940051008</v>
      </c>
      <c r="T34" s="361">
        <f>T33*POWER(T$36/T$32,1/4)</f>
        <v>39.310253765730131</v>
      </c>
      <c r="U34" s="387">
        <f t="shared" si="47"/>
        <v>0.17510398526734477</v>
      </c>
      <c r="V34" s="388">
        <f>'A15'!D32/'A1'!D32*100</f>
        <v>18.796572806739917</v>
      </c>
      <c r="W34" s="387">
        <f t="shared" si="47"/>
        <v>8.3727640819691043E-2</v>
      </c>
      <c r="X34" s="358">
        <v>100</v>
      </c>
      <c r="Y34" s="387">
        <f t="shared" si="7"/>
        <v>0.44544099437993662</v>
      </c>
      <c r="Z34" s="390">
        <f>'A17'!D32/'A1'!D32*100</f>
        <v>66.389798708285994</v>
      </c>
      <c r="AA34" s="387">
        <f t="shared" si="8"/>
        <v>0.29572737953302747</v>
      </c>
      <c r="AB34" s="389">
        <f t="shared" si="48"/>
        <v>224.49662528075606</v>
      </c>
      <c r="AC34" s="358">
        <f>AC33*POWER(AC$37/AC$32,1/5)</f>
        <v>34.287059880179712</v>
      </c>
      <c r="AD34" s="387">
        <f t="shared" si="49"/>
        <v>0.1538455245050406</v>
      </c>
      <c r="AE34" s="388">
        <f>'A15'!E32/'A1'!E32*100</f>
        <v>21.812552703624313</v>
      </c>
      <c r="AF34" s="387">
        <f t="shared" si="10"/>
        <v>9.7872597510840723E-2</v>
      </c>
      <c r="AG34" s="358">
        <v>100</v>
      </c>
      <c r="AH34" s="387">
        <f t="shared" si="10"/>
        <v>0.44869850329154043</v>
      </c>
      <c r="AI34" s="390">
        <f>'A17'!E32/'A1'!E32*100</f>
        <v>66.767188322427913</v>
      </c>
      <c r="AJ34" s="387">
        <f t="shared" si="11"/>
        <v>0.29958337469257817</v>
      </c>
      <c r="AK34" s="389">
        <f t="shared" si="50"/>
        <v>222.86680090623196</v>
      </c>
      <c r="AL34" s="363">
        <f>AL33*POWER(AL$36/AL$32,1/4)</f>
        <v>36.706011053602658</v>
      </c>
      <c r="AM34" s="387">
        <f t="shared" si="51"/>
        <v>0.16255440680139327</v>
      </c>
      <c r="AN34" s="388">
        <f>'A15'!F32/'A1'!F32*100</f>
        <v>21.736502820306207</v>
      </c>
      <c r="AO34" s="387">
        <f t="shared" si="51"/>
        <v>9.626119048272043E-2</v>
      </c>
      <c r="AP34" s="358">
        <v>100</v>
      </c>
      <c r="AQ34" s="387">
        <f t="shared" si="13"/>
        <v>0.44285500422263596</v>
      </c>
      <c r="AR34" s="390">
        <f>'A17'!F32/'A1'!F32*100</f>
        <v>67.365028203062053</v>
      </c>
      <c r="AS34" s="387">
        <f t="shared" si="14"/>
        <v>0.29832939849325035</v>
      </c>
      <c r="AT34" s="389">
        <f t="shared" si="52"/>
        <v>225.80754207697092</v>
      </c>
      <c r="AU34" s="315">
        <v>38.301449999999996</v>
      </c>
      <c r="AV34" s="387">
        <f t="shared" si="53"/>
        <v>0.17251734434960547</v>
      </c>
      <c r="AW34" s="388">
        <f>'A15'!G32/'A1'!G32*100</f>
        <v>20.085140385055382</v>
      </c>
      <c r="AX34" s="387">
        <f t="shared" si="53"/>
        <v>9.0467464811874412E-2</v>
      </c>
      <c r="AY34" s="358">
        <v>100</v>
      </c>
      <c r="AZ34" s="387">
        <f t="shared" si="16"/>
        <v>0.45041987796703647</v>
      </c>
      <c r="BA34" s="390">
        <f>'A17'!G32/'A1'!G32*100</f>
        <v>63.6284779803741</v>
      </c>
      <c r="BB34" s="387">
        <f t="shared" si="17"/>
        <v>0.28659531287148371</v>
      </c>
      <c r="BC34" s="389">
        <f t="shared" si="54"/>
        <v>222.01506836542947</v>
      </c>
      <c r="BD34" s="362">
        <v>28.992000000000001</v>
      </c>
      <c r="BE34" s="387">
        <f t="shared" si="55"/>
        <v>0.14178641163613595</v>
      </c>
      <c r="BF34" s="388">
        <f>'A15'!H32/'A1'!H32*100</f>
        <v>20.504086327643403</v>
      </c>
      <c r="BG34" s="71">
        <f t="shared" si="55"/>
        <v>0.10027596662093387</v>
      </c>
      <c r="BH34" s="358">
        <v>100</v>
      </c>
      <c r="BI34" s="387">
        <f t="shared" si="19"/>
        <v>0.48905357214450867</v>
      </c>
      <c r="BJ34" s="390">
        <f>'A17'!H32/'A1'!H32*100</f>
        <v>54.980489850909422</v>
      </c>
      <c r="BK34" s="387">
        <f t="shared" si="20"/>
        <v>0.26888404959842155</v>
      </c>
      <c r="BL34" s="389">
        <f t="shared" si="56"/>
        <v>204.47657617855282</v>
      </c>
      <c r="BM34" s="315">
        <v>32.292149999999999</v>
      </c>
      <c r="BN34" s="387">
        <f t="shared" si="57"/>
        <v>0.14191159871698714</v>
      </c>
      <c r="BO34" s="388">
        <f>'A15'!I32/'A1'!I32*100</f>
        <v>25.363584710561515</v>
      </c>
      <c r="BP34" s="387">
        <f t="shared" si="57"/>
        <v>0.11146321491351664</v>
      </c>
      <c r="BQ34" s="358">
        <v>100</v>
      </c>
      <c r="BR34" s="387">
        <f t="shared" si="22"/>
        <v>0.43946159892415693</v>
      </c>
      <c r="BS34" s="390">
        <f>'A17'!I32/'A1'!I32*100</f>
        <v>69.895433001951574</v>
      </c>
      <c r="BT34" s="387">
        <f t="shared" si="23"/>
        <v>0.30716358744533928</v>
      </c>
      <c r="BU34" s="389">
        <f t="shared" si="58"/>
        <v>227.55116771251309</v>
      </c>
      <c r="BV34" s="361">
        <f>BV33*POWER(BV$36/BV$32,1/4)</f>
        <v>38.268005866093944</v>
      </c>
      <c r="BW34" s="387">
        <f t="shared" si="59"/>
        <v>0.16803877935264863</v>
      </c>
      <c r="BX34" s="388">
        <f>'A15'!J32/'A1'!J32*100</f>
        <v>20.51731106021824</v>
      </c>
      <c r="BY34" s="387">
        <f t="shared" si="59"/>
        <v>9.009363901065956E-2</v>
      </c>
      <c r="BZ34" s="358">
        <v>100</v>
      </c>
      <c r="CA34" s="387">
        <f t="shared" si="25"/>
        <v>0.43911036268951148</v>
      </c>
      <c r="CB34" s="390">
        <f>'A17'!J32/'A1'!J32*100</f>
        <v>68.94786474471239</v>
      </c>
      <c r="CC34" s="387">
        <f t="shared" si="26"/>
        <v>0.30275721894718038</v>
      </c>
      <c r="CD34" s="389">
        <f t="shared" si="60"/>
        <v>227.73318167102457</v>
      </c>
      <c r="CE34" s="358">
        <f>CE33*POWER(CE$36/CE$31,1/5)</f>
        <v>37.365390278269246</v>
      </c>
      <c r="CF34" s="387">
        <f t="shared" si="61"/>
        <v>0.16945936955595628</v>
      </c>
      <c r="CG34" s="388">
        <f>'A15'!K32/'A1'!K32*100</f>
        <v>19.635675419919565</v>
      </c>
      <c r="CH34" s="387">
        <f t="shared" si="61"/>
        <v>8.9051637161678882E-2</v>
      </c>
      <c r="CI34" s="358">
        <v>100</v>
      </c>
      <c r="CJ34" s="387">
        <f t="shared" si="28"/>
        <v>0.45351960274989955</v>
      </c>
      <c r="CK34" s="390">
        <f>'A17'!K32/'A1'!K32*100</f>
        <v>63.496569671161588</v>
      </c>
      <c r="CL34" s="387">
        <f t="shared" si="29"/>
        <v>0.28796939053246523</v>
      </c>
      <c r="CM34" s="389">
        <f t="shared" si="62"/>
        <v>220.49763536935041</v>
      </c>
      <c r="CN34" s="363">
        <f t="shared" si="74"/>
        <v>39.688071811622024</v>
      </c>
      <c r="CO34" s="387">
        <f t="shared" si="63"/>
        <v>0.17575441940375855</v>
      </c>
      <c r="CP34" s="388">
        <f>'A15'!L32/'A1'!L32*100</f>
        <v>21.763725638220638</v>
      </c>
      <c r="CQ34" s="387">
        <f t="shared" si="63"/>
        <v>9.6378352210299389E-2</v>
      </c>
      <c r="CR34" s="358">
        <v>100</v>
      </c>
      <c r="CS34" s="387">
        <f t="shared" si="31"/>
        <v>0.44283940081032519</v>
      </c>
      <c r="CT34" s="390">
        <f>'A17'!L32/'A1'!L32*100</f>
        <v>64.363700938548291</v>
      </c>
      <c r="CU34" s="387">
        <f t="shared" si="32"/>
        <v>0.2850278275756169</v>
      </c>
      <c r="CV34" s="389">
        <f t="shared" si="64"/>
        <v>225.81549838839095</v>
      </c>
      <c r="CW34" s="363">
        <f>CW33*POWER(CW$37/CW$32,1/5)</f>
        <v>34.174285573652803</v>
      </c>
      <c r="CX34" s="387">
        <f t="shared" si="65"/>
        <v>0.15587305498616119</v>
      </c>
      <c r="CY34" s="388">
        <f>'A15'!M32/'A1'!M32*100</f>
        <v>21.982809372424349</v>
      </c>
      <c r="CZ34" s="387">
        <f t="shared" si="65"/>
        <v>0.10026625565217184</v>
      </c>
      <c r="DA34" s="358">
        <v>100</v>
      </c>
      <c r="DB34" s="387">
        <f t="shared" si="34"/>
        <v>0.45611210993781226</v>
      </c>
      <c r="DC34" s="390">
        <f>'A17'!M32/'A1'!M32*100</f>
        <v>63.087248322147651</v>
      </c>
      <c r="DD34" s="387">
        <f t="shared" si="35"/>
        <v>0.28774857942385468</v>
      </c>
      <c r="DE34" s="389">
        <f t="shared" si="66"/>
        <v>219.24434326822481</v>
      </c>
      <c r="DF34" s="358">
        <f>DF33*POWER(DF$36/DF$31,1/5)</f>
        <v>37.643693313172989</v>
      </c>
      <c r="DG34" s="387">
        <f t="shared" si="67"/>
        <v>0.16916226802312598</v>
      </c>
      <c r="DH34" s="388">
        <f>'A15'!N32/'A1'!N32*100</f>
        <v>21.248142827107717</v>
      </c>
      <c r="DI34" s="387">
        <f t="shared" si="67"/>
        <v>9.5484361802911699E-2</v>
      </c>
      <c r="DJ34" s="358">
        <v>100</v>
      </c>
      <c r="DK34" s="387">
        <f t="shared" si="37"/>
        <v>0.44937744714844313</v>
      </c>
      <c r="DL34" s="390">
        <f>'A17'!N32/'A1'!N32*100</f>
        <v>63.638245497231757</v>
      </c>
      <c r="DM34" s="387">
        <f t="shared" si="38"/>
        <v>0.28597592302551916</v>
      </c>
      <c r="DN34" s="389">
        <f t="shared" si="68"/>
        <v>222.53008163751247</v>
      </c>
      <c r="DO34" s="358">
        <f>DO33*POWER(DO$36/DO$31,1/5)</f>
        <v>40.978940760450648</v>
      </c>
      <c r="DP34" s="387">
        <f t="shared" si="69"/>
        <v>0.18360911362095791</v>
      </c>
      <c r="DQ34" s="388">
        <f>'A15'!O32/'A1'!O32*100</f>
        <v>18.654981870510575</v>
      </c>
      <c r="DR34" s="387">
        <f t="shared" si="69"/>
        <v>8.3584998106276551E-2</v>
      </c>
      <c r="DS34" s="358">
        <v>100</v>
      </c>
      <c r="DT34" s="387">
        <f t="shared" si="40"/>
        <v>0.44805724651175383</v>
      </c>
      <c r="DU34" s="390">
        <f>'A17'!O32/'A1'!O32*100</f>
        <v>63.551843872151728</v>
      </c>
      <c r="DV34" s="387">
        <f t="shared" si="41"/>
        <v>0.28474864176101178</v>
      </c>
      <c r="DW34" s="368">
        <f t="shared" si="70"/>
        <v>223.18576650311294</v>
      </c>
    </row>
    <row r="35" spans="1:127" ht="17.25" customHeight="1">
      <c r="A35" s="56">
        <v>1990</v>
      </c>
      <c r="B35" s="378">
        <f>B34*POWER(B$39/B$34,1/5)</f>
        <v>40.825868198428893</v>
      </c>
      <c r="C35" s="387">
        <f t="shared" si="42"/>
        <v>0.18067219672391549</v>
      </c>
      <c r="D35" s="368">
        <f>'A15'!B33/'A1'!B33*100</f>
        <v>19.03851001364724</v>
      </c>
      <c r="E35" s="387">
        <f t="shared" si="43"/>
        <v>8.4253674895474251E-2</v>
      </c>
      <c r="F35" s="368">
        <v>100</v>
      </c>
      <c r="G35" s="387">
        <f t="shared" si="44"/>
        <v>0.44254342821512443</v>
      </c>
      <c r="H35" s="368">
        <f>'A17'!B33/'A1'!B33*100</f>
        <v>66.102145352226074</v>
      </c>
      <c r="I35" s="387">
        <f t="shared" si="45"/>
        <v>0.29253070016548582</v>
      </c>
      <c r="J35" s="376">
        <f t="shared" si="1"/>
        <v>225.96652356430221</v>
      </c>
      <c r="K35" s="359">
        <f>K34*POWER(K$37/K$33,1/4)</f>
        <v>33.285828565059042</v>
      </c>
      <c r="L35" s="387">
        <f t="shared" si="46"/>
        <v>0.1497029076028365</v>
      </c>
      <c r="M35" s="388">
        <f>'A15'!C33/'A1'!C33*100</f>
        <v>22.565589138936598</v>
      </c>
      <c r="N35" s="387">
        <f t="shared" si="46"/>
        <v>0.10148866504155188</v>
      </c>
      <c r="O35" s="358">
        <v>100</v>
      </c>
      <c r="P35" s="387">
        <f t="shared" si="3"/>
        <v>0.4497496804390303</v>
      </c>
      <c r="Q35" s="390">
        <f>'A17'!C33/'A1'!C33*100</f>
        <v>66.49448791706763</v>
      </c>
      <c r="R35" s="387">
        <f t="shared" si="4"/>
        <v>0.2990587469165813</v>
      </c>
      <c r="S35" s="389">
        <f t="shared" si="5"/>
        <v>222.34590562106328</v>
      </c>
      <c r="T35" s="361">
        <f>T34*POWER(T$36/T$32,1/4)</f>
        <v>39.080721765861014</v>
      </c>
      <c r="U35" s="387">
        <f t="shared" si="47"/>
        <v>0.17432843029671485</v>
      </c>
      <c r="V35" s="388">
        <f>'A15'!D33/'A1'!D33*100</f>
        <v>18.887631125885836</v>
      </c>
      <c r="W35" s="387">
        <f t="shared" si="47"/>
        <v>8.4252565905150401E-2</v>
      </c>
      <c r="X35" s="358">
        <v>100</v>
      </c>
      <c r="Y35" s="387">
        <f t="shared" si="7"/>
        <v>0.44607269881335598</v>
      </c>
      <c r="Z35" s="390">
        <f>'A17'!D33/'A1'!D33*100</f>
        <v>66.210352207265743</v>
      </c>
      <c r="AA35" s="387">
        <f t="shared" si="8"/>
        <v>0.29534630498477871</v>
      </c>
      <c r="AB35" s="389">
        <f t="shared" si="48"/>
        <v>224.1787050990126</v>
      </c>
      <c r="AC35" s="358">
        <f>AC34*POWER(AC$37/AC$32,1/5)</f>
        <v>33.669310101952938</v>
      </c>
      <c r="AD35" s="387">
        <f t="shared" si="49"/>
        <v>0.15100767673302201</v>
      </c>
      <c r="AE35" s="388">
        <f>'A15'!E33/'A1'!E33*100</f>
        <v>22.276037715752921</v>
      </c>
      <c r="AF35" s="387">
        <f t="shared" si="10"/>
        <v>9.9908572289929637E-2</v>
      </c>
      <c r="AG35" s="358">
        <v>100</v>
      </c>
      <c r="AH35" s="387">
        <f t="shared" si="10"/>
        <v>0.44850243820191327</v>
      </c>
      <c r="AI35" s="390">
        <f>'A17'!E33/'A1'!E33*100</f>
        <v>67.018880427984442</v>
      </c>
      <c r="AJ35" s="387">
        <f t="shared" si="11"/>
        <v>0.30058131277513506</v>
      </c>
      <c r="AK35" s="389">
        <f t="shared" si="50"/>
        <v>222.96422824569029</v>
      </c>
      <c r="AL35" s="363">
        <f>AL34*POWER(AL$36/AL$32,1/4)</f>
        <v>36.908825215518625</v>
      </c>
      <c r="AM35" s="387">
        <f t="shared" si="51"/>
        <v>0.16334362373239147</v>
      </c>
      <c r="AN35" s="388">
        <f>'A15'!F33/'A1'!F33*100</f>
        <v>21.821099077416768</v>
      </c>
      <c r="AO35" s="387">
        <f t="shared" si="51"/>
        <v>9.6571412834623185E-2</v>
      </c>
      <c r="AP35" s="358">
        <v>100</v>
      </c>
      <c r="AQ35" s="387">
        <f t="shared" si="13"/>
        <v>0.44255980183219779</v>
      </c>
      <c r="AR35" s="390">
        <f>'A17'!F33/'A1'!F33*100</f>
        <v>67.228239069394306</v>
      </c>
      <c r="AS35" s="387">
        <f t="shared" si="14"/>
        <v>0.29752516160078762</v>
      </c>
      <c r="AT35" s="389">
        <f t="shared" si="52"/>
        <v>225.95816336232969</v>
      </c>
      <c r="AU35" s="358">
        <f>AU34*POWER(AU$39/AU$34,1/5)</f>
        <v>38.065880060021463</v>
      </c>
      <c r="AV35" s="387">
        <f t="shared" si="53"/>
        <v>0.17183482684888934</v>
      </c>
      <c r="AW35" s="388">
        <f>'A15'!G33/'A1'!G33*100</f>
        <v>19.973365270666683</v>
      </c>
      <c r="AX35" s="387">
        <f t="shared" si="53"/>
        <v>9.0162627462255868E-2</v>
      </c>
      <c r="AY35" s="358">
        <v>100</v>
      </c>
      <c r="AZ35" s="387">
        <f t="shared" si="16"/>
        <v>0.4514143021990924</v>
      </c>
      <c r="BA35" s="390">
        <f>'A17'!G33/'A1'!G33*100</f>
        <v>63.486744237750173</v>
      </c>
      <c r="BB35" s="387">
        <f t="shared" si="17"/>
        <v>0.28658824348976242</v>
      </c>
      <c r="BC35" s="389">
        <f t="shared" si="54"/>
        <v>221.52598956843832</v>
      </c>
      <c r="BD35" s="361">
        <f>BD34*POWER(BD$39/BD$34,1/5)</f>
        <v>29.260963067743422</v>
      </c>
      <c r="BE35" s="387">
        <f t="shared" si="55"/>
        <v>0.14266934753276436</v>
      </c>
      <c r="BF35" s="388">
        <f>'A15'!H33/'A1'!H33*100</f>
        <v>20.458898241016076</v>
      </c>
      <c r="BG35" s="71">
        <f t="shared" si="55"/>
        <v>9.9752617729204615E-2</v>
      </c>
      <c r="BH35" s="358">
        <v>100</v>
      </c>
      <c r="BI35" s="387">
        <f t="shared" si="19"/>
        <v>0.48757570693235175</v>
      </c>
      <c r="BJ35" s="390">
        <f>'A17'!H33/'A1'!H33*100</f>
        <v>55.376493120306435</v>
      </c>
      <c r="BK35" s="387">
        <f t="shared" si="20"/>
        <v>0.27000232780567923</v>
      </c>
      <c r="BL35" s="389">
        <f t="shared" si="56"/>
        <v>205.09635442906594</v>
      </c>
      <c r="BM35" s="358">
        <f>BM34*POWER(BM36/BM34,1/2)</f>
        <v>31.565908515358782</v>
      </c>
      <c r="BN35" s="387">
        <f t="shared" si="57"/>
        <v>0.13942011220408954</v>
      </c>
      <c r="BO35" s="388">
        <f>'A15'!I33/'A1'!I33*100</f>
        <v>24.353305406282178</v>
      </c>
      <c r="BP35" s="387">
        <f t="shared" si="57"/>
        <v>0.10756353078297355</v>
      </c>
      <c r="BQ35" s="358">
        <v>100</v>
      </c>
      <c r="BR35" s="387">
        <f t="shared" si="22"/>
        <v>0.4416793900807669</v>
      </c>
      <c r="BS35" s="390">
        <f>'A17'!I33/'A1'!I33*100</f>
        <v>70.489358100960516</v>
      </c>
      <c r="BT35" s="387">
        <f t="shared" si="23"/>
        <v>0.31133696693217006</v>
      </c>
      <c r="BU35" s="389">
        <f t="shared" si="58"/>
        <v>226.40857202260148</v>
      </c>
      <c r="BV35" s="361">
        <f>BV34*POWER(BV$36/BV$32,1/4)</f>
        <v>37.854842559209985</v>
      </c>
      <c r="BW35" s="387">
        <f t="shared" si="59"/>
        <v>0.16640598024661901</v>
      </c>
      <c r="BX35" s="388">
        <f>'A15'!J33/'A1'!J33*100</f>
        <v>20.739947815615174</v>
      </c>
      <c r="BY35" s="387">
        <f t="shared" si="59"/>
        <v>9.1170669673845656E-2</v>
      </c>
      <c r="BZ35" s="358">
        <v>100</v>
      </c>
      <c r="CA35" s="387">
        <f t="shared" si="25"/>
        <v>0.43958967729515191</v>
      </c>
      <c r="CB35" s="390">
        <f>'A17'!J33/'A1'!J33*100</f>
        <v>68.890078276577242</v>
      </c>
      <c r="CC35" s="387">
        <f t="shared" si="26"/>
        <v>0.30283367278438345</v>
      </c>
      <c r="CD35" s="389">
        <f t="shared" si="60"/>
        <v>227.48486865140239</v>
      </c>
      <c r="CE35" s="358">
        <f>CE34*POWER(CE$36/CE$31,1/5)</f>
        <v>37.01347796014187</v>
      </c>
      <c r="CF35" s="387">
        <f t="shared" si="61"/>
        <v>0.1681072005934422</v>
      </c>
      <c r="CG35" s="388">
        <f>'A15'!K33/'A1'!K33*100</f>
        <v>19.71233199717048</v>
      </c>
      <c r="CH35" s="387">
        <f t="shared" si="61"/>
        <v>8.9529142675577031E-2</v>
      </c>
      <c r="CI35" s="358">
        <v>100</v>
      </c>
      <c r="CJ35" s="387">
        <f t="shared" si="28"/>
        <v>0.45417834220947623</v>
      </c>
      <c r="CK35" s="390">
        <f>'A17'!K33/'A1'!K33*100</f>
        <v>63.452016033954258</v>
      </c>
      <c r="CL35" s="387">
        <f t="shared" si="29"/>
        <v>0.28818531452150448</v>
      </c>
      <c r="CM35" s="389">
        <f t="shared" si="62"/>
        <v>220.17782599126662</v>
      </c>
      <c r="CN35" s="364">
        <v>38.908500000000004</v>
      </c>
      <c r="CO35" s="387">
        <f t="shared" si="63"/>
        <v>0.17276471641435528</v>
      </c>
      <c r="CP35" s="388">
        <f>'A15'!L33/'A1'!L33*100</f>
        <v>21.724266871667048</v>
      </c>
      <c r="CQ35" s="387">
        <f t="shared" si="63"/>
        <v>9.646187350818794E-2</v>
      </c>
      <c r="CR35" s="358">
        <v>100</v>
      </c>
      <c r="CS35" s="387">
        <f t="shared" si="31"/>
        <v>0.44402821083916177</v>
      </c>
      <c r="CT35" s="390">
        <f>'A17'!L33/'A1'!L33*100</f>
        <v>64.578148919047251</v>
      </c>
      <c r="CU35" s="387">
        <f t="shared" si="32"/>
        <v>0.286745199238295</v>
      </c>
      <c r="CV35" s="389">
        <f t="shared" si="64"/>
        <v>225.2109157907143</v>
      </c>
      <c r="CW35" s="363">
        <f>CW34*POWER(CW$37/CW$32,1/5)</f>
        <v>34.391180891898777</v>
      </c>
      <c r="CX35" s="387">
        <f t="shared" si="65"/>
        <v>0.15655850472710642</v>
      </c>
      <c r="CY35" s="388">
        <f>'A15'!M33/'A1'!M33*100</f>
        <v>22.233905830120339</v>
      </c>
      <c r="CZ35" s="387">
        <f t="shared" si="65"/>
        <v>0.10121510691791627</v>
      </c>
      <c r="DA35" s="358">
        <v>100</v>
      </c>
      <c r="DB35" s="387">
        <f t="shared" si="34"/>
        <v>0.45522863904910432</v>
      </c>
      <c r="DC35" s="390">
        <f>'A17'!M33/'A1'!M33*100</f>
        <v>63.044748218249794</v>
      </c>
      <c r="DD35" s="387">
        <f t="shared" si="35"/>
        <v>0.28699774930587296</v>
      </c>
      <c r="DE35" s="389">
        <f t="shared" si="66"/>
        <v>219.66983494026891</v>
      </c>
      <c r="DF35" s="358">
        <f>DF34*POWER(DF$36/DF$31,1/5)</f>
        <v>36.882811915620799</v>
      </c>
      <c r="DG35" s="387">
        <f t="shared" si="67"/>
        <v>0.16628919001861761</v>
      </c>
      <c r="DH35" s="388">
        <f>'A15'!N33/'A1'!N33*100</f>
        <v>21.311024337404127</v>
      </c>
      <c r="DI35" s="387">
        <f t="shared" si="67"/>
        <v>9.6082505413126976E-2</v>
      </c>
      <c r="DJ35" s="358">
        <v>100</v>
      </c>
      <c r="DK35" s="387">
        <f t="shared" si="37"/>
        <v>0.4508582219789754</v>
      </c>
      <c r="DL35" s="390">
        <f>'A17'!N33/'A1'!N33*100</f>
        <v>63.605379387459138</v>
      </c>
      <c r="DM35" s="387">
        <f t="shared" si="38"/>
        <v>0.28677008258928</v>
      </c>
      <c r="DN35" s="389">
        <f t="shared" si="68"/>
        <v>221.79921564048408</v>
      </c>
      <c r="DO35" s="358">
        <f>DO34*POWER(DO$36/DO$31,1/5)</f>
        <v>40.758376801436881</v>
      </c>
      <c r="DP35" s="387">
        <f t="shared" si="69"/>
        <v>0.18278311877419021</v>
      </c>
      <c r="DQ35" s="388">
        <f>'A15'!O33/'A1'!O33*100</f>
        <v>18.307945047785402</v>
      </c>
      <c r="DR35" s="387">
        <f t="shared" si="69"/>
        <v>8.2102957889695308E-2</v>
      </c>
      <c r="DS35" s="358">
        <v>100</v>
      </c>
      <c r="DT35" s="387">
        <f t="shared" si="40"/>
        <v>0.4484553437067848</v>
      </c>
      <c r="DU35" s="390">
        <f>'A17'!O33/'A1'!O33*100</f>
        <v>63.921320963622343</v>
      </c>
      <c r="DV35" s="387">
        <f t="shared" si="41"/>
        <v>0.28665857962932967</v>
      </c>
      <c r="DW35" s="368">
        <f t="shared" si="70"/>
        <v>222.98764281284463</v>
      </c>
    </row>
    <row r="36" spans="1:127" ht="17.25" customHeight="1">
      <c r="A36" s="56">
        <v>1991</v>
      </c>
      <c r="B36" s="378">
        <f>B35*POWER(B$39/B$34,1/5)</f>
        <v>40.087342203941688</v>
      </c>
      <c r="C36" s="387">
        <f t="shared" si="42"/>
        <v>0.17787106708045886</v>
      </c>
      <c r="D36" s="368">
        <f>'A15'!B34/'A1'!B34*100</f>
        <v>19.233275299630073</v>
      </c>
      <c r="E36" s="387">
        <f t="shared" si="43"/>
        <v>8.5339736009264561E-2</v>
      </c>
      <c r="F36" s="368">
        <v>100</v>
      </c>
      <c r="G36" s="387">
        <f t="shared" si="44"/>
        <v>0.443708805077552</v>
      </c>
      <c r="H36" s="368">
        <f>'A17'!B34/'A1'!B34*100</f>
        <v>66.052417368976862</v>
      </c>
      <c r="I36" s="387">
        <f t="shared" si="45"/>
        <v>0.29308039183272466</v>
      </c>
      <c r="J36" s="376">
        <f t="shared" si="1"/>
        <v>225.3730348725486</v>
      </c>
      <c r="K36" s="359">
        <f>K35*POWER(K$37/K$33,1/4)</f>
        <v>35.205531499426492</v>
      </c>
      <c r="L36" s="387">
        <f t="shared" si="46"/>
        <v>0.15726065220211038</v>
      </c>
      <c r="M36" s="388">
        <f>'A15'!C34/'A1'!C34*100</f>
        <v>22.453065371821904</v>
      </c>
      <c r="N36" s="387">
        <f t="shared" si="46"/>
        <v>0.10029627600898039</v>
      </c>
      <c r="O36" s="358">
        <v>100</v>
      </c>
      <c r="P36" s="387">
        <f t="shared" si="3"/>
        <v>0.44669302096652685</v>
      </c>
      <c r="Q36" s="390">
        <f>'A17'!C34/'A1'!C34*100</f>
        <v>66.208791483344996</v>
      </c>
      <c r="R36" s="387">
        <f t="shared" si="4"/>
        <v>0.29575005082238232</v>
      </c>
      <c r="S36" s="389">
        <f t="shared" si="5"/>
        <v>223.8673883545934</v>
      </c>
      <c r="T36" s="362">
        <v>38.852530000000002</v>
      </c>
      <c r="U36" s="387">
        <f t="shared" si="47"/>
        <v>0.17333633651778962</v>
      </c>
      <c r="V36" s="388">
        <f>'A15'!D34/'A1'!D34*100</f>
        <v>19.107321572384336</v>
      </c>
      <c r="W36" s="387">
        <f t="shared" si="47"/>
        <v>8.524523684878263E-2</v>
      </c>
      <c r="X36" s="358">
        <v>100</v>
      </c>
      <c r="Y36" s="387">
        <f t="shared" si="7"/>
        <v>0.44613912277473211</v>
      </c>
      <c r="Z36" s="390">
        <f>'A17'!D34/'A1'!D34*100</f>
        <v>66.185476409740986</v>
      </c>
      <c r="AA36" s="387">
        <f t="shared" si="8"/>
        <v>0.29527930385869572</v>
      </c>
      <c r="AB36" s="389">
        <f t="shared" si="48"/>
        <v>224.14532798212531</v>
      </c>
      <c r="AC36" s="358">
        <f>AC35*POWER(AC$37/AC$32,1/5)</f>
        <v>33.062690318244009</v>
      </c>
      <c r="AD36" s="387">
        <f t="shared" si="49"/>
        <v>0.14820648668109554</v>
      </c>
      <c r="AE36" s="388">
        <f>'A15'!E34/'A1'!E34*100</f>
        <v>22.756930027324135</v>
      </c>
      <c r="AF36" s="387">
        <f t="shared" si="10"/>
        <v>0.10200998813264045</v>
      </c>
      <c r="AG36" s="358">
        <v>100</v>
      </c>
      <c r="AH36" s="387">
        <f t="shared" si="10"/>
        <v>0.44825900510375322</v>
      </c>
      <c r="AI36" s="390">
        <f>'A17'!E34/'A1'!E34*100</f>
        <v>67.265691631274777</v>
      </c>
      <c r="AJ36" s="387">
        <f t="shared" si="11"/>
        <v>0.30152452008251091</v>
      </c>
      <c r="AK36" s="389">
        <f t="shared" si="50"/>
        <v>223.08531197684289</v>
      </c>
      <c r="AL36" s="364">
        <v>37.112760000000002</v>
      </c>
      <c r="AM36" s="387">
        <f t="shared" si="51"/>
        <v>0.16372171381096698</v>
      </c>
      <c r="AN36" s="388">
        <f>'A15'!F34/'A1'!F34*100</f>
        <v>22.397287594734745</v>
      </c>
      <c r="AO36" s="387">
        <f t="shared" si="51"/>
        <v>9.8804893781197708E-2</v>
      </c>
      <c r="AP36" s="358">
        <v>100</v>
      </c>
      <c r="AQ36" s="387">
        <f t="shared" si="13"/>
        <v>0.44114669405069029</v>
      </c>
      <c r="AR36" s="390">
        <f>'A17'!F34/'A1'!F34*100</f>
        <v>67.171918627842047</v>
      </c>
      <c r="AS36" s="387">
        <f t="shared" si="14"/>
        <v>0.29632669835714504</v>
      </c>
      <c r="AT36" s="389">
        <f t="shared" si="52"/>
        <v>226.68196622257679</v>
      </c>
      <c r="AU36" s="358">
        <f>AU35*POWER(AU$39/AU$34,1/5)</f>
        <v>37.831758973718742</v>
      </c>
      <c r="AV36" s="387">
        <f t="shared" si="53"/>
        <v>0.17110458819568658</v>
      </c>
      <c r="AW36" s="388">
        <f>'A15'!G34/'A1'!G34*100</f>
        <v>20.186880940526926</v>
      </c>
      <c r="AX36" s="387">
        <f t="shared" si="53"/>
        <v>9.1300749528556477E-2</v>
      </c>
      <c r="AY36" s="358">
        <v>100</v>
      </c>
      <c r="AZ36" s="387">
        <f t="shared" si="16"/>
        <v>0.45227764406764914</v>
      </c>
      <c r="BA36" s="390">
        <f>'A17'!G34/'A1'!G34*100</f>
        <v>63.084484044369795</v>
      </c>
      <c r="BB36" s="387">
        <f t="shared" si="17"/>
        <v>0.28531701820810773</v>
      </c>
      <c r="BC36" s="389">
        <f t="shared" si="54"/>
        <v>221.10312395861547</v>
      </c>
      <c r="BD36" s="361">
        <f>BD35*POWER(BD$39/BD$34,1/5)</f>
        <v>29.532421345607219</v>
      </c>
      <c r="BE36" s="387">
        <f t="shared" si="55"/>
        <v>0.13098139145805252</v>
      </c>
      <c r="BF36" s="388">
        <f>'A15'!H34/'A1'!H34*100</f>
        <v>26.786607321464295</v>
      </c>
      <c r="BG36" s="71">
        <f t="shared" si="55"/>
        <v>0.11880323182263304</v>
      </c>
      <c r="BH36" s="358">
        <v>100</v>
      </c>
      <c r="BI36" s="387">
        <f t="shared" si="19"/>
        <v>0.44351727860450313</v>
      </c>
      <c r="BJ36" s="390">
        <f>'A17'!H34/'A1'!H34*100</f>
        <v>69.151330266053208</v>
      </c>
      <c r="BK36" s="387">
        <f t="shared" si="20"/>
        <v>0.3066980981148113</v>
      </c>
      <c r="BL36" s="389">
        <f t="shared" si="56"/>
        <v>225.47035893312471</v>
      </c>
      <c r="BM36" s="315">
        <v>30.856000000000002</v>
      </c>
      <c r="BN36" s="387">
        <f t="shared" si="57"/>
        <v>0.13618124785874419</v>
      </c>
      <c r="BO36" s="388">
        <f>'A15'!I34/'A1'!I34*100</f>
        <v>24.656762159734392</v>
      </c>
      <c r="BP36" s="387">
        <f t="shared" si="57"/>
        <v>0.10882125483111529</v>
      </c>
      <c r="BQ36" s="358">
        <v>100</v>
      </c>
      <c r="BR36" s="387">
        <f t="shared" si="22"/>
        <v>0.4413444641520099</v>
      </c>
      <c r="BS36" s="390">
        <f>'A17'!I34/'A1'!I34*100</f>
        <v>71.067626000651686</v>
      </c>
      <c r="BT36" s="387">
        <f t="shared" si="23"/>
        <v>0.31365303315813065</v>
      </c>
      <c r="BU36" s="389">
        <f t="shared" si="58"/>
        <v>226.58038816038606</v>
      </c>
      <c r="BV36" s="362">
        <v>37.44614</v>
      </c>
      <c r="BW36" s="387">
        <f t="shared" si="59"/>
        <v>0.16489336005265506</v>
      </c>
      <c r="BX36" s="388">
        <f>'A15'!J34/'A1'!J34*100</f>
        <v>20.818954074860631</v>
      </c>
      <c r="BY36" s="387">
        <f t="shared" si="59"/>
        <v>9.1675865394555606E-2</v>
      </c>
      <c r="BZ36" s="358">
        <v>100</v>
      </c>
      <c r="CA36" s="387">
        <f t="shared" si="25"/>
        <v>0.44034808408197768</v>
      </c>
      <c r="CB36" s="390">
        <f>'A17'!J34/'A1'!J34*100</f>
        <v>68.827979824794255</v>
      </c>
      <c r="CC36" s="387">
        <f t="shared" si="26"/>
        <v>0.30308269047081166</v>
      </c>
      <c r="CD36" s="389">
        <f t="shared" si="60"/>
        <v>227.09307389965488</v>
      </c>
      <c r="CE36" s="315">
        <v>36.664879999999997</v>
      </c>
      <c r="CF36" s="387">
        <f t="shared" si="61"/>
        <v>0.16640551930659755</v>
      </c>
      <c r="CG36" s="388">
        <f>'A15'!K34/'A1'!K34*100</f>
        <v>20.107930549038009</v>
      </c>
      <c r="CH36" s="387">
        <f t="shared" si="61"/>
        <v>9.1260918491855636E-2</v>
      </c>
      <c r="CI36" s="358">
        <v>100</v>
      </c>
      <c r="CJ36" s="387">
        <f t="shared" si="28"/>
        <v>0.45385534960593782</v>
      </c>
      <c r="CK36" s="390">
        <f>'A17'!K34/'A1'!K34*100</f>
        <v>63.561708118254344</v>
      </c>
      <c r="CL36" s="387">
        <f t="shared" si="29"/>
        <v>0.28847821259560902</v>
      </c>
      <c r="CM36" s="389">
        <f t="shared" si="62"/>
        <v>220.33451866729234</v>
      </c>
      <c r="CN36" s="363">
        <f>CN35*POWER(CN$40/CN$35,1/5)</f>
        <v>37.547221524969011</v>
      </c>
      <c r="CO36" s="387">
        <f t="shared" si="63"/>
        <v>0.16749081793337547</v>
      </c>
      <c r="CP36" s="388">
        <f>'A15'!L34/'A1'!L34*100</f>
        <v>21.718302772691285</v>
      </c>
      <c r="CQ36" s="387">
        <f t="shared" si="63"/>
        <v>9.6881104587292419E-2</v>
      </c>
      <c r="CR36" s="358">
        <v>100</v>
      </c>
      <c r="CS36" s="387">
        <f t="shared" si="31"/>
        <v>0.44608045850208544</v>
      </c>
      <c r="CT36" s="390">
        <f>'A17'!L34/'A1'!L34*100</f>
        <v>64.909281152896099</v>
      </c>
      <c r="CU36" s="387">
        <f t="shared" si="32"/>
        <v>0.28954761897724668</v>
      </c>
      <c r="CV36" s="389">
        <f t="shared" si="64"/>
        <v>224.17480545055639</v>
      </c>
      <c r="CW36" s="363">
        <f>CW35*POWER(CW$37/CW$32,1/5)</f>
        <v>34.609452788419539</v>
      </c>
      <c r="CX36" s="387">
        <f t="shared" si="65"/>
        <v>0.15717560539995426</v>
      </c>
      <c r="CY36" s="388">
        <f>'A15'!M34/'A1'!M34*100</f>
        <v>22.594870604618777</v>
      </c>
      <c r="CZ36" s="387">
        <f t="shared" si="65"/>
        <v>0.10261249976777695</v>
      </c>
      <c r="DA36" s="358">
        <v>100</v>
      </c>
      <c r="DB36" s="387">
        <f t="shared" si="34"/>
        <v>0.4541406833584663</v>
      </c>
      <c r="DC36" s="390">
        <f>'A17'!M34/'A1'!M34*100</f>
        <v>62.99176047348265</v>
      </c>
      <c r="DD36" s="387">
        <f t="shared" si="35"/>
        <v>0.28607121147380238</v>
      </c>
      <c r="DE36" s="389">
        <f t="shared" si="66"/>
        <v>220.19608386652098</v>
      </c>
      <c r="DF36" s="315">
        <v>36.137309999999999</v>
      </c>
      <c r="DG36" s="387">
        <f t="shared" si="67"/>
        <v>0.16371621715889351</v>
      </c>
      <c r="DH36" s="388">
        <f>'A15'!N34/'A1'!N34*100</f>
        <v>21.377461306777626</v>
      </c>
      <c r="DI36" s="387">
        <f t="shared" si="67"/>
        <v>9.6848301592073374E-2</v>
      </c>
      <c r="DJ36" s="358">
        <v>100</v>
      </c>
      <c r="DK36" s="387">
        <f t="shared" si="37"/>
        <v>0.45303930247960766</v>
      </c>
      <c r="DL36" s="390">
        <f>'A17'!N34/'A1'!N34*100</f>
        <v>63.216629815978685</v>
      </c>
      <c r="DM36" s="387">
        <f t="shared" si="38"/>
        <v>0.28639617876942552</v>
      </c>
      <c r="DN36" s="389">
        <f t="shared" si="68"/>
        <v>220.7314011227563</v>
      </c>
      <c r="DO36" s="315">
        <v>40.539000000000001</v>
      </c>
      <c r="DP36" s="387">
        <f t="shared" si="69"/>
        <v>0.18225808178272393</v>
      </c>
      <c r="DQ36" s="388">
        <f>'A15'!O34/'A1'!O34*100</f>
        <v>18.295270776633927</v>
      </c>
      <c r="DR36" s="387">
        <f t="shared" si="69"/>
        <v>8.2253162570483374E-2</v>
      </c>
      <c r="DS36" s="358">
        <v>100</v>
      </c>
      <c r="DT36" s="387">
        <f t="shared" si="40"/>
        <v>0.44958701937078843</v>
      </c>
      <c r="DU36" s="390">
        <f>'A17'!O34/'A1'!O34*100</f>
        <v>63.592079832761407</v>
      </c>
      <c r="DV36" s="387">
        <f t="shared" si="41"/>
        <v>0.28590173627600424</v>
      </c>
      <c r="DW36" s="368">
        <f t="shared" si="70"/>
        <v>222.42635060939534</v>
      </c>
    </row>
    <row r="37" spans="1:127" ht="17.25" customHeight="1">
      <c r="A37" s="56">
        <v>1992</v>
      </c>
      <c r="B37" s="378">
        <f>B36*POWER(B$39/B$34,1/5)</f>
        <v>39.362175892141018</v>
      </c>
      <c r="C37" s="387">
        <f t="shared" si="42"/>
        <v>0.17500365715131286</v>
      </c>
      <c r="D37" s="368">
        <f>'A15'!B35/'A1'!B35*100</f>
        <v>19.55643853998377</v>
      </c>
      <c r="E37" s="387">
        <f t="shared" si="43"/>
        <v>8.6947639142971281E-2</v>
      </c>
      <c r="F37" s="368">
        <v>100</v>
      </c>
      <c r="G37" s="387">
        <f t="shared" si="44"/>
        <v>0.44459853446834924</v>
      </c>
      <c r="H37" s="368">
        <f>'A17'!B35/'A1'!B35*100</f>
        <v>66.003404529498525</v>
      </c>
      <c r="I37" s="387">
        <f t="shared" si="45"/>
        <v>0.2934501692373665</v>
      </c>
      <c r="J37" s="376">
        <f t="shared" si="1"/>
        <v>224.92201896162334</v>
      </c>
      <c r="K37" s="360">
        <v>37.235950000000003</v>
      </c>
      <c r="L37" s="387">
        <f t="shared" si="46"/>
        <v>0.16490275333450341</v>
      </c>
      <c r="M37" s="388">
        <f>'A15'!C35/'A1'!C35*100</f>
        <v>22.532749079327161</v>
      </c>
      <c r="N37" s="387">
        <f t="shared" si="46"/>
        <v>9.9788305746907099E-2</v>
      </c>
      <c r="O37" s="358">
        <v>100</v>
      </c>
      <c r="P37" s="387">
        <f t="shared" si="3"/>
        <v>0.4428589933505212</v>
      </c>
      <c r="Q37" s="390">
        <f>'A17'!C35/'A1'!C35*100</f>
        <v>66.03680899771075</v>
      </c>
      <c r="R37" s="387">
        <f t="shared" si="4"/>
        <v>0.29244994756806825</v>
      </c>
      <c r="S37" s="389">
        <f t="shared" si="5"/>
        <v>225.80550807703793</v>
      </c>
      <c r="T37" s="361">
        <f>T36*POWER(T$39/T$36,1/3)</f>
        <v>38.436875749319917</v>
      </c>
      <c r="U37" s="387">
        <f t="shared" si="47"/>
        <v>0.17152636751223749</v>
      </c>
      <c r="V37" s="388">
        <f>'A15'!D35/'A1'!D35*100</f>
        <v>19.484503757040926</v>
      </c>
      <c r="W37" s="387">
        <f t="shared" si="47"/>
        <v>8.6950515281744967E-2</v>
      </c>
      <c r="X37" s="358">
        <v>100</v>
      </c>
      <c r="Y37" s="387">
        <f t="shared" si="7"/>
        <v>0.44625470766903413</v>
      </c>
      <c r="Z37" s="390">
        <f>'A17'!D35/'A1'!D35*100</f>
        <v>66.165892362074516</v>
      </c>
      <c r="AA37" s="387">
        <f t="shared" si="8"/>
        <v>0.29526840953698341</v>
      </c>
      <c r="AB37" s="389">
        <f t="shared" si="48"/>
        <v>224.08727186843535</v>
      </c>
      <c r="AC37" s="315">
        <v>32.466999999999999</v>
      </c>
      <c r="AD37" s="387">
        <f t="shared" si="49"/>
        <v>0.14569259881687882</v>
      </c>
      <c r="AE37" s="388">
        <f>'A15'!E35/'A1'!E35*100</f>
        <v>23.342802939470122</v>
      </c>
      <c r="AF37" s="387">
        <f t="shared" si="10"/>
        <v>0.10474862549424585</v>
      </c>
      <c r="AG37" s="358">
        <v>100</v>
      </c>
      <c r="AH37" s="387">
        <f t="shared" si="10"/>
        <v>0.44874056370123144</v>
      </c>
      <c r="AI37" s="390">
        <f>'A17'!E35/'A1'!E35*100</f>
        <v>67.036108683040027</v>
      </c>
      <c r="AJ37" s="387">
        <f t="shared" si="11"/>
        <v>0.30081821198764397</v>
      </c>
      <c r="AK37" s="389">
        <f t="shared" si="50"/>
        <v>222.84591162251013</v>
      </c>
      <c r="AL37" s="363">
        <f>AL36*POWER(AL$40/AL$36,1/4)</f>
        <v>36.775500557963291</v>
      </c>
      <c r="AM37" s="387">
        <f t="shared" si="51"/>
        <v>0.16212161858085022</v>
      </c>
      <c r="AN37" s="388">
        <f>'A15'!F35/'A1'!F35*100</f>
        <v>22.947243157477192</v>
      </c>
      <c r="AO37" s="387">
        <f t="shared" si="51"/>
        <v>0.10116093992507108</v>
      </c>
      <c r="AP37" s="358">
        <v>100</v>
      </c>
      <c r="AQ37" s="387">
        <f t="shared" si="13"/>
        <v>0.44084136482472636</v>
      </c>
      <c r="AR37" s="390">
        <f>'A17'!F35/'A1'!F35*100</f>
        <v>67.116223720745737</v>
      </c>
      <c r="AS37" s="387">
        <f t="shared" si="14"/>
        <v>0.29587607666935223</v>
      </c>
      <c r="AT37" s="389">
        <f t="shared" si="52"/>
        <v>226.83896743618624</v>
      </c>
      <c r="AU37" s="358">
        <f>AU36*POWER(AU$39/AU$34,1/5)</f>
        <v>37.59907783003564</v>
      </c>
      <c r="AV37" s="387">
        <f t="shared" si="53"/>
        <v>0.17008918106263746</v>
      </c>
      <c r="AW37" s="388">
        <f>'A15'!G35/'A1'!G35*100</f>
        <v>20.483076203937024</v>
      </c>
      <c r="AX37" s="387">
        <f t="shared" si="53"/>
        <v>9.2660508135870498E-2</v>
      </c>
      <c r="AY37" s="358">
        <v>100</v>
      </c>
      <c r="AZ37" s="387">
        <f t="shared" si="16"/>
        <v>0.45237593813208754</v>
      </c>
      <c r="BA37" s="390">
        <f>'A17'!G35/'A1'!G35*100</f>
        <v>62.97292774803266</v>
      </c>
      <c r="BB37" s="387">
        <f t="shared" si="17"/>
        <v>0.28487437266940441</v>
      </c>
      <c r="BC37" s="389">
        <f t="shared" si="54"/>
        <v>221.05508178200535</v>
      </c>
      <c r="BD37" s="361">
        <f>BD36*POWER(BD$39/BD$34,1/5)</f>
        <v>29.806397982024361</v>
      </c>
      <c r="BE37" s="387">
        <f t="shared" si="55"/>
        <v>0.13270804100751005</v>
      </c>
      <c r="BF37" s="388">
        <f>'A15'!H35/'A1'!H35*100</f>
        <v>26.230240464550715</v>
      </c>
      <c r="BG37" s="71">
        <f t="shared" si="55"/>
        <v>0.11678579308059112</v>
      </c>
      <c r="BH37" s="358">
        <v>100</v>
      </c>
      <c r="BI37" s="387">
        <f t="shared" si="19"/>
        <v>0.44523340622219293</v>
      </c>
      <c r="BJ37" s="390">
        <f>'A17'!H35/'A1'!H35*100</f>
        <v>68.5646574186664</v>
      </c>
      <c r="BK37" s="387">
        <f t="shared" si="20"/>
        <v>0.30527275968970591</v>
      </c>
      <c r="BL37" s="389">
        <f t="shared" si="56"/>
        <v>224.60129586524147</v>
      </c>
      <c r="BM37" s="358">
        <f>BM36*POWER(BM38/BM36,1/2)</f>
        <v>31.337040327382546</v>
      </c>
      <c r="BN37" s="387">
        <f t="shared" si="57"/>
        <v>0.13812339918701741</v>
      </c>
      <c r="BO37" s="388">
        <f>'A15'!I35/'A1'!I35*100</f>
        <v>24.6685130050654</v>
      </c>
      <c r="BP37" s="387">
        <f t="shared" si="57"/>
        <v>0.10873071718171977</v>
      </c>
      <c r="BQ37" s="358">
        <v>100</v>
      </c>
      <c r="BR37" s="387">
        <f t="shared" si="22"/>
        <v>0.44076721267874208</v>
      </c>
      <c r="BS37" s="390">
        <f>'A17'!I35/'A1'!I35*100</f>
        <v>70.871576189629408</v>
      </c>
      <c r="BT37" s="387">
        <f t="shared" si="23"/>
        <v>0.31237867095252059</v>
      </c>
      <c r="BU37" s="389">
        <f t="shared" si="58"/>
        <v>226.87712952207738</v>
      </c>
      <c r="BV37" s="361">
        <f>BV36*POWER(BV$39/BV$36,1/3)</f>
        <v>36.729464504135009</v>
      </c>
      <c r="BW37" s="387">
        <f t="shared" si="59"/>
        <v>0.16229296312301161</v>
      </c>
      <c r="BX37" s="388">
        <f>'A15'!J35/'A1'!J35*100</f>
        <v>21.426689500724542</v>
      </c>
      <c r="BY37" s="387">
        <f t="shared" si="59"/>
        <v>9.4676058470654315E-2</v>
      </c>
      <c r="BZ37" s="358">
        <v>100</v>
      </c>
      <c r="CA37" s="387">
        <f t="shared" si="25"/>
        <v>0.44186041183568209</v>
      </c>
      <c r="CB37" s="390">
        <f>'A17'!J35/'A1'!J35*100</f>
        <v>68.159662758529834</v>
      </c>
      <c r="CC37" s="387">
        <f t="shared" si="26"/>
        <v>0.30117056657065194</v>
      </c>
      <c r="CD37" s="389">
        <f t="shared" si="60"/>
        <v>226.31581676338939</v>
      </c>
      <c r="CE37" s="358">
        <f>CE36*POWER(CE$40/CE$36,1/4)</f>
        <v>36.499291611571017</v>
      </c>
      <c r="CF37" s="387">
        <f t="shared" si="61"/>
        <v>0.16548187081611984</v>
      </c>
      <c r="CG37" s="388">
        <f>'A15'!K35/'A1'!K35*100</f>
        <v>20.415305646290246</v>
      </c>
      <c r="CH37" s="387">
        <f t="shared" si="61"/>
        <v>9.2559686023056809E-2</v>
      </c>
      <c r="CI37" s="358">
        <v>100</v>
      </c>
      <c r="CJ37" s="387">
        <f t="shared" si="28"/>
        <v>0.4533837877655103</v>
      </c>
      <c r="CK37" s="390">
        <f>'A17'!K35/'A1'!K35*100</f>
        <v>63.64909006066263</v>
      </c>
      <c r="CL37" s="387">
        <f t="shared" si="29"/>
        <v>0.28857465539531313</v>
      </c>
      <c r="CM37" s="389">
        <f t="shared" si="62"/>
        <v>220.56368731852388</v>
      </c>
      <c r="CN37" s="363">
        <f>CN36*POWER(CN$40/CN$35,1/5)</f>
        <v>36.23356963761379</v>
      </c>
      <c r="CO37" s="387">
        <f t="shared" si="63"/>
        <v>0.16237244653996685</v>
      </c>
      <c r="CP37" s="388">
        <f>'A15'!L35/'A1'!L35*100</f>
        <v>21.72507546924928</v>
      </c>
      <c r="CQ37" s="387">
        <f t="shared" si="63"/>
        <v>9.7355951690321393E-2</v>
      </c>
      <c r="CR37" s="358">
        <v>100</v>
      </c>
      <c r="CS37" s="387">
        <f t="shared" si="31"/>
        <v>0.44812710468197775</v>
      </c>
      <c r="CT37" s="390">
        <f>'A17'!L35/'A1'!L35*100</f>
        <v>65.192329148458924</v>
      </c>
      <c r="CU37" s="387">
        <f t="shared" si="32"/>
        <v>0.29214449708773405</v>
      </c>
      <c r="CV37" s="389">
        <f t="shared" si="64"/>
        <v>223.15097425532198</v>
      </c>
      <c r="CW37" s="364">
        <v>34.82911</v>
      </c>
      <c r="CX37" s="387">
        <f t="shared" si="65"/>
        <v>0.15786390225930805</v>
      </c>
      <c r="CY37" s="388">
        <f>'A15'!M35/'A1'!M35*100</f>
        <v>22.934933087217352</v>
      </c>
      <c r="CZ37" s="387">
        <f t="shared" si="65"/>
        <v>0.1039532171566902</v>
      </c>
      <c r="DA37" s="358">
        <v>100</v>
      </c>
      <c r="DB37" s="387">
        <f t="shared" si="34"/>
        <v>0.45325275971538764</v>
      </c>
      <c r="DC37" s="390">
        <f>'A17'!M35/'A1'!M35*100</f>
        <v>62.863405629903092</v>
      </c>
      <c r="DD37" s="387">
        <f t="shared" si="35"/>
        <v>0.28493012086861413</v>
      </c>
      <c r="DE37" s="389">
        <f t="shared" si="66"/>
        <v>220.62744871712044</v>
      </c>
      <c r="DF37" s="358">
        <f>DF36*POWER(DF$39/DF$36,1/3)</f>
        <v>35.92064691485907</v>
      </c>
      <c r="DG37" s="387">
        <f t="shared" si="67"/>
        <v>0.16270043701259193</v>
      </c>
      <c r="DH37" s="388">
        <f>'A15'!N35/'A1'!N35*100</f>
        <v>21.74350959451246</v>
      </c>
      <c r="DI37" s="387">
        <f t="shared" si="67"/>
        <v>9.8485935445423542E-2</v>
      </c>
      <c r="DJ37" s="358">
        <v>100</v>
      </c>
      <c r="DK37" s="387">
        <f t="shared" si="37"/>
        <v>0.45294406138684729</v>
      </c>
      <c r="DL37" s="390">
        <f>'A17'!N35/'A1'!N35*100</f>
        <v>63.113658070678127</v>
      </c>
      <c r="DM37" s="387">
        <f t="shared" si="38"/>
        <v>0.2858695661551372</v>
      </c>
      <c r="DN37" s="389">
        <f t="shared" si="68"/>
        <v>220.77781458004966</v>
      </c>
      <c r="DO37" s="358">
        <f>DO36*POWER(DO$39/DO$36,1/3)</f>
        <v>40.961537267061047</v>
      </c>
      <c r="DP37" s="387">
        <f t="shared" si="69"/>
        <v>0.18379272660505575</v>
      </c>
      <c r="DQ37" s="388">
        <f>'A15'!O35/'A1'!O35*100</f>
        <v>18.608760635523623</v>
      </c>
      <c r="DR37" s="387">
        <f t="shared" si="69"/>
        <v>8.3496740702014904E-2</v>
      </c>
      <c r="DS37" s="358">
        <v>100</v>
      </c>
      <c r="DT37" s="387">
        <f t="shared" si="40"/>
        <v>0.44869587146293816</v>
      </c>
      <c r="DU37" s="390">
        <f>'A17'!O35/'A1'!O35*100</f>
        <v>63.297810230342279</v>
      </c>
      <c r="DV37" s="387">
        <f t="shared" si="41"/>
        <v>0.28401466122999108</v>
      </c>
      <c r="DW37" s="368">
        <f t="shared" si="70"/>
        <v>222.86810813292698</v>
      </c>
    </row>
    <row r="38" spans="1:127" ht="17.25" customHeight="1">
      <c r="A38" s="56">
        <v>1993</v>
      </c>
      <c r="B38" s="378">
        <f>B37*POWER(B$39/B$34,1/5)</f>
        <v>38.650127590935689</v>
      </c>
      <c r="C38" s="387">
        <f t="shared" si="42"/>
        <v>0.17215922758240737</v>
      </c>
      <c r="D38" s="368">
        <f>'A15'!B36/'A1'!B36*100</f>
        <v>19.899107586793431</v>
      </c>
      <c r="E38" s="387">
        <f t="shared" si="43"/>
        <v>8.8636576519995985E-2</v>
      </c>
      <c r="F38" s="368">
        <v>100</v>
      </c>
      <c r="G38" s="387">
        <f t="shared" si="44"/>
        <v>0.44542990751415401</v>
      </c>
      <c r="H38" s="368">
        <f>'A17'!B36/'A1'!B36*100</f>
        <v>65.952977882184015</v>
      </c>
      <c r="I38" s="387">
        <f t="shared" si="45"/>
        <v>0.29377428838344272</v>
      </c>
      <c r="J38" s="376">
        <f t="shared" si="1"/>
        <v>224.50221305991312</v>
      </c>
      <c r="K38" s="359">
        <f>K37*POWER(K$40/K$37,1/3)</f>
        <v>37.609212487517254</v>
      </c>
      <c r="L38" s="387">
        <f t="shared" si="46"/>
        <v>0.16621145276740137</v>
      </c>
      <c r="M38" s="388">
        <f>'A15'!C36/'A1'!C36*100</f>
        <v>22.686272060281578</v>
      </c>
      <c r="N38" s="387">
        <f t="shared" si="46"/>
        <v>0.10026049437401635</v>
      </c>
      <c r="O38" s="358">
        <v>100</v>
      </c>
      <c r="P38" s="387">
        <f t="shared" si="3"/>
        <v>0.44194345420704584</v>
      </c>
      <c r="Q38" s="390">
        <f>'A17'!C36/'A1'!C36*100</f>
        <v>65.977806860995429</v>
      </c>
      <c r="R38" s="387">
        <f t="shared" si="4"/>
        <v>0.29158459865153646</v>
      </c>
      <c r="S38" s="389">
        <f t="shared" si="5"/>
        <v>226.27329140879425</v>
      </c>
      <c r="T38" s="361">
        <f>T37*POWER(T$39/T$36,1/3)</f>
        <v>38.02566827356307</v>
      </c>
      <c r="U38" s="387">
        <f t="shared" si="47"/>
        <v>0.1697234631520613</v>
      </c>
      <c r="V38" s="388">
        <f>'A15'!D36/'A1'!D36*100</f>
        <v>19.874313764617341</v>
      </c>
      <c r="W38" s="387">
        <f t="shared" si="47"/>
        <v>8.8706852845678266E-2</v>
      </c>
      <c r="X38" s="358">
        <v>100</v>
      </c>
      <c r="Y38" s="387">
        <f t="shared" si="7"/>
        <v>0.44633919890912127</v>
      </c>
      <c r="Z38" s="390">
        <f>'A17'!D36/'A1'!D36*100</f>
        <v>66.14487049640708</v>
      </c>
      <c r="AA38" s="387">
        <f t="shared" si="8"/>
        <v>0.29523048509313909</v>
      </c>
      <c r="AB38" s="389">
        <f t="shared" si="48"/>
        <v>224.04485253458751</v>
      </c>
      <c r="AC38" s="358">
        <f>AC37</f>
        <v>32.466999999999999</v>
      </c>
      <c r="AD38" s="387">
        <f t="shared" si="49"/>
        <v>0.14549167722857337</v>
      </c>
      <c r="AE38" s="388">
        <f>'A15'!E36/'A1'!E36*100</f>
        <v>23.675353054538444</v>
      </c>
      <c r="AF38" s="387">
        <f t="shared" si="10"/>
        <v>0.10609439815453926</v>
      </c>
      <c r="AG38" s="358">
        <v>100</v>
      </c>
      <c r="AH38" s="387">
        <f t="shared" si="10"/>
        <v>0.44812171506013299</v>
      </c>
      <c r="AI38" s="390">
        <f>'A17'!E36/'A1'!E36*100</f>
        <v>67.011305068413947</v>
      </c>
      <c r="AJ38" s="387">
        <f t="shared" si="11"/>
        <v>0.3002922095567544</v>
      </c>
      <c r="AK38" s="389">
        <f t="shared" si="50"/>
        <v>223.15365812295238</v>
      </c>
      <c r="AL38" s="363">
        <f>AL37*POWER(AL$40/AL$36,1/4)</f>
        <v>36.441305935984239</v>
      </c>
      <c r="AM38" s="387">
        <f t="shared" si="51"/>
        <v>0.1605861030799256</v>
      </c>
      <c r="AN38" s="388">
        <f>'A15'!F36/'A1'!F36*100</f>
        <v>23.50967232530596</v>
      </c>
      <c r="AO38" s="387">
        <f t="shared" si="51"/>
        <v>0.10360020220018741</v>
      </c>
      <c r="AP38" s="358">
        <v>100</v>
      </c>
      <c r="AQ38" s="387">
        <f t="shared" si="13"/>
        <v>0.44067054940902556</v>
      </c>
      <c r="AR38" s="390">
        <f>'A17'!F36/'A1'!F36*100</f>
        <v>66.975917883932098</v>
      </c>
      <c r="AS38" s="387">
        <f t="shared" si="14"/>
        <v>0.29514314531086139</v>
      </c>
      <c r="AT38" s="389">
        <f t="shared" si="52"/>
        <v>226.92689614522232</v>
      </c>
      <c r="AU38" s="358">
        <f>AU37*POWER(AU$39/AU$34,1/5)</f>
        <v>37.367827772722677</v>
      </c>
      <c r="AV38" s="387">
        <f t="shared" si="53"/>
        <v>0.16906838975277211</v>
      </c>
      <c r="AW38" s="388">
        <f>'A15'!G36/'A1'!G36*100</f>
        <v>20.793167232038243</v>
      </c>
      <c r="AX38" s="387">
        <f t="shared" si="53"/>
        <v>9.4077379160556668E-2</v>
      </c>
      <c r="AY38" s="358">
        <v>100</v>
      </c>
      <c r="AZ38" s="387">
        <f t="shared" si="16"/>
        <v>0.45244371918291337</v>
      </c>
      <c r="BA38" s="390">
        <f>'A17'!G36/'A1'!G36*100</f>
        <v>62.860970292036846</v>
      </c>
      <c r="BB38" s="387">
        <f t="shared" si="17"/>
        <v>0.28441051190375777</v>
      </c>
      <c r="BC38" s="389">
        <f t="shared" si="54"/>
        <v>221.02196529679779</v>
      </c>
      <c r="BD38" s="361">
        <f>BD37*POWER(BD$39/BD$34,1/5)</f>
        <v>30.082916340179253</v>
      </c>
      <c r="BE38" s="387">
        <f t="shared" si="55"/>
        <v>0.13403187229396923</v>
      </c>
      <c r="BF38" s="388">
        <f>'A15'!H36/'A1'!H36*100</f>
        <v>26.054767858682666</v>
      </c>
      <c r="BG38" s="71">
        <f t="shared" si="55"/>
        <v>0.1160847997180303</v>
      </c>
      <c r="BH38" s="358">
        <v>100</v>
      </c>
      <c r="BI38" s="387">
        <f t="shared" si="19"/>
        <v>0.44554148533449867</v>
      </c>
      <c r="BJ38" s="390">
        <f>'A17'!H36/'A1'!H36*100</f>
        <v>68.308306335382312</v>
      </c>
      <c r="BK38" s="387">
        <f t="shared" si="20"/>
        <v>0.30434184265350178</v>
      </c>
      <c r="BL38" s="389">
        <f t="shared" si="56"/>
        <v>224.44599053424423</v>
      </c>
      <c r="BM38" s="315">
        <v>31.825579999999999</v>
      </c>
      <c r="BN38" s="387">
        <f t="shared" si="57"/>
        <v>0.14174487464866967</v>
      </c>
      <c r="BO38" s="388">
        <f>'A15'!I36/'A1'!I36*100</f>
        <v>24.42118672996456</v>
      </c>
      <c r="BP38" s="387">
        <f t="shared" si="57"/>
        <v>0.10876716313765787</v>
      </c>
      <c r="BQ38" s="358">
        <v>100</v>
      </c>
      <c r="BR38" s="387">
        <f t="shared" si="22"/>
        <v>0.44538033446262304</v>
      </c>
      <c r="BS38" s="390">
        <f>'A17'!I36/'A1'!I36*100</f>
        <v>68.280434545448145</v>
      </c>
      <c r="BT38" s="387">
        <f t="shared" si="23"/>
        <v>0.30410762775104933</v>
      </c>
      <c r="BU38" s="389">
        <f t="shared" si="58"/>
        <v>224.52720127541272</v>
      </c>
      <c r="BV38" s="361">
        <f>BV37*POWER(BV$39/BV$36,1/3)</f>
        <v>36.02650534235341</v>
      </c>
      <c r="BW38" s="387">
        <f t="shared" si="59"/>
        <v>0.15927079861893281</v>
      </c>
      <c r="BX38" s="388">
        <f>'A15'!J36/'A1'!J36*100</f>
        <v>22.020928711576193</v>
      </c>
      <c r="BY38" s="387">
        <f t="shared" si="59"/>
        <v>9.7353070160265953E-2</v>
      </c>
      <c r="BZ38" s="358">
        <v>100</v>
      </c>
      <c r="CA38" s="387">
        <f t="shared" si="25"/>
        <v>0.44209338959027811</v>
      </c>
      <c r="CB38" s="390">
        <f>'A17'!J36/'A1'!J36*100</f>
        <v>68.149117069980377</v>
      </c>
      <c r="CC38" s="387">
        <f t="shared" si="26"/>
        <v>0.3012827416305231</v>
      </c>
      <c r="CD38" s="389">
        <f t="shared" si="60"/>
        <v>226.19655112390998</v>
      </c>
      <c r="CE38" s="358">
        <f>CE37*POWER(CE$40/CE$36,1/4)</f>
        <v>36.334451064520017</v>
      </c>
      <c r="CF38" s="387">
        <f t="shared" si="61"/>
        <v>0.16463003907160018</v>
      </c>
      <c r="CG38" s="388">
        <f>'A15'!K36/'A1'!K36*100</f>
        <v>20.871985157699445</v>
      </c>
      <c r="CH38" s="387">
        <f t="shared" si="61"/>
        <v>9.4570184256045284E-2</v>
      </c>
      <c r="CI38" s="358">
        <v>100</v>
      </c>
      <c r="CJ38" s="387">
        <f t="shared" si="28"/>
        <v>0.45309626056896357</v>
      </c>
      <c r="CK38" s="390">
        <f>'A17'!K36/'A1'!K36*100</f>
        <v>63.497217068645639</v>
      </c>
      <c r="CL38" s="387">
        <f t="shared" si="29"/>
        <v>0.28770351610339107</v>
      </c>
      <c r="CM38" s="389">
        <f t="shared" si="62"/>
        <v>220.70365329086508</v>
      </c>
      <c r="CN38" s="363">
        <f>CN37*POWER(CN$40/CN$35,1/5)</f>
        <v>34.965878042686718</v>
      </c>
      <c r="CO38" s="387">
        <f t="shared" si="63"/>
        <v>0.15741667830534126</v>
      </c>
      <c r="CP38" s="388">
        <f>'A15'!L36/'A1'!L36*100</f>
        <v>21.72072137588707</v>
      </c>
      <c r="CQ38" s="387">
        <f t="shared" si="63"/>
        <v>9.7786871109421705E-2</v>
      </c>
      <c r="CR38" s="358">
        <v>100</v>
      </c>
      <c r="CS38" s="387">
        <f t="shared" si="31"/>
        <v>0.45020084470112637</v>
      </c>
      <c r="CT38" s="390">
        <f>'A17'!L36/'A1'!L36*100</f>
        <v>65.436484482760832</v>
      </c>
      <c r="CU38" s="387">
        <f t="shared" si="32"/>
        <v>0.29459560588411071</v>
      </c>
      <c r="CV38" s="389">
        <f t="shared" si="64"/>
        <v>222.12308390133461</v>
      </c>
      <c r="CW38" s="363">
        <f>CW37*POWER(CW$40/CW$37,1/3)</f>
        <v>34.750201360030012</v>
      </c>
      <c r="CX38" s="387">
        <f t="shared" si="65"/>
        <v>0.1575032761394822</v>
      </c>
      <c r="CY38" s="388">
        <f>'A15'!M36/'A1'!M36*100</f>
        <v>23.248078908131667</v>
      </c>
      <c r="CZ38" s="387">
        <f t="shared" si="65"/>
        <v>0.10537057192973835</v>
      </c>
      <c r="DA38" s="358">
        <v>100</v>
      </c>
      <c r="DB38" s="387">
        <f t="shared" si="34"/>
        <v>0.45324421147281141</v>
      </c>
      <c r="DC38" s="390">
        <f>'A17'!M36/'A1'!M36*100</f>
        <v>62.633329510264936</v>
      </c>
      <c r="DD38" s="387">
        <f t="shared" si="35"/>
        <v>0.283881940457968</v>
      </c>
      <c r="DE38" s="389">
        <f t="shared" si="66"/>
        <v>220.63160977842662</v>
      </c>
      <c r="DF38" s="358">
        <f>DF37*POWER(DF$39/DF$36,1/3)</f>
        <v>35.70528284429512</v>
      </c>
      <c r="DG38" s="387">
        <f t="shared" si="67"/>
        <v>0.16173861754260044</v>
      </c>
      <c r="DH38" s="388">
        <f>'A15'!N36/'A1'!N36*100</f>
        <v>22.117683750909659</v>
      </c>
      <c r="DI38" s="387">
        <f t="shared" si="67"/>
        <v>0.10018919633591793</v>
      </c>
      <c r="DJ38" s="358">
        <v>100</v>
      </c>
      <c r="DK38" s="387">
        <f t="shared" si="37"/>
        <v>0.45298231706472125</v>
      </c>
      <c r="DL38" s="390">
        <f>'A17'!N36/'A1'!N36*100</f>
        <v>62.936202654468588</v>
      </c>
      <c r="DM38" s="387">
        <f t="shared" si="38"/>
        <v>0.28508986905676043</v>
      </c>
      <c r="DN38" s="389">
        <f t="shared" si="68"/>
        <v>220.75916924967336</v>
      </c>
      <c r="DO38" s="358">
        <f>DO37*POWER(DO$39/DO$36,1/3)</f>
        <v>41.388478632448525</v>
      </c>
      <c r="DP38" s="387">
        <f t="shared" si="69"/>
        <v>0.18530901997601792</v>
      </c>
      <c r="DQ38" s="388">
        <f>'A15'!O36/'A1'!O36*100</f>
        <v>18.872991601416924</v>
      </c>
      <c r="DR38" s="387">
        <f t="shared" si="69"/>
        <v>8.4500220670886889E-2</v>
      </c>
      <c r="DS38" s="358">
        <v>100</v>
      </c>
      <c r="DT38" s="387">
        <f t="shared" si="40"/>
        <v>0.44773092923192359</v>
      </c>
      <c r="DU38" s="390">
        <f>'A17'!O36/'A1'!O36*100</f>
        <v>63.086959528511386</v>
      </c>
      <c r="DV38" s="387">
        <f t="shared" si="41"/>
        <v>0.2824598301211716</v>
      </c>
      <c r="DW38" s="368">
        <f t="shared" si="70"/>
        <v>223.34842976237684</v>
      </c>
    </row>
    <row r="39" spans="1:127" ht="17.25" customHeight="1">
      <c r="A39" s="56">
        <v>1994</v>
      </c>
      <c r="B39" s="377">
        <v>37.950960000000002</v>
      </c>
      <c r="C39" s="387">
        <f t="shared" si="42"/>
        <v>0.16935567401613807</v>
      </c>
      <c r="D39" s="368">
        <f>'A15'!B37/'A1'!B37*100</f>
        <v>20.239559811757005</v>
      </c>
      <c r="E39" s="387">
        <f t="shared" si="43"/>
        <v>9.0318777014074161E-2</v>
      </c>
      <c r="F39" s="368">
        <v>100</v>
      </c>
      <c r="G39" s="387">
        <f t="shared" si="44"/>
        <v>0.44624872207748645</v>
      </c>
      <c r="H39" s="368">
        <f>'A17'!B37/'A1'!B37*100</f>
        <v>65.899757768099093</v>
      </c>
      <c r="I39" s="387">
        <f t="shared" si="45"/>
        <v>0.2940768268923013</v>
      </c>
      <c r="J39" s="376">
        <f t="shared" si="1"/>
        <v>224.09027757985609</v>
      </c>
      <c r="K39" s="359">
        <f>K38*POWER(K$40/K$37,1/3)</f>
        <v>37.986216651682682</v>
      </c>
      <c r="L39" s="387">
        <f t="shared" si="46"/>
        <v>0.167402486715368</v>
      </c>
      <c r="M39" s="388">
        <f>'A15'!C37/'A1'!C37*100</f>
        <v>22.817769869513643</v>
      </c>
      <c r="N39" s="387">
        <f t="shared" si="46"/>
        <v>0.10055624787488222</v>
      </c>
      <c r="O39" s="358">
        <v>100</v>
      </c>
      <c r="P39" s="387">
        <f t="shared" si="3"/>
        <v>0.44069270770073532</v>
      </c>
      <c r="Q39" s="390">
        <f>'A17'!C37/'A1'!C37*100</f>
        <v>66.111499604586797</v>
      </c>
      <c r="R39" s="387">
        <f t="shared" si="4"/>
        <v>0.29134855770901452</v>
      </c>
      <c r="S39" s="389">
        <f t="shared" si="5"/>
        <v>226.9154861257831</v>
      </c>
      <c r="T39" s="362">
        <v>37.618859999999998</v>
      </c>
      <c r="U39" s="387">
        <f t="shared" si="47"/>
        <v>0.1679250623707112</v>
      </c>
      <c r="V39" s="388">
        <f>'A15'!D37/'A1'!D37*100</f>
        <v>20.260226464477725</v>
      </c>
      <c r="W39" s="387">
        <f t="shared" si="47"/>
        <v>9.0438673385960011E-2</v>
      </c>
      <c r="X39" s="358">
        <v>100</v>
      </c>
      <c r="Y39" s="387">
        <f t="shared" si="7"/>
        <v>0.44638530346403693</v>
      </c>
      <c r="Z39" s="390">
        <f>'A17'!D37/'A1'!D37*100</f>
        <v>66.142625773762475</v>
      </c>
      <c r="AA39" s="387">
        <f t="shared" si="8"/>
        <v>0.29525096077929192</v>
      </c>
      <c r="AB39" s="389">
        <f t="shared" si="48"/>
        <v>224.02171223824018</v>
      </c>
      <c r="AC39" s="358">
        <f>AC38</f>
        <v>32.466999999999999</v>
      </c>
      <c r="AD39" s="387">
        <f t="shared" si="49"/>
        <v>0.14542148992284731</v>
      </c>
      <c r="AE39" s="388">
        <f>'A15'!E37/'A1'!E37*100</f>
        <v>23.981433346139074</v>
      </c>
      <c r="AF39" s="387">
        <f t="shared" si="10"/>
        <v>0.10741416723691742</v>
      </c>
      <c r="AG39" s="358">
        <v>100</v>
      </c>
      <c r="AH39" s="387">
        <f t="shared" si="10"/>
        <v>0.44790553461313737</v>
      </c>
      <c r="AI39" s="390">
        <f>'A17'!E37/'A1'!E37*100</f>
        <v>66.812929312331931</v>
      </c>
      <c r="AJ39" s="387">
        <f t="shared" si="11"/>
        <v>0.29925880822709788</v>
      </c>
      <c r="AK39" s="389">
        <f t="shared" si="50"/>
        <v>223.261362658471</v>
      </c>
      <c r="AL39" s="363">
        <f>AL38*POWER(AL$40/AL$36,1/4)</f>
        <v>36.110148282738862</v>
      </c>
      <c r="AM39" s="387">
        <f t="shared" si="51"/>
        <v>0.15902577269947449</v>
      </c>
      <c r="AN39" s="388">
        <f>'A15'!F37/'A1'!F37*100</f>
        <v>24.051876596580861</v>
      </c>
      <c r="AO39" s="387">
        <f t="shared" si="51"/>
        <v>0.10592225295491287</v>
      </c>
      <c r="AP39" s="358">
        <v>100</v>
      </c>
      <c r="AQ39" s="387">
        <f t="shared" si="13"/>
        <v>0.44039080497348987</v>
      </c>
      <c r="AR39" s="390">
        <f>'A17'!F37/'A1'!F37*100</f>
        <v>66.909019453723715</v>
      </c>
      <c r="AS39" s="387">
        <f t="shared" si="14"/>
        <v>0.29466116937212278</v>
      </c>
      <c r="AT39" s="389">
        <f t="shared" si="52"/>
        <v>227.07104433304343</v>
      </c>
      <c r="AU39" s="315">
        <v>37.137999999999998</v>
      </c>
      <c r="AV39" s="387">
        <f t="shared" si="53"/>
        <v>0.16797975812284585</v>
      </c>
      <c r="AW39" s="388">
        <f>'A15'!G37/'A1'!G37*100</f>
        <v>21.119410610384474</v>
      </c>
      <c r="AX39" s="387">
        <f t="shared" si="53"/>
        <v>9.5525701061700899E-2</v>
      </c>
      <c r="AY39" s="358">
        <v>100</v>
      </c>
      <c r="AZ39" s="387">
        <f t="shared" si="16"/>
        <v>0.4523123434833482</v>
      </c>
      <c r="BA39" s="390">
        <f>'A17'!G37/'A1'!G37*100</f>
        <v>62.828751288006202</v>
      </c>
      <c r="BB39" s="387">
        <f t="shared" si="17"/>
        <v>0.28418219733210515</v>
      </c>
      <c r="BC39" s="389">
        <f t="shared" si="54"/>
        <v>221.08616189839066</v>
      </c>
      <c r="BD39" s="362">
        <v>30.361999999999998</v>
      </c>
      <c r="BE39" s="387">
        <f t="shared" si="55"/>
        <v>0.13514815578993616</v>
      </c>
      <c r="BF39" s="388">
        <f>'A15'!H37/'A1'!H37*100</f>
        <v>26.070349536980174</v>
      </c>
      <c r="BG39" s="71">
        <f t="shared" si="55"/>
        <v>0.11604504514596821</v>
      </c>
      <c r="BH39" s="358">
        <v>100</v>
      </c>
      <c r="BI39" s="387">
        <f t="shared" si="19"/>
        <v>0.4451227053222323</v>
      </c>
      <c r="BJ39" s="390">
        <f>'A17'!H37/'A1'!H37*100</f>
        <v>68.224804106998107</v>
      </c>
      <c r="BK39" s="387">
        <f t="shared" si="20"/>
        <v>0.30368409374186339</v>
      </c>
      <c r="BL39" s="389">
        <f t="shared" si="56"/>
        <v>224.65715364397826</v>
      </c>
      <c r="BM39" s="358">
        <f>BM38*POWER(BM40/BM38,1/2)</f>
        <v>30.357426110591128</v>
      </c>
      <c r="BN39" s="387">
        <f t="shared" si="57"/>
        <v>0.13588239158534671</v>
      </c>
      <c r="BO39" s="388">
        <f>'A15'!I37/'A1'!I37*100</f>
        <v>24.63082785336556</v>
      </c>
      <c r="BP39" s="387">
        <f t="shared" si="57"/>
        <v>0.11024965631966459</v>
      </c>
      <c r="BQ39" s="358">
        <v>100</v>
      </c>
      <c r="BR39" s="387">
        <f t="shared" si="22"/>
        <v>0.44760840754526265</v>
      </c>
      <c r="BS39" s="390">
        <f>'A17'!I37/'A1'!I37*100</f>
        <v>68.42131188493299</v>
      </c>
      <c r="BT39" s="387">
        <f t="shared" si="23"/>
        <v>0.30625954454972609</v>
      </c>
      <c r="BU39" s="389">
        <f t="shared" si="58"/>
        <v>223.40956584888966</v>
      </c>
      <c r="BV39" s="362">
        <v>35.337000000000003</v>
      </c>
      <c r="BW39" s="387">
        <f t="shared" si="59"/>
        <v>0.15649741373944126</v>
      </c>
      <c r="BX39" s="388">
        <f>'A15'!J37/'A1'!J37*100</f>
        <v>22.384760418698395</v>
      </c>
      <c r="BY39" s="387">
        <f t="shared" si="59"/>
        <v>9.9135668356207671E-2</v>
      </c>
      <c r="BZ39" s="358">
        <v>100</v>
      </c>
      <c r="CA39" s="387">
        <f t="shared" si="25"/>
        <v>0.44287125035923036</v>
      </c>
      <c r="CB39" s="390">
        <f>'A17'!J37/'A1'!J37*100</f>
        <v>68.077498212079831</v>
      </c>
      <c r="CC39" s="387">
        <f t="shared" si="26"/>
        <v>0.30149566754512064</v>
      </c>
      <c r="CD39" s="389">
        <f t="shared" si="60"/>
        <v>225.79925863077824</v>
      </c>
      <c r="CE39" s="358">
        <f>CE38*POWER(CE$40/CE$36,1/4)</f>
        <v>36.17035498139564</v>
      </c>
      <c r="CF39" s="387">
        <f t="shared" si="61"/>
        <v>0.16375324249413273</v>
      </c>
      <c r="CG39" s="388">
        <f>'A15'!K37/'A1'!K37*100</f>
        <v>21.281992160479593</v>
      </c>
      <c r="CH39" s="387">
        <f t="shared" si="61"/>
        <v>9.6349489099727306E-2</v>
      </c>
      <c r="CI39" s="358">
        <v>100</v>
      </c>
      <c r="CJ39" s="387">
        <f t="shared" si="28"/>
        <v>0.4527277727253709</v>
      </c>
      <c r="CK39" s="390">
        <f>'A17'!K37/'A1'!K37*100</f>
        <v>63.430943048189988</v>
      </c>
      <c r="CL39" s="387">
        <f t="shared" si="29"/>
        <v>0.28716949568076905</v>
      </c>
      <c r="CM39" s="389">
        <f t="shared" si="62"/>
        <v>220.88329019006522</v>
      </c>
      <c r="CN39" s="363">
        <f>CN38*POWER(CN$40/CN$35,1/5)</f>
        <v>33.742538743046069</v>
      </c>
      <c r="CO39" s="387">
        <f t="shared" si="63"/>
        <v>0.15255793630339926</v>
      </c>
      <c r="CP39" s="388">
        <f>'A15'!L37/'A1'!L37*100</f>
        <v>21.72761089733601</v>
      </c>
      <c r="CQ39" s="387">
        <f t="shared" si="63"/>
        <v>9.8235627868515196E-2</v>
      </c>
      <c r="CR39" s="358">
        <v>100</v>
      </c>
      <c r="CS39" s="387">
        <f t="shared" si="31"/>
        <v>0.452123467843212</v>
      </c>
      <c r="CT39" s="390">
        <f>'A17'!L37/'A1'!L37*100</f>
        <v>65.708371521182855</v>
      </c>
      <c r="CU39" s="387">
        <f t="shared" si="32"/>
        <v>0.29708296798487344</v>
      </c>
      <c r="CV39" s="389">
        <f t="shared" si="64"/>
        <v>221.17852116156496</v>
      </c>
      <c r="CW39" s="363">
        <f>CW38*POWER(CW$40/CW$37,1/3)</f>
        <v>34.671471495040549</v>
      </c>
      <c r="CX39" s="387">
        <f t="shared" si="65"/>
        <v>0.15701805677114949</v>
      </c>
      <c r="CY39" s="388">
        <f>'A15'!M37/'A1'!M37*100</f>
        <v>23.550848422730898</v>
      </c>
      <c r="CZ39" s="387">
        <f t="shared" si="65"/>
        <v>0.10665565363091238</v>
      </c>
      <c r="DA39" s="358">
        <v>100</v>
      </c>
      <c r="DB39" s="387">
        <f t="shared" si="34"/>
        <v>0.45287393352661581</v>
      </c>
      <c r="DC39" s="390">
        <f>'A17'!M37/'A1'!M37*100</f>
        <v>62.589682268534332</v>
      </c>
      <c r="DD39" s="387">
        <f t="shared" si="35"/>
        <v>0.28345235607132224</v>
      </c>
      <c r="DE39" s="389">
        <f t="shared" si="66"/>
        <v>220.81200218630579</v>
      </c>
      <c r="DF39" s="315">
        <v>35.491210000000002</v>
      </c>
      <c r="DG39" s="387">
        <f t="shared" si="67"/>
        <v>0.16085169707963051</v>
      </c>
      <c r="DH39" s="388">
        <f>'A15'!N37/'A1'!N37*100</f>
        <v>22.379108914313367</v>
      </c>
      <c r="DI39" s="387">
        <f t="shared" si="67"/>
        <v>0.10142561067929756</v>
      </c>
      <c r="DJ39" s="358">
        <v>100</v>
      </c>
      <c r="DK39" s="387">
        <f t="shared" si="37"/>
        <v>0.45321559078890378</v>
      </c>
      <c r="DL39" s="390">
        <f>'A17'!N37/'A1'!N37*100</f>
        <v>62.775223808371635</v>
      </c>
      <c r="DM39" s="387">
        <f t="shared" si="38"/>
        <v>0.28450710145216812</v>
      </c>
      <c r="DN39" s="389">
        <f t="shared" si="68"/>
        <v>220.64554272268501</v>
      </c>
      <c r="DO39" s="315">
        <v>41.819869999999995</v>
      </c>
      <c r="DP39" s="387">
        <f t="shared" si="69"/>
        <v>0.18678816357714154</v>
      </c>
      <c r="DQ39" s="388">
        <f>'A15'!O37/'A1'!O37*100</f>
        <v>19.135336205424075</v>
      </c>
      <c r="DR39" s="387">
        <f t="shared" si="69"/>
        <v>8.546784839939367E-2</v>
      </c>
      <c r="DS39" s="358">
        <v>100</v>
      </c>
      <c r="DT39" s="387">
        <f t="shared" si="40"/>
        <v>0.4466493166457513</v>
      </c>
      <c r="DU39" s="390">
        <f>'A17'!O37/'A1'!O37*100</f>
        <v>62.934087415308113</v>
      </c>
      <c r="DV39" s="387">
        <f t="shared" si="41"/>
        <v>0.28109467137771343</v>
      </c>
      <c r="DW39" s="368">
        <f t="shared" si="70"/>
        <v>223.88929362073219</v>
      </c>
    </row>
    <row r="40" spans="1:127" ht="17.25" customHeight="1">
      <c r="A40" s="56">
        <v>1995</v>
      </c>
      <c r="B40" s="378">
        <f t="shared" ref="B40:B45" si="76">B39*POWER(B$46/B$39,1/7)</f>
        <v>37.933799596258488</v>
      </c>
      <c r="C40" s="387">
        <f t="shared" si="42"/>
        <v>0.16908848189945039</v>
      </c>
      <c r="D40" s="368">
        <f>'A15'!B38/'A1'!B38*100</f>
        <v>20.550779809496731</v>
      </c>
      <c r="E40" s="387">
        <f t="shared" si="43"/>
        <v>9.1604326400786321E-2</v>
      </c>
      <c r="F40" s="368">
        <v>100</v>
      </c>
      <c r="G40" s="387">
        <f t="shared" si="44"/>
        <v>0.44574623079974313</v>
      </c>
      <c r="H40" s="368">
        <f>'A17'!B38/'A1'!B38*100</f>
        <v>65.858315924135297</v>
      </c>
      <c r="I40" s="387">
        <f t="shared" si="45"/>
        <v>0.2935609609000201</v>
      </c>
      <c r="J40" s="376">
        <f t="shared" si="1"/>
        <v>224.34289532989052</v>
      </c>
      <c r="K40" s="360">
        <v>38.366999999999997</v>
      </c>
      <c r="L40" s="387">
        <f t="shared" si="46"/>
        <v>0.16870637537992489</v>
      </c>
      <c r="M40" s="388">
        <f>'A15'!C38/'A1'!C38*100</f>
        <v>22.949574824898885</v>
      </c>
      <c r="N40" s="387">
        <f t="shared" si="46"/>
        <v>0.10091327404329412</v>
      </c>
      <c r="O40" s="358">
        <v>100</v>
      </c>
      <c r="P40" s="387">
        <f t="shared" si="3"/>
        <v>0.43971740136034848</v>
      </c>
      <c r="Q40" s="390">
        <f>'A17'!C38/'A1'!C38*100</f>
        <v>66.102216632139672</v>
      </c>
      <c r="R40" s="387">
        <f t="shared" si="4"/>
        <v>0.2906629492164326</v>
      </c>
      <c r="S40" s="389">
        <f t="shared" si="5"/>
        <v>227.41879145703854</v>
      </c>
      <c r="T40" s="361">
        <f>T39*POWER(T$42/T$39,1/3)</f>
        <v>37.386220967760657</v>
      </c>
      <c r="U40" s="387">
        <f t="shared" si="47"/>
        <v>0.16671263159746097</v>
      </c>
      <c r="V40" s="388">
        <f>'A15'!D38/'A1'!D38*100</f>
        <v>20.642399160939899</v>
      </c>
      <c r="W40" s="387">
        <f t="shared" si="47"/>
        <v>9.2048583609803641E-2</v>
      </c>
      <c r="X40" s="358">
        <v>100</v>
      </c>
      <c r="Y40" s="387">
        <f t="shared" si="7"/>
        <v>0.44591998678128675</v>
      </c>
      <c r="Z40" s="390">
        <f>'A17'!D38/'A1'!D38*100</f>
        <v>66.226858352571568</v>
      </c>
      <c r="AA40" s="387">
        <f t="shared" si="8"/>
        <v>0.29531879801144861</v>
      </c>
      <c r="AB40" s="389">
        <f t="shared" si="48"/>
        <v>224.25547848127212</v>
      </c>
      <c r="AC40" s="347">
        <v>32.802999999999997</v>
      </c>
      <c r="AD40" s="387">
        <f t="shared" si="49"/>
        <v>0.14651697957351734</v>
      </c>
      <c r="AE40" s="388">
        <f>'A15'!E38/'A1'!E38*100</f>
        <v>24.357021797323135</v>
      </c>
      <c r="AF40" s="387">
        <f t="shared" si="10"/>
        <v>0.10879240511996191</v>
      </c>
      <c r="AG40" s="358">
        <v>100</v>
      </c>
      <c r="AH40" s="387">
        <f t="shared" si="10"/>
        <v>0.44665725565807196</v>
      </c>
      <c r="AI40" s="390">
        <f>'A17'!E38/'A1'!E38*100</f>
        <v>66.725292351816449</v>
      </c>
      <c r="AJ40" s="387">
        <f t="shared" si="11"/>
        <v>0.29803335964844874</v>
      </c>
      <c r="AK40" s="389">
        <f t="shared" si="50"/>
        <v>223.88531414913959</v>
      </c>
      <c r="AL40" s="364">
        <v>35.781999999999996</v>
      </c>
      <c r="AM40" s="387">
        <f t="shared" si="51"/>
        <v>0.15763560383256944</v>
      </c>
      <c r="AN40" s="388">
        <f>'A15'!F38/'A1'!F38*100</f>
        <v>24.471417384494909</v>
      </c>
      <c r="AO40" s="387">
        <f t="shared" si="51"/>
        <v>0.10780746341858176</v>
      </c>
      <c r="AP40" s="358">
        <v>100</v>
      </c>
      <c r="AQ40" s="387">
        <f t="shared" si="13"/>
        <v>0.44054441851369253</v>
      </c>
      <c r="AR40" s="390">
        <f>'A17'!F38/'A1'!F38*100</f>
        <v>66.738449490994526</v>
      </c>
      <c r="AS40" s="387">
        <f t="shared" si="14"/>
        <v>0.29401251423515623</v>
      </c>
      <c r="AT40" s="389">
        <f t="shared" si="52"/>
        <v>226.99186687548945</v>
      </c>
      <c r="AU40" s="358">
        <f>AU39*POWER(AU$45/AU$39,1/6)</f>
        <v>37.10157748130257</v>
      </c>
      <c r="AV40" s="387">
        <f t="shared" si="53"/>
        <v>0.16767381410887858</v>
      </c>
      <c r="AW40" s="388">
        <f>'A15'!G38/'A1'!G38*100</f>
        <v>21.400266495147203</v>
      </c>
      <c r="AX40" s="387">
        <f t="shared" si="53"/>
        <v>9.6714602175502901E-2</v>
      </c>
      <c r="AY40" s="358">
        <v>100</v>
      </c>
      <c r="AZ40" s="387">
        <f t="shared" si="16"/>
        <v>0.45193176541719338</v>
      </c>
      <c r="BA40" s="390">
        <f>'A17'!G38/'A1'!G38*100</f>
        <v>62.770497673813828</v>
      </c>
      <c r="BB40" s="387">
        <f t="shared" si="17"/>
        <v>0.28367981829842515</v>
      </c>
      <c r="BC40" s="389">
        <f t="shared" si="54"/>
        <v>221.2723416502636</v>
      </c>
      <c r="BD40" s="361">
        <f>BD39*POWER(BD$45/BD$39,1/6)</f>
        <v>30.144819768586338</v>
      </c>
      <c r="BE40" s="387">
        <f t="shared" si="55"/>
        <v>0.13449132830573915</v>
      </c>
      <c r="BF40" s="388">
        <f>'A15'!H38/'A1'!H38*100</f>
        <v>26.089565398415399</v>
      </c>
      <c r="BG40" s="71">
        <f t="shared" si="55"/>
        <v>0.11639878202253674</v>
      </c>
      <c r="BH40" s="358">
        <v>100</v>
      </c>
      <c r="BI40" s="387">
        <f t="shared" si="19"/>
        <v>0.44615071291914454</v>
      </c>
      <c r="BJ40" s="390">
        <f>'A17'!H38/'A1'!H38*100</f>
        <v>67.90511994709837</v>
      </c>
      <c r="BK40" s="387">
        <f t="shared" si="20"/>
        <v>0.30295917675257961</v>
      </c>
      <c r="BL40" s="389">
        <f t="shared" si="56"/>
        <v>224.1395051141001</v>
      </c>
      <c r="BM40" s="315">
        <v>28.957000000000001</v>
      </c>
      <c r="BN40" s="387">
        <f t="shared" si="57"/>
        <v>0.13031471448339371</v>
      </c>
      <c r="BO40" s="388">
        <f>'A15'!I38/'A1'!I38*100</f>
        <v>24.801079439803107</v>
      </c>
      <c r="BP40" s="387">
        <f t="shared" si="57"/>
        <v>0.11161189301646951</v>
      </c>
      <c r="BQ40" s="358">
        <v>100</v>
      </c>
      <c r="BR40" s="387">
        <f t="shared" si="22"/>
        <v>0.45002836786750594</v>
      </c>
      <c r="BS40" s="390">
        <f>'A17'!I38/'A1'!I38*100</f>
        <v>68.450134842015814</v>
      </c>
      <c r="BT40" s="387">
        <f t="shared" si="23"/>
        <v>0.30804502463263078</v>
      </c>
      <c r="BU40" s="389">
        <f t="shared" si="58"/>
        <v>222.20821428181893</v>
      </c>
      <c r="BV40" s="361">
        <f>BV39*POWER(BV$44/BV$39,1/5)</f>
        <v>35.112977523993059</v>
      </c>
      <c r="BW40" s="387">
        <f t="shared" si="59"/>
        <v>0.15552800041778575</v>
      </c>
      <c r="BX40" s="388">
        <f>'A15'!J38/'A1'!J38*100</f>
        <v>22.755498059508408</v>
      </c>
      <c r="BY40" s="387">
        <f t="shared" si="59"/>
        <v>0.10079228140899846</v>
      </c>
      <c r="BZ40" s="358">
        <v>100</v>
      </c>
      <c r="CA40" s="387">
        <f t="shared" si="25"/>
        <v>0.4429359495688221</v>
      </c>
      <c r="CB40" s="390">
        <f>'A17'!J38/'A1'!J38*100</f>
        <v>67.897800776196632</v>
      </c>
      <c r="CC40" s="387">
        <f t="shared" si="26"/>
        <v>0.30074376860439361</v>
      </c>
      <c r="CD40" s="389">
        <f t="shared" si="60"/>
        <v>225.76627635969811</v>
      </c>
      <c r="CE40" s="315">
        <v>36.006999999999998</v>
      </c>
      <c r="CF40" s="387">
        <f t="shared" si="61"/>
        <v>0.16260673243503582</v>
      </c>
      <c r="CG40" s="388">
        <f>'A15'!K38/'A1'!K38*100</f>
        <v>21.890775585130797</v>
      </c>
      <c r="CH40" s="387">
        <f t="shared" si="61"/>
        <v>9.8858207803115453E-2</v>
      </c>
      <c r="CI40" s="358">
        <v>100</v>
      </c>
      <c r="CJ40" s="387">
        <f t="shared" si="28"/>
        <v>0.45159755723896972</v>
      </c>
      <c r="CK40" s="390">
        <f>'A17'!K38/'A1'!K38*100</f>
        <v>63.538320330426799</v>
      </c>
      <c r="CL40" s="387">
        <f t="shared" si="29"/>
        <v>0.28693750252287908</v>
      </c>
      <c r="CM40" s="389">
        <f t="shared" si="62"/>
        <v>221.43609591555759</v>
      </c>
      <c r="CN40" s="364">
        <v>32.561999999999998</v>
      </c>
      <c r="CO40" s="387">
        <f t="shared" si="63"/>
        <v>0.14778478703769168</v>
      </c>
      <c r="CP40" s="388">
        <f>'A15'!L38/'A1'!L38*100</f>
        <v>21.765004569919771</v>
      </c>
      <c r="CQ40" s="387">
        <f t="shared" si="63"/>
        <v>9.8781910362999201E-2</v>
      </c>
      <c r="CR40" s="358">
        <v>100</v>
      </c>
      <c r="CS40" s="387">
        <f t="shared" si="31"/>
        <v>0.45385660290428015</v>
      </c>
      <c r="CT40" s="390">
        <f>'A17'!L38/'A1'!L38*100</f>
        <v>66.006905656545129</v>
      </c>
      <c r="CU40" s="387">
        <f t="shared" si="32"/>
        <v>0.29957669969502887</v>
      </c>
      <c r="CV40" s="389">
        <f t="shared" si="64"/>
        <v>220.33391022646492</v>
      </c>
      <c r="CW40" s="364">
        <v>34.592919999999999</v>
      </c>
      <c r="CX40" s="387">
        <f t="shared" si="65"/>
        <v>0.15653027706314107</v>
      </c>
      <c r="CY40" s="388">
        <f>'A15'!M38/'A1'!M38*100</f>
        <v>23.847286733884673</v>
      </c>
      <c r="CZ40" s="387">
        <f t="shared" si="65"/>
        <v>0.10790712086921649</v>
      </c>
      <c r="DA40" s="358">
        <v>100</v>
      </c>
      <c r="DB40" s="387">
        <f t="shared" si="34"/>
        <v>0.45249223558792107</v>
      </c>
      <c r="DC40" s="390">
        <f>'A17'!M38/'A1'!M38*100</f>
        <v>62.558060496204824</v>
      </c>
      <c r="DD40" s="387">
        <f t="shared" si="35"/>
        <v>0.28307036647972134</v>
      </c>
      <c r="DE40" s="389">
        <f t="shared" si="66"/>
        <v>220.99826723008951</v>
      </c>
      <c r="DF40" s="315">
        <v>38.779000000000003</v>
      </c>
      <c r="DG40" s="387">
        <f t="shared" si="67"/>
        <v>0.17308123269440001</v>
      </c>
      <c r="DH40" s="388">
        <f>'A15'!N38/'A1'!N38*100</f>
        <v>22.574752261956053</v>
      </c>
      <c r="DI40" s="387">
        <f t="shared" si="67"/>
        <v>0.10075726422213177</v>
      </c>
      <c r="DJ40" s="358">
        <v>100</v>
      </c>
      <c r="DK40" s="387">
        <f t="shared" si="37"/>
        <v>0.44632722013048298</v>
      </c>
      <c r="DL40" s="390">
        <f>'A17'!N38/'A1'!N38*100</f>
        <v>62.697113313227057</v>
      </c>
      <c r="DM40" s="387">
        <f t="shared" si="38"/>
        <v>0.27983428295298529</v>
      </c>
      <c r="DN40" s="389">
        <f t="shared" si="68"/>
        <v>224.05086557518311</v>
      </c>
      <c r="DO40" s="358">
        <f>DO39*POWER(DO$42/DO$39,1/3)</f>
        <v>41.78265355674111</v>
      </c>
      <c r="DP40" s="387">
        <f t="shared" si="69"/>
        <v>0.18663427218629447</v>
      </c>
      <c r="DQ40" s="388">
        <f>'A15'!O38/'A1'!O38*100</f>
        <v>19.3969721067715</v>
      </c>
      <c r="DR40" s="387">
        <f t="shared" si="69"/>
        <v>8.6642169982071165E-2</v>
      </c>
      <c r="DS40" s="358">
        <v>100</v>
      </c>
      <c r="DT40" s="387">
        <f t="shared" si="40"/>
        <v>0.44667883989905988</v>
      </c>
      <c r="DU40" s="390">
        <f>'A17'!O38/'A1'!O38*100</f>
        <v>62.694869986646061</v>
      </c>
      <c r="DV40" s="387">
        <f t="shared" si="41"/>
        <v>0.28004471793257452</v>
      </c>
      <c r="DW40" s="368">
        <f t="shared" si="70"/>
        <v>223.87449565015868</v>
      </c>
    </row>
    <row r="41" spans="1:127" ht="17.25" customHeight="1">
      <c r="A41" s="56">
        <v>1996</v>
      </c>
      <c r="B41" s="378">
        <f t="shared" si="76"/>
        <v>37.916646951990167</v>
      </c>
      <c r="C41" s="387">
        <f t="shared" si="42"/>
        <v>0.16868909289512507</v>
      </c>
      <c r="D41" s="368">
        <f>'A15'!B39/'A1'!B39*100</f>
        <v>20.900007042266143</v>
      </c>
      <c r="E41" s="387">
        <f t="shared" si="43"/>
        <v>9.2982990661745465E-2</v>
      </c>
      <c r="F41" s="368">
        <v>100</v>
      </c>
      <c r="G41" s="387">
        <f t="shared" si="44"/>
        <v>0.44489454225400837</v>
      </c>
      <c r="H41" s="368">
        <f>'A17'!B39/'A1'!B39*100</f>
        <v>65.955714516629882</v>
      </c>
      <c r="I41" s="387">
        <f t="shared" si="45"/>
        <v>0.29343337418912108</v>
      </c>
      <c r="J41" s="376">
        <f t="shared" si="1"/>
        <v>224.7723685108862</v>
      </c>
      <c r="K41" s="359">
        <f>K40*POWER(K42/K40,1/2)</f>
        <v>35.086230376032134</v>
      </c>
      <c r="L41" s="387">
        <f t="shared" si="46"/>
        <v>0.15659163952602798</v>
      </c>
      <c r="M41" s="388">
        <f>'A15'!C39/'A1'!C39*100</f>
        <v>23.038158542589859</v>
      </c>
      <c r="N41" s="387">
        <f t="shared" si="46"/>
        <v>0.10282047912189224</v>
      </c>
      <c r="O41" s="358">
        <v>100</v>
      </c>
      <c r="P41" s="387">
        <f t="shared" si="3"/>
        <v>0.44630511128661399</v>
      </c>
      <c r="Q41" s="390">
        <f>'A17'!C39/'A1'!C39*100</f>
        <v>65.937575578532744</v>
      </c>
      <c r="R41" s="387">
        <f t="shared" si="4"/>
        <v>0.29428277006546577</v>
      </c>
      <c r="S41" s="389">
        <f t="shared" si="5"/>
        <v>224.06196449715475</v>
      </c>
      <c r="T41" s="361">
        <f>T40*POWER(T$42/T$39,1/3)</f>
        <v>37.155020600045475</v>
      </c>
      <c r="U41" s="387">
        <f t="shared" si="47"/>
        <v>0.16548437387614742</v>
      </c>
      <c r="V41" s="388">
        <f>'A15'!D39/'A1'!D39*100</f>
        <v>21.024499042864189</v>
      </c>
      <c r="W41" s="387">
        <f t="shared" si="47"/>
        <v>9.3640805575647634E-2</v>
      </c>
      <c r="X41" s="358">
        <v>100</v>
      </c>
      <c r="Y41" s="387">
        <f t="shared" si="7"/>
        <v>0.44538899778175572</v>
      </c>
      <c r="Z41" s="390">
        <f>'A17'!D39/'A1'!D39*100</f>
        <v>66.34331432480505</v>
      </c>
      <c r="AA41" s="387">
        <f t="shared" si="8"/>
        <v>0.29548582276644919</v>
      </c>
      <c r="AB41" s="389">
        <f t="shared" si="48"/>
        <v>224.52283396771472</v>
      </c>
      <c r="AC41" s="358">
        <f>AC40*POWER(AC$45/AC$40,1/5)</f>
        <v>32.895477111260185</v>
      </c>
      <c r="AD41" s="387">
        <f t="shared" si="49"/>
        <v>0.14667254229946805</v>
      </c>
      <c r="AE41" s="388">
        <f>'A15'!E39/'A1'!E39*100</f>
        <v>24.631586849106803</v>
      </c>
      <c r="AF41" s="387">
        <f t="shared" si="10"/>
        <v>0.10982596336296875</v>
      </c>
      <c r="AG41" s="358">
        <v>100</v>
      </c>
      <c r="AH41" s="387">
        <f t="shared" si="10"/>
        <v>0.44587449454947031</v>
      </c>
      <c r="AI41" s="390">
        <f>'A17'!E39/'A1'!E39*100</f>
        <v>66.751295134929677</v>
      </c>
      <c r="AJ41" s="387">
        <f t="shared" si="11"/>
        <v>0.29762699978809287</v>
      </c>
      <c r="AK41" s="389">
        <f t="shared" si="50"/>
        <v>224.27835909529668</v>
      </c>
      <c r="AL41" s="363">
        <f>AL40*POWER(AL$45/AL$40,1/5)</f>
        <v>35.388437180577618</v>
      </c>
      <c r="AM41" s="387">
        <f t="shared" si="51"/>
        <v>0.15591084154566229</v>
      </c>
      <c r="AN41" s="388">
        <f>'A15'!F39/'A1'!F39*100</f>
        <v>24.897560975609757</v>
      </c>
      <c r="AO41" s="387">
        <f t="shared" si="51"/>
        <v>0.10969118710538089</v>
      </c>
      <c r="AP41" s="358">
        <v>100</v>
      </c>
      <c r="AQ41" s="387">
        <f t="shared" si="13"/>
        <v>0.44057001090523285</v>
      </c>
      <c r="AR41" s="390">
        <f>'A17'!F39/'A1'!F39*100</f>
        <v>66.692682926829278</v>
      </c>
      <c r="AS41" s="387">
        <f t="shared" si="14"/>
        <v>0.29382796044372411</v>
      </c>
      <c r="AT41" s="389">
        <f t="shared" si="52"/>
        <v>226.97868108301662</v>
      </c>
      <c r="AU41" s="358">
        <f>AU40*POWER(AU$45/AU$39,1/6)</f>
        <v>37.065190683426628</v>
      </c>
      <c r="AV41" s="387">
        <f t="shared" si="53"/>
        <v>0.1673912428882984</v>
      </c>
      <c r="AW41" s="388">
        <f>'A15'!G39/'A1'!G39*100</f>
        <v>21.635494107423447</v>
      </c>
      <c r="AX41" s="387">
        <f t="shared" si="53"/>
        <v>9.7708717596411282E-2</v>
      </c>
      <c r="AY41" s="358">
        <v>100</v>
      </c>
      <c r="AZ41" s="387">
        <f t="shared" si="16"/>
        <v>0.45161306282755992</v>
      </c>
      <c r="BA41" s="390">
        <f>'A17'!G39/'A1'!G39*100</f>
        <v>62.727808384032144</v>
      </c>
      <c r="BB41" s="387">
        <f t="shared" si="17"/>
        <v>0.28328697668773051</v>
      </c>
      <c r="BC41" s="389">
        <f t="shared" si="54"/>
        <v>221.42849317488219</v>
      </c>
      <c r="BD41" s="361">
        <f>BD40*POWER(BD$45/BD$39,1/6)</f>
        <v>29.929193033415245</v>
      </c>
      <c r="BE41" s="387">
        <f t="shared" si="55"/>
        <v>0.13366145198387697</v>
      </c>
      <c r="BF41" s="388">
        <f>'A15'!H39/'A1'!H39*100</f>
        <v>26.15756569307414</v>
      </c>
      <c r="BG41" s="71">
        <f t="shared" si="55"/>
        <v>0.1168176571615695</v>
      </c>
      <c r="BH41" s="358">
        <v>100</v>
      </c>
      <c r="BI41" s="387">
        <f t="shared" si="19"/>
        <v>0.44659223466081116</v>
      </c>
      <c r="BJ41" s="390">
        <f>'A17'!H39/'A1'!H39*100</f>
        <v>67.831151704600956</v>
      </c>
      <c r="BK41" s="387">
        <f t="shared" si="20"/>
        <v>0.30292865619374232</v>
      </c>
      <c r="BL41" s="389">
        <f t="shared" si="56"/>
        <v>223.91791043109035</v>
      </c>
      <c r="BM41" s="358">
        <f>BM40*POWER(BM$43/BM$40,1/3)</f>
        <v>28.955333237396456</v>
      </c>
      <c r="BN41" s="387">
        <f t="shared" si="57"/>
        <v>0.13031636000592361</v>
      </c>
      <c r="BO41" s="388">
        <f>'A15'!I39/'A1'!I39*100</f>
        <v>24.878518052138311</v>
      </c>
      <c r="BP41" s="387">
        <f t="shared" si="57"/>
        <v>0.11196824738004087</v>
      </c>
      <c r="BQ41" s="358">
        <v>100</v>
      </c>
      <c r="BR41" s="387">
        <f t="shared" si="22"/>
        <v>0.45005995592417203</v>
      </c>
      <c r="BS41" s="390">
        <f>'A17'!I39/'A1'!I39*100</f>
        <v>68.358767013188455</v>
      </c>
      <c r="BT41" s="387">
        <f t="shared" si="23"/>
        <v>0.30765543668986339</v>
      </c>
      <c r="BU41" s="389">
        <f t="shared" si="58"/>
        <v>222.19261830272325</v>
      </c>
      <c r="BV41" s="361">
        <f>BV40*POWER(BV$44/BV$39,1/5)</f>
        <v>34.890375261070318</v>
      </c>
      <c r="BW41" s="387">
        <f t="shared" si="59"/>
        <v>0.15447323363828414</v>
      </c>
      <c r="BX41" s="388">
        <f>'A15'!J39/'A1'!J39*100</f>
        <v>23.122504186525827</v>
      </c>
      <c r="BY41" s="387">
        <f t="shared" si="59"/>
        <v>0.10237230080734408</v>
      </c>
      <c r="BZ41" s="358">
        <v>100</v>
      </c>
      <c r="CA41" s="387">
        <f t="shared" si="25"/>
        <v>0.44273881402084242</v>
      </c>
      <c r="CB41" s="390">
        <f>'A17'!J39/'A1'!J39*100</f>
        <v>67.853922452660058</v>
      </c>
      <c r="CC41" s="387">
        <f t="shared" si="26"/>
        <v>0.30041565153352923</v>
      </c>
      <c r="CD41" s="389">
        <f t="shared" si="60"/>
        <v>225.86680190025623</v>
      </c>
      <c r="CE41" s="358">
        <f>CE40*POWER(CE$45/CE$40,1/5)</f>
        <v>35.983569526482704</v>
      </c>
      <c r="CF41" s="387">
        <f t="shared" si="61"/>
        <v>0.16244524687255463</v>
      </c>
      <c r="CG41" s="388">
        <f>'A15'!K39/'A1'!K39*100</f>
        <v>22.004108650992922</v>
      </c>
      <c r="CH41" s="387">
        <f t="shared" si="61"/>
        <v>9.933597219670981E-2</v>
      </c>
      <c r="CI41" s="358">
        <v>100</v>
      </c>
      <c r="CJ41" s="387">
        <f t="shared" si="28"/>
        <v>0.45144283630060755</v>
      </c>
      <c r="CK41" s="390">
        <f>'A17'!K39/'A1'!K39*100</f>
        <v>63.5243095183748</v>
      </c>
      <c r="CL41" s="387">
        <f t="shared" si="29"/>
        <v>0.28677594463012801</v>
      </c>
      <c r="CM41" s="389">
        <f t="shared" si="62"/>
        <v>221.51198769585042</v>
      </c>
      <c r="CN41" s="363">
        <f>CN40*POWER(CN$45/CN$40,1/5)</f>
        <v>31.691705619838665</v>
      </c>
      <c r="CO41" s="387">
        <f t="shared" si="63"/>
        <v>0.14423739068974692</v>
      </c>
      <c r="CP41" s="388">
        <f>'A15'!L39/'A1'!L39*100</f>
        <v>21.790715110741861</v>
      </c>
      <c r="CQ41" s="387">
        <f t="shared" si="63"/>
        <v>9.9175346588778718E-2</v>
      </c>
      <c r="CR41" s="358">
        <v>100</v>
      </c>
      <c r="CS41" s="387">
        <f t="shared" si="31"/>
        <v>0.45512662656899061</v>
      </c>
      <c r="CT41" s="390">
        <f>'A17'!L39/'A1'!L39*100</f>
        <v>66.236651198605855</v>
      </c>
      <c r="CU41" s="387">
        <f t="shared" si="32"/>
        <v>0.3014606361524837</v>
      </c>
      <c r="CV41" s="389">
        <f t="shared" si="64"/>
        <v>219.71907192918638</v>
      </c>
      <c r="CW41" s="363">
        <f>CW40*POWER(CW$46/CW$40,1/6)</f>
        <v>34.548220510330893</v>
      </c>
      <c r="CX41" s="387">
        <f t="shared" si="65"/>
        <v>0.15610469473754898</v>
      </c>
      <c r="CY41" s="388">
        <f>'A15'!M39/'A1'!M39*100</f>
        <v>24.126230064472345</v>
      </c>
      <c r="CZ41" s="387">
        <f t="shared" si="65"/>
        <v>0.10901336519651213</v>
      </c>
      <c r="DA41" s="358">
        <v>100</v>
      </c>
      <c r="DB41" s="387">
        <f t="shared" si="34"/>
        <v>0.45184583295938285</v>
      </c>
      <c r="DC41" s="390">
        <f>'A17'!M39/'A1'!M39*100</f>
        <v>62.639972853749569</v>
      </c>
      <c r="DD41" s="387">
        <f t="shared" si="35"/>
        <v>0.28303610710655608</v>
      </c>
      <c r="DE41" s="389">
        <f t="shared" si="66"/>
        <v>221.3144234285528</v>
      </c>
      <c r="DF41" s="358">
        <f>DF40*POWER(DF$44/DF$40,1/4)</f>
        <v>37.806527233413782</v>
      </c>
      <c r="DG41" s="387">
        <f t="shared" si="67"/>
        <v>0.16935180880531017</v>
      </c>
      <c r="DH41" s="388">
        <f>'A15'!N39/'A1'!N39*100</f>
        <v>22.732274258991815</v>
      </c>
      <c r="DI41" s="387">
        <f t="shared" si="67"/>
        <v>0.10182770134507903</v>
      </c>
      <c r="DJ41" s="358">
        <v>100</v>
      </c>
      <c r="DK41" s="387">
        <f t="shared" si="37"/>
        <v>0.44794330820111761</v>
      </c>
      <c r="DL41" s="390">
        <f>'A17'!N39/'A1'!N39*100</f>
        <v>62.703734268619762</v>
      </c>
      <c r="DM41" s="387">
        <f t="shared" si="38"/>
        <v>0.28087718164849323</v>
      </c>
      <c r="DN41" s="389">
        <f t="shared" si="68"/>
        <v>223.24253576102535</v>
      </c>
      <c r="DO41" s="358">
        <f>DO40*POWER(DO$42/DO$39,1/3)</f>
        <v>41.745470233232453</v>
      </c>
      <c r="DP41" s="387">
        <f t="shared" si="69"/>
        <v>0.18631744229229599</v>
      </c>
      <c r="DQ41" s="388">
        <f>'A15'!O39/'A1'!O39*100</f>
        <v>19.709395878597331</v>
      </c>
      <c r="DR41" s="387">
        <f t="shared" si="69"/>
        <v>8.7966531667026976E-2</v>
      </c>
      <c r="DS41" s="358">
        <v>100</v>
      </c>
      <c r="DT41" s="387">
        <f t="shared" si="40"/>
        <v>0.4463177471743357</v>
      </c>
      <c r="DU41" s="390">
        <f>'A17'!O39/'A1'!O39*100</f>
        <v>62.600754873681005</v>
      </c>
      <c r="DV41" s="387">
        <f t="shared" si="41"/>
        <v>0.27939827886634122</v>
      </c>
      <c r="DW41" s="368">
        <f t="shared" si="70"/>
        <v>224.05562098551081</v>
      </c>
    </row>
    <row r="42" spans="1:127" ht="17.25" customHeight="1">
      <c r="A42" s="56">
        <v>1997</v>
      </c>
      <c r="B42" s="378">
        <f t="shared" si="76"/>
        <v>37.899502063686406</v>
      </c>
      <c r="C42" s="387">
        <f t="shared" si="42"/>
        <v>0.16815376083188829</v>
      </c>
      <c r="D42" s="368">
        <f>'A15'!B40/'A1'!B40*100</f>
        <v>21.299092283547544</v>
      </c>
      <c r="E42" s="387">
        <f t="shared" si="43"/>
        <v>9.4500515172087837E-2</v>
      </c>
      <c r="F42" s="368">
        <v>100</v>
      </c>
      <c r="G42" s="387">
        <f t="shared" si="44"/>
        <v>0.44368329839616982</v>
      </c>
      <c r="H42" s="368">
        <f>'A17'!B40/'A1'!B40*100</f>
        <v>66.187396880023982</v>
      </c>
      <c r="I42" s="387">
        <f t="shared" si="45"/>
        <v>0.293662425599854</v>
      </c>
      <c r="J42" s="376">
        <f t="shared" si="1"/>
        <v>225.38599122725793</v>
      </c>
      <c r="K42" s="360">
        <v>32.085999999999999</v>
      </c>
      <c r="L42" s="387">
        <f t="shared" ref="L42:L50" si="77">K42/$S42</f>
        <v>0.14516317079043356</v>
      </c>
      <c r="M42" s="388">
        <f>'A15'!C40/'A1'!C40*100</f>
        <v>23.109814341846757</v>
      </c>
      <c r="N42" s="387">
        <f t="shared" ref="N42:N50" si="78">M42/$S42</f>
        <v>0.10455319847412305</v>
      </c>
      <c r="O42" s="358">
        <v>100</v>
      </c>
      <c r="P42" s="387">
        <f t="shared" si="3"/>
        <v>0.45241903257007282</v>
      </c>
      <c r="Q42" s="390">
        <f>'A17'!C40/'A1'!C40*100</f>
        <v>65.838211198428283</v>
      </c>
      <c r="R42" s="387">
        <f t="shared" si="4"/>
        <v>0.29786459816537059</v>
      </c>
      <c r="S42" s="389">
        <f t="shared" ref="S42:S49" si="79">K42+M42+O42+Q42</f>
        <v>221.03402554027502</v>
      </c>
      <c r="T42" s="362">
        <v>36.925249999999998</v>
      </c>
      <c r="U42" s="387">
        <f t="shared" ref="U42:U50" si="80">T42/$AB42</f>
        <v>0.16427307879082675</v>
      </c>
      <c r="V42" s="388">
        <f>'A15'!D40/'A1'!D40*100</f>
        <v>21.43185696704883</v>
      </c>
      <c r="W42" s="387">
        <f t="shared" ref="W42:W50" si="81">V42/$AB42</f>
        <v>9.5346060708640892E-2</v>
      </c>
      <c r="X42" s="358">
        <v>100</v>
      </c>
      <c r="Y42" s="387">
        <f t="shared" si="7"/>
        <v>0.44488007201258423</v>
      </c>
      <c r="Z42" s="390">
        <f>'A17'!D40/'A1'!D40*100</f>
        <v>66.422572526375006</v>
      </c>
      <c r="AA42" s="387">
        <f t="shared" si="8"/>
        <v>0.29550078848794814</v>
      </c>
      <c r="AB42" s="389">
        <f t="shared" si="48"/>
        <v>224.77967949342383</v>
      </c>
      <c r="AC42" s="358">
        <f>AC41*POWER(AC$45/AC$40,1/5)</f>
        <v>32.988214930873482</v>
      </c>
      <c r="AD42" s="387">
        <f t="shared" si="49"/>
        <v>0.14695253926090762</v>
      </c>
      <c r="AE42" s="388">
        <f>'A15'!E40/'A1'!E40*100</f>
        <v>25.054212109744562</v>
      </c>
      <c r="AF42" s="387">
        <f t="shared" ref="AF42:AF50" si="82">AE42/$AK42</f>
        <v>0.11160895175514901</v>
      </c>
      <c r="AG42" s="358">
        <v>100</v>
      </c>
      <c r="AH42" s="387">
        <f t="shared" ref="AH42:AH50" si="83">AG42/$AK42</f>
        <v>0.44546981268566788</v>
      </c>
      <c r="AI42" s="390">
        <f>'A17'!E40/'A1'!E40*100</f>
        <v>66.439675118259203</v>
      </c>
      <c r="AJ42" s="387">
        <f t="shared" si="11"/>
        <v>0.29596869629827555</v>
      </c>
      <c r="AK42" s="389">
        <f t="shared" ref="AK42:AK49" si="84">AC42+AE42+AG42+AI42</f>
        <v>224.48210215887724</v>
      </c>
      <c r="AL42" s="363">
        <f>AL41*POWER(AL$45/AL$40,1/5)</f>
        <v>34.999203121225435</v>
      </c>
      <c r="AM42" s="387">
        <f t="shared" ref="AM42:AM50" si="85">AL42/$AT42</f>
        <v>0.15417940997198923</v>
      </c>
      <c r="AN42" s="388">
        <f>'A15'!F40/'A1'!F40*100</f>
        <v>25.350194552529182</v>
      </c>
      <c r="AO42" s="387">
        <f t="shared" ref="AO42:AO50" si="86">AN42/$AT42</f>
        <v>0.11167334368289573</v>
      </c>
      <c r="AP42" s="358">
        <v>100</v>
      </c>
      <c r="AQ42" s="387">
        <f t="shared" si="13"/>
        <v>0.44052262972377904</v>
      </c>
      <c r="AR42" s="390">
        <f>'A17'!F40/'A1'!F40*100</f>
        <v>66.653696498054472</v>
      </c>
      <c r="AS42" s="387">
        <f t="shared" si="14"/>
        <v>0.29362461662133599</v>
      </c>
      <c r="AT42" s="389">
        <f t="shared" ref="AT42:AT49" si="87">AL42+AN42+AP42+AR42</f>
        <v>227.0030941718091</v>
      </c>
      <c r="AU42" s="358">
        <f>AU41*POWER(AU$45/AU$39,1/6)</f>
        <v>37.028839571339525</v>
      </c>
      <c r="AV42" s="387">
        <f t="shared" ref="AV42:AV50" si="88">AU42/$BC42</f>
        <v>0.16709458057142254</v>
      </c>
      <c r="AW42" s="388">
        <f>'A15'!G40/'A1'!G40*100</f>
        <v>21.892142712508399</v>
      </c>
      <c r="AX42" s="387">
        <f t="shared" ref="AX42:AX50" si="89">AW42/$BC42</f>
        <v>9.8789442140327505E-2</v>
      </c>
      <c r="AY42" s="358">
        <v>100</v>
      </c>
      <c r="AZ42" s="387">
        <f t="shared" si="16"/>
        <v>0.45125524457632327</v>
      </c>
      <c r="BA42" s="390">
        <f>'A17'!G40/'A1'!G40*100</f>
        <v>62.683090359980284</v>
      </c>
      <c r="BB42" s="387">
        <f t="shared" si="17"/>
        <v>0.28286073271192674</v>
      </c>
      <c r="BC42" s="389">
        <f t="shared" ref="BC42:BC49" si="90">AU42+AW42+AY42+BA42</f>
        <v>221.6040726438282</v>
      </c>
      <c r="BD42" s="361">
        <f>BD41*POWER(BD$45/BD$39,1/6)</f>
        <v>29.715108682284843</v>
      </c>
      <c r="BE42" s="387">
        <f t="shared" ref="BE42:BE50" si="91">BD42/$BL42</f>
        <v>0.13267524296291439</v>
      </c>
      <c r="BF42" s="388">
        <f>'A15'!H40/'A1'!H40*100</f>
        <v>26.419831326475894</v>
      </c>
      <c r="BG42" s="71">
        <f t="shared" ref="BG42:BG50" si="92">BF42/$BL42</f>
        <v>0.11796213090646118</v>
      </c>
      <c r="BH42" s="358">
        <v>100</v>
      </c>
      <c r="BI42" s="387">
        <f t="shared" si="19"/>
        <v>0.44649085548191497</v>
      </c>
      <c r="BJ42" s="390">
        <f>'A17'!H40/'A1'!H40*100</f>
        <v>67.833812704138836</v>
      </c>
      <c r="BK42" s="387">
        <f t="shared" si="20"/>
        <v>0.3028717706487094</v>
      </c>
      <c r="BL42" s="389">
        <f t="shared" si="56"/>
        <v>223.96875271289957</v>
      </c>
      <c r="BM42" s="358">
        <f>BM41*POWER(BM$43/BM$40,1/3)</f>
        <v>28.953666570731631</v>
      </c>
      <c r="BN42" s="387">
        <f t="shared" ref="BN42:BN50" si="93">BM42/$BU42</f>
        <v>0.13030887199169017</v>
      </c>
      <c r="BO42" s="388">
        <f>'A15'!I40/'A1'!I40*100</f>
        <v>24.919845879093835</v>
      </c>
      <c r="BP42" s="387">
        <f t="shared" ref="BP42:BP50" si="94">BO42/$BU42</f>
        <v>0.11215425855577334</v>
      </c>
      <c r="BQ42" s="358">
        <v>100</v>
      </c>
      <c r="BR42" s="387">
        <f t="shared" si="22"/>
        <v>0.45006000077176889</v>
      </c>
      <c r="BS42" s="390">
        <f>'A17'!I40/'A1'!I40*100</f>
        <v>68.3190837118389</v>
      </c>
      <c r="BT42" s="387">
        <f t="shared" si="23"/>
        <v>0.30747686868076757</v>
      </c>
      <c r="BU42" s="389">
        <f t="shared" ref="BU42:BU49" si="95">BM42+BO42+BQ42+BS42</f>
        <v>222.19259616166437</v>
      </c>
      <c r="BV42" s="361">
        <f>BV41*POWER(BV$44/BV$39,1/5)</f>
        <v>34.669184207647668</v>
      </c>
      <c r="BW42" s="387">
        <f t="shared" ref="BW42:BW50" si="96">BV42/$CD42</f>
        <v>0.15357327752640174</v>
      </c>
      <c r="BX42" s="388">
        <f>'A15'!J40/'A1'!J40*100</f>
        <v>23.374126994297431</v>
      </c>
      <c r="BY42" s="387">
        <f t="shared" ref="BY42:BY50" si="97">BX42/$CD42</f>
        <v>0.1035398257522529</v>
      </c>
      <c r="BZ42" s="358">
        <v>100</v>
      </c>
      <c r="CA42" s="387">
        <f t="shared" si="25"/>
        <v>0.44296767009742632</v>
      </c>
      <c r="CB42" s="390">
        <f>'A17'!J40/'A1'!J40*100</f>
        <v>67.706798231562757</v>
      </c>
      <c r="CC42" s="387">
        <f t="shared" si="26"/>
        <v>0.29991922662391896</v>
      </c>
      <c r="CD42" s="389">
        <f t="shared" ref="CD42:CD49" si="98">BV42+BX42+BZ42+CB42</f>
        <v>225.75010943350787</v>
      </c>
      <c r="CE42" s="358">
        <f>CE41*POWER(CE$45/CE$40,1/5)</f>
        <v>35.960154299642149</v>
      </c>
      <c r="CF42" s="387">
        <f t="shared" ref="CF42:CF50" si="99">CE42/$CM42</f>
        <v>0.16218260792682415</v>
      </c>
      <c r="CG42" s="388">
        <f>'A15'!K40/'A1'!K40*100</f>
        <v>22.224744608399547</v>
      </c>
      <c r="CH42" s="387">
        <f t="shared" ref="CH42:CH50" si="100">CG42/$CM42</f>
        <v>0.10023502710981781</v>
      </c>
      <c r="CI42" s="358">
        <v>100</v>
      </c>
      <c r="CJ42" s="387">
        <f t="shared" si="28"/>
        <v>0.45100642943692282</v>
      </c>
      <c r="CK42" s="390">
        <f>'A17'!K40/'A1'!K40*100</f>
        <v>63.541430192962544</v>
      </c>
      <c r="CL42" s="387">
        <f t="shared" si="29"/>
        <v>0.28657593552643518</v>
      </c>
      <c r="CM42" s="389">
        <f t="shared" si="62"/>
        <v>221.72632910100424</v>
      </c>
      <c r="CN42" s="363">
        <f>CN41*POWER(CN$45/CN$40,1/5)</f>
        <v>30.844671859668132</v>
      </c>
      <c r="CO42" s="387">
        <f t="shared" ref="CO42:CO50" si="101">CN42/$CV42</f>
        <v>0.14086173601276328</v>
      </c>
      <c r="CP42" s="388">
        <f>'A15'!L40/'A1'!L40*100</f>
        <v>21.798026445429141</v>
      </c>
      <c r="CQ42" s="387">
        <f t="shared" ref="CQ42:CQ50" si="102">CP42/$CV42</f>
        <v>9.9547431100092412E-2</v>
      </c>
      <c r="CR42" s="358">
        <v>100</v>
      </c>
      <c r="CS42" s="387">
        <f t="shared" si="31"/>
        <v>0.45668093553931188</v>
      </c>
      <c r="CT42" s="390">
        <f>'A17'!L40/'A1'!L40*100</f>
        <v>66.328561972948279</v>
      </c>
      <c r="CU42" s="387">
        <f t="shared" si="32"/>
        <v>0.30290989734783247</v>
      </c>
      <c r="CV42" s="389">
        <f t="shared" ref="CV42:CV49" si="103">CN42+CP42+CR42+CT42</f>
        <v>218.97126027804555</v>
      </c>
      <c r="CW42" s="363">
        <f>CW41*POWER(CW$46/CW$40,1/6)</f>
        <v>34.503578779427933</v>
      </c>
      <c r="CX42" s="387">
        <f t="shared" ref="CX42:CX50" si="104">CW42/$DE42</f>
        <v>0.1556746676135434</v>
      </c>
      <c r="CY42" s="388">
        <f>'A15'!M40/'A1'!M40*100</f>
        <v>24.417815962016732</v>
      </c>
      <c r="CZ42" s="387">
        <f t="shared" ref="CZ42:CZ50" si="105">CY42/$DE42</f>
        <v>0.11016930759663807</v>
      </c>
      <c r="DA42" s="358">
        <v>100</v>
      </c>
      <c r="DB42" s="387">
        <f t="shared" si="34"/>
        <v>0.45118411805549086</v>
      </c>
      <c r="DC42" s="390">
        <f>'A17'!M40/'A1'!M40*100</f>
        <v>62.717612480217042</v>
      </c>
      <c r="DD42" s="387">
        <f t="shared" si="35"/>
        <v>0.28297190673432771</v>
      </c>
      <c r="DE42" s="389">
        <f t="shared" si="66"/>
        <v>221.6390072216617</v>
      </c>
      <c r="DF42" s="358">
        <f>DF41*POWER(DF$44/DF$40,1/4)</f>
        <v>36.858441461895815</v>
      </c>
      <c r="DG42" s="387">
        <f t="shared" ref="DG42:DG50" si="106">DF42/$DN42</f>
        <v>0.16568914226140879</v>
      </c>
      <c r="DH42" s="388">
        <f>'A15'!N40/'A1'!N40*100</f>
        <v>22.876153239359333</v>
      </c>
      <c r="DI42" s="387">
        <f t="shared" ref="DI42:DI50" si="107">DH42/$DN42</f>
        <v>0.10283479328306466</v>
      </c>
      <c r="DJ42" s="358">
        <v>100</v>
      </c>
      <c r="DK42" s="387">
        <f t="shared" si="37"/>
        <v>0.44952834599015234</v>
      </c>
      <c r="DL42" s="390">
        <f>'A17'!N40/'A1'!N40*100</f>
        <v>62.720787460987069</v>
      </c>
      <c r="DM42" s="387">
        <f t="shared" si="38"/>
        <v>0.28194771846537403</v>
      </c>
      <c r="DN42" s="389">
        <f t="shared" si="68"/>
        <v>222.45538216224224</v>
      </c>
      <c r="DO42" s="315">
        <v>41.708320000000001</v>
      </c>
      <c r="DP42" s="387">
        <f t="shared" ref="DP42:DP50" si="108">DO42/$DW42</f>
        <v>0.18576694831908469</v>
      </c>
      <c r="DQ42" s="388">
        <f>'A15'!O40/'A1'!O40*100</f>
        <v>20.111518988269257</v>
      </c>
      <c r="DR42" s="387">
        <f t="shared" ref="DR42:DR50" si="109">DQ42/$DW42</f>
        <v>8.9575785083458301E-2</v>
      </c>
      <c r="DS42" s="358">
        <v>100</v>
      </c>
      <c r="DT42" s="387">
        <f t="shared" si="40"/>
        <v>0.44539542306926938</v>
      </c>
      <c r="DU42" s="390">
        <f>'A17'!O40/'A1'!O40*100</f>
        <v>62.699756006418575</v>
      </c>
      <c r="DV42" s="387">
        <f t="shared" si="41"/>
        <v>0.27926184352818767</v>
      </c>
      <c r="DW42" s="368">
        <f t="shared" si="70"/>
        <v>224.51959499468782</v>
      </c>
    </row>
    <row r="43" spans="1:127" ht="17.25" customHeight="1">
      <c r="A43" s="56">
        <v>1998</v>
      </c>
      <c r="B43" s="378">
        <f t="shared" si="76"/>
        <v>37.882364927840165</v>
      </c>
      <c r="C43" s="387">
        <f t="shared" si="42"/>
        <v>0.16762277826965358</v>
      </c>
      <c r="D43" s="368">
        <f>'A15'!B41/'A1'!B41*100</f>
        <v>21.717200417465399</v>
      </c>
      <c r="E43" s="387">
        <f t="shared" si="43"/>
        <v>9.6094778590212468E-2</v>
      </c>
      <c r="F43" s="368">
        <v>100</v>
      </c>
      <c r="G43" s="387">
        <f t="shared" si="44"/>
        <v>0.44248234921169288</v>
      </c>
      <c r="H43" s="368">
        <f>'A17'!B41/'A1'!B41*100</f>
        <v>66.398149994426319</v>
      </c>
      <c r="I43" s="387">
        <f t="shared" si="45"/>
        <v>0.29380009392844109</v>
      </c>
      <c r="J43" s="376">
        <f t="shared" si="1"/>
        <v>225.99771533973188</v>
      </c>
      <c r="K43" s="359">
        <f>K42*POWER(K$45/K$42,1/3)</f>
        <v>33.470101799020625</v>
      </c>
      <c r="L43" s="387">
        <f t="shared" si="77"/>
        <v>0.15049870398077414</v>
      </c>
      <c r="M43" s="388">
        <f>'A15'!C41/'A1'!C41*100</f>
        <v>23.239201215328823</v>
      </c>
      <c r="N43" s="387">
        <f t="shared" si="78"/>
        <v>0.10449533991431599</v>
      </c>
      <c r="O43" s="358">
        <v>100</v>
      </c>
      <c r="P43" s="387">
        <f t="shared" si="3"/>
        <v>0.44965116892825796</v>
      </c>
      <c r="Q43" s="390">
        <f>'A17'!C41/'A1'!C41*100</f>
        <v>65.685315103400953</v>
      </c>
      <c r="R43" s="387">
        <f t="shared" si="4"/>
        <v>0.29535478717665198</v>
      </c>
      <c r="S43" s="389">
        <f t="shared" si="79"/>
        <v>222.39461811775038</v>
      </c>
      <c r="T43" s="362">
        <v>36.351109999999998</v>
      </c>
      <c r="U43" s="387">
        <f t="shared" si="80"/>
        <v>0.16169519960043591</v>
      </c>
      <c r="V43" s="388">
        <f>'A15'!D41/'A1'!D41*100</f>
        <v>21.911331763873481</v>
      </c>
      <c r="W43" s="387">
        <f t="shared" si="81"/>
        <v>9.7464896204569648E-2</v>
      </c>
      <c r="X43" s="358">
        <v>100</v>
      </c>
      <c r="Y43" s="387">
        <f t="shared" si="7"/>
        <v>0.44481502655747213</v>
      </c>
      <c r="Z43" s="390">
        <f>'A17'!D41/'A1'!D41*100</f>
        <v>66.550107339792092</v>
      </c>
      <c r="AA43" s="387">
        <f t="shared" si="8"/>
        <v>0.29602487763752239</v>
      </c>
      <c r="AB43" s="389">
        <f t="shared" si="48"/>
        <v>224.81254910366556</v>
      </c>
      <c r="AC43" s="358">
        <f>AC42*POWER(AC$45/AC$40,1/5)</f>
        <v>33.081214193820081</v>
      </c>
      <c r="AD43" s="387">
        <f t="shared" si="49"/>
        <v>0.14744906191582069</v>
      </c>
      <c r="AE43" s="388">
        <f>'A15'!E41/'A1'!E41*100</f>
        <v>24.88893909108052</v>
      </c>
      <c r="AF43" s="387">
        <f t="shared" si="82"/>
        <v>0.11093458358446191</v>
      </c>
      <c r="AG43" s="358">
        <v>100</v>
      </c>
      <c r="AH43" s="387">
        <f t="shared" si="83"/>
        <v>0.44571841000735013</v>
      </c>
      <c r="AI43" s="390">
        <f>'A17'!E41/'A1'!E41*100</f>
        <v>66.386745049971722</v>
      </c>
      <c r="AJ43" s="387">
        <f t="shared" si="11"/>
        <v>0.29589794449236717</v>
      </c>
      <c r="AK43" s="389">
        <f t="shared" si="84"/>
        <v>224.35689833487234</v>
      </c>
      <c r="AL43" s="363">
        <f>AL42*POWER(AL$45/AL$40,1/5)</f>
        <v>34.614250210322581</v>
      </c>
      <c r="AM43" s="387">
        <f t="shared" si="85"/>
        <v>0.15232469924083422</v>
      </c>
      <c r="AN43" s="388">
        <f>'A15'!F41/'A1'!F41*100</f>
        <v>25.849019988356297</v>
      </c>
      <c r="AO43" s="387">
        <f t="shared" si="86"/>
        <v>0.11375211571742987</v>
      </c>
      <c r="AP43" s="358">
        <v>100</v>
      </c>
      <c r="AQ43" s="387">
        <f t="shared" si="13"/>
        <v>0.44006355277170878</v>
      </c>
      <c r="AR43" s="390">
        <f>'A17'!F41/'A1'!F41*100</f>
        <v>66.776634969920437</v>
      </c>
      <c r="AS43" s="387">
        <f t="shared" si="14"/>
        <v>0.29385963227002715</v>
      </c>
      <c r="AT43" s="389">
        <f t="shared" si="87"/>
        <v>227.23990516859931</v>
      </c>
      <c r="AU43" s="358">
        <f>AU42*POWER(AU$45/AU$39,1/6)</f>
        <v>36.992524110042979</v>
      </c>
      <c r="AV43" s="387">
        <f t="shared" si="88"/>
        <v>0.16681753396481119</v>
      </c>
      <c r="AW43" s="388">
        <f>'A15'!G41/'A1'!G41*100</f>
        <v>22.15563220958537</v>
      </c>
      <c r="AX43" s="387">
        <f t="shared" si="89"/>
        <v>9.9910671616781396E-2</v>
      </c>
      <c r="AY43" s="358">
        <v>100</v>
      </c>
      <c r="AZ43" s="387">
        <f t="shared" si="16"/>
        <v>0.45094931470091942</v>
      </c>
      <c r="BA43" s="390">
        <f>'A17'!G41/'A1'!G41*100</f>
        <v>62.606255406936626</v>
      </c>
      <c r="BB43" s="387">
        <f t="shared" si="17"/>
        <v>0.28232247971748803</v>
      </c>
      <c r="BC43" s="389">
        <f t="shared" si="90"/>
        <v>221.75441172656497</v>
      </c>
      <c r="BD43" s="361">
        <f>BD42*POWER(BD$45/BD$39,1/6)</f>
        <v>29.502555682479141</v>
      </c>
      <c r="BE43" s="387">
        <f t="shared" si="91"/>
        <v>0.13167939333522602</v>
      </c>
      <c r="BF43" s="388">
        <f>'A15'!H41/'A1'!H41*100</f>
        <v>26.700313303831575</v>
      </c>
      <c r="BG43" s="71">
        <f t="shared" si="92"/>
        <v>0.11917208446443178</v>
      </c>
      <c r="BH43" s="358">
        <v>100</v>
      </c>
      <c r="BI43" s="387">
        <f t="shared" si="19"/>
        <v>0.44633215763550699</v>
      </c>
      <c r="BJ43" s="390">
        <f>'A17'!H41/'A1'!H41*100</f>
        <v>67.845518048495052</v>
      </c>
      <c r="BK43" s="387">
        <f t="shared" si="20"/>
        <v>0.30281636456483529</v>
      </c>
      <c r="BL43" s="389">
        <f t="shared" si="56"/>
        <v>224.04838703480576</v>
      </c>
      <c r="BM43" s="315">
        <v>28.952000000000002</v>
      </c>
      <c r="BN43" s="387">
        <f t="shared" si="93"/>
        <v>0.13026855388500669</v>
      </c>
      <c r="BO43" s="388">
        <f>'A15'!I41/'A1'!I41*100</f>
        <v>25.007600159559416</v>
      </c>
      <c r="BP43" s="387">
        <f t="shared" si="94"/>
        <v>0.11252085897071938</v>
      </c>
      <c r="BQ43" s="358">
        <v>100</v>
      </c>
      <c r="BR43" s="387">
        <f t="shared" si="22"/>
        <v>0.44994664922978267</v>
      </c>
      <c r="BS43" s="390">
        <f>'A17'!I41/'A1'!I41*100</f>
        <v>68.288971245916557</v>
      </c>
      <c r="BT43" s="387">
        <f t="shared" si="23"/>
        <v>0.3072639379144913</v>
      </c>
      <c r="BU43" s="389">
        <f t="shared" si="95"/>
        <v>222.24857140547596</v>
      </c>
      <c r="BV43" s="361">
        <f>BV42*POWER(BV$44/BV$39,1/5)</f>
        <v>34.449395417220131</v>
      </c>
      <c r="BW43" s="387">
        <f t="shared" si="96"/>
        <v>0.15264684012022917</v>
      </c>
      <c r="BX43" s="388">
        <f>'A15'!J41/'A1'!J41*100</f>
        <v>23.689740813857224</v>
      </c>
      <c r="BY43" s="387">
        <f t="shared" si="97"/>
        <v>0.10497032051526016</v>
      </c>
      <c r="BZ43" s="358">
        <v>100</v>
      </c>
      <c r="CA43" s="387">
        <f t="shared" si="25"/>
        <v>0.44310455458363718</v>
      </c>
      <c r="CB43" s="390">
        <f>'A17'!J41/'A1'!J41*100</f>
        <v>67.541234159077874</v>
      </c>
      <c r="CC43" s="387">
        <f t="shared" si="26"/>
        <v>0.29927828478087343</v>
      </c>
      <c r="CD43" s="389">
        <f t="shared" si="98"/>
        <v>225.68037039015525</v>
      </c>
      <c r="CE43" s="358">
        <f>CE42*POWER(CE$45/CE$40,1/5)</f>
        <v>35.93675430955701</v>
      </c>
      <c r="CF43" s="387">
        <f t="shared" si="99"/>
        <v>0.16170179903879725</v>
      </c>
      <c r="CG43" s="388">
        <f>'A15'!K41/'A1'!K41*100</f>
        <v>22.630866425992778</v>
      </c>
      <c r="CH43" s="387">
        <f t="shared" si="100"/>
        <v>0.10183033735788861</v>
      </c>
      <c r="CI43" s="358">
        <v>100</v>
      </c>
      <c r="CJ43" s="387">
        <f t="shared" si="28"/>
        <v>0.44996216866416988</v>
      </c>
      <c r="CK43" s="390">
        <f>'A17'!K41/'A1'!K41*100</f>
        <v>63.673285198555952</v>
      </c>
      <c r="CL43" s="387">
        <f t="shared" si="29"/>
        <v>0.28650569493914424</v>
      </c>
      <c r="CM43" s="389">
        <f t="shared" si="62"/>
        <v>222.24090593410574</v>
      </c>
      <c r="CN43" s="363">
        <f>CN42*POWER(CN$45/CN$40,1/5)</f>
        <v>30.020277025892884</v>
      </c>
      <c r="CO43" s="387">
        <f t="shared" si="101"/>
        <v>0.13757438843651515</v>
      </c>
      <c r="CP43" s="388">
        <f>'A15'!L41/'A1'!L41*100</f>
        <v>21.819591612729443</v>
      </c>
      <c r="CQ43" s="387">
        <f t="shared" si="102"/>
        <v>9.9992980393440803E-2</v>
      </c>
      <c r="CR43" s="358">
        <v>100</v>
      </c>
      <c r="CS43" s="387">
        <f t="shared" si="31"/>
        <v>0.45827154865311681</v>
      </c>
      <c r="CT43" s="390">
        <f>'A17'!L41/'A1'!L41*100</f>
        <v>66.371365058745639</v>
      </c>
      <c r="CU43" s="387">
        <f t="shared" si="32"/>
        <v>0.30416108251692731</v>
      </c>
      <c r="CV43" s="389">
        <f t="shared" si="103"/>
        <v>218.21123369736796</v>
      </c>
      <c r="CW43" s="363">
        <f>CW42*POWER(CW$46/CW$40,1/6)</f>
        <v>34.458994732657722</v>
      </c>
      <c r="CX43" s="387">
        <f t="shared" si="104"/>
        <v>0.15519111375719913</v>
      </c>
      <c r="CY43" s="388">
        <f>'A15'!M41/'A1'!M41*100</f>
        <v>24.731668737995708</v>
      </c>
      <c r="CZ43" s="387">
        <f t="shared" si="105"/>
        <v>0.1113826809603982</v>
      </c>
      <c r="DA43" s="358">
        <v>100</v>
      </c>
      <c r="DB43" s="387">
        <f t="shared" si="34"/>
        <v>0.45036459989971878</v>
      </c>
      <c r="DC43" s="390">
        <f>'A17'!M41/'A1'!M41*100</f>
        <v>62.851655180205626</v>
      </c>
      <c r="DD43" s="387">
        <f t="shared" si="35"/>
        <v>0.28306160538268393</v>
      </c>
      <c r="DE43" s="389">
        <f t="shared" si="66"/>
        <v>222.04231865085904</v>
      </c>
      <c r="DF43" s="358">
        <f>DF42*POWER(DF$44/DF$40,1/4)</f>
        <v>35.934131125360416</v>
      </c>
      <c r="DG43" s="387">
        <f t="shared" si="106"/>
        <v>0.16207522688526357</v>
      </c>
      <c r="DH43" s="388">
        <f>'A15'!N41/'A1'!N41*100</f>
        <v>23.054296707994869</v>
      </c>
      <c r="DI43" s="387">
        <f t="shared" si="107"/>
        <v>0.10398276659572291</v>
      </c>
      <c r="DJ43" s="358">
        <v>100</v>
      </c>
      <c r="DK43" s="387">
        <f t="shared" si="37"/>
        <v>0.45103421680030387</v>
      </c>
      <c r="DL43" s="390">
        <f>'A17'!N41/'A1'!N41*100</f>
        <v>62.724241128687474</v>
      </c>
      <c r="DM43" s="387">
        <f t="shared" si="38"/>
        <v>0.28290778971870967</v>
      </c>
      <c r="DN43" s="389">
        <f t="shared" si="68"/>
        <v>221.71266896204276</v>
      </c>
      <c r="DO43" s="358">
        <f>DO42*POWER(DO$45/DO$42,1/3)</f>
        <v>40.992325740748356</v>
      </c>
      <c r="DP43" s="387">
        <f t="shared" si="108"/>
        <v>0.18287610822652098</v>
      </c>
      <c r="DQ43" s="388">
        <f>'A15'!O41/'A1'!O41*100</f>
        <v>20.520796367244365</v>
      </c>
      <c r="DR43" s="387">
        <f t="shared" si="109"/>
        <v>9.1547949757340819E-2</v>
      </c>
      <c r="DS43" s="358">
        <v>100</v>
      </c>
      <c r="DT43" s="387">
        <f t="shared" si="40"/>
        <v>0.44612279230776425</v>
      </c>
      <c r="DU43" s="390">
        <f>'A17'!O41/'A1'!O41*100</f>
        <v>62.64041078528647</v>
      </c>
      <c r="DV43" s="387">
        <f t="shared" si="41"/>
        <v>0.27945314970837393</v>
      </c>
      <c r="DW43" s="368">
        <f t="shared" si="70"/>
        <v>224.15353289327919</v>
      </c>
    </row>
    <row r="44" spans="1:127" ht="17.25" customHeight="1">
      <c r="A44" s="56">
        <v>1999</v>
      </c>
      <c r="B44" s="378">
        <f t="shared" si="76"/>
        <v>37.865235540945996</v>
      </c>
      <c r="C44" s="387">
        <f t="shared" si="42"/>
        <v>0.16728028576548376</v>
      </c>
      <c r="D44" s="368">
        <f>'A15'!B42/'A1'!B42*100</f>
        <v>22.213668712627168</v>
      </c>
      <c r="E44" s="387">
        <f t="shared" si="43"/>
        <v>9.8135104590325831E-2</v>
      </c>
      <c r="F44" s="368">
        <v>100</v>
      </c>
      <c r="G44" s="387">
        <f t="shared" si="44"/>
        <v>0.44177801451833926</v>
      </c>
      <c r="H44" s="368">
        <f>'A17'!B42/'A1'!B42*100</f>
        <v>66.279123338695712</v>
      </c>
      <c r="I44" s="387">
        <f t="shared" si="45"/>
        <v>0.29280659512585111</v>
      </c>
      <c r="J44" s="376">
        <f t="shared" si="1"/>
        <v>226.35802759226888</v>
      </c>
      <c r="K44" s="359">
        <f>K43*POWER(K$45/K$42,1/3)</f>
        <v>34.913909943177828</v>
      </c>
      <c r="L44" s="387">
        <f t="shared" si="77"/>
        <v>0.15584515143927571</v>
      </c>
      <c r="M44" s="388">
        <f>'A15'!C42/'A1'!C42*100</f>
        <v>23.462579534337706</v>
      </c>
      <c r="N44" s="387">
        <f t="shared" si="78"/>
        <v>0.10472987031919054</v>
      </c>
      <c r="O44" s="358">
        <v>100</v>
      </c>
      <c r="P44" s="387">
        <f t="shared" si="3"/>
        <v>0.44636980416376382</v>
      </c>
      <c r="Q44" s="390">
        <f>'A17'!C42/'A1'!C42*100</f>
        <v>65.653001467423209</v>
      </c>
      <c r="R44" s="387">
        <f t="shared" si="4"/>
        <v>0.29305517407776993</v>
      </c>
      <c r="S44" s="389">
        <f t="shared" si="79"/>
        <v>224.02949094493874</v>
      </c>
      <c r="T44" s="361">
        <f>T43*POWER(T45/T43,1/2)</f>
        <v>35.859095273743314</v>
      </c>
      <c r="U44" s="387">
        <f t="shared" si="80"/>
        <v>0.15937138351771121</v>
      </c>
      <c r="V44" s="388">
        <f>'A15'!D42/'A1'!D42*100</f>
        <v>22.449708213001252</v>
      </c>
      <c r="W44" s="387">
        <f t="shared" si="81"/>
        <v>9.9774995162655283E-2</v>
      </c>
      <c r="X44" s="358">
        <v>100</v>
      </c>
      <c r="Y44" s="387">
        <f t="shared" si="7"/>
        <v>0.44443782616681315</v>
      </c>
      <c r="Z44" s="390">
        <f>'A17'!D42/'A1'!D42*100</f>
        <v>66.69454706619976</v>
      </c>
      <c r="AA44" s="387">
        <f t="shared" si="8"/>
        <v>0.29641579515282029</v>
      </c>
      <c r="AB44" s="389">
        <f t="shared" si="48"/>
        <v>225.00335055294434</v>
      </c>
      <c r="AC44" s="358">
        <f>AC43*POWER(AC$45/AC$40,1/5)</f>
        <v>33.174475637152213</v>
      </c>
      <c r="AD44" s="387">
        <f t="shared" si="49"/>
        <v>0.147862565946971</v>
      </c>
      <c r="AE44" s="388">
        <f>'A15'!E42/'A1'!E42*100</f>
        <v>25.014925389964286</v>
      </c>
      <c r="AF44" s="387">
        <f t="shared" si="82"/>
        <v>0.11149448436164239</v>
      </c>
      <c r="AG44" s="358">
        <v>100</v>
      </c>
      <c r="AH44" s="387">
        <f t="shared" si="83"/>
        <v>0.44571184052530799</v>
      </c>
      <c r="AI44" s="390">
        <f>'A17'!E42/'A1'!E42*100</f>
        <v>66.170804172148095</v>
      </c>
      <c r="AJ44" s="387">
        <f t="shared" si="11"/>
        <v>0.29493110916607856</v>
      </c>
      <c r="AK44" s="389">
        <f t="shared" si="84"/>
        <v>224.36020519926461</v>
      </c>
      <c r="AL44" s="363">
        <f>AL43*POWER(AL$45/AL$40,1/5)</f>
        <v>34.23353135992388</v>
      </c>
      <c r="AM44" s="387">
        <f t="shared" si="85"/>
        <v>0.15050540761884773</v>
      </c>
      <c r="AN44" s="388">
        <f>'A15'!F42/'A1'!F42*100</f>
        <v>26.311713455953534</v>
      </c>
      <c r="AO44" s="387">
        <f t="shared" si="86"/>
        <v>0.11567767044548959</v>
      </c>
      <c r="AP44" s="358">
        <v>100</v>
      </c>
      <c r="AQ44" s="387">
        <f t="shared" si="13"/>
        <v>0.43964324345176869</v>
      </c>
      <c r="AR44" s="390">
        <f>'A17'!F42/'A1'!F42*100</f>
        <v>66.911907066795735</v>
      </c>
      <c r="AS44" s="387">
        <f t="shared" si="14"/>
        <v>0.29417367848389397</v>
      </c>
      <c r="AT44" s="389">
        <f t="shared" si="87"/>
        <v>227.45715188267314</v>
      </c>
      <c r="AU44" s="358">
        <f>AU43*POWER(AU$45/AU$39,1/6)</f>
        <v>36.95624426457303</v>
      </c>
      <c r="AV44" s="387">
        <f t="shared" si="88"/>
        <v>0.16656896117128436</v>
      </c>
      <c r="AW44" s="388">
        <f>'A15'!G42/'A1'!G42*100</f>
        <v>22.411547165622643</v>
      </c>
      <c r="AX44" s="387">
        <f t="shared" si="89"/>
        <v>0.10101319016330881</v>
      </c>
      <c r="AY44" s="358">
        <v>100</v>
      </c>
      <c r="AZ44" s="387">
        <f t="shared" si="16"/>
        <v>0.45071939664323679</v>
      </c>
      <c r="BA44" s="390">
        <f>'A17'!G42/'A1'!G42*100</f>
        <v>62.499740219777181</v>
      </c>
      <c r="BB44" s="387">
        <f t="shared" si="17"/>
        <v>0.28169845202217009</v>
      </c>
      <c r="BC44" s="389">
        <f t="shared" si="90"/>
        <v>221.86753164997285</v>
      </c>
      <c r="BD44" s="361">
        <f>BD43*POWER(BD$45/BD$39,1/6)</f>
        <v>29.291523080199475</v>
      </c>
      <c r="BE44" s="387">
        <f t="shared" si="91"/>
        <v>0.13125064905264608</v>
      </c>
      <c r="BF44" s="388">
        <f>'A15'!H42/'A1'!H42*100</f>
        <v>26.702157467077615</v>
      </c>
      <c r="BG44" s="71">
        <f t="shared" si="92"/>
        <v>0.11964811420233018</v>
      </c>
      <c r="BH44" s="358">
        <v>100</v>
      </c>
      <c r="BI44" s="387">
        <f t="shared" si="19"/>
        <v>0.44808407092142327</v>
      </c>
      <c r="BJ44" s="390">
        <f>'A17'!H42/'A1'!H42*100</f>
        <v>67.17872501126854</v>
      </c>
      <c r="BK44" s="387">
        <f t="shared" si="20"/>
        <v>0.30101716582360044</v>
      </c>
      <c r="BL44" s="389">
        <f t="shared" si="56"/>
        <v>223.17240555854565</v>
      </c>
      <c r="BM44" s="358">
        <f>BM43*POWER(BM45/BM43,1/2)</f>
        <v>28.778983025812433</v>
      </c>
      <c r="BN44" s="387">
        <f t="shared" si="93"/>
        <v>0.12963603712935337</v>
      </c>
      <c r="BO44" s="388">
        <f>'A15'!I42/'A1'!I42*100</f>
        <v>25.040278443960691</v>
      </c>
      <c r="BP44" s="387">
        <f t="shared" si="94"/>
        <v>0.11279489838744908</v>
      </c>
      <c r="BQ44" s="358">
        <v>100</v>
      </c>
      <c r="BR44" s="387">
        <f t="shared" si="22"/>
        <v>0.45045385034307944</v>
      </c>
      <c r="BS44" s="390">
        <f>'A17'!I42/'A1'!I42*100</f>
        <v>68.179062939790541</v>
      </c>
      <c r="BT44" s="387">
        <f t="shared" si="23"/>
        <v>0.30711521414011805</v>
      </c>
      <c r="BU44" s="389">
        <f t="shared" si="95"/>
        <v>221.99832440956368</v>
      </c>
      <c r="BV44" s="362">
        <v>34.231000000000002</v>
      </c>
      <c r="BW44" s="387">
        <f t="shared" si="96"/>
        <v>0.15166309825720581</v>
      </c>
      <c r="BX44" s="388">
        <f>'A15'!J42/'A1'!J42*100</f>
        <v>24.017964450629389</v>
      </c>
      <c r="BY44" s="387">
        <f t="shared" si="97"/>
        <v>0.10641345278881367</v>
      </c>
      <c r="BZ44" s="358">
        <v>100</v>
      </c>
      <c r="CA44" s="387">
        <f t="shared" si="25"/>
        <v>0.44305774957554789</v>
      </c>
      <c r="CB44" s="390">
        <f>'A17'!J42/'A1'!J42*100</f>
        <v>67.45524701119615</v>
      </c>
      <c r="CC44" s="387">
        <f t="shared" si="26"/>
        <v>0.29886569937843266</v>
      </c>
      <c r="CD44" s="389">
        <f t="shared" si="98"/>
        <v>225.70421146182554</v>
      </c>
      <c r="CE44" s="358">
        <f>CE43*POWER(CE$45/CE$40,1/5)</f>
        <v>35.913369546312431</v>
      </c>
      <c r="CF44" s="387">
        <f t="shared" si="99"/>
        <v>0.16123780022644177</v>
      </c>
      <c r="CG44" s="388">
        <f>'A15'!K42/'A1'!K42*100</f>
        <v>23.038995965934557</v>
      </c>
      <c r="CH44" s="387">
        <f t="shared" si="100"/>
        <v>0.10343660525038602</v>
      </c>
      <c r="CI44" s="358">
        <v>100</v>
      </c>
      <c r="CJ44" s="387">
        <f t="shared" si="28"/>
        <v>0.44896316403426306</v>
      </c>
      <c r="CK44" s="390">
        <f>'A17'!K42/'A1'!K42*100</f>
        <v>63.783056925145672</v>
      </c>
      <c r="CL44" s="387">
        <f t="shared" si="29"/>
        <v>0.28636243048890914</v>
      </c>
      <c r="CM44" s="389">
        <f t="shared" si="62"/>
        <v>222.73542243739266</v>
      </c>
      <c r="CN44" s="363">
        <f>CN43*POWER(CN$45/CN$40,1/5)</f>
        <v>29.217916041109365</v>
      </c>
      <c r="CO44" s="387">
        <f t="shared" si="101"/>
        <v>0.13436288599948071</v>
      </c>
      <c r="CP44" s="388">
        <f>'A15'!L42/'A1'!L42*100</f>
        <v>21.857280250055101</v>
      </c>
      <c r="CQ44" s="387">
        <f t="shared" si="102"/>
        <v>0.10051391928037548</v>
      </c>
      <c r="CR44" s="358">
        <v>100</v>
      </c>
      <c r="CS44" s="387">
        <f t="shared" si="31"/>
        <v>0.45986471386403205</v>
      </c>
      <c r="CT44" s="390">
        <f>'A17'!L42/'A1'!L42*100</f>
        <v>66.380061712316419</v>
      </c>
      <c r="CU44" s="387">
        <f t="shared" si="32"/>
        <v>0.30525848085611179</v>
      </c>
      <c r="CV44" s="389">
        <f t="shared" si="103"/>
        <v>217.45525800348088</v>
      </c>
      <c r="CW44" s="363">
        <f>CW43*POWER(CW$46/CW$40,1/6)</f>
        <v>34.414468295483289</v>
      </c>
      <c r="CX44" s="387">
        <f t="shared" si="104"/>
        <v>0.15469230319606134</v>
      </c>
      <c r="CY44" s="388">
        <f>'A15'!M42/'A1'!M42*100</f>
        <v>25.062090765409799</v>
      </c>
      <c r="CZ44" s="387">
        <f t="shared" si="105"/>
        <v>0.11265356506812006</v>
      </c>
      <c r="DA44" s="358">
        <v>100</v>
      </c>
      <c r="DB44" s="387">
        <f t="shared" si="34"/>
        <v>0.44949787359162496</v>
      </c>
      <c r="DC44" s="390">
        <f>'A17'!M42/'A1'!M42*100</f>
        <v>62.993903815759765</v>
      </c>
      <c r="DD44" s="387">
        <f t="shared" si="35"/>
        <v>0.28315625814419365</v>
      </c>
      <c r="DE44" s="389">
        <f t="shared" si="66"/>
        <v>222.47046287665285</v>
      </c>
      <c r="DF44" s="315">
        <v>35.033000000000001</v>
      </c>
      <c r="DG44" s="387">
        <f t="shared" si="106"/>
        <v>0.15850554227069669</v>
      </c>
      <c r="DH44" s="388">
        <f>'A15'!N42/'A1'!N42*100</f>
        <v>23.229500374889238</v>
      </c>
      <c r="DI44" s="387">
        <f t="shared" si="107"/>
        <v>0.10510103484141153</v>
      </c>
      <c r="DJ44" s="358">
        <v>100</v>
      </c>
      <c r="DK44" s="387">
        <f t="shared" si="37"/>
        <v>0.45244638560984407</v>
      </c>
      <c r="DL44" s="390">
        <f>'A17'!N42/'A1'!N42*100</f>
        <v>62.758162361120576</v>
      </c>
      <c r="DM44" s="387">
        <f t="shared" si="38"/>
        <v>0.28394703727804765</v>
      </c>
      <c r="DN44" s="389">
        <f t="shared" si="68"/>
        <v>221.02066273600983</v>
      </c>
      <c r="DO44" s="358">
        <f>DO43*POWER(DO$45/DO$42,1/3)</f>
        <v>40.288622740873294</v>
      </c>
      <c r="DP44" s="387">
        <f t="shared" si="108"/>
        <v>0.1798338589985958</v>
      </c>
      <c r="DQ44" s="388">
        <f>'A15'!O42/'A1'!O42*100</f>
        <v>20.997178943750715</v>
      </c>
      <c r="DR44" s="387">
        <f t="shared" si="109"/>
        <v>9.3723822276703173E-2</v>
      </c>
      <c r="DS44" s="358">
        <v>100</v>
      </c>
      <c r="DT44" s="387">
        <f t="shared" si="40"/>
        <v>0.44636387834660868</v>
      </c>
      <c r="DU44" s="390">
        <f>'A17'!O42/'A1'!O42*100</f>
        <v>62.746663420781303</v>
      </c>
      <c r="DV44" s="387">
        <f t="shared" si="41"/>
        <v>0.28007844037809226</v>
      </c>
      <c r="DW44" s="368">
        <f t="shared" si="70"/>
        <v>224.03246510540532</v>
      </c>
    </row>
    <row r="45" spans="1:127" ht="17.25" customHeight="1">
      <c r="A45" s="56">
        <v>2000</v>
      </c>
      <c r="B45" s="378">
        <f t="shared" si="76"/>
        <v>37.848113899500035</v>
      </c>
      <c r="C45" s="387">
        <f t="shared" si="42"/>
        <v>0.1669232785028501</v>
      </c>
      <c r="D45" s="368">
        <f>'A15'!B43/'A1'!B43*100</f>
        <v>22.639097928136003</v>
      </c>
      <c r="E45" s="387">
        <f t="shared" si="43"/>
        <v>9.9846255444751827E-2</v>
      </c>
      <c r="F45" s="368">
        <v>100</v>
      </c>
      <c r="G45" s="387">
        <f t="shared" si="44"/>
        <v>0.44103460200444788</v>
      </c>
      <c r="H45" s="368">
        <f>'A17'!B43/'A1'!B43*100</f>
        <v>66.252367211088668</v>
      </c>
      <c r="I45" s="387">
        <f t="shared" si="45"/>
        <v>0.29219586404795023</v>
      </c>
      <c r="J45" s="376">
        <f t="shared" ref="J45:J50" si="110">B45+D45+F45+H45</f>
        <v>226.73957903872468</v>
      </c>
      <c r="K45" s="380">
        <v>36.42</v>
      </c>
      <c r="L45" s="387">
        <f t="shared" si="77"/>
        <v>0.16137044458726094</v>
      </c>
      <c r="M45" s="388">
        <f>'A15'!C43/'A1'!C43*100</f>
        <v>23.693035233261757</v>
      </c>
      <c r="N45" s="387">
        <f t="shared" si="78"/>
        <v>0.10497956148306116</v>
      </c>
      <c r="O45" s="358">
        <v>100</v>
      </c>
      <c r="P45" s="387">
        <f t="shared" si="3"/>
        <v>0.44308194559928865</v>
      </c>
      <c r="Q45" s="390">
        <f>'A17'!C43/'A1'!C43*100</f>
        <v>65.578850868631662</v>
      </c>
      <c r="R45" s="387">
        <f t="shared" si="4"/>
        <v>0.29056804833038918</v>
      </c>
      <c r="S45" s="389">
        <f t="shared" si="79"/>
        <v>225.69188610189343</v>
      </c>
      <c r="T45" s="362">
        <v>35.373739999999998</v>
      </c>
      <c r="U45" s="387">
        <f t="shared" si="80"/>
        <v>0.15704278185550333</v>
      </c>
      <c r="V45" s="388">
        <f>'A15'!D43/'A1'!D43*100</f>
        <v>22.99049101976717</v>
      </c>
      <c r="W45" s="387">
        <f t="shared" si="81"/>
        <v>0.10206697584050213</v>
      </c>
      <c r="X45" s="358">
        <v>100</v>
      </c>
      <c r="Y45" s="387">
        <f t="shared" si="7"/>
        <v>0.44395300540882399</v>
      </c>
      <c r="Z45" s="390">
        <f>'A17'!D43/'A1'!D43*100</f>
        <v>66.884835394171816</v>
      </c>
      <c r="AA45" s="387">
        <f t="shared" si="8"/>
        <v>0.2969372368951706</v>
      </c>
      <c r="AB45" s="389">
        <f t="shared" ref="AB45:AB50" si="111">T45+V45+X45+Z45</f>
        <v>225.24906641393898</v>
      </c>
      <c r="AC45" s="347">
        <v>33.268000000000001</v>
      </c>
      <c r="AD45" s="387">
        <f t="shared" si="49"/>
        <v>0.14779331316603403</v>
      </c>
      <c r="AE45" s="388">
        <f>'A15'!E43/'A1'!E43*100</f>
        <v>25.729377294866989</v>
      </c>
      <c r="AF45" s="387">
        <f t="shared" si="82"/>
        <v>0.11430293122842738</v>
      </c>
      <c r="AG45" s="358">
        <v>100</v>
      </c>
      <c r="AH45" s="387">
        <f t="shared" si="83"/>
        <v>0.44425067081289532</v>
      </c>
      <c r="AI45" s="390">
        <f>'A17'!E43/'A1'!E43*100</f>
        <v>66.100763394529778</v>
      </c>
      <c r="AJ45" s="387">
        <f t="shared" si="11"/>
        <v>0.29365308479264329</v>
      </c>
      <c r="AK45" s="389">
        <f t="shared" si="84"/>
        <v>225.09814068939676</v>
      </c>
      <c r="AL45" s="364">
        <v>33.856999999999999</v>
      </c>
      <c r="AM45" s="387">
        <f t="shared" si="85"/>
        <v>0.14882149372083842</v>
      </c>
      <c r="AN45" s="388">
        <f>'A15'!F43/'A1'!F43*100</f>
        <v>26.700154559505407</v>
      </c>
      <c r="AO45" s="387">
        <f t="shared" si="86"/>
        <v>0.11736293481769941</v>
      </c>
      <c r="AP45" s="358">
        <v>100</v>
      </c>
      <c r="AQ45" s="387">
        <f t="shared" si="13"/>
        <v>0.43955900912909712</v>
      </c>
      <c r="AR45" s="390">
        <f>'A17'!F43/'A1'!F43*100</f>
        <v>66.94358578052551</v>
      </c>
      <c r="AS45" s="387">
        <f t="shared" si="14"/>
        <v>0.29425656233236508</v>
      </c>
      <c r="AT45" s="389">
        <f t="shared" si="87"/>
        <v>227.50074034003092</v>
      </c>
      <c r="AU45" s="347">
        <v>36.92</v>
      </c>
      <c r="AV45" s="387">
        <f t="shared" si="88"/>
        <v>0.16639477084282969</v>
      </c>
      <c r="AW45" s="388">
        <f>'A15'!G43/'A1'!G43*100</f>
        <v>22.637707374155987</v>
      </c>
      <c r="AX45" s="387">
        <f t="shared" si="89"/>
        <v>0.10202589737079418</v>
      </c>
      <c r="AY45" s="358">
        <v>100</v>
      </c>
      <c r="AZ45" s="387">
        <f t="shared" si="16"/>
        <v>0.45069006187115301</v>
      </c>
      <c r="BA45" s="390">
        <f>'A17'!G43/'A1'!G43*100</f>
        <v>62.324265316399661</v>
      </c>
      <c r="BB45" s="387">
        <f t="shared" si="17"/>
        <v>0.28088926991522317</v>
      </c>
      <c r="BC45" s="389">
        <f t="shared" si="90"/>
        <v>221.88197269055564</v>
      </c>
      <c r="BD45" s="362">
        <v>29.082000000000001</v>
      </c>
      <c r="BE45" s="387">
        <f t="shared" si="91"/>
        <v>0.13044979919886679</v>
      </c>
      <c r="BF45" s="388">
        <f>'A15'!H43/'A1'!H43*100</f>
        <v>26.860368910303205</v>
      </c>
      <c r="BG45" s="71">
        <f t="shared" si="92"/>
        <v>0.12048448286763418</v>
      </c>
      <c r="BH45" s="358">
        <v>100</v>
      </c>
      <c r="BI45" s="387">
        <f t="shared" si="19"/>
        <v>0.44855855580381948</v>
      </c>
      <c r="BJ45" s="390">
        <f>'A17'!H43/'A1'!H43*100</f>
        <v>66.993965055725909</v>
      </c>
      <c r="BK45" s="387">
        <f t="shared" si="20"/>
        <v>0.30050716212967959</v>
      </c>
      <c r="BL45" s="389">
        <f t="shared" ref="BL45:BL50" si="112">BD45+BF45+BH45+BJ45</f>
        <v>222.93633396602911</v>
      </c>
      <c r="BM45" s="315">
        <v>28.606999999999999</v>
      </c>
      <c r="BN45" s="387">
        <f t="shared" si="93"/>
        <v>0.12892855008991624</v>
      </c>
      <c r="BO45" s="388">
        <f>'A15'!I43/'A1'!I43*100</f>
        <v>25.158425839580911</v>
      </c>
      <c r="BP45" s="387">
        <f t="shared" si="94"/>
        <v>0.11338621197755272</v>
      </c>
      <c r="BQ45" s="358">
        <v>100</v>
      </c>
      <c r="BR45" s="387">
        <f t="shared" si="22"/>
        <v>0.45068881773662473</v>
      </c>
      <c r="BS45" s="390">
        <f>'A17'!I43/'A1'!I43*100</f>
        <v>68.117159360121946</v>
      </c>
      <c r="BT45" s="387">
        <f t="shared" si="23"/>
        <v>0.30699642019590623</v>
      </c>
      <c r="BU45" s="389">
        <f t="shared" si="95"/>
        <v>221.88258519970287</v>
      </c>
      <c r="BV45" s="361">
        <f>BV44*POWER(BV$49/BV$44,1/5)</f>
        <v>34.461623448680577</v>
      </c>
      <c r="BW45" s="387">
        <f t="shared" si="96"/>
        <v>0.15236116904007035</v>
      </c>
      <c r="BX45" s="388">
        <f>'A15'!J43/'A1'!J43*100</f>
        <v>24.337394799648283</v>
      </c>
      <c r="BY45" s="387">
        <f t="shared" si="97"/>
        <v>0.10760009401722227</v>
      </c>
      <c r="BZ45" s="358">
        <v>100</v>
      </c>
      <c r="CA45" s="387">
        <f t="shared" si="25"/>
        <v>0.4421183734044421</v>
      </c>
      <c r="CB45" s="390">
        <f>'A17'!J43/'A1'!J43*100</f>
        <v>67.384750659464885</v>
      </c>
      <c r="CC45" s="387">
        <f t="shared" si="26"/>
        <v>0.29792036353826523</v>
      </c>
      <c r="CD45" s="389">
        <f t="shared" si="98"/>
        <v>226.18376890779376</v>
      </c>
      <c r="CE45" s="315">
        <v>35.89</v>
      </c>
      <c r="CF45" s="387">
        <f t="shared" si="99"/>
        <v>0.16078292837959116</v>
      </c>
      <c r="CG45" s="388">
        <f>'A15'!K43/'A1'!K43*100</f>
        <v>23.446893787575153</v>
      </c>
      <c r="CH45" s="387">
        <f t="shared" si="100"/>
        <v>0.10503929352386672</v>
      </c>
      <c r="CI45" s="358">
        <v>100</v>
      </c>
      <c r="CJ45" s="387">
        <f t="shared" si="28"/>
        <v>0.44798809802059392</v>
      </c>
      <c r="CK45" s="390">
        <f>'A17'!K43/'A1'!K43*100</f>
        <v>63.883322199955458</v>
      </c>
      <c r="CL45" s="387">
        <f t="shared" si="29"/>
        <v>0.28618968007594831</v>
      </c>
      <c r="CM45" s="389">
        <f t="shared" ref="CM45:CM50" si="113">CE45+CG45+CI45+CK45</f>
        <v>223.22021598753059</v>
      </c>
      <c r="CN45" s="364">
        <v>28.437000000000001</v>
      </c>
      <c r="CO45" s="387">
        <f t="shared" si="101"/>
        <v>0.13120748959026748</v>
      </c>
      <c r="CP45" s="388">
        <f>'A15'!L43/'A1'!L43*100</f>
        <v>21.896871165948905</v>
      </c>
      <c r="CQ45" s="387">
        <f t="shared" si="102"/>
        <v>0.1010315256730903</v>
      </c>
      <c r="CR45" s="358">
        <v>100</v>
      </c>
      <c r="CS45" s="387">
        <f t="shared" si="31"/>
        <v>0.46139708685961062</v>
      </c>
      <c r="CT45" s="390">
        <f>'A17'!L43/'A1'!L43*100</f>
        <v>66.399183393684709</v>
      </c>
      <c r="CU45" s="387">
        <f t="shared" si="32"/>
        <v>0.30636389787703161</v>
      </c>
      <c r="CV45" s="389">
        <f t="shared" si="103"/>
        <v>216.73305455963362</v>
      </c>
      <c r="CW45" s="364">
        <v>34.426000000000002</v>
      </c>
      <c r="CX45" s="387">
        <f t="shared" si="104"/>
        <v>0.15444135780087911</v>
      </c>
      <c r="CY45" s="388">
        <f>'A15'!M43/'A1'!M43*100</f>
        <v>25.338142470694319</v>
      </c>
      <c r="CZ45" s="387">
        <f t="shared" si="105"/>
        <v>0.11367156008035068</v>
      </c>
      <c r="DA45" s="358">
        <v>100</v>
      </c>
      <c r="DB45" s="387">
        <f t="shared" si="34"/>
        <v>0.44861836344878608</v>
      </c>
      <c r="DC45" s="390">
        <f>'A17'!M43/'A1'!M43*100</f>
        <v>63.142470694319208</v>
      </c>
      <c r="DD45" s="387">
        <f t="shared" si="35"/>
        <v>0.28326871866998421</v>
      </c>
      <c r="DE45" s="389">
        <f t="shared" ref="DE45:DE50" si="114">CW45+CY45+DA45+DC45</f>
        <v>222.90661316501351</v>
      </c>
      <c r="DF45" s="358">
        <f>DF44*POWER(DF$49/DF$44,1/5)</f>
        <v>34.947988419315983</v>
      </c>
      <c r="DG45" s="387">
        <f t="shared" si="106"/>
        <v>0.15799315047453069</v>
      </c>
      <c r="DH45" s="388">
        <f>'A15'!N43/'A1'!N43*100</f>
        <v>23.394355194783138</v>
      </c>
      <c r="DI45" s="387">
        <f t="shared" si="107"/>
        <v>0.10576139136240258</v>
      </c>
      <c r="DJ45" s="358">
        <v>100</v>
      </c>
      <c r="DK45" s="387">
        <f t="shared" si="37"/>
        <v>0.45208081386225601</v>
      </c>
      <c r="DL45" s="390">
        <f>'A17'!N43/'A1'!N43*100</f>
        <v>62.857045817341984</v>
      </c>
      <c r="DM45" s="387">
        <f t="shared" si="38"/>
        <v>0.28416464430081079</v>
      </c>
      <c r="DN45" s="389">
        <f t="shared" ref="DN45:DN50" si="115">DF45+DH45+DJ45+DL45</f>
        <v>221.19938943144109</v>
      </c>
      <c r="DO45" s="315">
        <v>39.597000000000001</v>
      </c>
      <c r="DP45" s="387">
        <f t="shared" si="108"/>
        <v>0.176045246197089</v>
      </c>
      <c r="DQ45" s="388">
        <f>'A15'!O43/'A1'!O43*100</f>
        <v>21.907597957637261</v>
      </c>
      <c r="DR45" s="387">
        <f t="shared" si="109"/>
        <v>9.7399511984218395E-2</v>
      </c>
      <c r="DS45" s="358">
        <v>100</v>
      </c>
      <c r="DT45" s="387">
        <f t="shared" si="40"/>
        <v>0.44459238375909538</v>
      </c>
      <c r="DU45" s="390">
        <f>'A17'!O43/'A1'!O43*100</f>
        <v>63.420532685593692</v>
      </c>
      <c r="DV45" s="387">
        <f t="shared" si="41"/>
        <v>0.28196285805959725</v>
      </c>
      <c r="DW45" s="368">
        <f t="shared" ref="DW45:DW50" si="116">DO45+DQ45+DS45+DU45</f>
        <v>224.92513064323094</v>
      </c>
    </row>
    <row r="46" spans="1:127" ht="17.25" customHeight="1">
      <c r="A46" s="56">
        <v>2001</v>
      </c>
      <c r="B46" s="379">
        <v>37.831000000000003</v>
      </c>
      <c r="C46" s="387">
        <f t="shared" si="42"/>
        <v>0.16655620750198483</v>
      </c>
      <c r="D46" s="368">
        <f>'A15'!B44/'A1'!B44*100</f>
        <v>22.996843642762293</v>
      </c>
      <c r="E46" s="387">
        <f t="shared" si="43"/>
        <v>0.10124678336958096</v>
      </c>
      <c r="F46" s="368">
        <v>100</v>
      </c>
      <c r="G46" s="387">
        <f t="shared" si="44"/>
        <v>0.44026382464641384</v>
      </c>
      <c r="H46" s="368">
        <f>'A17'!B44/'A1'!B44*100</f>
        <v>66.308692229364681</v>
      </c>
      <c r="I46" s="387">
        <f t="shared" si="45"/>
        <v>0.29193318448202038</v>
      </c>
      <c r="J46" s="376">
        <f t="shared" si="110"/>
        <v>227.13653587212698</v>
      </c>
      <c r="K46" s="359">
        <f t="shared" ref="K46:K54" si="117">K45</f>
        <v>36.42</v>
      </c>
      <c r="L46" s="387">
        <f t="shared" si="77"/>
        <v>0.1612803197575631</v>
      </c>
      <c r="M46" s="388">
        <f>'A15'!C44/'A1'!C44*100</f>
        <v>23.951161754693125</v>
      </c>
      <c r="N46" s="387">
        <f t="shared" si="78"/>
        <v>0.10606400401872661</v>
      </c>
      <c r="O46" s="358">
        <v>100</v>
      </c>
      <c r="P46" s="387">
        <f t="shared" si="3"/>
        <v>0.44283448588018426</v>
      </c>
      <c r="Q46" s="390">
        <f>'A17'!C44/'A1'!C44*100</f>
        <v>65.446842914113418</v>
      </c>
      <c r="R46" s="387">
        <f t="shared" si="4"/>
        <v>0.28982119034352594</v>
      </c>
      <c r="S46" s="389">
        <f t="shared" si="79"/>
        <v>225.81800466880657</v>
      </c>
      <c r="T46" s="358">
        <f>T45*POWER(T$49/T$45,1/4)</f>
        <v>34.858491366763033</v>
      </c>
      <c r="U46" s="387">
        <f t="shared" si="80"/>
        <v>0.15460854617211336</v>
      </c>
      <c r="V46" s="388">
        <f>'A15'!D44/'A1'!D44*100</f>
        <v>23.514282527300988</v>
      </c>
      <c r="W46" s="387">
        <f t="shared" si="81"/>
        <v>0.1042933556009463</v>
      </c>
      <c r="X46" s="358">
        <v>100</v>
      </c>
      <c r="Y46" s="387">
        <f t="shared" si="7"/>
        <v>0.44353194906056648</v>
      </c>
      <c r="Z46" s="390">
        <f>'A17'!D44/'A1'!D44*100</f>
        <v>67.090127283195926</v>
      </c>
      <c r="AA46" s="387">
        <f t="shared" si="8"/>
        <v>0.29756614916637375</v>
      </c>
      <c r="AB46" s="389">
        <f t="shared" si="111"/>
        <v>225.46290117725997</v>
      </c>
      <c r="AC46" s="358">
        <f>AC45*POWER(AC$49/AC$45,1/4)</f>
        <v>33.493692915500638</v>
      </c>
      <c r="AD46" s="387">
        <f t="shared" si="49"/>
        <v>0.1488026975380114</v>
      </c>
      <c r="AE46" s="388">
        <f>'A15'!E44/'A1'!E44*100</f>
        <v>25.644072428598097</v>
      </c>
      <c r="AF46" s="387">
        <f t="shared" si="82"/>
        <v>0.11392912578683033</v>
      </c>
      <c r="AG46" s="358">
        <v>100</v>
      </c>
      <c r="AH46" s="387">
        <f t="shared" si="83"/>
        <v>0.44427080021727489</v>
      </c>
      <c r="AI46" s="390">
        <f>'A17'!E44/'A1'!E44*100</f>
        <v>65.950176404704123</v>
      </c>
      <c r="AJ46" s="387">
        <f t="shared" si="11"/>
        <v>0.29299737645788343</v>
      </c>
      <c r="AK46" s="389">
        <f t="shared" si="84"/>
        <v>225.08794174880285</v>
      </c>
      <c r="AL46" s="363">
        <f>AL45*POWER(AL$49/AL$45,1/4)</f>
        <v>33.547581632526764</v>
      </c>
      <c r="AM46" s="387">
        <f t="shared" si="85"/>
        <v>0.14742756532472664</v>
      </c>
      <c r="AN46" s="388">
        <f>'A15'!F44/'A1'!F44*100</f>
        <v>27.101002313030069</v>
      </c>
      <c r="AO46" s="387">
        <f t="shared" si="86"/>
        <v>0.11909755023879129</v>
      </c>
      <c r="AP46" s="358">
        <v>100</v>
      </c>
      <c r="AQ46" s="387">
        <f t="shared" si="13"/>
        <v>0.43945810145010611</v>
      </c>
      <c r="AR46" s="390">
        <f>'A17'!F44/'A1'!F44*100</f>
        <v>66.90439475713184</v>
      </c>
      <c r="AS46" s="387">
        <f t="shared" si="14"/>
        <v>0.2940167829863759</v>
      </c>
      <c r="AT46" s="389">
        <f t="shared" si="87"/>
        <v>227.55297870268868</v>
      </c>
      <c r="AU46" s="358">
        <f>AU45*POWER(AU$50/AU$45,1/5)</f>
        <v>36.830507195442166</v>
      </c>
      <c r="AV46" s="387">
        <f t="shared" si="88"/>
        <v>0.16589629874292439</v>
      </c>
      <c r="AW46" s="388">
        <f>'A15'!G44/'A1'!G44*100</f>
        <v>22.869782568745546</v>
      </c>
      <c r="AX46" s="387">
        <f t="shared" si="89"/>
        <v>0.10301276224835292</v>
      </c>
      <c r="AY46" s="358">
        <v>100</v>
      </c>
      <c r="AZ46" s="387">
        <f t="shared" si="16"/>
        <v>0.45043175176108979</v>
      </c>
      <c r="BA46" s="390">
        <f>'A17'!G44/'A1'!G44*100</f>
        <v>62.308926080436557</v>
      </c>
      <c r="BB46" s="387">
        <f t="shared" si="17"/>
        <v>0.28065918724763295</v>
      </c>
      <c r="BC46" s="389">
        <f t="shared" si="90"/>
        <v>222.00921584462426</v>
      </c>
      <c r="BD46" s="361">
        <f>BD45*POWER(BD$49/BD$45,1/4)</f>
        <v>29.033476190836289</v>
      </c>
      <c r="BE46" s="387">
        <f t="shared" si="91"/>
        <v>0.13036182676512315</v>
      </c>
      <c r="BF46" s="388">
        <f>'A15'!H44/'A1'!H44*100</f>
        <v>26.917658489191158</v>
      </c>
      <c r="BG46" s="71">
        <f t="shared" si="92"/>
        <v>0.12086169461162305</v>
      </c>
      <c r="BH46" s="358">
        <v>100</v>
      </c>
      <c r="BI46" s="387">
        <f t="shared" si="19"/>
        <v>0.44900523074900928</v>
      </c>
      <c r="BJ46" s="390">
        <f>'A17'!H44/'A1'!H44*100</f>
        <v>66.763419965994657</v>
      </c>
      <c r="BK46" s="387">
        <f t="shared" si="20"/>
        <v>0.29977124787424442</v>
      </c>
      <c r="BL46" s="389">
        <f t="shared" si="112"/>
        <v>222.71455464602212</v>
      </c>
      <c r="BM46" s="361">
        <f>BM45*POWER(BM$49/BM$45,1/4)</f>
        <v>28.059030493208365</v>
      </c>
      <c r="BN46" s="387">
        <f t="shared" si="93"/>
        <v>0.12674505947395417</v>
      </c>
      <c r="BO46" s="388">
        <f>'A15'!I44/'A1'!I44*100</f>
        <v>25.287332476850388</v>
      </c>
      <c r="BP46" s="387">
        <f t="shared" si="94"/>
        <v>0.11422506060898399</v>
      </c>
      <c r="BQ46" s="358">
        <v>100</v>
      </c>
      <c r="BR46" s="387">
        <f t="shared" si="22"/>
        <v>0.45170862017001118</v>
      </c>
      <c r="BS46" s="390">
        <f>'A17'!I44/'A1'!I44*100</f>
        <v>68.035287799330263</v>
      </c>
      <c r="BT46" s="387">
        <f t="shared" si="23"/>
        <v>0.30732125974705066</v>
      </c>
      <c r="BU46" s="389">
        <f t="shared" si="95"/>
        <v>221.38165076938901</v>
      </c>
      <c r="BV46" s="361">
        <f t="shared" ref="BV46:BV48" si="118">BV45*POWER(BV$49/BV$44,1/5)</f>
        <v>34.693800669529104</v>
      </c>
      <c r="BW46" s="387">
        <f t="shared" si="96"/>
        <v>0.15305754709499564</v>
      </c>
      <c r="BX46" s="388">
        <f>'A15'!J44/'A1'!J44*100</f>
        <v>24.658729664027927</v>
      </c>
      <c r="BY46" s="387">
        <f t="shared" si="97"/>
        <v>0.10878614057898625</v>
      </c>
      <c r="BZ46" s="358">
        <v>100</v>
      </c>
      <c r="CA46" s="387">
        <f>BZ46/$CD46</f>
        <v>0.44116684866245609</v>
      </c>
      <c r="CB46" s="390">
        <f>'A17'!J44/'A1'!J44*100</f>
        <v>67.319079972573704</v>
      </c>
      <c r="CC46" s="387">
        <f t="shared" ref="CC46:CC51" si="119">CB46/$CD46</f>
        <v>0.29698946366356205</v>
      </c>
      <c r="CD46" s="389">
        <f t="shared" si="98"/>
        <v>226.67161030613073</v>
      </c>
      <c r="CE46" s="358">
        <f>CE45*POWER(CE$49/CE$45,1/4)</f>
        <v>36.014352219663003</v>
      </c>
      <c r="CF46" s="387">
        <f t="shared" si="99"/>
        <v>0.16085461214329519</v>
      </c>
      <c r="CG46" s="388">
        <f>'A15'!K44/'A1'!K44*100</f>
        <v>23.886549966762686</v>
      </c>
      <c r="CH46" s="387">
        <f t="shared" si="100"/>
        <v>0.10668695932415707</v>
      </c>
      <c r="CI46" s="358">
        <v>100</v>
      </c>
      <c r="CJ46" s="387">
        <f t="shared" si="28"/>
        <v>0.44664030373833102</v>
      </c>
      <c r="CK46" s="390">
        <f>'A17'!K44/'A1'!K44*100</f>
        <v>63.992909372922668</v>
      </c>
      <c r="CL46" s="387">
        <f t="shared" si="29"/>
        <v>0.2858181247942167</v>
      </c>
      <c r="CM46" s="389">
        <f t="shared" si="113"/>
        <v>223.89381155934836</v>
      </c>
      <c r="CN46" s="358">
        <f>CN45*POWER(CN$49/CN$45,1/4)</f>
        <v>28.54017958190725</v>
      </c>
      <c r="CO46" s="387">
        <f t="shared" si="101"/>
        <v>0.13166158798833147</v>
      </c>
      <c r="CP46" s="388">
        <f>'A15'!L44/'A1'!L44*100</f>
        <v>21.964126970094348</v>
      </c>
      <c r="CQ46" s="387">
        <f t="shared" si="102"/>
        <v>0.10132493481201527</v>
      </c>
      <c r="CR46" s="358">
        <v>100</v>
      </c>
      <c r="CS46" s="387">
        <f t="shared" si="31"/>
        <v>0.46132011051464072</v>
      </c>
      <c r="CT46" s="390">
        <f>'A17'!L44/'A1'!L44*100</f>
        <v>66.264912306551352</v>
      </c>
      <c r="CU46" s="387">
        <f t="shared" si="32"/>
        <v>0.30569336668501246</v>
      </c>
      <c r="CV46" s="389">
        <f t="shared" si="103"/>
        <v>216.76921885855296</v>
      </c>
      <c r="CW46" s="358">
        <f>CW45*POWER(CW$50/CW$45,1/5)</f>
        <v>34.32558795225534</v>
      </c>
      <c r="CX46" s="387">
        <f t="shared" si="104"/>
        <v>0.15375183239423684</v>
      </c>
      <c r="CY46" s="388">
        <f>'A15'!M44/'A1'!M44*100</f>
        <v>25.595773381294961</v>
      </c>
      <c r="CZ46" s="387">
        <f t="shared" si="105"/>
        <v>0.11464907940966994</v>
      </c>
      <c r="DA46" s="358">
        <v>100</v>
      </c>
      <c r="DB46" s="387">
        <f t="shared" si="34"/>
        <v>0.44792191938007198</v>
      </c>
      <c r="DC46" s="390">
        <f>'A17'!M44/'A1'!M44*100</f>
        <v>63.331834532374096</v>
      </c>
      <c r="DD46" s="387">
        <f t="shared" si="35"/>
        <v>0.28367716881602129</v>
      </c>
      <c r="DE46" s="389">
        <f t="shared" si="114"/>
        <v>223.2531958659244</v>
      </c>
      <c r="DF46" s="358">
        <f>DF45*POWER(DF$49/DF$44,1/5)</f>
        <v>34.863183128953956</v>
      </c>
      <c r="DG46" s="387">
        <f t="shared" si="106"/>
        <v>0.15746395421704112</v>
      </c>
      <c r="DH46" s="388">
        <f>'A15'!N44/'A1'!N44*100</f>
        <v>23.541353001877759</v>
      </c>
      <c r="DI46" s="387">
        <f t="shared" si="107"/>
        <v>0.10632748356865561</v>
      </c>
      <c r="DJ46" s="358">
        <v>100</v>
      </c>
      <c r="DK46" s="387">
        <f t="shared" si="37"/>
        <v>0.45166258523957598</v>
      </c>
      <c r="DL46" s="390">
        <f>'A17'!N44/'A1'!N44*100</f>
        <v>62.999678581699456</v>
      </c>
      <c r="DM46" s="387">
        <f t="shared" si="38"/>
        <v>0.28454597697472717</v>
      </c>
      <c r="DN46" s="389">
        <f t="shared" si="115"/>
        <v>221.4042147125312</v>
      </c>
      <c r="DO46" s="349">
        <f>DO45*POWER(DO$49/DO$45, 1/4)</f>
        <v>39.533849087078451</v>
      </c>
      <c r="DP46" s="387">
        <f t="shared" si="108"/>
        <v>0.17530428434564319</v>
      </c>
      <c r="DQ46" s="388">
        <f>'A15'!O44/'A1'!O44*100</f>
        <v>22.399985981390298</v>
      </c>
      <c r="DR46" s="387">
        <f t="shared" si="109"/>
        <v>9.9327882371654422E-2</v>
      </c>
      <c r="DS46" s="358">
        <v>100</v>
      </c>
      <c r="DT46" s="387">
        <f t="shared" si="40"/>
        <v>0.44342832381312697</v>
      </c>
      <c r="DU46" s="390">
        <f>'A17'!O44/'A1'!O44*100</f>
        <v>63.581754779469748</v>
      </c>
      <c r="DV46" s="387">
        <f t="shared" si="41"/>
        <v>0.28193950946957547</v>
      </c>
      <c r="DW46" s="368">
        <f t="shared" si="116"/>
        <v>225.51558984793849</v>
      </c>
    </row>
    <row r="47" spans="1:127" ht="17.25" customHeight="1">
      <c r="A47" s="56">
        <v>2002</v>
      </c>
      <c r="B47" s="378">
        <f>B46*POWER(B48/B46,1/2)</f>
        <v>37.386387322125685</v>
      </c>
      <c r="C47" s="387">
        <f t="shared" si="42"/>
        <v>0.16455734797343169</v>
      </c>
      <c r="D47" s="368">
        <f>'A15'!B45/'A1'!B45*100</f>
        <v>23.342254285896683</v>
      </c>
      <c r="E47" s="387">
        <f t="shared" si="43"/>
        <v>0.10274165909406813</v>
      </c>
      <c r="F47" s="368">
        <v>100</v>
      </c>
      <c r="G47" s="387">
        <f t="shared" si="44"/>
        <v>0.44015311390101819</v>
      </c>
      <c r="H47" s="368">
        <f>'A17'!B45/'A1'!B45*100</f>
        <v>66.465025417784574</v>
      </c>
      <c r="I47" s="387">
        <f t="shared" si="45"/>
        <v>0.29254787903148199</v>
      </c>
      <c r="J47" s="376">
        <f t="shared" si="110"/>
        <v>227.19366702580695</v>
      </c>
      <c r="K47" s="359">
        <f t="shared" si="117"/>
        <v>36.42</v>
      </c>
      <c r="L47" s="387">
        <f t="shared" si="77"/>
        <v>0.16110860462118706</v>
      </c>
      <c r="M47" s="388">
        <f>'A15'!C45/'A1'!C45*100</f>
        <v>24.216762608906102</v>
      </c>
      <c r="N47" s="387">
        <f t="shared" si="78"/>
        <v>0.10712599759372322</v>
      </c>
      <c r="O47" s="358">
        <v>100</v>
      </c>
      <c r="P47" s="387">
        <f t="shared" si="3"/>
        <v>0.44236300005817425</v>
      </c>
      <c r="Q47" s="390">
        <f>'A17'!C45/'A1'!C45*100</f>
        <v>65.421926718296234</v>
      </c>
      <c r="R47" s="387">
        <f t="shared" si="4"/>
        <v>0.28940239772691551</v>
      </c>
      <c r="S47" s="389">
        <f t="shared" si="79"/>
        <v>226.05868932720233</v>
      </c>
      <c r="T47" s="358">
        <f>T46*POWER(T$49/T$45,1/4)</f>
        <v>34.35074776844894</v>
      </c>
      <c r="U47" s="387">
        <f t="shared" si="80"/>
        <v>0.15217892114826531</v>
      </c>
      <c r="V47" s="388">
        <f>'A15'!D45/'A1'!D45*100</f>
        <v>24.084272660260098</v>
      </c>
      <c r="W47" s="387">
        <f t="shared" si="81"/>
        <v>0.10669690962143899</v>
      </c>
      <c r="X47" s="358">
        <v>100</v>
      </c>
      <c r="Y47" s="387">
        <f t="shared" si="7"/>
        <v>0.44301487168218562</v>
      </c>
      <c r="Z47" s="390">
        <f>'A17'!D45/'A1'!D45*100</f>
        <v>67.291036171347926</v>
      </c>
      <c r="AA47" s="387">
        <f t="shared" si="8"/>
        <v>0.29810929754811011</v>
      </c>
      <c r="AB47" s="389">
        <f t="shared" si="111"/>
        <v>225.72605660005695</v>
      </c>
      <c r="AC47" s="358">
        <f>AC46*POWER(AC$49/AC$45,1/4)</f>
        <v>33.720916950759218</v>
      </c>
      <c r="AD47" s="387">
        <f t="shared" si="49"/>
        <v>0.14932790977112856</v>
      </c>
      <c r="AE47" s="388">
        <f>'A15'!E45/'A1'!E45*100</f>
        <v>26.287907459077381</v>
      </c>
      <c r="AF47" s="387">
        <f t="shared" si="82"/>
        <v>0.11641196705454662</v>
      </c>
      <c r="AG47" s="358">
        <v>100</v>
      </c>
      <c r="AH47" s="387">
        <f t="shared" si="83"/>
        <v>0.44283466546649314</v>
      </c>
      <c r="AI47" s="390">
        <f>'A17'!E45/'A1'!E45*100</f>
        <v>65.809088681175581</v>
      </c>
      <c r="AJ47" s="387">
        <f t="shared" si="11"/>
        <v>0.29142545770783168</v>
      </c>
      <c r="AK47" s="389">
        <f t="shared" si="84"/>
        <v>225.81791309101217</v>
      </c>
      <c r="AL47" s="363">
        <f t="shared" ref="AL47:AL48" si="120">AL46*POWER(AL$49/AL$45,1/4)</f>
        <v>33.240991032609124</v>
      </c>
      <c r="AM47" s="387">
        <f t="shared" si="85"/>
        <v>0.1460576003781722</v>
      </c>
      <c r="AN47" s="388">
        <f>'A15'!F45/'A1'!F45*100</f>
        <v>27.475485483560853</v>
      </c>
      <c r="AO47" s="387">
        <f t="shared" si="86"/>
        <v>0.12072454383256748</v>
      </c>
      <c r="AP47" s="358">
        <v>100</v>
      </c>
      <c r="AQ47" s="387">
        <f t="shared" si="13"/>
        <v>0.43939002972231173</v>
      </c>
      <c r="AR47" s="390">
        <f>'A17'!F45/'A1'!F45*100</f>
        <v>66.871755431647756</v>
      </c>
      <c r="AS47" s="387">
        <f t="shared" si="14"/>
        <v>0.29382782606694868</v>
      </c>
      <c r="AT47" s="389">
        <f t="shared" si="87"/>
        <v>227.58823194781772</v>
      </c>
      <c r="AU47" s="358">
        <f t="shared" ref="AU47:AU49" si="121">AU46*POWER(AU$50/AU$45,1/5)</f>
        <v>36.741231318350948</v>
      </c>
      <c r="AV47" s="387">
        <f t="shared" si="88"/>
        <v>0.16547880356929159</v>
      </c>
      <c r="AW47" s="388">
        <f>'A15'!G45/'A1'!G45*100</f>
        <v>23.095485641888462</v>
      </c>
      <c r="AX47" s="387">
        <f t="shared" si="89"/>
        <v>0.10401974007775276</v>
      </c>
      <c r="AY47" s="358">
        <v>100</v>
      </c>
      <c r="AZ47" s="387">
        <f t="shared" si="16"/>
        <v>0.45038992334108507</v>
      </c>
      <c r="BA47" s="390">
        <f>'A17'!G45/'A1'!G45*100</f>
        <v>62.193117229165686</v>
      </c>
      <c r="BB47" s="387">
        <f t="shared" si="17"/>
        <v>0.28011153301187053</v>
      </c>
      <c r="BC47" s="389">
        <f t="shared" si="90"/>
        <v>222.02983418940511</v>
      </c>
      <c r="BD47" s="361">
        <f t="shared" ref="BD47:BD48" si="122">BD46*POWER(BD$49/BD$45,1/4)</f>
        <v>28.98503334446935</v>
      </c>
      <c r="BE47" s="387">
        <f t="shared" si="91"/>
        <v>0.13039131750832289</v>
      </c>
      <c r="BF47" s="388">
        <f>'A15'!H45/'A1'!H45*100</f>
        <v>26.790087534249896</v>
      </c>
      <c r="BG47" s="71">
        <f t="shared" si="92"/>
        <v>0.12051719134629456</v>
      </c>
      <c r="BH47" s="358">
        <v>100</v>
      </c>
      <c r="BI47" s="387">
        <f t="shared" si="19"/>
        <v>0.4498574003993786</v>
      </c>
      <c r="BJ47" s="390">
        <f>'A17'!H45/'A1'!H45*100</f>
        <v>66.517543221551364</v>
      </c>
      <c r="BK47" s="387">
        <f t="shared" si="20"/>
        <v>0.29923409074600404</v>
      </c>
      <c r="BL47" s="389">
        <f t="shared" si="112"/>
        <v>222.2926641002706</v>
      </c>
      <c r="BM47" s="361">
        <f t="shared" ref="BM47:BM48" si="123">BM46*POWER(BM$49/BM$45,1/4)</f>
        <v>27.521557388708949</v>
      </c>
      <c r="BN47" s="387">
        <f t="shared" si="93"/>
        <v>0.1247174012083522</v>
      </c>
      <c r="BO47" s="388">
        <f>'A15'!I45/'A1'!I45*100</f>
        <v>25.317806618215666</v>
      </c>
      <c r="BP47" s="387">
        <f t="shared" si="94"/>
        <v>0.11473082722473073</v>
      </c>
      <c r="BQ47" s="358">
        <v>100</v>
      </c>
      <c r="BR47" s="387">
        <f t="shared" si="22"/>
        <v>0.45316258613881721</v>
      </c>
      <c r="BS47" s="390">
        <f>'A17'!I45/'A1'!I45*100</f>
        <v>67.831986759369727</v>
      </c>
      <c r="BT47" s="387">
        <f t="shared" si="23"/>
        <v>0.30738918542809995</v>
      </c>
      <c r="BU47" s="389">
        <f t="shared" si="95"/>
        <v>220.67135076629432</v>
      </c>
      <c r="BV47" s="361">
        <f t="shared" si="118"/>
        <v>34.927542130726358</v>
      </c>
      <c r="BW47" s="387">
        <f t="shared" si="96"/>
        <v>0.15374393121611871</v>
      </c>
      <c r="BX47" s="388">
        <f>'A15'!J45/'A1'!J45*100</f>
        <v>24.989162073450178</v>
      </c>
      <c r="BY47" s="387">
        <f t="shared" si="97"/>
        <v>0.10999720508787686</v>
      </c>
      <c r="BZ47" s="358">
        <v>100</v>
      </c>
      <c r="CA47" s="387">
        <f t="shared" si="25"/>
        <v>0.44017964573827695</v>
      </c>
      <c r="CB47" s="390">
        <f>'A17'!J45/'A1'!J45*100</f>
        <v>67.263268718647424</v>
      </c>
      <c r="CC47" s="387">
        <f t="shared" si="119"/>
        <v>0.29607921795772746</v>
      </c>
      <c r="CD47" s="389">
        <f t="shared" si="98"/>
        <v>227.17997292282396</v>
      </c>
      <c r="CE47" s="358">
        <f>CE46*POWER(CE$49/CE$45,1/4)</f>
        <v>36.139135296794244</v>
      </c>
      <c r="CF47" s="387">
        <f t="shared" si="99"/>
        <v>0.16100295823907704</v>
      </c>
      <c r="CG47" s="388">
        <f>'A15'!K45/'A1'!K45*100</f>
        <v>24.234412866270102</v>
      </c>
      <c r="CH47" s="387">
        <f t="shared" si="100"/>
        <v>0.10796639517279072</v>
      </c>
      <c r="CI47" s="358">
        <v>100</v>
      </c>
      <c r="CJ47" s="387">
        <f t="shared" si="28"/>
        <v>0.44550860699027012</v>
      </c>
      <c r="CK47" s="390">
        <f>'A17'!K45/'A1'!K45*100</f>
        <v>64.08900638907248</v>
      </c>
      <c r="CL47" s="387">
        <f t="shared" si="29"/>
        <v>0.28552203959786199</v>
      </c>
      <c r="CM47" s="389">
        <f t="shared" si="113"/>
        <v>224.46255455213685</v>
      </c>
      <c r="CN47" s="358">
        <f>CN46*POWER(CN$49/CN$45,1/4)</f>
        <v>28.643733536150631</v>
      </c>
      <c r="CO47" s="387">
        <f t="shared" si="101"/>
        <v>0.13232852986366178</v>
      </c>
      <c r="CP47" s="388">
        <f>'A15'!L45/'A1'!L45*100</f>
        <v>22.053541172483907</v>
      </c>
      <c r="CQ47" s="387">
        <f t="shared" si="102"/>
        <v>0.10188311094150464</v>
      </c>
      <c r="CR47" s="358">
        <v>100</v>
      </c>
      <c r="CS47" s="387">
        <f t="shared" si="31"/>
        <v>0.46198073200427187</v>
      </c>
      <c r="CT47" s="390">
        <f>'A17'!L45/'A1'!L45*100</f>
        <v>65.76196930822482</v>
      </c>
      <c r="CU47" s="387">
        <f t="shared" si="32"/>
        <v>0.30380762719056165</v>
      </c>
      <c r="CV47" s="389">
        <f t="shared" si="103"/>
        <v>216.45924401685937</v>
      </c>
      <c r="CW47" s="358">
        <f>CW46*POWER(CW$50/CW$45,1/5)</f>
        <v>34.225468781386652</v>
      </c>
      <c r="CX47" s="387">
        <f t="shared" si="104"/>
        <v>0.15309381002955871</v>
      </c>
      <c r="CY47" s="388">
        <f>'A15'!M45/'A1'!M45*100</f>
        <v>25.826330532212889</v>
      </c>
      <c r="CZ47" s="387">
        <f t="shared" si="105"/>
        <v>0.11552365770398079</v>
      </c>
      <c r="DA47" s="358">
        <v>100</v>
      </c>
      <c r="DB47" s="387">
        <f t="shared" si="34"/>
        <v>0.44730960737875419</v>
      </c>
      <c r="DC47" s="390">
        <f>'A17'!M45/'A1'!M45*100</f>
        <v>63.50700280112045</v>
      </c>
      <c r="DD47" s="387">
        <f t="shared" si="35"/>
        <v>0.2840729248877063</v>
      </c>
      <c r="DE47" s="389">
        <f t="shared" si="114"/>
        <v>223.55880211471998</v>
      </c>
      <c r="DF47" s="358">
        <f>DF46*POWER(DF$49/DF$44,1/5)</f>
        <v>34.778583628326871</v>
      </c>
      <c r="DG47" s="387">
        <f t="shared" si="106"/>
        <v>0.15694673072389795</v>
      </c>
      <c r="DH47" s="388">
        <f>'A15'!N45/'A1'!N45*100</f>
        <v>23.702442560221161</v>
      </c>
      <c r="DI47" s="387">
        <f t="shared" si="107"/>
        <v>0.10696297784156347</v>
      </c>
      <c r="DJ47" s="358">
        <v>100</v>
      </c>
      <c r="DK47" s="387">
        <f t="shared" si="37"/>
        <v>0.45127407257627977</v>
      </c>
      <c r="DL47" s="390">
        <f>'A17'!N45/'A1'!N45*100</f>
        <v>63.113800718102588</v>
      </c>
      <c r="DM47" s="387">
        <f t="shared" si="38"/>
        <v>0.28481621885825886</v>
      </c>
      <c r="DN47" s="389">
        <f t="shared" si="115"/>
        <v>221.59482690665061</v>
      </c>
      <c r="DO47" s="349">
        <f>DO46*POWER(DO$49/DO$45, 1/4)</f>
        <v>39.470798889812201</v>
      </c>
      <c r="DP47" s="387">
        <f t="shared" si="108"/>
        <v>0.17451613786003525</v>
      </c>
      <c r="DQ47" s="388">
        <f>'A15'!O45/'A1'!O45*100</f>
        <v>22.925176914827528</v>
      </c>
      <c r="DR47" s="387">
        <f t="shared" si="109"/>
        <v>0.10136134680482456</v>
      </c>
      <c r="DS47" s="358">
        <v>100</v>
      </c>
      <c r="DT47" s="387">
        <f t="shared" si="40"/>
        <v>0.44213986736680821</v>
      </c>
      <c r="DU47" s="390">
        <f>'A17'!O45/'A1'!O45*100</f>
        <v>63.776797520589447</v>
      </c>
      <c r="DV47" s="387">
        <f t="shared" si="41"/>
        <v>0.281982647968332</v>
      </c>
      <c r="DW47" s="368">
        <f t="shared" si="116"/>
        <v>226.17277332522917</v>
      </c>
    </row>
    <row r="48" spans="1:127" ht="17.25" customHeight="1">
      <c r="A48" s="56">
        <v>2003</v>
      </c>
      <c r="B48" s="379">
        <v>36.947000000000003</v>
      </c>
      <c r="C48" s="387">
        <f t="shared" si="42"/>
        <v>0.16259172147307852</v>
      </c>
      <c r="D48" s="368">
        <f>'A15'!B46/'A1'!B46*100</f>
        <v>23.690820301899535</v>
      </c>
      <c r="E48" s="387">
        <f t="shared" si="43"/>
        <v>0.1042555892493356</v>
      </c>
      <c r="F48" s="368">
        <v>100</v>
      </c>
      <c r="G48" s="387">
        <f t="shared" si="44"/>
        <v>0.44006745195300973</v>
      </c>
      <c r="H48" s="368">
        <f>'A17'!B46/'A1'!B46*100</f>
        <v>66.600071426293937</v>
      </c>
      <c r="I48" s="387">
        <f t="shared" si="45"/>
        <v>0.2930852373245762</v>
      </c>
      <c r="J48" s="376">
        <f t="shared" si="110"/>
        <v>227.23789172819346</v>
      </c>
      <c r="K48" s="359">
        <f t="shared" si="117"/>
        <v>36.42</v>
      </c>
      <c r="L48" s="387">
        <f t="shared" si="77"/>
        <v>0.1608744054754836</v>
      </c>
      <c r="M48" s="388">
        <f>'A15'!C46/'A1'!C46*100</f>
        <v>24.502110599633667</v>
      </c>
      <c r="N48" s="387">
        <f t="shared" si="78"/>
        <v>0.10823071047805082</v>
      </c>
      <c r="O48" s="358">
        <v>100</v>
      </c>
      <c r="P48" s="387">
        <f t="shared" si="3"/>
        <v>0.44171994913641843</v>
      </c>
      <c r="Q48" s="390">
        <f>'A17'!C46/'A1'!C46*100</f>
        <v>65.465672418779533</v>
      </c>
      <c r="R48" s="387">
        <f t="shared" si="4"/>
        <v>0.28917493491004725</v>
      </c>
      <c r="S48" s="389">
        <f t="shared" si="79"/>
        <v>226.38778301841319</v>
      </c>
      <c r="T48" s="358">
        <f>T47*POWER(T$49/T$45,1/4)</f>
        <v>33.850399887835778</v>
      </c>
      <c r="U48" s="387">
        <f t="shared" si="80"/>
        <v>0.14980782766653106</v>
      </c>
      <c r="V48" s="388">
        <f>'A15'!D46/'A1'!D46*100</f>
        <v>24.671243410566547</v>
      </c>
      <c r="W48" s="387">
        <f t="shared" si="81"/>
        <v>0.10918468890813132</v>
      </c>
      <c r="X48" s="358">
        <v>100</v>
      </c>
      <c r="Y48" s="387">
        <f t="shared" si="7"/>
        <v>0.44255851677653252</v>
      </c>
      <c r="Z48" s="390">
        <f>'A17'!D46/'A1'!D46*100</f>
        <v>67.437176177880502</v>
      </c>
      <c r="AA48" s="387">
        <f t="shared" si="8"/>
        <v>0.2984489666488051</v>
      </c>
      <c r="AB48" s="389">
        <f t="shared" si="111"/>
        <v>225.95881947628283</v>
      </c>
      <c r="AC48" s="358">
        <f>AC47*POWER(AC$49/AC$45,1/4)</f>
        <v>33.949682493021207</v>
      </c>
      <c r="AD48" s="387">
        <f t="shared" si="49"/>
        <v>0.15030156643767295</v>
      </c>
      <c r="AE48" s="388">
        <f>'A15'!E46/'A1'!E46*100</f>
        <v>26.109533812615958</v>
      </c>
      <c r="AF48" s="387">
        <f t="shared" si="82"/>
        <v>0.11559176825292128</v>
      </c>
      <c r="AG48" s="358">
        <v>100</v>
      </c>
      <c r="AH48" s="387">
        <f t="shared" si="83"/>
        <v>0.44271862179733013</v>
      </c>
      <c r="AI48" s="390">
        <f>'A17'!E46/'A1'!E46*100</f>
        <v>65.817887291280144</v>
      </c>
      <c r="AJ48" s="387">
        <f t="shared" si="11"/>
        <v>0.29138804351207553</v>
      </c>
      <c r="AK48" s="389">
        <f t="shared" si="84"/>
        <v>225.87710359691732</v>
      </c>
      <c r="AL48" s="363">
        <f t="shared" si="120"/>
        <v>32.937202357342493</v>
      </c>
      <c r="AM48" s="387">
        <f t="shared" si="85"/>
        <v>0.14478573154183821</v>
      </c>
      <c r="AN48" s="388">
        <f>'A15'!F46/'A1'!F46*100</f>
        <v>27.738346441588334</v>
      </c>
      <c r="AO48" s="387">
        <f t="shared" si="86"/>
        <v>0.1219325411349341</v>
      </c>
      <c r="AP48" s="358">
        <v>100</v>
      </c>
      <c r="AQ48" s="387">
        <f t="shared" si="13"/>
        <v>0.43958114587580327</v>
      </c>
      <c r="AR48" s="390">
        <f>'A17'!F46/'A1'!F46*100</f>
        <v>66.813734893535397</v>
      </c>
      <c r="AS48" s="387">
        <f t="shared" si="14"/>
        <v>0.29370058144742434</v>
      </c>
      <c r="AT48" s="389">
        <f t="shared" si="87"/>
        <v>227.48928369246624</v>
      </c>
      <c r="AU48" s="358">
        <f t="shared" si="121"/>
        <v>36.652171842901666</v>
      </c>
      <c r="AV48" s="387">
        <f t="shared" si="88"/>
        <v>0.164722759267622</v>
      </c>
      <c r="AW48" s="388">
        <f>'A15'!G46/'A1'!G46*100</f>
        <v>23.151947370709987</v>
      </c>
      <c r="AX48" s="387">
        <f t="shared" si="89"/>
        <v>0.10404984102083151</v>
      </c>
      <c r="AY48" s="358">
        <v>100</v>
      </c>
      <c r="AZ48" s="387">
        <f t="shared" si="16"/>
        <v>0.44942155126210742</v>
      </c>
      <c r="BA48" s="390">
        <f>'A17'!G46/'A1'!G46*100</f>
        <v>62.704124370103223</v>
      </c>
      <c r="BB48" s="387">
        <f t="shared" si="17"/>
        <v>0.28180584844943901</v>
      </c>
      <c r="BC48" s="389">
        <f t="shared" si="90"/>
        <v>222.50824358371489</v>
      </c>
      <c r="BD48" s="361">
        <f t="shared" si="122"/>
        <v>28.936671325811389</v>
      </c>
      <c r="BE48" s="387">
        <f t="shared" si="91"/>
        <v>0.13024786146791667</v>
      </c>
      <c r="BF48" s="388">
        <f>'A15'!H46/'A1'!H46*100</f>
        <v>26.798351914687345</v>
      </c>
      <c r="BG48" s="71">
        <f t="shared" si="92"/>
        <v>0.12062299731894974</v>
      </c>
      <c r="BH48" s="358">
        <v>100</v>
      </c>
      <c r="BI48" s="387">
        <f t="shared" si="19"/>
        <v>0.45011349094509062</v>
      </c>
      <c r="BJ48" s="390">
        <f>'A17'!H46/'A1'!H46*100</f>
        <v>66.431168201648077</v>
      </c>
      <c r="BK48" s="387">
        <f t="shared" si="20"/>
        <v>0.29901565026804311</v>
      </c>
      <c r="BL48" s="389">
        <f t="shared" si="112"/>
        <v>222.16619144214678</v>
      </c>
      <c r="BM48" s="361">
        <f t="shared" si="123"/>
        <v>26.994379627027246</v>
      </c>
      <c r="BN48" s="387">
        <f t="shared" si="93"/>
        <v>0.12302423848467321</v>
      </c>
      <c r="BO48" s="388">
        <f>'A15'!I46/'A1'!I46*100</f>
        <v>25.122920525582117</v>
      </c>
      <c r="BP48" s="387">
        <f t="shared" si="94"/>
        <v>0.1144952471171523</v>
      </c>
      <c r="BQ48" s="358">
        <v>100</v>
      </c>
      <c r="BR48" s="387">
        <f t="shared" si="22"/>
        <v>0.45574019549424721</v>
      </c>
      <c r="BS48" s="390">
        <f>'A17'!I46/'A1'!I46*100</f>
        <v>67.305961145531526</v>
      </c>
      <c r="BT48" s="387">
        <f t="shared" si="23"/>
        <v>0.30674031890392744</v>
      </c>
      <c r="BU48" s="389">
        <f t="shared" si="95"/>
        <v>219.42326129814086</v>
      </c>
      <c r="BV48" s="361">
        <f t="shared" si="118"/>
        <v>35.162858370980047</v>
      </c>
      <c r="BW48" s="387">
        <f t="shared" si="96"/>
        <v>0.15441497101380294</v>
      </c>
      <c r="BX48" s="388">
        <f>'A15'!J46/'A1'!J46*100</f>
        <v>25.346729951303704</v>
      </c>
      <c r="BY48" s="387">
        <f t="shared" si="97"/>
        <v>0.11130820280399649</v>
      </c>
      <c r="BZ48" s="358">
        <v>100</v>
      </c>
      <c r="CA48" s="387">
        <f t="shared" si="25"/>
        <v>0.4391422602357089</v>
      </c>
      <c r="CB48" s="390">
        <f>'A17'!J46/'A1'!J46*100</f>
        <v>67.207051716698516</v>
      </c>
      <c r="CC48" s="387">
        <f t="shared" si="119"/>
        <v>0.29513456594649168</v>
      </c>
      <c r="CD48" s="389">
        <f t="shared" si="98"/>
        <v>227.71664003898226</v>
      </c>
      <c r="CE48" s="358">
        <f>CE47*POWER(CE$49/CE$45,1/4)</f>
        <v>36.264350724235257</v>
      </c>
      <c r="CF48" s="387">
        <f t="shared" si="99"/>
        <v>0.16109305972608537</v>
      </c>
      <c r="CG48" s="388">
        <f>'A15'!K46/'A1'!K46*100</f>
        <v>24.600219058050381</v>
      </c>
      <c r="CH48" s="387">
        <f t="shared" si="100"/>
        <v>0.10927879525897298</v>
      </c>
      <c r="CI48" s="358">
        <v>100</v>
      </c>
      <c r="CJ48" s="387">
        <f t="shared" si="28"/>
        <v>0.44421878927623482</v>
      </c>
      <c r="CK48" s="390">
        <f>'A17'!K46/'A1'!K46*100</f>
        <v>64.249726177437012</v>
      </c>
      <c r="CL48" s="387">
        <f t="shared" si="29"/>
        <v>0.28540935573870679</v>
      </c>
      <c r="CM48" s="389">
        <f t="shared" si="113"/>
        <v>225.11429595972265</v>
      </c>
      <c r="CN48" s="358">
        <f>CN47*POWER(CN$49/CN$45,1/4)</f>
        <v>28.747663221086547</v>
      </c>
      <c r="CO48" s="387">
        <f t="shared" si="101"/>
        <v>0.13311185930385722</v>
      </c>
      <c r="CP48" s="388">
        <f>'A15'!L46/'A1'!L46*100</f>
        <v>22.150193074091888</v>
      </c>
      <c r="CQ48" s="387">
        <f t="shared" si="102"/>
        <v>0.10256323657879389</v>
      </c>
      <c r="CR48" s="358">
        <v>100</v>
      </c>
      <c r="CS48" s="387">
        <f t="shared" si="31"/>
        <v>0.46303540666992032</v>
      </c>
      <c r="CT48" s="390">
        <f>'A17'!L46/'A1'!L46*100</f>
        <v>65.068349656942331</v>
      </c>
      <c r="CU48" s="387">
        <f t="shared" si="32"/>
        <v>0.30128949744742861</v>
      </c>
      <c r="CV48" s="389">
        <f t="shared" si="103"/>
        <v>215.96620595212076</v>
      </c>
      <c r="CW48" s="358">
        <f>CW47*POWER(CW$50/CW$45,1/5)</f>
        <v>34.125641633145207</v>
      </c>
      <c r="CX48" s="387">
        <f t="shared" si="104"/>
        <v>0.15250580162504385</v>
      </c>
      <c r="CY48" s="388">
        <f>'A15'!M46/'A1'!M46*100</f>
        <v>25.987943737441395</v>
      </c>
      <c r="CZ48" s="387">
        <f t="shared" si="105"/>
        <v>0.11613883293012114</v>
      </c>
      <c r="DA48" s="358">
        <v>100</v>
      </c>
      <c r="DB48" s="387">
        <f t="shared" si="34"/>
        <v>0.44689504526977025</v>
      </c>
      <c r="DC48" s="390">
        <f>'A17'!M46/'A1'!M46*100</f>
        <v>63.652601027014953</v>
      </c>
      <c r="DD48" s="387">
        <f t="shared" si="35"/>
        <v>0.28446032017506473</v>
      </c>
      <c r="DE48" s="389">
        <f t="shared" si="114"/>
        <v>223.76618639760156</v>
      </c>
      <c r="DF48" s="358">
        <f>DF47*POWER(DF$49/DF$44,1/5)</f>
        <v>34.694189418062393</v>
      </c>
      <c r="DG48" s="387">
        <f t="shared" si="106"/>
        <v>0.1564584889818213</v>
      </c>
      <c r="DH48" s="388">
        <f>'A15'!N46/'A1'!N46*100</f>
        <v>23.894756283896097</v>
      </c>
      <c r="DI48" s="387">
        <f t="shared" si="107"/>
        <v>0.10775687587676903</v>
      </c>
      <c r="DJ48" s="358">
        <v>100</v>
      </c>
      <c r="DK48" s="387">
        <f t="shared" si="37"/>
        <v>0.4509645321195091</v>
      </c>
      <c r="DL48" s="390">
        <f>'A17'!N46/'A1'!N46*100</f>
        <v>63.15798310861863</v>
      </c>
      <c r="DM48" s="387">
        <f t="shared" si="38"/>
        <v>0.28482010302190058</v>
      </c>
      <c r="DN48" s="389">
        <f t="shared" si="115"/>
        <v>221.74692881057712</v>
      </c>
      <c r="DO48" s="349">
        <f>DO47*POWER(DO$49/DO$45, 1/4)</f>
        <v>39.407849247575804</v>
      </c>
      <c r="DP48" s="387">
        <f t="shared" si="108"/>
        <v>0.17349495848864363</v>
      </c>
      <c r="DQ48" s="388">
        <f>'A15'!O46/'A1'!O46*100</f>
        <v>23.466451202530557</v>
      </c>
      <c r="DR48" s="387">
        <f t="shared" si="109"/>
        <v>0.10331218412050917</v>
      </c>
      <c r="DS48" s="358">
        <v>100</v>
      </c>
      <c r="DT48" s="387">
        <f t="shared" si="40"/>
        <v>0.44025482689674134</v>
      </c>
      <c r="DU48" s="390">
        <f>'A17'!O46/'A1'!O46*100</f>
        <v>64.266877546459455</v>
      </c>
      <c r="DV48" s="387">
        <f t="shared" si="41"/>
        <v>0.28293803049410582</v>
      </c>
      <c r="DW48" s="368">
        <f t="shared" si="116"/>
        <v>227.14117799656583</v>
      </c>
    </row>
    <row r="49" spans="1:169" ht="17.25" customHeight="1">
      <c r="A49" s="56">
        <v>2004</v>
      </c>
      <c r="B49" s="378">
        <f t="shared" ref="B49:B54" si="124">B48</f>
        <v>36.947000000000003</v>
      </c>
      <c r="C49" s="387">
        <f t="shared" si="42"/>
        <v>0.16228962174081552</v>
      </c>
      <c r="D49" s="368">
        <f>'A15'!B47/'A1'!B47*100</f>
        <v>24.020590912166153</v>
      </c>
      <c r="E49" s="387">
        <f t="shared" si="43"/>
        <v>0.1055103963278836</v>
      </c>
      <c r="F49" s="368">
        <v>100</v>
      </c>
      <c r="G49" s="387">
        <f t="shared" si="44"/>
        <v>0.4392497949517295</v>
      </c>
      <c r="H49" s="368">
        <f>'A17'!B47/'A1'!B47*100</f>
        <v>66.693300792949643</v>
      </c>
      <c r="I49" s="387">
        <f t="shared" si="45"/>
        <v>0.29295018697957148</v>
      </c>
      <c r="J49" s="376">
        <f t="shared" si="110"/>
        <v>227.66089170511577</v>
      </c>
      <c r="K49" s="359">
        <f t="shared" si="117"/>
        <v>36.42</v>
      </c>
      <c r="L49" s="387">
        <f t="shared" si="77"/>
        <v>0.16068616755959553</v>
      </c>
      <c r="M49" s="388">
        <f>'A15'!C47/'A1'!C47*100</f>
        <v>24.778223456849378</v>
      </c>
      <c r="N49" s="387">
        <f t="shared" si="78"/>
        <v>0.10932228902296538</v>
      </c>
      <c r="O49" s="358">
        <v>100</v>
      </c>
      <c r="P49" s="387">
        <f t="shared" si="3"/>
        <v>0.44120309599010299</v>
      </c>
      <c r="Q49" s="390">
        <f>'A17'!C47/'A1'!C47*100</f>
        <v>65.454764495536139</v>
      </c>
      <c r="R49" s="387">
        <f t="shared" si="4"/>
        <v>0.28878844742733617</v>
      </c>
      <c r="S49" s="389">
        <f t="shared" si="79"/>
        <v>226.6529879523855</v>
      </c>
      <c r="T49" s="601">
        <v>33.357340000000001</v>
      </c>
      <c r="U49" s="387">
        <f t="shared" si="80"/>
        <v>0.14745890352808558</v>
      </c>
      <c r="V49" s="388">
        <f>'A15'!D47/'A1'!D47*100</f>
        <v>25.235220444301181</v>
      </c>
      <c r="W49" s="387">
        <f t="shared" si="81"/>
        <v>0.1115543966337298</v>
      </c>
      <c r="X49" s="358">
        <v>100</v>
      </c>
      <c r="Y49" s="387">
        <f t="shared" si="7"/>
        <v>0.44205834016766793</v>
      </c>
      <c r="Z49" s="390">
        <f>'A17'!D47/'A1'!D47*100</f>
        <v>67.621925096388068</v>
      </c>
      <c r="AA49" s="387">
        <f t="shared" si="8"/>
        <v>0.29892835967051679</v>
      </c>
      <c r="AB49" s="389">
        <f t="shared" si="111"/>
        <v>226.21448554068922</v>
      </c>
      <c r="AC49" s="347">
        <v>34.18</v>
      </c>
      <c r="AD49" s="387">
        <f t="shared" si="49"/>
        <v>0.15098722720134908</v>
      </c>
      <c r="AE49" s="388">
        <f>'A15'!E47/'A1'!E47*100</f>
        <v>26.322016426059598</v>
      </c>
      <c r="AF49" s="387">
        <f t="shared" si="82"/>
        <v>0.11627525671501179</v>
      </c>
      <c r="AG49" s="358">
        <v>100</v>
      </c>
      <c r="AH49" s="387">
        <f t="shared" si="83"/>
        <v>0.44174144880441513</v>
      </c>
      <c r="AI49" s="390">
        <f>'A17'!E47/'A1'!E47*100</f>
        <v>65.874748241717569</v>
      </c>
      <c r="AJ49" s="387">
        <f t="shared" si="11"/>
        <v>0.29099606727922417</v>
      </c>
      <c r="AK49" s="389">
        <f t="shared" si="84"/>
        <v>226.37676466777714</v>
      </c>
      <c r="AL49" s="602">
        <v>32.636189999999999</v>
      </c>
      <c r="AM49" s="387">
        <f t="shared" si="85"/>
        <v>0.14353804879555349</v>
      </c>
      <c r="AN49" s="388">
        <f>'A15'!F47/'A1'!F47*100</f>
        <v>27.930289059361428</v>
      </c>
      <c r="AO49" s="387">
        <f t="shared" si="86"/>
        <v>0.12284090740605856</v>
      </c>
      <c r="AP49" s="358">
        <v>100</v>
      </c>
      <c r="AQ49" s="387">
        <f t="shared" si="13"/>
        <v>0.43981251731759585</v>
      </c>
      <c r="AR49" s="390">
        <f>'A17'!F47/'A1'!F47*100</f>
        <v>66.803129722801444</v>
      </c>
      <c r="AS49" s="387">
        <f t="shared" si="14"/>
        <v>0.29380852648079214</v>
      </c>
      <c r="AT49" s="389">
        <f t="shared" si="87"/>
        <v>227.36960878216286</v>
      </c>
      <c r="AU49" s="358">
        <f t="shared" si="121"/>
        <v>36.563328244544216</v>
      </c>
      <c r="AV49" s="387">
        <f t="shared" si="88"/>
        <v>0.16422446165646951</v>
      </c>
      <c r="AW49" s="388">
        <f>'A15'!G47/'A1'!G47*100</f>
        <v>23.420727718485981</v>
      </c>
      <c r="AX49" s="387">
        <f t="shared" si="89"/>
        <v>0.10519437331980389</v>
      </c>
      <c r="AY49" s="358">
        <v>100</v>
      </c>
      <c r="AZ49" s="387">
        <f t="shared" si="16"/>
        <v>0.44915074622883711</v>
      </c>
      <c r="BA49" s="390">
        <f>'A17'!G47/'A1'!G47*100</f>
        <v>62.658343809475504</v>
      </c>
      <c r="BB49" s="387">
        <f t="shared" si="17"/>
        <v>0.28143041879488956</v>
      </c>
      <c r="BC49" s="389">
        <f t="shared" si="90"/>
        <v>222.64239977250568</v>
      </c>
      <c r="BD49" s="601">
        <v>28.888390000000001</v>
      </c>
      <c r="BE49" s="387">
        <f t="shared" si="91"/>
        <v>0.13030860472225167</v>
      </c>
      <c r="BF49" s="388">
        <f>'A15'!H47/'A1'!H47*100</f>
        <v>26.803311475012425</v>
      </c>
      <c r="BG49" s="71">
        <f t="shared" si="92"/>
        <v>0.12090331514649262</v>
      </c>
      <c r="BH49" s="358">
        <v>100</v>
      </c>
      <c r="BI49" s="387">
        <f t="shared" si="19"/>
        <v>0.45107603685166137</v>
      </c>
      <c r="BJ49" s="390">
        <f>'A17'!H47/'A1'!H47*100</f>
        <v>66.000412116216779</v>
      </c>
      <c r="BK49" s="387">
        <f t="shared" si="20"/>
        <v>0.29771204327959438</v>
      </c>
      <c r="BL49" s="389">
        <f t="shared" si="112"/>
        <v>221.6921135912292</v>
      </c>
      <c r="BM49" s="347">
        <v>26.4773</v>
      </c>
      <c r="BN49" s="387">
        <f t="shared" si="93"/>
        <v>0.12176332119529089</v>
      </c>
      <c r="BO49" s="388">
        <f>'A15'!I47/'A1'!I47*100</f>
        <v>24.960765135719111</v>
      </c>
      <c r="BP49" s="387">
        <f t="shared" si="94"/>
        <v>0.11478910850051874</v>
      </c>
      <c r="BQ49" s="358">
        <v>100</v>
      </c>
      <c r="BR49" s="387">
        <f t="shared" si="22"/>
        <v>0.45987816429655171</v>
      </c>
      <c r="BS49" s="390">
        <f>'A17'!I47/'A1'!I47*100</f>
        <v>66.010832776109439</v>
      </c>
      <c r="BT49" s="387">
        <f t="shared" si="23"/>
        <v>0.3035694060076386</v>
      </c>
      <c r="BU49" s="389">
        <f t="shared" si="95"/>
        <v>217.44889791182857</v>
      </c>
      <c r="BV49" s="601">
        <v>35.399760000000001</v>
      </c>
      <c r="BW49" s="387">
        <f t="shared" si="96"/>
        <v>0.15509749670083928</v>
      </c>
      <c r="BX49" s="388">
        <f>'A15'!J47/'A1'!J47*100</f>
        <v>25.718849840255594</v>
      </c>
      <c r="BY49" s="387">
        <f t="shared" si="97"/>
        <v>0.1126823805655299</v>
      </c>
      <c r="BZ49" s="358">
        <v>100</v>
      </c>
      <c r="CA49" s="387">
        <f t="shared" si="25"/>
        <v>0.43813149213678082</v>
      </c>
      <c r="CB49" s="390">
        <f>'A17'!J47/'A1'!J47*100</f>
        <v>67.123371835831904</v>
      </c>
      <c r="CC49" s="387">
        <f t="shared" si="119"/>
        <v>0.29408863059684998</v>
      </c>
      <c r="CD49" s="389">
        <f t="shared" si="98"/>
        <v>228.24198167608751</v>
      </c>
      <c r="CE49" s="347">
        <v>36.39</v>
      </c>
      <c r="CF49" s="387">
        <f t="shared" si="99"/>
        <v>0.16132859803140212</v>
      </c>
      <c r="CG49" s="388">
        <f>'A15'!K47/'A1'!K47*100</f>
        <v>24.852973208451317</v>
      </c>
      <c r="CH49" s="387">
        <f t="shared" si="100"/>
        <v>0.1101812400283443</v>
      </c>
      <c r="CI49" s="358">
        <v>100</v>
      </c>
      <c r="CJ49" s="387">
        <f t="shared" si="28"/>
        <v>0.44333222872053346</v>
      </c>
      <c r="CK49" s="390">
        <f>'A17'!K47/'A1'!K47*100</f>
        <v>64.321498584186457</v>
      </c>
      <c r="CL49" s="387">
        <f t="shared" si="29"/>
        <v>0.28515793321972022</v>
      </c>
      <c r="CM49" s="389">
        <f t="shared" si="113"/>
        <v>225.56447179263776</v>
      </c>
      <c r="CN49" s="602">
        <v>28.851970000000001</v>
      </c>
      <c r="CO49" s="387">
        <f t="shared" si="101"/>
        <v>0.13156820569995387</v>
      </c>
      <c r="CP49" s="388">
        <f>'A15'!L47/'A1'!L47*100</f>
        <v>23.013084479923545</v>
      </c>
      <c r="CQ49" s="387">
        <f t="shared" si="102"/>
        <v>0.10494223557854096</v>
      </c>
      <c r="CR49" s="358">
        <v>100</v>
      </c>
      <c r="CS49" s="387">
        <f t="shared" si="31"/>
        <v>0.45601116908118877</v>
      </c>
      <c r="CT49" s="390">
        <f>'A17'!L47/'A1'!L47*100</f>
        <v>67.427819862362327</v>
      </c>
      <c r="CU49" s="387">
        <f t="shared" si="32"/>
        <v>0.30747838964031643</v>
      </c>
      <c r="CV49" s="389">
        <f t="shared" si="103"/>
        <v>219.29287434228587</v>
      </c>
      <c r="CW49" s="358">
        <f>CW48*POWER(CW$50/CW$45,1/5)</f>
        <v>34.026105655773904</v>
      </c>
      <c r="CX49" s="387">
        <f t="shared" si="104"/>
        <v>0.15198487929403631</v>
      </c>
      <c r="CY49" s="388">
        <f>'A15'!M47/'A1'!M47*100</f>
        <v>26.082944185012224</v>
      </c>
      <c r="CZ49" s="387">
        <f t="shared" si="105"/>
        <v>0.11650504949629698</v>
      </c>
      <c r="DA49" s="358">
        <v>100</v>
      </c>
      <c r="DB49" s="387">
        <f t="shared" si="34"/>
        <v>0.44667139058344146</v>
      </c>
      <c r="DC49" s="390">
        <f>'A17'!M47/'A1'!M47*100</f>
        <v>63.769179452968636</v>
      </c>
      <c r="DD49" s="387">
        <f t="shared" si="35"/>
        <v>0.28483868062622525</v>
      </c>
      <c r="DE49" s="389">
        <f t="shared" si="114"/>
        <v>223.87822929375477</v>
      </c>
      <c r="DF49" s="347">
        <v>34.61</v>
      </c>
      <c r="DG49" s="387">
        <f t="shared" si="106"/>
        <v>0.15600707481108547</v>
      </c>
      <c r="DH49" s="388">
        <f>'A15'!N47/'A1'!N47*100</f>
        <v>24.075126157136651</v>
      </c>
      <c r="DI49" s="387">
        <f t="shared" si="107"/>
        <v>0.10852037005150934</v>
      </c>
      <c r="DJ49" s="358">
        <v>100</v>
      </c>
      <c r="DK49" s="387">
        <f t="shared" si="37"/>
        <v>0.45075722280001584</v>
      </c>
      <c r="DL49" s="390">
        <f>'A17'!N47/'A1'!N47*100</f>
        <v>63.163787053437161</v>
      </c>
      <c r="DM49" s="387">
        <f t="shared" si="38"/>
        <v>0.28471533233738933</v>
      </c>
      <c r="DN49" s="389">
        <f t="shared" si="115"/>
        <v>221.84891321057381</v>
      </c>
      <c r="DO49" s="347">
        <v>39.344999999999999</v>
      </c>
      <c r="DP49" s="387">
        <f t="shared" si="108"/>
        <v>0.17289914167188303</v>
      </c>
      <c r="DQ49" s="388">
        <f>'A15'!O47/'A1'!O47*100</f>
        <v>23.906140332944918</v>
      </c>
      <c r="DR49" s="387">
        <f t="shared" si="109"/>
        <v>0.10505403848656145</v>
      </c>
      <c r="DS49" s="358">
        <v>100</v>
      </c>
      <c r="DT49" s="387">
        <f t="shared" si="40"/>
        <v>0.43944374551247434</v>
      </c>
      <c r="DU49" s="390">
        <f>'A17'!O47/'A1'!O47*100</f>
        <v>64.309272168503099</v>
      </c>
      <c r="DV49" s="387">
        <f t="shared" si="41"/>
        <v>0.28260307432908122</v>
      </c>
      <c r="DW49" s="368">
        <f t="shared" si="116"/>
        <v>227.56041250144801</v>
      </c>
    </row>
    <row r="50" spans="1:169" ht="17.25" customHeight="1">
      <c r="A50" s="56">
        <v>2005</v>
      </c>
      <c r="B50" s="378">
        <f t="shared" si="124"/>
        <v>36.947000000000003</v>
      </c>
      <c r="C50" s="387">
        <f t="shared" si="42"/>
        <v>0.16207702353416362</v>
      </c>
      <c r="D50" s="368">
        <f>'A15'!B48/'A1'!B48*100</f>
        <v>24.298888893216134</v>
      </c>
      <c r="E50" s="387">
        <f t="shared" si="43"/>
        <v>0.10659300043304783</v>
      </c>
      <c r="F50" s="368">
        <f>F49</f>
        <v>100</v>
      </c>
      <c r="G50" s="387">
        <f t="shared" si="44"/>
        <v>0.43867438096236122</v>
      </c>
      <c r="H50" s="368">
        <f>'A17'!B48/'A1'!B48*100</f>
        <v>66.713628096630856</v>
      </c>
      <c r="I50" s="387">
        <f t="shared" si="45"/>
        <v>0.29265559507042732</v>
      </c>
      <c r="J50" s="376">
        <f t="shared" si="110"/>
        <v>227.959516989847</v>
      </c>
      <c r="K50" s="359">
        <f t="shared" si="117"/>
        <v>36.42</v>
      </c>
      <c r="L50" s="387">
        <f t="shared" si="77"/>
        <v>0.16017154273188583</v>
      </c>
      <c r="M50" s="388">
        <f>'A15'!C48/'A1'!C48*100</f>
        <v>25.316051747183501</v>
      </c>
      <c r="N50" s="387">
        <f t="shared" si="78"/>
        <v>0.11133748117041831</v>
      </c>
      <c r="O50" s="358">
        <f>O49</f>
        <v>100</v>
      </c>
      <c r="P50" s="387">
        <f t="shared" si="3"/>
        <v>0.43979006790742947</v>
      </c>
      <c r="Q50" s="390">
        <f>'A17'!C48/'A1'!C48*100</f>
        <v>65.645163285277846</v>
      </c>
      <c r="R50" s="387">
        <f t="shared" si="4"/>
        <v>0.28870090819026639</v>
      </c>
      <c r="S50" s="389">
        <f>K50+M50+O50+Q50</f>
        <v>227.38121503246134</v>
      </c>
      <c r="T50" s="361">
        <f>T49</f>
        <v>33.357340000000001</v>
      </c>
      <c r="U50" s="387">
        <f t="shared" si="80"/>
        <v>0.14693994489202925</v>
      </c>
      <c r="V50" s="388">
        <f>'A15'!D48/'A1'!D48*100</f>
        <v>25.796080279709148</v>
      </c>
      <c r="W50" s="387">
        <f t="shared" si="81"/>
        <v>0.11363240038716589</v>
      </c>
      <c r="X50" s="358">
        <f>X49</f>
        <v>100</v>
      </c>
      <c r="Y50" s="387">
        <f t="shared" si="7"/>
        <v>0.44050258471457626</v>
      </c>
      <c r="Z50" s="390">
        <f>'A17'!D48/'A1'!D48*100</f>
        <v>67.860003636509219</v>
      </c>
      <c r="AA50" s="387">
        <f t="shared" si="8"/>
        <v>0.29892507000622853</v>
      </c>
      <c r="AB50" s="389">
        <f t="shared" si="111"/>
        <v>227.01342391621839</v>
      </c>
      <c r="AC50" s="358">
        <f>AC49</f>
        <v>34.18</v>
      </c>
      <c r="AD50" s="387">
        <f t="shared" si="49"/>
        <v>0.15096302370185982</v>
      </c>
      <c r="AE50" s="388">
        <f>'A15'!E48/'A1'!E48*100</f>
        <v>26.431835855323861</v>
      </c>
      <c r="AF50" s="387">
        <f t="shared" si="82"/>
        <v>0.1167416577738714</v>
      </c>
      <c r="AG50" s="358">
        <f>AG49</f>
        <v>100</v>
      </c>
      <c r="AH50" s="387">
        <f t="shared" si="83"/>
        <v>0.44167063692761799</v>
      </c>
      <c r="AI50" s="390">
        <f>'A17'!E48/'A1'!E48*100</f>
        <v>65.801223196161658</v>
      </c>
      <c r="AJ50" s="387">
        <f t="shared" si="11"/>
        <v>0.29062468159665072</v>
      </c>
      <c r="AK50" s="389">
        <f>AC50+AE50+AG50+AI50</f>
        <v>226.41305905148553</v>
      </c>
      <c r="AL50" s="363">
        <f t="shared" ref="AL50:AL54" si="125">AL49</f>
        <v>32.636189999999999</v>
      </c>
      <c r="AM50" s="387">
        <f t="shared" si="85"/>
        <v>0.14352435977730643</v>
      </c>
      <c r="AN50" s="388">
        <f>'A15'!F48/'A1'!F48*100</f>
        <v>28.083353987531218</v>
      </c>
      <c r="AO50" s="387">
        <f t="shared" si="86"/>
        <v>0.12350232675627529</v>
      </c>
      <c r="AP50" s="358">
        <f>AP49</f>
        <v>100</v>
      </c>
      <c r="AQ50" s="387">
        <f t="shared" si="13"/>
        <v>0.43977057302738598</v>
      </c>
      <c r="AR50" s="390">
        <f>'A17'!F48/'A1'!F48*100</f>
        <v>66.671750776915601</v>
      </c>
      <c r="AS50" s="387">
        <f t="shared" si="14"/>
        <v>0.29320274043903238</v>
      </c>
      <c r="AT50" s="389">
        <f>AL50+AN50+AP50+AR50</f>
        <v>227.3912947644468</v>
      </c>
      <c r="AU50" s="347">
        <v>36.474699999999999</v>
      </c>
      <c r="AV50" s="387">
        <f t="shared" si="88"/>
        <v>0.16383181299003069</v>
      </c>
      <c r="AW50" s="388">
        <f>'A15'!G48/'A1'!G48*100</f>
        <v>23.63166352879739</v>
      </c>
      <c r="AX50" s="387">
        <f t="shared" si="89"/>
        <v>0.10614530838891788</v>
      </c>
      <c r="AY50" s="358">
        <f>AY49</f>
        <v>100</v>
      </c>
      <c r="AZ50" s="387">
        <f t="shared" si="16"/>
        <v>0.44916562162274315</v>
      </c>
      <c r="BA50" s="390">
        <f>'A17'!G48/'A1'!G48*100</f>
        <v>62.528662808972044</v>
      </c>
      <c r="BB50" s="387">
        <f t="shared" si="17"/>
        <v>0.28085725699830827</v>
      </c>
      <c r="BC50" s="389">
        <f>AU50+AW50+AY50+BA50</f>
        <v>222.63502633776943</v>
      </c>
      <c r="BD50" s="361">
        <f t="shared" ref="BD50:BD54" si="126">BD49</f>
        <v>28.888390000000001</v>
      </c>
      <c r="BE50" s="387">
        <f t="shared" si="91"/>
        <v>0.13047322524720945</v>
      </c>
      <c r="BF50" s="388">
        <f>'A15'!H48/'A1'!H48*100</f>
        <v>25.979821497865736</v>
      </c>
      <c r="BG50" s="71">
        <f t="shared" si="92"/>
        <v>0.1173367952375792</v>
      </c>
      <c r="BH50" s="358">
        <f>BH49</f>
        <v>100</v>
      </c>
      <c r="BI50" s="387">
        <f t="shared" si="19"/>
        <v>0.45164588697123464</v>
      </c>
      <c r="BJ50" s="390">
        <f>'A17'!H48/'A1'!H48*100</f>
        <v>66.544188979433443</v>
      </c>
      <c r="BK50" s="387">
        <f t="shared" si="20"/>
        <v>0.30054409254397674</v>
      </c>
      <c r="BL50" s="389">
        <f t="shared" si="112"/>
        <v>221.41240047729917</v>
      </c>
      <c r="BM50" s="358">
        <f t="shared" ref="BM50:BM54" si="127">BM49</f>
        <v>26.4773</v>
      </c>
      <c r="BN50" s="387">
        <f t="shared" si="93"/>
        <v>0.12175923618192824</v>
      </c>
      <c r="BO50" s="388">
        <f>'A15'!I48/'A1'!I48*100</f>
        <v>25.037964748238267</v>
      </c>
      <c r="BP50" s="387">
        <f t="shared" si="94"/>
        <v>0.11514026971388838</v>
      </c>
      <c r="BQ50" s="358">
        <f>BQ49</f>
        <v>100</v>
      </c>
      <c r="BR50" s="387">
        <f t="shared" si="22"/>
        <v>0.45986273593579502</v>
      </c>
      <c r="BS50" s="390">
        <f>'A17'!I48/'A1'!I48*100</f>
        <v>65.94092855802208</v>
      </c>
      <c r="BT50" s="387">
        <f t="shared" si="23"/>
        <v>0.30323775816838833</v>
      </c>
      <c r="BU50" s="389">
        <f>BM50+BO50+BQ50+BS50</f>
        <v>217.45619330626036</v>
      </c>
      <c r="BV50" s="361">
        <f t="shared" ref="BV50:BV54" si="128">BV49</f>
        <v>35.399760000000001</v>
      </c>
      <c r="BW50" s="387">
        <f t="shared" si="96"/>
        <v>0.15487735999616142</v>
      </c>
      <c r="BX50" s="388">
        <f>'A15'!J48/'A1'!J48*100</f>
        <v>26.10774039345468</v>
      </c>
      <c r="BY50" s="387">
        <f t="shared" si="97"/>
        <v>0.11422387913374005</v>
      </c>
      <c r="BZ50" s="358">
        <f>BZ49</f>
        <v>100</v>
      </c>
      <c r="CA50" s="387">
        <f t="shared" si="25"/>
        <v>0.4375096328228254</v>
      </c>
      <c r="CB50" s="390">
        <f>'A17'!J48/'A1'!J48*100</f>
        <v>67.058895630324201</v>
      </c>
      <c r="CC50" s="387">
        <f t="shared" si="119"/>
        <v>0.29338912804727313</v>
      </c>
      <c r="CD50" s="389">
        <f>BV50+BX50+BZ50+CB50</f>
        <v>228.56639602377888</v>
      </c>
      <c r="CE50" s="358">
        <f>CE49</f>
        <v>36.39</v>
      </c>
      <c r="CF50" s="387">
        <f t="shared" si="99"/>
        <v>0.16095919382607241</v>
      </c>
      <c r="CG50" s="388">
        <f>'A15'!K48/'A1'!K48*100</f>
        <v>25.166919082648203</v>
      </c>
      <c r="CH50" s="387">
        <f t="shared" si="100"/>
        <v>0.11131758743141117</v>
      </c>
      <c r="CI50" s="358">
        <f>CI49</f>
        <v>100</v>
      </c>
      <c r="CJ50" s="387">
        <f t="shared" si="28"/>
        <v>0.44231710312193567</v>
      </c>
      <c r="CK50" s="390">
        <f>'A17'!K48/'A1'!K48*100</f>
        <v>64.525227174383389</v>
      </c>
      <c r="CL50" s="387">
        <f t="shared" si="29"/>
        <v>0.28540611562058066</v>
      </c>
      <c r="CM50" s="389">
        <f t="shared" si="113"/>
        <v>226.08214625703161</v>
      </c>
      <c r="CN50" s="363">
        <f t="shared" ref="CN50:CN54" si="129">CN49</f>
        <v>28.851970000000001</v>
      </c>
      <c r="CO50" s="387">
        <f t="shared" si="101"/>
        <v>0.13130364321598162</v>
      </c>
      <c r="CP50" s="388">
        <f>'A15'!L48/'A1'!L48*100</f>
        <v>23.35039241258854</v>
      </c>
      <c r="CQ50" s="387">
        <f t="shared" si="102"/>
        <v>0.10626628248593388</v>
      </c>
      <c r="CR50" s="358">
        <f>CR49</f>
        <v>100</v>
      </c>
      <c r="CS50" s="387">
        <f t="shared" si="31"/>
        <v>0.45509420402136014</v>
      </c>
      <c r="CT50" s="390">
        <f>'A17'!L48/'A1'!L48*100</f>
        <v>67.532363093400193</v>
      </c>
      <c r="CU50" s="387">
        <f t="shared" si="32"/>
        <v>0.30733587027672438</v>
      </c>
      <c r="CV50" s="389">
        <f>CN50+CP50+CR50+CT50</f>
        <v>219.73472550598873</v>
      </c>
      <c r="CW50" s="602">
        <v>33.926859999999998</v>
      </c>
      <c r="CX50" s="387">
        <f t="shared" si="104"/>
        <v>0.15146971422516992</v>
      </c>
      <c r="CY50" s="388">
        <f>'A15'!M48/'A1'!M48*100</f>
        <v>26.160575858250279</v>
      </c>
      <c r="CZ50" s="387">
        <f t="shared" si="105"/>
        <v>0.11679639522240046</v>
      </c>
      <c r="DA50" s="358">
        <f>DA49</f>
        <v>100</v>
      </c>
      <c r="DB50" s="387">
        <f t="shared" si="34"/>
        <v>0.44645957281390003</v>
      </c>
      <c r="DC50" s="390">
        <f>'A17'!M48/'A1'!M48*100</f>
        <v>63.897009966777418</v>
      </c>
      <c r="DD50" s="387">
        <f t="shared" si="35"/>
        <v>0.28527431773852957</v>
      </c>
      <c r="DE50" s="389">
        <f t="shared" si="114"/>
        <v>223.98444582502771</v>
      </c>
      <c r="DF50" s="358">
        <f>DF49</f>
        <v>34.61</v>
      </c>
      <c r="DG50" s="387">
        <f t="shared" si="106"/>
        <v>0.15591954221845608</v>
      </c>
      <c r="DH50" s="388">
        <f>'A15'!N48/'A1'!N48*100</f>
        <v>24.26707394003785</v>
      </c>
      <c r="DI50" s="387">
        <f t="shared" si="107"/>
        <v>0.10932421438058733</v>
      </c>
      <c r="DJ50" s="358">
        <f>DJ49</f>
        <v>100</v>
      </c>
      <c r="DK50" s="387">
        <f t="shared" si="37"/>
        <v>0.45050431152399911</v>
      </c>
      <c r="DL50" s="390">
        <f>'A17'!N48/'A1'!N48*100</f>
        <v>63.096384342109637</v>
      </c>
      <c r="DM50" s="387">
        <f t="shared" si="38"/>
        <v>0.28425193187695741</v>
      </c>
      <c r="DN50" s="389">
        <f t="shared" si="115"/>
        <v>221.9734582821475</v>
      </c>
      <c r="DO50" s="349">
        <f>DO49</f>
        <v>39.344999999999999</v>
      </c>
      <c r="DP50" s="387">
        <f t="shared" si="108"/>
        <v>0.17239625764718663</v>
      </c>
      <c r="DQ50" s="388">
        <f>'A15'!O48/'A1'!O48*100</f>
        <v>24.397341246130527</v>
      </c>
      <c r="DR50" s="387">
        <f t="shared" si="109"/>
        <v>0.10690075809821456</v>
      </c>
      <c r="DS50" s="358">
        <f>DS49</f>
        <v>100</v>
      </c>
      <c r="DT50" s="387">
        <f t="shared" si="40"/>
        <v>0.43816560591482184</v>
      </c>
      <c r="DU50" s="390">
        <f>'A17'!O48/'A1'!O48*100</f>
        <v>64.481870444824779</v>
      </c>
      <c r="DV50" s="387">
        <f t="shared" si="41"/>
        <v>0.28253737833977693</v>
      </c>
      <c r="DW50" s="368">
        <f t="shared" si="116"/>
        <v>228.22421169095531</v>
      </c>
    </row>
    <row r="51" spans="1:169" ht="17.25" customHeight="1">
      <c r="A51" s="56">
        <v>2006</v>
      </c>
      <c r="B51" s="378">
        <f t="shared" si="124"/>
        <v>36.947000000000003</v>
      </c>
      <c r="C51" s="387">
        <f t="shared" si="42"/>
        <v>0.16192106699962386</v>
      </c>
      <c r="D51" s="368">
        <f>'A15'!B49/'A1'!B49*100</f>
        <v>24.528446438615138</v>
      </c>
      <c r="E51" s="387">
        <f>D51/$J51</f>
        <v>0.10749647384587886</v>
      </c>
      <c r="F51" s="368">
        <f>F50</f>
        <v>100</v>
      </c>
      <c r="G51" s="387">
        <f t="shared" si="44"/>
        <v>0.43825227217263607</v>
      </c>
      <c r="H51" s="368">
        <f>'A17'!B49/'A1'!B49*100</f>
        <v>66.70363294014065</v>
      </c>
      <c r="I51" s="387">
        <f>H51/$J51</f>
        <v>0.29233018698186131</v>
      </c>
      <c r="J51" s="376">
        <f>B51+D51+F51+H51</f>
        <v>228.17907937875577</v>
      </c>
      <c r="K51" s="359">
        <f t="shared" si="117"/>
        <v>36.42</v>
      </c>
      <c r="L51" s="387">
        <f>K51/$S51</f>
        <v>0.15973467198862701</v>
      </c>
      <c r="M51" s="388">
        <f>'A15'!C49/'A1'!C49*100</f>
        <v>25.749695627430526</v>
      </c>
      <c r="N51" s="387">
        <f>M51/$S51</f>
        <v>0.11293572720633162</v>
      </c>
      <c r="O51" s="358">
        <f>O50</f>
        <v>100</v>
      </c>
      <c r="P51" s="387">
        <f>O51/$S51</f>
        <v>0.43859053264312736</v>
      </c>
      <c r="Q51" s="390">
        <f>'A17'!C49/'A1'!C49*100</f>
        <v>65.833401925448157</v>
      </c>
      <c r="R51" s="387">
        <f>Q51/$S51</f>
        <v>0.28873906816191397</v>
      </c>
      <c r="S51" s="389">
        <f>K51+M51+O51+Q51</f>
        <v>228.0030975528787</v>
      </c>
      <c r="T51" s="361">
        <f>T50</f>
        <v>33.357340000000001</v>
      </c>
      <c r="U51" s="387">
        <f>T51/$AB51</f>
        <v>0.14648134962864087</v>
      </c>
      <c r="V51" s="388">
        <f>'A15'!D49/'A1'!D49*100</f>
        <v>26.31379091292585</v>
      </c>
      <c r="W51" s="387">
        <f>V51/$AB51</f>
        <v>0.11555116825176241</v>
      </c>
      <c r="X51" s="358">
        <f>X50</f>
        <v>100</v>
      </c>
      <c r="Y51" s="387">
        <f>X51/$AB51</f>
        <v>0.4391277890522472</v>
      </c>
      <c r="Z51" s="390">
        <f>'A17'!D49/'A1'!D49*100</f>
        <v>68.053013386450431</v>
      </c>
      <c r="AA51" s="387">
        <f>Z51/$AB51</f>
        <v>0.29883969306734959</v>
      </c>
      <c r="AB51" s="389">
        <f>T51+V51+X51+Z51</f>
        <v>227.72414429937626</v>
      </c>
      <c r="AC51" s="358">
        <f>AC50</f>
        <v>34.18</v>
      </c>
      <c r="AD51" s="387">
        <f>AC51/$AK51</f>
        <v>0.15103292550050595</v>
      </c>
      <c r="AE51" s="388">
        <f>'A15'!E49/'A1'!E49*100</f>
        <v>26.478361274599958</v>
      </c>
      <c r="AF51" s="387">
        <f>AE51/$AK51</f>
        <v>0.11700129800357337</v>
      </c>
      <c r="AG51" s="358">
        <f>AG50</f>
        <v>100</v>
      </c>
      <c r="AH51" s="387">
        <f>AG51/$AK51</f>
        <v>0.4418751477487009</v>
      </c>
      <c r="AI51" s="390">
        <f>'A17'!E49/'A1'!E49*100</f>
        <v>65.649908175464404</v>
      </c>
      <c r="AJ51" s="387">
        <f>AI51/$AK51</f>
        <v>0.2900906287472198</v>
      </c>
      <c r="AK51" s="389">
        <f>AC51+AE51+AG51+AI51</f>
        <v>226.30826945006436</v>
      </c>
      <c r="AL51" s="363">
        <f t="shared" si="125"/>
        <v>32.636189999999999</v>
      </c>
      <c r="AM51" s="387">
        <f>AL51/$AT51</f>
        <v>0.14346551347527478</v>
      </c>
      <c r="AN51" s="388">
        <f>'A15'!F49/'A1'!F49*100</f>
        <v>28.25513168638323</v>
      </c>
      <c r="AO51" s="387">
        <f>AN51/$AT51</f>
        <v>0.12420680770943165</v>
      </c>
      <c r="AP51" s="358">
        <f>AP50</f>
        <v>100</v>
      </c>
      <c r="AQ51" s="387">
        <f>AP51/$AT51</f>
        <v>0.43959026306463705</v>
      </c>
      <c r="AR51" s="390">
        <f>'A17'!F49/'A1'!F49*100</f>
        <v>66.593243833431444</v>
      </c>
      <c r="AS51" s="387">
        <f>AR51/$AT51</f>
        <v>0.29273741575065648</v>
      </c>
      <c r="AT51" s="389">
        <f>AL51+AN51+AP51+AR51</f>
        <v>227.48456551981468</v>
      </c>
      <c r="AU51" s="358">
        <f t="shared" ref="AU51:AU54" si="130">AU50</f>
        <v>36.474699999999999</v>
      </c>
      <c r="AV51" s="387">
        <f>AU51/$BC51</f>
        <v>0.16358500660606534</v>
      </c>
      <c r="AW51" s="388">
        <f>'A15'!G49/'A1'!G49*100</f>
        <v>23.976469412941366</v>
      </c>
      <c r="AX51" s="387">
        <f>AW51/$BC51</f>
        <v>0.10753182088697473</v>
      </c>
      <c r="AY51" s="358">
        <f>AY50</f>
        <v>100</v>
      </c>
      <c r="AZ51" s="387">
        <f>AY51/$BC51</f>
        <v>0.44848897072783422</v>
      </c>
      <c r="BA51" s="390">
        <f>'A17'!G49/'A1'!G49*100</f>
        <v>62.519754125521885</v>
      </c>
      <c r="BB51" s="387">
        <f>BA51/$BC51</f>
        <v>0.28039420177912577</v>
      </c>
      <c r="BC51" s="389">
        <f>AU51+AW51+AY51+BA51</f>
        <v>222.97092353846324</v>
      </c>
      <c r="BD51" s="361">
        <f t="shared" si="126"/>
        <v>28.888390000000001</v>
      </c>
      <c r="BE51" s="387">
        <f>BD51/$BL51</f>
        <v>0.13049492553859632</v>
      </c>
      <c r="BF51" s="388">
        <f>'A15'!H49/'A1'!H49*100</f>
        <v>26.145496928344219</v>
      </c>
      <c r="BG51" s="71">
        <f>BF51/$BL51</f>
        <v>0.11810470139851606</v>
      </c>
      <c r="BH51" s="358">
        <f>BH50</f>
        <v>100</v>
      </c>
      <c r="BI51" s="387">
        <f>BH51/$BL51</f>
        <v>0.45172100466172155</v>
      </c>
      <c r="BJ51" s="390">
        <f>'A17'!H49/'A1'!H49*100</f>
        <v>66.341694388461264</v>
      </c>
      <c r="BK51" s="387">
        <f>BJ51/$BL51</f>
        <v>0.29967936840116616</v>
      </c>
      <c r="BL51" s="389">
        <f>BD51+BF51+BH51+BJ51</f>
        <v>221.37558131680547</v>
      </c>
      <c r="BM51" s="358">
        <f t="shared" si="127"/>
        <v>26.4773</v>
      </c>
      <c r="BN51" s="387">
        <f>BM51/$BU51</f>
        <v>0.12181961224719225</v>
      </c>
      <c r="BO51" s="388">
        <f>'A15'!I49/'A1'!I49*100</f>
        <v>25.169023523323975</v>
      </c>
      <c r="BP51" s="387">
        <f>BO51/$BU51</f>
        <v>0.11580035299112021</v>
      </c>
      <c r="BQ51" s="358">
        <f>BQ50</f>
        <v>100</v>
      </c>
      <c r="BR51" s="387">
        <f>BQ51/$BU51</f>
        <v>0.46009076547530242</v>
      </c>
      <c r="BS51" s="390">
        <f>'A17'!I49/'A1'!I49*100</f>
        <v>65.702094449581367</v>
      </c>
      <c r="BT51" s="387">
        <f>BS51/$BU51</f>
        <v>0.30228926928638511</v>
      </c>
      <c r="BU51" s="389">
        <f>BM51+BO51+BQ51+BS51</f>
        <v>217.34841797290534</v>
      </c>
      <c r="BV51" s="361">
        <f t="shared" si="128"/>
        <v>35.399760000000001</v>
      </c>
      <c r="BW51" s="387">
        <f>BV51/$CD51</f>
        <v>0.15461804897320444</v>
      </c>
      <c r="BX51" s="388">
        <f>'A15'!J49/'A1'!J49*100</f>
        <v>26.528364237194786</v>
      </c>
      <c r="BY51" s="387">
        <f>BX51/$CD51</f>
        <v>0.11586982286901348</v>
      </c>
      <c r="BZ51" s="358">
        <f>BZ50</f>
        <v>100</v>
      </c>
      <c r="CA51" s="387">
        <f>BZ51/$CD51</f>
        <v>0.43677711084257198</v>
      </c>
      <c r="CB51" s="390">
        <f>'A17'!J49/'A1'!J49*100</f>
        <v>67.02160210513432</v>
      </c>
      <c r="CC51" s="387">
        <f t="shared" si="119"/>
        <v>0.29273501731521007</v>
      </c>
      <c r="CD51" s="389">
        <f>BV51+BX51+BZ51+CB51</f>
        <v>228.94972634232911</v>
      </c>
      <c r="CE51" s="358">
        <f>CE50</f>
        <v>36.39</v>
      </c>
      <c r="CF51" s="387">
        <f>CE51/$CM51</f>
        <v>0.16001545646278234</v>
      </c>
      <c r="CG51" s="388">
        <f>'A15'!K49/'A1'!K49*100</f>
        <v>25.168418794250158</v>
      </c>
      <c r="CH51" s="387">
        <f>CG51/$CM51</f>
        <v>0.1106715037595056</v>
      </c>
      <c r="CI51" s="358">
        <f>CI50</f>
        <v>100</v>
      </c>
      <c r="CJ51" s="387">
        <f>CI51/$CM51</f>
        <v>0.43972370558610147</v>
      </c>
      <c r="CK51" s="390">
        <f>'A17'!K49/'A1'!K49*100</f>
        <v>65.857112207680757</v>
      </c>
      <c r="CL51" s="387">
        <f>CK51/$CM51</f>
        <v>0.28958933419161065</v>
      </c>
      <c r="CM51" s="389">
        <f>CE51+CG51+CI51+CK51</f>
        <v>227.4155310019309</v>
      </c>
      <c r="CN51" s="363">
        <f t="shared" si="129"/>
        <v>28.851970000000001</v>
      </c>
      <c r="CO51" s="387">
        <f>CN51/$CV51</f>
        <v>0.13102532924389337</v>
      </c>
      <c r="CP51" s="388">
        <f>'A15'!L49/'A1'!L49*100</f>
        <v>23.699334213786809</v>
      </c>
      <c r="CQ51" s="387">
        <f>CP51/$CV51</f>
        <v>0.10762568615669861</v>
      </c>
      <c r="CR51" s="358">
        <f>CR50</f>
        <v>100</v>
      </c>
      <c r="CS51" s="387">
        <f>CR51/$CV51</f>
        <v>0.45412957674603632</v>
      </c>
      <c r="CT51" s="390">
        <f>'A17'!L49/'A1'!L49*100</f>
        <v>67.650164971566809</v>
      </c>
      <c r="CU51" s="387">
        <f>CT51/$CV51</f>
        <v>0.30721940785337165</v>
      </c>
      <c r="CV51" s="389">
        <f>CN51+CP51+CR51+CT51</f>
        <v>220.20146918535363</v>
      </c>
      <c r="CW51" s="363">
        <f>CW50</f>
        <v>33.926859999999998</v>
      </c>
      <c r="CX51" s="387">
        <f>CW51/$DE51</f>
        <v>0.15125502287425974</v>
      </c>
      <c r="CY51" s="388">
        <f>'A15'!M49/'A1'!M49*100</f>
        <v>26.223984142715555</v>
      </c>
      <c r="CZ51" s="387">
        <f>CY51/$DE51</f>
        <v>0.11691354052101095</v>
      </c>
      <c r="DA51" s="358">
        <f>DA50</f>
        <v>100</v>
      </c>
      <c r="DB51" s="387">
        <f>DA51/$DE51</f>
        <v>0.44582676638586577</v>
      </c>
      <c r="DC51" s="390">
        <f>'A17'!M49/'A1'!M49*100</f>
        <v>64.151525162427049</v>
      </c>
      <c r="DD51" s="387">
        <f>DC51/$DE51</f>
        <v>0.28600467021886355</v>
      </c>
      <c r="DE51" s="389">
        <f>CW51+CY51+DA51+DC51</f>
        <v>224.30236930514261</v>
      </c>
      <c r="DF51" s="358">
        <f>DF50</f>
        <v>34.61</v>
      </c>
      <c r="DG51" s="387">
        <f>DF51/$DN51</f>
        <v>0.1557426733200388</v>
      </c>
      <c r="DH51" s="388">
        <f>'A15'!N49/'A1'!N49*100</f>
        <v>24.526277565033674</v>
      </c>
      <c r="DI51" s="387">
        <f>DH51/$DN51</f>
        <v>0.11036660024754801</v>
      </c>
      <c r="DJ51" s="358">
        <f>DJ50</f>
        <v>100</v>
      </c>
      <c r="DK51" s="387">
        <f>DJ51/$DN51</f>
        <v>0.44999327743437967</v>
      </c>
      <c r="DL51" s="390">
        <f>'A17'!N49/'A1'!N49*100</f>
        <v>63.089264492275191</v>
      </c>
      <c r="DM51" s="387">
        <f>DL51/$DN51</f>
        <v>0.28389744899803349</v>
      </c>
      <c r="DN51" s="389">
        <f>DF51+DH51+DJ51+DL51</f>
        <v>222.22554205730887</v>
      </c>
      <c r="DO51" s="349">
        <f>DO50</f>
        <v>39.344999999999999</v>
      </c>
      <c r="DP51" s="387">
        <f>DO51/$DW51</f>
        <v>0.17197245766673178</v>
      </c>
      <c r="DQ51" s="388">
        <f>'A15'!O49/'A1'!O49*100</f>
        <v>24.837152067199014</v>
      </c>
      <c r="DR51" s="387">
        <f>DQ51/$DW51</f>
        <v>0.10856032742250762</v>
      </c>
      <c r="DS51" s="358">
        <f>DS50</f>
        <v>100</v>
      </c>
      <c r="DT51" s="387">
        <f>DS51/$DW51</f>
        <v>0.43708846782750488</v>
      </c>
      <c r="DU51" s="390">
        <f>'A17'!O49/'A1'!O49*100</f>
        <v>64.604483501197123</v>
      </c>
      <c r="DV51" s="387">
        <f>DU51/$DW51</f>
        <v>0.28237874708325567</v>
      </c>
      <c r="DW51" s="368">
        <f>DO51+DQ51+DS51+DU51</f>
        <v>228.78663556839615</v>
      </c>
    </row>
    <row r="52" spans="1:169" ht="17.25" customHeight="1">
      <c r="A52" s="56">
        <v>2007</v>
      </c>
      <c r="B52" s="378">
        <f t="shared" si="124"/>
        <v>36.947000000000003</v>
      </c>
      <c r="C52" s="387">
        <f>B52/$J52</f>
        <v>0.16188838453623092</v>
      </c>
      <c r="D52" s="368">
        <f>'A15'!B50/'A1'!B50*100</f>
        <v>24.697411245929874</v>
      </c>
      <c r="E52" s="387">
        <f>D52/$J52</f>
        <v>0.10821511919318291</v>
      </c>
      <c r="F52" s="368">
        <f>F51</f>
        <v>100</v>
      </c>
      <c r="G52" s="387">
        <f>F52/$J52</f>
        <v>0.43816381448082631</v>
      </c>
      <c r="H52" s="368">
        <f>'A17'!B50/'A1'!B50*100</f>
        <v>66.580733540360811</v>
      </c>
      <c r="I52" s="387">
        <f>H52/$J52</f>
        <v>0.29173268178975986</v>
      </c>
      <c r="J52" s="376">
        <f>B52+D52+F52+H52</f>
        <v>228.22514478629068</v>
      </c>
      <c r="K52" s="359">
        <f t="shared" si="117"/>
        <v>36.42</v>
      </c>
      <c r="L52" s="387">
        <f>K52/$S52</f>
        <v>0.15934486130373976</v>
      </c>
      <c r="M52" s="388">
        <f>'A15'!C50/'A1'!C50*100</f>
        <v>26.166358595368106</v>
      </c>
      <c r="N52" s="387">
        <f>M52/$S52</f>
        <v>0.11448310766619575</v>
      </c>
      <c r="O52" s="358">
        <f>O51</f>
        <v>100</v>
      </c>
      <c r="P52" s="387">
        <f>O52/$S52</f>
        <v>0.43752021225628707</v>
      </c>
      <c r="Q52" s="390">
        <f>'A17'!C50/'A1'!C50*100</f>
        <v>65.974510591225751</v>
      </c>
      <c r="R52" s="387">
        <f>Q52/$S52</f>
        <v>0.28865181877377749</v>
      </c>
      <c r="S52" s="389">
        <f>K52+M52+O52+Q52</f>
        <v>228.56086918659383</v>
      </c>
      <c r="T52" s="361">
        <f>T51</f>
        <v>33.357340000000001</v>
      </c>
      <c r="U52" s="387">
        <f>T52/$AB52</f>
        <v>0.14615206121258484</v>
      </c>
      <c r="V52" s="388">
        <f>'A15'!D50/'A1'!D50*100</f>
        <v>26.761847975261478</v>
      </c>
      <c r="W52" s="387">
        <f>V52/$AB52</f>
        <v>0.117254530590338</v>
      </c>
      <c r="X52" s="358">
        <f>X51</f>
        <v>100</v>
      </c>
      <c r="Y52" s="387">
        <f>X52/$AB52</f>
        <v>0.43814063475260573</v>
      </c>
      <c r="Z52" s="390">
        <f>'A17'!D50/'A1'!D50*100</f>
        <v>68.11803100915111</v>
      </c>
      <c r="AA52" s="387">
        <f>Z52/$AB52</f>
        <v>0.29845277344447146</v>
      </c>
      <c r="AB52" s="389">
        <f>T52+V52+X52+Z52</f>
        <v>228.23721898441258</v>
      </c>
      <c r="AC52" s="358">
        <f>AC51</f>
        <v>34.18</v>
      </c>
      <c r="AD52" s="387">
        <f>AC52/$AK52</f>
        <v>0.15101236541289598</v>
      </c>
      <c r="AE52" s="388">
        <f>'A15'!E50/'A1'!E50*100</f>
        <v>26.717973992673986</v>
      </c>
      <c r="AF52" s="387">
        <f>AE52/$AK52</f>
        <v>0.11804401555511806</v>
      </c>
      <c r="AG52" s="358">
        <f>AG51</f>
        <v>100</v>
      </c>
      <c r="AH52" s="387">
        <f>AG52/$AK52</f>
        <v>0.44181499535662955</v>
      </c>
      <c r="AI52" s="390">
        <f>'A17'!E50/'A1'!E50*100</f>
        <v>65.441106959706971</v>
      </c>
      <c r="AJ52" s="387">
        <f>AI52/$AK52</f>
        <v>0.2891286236753563</v>
      </c>
      <c r="AK52" s="389">
        <f>AC52+AE52+AG52+AI52</f>
        <v>226.33908095238098</v>
      </c>
      <c r="AL52" s="363">
        <f t="shared" si="125"/>
        <v>32.636189999999999</v>
      </c>
      <c r="AM52" s="387">
        <f>AL52/$AT52</f>
        <v>0.14344460107007687</v>
      </c>
      <c r="AN52" s="388">
        <f>'A15'!F50/'A1'!F50*100</f>
        <v>28.381265717473102</v>
      </c>
      <c r="AO52" s="387">
        <f>AN52/$AT52</f>
        <v>0.12474309466597597</v>
      </c>
      <c r="AP52" s="358">
        <f>AP51</f>
        <v>100</v>
      </c>
      <c r="AQ52" s="387">
        <f>AP52/$AT52</f>
        <v>0.43952618571615398</v>
      </c>
      <c r="AR52" s="390">
        <f>'A17'!F50/'A1'!F50*100</f>
        <v>66.500274169455636</v>
      </c>
      <c r="AS52" s="387">
        <f>AR52/$AT52</f>
        <v>0.29228611854779313</v>
      </c>
      <c r="AT52" s="389">
        <f>AL52+AN52+AP52+AR52</f>
        <v>227.51772988692875</v>
      </c>
      <c r="AU52" s="358">
        <f t="shared" si="130"/>
        <v>36.474699999999999</v>
      </c>
      <c r="AV52" s="387">
        <f>AU52/$BC52</f>
        <v>0.16341326205626933</v>
      </c>
      <c r="AW52" s="388">
        <f>'A15'!G50/'A1'!G50*100</f>
        <v>24.247850738373682</v>
      </c>
      <c r="AX52" s="387">
        <f>AW52/$BC52</f>
        <v>0.10863476291816415</v>
      </c>
      <c r="AY52" s="358">
        <f>AY51</f>
        <v>100</v>
      </c>
      <c r="AZ52" s="387">
        <f>AY52/$BC52</f>
        <v>0.44801811133818598</v>
      </c>
      <c r="BA52" s="390">
        <f>'A17'!G50/'A1'!G50*100</f>
        <v>62.482711435759974</v>
      </c>
      <c r="BB52" s="387">
        <f>BA52/$BC52</f>
        <v>0.2799338636873806</v>
      </c>
      <c r="BC52" s="389">
        <f>AU52+AW52+AY52+BA52</f>
        <v>223.20526217413365</v>
      </c>
      <c r="BD52" s="361">
        <f t="shared" si="126"/>
        <v>28.888390000000001</v>
      </c>
      <c r="BE52" s="387">
        <f>BD52/$BL52</f>
        <v>0.13053272715739503</v>
      </c>
      <c r="BF52" s="388">
        <f>'A15'!H50/'A1'!H50*100</f>
        <v>26.387318721661014</v>
      </c>
      <c r="BG52" s="71">
        <f>BF52/$BL52</f>
        <v>0.11923159009933745</v>
      </c>
      <c r="BH52" s="358">
        <f>BH51</f>
        <v>100</v>
      </c>
      <c r="BI52" s="387">
        <f>BH52/$BL52</f>
        <v>0.45185185867884997</v>
      </c>
      <c r="BJ52" s="390">
        <f>'A17'!H50/'A1'!H50*100</f>
        <v>66.03576334439542</v>
      </c>
      <c r="BK52" s="387">
        <f>BJ52/$BL52</f>
        <v>0.29838382406441738</v>
      </c>
      <c r="BL52" s="389">
        <f>BD52+BF52+BH52+BJ52</f>
        <v>221.31147206605647</v>
      </c>
      <c r="BM52" s="358">
        <f t="shared" si="127"/>
        <v>26.4773</v>
      </c>
      <c r="BN52" s="387">
        <f>BM52/$BU52</f>
        <v>0.1217438411666847</v>
      </c>
      <c r="BO52" s="388">
        <f>'A15'!I50/'A1'!I50*100</f>
        <v>25.41420590717015</v>
      </c>
      <c r="BP52" s="387">
        <f>BO52/$BU52</f>
        <v>0.11685568571342028</v>
      </c>
      <c r="BQ52" s="358">
        <f>BQ51</f>
        <v>100</v>
      </c>
      <c r="BR52" s="387">
        <f>BQ52/$BU52</f>
        <v>0.45980459173210525</v>
      </c>
      <c r="BS52" s="390">
        <f>'A17'!I50/'A1'!I50*100</f>
        <v>65.592185639483077</v>
      </c>
      <c r="BT52" s="387">
        <f>BS52/$BU52</f>
        <v>0.30159588138778975</v>
      </c>
      <c r="BU52" s="389">
        <f>BM52+BO52+BQ52+BS52</f>
        <v>217.48369154665323</v>
      </c>
      <c r="BV52" s="361">
        <f t="shared" si="128"/>
        <v>35.399760000000001</v>
      </c>
      <c r="BW52" s="387">
        <f>BV52/$CD52</f>
        <v>0.1544064499852941</v>
      </c>
      <c r="BX52" s="388">
        <f>'A15'!J50/'A1'!J50*100</f>
        <v>26.926364635486628</v>
      </c>
      <c r="BY52" s="387">
        <f>BX52/$CD52</f>
        <v>0.11744724750605817</v>
      </c>
      <c r="BZ52" s="358">
        <f>BZ51</f>
        <v>100</v>
      </c>
      <c r="CA52" s="387">
        <f>BZ52/$CD52</f>
        <v>0.43617936953610448</v>
      </c>
      <c r="CB52" s="390">
        <f>'A17'!J50/'A1'!J50*100</f>
        <v>66.937354988399065</v>
      </c>
      <c r="CC52" s="387">
        <f>CB52/$CD52</f>
        <v>0.29196693297254322</v>
      </c>
      <c r="CD52" s="389">
        <f>BV52+BX52+BZ52+CB52</f>
        <v>229.2634796238857</v>
      </c>
      <c r="CE52" s="358">
        <f>CE51</f>
        <v>36.39</v>
      </c>
      <c r="CF52" s="387">
        <f>CE52/$CM52</f>
        <v>0.15968066503917053</v>
      </c>
      <c r="CG52" s="388">
        <f>'A15'!K50/'A1'!K50*100</f>
        <v>25.384615384615383</v>
      </c>
      <c r="CH52" s="387">
        <f>CG52/$CM52</f>
        <v>0.11138863056825897</v>
      </c>
      <c r="CI52" s="358">
        <f>CI51</f>
        <v>100</v>
      </c>
      <c r="CJ52" s="387">
        <f>CI52/$CM52</f>
        <v>0.43880369617798992</v>
      </c>
      <c r="CK52" s="390">
        <f>'A17'!K50/'A1'!K50*100</f>
        <v>66.11772205694858</v>
      </c>
      <c r="CL52" s="387">
        <f>CK52/$CM52</f>
        <v>0.29012700821458048</v>
      </c>
      <c r="CM52" s="389">
        <f>CE52+CG52+CI52+CK52</f>
        <v>227.892337441564</v>
      </c>
      <c r="CN52" s="363">
        <f t="shared" si="129"/>
        <v>28.851970000000001</v>
      </c>
      <c r="CO52" s="387">
        <f>CN52/$CV52</f>
        <v>0.13085901979012418</v>
      </c>
      <c r="CP52" s="388">
        <f>'A15'!L50/'A1'!L50*100</f>
        <v>23.974051558154464</v>
      </c>
      <c r="CQ52" s="387">
        <f>CP52/$CV52</f>
        <v>0.10873506687058085</v>
      </c>
      <c r="CR52" s="358">
        <f>CR51</f>
        <v>100</v>
      </c>
      <c r="CS52" s="387">
        <f>CR52/$CV52</f>
        <v>0.45355315352859504</v>
      </c>
      <c r="CT52" s="390">
        <f>'A17'!L50/'A1'!L50*100</f>
        <v>67.655302895243523</v>
      </c>
      <c r="CU52" s="387">
        <f>CT52/$CV52</f>
        <v>0.30685275981069987</v>
      </c>
      <c r="CV52" s="389">
        <f>CN52+CP52+CR52+CT52</f>
        <v>220.481324453398</v>
      </c>
      <c r="CW52" s="363">
        <f>CW51</f>
        <v>33.926859999999998</v>
      </c>
      <c r="CX52" s="387">
        <f>CW52/$DE52</f>
        <v>0.15125908898141346</v>
      </c>
      <c r="CY52" s="388">
        <f>'A15'!M50/'A1'!M50*100</f>
        <v>26.142326191517274</v>
      </c>
      <c r="CZ52" s="387">
        <f>CY52/$DE52</f>
        <v>0.11655262065466263</v>
      </c>
      <c r="DA52" s="358">
        <f>DA51</f>
        <v>100</v>
      </c>
      <c r="DB52" s="387">
        <f>DA52/$DE52</f>
        <v>0.44583875130623191</v>
      </c>
      <c r="DC52" s="390">
        <f>'A17'!M50/'A1'!M50*100</f>
        <v>64.227153476169647</v>
      </c>
      <c r="DD52" s="387">
        <f>DC52/$DE52</f>
        <v>0.28634953905769189</v>
      </c>
      <c r="DE52" s="389">
        <f>CW52+CY52+DA52+DC52</f>
        <v>224.29633966768694</v>
      </c>
      <c r="DF52" s="358">
        <f>DF51</f>
        <v>34.61</v>
      </c>
      <c r="DG52" s="387">
        <f>DF52/$DN52</f>
        <v>0.15557417460228007</v>
      </c>
      <c r="DH52" s="388">
        <f>'A15'!N50/'A1'!N50*100</f>
        <v>24.784376742203129</v>
      </c>
      <c r="DI52" s="387">
        <f>DH52/$DN52</f>
        <v>0.11140736650390637</v>
      </c>
      <c r="DJ52" s="358">
        <f>DJ51</f>
        <v>100</v>
      </c>
      <c r="DK52" s="387">
        <f>DJ52/$DN52</f>
        <v>0.4495064276286625</v>
      </c>
      <c r="DL52" s="390">
        <f>'A17'!N50/'A1'!N50*100</f>
        <v>63.071852556324401</v>
      </c>
      <c r="DM52" s="387">
        <f>DL52/$DN52</f>
        <v>0.28351203126515107</v>
      </c>
      <c r="DN52" s="389">
        <f>DF52+DH52+DJ52+DL52</f>
        <v>222.46622929852754</v>
      </c>
      <c r="DO52" s="349">
        <f>DO51</f>
        <v>39.344999999999999</v>
      </c>
      <c r="DP52" s="387">
        <f>DO52/$DW52</f>
        <v>0.17157990554684421</v>
      </c>
      <c r="DQ52" s="388">
        <f>'A15'!O50/'A1'!O50*100</f>
        <v>25.188974422647131</v>
      </c>
      <c r="DR52" s="387">
        <f>DQ52/$DW52</f>
        <v>0.10984678745100189</v>
      </c>
      <c r="DS52" s="358">
        <f>DS51</f>
        <v>100</v>
      </c>
      <c r="DT52" s="387">
        <f>DS52/$DW52</f>
        <v>0.43609074989666846</v>
      </c>
      <c r="DU52" s="390">
        <f>'A17'!O50/'A1'!O50*100</f>
        <v>64.77609469414783</v>
      </c>
      <c r="DV52" s="387">
        <f>DU52/$DW52</f>
        <v>0.28248255710548537</v>
      </c>
      <c r="DW52" s="368">
        <f>DO52+DQ52+DS52+DU52</f>
        <v>229.31006911679498</v>
      </c>
    </row>
    <row r="53" spans="1:169" ht="17.25" customHeight="1">
      <c r="A53" s="56">
        <v>2008</v>
      </c>
      <c r="B53" s="378">
        <f t="shared" si="124"/>
        <v>36.947000000000003</v>
      </c>
      <c r="C53" s="387">
        <f>B53/$J53</f>
        <v>0.16195280698571621</v>
      </c>
      <c r="D53" s="368">
        <f>'A15'!B51/'A1'!B51*100</f>
        <v>24.793532703714611</v>
      </c>
      <c r="E53" s="387">
        <f>D53/$J53</f>
        <v>0.10867951975691489</v>
      </c>
      <c r="F53" s="368">
        <f>F52</f>
        <v>100</v>
      </c>
      <c r="G53" s="387">
        <f>F53/$J53</f>
        <v>0.43833817897452076</v>
      </c>
      <c r="H53" s="368">
        <f>'A17'!B51/'A1'!B51*100</f>
        <v>66.393827469855111</v>
      </c>
      <c r="I53" s="387">
        <f>H53/$J53</f>
        <v>0.29102949428284802</v>
      </c>
      <c r="J53" s="376">
        <f>B53+D53+F53+H53</f>
        <v>228.13436017356975</v>
      </c>
      <c r="K53" s="359">
        <f t="shared" si="117"/>
        <v>36.42</v>
      </c>
      <c r="L53" s="387">
        <f>K53/$S53</f>
        <v>0.1590729859748542</v>
      </c>
      <c r="M53" s="388">
        <f>'A15'!C51/'A1'!C51*100</f>
        <v>26.475616431639892</v>
      </c>
      <c r="N53" s="387">
        <f>M53/$S53</f>
        <v>0.11563853271021064</v>
      </c>
      <c r="O53" s="358">
        <f>O52</f>
        <v>100</v>
      </c>
      <c r="P53" s="387">
        <f>O53/$S53</f>
        <v>0.43677371217697469</v>
      </c>
      <c r="Q53" s="390">
        <f>'A17'!C51/'A1'!C51*100</f>
        <v>66.055891436309295</v>
      </c>
      <c r="R53" s="387">
        <f>Q53/$S53</f>
        <v>0.28851476913796043</v>
      </c>
      <c r="S53" s="389">
        <f>K53+M53+O53+Q53</f>
        <v>228.9515078679492</v>
      </c>
      <c r="T53" s="361">
        <f>T52</f>
        <v>33.357340000000001</v>
      </c>
      <c r="U53" s="387">
        <f>T53/$AB53</f>
        <v>0.14593897587904994</v>
      </c>
      <c r="V53" s="388">
        <f>'A15'!D51/'A1'!D51*100</f>
        <v>27.154884892243263</v>
      </c>
      <c r="W53" s="387">
        <f>V53/$AB53</f>
        <v>0.11880312073107349</v>
      </c>
      <c r="X53" s="358">
        <f>X52</f>
        <v>100</v>
      </c>
      <c r="Y53" s="387">
        <f>X53/$AB53</f>
        <v>0.43750183881283683</v>
      </c>
      <c r="Z53" s="390">
        <f>'A17'!D51/'A1'!D51*100</f>
        <v>68.058242997332798</v>
      </c>
      <c r="AA53" s="387">
        <f>Z53/$AB53</f>
        <v>0.29775606457703974</v>
      </c>
      <c r="AB53" s="389">
        <f>T53+V53+X53+Z53</f>
        <v>228.57046788957607</v>
      </c>
      <c r="AC53" s="358">
        <f>AC52</f>
        <v>34.18</v>
      </c>
      <c r="AD53" s="387">
        <f>AC53/$AK53</f>
        <v>0.15105680985473868</v>
      </c>
      <c r="AE53" s="388">
        <f>'A15'!E51/'A1'!E51*100</f>
        <v>26.710279042243261</v>
      </c>
      <c r="AF53" s="387">
        <f>AE53/$AK53</f>
        <v>0.11804474963285992</v>
      </c>
      <c r="AG53" s="358">
        <f>AG52</f>
        <v>100</v>
      </c>
      <c r="AH53" s="387">
        <f>AG53/$AK53</f>
        <v>0.44194502590619861</v>
      </c>
      <c r="AI53" s="390">
        <f>'A17'!E51/'A1'!E51*100</f>
        <v>65.38220766569556</v>
      </c>
      <c r="AJ53" s="387">
        <f>AI53/$AK53</f>
        <v>0.28895341460620283</v>
      </c>
      <c r="AK53" s="389">
        <f>AC53+AE53+AG53+AI53</f>
        <v>226.27248670793881</v>
      </c>
      <c r="AL53" s="363">
        <f t="shared" si="125"/>
        <v>32.636189999999999</v>
      </c>
      <c r="AM53" s="387">
        <f>AL53/$AT53</f>
        <v>0.14321283087291631</v>
      </c>
      <c r="AN53" s="388">
        <f>'A15'!F51/'A1'!F51*100</f>
        <v>28.663379380434371</v>
      </c>
      <c r="AO53" s="387">
        <f>AN53/$AT53</f>
        <v>0.12577950132832244</v>
      </c>
      <c r="AP53" s="358">
        <f>AP52</f>
        <v>100</v>
      </c>
      <c r="AQ53" s="387">
        <f>AP53/$AT53</f>
        <v>0.43881602255936214</v>
      </c>
      <c r="AR53" s="390">
        <f>'A17'!F51/'A1'!F51*100</f>
        <v>66.586366544961791</v>
      </c>
      <c r="AS53" s="387">
        <f>AR53/$AT53</f>
        <v>0.29219164523939911</v>
      </c>
      <c r="AT53" s="389">
        <f>AL53+AN53+AP53+AR53</f>
        <v>227.88593592539615</v>
      </c>
      <c r="AU53" s="358">
        <f t="shared" si="130"/>
        <v>36.474699999999999</v>
      </c>
      <c r="AV53" s="387">
        <f>AU53/$BC53</f>
        <v>0.16327440160866219</v>
      </c>
      <c r="AW53" s="388">
        <f>'A15'!G51/'A1'!G51*100</f>
        <v>24.540720708162791</v>
      </c>
      <c r="AX53" s="387">
        <f>AW53/$BC53</f>
        <v>0.1098534460508403</v>
      </c>
      <c r="AY53" s="358">
        <f>AY52</f>
        <v>100</v>
      </c>
      <c r="AZ53" s="387">
        <f>AY53/$BC53</f>
        <v>0.44763740787083156</v>
      </c>
      <c r="BA53" s="390">
        <f>'A17'!G51/'A1'!G51*100</f>
        <v>62.379671484077761</v>
      </c>
      <c r="BB53" s="387">
        <f>BA53/$BC53</f>
        <v>0.27923474446966595</v>
      </c>
      <c r="BC53" s="389">
        <f>AU53+AW53+AY53+BA53</f>
        <v>223.39509219224055</v>
      </c>
      <c r="BD53" s="361">
        <f t="shared" si="126"/>
        <v>28.888390000000001</v>
      </c>
      <c r="BE53" s="387">
        <f>BD53/$BL53</f>
        <v>0.13028671856580992</v>
      </c>
      <c r="BF53" s="388">
        <f>'A15'!H51/'A1'!H51*100</f>
        <v>26.881393083292743</v>
      </c>
      <c r="BG53" s="71">
        <f>BF53/$BL53</f>
        <v>0.12123515693674418</v>
      </c>
      <c r="BH53" s="358">
        <f>BH52</f>
        <v>100</v>
      </c>
      <c r="BI53" s="387">
        <f>BH53/$BL53</f>
        <v>0.45100027577102747</v>
      </c>
      <c r="BJ53" s="390">
        <f>'A17'!H51/'A1'!H51*100</f>
        <v>65.95957135898685</v>
      </c>
      <c r="BK53" s="387">
        <f>BJ53/$BL53</f>
        <v>0.29747784872641836</v>
      </c>
      <c r="BL53" s="389">
        <f>BD53+BF53+BH53+BJ53</f>
        <v>221.7293544422796</v>
      </c>
      <c r="BM53" s="358">
        <f t="shared" si="127"/>
        <v>26.4773</v>
      </c>
      <c r="BN53" s="387">
        <f>BM53/$BU53</f>
        <v>0.12164061741856298</v>
      </c>
      <c r="BO53" s="388">
        <f>'A15'!I51/'A1'!I51*100</f>
        <v>25.704871290041147</v>
      </c>
      <c r="BP53" s="387">
        <f>BO53/$BU53</f>
        <v>0.11809196611381442</v>
      </c>
      <c r="BQ53" s="358">
        <f>BQ52</f>
        <v>100</v>
      </c>
      <c r="BR53" s="387">
        <f>BQ53/$BU53</f>
        <v>0.45941473420085499</v>
      </c>
      <c r="BS53" s="390">
        <f>'A17'!I51/'A1'!I51*100</f>
        <v>65.4860760593794</v>
      </c>
      <c r="BT53" s="387">
        <f>BS53/$BU53</f>
        <v>0.30085268226676759</v>
      </c>
      <c r="BU53" s="389">
        <f>BM53+BO53+BQ53+BS53</f>
        <v>217.66824734942054</v>
      </c>
      <c r="BV53" s="361">
        <f t="shared" si="128"/>
        <v>35.399760000000001</v>
      </c>
      <c r="BW53" s="387">
        <f>BV53/$CD53</f>
        <v>0.15433763855359925</v>
      </c>
      <c r="BX53" s="388">
        <f>'A15'!J51/'A1'!J51*100</f>
        <v>27.244525547445253</v>
      </c>
      <c r="BY53" s="387">
        <f>BX53/$CD53</f>
        <v>0.11878204079648862</v>
      </c>
      <c r="BZ53" s="358">
        <f>BZ52</f>
        <v>100</v>
      </c>
      <c r="CA53" s="387">
        <f>BZ53/$CD53</f>
        <v>0.43598498564283839</v>
      </c>
      <c r="CB53" s="390">
        <f>'A17'!J51/'A1'!J51*100</f>
        <v>66.721411192214106</v>
      </c>
      <c r="CC53" s="387">
        <f>CB53/$CD53</f>
        <v>0.29089533500707382</v>
      </c>
      <c r="CD53" s="389">
        <f>BV53+BX53+BZ53+CB53</f>
        <v>229.36569673965934</v>
      </c>
      <c r="CE53" s="358">
        <f>CE52</f>
        <v>36.39</v>
      </c>
      <c r="CF53" s="387">
        <f>CE53/$CM53</f>
        <v>0.1594876406342304</v>
      </c>
      <c r="CG53" s="388">
        <f>'A15'!K51/'A1'!K51*100</f>
        <v>25.500104843782761</v>
      </c>
      <c r="CH53" s="387">
        <f>CG53/$CM53</f>
        <v>0.11176014172740927</v>
      </c>
      <c r="CI53" s="358">
        <f>CI52</f>
        <v>100</v>
      </c>
      <c r="CJ53" s="387">
        <f>CI53/$CM53</f>
        <v>0.43827326362800328</v>
      </c>
      <c r="CK53" s="390">
        <f>'A17'!K51/'A1'!K51*100</f>
        <v>66.278045711889291</v>
      </c>
      <c r="CL53" s="387">
        <f>CK53/$CM53</f>
        <v>0.29047895401035706</v>
      </c>
      <c r="CM53" s="389">
        <f>CE53+CG53+CI53+CK53</f>
        <v>228.16815055567204</v>
      </c>
      <c r="CN53" s="363">
        <f t="shared" si="129"/>
        <v>28.851970000000001</v>
      </c>
      <c r="CO53" s="387">
        <f>CN53/$CV53</f>
        <v>0.13076626783278639</v>
      </c>
      <c r="CP53" s="388">
        <f>'A15'!L51/'A1'!L51*100</f>
        <v>24.246426017800822</v>
      </c>
      <c r="CQ53" s="387">
        <f>CP53/$CV53</f>
        <v>0.10989248355074478</v>
      </c>
      <c r="CR53" s="358">
        <f>CR52</f>
        <v>100</v>
      </c>
      <c r="CS53" s="387">
        <f>CR53/$CV53</f>
        <v>0.45323167822781729</v>
      </c>
      <c r="CT53" s="390">
        <f>'A17'!L51/'A1'!L51*100</f>
        <v>67.539314900840907</v>
      </c>
      <c r="CU53" s="387">
        <f>CT53/$CV53</f>
        <v>0.3061095703886515</v>
      </c>
      <c r="CV53" s="389">
        <f>CN53+CP53+CR53+CT53</f>
        <v>220.63771091864174</v>
      </c>
      <c r="CW53" s="363">
        <f>CW52</f>
        <v>33.926859999999998</v>
      </c>
      <c r="CX53" s="387">
        <f>CW53/$DE53</f>
        <v>0.15134080393515395</v>
      </c>
      <c r="CY53" s="388">
        <f>'A15'!M51/'A1'!M51*100</f>
        <v>26.006507592190893</v>
      </c>
      <c r="CZ53" s="387">
        <f>CY53/$DE53</f>
        <v>0.11600972699942921</v>
      </c>
      <c r="DA53" s="358">
        <f>DA52</f>
        <v>100</v>
      </c>
      <c r="DB53" s="387">
        <f>DA53/$DE53</f>
        <v>0.44607960752970938</v>
      </c>
      <c r="DC53" s="390">
        <f>'A17'!M51/'A1'!M51*100</f>
        <v>64.241865509761382</v>
      </c>
      <c r="DD53" s="387">
        <f>DC53/$DE53</f>
        <v>0.28656986153570729</v>
      </c>
      <c r="DE53" s="389">
        <f>CW53+CY53+DA53+DC53</f>
        <v>224.1752331019523</v>
      </c>
      <c r="DF53" s="358">
        <f>DF52</f>
        <v>34.61</v>
      </c>
      <c r="DG53" s="387">
        <f>DF53/$DN53</f>
        <v>0.15445341916738853</v>
      </c>
      <c r="DH53" s="388">
        <f>'A15'!N51/'A1'!N51*100</f>
        <v>24.969217238346527</v>
      </c>
      <c r="DI53" s="387">
        <f>DH53/$DN53</f>
        <v>0.11142967282276565</v>
      </c>
      <c r="DJ53" s="358">
        <f>DJ52</f>
        <v>100</v>
      </c>
      <c r="DK53" s="387">
        <f>DJ53/$DN53</f>
        <v>0.44626818597916362</v>
      </c>
      <c r="DL53" s="390">
        <f>'A17'!N51/'A1'!N51*100</f>
        <v>64.501286686862755</v>
      </c>
      <c r="DM53" s="387">
        <f>DL53/$DN53</f>
        <v>0.28784872203068218</v>
      </c>
      <c r="DN53" s="389">
        <f>DF53+DH53+DJ53+DL53</f>
        <v>224.08050392520929</v>
      </c>
      <c r="DO53" s="349">
        <f>DO52</f>
        <v>39.344999999999999</v>
      </c>
      <c r="DP53" s="387">
        <f>DO53/$DW53</f>
        <v>0.17162051943335949</v>
      </c>
      <c r="DQ53" s="388">
        <f>'A15'!O51/'A1'!O51*100</f>
        <v>25.40752088862353</v>
      </c>
      <c r="DR53" s="387">
        <f>DQ53/$DW53</f>
        <v>0.11082607529341724</v>
      </c>
      <c r="DS53" s="358">
        <f>DS52</f>
        <v>100</v>
      </c>
      <c r="DT53" s="387">
        <f>DS53/$DW53</f>
        <v>0.43619397492275891</v>
      </c>
      <c r="DU53" s="390">
        <f>'A17'!O51/'A1'!O51*100</f>
        <v>64.503282146500851</v>
      </c>
      <c r="DV53" s="387">
        <f>DU53/$DW53</f>
        <v>0.28135943035046435</v>
      </c>
      <c r="DW53" s="368">
        <f>DO53+DQ53+DS53+DU53</f>
        <v>229.25580303512439</v>
      </c>
    </row>
    <row r="54" spans="1:169" ht="17.25" customHeight="1">
      <c r="A54" s="56">
        <v>2009</v>
      </c>
      <c r="B54" s="378">
        <f t="shared" si="124"/>
        <v>36.947000000000003</v>
      </c>
      <c r="C54" s="387">
        <f>B54/$J54</f>
        <v>0.16218550718705707</v>
      </c>
      <c r="D54" s="368">
        <f>'A15'!B52/'A1'!B52*100</f>
        <v>24.748721777295145</v>
      </c>
      <c r="E54" s="387">
        <f>D54/$J54</f>
        <v>0.10863896916344974</v>
      </c>
      <c r="F54" s="368">
        <f>F53</f>
        <v>100</v>
      </c>
      <c r="G54" s="387">
        <f>F54/$J54</f>
        <v>0.43896800061454805</v>
      </c>
      <c r="H54" s="368">
        <f>'A17'!B52/'A1'!B52*100</f>
        <v>66.111316230034845</v>
      </c>
      <c r="I54" s="387">
        <f>H54/$J54</f>
        <v>0.29020752303494518</v>
      </c>
      <c r="J54" s="376">
        <f>B54+D54+F54+H54</f>
        <v>227.80703800732999</v>
      </c>
      <c r="K54" s="359">
        <f t="shared" si="117"/>
        <v>36.42</v>
      </c>
      <c r="L54" s="387">
        <f>K54/$S54</f>
        <v>0.15890065495645062</v>
      </c>
      <c r="M54" s="388">
        <f>'A15'!C52/'A1'!C52*100</f>
        <v>26.741768489341982</v>
      </c>
      <c r="N54" s="387">
        <f>M54/$S54</f>
        <v>0.11667447906782576</v>
      </c>
      <c r="O54" s="358">
        <f>O53</f>
        <v>100</v>
      </c>
      <c r="P54" s="387">
        <f>O54/$S54</f>
        <v>0.43630053530052337</v>
      </c>
      <c r="Q54" s="390">
        <f>'A17'!C52/'A1'!C52*100</f>
        <v>66.038041983317882</v>
      </c>
      <c r="R54" s="387">
        <f>Q54/$S54</f>
        <v>0.28812433067520027</v>
      </c>
      <c r="S54" s="389">
        <f>K54+M54+O54+Q54</f>
        <v>229.19981047265986</v>
      </c>
      <c r="T54" s="361">
        <f>T53</f>
        <v>33.357340000000001</v>
      </c>
      <c r="U54" s="387">
        <f>T54/$AB54</f>
        <v>0.14576854945862092</v>
      </c>
      <c r="V54" s="388">
        <f>'A15'!D52/'A1'!D52*100</f>
        <v>27.496461876304096</v>
      </c>
      <c r="W54" s="387">
        <f>V54/$AB54</f>
        <v>0.1201570437856591</v>
      </c>
      <c r="X54" s="358">
        <f>X53</f>
        <v>100</v>
      </c>
      <c r="Y54" s="387">
        <f>X54/$AB54</f>
        <v>0.43699092750987012</v>
      </c>
      <c r="Z54" s="390">
        <f>'A17'!D52/'A1'!D52*100</f>
        <v>67.983900933307112</v>
      </c>
      <c r="AA54" s="387">
        <f>Z54/$AB54</f>
        <v>0.29708347924584999</v>
      </c>
      <c r="AB54" s="389">
        <f>T54+V54+X54+Z54</f>
        <v>228.83770280961119</v>
      </c>
      <c r="AC54" s="358">
        <f>AC53</f>
        <v>34.18</v>
      </c>
      <c r="AD54" s="387">
        <f>AC54/$AK54</f>
        <v>0.15143914883113385</v>
      </c>
      <c r="AE54" s="388">
        <f>'A15'!E52/'A1'!E52*100</f>
        <v>26.469809806229627</v>
      </c>
      <c r="AF54" s="387">
        <f>AE54/$AK54</f>
        <v>0.11727810025679973</v>
      </c>
      <c r="AG54" s="358">
        <f>AG53</f>
        <v>100</v>
      </c>
      <c r="AH54" s="387">
        <f>AG54/$AK54</f>
        <v>0.44306363028418327</v>
      </c>
      <c r="AI54" s="390">
        <f>'A17'!E52/'A1'!E52*100</f>
        <v>65.051405921767468</v>
      </c>
      <c r="AJ54" s="387">
        <f>AI54/$AK54</f>
        <v>0.28821912062788313</v>
      </c>
      <c r="AK54" s="389">
        <f>AC54+AE54+AG54+AI54</f>
        <v>225.70121572799709</v>
      </c>
      <c r="AL54" s="363">
        <f t="shared" si="125"/>
        <v>32.636189999999999</v>
      </c>
      <c r="AM54" s="387">
        <f>AL54/$AT54</f>
        <v>0.14327511095291551</v>
      </c>
      <c r="AN54" s="388">
        <f>'A15'!F52/'A1'!F52*100</f>
        <v>28.732510442225927</v>
      </c>
      <c r="AO54" s="387">
        <f>AN54/$AT54</f>
        <v>0.12613769013986387</v>
      </c>
      <c r="AP54" s="358">
        <f>AP53</f>
        <v>100</v>
      </c>
      <c r="AQ54" s="387">
        <f>AP54/$AT54</f>
        <v>0.4390068539033371</v>
      </c>
      <c r="AR54" s="390">
        <f>'A17'!F52/'A1'!F52*100</f>
        <v>66.418176028769977</v>
      </c>
      <c r="AS54" s="387">
        <f>AR54/$AT54</f>
        <v>0.29158034500388347</v>
      </c>
      <c r="AT54" s="389">
        <f>AL54+AN54+AP54+AR54</f>
        <v>227.78687647099591</v>
      </c>
      <c r="AU54" s="358">
        <f t="shared" si="130"/>
        <v>36.474699999999999</v>
      </c>
      <c r="AV54" s="387">
        <f>AU54/$BC54</f>
        <v>0.16339578301018451</v>
      </c>
      <c r="AW54" s="388">
        <f>'A15'!G52/'A1'!G52*100</f>
        <v>24.983318690268916</v>
      </c>
      <c r="AX54" s="387">
        <f>AW54/$BC54</f>
        <v>0.11191782028610152</v>
      </c>
      <c r="AY54" s="358">
        <f>AY53</f>
        <v>100</v>
      </c>
      <c r="AZ54" s="387">
        <f>AY54/$BC54</f>
        <v>0.4479701903242097</v>
      </c>
      <c r="BA54" s="390">
        <f>'A17'!G52/'A1'!G52*100</f>
        <v>61.771120569258478</v>
      </c>
      <c r="BB54" s="387">
        <f>BA54/$BC54</f>
        <v>0.27671620637950428</v>
      </c>
      <c r="BC54" s="389">
        <f>AU54+AW54+AY54+BA54</f>
        <v>223.22913925952739</v>
      </c>
      <c r="BD54" s="361">
        <f t="shared" si="126"/>
        <v>28.888390000000001</v>
      </c>
      <c r="BE54" s="387">
        <f>BD54/$BL54</f>
        <v>0.13010936509277349</v>
      </c>
      <c r="BF54" s="388">
        <f>'A15'!H52/'A1'!H52*100</f>
        <v>27.350229007633587</v>
      </c>
      <c r="BG54" s="71">
        <f>BF54/$BL54</f>
        <v>0.12318169795288565</v>
      </c>
      <c r="BH54" s="358">
        <f>BH53</f>
        <v>100</v>
      </c>
      <c r="BI54" s="387">
        <f>BH54/$BL54</f>
        <v>0.45038634930078653</v>
      </c>
      <c r="BJ54" s="390">
        <f>'A17'!H52/'A1'!H52*100</f>
        <v>65.792977099236637</v>
      </c>
      <c r="BK54" s="387">
        <f>BJ54/$BL54</f>
        <v>0.2963225876535544</v>
      </c>
      <c r="BL54" s="389">
        <f>BD54+BF54+BH54+BJ54</f>
        <v>222.03159610687021</v>
      </c>
      <c r="BM54" s="358">
        <f t="shared" si="127"/>
        <v>26.4773</v>
      </c>
      <c r="BN54" s="387">
        <f>BM54/$BU54</f>
        <v>0.12143568569183799</v>
      </c>
      <c r="BO54" s="388">
        <f>'A15'!I52/'A1'!I52*100</f>
        <v>26.09170214992848</v>
      </c>
      <c r="BP54" s="387">
        <f>BO54/$BU54</f>
        <v>0.11966717684370266</v>
      </c>
      <c r="BQ54" s="358">
        <f>BQ53</f>
        <v>100</v>
      </c>
      <c r="BR54" s="387">
        <f>BQ54/$BU54</f>
        <v>0.45864074392720555</v>
      </c>
      <c r="BS54" s="390">
        <f>'A17'!I52/'A1'!I52*100</f>
        <v>65.46657651176973</v>
      </c>
      <c r="BT54" s="387">
        <f>BS54/$BU54</f>
        <v>0.30025639353725386</v>
      </c>
      <c r="BU54" s="389">
        <f>BM54+BO54+BQ54+BS54</f>
        <v>218.0355786616982</v>
      </c>
      <c r="BV54" s="361">
        <f t="shared" si="128"/>
        <v>35.399760000000001</v>
      </c>
      <c r="BW54" s="387">
        <f>BV54/$CD54</f>
        <v>0.15441401755118586</v>
      </c>
      <c r="BX54" s="388">
        <f>'A15'!J52/'A1'!J52*100</f>
        <v>27.48230168814667</v>
      </c>
      <c r="BY54" s="387">
        <f>BX54/$CD54</f>
        <v>0.11987800525259111</v>
      </c>
      <c r="BZ54" s="358">
        <f>BZ53</f>
        <v>100</v>
      </c>
      <c r="CA54" s="387">
        <f>BZ54/$CD54</f>
        <v>0.43620074698581535</v>
      </c>
      <c r="CB54" s="390">
        <f>'A17'!J52/'A1'!J52*100</f>
        <v>66.370182126217699</v>
      </c>
      <c r="CC54" s="387">
        <f>CB54/$CD54</f>
        <v>0.2895072302104077</v>
      </c>
      <c r="CD54" s="389">
        <f>BV54+BX54+BZ54+CB54</f>
        <v>229.25224381436436</v>
      </c>
      <c r="CE54" s="358">
        <f>CE53</f>
        <v>36.39</v>
      </c>
      <c r="CF54" s="387">
        <f>CE54/$CM54</f>
        <v>0.15949823159477602</v>
      </c>
      <c r="CG54" s="388">
        <f>'A15'!K52/'A1'!K52*100</f>
        <v>25.508597472550239</v>
      </c>
      <c r="CH54" s="387">
        <f>CG54/$CM54</f>
        <v>0.11180478668136125</v>
      </c>
      <c r="CI54" s="358">
        <f>CI53</f>
        <v>100</v>
      </c>
      <c r="CJ54" s="387">
        <f>CI54/$CM54</f>
        <v>0.43830236766907393</v>
      </c>
      <c r="CK54" s="390">
        <f>'A17'!K52/'A1'!K52*100</f>
        <v>66.254402320281741</v>
      </c>
      <c r="CL54" s="387">
        <f>CK54/$CM54</f>
        <v>0.29039461405478872</v>
      </c>
      <c r="CM54" s="389">
        <f>CE54+CG54+CI54+CK54</f>
        <v>228.15299979283199</v>
      </c>
      <c r="CN54" s="363">
        <f t="shared" si="129"/>
        <v>28.851970000000001</v>
      </c>
      <c r="CO54" s="387">
        <f>CN54/$CV54</f>
        <v>0.13070161184622991</v>
      </c>
      <c r="CP54" s="388">
        <f>'A15'!L52/'A1'!L52*100</f>
        <v>24.604526295923772</v>
      </c>
      <c r="CQ54" s="387">
        <f>CP54/$CV54</f>
        <v>0.11146036979763203</v>
      </c>
      <c r="CR54" s="358">
        <f>CR53</f>
        <v>100</v>
      </c>
      <c r="CS54" s="387">
        <f>CR54/$CV54</f>
        <v>0.45300758265806423</v>
      </c>
      <c r="CT54" s="390">
        <f>'A17'!L52/'A1'!L52*100</f>
        <v>67.290360551903532</v>
      </c>
      <c r="CU54" s="387">
        <f>CT54/$CV54</f>
        <v>0.30483043569807383</v>
      </c>
      <c r="CV54" s="389">
        <f>CN54+CP54+CR54+CT54</f>
        <v>220.7468568478273</v>
      </c>
      <c r="CW54" s="363">
        <f>CW53</f>
        <v>33.926859999999998</v>
      </c>
      <c r="CX54" s="387">
        <f>CW54/$DE54</f>
        <v>0.1506660408078363</v>
      </c>
      <c r="CY54" s="388">
        <f>'A15'!M52/'A1'!M52*100</f>
        <v>25.850811915259708</v>
      </c>
      <c r="CZ54" s="387">
        <f>CY54/$DE54</f>
        <v>0.11480105977801129</v>
      </c>
      <c r="DA54" s="358">
        <f>DA53</f>
        <v>100</v>
      </c>
      <c r="DB54" s="387">
        <f>DA54/$DE54</f>
        <v>0.44409073167347735</v>
      </c>
      <c r="DC54" s="390">
        <f>'A17'!M52/'A1'!M52*100</f>
        <v>65.401537799763403</v>
      </c>
      <c r="DD54" s="387">
        <f>DC54/$DE54</f>
        <v>0.29044216774067516</v>
      </c>
      <c r="DE54" s="389">
        <f>CW54+CY54+DA54+DC54</f>
        <v>225.17920971502309</v>
      </c>
      <c r="DF54" s="358">
        <f>DF53</f>
        <v>34.61</v>
      </c>
      <c r="DG54" s="387">
        <f>DF54/$DN54</f>
        <v>0.15442981231889627</v>
      </c>
      <c r="DH54" s="388">
        <f>'A15'!N52/'A1'!N52*100</f>
        <v>25.121342568617301</v>
      </c>
      <c r="DI54" s="387">
        <f>DH54/$DN54</f>
        <v>0.11209142496591358</v>
      </c>
      <c r="DJ54" s="358">
        <f>DJ53</f>
        <v>100</v>
      </c>
      <c r="DK54" s="387">
        <f>DJ54/$DN54</f>
        <v>0.44619997780669246</v>
      </c>
      <c r="DL54" s="390">
        <f>'A17'!N52/'A1'!N52*100</f>
        <v>64.38341532884516</v>
      </c>
      <c r="DM54" s="387">
        <f>DL54/$DN54</f>
        <v>0.28727878490849773</v>
      </c>
      <c r="DN54" s="389">
        <f>DF54+DH54+DJ54+DL54</f>
        <v>224.11475789746245</v>
      </c>
      <c r="DO54" s="349">
        <f>DO53</f>
        <v>39.344999999999999</v>
      </c>
      <c r="DP54" s="387">
        <f>DO54/$DW54</f>
        <v>0.17152840331387881</v>
      </c>
      <c r="DQ54" s="388">
        <f>'A15'!O52/'A1'!O52*100</f>
        <v>25.7041852720313</v>
      </c>
      <c r="DR54" s="387">
        <f>DQ54/$DW54</f>
        <v>0.11205992777216034</v>
      </c>
      <c r="DS54" s="358">
        <f>DS53</f>
        <v>100</v>
      </c>
      <c r="DT54" s="387">
        <f>DS54/$DW54</f>
        <v>0.43595985084223871</v>
      </c>
      <c r="DU54" s="390">
        <f>'A17'!O52/'A1'!O52*100</f>
        <v>64.329735302439488</v>
      </c>
      <c r="DV54" s="387">
        <f>DU54/$DW54</f>
        <v>0.28045181807172215</v>
      </c>
      <c r="DW54" s="368">
        <f>DO54+DQ54+DS54+DU54</f>
        <v>229.37892057447078</v>
      </c>
    </row>
    <row r="55" spans="1:169" ht="17.25" customHeight="1">
      <c r="A55" s="56"/>
      <c r="B55" s="636"/>
      <c r="C55" s="637"/>
      <c r="D55" s="636"/>
      <c r="E55" s="637"/>
      <c r="F55" s="636"/>
      <c r="G55" s="637"/>
      <c r="H55" s="636"/>
      <c r="I55" s="637"/>
      <c r="J55" s="636"/>
      <c r="K55" s="638"/>
      <c r="L55" s="637"/>
      <c r="M55" s="636"/>
      <c r="N55" s="637"/>
      <c r="O55" s="636"/>
      <c r="P55" s="637"/>
      <c r="Q55" s="639"/>
      <c r="R55" s="637"/>
      <c r="S55" s="639"/>
      <c r="T55" s="640"/>
      <c r="U55" s="637"/>
      <c r="V55" s="636"/>
      <c r="W55" s="637"/>
      <c r="X55" s="636"/>
      <c r="Y55" s="637"/>
      <c r="Z55" s="639"/>
      <c r="AA55" s="637"/>
      <c r="AB55" s="639"/>
      <c r="AC55" s="636"/>
      <c r="AD55" s="637"/>
      <c r="AE55" s="636"/>
      <c r="AF55" s="637"/>
      <c r="AG55" s="636"/>
      <c r="AH55" s="637"/>
      <c r="AI55" s="639"/>
      <c r="AJ55" s="637"/>
      <c r="AK55" s="639"/>
      <c r="AL55" s="639"/>
      <c r="AM55" s="637"/>
      <c r="AN55" s="636"/>
      <c r="AO55" s="637"/>
      <c r="AP55" s="636"/>
      <c r="AQ55" s="637"/>
      <c r="AR55" s="639"/>
      <c r="AS55" s="637"/>
      <c r="AT55" s="639"/>
      <c r="AU55" s="637"/>
      <c r="AV55" s="637"/>
      <c r="AW55" s="636"/>
      <c r="AX55" s="637"/>
      <c r="AY55" s="636"/>
      <c r="AZ55" s="637"/>
      <c r="BA55" s="639"/>
      <c r="BB55" s="637"/>
      <c r="BC55" s="639"/>
      <c r="BD55" s="640"/>
      <c r="BE55" s="637"/>
      <c r="BF55" s="636"/>
      <c r="BG55" s="641"/>
      <c r="BH55" s="636"/>
      <c r="BI55" s="637"/>
      <c r="BJ55" s="639"/>
      <c r="BK55" s="637"/>
      <c r="BL55" s="639"/>
      <c r="BM55" s="636"/>
      <c r="BN55" s="637"/>
      <c r="BO55" s="636"/>
      <c r="BP55" s="637"/>
      <c r="BQ55" s="636"/>
      <c r="BR55" s="637"/>
      <c r="BS55" s="639"/>
      <c r="BT55" s="637"/>
      <c r="BU55" s="639"/>
      <c r="BV55" s="640"/>
      <c r="BW55" s="637"/>
      <c r="BX55" s="636"/>
      <c r="BY55" s="637"/>
      <c r="BZ55" s="636"/>
      <c r="CA55" s="637"/>
      <c r="CB55" s="639"/>
      <c r="CC55" s="637"/>
      <c r="CD55" s="639"/>
      <c r="CE55" s="636"/>
      <c r="CF55" s="637"/>
      <c r="CG55" s="636"/>
      <c r="CH55" s="637"/>
      <c r="CI55" s="636"/>
      <c r="CJ55" s="637"/>
      <c r="CK55" s="639"/>
      <c r="CL55" s="637"/>
      <c r="CM55" s="639"/>
      <c r="CN55" s="639"/>
      <c r="CO55" s="637"/>
      <c r="CP55" s="636"/>
      <c r="CQ55" s="637"/>
      <c r="CR55" s="636"/>
      <c r="CS55" s="637"/>
      <c r="CT55" s="639"/>
      <c r="CU55" s="637"/>
      <c r="CV55" s="639"/>
      <c r="CW55" s="639"/>
      <c r="CX55" s="637"/>
      <c r="CY55" s="636"/>
      <c r="CZ55" s="637"/>
      <c r="DA55" s="636"/>
      <c r="DB55" s="637"/>
      <c r="DC55" s="639"/>
      <c r="DD55" s="637"/>
      <c r="DE55" s="639"/>
      <c r="DF55" s="636"/>
      <c r="DG55" s="637"/>
      <c r="DH55" s="636"/>
      <c r="DI55" s="637"/>
      <c r="DJ55" s="636"/>
      <c r="DK55" s="637"/>
      <c r="DL55" s="639"/>
      <c r="DM55" s="637"/>
      <c r="DN55" s="639"/>
      <c r="DO55" s="635"/>
      <c r="DP55" s="637"/>
      <c r="DQ55" s="636"/>
      <c r="DR55" s="637"/>
      <c r="DS55" s="636"/>
      <c r="DT55" s="637"/>
      <c r="DU55" s="639"/>
      <c r="DV55" s="637"/>
      <c r="DW55" s="636"/>
    </row>
    <row r="56" spans="1:169" s="195" customFormat="1" ht="17.25" customHeight="1">
      <c r="A56" s="97" t="s">
        <v>742</v>
      </c>
      <c r="B56" s="268">
        <f t="shared" ref="B56:AG56" si="131">(POWER(B54/B25, 1/29)-1)*100</f>
        <v>-0.68724246228463182</v>
      </c>
      <c r="C56" s="268">
        <f t="shared" si="131"/>
        <v>-0.6769757986436975</v>
      </c>
      <c r="D56" s="268">
        <f t="shared" si="131"/>
        <v>0.88512732607566313</v>
      </c>
      <c r="E56" s="268">
        <f t="shared" si="131"/>
        <v>0.89555653672601654</v>
      </c>
      <c r="F56" s="268">
        <f t="shared" si="131"/>
        <v>0</v>
      </c>
      <c r="G56" s="268">
        <f t="shared" si="131"/>
        <v>1.0337708765195686E-2</v>
      </c>
      <c r="H56" s="268">
        <f t="shared" si="131"/>
        <v>0.10138242110839801</v>
      </c>
      <c r="I56" s="268">
        <f t="shared" si="131"/>
        <v>0.11173061049301047</v>
      </c>
      <c r="J56" s="268">
        <f t="shared" si="131"/>
        <v>-1.0336640193431279E-2</v>
      </c>
      <c r="K56" s="268">
        <f t="shared" si="131"/>
        <v>0.43438327312885772</v>
      </c>
      <c r="L56" s="268">
        <f t="shared" si="131"/>
        <v>0.26237814709271223</v>
      </c>
      <c r="M56" s="268">
        <f t="shared" si="131"/>
        <v>0.60260462022065919</v>
      </c>
      <c r="N56" s="268">
        <f t="shared" si="131"/>
        <v>0.43031139629345905</v>
      </c>
      <c r="O56" s="268">
        <f t="shared" si="131"/>
        <v>0</v>
      </c>
      <c r="P56" s="268">
        <f t="shared" si="131"/>
        <v>-0.17126119604716772</v>
      </c>
      <c r="Q56" s="268">
        <f t="shared" si="131"/>
        <v>0.13516402998980936</v>
      </c>
      <c r="R56" s="268">
        <f t="shared" si="131"/>
        <v>-3.6328649591743645E-2</v>
      </c>
      <c r="S56" s="268">
        <f t="shared" si="131"/>
        <v>0.17155500319752104</v>
      </c>
      <c r="T56" s="268">
        <f t="shared" si="131"/>
        <v>-0.97060256611604112</v>
      </c>
      <c r="U56" s="268">
        <f t="shared" si="131"/>
        <v>-0.95881897400855731</v>
      </c>
      <c r="V56" s="268">
        <f t="shared" si="131"/>
        <v>1.3476379575518838</v>
      </c>
      <c r="W56" s="268">
        <f t="shared" si="131"/>
        <v>1.3596973990681827</v>
      </c>
      <c r="X56" s="268">
        <f t="shared" si="131"/>
        <v>0</v>
      </c>
      <c r="Y56" s="268">
        <f t="shared" si="131"/>
        <v>1.1899084931155102E-2</v>
      </c>
      <c r="Z56" s="268">
        <f t="shared" si="131"/>
        <v>6.4911818056079262E-2</v>
      </c>
      <c r="AA56" s="268">
        <f t="shared" si="131"/>
        <v>7.6818626899588516E-2</v>
      </c>
      <c r="AB56" s="268">
        <f t="shared" si="131"/>
        <v>-1.1897669217397766E-2</v>
      </c>
      <c r="AC56" s="268">
        <f t="shared" si="131"/>
        <v>-0.13607938460277191</v>
      </c>
      <c r="AD56" s="268">
        <f t="shared" si="131"/>
        <v>-0.20813662719557646</v>
      </c>
      <c r="AE56" s="268">
        <f t="shared" si="131"/>
        <v>0.79846707040733822</v>
      </c>
      <c r="AF56" s="268">
        <f t="shared" si="131"/>
        <v>0.72573550178958168</v>
      </c>
      <c r="AG56" s="268">
        <f t="shared" si="131"/>
        <v>0</v>
      </c>
      <c r="AH56" s="268">
        <f t="shared" ref="AH56:BM56" si="132">(POWER(AH54/AH25, 1/29)-1)*100</f>
        <v>-7.2155431259623981E-2</v>
      </c>
      <c r="AI56" s="268">
        <f t="shared" si="132"/>
        <v>3.1966268642058537E-2</v>
      </c>
      <c r="AJ56" s="268">
        <f t="shared" si="132"/>
        <v>-4.021222801656732E-2</v>
      </c>
      <c r="AK56" s="268">
        <f t="shared" si="132"/>
        <v>7.2207532916390704E-2</v>
      </c>
      <c r="AL56" s="268">
        <f t="shared" si="132"/>
        <v>-0.36656244462974774</v>
      </c>
      <c r="AM56" s="268">
        <f t="shared" si="132"/>
        <v>-0.40427738970070237</v>
      </c>
      <c r="AN56" s="268">
        <f t="shared" si="132"/>
        <v>1.0413937469007539</v>
      </c>
      <c r="AO56" s="268">
        <f t="shared" si="132"/>
        <v>1.0031458382813163</v>
      </c>
      <c r="AP56" s="268">
        <f t="shared" si="132"/>
        <v>0</v>
      </c>
      <c r="AQ56" s="268">
        <f t="shared" si="132"/>
        <v>-3.7853702528323208E-2</v>
      </c>
      <c r="AR56" s="268">
        <f t="shared" si="132"/>
        <v>-6.6894374461590189E-2</v>
      </c>
      <c r="AS56" s="268">
        <f t="shared" si="132"/>
        <v>-0.10472275499239236</v>
      </c>
      <c r="AT56" s="268">
        <f t="shared" si="132"/>
        <v>3.7868036982402487E-2</v>
      </c>
      <c r="AU56" s="268">
        <f t="shared" si="132"/>
        <v>-1.3893712109250278</v>
      </c>
      <c r="AV56" s="268">
        <f t="shared" si="132"/>
        <v>-1.190388748841209</v>
      </c>
      <c r="AW56" s="268">
        <f t="shared" si="132"/>
        <v>0.71572360451950257</v>
      </c>
      <c r="AX56" s="268">
        <f t="shared" si="132"/>
        <v>0.91895385362630311</v>
      </c>
      <c r="AY56" s="268">
        <f t="shared" si="132"/>
        <v>0</v>
      </c>
      <c r="AZ56" s="268">
        <f t="shared" si="132"/>
        <v>0.20178601893863224</v>
      </c>
      <c r="BA56" s="268">
        <f t="shared" si="132"/>
        <v>8.1643584909363298E-3</v>
      </c>
      <c r="BB56" s="268">
        <f t="shared" si="132"/>
        <v>0.20996685196355003</v>
      </c>
      <c r="BC56" s="268">
        <f t="shared" si="132"/>
        <v>-0.20137966293383158</v>
      </c>
      <c r="BD56" s="268">
        <f t="shared" si="132"/>
        <v>-0.99206754371525818</v>
      </c>
      <c r="BE56" s="268">
        <f t="shared" si="132"/>
        <v>-1.2153979071682475</v>
      </c>
      <c r="BF56" s="268">
        <f t="shared" si="132"/>
        <v>1.6041968615781332</v>
      </c>
      <c r="BG56" s="268">
        <f t="shared" si="132"/>
        <v>1.3750101524882874</v>
      </c>
      <c r="BH56" s="268">
        <f t="shared" si="132"/>
        <v>0</v>
      </c>
      <c r="BI56" s="268">
        <f t="shared" si="132"/>
        <v>-0.22556815187670942</v>
      </c>
      <c r="BJ56" s="268">
        <f t="shared" si="132"/>
        <v>0.80498731430338477</v>
      </c>
      <c r="BK56" s="268">
        <f t="shared" si="132"/>
        <v>0.57760336741894402</v>
      </c>
      <c r="BL56" s="268">
        <f t="shared" si="132"/>
        <v>0.22607811209596207</v>
      </c>
      <c r="BM56" s="268">
        <f t="shared" si="132"/>
        <v>-1.0571838838109526</v>
      </c>
      <c r="BN56" s="268">
        <f t="shared" ref="BN56:CS56" si="133">(POWER(BN54/BN25, 1/29)-1)*100</f>
        <v>-1.0429567718206911</v>
      </c>
      <c r="BO56" s="268">
        <f t="shared" si="133"/>
        <v>1.5749591122472983</v>
      </c>
      <c r="BP56" s="268">
        <f t="shared" si="133"/>
        <v>1.5895647033899341</v>
      </c>
      <c r="BQ56" s="268">
        <f t="shared" si="133"/>
        <v>0</v>
      </c>
      <c r="BR56" s="268">
        <f t="shared" si="133"/>
        <v>1.4379125790742187E-2</v>
      </c>
      <c r="BS56" s="268">
        <f t="shared" si="133"/>
        <v>-4.5023144911138235E-2</v>
      </c>
      <c r="BT56" s="268">
        <f t="shared" si="133"/>
        <v>-3.0650493055039973E-2</v>
      </c>
      <c r="BU56" s="268">
        <f t="shared" si="133"/>
        <v>-1.4377058495418371E-2</v>
      </c>
      <c r="BV56" s="268">
        <f t="shared" si="133"/>
        <v>-0.4781114037938794</v>
      </c>
      <c r="BW56" s="268">
        <f t="shared" si="133"/>
        <v>-0.82705266701192937</v>
      </c>
      <c r="BX56" s="268">
        <f t="shared" si="133"/>
        <v>18.452800221282615</v>
      </c>
      <c r="BY56" s="268">
        <f t="shared" si="133"/>
        <v>18.03748384893531</v>
      </c>
      <c r="BZ56" s="268">
        <f t="shared" si="133"/>
        <v>0</v>
      </c>
      <c r="CA56" s="268">
        <f t="shared" si="133"/>
        <v>-0.35061760597593361</v>
      </c>
      <c r="CB56" s="268">
        <f t="shared" si="133"/>
        <v>1.0391563750022925E-2</v>
      </c>
      <c r="CC56" s="268">
        <f t="shared" si="133"/>
        <v>-0.34026247687795053</v>
      </c>
      <c r="CD56" s="268">
        <f t="shared" si="133"/>
        <v>0.35185125843484322</v>
      </c>
      <c r="CE56" s="268">
        <f t="shared" si="133"/>
        <v>-1.2876928677399868</v>
      </c>
      <c r="CF56" s="268">
        <f t="shared" si="133"/>
        <v>-1.1678209044816978</v>
      </c>
      <c r="CG56" s="268">
        <f t="shared" si="133"/>
        <v>0.58531053919552711</v>
      </c>
      <c r="CH56" s="268">
        <f t="shared" si="133"/>
        <v>0.7074569969125255</v>
      </c>
      <c r="CI56" s="268">
        <f t="shared" si="133"/>
        <v>0</v>
      </c>
      <c r="CJ56" s="268">
        <f t="shared" si="133"/>
        <v>0.12143568187266141</v>
      </c>
      <c r="CK56" s="268">
        <f t="shared" si="133"/>
        <v>0.24048580937421349</v>
      </c>
      <c r="CL56" s="268">
        <f t="shared" si="133"/>
        <v>0.36221352682928032</v>
      </c>
      <c r="CM56" s="268">
        <f t="shared" si="133"/>
        <v>-0.12128839448377615</v>
      </c>
      <c r="CN56" s="268">
        <f t="shared" si="133"/>
        <v>-1.700594344322004</v>
      </c>
      <c r="CO56" s="268">
        <f t="shared" si="133"/>
        <v>-1.5764003520525649</v>
      </c>
      <c r="CP56" s="268">
        <f t="shared" si="133"/>
        <v>0.47130482260515638</v>
      </c>
      <c r="CQ56" s="268">
        <f t="shared" si="133"/>
        <v>0.5982428480307167</v>
      </c>
      <c r="CR56" s="268">
        <f t="shared" si="133"/>
        <v>0</v>
      </c>
      <c r="CS56" s="268">
        <f t="shared" si="133"/>
        <v>0.12634256681516298</v>
      </c>
      <c r="CT56" s="268">
        <f t="shared" ref="CT56:DW56" si="134">(POWER(CT54/CT25, 1/29)-1)*100</f>
        <v>0.39243531617767502</v>
      </c>
      <c r="CU56" s="268">
        <f t="shared" si="134"/>
        <v>0.51927369584439109</v>
      </c>
      <c r="CV56" s="268">
        <f t="shared" si="134"/>
        <v>-0.12618314379241324</v>
      </c>
      <c r="CW56" s="268">
        <f t="shared" si="134"/>
        <v>-0.21916376684817385</v>
      </c>
      <c r="CX56" s="268">
        <f t="shared" si="134"/>
        <v>-0.27585099877808217</v>
      </c>
      <c r="CY56" s="268">
        <f t="shared" si="134"/>
        <v>0.46460717902954141</v>
      </c>
      <c r="CZ56" s="268">
        <f t="shared" si="134"/>
        <v>0.40753148490930702</v>
      </c>
      <c r="DA56" s="268">
        <f t="shared" si="134"/>
        <v>0</v>
      </c>
      <c r="DB56" s="268">
        <f t="shared" si="134"/>
        <v>-5.6811742685192179E-2</v>
      </c>
      <c r="DC56" s="268">
        <f t="shared" si="134"/>
        <v>0.14316403480159057</v>
      </c>
      <c r="DD56" s="268">
        <f t="shared" si="134"/>
        <v>8.6270958133338738E-2</v>
      </c>
      <c r="DE56" s="268">
        <f t="shared" si="134"/>
        <v>5.6844036773084916E-2</v>
      </c>
      <c r="DF56" s="268">
        <f t="shared" si="134"/>
        <v>-0.76848716198090194</v>
      </c>
      <c r="DG56" s="268">
        <f t="shared" si="134"/>
        <v>-0.69890539673528318</v>
      </c>
      <c r="DH56" s="268">
        <f t="shared" si="134"/>
        <v>0.34498808485967647</v>
      </c>
      <c r="DI56" s="268">
        <f t="shared" si="134"/>
        <v>0.41535062600015493</v>
      </c>
      <c r="DJ56" s="268">
        <f t="shared" si="134"/>
        <v>0</v>
      </c>
      <c r="DK56" s="268">
        <f t="shared" si="134"/>
        <v>7.0120633310510883E-2</v>
      </c>
      <c r="DL56" s="268">
        <f t="shared" si="134"/>
        <v>9.1621028012855987E-2</v>
      </c>
      <c r="DM56" s="268">
        <f t="shared" si="134"/>
        <v>0.16180590656844629</v>
      </c>
      <c r="DN56" s="268">
        <f t="shared" si="134"/>
        <v>-7.0071498731827386E-2</v>
      </c>
      <c r="DO56" s="268">
        <f t="shared" si="134"/>
        <v>-0.38211929182077053</v>
      </c>
      <c r="DP56" s="268">
        <f t="shared" si="134"/>
        <v>-0.42866957762313085</v>
      </c>
      <c r="DQ56" s="268">
        <f t="shared" si="134"/>
        <v>0.98256326409373873</v>
      </c>
      <c r="DR56" s="268">
        <f t="shared" si="134"/>
        <v>0.93537527788503105</v>
      </c>
      <c r="DS56" s="268">
        <f t="shared" si="134"/>
        <v>0</v>
      </c>
      <c r="DT56" s="268">
        <f t="shared" si="134"/>
        <v>-4.672884573676539E-2</v>
      </c>
      <c r="DU56" s="268">
        <f t="shared" si="134"/>
        <v>7.38163699859129E-2</v>
      </c>
      <c r="DV56" s="268">
        <f t="shared" si="134"/>
        <v>2.7053030711510218E-2</v>
      </c>
      <c r="DW56" s="268">
        <f t="shared" si="134"/>
        <v>4.6750691795405253E-2</v>
      </c>
      <c r="DX56" s="268"/>
      <c r="DY56" s="268"/>
      <c r="DZ56" s="268"/>
      <c r="EA56" s="268"/>
      <c r="EB56" s="268"/>
      <c r="EC56" s="268"/>
      <c r="ED56" s="268"/>
      <c r="EE56" s="268"/>
      <c r="EF56" s="268"/>
      <c r="EG56" s="268"/>
      <c r="EH56" s="268"/>
      <c r="EI56" s="268"/>
      <c r="EJ56" s="268"/>
      <c r="EK56" s="268"/>
      <c r="EL56" s="268"/>
      <c r="EM56" s="268"/>
      <c r="EN56" s="268"/>
      <c r="EO56" s="268"/>
      <c r="EP56" s="268"/>
      <c r="EQ56" s="268"/>
      <c r="ER56" s="268"/>
      <c r="ES56" s="268"/>
      <c r="ET56" s="268"/>
      <c r="EU56" s="268"/>
      <c r="EV56" s="268"/>
      <c r="EW56" s="268"/>
      <c r="EX56" s="268"/>
      <c r="EY56" s="268"/>
      <c r="EZ56" s="268"/>
      <c r="FA56" s="268"/>
      <c r="FB56" s="268"/>
      <c r="FC56" s="268"/>
      <c r="FD56" s="268"/>
      <c r="FE56" s="268"/>
      <c r="FF56" s="268"/>
      <c r="FG56" s="268"/>
      <c r="FH56" s="268"/>
      <c r="FI56" s="268"/>
      <c r="FJ56" s="268"/>
      <c r="FK56" s="268"/>
      <c r="FL56" s="268"/>
      <c r="FM56" s="268"/>
    </row>
    <row r="57" spans="1:169">
      <c r="B57" s="25" t="s">
        <v>345</v>
      </c>
      <c r="AN57" s="81"/>
    </row>
    <row r="58" spans="1:169">
      <c r="B58" s="25" t="s">
        <v>111</v>
      </c>
      <c r="C58" s="59"/>
      <c r="D58" s="59"/>
      <c r="E58" s="59"/>
      <c r="F58" s="59"/>
      <c r="G58" s="59"/>
      <c r="H58" s="59"/>
      <c r="I58" s="59"/>
      <c r="J58" s="59"/>
    </row>
    <row r="59" spans="1:169">
      <c r="B59" s="25" t="s">
        <v>784</v>
      </c>
    </row>
    <row r="60" spans="1:169">
      <c r="B60" s="195" t="s">
        <v>811</v>
      </c>
    </row>
    <row r="61" spans="1:169">
      <c r="B61" s="25" t="s">
        <v>809</v>
      </c>
    </row>
    <row r="62" spans="1:169">
      <c r="B62" s="25" t="s">
        <v>785</v>
      </c>
    </row>
    <row r="63" spans="1:169">
      <c r="B63" s="25" t="s">
        <v>812</v>
      </c>
    </row>
    <row r="64" spans="1:169" ht="14.25">
      <c r="DD64" s="603"/>
      <c r="DE64" s="604"/>
      <c r="DF64" s="604"/>
    </row>
    <row r="65" spans="2:111" ht="14.25">
      <c r="B65" s="25" t="s">
        <v>786</v>
      </c>
      <c r="DD65" s="604"/>
      <c r="DE65" s="604"/>
      <c r="DF65" s="604"/>
      <c r="DG65" s="54"/>
    </row>
    <row r="66" spans="2:111" ht="14.25">
      <c r="B66" s="25" t="s">
        <v>787</v>
      </c>
      <c r="DD66" s="604"/>
      <c r="DE66" s="604"/>
      <c r="DF66" s="604"/>
      <c r="DG66" s="54"/>
    </row>
    <row r="67" spans="2:111" ht="14.25">
      <c r="B67" s="25" t="s">
        <v>788</v>
      </c>
      <c r="G67" s="54"/>
      <c r="H67" s="54"/>
      <c r="I67" s="54"/>
      <c r="DD67" s="604"/>
      <c r="DE67" s="604"/>
      <c r="DF67" s="604"/>
      <c r="DG67" s="54"/>
    </row>
    <row r="68" spans="2:111" ht="14.25">
      <c r="B68" s="25" t="s">
        <v>789</v>
      </c>
      <c r="G68" s="54"/>
      <c r="H68" s="54"/>
      <c r="I68" s="54"/>
      <c r="DD68" s="604"/>
      <c r="DE68" s="604"/>
      <c r="DF68" s="604"/>
      <c r="DG68" s="54"/>
    </row>
    <row r="69" spans="2:111" ht="14.25">
      <c r="DD69" s="604"/>
      <c r="DE69" s="604"/>
      <c r="DF69" s="604"/>
      <c r="DG69" s="54"/>
    </row>
    <row r="70" spans="2:111" ht="14.25">
      <c r="B70" s="25" t="s">
        <v>790</v>
      </c>
      <c r="DD70" s="604"/>
      <c r="DE70" s="604"/>
      <c r="DF70" s="604"/>
      <c r="DG70" s="54"/>
    </row>
    <row r="71" spans="2:111" ht="14.25">
      <c r="B71" s="25" t="s">
        <v>791</v>
      </c>
      <c r="DD71" s="605"/>
      <c r="DE71" s="606"/>
      <c r="DF71" s="606"/>
      <c r="DG71" s="54"/>
    </row>
    <row r="72" spans="2:111" ht="14.25">
      <c r="DD72" s="604"/>
      <c r="DE72" s="604"/>
      <c r="DF72" s="604"/>
      <c r="DG72" s="54"/>
    </row>
    <row r="73" spans="2:111">
      <c r="B73" s="25" t="s">
        <v>792</v>
      </c>
    </row>
    <row r="74" spans="2:111">
      <c r="B74" s="25" t="s">
        <v>793</v>
      </c>
    </row>
    <row r="76" spans="2:111">
      <c r="B76" s="25" t="s">
        <v>794</v>
      </c>
    </row>
    <row r="77" spans="2:111">
      <c r="B77" s="25" t="s">
        <v>795</v>
      </c>
    </row>
    <row r="79" spans="2:111">
      <c r="B79" s="25" t="s">
        <v>796</v>
      </c>
    </row>
    <row r="80" spans="2:111">
      <c r="B80" s="25" t="s">
        <v>797</v>
      </c>
    </row>
    <row r="82" spans="2:2">
      <c r="B82" s="25" t="s">
        <v>798</v>
      </c>
    </row>
    <row r="83" spans="2:2">
      <c r="B83" s="25" t="s">
        <v>799</v>
      </c>
    </row>
    <row r="85" spans="2:2">
      <c r="B85" s="25" t="s">
        <v>800</v>
      </c>
    </row>
    <row r="86" spans="2:2">
      <c r="B86" s="25" t="s">
        <v>801</v>
      </c>
    </row>
    <row r="88" spans="2:2">
      <c r="B88" s="25" t="s">
        <v>802</v>
      </c>
    </row>
    <row r="89" spans="2:2">
      <c r="B89" s="25" t="s">
        <v>803</v>
      </c>
    </row>
    <row r="91" spans="2:2">
      <c r="B91" s="25" t="s">
        <v>804</v>
      </c>
    </row>
    <row r="92" spans="2:2">
      <c r="B92" s="25" t="s">
        <v>805</v>
      </c>
    </row>
    <row r="94" spans="2:2">
      <c r="B94" s="25" t="s">
        <v>806</v>
      </c>
    </row>
    <row r="95" spans="2:2">
      <c r="B95" s="25" t="s">
        <v>807</v>
      </c>
    </row>
    <row r="96" spans="2:2">
      <c r="B96" s="25" t="s">
        <v>808</v>
      </c>
    </row>
  </sheetData>
  <phoneticPr fontId="0" type="noConversion"/>
  <pageMargins left="0.23622047244094491" right="0.27559055118110237" top="0.78740157480314965" bottom="0.70866141732283472" header="0.51181102362204722" footer="0.51181102362204722"/>
  <pageSetup scale="70" orientation="landscape" r:id="rId1"/>
  <headerFooter alignWithMargins="0"/>
  <colBreaks count="6" manualBreakCount="6">
    <brk id="19" max="56" man="1"/>
    <brk id="37" max="1048575" man="1"/>
    <brk id="55" max="1048575" man="1"/>
    <brk id="73" max="1048575" man="1"/>
    <brk id="91" max="1048575" man="1"/>
    <brk id="109" max="1048575" man="1"/>
  </colBreaks>
</worksheet>
</file>

<file path=xl/worksheets/sheet100.xml><?xml version="1.0" encoding="utf-8"?>
<worksheet xmlns="http://schemas.openxmlformats.org/spreadsheetml/2006/main" xmlns:r="http://schemas.openxmlformats.org/officeDocument/2006/relationships">
  <sheetPr codeName="Sheet100"/>
  <dimension ref="A1:AE41"/>
  <sheetViews>
    <sheetView workbookViewId="0">
      <pane xSplit="1" ySplit="2" topLeftCell="B3" activePane="bottomRight" state="frozen"/>
      <selection activeCell="I22" sqref="I22"/>
      <selection pane="topRight" activeCell="I22" sqref="I22"/>
      <selection pane="bottomLeft" activeCell="I22" sqref="I22"/>
      <selection pane="bottomRight" activeCell="I22" sqref="I22"/>
    </sheetView>
  </sheetViews>
  <sheetFormatPr defaultRowHeight="12.75"/>
  <cols>
    <col min="1" max="1" width="9.140625" style="25"/>
    <col min="2" max="2" width="6.5703125" style="25" hidden="1" customWidth="1"/>
    <col min="3" max="5" width="6.5703125" style="25" customWidth="1"/>
    <col min="6" max="6" width="6.5703125" style="25" hidden="1" customWidth="1"/>
    <col min="7" max="10" width="6.5703125" style="25" customWidth="1"/>
    <col min="11" max="13" width="6.5703125" style="25" hidden="1" customWidth="1"/>
    <col min="14" max="15" width="6.5703125" style="25" customWidth="1"/>
    <col min="16" max="19" width="6.5703125" style="25" hidden="1" customWidth="1"/>
    <col min="20" max="20" width="6.5703125" style="25" customWidth="1"/>
    <col min="21" max="21" width="6.5703125" style="25" hidden="1" customWidth="1"/>
    <col min="22" max="22" width="6.5703125" style="25" customWidth="1"/>
    <col min="23" max="24" width="6.5703125" style="25" hidden="1" customWidth="1"/>
    <col min="25" max="26" width="6.5703125" style="25" customWidth="1"/>
    <col min="27" max="28" width="6.5703125" style="25" hidden="1" customWidth="1"/>
    <col min="29" max="30" width="6.5703125" style="25" customWidth="1"/>
    <col min="31" max="31" width="7.85546875" style="25" customWidth="1"/>
    <col min="32" max="16384" width="9.140625" style="25"/>
  </cols>
  <sheetData>
    <row r="1" spans="1:31" s="9" customFormat="1" ht="12.75" customHeight="1">
      <c r="A1" s="9" t="s">
        <v>269</v>
      </c>
    </row>
    <row r="2" spans="1:31" s="9" customFormat="1" ht="12.75" customHeight="1">
      <c r="A2" s="60" t="s">
        <v>471</v>
      </c>
      <c r="B2" s="60" t="s">
        <v>472</v>
      </c>
      <c r="C2" s="60" t="s">
        <v>473</v>
      </c>
      <c r="D2" s="60" t="s">
        <v>474</v>
      </c>
      <c r="E2" s="60" t="s">
        <v>475</v>
      </c>
      <c r="F2" s="60" t="s">
        <v>478</v>
      </c>
      <c r="G2" s="60" t="s">
        <v>479</v>
      </c>
      <c r="H2" s="60" t="s">
        <v>480</v>
      </c>
      <c r="I2" s="60" t="s">
        <v>481</v>
      </c>
      <c r="J2" s="60" t="s">
        <v>482</v>
      </c>
      <c r="K2" s="60" t="s">
        <v>483</v>
      </c>
      <c r="L2" s="60" t="s">
        <v>484</v>
      </c>
      <c r="M2" s="60" t="s">
        <v>485</v>
      </c>
      <c r="N2" s="60" t="s">
        <v>486</v>
      </c>
      <c r="O2" s="60" t="s">
        <v>487</v>
      </c>
      <c r="P2" s="60" t="s">
        <v>488</v>
      </c>
      <c r="Q2" s="60" t="s">
        <v>489</v>
      </c>
      <c r="R2" s="60" t="s">
        <v>490</v>
      </c>
      <c r="S2" s="60" t="s">
        <v>491</v>
      </c>
      <c r="T2" s="60" t="s">
        <v>492</v>
      </c>
      <c r="U2" s="60" t="s">
        <v>493</v>
      </c>
      <c r="V2" s="60" t="s">
        <v>494</v>
      </c>
      <c r="W2" s="60" t="s">
        <v>495</v>
      </c>
      <c r="X2" s="60" t="s">
        <v>496</v>
      </c>
      <c r="Y2" s="60" t="s">
        <v>497</v>
      </c>
      <c r="Z2" s="60" t="s">
        <v>498</v>
      </c>
      <c r="AA2" s="60" t="s">
        <v>499</v>
      </c>
      <c r="AB2" s="60" t="s">
        <v>500</v>
      </c>
      <c r="AC2" s="60" t="s">
        <v>274</v>
      </c>
      <c r="AD2" s="60" t="s">
        <v>275</v>
      </c>
    </row>
    <row r="3" spans="1:31" hidden="1">
      <c r="A3" s="36">
        <v>1960</v>
      </c>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row>
    <row r="4" spans="1:31" hidden="1">
      <c r="A4" s="36">
        <v>1961</v>
      </c>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row>
    <row r="5" spans="1:31" hidden="1">
      <c r="A5" s="36">
        <v>1962</v>
      </c>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row>
    <row r="6" spans="1:31" hidden="1">
      <c r="A6" s="36">
        <v>1963</v>
      </c>
      <c r="B6" s="61"/>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row>
    <row r="7" spans="1:31" hidden="1">
      <c r="A7" s="36">
        <v>1964</v>
      </c>
      <c r="B7" s="61"/>
      <c r="C7" s="61"/>
      <c r="D7" s="61"/>
      <c r="E7" s="61"/>
      <c r="F7" s="61"/>
      <c r="G7" s="61"/>
      <c r="H7" s="61"/>
      <c r="I7" s="61"/>
      <c r="J7" s="61"/>
      <c r="K7" s="61"/>
      <c r="L7" s="61"/>
      <c r="M7" s="61"/>
      <c r="N7" s="61"/>
      <c r="O7" s="61"/>
      <c r="P7" s="61"/>
      <c r="Q7" s="61"/>
      <c r="R7" s="61"/>
      <c r="S7" s="61"/>
      <c r="T7" s="61"/>
      <c r="U7" s="61"/>
      <c r="V7" s="61"/>
      <c r="W7" s="61"/>
      <c r="X7" s="61"/>
      <c r="Y7" s="61"/>
      <c r="Z7" s="61"/>
      <c r="AA7" s="61"/>
      <c r="AB7" s="61"/>
      <c r="AC7" s="61"/>
      <c r="AD7" s="61"/>
    </row>
    <row r="8" spans="1:31" hidden="1">
      <c r="A8" s="36">
        <v>1965</v>
      </c>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row>
    <row r="9" spans="1:31" hidden="1">
      <c r="A9" s="36">
        <v>1966</v>
      </c>
      <c r="B9" s="61"/>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row>
    <row r="10" spans="1:31" hidden="1">
      <c r="A10" s="36">
        <v>1967</v>
      </c>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row>
    <row r="11" spans="1:31" hidden="1">
      <c r="A11" s="36">
        <v>1968</v>
      </c>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row>
    <row r="12" spans="1:31">
      <c r="A12" s="36">
        <v>1969</v>
      </c>
      <c r="B12" s="61"/>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1"/>
      <c r="AC12" s="61">
        <v>0.22207959999999999</v>
      </c>
      <c r="AD12" s="61"/>
      <c r="AE12" s="62">
        <v>1969</v>
      </c>
    </row>
    <row r="13" spans="1:31">
      <c r="A13" s="36">
        <v>1970</v>
      </c>
      <c r="B13" s="61"/>
      <c r="C13" s="61"/>
      <c r="D13" s="61"/>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2">
        <v>1970</v>
      </c>
    </row>
    <row r="14" spans="1:31">
      <c r="A14" s="36">
        <v>1971</v>
      </c>
      <c r="B14" s="61"/>
      <c r="C14" s="61"/>
      <c r="D14" s="61"/>
      <c r="E14" s="61">
        <v>0.4075954</v>
      </c>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2">
        <v>1971</v>
      </c>
    </row>
    <row r="15" spans="1:31">
      <c r="A15" s="36">
        <v>1972</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2">
        <v>1972</v>
      </c>
    </row>
    <row r="16" spans="1:31">
      <c r="A16" s="36">
        <v>1973</v>
      </c>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2">
        <v>1973</v>
      </c>
    </row>
    <row r="17" spans="1:31">
      <c r="A17" s="36">
        <v>1974</v>
      </c>
      <c r="B17" s="61"/>
      <c r="C17" s="61"/>
      <c r="D17" s="61"/>
      <c r="E17" s="61"/>
      <c r="F17" s="61"/>
      <c r="G17" s="61"/>
      <c r="H17" s="61"/>
      <c r="I17" s="61"/>
      <c r="J17" s="61"/>
      <c r="K17" s="61"/>
      <c r="L17" s="61"/>
      <c r="M17" s="61"/>
      <c r="N17" s="61"/>
      <c r="O17" s="61"/>
      <c r="P17" s="61"/>
      <c r="Q17" s="61"/>
      <c r="R17" s="61"/>
      <c r="S17" s="61"/>
      <c r="T17" s="61"/>
      <c r="U17" s="61"/>
      <c r="V17" s="61"/>
      <c r="W17" s="61"/>
      <c r="X17" s="61"/>
      <c r="Y17" s="61"/>
      <c r="Z17" s="61"/>
      <c r="AA17" s="61"/>
      <c r="AB17" s="61"/>
      <c r="AC17" s="61">
        <v>0.31985520000000001</v>
      </c>
      <c r="AD17" s="61">
        <v>0.31980209999999998</v>
      </c>
      <c r="AE17" s="62">
        <v>1974</v>
      </c>
    </row>
    <row r="18" spans="1:31">
      <c r="A18" s="36">
        <v>1975</v>
      </c>
      <c r="B18" s="61"/>
      <c r="C18" s="61"/>
      <c r="D18" s="61"/>
      <c r="E18" s="61">
        <v>0.38906469999999999</v>
      </c>
      <c r="F18" s="61"/>
      <c r="G18" s="61"/>
      <c r="H18" s="61"/>
      <c r="I18" s="61"/>
      <c r="J18" s="61"/>
      <c r="K18" s="61"/>
      <c r="L18" s="61"/>
      <c r="M18" s="61"/>
      <c r="N18" s="61"/>
      <c r="O18" s="61"/>
      <c r="P18" s="61"/>
      <c r="Q18" s="61"/>
      <c r="R18" s="61"/>
      <c r="S18" s="61"/>
      <c r="T18" s="61"/>
      <c r="U18" s="61"/>
      <c r="V18" s="61"/>
      <c r="W18" s="61"/>
      <c r="X18" s="61"/>
      <c r="Y18" s="61"/>
      <c r="Z18" s="61">
        <v>8.1365400000000004E-2</v>
      </c>
      <c r="AA18" s="61"/>
      <c r="AB18" s="61"/>
      <c r="AC18" s="61"/>
      <c r="AD18" s="61"/>
      <c r="AE18" s="62">
        <v>1975</v>
      </c>
    </row>
    <row r="19" spans="1:31">
      <c r="A19" s="36">
        <v>1976</v>
      </c>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2">
        <v>1976</v>
      </c>
    </row>
    <row r="20" spans="1:31">
      <c r="A20" s="36">
        <v>1977</v>
      </c>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2">
        <v>1977</v>
      </c>
    </row>
    <row r="21" spans="1:31">
      <c r="A21" s="36">
        <v>1978</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2">
        <v>1978</v>
      </c>
    </row>
    <row r="22" spans="1:31">
      <c r="A22" s="36">
        <v>1979</v>
      </c>
      <c r="B22" s="61"/>
      <c r="C22" s="61"/>
      <c r="D22" s="61"/>
      <c r="E22" s="61"/>
      <c r="F22" s="61"/>
      <c r="G22" s="61"/>
      <c r="H22" s="61"/>
      <c r="I22" s="61">
        <v>0.12526799999999999</v>
      </c>
      <c r="J22" s="61"/>
      <c r="K22" s="61"/>
      <c r="L22" s="61"/>
      <c r="M22" s="61"/>
      <c r="N22" s="61"/>
      <c r="O22" s="61"/>
      <c r="P22" s="61"/>
      <c r="Q22" s="61"/>
      <c r="R22" s="61"/>
      <c r="S22" s="61"/>
      <c r="T22" s="61"/>
      <c r="U22" s="61"/>
      <c r="V22" s="61">
        <v>6.3898300000000005E-2</v>
      </c>
      <c r="W22" s="61"/>
      <c r="X22" s="61"/>
      <c r="Y22" s="61"/>
      <c r="Z22" s="61"/>
      <c r="AA22" s="61"/>
      <c r="AB22" s="61"/>
      <c r="AC22" s="61">
        <v>0.17947279999999999</v>
      </c>
      <c r="AD22" s="61">
        <v>0.30532969999999998</v>
      </c>
      <c r="AE22" s="62">
        <v>1979</v>
      </c>
    </row>
    <row r="23" spans="1:31">
      <c r="A23" s="36">
        <v>1980</v>
      </c>
      <c r="B23" s="61"/>
      <c r="C23" s="61"/>
      <c r="D23" s="61"/>
      <c r="E23" s="61"/>
      <c r="F23" s="61"/>
      <c r="G23" s="61"/>
      <c r="H23" s="61"/>
      <c r="I23" s="61"/>
      <c r="J23" s="61"/>
      <c r="K23" s="61"/>
      <c r="L23" s="61"/>
      <c r="M23" s="61"/>
      <c r="N23" s="61"/>
      <c r="O23" s="61"/>
      <c r="P23" s="61"/>
      <c r="Q23" s="61"/>
      <c r="R23" s="61"/>
      <c r="S23" s="61"/>
      <c r="T23" s="61"/>
      <c r="U23" s="61"/>
      <c r="V23" s="61"/>
      <c r="W23" s="61"/>
      <c r="X23" s="61"/>
      <c r="Y23" s="61">
        <v>0.22948550000000001</v>
      </c>
      <c r="Z23" s="61"/>
      <c r="AA23" s="61"/>
      <c r="AB23" s="61"/>
      <c r="AC23" s="61"/>
      <c r="AD23" s="61"/>
      <c r="AE23" s="62">
        <v>1980</v>
      </c>
    </row>
    <row r="24" spans="1:31">
      <c r="A24" s="36">
        <v>1981</v>
      </c>
      <c r="B24" s="61">
        <v>0.27728639999999999</v>
      </c>
      <c r="C24" s="61"/>
      <c r="D24" s="61"/>
      <c r="E24" s="61">
        <v>0.25883040000000002</v>
      </c>
      <c r="F24" s="61"/>
      <c r="G24" s="61"/>
      <c r="H24" s="61"/>
      <c r="I24" s="61">
        <v>0.17391300000000001</v>
      </c>
      <c r="J24" s="61">
        <v>0.14541809999999999</v>
      </c>
      <c r="K24" s="61"/>
      <c r="L24" s="61"/>
      <c r="M24" s="61"/>
      <c r="N24" s="61"/>
      <c r="O24" s="61"/>
      <c r="P24" s="61"/>
      <c r="Q24" s="61"/>
      <c r="R24" s="61"/>
      <c r="S24" s="61"/>
      <c r="T24" s="61"/>
      <c r="U24" s="61"/>
      <c r="V24" s="61"/>
      <c r="W24" s="61"/>
      <c r="X24" s="61"/>
      <c r="Y24" s="61"/>
      <c r="Z24" s="61">
        <v>7.3692999999999996E-3</v>
      </c>
      <c r="AA24" s="61"/>
      <c r="AB24" s="61"/>
      <c r="AC24" s="61"/>
      <c r="AD24" s="61"/>
      <c r="AE24" s="62">
        <v>1981</v>
      </c>
    </row>
    <row r="25" spans="1:31">
      <c r="A25" s="36">
        <v>1982</v>
      </c>
      <c r="B25" s="61"/>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2">
        <v>1982</v>
      </c>
    </row>
    <row r="26" spans="1:31">
      <c r="A26" s="36">
        <v>1983</v>
      </c>
      <c r="B26" s="61"/>
      <c r="C26" s="61"/>
      <c r="D26" s="61"/>
      <c r="E26" s="61"/>
      <c r="F26" s="61"/>
      <c r="G26" s="61"/>
      <c r="H26" s="61"/>
      <c r="I26" s="61"/>
      <c r="J26" s="61"/>
      <c r="K26" s="61"/>
      <c r="L26" s="61"/>
      <c r="M26" s="61"/>
      <c r="N26" s="61"/>
      <c r="O26" s="61"/>
      <c r="P26" s="61"/>
      <c r="Q26" s="61"/>
      <c r="R26" s="61"/>
      <c r="S26" s="61"/>
      <c r="T26" s="61">
        <v>3.8394699999999997E-2</v>
      </c>
      <c r="U26" s="61"/>
      <c r="V26" s="61"/>
      <c r="W26" s="61"/>
      <c r="X26" s="61"/>
      <c r="Y26" s="61"/>
      <c r="Z26" s="61"/>
      <c r="AA26" s="61"/>
      <c r="AB26" s="61"/>
      <c r="AC26" s="61"/>
      <c r="AD26" s="61"/>
      <c r="AE26" s="62">
        <v>1983</v>
      </c>
    </row>
    <row r="27" spans="1:31">
      <c r="A27" s="36">
        <v>1984</v>
      </c>
      <c r="B27" s="61"/>
      <c r="C27" s="61"/>
      <c r="D27" s="61"/>
      <c r="E27" s="61"/>
      <c r="F27" s="61"/>
      <c r="G27" s="61"/>
      <c r="H27" s="61"/>
      <c r="I27" s="61">
        <v>5.2265300000000001E-2</v>
      </c>
      <c r="J27" s="61">
        <v>0.1090198</v>
      </c>
      <c r="K27" s="61"/>
      <c r="L27" s="61"/>
      <c r="M27" s="61"/>
      <c r="N27" s="61"/>
      <c r="O27" s="61"/>
      <c r="P27" s="61"/>
      <c r="Q27" s="61"/>
      <c r="R27" s="61"/>
      <c r="S27" s="61"/>
      <c r="T27" s="61"/>
      <c r="U27" s="61"/>
      <c r="V27" s="61"/>
      <c r="W27" s="61"/>
      <c r="X27" s="61"/>
      <c r="Y27" s="61"/>
      <c r="Z27" s="61"/>
      <c r="AA27" s="61"/>
      <c r="AB27" s="61"/>
      <c r="AC27" s="61"/>
      <c r="AD27" s="61"/>
      <c r="AE27" s="62">
        <v>1984</v>
      </c>
    </row>
    <row r="28" spans="1:31">
      <c r="A28" s="36">
        <v>1985</v>
      </c>
      <c r="B28" s="61">
        <v>0.28563749999999999</v>
      </c>
      <c r="C28" s="61"/>
      <c r="D28" s="61">
        <v>8.4758399999999998E-2</v>
      </c>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2">
        <v>1985</v>
      </c>
    </row>
    <row r="29" spans="1:31">
      <c r="A29" s="36">
        <v>1986</v>
      </c>
      <c r="B29" s="61"/>
      <c r="C29" s="61"/>
      <c r="D29" s="61"/>
      <c r="E29" s="61"/>
      <c r="F29" s="61"/>
      <c r="G29" s="61"/>
      <c r="H29" s="61"/>
      <c r="I29" s="61"/>
      <c r="J29" s="61"/>
      <c r="K29" s="61"/>
      <c r="L29" s="61"/>
      <c r="M29" s="61"/>
      <c r="N29" s="61"/>
      <c r="O29" s="61">
        <v>0.1751615</v>
      </c>
      <c r="P29" s="61"/>
      <c r="Q29" s="61"/>
      <c r="R29" s="61"/>
      <c r="S29" s="61"/>
      <c r="T29" s="61"/>
      <c r="U29" s="61"/>
      <c r="V29" s="61">
        <v>0.1941302</v>
      </c>
      <c r="W29" s="61"/>
      <c r="X29" s="61"/>
      <c r="Y29" s="61"/>
      <c r="Z29" s="61"/>
      <c r="AA29" s="61"/>
      <c r="AB29" s="61"/>
      <c r="AC29" s="61">
        <v>5.2915799999999999E-2</v>
      </c>
      <c r="AD29" s="61">
        <v>0.2758738</v>
      </c>
      <c r="AE29" s="62">
        <v>1986</v>
      </c>
    </row>
    <row r="30" spans="1:31">
      <c r="A30" s="36">
        <v>1987</v>
      </c>
      <c r="B30" s="61"/>
      <c r="C30" s="61">
        <v>0.19046479999999999</v>
      </c>
      <c r="D30" s="61"/>
      <c r="E30" s="61">
        <v>0.12620999999999999</v>
      </c>
      <c r="F30" s="61"/>
      <c r="G30" s="61">
        <v>0.1666108</v>
      </c>
      <c r="H30" s="61">
        <v>0.1207892</v>
      </c>
      <c r="I30" s="61"/>
      <c r="J30" s="61"/>
      <c r="K30" s="61"/>
      <c r="L30" s="61"/>
      <c r="M30" s="61"/>
      <c r="N30" s="61">
        <v>6.1021800000000001E-2</v>
      </c>
      <c r="O30" s="61"/>
      <c r="P30" s="61"/>
      <c r="Q30" s="61"/>
      <c r="R30" s="61"/>
      <c r="S30" s="61"/>
      <c r="T30" s="61">
        <v>3.431E-3</v>
      </c>
      <c r="U30" s="61"/>
      <c r="V30" s="61"/>
      <c r="W30" s="61"/>
      <c r="X30" s="61"/>
      <c r="Y30" s="61"/>
      <c r="Z30" s="61">
        <v>4.8857600000000001E-2</v>
      </c>
      <c r="AA30" s="61"/>
      <c r="AB30" s="61"/>
      <c r="AC30" s="61"/>
      <c r="AD30" s="61"/>
      <c r="AE30" s="62">
        <v>1987</v>
      </c>
    </row>
    <row r="31" spans="1:31">
      <c r="A31" s="36">
        <v>1988</v>
      </c>
      <c r="B31" s="61"/>
      <c r="C31" s="61"/>
      <c r="D31" s="61">
        <v>0.1076037</v>
      </c>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2">
        <v>1988</v>
      </c>
    </row>
    <row r="32" spans="1:31">
      <c r="A32" s="36">
        <v>1989</v>
      </c>
      <c r="B32" s="61">
        <v>0.25201259999999998</v>
      </c>
      <c r="C32" s="61"/>
      <c r="D32" s="61"/>
      <c r="E32" s="61"/>
      <c r="F32" s="61"/>
      <c r="G32" s="61"/>
      <c r="H32" s="61"/>
      <c r="I32" s="61"/>
      <c r="J32" s="61">
        <v>9.0620900000000004E-2</v>
      </c>
      <c r="K32" s="61"/>
      <c r="L32" s="61"/>
      <c r="M32" s="61"/>
      <c r="N32" s="61"/>
      <c r="O32" s="61"/>
      <c r="P32" s="61"/>
      <c r="Q32" s="61"/>
      <c r="R32" s="61"/>
      <c r="S32" s="61"/>
      <c r="T32" s="61"/>
      <c r="U32" s="61"/>
      <c r="V32" s="61"/>
      <c r="W32" s="61"/>
      <c r="X32" s="61"/>
      <c r="Y32" s="61"/>
      <c r="Z32" s="61"/>
      <c r="AA32" s="61"/>
      <c r="AB32" s="61"/>
      <c r="AC32" s="61"/>
      <c r="AD32" s="61"/>
      <c r="AE32" s="62">
        <v>1989</v>
      </c>
    </row>
    <row r="33" spans="1:31">
      <c r="A33" s="36">
        <v>1990</v>
      </c>
      <c r="B33" s="61"/>
      <c r="C33" s="61"/>
      <c r="D33" s="61"/>
      <c r="E33" s="61"/>
      <c r="F33" s="61"/>
      <c r="G33" s="61"/>
      <c r="H33" s="61"/>
      <c r="I33" s="61"/>
      <c r="J33" s="61"/>
      <c r="K33" s="61"/>
      <c r="L33" s="61"/>
      <c r="M33" s="61"/>
      <c r="N33" s="61"/>
      <c r="O33" s="61"/>
      <c r="P33" s="61"/>
      <c r="Q33" s="61"/>
      <c r="R33" s="61"/>
      <c r="S33" s="61"/>
      <c r="T33" s="61"/>
      <c r="U33" s="61"/>
      <c r="V33" s="61"/>
      <c r="W33" s="61"/>
      <c r="X33" s="61"/>
      <c r="Y33" s="61">
        <v>0.1197812</v>
      </c>
      <c r="Z33" s="61"/>
      <c r="AA33" s="61"/>
      <c r="AB33" s="61"/>
      <c r="AC33" s="61"/>
      <c r="AD33" s="61"/>
      <c r="AE33" s="62">
        <v>1990</v>
      </c>
    </row>
    <row r="34" spans="1:31">
      <c r="A34" s="36">
        <v>1991</v>
      </c>
      <c r="B34" s="61"/>
      <c r="C34" s="61"/>
      <c r="D34" s="61"/>
      <c r="E34" s="61">
        <v>5.6761499999999999E-2</v>
      </c>
      <c r="F34" s="61"/>
      <c r="G34" s="61"/>
      <c r="H34" s="61">
        <v>0.15369240000000001</v>
      </c>
      <c r="I34" s="61"/>
      <c r="J34" s="61"/>
      <c r="K34" s="61"/>
      <c r="L34" s="61"/>
      <c r="M34" s="61"/>
      <c r="N34" s="61"/>
      <c r="O34" s="61"/>
      <c r="P34" s="61"/>
      <c r="Q34" s="61"/>
      <c r="R34" s="61"/>
      <c r="S34" s="61"/>
      <c r="T34" s="61">
        <v>3.5428599999999998E-2</v>
      </c>
      <c r="U34" s="61"/>
      <c r="V34" s="61">
        <v>0.1181439</v>
      </c>
      <c r="W34" s="61"/>
      <c r="X34" s="61"/>
      <c r="Y34" s="61"/>
      <c r="Z34" s="61"/>
      <c r="AA34" s="61"/>
      <c r="AB34" s="61"/>
      <c r="AC34" s="61"/>
      <c r="AD34" s="61">
        <v>0.2365322</v>
      </c>
      <c r="AE34" s="62">
        <v>1991</v>
      </c>
    </row>
    <row r="35" spans="1:31">
      <c r="A35" s="36">
        <v>1992</v>
      </c>
      <c r="B35" s="61"/>
      <c r="C35" s="61"/>
      <c r="D35" s="61">
        <v>0.1055304</v>
      </c>
      <c r="E35" s="61"/>
      <c r="F35" s="61"/>
      <c r="G35" s="61">
        <v>6.1637200000000003E-2</v>
      </c>
      <c r="H35" s="61"/>
      <c r="I35" s="61"/>
      <c r="J35" s="61"/>
      <c r="K35" s="61"/>
      <c r="L35" s="61"/>
      <c r="M35" s="61"/>
      <c r="N35" s="61"/>
      <c r="O35" s="61"/>
      <c r="P35" s="61"/>
      <c r="Q35" s="61"/>
      <c r="R35" s="61"/>
      <c r="S35" s="61"/>
      <c r="T35" s="61"/>
      <c r="U35" s="61"/>
      <c r="V35" s="61"/>
      <c r="W35" s="61"/>
      <c r="X35" s="61"/>
      <c r="Y35" s="61"/>
      <c r="Z35" s="61">
        <v>5.9994499999999999E-2</v>
      </c>
      <c r="AA35" s="61"/>
      <c r="AB35" s="61"/>
      <c r="AC35" s="61"/>
      <c r="AD35" s="61"/>
      <c r="AE35" s="62">
        <v>1992</v>
      </c>
    </row>
    <row r="36" spans="1:31">
      <c r="A36" s="36">
        <v>1993</v>
      </c>
      <c r="B36" s="61"/>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2">
        <v>1993</v>
      </c>
    </row>
    <row r="37" spans="1:31">
      <c r="A37" s="36">
        <v>1994</v>
      </c>
      <c r="B37" s="61">
        <v>0.34043190000000001</v>
      </c>
      <c r="C37" s="61"/>
      <c r="D37" s="61"/>
      <c r="E37" s="61">
        <v>4.8441900000000003E-2</v>
      </c>
      <c r="F37" s="61"/>
      <c r="G37" s="61"/>
      <c r="H37" s="61"/>
      <c r="I37" s="61"/>
      <c r="J37" s="61">
        <v>8.1471600000000005E-2</v>
      </c>
      <c r="K37" s="61"/>
      <c r="L37" s="61"/>
      <c r="M37" s="61"/>
      <c r="N37" s="61"/>
      <c r="O37" s="61"/>
      <c r="P37" s="61"/>
      <c r="Q37" s="61"/>
      <c r="R37" s="61"/>
      <c r="S37" s="61"/>
      <c r="T37" s="61"/>
      <c r="U37" s="61"/>
      <c r="V37" s="61"/>
      <c r="W37" s="61"/>
      <c r="X37" s="61"/>
      <c r="Y37" s="61"/>
      <c r="Z37" s="61"/>
      <c r="AA37" s="61"/>
      <c r="AB37" s="61"/>
      <c r="AC37" s="61"/>
      <c r="AD37" s="61">
        <v>0.2230297</v>
      </c>
      <c r="AE37" s="62">
        <v>1994</v>
      </c>
    </row>
    <row r="38" spans="1:31">
      <c r="A38" s="36">
        <v>1995</v>
      </c>
      <c r="B38" s="61"/>
      <c r="C38" s="61"/>
      <c r="D38" s="61"/>
      <c r="E38" s="61"/>
      <c r="F38" s="61"/>
      <c r="G38" s="61"/>
      <c r="H38" s="61">
        <v>4.3031899999999998E-2</v>
      </c>
      <c r="I38" s="61"/>
      <c r="J38" s="61"/>
      <c r="K38" s="61"/>
      <c r="L38" s="61"/>
      <c r="M38" s="61"/>
      <c r="N38" s="61"/>
      <c r="O38" s="61">
        <v>0.14745810000000001</v>
      </c>
      <c r="P38" s="61"/>
      <c r="Q38" s="61"/>
      <c r="R38" s="61"/>
      <c r="S38" s="61"/>
      <c r="T38" s="61"/>
      <c r="U38" s="61"/>
      <c r="V38" s="61">
        <v>0.1170889</v>
      </c>
      <c r="W38" s="61"/>
      <c r="X38" s="61"/>
      <c r="Y38" s="61"/>
      <c r="Z38" s="61"/>
      <c r="AA38" s="61"/>
      <c r="AB38" s="61"/>
      <c r="AC38" s="61"/>
      <c r="AD38" s="61"/>
      <c r="AE38" s="62">
        <v>1995</v>
      </c>
    </row>
    <row r="39" spans="1:31">
      <c r="A39" s="36">
        <v>1996</v>
      </c>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2">
        <v>1996</v>
      </c>
    </row>
    <row r="40" spans="1:31">
      <c r="A40" s="36">
        <v>1997</v>
      </c>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v>0.24667149999999999</v>
      </c>
      <c r="AE40" s="62">
        <v>1997</v>
      </c>
    </row>
    <row r="41" spans="1:31">
      <c r="A41" s="24" t="s">
        <v>265</v>
      </c>
    </row>
  </sheetData>
  <phoneticPr fontId="0" type="noConversion"/>
  <pageMargins left="0.75" right="0.75" top="1" bottom="1" header="0.5" footer="0.5"/>
  <pageSetup orientation="landscape" horizontalDpi="360" r:id="rId1"/>
  <headerFooter alignWithMargins="0"/>
</worksheet>
</file>

<file path=xl/worksheets/sheet101.xml><?xml version="1.0" encoding="utf-8"?>
<worksheet xmlns="http://schemas.openxmlformats.org/spreadsheetml/2006/main" xmlns:r="http://schemas.openxmlformats.org/officeDocument/2006/relationships">
  <sheetPr codeName="Sheet101"/>
  <dimension ref="A1:AD41"/>
  <sheetViews>
    <sheetView workbookViewId="0">
      <pane xSplit="1" ySplit="2" topLeftCell="B3" activePane="bottomRight" state="frozen"/>
      <selection activeCell="I22" sqref="I22"/>
      <selection pane="topRight" activeCell="I22" sqref="I22"/>
      <selection pane="bottomLeft" activeCell="I22" sqref="I22"/>
      <selection pane="bottomRight" activeCell="I22" sqref="I22"/>
    </sheetView>
  </sheetViews>
  <sheetFormatPr defaultRowHeight="12.75"/>
  <sheetData>
    <row r="1" spans="1:30" s="9" customFormat="1" ht="12.75" customHeight="1">
      <c r="A1" s="9" t="s">
        <v>270</v>
      </c>
    </row>
    <row r="2" spans="1:30" s="9" customFormat="1" ht="12.75" customHeight="1">
      <c r="A2" s="9" t="s">
        <v>471</v>
      </c>
      <c r="B2" s="66" t="s">
        <v>472</v>
      </c>
      <c r="C2" s="53" t="s">
        <v>473</v>
      </c>
      <c r="D2" s="66" t="s">
        <v>474</v>
      </c>
      <c r="E2" s="66" t="s">
        <v>475</v>
      </c>
      <c r="F2" s="53" t="s">
        <v>478</v>
      </c>
      <c r="G2" s="66" t="s">
        <v>479</v>
      </c>
      <c r="H2" s="66" t="s">
        <v>480</v>
      </c>
      <c r="I2" s="66" t="s">
        <v>481</v>
      </c>
      <c r="J2" s="66" t="s">
        <v>482</v>
      </c>
      <c r="K2" s="53" t="s">
        <v>483</v>
      </c>
      <c r="L2" s="53" t="s">
        <v>484</v>
      </c>
      <c r="M2" s="53" t="s">
        <v>485</v>
      </c>
      <c r="N2" s="53" t="s">
        <v>486</v>
      </c>
      <c r="O2" s="66" t="s">
        <v>487</v>
      </c>
      <c r="P2" s="53" t="s">
        <v>488</v>
      </c>
      <c r="Q2" s="53" t="s">
        <v>489</v>
      </c>
      <c r="R2" s="53" t="s">
        <v>490</v>
      </c>
      <c r="S2" s="53" t="s">
        <v>491</v>
      </c>
      <c r="T2" s="66" t="s">
        <v>492</v>
      </c>
      <c r="U2" s="53" t="s">
        <v>493</v>
      </c>
      <c r="V2" s="66" t="s">
        <v>494</v>
      </c>
      <c r="W2" s="53" t="s">
        <v>495</v>
      </c>
      <c r="X2" s="53" t="s">
        <v>496</v>
      </c>
      <c r="Y2" s="66" t="s">
        <v>497</v>
      </c>
      <c r="Z2" s="66" t="s">
        <v>498</v>
      </c>
      <c r="AA2" s="53" t="s">
        <v>499</v>
      </c>
      <c r="AB2" s="53" t="s">
        <v>500</v>
      </c>
      <c r="AC2" s="66" t="s">
        <v>501</v>
      </c>
      <c r="AD2" s="66" t="s">
        <v>502</v>
      </c>
    </row>
    <row r="3" spans="1:30">
      <c r="A3" s="36">
        <v>1960</v>
      </c>
    </row>
    <row r="4" spans="1:30">
      <c r="A4" s="36">
        <v>1961</v>
      </c>
    </row>
    <row r="5" spans="1:30">
      <c r="A5" s="36">
        <v>1962</v>
      </c>
    </row>
    <row r="6" spans="1:30">
      <c r="A6" s="36">
        <v>1963</v>
      </c>
    </row>
    <row r="7" spans="1:30">
      <c r="A7" s="36">
        <v>1964</v>
      </c>
    </row>
    <row r="8" spans="1:30">
      <c r="A8" s="36">
        <v>1965</v>
      </c>
    </row>
    <row r="9" spans="1:30">
      <c r="A9" s="36">
        <v>1966</v>
      </c>
    </row>
    <row r="10" spans="1:30">
      <c r="A10" s="36">
        <v>1967</v>
      </c>
    </row>
    <row r="11" spans="1:30">
      <c r="A11" s="36">
        <v>1968</v>
      </c>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row>
    <row r="12" spans="1:30">
      <c r="A12" s="36">
        <v>1969</v>
      </c>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v>11.0837</v>
      </c>
      <c r="AD12" s="55"/>
    </row>
    <row r="13" spans="1:30">
      <c r="A13" s="36">
        <v>1970</v>
      </c>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row>
    <row r="14" spans="1:30">
      <c r="A14" s="36">
        <v>1971</v>
      </c>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row>
    <row r="15" spans="1:30">
      <c r="A15" s="36">
        <v>1972</v>
      </c>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row>
    <row r="16" spans="1:30">
      <c r="A16" s="36">
        <v>1973</v>
      </c>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row>
    <row r="17" spans="1:30">
      <c r="A17" s="36">
        <v>1974</v>
      </c>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v>16.180499999999999</v>
      </c>
      <c r="AD17" s="55">
        <v>25.088999999999999</v>
      </c>
    </row>
    <row r="18" spans="1:30">
      <c r="A18" s="36">
        <v>1975</v>
      </c>
      <c r="B18" s="55"/>
      <c r="C18" s="55"/>
      <c r="D18" s="55"/>
      <c r="E18" s="55">
        <v>65.497399999999999</v>
      </c>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row>
    <row r="19" spans="1:30">
      <c r="A19" s="36">
        <v>1976</v>
      </c>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row>
    <row r="20" spans="1:30">
      <c r="A20" s="36">
        <v>1977</v>
      </c>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row>
    <row r="21" spans="1:30">
      <c r="A21" s="36">
        <v>1978</v>
      </c>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row>
    <row r="22" spans="1:30">
      <c r="A22" s="36">
        <v>1979</v>
      </c>
      <c r="B22" s="55"/>
      <c r="C22" s="55"/>
      <c r="D22" s="55"/>
      <c r="E22" s="55"/>
      <c r="F22" s="55"/>
      <c r="G22" s="55"/>
      <c r="H22" s="55"/>
      <c r="I22" s="55">
        <v>10.7143</v>
      </c>
      <c r="J22" s="55"/>
      <c r="K22" s="55"/>
      <c r="L22" s="55"/>
      <c r="M22" s="55"/>
      <c r="N22" s="55"/>
      <c r="O22" s="55"/>
      <c r="P22" s="55"/>
      <c r="Q22" s="55"/>
      <c r="R22" s="55"/>
      <c r="S22" s="55"/>
      <c r="T22" s="55"/>
      <c r="U22" s="55"/>
      <c r="V22" s="55"/>
      <c r="W22" s="55"/>
      <c r="X22" s="55"/>
      <c r="Y22" s="55"/>
      <c r="Z22" s="55"/>
      <c r="AA22" s="55"/>
      <c r="AB22" s="55"/>
      <c r="AC22" s="55">
        <v>9.6723499999999998</v>
      </c>
      <c r="AD22" s="55">
        <v>28.701000000000001</v>
      </c>
    </row>
    <row r="23" spans="1:30">
      <c r="A23" s="36">
        <v>1980</v>
      </c>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row>
    <row r="24" spans="1:30">
      <c r="A24" s="36">
        <v>1981</v>
      </c>
      <c r="B24" s="55"/>
      <c r="C24" s="55"/>
      <c r="D24" s="55"/>
      <c r="E24" s="55">
        <v>12.829800000000001</v>
      </c>
      <c r="F24" s="55"/>
      <c r="G24" s="55"/>
      <c r="H24" s="55"/>
      <c r="I24" s="55"/>
      <c r="J24" s="55">
        <v>17.743200000000002</v>
      </c>
      <c r="K24" s="55"/>
      <c r="L24" s="55"/>
      <c r="M24" s="55"/>
      <c r="N24" s="55"/>
      <c r="O24" s="55"/>
      <c r="P24" s="55"/>
      <c r="Q24" s="55"/>
      <c r="R24" s="55"/>
      <c r="S24" s="55"/>
      <c r="T24" s="55"/>
      <c r="U24" s="55"/>
      <c r="V24" s="55"/>
      <c r="W24" s="55"/>
      <c r="X24" s="55"/>
      <c r="Y24" s="55"/>
      <c r="Z24" s="55"/>
      <c r="AA24" s="55"/>
      <c r="AB24" s="55"/>
      <c r="AC24" s="55"/>
      <c r="AD24" s="55"/>
    </row>
    <row r="25" spans="1:30">
      <c r="A25" s="36">
        <v>1982</v>
      </c>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row>
    <row r="26" spans="1:30">
      <c r="A26" s="36">
        <v>1983</v>
      </c>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row>
    <row r="27" spans="1:30">
      <c r="A27" s="36">
        <v>1984</v>
      </c>
      <c r="B27" s="55"/>
      <c r="C27" s="55"/>
      <c r="D27" s="55"/>
      <c r="E27" s="55"/>
      <c r="F27" s="55"/>
      <c r="G27" s="55"/>
      <c r="H27" s="55"/>
      <c r="I27" s="55">
        <v>1.0665800000000001</v>
      </c>
      <c r="J27" s="55">
        <v>16.410699999999999</v>
      </c>
      <c r="K27" s="55"/>
      <c r="L27" s="55"/>
      <c r="M27" s="55"/>
      <c r="N27" s="55"/>
      <c r="O27" s="55"/>
      <c r="P27" s="55"/>
      <c r="Q27" s="55"/>
      <c r="R27" s="55"/>
      <c r="S27" s="55"/>
      <c r="T27" s="55"/>
      <c r="U27" s="55"/>
      <c r="V27" s="55"/>
      <c r="W27" s="55"/>
      <c r="X27" s="55"/>
      <c r="Y27" s="55"/>
      <c r="Z27" s="55"/>
      <c r="AA27" s="55"/>
      <c r="AB27" s="55"/>
      <c r="AC27" s="55"/>
      <c r="AD27" s="55"/>
    </row>
    <row r="28" spans="1:30">
      <c r="A28" s="36">
        <v>1985</v>
      </c>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row>
    <row r="29" spans="1:30">
      <c r="A29" s="36">
        <v>1986</v>
      </c>
      <c r="B29" s="55"/>
      <c r="C29" s="55"/>
      <c r="D29" s="55"/>
      <c r="E29" s="55"/>
      <c r="F29" s="55"/>
      <c r="G29" s="55"/>
      <c r="H29" s="55"/>
      <c r="I29" s="55"/>
      <c r="J29" s="55"/>
      <c r="K29" s="55"/>
      <c r="L29" s="55"/>
      <c r="M29" s="55"/>
      <c r="N29" s="55"/>
      <c r="O29" s="55">
        <v>12.2019</v>
      </c>
      <c r="P29" s="55"/>
      <c r="Q29" s="55"/>
      <c r="R29" s="55"/>
      <c r="S29" s="55"/>
      <c r="T29" s="55"/>
      <c r="U29" s="55"/>
      <c r="V29" s="55"/>
      <c r="W29" s="55"/>
      <c r="X29" s="55"/>
      <c r="Y29" s="55"/>
      <c r="Z29" s="55"/>
      <c r="AA29" s="55"/>
      <c r="AB29" s="55"/>
      <c r="AC29" s="55">
        <v>6.1502999999999997</v>
      </c>
      <c r="AD29" s="55">
        <v>24.206499999999998</v>
      </c>
    </row>
    <row r="30" spans="1:30">
      <c r="A30" s="36">
        <v>1987</v>
      </c>
      <c r="B30" s="55"/>
      <c r="C30" s="55"/>
      <c r="D30" s="55"/>
      <c r="E30" s="55">
        <v>13.5237</v>
      </c>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row>
    <row r="31" spans="1:30">
      <c r="A31" s="36">
        <v>1988</v>
      </c>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row>
    <row r="32" spans="1:30">
      <c r="A32" s="36">
        <v>1989</v>
      </c>
      <c r="B32" s="55"/>
      <c r="C32" s="55"/>
      <c r="D32" s="55"/>
      <c r="E32" s="55"/>
      <c r="F32" s="55"/>
      <c r="G32" s="55"/>
      <c r="H32" s="55"/>
      <c r="I32" s="55"/>
      <c r="J32" s="55">
        <v>20.888300000000001</v>
      </c>
      <c r="K32" s="55"/>
      <c r="L32" s="55"/>
      <c r="M32" s="55"/>
      <c r="N32" s="55"/>
      <c r="O32" s="55"/>
      <c r="P32" s="55"/>
      <c r="Q32" s="55"/>
      <c r="R32" s="55"/>
      <c r="S32" s="55"/>
      <c r="T32" s="55"/>
      <c r="U32" s="55"/>
      <c r="V32" s="55"/>
      <c r="W32" s="55"/>
      <c r="X32" s="55"/>
      <c r="Y32" s="55"/>
      <c r="Z32" s="55"/>
      <c r="AA32" s="55"/>
      <c r="AB32" s="55"/>
      <c r="AC32" s="55"/>
      <c r="AD32" s="55"/>
    </row>
    <row r="33" spans="1:30">
      <c r="A33" s="36">
        <v>1990</v>
      </c>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row>
    <row r="34" spans="1:30">
      <c r="A34" s="36">
        <v>1991</v>
      </c>
      <c r="B34" s="55"/>
      <c r="C34" s="55"/>
      <c r="D34" s="55"/>
      <c r="E34" s="55">
        <v>11.2561</v>
      </c>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v>25.025500000000001</v>
      </c>
    </row>
    <row r="35" spans="1:30">
      <c r="A35" s="36">
        <v>1992</v>
      </c>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row>
    <row r="36" spans="1:30">
      <c r="A36" s="36">
        <v>1993</v>
      </c>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row>
    <row r="37" spans="1:30">
      <c r="A37" s="36">
        <v>1994</v>
      </c>
      <c r="B37" s="55"/>
      <c r="C37" s="55"/>
      <c r="D37" s="55"/>
      <c r="E37" s="55">
        <v>7.5127199999999998</v>
      </c>
      <c r="F37" s="55"/>
      <c r="G37" s="55"/>
      <c r="H37" s="55"/>
      <c r="I37" s="55"/>
      <c r="J37" s="55">
        <v>29.7193</v>
      </c>
      <c r="K37" s="55"/>
      <c r="L37" s="55"/>
      <c r="M37" s="55"/>
      <c r="N37" s="55"/>
      <c r="O37" s="55"/>
      <c r="P37" s="55"/>
      <c r="Q37" s="55"/>
      <c r="R37" s="55"/>
      <c r="S37" s="55"/>
      <c r="T37" s="55"/>
      <c r="U37" s="55"/>
      <c r="V37" s="55"/>
      <c r="W37" s="55"/>
      <c r="X37" s="55"/>
      <c r="Y37" s="55"/>
      <c r="Z37" s="55"/>
      <c r="AA37" s="55"/>
      <c r="AB37" s="55"/>
      <c r="AC37" s="55"/>
      <c r="AD37" s="55">
        <v>24.262899999999998</v>
      </c>
    </row>
    <row r="38" spans="1:30">
      <c r="A38" s="36">
        <v>1995</v>
      </c>
      <c r="B38" s="55"/>
      <c r="C38" s="55"/>
      <c r="D38" s="55"/>
      <c r="E38" s="55"/>
      <c r="F38" s="55"/>
      <c r="G38" s="55"/>
      <c r="H38" s="55"/>
      <c r="I38" s="55"/>
      <c r="J38" s="55"/>
      <c r="K38" s="55"/>
      <c r="L38" s="55"/>
      <c r="M38" s="55"/>
      <c r="N38" s="55"/>
      <c r="O38" s="55">
        <v>11.219900000000001</v>
      </c>
      <c r="P38" s="55"/>
      <c r="Q38" s="55"/>
      <c r="R38" s="55"/>
      <c r="S38" s="55"/>
      <c r="T38" s="55"/>
      <c r="U38" s="55"/>
      <c r="V38" s="55"/>
      <c r="W38" s="55"/>
      <c r="X38" s="55"/>
      <c r="Y38" s="55"/>
      <c r="Z38" s="55"/>
      <c r="AA38" s="55"/>
      <c r="AB38" s="55"/>
      <c r="AC38" s="55"/>
      <c r="AD38" s="55"/>
    </row>
    <row r="39" spans="1:30">
      <c r="A39" s="36">
        <v>1996</v>
      </c>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row>
    <row r="40" spans="1:30">
      <c r="A40" s="36">
        <v>1997</v>
      </c>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v>25.694800000000001</v>
      </c>
    </row>
    <row r="41" spans="1:30">
      <c r="A41" s="24" t="s">
        <v>265</v>
      </c>
    </row>
  </sheetData>
  <phoneticPr fontId="0" type="noConversion"/>
  <pageMargins left="0.75" right="0.75" top="1" bottom="1" header="0.5" footer="0.5"/>
  <headerFooter alignWithMargins="0"/>
</worksheet>
</file>

<file path=xl/worksheets/sheet102.xml><?xml version="1.0" encoding="utf-8"?>
<worksheet xmlns="http://schemas.openxmlformats.org/spreadsheetml/2006/main" xmlns:r="http://schemas.openxmlformats.org/officeDocument/2006/relationships">
  <sheetPr codeName="Sheet102"/>
  <dimension ref="A1:HY73"/>
  <sheetViews>
    <sheetView workbookViewId="0">
      <pane xSplit="1" ySplit="3" topLeftCell="B4" activePane="bottomRight" state="frozen"/>
      <selection activeCell="I22" sqref="I22"/>
      <selection pane="topRight" activeCell="I22" sqref="I22"/>
      <selection pane="bottomLeft" activeCell="I22" sqref="I22"/>
      <selection pane="bottomRight" activeCell="I22" sqref="I22"/>
    </sheetView>
  </sheetViews>
  <sheetFormatPr defaultColWidth="8.85546875" defaultRowHeight="12.75"/>
  <cols>
    <col min="1" max="16" width="8.85546875" style="25" customWidth="1"/>
    <col min="17" max="17" width="9.28515625" style="25" customWidth="1"/>
    <col min="18" max="24" width="8.85546875" style="25" customWidth="1"/>
    <col min="25" max="25" width="9.28515625" style="25" customWidth="1"/>
    <col min="26" max="40" width="8.85546875" style="25" customWidth="1"/>
    <col min="41" max="41" width="9.28515625" style="25" customWidth="1"/>
    <col min="42" max="48" width="8.85546875" style="25" customWidth="1"/>
    <col min="49" max="49" width="9.28515625" style="25" customWidth="1"/>
    <col min="50" max="56" width="8.85546875" style="25" customWidth="1"/>
    <col min="57" max="57" width="9.28515625" style="25" customWidth="1"/>
    <col min="58" max="64" width="8.85546875" style="25" customWidth="1"/>
    <col min="65" max="65" width="9.28515625" style="25" bestFit="1" customWidth="1"/>
    <col min="66" max="72" width="8.85546875" style="25" customWidth="1"/>
    <col min="73" max="73" width="9.28515625" style="25" customWidth="1"/>
    <col min="74" max="80" width="8.85546875" style="25" customWidth="1"/>
    <col min="81" max="81" width="9.28515625" style="25" customWidth="1"/>
    <col min="82" max="88" width="8.85546875" style="25" customWidth="1"/>
    <col min="89" max="89" width="9.28515625" style="25" customWidth="1"/>
    <col min="90" max="96" width="8.85546875" style="25" customWidth="1"/>
    <col min="97" max="97" width="9.28515625" style="25" customWidth="1"/>
    <col min="98" max="104" width="8.85546875" style="25" customWidth="1"/>
    <col min="105" max="105" width="9.28515625" style="25" customWidth="1"/>
    <col min="106" max="112" width="8.85546875" style="25" customWidth="1"/>
    <col min="113" max="113" width="9.28515625" style="25" customWidth="1"/>
    <col min="114" max="120" width="8.85546875" style="25" customWidth="1"/>
    <col min="121" max="121" width="9.28515625" style="25" customWidth="1"/>
    <col min="122" max="128" width="8.85546875" style="25" customWidth="1"/>
    <col min="129" max="129" width="9.28515625" style="25" customWidth="1"/>
    <col min="130" max="136" width="8.85546875" style="25" customWidth="1"/>
    <col min="137" max="137" width="9.28515625" style="25" customWidth="1"/>
    <col min="138" max="144" width="8.85546875" style="25" customWidth="1"/>
    <col min="145" max="145" width="9.28515625" style="25" customWidth="1"/>
    <col min="146" max="152" width="8.85546875" style="25" customWidth="1"/>
    <col min="153" max="153" width="9.28515625" style="25" customWidth="1"/>
    <col min="154" max="160" width="8.85546875" style="25" customWidth="1"/>
    <col min="161" max="161" width="9.28515625" style="25" customWidth="1"/>
    <col min="162" max="168" width="8.85546875" style="25" customWidth="1"/>
    <col min="169" max="169" width="9.28515625" style="25" customWidth="1"/>
    <col min="170" max="176" width="8.85546875" style="25" customWidth="1"/>
    <col min="177" max="177" width="9.28515625" style="25" customWidth="1"/>
    <col min="178" max="184" width="8.85546875" style="25" customWidth="1"/>
    <col min="185" max="185" width="9.28515625" style="25" customWidth="1"/>
    <col min="186" max="192" width="8.85546875" style="25" customWidth="1"/>
    <col min="193" max="193" width="9.28515625" style="25" customWidth="1"/>
    <col min="194" max="200" width="8.85546875" style="25" customWidth="1"/>
    <col min="201" max="201" width="9.28515625" style="25" customWidth="1"/>
    <col min="202" max="208" width="8.85546875" style="25" customWidth="1"/>
    <col min="209" max="209" width="9.28515625" style="25" customWidth="1"/>
    <col min="210" max="216" width="8.85546875" style="25" customWidth="1"/>
    <col min="217" max="217" width="9.28515625" style="25" customWidth="1"/>
    <col min="218" max="224" width="8.85546875" style="25" customWidth="1"/>
    <col min="225" max="225" width="9.28515625" style="25" customWidth="1"/>
    <col min="226" max="232" width="8.85546875" style="25" customWidth="1"/>
    <col min="233" max="233" width="9.28515625" style="25" customWidth="1"/>
    <col min="234" max="16384" width="8.85546875" style="25"/>
  </cols>
  <sheetData>
    <row r="1" spans="1:233">
      <c r="A1" s="56" t="s">
        <v>255</v>
      </c>
    </row>
    <row r="2" spans="1:233">
      <c r="B2" s="9" t="s">
        <v>472</v>
      </c>
      <c r="C2" s="9"/>
      <c r="D2" s="9"/>
      <c r="E2" s="9"/>
      <c r="F2" s="9"/>
      <c r="G2" s="9"/>
      <c r="H2" s="9"/>
      <c r="I2" s="9"/>
      <c r="J2" s="9" t="s">
        <v>473</v>
      </c>
      <c r="K2" s="9"/>
      <c r="L2" s="9"/>
      <c r="M2" s="9"/>
      <c r="N2" s="9"/>
      <c r="O2" s="9"/>
      <c r="P2" s="9"/>
      <c r="Q2" s="9"/>
      <c r="R2" s="9" t="s">
        <v>474</v>
      </c>
      <c r="S2" s="9"/>
      <c r="T2" s="9"/>
      <c r="U2" s="9"/>
      <c r="V2" s="9"/>
      <c r="W2" s="9"/>
      <c r="X2" s="9"/>
      <c r="Y2" s="9"/>
      <c r="Z2" s="9" t="s">
        <v>475</v>
      </c>
      <c r="AA2" s="9"/>
      <c r="AB2" s="9"/>
      <c r="AC2" s="9"/>
      <c r="AD2" s="9"/>
      <c r="AE2" s="9"/>
      <c r="AF2" s="9"/>
      <c r="AG2" s="9"/>
      <c r="AH2" s="9" t="s">
        <v>478</v>
      </c>
      <c r="AI2" s="9"/>
      <c r="AJ2" s="9"/>
      <c r="AK2" s="9"/>
      <c r="AL2" s="9"/>
      <c r="AM2" s="9"/>
      <c r="AN2" s="9"/>
      <c r="AO2" s="9"/>
      <c r="AP2" s="9" t="s">
        <v>479</v>
      </c>
      <c r="AQ2" s="9"/>
      <c r="AR2" s="9"/>
      <c r="AS2" s="9"/>
      <c r="AT2" s="9"/>
      <c r="AU2" s="9"/>
      <c r="AV2" s="9"/>
      <c r="AW2" s="9"/>
      <c r="AX2" s="9" t="s">
        <v>480</v>
      </c>
      <c r="AY2" s="9"/>
      <c r="AZ2" s="9"/>
      <c r="BA2" s="9"/>
      <c r="BB2" s="9"/>
      <c r="BC2" s="9"/>
      <c r="BD2" s="9"/>
      <c r="BE2" s="9"/>
      <c r="BF2" s="9" t="s">
        <v>481</v>
      </c>
      <c r="BG2" s="9"/>
      <c r="BH2" s="9"/>
      <c r="BI2" s="9"/>
      <c r="BJ2" s="9"/>
      <c r="BK2" s="9"/>
      <c r="BL2" s="9"/>
      <c r="BM2" s="9"/>
      <c r="BN2" s="9" t="s">
        <v>482</v>
      </c>
      <c r="BO2" s="9"/>
      <c r="BP2" s="9"/>
      <c r="BQ2" s="9"/>
      <c r="BR2" s="9"/>
      <c r="BS2" s="9"/>
      <c r="BT2" s="9"/>
      <c r="BU2" s="9"/>
      <c r="BV2" s="9" t="s">
        <v>483</v>
      </c>
      <c r="BW2" s="9"/>
      <c r="BX2" s="9"/>
      <c r="BY2" s="9"/>
      <c r="BZ2" s="9"/>
      <c r="CA2" s="9"/>
      <c r="CB2" s="9"/>
      <c r="CC2" s="9"/>
      <c r="CD2" s="9" t="s">
        <v>484</v>
      </c>
      <c r="CE2" s="9"/>
      <c r="CF2" s="9"/>
      <c r="CG2" s="9"/>
      <c r="CH2" s="9"/>
      <c r="CI2" s="9"/>
      <c r="CJ2" s="9"/>
      <c r="CK2" s="9"/>
      <c r="CL2" s="9" t="s">
        <v>485</v>
      </c>
      <c r="CM2" s="9"/>
      <c r="CN2" s="9"/>
      <c r="CO2" s="9"/>
      <c r="CP2" s="9"/>
      <c r="CQ2" s="9"/>
      <c r="CR2" s="9"/>
      <c r="CS2" s="9"/>
      <c r="CT2" s="9" t="s">
        <v>486</v>
      </c>
      <c r="CU2" s="9"/>
      <c r="CV2" s="9"/>
      <c r="CW2" s="9"/>
      <c r="CX2" s="9"/>
      <c r="CY2" s="9"/>
      <c r="CZ2" s="9"/>
      <c r="DA2" s="9"/>
      <c r="DB2" s="9" t="s">
        <v>487</v>
      </c>
      <c r="DC2" s="9"/>
      <c r="DD2" s="9"/>
      <c r="DE2" s="9"/>
      <c r="DF2" s="9"/>
      <c r="DG2" s="9"/>
      <c r="DH2" s="9"/>
      <c r="DI2" s="9"/>
      <c r="DJ2" s="9" t="s">
        <v>488</v>
      </c>
      <c r="DK2" s="9"/>
      <c r="DL2" s="9"/>
      <c r="DM2" s="9"/>
      <c r="DN2" s="9"/>
      <c r="DO2" s="9"/>
      <c r="DP2" s="9"/>
      <c r="DQ2" s="9"/>
      <c r="DR2" s="9" t="s">
        <v>489</v>
      </c>
      <c r="DS2" s="9"/>
      <c r="DT2" s="9"/>
      <c r="DU2" s="9"/>
      <c r="DV2" s="9"/>
      <c r="DW2" s="9"/>
      <c r="DX2" s="9"/>
      <c r="DY2" s="9"/>
      <c r="DZ2" s="9" t="s">
        <v>490</v>
      </c>
      <c r="EA2" s="9"/>
      <c r="EB2" s="9"/>
      <c r="EC2" s="9"/>
      <c r="ED2" s="9"/>
      <c r="EE2" s="9"/>
      <c r="EF2" s="9"/>
      <c r="EG2" s="9"/>
      <c r="EH2" s="9" t="s">
        <v>491</v>
      </c>
      <c r="EI2" s="9"/>
      <c r="EJ2" s="9"/>
      <c r="EK2" s="9"/>
      <c r="EL2" s="9"/>
      <c r="EM2" s="9"/>
      <c r="EN2" s="9"/>
      <c r="EO2" s="9"/>
      <c r="EP2" s="9" t="s">
        <v>492</v>
      </c>
      <c r="EQ2" s="9"/>
      <c r="ER2" s="9"/>
      <c r="ES2" s="9"/>
      <c r="ET2" s="9"/>
      <c r="EU2" s="9"/>
      <c r="EV2" s="9"/>
      <c r="EW2" s="9"/>
      <c r="EX2" s="9" t="s">
        <v>493</v>
      </c>
      <c r="EY2" s="9"/>
      <c r="EZ2" s="9"/>
      <c r="FA2" s="9"/>
      <c r="FB2" s="9"/>
      <c r="FC2" s="9"/>
      <c r="FD2" s="9"/>
      <c r="FE2" s="9"/>
      <c r="FF2" s="9" t="s">
        <v>494</v>
      </c>
      <c r="FG2" s="9"/>
      <c r="FH2" s="9"/>
      <c r="FI2" s="9"/>
      <c r="FJ2" s="9"/>
      <c r="FK2" s="9"/>
      <c r="FL2" s="9"/>
      <c r="FM2" s="9"/>
      <c r="FN2" s="9" t="s">
        <v>495</v>
      </c>
      <c r="FO2" s="9"/>
      <c r="FP2" s="9"/>
      <c r="FQ2" s="9"/>
      <c r="FR2" s="9"/>
      <c r="FS2" s="9"/>
      <c r="FT2" s="9"/>
      <c r="FU2" s="9"/>
      <c r="FV2" s="9" t="s">
        <v>496</v>
      </c>
      <c r="FW2" s="9"/>
      <c r="FX2" s="9"/>
      <c r="FY2" s="9"/>
      <c r="FZ2" s="9"/>
      <c r="GA2" s="9"/>
      <c r="GB2" s="9"/>
      <c r="GC2" s="9"/>
      <c r="GD2" s="9" t="s">
        <v>497</v>
      </c>
      <c r="GE2" s="9"/>
      <c r="GF2" s="9"/>
      <c r="GG2" s="9"/>
      <c r="GH2" s="9"/>
      <c r="GI2" s="9"/>
      <c r="GJ2" s="9"/>
      <c r="GK2" s="9"/>
      <c r="GL2" s="9" t="s">
        <v>498</v>
      </c>
      <c r="GM2" s="9"/>
      <c r="GN2" s="9"/>
      <c r="GO2" s="9"/>
      <c r="GP2" s="9"/>
      <c r="GQ2" s="9"/>
      <c r="GR2" s="9"/>
      <c r="GS2" s="9"/>
      <c r="GT2" s="9" t="s">
        <v>499</v>
      </c>
      <c r="GU2" s="9"/>
      <c r="GV2" s="9"/>
      <c r="GW2" s="9"/>
      <c r="GX2" s="9"/>
      <c r="GY2" s="9"/>
      <c r="GZ2" s="9"/>
      <c r="HA2" s="9"/>
      <c r="HB2" s="9" t="s">
        <v>500</v>
      </c>
      <c r="HC2" s="9"/>
      <c r="HD2" s="9"/>
      <c r="HE2" s="9"/>
      <c r="HF2" s="9"/>
      <c r="HG2" s="9"/>
      <c r="HH2" s="9"/>
      <c r="HI2" s="9"/>
      <c r="HJ2" s="9" t="s">
        <v>501</v>
      </c>
      <c r="HK2" s="9"/>
      <c r="HL2" s="9"/>
      <c r="HM2" s="9"/>
      <c r="HN2" s="9"/>
      <c r="HO2" s="9"/>
      <c r="HP2" s="9"/>
      <c r="HQ2" s="9"/>
      <c r="HR2" s="9" t="s">
        <v>502</v>
      </c>
      <c r="HS2" s="9"/>
      <c r="HT2" s="9"/>
      <c r="HU2" s="9"/>
      <c r="HV2" s="9"/>
      <c r="HW2" s="9"/>
      <c r="HX2" s="9"/>
      <c r="HY2" s="9"/>
    </row>
    <row r="3" spans="1:233">
      <c r="B3" s="9" t="s">
        <v>256</v>
      </c>
      <c r="C3" s="9" t="s">
        <v>257</v>
      </c>
      <c r="D3" s="9" t="s">
        <v>262</v>
      </c>
      <c r="E3" s="9" t="s">
        <v>258</v>
      </c>
      <c r="F3" s="9" t="s">
        <v>259</v>
      </c>
      <c r="G3" s="9" t="s">
        <v>260</v>
      </c>
      <c r="H3" s="9" t="s">
        <v>261</v>
      </c>
      <c r="I3" s="9" t="s">
        <v>263</v>
      </c>
      <c r="J3" s="9" t="s">
        <v>256</v>
      </c>
      <c r="K3" s="9" t="s">
        <v>257</v>
      </c>
      <c r="L3" s="9" t="s">
        <v>262</v>
      </c>
      <c r="M3" s="9" t="s">
        <v>258</v>
      </c>
      <c r="N3" s="9" t="s">
        <v>259</v>
      </c>
      <c r="O3" s="9" t="s">
        <v>260</v>
      </c>
      <c r="P3" s="9" t="s">
        <v>261</v>
      </c>
      <c r="Q3" s="9" t="s">
        <v>263</v>
      </c>
      <c r="R3" s="9" t="s">
        <v>256</v>
      </c>
      <c r="S3" s="9" t="s">
        <v>257</v>
      </c>
      <c r="T3" s="9" t="s">
        <v>262</v>
      </c>
      <c r="U3" s="9" t="s">
        <v>258</v>
      </c>
      <c r="V3" s="9" t="s">
        <v>259</v>
      </c>
      <c r="W3" s="9" t="s">
        <v>260</v>
      </c>
      <c r="X3" s="9" t="s">
        <v>261</v>
      </c>
      <c r="Y3" s="9" t="s">
        <v>263</v>
      </c>
      <c r="Z3" s="9" t="s">
        <v>256</v>
      </c>
      <c r="AA3" s="9" t="s">
        <v>257</v>
      </c>
      <c r="AB3" s="9" t="s">
        <v>262</v>
      </c>
      <c r="AC3" s="9" t="s">
        <v>258</v>
      </c>
      <c r="AD3" s="9" t="s">
        <v>259</v>
      </c>
      <c r="AE3" s="9" t="s">
        <v>260</v>
      </c>
      <c r="AF3" s="9" t="s">
        <v>261</v>
      </c>
      <c r="AG3" s="9" t="s">
        <v>263</v>
      </c>
      <c r="AH3" s="9" t="s">
        <v>256</v>
      </c>
      <c r="AI3" s="9" t="s">
        <v>257</v>
      </c>
      <c r="AJ3" s="9" t="s">
        <v>262</v>
      </c>
      <c r="AK3" s="9" t="s">
        <v>258</v>
      </c>
      <c r="AL3" s="9" t="s">
        <v>259</v>
      </c>
      <c r="AM3" s="9" t="s">
        <v>260</v>
      </c>
      <c r="AN3" s="9" t="s">
        <v>261</v>
      </c>
      <c r="AO3" s="9" t="s">
        <v>263</v>
      </c>
      <c r="AP3" s="9" t="s">
        <v>256</v>
      </c>
      <c r="AQ3" s="9" t="s">
        <v>257</v>
      </c>
      <c r="AR3" s="9" t="s">
        <v>262</v>
      </c>
      <c r="AS3" s="9" t="s">
        <v>258</v>
      </c>
      <c r="AT3" s="9" t="s">
        <v>259</v>
      </c>
      <c r="AU3" s="9" t="s">
        <v>260</v>
      </c>
      <c r="AV3" s="9" t="s">
        <v>261</v>
      </c>
      <c r="AW3" s="9" t="s">
        <v>263</v>
      </c>
      <c r="AX3" s="9" t="s">
        <v>256</v>
      </c>
      <c r="AY3" s="9" t="s">
        <v>257</v>
      </c>
      <c r="AZ3" s="9" t="s">
        <v>262</v>
      </c>
      <c r="BA3" s="9" t="s">
        <v>258</v>
      </c>
      <c r="BB3" s="9" t="s">
        <v>259</v>
      </c>
      <c r="BC3" s="9" t="s">
        <v>260</v>
      </c>
      <c r="BD3" s="9" t="s">
        <v>261</v>
      </c>
      <c r="BE3" s="9" t="s">
        <v>263</v>
      </c>
      <c r="BF3" s="9" t="s">
        <v>256</v>
      </c>
      <c r="BG3" s="9" t="s">
        <v>257</v>
      </c>
      <c r="BH3" s="9" t="s">
        <v>262</v>
      </c>
      <c r="BI3" s="9" t="s">
        <v>258</v>
      </c>
      <c r="BJ3" s="9" t="s">
        <v>259</v>
      </c>
      <c r="BK3" s="9" t="s">
        <v>260</v>
      </c>
      <c r="BL3" s="9" t="s">
        <v>261</v>
      </c>
      <c r="BM3" s="9" t="s">
        <v>263</v>
      </c>
      <c r="BN3" s="9" t="s">
        <v>256</v>
      </c>
      <c r="BO3" s="9" t="s">
        <v>257</v>
      </c>
      <c r="BP3" s="9" t="s">
        <v>262</v>
      </c>
      <c r="BQ3" s="9" t="s">
        <v>258</v>
      </c>
      <c r="BR3" s="9" t="s">
        <v>259</v>
      </c>
      <c r="BS3" s="9" t="s">
        <v>260</v>
      </c>
      <c r="BT3" s="9" t="s">
        <v>261</v>
      </c>
      <c r="BU3" s="9" t="s">
        <v>263</v>
      </c>
      <c r="BV3" s="9" t="s">
        <v>256</v>
      </c>
      <c r="BW3" s="9" t="s">
        <v>257</v>
      </c>
      <c r="BX3" s="9" t="s">
        <v>262</v>
      </c>
      <c r="BY3" s="9" t="s">
        <v>258</v>
      </c>
      <c r="BZ3" s="9" t="s">
        <v>259</v>
      </c>
      <c r="CA3" s="9" t="s">
        <v>260</v>
      </c>
      <c r="CB3" s="9" t="s">
        <v>261</v>
      </c>
      <c r="CC3" s="9" t="s">
        <v>263</v>
      </c>
      <c r="CD3" s="9" t="s">
        <v>256</v>
      </c>
      <c r="CE3" s="9" t="s">
        <v>257</v>
      </c>
      <c r="CF3" s="9" t="s">
        <v>262</v>
      </c>
      <c r="CG3" s="9" t="s">
        <v>258</v>
      </c>
      <c r="CH3" s="9" t="s">
        <v>259</v>
      </c>
      <c r="CI3" s="9" t="s">
        <v>260</v>
      </c>
      <c r="CJ3" s="9" t="s">
        <v>261</v>
      </c>
      <c r="CK3" s="9" t="s">
        <v>263</v>
      </c>
      <c r="CL3" s="9" t="s">
        <v>256</v>
      </c>
      <c r="CM3" s="9" t="s">
        <v>257</v>
      </c>
      <c r="CN3" s="9" t="s">
        <v>262</v>
      </c>
      <c r="CO3" s="9" t="s">
        <v>258</v>
      </c>
      <c r="CP3" s="9" t="s">
        <v>259</v>
      </c>
      <c r="CQ3" s="9" t="s">
        <v>260</v>
      </c>
      <c r="CR3" s="9" t="s">
        <v>261</v>
      </c>
      <c r="CS3" s="9" t="s">
        <v>263</v>
      </c>
      <c r="CT3" s="9" t="s">
        <v>256</v>
      </c>
      <c r="CU3" s="9" t="s">
        <v>257</v>
      </c>
      <c r="CV3" s="9" t="s">
        <v>262</v>
      </c>
      <c r="CW3" s="9" t="s">
        <v>258</v>
      </c>
      <c r="CX3" s="9" t="s">
        <v>259</v>
      </c>
      <c r="CY3" s="9" t="s">
        <v>260</v>
      </c>
      <c r="CZ3" s="9" t="s">
        <v>261</v>
      </c>
      <c r="DA3" s="9" t="s">
        <v>263</v>
      </c>
      <c r="DB3" s="9" t="s">
        <v>256</v>
      </c>
      <c r="DC3" s="9" t="s">
        <v>257</v>
      </c>
      <c r="DD3" s="9" t="s">
        <v>262</v>
      </c>
      <c r="DE3" s="9" t="s">
        <v>258</v>
      </c>
      <c r="DF3" s="9" t="s">
        <v>259</v>
      </c>
      <c r="DG3" s="9" t="s">
        <v>260</v>
      </c>
      <c r="DH3" s="9" t="s">
        <v>261</v>
      </c>
      <c r="DI3" s="9" t="s">
        <v>263</v>
      </c>
      <c r="DJ3" s="9" t="s">
        <v>256</v>
      </c>
      <c r="DK3" s="9" t="s">
        <v>257</v>
      </c>
      <c r="DL3" s="9" t="s">
        <v>262</v>
      </c>
      <c r="DM3" s="9" t="s">
        <v>258</v>
      </c>
      <c r="DN3" s="9" t="s">
        <v>259</v>
      </c>
      <c r="DO3" s="9" t="s">
        <v>260</v>
      </c>
      <c r="DP3" s="9" t="s">
        <v>261</v>
      </c>
      <c r="DQ3" s="9" t="s">
        <v>263</v>
      </c>
      <c r="DR3" s="9" t="s">
        <v>256</v>
      </c>
      <c r="DS3" s="9" t="s">
        <v>257</v>
      </c>
      <c r="DT3" s="9" t="s">
        <v>262</v>
      </c>
      <c r="DU3" s="9" t="s">
        <v>258</v>
      </c>
      <c r="DV3" s="9" t="s">
        <v>259</v>
      </c>
      <c r="DW3" s="9" t="s">
        <v>260</v>
      </c>
      <c r="DX3" s="9" t="s">
        <v>261</v>
      </c>
      <c r="DY3" s="9" t="s">
        <v>263</v>
      </c>
      <c r="DZ3" s="9" t="s">
        <v>256</v>
      </c>
      <c r="EA3" s="9" t="s">
        <v>257</v>
      </c>
      <c r="EB3" s="9" t="s">
        <v>262</v>
      </c>
      <c r="EC3" s="9" t="s">
        <v>258</v>
      </c>
      <c r="ED3" s="9" t="s">
        <v>259</v>
      </c>
      <c r="EE3" s="9" t="s">
        <v>260</v>
      </c>
      <c r="EF3" s="9" t="s">
        <v>261</v>
      </c>
      <c r="EG3" s="9" t="s">
        <v>263</v>
      </c>
      <c r="EH3" s="9" t="s">
        <v>256</v>
      </c>
      <c r="EI3" s="9" t="s">
        <v>257</v>
      </c>
      <c r="EJ3" s="9" t="s">
        <v>262</v>
      </c>
      <c r="EK3" s="9" t="s">
        <v>258</v>
      </c>
      <c r="EL3" s="9" t="s">
        <v>259</v>
      </c>
      <c r="EM3" s="9" t="s">
        <v>260</v>
      </c>
      <c r="EN3" s="9" t="s">
        <v>261</v>
      </c>
      <c r="EO3" s="9" t="s">
        <v>263</v>
      </c>
      <c r="EP3" s="9" t="s">
        <v>256</v>
      </c>
      <c r="EQ3" s="9" t="s">
        <v>257</v>
      </c>
      <c r="ER3" s="9" t="s">
        <v>262</v>
      </c>
      <c r="ES3" s="9" t="s">
        <v>258</v>
      </c>
      <c r="ET3" s="9" t="s">
        <v>259</v>
      </c>
      <c r="EU3" s="9" t="s">
        <v>260</v>
      </c>
      <c r="EV3" s="9" t="s">
        <v>261</v>
      </c>
      <c r="EW3" s="9" t="s">
        <v>263</v>
      </c>
      <c r="EX3" s="9" t="s">
        <v>256</v>
      </c>
      <c r="EY3" s="9" t="s">
        <v>257</v>
      </c>
      <c r="EZ3" s="9" t="s">
        <v>262</v>
      </c>
      <c r="FA3" s="9" t="s">
        <v>258</v>
      </c>
      <c r="FB3" s="9" t="s">
        <v>259</v>
      </c>
      <c r="FC3" s="9" t="s">
        <v>260</v>
      </c>
      <c r="FD3" s="9" t="s">
        <v>261</v>
      </c>
      <c r="FE3" s="9" t="s">
        <v>263</v>
      </c>
      <c r="FF3" s="9" t="s">
        <v>256</v>
      </c>
      <c r="FG3" s="9" t="s">
        <v>257</v>
      </c>
      <c r="FH3" s="9" t="s">
        <v>262</v>
      </c>
      <c r="FI3" s="9" t="s">
        <v>258</v>
      </c>
      <c r="FJ3" s="9" t="s">
        <v>259</v>
      </c>
      <c r="FK3" s="9" t="s">
        <v>260</v>
      </c>
      <c r="FL3" s="9" t="s">
        <v>261</v>
      </c>
      <c r="FM3" s="9" t="s">
        <v>263</v>
      </c>
      <c r="FN3" s="9" t="s">
        <v>256</v>
      </c>
      <c r="FO3" s="9" t="s">
        <v>257</v>
      </c>
      <c r="FP3" s="9" t="s">
        <v>262</v>
      </c>
      <c r="FQ3" s="9" t="s">
        <v>258</v>
      </c>
      <c r="FR3" s="9" t="s">
        <v>259</v>
      </c>
      <c r="FS3" s="9" t="s">
        <v>260</v>
      </c>
      <c r="FT3" s="9" t="s">
        <v>261</v>
      </c>
      <c r="FU3" s="9" t="s">
        <v>263</v>
      </c>
      <c r="FV3" s="9" t="s">
        <v>256</v>
      </c>
      <c r="FW3" s="9" t="s">
        <v>257</v>
      </c>
      <c r="FX3" s="9" t="s">
        <v>262</v>
      </c>
      <c r="FY3" s="9" t="s">
        <v>258</v>
      </c>
      <c r="FZ3" s="9" t="s">
        <v>259</v>
      </c>
      <c r="GA3" s="9" t="s">
        <v>260</v>
      </c>
      <c r="GB3" s="9" t="s">
        <v>261</v>
      </c>
      <c r="GC3" s="9" t="s">
        <v>263</v>
      </c>
      <c r="GD3" s="9" t="s">
        <v>256</v>
      </c>
      <c r="GE3" s="9" t="s">
        <v>257</v>
      </c>
      <c r="GF3" s="9" t="s">
        <v>262</v>
      </c>
      <c r="GG3" s="9" t="s">
        <v>258</v>
      </c>
      <c r="GH3" s="9" t="s">
        <v>259</v>
      </c>
      <c r="GI3" s="9" t="s">
        <v>260</v>
      </c>
      <c r="GJ3" s="9" t="s">
        <v>261</v>
      </c>
      <c r="GK3" s="9" t="s">
        <v>263</v>
      </c>
      <c r="GL3" s="9" t="s">
        <v>256</v>
      </c>
      <c r="GM3" s="9" t="s">
        <v>257</v>
      </c>
      <c r="GN3" s="9" t="s">
        <v>262</v>
      </c>
      <c r="GO3" s="9" t="s">
        <v>258</v>
      </c>
      <c r="GP3" s="9" t="s">
        <v>259</v>
      </c>
      <c r="GQ3" s="9" t="s">
        <v>260</v>
      </c>
      <c r="GR3" s="9" t="s">
        <v>261</v>
      </c>
      <c r="GS3" s="9" t="s">
        <v>263</v>
      </c>
      <c r="GT3" s="9" t="s">
        <v>256</v>
      </c>
      <c r="GU3" s="9" t="s">
        <v>257</v>
      </c>
      <c r="GV3" s="9" t="s">
        <v>262</v>
      </c>
      <c r="GW3" s="9" t="s">
        <v>258</v>
      </c>
      <c r="GX3" s="9" t="s">
        <v>259</v>
      </c>
      <c r="GY3" s="9" t="s">
        <v>260</v>
      </c>
      <c r="GZ3" s="9" t="s">
        <v>261</v>
      </c>
      <c r="HA3" s="9" t="s">
        <v>263</v>
      </c>
      <c r="HB3" s="9" t="s">
        <v>256</v>
      </c>
      <c r="HC3" s="9" t="s">
        <v>257</v>
      </c>
      <c r="HD3" s="9" t="s">
        <v>262</v>
      </c>
      <c r="HE3" s="9" t="s">
        <v>258</v>
      </c>
      <c r="HF3" s="9" t="s">
        <v>259</v>
      </c>
      <c r="HG3" s="9" t="s">
        <v>260</v>
      </c>
      <c r="HH3" s="9" t="s">
        <v>261</v>
      </c>
      <c r="HI3" s="9" t="s">
        <v>263</v>
      </c>
      <c r="HJ3" s="9" t="s">
        <v>256</v>
      </c>
      <c r="HK3" s="9" t="s">
        <v>257</v>
      </c>
      <c r="HL3" s="9" t="s">
        <v>262</v>
      </c>
      <c r="HM3" s="9" t="s">
        <v>258</v>
      </c>
      <c r="HN3" s="9" t="s">
        <v>259</v>
      </c>
      <c r="HO3" s="9" t="s">
        <v>260</v>
      </c>
      <c r="HP3" s="9" t="s">
        <v>261</v>
      </c>
      <c r="HQ3" s="9" t="s">
        <v>263</v>
      </c>
      <c r="HR3" s="9" t="s">
        <v>256</v>
      </c>
      <c r="HS3" s="9" t="s">
        <v>257</v>
      </c>
      <c r="HT3" s="9" t="s">
        <v>262</v>
      </c>
      <c r="HU3" s="9" t="s">
        <v>258</v>
      </c>
      <c r="HV3" s="9" t="s">
        <v>259</v>
      </c>
      <c r="HW3" s="9" t="s">
        <v>260</v>
      </c>
      <c r="HX3" s="9" t="s">
        <v>261</v>
      </c>
      <c r="HY3" s="9" t="s">
        <v>263</v>
      </c>
    </row>
    <row r="4" spans="1:233">
      <c r="A4" s="36">
        <v>1960</v>
      </c>
    </row>
    <row r="5" spans="1:233">
      <c r="A5" s="36">
        <v>1961</v>
      </c>
    </row>
    <row r="6" spans="1:233">
      <c r="A6" s="36">
        <v>1962</v>
      </c>
    </row>
    <row r="7" spans="1:233">
      <c r="A7" s="36">
        <v>1963</v>
      </c>
    </row>
    <row r="8" spans="1:233">
      <c r="A8" s="36">
        <v>1964</v>
      </c>
    </row>
    <row r="9" spans="1:233">
      <c r="A9" s="36">
        <v>1965</v>
      </c>
    </row>
    <row r="10" spans="1:233">
      <c r="A10" s="36">
        <v>1966</v>
      </c>
    </row>
    <row r="11" spans="1:233">
      <c r="A11" s="36">
        <v>1967</v>
      </c>
    </row>
    <row r="12" spans="1:233">
      <c r="A12" s="36">
        <v>1968</v>
      </c>
    </row>
    <row r="13" spans="1:233">
      <c r="A13" s="36">
        <v>1969</v>
      </c>
    </row>
    <row r="14" spans="1:233">
      <c r="A14" s="36">
        <v>1970</v>
      </c>
    </row>
    <row r="15" spans="1:233">
      <c r="A15" s="36">
        <v>1971</v>
      </c>
    </row>
    <row r="16" spans="1:233">
      <c r="A16" s="36">
        <v>1972</v>
      </c>
    </row>
    <row r="17" spans="1:1">
      <c r="A17" s="36">
        <v>1973</v>
      </c>
    </row>
    <row r="18" spans="1:1">
      <c r="A18" s="36">
        <v>1974</v>
      </c>
    </row>
    <row r="19" spans="1:1">
      <c r="A19" s="36">
        <v>1975</v>
      </c>
    </row>
    <row r="20" spans="1:1">
      <c r="A20" s="36">
        <v>1976</v>
      </c>
    </row>
    <row r="21" spans="1:1">
      <c r="A21" s="36">
        <v>1977</v>
      </c>
    </row>
    <row r="22" spans="1:1">
      <c r="A22" s="36">
        <v>1978</v>
      </c>
    </row>
    <row r="23" spans="1:1">
      <c r="A23" s="36">
        <v>1979</v>
      </c>
    </row>
    <row r="24" spans="1:1">
      <c r="A24" s="36">
        <v>1980</v>
      </c>
    </row>
    <row r="25" spans="1:1">
      <c r="A25" s="36">
        <v>1981</v>
      </c>
    </row>
    <row r="26" spans="1:1">
      <c r="A26" s="36">
        <v>1982</v>
      </c>
    </row>
    <row r="27" spans="1:1">
      <c r="A27" s="36">
        <v>1983</v>
      </c>
    </row>
    <row r="28" spans="1:1">
      <c r="A28" s="36">
        <v>1984</v>
      </c>
    </row>
    <row r="29" spans="1:1">
      <c r="A29" s="36">
        <v>1985</v>
      </c>
    </row>
    <row r="30" spans="1:1">
      <c r="A30" s="36">
        <v>1986</v>
      </c>
    </row>
    <row r="31" spans="1:1">
      <c r="A31" s="36">
        <v>1987</v>
      </c>
    </row>
    <row r="32" spans="1:1">
      <c r="A32" s="36">
        <v>1988</v>
      </c>
    </row>
    <row r="33" spans="1:233">
      <c r="A33" s="36">
        <v>1989</v>
      </c>
    </row>
    <row r="34" spans="1:233">
      <c r="A34" s="36">
        <v>1990</v>
      </c>
    </row>
    <row r="35" spans="1:233">
      <c r="A35" s="36">
        <v>1991</v>
      </c>
    </row>
    <row r="36" spans="1:233">
      <c r="A36" s="36">
        <v>1992</v>
      </c>
    </row>
    <row r="37" spans="1:233">
      <c r="A37" s="36">
        <v>1993</v>
      </c>
      <c r="C37" s="25">
        <v>1816066</v>
      </c>
      <c r="D37" s="25">
        <v>1079750</v>
      </c>
      <c r="E37" s="25">
        <v>949657</v>
      </c>
      <c r="F37" s="25">
        <v>378852</v>
      </c>
      <c r="G37" s="25">
        <v>430204</v>
      </c>
      <c r="H37" s="25">
        <v>113643</v>
      </c>
      <c r="I37" s="25">
        <v>4768172</v>
      </c>
      <c r="Z37" s="25">
        <v>482446</v>
      </c>
      <c r="AA37" s="25">
        <v>2399224</v>
      </c>
      <c r="AB37" s="25">
        <v>1205334</v>
      </c>
      <c r="AC37" s="25">
        <v>1197197</v>
      </c>
      <c r="AD37" s="25">
        <v>715752</v>
      </c>
      <c r="AE37" s="25">
        <v>916836</v>
      </c>
      <c r="AF37" s="25">
        <v>114331</v>
      </c>
      <c r="AG37" s="25">
        <v>7031120</v>
      </c>
      <c r="BN37" s="25">
        <v>2720576</v>
      </c>
      <c r="BO37" s="25">
        <v>3582582</v>
      </c>
      <c r="BP37" s="25">
        <v>4999961</v>
      </c>
      <c r="BQ37" s="25">
        <v>2933845</v>
      </c>
      <c r="BR37" s="25">
        <v>278301</v>
      </c>
      <c r="BS37" s="25">
        <v>1834341</v>
      </c>
      <c r="BU37" s="25">
        <v>16397348</v>
      </c>
      <c r="HJ37" s="57">
        <v>423956</v>
      </c>
      <c r="HK37" s="57">
        <v>5071846.6666666605</v>
      </c>
      <c r="HL37" s="57">
        <v>2157323.16666666</v>
      </c>
      <c r="HM37" s="57">
        <v>4173736.8333333302</v>
      </c>
      <c r="HN37" s="57">
        <v>452709</v>
      </c>
      <c r="HO37" s="57">
        <v>855804</v>
      </c>
      <c r="HP37" s="57">
        <v>219876</v>
      </c>
      <c r="HQ37" s="57">
        <v>13355251.6666667</v>
      </c>
      <c r="HR37" s="57">
        <v>6416650</v>
      </c>
      <c r="HS37" s="57">
        <v>22976240</v>
      </c>
      <c r="HT37" s="57">
        <v>10732227</v>
      </c>
      <c r="HU37" s="57">
        <v>9783919</v>
      </c>
      <c r="HV37" s="57">
        <v>5722347</v>
      </c>
      <c r="HW37" s="57">
        <v>6814340</v>
      </c>
      <c r="HX37" s="57">
        <v>1949617</v>
      </c>
      <c r="HY37" s="57">
        <v>64395340</v>
      </c>
    </row>
    <row r="38" spans="1:233">
      <c r="A38" s="36">
        <v>1994</v>
      </c>
      <c r="C38" s="25">
        <v>1825740</v>
      </c>
      <c r="D38" s="25">
        <v>1045843.34304529</v>
      </c>
      <c r="E38" s="25">
        <v>957661.17383138603</v>
      </c>
      <c r="F38" s="25">
        <v>373287.48312300001</v>
      </c>
      <c r="G38" s="25">
        <v>442910</v>
      </c>
      <c r="H38" s="25">
        <v>116772</v>
      </c>
      <c r="I38" s="25">
        <v>4762214</v>
      </c>
      <c r="Q38" s="58"/>
      <c r="Y38" s="58"/>
      <c r="Z38" s="25">
        <v>491140</v>
      </c>
      <c r="AA38" s="25">
        <v>2400819</v>
      </c>
      <c r="AB38" s="25">
        <v>1223002</v>
      </c>
      <c r="AC38" s="25">
        <v>1232425</v>
      </c>
      <c r="AD38" s="25">
        <v>712452</v>
      </c>
      <c r="AE38" s="25">
        <v>947654</v>
      </c>
      <c r="AF38" s="25">
        <v>116686</v>
      </c>
      <c r="AG38" s="25">
        <v>7124178</v>
      </c>
      <c r="AO38" s="58"/>
      <c r="AW38" s="58"/>
      <c r="BE38" s="58"/>
      <c r="BF38" s="25">
        <v>2548490</v>
      </c>
      <c r="BG38" s="25">
        <v>4078370</v>
      </c>
      <c r="BH38" s="25">
        <v>3472125</v>
      </c>
      <c r="BI38" s="25">
        <v>2510934</v>
      </c>
      <c r="BJ38" s="25">
        <v>461732</v>
      </c>
      <c r="BK38" s="25">
        <v>1415786</v>
      </c>
      <c r="BL38" s="25">
        <v>205714</v>
      </c>
      <c r="BM38" s="58">
        <v>14693151</v>
      </c>
      <c r="BN38" s="25">
        <v>2724557</v>
      </c>
      <c r="BO38" s="25">
        <v>3639717</v>
      </c>
      <c r="BP38" s="25">
        <v>5120408</v>
      </c>
      <c r="BQ38" s="25">
        <v>2949695</v>
      </c>
      <c r="BR38" s="25">
        <v>273295</v>
      </c>
      <c r="BS38" s="25">
        <v>1858867</v>
      </c>
      <c r="BU38" s="58">
        <v>16616734</v>
      </c>
      <c r="CC38" s="58"/>
      <c r="CK38" s="58"/>
      <c r="CS38" s="58"/>
      <c r="DA38" s="58"/>
      <c r="DB38" s="25">
        <v>1578420</v>
      </c>
      <c r="DC38" s="25">
        <v>2863279</v>
      </c>
      <c r="DD38" s="25">
        <v>1996682</v>
      </c>
      <c r="DE38" s="25">
        <v>2941783</v>
      </c>
      <c r="DF38" s="25">
        <v>101347</v>
      </c>
      <c r="DG38" s="25">
        <v>1628715</v>
      </c>
      <c r="DH38" s="25">
        <v>40191</v>
      </c>
      <c r="DI38" s="58">
        <v>11150417</v>
      </c>
      <c r="DJ38" s="25">
        <v>3097772</v>
      </c>
      <c r="DK38" s="25">
        <v>8798082</v>
      </c>
      <c r="DL38" s="25">
        <v>4871427</v>
      </c>
      <c r="DM38" s="25">
        <v>5331083</v>
      </c>
      <c r="DN38" s="25">
        <v>1294113</v>
      </c>
      <c r="DO38" s="25">
        <v>2424661</v>
      </c>
      <c r="DP38" s="25">
        <v>122360</v>
      </c>
      <c r="DQ38" s="58">
        <v>26362401</v>
      </c>
      <c r="DY38" s="58"/>
      <c r="EG38" s="58"/>
      <c r="EO38" s="58"/>
      <c r="EW38" s="58"/>
      <c r="FE38" s="58"/>
      <c r="FM38" s="58"/>
      <c r="FU38" s="58"/>
      <c r="GC38" s="58"/>
      <c r="GK38" s="58"/>
      <c r="GS38" s="58"/>
      <c r="HA38" s="58"/>
      <c r="HI38" s="58"/>
      <c r="HJ38" s="57">
        <v>430927</v>
      </c>
      <c r="HK38" s="57">
        <v>5143227</v>
      </c>
      <c r="HL38" s="57">
        <v>2169277</v>
      </c>
      <c r="HM38" s="57">
        <v>4321913</v>
      </c>
      <c r="HN38" s="57">
        <v>467410</v>
      </c>
      <c r="HO38" s="57">
        <v>951794</v>
      </c>
      <c r="HP38" s="57">
        <v>244821</v>
      </c>
      <c r="HQ38" s="57">
        <v>13729369</v>
      </c>
      <c r="HR38" s="57">
        <v>6653228</v>
      </c>
      <c r="HS38" s="57">
        <v>23212276</v>
      </c>
      <c r="HT38" s="57">
        <v>11104140</v>
      </c>
      <c r="HU38" s="57">
        <v>9951333</v>
      </c>
      <c r="HV38" s="57">
        <v>5565559</v>
      </c>
      <c r="HW38" s="57">
        <v>6758399</v>
      </c>
      <c r="HX38" s="57">
        <v>1981394</v>
      </c>
      <c r="HY38" s="57">
        <v>65226329</v>
      </c>
    </row>
    <row r="39" spans="1:233">
      <c r="A39" s="36">
        <v>1995</v>
      </c>
      <c r="B39" s="25">
        <v>243800</v>
      </c>
      <c r="C39" s="25">
        <v>1833681</v>
      </c>
      <c r="D39" s="25">
        <v>1125970</v>
      </c>
      <c r="E39" s="25">
        <v>1056115</v>
      </c>
      <c r="F39" s="25">
        <v>386027</v>
      </c>
      <c r="G39" s="25">
        <v>454846</v>
      </c>
      <c r="H39" s="25">
        <v>124125</v>
      </c>
      <c r="I39" s="25">
        <v>5224564</v>
      </c>
      <c r="Z39" s="25">
        <v>502300</v>
      </c>
      <c r="AA39" s="25">
        <v>2413126</v>
      </c>
      <c r="AB39" s="25">
        <v>1243611</v>
      </c>
      <c r="AC39" s="25">
        <v>1225941</v>
      </c>
      <c r="AD39" s="25">
        <v>782351</v>
      </c>
      <c r="AE39" s="25">
        <v>884761</v>
      </c>
      <c r="AF39" s="25">
        <v>116604</v>
      </c>
      <c r="AG39" s="25">
        <v>7168694</v>
      </c>
      <c r="BF39" s="25">
        <v>2530856</v>
      </c>
      <c r="BG39" s="25">
        <v>4071599</v>
      </c>
      <c r="BH39" s="25">
        <v>3480766</v>
      </c>
      <c r="BI39" s="25">
        <v>2523031</v>
      </c>
      <c r="BM39" s="25">
        <v>14678804</v>
      </c>
      <c r="BN39" s="25">
        <v>2233768</v>
      </c>
      <c r="BO39" s="25">
        <v>3727157</v>
      </c>
      <c r="BP39" s="25">
        <v>5198624</v>
      </c>
      <c r="BQ39" s="25">
        <v>2953673</v>
      </c>
      <c r="BR39" s="25">
        <v>283238</v>
      </c>
      <c r="BS39" s="25">
        <v>1872490</v>
      </c>
      <c r="BU39" s="25">
        <v>16324435</v>
      </c>
      <c r="DB39" s="25">
        <v>1582338</v>
      </c>
      <c r="DC39" s="25">
        <v>2815631</v>
      </c>
      <c r="DD39" s="25">
        <v>1950370</v>
      </c>
      <c r="DE39" s="25">
        <v>2875349</v>
      </c>
      <c r="DF39" s="25">
        <v>94271</v>
      </c>
      <c r="DG39" s="25">
        <v>1660747</v>
      </c>
      <c r="DH39" s="25">
        <v>36708</v>
      </c>
      <c r="DI39" s="25">
        <v>11015414</v>
      </c>
      <c r="DJ39" s="25">
        <v>3071666</v>
      </c>
      <c r="DK39" s="25">
        <v>8612106</v>
      </c>
      <c r="DL39" s="25">
        <v>4702024</v>
      </c>
      <c r="DM39" s="25">
        <v>5176544</v>
      </c>
      <c r="DN39" s="25">
        <v>1268628</v>
      </c>
      <c r="DO39" s="25">
        <v>2510329</v>
      </c>
      <c r="DP39" s="25">
        <v>138752</v>
      </c>
      <c r="DQ39" s="25">
        <v>25879601</v>
      </c>
      <c r="HJ39" s="57">
        <v>442357</v>
      </c>
      <c r="HK39" s="57">
        <v>5208961</v>
      </c>
      <c r="HL39" s="57">
        <v>2164024</v>
      </c>
      <c r="HM39" s="57">
        <v>4513812</v>
      </c>
      <c r="HN39" s="57">
        <v>491565</v>
      </c>
      <c r="HO39" s="57">
        <v>1015476</v>
      </c>
      <c r="HP39" s="57">
        <v>306239</v>
      </c>
      <c r="HQ39" s="57">
        <v>14142434</v>
      </c>
      <c r="HR39" s="57">
        <v>8231069</v>
      </c>
      <c r="HS39" s="57">
        <v>23823662</v>
      </c>
      <c r="HT39" s="57">
        <v>11673962</v>
      </c>
      <c r="HU39" s="57">
        <v>9448671</v>
      </c>
      <c r="HV39" s="57">
        <v>5529614</v>
      </c>
      <c r="HW39" s="57">
        <v>6732999</v>
      </c>
      <c r="HX39" s="57">
        <v>2016186</v>
      </c>
      <c r="HY39" s="57">
        <v>67456163</v>
      </c>
    </row>
    <row r="40" spans="1:233">
      <c r="A40" s="36">
        <v>1996</v>
      </c>
      <c r="B40" s="25">
        <v>200500</v>
      </c>
      <c r="C40" s="25">
        <v>1848169</v>
      </c>
      <c r="D40" s="25">
        <v>1162926</v>
      </c>
      <c r="E40" s="25">
        <v>1117348</v>
      </c>
      <c r="F40" s="25">
        <v>395224</v>
      </c>
      <c r="G40" s="25">
        <v>474754</v>
      </c>
      <c r="H40" s="25">
        <v>132500</v>
      </c>
      <c r="I40" s="25">
        <v>5331421</v>
      </c>
      <c r="Z40" s="25">
        <v>509589</v>
      </c>
      <c r="AA40" s="25">
        <v>2448144</v>
      </c>
      <c r="AB40" s="25">
        <v>1261658</v>
      </c>
      <c r="AC40" s="25">
        <v>1243731</v>
      </c>
      <c r="AD40" s="25">
        <v>782589</v>
      </c>
      <c r="AE40" s="25">
        <v>863222</v>
      </c>
      <c r="AF40" s="25">
        <v>117294</v>
      </c>
      <c r="AG40" s="25">
        <v>7226227</v>
      </c>
      <c r="BF40" s="25">
        <v>2500867</v>
      </c>
      <c r="BG40" s="25">
        <v>4065005</v>
      </c>
      <c r="BH40" s="25">
        <v>3454359</v>
      </c>
      <c r="BI40" s="25">
        <v>2526159</v>
      </c>
      <c r="BM40" s="25">
        <v>14638078</v>
      </c>
      <c r="BN40" s="25">
        <v>2332924</v>
      </c>
      <c r="BO40" s="25">
        <v>3804887</v>
      </c>
      <c r="BP40" s="25">
        <v>5279835</v>
      </c>
      <c r="BQ40" s="25">
        <v>2980839</v>
      </c>
      <c r="BR40" s="25">
        <v>286263</v>
      </c>
      <c r="BS40" s="25">
        <v>1857906</v>
      </c>
      <c r="BU40" s="25">
        <v>16599419</v>
      </c>
      <c r="DB40" s="25">
        <v>1582556</v>
      </c>
      <c r="DC40" s="25">
        <v>2816128</v>
      </c>
      <c r="DD40" s="25">
        <v>1901208</v>
      </c>
      <c r="DE40" s="25">
        <v>2807198</v>
      </c>
      <c r="DF40" s="25">
        <v>47534</v>
      </c>
      <c r="DG40" s="25">
        <v>1685403</v>
      </c>
      <c r="DH40" s="25">
        <v>42249</v>
      </c>
      <c r="DI40" s="25">
        <v>10882276</v>
      </c>
      <c r="DJ40" s="25">
        <v>2955637</v>
      </c>
      <c r="DK40" s="25">
        <v>8399161</v>
      </c>
      <c r="DL40" s="25">
        <v>4591019</v>
      </c>
      <c r="DM40" s="25">
        <v>5033179</v>
      </c>
      <c r="DN40" s="25">
        <v>1225320</v>
      </c>
      <c r="DO40" s="25">
        <v>2566210</v>
      </c>
      <c r="DP40" s="25">
        <v>153423</v>
      </c>
      <c r="DQ40" s="25">
        <v>25301642</v>
      </c>
      <c r="HJ40" s="57">
        <v>450969</v>
      </c>
      <c r="HK40" s="57">
        <v>5284125</v>
      </c>
      <c r="HL40" s="57">
        <v>2139259</v>
      </c>
      <c r="HM40" s="57">
        <v>4557513</v>
      </c>
      <c r="HN40" s="57">
        <v>449268</v>
      </c>
      <c r="HO40" s="57">
        <v>1049940</v>
      </c>
      <c r="HP40" s="57">
        <v>321641</v>
      </c>
      <c r="HQ40" s="57">
        <v>14252715</v>
      </c>
      <c r="HR40" s="57">
        <v>8470918</v>
      </c>
      <c r="HS40" s="57">
        <v>24045967</v>
      </c>
      <c r="HT40" s="57">
        <v>11843582</v>
      </c>
      <c r="HU40" s="57">
        <v>9630110</v>
      </c>
      <c r="HV40" s="57">
        <v>5492098</v>
      </c>
      <c r="HW40" s="57">
        <v>6739617</v>
      </c>
      <c r="HX40" s="57">
        <v>2030063</v>
      </c>
      <c r="HY40" s="57">
        <v>68252355</v>
      </c>
    </row>
    <row r="41" spans="1:233">
      <c r="A41" s="36">
        <v>1997</v>
      </c>
      <c r="HJ41" s="57"/>
    </row>
    <row r="42" spans="1:233">
      <c r="HJ42" s="57"/>
      <c r="HR42" s="57"/>
    </row>
    <row r="43" spans="1:233">
      <c r="A43" s="25" t="s">
        <v>264</v>
      </c>
      <c r="HJ43" s="57"/>
      <c r="HR43" s="57"/>
    </row>
    <row r="44" spans="1:233">
      <c r="HJ44" s="57"/>
      <c r="HR44" s="57"/>
    </row>
    <row r="45" spans="1:233">
      <c r="HR45" s="57"/>
    </row>
    <row r="46" spans="1:233">
      <c r="HR46" s="57"/>
    </row>
    <row r="47" spans="1:233">
      <c r="HR47" s="57"/>
    </row>
    <row r="48" spans="1:233">
      <c r="HJ48" s="57"/>
      <c r="HR48" s="57"/>
    </row>
    <row r="49" spans="218:226">
      <c r="HJ49" s="57"/>
      <c r="HR49" s="57"/>
    </row>
    <row r="50" spans="218:226">
      <c r="HJ50" s="57"/>
      <c r="HR50" s="57"/>
    </row>
    <row r="51" spans="218:226">
      <c r="HJ51" s="57"/>
      <c r="HR51" s="57"/>
    </row>
    <row r="52" spans="218:226">
      <c r="HJ52" s="57"/>
      <c r="HR52" s="57"/>
    </row>
    <row r="53" spans="218:226">
      <c r="HJ53" s="57"/>
      <c r="HR53" s="57"/>
    </row>
    <row r="54" spans="218:226">
      <c r="HJ54" s="57"/>
      <c r="HR54" s="57"/>
    </row>
    <row r="55" spans="218:226">
      <c r="HJ55" s="57"/>
      <c r="HR55" s="57"/>
    </row>
    <row r="56" spans="218:226">
      <c r="HJ56" s="57"/>
      <c r="HR56" s="57"/>
    </row>
    <row r="57" spans="218:226">
      <c r="HJ57" s="57"/>
      <c r="HR57" s="57"/>
    </row>
    <row r="58" spans="218:226">
      <c r="HJ58" s="57"/>
      <c r="HR58" s="57"/>
    </row>
    <row r="59" spans="218:226">
      <c r="HJ59" s="57"/>
      <c r="HR59" s="57"/>
    </row>
    <row r="60" spans="218:226">
      <c r="HJ60" s="57"/>
      <c r="HR60" s="57"/>
    </row>
    <row r="61" spans="218:226">
      <c r="HJ61" s="57"/>
      <c r="HR61" s="57"/>
    </row>
    <row r="62" spans="218:226">
      <c r="HJ62" s="57"/>
      <c r="HR62" s="57"/>
    </row>
    <row r="63" spans="218:226">
      <c r="HJ63" s="57"/>
      <c r="HR63" s="57"/>
    </row>
    <row r="64" spans="218:226">
      <c r="HJ64" s="57"/>
      <c r="HR64" s="57"/>
    </row>
    <row r="65" spans="218:226">
      <c r="HJ65" s="57"/>
      <c r="HR65" s="57"/>
    </row>
    <row r="66" spans="218:226">
      <c r="HJ66" s="57"/>
      <c r="HR66" s="57"/>
    </row>
    <row r="67" spans="218:226">
      <c r="HJ67" s="57"/>
      <c r="HR67" s="57"/>
    </row>
    <row r="68" spans="218:226">
      <c r="HJ68" s="57"/>
      <c r="HR68" s="57"/>
    </row>
    <row r="69" spans="218:226">
      <c r="HR69" s="57"/>
    </row>
    <row r="70" spans="218:226">
      <c r="HR70" s="57"/>
    </row>
    <row r="71" spans="218:226">
      <c r="HR71" s="57"/>
    </row>
    <row r="72" spans="218:226">
      <c r="HR72" s="57"/>
    </row>
    <row r="73" spans="218:226">
      <c r="HR73" s="57"/>
    </row>
  </sheetData>
  <phoneticPr fontId="0" type="noConversion"/>
  <pageMargins left="0.75" right="0.75" top="1" bottom="1" header="0.5" footer="0.5"/>
  <headerFooter alignWithMargins="0"/>
</worksheet>
</file>

<file path=xl/worksheets/sheet103.xml><?xml version="1.0" encoding="utf-8"?>
<worksheet xmlns="http://schemas.openxmlformats.org/spreadsheetml/2006/main" xmlns:r="http://schemas.openxmlformats.org/officeDocument/2006/relationships">
  <sheetPr codeName="Sheet103"/>
  <dimension ref="A1:B14"/>
  <sheetViews>
    <sheetView zoomScale="75" zoomScaleNormal="75" workbookViewId="0">
      <selection activeCell="I22" sqref="I22"/>
    </sheetView>
  </sheetViews>
  <sheetFormatPr defaultRowHeight="12.75"/>
  <cols>
    <col min="1" max="2" width="100.140625" style="25" customWidth="1"/>
    <col min="3" max="16384" width="9.140625" style="25"/>
  </cols>
  <sheetData>
    <row r="1" spans="1:2">
      <c r="A1" s="94" t="s">
        <v>539</v>
      </c>
      <c r="B1" s="94" t="s">
        <v>540</v>
      </c>
    </row>
    <row r="2" spans="1:2">
      <c r="A2" s="90" t="s">
        <v>374</v>
      </c>
      <c r="B2" s="90" t="s">
        <v>374</v>
      </c>
    </row>
    <row r="3" spans="1:2">
      <c r="A3" s="90" t="s">
        <v>378</v>
      </c>
      <c r="B3" s="90" t="s">
        <v>378</v>
      </c>
    </row>
    <row r="4" spans="1:2">
      <c r="A4" s="90" t="s">
        <v>380</v>
      </c>
      <c r="B4" s="90" t="s">
        <v>379</v>
      </c>
    </row>
    <row r="5" spans="1:2">
      <c r="A5" s="90" t="s">
        <v>382</v>
      </c>
      <c r="B5" s="90" t="s">
        <v>381</v>
      </c>
    </row>
    <row r="6" spans="1:2">
      <c r="A6" s="90" t="s">
        <v>385</v>
      </c>
      <c r="B6" s="90" t="s">
        <v>382</v>
      </c>
    </row>
    <row r="7" spans="1:2">
      <c r="A7" s="90" t="s">
        <v>386</v>
      </c>
      <c r="B7" s="90" t="s">
        <v>385</v>
      </c>
    </row>
    <row r="8" spans="1:2">
      <c r="A8" s="90" t="s">
        <v>564</v>
      </c>
      <c r="B8" s="90" t="s">
        <v>386</v>
      </c>
    </row>
    <row r="9" spans="1:2">
      <c r="A9" s="90" t="s">
        <v>390</v>
      </c>
      <c r="B9" s="90" t="s">
        <v>415</v>
      </c>
    </row>
    <row r="10" spans="1:2">
      <c r="A10" s="90" t="s">
        <v>392</v>
      </c>
      <c r="B10" s="90" t="s">
        <v>565</v>
      </c>
    </row>
    <row r="11" spans="1:2">
      <c r="A11" s="90" t="s">
        <v>413</v>
      </c>
      <c r="B11" s="90" t="s">
        <v>566</v>
      </c>
    </row>
    <row r="12" spans="1:2">
      <c r="A12" s="25" t="s">
        <v>417</v>
      </c>
      <c r="B12" s="90" t="s">
        <v>392</v>
      </c>
    </row>
    <row r="13" spans="1:2">
      <c r="B13" s="90" t="s">
        <v>546</v>
      </c>
    </row>
    <row r="14" spans="1:2">
      <c r="B14" s="25" t="s">
        <v>416</v>
      </c>
    </row>
  </sheetData>
  <phoneticPr fontId="0" type="noConversion"/>
  <pageMargins left="0.49" right="0.54" top="1" bottom="1" header="0.5" footer="0.5"/>
  <pageSetup orientation="portrait" horizontalDpi="360" verticalDpi="96" r:id="rId1"/>
  <headerFooter alignWithMargins="0"/>
</worksheet>
</file>

<file path=xl/worksheets/sheet104.xml><?xml version="1.0" encoding="utf-8"?>
<worksheet xmlns="http://schemas.openxmlformats.org/spreadsheetml/2006/main" xmlns:r="http://schemas.openxmlformats.org/officeDocument/2006/relationships">
  <sheetPr codeName="Sheet104"/>
  <dimension ref="A1:BS43"/>
  <sheetViews>
    <sheetView zoomScale="75" zoomScaleNormal="75" workbookViewId="0">
      <pane xSplit="1" ySplit="3" topLeftCell="B4" activePane="bottomRight" state="frozen"/>
      <selection activeCell="I22" sqref="I22"/>
      <selection pane="topRight" activeCell="I22" sqref="I22"/>
      <selection pane="bottomLeft" activeCell="I22" sqref="I22"/>
      <selection pane="bottomRight" activeCell="I22" sqref="I22"/>
    </sheetView>
  </sheetViews>
  <sheetFormatPr defaultRowHeight="12.75"/>
  <cols>
    <col min="1" max="1" width="5" style="25" customWidth="1"/>
    <col min="2" max="2" width="8.85546875" style="25" customWidth="1"/>
    <col min="3" max="3" width="11.85546875" style="25" customWidth="1"/>
    <col min="4" max="4" width="9.140625" style="25"/>
    <col min="5" max="5" width="11.85546875" style="25" customWidth="1"/>
    <col min="6" max="6" width="9.7109375" style="25" customWidth="1"/>
    <col min="7" max="7" width="9.140625" style="25"/>
    <col min="8" max="8" width="9.85546875" style="25" customWidth="1"/>
    <col min="9" max="10" width="9.140625" style="25"/>
    <col min="11" max="11" width="9.85546875" style="25" customWidth="1"/>
    <col min="12" max="17" width="9.140625" style="25"/>
    <col min="18" max="18" width="10.28515625" style="25" customWidth="1"/>
    <col min="19" max="22" width="9.140625" style="25"/>
    <col min="23" max="23" width="9.28515625" style="25" bestFit="1" customWidth="1"/>
    <col min="24" max="27" width="9.140625" style="25"/>
    <col min="28" max="28" width="9.28515625" style="25" bestFit="1" customWidth="1"/>
    <col min="29" max="32" width="9.140625" style="25"/>
    <col min="33" max="33" width="9.28515625" style="25" bestFit="1" customWidth="1"/>
    <col min="34" max="36" width="9.140625" style="25"/>
    <col min="37" max="37" width="11.42578125" style="25" customWidth="1"/>
    <col min="38" max="38" width="10.28515625" style="25" customWidth="1"/>
    <col min="39" max="39" width="9.140625" style="25"/>
    <col min="40" max="40" width="11.140625" style="25" customWidth="1"/>
    <col min="41" max="42" width="9.140625" style="25"/>
    <col min="43" max="43" width="9.28515625" style="25" customWidth="1"/>
    <col min="44" max="47" width="9.140625" style="25"/>
    <col min="48" max="48" width="10.28515625" style="25" bestFit="1" customWidth="1"/>
    <col min="49" max="51" width="9.140625" style="25"/>
    <col min="52" max="52" width="10.28515625" style="25" customWidth="1"/>
    <col min="53" max="53" width="9.28515625" style="25" customWidth="1"/>
    <col min="54" max="54" width="9.140625" style="25"/>
    <col min="55" max="55" width="10" style="25" customWidth="1"/>
    <col min="56" max="56" width="9.28515625" style="25" customWidth="1"/>
    <col min="57" max="57" width="9.140625" style="25"/>
    <col min="58" max="58" width="10.28515625" style="25" bestFit="1" customWidth="1"/>
    <col min="59" max="62" width="9.140625" style="25"/>
    <col min="63" max="63" width="9.28515625" style="25" bestFit="1" customWidth="1"/>
    <col min="64" max="16384" width="9.140625" style="25"/>
  </cols>
  <sheetData>
    <row r="1" spans="1:71" ht="15.75">
      <c r="B1" s="78" t="s">
        <v>315</v>
      </c>
      <c r="L1" s="78"/>
    </row>
    <row r="2" spans="1:71" s="77" customFormat="1" ht="15.75">
      <c r="B2" s="77" t="s">
        <v>281</v>
      </c>
      <c r="G2" s="77" t="s">
        <v>283</v>
      </c>
      <c r="L2" s="77" t="s">
        <v>272</v>
      </c>
      <c r="Q2" s="77" t="s">
        <v>284</v>
      </c>
      <c r="V2" s="77" t="s">
        <v>285</v>
      </c>
      <c r="AA2" s="77" t="s">
        <v>286</v>
      </c>
      <c r="AF2" s="77" t="s">
        <v>287</v>
      </c>
      <c r="AK2" s="77" t="s">
        <v>288</v>
      </c>
      <c r="AP2" s="77" t="s">
        <v>289</v>
      </c>
      <c r="AU2" s="77" t="s">
        <v>290</v>
      </c>
      <c r="AZ2" s="77" t="s">
        <v>291</v>
      </c>
      <c r="BE2" s="77" t="s">
        <v>292</v>
      </c>
      <c r="BJ2" s="77" t="s">
        <v>293</v>
      </c>
      <c r="BO2" s="77" t="s">
        <v>273</v>
      </c>
    </row>
    <row r="3" spans="1:71" ht="119.25" customHeight="1">
      <c r="A3" s="64" t="s">
        <v>280</v>
      </c>
      <c r="B3" s="64" t="s">
        <v>576</v>
      </c>
      <c r="C3" s="72" t="s">
        <v>11</v>
      </c>
      <c r="D3" s="72" t="s">
        <v>26</v>
      </c>
      <c r="E3" s="64" t="s">
        <v>364</v>
      </c>
      <c r="F3" s="64" t="s">
        <v>365</v>
      </c>
      <c r="G3" s="64" t="s">
        <v>567</v>
      </c>
      <c r="H3" s="72" t="s">
        <v>12</v>
      </c>
      <c r="I3" s="72" t="s">
        <v>27</v>
      </c>
      <c r="J3" s="64" t="s">
        <v>364</v>
      </c>
      <c r="K3" s="64" t="s">
        <v>365</v>
      </c>
      <c r="L3" s="64" t="s">
        <v>572</v>
      </c>
      <c r="M3" s="72" t="s">
        <v>13</v>
      </c>
      <c r="N3" s="72" t="s">
        <v>28</v>
      </c>
      <c r="O3" s="64" t="s">
        <v>364</v>
      </c>
      <c r="P3" s="64" t="s">
        <v>365</v>
      </c>
      <c r="Q3" s="64" t="s">
        <v>567</v>
      </c>
      <c r="R3" s="72" t="s">
        <v>14</v>
      </c>
      <c r="S3" s="72" t="s">
        <v>27</v>
      </c>
      <c r="T3" s="64" t="s">
        <v>364</v>
      </c>
      <c r="U3" s="64" t="s">
        <v>365</v>
      </c>
      <c r="V3" s="64" t="s">
        <v>567</v>
      </c>
      <c r="W3" s="72" t="s">
        <v>12</v>
      </c>
      <c r="X3" s="72" t="s">
        <v>27</v>
      </c>
      <c r="Y3" s="64" t="s">
        <v>364</v>
      </c>
      <c r="Z3" s="64" t="s">
        <v>365</v>
      </c>
      <c r="AA3" s="64" t="s">
        <v>573</v>
      </c>
      <c r="AB3" s="72" t="s">
        <v>15</v>
      </c>
      <c r="AC3" s="72" t="s">
        <v>27</v>
      </c>
      <c r="AD3" s="64" t="s">
        <v>364</v>
      </c>
      <c r="AE3" s="64" t="s">
        <v>365</v>
      </c>
      <c r="AF3" s="64" t="s">
        <v>574</v>
      </c>
      <c r="AG3" s="72" t="s">
        <v>22</v>
      </c>
      <c r="AH3" s="72" t="s">
        <v>29</v>
      </c>
      <c r="AI3" s="64" t="s">
        <v>364</v>
      </c>
      <c r="AJ3" s="64" t="s">
        <v>365</v>
      </c>
      <c r="AK3" s="64" t="s">
        <v>567</v>
      </c>
      <c r="AL3" s="72" t="s">
        <v>12</v>
      </c>
      <c r="AM3" s="72" t="s">
        <v>29</v>
      </c>
      <c r="AN3" s="64" t="s">
        <v>364</v>
      </c>
      <c r="AO3" s="64" t="s">
        <v>365</v>
      </c>
      <c r="AP3" s="64" t="s">
        <v>567</v>
      </c>
      <c r="AQ3" s="72" t="s">
        <v>12</v>
      </c>
      <c r="AR3" s="72" t="s">
        <v>27</v>
      </c>
      <c r="AS3" s="64" t="s">
        <v>364</v>
      </c>
      <c r="AT3" s="64" t="s">
        <v>365</v>
      </c>
      <c r="AU3" s="64" t="s">
        <v>567</v>
      </c>
      <c r="AV3" s="72" t="s">
        <v>12</v>
      </c>
      <c r="AW3" s="72" t="s">
        <v>27</v>
      </c>
      <c r="AX3" s="64" t="s">
        <v>364</v>
      </c>
      <c r="AY3" s="64" t="s">
        <v>365</v>
      </c>
      <c r="AZ3" s="64" t="s">
        <v>575</v>
      </c>
      <c r="BA3" s="72" t="s">
        <v>23</v>
      </c>
      <c r="BB3" s="72" t="s">
        <v>30</v>
      </c>
      <c r="BC3" s="64" t="s">
        <v>364</v>
      </c>
      <c r="BD3" s="64" t="s">
        <v>365</v>
      </c>
      <c r="BE3" s="64" t="s">
        <v>567</v>
      </c>
      <c r="BF3" s="72" t="s">
        <v>12</v>
      </c>
      <c r="BG3" s="72" t="s">
        <v>27</v>
      </c>
      <c r="BH3" s="64" t="s">
        <v>364</v>
      </c>
      <c r="BI3" s="64" t="s">
        <v>365</v>
      </c>
      <c r="BJ3" s="64" t="s">
        <v>567</v>
      </c>
      <c r="BK3" s="72" t="s">
        <v>14</v>
      </c>
      <c r="BL3" s="72" t="s">
        <v>27</v>
      </c>
      <c r="BM3" s="64" t="s">
        <v>364</v>
      </c>
      <c r="BN3" s="64" t="s">
        <v>365</v>
      </c>
      <c r="BO3" s="64" t="s">
        <v>572</v>
      </c>
      <c r="BP3" s="72" t="s">
        <v>13</v>
      </c>
      <c r="BQ3" s="72" t="s">
        <v>28</v>
      </c>
      <c r="BR3" s="64" t="s">
        <v>364</v>
      </c>
      <c r="BS3" s="64" t="s">
        <v>365</v>
      </c>
    </row>
    <row r="4" spans="1:71">
      <c r="A4" s="63">
        <v>1960</v>
      </c>
      <c r="B4" s="65" t="e">
        <f>#REF!</f>
        <v>#REF!</v>
      </c>
      <c r="C4" s="70">
        <f>'A4-1'!B3/'A1'!B3*1000</f>
        <v>2371.6285593946345</v>
      </c>
      <c r="D4" s="70"/>
      <c r="E4" s="67" t="e">
        <f t="shared" ref="E4:E40" si="0">B4+C4+D4</f>
        <v>#REF!</v>
      </c>
      <c r="F4" s="71" t="e">
        <f t="shared" ref="F4:F41" si="1">E4/E$24</f>
        <v>#REF!</v>
      </c>
      <c r="G4" s="65" t="e">
        <f>#REF!</f>
        <v>#REF!</v>
      </c>
      <c r="H4" s="70">
        <f>'A4-1'!C3/'A1'!C3*1000</f>
        <v>1743.7188104752856</v>
      </c>
      <c r="I4" s="70"/>
      <c r="J4" s="67" t="e">
        <f t="shared" ref="J4:J40" si="2">G4+H4+I4</f>
        <v>#REF!</v>
      </c>
      <c r="K4" s="71" t="e">
        <f t="shared" ref="K4:K41" si="3">J4/J$24</f>
        <v>#REF!</v>
      </c>
      <c r="L4" s="65" t="e">
        <f>#REF!</f>
        <v>#REF!</v>
      </c>
      <c r="M4" s="70">
        <f>'A4-1'!D3/'A1'!D3*1000</f>
        <v>2979.5647155511811</v>
      </c>
      <c r="N4" s="70"/>
      <c r="O4" s="67" t="e">
        <f t="shared" ref="O4:O40" si="4">L4+M4+N4</f>
        <v>#REF!</v>
      </c>
      <c r="P4" s="71" t="e">
        <f t="shared" ref="P4:P41" si="5">O4/O$24</f>
        <v>#REF!</v>
      </c>
      <c r="Q4" s="65" t="e">
        <f>#REF!</f>
        <v>#REF!</v>
      </c>
      <c r="R4" s="70">
        <f>'A4-1'!E3/'A1'!E3*1000</f>
        <v>19197.529469667868</v>
      </c>
      <c r="S4" s="70"/>
      <c r="T4" s="67" t="e">
        <f t="shared" ref="T4:T40" si="6">Q4+R4+S4</f>
        <v>#REF!</v>
      </c>
      <c r="U4" s="71" t="e">
        <f t="shared" ref="U4:U41" si="7">T4/T$24</f>
        <v>#REF!</v>
      </c>
      <c r="V4" s="65" t="e">
        <f>#REF!</f>
        <v>#REF!</v>
      </c>
      <c r="W4" s="70">
        <f>'A4-1'!F3/'A1'!F3*1000</f>
        <v>1452.6479180390297</v>
      </c>
      <c r="X4" s="70"/>
      <c r="Y4" s="67" t="e">
        <f t="shared" ref="Y4:Y40" si="8">V4+W4+X4</f>
        <v>#REF!</v>
      </c>
      <c r="Z4" s="71" t="e">
        <f t="shared" ref="Z4:Z41" si="9">Y4/Y$24</f>
        <v>#REF!</v>
      </c>
      <c r="AA4" s="65" t="e">
        <f>#REF!</f>
        <v>#REF!</v>
      </c>
      <c r="AB4" s="70">
        <f>'A4-1'!G3/'A1'!G3*1000</f>
        <v>1669.0615211288739</v>
      </c>
      <c r="AC4" s="70"/>
      <c r="AD4" s="67" t="e">
        <f t="shared" ref="AD4:AD40" si="10">AA4+AB4+AC4</f>
        <v>#REF!</v>
      </c>
      <c r="AE4" s="71" t="e">
        <f t="shared" ref="AE4:AE41" si="11">AD4/AD$24</f>
        <v>#REF!</v>
      </c>
      <c r="AF4" s="65" t="e">
        <f>#REF!</f>
        <v>#REF!</v>
      </c>
      <c r="AG4" s="70">
        <f>'A4-1'!H3/'A1'!H3*1000</f>
        <v>1762.6150060652858</v>
      </c>
      <c r="AH4" s="70"/>
      <c r="AI4" s="67" t="e">
        <f t="shared" ref="AI4:AI40" si="12">AF4+AG4+AH4</f>
        <v>#REF!</v>
      </c>
      <c r="AJ4" s="71" t="e">
        <f t="shared" ref="AJ4:AJ41" si="13">AI4/AI$24</f>
        <v>#REF!</v>
      </c>
      <c r="AK4" s="65" t="e">
        <f>#REF!</f>
        <v>#REF!</v>
      </c>
      <c r="AL4" s="70">
        <f>'A4-1'!I3/'A1'!I3*1000000</f>
        <v>1533545.75157705</v>
      </c>
      <c r="AM4" s="70"/>
      <c r="AN4" s="67" t="e">
        <f t="shared" ref="AN4:AN40" si="14">AK4+AL4+AM4</f>
        <v>#REF!</v>
      </c>
      <c r="AO4" s="71" t="e">
        <f t="shared" ref="AO4:AO41" si="15">AN4/AN$24</f>
        <v>#REF!</v>
      </c>
      <c r="AP4" s="65" t="e">
        <f>#REF!</f>
        <v>#REF!</v>
      </c>
      <c r="AQ4" s="70">
        <f>'A4-1'!J3/'A1'!J3*1000</f>
        <v>2595.462867746307</v>
      </c>
      <c r="AR4" s="70"/>
      <c r="AS4" s="67" t="e">
        <f t="shared" ref="AS4:AS40" si="16">AP4+AQ4+AR4</f>
        <v>#REF!</v>
      </c>
      <c r="AT4" s="71" t="e">
        <f t="shared" ref="AT4:AT41" si="17">AS4/AS$24</f>
        <v>#REF!</v>
      </c>
      <c r="AU4" s="65" t="e">
        <f>#REF!</f>
        <v>#REF!</v>
      </c>
      <c r="AV4" s="70">
        <f>'A4-1'!K3/'A1'!K3*1000</f>
        <v>15380.299523240888</v>
      </c>
      <c r="AW4" s="70"/>
      <c r="AX4" s="67" t="e">
        <f t="shared" ref="AX4:AX40" si="18">AU4+AV4+AW4</f>
        <v>#REF!</v>
      </c>
      <c r="AY4" s="71" t="e">
        <f t="shared" ref="AY4:AY41" si="19">AX4/AX$24</f>
        <v>#REF!</v>
      </c>
      <c r="AZ4" s="65" t="e">
        <f>#REF!</f>
        <v>#REF!</v>
      </c>
      <c r="BA4" s="70">
        <f>'A4-1'!L3/'A1'!L3*1000000</f>
        <v>620422.96734869422</v>
      </c>
      <c r="BB4" s="70"/>
      <c r="BC4" s="67" t="e">
        <f t="shared" ref="BC4:BC40" si="20">AZ4+BA4+BB4</f>
        <v>#REF!</v>
      </c>
      <c r="BD4" s="71" t="e">
        <f t="shared" ref="BD4:BD41" si="21">BC4/BC$24</f>
        <v>#REF!</v>
      </c>
      <c r="BE4" s="65" t="e">
        <f>#REF!</f>
        <v>#REF!</v>
      </c>
      <c r="BF4" s="70">
        <f>'A4-1'!M3/'A1'!M3*1000</f>
        <v>25546.817706207017</v>
      </c>
      <c r="BG4" s="70"/>
      <c r="BH4" s="67" t="e">
        <f t="shared" ref="BH4:BH40" si="22">BE4+BF4+BG4</f>
        <v>#REF!</v>
      </c>
      <c r="BI4" s="71" t="e">
        <f t="shared" ref="BI4:BI41" si="23">BH4/BH$24</f>
        <v>#REF!</v>
      </c>
      <c r="BJ4" s="65" t="e">
        <f>#REF!</f>
        <v>#REF!</v>
      </c>
      <c r="BK4" s="70">
        <f>'A4-1'!N3/'A1'!N3*1000</f>
        <v>1774.9948898552009</v>
      </c>
      <c r="BL4" s="70"/>
      <c r="BM4" s="67" t="e">
        <f t="shared" ref="BM4:BM40" si="24">BJ4+BK4+BL4</f>
        <v>#REF!</v>
      </c>
      <c r="BN4" s="71" t="e">
        <f t="shared" ref="BN4:BN41" si="25">BM4/BM$24</f>
        <v>#REF!</v>
      </c>
      <c r="BO4" s="65" t="e">
        <f>#REF!</f>
        <v>#REF!</v>
      </c>
      <c r="BP4" s="70">
        <f>'A4-1'!O3/'A1'!O3*1000000</f>
        <v>3413563.9604907981</v>
      </c>
      <c r="BQ4" s="70"/>
      <c r="BR4" s="67" t="e">
        <f t="shared" ref="BR4:BR40" si="26">BO4+BP4+BQ4</f>
        <v>#REF!</v>
      </c>
      <c r="BS4" s="71" t="e">
        <f t="shared" ref="BS4:BS41" si="27">BR4/BR$24</f>
        <v>#REF!</v>
      </c>
    </row>
    <row r="5" spans="1:71">
      <c r="A5" s="63">
        <v>1961</v>
      </c>
      <c r="B5" s="65" t="e">
        <f>#REF!</f>
        <v>#REF!</v>
      </c>
      <c r="C5" s="70">
        <f>'A4-1'!B4/'A1'!B4*1000</f>
        <v>2405.2608227476662</v>
      </c>
      <c r="D5" s="70"/>
      <c r="E5" s="67" t="e">
        <f t="shared" si="0"/>
        <v>#REF!</v>
      </c>
      <c r="F5" s="71" t="e">
        <f t="shared" si="1"/>
        <v>#REF!</v>
      </c>
      <c r="G5" s="65" t="e">
        <f>#REF!</f>
        <v>#REF!</v>
      </c>
      <c r="H5" s="70">
        <f>'A4-1'!C4/'A1'!C4*1000</f>
        <v>1850.9544161676406</v>
      </c>
      <c r="I5" s="70"/>
      <c r="J5" s="67" t="e">
        <f t="shared" si="2"/>
        <v>#REF!</v>
      </c>
      <c r="K5" s="71" t="e">
        <f t="shared" si="3"/>
        <v>#REF!</v>
      </c>
      <c r="L5" s="65" t="e">
        <f>#REF!</f>
        <v>#REF!</v>
      </c>
      <c r="M5" s="70">
        <f>'A4-1'!D4/'A1'!D4*1000</f>
        <v>3100.4613874534452</v>
      </c>
      <c r="N5" s="70"/>
      <c r="O5" s="67" t="e">
        <f t="shared" si="4"/>
        <v>#REF!</v>
      </c>
      <c r="P5" s="71" t="e">
        <f t="shared" si="5"/>
        <v>#REF!</v>
      </c>
      <c r="Q5" s="65" t="e">
        <f>#REF!</f>
        <v>#REF!</v>
      </c>
      <c r="R5" s="70">
        <f>'A4-1'!E4/'A1'!E4*1000</f>
        <v>20270.353799764336</v>
      </c>
      <c r="S5" s="70"/>
      <c r="T5" s="67" t="e">
        <f t="shared" si="6"/>
        <v>#REF!</v>
      </c>
      <c r="U5" s="71" t="e">
        <f t="shared" si="7"/>
        <v>#REF!</v>
      </c>
      <c r="V5" s="65" t="e">
        <f>#REF!</f>
        <v>#REF!</v>
      </c>
      <c r="W5" s="70">
        <f>'A4-1'!F4/'A1'!F4*1000</f>
        <v>1524.4799297154495</v>
      </c>
      <c r="X5" s="70"/>
      <c r="Y5" s="67" t="e">
        <f t="shared" si="8"/>
        <v>#REF!</v>
      </c>
      <c r="Z5" s="71" t="e">
        <f t="shared" si="9"/>
        <v>#REF!</v>
      </c>
      <c r="AA5" s="65" t="e">
        <f>#REF!</f>
        <v>#REF!</v>
      </c>
      <c r="AB5" s="70">
        <f>'A4-1'!G4/'A1'!G4*1000</f>
        <v>1752.738269647878</v>
      </c>
      <c r="AC5" s="70"/>
      <c r="AD5" s="67" t="e">
        <f t="shared" si="10"/>
        <v>#REF!</v>
      </c>
      <c r="AE5" s="71" t="e">
        <f t="shared" si="11"/>
        <v>#REF!</v>
      </c>
      <c r="AF5" s="65" t="e">
        <f>#REF!</f>
        <v>#REF!</v>
      </c>
      <c r="AG5" s="70">
        <f>'A4-1'!H4/'A1'!H4*1000</f>
        <v>1846.8988434980467</v>
      </c>
      <c r="AH5" s="70"/>
      <c r="AI5" s="67" t="e">
        <f t="shared" si="12"/>
        <v>#REF!</v>
      </c>
      <c r="AJ5" s="71" t="e">
        <f t="shared" si="13"/>
        <v>#REF!</v>
      </c>
      <c r="AK5" s="65" t="e">
        <f>#REF!</f>
        <v>#REF!</v>
      </c>
      <c r="AL5" s="70">
        <f>'A4-1'!I4/'A1'!I4*1000000</f>
        <v>1587276.2805260818</v>
      </c>
      <c r="AM5" s="70"/>
      <c r="AN5" s="67" t="e">
        <f t="shared" si="14"/>
        <v>#REF!</v>
      </c>
      <c r="AO5" s="71" t="e">
        <f t="shared" si="15"/>
        <v>#REF!</v>
      </c>
      <c r="AP5" s="65" t="e">
        <f>#REF!</f>
        <v>#REF!</v>
      </c>
      <c r="AQ5" s="70">
        <f>'A4-1'!J4/'A1'!J4*1000</f>
        <v>2641.9072340142511</v>
      </c>
      <c r="AR5" s="70"/>
      <c r="AS5" s="67" t="e">
        <f t="shared" si="16"/>
        <v>#REF!</v>
      </c>
      <c r="AT5" s="71" t="e">
        <f t="shared" si="17"/>
        <v>#REF!</v>
      </c>
      <c r="AU5" s="65" t="e">
        <f>#REF!</f>
        <v>#REF!</v>
      </c>
      <c r="AV5" s="70">
        <f>'A4-1'!K4/'A1'!K4*1000</f>
        <v>16179.062407561471</v>
      </c>
      <c r="AW5" s="70"/>
      <c r="AX5" s="67" t="e">
        <f t="shared" si="18"/>
        <v>#REF!</v>
      </c>
      <c r="AY5" s="71" t="e">
        <f t="shared" si="19"/>
        <v>#REF!</v>
      </c>
      <c r="AZ5" s="65" t="e">
        <f>#REF!</f>
        <v>#REF!</v>
      </c>
      <c r="BA5" s="70">
        <f>'A4-1'!L4/'A1'!L4*1000000</f>
        <v>649205.11543049687</v>
      </c>
      <c r="BB5" s="70"/>
      <c r="BC5" s="67" t="e">
        <f t="shared" si="20"/>
        <v>#REF!</v>
      </c>
      <c r="BD5" s="71" t="e">
        <f t="shared" si="21"/>
        <v>#REF!</v>
      </c>
      <c r="BE5" s="65" t="e">
        <f>#REF!</f>
        <v>#REF!</v>
      </c>
      <c r="BF5" s="70">
        <f>'A4-1'!M4/'A1'!M4*1000</f>
        <v>26274.907129047766</v>
      </c>
      <c r="BG5" s="70"/>
      <c r="BH5" s="67" t="e">
        <f t="shared" si="22"/>
        <v>#REF!</v>
      </c>
      <c r="BI5" s="71" t="e">
        <f t="shared" si="23"/>
        <v>#REF!</v>
      </c>
      <c r="BJ5" s="65" t="e">
        <f>#REF!</f>
        <v>#REF!</v>
      </c>
      <c r="BK5" s="70">
        <f>'A4-1'!N4/'A1'!N4*1000</f>
        <v>1823.6698425143966</v>
      </c>
      <c r="BL5" s="70"/>
      <c r="BM5" s="67" t="e">
        <f t="shared" si="24"/>
        <v>#REF!</v>
      </c>
      <c r="BN5" s="71" t="e">
        <f t="shared" si="25"/>
        <v>#REF!</v>
      </c>
      <c r="BO5" s="65" t="e">
        <f>#REF!</f>
        <v>#REF!</v>
      </c>
      <c r="BP5" s="70">
        <f>'A4-1'!O4/'A1'!O4*1000000</f>
        <v>3470646.564085599</v>
      </c>
      <c r="BQ5" s="70"/>
      <c r="BR5" s="67" t="e">
        <f t="shared" si="26"/>
        <v>#REF!</v>
      </c>
      <c r="BS5" s="71" t="e">
        <f t="shared" si="27"/>
        <v>#REF!</v>
      </c>
    </row>
    <row r="6" spans="1:71">
      <c r="A6" s="63">
        <v>1962</v>
      </c>
      <c r="B6" s="65" t="e">
        <f>#REF!</f>
        <v>#REF!</v>
      </c>
      <c r="C6" s="70">
        <f>'A4-1'!B5/'A1'!B5*1000</f>
        <v>2456.6558523157564</v>
      </c>
      <c r="D6" s="70"/>
      <c r="E6" s="67" t="e">
        <f t="shared" si="0"/>
        <v>#REF!</v>
      </c>
      <c r="F6" s="71" t="e">
        <f t="shared" si="1"/>
        <v>#REF!</v>
      </c>
      <c r="G6" s="65" t="e">
        <f>#REF!</f>
        <v>#REF!</v>
      </c>
      <c r="H6" s="70">
        <f>'A4-1'!C5/'A1'!C5*1000</f>
        <v>1963.3142297798877</v>
      </c>
      <c r="I6" s="70"/>
      <c r="J6" s="67" t="e">
        <f t="shared" si="2"/>
        <v>#REF!</v>
      </c>
      <c r="K6" s="71" t="e">
        <f t="shared" si="3"/>
        <v>#REF!</v>
      </c>
      <c r="L6" s="65" t="e">
        <f>#REF!</f>
        <v>#REF!</v>
      </c>
      <c r="M6" s="70">
        <f>'A4-1'!D5/'A1'!D5*1000</f>
        <v>3231.5722854417354</v>
      </c>
      <c r="N6" s="70"/>
      <c r="O6" s="67" t="e">
        <f t="shared" si="4"/>
        <v>#REF!</v>
      </c>
      <c r="P6" s="71" t="e">
        <f t="shared" si="5"/>
        <v>#REF!</v>
      </c>
      <c r="Q6" s="65" t="e">
        <f>#REF!</f>
        <v>#REF!</v>
      </c>
      <c r="R6" s="70">
        <f>'A4-1'!E5/'A1'!E5*1000</f>
        <v>21381.073234407846</v>
      </c>
      <c r="S6" s="70"/>
      <c r="T6" s="67" t="e">
        <f t="shared" si="6"/>
        <v>#REF!</v>
      </c>
      <c r="U6" s="71" t="e">
        <f t="shared" si="7"/>
        <v>#REF!</v>
      </c>
      <c r="V6" s="65" t="e">
        <f>#REF!</f>
        <v>#REF!</v>
      </c>
      <c r="W6" s="70">
        <f>'A4-1'!F5/'A1'!F5*1000</f>
        <v>1600.297480237539</v>
      </c>
      <c r="X6" s="70"/>
      <c r="Y6" s="67" t="e">
        <f t="shared" si="8"/>
        <v>#REF!</v>
      </c>
      <c r="Z6" s="71" t="e">
        <f t="shared" si="9"/>
        <v>#REF!</v>
      </c>
      <c r="AA6" s="65" t="e">
        <f>#REF!</f>
        <v>#REF!</v>
      </c>
      <c r="AB6" s="70">
        <f>'A4-1'!G5/'A1'!G5*1000</f>
        <v>1842.5289143242071</v>
      </c>
      <c r="AC6" s="70"/>
      <c r="AD6" s="67" t="e">
        <f t="shared" si="10"/>
        <v>#REF!</v>
      </c>
      <c r="AE6" s="71" t="e">
        <f t="shared" si="11"/>
        <v>#REF!</v>
      </c>
      <c r="AF6" s="65" t="e">
        <f>#REF!</f>
        <v>#REF!</v>
      </c>
      <c r="AG6" s="70">
        <f>'A4-1'!H5/'A1'!H5*1000</f>
        <v>1932.974661072127</v>
      </c>
      <c r="AH6" s="70"/>
      <c r="AI6" s="67" t="e">
        <f t="shared" si="12"/>
        <v>#REF!</v>
      </c>
      <c r="AJ6" s="71" t="e">
        <f t="shared" si="13"/>
        <v>#REF!</v>
      </c>
      <c r="AK6" s="65" t="e">
        <f>#REF!</f>
        <v>#REF!</v>
      </c>
      <c r="AL6" s="70">
        <f>'A4-1'!I5/'A1'!I5*1000000</f>
        <v>1642703.6557191997</v>
      </c>
      <c r="AM6" s="70"/>
      <c r="AN6" s="67" t="e">
        <f t="shared" si="14"/>
        <v>#REF!</v>
      </c>
      <c r="AO6" s="71" t="e">
        <f t="shared" si="15"/>
        <v>#REF!</v>
      </c>
      <c r="AP6" s="65" t="e">
        <f>#REF!</f>
        <v>#REF!</v>
      </c>
      <c r="AQ6" s="70">
        <f>'A4-1'!J5/'A1'!J5*1000</f>
        <v>2686.4579904322327</v>
      </c>
      <c r="AR6" s="70"/>
      <c r="AS6" s="67" t="e">
        <f t="shared" si="16"/>
        <v>#REF!</v>
      </c>
      <c r="AT6" s="71" t="e">
        <f t="shared" si="17"/>
        <v>#REF!</v>
      </c>
      <c r="AU6" s="65" t="e">
        <f>#REF!</f>
        <v>#REF!</v>
      </c>
      <c r="AV6" s="70">
        <f>'A4-1'!K5/'A1'!K5*1000</f>
        <v>17048.544004763451</v>
      </c>
      <c r="AW6" s="70"/>
      <c r="AX6" s="67" t="e">
        <f t="shared" si="18"/>
        <v>#REF!</v>
      </c>
      <c r="AY6" s="71" t="e">
        <f t="shared" si="19"/>
        <v>#REF!</v>
      </c>
      <c r="AZ6" s="65" t="e">
        <f>#REF!</f>
        <v>#REF!</v>
      </c>
      <c r="BA6" s="70">
        <f>'A4-1'!L5/'A1'!L5*1000000</f>
        <v>679352.82850277168</v>
      </c>
      <c r="BB6" s="70"/>
      <c r="BC6" s="67" t="e">
        <f t="shared" si="20"/>
        <v>#REF!</v>
      </c>
      <c r="BD6" s="71" t="e">
        <f t="shared" si="21"/>
        <v>#REF!</v>
      </c>
      <c r="BE6" s="65" t="e">
        <f>#REF!</f>
        <v>#REF!</v>
      </c>
      <c r="BF6" s="70">
        <f>'A4-1'!M5/'A1'!M5*1000</f>
        <v>27775.077485055608</v>
      </c>
      <c r="BG6" s="70"/>
      <c r="BH6" s="67" t="e">
        <f t="shared" si="22"/>
        <v>#REF!</v>
      </c>
      <c r="BI6" s="71" t="e">
        <f t="shared" si="23"/>
        <v>#REF!</v>
      </c>
      <c r="BJ6" s="65" t="e">
        <f>#REF!</f>
        <v>#REF!</v>
      </c>
      <c r="BK6" s="70">
        <f>'A4-1'!N5/'A1'!N5*1000</f>
        <v>1863.0359914620428</v>
      </c>
      <c r="BL6" s="70"/>
      <c r="BM6" s="67" t="e">
        <f t="shared" si="24"/>
        <v>#REF!</v>
      </c>
      <c r="BN6" s="71" t="e">
        <f t="shared" si="25"/>
        <v>#REF!</v>
      </c>
      <c r="BO6" s="65" t="e">
        <f>#REF!</f>
        <v>#REF!</v>
      </c>
      <c r="BP6" s="70">
        <f>'A4-1'!O5/'A1'!O5*1000000</f>
        <v>3534086.6044915374</v>
      </c>
      <c r="BQ6" s="70"/>
      <c r="BR6" s="67" t="e">
        <f t="shared" si="26"/>
        <v>#REF!</v>
      </c>
      <c r="BS6" s="71" t="e">
        <f t="shared" si="27"/>
        <v>#REF!</v>
      </c>
    </row>
    <row r="7" spans="1:71">
      <c r="A7" s="63">
        <v>1963</v>
      </c>
      <c r="B7" s="65" t="e">
        <f>#REF!</f>
        <v>#REF!</v>
      </c>
      <c r="C7" s="70">
        <f>'A4-1'!B6/'A1'!B6*1000</f>
        <v>2485.1451659338345</v>
      </c>
      <c r="D7" s="70"/>
      <c r="E7" s="67" t="e">
        <f t="shared" si="0"/>
        <v>#REF!</v>
      </c>
      <c r="F7" s="71" t="e">
        <f t="shared" si="1"/>
        <v>#REF!</v>
      </c>
      <c r="G7" s="65" t="e">
        <f>#REF!</f>
        <v>#REF!</v>
      </c>
      <c r="H7" s="70">
        <f>'A4-1'!C6/'A1'!C6*1000</f>
        <v>2075.3548302440377</v>
      </c>
      <c r="I7" s="70"/>
      <c r="J7" s="67" t="e">
        <f t="shared" si="2"/>
        <v>#REF!</v>
      </c>
      <c r="K7" s="71" t="e">
        <f t="shared" si="3"/>
        <v>#REF!</v>
      </c>
      <c r="L7" s="65" t="e">
        <f>#REF!</f>
        <v>#REF!</v>
      </c>
      <c r="M7" s="70">
        <f>'A4-1'!D6/'A1'!D6*1000</f>
        <v>3368.8549289070675</v>
      </c>
      <c r="N7" s="70"/>
      <c r="O7" s="67" t="e">
        <f t="shared" si="4"/>
        <v>#REF!</v>
      </c>
      <c r="P7" s="71" t="e">
        <f t="shared" si="5"/>
        <v>#REF!</v>
      </c>
      <c r="Q7" s="65" t="e">
        <f>#REF!</f>
        <v>#REF!</v>
      </c>
      <c r="R7" s="70">
        <f>'A4-1'!E6/'A1'!E6*1000</f>
        <v>22549.193743011001</v>
      </c>
      <c r="S7" s="70"/>
      <c r="T7" s="67" t="e">
        <f t="shared" si="6"/>
        <v>#REF!</v>
      </c>
      <c r="U7" s="71" t="e">
        <f t="shared" si="7"/>
        <v>#REF!</v>
      </c>
      <c r="V7" s="65" t="e">
        <f>#REF!</f>
        <v>#REF!</v>
      </c>
      <c r="W7" s="70">
        <f>'A4-1'!F6/'A1'!F6*1000</f>
        <v>1679.2178064468453</v>
      </c>
      <c r="X7" s="70"/>
      <c r="Y7" s="67" t="e">
        <f t="shared" si="8"/>
        <v>#REF!</v>
      </c>
      <c r="Z7" s="71" t="e">
        <f t="shared" si="9"/>
        <v>#REF!</v>
      </c>
      <c r="AA7" s="65" t="e">
        <f>#REF!</f>
        <v>#REF!</v>
      </c>
      <c r="AB7" s="70">
        <f>'A4-1'!G6/'A1'!G6*1000</f>
        <v>1910.1060154179584</v>
      </c>
      <c r="AC7" s="70"/>
      <c r="AD7" s="67" t="e">
        <f t="shared" si="10"/>
        <v>#REF!</v>
      </c>
      <c r="AE7" s="71" t="e">
        <f t="shared" si="11"/>
        <v>#REF!</v>
      </c>
      <c r="AF7" s="65" t="e">
        <f>#REF!</f>
        <v>#REF!</v>
      </c>
      <c r="AG7" s="70">
        <f>'A4-1'!H6/'A1'!H6*1000</f>
        <v>2027.2147977685916</v>
      </c>
      <c r="AH7" s="70"/>
      <c r="AI7" s="67" t="e">
        <f t="shared" si="12"/>
        <v>#REF!</v>
      </c>
      <c r="AJ7" s="71" t="e">
        <f t="shared" si="13"/>
        <v>#REF!</v>
      </c>
      <c r="AK7" s="65" t="e">
        <f>#REF!</f>
        <v>#REF!</v>
      </c>
      <c r="AL7" s="70">
        <f>'A4-1'!I6/'A1'!I6*1000000</f>
        <v>1699215.4365293346</v>
      </c>
      <c r="AM7" s="70"/>
      <c r="AN7" s="67" t="e">
        <f t="shared" si="14"/>
        <v>#REF!</v>
      </c>
      <c r="AO7" s="71" t="e">
        <f t="shared" si="15"/>
        <v>#REF!</v>
      </c>
      <c r="AP7" s="65" t="e">
        <f>#REF!</f>
        <v>#REF!</v>
      </c>
      <c r="AQ7" s="70">
        <f>'A4-1'!J6/'A1'!J6*1000</f>
        <v>2733.905094972582</v>
      </c>
      <c r="AR7" s="70"/>
      <c r="AS7" s="67" t="e">
        <f t="shared" si="16"/>
        <v>#REF!</v>
      </c>
      <c r="AT7" s="71" t="e">
        <f t="shared" si="17"/>
        <v>#REF!</v>
      </c>
      <c r="AU7" s="65" t="e">
        <f>#REF!</f>
        <v>#REF!</v>
      </c>
      <c r="AV7" s="70">
        <f>'A4-1'!K6/'A1'!K6*1000</f>
        <v>17945.93701477944</v>
      </c>
      <c r="AW7" s="70"/>
      <c r="AX7" s="67" t="e">
        <f t="shared" si="18"/>
        <v>#REF!</v>
      </c>
      <c r="AY7" s="71" t="e">
        <f t="shared" si="19"/>
        <v>#REF!</v>
      </c>
      <c r="AZ7" s="65" t="e">
        <f>#REF!</f>
        <v>#REF!</v>
      </c>
      <c r="BA7" s="70">
        <f>'A4-1'!L6/'A1'!L6*1000000</f>
        <v>710909.44795529381</v>
      </c>
      <c r="BB7" s="70"/>
      <c r="BC7" s="67" t="e">
        <f t="shared" si="20"/>
        <v>#REF!</v>
      </c>
      <c r="BD7" s="71" t="e">
        <f t="shared" si="21"/>
        <v>#REF!</v>
      </c>
      <c r="BE7" s="65" t="e">
        <f>#REF!</f>
        <v>#REF!</v>
      </c>
      <c r="BF7" s="70">
        <f>'A4-1'!M6/'A1'!M6*1000</f>
        <v>30245.812175248459</v>
      </c>
      <c r="BG7" s="70"/>
      <c r="BH7" s="67" t="e">
        <f t="shared" si="22"/>
        <v>#REF!</v>
      </c>
      <c r="BI7" s="71" t="e">
        <f t="shared" si="23"/>
        <v>#REF!</v>
      </c>
      <c r="BJ7" s="65" t="e">
        <f>#REF!</f>
        <v>#REF!</v>
      </c>
      <c r="BK7" s="70">
        <f>'A4-1'!N6/'A1'!N6*1000</f>
        <v>1881.2300314072986</v>
      </c>
      <c r="BL7" s="70"/>
      <c r="BM7" s="67" t="e">
        <f t="shared" si="24"/>
        <v>#REF!</v>
      </c>
      <c r="BN7" s="71" t="e">
        <f t="shared" si="25"/>
        <v>#REF!</v>
      </c>
      <c r="BO7" s="65" t="e">
        <f>#REF!</f>
        <v>#REF!</v>
      </c>
      <c r="BP7" s="70">
        <f>'A4-1'!O6/'A1'!O6*1000000</f>
        <v>3600771.2716591717</v>
      </c>
      <c r="BQ7" s="70"/>
      <c r="BR7" s="67" t="e">
        <f t="shared" si="26"/>
        <v>#REF!</v>
      </c>
      <c r="BS7" s="71" t="e">
        <f t="shared" si="27"/>
        <v>#REF!</v>
      </c>
    </row>
    <row r="8" spans="1:71">
      <c r="A8" s="63">
        <v>1964</v>
      </c>
      <c r="B8" s="65" t="e">
        <f>#REF!</f>
        <v>#REF!</v>
      </c>
      <c r="C8" s="70">
        <f>'A4-1'!B7/'A1'!B7*1000</f>
        <v>2657.3939912699088</v>
      </c>
      <c r="D8" s="70"/>
      <c r="E8" s="67" t="e">
        <f t="shared" si="0"/>
        <v>#REF!</v>
      </c>
      <c r="F8" s="71" t="e">
        <f t="shared" si="1"/>
        <v>#REF!</v>
      </c>
      <c r="G8" s="65" t="e">
        <f>#REF!</f>
        <v>#REF!</v>
      </c>
      <c r="H8" s="70">
        <f>'A4-1'!C7/'A1'!C7*1000</f>
        <v>2189.4653855136357</v>
      </c>
      <c r="I8" s="70"/>
      <c r="J8" s="67" t="e">
        <f t="shared" si="2"/>
        <v>#REF!</v>
      </c>
      <c r="K8" s="71" t="e">
        <f t="shared" si="3"/>
        <v>#REF!</v>
      </c>
      <c r="L8" s="65" t="e">
        <f>#REF!</f>
        <v>#REF!</v>
      </c>
      <c r="M8" s="70">
        <f>'A4-1'!D7/'A1'!D7*1000</f>
        <v>3510.9713645093407</v>
      </c>
      <c r="N8" s="70"/>
      <c r="O8" s="67" t="e">
        <f t="shared" si="4"/>
        <v>#REF!</v>
      </c>
      <c r="P8" s="71" t="e">
        <f t="shared" si="5"/>
        <v>#REF!</v>
      </c>
      <c r="Q8" s="65" t="e">
        <f>#REF!</f>
        <v>#REF!</v>
      </c>
      <c r="R8" s="70">
        <f>'A4-1'!E7/'A1'!E7*1000</f>
        <v>23782.615985544871</v>
      </c>
      <c r="S8" s="70"/>
      <c r="T8" s="67" t="e">
        <f t="shared" si="6"/>
        <v>#REF!</v>
      </c>
      <c r="U8" s="71" t="e">
        <f t="shared" si="7"/>
        <v>#REF!</v>
      </c>
      <c r="V8" s="65" t="e">
        <f>#REF!</f>
        <v>#REF!</v>
      </c>
      <c r="W8" s="70">
        <f>'A4-1'!F7/'A1'!F7*1000</f>
        <v>1764.4425562944225</v>
      </c>
      <c r="X8" s="70"/>
      <c r="Y8" s="67" t="e">
        <f t="shared" si="8"/>
        <v>#REF!</v>
      </c>
      <c r="Z8" s="71" t="e">
        <f t="shared" si="9"/>
        <v>#REF!</v>
      </c>
      <c r="AA8" s="65" t="e">
        <f>#REF!</f>
        <v>#REF!</v>
      </c>
      <c r="AB8" s="70">
        <f>'A4-1'!G7/'A1'!G7*1000</f>
        <v>2006.6816461497021</v>
      </c>
      <c r="AC8" s="70"/>
      <c r="AD8" s="67" t="e">
        <f t="shared" si="10"/>
        <v>#REF!</v>
      </c>
      <c r="AE8" s="71" t="e">
        <f t="shared" si="11"/>
        <v>#REF!</v>
      </c>
      <c r="AF8" s="65" t="e">
        <f>#REF!</f>
        <v>#REF!</v>
      </c>
      <c r="AG8" s="70">
        <f>'A4-1'!H7/'A1'!H7*1000</f>
        <v>2125.1458936375698</v>
      </c>
      <c r="AH8" s="70"/>
      <c r="AI8" s="67" t="e">
        <f t="shared" si="12"/>
        <v>#REF!</v>
      </c>
      <c r="AJ8" s="71" t="e">
        <f t="shared" si="13"/>
        <v>#REF!</v>
      </c>
      <c r="AK8" s="65" t="e">
        <f>#REF!</f>
        <v>#REF!</v>
      </c>
      <c r="AL8" s="70">
        <f>'A4-1'!I7/'A1'!I7*1000000</f>
        <v>1756029.1177200028</v>
      </c>
      <c r="AM8" s="70"/>
      <c r="AN8" s="67" t="e">
        <f t="shared" si="14"/>
        <v>#REF!</v>
      </c>
      <c r="AO8" s="71" t="e">
        <f t="shared" si="15"/>
        <v>#REF!</v>
      </c>
      <c r="AP8" s="65" t="e">
        <f>#REF!</f>
        <v>#REF!</v>
      </c>
      <c r="AQ8" s="70">
        <f>'A4-1'!J7/'A1'!J7*1000</f>
        <v>2782.4582436828487</v>
      </c>
      <c r="AR8" s="70"/>
      <c r="AS8" s="67" t="e">
        <f t="shared" si="16"/>
        <v>#REF!</v>
      </c>
      <c r="AT8" s="71" t="e">
        <f t="shared" si="17"/>
        <v>#REF!</v>
      </c>
      <c r="AU8" s="65" t="e">
        <f>#REF!</f>
        <v>#REF!</v>
      </c>
      <c r="AV8" s="70">
        <f>'A4-1'!K7/'A1'!K7*1000</f>
        <v>18896.782162661384</v>
      </c>
      <c r="AW8" s="70"/>
      <c r="AX8" s="67" t="e">
        <f t="shared" si="18"/>
        <v>#REF!</v>
      </c>
      <c r="AY8" s="71" t="e">
        <f t="shared" si="19"/>
        <v>#REF!</v>
      </c>
      <c r="AZ8" s="65" t="e">
        <f>#REF!</f>
        <v>#REF!</v>
      </c>
      <c r="BA8" s="70">
        <f>'A4-1'!L7/'A1'!L7*1000000</f>
        <v>743894.87306466198</v>
      </c>
      <c r="BB8" s="70"/>
      <c r="BC8" s="67" t="e">
        <f t="shared" si="20"/>
        <v>#REF!</v>
      </c>
      <c r="BD8" s="71" t="e">
        <f t="shared" si="21"/>
        <v>#REF!</v>
      </c>
      <c r="BE8" s="65" t="e">
        <f>#REF!</f>
        <v>#REF!</v>
      </c>
      <c r="BF8" s="70">
        <f>'A4-1'!M7/'A1'!M7*1000</f>
        <v>30921.383850781374</v>
      </c>
      <c r="BG8" s="70"/>
      <c r="BH8" s="67" t="e">
        <f t="shared" si="22"/>
        <v>#REF!</v>
      </c>
      <c r="BI8" s="71" t="e">
        <f t="shared" si="23"/>
        <v>#REF!</v>
      </c>
      <c r="BJ8" s="65" t="e">
        <f>#REF!</f>
        <v>#REF!</v>
      </c>
      <c r="BK8" s="70">
        <f>'A4-1'!N7/'A1'!N7*1000</f>
        <v>1903.3874284058011</v>
      </c>
      <c r="BL8" s="70"/>
      <c r="BM8" s="67" t="e">
        <f t="shared" si="24"/>
        <v>#REF!</v>
      </c>
      <c r="BN8" s="71" t="e">
        <f t="shared" si="25"/>
        <v>#REF!</v>
      </c>
      <c r="BO8" s="65" t="e">
        <f>#REF!</f>
        <v>#REF!</v>
      </c>
      <c r="BP8" s="70">
        <f>'A4-1'!O7/'A1'!O7*1000000</f>
        <v>3670510.5833413173</v>
      </c>
      <c r="BQ8" s="70"/>
      <c r="BR8" s="67" t="e">
        <f t="shared" si="26"/>
        <v>#REF!</v>
      </c>
      <c r="BS8" s="71" t="e">
        <f t="shared" si="27"/>
        <v>#REF!</v>
      </c>
    </row>
    <row r="9" spans="1:71">
      <c r="A9" s="63">
        <v>1965</v>
      </c>
      <c r="B9" s="65" t="e">
        <f>#REF!</f>
        <v>#REF!</v>
      </c>
      <c r="C9" s="70">
        <f>'A4-1'!B8/'A1'!B8*1000</f>
        <v>2867.0448705181147</v>
      </c>
      <c r="D9" s="70"/>
      <c r="E9" s="67" t="e">
        <f t="shared" si="0"/>
        <v>#REF!</v>
      </c>
      <c r="F9" s="71" t="e">
        <f t="shared" si="1"/>
        <v>#REF!</v>
      </c>
      <c r="G9" s="65" t="e">
        <f>#REF!</f>
        <v>#REF!</v>
      </c>
      <c r="H9" s="70">
        <f>'A4-1'!C8/'A1'!C8*1000</f>
        <v>2289.8847160643309</v>
      </c>
      <c r="I9" s="70"/>
      <c r="J9" s="67" t="e">
        <f t="shared" si="2"/>
        <v>#REF!</v>
      </c>
      <c r="K9" s="71" t="e">
        <f t="shared" si="3"/>
        <v>#REF!</v>
      </c>
      <c r="L9" s="65" t="e">
        <f>#REF!</f>
        <v>#REF!</v>
      </c>
      <c r="M9" s="70">
        <f>'A4-1'!D8/'A1'!D8*1000</f>
        <v>3617.4995558455685</v>
      </c>
      <c r="N9" s="70"/>
      <c r="O9" s="67" t="e">
        <f t="shared" si="4"/>
        <v>#REF!</v>
      </c>
      <c r="P9" s="71" t="e">
        <f t="shared" si="5"/>
        <v>#REF!</v>
      </c>
      <c r="Q9" s="65" t="e">
        <f>#REF!</f>
        <v>#REF!</v>
      </c>
      <c r="R9" s="70">
        <f>'A4-1'!E8/'A1'!E8*1000</f>
        <v>24393.349003022671</v>
      </c>
      <c r="S9" s="70"/>
      <c r="T9" s="67" t="e">
        <f t="shared" si="6"/>
        <v>#REF!</v>
      </c>
      <c r="U9" s="71" t="e">
        <f t="shared" si="7"/>
        <v>#REF!</v>
      </c>
      <c r="V9" s="65" t="e">
        <f>#REF!</f>
        <v>#REF!</v>
      </c>
      <c r="W9" s="70">
        <f>'A4-1'!F8/'A1'!F8*1000</f>
        <v>1841.2047429653051</v>
      </c>
      <c r="X9" s="70"/>
      <c r="Y9" s="67" t="e">
        <f t="shared" si="8"/>
        <v>#REF!</v>
      </c>
      <c r="Z9" s="71" t="e">
        <f t="shared" si="9"/>
        <v>#REF!</v>
      </c>
      <c r="AA9" s="65" t="e">
        <f>#REF!</f>
        <v>#REF!</v>
      </c>
      <c r="AB9" s="70">
        <f>'A4-1'!G8/'A1'!G8*1000</f>
        <v>2083.1918035584972</v>
      </c>
      <c r="AC9" s="70"/>
      <c r="AD9" s="67" t="e">
        <f t="shared" si="10"/>
        <v>#REF!</v>
      </c>
      <c r="AE9" s="71" t="e">
        <f t="shared" si="11"/>
        <v>#REF!</v>
      </c>
      <c r="AF9" s="65" t="e">
        <f>#REF!</f>
        <v>#REF!</v>
      </c>
      <c r="AG9" s="70">
        <f>'A4-1'!H8/'A1'!H8*1000</f>
        <v>2204.4410605922631</v>
      </c>
      <c r="AH9" s="70"/>
      <c r="AI9" s="67" t="e">
        <f t="shared" si="12"/>
        <v>#REF!</v>
      </c>
      <c r="AJ9" s="71" t="e">
        <f t="shared" si="13"/>
        <v>#REF!</v>
      </c>
      <c r="AK9" s="65" t="e">
        <f>#REF!</f>
        <v>#REF!</v>
      </c>
      <c r="AL9" s="70">
        <f>'A4-1'!I8/'A1'!I8*1000000</f>
        <v>1810200.3426156333</v>
      </c>
      <c r="AM9" s="70"/>
      <c r="AN9" s="67" t="e">
        <f t="shared" si="14"/>
        <v>#REF!</v>
      </c>
      <c r="AO9" s="71" t="e">
        <f t="shared" si="15"/>
        <v>#REF!</v>
      </c>
      <c r="AP9" s="65" t="e">
        <f>#REF!</f>
        <v>#REF!</v>
      </c>
      <c r="AQ9" s="70">
        <f>'A4-1'!J8/'A1'!J8*1000</f>
        <v>2786.9426292966132</v>
      </c>
      <c r="AR9" s="70"/>
      <c r="AS9" s="67" t="e">
        <f t="shared" si="16"/>
        <v>#REF!</v>
      </c>
      <c r="AT9" s="71" t="e">
        <f t="shared" si="17"/>
        <v>#REF!</v>
      </c>
      <c r="AU9" s="65" t="e">
        <f>#REF!</f>
        <v>#REF!</v>
      </c>
      <c r="AV9" s="70">
        <f>'A4-1'!K8/'A1'!K8*1000</f>
        <v>20504.378347715672</v>
      </c>
      <c r="AW9" s="70"/>
      <c r="AX9" s="67" t="e">
        <f t="shared" si="18"/>
        <v>#REF!</v>
      </c>
      <c r="AY9" s="71" t="e">
        <f t="shared" si="19"/>
        <v>#REF!</v>
      </c>
      <c r="AZ9" s="65" t="e">
        <f>#REF!</f>
        <v>#REF!</v>
      </c>
      <c r="BA9" s="70">
        <f>'A4-1'!L8/'A1'!L8*1000000</f>
        <v>762274.30745909305</v>
      </c>
      <c r="BB9" s="70"/>
      <c r="BC9" s="67" t="e">
        <f t="shared" si="20"/>
        <v>#REF!</v>
      </c>
      <c r="BD9" s="71" t="e">
        <f t="shared" si="21"/>
        <v>#REF!</v>
      </c>
      <c r="BE9" s="65" t="e">
        <f>#REF!</f>
        <v>#REF!</v>
      </c>
      <c r="BF9" s="70">
        <f>'A4-1'!M8/'A1'!M8*1000</f>
        <v>32099.672214123297</v>
      </c>
      <c r="BG9" s="70"/>
      <c r="BH9" s="67" t="e">
        <f t="shared" si="22"/>
        <v>#REF!</v>
      </c>
      <c r="BI9" s="71" t="e">
        <f t="shared" si="23"/>
        <v>#REF!</v>
      </c>
      <c r="BJ9" s="65" t="e">
        <f>#REF!</f>
        <v>#REF!</v>
      </c>
      <c r="BK9" s="70">
        <f>'A4-1'!N8/'A1'!N8*1000</f>
        <v>1941.9564869346827</v>
      </c>
      <c r="BL9" s="70"/>
      <c r="BM9" s="67" t="e">
        <f t="shared" si="24"/>
        <v>#REF!</v>
      </c>
      <c r="BN9" s="71" t="e">
        <f t="shared" si="25"/>
        <v>#REF!</v>
      </c>
      <c r="BO9" s="65" t="e">
        <f>#REF!</f>
        <v>#REF!</v>
      </c>
      <c r="BP9" s="70">
        <f>'A4-1'!O8/'A1'!O8*1000000</f>
        <v>3731202.7638656953</v>
      </c>
      <c r="BQ9" s="70"/>
      <c r="BR9" s="67" t="e">
        <f t="shared" si="26"/>
        <v>#REF!</v>
      </c>
      <c r="BS9" s="71" t="e">
        <f t="shared" si="27"/>
        <v>#REF!</v>
      </c>
    </row>
    <row r="10" spans="1:71">
      <c r="A10" s="63">
        <v>1966</v>
      </c>
      <c r="B10" s="65" t="e">
        <f>#REF!</f>
        <v>#REF!</v>
      </c>
      <c r="C10" s="70">
        <f>'A4-1'!B9/'A1'!B9*1000</f>
        <v>2968.6205659056554</v>
      </c>
      <c r="D10" s="70"/>
      <c r="E10" s="67" t="e">
        <f t="shared" si="0"/>
        <v>#REF!</v>
      </c>
      <c r="F10" s="71" t="e">
        <f t="shared" si="1"/>
        <v>#REF!</v>
      </c>
      <c r="G10" s="65" t="e">
        <f>#REF!</f>
        <v>#REF!</v>
      </c>
      <c r="H10" s="70">
        <f>'A4-1'!C9/'A1'!C9*1000</f>
        <v>2382.0784068572502</v>
      </c>
      <c r="I10" s="70"/>
      <c r="J10" s="67" t="e">
        <f t="shared" si="2"/>
        <v>#REF!</v>
      </c>
      <c r="K10" s="71" t="e">
        <f t="shared" si="3"/>
        <v>#REF!</v>
      </c>
      <c r="L10" s="65" t="e">
        <f>#REF!</f>
        <v>#REF!</v>
      </c>
      <c r="M10" s="70">
        <f>'A4-1'!D9/'A1'!D9*1000</f>
        <v>3850.5729455947189</v>
      </c>
      <c r="N10" s="70"/>
      <c r="O10" s="67" t="e">
        <f t="shared" si="4"/>
        <v>#REF!</v>
      </c>
      <c r="P10" s="71" t="e">
        <f t="shared" si="5"/>
        <v>#REF!</v>
      </c>
      <c r="Q10" s="65" t="e">
        <f>#REF!</f>
        <v>#REF!</v>
      </c>
      <c r="R10" s="70">
        <f>'A4-1'!E9/'A1'!E9*1000</f>
        <v>25708.934923624187</v>
      </c>
      <c r="S10" s="70"/>
      <c r="T10" s="67" t="e">
        <f t="shared" si="6"/>
        <v>#REF!</v>
      </c>
      <c r="U10" s="71" t="e">
        <f t="shared" si="7"/>
        <v>#REF!</v>
      </c>
      <c r="V10" s="65" t="e">
        <f>#REF!</f>
        <v>#REF!</v>
      </c>
      <c r="W10" s="70">
        <f>'A4-1'!F9/'A1'!F9*1000</f>
        <v>1918.010469369081</v>
      </c>
      <c r="X10" s="70"/>
      <c r="Y10" s="67" t="e">
        <f t="shared" si="8"/>
        <v>#REF!</v>
      </c>
      <c r="Z10" s="71" t="e">
        <f t="shared" si="9"/>
        <v>#REF!</v>
      </c>
      <c r="AA10" s="65" t="e">
        <f>#REF!</f>
        <v>#REF!</v>
      </c>
      <c r="AB10" s="70">
        <f>'A4-1'!G9/'A1'!G9*1000</f>
        <v>2161.0487094592281</v>
      </c>
      <c r="AC10" s="70"/>
      <c r="AD10" s="67" t="e">
        <f t="shared" si="10"/>
        <v>#REF!</v>
      </c>
      <c r="AE10" s="71" t="e">
        <f t="shared" si="11"/>
        <v>#REF!</v>
      </c>
      <c r="AF10" s="65" t="e">
        <f>#REF!</f>
        <v>#REF!</v>
      </c>
      <c r="AG10" s="70">
        <f>'A4-1'!H9/'A1'!H9*1000</f>
        <v>2252.7792684126803</v>
      </c>
      <c r="AH10" s="70"/>
      <c r="AI10" s="67" t="e">
        <f t="shared" si="12"/>
        <v>#REF!</v>
      </c>
      <c r="AJ10" s="71" t="e">
        <f t="shared" si="13"/>
        <v>#REF!</v>
      </c>
      <c r="AK10" s="65" t="e">
        <f>#REF!</f>
        <v>#REF!</v>
      </c>
      <c r="AL10" s="70">
        <f>'A4-1'!I9/'A1'!I9*1000000</f>
        <v>1867251.2834899088</v>
      </c>
      <c r="AM10" s="70"/>
      <c r="AN10" s="67" t="e">
        <f t="shared" si="14"/>
        <v>#REF!</v>
      </c>
      <c r="AO10" s="71" t="e">
        <f t="shared" si="15"/>
        <v>#REF!</v>
      </c>
      <c r="AP10" s="65" t="e">
        <f>#REF!</f>
        <v>#REF!</v>
      </c>
      <c r="AQ10" s="70">
        <f>'A4-1'!J9/'A1'!J9*1000</f>
        <v>2798.5747848066135</v>
      </c>
      <c r="AR10" s="70"/>
      <c r="AS10" s="67" t="e">
        <f t="shared" si="16"/>
        <v>#REF!</v>
      </c>
      <c r="AT10" s="71" t="e">
        <f t="shared" si="17"/>
        <v>#REF!</v>
      </c>
      <c r="AU10" s="65" t="e">
        <f>#REF!</f>
        <v>#REF!</v>
      </c>
      <c r="AV10" s="70">
        <f>'A4-1'!K9/'A1'!K9*1000</f>
        <v>20967.972817197318</v>
      </c>
      <c r="AW10" s="70"/>
      <c r="AX10" s="67" t="e">
        <f t="shared" si="18"/>
        <v>#REF!</v>
      </c>
      <c r="AY10" s="71" t="e">
        <f t="shared" si="19"/>
        <v>#REF!</v>
      </c>
      <c r="AZ10" s="65" t="e">
        <f>#REF!</f>
        <v>#REF!</v>
      </c>
      <c r="BA10" s="70">
        <f>'A4-1'!L9/'A1'!L9*1000000</f>
        <v>769465.28318140411</v>
      </c>
      <c r="BB10" s="70"/>
      <c r="BC10" s="67" t="e">
        <f t="shared" si="20"/>
        <v>#REF!</v>
      </c>
      <c r="BD10" s="71" t="e">
        <f t="shared" si="21"/>
        <v>#REF!</v>
      </c>
      <c r="BE10" s="65" t="e">
        <f>#REF!</f>
        <v>#REF!</v>
      </c>
      <c r="BF10" s="70">
        <f>'A4-1'!M9/'A1'!M9*1000</f>
        <v>33544.216792467989</v>
      </c>
      <c r="BG10" s="70"/>
      <c r="BH10" s="67" t="e">
        <f t="shared" si="22"/>
        <v>#REF!</v>
      </c>
      <c r="BI10" s="71" t="e">
        <f t="shared" si="23"/>
        <v>#REF!</v>
      </c>
      <c r="BJ10" s="65" t="e">
        <f>#REF!</f>
        <v>#REF!</v>
      </c>
      <c r="BK10" s="70">
        <f>'A4-1'!N9/'A1'!N9*1000</f>
        <v>1987.9003074955383</v>
      </c>
      <c r="BL10" s="70"/>
      <c r="BM10" s="67" t="e">
        <f t="shared" si="24"/>
        <v>#REF!</v>
      </c>
      <c r="BN10" s="71" t="e">
        <f t="shared" si="25"/>
        <v>#REF!</v>
      </c>
      <c r="BO10" s="65" t="e">
        <f>#REF!</f>
        <v>#REF!</v>
      </c>
      <c r="BP10" s="70">
        <f>'A4-1'!O9/'A1'!O9*1000000</f>
        <v>4086716.0789666208</v>
      </c>
      <c r="BQ10" s="70"/>
      <c r="BR10" s="67" t="e">
        <f t="shared" si="26"/>
        <v>#REF!</v>
      </c>
      <c r="BS10" s="71" t="e">
        <f t="shared" si="27"/>
        <v>#REF!</v>
      </c>
    </row>
    <row r="11" spans="1:71">
      <c r="A11" s="63">
        <v>1967</v>
      </c>
      <c r="B11" s="65" t="e">
        <f>#REF!</f>
        <v>#REF!</v>
      </c>
      <c r="C11" s="70">
        <f>'A4-1'!B10/'A1'!B10*1000</f>
        <v>3184.1415035911405</v>
      </c>
      <c r="D11" s="70"/>
      <c r="E11" s="67" t="e">
        <f t="shared" si="0"/>
        <v>#REF!</v>
      </c>
      <c r="F11" s="71" t="e">
        <f t="shared" si="1"/>
        <v>#REF!</v>
      </c>
      <c r="G11" s="65" t="e">
        <f>#REF!</f>
        <v>#REF!</v>
      </c>
      <c r="H11" s="70">
        <f>'A4-1'!C10/'A1'!C10*1000</f>
        <v>2503.4465985810834</v>
      </c>
      <c r="I11" s="70"/>
      <c r="J11" s="67" t="e">
        <f t="shared" si="2"/>
        <v>#REF!</v>
      </c>
      <c r="K11" s="71" t="e">
        <f t="shared" si="3"/>
        <v>#REF!</v>
      </c>
      <c r="L11" s="65" t="e">
        <f>#REF!</f>
        <v>#REF!</v>
      </c>
      <c r="M11" s="70">
        <f>'A4-1'!D10/'A1'!D10*1000</f>
        <v>4075.7708951932932</v>
      </c>
      <c r="N11" s="70"/>
      <c r="O11" s="67" t="e">
        <f t="shared" si="4"/>
        <v>#REF!</v>
      </c>
      <c r="P11" s="71" t="e">
        <f t="shared" si="5"/>
        <v>#REF!</v>
      </c>
      <c r="Q11" s="65" t="e">
        <f>#REF!</f>
        <v>#REF!</v>
      </c>
      <c r="R11" s="70">
        <f>'A4-1'!E10/'A1'!E10*1000</f>
        <v>27483.195020746887</v>
      </c>
      <c r="S11" s="70"/>
      <c r="T11" s="67" t="e">
        <f t="shared" si="6"/>
        <v>#REF!</v>
      </c>
      <c r="U11" s="71" t="e">
        <f t="shared" si="7"/>
        <v>#REF!</v>
      </c>
      <c r="V11" s="65" t="e">
        <f>#REF!</f>
        <v>#REF!</v>
      </c>
      <c r="W11" s="70">
        <f>'A4-1'!F10/'A1'!F10*1000</f>
        <v>1995.0503829550139</v>
      </c>
      <c r="X11" s="70"/>
      <c r="Y11" s="67" t="e">
        <f t="shared" si="8"/>
        <v>#REF!</v>
      </c>
      <c r="Z11" s="71" t="e">
        <f t="shared" si="9"/>
        <v>#REF!</v>
      </c>
      <c r="AA11" s="65" t="e">
        <f>#REF!</f>
        <v>#REF!</v>
      </c>
      <c r="AB11" s="70">
        <f>'A4-1'!G10/'A1'!G10*1000</f>
        <v>2257.7994175599774</v>
      </c>
      <c r="AC11" s="70"/>
      <c r="AD11" s="67" t="e">
        <f t="shared" si="10"/>
        <v>#REF!</v>
      </c>
      <c r="AE11" s="71" t="e">
        <f t="shared" si="11"/>
        <v>#REF!</v>
      </c>
      <c r="AF11" s="65" t="e">
        <f>#REF!</f>
        <v>#REF!</v>
      </c>
      <c r="AG11" s="70">
        <f>'A4-1'!H10/'A1'!H10*1000</f>
        <v>2329.6420043622747</v>
      </c>
      <c r="AH11" s="70"/>
      <c r="AI11" s="67" t="e">
        <f t="shared" si="12"/>
        <v>#REF!</v>
      </c>
      <c r="AJ11" s="71" t="e">
        <f t="shared" si="13"/>
        <v>#REF!</v>
      </c>
      <c r="AK11" s="65" t="e">
        <f>#REF!</f>
        <v>#REF!</v>
      </c>
      <c r="AL11" s="70">
        <f>'A4-1'!I10/'A1'!I10*1000000</f>
        <v>1935044.661451072</v>
      </c>
      <c r="AM11" s="70"/>
      <c r="AN11" s="67" t="e">
        <f t="shared" si="14"/>
        <v>#REF!</v>
      </c>
      <c r="AO11" s="71" t="e">
        <f t="shared" si="15"/>
        <v>#REF!</v>
      </c>
      <c r="AP11" s="65" t="e">
        <f>#REF!</f>
        <v>#REF!</v>
      </c>
      <c r="AQ11" s="70">
        <f>'A4-1'!J10/'A1'!J10*1000</f>
        <v>2833.0211778491725</v>
      </c>
      <c r="AR11" s="70"/>
      <c r="AS11" s="67" t="e">
        <f t="shared" si="16"/>
        <v>#REF!</v>
      </c>
      <c r="AT11" s="71" t="e">
        <f t="shared" si="17"/>
        <v>#REF!</v>
      </c>
      <c r="AU11" s="65" t="e">
        <f>#REF!</f>
        <v>#REF!</v>
      </c>
      <c r="AV11" s="70">
        <f>'A4-1'!K10/'A1'!K10*1000</f>
        <v>22738.917711351602</v>
      </c>
      <c r="AW11" s="70"/>
      <c r="AX11" s="67" t="e">
        <f t="shared" si="18"/>
        <v>#REF!</v>
      </c>
      <c r="AY11" s="71" t="e">
        <f t="shared" si="19"/>
        <v>#REF!</v>
      </c>
      <c r="AZ11" s="65" t="e">
        <f>#REF!</f>
        <v>#REF!</v>
      </c>
      <c r="BA11" s="70">
        <f>'A4-1'!L10/'A1'!L10*1000000</f>
        <v>779522.060806197</v>
      </c>
      <c r="BB11" s="70"/>
      <c r="BC11" s="67" t="e">
        <f t="shared" si="20"/>
        <v>#REF!</v>
      </c>
      <c r="BD11" s="71" t="e">
        <f t="shared" si="21"/>
        <v>#REF!</v>
      </c>
      <c r="BE11" s="65" t="e">
        <f>#REF!</f>
        <v>#REF!</v>
      </c>
      <c r="BF11" s="70">
        <f>'A4-1'!M10/'A1'!M10*1000</f>
        <v>34852.951295348314</v>
      </c>
      <c r="BG11" s="70"/>
      <c r="BH11" s="67" t="e">
        <f t="shared" si="22"/>
        <v>#REF!</v>
      </c>
      <c r="BI11" s="71" t="e">
        <f t="shared" si="23"/>
        <v>#REF!</v>
      </c>
      <c r="BJ11" s="65" t="e">
        <f>#REF!</f>
        <v>#REF!</v>
      </c>
      <c r="BK11" s="70">
        <f>'A4-1'!N10/'A1'!N10*1000</f>
        <v>2084.7825689939064</v>
      </c>
      <c r="BL11" s="70"/>
      <c r="BM11" s="67" t="e">
        <f t="shared" si="24"/>
        <v>#REF!</v>
      </c>
      <c r="BN11" s="71" t="e">
        <f t="shared" si="25"/>
        <v>#REF!</v>
      </c>
      <c r="BO11" s="65" t="e">
        <f>#REF!</f>
        <v>#REF!</v>
      </c>
      <c r="BP11" s="70">
        <f>'A4-1'!O10/'A1'!O10*1000000</f>
        <v>4352923.7892353376</v>
      </c>
      <c r="BQ11" s="70"/>
      <c r="BR11" s="67" t="e">
        <f t="shared" si="26"/>
        <v>#REF!</v>
      </c>
      <c r="BS11" s="71" t="e">
        <f t="shared" si="27"/>
        <v>#REF!</v>
      </c>
    </row>
    <row r="12" spans="1:71">
      <c r="A12" s="63">
        <v>1968</v>
      </c>
      <c r="B12" s="65" t="e">
        <f>#REF!</f>
        <v>#REF!</v>
      </c>
      <c r="C12" s="70">
        <f>'A4-1'!B11/'A1'!B11*1000</f>
        <v>3222.7854848132688</v>
      </c>
      <c r="D12" s="70"/>
      <c r="E12" s="67" t="e">
        <f t="shared" si="0"/>
        <v>#REF!</v>
      </c>
      <c r="F12" s="71" t="e">
        <f t="shared" si="1"/>
        <v>#REF!</v>
      </c>
      <c r="G12" s="65" t="e">
        <f>#REF!</f>
        <v>#REF!</v>
      </c>
      <c r="H12" s="70">
        <f>'A4-1'!C11/'A1'!C11*1000</f>
        <v>2580.3044412734571</v>
      </c>
      <c r="I12" s="70"/>
      <c r="J12" s="67" t="e">
        <f t="shared" si="2"/>
        <v>#REF!</v>
      </c>
      <c r="K12" s="71" t="e">
        <f t="shared" si="3"/>
        <v>#REF!</v>
      </c>
      <c r="L12" s="65" t="e">
        <f>#REF!</f>
        <v>#REF!</v>
      </c>
      <c r="M12" s="70">
        <f>'A4-1'!D11/'A1'!D11*1000</f>
        <v>4320.5860417857657</v>
      </c>
      <c r="N12" s="70"/>
      <c r="O12" s="67" t="e">
        <f t="shared" si="4"/>
        <v>#REF!</v>
      </c>
      <c r="P12" s="71" t="e">
        <f t="shared" si="5"/>
        <v>#REF!</v>
      </c>
      <c r="Q12" s="65" t="e">
        <f>#REF!</f>
        <v>#REF!</v>
      </c>
      <c r="R12" s="70">
        <f>'A4-1'!E11/'A1'!E11*1000</f>
        <v>28867.765190525235</v>
      </c>
      <c r="S12" s="70"/>
      <c r="T12" s="67" t="e">
        <f t="shared" si="6"/>
        <v>#REF!</v>
      </c>
      <c r="U12" s="71" t="e">
        <f t="shared" si="7"/>
        <v>#REF!</v>
      </c>
      <c r="V12" s="65" t="e">
        <f>#REF!</f>
        <v>#REF!</v>
      </c>
      <c r="W12" s="70">
        <f>'A4-1'!F11/'A1'!F11*1000</f>
        <v>2102.681149715957</v>
      </c>
      <c r="X12" s="70"/>
      <c r="Y12" s="67" t="e">
        <f t="shared" si="8"/>
        <v>#REF!</v>
      </c>
      <c r="Z12" s="71" t="e">
        <f t="shared" si="9"/>
        <v>#REF!</v>
      </c>
      <c r="AA12" s="65" t="e">
        <f>#REF!</f>
        <v>#REF!</v>
      </c>
      <c r="AB12" s="70">
        <f>'A4-1'!G11/'A1'!G11*1000</f>
        <v>2335.9684131300401</v>
      </c>
      <c r="AC12" s="70"/>
      <c r="AD12" s="67" t="e">
        <f t="shared" si="10"/>
        <v>#REF!</v>
      </c>
      <c r="AE12" s="71" t="e">
        <f t="shared" si="11"/>
        <v>#REF!</v>
      </c>
      <c r="AF12" s="65" t="e">
        <f>#REF!</f>
        <v>#REF!</v>
      </c>
      <c r="AG12" s="70">
        <f>'A4-1'!H11/'A1'!H11*1000</f>
        <v>2331.5114578407156</v>
      </c>
      <c r="AH12" s="70"/>
      <c r="AI12" s="67" t="e">
        <f t="shared" si="12"/>
        <v>#REF!</v>
      </c>
      <c r="AJ12" s="71" t="e">
        <f t="shared" si="13"/>
        <v>#REF!</v>
      </c>
      <c r="AK12" s="65" t="e">
        <f>#REF!</f>
        <v>#REF!</v>
      </c>
      <c r="AL12" s="70">
        <f>'A4-1'!I11/'A1'!I11*1000000</f>
        <v>2022541.223406845</v>
      </c>
      <c r="AM12" s="70"/>
      <c r="AN12" s="67" t="e">
        <f t="shared" si="14"/>
        <v>#REF!</v>
      </c>
      <c r="AO12" s="71" t="e">
        <f t="shared" si="15"/>
        <v>#REF!</v>
      </c>
      <c r="AP12" s="65" t="e">
        <f>#REF!</f>
        <v>#REF!</v>
      </c>
      <c r="AQ12" s="70">
        <f>'A4-1'!J11/'A1'!J11*1000</f>
        <v>2865.2550152995618</v>
      </c>
      <c r="AR12" s="70"/>
      <c r="AS12" s="67" t="e">
        <f t="shared" si="16"/>
        <v>#REF!</v>
      </c>
      <c r="AT12" s="71" t="e">
        <f t="shared" si="17"/>
        <v>#REF!</v>
      </c>
      <c r="AU12" s="65" t="e">
        <f>#REF!</f>
        <v>#REF!</v>
      </c>
      <c r="AV12" s="70">
        <f>'A4-1'!K11/'A1'!K11*1000</f>
        <v>23483.12981987336</v>
      </c>
      <c r="AW12" s="70"/>
      <c r="AX12" s="67" t="e">
        <f t="shared" si="18"/>
        <v>#REF!</v>
      </c>
      <c r="AY12" s="71" t="e">
        <f t="shared" si="19"/>
        <v>#REF!</v>
      </c>
      <c r="AZ12" s="65" t="e">
        <f>#REF!</f>
        <v>#REF!</v>
      </c>
      <c r="BA12" s="70">
        <f>'A4-1'!L11/'A1'!L11*1000000</f>
        <v>785897.55195812741</v>
      </c>
      <c r="BB12" s="70"/>
      <c r="BC12" s="67" t="e">
        <f t="shared" si="20"/>
        <v>#REF!</v>
      </c>
      <c r="BD12" s="71" t="e">
        <f t="shared" si="21"/>
        <v>#REF!</v>
      </c>
      <c r="BE12" s="65" t="e">
        <f>#REF!</f>
        <v>#REF!</v>
      </c>
      <c r="BF12" s="70">
        <f>'A4-1'!M11/'A1'!M11*1000</f>
        <v>37016.042197068353</v>
      </c>
      <c r="BG12" s="70"/>
      <c r="BH12" s="67" t="e">
        <f t="shared" si="22"/>
        <v>#REF!</v>
      </c>
      <c r="BI12" s="71" t="e">
        <f t="shared" si="23"/>
        <v>#REF!</v>
      </c>
      <c r="BJ12" s="65" t="e">
        <f>#REF!</f>
        <v>#REF!</v>
      </c>
      <c r="BK12" s="70">
        <f>'A4-1'!N11/'A1'!N11*1000</f>
        <v>2098.161160136623</v>
      </c>
      <c r="BL12" s="70"/>
      <c r="BM12" s="67" t="e">
        <f t="shared" si="24"/>
        <v>#REF!</v>
      </c>
      <c r="BN12" s="71" t="e">
        <f t="shared" si="25"/>
        <v>#REF!</v>
      </c>
      <c r="BO12" s="65" t="e">
        <f>#REF!</f>
        <v>#REF!</v>
      </c>
      <c r="BP12" s="70">
        <f>'A4-1'!O11/'A1'!O11*1000000</f>
        <v>4396111.1947238389</v>
      </c>
      <c r="BQ12" s="70"/>
      <c r="BR12" s="67" t="e">
        <f t="shared" si="26"/>
        <v>#REF!</v>
      </c>
      <c r="BS12" s="71" t="e">
        <f t="shared" si="27"/>
        <v>#REF!</v>
      </c>
    </row>
    <row r="13" spans="1:71">
      <c r="A13" s="63">
        <v>1969</v>
      </c>
      <c r="B13" s="65" t="e">
        <f>#REF!</f>
        <v>#REF!</v>
      </c>
      <c r="C13" s="70">
        <f>'A4-1'!B12/'A1'!B12*1000</f>
        <v>3393.6150063749665</v>
      </c>
      <c r="D13" s="70"/>
      <c r="E13" s="67" t="e">
        <f t="shared" si="0"/>
        <v>#REF!</v>
      </c>
      <c r="F13" s="71" t="e">
        <f t="shared" si="1"/>
        <v>#REF!</v>
      </c>
      <c r="G13" s="65" t="e">
        <f>#REF!</f>
        <v>#REF!</v>
      </c>
      <c r="H13" s="70">
        <f>'A4-1'!C12/'A1'!C12*1000</f>
        <v>2734.6480430938509</v>
      </c>
      <c r="I13" s="70"/>
      <c r="J13" s="67" t="e">
        <f t="shared" si="2"/>
        <v>#REF!</v>
      </c>
      <c r="K13" s="71" t="e">
        <f t="shared" si="3"/>
        <v>#REF!</v>
      </c>
      <c r="L13" s="65" t="e">
        <f>#REF!</f>
        <v>#REF!</v>
      </c>
      <c r="M13" s="70">
        <f>'A4-1'!D12/'A1'!D12*1000</f>
        <v>4394.5853515885583</v>
      </c>
      <c r="N13" s="70"/>
      <c r="O13" s="67" t="e">
        <f t="shared" si="4"/>
        <v>#REF!</v>
      </c>
      <c r="P13" s="71" t="e">
        <f t="shared" si="5"/>
        <v>#REF!</v>
      </c>
      <c r="Q13" s="65" t="e">
        <f>#REF!</f>
        <v>#REF!</v>
      </c>
      <c r="R13" s="70">
        <f>'A4-1'!E12/'A1'!E12*1000</f>
        <v>30769.829883172784</v>
      </c>
      <c r="S13" s="70"/>
      <c r="T13" s="67" t="e">
        <f t="shared" si="6"/>
        <v>#REF!</v>
      </c>
      <c r="U13" s="71" t="e">
        <f t="shared" si="7"/>
        <v>#REF!</v>
      </c>
      <c r="V13" s="65" t="e">
        <f>#REF!</f>
        <v>#REF!</v>
      </c>
      <c r="W13" s="70">
        <f>'A4-1'!F12/'A1'!F12*1000</f>
        <v>2174.7314947727459</v>
      </c>
      <c r="X13" s="70"/>
      <c r="Y13" s="67" t="e">
        <f t="shared" si="8"/>
        <v>#REF!</v>
      </c>
      <c r="Z13" s="71" t="e">
        <f t="shared" si="9"/>
        <v>#REF!</v>
      </c>
      <c r="AA13" s="65" t="e">
        <f>#REF!</f>
        <v>#REF!</v>
      </c>
      <c r="AB13" s="70">
        <f>'A4-1'!G12/'A1'!G12*1000</f>
        <v>2456.4210386971495</v>
      </c>
      <c r="AC13" s="70"/>
      <c r="AD13" s="67" t="e">
        <f t="shared" si="10"/>
        <v>#REF!</v>
      </c>
      <c r="AE13" s="71" t="e">
        <f t="shared" si="11"/>
        <v>#REF!</v>
      </c>
      <c r="AF13" s="65" t="e">
        <f>#REF!</f>
        <v>#REF!</v>
      </c>
      <c r="AG13" s="70">
        <f>'A4-1'!H12/'A1'!H12*1000</f>
        <v>2409.9355480549498</v>
      </c>
      <c r="AH13" s="70"/>
      <c r="AI13" s="67" t="e">
        <f t="shared" si="12"/>
        <v>#REF!</v>
      </c>
      <c r="AJ13" s="71" t="e">
        <f t="shared" si="13"/>
        <v>#REF!</v>
      </c>
      <c r="AK13" s="65" t="e">
        <f>#REF!</f>
        <v>#REF!</v>
      </c>
      <c r="AL13" s="70">
        <f>'A4-1'!I12/'A1'!I12*1000000</f>
        <v>2067411.4992774278</v>
      </c>
      <c r="AM13" s="70"/>
      <c r="AN13" s="67" t="e">
        <f t="shared" si="14"/>
        <v>#REF!</v>
      </c>
      <c r="AO13" s="71" t="e">
        <f t="shared" si="15"/>
        <v>#REF!</v>
      </c>
      <c r="AP13" s="65" t="e">
        <f>#REF!</f>
        <v>#REF!</v>
      </c>
      <c r="AQ13" s="70">
        <f>'A4-1'!J12/'A1'!J12*1000</f>
        <v>2959.1392837722365</v>
      </c>
      <c r="AR13" s="70"/>
      <c r="AS13" s="67" t="e">
        <f t="shared" si="16"/>
        <v>#REF!</v>
      </c>
      <c r="AT13" s="71" t="e">
        <f t="shared" si="17"/>
        <v>#REF!</v>
      </c>
      <c r="AU13" s="65" t="e">
        <f>#REF!</f>
        <v>#REF!</v>
      </c>
      <c r="AV13" s="70">
        <f>'A4-1'!K12/'A1'!K12*1000</f>
        <v>24407.319167030066</v>
      </c>
      <c r="AW13" s="70"/>
      <c r="AX13" s="67" t="e">
        <f t="shared" si="18"/>
        <v>#REF!</v>
      </c>
      <c r="AY13" s="71" t="e">
        <f t="shared" si="19"/>
        <v>#REF!</v>
      </c>
      <c r="AZ13" s="65" t="e">
        <f>#REF!</f>
        <v>#REF!</v>
      </c>
      <c r="BA13" s="70">
        <f>'A4-1'!L12/'A1'!L12*1000000</f>
        <v>811860.06822123367</v>
      </c>
      <c r="BB13" s="70"/>
      <c r="BC13" s="67" t="e">
        <f t="shared" si="20"/>
        <v>#REF!</v>
      </c>
      <c r="BD13" s="71" t="e">
        <f t="shared" si="21"/>
        <v>#REF!</v>
      </c>
      <c r="BE13" s="65" t="e">
        <f>#REF!</f>
        <v>#REF!</v>
      </c>
      <c r="BF13" s="70">
        <f>'A4-1'!M12/'A1'!M12*1000</f>
        <v>38667.169490756794</v>
      </c>
      <c r="BG13" s="70"/>
      <c r="BH13" s="67" t="e">
        <f t="shared" si="22"/>
        <v>#REF!</v>
      </c>
      <c r="BI13" s="71" t="e">
        <f t="shared" si="23"/>
        <v>#REF!</v>
      </c>
      <c r="BJ13" s="65" t="e">
        <f>#REF!</f>
        <v>#REF!</v>
      </c>
      <c r="BK13" s="70">
        <f>'A4-1'!N12/'A1'!N12*1000</f>
        <v>2049.2531478064279</v>
      </c>
      <c r="BL13" s="70"/>
      <c r="BM13" s="67" t="e">
        <f t="shared" si="24"/>
        <v>#REF!</v>
      </c>
      <c r="BN13" s="71" t="e">
        <f t="shared" si="25"/>
        <v>#REF!</v>
      </c>
      <c r="BO13" s="65" t="e">
        <f>#REF!</f>
        <v>#REF!</v>
      </c>
      <c r="BP13" s="70">
        <f>'A4-1'!O12/'A1'!O12*1000000</f>
        <v>4351156.937280477</v>
      </c>
      <c r="BQ13" s="70"/>
      <c r="BR13" s="67" t="e">
        <f t="shared" si="26"/>
        <v>#REF!</v>
      </c>
      <c r="BS13" s="71" t="e">
        <f t="shared" si="27"/>
        <v>#REF!</v>
      </c>
    </row>
    <row r="14" spans="1:71">
      <c r="A14" s="63">
        <v>1970</v>
      </c>
      <c r="B14" s="65" t="e">
        <f>#REF!</f>
        <v>#REF!</v>
      </c>
      <c r="C14" s="70">
        <f>'A4-1'!B13/'A1'!B13*1000</f>
        <v>3497.8341091748894</v>
      </c>
      <c r="D14" s="70"/>
      <c r="E14" s="67" t="e">
        <f t="shared" si="0"/>
        <v>#REF!</v>
      </c>
      <c r="F14" s="71" t="e">
        <f t="shared" si="1"/>
        <v>#REF!</v>
      </c>
      <c r="G14" s="65" t="e">
        <f>#REF!</f>
        <v>#REF!</v>
      </c>
      <c r="H14" s="70">
        <f>'A4-1'!C13/'A1'!C13*1000</f>
        <v>2817.8433580304463</v>
      </c>
      <c r="I14" s="70"/>
      <c r="J14" s="67" t="e">
        <f t="shared" si="2"/>
        <v>#REF!</v>
      </c>
      <c r="K14" s="71" t="e">
        <f t="shared" si="3"/>
        <v>#REF!</v>
      </c>
      <c r="L14" s="65" t="e">
        <f>#REF!</f>
        <v>#REF!</v>
      </c>
      <c r="M14" s="70">
        <f>'A4-1'!D13/'A1'!D13*1000</f>
        <v>4737.2193236858566</v>
      </c>
      <c r="N14" s="70"/>
      <c r="O14" s="67" t="e">
        <f t="shared" si="4"/>
        <v>#REF!</v>
      </c>
      <c r="P14" s="71" t="e">
        <f t="shared" si="5"/>
        <v>#REF!</v>
      </c>
      <c r="Q14" s="65" t="e">
        <f>#REF!</f>
        <v>#REF!</v>
      </c>
      <c r="R14" s="70">
        <f>'A4-1'!E13/'A1'!E13*1000</f>
        <v>32356.622114216279</v>
      </c>
      <c r="S14" s="70"/>
      <c r="T14" s="67" t="e">
        <f t="shared" si="6"/>
        <v>#REF!</v>
      </c>
      <c r="U14" s="71" t="e">
        <f t="shared" si="7"/>
        <v>#REF!</v>
      </c>
      <c r="V14" s="65" t="e">
        <f>#REF!</f>
        <v>#REF!</v>
      </c>
      <c r="W14" s="70">
        <f>'A4-1'!F13/'A1'!F13*1000</f>
        <v>2302.261721066965</v>
      </c>
      <c r="X14" s="70"/>
      <c r="Y14" s="67" t="e">
        <f t="shared" si="8"/>
        <v>#REF!</v>
      </c>
      <c r="Z14" s="71" t="e">
        <f t="shared" si="9"/>
        <v>#REF!</v>
      </c>
      <c r="AA14" s="65" t="e">
        <f>#REF!</f>
        <v>#REF!</v>
      </c>
      <c r="AB14" s="70">
        <f>'A4-1'!G13/'A1'!G13*1000</f>
        <v>2560.6704011712341</v>
      </c>
      <c r="AC14" s="70"/>
      <c r="AD14" s="67" t="e">
        <f t="shared" si="10"/>
        <v>#REF!</v>
      </c>
      <c r="AE14" s="71" t="e">
        <f t="shared" si="11"/>
        <v>#REF!</v>
      </c>
      <c r="AF14" s="65" t="e">
        <f>#REF!</f>
        <v>#REF!</v>
      </c>
      <c r="AG14" s="70">
        <f>'A4-1'!H13/'A1'!H13*1000</f>
        <v>2489.3446525912427</v>
      </c>
      <c r="AH14" s="70"/>
      <c r="AI14" s="67" t="e">
        <f t="shared" si="12"/>
        <v>#REF!</v>
      </c>
      <c r="AJ14" s="71" t="e">
        <f t="shared" si="13"/>
        <v>#REF!</v>
      </c>
      <c r="AK14" s="65" t="e">
        <f>#REF!</f>
        <v>#REF!</v>
      </c>
      <c r="AL14" s="70">
        <f>'A4-1'!I13/'A1'!I13*1000000</f>
        <v>2109338.7548562945</v>
      </c>
      <c r="AM14" s="70"/>
      <c r="AN14" s="67" t="e">
        <f t="shared" si="14"/>
        <v>#REF!</v>
      </c>
      <c r="AO14" s="71" t="e">
        <f t="shared" si="15"/>
        <v>#REF!</v>
      </c>
      <c r="AP14" s="65" t="e">
        <f>#REF!</f>
        <v>#REF!</v>
      </c>
      <c r="AQ14" s="70">
        <f>'A4-1'!J13/'A1'!J13*1000</f>
        <v>3096.2246777163905</v>
      </c>
      <c r="AR14" s="70"/>
      <c r="AS14" s="67" t="e">
        <f t="shared" si="16"/>
        <v>#REF!</v>
      </c>
      <c r="AT14" s="71" t="e">
        <f t="shared" si="17"/>
        <v>#REF!</v>
      </c>
      <c r="AU14" s="65" t="e">
        <f>#REF!</f>
        <v>#REF!</v>
      </c>
      <c r="AV14" s="70">
        <f>'A4-1'!K13/'A1'!K13*1000</f>
        <v>25758.130040924319</v>
      </c>
      <c r="AW14" s="70"/>
      <c r="AX14" s="67" t="e">
        <f t="shared" si="18"/>
        <v>#REF!</v>
      </c>
      <c r="AY14" s="71" t="e">
        <f t="shared" si="19"/>
        <v>#REF!</v>
      </c>
      <c r="AZ14" s="65" t="e">
        <f>#REF!</f>
        <v>#REF!</v>
      </c>
      <c r="BA14" s="70">
        <f>'A4-1'!L13/'A1'!L13*1000000</f>
        <v>844282.44770241959</v>
      </c>
      <c r="BB14" s="70"/>
      <c r="BC14" s="67" t="e">
        <f t="shared" si="20"/>
        <v>#REF!</v>
      </c>
      <c r="BD14" s="71" t="e">
        <f t="shared" si="21"/>
        <v>#REF!</v>
      </c>
      <c r="BE14" s="65" t="e">
        <f>#REF!</f>
        <v>#REF!</v>
      </c>
      <c r="BF14" s="70">
        <f>'A4-1'!M13/'A1'!M13*1000</f>
        <v>41409.414244409199</v>
      </c>
      <c r="BG14" s="70"/>
      <c r="BH14" s="67" t="e">
        <f t="shared" si="22"/>
        <v>#REF!</v>
      </c>
      <c r="BI14" s="71" t="e">
        <f t="shared" si="23"/>
        <v>#REF!</v>
      </c>
      <c r="BJ14" s="65" t="e">
        <f>#REF!</f>
        <v>#REF!</v>
      </c>
      <c r="BK14" s="70">
        <f>'A4-1'!N13/'A1'!N13*1000</f>
        <v>2074.1772581017849</v>
      </c>
      <c r="BL14" s="70"/>
      <c r="BM14" s="67" t="e">
        <f t="shared" si="24"/>
        <v>#REF!</v>
      </c>
      <c r="BN14" s="71" t="e">
        <f t="shared" si="25"/>
        <v>#REF!</v>
      </c>
      <c r="BO14" s="65" t="e">
        <f>#REF!</f>
        <v>#REF!</v>
      </c>
      <c r="BP14" s="70">
        <f>'A4-1'!O13/'A1'!O13*1000000</f>
        <v>4253514.206583661</v>
      </c>
      <c r="BQ14" s="70"/>
      <c r="BR14" s="67" t="e">
        <f t="shared" si="26"/>
        <v>#REF!</v>
      </c>
      <c r="BS14" s="71" t="e">
        <f t="shared" si="27"/>
        <v>#REF!</v>
      </c>
    </row>
    <row r="15" spans="1:71">
      <c r="A15" s="63">
        <v>1971</v>
      </c>
      <c r="B15" s="65" t="e">
        <f>#REF!</f>
        <v>#REF!</v>
      </c>
      <c r="C15" s="70">
        <f>'A4-1'!B14/'A1'!B14*1000</f>
        <v>3499.9106880962104</v>
      </c>
      <c r="D15" s="70"/>
      <c r="E15" s="67" t="e">
        <f t="shared" si="0"/>
        <v>#REF!</v>
      </c>
      <c r="F15" s="71" t="e">
        <f t="shared" si="1"/>
        <v>#REF!</v>
      </c>
      <c r="G15" s="65" t="e">
        <f>#REF!</f>
        <v>#REF!</v>
      </c>
      <c r="H15" s="70">
        <f>'A4-1'!C14/'A1'!C14*1000</f>
        <v>2962.9719297769402</v>
      </c>
      <c r="I15" s="70"/>
      <c r="J15" s="67" t="e">
        <f t="shared" si="2"/>
        <v>#REF!</v>
      </c>
      <c r="K15" s="71" t="e">
        <f t="shared" si="3"/>
        <v>#REF!</v>
      </c>
      <c r="L15" s="65" t="e">
        <f>#REF!</f>
        <v>#REF!</v>
      </c>
      <c r="M15" s="70">
        <f>'A4-1'!D14/'A1'!D14*1000</f>
        <v>4739.9756683774049</v>
      </c>
      <c r="N15" s="70"/>
      <c r="O15" s="67" t="e">
        <f t="shared" si="4"/>
        <v>#REF!</v>
      </c>
      <c r="P15" s="71" t="e">
        <f t="shared" si="5"/>
        <v>#REF!</v>
      </c>
      <c r="Q15" s="65" t="e">
        <f>#REF!</f>
        <v>#REF!</v>
      </c>
      <c r="R15" s="70">
        <f>'A4-1'!E14/'A1'!E14*1000</f>
        <v>34151.319766270404</v>
      </c>
      <c r="S15" s="70"/>
      <c r="T15" s="67" t="e">
        <f t="shared" si="6"/>
        <v>#REF!</v>
      </c>
      <c r="U15" s="71" t="e">
        <f t="shared" si="7"/>
        <v>#REF!</v>
      </c>
      <c r="V15" s="65" t="e">
        <f>#REF!</f>
        <v>#REF!</v>
      </c>
      <c r="W15" s="70">
        <f>'A4-1'!F14/'A1'!F14*1000</f>
        <v>2431.8401398706701</v>
      </c>
      <c r="X15" s="70"/>
      <c r="Y15" s="67" t="e">
        <f t="shared" si="8"/>
        <v>#REF!</v>
      </c>
      <c r="Z15" s="71" t="e">
        <f t="shared" si="9"/>
        <v>#REF!</v>
      </c>
      <c r="AA15" s="65" t="e">
        <f>#REF!</f>
        <v>#REF!</v>
      </c>
      <c r="AB15" s="70">
        <f>'A4-1'!G14/'A1'!G14*1000</f>
        <v>2696.9581186630835</v>
      </c>
      <c r="AC15" s="70"/>
      <c r="AD15" s="67" t="e">
        <f t="shared" si="10"/>
        <v>#REF!</v>
      </c>
      <c r="AE15" s="71" t="e">
        <f t="shared" si="11"/>
        <v>#REF!</v>
      </c>
      <c r="AF15" s="65" t="e">
        <f>#REF!</f>
        <v>#REF!</v>
      </c>
      <c r="AG15" s="70">
        <f>'A4-1'!H14/'A1'!H14*1000</f>
        <v>2626.6597640382183</v>
      </c>
      <c r="AH15" s="70"/>
      <c r="AI15" s="67" t="e">
        <f t="shared" si="12"/>
        <v>#REF!</v>
      </c>
      <c r="AJ15" s="71" t="e">
        <f t="shared" si="13"/>
        <v>#REF!</v>
      </c>
      <c r="AK15" s="65" t="e">
        <f>#REF!</f>
        <v>#REF!</v>
      </c>
      <c r="AL15" s="70">
        <f>'A4-1'!I14/'A1'!I14*1000000</f>
        <v>2196502.7312824209</v>
      </c>
      <c r="AM15" s="70"/>
      <c r="AN15" s="67" t="e">
        <f t="shared" si="14"/>
        <v>#REF!</v>
      </c>
      <c r="AO15" s="71" t="e">
        <f t="shared" si="15"/>
        <v>#REF!</v>
      </c>
      <c r="AP15" s="65" t="e">
        <f>#REF!</f>
        <v>#REF!</v>
      </c>
      <c r="AQ15" s="70">
        <f>'A4-1'!J14/'A1'!J14*1000</f>
        <v>3223.5106866757615</v>
      </c>
      <c r="AR15" s="70"/>
      <c r="AS15" s="67" t="e">
        <f t="shared" si="16"/>
        <v>#REF!</v>
      </c>
      <c r="AT15" s="71" t="e">
        <f t="shared" si="17"/>
        <v>#REF!</v>
      </c>
      <c r="AU15" s="65" t="e">
        <f>#REF!</f>
        <v>#REF!</v>
      </c>
      <c r="AV15" s="70">
        <f>'A4-1'!K14/'A1'!K14*1000</f>
        <v>27226.279448931771</v>
      </c>
      <c r="AW15" s="70"/>
      <c r="AX15" s="67" t="e">
        <f t="shared" si="18"/>
        <v>#REF!</v>
      </c>
      <c r="AY15" s="71" t="e">
        <f t="shared" si="19"/>
        <v>#REF!</v>
      </c>
      <c r="AZ15" s="65" t="e">
        <f>#REF!</f>
        <v>#REF!</v>
      </c>
      <c r="BA15" s="70">
        <f>'A4-1'!L14/'A1'!L14*1000000</f>
        <v>872512.89672045468</v>
      </c>
      <c r="BB15" s="70"/>
      <c r="BC15" s="67" t="e">
        <f t="shared" si="20"/>
        <v>#REF!</v>
      </c>
      <c r="BD15" s="71" t="e">
        <f t="shared" si="21"/>
        <v>#REF!</v>
      </c>
      <c r="BE15" s="65" t="e">
        <f>#REF!</f>
        <v>#REF!</v>
      </c>
      <c r="BF15" s="70">
        <f>'A4-1'!M14/'A1'!M14*1000</f>
        <v>42032.976895682528</v>
      </c>
      <c r="BG15" s="70"/>
      <c r="BH15" s="67" t="e">
        <f t="shared" si="22"/>
        <v>#REF!</v>
      </c>
      <c r="BI15" s="71" t="e">
        <f t="shared" si="23"/>
        <v>#REF!</v>
      </c>
      <c r="BJ15" s="65" t="e">
        <f>#REF!</f>
        <v>#REF!</v>
      </c>
      <c r="BK15" s="70">
        <f>'A4-1'!N14/'A1'!N14*1000</f>
        <v>2132.9528935540729</v>
      </c>
      <c r="BL15" s="70"/>
      <c r="BM15" s="67" t="e">
        <f t="shared" si="24"/>
        <v>#REF!</v>
      </c>
      <c r="BN15" s="71" t="e">
        <f t="shared" si="25"/>
        <v>#REF!</v>
      </c>
      <c r="BO15" s="65" t="e">
        <f>#REF!</f>
        <v>#REF!</v>
      </c>
      <c r="BP15" s="70">
        <f>'A4-1'!O14/'A1'!O14*1000000</f>
        <v>4109417.3661552924</v>
      </c>
      <c r="BQ15" s="70"/>
      <c r="BR15" s="67" t="e">
        <f t="shared" si="26"/>
        <v>#REF!</v>
      </c>
      <c r="BS15" s="71" t="e">
        <f t="shared" si="27"/>
        <v>#REF!</v>
      </c>
    </row>
    <row r="16" spans="1:71">
      <c r="A16" s="63">
        <v>1972</v>
      </c>
      <c r="B16" s="65" t="e">
        <f>#REF!</f>
        <v>#REF!</v>
      </c>
      <c r="C16" s="70">
        <f>'A4-1'!B15/'A1'!B15*1000</f>
        <v>3554.5446010311007</v>
      </c>
      <c r="D16" s="70"/>
      <c r="E16" s="67" t="e">
        <f t="shared" si="0"/>
        <v>#REF!</v>
      </c>
      <c r="F16" s="71" t="e">
        <f t="shared" si="1"/>
        <v>#REF!</v>
      </c>
      <c r="G16" s="65" t="e">
        <f>#REF!</f>
        <v>#REF!</v>
      </c>
      <c r="H16" s="70">
        <f>'A4-1'!C15/'A1'!C15*1000</f>
        <v>3125.8237737790168</v>
      </c>
      <c r="I16" s="70"/>
      <c r="J16" s="67" t="e">
        <f t="shared" si="2"/>
        <v>#REF!</v>
      </c>
      <c r="K16" s="71" t="e">
        <f t="shared" si="3"/>
        <v>#REF!</v>
      </c>
      <c r="L16" s="65" t="e">
        <f>#REF!</f>
        <v>#REF!</v>
      </c>
      <c r="M16" s="70">
        <f>'A4-1'!D15/'A1'!D15*1000</f>
        <v>4831.7935972098094</v>
      </c>
      <c r="N16" s="70"/>
      <c r="O16" s="67" t="e">
        <f t="shared" si="4"/>
        <v>#REF!</v>
      </c>
      <c r="P16" s="71" t="e">
        <f t="shared" si="5"/>
        <v>#REF!</v>
      </c>
      <c r="Q16" s="65" t="e">
        <f>#REF!</f>
        <v>#REF!</v>
      </c>
      <c r="R16" s="70">
        <f>'A4-1'!E15/'A1'!E15*1000</f>
        <v>35636.217948717946</v>
      </c>
      <c r="S16" s="70"/>
      <c r="T16" s="67" t="e">
        <f t="shared" si="6"/>
        <v>#REF!</v>
      </c>
      <c r="U16" s="71" t="e">
        <f t="shared" si="7"/>
        <v>#REF!</v>
      </c>
      <c r="V16" s="65" t="e">
        <f>#REF!</f>
        <v>#REF!</v>
      </c>
      <c r="W16" s="70">
        <f>'A4-1'!F15/'A1'!F15*1000</f>
        <v>2604.52227532297</v>
      </c>
      <c r="X16" s="70"/>
      <c r="Y16" s="67" t="e">
        <f t="shared" si="8"/>
        <v>#REF!</v>
      </c>
      <c r="Z16" s="71" t="e">
        <f t="shared" si="9"/>
        <v>#REF!</v>
      </c>
      <c r="AA16" s="65" t="e">
        <f>#REF!</f>
        <v>#REF!</v>
      </c>
      <c r="AB16" s="70">
        <f>'A4-1'!G15/'A1'!G15*1000</f>
        <v>2797.9845649173008</v>
      </c>
      <c r="AC16" s="70"/>
      <c r="AD16" s="67" t="e">
        <f t="shared" si="10"/>
        <v>#REF!</v>
      </c>
      <c r="AE16" s="71" t="e">
        <f t="shared" si="11"/>
        <v>#REF!</v>
      </c>
      <c r="AF16" s="65" t="e">
        <f>#REF!</f>
        <v>#REF!</v>
      </c>
      <c r="AG16" s="70">
        <f>'A4-1'!H15/'A1'!H15*1000</f>
        <v>2742.8582827107184</v>
      </c>
      <c r="AH16" s="70"/>
      <c r="AI16" s="67" t="e">
        <f t="shared" si="12"/>
        <v>#REF!</v>
      </c>
      <c r="AJ16" s="71" t="e">
        <f t="shared" si="13"/>
        <v>#REF!</v>
      </c>
      <c r="AK16" s="65" t="e">
        <f>#REF!</f>
        <v>#REF!</v>
      </c>
      <c r="AL16" s="70">
        <f>'A4-1'!I15/'A1'!I15*1000000</f>
        <v>2301936.6317097968</v>
      </c>
      <c r="AM16" s="70"/>
      <c r="AN16" s="67" t="e">
        <f t="shared" si="14"/>
        <v>#REF!</v>
      </c>
      <c r="AO16" s="71" t="e">
        <f t="shared" si="15"/>
        <v>#REF!</v>
      </c>
      <c r="AP16" s="65" t="e">
        <f>#REF!</f>
        <v>#REF!</v>
      </c>
      <c r="AQ16" s="70">
        <f>'A4-1'!J15/'A1'!J15*1000</f>
        <v>3299.9249812453118</v>
      </c>
      <c r="AR16" s="70"/>
      <c r="AS16" s="67" t="e">
        <f t="shared" si="16"/>
        <v>#REF!</v>
      </c>
      <c r="AT16" s="71" t="e">
        <f t="shared" si="17"/>
        <v>#REF!</v>
      </c>
      <c r="AU16" s="65" t="e">
        <f>#REF!</f>
        <v>#REF!</v>
      </c>
      <c r="AV16" s="70">
        <f>'A4-1'!K15/'A1'!K15*1000</f>
        <v>28165.541004867606</v>
      </c>
      <c r="AW16" s="70"/>
      <c r="AX16" s="67" t="e">
        <f t="shared" si="18"/>
        <v>#REF!</v>
      </c>
      <c r="AY16" s="71" t="e">
        <f t="shared" si="19"/>
        <v>#REF!</v>
      </c>
      <c r="AZ16" s="65" t="e">
        <f>#REF!</f>
        <v>#REF!</v>
      </c>
      <c r="BA16" s="70">
        <f>'A4-1'!L15/'A1'!L15*1000000</f>
        <v>909696.19388486061</v>
      </c>
      <c r="BB16" s="70"/>
      <c r="BC16" s="67" t="e">
        <f t="shared" si="20"/>
        <v>#REF!</v>
      </c>
      <c r="BD16" s="71" t="e">
        <f t="shared" si="21"/>
        <v>#REF!</v>
      </c>
      <c r="BE16" s="65" t="e">
        <f>#REF!</f>
        <v>#REF!</v>
      </c>
      <c r="BF16" s="70">
        <f>'A4-1'!M15/'A1'!M15*1000</f>
        <v>42914.645253708426</v>
      </c>
      <c r="BG16" s="70"/>
      <c r="BH16" s="67" t="e">
        <f t="shared" si="22"/>
        <v>#REF!</v>
      </c>
      <c r="BI16" s="71" t="e">
        <f t="shared" si="23"/>
        <v>#REF!</v>
      </c>
      <c r="BJ16" s="65" t="e">
        <f>#REF!</f>
        <v>#REF!</v>
      </c>
      <c r="BK16" s="70">
        <f>'A4-1'!N15/'A1'!N15*1000</f>
        <v>2223.6943923564468</v>
      </c>
      <c r="BL16" s="70"/>
      <c r="BM16" s="67" t="e">
        <f t="shared" si="24"/>
        <v>#REF!</v>
      </c>
      <c r="BN16" s="71" t="e">
        <f t="shared" si="25"/>
        <v>#REF!</v>
      </c>
      <c r="BO16" s="65" t="e">
        <f>#REF!</f>
        <v>#REF!</v>
      </c>
      <c r="BP16" s="70">
        <f>'A4-1'!O15/'A1'!O15*1000000</f>
        <v>4016341.4761574669</v>
      </c>
      <c r="BQ16" s="70"/>
      <c r="BR16" s="67" t="e">
        <f t="shared" si="26"/>
        <v>#REF!</v>
      </c>
      <c r="BS16" s="71" t="e">
        <f t="shared" si="27"/>
        <v>#REF!</v>
      </c>
    </row>
    <row r="17" spans="1:71">
      <c r="A17" s="63">
        <v>1973</v>
      </c>
      <c r="B17" s="65" t="e">
        <f>#REF!</f>
        <v>#REF!</v>
      </c>
      <c r="C17" s="70">
        <f>'A4-1'!B16/'A1'!B16*1000</f>
        <v>3589.3777381141072</v>
      </c>
      <c r="D17" s="70"/>
      <c r="E17" s="67" t="e">
        <f t="shared" si="0"/>
        <v>#REF!</v>
      </c>
      <c r="F17" s="71" t="e">
        <f t="shared" si="1"/>
        <v>#REF!</v>
      </c>
      <c r="G17" s="65" t="e">
        <f>#REF!</f>
        <v>#REF!</v>
      </c>
      <c r="H17" s="70">
        <f>'A4-1'!C16/'A1'!C16*1000</f>
        <v>3282.9030969512714</v>
      </c>
      <c r="I17" s="70"/>
      <c r="J17" s="67" t="e">
        <f t="shared" si="2"/>
        <v>#REF!</v>
      </c>
      <c r="K17" s="71" t="e">
        <f t="shared" si="3"/>
        <v>#REF!</v>
      </c>
      <c r="L17" s="65" t="e">
        <f>#REF!</f>
        <v>#REF!</v>
      </c>
      <c r="M17" s="70">
        <f>'A4-1'!D16/'A1'!D16*1000</f>
        <v>4997.4736786733247</v>
      </c>
      <c r="N17" s="70"/>
      <c r="O17" s="67" t="e">
        <f t="shared" si="4"/>
        <v>#REF!</v>
      </c>
      <c r="P17" s="71" t="e">
        <f t="shared" si="5"/>
        <v>#REF!</v>
      </c>
      <c r="Q17" s="65" t="e">
        <f>#REF!</f>
        <v>#REF!</v>
      </c>
      <c r="R17" s="70">
        <f>'A4-1'!E16/'A1'!E16*1000</f>
        <v>36549.183592194349</v>
      </c>
      <c r="S17" s="70"/>
      <c r="T17" s="67" t="e">
        <f t="shared" si="6"/>
        <v>#REF!</v>
      </c>
      <c r="U17" s="71" t="e">
        <f t="shared" si="7"/>
        <v>#REF!</v>
      </c>
      <c r="V17" s="65" t="e">
        <f>#REF!</f>
        <v>#REF!</v>
      </c>
      <c r="W17" s="70">
        <f>'A4-1'!F16/'A1'!F16*1000</f>
        <v>2734.8766342886843</v>
      </c>
      <c r="X17" s="70"/>
      <c r="Y17" s="67" t="e">
        <f t="shared" si="8"/>
        <v>#REF!</v>
      </c>
      <c r="Z17" s="71" t="e">
        <f t="shared" si="9"/>
        <v>#REF!</v>
      </c>
      <c r="AA17" s="65" t="e">
        <f>#REF!</f>
        <v>#REF!</v>
      </c>
      <c r="AB17" s="70">
        <f>'A4-1'!G16/'A1'!G16*1000</f>
        <v>2955.9361384078356</v>
      </c>
      <c r="AC17" s="70"/>
      <c r="AD17" s="67" t="e">
        <f t="shared" si="10"/>
        <v>#REF!</v>
      </c>
      <c r="AE17" s="71" t="e">
        <f t="shared" si="11"/>
        <v>#REF!</v>
      </c>
      <c r="AF17" s="65" t="e">
        <f>#REF!</f>
        <v>#REF!</v>
      </c>
      <c r="AG17" s="70">
        <f>'A4-1'!H16/'A1'!H16*1000</f>
        <v>2903.3956585946603</v>
      </c>
      <c r="AH17" s="70"/>
      <c r="AI17" s="67" t="e">
        <f t="shared" si="12"/>
        <v>#REF!</v>
      </c>
      <c r="AJ17" s="71" t="e">
        <f t="shared" si="13"/>
        <v>#REF!</v>
      </c>
      <c r="AK17" s="65" t="e">
        <f>#REF!</f>
        <v>#REF!</v>
      </c>
      <c r="AL17" s="70">
        <f>'A4-1'!I16/'A1'!I16*1000000</f>
        <v>2359980.5931903115</v>
      </c>
      <c r="AM17" s="70"/>
      <c r="AN17" s="67" t="e">
        <f t="shared" si="14"/>
        <v>#REF!</v>
      </c>
      <c r="AO17" s="71" t="e">
        <f t="shared" si="15"/>
        <v>#REF!</v>
      </c>
      <c r="AP17" s="65" t="e">
        <f>#REF!</f>
        <v>#REF!</v>
      </c>
      <c r="AQ17" s="70">
        <f>'A4-1'!J16/'A1'!J16*1000</f>
        <v>3341.0477749665129</v>
      </c>
      <c r="AR17" s="70"/>
      <c r="AS17" s="67" t="e">
        <f t="shared" si="16"/>
        <v>#REF!</v>
      </c>
      <c r="AT17" s="71" t="e">
        <f t="shared" si="17"/>
        <v>#REF!</v>
      </c>
      <c r="AU17" s="65" t="e">
        <f>#REF!</f>
        <v>#REF!</v>
      </c>
      <c r="AV17" s="70">
        <f>'A4-1'!K16/'A1'!K16*1000</f>
        <v>29275.219465733891</v>
      </c>
      <c r="AW17" s="70"/>
      <c r="AX17" s="67" t="e">
        <f t="shared" si="18"/>
        <v>#REF!</v>
      </c>
      <c r="AY17" s="71" t="e">
        <f t="shared" si="19"/>
        <v>#REF!</v>
      </c>
      <c r="AZ17" s="65" t="e">
        <f>#REF!</f>
        <v>#REF!</v>
      </c>
      <c r="BA17" s="70">
        <f>'A4-1'!L16/'A1'!L16*1000000</f>
        <v>959228.25334043358</v>
      </c>
      <c r="BB17" s="70"/>
      <c r="BC17" s="67" t="e">
        <f t="shared" si="20"/>
        <v>#REF!</v>
      </c>
      <c r="BD17" s="71" t="e">
        <f t="shared" si="21"/>
        <v>#REF!</v>
      </c>
      <c r="BE17" s="65" t="e">
        <f>#REF!</f>
        <v>#REF!</v>
      </c>
      <c r="BF17" s="70">
        <f>'A4-1'!M16/'A1'!M16*1000</f>
        <v>43949.169300869406</v>
      </c>
      <c r="BG17" s="70"/>
      <c r="BH17" s="67" t="e">
        <f t="shared" si="22"/>
        <v>#REF!</v>
      </c>
      <c r="BI17" s="71" t="e">
        <f t="shared" si="23"/>
        <v>#REF!</v>
      </c>
      <c r="BJ17" s="65" t="e">
        <f>#REF!</f>
        <v>#REF!</v>
      </c>
      <c r="BK17" s="70">
        <f>'A4-1'!N16/'A1'!N16*1000</f>
        <v>2300.6946003205662</v>
      </c>
      <c r="BL17" s="70"/>
      <c r="BM17" s="67" t="e">
        <f t="shared" si="24"/>
        <v>#REF!</v>
      </c>
      <c r="BN17" s="71" t="e">
        <f t="shared" si="25"/>
        <v>#REF!</v>
      </c>
      <c r="BO17" s="65" t="e">
        <f>#REF!</f>
        <v>#REF!</v>
      </c>
      <c r="BP17" s="70">
        <f>'A4-1'!O16/'A1'!O16*1000000</f>
        <v>3971223.7010448719</v>
      </c>
      <c r="BQ17" s="70"/>
      <c r="BR17" s="67" t="e">
        <f t="shared" si="26"/>
        <v>#REF!</v>
      </c>
      <c r="BS17" s="71" t="e">
        <f t="shared" si="27"/>
        <v>#REF!</v>
      </c>
    </row>
    <row r="18" spans="1:71">
      <c r="A18" s="63">
        <v>1974</v>
      </c>
      <c r="B18" s="65" t="e">
        <f>#REF!</f>
        <v>#REF!</v>
      </c>
      <c r="C18" s="70">
        <f>'A4-1'!B17/'A1'!B17*1000</f>
        <v>3846.7948376445447</v>
      </c>
      <c r="D18" s="70"/>
      <c r="E18" s="67" t="e">
        <f t="shared" si="0"/>
        <v>#REF!</v>
      </c>
      <c r="F18" s="71" t="e">
        <f t="shared" si="1"/>
        <v>#REF!</v>
      </c>
      <c r="G18" s="65" t="e">
        <f>#REF!</f>
        <v>#REF!</v>
      </c>
      <c r="H18" s="70">
        <f>'A4-1'!C17/'A1'!C17*1000</f>
        <v>3384.4035221734634</v>
      </c>
      <c r="I18" s="70"/>
      <c r="J18" s="67" t="e">
        <f t="shared" si="2"/>
        <v>#REF!</v>
      </c>
      <c r="K18" s="71" t="e">
        <f t="shared" si="3"/>
        <v>#REF!</v>
      </c>
      <c r="L18" s="65" t="e">
        <f>#REF!</f>
        <v>#REF!</v>
      </c>
      <c r="M18" s="70">
        <f>'A4-1'!D17/'A1'!D17*1000</f>
        <v>5241.3669695212511</v>
      </c>
      <c r="N18" s="70"/>
      <c r="O18" s="67" t="e">
        <f t="shared" si="4"/>
        <v>#REF!</v>
      </c>
      <c r="P18" s="71" t="e">
        <f t="shared" si="5"/>
        <v>#REF!</v>
      </c>
      <c r="Q18" s="65" t="e">
        <f>#REF!</f>
        <v>#REF!</v>
      </c>
      <c r="R18" s="70">
        <f>'A4-1'!E17/'A1'!E17*1000</f>
        <v>37585.728444003966</v>
      </c>
      <c r="S18" s="70"/>
      <c r="T18" s="67" t="e">
        <f t="shared" si="6"/>
        <v>#REF!</v>
      </c>
      <c r="U18" s="71" t="e">
        <f t="shared" si="7"/>
        <v>#REF!</v>
      </c>
      <c r="V18" s="65" t="e">
        <f>#REF!</f>
        <v>#REF!</v>
      </c>
      <c r="W18" s="70">
        <f>'A4-1'!F17/'A1'!F17*1000</f>
        <v>2842.7499410623091</v>
      </c>
      <c r="X18" s="70"/>
      <c r="Y18" s="67" t="e">
        <f t="shared" si="8"/>
        <v>#REF!</v>
      </c>
      <c r="Z18" s="71" t="e">
        <f t="shared" si="9"/>
        <v>#REF!</v>
      </c>
      <c r="AA18" s="65" t="e">
        <f>#REF!</f>
        <v>#REF!</v>
      </c>
      <c r="AB18" s="70">
        <f>'A4-1'!G17/'A1'!G17*1000</f>
        <v>3082.5627558326473</v>
      </c>
      <c r="AC18" s="70"/>
      <c r="AD18" s="67" t="e">
        <f t="shared" si="10"/>
        <v>#REF!</v>
      </c>
      <c r="AE18" s="71" t="e">
        <f t="shared" si="11"/>
        <v>#REF!</v>
      </c>
      <c r="AF18" s="65" t="e">
        <f>#REF!</f>
        <v>#REF!</v>
      </c>
      <c r="AG18" s="70">
        <f>'A4-1'!H17/'A1'!H17*1000</f>
        <v>3064.2696500335533</v>
      </c>
      <c r="AH18" s="70"/>
      <c r="AI18" s="67" t="e">
        <f t="shared" si="12"/>
        <v>#REF!</v>
      </c>
      <c r="AJ18" s="71" t="e">
        <f t="shared" si="13"/>
        <v>#REF!</v>
      </c>
      <c r="AK18" s="65" t="e">
        <f>#REF!</f>
        <v>#REF!</v>
      </c>
      <c r="AL18" s="70">
        <f>'A4-1'!I17/'A1'!I17*1000000</f>
        <v>2419310.4863103307</v>
      </c>
      <c r="AM18" s="70"/>
      <c r="AN18" s="67" t="e">
        <f t="shared" si="14"/>
        <v>#REF!</v>
      </c>
      <c r="AO18" s="71" t="e">
        <f t="shared" si="15"/>
        <v>#REF!</v>
      </c>
      <c r="AP18" s="65" t="e">
        <f>#REF!</f>
        <v>#REF!</v>
      </c>
      <c r="AQ18" s="70">
        <f>'A4-1'!J17/'A1'!J17*1000</f>
        <v>3396.8101602303773</v>
      </c>
      <c r="AR18" s="70"/>
      <c r="AS18" s="67" t="e">
        <f t="shared" si="16"/>
        <v>#REF!</v>
      </c>
      <c r="AT18" s="71" t="e">
        <f t="shared" si="17"/>
        <v>#REF!</v>
      </c>
      <c r="AU18" s="65" t="e">
        <f>#REF!</f>
        <v>#REF!</v>
      </c>
      <c r="AV18" s="70">
        <f>'A4-1'!K17/'A1'!K17*1000</f>
        <v>30069.909097211545</v>
      </c>
      <c r="AW18" s="70"/>
      <c r="AX18" s="67" t="e">
        <f t="shared" si="18"/>
        <v>#REF!</v>
      </c>
      <c r="AY18" s="71" t="e">
        <f t="shared" si="19"/>
        <v>#REF!</v>
      </c>
      <c r="AZ18" s="65" t="e">
        <f>#REF!</f>
        <v>#REF!</v>
      </c>
      <c r="BA18" s="70">
        <f>'A4-1'!L17/'A1'!L17*1000000</f>
        <v>1038391.7999066154</v>
      </c>
      <c r="BB18" s="70"/>
      <c r="BC18" s="67" t="e">
        <f t="shared" si="20"/>
        <v>#REF!</v>
      </c>
      <c r="BD18" s="71" t="e">
        <f t="shared" si="21"/>
        <v>#REF!</v>
      </c>
      <c r="BE18" s="65" t="e">
        <f>#REF!</f>
        <v>#REF!</v>
      </c>
      <c r="BF18" s="70">
        <f>'A4-1'!M17/'A1'!M17*1000</f>
        <v>45178.395645557517</v>
      </c>
      <c r="BG18" s="70"/>
      <c r="BH18" s="67" t="e">
        <f t="shared" si="22"/>
        <v>#REF!</v>
      </c>
      <c r="BI18" s="71" t="e">
        <f t="shared" si="23"/>
        <v>#REF!</v>
      </c>
      <c r="BJ18" s="65" t="e">
        <f>#REF!</f>
        <v>#REF!</v>
      </c>
      <c r="BK18" s="70">
        <f>'A4-1'!N17/'A1'!N17*1000</f>
        <v>2337.423612516372</v>
      </c>
      <c r="BL18" s="70"/>
      <c r="BM18" s="67" t="e">
        <f t="shared" si="24"/>
        <v>#REF!</v>
      </c>
      <c r="BN18" s="71" t="e">
        <f t="shared" si="25"/>
        <v>#REF!</v>
      </c>
      <c r="BO18" s="65" t="e">
        <f>#REF!</f>
        <v>#REF!</v>
      </c>
      <c r="BP18" s="70">
        <f>'A4-1'!O17/'A1'!O17*1000000</f>
        <v>4048574.835506347</v>
      </c>
      <c r="BQ18" s="70"/>
      <c r="BR18" s="67" t="e">
        <f t="shared" si="26"/>
        <v>#REF!</v>
      </c>
      <c r="BS18" s="71" t="e">
        <f t="shared" si="27"/>
        <v>#REF!</v>
      </c>
    </row>
    <row r="19" spans="1:71">
      <c r="A19" s="63">
        <v>1975</v>
      </c>
      <c r="B19" s="65" t="e">
        <f>#REF!</f>
        <v>#REF!</v>
      </c>
      <c r="C19" s="70">
        <f>'A4-1'!B18/'A1'!B18*1000</f>
        <v>4122.4583485451931</v>
      </c>
      <c r="D19" s="70"/>
      <c r="E19" s="67" t="e">
        <f t="shared" si="0"/>
        <v>#REF!</v>
      </c>
      <c r="F19" s="71" t="e">
        <f t="shared" si="1"/>
        <v>#REF!</v>
      </c>
      <c r="G19" s="65" t="e">
        <f>#REF!</f>
        <v>#REF!</v>
      </c>
      <c r="H19" s="70">
        <f>'A4-1'!C18/'A1'!C18*1000</f>
        <v>3527.0977762729408</v>
      </c>
      <c r="I19" s="70"/>
      <c r="J19" s="67" t="e">
        <f t="shared" si="2"/>
        <v>#REF!</v>
      </c>
      <c r="K19" s="71" t="e">
        <f t="shared" si="3"/>
        <v>#REF!</v>
      </c>
      <c r="L19" s="65" t="e">
        <f>#REF!</f>
        <v>#REF!</v>
      </c>
      <c r="M19" s="70">
        <f>'A4-1'!D18/'A1'!D18*1000</f>
        <v>5511.2252720883744</v>
      </c>
      <c r="N19" s="70"/>
      <c r="O19" s="67" t="e">
        <f t="shared" si="4"/>
        <v>#REF!</v>
      </c>
      <c r="P19" s="71" t="e">
        <f t="shared" si="5"/>
        <v>#REF!</v>
      </c>
      <c r="Q19" s="65" t="e">
        <f>#REF!</f>
        <v>#REF!</v>
      </c>
      <c r="R19" s="70">
        <f>'A4-1'!E18/'A1'!E18*1000</f>
        <v>37593.083003952568</v>
      </c>
      <c r="S19" s="70"/>
      <c r="T19" s="67" t="e">
        <f t="shared" si="6"/>
        <v>#REF!</v>
      </c>
      <c r="U19" s="71" t="e">
        <f t="shared" si="7"/>
        <v>#REF!</v>
      </c>
      <c r="V19" s="65" t="e">
        <f>#REF!</f>
        <v>#REF!</v>
      </c>
      <c r="W19" s="70">
        <f>'A4-1'!F18/'A1'!F18*1000</f>
        <v>3025.8968371895562</v>
      </c>
      <c r="X19" s="70"/>
      <c r="Y19" s="67" t="e">
        <f t="shared" si="8"/>
        <v>#REF!</v>
      </c>
      <c r="Z19" s="71" t="e">
        <f t="shared" si="9"/>
        <v>#REF!</v>
      </c>
      <c r="AA19" s="65" t="e">
        <f>#REF!</f>
        <v>#REF!</v>
      </c>
      <c r="AB19" s="70">
        <f>'A4-1'!G18/'A1'!G18*1000</f>
        <v>3237.4889597281795</v>
      </c>
      <c r="AC19" s="70"/>
      <c r="AD19" s="67" t="e">
        <f t="shared" si="10"/>
        <v>#REF!</v>
      </c>
      <c r="AE19" s="71" t="e">
        <f t="shared" si="11"/>
        <v>#REF!</v>
      </c>
      <c r="AF19" s="65" t="e">
        <f>#REF!</f>
        <v>#REF!</v>
      </c>
      <c r="AG19" s="70">
        <f>'A4-1'!H18/'A1'!H18*1000</f>
        <v>3213.8338303286237</v>
      </c>
      <c r="AH19" s="70"/>
      <c r="AI19" s="67" t="e">
        <f t="shared" si="12"/>
        <v>#REF!</v>
      </c>
      <c r="AJ19" s="71" t="e">
        <f t="shared" si="13"/>
        <v>#REF!</v>
      </c>
      <c r="AK19" s="65" t="e">
        <f>#REF!</f>
        <v>#REF!</v>
      </c>
      <c r="AL19" s="70">
        <f>'A4-1'!I18/'A1'!I18*1000000</f>
        <v>2496183.7347811186</v>
      </c>
      <c r="AM19" s="70"/>
      <c r="AN19" s="67" t="e">
        <f t="shared" si="14"/>
        <v>#REF!</v>
      </c>
      <c r="AO19" s="71" t="e">
        <f t="shared" si="15"/>
        <v>#REF!</v>
      </c>
      <c r="AP19" s="65" t="e">
        <f>#REF!</f>
        <v>#REF!</v>
      </c>
      <c r="AQ19" s="70">
        <f>'A4-1'!J18/'A1'!J18*1000</f>
        <v>3492.8257686676429</v>
      </c>
      <c r="AR19" s="70"/>
      <c r="AS19" s="67" t="e">
        <f t="shared" si="16"/>
        <v>#REF!</v>
      </c>
      <c r="AT19" s="71" t="e">
        <f t="shared" si="17"/>
        <v>#REF!</v>
      </c>
      <c r="AU19" s="65" t="e">
        <f>#REF!</f>
        <v>#REF!</v>
      </c>
      <c r="AV19" s="70">
        <f>'A4-1'!K18/'A1'!K18*1000</f>
        <v>32086.631408474546</v>
      </c>
      <c r="AW19" s="70"/>
      <c r="AX19" s="67" t="e">
        <f t="shared" si="18"/>
        <v>#REF!</v>
      </c>
      <c r="AY19" s="71" t="e">
        <f t="shared" si="19"/>
        <v>#REF!</v>
      </c>
      <c r="AZ19" s="65" t="e">
        <f>#REF!</f>
        <v>#REF!</v>
      </c>
      <c r="BA19" s="70">
        <f>'A4-1'!L18/'A1'!L18*1000000</f>
        <v>1081070.9882547767</v>
      </c>
      <c r="BB19" s="70"/>
      <c r="BC19" s="67" t="e">
        <f t="shared" si="20"/>
        <v>#REF!</v>
      </c>
      <c r="BD19" s="71" t="e">
        <f t="shared" si="21"/>
        <v>#REF!</v>
      </c>
      <c r="BE19" s="65" t="e">
        <f>#REF!</f>
        <v>#REF!</v>
      </c>
      <c r="BF19" s="70">
        <f>'A4-1'!M18/'A1'!M18*1000</f>
        <v>47122.818166152269</v>
      </c>
      <c r="BG19" s="70"/>
      <c r="BH19" s="67" t="e">
        <f t="shared" si="22"/>
        <v>#REF!</v>
      </c>
      <c r="BI19" s="71" t="e">
        <f t="shared" si="23"/>
        <v>#REF!</v>
      </c>
      <c r="BJ19" s="65" t="e">
        <f>#REF!</f>
        <v>#REF!</v>
      </c>
      <c r="BK19" s="70">
        <f>'A4-1'!N18/'A1'!N18*1000</f>
        <v>2473.5186674806228</v>
      </c>
      <c r="BL19" s="70"/>
      <c r="BM19" s="67" t="e">
        <f t="shared" si="24"/>
        <v>#REF!</v>
      </c>
      <c r="BN19" s="71" t="e">
        <f t="shared" si="25"/>
        <v>#REF!</v>
      </c>
      <c r="BO19" s="65" t="e">
        <f>#REF!</f>
        <v>#REF!</v>
      </c>
      <c r="BP19" s="70">
        <f>'A4-1'!O18/'A1'!O18*1000000</f>
        <v>4110437.9542548177</v>
      </c>
      <c r="BQ19" s="70"/>
      <c r="BR19" s="67" t="e">
        <f t="shared" si="26"/>
        <v>#REF!</v>
      </c>
      <c r="BS19" s="71" t="e">
        <f t="shared" si="27"/>
        <v>#REF!</v>
      </c>
    </row>
    <row r="20" spans="1:71">
      <c r="A20" s="63">
        <v>1976</v>
      </c>
      <c r="B20" s="65" t="e">
        <f>#REF!</f>
        <v>#REF!</v>
      </c>
      <c r="C20" s="70">
        <f>'A4-1'!B19/'A1'!B19*1000</f>
        <v>4107.3682098565632</v>
      </c>
      <c r="D20" s="70"/>
      <c r="E20" s="67" t="e">
        <f t="shared" si="0"/>
        <v>#REF!</v>
      </c>
      <c r="F20" s="71" t="e">
        <f t="shared" si="1"/>
        <v>#REF!</v>
      </c>
      <c r="G20" s="65" t="e">
        <f>#REF!</f>
        <v>#REF!</v>
      </c>
      <c r="H20" s="70">
        <f>'A4-1'!C19/'A1'!C19*1000</f>
        <v>3651.045244539363</v>
      </c>
      <c r="I20" s="70"/>
      <c r="J20" s="67" t="e">
        <f t="shared" si="2"/>
        <v>#REF!</v>
      </c>
      <c r="K20" s="71" t="e">
        <f t="shared" si="3"/>
        <v>#REF!</v>
      </c>
      <c r="L20" s="65" t="e">
        <f>#REF!</f>
        <v>#REF!</v>
      </c>
      <c r="M20" s="70">
        <f>'A4-1'!D19/'A1'!D19*1000</f>
        <v>5543.7623582671249</v>
      </c>
      <c r="N20" s="70"/>
      <c r="O20" s="67" t="e">
        <f t="shared" si="4"/>
        <v>#REF!</v>
      </c>
      <c r="P20" s="71" t="e">
        <f t="shared" si="5"/>
        <v>#REF!</v>
      </c>
      <c r="Q20" s="65" t="e">
        <f>#REF!</f>
        <v>#REF!</v>
      </c>
      <c r="R20" s="70">
        <f>'A4-1'!E19/'A1'!E19*1000</f>
        <v>39227.478809383007</v>
      </c>
      <c r="S20" s="70"/>
      <c r="T20" s="67" t="e">
        <f t="shared" si="6"/>
        <v>#REF!</v>
      </c>
      <c r="U20" s="71" t="e">
        <f t="shared" si="7"/>
        <v>#REF!</v>
      </c>
      <c r="V20" s="65" t="e">
        <f>#REF!</f>
        <v>#REF!</v>
      </c>
      <c r="W20" s="70">
        <f>'A4-1'!F19/'A1'!F19*1000</f>
        <v>3205.6707575116379</v>
      </c>
      <c r="X20" s="70"/>
      <c r="Y20" s="67" t="e">
        <f t="shared" si="8"/>
        <v>#REF!</v>
      </c>
      <c r="Z20" s="71" t="e">
        <f t="shared" si="9"/>
        <v>#REF!</v>
      </c>
      <c r="AA20" s="65" t="e">
        <f>#REF!</f>
        <v>#REF!</v>
      </c>
      <c r="AB20" s="70">
        <f>'A4-1'!G19/'A1'!G19*1000</f>
        <v>3354.9253842856224</v>
      </c>
      <c r="AC20" s="70"/>
      <c r="AD20" s="67" t="e">
        <f t="shared" si="10"/>
        <v>#REF!</v>
      </c>
      <c r="AE20" s="71" t="e">
        <f t="shared" si="11"/>
        <v>#REF!</v>
      </c>
      <c r="AF20" s="65" t="e">
        <f>#REF!</f>
        <v>#REF!</v>
      </c>
      <c r="AG20" s="70">
        <f>'A4-1'!H19/'A1'!H19*1000</f>
        <v>3297.3124522362591</v>
      </c>
      <c r="AH20" s="70"/>
      <c r="AI20" s="67" t="e">
        <f t="shared" si="12"/>
        <v>#REF!</v>
      </c>
      <c r="AJ20" s="71" t="e">
        <f t="shared" si="13"/>
        <v>#REF!</v>
      </c>
      <c r="AK20" s="65" t="e">
        <f>#REF!</f>
        <v>#REF!</v>
      </c>
      <c r="AL20" s="70">
        <f>'A4-1'!I19/'A1'!I19*1000000</f>
        <v>2591338.8811216424</v>
      </c>
      <c r="AM20" s="70"/>
      <c r="AN20" s="67" t="e">
        <f t="shared" si="14"/>
        <v>#REF!</v>
      </c>
      <c r="AO20" s="71" t="e">
        <f t="shared" si="15"/>
        <v>#REF!</v>
      </c>
      <c r="AP20" s="65" t="e">
        <f>#REF!</f>
        <v>#REF!</v>
      </c>
      <c r="AQ20" s="70">
        <f>'A4-1'!J19/'A1'!J19*1000</f>
        <v>3625.6443766790098</v>
      </c>
      <c r="AR20" s="70"/>
      <c r="AS20" s="67" t="e">
        <f t="shared" si="16"/>
        <v>#REF!</v>
      </c>
      <c r="AT20" s="71" t="e">
        <f t="shared" si="17"/>
        <v>#REF!</v>
      </c>
      <c r="AU20" s="65" t="e">
        <f>#REF!</f>
        <v>#REF!</v>
      </c>
      <c r="AV20" s="70">
        <f>'A4-1'!K19/'A1'!K19*1000</f>
        <v>33835.02018410452</v>
      </c>
      <c r="AW20" s="70"/>
      <c r="AX20" s="67" t="e">
        <f t="shared" si="18"/>
        <v>#REF!</v>
      </c>
      <c r="AY20" s="71" t="e">
        <f t="shared" si="19"/>
        <v>#REF!</v>
      </c>
      <c r="AZ20" s="65" t="e">
        <f>#REF!</f>
        <v>#REF!</v>
      </c>
      <c r="BA20" s="70">
        <f>'A4-1'!L19/'A1'!L19*1000000</f>
        <v>1142090.447061043</v>
      </c>
      <c r="BB20" s="70"/>
      <c r="BC20" s="67" t="e">
        <f t="shared" si="20"/>
        <v>#REF!</v>
      </c>
      <c r="BD20" s="71" t="e">
        <f t="shared" si="21"/>
        <v>#REF!</v>
      </c>
      <c r="BE20" s="65" t="e">
        <f>#REF!</f>
        <v>#REF!</v>
      </c>
      <c r="BF20" s="70">
        <f>'A4-1'!M19/'A1'!M19*1000</f>
        <v>48594.087929511763</v>
      </c>
      <c r="BG20" s="70"/>
      <c r="BH20" s="67" t="e">
        <f t="shared" si="22"/>
        <v>#REF!</v>
      </c>
      <c r="BI20" s="71" t="e">
        <f t="shared" si="23"/>
        <v>#REF!</v>
      </c>
      <c r="BJ20" s="65" t="e">
        <f>#REF!</f>
        <v>#REF!</v>
      </c>
      <c r="BK20" s="70">
        <f>'A4-1'!N19/'A1'!N19*1000</f>
        <v>2515.0397005661057</v>
      </c>
      <c r="BL20" s="70"/>
      <c r="BM20" s="67" t="e">
        <f t="shared" si="24"/>
        <v>#REF!</v>
      </c>
      <c r="BN20" s="71" t="e">
        <f t="shared" si="25"/>
        <v>#REF!</v>
      </c>
      <c r="BO20" s="65" t="e">
        <f>#REF!</f>
        <v>#REF!</v>
      </c>
      <c r="BP20" s="70">
        <f>'A4-1'!O19/'A1'!O19*1000000</f>
        <v>4098835.0164734158</v>
      </c>
      <c r="BQ20" s="70"/>
      <c r="BR20" s="67" t="e">
        <f t="shared" si="26"/>
        <v>#REF!</v>
      </c>
      <c r="BS20" s="71" t="e">
        <f t="shared" si="27"/>
        <v>#REF!</v>
      </c>
    </row>
    <row r="21" spans="1:71">
      <c r="A21" s="63">
        <v>1977</v>
      </c>
      <c r="B21" s="65" t="e">
        <f>#REF!</f>
        <v>#REF!</v>
      </c>
      <c r="C21" s="70">
        <f>'A4-1'!B20/'A1'!B20*1000</f>
        <v>4178.871385014445</v>
      </c>
      <c r="D21" s="70"/>
      <c r="E21" s="67" t="e">
        <f t="shared" si="0"/>
        <v>#REF!</v>
      </c>
      <c r="F21" s="71" t="e">
        <f t="shared" si="1"/>
        <v>#REF!</v>
      </c>
      <c r="G21" s="65" t="e">
        <f>#REF!</f>
        <v>#REF!</v>
      </c>
      <c r="H21" s="70">
        <f>'A4-1'!C20/'A1'!C20*1000</f>
        <v>3729.8900202041586</v>
      </c>
      <c r="I21" s="70"/>
      <c r="J21" s="67" t="e">
        <f t="shared" si="2"/>
        <v>#REF!</v>
      </c>
      <c r="K21" s="71" t="e">
        <f t="shared" si="3"/>
        <v>#REF!</v>
      </c>
      <c r="L21" s="65" t="e">
        <f>#REF!</f>
        <v>#REF!</v>
      </c>
      <c r="M21" s="70">
        <f>'A4-1'!D20/'A1'!D20*1000</f>
        <v>5735.4453685795552</v>
      </c>
      <c r="N21" s="70"/>
      <c r="O21" s="67" t="e">
        <f t="shared" si="4"/>
        <v>#REF!</v>
      </c>
      <c r="P21" s="71" t="e">
        <f t="shared" si="5"/>
        <v>#REF!</v>
      </c>
      <c r="Q21" s="65" t="e">
        <f>#REF!</f>
        <v>#REF!</v>
      </c>
      <c r="R21" s="70">
        <f>'A4-1'!E20/'A1'!E20*1000</f>
        <v>40264.885046178031</v>
      </c>
      <c r="S21" s="70"/>
      <c r="T21" s="67" t="e">
        <f t="shared" si="6"/>
        <v>#REF!</v>
      </c>
      <c r="U21" s="71" t="e">
        <f t="shared" si="7"/>
        <v>#REF!</v>
      </c>
      <c r="V21" s="65" t="e">
        <f>#REF!</f>
        <v>#REF!</v>
      </c>
      <c r="W21" s="70">
        <f>'A4-1'!F20/'A1'!F20*1000</f>
        <v>3332.7706267144968</v>
      </c>
      <c r="X21" s="70"/>
      <c r="Y21" s="67" t="e">
        <f t="shared" si="8"/>
        <v>#REF!</v>
      </c>
      <c r="Z21" s="71" t="e">
        <f t="shared" si="9"/>
        <v>#REF!</v>
      </c>
      <c r="AA21" s="65" t="e">
        <f>#REF!</f>
        <v>#REF!</v>
      </c>
      <c r="AB21" s="70">
        <f>'A4-1'!G20/'A1'!G20*1000</f>
        <v>3443.331689220694</v>
      </c>
      <c r="AC21" s="70"/>
      <c r="AD21" s="67" t="e">
        <f t="shared" si="10"/>
        <v>#REF!</v>
      </c>
      <c r="AE21" s="71" t="e">
        <f t="shared" si="11"/>
        <v>#REF!</v>
      </c>
      <c r="AF21" s="65" t="e">
        <f>#REF!</f>
        <v>#REF!</v>
      </c>
      <c r="AG21" s="70">
        <f>'A4-1'!H20/'A1'!H20*1000</f>
        <v>3373.3301580448297</v>
      </c>
      <c r="AH21" s="70"/>
      <c r="AI21" s="67" t="e">
        <f t="shared" si="12"/>
        <v>#REF!</v>
      </c>
      <c r="AJ21" s="71" t="e">
        <f t="shared" si="13"/>
        <v>#REF!</v>
      </c>
      <c r="AK21" s="65" t="e">
        <f>#REF!</f>
        <v>#REF!</v>
      </c>
      <c r="AL21" s="70">
        <f>'A4-1'!I20/'A1'!I20*1000000</f>
        <v>2670065.7520096363</v>
      </c>
      <c r="AM21" s="70"/>
      <c r="AN21" s="67" t="e">
        <f t="shared" si="14"/>
        <v>#REF!</v>
      </c>
      <c r="AO21" s="71" t="e">
        <f t="shared" si="15"/>
        <v>#REF!</v>
      </c>
      <c r="AP21" s="65" t="e">
        <f>#REF!</f>
        <v>#REF!</v>
      </c>
      <c r="AQ21" s="70">
        <f>'A4-1'!J20/'A1'!J20*1000</f>
        <v>3777.4971131639722</v>
      </c>
      <c r="AR21" s="70"/>
      <c r="AS21" s="67" t="e">
        <f t="shared" si="16"/>
        <v>#REF!</v>
      </c>
      <c r="AT21" s="71" t="e">
        <f t="shared" si="17"/>
        <v>#REF!</v>
      </c>
      <c r="AU21" s="65" t="e">
        <f>#REF!</f>
        <v>#REF!</v>
      </c>
      <c r="AV21" s="70">
        <f>'A4-1'!K20/'A1'!K20*1000</f>
        <v>35030.784462220581</v>
      </c>
      <c r="AW21" s="70"/>
      <c r="AX21" s="67" t="e">
        <f t="shared" si="18"/>
        <v>#REF!</v>
      </c>
      <c r="AY21" s="71" t="e">
        <f t="shared" si="19"/>
        <v>#REF!</v>
      </c>
      <c r="AZ21" s="65" t="e">
        <f>#REF!</f>
        <v>#REF!</v>
      </c>
      <c r="BA21" s="70">
        <f>'A4-1'!L20/'A1'!L20*1000000</f>
        <v>1172598.612157736</v>
      </c>
      <c r="BB21" s="70"/>
      <c r="BC21" s="67" t="e">
        <f t="shared" si="20"/>
        <v>#REF!</v>
      </c>
      <c r="BD21" s="71" t="e">
        <f t="shared" si="21"/>
        <v>#REF!</v>
      </c>
      <c r="BE21" s="65" t="e">
        <f>#REF!</f>
        <v>#REF!</v>
      </c>
      <c r="BF21" s="70">
        <f>'A4-1'!M20/'A1'!M20*1000</f>
        <v>49876.062827151669</v>
      </c>
      <c r="BG21" s="70"/>
      <c r="BH21" s="67" t="e">
        <f t="shared" si="22"/>
        <v>#REF!</v>
      </c>
      <c r="BI21" s="71" t="e">
        <f t="shared" si="23"/>
        <v>#REF!</v>
      </c>
      <c r="BJ21" s="65" t="e">
        <f>#REF!</f>
        <v>#REF!</v>
      </c>
      <c r="BK21" s="70">
        <f>'A4-1'!N20/'A1'!N20*1000</f>
        <v>2484.9998465291728</v>
      </c>
      <c r="BL21" s="70"/>
      <c r="BM21" s="67" t="e">
        <f t="shared" si="24"/>
        <v>#REF!</v>
      </c>
      <c r="BN21" s="71" t="e">
        <f t="shared" si="25"/>
        <v>#REF!</v>
      </c>
      <c r="BO21" s="65" t="e">
        <f>#REF!</f>
        <v>#REF!</v>
      </c>
      <c r="BP21" s="70">
        <f>'A4-1'!O20/'A1'!O20*1000000</f>
        <v>4138623.5554823428</v>
      </c>
      <c r="BQ21" s="70"/>
      <c r="BR21" s="67" t="e">
        <f t="shared" si="26"/>
        <v>#REF!</v>
      </c>
      <c r="BS21" s="71" t="e">
        <f t="shared" si="27"/>
        <v>#REF!</v>
      </c>
    </row>
    <row r="22" spans="1:71">
      <c r="A22" s="63">
        <v>1978</v>
      </c>
      <c r="B22" s="65" t="e">
        <f>#REF!</f>
        <v>#REF!</v>
      </c>
      <c r="C22" s="70">
        <f>'A4-1'!B21/'A1'!B21*1000</f>
        <v>4272.5852704178915</v>
      </c>
      <c r="D22" s="70"/>
      <c r="E22" s="67" t="e">
        <f t="shared" si="0"/>
        <v>#REF!</v>
      </c>
      <c r="F22" s="71" t="e">
        <f t="shared" si="1"/>
        <v>#REF!</v>
      </c>
      <c r="G22" s="65" t="e">
        <f>#REF!</f>
        <v>#REF!</v>
      </c>
      <c r="H22" s="70">
        <f>'A4-1'!C21/'A1'!C21*1000</f>
        <v>3951.9755359271771</v>
      </c>
      <c r="I22" s="70"/>
      <c r="J22" s="67" t="e">
        <f t="shared" si="2"/>
        <v>#REF!</v>
      </c>
      <c r="K22" s="71" t="e">
        <f t="shared" si="3"/>
        <v>#REF!</v>
      </c>
      <c r="L22" s="65" t="e">
        <f>#REF!</f>
        <v>#REF!</v>
      </c>
      <c r="M22" s="70">
        <f>'A4-1'!D21/'A1'!D21*1000</f>
        <v>5778.8278996606614</v>
      </c>
      <c r="N22" s="70"/>
      <c r="O22" s="67" t="e">
        <f t="shared" si="4"/>
        <v>#REF!</v>
      </c>
      <c r="P22" s="71" t="e">
        <f t="shared" si="5"/>
        <v>#REF!</v>
      </c>
      <c r="Q22" s="65" t="e">
        <f>#REF!</f>
        <v>#REF!</v>
      </c>
      <c r="R22" s="70">
        <f>'A4-1'!E21/'A1'!E21*1000</f>
        <v>42643.87855044075</v>
      </c>
      <c r="S22" s="70"/>
      <c r="T22" s="67" t="e">
        <f t="shared" si="6"/>
        <v>#REF!</v>
      </c>
      <c r="U22" s="71" t="e">
        <f t="shared" si="7"/>
        <v>#REF!</v>
      </c>
      <c r="V22" s="65" t="e">
        <f>#REF!</f>
        <v>#REF!</v>
      </c>
      <c r="W22" s="70">
        <f>'A4-1'!F21/'A1'!F21*1000</f>
        <v>3425.625920471281</v>
      </c>
      <c r="X22" s="70"/>
      <c r="Y22" s="67" t="e">
        <f t="shared" si="8"/>
        <v>#REF!</v>
      </c>
      <c r="Z22" s="71" t="e">
        <f t="shared" si="9"/>
        <v>#REF!</v>
      </c>
      <c r="AA22" s="65" t="e">
        <f>#REF!</f>
        <v>#REF!</v>
      </c>
      <c r="AB22" s="70">
        <f>'A4-1'!G21/'A1'!G21*1000</f>
        <v>3650.4592195410482</v>
      </c>
      <c r="AC22" s="70"/>
      <c r="AD22" s="67" t="e">
        <f t="shared" si="10"/>
        <v>#REF!</v>
      </c>
      <c r="AE22" s="71" t="e">
        <f t="shared" si="11"/>
        <v>#REF!</v>
      </c>
      <c r="AF22" s="65" t="e">
        <f>#REF!</f>
        <v>#REF!</v>
      </c>
      <c r="AG22" s="70">
        <f>'A4-1'!H21/'A1'!H21*1000</f>
        <v>3517.1250975074176</v>
      </c>
      <c r="AH22" s="70"/>
      <c r="AI22" s="67" t="e">
        <f t="shared" si="12"/>
        <v>#REF!</v>
      </c>
      <c r="AJ22" s="71" t="e">
        <f t="shared" si="13"/>
        <v>#REF!</v>
      </c>
      <c r="AK22" s="65" t="e">
        <f>#REF!</f>
        <v>#REF!</v>
      </c>
      <c r="AL22" s="70">
        <f>'A4-1'!I21/'A1'!I21*1000000</f>
        <v>2772802.9039214603</v>
      </c>
      <c r="AM22" s="70"/>
      <c r="AN22" s="67" t="e">
        <f t="shared" si="14"/>
        <v>#REF!</v>
      </c>
      <c r="AO22" s="71" t="e">
        <f t="shared" si="15"/>
        <v>#REF!</v>
      </c>
      <c r="AP22" s="65" t="e">
        <f>#REF!</f>
        <v>#REF!</v>
      </c>
      <c r="AQ22" s="70">
        <f>'A4-1'!J21/'A1'!J21*1000</f>
        <v>3867.9962694597889</v>
      </c>
      <c r="AR22" s="70"/>
      <c r="AS22" s="67" t="e">
        <f t="shared" si="16"/>
        <v>#REF!</v>
      </c>
      <c r="AT22" s="71" t="e">
        <f t="shared" si="17"/>
        <v>#REF!</v>
      </c>
      <c r="AU22" s="65" t="e">
        <f>#REF!</f>
        <v>#REF!</v>
      </c>
      <c r="AV22" s="70">
        <f>'A4-1'!K21/'A1'!K21*1000</f>
        <v>36256.102530638185</v>
      </c>
      <c r="AW22" s="70"/>
      <c r="AX22" s="67" t="e">
        <f t="shared" si="18"/>
        <v>#REF!</v>
      </c>
      <c r="AY22" s="71" t="e">
        <f t="shared" si="19"/>
        <v>#REF!</v>
      </c>
      <c r="AZ22" s="65" t="e">
        <f>#REF!</f>
        <v>#REF!</v>
      </c>
      <c r="BA22" s="70">
        <f>'A4-1'!L21/'A1'!L21*1000000</f>
        <v>1222104.6761031509</v>
      </c>
      <c r="BB22" s="70"/>
      <c r="BC22" s="67" t="e">
        <f t="shared" si="20"/>
        <v>#REF!</v>
      </c>
      <c r="BD22" s="71" t="e">
        <f t="shared" si="21"/>
        <v>#REF!</v>
      </c>
      <c r="BE22" s="65" t="e">
        <f>#REF!</f>
        <v>#REF!</v>
      </c>
      <c r="BF22" s="70">
        <f>'A4-1'!M21/'A1'!M21*1000</f>
        <v>51372.484158570966</v>
      </c>
      <c r="BG22" s="70"/>
      <c r="BH22" s="67" t="e">
        <f t="shared" si="22"/>
        <v>#REF!</v>
      </c>
      <c r="BI22" s="71" t="e">
        <f t="shared" si="23"/>
        <v>#REF!</v>
      </c>
      <c r="BJ22" s="65" t="e">
        <f>#REF!</f>
        <v>#REF!</v>
      </c>
      <c r="BK22" s="70">
        <f>'A4-1'!N21/'A1'!N21*1000</f>
        <v>2529.6840088696945</v>
      </c>
      <c r="BL22" s="70"/>
      <c r="BM22" s="67" t="e">
        <f t="shared" si="24"/>
        <v>#REF!</v>
      </c>
      <c r="BN22" s="71" t="e">
        <f t="shared" si="25"/>
        <v>#REF!</v>
      </c>
      <c r="BO22" s="65" t="e">
        <f>#REF!</f>
        <v>#REF!</v>
      </c>
      <c r="BP22" s="70">
        <f>'A4-1'!O21/'A1'!O21*1000000</f>
        <v>4176153.3168134727</v>
      </c>
      <c r="BQ22" s="70"/>
      <c r="BR22" s="67" t="e">
        <f t="shared" si="26"/>
        <v>#REF!</v>
      </c>
      <c r="BS22" s="71" t="e">
        <f t="shared" si="27"/>
        <v>#REF!</v>
      </c>
    </row>
    <row r="23" spans="1:71">
      <c r="A23" s="63">
        <v>1979</v>
      </c>
      <c r="B23" s="65" t="e">
        <f>#REF!</f>
        <v>#REF!</v>
      </c>
      <c r="C23" s="70">
        <f>'A4-1'!B22/'A1'!B22*1000</f>
        <v>4317.8587843107853</v>
      </c>
      <c r="D23" s="70"/>
      <c r="E23" s="67" t="e">
        <f t="shared" si="0"/>
        <v>#REF!</v>
      </c>
      <c r="F23" s="71" t="e">
        <f t="shared" si="1"/>
        <v>#REF!</v>
      </c>
      <c r="G23" s="65" t="e">
        <f>#REF!</f>
        <v>#REF!</v>
      </c>
      <c r="H23" s="70">
        <f>'A4-1'!C22/'A1'!C22*1000</f>
        <v>4047.1392483375944</v>
      </c>
      <c r="I23" s="70"/>
      <c r="J23" s="67" t="e">
        <f t="shared" si="2"/>
        <v>#REF!</v>
      </c>
      <c r="K23" s="71" t="e">
        <f t="shared" si="3"/>
        <v>#REF!</v>
      </c>
      <c r="L23" s="65" t="e">
        <f>#REF!</f>
        <v>#REF!</v>
      </c>
      <c r="M23" s="70">
        <f>'A4-1'!D22/'A1'!D22*1000</f>
        <v>5782.0205001133345</v>
      </c>
      <c r="N23" s="70"/>
      <c r="O23" s="67" t="e">
        <f t="shared" si="4"/>
        <v>#REF!</v>
      </c>
      <c r="P23" s="71" t="e">
        <f t="shared" si="5"/>
        <v>#REF!</v>
      </c>
      <c r="Q23" s="65" t="e">
        <f>#REF!</f>
        <v>#REF!</v>
      </c>
      <c r="R23" s="70">
        <f>'A4-1'!E22/'A1'!E22*1000</f>
        <v>45145.173896053144</v>
      </c>
      <c r="S23" s="70"/>
      <c r="T23" s="67" t="e">
        <f t="shared" si="6"/>
        <v>#REF!</v>
      </c>
      <c r="U23" s="71" t="e">
        <f t="shared" si="7"/>
        <v>#REF!</v>
      </c>
      <c r="V23" s="65" t="e">
        <f>#REF!</f>
        <v>#REF!</v>
      </c>
      <c r="W23" s="70">
        <f>'A4-1'!F22/'A1'!F22*1000</f>
        <v>3544.3861490031477</v>
      </c>
      <c r="X23" s="70"/>
      <c r="Y23" s="67" t="e">
        <f t="shared" si="8"/>
        <v>#REF!</v>
      </c>
      <c r="Z23" s="71" t="e">
        <f t="shared" si="9"/>
        <v>#REF!</v>
      </c>
      <c r="AA23" s="65" t="e">
        <f>#REF!</f>
        <v>#REF!</v>
      </c>
      <c r="AB23" s="70">
        <f>'A4-1'!G22/'A1'!G22*1000</f>
        <v>3757.4341080562285</v>
      </c>
      <c r="AC23" s="70"/>
      <c r="AD23" s="67" t="e">
        <f t="shared" si="10"/>
        <v>#REF!</v>
      </c>
      <c r="AE23" s="71" t="e">
        <f t="shared" si="11"/>
        <v>#REF!</v>
      </c>
      <c r="AF23" s="65" t="e">
        <f>#REF!</f>
        <v>#REF!</v>
      </c>
      <c r="AG23" s="70">
        <f>'A4-1'!H22/'A1'!H22*1000</f>
        <v>3655.8791637614709</v>
      </c>
      <c r="AH23" s="70"/>
      <c r="AI23" s="67" t="e">
        <f t="shared" si="12"/>
        <v>#REF!</v>
      </c>
      <c r="AJ23" s="71" t="e">
        <f t="shared" si="13"/>
        <v>#REF!</v>
      </c>
      <c r="AK23" s="65" t="e">
        <f>#REF!</f>
        <v>#REF!</v>
      </c>
      <c r="AL23" s="70">
        <f>'A4-1'!I22/'A1'!I22*1000000</f>
        <v>2831555.9262896036</v>
      </c>
      <c r="AM23" s="70"/>
      <c r="AN23" s="67" t="e">
        <f t="shared" si="14"/>
        <v>#REF!</v>
      </c>
      <c r="AO23" s="71" t="e">
        <f t="shared" si="15"/>
        <v>#REF!</v>
      </c>
      <c r="AP23" s="65" t="e">
        <f>#REF!</f>
        <v>#REF!</v>
      </c>
      <c r="AQ23" s="70">
        <f>'A4-1'!J22/'A1'!J22*1000</f>
        <v>3985.4638734501923</v>
      </c>
      <c r="AR23" s="70"/>
      <c r="AS23" s="67" t="e">
        <f t="shared" si="16"/>
        <v>#REF!</v>
      </c>
      <c r="AT23" s="71" t="e">
        <f t="shared" si="17"/>
        <v>#REF!</v>
      </c>
      <c r="AU23" s="65" t="e">
        <f>#REF!</f>
        <v>#REF!</v>
      </c>
      <c r="AV23" s="70">
        <f>'A4-1'!K22/'A1'!K22*1000</f>
        <v>37887.214901328014</v>
      </c>
      <c r="AW23" s="70"/>
      <c r="AX23" s="67" t="e">
        <f t="shared" si="18"/>
        <v>#REF!</v>
      </c>
      <c r="AY23" s="71" t="e">
        <f t="shared" si="19"/>
        <v>#REF!</v>
      </c>
      <c r="AZ23" s="65" t="e">
        <f>#REF!</f>
        <v>#REF!</v>
      </c>
      <c r="BA23" s="70">
        <f>'A4-1'!L22/'A1'!L22*1000000</f>
        <v>1262095.1769500808</v>
      </c>
      <c r="BB23" s="70"/>
      <c r="BC23" s="67" t="e">
        <f t="shared" si="20"/>
        <v>#REF!</v>
      </c>
      <c r="BD23" s="71" t="e">
        <f t="shared" si="21"/>
        <v>#REF!</v>
      </c>
      <c r="BE23" s="65" t="e">
        <f>#REF!</f>
        <v>#REF!</v>
      </c>
      <c r="BF23" s="70">
        <f>'A4-1'!M22/'A1'!M22*1000</f>
        <v>53663.764705623769</v>
      </c>
      <c r="BG23" s="93"/>
      <c r="BH23" s="67" t="e">
        <f t="shared" si="22"/>
        <v>#REF!</v>
      </c>
      <c r="BI23" s="71" t="e">
        <f t="shared" si="23"/>
        <v>#REF!</v>
      </c>
      <c r="BJ23" s="65" t="e">
        <f>#REF!</f>
        <v>#REF!</v>
      </c>
      <c r="BK23" s="70">
        <f>'A4-1'!N22/'A1'!N22*1000</f>
        <v>2567.0112369499093</v>
      </c>
      <c r="BL23" s="70"/>
      <c r="BM23" s="67" t="e">
        <f t="shared" si="24"/>
        <v>#REF!</v>
      </c>
      <c r="BN23" s="71" t="e">
        <f t="shared" si="25"/>
        <v>#REF!</v>
      </c>
      <c r="BO23" s="65" t="e">
        <f>#REF!</f>
        <v>#REF!</v>
      </c>
      <c r="BP23" s="70">
        <f>'A4-1'!O22/'A1'!O22*1000000</f>
        <v>4201272.9614308206</v>
      </c>
      <c r="BQ23" s="70"/>
      <c r="BR23" s="67" t="e">
        <f t="shared" si="26"/>
        <v>#REF!</v>
      </c>
      <c r="BS23" s="71" t="e">
        <f t="shared" si="27"/>
        <v>#REF!</v>
      </c>
    </row>
    <row r="24" spans="1:71">
      <c r="A24" s="63">
        <v>1980</v>
      </c>
      <c r="B24" s="65" t="e">
        <f>#REF!</f>
        <v>#REF!</v>
      </c>
      <c r="C24" s="70">
        <f>'A4-1'!B23/'A1'!B23*1000</f>
        <v>4451.4102359062508</v>
      </c>
      <c r="D24" s="93"/>
      <c r="E24" s="67" t="e">
        <f t="shared" si="0"/>
        <v>#REF!</v>
      </c>
      <c r="F24" s="71" t="e">
        <f t="shared" si="1"/>
        <v>#REF!</v>
      </c>
      <c r="G24" s="65" t="e">
        <f>#REF!</f>
        <v>#REF!</v>
      </c>
      <c r="H24" s="70">
        <f>'A4-1'!C23/'A1'!C23*1000</f>
        <v>4110.8868056672372</v>
      </c>
      <c r="I24" s="93"/>
      <c r="J24" s="67" t="e">
        <f t="shared" si="2"/>
        <v>#REF!</v>
      </c>
      <c r="K24" s="71" t="e">
        <f t="shared" si="3"/>
        <v>#REF!</v>
      </c>
      <c r="L24" s="65" t="e">
        <f>#REF!</f>
        <v>#REF!</v>
      </c>
      <c r="M24" s="70">
        <f>'A4-1'!D23/'A1'!D23*1000</f>
        <v>5902.6690994216387</v>
      </c>
      <c r="N24" s="93">
        <f>'A5-11B'!E23</f>
        <v>-9126.456725760172</v>
      </c>
      <c r="O24" s="67" t="e">
        <f t="shared" si="4"/>
        <v>#REF!</v>
      </c>
      <c r="P24" s="71" t="e">
        <f t="shared" si="5"/>
        <v>#REF!</v>
      </c>
      <c r="Q24" s="65" t="e">
        <f>#REF!</f>
        <v>#REF!</v>
      </c>
      <c r="R24" s="70">
        <f>'A4-1'!E23/'A1'!E23*1000</f>
        <v>46960.577673692424</v>
      </c>
      <c r="S24" s="93"/>
      <c r="T24" s="67" t="e">
        <f t="shared" si="6"/>
        <v>#REF!</v>
      </c>
      <c r="U24" s="71" t="e">
        <f t="shared" si="7"/>
        <v>#REF!</v>
      </c>
      <c r="V24" s="65" t="e">
        <f>#REF!</f>
        <v>#REF!</v>
      </c>
      <c r="W24" s="70">
        <f>'A4-1'!F23/'A1'!F23*1000</f>
        <v>3694.9790794979076</v>
      </c>
      <c r="X24" s="93">
        <f>'A5-11B'!H23</f>
        <v>-4350.4159145820922</v>
      </c>
      <c r="Y24" s="67" t="e">
        <f t="shared" si="8"/>
        <v>#REF!</v>
      </c>
      <c r="Z24" s="71" t="e">
        <f t="shared" si="9"/>
        <v>#REF!</v>
      </c>
      <c r="AA24" s="65" t="e">
        <f>#REF!</f>
        <v>#REF!</v>
      </c>
      <c r="AB24" s="70">
        <f>'A4-1'!G23/'A1'!G23*1000</f>
        <v>3855.9457112581949</v>
      </c>
      <c r="AC24" s="93">
        <f>'A5-11B'!I23</f>
        <v>185.65858932509806</v>
      </c>
      <c r="AD24" s="67" t="e">
        <f t="shared" si="10"/>
        <v>#REF!</v>
      </c>
      <c r="AE24" s="71" t="e">
        <f t="shared" si="11"/>
        <v>#REF!</v>
      </c>
      <c r="AF24" s="65" t="e">
        <f>#REF!</f>
        <v>#REF!</v>
      </c>
      <c r="AG24" s="70">
        <f>'A4-1'!H23/'A1'!H23*1000</f>
        <v>3773.2675409398475</v>
      </c>
      <c r="AH24" s="93">
        <f>'A5-11B'!J23</f>
        <v>-6058.3402916967716</v>
      </c>
      <c r="AI24" s="67" t="e">
        <f t="shared" si="12"/>
        <v>#REF!</v>
      </c>
      <c r="AJ24" s="71" t="e">
        <f t="shared" si="13"/>
        <v>#REF!</v>
      </c>
      <c r="AK24" s="65" t="e">
        <f>#REF!</f>
        <v>#REF!</v>
      </c>
      <c r="AL24" s="70">
        <f>'A4-1'!I23/'A1'!I23*1000000</f>
        <v>2899914.5575620322</v>
      </c>
      <c r="AM24" s="93"/>
      <c r="AN24" s="67" t="e">
        <f t="shared" si="14"/>
        <v>#REF!</v>
      </c>
      <c r="AO24" s="71" t="e">
        <f t="shared" si="15"/>
        <v>#REF!</v>
      </c>
      <c r="AP24" s="65" t="e">
        <f>#REF!</f>
        <v>#REF!</v>
      </c>
      <c r="AQ24" s="70">
        <f>'A4-1'!J23/'A1'!J23*1000</f>
        <v>4305.2424341956466</v>
      </c>
      <c r="AR24" s="93"/>
      <c r="AS24" s="67" t="e">
        <f t="shared" si="16"/>
        <v>#REF!</v>
      </c>
      <c r="AT24" s="71" t="e">
        <f t="shared" si="17"/>
        <v>#REF!</v>
      </c>
      <c r="AU24" s="65" t="e">
        <f>#REF!</f>
        <v>#REF!</v>
      </c>
      <c r="AV24" s="70">
        <f>'A4-1'!K23/'A1'!K23*1000</f>
        <v>39820.053146945938</v>
      </c>
      <c r="AW24" s="93">
        <f>'A5-11B'!V23</f>
        <v>4529.4936225887504</v>
      </c>
      <c r="AX24" s="67" t="e">
        <f t="shared" si="18"/>
        <v>#REF!</v>
      </c>
      <c r="AY24" s="71" t="e">
        <f t="shared" si="19"/>
        <v>#REF!</v>
      </c>
      <c r="AZ24" s="65" t="e">
        <f>#REF!</f>
        <v>#REF!</v>
      </c>
      <c r="BA24" s="70">
        <f>'A4-1'!L23/'A1'!L23*1000000</f>
        <v>1292160.0655718341</v>
      </c>
      <c r="BB24" s="93">
        <f>'A5-11B'!Y23</f>
        <v>327.80102826427481</v>
      </c>
      <c r="BC24" s="67" t="e">
        <f t="shared" si="20"/>
        <v>#REF!</v>
      </c>
      <c r="BD24" s="71" t="e">
        <f t="shared" si="21"/>
        <v>#REF!</v>
      </c>
      <c r="BE24" s="65" t="e">
        <f>#REF!</f>
        <v>#REF!</v>
      </c>
      <c r="BF24" s="70">
        <f>'A4-1'!M23/'A1'!M23*1000</f>
        <v>54738.79181675765</v>
      </c>
      <c r="BG24" s="93">
        <f>'A5-11B'!Z23</f>
        <v>-31898.084507447194</v>
      </c>
      <c r="BH24" s="67" t="e">
        <f t="shared" si="22"/>
        <v>#REF!</v>
      </c>
      <c r="BI24" s="71" t="e">
        <f t="shared" si="23"/>
        <v>#REF!</v>
      </c>
      <c r="BJ24" s="65" t="e">
        <f>#REF!</f>
        <v>#REF!</v>
      </c>
      <c r="BK24" s="70">
        <f>'A4-1'!N23/'A1'!N23*1000</f>
        <v>2604.1366112345163</v>
      </c>
      <c r="BL24" s="93">
        <f>'A5-11B'!AC23</f>
        <v>332.85070082302235</v>
      </c>
      <c r="BM24" s="67" t="e">
        <f t="shared" si="24"/>
        <v>#REF!</v>
      </c>
      <c r="BN24" s="71" t="e">
        <f t="shared" si="25"/>
        <v>#REF!</v>
      </c>
      <c r="BO24" s="65" t="e">
        <f>#REF!</f>
        <v>#REF!</v>
      </c>
      <c r="BP24" s="70">
        <f>'A4-1'!O23/'A1'!O23*1000000</f>
        <v>4228210.4166807421</v>
      </c>
      <c r="BQ24" s="93">
        <f>'A5-11B'!AD23</f>
        <v>0</v>
      </c>
      <c r="BR24" s="67" t="e">
        <f t="shared" si="26"/>
        <v>#REF!</v>
      </c>
      <c r="BS24" s="71" t="e">
        <f t="shared" si="27"/>
        <v>#REF!</v>
      </c>
    </row>
    <row r="25" spans="1:71">
      <c r="A25" s="63">
        <v>1981</v>
      </c>
      <c r="B25" s="65" t="e">
        <f>#REF!</f>
        <v>#REF!</v>
      </c>
      <c r="C25" s="70">
        <f>'A4-1'!B24/'A1'!B24*1000</f>
        <v>4444.2769060486744</v>
      </c>
      <c r="D25" s="93"/>
      <c r="E25" s="67" t="e">
        <f t="shared" si="0"/>
        <v>#REF!</v>
      </c>
      <c r="F25" s="71" t="e">
        <f t="shared" si="1"/>
        <v>#REF!</v>
      </c>
      <c r="G25" s="65" t="e">
        <f>#REF!</f>
        <v>#REF!</v>
      </c>
      <c r="H25" s="70">
        <f>'A4-1'!C24/'A1'!C24*1000</f>
        <v>4240.2437591552552</v>
      </c>
      <c r="I25" s="93"/>
      <c r="J25" s="67" t="e">
        <f t="shared" si="2"/>
        <v>#REF!</v>
      </c>
      <c r="K25" s="71" t="e">
        <f t="shared" si="3"/>
        <v>#REF!</v>
      </c>
      <c r="L25" s="65" t="e">
        <f>#REF!</f>
        <v>#REF!</v>
      </c>
      <c r="M25" s="70">
        <f>'A4-1'!D24/'A1'!D24*1000</f>
        <v>5928.6747646471067</v>
      </c>
      <c r="N25" s="93">
        <f>'A5-11B'!E24</f>
        <v>-9160.6855585598405</v>
      </c>
      <c r="O25" s="67" t="e">
        <f t="shared" si="4"/>
        <v>#REF!</v>
      </c>
      <c r="P25" s="71" t="e">
        <f t="shared" si="5"/>
        <v>#REF!</v>
      </c>
      <c r="Q25" s="65" t="e">
        <f>#REF!</f>
        <v>#REF!</v>
      </c>
      <c r="R25" s="70">
        <f>'A4-1'!E24/'A1'!E24*1000</f>
        <v>47604.841858648964</v>
      </c>
      <c r="S25" s="93"/>
      <c r="T25" s="67" t="e">
        <f t="shared" si="6"/>
        <v>#REF!</v>
      </c>
      <c r="U25" s="71" t="e">
        <f t="shared" si="7"/>
        <v>#REF!</v>
      </c>
      <c r="V25" s="65" t="e">
        <f>#REF!</f>
        <v>#REF!</v>
      </c>
      <c r="W25" s="70">
        <f>'A4-1'!F24/'A1'!F24*1000</f>
        <v>3830.625</v>
      </c>
      <c r="X25" s="93">
        <f>'A5-11B'!H24</f>
        <v>-4389.7229773749741</v>
      </c>
      <c r="Y25" s="67" t="e">
        <f t="shared" si="8"/>
        <v>#REF!</v>
      </c>
      <c r="Z25" s="71" t="e">
        <f t="shared" si="9"/>
        <v>#REF!</v>
      </c>
      <c r="AA25" s="65" t="e">
        <f>#REF!</f>
        <v>#REF!</v>
      </c>
      <c r="AB25" s="70">
        <f>'A4-1'!G24/'A1'!G24*1000</f>
        <v>3946.0119779184488</v>
      </c>
      <c r="AC25" s="93">
        <f>'A5-11B'!I24</f>
        <v>288.84165223541413</v>
      </c>
      <c r="AD25" s="67" t="e">
        <f t="shared" si="10"/>
        <v>#REF!</v>
      </c>
      <c r="AE25" s="71" t="e">
        <f t="shared" si="11"/>
        <v>#REF!</v>
      </c>
      <c r="AF25" s="65" t="e">
        <f>#REF!</f>
        <v>#REF!</v>
      </c>
      <c r="AG25" s="70">
        <f>'A4-1'!H24/'A1'!H24*1000</f>
        <v>3940.3408373305501</v>
      </c>
      <c r="AH25" s="93">
        <f>'A5-11B'!J24</f>
        <v>-5834.7075111544773</v>
      </c>
      <c r="AI25" s="67" t="e">
        <f t="shared" si="12"/>
        <v>#REF!</v>
      </c>
      <c r="AJ25" s="71" t="e">
        <f t="shared" si="13"/>
        <v>#REF!</v>
      </c>
      <c r="AK25" s="65" t="e">
        <f>#REF!</f>
        <v>#REF!</v>
      </c>
      <c r="AL25" s="70">
        <f>'A4-1'!I24/'A1'!I24*1000000</f>
        <v>2993276.0753349392</v>
      </c>
      <c r="AM25" s="93"/>
      <c r="AN25" s="67" t="e">
        <f t="shared" si="14"/>
        <v>#REF!</v>
      </c>
      <c r="AO25" s="71" t="e">
        <f t="shared" si="15"/>
        <v>#REF!</v>
      </c>
      <c r="AP25" s="65" t="e">
        <f>#REF!</f>
        <v>#REF!</v>
      </c>
      <c r="AQ25" s="70">
        <f>'A4-1'!J24/'A1'!J24*1000</f>
        <v>4381.8985680494143</v>
      </c>
      <c r="AR25" s="93"/>
      <c r="AS25" s="67" t="e">
        <f t="shared" si="16"/>
        <v>#REF!</v>
      </c>
      <c r="AT25" s="71" t="e">
        <f t="shared" si="17"/>
        <v>#REF!</v>
      </c>
      <c r="AU25" s="65" t="e">
        <f>#REF!</f>
        <v>#REF!</v>
      </c>
      <c r="AV25" s="70">
        <f>'A4-1'!K24/'A1'!K24*1000</f>
        <v>41699.814697396367</v>
      </c>
      <c r="AW25" s="93">
        <f>'A5-11B'!V24</f>
        <v>4757.5171135258124</v>
      </c>
      <c r="AX25" s="67" t="e">
        <f t="shared" si="18"/>
        <v>#REF!</v>
      </c>
      <c r="AY25" s="71" t="e">
        <f t="shared" si="19"/>
        <v>#REF!</v>
      </c>
      <c r="AZ25" s="65" t="e">
        <f>#REF!</f>
        <v>#REF!</v>
      </c>
      <c r="BA25" s="70">
        <f>'A4-1'!L24/'A1'!L24*1000000</f>
        <v>1336454.5216754025</v>
      </c>
      <c r="BB25" s="93">
        <f>'A5-11B'!Y24</f>
        <v>409.47144851898861</v>
      </c>
      <c r="BC25" s="67" t="e">
        <f t="shared" si="20"/>
        <v>#REF!</v>
      </c>
      <c r="BD25" s="71" t="e">
        <f t="shared" si="21"/>
        <v>#REF!</v>
      </c>
      <c r="BE25" s="65" t="e">
        <f>#REF!</f>
        <v>#REF!</v>
      </c>
      <c r="BF25" s="70">
        <f>'A4-1'!M24/'A1'!M24*1000</f>
        <v>55985.197053638389</v>
      </c>
      <c r="BG25" s="93">
        <f>'A5-11B'!Z24</f>
        <v>-30430.972185436211</v>
      </c>
      <c r="BH25" s="67" t="e">
        <f t="shared" si="22"/>
        <v>#REF!</v>
      </c>
      <c r="BI25" s="71" t="e">
        <f t="shared" si="23"/>
        <v>#REF!</v>
      </c>
      <c r="BJ25" s="65" t="e">
        <f>#REF!</f>
        <v>#REF!</v>
      </c>
      <c r="BK25" s="70">
        <f>'A4-1'!N24/'A1'!N24*1000</f>
        <v>2608.7020564479835</v>
      </c>
      <c r="BL25" s="93">
        <f>'A5-11B'!AC24</f>
        <v>293.9056106987606</v>
      </c>
      <c r="BM25" s="67" t="e">
        <f t="shared" si="24"/>
        <v>#REF!</v>
      </c>
      <c r="BN25" s="71" t="e">
        <f t="shared" si="25"/>
        <v>#REF!</v>
      </c>
      <c r="BO25" s="65" t="e">
        <f>#REF!</f>
        <v>#REF!</v>
      </c>
      <c r="BP25" s="70">
        <f>'A4-1'!O24/'A1'!O24*1000000</f>
        <v>4245172.1087707104</v>
      </c>
      <c r="BQ25" s="93">
        <f>'A5-11B'!AD24</f>
        <v>14.163185290985661</v>
      </c>
      <c r="BR25" s="67" t="e">
        <f t="shared" si="26"/>
        <v>#REF!</v>
      </c>
      <c r="BS25" s="71" t="e">
        <f t="shared" si="27"/>
        <v>#REF!</v>
      </c>
    </row>
    <row r="26" spans="1:71">
      <c r="A26" s="63">
        <v>1982</v>
      </c>
      <c r="B26" s="65" t="e">
        <f>#REF!</f>
        <v>#REF!</v>
      </c>
      <c r="C26" s="70">
        <f>'A4-1'!B25/'A1'!B25*1000</f>
        <v>4487.2691781488229</v>
      </c>
      <c r="D26" s="93"/>
      <c r="E26" s="67" t="e">
        <f t="shared" si="0"/>
        <v>#REF!</v>
      </c>
      <c r="F26" s="71" t="e">
        <f t="shared" si="1"/>
        <v>#REF!</v>
      </c>
      <c r="G26" s="65" t="e">
        <f>#REF!</f>
        <v>#REF!</v>
      </c>
      <c r="H26" s="70">
        <f>'A4-1'!C25/'A1'!C25*1000</f>
        <v>4212.3761709617138</v>
      </c>
      <c r="I26" s="93"/>
      <c r="J26" s="67" t="e">
        <f t="shared" si="2"/>
        <v>#REF!</v>
      </c>
      <c r="K26" s="71" t="e">
        <f t="shared" si="3"/>
        <v>#REF!</v>
      </c>
      <c r="L26" s="65" t="e">
        <f>#REF!</f>
        <v>#REF!</v>
      </c>
      <c r="M26" s="70">
        <f>'A4-1'!D25/'A1'!D25*1000</f>
        <v>5974.6578899756878</v>
      </c>
      <c r="N26" s="93">
        <f>'A5-11B'!E25</f>
        <v>-9417.8256735498926</v>
      </c>
      <c r="O26" s="67" t="e">
        <f t="shared" si="4"/>
        <v>#REF!</v>
      </c>
      <c r="P26" s="71" t="e">
        <f t="shared" si="5"/>
        <v>#REF!</v>
      </c>
      <c r="Q26" s="65" t="e">
        <f>#REF!</f>
        <v>#REF!</v>
      </c>
      <c r="R26" s="70">
        <f>'A4-1'!E25/'A1'!E25*1000</f>
        <v>49145.955451348185</v>
      </c>
      <c r="S26" s="93"/>
      <c r="T26" s="67" t="e">
        <f t="shared" si="6"/>
        <v>#REF!</v>
      </c>
      <c r="U26" s="71" t="e">
        <f t="shared" si="7"/>
        <v>#REF!</v>
      </c>
      <c r="V26" s="65" t="e">
        <f>#REF!</f>
        <v>#REF!</v>
      </c>
      <c r="W26" s="70">
        <f>'A4-1'!F25/'A1'!F25*1000</f>
        <v>3926.0410192666254</v>
      </c>
      <c r="X26" s="93">
        <f>'A5-11B'!H25</f>
        <v>-4619.2584239177359</v>
      </c>
      <c r="Y26" s="67" t="e">
        <f t="shared" si="8"/>
        <v>#REF!</v>
      </c>
      <c r="Z26" s="71" t="e">
        <f t="shared" si="9"/>
        <v>#REF!</v>
      </c>
      <c r="AA26" s="65" t="e">
        <f>#REF!</f>
        <v>#REF!</v>
      </c>
      <c r="AB26" s="70">
        <f>'A4-1'!G25/'A1'!G25*1000</f>
        <v>4095.2218872594262</v>
      </c>
      <c r="AC26" s="93">
        <f>'A5-11B'!I25</f>
        <v>602.35224032992585</v>
      </c>
      <c r="AD26" s="67" t="e">
        <f t="shared" si="10"/>
        <v>#REF!</v>
      </c>
      <c r="AE26" s="71" t="e">
        <f t="shared" si="11"/>
        <v>#REF!</v>
      </c>
      <c r="AF26" s="65" t="e">
        <f>#REF!</f>
        <v>#REF!</v>
      </c>
      <c r="AG26" s="70">
        <f>'A4-1'!H25/'A1'!H25*1000</f>
        <v>3903.4358489363099</v>
      </c>
      <c r="AH26" s="93">
        <f>'A5-11B'!J25</f>
        <v>-5693.8324413938162</v>
      </c>
      <c r="AI26" s="67" t="e">
        <f t="shared" si="12"/>
        <v>#REF!</v>
      </c>
      <c r="AJ26" s="71" t="e">
        <f t="shared" si="13"/>
        <v>#REF!</v>
      </c>
      <c r="AK26" s="65" t="e">
        <f>#REF!</f>
        <v>#REF!</v>
      </c>
      <c r="AL26" s="70">
        <f>'A4-1'!I25/'A1'!I25*1000000</f>
        <v>3079504.387418536</v>
      </c>
      <c r="AM26" s="93"/>
      <c r="AN26" s="67" t="e">
        <f t="shared" si="14"/>
        <v>#REF!</v>
      </c>
      <c r="AO26" s="71" t="e">
        <f t="shared" si="15"/>
        <v>#REF!</v>
      </c>
      <c r="AP26" s="65" t="e">
        <f>#REF!</f>
        <v>#REF!</v>
      </c>
      <c r="AQ26" s="70">
        <f>'A4-1'!J25/'A1'!J25*1000</f>
        <v>4440.0528221073228</v>
      </c>
      <c r="AR26" s="93"/>
      <c r="AS26" s="67" t="e">
        <f t="shared" si="16"/>
        <v>#REF!</v>
      </c>
      <c r="AT26" s="71" t="e">
        <f t="shared" si="17"/>
        <v>#REF!</v>
      </c>
      <c r="AU26" s="65" t="e">
        <f>#REF!</f>
        <v>#REF!</v>
      </c>
      <c r="AV26" s="70">
        <f>'A4-1'!K25/'A1'!K25*1000</f>
        <v>42320.699303487338</v>
      </c>
      <c r="AW26" s="93">
        <f>'A5-11B'!V25</f>
        <v>5220.0937589049699</v>
      </c>
      <c r="AX26" s="67" t="e">
        <f t="shared" si="18"/>
        <v>#REF!</v>
      </c>
      <c r="AY26" s="71" t="e">
        <f t="shared" si="19"/>
        <v>#REF!</v>
      </c>
      <c r="AZ26" s="65" t="e">
        <f>#REF!</f>
        <v>#REF!</v>
      </c>
      <c r="BA26" s="70">
        <f>'A4-1'!L25/'A1'!L25*1000000</f>
        <v>1392872.4958073751</v>
      </c>
      <c r="BB26" s="93">
        <f>'A5-11B'!Y25</f>
        <v>465.84434259260507</v>
      </c>
      <c r="BC26" s="67" t="e">
        <f t="shared" si="20"/>
        <v>#REF!</v>
      </c>
      <c r="BD26" s="71" t="e">
        <f t="shared" si="21"/>
        <v>#REF!</v>
      </c>
      <c r="BE26" s="65" t="e">
        <f>#REF!</f>
        <v>#REF!</v>
      </c>
      <c r="BF26" s="70">
        <f>'A4-1'!M25/'A1'!M25*1000</f>
        <v>56343.14567516082</v>
      </c>
      <c r="BG26" s="93">
        <f>'A5-11B'!Z25</f>
        <v>-31085.537964535648</v>
      </c>
      <c r="BH26" s="67" t="e">
        <f t="shared" si="22"/>
        <v>#REF!</v>
      </c>
      <c r="BI26" s="71" t="e">
        <f t="shared" si="23"/>
        <v>#REF!</v>
      </c>
      <c r="BJ26" s="65" t="e">
        <f>#REF!</f>
        <v>#REF!</v>
      </c>
      <c r="BK26" s="70">
        <f>'A4-1'!N25/'A1'!N25*1000</f>
        <v>2630.6752921343482</v>
      </c>
      <c r="BL26" s="93">
        <f>'A5-11B'!AC25</f>
        <v>180.00207805313883</v>
      </c>
      <c r="BM26" s="67" t="e">
        <f t="shared" si="24"/>
        <v>#REF!</v>
      </c>
      <c r="BN26" s="71" t="e">
        <f t="shared" si="25"/>
        <v>#REF!</v>
      </c>
      <c r="BO26" s="65" t="e">
        <f>#REF!</f>
        <v>#REF!</v>
      </c>
      <c r="BP26" s="70">
        <f>'A4-1'!O25/'A1'!O25*1000000</f>
        <v>4339399.7508183168</v>
      </c>
      <c r="BQ26" s="93">
        <f>'A5-11B'!AD25</f>
        <v>-7.4281171728197313</v>
      </c>
      <c r="BR26" s="67" t="e">
        <f t="shared" si="26"/>
        <v>#REF!</v>
      </c>
      <c r="BS26" s="71" t="e">
        <f t="shared" si="27"/>
        <v>#REF!</v>
      </c>
    </row>
    <row r="27" spans="1:71">
      <c r="A27" s="63">
        <v>1983</v>
      </c>
      <c r="B27" s="65" t="e">
        <f>#REF!</f>
        <v>#REF!</v>
      </c>
      <c r="C27" s="70">
        <f>'A4-1'!B26/'A1'!B26*1000</f>
        <v>4637.4114560468588</v>
      </c>
      <c r="D27" s="93"/>
      <c r="E27" s="67" t="e">
        <f t="shared" si="0"/>
        <v>#REF!</v>
      </c>
      <c r="F27" s="71" t="e">
        <f t="shared" si="1"/>
        <v>#REF!</v>
      </c>
      <c r="G27" s="65" t="e">
        <f>#REF!</f>
        <v>#REF!</v>
      </c>
      <c r="H27" s="70">
        <f>'A4-1'!C26/'A1'!C26*1000</f>
        <v>4239.5877249460327</v>
      </c>
      <c r="I27" s="93"/>
      <c r="J27" s="67" t="e">
        <f t="shared" si="2"/>
        <v>#REF!</v>
      </c>
      <c r="K27" s="71" t="e">
        <f t="shared" si="3"/>
        <v>#REF!</v>
      </c>
      <c r="L27" s="65" t="e">
        <f>#REF!</f>
        <v>#REF!</v>
      </c>
      <c r="M27" s="70">
        <f>'A4-1'!D26/'A1'!D26*1000</f>
        <v>6013.8914033098881</v>
      </c>
      <c r="N27" s="93">
        <f>'A5-11B'!E26</f>
        <v>-9625.6775294692707</v>
      </c>
      <c r="O27" s="67" t="e">
        <f t="shared" si="4"/>
        <v>#REF!</v>
      </c>
      <c r="P27" s="71" t="e">
        <f t="shared" si="5"/>
        <v>#REF!</v>
      </c>
      <c r="Q27" s="65" t="e">
        <f>#REF!</f>
        <v>#REF!</v>
      </c>
      <c r="R27" s="70">
        <f>'A4-1'!E26/'A1'!E26*1000</f>
        <v>49235.627688697692</v>
      </c>
      <c r="S27" s="93"/>
      <c r="T27" s="67" t="e">
        <f t="shared" si="6"/>
        <v>#REF!</v>
      </c>
      <c r="U27" s="71" t="e">
        <f t="shared" si="7"/>
        <v>#REF!</v>
      </c>
      <c r="V27" s="65" t="e">
        <f>#REF!</f>
        <v>#REF!</v>
      </c>
      <c r="W27" s="70">
        <f>'A4-1'!F26/'A1'!F26*1000</f>
        <v>4039.7446457990113</v>
      </c>
      <c r="X27" s="93">
        <f>'A5-11B'!H26</f>
        <v>-4924.7127793255759</v>
      </c>
      <c r="Y27" s="67" t="e">
        <f t="shared" si="8"/>
        <v>#REF!</v>
      </c>
      <c r="Z27" s="71" t="e">
        <f t="shared" si="9"/>
        <v>#REF!</v>
      </c>
      <c r="AA27" s="65" t="e">
        <f>#REF!</f>
        <v>#REF!</v>
      </c>
      <c r="AB27" s="70">
        <f>'A4-1'!G26/'A1'!G26*1000</f>
        <v>4178.0677863667015</v>
      </c>
      <c r="AC27" s="93">
        <f>'A5-11B'!I26</f>
        <v>770.41182937535473</v>
      </c>
      <c r="AD27" s="67" t="e">
        <f t="shared" si="10"/>
        <v>#REF!</v>
      </c>
      <c r="AE27" s="71" t="e">
        <f t="shared" si="11"/>
        <v>#REF!</v>
      </c>
      <c r="AF27" s="65" t="e">
        <f>#REF!</f>
        <v>#REF!</v>
      </c>
      <c r="AG27" s="70">
        <f>'A4-1'!H26/'A1'!H26*1000</f>
        <v>3895.8183648880863</v>
      </c>
      <c r="AH27" s="93">
        <f>'A5-11B'!J26</f>
        <v>-5743.2529927772794</v>
      </c>
      <c r="AI27" s="67" t="e">
        <f t="shared" si="12"/>
        <v>#REF!</v>
      </c>
      <c r="AJ27" s="71" t="e">
        <f t="shared" si="13"/>
        <v>#REF!</v>
      </c>
      <c r="AK27" s="65" t="e">
        <f>#REF!</f>
        <v>#REF!</v>
      </c>
      <c r="AL27" s="70">
        <f>'A4-1'!I26/'A1'!I26*1000000</f>
        <v>3191372.4630993861</v>
      </c>
      <c r="AM27" s="93"/>
      <c r="AN27" s="67" t="e">
        <f t="shared" si="14"/>
        <v>#REF!</v>
      </c>
      <c r="AO27" s="71" t="e">
        <f t="shared" si="15"/>
        <v>#REF!</v>
      </c>
      <c r="AP27" s="65" t="e">
        <f>#REF!</f>
        <v>#REF!</v>
      </c>
      <c r="AQ27" s="70">
        <f>'A4-1'!J26/'A1'!J26*1000</f>
        <v>4556.6677111636982</v>
      </c>
      <c r="AR27" s="93"/>
      <c r="AS27" s="67" t="e">
        <f t="shared" si="16"/>
        <v>#REF!</v>
      </c>
      <c r="AT27" s="71" t="e">
        <f t="shared" si="17"/>
        <v>#REF!</v>
      </c>
      <c r="AU27" s="65" t="e">
        <f>#REF!</f>
        <v>#REF!</v>
      </c>
      <c r="AV27" s="70">
        <f>'A4-1'!K26/'A1'!K26*1000</f>
        <v>43445.614757141208</v>
      </c>
      <c r="AW27" s="93">
        <f>'A5-11B'!V26</f>
        <v>4198.0498667616512</v>
      </c>
      <c r="AX27" s="67" t="e">
        <f t="shared" si="18"/>
        <v>#REF!</v>
      </c>
      <c r="AY27" s="71" t="e">
        <f t="shared" si="19"/>
        <v>#REF!</v>
      </c>
      <c r="AZ27" s="65" t="e">
        <f>#REF!</f>
        <v>#REF!</v>
      </c>
      <c r="BA27" s="70">
        <f>'A4-1'!L26/'A1'!L26*1000000</f>
        <v>1431351.1985027406</v>
      </c>
      <c r="BB27" s="93">
        <f>'A5-11B'!Y26</f>
        <v>565.21948850360434</v>
      </c>
      <c r="BC27" s="67" t="e">
        <f t="shared" si="20"/>
        <v>#REF!</v>
      </c>
      <c r="BD27" s="71" t="e">
        <f t="shared" si="21"/>
        <v>#REF!</v>
      </c>
      <c r="BE27" s="65" t="e">
        <f>#REF!</f>
        <v>#REF!</v>
      </c>
      <c r="BF27" s="70">
        <f>'A4-1'!M26/'A1'!M26*1000</f>
        <v>56654.028421331386</v>
      </c>
      <c r="BG27" s="93">
        <f>'A5-11B'!Z26</f>
        <v>-32225.440611074981</v>
      </c>
      <c r="BH27" s="67" t="e">
        <f t="shared" si="22"/>
        <v>#REF!</v>
      </c>
      <c r="BI27" s="71" t="e">
        <f t="shared" si="23"/>
        <v>#REF!</v>
      </c>
      <c r="BJ27" s="65" t="e">
        <f>#REF!</f>
        <v>#REF!</v>
      </c>
      <c r="BK27" s="70">
        <f>'A4-1'!N26/'A1'!N26*1000</f>
        <v>2675.715262801486</v>
      </c>
      <c r="BL27" s="93">
        <f>'A5-11B'!AC26</f>
        <v>143.10146989483405</v>
      </c>
      <c r="BM27" s="67" t="e">
        <f t="shared" si="24"/>
        <v>#REF!</v>
      </c>
      <c r="BN27" s="71" t="e">
        <f t="shared" si="25"/>
        <v>#REF!</v>
      </c>
      <c r="BO27" s="65" t="e">
        <f>#REF!</f>
        <v>#REF!</v>
      </c>
      <c r="BP27" s="70">
        <f>'A4-1'!O26/'A1'!O26*1000000</f>
        <v>4450019.3769943072</v>
      </c>
      <c r="BQ27" s="93">
        <f>'A5-11B'!AD26</f>
        <v>-141.20621326982373</v>
      </c>
      <c r="BR27" s="67" t="e">
        <f t="shared" si="26"/>
        <v>#REF!</v>
      </c>
      <c r="BS27" s="71" t="e">
        <f t="shared" si="27"/>
        <v>#REF!</v>
      </c>
    </row>
    <row r="28" spans="1:71">
      <c r="A28" s="63">
        <v>1984</v>
      </c>
      <c r="B28" s="65" t="e">
        <f>#REF!</f>
        <v>#REF!</v>
      </c>
      <c r="C28" s="70">
        <f>'A4-1'!B27/'A1'!B27*1000</f>
        <v>4901.0620591910929</v>
      </c>
      <c r="D28" s="93"/>
      <c r="E28" s="67" t="e">
        <f t="shared" si="0"/>
        <v>#REF!</v>
      </c>
      <c r="F28" s="71" t="e">
        <f t="shared" si="1"/>
        <v>#REF!</v>
      </c>
      <c r="G28" s="65" t="e">
        <f>#REF!</f>
        <v>#REF!</v>
      </c>
      <c r="H28" s="70">
        <f>'A4-1'!C27/'A1'!C27*1000</f>
        <v>4248.6656099599631</v>
      </c>
      <c r="I28" s="93"/>
      <c r="J28" s="67" t="e">
        <f t="shared" si="2"/>
        <v>#REF!</v>
      </c>
      <c r="K28" s="71" t="e">
        <f t="shared" si="3"/>
        <v>#REF!</v>
      </c>
      <c r="L28" s="65" t="e">
        <f>#REF!</f>
        <v>#REF!</v>
      </c>
      <c r="M28" s="70">
        <f>'A4-1'!D27/'A1'!D27*1000</f>
        <v>6019.1031724361264</v>
      </c>
      <c r="N28" s="93">
        <f>'A5-11B'!E27</f>
        <v>-9813.0900049781649</v>
      </c>
      <c r="O28" s="67" t="e">
        <f t="shared" si="4"/>
        <v>#REF!</v>
      </c>
      <c r="P28" s="71" t="e">
        <f t="shared" si="5"/>
        <v>#REF!</v>
      </c>
      <c r="Q28" s="65" t="e">
        <f>#REF!</f>
        <v>#REF!</v>
      </c>
      <c r="R28" s="70">
        <f>'A4-1'!E27/'A1'!E27*1000</f>
        <v>48499.70651535903</v>
      </c>
      <c r="S28" s="93"/>
      <c r="T28" s="67" t="e">
        <f t="shared" si="6"/>
        <v>#REF!</v>
      </c>
      <c r="U28" s="71" t="e">
        <f t="shared" si="7"/>
        <v>#REF!</v>
      </c>
      <c r="V28" s="65" t="e">
        <f>#REF!</f>
        <v>#REF!</v>
      </c>
      <c r="W28" s="70">
        <f>'A4-1'!F27/'A1'!F27*1000</f>
        <v>4120.8521097910689</v>
      </c>
      <c r="X28" s="93">
        <f>'A5-11B'!H27</f>
        <v>-5110.9233231915723</v>
      </c>
      <c r="Y28" s="67" t="e">
        <f t="shared" si="8"/>
        <v>#REF!</v>
      </c>
      <c r="Z28" s="71" t="e">
        <f t="shared" si="9"/>
        <v>#REF!</v>
      </c>
      <c r="AA28" s="65" t="e">
        <f>#REF!</f>
        <v>#REF!</v>
      </c>
      <c r="AB28" s="70">
        <f>'A4-1'!G27/'A1'!G27*1000</f>
        <v>4247.6832170198295</v>
      </c>
      <c r="AC28" s="93">
        <f>'A5-11B'!I27</f>
        <v>866.36415702424642</v>
      </c>
      <c r="AD28" s="67" t="e">
        <f t="shared" si="10"/>
        <v>#REF!</v>
      </c>
      <c r="AE28" s="71" t="e">
        <f t="shared" si="11"/>
        <v>#REF!</v>
      </c>
      <c r="AF28" s="65" t="e">
        <f>#REF!</f>
        <v>#REF!</v>
      </c>
      <c r="AG28" s="70">
        <f>'A4-1'!H27/'A1'!H27*1000</f>
        <v>3956.935036739203</v>
      </c>
      <c r="AH28" s="93">
        <f>'A5-11B'!J27</f>
        <v>-5695.8197500140323</v>
      </c>
      <c r="AI28" s="67" t="e">
        <f t="shared" si="12"/>
        <v>#REF!</v>
      </c>
      <c r="AJ28" s="71" t="e">
        <f t="shared" si="13"/>
        <v>#REF!</v>
      </c>
      <c r="AK28" s="65" t="e">
        <f>#REF!</f>
        <v>#REF!</v>
      </c>
      <c r="AL28" s="70">
        <f>'A4-1'!I27/'A1'!I27*1000000</f>
        <v>3241434.6103608026</v>
      </c>
      <c r="AM28" s="93"/>
      <c r="AN28" s="67" t="e">
        <f t="shared" si="14"/>
        <v>#REF!</v>
      </c>
      <c r="AO28" s="71" t="e">
        <f t="shared" si="15"/>
        <v>#REF!</v>
      </c>
      <c r="AP28" s="65" t="e">
        <f>#REF!</f>
        <v>#REF!</v>
      </c>
      <c r="AQ28" s="70">
        <f>'A4-1'!J27/'A1'!J27*1000</f>
        <v>4510.647147056784</v>
      </c>
      <c r="AR28" s="93"/>
      <c r="AS28" s="67" t="e">
        <f t="shared" si="16"/>
        <v>#REF!</v>
      </c>
      <c r="AT28" s="71" t="e">
        <f t="shared" si="17"/>
        <v>#REF!</v>
      </c>
      <c r="AU28" s="65" t="e">
        <f>#REF!</f>
        <v>#REF!</v>
      </c>
      <c r="AV28" s="70">
        <f>'A4-1'!K27/'A1'!K27*1000</f>
        <v>43772.429526746979</v>
      </c>
      <c r="AW28" s="93">
        <f>'A5-11B'!V27</f>
        <v>4572.787489346133</v>
      </c>
      <c r="AX28" s="67" t="e">
        <f t="shared" si="18"/>
        <v>#REF!</v>
      </c>
      <c r="AY28" s="71" t="e">
        <f t="shared" si="19"/>
        <v>#REF!</v>
      </c>
      <c r="AZ28" s="65" t="e">
        <f>#REF!</f>
        <v>#REF!</v>
      </c>
      <c r="BA28" s="70">
        <f>'A4-1'!L27/'A1'!L27*1000000</f>
        <v>1451994.9742725403</v>
      </c>
      <c r="BB28" s="93">
        <f>'A5-11B'!Y27</f>
        <v>697.66476146960622</v>
      </c>
      <c r="BC28" s="67" t="e">
        <f t="shared" si="20"/>
        <v>#REF!</v>
      </c>
      <c r="BD28" s="71" t="e">
        <f t="shared" si="21"/>
        <v>#REF!</v>
      </c>
      <c r="BE28" s="65" t="e">
        <f>#REF!</f>
        <v>#REF!</v>
      </c>
      <c r="BF28" s="70">
        <f>'A4-1'!M27/'A1'!M27*1000</f>
        <v>57788.249800641337</v>
      </c>
      <c r="BG28" s="93">
        <f>'A5-11B'!Z27</f>
        <v>-34153.856551575074</v>
      </c>
      <c r="BH28" s="67" t="e">
        <f t="shared" si="22"/>
        <v>#REF!</v>
      </c>
      <c r="BI28" s="71" t="e">
        <f t="shared" si="23"/>
        <v>#REF!</v>
      </c>
      <c r="BJ28" s="65" t="e">
        <f>#REF!</f>
        <v>#REF!</v>
      </c>
      <c r="BK28" s="70">
        <f>'A4-1'!N27/'A1'!N27*1000</f>
        <v>2704.1701788286996</v>
      </c>
      <c r="BL28" s="93">
        <f>'A5-11B'!AC27</f>
        <v>61.65863939472149</v>
      </c>
      <c r="BM28" s="67" t="e">
        <f t="shared" si="24"/>
        <v>#REF!</v>
      </c>
      <c r="BN28" s="71" t="e">
        <f t="shared" si="25"/>
        <v>#REF!</v>
      </c>
      <c r="BO28" s="65" t="e">
        <f>#REF!</f>
        <v>#REF!</v>
      </c>
      <c r="BP28" s="70">
        <f>'A4-1'!O27/'A1'!O27*1000000</f>
        <v>4534149.1049388098</v>
      </c>
      <c r="BQ28" s="93">
        <f>'A5-11B'!AD27</f>
        <v>-337.67081211986635</v>
      </c>
      <c r="BR28" s="67" t="e">
        <f t="shared" si="26"/>
        <v>#REF!</v>
      </c>
      <c r="BS28" s="71" t="e">
        <f t="shared" si="27"/>
        <v>#REF!</v>
      </c>
    </row>
    <row r="29" spans="1:71">
      <c r="A29" s="63">
        <v>1985</v>
      </c>
      <c r="B29" s="65" t="e">
        <f>#REF!</f>
        <v>#REF!</v>
      </c>
      <c r="C29" s="70">
        <f>'A4-1'!B28/'A1'!B28*1000</f>
        <v>5042.1338592934526</v>
      </c>
      <c r="D29" s="93"/>
      <c r="E29" s="67" t="e">
        <f t="shared" si="0"/>
        <v>#REF!</v>
      </c>
      <c r="F29" s="71" t="e">
        <f t="shared" si="1"/>
        <v>#REF!</v>
      </c>
      <c r="G29" s="65" t="e">
        <f>#REF!</f>
        <v>#REF!</v>
      </c>
      <c r="H29" s="70">
        <f>'A4-1'!C28/'A1'!C28*1000</f>
        <v>4371.4868587512165</v>
      </c>
      <c r="I29" s="93"/>
      <c r="J29" s="67" t="e">
        <f t="shared" si="2"/>
        <v>#REF!</v>
      </c>
      <c r="K29" s="71" t="e">
        <f t="shared" si="3"/>
        <v>#REF!</v>
      </c>
      <c r="L29" s="65" t="e">
        <f>#REF!</f>
        <v>#REF!</v>
      </c>
      <c r="M29" s="70">
        <f>'A4-1'!D28/'A1'!D28*1000</f>
        <v>6219.7405949651402</v>
      </c>
      <c r="N29" s="93">
        <f>'A5-11B'!E28</f>
        <v>-10139.842403817271</v>
      </c>
      <c r="O29" s="67" t="e">
        <f t="shared" si="4"/>
        <v>#REF!</v>
      </c>
      <c r="P29" s="71" t="e">
        <f t="shared" si="5"/>
        <v>#REF!</v>
      </c>
      <c r="Q29" s="65" t="e">
        <f>#REF!</f>
        <v>#REF!</v>
      </c>
      <c r="R29" s="70">
        <f>'A4-1'!E28/'A1'!E28*1000</f>
        <v>49884.412282417368</v>
      </c>
      <c r="S29" s="93"/>
      <c r="T29" s="67" t="e">
        <f t="shared" si="6"/>
        <v>#REF!</v>
      </c>
      <c r="U29" s="71" t="e">
        <f t="shared" si="7"/>
        <v>#REF!</v>
      </c>
      <c r="V29" s="65" t="e">
        <f>#REF!</f>
        <v>#REF!</v>
      </c>
      <c r="W29" s="70">
        <f>'A4-1'!F28/'A1'!F28*1000</f>
        <v>4302.3255813953483</v>
      </c>
      <c r="X29" s="93">
        <f>'A5-11B'!H28</f>
        <v>-5323.2401427392579</v>
      </c>
      <c r="Y29" s="67" t="e">
        <f t="shared" si="8"/>
        <v>#REF!</v>
      </c>
      <c r="Z29" s="71" t="e">
        <f t="shared" si="9"/>
        <v>#REF!</v>
      </c>
      <c r="AA29" s="65" t="e">
        <f>#REF!</f>
        <v>#REF!</v>
      </c>
      <c r="AB29" s="70">
        <f>'A4-1'!G28/'A1'!G28*1000</f>
        <v>4351.9773375998984</v>
      </c>
      <c r="AC29" s="93">
        <f>'A5-11B'!I28</f>
        <v>1037.658985824341</v>
      </c>
      <c r="AD29" s="67" t="e">
        <f t="shared" si="10"/>
        <v>#REF!</v>
      </c>
      <c r="AE29" s="71" t="e">
        <f t="shared" si="11"/>
        <v>#REF!</v>
      </c>
      <c r="AF29" s="65" t="e">
        <f>#REF!</f>
        <v>#REF!</v>
      </c>
      <c r="AG29" s="70">
        <f>'A4-1'!H28/'A1'!H28*1000</f>
        <v>3998.4662418011667</v>
      </c>
      <c r="AH29" s="93">
        <f>'A5-11B'!J28</f>
        <v>-5703.6309632247239</v>
      </c>
      <c r="AI29" s="67" t="e">
        <f t="shared" si="12"/>
        <v>#REF!</v>
      </c>
      <c r="AJ29" s="71" t="e">
        <f t="shared" si="13"/>
        <v>#REF!</v>
      </c>
      <c r="AK29" s="65" t="e">
        <f>#REF!</f>
        <v>#REF!</v>
      </c>
      <c r="AL29" s="70">
        <f>'A4-1'!I28/'A1'!I28*1000000</f>
        <v>3332668.6797507117</v>
      </c>
      <c r="AM29" s="93"/>
      <c r="AN29" s="67" t="e">
        <f t="shared" si="14"/>
        <v>#REF!</v>
      </c>
      <c r="AO29" s="71" t="e">
        <f t="shared" si="15"/>
        <v>#REF!</v>
      </c>
      <c r="AP29" s="65" t="e">
        <f>#REF!</f>
        <v>#REF!</v>
      </c>
      <c r="AQ29" s="70">
        <f>'A4-1'!J28/'A1'!J28*1000</f>
        <v>4666.0476600635011</v>
      </c>
      <c r="AR29" s="93"/>
      <c r="AS29" s="67" t="e">
        <f t="shared" si="16"/>
        <v>#REF!</v>
      </c>
      <c r="AT29" s="71" t="e">
        <f t="shared" si="17"/>
        <v>#REF!</v>
      </c>
      <c r="AU29" s="65" t="e">
        <f>#REF!</f>
        <v>#REF!</v>
      </c>
      <c r="AV29" s="70">
        <f>'A4-1'!K28/'A1'!K28*1000</f>
        <v>44635.846474611993</v>
      </c>
      <c r="AW29" s="93">
        <f>'A5-11B'!V28</f>
        <v>4370.3455905092824</v>
      </c>
      <c r="AX29" s="67" t="e">
        <f t="shared" si="18"/>
        <v>#REF!</v>
      </c>
      <c r="AY29" s="71" t="e">
        <f t="shared" si="19"/>
        <v>#REF!</v>
      </c>
      <c r="AZ29" s="65" t="e">
        <f>#REF!</f>
        <v>#REF!</v>
      </c>
      <c r="BA29" s="70">
        <f>'A4-1'!L28/'A1'!L28*1000000</f>
        <v>1509386.2635297517</v>
      </c>
      <c r="BB29" s="93">
        <f>'A5-11B'!Y28</f>
        <v>778.88040678004995</v>
      </c>
      <c r="BC29" s="67" t="e">
        <f t="shared" si="20"/>
        <v>#REF!</v>
      </c>
      <c r="BD29" s="71" t="e">
        <f t="shared" si="21"/>
        <v>#REF!</v>
      </c>
      <c r="BE29" s="65" t="e">
        <f>#REF!</f>
        <v>#REF!</v>
      </c>
      <c r="BF29" s="70">
        <f>'A4-1'!M28/'A1'!M28*1000</f>
        <v>58679.192617341971</v>
      </c>
      <c r="BG29" s="93">
        <f>'A5-11B'!Z28</f>
        <v>-35750.697248085533</v>
      </c>
      <c r="BH29" s="67" t="e">
        <f t="shared" si="22"/>
        <v>#REF!</v>
      </c>
      <c r="BI29" s="71" t="e">
        <f t="shared" si="23"/>
        <v>#REF!</v>
      </c>
      <c r="BJ29" s="65" t="e">
        <f>#REF!</f>
        <v>#REF!</v>
      </c>
      <c r="BK29" s="70">
        <f>'A4-1'!N28/'A1'!N28*1000</f>
        <v>2688.3897013234855</v>
      </c>
      <c r="BL29" s="93">
        <f>'A5-11B'!AC28</f>
        <v>-48.438809345318965</v>
      </c>
      <c r="BM29" s="67" t="e">
        <f t="shared" si="24"/>
        <v>#REF!</v>
      </c>
      <c r="BN29" s="71" t="e">
        <f t="shared" si="25"/>
        <v>#REF!</v>
      </c>
      <c r="BO29" s="65" t="e">
        <f>#REF!</f>
        <v>#REF!</v>
      </c>
      <c r="BP29" s="70">
        <f>'A4-1'!O28/'A1'!O28*1000000</f>
        <v>4758552.8380787019</v>
      </c>
      <c r="BQ29" s="93">
        <f>'A5-11B'!AD28</f>
        <v>-425.37908420656487</v>
      </c>
      <c r="BR29" s="67" t="e">
        <f t="shared" si="26"/>
        <v>#REF!</v>
      </c>
      <c r="BS29" s="71" t="e">
        <f t="shared" si="27"/>
        <v>#REF!</v>
      </c>
    </row>
    <row r="30" spans="1:71">
      <c r="A30" s="63">
        <v>1986</v>
      </c>
      <c r="B30" s="65" t="e">
        <f>#REF!</f>
        <v>#REF!</v>
      </c>
      <c r="C30" s="70">
        <f>'A4-1'!B29/'A1'!B29*1000</f>
        <v>5135.2139753881402</v>
      </c>
      <c r="D30" s="93"/>
      <c r="E30" s="67" t="e">
        <f t="shared" si="0"/>
        <v>#REF!</v>
      </c>
      <c r="F30" s="71" t="e">
        <f t="shared" si="1"/>
        <v>#REF!</v>
      </c>
      <c r="G30" s="65" t="e">
        <f>#REF!</f>
        <v>#REF!</v>
      </c>
      <c r="H30" s="70">
        <f>'A4-1'!C29/'A1'!C29*1000</f>
        <v>4427.4187879898691</v>
      </c>
      <c r="I30" s="93"/>
      <c r="J30" s="67" t="e">
        <f t="shared" si="2"/>
        <v>#REF!</v>
      </c>
      <c r="K30" s="71" t="e">
        <f t="shared" si="3"/>
        <v>#REF!</v>
      </c>
      <c r="L30" s="65" t="e">
        <f>#REF!</f>
        <v>#REF!</v>
      </c>
      <c r="M30" s="70">
        <f>'A4-1'!D29/'A1'!D29*1000</f>
        <v>6269.394983727595</v>
      </c>
      <c r="N30" s="93">
        <f>'A5-11B'!E29</f>
        <v>-10179.837929623191</v>
      </c>
      <c r="O30" s="67" t="e">
        <f t="shared" si="4"/>
        <v>#REF!</v>
      </c>
      <c r="P30" s="71" t="e">
        <f t="shared" si="5"/>
        <v>#REF!</v>
      </c>
      <c r="Q30" s="65" t="e">
        <f>#REF!</f>
        <v>#REF!</v>
      </c>
      <c r="R30" s="70">
        <f>'A4-1'!E29/'A1'!E29*1000</f>
        <v>50238.28125</v>
      </c>
      <c r="S30" s="93"/>
      <c r="T30" s="67" t="e">
        <f t="shared" si="6"/>
        <v>#REF!</v>
      </c>
      <c r="U30" s="71" t="e">
        <f t="shared" si="7"/>
        <v>#REF!</v>
      </c>
      <c r="V30" s="65" t="e">
        <f>#REF!</f>
        <v>#REF!</v>
      </c>
      <c r="W30" s="70">
        <f>'A4-1'!F29/'A1'!F29*1000</f>
        <v>4474.5831638877589</v>
      </c>
      <c r="X30" s="93">
        <f>'A5-11B'!H29</f>
        <v>-5436.7688728786361</v>
      </c>
      <c r="Y30" s="67" t="e">
        <f t="shared" si="8"/>
        <v>#REF!</v>
      </c>
      <c r="Z30" s="71" t="e">
        <f t="shared" si="9"/>
        <v>#REF!</v>
      </c>
      <c r="AA30" s="65" t="e">
        <f>#REF!</f>
        <v>#REF!</v>
      </c>
      <c r="AB30" s="70">
        <f>'A4-1'!G29/'A1'!G29*1000</f>
        <v>4444.2625164851133</v>
      </c>
      <c r="AC30" s="93">
        <f>'A5-11B'!I29</f>
        <v>1072.5441545679241</v>
      </c>
      <c r="AD30" s="67" t="e">
        <f t="shared" si="10"/>
        <v>#REF!</v>
      </c>
      <c r="AE30" s="71" t="e">
        <f t="shared" si="11"/>
        <v>#REF!</v>
      </c>
      <c r="AF30" s="65" t="e">
        <f>#REF!</f>
        <v>#REF!</v>
      </c>
      <c r="AG30" s="70">
        <f>'A4-1'!H29/'A1'!H29*1000</f>
        <v>4054.5546800102975</v>
      </c>
      <c r="AH30" s="93">
        <f>'A5-11B'!J29</f>
        <v>-5940.7805421364938</v>
      </c>
      <c r="AI30" s="67" t="e">
        <f t="shared" si="12"/>
        <v>#REF!</v>
      </c>
      <c r="AJ30" s="71" t="e">
        <f t="shared" si="13"/>
        <v>#REF!</v>
      </c>
      <c r="AK30" s="65" t="e">
        <f>#REF!</f>
        <v>#REF!</v>
      </c>
      <c r="AL30" s="70">
        <f>'A4-1'!I29/'A1'!I29*1000000</f>
        <v>3414477.7515098192</v>
      </c>
      <c r="AM30" s="93"/>
      <c r="AN30" s="67" t="e">
        <f t="shared" si="14"/>
        <v>#REF!</v>
      </c>
      <c r="AO30" s="71" t="e">
        <f t="shared" si="15"/>
        <v>#REF!</v>
      </c>
      <c r="AP30" s="65" t="e">
        <f>#REF!</f>
        <v>#REF!</v>
      </c>
      <c r="AQ30" s="70">
        <f>'A4-1'!J29/'A1'!J29*1000</f>
        <v>4703.3330763369258</v>
      </c>
      <c r="AR30" s="93"/>
      <c r="AS30" s="67" t="e">
        <f t="shared" si="16"/>
        <v>#REF!</v>
      </c>
      <c r="AT30" s="71" t="e">
        <f t="shared" si="17"/>
        <v>#REF!</v>
      </c>
      <c r="AU30" s="65" t="e">
        <f>#REF!</f>
        <v>#REF!</v>
      </c>
      <c r="AV30" s="70">
        <f>'A4-1'!K29/'A1'!K29*1000</f>
        <v>45419.451074426943</v>
      </c>
      <c r="AW30" s="93">
        <f>'A5-11B'!V29</f>
        <v>3853.5536233281659</v>
      </c>
      <c r="AX30" s="67" t="e">
        <f t="shared" si="18"/>
        <v>#REF!</v>
      </c>
      <c r="AY30" s="71" t="e">
        <f t="shared" si="19"/>
        <v>#REF!</v>
      </c>
      <c r="AZ30" s="65" t="e">
        <f>#REF!</f>
        <v>#REF!</v>
      </c>
      <c r="BA30" s="70">
        <f>'A4-1'!L29/'A1'!L29*1000000</f>
        <v>1574765.8796741632</v>
      </c>
      <c r="BB30" s="93">
        <f>'A5-11B'!Y29</f>
        <v>842.89795517977336</v>
      </c>
      <c r="BC30" s="67" t="e">
        <f t="shared" si="20"/>
        <v>#REF!</v>
      </c>
      <c r="BD30" s="71" t="e">
        <f t="shared" si="21"/>
        <v>#REF!</v>
      </c>
      <c r="BE30" s="65" t="e">
        <f>#REF!</f>
        <v>#REF!</v>
      </c>
      <c r="BF30" s="70">
        <f>'A4-1'!M29/'A1'!M29*1000</f>
        <v>59534.142544050628</v>
      </c>
      <c r="BG30" s="93">
        <f>'A5-11B'!Z29</f>
        <v>-36743.088293960849</v>
      </c>
      <c r="BH30" s="67" t="e">
        <f t="shared" si="22"/>
        <v>#REF!</v>
      </c>
      <c r="BI30" s="71" t="e">
        <f t="shared" si="23"/>
        <v>#REF!</v>
      </c>
      <c r="BJ30" s="65" t="e">
        <f>#REF!</f>
        <v>#REF!</v>
      </c>
      <c r="BK30" s="70">
        <f>'A4-1'!N29/'A1'!N29*1000</f>
        <v>2721.0651269466816</v>
      </c>
      <c r="BL30" s="93">
        <f>'A5-11B'!AC29</f>
        <v>-80.000566499791532</v>
      </c>
      <c r="BM30" s="67" t="e">
        <f t="shared" si="24"/>
        <v>#REF!</v>
      </c>
      <c r="BN30" s="71" t="e">
        <f t="shared" si="25"/>
        <v>#REF!</v>
      </c>
      <c r="BO30" s="65" t="e">
        <f>#REF!</f>
        <v>#REF!</v>
      </c>
      <c r="BP30" s="70">
        <f>'A4-1'!O29/'A1'!O29*1000000</f>
        <v>4979707.4391339235</v>
      </c>
      <c r="BQ30" s="93">
        <f>'A5-11B'!AD29</f>
        <v>-473.59202289687266</v>
      </c>
      <c r="BR30" s="67" t="e">
        <f t="shared" si="26"/>
        <v>#REF!</v>
      </c>
      <c r="BS30" s="71" t="e">
        <f t="shared" si="27"/>
        <v>#REF!</v>
      </c>
    </row>
    <row r="31" spans="1:71">
      <c r="A31" s="63">
        <v>1987</v>
      </c>
      <c r="B31" s="65" t="e">
        <f>#REF!</f>
        <v>#REF!</v>
      </c>
      <c r="C31" s="70">
        <f>'A4-1'!B30/'A1'!B30*1000</f>
        <v>5250.4595045609876</v>
      </c>
      <c r="D31" s="93"/>
      <c r="E31" s="67" t="e">
        <f t="shared" si="0"/>
        <v>#REF!</v>
      </c>
      <c r="F31" s="71" t="e">
        <f t="shared" si="1"/>
        <v>#REF!</v>
      </c>
      <c r="G31" s="65" t="e">
        <f>#REF!</f>
        <v>#REF!</v>
      </c>
      <c r="H31" s="70">
        <f>'A4-1'!C30/'A1'!C30*1000</f>
        <v>4540.8453022081621</v>
      </c>
      <c r="I31" s="93"/>
      <c r="J31" s="67" t="e">
        <f t="shared" si="2"/>
        <v>#REF!</v>
      </c>
      <c r="K31" s="71" t="e">
        <f t="shared" si="3"/>
        <v>#REF!</v>
      </c>
      <c r="L31" s="65" t="e">
        <f>#REF!</f>
        <v>#REF!</v>
      </c>
      <c r="M31" s="70">
        <f>'A4-1'!D30/'A1'!D30*1000</f>
        <v>6269.0200769897383</v>
      </c>
      <c r="N31" s="93">
        <f>'A5-11B'!E30</f>
        <v>-10441.162846322033</v>
      </c>
      <c r="O31" s="67" t="e">
        <f t="shared" si="4"/>
        <v>#REF!</v>
      </c>
      <c r="P31" s="71" t="e">
        <f t="shared" si="5"/>
        <v>#REF!</v>
      </c>
      <c r="Q31" s="65" t="e">
        <f>#REF!</f>
        <v>#REF!</v>
      </c>
      <c r="R31" s="70">
        <f>'A4-1'!E30/'A1'!E30*1000</f>
        <v>51335.673883362586</v>
      </c>
      <c r="S31" s="93"/>
      <c r="T31" s="67" t="e">
        <f t="shared" si="6"/>
        <v>#REF!</v>
      </c>
      <c r="U31" s="71" t="e">
        <f t="shared" si="7"/>
        <v>#REF!</v>
      </c>
      <c r="V31" s="65" t="e">
        <f>#REF!</f>
        <v>#REF!</v>
      </c>
      <c r="W31" s="70">
        <f>'A4-1'!F30/'A1'!F30*1000</f>
        <v>4648.8240064882402</v>
      </c>
      <c r="X31" s="93">
        <f>'A5-11B'!H30</f>
        <v>-5896.7094205998146</v>
      </c>
      <c r="Y31" s="67" t="e">
        <f t="shared" si="8"/>
        <v>#REF!</v>
      </c>
      <c r="Z31" s="71" t="e">
        <f t="shared" si="9"/>
        <v>#REF!</v>
      </c>
      <c r="AA31" s="65" t="e">
        <f>#REF!</f>
        <v>#REF!</v>
      </c>
      <c r="AB31" s="70">
        <f>'A4-1'!G30/'A1'!G30*1000</f>
        <v>4540.6505246211818</v>
      </c>
      <c r="AC31" s="93">
        <f>'A5-11B'!I30</f>
        <v>1059.1938592771139</v>
      </c>
      <c r="AD31" s="67" t="e">
        <f t="shared" si="10"/>
        <v>#REF!</v>
      </c>
      <c r="AE31" s="71" t="e">
        <f t="shared" si="11"/>
        <v>#REF!</v>
      </c>
      <c r="AF31" s="65" t="e">
        <f>#REF!</f>
        <v>#REF!</v>
      </c>
      <c r="AG31" s="70">
        <f>'A4-1'!H30/'A1'!H30*1000</f>
        <v>4078.2790532667718</v>
      </c>
      <c r="AH31" s="93">
        <f>'A5-11B'!J30</f>
        <v>-6027.4521100963893</v>
      </c>
      <c r="AI31" s="67" t="e">
        <f t="shared" si="12"/>
        <v>#REF!</v>
      </c>
      <c r="AJ31" s="71" t="e">
        <f t="shared" si="13"/>
        <v>#REF!</v>
      </c>
      <c r="AK31" s="65" t="e">
        <f>#REF!</f>
        <v>#REF!</v>
      </c>
      <c r="AL31" s="70">
        <f>'A4-1'!I30/'A1'!I30*1000000</f>
        <v>3576173.5858690254</v>
      </c>
      <c r="AM31" s="93"/>
      <c r="AN31" s="67" t="e">
        <f t="shared" si="14"/>
        <v>#REF!</v>
      </c>
      <c r="AO31" s="71" t="e">
        <f t="shared" si="15"/>
        <v>#REF!</v>
      </c>
      <c r="AP31" s="65" t="e">
        <f>#REF!</f>
        <v>#REF!</v>
      </c>
      <c r="AQ31" s="70">
        <f>'A4-1'!J30/'A1'!J30*1000</f>
        <v>4855.5430012956895</v>
      </c>
      <c r="AR31" s="93"/>
      <c r="AS31" s="67" t="e">
        <f t="shared" si="16"/>
        <v>#REF!</v>
      </c>
      <c r="AT31" s="71" t="e">
        <f t="shared" si="17"/>
        <v>#REF!</v>
      </c>
      <c r="AU31" s="65" t="e">
        <f>#REF!</f>
        <v>#REF!</v>
      </c>
      <c r="AV31" s="70">
        <f>'A4-1'!K30/'A1'!K30*1000</f>
        <v>47301.585301438521</v>
      </c>
      <c r="AW31" s="93">
        <f>'A5-11B'!V30</f>
        <v>4503.1705690233939</v>
      </c>
      <c r="AX31" s="67" t="e">
        <f t="shared" si="18"/>
        <v>#REF!</v>
      </c>
      <c r="AY31" s="71" t="e">
        <f t="shared" si="19"/>
        <v>#REF!</v>
      </c>
      <c r="AZ31" s="65" t="e">
        <f>#REF!</f>
        <v>#REF!</v>
      </c>
      <c r="BA31" s="70">
        <f>'A4-1'!L30/'A1'!L30*1000000</f>
        <v>1714886.1766017678</v>
      </c>
      <c r="BB31" s="93">
        <f>'A5-11B'!Y30</f>
        <v>813.04040768812774</v>
      </c>
      <c r="BC31" s="67" t="e">
        <f t="shared" si="20"/>
        <v>#REF!</v>
      </c>
      <c r="BD31" s="71" t="e">
        <f t="shared" si="21"/>
        <v>#REF!</v>
      </c>
      <c r="BE31" s="65" t="e">
        <f>#REF!</f>
        <v>#REF!</v>
      </c>
      <c r="BF31" s="70">
        <f>'A4-1'!M30/'A1'!M30*1000</f>
        <v>60047.624508813002</v>
      </c>
      <c r="BG31" s="93">
        <f>'A5-11B'!Z30</f>
        <v>-36507.015906161469</v>
      </c>
      <c r="BH31" s="67" t="e">
        <f t="shared" si="22"/>
        <v>#REF!</v>
      </c>
      <c r="BI31" s="71" t="e">
        <f t="shared" si="23"/>
        <v>#REF!</v>
      </c>
      <c r="BJ31" s="65" t="e">
        <f>#REF!</f>
        <v>#REF!</v>
      </c>
      <c r="BK31" s="70">
        <f>'A4-1'!N30/'A1'!N30*1000</f>
        <v>2713.009877158056</v>
      </c>
      <c r="BL31" s="93">
        <f>'A5-11B'!AC30</f>
        <v>-50.439372027642996</v>
      </c>
      <c r="BM31" s="67" t="e">
        <f t="shared" si="24"/>
        <v>#REF!</v>
      </c>
      <c r="BN31" s="71" t="e">
        <f t="shared" si="25"/>
        <v>#REF!</v>
      </c>
      <c r="BO31" s="65" t="e">
        <f>#REF!</f>
        <v>#REF!</v>
      </c>
      <c r="BP31" s="70">
        <f>'A4-1'!O30/'A1'!O30*1000000</f>
        <v>5068522.720465268</v>
      </c>
      <c r="BQ31" s="93">
        <f>'A5-11B'!AD30</f>
        <v>-574.50369694848951</v>
      </c>
      <c r="BR31" s="67" t="e">
        <f t="shared" si="26"/>
        <v>#REF!</v>
      </c>
      <c r="BS31" s="71" t="e">
        <f t="shared" si="27"/>
        <v>#REF!</v>
      </c>
    </row>
    <row r="32" spans="1:71">
      <c r="A32" s="63">
        <v>1988</v>
      </c>
      <c r="B32" s="65" t="e">
        <f>#REF!</f>
        <v>#REF!</v>
      </c>
      <c r="C32" s="70">
        <f>'A4-1'!B31/'A1'!B31*1000</f>
        <v>5303.9558313484758</v>
      </c>
      <c r="D32" s="93"/>
      <c r="E32" s="67" t="e">
        <f t="shared" si="0"/>
        <v>#REF!</v>
      </c>
      <c r="F32" s="71" t="e">
        <f t="shared" si="1"/>
        <v>#REF!</v>
      </c>
      <c r="G32" s="65" t="e">
        <f>#REF!</f>
        <v>#REF!</v>
      </c>
      <c r="H32" s="70">
        <f>'A4-1'!C31/'A1'!C31*1000</f>
        <v>4493.9942099346945</v>
      </c>
      <c r="I32" s="93"/>
      <c r="J32" s="67" t="e">
        <f t="shared" si="2"/>
        <v>#REF!</v>
      </c>
      <c r="K32" s="71" t="e">
        <f t="shared" si="3"/>
        <v>#REF!</v>
      </c>
      <c r="L32" s="65" t="e">
        <f>#REF!</f>
        <v>#REF!</v>
      </c>
      <c r="M32" s="70">
        <f>'A4-1'!D31/'A1'!D31*1000</f>
        <v>6470.4486645666593</v>
      </c>
      <c r="N32" s="93">
        <f>'A5-11B'!E31</f>
        <v>-10683.712736124908</v>
      </c>
      <c r="O32" s="67" t="e">
        <f t="shared" si="4"/>
        <v>#REF!</v>
      </c>
      <c r="P32" s="71" t="e">
        <f t="shared" si="5"/>
        <v>#REF!</v>
      </c>
      <c r="Q32" s="65" t="e">
        <f>#REF!</f>
        <v>#REF!</v>
      </c>
      <c r="R32" s="70">
        <f>'A4-1'!E31/'A1'!E31*1000</f>
        <v>51376.023391812865</v>
      </c>
      <c r="S32" s="93"/>
      <c r="T32" s="67" t="e">
        <f t="shared" si="6"/>
        <v>#REF!</v>
      </c>
      <c r="U32" s="71" t="e">
        <f t="shared" si="7"/>
        <v>#REF!</v>
      </c>
      <c r="V32" s="65" t="e">
        <f>#REF!</f>
        <v>#REF!</v>
      </c>
      <c r="W32" s="70">
        <f>'A4-1'!F31/'A1'!F31*1000</f>
        <v>4737.9700768297607</v>
      </c>
      <c r="X32" s="93">
        <f>'A5-11B'!H31</f>
        <v>-5911.9293710018228</v>
      </c>
      <c r="Y32" s="67" t="e">
        <f t="shared" si="8"/>
        <v>#REF!</v>
      </c>
      <c r="Z32" s="71" t="e">
        <f t="shared" si="9"/>
        <v>#REF!</v>
      </c>
      <c r="AA32" s="65" t="e">
        <f>#REF!</f>
        <v>#REF!</v>
      </c>
      <c r="AB32" s="70">
        <f>'A4-1'!G31/'A1'!G31*1000</f>
        <v>4675.7784246657939</v>
      </c>
      <c r="AC32" s="93">
        <f>'A5-11B'!I31</f>
        <v>1082.865384668075</v>
      </c>
      <c r="AD32" s="67" t="e">
        <f t="shared" si="10"/>
        <v>#REF!</v>
      </c>
      <c r="AE32" s="71" t="e">
        <f t="shared" si="11"/>
        <v>#REF!</v>
      </c>
      <c r="AF32" s="65" t="e">
        <f>#REF!</f>
        <v>#REF!</v>
      </c>
      <c r="AG32" s="70">
        <f>'A4-1'!H31/'A1'!H31*1000</f>
        <v>4117.0097541034002</v>
      </c>
      <c r="AH32" s="93">
        <f>'A5-11B'!J31</f>
        <v>-6082.5166584352264</v>
      </c>
      <c r="AI32" s="67" t="e">
        <f t="shared" si="12"/>
        <v>#REF!</v>
      </c>
      <c r="AJ32" s="71" t="e">
        <f t="shared" si="13"/>
        <v>#REF!</v>
      </c>
      <c r="AK32" s="65" t="e">
        <f>#REF!</f>
        <v>#REF!</v>
      </c>
      <c r="AL32" s="70">
        <f>'A4-1'!I31/'A1'!I31*1000000</f>
        <v>3715071.6683766176</v>
      </c>
      <c r="AM32" s="93"/>
      <c r="AN32" s="67" t="e">
        <f t="shared" si="14"/>
        <v>#REF!</v>
      </c>
      <c r="AO32" s="71" t="e">
        <f t="shared" si="15"/>
        <v>#REF!</v>
      </c>
      <c r="AP32" s="65" t="e">
        <f>#REF!</f>
        <v>#REF!</v>
      </c>
      <c r="AQ32" s="70">
        <f>'A4-1'!J31/'A1'!J31*1000</f>
        <v>4882.2700475609745</v>
      </c>
      <c r="AR32" s="93"/>
      <c r="AS32" s="67" t="e">
        <f t="shared" si="16"/>
        <v>#REF!</v>
      </c>
      <c r="AT32" s="71" t="e">
        <f t="shared" si="17"/>
        <v>#REF!</v>
      </c>
      <c r="AU32" s="65" t="e">
        <f>#REF!</f>
        <v>#REF!</v>
      </c>
      <c r="AV32" s="70">
        <f>'A4-1'!K31/'A1'!K31*1000</f>
        <v>47141.265268382558</v>
      </c>
      <c r="AW32" s="93">
        <f>'A5-11B'!V31</f>
        <v>4911.6660726475457</v>
      </c>
      <c r="AX32" s="67" t="e">
        <f t="shared" si="18"/>
        <v>#REF!</v>
      </c>
      <c r="AY32" s="71" t="e">
        <f t="shared" si="19"/>
        <v>#REF!</v>
      </c>
      <c r="AZ32" s="65" t="e">
        <f>#REF!</f>
        <v>#REF!</v>
      </c>
      <c r="BA32" s="70">
        <f>'A4-1'!L31/'A1'!L31*1000000</f>
        <v>1773539.9220058774</v>
      </c>
      <c r="BB32" s="93">
        <f>'A5-11B'!Y31</f>
        <v>823.59167007406359</v>
      </c>
      <c r="BC32" s="67" t="e">
        <f t="shared" si="20"/>
        <v>#REF!</v>
      </c>
      <c r="BD32" s="71" t="e">
        <f t="shared" si="21"/>
        <v>#REF!</v>
      </c>
      <c r="BE32" s="65" t="e">
        <f>#REF!</f>
        <v>#REF!</v>
      </c>
      <c r="BF32" s="70">
        <f>'A4-1'!M31/'A1'!M31*1000</f>
        <v>60434.730007066973</v>
      </c>
      <c r="BG32" s="93">
        <f>'A5-11B'!Z31</f>
        <v>-38510.91949523404</v>
      </c>
      <c r="BH32" s="67" t="e">
        <f t="shared" si="22"/>
        <v>#REF!</v>
      </c>
      <c r="BI32" s="71" t="e">
        <f t="shared" si="23"/>
        <v>#REF!</v>
      </c>
      <c r="BJ32" s="65" t="e">
        <f>#REF!</f>
        <v>#REF!</v>
      </c>
      <c r="BK32" s="70">
        <f>'A4-1'!N31/'A1'!N31*1000</f>
        <v>2711.8965845112534</v>
      </c>
      <c r="BL32" s="93">
        <f>'A5-11B'!AC31</f>
        <v>-168.37173473746458</v>
      </c>
      <c r="BM32" s="67" t="e">
        <f t="shared" si="24"/>
        <v>#REF!</v>
      </c>
      <c r="BN32" s="71" t="e">
        <f t="shared" si="25"/>
        <v>#REF!</v>
      </c>
      <c r="BO32" s="65" t="e">
        <f>#REF!</f>
        <v>#REF!</v>
      </c>
      <c r="BP32" s="70">
        <f>'A4-1'!O31/'A1'!O31*1000000</f>
        <v>5104588.3809720892</v>
      </c>
      <c r="BQ32" s="93">
        <f>'A5-11B'!AD31</f>
        <v>-673.00777099755203</v>
      </c>
      <c r="BR32" s="67" t="e">
        <f t="shared" si="26"/>
        <v>#REF!</v>
      </c>
      <c r="BS32" s="71" t="e">
        <f t="shared" si="27"/>
        <v>#REF!</v>
      </c>
    </row>
    <row r="33" spans="1:71">
      <c r="A33" s="63">
        <v>1989</v>
      </c>
      <c r="B33" s="65" t="e">
        <f>#REF!</f>
        <v>#REF!</v>
      </c>
      <c r="C33" s="70">
        <f>'A4-1'!B32/'A1'!B32*1000</f>
        <v>5351.1714030612857</v>
      </c>
      <c r="D33" s="93"/>
      <c r="E33" s="67" t="e">
        <f t="shared" si="0"/>
        <v>#REF!</v>
      </c>
      <c r="F33" s="71" t="e">
        <f t="shared" si="1"/>
        <v>#REF!</v>
      </c>
      <c r="G33" s="65" t="e">
        <f>#REF!</f>
        <v>#REF!</v>
      </c>
      <c r="H33" s="70">
        <f>'A4-1'!C32/'A1'!C32*1000</f>
        <v>4530.9999468956621</v>
      </c>
      <c r="I33" s="93"/>
      <c r="J33" s="67" t="e">
        <f t="shared" si="2"/>
        <v>#REF!</v>
      </c>
      <c r="K33" s="71" t="e">
        <f t="shared" si="3"/>
        <v>#REF!</v>
      </c>
      <c r="L33" s="65" t="e">
        <f>#REF!</f>
        <v>#REF!</v>
      </c>
      <c r="M33" s="70">
        <f>'A4-1'!D32/'A1'!D32*1000</f>
        <v>6530.289836447153</v>
      </c>
      <c r="N33" s="93">
        <f>'A5-11B'!E32</f>
        <v>-10835.516425793332</v>
      </c>
      <c r="O33" s="67" t="e">
        <f t="shared" si="4"/>
        <v>#REF!</v>
      </c>
      <c r="P33" s="71" t="e">
        <f t="shared" si="5"/>
        <v>#REF!</v>
      </c>
      <c r="Q33" s="65" t="e">
        <f>#REF!</f>
        <v>#REF!</v>
      </c>
      <c r="R33" s="70">
        <f>'A4-1'!E32/'A1'!E32*1000</f>
        <v>50885.229929851906</v>
      </c>
      <c r="S33" s="93"/>
      <c r="T33" s="67" t="e">
        <f t="shared" si="6"/>
        <v>#REF!</v>
      </c>
      <c r="U33" s="71" t="e">
        <f t="shared" si="7"/>
        <v>#REF!</v>
      </c>
      <c r="V33" s="65" t="e">
        <f>#REF!</f>
        <v>#REF!</v>
      </c>
      <c r="W33" s="70">
        <f>'A4-1'!F32/'A1'!F32*1000</f>
        <v>4850.1208702659151</v>
      </c>
      <c r="X33" s="93">
        <f>'A5-11B'!H32</f>
        <v>-6491.1237849597883</v>
      </c>
      <c r="Y33" s="67" t="e">
        <f t="shared" si="8"/>
        <v>#REF!</v>
      </c>
      <c r="Z33" s="71" t="e">
        <f t="shared" si="9"/>
        <v>#REF!</v>
      </c>
      <c r="AA33" s="65" t="e">
        <f>#REF!</f>
        <v>#REF!</v>
      </c>
      <c r="AB33" s="70">
        <f>'A4-1'!G32/'A1'!G32*1000</f>
        <v>4713.8450796356874</v>
      </c>
      <c r="AC33" s="93">
        <f>'A5-11B'!I32</f>
        <v>1149.9203459327505</v>
      </c>
      <c r="AD33" s="67" t="e">
        <f t="shared" si="10"/>
        <v>#REF!</v>
      </c>
      <c r="AE33" s="71" t="e">
        <f t="shared" si="11"/>
        <v>#REF!</v>
      </c>
      <c r="AF33" s="65" t="e">
        <f>#REF!</f>
        <v>#REF!</v>
      </c>
      <c r="AG33" s="70">
        <f>'A4-1'!H32/'A1'!H32*1000</f>
        <v>4000.7388701091049</v>
      </c>
      <c r="AH33" s="93">
        <f>'A5-11B'!J32</f>
        <v>-5918.0482172055954</v>
      </c>
      <c r="AI33" s="67" t="e">
        <f t="shared" si="12"/>
        <v>#REF!</v>
      </c>
      <c r="AJ33" s="71" t="e">
        <f t="shared" si="13"/>
        <v>#REF!</v>
      </c>
      <c r="AK33" s="65" t="e">
        <f>#REF!</f>
        <v>#REF!</v>
      </c>
      <c r="AL33" s="70">
        <f>'A4-1'!I32/'A1'!I32*1000000</f>
        <v>3731476.7649871716</v>
      </c>
      <c r="AM33" s="93"/>
      <c r="AN33" s="67" t="e">
        <f t="shared" si="14"/>
        <v>#REF!</v>
      </c>
      <c r="AO33" s="71" t="e">
        <f t="shared" si="15"/>
        <v>#REF!</v>
      </c>
      <c r="AP33" s="65" t="e">
        <f>#REF!</f>
        <v>#REF!</v>
      </c>
      <c r="AQ33" s="70">
        <f>'A4-1'!J32/'A1'!J32*1000</f>
        <v>4926.466097063183</v>
      </c>
      <c r="AR33" s="93"/>
      <c r="AS33" s="67" t="e">
        <f t="shared" si="16"/>
        <v>#REF!</v>
      </c>
      <c r="AT33" s="71" t="e">
        <f t="shared" si="17"/>
        <v>#REF!</v>
      </c>
      <c r="AU33" s="65" t="e">
        <f>#REF!</f>
        <v>#REF!</v>
      </c>
      <c r="AV33" s="70">
        <f>'A4-1'!K32/'A1'!K32*1000</f>
        <v>47896.90190205512</v>
      </c>
      <c r="AW33" s="93">
        <f>'A5-11B'!V32</f>
        <v>6023.1496912812891</v>
      </c>
      <c r="AX33" s="67" t="e">
        <f t="shared" si="18"/>
        <v>#REF!</v>
      </c>
      <c r="AY33" s="71" t="e">
        <f t="shared" si="19"/>
        <v>#REF!</v>
      </c>
      <c r="AZ33" s="65" t="e">
        <f>#REF!</f>
        <v>#REF!</v>
      </c>
      <c r="BA33" s="70">
        <f>'A4-1'!L32/'A1'!L32*1000000</f>
        <v>1917485.7084648723</v>
      </c>
      <c r="BB33" s="93">
        <f>'A5-11B'!Y32</f>
        <v>894.86238334231962</v>
      </c>
      <c r="BC33" s="67" t="e">
        <f t="shared" si="20"/>
        <v>#REF!</v>
      </c>
      <c r="BD33" s="71" t="e">
        <f t="shared" si="21"/>
        <v>#REF!</v>
      </c>
      <c r="BE33" s="65" t="e">
        <f>#REF!</f>
        <v>#REF!</v>
      </c>
      <c r="BF33" s="70">
        <f>'A4-1'!M32/'A1'!M32*1000</f>
        <v>61829.945470538922</v>
      </c>
      <c r="BG33" s="93">
        <f>'A5-11B'!Z32</f>
        <v>-37951.857107995202</v>
      </c>
      <c r="BH33" s="67" t="e">
        <f t="shared" si="22"/>
        <v>#REF!</v>
      </c>
      <c r="BI33" s="71" t="e">
        <f t="shared" si="23"/>
        <v>#REF!</v>
      </c>
      <c r="BJ33" s="65" t="e">
        <f>#REF!</f>
        <v>#REF!</v>
      </c>
      <c r="BK33" s="70">
        <f>'A4-1'!N32/'A1'!N32*1000</f>
        <v>2730.2149258038266</v>
      </c>
      <c r="BL33" s="93">
        <f>'A5-11B'!AC32</f>
        <v>-173.60680055584046</v>
      </c>
      <c r="BM33" s="67" t="e">
        <f t="shared" si="24"/>
        <v>#REF!</v>
      </c>
      <c r="BN33" s="71" t="e">
        <f t="shared" si="25"/>
        <v>#REF!</v>
      </c>
      <c r="BO33" s="65" t="e">
        <f>#REF!</f>
        <v>#REF!</v>
      </c>
      <c r="BP33" s="70">
        <f>'A4-1'!O32/'A1'!O32*1000000</f>
        <v>5134133.5849936781</v>
      </c>
      <c r="BQ33" s="93">
        <f>'A5-11B'!AD32</f>
        <v>-858.31207417326675</v>
      </c>
      <c r="BR33" s="67" t="e">
        <f t="shared" si="26"/>
        <v>#REF!</v>
      </c>
      <c r="BS33" s="71" t="e">
        <f t="shared" si="27"/>
        <v>#REF!</v>
      </c>
    </row>
    <row r="34" spans="1:71">
      <c r="A34" s="63">
        <v>1990</v>
      </c>
      <c r="B34" s="65" t="e">
        <f>#REF!</f>
        <v>#REF!</v>
      </c>
      <c r="C34" s="70">
        <f>'A4-1'!B33/'A1'!B33*1000</f>
        <v>5444.2854380692634</v>
      </c>
      <c r="D34" s="93"/>
      <c r="E34" s="67" t="e">
        <f t="shared" si="0"/>
        <v>#REF!</v>
      </c>
      <c r="F34" s="71" t="e">
        <f t="shared" si="1"/>
        <v>#REF!</v>
      </c>
      <c r="G34" s="65" t="e">
        <f>#REF!</f>
        <v>#REF!</v>
      </c>
      <c r="H34" s="70">
        <f>'A4-1'!C33/'A1'!C33*1000</f>
        <v>4500.8001307676695</v>
      </c>
      <c r="I34" s="93"/>
      <c r="J34" s="67" t="e">
        <f t="shared" si="2"/>
        <v>#REF!</v>
      </c>
      <c r="K34" s="71" t="e">
        <f t="shared" si="3"/>
        <v>#REF!</v>
      </c>
      <c r="L34" s="65" t="e">
        <f>#REF!</f>
        <v>#REF!</v>
      </c>
      <c r="M34" s="70">
        <f>'A4-1'!D33/'A1'!D33*1000</f>
        <v>6659.4939963002316</v>
      </c>
      <c r="N34" s="93">
        <f>'A5-11B'!E33</f>
        <v>-10574.881551538481</v>
      </c>
      <c r="O34" s="67" t="e">
        <f t="shared" si="4"/>
        <v>#REF!</v>
      </c>
      <c r="P34" s="71" t="e">
        <f t="shared" si="5"/>
        <v>#REF!</v>
      </c>
      <c r="Q34" s="65" t="e">
        <f>#REF!</f>
        <v>#REF!</v>
      </c>
      <c r="R34" s="70">
        <f>'A4-1'!E33/'A1'!E33*1000</f>
        <v>50448.249027237354</v>
      </c>
      <c r="S34" s="93"/>
      <c r="T34" s="67" t="e">
        <f t="shared" si="6"/>
        <v>#REF!</v>
      </c>
      <c r="U34" s="71" t="e">
        <f t="shared" si="7"/>
        <v>#REF!</v>
      </c>
      <c r="V34" s="65" t="e">
        <f>#REF!</f>
        <v>#REF!</v>
      </c>
      <c r="W34" s="70">
        <f>'A4-1'!F33/'A1'!F33*1000</f>
        <v>5078.0184516646614</v>
      </c>
      <c r="X34" s="93">
        <f>'A5-11B'!H33</f>
        <v>-6525.6222614343515</v>
      </c>
      <c r="Y34" s="67" t="e">
        <f t="shared" si="8"/>
        <v>#REF!</v>
      </c>
      <c r="Z34" s="71" t="e">
        <f t="shared" si="9"/>
        <v>#REF!</v>
      </c>
      <c r="AA34" s="65" t="e">
        <f>#REF!</f>
        <v>#REF!</v>
      </c>
      <c r="AB34" s="70">
        <f>'A4-1'!G33/'A1'!G33*1000</f>
        <v>4836.5561156570611</v>
      </c>
      <c r="AC34" s="93">
        <f>'A5-11B'!I33</f>
        <v>1186.3414785727202</v>
      </c>
      <c r="AD34" s="67" t="e">
        <f t="shared" si="10"/>
        <v>#REF!</v>
      </c>
      <c r="AE34" s="71" t="e">
        <f t="shared" si="11"/>
        <v>#REF!</v>
      </c>
      <c r="AF34" s="65" t="e">
        <f>#REF!</f>
        <v>#REF!</v>
      </c>
      <c r="AG34" s="70">
        <f>'A4-1'!H33/'A1'!H33*1000</f>
        <v>4045.9476489565418</v>
      </c>
      <c r="AH34" s="93">
        <f>'A5-11B'!J33</f>
        <v>-6193.1846033922466</v>
      </c>
      <c r="AI34" s="67" t="e">
        <f t="shared" si="12"/>
        <v>#REF!</v>
      </c>
      <c r="AJ34" s="71" t="e">
        <f t="shared" si="13"/>
        <v>#REF!</v>
      </c>
      <c r="AK34" s="65" t="e">
        <f>#REF!</f>
        <v>#REF!</v>
      </c>
      <c r="AL34" s="70">
        <f>'A4-1'!I33/'A1'!I33*1000000</f>
        <v>3815859.401578302</v>
      </c>
      <c r="AM34" s="93"/>
      <c r="AN34" s="67" t="e">
        <f t="shared" si="14"/>
        <v>#REF!</v>
      </c>
      <c r="AO34" s="71" t="e">
        <f t="shared" si="15"/>
        <v>#REF!</v>
      </c>
      <c r="AP34" s="65" t="e">
        <f>#REF!</f>
        <v>#REF!</v>
      </c>
      <c r="AQ34" s="70">
        <f>'A4-1'!J33/'A1'!J33*1000</f>
        <v>5002.3881935505451</v>
      </c>
      <c r="AR34" s="93"/>
      <c r="AS34" s="67" t="e">
        <f t="shared" si="16"/>
        <v>#REF!</v>
      </c>
      <c r="AT34" s="71" t="e">
        <f t="shared" si="17"/>
        <v>#REF!</v>
      </c>
      <c r="AU34" s="65" t="e">
        <f>#REF!</f>
        <v>#REF!</v>
      </c>
      <c r="AV34" s="70">
        <f>'A4-1'!K33/'A1'!K33*1000</f>
        <v>50251.099609341734</v>
      </c>
      <c r="AW34" s="93">
        <f>'A5-11B'!V33</f>
        <v>6524.8880990355574</v>
      </c>
      <c r="AX34" s="67" t="e">
        <f t="shared" si="18"/>
        <v>#REF!</v>
      </c>
      <c r="AY34" s="71" t="e">
        <f t="shared" si="19"/>
        <v>#REF!</v>
      </c>
      <c r="AZ34" s="65" t="e">
        <f>#REF!</f>
        <v>#REF!</v>
      </c>
      <c r="BA34" s="70">
        <f>'A4-1'!L33/'A1'!L33*1000000</f>
        <v>2034682.3532447403</v>
      </c>
      <c r="BB34" s="93">
        <f>'A5-11B'!Y33</f>
        <v>919.26634341237764</v>
      </c>
      <c r="BC34" s="67" t="e">
        <f t="shared" si="20"/>
        <v>#REF!</v>
      </c>
      <c r="BD34" s="71" t="e">
        <f t="shared" si="21"/>
        <v>#REF!</v>
      </c>
      <c r="BE34" s="65" t="e">
        <f>#REF!</f>
        <v>#REF!</v>
      </c>
      <c r="BF34" s="70">
        <f>'A4-1'!M33/'A1'!M33*1000</f>
        <v>62886.997533491543</v>
      </c>
      <c r="BG34" s="93">
        <f>'A5-11B'!Z33</f>
        <v>-40329.482776295634</v>
      </c>
      <c r="BH34" s="67" t="e">
        <f t="shared" si="22"/>
        <v>#REF!</v>
      </c>
      <c r="BI34" s="71" t="e">
        <f t="shared" si="23"/>
        <v>#REF!</v>
      </c>
      <c r="BJ34" s="65" t="e">
        <f>#REF!</f>
        <v>#REF!</v>
      </c>
      <c r="BK34" s="70">
        <f>'A4-1'!N33/'A1'!N33*1000</f>
        <v>2782.2176086312525</v>
      </c>
      <c r="BL34" s="93">
        <f>'A5-11B'!AC33</f>
        <v>-147.67236248494049</v>
      </c>
      <c r="BM34" s="67" t="e">
        <f t="shared" si="24"/>
        <v>#REF!</v>
      </c>
      <c r="BN34" s="71" t="e">
        <f t="shared" si="25"/>
        <v>#REF!</v>
      </c>
      <c r="BO34" s="65" t="e">
        <f>#REF!</f>
        <v>#REF!</v>
      </c>
      <c r="BP34" s="70">
        <f>'A4-1'!O33/'A1'!O33*1000000</f>
        <v>5203389.6487178169</v>
      </c>
      <c r="BQ34" s="93">
        <f>'A5-11B'!AD33</f>
        <v>-733.1384458447252</v>
      </c>
      <c r="BR34" s="67" t="e">
        <f t="shared" si="26"/>
        <v>#REF!</v>
      </c>
      <c r="BS34" s="71" t="e">
        <f t="shared" si="27"/>
        <v>#REF!</v>
      </c>
    </row>
    <row r="35" spans="1:71">
      <c r="A35" s="63">
        <v>1991</v>
      </c>
      <c r="B35" s="65" t="e">
        <f>#REF!</f>
        <v>#REF!</v>
      </c>
      <c r="C35" s="70">
        <f>'A4-1'!B34/'A1'!B34*1000</f>
        <v>5507.48980570208</v>
      </c>
      <c r="D35" s="93"/>
      <c r="E35" s="67" t="e">
        <f t="shared" si="0"/>
        <v>#REF!</v>
      </c>
      <c r="F35" s="71" t="e">
        <f t="shared" si="1"/>
        <v>#REF!</v>
      </c>
      <c r="G35" s="65" t="e">
        <f>#REF!</f>
        <v>#REF!</v>
      </c>
      <c r="H35" s="70">
        <f>'A4-1'!C34/'A1'!C34*1000</f>
        <v>4647.0788252087441</v>
      </c>
      <c r="I35" s="93"/>
      <c r="J35" s="67" t="e">
        <f t="shared" si="2"/>
        <v>#REF!</v>
      </c>
      <c r="K35" s="71" t="e">
        <f t="shared" si="3"/>
        <v>#REF!</v>
      </c>
      <c r="L35" s="65" t="e">
        <f>#REF!</f>
        <v>#REF!</v>
      </c>
      <c r="M35" s="70">
        <f>'A4-1'!D34/'A1'!D34*1000</f>
        <v>6769.8096883415419</v>
      </c>
      <c r="N35" s="93">
        <f>'A5-11B'!E34</f>
        <v>-10483.355729285846</v>
      </c>
      <c r="O35" s="67" t="e">
        <f t="shared" si="4"/>
        <v>#REF!</v>
      </c>
      <c r="P35" s="71" t="e">
        <f t="shared" si="5"/>
        <v>#REF!</v>
      </c>
      <c r="Q35" s="65" t="e">
        <f>#REF!</f>
        <v>#REF!</v>
      </c>
      <c r="R35" s="70">
        <f>'A4-1'!E34/'A1'!E34*1000</f>
        <v>50833.074232413521</v>
      </c>
      <c r="S35" s="93"/>
      <c r="T35" s="67" t="e">
        <f t="shared" si="6"/>
        <v>#REF!</v>
      </c>
      <c r="U35" s="71" t="e">
        <f t="shared" si="7"/>
        <v>#REF!</v>
      </c>
      <c r="V35" s="65" t="e">
        <f>#REF!</f>
        <v>#REF!</v>
      </c>
      <c r="W35" s="70">
        <f>'A4-1'!F34/'A1'!F34*1000</f>
        <v>5125.2493019545273</v>
      </c>
      <c r="X35" s="93">
        <f>'A5-11B'!H34</f>
        <v>-6288.259874708704</v>
      </c>
      <c r="Y35" s="67" t="e">
        <f t="shared" si="8"/>
        <v>#REF!</v>
      </c>
      <c r="Z35" s="71" t="e">
        <f t="shared" si="9"/>
        <v>#REF!</v>
      </c>
      <c r="AA35" s="65" t="e">
        <f>#REF!</f>
        <v>#REF!</v>
      </c>
      <c r="AB35" s="70">
        <f>'A4-1'!G34/'A1'!G34*1000</f>
        <v>4976.3515820044859</v>
      </c>
      <c r="AC35" s="93">
        <f>'A5-11B'!I34</f>
        <v>1164.7343938775077</v>
      </c>
      <c r="AD35" s="67" t="e">
        <f t="shared" si="10"/>
        <v>#REF!</v>
      </c>
      <c r="AE35" s="71" t="e">
        <f t="shared" si="11"/>
        <v>#REF!</v>
      </c>
      <c r="AF35" s="65" t="e">
        <f>#REF!</f>
        <v>#REF!</v>
      </c>
      <c r="AG35" s="70">
        <f>'A4-1'!H34/'A1'!H34*1000</f>
        <v>4147.7272954590917</v>
      </c>
      <c r="AH35" s="93">
        <f>'A5-11B'!J34</f>
        <v>-8062.1086991184229</v>
      </c>
      <c r="AI35" s="67" t="e">
        <f t="shared" si="12"/>
        <v>#REF!</v>
      </c>
      <c r="AJ35" s="71" t="e">
        <f t="shared" si="13"/>
        <v>#REF!</v>
      </c>
      <c r="AK35" s="65" t="e">
        <f>#REF!</f>
        <v>#REF!</v>
      </c>
      <c r="AL35" s="70">
        <f>'A4-1'!I34/'A1'!I34*1000000</f>
        <v>3884529.1220684978</v>
      </c>
      <c r="AM35" s="93"/>
      <c r="AN35" s="67" t="e">
        <f t="shared" si="14"/>
        <v>#REF!</v>
      </c>
      <c r="AO35" s="71" t="e">
        <f t="shared" si="15"/>
        <v>#REF!</v>
      </c>
      <c r="AP35" s="65" t="e">
        <f>#REF!</f>
        <v>#REF!</v>
      </c>
      <c r="AQ35" s="70">
        <f>'A4-1'!J34/'A1'!J34*1000</f>
        <v>5090.6035127422347</v>
      </c>
      <c r="AR35" s="93"/>
      <c r="AS35" s="67" t="e">
        <f t="shared" si="16"/>
        <v>#REF!</v>
      </c>
      <c r="AT35" s="71" t="e">
        <f t="shared" si="17"/>
        <v>#REF!</v>
      </c>
      <c r="AU35" s="65" t="e">
        <f>#REF!</f>
        <v>#REF!</v>
      </c>
      <c r="AV35" s="70">
        <f>'A4-1'!K34/'A1'!K34*1000</f>
        <v>52671.390158209637</v>
      </c>
      <c r="AW35" s="93">
        <f>'A5-11B'!V34</f>
        <v>7314.0287670704802</v>
      </c>
      <c r="AX35" s="67" t="e">
        <f t="shared" si="18"/>
        <v>#REF!</v>
      </c>
      <c r="AY35" s="71" t="e">
        <f t="shared" si="19"/>
        <v>#REF!</v>
      </c>
      <c r="AZ35" s="65" t="e">
        <f>#REF!</f>
        <v>#REF!</v>
      </c>
      <c r="BA35" s="70">
        <f>'A4-1'!L34/'A1'!L34*1000000</f>
        <v>2153657.8723703618</v>
      </c>
      <c r="BB35" s="93">
        <f>'A5-11B'!Y34</f>
        <v>937.68241349145853</v>
      </c>
      <c r="BC35" s="67" t="e">
        <f t="shared" si="20"/>
        <v>#REF!</v>
      </c>
      <c r="BD35" s="71" t="e">
        <f t="shared" si="21"/>
        <v>#REF!</v>
      </c>
      <c r="BE35" s="65" t="e">
        <f>#REF!</f>
        <v>#REF!</v>
      </c>
      <c r="BF35" s="70">
        <f>'A4-1'!M34/'A1'!M34*1000</f>
        <v>64587.49907513737</v>
      </c>
      <c r="BG35" s="93">
        <f>'A5-11B'!Z34</f>
        <v>-45333.936461613623</v>
      </c>
      <c r="BH35" s="67" t="e">
        <f t="shared" si="22"/>
        <v>#REF!</v>
      </c>
      <c r="BI35" s="71" t="e">
        <f t="shared" si="23"/>
        <v>#REF!</v>
      </c>
      <c r="BJ35" s="65" t="e">
        <f>#REF!</f>
        <v>#REF!</v>
      </c>
      <c r="BK35" s="70">
        <f>'A4-1'!N34/'A1'!N34*1000</f>
        <v>2855.9124793348838</v>
      </c>
      <c r="BL35" s="93">
        <f>'A5-11B'!AC34</f>
        <v>-160.88814015524792</v>
      </c>
      <c r="BM35" s="67" t="e">
        <f t="shared" si="24"/>
        <v>#REF!</v>
      </c>
      <c r="BN35" s="71" t="e">
        <f t="shared" si="25"/>
        <v>#REF!</v>
      </c>
      <c r="BO35" s="65" t="e">
        <f>#REF!</f>
        <v>#REF!</v>
      </c>
      <c r="BP35" s="70">
        <f>'A4-1'!O34/'A1'!O34*1000000</f>
        <v>5166851.8012811933</v>
      </c>
      <c r="BQ35" s="93">
        <f>'A5-11B'!AD34</f>
        <v>-611.8927135610254</v>
      </c>
      <c r="BR35" s="67" t="e">
        <f t="shared" si="26"/>
        <v>#REF!</v>
      </c>
      <c r="BS35" s="71" t="e">
        <f t="shared" si="27"/>
        <v>#REF!</v>
      </c>
    </row>
    <row r="36" spans="1:71">
      <c r="A36" s="63">
        <v>1992</v>
      </c>
      <c r="B36" s="65" t="e">
        <f>#REF!</f>
        <v>#REF!</v>
      </c>
      <c r="C36" s="70">
        <f>'A4-1'!B35/'A1'!B35*1000</f>
        <v>5571.8156533080028</v>
      </c>
      <c r="D36" s="93"/>
      <c r="E36" s="67" t="e">
        <f t="shared" si="0"/>
        <v>#REF!</v>
      </c>
      <c r="F36" s="71" t="e">
        <f t="shared" si="1"/>
        <v>#REF!</v>
      </c>
      <c r="G36" s="65" t="e">
        <f>#REF!</f>
        <v>#REF!</v>
      </c>
      <c r="H36" s="70">
        <f>'A4-1'!C35/'A1'!C35*1000</f>
        <v>4697.6572910106333</v>
      </c>
      <c r="I36" s="93"/>
      <c r="J36" s="67" t="e">
        <f t="shared" si="2"/>
        <v>#REF!</v>
      </c>
      <c r="K36" s="71" t="e">
        <f t="shared" si="3"/>
        <v>#REF!</v>
      </c>
      <c r="L36" s="65" t="e">
        <f>#REF!</f>
        <v>#REF!</v>
      </c>
      <c r="M36" s="70">
        <f>'A4-1'!D35/'A1'!D35*1000</f>
        <v>6755.2553931266793</v>
      </c>
      <c r="N36" s="93">
        <f>'A5-11B'!E35</f>
        <v>-10420.532472515277</v>
      </c>
      <c r="O36" s="67" t="e">
        <f t="shared" si="4"/>
        <v>#REF!</v>
      </c>
      <c r="P36" s="71" t="e">
        <f t="shared" si="5"/>
        <v>#REF!</v>
      </c>
      <c r="Q36" s="65" t="e">
        <f>#REF!</f>
        <v>#REF!</v>
      </c>
      <c r="R36" s="70">
        <f>'A4-1'!E35/'A1'!E35*1000</f>
        <v>51019.918777799263</v>
      </c>
      <c r="S36" s="93"/>
      <c r="T36" s="67" t="e">
        <f t="shared" si="6"/>
        <v>#REF!</v>
      </c>
      <c r="U36" s="71" t="e">
        <f t="shared" si="7"/>
        <v>#REF!</v>
      </c>
      <c r="V36" s="65" t="e">
        <f>#REF!</f>
        <v>#REF!</v>
      </c>
      <c r="W36" s="70">
        <f>'A4-1'!F35/'A1'!F35*1000</f>
        <v>4947.8381594605316</v>
      </c>
      <c r="X36" s="93">
        <f>'A5-11B'!H35</f>
        <v>-6068.3756966709843</v>
      </c>
      <c r="Y36" s="67" t="e">
        <f t="shared" si="8"/>
        <v>#REF!</v>
      </c>
      <c r="Z36" s="71" t="e">
        <f t="shared" si="9"/>
        <v>#REF!</v>
      </c>
      <c r="AA36" s="65" t="e">
        <f>#REF!</f>
        <v>#REF!</v>
      </c>
      <c r="AB36" s="70">
        <f>'A4-1'!G35/'A1'!G35*1000</f>
        <v>5106.4836236849569</v>
      </c>
      <c r="AC36" s="93">
        <f>'A5-11B'!I35</f>
        <v>1155.5254013689846</v>
      </c>
      <c r="AD36" s="67" t="e">
        <f t="shared" si="10"/>
        <v>#REF!</v>
      </c>
      <c r="AE36" s="71" t="e">
        <f t="shared" si="11"/>
        <v>#REF!</v>
      </c>
      <c r="AF36" s="65" t="e">
        <f>#REF!</f>
        <v>#REF!</v>
      </c>
      <c r="AG36" s="70">
        <f>'A4-1'!H35/'A1'!H35*1000</f>
        <v>4335.6448370846465</v>
      </c>
      <c r="AH36" s="93">
        <f>'A5-11B'!J35</f>
        <v>-8370.2871111346722</v>
      </c>
      <c r="AI36" s="67" t="e">
        <f t="shared" si="12"/>
        <v>#REF!</v>
      </c>
      <c r="AJ36" s="71" t="e">
        <f t="shared" si="13"/>
        <v>#REF!</v>
      </c>
      <c r="AK36" s="65" t="e">
        <f>#REF!</f>
        <v>#REF!</v>
      </c>
      <c r="AL36" s="70">
        <f>'A4-1'!I35/'A1'!I35*1000000</f>
        <v>3920102.7522531962</v>
      </c>
      <c r="AM36" s="93"/>
      <c r="AN36" s="67" t="e">
        <f t="shared" si="14"/>
        <v>#REF!</v>
      </c>
      <c r="AO36" s="71" t="e">
        <f t="shared" si="15"/>
        <v>#REF!</v>
      </c>
      <c r="AP36" s="65" t="e">
        <f>#REF!</f>
        <v>#REF!</v>
      </c>
      <c r="AQ36" s="70">
        <f>'A4-1'!J35/'A1'!J35*1000</f>
        <v>5181.0108296667104</v>
      </c>
      <c r="AR36" s="93"/>
      <c r="AS36" s="67" t="e">
        <f t="shared" si="16"/>
        <v>#REF!</v>
      </c>
      <c r="AT36" s="71" t="e">
        <f t="shared" si="17"/>
        <v>#REF!</v>
      </c>
      <c r="AU36" s="65" t="e">
        <f>#REF!</f>
        <v>#REF!</v>
      </c>
      <c r="AV36" s="70">
        <f>'A4-1'!K35/'A1'!K35*1000</f>
        <v>55323.036139794101</v>
      </c>
      <c r="AW36" s="93">
        <f>'A5-11B'!V35</f>
        <v>7257.3175225838595</v>
      </c>
      <c r="AX36" s="67" t="e">
        <f t="shared" si="18"/>
        <v>#REF!</v>
      </c>
      <c r="AY36" s="71" t="e">
        <f t="shared" si="19"/>
        <v>#REF!</v>
      </c>
      <c r="AZ36" s="65" t="e">
        <f>#REF!</f>
        <v>#REF!</v>
      </c>
      <c r="BA36" s="70">
        <f>'A4-1'!L35/'A1'!L35*1000000</f>
        <v>2223721.2288576169</v>
      </c>
      <c r="BB36" s="93">
        <f>'A5-11B'!Y35</f>
        <v>1031.9098182494133</v>
      </c>
      <c r="BC36" s="67" t="e">
        <f t="shared" si="20"/>
        <v>#REF!</v>
      </c>
      <c r="BD36" s="71" t="e">
        <f t="shared" si="21"/>
        <v>#REF!</v>
      </c>
      <c r="BE36" s="65" t="e">
        <f>#REF!</f>
        <v>#REF!</v>
      </c>
      <c r="BF36" s="70">
        <f>'A4-1'!M35/'A1'!M35*1000</f>
        <v>65555.807381470557</v>
      </c>
      <c r="BG36" s="93">
        <f>'A5-11B'!Z35</f>
        <v>-45269.210459122434</v>
      </c>
      <c r="BH36" s="67" t="e">
        <f t="shared" si="22"/>
        <v>#REF!</v>
      </c>
      <c r="BI36" s="71" t="e">
        <f t="shared" si="23"/>
        <v>#REF!</v>
      </c>
      <c r="BJ36" s="65" t="e">
        <f>#REF!</f>
        <v>#REF!</v>
      </c>
      <c r="BK36" s="70">
        <f>'A4-1'!N35/'A1'!N35*1000</f>
        <v>2869.6825078096035</v>
      </c>
      <c r="BL36" s="93">
        <f>'A5-11B'!AC35</f>
        <v>-51.26123752887694</v>
      </c>
      <c r="BM36" s="67" t="e">
        <f t="shared" si="24"/>
        <v>#REF!</v>
      </c>
      <c r="BN36" s="71" t="e">
        <f t="shared" si="25"/>
        <v>#REF!</v>
      </c>
      <c r="BO36" s="65" t="e">
        <f>#REF!</f>
        <v>#REF!</v>
      </c>
      <c r="BP36" s="70">
        <f>'A4-1'!O35/'A1'!O35*1000000</f>
        <v>5100542.9658308672</v>
      </c>
      <c r="BQ36" s="93">
        <f>'A5-11B'!AD35</f>
        <v>-702.2105456332614</v>
      </c>
      <c r="BR36" s="67" t="e">
        <f t="shared" si="26"/>
        <v>#REF!</v>
      </c>
      <c r="BS36" s="71" t="e">
        <f t="shared" si="27"/>
        <v>#REF!</v>
      </c>
    </row>
    <row r="37" spans="1:71">
      <c r="A37" s="63">
        <v>1993</v>
      </c>
      <c r="B37" s="65" t="e">
        <f>#REF!</f>
        <v>#REF!</v>
      </c>
      <c r="C37" s="70">
        <f>'A4-1'!B36/'A1'!B36*1000</f>
        <v>5576.7853465434346</v>
      </c>
      <c r="D37" s="93"/>
      <c r="E37" s="67" t="e">
        <f t="shared" si="0"/>
        <v>#REF!</v>
      </c>
      <c r="F37" s="71" t="e">
        <f t="shared" si="1"/>
        <v>#REF!</v>
      </c>
      <c r="G37" s="65" t="e">
        <f>#REF!</f>
        <v>#REF!</v>
      </c>
      <c r="H37" s="70">
        <f>'A4-1'!C36/'A1'!C36*1000</f>
        <v>4671.414106394931</v>
      </c>
      <c r="I37" s="93"/>
      <c r="J37" s="67" t="e">
        <f t="shared" si="2"/>
        <v>#REF!</v>
      </c>
      <c r="K37" s="71" t="e">
        <f t="shared" si="3"/>
        <v>#REF!</v>
      </c>
      <c r="L37" s="65" t="e">
        <f>#REF!</f>
        <v>#REF!</v>
      </c>
      <c r="M37" s="70">
        <f>'A4-1'!D36/'A1'!D36*1000</f>
        <v>6683.9080109291053</v>
      </c>
      <c r="N37" s="93">
        <f>'A5-11B'!E36</f>
        <v>-10409.06205250968</v>
      </c>
      <c r="O37" s="67" t="e">
        <f t="shared" si="4"/>
        <v>#REF!</v>
      </c>
      <c r="P37" s="71" t="e">
        <f t="shared" si="5"/>
        <v>#REF!</v>
      </c>
      <c r="Q37" s="65" t="e">
        <f>#REF!</f>
        <v>#REF!</v>
      </c>
      <c r="R37" s="70">
        <f>'A4-1'!E36/'A1'!E36*1000</f>
        <v>52991.713239545192</v>
      </c>
      <c r="S37" s="93"/>
      <c r="T37" s="67" t="e">
        <f t="shared" si="6"/>
        <v>#REF!</v>
      </c>
      <c r="U37" s="71" t="e">
        <f t="shared" si="7"/>
        <v>#REF!</v>
      </c>
      <c r="V37" s="65" t="e">
        <f>#REF!</f>
        <v>#REF!</v>
      </c>
      <c r="W37" s="70">
        <f>'A4-1'!F36/'A1'!F36*1000</f>
        <v>4707.4615080931708</v>
      </c>
      <c r="X37" s="93">
        <f>'A5-11B'!H36</f>
        <v>-5912.502556860587</v>
      </c>
      <c r="Y37" s="67" t="e">
        <f t="shared" si="8"/>
        <v>#REF!</v>
      </c>
      <c r="Z37" s="71" t="e">
        <f t="shared" si="9"/>
        <v>#REF!</v>
      </c>
      <c r="AA37" s="65" t="e">
        <f>#REF!</f>
        <v>#REF!</v>
      </c>
      <c r="AB37" s="70">
        <f>'A4-1'!G36/'A1'!G36*1000</f>
        <v>5263.0051442764279</v>
      </c>
      <c r="AC37" s="93">
        <f>'A5-11B'!I36</f>
        <v>1138.2569393751248</v>
      </c>
      <c r="AD37" s="67" t="e">
        <f t="shared" si="10"/>
        <v>#REF!</v>
      </c>
      <c r="AE37" s="71" t="e">
        <f t="shared" si="11"/>
        <v>#REF!</v>
      </c>
      <c r="AF37" s="65" t="e">
        <f>#REF!</f>
        <v>#REF!</v>
      </c>
      <c r="AG37" s="70">
        <f>'A4-1'!H36/'A1'!H36*1000</f>
        <v>4308.7458579189197</v>
      </c>
      <c r="AH37" s="93">
        <f>'A5-11B'!J36</f>
        <v>-8366.0742329138266</v>
      </c>
      <c r="AI37" s="67" t="e">
        <f t="shared" si="12"/>
        <v>#REF!</v>
      </c>
      <c r="AJ37" s="71" t="e">
        <f t="shared" si="13"/>
        <v>#REF!</v>
      </c>
      <c r="AK37" s="65" t="e">
        <f>#REF!</f>
        <v>#REF!</v>
      </c>
      <c r="AL37" s="70">
        <f>'A4-1'!I36/'A1'!I36*1000000</f>
        <v>3857646.9298878442</v>
      </c>
      <c r="AM37" s="93"/>
      <c r="AN37" s="67" t="e">
        <f t="shared" si="14"/>
        <v>#REF!</v>
      </c>
      <c r="AO37" s="71" t="e">
        <f t="shared" si="15"/>
        <v>#REF!</v>
      </c>
      <c r="AP37" s="65" t="e">
        <f>#REF!</f>
        <v>#REF!</v>
      </c>
      <c r="AQ37" s="70">
        <f>'A4-1'!J36/'A1'!J36*1000</f>
        <v>5256.306258731197</v>
      </c>
      <c r="AR37" s="93"/>
      <c r="AS37" s="67" t="e">
        <f t="shared" si="16"/>
        <v>#REF!</v>
      </c>
      <c r="AT37" s="71" t="e">
        <f t="shared" si="17"/>
        <v>#REF!</v>
      </c>
      <c r="AU37" s="65" t="e">
        <f>#REF!</f>
        <v>#REF!</v>
      </c>
      <c r="AV37" s="70">
        <f>'A4-1'!K36/'A1'!K36*1000</f>
        <v>56401.261884031097</v>
      </c>
      <c r="AW37" s="93">
        <f>'A5-11B'!V36</f>
        <v>7884.6043842029994</v>
      </c>
      <c r="AX37" s="67" t="e">
        <f t="shared" si="18"/>
        <v>#REF!</v>
      </c>
      <c r="AY37" s="71" t="e">
        <f t="shared" si="19"/>
        <v>#REF!</v>
      </c>
      <c r="AZ37" s="65" t="e">
        <f>#REF!</f>
        <v>#REF!</v>
      </c>
      <c r="BA37" s="70">
        <f>'A4-1'!L36/'A1'!L36*1000000</f>
        <v>2277864.966941209</v>
      </c>
      <c r="BB37" s="93">
        <f>'A5-11B'!Y36</f>
        <v>1096.0422186418934</v>
      </c>
      <c r="BC37" s="67" t="e">
        <f t="shared" si="20"/>
        <v>#REF!</v>
      </c>
      <c r="BD37" s="71" t="e">
        <f t="shared" si="21"/>
        <v>#REF!</v>
      </c>
      <c r="BE37" s="65" t="e">
        <f>#REF!</f>
        <v>#REF!</v>
      </c>
      <c r="BF37" s="70">
        <f>'A4-1'!M36/'A1'!M36*1000</f>
        <v>65296.530541477099</v>
      </c>
      <c r="BG37" s="93">
        <f>'A5-11B'!Z36</f>
        <v>-47995.908408765972</v>
      </c>
      <c r="BH37" s="67" t="e">
        <f t="shared" si="22"/>
        <v>#REF!</v>
      </c>
      <c r="BI37" s="71" t="e">
        <f t="shared" si="23"/>
        <v>#REF!</v>
      </c>
      <c r="BJ37" s="65" t="e">
        <f>#REF!</f>
        <v>#REF!</v>
      </c>
      <c r="BK37" s="70">
        <f>'A4-1'!N36/'A1'!N36*1000</f>
        <v>2843.7364085283953</v>
      </c>
      <c r="BL37" s="93">
        <f>'A5-11B'!AC36</f>
        <v>-7.2595885649023399</v>
      </c>
      <c r="BM37" s="67" t="e">
        <f t="shared" si="24"/>
        <v>#REF!</v>
      </c>
      <c r="BN37" s="71" t="e">
        <f t="shared" si="25"/>
        <v>#REF!</v>
      </c>
      <c r="BO37" s="65" t="e">
        <f>#REF!</f>
        <v>#REF!</v>
      </c>
      <c r="BP37" s="70">
        <f>'A4-1'!O36/'A1'!O36*1000000</f>
        <v>4989853.3992395978</v>
      </c>
      <c r="BQ37" s="93">
        <f>'A5-11B'!AD36</f>
        <v>-748.94942307847214</v>
      </c>
      <c r="BR37" s="67" t="e">
        <f t="shared" si="26"/>
        <v>#REF!</v>
      </c>
      <c r="BS37" s="71" t="e">
        <f t="shared" si="27"/>
        <v>#REF!</v>
      </c>
    </row>
    <row r="38" spans="1:71">
      <c r="A38" s="63">
        <v>1994</v>
      </c>
      <c r="B38" s="65" t="e">
        <f>#REF!</f>
        <v>#REF!</v>
      </c>
      <c r="C38" s="70">
        <f>'A4-1'!B37/'A1'!B37*1000</f>
        <v>5718.4261897025508</v>
      </c>
      <c r="D38" s="93"/>
      <c r="E38" s="67" t="e">
        <f t="shared" si="0"/>
        <v>#REF!</v>
      </c>
      <c r="F38" s="71" t="e">
        <f t="shared" si="1"/>
        <v>#REF!</v>
      </c>
      <c r="G38" s="65" t="e">
        <f>#REF!</f>
        <v>#REF!</v>
      </c>
      <c r="H38" s="70">
        <f>'A4-1'!C37/'A1'!C37*1000</f>
        <v>4722.2992474583789</v>
      </c>
      <c r="I38" s="93"/>
      <c r="J38" s="67" t="e">
        <f t="shared" si="2"/>
        <v>#REF!</v>
      </c>
      <c r="K38" s="71" t="e">
        <f t="shared" si="3"/>
        <v>#REF!</v>
      </c>
      <c r="L38" s="65" t="e">
        <f>#REF!</f>
        <v>#REF!</v>
      </c>
      <c r="M38" s="70">
        <f>'A4-1'!D37/'A1'!D37*1000</f>
        <v>6528.8504894644066</v>
      </c>
      <c r="N38" s="93">
        <f>'A5-11B'!E37</f>
        <v>-10257.998541039804</v>
      </c>
      <c r="O38" s="67" t="e">
        <f t="shared" si="4"/>
        <v>#REF!</v>
      </c>
      <c r="P38" s="71" t="e">
        <f t="shared" si="5"/>
        <v>#REF!</v>
      </c>
      <c r="Q38" s="65" t="e">
        <f>#REF!</f>
        <v>#REF!</v>
      </c>
      <c r="R38" s="70">
        <f>'A4-1'!E37/'A1'!E37*1000</f>
        <v>53961.582789089509</v>
      </c>
      <c r="S38" s="93"/>
      <c r="T38" s="67" t="e">
        <f t="shared" si="6"/>
        <v>#REF!</v>
      </c>
      <c r="U38" s="71" t="e">
        <f t="shared" si="7"/>
        <v>#REF!</v>
      </c>
      <c r="V38" s="65" t="e">
        <f>#REF!</f>
        <v>#REF!</v>
      </c>
      <c r="W38" s="70">
        <f>'A4-1'!F37/'A1'!F37*1000</f>
        <v>4708.3906464924339</v>
      </c>
      <c r="X38" s="93">
        <f>'A5-11B'!H37</f>
        <v>-5887.6975813549943</v>
      </c>
      <c r="Y38" s="67" t="e">
        <f t="shared" si="8"/>
        <v>#REF!</v>
      </c>
      <c r="Z38" s="71" t="e">
        <f t="shared" si="9"/>
        <v>#REF!</v>
      </c>
      <c r="AA38" s="65" t="e">
        <f>#REF!</f>
        <v>#REF!</v>
      </c>
      <c r="AB38" s="70">
        <f>'A4-1'!G37/'A1'!G37*1000</f>
        <v>5257.9311403592083</v>
      </c>
      <c r="AC38" s="93">
        <f>'A5-11B'!I37</f>
        <v>1237.4707363370469</v>
      </c>
      <c r="AD38" s="67" t="e">
        <f t="shared" si="10"/>
        <v>#REF!</v>
      </c>
      <c r="AE38" s="71" t="e">
        <f t="shared" si="11"/>
        <v>#REF!</v>
      </c>
      <c r="AF38" s="65" t="e">
        <f>#REF!</f>
        <v>#REF!</v>
      </c>
      <c r="AG38" s="70">
        <f>'A4-1'!H37/'A1'!H37*1000</f>
        <v>4412.8502124732877</v>
      </c>
      <c r="AH38" s="93">
        <f>'A5-11B'!J37</f>
        <v>-8343.4539869251184</v>
      </c>
      <c r="AI38" s="67" t="e">
        <f t="shared" si="12"/>
        <v>#REF!</v>
      </c>
      <c r="AJ38" s="71" t="e">
        <f t="shared" si="13"/>
        <v>#REF!</v>
      </c>
      <c r="AK38" s="65" t="e">
        <f>#REF!</f>
        <v>#REF!</v>
      </c>
      <c r="AL38" s="70">
        <f>'A4-1'!I37/'A1'!I37*1000000</f>
        <v>3793032.7397727794</v>
      </c>
      <c r="AM38" s="93"/>
      <c r="AN38" s="67" t="e">
        <f t="shared" si="14"/>
        <v>#REF!</v>
      </c>
      <c r="AO38" s="71" t="e">
        <f t="shared" si="15"/>
        <v>#REF!</v>
      </c>
      <c r="AP38" s="65" t="e">
        <f>#REF!</f>
        <v>#REF!</v>
      </c>
      <c r="AQ38" s="70">
        <f>'A4-1'!J37/'A1'!J37*1000</f>
        <v>5332.1883396398152</v>
      </c>
      <c r="AR38" s="93"/>
      <c r="AS38" s="67" t="e">
        <f t="shared" si="16"/>
        <v>#REF!</v>
      </c>
      <c r="AT38" s="71" t="e">
        <f t="shared" si="17"/>
        <v>#REF!</v>
      </c>
      <c r="AU38" s="65" t="e">
        <f>#REF!</f>
        <v>#REF!</v>
      </c>
      <c r="AV38" s="70">
        <f>'A4-1'!K37/'A1'!K37*1000</f>
        <v>56932.911225103606</v>
      </c>
      <c r="AW38" s="93">
        <f>'A5-11B'!V37</f>
        <v>7540.9279205309431</v>
      </c>
      <c r="AX38" s="67" t="e">
        <f t="shared" si="18"/>
        <v>#REF!</v>
      </c>
      <c r="AY38" s="71" t="e">
        <f t="shared" si="19"/>
        <v>#REF!</v>
      </c>
      <c r="AZ38" s="65" t="e">
        <f>#REF!</f>
        <v>#REF!</v>
      </c>
      <c r="BA38" s="70">
        <f>'A4-1'!L37/'A1'!L37*1000000</f>
        <v>2285956.8292607833</v>
      </c>
      <c r="BB38" s="93">
        <f>'A5-11B'!Y37</f>
        <v>1121.4300314099576</v>
      </c>
      <c r="BC38" s="67" t="e">
        <f t="shared" si="20"/>
        <v>#REF!</v>
      </c>
      <c r="BD38" s="71" t="e">
        <f t="shared" si="21"/>
        <v>#REF!</v>
      </c>
      <c r="BE38" s="65" t="e">
        <f>#REF!</f>
        <v>#REF!</v>
      </c>
      <c r="BF38" s="70">
        <f>'A4-1'!M37/'A1'!M37*1000</f>
        <v>64430.711451273863</v>
      </c>
      <c r="BG38" s="93">
        <f>'A5-11B'!Z37</f>
        <v>-48977.018254744085</v>
      </c>
      <c r="BH38" s="67" t="e">
        <f t="shared" si="22"/>
        <v>#REF!</v>
      </c>
      <c r="BI38" s="71" t="e">
        <f t="shared" si="23"/>
        <v>#REF!</v>
      </c>
      <c r="BJ38" s="65" t="e">
        <f>#REF!</f>
        <v>#REF!</v>
      </c>
      <c r="BK38" s="70">
        <f>'A4-1'!N37/'A1'!N37*1000</f>
        <v>2866.3289773428273</v>
      </c>
      <c r="BL38" s="93">
        <f>'A5-11B'!AC37</f>
        <v>-42.60548393605773</v>
      </c>
      <c r="BM38" s="67" t="e">
        <f t="shared" si="24"/>
        <v>#REF!</v>
      </c>
      <c r="BN38" s="71" t="e">
        <f t="shared" si="25"/>
        <v>#REF!</v>
      </c>
      <c r="BO38" s="65" t="e">
        <f>#REF!</f>
        <v>#REF!</v>
      </c>
      <c r="BP38" s="70">
        <f>'A4-1'!O37/'A1'!O37*1000000</f>
        <v>4928827.0904583056</v>
      </c>
      <c r="BQ38" s="93">
        <f>'A5-11B'!AD37</f>
        <v>-846.17841217961791</v>
      </c>
      <c r="BR38" s="67" t="e">
        <f t="shared" si="26"/>
        <v>#REF!</v>
      </c>
      <c r="BS38" s="71" t="e">
        <f t="shared" si="27"/>
        <v>#REF!</v>
      </c>
    </row>
    <row r="39" spans="1:71">
      <c r="A39" s="63">
        <v>1995</v>
      </c>
      <c r="B39" s="65" t="e">
        <f>#REF!</f>
        <v>#REF!</v>
      </c>
      <c r="C39" s="70">
        <f>'A4-1'!B38/'A1'!B38*1000</f>
        <v>5879.5459149742292</v>
      </c>
      <c r="D39" s="93"/>
      <c r="E39" s="67" t="e">
        <f t="shared" si="0"/>
        <v>#REF!</v>
      </c>
      <c r="F39" s="71" t="e">
        <f t="shared" si="1"/>
        <v>#REF!</v>
      </c>
      <c r="G39" s="65" t="e">
        <f>#REF!</f>
        <v>#REF!</v>
      </c>
      <c r="H39" s="70">
        <f>'A4-1'!C38/'A1'!C38*1000</f>
        <v>4783.5513266278285</v>
      </c>
      <c r="I39" s="93"/>
      <c r="J39" s="67" t="e">
        <f t="shared" si="2"/>
        <v>#REF!</v>
      </c>
      <c r="K39" s="71" t="e">
        <f t="shared" si="3"/>
        <v>#REF!</v>
      </c>
      <c r="L39" s="65" t="e">
        <f>#REF!</f>
        <v>#REF!</v>
      </c>
      <c r="M39" s="70">
        <f>'A4-1'!D38/'A1'!D38*1000</f>
        <v>6424.5500196004296</v>
      </c>
      <c r="N39" s="93">
        <f>'A5-11B'!E38</f>
        <v>-10139.851516070008</v>
      </c>
      <c r="O39" s="67" t="e">
        <f t="shared" si="4"/>
        <v>#REF!</v>
      </c>
      <c r="P39" s="71" t="e">
        <f t="shared" si="5"/>
        <v>#REF!</v>
      </c>
      <c r="Q39" s="65" t="e">
        <f>#REF!</f>
        <v>#REF!</v>
      </c>
      <c r="R39" s="70">
        <f>'A4-1'!E38/'A1'!E38*1000</f>
        <v>55006.883365200767</v>
      </c>
      <c r="S39" s="93"/>
      <c r="T39" s="67" t="e">
        <f t="shared" si="6"/>
        <v>#REF!</v>
      </c>
      <c r="U39" s="71" t="e">
        <f t="shared" si="7"/>
        <v>#REF!</v>
      </c>
      <c r="V39" s="65" t="e">
        <f>#REF!</f>
        <v>#REF!</v>
      </c>
      <c r="W39" s="70">
        <f>'A4-1'!F38/'A1'!F38*1000</f>
        <v>4797.5724353954583</v>
      </c>
      <c r="X39" s="93">
        <f>'A5-11B'!H38</f>
        <v>-6285.4626239156887</v>
      </c>
      <c r="Y39" s="67" t="e">
        <f t="shared" si="8"/>
        <v>#REF!</v>
      </c>
      <c r="Z39" s="71" t="e">
        <f t="shared" si="9"/>
        <v>#REF!</v>
      </c>
      <c r="AA39" s="65" t="e">
        <f>#REF!</f>
        <v>#REF!</v>
      </c>
      <c r="AB39" s="70">
        <f>'A4-1'!G38/'A1'!G38*1000</f>
        <v>5234.1595068108663</v>
      </c>
      <c r="AC39" s="93">
        <f>'A5-11B'!I38</f>
        <v>1306.7231463938917</v>
      </c>
      <c r="AD39" s="67" t="e">
        <f t="shared" si="10"/>
        <v>#REF!</v>
      </c>
      <c r="AE39" s="71" t="e">
        <f t="shared" si="11"/>
        <v>#REF!</v>
      </c>
      <c r="AF39" s="65" t="e">
        <f>#REF!</f>
        <v>#REF!</v>
      </c>
      <c r="AG39" s="70">
        <f>'A4-1'!H38/'A1'!H38*1000</f>
        <v>4482.001812370655</v>
      </c>
      <c r="AH39" s="93">
        <f>'A5-11B'!J38</f>
        <v>-8502.9040353773744</v>
      </c>
      <c r="AI39" s="67" t="e">
        <f t="shared" si="12"/>
        <v>#REF!</v>
      </c>
      <c r="AJ39" s="71" t="e">
        <f t="shared" si="13"/>
        <v>#REF!</v>
      </c>
      <c r="AK39" s="65" t="e">
        <f>#REF!</f>
        <v>#REF!</v>
      </c>
      <c r="AL39" s="70">
        <f>'A4-1'!I38/'A1'!I38*1000000</f>
        <v>3669176.5746081839</v>
      </c>
      <c r="AM39" s="93"/>
      <c r="AN39" s="67" t="e">
        <f t="shared" si="14"/>
        <v>#REF!</v>
      </c>
      <c r="AO39" s="71" t="e">
        <f t="shared" si="15"/>
        <v>#REF!</v>
      </c>
      <c r="AP39" s="65" t="e">
        <f>#REF!</f>
        <v>#REF!</v>
      </c>
      <c r="AQ39" s="70">
        <f>'A4-1'!J38/'A1'!J38*1000</f>
        <v>5437.997387645536</v>
      </c>
      <c r="AR39" s="93"/>
      <c r="AS39" s="67" t="e">
        <f t="shared" si="16"/>
        <v>#REF!</v>
      </c>
      <c r="AT39" s="71" t="e">
        <f t="shared" si="17"/>
        <v>#REF!</v>
      </c>
      <c r="AU39" s="65" t="e">
        <f>#REF!</f>
        <v>#REF!</v>
      </c>
      <c r="AV39" s="70">
        <f>'A4-1'!K38/'A1'!K38*1000</f>
        <v>57006.673955722144</v>
      </c>
      <c r="AW39" s="93">
        <f>'A5-11B'!V38</f>
        <v>7520.7643182053625</v>
      </c>
      <c r="AX39" s="67" t="e">
        <f t="shared" si="18"/>
        <v>#REF!</v>
      </c>
      <c r="AY39" s="71" t="e">
        <f t="shared" si="19"/>
        <v>#REF!</v>
      </c>
      <c r="AZ39" s="65" t="e">
        <f>#REF!</f>
        <v>#REF!</v>
      </c>
      <c r="BA39" s="70">
        <f>'A4-1'!L38/'A1'!L38*1000000</f>
        <v>2338234.4406934897</v>
      </c>
      <c r="BB39" s="93">
        <f>'A5-11B'!Y38</f>
        <v>1165.1168166795226</v>
      </c>
      <c r="BC39" s="67" t="e">
        <f t="shared" si="20"/>
        <v>#REF!</v>
      </c>
      <c r="BD39" s="71" t="e">
        <f t="shared" si="21"/>
        <v>#REF!</v>
      </c>
      <c r="BE39" s="65" t="e">
        <f>#REF!</f>
        <v>#REF!</v>
      </c>
      <c r="BF39" s="70">
        <f>'A4-1'!M38/'A1'!M38*1000</f>
        <v>63615.114684844018</v>
      </c>
      <c r="BG39" s="93">
        <f>'A5-11B'!Z38</f>
        <v>-53362.62889550285</v>
      </c>
      <c r="BH39" s="67" t="e">
        <f t="shared" si="22"/>
        <v>#REF!</v>
      </c>
      <c r="BI39" s="71" t="e">
        <f t="shared" si="23"/>
        <v>#REF!</v>
      </c>
      <c r="BJ39" s="65" t="e">
        <f>#REF!</f>
        <v>#REF!</v>
      </c>
      <c r="BK39" s="70">
        <f>'A4-1'!N38/'A1'!N38*1000</f>
        <v>2895.5788671196433</v>
      </c>
      <c r="BL39" s="93">
        <f>'A5-11B'!AC38</f>
        <v>-10.886647041592715</v>
      </c>
      <c r="BM39" s="67" t="e">
        <f t="shared" si="24"/>
        <v>#REF!</v>
      </c>
      <c r="BN39" s="71" t="e">
        <f t="shared" si="25"/>
        <v>#REF!</v>
      </c>
      <c r="BO39" s="65" t="e">
        <f>#REF!</f>
        <v>#REF!</v>
      </c>
      <c r="BP39" s="70">
        <f>'A4-1'!O38/'A1'!O38*1000000</f>
        <v>4868452.9093539733</v>
      </c>
      <c r="BQ39" s="93">
        <f>'A5-11B'!AD38</f>
        <v>-923.85691239475591</v>
      </c>
      <c r="BR39" s="67" t="e">
        <f t="shared" si="26"/>
        <v>#REF!</v>
      </c>
      <c r="BS39" s="71" t="e">
        <f t="shared" si="27"/>
        <v>#REF!</v>
      </c>
    </row>
    <row r="40" spans="1:71">
      <c r="A40" s="63">
        <v>1996</v>
      </c>
      <c r="B40" s="65" t="e">
        <f>#REF!</f>
        <v>#REF!</v>
      </c>
      <c r="C40" s="70">
        <f>'A4-1'!B39/'A1'!B39*1000</f>
        <v>5922.4691422350015</v>
      </c>
      <c r="D40" s="93"/>
      <c r="E40" s="67" t="e">
        <f t="shared" si="0"/>
        <v>#REF!</v>
      </c>
      <c r="F40" s="71" t="e">
        <f t="shared" si="1"/>
        <v>#REF!</v>
      </c>
      <c r="G40" s="65" t="e">
        <f>#REF!</f>
        <v>#REF!</v>
      </c>
      <c r="H40" s="70">
        <f>'A4-1'!C39/'A1'!C39*1000</f>
        <v>4861.8683430959154</v>
      </c>
      <c r="I40" s="93"/>
      <c r="J40" s="67" t="e">
        <f t="shared" si="2"/>
        <v>#REF!</v>
      </c>
      <c r="K40" s="71" t="e">
        <f t="shared" si="3"/>
        <v>#REF!</v>
      </c>
      <c r="L40" s="65" t="e">
        <f>#REF!</f>
        <v>#REF!</v>
      </c>
      <c r="M40" s="70">
        <f>'A4-1'!D39/'A1'!D39*1000</f>
        <v>6282.6671610458452</v>
      </c>
      <c r="N40" s="93">
        <f>'A5-11B'!E39</f>
        <v>-10020.660326496989</v>
      </c>
      <c r="O40" s="67" t="e">
        <f t="shared" si="4"/>
        <v>#REF!</v>
      </c>
      <c r="P40" s="71" t="e">
        <f t="shared" si="5"/>
        <v>#REF!</v>
      </c>
      <c r="Q40" s="65" t="e">
        <f>#REF!</f>
        <v>#REF!</v>
      </c>
      <c r="R40" s="70">
        <f>'A4-1'!E39/'A1'!E39*1000</f>
        <v>56616.875712656787</v>
      </c>
      <c r="S40" s="93"/>
      <c r="T40" s="67" t="e">
        <f t="shared" si="6"/>
        <v>#REF!</v>
      </c>
      <c r="U40" s="71" t="e">
        <f t="shared" si="7"/>
        <v>#REF!</v>
      </c>
      <c r="V40" s="65" t="e">
        <f>#REF!</f>
        <v>#REF!</v>
      </c>
      <c r="W40" s="70">
        <f>'A4-1'!F39/'A1'!F39*1000</f>
        <v>4914.7317073170734</v>
      </c>
      <c r="X40" s="93">
        <f>'A5-11B'!H39</f>
        <v>-6183.9090745714166</v>
      </c>
      <c r="Y40" s="67" t="e">
        <f t="shared" si="8"/>
        <v>#REF!</v>
      </c>
      <c r="Z40" s="71" t="e">
        <f t="shared" si="9"/>
        <v>#REF!</v>
      </c>
      <c r="AA40" s="65" t="e">
        <f>#REF!</f>
        <v>#REF!</v>
      </c>
      <c r="AB40" s="70">
        <f>'A4-1'!G39/'A1'!G39*1000</f>
        <v>5326.4297423413282</v>
      </c>
      <c r="AC40" s="93">
        <f>'A5-11B'!I39</f>
        <v>1171.2180203751971</v>
      </c>
      <c r="AD40" s="67" t="e">
        <f t="shared" si="10"/>
        <v>#REF!</v>
      </c>
      <c r="AE40" s="71" t="e">
        <f t="shared" si="11"/>
        <v>#REF!</v>
      </c>
      <c r="AF40" s="65" t="e">
        <f>#REF!</f>
        <v>#REF!</v>
      </c>
      <c r="AG40" s="70">
        <f>'A4-1'!H39/'A1'!H39*1000</f>
        <v>4561.9786070137734</v>
      </c>
      <c r="AH40" s="93">
        <f>'A5-11B'!J39</f>
        <v>-8319.9626528286008</v>
      </c>
      <c r="AI40" s="67" t="e">
        <f t="shared" si="12"/>
        <v>#REF!</v>
      </c>
      <c r="AJ40" s="71" t="e">
        <f t="shared" si="13"/>
        <v>#REF!</v>
      </c>
      <c r="AK40" s="65" t="e">
        <f>#REF!</f>
        <v>#REF!</v>
      </c>
      <c r="AL40" s="70">
        <f>'A4-1'!I39/'A1'!I39*1000000</f>
        <v>3697075.1633389201</v>
      </c>
      <c r="AM40" s="93"/>
      <c r="AN40" s="67" t="e">
        <f t="shared" si="14"/>
        <v>#REF!</v>
      </c>
      <c r="AO40" s="71" t="e">
        <f t="shared" si="15"/>
        <v>#REF!</v>
      </c>
      <c r="AP40" s="65" t="e">
        <f>#REF!</f>
        <v>#REF!</v>
      </c>
      <c r="AQ40" s="70">
        <f>'A4-1'!J39/'A1'!J39*1000</f>
        <v>5375.9194835759372</v>
      </c>
      <c r="AR40" s="93"/>
      <c r="AS40" s="67" t="e">
        <f t="shared" si="16"/>
        <v>#REF!</v>
      </c>
      <c r="AT40" s="71" t="e">
        <f t="shared" si="17"/>
        <v>#REF!</v>
      </c>
      <c r="AU40" s="65" t="e">
        <f>#REF!</f>
        <v>#REF!</v>
      </c>
      <c r="AV40" s="70">
        <f>'A4-1'!K39/'A1'!K39*1000</f>
        <v>58226.678183018397</v>
      </c>
      <c r="AW40" s="93">
        <f>'A5-11B'!V39</f>
        <v>6581.3016932860746</v>
      </c>
      <c r="AX40" s="67" t="e">
        <f t="shared" si="18"/>
        <v>#REF!</v>
      </c>
      <c r="AY40" s="71" t="e">
        <f t="shared" si="19"/>
        <v>#REF!</v>
      </c>
      <c r="AZ40" s="65" t="e">
        <f>#REF!</f>
        <v>#REF!</v>
      </c>
      <c r="BA40" s="70">
        <f>'A4-1'!L39/'A1'!L39*1000000</f>
        <v>2362891.9473917536</v>
      </c>
      <c r="BB40" s="93">
        <f>'A5-11B'!Y39</f>
        <v>1137.8496553112932</v>
      </c>
      <c r="BC40" s="67" t="e">
        <f t="shared" si="20"/>
        <v>#REF!</v>
      </c>
      <c r="BD40" s="71" t="e">
        <f t="shared" si="21"/>
        <v>#REF!</v>
      </c>
      <c r="BE40" s="65" t="e">
        <f>#REF!</f>
        <v>#REF!</v>
      </c>
      <c r="BF40" s="70">
        <f>'A4-1'!M39/'A1'!M39*1000</f>
        <v>63989.568133579407</v>
      </c>
      <c r="BG40" s="93">
        <f>'A5-11B'!Z39</f>
        <v>-53622.00666733276</v>
      </c>
      <c r="BH40" s="67" t="e">
        <f t="shared" si="22"/>
        <v>#REF!</v>
      </c>
      <c r="BI40" s="71" t="e">
        <f t="shared" si="23"/>
        <v>#REF!</v>
      </c>
      <c r="BJ40" s="65" t="e">
        <f>#REF!</f>
        <v>#REF!</v>
      </c>
      <c r="BK40" s="70">
        <f>'A4-1'!N39/'A1'!N39*1000</f>
        <v>2909.8063613488739</v>
      </c>
      <c r="BL40" s="93">
        <f>'A5-11B'!AC39</f>
        <v>-5.8078781780952449</v>
      </c>
      <c r="BM40" s="67" t="e">
        <f t="shared" si="24"/>
        <v>#REF!</v>
      </c>
      <c r="BN40" s="71" t="e">
        <f t="shared" si="25"/>
        <v>#REF!</v>
      </c>
      <c r="BO40" s="65" t="e">
        <f>#REF!</f>
        <v>#REF!</v>
      </c>
      <c r="BP40" s="70">
        <f>'A4-1'!O39/'A1'!O39*1000000</f>
        <v>4834725.5159300892</v>
      </c>
      <c r="BQ40" s="93">
        <f>'A5-11B'!AD39</f>
        <v>-895.96644155491776</v>
      </c>
      <c r="BR40" s="67" t="e">
        <f t="shared" si="26"/>
        <v>#REF!</v>
      </c>
      <c r="BS40" s="71" t="e">
        <f t="shared" si="27"/>
        <v>#REF!</v>
      </c>
    </row>
    <row r="41" spans="1:71">
      <c r="A41" s="63">
        <v>1997</v>
      </c>
      <c r="B41" s="65" t="e">
        <f>#REF!</f>
        <v>#REF!</v>
      </c>
      <c r="C41" s="70">
        <f>'A4-1'!B40/'A1'!B40*1000</f>
        <v>6097.9671187197</v>
      </c>
      <c r="D41" s="93"/>
      <c r="E41" s="67"/>
      <c r="F41" s="71" t="e">
        <f t="shared" si="1"/>
        <v>#REF!</v>
      </c>
      <c r="G41" s="65" t="e">
        <f>#REF!</f>
        <v>#REF!</v>
      </c>
      <c r="H41" s="70">
        <f>'A4-1'!C40/'A1'!C40*1000</f>
        <v>4904.5645552141887</v>
      </c>
      <c r="I41" s="93"/>
      <c r="J41" s="67"/>
      <c r="K41" s="71" t="e">
        <f t="shared" si="3"/>
        <v>#REF!</v>
      </c>
      <c r="L41" s="65" t="e">
        <f>#REF!</f>
        <v>#REF!</v>
      </c>
      <c r="M41" s="70">
        <f>'A4-1'!D40/'A1'!D40*1000</f>
        <v>6158.5529169666279</v>
      </c>
      <c r="N41" s="93">
        <f>'A5-11B'!E40</f>
        <v>-10165.891671531281</v>
      </c>
      <c r="O41" s="67"/>
      <c r="P41" s="71" t="e">
        <f t="shared" si="5"/>
        <v>#REF!</v>
      </c>
      <c r="Q41" s="65" t="e">
        <f>#REF!</f>
        <v>#REF!</v>
      </c>
      <c r="R41" s="70">
        <f>'A4-1'!E40/'A1'!E40*1000</f>
        <v>56738.505203405868</v>
      </c>
      <c r="S41" s="93"/>
      <c r="T41" s="67"/>
      <c r="U41" s="71" t="e">
        <f t="shared" si="7"/>
        <v>#REF!</v>
      </c>
      <c r="V41" s="65" t="e">
        <f>#REF!</f>
        <v>#REF!</v>
      </c>
      <c r="W41" s="70">
        <f>'A4-1'!F40/'A1'!F40*1000</f>
        <v>5097.8599221789882</v>
      </c>
      <c r="X41" s="93">
        <f>'A5-11B'!H40</f>
        <v>-6274.5533126702048</v>
      </c>
      <c r="Y41" s="67"/>
      <c r="Z41" s="71" t="e">
        <f t="shared" si="9"/>
        <v>#REF!</v>
      </c>
      <c r="AA41" s="65" t="e">
        <f>#REF!</f>
        <v>#REF!</v>
      </c>
      <c r="AB41" s="70">
        <f>'A4-1'!G40/'A1'!G40*1000</f>
        <v>5372.3106143970363</v>
      </c>
      <c r="AC41" s="93">
        <f>'A5-11B'!I40</f>
        <v>1247.870640598278</v>
      </c>
      <c r="AD41" s="67"/>
      <c r="AE41" s="71" t="e">
        <f t="shared" si="11"/>
        <v>#REF!</v>
      </c>
      <c r="AF41" s="65" t="e">
        <f>#REF!</f>
        <v>#REF!</v>
      </c>
      <c r="AG41" s="70">
        <f>'A4-1'!H40/'A1'!H40*1000</f>
        <v>4576.2317798469257</v>
      </c>
      <c r="AH41" s="93">
        <f>'A5-11B'!J40</f>
        <v>-8348.565389079231</v>
      </c>
      <c r="AI41" s="67"/>
      <c r="AJ41" s="71" t="e">
        <f t="shared" si="13"/>
        <v>#REF!</v>
      </c>
      <c r="AK41" s="65" t="e">
        <f>#REF!</f>
        <v>#REF!</v>
      </c>
      <c r="AL41" s="70">
        <f>'A4-1'!I40/'A1'!I40*1000000</f>
        <v>3712560.1168211158</v>
      </c>
      <c r="AM41" s="93"/>
      <c r="AN41" s="67"/>
      <c r="AO41" s="71" t="e">
        <f t="shared" si="15"/>
        <v>#REF!</v>
      </c>
      <c r="AP41" s="65" t="e">
        <f>#REF!</f>
        <v>#REF!</v>
      </c>
      <c r="AQ41" s="70">
        <f>'A4-1'!J40/'A1'!J40*1000</f>
        <v>5479.6813144742746</v>
      </c>
      <c r="AR41" s="93"/>
      <c r="AS41" s="67"/>
      <c r="AT41" s="71" t="e">
        <f t="shared" si="17"/>
        <v>#REF!</v>
      </c>
      <c r="AU41" s="65" t="e">
        <f>#REF!</f>
        <v>#REF!</v>
      </c>
      <c r="AV41" s="70">
        <f>'A4-1'!K40/'A1'!K40*1000</f>
        <v>59823.253405094321</v>
      </c>
      <c r="AW41" s="93">
        <f>'A5-11B'!V40</f>
        <v>6210.6445005298765</v>
      </c>
      <c r="AX41" s="67"/>
      <c r="AY41" s="71" t="e">
        <f t="shared" si="19"/>
        <v>#REF!</v>
      </c>
      <c r="AZ41" s="65" t="e">
        <f>#REF!</f>
        <v>#REF!</v>
      </c>
      <c r="BA41" s="70">
        <f>'A4-1'!L40/'A1'!L40*1000000</f>
        <v>2415173.2285184874</v>
      </c>
      <c r="BB41" s="93">
        <f>'A5-11B'!Y40</f>
        <v>1087.5684806684167</v>
      </c>
      <c r="BC41" s="67"/>
      <c r="BD41" s="71" t="e">
        <f t="shared" si="21"/>
        <v>#REF!</v>
      </c>
      <c r="BE41" s="65" t="e">
        <f>#REF!</f>
        <v>#REF!</v>
      </c>
      <c r="BF41" s="70">
        <f>'A4-1'!M40/'A1'!M40*1000</f>
        <v>63438.846148114659</v>
      </c>
      <c r="BG41" s="93"/>
      <c r="BH41" s="67"/>
      <c r="BI41" s="71" t="e">
        <f t="shared" si="23"/>
        <v>#REF!</v>
      </c>
      <c r="BJ41" s="65" t="e">
        <f>#REF!</f>
        <v>#REF!</v>
      </c>
      <c r="BK41" s="70">
        <f>'A4-1'!N40/'A1'!N40*1000</f>
        <v>2887.114689663616</v>
      </c>
      <c r="BL41" s="93">
        <f>'A5-11B'!AC40</f>
        <v>-45.81764335273742</v>
      </c>
      <c r="BM41" s="67"/>
      <c r="BN41" s="71" t="e">
        <f t="shared" si="25"/>
        <v>#REF!</v>
      </c>
      <c r="BO41" s="73" t="e">
        <f>#REF!</f>
        <v>#REF!</v>
      </c>
      <c r="BP41" s="70">
        <f>'A4-1'!O40/'A1'!O40*1000000</f>
        <v>4837674.0560046788</v>
      </c>
      <c r="BQ41" s="93">
        <f>'A5-11B'!AD40</f>
        <v>-1031.0942336094165</v>
      </c>
      <c r="BR41" s="67"/>
      <c r="BS41" s="71" t="e">
        <f t="shared" si="27"/>
        <v>#REF!</v>
      </c>
    </row>
    <row r="42" spans="1:71">
      <c r="B42" s="24" t="s">
        <v>316</v>
      </c>
      <c r="L42" s="24"/>
    </row>
    <row r="43" spans="1:71">
      <c r="B43" s="25" t="s">
        <v>317</v>
      </c>
      <c r="E43" s="59"/>
    </row>
  </sheetData>
  <phoneticPr fontId="0" type="noConversion"/>
  <pageMargins left="0.75" right="0.75" top="0.71" bottom="0.81" header="0.5" footer="0.5"/>
  <pageSetup scale="75" orientation="landscape" horizontalDpi="4294967294" r:id="rId1"/>
  <headerFooter alignWithMargins="0"/>
  <colBreaks count="4" manualBreakCount="4">
    <brk id="16" max="1048575" man="1"/>
    <brk id="31" max="1048575" man="1"/>
    <brk id="46" max="1048575" man="1"/>
    <brk id="61" max="1048575" man="1"/>
  </colBreaks>
</worksheet>
</file>

<file path=xl/worksheets/sheet105.xml><?xml version="1.0" encoding="utf-8"?>
<worksheet xmlns="http://schemas.openxmlformats.org/spreadsheetml/2006/main" xmlns:r="http://schemas.openxmlformats.org/officeDocument/2006/relationships">
  <sheetPr codeName="Sheet105"/>
  <dimension ref="A1:AD44"/>
  <sheetViews>
    <sheetView showOutlineSymbols="0" zoomScale="75" workbookViewId="0">
      <pane xSplit="1" ySplit="2" topLeftCell="B3" activePane="bottomRight" state="frozen"/>
      <selection activeCell="C5" sqref="C5"/>
      <selection pane="topRight" activeCell="C5" sqref="C5"/>
      <selection pane="bottomLeft" activeCell="C5" sqref="C5"/>
      <selection pane="bottomRight" activeCell="C5" sqref="C5"/>
    </sheetView>
  </sheetViews>
  <sheetFormatPr defaultColWidth="3.85546875" defaultRowHeight="12.75" customHeight="1"/>
  <cols>
    <col min="1" max="1" width="5" style="90" customWidth="1"/>
    <col min="2" max="4" width="7.85546875" style="24" hidden="1" customWidth="1"/>
    <col min="5" max="5" width="7.85546875" style="24" customWidth="1"/>
    <col min="6" max="7" width="7.85546875" style="24" hidden="1" customWidth="1"/>
    <col min="8" max="10" width="7.85546875" style="24" customWidth="1"/>
    <col min="11" max="14" width="7.85546875" style="24" hidden="1" customWidth="1"/>
    <col min="15" max="15" width="9.7109375" style="24" hidden="1" customWidth="1"/>
    <col min="16" max="21" width="7.85546875" style="24" hidden="1" customWidth="1"/>
    <col min="22" max="22" width="7.85546875" style="24" customWidth="1"/>
    <col min="23" max="24" width="7.85546875" style="24" hidden="1" customWidth="1"/>
    <col min="25" max="26" width="7.85546875" style="24" customWidth="1"/>
    <col min="27" max="28" width="7.85546875" style="24" hidden="1" customWidth="1"/>
    <col min="29" max="30" width="7.85546875" style="24" customWidth="1"/>
    <col min="31" max="16384" width="3.85546875" style="24"/>
  </cols>
  <sheetData>
    <row r="1" spans="1:30" ht="12.75" customHeight="1">
      <c r="A1" s="90" t="s">
        <v>57</v>
      </c>
    </row>
    <row r="2" spans="1:30" s="53" customFormat="1" ht="29.25" customHeight="1">
      <c r="A2" s="91" t="s">
        <v>471</v>
      </c>
      <c r="B2" s="66" t="s">
        <v>472</v>
      </c>
      <c r="C2" s="53" t="s">
        <v>473</v>
      </c>
      <c r="D2" s="66" t="s">
        <v>474</v>
      </c>
      <c r="E2" s="79" t="s">
        <v>475</v>
      </c>
      <c r="F2" s="79" t="s">
        <v>478</v>
      </c>
      <c r="G2" s="79" t="s">
        <v>479</v>
      </c>
      <c r="H2" s="79" t="s">
        <v>480</v>
      </c>
      <c r="I2" s="79" t="s">
        <v>481</v>
      </c>
      <c r="J2" s="79" t="s">
        <v>482</v>
      </c>
      <c r="K2" s="79" t="s">
        <v>483</v>
      </c>
      <c r="L2" s="79" t="s">
        <v>484</v>
      </c>
      <c r="M2" s="79" t="s">
        <v>485</v>
      </c>
      <c r="N2" s="79" t="s">
        <v>486</v>
      </c>
      <c r="O2" s="79" t="s">
        <v>487</v>
      </c>
      <c r="P2" s="79" t="s">
        <v>488</v>
      </c>
      <c r="Q2" s="79" t="s">
        <v>489</v>
      </c>
      <c r="R2" s="79" t="s">
        <v>490</v>
      </c>
      <c r="S2" s="79" t="s">
        <v>491</v>
      </c>
      <c r="T2" s="79" t="s">
        <v>492</v>
      </c>
      <c r="U2" s="79" t="s">
        <v>493</v>
      </c>
      <c r="V2" s="79" t="s">
        <v>494</v>
      </c>
      <c r="W2" s="79" t="s">
        <v>495</v>
      </c>
      <c r="X2" s="79" t="s">
        <v>496</v>
      </c>
      <c r="Y2" s="79" t="s">
        <v>497</v>
      </c>
      <c r="Z2" s="79" t="s">
        <v>498</v>
      </c>
      <c r="AA2" s="79" t="s">
        <v>499</v>
      </c>
      <c r="AB2" s="79" t="s">
        <v>500</v>
      </c>
      <c r="AC2" s="79" t="s">
        <v>501</v>
      </c>
      <c r="AD2" s="79" t="s">
        <v>502</v>
      </c>
    </row>
    <row r="3" spans="1:30" ht="12.75" hidden="1" customHeight="1">
      <c r="A3" s="92">
        <v>1960</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row>
    <row r="4" spans="1:30" ht="12.75" hidden="1" customHeight="1">
      <c r="A4" s="92">
        <v>1961</v>
      </c>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row>
    <row r="5" spans="1:30" ht="12.75" hidden="1" customHeight="1">
      <c r="A5" s="92">
        <v>1962</v>
      </c>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row>
    <row r="6" spans="1:30" ht="12.75" hidden="1" customHeight="1">
      <c r="A6" s="92">
        <v>1963</v>
      </c>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row>
    <row r="7" spans="1:30" ht="12.75" hidden="1" customHeight="1">
      <c r="A7" s="92">
        <v>1964</v>
      </c>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row>
    <row r="8" spans="1:30" ht="12.75" hidden="1" customHeight="1">
      <c r="A8" s="92">
        <v>1965</v>
      </c>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row>
    <row r="9" spans="1:30" ht="12.75" hidden="1" customHeight="1">
      <c r="A9" s="92">
        <v>1966</v>
      </c>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row>
    <row r="10" spans="1:30" ht="12.75" hidden="1" customHeight="1">
      <c r="A10" s="92">
        <v>1967</v>
      </c>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row>
    <row r="11" spans="1:30" ht="12.75" hidden="1" customHeight="1">
      <c r="A11" s="92">
        <v>1968</v>
      </c>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row>
    <row r="12" spans="1:30" ht="12.75" hidden="1" customHeight="1">
      <c r="A12" s="92">
        <v>1969</v>
      </c>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row>
    <row r="13" spans="1:30" ht="12.75" hidden="1" customHeight="1">
      <c r="A13" s="92">
        <v>1970</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row>
    <row r="14" spans="1:30" ht="12.75" hidden="1" customHeight="1">
      <c r="A14" s="92">
        <v>1971</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row>
    <row r="15" spans="1:30" ht="12.75" hidden="1" customHeight="1">
      <c r="A15" s="92">
        <v>1972</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row>
    <row r="16" spans="1:30" ht="12.75" hidden="1" customHeight="1">
      <c r="A16" s="92">
        <v>1973</v>
      </c>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row>
    <row r="17" spans="1:30" ht="12.75" hidden="1" customHeight="1">
      <c r="A17" s="92">
        <v>1974</v>
      </c>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row>
    <row r="18" spans="1:30" ht="12.75" hidden="1" customHeight="1">
      <c r="A18" s="92">
        <v>1975</v>
      </c>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row>
    <row r="19" spans="1:30" ht="12.75" hidden="1" customHeight="1">
      <c r="A19" s="92">
        <v>1976</v>
      </c>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row>
    <row r="20" spans="1:30" ht="12.75" hidden="1" customHeight="1">
      <c r="A20" s="92">
        <v>1977</v>
      </c>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row>
    <row r="21" spans="1:30" ht="12.75" hidden="1" customHeight="1">
      <c r="A21" s="92">
        <v>1978</v>
      </c>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row>
    <row r="22" spans="1:30" ht="12.75" hidden="1" customHeight="1">
      <c r="A22" s="92">
        <v>1979</v>
      </c>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row>
    <row r="23" spans="1:30" ht="12.75" customHeight="1">
      <c r="A23" s="92">
        <v>1980</v>
      </c>
      <c r="B23" s="88"/>
      <c r="C23" s="88"/>
      <c r="D23" s="88"/>
      <c r="E23" s="89">
        <f>'A5-101'!D23/'A5-101'!$O$23*100</f>
        <v>99.961387831650939</v>
      </c>
      <c r="F23" s="89"/>
      <c r="G23" s="89"/>
      <c r="H23" s="89">
        <f>'A5-101'!F23/'A5-101'!$O$23*100</f>
        <v>102.00170996745545</v>
      </c>
      <c r="I23" s="89">
        <f>'A5-101'!G23/'A5-101'!$O$23*100</f>
        <v>102.60410574218103</v>
      </c>
      <c r="J23" s="89">
        <f>'A5-101'!H23/'A5-101'!$O$23*100</f>
        <v>96.716777568720687</v>
      </c>
      <c r="K23" s="89"/>
      <c r="L23" s="89"/>
      <c r="M23" s="89"/>
      <c r="N23" s="89"/>
      <c r="O23" s="89"/>
      <c r="P23" s="89"/>
      <c r="Q23" s="89"/>
      <c r="R23" s="89"/>
      <c r="S23" s="89"/>
      <c r="T23" s="89"/>
      <c r="U23" s="89"/>
      <c r="V23" s="89">
        <f>'A5-101'!K23/'A5-101'!$O$23*100</f>
        <v>87.136631915715142</v>
      </c>
      <c r="W23" s="89"/>
      <c r="X23" s="89"/>
      <c r="Y23" s="89">
        <f>'A5-101'!L23/'A5-101'!$O$23*100</f>
        <v>105.46637983341607</v>
      </c>
      <c r="Z23" s="89">
        <f>'A5-101'!M23/'A5-101'!$O$23*100</f>
        <v>83.667052788350148</v>
      </c>
      <c r="AA23" s="89"/>
      <c r="AB23" s="89"/>
      <c r="AC23" s="89">
        <f>'A5-101'!N23/'A5-101'!$O$23*100</f>
        <v>97.799106404103924</v>
      </c>
      <c r="AD23" s="89">
        <f>'A5-101'!O23/'A5-101'!$O$23*100</f>
        <v>100</v>
      </c>
    </row>
    <row r="24" spans="1:30" ht="12.75" customHeight="1">
      <c r="A24" s="92">
        <v>1981</v>
      </c>
      <c r="B24" s="88"/>
      <c r="C24" s="88"/>
      <c r="D24" s="88"/>
      <c r="E24" s="89">
        <f>'A5-101'!D24/'A5-101'!$O$23*100</f>
        <v>99.189144464669866</v>
      </c>
      <c r="F24" s="89"/>
      <c r="G24" s="89"/>
      <c r="H24" s="89">
        <f>'A5-101'!F24/'A5-101'!$O$23*100</f>
        <v>102.3106624744884</v>
      </c>
      <c r="I24" s="89">
        <f>'A5-101'!G24/'A5-101'!$O$23*100</f>
        <v>101.57082050857741</v>
      </c>
      <c r="J24" s="89">
        <f>'A5-101'!H24/'A5-101'!$O$23*100</f>
        <v>95.523697959649084</v>
      </c>
      <c r="K24" s="89"/>
      <c r="L24" s="89"/>
      <c r="M24" s="89"/>
      <c r="N24" s="89"/>
      <c r="O24" s="89"/>
      <c r="P24" s="89"/>
      <c r="Q24" s="89"/>
      <c r="R24" s="89"/>
      <c r="S24" s="89"/>
      <c r="T24" s="89"/>
      <c r="U24" s="89"/>
      <c r="V24" s="89">
        <f>'A5-101'!K24/'A5-101'!$O$23*100</f>
        <v>86.612609630977985</v>
      </c>
      <c r="W24" s="89"/>
      <c r="X24" s="89"/>
      <c r="Y24" s="89">
        <f>'A5-101'!L24/'A5-101'!$O$23*100</f>
        <v>103.59093165646203</v>
      </c>
      <c r="Z24" s="89">
        <f>'A5-101'!M24/'A5-101'!$O$23*100</f>
        <v>83.20370676816151</v>
      </c>
      <c r="AA24" s="89"/>
      <c r="AB24" s="89"/>
      <c r="AC24" s="89">
        <f>'A5-101'!N24/'A5-101'!$O$23*100</f>
        <v>94.654972695680954</v>
      </c>
      <c r="AD24" s="89">
        <f>'A5-101'!O24/'A5-101'!$O$23*100</f>
        <v>99.503557835512154</v>
      </c>
    </row>
    <row r="25" spans="1:30" ht="12.75" customHeight="1">
      <c r="A25" s="92">
        <v>1982</v>
      </c>
      <c r="B25" s="88"/>
      <c r="C25" s="88"/>
      <c r="D25" s="88"/>
      <c r="E25" s="89">
        <f>'A5-101'!D25/'A5-101'!$O$23*100</f>
        <v>98.041811462297972</v>
      </c>
      <c r="F25" s="89"/>
      <c r="G25" s="89"/>
      <c r="H25" s="89">
        <f>'A5-101'!F25/'A5-101'!$O$23*100</f>
        <v>101.50995642340999</v>
      </c>
      <c r="I25" s="89">
        <f>'A5-101'!G25/'A5-101'!$O$23*100</f>
        <v>97.436656903304097</v>
      </c>
      <c r="J25" s="89">
        <f>'A5-101'!H25/'A5-101'!$O$23*100</f>
        <v>94.905064088278621</v>
      </c>
      <c r="K25" s="89"/>
      <c r="L25" s="89"/>
      <c r="M25" s="89"/>
      <c r="N25" s="89"/>
      <c r="O25" s="89"/>
      <c r="P25" s="89"/>
      <c r="Q25" s="89"/>
      <c r="R25" s="89"/>
      <c r="S25" s="89"/>
      <c r="T25" s="89"/>
      <c r="U25" s="89"/>
      <c r="V25" s="89">
        <f>'A5-101'!K25/'A5-101'!$O$23*100</f>
        <v>85.989298913343262</v>
      </c>
      <c r="W25" s="89"/>
      <c r="X25" s="89"/>
      <c r="Y25" s="89">
        <f>'A5-101'!L25/'A5-101'!$O$23*100</f>
        <v>102.4325666059904</v>
      </c>
      <c r="Z25" s="89">
        <f>'A5-101'!M25/'A5-101'!$O$23*100</f>
        <v>83.981466159192451</v>
      </c>
      <c r="AA25" s="89"/>
      <c r="AB25" s="89"/>
      <c r="AC25" s="89">
        <f>'A5-101'!N25/'A5-101'!$O$23*100</f>
        <v>95.482376303160677</v>
      </c>
      <c r="AD25" s="89">
        <f>'A5-101'!O25/'A5-101'!$O$23*100</f>
        <v>99.354625186165819</v>
      </c>
    </row>
    <row r="26" spans="1:30" ht="12.75" customHeight="1">
      <c r="A26" s="92">
        <v>1983</v>
      </c>
      <c r="B26" s="88"/>
      <c r="C26" s="88"/>
      <c r="D26" s="88"/>
      <c r="E26" s="89">
        <f>'A5-101'!D26/'A5-101'!$O$23*100</f>
        <v>97.523305201610683</v>
      </c>
      <c r="F26" s="89"/>
      <c r="G26" s="89"/>
      <c r="H26" s="89">
        <f>'A5-101'!F26/'A5-101'!$O$23*100</f>
        <v>100.53753654365933</v>
      </c>
      <c r="I26" s="89">
        <f>'A5-101'!G26/'A5-101'!$O$23*100</f>
        <v>96.470125544707358</v>
      </c>
      <c r="J26" s="89">
        <f>'A5-101'!H26/'A5-101'!$O$23*100</f>
        <v>94.192530432860849</v>
      </c>
      <c r="K26" s="89"/>
      <c r="L26" s="89"/>
      <c r="M26" s="89"/>
      <c r="N26" s="89"/>
      <c r="O26" s="89"/>
      <c r="P26" s="89"/>
      <c r="Q26" s="89"/>
      <c r="R26" s="89"/>
      <c r="S26" s="89"/>
      <c r="T26" s="89"/>
      <c r="U26" s="89"/>
      <c r="V26" s="89">
        <f>'A5-101'!K26/'A5-101'!$O$23*100</f>
        <v>85.674885542500974</v>
      </c>
      <c r="W26" s="89"/>
      <c r="X26" s="89"/>
      <c r="Y26" s="89">
        <f>'A5-101'!L26/'A5-101'!$O$23*100</f>
        <v>100.66743891003365</v>
      </c>
      <c r="Z26" s="89">
        <f>'A5-101'!M26/'A5-101'!$O$23*100</f>
        <v>84.494456395829872</v>
      </c>
      <c r="AA26" s="89"/>
      <c r="AB26" s="89"/>
      <c r="AC26" s="89">
        <f>'A5-101'!N26/'A5-101'!$O$23*100</f>
        <v>94.710132936179591</v>
      </c>
      <c r="AD26" s="89">
        <f>'A5-101'!O26/'A5-101'!$O$23*100</f>
        <v>100.36957361134094</v>
      </c>
    </row>
    <row r="27" spans="1:30" ht="12.75" customHeight="1">
      <c r="A27" s="92">
        <v>1984</v>
      </c>
      <c r="B27" s="88"/>
      <c r="C27" s="88"/>
      <c r="D27" s="88"/>
      <c r="E27" s="89">
        <f>'A5-101'!D27/'A5-101'!$O$23*100</f>
        <v>97.832202548403103</v>
      </c>
      <c r="F27" s="89"/>
      <c r="G27" s="89"/>
      <c r="H27" s="89">
        <f>'A5-101'!F27/'A5-101'!$O$23*100</f>
        <v>100.04412819239892</v>
      </c>
      <c r="I27" s="89">
        <f>'A5-101'!G27/'A5-101'!$O$23*100</f>
        <v>96.060798885763148</v>
      </c>
      <c r="J27" s="89">
        <f>'A5-101'!H27/'A5-101'!$O$23*100</f>
        <v>93.551802494655746</v>
      </c>
      <c r="K27" s="89"/>
      <c r="L27" s="89"/>
      <c r="M27" s="89"/>
      <c r="N27" s="89"/>
      <c r="O27" s="89"/>
      <c r="P27" s="89"/>
      <c r="Q27" s="89"/>
      <c r="R27" s="89"/>
      <c r="S27" s="89"/>
      <c r="T27" s="89"/>
      <c r="U27" s="89"/>
      <c r="V27" s="89">
        <f>'A5-101'!K27/'A5-101'!$O$23*100</f>
        <v>85.399084340007718</v>
      </c>
      <c r="W27" s="89"/>
      <c r="X27" s="89"/>
      <c r="Y27" s="89">
        <f>'A5-101'!L27/'A5-101'!$O$23*100</f>
        <v>98.240388328093104</v>
      </c>
      <c r="Z27" s="89">
        <f>'A5-101'!M27/'A5-101'!$O$23*100</f>
        <v>84.61580892492691</v>
      </c>
      <c r="AA27" s="89"/>
      <c r="AB27" s="89"/>
      <c r="AC27" s="89">
        <f>'A5-101'!N27/'A5-101'!$O$23*100</f>
        <v>95.592696784157965</v>
      </c>
      <c r="AD27" s="89">
        <f>'A5-101'!O27/'A5-101'!$O$23*100</f>
        <v>101.38452203651607</v>
      </c>
    </row>
    <row r="28" spans="1:30" ht="12.75" customHeight="1">
      <c r="A28" s="92">
        <v>1985</v>
      </c>
      <c r="B28" s="88"/>
      <c r="C28" s="88"/>
      <c r="D28" s="88"/>
      <c r="E28" s="89">
        <f>'A5-101'!D28/'A5-101'!$O$23*100</f>
        <v>98.284516520492033</v>
      </c>
      <c r="F28" s="89"/>
      <c r="G28" s="89"/>
      <c r="H28" s="89">
        <f>'A5-101'!F28/'A5-101'!$O$23*100</f>
        <v>100.02206409619944</v>
      </c>
      <c r="I28" s="89">
        <f>'A5-101'!G28/'A5-101'!$O$23*100</f>
        <v>94.152744552926237</v>
      </c>
      <c r="J28" s="89">
        <f>'A5-101'!H28/'A5-101'!$O$23*100</f>
        <v>92.275870134954175</v>
      </c>
      <c r="K28" s="89"/>
      <c r="L28" s="89"/>
      <c r="M28" s="89"/>
      <c r="N28" s="89"/>
      <c r="O28" s="89"/>
      <c r="P28" s="89"/>
      <c r="Q28" s="89"/>
      <c r="R28" s="89"/>
      <c r="S28" s="89"/>
      <c r="T28" s="89"/>
      <c r="U28" s="89"/>
      <c r="V28" s="89">
        <f>'A5-101'!K28/'A5-101'!$O$23*100</f>
        <v>85.068122897015826</v>
      </c>
      <c r="W28" s="89"/>
      <c r="X28" s="89"/>
      <c r="Y28" s="89">
        <f>'A5-101'!L28/'A5-101'!$O$23*100</f>
        <v>97.688785923106622</v>
      </c>
      <c r="Z28" s="89">
        <f>'A5-101'!M28/'A5-101'!$O$23*100</f>
        <v>84.841965910971368</v>
      </c>
      <c r="AA28" s="89"/>
      <c r="AB28" s="89"/>
      <c r="AC28" s="89">
        <f>'A5-101'!N28/'A5-101'!$O$23*100</f>
        <v>97.412984720613366</v>
      </c>
      <c r="AD28" s="89">
        <f>'A5-101'!O28/'A5-101'!$O$23*100</f>
        <v>101.24110541121961</v>
      </c>
    </row>
    <row r="29" spans="1:30" ht="12.75" customHeight="1">
      <c r="A29" s="92">
        <v>1986</v>
      </c>
      <c r="B29" s="88"/>
      <c r="C29" s="88"/>
      <c r="D29" s="88"/>
      <c r="E29" s="89">
        <f>'A5-101'!D29/'A5-101'!$O$23*100</f>
        <v>98.190744111644307</v>
      </c>
      <c r="F29" s="89"/>
      <c r="G29" s="89"/>
      <c r="H29" s="89">
        <f>'A5-101'!F29/'A5-101'!$O$23*100</f>
        <v>98.879530034750957</v>
      </c>
      <c r="I29" s="89">
        <f>'A5-101'!G29/'A5-101'!$O$23*100</f>
        <v>93.878147884604772</v>
      </c>
      <c r="J29" s="89">
        <f>'A5-101'!H29/'A5-101'!$O$23*100</f>
        <v>91.226401960307854</v>
      </c>
      <c r="K29" s="89"/>
      <c r="L29" s="89"/>
      <c r="M29" s="89"/>
      <c r="N29" s="89"/>
      <c r="O29" s="89"/>
      <c r="P29" s="89"/>
      <c r="Q29" s="89"/>
      <c r="R29" s="89"/>
      <c r="S29" s="89"/>
      <c r="T29" s="89"/>
      <c r="U29" s="89"/>
      <c r="V29" s="89">
        <f>'A5-101'!K29/'A5-101'!$O$23*100</f>
        <v>84.847481935021236</v>
      </c>
      <c r="W29" s="89"/>
      <c r="X29" s="89"/>
      <c r="Y29" s="89">
        <f>'A5-101'!L29/'A5-101'!$O$23*100</f>
        <v>97.302664239616078</v>
      </c>
      <c r="Z29" s="89">
        <f>'A5-101'!M29/'A5-101'!$O$23*100</f>
        <v>84.731645429974066</v>
      </c>
      <c r="AA29" s="89"/>
      <c r="AB29" s="89"/>
      <c r="AC29" s="89">
        <f>'A5-101'!N29/'A5-101'!$O$23*100</f>
        <v>97.578465442109319</v>
      </c>
      <c r="AD29" s="89">
        <f>'A5-101'!O29/'A5-101'!$O$23*100</f>
        <v>100.84395167962931</v>
      </c>
    </row>
    <row r="30" spans="1:30" ht="12.75" customHeight="1">
      <c r="A30" s="92">
        <v>1987</v>
      </c>
      <c r="B30" s="88"/>
      <c r="C30" s="88"/>
      <c r="D30" s="88"/>
      <c r="E30" s="89">
        <f>'A5-101'!D30/'A5-101'!$O$23*100</f>
        <v>98.769926636880129</v>
      </c>
      <c r="F30" s="89"/>
      <c r="G30" s="89"/>
      <c r="H30" s="89">
        <f>'A5-101'!F30/'A5-101'!$O$23*100</f>
        <v>99.185062606872961</v>
      </c>
      <c r="I30" s="89">
        <f>'A5-101'!G30/'A5-101'!$O$23*100</f>
        <v>94.57017596116718</v>
      </c>
      <c r="J30" s="89">
        <f>'A5-101'!H30/'A5-101'!$O$23*100</f>
        <v>90.000181250984284</v>
      </c>
      <c r="K30" s="89"/>
      <c r="L30" s="89"/>
      <c r="M30" s="89"/>
      <c r="N30" s="89"/>
      <c r="O30" s="89"/>
      <c r="P30" s="89"/>
      <c r="Q30" s="89"/>
      <c r="R30" s="89"/>
      <c r="S30" s="89"/>
      <c r="T30" s="89"/>
      <c r="U30" s="89"/>
      <c r="V30" s="89">
        <f>'A5-101'!K30/'A5-101'!$O$23*100</f>
        <v>83.325059297258534</v>
      </c>
      <c r="W30" s="89"/>
      <c r="X30" s="89"/>
      <c r="Y30" s="89">
        <f>'A5-101'!L30/'A5-101'!$O$23*100</f>
        <v>96.806222075128247</v>
      </c>
      <c r="Z30" s="89">
        <f>'A5-101'!M30/'A5-101'!$O$23*100</f>
        <v>85.288763859010416</v>
      </c>
      <c r="AA30" s="89"/>
      <c r="AB30" s="89"/>
      <c r="AC30" s="89">
        <f>'A5-101'!N30/'A5-101'!$O$23*100</f>
        <v>96.971702796624186</v>
      </c>
      <c r="AD30" s="89">
        <f>'A5-101'!O30/'A5-101'!$O$23*100</f>
        <v>101.09217276187323</v>
      </c>
    </row>
    <row r="31" spans="1:30" ht="12.75" customHeight="1">
      <c r="A31" s="92">
        <v>1988</v>
      </c>
      <c r="B31" s="88"/>
      <c r="C31" s="88"/>
      <c r="D31" s="88"/>
      <c r="E31" s="89">
        <f>'A5-101'!D31/'A5-101'!$O$23*100</f>
        <v>98.874731093827563</v>
      </c>
      <c r="F31" s="89"/>
      <c r="G31" s="89"/>
      <c r="H31" s="89">
        <f>'A5-101'!F31/'A5-101'!$O$23*100</f>
        <v>99.629323183849081</v>
      </c>
      <c r="I31" s="89">
        <f>'A5-101'!G31/'A5-101'!$O$23*100</f>
        <v>95.101910640410395</v>
      </c>
      <c r="J31" s="89">
        <f>'A5-101'!H31/'A5-101'!$O$23*100</f>
        <v>89.712958382133721</v>
      </c>
      <c r="K31" s="89"/>
      <c r="L31" s="89"/>
      <c r="M31" s="89"/>
      <c r="N31" s="89"/>
      <c r="O31" s="89"/>
      <c r="P31" s="89"/>
      <c r="Q31" s="89"/>
      <c r="R31" s="89"/>
      <c r="S31" s="89"/>
      <c r="T31" s="89"/>
      <c r="U31" s="89"/>
      <c r="V31" s="89">
        <f>'A5-101'!K31/'A5-101'!$O$23*100</f>
        <v>83.473991946604869</v>
      </c>
      <c r="W31" s="89"/>
      <c r="X31" s="89"/>
      <c r="Y31" s="89">
        <f>'A5-101'!L31/'A5-101'!$O$23*100</f>
        <v>96.585581113133642</v>
      </c>
      <c r="Z31" s="89">
        <f>'A5-101'!M31/'A5-101'!$O$23*100</f>
        <v>86.369904572783923</v>
      </c>
      <c r="AA31" s="89"/>
      <c r="AB31" s="89"/>
      <c r="AC31" s="89">
        <f>'A5-101'!N31/'A5-101'!$O$23*100</f>
        <v>99.17811241657013</v>
      </c>
      <c r="AD31" s="89">
        <f>'A5-101'!O31/'A5-101'!$O$23*100</f>
        <v>101.28523360361852</v>
      </c>
    </row>
    <row r="32" spans="1:30" ht="12.75" customHeight="1">
      <c r="A32" s="92">
        <v>1989</v>
      </c>
      <c r="B32" s="88"/>
      <c r="C32" s="88"/>
      <c r="D32" s="88"/>
      <c r="E32" s="89">
        <f>'A5-101'!D32/'A5-101'!$O$23*100</f>
        <v>98.543769650835671</v>
      </c>
      <c r="F32" s="89"/>
      <c r="G32" s="89"/>
      <c r="H32" s="89">
        <f>'A5-101'!F32/'A5-101'!$O$23*100</f>
        <v>99.406475812234547</v>
      </c>
      <c r="I32" s="89">
        <f>'A5-101'!G32/'A5-101'!$O$23*100</f>
        <v>94.220105190578636</v>
      </c>
      <c r="J32" s="89">
        <f>'A5-101'!H32/'A5-101'!$O$23*100</f>
        <v>88.414931955597481</v>
      </c>
      <c r="K32" s="89"/>
      <c r="L32" s="89"/>
      <c r="M32" s="89"/>
      <c r="N32" s="89"/>
      <c r="O32" s="89"/>
      <c r="P32" s="89"/>
      <c r="Q32" s="89"/>
      <c r="R32" s="89"/>
      <c r="S32" s="89"/>
      <c r="T32" s="89"/>
      <c r="U32" s="89"/>
      <c r="V32" s="89">
        <f>'A5-101'!K32/'A5-101'!$O$23*100</f>
        <v>83.319543273208666</v>
      </c>
      <c r="W32" s="89"/>
      <c r="X32" s="89"/>
      <c r="Y32" s="89">
        <f>'A5-101'!L32/'A5-101'!$O$23*100</f>
        <v>95.923658227149872</v>
      </c>
      <c r="Z32" s="89">
        <f>'A5-101'!M32/'A5-101'!$O$23*100</f>
        <v>86.303712284185551</v>
      </c>
      <c r="AA32" s="89"/>
      <c r="AB32" s="89"/>
      <c r="AC32" s="89">
        <f>'A5-101'!N32/'A5-101'!$O$23*100</f>
        <v>98.516189530586345</v>
      </c>
      <c r="AD32" s="89">
        <f>'A5-101'!O32/'A5-101'!$O$23*100</f>
        <v>102.01886480225053</v>
      </c>
    </row>
    <row r="33" spans="1:30" ht="12.75" customHeight="1">
      <c r="A33" s="92">
        <v>1990</v>
      </c>
      <c r="B33" s="88"/>
      <c r="C33" s="88"/>
      <c r="D33" s="88"/>
      <c r="E33" s="89">
        <f>'A5-101'!D33/'A5-101'!$O$23*100</f>
        <v>97.98665122179932</v>
      </c>
      <c r="F33" s="89"/>
      <c r="G33" s="89"/>
      <c r="H33" s="89">
        <f>'A5-101'!F33/'A5-101'!$O$23*100</f>
        <v>97.585084670969152</v>
      </c>
      <c r="I33" s="89">
        <f>'A5-101'!G33/'A5-101'!$O$23*100</f>
        <v>94.023545865739962</v>
      </c>
      <c r="J33" s="89">
        <f>'A5-101'!H33/'A5-101'!$O$23*100</f>
        <v>87.13899959589591</v>
      </c>
      <c r="K33" s="89"/>
      <c r="L33" s="89"/>
      <c r="M33" s="89"/>
      <c r="N33" s="89"/>
      <c r="O33" s="89"/>
      <c r="P33" s="89"/>
      <c r="Q33" s="89"/>
      <c r="R33" s="89"/>
      <c r="S33" s="89"/>
      <c r="T33" s="89"/>
      <c r="U33" s="89"/>
      <c r="V33" s="89">
        <f>'A5-101'!K33/'A5-101'!$O$23*100</f>
        <v>82.883777373269339</v>
      </c>
      <c r="W33" s="89"/>
      <c r="X33" s="89"/>
      <c r="Y33" s="89">
        <f>'A5-101'!L33/'A5-101'!$O$23*100</f>
        <v>96.03397870814716</v>
      </c>
      <c r="Z33" s="89">
        <f>'A5-101'!M33/'A5-101'!$O$23*100</f>
        <v>86.099619394340564</v>
      </c>
      <c r="AA33" s="89"/>
      <c r="AB33" s="89"/>
      <c r="AC33" s="89">
        <f>'A5-101'!N33/'A5-101'!$O$23*100</f>
        <v>97.688785923106622</v>
      </c>
      <c r="AD33" s="89">
        <f>'A5-101'!O33/'A5-101'!$O$23*100</f>
        <v>100.97633625682607</v>
      </c>
    </row>
    <row r="34" spans="1:30" ht="12.75" customHeight="1">
      <c r="A34" s="92">
        <v>1991</v>
      </c>
      <c r="B34" s="88"/>
      <c r="C34" s="88"/>
      <c r="D34" s="88"/>
      <c r="E34" s="89">
        <f>'A5-101'!D34/'A5-101'!$O$23*100</f>
        <v>96.844834243477294</v>
      </c>
      <c r="F34" s="89"/>
      <c r="G34" s="89"/>
      <c r="H34" s="89">
        <f>'A5-101'!F34/'A5-101'!$O$23*100</f>
        <v>96.388659054553472</v>
      </c>
      <c r="I34" s="89">
        <f>'A5-101'!G34/'A5-101'!$O$23*100</f>
        <v>93.461404103921879</v>
      </c>
      <c r="J34" s="89">
        <f>'A5-101'!H34/'A5-101'!$O$23*100</f>
        <v>85.39356831595785</v>
      </c>
      <c r="K34" s="89"/>
      <c r="L34" s="89"/>
      <c r="M34" s="89"/>
      <c r="N34" s="89"/>
      <c r="O34" s="89"/>
      <c r="P34" s="89"/>
      <c r="Q34" s="89"/>
      <c r="R34" s="89"/>
      <c r="S34" s="89"/>
      <c r="T34" s="89"/>
      <c r="U34" s="89"/>
      <c r="V34" s="89">
        <f>'A5-101'!K34/'A5-101'!$O$23*100</f>
        <v>82.756908820122447</v>
      </c>
      <c r="W34" s="89"/>
      <c r="X34" s="89"/>
      <c r="Y34" s="89">
        <f>'A5-101'!L34/'A5-101'!$O$23*100</f>
        <v>96.530420872635005</v>
      </c>
      <c r="Z34" s="89">
        <f>'A5-101'!M34/'A5-101'!$O$23*100</f>
        <v>85.371504219758393</v>
      </c>
      <c r="AA34" s="89"/>
      <c r="AB34" s="89"/>
      <c r="AC34" s="89">
        <f>'A5-101'!N34/'A5-101'!$O$23*100</f>
        <v>97.523305201610683</v>
      </c>
      <c r="AD34" s="89">
        <f>'A5-101'!O34/'A5-101'!$O$23*100</f>
        <v>100.28683325059295</v>
      </c>
    </row>
    <row r="35" spans="1:30" ht="12.75" customHeight="1">
      <c r="A35" s="92">
        <v>1992</v>
      </c>
      <c r="B35" s="88"/>
      <c r="C35" s="88"/>
      <c r="D35" s="88"/>
      <c r="E35" s="89">
        <f>'A5-101'!D35/'A5-101'!$O$23*100</f>
        <v>96.795190027028511</v>
      </c>
      <c r="F35" s="89"/>
      <c r="G35" s="89"/>
      <c r="H35" s="89">
        <f>'A5-101'!F35/'A5-101'!$O$23*100</f>
        <v>96.683214738816261</v>
      </c>
      <c r="I35" s="89">
        <f>'A5-101'!G35/'A5-101'!$O$23*100</f>
        <v>93.472322687406901</v>
      </c>
      <c r="J35" s="89">
        <f>'A5-101'!H35/'A5-101'!$O$23*100</f>
        <v>86.391968668983395</v>
      </c>
      <c r="K35" s="89"/>
      <c r="L35" s="89"/>
      <c r="M35" s="89"/>
      <c r="N35" s="89"/>
      <c r="O35" s="89"/>
      <c r="P35" s="89"/>
      <c r="Q35" s="89"/>
      <c r="R35" s="89"/>
      <c r="S35" s="89"/>
      <c r="T35" s="89"/>
      <c r="U35" s="89"/>
      <c r="V35" s="89">
        <f>'A5-101'!K35/'A5-101'!$O$23*100</f>
        <v>83.297479177009208</v>
      </c>
      <c r="W35" s="89"/>
      <c r="X35" s="89"/>
      <c r="Y35" s="89">
        <f>'A5-101'!L35/'A5-101'!$O$23*100</f>
        <v>96.089138948645811</v>
      </c>
      <c r="Z35" s="89">
        <f>'A5-101'!M35/'A5-101'!$O$23*100</f>
        <v>86.342324452534598</v>
      </c>
      <c r="AA35" s="89"/>
      <c r="AB35" s="89"/>
      <c r="AC35" s="89">
        <f>'A5-101'!N35/'A5-101'!$O$23*100</f>
        <v>95.592696784157965</v>
      </c>
      <c r="AD35" s="89">
        <f>'A5-101'!O35/'A5-101'!$O$23*100</f>
        <v>100.42473385183959</v>
      </c>
    </row>
    <row r="36" spans="1:30" ht="12.75" customHeight="1">
      <c r="A36" s="92">
        <v>1993</v>
      </c>
      <c r="B36" s="88"/>
      <c r="C36" s="88"/>
      <c r="D36" s="88"/>
      <c r="E36" s="89">
        <f>'A5-101'!D36/'A5-101'!$O$23*100</f>
        <v>96.778641954878921</v>
      </c>
      <c r="F36" s="89"/>
      <c r="G36" s="89"/>
      <c r="H36" s="89">
        <f>'A5-101'!F36/'A5-101'!$O$23*100</f>
        <v>96.824976556897781</v>
      </c>
      <c r="I36" s="89">
        <f>'A5-101'!G36/'A5-101'!$O$23*100</f>
        <v>92.761112913012298</v>
      </c>
      <c r="J36" s="89">
        <f>'A5-101'!H36/'A5-101'!$O$23*100</f>
        <v>85.492856748855431</v>
      </c>
      <c r="K36" s="89"/>
      <c r="L36" s="89"/>
      <c r="M36" s="89"/>
      <c r="N36" s="89"/>
      <c r="O36" s="89"/>
      <c r="P36" s="89"/>
      <c r="Q36" s="89"/>
      <c r="R36" s="89"/>
      <c r="S36" s="89"/>
      <c r="T36" s="89"/>
      <c r="U36" s="89"/>
      <c r="V36" s="89">
        <f>'A5-101'!K36/'A5-101'!$O$23*100</f>
        <v>83.120966407413533</v>
      </c>
      <c r="W36" s="89"/>
      <c r="X36" s="89"/>
      <c r="Y36" s="89">
        <f>'A5-101'!L36/'A5-101'!$O$23*100</f>
        <v>95.647857024656631</v>
      </c>
      <c r="Z36" s="89">
        <f>'A5-101'!M36/'A5-101'!$O$23*100</f>
        <v>88.090904076341772</v>
      </c>
      <c r="AA36" s="89"/>
      <c r="AB36" s="89"/>
      <c r="AC36" s="89">
        <f>'A5-101'!N36/'A5-101'!$O$23*100</f>
        <v>95.206575100667436</v>
      </c>
      <c r="AD36" s="89">
        <f>'A5-101'!O36/'A5-101'!$O$23*100</f>
        <v>100.8604997517789</v>
      </c>
    </row>
    <row r="37" spans="1:30" ht="12.75" customHeight="1">
      <c r="A37" s="92">
        <v>1994</v>
      </c>
      <c r="B37" s="88"/>
      <c r="C37" s="88"/>
      <c r="D37" s="88"/>
      <c r="E37" s="89">
        <f>'A5-101'!D37/'A5-101'!$O$23*100</f>
        <v>97.186827734568922</v>
      </c>
      <c r="F37" s="89"/>
      <c r="G37" s="89"/>
      <c r="H37" s="89">
        <f>'A5-101'!F37/'A5-101'!$O$23*100</f>
        <v>97.903359258646375</v>
      </c>
      <c r="I37" s="89">
        <f>'A5-101'!G37/'A5-101'!$O$23*100</f>
        <v>92.39850444039935</v>
      </c>
      <c r="J37" s="89">
        <f>'A5-101'!H37/'A5-101'!$O$23*100</f>
        <v>85.343924099509067</v>
      </c>
      <c r="K37" s="89"/>
      <c r="L37" s="89"/>
      <c r="M37" s="89"/>
      <c r="N37" s="89"/>
      <c r="O37" s="89"/>
      <c r="P37" s="89"/>
      <c r="Q37" s="89"/>
      <c r="R37" s="89"/>
      <c r="S37" s="89"/>
      <c r="T37" s="89"/>
      <c r="U37" s="89"/>
      <c r="V37" s="89">
        <f>'A5-101'!K37/'A5-101'!$O$23*100</f>
        <v>83.010645926416231</v>
      </c>
      <c r="W37" s="89"/>
      <c r="X37" s="89"/>
      <c r="Y37" s="89">
        <f>'A5-101'!L37/'A5-101'!$O$23*100</f>
        <v>95.592696784157965</v>
      </c>
      <c r="Z37" s="89">
        <f>'A5-101'!M37/'A5-101'!$O$23*100</f>
        <v>90.186993215290414</v>
      </c>
      <c r="AA37" s="89"/>
      <c r="AB37" s="89"/>
      <c r="AC37" s="89">
        <f>'A5-101'!N37/'A5-101'!$O$23*100</f>
        <v>95.978818467648523</v>
      </c>
      <c r="AD37" s="89">
        <f>'A5-101'!O37/'A5-101'!$O$23*100</f>
        <v>101.29074962766838</v>
      </c>
    </row>
    <row r="38" spans="1:30" ht="12.75" customHeight="1">
      <c r="A38" s="92">
        <v>1995</v>
      </c>
      <c r="B38" s="88"/>
      <c r="C38" s="88"/>
      <c r="D38" s="88"/>
      <c r="E38" s="89">
        <f>'A5-101'!D38/'A5-101'!$O$23*100</f>
        <v>97.120635445970535</v>
      </c>
      <c r="F38" s="89"/>
      <c r="G38" s="89"/>
      <c r="H38" s="89">
        <f>'A5-101'!F38/'A5-101'!$O$23*100</f>
        <v>97.970103149649717</v>
      </c>
      <c r="I38" s="89">
        <f>'A5-101'!G38/'A5-101'!$O$23*100</f>
        <v>91.045922996304256</v>
      </c>
      <c r="J38" s="89">
        <f>'A5-101'!H38/'A5-101'!$O$23*100</f>
        <v>84.593744828727452</v>
      </c>
      <c r="K38" s="89"/>
      <c r="L38" s="89"/>
      <c r="M38" s="89"/>
      <c r="N38" s="89"/>
      <c r="O38" s="89"/>
      <c r="P38" s="89"/>
      <c r="Q38" s="89"/>
      <c r="R38" s="89"/>
      <c r="S38" s="89"/>
      <c r="T38" s="89"/>
      <c r="U38" s="89"/>
      <c r="V38" s="89">
        <f>'A5-101'!K38/'A5-101'!$O$23*100</f>
        <v>82.067405813889337</v>
      </c>
      <c r="W38" s="89"/>
      <c r="X38" s="89"/>
      <c r="Y38" s="89">
        <f>'A5-101'!L38/'A5-101'!$O$23*100</f>
        <v>95.587180760108112</v>
      </c>
      <c r="Z38" s="89">
        <f>'A5-101'!M38/'A5-101'!$O$23*100</f>
        <v>90.462794417783655</v>
      </c>
      <c r="AA38" s="89"/>
      <c r="AB38" s="89"/>
      <c r="AC38" s="89">
        <f>'A5-101'!N38/'A5-101'!$O$23*100</f>
        <v>96.144299189144462</v>
      </c>
      <c r="AD38" s="89">
        <f>'A5-101'!O38/'A5-101'!$O$23*100</f>
        <v>101.75409564785703</v>
      </c>
    </row>
    <row r="39" spans="1:30" ht="12.75" customHeight="1">
      <c r="A39" s="92">
        <v>1996</v>
      </c>
      <c r="B39" s="88"/>
      <c r="C39" s="88"/>
      <c r="D39" s="88"/>
      <c r="E39" s="89">
        <f>'A5-101'!D39/'A5-101'!$O$23*100</f>
        <v>97.859782668652429</v>
      </c>
      <c r="F39" s="89"/>
      <c r="G39" s="89"/>
      <c r="H39" s="89">
        <f>'A5-101'!F39/'A5-101'!$O$23*100</f>
        <v>97.909426885101212</v>
      </c>
      <c r="I39" s="89">
        <f>'A5-101'!G39/'A5-101'!$O$23*100</f>
        <v>91.289281648187981</v>
      </c>
      <c r="J39" s="89">
        <f>'A5-101'!H39/'A5-101'!$O$23*100</f>
        <v>83.722213028848799</v>
      </c>
      <c r="K39" s="89"/>
      <c r="L39" s="89"/>
      <c r="M39" s="89"/>
      <c r="N39" s="89"/>
      <c r="O39" s="89"/>
      <c r="P39" s="89"/>
      <c r="Q39" s="89"/>
      <c r="R39" s="89"/>
      <c r="S39" s="89"/>
      <c r="T39" s="89"/>
      <c r="U39" s="89"/>
      <c r="V39" s="89">
        <f>'A5-101'!K39/'A5-101'!$O$23*100</f>
        <v>81.780572563296374</v>
      </c>
      <c r="W39" s="89"/>
      <c r="X39" s="89"/>
      <c r="Y39" s="89">
        <f>'A5-101'!L39/'A5-101'!$O$23*100</f>
        <v>95.34447570191405</v>
      </c>
      <c r="Z39" s="89">
        <f>'A5-101'!M39/'A5-101'!$O$23*100</f>
        <v>91.179877544266091</v>
      </c>
      <c r="AA39" s="89"/>
      <c r="AB39" s="89"/>
      <c r="AC39" s="89">
        <f>'A5-101'!N39/'A5-101'!$O$23*100</f>
        <v>96.089138948645811</v>
      </c>
      <c r="AD39" s="89">
        <f>'A5-101'!O39/'A5-101'!$O$23*100</f>
        <v>101.22455733906999</v>
      </c>
    </row>
    <row r="40" spans="1:30" ht="12.75" customHeight="1">
      <c r="A40" s="92">
        <v>1997</v>
      </c>
      <c r="B40" s="88"/>
      <c r="C40" s="88"/>
      <c r="D40" s="88"/>
      <c r="E40" s="89">
        <f>'A5-101'!D40/'A5-101'!$O$23*100</f>
        <v>97.484693033261621</v>
      </c>
      <c r="F40" s="89"/>
      <c r="G40" s="89"/>
      <c r="H40" s="89">
        <f>'A5-101'!F40/'A5-101'!$O$23*100</f>
        <v>97.66341221247724</v>
      </c>
      <c r="I40" s="89">
        <f>'A5-101'!G40/'A5-101'!$O$23*100</f>
        <v>90.93991350874289</v>
      </c>
      <c r="J40" s="89">
        <f>'A5-101'!H40/'A5-101'!$O$23*100</f>
        <v>83.2202548403111</v>
      </c>
      <c r="K40" s="89"/>
      <c r="L40" s="89"/>
      <c r="M40" s="89"/>
      <c r="N40" s="89"/>
      <c r="O40" s="89"/>
      <c r="P40" s="89"/>
      <c r="Q40" s="89"/>
      <c r="R40" s="89"/>
      <c r="S40" s="89"/>
      <c r="T40" s="89"/>
      <c r="U40" s="89"/>
      <c r="V40" s="89">
        <f>'A5-101'!K40/'A5-101'!$O$23*100</f>
        <v>81.499255336753265</v>
      </c>
      <c r="W40" s="89"/>
      <c r="X40" s="89"/>
      <c r="Y40" s="89">
        <f>'A5-101'!L40/'A5-101'!$O$23*100</f>
        <v>95.338959677864196</v>
      </c>
      <c r="Z40" s="89">
        <f>'A5-101'!M40/'A5-101'!$O$23*100</f>
        <v>91.455678746759332</v>
      </c>
      <c r="AA40" s="89"/>
      <c r="AB40" s="89"/>
      <c r="AC40" s="89">
        <f>'A5-101'!N40/'A5-101'!$O$23*100</f>
        <v>96.03397870814716</v>
      </c>
      <c r="AD40" s="89">
        <f>'A5-101'!O40/'A5-101'!$O$23*100</f>
        <v>101.83131998455512</v>
      </c>
    </row>
    <row r="41" spans="1:30" ht="12.75" customHeight="1">
      <c r="A41" s="92"/>
      <c r="B41" s="88"/>
      <c r="C41" s="88"/>
      <c r="D41" s="88"/>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row>
    <row r="42" spans="1:30" ht="12.75" customHeight="1">
      <c r="A42" s="90" t="s">
        <v>362</v>
      </c>
    </row>
    <row r="44" spans="1:30" ht="12.75" customHeight="1">
      <c r="B44" s="52"/>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row>
  </sheetData>
  <phoneticPr fontId="0" type="noConversion"/>
  <pageMargins left="0.75" right="0.75" top="1" bottom="1" header="0.5" footer="0.5"/>
  <pageSetup orientation="portrait" horizontalDpi="360" r:id="rId1"/>
  <headerFooter alignWithMargins="0"/>
</worksheet>
</file>

<file path=xl/worksheets/sheet106.xml><?xml version="1.0" encoding="utf-8"?>
<worksheet xmlns="http://schemas.openxmlformats.org/spreadsheetml/2006/main" xmlns:r="http://schemas.openxmlformats.org/officeDocument/2006/relationships">
  <sheetPr codeName="Sheet106"/>
  <dimension ref="A1:AD44"/>
  <sheetViews>
    <sheetView showOutlineSymbols="0" zoomScale="75" workbookViewId="0">
      <pane xSplit="1" ySplit="2" topLeftCell="B3" activePane="bottomRight" state="frozen"/>
      <selection activeCell="C5" sqref="C5"/>
      <selection pane="topRight" activeCell="C5" sqref="C5"/>
      <selection pane="bottomLeft" activeCell="C5" sqref="C5"/>
      <selection pane="bottomRight" activeCell="C5" sqref="C5"/>
    </sheetView>
  </sheetViews>
  <sheetFormatPr defaultColWidth="3.85546875" defaultRowHeight="12.75" customHeight="1"/>
  <cols>
    <col min="1" max="1" width="5" style="90" customWidth="1"/>
    <col min="2" max="4" width="7.85546875" style="24" hidden="1" customWidth="1"/>
    <col min="5" max="5" width="7.85546875" style="24" customWidth="1"/>
    <col min="6" max="7" width="7.85546875" style="24" hidden="1" customWidth="1"/>
    <col min="8" max="10" width="7.85546875" style="24" customWidth="1"/>
    <col min="11" max="14" width="7.85546875" style="24" hidden="1" customWidth="1"/>
    <col min="15" max="15" width="9.7109375" style="24" hidden="1" customWidth="1"/>
    <col min="16" max="21" width="7.85546875" style="24" hidden="1" customWidth="1"/>
    <col min="22" max="22" width="7.85546875" style="24" customWidth="1"/>
    <col min="23" max="24" width="7.85546875" style="24" hidden="1" customWidth="1"/>
    <col min="25" max="26" width="7.85546875" style="24" customWidth="1"/>
    <col min="27" max="28" width="7.85546875" style="24" hidden="1" customWidth="1"/>
    <col min="29" max="29" width="7.85546875" style="24" customWidth="1"/>
    <col min="30" max="30" width="9" style="24" customWidth="1"/>
    <col min="31" max="16384" width="3.85546875" style="24"/>
  </cols>
  <sheetData>
    <row r="1" spans="1:30" ht="12.75" customHeight="1">
      <c r="A1" s="90" t="s">
        <v>58</v>
      </c>
    </row>
    <row r="2" spans="1:30" s="53" customFormat="1" ht="29.25" customHeight="1">
      <c r="A2" s="91" t="s">
        <v>471</v>
      </c>
      <c r="B2" s="66" t="s">
        <v>472</v>
      </c>
      <c r="C2" s="53" t="s">
        <v>473</v>
      </c>
      <c r="D2" s="66" t="s">
        <v>474</v>
      </c>
      <c r="E2" s="79" t="s">
        <v>475</v>
      </c>
      <c r="F2" s="79" t="s">
        <v>478</v>
      </c>
      <c r="G2" s="79" t="s">
        <v>479</v>
      </c>
      <c r="H2" s="79" t="s">
        <v>480</v>
      </c>
      <c r="I2" s="79" t="s">
        <v>481</v>
      </c>
      <c r="J2" s="79" t="s">
        <v>482</v>
      </c>
      <c r="K2" s="79" t="s">
        <v>483</v>
      </c>
      <c r="L2" s="79" t="s">
        <v>484</v>
      </c>
      <c r="M2" s="79" t="s">
        <v>485</v>
      </c>
      <c r="N2" s="79" t="s">
        <v>486</v>
      </c>
      <c r="O2" s="79" t="s">
        <v>487</v>
      </c>
      <c r="P2" s="79" t="s">
        <v>488</v>
      </c>
      <c r="Q2" s="79" t="s">
        <v>489</v>
      </c>
      <c r="R2" s="79" t="s">
        <v>490</v>
      </c>
      <c r="S2" s="79" t="s">
        <v>491</v>
      </c>
      <c r="T2" s="79" t="s">
        <v>492</v>
      </c>
      <c r="U2" s="79" t="s">
        <v>493</v>
      </c>
      <c r="V2" s="79" t="s">
        <v>494</v>
      </c>
      <c r="W2" s="79" t="s">
        <v>495</v>
      </c>
      <c r="X2" s="79" t="s">
        <v>496</v>
      </c>
      <c r="Y2" s="79" t="s">
        <v>497</v>
      </c>
      <c r="Z2" s="79" t="s">
        <v>498</v>
      </c>
      <c r="AA2" s="79" t="s">
        <v>499</v>
      </c>
      <c r="AB2" s="79" t="s">
        <v>500</v>
      </c>
      <c r="AC2" s="79" t="s">
        <v>501</v>
      </c>
      <c r="AD2" s="79" t="s">
        <v>502</v>
      </c>
    </row>
    <row r="3" spans="1:30" ht="12.75" hidden="1" customHeight="1">
      <c r="A3" s="92">
        <v>1960</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row>
    <row r="4" spans="1:30" ht="12.75" hidden="1" customHeight="1">
      <c r="A4" s="92">
        <v>1961</v>
      </c>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row>
    <row r="5" spans="1:30" ht="12.75" hidden="1" customHeight="1">
      <c r="A5" s="92">
        <v>1962</v>
      </c>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row>
    <row r="6" spans="1:30" ht="12.75" hidden="1" customHeight="1">
      <c r="A6" s="92">
        <v>1963</v>
      </c>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row>
    <row r="7" spans="1:30" ht="12.75" hidden="1" customHeight="1">
      <c r="A7" s="92">
        <v>1964</v>
      </c>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row>
    <row r="8" spans="1:30" ht="12.75" hidden="1" customHeight="1">
      <c r="A8" s="92">
        <v>1965</v>
      </c>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row>
    <row r="9" spans="1:30" ht="12.75" hidden="1" customHeight="1">
      <c r="A9" s="92">
        <v>1966</v>
      </c>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row>
    <row r="10" spans="1:30" ht="12.75" hidden="1" customHeight="1">
      <c r="A10" s="92">
        <v>1967</v>
      </c>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row>
    <row r="11" spans="1:30" ht="12.75" hidden="1" customHeight="1">
      <c r="A11" s="92">
        <v>1968</v>
      </c>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row>
    <row r="12" spans="1:30" ht="12.75" hidden="1" customHeight="1">
      <c r="A12" s="92">
        <v>1969</v>
      </c>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row>
    <row r="13" spans="1:30" ht="12.75" hidden="1" customHeight="1">
      <c r="A13" s="92">
        <v>1970</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row>
    <row r="14" spans="1:30" ht="12.75" hidden="1" customHeight="1">
      <c r="A14" s="92">
        <v>1971</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row>
    <row r="15" spans="1:30" ht="12.75" hidden="1" customHeight="1">
      <c r="A15" s="92">
        <v>1972</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row>
    <row r="16" spans="1:30" ht="12.75" hidden="1" customHeight="1">
      <c r="A16" s="92">
        <v>1973</v>
      </c>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row>
    <row r="17" spans="1:30" ht="12.75" hidden="1" customHeight="1">
      <c r="A17" s="92">
        <v>1974</v>
      </c>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row>
    <row r="18" spans="1:30" ht="12.75" hidden="1" customHeight="1">
      <c r="A18" s="92">
        <v>1975</v>
      </c>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row>
    <row r="19" spans="1:30" ht="12.75" hidden="1" customHeight="1">
      <c r="A19" s="92">
        <v>1976</v>
      </c>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row>
    <row r="20" spans="1:30" ht="12.75" hidden="1" customHeight="1">
      <c r="A20" s="92">
        <v>1977</v>
      </c>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row>
    <row r="21" spans="1:30" ht="12.75" hidden="1" customHeight="1">
      <c r="A21" s="92">
        <v>1978</v>
      </c>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row>
    <row r="22" spans="1:30" ht="12.75" hidden="1" customHeight="1">
      <c r="A22" s="92">
        <v>1979</v>
      </c>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row>
    <row r="23" spans="1:30" ht="12.75" customHeight="1">
      <c r="A23" s="92">
        <v>1980</v>
      </c>
      <c r="B23" s="52"/>
      <c r="C23" s="52"/>
      <c r="D23" s="52"/>
      <c r="E23" s="88">
        <f>'A5-101'!D23*Unempl!E23/'A17'!D23*1000</f>
        <v>99717.534849596472</v>
      </c>
      <c r="F23" s="52"/>
      <c r="G23" s="52"/>
      <c r="H23" s="88">
        <f>'A5-101'!F23*Unempl!H23/'A17'!F23*1000</f>
        <v>65124.35773864689</v>
      </c>
      <c r="I23" s="88">
        <f>'A5-101'!G23*Unempl!I23/'A17'!G23</f>
        <v>80.350269441186626</v>
      </c>
      <c r="J23" s="88">
        <f>'A5-101'!H23*Unempl!J23/'A17'!H23*1000</f>
        <v>38176.670375288435</v>
      </c>
      <c r="K23" s="52"/>
      <c r="L23" s="52"/>
      <c r="M23" s="52"/>
      <c r="N23" s="52"/>
      <c r="O23" s="52"/>
      <c r="P23" s="52"/>
      <c r="Q23" s="52"/>
      <c r="R23" s="52"/>
      <c r="S23" s="52"/>
      <c r="T23" s="52"/>
      <c r="U23" s="52"/>
      <c r="V23" s="88">
        <f>'A5-101'!K23*Unempl!V23/'A17'!K23</f>
        <v>20.019960396039604</v>
      </c>
      <c r="W23" s="52"/>
      <c r="X23" s="52"/>
      <c r="Y23" s="88">
        <f>'A5-101'!L23*Unempl!Y23/'A17'!L23</f>
        <v>126.33821429992089</v>
      </c>
      <c r="Z23" s="88">
        <f>'A5-101'!M23*Unempl!Z23/'A17'!M23*1000</f>
        <v>25018.18181818182</v>
      </c>
      <c r="AA23" s="52"/>
      <c r="AB23" s="52"/>
      <c r="AC23" s="88">
        <f>'A5-101'!N23*Unempl!AC23/'A17'!N23</f>
        <v>75.957010856389985</v>
      </c>
      <c r="AD23" s="88">
        <f>'A5-101'!O23*Unempl!AD23/'A17'!O23</f>
        <v>96.552975019875319</v>
      </c>
    </row>
    <row r="24" spans="1:30" ht="12.75" customHeight="1">
      <c r="A24" s="92">
        <v>1981</v>
      </c>
      <c r="B24" s="52"/>
      <c r="C24" s="52"/>
      <c r="D24" s="52"/>
      <c r="E24" s="88">
        <f>'A5-101'!D24*Unempl!E24/'A17'!D24*1000</f>
        <v>101037.66536122291</v>
      </c>
      <c r="F24" s="52"/>
      <c r="G24" s="52"/>
      <c r="H24" s="88">
        <f>'A5-101'!F24*Unempl!H24/'A17'!F24*1000</f>
        <v>68885.693677102507</v>
      </c>
      <c r="I24" s="88">
        <f>'A5-101'!G24*Unempl!I24/'A17'!G24</f>
        <v>93.440198604722923</v>
      </c>
      <c r="J24" s="88">
        <f>'A5-101'!H24*Unempl!J24/'A17'!H24*1000</f>
        <v>53172.686437225209</v>
      </c>
      <c r="K24" s="52"/>
      <c r="L24" s="52"/>
      <c r="M24" s="52"/>
      <c r="N24" s="52"/>
      <c r="O24" s="52"/>
      <c r="P24" s="52"/>
      <c r="Q24" s="52"/>
      <c r="R24" s="52"/>
      <c r="S24" s="52"/>
      <c r="T24" s="52"/>
      <c r="U24" s="52"/>
      <c r="V24" s="88">
        <f>'A5-101'!K24*Unempl!V24/'A17'!K24</f>
        <v>24.669285153181463</v>
      </c>
      <c r="W24" s="52"/>
      <c r="X24" s="52"/>
      <c r="Y24" s="88">
        <f>'A5-101'!L24*Unempl!Y24/'A17'!L24</f>
        <v>152.37704096964839</v>
      </c>
      <c r="Z24" s="88">
        <f>'A5-101'!M24*Unempl!Z24/'A17'!M24*1000</f>
        <v>31130.747181349132</v>
      </c>
      <c r="AA24" s="52"/>
      <c r="AB24" s="52"/>
      <c r="AC24" s="88">
        <f>'A5-101'!N24*Unempl!AC24/'A17'!N24</f>
        <v>116.00810815724451</v>
      </c>
      <c r="AD24" s="88">
        <f>'A5-101'!O24*Unempl!AD24/'A17'!O24</f>
        <v>102.72417004522333</v>
      </c>
    </row>
    <row r="25" spans="1:30" ht="12.75" customHeight="1">
      <c r="A25" s="92">
        <v>1982</v>
      </c>
      <c r="B25" s="52"/>
      <c r="C25" s="52"/>
      <c r="D25" s="52"/>
      <c r="E25" s="88">
        <f>'A5-101'!D25*Unempl!E25/'A17'!D25*1000</f>
        <v>143746.1031370711</v>
      </c>
      <c r="F25" s="52"/>
      <c r="G25" s="52"/>
      <c r="H25" s="88">
        <f>'A5-101'!F25*Unempl!H25/'A17'!F25*1000</f>
        <v>75719.899420908259</v>
      </c>
      <c r="I25" s="88">
        <f>'A5-101'!G25*Unempl!I25/'A17'!G25</f>
        <v>97.238278588900698</v>
      </c>
      <c r="J25" s="88">
        <f>'A5-101'!H25*Unempl!J25/'A17'!H25*1000</f>
        <v>75135.527976075362</v>
      </c>
      <c r="K25" s="52"/>
      <c r="L25" s="52"/>
      <c r="M25" s="52"/>
      <c r="N25" s="52"/>
      <c r="O25" s="52"/>
      <c r="P25" s="52"/>
      <c r="Q25" s="52"/>
      <c r="R25" s="52"/>
      <c r="S25" s="52"/>
      <c r="T25" s="52"/>
      <c r="U25" s="52"/>
      <c r="V25" s="88">
        <f>'A5-101'!K25*Unempl!V25/'A17'!K25</f>
        <v>31.419689922480622</v>
      </c>
      <c r="W25" s="52"/>
      <c r="X25" s="52"/>
      <c r="Y25" s="88">
        <f>'A5-101'!L25*Unempl!Y25/'A17'!L25</f>
        <v>170.17200433667765</v>
      </c>
      <c r="Z25" s="88">
        <f>'A5-101'!M25*Unempl!Z25/'A17'!M25*1000</f>
        <v>39714.870525514089</v>
      </c>
      <c r="AA25" s="52"/>
      <c r="AB25" s="52"/>
      <c r="AC25" s="88">
        <f>'A5-101'!N25*Unempl!AC25/'A17'!N25</f>
        <v>134.9235381562506</v>
      </c>
      <c r="AD25" s="88">
        <f>'A5-101'!O25*Unempl!AD25/'A17'!O25</f>
        <v>130.94062429792015</v>
      </c>
    </row>
    <row r="26" spans="1:30" ht="12.75" customHeight="1">
      <c r="A26" s="92">
        <v>1983</v>
      </c>
      <c r="B26" s="52"/>
      <c r="C26" s="52"/>
      <c r="D26" s="52"/>
      <c r="E26" s="88">
        <f>'A5-101'!D26*Unempl!E26/'A17'!D26*1000</f>
        <v>155934.4377657235</v>
      </c>
      <c r="F26" s="52"/>
      <c r="G26" s="52"/>
      <c r="H26" s="88">
        <f>'A5-101'!F26*Unempl!H26/'A17'!F26*1000</f>
        <v>76173.534221683833</v>
      </c>
      <c r="I26" s="88">
        <f>'A5-101'!G26*Unempl!I26/'A17'!G26</f>
        <v>97.553443714643166</v>
      </c>
      <c r="J26" s="88">
        <f>'A5-101'!H26*Unempl!J26/'A17'!H26*1000</f>
        <v>90957.934362547283</v>
      </c>
      <c r="K26" s="52"/>
      <c r="L26" s="52"/>
      <c r="M26" s="52"/>
      <c r="N26" s="52"/>
      <c r="O26" s="52"/>
      <c r="P26" s="52"/>
      <c r="Q26" s="52"/>
      <c r="R26" s="52"/>
      <c r="S26" s="52"/>
      <c r="T26" s="52"/>
      <c r="U26" s="52"/>
      <c r="V26" s="88">
        <f>'A5-101'!K26*Unempl!V26/'A17'!K26</f>
        <v>42.209846396218985</v>
      </c>
      <c r="W26" s="52"/>
      <c r="X26" s="52"/>
      <c r="Y26" s="88">
        <f>'A5-101'!L26*Unempl!Y26/'A17'!L26</f>
        <v>182.47438683638623</v>
      </c>
      <c r="Z26" s="88">
        <f>'A5-101'!M26*Unempl!Z26/'A17'!M26*1000</f>
        <v>43890.284629981026</v>
      </c>
      <c r="AA26" s="52"/>
      <c r="AB26" s="52"/>
      <c r="AC26" s="88">
        <f>'A5-101'!N26*Unempl!AC26/'A17'!N26</f>
        <v>143.72269082172693</v>
      </c>
      <c r="AD26" s="88">
        <f>'A5-101'!O26*Unempl!AD26/'A17'!O26</f>
        <v>131.47423663221483</v>
      </c>
    </row>
    <row r="27" spans="1:30" ht="12.75" customHeight="1">
      <c r="A27" s="92">
        <v>1984</v>
      </c>
      <c r="B27" s="52"/>
      <c r="C27" s="52"/>
      <c r="D27" s="52"/>
      <c r="E27" s="88">
        <f>'A5-101'!D27*Unempl!E27/'A17'!D27*1000</f>
        <v>149216.70109313715</v>
      </c>
      <c r="F27" s="52"/>
      <c r="G27" s="52"/>
      <c r="H27" s="88">
        <f>'A5-101'!F27*Unempl!H27/'A17'!F27*1000</f>
        <v>72569.82551143202</v>
      </c>
      <c r="I27" s="88">
        <f>'A5-101'!G27*Unempl!I27/'A17'!G27</f>
        <v>113.02437733576922</v>
      </c>
      <c r="J27" s="88">
        <f>'A5-101'!H27*Unempl!J27/'A17'!H27*1000</f>
        <v>90091.833225806215</v>
      </c>
      <c r="K27" s="52"/>
      <c r="L27" s="52"/>
      <c r="M27" s="52"/>
      <c r="N27" s="52"/>
      <c r="O27" s="52"/>
      <c r="P27" s="52"/>
      <c r="Q27" s="52"/>
      <c r="R27" s="52"/>
      <c r="S27" s="52"/>
      <c r="T27" s="52"/>
      <c r="U27" s="52"/>
      <c r="V27" s="88">
        <f>'A5-101'!K27*Unempl!V27/'A17'!K27</f>
        <v>38.795927956147224</v>
      </c>
      <c r="W27" s="52"/>
      <c r="X27" s="52"/>
      <c r="Y27" s="88">
        <f>'A5-101'!L27*Unempl!Y27/'A17'!L27</f>
        <v>205.11548407442447</v>
      </c>
      <c r="Z27" s="88">
        <f>'A5-101'!M27*Unempl!Z27/'A17'!M27*1000</f>
        <v>39452.344931921332</v>
      </c>
      <c r="AA27" s="52"/>
      <c r="AB27" s="52"/>
      <c r="AC27" s="88">
        <f>'A5-101'!N27*Unempl!AC27/'A17'!N27</f>
        <v>146.83945302577098</v>
      </c>
      <c r="AD27" s="88">
        <f>'A5-101'!O27*Unempl!AD27/'A17'!O27</f>
        <v>104.66610203401133</v>
      </c>
    </row>
    <row r="28" spans="1:30" ht="12.75" customHeight="1">
      <c r="A28" s="92">
        <v>1985</v>
      </c>
      <c r="B28" s="52"/>
      <c r="C28" s="52"/>
      <c r="D28" s="52"/>
      <c r="E28" s="88">
        <f>'A5-101'!D28*Unempl!E28/'A17'!D28*1000</f>
        <v>141402.13424970835</v>
      </c>
      <c r="F28" s="52"/>
      <c r="G28" s="52"/>
      <c r="H28" s="88">
        <f>'A5-101'!F28*Unempl!H28/'A17'!F28*1000</f>
        <v>70097.602637099189</v>
      </c>
      <c r="I28" s="88">
        <f>'A5-101'!G28*Unempl!I28/'A17'!G28</f>
        <v>115.87624880535844</v>
      </c>
      <c r="J28" s="88">
        <f>'A5-101'!H28*Unempl!J28/'A17'!H28*1000</f>
        <v>90182.052721281507</v>
      </c>
      <c r="K28" s="52"/>
      <c r="L28" s="52"/>
      <c r="M28" s="52"/>
      <c r="N28" s="52"/>
      <c r="O28" s="52"/>
      <c r="P28" s="52"/>
      <c r="Q28" s="52"/>
      <c r="R28" s="52"/>
      <c r="S28" s="52"/>
      <c r="T28" s="52"/>
      <c r="U28" s="52"/>
      <c r="V28" s="88">
        <f>'A5-101'!K28*Unempl!V28/'A17'!K28</f>
        <v>31.631811145510838</v>
      </c>
      <c r="W28" s="52"/>
      <c r="X28" s="52"/>
      <c r="Y28" s="88">
        <f>'A5-101'!L28*Unempl!Y28/'A17'!L28</f>
        <v>217.21207535246111</v>
      </c>
      <c r="Z28" s="88">
        <f>'A5-101'!M28*Unempl!Z28/'A17'!M28*1000</f>
        <v>36067.397881996978</v>
      </c>
      <c r="AA28" s="52"/>
      <c r="AB28" s="52"/>
      <c r="AC28" s="88">
        <f>'A5-101'!N28*Unempl!AC28/'A17'!N28</f>
        <v>156.53320618358853</v>
      </c>
      <c r="AD28" s="88">
        <f>'A5-101'!O28*Unempl!AD28/'A17'!O28</f>
        <v>100.89177170822036</v>
      </c>
    </row>
    <row r="29" spans="1:30" ht="12.75" customHeight="1">
      <c r="A29" s="92">
        <v>1986</v>
      </c>
      <c r="B29" s="52"/>
      <c r="C29" s="52"/>
      <c r="D29" s="52"/>
      <c r="E29" s="88">
        <f>'A5-101'!D29*Unempl!E29/'A17'!D29*1000</f>
        <v>129984.5933194083</v>
      </c>
      <c r="F29" s="52"/>
      <c r="G29" s="52"/>
      <c r="H29" s="88">
        <f>'A5-101'!F29*Unempl!H29/'A17'!F29*1000</f>
        <v>73932.159593544522</v>
      </c>
      <c r="I29" s="88">
        <f>'A5-101'!G29*Unempl!I29/'A17'!G29</f>
        <v>117.01325728086177</v>
      </c>
      <c r="J29" s="88">
        <f>'A5-101'!H29*Unempl!J29/'A17'!H29*1000</f>
        <v>86096.621030337934</v>
      </c>
      <c r="K29" s="52"/>
      <c r="L29" s="52"/>
      <c r="M29" s="52"/>
      <c r="N29" s="52"/>
      <c r="O29" s="52"/>
      <c r="P29" s="52"/>
      <c r="Q29" s="52"/>
      <c r="R29" s="52"/>
      <c r="S29" s="52"/>
      <c r="T29" s="52"/>
      <c r="U29" s="52"/>
      <c r="V29" s="88">
        <f>'A5-101'!K29*Unempl!V29/'A17'!K29</f>
        <v>24.847846153846156</v>
      </c>
      <c r="W29" s="52"/>
      <c r="X29" s="52"/>
      <c r="Y29" s="88">
        <f>'A5-101'!L29*Unempl!Y29/'A17'!L29</f>
        <v>214.04555234067809</v>
      </c>
      <c r="Z29" s="88">
        <f>'A5-101'!M29*Unempl!Z29/'A17'!M29*1000</f>
        <v>33987.083963691373</v>
      </c>
      <c r="AA29" s="52"/>
      <c r="AB29" s="52"/>
      <c r="AC29" s="88">
        <f>'A5-101'!N29*Unempl!AC29/'A17'!N29</f>
        <v>158.55389084007453</v>
      </c>
      <c r="AD29" s="88">
        <f>'A5-101'!O29*Unempl!AD29/'A17'!O29</f>
        <v>98.364926972016832</v>
      </c>
    </row>
    <row r="30" spans="1:30" ht="12.75" customHeight="1">
      <c r="A30" s="92">
        <v>1987</v>
      </c>
      <c r="B30" s="52"/>
      <c r="C30" s="52"/>
      <c r="D30" s="52"/>
      <c r="E30" s="88">
        <f>'A5-101'!D30*Unempl!E30/'A17'!D30*1000</f>
        <v>121986.75825353319</v>
      </c>
      <c r="F30" s="52"/>
      <c r="G30" s="52"/>
      <c r="H30" s="88">
        <f>'A5-101'!F30*Unempl!H30/'A17'!F30*1000</f>
        <v>69798.859361003284</v>
      </c>
      <c r="I30" s="88">
        <f>'A5-101'!G30*Unempl!I30/'A17'!G30</f>
        <v>119.22278430331059</v>
      </c>
      <c r="J30" s="88">
        <f>'A5-101'!H30*Unempl!J30/'A17'!H30*1000</f>
        <v>84923.899924555313</v>
      </c>
      <c r="K30" s="52"/>
      <c r="L30" s="52"/>
      <c r="M30" s="52"/>
      <c r="N30" s="52"/>
      <c r="O30" s="52"/>
      <c r="P30" s="52"/>
      <c r="Q30" s="52"/>
      <c r="R30" s="52"/>
      <c r="S30" s="52"/>
      <c r="T30" s="52"/>
      <c r="U30" s="52"/>
      <c r="V30" s="88">
        <f>'A5-101'!K30*Unempl!V30/'A17'!K30</f>
        <v>25.797722960151802</v>
      </c>
      <c r="W30" s="52"/>
      <c r="X30" s="52"/>
      <c r="Y30" s="88">
        <f>'A5-101'!L30*Unempl!Y30/'A17'!L30</f>
        <v>211.0620605843107</v>
      </c>
      <c r="Z30" s="88">
        <f>'A5-101'!M30*Unempl!Z30/'A17'!M30*1000</f>
        <v>27428.3449707492</v>
      </c>
      <c r="AA30" s="52"/>
      <c r="AB30" s="52"/>
      <c r="AC30" s="88">
        <f>'A5-101'!N30*Unempl!AC30/'A17'!N30</f>
        <v>141.46923078372058</v>
      </c>
      <c r="AD30" s="88">
        <f>'A5-101'!O30*Unempl!AD30/'A17'!O30</f>
        <v>87.992638072513529</v>
      </c>
    </row>
    <row r="31" spans="1:30" ht="12.75" customHeight="1">
      <c r="A31" s="92">
        <v>1988</v>
      </c>
      <c r="B31" s="52"/>
      <c r="C31" s="52"/>
      <c r="D31" s="52"/>
      <c r="E31" s="88">
        <f>'A5-101'!D31*Unempl!E31/'A17'!D31*1000</f>
        <v>108282.76004533451</v>
      </c>
      <c r="F31" s="52"/>
      <c r="G31" s="52"/>
      <c r="H31" s="88">
        <f>'A5-101'!F31*Unempl!H31/'A17'!F31*1000</f>
        <v>62617.118947997609</v>
      </c>
      <c r="I31" s="88">
        <f>'A5-101'!G31*Unempl!I31/'A17'!G31</f>
        <v>113.40346596793765</v>
      </c>
      <c r="J31" s="88">
        <f>'A5-101'!H31*Unempl!J31/'A17'!H31*1000</f>
        <v>84879.021202671152</v>
      </c>
      <c r="K31" s="52"/>
      <c r="L31" s="52"/>
      <c r="M31" s="52"/>
      <c r="N31" s="52"/>
      <c r="O31" s="52"/>
      <c r="P31" s="52"/>
      <c r="Q31" s="52"/>
      <c r="R31" s="52"/>
      <c r="S31" s="52"/>
      <c r="T31" s="52"/>
      <c r="U31" s="52"/>
      <c r="V31" s="88">
        <f>'A5-101'!K31*Unempl!V31/'A17'!K31</f>
        <v>39.093111194309245</v>
      </c>
      <c r="W31" s="52"/>
      <c r="X31" s="52"/>
      <c r="Y31" s="88">
        <f>'A5-101'!L31*Unempl!Y31/'A17'!L31</f>
        <v>201.26761130830315</v>
      </c>
      <c r="Z31" s="88">
        <f>'A5-101'!M31*Unempl!Z31/'A17'!M31*1000</f>
        <v>22645.867768595039</v>
      </c>
      <c r="AA31" s="52"/>
      <c r="AB31" s="52"/>
      <c r="AC31" s="88">
        <f>'A5-101'!N31*Unempl!AC31/'A17'!N31</f>
        <v>116.22612933686445</v>
      </c>
      <c r="AD31" s="88">
        <f>'A5-101'!O31*Unempl!AD31/'A17'!O31</f>
        <v>78.873700809610199</v>
      </c>
    </row>
    <row r="32" spans="1:30" ht="12.75" customHeight="1">
      <c r="A32" s="92">
        <v>1989</v>
      </c>
      <c r="B32" s="52"/>
      <c r="C32" s="52"/>
      <c r="D32" s="52"/>
      <c r="E32" s="88">
        <f>'A5-101'!D32*Unempl!E32/'A17'!D32*1000</f>
        <v>105065.02291678172</v>
      </c>
      <c r="F32" s="52"/>
      <c r="G32" s="52"/>
      <c r="H32" s="88">
        <f>'A5-101'!F32*Unempl!H32/'A17'!F32*1000</f>
        <v>47963.654306220102</v>
      </c>
      <c r="I32" s="88">
        <f>'A5-101'!G32*Unempl!I32/'A17'!G32</f>
        <v>106.01876142839251</v>
      </c>
      <c r="J32" s="88">
        <f>'A5-101'!H32*Unempl!J32/'A17'!H32*1000</f>
        <v>75517.438248147781</v>
      </c>
      <c r="K32" s="52"/>
      <c r="L32" s="52"/>
      <c r="M32" s="52"/>
      <c r="N32" s="52"/>
      <c r="O32" s="52"/>
      <c r="P32" s="52"/>
      <c r="Q32" s="52"/>
      <c r="R32" s="52"/>
      <c r="S32" s="52"/>
      <c r="T32" s="52"/>
      <c r="U32" s="52"/>
      <c r="V32" s="88">
        <f>'A5-101'!K32*Unempl!V32/'A17'!K32</f>
        <v>59.654619970193743</v>
      </c>
      <c r="W32" s="52"/>
      <c r="X32" s="52"/>
      <c r="Y32" s="88">
        <f>'A5-101'!L32*Unempl!Y32/'A17'!L32</f>
        <v>177.83256889881545</v>
      </c>
      <c r="Z32" s="88">
        <f>'A5-101'!M32*Unempl!Z32/'A17'!M32*1000</f>
        <v>19272.78835386338</v>
      </c>
      <c r="AA32" s="52"/>
      <c r="AB32" s="52"/>
      <c r="AC32" s="88">
        <f>'A5-101'!N32*Unempl!AC32/'A17'!N32</f>
        <v>85.705188553600806</v>
      </c>
      <c r="AD32" s="88">
        <f>'A5-101'!O32*Unempl!AD32/'A17'!O32</f>
        <v>76.794382358366349</v>
      </c>
    </row>
    <row r="33" spans="1:30" ht="12.75" customHeight="1">
      <c r="A33" s="92">
        <v>1990</v>
      </c>
      <c r="B33" s="52"/>
      <c r="C33" s="52"/>
      <c r="D33" s="52"/>
      <c r="E33" s="88">
        <f>'A5-101'!D33*Unempl!E33/'A17'!D33*1000</f>
        <v>112778.68923989877</v>
      </c>
      <c r="F33" s="52"/>
      <c r="G33" s="52"/>
      <c r="H33" s="88">
        <f>'A5-101'!F33*Unempl!H33/'A17'!F33*1000</f>
        <v>46444.677804295941</v>
      </c>
      <c r="I33" s="88">
        <f>'A5-101'!G33*Unempl!I33/'A17'!G33</f>
        <v>101.77154192681296</v>
      </c>
      <c r="J33" s="88">
        <f>'A5-101'!H33*Unempl!J33/'A17'!H33*1000</f>
        <v>67684.268704137445</v>
      </c>
      <c r="K33" s="52"/>
      <c r="L33" s="52"/>
      <c r="M33" s="52"/>
      <c r="N33" s="52"/>
      <c r="O33" s="52"/>
      <c r="P33" s="52"/>
      <c r="Q33" s="52"/>
      <c r="R33" s="52"/>
      <c r="S33" s="52"/>
      <c r="T33" s="52"/>
      <c r="U33" s="52"/>
      <c r="V33" s="88">
        <f>'A5-101'!K33*Unempl!V33/'A17'!K33</f>
        <v>62.538535860274983</v>
      </c>
      <c r="W33" s="52"/>
      <c r="X33" s="52"/>
      <c r="Y33" s="88">
        <f>'A5-101'!L33*Unempl!Y33/'A17'!L33</f>
        <v>168.81511264229127</v>
      </c>
      <c r="Z33" s="88">
        <f>'A5-101'!M33*Unempl!Z33/'A17'!M33*1000</f>
        <v>21695.237212750188</v>
      </c>
      <c r="AA33" s="52"/>
      <c r="AB33" s="52"/>
      <c r="AC33" s="88">
        <f>'A5-101'!N33*Unempl!AC33/'A17'!N33</f>
        <v>75.69330072059104</v>
      </c>
      <c r="AD33" s="88">
        <f>'A5-101'!O33*Unempl!AD33/'A17'!O33</f>
        <v>78.686987787567446</v>
      </c>
    </row>
    <row r="34" spans="1:30" ht="12.75" customHeight="1">
      <c r="A34" s="92">
        <v>1991</v>
      </c>
      <c r="B34" s="52"/>
      <c r="C34" s="52"/>
      <c r="D34" s="52"/>
      <c r="E34" s="88">
        <f>'A5-101'!D34*Unempl!E34/'A17'!D34*1000</f>
        <v>141162.1893978994</v>
      </c>
      <c r="F34" s="52"/>
      <c r="G34" s="52"/>
      <c r="H34" s="88">
        <f>'A5-101'!F34*Unempl!H34/'A17'!F34*1000</f>
        <v>100134.79513064132</v>
      </c>
      <c r="I34" s="88">
        <f>'A5-101'!G34*Unempl!I34/'A17'!G34</f>
        <v>107.92303558983313</v>
      </c>
      <c r="J34" s="88">
        <f>'A5-101'!H34*Unempl!J34/'A17'!H34*1000</f>
        <v>72828.714518170294</v>
      </c>
      <c r="K34" s="52"/>
      <c r="L34" s="52"/>
      <c r="M34" s="52"/>
      <c r="N34" s="52"/>
      <c r="O34" s="52"/>
      <c r="P34" s="52"/>
      <c r="Q34" s="52"/>
      <c r="R34" s="52"/>
      <c r="S34" s="52"/>
      <c r="T34" s="52"/>
      <c r="U34" s="52"/>
      <c r="V34" s="88">
        <f>'A5-101'!K34*Unempl!V34/'A17'!K34</f>
        <v>64.243189368770757</v>
      </c>
      <c r="W34" s="52"/>
      <c r="X34" s="52"/>
      <c r="Y34" s="88">
        <f>'A5-101'!L34*Unempl!Y34/'A17'!L34</f>
        <v>170.10985892175063</v>
      </c>
      <c r="Z34" s="88">
        <f>'A5-101'!M34*Unempl!Z34/'A17'!M34*1000</f>
        <v>38207.774502579217</v>
      </c>
      <c r="AA34" s="52"/>
      <c r="AB34" s="52"/>
      <c r="AC34" s="88">
        <f>'A5-101'!N34*Unempl!AC34/'A17'!N34</f>
        <v>109.11536449009942</v>
      </c>
      <c r="AD34" s="88">
        <f>'A5-101'!O34*Unempl!AD34/'A17'!O34</f>
        <v>95.018208094278179</v>
      </c>
    </row>
    <row r="35" spans="1:30" ht="12.75" customHeight="1">
      <c r="A35" s="92">
        <v>1992</v>
      </c>
      <c r="B35" s="52"/>
      <c r="C35" s="52"/>
      <c r="D35" s="52"/>
      <c r="E35" s="88">
        <f>'A5-101'!D35*Unempl!E35/'A17'!D35*1000</f>
        <v>153305.810218356</v>
      </c>
      <c r="F35" s="52"/>
      <c r="G35" s="52"/>
      <c r="H35" s="88">
        <f>'A5-101'!F35*Unempl!H35/'A17'!F35*1000</f>
        <v>169890.23640661937</v>
      </c>
      <c r="I35" s="88">
        <f>'A5-101'!G35*Unempl!I35/'A17'!G35</f>
        <v>118.68521479710648</v>
      </c>
      <c r="J35" s="88">
        <f>'A5-101'!H35*Unempl!J35/'A17'!H35*1000</f>
        <v>84405.139434300305</v>
      </c>
      <c r="K35" s="52"/>
      <c r="L35" s="52"/>
      <c r="M35" s="52"/>
      <c r="N35" s="52"/>
      <c r="O35" s="52"/>
      <c r="P35" s="52"/>
      <c r="Q35" s="52"/>
      <c r="R35" s="52"/>
      <c r="S35" s="52"/>
      <c r="T35" s="52"/>
      <c r="U35" s="52"/>
      <c r="V35" s="88">
        <f>'A5-101'!K35*Unempl!V35/'A17'!K35</f>
        <v>69.748020527859225</v>
      </c>
      <c r="W35" s="52"/>
      <c r="X35" s="52"/>
      <c r="Y35" s="88">
        <f>'A5-101'!L35*Unempl!Y35/'A17'!L35</f>
        <v>190.37170456280762</v>
      </c>
      <c r="Z35" s="88">
        <f>'A5-101'!M35*Unempl!Z35/'A17'!M35*1000</f>
        <v>66932.446320425748</v>
      </c>
      <c r="AA35" s="52"/>
      <c r="AB35" s="52"/>
      <c r="AC35" s="88">
        <f>'A5-101'!N35*Unempl!AC35/'A17'!N35</f>
        <v>132.03491635483161</v>
      </c>
      <c r="AD35" s="88">
        <f>'A5-101'!O35*Unempl!AD35/'A17'!O35</f>
        <v>105.05399136669412</v>
      </c>
    </row>
    <row r="36" spans="1:30" ht="12.75" customHeight="1">
      <c r="A36" s="92">
        <v>1993</v>
      </c>
      <c r="B36" s="52"/>
      <c r="C36" s="52"/>
      <c r="D36" s="52"/>
      <c r="E36" s="88">
        <f>'A5-101'!D36*Unempl!E36/'A17'!D36*1000</f>
        <v>152484.80775818904</v>
      </c>
      <c r="F36" s="52"/>
      <c r="G36" s="52"/>
      <c r="H36" s="88">
        <f>'A5-101'!F36*Unempl!H36/'A17'!F36*1000</f>
        <v>229699.66401414675</v>
      </c>
      <c r="I36" s="88">
        <f>'A5-101'!G36*Unempl!I36/'A17'!G36</f>
        <v>135.99378436597442</v>
      </c>
      <c r="J36" s="88">
        <f>'A5-101'!H36*Unempl!J36/'A17'!H36*1000</f>
        <v>95562.073505013366</v>
      </c>
      <c r="K36" s="52"/>
      <c r="L36" s="52"/>
      <c r="M36" s="52"/>
      <c r="N36" s="52"/>
      <c r="O36" s="52"/>
      <c r="P36" s="52"/>
      <c r="Q36" s="52"/>
      <c r="R36" s="52"/>
      <c r="S36" s="52"/>
      <c r="T36" s="52"/>
      <c r="U36" s="52"/>
      <c r="V36" s="88">
        <f>'A5-101'!K36*Unempl!V36/'A17'!K36</f>
        <v>64.943097151205265</v>
      </c>
      <c r="W36" s="52"/>
      <c r="X36" s="52"/>
      <c r="Y36" s="88">
        <f>'A5-101'!L36*Unempl!Y36/'A17'!L36</f>
        <v>235.08501097669205</v>
      </c>
      <c r="Z36" s="88">
        <f>'A5-101'!M36*Unempl!Z36/'A17'!M36*1000</f>
        <v>104107.6725874382</v>
      </c>
      <c r="AA36" s="52"/>
      <c r="AB36" s="52"/>
      <c r="AC36" s="88">
        <f>'A5-101'!N36*Unempl!AC36/'A17'!N36</f>
        <v>138.70533821545578</v>
      </c>
      <c r="AD36" s="88">
        <f>'A5-101'!O36*Unempl!AD36/'A17'!O36</f>
        <v>97.25779518160337</v>
      </c>
    </row>
    <row r="37" spans="1:30" ht="12.75" customHeight="1">
      <c r="A37" s="92">
        <v>1994</v>
      </c>
      <c r="B37" s="52"/>
      <c r="C37" s="52"/>
      <c r="D37" s="52"/>
      <c r="E37" s="88">
        <f>'A5-101'!D37*Unempl!E37/'A17'!D37*1000</f>
        <v>141545.00099052227</v>
      </c>
      <c r="F37" s="52"/>
      <c r="G37" s="52"/>
      <c r="H37" s="88">
        <f>'A5-101'!F37*Unempl!H37/'A17'!F37*1000</f>
        <v>237694.51982378858</v>
      </c>
      <c r="I37" s="88">
        <f>'A5-101'!G37*Unempl!I37/'A17'!G37</f>
        <v>135.26555231270439</v>
      </c>
      <c r="J37" s="88">
        <f>'A5-101'!H37*Unempl!J37/'A17'!H37*1000</f>
        <v>102998.12061206122</v>
      </c>
      <c r="K37" s="52"/>
      <c r="L37" s="52"/>
      <c r="M37" s="52"/>
      <c r="N37" s="52"/>
      <c r="O37" s="52"/>
      <c r="P37" s="52"/>
      <c r="Q37" s="52"/>
      <c r="R37" s="52"/>
      <c r="S37" s="52"/>
      <c r="T37" s="52"/>
      <c r="U37" s="52"/>
      <c r="V37" s="88">
        <f>'A5-101'!K37*Unempl!V37/'A17'!K37</f>
        <v>60.174118502362781</v>
      </c>
      <c r="W37" s="52"/>
      <c r="X37" s="52"/>
      <c r="Y37" s="88">
        <f>'A5-101'!L37*Unempl!Y37/'A17'!L37</f>
        <v>250.85912288440556</v>
      </c>
      <c r="Z37" s="88">
        <f>'A5-101'!M37*Unempl!Z37/'A17'!M37*1000</f>
        <v>101146.288209607</v>
      </c>
      <c r="AA37" s="52"/>
      <c r="AB37" s="52"/>
      <c r="AC37" s="88">
        <f>'A5-101'!N37*Unempl!AC37/'A17'!N37</f>
        <v>131.06406409162238</v>
      </c>
      <c r="AD37" s="88">
        <f>'A5-101'!O37*Unempl!AD37/'A17'!O37</f>
        <v>88.568307569826842</v>
      </c>
    </row>
    <row r="38" spans="1:30" ht="12.75" customHeight="1">
      <c r="A38" s="92">
        <v>1995</v>
      </c>
      <c r="B38" s="52"/>
      <c r="C38" s="52"/>
      <c r="D38" s="52"/>
      <c r="E38" s="88">
        <f>'A5-101'!D38*Unempl!E38/'A17'!D38*1000</f>
        <v>129017.59249716582</v>
      </c>
      <c r="F38" s="52"/>
      <c r="G38" s="52"/>
      <c r="H38" s="88">
        <f>'A5-101'!F38*Unempl!H38/'A17'!F38*1000</f>
        <v>224031.38750366677</v>
      </c>
      <c r="I38" s="88">
        <f>'A5-101'!G38*Unempl!I38/'A17'!G38</f>
        <v>129.70936138025613</v>
      </c>
      <c r="J38" s="88">
        <f>'A5-101'!H38*Unempl!J38/'A17'!H38*1000</f>
        <v>99894.741397965787</v>
      </c>
      <c r="K38" s="52"/>
      <c r="L38" s="52"/>
      <c r="M38" s="52"/>
      <c r="N38" s="52"/>
      <c r="O38" s="52"/>
      <c r="P38" s="52"/>
      <c r="Q38" s="52"/>
      <c r="R38" s="52"/>
      <c r="S38" s="52"/>
      <c r="T38" s="52"/>
      <c r="U38" s="52"/>
      <c r="V38" s="88">
        <f>'A5-101'!K38*Unempl!V38/'A17'!K38</f>
        <v>57.491729866377753</v>
      </c>
      <c r="W38" s="52"/>
      <c r="X38" s="52"/>
      <c r="Y38" s="88">
        <f>'A5-101'!L38*Unempl!Y38/'A17'!L38</f>
        <v>238.8846254442513</v>
      </c>
      <c r="Z38" s="88">
        <f>'A5-101'!M38*Unempl!Z38/'A17'!M38*1000</f>
        <v>98898.949655921766</v>
      </c>
      <c r="AA38" s="52"/>
      <c r="AB38" s="52"/>
      <c r="AC38" s="88">
        <f>'A5-101'!N38*Unempl!AC38/'A17'!N38</f>
        <v>111.44084661902144</v>
      </c>
      <c r="AD38" s="88">
        <f>'A5-101'!O38*Unempl!AD38/'A17'!O38</f>
        <v>81.718343634264116</v>
      </c>
    </row>
    <row r="39" spans="1:30" ht="12.75" customHeight="1">
      <c r="A39" s="92">
        <v>1996</v>
      </c>
      <c r="B39" s="52"/>
      <c r="C39" s="52"/>
      <c r="D39" s="52"/>
      <c r="E39" s="88">
        <f>'A5-101'!D39*Unempl!E39/'A17'!D39*1000</f>
        <v>132666.45456211438</v>
      </c>
      <c r="F39" s="52"/>
      <c r="G39" s="52"/>
      <c r="H39" s="88">
        <f>'A5-101'!F39*Unempl!H39/'A17'!F39*1000</f>
        <v>211878.29139847864</v>
      </c>
      <c r="I39" s="88">
        <f>'A5-101'!G39*Unempl!I39/'A17'!G39</f>
        <v>139.9174207439616</v>
      </c>
      <c r="J39" s="88">
        <f>'A5-101'!H39*Unempl!J39/'A17'!H39*1000</f>
        <v>108334.26941009163</v>
      </c>
      <c r="K39" s="52"/>
      <c r="L39" s="52"/>
      <c r="M39" s="52"/>
      <c r="N39" s="52"/>
      <c r="O39" s="52"/>
      <c r="P39" s="52"/>
      <c r="Q39" s="52"/>
      <c r="R39" s="52"/>
      <c r="S39" s="52"/>
      <c r="T39" s="52"/>
      <c r="U39" s="52"/>
      <c r="V39" s="88">
        <f>'A5-101'!K39*Unempl!V39/'A17'!K39</f>
        <v>58.068056054617315</v>
      </c>
      <c r="W39" s="52"/>
      <c r="X39" s="52"/>
      <c r="Y39" s="88">
        <f>'A5-101'!L39*Unempl!Y39/'A17'!L39</f>
        <v>233.99465385836166</v>
      </c>
      <c r="Z39" s="88">
        <f>'A5-101'!M39*Unempl!Z39/'A17'!M39*1000</f>
        <v>103573.67280606716</v>
      </c>
      <c r="AA39" s="52"/>
      <c r="AB39" s="52"/>
      <c r="AC39" s="88">
        <f>'A5-101'!N39*Unempl!AC39/'A17'!N39</f>
        <v>101.35515889336733</v>
      </c>
      <c r="AD39" s="88">
        <f>'A5-101'!O39*Unempl!AD39/'A17'!O39</f>
        <v>78.64574545583767</v>
      </c>
    </row>
    <row r="40" spans="1:30" ht="12.75" customHeight="1">
      <c r="A40" s="92">
        <v>1997</v>
      </c>
      <c r="B40" s="52"/>
      <c r="C40" s="52"/>
      <c r="D40" s="52"/>
      <c r="E40" s="88">
        <f>'A5-101'!D40*Unempl!E40/'A17'!D40*1000</f>
        <v>125712.70570823035</v>
      </c>
      <c r="F40" s="52"/>
      <c r="G40" s="52"/>
      <c r="H40" s="88">
        <f>'A5-101'!F40*Unempl!H40/'A17'!F40*1000</f>
        <v>189663.80035026267</v>
      </c>
      <c r="I40" s="88">
        <f>'A5-101'!G40*Unempl!I40/'A17'!G40</f>
        <v>135.83536479862744</v>
      </c>
      <c r="J40" s="88">
        <f>'A5-101'!H40*Unempl!J40/'A17'!H40*1000</f>
        <v>118860.372985501</v>
      </c>
      <c r="K40" s="52"/>
      <c r="L40" s="52"/>
      <c r="M40" s="52"/>
      <c r="N40" s="52"/>
      <c r="O40" s="52"/>
      <c r="P40" s="52"/>
      <c r="Q40" s="52"/>
      <c r="R40" s="52"/>
      <c r="S40" s="52"/>
      <c r="T40" s="52"/>
      <c r="U40" s="52"/>
      <c r="V40" s="88">
        <f>'A5-101'!K40*Unempl!V40/'A17'!K40</f>
        <v>49.619506966773848</v>
      </c>
      <c r="W40" s="52"/>
      <c r="X40" s="52"/>
      <c r="Y40" s="88">
        <f>'A5-101'!L40*Unempl!Y40/'A17'!L40</f>
        <v>220.92890143248354</v>
      </c>
      <c r="Z40" s="88">
        <f>'A5-101'!M40*Unempl!Z40/'A17'!M40*1000</f>
        <v>102205.47945205479</v>
      </c>
      <c r="AA40" s="52"/>
      <c r="AB40" s="52"/>
      <c r="AC40" s="88">
        <f>'A5-101'!N40*Unempl!AC40/'A17'!N40</f>
        <v>96.534463431305539</v>
      </c>
      <c r="AD40" s="88">
        <f>'A5-101'!O40*Unempl!AD40/'A17'!O40</f>
        <v>72.692398798672457</v>
      </c>
    </row>
    <row r="41" spans="1:30" ht="12.75" customHeight="1">
      <c r="A41" s="92"/>
      <c r="B41" s="52"/>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row>
    <row r="42" spans="1:30" ht="12.75" customHeight="1">
      <c r="A42" s="90" t="s">
        <v>373</v>
      </c>
    </row>
    <row r="43" spans="1:30" ht="12.75" customHeight="1">
      <c r="E43" s="24" t="s">
        <v>541</v>
      </c>
    </row>
    <row r="44" spans="1:30" ht="12.75" customHeight="1">
      <c r="B44" s="52"/>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row>
  </sheetData>
  <phoneticPr fontId="0" type="noConversion"/>
  <pageMargins left="0.75" right="0.75" top="1" bottom="1" header="0.5" footer="0.5"/>
  <pageSetup orientation="portrait" horizontalDpi="360" r:id="rId1"/>
  <headerFooter alignWithMargins="0"/>
</worksheet>
</file>

<file path=xl/worksheets/sheet107.xml><?xml version="1.0" encoding="utf-8"?>
<worksheet xmlns="http://schemas.openxmlformats.org/spreadsheetml/2006/main" xmlns:r="http://schemas.openxmlformats.org/officeDocument/2006/relationships">
  <sheetPr codeName="Sheet107"/>
  <dimension ref="A1:AD45"/>
  <sheetViews>
    <sheetView showOutlineSymbols="0" zoomScale="75" workbookViewId="0">
      <pane xSplit="1" ySplit="2" topLeftCell="B3" activePane="bottomRight" state="frozen"/>
      <selection activeCell="C5" sqref="C5"/>
      <selection pane="topRight" activeCell="C5" sqref="C5"/>
      <selection pane="bottomLeft" activeCell="C5" sqref="C5"/>
      <selection pane="bottomRight" activeCell="C5" sqref="C5"/>
    </sheetView>
  </sheetViews>
  <sheetFormatPr defaultColWidth="3.85546875" defaultRowHeight="12.75" customHeight="1"/>
  <cols>
    <col min="1" max="1" width="5" style="90" customWidth="1"/>
    <col min="2" max="4" width="7.85546875" style="24" hidden="1" customWidth="1"/>
    <col min="5" max="5" width="10" style="24" customWidth="1"/>
    <col min="6" max="7" width="7.85546875" style="24" hidden="1" customWidth="1"/>
    <col min="8" max="8" width="9.28515625" style="24" customWidth="1"/>
    <col min="9" max="10" width="7.85546875" style="24" customWidth="1"/>
    <col min="11" max="14" width="7.85546875" style="24" hidden="1" customWidth="1"/>
    <col min="15" max="15" width="9.7109375" style="24" hidden="1" customWidth="1"/>
    <col min="16" max="21" width="7.85546875" style="24" hidden="1" customWidth="1"/>
    <col min="22" max="22" width="7.85546875" style="24" customWidth="1"/>
    <col min="23" max="24" width="7.85546875" style="24" hidden="1" customWidth="1"/>
    <col min="25" max="26" width="7.85546875" style="24" customWidth="1"/>
    <col min="27" max="28" width="7.85546875" style="24" hidden="1" customWidth="1"/>
    <col min="29" max="30" width="7.85546875" style="24" customWidth="1"/>
    <col min="31" max="16384" width="3.85546875" style="24"/>
  </cols>
  <sheetData>
    <row r="1" spans="1:30" ht="12.75" customHeight="1">
      <c r="A1" s="90" t="s">
        <v>59</v>
      </c>
    </row>
    <row r="2" spans="1:30" s="53" customFormat="1" ht="29.25" customHeight="1">
      <c r="A2" s="91" t="s">
        <v>471</v>
      </c>
      <c r="B2" s="66" t="s">
        <v>472</v>
      </c>
      <c r="C2" s="53" t="s">
        <v>473</v>
      </c>
      <c r="D2" s="66" t="s">
        <v>474</v>
      </c>
      <c r="E2" s="79" t="s">
        <v>475</v>
      </c>
      <c r="F2" s="79" t="s">
        <v>478</v>
      </c>
      <c r="G2" s="79" t="s">
        <v>479</v>
      </c>
      <c r="H2" s="79" t="s">
        <v>480</v>
      </c>
      <c r="I2" s="79" t="s">
        <v>481</v>
      </c>
      <c r="J2" s="79" t="s">
        <v>482</v>
      </c>
      <c r="K2" s="79" t="s">
        <v>483</v>
      </c>
      <c r="L2" s="79" t="s">
        <v>484</v>
      </c>
      <c r="M2" s="79" t="s">
        <v>485</v>
      </c>
      <c r="N2" s="79" t="s">
        <v>486</v>
      </c>
      <c r="O2" s="79" t="s">
        <v>487</v>
      </c>
      <c r="P2" s="79" t="s">
        <v>488</v>
      </c>
      <c r="Q2" s="79" t="s">
        <v>489</v>
      </c>
      <c r="R2" s="79" t="s">
        <v>490</v>
      </c>
      <c r="S2" s="79" t="s">
        <v>491</v>
      </c>
      <c r="T2" s="79" t="s">
        <v>492</v>
      </c>
      <c r="U2" s="79" t="s">
        <v>493</v>
      </c>
      <c r="V2" s="79" t="s">
        <v>494</v>
      </c>
      <c r="W2" s="79" t="s">
        <v>495</v>
      </c>
      <c r="X2" s="79" t="s">
        <v>496</v>
      </c>
      <c r="Y2" s="79" t="s">
        <v>497</v>
      </c>
      <c r="Z2" s="79" t="s">
        <v>498</v>
      </c>
      <c r="AA2" s="79" t="s">
        <v>499</v>
      </c>
      <c r="AB2" s="79" t="s">
        <v>500</v>
      </c>
      <c r="AC2" s="79" t="s">
        <v>501</v>
      </c>
      <c r="AD2" s="79" t="s">
        <v>502</v>
      </c>
    </row>
    <row r="3" spans="1:30" ht="12.75" hidden="1" customHeight="1">
      <c r="A3" s="92">
        <v>1960</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row>
    <row r="4" spans="1:30" ht="12.75" hidden="1" customHeight="1">
      <c r="A4" s="92">
        <v>1961</v>
      </c>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row>
    <row r="5" spans="1:30" ht="12.75" hidden="1" customHeight="1">
      <c r="A5" s="92">
        <v>1962</v>
      </c>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row>
    <row r="6" spans="1:30" ht="12.75" hidden="1" customHeight="1">
      <c r="A6" s="92">
        <v>1963</v>
      </c>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row>
    <row r="7" spans="1:30" ht="12.75" hidden="1" customHeight="1">
      <c r="A7" s="92">
        <v>1964</v>
      </c>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row>
    <row r="8" spans="1:30" ht="12.75" hidden="1" customHeight="1">
      <c r="A8" s="92">
        <v>1965</v>
      </c>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row>
    <row r="9" spans="1:30" ht="12.75" hidden="1" customHeight="1">
      <c r="A9" s="92">
        <v>1966</v>
      </c>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row>
    <row r="10" spans="1:30" ht="12.75" hidden="1" customHeight="1">
      <c r="A10" s="92">
        <v>1967</v>
      </c>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row>
    <row r="11" spans="1:30" ht="12.75" hidden="1" customHeight="1">
      <c r="A11" s="92">
        <v>1968</v>
      </c>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row>
    <row r="12" spans="1:30" ht="12.75" hidden="1" customHeight="1">
      <c r="A12" s="92">
        <v>1969</v>
      </c>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row>
    <row r="13" spans="1:30" ht="12.75" hidden="1" customHeight="1">
      <c r="A13" s="92">
        <v>1970</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row>
    <row r="14" spans="1:30" ht="12.75" hidden="1" customHeight="1">
      <c r="A14" s="92">
        <v>1971</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row>
    <row r="15" spans="1:30" ht="12.75" hidden="1" customHeight="1">
      <c r="A15" s="92">
        <v>1972</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row>
    <row r="16" spans="1:30" ht="12.75" hidden="1" customHeight="1">
      <c r="A16" s="92">
        <v>1973</v>
      </c>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row>
    <row r="17" spans="1:30" ht="12.75" hidden="1" customHeight="1">
      <c r="A17" s="92">
        <v>1974</v>
      </c>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row>
    <row r="18" spans="1:30" ht="12.75" hidden="1" customHeight="1">
      <c r="A18" s="92">
        <v>1975</v>
      </c>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row>
    <row r="19" spans="1:30" ht="12.75" hidden="1" customHeight="1">
      <c r="A19" s="92">
        <v>1976</v>
      </c>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row>
    <row r="20" spans="1:30" ht="12.75" hidden="1" customHeight="1">
      <c r="A20" s="92">
        <v>1977</v>
      </c>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row>
    <row r="21" spans="1:30" ht="12.75" hidden="1" customHeight="1">
      <c r="A21" s="92">
        <v>1978</v>
      </c>
      <c r="B21" s="88"/>
      <c r="C21" s="88"/>
      <c r="D21" s="88"/>
      <c r="E21" s="52"/>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row>
    <row r="22" spans="1:30" ht="12.75" hidden="1" customHeight="1">
      <c r="A22" s="92">
        <v>1979</v>
      </c>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row>
    <row r="23" spans="1:30" ht="12.75" customHeight="1">
      <c r="A23" s="92">
        <v>1980</v>
      </c>
      <c r="B23" s="88"/>
      <c r="C23" s="88"/>
      <c r="D23" s="88"/>
      <c r="E23" s="88">
        <f>'A5-101'!D23*'A11-1'!D23/'A17'!D23*1000+'A5-103B'!E23</f>
        <v>1298255.8253851798</v>
      </c>
      <c r="F23" s="88"/>
      <c r="G23" s="88"/>
      <c r="H23" s="88">
        <f>'A5-101'!F23*'A11-1'!F23/'A17'!F23*1000+'A5-103B'!H23</f>
        <v>1373324.1754711154</v>
      </c>
      <c r="I23" s="88">
        <f>'A5-101'!G23*'A11-1'!G23/'A17'!G23+'A5-103B'!I23</f>
        <v>1271.9469561270434</v>
      </c>
      <c r="J23" s="88">
        <f>'A5-101'!H23*'A11-1'!H23/'A17'!H23*1000+'A5-103B'!J23</f>
        <v>1181681.7480887368</v>
      </c>
      <c r="K23" s="88"/>
      <c r="L23" s="88"/>
      <c r="M23" s="88"/>
      <c r="N23" s="88"/>
      <c r="O23" s="88"/>
      <c r="P23" s="88"/>
      <c r="Q23" s="88"/>
      <c r="R23" s="88"/>
      <c r="S23" s="88"/>
      <c r="T23" s="88"/>
      <c r="U23" s="88"/>
      <c r="V23" s="88">
        <f>'A5-101'!K23*'A11-1'!K23/'A17'!K23+'A5-103B'!V23</f>
        <v>1161.1577029702971</v>
      </c>
      <c r="W23" s="88"/>
      <c r="X23" s="88"/>
      <c r="Y23" s="88">
        <f>'A5-101'!L23*'A11-1'!L23/'A17'!L23+'A5-103B'!Y23</f>
        <v>1133.1058947284678</v>
      </c>
      <c r="Z23" s="88">
        <f>'A5-101'!M23*'A11-1'!M23/'A17'!M23*1000+'A5-103B'!Z23</f>
        <v>1235781.8181818181</v>
      </c>
      <c r="AA23" s="88"/>
      <c r="AB23" s="88"/>
      <c r="AC23" s="88">
        <f>'A5-101'!N23*'A11-1'!N23/'A17'!N23+'A5-103B'!AC23</f>
        <v>1165.3998263556268</v>
      </c>
      <c r="AD23" s="88">
        <f>'A5-101'!O23*'A11-1'!O23/'A17'!O23+'A5-103B'!AD23</f>
        <v>1314.6350663207666</v>
      </c>
    </row>
    <row r="24" spans="1:30" ht="12.75" customHeight="1">
      <c r="A24" s="92">
        <v>1981</v>
      </c>
      <c r="B24" s="88"/>
      <c r="C24" s="88"/>
      <c r="D24" s="88"/>
      <c r="E24" s="88">
        <f>'A5-101'!D24*'A11-1'!D24/'A17'!D24*1000+'A5-103B'!E24</f>
        <v>1305830.6917648758</v>
      </c>
      <c r="F24" s="88"/>
      <c r="G24" s="88"/>
      <c r="H24" s="88">
        <f>'A5-101'!F24*'A11-1'!F24/'A17'!F24*1000+'A5-103B'!H24</f>
        <v>1386822.7255985264</v>
      </c>
      <c r="I24" s="88">
        <f>'A5-101'!G24*'A11-1'!G24/'A17'!G24+'A5-103B'!I24</f>
        <v>1251.3997286177237</v>
      </c>
      <c r="J24" s="88">
        <f>'A5-101'!H24*'A11-1'!H24/'A17'!H24*1000+'A5-103B'!J24</f>
        <v>1166764.2454590939</v>
      </c>
      <c r="K24" s="88"/>
      <c r="L24" s="88"/>
      <c r="M24" s="88"/>
      <c r="N24" s="88"/>
      <c r="O24" s="88"/>
      <c r="P24" s="88"/>
      <c r="Q24" s="88"/>
      <c r="R24" s="88"/>
      <c r="S24" s="88"/>
      <c r="T24" s="88"/>
      <c r="U24" s="88"/>
      <c r="V24" s="88">
        <f>'A5-101'!K24*'A11-1'!K24/'A17'!K24+'A5-103B'!V24</f>
        <v>1160.0731343283583</v>
      </c>
      <c r="W24" s="88"/>
      <c r="X24" s="88"/>
      <c r="Y24" s="88">
        <f>'A5-101'!L24*'A11-1'!L24/'A17'!L24+'A5-103B'!Y24</f>
        <v>1105.244742148609</v>
      </c>
      <c r="Z24" s="88">
        <f>'A5-101'!M24*'A11-1'!M24/'A17'!M24*1000+'A5-103B'!Z24</f>
        <v>1229664.5136632908</v>
      </c>
      <c r="AA24" s="88"/>
      <c r="AB24" s="88"/>
      <c r="AC24" s="88">
        <f>'A5-101'!N24*'A11-1'!N24/'A17'!N24+'A5-103B'!AC24</f>
        <v>1189.1725784621667</v>
      </c>
      <c r="AD24" s="88">
        <f>'A5-101'!O24*'A11-1'!O24/'A17'!O24+'A5-103B'!AD24</f>
        <v>1312.7908045897893</v>
      </c>
    </row>
    <row r="25" spans="1:30" ht="12.75" customHeight="1">
      <c r="A25" s="92">
        <v>1982</v>
      </c>
      <c r="B25" s="88"/>
      <c r="C25" s="88"/>
      <c r="D25" s="88"/>
      <c r="E25" s="88">
        <f>'A5-101'!D25*'A11-1'!D25/'A17'!D25*1000+'A5-103B'!E25</f>
        <v>1279962.5497677014</v>
      </c>
      <c r="F25" s="88"/>
      <c r="G25" s="88"/>
      <c r="H25" s="88">
        <f>'A5-101'!F25*'A11-1'!F25/'A17'!F25*1000+'A5-103B'!H25</f>
        <v>1389319.9323377016</v>
      </c>
      <c r="I25" s="88">
        <f>'A5-101'!G25*'A11-1'!G25/'A17'!G25+'A5-103B'!I25</f>
        <v>1194.7070106614415</v>
      </c>
      <c r="J25" s="88">
        <f>'A5-101'!H25*'A11-1'!H25/'A17'!H25*1000+'A5-103B'!J25</f>
        <v>1155029.4093343436</v>
      </c>
      <c r="K25" s="88"/>
      <c r="L25" s="88"/>
      <c r="M25" s="88"/>
      <c r="N25" s="88"/>
      <c r="O25" s="88"/>
      <c r="P25" s="88"/>
      <c r="Q25" s="88"/>
      <c r="R25" s="88"/>
      <c r="S25" s="88"/>
      <c r="T25" s="88"/>
      <c r="U25" s="88"/>
      <c r="V25" s="88">
        <f>'A5-101'!K25*'A11-1'!K25/'A17'!K25+'A5-103B'!V25</f>
        <v>1155.882054263566</v>
      </c>
      <c r="W25" s="88"/>
      <c r="X25" s="88"/>
      <c r="Y25" s="88">
        <f>'A5-101'!L25*'A11-1'!L25/'A17'!L25+'A5-103B'!Y25</f>
        <v>1095.132746218314</v>
      </c>
      <c r="Z25" s="88">
        <f>'A5-101'!M25*'A11-1'!M25/'A17'!M25*1000+'A5-103B'!Z25</f>
        <v>1243336.3480578826</v>
      </c>
      <c r="AA25" s="88"/>
      <c r="AB25" s="88"/>
      <c r="AC25" s="88">
        <f>'A5-101'!N25*'A11-1'!N25/'A17'!N25+'A5-103B'!AC25</f>
        <v>1236.7149148542942</v>
      </c>
      <c r="AD25" s="88">
        <f>'A5-101'!O25*'A11-1'!O25/'A17'!O25+'A5-103B'!AD25</f>
        <v>1315.5866208258162</v>
      </c>
    </row>
    <row r="26" spans="1:30" ht="12.75" customHeight="1">
      <c r="A26" s="92">
        <v>1983</v>
      </c>
      <c r="B26" s="88"/>
      <c r="C26" s="88"/>
      <c r="D26" s="88"/>
      <c r="E26" s="88">
        <f>'A5-101'!D26*'A11-1'!D26/'A17'!D26*1000+'A5-103B'!E26</f>
        <v>1281575.7924058056</v>
      </c>
      <c r="F26" s="88"/>
      <c r="G26" s="88"/>
      <c r="H26" s="88">
        <f>'A5-101'!F26*'A11-1'!F26/'A17'!F26*1000+'A5-103B'!H26</f>
        <v>1378851.3658388855</v>
      </c>
      <c r="I26" s="88">
        <f>'A5-101'!G26*'A11-1'!G26/'A17'!G26+'A5-103B'!I26</f>
        <v>1170.2548666578618</v>
      </c>
      <c r="J26" s="88">
        <f>'A5-101'!H26*'A11-1'!H26/'A17'!H26*1000+'A5-103B'!J26</f>
        <v>1138005.4120914871</v>
      </c>
      <c r="K26" s="88"/>
      <c r="L26" s="88"/>
      <c r="M26" s="88"/>
      <c r="N26" s="88"/>
      <c r="O26" s="88"/>
      <c r="P26" s="88"/>
      <c r="Q26" s="88"/>
      <c r="R26" s="88"/>
      <c r="S26" s="88"/>
      <c r="T26" s="88"/>
      <c r="U26" s="88"/>
      <c r="V26" s="88">
        <f>'A5-101'!K26*'A11-1'!K26/'A17'!K26+'A5-103B'!V26</f>
        <v>1184.9343836155967</v>
      </c>
      <c r="W26" s="88"/>
      <c r="X26" s="88"/>
      <c r="Y26" s="88">
        <f>'A5-101'!L26*'A11-1'!L26/'A17'!L26+'A5-103B'!Y26</f>
        <v>1077.5147469729898</v>
      </c>
      <c r="Z26" s="88">
        <f>'A5-101'!M26*'A11-1'!M26/'A17'!M26*1000+'A5-103B'!Z26</f>
        <v>1252762.428842505</v>
      </c>
      <c r="AA26" s="88"/>
      <c r="AB26" s="88"/>
      <c r="AC26" s="88">
        <f>'A5-101'!N26*'A11-1'!N26/'A17'!N26+'A5-103B'!AC26</f>
        <v>1256.0328274845522</v>
      </c>
      <c r="AD26" s="88">
        <f>'A5-101'!O26*'A11-1'!O26/'A17'!O26+'A5-103B'!AD26</f>
        <v>1332.5675100962089</v>
      </c>
    </row>
    <row r="27" spans="1:30" ht="12.75" customHeight="1">
      <c r="A27" s="92">
        <v>1984</v>
      </c>
      <c r="B27" s="88"/>
      <c r="C27" s="88"/>
      <c r="D27" s="88"/>
      <c r="E27" s="88">
        <f>'A5-101'!D27*'A11-1'!D27/'A17'!D27*1000+'A5-103B'!E27</f>
        <v>1294851.0780513845</v>
      </c>
      <c r="F27" s="88"/>
      <c r="G27" s="88"/>
      <c r="H27" s="88">
        <f>'A5-101'!F27*'A11-1'!F27/'A17'!F27*1000+'A5-103B'!H27</f>
        <v>1373915.9446450062</v>
      </c>
      <c r="I27" s="88">
        <f>'A5-101'!G27*'A11-1'!G27/'A17'!G27+'A5-103B'!I27</f>
        <v>1156.1702907709127</v>
      </c>
      <c r="J27" s="88">
        <f>'A5-101'!H27*'A11-1'!H27/'A17'!H27*1000+'A5-103B'!J27</f>
        <v>1126919.2222795857</v>
      </c>
      <c r="K27" s="88"/>
      <c r="L27" s="88"/>
      <c r="M27" s="88"/>
      <c r="N27" s="88"/>
      <c r="O27" s="88"/>
      <c r="P27" s="88"/>
      <c r="Q27" s="88"/>
      <c r="R27" s="88"/>
      <c r="S27" s="88"/>
      <c r="T27" s="88"/>
      <c r="U27" s="88"/>
      <c r="V27" s="88">
        <f>'A5-101'!K27*'A11-1'!K27/'A17'!K27+'A5-103B'!V27</f>
        <v>1182.6696162881753</v>
      </c>
      <c r="W27" s="88"/>
      <c r="X27" s="88"/>
      <c r="Y27" s="88">
        <f>'A5-101'!L27*'A11-1'!L27/'A17'!L27+'A5-103B'!Y27</f>
        <v>1046.1863218753288</v>
      </c>
      <c r="Z27" s="88">
        <f>'A5-101'!M27*'A11-1'!M27/'A17'!M27*1000+'A5-103B'!Z27</f>
        <v>1256383.1316187591</v>
      </c>
      <c r="AA27" s="88"/>
      <c r="AB27" s="88"/>
      <c r="AC27" s="88">
        <f>'A5-101'!N27*'A11-1'!N27/'A17'!N27+'A5-103B'!AC27</f>
        <v>1289.4742913857344</v>
      </c>
      <c r="AD27" s="88">
        <f>'A5-101'!O27*'A11-1'!O27/'A17'!O27+'A5-103B'!AD27</f>
        <v>1357.006615538513</v>
      </c>
    </row>
    <row r="28" spans="1:30" ht="12.75" customHeight="1">
      <c r="A28" s="92">
        <v>1985</v>
      </c>
      <c r="B28" s="88"/>
      <c r="C28" s="88"/>
      <c r="D28" s="88"/>
      <c r="E28" s="88">
        <f>'A5-101'!D28*'A11-1'!D28/'A17'!D28*1000+'A5-103B'!E28</f>
        <v>1313882.828886501</v>
      </c>
      <c r="F28" s="88"/>
      <c r="G28" s="88"/>
      <c r="H28" s="88">
        <f>'A5-101'!F28*'A11-1'!F28/'A17'!F28*1000+'A5-103B'!H28</f>
        <v>1380759.7542703026</v>
      </c>
      <c r="I28" s="88">
        <f>'A5-101'!G28*'A11-1'!G28/'A17'!G28+'A5-103B'!I28</f>
        <v>1132.2860463885861</v>
      </c>
      <c r="J28" s="88">
        <f>'A5-101'!H28*'A11-1'!H28/'A17'!H28*1000+'A5-103B'!J28</f>
        <v>1120860.3645537714</v>
      </c>
      <c r="K28" s="88"/>
      <c r="L28" s="88"/>
      <c r="M28" s="88"/>
      <c r="N28" s="88"/>
      <c r="O28" s="88"/>
      <c r="P28" s="88"/>
      <c r="Q28" s="88"/>
      <c r="R28" s="88"/>
      <c r="S28" s="88"/>
      <c r="T28" s="88"/>
      <c r="U28" s="88"/>
      <c r="V28" s="88">
        <f>'A5-101'!K28*'A11-1'!K28/'A17'!K28+'A5-103B'!V28</f>
        <v>1188.878637770898</v>
      </c>
      <c r="W28" s="88"/>
      <c r="X28" s="88"/>
      <c r="Y28" s="88">
        <f>'A5-101'!L28*'A11-1'!L28/'A17'!L28+'A5-103B'!Y28</f>
        <v>1035.240114251028</v>
      </c>
      <c r="Z28" s="88">
        <f>'A5-101'!M28*'A11-1'!M28/'A17'!M28*1000+'A5-103B'!Z28</f>
        <v>1270212.3108925871</v>
      </c>
      <c r="AA28" s="88"/>
      <c r="AB28" s="88"/>
      <c r="AC28" s="88">
        <f>'A5-101'!N28*'A11-1'!N28/'A17'!N28+'A5-103B'!AC28</f>
        <v>1334.1355199282607</v>
      </c>
      <c r="AD28" s="88">
        <f>'A5-101'!O28*'A11-1'!O28/'A17'!O28+'A5-103B'!AD28</f>
        <v>1367.3311236029365</v>
      </c>
    </row>
    <row r="29" spans="1:30" ht="12.75" customHeight="1">
      <c r="A29" s="92">
        <v>1986</v>
      </c>
      <c r="B29" s="88"/>
      <c r="C29" s="88"/>
      <c r="D29" s="88"/>
      <c r="E29" s="88">
        <f>'A5-101'!D29*'A11-1'!D29/'A17'!D29*1000+'A5-103B'!E29</f>
        <v>1327757.6677689056</v>
      </c>
      <c r="F29" s="88"/>
      <c r="G29" s="88"/>
      <c r="H29" s="88">
        <f>'A5-101'!F29*'A11-1'!F29/'A17'!F29*1000+'A5-103B'!H29</f>
        <v>1365066.251046025</v>
      </c>
      <c r="I29" s="88">
        <f>'A5-101'!G29*'A11-1'!G29/'A17'!G29+'A5-103B'!I29</f>
        <v>1134.003672274441</v>
      </c>
      <c r="J29" s="88">
        <f>'A5-101'!H29*'A11-1'!H29/'A17'!H29*1000+'A5-103B'!J29</f>
        <v>1118143.1547742519</v>
      </c>
      <c r="K29" s="88"/>
      <c r="L29" s="88"/>
      <c r="M29" s="88"/>
      <c r="N29" s="88"/>
      <c r="O29" s="88"/>
      <c r="P29" s="88"/>
      <c r="Q29" s="88"/>
      <c r="R29" s="88"/>
      <c r="S29" s="88"/>
      <c r="T29" s="88"/>
      <c r="U29" s="88"/>
      <c r="V29" s="88">
        <f>'A5-101'!K29*'A11-1'!K29/'A17'!K29+'A5-103B'!V29</f>
        <v>1211.6283076923078</v>
      </c>
      <c r="W29" s="88"/>
      <c r="X29" s="88"/>
      <c r="Y29" s="88">
        <f>'A5-101'!L29*'A11-1'!L29/'A17'!L29+'A5-103B'!Y29</f>
        <v>1034.8927962014986</v>
      </c>
      <c r="Z29" s="88">
        <f>'A5-101'!M29*'A11-1'!M29/'A17'!M29*1000+'A5-103B'!Z29</f>
        <v>1274370.4046898638</v>
      </c>
      <c r="AA29" s="88"/>
      <c r="AB29" s="88"/>
      <c r="AC29" s="88">
        <f>'A5-101'!N29*'A11-1'!N29/'A17'!N29+'A5-103B'!AC29</f>
        <v>1345.4430446161148</v>
      </c>
      <c r="AD29" s="88">
        <f>'A5-101'!O29*'A11-1'!O29/'A17'!O29+'A5-103B'!AD29</f>
        <v>1372.2844746949547</v>
      </c>
    </row>
    <row r="30" spans="1:30" ht="12.75" customHeight="1">
      <c r="A30" s="92">
        <v>1987</v>
      </c>
      <c r="B30" s="88"/>
      <c r="C30" s="88"/>
      <c r="D30" s="88"/>
      <c r="E30" s="88">
        <f>'A5-101'!D30*'A11-1'!D30/'A17'!D30*1000+'A5-103B'!E30</f>
        <v>1350185.3900901207</v>
      </c>
      <c r="F30" s="88"/>
      <c r="G30" s="88"/>
      <c r="H30" s="88">
        <f>'A5-101'!F30*'A11-1'!F30/'A17'!F30*1000+'A5-103B'!H30</f>
        <v>1358393.1860256796</v>
      </c>
      <c r="I30" s="88">
        <f>'A5-101'!G30*'A11-1'!G30/'A17'!G30+'A5-103B'!I30</f>
        <v>1134.5658281603437</v>
      </c>
      <c r="J30" s="88">
        <f>'A5-101'!H30*'A11-1'!H30/'A17'!H30*1000+'A5-103B'!J30</f>
        <v>1108586.45513449</v>
      </c>
      <c r="K30" s="88"/>
      <c r="L30" s="88"/>
      <c r="M30" s="88"/>
      <c r="N30" s="88"/>
      <c r="O30" s="88"/>
      <c r="P30" s="88"/>
      <c r="Q30" s="88"/>
      <c r="R30" s="88"/>
      <c r="S30" s="88"/>
      <c r="T30" s="88"/>
      <c r="U30" s="88"/>
      <c r="V30" s="88">
        <f>'A5-101'!K30*'A11-1'!K30/'A17'!K30+'A5-103B'!V30</f>
        <v>1202.7471726755216</v>
      </c>
      <c r="W30" s="88"/>
      <c r="X30" s="88"/>
      <c r="Y30" s="88">
        <f>'A5-101'!L30*'A11-1'!L30/'A17'!L30+'A5-103B'!Y30</f>
        <v>1059.0033522013605</v>
      </c>
      <c r="Z30" s="88">
        <f>'A5-101'!M30*'A11-1'!M30/'A17'!M30*1000+'A5-103B'!Z30</f>
        <v>1287089.6772976033</v>
      </c>
      <c r="AA30" s="88"/>
      <c r="AB30" s="88"/>
      <c r="AC30" s="88">
        <f>'A5-101'!N30*'A11-1'!N30/'A17'!N30+'A5-103B'!AC30</f>
        <v>1333.0054903576356</v>
      </c>
      <c r="AD30" s="88">
        <f>'A5-101'!O30*'A11-1'!O30/'A17'!O30+'A5-103B'!AD30</f>
        <v>1384.4649091155989</v>
      </c>
    </row>
    <row r="31" spans="1:30" ht="12.75" customHeight="1">
      <c r="A31" s="92">
        <v>1988</v>
      </c>
      <c r="B31" s="88"/>
      <c r="C31" s="88"/>
      <c r="D31" s="88"/>
      <c r="E31" s="88">
        <f>'A5-101'!D31*'A11-1'!D31/'A17'!D31*1000+'A5-103B'!E31</f>
        <v>1362751.5451139784</v>
      </c>
      <c r="F31" s="88"/>
      <c r="G31" s="88"/>
      <c r="H31" s="88">
        <f>'A5-101'!F31*'A11-1'!F31/'A17'!F31*1000+'A5-103B'!H31</f>
        <v>1362462.1398684999</v>
      </c>
      <c r="I31" s="88">
        <f>'A5-101'!G31*'A11-1'!G31/'A17'!G31+'A5-103B'!I31</f>
        <v>1134.5979125788106</v>
      </c>
      <c r="J31" s="88">
        <f>'A5-101'!H31*'A11-1'!H31/'A17'!H31*1000+'A5-103B'!J31</f>
        <v>1110896.7809350314</v>
      </c>
      <c r="K31" s="88"/>
      <c r="L31" s="88"/>
      <c r="M31" s="88"/>
      <c r="N31" s="88"/>
      <c r="O31" s="88"/>
      <c r="P31" s="88"/>
      <c r="Q31" s="88"/>
      <c r="R31" s="88"/>
      <c r="S31" s="88"/>
      <c r="T31" s="88"/>
      <c r="U31" s="88"/>
      <c r="V31" s="88">
        <f>'A5-101'!K31*'A11-1'!K31/'A17'!K31+'A5-103B'!V31</f>
        <v>1197.7222763010109</v>
      </c>
      <c r="W31" s="88"/>
      <c r="X31" s="88"/>
      <c r="Y31" s="88">
        <f>'A5-101'!L31*'A11-1'!L31/'A17'!L31+'A5-103B'!Y31</f>
        <v>1069.3708678643229</v>
      </c>
      <c r="Z31" s="88">
        <f>'A5-101'!M31*'A11-1'!M31/'A17'!M31*1000+'A5-103B'!Z31</f>
        <v>1309342.9000751313</v>
      </c>
      <c r="AA31" s="88"/>
      <c r="AB31" s="88"/>
      <c r="AC31" s="88">
        <f>'A5-101'!N31*'A11-1'!N31/'A17'!N31+'A5-103B'!AC31</f>
        <v>1373.8929392686762</v>
      </c>
      <c r="AD31" s="88">
        <f>'A5-101'!O31*'A11-1'!O31/'A17'!O31+'A5-103B'!AD31</f>
        <v>1394.4672559791286</v>
      </c>
    </row>
    <row r="32" spans="1:30" ht="12.75" customHeight="1">
      <c r="A32" s="92">
        <v>1989</v>
      </c>
      <c r="B32" s="88"/>
      <c r="C32" s="88"/>
      <c r="D32" s="88"/>
      <c r="E32" s="88">
        <f>'A5-101'!D32*'A11-1'!D32/'A17'!D32*1000+'A5-103B'!E32</f>
        <v>1369071.2380584241</v>
      </c>
      <c r="F32" s="88"/>
      <c r="G32" s="88"/>
      <c r="H32" s="88">
        <f>'A5-101'!F32*'A11-1'!F32/'A17'!F32*1000+'A5-103B'!H32</f>
        <v>1397951.9019138755</v>
      </c>
      <c r="I32" s="88">
        <f>'A5-101'!G32*'A11-1'!G32/'A17'!G32+'A5-103B'!I32</f>
        <v>1126.5961889206183</v>
      </c>
      <c r="J32" s="88">
        <f>'A5-101'!H32*'A11-1'!H32/'A17'!H32*1000+'A5-103B'!J32</f>
        <v>1093383.5650733912</v>
      </c>
      <c r="K32" s="88"/>
      <c r="L32" s="88"/>
      <c r="M32" s="88"/>
      <c r="N32" s="88"/>
      <c r="O32" s="88"/>
      <c r="P32" s="88"/>
      <c r="Q32" s="88"/>
      <c r="R32" s="88"/>
      <c r="S32" s="88"/>
      <c r="T32" s="88"/>
      <c r="U32" s="88"/>
      <c r="V32" s="88">
        <f>'A5-101'!K32*'A11-1'!K32/'A17'!K32+'A5-103B'!V32</f>
        <v>1176.2090163934427</v>
      </c>
      <c r="W32" s="88"/>
      <c r="X32" s="88"/>
      <c r="Y32" s="88">
        <f>'A5-101'!L32*'A11-1'!L32/'A17'!L32+'A5-103B'!Y32</f>
        <v>1061.3358433374547</v>
      </c>
      <c r="Z32" s="88">
        <f>'A5-101'!M32*'A11-1'!M32/'A17'!M32*1000+'A5-103B'!Z32</f>
        <v>1316389.84695782</v>
      </c>
      <c r="AA32" s="88"/>
      <c r="AB32" s="88"/>
      <c r="AC32" s="88">
        <f>'A5-101'!N32*'A11-1'!N32/'A17'!N32+'A5-103B'!AC32</f>
        <v>1371.7522072816973</v>
      </c>
      <c r="AD32" s="88">
        <f>'A5-101'!O32*'A11-1'!O32/'A17'!O32+'A5-103B'!AD32</f>
        <v>1417.696293068904</v>
      </c>
    </row>
    <row r="33" spans="1:30" ht="12.75" customHeight="1">
      <c r="A33" s="92">
        <v>1990</v>
      </c>
      <c r="B33" s="88"/>
      <c r="C33" s="88"/>
      <c r="D33" s="88"/>
      <c r="E33" s="88">
        <f>'A5-101'!D33*'A11-1'!D33/'A17'!D33*1000+'A5-103B'!E33</f>
        <v>1362354.9393489831</v>
      </c>
      <c r="F33" s="88"/>
      <c r="G33" s="88"/>
      <c r="H33" s="88">
        <f>'A5-101'!F33*'A11-1'!F33/'A17'!F33*1000+'A5-103B'!H33</f>
        <v>1368534.6539379472</v>
      </c>
      <c r="I33" s="88">
        <f>'A5-101'!G33*'A11-1'!G33/'A17'!G33+'A5-103B'!I33</f>
        <v>1123.2176613010397</v>
      </c>
      <c r="J33" s="88">
        <f>'A5-101'!H33*'A11-1'!H33/'A17'!H33*1000+'A5-103B'!J33</f>
        <v>1081032.4354733524</v>
      </c>
      <c r="K33" s="88"/>
      <c r="L33" s="88"/>
      <c r="M33" s="88"/>
      <c r="N33" s="88"/>
      <c r="O33" s="88"/>
      <c r="P33" s="88"/>
      <c r="Q33" s="88"/>
      <c r="R33" s="88"/>
      <c r="S33" s="88"/>
      <c r="T33" s="88"/>
      <c r="U33" s="88"/>
      <c r="V33" s="88">
        <f>'A5-101'!K33*'A11-1'!K33/'A17'!K33+'A5-103B'!V33</f>
        <v>1159.1964325529543</v>
      </c>
      <c r="W33" s="88"/>
      <c r="X33" s="88"/>
      <c r="Y33" s="88">
        <f>'A5-101'!L33*'A11-1'!L33/'A17'!L33+'A5-103B'!Y33</f>
        <v>1070.2795219648499</v>
      </c>
      <c r="Z33" s="88">
        <f>'A5-101'!M33*'A11-1'!M33/'A17'!M33*1000+'A5-103B'!Z33</f>
        <v>1319070.4225352111</v>
      </c>
      <c r="AA33" s="88"/>
      <c r="AB33" s="88"/>
      <c r="AC33" s="88">
        <f>'A5-101'!N33*'A11-1'!N33/'A17'!N33+'A5-103B'!AC33</f>
        <v>1359.2479025120472</v>
      </c>
      <c r="AD33" s="88">
        <f>'A5-101'!O33*'A11-1'!O33/'A17'!O33+'A5-103B'!AD33</f>
        <v>1400.2483407224906</v>
      </c>
    </row>
    <row r="34" spans="1:30" ht="12.75" customHeight="1">
      <c r="A34" s="92">
        <v>1991</v>
      </c>
      <c r="B34" s="88"/>
      <c r="C34" s="88"/>
      <c r="D34" s="88"/>
      <c r="E34" s="88">
        <f>'A5-101'!D34*'A11-1'!D34/'A17'!D34*1000+'A5-103B'!E34</f>
        <v>1339536.4569131364</v>
      </c>
      <c r="F34" s="88"/>
      <c r="G34" s="88"/>
      <c r="H34" s="88">
        <f>'A5-101'!F34*'A11-1'!F34/'A17'!F34*1000+'A5-103B'!H34</f>
        <v>1335476.4904988124</v>
      </c>
      <c r="I34" s="88">
        <f>'A5-101'!G34*'A11-1'!G34/'A17'!G34+'A5-103B'!I34</f>
        <v>1124.7091874178325</v>
      </c>
      <c r="J34" s="88">
        <f>'A5-101'!H34*'A11-1'!H34/'A17'!H34*1000+'A5-103B'!J34</f>
        <v>1111015.7548363765</v>
      </c>
      <c r="K34" s="88"/>
      <c r="L34" s="88"/>
      <c r="M34" s="88"/>
      <c r="N34" s="88"/>
      <c r="O34" s="88"/>
      <c r="P34" s="88"/>
      <c r="Q34" s="88"/>
      <c r="R34" s="88"/>
      <c r="S34" s="88"/>
      <c r="T34" s="88"/>
      <c r="U34" s="88"/>
      <c r="V34" s="88">
        <f>'A5-101'!K34*'A11-1'!K34/'A17'!K34+'A5-103B'!V34</f>
        <v>1146.4086378737541</v>
      </c>
      <c r="W34" s="88"/>
      <c r="X34" s="88"/>
      <c r="Y34" s="88">
        <f>'A5-101'!L34*'A11-1'!L34/'A17'!L34+'A5-103B'!Y34</f>
        <v>1077.2313738475061</v>
      </c>
      <c r="Z34" s="88">
        <f>'A5-101'!M34*'A11-1'!M34/'A17'!M34*1000+'A5-103B'!Z34</f>
        <v>1291936.0169491526</v>
      </c>
      <c r="AA34" s="88"/>
      <c r="AB34" s="88"/>
      <c r="AC34" s="88">
        <f>'A5-101'!N34*'A11-1'!N34/'A17'!N34+'A5-103B'!AC34</f>
        <v>1361.1910440362424</v>
      </c>
      <c r="AD34" s="88">
        <f>'A5-101'!O34*'A11-1'!O34/'A17'!O34+'A5-103B'!AD34</f>
        <v>1385.2969111490152</v>
      </c>
    </row>
    <row r="35" spans="1:30" ht="12.75" customHeight="1">
      <c r="A35" s="92">
        <v>1992</v>
      </c>
      <c r="B35" s="88"/>
      <c r="C35" s="88"/>
      <c r="D35" s="88"/>
      <c r="E35" s="88">
        <f>'A5-101'!D35*'A11-1'!D35/'A17'!D35*1000+'A5-103B'!E35</f>
        <v>1325777.429270034</v>
      </c>
      <c r="F35" s="88"/>
      <c r="G35" s="88"/>
      <c r="H35" s="88">
        <f>'A5-101'!F35*'A11-1'!F35/'A17'!F35*1000+'A5-103B'!H35</f>
        <v>1318203.2062647755</v>
      </c>
      <c r="I35" s="88">
        <f>'A5-101'!G35*'A11-1'!G35/'A17'!G35+'A5-103B'!I35</f>
        <v>1129.6154129692184</v>
      </c>
      <c r="J35" s="88">
        <f>'A5-101'!H35*'A11-1'!H35/'A17'!H35*1000+'A5-103B'!J35</f>
        <v>1120678.0433956459</v>
      </c>
      <c r="K35" s="88"/>
      <c r="L35" s="88"/>
      <c r="M35" s="88"/>
      <c r="N35" s="88"/>
      <c r="O35" s="88"/>
      <c r="P35" s="88"/>
      <c r="Q35" s="88"/>
      <c r="R35" s="88"/>
      <c r="S35" s="88"/>
      <c r="T35" s="88"/>
      <c r="U35" s="88"/>
      <c r="V35" s="88">
        <f>'A5-101'!K35*'A11-1'!K35/'A17'!K35+'A5-103B'!V35</f>
        <v>1151.3958944281524</v>
      </c>
      <c r="W35" s="88"/>
      <c r="X35" s="88"/>
      <c r="Y35" s="88">
        <f>'A5-101'!L35*'A11-1'!L35/'A17'!L35+'A5-103B'!Y35</f>
        <v>1069.335121441241</v>
      </c>
      <c r="Z35" s="88">
        <f>'A5-101'!M35*'A11-1'!M35/'A17'!M35*1000+'A5-103B'!Z35</f>
        <v>1275738.1721416772</v>
      </c>
      <c r="AA35" s="88"/>
      <c r="AB35" s="88"/>
      <c r="AC35" s="88">
        <f>'A5-101'!N35*'A11-1'!N35/'A17'!N35+'A5-103B'!AC35</f>
        <v>1328.4553158705703</v>
      </c>
      <c r="AD35" s="88">
        <f>'A5-101'!O35*'A11-1'!O35/'A17'!O35+'A5-103B'!AD35</f>
        <v>1394.1708029466383</v>
      </c>
    </row>
    <row r="36" spans="1:30" ht="12.75" customHeight="1">
      <c r="A36" s="92">
        <v>1993</v>
      </c>
      <c r="B36" s="88"/>
      <c r="C36" s="88"/>
      <c r="D36" s="88"/>
      <c r="E36" s="88">
        <f>'A5-101'!D36*'A11-1'!D36/'A17'!D36*1000+'A5-103B'!E36</f>
        <v>1318508.1139484018</v>
      </c>
      <c r="F36" s="88"/>
      <c r="G36" s="88"/>
      <c r="H36" s="88">
        <f>'A5-101'!F36*'A11-1'!F36/'A17'!F36*1000+'A5-103B'!H36</f>
        <v>1307839.5284409076</v>
      </c>
      <c r="I36" s="88">
        <f>'A5-101'!G36*'A11-1'!G36/'A17'!G36+'A5-103B'!I36</f>
        <v>1130.2682847526241</v>
      </c>
      <c r="J36" s="88">
        <f>'A5-101'!H36*'A11-1'!H36/'A17'!H36*1000+'A5-103B'!J36</f>
        <v>1105182.7869148091</v>
      </c>
      <c r="K36" s="88"/>
      <c r="L36" s="88"/>
      <c r="M36" s="88"/>
      <c r="N36" s="88"/>
      <c r="O36" s="88"/>
      <c r="P36" s="88"/>
      <c r="Q36" s="88"/>
      <c r="R36" s="88"/>
      <c r="S36" s="88"/>
      <c r="T36" s="88"/>
      <c r="U36" s="88"/>
      <c r="V36" s="88">
        <f>'A5-101'!K36*'A11-1'!K36/'A17'!K36+'A5-103B'!V36</f>
        <v>1139.2560262965669</v>
      </c>
      <c r="W36" s="88"/>
      <c r="X36" s="88"/>
      <c r="Y36" s="88">
        <f>'A5-101'!L36*'A11-1'!L36/'A17'!L36+'A5-103B'!Y36</f>
        <v>1066.9943715259938</v>
      </c>
      <c r="Z36" s="88">
        <f>'A5-101'!M36*'A11-1'!M36/'A17'!M36*1000+'A5-103B'!Z36</f>
        <v>1263621.4978941588</v>
      </c>
      <c r="AA36" s="88"/>
      <c r="AB36" s="88"/>
      <c r="AC36" s="88">
        <f>'A5-101'!N36*'A11-1'!N36/'A17'!N36+'A5-103B'!AC36</f>
        <v>1316.5365195606091</v>
      </c>
      <c r="AD36" s="88">
        <f>'A5-101'!O36*'A11-1'!O36/'A17'!O36+'A5-103B'!AD36</f>
        <v>1399.3474732649631</v>
      </c>
    </row>
    <row r="37" spans="1:30" ht="12.75" customHeight="1">
      <c r="A37" s="92">
        <v>1994</v>
      </c>
      <c r="B37" s="88"/>
      <c r="C37" s="88"/>
      <c r="D37" s="88"/>
      <c r="E37" s="88">
        <f>'A5-101'!D37*'A11-1'!D37/'A17'!D37*1000+'A5-103B'!E37</f>
        <v>1322770.6419626938</v>
      </c>
      <c r="F37" s="88"/>
      <c r="G37" s="88"/>
      <c r="H37" s="88">
        <f>'A5-101'!F37*'A11-1'!F37/'A17'!F37*1000+'A5-103B'!H37</f>
        <v>1314617.4977973569</v>
      </c>
      <c r="I37" s="88">
        <f>'A5-101'!G37*'A11-1'!G37/'A17'!G37+'A5-103B'!I37</f>
        <v>1112.8365432054977</v>
      </c>
      <c r="J37" s="88">
        <f>'A5-101'!H37*'A11-1'!H37/'A17'!H37*1000+'A5-103B'!J37</f>
        <v>1101617.5409540953</v>
      </c>
      <c r="K37" s="88"/>
      <c r="L37" s="88"/>
      <c r="M37" s="88"/>
      <c r="N37" s="88"/>
      <c r="O37" s="88"/>
      <c r="P37" s="88"/>
      <c r="Q37" s="88"/>
      <c r="R37" s="88"/>
      <c r="S37" s="88"/>
      <c r="T37" s="88"/>
      <c r="U37" s="88"/>
      <c r="V37" s="88">
        <f>'A5-101'!K37*'A11-1'!K37/'A17'!K37+'A5-103B'!V37</f>
        <v>1147.1375136314068</v>
      </c>
      <c r="W37" s="88"/>
      <c r="X37" s="88"/>
      <c r="Y37" s="88">
        <f>'A5-101'!L37*'A11-1'!L37/'A17'!L37+'A5-103B'!Y37</f>
        <v>1072.2634906631379</v>
      </c>
      <c r="Z37" s="88">
        <f>'A5-101'!M37*'A11-1'!M37/'A17'!M37*1000+'A5-103B'!Z37</f>
        <v>1269683.406113537</v>
      </c>
      <c r="AA37" s="88"/>
      <c r="AB37" s="88"/>
      <c r="AC37" s="88">
        <f>'A5-101'!N37*'A11-1'!N37/'A17'!N37+'A5-103B'!AC37</f>
        <v>1325.8739641549432</v>
      </c>
      <c r="AD37" s="88">
        <f>'A5-101'!O37*'A11-1'!O37/'A17'!O37+'A5-103B'!AD37</f>
        <v>1410.7357611140931</v>
      </c>
    </row>
    <row r="38" spans="1:30" ht="12.75" customHeight="1">
      <c r="A38" s="92">
        <v>1995</v>
      </c>
      <c r="B38" s="88"/>
      <c r="C38" s="88"/>
      <c r="D38" s="88"/>
      <c r="E38" s="88">
        <f>'A5-101'!D38*'A11-1'!D38/'A17'!D38*1000+'A5-103B'!E38</f>
        <v>1317794.0368958053</v>
      </c>
      <c r="F38" s="88"/>
      <c r="G38" s="88"/>
      <c r="H38" s="88">
        <f>'A5-101'!F38*'A11-1'!F38/'A17'!F38*1000+'A5-103B'!H38</f>
        <v>1323869.1991786447</v>
      </c>
      <c r="I38" s="88">
        <f>'A5-101'!G38*'A11-1'!G38/'A17'!G38+'A5-103B'!I38</f>
        <v>1104.9521850279939</v>
      </c>
      <c r="J38" s="88">
        <f>'A5-101'!H38*'A11-1'!H38/'A17'!H38*1000+'A5-103B'!J38</f>
        <v>1091236.6587318762</v>
      </c>
      <c r="K38" s="88"/>
      <c r="L38" s="88"/>
      <c r="M38" s="88"/>
      <c r="N38" s="88"/>
      <c r="O38" s="88"/>
      <c r="P38" s="88"/>
      <c r="Q38" s="88"/>
      <c r="R38" s="88"/>
      <c r="S38" s="88"/>
      <c r="T38" s="88"/>
      <c r="U38" s="88"/>
      <c r="V38" s="88">
        <f>'A5-101'!K38*'A11-1'!K38/'A17'!K38+'A5-103B'!V38</f>
        <v>1151.1778620440591</v>
      </c>
      <c r="W38" s="88"/>
      <c r="X38" s="88"/>
      <c r="Y38" s="88">
        <f>'A5-101'!L38*'A11-1'!L38/'A17'!L38+'A5-103B'!Y38</f>
        <v>1075.4473860332016</v>
      </c>
      <c r="Z38" s="88">
        <f>'A5-101'!M38*'A11-1'!M38/'A17'!M38*1000+'A5-103B'!Z38</f>
        <v>1283013.4009416879</v>
      </c>
      <c r="AA38" s="88"/>
      <c r="AB38" s="88"/>
      <c r="AC38" s="88">
        <f>'A5-101'!N38*'A11-1'!N38/'A17'!N38+'A5-103B'!AC38</f>
        <v>1317.5029411764706</v>
      </c>
      <c r="AD38" s="88">
        <f>'A5-101'!O38*'A11-1'!O38/'A17'!O38+'A5-103B'!AD38</f>
        <v>1419.7624056911397</v>
      </c>
    </row>
    <row r="39" spans="1:30" ht="12.75" customHeight="1">
      <c r="A39" s="92">
        <v>1996</v>
      </c>
      <c r="B39" s="88"/>
      <c r="C39" s="88"/>
      <c r="D39" s="88"/>
      <c r="E39" s="88">
        <f>'A5-101'!D39*'A11-1'!D39/'A17'!D39*1000+'A5-103B'!E39</f>
        <v>1327043.8506648205</v>
      </c>
      <c r="F39" s="88"/>
      <c r="G39" s="88"/>
      <c r="H39" s="88">
        <f>'A5-101'!F39*'A11-1'!F39/'A17'!F39*1000+'A5-103B'!H39</f>
        <v>1326316.5593914571</v>
      </c>
      <c r="I39" s="88">
        <f>'A5-101'!G39*'A11-1'!G39/'A17'!G39+'A5-103B'!I39</f>
        <v>1120.158117386236</v>
      </c>
      <c r="J39" s="88">
        <f>'A5-101'!H39*'A11-1'!H39/'A17'!H39*1000+'A5-103B'!J39</f>
        <v>1083697.888426851</v>
      </c>
      <c r="K39" s="88"/>
      <c r="L39" s="88"/>
      <c r="M39" s="88"/>
      <c r="N39" s="88"/>
      <c r="O39" s="88"/>
      <c r="P39" s="88"/>
      <c r="Q39" s="88"/>
      <c r="R39" s="88"/>
      <c r="S39" s="88"/>
      <c r="T39" s="88"/>
      <c r="U39" s="88"/>
      <c r="V39" s="88">
        <f>'A5-101'!K39*'A11-1'!K39/'A17'!K39+'A5-103B'!V39</f>
        <v>1174.57293568092</v>
      </c>
      <c r="W39" s="88"/>
      <c r="X39" s="88"/>
      <c r="Y39" s="88">
        <f>'A5-101'!L39*'A11-1'!L39/'A17'!L39+'A5-103B'!Y39</f>
        <v>1085.4377430716222</v>
      </c>
      <c r="Z39" s="88">
        <f>'A5-101'!M39*'A11-1'!M39/'A17'!M39*1000+'A5-103B'!Z39</f>
        <v>1286761.105092091</v>
      </c>
      <c r="AA39" s="88"/>
      <c r="AB39" s="88"/>
      <c r="AC39" s="88">
        <f>'A5-101'!N39*'A11-1'!N39/'A17'!N39+'A5-103B'!AC39</f>
        <v>1316.1363823311674</v>
      </c>
      <c r="AD39" s="88">
        <f>'A5-101'!O39*'A11-1'!O39/'A17'!O39+'A5-103B'!AD39</f>
        <v>1415.6994989428047</v>
      </c>
    </row>
    <row r="40" spans="1:30" ht="12.75" customHeight="1">
      <c r="A40" s="92">
        <v>1997</v>
      </c>
      <c r="B40" s="88"/>
      <c r="C40" s="88"/>
      <c r="D40" s="88"/>
      <c r="E40" s="88">
        <f>'A5-101'!D40*'A11-1'!D40/'A17'!D40*1000+'A5-103B'!E40</f>
        <v>1326700.5431855137</v>
      </c>
      <c r="F40" s="88"/>
      <c r="G40" s="88"/>
      <c r="H40" s="88">
        <f>'A5-101'!F40*'A11-1'!F40/'A17'!F40*1000+'A5-103B'!H40</f>
        <v>1314726.725043783</v>
      </c>
      <c r="I40" s="88">
        <f>'A5-101'!G40*'A11-1'!G40/'A17'!G40+'A5-103B'!I40</f>
        <v>1106.8775049260671</v>
      </c>
      <c r="J40" s="88">
        <f>'A5-101'!H40*'A11-1'!H40/'A17'!H40*1000+'A5-103B'!J40</f>
        <v>1081995.3269013097</v>
      </c>
      <c r="K40" s="88"/>
      <c r="L40" s="88"/>
      <c r="M40" s="88"/>
      <c r="N40" s="88"/>
      <c r="O40" s="88"/>
      <c r="P40" s="88"/>
      <c r="Q40" s="88"/>
      <c r="R40" s="88"/>
      <c r="S40" s="88"/>
      <c r="T40" s="88"/>
      <c r="U40" s="88"/>
      <c r="V40" s="88">
        <f>'A5-101'!K40*'A11-1'!K40/'A17'!K40+'A5-103B'!V40</f>
        <v>1187.7009646302249</v>
      </c>
      <c r="W40" s="88"/>
      <c r="X40" s="88"/>
      <c r="Y40" s="88">
        <f>'A5-101'!L40*'A11-1'!L40/'A17'!L40+'A5-103B'!Y40</f>
        <v>1097.1726864494894</v>
      </c>
      <c r="Z40" s="88">
        <f>'A5-101'!M40*'A11-1'!M40/'A17'!M40*1000+'A5-103B'!Z40</f>
        <v>1274580.0288392212</v>
      </c>
      <c r="AA40" s="88"/>
      <c r="AB40" s="88"/>
      <c r="AC40" s="88">
        <f>'A5-101'!N40*'A11-1'!N40/'A17'!N40+'A5-103B'!AC40</f>
        <v>1326.3016541353384</v>
      </c>
      <c r="AD40" s="88">
        <f>'A5-101'!O40*'A11-1'!O40/'A17'!O40+'A5-103B'!AD40</f>
        <v>1429.6531324498667</v>
      </c>
    </row>
    <row r="41" spans="1:30" ht="12.75" customHeight="1">
      <c r="A41" s="92"/>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row>
    <row r="42" spans="1:30" ht="12.75" customHeight="1">
      <c r="A42" s="90" t="s">
        <v>366</v>
      </c>
    </row>
    <row r="43" spans="1:30" ht="12.75" customHeight="1">
      <c r="A43" s="90" t="s">
        <v>363</v>
      </c>
    </row>
    <row r="44" spans="1:30" ht="12.75" customHeight="1">
      <c r="A44" s="90" t="s">
        <v>368</v>
      </c>
      <c r="B44" s="52"/>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row>
    <row r="45" spans="1:30" ht="12.75" customHeight="1">
      <c r="A45" s="90" t="s">
        <v>371</v>
      </c>
    </row>
  </sheetData>
  <phoneticPr fontId="0" type="noConversion"/>
  <pageMargins left="0.75" right="0.75" top="1" bottom="1" header="0.5" footer="0.5"/>
  <pageSetup orientation="portrait" horizontalDpi="360" r:id="rId1"/>
  <headerFooter alignWithMargins="0"/>
</worksheet>
</file>

<file path=xl/worksheets/sheet108.xml><?xml version="1.0" encoding="utf-8"?>
<worksheet xmlns="http://schemas.openxmlformats.org/spreadsheetml/2006/main" xmlns:r="http://schemas.openxmlformats.org/officeDocument/2006/relationships">
  <sheetPr codeName="Sheet108"/>
  <dimension ref="A1:AD45"/>
  <sheetViews>
    <sheetView showOutlineSymbols="0" zoomScale="75" workbookViewId="0">
      <pane xSplit="1" ySplit="3" topLeftCell="B4" activePane="bottomRight" state="frozen"/>
      <selection activeCell="C5" sqref="C5"/>
      <selection pane="topRight" activeCell="C5" sqref="C5"/>
      <selection pane="bottomLeft" activeCell="C5" sqref="C5"/>
      <selection pane="bottomRight" activeCell="C5" sqref="C5"/>
    </sheetView>
  </sheetViews>
  <sheetFormatPr defaultColWidth="3.85546875" defaultRowHeight="12.75" customHeight="1"/>
  <cols>
    <col min="1" max="1" width="5" style="90" customWidth="1"/>
    <col min="2" max="4" width="7.85546875" style="24" hidden="1" customWidth="1"/>
    <col min="5" max="5" width="12.28515625" style="24" customWidth="1"/>
    <col min="6" max="7" width="7.85546875" style="24" hidden="1" customWidth="1"/>
    <col min="8" max="8" width="12.42578125" style="24" customWidth="1"/>
    <col min="9" max="9" width="7.85546875" style="24" customWidth="1"/>
    <col min="10" max="10" width="11" style="24" customWidth="1"/>
    <col min="11" max="14" width="7.85546875" style="24" hidden="1" customWidth="1"/>
    <col min="15" max="15" width="9.7109375" style="24" hidden="1" customWidth="1"/>
    <col min="16" max="21" width="7.85546875" style="24" hidden="1" customWidth="1"/>
    <col min="22" max="22" width="7.85546875" style="24" customWidth="1"/>
    <col min="23" max="24" width="7.85546875" style="24" hidden="1" customWidth="1"/>
    <col min="25" max="25" width="7.85546875" style="24" customWidth="1"/>
    <col min="26" max="26" width="10.7109375" style="24" customWidth="1"/>
    <col min="27" max="28" width="7.85546875" style="24" hidden="1" customWidth="1"/>
    <col min="29" max="29" width="7.85546875" style="24" customWidth="1"/>
    <col min="30" max="30" width="9" style="24" customWidth="1"/>
    <col min="31" max="16384" width="3.85546875" style="24"/>
  </cols>
  <sheetData>
    <row r="1" spans="1:30" ht="12.75" customHeight="1">
      <c r="A1" s="90" t="s">
        <v>60</v>
      </c>
    </row>
    <row r="2" spans="1:30" ht="12.75" customHeight="1">
      <c r="A2" s="90" t="s">
        <v>547</v>
      </c>
    </row>
    <row r="3" spans="1:30" s="53" customFormat="1" ht="29.25" customHeight="1">
      <c r="A3" s="91" t="s">
        <v>471</v>
      </c>
      <c r="B3" s="66" t="s">
        <v>472</v>
      </c>
      <c r="C3" s="53" t="s">
        <v>473</v>
      </c>
      <c r="D3" s="66" t="s">
        <v>474</v>
      </c>
      <c r="E3" s="79" t="s">
        <v>475</v>
      </c>
      <c r="F3" s="79" t="s">
        <v>478</v>
      </c>
      <c r="G3" s="79" t="s">
        <v>479</v>
      </c>
      <c r="H3" s="79" t="s">
        <v>480</v>
      </c>
      <c r="I3" s="79" t="s">
        <v>481</v>
      </c>
      <c r="J3" s="79" t="s">
        <v>482</v>
      </c>
      <c r="K3" s="79" t="s">
        <v>483</v>
      </c>
      <c r="L3" s="79" t="s">
        <v>484</v>
      </c>
      <c r="M3" s="79" t="s">
        <v>485</v>
      </c>
      <c r="N3" s="79" t="s">
        <v>486</v>
      </c>
      <c r="O3" s="79" t="s">
        <v>487</v>
      </c>
      <c r="P3" s="79" t="s">
        <v>488</v>
      </c>
      <c r="Q3" s="79" t="s">
        <v>489</v>
      </c>
      <c r="R3" s="79" t="s">
        <v>490</v>
      </c>
      <c r="S3" s="79" t="s">
        <v>491</v>
      </c>
      <c r="T3" s="79" t="s">
        <v>492</v>
      </c>
      <c r="U3" s="79" t="s">
        <v>493</v>
      </c>
      <c r="V3" s="79" t="s">
        <v>494</v>
      </c>
      <c r="W3" s="79" t="s">
        <v>495</v>
      </c>
      <c r="X3" s="79" t="s">
        <v>496</v>
      </c>
      <c r="Y3" s="79" t="s">
        <v>497</v>
      </c>
      <c r="Z3" s="79" t="s">
        <v>498</v>
      </c>
      <c r="AA3" s="79" t="s">
        <v>499</v>
      </c>
      <c r="AB3" s="79" t="s">
        <v>500</v>
      </c>
      <c r="AC3" s="79" t="s">
        <v>501</v>
      </c>
      <c r="AD3" s="79" t="s">
        <v>502</v>
      </c>
    </row>
    <row r="4" spans="1:30" ht="12.75" hidden="1" customHeight="1">
      <c r="A4" s="92">
        <v>1960</v>
      </c>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row>
    <row r="5" spans="1:30" ht="12.75" hidden="1" customHeight="1">
      <c r="A5" s="92">
        <v>1961</v>
      </c>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row>
    <row r="6" spans="1:30" ht="12.75" hidden="1" customHeight="1">
      <c r="A6" s="92">
        <v>1962</v>
      </c>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row>
    <row r="7" spans="1:30" ht="12.75" hidden="1" customHeight="1">
      <c r="A7" s="92">
        <v>1963</v>
      </c>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row>
    <row r="8" spans="1:30" ht="12.75" hidden="1" customHeight="1">
      <c r="A8" s="92">
        <v>1964</v>
      </c>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row>
    <row r="9" spans="1:30" ht="12.75" hidden="1" customHeight="1">
      <c r="A9" s="92">
        <v>1965</v>
      </c>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row>
    <row r="10" spans="1:30" ht="12.75" hidden="1" customHeight="1">
      <c r="A10" s="92">
        <v>1966</v>
      </c>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row>
    <row r="11" spans="1:30" ht="12.75" hidden="1" customHeight="1">
      <c r="A11" s="92">
        <v>1967</v>
      </c>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row>
    <row r="12" spans="1:30" ht="12.75" hidden="1" customHeight="1">
      <c r="A12" s="92">
        <v>1968</v>
      </c>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row>
    <row r="13" spans="1:30" ht="12.75" hidden="1" customHeight="1">
      <c r="A13" s="92">
        <v>1969</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row>
    <row r="14" spans="1:30" ht="12.75" hidden="1" customHeight="1">
      <c r="A14" s="92">
        <v>1970</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row>
    <row r="15" spans="1:30" ht="12.75" hidden="1" customHeight="1">
      <c r="A15" s="92">
        <v>1971</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row>
    <row r="16" spans="1:30" ht="12.75" hidden="1" customHeight="1">
      <c r="A16" s="92">
        <v>1972</v>
      </c>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row>
    <row r="17" spans="1:30" ht="12.75" hidden="1" customHeight="1">
      <c r="A17" s="92">
        <v>1973</v>
      </c>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row>
    <row r="18" spans="1:30" ht="12.75" hidden="1" customHeight="1">
      <c r="A18" s="92">
        <v>1974</v>
      </c>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row>
    <row r="19" spans="1:30" ht="12.75" hidden="1" customHeight="1">
      <c r="A19" s="92">
        <v>1975</v>
      </c>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row>
    <row r="20" spans="1:30" ht="12.75" hidden="1" customHeight="1">
      <c r="A20" s="92">
        <v>1976</v>
      </c>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row>
    <row r="21" spans="1:30" ht="12.75" hidden="1" customHeight="1">
      <c r="A21" s="92">
        <v>1977</v>
      </c>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row>
    <row r="22" spans="1:30" ht="12.75" hidden="1" customHeight="1">
      <c r="A22" s="92">
        <v>1978</v>
      </c>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row>
    <row r="23" spans="1:30" ht="12.75" hidden="1" customHeight="1">
      <c r="A23" s="92">
        <v>1979</v>
      </c>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row>
    <row r="24" spans="1:30" ht="12.75" customHeight="1">
      <c r="A24" s="92">
        <v>1980</v>
      </c>
      <c r="B24" s="52"/>
      <c r="C24" s="52"/>
      <c r="D24" s="52"/>
      <c r="E24" s="89">
        <f>'A5-104B'!$AD$23-'A5-104B'!E23</f>
        <v>-1296941.1903188592</v>
      </c>
      <c r="F24" s="89"/>
      <c r="G24" s="89"/>
      <c r="H24" s="89">
        <f>'A5-104B'!$AD$23-'A5-104B'!H23</f>
        <v>-1372009.5404047947</v>
      </c>
      <c r="I24" s="89">
        <f>'A5-104B'!$AD$23-'A5-104B'!I23</f>
        <v>42.688110193723105</v>
      </c>
      <c r="J24" s="89">
        <f>'A5-104B'!$AD$23-'A5-104B'!J23</f>
        <v>-1180367.1130224161</v>
      </c>
      <c r="K24" s="89"/>
      <c r="L24" s="89"/>
      <c r="M24" s="89"/>
      <c r="N24" s="89"/>
      <c r="O24" s="89"/>
      <c r="P24" s="89"/>
      <c r="Q24" s="89"/>
      <c r="R24" s="89"/>
      <c r="S24" s="89"/>
      <c r="T24" s="89"/>
      <c r="U24" s="89"/>
      <c r="V24" s="89">
        <f>'A5-104B'!$AD$23-'A5-104B'!V23</f>
        <v>153.47736335046943</v>
      </c>
      <c r="W24" s="89"/>
      <c r="X24" s="89"/>
      <c r="Y24" s="89">
        <f>'A5-104B'!$AD$23-'A5-104B'!Y23</f>
        <v>181.52917159229878</v>
      </c>
      <c r="Z24" s="89">
        <f>'A5-104B'!$AD$23-'A5-104B'!Z23</f>
        <v>-1234467.1831154975</v>
      </c>
      <c r="AA24" s="89"/>
      <c r="AB24" s="89"/>
      <c r="AC24" s="89">
        <f>'A5-104B'!$AD$23-'A5-104B'!AC23</f>
        <v>149.23523996513973</v>
      </c>
      <c r="AD24" s="89">
        <f>'A5-104B'!$AD$23-'A5-104B'!AD23</f>
        <v>0</v>
      </c>
    </row>
    <row r="25" spans="1:30" ht="12.75" customHeight="1">
      <c r="A25" s="92">
        <v>1981</v>
      </c>
      <c r="B25" s="52"/>
      <c r="C25" s="52"/>
      <c r="D25" s="52"/>
      <c r="E25" s="89">
        <f>'A5-104B'!$AD$23-'A5-104B'!E24</f>
        <v>-1304516.0566985551</v>
      </c>
      <c r="F25" s="89"/>
      <c r="G25" s="89"/>
      <c r="H25" s="89">
        <f>'A5-104B'!$AD$23-'A5-104B'!H24</f>
        <v>-1385508.0905322058</v>
      </c>
      <c r="I25" s="89">
        <f>'A5-104B'!$AD$23-'A5-104B'!I24</f>
        <v>63.235337703042887</v>
      </c>
      <c r="J25" s="89">
        <f>'A5-104B'!$AD$23-'A5-104B'!J24</f>
        <v>-1165449.6103927733</v>
      </c>
      <c r="K25" s="89"/>
      <c r="L25" s="89"/>
      <c r="M25" s="89"/>
      <c r="N25" s="89"/>
      <c r="O25" s="89"/>
      <c r="P25" s="89"/>
      <c r="Q25" s="89"/>
      <c r="R25" s="89"/>
      <c r="S25" s="89"/>
      <c r="T25" s="89"/>
      <c r="U25" s="89"/>
      <c r="V25" s="89">
        <f>'A5-104B'!$AD$23-'A5-104B'!V24</f>
        <v>154.56193199240829</v>
      </c>
      <c r="W25" s="89"/>
      <c r="X25" s="89"/>
      <c r="Y25" s="89">
        <f>'A5-104B'!$AD$23-'A5-104B'!Y24</f>
        <v>209.39032417215753</v>
      </c>
      <c r="Z25" s="89">
        <f>'A5-104B'!$AD$23-'A5-104B'!Z24</f>
        <v>-1228349.8785969701</v>
      </c>
      <c r="AA25" s="89"/>
      <c r="AB25" s="89"/>
      <c r="AC25" s="89">
        <f>'A5-104B'!$AD$23-'A5-104B'!AC24</f>
        <v>125.46248785859984</v>
      </c>
      <c r="AD25" s="89">
        <f>'A5-104B'!$AD$23-'A5-104B'!AD24</f>
        <v>1.8442617309772231</v>
      </c>
    </row>
    <row r="26" spans="1:30" ht="12.75" customHeight="1">
      <c r="A26" s="92">
        <v>1982</v>
      </c>
      <c r="B26" s="52"/>
      <c r="C26" s="52"/>
      <c r="D26" s="52"/>
      <c r="E26" s="89">
        <f>'A5-104B'!$AD$23-'A5-104B'!E25</f>
        <v>-1278647.9147013808</v>
      </c>
      <c r="F26" s="89"/>
      <c r="G26" s="89"/>
      <c r="H26" s="89">
        <f>'A5-104B'!$AD$23-'A5-104B'!H25</f>
        <v>-1388005.2972713809</v>
      </c>
      <c r="I26" s="89">
        <f>'A5-104B'!$AD$23-'A5-104B'!I25</f>
        <v>119.92805565932508</v>
      </c>
      <c r="J26" s="89">
        <f>'A5-104B'!$AD$23-'A5-104B'!J25</f>
        <v>-1153714.774268023</v>
      </c>
      <c r="K26" s="89"/>
      <c r="L26" s="89"/>
      <c r="M26" s="89"/>
      <c r="N26" s="89"/>
      <c r="O26" s="89"/>
      <c r="P26" s="89"/>
      <c r="Q26" s="89"/>
      <c r="R26" s="89"/>
      <c r="S26" s="89"/>
      <c r="T26" s="89"/>
      <c r="U26" s="89"/>
      <c r="V26" s="89">
        <f>'A5-104B'!$AD$23-'A5-104B'!V25</f>
        <v>158.75301205720052</v>
      </c>
      <c r="W26" s="89"/>
      <c r="X26" s="89"/>
      <c r="Y26" s="89">
        <f>'A5-104B'!$AD$23-'A5-104B'!Y25</f>
        <v>219.50232010245259</v>
      </c>
      <c r="Z26" s="89">
        <f>'A5-104B'!$AD$23-'A5-104B'!Z25</f>
        <v>-1242021.712991562</v>
      </c>
      <c r="AA26" s="89"/>
      <c r="AB26" s="89"/>
      <c r="AC26" s="89">
        <f>'A5-104B'!$AD$23-'A5-104B'!AC25</f>
        <v>77.920151466472362</v>
      </c>
      <c r="AD26" s="89">
        <f>'A5-104B'!$AD$23-'A5-104B'!AD25</f>
        <v>-0.95155450504967121</v>
      </c>
    </row>
    <row r="27" spans="1:30" ht="12.75" customHeight="1">
      <c r="A27" s="92">
        <v>1983</v>
      </c>
      <c r="B27" s="52"/>
      <c r="C27" s="52"/>
      <c r="D27" s="52"/>
      <c r="E27" s="89">
        <f>'A5-104B'!$AD$23-'A5-104B'!E26</f>
        <v>-1280261.1573394849</v>
      </c>
      <c r="F27" s="89"/>
      <c r="G27" s="89"/>
      <c r="H27" s="89">
        <f>'A5-104B'!$AD$23-'A5-104B'!H26</f>
        <v>-1377536.7307725649</v>
      </c>
      <c r="I27" s="89">
        <f>'A5-104B'!$AD$23-'A5-104B'!I26</f>
        <v>144.38019966290472</v>
      </c>
      <c r="J27" s="89">
        <f>'A5-104B'!$AD$23-'A5-104B'!J26</f>
        <v>-1136690.7770251664</v>
      </c>
      <c r="K27" s="89"/>
      <c r="L27" s="89"/>
      <c r="M27" s="89"/>
      <c r="N27" s="89"/>
      <c r="O27" s="89"/>
      <c r="P27" s="89"/>
      <c r="Q27" s="89"/>
      <c r="R27" s="89"/>
      <c r="S27" s="89"/>
      <c r="T27" s="89"/>
      <c r="U27" s="89"/>
      <c r="V27" s="89">
        <f>'A5-104B'!$AD$23-'A5-104B'!V26</f>
        <v>129.70068270516981</v>
      </c>
      <c r="W27" s="89"/>
      <c r="X27" s="89"/>
      <c r="Y27" s="89">
        <f>'A5-104B'!$AD$23-'A5-104B'!Y26</f>
        <v>237.12031934777679</v>
      </c>
      <c r="Z27" s="89">
        <f>'A5-104B'!$AD$23-'A5-104B'!Z26</f>
        <v>-1251447.7937761843</v>
      </c>
      <c r="AA27" s="89"/>
      <c r="AB27" s="89"/>
      <c r="AC27" s="89">
        <f>'A5-104B'!$AD$23-'A5-104B'!AC26</f>
        <v>58.602238836214383</v>
      </c>
      <c r="AD27" s="89">
        <f>'A5-104B'!$AD$23-'A5-104B'!AD26</f>
        <v>-17.93244377544238</v>
      </c>
    </row>
    <row r="28" spans="1:30" ht="12.75" customHeight="1">
      <c r="A28" s="92">
        <v>1984</v>
      </c>
      <c r="B28" s="52"/>
      <c r="C28" s="52"/>
      <c r="D28" s="52"/>
      <c r="E28" s="89">
        <f>'A5-104B'!$AD$23-'A5-104B'!E27</f>
        <v>-1293536.4429850639</v>
      </c>
      <c r="F28" s="89"/>
      <c r="G28" s="89"/>
      <c r="H28" s="89">
        <f>'A5-104B'!$AD$23-'A5-104B'!H27</f>
        <v>-1372601.3095786856</v>
      </c>
      <c r="I28" s="89">
        <f>'A5-104B'!$AD$23-'A5-104B'!I27</f>
        <v>158.46477554985381</v>
      </c>
      <c r="J28" s="89">
        <f>'A5-104B'!$AD$23-'A5-104B'!J27</f>
        <v>-1125604.587213265</v>
      </c>
      <c r="K28" s="89"/>
      <c r="L28" s="89"/>
      <c r="M28" s="89"/>
      <c r="N28" s="89"/>
      <c r="O28" s="89"/>
      <c r="P28" s="89"/>
      <c r="Q28" s="89"/>
      <c r="R28" s="89"/>
      <c r="S28" s="89"/>
      <c r="T28" s="89"/>
      <c r="U28" s="89"/>
      <c r="V28" s="89">
        <f>'A5-104B'!$AD$23-'A5-104B'!V27</f>
        <v>131.96545003259121</v>
      </c>
      <c r="W28" s="89"/>
      <c r="X28" s="89"/>
      <c r="Y28" s="89">
        <f>'A5-104B'!$AD$23-'A5-104B'!Y27</f>
        <v>268.4487444454378</v>
      </c>
      <c r="Z28" s="89">
        <f>'A5-104B'!$AD$23-'A5-104B'!Z27</f>
        <v>-1255068.4965524385</v>
      </c>
      <c r="AA28" s="89"/>
      <c r="AB28" s="89"/>
      <c r="AC28" s="89">
        <f>'A5-104B'!$AD$23-'A5-104B'!AC27</f>
        <v>25.160774935032123</v>
      </c>
      <c r="AD28" s="89">
        <f>'A5-104B'!$AD$23-'A5-104B'!AD27</f>
        <v>-42.371549217746406</v>
      </c>
    </row>
    <row r="29" spans="1:30" ht="12.75" customHeight="1">
      <c r="A29" s="92">
        <v>1985</v>
      </c>
      <c r="B29" s="52"/>
      <c r="C29" s="52"/>
      <c r="D29" s="52"/>
      <c r="E29" s="89">
        <f>'A5-104B'!$AD$23-'A5-104B'!E28</f>
        <v>-1312568.1938201804</v>
      </c>
      <c r="F29" s="89"/>
      <c r="G29" s="89"/>
      <c r="H29" s="89">
        <f>'A5-104B'!$AD$23-'A5-104B'!H28</f>
        <v>-1379445.1192039819</v>
      </c>
      <c r="I29" s="89">
        <f>'A5-104B'!$AD$23-'A5-104B'!I28</f>
        <v>182.34901993218045</v>
      </c>
      <c r="J29" s="89">
        <f>'A5-104B'!$AD$23-'A5-104B'!J28</f>
        <v>-1119545.7294874508</v>
      </c>
      <c r="K29" s="89"/>
      <c r="L29" s="89"/>
      <c r="M29" s="89"/>
      <c r="N29" s="89"/>
      <c r="O29" s="89"/>
      <c r="P29" s="89"/>
      <c r="Q29" s="89"/>
      <c r="R29" s="89"/>
      <c r="S29" s="89"/>
      <c r="T29" s="89"/>
      <c r="U29" s="89"/>
      <c r="V29" s="89">
        <f>'A5-104B'!$AD$23-'A5-104B'!V28</f>
        <v>125.75642854986859</v>
      </c>
      <c r="W29" s="89"/>
      <c r="X29" s="89"/>
      <c r="Y29" s="89">
        <f>'A5-104B'!$AD$23-'A5-104B'!Y28</f>
        <v>279.39495206973857</v>
      </c>
      <c r="Z29" s="89">
        <f>'A5-104B'!$AD$23-'A5-104B'!Z28</f>
        <v>-1268897.6758262664</v>
      </c>
      <c r="AA29" s="89"/>
      <c r="AB29" s="89"/>
      <c r="AC29" s="89">
        <f>'A5-104B'!$AD$23-'A5-104B'!AC28</f>
        <v>-19.500453607494137</v>
      </c>
      <c r="AD29" s="89">
        <f>'A5-104B'!$AD$23-'A5-104B'!AD28</f>
        <v>-52.696057282169932</v>
      </c>
    </row>
    <row r="30" spans="1:30" ht="12.75" customHeight="1">
      <c r="A30" s="92">
        <v>1986</v>
      </c>
      <c r="B30" s="52"/>
      <c r="C30" s="52"/>
      <c r="D30" s="52"/>
      <c r="E30" s="89">
        <f>'A5-104B'!$AD$23-'A5-104B'!E29</f>
        <v>-1326443.032702585</v>
      </c>
      <c r="F30" s="89"/>
      <c r="G30" s="89"/>
      <c r="H30" s="89">
        <f>'A5-104B'!$AD$23-'A5-104B'!H29</f>
        <v>-1363751.6159797043</v>
      </c>
      <c r="I30" s="89">
        <f>'A5-104B'!$AD$23-'A5-104B'!I29</f>
        <v>180.63139404632557</v>
      </c>
      <c r="J30" s="89">
        <f>'A5-104B'!$AD$23-'A5-104B'!J29</f>
        <v>-1116828.5197079312</v>
      </c>
      <c r="K30" s="89"/>
      <c r="L30" s="89"/>
      <c r="M30" s="89"/>
      <c r="N30" s="89"/>
      <c r="O30" s="89"/>
      <c r="P30" s="89"/>
      <c r="Q30" s="89"/>
      <c r="R30" s="89"/>
      <c r="S30" s="89"/>
      <c r="T30" s="89"/>
      <c r="U30" s="89"/>
      <c r="V30" s="89">
        <f>'A5-104B'!$AD$23-'A5-104B'!V29</f>
        <v>103.00675862845878</v>
      </c>
      <c r="W30" s="89"/>
      <c r="X30" s="89"/>
      <c r="Y30" s="89">
        <f>'A5-104B'!$AD$23-'A5-104B'!Y29</f>
        <v>279.74227011926791</v>
      </c>
      <c r="Z30" s="89">
        <f>'A5-104B'!$AD$23-'A5-104B'!Z29</f>
        <v>-1273055.7696235431</v>
      </c>
      <c r="AA30" s="89"/>
      <c r="AB30" s="89"/>
      <c r="AC30" s="89">
        <f>'A5-104B'!$AD$23-'A5-104B'!AC29</f>
        <v>-30.807978295348221</v>
      </c>
      <c r="AD30" s="89">
        <f>'A5-104B'!$AD$23-'A5-104B'!AD29</f>
        <v>-57.64940837418817</v>
      </c>
    </row>
    <row r="31" spans="1:30" ht="12.75" customHeight="1">
      <c r="A31" s="92">
        <v>1987</v>
      </c>
      <c r="B31" s="52"/>
      <c r="C31" s="52"/>
      <c r="D31" s="52"/>
      <c r="E31" s="89">
        <f>'A5-104B'!$AD$23-'A5-104B'!E30</f>
        <v>-1348870.7550238001</v>
      </c>
      <c r="F31" s="89"/>
      <c r="G31" s="89"/>
      <c r="H31" s="89">
        <f>'A5-104B'!$AD$23-'A5-104B'!H30</f>
        <v>-1357078.5509593589</v>
      </c>
      <c r="I31" s="89">
        <f>'A5-104B'!$AD$23-'A5-104B'!I30</f>
        <v>180.06923816042286</v>
      </c>
      <c r="J31" s="89">
        <f>'A5-104B'!$AD$23-'A5-104B'!J30</f>
        <v>-1107271.8200681694</v>
      </c>
      <c r="K31" s="89"/>
      <c r="L31" s="89"/>
      <c r="M31" s="89"/>
      <c r="N31" s="89"/>
      <c r="O31" s="89"/>
      <c r="P31" s="89"/>
      <c r="Q31" s="89"/>
      <c r="R31" s="89"/>
      <c r="S31" s="89"/>
      <c r="T31" s="89"/>
      <c r="U31" s="89"/>
      <c r="V31" s="89">
        <f>'A5-104B'!$AD$23-'A5-104B'!V30</f>
        <v>111.88789364524496</v>
      </c>
      <c r="W31" s="89"/>
      <c r="X31" s="89"/>
      <c r="Y31" s="89">
        <f>'A5-104B'!$AD$23-'A5-104B'!Y30</f>
        <v>255.63171411940607</v>
      </c>
      <c r="Z31" s="89">
        <f>'A5-104B'!$AD$23-'A5-104B'!Z30</f>
        <v>-1285775.0422312827</v>
      </c>
      <c r="AA31" s="89"/>
      <c r="AB31" s="89"/>
      <c r="AC31" s="89">
        <f>'A5-104B'!$AD$23-'A5-104B'!AC30</f>
        <v>-18.370424036869053</v>
      </c>
      <c r="AD31" s="89">
        <f>'A5-104B'!$AD$23-'A5-104B'!AD30</f>
        <v>-69.829842794832302</v>
      </c>
    </row>
    <row r="32" spans="1:30" ht="12.75" customHeight="1">
      <c r="A32" s="92">
        <v>1988</v>
      </c>
      <c r="B32" s="52"/>
      <c r="C32" s="52"/>
      <c r="D32" s="52"/>
      <c r="E32" s="89">
        <f>'A5-104B'!$AD$23-'A5-104B'!E31</f>
        <v>-1361436.9100476578</v>
      </c>
      <c r="F32" s="89"/>
      <c r="G32" s="89"/>
      <c r="H32" s="89">
        <f>'A5-104B'!$AD$23-'A5-104B'!H31</f>
        <v>-1361147.5048021793</v>
      </c>
      <c r="I32" s="89">
        <f>'A5-104B'!$AD$23-'A5-104B'!I31</f>
        <v>180.03715374195599</v>
      </c>
      <c r="J32" s="89">
        <f>'A5-104B'!$AD$23-'A5-104B'!J31</f>
        <v>-1109582.1458687107</v>
      </c>
      <c r="K32" s="89"/>
      <c r="L32" s="89"/>
      <c r="M32" s="89"/>
      <c r="N32" s="89"/>
      <c r="O32" s="89"/>
      <c r="P32" s="89"/>
      <c r="Q32" s="89"/>
      <c r="R32" s="89"/>
      <c r="S32" s="89"/>
      <c r="T32" s="89"/>
      <c r="U32" s="89"/>
      <c r="V32" s="89">
        <f>'A5-104B'!$AD$23-'A5-104B'!V31</f>
        <v>116.91279001975568</v>
      </c>
      <c r="W32" s="89"/>
      <c r="X32" s="89"/>
      <c r="Y32" s="89">
        <f>'A5-104B'!$AD$23-'A5-104B'!Y31</f>
        <v>245.26419845644364</v>
      </c>
      <c r="Z32" s="89">
        <f>'A5-104B'!$AD$23-'A5-104B'!Z31</f>
        <v>-1308028.2650088107</v>
      </c>
      <c r="AA32" s="89"/>
      <c r="AB32" s="89"/>
      <c r="AC32" s="89">
        <f>'A5-104B'!$AD$23-'A5-104B'!AC31</f>
        <v>-59.257872947909618</v>
      </c>
      <c r="AD32" s="89">
        <f>'A5-104B'!$AD$23-'A5-104B'!AD31</f>
        <v>-79.83218965836204</v>
      </c>
    </row>
    <row r="33" spans="1:30" ht="12.75" customHeight="1">
      <c r="A33" s="92">
        <v>1989</v>
      </c>
      <c r="B33" s="52"/>
      <c r="C33" s="52"/>
      <c r="D33" s="52"/>
      <c r="E33" s="89">
        <f>'A5-104B'!$AD$23-'A5-104B'!E32</f>
        <v>-1367756.6029921034</v>
      </c>
      <c r="F33" s="89"/>
      <c r="G33" s="89"/>
      <c r="H33" s="89">
        <f>'A5-104B'!$AD$23-'A5-104B'!H32</f>
        <v>-1396637.2668475548</v>
      </c>
      <c r="I33" s="89">
        <f>'A5-104B'!$AD$23-'A5-104B'!I32</f>
        <v>188.03887740014829</v>
      </c>
      <c r="J33" s="89">
        <f>'A5-104B'!$AD$23-'A5-104B'!J32</f>
        <v>-1092068.9300070705</v>
      </c>
      <c r="K33" s="89"/>
      <c r="L33" s="89"/>
      <c r="M33" s="89"/>
      <c r="N33" s="89"/>
      <c r="O33" s="89"/>
      <c r="P33" s="89"/>
      <c r="Q33" s="89"/>
      <c r="R33" s="89"/>
      <c r="S33" s="89"/>
      <c r="T33" s="89"/>
      <c r="U33" s="89"/>
      <c r="V33" s="89">
        <f>'A5-104B'!$AD$23-'A5-104B'!V32</f>
        <v>138.4260499273239</v>
      </c>
      <c r="W33" s="89"/>
      <c r="X33" s="89"/>
      <c r="Y33" s="89">
        <f>'A5-104B'!$AD$23-'A5-104B'!Y32</f>
        <v>253.29922298331189</v>
      </c>
      <c r="Z33" s="89">
        <f>'A5-104B'!$AD$23-'A5-104B'!Z32</f>
        <v>-1315075.2118914993</v>
      </c>
      <c r="AA33" s="89"/>
      <c r="AB33" s="89"/>
      <c r="AC33" s="89">
        <f>'A5-104B'!$AD$23-'A5-104B'!AC32</f>
        <v>-57.117140960930783</v>
      </c>
      <c r="AD33" s="89">
        <f>'A5-104B'!$AD$23-'A5-104B'!AD32</f>
        <v>-103.06122674813741</v>
      </c>
    </row>
    <row r="34" spans="1:30" ht="12.75" customHeight="1">
      <c r="A34" s="92">
        <v>1990</v>
      </c>
      <c r="B34" s="52"/>
      <c r="C34" s="52"/>
      <c r="D34" s="52"/>
      <c r="E34" s="89">
        <f>'A5-104B'!$AD$23-'A5-104B'!E33</f>
        <v>-1361040.3042826625</v>
      </c>
      <c r="F34" s="89"/>
      <c r="G34" s="89"/>
      <c r="H34" s="89">
        <f>'A5-104B'!$AD$23-'A5-104B'!H33</f>
        <v>-1367220.0188716266</v>
      </c>
      <c r="I34" s="89">
        <f>'A5-104B'!$AD$23-'A5-104B'!I33</f>
        <v>191.41740501972686</v>
      </c>
      <c r="J34" s="89">
        <f>'A5-104B'!$AD$23-'A5-104B'!J33</f>
        <v>-1079717.8004070318</v>
      </c>
      <c r="K34" s="89"/>
      <c r="L34" s="89"/>
      <c r="M34" s="89"/>
      <c r="N34" s="89"/>
      <c r="O34" s="89"/>
      <c r="P34" s="89"/>
      <c r="Q34" s="89"/>
      <c r="R34" s="89"/>
      <c r="S34" s="89"/>
      <c r="T34" s="89"/>
      <c r="U34" s="89"/>
      <c r="V34" s="89">
        <f>'A5-104B'!$AD$23-'A5-104B'!V33</f>
        <v>155.43863376781223</v>
      </c>
      <c r="W34" s="89"/>
      <c r="X34" s="89"/>
      <c r="Y34" s="89">
        <f>'A5-104B'!$AD$23-'A5-104B'!Y33</f>
        <v>244.35554435591666</v>
      </c>
      <c r="Z34" s="89">
        <f>'A5-104B'!$AD$23-'A5-104B'!Z33</f>
        <v>-1317755.7874688904</v>
      </c>
      <c r="AA34" s="89"/>
      <c r="AB34" s="89"/>
      <c r="AC34" s="89">
        <f>'A5-104B'!$AD$23-'A5-104B'!AC33</f>
        <v>-44.612836191280621</v>
      </c>
      <c r="AD34" s="89">
        <f>'A5-104B'!$AD$23-'A5-104B'!AD33</f>
        <v>-85.613274401724084</v>
      </c>
    </row>
    <row r="35" spans="1:30" ht="12.75" customHeight="1">
      <c r="A35" s="92">
        <v>1991</v>
      </c>
      <c r="B35" s="52"/>
      <c r="C35" s="52"/>
      <c r="D35" s="52"/>
      <c r="E35" s="89">
        <f>'A5-104B'!$AD$23-'A5-104B'!E34</f>
        <v>-1338221.8218468158</v>
      </c>
      <c r="F35" s="89"/>
      <c r="G35" s="89"/>
      <c r="H35" s="89">
        <f>'A5-104B'!$AD$23-'A5-104B'!H34</f>
        <v>-1334161.8554324917</v>
      </c>
      <c r="I35" s="89">
        <f>'A5-104B'!$AD$23-'A5-104B'!I34</f>
        <v>189.92587890293407</v>
      </c>
      <c r="J35" s="89">
        <f>'A5-104B'!$AD$23-'A5-104B'!J34</f>
        <v>-1109701.1197700559</v>
      </c>
      <c r="K35" s="89"/>
      <c r="L35" s="89"/>
      <c r="M35" s="89"/>
      <c r="N35" s="89"/>
      <c r="O35" s="89"/>
      <c r="P35" s="89"/>
      <c r="Q35" s="89"/>
      <c r="R35" s="89"/>
      <c r="S35" s="89"/>
      <c r="T35" s="89"/>
      <c r="U35" s="89"/>
      <c r="V35" s="89">
        <f>'A5-104B'!$AD$23-'A5-104B'!V34</f>
        <v>168.22642844701249</v>
      </c>
      <c r="W35" s="89"/>
      <c r="X35" s="89"/>
      <c r="Y35" s="89">
        <f>'A5-104B'!$AD$23-'A5-104B'!Y34</f>
        <v>237.40369247326043</v>
      </c>
      <c r="Z35" s="89">
        <f>'A5-104B'!$AD$23-'A5-104B'!Z34</f>
        <v>-1290621.3818828319</v>
      </c>
      <c r="AA35" s="89"/>
      <c r="AB35" s="89"/>
      <c r="AC35" s="89">
        <f>'A5-104B'!$AD$23-'A5-104B'!AC34</f>
        <v>-46.555977715475819</v>
      </c>
      <c r="AD35" s="89">
        <f>'A5-104B'!$AD$23-'A5-104B'!AD34</f>
        <v>-70.661844828248604</v>
      </c>
    </row>
    <row r="36" spans="1:30" ht="12.75" customHeight="1">
      <c r="A36" s="92">
        <v>1992</v>
      </c>
      <c r="B36" s="52"/>
      <c r="C36" s="52"/>
      <c r="D36" s="52"/>
      <c r="E36" s="89">
        <f>'A5-104B'!$AD$23-'A5-104B'!E35</f>
        <v>-1324462.7942037133</v>
      </c>
      <c r="F36" s="89"/>
      <c r="G36" s="89"/>
      <c r="H36" s="89">
        <f>'A5-104B'!$AD$23-'A5-104B'!H35</f>
        <v>-1316888.5711984548</v>
      </c>
      <c r="I36" s="89">
        <f>'A5-104B'!$AD$23-'A5-104B'!I35</f>
        <v>185.01965335154819</v>
      </c>
      <c r="J36" s="89">
        <f>'A5-104B'!$AD$23-'A5-104B'!J35</f>
        <v>-1119363.4083293253</v>
      </c>
      <c r="K36" s="89"/>
      <c r="L36" s="89"/>
      <c r="M36" s="89"/>
      <c r="N36" s="89"/>
      <c r="O36" s="89"/>
      <c r="P36" s="89"/>
      <c r="Q36" s="89"/>
      <c r="R36" s="89"/>
      <c r="S36" s="89"/>
      <c r="T36" s="89"/>
      <c r="U36" s="89"/>
      <c r="V36" s="89">
        <f>'A5-104B'!$AD$23-'A5-104B'!V35</f>
        <v>163.23917189261419</v>
      </c>
      <c r="W36" s="89"/>
      <c r="X36" s="89"/>
      <c r="Y36" s="89">
        <f>'A5-104B'!$AD$23-'A5-104B'!Y35</f>
        <v>245.29994487952558</v>
      </c>
      <c r="Z36" s="89">
        <f>'A5-104B'!$AD$23-'A5-104B'!Z35</f>
        <v>-1274423.5370753566</v>
      </c>
      <c r="AA36" s="89"/>
      <c r="AB36" s="89"/>
      <c r="AC36" s="89">
        <f>'A5-104B'!$AD$23-'A5-104B'!AC35</f>
        <v>-13.820249549803748</v>
      </c>
      <c r="AD36" s="89">
        <f>'A5-104B'!$AD$23-'A5-104B'!AD35</f>
        <v>-79.535736625871778</v>
      </c>
    </row>
    <row r="37" spans="1:30" ht="12.75" customHeight="1">
      <c r="A37" s="92">
        <v>1993</v>
      </c>
      <c r="B37" s="52"/>
      <c r="C37" s="52"/>
      <c r="D37" s="52"/>
      <c r="E37" s="89">
        <f>'A5-104B'!$AD$23-'A5-104B'!E36</f>
        <v>-1317193.4788820811</v>
      </c>
      <c r="F37" s="89"/>
      <c r="G37" s="89"/>
      <c r="H37" s="89">
        <f>'A5-104B'!$AD$23-'A5-104B'!H36</f>
        <v>-1306524.8933745869</v>
      </c>
      <c r="I37" s="89">
        <f>'A5-104B'!$AD$23-'A5-104B'!I36</f>
        <v>184.36678156814241</v>
      </c>
      <c r="J37" s="89">
        <f>'A5-104B'!$AD$23-'A5-104B'!J36</f>
        <v>-1103868.1518484885</v>
      </c>
      <c r="K37" s="89"/>
      <c r="L37" s="89"/>
      <c r="M37" s="89"/>
      <c r="N37" s="89"/>
      <c r="O37" s="89"/>
      <c r="P37" s="89"/>
      <c r="Q37" s="89"/>
      <c r="R37" s="89"/>
      <c r="S37" s="89"/>
      <c r="T37" s="89"/>
      <c r="U37" s="89"/>
      <c r="V37" s="89">
        <f>'A5-104B'!$AD$23-'A5-104B'!V36</f>
        <v>175.37904002419964</v>
      </c>
      <c r="W37" s="89"/>
      <c r="X37" s="89"/>
      <c r="Y37" s="89">
        <f>'A5-104B'!$AD$23-'A5-104B'!Y36</f>
        <v>247.6406947947728</v>
      </c>
      <c r="Z37" s="89">
        <f>'A5-104B'!$AD$23-'A5-104B'!Z36</f>
        <v>-1262306.8628278382</v>
      </c>
      <c r="AA37" s="89"/>
      <c r="AB37" s="89"/>
      <c r="AC37" s="89">
        <f>'A5-104B'!$AD$23-'A5-104B'!AC36</f>
        <v>-1.9014532398425672</v>
      </c>
      <c r="AD37" s="89">
        <f>'A5-104B'!$AD$23-'A5-104B'!AD36</f>
        <v>-84.712406944196573</v>
      </c>
    </row>
    <row r="38" spans="1:30" ht="12.75" customHeight="1">
      <c r="A38" s="92">
        <v>1994</v>
      </c>
      <c r="B38" s="52"/>
      <c r="C38" s="52"/>
      <c r="D38" s="52"/>
      <c r="E38" s="89">
        <f>'A5-104B'!$AD$23-'A5-104B'!E37</f>
        <v>-1321456.0068963731</v>
      </c>
      <c r="F38" s="89"/>
      <c r="G38" s="89"/>
      <c r="H38" s="89">
        <f>'A5-104B'!$AD$23-'A5-104B'!H37</f>
        <v>-1313302.8627310363</v>
      </c>
      <c r="I38" s="89">
        <f>'A5-104B'!$AD$23-'A5-104B'!I37</f>
        <v>201.79852311526884</v>
      </c>
      <c r="J38" s="89">
        <f>'A5-104B'!$AD$23-'A5-104B'!J37</f>
        <v>-1100302.9058877747</v>
      </c>
      <c r="K38" s="89"/>
      <c r="L38" s="89"/>
      <c r="M38" s="89"/>
      <c r="N38" s="89"/>
      <c r="O38" s="89"/>
      <c r="P38" s="89"/>
      <c r="Q38" s="89"/>
      <c r="R38" s="89"/>
      <c r="S38" s="89"/>
      <c r="T38" s="89"/>
      <c r="U38" s="89"/>
      <c r="V38" s="89">
        <f>'A5-104B'!$AD$23-'A5-104B'!V37</f>
        <v>167.49755268935974</v>
      </c>
      <c r="W38" s="89"/>
      <c r="X38" s="89"/>
      <c r="Y38" s="89">
        <f>'A5-104B'!$AD$23-'A5-104B'!Y37</f>
        <v>242.37157565762868</v>
      </c>
      <c r="Z38" s="89">
        <f>'A5-104B'!$AD$23-'A5-104B'!Z37</f>
        <v>-1268368.7710472164</v>
      </c>
      <c r="AA38" s="89"/>
      <c r="AB38" s="89"/>
      <c r="AC38" s="89">
        <f>'A5-104B'!$AD$23-'A5-104B'!AC37</f>
        <v>-11.238897834176669</v>
      </c>
      <c r="AD38" s="89">
        <f>'A5-104B'!$AD$23-'A5-104B'!AD37</f>
        <v>-96.100694793326511</v>
      </c>
    </row>
    <row r="39" spans="1:30" ht="12.75" customHeight="1">
      <c r="A39" s="92">
        <v>1995</v>
      </c>
      <c r="B39" s="52"/>
      <c r="C39" s="52"/>
      <c r="D39" s="52"/>
      <c r="E39" s="89">
        <f>'A5-104B'!$AD$23-'A5-104B'!E38</f>
        <v>-1316479.4018294846</v>
      </c>
      <c r="F39" s="89"/>
      <c r="G39" s="89"/>
      <c r="H39" s="89">
        <f>'A5-104B'!$AD$23-'A5-104B'!H38</f>
        <v>-1322554.564112324</v>
      </c>
      <c r="I39" s="89">
        <f>'A5-104B'!$AD$23-'A5-104B'!I38</f>
        <v>209.68288129277266</v>
      </c>
      <c r="J39" s="89">
        <f>'A5-104B'!$AD$23-'A5-104B'!J38</f>
        <v>-1089922.0236655555</v>
      </c>
      <c r="K39" s="89"/>
      <c r="L39" s="89"/>
      <c r="M39" s="89"/>
      <c r="N39" s="89"/>
      <c r="O39" s="89"/>
      <c r="P39" s="89"/>
      <c r="Q39" s="89"/>
      <c r="R39" s="89"/>
      <c r="S39" s="89"/>
      <c r="T39" s="89"/>
      <c r="U39" s="89"/>
      <c r="V39" s="89">
        <f>'A5-104B'!$AD$23-'A5-104B'!V38</f>
        <v>163.45720427670744</v>
      </c>
      <c r="W39" s="89"/>
      <c r="X39" s="89"/>
      <c r="Y39" s="89">
        <f>'A5-104B'!$AD$23-'A5-104B'!Y38</f>
        <v>239.18768028756494</v>
      </c>
      <c r="Z39" s="89">
        <f>'A5-104B'!$AD$23-'A5-104B'!Z38</f>
        <v>-1281698.7658753672</v>
      </c>
      <c r="AA39" s="89"/>
      <c r="AB39" s="89"/>
      <c r="AC39" s="89">
        <f>'A5-104B'!$AD$23-'A5-104B'!AC38</f>
        <v>-2.8678748557040308</v>
      </c>
      <c r="AD39" s="89">
        <f>'A5-104B'!$AD$23-'A5-104B'!AD38</f>
        <v>-105.12733937037319</v>
      </c>
    </row>
    <row r="40" spans="1:30" ht="12.75" customHeight="1">
      <c r="A40" s="92">
        <v>1996</v>
      </c>
      <c r="B40" s="52"/>
      <c r="C40" s="52"/>
      <c r="D40" s="52"/>
      <c r="E40" s="89">
        <f>'A5-104B'!$AD$23-'A5-104B'!E39</f>
        <v>-1325729.2155984999</v>
      </c>
      <c r="F40" s="89"/>
      <c r="G40" s="89"/>
      <c r="H40" s="89">
        <f>'A5-104B'!$AD$23-'A5-104B'!H39</f>
        <v>-1325001.9243251365</v>
      </c>
      <c r="I40" s="89">
        <f>'A5-104B'!$AD$23-'A5-104B'!I39</f>
        <v>194.47694893453058</v>
      </c>
      <c r="J40" s="89">
        <f>'A5-104B'!$AD$23-'A5-104B'!J39</f>
        <v>-1082383.2533605304</v>
      </c>
      <c r="K40" s="89"/>
      <c r="L40" s="89"/>
      <c r="M40" s="89"/>
      <c r="N40" s="89"/>
      <c r="O40" s="89"/>
      <c r="P40" s="89"/>
      <c r="Q40" s="89"/>
      <c r="R40" s="89"/>
      <c r="S40" s="89"/>
      <c r="T40" s="89"/>
      <c r="U40" s="89"/>
      <c r="V40" s="89">
        <f>'A5-104B'!$AD$23-'A5-104B'!V39</f>
        <v>140.0621306398466</v>
      </c>
      <c r="W40" s="89"/>
      <c r="X40" s="89"/>
      <c r="Y40" s="89">
        <f>'A5-104B'!$AD$23-'A5-104B'!Y39</f>
        <v>229.19732324914435</v>
      </c>
      <c r="Z40" s="89">
        <f>'A5-104B'!$AD$23-'A5-104B'!Z39</f>
        <v>-1285446.4700257704</v>
      </c>
      <c r="AA40" s="89"/>
      <c r="AB40" s="89"/>
      <c r="AC40" s="89">
        <f>'A5-104B'!$AD$23-'A5-104B'!AC39</f>
        <v>-1.5013160104008421</v>
      </c>
      <c r="AD40" s="89">
        <f>'A5-104B'!$AD$23-'A5-104B'!AD39</f>
        <v>-101.06443262203811</v>
      </c>
    </row>
    <row r="41" spans="1:30" ht="12.75" customHeight="1">
      <c r="A41" s="92">
        <v>1997</v>
      </c>
      <c r="B41" s="52"/>
      <c r="C41" s="52"/>
      <c r="D41" s="52"/>
      <c r="E41" s="89">
        <f>'A5-104B'!$AD$23-'A5-104B'!E40</f>
        <v>-1325385.908119193</v>
      </c>
      <c r="F41" s="89"/>
      <c r="G41" s="89"/>
      <c r="H41" s="89">
        <f>'A5-104B'!$AD$23-'A5-104B'!H40</f>
        <v>-1313412.0899774623</v>
      </c>
      <c r="I41" s="89">
        <f>'A5-104B'!$AD$23-'A5-104B'!I40</f>
        <v>207.75756139469945</v>
      </c>
      <c r="J41" s="89">
        <f>'A5-104B'!$AD$23-'A5-104B'!J40</f>
        <v>-1080680.691834989</v>
      </c>
      <c r="K41" s="89"/>
      <c r="L41" s="89"/>
      <c r="M41" s="89"/>
      <c r="N41" s="89"/>
      <c r="O41" s="89"/>
      <c r="P41" s="89"/>
      <c r="Q41" s="89"/>
      <c r="R41" s="89"/>
      <c r="S41" s="89"/>
      <c r="T41" s="89"/>
      <c r="U41" s="89"/>
      <c r="V41" s="89">
        <f>'A5-104B'!$AD$23-'A5-104B'!V40</f>
        <v>126.93410169054164</v>
      </c>
      <c r="W41" s="89"/>
      <c r="X41" s="89"/>
      <c r="Y41" s="89">
        <f>'A5-104B'!$AD$23-'A5-104B'!Y40</f>
        <v>217.46237987127711</v>
      </c>
      <c r="Z41" s="89">
        <f>'A5-104B'!$AD$23-'A5-104B'!Z40</f>
        <v>-1273265.3937729006</v>
      </c>
      <c r="AA41" s="89"/>
      <c r="AB41" s="89"/>
      <c r="AC41" s="89">
        <f>'A5-104B'!$AD$23-'A5-104B'!AC40</f>
        <v>-11.666587814571812</v>
      </c>
      <c r="AD41" s="89">
        <f>'A5-104B'!$AD$23-'A5-104B'!AD40</f>
        <v>-115.01806612910013</v>
      </c>
    </row>
    <row r="42" spans="1:30" ht="12.75" customHeight="1">
      <c r="A42" s="92"/>
      <c r="B42" s="52"/>
      <c r="C42" s="52"/>
      <c r="D42" s="52"/>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row>
    <row r="43" spans="1:30" ht="12.75" customHeight="1">
      <c r="A43" s="90" t="s">
        <v>389</v>
      </c>
    </row>
    <row r="45" spans="1:30" ht="12.75" customHeight="1">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row>
  </sheetData>
  <phoneticPr fontId="0" type="noConversion"/>
  <pageMargins left="0.75" right="0.75" top="1" bottom="1" header="0.5" footer="0.5"/>
  <pageSetup orientation="portrait" horizontalDpi="360" r:id="rId1"/>
  <headerFooter alignWithMargins="0"/>
</worksheet>
</file>

<file path=xl/worksheets/sheet109.xml><?xml version="1.0" encoding="utf-8"?>
<worksheet xmlns="http://schemas.openxmlformats.org/spreadsheetml/2006/main" xmlns:r="http://schemas.openxmlformats.org/officeDocument/2006/relationships">
  <sheetPr codeName="Sheet109"/>
  <dimension ref="A1:AD45"/>
  <sheetViews>
    <sheetView showOutlineSymbols="0" zoomScale="75" workbookViewId="0">
      <pane xSplit="1" ySplit="2" topLeftCell="B23" activePane="bottomRight" state="frozen"/>
      <selection activeCell="C5" sqref="C5"/>
      <selection pane="topRight" activeCell="C5" sqref="C5"/>
      <selection pane="bottomLeft" activeCell="C5" sqref="C5"/>
      <selection pane="bottomRight" activeCell="C5" sqref="C5"/>
    </sheetView>
  </sheetViews>
  <sheetFormatPr defaultColWidth="3.85546875" defaultRowHeight="12.75" customHeight="1"/>
  <cols>
    <col min="1" max="1" width="5" style="90" customWidth="1"/>
    <col min="2" max="4" width="7.85546875" style="24" hidden="1" customWidth="1"/>
    <col min="5" max="5" width="11.28515625" style="24" customWidth="1"/>
    <col min="6" max="7" width="7.85546875" style="24" hidden="1" customWidth="1"/>
    <col min="8" max="8" width="11.5703125" style="24" customWidth="1"/>
    <col min="9" max="9" width="7.85546875" style="24" customWidth="1"/>
    <col min="10" max="10" width="11" style="24" customWidth="1"/>
    <col min="11" max="14" width="7.85546875" style="24" hidden="1" customWidth="1"/>
    <col min="15" max="15" width="9.7109375" style="24" hidden="1" customWidth="1"/>
    <col min="16" max="21" width="7.85546875" style="24" hidden="1" customWidth="1"/>
    <col min="22" max="22" width="7.85546875" style="24" customWidth="1"/>
    <col min="23" max="24" width="7.85546875" style="24" hidden="1" customWidth="1"/>
    <col min="25" max="25" width="8.28515625" style="24" customWidth="1"/>
    <col min="26" max="26" width="10.42578125" style="24" customWidth="1"/>
    <col min="27" max="28" width="7.85546875" style="24" hidden="1" customWidth="1"/>
    <col min="29" max="30" width="7.85546875" style="24" customWidth="1"/>
    <col min="31" max="16384" width="3.85546875" style="24"/>
  </cols>
  <sheetData>
    <row r="1" spans="1:30" ht="12.75" customHeight="1">
      <c r="A1" s="90" t="s">
        <v>61</v>
      </c>
    </row>
    <row r="2" spans="1:30" s="53" customFormat="1" ht="29.25" customHeight="1">
      <c r="A2" s="91" t="s">
        <v>471</v>
      </c>
      <c r="B2" s="66" t="s">
        <v>472</v>
      </c>
      <c r="C2" s="53" t="s">
        <v>473</v>
      </c>
      <c r="D2" s="66" t="s">
        <v>474</v>
      </c>
      <c r="E2" s="79" t="s">
        <v>294</v>
      </c>
      <c r="F2" s="79" t="s">
        <v>478</v>
      </c>
      <c r="G2" s="79" t="s">
        <v>479</v>
      </c>
      <c r="H2" s="79" t="s">
        <v>295</v>
      </c>
      <c r="I2" s="79" t="s">
        <v>296</v>
      </c>
      <c r="J2" s="79" t="s">
        <v>297</v>
      </c>
      <c r="K2" s="79" t="s">
        <v>483</v>
      </c>
      <c r="L2" s="79" t="s">
        <v>484</v>
      </c>
      <c r="M2" s="79" t="s">
        <v>485</v>
      </c>
      <c r="N2" s="79" t="s">
        <v>486</v>
      </c>
      <c r="O2" s="79" t="s">
        <v>487</v>
      </c>
      <c r="P2" s="79" t="s">
        <v>488</v>
      </c>
      <c r="Q2" s="79" t="s">
        <v>489</v>
      </c>
      <c r="R2" s="79" t="s">
        <v>490</v>
      </c>
      <c r="S2" s="79" t="s">
        <v>491</v>
      </c>
      <c r="T2" s="79" t="s">
        <v>492</v>
      </c>
      <c r="U2" s="79" t="s">
        <v>493</v>
      </c>
      <c r="V2" s="79" t="s">
        <v>298</v>
      </c>
      <c r="W2" s="79" t="s">
        <v>495</v>
      </c>
      <c r="X2" s="79" t="s">
        <v>496</v>
      </c>
      <c r="Y2" s="79" t="s">
        <v>299</v>
      </c>
      <c r="Z2" s="79" t="s">
        <v>300</v>
      </c>
      <c r="AA2" s="79" t="s">
        <v>499</v>
      </c>
      <c r="AB2" s="79" t="s">
        <v>500</v>
      </c>
      <c r="AC2" s="79" t="s">
        <v>25</v>
      </c>
      <c r="AD2" s="79" t="s">
        <v>24</v>
      </c>
    </row>
    <row r="3" spans="1:30" ht="12.75" hidden="1" customHeight="1">
      <c r="A3" s="92">
        <v>1960</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row>
    <row r="4" spans="1:30" ht="12.75" hidden="1" customHeight="1">
      <c r="A4" s="92">
        <v>1961</v>
      </c>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row>
    <row r="5" spans="1:30" ht="12.75" hidden="1" customHeight="1">
      <c r="A5" s="92">
        <v>1962</v>
      </c>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row>
    <row r="6" spans="1:30" ht="12.75" hidden="1" customHeight="1">
      <c r="A6" s="92">
        <v>1963</v>
      </c>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row>
    <row r="7" spans="1:30" ht="12.75" hidden="1" customHeight="1">
      <c r="A7" s="92">
        <v>1964</v>
      </c>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row>
    <row r="8" spans="1:30" ht="12.75" hidden="1" customHeight="1">
      <c r="A8" s="92">
        <v>1965</v>
      </c>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row>
    <row r="9" spans="1:30" ht="12.75" hidden="1" customHeight="1">
      <c r="A9" s="92">
        <v>1966</v>
      </c>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row>
    <row r="10" spans="1:30" ht="12.75" hidden="1" customHeight="1">
      <c r="A10" s="92">
        <v>1967</v>
      </c>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row>
    <row r="11" spans="1:30" ht="12.75" hidden="1" customHeight="1">
      <c r="A11" s="92">
        <v>1968</v>
      </c>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row>
    <row r="12" spans="1:30" ht="12.75" hidden="1" customHeight="1">
      <c r="A12" s="92">
        <v>1969</v>
      </c>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row>
    <row r="13" spans="1:30" ht="12.75" hidden="1" customHeight="1">
      <c r="A13" s="92">
        <v>1970</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row>
    <row r="14" spans="1:30" ht="12.75" hidden="1" customHeight="1">
      <c r="A14" s="92">
        <v>1971</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row>
    <row r="15" spans="1:30" ht="12.75" hidden="1" customHeight="1">
      <c r="A15" s="92">
        <v>1972</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row>
    <row r="16" spans="1:30" ht="12.75" hidden="1" customHeight="1">
      <c r="A16" s="92">
        <v>1973</v>
      </c>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row>
    <row r="17" spans="1:30" ht="12.75" hidden="1" customHeight="1">
      <c r="A17" s="92">
        <v>1974</v>
      </c>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row>
    <row r="18" spans="1:30" ht="12.75" hidden="1" customHeight="1">
      <c r="A18" s="92">
        <v>1975</v>
      </c>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row>
    <row r="19" spans="1:30" ht="12.75" hidden="1" customHeight="1">
      <c r="A19" s="92">
        <v>1976</v>
      </c>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row>
    <row r="20" spans="1:30" ht="12.75" hidden="1" customHeight="1">
      <c r="A20" s="92">
        <v>1977</v>
      </c>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row>
    <row r="21" spans="1:30" ht="12.75" hidden="1" customHeight="1">
      <c r="A21" s="92">
        <v>1978</v>
      </c>
      <c r="B21" s="88"/>
      <c r="C21" s="88"/>
      <c r="D21" s="88"/>
      <c r="E21" s="52"/>
      <c r="F21" s="88"/>
      <c r="G21" s="88"/>
      <c r="H21" s="52"/>
      <c r="I21" s="52"/>
      <c r="J21" s="52"/>
      <c r="K21" s="88"/>
      <c r="L21" s="88"/>
      <c r="M21" s="88"/>
      <c r="N21" s="88"/>
      <c r="O21" s="88"/>
      <c r="P21" s="88"/>
      <c r="Q21" s="88"/>
      <c r="R21" s="88"/>
      <c r="S21" s="88"/>
      <c r="T21" s="88"/>
      <c r="U21" s="88"/>
      <c r="V21" s="52"/>
      <c r="W21" s="88"/>
      <c r="X21" s="88"/>
      <c r="Y21" s="52"/>
      <c r="Z21" s="52"/>
      <c r="AA21" s="88"/>
      <c r="AB21" s="88"/>
      <c r="AC21" s="52"/>
      <c r="AD21" s="52"/>
    </row>
    <row r="22" spans="1:30" ht="12.75" hidden="1" customHeight="1">
      <c r="A22" s="92">
        <v>1979</v>
      </c>
      <c r="B22" s="88"/>
      <c r="C22" s="88"/>
      <c r="D22" s="88"/>
      <c r="E22" s="52"/>
      <c r="F22" s="88"/>
      <c r="G22" s="88"/>
      <c r="H22" s="52"/>
      <c r="I22" s="52"/>
      <c r="J22" s="52"/>
      <c r="K22" s="88"/>
      <c r="L22" s="88"/>
      <c r="M22" s="88"/>
      <c r="N22" s="88"/>
      <c r="O22" s="88"/>
      <c r="P22" s="88"/>
      <c r="Q22" s="88"/>
      <c r="R22" s="88"/>
      <c r="S22" s="88"/>
      <c r="T22" s="88"/>
      <c r="U22" s="88"/>
      <c r="V22" s="52"/>
      <c r="W22" s="88"/>
      <c r="X22" s="88"/>
      <c r="Y22" s="52"/>
      <c r="Z22" s="52"/>
      <c r="AA22" s="88"/>
      <c r="AB22" s="88"/>
      <c r="AC22" s="52"/>
      <c r="AD22" s="52"/>
    </row>
    <row r="23" spans="1:30" ht="12.75" customHeight="1">
      <c r="A23" s="92">
        <v>1980</v>
      </c>
      <c r="B23" s="88"/>
      <c r="C23" s="88"/>
      <c r="D23" s="88"/>
      <c r="E23" s="88">
        <f>'A5-107-1'!D23*'A5-108B'!E24</f>
        <v>-13679455.489034403</v>
      </c>
      <c r="F23" s="88"/>
      <c r="G23" s="88"/>
      <c r="H23" s="88">
        <f>'A5-107-1'!F23*'A5-108B'!H24</f>
        <v>-6424154.4861607663</v>
      </c>
      <c r="I23" s="88">
        <f>'A5-107-1'!G23*'A5-108B'!I24</f>
        <v>301.27131833109775</v>
      </c>
      <c r="J23" s="88">
        <f>'A5-107-1'!H23*'A5-108B'!J24</f>
        <v>-11618570.165582472</v>
      </c>
      <c r="K23" s="88"/>
      <c r="L23" s="88"/>
      <c r="M23" s="88"/>
      <c r="N23" s="88"/>
      <c r="O23" s="88"/>
      <c r="P23" s="88"/>
      <c r="Q23" s="88"/>
      <c r="R23" s="88"/>
      <c r="S23" s="88"/>
      <c r="T23" s="88"/>
      <c r="U23" s="88"/>
      <c r="V23" s="88">
        <f>'A5-107-1'!K23*'A5-108B'!V24</f>
        <v>7329.7073037218361</v>
      </c>
      <c r="W23" s="88"/>
      <c r="X23" s="88"/>
      <c r="Y23" s="52">
        <f>'A5-107-1'!L23*'A5-108B'!Y24</f>
        <v>545.74045743920533</v>
      </c>
      <c r="Z23" s="88">
        <f>'A5-107-1'!M23*'A5-108B'!Z24</f>
        <v>-50838719.266759917</v>
      </c>
      <c r="AA23" s="88"/>
      <c r="AB23" s="88"/>
      <c r="AC23" s="88">
        <f>'A5-107-1'!N23*'A5-108B'!AC24</f>
        <v>530.89597028500305</v>
      </c>
      <c r="AD23" s="88">
        <f>'A5-107-1'!O23*'A5-108B'!AD24</f>
        <v>0</v>
      </c>
    </row>
    <row r="24" spans="1:30" ht="12.75" customHeight="1">
      <c r="A24" s="92">
        <v>1981</v>
      </c>
      <c r="B24" s="88"/>
      <c r="C24" s="88"/>
      <c r="D24" s="88"/>
      <c r="E24" s="88">
        <f>'A5-107-1'!D24*'A5-108B'!E25</f>
        <v>-13678129.118926695</v>
      </c>
      <c r="F24" s="88"/>
      <c r="G24" s="88"/>
      <c r="H24" s="88">
        <f>'A5-107-1'!F24*'A5-108B'!H25</f>
        <v>-6467363.5025782296</v>
      </c>
      <c r="I24" s="88">
        <f>'A5-107-1'!G24*'A5-108B'!I25</f>
        <v>464.16477971856801</v>
      </c>
      <c r="J24" s="88">
        <f>'A5-107-1'!H24*'A5-108B'!J25</f>
        <v>-11044634.98707876</v>
      </c>
      <c r="K24" s="88"/>
      <c r="L24" s="88"/>
      <c r="M24" s="88"/>
      <c r="N24" s="88"/>
      <c r="O24" s="88"/>
      <c r="P24" s="88"/>
      <c r="Q24" s="88"/>
      <c r="R24" s="88"/>
      <c r="S24" s="88"/>
      <c r="T24" s="88"/>
      <c r="U24" s="88"/>
      <c r="V24" s="88">
        <f>'A5-107-1'!K24*'A5-108B'!V25</f>
        <v>7661.3590594877569</v>
      </c>
      <c r="W24" s="88"/>
      <c r="X24" s="88"/>
      <c r="Y24" s="52">
        <f>'A5-107-1'!L24*'A5-108B'!Y25</f>
        <v>675.88256289155345</v>
      </c>
      <c r="Z24" s="88">
        <f>'A5-107-1'!M24*'A5-108B'!Z25</f>
        <v>-48382512.628096558</v>
      </c>
      <c r="AA24" s="88"/>
      <c r="AB24" s="88"/>
      <c r="AC24" s="88">
        <f>'A5-107-1'!N24*'A5-108B'!AC25</f>
        <v>467.54270669638146</v>
      </c>
      <c r="AD24" s="88">
        <f>'A5-107-1'!O24*'A5-108B'!AD25</f>
        <v>22.423377930802317</v>
      </c>
    </row>
    <row r="25" spans="1:30" ht="12.75" customHeight="1">
      <c r="A25" s="92">
        <v>1982</v>
      </c>
      <c r="B25" s="88"/>
      <c r="C25" s="88"/>
      <c r="D25" s="88"/>
      <c r="E25" s="88">
        <f>'A5-107-1'!D25*'A5-108B'!E26</f>
        <v>-14035647.689690659</v>
      </c>
      <c r="F25" s="88"/>
      <c r="G25" s="88"/>
      <c r="H25" s="88">
        <f>'A5-107-1'!F25*'A5-108B'!H26</f>
        <v>-6795842.8565226793</v>
      </c>
      <c r="I25" s="88">
        <f>'A5-107-1'!G25*'A5-108B'!I26</f>
        <v>961.3113571128996</v>
      </c>
      <c r="J25" s="88">
        <f>'A5-107-1'!H25*'A5-108B'!J26</f>
        <v>-10626253.497321783</v>
      </c>
      <c r="K25" s="88"/>
      <c r="L25" s="88"/>
      <c r="M25" s="88"/>
      <c r="N25" s="88"/>
      <c r="O25" s="88"/>
      <c r="P25" s="88"/>
      <c r="Q25" s="88"/>
      <c r="R25" s="88"/>
      <c r="S25" s="88"/>
      <c r="T25" s="88"/>
      <c r="U25" s="88"/>
      <c r="V25" s="88">
        <f>'A5-107-1'!K25*'A5-108B'!V26</f>
        <v>8325.8472162379658</v>
      </c>
      <c r="W25" s="88"/>
      <c r="X25" s="88"/>
      <c r="Y25" s="52">
        <f>'A5-107-1'!L25*'A5-108B'!Y26</f>
        <v>763.66636958380968</v>
      </c>
      <c r="Z25" s="88">
        <f>'A5-107-1'!M25*'A5-108B'!Z26</f>
        <v>-49274010.577829257</v>
      </c>
      <c r="AA25" s="88"/>
      <c r="AB25" s="88"/>
      <c r="AC25" s="88">
        <f>'A5-107-1'!N25*'A5-108B'!AC26</f>
        <v>285.11979309501623</v>
      </c>
      <c r="AD25" s="88">
        <f>'A5-107-1'!O25*'A5-108B'!AD26</f>
        <v>-11.743489897796591</v>
      </c>
    </row>
    <row r="26" spans="1:30" ht="12.75" customHeight="1">
      <c r="A26" s="92">
        <v>1983</v>
      </c>
      <c r="B26" s="88"/>
      <c r="C26" s="88"/>
      <c r="D26" s="88"/>
      <c r="E26" s="88">
        <f>'A5-107-1'!D26*'A5-108B'!E27</f>
        <v>-14318679.219650099</v>
      </c>
      <c r="F26" s="88"/>
      <c r="G26" s="88"/>
      <c r="H26" s="88">
        <f>'A5-107-1'!F26*'A5-108B'!H27</f>
        <v>-7242400.138220774</v>
      </c>
      <c r="I26" s="88">
        <f>'A5-107-1'!G26*'A5-108B'!I27</f>
        <v>1220.1751355107394</v>
      </c>
      <c r="J26" s="88">
        <f>'A5-107-1'!H26*'A5-108B'!J27</f>
        <v>-10584190.283356057</v>
      </c>
      <c r="K26" s="88"/>
      <c r="L26" s="88"/>
      <c r="M26" s="88"/>
      <c r="N26" s="88"/>
      <c r="O26" s="88"/>
      <c r="P26" s="88"/>
      <c r="Q26" s="88"/>
      <c r="R26" s="88"/>
      <c r="S26" s="88"/>
      <c r="T26" s="88"/>
      <c r="U26" s="88"/>
      <c r="V26" s="88">
        <f>'A5-107-1'!K26*'A5-108B'!V27</f>
        <v>6825.3445647861736</v>
      </c>
      <c r="W26" s="88"/>
      <c r="X26" s="88"/>
      <c r="Y26" s="52">
        <f>'A5-107-1'!L26*'A5-108B'!Y27</f>
        <v>920.26675483735164</v>
      </c>
      <c r="Z26" s="88">
        <f>'A5-107-1'!M26*'A5-108B'!Z27</f>
        <v>-50930871.887977898</v>
      </c>
      <c r="AA26" s="88"/>
      <c r="AB26" s="88"/>
      <c r="AC26" s="88">
        <f>'A5-107-1'!N26*'A5-108B'!AC27</f>
        <v>226.06437105870108</v>
      </c>
      <c r="AD26" s="88">
        <f>'A5-107-1'!O26*'A5-108B'!AD27</f>
        <v>-223.0893089686536</v>
      </c>
    </row>
    <row r="27" spans="1:30" ht="12.75" customHeight="1">
      <c r="A27" s="92">
        <v>1984</v>
      </c>
      <c r="B27" s="88"/>
      <c r="C27" s="88"/>
      <c r="D27" s="88"/>
      <c r="E27" s="88">
        <f>'A5-107-1'!D27*'A5-108B'!E28</f>
        <v>-14580054.068004629</v>
      </c>
      <c r="F27" s="88"/>
      <c r="G27" s="88"/>
      <c r="H27" s="88">
        <f>'A5-107-1'!F27*'A5-108B'!H28</f>
        <v>-7506476.4331592219</v>
      </c>
      <c r="I27" s="88">
        <f>'A5-107-1'!G27*'A5-108B'!I28</f>
        <v>1363.2422365674811</v>
      </c>
      <c r="J27" s="88">
        <f>'A5-107-1'!H27*'A5-108B'!J28</f>
        <v>-10394223.457724046</v>
      </c>
      <c r="K27" s="88"/>
      <c r="L27" s="88"/>
      <c r="M27" s="88"/>
      <c r="N27" s="88"/>
      <c r="O27" s="88"/>
      <c r="P27" s="88"/>
      <c r="Q27" s="88"/>
      <c r="R27" s="88"/>
      <c r="S27" s="88"/>
      <c r="T27" s="88"/>
      <c r="U27" s="88"/>
      <c r="V27" s="88">
        <f>'A5-107-1'!K27*'A5-108B'!V28</f>
        <v>7412.4276452204349</v>
      </c>
      <c r="W27" s="88"/>
      <c r="X27" s="88"/>
      <c r="Y27" s="52">
        <f>'A5-107-1'!L27*'A5-108B'!Y28</f>
        <v>1127.6465285788915</v>
      </c>
      <c r="Z27" s="88">
        <f>'A5-107-1'!M27*'A5-108B'!Z28</f>
        <v>-53846577.547367886</v>
      </c>
      <c r="AA27" s="88"/>
      <c r="AB27" s="88"/>
      <c r="AC27" s="88">
        <f>'A5-107-1'!N27*'A5-108B'!AC28</f>
        <v>97.2621587721694</v>
      </c>
      <c r="AD27" s="88">
        <f>'A5-107-1'!O27*'A5-108B'!AD28</f>
        <v>-532.33313744757379</v>
      </c>
    </row>
    <row r="28" spans="1:30" ht="12.75" customHeight="1">
      <c r="A28" s="92">
        <v>1985</v>
      </c>
      <c r="B28" s="88"/>
      <c r="C28" s="88"/>
      <c r="D28" s="88"/>
      <c r="E28" s="88">
        <f>'A5-107-1'!D28*'A5-108B'!E29</f>
        <v>-15057837.570677038</v>
      </c>
      <c r="F28" s="88"/>
      <c r="G28" s="88"/>
      <c r="H28" s="88">
        <f>'A5-107-1'!F28*'A5-108B'!H29</f>
        <v>-7819755.2231668681</v>
      </c>
      <c r="I28" s="88">
        <f>'A5-107-1'!G28*'A5-108B'!I29</f>
        <v>1632.725798871835</v>
      </c>
      <c r="J28" s="88">
        <f>'A5-107-1'!H28*'A5-108B'!J29</f>
        <v>-10364997.067122251</v>
      </c>
      <c r="K28" s="88"/>
      <c r="L28" s="88"/>
      <c r="M28" s="88"/>
      <c r="N28" s="88"/>
      <c r="O28" s="88"/>
      <c r="P28" s="88"/>
      <c r="Q28" s="88"/>
      <c r="R28" s="88"/>
      <c r="S28" s="88"/>
      <c r="T28" s="88"/>
      <c r="U28" s="88"/>
      <c r="V28" s="88">
        <f>'A5-107-1'!K28*'A5-108B'!V29</f>
        <v>7024.0113147774964</v>
      </c>
      <c r="W28" s="88"/>
      <c r="X28" s="88"/>
      <c r="Y28" s="52">
        <f>'A5-107-1'!L28*'A5-108B'!Y29</f>
        <v>1249.3802856039674</v>
      </c>
      <c r="Z28" s="88">
        <f>'A5-107-1'!M28*'A5-108B'!Z29</f>
        <v>-56452027.613750793</v>
      </c>
      <c r="AA28" s="88"/>
      <c r="AB28" s="88"/>
      <c r="AC28" s="88">
        <f>'A5-107-1'!N28*'A5-108B'!AC29</f>
        <v>-76.380419708339687</v>
      </c>
      <c r="AD28" s="88">
        <f>'A5-107-1'!O28*'A5-108B'!AD29</f>
        <v>-670.95736960367014</v>
      </c>
    </row>
    <row r="29" spans="1:30" ht="12.75" customHeight="1">
      <c r="A29" s="92">
        <v>1986</v>
      </c>
      <c r="B29" s="88"/>
      <c r="C29" s="88"/>
      <c r="D29" s="88"/>
      <c r="E29" s="88">
        <f>'A5-107-1'!D29*'A5-108B'!E30</f>
        <v>-15121915.958071845</v>
      </c>
      <c r="F29" s="88"/>
      <c r="G29" s="88"/>
      <c r="H29" s="88">
        <f>'A5-107-1'!F29*'A5-108B'!H30</f>
        <v>-7991042.8322824659</v>
      </c>
      <c r="I29" s="88">
        <f>'A5-107-1'!G29*'A5-108B'!I30</f>
        <v>1684.6933486955866</v>
      </c>
      <c r="J29" s="88">
        <f>'A5-107-1'!H29*'A5-108B'!J30</f>
        <v>-10784131.041604379</v>
      </c>
      <c r="K29" s="88"/>
      <c r="L29" s="88"/>
      <c r="M29" s="88"/>
      <c r="N29" s="88"/>
      <c r="O29" s="88"/>
      <c r="P29" s="88"/>
      <c r="Q29" s="88"/>
      <c r="R29" s="88"/>
      <c r="S29" s="88"/>
      <c r="T29" s="88"/>
      <c r="U29" s="88"/>
      <c r="V29" s="88">
        <f>'A5-107-1'!K29*'A5-108B'!V30</f>
        <v>6176.0607493878724</v>
      </c>
      <c r="W29" s="88"/>
      <c r="X29" s="88"/>
      <c r="Y29" s="52">
        <f>'A5-107-1'!L29*'A5-108B'!Y30</f>
        <v>1344.4536860103094</v>
      </c>
      <c r="Z29" s="88">
        <f>'A5-107-1'!M29*'A5-108B'!Z30</f>
        <v>-58158027.424442567</v>
      </c>
      <c r="AA29" s="88"/>
      <c r="AB29" s="88"/>
      <c r="AC29" s="88">
        <f>'A5-107-1'!N29*'A5-108B'!AC30</f>
        <v>-125.87357808790061</v>
      </c>
      <c r="AD29" s="88">
        <f>'A5-107-1'!O29*'A5-108B'!AD30</f>
        <v>-744.55588043064301</v>
      </c>
    </row>
    <row r="30" spans="1:30" ht="12.75" customHeight="1">
      <c r="A30" s="92">
        <v>1987</v>
      </c>
      <c r="B30" s="88"/>
      <c r="C30" s="88"/>
      <c r="D30" s="88"/>
      <c r="E30" s="88">
        <f>'A5-107-1'!D30*'A5-108B'!E31</f>
        <v>-15572771.392227702</v>
      </c>
      <c r="F30" s="88"/>
      <c r="G30" s="88"/>
      <c r="H30" s="88">
        <f>'A5-107-1'!F30*'A5-108B'!H31</f>
        <v>-8683956.6624061763</v>
      </c>
      <c r="I30" s="88">
        <f>'A5-107-1'!G30*'A5-108B'!I31</f>
        <v>1663.7108774492533</v>
      </c>
      <c r="J30" s="88">
        <f>'A5-107-1'!H30*'A5-108B'!J31</f>
        <v>-10938506.085054785</v>
      </c>
      <c r="K30" s="88"/>
      <c r="L30" s="88"/>
      <c r="M30" s="88"/>
      <c r="N30" s="88"/>
      <c r="O30" s="88"/>
      <c r="P30" s="88"/>
      <c r="Q30" s="88"/>
      <c r="R30" s="88"/>
      <c r="S30" s="88"/>
      <c r="T30" s="88"/>
      <c r="U30" s="88"/>
      <c r="V30" s="88">
        <f>'A5-107-1'!K30*'A5-108B'!V31</f>
        <v>7155.5123994311007</v>
      </c>
      <c r="W30" s="88"/>
      <c r="X30" s="88"/>
      <c r="Y30" s="52">
        <f>'A5-107-1'!L30*'A5-108B'!Y31</f>
        <v>1286.295423607228</v>
      </c>
      <c r="Z30" s="88">
        <f>'A5-107-1'!M30*'A5-108B'!Z31</f>
        <v>-57857316.395535767</v>
      </c>
      <c r="AA30" s="88"/>
      <c r="AB30" s="88"/>
      <c r="AC30" s="88">
        <f>'A5-107-1'!N30*'A5-108B'!AC31</f>
        <v>-79.36802517260368</v>
      </c>
      <c r="AD30" s="88">
        <f>'A5-107-1'!O30*'A5-108B'!AD31</f>
        <v>-902.14618633443945</v>
      </c>
    </row>
    <row r="31" spans="1:30" ht="12.75" customHeight="1">
      <c r="A31" s="92">
        <v>1988</v>
      </c>
      <c r="B31" s="88"/>
      <c r="C31" s="88"/>
      <c r="D31" s="88"/>
      <c r="E31" s="88">
        <f>'A5-107-1'!D31*'A5-108B'!E32</f>
        <v>-15980712.100569824</v>
      </c>
      <c r="F31" s="88"/>
      <c r="G31" s="88"/>
      <c r="H31" s="88">
        <f>'A5-107-1'!F31*'A5-108B'!H32</f>
        <v>-8738912.9315526057</v>
      </c>
      <c r="I31" s="88">
        <f>'A5-107-1'!G31*'A5-108B'!I32</f>
        <v>1699.935862938087</v>
      </c>
      <c r="J31" s="88">
        <f>'A5-107-1'!H31*'A5-108B'!J32</f>
        <v>-11059957.839238076</v>
      </c>
      <c r="K31" s="88"/>
      <c r="L31" s="88"/>
      <c r="M31" s="88"/>
      <c r="N31" s="88"/>
      <c r="O31" s="88"/>
      <c r="P31" s="88"/>
      <c r="Q31" s="88"/>
      <c r="R31" s="88"/>
      <c r="S31" s="88"/>
      <c r="T31" s="88"/>
      <c r="U31" s="88"/>
      <c r="V31" s="88">
        <f>'A5-107-1'!K31*'A5-108B'!V32</f>
        <v>7739.8736427456088</v>
      </c>
      <c r="W31" s="88"/>
      <c r="X31" s="88"/>
      <c r="Y31" s="52">
        <f>'A5-107-1'!L31*'A5-108B'!Y32</f>
        <v>1290.0981124716243</v>
      </c>
      <c r="Z31" s="88">
        <f>'A5-107-1'!M31*'A5-108B'!Z32</f>
        <v>-61021434.421824634</v>
      </c>
      <c r="AA31" s="88"/>
      <c r="AB31" s="88"/>
      <c r="AC31" s="88">
        <f>'A5-107-1'!N31*'A5-108B'!AC32</f>
        <v>-264.61607958241763</v>
      </c>
      <c r="AD31" s="88">
        <f>'A5-107-1'!O31*'A5-108B'!AD32</f>
        <v>-1057.2237188763604</v>
      </c>
    </row>
    <row r="32" spans="1:30" ht="12.75" customHeight="1">
      <c r="A32" s="92">
        <v>1989</v>
      </c>
      <c r="B32" s="88"/>
      <c r="C32" s="88"/>
      <c r="D32" s="88"/>
      <c r="E32" s="88">
        <f>'A5-107-1'!D32*'A5-108B'!E33</f>
        <v>-16321056.301743191</v>
      </c>
      <c r="F32" s="88"/>
      <c r="G32" s="88"/>
      <c r="H32" s="88">
        <f>'A5-107-1'!F32*'A5-108B'!H33</f>
        <v>-9635747.1496831309</v>
      </c>
      <c r="I32" s="88">
        <f>'A5-107-1'!G32*'A5-108B'!I33</f>
        <v>1807.2416352430084</v>
      </c>
      <c r="J32" s="88">
        <f>'A5-107-1'!H32*'A5-108B'!J33</f>
        <v>-10763905.94782543</v>
      </c>
      <c r="K32" s="88"/>
      <c r="L32" s="88"/>
      <c r="M32" s="88"/>
      <c r="N32" s="88"/>
      <c r="O32" s="88"/>
      <c r="P32" s="88"/>
      <c r="Q32" s="88"/>
      <c r="R32" s="88"/>
      <c r="S32" s="88"/>
      <c r="T32" s="88"/>
      <c r="U32" s="88"/>
      <c r="V32" s="88">
        <f>'A5-107-1'!K32*'A5-108B'!V33</f>
        <v>9485.7875354120752</v>
      </c>
      <c r="W32" s="88"/>
      <c r="X32" s="88"/>
      <c r="Y32" s="52">
        <f>'A5-107-1'!L32*'A5-108B'!Y33</f>
        <v>1390.3215170872415</v>
      </c>
      <c r="Z32" s="88">
        <f>'A5-107-1'!M32*'A5-108B'!Z33</f>
        <v>-60157730.947779626</v>
      </c>
      <c r="AA32" s="88"/>
      <c r="AB32" s="88"/>
      <c r="AC32" s="88">
        <f>'A5-107-1'!N32*'A5-108B'!AC33</f>
        <v>-272.80261924158845</v>
      </c>
      <c r="AD32" s="88">
        <f>'A5-107-1'!O32*'A5-108B'!AD33</f>
        <v>-1350.5698999071483</v>
      </c>
    </row>
    <row r="33" spans="1:30" ht="12.75" customHeight="1">
      <c r="A33" s="92">
        <v>1990</v>
      </c>
      <c r="B33" s="88"/>
      <c r="C33" s="88"/>
      <c r="D33" s="88"/>
      <c r="E33" s="88">
        <f>'A5-107-1'!D33*'A5-108B'!E34</f>
        <v>-15971643.706764666</v>
      </c>
      <c r="F33" s="88"/>
      <c r="G33" s="88"/>
      <c r="H33" s="88">
        <f>'A5-107-1'!F33*'A5-108B'!H34</f>
        <v>-9706668.4354151767</v>
      </c>
      <c r="I33" s="88">
        <f>'A5-107-1'!G33*'A5-108B'!I34</f>
        <v>1868.6443805182623</v>
      </c>
      <c r="J33" s="88">
        <f>'A5-107-1'!H33*'A5-108B'!J34</f>
        <v>-11183778.990730671</v>
      </c>
      <c r="K33" s="88"/>
      <c r="L33" s="88"/>
      <c r="M33" s="88"/>
      <c r="N33" s="88"/>
      <c r="O33" s="88"/>
      <c r="P33" s="88"/>
      <c r="Q33" s="88"/>
      <c r="R33" s="88"/>
      <c r="S33" s="88"/>
      <c r="T33" s="88"/>
      <c r="U33" s="88"/>
      <c r="V33" s="88">
        <f>'A5-107-1'!K33*'A5-108B'!V34</f>
        <v>10283.184848758752</v>
      </c>
      <c r="W33" s="88"/>
      <c r="X33" s="88"/>
      <c r="Y33" s="52">
        <f>'A5-107-1'!L33*'A5-108B'!Y34</f>
        <v>1423.4944153706474</v>
      </c>
      <c r="Z33" s="88">
        <f>'A5-107-1'!M33*'A5-108B'!Z34</f>
        <v>-63969615.100503027</v>
      </c>
      <c r="AA33" s="88"/>
      <c r="AB33" s="88"/>
      <c r="AC33" s="88">
        <f>'A5-107-1'!N33*'A5-108B'!AC34</f>
        <v>-232.16961192130952</v>
      </c>
      <c r="AD33" s="88">
        <f>'A5-107-1'!O33*'A5-108B'!AD34</f>
        <v>-1146.9388222780233</v>
      </c>
    </row>
    <row r="34" spans="1:30" ht="12.75" customHeight="1">
      <c r="A34" s="92">
        <v>1991</v>
      </c>
      <c r="B34" s="88"/>
      <c r="C34" s="88"/>
      <c r="D34" s="88"/>
      <c r="E34" s="88">
        <f>'A5-107-1'!D34*'A5-108B'!E35</f>
        <v>-15839359.777945084</v>
      </c>
      <c r="F34" s="88"/>
      <c r="G34" s="88"/>
      <c r="H34" s="88">
        <f>'A5-107-1'!F34*'A5-108B'!H35</f>
        <v>-9361441.5118139666</v>
      </c>
      <c r="I34" s="88">
        <f>'A5-107-1'!G34*'A5-108B'!I35</f>
        <v>1846.3088214501433</v>
      </c>
      <c r="J34" s="88">
        <f>'A5-107-1'!H34*'A5-108B'!J35</f>
        <v>-11658645.854100307</v>
      </c>
      <c r="K34" s="88"/>
      <c r="L34" s="88"/>
      <c r="M34" s="88"/>
      <c r="N34" s="88"/>
      <c r="O34" s="88"/>
      <c r="P34" s="88"/>
      <c r="Q34" s="88"/>
      <c r="R34" s="88"/>
      <c r="S34" s="88"/>
      <c r="T34" s="88"/>
      <c r="U34" s="88"/>
      <c r="V34" s="88">
        <f>'A5-107-1'!K34*'A5-108B'!V35</f>
        <v>11506.973276210552</v>
      </c>
      <c r="W34" s="88"/>
      <c r="X34" s="88"/>
      <c r="Y34" s="52">
        <f>'A5-107-1'!L34*'A5-108B'!Y35</f>
        <v>1444.6045262505902</v>
      </c>
      <c r="Z34" s="88">
        <f>'A5-107-1'!M34*'A5-108B'!Z35</f>
        <v>-71968041.726183608</v>
      </c>
      <c r="AA34" s="88"/>
      <c r="AB34" s="88"/>
      <c r="AC34" s="88">
        <f>'A5-107-1'!N34*'A5-108B'!AC35</f>
        <v>-254.50287467646956</v>
      </c>
      <c r="AD34" s="88">
        <f>'A5-107-1'!O34*'A5-108B'!AD35</f>
        <v>-962.21528713987766</v>
      </c>
    </row>
    <row r="35" spans="1:30" ht="12.75" customHeight="1">
      <c r="A35" s="92">
        <v>1992</v>
      </c>
      <c r="B35" s="88"/>
      <c r="C35" s="88"/>
      <c r="D35" s="88"/>
      <c r="E35" s="88">
        <f>'A5-107-1'!D35*'A5-108B'!E36</f>
        <v>-15749099.876854675</v>
      </c>
      <c r="F35" s="88"/>
      <c r="G35" s="88"/>
      <c r="H35" s="88">
        <f>'A5-107-1'!F35*'A5-108B'!H36</f>
        <v>-9041592.8672030438</v>
      </c>
      <c r="I35" s="88">
        <f>'A5-107-1'!G35*'A5-108B'!I36</f>
        <v>1834.9558178277405</v>
      </c>
      <c r="J35" s="88">
        <f>'A5-107-1'!H35*'A5-108B'!J36</f>
        <v>-12207874.18221082</v>
      </c>
      <c r="K35" s="88"/>
      <c r="L35" s="88"/>
      <c r="M35" s="88"/>
      <c r="N35" s="88"/>
      <c r="O35" s="88"/>
      <c r="P35" s="88"/>
      <c r="Q35" s="88"/>
      <c r="R35" s="88"/>
      <c r="S35" s="88"/>
      <c r="T35" s="88"/>
      <c r="U35" s="88"/>
      <c r="V35" s="88">
        <f>'A5-107-1'!K35*'A5-108B'!V36</f>
        <v>11402.075843766284</v>
      </c>
      <c r="W35" s="88"/>
      <c r="X35" s="88"/>
      <c r="Y35" s="52">
        <f>'A5-107-1'!L35*'A5-108B'!Y36</f>
        <v>1582.8699967131122</v>
      </c>
      <c r="Z35" s="88">
        <f>'A5-107-1'!M35*'A5-108B'!Z36</f>
        <v>-72012023.53820394</v>
      </c>
      <c r="AA35" s="88"/>
      <c r="AB35" s="88"/>
      <c r="AC35" s="88">
        <f>'A5-107-1'!N35*'A5-108B'!AC36</f>
        <v>-81.220514062854363</v>
      </c>
      <c r="AD35" s="88">
        <f>'A5-107-1'!O35*'A5-108B'!AD36</f>
        <v>-1109.3757320796722</v>
      </c>
    </row>
    <row r="36" spans="1:30" ht="12.75" customHeight="1">
      <c r="A36" s="92">
        <v>1993</v>
      </c>
      <c r="B36" s="88"/>
      <c r="C36" s="88"/>
      <c r="D36" s="88"/>
      <c r="E36" s="88">
        <f>'A5-107-1'!D36*'A5-108B'!E37</f>
        <v>-15736763.825208619</v>
      </c>
      <c r="F36" s="88"/>
      <c r="G36" s="88"/>
      <c r="H36" s="88">
        <f>'A5-107-1'!F36*'A5-108B'!H37</f>
        <v>-8827803.6996922288</v>
      </c>
      <c r="I36" s="88">
        <f>'A5-107-1'!G36*'A5-108B'!I37</f>
        <v>1810.7530540605062</v>
      </c>
      <c r="J36" s="88">
        <f>'A5-107-1'!H36*'A5-108B'!J37</f>
        <v>-12247521.102101123</v>
      </c>
      <c r="K36" s="88"/>
      <c r="L36" s="88"/>
      <c r="M36" s="88"/>
      <c r="N36" s="88"/>
      <c r="O36" s="88"/>
      <c r="P36" s="88"/>
      <c r="Q36" s="88"/>
      <c r="R36" s="88"/>
      <c r="S36" s="88"/>
      <c r="T36" s="88"/>
      <c r="U36" s="88"/>
      <c r="V36" s="88">
        <f>'A5-107-1'!K36*'A5-108B'!V37</f>
        <v>12417.244011936937</v>
      </c>
      <c r="W36" s="88"/>
      <c r="X36" s="88"/>
      <c r="Y36" s="52">
        <f>'A5-107-1'!L36*'A5-108B'!Y37</f>
        <v>1674.9711224640198</v>
      </c>
      <c r="Z36" s="88">
        <f>'A5-107-1'!M36*'A5-108B'!Z37</f>
        <v>-76629980.848934352</v>
      </c>
      <c r="AA36" s="88"/>
      <c r="AB36" s="88"/>
      <c r="AC36" s="88">
        <f>'A5-107-1'!N36*'A5-108B'!AC37</f>
        <v>-11.53483727761401</v>
      </c>
      <c r="AD36" s="88">
        <f>'A5-107-1'!O36*'A5-108B'!AD37</f>
        <v>-1187.1699455415878</v>
      </c>
    </row>
    <row r="37" spans="1:30" ht="12.75" customHeight="1">
      <c r="A37" s="92">
        <v>1994</v>
      </c>
      <c r="B37" s="88"/>
      <c r="C37" s="88"/>
      <c r="D37" s="88"/>
      <c r="E37" s="88">
        <f>'A5-107-1'!D37*'A5-108B'!E38</f>
        <v>-15508907.336286847</v>
      </c>
      <c r="F37" s="88"/>
      <c r="G37" s="88"/>
      <c r="H37" s="88">
        <f>'A5-107-1'!F37*'A5-108B'!H38</f>
        <v>-8799557.4130735882</v>
      </c>
      <c r="I37" s="88">
        <f>'A5-107-1'!G37*'A5-108B'!I38</f>
        <v>1969.5930779596374</v>
      </c>
      <c r="J37" s="88">
        <f>'A5-107-1'!H37*'A5-108B'!J38</f>
        <v>-12229355.724994006</v>
      </c>
      <c r="K37" s="88"/>
      <c r="L37" s="88"/>
      <c r="M37" s="88"/>
      <c r="N37" s="88"/>
      <c r="O37" s="88"/>
      <c r="P37" s="88"/>
      <c r="Q37" s="88"/>
      <c r="R37" s="88"/>
      <c r="S37" s="88"/>
      <c r="T37" s="88"/>
      <c r="U37" s="88"/>
      <c r="V37" s="88">
        <f>'A5-107-1'!K37*'A5-108B'!V38</f>
        <v>11888.40581291992</v>
      </c>
      <c r="W37" s="88"/>
      <c r="X37" s="88"/>
      <c r="Y37" s="52">
        <f>'A5-107-1'!L37*'A5-108B'!Y38</f>
        <v>1706.6775594163591</v>
      </c>
      <c r="Z37" s="88">
        <f>'A5-107-1'!M37*'A5-108B'!Z38</f>
        <v>-78250945.650456294</v>
      </c>
      <c r="AA37" s="88"/>
      <c r="AB37" s="88"/>
      <c r="AC37" s="88">
        <f>'A5-107-1'!N37*'A5-108B'!AC38</f>
        <v>-67.869903683841429</v>
      </c>
      <c r="AD37" s="88">
        <f>'A5-107-1'!O37*'A5-108B'!AD38</f>
        <v>-1344.5470442680846</v>
      </c>
    </row>
    <row r="38" spans="1:30" ht="12.75" customHeight="1">
      <c r="A38" s="92">
        <v>1995</v>
      </c>
      <c r="B38" s="88"/>
      <c r="C38" s="88"/>
      <c r="D38" s="88"/>
      <c r="E38" s="88">
        <f>'A5-107-1'!D38*'A5-108B'!E39</f>
        <v>-15310784.428408992</v>
      </c>
      <c r="F38" s="88"/>
      <c r="G38" s="88"/>
      <c r="H38" s="88">
        <f>'A5-107-1'!F38*'A5-108B'!H39</f>
        <v>-9418053.1190851685</v>
      </c>
      <c r="I38" s="88">
        <f>'A5-107-1'!G38*'A5-108B'!I39</f>
        <v>2081.7473093558433</v>
      </c>
      <c r="J38" s="88">
        <f>'A5-107-1'!H38*'A5-108B'!J39</f>
        <v>-12521742.163185308</v>
      </c>
      <c r="K38" s="88"/>
      <c r="L38" s="88"/>
      <c r="M38" s="88"/>
      <c r="N38" s="88"/>
      <c r="O38" s="88"/>
      <c r="P38" s="88"/>
      <c r="Q38" s="88"/>
      <c r="R38" s="88"/>
      <c r="S38" s="88"/>
      <c r="T38" s="88"/>
      <c r="U38" s="88"/>
      <c r="V38" s="88">
        <f>'A5-107-1'!K38*'A5-108B'!V39</f>
        <v>11836.580317348851</v>
      </c>
      <c r="W38" s="88"/>
      <c r="X38" s="88"/>
      <c r="Y38" s="52">
        <f>'A5-107-1'!L38*'A5-108B'!Y39</f>
        <v>1765.1438210753201</v>
      </c>
      <c r="Z38" s="88">
        <f>'A5-107-1'!M38*'A5-108B'!Z39</f>
        <v>-85300964.371713802</v>
      </c>
      <c r="AA38" s="88"/>
      <c r="AB38" s="88"/>
      <c r="AC38" s="88">
        <f>'A5-107-1'!N38*'A5-108B'!AC39</f>
        <v>-17.363872858395197</v>
      </c>
      <c r="AD38" s="88">
        <f>'A5-107-1'!O38*'A5-108B'!AD39</f>
        <v>-1473.5765662988638</v>
      </c>
    </row>
    <row r="39" spans="1:30" ht="12.75" customHeight="1">
      <c r="A39" s="92">
        <v>1996</v>
      </c>
      <c r="B39" s="88"/>
      <c r="C39" s="88"/>
      <c r="D39" s="88"/>
      <c r="E39" s="88">
        <f>'A5-107-1'!D39*'A5-108B'!E40</f>
        <v>-15104250.41088183</v>
      </c>
      <c r="F39" s="88"/>
      <c r="G39" s="88"/>
      <c r="H39" s="88">
        <f>'A5-107-1'!F39*'A5-108B'!H40</f>
        <v>-9272245.1747157723</v>
      </c>
      <c r="I39" s="88">
        <f>'A5-107-1'!G39*'A5-108B'!I40</f>
        <v>1867.1432185303956</v>
      </c>
      <c r="J39" s="88">
        <f>'A5-107-1'!H39*'A5-108B'!J40</f>
        <v>-12265695.69253571</v>
      </c>
      <c r="K39" s="88"/>
      <c r="L39" s="88"/>
      <c r="M39" s="88"/>
      <c r="N39" s="88"/>
      <c r="O39" s="88"/>
      <c r="P39" s="88"/>
      <c r="Q39" s="88"/>
      <c r="R39" s="88"/>
      <c r="S39" s="88"/>
      <c r="T39" s="88"/>
      <c r="U39" s="88"/>
      <c r="V39" s="88">
        <f>'A5-107-1'!K39*'A5-108B'!V40</f>
        <v>10360.288436322779</v>
      </c>
      <c r="W39" s="88"/>
      <c r="X39" s="88"/>
      <c r="Y39" s="52">
        <f>'A5-107-1'!L39*'A5-108B'!Y40</f>
        <v>1717.8550465957774</v>
      </c>
      <c r="Z39" s="88">
        <f>'A5-107-1'!M39*'A5-108B'!Z40</f>
        <v>-85603496.017675862</v>
      </c>
      <c r="AA39" s="88"/>
      <c r="AB39" s="88"/>
      <c r="AC39" s="88">
        <f>'A5-107-1'!N39*'A5-108B'!AC40</f>
        <v>-9.2624119533528511</v>
      </c>
      <c r="AD39" s="88">
        <f>'A5-107-1'!O39*'A5-108B'!AD40</f>
        <v>-1431.2390375528928</v>
      </c>
    </row>
    <row r="40" spans="1:30" ht="12.75" customHeight="1">
      <c r="A40" s="92">
        <v>1997</v>
      </c>
      <c r="B40" s="88"/>
      <c r="C40" s="88"/>
      <c r="D40" s="88"/>
      <c r="E40" s="88">
        <f>'A5-107-1'!D40*'A5-108B'!E41</f>
        <v>-15304874.961737769</v>
      </c>
      <c r="F40" s="88"/>
      <c r="G40" s="88"/>
      <c r="H40" s="88">
        <f>'A5-107-1'!F40*'A5-108B'!H41</f>
        <v>-9413661.4206435643</v>
      </c>
      <c r="I40" s="88">
        <f>'A5-107-1'!G40*'A5-108B'!I41</f>
        <v>1990.7611980071979</v>
      </c>
      <c r="J40" s="88">
        <f>'A5-107-1'!H40*'A5-108B'!J41</f>
        <v>-12307380.429126091</v>
      </c>
      <c r="K40" s="88"/>
      <c r="L40" s="88"/>
      <c r="M40" s="88"/>
      <c r="N40" s="88"/>
      <c r="O40" s="88"/>
      <c r="P40" s="88"/>
      <c r="Q40" s="88"/>
      <c r="R40" s="88"/>
      <c r="S40" s="88"/>
      <c r="T40" s="88"/>
      <c r="U40" s="88"/>
      <c r="V40" s="88">
        <f>'A5-107-1'!K40*'A5-108B'!V41</f>
        <v>9774.1654250925712</v>
      </c>
      <c r="W40" s="88"/>
      <c r="X40" s="88"/>
      <c r="Y40" s="52">
        <f>'A5-107-1'!L40*'A5-108B'!Y41</f>
        <v>1639.668414810463</v>
      </c>
      <c r="Z40" s="88">
        <f>'A5-107-1'!M40*'A5-108B'!Z41</f>
        <v>-88590038.937092468</v>
      </c>
      <c r="AA40" s="88"/>
      <c r="AB40" s="88"/>
      <c r="AC40" s="88">
        <f>'A5-107-1'!N40*'A5-108B'!AC41</f>
        <v>-73.050172371060285</v>
      </c>
      <c r="AD40" s="88">
        <f>'A5-107-1'!O40*'A5-108B'!AD41</f>
        <v>-1644.4948103208942</v>
      </c>
    </row>
    <row r="41" spans="1:30" ht="12.75" customHeight="1">
      <c r="A41" s="92"/>
      <c r="B41" s="88"/>
      <c r="C41" s="88"/>
      <c r="D41" s="88"/>
      <c r="E41" s="88"/>
      <c r="F41" s="88"/>
      <c r="G41" s="88"/>
      <c r="H41" s="88"/>
      <c r="I41" s="88"/>
      <c r="J41" s="88"/>
      <c r="K41" s="88"/>
      <c r="L41" s="88"/>
      <c r="M41" s="88"/>
      <c r="N41" s="88"/>
      <c r="O41" s="88"/>
      <c r="P41" s="88"/>
      <c r="Q41" s="88"/>
      <c r="R41" s="88"/>
      <c r="S41" s="88"/>
      <c r="T41" s="88"/>
      <c r="U41" s="88"/>
      <c r="V41" s="88"/>
      <c r="W41" s="88"/>
      <c r="X41" s="88"/>
      <c r="Y41" s="52"/>
      <c r="Z41" s="88"/>
      <c r="AA41" s="88"/>
      <c r="AB41" s="88"/>
      <c r="AC41" s="88"/>
      <c r="AD41" s="88"/>
    </row>
    <row r="42" spans="1:30" ht="12.75" customHeight="1">
      <c r="A42" s="90" t="s">
        <v>391</v>
      </c>
    </row>
    <row r="43" spans="1:30" ht="12.75" customHeight="1">
      <c r="A43" s="90" t="s">
        <v>375</v>
      </c>
    </row>
    <row r="44" spans="1:30" ht="12.75" customHeight="1">
      <c r="A44" s="90" t="s">
        <v>544</v>
      </c>
      <c r="B44" s="52"/>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row>
    <row r="45" spans="1:30" ht="12.75" customHeight="1">
      <c r="A45" s="90" t="s">
        <v>545</v>
      </c>
    </row>
  </sheetData>
  <phoneticPr fontId="0" type="noConversion"/>
  <pageMargins left="0.75" right="0.75" top="1" bottom="1" header="0.5" footer="0.5"/>
  <pageSetup orientation="portrait" horizontalDpi="360" r:id="rId1"/>
  <headerFooter alignWithMargins="0"/>
</worksheet>
</file>

<file path=xl/worksheets/sheet11.xml><?xml version="1.0" encoding="utf-8"?>
<worksheet xmlns="http://schemas.openxmlformats.org/spreadsheetml/2006/main" xmlns:r="http://schemas.openxmlformats.org/officeDocument/2006/relationships">
  <sheetPr>
    <tabColor rgb="FFFFC000"/>
  </sheetPr>
  <dimension ref="A1:N30"/>
  <sheetViews>
    <sheetView workbookViewId="0">
      <selection activeCell="N2" sqref="N2"/>
    </sheetView>
  </sheetViews>
  <sheetFormatPr defaultRowHeight="12.75"/>
  <sheetData>
    <row r="1" spans="1:14">
      <c r="A1" s="195" t="s">
        <v>911</v>
      </c>
      <c r="B1" s="195"/>
      <c r="C1" s="195"/>
      <c r="D1" s="195" t="s">
        <v>912</v>
      </c>
      <c r="E1" s="195"/>
      <c r="F1" s="195"/>
      <c r="G1" s="195" t="s">
        <v>913</v>
      </c>
      <c r="H1" s="195"/>
      <c r="I1" s="195"/>
      <c r="J1" s="195" t="s">
        <v>931</v>
      </c>
      <c r="K1" s="195"/>
      <c r="L1" s="195"/>
      <c r="N1" t="s">
        <v>908</v>
      </c>
    </row>
    <row r="2" spans="1:14">
      <c r="A2" t="s">
        <v>281</v>
      </c>
      <c r="B2" s="232">
        <f>'9'!B53</f>
        <v>0.70856576343212196</v>
      </c>
      <c r="C2" s="195">
        <v>3</v>
      </c>
      <c r="D2" t="s">
        <v>281</v>
      </c>
      <c r="E2" s="232">
        <f>'9'!D53</f>
        <v>0.37595839240892182</v>
      </c>
      <c r="F2" s="195">
        <v>13</v>
      </c>
      <c r="G2" t="s">
        <v>281</v>
      </c>
      <c r="H2" s="232">
        <f>'9'!F53</f>
        <v>0.45619096813774362</v>
      </c>
      <c r="I2" s="195">
        <f t="shared" ref="I2:I15" si="0">RANK(H2,$H$2:$H$15)</f>
        <v>9</v>
      </c>
      <c r="J2" t="s">
        <v>281</v>
      </c>
      <c r="K2" s="232">
        <f>'9'!G53</f>
        <v>0.69444488206540722</v>
      </c>
      <c r="L2" s="195">
        <f t="shared" ref="L2:L15" si="1">RANK(K2,$K$2:$K$15,0)</f>
        <v>9</v>
      </c>
    </row>
    <row r="3" spans="1:14">
      <c r="A3" t="s">
        <v>283</v>
      </c>
      <c r="B3" s="232">
        <f>'9'!J53</f>
        <v>0.65693897737473417</v>
      </c>
      <c r="C3" s="195">
        <v>6</v>
      </c>
      <c r="D3" t="s">
        <v>283</v>
      </c>
      <c r="E3" s="232">
        <f>'9'!L53</f>
        <v>0.57210743823098098</v>
      </c>
      <c r="F3" s="195">
        <v>6</v>
      </c>
      <c r="G3" t="s">
        <v>283</v>
      </c>
      <c r="H3" s="232">
        <f>'9'!N53</f>
        <v>0.70030339690414134</v>
      </c>
      <c r="I3" s="195">
        <f t="shared" si="0"/>
        <v>4</v>
      </c>
      <c r="J3" t="s">
        <v>283</v>
      </c>
      <c r="K3" s="232">
        <f>'9'!O53</f>
        <v>0.66351629748209928</v>
      </c>
      <c r="L3" s="195">
        <f t="shared" si="1"/>
        <v>10</v>
      </c>
    </row>
    <row r="4" spans="1:14">
      <c r="A4" t="s">
        <v>272</v>
      </c>
      <c r="B4" s="232">
        <f>'9'!R53</f>
        <v>0.67397491667392784</v>
      </c>
      <c r="C4" s="195">
        <v>5</v>
      </c>
      <c r="D4" t="s">
        <v>272</v>
      </c>
      <c r="E4" s="232">
        <f>'9'!T53</f>
        <v>0.54470226847412873</v>
      </c>
      <c r="F4" s="195">
        <v>7</v>
      </c>
      <c r="G4" t="s">
        <v>272</v>
      </c>
      <c r="H4" s="232">
        <f>'9'!V53</f>
        <v>0.42196820126639822</v>
      </c>
      <c r="I4" s="195">
        <f t="shared" si="0"/>
        <v>11</v>
      </c>
      <c r="J4" t="s">
        <v>272</v>
      </c>
      <c r="K4" s="232">
        <f>'9'!W53</f>
        <v>0.66092492884020704</v>
      </c>
      <c r="L4" s="195">
        <f t="shared" si="1"/>
        <v>11</v>
      </c>
    </row>
    <row r="5" spans="1:14">
      <c r="A5" t="s">
        <v>284</v>
      </c>
      <c r="B5" s="232">
        <f>'9'!Z53</f>
        <v>0.55858009975418299</v>
      </c>
      <c r="C5" s="195">
        <v>10</v>
      </c>
      <c r="D5" t="s">
        <v>284</v>
      </c>
      <c r="E5" s="232">
        <f>'9'!AB53</f>
        <v>0.6016985328961576</v>
      </c>
      <c r="F5" s="195">
        <v>5</v>
      </c>
      <c r="G5" t="s">
        <v>284</v>
      </c>
      <c r="H5" s="232">
        <f>'9'!AD53</f>
        <v>0.77322271623155947</v>
      </c>
      <c r="I5" s="195">
        <f t="shared" si="0"/>
        <v>3</v>
      </c>
      <c r="J5" t="s">
        <v>284</v>
      </c>
      <c r="K5" s="232">
        <f>'9'!AE53</f>
        <v>0.80251702625852217</v>
      </c>
      <c r="L5" s="195">
        <f t="shared" si="1"/>
        <v>2</v>
      </c>
    </row>
    <row r="6" spans="1:14">
      <c r="A6" t="s">
        <v>285</v>
      </c>
      <c r="B6" s="232">
        <f>'9'!AH53</f>
        <v>0.46754413111527854</v>
      </c>
      <c r="C6" s="195">
        <v>14</v>
      </c>
      <c r="D6" t="s">
        <v>285</v>
      </c>
      <c r="E6" s="232">
        <f>'9'!AJ53</f>
        <v>0.50025225371618476</v>
      </c>
      <c r="F6" s="195">
        <v>8</v>
      </c>
      <c r="G6" t="s">
        <v>285</v>
      </c>
      <c r="H6" s="232">
        <f>'9'!AL53</f>
        <v>0.79348268550307466</v>
      </c>
      <c r="I6" s="195">
        <f t="shared" si="0"/>
        <v>1</v>
      </c>
      <c r="J6" t="s">
        <v>285</v>
      </c>
      <c r="K6" s="232">
        <f>'9'!AM53</f>
        <v>0.74240666804874289</v>
      </c>
      <c r="L6" s="195">
        <f t="shared" si="1"/>
        <v>4</v>
      </c>
    </row>
    <row r="7" spans="1:14">
      <c r="A7" t="s">
        <v>286</v>
      </c>
      <c r="B7" s="232">
        <f>'9'!AP53</f>
        <v>0.62631643447385665</v>
      </c>
      <c r="C7" s="195">
        <v>8</v>
      </c>
      <c r="D7" t="s">
        <v>286</v>
      </c>
      <c r="E7" s="232">
        <f>'9'!AR53</f>
        <v>0.41556598415734036</v>
      </c>
      <c r="F7" s="195">
        <v>12</v>
      </c>
      <c r="G7" t="s">
        <v>286</v>
      </c>
      <c r="H7" s="232">
        <f>'9'!AT53</f>
        <v>0.67221234255168705</v>
      </c>
      <c r="I7" s="195">
        <f t="shared" si="0"/>
        <v>7</v>
      </c>
      <c r="J7" t="s">
        <v>286</v>
      </c>
      <c r="K7" s="232">
        <f>'9'!AU53</f>
        <v>0.72219823738910116</v>
      </c>
      <c r="L7" s="195">
        <f t="shared" si="1"/>
        <v>7</v>
      </c>
    </row>
    <row r="8" spans="1:14">
      <c r="A8" t="s">
        <v>287</v>
      </c>
      <c r="B8" s="232">
        <f>'9'!AX53</f>
        <v>0.56915934432336124</v>
      </c>
      <c r="C8" s="195">
        <v>9</v>
      </c>
      <c r="D8" t="s">
        <v>287</v>
      </c>
      <c r="E8" s="232">
        <f>'9'!AZ53</f>
        <v>0.64322939587736916</v>
      </c>
      <c r="F8" s="195">
        <v>3</v>
      </c>
      <c r="G8" t="s">
        <v>287</v>
      </c>
      <c r="H8" s="232">
        <f>'9'!BB53</f>
        <v>0.68954557370256653</v>
      </c>
      <c r="I8" s="195">
        <f t="shared" si="0"/>
        <v>6</v>
      </c>
      <c r="J8" t="s">
        <v>287</v>
      </c>
      <c r="K8" s="232">
        <f>'9'!BC53</f>
        <v>0.69791808533335387</v>
      </c>
      <c r="L8" s="195">
        <f t="shared" si="1"/>
        <v>8</v>
      </c>
    </row>
    <row r="9" spans="1:14">
      <c r="A9" t="s">
        <v>288</v>
      </c>
      <c r="B9" s="232">
        <f>'9'!BF53</f>
        <v>0.54791957255415524</v>
      </c>
      <c r="C9" s="195">
        <v>11</v>
      </c>
      <c r="D9" t="s">
        <v>288</v>
      </c>
      <c r="E9" s="232">
        <f>'9'!BH53</f>
        <v>0.43018934431265221</v>
      </c>
      <c r="F9" s="195">
        <v>10</v>
      </c>
      <c r="G9" t="s">
        <v>288</v>
      </c>
      <c r="H9" s="232">
        <f>'9'!BJ53</f>
        <v>0.42163329441819425</v>
      </c>
      <c r="I9" s="195">
        <f t="shared" si="0"/>
        <v>12</v>
      </c>
      <c r="J9" t="s">
        <v>288</v>
      </c>
      <c r="K9" s="232">
        <f>'9'!BK53</f>
        <v>0.7283664147064921</v>
      </c>
      <c r="L9" s="195">
        <f t="shared" si="1"/>
        <v>6</v>
      </c>
    </row>
    <row r="10" spans="1:14">
      <c r="A10" t="s">
        <v>289</v>
      </c>
      <c r="B10" s="232">
        <f>'9'!BN53</f>
        <v>0.69912672322532066</v>
      </c>
      <c r="C10" s="195">
        <v>4</v>
      </c>
      <c r="D10" t="s">
        <v>289</v>
      </c>
      <c r="E10" s="232">
        <f>'9'!BP53</f>
        <v>0.65033710255405586</v>
      </c>
      <c r="F10" s="195">
        <v>2</v>
      </c>
      <c r="G10" t="s">
        <v>289</v>
      </c>
      <c r="H10" s="232">
        <f>'9'!BR53</f>
        <v>0.54509314533001629</v>
      </c>
      <c r="I10" s="195">
        <f t="shared" si="0"/>
        <v>8</v>
      </c>
      <c r="J10" t="s">
        <v>289</v>
      </c>
      <c r="K10" s="232">
        <f>'9'!BS53</f>
        <v>0.65017712095635427</v>
      </c>
      <c r="L10" s="195">
        <f t="shared" si="1"/>
        <v>12</v>
      </c>
    </row>
    <row r="11" spans="1:14">
      <c r="A11" t="s">
        <v>290</v>
      </c>
      <c r="B11" s="232">
        <f>'9'!BV53</f>
        <v>0.75649902918355194</v>
      </c>
      <c r="C11" s="195">
        <v>2</v>
      </c>
      <c r="D11" t="s">
        <v>290</v>
      </c>
      <c r="E11" s="232">
        <f>'9'!BX53</f>
        <v>0.91666666666666674</v>
      </c>
      <c r="F11" s="195">
        <v>1</v>
      </c>
      <c r="G11" t="s">
        <v>290</v>
      </c>
      <c r="H11" s="232">
        <f>'9'!BZ53</f>
        <v>0.69178137510821891</v>
      </c>
      <c r="I11" s="195">
        <f t="shared" si="0"/>
        <v>5</v>
      </c>
      <c r="J11" t="s">
        <v>290</v>
      </c>
      <c r="K11" s="232">
        <f>'9'!CA53</f>
        <v>0.82925924201378964</v>
      </c>
      <c r="L11" s="195">
        <f t="shared" si="1"/>
        <v>1</v>
      </c>
    </row>
    <row r="12" spans="1:14">
      <c r="A12" t="s">
        <v>291</v>
      </c>
      <c r="B12" s="232">
        <f>'9'!CD53</f>
        <v>0.50225855139790643</v>
      </c>
      <c r="C12" s="195">
        <v>13</v>
      </c>
      <c r="D12" t="s">
        <v>291</v>
      </c>
      <c r="E12" s="232">
        <f>'9'!CF53</f>
        <v>0.3100365197197732</v>
      </c>
      <c r="F12" s="195">
        <v>14</v>
      </c>
      <c r="G12" t="s">
        <v>291</v>
      </c>
      <c r="H12" s="232">
        <f>'9'!CH53</f>
        <v>0.41499801782239654</v>
      </c>
      <c r="I12" s="195">
        <f t="shared" si="0"/>
        <v>13</v>
      </c>
      <c r="J12" t="s">
        <v>291</v>
      </c>
      <c r="K12" s="232">
        <f>'9'!CI53</f>
        <v>0.57683292922493234</v>
      </c>
      <c r="L12" s="195">
        <f t="shared" si="1"/>
        <v>13</v>
      </c>
    </row>
    <row r="13" spans="1:14">
      <c r="A13" t="s">
        <v>292</v>
      </c>
      <c r="B13" s="232">
        <f>'9'!CL53</f>
        <v>0.54272497778403161</v>
      </c>
      <c r="C13" s="195">
        <v>12</v>
      </c>
      <c r="D13" t="s">
        <v>292</v>
      </c>
      <c r="E13" s="232">
        <f>'9'!CN53</f>
        <v>0.45174138932841618</v>
      </c>
      <c r="F13" s="195">
        <v>9</v>
      </c>
      <c r="G13" t="s">
        <v>292</v>
      </c>
      <c r="H13" s="232">
        <f>'9'!CP53</f>
        <v>0.7858771354741485</v>
      </c>
      <c r="I13" s="195">
        <f t="shared" si="0"/>
        <v>2</v>
      </c>
      <c r="J13" t="s">
        <v>292</v>
      </c>
      <c r="K13" s="232">
        <f>'9'!CQ53</f>
        <v>0.76796911077999408</v>
      </c>
      <c r="L13" s="195">
        <f t="shared" si="1"/>
        <v>3</v>
      </c>
    </row>
    <row r="14" spans="1:14">
      <c r="A14" t="s">
        <v>293</v>
      </c>
      <c r="B14" s="232">
        <f>'9'!CT53</f>
        <v>0.64639247220738127</v>
      </c>
      <c r="C14" s="195">
        <v>7</v>
      </c>
      <c r="D14" t="s">
        <v>293</v>
      </c>
      <c r="E14" s="232">
        <f>'9'!CV53</f>
        <v>0.41950572483546089</v>
      </c>
      <c r="F14" s="195">
        <v>11</v>
      </c>
      <c r="G14" t="s">
        <v>293</v>
      </c>
      <c r="H14" s="232">
        <f>'9'!CX53</f>
        <v>0.4458112632747635</v>
      </c>
      <c r="I14" s="195">
        <f t="shared" si="0"/>
        <v>10</v>
      </c>
      <c r="J14" t="s">
        <v>293</v>
      </c>
      <c r="K14" s="232">
        <f>'9'!CY53</f>
        <v>0.73659740564372767</v>
      </c>
      <c r="L14" s="195">
        <f t="shared" si="1"/>
        <v>5</v>
      </c>
    </row>
    <row r="15" spans="1:14">
      <c r="A15" t="s">
        <v>273</v>
      </c>
      <c r="B15" s="232">
        <f>'9'!DB53</f>
        <v>0.90928137677381538</v>
      </c>
      <c r="C15" s="195">
        <v>1</v>
      </c>
      <c r="D15" t="s">
        <v>273</v>
      </c>
      <c r="E15" s="232">
        <f>'9'!DD53</f>
        <v>0.61445953561155164</v>
      </c>
      <c r="F15" s="195">
        <v>4</v>
      </c>
      <c r="G15" t="s">
        <v>273</v>
      </c>
      <c r="H15" s="232">
        <f>'9'!DF53</f>
        <v>0.12258088222174765</v>
      </c>
      <c r="I15" s="195">
        <f t="shared" si="0"/>
        <v>14</v>
      </c>
      <c r="J15" t="s">
        <v>273</v>
      </c>
      <c r="K15" s="232">
        <f>'9'!DG53</f>
        <v>0.27986932820995003</v>
      </c>
      <c r="L15" s="195">
        <f t="shared" si="1"/>
        <v>14</v>
      </c>
    </row>
    <row r="16" spans="1:14">
      <c r="A16" s="195"/>
      <c r="B16" s="195"/>
      <c r="C16" s="195"/>
      <c r="D16" s="195"/>
      <c r="E16" s="195"/>
      <c r="F16" s="195"/>
      <c r="G16" s="195"/>
      <c r="H16" s="195"/>
      <c r="I16" s="195"/>
      <c r="J16" s="195"/>
      <c r="K16" s="195"/>
      <c r="L16" s="195"/>
    </row>
    <row r="17" spans="1:14">
      <c r="A17" t="s">
        <v>281</v>
      </c>
      <c r="B17" s="195">
        <f>(POWER('9'!B$53/'9'!B$24, 1/29)-1)*100</f>
        <v>3.6070057623085905</v>
      </c>
      <c r="C17" s="195">
        <v>5</v>
      </c>
      <c r="D17" t="s">
        <v>281</v>
      </c>
      <c r="E17" s="195">
        <f>(POWER('9'!D$53/'9'!D$24, 1/29)-1)*100</f>
        <v>2.6974538970538919</v>
      </c>
      <c r="F17" s="195">
        <f t="shared" ref="F17:F30" si="2">RANK(E17,$E$17:$E$30)</f>
        <v>8</v>
      </c>
      <c r="G17" t="s">
        <v>281</v>
      </c>
      <c r="H17" s="195">
        <f>(POWER('9'!F$53/'9'!F$24, 1/29)-1)*100</f>
        <v>-0.6664968501143731</v>
      </c>
      <c r="I17" s="195">
        <f t="shared" ref="I17:I30" si="3">RANK(H17,$H$17:$H$30)</f>
        <v>9</v>
      </c>
      <c r="J17" t="s">
        <v>281</v>
      </c>
      <c r="K17" s="195">
        <f>(POWER('9'!G$53/'9'!G$24, 1/29)-1)*100</f>
        <v>3.427690679385087E-2</v>
      </c>
      <c r="L17" s="195">
        <f t="shared" ref="L17:L30" si="4">RANK(K17,$K$17:$K$30)</f>
        <v>2</v>
      </c>
      <c r="N17" t="s">
        <v>909</v>
      </c>
    </row>
    <row r="18" spans="1:14">
      <c r="A18" t="s">
        <v>283</v>
      </c>
      <c r="B18" s="195">
        <f>(POWER('9'!J$53/'9'!J$24, 1/29)-1)*100</f>
        <v>2.6060911762855188</v>
      </c>
      <c r="C18" s="195">
        <v>12</v>
      </c>
      <c r="D18" t="s">
        <v>283</v>
      </c>
      <c r="E18" s="195">
        <f>(POWER('9'!L$53/'9'!L$24, 1/29)-1)*100</f>
        <v>3.6189248740982505</v>
      </c>
      <c r="F18" s="195">
        <f t="shared" si="2"/>
        <v>3</v>
      </c>
      <c r="G18" t="s">
        <v>283</v>
      </c>
      <c r="H18" s="195">
        <f>(POWER('9'!N$53/'9'!N$24, 1/29)-1)*100</f>
        <v>-0.66852289963930112</v>
      </c>
      <c r="I18" s="195">
        <f t="shared" si="3"/>
        <v>10</v>
      </c>
      <c r="J18" t="s">
        <v>283</v>
      </c>
      <c r="K18" s="195">
        <f>(POWER('9'!O$53/'9'!O$24, 1/29)-1)*100</f>
        <v>-0.65736263268091344</v>
      </c>
      <c r="L18" s="195">
        <f t="shared" si="4"/>
        <v>12</v>
      </c>
    </row>
    <row r="19" spans="1:14">
      <c r="A19" t="s">
        <v>272</v>
      </c>
      <c r="B19" s="195">
        <f>(POWER('9'!R$53/'9'!R$24, 1/29)-1)*100</f>
        <v>2.6802906307418439</v>
      </c>
      <c r="C19" s="195">
        <v>11</v>
      </c>
      <c r="D19" t="s">
        <v>272</v>
      </c>
      <c r="E19" s="195">
        <f>(POWER('9'!T$53/'9'!T$24, 1/29)-1)*100</f>
        <v>3.9534689011273549</v>
      </c>
      <c r="F19" s="195">
        <f t="shared" si="2"/>
        <v>2</v>
      </c>
      <c r="G19" t="s">
        <v>272</v>
      </c>
      <c r="H19" s="195">
        <f>(POWER('9'!V$53/'9'!V$24, 1/29)-1)*100</f>
        <v>-0.35068933433259897</v>
      </c>
      <c r="I19" s="195">
        <f t="shared" si="3"/>
        <v>6</v>
      </c>
      <c r="J19" t="s">
        <v>272</v>
      </c>
      <c r="K19" s="195">
        <f>(POWER('9'!W$53/'9'!W$24, 1/29)-1)*100</f>
        <v>-0.14278405083221202</v>
      </c>
      <c r="L19" s="195">
        <f t="shared" si="4"/>
        <v>4</v>
      </c>
    </row>
    <row r="20" spans="1:14">
      <c r="A20" t="s">
        <v>284</v>
      </c>
      <c r="B20" s="195">
        <f>(POWER('9'!Z$53/'9'!Z$24, 1/29)-1)*100</f>
        <v>3.1310260238901488</v>
      </c>
      <c r="C20" s="195">
        <v>8</v>
      </c>
      <c r="D20" t="s">
        <v>284</v>
      </c>
      <c r="E20" s="195">
        <f>(POWER('9'!AB$53/'9'!AB$24, 1/29)-1)*100</f>
        <v>3.5253949858899292</v>
      </c>
      <c r="F20" s="195">
        <f t="shared" si="2"/>
        <v>4</v>
      </c>
      <c r="G20" t="s">
        <v>284</v>
      </c>
      <c r="H20" s="195">
        <f>(POWER('9'!AD$53/'9'!AD$24, 1/29)-1)*100</f>
        <v>1.0730018554372167</v>
      </c>
      <c r="I20" s="195">
        <f t="shared" si="3"/>
        <v>1</v>
      </c>
      <c r="J20" t="s">
        <v>284</v>
      </c>
      <c r="K20" s="195">
        <f>(POWER('9'!AE$53/'9'!AE$24, 1/29)-1)*100</f>
        <v>6.0920525911667411E-2</v>
      </c>
      <c r="L20" s="195">
        <f t="shared" si="4"/>
        <v>1</v>
      </c>
    </row>
    <row r="21" spans="1:14">
      <c r="A21" t="s">
        <v>285</v>
      </c>
      <c r="B21" s="195">
        <f>(POWER('9'!AH$53/'9'!AH$24, 1/29)-1)*100</f>
        <v>6.1274475361370984</v>
      </c>
      <c r="C21" s="195">
        <v>1</v>
      </c>
      <c r="D21" t="s">
        <v>285</v>
      </c>
      <c r="E21" s="195">
        <f>(POWER('9'!AJ$53/'9'!AJ$24, 1/29)-1)*100</f>
        <v>2.3527578950118588</v>
      </c>
      <c r="F21" s="195">
        <f t="shared" si="2"/>
        <v>11</v>
      </c>
      <c r="G21" t="s">
        <v>285</v>
      </c>
      <c r="H21" s="195">
        <f>(POWER('9'!AL$53/'9'!AL$24, 1/29)-1)*100</f>
        <v>-0.23684827241057249</v>
      </c>
      <c r="I21" s="195">
        <f t="shared" si="3"/>
        <v>5</v>
      </c>
      <c r="J21" t="s">
        <v>285</v>
      </c>
      <c r="K21" s="195">
        <f>(POWER('9'!AM$53/'9'!AM$24, 1/29)-1)*100</f>
        <v>-0.31800391330311095</v>
      </c>
      <c r="L21" s="195">
        <f t="shared" si="4"/>
        <v>7</v>
      </c>
    </row>
    <row r="22" spans="1:14">
      <c r="A22" t="s">
        <v>286</v>
      </c>
      <c r="B22" s="195">
        <f>(POWER('9'!AP$53/'9'!AP$24, 1/29)-1)*100</f>
        <v>3.2810029025821974</v>
      </c>
      <c r="C22" s="195">
        <v>7</v>
      </c>
      <c r="D22" t="s">
        <v>286</v>
      </c>
      <c r="E22" s="195">
        <f>(POWER('9'!AR$53/'9'!AR$24, 1/29)-1)*100</f>
        <v>2.3715021771915534</v>
      </c>
      <c r="F22" s="195">
        <f t="shared" si="2"/>
        <v>10</v>
      </c>
      <c r="G22" t="s">
        <v>286</v>
      </c>
      <c r="H22" s="195">
        <f>(POWER('9'!AT$53/'9'!AT$24, 1/29)-1)*100</f>
        <v>0.28551429647019066</v>
      </c>
      <c r="I22" s="195">
        <f t="shared" si="3"/>
        <v>2</v>
      </c>
      <c r="J22" t="s">
        <v>286</v>
      </c>
      <c r="K22" s="195">
        <f>(POWER('9'!AU$53/'9'!AU$24, 1/29)-1)*100</f>
        <v>-0.28686472256079787</v>
      </c>
      <c r="L22" s="195">
        <f t="shared" si="4"/>
        <v>6</v>
      </c>
    </row>
    <row r="23" spans="1:14">
      <c r="A23" t="s">
        <v>287</v>
      </c>
      <c r="B23" s="195">
        <f>(POWER('9'!AX$53/'9'!AX$24, 1/29)-1)*100</f>
        <v>3.4486903143133185</v>
      </c>
      <c r="C23" s="195">
        <v>6</v>
      </c>
      <c r="D23" t="s">
        <v>287</v>
      </c>
      <c r="E23" s="195">
        <f>(POWER('9'!AZ$53/'9'!AZ$24, 1/29)-1)*100</f>
        <v>3.2694594189839554</v>
      </c>
      <c r="F23" s="195">
        <f t="shared" si="2"/>
        <v>6</v>
      </c>
      <c r="G23" t="s">
        <v>287</v>
      </c>
      <c r="H23" s="195">
        <f>(POWER('9'!BB$53/'9'!BB$24, 1/29)-1)*100</f>
        <v>-0.52191806379815464</v>
      </c>
      <c r="I23" s="195">
        <f t="shared" si="3"/>
        <v>8</v>
      </c>
      <c r="J23" t="s">
        <v>287</v>
      </c>
      <c r="K23" s="195">
        <f>(POWER('9'!BC$53/'9'!BC$24, 1/29)-1)*100</f>
        <v>-0.41868896688843638</v>
      </c>
      <c r="L23" s="195">
        <f t="shared" si="4"/>
        <v>9</v>
      </c>
    </row>
    <row r="24" spans="1:14">
      <c r="A24" t="s">
        <v>288</v>
      </c>
      <c r="B24" s="195">
        <f>(POWER('9'!BF$53/'9'!BF$24, 1/29)-1)*100</f>
        <v>2.5745696226988413</v>
      </c>
      <c r="C24" s="195">
        <v>13</v>
      </c>
      <c r="D24" t="s">
        <v>288</v>
      </c>
      <c r="E24" s="195">
        <f>(POWER('9'!BH$53/'9'!BH$24, 1/29)-1)*100</f>
        <v>2.6885980082123506</v>
      </c>
      <c r="F24" s="195">
        <f t="shared" si="2"/>
        <v>9</v>
      </c>
      <c r="G24" t="s">
        <v>288</v>
      </c>
      <c r="H24" s="195">
        <f>(POWER('9'!BJ$53/'9'!BJ$24, 1/29)-1)*100</f>
        <v>-1.1023891829047727</v>
      </c>
      <c r="I24" s="195">
        <f t="shared" si="3"/>
        <v>11</v>
      </c>
      <c r="J24" t="s">
        <v>288</v>
      </c>
      <c r="K24" s="195">
        <f>(POWER('9'!BK$53/'9'!BK$24, 1/29)-1)*100</f>
        <v>-0.16733008396118132</v>
      </c>
      <c r="L24" s="195">
        <f t="shared" si="4"/>
        <v>5</v>
      </c>
    </row>
    <row r="25" spans="1:14">
      <c r="A25" t="s">
        <v>289</v>
      </c>
      <c r="B25" s="195">
        <f>(POWER('9'!BN$53/'9'!BN$24, 1/29)-1)*100</f>
        <v>1.7982056807164915</v>
      </c>
      <c r="C25" s="195">
        <v>14</v>
      </c>
      <c r="D25" t="s">
        <v>289</v>
      </c>
      <c r="E25" s="195">
        <f>(POWER('9'!BP$53/'9'!BP$24, 1/29)-1)*100</f>
        <v>2.251474941034215</v>
      </c>
      <c r="F25" s="195">
        <f t="shared" si="2"/>
        <v>13</v>
      </c>
      <c r="G25" t="s">
        <v>289</v>
      </c>
      <c r="H25" s="195">
        <f>(POWER('9'!BR$53/'9'!BR$24, 1/29)-1)*100</f>
        <v>-1.1150709170808404</v>
      </c>
      <c r="I25" s="195">
        <f t="shared" si="3"/>
        <v>12</v>
      </c>
      <c r="J25" t="s">
        <v>289</v>
      </c>
      <c r="K25" s="195">
        <f>(POWER('9'!BS$53/'9'!BS$24, 1/29)-1)*100</f>
        <v>-0.62956945806915687</v>
      </c>
      <c r="L25" s="195">
        <f t="shared" si="4"/>
        <v>11</v>
      </c>
    </row>
    <row r="26" spans="1:14">
      <c r="A26" t="s">
        <v>290</v>
      </c>
      <c r="B26" s="195">
        <f>(POWER('9'!BV$53/'9'!BV$24, 1/29)-1)*100</f>
        <v>4.3756385873050307</v>
      </c>
      <c r="C26" s="195">
        <v>3</v>
      </c>
      <c r="D26" t="s">
        <v>290</v>
      </c>
      <c r="E26" s="195">
        <f>(POWER('9'!BX$53/'9'!BX$24, 1/29)-1)*100</f>
        <v>3.2773224557443248</v>
      </c>
      <c r="F26" s="195">
        <f t="shared" si="2"/>
        <v>5</v>
      </c>
      <c r="G26" t="s">
        <v>290</v>
      </c>
      <c r="H26" s="195">
        <f>(POWER('9'!BZ$53/'9'!BZ$24, 1/29)-1)*100</f>
        <v>-0.11380427389804382</v>
      </c>
      <c r="I26" s="195">
        <f t="shared" si="3"/>
        <v>4</v>
      </c>
      <c r="J26" t="s">
        <v>290</v>
      </c>
      <c r="K26" s="195">
        <f>(POWER('9'!CA$53/'9'!CA$24, 1/29)-1)*100</f>
        <v>-7.352281235617486E-3</v>
      </c>
      <c r="L26" s="195">
        <f t="shared" si="4"/>
        <v>3</v>
      </c>
    </row>
    <row r="27" spans="1:14">
      <c r="A27" t="s">
        <v>291</v>
      </c>
      <c r="B27" s="195">
        <f>(POWER('9'!CD$53/'9'!CD$24, 1/29)-1)*100</f>
        <v>4.2242372335774325</v>
      </c>
      <c r="C27" s="195">
        <v>4</v>
      </c>
      <c r="D27" t="s">
        <v>291</v>
      </c>
      <c r="E27" s="195">
        <f>(POWER('9'!CF$53/'9'!CF$24, 1/29)-1)*100</f>
        <v>4.6346819586573496</v>
      </c>
      <c r="F27" s="195">
        <f t="shared" si="2"/>
        <v>1</v>
      </c>
      <c r="G27" t="s">
        <v>291</v>
      </c>
      <c r="H27" s="195">
        <f>(POWER('9'!CH$53/'9'!CH$24, 1/29)-1)*100</f>
        <v>-0.51049264966359642</v>
      </c>
      <c r="I27" s="195">
        <f t="shared" si="3"/>
        <v>7</v>
      </c>
      <c r="J27" t="s">
        <v>291</v>
      </c>
      <c r="K27" s="195">
        <f>(POWER('9'!CI$53/'9'!CI$24, 1/29)-1)*100</f>
        <v>-0.90030507182948805</v>
      </c>
      <c r="L27" s="195">
        <f t="shared" si="4"/>
        <v>13</v>
      </c>
    </row>
    <row r="28" spans="1:14">
      <c r="A28" t="s">
        <v>292</v>
      </c>
      <c r="B28" s="195">
        <f>(POWER('9'!CL$53/'9'!CL$24, 1/29)-1)*100</f>
        <v>2.7183456964027686</v>
      </c>
      <c r="C28" s="195">
        <v>10</v>
      </c>
      <c r="D28" t="s">
        <v>292</v>
      </c>
      <c r="E28" s="195">
        <f>(POWER('9'!CN$53/'9'!CN$24, 1/29)-1)*100</f>
        <v>2.1176550805411587</v>
      </c>
      <c r="F28" s="195">
        <f t="shared" si="2"/>
        <v>14</v>
      </c>
      <c r="G28" t="s">
        <v>292</v>
      </c>
      <c r="H28" s="195">
        <f>(POWER('9'!CP$53/'9'!CP$24, 1/29)-1)*100</f>
        <v>7.5508782648325834E-2</v>
      </c>
      <c r="I28" s="195">
        <f t="shared" si="3"/>
        <v>3</v>
      </c>
      <c r="J28" t="s">
        <v>292</v>
      </c>
      <c r="K28" s="195">
        <f>(POWER('9'!CQ$53/'9'!CQ$24, 1/29)-1)*100</f>
        <v>-0.44277509599727205</v>
      </c>
      <c r="L28" s="195">
        <f t="shared" si="4"/>
        <v>10</v>
      </c>
    </row>
    <row r="29" spans="1:14">
      <c r="A29" t="s">
        <v>293</v>
      </c>
      <c r="B29" s="195">
        <f>(POWER('9'!CT$53/'9'!CT$24, 1/29)-1)*100</f>
        <v>4.5864621257701188</v>
      </c>
      <c r="C29" s="195">
        <v>2</v>
      </c>
      <c r="D29" t="s">
        <v>293</v>
      </c>
      <c r="E29" s="195">
        <f>(POWER('9'!CV$53/'9'!CV$24, 1/29)-1)*100</f>
        <v>3.0529829542962794</v>
      </c>
      <c r="F29" s="195">
        <f t="shared" si="2"/>
        <v>7</v>
      </c>
      <c r="G29" t="s">
        <v>293</v>
      </c>
      <c r="H29" s="195">
        <f>(POWER('9'!CX$53/'9'!CX$24, 1/29)-1)*100</f>
        <v>-1.2596777292729233</v>
      </c>
      <c r="I29" s="195">
        <f t="shared" si="3"/>
        <v>13</v>
      </c>
      <c r="J29" t="s">
        <v>293</v>
      </c>
      <c r="K29" s="195">
        <f>(POWER('9'!CY$53/'9'!CY$24, 1/29)-1)*100</f>
        <v>-0.36371536252508552</v>
      </c>
      <c r="L29" s="195">
        <f t="shared" si="4"/>
        <v>8</v>
      </c>
    </row>
    <row r="30" spans="1:14">
      <c r="A30" t="s">
        <v>273</v>
      </c>
      <c r="B30" s="195">
        <f>(POWER('9'!DB$53/'9'!DB$24, 1/29)-1)*100</f>
        <v>3.0604189133160098</v>
      </c>
      <c r="C30" s="195">
        <v>9</v>
      </c>
      <c r="D30" t="s">
        <v>273</v>
      </c>
      <c r="E30" s="195">
        <f>(POWER('9'!DD$53/'9'!DD$24, 1/29)-1)*100</f>
        <v>2.3196922640262407</v>
      </c>
      <c r="F30" s="195">
        <f t="shared" si="2"/>
        <v>12</v>
      </c>
      <c r="G30" t="s">
        <v>273</v>
      </c>
      <c r="H30" s="195">
        <f>(POWER('9'!DF$53/'9'!DF$24, 1/29)-1)*100</f>
        <v>-2.6359180168476382</v>
      </c>
      <c r="I30" s="195">
        <f t="shared" si="3"/>
        <v>14</v>
      </c>
      <c r="J30" t="s">
        <v>273</v>
      </c>
      <c r="K30" s="195">
        <f>(POWER('9'!DG$53/'9'!DG$24, 1/29)-1)*100</f>
        <v>-1.6875939609657276</v>
      </c>
      <c r="L30" s="195">
        <f t="shared" si="4"/>
        <v>14</v>
      </c>
    </row>
  </sheetData>
  <pageMargins left="0.7" right="0.7" top="0.75" bottom="0.75" header="0.3" footer="0.3"/>
</worksheet>
</file>

<file path=xl/worksheets/sheet110.xml><?xml version="1.0" encoding="utf-8"?>
<worksheet xmlns="http://schemas.openxmlformats.org/spreadsheetml/2006/main" xmlns:r="http://schemas.openxmlformats.org/officeDocument/2006/relationships">
  <sheetPr codeName="Sheet110"/>
  <dimension ref="A1:AD44"/>
  <sheetViews>
    <sheetView showOutlineSymbols="0" zoomScale="75" workbookViewId="0">
      <pane xSplit="1" ySplit="2" topLeftCell="B23" activePane="bottomRight" state="frozen"/>
      <selection activeCell="C5" sqref="C5"/>
      <selection pane="topRight" activeCell="C5" sqref="C5"/>
      <selection pane="bottomLeft" activeCell="C5" sqref="C5"/>
      <selection pane="bottomRight" activeCell="C5" sqref="C5"/>
    </sheetView>
  </sheetViews>
  <sheetFormatPr defaultColWidth="3.85546875" defaultRowHeight="12.75" customHeight="1"/>
  <cols>
    <col min="1" max="1" width="5" style="90" customWidth="1"/>
    <col min="2" max="4" width="7.85546875" style="24" hidden="1" customWidth="1"/>
    <col min="5" max="5" width="7.85546875" style="24" customWidth="1"/>
    <col min="6" max="7" width="7.85546875" style="24" hidden="1" customWidth="1"/>
    <col min="8" max="10" width="7.85546875" style="24" customWidth="1"/>
    <col min="11" max="14" width="7.85546875" style="24" hidden="1" customWidth="1"/>
    <col min="15" max="15" width="9.7109375" style="24" hidden="1" customWidth="1"/>
    <col min="16" max="21" width="7.85546875" style="24" hidden="1" customWidth="1"/>
    <col min="22" max="22" width="7.85546875" style="24" customWidth="1"/>
    <col min="23" max="24" width="7.85546875" style="24" hidden="1" customWidth="1"/>
    <col min="25" max="25" width="8.28515625" style="24" customWidth="1"/>
    <col min="26" max="26" width="7.85546875" style="24" customWidth="1"/>
    <col min="27" max="28" width="7.85546875" style="24" hidden="1" customWidth="1"/>
    <col min="29" max="30" width="7.85546875" style="24" customWidth="1"/>
    <col min="31" max="16384" width="3.85546875" style="24"/>
  </cols>
  <sheetData>
    <row r="1" spans="1:30" ht="12.75" customHeight="1">
      <c r="A1" s="90" t="s">
        <v>62</v>
      </c>
    </row>
    <row r="2" spans="1:30" s="53" customFormat="1" ht="29.25" customHeight="1">
      <c r="A2" s="91" t="s">
        <v>471</v>
      </c>
      <c r="B2" s="66" t="s">
        <v>472</v>
      </c>
      <c r="C2" s="53" t="s">
        <v>473</v>
      </c>
      <c r="D2" s="66" t="s">
        <v>474</v>
      </c>
      <c r="E2" s="79" t="s">
        <v>294</v>
      </c>
      <c r="F2" s="79" t="s">
        <v>478</v>
      </c>
      <c r="G2" s="79" t="s">
        <v>479</v>
      </c>
      <c r="H2" s="79" t="s">
        <v>295</v>
      </c>
      <c r="I2" s="79" t="s">
        <v>296</v>
      </c>
      <c r="J2" s="79" t="s">
        <v>297</v>
      </c>
      <c r="K2" s="79" t="s">
        <v>483</v>
      </c>
      <c r="L2" s="79" t="s">
        <v>484</v>
      </c>
      <c r="M2" s="79" t="s">
        <v>485</v>
      </c>
      <c r="N2" s="79" t="s">
        <v>486</v>
      </c>
      <c r="O2" s="79" t="s">
        <v>487</v>
      </c>
      <c r="P2" s="79" t="s">
        <v>488</v>
      </c>
      <c r="Q2" s="79" t="s">
        <v>489</v>
      </c>
      <c r="R2" s="79" t="s">
        <v>490</v>
      </c>
      <c r="S2" s="79" t="s">
        <v>491</v>
      </c>
      <c r="T2" s="79" t="s">
        <v>492</v>
      </c>
      <c r="U2" s="79" t="s">
        <v>493</v>
      </c>
      <c r="V2" s="79" t="s">
        <v>298</v>
      </c>
      <c r="W2" s="79" t="s">
        <v>495</v>
      </c>
      <c r="X2" s="79" t="s">
        <v>496</v>
      </c>
      <c r="Y2" s="79" t="s">
        <v>299</v>
      </c>
      <c r="Z2" s="79" t="s">
        <v>300</v>
      </c>
      <c r="AA2" s="79" t="s">
        <v>499</v>
      </c>
      <c r="AB2" s="79" t="s">
        <v>500</v>
      </c>
      <c r="AC2" s="79" t="s">
        <v>25</v>
      </c>
      <c r="AD2" s="79" t="s">
        <v>24</v>
      </c>
    </row>
    <row r="3" spans="1:30" ht="12.75" hidden="1" customHeight="1">
      <c r="A3" s="92">
        <v>1960</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row>
    <row r="4" spans="1:30" ht="12.75" hidden="1" customHeight="1">
      <c r="A4" s="92">
        <v>1961</v>
      </c>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row>
    <row r="5" spans="1:30" ht="12.75" hidden="1" customHeight="1">
      <c r="A5" s="92">
        <v>1962</v>
      </c>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row>
    <row r="6" spans="1:30" ht="12.75" hidden="1" customHeight="1">
      <c r="A6" s="92">
        <v>1963</v>
      </c>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row>
    <row r="7" spans="1:30" ht="12.75" hidden="1" customHeight="1">
      <c r="A7" s="92">
        <v>1964</v>
      </c>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row>
    <row r="8" spans="1:30" ht="12.75" hidden="1" customHeight="1">
      <c r="A8" s="92">
        <v>1965</v>
      </c>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row>
    <row r="9" spans="1:30" ht="12.75" hidden="1" customHeight="1">
      <c r="A9" s="92">
        <v>1966</v>
      </c>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row>
    <row r="10" spans="1:30" ht="12.75" hidden="1" customHeight="1">
      <c r="A10" s="92">
        <v>1967</v>
      </c>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row>
    <row r="11" spans="1:30" ht="12.75" hidden="1" customHeight="1">
      <c r="A11" s="92">
        <v>1968</v>
      </c>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row>
    <row r="12" spans="1:30" ht="12.75" hidden="1" customHeight="1">
      <c r="A12" s="92">
        <v>1969</v>
      </c>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row>
    <row r="13" spans="1:30" ht="12.75" hidden="1" customHeight="1">
      <c r="A13" s="92">
        <v>1970</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row>
    <row r="14" spans="1:30" ht="12.75" hidden="1" customHeight="1">
      <c r="A14" s="92">
        <v>1971</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row>
    <row r="15" spans="1:30" ht="12.75" hidden="1" customHeight="1">
      <c r="A15" s="92">
        <v>1972</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row>
    <row r="16" spans="1:30" ht="12.75" hidden="1" customHeight="1">
      <c r="A16" s="92">
        <v>1973</v>
      </c>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row>
    <row r="17" spans="1:30" ht="12.75" hidden="1" customHeight="1">
      <c r="A17" s="92">
        <v>1974</v>
      </c>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row>
    <row r="18" spans="1:30" ht="12.75" hidden="1" customHeight="1">
      <c r="A18" s="92">
        <v>1975</v>
      </c>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row>
    <row r="19" spans="1:30" ht="12.75" hidden="1" customHeight="1">
      <c r="A19" s="92">
        <v>1976</v>
      </c>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row>
    <row r="20" spans="1:30" ht="12.75" hidden="1" customHeight="1">
      <c r="A20" s="92">
        <v>1977</v>
      </c>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row>
    <row r="21" spans="1:30" ht="12.75" hidden="1" customHeight="1">
      <c r="A21" s="92">
        <v>1978</v>
      </c>
      <c r="B21" s="88"/>
      <c r="C21" s="88"/>
      <c r="D21" s="88"/>
      <c r="E21" s="52"/>
      <c r="F21" s="88"/>
      <c r="G21" s="88"/>
      <c r="H21" s="52"/>
      <c r="I21" s="52"/>
      <c r="J21" s="52"/>
      <c r="K21" s="88"/>
      <c r="L21" s="88"/>
      <c r="M21" s="88"/>
      <c r="N21" s="88"/>
      <c r="O21" s="88"/>
      <c r="P21" s="88"/>
      <c r="Q21" s="88"/>
      <c r="R21" s="88"/>
      <c r="S21" s="88"/>
      <c r="T21" s="88"/>
      <c r="U21" s="88"/>
      <c r="V21" s="52"/>
      <c r="W21" s="88"/>
      <c r="X21" s="88"/>
      <c r="Y21" s="52"/>
      <c r="Z21" s="52"/>
      <c r="AA21" s="88"/>
      <c r="AB21" s="88"/>
      <c r="AC21" s="52"/>
      <c r="AD21" s="52"/>
    </row>
    <row r="22" spans="1:30" ht="12.75" hidden="1" customHeight="1">
      <c r="A22" s="92">
        <v>1979</v>
      </c>
      <c r="B22" s="88"/>
      <c r="C22" s="88"/>
      <c r="D22" s="88"/>
      <c r="E22" s="52"/>
      <c r="F22" s="88"/>
      <c r="G22" s="88"/>
      <c r="H22" s="52"/>
      <c r="I22" s="52"/>
      <c r="J22" s="52"/>
      <c r="K22" s="88"/>
      <c r="L22" s="88"/>
      <c r="M22" s="88"/>
      <c r="N22" s="88"/>
      <c r="O22" s="88"/>
      <c r="P22" s="88"/>
      <c r="Q22" s="88"/>
      <c r="R22" s="88"/>
      <c r="S22" s="88"/>
      <c r="T22" s="88"/>
      <c r="U22" s="88"/>
      <c r="V22" s="52"/>
      <c r="W22" s="88"/>
      <c r="X22" s="88"/>
      <c r="Y22" s="52"/>
      <c r="Z22" s="52"/>
      <c r="AA22" s="88"/>
      <c r="AB22" s="88"/>
      <c r="AC22" s="52"/>
      <c r="AD22" s="52"/>
    </row>
    <row r="23" spans="1:30" ht="12.75" customHeight="1">
      <c r="A23" s="92">
        <v>1980</v>
      </c>
      <c r="B23" s="88"/>
      <c r="C23" s="88"/>
      <c r="D23" s="88"/>
      <c r="E23" s="88">
        <f>'A5-109B'!E23*'A17'!D23/'A1'!D23/1000</f>
        <v>-9126.456725760172</v>
      </c>
      <c r="F23" s="88"/>
      <c r="G23" s="88"/>
      <c r="H23" s="88">
        <f>'A5-109B'!H23*'A17'!F23/'A1'!F23/1000</f>
        <v>-4350.4159145820922</v>
      </c>
      <c r="I23" s="88">
        <f>'A5-109B'!I23*'A17'!G23/'A1'!G23</f>
        <v>185.65858932509806</v>
      </c>
      <c r="J23" s="88">
        <f>'A5-109B'!J23*'A17'!H23/'A1'!H23/1000</f>
        <v>-6058.3402916967716</v>
      </c>
      <c r="K23" s="88"/>
      <c r="L23" s="88"/>
      <c r="M23" s="88"/>
      <c r="N23" s="88"/>
      <c r="O23" s="88"/>
      <c r="P23" s="88"/>
      <c r="Q23" s="88"/>
      <c r="R23" s="88"/>
      <c r="S23" s="88"/>
      <c r="T23" s="88"/>
      <c r="U23" s="88"/>
      <c r="V23" s="88">
        <f>'A5-109B'!V23*'A17'!K23/'A1'!K23</f>
        <v>4529.4936225887504</v>
      </c>
      <c r="W23" s="88"/>
      <c r="X23" s="88"/>
      <c r="Y23" s="88">
        <f>'A5-109B'!Y23*'A17'!L23/'A1'!L23</f>
        <v>327.80102826427481</v>
      </c>
      <c r="Z23" s="88">
        <f>'A5-109B'!Z23*'A17'!M23/'A1'!M23/1000</f>
        <v>-31898.084507447194</v>
      </c>
      <c r="AA23" s="88"/>
      <c r="AB23" s="88"/>
      <c r="AC23" s="88">
        <f>'A5-109B'!AC23*'A17'!N23/'A1'!N23</f>
        <v>332.85070082302235</v>
      </c>
      <c r="AD23" s="88">
        <f>'A5-109B'!AD23*'A17'!O23/'A1'!O23</f>
        <v>0</v>
      </c>
    </row>
    <row r="24" spans="1:30" ht="12.75" customHeight="1">
      <c r="A24" s="92">
        <v>1981</v>
      </c>
      <c r="B24" s="88"/>
      <c r="C24" s="88"/>
      <c r="D24" s="88"/>
      <c r="E24" s="88">
        <f>'A5-109B'!E24*'A17'!D24/'A1'!D24/1000</f>
        <v>-9160.6855585598405</v>
      </c>
      <c r="F24" s="88"/>
      <c r="G24" s="88"/>
      <c r="H24" s="88">
        <f>'A5-109B'!H24*'A17'!F24/'A1'!F24/1000</f>
        <v>-4389.7229773749741</v>
      </c>
      <c r="I24" s="88">
        <f>'A5-109B'!I24*'A17'!G24/'A1'!G24</f>
        <v>288.84165223541413</v>
      </c>
      <c r="J24" s="88">
        <f>'A5-109B'!J24*'A17'!H24/'A1'!H24/1000</f>
        <v>-5834.7075111544773</v>
      </c>
      <c r="K24" s="88"/>
      <c r="L24" s="88"/>
      <c r="M24" s="88"/>
      <c r="N24" s="88"/>
      <c r="O24" s="88"/>
      <c r="P24" s="88"/>
      <c r="Q24" s="88"/>
      <c r="R24" s="88"/>
      <c r="S24" s="88"/>
      <c r="T24" s="88"/>
      <c r="U24" s="88"/>
      <c r="V24" s="88">
        <f>'A5-109B'!V24*'A17'!K24/'A1'!K24</f>
        <v>4757.5171135258124</v>
      </c>
      <c r="W24" s="88"/>
      <c r="X24" s="88"/>
      <c r="Y24" s="88">
        <f>'A5-109B'!Y24*'A17'!L24/'A1'!L24</f>
        <v>409.47144851898861</v>
      </c>
      <c r="Z24" s="88">
        <f>'A5-109B'!Z24*'A17'!M24/'A1'!M24/1000</f>
        <v>-30430.972185436211</v>
      </c>
      <c r="AA24" s="88"/>
      <c r="AB24" s="88"/>
      <c r="AC24" s="88">
        <f>'A5-109B'!AC24*'A17'!N24/'A1'!N24</f>
        <v>293.9056106987606</v>
      </c>
      <c r="AD24" s="88">
        <f>'A5-109B'!AD24*'A17'!O24/'A1'!O24</f>
        <v>14.163185290985661</v>
      </c>
    </row>
    <row r="25" spans="1:30" ht="12.75" customHeight="1">
      <c r="A25" s="92">
        <v>1982</v>
      </c>
      <c r="B25" s="88"/>
      <c r="C25" s="88"/>
      <c r="D25" s="88"/>
      <c r="E25" s="88">
        <f>'A5-109B'!E25*'A17'!D25/'A1'!D25/1000</f>
        <v>-9417.8256735498926</v>
      </c>
      <c r="F25" s="88"/>
      <c r="G25" s="88"/>
      <c r="H25" s="88">
        <f>'A5-109B'!H25*'A17'!F25/'A1'!F25/1000</f>
        <v>-4619.2584239177359</v>
      </c>
      <c r="I25" s="88">
        <f>'A5-109B'!I25*'A17'!G25/'A1'!G25</f>
        <v>602.35224032992585</v>
      </c>
      <c r="J25" s="88">
        <f>'A5-109B'!J25*'A17'!H25/'A1'!H25/1000</f>
        <v>-5693.8324413938162</v>
      </c>
      <c r="K25" s="88"/>
      <c r="L25" s="88"/>
      <c r="M25" s="88"/>
      <c r="N25" s="88"/>
      <c r="O25" s="88"/>
      <c r="P25" s="88"/>
      <c r="Q25" s="88"/>
      <c r="R25" s="88"/>
      <c r="S25" s="88"/>
      <c r="T25" s="88"/>
      <c r="U25" s="88"/>
      <c r="V25" s="88">
        <f>'A5-109B'!V25*'A17'!K25/'A1'!K25</f>
        <v>5220.0937589049699</v>
      </c>
      <c r="W25" s="88"/>
      <c r="X25" s="88"/>
      <c r="Y25" s="88">
        <f>'A5-109B'!Y25*'A17'!L25/'A1'!L25</f>
        <v>465.84434259260507</v>
      </c>
      <c r="Z25" s="88">
        <f>'A5-109B'!Z25*'A17'!M25/'A1'!M25/1000</f>
        <v>-31085.537964535648</v>
      </c>
      <c r="AA25" s="88"/>
      <c r="AB25" s="88"/>
      <c r="AC25" s="88">
        <f>'A5-109B'!AC25*'A17'!N25/'A1'!N25</f>
        <v>180.00207805313883</v>
      </c>
      <c r="AD25" s="88">
        <f>'A5-109B'!AD25*'A17'!O25/'A1'!O25</f>
        <v>-7.4281171728197313</v>
      </c>
    </row>
    <row r="26" spans="1:30" ht="12.75" customHeight="1">
      <c r="A26" s="92">
        <v>1983</v>
      </c>
      <c r="B26" s="88"/>
      <c r="C26" s="88"/>
      <c r="D26" s="88"/>
      <c r="E26" s="88">
        <f>'A5-109B'!E26*'A17'!D26/'A1'!D26/1000</f>
        <v>-9625.6775294692707</v>
      </c>
      <c r="F26" s="88"/>
      <c r="G26" s="88"/>
      <c r="H26" s="88">
        <f>'A5-109B'!H26*'A17'!F26/'A1'!F26/1000</f>
        <v>-4924.7127793255759</v>
      </c>
      <c r="I26" s="88">
        <f>'A5-109B'!I26*'A17'!G26/'A1'!G26</f>
        <v>770.41182937535473</v>
      </c>
      <c r="J26" s="88">
        <f>'A5-109B'!J26*'A17'!H26/'A1'!H26/1000</f>
        <v>-5743.2529927772794</v>
      </c>
      <c r="K26" s="88"/>
      <c r="L26" s="88"/>
      <c r="M26" s="88"/>
      <c r="N26" s="88"/>
      <c r="O26" s="88"/>
      <c r="P26" s="88"/>
      <c r="Q26" s="88"/>
      <c r="R26" s="88"/>
      <c r="S26" s="88"/>
      <c r="T26" s="88"/>
      <c r="U26" s="88"/>
      <c r="V26" s="88">
        <f>'A5-109B'!V26*'A17'!K26/'A1'!K26</f>
        <v>4198.0498667616512</v>
      </c>
      <c r="W26" s="88"/>
      <c r="X26" s="88"/>
      <c r="Y26" s="88">
        <f>'A5-109B'!Y26*'A17'!L26/'A1'!L26</f>
        <v>565.21948850360434</v>
      </c>
      <c r="Z26" s="88">
        <f>'A5-109B'!Z26*'A17'!M26/'A1'!M26/1000</f>
        <v>-32225.440611074981</v>
      </c>
      <c r="AA26" s="88"/>
      <c r="AB26" s="88"/>
      <c r="AC26" s="88">
        <f>'A5-109B'!AC26*'A17'!N26/'A1'!N26</f>
        <v>143.10146989483405</v>
      </c>
      <c r="AD26" s="88">
        <f>'A5-109B'!AD26*'A17'!O26/'A1'!O26</f>
        <v>-141.20621326982373</v>
      </c>
    </row>
    <row r="27" spans="1:30" ht="12.75" customHeight="1">
      <c r="A27" s="92">
        <v>1984</v>
      </c>
      <c r="B27" s="88"/>
      <c r="C27" s="88"/>
      <c r="D27" s="88"/>
      <c r="E27" s="88">
        <f>'A5-109B'!E27*'A17'!D27/'A1'!D27/1000</f>
        <v>-9813.0900049781649</v>
      </c>
      <c r="F27" s="88"/>
      <c r="G27" s="88"/>
      <c r="H27" s="88">
        <f>'A5-109B'!H27*'A17'!F27/'A1'!F27/1000</f>
        <v>-5110.9233231915723</v>
      </c>
      <c r="I27" s="88">
        <f>'A5-109B'!I27*'A17'!G27/'A1'!G27</f>
        <v>866.36415702424642</v>
      </c>
      <c r="J27" s="88">
        <f>'A5-109B'!J27*'A17'!H27/'A1'!H27/1000</f>
        <v>-5695.8197500140323</v>
      </c>
      <c r="K27" s="88"/>
      <c r="L27" s="88"/>
      <c r="M27" s="88"/>
      <c r="N27" s="88"/>
      <c r="O27" s="88"/>
      <c r="P27" s="88"/>
      <c r="Q27" s="88"/>
      <c r="R27" s="88"/>
      <c r="S27" s="88"/>
      <c r="T27" s="88"/>
      <c r="U27" s="88"/>
      <c r="V27" s="88">
        <f>'A5-109B'!V27*'A17'!K27/'A1'!K27</f>
        <v>4572.787489346133</v>
      </c>
      <c r="W27" s="88"/>
      <c r="X27" s="88"/>
      <c r="Y27" s="88">
        <f>'A5-109B'!Y27*'A17'!L27/'A1'!L27</f>
        <v>697.66476146960622</v>
      </c>
      <c r="Z27" s="88">
        <f>'A5-109B'!Z27*'A17'!M27/'A1'!M27/1000</f>
        <v>-34153.856551575074</v>
      </c>
      <c r="AA27" s="88"/>
      <c r="AB27" s="88"/>
      <c r="AC27" s="88">
        <f>'A5-109B'!AC27*'A17'!N27/'A1'!N27</f>
        <v>61.65863939472149</v>
      </c>
      <c r="AD27" s="88">
        <f>'A5-109B'!AD27*'A17'!O27/'A1'!O27</f>
        <v>-337.67081211986635</v>
      </c>
    </row>
    <row r="28" spans="1:30" ht="12.75" customHeight="1">
      <c r="A28" s="92">
        <v>1985</v>
      </c>
      <c r="B28" s="88"/>
      <c r="C28" s="88"/>
      <c r="D28" s="88"/>
      <c r="E28" s="88">
        <f>'A5-109B'!E28*'A17'!D28/'A1'!D28/1000</f>
        <v>-10139.842403817271</v>
      </c>
      <c r="F28" s="88"/>
      <c r="G28" s="88"/>
      <c r="H28" s="88">
        <f>'A5-109B'!H28*'A17'!F28/'A1'!F28/1000</f>
        <v>-5323.2401427392579</v>
      </c>
      <c r="I28" s="88">
        <f>'A5-109B'!I28*'A17'!G28/'A1'!G28</f>
        <v>1037.658985824341</v>
      </c>
      <c r="J28" s="88">
        <f>'A5-109B'!J28*'A17'!H28/'A1'!H28/1000</f>
        <v>-5703.6309632247239</v>
      </c>
      <c r="K28" s="88"/>
      <c r="L28" s="88"/>
      <c r="M28" s="88"/>
      <c r="N28" s="88"/>
      <c r="O28" s="88"/>
      <c r="P28" s="88"/>
      <c r="Q28" s="88"/>
      <c r="R28" s="88"/>
      <c r="S28" s="88"/>
      <c r="T28" s="88"/>
      <c r="U28" s="88"/>
      <c r="V28" s="88">
        <f>'A5-109B'!V28*'A17'!K28/'A1'!K28</f>
        <v>4370.3455905092824</v>
      </c>
      <c r="W28" s="88"/>
      <c r="X28" s="88"/>
      <c r="Y28" s="88">
        <f>'A5-109B'!Y28*'A17'!L28/'A1'!L28</f>
        <v>778.88040678004995</v>
      </c>
      <c r="Z28" s="88">
        <f>'A5-109B'!Z28*'A17'!M28/'A1'!M28/1000</f>
        <v>-35750.697248085533</v>
      </c>
      <c r="AA28" s="88"/>
      <c r="AB28" s="88"/>
      <c r="AC28" s="88">
        <f>'A5-109B'!AC28*'A17'!N28/'A1'!N28</f>
        <v>-48.438809345318965</v>
      </c>
      <c r="AD28" s="88">
        <f>'A5-109B'!AD28*'A17'!O28/'A1'!O28</f>
        <v>-425.37908420656487</v>
      </c>
    </row>
    <row r="29" spans="1:30" ht="12.75" customHeight="1">
      <c r="A29" s="92">
        <v>1986</v>
      </c>
      <c r="B29" s="88"/>
      <c r="C29" s="88"/>
      <c r="D29" s="88"/>
      <c r="E29" s="88">
        <f>'A5-109B'!E29*'A17'!D29/'A1'!D29/1000</f>
        <v>-10179.837929623191</v>
      </c>
      <c r="F29" s="88"/>
      <c r="G29" s="88"/>
      <c r="H29" s="88">
        <f>'A5-109B'!H29*'A17'!F29/'A1'!F29/1000</f>
        <v>-5436.7688728786361</v>
      </c>
      <c r="I29" s="88">
        <f>'A5-109B'!I29*'A17'!G29/'A1'!G29</f>
        <v>1072.5441545679241</v>
      </c>
      <c r="J29" s="88">
        <f>'A5-109B'!J29*'A17'!H29/'A1'!H29/1000</f>
        <v>-5940.7805421364938</v>
      </c>
      <c r="K29" s="88"/>
      <c r="L29" s="88"/>
      <c r="M29" s="88"/>
      <c r="N29" s="88"/>
      <c r="O29" s="88"/>
      <c r="P29" s="88"/>
      <c r="Q29" s="88"/>
      <c r="R29" s="88"/>
      <c r="S29" s="88"/>
      <c r="T29" s="88"/>
      <c r="U29" s="88"/>
      <c r="V29" s="88">
        <f>'A5-109B'!V29*'A17'!K29/'A1'!K29</f>
        <v>3853.5536233281659</v>
      </c>
      <c r="W29" s="88"/>
      <c r="X29" s="88"/>
      <c r="Y29" s="88">
        <f>'A5-109B'!Y29*'A17'!L29/'A1'!L29</f>
        <v>842.89795517977336</v>
      </c>
      <c r="Z29" s="88">
        <f>'A5-109B'!Z29*'A17'!M29/'A1'!M29/1000</f>
        <v>-36743.088293960849</v>
      </c>
      <c r="AA29" s="88"/>
      <c r="AB29" s="88"/>
      <c r="AC29" s="88">
        <f>'A5-109B'!AC29*'A17'!N29/'A1'!N29</f>
        <v>-80.000566499791532</v>
      </c>
      <c r="AD29" s="88">
        <f>'A5-109B'!AD29*'A17'!O29/'A1'!O29</f>
        <v>-473.59202289687266</v>
      </c>
    </row>
    <row r="30" spans="1:30" ht="12.75" customHeight="1">
      <c r="A30" s="92">
        <v>1987</v>
      </c>
      <c r="B30" s="88"/>
      <c r="C30" s="88"/>
      <c r="D30" s="88"/>
      <c r="E30" s="88">
        <f>'A5-109B'!E30*'A17'!D30/'A1'!D30/1000</f>
        <v>-10441.162846322033</v>
      </c>
      <c r="F30" s="88"/>
      <c r="G30" s="88"/>
      <c r="H30" s="88">
        <f>'A5-109B'!H30*'A17'!F30/'A1'!F30/1000</f>
        <v>-5896.7094205998146</v>
      </c>
      <c r="I30" s="88">
        <f>'A5-109B'!I30*'A17'!G30/'A1'!G30</f>
        <v>1059.1938592771139</v>
      </c>
      <c r="J30" s="88">
        <f>'A5-109B'!J30*'A17'!H30/'A1'!H30/1000</f>
        <v>-6027.4521100963893</v>
      </c>
      <c r="K30" s="88"/>
      <c r="L30" s="88"/>
      <c r="M30" s="88"/>
      <c r="N30" s="88"/>
      <c r="O30" s="88"/>
      <c r="P30" s="88"/>
      <c r="Q30" s="88"/>
      <c r="R30" s="88"/>
      <c r="S30" s="88"/>
      <c r="T30" s="88"/>
      <c r="U30" s="88"/>
      <c r="V30" s="88">
        <f>'A5-109B'!V30*'A17'!K30/'A1'!K30</f>
        <v>4503.1705690233939</v>
      </c>
      <c r="W30" s="88"/>
      <c r="X30" s="88"/>
      <c r="Y30" s="88">
        <f>'A5-109B'!Y30*'A17'!L30/'A1'!L30</f>
        <v>813.04040768812774</v>
      </c>
      <c r="Z30" s="88">
        <f>'A5-109B'!Z30*'A17'!M30/'A1'!M30/1000</f>
        <v>-36507.015906161469</v>
      </c>
      <c r="AA30" s="88"/>
      <c r="AB30" s="88"/>
      <c r="AC30" s="88">
        <f>'A5-109B'!AC30*'A17'!N30/'A1'!N30</f>
        <v>-50.439372027642996</v>
      </c>
      <c r="AD30" s="88">
        <f>'A5-109B'!AD30*'A17'!O30/'A1'!O30</f>
        <v>-574.50369694848951</v>
      </c>
    </row>
    <row r="31" spans="1:30" ht="12.75" customHeight="1">
      <c r="A31" s="92">
        <v>1988</v>
      </c>
      <c r="B31" s="88"/>
      <c r="C31" s="88"/>
      <c r="D31" s="88"/>
      <c r="E31" s="88">
        <f>'A5-109B'!E31*'A17'!D31/'A1'!D31/1000</f>
        <v>-10683.712736124908</v>
      </c>
      <c r="F31" s="88"/>
      <c r="G31" s="88"/>
      <c r="H31" s="88">
        <f>'A5-109B'!H31*'A17'!F31/'A1'!F31/1000</f>
        <v>-5911.9293710018228</v>
      </c>
      <c r="I31" s="88">
        <f>'A5-109B'!I31*'A17'!G31/'A1'!G31</f>
        <v>1082.865384668075</v>
      </c>
      <c r="J31" s="88">
        <f>'A5-109B'!J31*'A17'!H31/'A1'!H31/1000</f>
        <v>-6082.5166584352264</v>
      </c>
      <c r="K31" s="88"/>
      <c r="L31" s="88"/>
      <c r="M31" s="88"/>
      <c r="N31" s="88"/>
      <c r="O31" s="88"/>
      <c r="P31" s="88"/>
      <c r="Q31" s="88"/>
      <c r="R31" s="88"/>
      <c r="S31" s="88"/>
      <c r="T31" s="88"/>
      <c r="U31" s="88"/>
      <c r="V31" s="88">
        <f>'A5-109B'!V31*'A17'!K31/'A1'!K31</f>
        <v>4911.6660726475457</v>
      </c>
      <c r="W31" s="88"/>
      <c r="X31" s="88"/>
      <c r="Y31" s="88">
        <f>'A5-109B'!Y31*'A17'!L31/'A1'!L31</f>
        <v>823.59167007406359</v>
      </c>
      <c r="Z31" s="88">
        <f>'A5-109B'!Z31*'A17'!M31/'A1'!M31/1000</f>
        <v>-38510.91949523404</v>
      </c>
      <c r="AA31" s="88"/>
      <c r="AB31" s="88"/>
      <c r="AC31" s="88">
        <f>'A5-109B'!AC31*'A17'!N31/'A1'!N31</f>
        <v>-168.37173473746458</v>
      </c>
      <c r="AD31" s="88">
        <f>'A5-109B'!AD31*'A17'!O31/'A1'!O31</f>
        <v>-673.00777099755203</v>
      </c>
    </row>
    <row r="32" spans="1:30" ht="12.75" customHeight="1">
      <c r="A32" s="92">
        <v>1989</v>
      </c>
      <c r="B32" s="88"/>
      <c r="C32" s="88"/>
      <c r="D32" s="88"/>
      <c r="E32" s="88">
        <f>'A5-109B'!E32*'A17'!D32/'A1'!D32/1000</f>
        <v>-10835.516425793332</v>
      </c>
      <c r="F32" s="88"/>
      <c r="G32" s="88"/>
      <c r="H32" s="88">
        <f>'A5-109B'!H32*'A17'!F32/'A1'!F32/1000</f>
        <v>-6491.1237849597883</v>
      </c>
      <c r="I32" s="88">
        <f>'A5-109B'!I32*'A17'!G32/'A1'!G32</f>
        <v>1149.9203459327505</v>
      </c>
      <c r="J32" s="88">
        <f>'A5-109B'!J32*'A17'!H32/'A1'!H32/1000</f>
        <v>-5918.0482172055954</v>
      </c>
      <c r="K32" s="88"/>
      <c r="L32" s="88"/>
      <c r="M32" s="88"/>
      <c r="N32" s="88"/>
      <c r="O32" s="88"/>
      <c r="P32" s="88"/>
      <c r="Q32" s="88"/>
      <c r="R32" s="88"/>
      <c r="S32" s="88"/>
      <c r="T32" s="88"/>
      <c r="U32" s="88"/>
      <c r="V32" s="88">
        <f>'A5-109B'!V32*'A17'!K32/'A1'!K32</f>
        <v>6023.1496912812891</v>
      </c>
      <c r="W32" s="88"/>
      <c r="X32" s="88"/>
      <c r="Y32" s="88">
        <f>'A5-109B'!Y32*'A17'!L32/'A1'!L32</f>
        <v>894.86238334231962</v>
      </c>
      <c r="Z32" s="88">
        <f>'A5-109B'!Z32*'A17'!M32/'A1'!M32/1000</f>
        <v>-37951.857107995202</v>
      </c>
      <c r="AA32" s="88"/>
      <c r="AB32" s="88"/>
      <c r="AC32" s="88">
        <f>'A5-109B'!AC32*'A17'!N32/'A1'!N32</f>
        <v>-173.60680055584046</v>
      </c>
      <c r="AD32" s="88">
        <f>'A5-109B'!AD32*'A17'!O32/'A1'!O32</f>
        <v>-858.31207417326675</v>
      </c>
    </row>
    <row r="33" spans="1:30" ht="12.75" customHeight="1">
      <c r="A33" s="92">
        <v>1990</v>
      </c>
      <c r="B33" s="88"/>
      <c r="C33" s="88"/>
      <c r="D33" s="88"/>
      <c r="E33" s="88">
        <f>'A5-109B'!E33*'A17'!D33/'A1'!D33/1000</f>
        <v>-10574.881551538481</v>
      </c>
      <c r="F33" s="88"/>
      <c r="G33" s="88"/>
      <c r="H33" s="88">
        <f>'A5-109B'!H33*'A17'!F33/'A1'!F33/1000</f>
        <v>-6525.6222614343515</v>
      </c>
      <c r="I33" s="88">
        <f>'A5-109B'!I33*'A17'!G33/'A1'!G33</f>
        <v>1186.3414785727202</v>
      </c>
      <c r="J33" s="88">
        <f>'A5-109B'!J33*'A17'!H33/'A1'!H33/1000</f>
        <v>-6193.1846033922466</v>
      </c>
      <c r="K33" s="88"/>
      <c r="L33" s="88"/>
      <c r="M33" s="88"/>
      <c r="N33" s="88"/>
      <c r="O33" s="88"/>
      <c r="P33" s="88"/>
      <c r="Q33" s="88"/>
      <c r="R33" s="88"/>
      <c r="S33" s="88"/>
      <c r="T33" s="88"/>
      <c r="U33" s="88"/>
      <c r="V33" s="88">
        <f>'A5-109B'!V33*'A17'!K33/'A1'!K33</f>
        <v>6524.8880990355574</v>
      </c>
      <c r="W33" s="88"/>
      <c r="X33" s="88"/>
      <c r="Y33" s="88">
        <f>'A5-109B'!Y33*'A17'!L33/'A1'!L33</f>
        <v>919.26634341237764</v>
      </c>
      <c r="Z33" s="88">
        <f>'A5-109B'!Z33*'A17'!M33/'A1'!M33/1000</f>
        <v>-40329.482776295634</v>
      </c>
      <c r="AA33" s="88"/>
      <c r="AB33" s="88"/>
      <c r="AC33" s="88">
        <f>'A5-109B'!AC33*'A17'!N33/'A1'!N33</f>
        <v>-147.67236248494049</v>
      </c>
      <c r="AD33" s="88">
        <f>'A5-109B'!AD33*'A17'!O33/'A1'!O33</f>
        <v>-733.1384458447252</v>
      </c>
    </row>
    <row r="34" spans="1:30" ht="12.75" customHeight="1">
      <c r="A34" s="92">
        <v>1991</v>
      </c>
      <c r="B34" s="88"/>
      <c r="C34" s="88"/>
      <c r="D34" s="88"/>
      <c r="E34" s="88">
        <f>'A5-109B'!E34*'A17'!D34/'A1'!D34/1000</f>
        <v>-10483.355729285846</v>
      </c>
      <c r="F34" s="88"/>
      <c r="G34" s="88"/>
      <c r="H34" s="88">
        <f>'A5-109B'!H34*'A17'!F34/'A1'!F34/1000</f>
        <v>-6288.259874708704</v>
      </c>
      <c r="I34" s="88">
        <f>'A5-109B'!I34*'A17'!G34/'A1'!G34</f>
        <v>1164.7343938775077</v>
      </c>
      <c r="J34" s="88">
        <f>'A5-109B'!J34*'A17'!H34/'A1'!H34/1000</f>
        <v>-8062.1086991184229</v>
      </c>
      <c r="K34" s="88"/>
      <c r="L34" s="88"/>
      <c r="M34" s="88"/>
      <c r="N34" s="88"/>
      <c r="O34" s="88"/>
      <c r="P34" s="88"/>
      <c r="Q34" s="88"/>
      <c r="R34" s="88"/>
      <c r="S34" s="88"/>
      <c r="T34" s="88"/>
      <c r="U34" s="88"/>
      <c r="V34" s="88">
        <f>'A5-109B'!V34*'A17'!K34/'A1'!K34</f>
        <v>7314.0287670704802</v>
      </c>
      <c r="W34" s="88"/>
      <c r="X34" s="88"/>
      <c r="Y34" s="88">
        <f>'A5-109B'!Y34*'A17'!L34/'A1'!L34</f>
        <v>937.68241349145853</v>
      </c>
      <c r="Z34" s="88">
        <f>'A5-109B'!Z34*'A17'!M34/'A1'!M34/1000</f>
        <v>-45333.936461613623</v>
      </c>
      <c r="AA34" s="88"/>
      <c r="AB34" s="88"/>
      <c r="AC34" s="88">
        <f>'A5-109B'!AC34*'A17'!N34/'A1'!N34</f>
        <v>-160.88814015524792</v>
      </c>
      <c r="AD34" s="88">
        <f>'A5-109B'!AD34*'A17'!O34/'A1'!O34</f>
        <v>-611.8927135610254</v>
      </c>
    </row>
    <row r="35" spans="1:30" ht="12.75" customHeight="1">
      <c r="A35" s="92">
        <v>1992</v>
      </c>
      <c r="B35" s="88"/>
      <c r="C35" s="88"/>
      <c r="D35" s="88"/>
      <c r="E35" s="88">
        <f>'A5-109B'!E35*'A17'!D35/'A1'!D35/1000</f>
        <v>-10420.532472515277</v>
      </c>
      <c r="F35" s="88"/>
      <c r="G35" s="88"/>
      <c r="H35" s="88">
        <f>'A5-109B'!H35*'A17'!F35/'A1'!F35/1000</f>
        <v>-6068.3756966709843</v>
      </c>
      <c r="I35" s="88">
        <f>'A5-109B'!I35*'A17'!G35/'A1'!G35</f>
        <v>1155.5254013689846</v>
      </c>
      <c r="J35" s="88">
        <f>'A5-109B'!J35*'A17'!H35/'A1'!H35/1000</f>
        <v>-8370.2871111346722</v>
      </c>
      <c r="K35" s="88"/>
      <c r="L35" s="88"/>
      <c r="M35" s="88"/>
      <c r="N35" s="88"/>
      <c r="O35" s="88"/>
      <c r="P35" s="88"/>
      <c r="Q35" s="88"/>
      <c r="R35" s="88"/>
      <c r="S35" s="88"/>
      <c r="T35" s="88"/>
      <c r="U35" s="88"/>
      <c r="V35" s="88">
        <f>'A5-109B'!V35*'A17'!K35/'A1'!K35</f>
        <v>7257.3175225838595</v>
      </c>
      <c r="W35" s="88"/>
      <c r="X35" s="88"/>
      <c r="Y35" s="88">
        <f>'A5-109B'!Y35*'A17'!L35/'A1'!L35</f>
        <v>1031.9098182494133</v>
      </c>
      <c r="Z35" s="88">
        <f>'A5-109B'!Z35*'A17'!M35/'A1'!M35/1000</f>
        <v>-45269.210459122434</v>
      </c>
      <c r="AA35" s="88"/>
      <c r="AB35" s="88"/>
      <c r="AC35" s="88">
        <f>'A5-109B'!AC35*'A17'!N35/'A1'!N35</f>
        <v>-51.26123752887694</v>
      </c>
      <c r="AD35" s="88">
        <f>'A5-109B'!AD35*'A17'!O35/'A1'!O35</f>
        <v>-702.2105456332614</v>
      </c>
    </row>
    <row r="36" spans="1:30" ht="12.75" customHeight="1">
      <c r="A36" s="92">
        <v>1993</v>
      </c>
      <c r="B36" s="88"/>
      <c r="C36" s="88"/>
      <c r="D36" s="88"/>
      <c r="E36" s="88">
        <f>'A5-109B'!E36*'A17'!D36/'A1'!D36/1000</f>
        <v>-10409.06205250968</v>
      </c>
      <c r="F36" s="88"/>
      <c r="G36" s="88"/>
      <c r="H36" s="88">
        <f>'A5-109B'!H36*'A17'!F36/'A1'!F36/1000</f>
        <v>-5912.502556860587</v>
      </c>
      <c r="I36" s="88">
        <f>'A5-109B'!I36*'A17'!G36/'A1'!G36</f>
        <v>1138.2569393751248</v>
      </c>
      <c r="J36" s="88">
        <f>'A5-109B'!J36*'A17'!H36/'A1'!H36/1000</f>
        <v>-8366.0742329138266</v>
      </c>
      <c r="K36" s="88"/>
      <c r="L36" s="88"/>
      <c r="M36" s="88"/>
      <c r="N36" s="88"/>
      <c r="O36" s="88"/>
      <c r="P36" s="88"/>
      <c r="Q36" s="88"/>
      <c r="R36" s="88"/>
      <c r="S36" s="88"/>
      <c r="T36" s="88"/>
      <c r="U36" s="88"/>
      <c r="V36" s="88">
        <f>'A5-109B'!V36*'A17'!K36/'A1'!K36</f>
        <v>7884.6043842029994</v>
      </c>
      <c r="W36" s="88"/>
      <c r="X36" s="88"/>
      <c r="Y36" s="88">
        <f>'A5-109B'!Y36*'A17'!L36/'A1'!L36</f>
        <v>1096.0422186418934</v>
      </c>
      <c r="Z36" s="88">
        <f>'A5-109B'!Z36*'A17'!M36/'A1'!M36/1000</f>
        <v>-47995.908408765972</v>
      </c>
      <c r="AA36" s="88"/>
      <c r="AB36" s="88"/>
      <c r="AC36" s="88">
        <f>'A5-109B'!AC36*'A17'!N36/'A1'!N36</f>
        <v>-7.2595885649023399</v>
      </c>
      <c r="AD36" s="88">
        <f>'A5-109B'!AD36*'A17'!O36/'A1'!O36</f>
        <v>-748.94942307847214</v>
      </c>
    </row>
    <row r="37" spans="1:30" ht="12.75" customHeight="1">
      <c r="A37" s="92">
        <v>1994</v>
      </c>
      <c r="B37" s="88"/>
      <c r="C37" s="88"/>
      <c r="D37" s="88"/>
      <c r="E37" s="88">
        <f>'A5-109B'!E37*'A17'!D37/'A1'!D37/1000</f>
        <v>-10257.998541039804</v>
      </c>
      <c r="F37" s="88"/>
      <c r="G37" s="88"/>
      <c r="H37" s="88">
        <f>'A5-109B'!H37*'A17'!F37/'A1'!F37/1000</f>
        <v>-5887.6975813549943</v>
      </c>
      <c r="I37" s="88">
        <f>'A5-109B'!I37*'A17'!G37/'A1'!G37</f>
        <v>1237.4707363370469</v>
      </c>
      <c r="J37" s="88">
        <f>'A5-109B'!J37*'A17'!H37/'A1'!H37/1000</f>
        <v>-8343.4539869251184</v>
      </c>
      <c r="K37" s="88"/>
      <c r="L37" s="88"/>
      <c r="M37" s="88"/>
      <c r="N37" s="88"/>
      <c r="O37" s="88"/>
      <c r="P37" s="88"/>
      <c r="Q37" s="88"/>
      <c r="R37" s="88"/>
      <c r="S37" s="88"/>
      <c r="T37" s="88"/>
      <c r="U37" s="88"/>
      <c r="V37" s="88">
        <f>'A5-109B'!V37*'A17'!K37/'A1'!K37</f>
        <v>7540.9279205309431</v>
      </c>
      <c r="W37" s="88"/>
      <c r="X37" s="88"/>
      <c r="Y37" s="88">
        <f>'A5-109B'!Y37*'A17'!L37/'A1'!L37</f>
        <v>1121.4300314099576</v>
      </c>
      <c r="Z37" s="88">
        <f>'A5-109B'!Z37*'A17'!M37/'A1'!M37/1000</f>
        <v>-48977.018254744085</v>
      </c>
      <c r="AA37" s="88"/>
      <c r="AB37" s="88"/>
      <c r="AC37" s="88">
        <f>'A5-109B'!AC37*'A17'!N37/'A1'!N37</f>
        <v>-42.60548393605773</v>
      </c>
      <c r="AD37" s="88">
        <f>'A5-109B'!AD37*'A17'!O37/'A1'!O37</f>
        <v>-846.17841217961791</v>
      </c>
    </row>
    <row r="38" spans="1:30" ht="12.75" customHeight="1">
      <c r="A38" s="92">
        <v>1995</v>
      </c>
      <c r="B38" s="88"/>
      <c r="C38" s="88"/>
      <c r="D38" s="88"/>
      <c r="E38" s="88">
        <f>'A5-109B'!E38*'A17'!D38/'A1'!D38/1000</f>
        <v>-10139.851516070008</v>
      </c>
      <c r="F38" s="88"/>
      <c r="G38" s="88"/>
      <c r="H38" s="88">
        <f>'A5-109B'!H38*'A17'!F38/'A1'!F38/1000</f>
        <v>-6285.4626239156887</v>
      </c>
      <c r="I38" s="88">
        <f>'A5-109B'!I38*'A17'!G38/'A1'!G38</f>
        <v>1306.7231463938917</v>
      </c>
      <c r="J38" s="88">
        <f>'A5-109B'!J38*'A17'!H38/'A1'!H38/1000</f>
        <v>-8502.9040353773744</v>
      </c>
      <c r="K38" s="88"/>
      <c r="L38" s="88"/>
      <c r="M38" s="88"/>
      <c r="N38" s="88"/>
      <c r="O38" s="88"/>
      <c r="P38" s="88"/>
      <c r="Q38" s="88"/>
      <c r="R38" s="88"/>
      <c r="S38" s="88"/>
      <c r="T38" s="88"/>
      <c r="U38" s="88"/>
      <c r="V38" s="88">
        <f>'A5-109B'!V38*'A17'!K38/'A1'!K38</f>
        <v>7520.7643182053625</v>
      </c>
      <c r="W38" s="88"/>
      <c r="X38" s="88"/>
      <c r="Y38" s="88">
        <f>'A5-109B'!Y38*'A17'!L38/'A1'!L38</f>
        <v>1165.1168166795226</v>
      </c>
      <c r="Z38" s="88">
        <f>'A5-109B'!Z38*'A17'!M38/'A1'!M38/1000</f>
        <v>-53362.62889550285</v>
      </c>
      <c r="AA38" s="88"/>
      <c r="AB38" s="88"/>
      <c r="AC38" s="88">
        <f>'A5-109B'!AC38*'A17'!N38/'A1'!N38</f>
        <v>-10.886647041592715</v>
      </c>
      <c r="AD38" s="88">
        <f>'A5-109B'!AD38*'A17'!O38/'A1'!O38</f>
        <v>-923.85691239475591</v>
      </c>
    </row>
    <row r="39" spans="1:30" ht="12.75" customHeight="1">
      <c r="A39" s="92">
        <v>1996</v>
      </c>
      <c r="B39" s="88"/>
      <c r="C39" s="88"/>
      <c r="D39" s="88"/>
      <c r="E39" s="88">
        <f>'A5-109B'!E39*'A17'!D39/'A1'!D39/1000</f>
        <v>-10020.660326496989</v>
      </c>
      <c r="F39" s="88"/>
      <c r="G39" s="88"/>
      <c r="H39" s="88">
        <f>'A5-109B'!H39*'A17'!F39/'A1'!F39/1000</f>
        <v>-6183.9090745714166</v>
      </c>
      <c r="I39" s="88">
        <f>'A5-109B'!I39*'A17'!G39/'A1'!G39</f>
        <v>1171.2180203751971</v>
      </c>
      <c r="J39" s="88">
        <f>'A5-109B'!J39*'A17'!H39/'A1'!H39/1000</f>
        <v>-8319.9626528286008</v>
      </c>
      <c r="K39" s="88"/>
      <c r="L39" s="88"/>
      <c r="M39" s="88"/>
      <c r="N39" s="88"/>
      <c r="O39" s="88"/>
      <c r="P39" s="88"/>
      <c r="Q39" s="88"/>
      <c r="R39" s="88"/>
      <c r="S39" s="88"/>
      <c r="T39" s="88"/>
      <c r="U39" s="88"/>
      <c r="V39" s="88">
        <f>'A5-109B'!V39*'A17'!K39/'A1'!K39</f>
        <v>6581.3016932860746</v>
      </c>
      <c r="W39" s="88"/>
      <c r="X39" s="88"/>
      <c r="Y39" s="88">
        <f>'A5-109B'!Y39*'A17'!L39/'A1'!L39</f>
        <v>1137.8496553112932</v>
      </c>
      <c r="Z39" s="88">
        <f>'A5-109B'!Z39*'A17'!M39/'A1'!M39/1000</f>
        <v>-53622.00666733276</v>
      </c>
      <c r="AA39" s="88"/>
      <c r="AB39" s="88"/>
      <c r="AC39" s="88">
        <f>'A5-109B'!AC39*'A17'!N39/'A1'!N39</f>
        <v>-5.8078781780952449</v>
      </c>
      <c r="AD39" s="88">
        <f>'A5-109B'!AD39*'A17'!O39/'A1'!O39</f>
        <v>-895.96644155491776</v>
      </c>
    </row>
    <row r="40" spans="1:30" ht="12.75" customHeight="1">
      <c r="A40" s="92">
        <v>1997</v>
      </c>
      <c r="B40" s="88"/>
      <c r="C40" s="88"/>
      <c r="D40" s="88"/>
      <c r="E40" s="88">
        <f>'A5-109B'!E40*'A17'!D40/'A1'!D40/1000</f>
        <v>-10165.891671531281</v>
      </c>
      <c r="F40" s="88"/>
      <c r="G40" s="88"/>
      <c r="H40" s="88">
        <f>'A5-109B'!H40*'A17'!F40/'A1'!F40/1000</f>
        <v>-6274.5533126702048</v>
      </c>
      <c r="I40" s="88">
        <f>'A5-109B'!I40*'A17'!G40/'A1'!G40</f>
        <v>1247.870640598278</v>
      </c>
      <c r="J40" s="88">
        <f>'A5-109B'!J40*'A17'!H40/'A1'!H40/1000</f>
        <v>-8348.565389079231</v>
      </c>
      <c r="K40" s="88"/>
      <c r="L40" s="88"/>
      <c r="M40" s="88"/>
      <c r="N40" s="88"/>
      <c r="O40" s="88"/>
      <c r="P40" s="88"/>
      <c r="Q40" s="88"/>
      <c r="R40" s="88"/>
      <c r="S40" s="88"/>
      <c r="T40" s="88"/>
      <c r="U40" s="88"/>
      <c r="V40" s="88">
        <f>'A5-109B'!V40*'A17'!K40/'A1'!K40</f>
        <v>6210.6445005298765</v>
      </c>
      <c r="W40" s="88"/>
      <c r="X40" s="88"/>
      <c r="Y40" s="88">
        <f>'A5-109B'!Y40*'A17'!L40/'A1'!L40</f>
        <v>1087.5684806684167</v>
      </c>
      <c r="Z40" s="88">
        <f>'A5-109B'!Z40*'A17'!M40/'A1'!M40/1000</f>
        <v>-55561.557316639053</v>
      </c>
      <c r="AA40" s="88"/>
      <c r="AB40" s="88"/>
      <c r="AC40" s="88">
        <f>'A5-109B'!AC40*'A17'!N40/'A1'!N40</f>
        <v>-45.81764335273742</v>
      </c>
      <c r="AD40" s="88">
        <f>'A5-109B'!AD40*'A17'!O40/'A1'!O40</f>
        <v>-1031.0942336094165</v>
      </c>
    </row>
    <row r="41" spans="1:30" ht="12.75" customHeight="1">
      <c r="A41" s="92"/>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row>
    <row r="42" spans="1:30" ht="12.75" customHeight="1">
      <c r="A42" s="90" t="s">
        <v>414</v>
      </c>
    </row>
    <row r="43" spans="1:30" ht="12.75" customHeight="1">
      <c r="A43" s="90" t="s">
        <v>376</v>
      </c>
    </row>
    <row r="44" spans="1:30" ht="12.75" customHeight="1">
      <c r="A44" s="90" t="s">
        <v>377</v>
      </c>
      <c r="B44" s="52"/>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row>
  </sheetData>
  <phoneticPr fontId="0" type="noConversion"/>
  <pageMargins left="0.75" right="0.75" top="1" bottom="1" header="0.5" footer="0.5"/>
  <pageSetup orientation="portrait" horizontalDpi="360" r:id="rId1"/>
  <headerFooter alignWithMargins="0"/>
</worksheet>
</file>

<file path=xl/worksheets/sheet111.xml><?xml version="1.0" encoding="utf-8"?>
<worksheet xmlns="http://schemas.openxmlformats.org/spreadsheetml/2006/main" xmlns:r="http://schemas.openxmlformats.org/officeDocument/2006/relationships">
  <sheetPr codeName="Sheet111"/>
  <dimension ref="A1:AD41"/>
  <sheetViews>
    <sheetView showOutlineSymbols="0" zoomScale="75" workbookViewId="0">
      <pane xSplit="1" ySplit="2" topLeftCell="B3" activePane="bottomRight" state="frozen"/>
      <selection activeCell="I22" sqref="I22"/>
      <selection pane="topRight" activeCell="I22" sqref="I22"/>
      <selection pane="bottomLeft" activeCell="I22" sqref="I22"/>
      <selection pane="bottomRight" activeCell="I22" sqref="I22"/>
    </sheetView>
  </sheetViews>
  <sheetFormatPr defaultColWidth="3.85546875" defaultRowHeight="12.75" customHeight="1"/>
  <cols>
    <col min="1" max="1" width="5" style="4" customWidth="1"/>
    <col min="2" max="2" width="13" style="4" customWidth="1"/>
    <col min="3" max="3" width="12.42578125" style="4" customWidth="1"/>
    <col min="4" max="5" width="13.7109375" style="4" customWidth="1"/>
    <col min="6" max="6" width="16.28515625" style="4" customWidth="1"/>
    <col min="7" max="7" width="14.28515625" style="4" customWidth="1"/>
    <col min="8" max="9" width="13" style="4" customWidth="1"/>
    <col min="10" max="10" width="14.42578125" style="4" customWidth="1"/>
    <col min="11" max="11" width="13.28515625" style="4" customWidth="1"/>
    <col min="12" max="12" width="13.7109375" style="4" customWidth="1"/>
    <col min="13" max="13" width="12.85546875" style="4" customWidth="1"/>
    <col min="14" max="14" width="12.5703125" style="4" customWidth="1"/>
    <col min="15" max="15" width="11.140625" style="4" customWidth="1"/>
    <col min="16" max="16" width="12.85546875" style="4" customWidth="1"/>
    <col min="17" max="17" width="12.7109375" style="4" customWidth="1"/>
    <col min="18" max="18" width="16" style="4" customWidth="1"/>
    <col min="19" max="19" width="13.28515625" style="4" customWidth="1"/>
    <col min="20" max="20" width="14.7109375" style="4" customWidth="1"/>
    <col min="21" max="21" width="15.7109375" style="4" customWidth="1"/>
    <col min="22" max="22" width="13.5703125" style="4" customWidth="1"/>
    <col min="23" max="23" width="13.140625" style="4" customWidth="1"/>
    <col min="24" max="24" width="13.28515625" style="4" customWidth="1"/>
    <col min="25" max="25" width="12.5703125" style="4" customWidth="1"/>
    <col min="26" max="26" width="14.140625" style="4" customWidth="1"/>
    <col min="27" max="27" width="14.7109375" style="4" customWidth="1"/>
    <col min="28" max="28" width="12.85546875" style="4" customWidth="1"/>
    <col min="29" max="29" width="16.7109375" style="4" customWidth="1"/>
    <col min="30" max="30" width="14.7109375" style="4" customWidth="1"/>
    <col min="31" max="16384" width="3.85546875" style="4"/>
  </cols>
  <sheetData>
    <row r="1" spans="1:30" ht="12.75" customHeight="1">
      <c r="A1" s="4" t="s">
        <v>506</v>
      </c>
    </row>
    <row r="2" spans="1:30" ht="12.75" customHeight="1">
      <c r="A2" s="4" t="s">
        <v>471</v>
      </c>
      <c r="B2" s="66" t="s">
        <v>472</v>
      </c>
      <c r="C2" s="53" t="s">
        <v>473</v>
      </c>
      <c r="D2" s="66" t="s">
        <v>474</v>
      </c>
      <c r="E2" s="66" t="s">
        <v>475</v>
      </c>
      <c r="F2" s="53" t="s">
        <v>478</v>
      </c>
      <c r="G2" s="66" t="s">
        <v>479</v>
      </c>
      <c r="H2" s="66" t="s">
        <v>480</v>
      </c>
      <c r="I2" s="66" t="s">
        <v>481</v>
      </c>
      <c r="J2" s="66" t="s">
        <v>482</v>
      </c>
      <c r="K2" s="53" t="s">
        <v>483</v>
      </c>
      <c r="L2" s="53" t="s">
        <v>484</v>
      </c>
      <c r="M2" s="53" t="s">
        <v>485</v>
      </c>
      <c r="N2" s="53" t="s">
        <v>486</v>
      </c>
      <c r="O2" s="66" t="s">
        <v>487</v>
      </c>
      <c r="P2" s="53" t="s">
        <v>488</v>
      </c>
      <c r="Q2" s="53" t="s">
        <v>489</v>
      </c>
      <c r="R2" s="53" t="s">
        <v>490</v>
      </c>
      <c r="S2" s="53" t="s">
        <v>491</v>
      </c>
      <c r="T2" s="66" t="s">
        <v>492</v>
      </c>
      <c r="U2" s="53" t="s">
        <v>493</v>
      </c>
      <c r="V2" s="66" t="s">
        <v>494</v>
      </c>
      <c r="W2" s="53" t="s">
        <v>495</v>
      </c>
      <c r="X2" s="53" t="s">
        <v>496</v>
      </c>
      <c r="Y2" s="66" t="s">
        <v>497</v>
      </c>
      <c r="Z2" s="66" t="s">
        <v>498</v>
      </c>
      <c r="AA2" s="53" t="s">
        <v>499</v>
      </c>
      <c r="AB2" s="53" t="s">
        <v>500</v>
      </c>
      <c r="AC2" s="66" t="s">
        <v>501</v>
      </c>
      <c r="AD2" s="66" t="s">
        <v>502</v>
      </c>
    </row>
    <row r="3" spans="1:30" ht="12.75" customHeight="1">
      <c r="A3" s="28">
        <v>1960</v>
      </c>
      <c r="B3" s="4" t="s">
        <v>503</v>
      </c>
      <c r="C3" s="4" t="s">
        <v>503</v>
      </c>
      <c r="D3" s="4" t="s">
        <v>503</v>
      </c>
      <c r="E3" s="4" t="s">
        <v>503</v>
      </c>
      <c r="F3" s="4" t="s">
        <v>503</v>
      </c>
      <c r="G3" s="4" t="s">
        <v>503</v>
      </c>
      <c r="H3" s="29">
        <v>28570</v>
      </c>
      <c r="I3" s="4" t="s">
        <v>503</v>
      </c>
      <c r="J3" s="29">
        <v>167030</v>
      </c>
      <c r="K3" s="29">
        <v>258667</v>
      </c>
      <c r="L3" s="4" t="s">
        <v>503</v>
      </c>
      <c r="M3" s="4" t="s">
        <v>503</v>
      </c>
      <c r="N3" s="4" t="s">
        <v>503</v>
      </c>
      <c r="O3" s="4" t="s">
        <v>503</v>
      </c>
      <c r="P3" s="4" t="s">
        <v>503</v>
      </c>
      <c r="Q3" s="4" t="s">
        <v>503</v>
      </c>
      <c r="R3" s="4" t="s">
        <v>503</v>
      </c>
      <c r="S3" s="4" t="s">
        <v>503</v>
      </c>
      <c r="T3" s="4" t="s">
        <v>503</v>
      </c>
      <c r="U3" s="4" t="s">
        <v>503</v>
      </c>
      <c r="V3" s="4" t="s">
        <v>503</v>
      </c>
      <c r="W3" s="4" t="s">
        <v>503</v>
      </c>
      <c r="X3" s="4" t="s">
        <v>503</v>
      </c>
      <c r="Y3" s="4" t="s">
        <v>503</v>
      </c>
      <c r="Z3" s="4" t="s">
        <v>503</v>
      </c>
      <c r="AA3" s="4" t="s">
        <v>503</v>
      </c>
      <c r="AB3" s="4" t="s">
        <v>503</v>
      </c>
      <c r="AC3" s="4" t="s">
        <v>503</v>
      </c>
      <c r="AD3" s="29">
        <v>1306719</v>
      </c>
    </row>
    <row r="4" spans="1:30" ht="12.75" customHeight="1">
      <c r="A4" s="28">
        <v>1961</v>
      </c>
      <c r="B4" s="4" t="s">
        <v>503</v>
      </c>
      <c r="C4" s="4" t="s">
        <v>503</v>
      </c>
      <c r="D4" s="4" t="s">
        <v>503</v>
      </c>
      <c r="E4" s="29">
        <v>135737</v>
      </c>
      <c r="F4" s="4" t="s">
        <v>503</v>
      </c>
      <c r="G4" s="4" t="s">
        <v>503</v>
      </c>
      <c r="H4" s="29">
        <v>26075</v>
      </c>
      <c r="I4" s="4" t="s">
        <v>503</v>
      </c>
      <c r="J4" s="29">
        <v>168105</v>
      </c>
      <c r="K4" s="29">
        <v>303911</v>
      </c>
      <c r="L4" s="4" t="s">
        <v>503</v>
      </c>
      <c r="M4" s="4" t="s">
        <v>503</v>
      </c>
      <c r="N4" s="4" t="s">
        <v>503</v>
      </c>
      <c r="O4" s="4" t="s">
        <v>503</v>
      </c>
      <c r="P4" s="4" t="s">
        <v>503</v>
      </c>
      <c r="Q4" s="4" t="s">
        <v>503</v>
      </c>
      <c r="R4" s="4" t="s">
        <v>503</v>
      </c>
      <c r="S4" s="4" t="s">
        <v>503</v>
      </c>
      <c r="T4" s="4" t="s">
        <v>503</v>
      </c>
      <c r="U4" s="4" t="s">
        <v>503</v>
      </c>
      <c r="V4" s="4" t="s">
        <v>503</v>
      </c>
      <c r="W4" s="4" t="s">
        <v>503</v>
      </c>
      <c r="X4" s="4" t="s">
        <v>503</v>
      </c>
      <c r="Y4" s="4" t="s">
        <v>503</v>
      </c>
      <c r="Z4" s="4" t="s">
        <v>503</v>
      </c>
      <c r="AA4" s="4" t="s">
        <v>503</v>
      </c>
      <c r="AB4" s="4" t="s">
        <v>503</v>
      </c>
      <c r="AC4" s="4" t="s">
        <v>503</v>
      </c>
      <c r="AD4" s="29">
        <v>1347839</v>
      </c>
    </row>
    <row r="5" spans="1:30" ht="12.75" customHeight="1">
      <c r="A5" s="28">
        <v>1962</v>
      </c>
      <c r="B5" s="4" t="s">
        <v>503</v>
      </c>
      <c r="C5" s="4" t="s">
        <v>503</v>
      </c>
      <c r="D5" s="4" t="s">
        <v>503</v>
      </c>
      <c r="E5" s="29">
        <v>142934</v>
      </c>
      <c r="F5" s="4" t="s">
        <v>503</v>
      </c>
      <c r="G5" s="4" t="s">
        <v>503</v>
      </c>
      <c r="H5" s="29">
        <v>28599</v>
      </c>
      <c r="I5" s="4" t="s">
        <v>503</v>
      </c>
      <c r="J5" s="29">
        <v>170627</v>
      </c>
      <c r="K5" s="29">
        <v>330352</v>
      </c>
      <c r="L5" s="4" t="s">
        <v>503</v>
      </c>
      <c r="M5" s="4" t="s">
        <v>503</v>
      </c>
      <c r="N5" s="4" t="s">
        <v>503</v>
      </c>
      <c r="O5" s="4" t="s">
        <v>503</v>
      </c>
      <c r="P5" s="4" t="s">
        <v>503</v>
      </c>
      <c r="Q5" s="4" t="s">
        <v>503</v>
      </c>
      <c r="R5" s="4" t="s">
        <v>503</v>
      </c>
      <c r="S5" s="4" t="s">
        <v>503</v>
      </c>
      <c r="T5" s="4" t="s">
        <v>503</v>
      </c>
      <c r="U5" s="4" t="s">
        <v>503</v>
      </c>
      <c r="V5" s="4" t="s">
        <v>503</v>
      </c>
      <c r="W5" s="4" t="s">
        <v>503</v>
      </c>
      <c r="X5" s="4" t="s">
        <v>503</v>
      </c>
      <c r="Y5" s="4" t="s">
        <v>503</v>
      </c>
      <c r="Z5" s="4" t="s">
        <v>503</v>
      </c>
      <c r="AA5" s="4" t="s">
        <v>503</v>
      </c>
      <c r="AB5" s="4" t="s">
        <v>503</v>
      </c>
      <c r="AC5" s="4" t="s">
        <v>503</v>
      </c>
      <c r="AD5" s="29">
        <v>1364977</v>
      </c>
    </row>
    <row r="6" spans="1:30" ht="12.75" customHeight="1">
      <c r="A6" s="28">
        <v>1963</v>
      </c>
      <c r="B6" s="4" t="s">
        <v>503</v>
      </c>
      <c r="C6" s="4" t="s">
        <v>503</v>
      </c>
      <c r="D6" s="4" t="s">
        <v>503</v>
      </c>
      <c r="E6" s="29">
        <v>149660</v>
      </c>
      <c r="F6" s="4" t="s">
        <v>503</v>
      </c>
      <c r="G6" s="4" t="s">
        <v>503</v>
      </c>
      <c r="H6" s="29">
        <v>33128</v>
      </c>
      <c r="I6" s="4" t="s">
        <v>503</v>
      </c>
      <c r="J6" s="29">
        <v>182778</v>
      </c>
      <c r="K6" s="29">
        <v>436188</v>
      </c>
      <c r="L6" s="4" t="s">
        <v>503</v>
      </c>
      <c r="M6" s="4" t="s">
        <v>503</v>
      </c>
      <c r="N6" s="4" t="s">
        <v>503</v>
      </c>
      <c r="O6" s="4" t="s">
        <v>503</v>
      </c>
      <c r="P6" s="4" t="s">
        <v>503</v>
      </c>
      <c r="Q6" s="4" t="s">
        <v>503</v>
      </c>
      <c r="R6" s="4" t="s">
        <v>503</v>
      </c>
      <c r="S6" s="4" t="s">
        <v>503</v>
      </c>
      <c r="T6" s="4" t="s">
        <v>503</v>
      </c>
      <c r="U6" s="4" t="s">
        <v>503</v>
      </c>
      <c r="V6" s="4" t="s">
        <v>503</v>
      </c>
      <c r="W6" s="4" t="s">
        <v>503</v>
      </c>
      <c r="X6" s="4" t="s">
        <v>503</v>
      </c>
      <c r="Y6" s="4" t="s">
        <v>503</v>
      </c>
      <c r="Z6" s="4" t="s">
        <v>503</v>
      </c>
      <c r="AA6" s="4" t="s">
        <v>503</v>
      </c>
      <c r="AB6" s="4" t="s">
        <v>503</v>
      </c>
      <c r="AC6" s="4" t="s">
        <v>503</v>
      </c>
      <c r="AD6" s="29">
        <v>1382299</v>
      </c>
    </row>
    <row r="7" spans="1:30" ht="12.75" customHeight="1">
      <c r="A7" s="28">
        <v>1964</v>
      </c>
      <c r="B7" s="4" t="s">
        <v>503</v>
      </c>
      <c r="C7" s="4" t="s">
        <v>503</v>
      </c>
      <c r="D7" s="4" t="s">
        <v>503</v>
      </c>
      <c r="E7" s="29">
        <v>151571</v>
      </c>
      <c r="F7" s="4" t="s">
        <v>503</v>
      </c>
      <c r="G7" s="4" t="s">
        <v>503</v>
      </c>
      <c r="H7" s="29">
        <v>35406</v>
      </c>
      <c r="I7" s="4" t="s">
        <v>503</v>
      </c>
      <c r="J7" s="29">
        <v>193044</v>
      </c>
      <c r="K7" s="29">
        <v>511265</v>
      </c>
      <c r="L7" s="4" t="s">
        <v>503</v>
      </c>
      <c r="M7" s="4" t="s">
        <v>503</v>
      </c>
      <c r="N7" s="4" t="s">
        <v>503</v>
      </c>
      <c r="O7" s="29">
        <v>172425068</v>
      </c>
      <c r="P7" s="4" t="s">
        <v>503</v>
      </c>
      <c r="Q7" s="4" t="s">
        <v>503</v>
      </c>
      <c r="R7" s="4" t="s">
        <v>503</v>
      </c>
      <c r="S7" s="4" t="s">
        <v>503</v>
      </c>
      <c r="T7" s="4" t="s">
        <v>503</v>
      </c>
      <c r="U7" s="4" t="s">
        <v>503</v>
      </c>
      <c r="V7" s="4" t="s">
        <v>503</v>
      </c>
      <c r="W7" s="4" t="s">
        <v>503</v>
      </c>
      <c r="X7" s="4" t="s">
        <v>503</v>
      </c>
      <c r="Y7" s="4" t="s">
        <v>503</v>
      </c>
      <c r="Z7" s="4" t="s">
        <v>503</v>
      </c>
      <c r="AA7" s="4" t="s">
        <v>503</v>
      </c>
      <c r="AB7" s="4" t="s">
        <v>503</v>
      </c>
      <c r="AC7" s="4" t="s">
        <v>503</v>
      </c>
      <c r="AD7" s="29">
        <v>1401227</v>
      </c>
    </row>
    <row r="8" spans="1:30" ht="12.75" customHeight="1">
      <c r="A8" s="28">
        <v>1965</v>
      </c>
      <c r="B8" s="4" t="s">
        <v>503</v>
      </c>
      <c r="C8" s="4" t="s">
        <v>503</v>
      </c>
      <c r="D8" s="4" t="s">
        <v>503</v>
      </c>
      <c r="E8" s="29">
        <v>152545</v>
      </c>
      <c r="F8" s="4" t="s">
        <v>503</v>
      </c>
      <c r="G8" s="4" t="s">
        <v>503</v>
      </c>
      <c r="H8" s="29">
        <v>39807</v>
      </c>
      <c r="I8" s="4" t="s">
        <v>503</v>
      </c>
      <c r="J8" s="29">
        <v>206395</v>
      </c>
      <c r="K8" s="29">
        <v>583303</v>
      </c>
      <c r="L8" s="4" t="s">
        <v>503</v>
      </c>
      <c r="M8" s="4" t="s">
        <v>503</v>
      </c>
      <c r="N8" s="4" t="s">
        <v>503</v>
      </c>
      <c r="O8" s="29">
        <v>192967320</v>
      </c>
      <c r="P8" s="4" t="s">
        <v>503</v>
      </c>
      <c r="Q8" s="4" t="s">
        <v>503</v>
      </c>
      <c r="R8" s="4" t="s">
        <v>503</v>
      </c>
      <c r="S8" s="4" t="s">
        <v>503</v>
      </c>
      <c r="T8" s="4" t="s">
        <v>503</v>
      </c>
      <c r="U8" s="4" t="s">
        <v>503</v>
      </c>
      <c r="V8" s="4" t="s">
        <v>503</v>
      </c>
      <c r="W8" s="4" t="s">
        <v>503</v>
      </c>
      <c r="X8" s="4" t="s">
        <v>503</v>
      </c>
      <c r="Y8" s="4" t="s">
        <v>503</v>
      </c>
      <c r="Z8" s="4" t="s">
        <v>503</v>
      </c>
      <c r="AA8" s="4" t="s">
        <v>503</v>
      </c>
      <c r="AB8" s="4" t="s">
        <v>503</v>
      </c>
      <c r="AC8" s="4" t="s">
        <v>503</v>
      </c>
      <c r="AD8" s="29">
        <v>1393116</v>
      </c>
    </row>
    <row r="9" spans="1:30" ht="12.75" customHeight="1">
      <c r="A9" s="28">
        <v>1966</v>
      </c>
      <c r="B9" s="4" t="s">
        <v>503</v>
      </c>
      <c r="C9" s="4" t="s">
        <v>503</v>
      </c>
      <c r="D9" s="4" t="s">
        <v>503</v>
      </c>
      <c r="E9" s="29">
        <v>153202</v>
      </c>
      <c r="F9" s="4" t="s">
        <v>503</v>
      </c>
      <c r="G9" s="4" t="s">
        <v>503</v>
      </c>
      <c r="H9" s="29">
        <v>40831</v>
      </c>
      <c r="I9" s="4" t="s">
        <v>503</v>
      </c>
      <c r="J9" s="29">
        <v>219849</v>
      </c>
      <c r="K9" s="29">
        <v>701838</v>
      </c>
      <c r="L9" s="4" t="s">
        <v>503</v>
      </c>
      <c r="M9" s="4" t="s">
        <v>503</v>
      </c>
      <c r="N9" s="4" t="s">
        <v>503</v>
      </c>
      <c r="O9" s="29">
        <v>206010230</v>
      </c>
      <c r="P9" s="4" t="s">
        <v>503</v>
      </c>
      <c r="Q9" s="4" t="s">
        <v>503</v>
      </c>
      <c r="R9" s="4" t="s">
        <v>503</v>
      </c>
      <c r="S9" s="4" t="s">
        <v>503</v>
      </c>
      <c r="T9" s="4" t="s">
        <v>503</v>
      </c>
      <c r="U9" s="4" t="s">
        <v>503</v>
      </c>
      <c r="V9" s="4" t="s">
        <v>503</v>
      </c>
      <c r="W9" s="4" t="s">
        <v>503</v>
      </c>
      <c r="X9" s="4" t="s">
        <v>503</v>
      </c>
      <c r="Y9" s="4" t="s">
        <v>503</v>
      </c>
      <c r="Z9" s="4" t="s">
        <v>503</v>
      </c>
      <c r="AA9" s="4" t="s">
        <v>503</v>
      </c>
      <c r="AB9" s="4" t="s">
        <v>503</v>
      </c>
      <c r="AC9" s="4" t="s">
        <v>503</v>
      </c>
      <c r="AD9" s="29">
        <v>1385506</v>
      </c>
    </row>
    <row r="10" spans="1:30" ht="12.75" customHeight="1">
      <c r="A10" s="28">
        <v>1967</v>
      </c>
      <c r="B10" s="4" t="s">
        <v>503</v>
      </c>
      <c r="C10" s="4" t="s">
        <v>503</v>
      </c>
      <c r="D10" s="4" t="s">
        <v>503</v>
      </c>
      <c r="E10" s="29">
        <v>158694</v>
      </c>
      <c r="F10" s="4" t="s">
        <v>503</v>
      </c>
      <c r="G10" s="4" t="s">
        <v>503</v>
      </c>
      <c r="H10" s="29">
        <v>42758</v>
      </c>
      <c r="I10" s="4" t="s">
        <v>503</v>
      </c>
      <c r="J10" s="29">
        <v>252598</v>
      </c>
      <c r="K10" s="29">
        <v>826987</v>
      </c>
      <c r="L10" s="4" t="s">
        <v>503</v>
      </c>
      <c r="M10" s="4" t="s">
        <v>503</v>
      </c>
      <c r="N10" s="4" t="s">
        <v>503</v>
      </c>
      <c r="O10" s="29">
        <v>218283582</v>
      </c>
      <c r="P10" s="4" t="s">
        <v>503</v>
      </c>
      <c r="Q10" s="4" t="s">
        <v>503</v>
      </c>
      <c r="R10" s="4" t="s">
        <v>503</v>
      </c>
      <c r="S10" s="4" t="s">
        <v>503</v>
      </c>
      <c r="T10" s="4" t="s">
        <v>503</v>
      </c>
      <c r="U10" s="4" t="s">
        <v>503</v>
      </c>
      <c r="V10" s="4" t="s">
        <v>503</v>
      </c>
      <c r="W10" s="4" t="s">
        <v>503</v>
      </c>
      <c r="X10" s="4" t="s">
        <v>503</v>
      </c>
      <c r="Y10" s="4" t="s">
        <v>503</v>
      </c>
      <c r="Z10" s="4" t="s">
        <v>503</v>
      </c>
      <c r="AA10" s="4" t="s">
        <v>503</v>
      </c>
      <c r="AB10" s="4" t="s">
        <v>503</v>
      </c>
      <c r="AC10" s="4" t="s">
        <v>503</v>
      </c>
      <c r="AD10" s="29">
        <v>1415925</v>
      </c>
    </row>
    <row r="11" spans="1:30" ht="12.75" customHeight="1">
      <c r="A11" s="28">
        <v>1968</v>
      </c>
      <c r="B11" s="4" t="s">
        <v>503</v>
      </c>
      <c r="C11" s="4" t="s">
        <v>503</v>
      </c>
      <c r="D11" s="4" t="s">
        <v>503</v>
      </c>
      <c r="E11" s="29">
        <v>164568</v>
      </c>
      <c r="F11" s="4" t="s">
        <v>503</v>
      </c>
      <c r="G11" s="4" t="s">
        <v>503</v>
      </c>
      <c r="H11" s="29">
        <v>43683</v>
      </c>
      <c r="I11" s="4" t="s">
        <v>503</v>
      </c>
      <c r="J11" s="29">
        <v>276421</v>
      </c>
      <c r="K11" s="29">
        <v>953067</v>
      </c>
      <c r="L11" s="4" t="s">
        <v>503</v>
      </c>
      <c r="M11" s="4" t="s">
        <v>503</v>
      </c>
      <c r="N11" s="4" t="s">
        <v>503</v>
      </c>
      <c r="O11" s="29">
        <v>256870416</v>
      </c>
      <c r="P11" s="4" t="s">
        <v>503</v>
      </c>
      <c r="Q11" s="4" t="s">
        <v>503</v>
      </c>
      <c r="R11" s="4" t="s">
        <v>503</v>
      </c>
      <c r="S11" s="4" t="s">
        <v>503</v>
      </c>
      <c r="T11" s="4" t="s">
        <v>503</v>
      </c>
      <c r="U11" s="4" t="s">
        <v>503</v>
      </c>
      <c r="V11" s="4" t="s">
        <v>503</v>
      </c>
      <c r="W11" s="4" t="s">
        <v>503</v>
      </c>
      <c r="X11" s="4" t="s">
        <v>503</v>
      </c>
      <c r="Y11" s="4" t="s">
        <v>503</v>
      </c>
      <c r="Z11" s="4" t="s">
        <v>503</v>
      </c>
      <c r="AA11" s="4" t="s">
        <v>503</v>
      </c>
      <c r="AB11" s="4" t="s">
        <v>503</v>
      </c>
      <c r="AC11" s="4" t="s">
        <v>503</v>
      </c>
      <c r="AD11" s="29">
        <v>1416970</v>
      </c>
    </row>
    <row r="12" spans="1:30" ht="12.75" customHeight="1">
      <c r="A12" s="28">
        <v>1969</v>
      </c>
      <c r="B12" s="4" t="s">
        <v>503</v>
      </c>
      <c r="C12" s="4" t="s">
        <v>503</v>
      </c>
      <c r="D12" s="4" t="s">
        <v>503</v>
      </c>
      <c r="E12" s="29">
        <v>163035</v>
      </c>
      <c r="F12" s="4" t="s">
        <v>503</v>
      </c>
      <c r="G12" s="4" t="s">
        <v>503</v>
      </c>
      <c r="H12" s="29">
        <v>45691</v>
      </c>
      <c r="I12" s="4" t="s">
        <v>503</v>
      </c>
      <c r="J12" s="29">
        <v>269097</v>
      </c>
      <c r="K12" s="29">
        <v>1152866</v>
      </c>
      <c r="L12" s="4" t="s">
        <v>503</v>
      </c>
      <c r="M12" s="4" t="s">
        <v>503</v>
      </c>
      <c r="N12" s="4" t="s">
        <v>503</v>
      </c>
      <c r="O12" s="29">
        <v>277062280</v>
      </c>
      <c r="P12" s="4" t="s">
        <v>503</v>
      </c>
      <c r="Q12" s="4" t="s">
        <v>503</v>
      </c>
      <c r="R12" s="4" t="s">
        <v>503</v>
      </c>
      <c r="S12" s="4" t="s">
        <v>503</v>
      </c>
      <c r="T12" s="4" t="s">
        <v>503</v>
      </c>
      <c r="U12" s="4" t="s">
        <v>503</v>
      </c>
      <c r="V12" s="4" t="s">
        <v>503</v>
      </c>
      <c r="W12" s="4" t="s">
        <v>503</v>
      </c>
      <c r="X12" s="4" t="s">
        <v>503</v>
      </c>
      <c r="Y12" s="4" t="s">
        <v>503</v>
      </c>
      <c r="Z12" s="4" t="s">
        <v>503</v>
      </c>
      <c r="AA12" s="4" t="s">
        <v>503</v>
      </c>
      <c r="AB12" s="4" t="s">
        <v>503</v>
      </c>
      <c r="AC12" s="4" t="s">
        <v>503</v>
      </c>
      <c r="AD12" s="29">
        <v>1373424</v>
      </c>
    </row>
    <row r="13" spans="1:30" ht="12.75" customHeight="1">
      <c r="A13" s="28">
        <v>1970</v>
      </c>
      <c r="B13" s="4" t="s">
        <v>503</v>
      </c>
      <c r="C13" s="29">
        <v>191356</v>
      </c>
      <c r="D13" s="29">
        <v>2518703</v>
      </c>
      <c r="E13" s="29">
        <v>169737</v>
      </c>
      <c r="F13" s="4" t="s">
        <v>503</v>
      </c>
      <c r="G13" s="4" t="s">
        <v>503</v>
      </c>
      <c r="H13" s="29">
        <v>42979</v>
      </c>
      <c r="I13" s="4" t="s">
        <v>503</v>
      </c>
      <c r="J13" s="29">
        <v>267946</v>
      </c>
      <c r="K13" s="29">
        <v>1245352</v>
      </c>
      <c r="L13" s="4" t="s">
        <v>503</v>
      </c>
      <c r="M13" s="4" t="s">
        <v>503</v>
      </c>
      <c r="N13" s="4" t="s">
        <v>503</v>
      </c>
      <c r="O13" s="29">
        <v>281001100</v>
      </c>
      <c r="P13" s="29">
        <v>21633333</v>
      </c>
      <c r="Q13" s="4" t="s">
        <v>503</v>
      </c>
      <c r="R13" s="4" t="s">
        <v>503</v>
      </c>
      <c r="S13" s="4" t="s">
        <v>503</v>
      </c>
      <c r="T13" s="29">
        <v>160663</v>
      </c>
      <c r="U13" s="4" t="s">
        <v>503</v>
      </c>
      <c r="V13" s="29">
        <v>150176</v>
      </c>
      <c r="W13" s="4" t="s">
        <v>503</v>
      </c>
      <c r="X13" s="29">
        <v>863839</v>
      </c>
      <c r="Y13" s="4" t="s">
        <v>503</v>
      </c>
      <c r="Z13" s="29">
        <v>276753</v>
      </c>
      <c r="AA13" s="4" t="s">
        <v>503</v>
      </c>
      <c r="AB13" s="4" t="s">
        <v>503</v>
      </c>
      <c r="AC13" s="29">
        <v>269595</v>
      </c>
      <c r="AD13" s="29">
        <v>1385903</v>
      </c>
    </row>
    <row r="14" spans="1:30" ht="12.75" customHeight="1">
      <c r="A14" s="28">
        <v>1971</v>
      </c>
      <c r="B14" s="4" t="s">
        <v>503</v>
      </c>
      <c r="C14" s="29">
        <v>189322</v>
      </c>
      <c r="D14" s="29">
        <v>2581121</v>
      </c>
      <c r="E14" s="29">
        <v>182852</v>
      </c>
      <c r="F14" s="4" t="s">
        <v>503</v>
      </c>
      <c r="G14" s="4" t="s">
        <v>503</v>
      </c>
      <c r="H14" s="29">
        <v>39605</v>
      </c>
      <c r="I14" s="4" t="s">
        <v>503</v>
      </c>
      <c r="J14" s="29">
        <v>277111</v>
      </c>
      <c r="K14" s="29">
        <v>1367311</v>
      </c>
      <c r="L14" s="4" t="s">
        <v>503</v>
      </c>
      <c r="M14" s="4" t="s">
        <v>503</v>
      </c>
      <c r="N14" s="4" t="s">
        <v>503</v>
      </c>
      <c r="O14" s="29">
        <v>323041237</v>
      </c>
      <c r="P14" s="29">
        <v>26292814</v>
      </c>
      <c r="Q14" s="4" t="s">
        <v>503</v>
      </c>
      <c r="R14" s="4" t="s">
        <v>503</v>
      </c>
      <c r="S14" s="4" t="s">
        <v>503</v>
      </c>
      <c r="T14" s="29">
        <v>159756</v>
      </c>
      <c r="U14" s="4" t="s">
        <v>503</v>
      </c>
      <c r="V14" s="29">
        <v>157054</v>
      </c>
      <c r="W14" s="4" t="s">
        <v>503</v>
      </c>
      <c r="X14" s="29">
        <v>906582</v>
      </c>
      <c r="Y14" s="4" t="s">
        <v>503</v>
      </c>
      <c r="Z14" s="29">
        <v>282972</v>
      </c>
      <c r="AA14" s="4" t="s">
        <v>503</v>
      </c>
      <c r="AB14" s="4" t="s">
        <v>503</v>
      </c>
      <c r="AC14" s="29">
        <v>262897</v>
      </c>
      <c r="AD14" s="29">
        <v>1443067</v>
      </c>
    </row>
    <row r="15" spans="1:30" ht="12.75" customHeight="1">
      <c r="A15" s="28">
        <v>1972</v>
      </c>
      <c r="B15" s="4" t="s">
        <v>503</v>
      </c>
      <c r="C15" s="29">
        <v>192866</v>
      </c>
      <c r="D15" s="29">
        <v>2701803</v>
      </c>
      <c r="E15" s="29">
        <v>187088</v>
      </c>
      <c r="F15" s="4" t="s">
        <v>503</v>
      </c>
      <c r="G15" s="4" t="s">
        <v>503</v>
      </c>
      <c r="H15" s="29">
        <v>38794</v>
      </c>
      <c r="I15" s="4" t="s">
        <v>503</v>
      </c>
      <c r="J15" s="29">
        <v>294129</v>
      </c>
      <c r="K15" s="29">
        <v>1578610</v>
      </c>
      <c r="L15" s="4" t="s">
        <v>503</v>
      </c>
      <c r="M15" s="4" t="s">
        <v>503</v>
      </c>
      <c r="N15" s="4" t="s">
        <v>503</v>
      </c>
      <c r="O15" s="29">
        <v>381660194</v>
      </c>
      <c r="P15" s="29">
        <v>36727797</v>
      </c>
      <c r="Q15" s="4" t="s">
        <v>503</v>
      </c>
      <c r="R15" s="4" t="s">
        <v>503</v>
      </c>
      <c r="S15" s="4" t="s">
        <v>503</v>
      </c>
      <c r="T15" s="29">
        <v>154590</v>
      </c>
      <c r="U15" s="4" t="s">
        <v>503</v>
      </c>
      <c r="V15" s="29">
        <v>167201</v>
      </c>
      <c r="W15" s="4" t="s">
        <v>503</v>
      </c>
      <c r="X15" s="29">
        <v>915354</v>
      </c>
      <c r="Y15" s="4" t="s">
        <v>503</v>
      </c>
      <c r="Z15" s="29">
        <v>288081</v>
      </c>
      <c r="AA15" s="4" t="s">
        <v>503</v>
      </c>
      <c r="AB15" s="4" t="s">
        <v>503</v>
      </c>
      <c r="AC15" s="29">
        <v>253480</v>
      </c>
      <c r="AD15" s="29">
        <v>1457910</v>
      </c>
    </row>
    <row r="16" spans="1:30" ht="12.75" customHeight="1">
      <c r="A16" s="28">
        <v>1973</v>
      </c>
      <c r="B16" s="4" t="s">
        <v>503</v>
      </c>
      <c r="C16" s="29">
        <v>202314</v>
      </c>
      <c r="D16" s="29">
        <v>2768713</v>
      </c>
      <c r="E16" s="29">
        <v>178800</v>
      </c>
      <c r="F16" s="4" t="s">
        <v>503</v>
      </c>
      <c r="G16" s="4" t="s">
        <v>503</v>
      </c>
      <c r="H16" s="29">
        <v>33758</v>
      </c>
      <c r="I16" s="4" t="s">
        <v>503</v>
      </c>
      <c r="J16" s="29">
        <v>305109</v>
      </c>
      <c r="K16" s="29">
        <v>1424215</v>
      </c>
      <c r="L16" s="4" t="s">
        <v>503</v>
      </c>
      <c r="M16" s="4" t="s">
        <v>503</v>
      </c>
      <c r="N16" s="4" t="s">
        <v>503</v>
      </c>
      <c r="O16" s="29">
        <v>423159693</v>
      </c>
      <c r="P16" s="29">
        <v>40813511</v>
      </c>
      <c r="Q16" s="4" t="s">
        <v>503</v>
      </c>
      <c r="R16" s="4" t="s">
        <v>503</v>
      </c>
      <c r="S16" s="4" t="s">
        <v>503</v>
      </c>
      <c r="T16" s="29">
        <v>150656</v>
      </c>
      <c r="U16" s="4" t="s">
        <v>503</v>
      </c>
      <c r="V16" s="29">
        <v>168568</v>
      </c>
      <c r="W16" s="4" t="s">
        <v>503</v>
      </c>
      <c r="X16" s="29">
        <v>940647</v>
      </c>
      <c r="Y16" s="4" t="s">
        <v>503</v>
      </c>
      <c r="Z16" s="29">
        <v>292347</v>
      </c>
      <c r="AA16" s="4" t="s">
        <v>503</v>
      </c>
      <c r="AB16" s="4" t="s">
        <v>503</v>
      </c>
      <c r="AC16" s="29">
        <v>253944</v>
      </c>
      <c r="AD16" s="29">
        <v>1431842</v>
      </c>
    </row>
    <row r="17" spans="1:30" ht="12.75" customHeight="1">
      <c r="A17" s="28">
        <v>1974</v>
      </c>
      <c r="B17" s="4" t="s">
        <v>503</v>
      </c>
      <c r="C17" s="29">
        <v>211876</v>
      </c>
      <c r="D17" s="29">
        <v>2693812</v>
      </c>
      <c r="E17" s="29">
        <v>178133</v>
      </c>
      <c r="F17" s="4" t="s">
        <v>503</v>
      </c>
      <c r="G17" s="4" t="s">
        <v>503</v>
      </c>
      <c r="H17" s="29">
        <v>27613</v>
      </c>
      <c r="I17" s="4" t="s">
        <v>503</v>
      </c>
      <c r="J17" s="29">
        <v>322042</v>
      </c>
      <c r="K17" s="29">
        <v>1427391</v>
      </c>
      <c r="L17" s="4" t="s">
        <v>503</v>
      </c>
      <c r="M17" s="4" t="s">
        <v>503</v>
      </c>
      <c r="N17" s="29">
        <v>8150</v>
      </c>
      <c r="O17" s="29">
        <v>445063739</v>
      </c>
      <c r="P17" s="29">
        <v>41461030</v>
      </c>
      <c r="Q17" s="4" t="s">
        <v>503</v>
      </c>
      <c r="R17" s="4" t="s">
        <v>503</v>
      </c>
      <c r="S17" s="4" t="s">
        <v>503</v>
      </c>
      <c r="T17" s="29">
        <v>149276</v>
      </c>
      <c r="U17" s="4" t="s">
        <v>503</v>
      </c>
      <c r="V17" s="29">
        <v>166450</v>
      </c>
      <c r="W17" s="4" t="s">
        <v>503</v>
      </c>
      <c r="X17" s="29">
        <v>933333</v>
      </c>
      <c r="Y17" s="4" t="s">
        <v>503</v>
      </c>
      <c r="Z17" s="29">
        <v>305577</v>
      </c>
      <c r="AA17" s="4" t="s">
        <v>503</v>
      </c>
      <c r="AB17" s="4" t="s">
        <v>503</v>
      </c>
      <c r="AC17" s="29">
        <v>251686</v>
      </c>
      <c r="AD17" s="29">
        <v>1390895</v>
      </c>
    </row>
    <row r="18" spans="1:30" ht="12.75" customHeight="1">
      <c r="A18" s="28">
        <v>1975</v>
      </c>
      <c r="B18" s="4" t="s">
        <v>503</v>
      </c>
      <c r="C18" s="29">
        <v>286839</v>
      </c>
      <c r="D18" s="29">
        <v>2734359</v>
      </c>
      <c r="E18" s="29">
        <v>179722</v>
      </c>
      <c r="F18" s="4" t="s">
        <v>503</v>
      </c>
      <c r="G18" s="4" t="s">
        <v>503</v>
      </c>
      <c r="H18" s="29">
        <v>30003</v>
      </c>
      <c r="I18" s="4" t="s">
        <v>503</v>
      </c>
      <c r="J18" s="29">
        <v>406600</v>
      </c>
      <c r="K18" s="29">
        <v>1677419</v>
      </c>
      <c r="L18" s="4" t="s">
        <v>503</v>
      </c>
      <c r="M18" s="4" t="s">
        <v>503</v>
      </c>
      <c r="N18" s="29">
        <v>9509</v>
      </c>
      <c r="O18" s="29">
        <v>486646341</v>
      </c>
      <c r="P18" s="29">
        <v>52585204</v>
      </c>
      <c r="Q18" s="4" t="s">
        <v>503</v>
      </c>
      <c r="R18" s="4" t="s">
        <v>503</v>
      </c>
      <c r="S18" s="4" t="s">
        <v>503</v>
      </c>
      <c r="T18" s="29">
        <v>152989</v>
      </c>
      <c r="U18" s="4" t="s">
        <v>503</v>
      </c>
      <c r="V18" s="29">
        <v>179307</v>
      </c>
      <c r="W18" s="4" t="s">
        <v>503</v>
      </c>
      <c r="X18" s="29">
        <v>1292969</v>
      </c>
      <c r="Y18" s="4" t="s">
        <v>503</v>
      </c>
      <c r="Z18" s="29">
        <v>304527</v>
      </c>
      <c r="AA18" s="4" t="s">
        <v>503</v>
      </c>
      <c r="AB18" s="4" t="s">
        <v>503</v>
      </c>
      <c r="AC18" s="29">
        <v>239087</v>
      </c>
      <c r="AD18" s="29">
        <v>1507735</v>
      </c>
    </row>
    <row r="19" spans="1:30" ht="12.75" customHeight="1">
      <c r="A19" s="28">
        <v>1976</v>
      </c>
      <c r="B19" s="4" t="s">
        <v>503</v>
      </c>
      <c r="C19" s="29">
        <v>343843</v>
      </c>
      <c r="D19" s="29">
        <v>2921434</v>
      </c>
      <c r="E19" s="29">
        <v>183503</v>
      </c>
      <c r="F19" s="4" t="s">
        <v>503</v>
      </c>
      <c r="G19" s="4" t="s">
        <v>503</v>
      </c>
      <c r="H19" s="29">
        <v>27191</v>
      </c>
      <c r="I19" s="4" t="s">
        <v>503</v>
      </c>
      <c r="J19" s="29">
        <v>463578</v>
      </c>
      <c r="K19" s="29">
        <v>1759403</v>
      </c>
      <c r="L19" s="4" t="s">
        <v>503</v>
      </c>
      <c r="M19" s="4" t="s">
        <v>503</v>
      </c>
      <c r="N19" s="29">
        <v>10345</v>
      </c>
      <c r="O19" s="29">
        <v>508066013</v>
      </c>
      <c r="P19" s="29">
        <v>66918472</v>
      </c>
      <c r="Q19" s="4" t="s">
        <v>503</v>
      </c>
      <c r="R19" s="4" t="s">
        <v>503</v>
      </c>
      <c r="S19" s="4" t="s">
        <v>503</v>
      </c>
      <c r="T19" s="29">
        <v>158900</v>
      </c>
      <c r="U19" s="4" t="s">
        <v>503</v>
      </c>
      <c r="V19" s="29">
        <v>199925</v>
      </c>
      <c r="W19" s="4" t="s">
        <v>503</v>
      </c>
      <c r="X19" s="29">
        <v>1683091</v>
      </c>
      <c r="Y19" s="29">
        <v>4797573</v>
      </c>
      <c r="Z19" s="29">
        <v>287159</v>
      </c>
      <c r="AA19" s="4" t="s">
        <v>503</v>
      </c>
      <c r="AB19" s="4" t="s">
        <v>503</v>
      </c>
      <c r="AC19" s="29">
        <v>243067</v>
      </c>
      <c r="AD19" s="29">
        <v>1581935</v>
      </c>
    </row>
    <row r="20" spans="1:30" ht="12.75" customHeight="1">
      <c r="A20" s="28">
        <v>1977</v>
      </c>
      <c r="B20" s="4" t="s">
        <v>503</v>
      </c>
      <c r="C20" s="29">
        <v>391523</v>
      </c>
      <c r="D20" s="29">
        <v>3109810</v>
      </c>
      <c r="E20" s="29">
        <v>197037</v>
      </c>
      <c r="F20" s="4" t="s">
        <v>503</v>
      </c>
      <c r="G20" s="4" t="s">
        <v>503</v>
      </c>
      <c r="H20" s="29">
        <v>34248</v>
      </c>
      <c r="I20" s="29">
        <v>1465596</v>
      </c>
      <c r="J20" s="29">
        <v>501396</v>
      </c>
      <c r="K20" s="29">
        <v>1840930</v>
      </c>
      <c r="L20" s="4" t="s">
        <v>503</v>
      </c>
      <c r="M20" s="4" t="s">
        <v>503</v>
      </c>
      <c r="N20" s="29">
        <v>10691</v>
      </c>
      <c r="O20" s="29">
        <v>522050501</v>
      </c>
      <c r="P20" s="29">
        <v>84646099</v>
      </c>
      <c r="Q20" s="4" t="s">
        <v>503</v>
      </c>
      <c r="R20" s="4" t="s">
        <v>503</v>
      </c>
      <c r="S20" s="4" t="s">
        <v>503</v>
      </c>
      <c r="T20" s="29">
        <v>160254</v>
      </c>
      <c r="U20" s="4" t="s">
        <v>503</v>
      </c>
      <c r="V20" s="29">
        <v>236414</v>
      </c>
      <c r="W20" s="4" t="s">
        <v>503</v>
      </c>
      <c r="X20" s="29">
        <v>1860816</v>
      </c>
      <c r="Y20" s="29">
        <v>5303030</v>
      </c>
      <c r="Z20" s="29">
        <v>306626</v>
      </c>
      <c r="AA20" s="4" t="s">
        <v>503</v>
      </c>
      <c r="AB20" s="4" t="s">
        <v>503</v>
      </c>
      <c r="AC20" s="29">
        <v>243975</v>
      </c>
      <c r="AD20" s="29">
        <v>1596014</v>
      </c>
    </row>
    <row r="21" spans="1:30" ht="12.75" customHeight="1">
      <c r="A21" s="28">
        <v>1978</v>
      </c>
      <c r="B21" s="4" t="s">
        <v>503</v>
      </c>
      <c r="C21" s="29">
        <v>440252</v>
      </c>
      <c r="D21" s="29">
        <v>3382028</v>
      </c>
      <c r="E21" s="29">
        <v>220590</v>
      </c>
      <c r="F21" s="4" t="s">
        <v>503</v>
      </c>
      <c r="G21" s="4" t="s">
        <v>503</v>
      </c>
      <c r="H21" s="29">
        <v>46264</v>
      </c>
      <c r="I21" s="29">
        <v>1559494</v>
      </c>
      <c r="J21" s="29">
        <v>543610</v>
      </c>
      <c r="K21" s="29">
        <v>2578761</v>
      </c>
      <c r="L21" s="4" t="s">
        <v>503</v>
      </c>
      <c r="M21" s="4" t="s">
        <v>503</v>
      </c>
      <c r="N21" s="29">
        <v>11819</v>
      </c>
      <c r="O21" s="29">
        <v>590673555</v>
      </c>
      <c r="P21" s="29">
        <v>106226242</v>
      </c>
      <c r="Q21" s="4" t="s">
        <v>503</v>
      </c>
      <c r="R21" s="4" t="s">
        <v>503</v>
      </c>
      <c r="S21" s="4" t="s">
        <v>503</v>
      </c>
      <c r="T21" s="29">
        <v>169455</v>
      </c>
      <c r="U21" s="4" t="s">
        <v>503</v>
      </c>
      <c r="V21" s="29">
        <v>278262</v>
      </c>
      <c r="W21" s="4" t="s">
        <v>503</v>
      </c>
      <c r="X21" s="29">
        <v>2147101</v>
      </c>
      <c r="Y21" s="29">
        <v>5303653</v>
      </c>
      <c r="Z21" s="29">
        <v>360415</v>
      </c>
      <c r="AA21" s="4" t="s">
        <v>503</v>
      </c>
      <c r="AB21" s="4" t="s">
        <v>503</v>
      </c>
      <c r="AC21" s="29">
        <v>242101</v>
      </c>
      <c r="AD21" s="29">
        <v>1634386</v>
      </c>
    </row>
    <row r="22" spans="1:30" ht="12.75" customHeight="1">
      <c r="A22" s="28">
        <v>1979</v>
      </c>
      <c r="B22" s="4" t="s">
        <v>503</v>
      </c>
      <c r="C22" s="29">
        <v>492857</v>
      </c>
      <c r="D22" s="29">
        <v>3660003</v>
      </c>
      <c r="E22" s="29">
        <v>214990</v>
      </c>
      <c r="F22" s="4" t="s">
        <v>503</v>
      </c>
      <c r="G22" s="4" t="s">
        <v>503</v>
      </c>
      <c r="H22" s="29">
        <v>52732</v>
      </c>
      <c r="I22" s="29">
        <v>1622315</v>
      </c>
      <c r="J22" s="29">
        <v>581263</v>
      </c>
      <c r="K22" s="29">
        <v>2511674</v>
      </c>
      <c r="L22" s="4" t="s">
        <v>503</v>
      </c>
      <c r="M22" s="4" t="s">
        <v>503</v>
      </c>
      <c r="N22" s="29">
        <v>13161</v>
      </c>
      <c r="O22" s="29">
        <v>616292876</v>
      </c>
      <c r="P22" s="29">
        <v>128868478</v>
      </c>
      <c r="Q22" s="4" t="s">
        <v>503</v>
      </c>
      <c r="R22" s="4" t="s">
        <v>503</v>
      </c>
      <c r="S22" s="4" t="s">
        <v>503</v>
      </c>
      <c r="T22" s="29">
        <v>181514</v>
      </c>
      <c r="U22" s="4" t="s">
        <v>503</v>
      </c>
      <c r="V22" s="29">
        <v>309390</v>
      </c>
      <c r="W22" s="4" t="s">
        <v>503</v>
      </c>
      <c r="X22" s="29">
        <v>1546998</v>
      </c>
      <c r="Y22" s="29">
        <v>6083961</v>
      </c>
      <c r="Z22" s="29">
        <v>428839</v>
      </c>
      <c r="AA22" s="4" t="s">
        <v>503</v>
      </c>
      <c r="AB22" s="4" t="s">
        <v>503</v>
      </c>
      <c r="AC22" s="29">
        <v>234308</v>
      </c>
      <c r="AD22" s="29">
        <v>1618507</v>
      </c>
    </row>
    <row r="23" spans="1:30" ht="12.75" customHeight="1">
      <c r="A23" s="28">
        <v>1980</v>
      </c>
      <c r="B23" s="4" t="s">
        <v>503</v>
      </c>
      <c r="C23" s="29">
        <v>527849</v>
      </c>
      <c r="D23" s="29">
        <v>4212568</v>
      </c>
      <c r="E23" s="29">
        <v>221103</v>
      </c>
      <c r="F23" s="4" t="s">
        <v>503</v>
      </c>
      <c r="G23" s="29">
        <v>292111</v>
      </c>
      <c r="H23" s="29">
        <v>53436</v>
      </c>
      <c r="I23" s="29">
        <v>1620612</v>
      </c>
      <c r="J23" s="29">
        <v>624725</v>
      </c>
      <c r="K23" s="29">
        <v>2562688</v>
      </c>
      <c r="L23" s="4" t="s">
        <v>503</v>
      </c>
      <c r="M23" s="29">
        <v>70103</v>
      </c>
      <c r="N23" s="29">
        <v>13852</v>
      </c>
      <c r="O23" s="29">
        <v>610681942</v>
      </c>
      <c r="P23" s="29">
        <v>148684815</v>
      </c>
      <c r="Q23" s="4" t="s">
        <v>503</v>
      </c>
      <c r="R23" s="4" t="s">
        <v>503</v>
      </c>
      <c r="S23" s="4" t="s">
        <v>503</v>
      </c>
      <c r="T23" s="29">
        <v>195395</v>
      </c>
      <c r="U23" s="4" t="s">
        <v>503</v>
      </c>
      <c r="V23" s="29">
        <v>271092</v>
      </c>
      <c r="W23" s="4" t="s">
        <v>503</v>
      </c>
      <c r="X23" s="29">
        <v>2364777</v>
      </c>
      <c r="Y23" s="29">
        <v>6850357</v>
      </c>
      <c r="Z23" s="29">
        <v>493182</v>
      </c>
      <c r="AA23" s="4" t="s">
        <v>503</v>
      </c>
      <c r="AB23" s="4" t="s">
        <v>503</v>
      </c>
      <c r="AC23" s="29">
        <v>229366</v>
      </c>
      <c r="AD23" s="29">
        <v>1631008</v>
      </c>
    </row>
    <row r="24" spans="1:30" ht="12.75" customHeight="1">
      <c r="A24" s="28">
        <v>1981</v>
      </c>
      <c r="B24" s="4" t="s">
        <v>503</v>
      </c>
      <c r="C24" s="29">
        <v>553200</v>
      </c>
      <c r="D24" s="29">
        <v>4888987</v>
      </c>
      <c r="E24" s="29">
        <v>232560</v>
      </c>
      <c r="F24" s="4" t="s">
        <v>503</v>
      </c>
      <c r="G24" s="29">
        <v>355951</v>
      </c>
      <c r="H24" s="29">
        <v>55845</v>
      </c>
      <c r="I24" s="29">
        <v>1585862</v>
      </c>
      <c r="J24" s="29">
        <v>698017</v>
      </c>
      <c r="K24" s="29">
        <v>3034652</v>
      </c>
      <c r="L24" s="4" t="s">
        <v>503</v>
      </c>
      <c r="M24" s="29">
        <v>65654</v>
      </c>
      <c r="N24" s="29">
        <v>15229</v>
      </c>
      <c r="O24" s="29">
        <v>636365094</v>
      </c>
      <c r="P24" s="29">
        <v>166305207</v>
      </c>
      <c r="Q24" s="29">
        <v>13304763</v>
      </c>
      <c r="R24" s="4" t="s">
        <v>503</v>
      </c>
      <c r="S24" s="4" t="s">
        <v>503</v>
      </c>
      <c r="T24" s="29">
        <v>210776</v>
      </c>
      <c r="U24" s="4" t="s">
        <v>503</v>
      </c>
      <c r="V24" s="29">
        <v>250716</v>
      </c>
      <c r="W24" s="4" t="s">
        <v>503</v>
      </c>
      <c r="X24" s="29">
        <v>3026024</v>
      </c>
      <c r="Y24" s="29">
        <v>8956712</v>
      </c>
      <c r="Z24" s="29">
        <v>580450</v>
      </c>
      <c r="AA24" s="4" t="s">
        <v>503</v>
      </c>
      <c r="AB24" s="4" t="s">
        <v>503</v>
      </c>
      <c r="AC24" s="29">
        <v>228543</v>
      </c>
      <c r="AD24" s="29">
        <v>1621868</v>
      </c>
    </row>
    <row r="25" spans="1:30" ht="12.75" customHeight="1">
      <c r="A25" s="28">
        <v>1982</v>
      </c>
      <c r="B25" s="4" t="s">
        <v>503</v>
      </c>
      <c r="C25" s="29">
        <v>599367</v>
      </c>
      <c r="D25" s="29">
        <v>5506947</v>
      </c>
      <c r="E25" s="29">
        <v>250647</v>
      </c>
      <c r="F25" s="4" t="s">
        <v>503</v>
      </c>
      <c r="G25" s="29">
        <v>446968</v>
      </c>
      <c r="H25" s="29">
        <v>67283</v>
      </c>
      <c r="I25" s="29">
        <v>1843225</v>
      </c>
      <c r="J25" s="29">
        <v>752875</v>
      </c>
      <c r="K25" s="29">
        <v>3352835</v>
      </c>
      <c r="L25" s="4" t="s">
        <v>503</v>
      </c>
      <c r="M25" s="29">
        <v>87013</v>
      </c>
      <c r="N25" s="29">
        <v>16762</v>
      </c>
      <c r="O25" s="29">
        <v>692675147</v>
      </c>
      <c r="P25" s="29">
        <v>183551039</v>
      </c>
      <c r="Q25" s="29">
        <v>15521242</v>
      </c>
      <c r="R25" s="4" t="s">
        <v>503</v>
      </c>
      <c r="S25" s="4" t="s">
        <v>503</v>
      </c>
      <c r="T25" s="29">
        <v>231073</v>
      </c>
      <c r="U25" s="4" t="s">
        <v>503</v>
      </c>
      <c r="V25" s="29">
        <v>223135</v>
      </c>
      <c r="W25" s="4" t="s">
        <v>503</v>
      </c>
      <c r="X25" s="29">
        <v>3314245</v>
      </c>
      <c r="Y25" s="29">
        <v>11494820</v>
      </c>
      <c r="Z25" s="29">
        <v>694511</v>
      </c>
      <c r="AA25" s="4" t="s">
        <v>503</v>
      </c>
      <c r="AB25" s="4" t="s">
        <v>503</v>
      </c>
      <c r="AC25" s="29">
        <v>226667</v>
      </c>
      <c r="AD25" s="29">
        <v>1788975</v>
      </c>
    </row>
    <row r="26" spans="1:30" ht="12.75" customHeight="1">
      <c r="A26" s="28">
        <v>1983</v>
      </c>
      <c r="B26" s="4" t="s">
        <v>503</v>
      </c>
      <c r="C26" s="29">
        <v>682257</v>
      </c>
      <c r="D26" s="29">
        <v>6096959</v>
      </c>
      <c r="E26" s="29">
        <v>287436</v>
      </c>
      <c r="F26" s="4" t="s">
        <v>503</v>
      </c>
      <c r="G26" s="29">
        <v>532710</v>
      </c>
      <c r="H26" s="29">
        <v>75644</v>
      </c>
      <c r="I26" s="29">
        <v>1921438</v>
      </c>
      <c r="J26" s="29">
        <v>797952</v>
      </c>
      <c r="K26" s="29">
        <v>3847711</v>
      </c>
      <c r="L26" s="4" t="s">
        <v>503</v>
      </c>
      <c r="M26" s="29">
        <v>90599</v>
      </c>
      <c r="N26" s="29">
        <v>19539</v>
      </c>
      <c r="O26" s="29">
        <v>753587215</v>
      </c>
      <c r="P26" s="29">
        <v>201639179</v>
      </c>
      <c r="Q26" s="29">
        <v>17210111</v>
      </c>
      <c r="R26" s="4" t="s">
        <v>503</v>
      </c>
      <c r="S26" s="4" t="s">
        <v>503</v>
      </c>
      <c r="T26" s="29">
        <v>260963</v>
      </c>
      <c r="U26" s="4" t="s">
        <v>503</v>
      </c>
      <c r="V26" s="29">
        <v>213341</v>
      </c>
      <c r="W26" s="4" t="s">
        <v>503</v>
      </c>
      <c r="X26" s="29">
        <v>3691915</v>
      </c>
      <c r="Y26" s="29">
        <v>14974949</v>
      </c>
      <c r="Z26" s="29">
        <v>751499</v>
      </c>
      <c r="AA26" s="4" t="s">
        <v>503</v>
      </c>
      <c r="AB26" s="4" t="s">
        <v>503</v>
      </c>
      <c r="AC26" s="29">
        <v>235466</v>
      </c>
      <c r="AD26" s="29">
        <v>1988579</v>
      </c>
    </row>
    <row r="27" spans="1:30" ht="12.75" customHeight="1">
      <c r="A27" s="28">
        <v>1984</v>
      </c>
      <c r="B27" s="4" t="s">
        <v>503</v>
      </c>
      <c r="C27" s="29">
        <v>723856</v>
      </c>
      <c r="D27" s="29">
        <v>6528981</v>
      </c>
      <c r="E27" s="29">
        <v>324956</v>
      </c>
      <c r="F27" s="4" t="s">
        <v>503</v>
      </c>
      <c r="G27" s="29">
        <v>566157</v>
      </c>
      <c r="H27" s="29">
        <v>75039</v>
      </c>
      <c r="I27" s="29">
        <v>2043555</v>
      </c>
      <c r="J27" s="29">
        <v>834018</v>
      </c>
      <c r="K27" s="29">
        <v>4745212</v>
      </c>
      <c r="L27" s="4" t="s">
        <v>503</v>
      </c>
      <c r="M27" s="29">
        <v>100613</v>
      </c>
      <c r="N27" s="29">
        <v>21288</v>
      </c>
      <c r="O27" s="29">
        <v>831793387</v>
      </c>
      <c r="P27" s="29">
        <v>216145606</v>
      </c>
      <c r="Q27" s="29">
        <v>17450386</v>
      </c>
      <c r="R27" s="4" t="s">
        <v>503</v>
      </c>
      <c r="S27" s="4" t="s">
        <v>503</v>
      </c>
      <c r="T27" s="29">
        <v>287218</v>
      </c>
      <c r="U27" s="4" t="s">
        <v>503</v>
      </c>
      <c r="V27" s="29">
        <v>224751</v>
      </c>
      <c r="W27" s="4" t="s">
        <v>503</v>
      </c>
      <c r="X27" s="29">
        <v>4032537</v>
      </c>
      <c r="Y27" s="29">
        <v>17815555</v>
      </c>
      <c r="Z27" s="29">
        <v>798075</v>
      </c>
      <c r="AA27" s="4" t="s">
        <v>503</v>
      </c>
      <c r="AB27" s="4" t="s">
        <v>503</v>
      </c>
      <c r="AC27" s="29">
        <v>272677</v>
      </c>
      <c r="AD27" s="29">
        <v>2180161</v>
      </c>
    </row>
    <row r="28" spans="1:30" ht="12.75" customHeight="1">
      <c r="A28" s="28">
        <v>1985</v>
      </c>
      <c r="B28" s="4" t="s">
        <v>503</v>
      </c>
      <c r="C28" s="29">
        <v>771517</v>
      </c>
      <c r="D28" s="29">
        <v>6808954</v>
      </c>
      <c r="E28" s="29">
        <v>371397</v>
      </c>
      <c r="F28" s="4" t="s">
        <v>503</v>
      </c>
      <c r="G28" s="29">
        <v>570494</v>
      </c>
      <c r="H28" s="29">
        <v>82318</v>
      </c>
      <c r="I28" s="29">
        <v>2163326</v>
      </c>
      <c r="J28" s="29">
        <v>867219</v>
      </c>
      <c r="K28" s="29">
        <v>5725873</v>
      </c>
      <c r="L28" s="4" t="s">
        <v>503</v>
      </c>
      <c r="M28" s="29">
        <v>103118</v>
      </c>
      <c r="N28" s="29">
        <v>22607</v>
      </c>
      <c r="O28" s="29">
        <v>932191781</v>
      </c>
      <c r="P28" s="29">
        <v>229764504</v>
      </c>
      <c r="Q28" s="29">
        <v>18146935</v>
      </c>
      <c r="R28" s="4" t="s">
        <v>503</v>
      </c>
      <c r="S28" s="4" t="s">
        <v>503</v>
      </c>
      <c r="T28" s="29">
        <v>316929</v>
      </c>
      <c r="U28" s="4" t="s">
        <v>503</v>
      </c>
      <c r="V28" s="29">
        <v>248707</v>
      </c>
      <c r="W28" s="4" t="s">
        <v>503</v>
      </c>
      <c r="X28" s="29">
        <v>4377313</v>
      </c>
      <c r="Y28" s="29">
        <v>20428001</v>
      </c>
      <c r="Z28" s="29">
        <v>809542</v>
      </c>
      <c r="AA28" s="4" t="s">
        <v>503</v>
      </c>
      <c r="AB28" s="4" t="s">
        <v>503</v>
      </c>
      <c r="AC28" s="29">
        <v>275406</v>
      </c>
      <c r="AD28" s="29">
        <v>2456775</v>
      </c>
    </row>
    <row r="29" spans="1:30" ht="12.75" customHeight="1">
      <c r="A29" s="28">
        <v>1986</v>
      </c>
      <c r="B29" s="4" t="s">
        <v>503</v>
      </c>
      <c r="C29" s="29">
        <v>861432</v>
      </c>
      <c r="D29" s="29">
        <v>7198132</v>
      </c>
      <c r="E29" s="29">
        <v>406265</v>
      </c>
      <c r="F29" s="4" t="s">
        <v>503</v>
      </c>
      <c r="G29" s="29">
        <v>566497</v>
      </c>
      <c r="H29" s="29">
        <v>89336</v>
      </c>
      <c r="I29" s="29">
        <v>2257418</v>
      </c>
      <c r="J29" s="29">
        <v>892569</v>
      </c>
      <c r="K29" s="29">
        <v>5887370</v>
      </c>
      <c r="L29" s="4" t="s">
        <v>503</v>
      </c>
      <c r="M29" s="29">
        <v>101237</v>
      </c>
      <c r="N29" s="29">
        <v>25017</v>
      </c>
      <c r="O29" s="29">
        <v>1006333938</v>
      </c>
      <c r="P29" s="29">
        <v>248863756</v>
      </c>
      <c r="Q29" s="29">
        <v>17883048</v>
      </c>
      <c r="R29" s="4" t="s">
        <v>503</v>
      </c>
      <c r="S29" s="4" t="s">
        <v>503</v>
      </c>
      <c r="T29" s="29">
        <v>334611</v>
      </c>
      <c r="U29" s="4" t="s">
        <v>503</v>
      </c>
      <c r="V29" s="29">
        <v>323623</v>
      </c>
      <c r="W29" s="4" t="s">
        <v>503</v>
      </c>
      <c r="X29" s="29">
        <v>5357642</v>
      </c>
      <c r="Y29" s="29">
        <v>21334019</v>
      </c>
      <c r="Z29" s="29">
        <v>822012</v>
      </c>
      <c r="AA29" s="4" t="s">
        <v>503</v>
      </c>
      <c r="AB29" s="4" t="s">
        <v>503</v>
      </c>
      <c r="AC29" s="29">
        <v>283067</v>
      </c>
      <c r="AD29" s="29">
        <v>2677203</v>
      </c>
    </row>
    <row r="30" spans="1:30" ht="12.75" customHeight="1">
      <c r="A30" s="28">
        <v>1987</v>
      </c>
      <c r="B30" s="29">
        <v>106819</v>
      </c>
      <c r="C30" s="29">
        <v>939436</v>
      </c>
      <c r="D30" s="29">
        <v>7648049</v>
      </c>
      <c r="E30" s="29">
        <v>427016</v>
      </c>
      <c r="F30" s="4" t="s">
        <v>503</v>
      </c>
      <c r="G30" s="29">
        <v>543262</v>
      </c>
      <c r="H30" s="29">
        <v>95213</v>
      </c>
      <c r="I30" s="29">
        <v>2389726</v>
      </c>
      <c r="J30" s="29">
        <v>934526</v>
      </c>
      <c r="K30" s="29">
        <v>6453693</v>
      </c>
      <c r="L30" s="4" t="s">
        <v>503</v>
      </c>
      <c r="M30" s="29">
        <v>101057</v>
      </c>
      <c r="N30" s="29">
        <v>26488</v>
      </c>
      <c r="O30" s="29">
        <v>1087325922</v>
      </c>
      <c r="P30" s="29">
        <v>266421440</v>
      </c>
      <c r="Q30" s="29">
        <v>17451109</v>
      </c>
      <c r="R30" s="4" t="s">
        <v>503</v>
      </c>
      <c r="S30" s="4" t="s">
        <v>503</v>
      </c>
      <c r="T30" s="29">
        <v>351505</v>
      </c>
      <c r="U30" s="4" t="s">
        <v>503</v>
      </c>
      <c r="V30" s="29">
        <v>276536</v>
      </c>
      <c r="W30" s="4" t="s">
        <v>503</v>
      </c>
      <c r="X30" s="29">
        <v>5498873</v>
      </c>
      <c r="Y30" s="29">
        <v>22252823</v>
      </c>
      <c r="Z30" s="29">
        <v>756150</v>
      </c>
      <c r="AA30" s="4" t="s">
        <v>503</v>
      </c>
      <c r="AB30" s="4" t="s">
        <v>503</v>
      </c>
      <c r="AC30" s="29">
        <v>284522</v>
      </c>
      <c r="AD30" s="29">
        <v>2827652</v>
      </c>
    </row>
    <row r="31" spans="1:30" ht="12.75" customHeight="1">
      <c r="A31" s="28">
        <v>1988</v>
      </c>
      <c r="B31" s="29">
        <v>87952</v>
      </c>
      <c r="C31" s="29">
        <v>990862</v>
      </c>
      <c r="D31" s="29">
        <v>8037492</v>
      </c>
      <c r="E31" s="29">
        <v>446065</v>
      </c>
      <c r="F31" s="4" t="s">
        <v>503</v>
      </c>
      <c r="G31" s="29">
        <v>534033</v>
      </c>
      <c r="H31" s="29">
        <v>95280</v>
      </c>
      <c r="I31" s="29">
        <v>2485650</v>
      </c>
      <c r="J31" s="29">
        <v>982465</v>
      </c>
      <c r="K31" s="29">
        <v>8034778</v>
      </c>
      <c r="L31" s="4" t="s">
        <v>503</v>
      </c>
      <c r="M31" s="29">
        <v>108266</v>
      </c>
      <c r="N31" s="29">
        <v>26962</v>
      </c>
      <c r="O31" s="29">
        <v>1156675438</v>
      </c>
      <c r="P31" s="29">
        <v>276868476</v>
      </c>
      <c r="Q31" s="29">
        <v>15102618</v>
      </c>
      <c r="R31" s="4" t="s">
        <v>503</v>
      </c>
      <c r="S31" s="4" t="s">
        <v>503</v>
      </c>
      <c r="T31" s="29">
        <v>375162</v>
      </c>
      <c r="U31" s="4" t="s">
        <v>503</v>
      </c>
      <c r="V31" s="29">
        <v>246640</v>
      </c>
      <c r="W31" s="4" t="s">
        <v>503</v>
      </c>
      <c r="X31" s="29">
        <v>5841210</v>
      </c>
      <c r="Y31" s="29">
        <v>21657090</v>
      </c>
      <c r="Z31" s="29">
        <v>695872</v>
      </c>
      <c r="AA31" s="4" t="s">
        <v>503</v>
      </c>
      <c r="AB31" s="4" t="s">
        <v>503</v>
      </c>
      <c r="AC31" s="29">
        <v>265192</v>
      </c>
      <c r="AD31" s="29">
        <v>2958839</v>
      </c>
    </row>
    <row r="32" spans="1:30" ht="12.75" customHeight="1">
      <c r="A32" s="28">
        <v>1989</v>
      </c>
      <c r="B32" s="29">
        <v>84333</v>
      </c>
      <c r="C32" s="29">
        <v>1018518</v>
      </c>
      <c r="D32" s="29">
        <v>8135369</v>
      </c>
      <c r="E32" s="29">
        <v>464143</v>
      </c>
      <c r="F32" s="4" t="s">
        <v>503</v>
      </c>
      <c r="G32" s="29">
        <v>526802</v>
      </c>
      <c r="H32" s="29">
        <v>93551</v>
      </c>
      <c r="I32" s="29">
        <v>2583652</v>
      </c>
      <c r="J32" s="29">
        <v>992761</v>
      </c>
      <c r="K32" s="29">
        <v>8746985</v>
      </c>
      <c r="L32" s="4" t="s">
        <v>503</v>
      </c>
      <c r="M32" s="29">
        <v>128847</v>
      </c>
      <c r="N32" s="29">
        <v>26059</v>
      </c>
      <c r="O32" s="29">
        <v>1227833387</v>
      </c>
      <c r="P32" s="29">
        <v>280998568</v>
      </c>
      <c r="Q32" s="29">
        <v>14919749</v>
      </c>
      <c r="R32" s="4" t="s">
        <v>503</v>
      </c>
      <c r="S32" s="4" t="s">
        <v>503</v>
      </c>
      <c r="T32" s="29">
        <v>392514</v>
      </c>
      <c r="U32" s="4" t="s">
        <v>503</v>
      </c>
      <c r="V32" s="29">
        <v>247651</v>
      </c>
      <c r="W32" s="4" t="s">
        <v>503</v>
      </c>
      <c r="X32" s="29">
        <v>5954602</v>
      </c>
      <c r="Y32" s="29">
        <v>23373967</v>
      </c>
      <c r="Z32" s="29">
        <v>649213</v>
      </c>
      <c r="AA32" s="4" t="s">
        <v>503</v>
      </c>
      <c r="AB32" s="4" t="s">
        <v>503</v>
      </c>
      <c r="AC32" s="29">
        <v>235288</v>
      </c>
      <c r="AD32" s="29">
        <v>3076169</v>
      </c>
    </row>
    <row r="33" spans="1:30" ht="12.75" customHeight="1">
      <c r="A33" s="28">
        <v>1990</v>
      </c>
      <c r="B33" s="29">
        <v>80361</v>
      </c>
      <c r="C33" s="29">
        <v>1044337</v>
      </c>
      <c r="D33" s="29">
        <v>8400140</v>
      </c>
      <c r="E33" s="29">
        <v>485151</v>
      </c>
      <c r="F33" s="4" t="s">
        <v>503</v>
      </c>
      <c r="G33" s="29">
        <v>543000</v>
      </c>
      <c r="H33" s="29">
        <v>87006</v>
      </c>
      <c r="I33" s="29">
        <v>2614160</v>
      </c>
      <c r="J33" s="29">
        <v>1104000</v>
      </c>
      <c r="K33" s="29">
        <v>11845000</v>
      </c>
      <c r="L33" s="4" t="s">
        <v>503</v>
      </c>
      <c r="M33" s="29">
        <v>134542</v>
      </c>
      <c r="N33" s="29">
        <v>26410</v>
      </c>
      <c r="O33" s="29">
        <v>1369660000</v>
      </c>
      <c r="P33" s="29">
        <v>280097000</v>
      </c>
      <c r="Q33" s="29">
        <v>14722190</v>
      </c>
      <c r="R33" s="4" t="s">
        <v>503</v>
      </c>
      <c r="S33" s="4" t="s">
        <v>503</v>
      </c>
      <c r="T33" s="29">
        <v>406833</v>
      </c>
      <c r="U33" s="4" t="s">
        <v>503</v>
      </c>
      <c r="V33" s="29">
        <v>228299</v>
      </c>
      <c r="W33" s="4" t="s">
        <v>503</v>
      </c>
      <c r="X33" s="29">
        <v>6275000</v>
      </c>
      <c r="Y33" s="29">
        <v>25235800</v>
      </c>
      <c r="Z33" s="29">
        <v>601773</v>
      </c>
      <c r="AA33" s="4" t="s">
        <v>503</v>
      </c>
      <c r="AB33" s="4" t="s">
        <v>503</v>
      </c>
      <c r="AC33" s="29">
        <v>216800</v>
      </c>
      <c r="AD33" s="29">
        <v>3194880</v>
      </c>
    </row>
    <row r="34" spans="1:30" ht="12.75" customHeight="1">
      <c r="A34" s="28">
        <v>1991</v>
      </c>
      <c r="B34" s="29">
        <v>85196</v>
      </c>
      <c r="C34" s="29">
        <v>1085853</v>
      </c>
      <c r="D34" s="29">
        <v>8500136</v>
      </c>
      <c r="E34" s="29">
        <v>522134</v>
      </c>
      <c r="F34" s="4" t="s">
        <v>503</v>
      </c>
      <c r="G34" s="29">
        <v>559523</v>
      </c>
      <c r="H34" s="29">
        <v>122566</v>
      </c>
      <c r="I34" s="29">
        <v>2687385</v>
      </c>
      <c r="J34" s="29">
        <v>1211250</v>
      </c>
      <c r="K34" s="29">
        <v>12500626</v>
      </c>
      <c r="L34" s="4" t="s">
        <v>503</v>
      </c>
      <c r="M34" s="29">
        <v>143093</v>
      </c>
      <c r="N34" s="29">
        <v>26839</v>
      </c>
      <c r="O34" s="29">
        <v>1436549355</v>
      </c>
      <c r="P34" s="29">
        <v>278323756</v>
      </c>
      <c r="Q34" s="29">
        <v>14107978</v>
      </c>
      <c r="R34" s="4" t="s">
        <v>503</v>
      </c>
      <c r="S34" s="4" t="s">
        <v>503</v>
      </c>
      <c r="T34" s="29">
        <v>416401</v>
      </c>
      <c r="U34" s="4" t="s">
        <v>503</v>
      </c>
      <c r="V34" s="29">
        <v>219083</v>
      </c>
      <c r="W34" s="4" t="s">
        <v>503</v>
      </c>
      <c r="X34" s="29">
        <v>7000982</v>
      </c>
      <c r="Y34" s="29">
        <v>26408085</v>
      </c>
      <c r="Z34" s="29">
        <v>715755</v>
      </c>
      <c r="AA34" s="4" t="s">
        <v>503</v>
      </c>
      <c r="AB34" s="4" t="s">
        <v>503</v>
      </c>
      <c r="AC34" s="29">
        <v>219105</v>
      </c>
      <c r="AD34" s="29">
        <v>3397545</v>
      </c>
    </row>
    <row r="35" spans="1:30" ht="12.75" customHeight="1">
      <c r="A35" s="28">
        <v>1992</v>
      </c>
      <c r="B35" s="29">
        <v>105858</v>
      </c>
      <c r="C35" s="29">
        <v>1100619</v>
      </c>
      <c r="D35" s="29">
        <v>8726520</v>
      </c>
      <c r="E35" s="29">
        <v>577646</v>
      </c>
      <c r="F35" s="4" t="s">
        <v>503</v>
      </c>
      <c r="G35" s="29">
        <v>594538</v>
      </c>
      <c r="H35" s="29">
        <v>213373</v>
      </c>
      <c r="I35" s="29">
        <v>3029191</v>
      </c>
      <c r="J35" s="29">
        <v>1273237</v>
      </c>
      <c r="K35" s="29">
        <v>13504298</v>
      </c>
      <c r="L35" s="4" t="s">
        <v>503</v>
      </c>
      <c r="M35" s="29">
        <v>166223</v>
      </c>
      <c r="N35" s="29">
        <v>27170</v>
      </c>
      <c r="O35" s="29">
        <v>1529695679</v>
      </c>
      <c r="P35" s="29">
        <v>286739110</v>
      </c>
      <c r="Q35" s="29">
        <v>14616636</v>
      </c>
      <c r="R35" s="4" t="s">
        <v>503</v>
      </c>
      <c r="S35" s="4" t="s">
        <v>503</v>
      </c>
      <c r="T35" s="29">
        <v>428906</v>
      </c>
      <c r="U35" s="4" t="s">
        <v>503</v>
      </c>
      <c r="V35" s="29">
        <v>269376</v>
      </c>
      <c r="W35" s="4" t="s">
        <v>503</v>
      </c>
      <c r="X35" s="29">
        <v>6459342</v>
      </c>
      <c r="Y35" s="29">
        <v>27703468</v>
      </c>
      <c r="Z35" s="29">
        <v>942019</v>
      </c>
      <c r="AA35" s="4" t="s">
        <v>503</v>
      </c>
      <c r="AB35" s="4" t="s">
        <v>503</v>
      </c>
      <c r="AC35" s="29">
        <v>255630</v>
      </c>
      <c r="AD35" s="29">
        <v>3631926</v>
      </c>
    </row>
    <row r="36" spans="1:30" ht="12.75" customHeight="1">
      <c r="A36" s="28">
        <v>1993</v>
      </c>
      <c r="B36" s="29">
        <v>126602</v>
      </c>
      <c r="C36" s="29">
        <v>1197084</v>
      </c>
      <c r="D36" s="29">
        <v>9001706</v>
      </c>
      <c r="E36" s="29">
        <v>639619</v>
      </c>
      <c r="F36" s="4" t="s">
        <v>503</v>
      </c>
      <c r="G36" s="29">
        <v>708899</v>
      </c>
      <c r="H36" s="29">
        <v>271492</v>
      </c>
      <c r="I36" s="29">
        <v>3450310</v>
      </c>
      <c r="J36" s="29">
        <v>1423003</v>
      </c>
      <c r="K36" s="29">
        <v>15246219</v>
      </c>
      <c r="L36" s="4" t="s">
        <v>503</v>
      </c>
      <c r="M36" s="29">
        <v>192314</v>
      </c>
      <c r="N36" s="29">
        <v>28878</v>
      </c>
      <c r="O36" s="29">
        <v>1532681683</v>
      </c>
      <c r="P36" s="29">
        <v>307008279</v>
      </c>
      <c r="Q36" s="29">
        <v>12191484</v>
      </c>
      <c r="R36" s="4" t="s">
        <v>503</v>
      </c>
      <c r="S36" s="4" t="s">
        <v>503</v>
      </c>
      <c r="T36" s="29">
        <v>438564</v>
      </c>
      <c r="U36" s="4" t="s">
        <v>503</v>
      </c>
      <c r="V36" s="29">
        <v>341648</v>
      </c>
      <c r="W36" s="4" t="s">
        <v>503</v>
      </c>
      <c r="X36" s="29">
        <v>6978532</v>
      </c>
      <c r="Y36" s="29">
        <v>32979915</v>
      </c>
      <c r="Z36" s="29">
        <v>989469</v>
      </c>
      <c r="AA36" s="4" t="s">
        <v>503</v>
      </c>
      <c r="AB36" s="4" t="s">
        <v>503</v>
      </c>
      <c r="AC36" s="29">
        <v>310348</v>
      </c>
      <c r="AD36" s="29">
        <v>3801151</v>
      </c>
    </row>
    <row r="37" spans="1:30" ht="12.75" customHeight="1">
      <c r="A37" s="28">
        <v>1994</v>
      </c>
      <c r="B37" s="29">
        <v>178459</v>
      </c>
      <c r="C37" s="29">
        <v>1280803</v>
      </c>
      <c r="D37" s="29">
        <v>9098578</v>
      </c>
      <c r="E37" s="29">
        <v>684975</v>
      </c>
      <c r="F37" s="4" t="s">
        <v>503</v>
      </c>
      <c r="G37" s="29">
        <v>691479</v>
      </c>
      <c r="H37" s="29">
        <v>293485</v>
      </c>
      <c r="I37" s="29">
        <v>3758574</v>
      </c>
      <c r="J37" s="29">
        <v>1451864</v>
      </c>
      <c r="K37" s="29">
        <v>15386376</v>
      </c>
      <c r="L37" s="4" t="s">
        <v>503</v>
      </c>
      <c r="M37" s="29">
        <v>209965</v>
      </c>
      <c r="N37" s="29">
        <v>29041</v>
      </c>
      <c r="O37" s="29">
        <v>1648143280</v>
      </c>
      <c r="P37" s="29">
        <v>333244989</v>
      </c>
      <c r="Q37" s="29">
        <v>9691574</v>
      </c>
      <c r="R37" s="4" t="s">
        <v>503</v>
      </c>
      <c r="S37" s="4" t="s">
        <v>503</v>
      </c>
      <c r="T37" s="29">
        <v>433218</v>
      </c>
      <c r="U37" s="4" t="s">
        <v>503</v>
      </c>
      <c r="V37" s="29">
        <v>342456</v>
      </c>
      <c r="W37" s="4" t="s">
        <v>503</v>
      </c>
      <c r="X37" s="29">
        <v>7229254</v>
      </c>
      <c r="Y37" s="29">
        <v>34650921</v>
      </c>
      <c r="Z37" s="29">
        <v>1087858</v>
      </c>
      <c r="AA37" s="4" t="s">
        <v>503</v>
      </c>
      <c r="AB37" s="4" t="s">
        <v>503</v>
      </c>
      <c r="AC37" s="29">
        <v>310286</v>
      </c>
      <c r="AD37" s="29">
        <v>3950684</v>
      </c>
    </row>
    <row r="38" spans="1:30" ht="12.75" customHeight="1">
      <c r="A38" s="28">
        <v>1995</v>
      </c>
      <c r="B38" s="29">
        <v>188891</v>
      </c>
      <c r="C38" s="29">
        <v>1383308</v>
      </c>
      <c r="D38" s="29">
        <v>9163443</v>
      </c>
      <c r="E38" s="29">
        <v>718568</v>
      </c>
      <c r="F38" s="4" t="s">
        <v>503</v>
      </c>
      <c r="G38" s="29">
        <v>705412</v>
      </c>
      <c r="H38" s="29">
        <v>311590</v>
      </c>
      <c r="I38" s="29">
        <v>4126431</v>
      </c>
      <c r="J38" s="29">
        <v>1771405</v>
      </c>
      <c r="K38" s="29">
        <v>15896789</v>
      </c>
      <c r="L38" s="4" t="s">
        <v>503</v>
      </c>
      <c r="M38" s="29">
        <v>223121</v>
      </c>
      <c r="N38" s="29">
        <v>29713</v>
      </c>
      <c r="O38" s="29">
        <v>1691204320</v>
      </c>
      <c r="P38" s="29">
        <v>371310002</v>
      </c>
      <c r="Q38" s="29">
        <v>7467456</v>
      </c>
      <c r="R38" s="4" t="s">
        <v>503</v>
      </c>
      <c r="S38" s="4" t="s">
        <v>503</v>
      </c>
      <c r="T38" s="29">
        <v>454679</v>
      </c>
      <c r="U38" s="4" t="s">
        <v>503</v>
      </c>
      <c r="V38" s="29">
        <v>347292</v>
      </c>
      <c r="W38" s="4" t="s">
        <v>503</v>
      </c>
      <c r="X38" s="29">
        <v>7622502</v>
      </c>
      <c r="Y38" s="29">
        <v>37267598</v>
      </c>
      <c r="Z38" s="29">
        <v>1117155</v>
      </c>
      <c r="AA38" s="4" t="s">
        <v>503</v>
      </c>
      <c r="AB38" s="4" t="s">
        <v>503</v>
      </c>
      <c r="AC38" s="29">
        <v>351069</v>
      </c>
      <c r="AD38" s="29">
        <v>4079512</v>
      </c>
    </row>
    <row r="39" spans="1:30" ht="12.75" customHeight="1">
      <c r="A39" s="28">
        <v>1996</v>
      </c>
      <c r="B39" s="29">
        <v>195338</v>
      </c>
      <c r="C39" s="29">
        <v>1411688</v>
      </c>
      <c r="D39" s="29">
        <v>9019371</v>
      </c>
      <c r="E39" s="29">
        <v>734291</v>
      </c>
      <c r="F39" s="4" t="s">
        <v>503</v>
      </c>
      <c r="G39" s="29">
        <v>717806</v>
      </c>
      <c r="H39" s="29">
        <v>323625</v>
      </c>
      <c r="I39" s="29">
        <v>4345138</v>
      </c>
      <c r="J39" s="29">
        <v>1888023</v>
      </c>
      <c r="K39" s="29">
        <v>15857122</v>
      </c>
      <c r="L39" s="4" t="s">
        <v>503</v>
      </c>
      <c r="M39" s="29">
        <v>224533</v>
      </c>
      <c r="N39" s="29">
        <v>29951</v>
      </c>
      <c r="O39" s="29">
        <v>1684239535</v>
      </c>
      <c r="P39" s="29">
        <v>418227046</v>
      </c>
      <c r="Q39" s="29">
        <v>3034429</v>
      </c>
      <c r="R39" s="29">
        <v>27809</v>
      </c>
      <c r="S39" s="4" t="s">
        <v>503</v>
      </c>
      <c r="T39" s="29">
        <v>456180</v>
      </c>
      <c r="U39" s="4" t="s">
        <v>503</v>
      </c>
      <c r="V39" s="29">
        <v>346075</v>
      </c>
      <c r="W39" s="4" t="s">
        <v>503</v>
      </c>
      <c r="X39" s="29">
        <v>7776440</v>
      </c>
      <c r="Y39" s="29">
        <v>39458132</v>
      </c>
      <c r="Z39" s="29">
        <v>1132412</v>
      </c>
      <c r="AA39" s="4" t="s">
        <v>503</v>
      </c>
      <c r="AB39" s="4" t="s">
        <v>503</v>
      </c>
      <c r="AC39" s="29">
        <v>368199</v>
      </c>
      <c r="AD39" s="29">
        <v>4160639</v>
      </c>
    </row>
    <row r="40" spans="1:30" ht="12.75" customHeight="1">
      <c r="A40" s="28">
        <v>1997</v>
      </c>
      <c r="B40" s="29">
        <v>189347</v>
      </c>
      <c r="C40" s="29">
        <v>1376704</v>
      </c>
      <c r="D40" s="29">
        <v>9030998</v>
      </c>
      <c r="E40" s="29">
        <v>730239</v>
      </c>
      <c r="F40" s="4" t="s">
        <v>503</v>
      </c>
      <c r="G40" s="29">
        <v>633533</v>
      </c>
      <c r="H40" s="29">
        <v>321648</v>
      </c>
      <c r="I40" s="29">
        <v>4593218</v>
      </c>
      <c r="J40" s="29">
        <v>1958247</v>
      </c>
      <c r="K40" s="29">
        <v>20334319</v>
      </c>
      <c r="L40" s="4" t="s">
        <v>503</v>
      </c>
      <c r="M40" s="29">
        <v>216292</v>
      </c>
      <c r="N40" s="29">
        <v>28520</v>
      </c>
      <c r="O40" s="29">
        <v>1727855679</v>
      </c>
      <c r="P40" s="29">
        <v>420548825</v>
      </c>
      <c r="Q40" s="29">
        <v>292116</v>
      </c>
      <c r="R40" s="29">
        <v>32205</v>
      </c>
      <c r="S40" s="4" t="s">
        <v>503</v>
      </c>
      <c r="T40" s="29">
        <v>440505</v>
      </c>
      <c r="U40" s="4" t="s">
        <v>503</v>
      </c>
      <c r="V40" s="29">
        <v>388869</v>
      </c>
      <c r="W40" s="4" t="s">
        <v>503</v>
      </c>
      <c r="X40" s="29">
        <v>7337425</v>
      </c>
      <c r="Y40" s="29">
        <v>42060520</v>
      </c>
      <c r="Z40" s="29">
        <v>1134252</v>
      </c>
      <c r="AA40" s="4" t="s">
        <v>503</v>
      </c>
      <c r="AB40" s="4" t="s">
        <v>503</v>
      </c>
      <c r="AC40" s="29">
        <v>375903</v>
      </c>
      <c r="AD40" s="29">
        <v>4029513</v>
      </c>
    </row>
    <row r="41" spans="1:30" ht="12.75" customHeight="1">
      <c r="A41" s="24" t="s">
        <v>232</v>
      </c>
    </row>
  </sheetData>
  <phoneticPr fontId="0" type="noConversion"/>
  <printOptions gridLines="1"/>
  <pageMargins left="0.75" right="0.75" top="1" bottom="1" header="0.5" footer="0.5"/>
  <headerFooter alignWithMargins="0">
    <oddHeader>&amp;A</oddHeader>
    <oddFooter>Page &amp;P</oddFooter>
  </headerFooter>
</worksheet>
</file>

<file path=xl/worksheets/sheet112.xml><?xml version="1.0" encoding="utf-8"?>
<worksheet xmlns="http://schemas.openxmlformats.org/spreadsheetml/2006/main" xmlns:r="http://schemas.openxmlformats.org/officeDocument/2006/relationships">
  <sheetPr codeName="Sheet112"/>
  <dimension ref="A1:AD41"/>
  <sheetViews>
    <sheetView showOutlineSymbols="0" zoomScale="75" workbookViewId="0">
      <pane xSplit="1" ySplit="2" topLeftCell="B3" activePane="bottomRight" state="frozen"/>
      <selection activeCell="I22" sqref="I22"/>
      <selection pane="topRight" activeCell="I22" sqref="I22"/>
      <selection pane="bottomLeft" activeCell="I22" sqref="I22"/>
      <selection pane="bottomRight" activeCell="I22" sqref="I22"/>
    </sheetView>
  </sheetViews>
  <sheetFormatPr defaultColWidth="3.85546875" defaultRowHeight="12.75" customHeight="1"/>
  <cols>
    <col min="1" max="1" width="5" style="1" customWidth="1"/>
    <col min="2" max="2" width="13" style="1" customWidth="1"/>
    <col min="3" max="3" width="12.42578125" style="1" customWidth="1"/>
    <col min="4" max="5" width="13.7109375" style="1" customWidth="1"/>
    <col min="6" max="6" width="16.28515625" style="1" customWidth="1"/>
    <col min="7" max="7" width="14.28515625" style="1" customWidth="1"/>
    <col min="8" max="9" width="13" style="1" customWidth="1"/>
    <col min="10" max="10" width="14.42578125" style="1" customWidth="1"/>
    <col min="11" max="11" width="13.28515625" style="1" customWidth="1"/>
    <col min="12" max="12" width="13.7109375" style="1" customWidth="1"/>
    <col min="13" max="13" width="12.85546875" style="1" customWidth="1"/>
    <col min="14" max="14" width="12.5703125" style="1" customWidth="1"/>
    <col min="15" max="15" width="11.140625" style="1" customWidth="1"/>
    <col min="16" max="16" width="12.85546875" style="1" customWidth="1"/>
    <col min="17" max="17" width="12.7109375" style="1" customWidth="1"/>
    <col min="18" max="18" width="16" style="1" customWidth="1"/>
    <col min="19" max="19" width="13.28515625" style="1" customWidth="1"/>
    <col min="20" max="20" width="14.7109375" style="1" customWidth="1"/>
    <col min="21" max="21" width="15.7109375" style="1" customWidth="1"/>
    <col min="22" max="22" width="13.5703125" style="1" customWidth="1"/>
    <col min="23" max="23" width="13.140625" style="1" customWidth="1"/>
    <col min="24" max="24" width="13.28515625" style="1" customWidth="1"/>
    <col min="25" max="25" width="12.5703125" style="1" customWidth="1"/>
    <col min="26" max="26" width="14.140625" style="1" customWidth="1"/>
    <col min="27" max="27" width="14.7109375" style="1" customWidth="1"/>
    <col min="28" max="28" width="12.85546875" style="1" customWidth="1"/>
    <col min="29" max="29" width="16.7109375" style="1" customWidth="1"/>
    <col min="30" max="30" width="14.7109375" style="1" customWidth="1"/>
    <col min="31" max="16384" width="3.85546875" style="1"/>
  </cols>
  <sheetData>
    <row r="1" spans="1:30" ht="12.75" customHeight="1">
      <c r="A1" s="1" t="s">
        <v>525</v>
      </c>
    </row>
    <row r="2" spans="1:30" ht="12.75" customHeight="1">
      <c r="A2" s="1" t="s">
        <v>471</v>
      </c>
      <c r="B2" s="66" t="s">
        <v>472</v>
      </c>
      <c r="C2" s="53" t="s">
        <v>473</v>
      </c>
      <c r="D2" s="66" t="s">
        <v>474</v>
      </c>
      <c r="E2" s="66" t="s">
        <v>475</v>
      </c>
      <c r="F2" s="53" t="s">
        <v>478</v>
      </c>
      <c r="G2" s="66" t="s">
        <v>479</v>
      </c>
      <c r="H2" s="66" t="s">
        <v>480</v>
      </c>
      <c r="I2" s="66" t="s">
        <v>481</v>
      </c>
      <c r="J2" s="66" t="s">
        <v>482</v>
      </c>
      <c r="K2" s="53" t="s">
        <v>483</v>
      </c>
      <c r="L2" s="53" t="s">
        <v>484</v>
      </c>
      <c r="M2" s="53" t="s">
        <v>485</v>
      </c>
      <c r="N2" s="53" t="s">
        <v>486</v>
      </c>
      <c r="O2" s="66" t="s">
        <v>487</v>
      </c>
      <c r="P2" s="53" t="s">
        <v>488</v>
      </c>
      <c r="Q2" s="53" t="s">
        <v>489</v>
      </c>
      <c r="R2" s="53" t="s">
        <v>490</v>
      </c>
      <c r="S2" s="53" t="s">
        <v>491</v>
      </c>
      <c r="T2" s="66" t="s">
        <v>492</v>
      </c>
      <c r="U2" s="53" t="s">
        <v>493</v>
      </c>
      <c r="V2" s="66" t="s">
        <v>494</v>
      </c>
      <c r="W2" s="53" t="s">
        <v>495</v>
      </c>
      <c r="X2" s="53" t="s">
        <v>496</v>
      </c>
      <c r="Y2" s="66" t="s">
        <v>497</v>
      </c>
      <c r="Z2" s="66" t="s">
        <v>498</v>
      </c>
      <c r="AA2" s="53" t="s">
        <v>499</v>
      </c>
      <c r="AB2" s="53" t="s">
        <v>500</v>
      </c>
      <c r="AC2" s="66" t="s">
        <v>501</v>
      </c>
      <c r="AD2" s="66" t="s">
        <v>502</v>
      </c>
    </row>
    <row r="3" spans="1:30" ht="12.75" customHeight="1">
      <c r="A3" s="26">
        <v>1960</v>
      </c>
      <c r="B3" s="1" t="s">
        <v>503</v>
      </c>
      <c r="C3" s="1" t="s">
        <v>503</v>
      </c>
      <c r="D3" s="1" t="s">
        <v>503</v>
      </c>
      <c r="E3" s="1" t="s">
        <v>503</v>
      </c>
      <c r="F3" s="1" t="s">
        <v>503</v>
      </c>
      <c r="G3" s="1" t="s">
        <v>503</v>
      </c>
      <c r="H3" s="1" t="s">
        <v>503</v>
      </c>
      <c r="I3" s="1" t="s">
        <v>503</v>
      </c>
      <c r="J3" s="1" t="s">
        <v>503</v>
      </c>
      <c r="K3" s="1" t="s">
        <v>503</v>
      </c>
      <c r="L3" s="1" t="s">
        <v>503</v>
      </c>
      <c r="M3" s="1" t="s">
        <v>503</v>
      </c>
      <c r="N3" s="1" t="s">
        <v>503</v>
      </c>
      <c r="O3" s="1" t="s">
        <v>503</v>
      </c>
      <c r="P3" s="1" t="s">
        <v>503</v>
      </c>
      <c r="Q3" s="1" t="s">
        <v>503</v>
      </c>
      <c r="R3" s="1" t="s">
        <v>503</v>
      </c>
      <c r="S3" s="1" t="s">
        <v>503</v>
      </c>
      <c r="T3" s="1" t="s">
        <v>503</v>
      </c>
      <c r="U3" s="1" t="s">
        <v>503</v>
      </c>
      <c r="V3" s="1" t="s">
        <v>503</v>
      </c>
      <c r="W3" s="1" t="s">
        <v>503</v>
      </c>
      <c r="X3" s="1" t="s">
        <v>503</v>
      </c>
      <c r="Y3" s="1" t="s">
        <v>503</v>
      </c>
      <c r="Z3" s="1" t="s">
        <v>503</v>
      </c>
      <c r="AA3" s="1" t="s">
        <v>503</v>
      </c>
      <c r="AB3" s="1" t="s">
        <v>503</v>
      </c>
      <c r="AC3" s="1" t="s">
        <v>503</v>
      </c>
      <c r="AD3" s="1" t="s">
        <v>503</v>
      </c>
    </row>
    <row r="4" spans="1:30" ht="12.75" customHeight="1">
      <c r="A4" s="26">
        <v>1961</v>
      </c>
      <c r="B4" s="1" t="s">
        <v>503</v>
      </c>
      <c r="C4" s="1" t="s">
        <v>503</v>
      </c>
      <c r="D4" s="1" t="s">
        <v>503</v>
      </c>
      <c r="E4" s="1" t="s">
        <v>503</v>
      </c>
      <c r="F4" s="1" t="s">
        <v>503</v>
      </c>
      <c r="G4" s="1" t="s">
        <v>503</v>
      </c>
      <c r="H4" s="1" t="s">
        <v>503</v>
      </c>
      <c r="I4" s="1" t="s">
        <v>503</v>
      </c>
      <c r="J4" s="1" t="s">
        <v>503</v>
      </c>
      <c r="K4" s="1" t="s">
        <v>503</v>
      </c>
      <c r="L4" s="1" t="s">
        <v>503</v>
      </c>
      <c r="M4" s="1" t="s">
        <v>503</v>
      </c>
      <c r="N4" s="1" t="s">
        <v>503</v>
      </c>
      <c r="O4" s="1" t="s">
        <v>503</v>
      </c>
      <c r="P4" s="1" t="s">
        <v>503</v>
      </c>
      <c r="Q4" s="1" t="s">
        <v>503</v>
      </c>
      <c r="R4" s="1" t="s">
        <v>503</v>
      </c>
      <c r="S4" s="1" t="s">
        <v>503</v>
      </c>
      <c r="T4" s="1" t="s">
        <v>503</v>
      </c>
      <c r="U4" s="1" t="s">
        <v>503</v>
      </c>
      <c r="V4" s="1" t="s">
        <v>503</v>
      </c>
      <c r="W4" s="1" t="s">
        <v>503</v>
      </c>
      <c r="X4" s="1" t="s">
        <v>503</v>
      </c>
      <c r="Y4" s="1" t="s">
        <v>503</v>
      </c>
      <c r="Z4" s="1" t="s">
        <v>503</v>
      </c>
      <c r="AA4" s="1" t="s">
        <v>503</v>
      </c>
      <c r="AB4" s="1" t="s">
        <v>503</v>
      </c>
      <c r="AC4" s="1" t="s">
        <v>503</v>
      </c>
      <c r="AD4" s="1" t="s">
        <v>503</v>
      </c>
    </row>
    <row r="5" spans="1:30" ht="12.75" customHeight="1">
      <c r="A5" s="26">
        <v>1962</v>
      </c>
      <c r="B5" s="1" t="s">
        <v>503</v>
      </c>
      <c r="C5" s="1" t="s">
        <v>503</v>
      </c>
      <c r="D5" s="1" t="s">
        <v>503</v>
      </c>
      <c r="E5" s="1" t="s">
        <v>503</v>
      </c>
      <c r="F5" s="1" t="s">
        <v>503</v>
      </c>
      <c r="G5" s="1" t="s">
        <v>503</v>
      </c>
      <c r="H5" s="1" t="s">
        <v>503</v>
      </c>
      <c r="I5" s="1" t="s">
        <v>503</v>
      </c>
      <c r="J5" s="1" t="s">
        <v>503</v>
      </c>
      <c r="K5" s="1" t="s">
        <v>503</v>
      </c>
      <c r="L5" s="1" t="s">
        <v>503</v>
      </c>
      <c r="M5" s="1" t="s">
        <v>503</v>
      </c>
      <c r="N5" s="1" t="s">
        <v>503</v>
      </c>
      <c r="O5" s="1" t="s">
        <v>503</v>
      </c>
      <c r="P5" s="1" t="s">
        <v>503</v>
      </c>
      <c r="Q5" s="1" t="s">
        <v>503</v>
      </c>
      <c r="R5" s="1" t="s">
        <v>503</v>
      </c>
      <c r="S5" s="1" t="s">
        <v>503</v>
      </c>
      <c r="T5" s="1" t="s">
        <v>503</v>
      </c>
      <c r="U5" s="1" t="s">
        <v>503</v>
      </c>
      <c r="V5" s="1" t="s">
        <v>503</v>
      </c>
      <c r="W5" s="1" t="s">
        <v>503</v>
      </c>
      <c r="X5" s="1" t="s">
        <v>503</v>
      </c>
      <c r="Y5" s="1" t="s">
        <v>503</v>
      </c>
      <c r="Z5" s="1" t="s">
        <v>503</v>
      </c>
      <c r="AA5" s="1" t="s">
        <v>503</v>
      </c>
      <c r="AB5" s="1" t="s">
        <v>503</v>
      </c>
      <c r="AC5" s="1" t="s">
        <v>503</v>
      </c>
      <c r="AD5" s="1" t="s">
        <v>503</v>
      </c>
    </row>
    <row r="6" spans="1:30" ht="12.75" customHeight="1">
      <c r="A6" s="26">
        <v>1963</v>
      </c>
      <c r="B6" s="1" t="s">
        <v>503</v>
      </c>
      <c r="C6" s="1" t="s">
        <v>503</v>
      </c>
      <c r="D6" s="1" t="s">
        <v>503</v>
      </c>
      <c r="E6" s="1" t="s">
        <v>503</v>
      </c>
      <c r="F6" s="1" t="s">
        <v>503</v>
      </c>
      <c r="G6" s="1" t="s">
        <v>503</v>
      </c>
      <c r="H6" s="1" t="s">
        <v>503</v>
      </c>
      <c r="I6" s="1" t="s">
        <v>503</v>
      </c>
      <c r="J6" s="1" t="s">
        <v>503</v>
      </c>
      <c r="K6" s="1" t="s">
        <v>503</v>
      </c>
      <c r="L6" s="1" t="s">
        <v>503</v>
      </c>
      <c r="M6" s="1" t="s">
        <v>503</v>
      </c>
      <c r="N6" s="1" t="s">
        <v>503</v>
      </c>
      <c r="O6" s="1" t="s">
        <v>503</v>
      </c>
      <c r="P6" s="1" t="s">
        <v>503</v>
      </c>
      <c r="Q6" s="1" t="s">
        <v>503</v>
      </c>
      <c r="R6" s="1" t="s">
        <v>503</v>
      </c>
      <c r="S6" s="1" t="s">
        <v>503</v>
      </c>
      <c r="T6" s="1" t="s">
        <v>503</v>
      </c>
      <c r="U6" s="1" t="s">
        <v>503</v>
      </c>
      <c r="V6" s="1" t="s">
        <v>503</v>
      </c>
      <c r="W6" s="1" t="s">
        <v>503</v>
      </c>
      <c r="X6" s="1" t="s">
        <v>503</v>
      </c>
      <c r="Y6" s="1" t="s">
        <v>503</v>
      </c>
      <c r="Z6" s="1" t="s">
        <v>503</v>
      </c>
      <c r="AA6" s="1" t="s">
        <v>503</v>
      </c>
      <c r="AB6" s="1" t="s">
        <v>503</v>
      </c>
      <c r="AC6" s="1" t="s">
        <v>503</v>
      </c>
      <c r="AD6" s="1" t="s">
        <v>503</v>
      </c>
    </row>
    <row r="7" spans="1:30" ht="12.75" customHeight="1">
      <c r="A7" s="26">
        <v>1964</v>
      </c>
      <c r="B7" s="1" t="s">
        <v>503</v>
      </c>
      <c r="C7" s="1" t="s">
        <v>503</v>
      </c>
      <c r="D7" s="1" t="s">
        <v>503</v>
      </c>
      <c r="E7" s="1" t="s">
        <v>503</v>
      </c>
      <c r="F7" s="1" t="s">
        <v>503</v>
      </c>
      <c r="G7" s="1" t="s">
        <v>503</v>
      </c>
      <c r="H7" s="1" t="s">
        <v>503</v>
      </c>
      <c r="I7" s="1" t="s">
        <v>503</v>
      </c>
      <c r="J7" s="1" t="s">
        <v>503</v>
      </c>
      <c r="K7" s="1" t="s">
        <v>503</v>
      </c>
      <c r="L7" s="1" t="s">
        <v>503</v>
      </c>
      <c r="M7" s="1" t="s">
        <v>503</v>
      </c>
      <c r="N7" s="1" t="s">
        <v>503</v>
      </c>
      <c r="O7" s="1" t="s">
        <v>503</v>
      </c>
      <c r="P7" s="1" t="s">
        <v>503</v>
      </c>
      <c r="Q7" s="1" t="s">
        <v>503</v>
      </c>
      <c r="R7" s="1" t="s">
        <v>503</v>
      </c>
      <c r="S7" s="1" t="s">
        <v>503</v>
      </c>
      <c r="T7" s="1" t="s">
        <v>503</v>
      </c>
      <c r="U7" s="1" t="s">
        <v>503</v>
      </c>
      <c r="V7" s="1" t="s">
        <v>503</v>
      </c>
      <c r="W7" s="1" t="s">
        <v>503</v>
      </c>
      <c r="X7" s="1" t="s">
        <v>503</v>
      </c>
      <c r="Y7" s="1" t="s">
        <v>503</v>
      </c>
      <c r="Z7" s="1" t="s">
        <v>503</v>
      </c>
      <c r="AA7" s="1" t="s">
        <v>503</v>
      </c>
      <c r="AB7" s="1" t="s">
        <v>503</v>
      </c>
      <c r="AC7" s="1" t="s">
        <v>503</v>
      </c>
      <c r="AD7" s="1" t="s">
        <v>503</v>
      </c>
    </row>
    <row r="8" spans="1:30" ht="12.75" customHeight="1">
      <c r="A8" s="26">
        <v>1965</v>
      </c>
      <c r="B8" s="1" t="s">
        <v>503</v>
      </c>
      <c r="C8" s="1" t="s">
        <v>503</v>
      </c>
      <c r="D8" s="1" t="s">
        <v>503</v>
      </c>
      <c r="E8" s="1" t="s">
        <v>503</v>
      </c>
      <c r="F8" s="1" t="s">
        <v>503</v>
      </c>
      <c r="G8" s="1" t="s">
        <v>503</v>
      </c>
      <c r="H8" s="1" t="s">
        <v>503</v>
      </c>
      <c r="I8" s="1" t="s">
        <v>503</v>
      </c>
      <c r="J8" s="1" t="s">
        <v>503</v>
      </c>
      <c r="K8" s="1" t="s">
        <v>503</v>
      </c>
      <c r="L8" s="1" t="s">
        <v>503</v>
      </c>
      <c r="M8" s="1" t="s">
        <v>503</v>
      </c>
      <c r="N8" s="1" t="s">
        <v>503</v>
      </c>
      <c r="O8" s="1" t="s">
        <v>503</v>
      </c>
      <c r="P8" s="1" t="s">
        <v>503</v>
      </c>
      <c r="Q8" s="1" t="s">
        <v>503</v>
      </c>
      <c r="R8" s="1" t="s">
        <v>503</v>
      </c>
      <c r="S8" s="1" t="s">
        <v>503</v>
      </c>
      <c r="T8" s="1" t="s">
        <v>503</v>
      </c>
      <c r="U8" s="1" t="s">
        <v>503</v>
      </c>
      <c r="V8" s="1" t="s">
        <v>503</v>
      </c>
      <c r="W8" s="1" t="s">
        <v>503</v>
      </c>
      <c r="X8" s="1" t="s">
        <v>503</v>
      </c>
      <c r="Y8" s="1" t="s">
        <v>503</v>
      </c>
      <c r="Z8" s="1" t="s">
        <v>503</v>
      </c>
      <c r="AA8" s="1" t="s">
        <v>503</v>
      </c>
      <c r="AB8" s="1" t="s">
        <v>503</v>
      </c>
      <c r="AC8" s="1" t="s">
        <v>503</v>
      </c>
      <c r="AD8" s="1" t="s">
        <v>503</v>
      </c>
    </row>
    <row r="9" spans="1:30" ht="12.75" customHeight="1">
      <c r="A9" s="26">
        <v>1966</v>
      </c>
      <c r="B9" s="1" t="s">
        <v>503</v>
      </c>
      <c r="C9" s="1" t="s">
        <v>503</v>
      </c>
      <c r="D9" s="1" t="s">
        <v>503</v>
      </c>
      <c r="E9" s="1" t="s">
        <v>503</v>
      </c>
      <c r="F9" s="1" t="s">
        <v>503</v>
      </c>
      <c r="G9" s="1" t="s">
        <v>503</v>
      </c>
      <c r="H9" s="1" t="s">
        <v>503</v>
      </c>
      <c r="I9" s="1" t="s">
        <v>503</v>
      </c>
      <c r="J9" s="1" t="s">
        <v>503</v>
      </c>
      <c r="K9" s="1" t="s">
        <v>503</v>
      </c>
      <c r="L9" s="1" t="s">
        <v>503</v>
      </c>
      <c r="M9" s="1" t="s">
        <v>503</v>
      </c>
      <c r="N9" s="1" t="s">
        <v>503</v>
      </c>
      <c r="O9" s="1" t="s">
        <v>503</v>
      </c>
      <c r="P9" s="1" t="s">
        <v>503</v>
      </c>
      <c r="Q9" s="1" t="s">
        <v>503</v>
      </c>
      <c r="R9" s="1" t="s">
        <v>503</v>
      </c>
      <c r="S9" s="1" t="s">
        <v>503</v>
      </c>
      <c r="T9" s="1" t="s">
        <v>503</v>
      </c>
      <c r="U9" s="1" t="s">
        <v>503</v>
      </c>
      <c r="V9" s="1" t="s">
        <v>503</v>
      </c>
      <c r="W9" s="1" t="s">
        <v>503</v>
      </c>
      <c r="X9" s="1" t="s">
        <v>503</v>
      </c>
      <c r="Y9" s="1" t="s">
        <v>503</v>
      </c>
      <c r="Z9" s="1" t="s">
        <v>503</v>
      </c>
      <c r="AA9" s="1" t="s">
        <v>503</v>
      </c>
      <c r="AB9" s="1" t="s">
        <v>503</v>
      </c>
      <c r="AC9" s="1" t="s">
        <v>503</v>
      </c>
      <c r="AD9" s="1" t="s">
        <v>503</v>
      </c>
    </row>
    <row r="10" spans="1:30" ht="12.75" customHeight="1">
      <c r="A10" s="26">
        <v>1967</v>
      </c>
      <c r="B10" s="1" t="s">
        <v>503</v>
      </c>
      <c r="C10" s="1" t="s">
        <v>503</v>
      </c>
      <c r="D10" s="1" t="s">
        <v>503</v>
      </c>
      <c r="E10" s="1" t="s">
        <v>503</v>
      </c>
      <c r="F10" s="1" t="s">
        <v>503</v>
      </c>
      <c r="G10" s="1" t="s">
        <v>503</v>
      </c>
      <c r="H10" s="1" t="s">
        <v>503</v>
      </c>
      <c r="I10" s="1" t="s">
        <v>503</v>
      </c>
      <c r="J10" s="1" t="s">
        <v>503</v>
      </c>
      <c r="K10" s="1" t="s">
        <v>503</v>
      </c>
      <c r="L10" s="1" t="s">
        <v>503</v>
      </c>
      <c r="M10" s="1" t="s">
        <v>503</v>
      </c>
      <c r="N10" s="1" t="s">
        <v>503</v>
      </c>
      <c r="O10" s="1" t="s">
        <v>503</v>
      </c>
      <c r="P10" s="1" t="s">
        <v>503</v>
      </c>
      <c r="Q10" s="1" t="s">
        <v>503</v>
      </c>
      <c r="R10" s="1" t="s">
        <v>503</v>
      </c>
      <c r="S10" s="1" t="s">
        <v>503</v>
      </c>
      <c r="T10" s="1" t="s">
        <v>503</v>
      </c>
      <c r="U10" s="1" t="s">
        <v>503</v>
      </c>
      <c r="V10" s="1" t="s">
        <v>503</v>
      </c>
      <c r="W10" s="1" t="s">
        <v>503</v>
      </c>
      <c r="X10" s="1" t="s">
        <v>503</v>
      </c>
      <c r="Y10" s="1" t="s">
        <v>503</v>
      </c>
      <c r="Z10" s="1" t="s">
        <v>503</v>
      </c>
      <c r="AA10" s="1" t="s">
        <v>503</v>
      </c>
      <c r="AB10" s="1" t="s">
        <v>503</v>
      </c>
      <c r="AC10" s="1" t="s">
        <v>503</v>
      </c>
      <c r="AD10" s="1" t="s">
        <v>503</v>
      </c>
    </row>
    <row r="11" spans="1:30" ht="12.75" customHeight="1">
      <c r="A11" s="26">
        <v>1968</v>
      </c>
      <c r="B11" s="1" t="s">
        <v>503</v>
      </c>
      <c r="C11" s="1" t="s">
        <v>503</v>
      </c>
      <c r="D11" s="1" t="s">
        <v>503</v>
      </c>
      <c r="E11" s="1" t="s">
        <v>503</v>
      </c>
      <c r="F11" s="1" t="s">
        <v>503</v>
      </c>
      <c r="G11" s="1" t="s">
        <v>503</v>
      </c>
      <c r="H11" s="1" t="s">
        <v>503</v>
      </c>
      <c r="I11" s="1" t="s">
        <v>503</v>
      </c>
      <c r="J11" s="1" t="s">
        <v>503</v>
      </c>
      <c r="K11" s="1" t="s">
        <v>503</v>
      </c>
      <c r="L11" s="1" t="s">
        <v>503</v>
      </c>
      <c r="M11" s="1" t="s">
        <v>503</v>
      </c>
      <c r="N11" s="1" t="s">
        <v>503</v>
      </c>
      <c r="O11" s="1" t="s">
        <v>503</v>
      </c>
      <c r="P11" s="1" t="s">
        <v>503</v>
      </c>
      <c r="Q11" s="1" t="s">
        <v>503</v>
      </c>
      <c r="R11" s="1" t="s">
        <v>503</v>
      </c>
      <c r="S11" s="1" t="s">
        <v>503</v>
      </c>
      <c r="T11" s="1" t="s">
        <v>503</v>
      </c>
      <c r="U11" s="1" t="s">
        <v>503</v>
      </c>
      <c r="V11" s="1" t="s">
        <v>503</v>
      </c>
      <c r="W11" s="1" t="s">
        <v>503</v>
      </c>
      <c r="X11" s="1" t="s">
        <v>503</v>
      </c>
      <c r="Y11" s="1" t="s">
        <v>503</v>
      </c>
      <c r="Z11" s="1" t="s">
        <v>503</v>
      </c>
      <c r="AA11" s="1" t="s">
        <v>503</v>
      </c>
      <c r="AB11" s="1" t="s">
        <v>503</v>
      </c>
      <c r="AC11" s="1" t="s">
        <v>503</v>
      </c>
      <c r="AD11" s="1" t="s">
        <v>503</v>
      </c>
    </row>
    <row r="12" spans="1:30" ht="12.75" customHeight="1">
      <c r="A12" s="26">
        <v>1969</v>
      </c>
      <c r="B12" s="1" t="s">
        <v>503</v>
      </c>
      <c r="C12" s="1" t="s">
        <v>503</v>
      </c>
      <c r="D12" s="1" t="s">
        <v>503</v>
      </c>
      <c r="E12" s="1" t="s">
        <v>503</v>
      </c>
      <c r="F12" s="1" t="s">
        <v>503</v>
      </c>
      <c r="G12" s="1" t="s">
        <v>503</v>
      </c>
      <c r="H12" s="1" t="s">
        <v>503</v>
      </c>
      <c r="I12" s="1" t="s">
        <v>503</v>
      </c>
      <c r="J12" s="1" t="s">
        <v>503</v>
      </c>
      <c r="K12" s="1" t="s">
        <v>503</v>
      </c>
      <c r="L12" s="1" t="s">
        <v>503</v>
      </c>
      <c r="M12" s="1" t="s">
        <v>503</v>
      </c>
      <c r="N12" s="1" t="s">
        <v>503</v>
      </c>
      <c r="O12" s="1" t="s">
        <v>503</v>
      </c>
      <c r="P12" s="1" t="s">
        <v>503</v>
      </c>
      <c r="Q12" s="1" t="s">
        <v>503</v>
      </c>
      <c r="R12" s="1" t="s">
        <v>503</v>
      </c>
      <c r="S12" s="1" t="s">
        <v>503</v>
      </c>
      <c r="T12" s="1" t="s">
        <v>503</v>
      </c>
      <c r="U12" s="1" t="s">
        <v>503</v>
      </c>
      <c r="V12" s="1" t="s">
        <v>503</v>
      </c>
      <c r="W12" s="1" t="s">
        <v>503</v>
      </c>
      <c r="X12" s="1" t="s">
        <v>503</v>
      </c>
      <c r="Y12" s="1" t="s">
        <v>503</v>
      </c>
      <c r="Z12" s="1" t="s">
        <v>503</v>
      </c>
      <c r="AA12" s="1" t="s">
        <v>503</v>
      </c>
      <c r="AB12" s="1" t="s">
        <v>503</v>
      </c>
      <c r="AC12" s="1" t="s">
        <v>503</v>
      </c>
      <c r="AD12" s="1" t="s">
        <v>503</v>
      </c>
    </row>
    <row r="13" spans="1:30" ht="12.75" customHeight="1">
      <c r="A13" s="26">
        <v>1970</v>
      </c>
      <c r="B13" s="1" t="s">
        <v>503</v>
      </c>
      <c r="C13" s="1" t="s">
        <v>503</v>
      </c>
      <c r="D13" s="1" t="s">
        <v>503</v>
      </c>
      <c r="E13" s="1" t="s">
        <v>503</v>
      </c>
      <c r="F13" s="1" t="s">
        <v>503</v>
      </c>
      <c r="G13" s="1" t="s">
        <v>503</v>
      </c>
      <c r="H13" s="1" t="s">
        <v>503</v>
      </c>
      <c r="I13" s="1" t="s">
        <v>503</v>
      </c>
      <c r="J13" s="1" t="s">
        <v>503</v>
      </c>
      <c r="K13" s="1" t="s">
        <v>503</v>
      </c>
      <c r="L13" s="1" t="s">
        <v>503</v>
      </c>
      <c r="M13" s="1" t="s">
        <v>503</v>
      </c>
      <c r="N13" s="1" t="s">
        <v>503</v>
      </c>
      <c r="O13" s="1" t="s">
        <v>503</v>
      </c>
      <c r="P13" s="1" t="s">
        <v>503</v>
      </c>
      <c r="Q13" s="1" t="s">
        <v>503</v>
      </c>
      <c r="R13" s="1" t="s">
        <v>503</v>
      </c>
      <c r="S13" s="1" t="s">
        <v>503</v>
      </c>
      <c r="T13" s="1" t="s">
        <v>503</v>
      </c>
      <c r="U13" s="1" t="s">
        <v>503</v>
      </c>
      <c r="V13" s="1" t="s">
        <v>503</v>
      </c>
      <c r="W13" s="1" t="s">
        <v>503</v>
      </c>
      <c r="X13" s="1" t="s">
        <v>503</v>
      </c>
      <c r="Y13" s="1" t="s">
        <v>503</v>
      </c>
      <c r="Z13" s="1" t="s">
        <v>503</v>
      </c>
      <c r="AA13" s="1" t="s">
        <v>503</v>
      </c>
      <c r="AB13" s="1" t="s">
        <v>503</v>
      </c>
      <c r="AC13" s="1" t="s">
        <v>503</v>
      </c>
      <c r="AD13" s="1" t="s">
        <v>503</v>
      </c>
    </row>
    <row r="14" spans="1:30" ht="12.75" customHeight="1">
      <c r="A14" s="26">
        <v>1971</v>
      </c>
      <c r="B14" s="1" t="s">
        <v>503</v>
      </c>
      <c r="C14" s="1" t="s">
        <v>503</v>
      </c>
      <c r="D14" s="1" t="s">
        <v>503</v>
      </c>
      <c r="E14" s="1" t="s">
        <v>503</v>
      </c>
      <c r="F14" s="1" t="s">
        <v>503</v>
      </c>
      <c r="G14" s="1" t="s">
        <v>503</v>
      </c>
      <c r="H14" s="1" t="s">
        <v>503</v>
      </c>
      <c r="I14" s="1" t="s">
        <v>503</v>
      </c>
      <c r="J14" s="1" t="s">
        <v>503</v>
      </c>
      <c r="K14" s="1" t="s">
        <v>503</v>
      </c>
      <c r="L14" s="1" t="s">
        <v>503</v>
      </c>
      <c r="M14" s="1" t="s">
        <v>503</v>
      </c>
      <c r="N14" s="1" t="s">
        <v>503</v>
      </c>
      <c r="O14" s="1" t="s">
        <v>503</v>
      </c>
      <c r="P14" s="1" t="s">
        <v>503</v>
      </c>
      <c r="Q14" s="1" t="s">
        <v>503</v>
      </c>
      <c r="R14" s="1" t="s">
        <v>503</v>
      </c>
      <c r="S14" s="1" t="s">
        <v>503</v>
      </c>
      <c r="T14" s="1" t="s">
        <v>503</v>
      </c>
      <c r="U14" s="1" t="s">
        <v>503</v>
      </c>
      <c r="V14" s="1" t="s">
        <v>503</v>
      </c>
      <c r="W14" s="1" t="s">
        <v>503</v>
      </c>
      <c r="X14" s="1" t="s">
        <v>503</v>
      </c>
      <c r="Y14" s="1" t="s">
        <v>503</v>
      </c>
      <c r="Z14" s="1" t="s">
        <v>503</v>
      </c>
      <c r="AA14" s="1" t="s">
        <v>503</v>
      </c>
      <c r="AB14" s="1" t="s">
        <v>503</v>
      </c>
      <c r="AC14" s="1" t="s">
        <v>503</v>
      </c>
      <c r="AD14" s="1" t="s">
        <v>503</v>
      </c>
    </row>
    <row r="15" spans="1:30" ht="12.75" customHeight="1">
      <c r="A15" s="26">
        <v>1972</v>
      </c>
      <c r="B15" s="1" t="s">
        <v>503</v>
      </c>
      <c r="C15" s="1" t="s">
        <v>503</v>
      </c>
      <c r="D15" s="1" t="s">
        <v>503</v>
      </c>
      <c r="E15" s="1" t="s">
        <v>503</v>
      </c>
      <c r="F15" s="1" t="s">
        <v>503</v>
      </c>
      <c r="G15" s="1" t="s">
        <v>503</v>
      </c>
      <c r="H15" s="1" t="s">
        <v>503</v>
      </c>
      <c r="I15" s="1" t="s">
        <v>503</v>
      </c>
      <c r="J15" s="1" t="s">
        <v>503</v>
      </c>
      <c r="K15" s="1" t="s">
        <v>503</v>
      </c>
      <c r="L15" s="1" t="s">
        <v>503</v>
      </c>
      <c r="M15" s="1" t="s">
        <v>503</v>
      </c>
      <c r="N15" s="1" t="s">
        <v>503</v>
      </c>
      <c r="O15" s="1" t="s">
        <v>503</v>
      </c>
      <c r="P15" s="1" t="s">
        <v>503</v>
      </c>
      <c r="Q15" s="1" t="s">
        <v>503</v>
      </c>
      <c r="R15" s="1" t="s">
        <v>503</v>
      </c>
      <c r="S15" s="1" t="s">
        <v>503</v>
      </c>
      <c r="T15" s="1" t="s">
        <v>503</v>
      </c>
      <c r="U15" s="1" t="s">
        <v>503</v>
      </c>
      <c r="V15" s="1" t="s">
        <v>503</v>
      </c>
      <c r="W15" s="1" t="s">
        <v>503</v>
      </c>
      <c r="X15" s="1" t="s">
        <v>503</v>
      </c>
      <c r="Y15" s="1" t="s">
        <v>503</v>
      </c>
      <c r="Z15" s="1" t="s">
        <v>503</v>
      </c>
      <c r="AA15" s="1" t="s">
        <v>503</v>
      </c>
      <c r="AB15" s="1" t="s">
        <v>503</v>
      </c>
      <c r="AC15" s="1" t="s">
        <v>503</v>
      </c>
      <c r="AD15" s="1" t="s">
        <v>503</v>
      </c>
    </row>
    <row r="16" spans="1:30" ht="12.75" customHeight="1">
      <c r="A16" s="26">
        <v>1973</v>
      </c>
      <c r="B16" s="1" t="s">
        <v>503</v>
      </c>
      <c r="C16" s="1" t="s">
        <v>503</v>
      </c>
      <c r="D16" s="1" t="s">
        <v>503</v>
      </c>
      <c r="E16" s="1" t="s">
        <v>503</v>
      </c>
      <c r="F16" s="1" t="s">
        <v>503</v>
      </c>
      <c r="G16" s="1" t="s">
        <v>503</v>
      </c>
      <c r="H16" s="1" t="s">
        <v>503</v>
      </c>
      <c r="I16" s="1" t="s">
        <v>503</v>
      </c>
      <c r="J16" s="1" t="s">
        <v>503</v>
      </c>
      <c r="K16" s="1" t="s">
        <v>503</v>
      </c>
      <c r="L16" s="1" t="s">
        <v>503</v>
      </c>
      <c r="M16" s="1" t="s">
        <v>503</v>
      </c>
      <c r="N16" s="1" t="s">
        <v>503</v>
      </c>
      <c r="O16" s="1" t="s">
        <v>503</v>
      </c>
      <c r="P16" s="1" t="s">
        <v>503</v>
      </c>
      <c r="Q16" s="1" t="s">
        <v>503</v>
      </c>
      <c r="R16" s="1" t="s">
        <v>503</v>
      </c>
      <c r="S16" s="1" t="s">
        <v>503</v>
      </c>
      <c r="T16" s="1" t="s">
        <v>503</v>
      </c>
      <c r="U16" s="1" t="s">
        <v>503</v>
      </c>
      <c r="V16" s="27">
        <v>731</v>
      </c>
      <c r="W16" s="1" t="s">
        <v>503</v>
      </c>
      <c r="X16" s="1" t="s">
        <v>503</v>
      </c>
      <c r="Y16" s="1" t="s">
        <v>503</v>
      </c>
      <c r="Z16" s="1" t="s">
        <v>503</v>
      </c>
      <c r="AA16" s="1" t="s">
        <v>503</v>
      </c>
      <c r="AB16" s="1" t="s">
        <v>503</v>
      </c>
      <c r="AC16" s="1" t="s">
        <v>503</v>
      </c>
      <c r="AD16" s="1" t="s">
        <v>503</v>
      </c>
    </row>
    <row r="17" spans="1:30" ht="12.75" customHeight="1">
      <c r="A17" s="26">
        <v>1974</v>
      </c>
      <c r="B17" s="1" t="s">
        <v>503</v>
      </c>
      <c r="C17" s="1" t="s">
        <v>503</v>
      </c>
      <c r="D17" s="1" t="s">
        <v>503</v>
      </c>
      <c r="E17" s="1" t="s">
        <v>503</v>
      </c>
      <c r="F17" s="1" t="s">
        <v>503</v>
      </c>
      <c r="G17" s="1" t="s">
        <v>503</v>
      </c>
      <c r="H17" s="1" t="s">
        <v>503</v>
      </c>
      <c r="I17" s="1" t="s">
        <v>503</v>
      </c>
      <c r="J17" s="1" t="s">
        <v>503</v>
      </c>
      <c r="K17" s="1" t="s">
        <v>503</v>
      </c>
      <c r="L17" s="1" t="s">
        <v>503</v>
      </c>
      <c r="M17" s="1" t="s">
        <v>503</v>
      </c>
      <c r="N17" s="1" t="s">
        <v>503</v>
      </c>
      <c r="O17" s="1" t="s">
        <v>503</v>
      </c>
      <c r="P17" s="1" t="s">
        <v>503</v>
      </c>
      <c r="Q17" s="1" t="s">
        <v>503</v>
      </c>
      <c r="R17" s="1" t="s">
        <v>503</v>
      </c>
      <c r="S17" s="1" t="s">
        <v>503</v>
      </c>
      <c r="T17" s="1" t="s">
        <v>503</v>
      </c>
      <c r="U17" s="1" t="s">
        <v>503</v>
      </c>
      <c r="V17" s="27">
        <v>685</v>
      </c>
      <c r="W17" s="1" t="s">
        <v>503</v>
      </c>
      <c r="X17" s="1" t="s">
        <v>503</v>
      </c>
      <c r="Y17" s="1" t="s">
        <v>503</v>
      </c>
      <c r="Z17" s="1" t="s">
        <v>503</v>
      </c>
      <c r="AA17" s="1" t="s">
        <v>503</v>
      </c>
      <c r="AB17" s="1" t="s">
        <v>503</v>
      </c>
      <c r="AC17" s="1" t="s">
        <v>503</v>
      </c>
      <c r="AD17" s="1" t="s">
        <v>503</v>
      </c>
    </row>
    <row r="18" spans="1:30" ht="12.75" customHeight="1">
      <c r="A18" s="26">
        <v>1975</v>
      </c>
      <c r="B18" s="1" t="s">
        <v>503</v>
      </c>
      <c r="C18" s="1" t="s">
        <v>503</v>
      </c>
      <c r="D18" s="1" t="s">
        <v>503</v>
      </c>
      <c r="E18" s="1" t="s">
        <v>503</v>
      </c>
      <c r="F18" s="1" t="s">
        <v>503</v>
      </c>
      <c r="G18" s="1" t="s">
        <v>503</v>
      </c>
      <c r="H18" s="1" t="s">
        <v>503</v>
      </c>
      <c r="I18" s="1" t="s">
        <v>503</v>
      </c>
      <c r="J18" s="1" t="s">
        <v>503</v>
      </c>
      <c r="K18" s="1" t="s">
        <v>503</v>
      </c>
      <c r="L18" s="1" t="s">
        <v>503</v>
      </c>
      <c r="M18" s="1" t="s">
        <v>503</v>
      </c>
      <c r="N18" s="1" t="s">
        <v>503</v>
      </c>
      <c r="O18" s="1" t="s">
        <v>503</v>
      </c>
      <c r="P18" s="1" t="s">
        <v>503</v>
      </c>
      <c r="Q18" s="1" t="s">
        <v>503</v>
      </c>
      <c r="R18" s="1" t="s">
        <v>503</v>
      </c>
      <c r="S18" s="1" t="s">
        <v>503</v>
      </c>
      <c r="T18" s="1" t="s">
        <v>503</v>
      </c>
      <c r="U18" s="1" t="s">
        <v>503</v>
      </c>
      <c r="V18" s="27">
        <v>747</v>
      </c>
      <c r="W18" s="1" t="s">
        <v>503</v>
      </c>
      <c r="X18" s="1" t="s">
        <v>503</v>
      </c>
      <c r="Y18" s="1" t="s">
        <v>503</v>
      </c>
      <c r="Z18" s="1" t="s">
        <v>503</v>
      </c>
      <c r="AA18" s="1" t="s">
        <v>503</v>
      </c>
      <c r="AB18" s="1" t="s">
        <v>503</v>
      </c>
      <c r="AC18" s="1" t="s">
        <v>503</v>
      </c>
      <c r="AD18" s="1" t="s">
        <v>503</v>
      </c>
    </row>
    <row r="19" spans="1:30" ht="12.75" customHeight="1">
      <c r="A19" s="26">
        <v>1976</v>
      </c>
      <c r="B19" s="1" t="s">
        <v>503</v>
      </c>
      <c r="C19" s="1" t="s">
        <v>503</v>
      </c>
      <c r="D19" s="1" t="s">
        <v>503</v>
      </c>
      <c r="E19" s="1" t="s">
        <v>503</v>
      </c>
      <c r="F19" s="1" t="s">
        <v>503</v>
      </c>
      <c r="G19" s="1" t="s">
        <v>503</v>
      </c>
      <c r="H19" s="1" t="s">
        <v>503</v>
      </c>
      <c r="I19" s="1" t="s">
        <v>503</v>
      </c>
      <c r="J19" s="1" t="s">
        <v>503</v>
      </c>
      <c r="K19" s="1" t="s">
        <v>503</v>
      </c>
      <c r="L19" s="1" t="s">
        <v>503</v>
      </c>
      <c r="M19" s="1" t="s">
        <v>503</v>
      </c>
      <c r="N19" s="1" t="s">
        <v>503</v>
      </c>
      <c r="O19" s="1" t="s">
        <v>503</v>
      </c>
      <c r="P19" s="1" t="s">
        <v>503</v>
      </c>
      <c r="Q19" s="1" t="s">
        <v>503</v>
      </c>
      <c r="R19" s="1" t="s">
        <v>503</v>
      </c>
      <c r="S19" s="1" t="s">
        <v>503</v>
      </c>
      <c r="T19" s="1" t="s">
        <v>503</v>
      </c>
      <c r="U19" s="1" t="s">
        <v>503</v>
      </c>
      <c r="V19" s="27">
        <v>795</v>
      </c>
      <c r="W19" s="1" t="s">
        <v>503</v>
      </c>
      <c r="X19" s="1" t="s">
        <v>503</v>
      </c>
      <c r="Y19" s="1" t="s">
        <v>503</v>
      </c>
      <c r="Z19" s="1" t="s">
        <v>503</v>
      </c>
      <c r="AA19" s="1" t="s">
        <v>503</v>
      </c>
      <c r="AB19" s="1" t="s">
        <v>503</v>
      </c>
      <c r="AC19" s="1" t="s">
        <v>503</v>
      </c>
      <c r="AD19" s="1" t="s">
        <v>503</v>
      </c>
    </row>
    <row r="20" spans="1:30" ht="12.75" customHeight="1">
      <c r="A20" s="26">
        <v>1977</v>
      </c>
      <c r="B20" s="1" t="s">
        <v>503</v>
      </c>
      <c r="C20" s="1" t="s">
        <v>503</v>
      </c>
      <c r="D20" s="1" t="s">
        <v>503</v>
      </c>
      <c r="E20" s="1" t="s">
        <v>503</v>
      </c>
      <c r="F20" s="1" t="s">
        <v>503</v>
      </c>
      <c r="G20" s="1" t="s">
        <v>503</v>
      </c>
      <c r="H20" s="1" t="s">
        <v>503</v>
      </c>
      <c r="I20" s="1" t="s">
        <v>503</v>
      </c>
      <c r="J20" s="1" t="s">
        <v>503</v>
      </c>
      <c r="K20" s="1" t="s">
        <v>503</v>
      </c>
      <c r="L20" s="1" t="s">
        <v>503</v>
      </c>
      <c r="M20" s="1" t="s">
        <v>503</v>
      </c>
      <c r="N20" s="1" t="s">
        <v>503</v>
      </c>
      <c r="O20" s="1" t="s">
        <v>503</v>
      </c>
      <c r="P20" s="1" t="s">
        <v>503</v>
      </c>
      <c r="Q20" s="1" t="s">
        <v>503</v>
      </c>
      <c r="R20" s="1" t="s">
        <v>503</v>
      </c>
      <c r="S20" s="1" t="s">
        <v>503</v>
      </c>
      <c r="T20" s="1" t="s">
        <v>503</v>
      </c>
      <c r="U20" s="1" t="s">
        <v>503</v>
      </c>
      <c r="V20" s="27">
        <v>846</v>
      </c>
      <c r="W20" s="1" t="s">
        <v>503</v>
      </c>
      <c r="X20" s="1" t="s">
        <v>503</v>
      </c>
      <c r="Y20" s="1" t="s">
        <v>503</v>
      </c>
      <c r="Z20" s="1" t="s">
        <v>503</v>
      </c>
      <c r="AA20" s="1" t="s">
        <v>503</v>
      </c>
      <c r="AB20" s="1" t="s">
        <v>503</v>
      </c>
      <c r="AC20" s="1" t="s">
        <v>503</v>
      </c>
      <c r="AD20" s="1" t="s">
        <v>503</v>
      </c>
    </row>
    <row r="21" spans="1:30" ht="12.75" customHeight="1">
      <c r="A21" s="26">
        <v>1978</v>
      </c>
      <c r="B21" s="1" t="s">
        <v>503</v>
      </c>
      <c r="C21" s="1" t="s">
        <v>503</v>
      </c>
      <c r="D21" s="1" t="s">
        <v>503</v>
      </c>
      <c r="E21" s="1" t="s">
        <v>503</v>
      </c>
      <c r="F21" s="1" t="s">
        <v>503</v>
      </c>
      <c r="G21" s="1" t="s">
        <v>503</v>
      </c>
      <c r="H21" s="1" t="s">
        <v>503</v>
      </c>
      <c r="I21" s="1" t="s">
        <v>503</v>
      </c>
      <c r="J21" s="1" t="s">
        <v>503</v>
      </c>
      <c r="K21" s="1" t="s">
        <v>503</v>
      </c>
      <c r="L21" s="1" t="s">
        <v>503</v>
      </c>
      <c r="M21" s="1" t="s">
        <v>503</v>
      </c>
      <c r="N21" s="1" t="s">
        <v>503</v>
      </c>
      <c r="O21" s="1" t="s">
        <v>503</v>
      </c>
      <c r="P21" s="1" t="s">
        <v>503</v>
      </c>
      <c r="Q21" s="1" t="s">
        <v>503</v>
      </c>
      <c r="R21" s="1" t="s">
        <v>503</v>
      </c>
      <c r="S21" s="1" t="s">
        <v>503</v>
      </c>
      <c r="T21" s="1" t="s">
        <v>503</v>
      </c>
      <c r="U21" s="1" t="s">
        <v>503</v>
      </c>
      <c r="V21" s="27">
        <v>872</v>
      </c>
      <c r="W21" s="1" t="s">
        <v>503</v>
      </c>
      <c r="X21" s="1" t="s">
        <v>503</v>
      </c>
      <c r="Y21" s="1" t="s">
        <v>503</v>
      </c>
      <c r="Z21" s="1" t="s">
        <v>503</v>
      </c>
      <c r="AA21" s="1" t="s">
        <v>503</v>
      </c>
      <c r="AB21" s="1" t="s">
        <v>503</v>
      </c>
      <c r="AC21" s="1" t="s">
        <v>503</v>
      </c>
      <c r="AD21" s="1" t="s">
        <v>503</v>
      </c>
    </row>
    <row r="22" spans="1:30" ht="12.75" customHeight="1">
      <c r="A22" s="26">
        <v>1979</v>
      </c>
      <c r="B22" s="1" t="s">
        <v>503</v>
      </c>
      <c r="C22" s="1" t="s">
        <v>503</v>
      </c>
      <c r="D22" s="1" t="s">
        <v>503</v>
      </c>
      <c r="E22" s="1" t="s">
        <v>503</v>
      </c>
      <c r="F22" s="1" t="s">
        <v>503</v>
      </c>
      <c r="G22" s="1" t="s">
        <v>503</v>
      </c>
      <c r="H22" s="1" t="s">
        <v>503</v>
      </c>
      <c r="I22" s="1" t="s">
        <v>503</v>
      </c>
      <c r="J22" s="1" t="s">
        <v>503</v>
      </c>
      <c r="K22" s="1" t="s">
        <v>503</v>
      </c>
      <c r="L22" s="1" t="s">
        <v>503</v>
      </c>
      <c r="M22" s="1" t="s">
        <v>503</v>
      </c>
      <c r="N22" s="1" t="s">
        <v>503</v>
      </c>
      <c r="O22" s="1" t="s">
        <v>503</v>
      </c>
      <c r="P22" s="1" t="s">
        <v>503</v>
      </c>
      <c r="Q22" s="1" t="s">
        <v>503</v>
      </c>
      <c r="R22" s="1" t="s">
        <v>503</v>
      </c>
      <c r="S22" s="1" t="s">
        <v>503</v>
      </c>
      <c r="T22" s="1" t="s">
        <v>503</v>
      </c>
      <c r="U22" s="1" t="s">
        <v>503</v>
      </c>
      <c r="V22" s="27">
        <v>908</v>
      </c>
      <c r="W22" s="1" t="s">
        <v>503</v>
      </c>
      <c r="X22" s="1" t="s">
        <v>503</v>
      </c>
      <c r="Y22" s="1" t="s">
        <v>503</v>
      </c>
      <c r="Z22" s="1" t="s">
        <v>503</v>
      </c>
      <c r="AA22" s="1" t="s">
        <v>503</v>
      </c>
      <c r="AB22" s="1" t="s">
        <v>503</v>
      </c>
      <c r="AC22" s="1" t="s">
        <v>503</v>
      </c>
      <c r="AD22" s="1" t="s">
        <v>503</v>
      </c>
    </row>
    <row r="23" spans="1:30" ht="12.75" customHeight="1">
      <c r="A23" s="26">
        <v>1980</v>
      </c>
      <c r="B23" s="1" t="s">
        <v>503</v>
      </c>
      <c r="C23" s="27">
        <v>1636</v>
      </c>
      <c r="D23" s="1" t="s">
        <v>503</v>
      </c>
      <c r="E23" s="27">
        <v>10273</v>
      </c>
      <c r="F23" s="27">
        <v>894</v>
      </c>
      <c r="G23" s="27">
        <v>635</v>
      </c>
      <c r="H23" s="27">
        <v>660</v>
      </c>
      <c r="I23" s="27">
        <v>9316</v>
      </c>
      <c r="J23" s="27">
        <v>12013</v>
      </c>
      <c r="K23" s="1" t="s">
        <v>503</v>
      </c>
      <c r="L23" s="27">
        <v>1328</v>
      </c>
      <c r="M23" s="1" t="s">
        <v>503</v>
      </c>
      <c r="N23" s="27">
        <v>497</v>
      </c>
      <c r="O23" s="27">
        <v>5487</v>
      </c>
      <c r="P23" s="1" t="s">
        <v>503</v>
      </c>
      <c r="Q23" s="1" t="s">
        <v>503</v>
      </c>
      <c r="R23" s="1" t="s">
        <v>503</v>
      </c>
      <c r="S23" s="1" t="s">
        <v>503</v>
      </c>
      <c r="T23" s="27">
        <v>1616</v>
      </c>
      <c r="U23" s="1" t="s">
        <v>503</v>
      </c>
      <c r="V23" s="27">
        <v>906</v>
      </c>
      <c r="W23" s="27">
        <v>4100</v>
      </c>
      <c r="X23" s="27">
        <v>533</v>
      </c>
      <c r="Y23" s="1" t="s">
        <v>503</v>
      </c>
      <c r="Z23" s="27">
        <v>1450</v>
      </c>
      <c r="AA23" s="27">
        <v>1280</v>
      </c>
      <c r="AB23" s="1" t="s">
        <v>503</v>
      </c>
      <c r="AC23" s="27">
        <v>6923</v>
      </c>
      <c r="AD23" s="27">
        <v>117032</v>
      </c>
    </row>
    <row r="24" spans="1:30" ht="12.75" customHeight="1">
      <c r="A24" s="26">
        <v>1981</v>
      </c>
      <c r="B24" s="1" t="s">
        <v>503</v>
      </c>
      <c r="C24" s="1" t="s">
        <v>503</v>
      </c>
      <c r="D24" s="1" t="s">
        <v>503</v>
      </c>
      <c r="E24" s="1" t="s">
        <v>503</v>
      </c>
      <c r="F24" s="1" t="s">
        <v>503</v>
      </c>
      <c r="G24" s="27">
        <v>637</v>
      </c>
      <c r="H24" s="1" t="s">
        <v>503</v>
      </c>
      <c r="I24" s="27">
        <v>9146</v>
      </c>
      <c r="J24" s="27">
        <v>10772</v>
      </c>
      <c r="K24" s="1" t="s">
        <v>503</v>
      </c>
      <c r="L24" s="1" t="s">
        <v>503</v>
      </c>
      <c r="M24" s="1" t="s">
        <v>503</v>
      </c>
      <c r="N24" s="27">
        <v>500</v>
      </c>
      <c r="O24" s="1" t="s">
        <v>503</v>
      </c>
      <c r="P24" s="1" t="s">
        <v>503</v>
      </c>
      <c r="Q24" s="1" t="s">
        <v>503</v>
      </c>
      <c r="R24" s="1" t="s">
        <v>503</v>
      </c>
      <c r="S24" s="1" t="s">
        <v>503</v>
      </c>
      <c r="T24" s="27">
        <v>1504</v>
      </c>
      <c r="U24" s="1" t="s">
        <v>503</v>
      </c>
      <c r="V24" s="27">
        <v>893</v>
      </c>
      <c r="W24" s="1" t="s">
        <v>503</v>
      </c>
      <c r="X24" s="1" t="s">
        <v>503</v>
      </c>
      <c r="Y24" s="1" t="s">
        <v>503</v>
      </c>
      <c r="Z24" s="1" t="s">
        <v>503</v>
      </c>
      <c r="AA24" s="1" t="s">
        <v>503</v>
      </c>
      <c r="AB24" s="1" t="s">
        <v>503</v>
      </c>
      <c r="AC24" s="1" t="s">
        <v>503</v>
      </c>
      <c r="AD24" s="27">
        <v>111583</v>
      </c>
    </row>
    <row r="25" spans="1:30" ht="12.75" customHeight="1">
      <c r="A25" s="26">
        <v>1982</v>
      </c>
      <c r="B25" s="1" t="s">
        <v>503</v>
      </c>
      <c r="C25" s="1" t="s">
        <v>503</v>
      </c>
      <c r="D25" s="1" t="s">
        <v>503</v>
      </c>
      <c r="E25" s="1" t="s">
        <v>503</v>
      </c>
      <c r="F25" s="1" t="s">
        <v>503</v>
      </c>
      <c r="G25" s="27">
        <v>647</v>
      </c>
      <c r="H25" s="1" t="s">
        <v>503</v>
      </c>
      <c r="I25" s="27">
        <v>8858</v>
      </c>
      <c r="J25" s="27">
        <v>9974</v>
      </c>
      <c r="K25" s="1" t="s">
        <v>503</v>
      </c>
      <c r="L25" s="1" t="s">
        <v>503</v>
      </c>
      <c r="M25" s="27">
        <v>1765</v>
      </c>
      <c r="N25" s="27">
        <v>493</v>
      </c>
      <c r="O25" s="1" t="s">
        <v>503</v>
      </c>
      <c r="P25" s="1" t="s">
        <v>503</v>
      </c>
      <c r="Q25" s="1" t="s">
        <v>503</v>
      </c>
      <c r="R25" s="1" t="s">
        <v>503</v>
      </c>
      <c r="S25" s="1" t="s">
        <v>503</v>
      </c>
      <c r="T25" s="27">
        <v>1460</v>
      </c>
      <c r="U25" s="1" t="s">
        <v>503</v>
      </c>
      <c r="V25" s="27">
        <v>914</v>
      </c>
      <c r="W25" s="1" t="s">
        <v>503</v>
      </c>
      <c r="X25" s="1" t="s">
        <v>503</v>
      </c>
      <c r="Y25" s="1" t="s">
        <v>503</v>
      </c>
      <c r="Z25" s="27">
        <v>1754</v>
      </c>
      <c r="AA25" s="1" t="s">
        <v>503</v>
      </c>
      <c r="AB25" s="1" t="s">
        <v>503</v>
      </c>
      <c r="AC25" s="1" t="s">
        <v>503</v>
      </c>
      <c r="AD25" s="27">
        <v>105369</v>
      </c>
    </row>
    <row r="26" spans="1:30" ht="12.75" customHeight="1">
      <c r="A26" s="26">
        <v>1983</v>
      </c>
      <c r="B26" s="1" t="s">
        <v>503</v>
      </c>
      <c r="C26" s="1" t="s">
        <v>503</v>
      </c>
      <c r="D26" s="1" t="s">
        <v>503</v>
      </c>
      <c r="E26" s="1" t="s">
        <v>503</v>
      </c>
      <c r="F26" s="1" t="s">
        <v>503</v>
      </c>
      <c r="G26" s="27">
        <v>664</v>
      </c>
      <c r="H26" s="1" t="s">
        <v>503</v>
      </c>
      <c r="I26" s="27">
        <v>8648</v>
      </c>
      <c r="J26" s="27">
        <v>9293</v>
      </c>
      <c r="K26" s="1" t="s">
        <v>503</v>
      </c>
      <c r="L26" s="1" t="s">
        <v>503</v>
      </c>
      <c r="M26" s="27">
        <v>1817</v>
      </c>
      <c r="N26" s="27">
        <v>472</v>
      </c>
      <c r="O26" s="1" t="s">
        <v>503</v>
      </c>
      <c r="P26" s="1" t="s">
        <v>503</v>
      </c>
      <c r="Q26" s="1" t="s">
        <v>503</v>
      </c>
      <c r="R26" s="1" t="s">
        <v>503</v>
      </c>
      <c r="S26" s="1" t="s">
        <v>503</v>
      </c>
      <c r="T26" s="27">
        <v>1440</v>
      </c>
      <c r="U26" s="1" t="s">
        <v>503</v>
      </c>
      <c r="V26" s="27">
        <v>918</v>
      </c>
      <c r="W26" s="1" t="s">
        <v>503</v>
      </c>
      <c r="X26" s="27">
        <v>267</v>
      </c>
      <c r="Y26" s="1" t="s">
        <v>503</v>
      </c>
      <c r="Z26" s="1" t="s">
        <v>503</v>
      </c>
      <c r="AA26" s="1" t="s">
        <v>503</v>
      </c>
      <c r="AB26" s="1" t="s">
        <v>503</v>
      </c>
      <c r="AC26" s="1" t="s">
        <v>503</v>
      </c>
      <c r="AD26" s="27">
        <v>105200</v>
      </c>
    </row>
    <row r="27" spans="1:30" ht="12.75" customHeight="1">
      <c r="A27" s="26">
        <v>1984</v>
      </c>
      <c r="B27" s="1" t="s">
        <v>503</v>
      </c>
      <c r="C27" s="1" t="s">
        <v>503</v>
      </c>
      <c r="D27" s="1" t="s">
        <v>503</v>
      </c>
      <c r="E27" s="1" t="s">
        <v>503</v>
      </c>
      <c r="F27" s="1" t="s">
        <v>503</v>
      </c>
      <c r="G27" s="27">
        <v>688</v>
      </c>
      <c r="H27" s="1" t="s">
        <v>503</v>
      </c>
      <c r="I27" s="27">
        <v>8529</v>
      </c>
      <c r="J27" s="27">
        <v>9347</v>
      </c>
      <c r="K27" s="1" t="s">
        <v>503</v>
      </c>
      <c r="L27" s="1" t="s">
        <v>503</v>
      </c>
      <c r="M27" s="27">
        <v>1911</v>
      </c>
      <c r="N27" s="27">
        <v>464</v>
      </c>
      <c r="O27" s="1" t="s">
        <v>503</v>
      </c>
      <c r="P27" s="1" t="s">
        <v>503</v>
      </c>
      <c r="Q27" s="27">
        <v>1330</v>
      </c>
      <c r="R27" s="1" t="s">
        <v>503</v>
      </c>
      <c r="S27" s="1" t="s">
        <v>503</v>
      </c>
      <c r="T27" s="27">
        <v>1443</v>
      </c>
      <c r="U27" s="1" t="s">
        <v>503</v>
      </c>
      <c r="V27" s="27">
        <v>947</v>
      </c>
      <c r="W27" s="1" t="s">
        <v>503</v>
      </c>
      <c r="X27" s="1" t="s">
        <v>503</v>
      </c>
      <c r="Y27" s="1" t="s">
        <v>503</v>
      </c>
      <c r="Z27" s="1" t="s">
        <v>503</v>
      </c>
      <c r="AA27" s="1" t="s">
        <v>503</v>
      </c>
      <c r="AB27" s="1" t="s">
        <v>503</v>
      </c>
      <c r="AC27" s="1" t="s">
        <v>503</v>
      </c>
      <c r="AD27" s="27">
        <v>102489</v>
      </c>
    </row>
    <row r="28" spans="1:30" ht="12.75" customHeight="1">
      <c r="A28" s="26">
        <v>1985</v>
      </c>
      <c r="B28" s="1" t="s">
        <v>503</v>
      </c>
      <c r="C28" s="27">
        <v>1648</v>
      </c>
      <c r="D28" s="1" t="s">
        <v>503</v>
      </c>
      <c r="E28" s="27">
        <v>11545</v>
      </c>
      <c r="F28" s="27">
        <v>899</v>
      </c>
      <c r="G28" s="27">
        <v>709</v>
      </c>
      <c r="H28" s="1" t="s">
        <v>503</v>
      </c>
      <c r="I28" s="27">
        <v>8399</v>
      </c>
      <c r="J28" s="27">
        <v>8939</v>
      </c>
      <c r="K28" s="1" t="s">
        <v>503</v>
      </c>
      <c r="L28" s="27">
        <v>931</v>
      </c>
      <c r="M28" s="27">
        <v>1869</v>
      </c>
      <c r="N28" s="27">
        <v>456</v>
      </c>
      <c r="O28" s="27">
        <v>8960</v>
      </c>
      <c r="P28" s="1" t="s">
        <v>503</v>
      </c>
      <c r="Q28" s="27">
        <v>1361</v>
      </c>
      <c r="R28" s="27">
        <v>240</v>
      </c>
      <c r="S28" s="1" t="s">
        <v>503</v>
      </c>
      <c r="T28" s="27">
        <v>1392</v>
      </c>
      <c r="U28" s="1" t="s">
        <v>503</v>
      </c>
      <c r="V28" s="27">
        <v>983</v>
      </c>
      <c r="W28" s="27">
        <v>4300</v>
      </c>
      <c r="X28" s="1" t="s">
        <v>503</v>
      </c>
      <c r="Y28" s="1" t="s">
        <v>503</v>
      </c>
      <c r="Z28" s="1" t="s">
        <v>503</v>
      </c>
      <c r="AA28" s="27">
        <v>990</v>
      </c>
      <c r="AB28" s="1" t="s">
        <v>503</v>
      </c>
      <c r="AC28" s="27">
        <v>7015</v>
      </c>
      <c r="AD28" s="27">
        <v>96884</v>
      </c>
    </row>
    <row r="29" spans="1:30" ht="12.75" customHeight="1">
      <c r="A29" s="26">
        <v>1986</v>
      </c>
      <c r="B29" s="1" t="s">
        <v>503</v>
      </c>
      <c r="C29" s="27">
        <v>1667</v>
      </c>
      <c r="D29" s="1" t="s">
        <v>503</v>
      </c>
      <c r="E29" s="27">
        <v>11411</v>
      </c>
      <c r="F29" s="27">
        <v>740</v>
      </c>
      <c r="G29" s="27">
        <v>719</v>
      </c>
      <c r="H29" s="1" t="s">
        <v>503</v>
      </c>
      <c r="I29" s="27">
        <v>8156</v>
      </c>
      <c r="J29" s="27">
        <v>8828</v>
      </c>
      <c r="K29" s="1" t="s">
        <v>503</v>
      </c>
      <c r="L29" s="27">
        <v>953</v>
      </c>
      <c r="M29" s="27">
        <v>1956</v>
      </c>
      <c r="N29" s="27">
        <v>444</v>
      </c>
      <c r="O29" s="27">
        <v>8921</v>
      </c>
      <c r="P29" s="1" t="s">
        <v>503</v>
      </c>
      <c r="Q29" s="27">
        <v>1449</v>
      </c>
      <c r="R29" s="1" t="s">
        <v>503</v>
      </c>
      <c r="S29" s="1" t="s">
        <v>503</v>
      </c>
      <c r="T29" s="27">
        <v>1338</v>
      </c>
      <c r="U29" s="1" t="s">
        <v>503</v>
      </c>
      <c r="V29" s="27">
        <v>1028</v>
      </c>
      <c r="W29" s="27">
        <v>4300</v>
      </c>
      <c r="X29" s="1" t="s">
        <v>503</v>
      </c>
      <c r="Y29" s="1" t="s">
        <v>503</v>
      </c>
      <c r="Z29" s="1" t="s">
        <v>503</v>
      </c>
      <c r="AA29" s="27">
        <v>933</v>
      </c>
      <c r="AB29" s="1" t="s">
        <v>503</v>
      </c>
      <c r="AC29" s="27">
        <v>7114</v>
      </c>
      <c r="AD29" s="27">
        <v>92484</v>
      </c>
    </row>
    <row r="30" spans="1:30" ht="12.75" customHeight="1">
      <c r="A30" s="26">
        <v>1987</v>
      </c>
      <c r="B30" s="1" t="s">
        <v>503</v>
      </c>
      <c r="C30" s="27">
        <v>1685</v>
      </c>
      <c r="D30" s="1" t="s">
        <v>503</v>
      </c>
      <c r="E30" s="27">
        <v>11709</v>
      </c>
      <c r="F30" s="27">
        <v>738</v>
      </c>
      <c r="G30" s="27">
        <v>723</v>
      </c>
      <c r="H30" s="1" t="s">
        <v>503</v>
      </c>
      <c r="I30" s="27">
        <v>8036</v>
      </c>
      <c r="J30" s="27">
        <v>8471</v>
      </c>
      <c r="K30" s="1" t="s">
        <v>503</v>
      </c>
      <c r="L30" s="27">
        <v>917</v>
      </c>
      <c r="M30" s="27">
        <v>2018</v>
      </c>
      <c r="N30" s="27">
        <v>442</v>
      </c>
      <c r="O30" s="27">
        <v>8977</v>
      </c>
      <c r="P30" s="1" t="s">
        <v>503</v>
      </c>
      <c r="Q30" s="27">
        <v>1479</v>
      </c>
      <c r="R30" s="1" t="s">
        <v>503</v>
      </c>
      <c r="S30" s="1" t="s">
        <v>503</v>
      </c>
      <c r="T30" s="27">
        <v>1278</v>
      </c>
      <c r="U30" s="1" t="s">
        <v>503</v>
      </c>
      <c r="V30" s="27">
        <v>1035</v>
      </c>
      <c r="W30" s="27">
        <v>4200</v>
      </c>
      <c r="X30" s="1" t="s">
        <v>503</v>
      </c>
      <c r="Y30" s="1" t="s">
        <v>503</v>
      </c>
      <c r="Z30" s="1" t="s">
        <v>503</v>
      </c>
      <c r="AA30" s="27">
        <v>877</v>
      </c>
      <c r="AB30" s="1" t="s">
        <v>503</v>
      </c>
      <c r="AC30" s="27">
        <v>7251</v>
      </c>
      <c r="AD30" s="27">
        <v>89987</v>
      </c>
    </row>
    <row r="31" spans="1:30" ht="12.75" customHeight="1">
      <c r="A31" s="26">
        <v>1988</v>
      </c>
      <c r="B31" s="27">
        <v>18431</v>
      </c>
      <c r="C31" s="27">
        <v>1578</v>
      </c>
      <c r="D31" s="1" t="s">
        <v>503</v>
      </c>
      <c r="E31" s="27">
        <v>11686</v>
      </c>
      <c r="F31" s="27">
        <v>737</v>
      </c>
      <c r="G31" s="27">
        <v>723</v>
      </c>
      <c r="H31" s="1" t="s">
        <v>503</v>
      </c>
      <c r="I31" s="27">
        <v>7821</v>
      </c>
      <c r="J31" s="27">
        <v>8176</v>
      </c>
      <c r="K31" s="1" t="s">
        <v>503</v>
      </c>
      <c r="L31" s="27">
        <v>964</v>
      </c>
      <c r="M31" s="27">
        <v>2117</v>
      </c>
      <c r="N31" s="27">
        <v>419</v>
      </c>
      <c r="O31" s="27">
        <v>8880</v>
      </c>
      <c r="P31" s="1" t="s">
        <v>503</v>
      </c>
      <c r="Q31" s="27">
        <v>1534</v>
      </c>
      <c r="R31" s="1" t="s">
        <v>503</v>
      </c>
      <c r="S31" s="1" t="s">
        <v>503</v>
      </c>
      <c r="T31" s="27">
        <v>1265</v>
      </c>
      <c r="U31" s="1" t="s">
        <v>503</v>
      </c>
      <c r="V31" s="27">
        <v>1019</v>
      </c>
      <c r="W31" s="27">
        <v>4180</v>
      </c>
      <c r="X31" s="1" t="s">
        <v>503</v>
      </c>
      <c r="Y31" s="1" t="s">
        <v>503</v>
      </c>
      <c r="Z31" s="27">
        <v>1500</v>
      </c>
      <c r="AA31" s="27">
        <v>820</v>
      </c>
      <c r="AB31" s="1" t="s">
        <v>503</v>
      </c>
      <c r="AC31" s="27">
        <v>7421</v>
      </c>
      <c r="AD31" s="27">
        <v>90708</v>
      </c>
    </row>
    <row r="32" spans="1:30" ht="12.75" customHeight="1">
      <c r="A32" s="26">
        <v>1989</v>
      </c>
      <c r="B32" s="27">
        <v>18076</v>
      </c>
      <c r="C32" s="27">
        <v>1605</v>
      </c>
      <c r="D32" s="1" t="s">
        <v>503</v>
      </c>
      <c r="E32" s="27">
        <v>11175</v>
      </c>
      <c r="F32" s="27">
        <v>884</v>
      </c>
      <c r="G32" s="27">
        <v>710</v>
      </c>
      <c r="H32" s="1" t="s">
        <v>503</v>
      </c>
      <c r="I32" s="27">
        <v>7875</v>
      </c>
      <c r="J32" s="27">
        <v>7762</v>
      </c>
      <c r="K32" s="1" t="s">
        <v>503</v>
      </c>
      <c r="L32" s="27">
        <v>887</v>
      </c>
      <c r="M32" s="27">
        <v>2102</v>
      </c>
      <c r="N32" s="1" t="s">
        <v>503</v>
      </c>
      <c r="O32" s="27">
        <v>9037</v>
      </c>
      <c r="P32" s="1" t="s">
        <v>503</v>
      </c>
      <c r="Q32" s="27">
        <v>1530</v>
      </c>
      <c r="R32" s="1" t="s">
        <v>503</v>
      </c>
      <c r="S32" s="1" t="s">
        <v>503</v>
      </c>
      <c r="T32" s="27">
        <v>1212</v>
      </c>
      <c r="U32" s="1" t="s">
        <v>503</v>
      </c>
      <c r="V32" s="27">
        <v>975</v>
      </c>
      <c r="W32" s="27">
        <v>3910</v>
      </c>
      <c r="X32" s="1" t="s">
        <v>503</v>
      </c>
      <c r="Y32" s="1" t="s">
        <v>503</v>
      </c>
      <c r="Z32" s="1" t="s">
        <v>503</v>
      </c>
      <c r="AA32" s="27">
        <v>764</v>
      </c>
      <c r="AB32" s="1" t="s">
        <v>503</v>
      </c>
      <c r="AC32" s="27">
        <v>7632</v>
      </c>
      <c r="AD32" s="27">
        <v>86205</v>
      </c>
    </row>
    <row r="33" spans="1:30" ht="12.75" customHeight="1">
      <c r="A33" s="26">
        <v>1990</v>
      </c>
      <c r="B33" s="27">
        <v>18105</v>
      </c>
      <c r="C33" s="27">
        <v>1573</v>
      </c>
      <c r="D33" s="27">
        <v>1126</v>
      </c>
      <c r="E33" s="27">
        <v>10612</v>
      </c>
      <c r="F33" s="27">
        <v>1055</v>
      </c>
      <c r="G33" s="27">
        <v>735</v>
      </c>
      <c r="H33" s="27">
        <v>556</v>
      </c>
      <c r="I33" s="27">
        <v>10735</v>
      </c>
      <c r="J33" s="27">
        <v>7276</v>
      </c>
      <c r="K33" s="27">
        <v>1480</v>
      </c>
      <c r="L33" s="27">
        <v>767</v>
      </c>
      <c r="M33" s="27">
        <v>2147</v>
      </c>
      <c r="N33" s="27">
        <v>431</v>
      </c>
      <c r="O33" s="27">
        <v>8905</v>
      </c>
      <c r="P33" s="1" t="s">
        <v>503</v>
      </c>
      <c r="Q33" s="27">
        <v>1991</v>
      </c>
      <c r="R33" s="27">
        <v>171</v>
      </c>
      <c r="S33" s="1" t="s">
        <v>503</v>
      </c>
      <c r="T33" s="27">
        <v>1108</v>
      </c>
      <c r="U33" s="1" t="s">
        <v>503</v>
      </c>
      <c r="V33" s="27">
        <v>961</v>
      </c>
      <c r="W33" s="27">
        <v>3210</v>
      </c>
      <c r="X33" s="27">
        <v>1086</v>
      </c>
      <c r="Y33" s="27">
        <v>4750</v>
      </c>
      <c r="Z33" s="27">
        <v>1108</v>
      </c>
      <c r="AA33" s="27">
        <v>707</v>
      </c>
      <c r="AB33" s="1" t="s">
        <v>503</v>
      </c>
      <c r="AC33" s="27">
        <v>7377</v>
      </c>
      <c r="AD33" s="27">
        <v>81174</v>
      </c>
    </row>
    <row r="34" spans="1:30" ht="12.75" customHeight="1">
      <c r="A34" s="26">
        <v>1991</v>
      </c>
      <c r="B34" s="27">
        <v>17456</v>
      </c>
      <c r="C34" s="27">
        <v>1503</v>
      </c>
      <c r="D34" s="1" t="s">
        <v>503</v>
      </c>
      <c r="E34" s="27">
        <v>10137</v>
      </c>
      <c r="F34" s="27">
        <v>1102</v>
      </c>
      <c r="G34" s="27">
        <v>764</v>
      </c>
      <c r="H34" s="1" t="s">
        <v>503</v>
      </c>
      <c r="I34" s="27">
        <v>10597</v>
      </c>
      <c r="J34" s="27">
        <v>9604</v>
      </c>
      <c r="K34" s="1" t="s">
        <v>503</v>
      </c>
      <c r="L34" s="27">
        <v>913</v>
      </c>
      <c r="M34" s="27">
        <v>2068</v>
      </c>
      <c r="N34" s="27">
        <v>428</v>
      </c>
      <c r="O34" s="27">
        <v>9105</v>
      </c>
      <c r="P34" s="1" t="s">
        <v>503</v>
      </c>
      <c r="Q34" s="27">
        <v>1760</v>
      </c>
      <c r="R34" s="1" t="s">
        <v>503</v>
      </c>
      <c r="S34" s="1" t="s">
        <v>503</v>
      </c>
      <c r="T34" s="27">
        <v>1029</v>
      </c>
      <c r="U34" s="1" t="s">
        <v>503</v>
      </c>
      <c r="V34" s="27">
        <v>901</v>
      </c>
      <c r="W34" s="27">
        <v>2995</v>
      </c>
      <c r="X34" s="27">
        <v>1103</v>
      </c>
      <c r="Y34" s="27">
        <v>4821</v>
      </c>
      <c r="Z34" s="27">
        <v>1029</v>
      </c>
      <c r="AA34" s="27">
        <v>665</v>
      </c>
      <c r="AB34" s="1" t="s">
        <v>503</v>
      </c>
      <c r="AC34" s="27">
        <v>7370</v>
      </c>
      <c r="AD34" s="27">
        <v>80602</v>
      </c>
    </row>
    <row r="35" spans="1:30" ht="12.75" customHeight="1">
      <c r="A35" s="26">
        <v>1992</v>
      </c>
      <c r="B35" s="27">
        <v>16048</v>
      </c>
      <c r="C35" s="27">
        <v>1414</v>
      </c>
      <c r="D35" s="1" t="s">
        <v>503</v>
      </c>
      <c r="E35" s="27">
        <v>9930</v>
      </c>
      <c r="F35" s="27">
        <v>1045</v>
      </c>
      <c r="G35" s="27">
        <v>751</v>
      </c>
      <c r="H35" s="27">
        <v>467</v>
      </c>
      <c r="I35" s="27">
        <v>10268</v>
      </c>
      <c r="J35" s="27">
        <v>9245</v>
      </c>
      <c r="K35" s="1" t="s">
        <v>503</v>
      </c>
      <c r="L35" s="27">
        <v>836</v>
      </c>
      <c r="M35" s="27">
        <v>2198</v>
      </c>
      <c r="N35" s="27">
        <v>403</v>
      </c>
      <c r="O35" s="27">
        <v>9089</v>
      </c>
      <c r="P35" s="1" t="s">
        <v>503</v>
      </c>
      <c r="Q35" s="27">
        <v>1630</v>
      </c>
      <c r="R35" s="1" t="s">
        <v>503</v>
      </c>
      <c r="S35" s="1" t="s">
        <v>503</v>
      </c>
      <c r="T35" s="27">
        <v>947</v>
      </c>
      <c r="U35" s="1" t="s">
        <v>503</v>
      </c>
      <c r="V35" s="27">
        <v>870</v>
      </c>
      <c r="W35" s="27">
        <v>2820</v>
      </c>
      <c r="X35" s="27">
        <v>1151</v>
      </c>
      <c r="Y35" s="27">
        <v>4787</v>
      </c>
      <c r="Z35" s="27">
        <v>947</v>
      </c>
      <c r="AA35" s="27">
        <v>620</v>
      </c>
      <c r="AB35" s="1" t="s">
        <v>503</v>
      </c>
      <c r="AC35" s="27">
        <v>6991</v>
      </c>
      <c r="AD35" s="27">
        <v>79170</v>
      </c>
    </row>
    <row r="36" spans="1:30" ht="12.75" customHeight="1">
      <c r="A36" s="26">
        <v>1993</v>
      </c>
      <c r="B36" s="27">
        <v>15882</v>
      </c>
      <c r="C36" s="27">
        <v>1326</v>
      </c>
      <c r="D36" s="1" t="s">
        <v>503</v>
      </c>
      <c r="E36" s="27">
        <v>10119</v>
      </c>
      <c r="F36" s="27">
        <v>967</v>
      </c>
      <c r="G36" s="27">
        <v>721</v>
      </c>
      <c r="H36" s="27">
        <v>432</v>
      </c>
      <c r="I36" s="27">
        <v>9759</v>
      </c>
      <c r="J36" s="1" t="s">
        <v>503</v>
      </c>
      <c r="K36" s="1" t="s">
        <v>503</v>
      </c>
      <c r="L36" s="27">
        <v>796</v>
      </c>
      <c r="M36" s="27">
        <v>2302</v>
      </c>
      <c r="N36" s="27">
        <v>416</v>
      </c>
      <c r="O36" s="1" t="s">
        <v>503</v>
      </c>
      <c r="P36" s="1" t="s">
        <v>503</v>
      </c>
      <c r="Q36" s="27">
        <v>1291</v>
      </c>
      <c r="R36" s="27">
        <v>219</v>
      </c>
      <c r="S36" s="1" t="s">
        <v>503</v>
      </c>
      <c r="T36" s="27">
        <v>951</v>
      </c>
      <c r="U36" s="1" t="s">
        <v>503</v>
      </c>
      <c r="V36" s="27">
        <v>853</v>
      </c>
      <c r="W36" s="27">
        <v>2725</v>
      </c>
      <c r="X36" s="27">
        <v>1128</v>
      </c>
      <c r="Y36" s="27">
        <v>4801</v>
      </c>
      <c r="Z36" s="27">
        <v>951</v>
      </c>
      <c r="AA36" s="27">
        <v>578</v>
      </c>
      <c r="AB36" s="1" t="s">
        <v>503</v>
      </c>
      <c r="AC36" s="27">
        <v>6402</v>
      </c>
      <c r="AD36" s="27">
        <v>79319</v>
      </c>
    </row>
    <row r="37" spans="1:30" ht="12.75" customHeight="1">
      <c r="A37" s="26">
        <v>1994</v>
      </c>
      <c r="B37" s="27">
        <v>15045</v>
      </c>
      <c r="C37" s="27">
        <v>1425</v>
      </c>
      <c r="D37" s="27">
        <v>1339</v>
      </c>
      <c r="E37" s="27">
        <v>10075</v>
      </c>
      <c r="F37" s="27">
        <v>1026</v>
      </c>
      <c r="G37" s="27">
        <v>708</v>
      </c>
      <c r="H37" s="27">
        <v>443</v>
      </c>
      <c r="I37" s="27">
        <v>9008</v>
      </c>
      <c r="J37" s="1" t="s">
        <v>503</v>
      </c>
      <c r="K37" s="1" t="s">
        <v>503</v>
      </c>
      <c r="L37" s="27">
        <v>774</v>
      </c>
      <c r="M37" s="27">
        <v>2265</v>
      </c>
      <c r="N37" s="27">
        <v>333</v>
      </c>
      <c r="O37" s="1" t="s">
        <v>503</v>
      </c>
      <c r="P37" s="1" t="s">
        <v>503</v>
      </c>
      <c r="Q37" s="27">
        <v>1156</v>
      </c>
      <c r="R37" s="27">
        <v>145</v>
      </c>
      <c r="S37" s="1" t="s">
        <v>503</v>
      </c>
      <c r="T37" s="27">
        <v>911</v>
      </c>
      <c r="U37" s="1" t="s">
        <v>503</v>
      </c>
      <c r="V37" s="27">
        <v>864</v>
      </c>
      <c r="W37" s="27">
        <v>2605</v>
      </c>
      <c r="X37" s="27">
        <v>1092</v>
      </c>
      <c r="Y37" s="1" t="s">
        <v>503</v>
      </c>
      <c r="Z37" s="27">
        <v>911</v>
      </c>
      <c r="AA37" s="27">
        <v>549</v>
      </c>
      <c r="AB37" s="1" t="s">
        <v>503</v>
      </c>
      <c r="AC37" s="27">
        <v>5973</v>
      </c>
      <c r="AD37" s="27">
        <v>81225</v>
      </c>
    </row>
    <row r="38" spans="1:30" ht="12.75" customHeight="1">
      <c r="A38" s="26">
        <v>1995</v>
      </c>
      <c r="B38" s="1" t="s">
        <v>503</v>
      </c>
      <c r="C38" s="27">
        <v>1475</v>
      </c>
      <c r="D38" s="1" t="s">
        <v>503</v>
      </c>
      <c r="E38" s="1" t="s">
        <v>503</v>
      </c>
      <c r="F38" s="27">
        <v>874</v>
      </c>
      <c r="G38" s="27">
        <v>655</v>
      </c>
      <c r="H38" s="27">
        <v>424</v>
      </c>
      <c r="I38" s="1" t="s">
        <v>503</v>
      </c>
      <c r="J38" s="1" t="s">
        <v>503</v>
      </c>
      <c r="K38" s="1" t="s">
        <v>503</v>
      </c>
      <c r="L38" s="27">
        <v>739</v>
      </c>
      <c r="M38" s="27">
        <v>2282</v>
      </c>
      <c r="N38" s="27">
        <v>344</v>
      </c>
      <c r="O38" s="1" t="s">
        <v>503</v>
      </c>
      <c r="P38" s="1" t="s">
        <v>503</v>
      </c>
      <c r="Q38" s="27">
        <v>1109</v>
      </c>
      <c r="R38" s="27">
        <v>101</v>
      </c>
      <c r="S38" s="1" t="s">
        <v>503</v>
      </c>
      <c r="T38" s="27">
        <v>911</v>
      </c>
      <c r="U38" s="1" t="s">
        <v>503</v>
      </c>
      <c r="V38" s="27">
        <v>829</v>
      </c>
      <c r="W38" s="1" t="s">
        <v>503</v>
      </c>
      <c r="X38" s="1" t="s">
        <v>503</v>
      </c>
      <c r="Y38" s="1" t="s">
        <v>503</v>
      </c>
      <c r="Z38" s="1" t="s">
        <v>503</v>
      </c>
      <c r="AA38" s="27">
        <v>510</v>
      </c>
      <c r="AB38" s="1" t="s">
        <v>503</v>
      </c>
      <c r="AC38" s="27">
        <v>5478</v>
      </c>
      <c r="AD38" s="27">
        <v>77697</v>
      </c>
    </row>
    <row r="39" spans="1:30" ht="12.75" customHeight="1">
      <c r="A39" s="26">
        <v>1996</v>
      </c>
      <c r="B39" s="1" t="s">
        <v>503</v>
      </c>
      <c r="C39" s="1" t="s">
        <v>503</v>
      </c>
      <c r="D39" s="1" t="s">
        <v>503</v>
      </c>
      <c r="E39" s="1" t="s">
        <v>503</v>
      </c>
      <c r="F39" s="1" t="s">
        <v>503</v>
      </c>
      <c r="G39" s="1" t="s">
        <v>503</v>
      </c>
      <c r="H39" s="1" t="s">
        <v>503</v>
      </c>
      <c r="I39" s="1" t="s">
        <v>503</v>
      </c>
      <c r="J39" s="1" t="s">
        <v>503</v>
      </c>
      <c r="K39" s="1" t="s">
        <v>503</v>
      </c>
      <c r="L39" s="1" t="s">
        <v>503</v>
      </c>
      <c r="M39" s="27">
        <v>2323</v>
      </c>
      <c r="N39" s="1" t="s">
        <v>503</v>
      </c>
      <c r="O39" s="1" t="s">
        <v>503</v>
      </c>
      <c r="P39" s="1" t="s">
        <v>503</v>
      </c>
      <c r="Q39" s="27">
        <v>1089</v>
      </c>
      <c r="R39" s="1" t="s">
        <v>503</v>
      </c>
      <c r="S39" s="1" t="s">
        <v>503</v>
      </c>
      <c r="T39" s="1" t="s">
        <v>503</v>
      </c>
      <c r="U39" s="1" t="s">
        <v>503</v>
      </c>
      <c r="V39" s="27">
        <v>813</v>
      </c>
      <c r="W39" s="1" t="s">
        <v>503</v>
      </c>
      <c r="X39" s="1" t="s">
        <v>503</v>
      </c>
      <c r="Y39" s="1" t="s">
        <v>503</v>
      </c>
      <c r="Z39" s="1" t="s">
        <v>503</v>
      </c>
      <c r="AA39" s="1" t="s">
        <v>503</v>
      </c>
      <c r="AB39" s="1" t="s">
        <v>503</v>
      </c>
      <c r="AC39" s="1" t="s">
        <v>503</v>
      </c>
      <c r="AD39" s="1" t="s">
        <v>503</v>
      </c>
    </row>
    <row r="40" spans="1:30" ht="12.75" customHeight="1">
      <c r="A40" s="26">
        <v>1997</v>
      </c>
      <c r="B40" s="1" t="s">
        <v>503</v>
      </c>
      <c r="C40" s="1" t="s">
        <v>503</v>
      </c>
      <c r="D40" s="1" t="s">
        <v>503</v>
      </c>
      <c r="E40" s="1" t="s">
        <v>503</v>
      </c>
      <c r="F40" s="1" t="s">
        <v>503</v>
      </c>
      <c r="G40" s="1" t="s">
        <v>503</v>
      </c>
      <c r="H40" s="1" t="s">
        <v>503</v>
      </c>
      <c r="I40" s="1" t="s">
        <v>503</v>
      </c>
      <c r="J40" s="1" t="s">
        <v>503</v>
      </c>
      <c r="K40" s="1" t="s">
        <v>503</v>
      </c>
      <c r="L40" s="1" t="s">
        <v>503</v>
      </c>
      <c r="M40" s="1" t="s">
        <v>503</v>
      </c>
      <c r="N40" s="1" t="s">
        <v>503</v>
      </c>
      <c r="O40" s="1" t="s">
        <v>503</v>
      </c>
      <c r="P40" s="1" t="s">
        <v>503</v>
      </c>
      <c r="Q40" s="1" t="s">
        <v>503</v>
      </c>
      <c r="R40" s="1" t="s">
        <v>503</v>
      </c>
      <c r="S40" s="1" t="s">
        <v>503</v>
      </c>
      <c r="T40" s="1" t="s">
        <v>503</v>
      </c>
      <c r="U40" s="1" t="s">
        <v>503</v>
      </c>
      <c r="V40" s="1" t="s">
        <v>503</v>
      </c>
      <c r="W40" s="1" t="s">
        <v>503</v>
      </c>
      <c r="X40" s="1" t="s">
        <v>503</v>
      </c>
      <c r="Y40" s="1" t="s">
        <v>503</v>
      </c>
      <c r="Z40" s="1" t="s">
        <v>503</v>
      </c>
      <c r="AA40" s="1" t="s">
        <v>503</v>
      </c>
      <c r="AB40" s="1" t="s">
        <v>503</v>
      </c>
      <c r="AC40" s="1" t="s">
        <v>503</v>
      </c>
      <c r="AD40" s="1" t="s">
        <v>503</v>
      </c>
    </row>
    <row r="41" spans="1:30" ht="12.75" customHeight="1">
      <c r="A41" s="24" t="s">
        <v>232</v>
      </c>
    </row>
  </sheetData>
  <phoneticPr fontId="0" type="noConversion"/>
  <printOptions gridLines="1"/>
  <pageMargins left="0.75" right="0.75" top="1" bottom="1" header="0.5" footer="0.5"/>
  <pageSetup orientation="portrait" horizontalDpi="360" r:id="rId1"/>
  <headerFooter alignWithMargins="0">
    <oddHeader>&amp;A</oddHeader>
    <oddFooter>Page &amp;P</oddFooter>
  </headerFooter>
</worksheet>
</file>

<file path=xl/worksheets/sheet113.xml><?xml version="1.0" encoding="utf-8"?>
<worksheet xmlns="http://schemas.openxmlformats.org/spreadsheetml/2006/main" xmlns:r="http://schemas.openxmlformats.org/officeDocument/2006/relationships">
  <sheetPr codeName="Sheet113"/>
  <dimension ref="A1:L16"/>
  <sheetViews>
    <sheetView workbookViewId="0">
      <selection activeCell="R37" sqref="R37"/>
    </sheetView>
  </sheetViews>
  <sheetFormatPr defaultRowHeight="12.75"/>
  <sheetData>
    <row r="1" spans="1:12" ht="15.75">
      <c r="A1" s="688" t="s">
        <v>890</v>
      </c>
    </row>
    <row r="2" spans="1:12" ht="15.75">
      <c r="A2" s="688"/>
      <c r="K2">
        <v>1980</v>
      </c>
      <c r="L2">
        <v>2009</v>
      </c>
    </row>
    <row r="3" spans="1:12">
      <c r="J3" t="s">
        <v>290</v>
      </c>
      <c r="K3">
        <f>('9'!$CB$24)</f>
        <v>0.53108299245816659</v>
      </c>
      <c r="L3">
        <f>('9'!$CB$53)</f>
        <v>0.79855157824305678</v>
      </c>
    </row>
    <row r="4" spans="1:12">
      <c r="J4" t="s">
        <v>284</v>
      </c>
      <c r="K4">
        <f>'9'!$AF$24</f>
        <v>0.45115399255083855</v>
      </c>
      <c r="L4">
        <f>'9'!$AF$53</f>
        <v>0.68400459378510559</v>
      </c>
    </row>
    <row r="5" spans="1:12">
      <c r="J5" t="s">
        <v>287</v>
      </c>
      <c r="K5">
        <f>'9'!$BD$24</f>
        <v>0.51417842575468864</v>
      </c>
      <c r="L5">
        <f>'9'!$BD$53</f>
        <v>0.64996309980916267</v>
      </c>
    </row>
    <row r="6" spans="1:12">
      <c r="J6" t="s">
        <v>283</v>
      </c>
      <c r="K6">
        <f>'9'!$P$24</f>
        <v>0.54240966926239531</v>
      </c>
      <c r="L6">
        <f>'9'!$P$53</f>
        <v>0.64821652749798897</v>
      </c>
    </row>
    <row r="7" spans="1:12">
      <c r="J7" t="s">
        <v>289</v>
      </c>
      <c r="K7">
        <f>'9'!$BT$24</f>
        <v>0.57333980421299502</v>
      </c>
      <c r="L7" s="730">
        <f>'9'!$BT$53</f>
        <v>0.63618352301643677</v>
      </c>
    </row>
    <row r="8" spans="1:12">
      <c r="J8" t="s">
        <v>292</v>
      </c>
      <c r="K8">
        <f>'9'!$CR$24</f>
        <v>0.5344141017484183</v>
      </c>
      <c r="L8">
        <f>'9'!$CR$53</f>
        <v>0.63707815334164763</v>
      </c>
    </row>
    <row r="9" spans="1:12">
      <c r="J9" t="s">
        <v>285</v>
      </c>
      <c r="K9">
        <f>'9'!$AN$24</f>
        <v>0.50060255423943811</v>
      </c>
      <c r="L9">
        <f>'9'!$AN$53</f>
        <v>0.62592143459582017</v>
      </c>
    </row>
    <row r="10" spans="1:12">
      <c r="J10" t="s">
        <v>286</v>
      </c>
      <c r="K10">
        <f>'9'!$AV$24</f>
        <v>0.46499741007593187</v>
      </c>
      <c r="L10">
        <f>'9'!$AV$53</f>
        <v>0.60907324964299625</v>
      </c>
    </row>
    <row r="11" spans="1:12">
      <c r="J11" t="s">
        <v>272</v>
      </c>
      <c r="K11">
        <f>'9'!$X$24</f>
        <v>0.41150826500573989</v>
      </c>
      <c r="L11">
        <f>'9'!$X$53</f>
        <v>0.57539257881366546</v>
      </c>
    </row>
    <row r="12" spans="1:12">
      <c r="J12" t="s">
        <v>293</v>
      </c>
      <c r="K12">
        <f>'9'!$CZ$24</f>
        <v>0.45351020518611329</v>
      </c>
      <c r="L12">
        <f>'9'!$CZ$53</f>
        <v>0.56207671649033331</v>
      </c>
    </row>
    <row r="13" spans="1:12">
      <c r="J13" t="s">
        <v>281</v>
      </c>
      <c r="K13">
        <f>'9'!$H$24</f>
        <v>0.41717781465803982</v>
      </c>
      <c r="L13">
        <f>'9'!$H$53</f>
        <v>0.55879000151104863</v>
      </c>
    </row>
    <row r="14" spans="1:12">
      <c r="J14" t="s">
        <v>288</v>
      </c>
      <c r="K14">
        <f>'9'!$BL$24</f>
        <v>0.45189313497432443</v>
      </c>
      <c r="L14">
        <f>'9'!$BL$53</f>
        <v>0.53202715649787347</v>
      </c>
    </row>
    <row r="15" spans="1:12">
      <c r="J15" t="s">
        <v>273</v>
      </c>
      <c r="K15">
        <f>'9'!$DH$24</f>
        <v>0.3549486231110916</v>
      </c>
      <c r="L15">
        <f>'9'!$DH$53</f>
        <v>0.48154778070426613</v>
      </c>
    </row>
    <row r="16" spans="1:12">
      <c r="J16" t="s">
        <v>291</v>
      </c>
      <c r="K16">
        <f>'9'!$CJ$24</f>
        <v>0.36646079370958801</v>
      </c>
      <c r="L16">
        <f>'9'!$CJ$53</f>
        <v>0.45103150454125213</v>
      </c>
    </row>
  </sheetData>
  <sortState ref="J2:L16">
    <sortCondition descending="1" ref="L2:L16"/>
  </sortState>
  <pageMargins left="0.7" right="0.7" top="0.75" bottom="0.75" header="0.3" footer="0.3"/>
  <pageSetup orientation="portrait" horizontalDpi="0" verticalDpi="0" r:id="rId1"/>
  <drawing r:id="rId2"/>
</worksheet>
</file>

<file path=xl/worksheets/sheet114.xml><?xml version="1.0" encoding="utf-8"?>
<worksheet xmlns="http://schemas.openxmlformats.org/spreadsheetml/2006/main" xmlns:r="http://schemas.openxmlformats.org/officeDocument/2006/relationships">
  <sheetPr codeName="Sheet114"/>
  <dimension ref="A1:L35"/>
  <sheetViews>
    <sheetView topLeftCell="D1" workbookViewId="0">
      <selection activeCell="R37" sqref="R37"/>
    </sheetView>
  </sheetViews>
  <sheetFormatPr defaultRowHeight="12.75"/>
  <sheetData>
    <row r="1" spans="1:12" ht="15.75">
      <c r="A1" s="688" t="s">
        <v>891</v>
      </c>
    </row>
    <row r="2" spans="1:12">
      <c r="J2" t="s">
        <v>741</v>
      </c>
      <c r="K2" t="s">
        <v>740</v>
      </c>
    </row>
    <row r="3" spans="1:12">
      <c r="I3" t="s">
        <v>281</v>
      </c>
      <c r="J3" s="55">
        <f>(POWER('9'!$H$53/'9'!$H$24, 1/29)-1)*100</f>
        <v>1.0128925837733727</v>
      </c>
      <c r="K3" s="55">
        <f>(POWER('A21'!$B$52/'A21'!$B$23, 1/29)-1)*100</f>
        <v>1.7756301919148898</v>
      </c>
      <c r="L3" s="728"/>
    </row>
    <row r="4" spans="1:12">
      <c r="I4" t="s">
        <v>283</v>
      </c>
      <c r="J4" s="55">
        <f>(POWER('9'!$P$53/'9'!$P$24, 1/29)-1)*100</f>
        <v>0.61638576486462426</v>
      </c>
      <c r="K4" s="55">
        <f>(POWER('A21'!$C$52/'A21'!$C$23, 1/29)-1)*100</f>
        <v>1.5122932827898561</v>
      </c>
    </row>
    <row r="5" spans="1:12">
      <c r="I5" t="s">
        <v>272</v>
      </c>
      <c r="J5" s="55">
        <f>(POWER('9'!$X$53/'9'!$X$24, 1/29)-1)*100</f>
        <v>1.1626497639823707</v>
      </c>
      <c r="K5" s="55">
        <f>(POWER('A21'!$D$52/'A21'!$D$23, 1/29)-1)*100</f>
        <v>1.3775794285868947</v>
      </c>
    </row>
    <row r="6" spans="1:12">
      <c r="I6" t="s">
        <v>284</v>
      </c>
      <c r="J6" s="55">
        <f>(POWER('9'!$AF$53/'9'!$AF$24, 1/29)-1)*100</f>
        <v>1.4453662102503984</v>
      </c>
      <c r="K6" s="55">
        <f>(POWER('A21'!$E$52/'A21'!$E$23, 1/29)-1)*100</f>
        <v>1.7355134877012013</v>
      </c>
    </row>
    <row r="7" spans="1:12">
      <c r="I7" t="s">
        <v>285</v>
      </c>
      <c r="J7" s="55">
        <f>(POWER('9'!$AN$53/'9'!$AN$24, 1/29)-1)*100</f>
        <v>0.77336263014939899</v>
      </c>
      <c r="K7" s="55">
        <f>(POWER('A21'!$F$52/'A21'!$F$23, 1/29)-1)*100</f>
        <v>1.8695366991099416</v>
      </c>
    </row>
    <row r="8" spans="1:12">
      <c r="I8" t="s">
        <v>286</v>
      </c>
      <c r="J8" s="55">
        <f>(POWER('9'!$AV$53/'9'!$AV$24, 1/29)-1)*100</f>
        <v>0.93505736905337145</v>
      </c>
      <c r="K8" s="55">
        <f>(POWER('A21'!$G$52/'A21'!$G$23, 1/29)-1)*100</f>
        <v>1.4803164847822847</v>
      </c>
    </row>
    <row r="9" spans="1:12">
      <c r="I9" t="s">
        <v>287</v>
      </c>
      <c r="J9" s="55">
        <f>(POWER('9'!$BD$53/'9'!$BD$24, 1/29)-1)*100</f>
        <v>0.81136092145703831</v>
      </c>
      <c r="K9" s="55">
        <f>(POWER('A21'!$H$52/'A21'!$H$23, 1/29)-1)*100</f>
        <v>1.6721833774176798</v>
      </c>
    </row>
    <row r="10" spans="1:12">
      <c r="I10" t="s">
        <v>288</v>
      </c>
      <c r="J10" s="55">
        <f>(POWER('9'!$BL$53/'9'!$BL$24, 1/29)-1)*100</f>
        <v>0.56451433936122175</v>
      </c>
      <c r="K10" s="55">
        <f>(POWER('A21'!$I$52/'A21'!$I$23, 1/29)-1)*100</f>
        <v>1.4833709385405625</v>
      </c>
    </row>
    <row r="11" spans="1:12">
      <c r="I11" t="s">
        <v>289</v>
      </c>
      <c r="J11" s="55">
        <f>(POWER('9'!$BT$53/'9'!$BT$24, 1/29)-1)*100</f>
        <v>0.35929396168055128</v>
      </c>
      <c r="K11" s="55">
        <f>(POWER('A21'!$J$52/'A21'!$J$23, 1/29)-1)*100</f>
        <v>2.0481672996219169</v>
      </c>
    </row>
    <row r="12" spans="1:12">
      <c r="I12" t="s">
        <v>290</v>
      </c>
      <c r="J12" s="55">
        <f>(POWER('9'!$CB$53/'9'!$CB$24, 1/29)-1)*100</f>
        <v>1.4164246541864767</v>
      </c>
      <c r="K12" s="55">
        <f>(POWER('A21'!$K$52/'A21'!$K$23, 1/29)-1)*100</f>
        <v>3.2626578093782443</v>
      </c>
    </row>
    <row r="13" spans="1:12">
      <c r="I13" t="s">
        <v>291</v>
      </c>
      <c r="J13" s="55">
        <f>(POWER('9'!$CJ$53/'9'!$CJ$24, 1/29)-1)*100</f>
        <v>0.71858903554715692</v>
      </c>
      <c r="K13" s="55">
        <f>(POWER('A21'!$L$52/'A21'!$L$23, 1/29)-1)*100</f>
        <v>2.5327516150072338</v>
      </c>
    </row>
    <row r="14" spans="1:12">
      <c r="I14" t="s">
        <v>292</v>
      </c>
      <c r="J14" s="55">
        <f>(POWER('9'!$CR$53/'9'!$CR$24, 1/29)-1)*100</f>
        <v>0.60777511672198692</v>
      </c>
      <c r="K14" s="55">
        <f>(POWER('A21'!$M$52/'A21'!$M$23, 1/29)-1)*100</f>
        <v>1.4837688242639979</v>
      </c>
    </row>
    <row r="15" spans="1:12">
      <c r="I15" t="s">
        <v>293</v>
      </c>
      <c r="J15" s="55">
        <f>(POWER('9'!$CZ$53/'9'!$CZ$24, 1/29)-1)*100</f>
        <v>0.74281623914771444</v>
      </c>
      <c r="K15" s="55">
        <f>(POWER('A21'!$N$52/'A21'!$N$23, 1/29)-1)*100</f>
        <v>2.1110063852792571</v>
      </c>
    </row>
    <row r="16" spans="1:12">
      <c r="I16" t="s">
        <v>273</v>
      </c>
      <c r="J16" s="55">
        <f>(POWER('9'!$DH$53/'9'!$DH$24, 1/29)-1)*100</f>
        <v>1.0573871155598935</v>
      </c>
      <c r="K16" s="55">
        <f>(POWER('A21'!$O$52/'A21'!$O$23, 1/29)-1)*100</f>
        <v>1.7113538653471982</v>
      </c>
    </row>
    <row r="18" spans="9:12">
      <c r="J18" t="s">
        <v>914</v>
      </c>
      <c r="K18" t="s">
        <v>915</v>
      </c>
      <c r="L18" t="s">
        <v>916</v>
      </c>
    </row>
    <row r="19" spans="9:12">
      <c r="I19" t="s">
        <v>281</v>
      </c>
      <c r="J19">
        <f>100*((POWER('9'!$H$34/'9'!$H$24,1/10)-1))</f>
        <v>0.40493017301483913</v>
      </c>
      <c r="K19">
        <f>100*((POWER('9'!$H$44/'9'!$H$34,1/10)-1))</f>
        <v>1.3283648106399149</v>
      </c>
      <c r="L19">
        <f>100*((POWER('9'!$H$53/'9'!$H$44,1/9)-1))</f>
        <v>1.3410006639471561</v>
      </c>
    </row>
    <row r="20" spans="9:12">
      <c r="I20" t="s">
        <v>283</v>
      </c>
      <c r="J20">
        <f>100*((POWER('9'!$P$34/'9'!$P$24,1/10)-1))</f>
        <v>0.99115835981453682</v>
      </c>
      <c r="K20">
        <f>100*((POWER('9'!$P$44/'9'!$P$34,1/10)-1))</f>
        <v>0.41552631305177279</v>
      </c>
      <c r="L20">
        <f>100*((POWER('9'!$P$53/'9'!$P$44,1/9)-1))</f>
        <v>0.424329133872825</v>
      </c>
    </row>
    <row r="21" spans="9:12">
      <c r="I21" t="s">
        <v>272</v>
      </c>
      <c r="J21">
        <f>100*((POWER('9'!$X$34/'9'!$X$24,1/10)-1))</f>
        <v>1.6899670791638233</v>
      </c>
      <c r="K21">
        <f>100*((POWER('9'!$X$44/'9'!$X$34,1/10)-1))</f>
        <v>0.54861613001513376</v>
      </c>
      <c r="L21">
        <f>100*((POWER('9'!$X$53/'9'!$X$44,1/9)-1))</f>
        <v>1.2626513762137526</v>
      </c>
    </row>
    <row r="22" spans="9:12">
      <c r="I22" t="s">
        <v>284</v>
      </c>
      <c r="J22">
        <f>100*((POWER('9'!$AF$34/'9'!$AF$24,1/10)-1))</f>
        <v>1.1651592036105329</v>
      </c>
      <c r="K22">
        <f>100*((POWER('9'!$AF$44/'9'!$AF$34,1/10)-1))</f>
        <v>2.3364672029210443</v>
      </c>
      <c r="L22">
        <f>100*((POWER('9'!$AF$53/'9'!$AF$44,1/9)-1))</f>
        <v>0.77358337112305442</v>
      </c>
    </row>
    <row r="23" spans="9:12">
      <c r="I23" t="s">
        <v>285</v>
      </c>
      <c r="J23">
        <f>100*((POWER('9'!$AN$34/'9'!$AN$24,1/10)-1))</f>
        <v>1.1612614950521793</v>
      </c>
      <c r="K23">
        <f>100*((POWER('9'!$AN$44/'9'!$AN$34,1/10)-1))</f>
        <v>-0.55766027764659887</v>
      </c>
      <c r="L23">
        <f>100*((POWER('9'!$AN$53/'9'!$AN$44,1/9)-1))</f>
        <v>1.8375389433487932</v>
      </c>
    </row>
    <row r="24" spans="9:12">
      <c r="I24" t="s">
        <v>286</v>
      </c>
      <c r="J24">
        <f>100*((POWER('9'!$AV$34/'9'!$AV$24,1/10)-1))</f>
        <v>0.72758257574314644</v>
      </c>
      <c r="K24">
        <f>100*((POWER('9'!$AV$44/'9'!$AV$34,1/10)-1))</f>
        <v>1.7871496902836626</v>
      </c>
      <c r="L24">
        <f>100*((POWER('9'!$AV$53/'9'!$AV$44,1/9)-1))</f>
        <v>0.22553243934242406</v>
      </c>
    </row>
    <row r="25" spans="9:12">
      <c r="I25" t="s">
        <v>287</v>
      </c>
      <c r="J25">
        <f>100*((POWER('9'!$BD$34/'9'!$BD$24,1/10)-1))</f>
        <v>0.3657435700801015</v>
      </c>
      <c r="K25">
        <f>100*((POWER('9'!$BD$44/'9'!$BD$34,1/10)-1))</f>
        <v>1.1834119926871889</v>
      </c>
      <c r="L25">
        <f>100*((POWER('9'!$BD$53/'9'!$BD$44,1/9)-1))</f>
        <v>0.8949944052618175</v>
      </c>
    </row>
    <row r="26" spans="9:12">
      <c r="I26" t="s">
        <v>288</v>
      </c>
      <c r="J26">
        <f>100*((POWER('9'!$BL$34/'9'!$BL$24,1/10)-1))</f>
        <v>1.3794847162039048</v>
      </c>
      <c r="K26">
        <f>100*((POWER('9'!$BL$44/'9'!$BL$34,1/10)-1))</f>
        <v>-0.28075598411821945</v>
      </c>
      <c r="L26">
        <f>100*((POWER('9'!$BL$53/'9'!$BL$44,1/9)-1))</f>
        <v>0.60580819677926723</v>
      </c>
    </row>
    <row r="27" spans="9:12">
      <c r="I27" t="s">
        <v>289</v>
      </c>
      <c r="J27">
        <f>100*((POWER('9'!$BT$34/'9'!$BT$24,1/10)-1))</f>
        <v>-0.15264626538176174</v>
      </c>
      <c r="K27">
        <f>100*((POWER('9'!$BT$44/'9'!$BT$34,1/10)-1))</f>
        <v>0.93879469685638206</v>
      </c>
      <c r="L27">
        <f>100*((POWER('9'!$BT$53/'9'!$BT$44,1/9)-1))</f>
        <v>0.28756000314529295</v>
      </c>
    </row>
    <row r="28" spans="9:12">
      <c r="I28" t="s">
        <v>290</v>
      </c>
      <c r="J28">
        <f>100*((POWER('9'!$CB$34/'9'!$CB$24,1/10)-1))</f>
        <v>1.2376269065120127</v>
      </c>
      <c r="K28">
        <f>100*((POWER('9'!$CB$44/'9'!$CB$34,1/10)-1))</f>
        <v>1.1936580806942709</v>
      </c>
      <c r="L28">
        <f>100*((POWER('9'!$CB$53/'9'!$CB$44,1/9)-1))</f>
        <v>1.8640397125637476</v>
      </c>
    </row>
    <row r="29" spans="9:12">
      <c r="I29" t="s">
        <v>291</v>
      </c>
      <c r="J29">
        <f>100*((POWER('9'!$CJ$34/'9'!$CJ$24,1/10)-1))</f>
        <v>1.8469407885238542</v>
      </c>
      <c r="K29">
        <f>100*((POWER('9'!$CJ$44/'9'!$CJ$34,1/10)-1))</f>
        <v>0.16104241096026595</v>
      </c>
      <c r="L29">
        <f>100*((POWER('9'!$CJ$53/'9'!$CJ$44,1/9)-1))</f>
        <v>9.4991372546804342E-2</v>
      </c>
    </row>
    <row r="30" spans="9:12">
      <c r="I30" t="s">
        <v>292</v>
      </c>
      <c r="J30">
        <f>100*((POWER('9'!$CR$34/'9'!$CR$24,1/10)-1))</f>
        <v>-8.904581649958887E-2</v>
      </c>
      <c r="K30">
        <f>100*((POWER('9'!$CR$44/'9'!$CR$34,1/10)-1))</f>
        <v>0.84115664011155111</v>
      </c>
      <c r="L30">
        <f>100*((POWER('9'!$CR$53/'9'!$CR$44,1/9)-1))</f>
        <v>1.1270372258666672</v>
      </c>
    </row>
    <row r="31" spans="9:12">
      <c r="I31" t="s">
        <v>293</v>
      </c>
      <c r="J31">
        <f>100*((POWER('9'!$CZ$34/'9'!$CZ$24,1/10)-1))</f>
        <v>-0.25133210674992412</v>
      </c>
      <c r="K31">
        <f>100*((POWER('9'!$CZ$44/'9'!$CZ$34,1/10)-1))</f>
        <v>0.99507073010480784</v>
      </c>
      <c r="L31">
        <f>100*((POWER('9'!$CZ$53/'9'!$CZ$44,1/9)-1))</f>
        <v>1.5764092936023433</v>
      </c>
    </row>
    <row r="32" spans="9:12">
      <c r="I32" t="s">
        <v>273</v>
      </c>
      <c r="J32">
        <f>100*((POWER('9'!$DH$34/'9'!$DH$24,1/10)-1))</f>
        <v>0.49840274327983547</v>
      </c>
      <c r="K32">
        <f>100*((POWER('9'!$DH$44/'9'!$DH$34,1/10)-1))</f>
        <v>2.0358739920939284</v>
      </c>
      <c r="L32">
        <f>100*((POWER('9'!$DH$53/'9'!$DH$44,1/9)-1))</f>
        <v>0.59926856661307593</v>
      </c>
    </row>
    <row r="35" spans="4:5" ht="15.75">
      <c r="D35" s="117"/>
      <c r="E35" s="55"/>
    </row>
  </sheetData>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sheetPr codeName="Sheet115"/>
  <dimension ref="A1"/>
  <sheetViews>
    <sheetView workbookViewId="0">
      <selection activeCell="R37" sqref="R37"/>
    </sheetView>
  </sheetViews>
  <sheetFormatPr defaultRowHeight="12.75"/>
  <sheetData>
    <row r="1" spans="1:1" ht="15.75">
      <c r="A1" s="688" t="s">
        <v>821</v>
      </c>
    </row>
  </sheetData>
  <pageMargins left="0.7" right="0.7" top="0.75" bottom="0.75" header="0.3" footer="0.3"/>
  <pageSetup orientation="portrait" horizontalDpi="0" verticalDpi="0" r:id="rId1"/>
  <drawing r:id="rId2"/>
</worksheet>
</file>

<file path=xl/worksheets/sheet116.xml><?xml version="1.0" encoding="utf-8"?>
<worksheet xmlns="http://schemas.openxmlformats.org/spreadsheetml/2006/main" xmlns:r="http://schemas.openxmlformats.org/officeDocument/2006/relationships">
  <sheetPr codeName="Sheet116"/>
  <dimension ref="A1"/>
  <sheetViews>
    <sheetView workbookViewId="0">
      <selection activeCell="R37" sqref="R37"/>
    </sheetView>
  </sheetViews>
  <sheetFormatPr defaultRowHeight="12.75"/>
  <sheetData>
    <row r="1" spans="1:1" ht="15.75">
      <c r="A1" s="688" t="s">
        <v>868</v>
      </c>
    </row>
  </sheetData>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sheetPr codeName="Sheet117"/>
  <dimension ref="A1"/>
  <sheetViews>
    <sheetView workbookViewId="0">
      <selection activeCell="R37" sqref="R37"/>
    </sheetView>
  </sheetViews>
  <sheetFormatPr defaultRowHeight="12.75"/>
  <sheetData>
    <row r="1" spans="1:1" ht="15.75">
      <c r="A1" s="688" t="s">
        <v>869</v>
      </c>
    </row>
  </sheetData>
  <pageMargins left="0.7" right="0.7" top="0.75" bottom="0.75" header="0.3" footer="0.3"/>
  <drawing r:id="rId1"/>
</worksheet>
</file>

<file path=xl/worksheets/sheet118.xml><?xml version="1.0" encoding="utf-8"?>
<worksheet xmlns="http://schemas.openxmlformats.org/spreadsheetml/2006/main" xmlns:r="http://schemas.openxmlformats.org/officeDocument/2006/relationships">
  <sheetPr codeName="Sheet118"/>
  <dimension ref="A1"/>
  <sheetViews>
    <sheetView workbookViewId="0">
      <selection activeCell="R37" sqref="R37"/>
    </sheetView>
  </sheetViews>
  <sheetFormatPr defaultRowHeight="12.75"/>
  <sheetData>
    <row r="1" spans="1:1" ht="15.75">
      <c r="A1" s="688" t="s">
        <v>822</v>
      </c>
    </row>
  </sheetData>
  <pageMargins left="0.7" right="0.7" top="0.75" bottom="0.75" header="0.3" footer="0.3"/>
  <drawing r:id="rId1"/>
</worksheet>
</file>

<file path=xl/worksheets/sheet119.xml><?xml version="1.0" encoding="utf-8"?>
<worksheet xmlns="http://schemas.openxmlformats.org/spreadsheetml/2006/main" xmlns:r="http://schemas.openxmlformats.org/officeDocument/2006/relationships">
  <sheetPr codeName="Sheet119"/>
  <dimension ref="A1"/>
  <sheetViews>
    <sheetView workbookViewId="0">
      <selection activeCell="R37" sqref="R37"/>
    </sheetView>
  </sheetViews>
  <sheetFormatPr defaultRowHeight="12.75"/>
  <sheetData>
    <row r="1" spans="1:1" ht="15.75">
      <c r="A1" s="688" t="s">
        <v>870</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codeName="Sheet12"/>
  <dimension ref="A1:FF57"/>
  <sheetViews>
    <sheetView view="pageBreakPreview" zoomScaleSheetLayoutView="100" workbookViewId="0">
      <pane xSplit="1" ySplit="3" topLeftCell="CB48" activePane="bottomRight" state="frozen"/>
      <selection activeCell="R37" sqref="R37"/>
      <selection pane="topRight" activeCell="R37" sqref="R37"/>
      <selection pane="bottomLeft" activeCell="R37" sqref="R37"/>
      <selection pane="bottomRight" activeCell="R37" sqref="R37"/>
    </sheetView>
  </sheetViews>
  <sheetFormatPr defaultRowHeight="12.75"/>
  <cols>
    <col min="1" max="1" width="6.28515625" style="195" customWidth="1"/>
    <col min="2" max="8" width="10.140625" style="195" customWidth="1"/>
    <col min="9" max="9" width="9.28515625" style="195" bestFit="1" customWidth="1"/>
    <col min="10" max="24" width="10.140625" style="195" customWidth="1"/>
    <col min="25" max="25" width="9.28515625" style="195" bestFit="1" customWidth="1"/>
    <col min="26" max="56" width="10.140625" style="195" customWidth="1"/>
    <col min="57" max="57" width="9.28515625" style="195" bestFit="1" customWidth="1"/>
    <col min="58" max="80" width="10.140625" style="195" customWidth="1"/>
    <col min="81" max="81" width="9.28515625" style="195" bestFit="1" customWidth="1"/>
    <col min="82" max="96" width="10.140625" style="195" customWidth="1"/>
    <col min="97" max="97" width="8.85546875" style="195" customWidth="1"/>
    <col min="98" max="104" width="10.140625" style="195" customWidth="1"/>
    <col min="105" max="105" width="8.85546875" style="195" customWidth="1"/>
    <col min="106" max="112" width="10.140625" style="195" customWidth="1"/>
    <col min="113" max="16384" width="9.140625" style="195"/>
  </cols>
  <sheetData>
    <row r="1" spans="1:113" ht="15.75">
      <c r="B1" s="117" t="s">
        <v>628</v>
      </c>
      <c r="C1" s="117"/>
      <c r="R1" s="117" t="s">
        <v>643</v>
      </c>
      <c r="AH1" s="195" t="s">
        <v>643</v>
      </c>
      <c r="AX1" s="195" t="s">
        <v>643</v>
      </c>
      <c r="BN1" s="195" t="s">
        <v>643</v>
      </c>
      <c r="CD1" s="195" t="s">
        <v>643</v>
      </c>
      <c r="CT1" s="195" t="s">
        <v>643</v>
      </c>
    </row>
    <row r="2" spans="1:113" s="238" customFormat="1" ht="15.75">
      <c r="B2" s="238" t="s">
        <v>281</v>
      </c>
      <c r="J2" s="238" t="s">
        <v>283</v>
      </c>
      <c r="P2" s="256"/>
      <c r="R2" s="238" t="s">
        <v>272</v>
      </c>
      <c r="Z2" s="238" t="s">
        <v>284</v>
      </c>
      <c r="AF2" s="256"/>
      <c r="AH2" s="238" t="s">
        <v>285</v>
      </c>
      <c r="AN2" s="256"/>
      <c r="AP2" s="238" t="s">
        <v>286</v>
      </c>
      <c r="AV2" s="256"/>
      <c r="AX2" s="238" t="s">
        <v>287</v>
      </c>
      <c r="BF2" s="238" t="s">
        <v>288</v>
      </c>
      <c r="BL2" s="256"/>
      <c r="BN2" s="238" t="s">
        <v>289</v>
      </c>
      <c r="BT2" s="256"/>
      <c r="BV2" s="238" t="s">
        <v>290</v>
      </c>
      <c r="CD2" s="238" t="s">
        <v>291</v>
      </c>
      <c r="CJ2" s="256"/>
      <c r="CL2" s="238" t="s">
        <v>292</v>
      </c>
      <c r="CT2" s="238" t="s">
        <v>293</v>
      </c>
      <c r="DB2" s="238" t="s">
        <v>273</v>
      </c>
    </row>
    <row r="3" spans="1:113" ht="63.75">
      <c r="A3" s="194" t="s">
        <v>280</v>
      </c>
      <c r="B3" s="197" t="s">
        <v>90</v>
      </c>
      <c r="C3" s="197" t="s">
        <v>533</v>
      </c>
      <c r="D3" s="194" t="s">
        <v>91</v>
      </c>
      <c r="E3" s="194" t="s">
        <v>534</v>
      </c>
      <c r="F3" s="197" t="s">
        <v>225</v>
      </c>
      <c r="G3" s="197" t="s">
        <v>321</v>
      </c>
      <c r="H3" s="194" t="s">
        <v>313</v>
      </c>
      <c r="I3" s="194" t="s">
        <v>535</v>
      </c>
      <c r="J3" s="197" t="s">
        <v>90</v>
      </c>
      <c r="K3" s="197" t="s">
        <v>533</v>
      </c>
      <c r="L3" s="194" t="s">
        <v>91</v>
      </c>
      <c r="M3" s="194" t="s">
        <v>534</v>
      </c>
      <c r="N3" s="197" t="s">
        <v>115</v>
      </c>
      <c r="O3" s="197" t="s">
        <v>321</v>
      </c>
      <c r="P3" s="194" t="s">
        <v>313</v>
      </c>
      <c r="Q3" s="194" t="s">
        <v>535</v>
      </c>
      <c r="R3" s="194" t="s">
        <v>92</v>
      </c>
      <c r="S3" s="197" t="s">
        <v>533</v>
      </c>
      <c r="T3" s="194" t="s">
        <v>93</v>
      </c>
      <c r="U3" s="194" t="s">
        <v>534</v>
      </c>
      <c r="V3" s="197" t="s">
        <v>115</v>
      </c>
      <c r="W3" s="197" t="s">
        <v>312</v>
      </c>
      <c r="X3" s="194" t="s">
        <v>313</v>
      </c>
      <c r="Y3" s="194" t="s">
        <v>535</v>
      </c>
      <c r="Z3" s="194" t="s">
        <v>92</v>
      </c>
      <c r="AA3" s="197" t="s">
        <v>533</v>
      </c>
      <c r="AB3" s="194" t="s">
        <v>93</v>
      </c>
      <c r="AC3" s="194" t="s">
        <v>534</v>
      </c>
      <c r="AD3" s="197" t="s">
        <v>115</v>
      </c>
      <c r="AE3" s="197" t="s">
        <v>312</v>
      </c>
      <c r="AF3" s="194" t="s">
        <v>313</v>
      </c>
      <c r="AG3" s="194" t="s">
        <v>535</v>
      </c>
      <c r="AH3" s="194" t="s">
        <v>92</v>
      </c>
      <c r="AI3" s="197" t="s">
        <v>533</v>
      </c>
      <c r="AJ3" s="194" t="s">
        <v>93</v>
      </c>
      <c r="AK3" s="194" t="s">
        <v>534</v>
      </c>
      <c r="AL3" s="197" t="s">
        <v>115</v>
      </c>
      <c r="AM3" s="197" t="s">
        <v>312</v>
      </c>
      <c r="AN3" s="194" t="s">
        <v>313</v>
      </c>
      <c r="AO3" s="194" t="s">
        <v>535</v>
      </c>
      <c r="AP3" s="194" t="s">
        <v>92</v>
      </c>
      <c r="AQ3" s="197" t="s">
        <v>533</v>
      </c>
      <c r="AR3" s="194" t="s">
        <v>93</v>
      </c>
      <c r="AS3" s="194" t="s">
        <v>534</v>
      </c>
      <c r="AT3" s="197" t="s">
        <v>115</v>
      </c>
      <c r="AU3" s="197" t="s">
        <v>312</v>
      </c>
      <c r="AV3" s="194" t="s">
        <v>313</v>
      </c>
      <c r="AW3" s="194" t="s">
        <v>535</v>
      </c>
      <c r="AX3" s="194" t="s">
        <v>92</v>
      </c>
      <c r="AY3" s="197" t="s">
        <v>533</v>
      </c>
      <c r="AZ3" s="194" t="s">
        <v>93</v>
      </c>
      <c r="BA3" s="194" t="s">
        <v>534</v>
      </c>
      <c r="BB3" s="197" t="s">
        <v>115</v>
      </c>
      <c r="BC3" s="197" t="s">
        <v>312</v>
      </c>
      <c r="BD3" s="194" t="s">
        <v>313</v>
      </c>
      <c r="BE3" s="194" t="s">
        <v>535</v>
      </c>
      <c r="BF3" s="194" t="s">
        <v>92</v>
      </c>
      <c r="BG3" s="197" t="s">
        <v>533</v>
      </c>
      <c r="BH3" s="194" t="s">
        <v>93</v>
      </c>
      <c r="BI3" s="194" t="s">
        <v>534</v>
      </c>
      <c r="BJ3" s="197" t="s">
        <v>115</v>
      </c>
      <c r="BK3" s="197" t="s">
        <v>312</v>
      </c>
      <c r="BL3" s="194" t="s">
        <v>313</v>
      </c>
      <c r="BM3" s="194" t="s">
        <v>535</v>
      </c>
      <c r="BN3" s="194" t="s">
        <v>92</v>
      </c>
      <c r="BO3" s="197" t="s">
        <v>533</v>
      </c>
      <c r="BP3" s="194" t="s">
        <v>93</v>
      </c>
      <c r="BQ3" s="194" t="s">
        <v>534</v>
      </c>
      <c r="BR3" s="197" t="s">
        <v>115</v>
      </c>
      <c r="BS3" s="197" t="s">
        <v>312</v>
      </c>
      <c r="BT3" s="194" t="s">
        <v>313</v>
      </c>
      <c r="BU3" s="194" t="s">
        <v>535</v>
      </c>
      <c r="BV3" s="194" t="s">
        <v>92</v>
      </c>
      <c r="BW3" s="197" t="s">
        <v>533</v>
      </c>
      <c r="BX3" s="194" t="s">
        <v>93</v>
      </c>
      <c r="BY3" s="194" t="s">
        <v>534</v>
      </c>
      <c r="BZ3" s="197" t="s">
        <v>115</v>
      </c>
      <c r="CA3" s="197" t="s">
        <v>312</v>
      </c>
      <c r="CB3" s="194" t="s">
        <v>313</v>
      </c>
      <c r="CC3" s="194" t="s">
        <v>535</v>
      </c>
      <c r="CD3" s="194" t="s">
        <v>92</v>
      </c>
      <c r="CE3" s="197" t="s">
        <v>533</v>
      </c>
      <c r="CF3" s="194" t="s">
        <v>93</v>
      </c>
      <c r="CG3" s="194" t="s">
        <v>534</v>
      </c>
      <c r="CH3" s="197" t="s">
        <v>115</v>
      </c>
      <c r="CI3" s="197" t="s">
        <v>312</v>
      </c>
      <c r="CJ3" s="194" t="s">
        <v>313</v>
      </c>
      <c r="CK3" s="194" t="s">
        <v>535</v>
      </c>
      <c r="CL3" s="194" t="s">
        <v>92</v>
      </c>
      <c r="CM3" s="197" t="s">
        <v>533</v>
      </c>
      <c r="CN3" s="194" t="s">
        <v>93</v>
      </c>
      <c r="CO3" s="194" t="s">
        <v>534</v>
      </c>
      <c r="CP3" s="197" t="s">
        <v>115</v>
      </c>
      <c r="CQ3" s="197" t="s">
        <v>312</v>
      </c>
      <c r="CR3" s="194" t="s">
        <v>313</v>
      </c>
      <c r="CS3" s="194" t="s">
        <v>535</v>
      </c>
      <c r="CT3" s="194" t="s">
        <v>92</v>
      </c>
      <c r="CU3" s="197" t="s">
        <v>533</v>
      </c>
      <c r="CV3" s="194" t="s">
        <v>93</v>
      </c>
      <c r="CW3" s="194" t="s">
        <v>534</v>
      </c>
      <c r="CX3" s="197" t="s">
        <v>115</v>
      </c>
      <c r="CY3" s="197" t="s">
        <v>312</v>
      </c>
      <c r="CZ3" s="194" t="s">
        <v>313</v>
      </c>
      <c r="DA3" s="197" t="s">
        <v>535</v>
      </c>
      <c r="DB3" s="194" t="s">
        <v>92</v>
      </c>
      <c r="DC3" s="197" t="s">
        <v>533</v>
      </c>
      <c r="DD3" s="194" t="s">
        <v>93</v>
      </c>
      <c r="DE3" s="194" t="s">
        <v>534</v>
      </c>
      <c r="DF3" s="197" t="s">
        <v>115</v>
      </c>
      <c r="DG3" s="197" t="s">
        <v>312</v>
      </c>
      <c r="DH3" s="194" t="s">
        <v>313</v>
      </c>
      <c r="DI3" s="197" t="s">
        <v>535</v>
      </c>
    </row>
    <row r="4" spans="1:113" hidden="1">
      <c r="A4" s="201">
        <v>1960</v>
      </c>
      <c r="B4" s="185">
        <f>'1'!K4</f>
        <v>0.49285831463020063</v>
      </c>
      <c r="C4" s="185"/>
      <c r="D4" s="210" t="e">
        <f>'2'!H4</f>
        <v>#REF!</v>
      </c>
      <c r="E4" s="257"/>
      <c r="F4" s="253">
        <f>'3'!H4</f>
        <v>0.42549650030697722</v>
      </c>
      <c r="G4" s="210">
        <f>'8'!J4</f>
        <v>0.83447764961054438</v>
      </c>
      <c r="H4" s="211" t="e">
        <f t="shared" ref="H4:H45" si="0">(B4)*0.25+(D4)*0.25+(F4)*0.25+(G4)*0.25</f>
        <v>#REF!</v>
      </c>
      <c r="J4" s="185" t="e">
        <f>#REF!</f>
        <v>#REF!</v>
      </c>
      <c r="K4" s="185"/>
      <c r="L4" s="210" t="e">
        <f>'2'!#REF!</f>
        <v>#REF!</v>
      </c>
      <c r="M4" s="257"/>
      <c r="N4" s="253">
        <f>'3'!O4</f>
        <v>-1.063281346555375</v>
      </c>
      <c r="O4" s="210" t="e">
        <f>'8'!S4</f>
        <v>#REF!</v>
      </c>
      <c r="P4" s="211" t="e">
        <f t="shared" ref="P4:P23" si="1">(J4)*0.4+(L4)*0.1+(N4)*0.25+(O4)*0.25</f>
        <v>#REF!</v>
      </c>
      <c r="Q4" s="254"/>
      <c r="R4" s="185">
        <f>'1'!AI4</f>
        <v>0.47551865419511835</v>
      </c>
      <c r="S4" s="185"/>
      <c r="T4" s="210" t="e">
        <f>'2'!Z4</f>
        <v>#REF!</v>
      </c>
      <c r="U4" s="257"/>
      <c r="V4" s="253">
        <f>'3'!V4</f>
        <v>1.7272108283874047E-2</v>
      </c>
      <c r="W4" s="210" t="e">
        <f>'8'!AB4</f>
        <v>#DIV/0!</v>
      </c>
      <c r="X4" s="211" t="e">
        <f t="shared" ref="X4:X45" si="2">(R4)*0.25+(T4)*0.25+(V4)*0.25+(W4)*0.25</f>
        <v>#REF!</v>
      </c>
      <c r="Z4" s="185" t="e">
        <f>#REF!</f>
        <v>#REF!</v>
      </c>
      <c r="AA4" s="185"/>
      <c r="AB4" s="210" t="e">
        <f>'2'!#REF!</f>
        <v>#REF!</v>
      </c>
      <c r="AC4" s="257"/>
      <c r="AD4" s="253">
        <f>'3'!AC4</f>
        <v>-0.93539362908770318</v>
      </c>
      <c r="AE4" s="210" t="e">
        <f>'8'!AK4</f>
        <v>#REF!</v>
      </c>
      <c r="AF4" s="211" t="e">
        <f t="shared" ref="AF4:AF23" si="3">(Z4)*0.4+(AB4)*0.1+(AD4)*0.25+(AE4)*0.25</f>
        <v>#REF!</v>
      </c>
      <c r="AG4" s="254"/>
      <c r="AH4" s="185" t="e">
        <f>#REF!</f>
        <v>#REF!</v>
      </c>
      <c r="AI4" s="185"/>
      <c r="AJ4" s="210" t="e">
        <f>'2'!#REF!</f>
        <v>#REF!</v>
      </c>
      <c r="AK4" s="257"/>
      <c r="AL4" s="253">
        <f>'3'!AJ4</f>
        <v>-1.3924513209084544</v>
      </c>
      <c r="AM4" s="210" t="e">
        <f>'8'!AT4</f>
        <v>#REF!</v>
      </c>
      <c r="AN4" s="211" t="e">
        <f t="shared" ref="AN4:AN23" si="4">(AH4)*0.4+(AJ4)*0.1+(AL4)*0.25+(AM4)*0.25</f>
        <v>#REF!</v>
      </c>
      <c r="AO4" s="254"/>
      <c r="AP4" s="185" t="e">
        <f>#REF!</f>
        <v>#REF!</v>
      </c>
      <c r="AQ4" s="185"/>
      <c r="AR4" s="210" t="e">
        <f>'2'!#REF!</f>
        <v>#REF!</v>
      </c>
      <c r="AS4" s="257"/>
      <c r="AT4" s="253">
        <f>'3'!AQ4</f>
        <v>-1.0102815928323328</v>
      </c>
      <c r="AU4" s="210" t="e">
        <f>'8'!BC4</f>
        <v>#REF!</v>
      </c>
      <c r="AV4" s="211" t="e">
        <f t="shared" ref="AV4:AV23" si="5">(AP4)*0.4+(AR4)*0.1+(AT4)*0.25+(AU4)*0.25</f>
        <v>#REF!</v>
      </c>
      <c r="AW4" s="254"/>
      <c r="AX4" s="185">
        <f>'1'!CE4</f>
        <v>0.40456041043013152</v>
      </c>
      <c r="AY4" s="185"/>
      <c r="AZ4" s="210" t="e">
        <f>'2'!BJ4</f>
        <v>#REF!</v>
      </c>
      <c r="BA4" s="257"/>
      <c r="BB4" s="253">
        <f>'3'!AX4</f>
        <v>0.43165079140031132</v>
      </c>
      <c r="BC4" s="210">
        <f>'8'!BL4</f>
        <v>0.88954387373737132</v>
      </c>
      <c r="BD4" s="211" t="e">
        <f t="shared" ref="BD4:BD45" si="6">(AX4)*0.25+(AZ4)*0.25+(BB4)*0.25+(BC4)*0.25</f>
        <v>#REF!</v>
      </c>
      <c r="BF4" s="185" t="e">
        <f>#REF!</f>
        <v>#REF!</v>
      </c>
      <c r="BG4" s="185"/>
      <c r="BH4" s="210" t="e">
        <f>'2'!#REF!</f>
        <v>#REF!</v>
      </c>
      <c r="BI4" s="257"/>
      <c r="BJ4" s="253">
        <f>'3'!BE4</f>
        <v>-0.94864371828544958</v>
      </c>
      <c r="BK4" s="210" t="e">
        <f>'8'!BU4</f>
        <v>#REF!</v>
      </c>
      <c r="BL4" s="211" t="e">
        <f t="shared" ref="BL4:BL23" si="7">(BF4)*0.4+(BH4)*0.1+(BJ4)*0.25+(BK4)*0.25</f>
        <v>#REF!</v>
      </c>
      <c r="BM4" s="254"/>
      <c r="BN4" s="185" t="e">
        <f>#REF!</f>
        <v>#REF!</v>
      </c>
      <c r="BO4" s="185"/>
      <c r="BP4" s="210" t="e">
        <f>'2'!#REF!</f>
        <v>#REF!</v>
      </c>
      <c r="BQ4" s="257"/>
      <c r="BR4" s="253">
        <f>'3'!BL4</f>
        <v>-0.80153813821310904</v>
      </c>
      <c r="BS4" s="210" t="e">
        <f>'8'!CD4</f>
        <v>#REF!</v>
      </c>
      <c r="BT4" s="211" t="e">
        <f t="shared" ref="BT4:BT23" si="8">(BN4)*0.4+(BP4)*0.1+(BR4)*0.25+(BS4)*0.25</f>
        <v>#REF!</v>
      </c>
      <c r="BU4" s="254"/>
      <c r="BV4" s="185">
        <f>'1'!DO4</f>
        <v>0.3977746436849528</v>
      </c>
      <c r="BW4" s="185"/>
      <c r="BX4" s="210" t="e">
        <f>'2'!CK4</f>
        <v>#REF!</v>
      </c>
      <c r="BY4" s="257"/>
      <c r="BZ4" s="253">
        <f>'3'!BS4</f>
        <v>0.71686355563411375</v>
      </c>
      <c r="CA4" s="210" t="e">
        <f>'8'!CM4</f>
        <v>#DIV/0!</v>
      </c>
      <c r="CB4" s="211" t="e">
        <f t="shared" ref="CB4:CB45" si="9">(BV4)*0.25+(BX4)*0.25+(BZ4)*0.25+(CA4)*0.25</f>
        <v>#REF!</v>
      </c>
      <c r="CD4" s="185" t="e">
        <f>#REF!</f>
        <v>#REF!</v>
      </c>
      <c r="CE4" s="185"/>
      <c r="CF4" s="210" t="e">
        <f>'2'!#REF!</f>
        <v>#REF!</v>
      </c>
      <c r="CG4" s="257"/>
      <c r="CH4" s="253">
        <f>'3'!BZ4</f>
        <v>-1.0348356115082364</v>
      </c>
      <c r="CI4" s="210" t="e">
        <f>'8'!CV4</f>
        <v>#REF!</v>
      </c>
      <c r="CJ4" s="211" t="e">
        <f t="shared" ref="CJ4:CJ23" si="10">(CD4)*0.4+(CF4)*0.1+(CH4)*0.25+(CI4)*0.25</f>
        <v>#REF!</v>
      </c>
      <c r="CK4" s="254"/>
      <c r="CL4" s="185">
        <f>'1'!EM4</f>
        <v>0.46123572787028255</v>
      </c>
      <c r="CM4" s="185"/>
      <c r="CN4" s="210" t="e">
        <f>'2'!DC4</f>
        <v>#REF!</v>
      </c>
      <c r="CO4" s="257"/>
      <c r="CP4" s="253">
        <f>'3'!CG4</f>
        <v>0.67265032944746672</v>
      </c>
      <c r="CQ4" s="210">
        <f>'8'!DE4</f>
        <v>0.74346911815741668</v>
      </c>
      <c r="CR4" s="211" t="e">
        <f t="shared" ref="CR4:CR45" si="11">(CL4)*0.25+(CN4)*0.25+(CP4)*0.25+(CQ4)*0.25</f>
        <v>#REF!</v>
      </c>
      <c r="CT4" s="185">
        <f>'1'!EY4</f>
        <v>0.62163869618464218</v>
      </c>
      <c r="CU4" s="185"/>
      <c r="CV4" s="210" t="e">
        <f>'2'!DL4</f>
        <v>#REF!</v>
      </c>
      <c r="CW4" s="257"/>
      <c r="CX4" s="253">
        <f>'3'!CN4</f>
        <v>0.74183155761406239</v>
      </c>
      <c r="CY4" s="210">
        <f>'8'!DN4</f>
        <v>1.018350012447786</v>
      </c>
      <c r="CZ4" s="211" t="e">
        <f t="shared" ref="CZ4:CZ45" si="12">(CT4)*0.25+(CV4)*0.25+(CX4)*0.25+(CY4)*0.25</f>
        <v>#REF!</v>
      </c>
      <c r="DA4" s="259"/>
      <c r="DB4" s="185">
        <f>'1'!FK4</f>
        <v>0.63085749150483927</v>
      </c>
      <c r="DC4" s="185"/>
      <c r="DD4" s="210" t="e">
        <f>'2'!DU4</f>
        <v>#REF!</v>
      </c>
      <c r="DE4" s="257"/>
      <c r="DF4" s="253">
        <f>'3'!CU4</f>
        <v>0.14354597577625733</v>
      </c>
      <c r="DG4" s="210">
        <f>'8'!DW4</f>
        <v>0.92366272278823636</v>
      </c>
      <c r="DH4" s="258" t="e">
        <f>(DB4)*0.25+(DD4)*0.25+(DF4)*0.25+(DG4)*0.25</f>
        <v>#REF!</v>
      </c>
      <c r="DI4" s="259"/>
    </row>
    <row r="5" spans="1:113" hidden="1">
      <c r="A5" s="201">
        <v>1961</v>
      </c>
      <c r="B5" s="185">
        <f>'1'!K5</f>
        <v>0.50847319968615934</v>
      </c>
      <c r="C5" s="185"/>
      <c r="D5" s="210" t="e">
        <f>'2'!H5</f>
        <v>#REF!</v>
      </c>
      <c r="E5" s="257"/>
      <c r="F5" s="253">
        <f>'3'!H5</f>
        <v>0.42549650030697722</v>
      </c>
      <c r="G5" s="210">
        <f>'8'!J5</f>
        <v>1.1976616166488969</v>
      </c>
      <c r="H5" s="211" t="e">
        <f t="shared" si="0"/>
        <v>#REF!</v>
      </c>
      <c r="J5" s="185" t="e">
        <f>#REF!</f>
        <v>#REF!</v>
      </c>
      <c r="K5" s="185"/>
      <c r="L5" s="210" t="e">
        <f>'2'!#REF!</f>
        <v>#REF!</v>
      </c>
      <c r="M5" s="257"/>
      <c r="N5" s="253">
        <f>'3'!O5</f>
        <v>-1.063281346555375</v>
      </c>
      <c r="O5" s="210" t="e">
        <f>'8'!S5</f>
        <v>#REF!</v>
      </c>
      <c r="P5" s="211" t="e">
        <f t="shared" si="1"/>
        <v>#REF!</v>
      </c>
      <c r="Q5" s="254"/>
      <c r="R5" s="185">
        <f>'1'!AI5</f>
        <v>0.48772339821738175</v>
      </c>
      <c r="S5" s="185"/>
      <c r="T5" s="210" t="e">
        <f>'2'!Z5</f>
        <v>#REF!</v>
      </c>
      <c r="U5" s="257"/>
      <c r="V5" s="253">
        <f>'3'!V5</f>
        <v>1.7272108283874047E-2</v>
      </c>
      <c r="W5" s="210">
        <f>'8'!AB5</f>
        <v>1.6431582213285734</v>
      </c>
      <c r="X5" s="211" t="e">
        <f t="shared" si="2"/>
        <v>#REF!</v>
      </c>
      <c r="Z5" s="185" t="e">
        <f>#REF!</f>
        <v>#REF!</v>
      </c>
      <c r="AA5" s="185"/>
      <c r="AB5" s="210" t="e">
        <f>'2'!#REF!</f>
        <v>#REF!</v>
      </c>
      <c r="AC5" s="257"/>
      <c r="AD5" s="253">
        <f>'3'!AC5</f>
        <v>-0.93539362908770318</v>
      </c>
      <c r="AE5" s="210" t="e">
        <f>'8'!AK5</f>
        <v>#REF!</v>
      </c>
      <c r="AF5" s="211" t="e">
        <f t="shared" si="3"/>
        <v>#REF!</v>
      </c>
      <c r="AG5" s="254"/>
      <c r="AH5" s="185" t="e">
        <f>#REF!</f>
        <v>#REF!</v>
      </c>
      <c r="AI5" s="185"/>
      <c r="AJ5" s="210" t="e">
        <f>'2'!#REF!</f>
        <v>#REF!</v>
      </c>
      <c r="AK5" s="257"/>
      <c r="AL5" s="253">
        <f>'3'!AJ5</f>
        <v>-1.3924513209084544</v>
      </c>
      <c r="AM5" s="210" t="e">
        <f>'8'!AT5</f>
        <v>#REF!</v>
      </c>
      <c r="AN5" s="211" t="e">
        <f t="shared" si="4"/>
        <v>#REF!</v>
      </c>
      <c r="AO5" s="254"/>
      <c r="AP5" s="185" t="e">
        <f>#REF!</f>
        <v>#REF!</v>
      </c>
      <c r="AQ5" s="185"/>
      <c r="AR5" s="210" t="e">
        <f>'2'!#REF!</f>
        <v>#REF!</v>
      </c>
      <c r="AS5" s="257"/>
      <c r="AT5" s="253">
        <f>'3'!AQ5</f>
        <v>-1.0102815928323328</v>
      </c>
      <c r="AU5" s="210" t="e">
        <f>'8'!BC5</f>
        <v>#REF!</v>
      </c>
      <c r="AV5" s="211" t="e">
        <f t="shared" si="5"/>
        <v>#REF!</v>
      </c>
      <c r="AW5" s="254"/>
      <c r="AX5" s="185">
        <f>'1'!CE5</f>
        <v>0.42129036661681957</v>
      </c>
      <c r="AY5" s="185"/>
      <c r="AZ5" s="210" t="e">
        <f>'2'!BJ5</f>
        <v>#REF!</v>
      </c>
      <c r="BA5" s="257"/>
      <c r="BB5" s="253">
        <f>'3'!AX5</f>
        <v>0.43165079140031132</v>
      </c>
      <c r="BC5" s="210">
        <f>'8'!BL5</f>
        <v>0.89084650300493495</v>
      </c>
      <c r="BD5" s="211" t="e">
        <f t="shared" si="6"/>
        <v>#REF!</v>
      </c>
      <c r="BF5" s="185" t="e">
        <f>#REF!</f>
        <v>#REF!</v>
      </c>
      <c r="BG5" s="185"/>
      <c r="BH5" s="210" t="e">
        <f>'2'!#REF!</f>
        <v>#REF!</v>
      </c>
      <c r="BI5" s="257"/>
      <c r="BJ5" s="253">
        <f>'3'!BE5</f>
        <v>-0.94864371828544958</v>
      </c>
      <c r="BK5" s="210" t="e">
        <f>'8'!BU5</f>
        <v>#REF!</v>
      </c>
      <c r="BL5" s="211" t="e">
        <f t="shared" si="7"/>
        <v>#REF!</v>
      </c>
      <c r="BM5" s="254"/>
      <c r="BN5" s="185" t="e">
        <f>#REF!</f>
        <v>#REF!</v>
      </c>
      <c r="BO5" s="185"/>
      <c r="BP5" s="210" t="e">
        <f>'2'!#REF!</f>
        <v>#REF!</v>
      </c>
      <c r="BQ5" s="257"/>
      <c r="BR5" s="253">
        <f>'3'!BL5</f>
        <v>-0.80153813821310904</v>
      </c>
      <c r="BS5" s="210" t="e">
        <f>'8'!CD5</f>
        <v>#REF!</v>
      </c>
      <c r="BT5" s="211" t="e">
        <f t="shared" si="8"/>
        <v>#REF!</v>
      </c>
      <c r="BU5" s="254"/>
      <c r="BV5" s="185">
        <f>'1'!DO5</f>
        <v>0.41199494528564451</v>
      </c>
      <c r="BW5" s="185"/>
      <c r="BX5" s="210" t="e">
        <f>'2'!CK5</f>
        <v>#REF!</v>
      </c>
      <c r="BY5" s="257"/>
      <c r="BZ5" s="253">
        <f>'3'!BS5</f>
        <v>0.71686355563411375</v>
      </c>
      <c r="CA5" s="210" t="e">
        <f>'8'!CM5</f>
        <v>#DIV/0!</v>
      </c>
      <c r="CB5" s="211" t="e">
        <f t="shared" si="9"/>
        <v>#REF!</v>
      </c>
      <c r="CD5" s="185" t="e">
        <f>#REF!</f>
        <v>#REF!</v>
      </c>
      <c r="CE5" s="185"/>
      <c r="CF5" s="210" t="e">
        <f>'2'!#REF!</f>
        <v>#REF!</v>
      </c>
      <c r="CG5" s="257"/>
      <c r="CH5" s="253">
        <f>'3'!BZ5</f>
        <v>-1.0348356115082364</v>
      </c>
      <c r="CI5" s="210" t="e">
        <f>'8'!CV5</f>
        <v>#REF!</v>
      </c>
      <c r="CJ5" s="211" t="e">
        <f t="shared" si="10"/>
        <v>#REF!</v>
      </c>
      <c r="CK5" s="254"/>
      <c r="CL5" s="185">
        <f>'1'!EM5</f>
        <v>0.48268733181634388</v>
      </c>
      <c r="CM5" s="185"/>
      <c r="CN5" s="210" t="e">
        <f>'2'!DC5</f>
        <v>#REF!</v>
      </c>
      <c r="CO5" s="257"/>
      <c r="CP5" s="253">
        <f>'3'!CG5</f>
        <v>0.67265032944746672</v>
      </c>
      <c r="CQ5" s="210">
        <f>'8'!DE5</f>
        <v>0.73155684002227539</v>
      </c>
      <c r="CR5" s="211" t="e">
        <f t="shared" si="11"/>
        <v>#REF!</v>
      </c>
      <c r="CT5" s="185">
        <f>'1'!EY5</f>
        <v>0.62879889194310024</v>
      </c>
      <c r="CU5" s="185"/>
      <c r="CV5" s="210" t="e">
        <f>'2'!DL5</f>
        <v>#REF!</v>
      </c>
      <c r="CW5" s="257"/>
      <c r="CX5" s="253">
        <f>'3'!CN5</f>
        <v>0.74183155761406239</v>
      </c>
      <c r="CY5" s="210">
        <f>'8'!DN5</f>
        <v>0.96855757683574717</v>
      </c>
      <c r="CZ5" s="211" t="e">
        <f t="shared" si="12"/>
        <v>#REF!</v>
      </c>
      <c r="DA5" s="259"/>
      <c r="DB5" s="185">
        <f>'1'!FK5</f>
        <v>0.64916598780290125</v>
      </c>
      <c r="DC5" s="185"/>
      <c r="DD5" s="210" t="e">
        <f>'2'!DU5</f>
        <v>#REF!</v>
      </c>
      <c r="DE5" s="257"/>
      <c r="DF5" s="253">
        <f>'3'!CU5</f>
        <v>0.14354597577625733</v>
      </c>
      <c r="DG5" s="210">
        <f>'8'!DW5</f>
        <v>1.0150845990738677</v>
      </c>
      <c r="DH5" s="211" t="e">
        <f t="shared" ref="DH5:DH43" si="13">(DB5)*0.25+(DD5)*0.25+(DF5)*0.25+(DG5)*0.25</f>
        <v>#REF!</v>
      </c>
      <c r="DI5" s="259"/>
    </row>
    <row r="6" spans="1:113" hidden="1">
      <c r="A6" s="201">
        <v>1962</v>
      </c>
      <c r="B6" s="185">
        <f>'1'!K6</f>
        <v>0.52311328646754096</v>
      </c>
      <c r="C6" s="185"/>
      <c r="D6" s="210" t="e">
        <f>'2'!H6</f>
        <v>#REF!</v>
      </c>
      <c r="E6" s="257"/>
      <c r="F6" s="253">
        <f>'3'!H6</f>
        <v>0.42549650030697722</v>
      </c>
      <c r="G6" s="210">
        <f>'8'!J6</f>
        <v>1.2099089529804894</v>
      </c>
      <c r="H6" s="211" t="e">
        <f t="shared" si="0"/>
        <v>#REF!</v>
      </c>
      <c r="J6" s="185" t="e">
        <f>#REF!</f>
        <v>#REF!</v>
      </c>
      <c r="K6" s="185"/>
      <c r="L6" s="210" t="e">
        <f>'2'!#REF!</f>
        <v>#REF!</v>
      </c>
      <c r="M6" s="257"/>
      <c r="N6" s="253">
        <f>'3'!O6</f>
        <v>-1.063281346555375</v>
      </c>
      <c r="O6" s="210" t="e">
        <f>'8'!S6</f>
        <v>#REF!</v>
      </c>
      <c r="P6" s="211" t="e">
        <f t="shared" si="1"/>
        <v>#REF!</v>
      </c>
      <c r="Q6" s="254"/>
      <c r="R6" s="185">
        <f>'1'!AI6</f>
        <v>0.50180575969219188</v>
      </c>
      <c r="S6" s="185"/>
      <c r="T6" s="210" t="e">
        <f>'2'!Z6</f>
        <v>#REF!</v>
      </c>
      <c r="U6" s="257"/>
      <c r="V6" s="253">
        <f>'3'!V6</f>
        <v>1.7272108283874047E-2</v>
      </c>
      <c r="W6" s="210">
        <f>'8'!AB6</f>
        <v>1.4402385792651566</v>
      </c>
      <c r="X6" s="211" t="e">
        <f t="shared" si="2"/>
        <v>#REF!</v>
      </c>
      <c r="Z6" s="185" t="e">
        <f>#REF!</f>
        <v>#REF!</v>
      </c>
      <c r="AA6" s="185"/>
      <c r="AB6" s="210" t="e">
        <f>'2'!#REF!</f>
        <v>#REF!</v>
      </c>
      <c r="AC6" s="257"/>
      <c r="AD6" s="253">
        <f>'3'!AC6</f>
        <v>-0.93539362908770318</v>
      </c>
      <c r="AE6" s="210" t="e">
        <f>'8'!AK6</f>
        <v>#REF!</v>
      </c>
      <c r="AF6" s="211" t="e">
        <f t="shared" si="3"/>
        <v>#REF!</v>
      </c>
      <c r="AG6" s="254"/>
      <c r="AH6" s="185" t="e">
        <f>#REF!</f>
        <v>#REF!</v>
      </c>
      <c r="AI6" s="185"/>
      <c r="AJ6" s="210" t="e">
        <f>'2'!#REF!</f>
        <v>#REF!</v>
      </c>
      <c r="AK6" s="257"/>
      <c r="AL6" s="253">
        <f>'3'!AJ6</f>
        <v>-1.3924513209084544</v>
      </c>
      <c r="AM6" s="210" t="e">
        <f>'8'!AT6</f>
        <v>#REF!</v>
      </c>
      <c r="AN6" s="211" t="e">
        <f t="shared" si="4"/>
        <v>#REF!</v>
      </c>
      <c r="AO6" s="254"/>
      <c r="AP6" s="185" t="e">
        <f>#REF!</f>
        <v>#REF!</v>
      </c>
      <c r="AQ6" s="185"/>
      <c r="AR6" s="210" t="e">
        <f>'2'!#REF!</f>
        <v>#REF!</v>
      </c>
      <c r="AS6" s="257"/>
      <c r="AT6" s="253">
        <f>'3'!AQ6</f>
        <v>-1.0102815928323328</v>
      </c>
      <c r="AU6" s="210" t="e">
        <f>'8'!BC6</f>
        <v>#REF!</v>
      </c>
      <c r="AV6" s="211" t="e">
        <f t="shared" si="5"/>
        <v>#REF!</v>
      </c>
      <c r="AW6" s="254"/>
      <c r="AX6" s="185">
        <f>'1'!CE6</f>
        <v>0.43821227719580247</v>
      </c>
      <c r="AY6" s="185"/>
      <c r="AZ6" s="210" t="e">
        <f>'2'!BJ6</f>
        <v>#REF!</v>
      </c>
      <c r="BA6" s="257"/>
      <c r="BB6" s="253">
        <f>'3'!AX6</f>
        <v>0.43165079140031132</v>
      </c>
      <c r="BC6" s="210">
        <f>'8'!BL6</f>
        <v>0.8921102788091998</v>
      </c>
      <c r="BD6" s="211" t="e">
        <f t="shared" si="6"/>
        <v>#REF!</v>
      </c>
      <c r="BF6" s="185" t="e">
        <f>#REF!</f>
        <v>#REF!</v>
      </c>
      <c r="BG6" s="185"/>
      <c r="BH6" s="210" t="e">
        <f>'2'!#REF!</f>
        <v>#REF!</v>
      </c>
      <c r="BI6" s="257"/>
      <c r="BJ6" s="253">
        <f>'3'!BE6</f>
        <v>-0.94864371828544958</v>
      </c>
      <c r="BK6" s="210" t="e">
        <f>'8'!BU6</f>
        <v>#REF!</v>
      </c>
      <c r="BL6" s="211" t="e">
        <f t="shared" si="7"/>
        <v>#REF!</v>
      </c>
      <c r="BM6" s="254"/>
      <c r="BN6" s="185" t="e">
        <f>#REF!</f>
        <v>#REF!</v>
      </c>
      <c r="BO6" s="185"/>
      <c r="BP6" s="210" t="e">
        <f>'2'!#REF!</f>
        <v>#REF!</v>
      </c>
      <c r="BQ6" s="257"/>
      <c r="BR6" s="253">
        <f>'3'!BL6</f>
        <v>-0.80153813821310904</v>
      </c>
      <c r="BS6" s="210" t="e">
        <f>'8'!CD6</f>
        <v>#REF!</v>
      </c>
      <c r="BT6" s="211" t="e">
        <f t="shared" si="8"/>
        <v>#REF!</v>
      </c>
      <c r="BU6" s="254"/>
      <c r="BV6" s="185">
        <f>'1'!DO6</f>
        <v>0.42690395682962173</v>
      </c>
      <c r="BW6" s="185"/>
      <c r="BX6" s="210" t="e">
        <f>'2'!CK6</f>
        <v>#REF!</v>
      </c>
      <c r="BY6" s="257"/>
      <c r="BZ6" s="253">
        <f>'3'!BS6</f>
        <v>0.71686355563411375</v>
      </c>
      <c r="CA6" s="210" t="e">
        <f>'8'!CM6</f>
        <v>#DIV/0!</v>
      </c>
      <c r="CB6" s="211" t="e">
        <f t="shared" si="9"/>
        <v>#REF!</v>
      </c>
      <c r="CD6" s="185" t="e">
        <f>#REF!</f>
        <v>#REF!</v>
      </c>
      <c r="CE6" s="185"/>
      <c r="CF6" s="210" t="e">
        <f>'2'!#REF!</f>
        <v>#REF!</v>
      </c>
      <c r="CG6" s="257"/>
      <c r="CH6" s="253">
        <f>'3'!BZ6</f>
        <v>-1.0348356115082364</v>
      </c>
      <c r="CI6" s="210" t="e">
        <f>'8'!CV6</f>
        <v>#REF!</v>
      </c>
      <c r="CJ6" s="211" t="e">
        <f t="shared" si="10"/>
        <v>#REF!</v>
      </c>
      <c r="CK6" s="254"/>
      <c r="CL6" s="185">
        <f>'1'!EM6</f>
        <v>0.50160067908080042</v>
      </c>
      <c r="CM6" s="185"/>
      <c r="CN6" s="210" t="e">
        <f>'2'!DC6</f>
        <v>#REF!</v>
      </c>
      <c r="CO6" s="257"/>
      <c r="CP6" s="253">
        <f>'3'!CG6</f>
        <v>0.67265032944746672</v>
      </c>
      <c r="CQ6" s="210">
        <f>'8'!DE6</f>
        <v>0.72654981298688837</v>
      </c>
      <c r="CR6" s="211" t="e">
        <f t="shared" si="11"/>
        <v>#REF!</v>
      </c>
      <c r="CT6" s="185">
        <f>'1'!EY6</f>
        <v>0.64177535548766862</v>
      </c>
      <c r="CU6" s="185"/>
      <c r="CV6" s="210" t="e">
        <f>'2'!DL6</f>
        <v>#REF!</v>
      </c>
      <c r="CW6" s="257"/>
      <c r="CX6" s="253">
        <f>'3'!CN6</f>
        <v>0.74183155761406239</v>
      </c>
      <c r="CY6" s="210">
        <f>'8'!DN6</f>
        <v>1.1143387078152538</v>
      </c>
      <c r="CZ6" s="211" t="e">
        <f t="shared" si="12"/>
        <v>#REF!</v>
      </c>
      <c r="DA6" s="259"/>
      <c r="DB6" s="185">
        <f>'1'!FK6</f>
        <v>0.66239490815581936</v>
      </c>
      <c r="DC6" s="185"/>
      <c r="DD6" s="210" t="e">
        <f>'2'!DU6</f>
        <v>#REF!</v>
      </c>
      <c r="DE6" s="257"/>
      <c r="DF6" s="253">
        <f>'3'!CU6</f>
        <v>0.14354597577625733</v>
      </c>
      <c r="DG6" s="210">
        <f>'8'!DW6</f>
        <v>1.0137418926533037</v>
      </c>
      <c r="DH6" s="211" t="e">
        <f t="shared" si="13"/>
        <v>#REF!</v>
      </c>
      <c r="DI6" s="259"/>
    </row>
    <row r="7" spans="1:113" hidden="1">
      <c r="A7" s="201">
        <v>1963</v>
      </c>
      <c r="B7" s="185">
        <f>'1'!K7</f>
        <v>0.53998645773395937</v>
      </c>
      <c r="C7" s="185"/>
      <c r="D7" s="210" t="e">
        <f>'2'!H7</f>
        <v>#REF!</v>
      </c>
      <c r="E7" s="257"/>
      <c r="F7" s="253">
        <f>'3'!H7</f>
        <v>0.42549650030697722</v>
      </c>
      <c r="G7" s="210">
        <f>'8'!J7</f>
        <v>1.0450226422602082</v>
      </c>
      <c r="H7" s="211" t="e">
        <f t="shared" si="0"/>
        <v>#REF!</v>
      </c>
      <c r="J7" s="185" t="e">
        <f>#REF!</f>
        <v>#REF!</v>
      </c>
      <c r="K7" s="185"/>
      <c r="L7" s="210" t="e">
        <f>'2'!#REF!</f>
        <v>#REF!</v>
      </c>
      <c r="M7" s="257"/>
      <c r="N7" s="253">
        <f>'3'!O7</f>
        <v>-1.063281346555375</v>
      </c>
      <c r="O7" s="210" t="e">
        <f>'8'!S7</f>
        <v>#REF!</v>
      </c>
      <c r="P7" s="211" t="e">
        <f t="shared" si="1"/>
        <v>#REF!</v>
      </c>
      <c r="Q7" s="254"/>
      <c r="R7" s="185">
        <f>'1'!AI7</f>
        <v>0.5164308506536901</v>
      </c>
      <c r="S7" s="185"/>
      <c r="T7" s="210" t="e">
        <f>'2'!Z7</f>
        <v>#REF!</v>
      </c>
      <c r="U7" s="257"/>
      <c r="V7" s="253">
        <f>'3'!V7</f>
        <v>1.7272108283874047E-2</v>
      </c>
      <c r="W7" s="210">
        <f>'8'!AB7</f>
        <v>1.3752888535261949</v>
      </c>
      <c r="X7" s="211" t="e">
        <f t="shared" si="2"/>
        <v>#REF!</v>
      </c>
      <c r="Z7" s="185" t="e">
        <f>#REF!</f>
        <v>#REF!</v>
      </c>
      <c r="AA7" s="185"/>
      <c r="AB7" s="210" t="e">
        <f>'2'!#REF!</f>
        <v>#REF!</v>
      </c>
      <c r="AC7" s="257"/>
      <c r="AD7" s="253">
        <f>'3'!AC7</f>
        <v>-0.93539362908770318</v>
      </c>
      <c r="AE7" s="210" t="e">
        <f>'8'!AK7</f>
        <v>#REF!</v>
      </c>
      <c r="AF7" s="211" t="e">
        <f t="shared" si="3"/>
        <v>#REF!</v>
      </c>
      <c r="AG7" s="254"/>
      <c r="AH7" s="185" t="e">
        <f>#REF!</f>
        <v>#REF!</v>
      </c>
      <c r="AI7" s="185"/>
      <c r="AJ7" s="210" t="e">
        <f>'2'!#REF!</f>
        <v>#REF!</v>
      </c>
      <c r="AK7" s="257"/>
      <c r="AL7" s="253">
        <f>'3'!AJ7</f>
        <v>-1.3924513209084544</v>
      </c>
      <c r="AM7" s="210" t="e">
        <f>'8'!AT7</f>
        <v>#REF!</v>
      </c>
      <c r="AN7" s="211" t="e">
        <f t="shared" si="4"/>
        <v>#REF!</v>
      </c>
      <c r="AO7" s="254"/>
      <c r="AP7" s="185" t="e">
        <f>#REF!</f>
        <v>#REF!</v>
      </c>
      <c r="AQ7" s="185"/>
      <c r="AR7" s="210" t="e">
        <f>'2'!#REF!</f>
        <v>#REF!</v>
      </c>
      <c r="AS7" s="257"/>
      <c r="AT7" s="253">
        <f>'3'!AQ7</f>
        <v>-1.0102815928323328</v>
      </c>
      <c r="AU7" s="210" t="e">
        <f>'8'!BC7</f>
        <v>#REF!</v>
      </c>
      <c r="AV7" s="211" t="e">
        <f t="shared" si="5"/>
        <v>#REF!</v>
      </c>
      <c r="AW7" s="254"/>
      <c r="AX7" s="185">
        <f>'1'!CE7</f>
        <v>0.45806992221665754</v>
      </c>
      <c r="AY7" s="185"/>
      <c r="AZ7" s="210" t="e">
        <f>'2'!BJ7</f>
        <v>#REF!</v>
      </c>
      <c r="BA7" s="257"/>
      <c r="BB7" s="253">
        <f>'3'!AX7</f>
        <v>0.43165079140031132</v>
      </c>
      <c r="BC7" s="210">
        <f>'8'!BL7</f>
        <v>0.89321394208074656</v>
      </c>
      <c r="BD7" s="211" t="e">
        <f t="shared" si="6"/>
        <v>#REF!</v>
      </c>
      <c r="BF7" s="185" t="e">
        <f>#REF!</f>
        <v>#REF!</v>
      </c>
      <c r="BG7" s="185"/>
      <c r="BH7" s="210" t="e">
        <f>'2'!#REF!</f>
        <v>#REF!</v>
      </c>
      <c r="BI7" s="257"/>
      <c r="BJ7" s="253">
        <f>'3'!BE7</f>
        <v>-0.94864371828544958</v>
      </c>
      <c r="BK7" s="210" t="e">
        <f>'8'!BU7</f>
        <v>#REF!</v>
      </c>
      <c r="BL7" s="211" t="e">
        <f t="shared" si="7"/>
        <v>#REF!</v>
      </c>
      <c r="BM7" s="254"/>
      <c r="BN7" s="185" t="e">
        <f>#REF!</f>
        <v>#REF!</v>
      </c>
      <c r="BO7" s="185"/>
      <c r="BP7" s="210" t="e">
        <f>'2'!#REF!</f>
        <v>#REF!</v>
      </c>
      <c r="BQ7" s="257"/>
      <c r="BR7" s="253">
        <f>'3'!BL7</f>
        <v>-0.80153813821310904</v>
      </c>
      <c r="BS7" s="210" t="e">
        <f>'8'!CD7</f>
        <v>#REF!</v>
      </c>
      <c r="BT7" s="211" t="e">
        <f t="shared" si="8"/>
        <v>#REF!</v>
      </c>
      <c r="BU7" s="254"/>
      <c r="BV7" s="185">
        <f>'1'!DO7</f>
        <v>0.4407136455591833</v>
      </c>
      <c r="BW7" s="185"/>
      <c r="BX7" s="210" t="e">
        <f>'2'!CK7</f>
        <v>#REF!</v>
      </c>
      <c r="BY7" s="257"/>
      <c r="BZ7" s="253">
        <f>'3'!BS7</f>
        <v>0.71686355563411375</v>
      </c>
      <c r="CA7" s="210" t="e">
        <f>'8'!CM7</f>
        <v>#DIV/0!</v>
      </c>
      <c r="CB7" s="211" t="e">
        <f t="shared" si="9"/>
        <v>#REF!</v>
      </c>
      <c r="CD7" s="185" t="e">
        <f>#REF!</f>
        <v>#REF!</v>
      </c>
      <c r="CE7" s="185"/>
      <c r="CF7" s="210" t="e">
        <f>'2'!#REF!</f>
        <v>#REF!</v>
      </c>
      <c r="CG7" s="257"/>
      <c r="CH7" s="253">
        <f>'3'!BZ7</f>
        <v>-1.0348356115082364</v>
      </c>
      <c r="CI7" s="210" t="e">
        <f>'8'!CV7</f>
        <v>#REF!</v>
      </c>
      <c r="CJ7" s="211" t="e">
        <f t="shared" si="10"/>
        <v>#REF!</v>
      </c>
      <c r="CK7" s="254"/>
      <c r="CL7" s="185">
        <f>'1'!EM7</f>
        <v>0.52341951330329028</v>
      </c>
      <c r="CM7" s="185"/>
      <c r="CN7" s="210" t="e">
        <f>'2'!DC7</f>
        <v>#REF!</v>
      </c>
      <c r="CO7" s="257"/>
      <c r="CP7" s="253">
        <f>'3'!CG7</f>
        <v>0.67265032944746672</v>
      </c>
      <c r="CQ7" s="210">
        <f>'8'!DE7</f>
        <v>0.73039419484993351</v>
      </c>
      <c r="CR7" s="211" t="e">
        <f t="shared" si="11"/>
        <v>#REF!</v>
      </c>
      <c r="CT7" s="185">
        <f>'1'!EY7</f>
        <v>0.65785601489672962</v>
      </c>
      <c r="CU7" s="185"/>
      <c r="CV7" s="210" t="e">
        <f>'2'!DL7</f>
        <v>#REF!</v>
      </c>
      <c r="CW7" s="257"/>
      <c r="CX7" s="253">
        <f>'3'!CN7</f>
        <v>0.74183155761406239</v>
      </c>
      <c r="CY7" s="210">
        <f>'8'!DN7</f>
        <v>1.2326684263673946</v>
      </c>
      <c r="CZ7" s="211" t="e">
        <f t="shared" si="12"/>
        <v>#REF!</v>
      </c>
      <c r="DA7" s="259"/>
      <c r="DB7" s="185">
        <f>'1'!FK7</f>
        <v>0.67628466049735358</v>
      </c>
      <c r="DC7" s="185"/>
      <c r="DD7" s="210" t="e">
        <f>'2'!DU7</f>
        <v>#REF!</v>
      </c>
      <c r="DE7" s="257"/>
      <c r="DF7" s="253">
        <f>'3'!CU7</f>
        <v>0.14354597577625733</v>
      </c>
      <c r="DG7" s="210">
        <f>'8'!DW7</f>
        <v>1.1210279445770672</v>
      </c>
      <c r="DH7" s="211" t="e">
        <f t="shared" si="13"/>
        <v>#REF!</v>
      </c>
      <c r="DI7" s="259"/>
    </row>
    <row r="8" spans="1:113" hidden="1">
      <c r="A8" s="201">
        <v>1964</v>
      </c>
      <c r="B8" s="185">
        <f>'1'!K8</f>
        <v>0.55324196827665384</v>
      </c>
      <c r="C8" s="185"/>
      <c r="D8" s="210" t="e">
        <f>'2'!H8</f>
        <v>#REF!</v>
      </c>
      <c r="E8" s="257"/>
      <c r="F8" s="253">
        <f>'3'!H8</f>
        <v>0.42549650030697722</v>
      </c>
      <c r="G8" s="210">
        <f>'8'!J8</f>
        <v>0.88433740618327672</v>
      </c>
      <c r="H8" s="211" t="e">
        <f t="shared" si="0"/>
        <v>#REF!</v>
      </c>
      <c r="J8" s="185" t="e">
        <f>#REF!</f>
        <v>#REF!</v>
      </c>
      <c r="K8" s="185"/>
      <c r="L8" s="210" t="e">
        <f>'2'!#REF!</f>
        <v>#REF!</v>
      </c>
      <c r="M8" s="257"/>
      <c r="N8" s="253">
        <f>'3'!O8</f>
        <v>-1.063281346555375</v>
      </c>
      <c r="O8" s="210" t="e">
        <f>'8'!S8</f>
        <v>#REF!</v>
      </c>
      <c r="P8" s="211" t="e">
        <f t="shared" si="1"/>
        <v>#REF!</v>
      </c>
      <c r="Q8" s="254"/>
      <c r="R8" s="185">
        <f>'1'!AI8</f>
        <v>0.53211370966540916</v>
      </c>
      <c r="S8" s="185"/>
      <c r="T8" s="210" t="e">
        <f>'2'!Z8</f>
        <v>#REF!</v>
      </c>
      <c r="U8" s="257"/>
      <c r="V8" s="253">
        <f>'3'!V8</f>
        <v>1.7272108283874047E-2</v>
      </c>
      <c r="W8" s="210">
        <f>'8'!AB8</f>
        <v>1.2314314693253794</v>
      </c>
      <c r="X8" s="211" t="e">
        <f t="shared" si="2"/>
        <v>#REF!</v>
      </c>
      <c r="Z8" s="185" t="e">
        <f>#REF!</f>
        <v>#REF!</v>
      </c>
      <c r="AA8" s="185"/>
      <c r="AB8" s="210" t="e">
        <f>'2'!#REF!</f>
        <v>#REF!</v>
      </c>
      <c r="AC8" s="257"/>
      <c r="AD8" s="253">
        <f>'3'!AC8</f>
        <v>-0.93539362908770318</v>
      </c>
      <c r="AE8" s="210" t="e">
        <f>'8'!AK8</f>
        <v>#REF!</v>
      </c>
      <c r="AF8" s="211" t="e">
        <f t="shared" si="3"/>
        <v>#REF!</v>
      </c>
      <c r="AG8" s="254"/>
      <c r="AH8" s="185" t="e">
        <f>#REF!</f>
        <v>#REF!</v>
      </c>
      <c r="AI8" s="185"/>
      <c r="AJ8" s="210" t="e">
        <f>'2'!#REF!</f>
        <v>#REF!</v>
      </c>
      <c r="AK8" s="257"/>
      <c r="AL8" s="253">
        <f>'3'!AJ8</f>
        <v>-1.3924513209084544</v>
      </c>
      <c r="AM8" s="210" t="e">
        <f>'8'!AT8</f>
        <v>#REF!</v>
      </c>
      <c r="AN8" s="211" t="e">
        <f t="shared" si="4"/>
        <v>#REF!</v>
      </c>
      <c r="AO8" s="254"/>
      <c r="AP8" s="185" t="e">
        <f>#REF!</f>
        <v>#REF!</v>
      </c>
      <c r="AQ8" s="185"/>
      <c r="AR8" s="210" t="e">
        <f>'2'!#REF!</f>
        <v>#REF!</v>
      </c>
      <c r="AS8" s="257"/>
      <c r="AT8" s="253">
        <f>'3'!AQ8</f>
        <v>-1.0102815928323328</v>
      </c>
      <c r="AU8" s="210" t="e">
        <f>'8'!BC8</f>
        <v>#REF!</v>
      </c>
      <c r="AV8" s="211" t="e">
        <f t="shared" si="5"/>
        <v>#REF!</v>
      </c>
      <c r="AW8" s="254"/>
      <c r="AX8" s="185">
        <f>'1'!CE8</f>
        <v>0.48204702666147026</v>
      </c>
      <c r="AY8" s="185"/>
      <c r="AZ8" s="210" t="e">
        <f>'2'!BJ8</f>
        <v>#REF!</v>
      </c>
      <c r="BA8" s="257"/>
      <c r="BB8" s="253">
        <f>'3'!AX8</f>
        <v>0.43165079140031132</v>
      </c>
      <c r="BC8" s="210">
        <f>'8'!BL8</f>
        <v>0.89425612223702389</v>
      </c>
      <c r="BD8" s="211" t="e">
        <f t="shared" si="6"/>
        <v>#REF!</v>
      </c>
      <c r="BF8" s="185" t="e">
        <f>#REF!</f>
        <v>#REF!</v>
      </c>
      <c r="BG8" s="185"/>
      <c r="BH8" s="210" t="e">
        <f>'2'!#REF!</f>
        <v>#REF!</v>
      </c>
      <c r="BI8" s="257"/>
      <c r="BJ8" s="253">
        <f>'3'!BE8</f>
        <v>-0.94864371828544958</v>
      </c>
      <c r="BK8" s="210" t="e">
        <f>'8'!BU8</f>
        <v>#REF!</v>
      </c>
      <c r="BL8" s="211" t="e">
        <f t="shared" si="7"/>
        <v>#REF!</v>
      </c>
      <c r="BM8" s="254"/>
      <c r="BN8" s="185" t="e">
        <f>#REF!</f>
        <v>#REF!</v>
      </c>
      <c r="BO8" s="185"/>
      <c r="BP8" s="210" t="e">
        <f>'2'!#REF!</f>
        <v>#REF!</v>
      </c>
      <c r="BQ8" s="257"/>
      <c r="BR8" s="253">
        <f>'3'!BL8</f>
        <v>-0.80153813821310904</v>
      </c>
      <c r="BS8" s="210" t="e">
        <f>'8'!CD8</f>
        <v>#REF!</v>
      </c>
      <c r="BT8" s="211" t="e">
        <f t="shared" si="8"/>
        <v>#REF!</v>
      </c>
      <c r="BU8" s="254"/>
      <c r="BV8" s="185">
        <f>'1'!DO8</f>
        <v>0.46013745003020323</v>
      </c>
      <c r="BW8" s="185"/>
      <c r="BX8" s="210" t="e">
        <f>'2'!CK8</f>
        <v>#REF!</v>
      </c>
      <c r="BY8" s="257"/>
      <c r="BZ8" s="253">
        <f>'3'!BS8</f>
        <v>0.71686355563411375</v>
      </c>
      <c r="CA8" s="210" t="e">
        <f>'8'!CM8</f>
        <v>#DIV/0!</v>
      </c>
      <c r="CB8" s="211" t="e">
        <f t="shared" si="9"/>
        <v>#REF!</v>
      </c>
      <c r="CD8" s="185" t="e">
        <f>#REF!</f>
        <v>#REF!</v>
      </c>
      <c r="CE8" s="185"/>
      <c r="CF8" s="210" t="e">
        <f>'2'!#REF!</f>
        <v>#REF!</v>
      </c>
      <c r="CG8" s="257"/>
      <c r="CH8" s="253">
        <f>'3'!BZ8</f>
        <v>-1.0348356115082364</v>
      </c>
      <c r="CI8" s="210" t="e">
        <f>'8'!CV8</f>
        <v>#REF!</v>
      </c>
      <c r="CJ8" s="211" t="e">
        <f t="shared" si="10"/>
        <v>#REF!</v>
      </c>
      <c r="CK8" s="254"/>
      <c r="CL8" s="185">
        <f>'1'!EM8</f>
        <v>0.54514720009441209</v>
      </c>
      <c r="CM8" s="185"/>
      <c r="CN8" s="210" t="e">
        <f>'2'!DC8</f>
        <v>#REF!</v>
      </c>
      <c r="CO8" s="257"/>
      <c r="CP8" s="253">
        <f>'3'!CG8</f>
        <v>0.67265032944746672</v>
      </c>
      <c r="CQ8" s="210">
        <f>'8'!DE8</f>
        <v>0.74090967738969693</v>
      </c>
      <c r="CR8" s="211" t="e">
        <f t="shared" si="11"/>
        <v>#REF!</v>
      </c>
      <c r="CT8" s="185">
        <f>'1'!EY8</f>
        <v>0.67300161364535482</v>
      </c>
      <c r="CU8" s="185"/>
      <c r="CV8" s="210" t="e">
        <f>'2'!DL8</f>
        <v>#REF!</v>
      </c>
      <c r="CW8" s="257"/>
      <c r="CX8" s="253">
        <f>'3'!CN8</f>
        <v>0.74183155761406239</v>
      </c>
      <c r="CY8" s="210">
        <f>'8'!DN8</f>
        <v>1.0543756989858615</v>
      </c>
      <c r="CZ8" s="211" t="e">
        <f t="shared" si="12"/>
        <v>#REF!</v>
      </c>
      <c r="DA8" s="259"/>
      <c r="DB8" s="185">
        <f>'1'!FK8</f>
        <v>0.69575179149271682</v>
      </c>
      <c r="DC8" s="185"/>
      <c r="DD8" s="210" t="e">
        <f>'2'!DU8</f>
        <v>#REF!</v>
      </c>
      <c r="DE8" s="257"/>
      <c r="DF8" s="253">
        <f>'3'!CU8</f>
        <v>0.14354597577625733</v>
      </c>
      <c r="DG8" s="210">
        <f>'8'!DW8</f>
        <v>1.0378026572669499</v>
      </c>
      <c r="DH8" s="211" t="e">
        <f t="shared" si="13"/>
        <v>#REF!</v>
      </c>
      <c r="DI8" s="259"/>
    </row>
    <row r="9" spans="1:113" hidden="1">
      <c r="A9" s="201">
        <v>1965</v>
      </c>
      <c r="B9" s="185">
        <f>'1'!K9</f>
        <v>0.56988795313176999</v>
      </c>
      <c r="C9" s="185"/>
      <c r="D9" s="210" t="e">
        <f>'2'!H9</f>
        <v>#REF!</v>
      </c>
      <c r="E9" s="257"/>
      <c r="F9" s="253">
        <f>'3'!H9</f>
        <v>0.42549650030697722</v>
      </c>
      <c r="G9" s="210">
        <f>'8'!J9</f>
        <v>0.8704698416001081</v>
      </c>
      <c r="H9" s="211" t="e">
        <f t="shared" si="0"/>
        <v>#REF!</v>
      </c>
      <c r="J9" s="185" t="e">
        <f>#REF!</f>
        <v>#REF!</v>
      </c>
      <c r="K9" s="185"/>
      <c r="L9" s="210" t="e">
        <f>'2'!#REF!</f>
        <v>#REF!</v>
      </c>
      <c r="M9" s="257"/>
      <c r="N9" s="253">
        <f>'3'!O9</f>
        <v>-1.063281346555375</v>
      </c>
      <c r="O9" s="210" t="e">
        <f>'8'!S9</f>
        <v>#REF!</v>
      </c>
      <c r="P9" s="211" t="e">
        <f t="shared" si="1"/>
        <v>#REF!</v>
      </c>
      <c r="Q9" s="254"/>
      <c r="R9" s="185">
        <f>'1'!AI9</f>
        <v>0.55326972321391366</v>
      </c>
      <c r="S9" s="185"/>
      <c r="T9" s="210" t="e">
        <f>'2'!Z9</f>
        <v>#REF!</v>
      </c>
      <c r="U9" s="257"/>
      <c r="V9" s="253">
        <f>'3'!V9</f>
        <v>1.7272108283874047E-2</v>
      </c>
      <c r="W9" s="210">
        <f>'8'!AB9</f>
        <v>1.1101468897662936</v>
      </c>
      <c r="X9" s="211" t="e">
        <f t="shared" si="2"/>
        <v>#REF!</v>
      </c>
      <c r="Z9" s="185" t="e">
        <f>#REF!</f>
        <v>#REF!</v>
      </c>
      <c r="AA9" s="185"/>
      <c r="AB9" s="210" t="e">
        <f>'2'!#REF!</f>
        <v>#REF!</v>
      </c>
      <c r="AC9" s="257"/>
      <c r="AD9" s="253">
        <f>'3'!AC9</f>
        <v>-0.93539362908770318</v>
      </c>
      <c r="AE9" s="210" t="e">
        <f>'8'!AK9</f>
        <v>#REF!</v>
      </c>
      <c r="AF9" s="211" t="e">
        <f t="shared" si="3"/>
        <v>#REF!</v>
      </c>
      <c r="AG9" s="254"/>
      <c r="AH9" s="185" t="e">
        <f>#REF!</f>
        <v>#REF!</v>
      </c>
      <c r="AI9" s="185"/>
      <c r="AJ9" s="210" t="e">
        <f>'2'!#REF!</f>
        <v>#REF!</v>
      </c>
      <c r="AK9" s="257"/>
      <c r="AL9" s="253">
        <f>'3'!AJ9</f>
        <v>-1.3924513209084544</v>
      </c>
      <c r="AM9" s="210" t="e">
        <f>'8'!AT9</f>
        <v>#REF!</v>
      </c>
      <c r="AN9" s="211" t="e">
        <f t="shared" si="4"/>
        <v>#REF!</v>
      </c>
      <c r="AO9" s="254"/>
      <c r="AP9" s="185" t="e">
        <f>#REF!</f>
        <v>#REF!</v>
      </c>
      <c r="AQ9" s="185"/>
      <c r="AR9" s="210" t="e">
        <f>'2'!#REF!</f>
        <v>#REF!</v>
      </c>
      <c r="AS9" s="257"/>
      <c r="AT9" s="253">
        <f>'3'!AQ9</f>
        <v>-1.0102815928323328</v>
      </c>
      <c r="AU9" s="210" t="e">
        <f>'8'!BC9</f>
        <v>#REF!</v>
      </c>
      <c r="AV9" s="211" t="e">
        <f t="shared" si="5"/>
        <v>#REF!</v>
      </c>
      <c r="AW9" s="254"/>
      <c r="AX9" s="185">
        <f>'1'!CE9</f>
        <v>0.50644678961241385</v>
      </c>
      <c r="AY9" s="185"/>
      <c r="AZ9" s="210" t="e">
        <f>'2'!BJ9</f>
        <v>#REF!</v>
      </c>
      <c r="BA9" s="257"/>
      <c r="BB9" s="253">
        <f>'3'!AX9</f>
        <v>0.43165079140031132</v>
      </c>
      <c r="BC9" s="210">
        <f>'8'!BL9</f>
        <v>0.89525977798599976</v>
      </c>
      <c r="BD9" s="211" t="e">
        <f t="shared" si="6"/>
        <v>#REF!</v>
      </c>
      <c r="BF9" s="185" t="e">
        <f>#REF!</f>
        <v>#REF!</v>
      </c>
      <c r="BG9" s="185"/>
      <c r="BH9" s="210" t="e">
        <f>'2'!#REF!</f>
        <v>#REF!</v>
      </c>
      <c r="BI9" s="257"/>
      <c r="BJ9" s="253">
        <f>'3'!BE9</f>
        <v>-0.94864371828544958</v>
      </c>
      <c r="BK9" s="210" t="e">
        <f>'8'!BU9</f>
        <v>#REF!</v>
      </c>
      <c r="BL9" s="211" t="e">
        <f t="shared" si="7"/>
        <v>#REF!</v>
      </c>
      <c r="BM9" s="254"/>
      <c r="BN9" s="185" t="e">
        <f>#REF!</f>
        <v>#REF!</v>
      </c>
      <c r="BO9" s="185"/>
      <c r="BP9" s="210" t="e">
        <f>'2'!#REF!</f>
        <v>#REF!</v>
      </c>
      <c r="BQ9" s="257"/>
      <c r="BR9" s="253">
        <f>'3'!BL9</f>
        <v>-0.80153813821310904</v>
      </c>
      <c r="BS9" s="210" t="e">
        <f>'8'!CD9</f>
        <v>#REF!</v>
      </c>
      <c r="BT9" s="211" t="e">
        <f t="shared" si="8"/>
        <v>#REF!</v>
      </c>
      <c r="BU9" s="254"/>
      <c r="BV9" s="185">
        <f>'1'!DO9</f>
        <v>0.47554427554852091</v>
      </c>
      <c r="BW9" s="185"/>
      <c r="BX9" s="210" t="e">
        <f>'2'!CK9</f>
        <v>#REF!</v>
      </c>
      <c r="BY9" s="257"/>
      <c r="BZ9" s="253">
        <f>'3'!BS9</f>
        <v>0.71686355563411375</v>
      </c>
      <c r="CA9" s="210" t="e">
        <f>'8'!CM9</f>
        <v>#DIV/0!</v>
      </c>
      <c r="CB9" s="211" t="e">
        <f t="shared" si="9"/>
        <v>#REF!</v>
      </c>
      <c r="CD9" s="185" t="e">
        <f>#REF!</f>
        <v>#REF!</v>
      </c>
      <c r="CE9" s="185"/>
      <c r="CF9" s="210" t="e">
        <f>'2'!#REF!</f>
        <v>#REF!</v>
      </c>
      <c r="CG9" s="257"/>
      <c r="CH9" s="253">
        <f>'3'!BZ9</f>
        <v>-1.0348356115082364</v>
      </c>
      <c r="CI9" s="210" t="e">
        <f>'8'!CV9</f>
        <v>#REF!</v>
      </c>
      <c r="CJ9" s="211" t="e">
        <f t="shared" si="10"/>
        <v>#REF!</v>
      </c>
      <c r="CK9" s="254"/>
      <c r="CL9" s="185">
        <f>'1'!EM9</f>
        <v>0.56459586903792214</v>
      </c>
      <c r="CM9" s="185"/>
      <c r="CN9" s="210" t="e">
        <f>'2'!DC9</f>
        <v>#REF!</v>
      </c>
      <c r="CO9" s="257"/>
      <c r="CP9" s="253">
        <f>'3'!CG9</f>
        <v>0.67265032944746672</v>
      </c>
      <c r="CQ9" s="210">
        <f>'8'!DE9</f>
        <v>0.73172471955752694</v>
      </c>
      <c r="CR9" s="211" t="e">
        <f t="shared" si="11"/>
        <v>#REF!</v>
      </c>
      <c r="CT9" s="185">
        <f>'1'!EY9</f>
        <v>0.68184697833221175</v>
      </c>
      <c r="CU9" s="185"/>
      <c r="CV9" s="210" t="e">
        <f>'2'!DL9</f>
        <v>#REF!</v>
      </c>
      <c r="CW9" s="257"/>
      <c r="CX9" s="253">
        <f>'3'!CN9</f>
        <v>0.74183155761406239</v>
      </c>
      <c r="CY9" s="210">
        <f>'8'!DN9</f>
        <v>0.99276659416364632</v>
      </c>
      <c r="CZ9" s="211" t="e">
        <f t="shared" si="12"/>
        <v>#REF!</v>
      </c>
      <c r="DA9" s="259"/>
      <c r="DB9" s="185">
        <f>'1'!FK9</f>
        <v>0.72193320345434853</v>
      </c>
      <c r="DC9" s="185"/>
      <c r="DD9" s="210" t="e">
        <f>'2'!DU9</f>
        <v>#REF!</v>
      </c>
      <c r="DE9" s="257"/>
      <c r="DF9" s="253">
        <f>'3'!CU9</f>
        <v>0.14354597577625733</v>
      </c>
      <c r="DG9" s="210">
        <f>'8'!DW9</f>
        <v>0.94221082817252322</v>
      </c>
      <c r="DH9" s="211" t="e">
        <f t="shared" si="13"/>
        <v>#REF!</v>
      </c>
      <c r="DI9" s="259"/>
    </row>
    <row r="10" spans="1:113" hidden="1">
      <c r="A10" s="201">
        <v>1966</v>
      </c>
      <c r="B10" s="185">
        <f>'1'!K10</f>
        <v>0.58635641635643432</v>
      </c>
      <c r="C10" s="185"/>
      <c r="D10" s="210" t="e">
        <f>'2'!H10</f>
        <v>#REF!</v>
      </c>
      <c r="E10" s="257"/>
      <c r="F10" s="253">
        <f>'3'!H10</f>
        <v>0.42549650030697722</v>
      </c>
      <c r="G10" s="210">
        <f>'8'!J10</f>
        <v>0.86130417541632054</v>
      </c>
      <c r="H10" s="211" t="e">
        <f t="shared" si="0"/>
        <v>#REF!</v>
      </c>
      <c r="J10" s="185" t="e">
        <f>#REF!</f>
        <v>#REF!</v>
      </c>
      <c r="K10" s="185"/>
      <c r="L10" s="210" t="e">
        <f>'2'!#REF!</f>
        <v>#REF!</v>
      </c>
      <c r="M10" s="257"/>
      <c r="N10" s="253">
        <f>'3'!O10</f>
        <v>-1.063281346555375</v>
      </c>
      <c r="O10" s="210" t="e">
        <f>'8'!S10</f>
        <v>#REF!</v>
      </c>
      <c r="P10" s="211" t="e">
        <f t="shared" si="1"/>
        <v>#REF!</v>
      </c>
      <c r="Q10" s="254"/>
      <c r="R10" s="185">
        <f>'1'!AI10</f>
        <v>0.57736999650989163</v>
      </c>
      <c r="S10" s="185"/>
      <c r="T10" s="210" t="e">
        <f>'2'!Z10</f>
        <v>#REF!</v>
      </c>
      <c r="U10" s="257"/>
      <c r="V10" s="253">
        <f>'3'!V10</f>
        <v>1.7272108283874047E-2</v>
      </c>
      <c r="W10" s="210">
        <f>'8'!AB10</f>
        <v>1.0186321365981947</v>
      </c>
      <c r="X10" s="211" t="e">
        <f t="shared" si="2"/>
        <v>#REF!</v>
      </c>
      <c r="Z10" s="185" t="e">
        <f>#REF!</f>
        <v>#REF!</v>
      </c>
      <c r="AA10" s="185"/>
      <c r="AB10" s="210" t="e">
        <f>'2'!#REF!</f>
        <v>#REF!</v>
      </c>
      <c r="AC10" s="257"/>
      <c r="AD10" s="253">
        <f>'3'!AC10</f>
        <v>-0.93539362908770318</v>
      </c>
      <c r="AE10" s="210" t="e">
        <f>'8'!AK10</f>
        <v>#REF!</v>
      </c>
      <c r="AF10" s="211" t="e">
        <f t="shared" si="3"/>
        <v>#REF!</v>
      </c>
      <c r="AG10" s="254"/>
      <c r="AH10" s="185" t="e">
        <f>#REF!</f>
        <v>#REF!</v>
      </c>
      <c r="AI10" s="185"/>
      <c r="AJ10" s="210" t="e">
        <f>'2'!#REF!</f>
        <v>#REF!</v>
      </c>
      <c r="AK10" s="257"/>
      <c r="AL10" s="253">
        <f>'3'!AJ10</f>
        <v>-1.3924513209084544</v>
      </c>
      <c r="AM10" s="210" t="e">
        <f>'8'!AT10</f>
        <v>#REF!</v>
      </c>
      <c r="AN10" s="211" t="e">
        <f t="shared" si="4"/>
        <v>#REF!</v>
      </c>
      <c r="AO10" s="254"/>
      <c r="AP10" s="185" t="e">
        <f>#REF!</f>
        <v>#REF!</v>
      </c>
      <c r="AQ10" s="185"/>
      <c r="AR10" s="210" t="e">
        <f>'2'!#REF!</f>
        <v>#REF!</v>
      </c>
      <c r="AS10" s="257"/>
      <c r="AT10" s="253">
        <f>'3'!AQ10</f>
        <v>-1.0102815928323328</v>
      </c>
      <c r="AU10" s="210" t="e">
        <f>'8'!BC10</f>
        <v>#REF!</v>
      </c>
      <c r="AV10" s="211" t="e">
        <f t="shared" si="5"/>
        <v>#REF!</v>
      </c>
      <c r="AW10" s="254"/>
      <c r="AX10" s="185">
        <f>'1'!CE10</f>
        <v>0.51750163530252713</v>
      </c>
      <c r="AY10" s="185"/>
      <c r="AZ10" s="210" t="e">
        <f>'2'!BJ10</f>
        <v>#REF!</v>
      </c>
      <c r="BA10" s="257"/>
      <c r="BB10" s="253">
        <f>'3'!AX10</f>
        <v>0.43165079140031132</v>
      </c>
      <c r="BC10" s="210">
        <f>'8'!BL10</f>
        <v>0.8961132369694268</v>
      </c>
      <c r="BD10" s="211" t="e">
        <f t="shared" si="6"/>
        <v>#REF!</v>
      </c>
      <c r="BF10" s="185" t="e">
        <f>#REF!</f>
        <v>#REF!</v>
      </c>
      <c r="BG10" s="185"/>
      <c r="BH10" s="210" t="e">
        <f>'2'!#REF!</f>
        <v>#REF!</v>
      </c>
      <c r="BI10" s="257"/>
      <c r="BJ10" s="253">
        <f>'3'!BE10</f>
        <v>-0.94864371828544958</v>
      </c>
      <c r="BK10" s="210" t="e">
        <f>'8'!BU10</f>
        <v>#REF!</v>
      </c>
      <c r="BL10" s="211" t="e">
        <f t="shared" si="7"/>
        <v>#REF!</v>
      </c>
      <c r="BM10" s="254"/>
      <c r="BN10" s="185" t="e">
        <f>#REF!</f>
        <v>#REF!</v>
      </c>
      <c r="BO10" s="185"/>
      <c r="BP10" s="210" t="e">
        <f>'2'!#REF!</f>
        <v>#REF!</v>
      </c>
      <c r="BQ10" s="257"/>
      <c r="BR10" s="253">
        <f>'3'!BL10</f>
        <v>-0.80153813821310904</v>
      </c>
      <c r="BS10" s="210" t="e">
        <f>'8'!CD10</f>
        <v>#REF!</v>
      </c>
      <c r="BT10" s="211" t="e">
        <f t="shared" si="8"/>
        <v>#REF!</v>
      </c>
      <c r="BU10" s="254"/>
      <c r="BV10" s="185">
        <f>'1'!DO10</f>
        <v>0.49010658787254335</v>
      </c>
      <c r="BW10" s="185"/>
      <c r="BX10" s="210" t="e">
        <f>'2'!CK10</f>
        <v>#REF!</v>
      </c>
      <c r="BY10" s="257"/>
      <c r="BZ10" s="253">
        <f>'3'!BS10</f>
        <v>0.71686355563411375</v>
      </c>
      <c r="CA10" s="210" t="e">
        <f>'8'!CM10</f>
        <v>#DIV/0!</v>
      </c>
      <c r="CB10" s="211" t="e">
        <f t="shared" si="9"/>
        <v>#REF!</v>
      </c>
      <c r="CD10" s="185" t="e">
        <f>#REF!</f>
        <v>#REF!</v>
      </c>
      <c r="CE10" s="185"/>
      <c r="CF10" s="210" t="e">
        <f>'2'!#REF!</f>
        <v>#REF!</v>
      </c>
      <c r="CG10" s="257"/>
      <c r="CH10" s="253">
        <f>'3'!BZ10</f>
        <v>-1.0348356115082364</v>
      </c>
      <c r="CI10" s="210" t="e">
        <f>'8'!CV10</f>
        <v>#REF!</v>
      </c>
      <c r="CJ10" s="211" t="e">
        <f t="shared" si="10"/>
        <v>#REF!</v>
      </c>
      <c r="CK10" s="254"/>
      <c r="CL10" s="185">
        <f>'1'!EM10</f>
        <v>0.57866126698163067</v>
      </c>
      <c r="CM10" s="185"/>
      <c r="CN10" s="210" t="e">
        <f>'2'!DC10</f>
        <v>#REF!</v>
      </c>
      <c r="CO10" s="257"/>
      <c r="CP10" s="253">
        <f>'3'!CG10</f>
        <v>0.67265032944746672</v>
      </c>
      <c r="CQ10" s="210">
        <f>'8'!DE10</f>
        <v>0.75487013625972677</v>
      </c>
      <c r="CR10" s="211" t="e">
        <f t="shared" si="11"/>
        <v>#REF!</v>
      </c>
      <c r="CT10" s="185">
        <f>'1'!EY10</f>
        <v>0.69386860582382204</v>
      </c>
      <c r="CU10" s="185"/>
      <c r="CV10" s="210" t="e">
        <f>'2'!DL10</f>
        <v>#REF!</v>
      </c>
      <c r="CW10" s="257"/>
      <c r="CX10" s="253">
        <f>'3'!CN10</f>
        <v>0.74183155761406239</v>
      </c>
      <c r="CY10" s="210">
        <f>'8'!DN10</f>
        <v>0.98326858024354402</v>
      </c>
      <c r="CZ10" s="211" t="e">
        <f t="shared" si="12"/>
        <v>#REF!</v>
      </c>
      <c r="DA10" s="259"/>
      <c r="DB10" s="185">
        <f>'1'!FK10</f>
        <v>0.7607848876849137</v>
      </c>
      <c r="DC10" s="185"/>
      <c r="DD10" s="210" t="e">
        <f>'2'!DU10</f>
        <v>#REF!</v>
      </c>
      <c r="DE10" s="257"/>
      <c r="DF10" s="253">
        <f>'3'!CU10</f>
        <v>0.14354597577625733</v>
      </c>
      <c r="DG10" s="210">
        <f>'8'!DW10</f>
        <v>0.88483675955229335</v>
      </c>
      <c r="DH10" s="211" t="e">
        <f t="shared" si="13"/>
        <v>#REF!</v>
      </c>
      <c r="DI10" s="259"/>
    </row>
    <row r="11" spans="1:113" hidden="1">
      <c r="A11" s="201">
        <v>1967</v>
      </c>
      <c r="B11" s="185">
        <f>'1'!K11</f>
        <v>0.61732018461208071</v>
      </c>
      <c r="C11" s="185"/>
      <c r="D11" s="210" t="e">
        <f>'2'!H11</f>
        <v>#REF!</v>
      </c>
      <c r="E11" s="257"/>
      <c r="F11" s="253">
        <f>'3'!H11</f>
        <v>0.42549650030697722</v>
      </c>
      <c r="G11" s="210">
        <f>'8'!J11</f>
        <v>0.98445440440424803</v>
      </c>
      <c r="H11" s="211" t="e">
        <f t="shared" si="0"/>
        <v>#REF!</v>
      </c>
      <c r="J11" s="185" t="e">
        <f>#REF!</f>
        <v>#REF!</v>
      </c>
      <c r="K11" s="185"/>
      <c r="L11" s="210" t="e">
        <f>'2'!#REF!</f>
        <v>#REF!</v>
      </c>
      <c r="M11" s="257"/>
      <c r="N11" s="253">
        <f>'3'!O11</f>
        <v>-1.063281346555375</v>
      </c>
      <c r="O11" s="210" t="e">
        <f>'8'!S11</f>
        <v>#REF!</v>
      </c>
      <c r="P11" s="211" t="e">
        <f t="shared" si="1"/>
        <v>#REF!</v>
      </c>
      <c r="Q11" s="254"/>
      <c r="R11" s="185">
        <f>'1'!AI11</f>
        <v>0.59767401514133101</v>
      </c>
      <c r="S11" s="185"/>
      <c r="T11" s="210" t="e">
        <f>'2'!Z11</f>
        <v>#REF!</v>
      </c>
      <c r="U11" s="257"/>
      <c r="V11" s="253">
        <f>'3'!V11</f>
        <v>1.7272108283874047E-2</v>
      </c>
      <c r="W11" s="210">
        <f>'8'!AB11</f>
        <v>1.0702807496361952</v>
      </c>
      <c r="X11" s="211" t="e">
        <f t="shared" si="2"/>
        <v>#REF!</v>
      </c>
      <c r="Z11" s="185" t="e">
        <f>#REF!</f>
        <v>#REF!</v>
      </c>
      <c r="AA11" s="185"/>
      <c r="AB11" s="210" t="e">
        <f>'2'!#REF!</f>
        <v>#REF!</v>
      </c>
      <c r="AC11" s="257"/>
      <c r="AD11" s="253">
        <f>'3'!AC11</f>
        <v>-0.93539362908770318</v>
      </c>
      <c r="AE11" s="210" t="e">
        <f>'8'!AK11</f>
        <v>#REF!</v>
      </c>
      <c r="AF11" s="211" t="e">
        <f t="shared" si="3"/>
        <v>#REF!</v>
      </c>
      <c r="AG11" s="254"/>
      <c r="AH11" s="185" t="e">
        <f>#REF!</f>
        <v>#REF!</v>
      </c>
      <c r="AI11" s="185"/>
      <c r="AJ11" s="210" t="e">
        <f>'2'!#REF!</f>
        <v>#REF!</v>
      </c>
      <c r="AK11" s="257"/>
      <c r="AL11" s="253">
        <f>'3'!AJ11</f>
        <v>-1.3924513209084544</v>
      </c>
      <c r="AM11" s="210" t="e">
        <f>'8'!AT11</f>
        <v>#REF!</v>
      </c>
      <c r="AN11" s="211" t="e">
        <f t="shared" si="4"/>
        <v>#REF!</v>
      </c>
      <c r="AO11" s="254"/>
      <c r="AP11" s="185" t="e">
        <f>#REF!</f>
        <v>#REF!</v>
      </c>
      <c r="AQ11" s="185"/>
      <c r="AR11" s="210" t="e">
        <f>'2'!#REF!</f>
        <v>#REF!</v>
      </c>
      <c r="AS11" s="257"/>
      <c r="AT11" s="253">
        <f>'3'!AQ11</f>
        <v>-1.0102815928323328</v>
      </c>
      <c r="AU11" s="210" t="e">
        <f>'8'!BC11</f>
        <v>#REF!</v>
      </c>
      <c r="AV11" s="211" t="e">
        <f t="shared" si="5"/>
        <v>#REF!</v>
      </c>
      <c r="AW11" s="254"/>
      <c r="AX11" s="185">
        <f>'1'!CE11</f>
        <v>0.52775577434643417</v>
      </c>
      <c r="AY11" s="185"/>
      <c r="AZ11" s="210" t="e">
        <f>'2'!BJ11</f>
        <v>#REF!</v>
      </c>
      <c r="BA11" s="257"/>
      <c r="BB11" s="253">
        <f>'3'!AX11</f>
        <v>0.43165079140031132</v>
      </c>
      <c r="BC11" s="210">
        <f>'8'!BL11</f>
        <v>0.89666475866194362</v>
      </c>
      <c r="BD11" s="211" t="e">
        <f t="shared" si="6"/>
        <v>#REF!</v>
      </c>
      <c r="BF11" s="185" t="e">
        <f>#REF!</f>
        <v>#REF!</v>
      </c>
      <c r="BG11" s="185"/>
      <c r="BH11" s="210" t="e">
        <f>'2'!#REF!</f>
        <v>#REF!</v>
      </c>
      <c r="BI11" s="257"/>
      <c r="BJ11" s="253">
        <f>'3'!BE11</f>
        <v>-0.94864371828544958</v>
      </c>
      <c r="BK11" s="210" t="e">
        <f>'8'!BU11</f>
        <v>#REF!</v>
      </c>
      <c r="BL11" s="211" t="e">
        <f t="shared" si="7"/>
        <v>#REF!</v>
      </c>
      <c r="BM11" s="254"/>
      <c r="BN11" s="185" t="e">
        <f>#REF!</f>
        <v>#REF!</v>
      </c>
      <c r="BO11" s="185"/>
      <c r="BP11" s="210" t="e">
        <f>'2'!#REF!</f>
        <v>#REF!</v>
      </c>
      <c r="BQ11" s="257"/>
      <c r="BR11" s="253">
        <f>'3'!BL11</f>
        <v>-0.80153813821310904</v>
      </c>
      <c r="BS11" s="210" t="e">
        <f>'8'!CD11</f>
        <v>#REF!</v>
      </c>
      <c r="BT11" s="211" t="e">
        <f t="shared" si="8"/>
        <v>#REF!</v>
      </c>
      <c r="BU11" s="254"/>
      <c r="BV11" s="185">
        <f>'1'!DO11</f>
        <v>0.51165849999204649</v>
      </c>
      <c r="BW11" s="185"/>
      <c r="BX11" s="210" t="e">
        <f>'2'!CK11</f>
        <v>#REF!</v>
      </c>
      <c r="BY11" s="257"/>
      <c r="BZ11" s="253">
        <f>'3'!BS11</f>
        <v>0.71686355563411375</v>
      </c>
      <c r="CA11" s="210" t="e">
        <f>'8'!CM11</f>
        <v>#DIV/0!</v>
      </c>
      <c r="CB11" s="211" t="e">
        <f t="shared" si="9"/>
        <v>#REF!</v>
      </c>
      <c r="CD11" s="185" t="e">
        <f>#REF!</f>
        <v>#REF!</v>
      </c>
      <c r="CE11" s="185"/>
      <c r="CF11" s="210" t="e">
        <f>'2'!#REF!</f>
        <v>#REF!</v>
      </c>
      <c r="CG11" s="257"/>
      <c r="CH11" s="253">
        <f>'3'!BZ11</f>
        <v>-1.0348356115082364</v>
      </c>
      <c r="CI11" s="210" t="e">
        <f>'8'!CV11</f>
        <v>#REF!</v>
      </c>
      <c r="CJ11" s="211" t="e">
        <f t="shared" si="10"/>
        <v>#REF!</v>
      </c>
      <c r="CK11" s="254"/>
      <c r="CL11" s="185">
        <f>'1'!EM11</f>
        <v>0.59169694508284543</v>
      </c>
      <c r="CM11" s="185"/>
      <c r="CN11" s="210" t="e">
        <f>'2'!DC11</f>
        <v>#REF!</v>
      </c>
      <c r="CO11" s="257"/>
      <c r="CP11" s="253">
        <f>'3'!CG11</f>
        <v>0.67265032944746672</v>
      </c>
      <c r="CQ11" s="210">
        <f>'8'!DE11</f>
        <v>0.78922604375849759</v>
      </c>
      <c r="CR11" s="211" t="e">
        <f t="shared" si="11"/>
        <v>#REF!</v>
      </c>
      <c r="CT11" s="185">
        <f>'1'!EY11</f>
        <v>0.71315833629917091</v>
      </c>
      <c r="CU11" s="185"/>
      <c r="CV11" s="210" t="e">
        <f>'2'!DL11</f>
        <v>#REF!</v>
      </c>
      <c r="CW11" s="257"/>
      <c r="CX11" s="253">
        <f>'3'!CN11</f>
        <v>0.74183155761406239</v>
      </c>
      <c r="CY11" s="210">
        <f>'8'!DN11</f>
        <v>1.2872150726813401</v>
      </c>
      <c r="CZ11" s="211" t="e">
        <f t="shared" si="12"/>
        <v>#REF!</v>
      </c>
      <c r="DA11" s="259"/>
      <c r="DB11" s="185">
        <f>'1'!FK11</f>
        <v>0.78898731183647031</v>
      </c>
      <c r="DC11" s="185"/>
      <c r="DD11" s="210" t="e">
        <f>'2'!DU11</f>
        <v>#REF!</v>
      </c>
      <c r="DE11" s="257"/>
      <c r="DF11" s="253">
        <f>'3'!CU11</f>
        <v>0.14354597577625733</v>
      </c>
      <c r="DG11" s="210">
        <f>'8'!DW11</f>
        <v>0.90118852092035318</v>
      </c>
      <c r="DH11" s="211" t="e">
        <f t="shared" si="13"/>
        <v>#REF!</v>
      </c>
      <c r="DI11" s="259"/>
    </row>
    <row r="12" spans="1:113" hidden="1">
      <c r="A12" s="201">
        <v>1968</v>
      </c>
      <c r="B12" s="185">
        <f>'1'!K12</f>
        <v>0.62972140063797732</v>
      </c>
      <c r="C12" s="185"/>
      <c r="D12" s="210" t="e">
        <f>'2'!H12</f>
        <v>#REF!</v>
      </c>
      <c r="E12" s="257"/>
      <c r="F12" s="253">
        <f>'3'!H12</f>
        <v>0.42549650030697722</v>
      </c>
      <c r="G12" s="210">
        <f>'8'!J12</f>
        <v>0.946577538130978</v>
      </c>
      <c r="H12" s="211" t="e">
        <f t="shared" si="0"/>
        <v>#REF!</v>
      </c>
      <c r="J12" s="185" t="e">
        <f>#REF!</f>
        <v>#REF!</v>
      </c>
      <c r="K12" s="185"/>
      <c r="L12" s="210" t="e">
        <f>'2'!#REF!</f>
        <v>#REF!</v>
      </c>
      <c r="M12" s="257"/>
      <c r="N12" s="253">
        <f>'3'!O12</f>
        <v>-1.063281346555375</v>
      </c>
      <c r="O12" s="210" t="e">
        <f>'8'!S12</f>
        <v>#REF!</v>
      </c>
      <c r="P12" s="211" t="e">
        <f t="shared" si="1"/>
        <v>#REF!</v>
      </c>
      <c r="Q12" s="254"/>
      <c r="R12" s="185">
        <f>'1'!AI12</f>
        <v>0.62209967926681986</v>
      </c>
      <c r="S12" s="185"/>
      <c r="T12" s="210" t="e">
        <f>'2'!Z12</f>
        <v>#REF!</v>
      </c>
      <c r="U12" s="257"/>
      <c r="V12" s="253">
        <f>'3'!V12</f>
        <v>1.7272108283874047E-2</v>
      </c>
      <c r="W12" s="210">
        <f>'8'!AB12</f>
        <v>1.2142178886661763</v>
      </c>
      <c r="X12" s="211" t="e">
        <f t="shared" si="2"/>
        <v>#REF!</v>
      </c>
      <c r="Z12" s="185" t="e">
        <f>#REF!</f>
        <v>#REF!</v>
      </c>
      <c r="AA12" s="185"/>
      <c r="AB12" s="210" t="e">
        <f>'2'!#REF!</f>
        <v>#REF!</v>
      </c>
      <c r="AC12" s="257"/>
      <c r="AD12" s="253">
        <f>'3'!AC12</f>
        <v>-0.93539362908770318</v>
      </c>
      <c r="AE12" s="210" t="e">
        <f>'8'!AK12</f>
        <v>#REF!</v>
      </c>
      <c r="AF12" s="211" t="e">
        <f t="shared" si="3"/>
        <v>#REF!</v>
      </c>
      <c r="AG12" s="254"/>
      <c r="AH12" s="185" t="e">
        <f>#REF!</f>
        <v>#REF!</v>
      </c>
      <c r="AI12" s="185"/>
      <c r="AJ12" s="210" t="e">
        <f>'2'!#REF!</f>
        <v>#REF!</v>
      </c>
      <c r="AK12" s="257"/>
      <c r="AL12" s="253">
        <f>'3'!AJ12</f>
        <v>-1.3924513209084544</v>
      </c>
      <c r="AM12" s="210" t="e">
        <f>'8'!AT12</f>
        <v>#REF!</v>
      </c>
      <c r="AN12" s="211" t="e">
        <f t="shared" si="4"/>
        <v>#REF!</v>
      </c>
      <c r="AO12" s="254"/>
      <c r="AP12" s="185" t="e">
        <f>#REF!</f>
        <v>#REF!</v>
      </c>
      <c r="AQ12" s="185"/>
      <c r="AR12" s="210" t="e">
        <f>'2'!#REF!</f>
        <v>#REF!</v>
      </c>
      <c r="AS12" s="257"/>
      <c r="AT12" s="253">
        <f>'3'!AQ12</f>
        <v>-1.0102815928323328</v>
      </c>
      <c r="AU12" s="210" t="e">
        <f>'8'!BC12</f>
        <v>#REF!</v>
      </c>
      <c r="AV12" s="211" t="e">
        <f t="shared" si="5"/>
        <v>#REF!</v>
      </c>
      <c r="AW12" s="254"/>
      <c r="AX12" s="185">
        <f>'1'!CE12</f>
        <v>0.54061978566353097</v>
      </c>
      <c r="AY12" s="185"/>
      <c r="AZ12" s="210" t="e">
        <f>'2'!BJ12</f>
        <v>#REF!</v>
      </c>
      <c r="BA12" s="257"/>
      <c r="BB12" s="253">
        <f>'3'!AX12</f>
        <v>0.43165079140031132</v>
      </c>
      <c r="BC12" s="210">
        <f>'8'!BL12</f>
        <v>0.89719891902071258</v>
      </c>
      <c r="BD12" s="211" t="e">
        <f t="shared" si="6"/>
        <v>#REF!</v>
      </c>
      <c r="BF12" s="185" t="e">
        <f>#REF!</f>
        <v>#REF!</v>
      </c>
      <c r="BG12" s="185"/>
      <c r="BH12" s="210" t="e">
        <f>'2'!#REF!</f>
        <v>#REF!</v>
      </c>
      <c r="BI12" s="257"/>
      <c r="BJ12" s="253">
        <f>'3'!BE12</f>
        <v>-0.94864371828544958</v>
      </c>
      <c r="BK12" s="210" t="e">
        <f>'8'!BU12</f>
        <v>#REF!</v>
      </c>
      <c r="BL12" s="211" t="e">
        <f t="shared" si="7"/>
        <v>#REF!</v>
      </c>
      <c r="BM12" s="254"/>
      <c r="BN12" s="185" t="e">
        <f>#REF!</f>
        <v>#REF!</v>
      </c>
      <c r="BO12" s="185"/>
      <c r="BP12" s="210" t="e">
        <f>'2'!#REF!</f>
        <v>#REF!</v>
      </c>
      <c r="BQ12" s="257"/>
      <c r="BR12" s="253">
        <f>'3'!BL12</f>
        <v>-0.80153813821310904</v>
      </c>
      <c r="BS12" s="210" t="e">
        <f>'8'!CD12</f>
        <v>#REF!</v>
      </c>
      <c r="BT12" s="211" t="e">
        <f t="shared" si="8"/>
        <v>#REF!</v>
      </c>
      <c r="BU12" s="254"/>
      <c r="BV12" s="185">
        <f>'1'!DO12</f>
        <v>0.52496416168963833</v>
      </c>
      <c r="BW12" s="185"/>
      <c r="BX12" s="210" t="e">
        <f>'2'!CK12</f>
        <v>#REF!</v>
      </c>
      <c r="BY12" s="257"/>
      <c r="BZ12" s="253">
        <f>'3'!BS12</f>
        <v>0.71686355563411375</v>
      </c>
      <c r="CA12" s="210" t="e">
        <f>'8'!CM12</f>
        <v>#DIV/0!</v>
      </c>
      <c r="CB12" s="211" t="e">
        <f t="shared" si="9"/>
        <v>#REF!</v>
      </c>
      <c r="CD12" s="185" t="e">
        <f>#REF!</f>
        <v>#REF!</v>
      </c>
      <c r="CE12" s="185"/>
      <c r="CF12" s="210" t="e">
        <f>'2'!#REF!</f>
        <v>#REF!</v>
      </c>
      <c r="CG12" s="257"/>
      <c r="CH12" s="253">
        <f>'3'!BZ12</f>
        <v>-1.0348356115082364</v>
      </c>
      <c r="CI12" s="210" t="e">
        <f>'8'!CV12</f>
        <v>#REF!</v>
      </c>
      <c r="CJ12" s="211" t="e">
        <f t="shared" si="10"/>
        <v>#REF!</v>
      </c>
      <c r="CK12" s="254"/>
      <c r="CL12" s="185">
        <f>'1'!EM12</f>
        <v>0.61603293157152983</v>
      </c>
      <c r="CM12" s="185"/>
      <c r="CN12" s="210" t="e">
        <f>'2'!DC12</f>
        <v>#REF!</v>
      </c>
      <c r="CO12" s="257"/>
      <c r="CP12" s="253">
        <f>'3'!CG12</f>
        <v>0.67265032944746672</v>
      </c>
      <c r="CQ12" s="210">
        <f>'8'!DE12</f>
        <v>0.81996621427799055</v>
      </c>
      <c r="CR12" s="211" t="e">
        <f t="shared" si="11"/>
        <v>#REF!</v>
      </c>
      <c r="CT12" s="185">
        <f>'1'!EY12</f>
        <v>0.72644449078824902</v>
      </c>
      <c r="CU12" s="185"/>
      <c r="CV12" s="210" t="e">
        <f>'2'!DL12</f>
        <v>#REF!</v>
      </c>
      <c r="CW12" s="257"/>
      <c r="CX12" s="253">
        <f>'3'!CN12</f>
        <v>0.74183155761406239</v>
      </c>
      <c r="CY12" s="210">
        <f>'8'!DN12</f>
        <v>1.3354456012222733</v>
      </c>
      <c r="CZ12" s="211" t="e">
        <f t="shared" si="12"/>
        <v>#REF!</v>
      </c>
      <c r="DA12" s="259"/>
      <c r="DB12" s="185">
        <f>'1'!FK12</f>
        <v>0.81244528137843519</v>
      </c>
      <c r="DC12" s="185"/>
      <c r="DD12" s="210" t="e">
        <f>'2'!DU12</f>
        <v>#REF!</v>
      </c>
      <c r="DE12" s="257"/>
      <c r="DF12" s="253">
        <f>'3'!CU12</f>
        <v>0.14354597577625733</v>
      </c>
      <c r="DG12" s="210">
        <f>'8'!DW12</f>
        <v>0.86349167053804066</v>
      </c>
      <c r="DH12" s="211" t="e">
        <f t="shared" si="13"/>
        <v>#REF!</v>
      </c>
      <c r="DI12" s="259"/>
    </row>
    <row r="13" spans="1:113" hidden="1">
      <c r="A13" s="201">
        <v>1969</v>
      </c>
      <c r="B13" s="185">
        <f>'1'!K13</f>
        <v>0.6527579768149443</v>
      </c>
      <c r="C13" s="185"/>
      <c r="D13" s="210" t="e">
        <f>'2'!H13</f>
        <v>#REF!</v>
      </c>
      <c r="E13" s="257"/>
      <c r="F13" s="253">
        <f>'3'!H13</f>
        <v>0.42549650030697722</v>
      </c>
      <c r="G13" s="210">
        <f>'8'!J13</f>
        <v>0.83500586765414131</v>
      </c>
      <c r="H13" s="211" t="e">
        <f t="shared" si="0"/>
        <v>#REF!</v>
      </c>
      <c r="J13" s="185" t="e">
        <f>#REF!</f>
        <v>#REF!</v>
      </c>
      <c r="K13" s="185"/>
      <c r="L13" s="210" t="e">
        <f>'2'!#REF!</f>
        <v>#REF!</v>
      </c>
      <c r="M13" s="257"/>
      <c r="N13" s="253">
        <f>'3'!O13</f>
        <v>-1.063281346555375</v>
      </c>
      <c r="O13" s="210" t="e">
        <f>'8'!S13</f>
        <v>#REF!</v>
      </c>
      <c r="P13" s="211" t="e">
        <f t="shared" si="1"/>
        <v>#REF!</v>
      </c>
      <c r="Q13" s="254"/>
      <c r="R13" s="185">
        <f>'1'!AI13</f>
        <v>0.64196530041007394</v>
      </c>
      <c r="S13" s="185"/>
      <c r="T13" s="210" t="e">
        <f>'2'!Z13</f>
        <v>#REF!</v>
      </c>
      <c r="U13" s="257"/>
      <c r="V13" s="253">
        <f>'3'!V13</f>
        <v>1.7272108283874047E-2</v>
      </c>
      <c r="W13" s="210">
        <f>'8'!AB13</f>
        <v>1.2541477148507791</v>
      </c>
      <c r="X13" s="211" t="e">
        <f t="shared" si="2"/>
        <v>#REF!</v>
      </c>
      <c r="Z13" s="185" t="e">
        <f>#REF!</f>
        <v>#REF!</v>
      </c>
      <c r="AA13" s="185"/>
      <c r="AB13" s="210" t="e">
        <f>'2'!#REF!</f>
        <v>#REF!</v>
      </c>
      <c r="AC13" s="257"/>
      <c r="AD13" s="253">
        <f>'3'!AC13</f>
        <v>-0.93539362908770318</v>
      </c>
      <c r="AE13" s="210" t="e">
        <f>'8'!AK13</f>
        <v>#REF!</v>
      </c>
      <c r="AF13" s="211" t="e">
        <f t="shared" si="3"/>
        <v>#REF!</v>
      </c>
      <c r="AG13" s="254"/>
      <c r="AH13" s="185" t="e">
        <f>#REF!</f>
        <v>#REF!</v>
      </c>
      <c r="AI13" s="185"/>
      <c r="AJ13" s="210" t="e">
        <f>'2'!#REF!</f>
        <v>#REF!</v>
      </c>
      <c r="AK13" s="257"/>
      <c r="AL13" s="253">
        <f>'3'!AJ13</f>
        <v>-1.3924513209084544</v>
      </c>
      <c r="AM13" s="210" t="e">
        <f>'8'!AT13</f>
        <v>#REF!</v>
      </c>
      <c r="AN13" s="211" t="e">
        <f t="shared" si="4"/>
        <v>#REF!</v>
      </c>
      <c r="AO13" s="254"/>
      <c r="AP13" s="185" t="e">
        <f>#REF!</f>
        <v>#REF!</v>
      </c>
      <c r="AQ13" s="185"/>
      <c r="AR13" s="210" t="e">
        <f>'2'!#REF!</f>
        <v>#REF!</v>
      </c>
      <c r="AS13" s="257"/>
      <c r="AT13" s="253">
        <f>'3'!AQ13</f>
        <v>-1.0102815928323328</v>
      </c>
      <c r="AU13" s="210" t="e">
        <f>'8'!BC13</f>
        <v>#REF!</v>
      </c>
      <c r="AV13" s="211" t="e">
        <f t="shared" si="5"/>
        <v>#REF!</v>
      </c>
      <c r="AW13" s="254"/>
      <c r="AX13" s="185">
        <f>'1'!CE13</f>
        <v>0.5714183070088138</v>
      </c>
      <c r="AY13" s="185"/>
      <c r="AZ13" s="210" t="e">
        <f>'2'!BJ13</f>
        <v>#REF!</v>
      </c>
      <c r="BA13" s="257"/>
      <c r="BB13" s="253">
        <f>'3'!AX13</f>
        <v>0.43165079140031132</v>
      </c>
      <c r="BC13" s="210">
        <f>'8'!BL13</f>
        <v>0.89787263165323594</v>
      </c>
      <c r="BD13" s="211" t="e">
        <f t="shared" si="6"/>
        <v>#REF!</v>
      </c>
      <c r="BF13" s="185" t="e">
        <f>#REF!</f>
        <v>#REF!</v>
      </c>
      <c r="BG13" s="185"/>
      <c r="BH13" s="210" t="e">
        <f>'2'!#REF!</f>
        <v>#REF!</v>
      </c>
      <c r="BI13" s="257"/>
      <c r="BJ13" s="253">
        <f>'3'!BE13</f>
        <v>-0.94864371828544958</v>
      </c>
      <c r="BK13" s="210" t="e">
        <f>'8'!BU13</f>
        <v>#REF!</v>
      </c>
      <c r="BL13" s="211" t="e">
        <f t="shared" si="7"/>
        <v>#REF!</v>
      </c>
      <c r="BM13" s="254"/>
      <c r="BN13" s="185" t="e">
        <f>#REF!</f>
        <v>#REF!</v>
      </c>
      <c r="BO13" s="185"/>
      <c r="BP13" s="210" t="e">
        <f>'2'!#REF!</f>
        <v>#REF!</v>
      </c>
      <c r="BQ13" s="257"/>
      <c r="BR13" s="253">
        <f>'3'!BL13</f>
        <v>-0.80153813821310904</v>
      </c>
      <c r="BS13" s="210" t="e">
        <f>'8'!CD13</f>
        <v>#REF!</v>
      </c>
      <c r="BT13" s="211" t="e">
        <f t="shared" si="8"/>
        <v>#REF!</v>
      </c>
      <c r="BU13" s="254"/>
      <c r="BV13" s="185">
        <f>'1'!DO13</f>
        <v>0.55535663230292576</v>
      </c>
      <c r="BW13" s="185"/>
      <c r="BX13" s="210" t="e">
        <f>'2'!CK13</f>
        <v>#REF!</v>
      </c>
      <c r="BY13" s="257"/>
      <c r="BZ13" s="253">
        <f>'3'!BS13</f>
        <v>0.71686355563411375</v>
      </c>
      <c r="CA13" s="210" t="e">
        <f>'8'!CM13</f>
        <v>#DIV/0!</v>
      </c>
      <c r="CB13" s="211" t="e">
        <f t="shared" si="9"/>
        <v>#REF!</v>
      </c>
      <c r="CD13" s="185" t="e">
        <f>#REF!</f>
        <v>#REF!</v>
      </c>
      <c r="CE13" s="185"/>
      <c r="CF13" s="210" t="e">
        <f>'2'!#REF!</f>
        <v>#REF!</v>
      </c>
      <c r="CG13" s="257"/>
      <c r="CH13" s="253">
        <f>'3'!BZ13</f>
        <v>-1.0348356115082364</v>
      </c>
      <c r="CI13" s="210" t="e">
        <f>'8'!CV13</f>
        <v>#REF!</v>
      </c>
      <c r="CJ13" s="211" t="e">
        <f t="shared" si="10"/>
        <v>#REF!</v>
      </c>
      <c r="CK13" s="254"/>
      <c r="CL13" s="185">
        <f>'1'!EM13</f>
        <v>0.64133012389983601</v>
      </c>
      <c r="CM13" s="185"/>
      <c r="CN13" s="210" t="e">
        <f>'2'!DC13</f>
        <v>#REF!</v>
      </c>
      <c r="CO13" s="257"/>
      <c r="CP13" s="253">
        <f>'3'!CG13</f>
        <v>0.67265032944746672</v>
      </c>
      <c r="CQ13" s="210">
        <f>'8'!DE13</f>
        <v>0.81639097366581659</v>
      </c>
      <c r="CR13" s="211" t="e">
        <f t="shared" si="11"/>
        <v>#REF!</v>
      </c>
      <c r="CT13" s="185">
        <f>'1'!EY13</f>
        <v>0.7253013442611127</v>
      </c>
      <c r="CU13" s="185"/>
      <c r="CV13" s="210" t="e">
        <f>'2'!DL13</f>
        <v>#REF!</v>
      </c>
      <c r="CW13" s="257"/>
      <c r="CX13" s="253">
        <f>'3'!CN13</f>
        <v>0.74183155761406239</v>
      </c>
      <c r="CY13" s="210">
        <f>'8'!DN13</f>
        <v>1.2989821164300011</v>
      </c>
      <c r="CZ13" s="211" t="e">
        <f t="shared" si="12"/>
        <v>#REF!</v>
      </c>
      <c r="DA13" s="259"/>
      <c r="DB13" s="185">
        <f>'1'!FK13</f>
        <v>0.82905254216310809</v>
      </c>
      <c r="DC13" s="185"/>
      <c r="DD13" s="210" t="e">
        <f>'2'!DU13</f>
        <v>#REF!</v>
      </c>
      <c r="DE13" s="257"/>
      <c r="DF13" s="253">
        <f>'3'!CU13</f>
        <v>0.14354597577625733</v>
      </c>
      <c r="DG13" s="210">
        <f>'8'!DW13</f>
        <v>0.8476190491211093</v>
      </c>
      <c r="DH13" s="211" t="e">
        <f t="shared" si="13"/>
        <v>#REF!</v>
      </c>
      <c r="DI13" s="259"/>
    </row>
    <row r="14" spans="1:113" hidden="1">
      <c r="A14" s="201">
        <v>1970</v>
      </c>
      <c r="B14" s="185">
        <f>'1'!K14</f>
        <v>0.66352289456271674</v>
      </c>
      <c r="C14" s="185"/>
      <c r="D14" s="210" t="e">
        <f>'2'!H14</f>
        <v>#REF!</v>
      </c>
      <c r="E14" s="257"/>
      <c r="F14" s="253">
        <f>'3'!H14</f>
        <v>0.42549650030697722</v>
      </c>
      <c r="G14" s="210">
        <f>'8'!J14</f>
        <v>0.80965294960385015</v>
      </c>
      <c r="H14" s="211" t="e">
        <f t="shared" si="0"/>
        <v>#REF!</v>
      </c>
      <c r="J14" s="185" t="e">
        <f>#REF!</f>
        <v>#REF!</v>
      </c>
      <c r="K14" s="185"/>
      <c r="L14" s="210" t="e">
        <f>'2'!#REF!</f>
        <v>#REF!</v>
      </c>
      <c r="M14" s="257"/>
      <c r="N14" s="253">
        <f>'3'!O14</f>
        <v>-1.063281346555375</v>
      </c>
      <c r="O14" s="210" t="e">
        <f>'8'!S14</f>
        <v>#REF!</v>
      </c>
      <c r="P14" s="211" t="e">
        <f t="shared" si="1"/>
        <v>#REF!</v>
      </c>
      <c r="Q14" s="254"/>
      <c r="R14" s="185">
        <f>'1'!AI14</f>
        <v>0.66205289618963314</v>
      </c>
      <c r="S14" s="185"/>
      <c r="T14" s="210" t="e">
        <f>'2'!Z14</f>
        <v>#REF!</v>
      </c>
      <c r="U14" s="257"/>
      <c r="V14" s="253">
        <f>'3'!V14</f>
        <v>1.7272108283874047E-2</v>
      </c>
      <c r="W14" s="210">
        <f>'8'!AB14</f>
        <v>1.34448377246224</v>
      </c>
      <c r="X14" s="211" t="e">
        <f t="shared" si="2"/>
        <v>#REF!</v>
      </c>
      <c r="Z14" s="185" t="e">
        <f>#REF!</f>
        <v>#REF!</v>
      </c>
      <c r="AA14" s="185"/>
      <c r="AB14" s="210" t="e">
        <f>'2'!#REF!</f>
        <v>#REF!</v>
      </c>
      <c r="AC14" s="257"/>
      <c r="AD14" s="253">
        <f>'3'!AC14</f>
        <v>-0.93539362908770318</v>
      </c>
      <c r="AE14" s="210" t="e">
        <f>'8'!AK14</f>
        <v>#REF!</v>
      </c>
      <c r="AF14" s="211" t="e">
        <f t="shared" si="3"/>
        <v>#REF!</v>
      </c>
      <c r="AG14" s="254"/>
      <c r="AH14" s="185" t="e">
        <f>#REF!</f>
        <v>#REF!</v>
      </c>
      <c r="AI14" s="185"/>
      <c r="AJ14" s="210" t="e">
        <f>'2'!#REF!</f>
        <v>#REF!</v>
      </c>
      <c r="AK14" s="257"/>
      <c r="AL14" s="253">
        <f>'3'!AJ14</f>
        <v>-1.3924513209084544</v>
      </c>
      <c r="AM14" s="210" t="e">
        <f>'8'!AT14</f>
        <v>#REF!</v>
      </c>
      <c r="AN14" s="211" t="e">
        <f t="shared" si="4"/>
        <v>#REF!</v>
      </c>
      <c r="AO14" s="254"/>
      <c r="AP14" s="185" t="e">
        <f>#REF!</f>
        <v>#REF!</v>
      </c>
      <c r="AQ14" s="185"/>
      <c r="AR14" s="210" t="e">
        <f>'2'!#REF!</f>
        <v>#REF!</v>
      </c>
      <c r="AS14" s="257"/>
      <c r="AT14" s="253">
        <f>'3'!AQ14</f>
        <v>-1.0102815928323328</v>
      </c>
      <c r="AU14" s="210" t="e">
        <f>'8'!BC14</f>
        <v>#REF!</v>
      </c>
      <c r="AV14" s="211" t="e">
        <f t="shared" si="5"/>
        <v>#REF!</v>
      </c>
      <c r="AW14" s="254"/>
      <c r="AX14" s="185">
        <f>'1'!CE14</f>
        <v>0.60537951387639366</v>
      </c>
      <c r="AY14" s="185"/>
      <c r="AZ14" s="210" t="e">
        <f>'2'!BJ14</f>
        <v>#REF!</v>
      </c>
      <c r="BA14" s="257"/>
      <c r="BB14" s="253">
        <f>'3'!AX14</f>
        <v>0.43165079140031132</v>
      </c>
      <c r="BC14" s="210">
        <f>'8'!BL14</f>
        <v>0.76372962047304749</v>
      </c>
      <c r="BD14" s="211" t="e">
        <f t="shared" si="6"/>
        <v>#REF!</v>
      </c>
      <c r="BF14" s="185" t="e">
        <f>#REF!</f>
        <v>#REF!</v>
      </c>
      <c r="BG14" s="185"/>
      <c r="BH14" s="210" t="e">
        <f>'2'!#REF!</f>
        <v>#REF!</v>
      </c>
      <c r="BI14" s="257"/>
      <c r="BJ14" s="253">
        <f>'3'!BE14</f>
        <v>-0.94864371828544958</v>
      </c>
      <c r="BK14" s="210" t="e">
        <f>'8'!BU14</f>
        <v>#REF!</v>
      </c>
      <c r="BL14" s="211" t="e">
        <f t="shared" si="7"/>
        <v>#REF!</v>
      </c>
      <c r="BM14" s="254"/>
      <c r="BN14" s="185" t="e">
        <f>#REF!</f>
        <v>#REF!</v>
      </c>
      <c r="BO14" s="185"/>
      <c r="BP14" s="210" t="e">
        <f>'2'!#REF!</f>
        <v>#REF!</v>
      </c>
      <c r="BQ14" s="257"/>
      <c r="BR14" s="253">
        <f>'3'!BL14</f>
        <v>-0.80153813821310904</v>
      </c>
      <c r="BS14" s="210" t="e">
        <f>'8'!CD14</f>
        <v>#REF!</v>
      </c>
      <c r="BT14" s="211" t="e">
        <f t="shared" si="8"/>
        <v>#REF!</v>
      </c>
      <c r="BU14" s="254"/>
      <c r="BV14" s="185">
        <f>'1'!DO14</f>
        <v>0.56271359839301638</v>
      </c>
      <c r="BW14" s="185"/>
      <c r="BX14" s="210" t="e">
        <f>'2'!CK14</f>
        <v>#REF!</v>
      </c>
      <c r="BY14" s="257"/>
      <c r="BZ14" s="253">
        <f>'3'!BS14</f>
        <v>0.71686355563411375</v>
      </c>
      <c r="CA14" s="210" t="e">
        <f>'8'!CM14</f>
        <v>#DIV/0!</v>
      </c>
      <c r="CB14" s="211" t="e">
        <f t="shared" si="9"/>
        <v>#REF!</v>
      </c>
      <c r="CD14" s="185" t="e">
        <f>#REF!</f>
        <v>#REF!</v>
      </c>
      <c r="CE14" s="185"/>
      <c r="CF14" s="210" t="e">
        <f>'2'!#REF!</f>
        <v>#REF!</v>
      </c>
      <c r="CG14" s="257"/>
      <c r="CH14" s="253">
        <f>'3'!BZ14</f>
        <v>-1.0348356115082364</v>
      </c>
      <c r="CI14" s="210" t="e">
        <f>'8'!CV14</f>
        <v>#REF!</v>
      </c>
      <c r="CJ14" s="211" t="e">
        <f t="shared" si="10"/>
        <v>#REF!</v>
      </c>
      <c r="CK14" s="254"/>
      <c r="CL14" s="185">
        <f>'1'!EM14</f>
        <v>0.67257287716582392</v>
      </c>
      <c r="CM14" s="185"/>
      <c r="CN14" s="210" t="e">
        <f>'2'!DC14</f>
        <v>#REF!</v>
      </c>
      <c r="CO14" s="257"/>
      <c r="CP14" s="253">
        <f>'3'!CG14</f>
        <v>0.67265032944746672</v>
      </c>
      <c r="CQ14" s="210">
        <f>'8'!DE14</f>
        <v>0.74266733312011712</v>
      </c>
      <c r="CR14" s="211" t="e">
        <f t="shared" si="11"/>
        <v>#REF!</v>
      </c>
      <c r="CT14" s="185">
        <f>'1'!EY14</f>
        <v>0.73183432113119518</v>
      </c>
      <c r="CU14" s="185"/>
      <c r="CV14" s="210" t="e">
        <f>'2'!DL14</f>
        <v>#REF!</v>
      </c>
      <c r="CW14" s="257"/>
      <c r="CX14" s="253">
        <f>'3'!CN14</f>
        <v>0.72761399152115247</v>
      </c>
      <c r="CY14" s="210">
        <f>'8'!DN14</f>
        <v>1.156818793156638</v>
      </c>
      <c r="CZ14" s="211" t="e">
        <f t="shared" si="12"/>
        <v>#REF!</v>
      </c>
      <c r="DA14" s="259"/>
      <c r="DB14" s="185">
        <f>'1'!FK14</f>
        <v>0.82934225497579994</v>
      </c>
      <c r="DC14" s="185"/>
      <c r="DD14" s="210" t="e">
        <f>'2'!DU14</f>
        <v>#REF!</v>
      </c>
      <c r="DE14" s="257"/>
      <c r="DF14" s="253">
        <f>'3'!CU14</f>
        <v>0.14354597577625733</v>
      </c>
      <c r="DG14" s="210">
        <f>'8'!DW14</f>
        <v>0.88205549336684996</v>
      </c>
      <c r="DH14" s="211" t="e">
        <f t="shared" si="13"/>
        <v>#REF!</v>
      </c>
      <c r="DI14" s="259"/>
    </row>
    <row r="15" spans="1:113" hidden="1">
      <c r="A15" s="201">
        <v>1971</v>
      </c>
      <c r="B15" s="185">
        <f>'1'!K15</f>
        <v>0.66991305815733115</v>
      </c>
      <c r="C15" s="185"/>
      <c r="D15" s="210" t="e">
        <f>'2'!H15</f>
        <v>#REF!</v>
      </c>
      <c r="E15" s="257"/>
      <c r="F15" s="253">
        <f>'3'!H15</f>
        <v>0.42549650030697722</v>
      </c>
      <c r="G15" s="210">
        <f>'8'!J15</f>
        <v>0.84922910258419515</v>
      </c>
      <c r="H15" s="211" t="e">
        <f t="shared" si="0"/>
        <v>#REF!</v>
      </c>
      <c r="J15" s="185" t="e">
        <f>#REF!</f>
        <v>#REF!</v>
      </c>
      <c r="K15" s="185"/>
      <c r="L15" s="210" t="e">
        <f>'2'!#REF!</f>
        <v>#REF!</v>
      </c>
      <c r="M15" s="257"/>
      <c r="N15" s="253">
        <f>'3'!O15</f>
        <v>-1.063281346555375</v>
      </c>
      <c r="O15" s="210" t="e">
        <f>'8'!S15</f>
        <v>#REF!</v>
      </c>
      <c r="P15" s="211" t="e">
        <f t="shared" si="1"/>
        <v>#REF!</v>
      </c>
      <c r="Q15" s="254"/>
      <c r="R15" s="185">
        <f>'1'!AI15</f>
        <v>0.67884033761575147</v>
      </c>
      <c r="S15" s="185"/>
      <c r="T15" s="210" t="e">
        <f>'2'!Z15</f>
        <v>#REF!</v>
      </c>
      <c r="U15" s="257"/>
      <c r="V15" s="253">
        <f>'3'!V15</f>
        <v>1.7272108283874047E-2</v>
      </c>
      <c r="W15" s="210">
        <f>'8'!AB15</f>
        <v>1.3967593449620745</v>
      </c>
      <c r="X15" s="211" t="e">
        <f t="shared" si="2"/>
        <v>#REF!</v>
      </c>
      <c r="Z15" s="185" t="e">
        <f>#REF!</f>
        <v>#REF!</v>
      </c>
      <c r="AA15" s="185"/>
      <c r="AB15" s="210" t="e">
        <f>'2'!#REF!</f>
        <v>#REF!</v>
      </c>
      <c r="AC15" s="257"/>
      <c r="AD15" s="253">
        <f>'3'!AC15</f>
        <v>-0.93539362908770318</v>
      </c>
      <c r="AE15" s="210" t="e">
        <f>'8'!AK15</f>
        <v>#REF!</v>
      </c>
      <c r="AF15" s="211" t="e">
        <f t="shared" si="3"/>
        <v>#REF!</v>
      </c>
      <c r="AG15" s="254"/>
      <c r="AH15" s="185" t="e">
        <f>#REF!</f>
        <v>#REF!</v>
      </c>
      <c r="AI15" s="185"/>
      <c r="AJ15" s="210" t="e">
        <f>'2'!#REF!</f>
        <v>#REF!</v>
      </c>
      <c r="AK15" s="257"/>
      <c r="AL15" s="253">
        <f>'3'!AJ15</f>
        <v>-1.3924513209084544</v>
      </c>
      <c r="AM15" s="210" t="e">
        <f>'8'!AT15</f>
        <v>#REF!</v>
      </c>
      <c r="AN15" s="211" t="e">
        <f t="shared" si="4"/>
        <v>#REF!</v>
      </c>
      <c r="AO15" s="254"/>
      <c r="AP15" s="185" t="e">
        <f>#REF!</f>
        <v>#REF!</v>
      </c>
      <c r="AQ15" s="185"/>
      <c r="AR15" s="210" t="e">
        <f>'2'!#REF!</f>
        <v>#REF!</v>
      </c>
      <c r="AS15" s="257"/>
      <c r="AT15" s="253">
        <f>'3'!AQ15</f>
        <v>-1.0102815928323328</v>
      </c>
      <c r="AU15" s="210" t="e">
        <f>'8'!BC15</f>
        <v>#REF!</v>
      </c>
      <c r="AV15" s="211" t="e">
        <f t="shared" si="5"/>
        <v>#REF!</v>
      </c>
      <c r="AW15" s="254"/>
      <c r="AX15" s="185">
        <f>'1'!CE15</f>
        <v>0.63292558694879153</v>
      </c>
      <c r="AY15" s="185"/>
      <c r="AZ15" s="210" t="e">
        <f>'2'!BJ15</f>
        <v>#REF!</v>
      </c>
      <c r="BA15" s="257"/>
      <c r="BB15" s="253">
        <f>'3'!AX15</f>
        <v>0.43165079140031132</v>
      </c>
      <c r="BC15" s="210">
        <f>'8'!BL15</f>
        <v>0.80114784049326837</v>
      </c>
      <c r="BD15" s="211" t="e">
        <f t="shared" si="6"/>
        <v>#REF!</v>
      </c>
      <c r="BF15" s="185" t="e">
        <f>#REF!</f>
        <v>#REF!</v>
      </c>
      <c r="BG15" s="185"/>
      <c r="BH15" s="210" t="e">
        <f>'2'!#REF!</f>
        <v>#REF!</v>
      </c>
      <c r="BI15" s="257"/>
      <c r="BJ15" s="253">
        <f>'3'!BE15</f>
        <v>-0.94864371828544958</v>
      </c>
      <c r="BK15" s="210" t="e">
        <f>'8'!BU15</f>
        <v>#REF!</v>
      </c>
      <c r="BL15" s="211" t="e">
        <f t="shared" si="7"/>
        <v>#REF!</v>
      </c>
      <c r="BM15" s="254"/>
      <c r="BN15" s="185" t="e">
        <f>#REF!</f>
        <v>#REF!</v>
      </c>
      <c r="BO15" s="185"/>
      <c r="BP15" s="210" t="e">
        <f>'2'!#REF!</f>
        <v>#REF!</v>
      </c>
      <c r="BQ15" s="257"/>
      <c r="BR15" s="253">
        <f>'3'!BL15</f>
        <v>-0.80153813821310904</v>
      </c>
      <c r="BS15" s="210" t="e">
        <f>'8'!CD15</f>
        <v>#REF!</v>
      </c>
      <c r="BT15" s="211" t="e">
        <f t="shared" si="8"/>
        <v>#REF!</v>
      </c>
      <c r="BU15" s="254"/>
      <c r="BV15" s="185">
        <f>'1'!DO15</f>
        <v>0.58771828066371656</v>
      </c>
      <c r="BW15" s="185"/>
      <c r="BX15" s="210" t="e">
        <f>'2'!CK15</f>
        <v>#REF!</v>
      </c>
      <c r="BY15" s="257"/>
      <c r="BZ15" s="253">
        <f>'3'!BS15</f>
        <v>0.71686355563411375</v>
      </c>
      <c r="CA15" s="210" t="e">
        <f>'8'!CM15</f>
        <v>#DIV/0!</v>
      </c>
      <c r="CB15" s="211" t="e">
        <f t="shared" si="9"/>
        <v>#REF!</v>
      </c>
      <c r="CD15" s="185" t="e">
        <f>#REF!</f>
        <v>#REF!</v>
      </c>
      <c r="CE15" s="185"/>
      <c r="CF15" s="210" t="e">
        <f>'2'!#REF!</f>
        <v>#REF!</v>
      </c>
      <c r="CG15" s="257"/>
      <c r="CH15" s="253">
        <f>'3'!BZ15</f>
        <v>-1.0348356115082364</v>
      </c>
      <c r="CI15" s="210" t="e">
        <f>'8'!CV15</f>
        <v>#REF!</v>
      </c>
      <c r="CJ15" s="211" t="e">
        <f t="shared" si="10"/>
        <v>#REF!</v>
      </c>
      <c r="CK15" s="254"/>
      <c r="CL15" s="185">
        <f>'1'!EM15</f>
        <v>0.67334887597991855</v>
      </c>
      <c r="CM15" s="185"/>
      <c r="CN15" s="210" t="e">
        <f>'2'!DC15</f>
        <v>#REF!</v>
      </c>
      <c r="CO15" s="257"/>
      <c r="CP15" s="253">
        <f>'3'!CG15</f>
        <v>0.67265032944746672</v>
      </c>
      <c r="CQ15" s="210">
        <f>'8'!DE15</f>
        <v>0.8214226015595274</v>
      </c>
      <c r="CR15" s="211" t="e">
        <f t="shared" si="11"/>
        <v>#REF!</v>
      </c>
      <c r="CT15" s="185">
        <f>'1'!EY15</f>
        <v>0.73936457094404273</v>
      </c>
      <c r="CU15" s="185"/>
      <c r="CV15" s="210" t="e">
        <f>'2'!DL15</f>
        <v>#REF!</v>
      </c>
      <c r="CW15" s="257"/>
      <c r="CX15" s="253">
        <f>'3'!CN15</f>
        <v>0.71313909125496622</v>
      </c>
      <c r="CY15" s="210">
        <f>'8'!DN15</f>
        <v>1.2918643785807669</v>
      </c>
      <c r="CZ15" s="211" t="e">
        <f t="shared" si="12"/>
        <v>#REF!</v>
      </c>
      <c r="DA15" s="259"/>
      <c r="DB15" s="185">
        <f>'1'!FK15</f>
        <v>0.83100846221646174</v>
      </c>
      <c r="DC15" s="185"/>
      <c r="DD15" s="210" t="e">
        <f>'2'!DU15</f>
        <v>#REF!</v>
      </c>
      <c r="DE15" s="257"/>
      <c r="DF15" s="253">
        <f>'3'!CU15</f>
        <v>0.14354597577625733</v>
      </c>
      <c r="DG15" s="210">
        <f>'8'!DW15</f>
        <v>1.0587795846359518</v>
      </c>
      <c r="DH15" s="211" t="e">
        <f t="shared" si="13"/>
        <v>#REF!</v>
      </c>
      <c r="DI15" s="259"/>
    </row>
    <row r="16" spans="1:113" hidden="1">
      <c r="A16" s="201">
        <v>1972</v>
      </c>
      <c r="B16" s="185">
        <f>'1'!K16</f>
        <v>0.69508265104120492</v>
      </c>
      <c r="C16" s="185"/>
      <c r="D16" s="210" t="e">
        <f>'2'!H16</f>
        <v>#REF!</v>
      </c>
      <c r="E16" s="257"/>
      <c r="F16" s="253">
        <f>'3'!H16</f>
        <v>0.42549650030697722</v>
      </c>
      <c r="G16" s="210">
        <f>'8'!J16</f>
        <v>1.002635948095594</v>
      </c>
      <c r="H16" s="211" t="e">
        <f t="shared" si="0"/>
        <v>#REF!</v>
      </c>
      <c r="J16" s="185" t="e">
        <f>#REF!</f>
        <v>#REF!</v>
      </c>
      <c r="K16" s="185"/>
      <c r="L16" s="210" t="e">
        <f>'2'!#REF!</f>
        <v>#REF!</v>
      </c>
      <c r="M16" s="257"/>
      <c r="N16" s="253">
        <f>'3'!O16</f>
        <v>-1.063281346555375</v>
      </c>
      <c r="O16" s="210" t="e">
        <f>'8'!S16</f>
        <v>#REF!</v>
      </c>
      <c r="P16" s="211" t="e">
        <f t="shared" si="1"/>
        <v>#REF!</v>
      </c>
      <c r="Q16" s="254"/>
      <c r="R16" s="185">
        <f>'1'!AI16</f>
        <v>0.71259352914368845</v>
      </c>
      <c r="S16" s="185"/>
      <c r="T16" s="210" t="e">
        <f>'2'!Z16</f>
        <v>#REF!</v>
      </c>
      <c r="U16" s="257"/>
      <c r="V16" s="253">
        <f>'3'!V16</f>
        <v>7.0966474713558006E-2</v>
      </c>
      <c r="W16" s="210">
        <f>'8'!AB16</f>
        <v>1.7446116475321063</v>
      </c>
      <c r="X16" s="211" t="e">
        <f t="shared" si="2"/>
        <v>#REF!</v>
      </c>
      <c r="Z16" s="185" t="e">
        <f>#REF!</f>
        <v>#REF!</v>
      </c>
      <c r="AA16" s="185"/>
      <c r="AB16" s="210" t="e">
        <f>'2'!#REF!</f>
        <v>#REF!</v>
      </c>
      <c r="AC16" s="257"/>
      <c r="AD16" s="253">
        <f>'3'!AC16</f>
        <v>-0.93539362908770318</v>
      </c>
      <c r="AE16" s="210" t="e">
        <f>'8'!AK16</f>
        <v>#REF!</v>
      </c>
      <c r="AF16" s="211" t="e">
        <f t="shared" si="3"/>
        <v>#REF!</v>
      </c>
      <c r="AG16" s="254"/>
      <c r="AH16" s="185" t="e">
        <f>#REF!</f>
        <v>#REF!</v>
      </c>
      <c r="AI16" s="185"/>
      <c r="AJ16" s="210" t="e">
        <f>'2'!#REF!</f>
        <v>#REF!</v>
      </c>
      <c r="AK16" s="257"/>
      <c r="AL16" s="253">
        <f>'3'!AJ16</f>
        <v>-1.3924513209084544</v>
      </c>
      <c r="AM16" s="210" t="e">
        <f>'8'!AT16</f>
        <v>#REF!</v>
      </c>
      <c r="AN16" s="211" t="e">
        <f t="shared" si="4"/>
        <v>#REF!</v>
      </c>
      <c r="AO16" s="254"/>
      <c r="AP16" s="185" t="e">
        <f>#REF!</f>
        <v>#REF!</v>
      </c>
      <c r="AQ16" s="185"/>
      <c r="AR16" s="210" t="e">
        <f>'2'!#REF!</f>
        <v>#REF!</v>
      </c>
      <c r="AS16" s="257"/>
      <c r="AT16" s="253">
        <f>'3'!AQ16</f>
        <v>-1.0102815928323328</v>
      </c>
      <c r="AU16" s="210" t="e">
        <f>'8'!BC16</f>
        <v>#REF!</v>
      </c>
      <c r="AV16" s="211" t="e">
        <f t="shared" si="5"/>
        <v>#REF!</v>
      </c>
      <c r="AW16" s="254"/>
      <c r="AX16" s="185">
        <f>'1'!CE16</f>
        <v>0.66035275686683059</v>
      </c>
      <c r="AY16" s="185"/>
      <c r="AZ16" s="210" t="e">
        <f>'2'!BJ16</f>
        <v>#REF!</v>
      </c>
      <c r="BA16" s="257"/>
      <c r="BB16" s="253">
        <f>'3'!AX16</f>
        <v>0.43165079140031132</v>
      </c>
      <c r="BC16" s="210">
        <f>'8'!BL16</f>
        <v>0.86232798644199005</v>
      </c>
      <c r="BD16" s="211" t="e">
        <f t="shared" si="6"/>
        <v>#REF!</v>
      </c>
      <c r="BF16" s="185" t="e">
        <f>#REF!</f>
        <v>#REF!</v>
      </c>
      <c r="BG16" s="185"/>
      <c r="BH16" s="210" t="e">
        <f>'2'!#REF!</f>
        <v>#REF!</v>
      </c>
      <c r="BI16" s="257"/>
      <c r="BJ16" s="253">
        <f>'3'!BE16</f>
        <v>-0.94864371828544958</v>
      </c>
      <c r="BK16" s="210" t="e">
        <f>'8'!BU16</f>
        <v>#REF!</v>
      </c>
      <c r="BL16" s="211" t="e">
        <f t="shared" si="7"/>
        <v>#REF!</v>
      </c>
      <c r="BM16" s="254"/>
      <c r="BN16" s="185" t="e">
        <f>#REF!</f>
        <v>#REF!</v>
      </c>
      <c r="BO16" s="185"/>
      <c r="BP16" s="210" t="e">
        <f>'2'!#REF!</f>
        <v>#REF!</v>
      </c>
      <c r="BQ16" s="257"/>
      <c r="BR16" s="253">
        <f>'3'!BL16</f>
        <v>-0.80153813821310904</v>
      </c>
      <c r="BS16" s="210" t="e">
        <f>'8'!CD16</f>
        <v>#REF!</v>
      </c>
      <c r="BT16" s="211" t="e">
        <f t="shared" si="8"/>
        <v>#REF!</v>
      </c>
      <c r="BU16" s="254"/>
      <c r="BV16" s="185">
        <f>'1'!DO16</f>
        <v>0.60366257548070568</v>
      </c>
      <c r="BW16" s="185"/>
      <c r="BX16" s="210" t="e">
        <f>'2'!CK16</f>
        <v>#REF!</v>
      </c>
      <c r="BY16" s="257"/>
      <c r="BZ16" s="253">
        <f>'3'!BS16</f>
        <v>0.71686355563411375</v>
      </c>
      <c r="CA16" s="210" t="e">
        <f>'8'!CM16</f>
        <v>#DIV/0!</v>
      </c>
      <c r="CB16" s="211" t="e">
        <f t="shared" si="9"/>
        <v>#REF!</v>
      </c>
      <c r="CD16" s="185" t="e">
        <f>#REF!</f>
        <v>#REF!</v>
      </c>
      <c r="CE16" s="185"/>
      <c r="CF16" s="210" t="e">
        <f>'2'!#REF!</f>
        <v>#REF!</v>
      </c>
      <c r="CG16" s="257"/>
      <c r="CH16" s="253">
        <f>'3'!BZ16</f>
        <v>-1.0348356115082364</v>
      </c>
      <c r="CI16" s="210" t="e">
        <f>'8'!CV16</f>
        <v>#REF!</v>
      </c>
      <c r="CJ16" s="211" t="e">
        <f t="shared" si="10"/>
        <v>#REF!</v>
      </c>
      <c r="CK16" s="254"/>
      <c r="CL16" s="185">
        <f>'1'!EM16</f>
        <v>0.69212021450181704</v>
      </c>
      <c r="CM16" s="185"/>
      <c r="CN16" s="210" t="e">
        <f>'2'!DC16</f>
        <v>#REF!</v>
      </c>
      <c r="CO16" s="257"/>
      <c r="CP16" s="253">
        <f>'3'!CG16</f>
        <v>0.67265032944746672</v>
      </c>
      <c r="CQ16" s="210">
        <f>'8'!DE16</f>
        <v>0.84514242215246949</v>
      </c>
      <c r="CR16" s="211" t="e">
        <f t="shared" si="11"/>
        <v>#REF!</v>
      </c>
      <c r="CT16" s="185">
        <f>'1'!EY16</f>
        <v>0.76880584962234644</v>
      </c>
      <c r="CU16" s="185"/>
      <c r="CV16" s="210" t="e">
        <f>'2'!DL16</f>
        <v>#REF!</v>
      </c>
      <c r="CW16" s="257"/>
      <c r="CX16" s="253">
        <f>'3'!CN16</f>
        <v>0.69840685681550307</v>
      </c>
      <c r="CY16" s="210">
        <f>'8'!DN16</f>
        <v>1.3567686091101636</v>
      </c>
      <c r="CZ16" s="211" t="e">
        <f t="shared" si="12"/>
        <v>#REF!</v>
      </c>
      <c r="DA16" s="259"/>
      <c r="DB16" s="185">
        <f>'1'!FK16</f>
        <v>0.85628803456014269</v>
      </c>
      <c r="DC16" s="185"/>
      <c r="DD16" s="210" t="e">
        <f>'2'!DU16</f>
        <v>#REF!</v>
      </c>
      <c r="DE16" s="257"/>
      <c r="DF16" s="253">
        <f>'3'!CU16</f>
        <v>0.14354597577625733</v>
      </c>
      <c r="DG16" s="210">
        <f>'8'!DW16</f>
        <v>1.0061675064157383</v>
      </c>
      <c r="DH16" s="211" t="e">
        <f t="shared" si="13"/>
        <v>#REF!</v>
      </c>
      <c r="DI16" s="259"/>
    </row>
    <row r="17" spans="1:162" hidden="1">
      <c r="A17" s="201">
        <v>1973</v>
      </c>
      <c r="B17" s="185">
        <f>'1'!K17</f>
        <v>0.72560931526573724</v>
      </c>
      <c r="C17" s="185"/>
      <c r="D17" s="210" t="e">
        <f>'2'!H17</f>
        <v>#REF!</v>
      </c>
      <c r="E17" s="257"/>
      <c r="F17" s="253">
        <f>'3'!H17</f>
        <v>0.42549650030697722</v>
      </c>
      <c r="G17" s="210">
        <f>'8'!J17</f>
        <v>0.98920982784520284</v>
      </c>
      <c r="H17" s="211" t="e">
        <f t="shared" si="0"/>
        <v>#REF!</v>
      </c>
      <c r="J17" s="185" t="e">
        <f>#REF!</f>
        <v>#REF!</v>
      </c>
      <c r="K17" s="185"/>
      <c r="L17" s="210" t="e">
        <f>'2'!#REF!</f>
        <v>#REF!</v>
      </c>
      <c r="M17" s="257"/>
      <c r="N17" s="253">
        <f>'3'!O17</f>
        <v>-1.063281346555375</v>
      </c>
      <c r="O17" s="210" t="e">
        <f>'8'!S17</f>
        <v>#REF!</v>
      </c>
      <c r="P17" s="211" t="e">
        <f t="shared" si="1"/>
        <v>#REF!</v>
      </c>
      <c r="Q17" s="254"/>
      <c r="R17" s="185">
        <f>'1'!AI17</f>
        <v>0.75468594135282019</v>
      </c>
      <c r="S17" s="185"/>
      <c r="T17" s="210" t="e">
        <f>'2'!Z17</f>
        <v>#REF!</v>
      </c>
      <c r="U17" s="257"/>
      <c r="V17" s="253">
        <f>'3'!V17</f>
        <v>0.12331441603591875</v>
      </c>
      <c r="W17" s="210">
        <f>'8'!AB17</f>
        <v>1.9207117375511598</v>
      </c>
      <c r="X17" s="211" t="e">
        <f t="shared" si="2"/>
        <v>#REF!</v>
      </c>
      <c r="Z17" s="185" t="e">
        <f>#REF!</f>
        <v>#REF!</v>
      </c>
      <c r="AA17" s="185"/>
      <c r="AB17" s="210" t="e">
        <f>'2'!#REF!</f>
        <v>#REF!</v>
      </c>
      <c r="AC17" s="257"/>
      <c r="AD17" s="253">
        <f>'3'!AC17</f>
        <v>-0.93539362908770318</v>
      </c>
      <c r="AE17" s="210" t="e">
        <f>'8'!AK17</f>
        <v>#REF!</v>
      </c>
      <c r="AF17" s="211" t="e">
        <f t="shared" si="3"/>
        <v>#REF!</v>
      </c>
      <c r="AG17" s="254"/>
      <c r="AH17" s="185" t="e">
        <f>#REF!</f>
        <v>#REF!</v>
      </c>
      <c r="AI17" s="185"/>
      <c r="AJ17" s="210" t="e">
        <f>'2'!#REF!</f>
        <v>#REF!</v>
      </c>
      <c r="AK17" s="257"/>
      <c r="AL17" s="253">
        <f>'3'!AJ17</f>
        <v>-1.3924513209084544</v>
      </c>
      <c r="AM17" s="210" t="e">
        <f>'8'!AT17</f>
        <v>#REF!</v>
      </c>
      <c r="AN17" s="211" t="e">
        <f t="shared" si="4"/>
        <v>#REF!</v>
      </c>
      <c r="AO17" s="254"/>
      <c r="AP17" s="185" t="e">
        <f>#REF!</f>
        <v>#REF!</v>
      </c>
      <c r="AQ17" s="185"/>
      <c r="AR17" s="210" t="e">
        <f>'2'!#REF!</f>
        <v>#REF!</v>
      </c>
      <c r="AS17" s="257"/>
      <c r="AT17" s="253">
        <f>'3'!AQ17</f>
        <v>-1.0102815928323328</v>
      </c>
      <c r="AU17" s="210" t="e">
        <f>'8'!BC17</f>
        <v>#REF!</v>
      </c>
      <c r="AV17" s="211" t="e">
        <f t="shared" si="5"/>
        <v>#REF!</v>
      </c>
      <c r="AW17" s="254"/>
      <c r="AX17" s="185">
        <f>'1'!CE17</f>
        <v>0.68231719790556822</v>
      </c>
      <c r="AY17" s="185"/>
      <c r="AZ17" s="210" t="e">
        <f>'2'!BJ17</f>
        <v>#REF!</v>
      </c>
      <c r="BA17" s="257"/>
      <c r="BB17" s="253">
        <f>'3'!AX17</f>
        <v>0.43165079140031132</v>
      </c>
      <c r="BC17" s="210">
        <f>'8'!BL17</f>
        <v>0.88184109917971742</v>
      </c>
      <c r="BD17" s="211" t="e">
        <f t="shared" si="6"/>
        <v>#REF!</v>
      </c>
      <c r="BF17" s="185" t="e">
        <f>#REF!</f>
        <v>#REF!</v>
      </c>
      <c r="BG17" s="185"/>
      <c r="BH17" s="210" t="e">
        <f>'2'!#REF!</f>
        <v>#REF!</v>
      </c>
      <c r="BI17" s="257"/>
      <c r="BJ17" s="253">
        <f>'3'!BE17</f>
        <v>-0.94864371828544958</v>
      </c>
      <c r="BK17" s="210" t="e">
        <f>'8'!BU17</f>
        <v>#REF!</v>
      </c>
      <c r="BL17" s="211" t="e">
        <f t="shared" si="7"/>
        <v>#REF!</v>
      </c>
      <c r="BM17" s="254"/>
      <c r="BN17" s="185" t="e">
        <f>#REF!</f>
        <v>#REF!</v>
      </c>
      <c r="BO17" s="185"/>
      <c r="BP17" s="210" t="e">
        <f>'2'!#REF!</f>
        <v>#REF!</v>
      </c>
      <c r="BQ17" s="257"/>
      <c r="BR17" s="253">
        <f>'3'!BL17</f>
        <v>-0.80153813821310904</v>
      </c>
      <c r="BS17" s="210" t="e">
        <f>'8'!CD17</f>
        <v>#REF!</v>
      </c>
      <c r="BT17" s="211" t="e">
        <f t="shared" si="8"/>
        <v>#REF!</v>
      </c>
      <c r="BU17" s="254"/>
      <c r="BV17" s="185">
        <f>'1'!DO17</f>
        <v>0.62154091043836457</v>
      </c>
      <c r="BW17" s="185"/>
      <c r="BX17" s="210" t="e">
        <f>'2'!CK17</f>
        <v>#REF!</v>
      </c>
      <c r="BY17" s="257"/>
      <c r="BZ17" s="253">
        <f>'3'!BS17</f>
        <v>0.71686355563411375</v>
      </c>
      <c r="CA17" s="210" t="e">
        <f>'8'!CM17</f>
        <v>#DIV/0!</v>
      </c>
      <c r="CB17" s="211" t="e">
        <f t="shared" si="9"/>
        <v>#REF!</v>
      </c>
      <c r="CD17" s="185" t="e">
        <f>#REF!</f>
        <v>#REF!</v>
      </c>
      <c r="CE17" s="185"/>
      <c r="CF17" s="210" t="e">
        <f>'2'!#REF!</f>
        <v>#REF!</v>
      </c>
      <c r="CG17" s="257"/>
      <c r="CH17" s="253">
        <f>'3'!BZ17</f>
        <v>-1.0348356115082364</v>
      </c>
      <c r="CI17" s="210" t="e">
        <f>'8'!CV17</f>
        <v>#REF!</v>
      </c>
      <c r="CJ17" s="211" t="e">
        <f t="shared" si="10"/>
        <v>#REF!</v>
      </c>
      <c r="CK17" s="254"/>
      <c r="CL17" s="185">
        <f>'1'!EM17</f>
        <v>0.71052690301530064</v>
      </c>
      <c r="CM17" s="185"/>
      <c r="CN17" s="210" t="e">
        <f>'2'!DC17</f>
        <v>#REF!</v>
      </c>
      <c r="CO17" s="257"/>
      <c r="CP17" s="253">
        <f>'3'!CG17</f>
        <v>0.67265032944746672</v>
      </c>
      <c r="CQ17" s="210">
        <f>'8'!DE17</f>
        <v>0.83719430210829704</v>
      </c>
      <c r="CR17" s="211" t="e">
        <f t="shared" si="11"/>
        <v>#REF!</v>
      </c>
      <c r="CT17" s="185">
        <f>'1'!EY17</f>
        <v>0.79660889431293347</v>
      </c>
      <c r="CU17" s="185"/>
      <c r="CV17" s="210" t="e">
        <f>'2'!DL17</f>
        <v>#REF!</v>
      </c>
      <c r="CW17" s="257"/>
      <c r="CX17" s="253">
        <f>'3'!CN17</f>
        <v>0.68341728820276348</v>
      </c>
      <c r="CY17" s="210">
        <f>'8'!DN17</f>
        <v>1.0850718622273483</v>
      </c>
      <c r="CZ17" s="211" t="e">
        <f t="shared" si="12"/>
        <v>#REF!</v>
      </c>
      <c r="DA17" s="259"/>
      <c r="DB17" s="185">
        <f>'1'!FK17</f>
        <v>0.87380013033630388</v>
      </c>
      <c r="DC17" s="185"/>
      <c r="DD17" s="210" t="e">
        <f>'2'!DU17</f>
        <v>#REF!</v>
      </c>
      <c r="DE17" s="257"/>
      <c r="DF17" s="253">
        <f>'3'!CU17</f>
        <v>0.14354597577625733</v>
      </c>
      <c r="DG17" s="210">
        <f>'8'!DW17</f>
        <v>0.90834943870043561</v>
      </c>
      <c r="DH17" s="211" t="e">
        <f t="shared" si="13"/>
        <v>#REF!</v>
      </c>
      <c r="DI17" s="259"/>
    </row>
    <row r="18" spans="1:162" hidden="1">
      <c r="A18" s="201">
        <v>1974</v>
      </c>
      <c r="B18" s="185">
        <f>'1'!K18</f>
        <v>0.74339620038204612</v>
      </c>
      <c r="C18" s="185"/>
      <c r="D18" s="210" t="e">
        <f>'2'!H18</f>
        <v>#REF!</v>
      </c>
      <c r="E18" s="257"/>
      <c r="F18" s="253">
        <f>'3'!H18</f>
        <v>0.42549650030697722</v>
      </c>
      <c r="G18" s="210">
        <f>'8'!J18</f>
        <v>1.133847581852782</v>
      </c>
      <c r="H18" s="211" t="e">
        <f t="shared" si="0"/>
        <v>#REF!</v>
      </c>
      <c r="J18" s="185" t="e">
        <f>#REF!</f>
        <v>#REF!</v>
      </c>
      <c r="K18" s="185"/>
      <c r="L18" s="210" t="e">
        <f>'2'!#REF!</f>
        <v>#REF!</v>
      </c>
      <c r="M18" s="257"/>
      <c r="N18" s="253">
        <f>'3'!O18</f>
        <v>-1.063281346555375</v>
      </c>
      <c r="O18" s="210" t="e">
        <f>'8'!S18</f>
        <v>#REF!</v>
      </c>
      <c r="P18" s="211" t="e">
        <f t="shared" si="1"/>
        <v>#REF!</v>
      </c>
      <c r="Q18" s="254"/>
      <c r="R18" s="185">
        <f>'1'!AI18</f>
        <v>0.78856254715560048</v>
      </c>
      <c r="S18" s="185"/>
      <c r="T18" s="210" t="e">
        <f>'2'!Z18</f>
        <v>#REF!</v>
      </c>
      <c r="U18" s="257"/>
      <c r="V18" s="253">
        <f>'3'!V18</f>
        <v>0.17432571196961003</v>
      </c>
      <c r="W18" s="210">
        <f>'8'!AB18</f>
        <v>1.826756011692108</v>
      </c>
      <c r="X18" s="211" t="e">
        <f t="shared" si="2"/>
        <v>#REF!</v>
      </c>
      <c r="Z18" s="185" t="e">
        <f>#REF!</f>
        <v>#REF!</v>
      </c>
      <c r="AA18" s="185"/>
      <c r="AB18" s="210" t="e">
        <f>'2'!#REF!</f>
        <v>#REF!</v>
      </c>
      <c r="AC18" s="257"/>
      <c r="AD18" s="253">
        <f>'3'!AC18</f>
        <v>-0.93539362908770318</v>
      </c>
      <c r="AE18" s="210" t="e">
        <f>'8'!AK18</f>
        <v>#REF!</v>
      </c>
      <c r="AF18" s="211" t="e">
        <f t="shared" si="3"/>
        <v>#REF!</v>
      </c>
      <c r="AG18" s="254"/>
      <c r="AH18" s="185" t="e">
        <f>#REF!</f>
        <v>#REF!</v>
      </c>
      <c r="AI18" s="185"/>
      <c r="AJ18" s="210" t="e">
        <f>'2'!#REF!</f>
        <v>#REF!</v>
      </c>
      <c r="AK18" s="257"/>
      <c r="AL18" s="253">
        <f>'3'!AJ18</f>
        <v>-1.3924513209084544</v>
      </c>
      <c r="AM18" s="210" t="e">
        <f>'8'!AT18</f>
        <v>#REF!</v>
      </c>
      <c r="AN18" s="211" t="e">
        <f t="shared" si="4"/>
        <v>#REF!</v>
      </c>
      <c r="AO18" s="254"/>
      <c r="AP18" s="185" t="e">
        <f>#REF!</f>
        <v>#REF!</v>
      </c>
      <c r="AQ18" s="185"/>
      <c r="AR18" s="210" t="e">
        <f>'2'!#REF!</f>
        <v>#REF!</v>
      </c>
      <c r="AS18" s="257"/>
      <c r="AT18" s="253">
        <f>'3'!AQ18</f>
        <v>-1.0102815928323328</v>
      </c>
      <c r="AU18" s="210" t="e">
        <f>'8'!BC18</f>
        <v>#REF!</v>
      </c>
      <c r="AV18" s="211" t="e">
        <f t="shared" si="5"/>
        <v>#REF!</v>
      </c>
      <c r="AW18" s="254"/>
      <c r="AX18" s="185">
        <f>'1'!CE18</f>
        <v>0.69486989161279844</v>
      </c>
      <c r="AY18" s="185"/>
      <c r="AZ18" s="210" t="e">
        <f>'2'!BJ18</f>
        <v>#REF!</v>
      </c>
      <c r="BA18" s="257"/>
      <c r="BB18" s="253">
        <f>'3'!AX18</f>
        <v>0.48657393994483272</v>
      </c>
      <c r="BC18" s="210">
        <f>'8'!BL18</f>
        <v>1.2232705687910859</v>
      </c>
      <c r="BD18" s="211" t="e">
        <f t="shared" si="6"/>
        <v>#REF!</v>
      </c>
      <c r="BF18" s="185" t="e">
        <f>#REF!</f>
        <v>#REF!</v>
      </c>
      <c r="BG18" s="185"/>
      <c r="BH18" s="210" t="e">
        <f>'2'!#REF!</f>
        <v>#REF!</v>
      </c>
      <c r="BI18" s="257"/>
      <c r="BJ18" s="253">
        <f>'3'!BE18</f>
        <v>-0.94864371828544958</v>
      </c>
      <c r="BK18" s="210" t="e">
        <f>'8'!BU18</f>
        <v>#REF!</v>
      </c>
      <c r="BL18" s="211" t="e">
        <f t="shared" si="7"/>
        <v>#REF!</v>
      </c>
      <c r="BM18" s="254"/>
      <c r="BN18" s="185" t="e">
        <f>#REF!</f>
        <v>#REF!</v>
      </c>
      <c r="BO18" s="185"/>
      <c r="BP18" s="210" t="e">
        <f>'2'!#REF!</f>
        <v>#REF!</v>
      </c>
      <c r="BQ18" s="257"/>
      <c r="BR18" s="253">
        <f>'3'!BL18</f>
        <v>-0.80153813821310904</v>
      </c>
      <c r="BS18" s="210" t="e">
        <f>'8'!CD18</f>
        <v>#REF!</v>
      </c>
      <c r="BT18" s="211" t="e">
        <f t="shared" si="8"/>
        <v>#REF!</v>
      </c>
      <c r="BU18" s="254"/>
      <c r="BV18" s="185">
        <f>'1'!DO18</f>
        <v>0.64533557260577357</v>
      </c>
      <c r="BW18" s="185"/>
      <c r="BX18" s="210" t="e">
        <f>'2'!CK18</f>
        <v>#REF!</v>
      </c>
      <c r="BY18" s="257"/>
      <c r="BZ18" s="253">
        <f>'3'!BS18</f>
        <v>0.71686355563411375</v>
      </c>
      <c r="CA18" s="210" t="e">
        <f>'8'!CM18</f>
        <v>#DIV/0!</v>
      </c>
      <c r="CB18" s="211" t="e">
        <f t="shared" si="9"/>
        <v>#REF!</v>
      </c>
      <c r="CD18" s="185" t="e">
        <f>#REF!</f>
        <v>#REF!</v>
      </c>
      <c r="CE18" s="185"/>
      <c r="CF18" s="210" t="e">
        <f>'2'!#REF!</f>
        <v>#REF!</v>
      </c>
      <c r="CG18" s="257"/>
      <c r="CH18" s="253">
        <f>'3'!BZ18</f>
        <v>-1.0348356115082364</v>
      </c>
      <c r="CI18" s="210" t="e">
        <f>'8'!CV18</f>
        <v>#REF!</v>
      </c>
      <c r="CJ18" s="211" t="e">
        <f t="shared" si="10"/>
        <v>#REF!</v>
      </c>
      <c r="CK18" s="254"/>
      <c r="CL18" s="185">
        <f>'1'!EM18</f>
        <v>0.73260671642986797</v>
      </c>
      <c r="CM18" s="185"/>
      <c r="CN18" s="210" t="e">
        <f>'2'!DC18</f>
        <v>#REF!</v>
      </c>
      <c r="CO18" s="257"/>
      <c r="CP18" s="253">
        <f>'3'!CG18</f>
        <v>0.67265032944746672</v>
      </c>
      <c r="CQ18" s="210">
        <f>'8'!DE18</f>
        <v>0.98300621340379002</v>
      </c>
      <c r="CR18" s="211" t="e">
        <f t="shared" si="11"/>
        <v>#REF!</v>
      </c>
      <c r="CT18" s="185">
        <f>'1'!EY18</f>
        <v>0.77995196176276393</v>
      </c>
      <c r="CU18" s="185"/>
      <c r="CV18" s="210" t="e">
        <f>'2'!DL18</f>
        <v>#REF!</v>
      </c>
      <c r="CW18" s="257"/>
      <c r="CX18" s="253">
        <f>'3'!CN18</f>
        <v>0.74112451154647274</v>
      </c>
      <c r="CY18" s="210">
        <f>'8'!DN18</f>
        <v>1.008586725624276</v>
      </c>
      <c r="CZ18" s="211" t="e">
        <f t="shared" si="12"/>
        <v>#REF!</v>
      </c>
      <c r="DA18" s="259"/>
      <c r="DB18" s="185">
        <f>'1'!FK18</f>
        <v>0.86668919718079318</v>
      </c>
      <c r="DC18" s="185"/>
      <c r="DD18" s="210" t="e">
        <f>'2'!DU18</f>
        <v>#REF!</v>
      </c>
      <c r="DE18" s="257"/>
      <c r="DF18" s="253">
        <f>'3'!CU18</f>
        <v>0.17440215645925405</v>
      </c>
      <c r="DG18" s="210">
        <f>'8'!DW18</f>
        <v>1.0237352220726224</v>
      </c>
      <c r="DH18" s="211" t="e">
        <f t="shared" si="13"/>
        <v>#REF!</v>
      </c>
      <c r="DI18" s="259"/>
    </row>
    <row r="19" spans="1:162" hidden="1">
      <c r="A19" s="201">
        <v>1975</v>
      </c>
      <c r="B19" s="185">
        <f>'1'!K19</f>
        <v>0.77403603612340632</v>
      </c>
      <c r="C19" s="185"/>
      <c r="D19" s="210" t="e">
        <f>'2'!H19</f>
        <v>#REF!</v>
      </c>
      <c r="E19" s="257"/>
      <c r="F19" s="253">
        <f>'3'!H19</f>
        <v>0.42549650030697722</v>
      </c>
      <c r="G19" s="210">
        <f>'8'!J19</f>
        <v>1.8076593114505073</v>
      </c>
      <c r="H19" s="211" t="e">
        <f t="shared" si="0"/>
        <v>#REF!</v>
      </c>
      <c r="J19" s="185" t="e">
        <f>#REF!</f>
        <v>#REF!</v>
      </c>
      <c r="K19" s="185"/>
      <c r="L19" s="210" t="e">
        <f>'2'!#REF!</f>
        <v>#REF!</v>
      </c>
      <c r="M19" s="257"/>
      <c r="N19" s="253">
        <f>'3'!O19</f>
        <v>-1.063281346555375</v>
      </c>
      <c r="O19" s="210" t="e">
        <f>'8'!S19</f>
        <v>#REF!</v>
      </c>
      <c r="P19" s="211" t="e">
        <f t="shared" si="1"/>
        <v>#REF!</v>
      </c>
      <c r="Q19" s="254"/>
      <c r="R19" s="185">
        <f>'1'!AI19</f>
        <v>0.81994760420076562</v>
      </c>
      <c r="S19" s="185"/>
      <c r="T19" s="210" t="e">
        <f>'2'!Z19</f>
        <v>#REF!</v>
      </c>
      <c r="U19" s="257"/>
      <c r="V19" s="253">
        <f>'3'!V19</f>
        <v>0.22400986458135158</v>
      </c>
      <c r="W19" s="210">
        <f>'8'!AB19</f>
        <v>2.1809882735273822</v>
      </c>
      <c r="X19" s="211" t="e">
        <f t="shared" si="2"/>
        <v>#REF!</v>
      </c>
      <c r="Z19" s="185" t="e">
        <f>#REF!</f>
        <v>#REF!</v>
      </c>
      <c r="AA19" s="185"/>
      <c r="AB19" s="210" t="e">
        <f>'2'!#REF!</f>
        <v>#REF!</v>
      </c>
      <c r="AC19" s="257"/>
      <c r="AD19" s="253">
        <f>'3'!AC19</f>
        <v>-0.93539362908770318</v>
      </c>
      <c r="AE19" s="210" t="e">
        <f>'8'!AK19</f>
        <v>#REF!</v>
      </c>
      <c r="AF19" s="211" t="e">
        <f t="shared" si="3"/>
        <v>#REF!</v>
      </c>
      <c r="AG19" s="254"/>
      <c r="AH19" s="185" t="e">
        <f>#REF!</f>
        <v>#REF!</v>
      </c>
      <c r="AI19" s="185"/>
      <c r="AJ19" s="210" t="e">
        <f>'2'!#REF!</f>
        <v>#REF!</v>
      </c>
      <c r="AK19" s="257"/>
      <c r="AL19" s="253">
        <f>'3'!AJ19</f>
        <v>-1.3924513209084544</v>
      </c>
      <c r="AM19" s="210" t="e">
        <f>'8'!AT19</f>
        <v>#REF!</v>
      </c>
      <c r="AN19" s="211" t="e">
        <f t="shared" si="4"/>
        <v>#REF!</v>
      </c>
      <c r="AO19" s="254"/>
      <c r="AP19" s="185" t="e">
        <f>#REF!</f>
        <v>#REF!</v>
      </c>
      <c r="AQ19" s="185"/>
      <c r="AR19" s="210" t="e">
        <f>'2'!#REF!</f>
        <v>#REF!</v>
      </c>
      <c r="AS19" s="257"/>
      <c r="AT19" s="253">
        <f>'3'!AQ19</f>
        <v>-1.0102815928323328</v>
      </c>
      <c r="AU19" s="210" t="e">
        <f>'8'!BC19</f>
        <v>#REF!</v>
      </c>
      <c r="AV19" s="211" t="e">
        <f t="shared" si="5"/>
        <v>#REF!</v>
      </c>
      <c r="AW19" s="254"/>
      <c r="AX19" s="185">
        <f>'1'!CE19</f>
        <v>0.72086463982843341</v>
      </c>
      <c r="AY19" s="185"/>
      <c r="AZ19" s="210" t="e">
        <f>'2'!BJ19</f>
        <v>#REF!</v>
      </c>
      <c r="BA19" s="257"/>
      <c r="BB19" s="253">
        <f>'3'!AX19</f>
        <v>0.53955347948240562</v>
      </c>
      <c r="BC19" s="210">
        <f>'8'!BL19</f>
        <v>1.7961493306163165</v>
      </c>
      <c r="BD19" s="211" t="e">
        <f t="shared" si="6"/>
        <v>#REF!</v>
      </c>
      <c r="BF19" s="185" t="e">
        <f>#REF!</f>
        <v>#REF!</v>
      </c>
      <c r="BG19" s="185"/>
      <c r="BH19" s="210" t="e">
        <f>'2'!#REF!</f>
        <v>#REF!</v>
      </c>
      <c r="BI19" s="257"/>
      <c r="BJ19" s="253">
        <f>'3'!BE19</f>
        <v>-0.94864371828544958</v>
      </c>
      <c r="BK19" s="210" t="e">
        <f>'8'!BU19</f>
        <v>#REF!</v>
      </c>
      <c r="BL19" s="211" t="e">
        <f t="shared" si="7"/>
        <v>#REF!</v>
      </c>
      <c r="BM19" s="254"/>
      <c r="BN19" s="185" t="e">
        <f>#REF!</f>
        <v>#REF!</v>
      </c>
      <c r="BO19" s="185"/>
      <c r="BP19" s="210" t="e">
        <f>'2'!#REF!</f>
        <v>#REF!</v>
      </c>
      <c r="BQ19" s="257"/>
      <c r="BR19" s="253">
        <f>'3'!BL19</f>
        <v>-0.80153813821310904</v>
      </c>
      <c r="BS19" s="210" t="e">
        <f>'8'!CD19</f>
        <v>#REF!</v>
      </c>
      <c r="BT19" s="211" t="e">
        <f t="shared" si="8"/>
        <v>#REF!</v>
      </c>
      <c r="BU19" s="254"/>
      <c r="BV19" s="185">
        <f>'1'!DO19</f>
        <v>0.67686997172979879</v>
      </c>
      <c r="BW19" s="185"/>
      <c r="BX19" s="210" t="e">
        <f>'2'!CK19</f>
        <v>#REF!</v>
      </c>
      <c r="BY19" s="257"/>
      <c r="BZ19" s="253">
        <f>'3'!BS19</f>
        <v>0.71686355563411375</v>
      </c>
      <c r="CA19" s="210">
        <f>'8'!CM19</f>
        <v>0.84340648150219988</v>
      </c>
      <c r="CB19" s="211" t="e">
        <f t="shared" si="9"/>
        <v>#REF!</v>
      </c>
      <c r="CD19" s="185" t="e">
        <f>#REF!</f>
        <v>#REF!</v>
      </c>
      <c r="CE19" s="185"/>
      <c r="CF19" s="210" t="e">
        <f>'2'!#REF!</f>
        <v>#REF!</v>
      </c>
      <c r="CG19" s="257"/>
      <c r="CH19" s="253">
        <f>'3'!BZ19</f>
        <v>-1.0348356115082364</v>
      </c>
      <c r="CI19" s="210" t="e">
        <f>'8'!CV19</f>
        <v>#REF!</v>
      </c>
      <c r="CJ19" s="211" t="e">
        <f t="shared" si="10"/>
        <v>#REF!</v>
      </c>
      <c r="CK19" s="254"/>
      <c r="CL19" s="185">
        <f>'1'!EM19</f>
        <v>0.75494109283015087</v>
      </c>
      <c r="CM19" s="185"/>
      <c r="CN19" s="210" t="e">
        <f>'2'!DC19</f>
        <v>#REF!</v>
      </c>
      <c r="CO19" s="257"/>
      <c r="CP19" s="253">
        <f>'3'!CG19</f>
        <v>0.77200557621840094</v>
      </c>
      <c r="CQ19" s="210">
        <f>'8'!DE19</f>
        <v>1.057235693364569</v>
      </c>
      <c r="CR19" s="211" t="e">
        <f t="shared" si="11"/>
        <v>#REF!</v>
      </c>
      <c r="CT19" s="185">
        <f>'1'!EY19</f>
        <v>0.78847823782457549</v>
      </c>
      <c r="CU19" s="185"/>
      <c r="CV19" s="210" t="e">
        <f>'2'!DL19</f>
        <v>#REF!</v>
      </c>
      <c r="CW19" s="257"/>
      <c r="CX19" s="253">
        <f>'3'!CN19</f>
        <v>0.72582226893366975</v>
      </c>
      <c r="CY19" s="210">
        <f>'8'!DN19</f>
        <v>1.2834827807892015</v>
      </c>
      <c r="CZ19" s="211" t="e">
        <f t="shared" si="12"/>
        <v>#REF!</v>
      </c>
      <c r="DA19" s="259"/>
      <c r="DB19" s="185">
        <f>'1'!FK19</f>
        <v>0.872802791920818</v>
      </c>
      <c r="DC19" s="185"/>
      <c r="DD19" s="210" t="e">
        <f>'2'!DU19</f>
        <v>#REF!</v>
      </c>
      <c r="DE19" s="257"/>
      <c r="DF19" s="253">
        <f>'3'!CU19</f>
        <v>0.20397741305604911</v>
      </c>
      <c r="DG19" s="210">
        <f>'8'!DW19</f>
        <v>1.4680428601156859</v>
      </c>
      <c r="DH19" s="211" t="e">
        <f t="shared" si="13"/>
        <v>#REF!</v>
      </c>
      <c r="DI19" s="259"/>
    </row>
    <row r="20" spans="1:162" hidden="1">
      <c r="A20" s="201">
        <v>1976</v>
      </c>
      <c r="B20" s="185">
        <f>'1'!K20</f>
        <v>0.78803547009982999</v>
      </c>
      <c r="C20" s="185"/>
      <c r="D20" s="210" t="e">
        <f>'2'!H20</f>
        <v>#REF!</v>
      </c>
      <c r="E20" s="257"/>
      <c r="F20" s="253">
        <f>'3'!H20</f>
        <v>0.42549650030697722</v>
      </c>
      <c r="G20" s="210">
        <f>'8'!J20</f>
        <v>1.770397712698675</v>
      </c>
      <c r="H20" s="211" t="e">
        <f t="shared" si="0"/>
        <v>#REF!</v>
      </c>
      <c r="J20" s="185" t="e">
        <f>#REF!</f>
        <v>#REF!</v>
      </c>
      <c r="K20" s="185"/>
      <c r="L20" s="210" t="e">
        <f>'2'!#REF!</f>
        <v>#REF!</v>
      </c>
      <c r="M20" s="257"/>
      <c r="N20" s="253">
        <f>'3'!O20</f>
        <v>-1.063281346555375</v>
      </c>
      <c r="O20" s="210" t="e">
        <f>'8'!S20</f>
        <v>#REF!</v>
      </c>
      <c r="P20" s="211" t="e">
        <f t="shared" si="1"/>
        <v>#REF!</v>
      </c>
      <c r="Q20" s="254"/>
      <c r="R20" s="185">
        <f>'1'!AI20</f>
        <v>0.85032198799531722</v>
      </c>
      <c r="S20" s="185"/>
      <c r="T20" s="210" t="e">
        <f>'2'!Z20</f>
        <v>#REF!</v>
      </c>
      <c r="U20" s="257"/>
      <c r="V20" s="253">
        <f>'3'!V20</f>
        <v>0.25518552477329243</v>
      </c>
      <c r="W20" s="210">
        <f>'8'!AB20</f>
        <v>2.2255727755672119</v>
      </c>
      <c r="X20" s="211" t="e">
        <f t="shared" si="2"/>
        <v>#REF!</v>
      </c>
      <c r="Z20" s="185" t="e">
        <f>#REF!</f>
        <v>#REF!</v>
      </c>
      <c r="AA20" s="185"/>
      <c r="AB20" s="210" t="e">
        <f>'2'!#REF!</f>
        <v>#REF!</v>
      </c>
      <c r="AC20" s="257"/>
      <c r="AD20" s="253">
        <f>'3'!AC20</f>
        <v>-0.93539362908770318</v>
      </c>
      <c r="AE20" s="210" t="e">
        <f>'8'!AK20</f>
        <v>#REF!</v>
      </c>
      <c r="AF20" s="211" t="e">
        <f t="shared" si="3"/>
        <v>#REF!</v>
      </c>
      <c r="AG20" s="254"/>
      <c r="AH20" s="185" t="e">
        <f>#REF!</f>
        <v>#REF!</v>
      </c>
      <c r="AI20" s="185"/>
      <c r="AJ20" s="210" t="e">
        <f>'2'!#REF!</f>
        <v>#REF!</v>
      </c>
      <c r="AK20" s="257"/>
      <c r="AL20" s="253">
        <f>'3'!AJ20</f>
        <v>-1.3924513209084544</v>
      </c>
      <c r="AM20" s="210" t="e">
        <f>'8'!AT20</f>
        <v>#REF!</v>
      </c>
      <c r="AN20" s="211" t="e">
        <f t="shared" si="4"/>
        <v>#REF!</v>
      </c>
      <c r="AO20" s="254"/>
      <c r="AP20" s="185" t="e">
        <f>#REF!</f>
        <v>#REF!</v>
      </c>
      <c r="AQ20" s="185"/>
      <c r="AR20" s="210" t="e">
        <f>'2'!#REF!</f>
        <v>#REF!</v>
      </c>
      <c r="AS20" s="257"/>
      <c r="AT20" s="253">
        <f>'3'!AQ20</f>
        <v>-1.0102815928323328</v>
      </c>
      <c r="AU20" s="210" t="e">
        <f>'8'!BC20</f>
        <v>#REF!</v>
      </c>
      <c r="AV20" s="211" t="e">
        <f t="shared" si="5"/>
        <v>#REF!</v>
      </c>
      <c r="AW20" s="254"/>
      <c r="AX20" s="185">
        <f>'1'!CE20</f>
        <v>0.75158122042612008</v>
      </c>
      <c r="AY20" s="185"/>
      <c r="AZ20" s="210" t="e">
        <f>'2'!BJ20</f>
        <v>#REF!</v>
      </c>
      <c r="BA20" s="257"/>
      <c r="BB20" s="253">
        <f>'3'!AX20</f>
        <v>0.59058941001302989</v>
      </c>
      <c r="BC20" s="210">
        <f>'8'!BL20</f>
        <v>1.7971965012218003</v>
      </c>
      <c r="BD20" s="211" t="e">
        <f t="shared" si="6"/>
        <v>#REF!</v>
      </c>
      <c r="BF20" s="185" t="e">
        <f>#REF!</f>
        <v>#REF!</v>
      </c>
      <c r="BG20" s="185"/>
      <c r="BH20" s="210" t="e">
        <f>'2'!#REF!</f>
        <v>#REF!</v>
      </c>
      <c r="BI20" s="257"/>
      <c r="BJ20" s="253">
        <f>'3'!BE20</f>
        <v>-0.94864371828544958</v>
      </c>
      <c r="BK20" s="210" t="e">
        <f>'8'!BU20</f>
        <v>#REF!</v>
      </c>
      <c r="BL20" s="211" t="e">
        <f t="shared" si="7"/>
        <v>#REF!</v>
      </c>
      <c r="BM20" s="254"/>
      <c r="BN20" s="185" t="e">
        <f>#REF!</f>
        <v>#REF!</v>
      </c>
      <c r="BO20" s="185"/>
      <c r="BP20" s="210" t="e">
        <f>'2'!#REF!</f>
        <v>#REF!</v>
      </c>
      <c r="BQ20" s="257"/>
      <c r="BR20" s="253">
        <f>'3'!BL20</f>
        <v>-0.80153813821310904</v>
      </c>
      <c r="BS20" s="210" t="e">
        <f>'8'!CD20</f>
        <v>#REF!</v>
      </c>
      <c r="BT20" s="211" t="e">
        <f t="shared" si="8"/>
        <v>#REF!</v>
      </c>
      <c r="BU20" s="254"/>
      <c r="BV20" s="185">
        <f>'1'!DO20</f>
        <v>0.71886308550742295</v>
      </c>
      <c r="BW20" s="185"/>
      <c r="BX20" s="210" t="e">
        <f>'2'!CK20</f>
        <v>#REF!</v>
      </c>
      <c r="BY20" s="257"/>
      <c r="BZ20" s="253">
        <f>'3'!BS20</f>
        <v>0.71686355563411375</v>
      </c>
      <c r="CA20" s="210">
        <f>'8'!CM20</f>
        <v>0.92877836964222482</v>
      </c>
      <c r="CB20" s="211" t="e">
        <f t="shared" si="9"/>
        <v>#REF!</v>
      </c>
      <c r="CD20" s="185" t="e">
        <f>#REF!</f>
        <v>#REF!</v>
      </c>
      <c r="CE20" s="185"/>
      <c r="CF20" s="210" t="e">
        <f>'2'!#REF!</f>
        <v>#REF!</v>
      </c>
      <c r="CG20" s="257"/>
      <c r="CH20" s="253">
        <f>'3'!BZ20</f>
        <v>-1.0348356115082364</v>
      </c>
      <c r="CI20" s="210" t="e">
        <f>'8'!CV20</f>
        <v>#REF!</v>
      </c>
      <c r="CJ20" s="211" t="e">
        <f t="shared" si="10"/>
        <v>#REF!</v>
      </c>
      <c r="CK20" s="254"/>
      <c r="CL20" s="185">
        <f>'1'!EM20</f>
        <v>0.77973634257696278</v>
      </c>
      <c r="CM20" s="185"/>
      <c r="CN20" s="210" t="e">
        <f>'2'!DC20</f>
        <v>#REF!</v>
      </c>
      <c r="CO20" s="257"/>
      <c r="CP20" s="253">
        <f>'3'!CG20</f>
        <v>0.77163928748304655</v>
      </c>
      <c r="CQ20" s="210">
        <f>'8'!DE20</f>
        <v>1.1028086898786047</v>
      </c>
      <c r="CR20" s="211" t="e">
        <f t="shared" si="11"/>
        <v>#REF!</v>
      </c>
      <c r="CT20" s="185">
        <f>'1'!EY20</f>
        <v>0.79413637140617488</v>
      </c>
      <c r="CU20" s="185"/>
      <c r="CV20" s="210" t="e">
        <f>'2'!DL20</f>
        <v>#REF!</v>
      </c>
      <c r="CW20" s="257"/>
      <c r="CX20" s="253">
        <f>'3'!CN20</f>
        <v>0.70935575642416093</v>
      </c>
      <c r="CY20" s="210">
        <f>'8'!DN20</f>
        <v>1.8065130723602303</v>
      </c>
      <c r="CZ20" s="211" t="e">
        <f t="shared" si="12"/>
        <v>#REF!</v>
      </c>
      <c r="DA20" s="259"/>
      <c r="DB20" s="185">
        <f>'1'!FK20</f>
        <v>0.89783717815683628</v>
      </c>
      <c r="DC20" s="185"/>
      <c r="DD20" s="210" t="e">
        <f>'2'!DU20</f>
        <v>#REF!</v>
      </c>
      <c r="DE20" s="257"/>
      <c r="DF20" s="253">
        <f>'3'!CU20</f>
        <v>0.2326185927464105</v>
      </c>
      <c r="DG20" s="210">
        <f>'8'!DW20</f>
        <v>1.5253730946899071</v>
      </c>
      <c r="DH20" s="211" t="e">
        <f t="shared" si="13"/>
        <v>#REF!</v>
      </c>
      <c r="DI20" s="259"/>
    </row>
    <row r="21" spans="1:162" hidden="1">
      <c r="A21" s="201">
        <v>1977</v>
      </c>
      <c r="B21" s="185">
        <f>'1'!K21</f>
        <v>0.80326373624357283</v>
      </c>
      <c r="C21" s="185"/>
      <c r="D21" s="210" t="e">
        <f>'2'!H21</f>
        <v>#REF!</v>
      </c>
      <c r="E21" s="257"/>
      <c r="F21" s="253">
        <f>'3'!H21</f>
        <v>0.42549650030697722</v>
      </c>
      <c r="G21" s="210">
        <f>'8'!J21</f>
        <v>2.1237039962649606</v>
      </c>
      <c r="H21" s="211" t="e">
        <f t="shared" si="0"/>
        <v>#REF!</v>
      </c>
      <c r="J21" s="185" t="e">
        <f>#REF!</f>
        <v>#REF!</v>
      </c>
      <c r="K21" s="185"/>
      <c r="L21" s="210" t="e">
        <f>'2'!#REF!</f>
        <v>#REF!</v>
      </c>
      <c r="M21" s="257"/>
      <c r="N21" s="253">
        <f>'3'!O21</f>
        <v>-1.063281346555375</v>
      </c>
      <c r="O21" s="210" t="e">
        <f>'8'!S21</f>
        <v>#REF!</v>
      </c>
      <c r="P21" s="211" t="e">
        <f t="shared" si="1"/>
        <v>#REF!</v>
      </c>
      <c r="Q21" s="254"/>
      <c r="R21" s="185">
        <f>'1'!AI21</f>
        <v>0.87091355285080552</v>
      </c>
      <c r="S21" s="185"/>
      <c r="T21" s="210" t="e">
        <f>'2'!Z21</f>
        <v>#REF!</v>
      </c>
      <c r="U21" s="257"/>
      <c r="V21" s="253">
        <f>'3'!V21</f>
        <v>0.28583909946209951</v>
      </c>
      <c r="W21" s="210">
        <f>'8'!AB21</f>
        <v>2.4622541737701917</v>
      </c>
      <c r="X21" s="211" t="e">
        <f t="shared" si="2"/>
        <v>#REF!</v>
      </c>
      <c r="Z21" s="185" t="e">
        <f>#REF!</f>
        <v>#REF!</v>
      </c>
      <c r="AA21" s="185"/>
      <c r="AB21" s="210" t="e">
        <f>'2'!#REF!</f>
        <v>#REF!</v>
      </c>
      <c r="AC21" s="257"/>
      <c r="AD21" s="253">
        <f>'3'!AC21</f>
        <v>-0.93539362908770318</v>
      </c>
      <c r="AE21" s="210" t="e">
        <f>'8'!AK21</f>
        <v>#REF!</v>
      </c>
      <c r="AF21" s="211" t="e">
        <f t="shared" si="3"/>
        <v>#REF!</v>
      </c>
      <c r="AG21" s="254"/>
      <c r="AH21" s="185" t="e">
        <f>#REF!</f>
        <v>#REF!</v>
      </c>
      <c r="AI21" s="185"/>
      <c r="AJ21" s="210" t="e">
        <f>'2'!#REF!</f>
        <v>#REF!</v>
      </c>
      <c r="AK21" s="257"/>
      <c r="AL21" s="253">
        <f>'3'!AJ21</f>
        <v>-1.3924513209084544</v>
      </c>
      <c r="AM21" s="210" t="e">
        <f>'8'!AT21</f>
        <v>#REF!</v>
      </c>
      <c r="AN21" s="211" t="e">
        <f t="shared" si="4"/>
        <v>#REF!</v>
      </c>
      <c r="AO21" s="254"/>
      <c r="AP21" s="185" t="e">
        <f>#REF!</f>
        <v>#REF!</v>
      </c>
      <c r="AQ21" s="185"/>
      <c r="AR21" s="210" t="e">
        <f>'2'!#REF!</f>
        <v>#REF!</v>
      </c>
      <c r="AS21" s="257"/>
      <c r="AT21" s="253">
        <f>'3'!AQ21</f>
        <v>-1.0102815928323328</v>
      </c>
      <c r="AU21" s="210" t="e">
        <f>'8'!BC21</f>
        <v>#REF!</v>
      </c>
      <c r="AV21" s="211" t="e">
        <f t="shared" si="5"/>
        <v>#REF!</v>
      </c>
      <c r="AW21" s="254"/>
      <c r="AX21" s="185">
        <f>'1'!CE21</f>
        <v>0.78766567217917705</v>
      </c>
      <c r="AY21" s="185"/>
      <c r="AZ21" s="210" t="e">
        <f>'2'!BJ21</f>
        <v>#REF!</v>
      </c>
      <c r="BA21" s="257"/>
      <c r="BB21" s="253">
        <f>'3'!AX21</f>
        <v>0.63968173153670549</v>
      </c>
      <c r="BC21" s="210">
        <f>'8'!BL21</f>
        <v>1.7794848811323363</v>
      </c>
      <c r="BD21" s="211" t="e">
        <f t="shared" si="6"/>
        <v>#REF!</v>
      </c>
      <c r="BF21" s="185" t="e">
        <f>#REF!</f>
        <v>#REF!</v>
      </c>
      <c r="BG21" s="185"/>
      <c r="BH21" s="210" t="e">
        <f>'2'!#REF!</f>
        <v>#REF!</v>
      </c>
      <c r="BI21" s="257"/>
      <c r="BJ21" s="253">
        <f>'3'!BE21</f>
        <v>-0.94864371828544958</v>
      </c>
      <c r="BK21" s="210" t="e">
        <f>'8'!BU21</f>
        <v>#REF!</v>
      </c>
      <c r="BL21" s="211" t="e">
        <f t="shared" si="7"/>
        <v>#REF!</v>
      </c>
      <c r="BM21" s="254"/>
      <c r="BN21" s="185" t="e">
        <f>#REF!</f>
        <v>#REF!</v>
      </c>
      <c r="BO21" s="185"/>
      <c r="BP21" s="210" t="e">
        <f>'2'!#REF!</f>
        <v>#REF!</v>
      </c>
      <c r="BQ21" s="257"/>
      <c r="BR21" s="253">
        <f>'3'!BL21</f>
        <v>-0.80153813821310904</v>
      </c>
      <c r="BS21" s="210" t="e">
        <f>'8'!CD21</f>
        <v>#REF!</v>
      </c>
      <c r="BT21" s="211" t="e">
        <f t="shared" si="8"/>
        <v>#REF!</v>
      </c>
      <c r="BU21" s="254"/>
      <c r="BV21" s="185">
        <f>'1'!DO21</f>
        <v>0.76566978564740029</v>
      </c>
      <c r="BW21" s="185"/>
      <c r="BX21" s="210" t="e">
        <f>'2'!CK21</f>
        <v>#REF!</v>
      </c>
      <c r="BY21" s="257"/>
      <c r="BZ21" s="253">
        <f>'3'!BS21</f>
        <v>0.71686355563411375</v>
      </c>
      <c r="CA21" s="210">
        <f>'8'!CM21</f>
        <v>0.98988017061376632</v>
      </c>
      <c r="CB21" s="211" t="e">
        <f t="shared" si="9"/>
        <v>#REF!</v>
      </c>
      <c r="CD21" s="185" t="e">
        <f>#REF!</f>
        <v>#REF!</v>
      </c>
      <c r="CE21" s="185"/>
      <c r="CF21" s="210" t="e">
        <f>'2'!#REF!</f>
        <v>#REF!</v>
      </c>
      <c r="CG21" s="257"/>
      <c r="CH21" s="253">
        <f>'3'!BZ21</f>
        <v>-1.0348356115082364</v>
      </c>
      <c r="CI21" s="210" t="e">
        <f>'8'!CV21</f>
        <v>#REF!</v>
      </c>
      <c r="CJ21" s="211" t="e">
        <f t="shared" si="10"/>
        <v>#REF!</v>
      </c>
      <c r="CK21" s="254"/>
      <c r="CL21" s="185">
        <f>'1'!EM21</f>
        <v>0.78285127039452296</v>
      </c>
      <c r="CM21" s="185"/>
      <c r="CN21" s="210" t="e">
        <f>'2'!DC21</f>
        <v>#REF!</v>
      </c>
      <c r="CO21" s="257"/>
      <c r="CP21" s="253">
        <f>'3'!CG21</f>
        <v>0.77114242292145696</v>
      </c>
      <c r="CQ21" s="210">
        <f>'8'!DE21</f>
        <v>1.2012942892522318</v>
      </c>
      <c r="CR21" s="211" t="e">
        <f t="shared" si="11"/>
        <v>#REF!</v>
      </c>
      <c r="CT21" s="185">
        <f>'1'!EY21</f>
        <v>0.78750297408946213</v>
      </c>
      <c r="CU21" s="185"/>
      <c r="CV21" s="210" t="e">
        <f>'2'!DL21</f>
        <v>#REF!</v>
      </c>
      <c r="CW21" s="257"/>
      <c r="CX21" s="253">
        <f>'3'!CN21</f>
        <v>0.69163303237033258</v>
      </c>
      <c r="CY21" s="210">
        <f>'8'!DN21</f>
        <v>2.0168808150197526</v>
      </c>
      <c r="CZ21" s="211" t="e">
        <f t="shared" si="12"/>
        <v>#REF!</v>
      </c>
      <c r="DA21" s="259"/>
      <c r="DB21" s="185">
        <f>'1'!FK21</f>
        <v>0.91596105743465306</v>
      </c>
      <c r="DC21" s="185"/>
      <c r="DD21" s="210" t="e">
        <f>'2'!DU21</f>
        <v>#REF!</v>
      </c>
      <c r="DE21" s="257"/>
      <c r="DF21" s="253">
        <f>'3'!CU21</f>
        <v>0.26035721481313723</v>
      </c>
      <c r="DG21" s="210">
        <f>'8'!DW21</f>
        <v>1.5797933867059495</v>
      </c>
      <c r="DH21" s="211" t="e">
        <f t="shared" si="13"/>
        <v>#REF!</v>
      </c>
      <c r="DI21" s="259"/>
    </row>
    <row r="22" spans="1:162" hidden="1">
      <c r="A22" s="201">
        <v>1978</v>
      </c>
      <c r="B22" s="185">
        <f>'1'!K22</f>
        <v>0.82591834772376249</v>
      </c>
      <c r="C22" s="185"/>
      <c r="D22" s="210" t="e">
        <f>'2'!H22</f>
        <v>#REF!</v>
      </c>
      <c r="E22" s="257"/>
      <c r="F22" s="253">
        <f>'3'!H22</f>
        <v>0.42549650030697722</v>
      </c>
      <c r="G22" s="210">
        <f>'8'!J22</f>
        <v>2.4036835248881592</v>
      </c>
      <c r="H22" s="211" t="e">
        <f t="shared" si="0"/>
        <v>#REF!</v>
      </c>
      <c r="J22" s="185" t="e">
        <f>#REF!</f>
        <v>#REF!</v>
      </c>
      <c r="K22" s="185"/>
      <c r="L22" s="210" t="e">
        <f>'2'!#REF!</f>
        <v>#REF!</v>
      </c>
      <c r="M22" s="257"/>
      <c r="N22" s="253">
        <f>'3'!O22</f>
        <v>-1.063281346555375</v>
      </c>
      <c r="O22" s="210" t="e">
        <f>'8'!S22</f>
        <v>#REF!</v>
      </c>
      <c r="P22" s="211" t="e">
        <f t="shared" si="1"/>
        <v>#REF!</v>
      </c>
      <c r="Q22" s="254"/>
      <c r="R22" s="185">
        <f>'1'!AI22</f>
        <v>0.88781511097567201</v>
      </c>
      <c r="S22" s="185"/>
      <c r="T22" s="210" t="e">
        <f>'2'!Z22</f>
        <v>#REF!</v>
      </c>
      <c r="U22" s="257"/>
      <c r="V22" s="253">
        <f>'3'!V22</f>
        <v>0.31597367379758756</v>
      </c>
      <c r="W22" s="210">
        <f>'8'!AB22</f>
        <v>2.4805297158632973</v>
      </c>
      <c r="X22" s="211" t="e">
        <f t="shared" si="2"/>
        <v>#REF!</v>
      </c>
      <c r="Z22" s="185" t="e">
        <f>#REF!</f>
        <v>#REF!</v>
      </c>
      <c r="AA22" s="185"/>
      <c r="AB22" s="210" t="e">
        <f>'2'!#REF!</f>
        <v>#REF!</v>
      </c>
      <c r="AC22" s="257"/>
      <c r="AD22" s="253">
        <f>'3'!AC22</f>
        <v>-0.93539362908770318</v>
      </c>
      <c r="AE22" s="210" t="e">
        <f>'8'!AK22</f>
        <v>#REF!</v>
      </c>
      <c r="AF22" s="211" t="e">
        <f t="shared" si="3"/>
        <v>#REF!</v>
      </c>
      <c r="AG22" s="254"/>
      <c r="AH22" s="185" t="e">
        <f>#REF!</f>
        <v>#REF!</v>
      </c>
      <c r="AI22" s="185"/>
      <c r="AJ22" s="210" t="e">
        <f>'2'!#REF!</f>
        <v>#REF!</v>
      </c>
      <c r="AK22" s="257"/>
      <c r="AL22" s="253">
        <f>'3'!AJ22</f>
        <v>-1.3924513209084544</v>
      </c>
      <c r="AM22" s="210" t="e">
        <f>'8'!AT22</f>
        <v>#REF!</v>
      </c>
      <c r="AN22" s="211" t="e">
        <f t="shared" si="4"/>
        <v>#REF!</v>
      </c>
      <c r="AO22" s="254"/>
      <c r="AP22" s="185" t="e">
        <f>#REF!</f>
        <v>#REF!</v>
      </c>
      <c r="AQ22" s="185"/>
      <c r="AR22" s="210" t="e">
        <f>'2'!#REF!</f>
        <v>#REF!</v>
      </c>
      <c r="AS22" s="257"/>
      <c r="AT22" s="253">
        <f>'3'!AQ22</f>
        <v>-1.0102815928323328</v>
      </c>
      <c r="AU22" s="210" t="e">
        <f>'8'!BC22</f>
        <v>#REF!</v>
      </c>
      <c r="AV22" s="211" t="e">
        <f t="shared" si="5"/>
        <v>#REF!</v>
      </c>
      <c r="AW22" s="254"/>
      <c r="AX22" s="185">
        <f>'1'!CE22</f>
        <v>0.81802738712562817</v>
      </c>
      <c r="AY22" s="185"/>
      <c r="AZ22" s="210" t="e">
        <f>'2'!BJ22</f>
        <v>#REF!</v>
      </c>
      <c r="BA22" s="257"/>
      <c r="BB22" s="253">
        <f>'3'!AX22</f>
        <v>0.6868304440534323</v>
      </c>
      <c r="BC22" s="210">
        <f>'8'!BL22</f>
        <v>1.7494622062914011</v>
      </c>
      <c r="BD22" s="211" t="e">
        <f t="shared" si="6"/>
        <v>#REF!</v>
      </c>
      <c r="BF22" s="185" t="e">
        <f>#REF!</f>
        <v>#REF!</v>
      </c>
      <c r="BG22" s="185"/>
      <c r="BH22" s="210" t="e">
        <f>'2'!#REF!</f>
        <v>#REF!</v>
      </c>
      <c r="BI22" s="257"/>
      <c r="BJ22" s="253">
        <f>'3'!BE22</f>
        <v>-0.94864371828544958</v>
      </c>
      <c r="BK22" s="210" t="e">
        <f>'8'!BU22</f>
        <v>#REF!</v>
      </c>
      <c r="BL22" s="211" t="e">
        <f t="shared" si="7"/>
        <v>#REF!</v>
      </c>
      <c r="BM22" s="254"/>
      <c r="BN22" s="185" t="e">
        <f>#REF!</f>
        <v>#REF!</v>
      </c>
      <c r="BO22" s="185"/>
      <c r="BP22" s="210" t="e">
        <f>'2'!#REF!</f>
        <v>#REF!</v>
      </c>
      <c r="BQ22" s="257"/>
      <c r="BR22" s="253">
        <f>'3'!BL22</f>
        <v>-0.80153813821310904</v>
      </c>
      <c r="BS22" s="210" t="e">
        <f>'8'!CD22</f>
        <v>#REF!</v>
      </c>
      <c r="BT22" s="211" t="e">
        <f t="shared" si="8"/>
        <v>#REF!</v>
      </c>
      <c r="BU22" s="254"/>
      <c r="BV22" s="185">
        <f>'1'!DO22</f>
        <v>0.76433610048734624</v>
      </c>
      <c r="BW22" s="185"/>
      <c r="BX22" s="210" t="e">
        <f>'2'!CK22</f>
        <v>#REF!</v>
      </c>
      <c r="BY22" s="257"/>
      <c r="BZ22" s="253">
        <f>'3'!BS22</f>
        <v>0.71686355563411375</v>
      </c>
      <c r="CA22" s="210">
        <f>'8'!CM22</f>
        <v>1.0485660582702558</v>
      </c>
      <c r="CB22" s="211" t="e">
        <f t="shared" si="9"/>
        <v>#REF!</v>
      </c>
      <c r="CD22" s="185" t="e">
        <f>#REF!</f>
        <v>#REF!</v>
      </c>
      <c r="CE22" s="185"/>
      <c r="CF22" s="210" t="e">
        <f>'2'!#REF!</f>
        <v>#REF!</v>
      </c>
      <c r="CG22" s="257"/>
      <c r="CH22" s="253">
        <f>'3'!BZ22</f>
        <v>-1.0348356115082364</v>
      </c>
      <c r="CI22" s="210" t="e">
        <f>'8'!CV22</f>
        <v>#REF!</v>
      </c>
      <c r="CJ22" s="211" t="e">
        <f t="shared" si="10"/>
        <v>#REF!</v>
      </c>
      <c r="CK22" s="254"/>
      <c r="CL22" s="185">
        <f>'1'!EM22</f>
        <v>0.78414361291751977</v>
      </c>
      <c r="CM22" s="185"/>
      <c r="CN22" s="210" t="e">
        <f>'2'!DC22</f>
        <v>#REF!</v>
      </c>
      <c r="CO22" s="257"/>
      <c r="CP22" s="253">
        <f>'3'!CG22</f>
        <v>0.77051433970703198</v>
      </c>
      <c r="CQ22" s="210">
        <f>'8'!DE22</f>
        <v>1.3685917211645244</v>
      </c>
      <c r="CR22" s="211" t="e">
        <f t="shared" si="11"/>
        <v>#REF!</v>
      </c>
      <c r="CT22" s="185">
        <f>'1'!EY22</f>
        <v>0.82140286858150957</v>
      </c>
      <c r="CU22" s="185"/>
      <c r="CV22" s="210" t="e">
        <f>'2'!DL22</f>
        <v>#REF!</v>
      </c>
      <c r="CW22" s="257"/>
      <c r="CX22" s="253">
        <f>'3'!CN22</f>
        <v>0.67255488813107411</v>
      </c>
      <c r="CY22" s="210">
        <f>'8'!DN22</f>
        <v>1.9615089780949284</v>
      </c>
      <c r="CZ22" s="211" t="e">
        <f t="shared" si="12"/>
        <v>#REF!</v>
      </c>
      <c r="DA22" s="259"/>
      <c r="DB22" s="185">
        <f>'1'!FK22</f>
        <v>0.93087399421868999</v>
      </c>
      <c r="DC22" s="185"/>
      <c r="DD22" s="210" t="e">
        <f>'2'!DU22</f>
        <v>#REF!</v>
      </c>
      <c r="DE22" s="257"/>
      <c r="DF22" s="253">
        <f>'3'!CU22</f>
        <v>0.2872237046756802</v>
      </c>
      <c r="DG22" s="210">
        <f>'8'!DW22</f>
        <v>1.2771490149104325</v>
      </c>
      <c r="DH22" s="211" t="e">
        <f t="shared" si="13"/>
        <v>#REF!</v>
      </c>
      <c r="DI22" s="259"/>
    </row>
    <row r="23" spans="1:162" hidden="1">
      <c r="A23" s="201">
        <v>1979</v>
      </c>
      <c r="B23" s="185">
        <f>'1'!K23</f>
        <v>0.8422828793159719</v>
      </c>
      <c r="C23" s="185"/>
      <c r="D23" s="210" t="e">
        <f>'2'!H23</f>
        <v>#REF!</v>
      </c>
      <c r="E23" s="257"/>
      <c r="F23" s="253">
        <f>'3'!H23</f>
        <v>0.42549650030697722</v>
      </c>
      <c r="G23" s="210">
        <f>'8'!J23</f>
        <v>2.3769683465822471</v>
      </c>
      <c r="H23" s="211" t="e">
        <f t="shared" si="0"/>
        <v>#REF!</v>
      </c>
      <c r="J23" s="185" t="e">
        <f>#REF!</f>
        <v>#REF!</v>
      </c>
      <c r="K23" s="185"/>
      <c r="L23" s="210" t="e">
        <f>'2'!#REF!</f>
        <v>#REF!</v>
      </c>
      <c r="M23" s="257"/>
      <c r="N23" s="253">
        <f>'3'!O23</f>
        <v>-1.063281346555375</v>
      </c>
      <c r="O23" s="210" t="e">
        <f>'8'!S23</f>
        <v>#REF!</v>
      </c>
      <c r="P23" s="211" t="e">
        <f t="shared" si="1"/>
        <v>#REF!</v>
      </c>
      <c r="Q23" s="254"/>
      <c r="R23" s="185">
        <f>'1'!AI23</f>
        <v>0.90060925719373075</v>
      </c>
      <c r="S23" s="185"/>
      <c r="T23" s="210" t="e">
        <f>'2'!Z23</f>
        <v>#REF!</v>
      </c>
      <c r="U23" s="257"/>
      <c r="V23" s="253">
        <f>'3'!V23</f>
        <v>0.34559227096954193</v>
      </c>
      <c r="W23" s="210">
        <f>'8'!AB23</f>
        <v>2.220589773335429</v>
      </c>
      <c r="X23" s="211" t="e">
        <f t="shared" si="2"/>
        <v>#REF!</v>
      </c>
      <c r="Z23" s="185" t="e">
        <f>#REF!</f>
        <v>#REF!</v>
      </c>
      <c r="AA23" s="185"/>
      <c r="AB23" s="210" t="e">
        <f>'2'!#REF!</f>
        <v>#REF!</v>
      </c>
      <c r="AC23" s="257"/>
      <c r="AD23" s="253">
        <f>'3'!AC23</f>
        <v>-0.93539362908770318</v>
      </c>
      <c r="AE23" s="210" t="e">
        <f>'8'!AK23</f>
        <v>#REF!</v>
      </c>
      <c r="AF23" s="211" t="e">
        <f t="shared" si="3"/>
        <v>#REF!</v>
      </c>
      <c r="AG23" s="254"/>
      <c r="AH23" s="185" t="e">
        <f>#REF!</f>
        <v>#REF!</v>
      </c>
      <c r="AI23" s="185"/>
      <c r="AJ23" s="210" t="e">
        <f>'2'!#REF!</f>
        <v>#REF!</v>
      </c>
      <c r="AK23" s="257"/>
      <c r="AL23" s="253">
        <f>'3'!AJ23</f>
        <v>-1.3924513209084544</v>
      </c>
      <c r="AM23" s="210" t="e">
        <f>'8'!AT23</f>
        <v>#REF!</v>
      </c>
      <c r="AN23" s="211" t="e">
        <f t="shared" si="4"/>
        <v>#REF!</v>
      </c>
      <c r="AO23" s="254"/>
      <c r="AP23" s="185" t="e">
        <f>#REF!</f>
        <v>#REF!</v>
      </c>
      <c r="AQ23" s="185"/>
      <c r="AR23" s="210" t="e">
        <f>'2'!#REF!</f>
        <v>#REF!</v>
      </c>
      <c r="AS23" s="257"/>
      <c r="AT23" s="253">
        <f>'3'!AQ23</f>
        <v>-1.0102815928323328</v>
      </c>
      <c r="AU23" s="210" t="e">
        <f>'8'!BC23</f>
        <v>#REF!</v>
      </c>
      <c r="AV23" s="211" t="e">
        <f t="shared" si="5"/>
        <v>#REF!</v>
      </c>
      <c r="AW23" s="254"/>
      <c r="AX23" s="185">
        <f>'1'!CE23</f>
        <v>0.86270856506115989</v>
      </c>
      <c r="AY23" s="185"/>
      <c r="AZ23" s="210" t="e">
        <f>'2'!BJ23</f>
        <v>#REF!</v>
      </c>
      <c r="BA23" s="257"/>
      <c r="BB23" s="253">
        <f>'3'!AX23</f>
        <v>0.69453620338369881</v>
      </c>
      <c r="BC23" s="210">
        <f>'8'!BL23</f>
        <v>1.6303066753226925</v>
      </c>
      <c r="BD23" s="211" t="e">
        <f t="shared" si="6"/>
        <v>#REF!</v>
      </c>
      <c r="BF23" s="185" t="e">
        <f>#REF!</f>
        <v>#REF!</v>
      </c>
      <c r="BG23" s="185"/>
      <c r="BH23" s="210" t="e">
        <f>'2'!#REF!</f>
        <v>#REF!</v>
      </c>
      <c r="BI23" s="257"/>
      <c r="BJ23" s="253">
        <f>'3'!BE23</f>
        <v>-0.94864371828544958</v>
      </c>
      <c r="BK23" s="210" t="e">
        <f>'8'!BU23</f>
        <v>#REF!</v>
      </c>
      <c r="BL23" s="211" t="e">
        <f t="shared" si="7"/>
        <v>#REF!</v>
      </c>
      <c r="BM23" s="254"/>
      <c r="BN23" s="185" t="e">
        <f>#REF!</f>
        <v>#REF!</v>
      </c>
      <c r="BO23" s="185"/>
      <c r="BP23" s="210" t="e">
        <f>'2'!#REF!</f>
        <v>#REF!</v>
      </c>
      <c r="BQ23" s="257"/>
      <c r="BR23" s="253">
        <f>'3'!BL23</f>
        <v>-0.80153813821310904</v>
      </c>
      <c r="BS23" s="210" t="e">
        <f>'8'!CD23</f>
        <v>#REF!</v>
      </c>
      <c r="BT23" s="211" t="e">
        <f t="shared" si="8"/>
        <v>#REF!</v>
      </c>
      <c r="BU23" s="254"/>
      <c r="BV23" s="185">
        <f>'1'!DO23</f>
        <v>0.78689345707576952</v>
      </c>
      <c r="BW23" s="185"/>
      <c r="BX23" s="210" t="e">
        <f>'2'!CK23</f>
        <v>#REF!</v>
      </c>
      <c r="BY23" s="257"/>
      <c r="BZ23" s="253">
        <f>'3'!BS23</f>
        <v>0.70024508437307142</v>
      </c>
      <c r="CA23" s="210">
        <f>'8'!CM23</f>
        <v>1.0900843607957569</v>
      </c>
      <c r="CB23" s="211" t="e">
        <f t="shared" si="9"/>
        <v>#REF!</v>
      </c>
      <c r="CD23" s="185" t="e">
        <f>#REF!</f>
        <v>#REF!</v>
      </c>
      <c r="CE23" s="185"/>
      <c r="CF23" s="210" t="e">
        <f>'2'!#REF!</f>
        <v>#REF!</v>
      </c>
      <c r="CG23" s="257"/>
      <c r="CH23" s="253">
        <f>'3'!BZ23</f>
        <v>-1.0348356115082364</v>
      </c>
      <c r="CI23" s="210" t="e">
        <f>'8'!CV23</f>
        <v>#REF!</v>
      </c>
      <c r="CJ23" s="211" t="e">
        <f t="shared" si="10"/>
        <v>#REF!</v>
      </c>
      <c r="CK23" s="254"/>
      <c r="CL23" s="185">
        <f>'1'!EM23</f>
        <v>0.80688797178091509</v>
      </c>
      <c r="CM23" s="185"/>
      <c r="CN23" s="210" t="e">
        <f>'2'!DC23</f>
        <v>#REF!</v>
      </c>
      <c r="CO23" s="257"/>
      <c r="CP23" s="253">
        <f>'3'!CG23</f>
        <v>0.7697543567643691</v>
      </c>
      <c r="CQ23" s="210">
        <f>'8'!DE23</f>
        <v>1.3328751616241004</v>
      </c>
      <c r="CR23" s="211" t="e">
        <f t="shared" si="11"/>
        <v>#REF!</v>
      </c>
      <c r="CT23" s="185">
        <f>'1'!EY23</f>
        <v>0.85408059044078</v>
      </c>
      <c r="CU23" s="185"/>
      <c r="CV23" s="210" t="e">
        <f>'2'!DL23</f>
        <v>#REF!</v>
      </c>
      <c r="CW23" s="257"/>
      <c r="CX23" s="253">
        <f>'3'!CN23</f>
        <v>0.67255488813107422</v>
      </c>
      <c r="CY23" s="210">
        <f>'8'!DN23</f>
        <v>1.7888892320607572</v>
      </c>
      <c r="CZ23" s="211" t="e">
        <f t="shared" si="12"/>
        <v>#REF!</v>
      </c>
      <c r="DA23" s="259"/>
      <c r="DB23" s="185">
        <f>'1'!FK23</f>
        <v>0.94691985272613721</v>
      </c>
      <c r="DC23" s="185"/>
      <c r="DD23" s="210" t="e">
        <f>'2'!DU23</f>
        <v>#REF!</v>
      </c>
      <c r="DE23" s="257"/>
      <c r="DF23" s="253">
        <f>'3'!CU23</f>
        <v>0.28722370467568015</v>
      </c>
      <c r="DG23" s="210">
        <f>'8'!DW23</f>
        <v>1.1066457272712877</v>
      </c>
      <c r="DH23" s="211" t="e">
        <f t="shared" si="13"/>
        <v>#REF!</v>
      </c>
      <c r="DI23" s="259"/>
    </row>
    <row r="24" spans="1:162" ht="19.5" customHeight="1">
      <c r="A24" s="201">
        <v>1980</v>
      </c>
      <c r="B24" s="286">
        <f>'1'!K24</f>
        <v>0.25356867611487915</v>
      </c>
      <c r="C24" s="286">
        <f>'1'!M24</f>
        <v>0.34238998902468326</v>
      </c>
      <c r="D24" s="261">
        <f>'2'!H24</f>
        <v>0.17374373882127067</v>
      </c>
      <c r="E24" s="287">
        <f>'2'!J24</f>
        <v>0.24136364553016879</v>
      </c>
      <c r="F24" s="287">
        <f>'3'!H24</f>
        <v>0.55382158753653732</v>
      </c>
      <c r="G24" s="261">
        <f>'8'!J24</f>
        <v>0.68757725615947207</v>
      </c>
      <c r="H24" s="261">
        <f t="shared" si="0"/>
        <v>0.41717781465803982</v>
      </c>
      <c r="I24" s="214">
        <f>SUM(C24,E24:G24)/4</f>
        <v>0.45628811956271531</v>
      </c>
      <c r="J24" s="286">
        <f>'1'!W24</f>
        <v>0.31153286907193994</v>
      </c>
      <c r="K24" s="286">
        <f>'1'!Y24</f>
        <v>0.41376750296012271</v>
      </c>
      <c r="L24" s="261">
        <f>'2'!Q24</f>
        <v>0.20405358113177616</v>
      </c>
      <c r="M24" s="287">
        <f>'2'!S24</f>
        <v>0.28704204953129997</v>
      </c>
      <c r="N24" s="287">
        <f>'3'!O24</f>
        <v>0.8506801849695006</v>
      </c>
      <c r="O24" s="261">
        <f>'8'!S24</f>
        <v>0.80337204187636457</v>
      </c>
      <c r="P24" s="261">
        <f>(J24)*0.25+(L24)*0.25+(N24)*0.25+(O24)*0.25</f>
        <v>0.54240966926239531</v>
      </c>
      <c r="Q24" s="286">
        <f>SUM(K24,M24:O24)/4</f>
        <v>0.58871544483432192</v>
      </c>
      <c r="R24" s="286">
        <f>'1'!AI24</f>
        <v>0.31298112374564097</v>
      </c>
      <c r="S24" s="286">
        <f>'1'!AK24</f>
        <v>0.41546827422537591</v>
      </c>
      <c r="T24" s="261">
        <f>'2'!Z24</f>
        <v>0.17694104340707797</v>
      </c>
      <c r="U24" s="287">
        <f>'2'!AB24</f>
        <v>0.24633005316055132</v>
      </c>
      <c r="V24" s="287">
        <f>'3'!V24</f>
        <v>0.46722391077022529</v>
      </c>
      <c r="W24" s="261">
        <f>'8'!AB24</f>
        <v>0.68888698210001531</v>
      </c>
      <c r="X24" s="261">
        <f t="shared" si="2"/>
        <v>0.41150826500573989</v>
      </c>
      <c r="Y24" s="214">
        <f>SUM(S24,U24:W24)/4</f>
        <v>0.45447730506404194</v>
      </c>
      <c r="Z24" s="286">
        <f>'1'!AU24</f>
        <v>0.22845183145981121</v>
      </c>
      <c r="AA24" s="286">
        <f>'1'!AW24</f>
        <v>0.30926349753615834</v>
      </c>
      <c r="AB24" s="261">
        <f>'2'!AI24</f>
        <v>0.22030226576407447</v>
      </c>
      <c r="AC24" s="287">
        <f>'2'!AK24</f>
        <v>0.31031780650864588</v>
      </c>
      <c r="AD24" s="287">
        <f>'3'!AC24</f>
        <v>0.56739412859408167</v>
      </c>
      <c r="AE24" s="261">
        <f>'8'!AK24</f>
        <v>0.7884677443853868</v>
      </c>
      <c r="AF24" s="261">
        <f>(Z24)*0.25+(AB24)*0.25+(AD24)*0.25+(AE24)*0.25</f>
        <v>0.45115399255083855</v>
      </c>
      <c r="AG24" s="286">
        <f>SUM(AA24,AC24:AE24)/4</f>
        <v>0.49386079425606821</v>
      </c>
      <c r="AH24" s="286">
        <f>'1'!BG24</f>
        <v>8.3333333333333329E-2</v>
      </c>
      <c r="AI24" s="286">
        <f>'1'!BI24</f>
        <v>8.3333333333333676E-2</v>
      </c>
      <c r="AJ24" s="261">
        <f>'2'!AR24</f>
        <v>0.25486026272988799</v>
      </c>
      <c r="AK24" s="287">
        <f>'2'!AT24</f>
        <v>0.35731199389138485</v>
      </c>
      <c r="AL24" s="287">
        <f>'3'!AJ24</f>
        <v>0.84996841313925575</v>
      </c>
      <c r="AM24" s="261">
        <f>'8'!AT24</f>
        <v>0.81424820775527529</v>
      </c>
      <c r="AN24" s="261">
        <f>(AH24)*0.25+(AJ24)*0.25+(AL24)*0.25+(AM24)*0.25</f>
        <v>0.50060255423943811</v>
      </c>
      <c r="AO24" s="286">
        <f>SUM(AI24,AK24:AM24)/4</f>
        <v>0.52621548702981236</v>
      </c>
      <c r="AP24" s="286">
        <f>'1'!BS24</f>
        <v>0.24558444757748912</v>
      </c>
      <c r="AQ24" s="286">
        <f>'1'!BU24</f>
        <v>0.33201443174957235</v>
      </c>
      <c r="AR24" s="261">
        <f>'2'!BA24</f>
        <v>0.21059438388567805</v>
      </c>
      <c r="AS24" s="287">
        <f>'2'!BC24</f>
        <v>0.29650793180289337</v>
      </c>
      <c r="AT24" s="287">
        <f>'3'!AQ24</f>
        <v>0.61886868384591309</v>
      </c>
      <c r="AU24" s="261">
        <f>'8'!BC24</f>
        <v>0.78494212499464722</v>
      </c>
      <c r="AV24" s="261">
        <f>(AP24)*0.25+(AR24)*0.25+(AT24)*0.25+(AU24)*0.25</f>
        <v>0.46499741007593187</v>
      </c>
      <c r="AW24" s="286">
        <f>SUM(AQ24,AS24:AU24)/4</f>
        <v>0.50808329309825651</v>
      </c>
      <c r="AX24" s="286">
        <f>'1'!CE24</f>
        <v>0.2129163263575983</v>
      </c>
      <c r="AY24" s="286">
        <f>'1'!CG24</f>
        <v>0.2880312149899259</v>
      </c>
      <c r="AZ24" s="261">
        <f>'2'!BJ24</f>
        <v>0.25303504706692048</v>
      </c>
      <c r="BA24" s="287">
        <f>'2'!BL24</f>
        <v>0.35490982740262472</v>
      </c>
      <c r="BB24" s="287">
        <f>'3'!AX24</f>
        <v>0.80254296119830248</v>
      </c>
      <c r="BC24" s="261">
        <f>'8'!BL24</f>
        <v>0.78821936839593321</v>
      </c>
      <c r="BD24" s="261">
        <f t="shared" si="6"/>
        <v>0.51417842575468864</v>
      </c>
      <c r="BE24" s="214">
        <f>SUM(AY24,BA24:BC24)/4</f>
        <v>0.55842584299669651</v>
      </c>
      <c r="BF24" s="286">
        <f>'1'!CQ24</f>
        <v>0.26215938786201726</v>
      </c>
      <c r="BG24" s="286">
        <f>'1'!CS24</f>
        <v>0.35339860952489766</v>
      </c>
      <c r="BH24" s="261">
        <f>'2'!BS24</f>
        <v>0.19930359711829132</v>
      </c>
      <c r="BI24" s="287">
        <f>'2'!BU24</f>
        <v>0.28008398672079082</v>
      </c>
      <c r="BJ24" s="287">
        <f>'3'!BE24</f>
        <v>0.58149595563546186</v>
      </c>
      <c r="BK24" s="261">
        <f>'8'!BU24</f>
        <v>0.76461359928152728</v>
      </c>
      <c r="BL24" s="261">
        <f>(BF24)*0.25+(BH24)*0.25+(BJ24)*0.25+(BK24)*0.25</f>
        <v>0.45189313497432443</v>
      </c>
      <c r="BM24" s="286">
        <f>SUM(BG24,BI24:BK24)/4</f>
        <v>0.49489803779066943</v>
      </c>
      <c r="BN24" s="286">
        <f>'1'!DC24</f>
        <v>0.41695802139427851</v>
      </c>
      <c r="BO24" s="286">
        <f>'1'!DE24</f>
        <v>0.52863352208061176</v>
      </c>
      <c r="BP24" s="261">
        <f>'2'!CB24</f>
        <v>0.34097353728072044</v>
      </c>
      <c r="BQ24" s="287">
        <f>'2'!CD24</f>
        <v>0.46193382160731855</v>
      </c>
      <c r="BR24" s="287">
        <f>'3'!BL24</f>
        <v>0.75456669907330332</v>
      </c>
      <c r="BS24" s="261">
        <f>'8'!CD24</f>
        <v>0.78086095910367792</v>
      </c>
      <c r="BT24" s="261">
        <f>(BN24)*0.25+(BP24)*0.25+(BR24)*0.25+(BS24)*0.25</f>
        <v>0.57333980421299502</v>
      </c>
      <c r="BU24" s="286">
        <f>SUM(BO24,BQ24:BS24)/4</f>
        <v>0.63149875046622794</v>
      </c>
      <c r="BV24" s="286">
        <f>'1'!DO24</f>
        <v>0.2184907991106072</v>
      </c>
      <c r="BW24" s="286">
        <f>'1'!DQ24</f>
        <v>0.29571782699835009</v>
      </c>
      <c r="BX24" s="261">
        <f>'2'!CK24</f>
        <v>0.35980509557512141</v>
      </c>
      <c r="BY24" s="287">
        <f>'2'!CM24</f>
        <v>0.48280880172285257</v>
      </c>
      <c r="BZ24" s="287">
        <f>'3'!BS24</f>
        <v>0.7150067670216631</v>
      </c>
      <c r="CA24" s="261">
        <f>'8'!CM24</f>
        <v>0.83102930812527465</v>
      </c>
      <c r="CB24" s="261">
        <f t="shared" si="9"/>
        <v>0.53108299245816659</v>
      </c>
      <c r="CC24" s="214">
        <f>SUM(BW24,BY24:CA24)/4</f>
        <v>0.58114067596703511</v>
      </c>
      <c r="CD24" s="286">
        <f>'1'!EA24</f>
        <v>0.15129838857981878</v>
      </c>
      <c r="CE24" s="286">
        <f>'1'!EC24</f>
        <v>0.19748065832509781</v>
      </c>
      <c r="CF24" s="261">
        <f>'2'!CT24</f>
        <v>8.3333333333333343E-2</v>
      </c>
      <c r="CG24" s="287">
        <f>'2'!CV24</f>
        <v>8.3333333333333537E-2</v>
      </c>
      <c r="CH24" s="287">
        <f>'3'!BZ24</f>
        <v>0.48139867705612993</v>
      </c>
      <c r="CI24" s="261">
        <f>'8'!CV24</f>
        <v>0.74981277586907003</v>
      </c>
      <c r="CJ24" s="261">
        <f>(CD24)*0.25+(CF24)*0.25+(CH24)*0.25+(CI24)*0.25</f>
        <v>0.36646079370958801</v>
      </c>
      <c r="CK24" s="286">
        <f>SUM(CE24,CG24:CI24)/4</f>
        <v>0.3780063611459078</v>
      </c>
      <c r="CL24" s="286">
        <f>'1'!EM24</f>
        <v>0.24933734745194244</v>
      </c>
      <c r="CM24" s="286">
        <f>'1'!EO24</f>
        <v>0.33690889395109347</v>
      </c>
      <c r="CN24" s="261">
        <f>'2'!DC24</f>
        <v>0.24601733487701427</v>
      </c>
      <c r="CO24" s="287">
        <f>'2'!DE24</f>
        <v>0.34559365604691583</v>
      </c>
      <c r="CP24" s="287">
        <f>'3'!CG24</f>
        <v>0.76886175443505966</v>
      </c>
      <c r="CQ24" s="261">
        <f>'8'!DE24</f>
        <v>0.8734399702296568</v>
      </c>
      <c r="CR24" s="261">
        <f t="shared" si="11"/>
        <v>0.5344141017484183</v>
      </c>
      <c r="CS24" s="214">
        <f>SUM(CM24,CO24:CQ24)/4</f>
        <v>0.58120106866568144</v>
      </c>
      <c r="CT24" s="286">
        <f>'1'!EY24</f>
        <v>0.17607901286359851</v>
      </c>
      <c r="CU24" s="286">
        <f>'1'!FA24</f>
        <v>0.23519567218517368</v>
      </c>
      <c r="CV24" s="261">
        <f>'2'!DL24</f>
        <v>0.17538055488558485</v>
      </c>
      <c r="CW24" s="287">
        <f>'2'!DN24</f>
        <v>0.24391067783479656</v>
      </c>
      <c r="CX24" s="287">
        <f>'3'!CN24</f>
        <v>0.64388656967445623</v>
      </c>
      <c r="CY24" s="261">
        <f>'8'!DN24</f>
        <v>0.81869468332081352</v>
      </c>
      <c r="CZ24" s="261">
        <f t="shared" si="12"/>
        <v>0.45351020518611329</v>
      </c>
      <c r="DA24" s="214">
        <f>SUM(CU24,CW24:CY24)/4</f>
        <v>0.48542190075380998</v>
      </c>
      <c r="DB24" s="286">
        <f>'1'!FK24</f>
        <v>0.37934389323145085</v>
      </c>
      <c r="DC24" s="286">
        <f>'1'!FM24</f>
        <v>0.48960173022065251</v>
      </c>
      <c r="DD24" s="261">
        <f>'2'!DU24</f>
        <v>0.31599175782584382</v>
      </c>
      <c r="DE24" s="287">
        <f>'2'!DW24</f>
        <v>0.4332097299725286</v>
      </c>
      <c r="DF24" s="287">
        <f>'3'!CU24</f>
        <v>0.26598571608005345</v>
      </c>
      <c r="DG24" s="261">
        <f>'8'!DW24</f>
        <v>0.45847312530701828</v>
      </c>
      <c r="DH24" s="261">
        <f t="shared" si="13"/>
        <v>0.3549486231110916</v>
      </c>
      <c r="DI24" s="214">
        <f>SUM(DC24,DE24:DG24)/4</f>
        <v>0.4118175753950632</v>
      </c>
    </row>
    <row r="25" spans="1:162" ht="19.5" customHeight="1">
      <c r="A25" s="201">
        <v>1981</v>
      </c>
      <c r="B25" s="286">
        <f>'1'!K25</f>
        <v>0.27552825083662269</v>
      </c>
      <c r="C25" s="286">
        <f>'1'!M25</f>
        <v>0.37022099792088964</v>
      </c>
      <c r="D25" s="261">
        <f>'2'!H25</f>
        <v>0.1854091909021427</v>
      </c>
      <c r="E25" s="287">
        <f>'2'!J25</f>
        <v>0.25931046365110816</v>
      </c>
      <c r="F25" s="287">
        <f>'3'!H25</f>
        <v>0.55382158753653732</v>
      </c>
      <c r="G25" s="261">
        <f>'8'!J25</f>
        <v>0.68351170222590518</v>
      </c>
      <c r="H25" s="261">
        <f t="shared" si="0"/>
        <v>0.424567682875302</v>
      </c>
      <c r="I25" s="214">
        <f t="shared" ref="I25:I45" si="14">SUM(C25,E25:G25)/4</f>
        <v>0.46671618783361007</v>
      </c>
      <c r="J25" s="286">
        <f>'1'!W25</f>
        <v>0.32400433015775365</v>
      </c>
      <c r="K25" s="286">
        <f>'1'!Y25</f>
        <v>0.4282909435164472</v>
      </c>
      <c r="L25" s="261">
        <f>'2'!Q25</f>
        <v>0.21731464279370177</v>
      </c>
      <c r="M25" s="287">
        <f>'2'!S25</f>
        <v>0.3060976946499861</v>
      </c>
      <c r="N25" s="287">
        <f>'3'!O25</f>
        <v>0.8506801849695006</v>
      </c>
      <c r="O25" s="261">
        <f>'8'!S25</f>
        <v>0.77843572208139622</v>
      </c>
      <c r="P25" s="261">
        <f t="shared" ref="P25:P45" si="15">(J25)*0.25+(L25)*0.25+(N25)*0.25+(O25)*0.25</f>
        <v>0.54260872000058802</v>
      </c>
      <c r="Q25" s="286">
        <f t="shared" ref="Q25:Q45" si="16">SUM(K25,M25:O25)/4</f>
        <v>0.59087613630433244</v>
      </c>
      <c r="R25" s="286">
        <f>'1'!AI25</f>
        <v>0.31158073609527193</v>
      </c>
      <c r="S25" s="286">
        <f>'1'!AK25</f>
        <v>0.41382377654867197</v>
      </c>
      <c r="T25" s="261">
        <f>'2'!Z25</f>
        <v>0.18709140985006611</v>
      </c>
      <c r="U25" s="287">
        <f>'2'!AB25</f>
        <v>0.26185970556496613</v>
      </c>
      <c r="V25" s="287">
        <f>'3'!V25</f>
        <v>0.46722391077022529</v>
      </c>
      <c r="W25" s="261">
        <f>'8'!AB25</f>
        <v>0.68695028432147809</v>
      </c>
      <c r="X25" s="261">
        <f t="shared" si="2"/>
        <v>0.41321158525926038</v>
      </c>
      <c r="Y25" s="214">
        <f t="shared" ref="Y25:Y45" si="17">SUM(S25,U25:W25)/4</f>
        <v>0.45746441930133536</v>
      </c>
      <c r="Z25" s="286">
        <f>'1'!AU25</f>
        <v>0.22677653633544745</v>
      </c>
      <c r="AA25" s="286">
        <f>'1'!AW25</f>
        <v>0.30700204405647125</v>
      </c>
      <c r="AB25" s="261">
        <f>'2'!AI25</f>
        <v>0.23900560173006682</v>
      </c>
      <c r="AC25" s="287">
        <f>'2'!AK25</f>
        <v>0.33615568475822144</v>
      </c>
      <c r="AD25" s="287">
        <f>'3'!AC25</f>
        <v>0.56739412859408167</v>
      </c>
      <c r="AE25" s="261">
        <f>'8'!AK25</f>
        <v>0.75689112999803509</v>
      </c>
      <c r="AF25" s="261">
        <f t="shared" ref="AF25:AF45" si="18">(Z25)*0.25+(AB25)*0.25+(AD25)*0.25+(AE25)*0.25</f>
        <v>0.4475168491644077</v>
      </c>
      <c r="AG25" s="286">
        <f t="shared" ref="AG25:AG45" si="19">SUM(AA25,AC25:AE25)/4</f>
        <v>0.49186074685170234</v>
      </c>
      <c r="AH25" s="286">
        <f>'1'!BG25</f>
        <v>9.1960110446597229E-2</v>
      </c>
      <c r="AI25" s="286">
        <f>'1'!BI25</f>
        <v>9.8802069976883539E-2</v>
      </c>
      <c r="AJ25" s="261">
        <f>'2'!AR25</f>
        <v>0.26586230519764192</v>
      </c>
      <c r="AK25" s="287">
        <f>'2'!AT25</f>
        <v>0.37161410057622019</v>
      </c>
      <c r="AL25" s="287">
        <f>'3'!AJ25</f>
        <v>0.84996841313925575</v>
      </c>
      <c r="AM25" s="261">
        <f>'8'!AT25</f>
        <v>0.81002190599721213</v>
      </c>
      <c r="AN25" s="261">
        <f t="shared" ref="AN25:AN45" si="20">(AH25)*0.25+(AJ25)*0.25+(AL25)*0.25+(AM25)*0.25</f>
        <v>0.50445318369517678</v>
      </c>
      <c r="AO25" s="286">
        <f t="shared" ref="AO25:AO45" si="21">SUM(AI25,AK25:AM25)/4</f>
        <v>0.53260162242239295</v>
      </c>
      <c r="AP25" s="286">
        <f>'1'!BS25</f>
        <v>0.26047795551083919</v>
      </c>
      <c r="AQ25" s="286">
        <f>'1'!BU25</f>
        <v>0.35125636906956015</v>
      </c>
      <c r="AR25" s="261">
        <f>'2'!BA25</f>
        <v>0.22256906241820468</v>
      </c>
      <c r="AS25" s="287">
        <f>'2'!BC25</f>
        <v>0.31350227953423582</v>
      </c>
      <c r="AT25" s="287">
        <f>'3'!AQ25</f>
        <v>0.61886868384591309</v>
      </c>
      <c r="AU25" s="261">
        <f>'8'!BC25</f>
        <v>0.77490195954529706</v>
      </c>
      <c r="AV25" s="261">
        <f t="shared" ref="AV25:AV45" si="22">(AP25)*0.25+(AR25)*0.25+(AT25)*0.25+(AU25)*0.25</f>
        <v>0.46920441533006352</v>
      </c>
      <c r="AW25" s="286">
        <f t="shared" ref="AW25:AW45" si="23">SUM(AQ25,AS25:AU25)/4</f>
        <v>0.5146323229987515</v>
      </c>
      <c r="AX25" s="286">
        <f>'1'!CE25</f>
        <v>0.22218372034006267</v>
      </c>
      <c r="AY25" s="286">
        <f>'1'!CG25</f>
        <v>0.30076774541147133</v>
      </c>
      <c r="AZ25" s="261">
        <f>'2'!BJ25</f>
        <v>0.26282491953294862</v>
      </c>
      <c r="BA25" s="287">
        <f>'2'!BL25</f>
        <v>0.36769572829125913</v>
      </c>
      <c r="BB25" s="287">
        <f>'3'!AX25</f>
        <v>0.80254296119830248</v>
      </c>
      <c r="BC25" s="261">
        <f>'8'!BL25</f>
        <v>0.77043321619708582</v>
      </c>
      <c r="BD25" s="261">
        <f t="shared" si="6"/>
        <v>0.51449620431709986</v>
      </c>
      <c r="BE25" s="214">
        <f t="shared" ref="BE25:BE45" si="24">SUM(AY25,BA25:BC25)/4</f>
        <v>0.56035991277452968</v>
      </c>
      <c r="BF25" s="286">
        <f>'1'!CQ25</f>
        <v>0.27503326528777816</v>
      </c>
      <c r="BG25" s="286">
        <f>'1'!CS25</f>
        <v>0.36960469954847797</v>
      </c>
      <c r="BH25" s="261">
        <f>'2'!BS25</f>
        <v>0.20732463579047095</v>
      </c>
      <c r="BI25" s="287">
        <f>'2'!BU25</f>
        <v>0.29179246925644198</v>
      </c>
      <c r="BJ25" s="287">
        <f>'3'!BE25</f>
        <v>0.58149595563546186</v>
      </c>
      <c r="BK25" s="261">
        <f>'8'!BU25</f>
        <v>0.75832834029822815</v>
      </c>
      <c r="BL25" s="261">
        <f t="shared" ref="BL25:BL45" si="25">(BF25)*0.25+(BH25)*0.25+(BJ25)*0.25+(BK25)*0.25</f>
        <v>0.45554554925298479</v>
      </c>
      <c r="BM25" s="286">
        <f t="shared" ref="BM25:BM45" si="26">SUM(BG25,BI25:BK25)/4</f>
        <v>0.50030536618465249</v>
      </c>
      <c r="BN25" s="286">
        <f>'1'!DC25</f>
        <v>0.39721067063259891</v>
      </c>
      <c r="BO25" s="286">
        <f>'1'!DE25</f>
        <v>0.50839057526695486</v>
      </c>
      <c r="BP25" s="261">
        <f>'2'!CB25</f>
        <v>0.34919791371673237</v>
      </c>
      <c r="BQ25" s="287">
        <f>'2'!CD25</f>
        <v>0.47112984797205748</v>
      </c>
      <c r="BR25" s="287">
        <f>'3'!BL25</f>
        <v>0.75456669907330332</v>
      </c>
      <c r="BS25" s="261">
        <f>'8'!CD25</f>
        <v>0.62993005851617001</v>
      </c>
      <c r="BT25" s="261">
        <f t="shared" ref="BT25:BT45" si="27">(BN25)*0.25+(BP25)*0.25+(BR25)*0.25+(BS25)*0.25</f>
        <v>0.53272633548470116</v>
      </c>
      <c r="BU25" s="286">
        <f t="shared" ref="BU25:BU44" si="28">SUM(BO25,BQ25:BS25)/4</f>
        <v>0.59100429520712139</v>
      </c>
      <c r="BV25" s="286">
        <f>'1'!DO25</f>
        <v>0.22581699532778018</v>
      </c>
      <c r="BW25" s="286">
        <f>'1'!DQ25</f>
        <v>0.30570375575131375</v>
      </c>
      <c r="BX25" s="261">
        <f>'[1]7'!$AM19</f>
        <v>0.20241303554796375</v>
      </c>
      <c r="BY25" s="287">
        <f>'2'!CM25</f>
        <v>0.50683183368018747</v>
      </c>
      <c r="BZ25" s="287">
        <f>'3'!BS25</f>
        <v>0.72880112242424766</v>
      </c>
      <c r="CA25" s="261">
        <f>'8'!CM25</f>
        <v>0.83936800857048921</v>
      </c>
      <c r="CB25" s="261">
        <f t="shared" si="9"/>
        <v>0.49909979046762021</v>
      </c>
      <c r="CC25" s="214">
        <f t="shared" ref="CC25:CC45" si="29">SUM(BW25,BY25:CA25)/4</f>
        <v>0.59517618010655948</v>
      </c>
      <c r="CD25" s="286">
        <f>'1'!EA25</f>
        <v>0.15378574798201353</v>
      </c>
      <c r="CE25" s="286">
        <f>'1'!EC25</f>
        <v>0.20135143222071791</v>
      </c>
      <c r="CF25" s="261">
        <f>'2'!CT25</f>
        <v>9.1272324954497122E-2</v>
      </c>
      <c r="CG25" s="287">
        <f>'2'!CV25</f>
        <v>9.8784611767747915E-2</v>
      </c>
      <c r="CH25" s="287">
        <f>'3'!BZ25</f>
        <v>0.49241285061869466</v>
      </c>
      <c r="CI25" s="261">
        <f>'8'!CV25</f>
        <v>0.72735075599882537</v>
      </c>
      <c r="CJ25" s="261">
        <f t="shared" ref="CJ25:CJ45" si="30">(CD25)*0.25+(CF25)*0.25+(CH25)*0.25+(CI25)*0.25</f>
        <v>0.36620541988850763</v>
      </c>
      <c r="CK25" s="286">
        <f t="shared" ref="CK25:CK45" si="31">SUM(CE25,CG25:CI25)/4</f>
        <v>0.37997491265149647</v>
      </c>
      <c r="CL25" s="286">
        <f>'1'!EM25</f>
        <v>0.25226819612528356</v>
      </c>
      <c r="CM25" s="286">
        <f>'1'!EO25</f>
        <v>0.3407095781401317</v>
      </c>
      <c r="CN25" s="261">
        <f>'2'!DC25</f>
        <v>0.25643871810476232</v>
      </c>
      <c r="CO25" s="287">
        <f>'2'!DE25</f>
        <v>0.35938255283244191</v>
      </c>
      <c r="CP25" s="287">
        <f>'3'!CG25</f>
        <v>0.7678357741316717</v>
      </c>
      <c r="CQ25" s="261">
        <f>'8'!DE25</f>
        <v>0.86432057920006544</v>
      </c>
      <c r="CR25" s="261">
        <f t="shared" si="11"/>
        <v>0.53521581689044573</v>
      </c>
      <c r="CS25" s="214">
        <f t="shared" ref="CS25:CS45" si="32">SUM(CM25,CO25:CQ25)/4</f>
        <v>0.58306212107607769</v>
      </c>
      <c r="CT25" s="286">
        <f>'1'!EY25</f>
        <v>0.18603231432722608</v>
      </c>
      <c r="CU25" s="286">
        <f>'1'!FA25</f>
        <v>0.24983546424431377</v>
      </c>
      <c r="CV25" s="261">
        <f>'2'!DL25</f>
        <v>0.18706995414289271</v>
      </c>
      <c r="CW25" s="287">
        <f>'2'!DN25</f>
        <v>0.26182725181477184</v>
      </c>
      <c r="CX25" s="287">
        <f>'3'!CN25</f>
        <v>0.61297442065755847</v>
      </c>
      <c r="CY25" s="261">
        <f>'8'!DN25</f>
        <v>0.79117671168776993</v>
      </c>
      <c r="CZ25" s="261">
        <f t="shared" si="12"/>
        <v>0.44431335020386181</v>
      </c>
      <c r="DA25" s="214">
        <f t="shared" ref="DA25:DA45" si="33">SUM(CU25,CW25:CY25)/4</f>
        <v>0.47895346210110351</v>
      </c>
      <c r="DB25" s="286">
        <f>'1'!FK25</f>
        <v>0.38587369596405152</v>
      </c>
      <c r="DC25" s="286">
        <f>'1'!FM25</f>
        <v>0.49652218527983233</v>
      </c>
      <c r="DD25" s="261">
        <f>'2'!DU25</f>
        <v>0.32635534265797927</v>
      </c>
      <c r="DE25" s="287">
        <f>'2'!DW25</f>
        <v>0.44527396747929632</v>
      </c>
      <c r="DF25" s="287">
        <f>'3'!CU25</f>
        <v>0.24425014373305803</v>
      </c>
      <c r="DG25" s="261">
        <f>'8'!DW25</f>
        <v>0.44448359343748939</v>
      </c>
      <c r="DH25" s="261">
        <f t="shared" si="13"/>
        <v>0.35024069394814455</v>
      </c>
      <c r="DI25" s="214">
        <f t="shared" ref="DI25:DI44" si="34">SUM(DC25,DE25:DG25)/4</f>
        <v>0.40763247248241902</v>
      </c>
      <c r="FF25" s="195">
        <f>'[1]1'!$CN19</f>
        <v>17319.597888179673</v>
      </c>
    </row>
    <row r="26" spans="1:162" ht="19.5" customHeight="1">
      <c r="A26" s="201">
        <v>1982</v>
      </c>
      <c r="B26" s="286">
        <f>'1'!K26</f>
        <v>0.28025294435204795</v>
      </c>
      <c r="C26" s="286">
        <f>'1'!M26</f>
        <v>0.37607876496020731</v>
      </c>
      <c r="D26" s="261">
        <f>'2'!H26</f>
        <v>0.19754301706325708</v>
      </c>
      <c r="E26" s="287">
        <f>'2'!J26</f>
        <v>0.27748672042456479</v>
      </c>
      <c r="F26" s="287">
        <f>'3'!H26</f>
        <v>0.549263074685991</v>
      </c>
      <c r="G26" s="261">
        <f>'8'!J26</f>
        <v>0.65538540032825188</v>
      </c>
      <c r="H26" s="261">
        <f t="shared" si="0"/>
        <v>0.42061110910738697</v>
      </c>
      <c r="I26" s="214">
        <f t="shared" si="14"/>
        <v>0.46455349009975377</v>
      </c>
      <c r="J26" s="286">
        <f>'1'!W26</f>
        <v>0.33639198709296114</v>
      </c>
      <c r="K26" s="286">
        <f>'1'!Y26</f>
        <v>0.44244870553056337</v>
      </c>
      <c r="L26" s="261">
        <f>'2'!Q26</f>
        <v>0.22612332659854251</v>
      </c>
      <c r="M26" s="287">
        <f>'2'!S26</f>
        <v>0.3184654876870176</v>
      </c>
      <c r="N26" s="287">
        <f>'3'!O26</f>
        <v>0.8506801849695006</v>
      </c>
      <c r="O26" s="261">
        <f>'8'!S26</f>
        <v>0.75938101453949425</v>
      </c>
      <c r="P26" s="261">
        <f t="shared" si="15"/>
        <v>0.5431441283001246</v>
      </c>
      <c r="Q26" s="286">
        <f t="shared" si="16"/>
        <v>0.59274384818164394</v>
      </c>
      <c r="R26" s="286">
        <f>'1'!AI26</f>
        <v>0.3040004991712888</v>
      </c>
      <c r="S26" s="286">
        <f>'1'!AK26</f>
        <v>0.40486025561421268</v>
      </c>
      <c r="T26" s="261">
        <f>'2'!Z26</f>
        <v>0.20665796781203766</v>
      </c>
      <c r="U26" s="287">
        <f>'2'!AB26</f>
        <v>0.29082699342619078</v>
      </c>
      <c r="V26" s="287">
        <f>'3'!V26</f>
        <v>0.49422747665071093</v>
      </c>
      <c r="W26" s="261">
        <f>'8'!AB26</f>
        <v>0.65400214028502435</v>
      </c>
      <c r="X26" s="261">
        <f t="shared" si="2"/>
        <v>0.4147220209797654</v>
      </c>
      <c r="Y26" s="214">
        <f t="shared" si="17"/>
        <v>0.46097921649403473</v>
      </c>
      <c r="Z26" s="286">
        <f>'1'!AU26</f>
        <v>0.23835871152658697</v>
      </c>
      <c r="AA26" s="286">
        <f>'1'!AW26</f>
        <v>0.32250158470760076</v>
      </c>
      <c r="AB26" s="261">
        <f>'2'!AI26</f>
        <v>0.25054559489383837</v>
      </c>
      <c r="AC26" s="287">
        <f>'2'!AK26</f>
        <v>0.35161966661702004</v>
      </c>
      <c r="AD26" s="287">
        <f>'3'!AC26</f>
        <v>0.56739412859408167</v>
      </c>
      <c r="AE26" s="261">
        <f>'8'!AK26</f>
        <v>0.74990902956903682</v>
      </c>
      <c r="AF26" s="261">
        <f t="shared" si="18"/>
        <v>0.45155186614588594</v>
      </c>
      <c r="AG26" s="286">
        <f t="shared" si="19"/>
        <v>0.49785610237193478</v>
      </c>
      <c r="AH26" s="286">
        <f>'1'!BG26</f>
        <v>0.11119136195782457</v>
      </c>
      <c r="AI26" s="286">
        <f>'1'!BI26</f>
        <v>0.13219896733827741</v>
      </c>
      <c r="AJ26" s="261">
        <f>'2'!AR26</f>
        <v>0.27602123107558368</v>
      </c>
      <c r="AK26" s="287">
        <f>'2'!AT26</f>
        <v>0.38455733254591129</v>
      </c>
      <c r="AL26" s="287">
        <f>'3'!AJ26</f>
        <v>0.84996841313925575</v>
      </c>
      <c r="AM26" s="261">
        <f>'8'!AT26</f>
        <v>0.80607438380830621</v>
      </c>
      <c r="AN26" s="261">
        <f t="shared" si="20"/>
        <v>0.51081384749524261</v>
      </c>
      <c r="AO26" s="286">
        <f t="shared" si="21"/>
        <v>0.54319977420793764</v>
      </c>
      <c r="AP26" s="286">
        <f>'1'!BS26</f>
        <v>0.29054483787218593</v>
      </c>
      <c r="AQ26" s="286">
        <f>'1'!BU26</f>
        <v>0.38868556638334495</v>
      </c>
      <c r="AR26" s="261">
        <f>'2'!BA26</f>
        <v>0.23307386223427176</v>
      </c>
      <c r="AS26" s="287">
        <f>'2'!BC26</f>
        <v>0.32806744302744401</v>
      </c>
      <c r="AT26" s="287">
        <f>'3'!AQ26</f>
        <v>0.60695706931180526</v>
      </c>
      <c r="AU26" s="261">
        <f>'8'!BC26</f>
        <v>0.76585700212268759</v>
      </c>
      <c r="AV26" s="261">
        <f t="shared" si="22"/>
        <v>0.47410819288523764</v>
      </c>
      <c r="AW26" s="286">
        <f t="shared" si="23"/>
        <v>0.52239177021132055</v>
      </c>
      <c r="AX26" s="286">
        <f>'1'!CE26</f>
        <v>0.21908112964336493</v>
      </c>
      <c r="AY26" s="286">
        <f>'1'!CG26</f>
        <v>0.29652732326384368</v>
      </c>
      <c r="AZ26" s="261">
        <f>'2'!BJ26</f>
        <v>0.24585448795095777</v>
      </c>
      <c r="BA26" s="287">
        <f>'2'!BL26</f>
        <v>0.34537594478830541</v>
      </c>
      <c r="BB26" s="287">
        <f>'3'!AX26</f>
        <v>0.80431908333590751</v>
      </c>
      <c r="BC26" s="261">
        <f>'8'!BL26</f>
        <v>0.754838978743402</v>
      </c>
      <c r="BD26" s="261">
        <f t="shared" si="6"/>
        <v>0.50602341991840805</v>
      </c>
      <c r="BE26" s="214">
        <f t="shared" si="24"/>
        <v>0.55026533253286458</v>
      </c>
      <c r="BF26" s="286">
        <f>'1'!CQ26</f>
        <v>0.28242569124113082</v>
      </c>
      <c r="BG26" s="286">
        <f>'1'!CS26</f>
        <v>0.37875758515496738</v>
      </c>
      <c r="BH26" s="261">
        <f>'2'!BS26</f>
        <v>0.21745476253745677</v>
      </c>
      <c r="BI26" s="287">
        <f>'2'!BU26</f>
        <v>0.30629620689009762</v>
      </c>
      <c r="BJ26" s="287">
        <f>'3'!BE26</f>
        <v>0.58149595563546186</v>
      </c>
      <c r="BK26" s="261">
        <f>'8'!BU26</f>
        <v>0.74990034283547735</v>
      </c>
      <c r="BL26" s="261">
        <f t="shared" si="25"/>
        <v>0.4578191880623817</v>
      </c>
      <c r="BM26" s="286">
        <f t="shared" si="26"/>
        <v>0.50411252262900108</v>
      </c>
      <c r="BN26" s="286">
        <f>'1'!DC26</f>
        <v>0.3945942810913261</v>
      </c>
      <c r="BO26" s="286">
        <f>'1'!DE26</f>
        <v>0.50566785334101871</v>
      </c>
      <c r="BP26" s="261">
        <f>'2'!CB26</f>
        <v>0.35605108608025521</v>
      </c>
      <c r="BQ26" s="287">
        <f>'2'!CD26</f>
        <v>0.4786984596929546</v>
      </c>
      <c r="BR26" s="287">
        <f>'3'!BL26</f>
        <v>0.75456669907330332</v>
      </c>
      <c r="BS26" s="261">
        <f>'8'!CD26</f>
        <v>0.72756271445612408</v>
      </c>
      <c r="BT26" s="261">
        <f t="shared" si="27"/>
        <v>0.55819369517525219</v>
      </c>
      <c r="BU26" s="286">
        <f t="shared" si="28"/>
        <v>0.61662393164085016</v>
      </c>
      <c r="BV26" s="286">
        <f>'1'!DO26</f>
        <v>0.2320208346163653</v>
      </c>
      <c r="BW26" s="286">
        <f>'1'!DQ26</f>
        <v>0.31405904429786319</v>
      </c>
      <c r="BX26" s="261">
        <f>'2'!CK26</f>
        <v>0.40137048663424113</v>
      </c>
      <c r="BY26" s="287">
        <f>'2'!CM26</f>
        <v>0.52672695222678401</v>
      </c>
      <c r="BZ26" s="287">
        <f>'3'!BS26</f>
        <v>0.74168402262300037</v>
      </c>
      <c r="CA26" s="261">
        <f>'8'!CM26</f>
        <v>0.83254317532028876</v>
      </c>
      <c r="CB26" s="261">
        <f t="shared" si="9"/>
        <v>0.55190462979847388</v>
      </c>
      <c r="CC26" s="214">
        <f t="shared" si="29"/>
        <v>0.60375329861698401</v>
      </c>
      <c r="CD26" s="286">
        <f>'1'!EA26</f>
        <v>0.15918481688881492</v>
      </c>
      <c r="CE26" s="286">
        <f>'1'!EC26</f>
        <v>0.20968650322409016</v>
      </c>
      <c r="CF26" s="261">
        <f>'2'!CT26</f>
        <v>9.7823992586911629E-2</v>
      </c>
      <c r="CG26" s="287">
        <f>'2'!CV26</f>
        <v>0.11127562247671496</v>
      </c>
      <c r="CH26" s="287">
        <f>'3'!BZ26</f>
        <v>0.50319925293123791</v>
      </c>
      <c r="CI26" s="261">
        <f>'8'!CV26</f>
        <v>0.7145165332243093</v>
      </c>
      <c r="CJ26" s="261">
        <f t="shared" si="30"/>
        <v>0.36868114890781845</v>
      </c>
      <c r="CK26" s="286">
        <f t="shared" si="31"/>
        <v>0.38466947796408807</v>
      </c>
      <c r="CL26" s="286">
        <f>'1'!EM26</f>
        <v>0.25531965036205284</v>
      </c>
      <c r="CM26" s="286">
        <f>'1'!EO26</f>
        <v>0.34464668545551858</v>
      </c>
      <c r="CN26" s="261">
        <f>'2'!DC26</f>
        <v>0.26499095776532255</v>
      </c>
      <c r="CO26" s="287">
        <f>'2'!DE26</f>
        <v>0.37049233723228897</v>
      </c>
      <c r="CP26" s="287">
        <f>'3'!CG26</f>
        <v>0.74665391556037097</v>
      </c>
      <c r="CQ26" s="261">
        <f>'8'!DE26</f>
        <v>0.85584471612090729</v>
      </c>
      <c r="CR26" s="261">
        <f t="shared" si="11"/>
        <v>0.53070230995216339</v>
      </c>
      <c r="CS26" s="214">
        <f t="shared" si="32"/>
        <v>0.57940941359227149</v>
      </c>
      <c r="CT26" s="286">
        <f>'1'!EY26</f>
        <v>0.18971480081219735</v>
      </c>
      <c r="CU26" s="286">
        <f>'1'!FA26</f>
        <v>0.25518157008904513</v>
      </c>
      <c r="CV26" s="261">
        <f>'2'!DL26</f>
        <v>0.19609632599145518</v>
      </c>
      <c r="CW26" s="287">
        <f>'2'!DN26</f>
        <v>0.27534503534661536</v>
      </c>
      <c r="CX26" s="287">
        <f>'3'!CN26</f>
        <v>0.57961787839186085</v>
      </c>
      <c r="CY26" s="261">
        <f>'8'!DN26</f>
        <v>0.77755881663947546</v>
      </c>
      <c r="CZ26" s="261">
        <f t="shared" si="12"/>
        <v>0.4357469554587472</v>
      </c>
      <c r="DA26" s="214">
        <f t="shared" si="33"/>
        <v>0.47192582511674919</v>
      </c>
      <c r="DB26" s="286">
        <f>'1'!FK26</f>
        <v>0.39277732089259099</v>
      </c>
      <c r="DC26" s="286">
        <f>'1'!FM26</f>
        <v>0.50377132847903927</v>
      </c>
      <c r="DD26" s="261">
        <f>'2'!DU26</f>
        <v>0.34016013551289326</v>
      </c>
      <c r="DE26" s="287">
        <f>'2'!DW26</f>
        <v>0.46101750185273327</v>
      </c>
      <c r="DF26" s="287">
        <f>'3'!CU26</f>
        <v>0.22200484117156216</v>
      </c>
      <c r="DG26" s="261">
        <f>'8'!DW26</f>
        <v>0.41314498224613544</v>
      </c>
      <c r="DH26" s="261">
        <f t="shared" si="13"/>
        <v>0.34202181995579545</v>
      </c>
      <c r="DI26" s="214">
        <f t="shared" si="34"/>
        <v>0.39998466343736755</v>
      </c>
    </row>
    <row r="27" spans="1:162" ht="19.5" customHeight="1">
      <c r="A27" s="201">
        <v>1983</v>
      </c>
      <c r="B27" s="286">
        <f>'1'!K27</f>
        <v>0.29118275635690827</v>
      </c>
      <c r="C27" s="286">
        <f>'1'!M27</f>
        <v>0.38946016845085918</v>
      </c>
      <c r="D27" s="261">
        <f>'2'!H27</f>
        <v>0.20869328646981014</v>
      </c>
      <c r="E27" s="287">
        <f>'2'!J27</f>
        <v>0.29377026244040066</v>
      </c>
      <c r="F27" s="287">
        <f>'3'!H27</f>
        <v>0.54466874614859906</v>
      </c>
      <c r="G27" s="261">
        <f>'8'!J27</f>
        <v>0.64371227006137532</v>
      </c>
      <c r="H27" s="261">
        <f t="shared" si="0"/>
        <v>0.42206426475917319</v>
      </c>
      <c r="I27" s="214">
        <f t="shared" si="14"/>
        <v>0.46790286177530854</v>
      </c>
      <c r="J27" s="286">
        <f>'1'!W27</f>
        <v>0.3386363940837222</v>
      </c>
      <c r="K27" s="286">
        <f>'1'!Y27</f>
        <v>0.44498599917092108</v>
      </c>
      <c r="L27" s="261">
        <f>'2'!Q27</f>
        <v>0.23390869702818012</v>
      </c>
      <c r="M27" s="287">
        <f>'2'!S27</f>
        <v>0.32921164044572215</v>
      </c>
      <c r="N27" s="287">
        <f>'3'!O27</f>
        <v>0.8506801849695006</v>
      </c>
      <c r="O27" s="261">
        <f>'8'!S27</f>
        <v>0.74345795298993134</v>
      </c>
      <c r="P27" s="261">
        <f t="shared" si="15"/>
        <v>0.54167080726783357</v>
      </c>
      <c r="Q27" s="286">
        <f t="shared" si="16"/>
        <v>0.59208394439401879</v>
      </c>
      <c r="R27" s="286">
        <f>'1'!AI27</f>
        <v>0.31324011126877788</v>
      </c>
      <c r="S27" s="286">
        <f>'1'!AK27</f>
        <v>0.41577202018187148</v>
      </c>
      <c r="T27" s="261">
        <f>'2'!Z27</f>
        <v>0.22039878286569364</v>
      </c>
      <c r="U27" s="287">
        <f>'2'!AB27</f>
        <v>0.31045370257078675</v>
      </c>
      <c r="V27" s="287">
        <f>'3'!V27</f>
        <v>0.50099011547271566</v>
      </c>
      <c r="W27" s="261">
        <f>'8'!AB27</f>
        <v>0.65328212048120204</v>
      </c>
      <c r="X27" s="261">
        <f t="shared" si="2"/>
        <v>0.42197778252209733</v>
      </c>
      <c r="Y27" s="214">
        <f t="shared" si="17"/>
        <v>0.470124489676644</v>
      </c>
      <c r="Z27" s="286">
        <f>'1'!AU27</f>
        <v>0.24571402879134707</v>
      </c>
      <c r="AA27" s="286">
        <f>'1'!AW27</f>
        <v>0.33218395252605099</v>
      </c>
      <c r="AB27" s="261">
        <f>'2'!AI27</f>
        <v>0.26131158109217284</v>
      </c>
      <c r="AC27" s="287">
        <f>'2'!AK27</f>
        <v>0.36573495774971571</v>
      </c>
      <c r="AD27" s="287">
        <f>'3'!AC27</f>
        <v>0.56739412859408167</v>
      </c>
      <c r="AE27" s="261">
        <f>'8'!AK27</f>
        <v>0.74421504556399209</v>
      </c>
      <c r="AF27" s="261">
        <f t="shared" si="18"/>
        <v>0.45465869601039843</v>
      </c>
      <c r="AG27" s="286">
        <f t="shared" si="19"/>
        <v>0.50238202110846009</v>
      </c>
      <c r="AH27" s="286">
        <f>'1'!BG27</f>
        <v>0.12440555373592044</v>
      </c>
      <c r="AI27" s="286">
        <f>'1'!BI27</f>
        <v>0.15432918833170631</v>
      </c>
      <c r="AJ27" s="261">
        <f>'2'!AR27</f>
        <v>0.2855187148037886</v>
      </c>
      <c r="AK27" s="287">
        <f>'2'!AT27</f>
        <v>0.39643818049133445</v>
      </c>
      <c r="AL27" s="287">
        <f>'3'!AJ27</f>
        <v>0.84996841313925575</v>
      </c>
      <c r="AM27" s="261">
        <f>'8'!AT27</f>
        <v>0.80186487644638549</v>
      </c>
      <c r="AN27" s="261">
        <f t="shared" si="20"/>
        <v>0.51543938953133761</v>
      </c>
      <c r="AO27" s="286">
        <f t="shared" si="21"/>
        <v>0.55065016460217053</v>
      </c>
      <c r="AP27" s="286">
        <f>'1'!BS27</f>
        <v>0.29902399402093782</v>
      </c>
      <c r="AQ27" s="286">
        <f>'1'!BU27</f>
        <v>0.39891793884413496</v>
      </c>
      <c r="AR27" s="261">
        <f>'2'!BA27</f>
        <v>0.24340393547424424</v>
      </c>
      <c r="AS27" s="287">
        <f>'2'!BC27</f>
        <v>0.34209130651552194</v>
      </c>
      <c r="AT27" s="287">
        <f>'3'!AQ27</f>
        <v>0.59452568431696973</v>
      </c>
      <c r="AU27" s="261">
        <f>'8'!BC27</f>
        <v>0.75960076932375131</v>
      </c>
      <c r="AV27" s="261">
        <f t="shared" si="22"/>
        <v>0.47413859578397577</v>
      </c>
      <c r="AW27" s="286">
        <f t="shared" si="23"/>
        <v>0.5237839247500945</v>
      </c>
      <c r="AX27" s="286">
        <f>'1'!CE27</f>
        <v>0.22917328594403769</v>
      </c>
      <c r="AY27" s="286">
        <f>'1'!CG27</f>
        <v>0.31023532007953109</v>
      </c>
      <c r="AZ27" s="261">
        <f>'2'!BJ27</f>
        <v>0.2835122678813039</v>
      </c>
      <c r="BA27" s="287">
        <f>'2'!BL27</f>
        <v>0.39394552311199155</v>
      </c>
      <c r="BB27" s="287">
        <f>'3'!AX27</f>
        <v>0.80493858092948889</v>
      </c>
      <c r="BC27" s="261">
        <f>'8'!BL27</f>
        <v>0.73373630241447996</v>
      </c>
      <c r="BD27" s="261">
        <f t="shared" si="6"/>
        <v>0.5128401092923276</v>
      </c>
      <c r="BE27" s="214">
        <f t="shared" si="24"/>
        <v>0.56071393163387284</v>
      </c>
      <c r="BF27" s="286">
        <f>'1'!CQ27</f>
        <v>0.28940176892408787</v>
      </c>
      <c r="BG27" s="286">
        <f>'1'!CS27</f>
        <v>0.38729561149265246</v>
      </c>
      <c r="BH27" s="261">
        <f>'2'!BS27</f>
        <v>0.23263408559464172</v>
      </c>
      <c r="BI27" s="287">
        <f>'2'!BU27</f>
        <v>0.32746392141161645</v>
      </c>
      <c r="BJ27" s="287">
        <f>'3'!BE27</f>
        <v>0.58149595563546186</v>
      </c>
      <c r="BK27" s="261">
        <f>'8'!BU27</f>
        <v>0.73945642642099718</v>
      </c>
      <c r="BL27" s="261">
        <f t="shared" si="25"/>
        <v>0.46074705914379721</v>
      </c>
      <c r="BM27" s="286">
        <f t="shared" si="26"/>
        <v>0.50892797874018203</v>
      </c>
      <c r="BN27" s="286">
        <f>'1'!DC27</f>
        <v>0.40616460980243191</v>
      </c>
      <c r="BO27" s="286">
        <f>'1'!DE27</f>
        <v>0.51763570625389144</v>
      </c>
      <c r="BP27" s="261">
        <f>'2'!CB27</f>
        <v>0.36944661977445059</v>
      </c>
      <c r="BQ27" s="287">
        <f>'2'!CD27</f>
        <v>0.49325262389854152</v>
      </c>
      <c r="BR27" s="287">
        <f>'3'!BL27</f>
        <v>0.75456669907330332</v>
      </c>
      <c r="BS27" s="261">
        <f>'8'!CD27</f>
        <v>0.72772098980586764</v>
      </c>
      <c r="BT27" s="261">
        <f t="shared" si="27"/>
        <v>0.56447472961401335</v>
      </c>
      <c r="BU27" s="286">
        <f t="shared" si="28"/>
        <v>0.62329400475790098</v>
      </c>
      <c r="BV27" s="286">
        <f>'1'!DO27</f>
        <v>0.23719120750119826</v>
      </c>
      <c r="BW27" s="286">
        <f>'1'!DQ27</f>
        <v>0.32095336891124104</v>
      </c>
      <c r="BX27" s="261">
        <f>'2'!CK27</f>
        <v>0.41248412889961289</v>
      </c>
      <c r="BY27" s="287">
        <f>'2'!CM27</f>
        <v>0.53800276265442271</v>
      </c>
      <c r="BZ27" s="287">
        <f>'3'!BS27</f>
        <v>0.75370807144143059</v>
      </c>
      <c r="CA27" s="261">
        <f>'8'!CM27</f>
        <v>0.82056554925869951</v>
      </c>
      <c r="CB27" s="261">
        <f t="shared" si="9"/>
        <v>0.5559872392752353</v>
      </c>
      <c r="CC27" s="214">
        <f t="shared" si="29"/>
        <v>0.60830743806644849</v>
      </c>
      <c r="CD27" s="286">
        <f>'1'!EA27</f>
        <v>0.16280682152599601</v>
      </c>
      <c r="CE27" s="286">
        <f>'1'!EC27</f>
        <v>0.21522764188557333</v>
      </c>
      <c r="CF27" s="261">
        <f>'2'!CT27</f>
        <v>0.1054011376776163</v>
      </c>
      <c r="CG27" s="287">
        <f>'2'!CV27</f>
        <v>0.12544025704677042</v>
      </c>
      <c r="CH27" s="287">
        <f>'3'!BZ27</f>
        <v>0.51376314104116483</v>
      </c>
      <c r="CI27" s="261">
        <f>'8'!CV27</f>
        <v>0.71671419362341371</v>
      </c>
      <c r="CJ27" s="261">
        <f t="shared" si="30"/>
        <v>0.37467132346704768</v>
      </c>
      <c r="CK27" s="286">
        <f t="shared" si="31"/>
        <v>0.39278630839923057</v>
      </c>
      <c r="CL27" s="286">
        <f>'1'!EM27</f>
        <v>0.24798353816512983</v>
      </c>
      <c r="CM27" s="286">
        <f>'1'!EO27</f>
        <v>0.33514689217376553</v>
      </c>
      <c r="CN27" s="261">
        <f>'2'!DC27</f>
        <v>0.27209278435453316</v>
      </c>
      <c r="CO27" s="287">
        <f>'2'!DE27</f>
        <v>0.37958147912170037</v>
      </c>
      <c r="CP27" s="287">
        <f>'3'!CG27</f>
        <v>0.72418653359376739</v>
      </c>
      <c r="CQ27" s="261">
        <f>'8'!DE27</f>
        <v>0.85179789657547522</v>
      </c>
      <c r="CR27" s="261">
        <f t="shared" si="11"/>
        <v>0.52401518817222636</v>
      </c>
      <c r="CS27" s="214">
        <f t="shared" si="32"/>
        <v>0.57267820036617711</v>
      </c>
      <c r="CT27" s="286">
        <f>'1'!EY27</f>
        <v>0.20892276669155432</v>
      </c>
      <c r="CU27" s="286">
        <f>'1'!FA27</f>
        <v>0.28247660641666206</v>
      </c>
      <c r="CV27" s="261">
        <f>'2'!DL27</f>
        <v>0.20514350694628025</v>
      </c>
      <c r="CW27" s="287">
        <f>'2'!DN27</f>
        <v>0.28862860790281464</v>
      </c>
      <c r="CX27" s="287">
        <f>'3'!CN27</f>
        <v>0.54359796215651202</v>
      </c>
      <c r="CY27" s="261">
        <f>'8'!DN27</f>
        <v>0.76951355435905777</v>
      </c>
      <c r="CZ27" s="261">
        <f t="shared" si="12"/>
        <v>0.43179444753835106</v>
      </c>
      <c r="DA27" s="214">
        <f t="shared" si="33"/>
        <v>0.47105418270876165</v>
      </c>
      <c r="DB27" s="286">
        <f>'1'!FK27</f>
        <v>0.41814358043745381</v>
      </c>
      <c r="DC27" s="286">
        <f>'1'!FM27</f>
        <v>0.52983194520345123</v>
      </c>
      <c r="DD27" s="261">
        <f>'2'!DU27</f>
        <v>0.34804184944317473</v>
      </c>
      <c r="DE27" s="287">
        <f>'2'!DW27</f>
        <v>0.46984471898254554</v>
      </c>
      <c r="DF27" s="287">
        <f>'3'!CU27</f>
        <v>0.19923735705799409</v>
      </c>
      <c r="DG27" s="261">
        <f>'8'!DW27</f>
        <v>0.40595792109645767</v>
      </c>
      <c r="DH27" s="261">
        <f t="shared" si="13"/>
        <v>0.34284517700877004</v>
      </c>
      <c r="DI27" s="214">
        <f t="shared" si="34"/>
        <v>0.40121798558511212</v>
      </c>
    </row>
    <row r="28" spans="1:162" ht="19.5" customHeight="1">
      <c r="A28" s="201">
        <v>1984</v>
      </c>
      <c r="B28" s="286">
        <f>'1'!K28</f>
        <v>0.29601864040075632</v>
      </c>
      <c r="C28" s="286">
        <f>'1'!M28</f>
        <v>0.3953068238490694</v>
      </c>
      <c r="D28" s="261">
        <f>'2'!H28</f>
        <v>0.2168016802289629</v>
      </c>
      <c r="E28" s="287">
        <f>'2'!J28</f>
        <v>0.30537046706354382</v>
      </c>
      <c r="F28" s="287">
        <f>'3'!H28</f>
        <v>0.54003828862080261</v>
      </c>
      <c r="G28" s="261">
        <f>'8'!J28</f>
        <v>0.67362297872254051</v>
      </c>
      <c r="H28" s="261">
        <f t="shared" si="0"/>
        <v>0.4316203969932656</v>
      </c>
      <c r="I28" s="214">
        <f t="shared" si="14"/>
        <v>0.47858463956398906</v>
      </c>
      <c r="J28" s="286">
        <f>'1'!W28</f>
        <v>0.34397685699946617</v>
      </c>
      <c r="K28" s="286">
        <f>'1'!Y28</f>
        <v>0.45098972675871235</v>
      </c>
      <c r="L28" s="261">
        <f>'2'!Q28</f>
        <v>0.24436004962735658</v>
      </c>
      <c r="M28" s="287">
        <f>'2'!S28</f>
        <v>0.34337474516460414</v>
      </c>
      <c r="N28" s="287">
        <f>'3'!O28</f>
        <v>0.8506801849695006</v>
      </c>
      <c r="O28" s="261">
        <f>'8'!S28</f>
        <v>0.74058376935920656</v>
      </c>
      <c r="P28" s="261">
        <f t="shared" si="15"/>
        <v>0.54490021523888243</v>
      </c>
      <c r="Q28" s="286">
        <f t="shared" si="16"/>
        <v>0.59640710656300588</v>
      </c>
      <c r="R28" s="286">
        <f>'1'!AI28</f>
        <v>0.32664940538101067</v>
      </c>
      <c r="S28" s="286">
        <f>'1'!AK28</f>
        <v>0.43133607460122475</v>
      </c>
      <c r="T28" s="261">
        <f>'2'!Z28</f>
        <v>0.23401906882206489</v>
      </c>
      <c r="U28" s="287">
        <f>'2'!AB28</f>
        <v>0.32936276790156926</v>
      </c>
      <c r="V28" s="287">
        <f>'3'!V28</f>
        <v>0.50773548187001982</v>
      </c>
      <c r="W28" s="261">
        <f>'8'!AB28</f>
        <v>0.66681955865053155</v>
      </c>
      <c r="X28" s="261">
        <f t="shared" si="2"/>
        <v>0.4338058786809067</v>
      </c>
      <c r="Y28" s="214">
        <f t="shared" si="17"/>
        <v>0.48381347075583636</v>
      </c>
      <c r="Z28" s="286">
        <f>'1'!AU28</f>
        <v>0.25353776775931586</v>
      </c>
      <c r="AA28" s="286">
        <f>'1'!AW28</f>
        <v>0.34235009371864911</v>
      </c>
      <c r="AB28" s="261">
        <f>'2'!AI28</f>
        <v>0.26997331293786403</v>
      </c>
      <c r="AC28" s="287">
        <f>'2'!AK28</f>
        <v>0.37688165593247203</v>
      </c>
      <c r="AD28" s="287">
        <f>'3'!AC28</f>
        <v>0.56739412859408167</v>
      </c>
      <c r="AE28" s="261">
        <f>'8'!AK28</f>
        <v>0.76923581114353912</v>
      </c>
      <c r="AF28" s="261">
        <f t="shared" si="18"/>
        <v>0.46503525510870014</v>
      </c>
      <c r="AG28" s="286">
        <f t="shared" si="19"/>
        <v>0.51396542234718545</v>
      </c>
      <c r="AH28" s="286">
        <f>'1'!BG28</f>
        <v>0.13957716828423858</v>
      </c>
      <c r="AI28" s="286">
        <f>'1'!BI28</f>
        <v>0.17897182676296269</v>
      </c>
      <c r="AJ28" s="261">
        <f>'2'!AR28</f>
        <v>0.29710368841501511</v>
      </c>
      <c r="AK28" s="287">
        <f>'2'!AT28</f>
        <v>0.41065382529932742</v>
      </c>
      <c r="AL28" s="287">
        <f>'3'!AJ28</f>
        <v>0.84996841313925575</v>
      </c>
      <c r="AM28" s="261">
        <f>'8'!AT28</f>
        <v>0.80646921926565773</v>
      </c>
      <c r="AN28" s="261">
        <f t="shared" si="20"/>
        <v>0.52327962227604186</v>
      </c>
      <c r="AO28" s="286">
        <f t="shared" si="21"/>
        <v>0.56151582111680098</v>
      </c>
      <c r="AP28" s="286">
        <f>'1'!BS28</f>
        <v>0.30836220285303606</v>
      </c>
      <c r="AQ28" s="286">
        <f>'1'!BU28</f>
        <v>0.41003073855488897</v>
      </c>
      <c r="AR28" s="261">
        <f>'2'!BA28</f>
        <v>0.25250555515570405</v>
      </c>
      <c r="AS28" s="287">
        <f>'2'!BC28</f>
        <v>0.35421136613193849</v>
      </c>
      <c r="AT28" s="287">
        <f>'3'!AQ28</f>
        <v>0.58155231916482764</v>
      </c>
      <c r="AU28" s="261">
        <f>'8'!BC28</f>
        <v>0.74598922370265097</v>
      </c>
      <c r="AV28" s="261">
        <f t="shared" si="22"/>
        <v>0.47210232521905471</v>
      </c>
      <c r="AW28" s="286">
        <f t="shared" si="23"/>
        <v>0.52294591188857653</v>
      </c>
      <c r="AX28" s="286">
        <f>'1'!CE28</f>
        <v>0.24321538270849319</v>
      </c>
      <c r="AY28" s="286">
        <f>'1'!CG28</f>
        <v>0.32890852832847034</v>
      </c>
      <c r="AZ28" s="261">
        <f>'2'!BJ28</f>
        <v>0.29388573369794885</v>
      </c>
      <c r="BA28" s="287">
        <f>'2'!BL28</f>
        <v>0.40673497861416569</v>
      </c>
      <c r="BB28" s="287">
        <f>'3'!AX28</f>
        <v>0.60049379116800539</v>
      </c>
      <c r="BC28" s="261">
        <f>'8'!BL28</f>
        <v>0.67448605227279967</v>
      </c>
      <c r="BD28" s="261">
        <f t="shared" si="6"/>
        <v>0.45302023996181184</v>
      </c>
      <c r="BE28" s="214">
        <f t="shared" si="24"/>
        <v>0.5026558375958603</v>
      </c>
      <c r="BF28" s="286">
        <f>'1'!CQ28</f>
        <v>0.3095945998722695</v>
      </c>
      <c r="BG28" s="286">
        <f>'1'!CS28</f>
        <v>0.41148534148860255</v>
      </c>
      <c r="BH28" s="261">
        <f>'2'!BS28</f>
        <v>0.24351462714425348</v>
      </c>
      <c r="BI28" s="287">
        <f>'2'!BU28</f>
        <v>0.34224001785838737</v>
      </c>
      <c r="BJ28" s="287">
        <f>'3'!BE28</f>
        <v>0.58149595563546186</v>
      </c>
      <c r="BK28" s="261">
        <f>'8'!BU28</f>
        <v>0.73195751494634798</v>
      </c>
      <c r="BL28" s="261">
        <f t="shared" si="25"/>
        <v>0.46664067439958318</v>
      </c>
      <c r="BM28" s="286">
        <f t="shared" si="26"/>
        <v>0.51679470748219991</v>
      </c>
      <c r="BN28" s="286">
        <f>'1'!DC28</f>
        <v>0.40707466235256795</v>
      </c>
      <c r="BO28" s="286">
        <f>'1'!DE28</f>
        <v>0.51856912548317169</v>
      </c>
      <c r="BP28" s="261">
        <f>'2'!CB28</f>
        <v>0.38054052853578207</v>
      </c>
      <c r="BQ28" s="287">
        <f>'2'!CD28</f>
        <v>0.50507379056505597</v>
      </c>
      <c r="BR28" s="287">
        <f>'3'!BL28</f>
        <v>0.7369390360937873</v>
      </c>
      <c r="BS28" s="261">
        <f>'8'!CD28</f>
        <v>0.74067632602043243</v>
      </c>
      <c r="BT28" s="261">
        <f t="shared" si="27"/>
        <v>0.56630763825064245</v>
      </c>
      <c r="BU28" s="286">
        <f t="shared" si="28"/>
        <v>0.62531456954061182</v>
      </c>
      <c r="BV28" s="286">
        <f>'1'!DO28</f>
        <v>0.25102708975956756</v>
      </c>
      <c r="BW28" s="286">
        <f>'1'!DQ28</f>
        <v>0.33910243458392475</v>
      </c>
      <c r="BX28" s="261">
        <f>'2'!CK28</f>
        <v>0.43195772624712681</v>
      </c>
      <c r="BY28" s="287">
        <f>'2'!CM28</f>
        <v>0.55731897108062012</v>
      </c>
      <c r="BZ28" s="287">
        <f>'3'!BS28</f>
        <v>0.76492279540297192</v>
      </c>
      <c r="CA28" s="261">
        <f>'8'!CM28</f>
        <v>0.82671756086994341</v>
      </c>
      <c r="CB28" s="261">
        <f t="shared" si="9"/>
        <v>0.5686562930699024</v>
      </c>
      <c r="CC28" s="214">
        <f t="shared" si="29"/>
        <v>0.62201544048436508</v>
      </c>
      <c r="CD28" s="286">
        <f>'1'!EA28</f>
        <v>0.16984418498208714</v>
      </c>
      <c r="CE28" s="286">
        <f>'1'!EC28</f>
        <v>0.22588028790411391</v>
      </c>
      <c r="CF28" s="261">
        <f>'2'!CT28</f>
        <v>0.11358795607345265</v>
      </c>
      <c r="CG28" s="287">
        <f>'2'!CV28</f>
        <v>0.14041889816881731</v>
      </c>
      <c r="CH28" s="287">
        <f>'3'!BZ28</f>
        <v>0.5241096476437328</v>
      </c>
      <c r="CI28" s="261">
        <f>'8'!CV28</f>
        <v>0.6919250873928644</v>
      </c>
      <c r="CJ28" s="261">
        <f t="shared" si="30"/>
        <v>0.37486671902303426</v>
      </c>
      <c r="CK28" s="286">
        <f t="shared" si="31"/>
        <v>0.3955834802773821</v>
      </c>
      <c r="CL28" s="286">
        <f>'1'!EM28</f>
        <v>0.26062988893898315</v>
      </c>
      <c r="CM28" s="286">
        <f>'1'!EO28</f>
        <v>0.35145018780513149</v>
      </c>
      <c r="CN28" s="261">
        <f>'2'!DC28</f>
        <v>0.28069703234750637</v>
      </c>
      <c r="CO28" s="287">
        <f>'2'!DE28</f>
        <v>0.39043255305278746</v>
      </c>
      <c r="CP28" s="287">
        <f>'3'!CG28</f>
        <v>0.70034630884128291</v>
      </c>
      <c r="CQ28" s="261">
        <f>'8'!DE28</f>
        <v>0.85354151620819074</v>
      </c>
      <c r="CR28" s="261">
        <f t="shared" si="11"/>
        <v>0.52380368658399079</v>
      </c>
      <c r="CS28" s="214">
        <f t="shared" si="32"/>
        <v>0.57394264147684815</v>
      </c>
      <c r="CT28" s="286">
        <f>'1'!EY28</f>
        <v>0.2155951357178211</v>
      </c>
      <c r="CU28" s="286">
        <f>'1'!FA28</f>
        <v>0.29173465929236603</v>
      </c>
      <c r="CV28" s="261">
        <f>'2'!DL28</f>
        <v>0.21381167284743327</v>
      </c>
      <c r="CW28" s="287">
        <f>'2'!DN28</f>
        <v>0.30111592231040735</v>
      </c>
      <c r="CX28" s="287">
        <f>'3'!CN28</f>
        <v>0.50467557337590951</v>
      </c>
      <c r="CY28" s="261">
        <f>'8'!DN28</f>
        <v>0.76551897195592811</v>
      </c>
      <c r="CZ28" s="261">
        <f t="shared" si="12"/>
        <v>0.424900338474273</v>
      </c>
      <c r="DA28" s="214">
        <f t="shared" si="33"/>
        <v>0.46576128173365278</v>
      </c>
      <c r="DB28" s="286">
        <f>'1'!FK28</f>
        <v>0.43889083894089465</v>
      </c>
      <c r="DC28" s="286">
        <f>'1'!FM28</f>
        <v>0.55050580521897696</v>
      </c>
      <c r="DD28" s="261">
        <f>'2'!DU28</f>
        <v>0.3545885696658202</v>
      </c>
      <c r="DE28" s="287">
        <f>'2'!DW28</f>
        <v>0.47709034544152551</v>
      </c>
      <c r="DF28" s="287">
        <f>'3'!CU28</f>
        <v>0.17593492739047506</v>
      </c>
      <c r="DG28" s="261">
        <f>'8'!DW28</f>
        <v>0.42144848391694784</v>
      </c>
      <c r="DH28" s="261">
        <f t="shared" si="13"/>
        <v>0.34771570497853443</v>
      </c>
      <c r="DI28" s="214">
        <f t="shared" si="34"/>
        <v>0.40624489049198137</v>
      </c>
    </row>
    <row r="29" spans="1:162" ht="19.5" customHeight="1">
      <c r="A29" s="201">
        <v>1985</v>
      </c>
      <c r="B29" s="286">
        <f>'1'!K29</f>
        <v>0.31086697574099548</v>
      </c>
      <c r="C29" s="286">
        <f>'1'!M29</f>
        <v>0.41298423328420253</v>
      </c>
      <c r="D29" s="261">
        <f>'2'!H29</f>
        <v>0.22530466125771656</v>
      </c>
      <c r="E29" s="287">
        <f>'2'!J29</f>
        <v>0.3173255145682416</v>
      </c>
      <c r="F29" s="287">
        <f>'3'!H29</f>
        <v>0.53537138591070221</v>
      </c>
      <c r="G29" s="261">
        <f>'8'!J29</f>
        <v>0.69024197706959201</v>
      </c>
      <c r="H29" s="261">
        <f t="shared" si="0"/>
        <v>0.44044624999475157</v>
      </c>
      <c r="I29" s="214">
        <f t="shared" si="14"/>
        <v>0.48898077770818454</v>
      </c>
      <c r="J29" s="286">
        <f>'1'!W29</f>
        <v>0.36269630246500334</v>
      </c>
      <c r="K29" s="286">
        <f>'1'!Y29</f>
        <v>0.47166938501383182</v>
      </c>
      <c r="L29" s="261">
        <f>'2'!Q29</f>
        <v>0.25539964936460957</v>
      </c>
      <c r="M29" s="287">
        <f>'2'!S29</f>
        <v>0.35802025319956232</v>
      </c>
      <c r="N29" s="287">
        <f>'3'!O29</f>
        <v>0.8506801849695006</v>
      </c>
      <c r="O29" s="261">
        <f>'8'!S29</f>
        <v>0.74558599707141238</v>
      </c>
      <c r="P29" s="261">
        <f t="shared" si="15"/>
        <v>0.55359053346763143</v>
      </c>
      <c r="Q29" s="286">
        <f t="shared" si="16"/>
        <v>0.60648895506357681</v>
      </c>
      <c r="R29" s="286">
        <f>'1'!AI29</f>
        <v>0.34589280875697032</v>
      </c>
      <c r="S29" s="286">
        <f>'1'!AK29</f>
        <v>0.45313219131132254</v>
      </c>
      <c r="T29" s="261">
        <f>'2'!Z29</f>
        <v>0.24474720278474696</v>
      </c>
      <c r="U29" s="287">
        <f>'2'!AB29</f>
        <v>0.34389374888592411</v>
      </c>
      <c r="V29" s="287">
        <f>'3'!V29</f>
        <v>0.5144635758426237</v>
      </c>
      <c r="W29" s="261">
        <f>'8'!AB29</f>
        <v>0.67869929465927159</v>
      </c>
      <c r="X29" s="261">
        <f t="shared" si="2"/>
        <v>0.44595072051090312</v>
      </c>
      <c r="Y29" s="214">
        <f t="shared" si="17"/>
        <v>0.49754720267478547</v>
      </c>
      <c r="Z29" s="286">
        <f>'1'!AU29</f>
        <v>0.27555756959982974</v>
      </c>
      <c r="AA29" s="286">
        <f>'1'!AW29</f>
        <v>0.37025748664943942</v>
      </c>
      <c r="AB29" s="261">
        <f>'2'!AI29</f>
        <v>0.28006530243617361</v>
      </c>
      <c r="AC29" s="287">
        <f>'2'!AK29</f>
        <v>0.3896417448834199</v>
      </c>
      <c r="AD29" s="287">
        <f>'3'!AC29</f>
        <v>0.56739412859408167</v>
      </c>
      <c r="AE29" s="261">
        <f>'8'!AK29</f>
        <v>0.77751416601789847</v>
      </c>
      <c r="AF29" s="261">
        <f t="shared" si="18"/>
        <v>0.47513279166199585</v>
      </c>
      <c r="AG29" s="286">
        <f t="shared" si="19"/>
        <v>0.52620188153620984</v>
      </c>
      <c r="AH29" s="286">
        <f>'1'!BG29</f>
        <v>0.15472041337649003</v>
      </c>
      <c r="AI29" s="286">
        <f>'1'!BI29</f>
        <v>0.2028008867058565</v>
      </c>
      <c r="AJ29" s="261">
        <f>'2'!AR29</f>
        <v>0.30683924595835932</v>
      </c>
      <c r="AK29" s="287">
        <f>'2'!AT29</f>
        <v>0.42237366154315975</v>
      </c>
      <c r="AL29" s="287">
        <f>'3'!AJ29</f>
        <v>0.84996841313925575</v>
      </c>
      <c r="AM29" s="261">
        <f>'8'!AT29</f>
        <v>0.80925643337141717</v>
      </c>
      <c r="AN29" s="261">
        <f t="shared" si="20"/>
        <v>0.53019612646138059</v>
      </c>
      <c r="AO29" s="286">
        <f t="shared" si="21"/>
        <v>0.57109984868992236</v>
      </c>
      <c r="AP29" s="286">
        <f>'1'!BS29</f>
        <v>0.32312952669857853</v>
      </c>
      <c r="AQ29" s="286">
        <f>'1'!BU29</f>
        <v>0.42728115474793643</v>
      </c>
      <c r="AR29" s="261">
        <f>'2'!BA29</f>
        <v>0.25879883460676012</v>
      </c>
      <c r="AS29" s="287">
        <f>'2'!BC29</f>
        <v>0.36246670810314241</v>
      </c>
      <c r="AT29" s="287">
        <f>'3'!AQ29</f>
        <v>0.56801381481353397</v>
      </c>
      <c r="AU29" s="261">
        <f>'8'!BC29</f>
        <v>0.73813584149728173</v>
      </c>
      <c r="AV29" s="261">
        <f t="shared" si="22"/>
        <v>0.47201950440403861</v>
      </c>
      <c r="AW29" s="286">
        <f t="shared" si="23"/>
        <v>0.52397437979047368</v>
      </c>
      <c r="AX29" s="286">
        <f>'1'!CE29</f>
        <v>0.25363227641445973</v>
      </c>
      <c r="AY29" s="286">
        <f>'1'!CG29</f>
        <v>0.34247207527409534</v>
      </c>
      <c r="AZ29" s="261">
        <f>'2'!BJ29</f>
        <v>0.30284270546529773</v>
      </c>
      <c r="BA29" s="287">
        <f>'2'!BL29</f>
        <v>0.41758706230063913</v>
      </c>
      <c r="BB29" s="287">
        <f>'3'!AX29</f>
        <v>0.62471258399760332</v>
      </c>
      <c r="BC29" s="261">
        <f>'8'!BL29</f>
        <v>0.6832593887420616</v>
      </c>
      <c r="BD29" s="261">
        <f t="shared" si="6"/>
        <v>0.46611173865485556</v>
      </c>
      <c r="BE29" s="214">
        <f t="shared" si="24"/>
        <v>0.51700777757859984</v>
      </c>
      <c r="BF29" s="286">
        <f>'1'!CQ29</f>
        <v>0.33207473751320293</v>
      </c>
      <c r="BG29" s="286">
        <f>'1'!CS29</f>
        <v>0.43754426359997861</v>
      </c>
      <c r="BH29" s="261">
        <f>'2'!BS29</f>
        <v>0.25318207913281288</v>
      </c>
      <c r="BI29" s="287">
        <f>'2'!BU29</f>
        <v>0.35510365207733441</v>
      </c>
      <c r="BJ29" s="287">
        <f>'3'!BE29</f>
        <v>0.58149595563546186</v>
      </c>
      <c r="BK29" s="261">
        <f>'8'!BU29</f>
        <v>0.7259483023380312</v>
      </c>
      <c r="BL29" s="261">
        <f t="shared" si="25"/>
        <v>0.47317526865487725</v>
      </c>
      <c r="BM29" s="286">
        <f t="shared" si="26"/>
        <v>0.52502304341270156</v>
      </c>
      <c r="BN29" s="286">
        <f>'1'!DC29</f>
        <v>0.41691682414335368</v>
      </c>
      <c r="BO29" s="286">
        <f>'1'!DE29</f>
        <v>0.52859184401717318</v>
      </c>
      <c r="BP29" s="261">
        <f>'2'!CB29</f>
        <v>0.39072893920772822</v>
      </c>
      <c r="BQ29" s="287">
        <f>'2'!CD29</f>
        <v>0.51575133718212929</v>
      </c>
      <c r="BR29" s="287">
        <f>'3'!BL29</f>
        <v>0.7173757008270899</v>
      </c>
      <c r="BS29" s="261">
        <f>'8'!CD29</f>
        <v>0.75444710751586741</v>
      </c>
      <c r="BT29" s="261">
        <f t="shared" si="27"/>
        <v>0.56986714292350982</v>
      </c>
      <c r="BU29" s="286">
        <f t="shared" si="28"/>
        <v>0.62904149738556492</v>
      </c>
      <c r="BV29" s="286">
        <f>'1'!DO29</f>
        <v>0.28553339650346132</v>
      </c>
      <c r="BW29" s="286">
        <f>'1'!DQ29</f>
        <v>0.38257289073780576</v>
      </c>
      <c r="BX29" s="261">
        <f>'2'!CK29</f>
        <v>0.44936164195577016</v>
      </c>
      <c r="BY29" s="287">
        <f>'2'!CM29</f>
        <v>0.57412815451327015</v>
      </c>
      <c r="BZ29" s="287">
        <f>'3'!BS29</f>
        <v>0.77537482349517661</v>
      </c>
      <c r="CA29" s="261">
        <f>'8'!CM29</f>
        <v>0.83367347827424587</v>
      </c>
      <c r="CB29" s="261">
        <f t="shared" si="9"/>
        <v>0.5859858350571634</v>
      </c>
      <c r="CC29" s="214">
        <f t="shared" si="29"/>
        <v>0.6414373367551246</v>
      </c>
      <c r="CD29" s="286">
        <f>'1'!EA29</f>
        <v>0.18132773243731762</v>
      </c>
      <c r="CE29" s="286">
        <f>'1'!EC29</f>
        <v>0.24295066787509978</v>
      </c>
      <c r="CF29" s="261">
        <f>'2'!CT29</f>
        <v>0.12082749416212707</v>
      </c>
      <c r="CG29" s="287">
        <f>'2'!CV29</f>
        <v>0.15339397824239562</v>
      </c>
      <c r="CH29" s="287">
        <f>'3'!BZ29</f>
        <v>0.53424378403844375</v>
      </c>
      <c r="CI29" s="261">
        <f>'8'!CV29</f>
        <v>0.68307732627757045</v>
      </c>
      <c r="CJ29" s="261">
        <f t="shared" si="30"/>
        <v>0.37986908422886473</v>
      </c>
      <c r="CK29" s="286">
        <f t="shared" si="31"/>
        <v>0.40341643910837743</v>
      </c>
      <c r="CL29" s="286">
        <f>'1'!EM29</f>
        <v>0.27193111839953471</v>
      </c>
      <c r="CM29" s="286">
        <f>'1'!EO29</f>
        <v>0.36573091162286098</v>
      </c>
      <c r="CN29" s="261">
        <f>'2'!DC29</f>
        <v>0.28607373314244627</v>
      </c>
      <c r="CO29" s="287">
        <f>'2'!DE29</f>
        <v>0.39712607679851775</v>
      </c>
      <c r="CP29" s="287">
        <f>'3'!CG29</f>
        <v>0.67503980840325006</v>
      </c>
      <c r="CQ29" s="261">
        <f>'8'!DE29</f>
        <v>0.85079597275876451</v>
      </c>
      <c r="CR29" s="261">
        <f t="shared" si="11"/>
        <v>0.52096015817599883</v>
      </c>
      <c r="CS29" s="214">
        <f t="shared" si="32"/>
        <v>0.5721731923958483</v>
      </c>
      <c r="CT29" s="286">
        <f>'1'!EY29</f>
        <v>0.22292002233881003</v>
      </c>
      <c r="CU29" s="286">
        <f>'1'!FA29</f>
        <v>0.30177063176331065</v>
      </c>
      <c r="CV29" s="261">
        <f>'2'!DL29</f>
        <v>0.22189630233751151</v>
      </c>
      <c r="CW29" s="287">
        <f>'2'!DN29</f>
        <v>0.31255872438913729</v>
      </c>
      <c r="CX29" s="287">
        <f>'3'!CN29</f>
        <v>0.4625896387766677</v>
      </c>
      <c r="CY29" s="261">
        <f>'8'!DN29</f>
        <v>0.76683598883193782</v>
      </c>
      <c r="CZ29" s="261">
        <f t="shared" si="12"/>
        <v>0.41856048807123175</v>
      </c>
      <c r="DA29" s="214">
        <f t="shared" si="33"/>
        <v>0.46093874594026335</v>
      </c>
      <c r="DB29" s="286">
        <f>'1'!FK29</f>
        <v>0.46931916401735663</v>
      </c>
      <c r="DC29" s="286">
        <f>'1'!FM29</f>
        <v>0.57984969219793814</v>
      </c>
      <c r="DD29" s="261">
        <f>'2'!DU29</f>
        <v>0.36402894457417878</v>
      </c>
      <c r="DE29" s="287">
        <f>'2'!DW29</f>
        <v>0.48740395872591713</v>
      </c>
      <c r="DF29" s="287">
        <f>'3'!CU29</f>
        <v>0.15208446751171129</v>
      </c>
      <c r="DG29" s="261">
        <f>'8'!DW29</f>
        <v>0.4118810343981712</v>
      </c>
      <c r="DH29" s="261">
        <f t="shared" si="13"/>
        <v>0.34932840262535447</v>
      </c>
      <c r="DI29" s="214">
        <f t="shared" si="34"/>
        <v>0.40780478820843441</v>
      </c>
    </row>
    <row r="30" spans="1:162" ht="19.5" customHeight="1">
      <c r="A30" s="201">
        <v>1986</v>
      </c>
      <c r="B30" s="286">
        <f>'1'!K30</f>
        <v>0.31285619700338413</v>
      </c>
      <c r="C30" s="286">
        <f>'1'!M30</f>
        <v>0.41532171438202303</v>
      </c>
      <c r="D30" s="261">
        <f>'2'!H30</f>
        <v>0.23514497722960848</v>
      </c>
      <c r="E30" s="287">
        <f>'2'!J30</f>
        <v>0.33090250385473896</v>
      </c>
      <c r="F30" s="287">
        <f>'3'!H30</f>
        <v>0.52573154818278112</v>
      </c>
      <c r="G30" s="261">
        <f>'8'!J30</f>
        <v>0.68560058190004614</v>
      </c>
      <c r="H30" s="261">
        <f t="shared" si="0"/>
        <v>0.43983332607895498</v>
      </c>
      <c r="I30" s="214">
        <f t="shared" si="14"/>
        <v>0.48938908707989731</v>
      </c>
      <c r="J30" s="286">
        <f>'1'!W30</f>
        <v>0.38499252274568913</v>
      </c>
      <c r="K30" s="286">
        <f>'1'!Y30</f>
        <v>0.49559194362677766</v>
      </c>
      <c r="L30" s="261">
        <f>'2'!Q30</f>
        <v>0.26354862467133805</v>
      </c>
      <c r="M30" s="287">
        <f>'2'!S30</f>
        <v>0.36863140120544791</v>
      </c>
      <c r="N30" s="287">
        <f>'3'!O30</f>
        <v>0.84968209911732306</v>
      </c>
      <c r="O30" s="261">
        <f>'8'!S30</f>
        <v>0.75418371136506124</v>
      </c>
      <c r="P30" s="261">
        <f t="shared" si="15"/>
        <v>0.56310173947485287</v>
      </c>
      <c r="Q30" s="286">
        <f t="shared" si="16"/>
        <v>0.61702228882865251</v>
      </c>
      <c r="R30" s="286">
        <f>'1'!AI30</f>
        <v>0.35731154662978432</v>
      </c>
      <c r="S30" s="286">
        <f>'1'!AK30</f>
        <v>0.46577785754841444</v>
      </c>
      <c r="T30" s="261">
        <f>'2'!Z30</f>
        <v>0.25490652609261699</v>
      </c>
      <c r="U30" s="287">
        <f>'2'!AB30</f>
        <v>0.3573727705570911</v>
      </c>
      <c r="V30" s="287">
        <f>'3'!V30</f>
        <v>0.5211743973905274</v>
      </c>
      <c r="W30" s="261">
        <f>'8'!AB30</f>
        <v>0.68157359919341376</v>
      </c>
      <c r="X30" s="261">
        <f t="shared" si="2"/>
        <v>0.45374151732658563</v>
      </c>
      <c r="Y30" s="214">
        <f t="shared" si="17"/>
        <v>0.50647465617236165</v>
      </c>
      <c r="Z30" s="286">
        <f>'1'!AU30</f>
        <v>0.30373951783150832</v>
      </c>
      <c r="AA30" s="286">
        <f>'1'!AW30</f>
        <v>0.40454976953446525</v>
      </c>
      <c r="AB30" s="261">
        <f>'2'!AI30</f>
        <v>0.29564830720464685</v>
      </c>
      <c r="AC30" s="287">
        <f>'2'!AK30</f>
        <v>0.40888425972615117</v>
      </c>
      <c r="AD30" s="287">
        <f>'3'!AC30</f>
        <v>0.56739412859408167</v>
      </c>
      <c r="AE30" s="261">
        <f>'8'!AK30</f>
        <v>0.79040043065185706</v>
      </c>
      <c r="AF30" s="261">
        <f t="shared" si="18"/>
        <v>0.48929559607052348</v>
      </c>
      <c r="AG30" s="286">
        <f t="shared" si="19"/>
        <v>0.54280714712663869</v>
      </c>
      <c r="AH30" s="286">
        <f>'1'!BG30</f>
        <v>0.17699150818995235</v>
      </c>
      <c r="AI30" s="286">
        <f>'1'!BI30</f>
        <v>0.23654954828013935</v>
      </c>
      <c r="AJ30" s="261">
        <f>'2'!AR30</f>
        <v>0.31570487030464378</v>
      </c>
      <c r="AK30" s="287">
        <f>'2'!AT30</f>
        <v>0.43287268925833056</v>
      </c>
      <c r="AL30" s="287">
        <f>'3'!AJ30</f>
        <v>0.84996841313925575</v>
      </c>
      <c r="AM30" s="261">
        <f>'8'!AT30</f>
        <v>0.80847292682651994</v>
      </c>
      <c r="AN30" s="261">
        <f t="shared" si="20"/>
        <v>0.53778442961509298</v>
      </c>
      <c r="AO30" s="286">
        <f t="shared" si="21"/>
        <v>0.58196589437606139</v>
      </c>
      <c r="AP30" s="286">
        <f>'1'!BS30</f>
        <v>0.34215422433867754</v>
      </c>
      <c r="AQ30" s="286">
        <f>'1'!BU30</f>
        <v>0.4489460258343847</v>
      </c>
      <c r="AR30" s="261">
        <f>'2'!BA30</f>
        <v>0.26510373364321643</v>
      </c>
      <c r="AS30" s="287">
        <f>'2'!BC30</f>
        <v>0.37063762837919695</v>
      </c>
      <c r="AT30" s="287">
        <f>'3'!AQ30</f>
        <v>0.55388602229680084</v>
      </c>
      <c r="AU30" s="261">
        <f>'8'!BC30</f>
        <v>0.72554056487767049</v>
      </c>
      <c r="AV30" s="261">
        <f t="shared" si="22"/>
        <v>0.4716711362890913</v>
      </c>
      <c r="AW30" s="286">
        <f t="shared" si="23"/>
        <v>0.52475256034701323</v>
      </c>
      <c r="AX30" s="286">
        <f>'1'!CE30</f>
        <v>0.27543294536571278</v>
      </c>
      <c r="AY30" s="286">
        <f>'1'!CG30</f>
        <v>0.3701023732619616</v>
      </c>
      <c r="AZ30" s="261">
        <f>'2'!BJ30</f>
        <v>0.31291972280947927</v>
      </c>
      <c r="BA30" s="287">
        <f>'2'!BL30</f>
        <v>0.42959190142660608</v>
      </c>
      <c r="BB30" s="287">
        <f>'3'!AX30</f>
        <v>0.64748209336370433</v>
      </c>
      <c r="BC30" s="261">
        <f>'8'!BL30</f>
        <v>0.70554295433947833</v>
      </c>
      <c r="BD30" s="261">
        <f t="shared" si="6"/>
        <v>0.48534442896959373</v>
      </c>
      <c r="BE30" s="214">
        <f t="shared" si="24"/>
        <v>0.53817983059793761</v>
      </c>
      <c r="BF30" s="286">
        <f>'1'!CQ30</f>
        <v>0.35414697575946813</v>
      </c>
      <c r="BG30" s="286">
        <f>'1'!CS30</f>
        <v>0.46229415951467778</v>
      </c>
      <c r="BH30" s="261">
        <f>'2'!BS30</f>
        <v>0.26246492359692059</v>
      </c>
      <c r="BI30" s="287">
        <f>'2'!BU30</f>
        <v>0.36722981050366355</v>
      </c>
      <c r="BJ30" s="287">
        <f>'3'!BE30</f>
        <v>0.58149595563546186</v>
      </c>
      <c r="BK30" s="261">
        <f>'8'!BU30</f>
        <v>0.71837359376619236</v>
      </c>
      <c r="BL30" s="261">
        <f t="shared" si="25"/>
        <v>0.47912036218951071</v>
      </c>
      <c r="BM30" s="286">
        <f t="shared" si="26"/>
        <v>0.53234837985499883</v>
      </c>
      <c r="BN30" s="286">
        <f>'1'!DC30</f>
        <v>0.42997723736852628</v>
      </c>
      <c r="BO30" s="286">
        <f>'1'!DE30</f>
        <v>0.54169215239232593</v>
      </c>
      <c r="BP30" s="261">
        <f>'2'!CB30</f>
        <v>0.40220595766397843</v>
      </c>
      <c r="BQ30" s="287">
        <f>'2'!CD30</f>
        <v>0.52758116933797672</v>
      </c>
      <c r="BR30" s="287">
        <f>'3'!BL30</f>
        <v>0.69567805609522426</v>
      </c>
      <c r="BS30" s="261">
        <f>'8'!CD30</f>
        <v>0.749704865623396</v>
      </c>
      <c r="BT30" s="261">
        <f t="shared" si="27"/>
        <v>0.56939152918778124</v>
      </c>
      <c r="BU30" s="286">
        <f t="shared" si="28"/>
        <v>0.6286640608622307</v>
      </c>
      <c r="BV30" s="286">
        <f>'1'!DO30</f>
        <v>0.30596654274670104</v>
      </c>
      <c r="BW30" s="286">
        <f>'1'!DQ30</f>
        <v>0.40719518744000566</v>
      </c>
      <c r="BX30" s="261">
        <f>'2'!CK30</f>
        <v>0.45281381244371466</v>
      </c>
      <c r="BY30" s="287">
        <f>'2'!CM30</f>
        <v>0.57741335250660264</v>
      </c>
      <c r="BZ30" s="287">
        <f>'3'!BS30</f>
        <v>0.78510805643119363</v>
      </c>
      <c r="CA30" s="261">
        <f>'8'!CM30</f>
        <v>0.84002912586345357</v>
      </c>
      <c r="CB30" s="261">
        <f t="shared" si="9"/>
        <v>0.59597938437126574</v>
      </c>
      <c r="CC30" s="214">
        <f t="shared" si="29"/>
        <v>0.65243643056031386</v>
      </c>
      <c r="CD30" s="286">
        <f>'1'!EA30</f>
        <v>0.19816210781106444</v>
      </c>
      <c r="CE30" s="286">
        <f>'1'!EC30</f>
        <v>0.2673056418219496</v>
      </c>
      <c r="CF30" s="261">
        <f>'2'!CT30</f>
        <v>0.12837337859168885</v>
      </c>
      <c r="CG30" s="287">
        <f>'2'!CV30</f>
        <v>0.16665869987689436</v>
      </c>
      <c r="CH30" s="287">
        <f>'3'!BZ30</f>
        <v>0.54417044301507811</v>
      </c>
      <c r="CI30" s="261">
        <f>'8'!CV30</f>
        <v>0.68594864799906274</v>
      </c>
      <c r="CJ30" s="261">
        <f t="shared" si="30"/>
        <v>0.38916364435422357</v>
      </c>
      <c r="CK30" s="286">
        <f t="shared" si="31"/>
        <v>0.41602085817824619</v>
      </c>
      <c r="CL30" s="286">
        <f>'1'!EM30</f>
        <v>0.29387988972848</v>
      </c>
      <c r="CM30" s="286">
        <f>'1'!EO30</f>
        <v>0.39272655598408568</v>
      </c>
      <c r="CN30" s="261">
        <f>'2'!DC30</f>
        <v>0.29013794926760456</v>
      </c>
      <c r="CO30" s="287">
        <f>'2'!DE30</f>
        <v>0.40214214138866805</v>
      </c>
      <c r="CP30" s="287">
        <f>'3'!CG30</f>
        <v>0.64816705465134661</v>
      </c>
      <c r="CQ30" s="261">
        <f>'8'!DE30</f>
        <v>0.84893155629627992</v>
      </c>
      <c r="CR30" s="261">
        <f t="shared" si="11"/>
        <v>0.52027911248592784</v>
      </c>
      <c r="CS30" s="214">
        <f t="shared" si="32"/>
        <v>0.57299182708009511</v>
      </c>
      <c r="CT30" s="286">
        <f>'1'!EY30</f>
        <v>0.24784114701167972</v>
      </c>
      <c r="CU30" s="286">
        <f>'1'!FA30</f>
        <v>0.33496133182817489</v>
      </c>
      <c r="CV30" s="261">
        <f>'2'!DL30</f>
        <v>0.2350314130338037</v>
      </c>
      <c r="CW30" s="287">
        <f>'2'!DN30</f>
        <v>0.33074735774331204</v>
      </c>
      <c r="CX30" s="287">
        <f>'3'!CN30</f>
        <v>0.41705508201687108</v>
      </c>
      <c r="CY30" s="261">
        <f>'8'!DN30</f>
        <v>0.77108812928939918</v>
      </c>
      <c r="CZ30" s="261">
        <f t="shared" si="12"/>
        <v>0.41775394283793843</v>
      </c>
      <c r="DA30" s="214">
        <f t="shared" si="33"/>
        <v>0.4634629752194393</v>
      </c>
      <c r="DB30" s="286">
        <f>'1'!FK30</f>
        <v>0.49391094306610528</v>
      </c>
      <c r="DC30" s="286">
        <f>'1'!FM30</f>
        <v>0.60276862453013635</v>
      </c>
      <c r="DD30" s="261">
        <f>'2'!DU30</f>
        <v>0.37530587647580266</v>
      </c>
      <c r="DE30" s="287">
        <f>'2'!DW30</f>
        <v>0.49952167643612289</v>
      </c>
      <c r="DF30" s="287">
        <f>'3'!CU30</f>
        <v>0.12767256391141496</v>
      </c>
      <c r="DG30" s="261">
        <f>'8'!DW30</f>
        <v>0.41141953343608989</v>
      </c>
      <c r="DH30" s="261">
        <f t="shared" si="13"/>
        <v>0.35207722922235318</v>
      </c>
      <c r="DI30" s="214">
        <f t="shared" si="34"/>
        <v>0.41034559957844102</v>
      </c>
    </row>
    <row r="31" spans="1:162" ht="19.5" customHeight="1">
      <c r="A31" s="201">
        <v>1987</v>
      </c>
      <c r="B31" s="286">
        <f>'1'!K31</f>
        <v>0.32344330154316908</v>
      </c>
      <c r="C31" s="286">
        <f>'1'!M31</f>
        <v>0.42764349960795034</v>
      </c>
      <c r="D31" s="261">
        <f>'2'!H31</f>
        <v>0.23770036930131497</v>
      </c>
      <c r="E31" s="287">
        <f>'2'!J31</f>
        <v>0.33438419929674296</v>
      </c>
      <c r="F31" s="287">
        <f>'3'!H31</f>
        <v>0.51595171484286362</v>
      </c>
      <c r="G31" s="261">
        <f>'8'!J31</f>
        <v>0.68784336789536382</v>
      </c>
      <c r="H31" s="261">
        <f t="shared" si="0"/>
        <v>0.44123468839567792</v>
      </c>
      <c r="I31" s="214">
        <f t="shared" si="14"/>
        <v>0.4914556954107302</v>
      </c>
      <c r="J31" s="286">
        <f>'1'!W31</f>
        <v>0.40951982091376837</v>
      </c>
      <c r="K31" s="286">
        <f>'1'!Y31</f>
        <v>0.52107143595694938</v>
      </c>
      <c r="L31" s="261">
        <f>'2'!Q31</f>
        <v>0.2739302727071492</v>
      </c>
      <c r="M31" s="287">
        <f>'2'!S31</f>
        <v>0.38191343078129425</v>
      </c>
      <c r="N31" s="287">
        <f>'3'!O31</f>
        <v>0.84869052660748645</v>
      </c>
      <c r="O31" s="261">
        <f>'8'!S31</f>
        <v>0.75542313865703048</v>
      </c>
      <c r="P31" s="261">
        <f t="shared" si="15"/>
        <v>0.57189093972135863</v>
      </c>
      <c r="Q31" s="286">
        <f t="shared" si="16"/>
        <v>0.62677463300069014</v>
      </c>
      <c r="R31" s="286">
        <f>'1'!AI31</f>
        <v>0.36883499537830577</v>
      </c>
      <c r="S31" s="286">
        <f>'1'!AK31</f>
        <v>0.47833088054970807</v>
      </c>
      <c r="T31" s="261">
        <f>'2'!Z31</f>
        <v>0.26314081561090252</v>
      </c>
      <c r="U31" s="287">
        <f>'2'!AB31</f>
        <v>0.36810430689320411</v>
      </c>
      <c r="V31" s="287">
        <f>'3'!V31</f>
        <v>0.52728539534229779</v>
      </c>
      <c r="W31" s="261">
        <f>'8'!AB31</f>
        <v>0.6894305840381707</v>
      </c>
      <c r="X31" s="261">
        <f t="shared" si="2"/>
        <v>0.46217294759241917</v>
      </c>
      <c r="Y31" s="214">
        <f t="shared" si="17"/>
        <v>0.5157877917058451</v>
      </c>
      <c r="Z31" s="286">
        <f>'1'!AU31</f>
        <v>0.30685884113606982</v>
      </c>
      <c r="AA31" s="286">
        <f>'1'!AW31</f>
        <v>0.4082525591951372</v>
      </c>
      <c r="AB31" s="261">
        <f>'2'!AI31</f>
        <v>0.30792384410223284</v>
      </c>
      <c r="AC31" s="287">
        <f>'2'!AK31</f>
        <v>0.42366685568694268</v>
      </c>
      <c r="AD31" s="287">
        <f>'3'!AC31</f>
        <v>0.56739412859408167</v>
      </c>
      <c r="AE31" s="261">
        <f>'8'!AK31</f>
        <v>0.78711905299512663</v>
      </c>
      <c r="AF31" s="261">
        <f t="shared" si="18"/>
        <v>0.49232396670687772</v>
      </c>
      <c r="AG31" s="286">
        <f t="shared" si="19"/>
        <v>0.54660814911782207</v>
      </c>
      <c r="AH31" s="286">
        <f>'1'!BG31</f>
        <v>0.19987726982266579</v>
      </c>
      <c r="AI31" s="286">
        <f>'1'!BI31</f>
        <v>0.26974403190919394</v>
      </c>
      <c r="AJ31" s="261">
        <f>'2'!AR31</f>
        <v>0.32000798984464113</v>
      </c>
      <c r="AK31" s="287">
        <f>'2'!AT31</f>
        <v>0.43791055190753209</v>
      </c>
      <c r="AL31" s="287">
        <f>'3'!AJ31</f>
        <v>0.84996841313925575</v>
      </c>
      <c r="AM31" s="261">
        <f>'8'!AT31</f>
        <v>0.81140706961918707</v>
      </c>
      <c r="AN31" s="261">
        <f t="shared" si="20"/>
        <v>0.54531518560643744</v>
      </c>
      <c r="AO31" s="286">
        <f t="shared" si="21"/>
        <v>0.59225751664379223</v>
      </c>
      <c r="AP31" s="286">
        <f>'1'!BS31</f>
        <v>0.36103645563799414</v>
      </c>
      <c r="AQ31" s="286">
        <f>'1'!BU31</f>
        <v>0.46985816235521183</v>
      </c>
      <c r="AR31" s="261">
        <f>'2'!BA31</f>
        <v>0.27179315312445917</v>
      </c>
      <c r="AS31" s="287">
        <f>'2'!BC31</f>
        <v>0.37920045554387921</v>
      </c>
      <c r="AT31" s="287">
        <f>'3'!AQ31</f>
        <v>0.5391437604101863</v>
      </c>
      <c r="AU31" s="261">
        <f>'8'!BC31</f>
        <v>0.72212976023352704</v>
      </c>
      <c r="AV31" s="261">
        <f t="shared" si="22"/>
        <v>0.47352578235154164</v>
      </c>
      <c r="AW31" s="286">
        <f t="shared" si="23"/>
        <v>0.52758303463570111</v>
      </c>
      <c r="AX31" s="286">
        <f>'1'!CE31</f>
        <v>0.29713231745227803</v>
      </c>
      <c r="AY31" s="286">
        <f>'1'!CG31</f>
        <v>0.39664696468504679</v>
      </c>
      <c r="AZ31" s="261">
        <f>'2'!BJ31</f>
        <v>0.32600936668664238</v>
      </c>
      <c r="BA31" s="287">
        <f>'2'!BL31</f>
        <v>0.44487466457695574</v>
      </c>
      <c r="BB31" s="287">
        <f>'3'!AX31</f>
        <v>0.66889688630693633</v>
      </c>
      <c r="BC31" s="261">
        <f>'8'!BL31</f>
        <v>0.71368426267561558</v>
      </c>
      <c r="BD31" s="261">
        <f t="shared" si="6"/>
        <v>0.50143070828036806</v>
      </c>
      <c r="BE31" s="214">
        <f t="shared" si="24"/>
        <v>0.55602569456113859</v>
      </c>
      <c r="BF31" s="286">
        <f>'1'!CQ31</f>
        <v>0.37428811291734937</v>
      </c>
      <c r="BG31" s="286">
        <f>'1'!CS31</f>
        <v>0.48420011653912287</v>
      </c>
      <c r="BH31" s="261">
        <f>'2'!BS31</f>
        <v>0.27121927089124948</v>
      </c>
      <c r="BI31" s="287">
        <f>'2'!BU31</f>
        <v>0.37847008410107658</v>
      </c>
      <c r="BJ31" s="287">
        <f>'3'!BE31</f>
        <v>0.44610976802534041</v>
      </c>
      <c r="BK31" s="261">
        <f>'8'!BU31</f>
        <v>0.71012743036073933</v>
      </c>
      <c r="BL31" s="261">
        <f t="shared" si="25"/>
        <v>0.45043614554866962</v>
      </c>
      <c r="BM31" s="286">
        <f t="shared" si="26"/>
        <v>0.50472684975656978</v>
      </c>
      <c r="BN31" s="286">
        <f>'1'!DC31</f>
        <v>0.41898663094195171</v>
      </c>
      <c r="BO31" s="286">
        <f>'1'!DE31</f>
        <v>0.5306830017962344</v>
      </c>
      <c r="BP31" s="261">
        <f>'2'!CB31</f>
        <v>0.41619479993151354</v>
      </c>
      <c r="BQ31" s="287">
        <f>'2'!CD31</f>
        <v>0.54172616894703052</v>
      </c>
      <c r="BR31" s="287">
        <f>'3'!BL31</f>
        <v>0.6716270321415837</v>
      </c>
      <c r="BS31" s="261">
        <f>'8'!CD31</f>
        <v>0.75496022169432553</v>
      </c>
      <c r="BT31" s="261">
        <f t="shared" si="27"/>
        <v>0.56544217117734363</v>
      </c>
      <c r="BU31" s="286">
        <f t="shared" si="28"/>
        <v>0.62474910614479351</v>
      </c>
      <c r="BV31" s="286">
        <f>'1'!DO31</f>
        <v>0.30697806454168225</v>
      </c>
      <c r="BW31" s="286">
        <f>'1'!DQ31</f>
        <v>0.40839372798798346</v>
      </c>
      <c r="BX31" s="261">
        <f>'2'!CK31</f>
        <v>0.46039603334838547</v>
      </c>
      <c r="BY31" s="287">
        <f>'2'!CM31</f>
        <v>0.58457340215989928</v>
      </c>
      <c r="BZ31" s="287">
        <f>'3'!BS31</f>
        <v>0.78804994466097622</v>
      </c>
      <c r="CA31" s="261">
        <f>'8'!CM31</f>
        <v>0.83785187427904662</v>
      </c>
      <c r="CB31" s="261">
        <f t="shared" si="9"/>
        <v>0.59831897920752264</v>
      </c>
      <c r="CC31" s="214">
        <f t="shared" si="29"/>
        <v>0.65471723727197639</v>
      </c>
      <c r="CD31" s="286">
        <f>'1'!EA31</f>
        <v>0.2248969806467461</v>
      </c>
      <c r="CE31" s="286">
        <f>'1'!EC31</f>
        <v>0.30445687380366371</v>
      </c>
      <c r="CF31" s="261">
        <f>'2'!CT31</f>
        <v>0.13726233320405146</v>
      </c>
      <c r="CG31" s="287">
        <f>'2'!CV31</f>
        <v>0.18195831074430507</v>
      </c>
      <c r="CH31" s="287">
        <f>'3'!BZ31</f>
        <v>0.55389440167104531</v>
      </c>
      <c r="CI31" s="261">
        <f>'8'!CV31</f>
        <v>0.69155416169330586</v>
      </c>
      <c r="CJ31" s="261">
        <f t="shared" si="30"/>
        <v>0.40190196930378719</v>
      </c>
      <c r="CK31" s="286">
        <f t="shared" si="31"/>
        <v>0.43296593697808</v>
      </c>
      <c r="CL31" s="286">
        <f>'1'!EM31</f>
        <v>0.31370201407371567</v>
      </c>
      <c r="CM31" s="286">
        <f>'1'!EO31</f>
        <v>0.41631345001161174</v>
      </c>
      <c r="CN31" s="261">
        <f>'2'!DC31</f>
        <v>0.29511165962583857</v>
      </c>
      <c r="CO31" s="287">
        <f>'2'!DE31</f>
        <v>0.40823059369046744</v>
      </c>
      <c r="CP31" s="287">
        <f>'3'!CG31</f>
        <v>0.61962106353846891</v>
      </c>
      <c r="CQ31" s="261">
        <f>'8'!DE31</f>
        <v>0.84433203544942592</v>
      </c>
      <c r="CR31" s="261">
        <f t="shared" si="11"/>
        <v>0.5181916931718622</v>
      </c>
      <c r="CS31" s="214">
        <f t="shared" si="32"/>
        <v>0.57212428567249352</v>
      </c>
      <c r="CT31" s="286">
        <f>'1'!EY31</f>
        <v>0.27045595203461692</v>
      </c>
      <c r="CU31" s="286">
        <f>'1'!FA31</f>
        <v>0.36388189660376213</v>
      </c>
      <c r="CV31" s="261">
        <f>'2'!DL31</f>
        <v>0.23713001695080652</v>
      </c>
      <c r="CW31" s="287">
        <f>'2'!DN31</f>
        <v>0.33360864983885774</v>
      </c>
      <c r="CX31" s="287">
        <f>'3'!CN31</f>
        <v>0.42038637700460946</v>
      </c>
      <c r="CY31" s="261">
        <f>'8'!DN31</f>
        <v>0.7615536768154193</v>
      </c>
      <c r="CZ31" s="261">
        <f t="shared" si="12"/>
        <v>0.42238150570136301</v>
      </c>
      <c r="DA31" s="214">
        <f t="shared" si="33"/>
        <v>0.46985765006566216</v>
      </c>
      <c r="DB31" s="286">
        <f>'1'!FK31</f>
        <v>0.51081092397305572</v>
      </c>
      <c r="DC31" s="286">
        <f>'1'!FM31</f>
        <v>0.61812985146655941</v>
      </c>
      <c r="DD31" s="261">
        <f>'2'!DU31</f>
        <v>0.38680623529886193</v>
      </c>
      <c r="DE31" s="287">
        <f>'2'!DW31</f>
        <v>0.51166020803425893</v>
      </c>
      <c r="DF31" s="287">
        <f>'3'!CU31</f>
        <v>0.12787532026649898</v>
      </c>
      <c r="DG31" s="261">
        <f>'8'!DW31</f>
        <v>0.4174461888172169</v>
      </c>
      <c r="DH31" s="261">
        <f t="shared" si="13"/>
        <v>0.36073466708890839</v>
      </c>
      <c r="DI31" s="214">
        <f t="shared" si="34"/>
        <v>0.41877789214613359</v>
      </c>
    </row>
    <row r="32" spans="1:162" ht="19.5" customHeight="1">
      <c r="A32" s="201">
        <v>1988</v>
      </c>
      <c r="B32" s="286">
        <f>'1'!K32</f>
        <v>0.33041166592532012</v>
      </c>
      <c r="C32" s="286">
        <f>'1'!M32</f>
        <v>0.4356465695125607</v>
      </c>
      <c r="D32" s="261">
        <f>'2'!H32</f>
        <v>0.23594440849625245</v>
      </c>
      <c r="E32" s="287">
        <f>'2'!J32</f>
        <v>0.33199364533105424</v>
      </c>
      <c r="F32" s="287">
        <f>'3'!H32</f>
        <v>0.50602973856879152</v>
      </c>
      <c r="G32" s="261">
        <f>'8'!J32</f>
        <v>0.6914021349847439</v>
      </c>
      <c r="H32" s="261">
        <f t="shared" si="0"/>
        <v>0.44094698699377699</v>
      </c>
      <c r="I32" s="214">
        <f t="shared" si="14"/>
        <v>0.4912680220992876</v>
      </c>
      <c r="J32" s="286">
        <f>'1'!W32</f>
        <v>0.4321215078747892</v>
      </c>
      <c r="K32" s="286">
        <f>'1'!Y32</f>
        <v>0.54382167974820983</v>
      </c>
      <c r="L32" s="261">
        <f>'2'!Q32</f>
        <v>0.27905902045353903</v>
      </c>
      <c r="M32" s="287">
        <f>'2'!S32</f>
        <v>0.38838015778374946</v>
      </c>
      <c r="N32" s="287">
        <f>'3'!O32</f>
        <v>0.84770561592121396</v>
      </c>
      <c r="O32" s="261">
        <f>'8'!S32</f>
        <v>0.76487371633501366</v>
      </c>
      <c r="P32" s="261">
        <f t="shared" si="15"/>
        <v>0.58093996514613899</v>
      </c>
      <c r="Q32" s="286">
        <f t="shared" si="16"/>
        <v>0.63619529244704676</v>
      </c>
      <c r="R32" s="286">
        <f>'1'!AI32</f>
        <v>0.3853390363069446</v>
      </c>
      <c r="S32" s="286">
        <f>'1'!AK32</f>
        <v>0.49595788797426371</v>
      </c>
      <c r="T32" s="261">
        <f>'2'!Z32</f>
        <v>0.27448689465300663</v>
      </c>
      <c r="U32" s="287">
        <f>'2'!AB32</f>
        <v>0.38261825701579061</v>
      </c>
      <c r="V32" s="287">
        <f>'3'!V32</f>
        <v>0.53651723573450028</v>
      </c>
      <c r="W32" s="261">
        <f>'8'!AB32</f>
        <v>0.70279818600949884</v>
      </c>
      <c r="X32" s="261">
        <f t="shared" si="2"/>
        <v>0.47478533817598756</v>
      </c>
      <c r="Y32" s="214">
        <f t="shared" si="17"/>
        <v>0.52947289168351341</v>
      </c>
      <c r="Z32" s="286">
        <f>'1'!AU32</f>
        <v>0.2985997313972158</v>
      </c>
      <c r="AA32" s="286">
        <f>'1'!AW32</f>
        <v>0.39840919442097933</v>
      </c>
      <c r="AB32" s="261">
        <f>'2'!AI32</f>
        <v>0.3238131484950536</v>
      </c>
      <c r="AC32" s="287">
        <f>'2'!AK32</f>
        <v>0.44233442893778996</v>
      </c>
      <c r="AD32" s="287">
        <f>'3'!AC32</f>
        <v>0.58143824534469113</v>
      </c>
      <c r="AE32" s="261">
        <f>'8'!AK32</f>
        <v>0.78232965228071949</v>
      </c>
      <c r="AF32" s="261">
        <f t="shared" si="18"/>
        <v>0.49654519437942002</v>
      </c>
      <c r="AG32" s="286">
        <f t="shared" si="19"/>
        <v>0.55112788024604498</v>
      </c>
      <c r="AH32" s="286">
        <f>'1'!BG32</f>
        <v>0.22229927886173145</v>
      </c>
      <c r="AI32" s="286">
        <f>'1'!BI32</f>
        <v>0.30092522993857279</v>
      </c>
      <c r="AJ32" s="261">
        <f>'2'!AR32</f>
        <v>0.32852329990151852</v>
      </c>
      <c r="AK32" s="287">
        <f>'2'!AT32</f>
        <v>0.44777073839215931</v>
      </c>
      <c r="AL32" s="287">
        <f>'3'!AJ32</f>
        <v>0.84729964340546937</v>
      </c>
      <c r="AM32" s="261">
        <f>'8'!AT32</f>
        <v>0.81582812905358648</v>
      </c>
      <c r="AN32" s="261">
        <f t="shared" si="20"/>
        <v>0.5534875878055765</v>
      </c>
      <c r="AO32" s="286">
        <f t="shared" si="21"/>
        <v>0.60295593519744695</v>
      </c>
      <c r="AP32" s="286">
        <f>'1'!BS32</f>
        <v>0.38031244871562042</v>
      </c>
      <c r="AQ32" s="286">
        <f>'1'!BU32</f>
        <v>0.4906321961370777</v>
      </c>
      <c r="AR32" s="261">
        <f>'2'!BA32</f>
        <v>0.27903561320940906</v>
      </c>
      <c r="AS32" s="287">
        <f>'2'!BC32</f>
        <v>0.38835078387817878</v>
      </c>
      <c r="AT32" s="287">
        <f>'3'!AQ32</f>
        <v>0.52376077158871293</v>
      </c>
      <c r="AU32" s="261">
        <f>'8'!BC32</f>
        <v>0.72112596839405207</v>
      </c>
      <c r="AV32" s="261">
        <f t="shared" si="22"/>
        <v>0.47605870047694859</v>
      </c>
      <c r="AW32" s="286">
        <f t="shared" si="23"/>
        <v>0.5309674299995053</v>
      </c>
      <c r="AX32" s="286">
        <f>'1'!CE32</f>
        <v>0.30824704755806764</v>
      </c>
      <c r="AY32" s="286">
        <f>'1'!CG32</f>
        <v>0.40989467881576436</v>
      </c>
      <c r="AZ32" s="261">
        <f>'2'!BJ32</f>
        <v>0.33441375745764113</v>
      </c>
      <c r="BA32" s="287">
        <f>'2'!BL32</f>
        <v>0.45450849683341188</v>
      </c>
      <c r="BB32" s="287">
        <f>'3'!AX32</f>
        <v>0.68904528790330788</v>
      </c>
      <c r="BC32" s="261">
        <f>'8'!BL32</f>
        <v>0.71924336634694952</v>
      </c>
      <c r="BD32" s="261">
        <f t="shared" si="6"/>
        <v>0.51273736481649146</v>
      </c>
      <c r="BE32" s="214">
        <f t="shared" si="24"/>
        <v>0.56817295747485841</v>
      </c>
      <c r="BF32" s="286">
        <f>'1'!CQ32</f>
        <v>0.3970519357195389</v>
      </c>
      <c r="BG32" s="286">
        <f>'1'!CS32</f>
        <v>0.50822566525994617</v>
      </c>
      <c r="BH32" s="261">
        <f>'2'!BS32</f>
        <v>0.28072688524273026</v>
      </c>
      <c r="BI32" s="287">
        <f>'2'!BU32</f>
        <v>0.3904699004835806</v>
      </c>
      <c r="BJ32" s="287">
        <f>'3'!BE32</f>
        <v>0.54720923439731872</v>
      </c>
      <c r="BK32" s="261">
        <f>'8'!BU32</f>
        <v>0.70605868713557574</v>
      </c>
      <c r="BL32" s="261">
        <f t="shared" si="25"/>
        <v>0.48276168562379085</v>
      </c>
      <c r="BM32" s="286">
        <f t="shared" si="26"/>
        <v>0.53799087181910532</v>
      </c>
      <c r="BN32" s="286">
        <f>'1'!DC32</f>
        <v>0.43032302865652861</v>
      </c>
      <c r="BO32" s="286">
        <f>'1'!DE32</f>
        <v>0.54203596759584738</v>
      </c>
      <c r="BP32" s="261">
        <f>'2'!CB32</f>
        <v>0.4256436883894551</v>
      </c>
      <c r="BQ32" s="287">
        <f>'2'!CD32</f>
        <v>0.55111610038831504</v>
      </c>
      <c r="BR32" s="287">
        <f>'3'!BL32</f>
        <v>0.6466410021900999</v>
      </c>
      <c r="BS32" s="261">
        <f>'8'!CD32</f>
        <v>0.74834421880695501</v>
      </c>
      <c r="BT32" s="261">
        <f t="shared" si="27"/>
        <v>0.56273798451075963</v>
      </c>
      <c r="BU32" s="286">
        <f t="shared" si="28"/>
        <v>0.62203432224530431</v>
      </c>
      <c r="BV32" s="286">
        <f>'1'!DO32</f>
        <v>0.29435070542712999</v>
      </c>
      <c r="BW32" s="286">
        <f>'1'!DQ32</f>
        <v>0.39329531349803959</v>
      </c>
      <c r="BX32" s="261">
        <f>'2'!CK32</f>
        <v>0.4697159564169448</v>
      </c>
      <c r="BY32" s="287">
        <f>'2'!CM32</f>
        <v>0.59327196790366754</v>
      </c>
      <c r="BZ32" s="287">
        <f>'3'!BS32</f>
        <v>0.7909558248483598</v>
      </c>
      <c r="CA32" s="261">
        <f>'8'!CM32</f>
        <v>0.82577900614720479</v>
      </c>
      <c r="CB32" s="261">
        <f t="shared" si="9"/>
        <v>0.59520037320990982</v>
      </c>
      <c r="CC32" s="214">
        <f t="shared" si="29"/>
        <v>0.65082552809931793</v>
      </c>
      <c r="CD32" s="286">
        <f>'1'!EA32</f>
        <v>0.24512748362422995</v>
      </c>
      <c r="CE32" s="286">
        <f>'1'!EC32</f>
        <v>0.33141632201384308</v>
      </c>
      <c r="CF32" s="261">
        <f>'2'!CT32</f>
        <v>0.14722045394359456</v>
      </c>
      <c r="CG32" s="287">
        <f>'2'!CV32</f>
        <v>0.19869754332865103</v>
      </c>
      <c r="CH32" s="287">
        <f>'3'!BZ32</f>
        <v>0.56342032416168641</v>
      </c>
      <c r="CI32" s="261">
        <f>'8'!CV32</f>
        <v>0.69369025454361588</v>
      </c>
      <c r="CJ32" s="261">
        <f t="shared" si="30"/>
        <v>0.4123646290682817</v>
      </c>
      <c r="CK32" s="286">
        <f t="shared" si="31"/>
        <v>0.44680611101194911</v>
      </c>
      <c r="CL32" s="286">
        <f>'1'!EM32</f>
        <v>0.3193456983446421</v>
      </c>
      <c r="CM32" s="286">
        <f>'1'!EO32</f>
        <v>0.42289804047300972</v>
      </c>
      <c r="CN32" s="261">
        <f>'2'!DC32</f>
        <v>0.29938066803141705</v>
      </c>
      <c r="CO32" s="287">
        <f>'2'!DE32</f>
        <v>0.413413114271168</v>
      </c>
      <c r="CP32" s="287">
        <f>'3'!CG32</f>
        <v>0.62173917430603942</v>
      </c>
      <c r="CQ32" s="261">
        <f>'8'!DE32</f>
        <v>0.85038787128615234</v>
      </c>
      <c r="CR32" s="261">
        <f t="shared" si="11"/>
        <v>0.52271335299206267</v>
      </c>
      <c r="CS32" s="214">
        <f t="shared" si="32"/>
        <v>0.57710955008409237</v>
      </c>
      <c r="CT32" s="286">
        <f>'1'!EY32</f>
        <v>0.29362901181969925</v>
      </c>
      <c r="CU32" s="286">
        <f>'1'!FA32</f>
        <v>0.39242331609024256</v>
      </c>
      <c r="CV32" s="261">
        <f>'2'!DL32</f>
        <v>0.24632921430654844</v>
      </c>
      <c r="CW32" s="287">
        <f>'2'!DN32</f>
        <v>0.34601041474893418</v>
      </c>
      <c r="CX32" s="287">
        <f>'3'!CN32</f>
        <v>0.42331117346127423</v>
      </c>
      <c r="CY32" s="261">
        <f>'8'!DN32</f>
        <v>0.77137491967410809</v>
      </c>
      <c r="CZ32" s="261">
        <f t="shared" si="12"/>
        <v>0.43366107981540747</v>
      </c>
      <c r="DA32" s="214">
        <f t="shared" si="33"/>
        <v>0.48327995599363982</v>
      </c>
      <c r="DB32" s="286">
        <f>'1'!FK32</f>
        <v>0.52939065751724312</v>
      </c>
      <c r="DC32" s="286">
        <f>'1'!FM32</f>
        <v>0.63466912714133994</v>
      </c>
      <c r="DD32" s="261">
        <f>'2'!DU32</f>
        <v>0.3960787916789672</v>
      </c>
      <c r="DE32" s="287">
        <f>'2'!DW32</f>
        <v>0.52129136250033858</v>
      </c>
      <c r="DF32" s="287">
        <f>'3'!CU32</f>
        <v>0.12807503233404752</v>
      </c>
      <c r="DG32" s="261">
        <f>'8'!DW32</f>
        <v>0.41378438384474747</v>
      </c>
      <c r="DH32" s="261">
        <f t="shared" si="13"/>
        <v>0.36683221634375135</v>
      </c>
      <c r="DI32" s="214">
        <f t="shared" si="34"/>
        <v>0.42445497645511843</v>
      </c>
    </row>
    <row r="33" spans="1:113" ht="19.5" customHeight="1">
      <c r="A33" s="201">
        <v>1989</v>
      </c>
      <c r="B33" s="286">
        <f>'1'!K33</f>
        <v>0.34761440937243571</v>
      </c>
      <c r="C33" s="286">
        <f>'1'!M33</f>
        <v>0.45505221920578637</v>
      </c>
      <c r="D33" s="261">
        <f>'2'!H33</f>
        <v>0.24237453912729584</v>
      </c>
      <c r="E33" s="287">
        <f>'2'!J33</f>
        <v>0.34070677396925525</v>
      </c>
      <c r="F33" s="287">
        <f>'3'!H33</f>
        <v>0.4959634377721755</v>
      </c>
      <c r="G33" s="261">
        <f>'8'!J33</f>
        <v>0.6965436554948975</v>
      </c>
      <c r="H33" s="261">
        <f t="shared" si="0"/>
        <v>0.44562401044170119</v>
      </c>
      <c r="I33" s="214">
        <f t="shared" si="14"/>
        <v>0.49706652161052867</v>
      </c>
      <c r="J33" s="286">
        <f>'1'!W33</f>
        <v>0.45063005735382822</v>
      </c>
      <c r="K33" s="286">
        <f>'1'!Y33</f>
        <v>0.56196048386822173</v>
      </c>
      <c r="L33" s="261">
        <f>'2'!Q33</f>
        <v>0.29036447795263542</v>
      </c>
      <c r="M33" s="287">
        <f>'2'!S33</f>
        <v>0.40242063382384879</v>
      </c>
      <c r="N33" s="287">
        <f>'3'!O33</f>
        <v>0.84842063381354205</v>
      </c>
      <c r="O33" s="261">
        <f>'8'!S33</f>
        <v>0.77375132004071545</v>
      </c>
      <c r="P33" s="261">
        <f t="shared" si="15"/>
        <v>0.59079162229018034</v>
      </c>
      <c r="Q33" s="286">
        <f t="shared" si="16"/>
        <v>0.64663826788658196</v>
      </c>
      <c r="R33" s="286">
        <f>'1'!AI33</f>
        <v>0.39446817772017617</v>
      </c>
      <c r="S33" s="286">
        <f>'1'!AK33</f>
        <v>0.50553637973919519</v>
      </c>
      <c r="T33" s="261">
        <f>'2'!Z33</f>
        <v>0.28462657082422926</v>
      </c>
      <c r="U33" s="287">
        <f>'2'!AB33</f>
        <v>0.39533098077996875</v>
      </c>
      <c r="V33" s="287">
        <f>'3'!V33</f>
        <v>0.54554890236692832</v>
      </c>
      <c r="W33" s="261">
        <f>'8'!AB33</f>
        <v>0.70449409448945655</v>
      </c>
      <c r="X33" s="261">
        <f t="shared" si="2"/>
        <v>0.48228443635019758</v>
      </c>
      <c r="Y33" s="214">
        <f t="shared" si="17"/>
        <v>0.5377275893438872</v>
      </c>
      <c r="Z33" s="286">
        <f>'1'!AU33</f>
        <v>0.29788593779249434</v>
      </c>
      <c r="AA33" s="286">
        <f>'1'!AW33</f>
        <v>0.39755250108923029</v>
      </c>
      <c r="AB33" s="261">
        <f>'2'!AI33</f>
        <v>0.33751364412350993</v>
      </c>
      <c r="AC33" s="287">
        <f>'2'!AK33</f>
        <v>0.45802754983668065</v>
      </c>
      <c r="AD33" s="287">
        <f>'3'!AC33</f>
        <v>0.59516934900897678</v>
      </c>
      <c r="AE33" s="261">
        <f>'8'!AK33</f>
        <v>0.77033271431806194</v>
      </c>
      <c r="AF33" s="261">
        <f t="shared" si="18"/>
        <v>0.5002254113107607</v>
      </c>
      <c r="AG33" s="286">
        <f t="shared" si="19"/>
        <v>0.55527052856323744</v>
      </c>
      <c r="AH33" s="286">
        <f>'1'!BG33</f>
        <v>0.24017564139290348</v>
      </c>
      <c r="AI33" s="286">
        <f>'1'!BI33</f>
        <v>0.32490477823737179</v>
      </c>
      <c r="AJ33" s="261">
        <f>'2'!AR33</f>
        <v>0.33376912034226425</v>
      </c>
      <c r="AK33" s="287">
        <f>'2'!AT33</f>
        <v>0.45377439032848627</v>
      </c>
      <c r="AL33" s="287">
        <f>'3'!AJ33</f>
        <v>0.84459325243152494</v>
      </c>
      <c r="AM33" s="261">
        <f>'8'!AT33</f>
        <v>0.82664898036240131</v>
      </c>
      <c r="AN33" s="261">
        <f t="shared" si="20"/>
        <v>0.56129674863227352</v>
      </c>
      <c r="AO33" s="286">
        <f t="shared" si="21"/>
        <v>0.61248035033994608</v>
      </c>
      <c r="AP33" s="286">
        <f>'1'!BS33</f>
        <v>0.39634042097897643</v>
      </c>
      <c r="AQ33" s="286">
        <f>'1'!BU33</f>
        <v>0.50748603379613733</v>
      </c>
      <c r="AR33" s="261">
        <f>'2'!BA33</f>
        <v>0.28762297371276685</v>
      </c>
      <c r="AS33" s="287">
        <f>'2'!BC33</f>
        <v>0.39904253601153183</v>
      </c>
      <c r="AT33" s="287">
        <f>'3'!AQ33</f>
        <v>0.50770967589849925</v>
      </c>
      <c r="AU33" s="261">
        <f>'8'!BC33</f>
        <v>0.7204097925086661</v>
      </c>
      <c r="AV33" s="261">
        <f t="shared" si="22"/>
        <v>0.47802071577472716</v>
      </c>
      <c r="AW33" s="286">
        <f t="shared" si="23"/>
        <v>0.53366200955370857</v>
      </c>
      <c r="AX33" s="286">
        <f>'1'!CE33</f>
        <v>0.31618681079846717</v>
      </c>
      <c r="AY33" s="286">
        <f>'1'!CG33</f>
        <v>0.41921949890507948</v>
      </c>
      <c r="AZ33" s="261">
        <f>'2'!BJ33</f>
        <v>0.34412743168438087</v>
      </c>
      <c r="BA33" s="287">
        <f>'2'!BL33</f>
        <v>0.46547509770535506</v>
      </c>
      <c r="BB33" s="287">
        <f>'3'!AX33</f>
        <v>0.70800979386552676</v>
      </c>
      <c r="BC33" s="261">
        <f>'8'!BL33</f>
        <v>0.73273330213398058</v>
      </c>
      <c r="BD33" s="261">
        <f t="shared" si="6"/>
        <v>0.52526433462058886</v>
      </c>
      <c r="BE33" s="214">
        <f t="shared" si="24"/>
        <v>0.58135942315248545</v>
      </c>
      <c r="BF33" s="286">
        <f>'1'!CQ33</f>
        <v>0.41950332338657975</v>
      </c>
      <c r="BG33" s="286">
        <f>'1'!CS33</f>
        <v>0.53120413314005499</v>
      </c>
      <c r="BH33" s="261">
        <f>'2'!BS33</f>
        <v>0.28750918765967359</v>
      </c>
      <c r="BI33" s="287">
        <f>'2'!BU33</f>
        <v>0.39890196341897621</v>
      </c>
      <c r="BJ33" s="287">
        <f>'3'!BE33</f>
        <v>0.63036188159951012</v>
      </c>
      <c r="BK33" s="261">
        <f>'8'!BU33</f>
        <v>0.7028653659919688</v>
      </c>
      <c r="BL33" s="261">
        <f t="shared" si="25"/>
        <v>0.51005993965943308</v>
      </c>
      <c r="BM33" s="286">
        <f t="shared" si="26"/>
        <v>0.56583333603762753</v>
      </c>
      <c r="BN33" s="286">
        <f>'1'!DC33</f>
        <v>0.45009048562435622</v>
      </c>
      <c r="BO33" s="286">
        <f>'1'!DE33</f>
        <v>0.56143773669877017</v>
      </c>
      <c r="BP33" s="261">
        <f>'2'!CB33</f>
        <v>0.43477164032385318</v>
      </c>
      <c r="BQ33" s="287">
        <f>'2'!CD33</f>
        <v>0.56006515153496705</v>
      </c>
      <c r="BR33" s="287">
        <f>'3'!BL33</f>
        <v>0.61981570539157993</v>
      </c>
      <c r="BS33" s="261">
        <f>'8'!CD33</f>
        <v>0.74927329674038479</v>
      </c>
      <c r="BT33" s="261">
        <f t="shared" si="27"/>
        <v>0.56348778202004357</v>
      </c>
      <c r="BU33" s="286">
        <f t="shared" si="28"/>
        <v>0.62264797259142546</v>
      </c>
      <c r="BV33" s="286">
        <f>'1'!DO33</f>
        <v>0.29728260768557363</v>
      </c>
      <c r="BW33" s="286">
        <f>'1'!DQ33</f>
        <v>0.39682763632551382</v>
      </c>
      <c r="BX33" s="261">
        <f>'2'!CK33</f>
        <v>0.48015065857636496</v>
      </c>
      <c r="BY33" s="287">
        <f>'2'!CM33</f>
        <v>0.60288026991105459</v>
      </c>
      <c r="BZ33" s="287">
        <f>'3'!BS33</f>
        <v>0.79382619010805611</v>
      </c>
      <c r="CA33" s="261">
        <f>'8'!CM33</f>
        <v>0.81040407797914771</v>
      </c>
      <c r="CB33" s="261">
        <f t="shared" si="9"/>
        <v>0.59541588358728559</v>
      </c>
      <c r="CC33" s="214">
        <f t="shared" si="29"/>
        <v>0.65098454358094304</v>
      </c>
      <c r="CD33" s="286">
        <f>'1'!EA33</f>
        <v>0.27718130695401444</v>
      </c>
      <c r="CE33" s="286">
        <f>'1'!EC33</f>
        <v>0.37227559797353033</v>
      </c>
      <c r="CF33" s="261">
        <f>'2'!CT33</f>
        <v>0.15782875051011255</v>
      </c>
      <c r="CG33" s="287">
        <f>'2'!CV33</f>
        <v>0.21608610347296775</v>
      </c>
      <c r="CH33" s="287">
        <f>'3'!BZ33</f>
        <v>0.57275276438512179</v>
      </c>
      <c r="CI33" s="261">
        <f>'8'!CV33</f>
        <v>0.70654404716331998</v>
      </c>
      <c r="CJ33" s="261">
        <f t="shared" si="30"/>
        <v>0.42857671725314217</v>
      </c>
      <c r="CK33" s="286">
        <f t="shared" si="31"/>
        <v>0.46691462824873498</v>
      </c>
      <c r="CL33" s="286">
        <f>'1'!EM33</f>
        <v>0.33282136105490095</v>
      </c>
      <c r="CM33" s="286">
        <f>'1'!EO33</f>
        <v>0.43839468936549064</v>
      </c>
      <c r="CN33" s="261">
        <f>'2'!DC33</f>
        <v>0.30373982409535671</v>
      </c>
      <c r="CO33" s="287">
        <f>'2'!DE33</f>
        <v>0.41866447607755203</v>
      </c>
      <c r="CP33" s="287">
        <f>'3'!CG33</f>
        <v>0.62376803197662956</v>
      </c>
      <c r="CQ33" s="261">
        <f>'8'!DE33</f>
        <v>0.85651471527415346</v>
      </c>
      <c r="CR33" s="261">
        <f t="shared" si="11"/>
        <v>0.52921098310026016</v>
      </c>
      <c r="CS33" s="214">
        <f t="shared" si="32"/>
        <v>0.58433547817345644</v>
      </c>
      <c r="CT33" s="286">
        <f>'1'!EY33</f>
        <v>0.30628114901210152</v>
      </c>
      <c r="CU33" s="286">
        <f>'1'!FA33</f>
        <v>0.4075681621635931</v>
      </c>
      <c r="CV33" s="261">
        <f>'2'!DL33</f>
        <v>0.25772841730220791</v>
      </c>
      <c r="CW33" s="287">
        <f>'2'!DN33</f>
        <v>0.36106964690215737</v>
      </c>
      <c r="CX33" s="287">
        <f>'3'!CN33</f>
        <v>0.42583200533899745</v>
      </c>
      <c r="CY33" s="261">
        <f>'8'!DN33</f>
        <v>0.77473657239089966</v>
      </c>
      <c r="CZ33" s="261">
        <f t="shared" si="12"/>
        <v>0.44114453601105164</v>
      </c>
      <c r="DA33" s="214">
        <f t="shared" si="33"/>
        <v>0.49230159669891188</v>
      </c>
      <c r="DB33" s="286">
        <f>'1'!FK33</f>
        <v>0.53869611056516242</v>
      </c>
      <c r="DC33" s="286">
        <f>'1'!FM33</f>
        <v>0.64282006424059424</v>
      </c>
      <c r="DD33" s="261">
        <f>'2'!DU33</f>
        <v>0.40556786099155501</v>
      </c>
      <c r="DE33" s="287">
        <f>'2'!DW33</f>
        <v>0.53100765975575959</v>
      </c>
      <c r="DF33" s="287">
        <f>'3'!CU33</f>
        <v>0.12827169878802849</v>
      </c>
      <c r="DG33" s="261">
        <f>'8'!DW33</f>
        <v>0.40915464159006565</v>
      </c>
      <c r="DH33" s="261">
        <f t="shared" si="13"/>
        <v>0.37042257798370293</v>
      </c>
      <c r="DI33" s="214">
        <f t="shared" si="34"/>
        <v>0.42781351609361196</v>
      </c>
    </row>
    <row r="34" spans="1:113" ht="19.5" customHeight="1">
      <c r="A34" s="201">
        <v>1990</v>
      </c>
      <c r="B34" s="286">
        <f>'1'!K34</f>
        <v>0.34885400790881915</v>
      </c>
      <c r="C34" s="286">
        <f>'1'!M34</f>
        <v>0.4564317105869321</v>
      </c>
      <c r="D34" s="261">
        <f>'2'!H34</f>
        <v>0.25132399638420894</v>
      </c>
      <c r="E34" s="287">
        <f>'2'!J34</f>
        <v>0.35265015166409275</v>
      </c>
      <c r="F34" s="287">
        <f>'3'!H34</f>
        <v>0.45728463533232827</v>
      </c>
      <c r="G34" s="261">
        <f>'8'!J34</f>
        <v>0.68006443494895796</v>
      </c>
      <c r="H34" s="261">
        <f t="shared" si="0"/>
        <v>0.43438176864357858</v>
      </c>
      <c r="I34" s="214">
        <f t="shared" si="14"/>
        <v>0.48660773313307776</v>
      </c>
      <c r="J34" s="286">
        <f>'1'!W34</f>
        <v>0.46348965906823508</v>
      </c>
      <c r="K34" s="286">
        <f>'1'!Y34</f>
        <v>0.57431448363019844</v>
      </c>
      <c r="L34" s="261">
        <f>'2'!Q34</f>
        <v>0.30574118534242145</v>
      </c>
      <c r="M34" s="287">
        <f>'2'!S34</f>
        <v>0.42106189612202832</v>
      </c>
      <c r="N34" s="287">
        <f>'3'!O34</f>
        <v>0.84912934966698783</v>
      </c>
      <c r="O34" s="261">
        <f>'8'!S34</f>
        <v>0.77617348458304103</v>
      </c>
      <c r="P34" s="261">
        <f t="shared" si="15"/>
        <v>0.59863341966517136</v>
      </c>
      <c r="Q34" s="286">
        <f t="shared" si="16"/>
        <v>0.65516980350056397</v>
      </c>
      <c r="R34" s="286">
        <f>'1'!AI34</f>
        <v>0.39926111249118068</v>
      </c>
      <c r="S34" s="286">
        <f>'1'!AK34</f>
        <v>0.51051759165767563</v>
      </c>
      <c r="T34" s="261">
        <f>'2'!Z34</f>
        <v>0.29734409772464199</v>
      </c>
      <c r="U34" s="287">
        <f>'2'!AB34</f>
        <v>0.4109456892980039</v>
      </c>
      <c r="V34" s="287">
        <f>'3'!V34</f>
        <v>0.55438495038992397</v>
      </c>
      <c r="W34" s="261">
        <f>'8'!AB34</f>
        <v>0.69535393065840934</v>
      </c>
      <c r="X34" s="261">
        <f t="shared" si="2"/>
        <v>0.48658602281603902</v>
      </c>
      <c r="Y34" s="214">
        <f t="shared" si="17"/>
        <v>0.54280054050100324</v>
      </c>
      <c r="Z34" s="286">
        <f>'1'!AU34</f>
        <v>0.29879442981022092</v>
      </c>
      <c r="AA34" s="286">
        <f>'1'!AW34</f>
        <v>0.39864270442320565</v>
      </c>
      <c r="AB34" s="261">
        <f>'2'!AI34</f>
        <v>0.35090278771582795</v>
      </c>
      <c r="AC34" s="287">
        <f>'2'!AK34</f>
        <v>0.4730206190463509</v>
      </c>
      <c r="AD34" s="287">
        <f>'3'!AC34</f>
        <v>0.60859481282843619</v>
      </c>
      <c r="AE34" s="261">
        <f>'8'!AK34</f>
        <v>0.76796478927207612</v>
      </c>
      <c r="AF34" s="261">
        <f t="shared" si="18"/>
        <v>0.50656420490664034</v>
      </c>
      <c r="AG34" s="286">
        <f t="shared" si="19"/>
        <v>0.56205573139251719</v>
      </c>
      <c r="AH34" s="286">
        <f>'1'!BG34</f>
        <v>0.24591140821869678</v>
      </c>
      <c r="AI34" s="286">
        <f>'1'!BI34</f>
        <v>0.33244209608424991</v>
      </c>
      <c r="AJ34" s="261">
        <f>'2'!AR34</f>
        <v>0.33503816624222188</v>
      </c>
      <c r="AK34" s="287">
        <f>'2'!AT34</f>
        <v>0.45521880985712238</v>
      </c>
      <c r="AL34" s="287">
        <f>'3'!AJ34</f>
        <v>0.84184864991222053</v>
      </c>
      <c r="AM34" s="261">
        <f>'8'!AT34</f>
        <v>0.82467960735138468</v>
      </c>
      <c r="AN34" s="261">
        <f t="shared" si="20"/>
        <v>0.56186945793113097</v>
      </c>
      <c r="AO34" s="286">
        <f t="shared" si="21"/>
        <v>0.61354729080124437</v>
      </c>
      <c r="AP34" s="286">
        <f>'1'!BS34</f>
        <v>0.4132828679497898</v>
      </c>
      <c r="AQ34" s="286">
        <f>'1'!BU34</f>
        <v>0.52490650672193129</v>
      </c>
      <c r="AR34" s="261">
        <f>'2'!BA34</f>
        <v>0.29295564365322957</v>
      </c>
      <c r="AS34" s="287">
        <f>'2'!BC34</f>
        <v>0.40559807285982485</v>
      </c>
      <c r="AT34" s="287">
        <f>'3'!AQ34</f>
        <v>0.55813698398164158</v>
      </c>
      <c r="AU34" s="261">
        <f>'8'!BC34</f>
        <v>0.73546167846491173</v>
      </c>
      <c r="AV34" s="261">
        <f t="shared" si="22"/>
        <v>0.49995929351239321</v>
      </c>
      <c r="AW34" s="286">
        <f t="shared" si="23"/>
        <v>0.55602581050707733</v>
      </c>
      <c r="AX34" s="286">
        <f>'1'!CE34</f>
        <v>0.33749056236242181</v>
      </c>
      <c r="AY34" s="286">
        <f>'1'!CG34</f>
        <v>0.44369169297857786</v>
      </c>
      <c r="AZ34" s="261">
        <f>'2'!BJ34</f>
        <v>0.35577032199267905</v>
      </c>
      <c r="BA34" s="287">
        <f>'2'!BL34</f>
        <v>0.47839004063765261</v>
      </c>
      <c r="BB34" s="287">
        <f>'3'!AX34</f>
        <v>0.6961941259578257</v>
      </c>
      <c r="BC34" s="261">
        <f>'8'!BL34</f>
        <v>0.74373188099204068</v>
      </c>
      <c r="BD34" s="261">
        <f t="shared" si="6"/>
        <v>0.53329672282624185</v>
      </c>
      <c r="BE34" s="214">
        <f t="shared" si="24"/>
        <v>0.59050193514152416</v>
      </c>
      <c r="BF34" s="286">
        <f>'1'!CQ34</f>
        <v>0.43765394387806561</v>
      </c>
      <c r="BG34" s="286">
        <f>'1'!CS34</f>
        <v>0.54928883470570722</v>
      </c>
      <c r="BH34" s="261">
        <f>'2'!BS34</f>
        <v>0.29254868874924139</v>
      </c>
      <c r="BI34" s="287">
        <f>'2'!BU34</f>
        <v>0.40510002639324078</v>
      </c>
      <c r="BJ34" s="287">
        <f>'3'!BE34</f>
        <v>0.63380275123636309</v>
      </c>
      <c r="BK34" s="261">
        <f>'8'!BU34</f>
        <v>0.70898138417726886</v>
      </c>
      <c r="BL34" s="261">
        <f t="shared" si="25"/>
        <v>0.51824669201023477</v>
      </c>
      <c r="BM34" s="286">
        <f t="shared" si="26"/>
        <v>0.57429324912814494</v>
      </c>
      <c r="BN34" s="286">
        <f>'1'!DC34</f>
        <v>0.47342131415905048</v>
      </c>
      <c r="BO34" s="286">
        <f>'1'!DE34</f>
        <v>0.58372086371877108</v>
      </c>
      <c r="BP34" s="261">
        <f>'2'!CB34</f>
        <v>0.44817840875776299</v>
      </c>
      <c r="BQ34" s="287">
        <f>'2'!CD34</f>
        <v>0.57299847519413738</v>
      </c>
      <c r="BR34" s="287">
        <f>'3'!BL34</f>
        <v>0.59100242896256439</v>
      </c>
      <c r="BS34" s="261">
        <f>'8'!CD34</f>
        <v>0.74598928459877201</v>
      </c>
      <c r="BT34" s="261">
        <f t="shared" si="27"/>
        <v>0.56464785911953741</v>
      </c>
      <c r="BU34" s="286">
        <f t="shared" si="28"/>
        <v>0.62342776311856118</v>
      </c>
      <c r="BV34" s="286">
        <f>'1'!DO34</f>
        <v>0.3080291589650494</v>
      </c>
      <c r="BW34" s="286">
        <f>'1'!DQ34</f>
        <v>0.40963717005417116</v>
      </c>
      <c r="BX34" s="261">
        <f>'2'!CK34</f>
        <v>0.49365375353115237</v>
      </c>
      <c r="BY34" s="287">
        <f>'2'!CM34</f>
        <v>0.61511504733615729</v>
      </c>
      <c r="BZ34" s="287">
        <f>'3'!BS34</f>
        <v>0.79666152671860402</v>
      </c>
      <c r="CA34" s="261">
        <f>'8'!CM34</f>
        <v>0.80403691706722891</v>
      </c>
      <c r="CB34" s="261">
        <f t="shared" si="9"/>
        <v>0.60059533907050866</v>
      </c>
      <c r="CC34" s="214">
        <f t="shared" si="29"/>
        <v>0.6563626652940403</v>
      </c>
      <c r="CD34" s="286">
        <f>'1'!EA34</f>
        <v>0.29688613684425508</v>
      </c>
      <c r="CE34" s="286">
        <f>'1'!EC34</f>
        <v>0.39635092599084887</v>
      </c>
      <c r="CF34" s="261">
        <f>'2'!CT34</f>
        <v>0.1674864742086736</v>
      </c>
      <c r="CG34" s="287">
        <f>'2'!CV34</f>
        <v>0.23153753538589864</v>
      </c>
      <c r="CH34" s="287">
        <f>'3'!BZ34</f>
        <v>0.58189616860320736</v>
      </c>
      <c r="CI34" s="261">
        <f>'8'!CV34</f>
        <v>0.7139530149992811</v>
      </c>
      <c r="CJ34" s="261">
        <f t="shared" si="30"/>
        <v>0.44005544866385427</v>
      </c>
      <c r="CK34" s="286">
        <f t="shared" si="31"/>
        <v>0.48093441124480896</v>
      </c>
      <c r="CL34" s="286">
        <f>'1'!EM34</f>
        <v>0.33084047575265241</v>
      </c>
      <c r="CM34" s="286">
        <f>'1'!EO34</f>
        <v>0.43613632580798856</v>
      </c>
      <c r="CN34" s="261">
        <f>'2'!DC34</f>
        <v>0.30145330760162747</v>
      </c>
      <c r="CO34" s="287">
        <f>'2'!DE34</f>
        <v>0.41591504597784973</v>
      </c>
      <c r="CP34" s="287">
        <f>'3'!CG34</f>
        <v>0.62570816170408383</v>
      </c>
      <c r="CQ34" s="261">
        <f>'8'!DE34</f>
        <v>0.86069561924828497</v>
      </c>
      <c r="CR34" s="261">
        <f t="shared" si="11"/>
        <v>0.52967439107666214</v>
      </c>
      <c r="CS34" s="214">
        <f t="shared" si="32"/>
        <v>0.58461378818455179</v>
      </c>
      <c r="CT34" s="286">
        <f>'1'!EY34</f>
        <v>0.31247874593037622</v>
      </c>
      <c r="CU34" s="286">
        <f>'1'!FA34</f>
        <v>0.41487873072983983</v>
      </c>
      <c r="CV34" s="261">
        <f>'2'!DL34</f>
        <v>0.2601267322850615</v>
      </c>
      <c r="CW34" s="287">
        <f>'2'!DN34</f>
        <v>0.36419582683702606</v>
      </c>
      <c r="CX34" s="287">
        <f>'3'!CN34</f>
        <v>0.42795120511442653</v>
      </c>
      <c r="CY34" s="261">
        <f>'8'!DN34</f>
        <v>0.76840367704314227</v>
      </c>
      <c r="CZ34" s="261">
        <f t="shared" si="12"/>
        <v>0.4422400900932516</v>
      </c>
      <c r="DA34" s="214">
        <f t="shared" si="33"/>
        <v>0.49385735993110869</v>
      </c>
      <c r="DB34" s="286">
        <f>'1'!FK34</f>
        <v>0.55332031354957489</v>
      </c>
      <c r="DC34" s="286">
        <f>'1'!FM34</f>
        <v>0.65545678773941363</v>
      </c>
      <c r="DD34" s="261">
        <f>'2'!DU34</f>
        <v>0.41502181401332711</v>
      </c>
      <c r="DE34" s="287">
        <f>'2'!DW34</f>
        <v>0.54055136787007063</v>
      </c>
      <c r="DF34" s="287">
        <f>'3'!CU34</f>
        <v>0.12846531829294744</v>
      </c>
      <c r="DG34" s="261">
        <f>'8'!DW34</f>
        <v>0.39535835224397248</v>
      </c>
      <c r="DH34" s="261">
        <f t="shared" si="13"/>
        <v>0.37304144952495549</v>
      </c>
      <c r="DI34" s="214">
        <f t="shared" si="34"/>
        <v>0.42995795653660107</v>
      </c>
    </row>
    <row r="35" spans="1:113" ht="19.5" customHeight="1">
      <c r="A35" s="201">
        <v>1991</v>
      </c>
      <c r="B35" s="286">
        <f>'1'!K35</f>
        <v>0.35626736320618735</v>
      </c>
      <c r="C35" s="286">
        <f>'1'!M35</f>
        <v>0.46463012879695004</v>
      </c>
      <c r="D35" s="261">
        <f>'2'!H35</f>
        <v>0.25871520656476793</v>
      </c>
      <c r="E35" s="287">
        <f>'2'!J35</f>
        <v>0.3623576641833321</v>
      </c>
      <c r="F35" s="287">
        <f>'3'!H35</f>
        <v>0.41506534873376999</v>
      </c>
      <c r="G35" s="261">
        <f>'8'!J35</f>
        <v>0.64721705180223377</v>
      </c>
      <c r="H35" s="261">
        <f t="shared" si="0"/>
        <v>0.41931624257673977</v>
      </c>
      <c r="I35" s="214">
        <f t="shared" si="14"/>
        <v>0.47231754837907147</v>
      </c>
      <c r="J35" s="286">
        <f>'1'!W35</f>
        <v>0.48683892931511002</v>
      </c>
      <c r="K35" s="286">
        <f>'1'!Y35</f>
        <v>0.59624777002943241</v>
      </c>
      <c r="L35" s="261">
        <f>'2'!Q35</f>
        <v>0.32275074693532757</v>
      </c>
      <c r="M35" s="287">
        <f>'2'!S35</f>
        <v>0.44110218513142152</v>
      </c>
      <c r="N35" s="287">
        <f>'3'!O35</f>
        <v>0.84983541472558066</v>
      </c>
      <c r="O35" s="261">
        <f>'8'!S35</f>
        <v>0.76923843108591683</v>
      </c>
      <c r="P35" s="261">
        <f t="shared" si="15"/>
        <v>0.60716588051548381</v>
      </c>
      <c r="Q35" s="286">
        <f t="shared" si="16"/>
        <v>0.66410595024308783</v>
      </c>
      <c r="R35" s="286">
        <f>'1'!AI35</f>
        <v>0.39368556882602151</v>
      </c>
      <c r="S35" s="286">
        <f>'1'!AK35</f>
        <v>0.50471993671169868</v>
      </c>
      <c r="T35" s="261">
        <f>'2'!Z35</f>
        <v>0.30968413371188436</v>
      </c>
      <c r="U35" s="287">
        <f>'2'!AB35</f>
        <v>0.42576045366217613</v>
      </c>
      <c r="V35" s="287">
        <f>'3'!V35</f>
        <v>0.56302983096158832</v>
      </c>
      <c r="W35" s="261">
        <f>'8'!AB35</f>
        <v>0.67196214985809311</v>
      </c>
      <c r="X35" s="261">
        <f t="shared" si="2"/>
        <v>0.48459042083939685</v>
      </c>
      <c r="Y35" s="214">
        <f t="shared" si="17"/>
        <v>0.54136809279838904</v>
      </c>
      <c r="Z35" s="286">
        <f>'1'!AU35</f>
        <v>0.31079225971718405</v>
      </c>
      <c r="AA35" s="286">
        <f>'1'!AW35</f>
        <v>0.41289629704469061</v>
      </c>
      <c r="AB35" s="261">
        <f>'2'!AI35</f>
        <v>0.36280565717391905</v>
      </c>
      <c r="AC35" s="287">
        <f>'2'!AK35</f>
        <v>0.48607633849750631</v>
      </c>
      <c r="AD35" s="287">
        <f>'3'!AC35</f>
        <v>0.62172182977950219</v>
      </c>
      <c r="AE35" s="261">
        <f>'8'!AK35</f>
        <v>0.7673956897614389</v>
      </c>
      <c r="AF35" s="261">
        <f t="shared" si="18"/>
        <v>0.51567885910801103</v>
      </c>
      <c r="AG35" s="286">
        <f t="shared" si="19"/>
        <v>0.57202253877078446</v>
      </c>
      <c r="AH35" s="286">
        <f>'1'!BG35</f>
        <v>0.23966289525059939</v>
      </c>
      <c r="AI35" s="286">
        <f>'1'!BI35</f>
        <v>0.32422735056281926</v>
      </c>
      <c r="AJ35" s="261">
        <f>'2'!AR35</f>
        <v>0.34656184612574747</v>
      </c>
      <c r="AK35" s="287">
        <f>'2'!AT35</f>
        <v>0.4681959195565995</v>
      </c>
      <c r="AL35" s="287">
        <f>'3'!AJ35</f>
        <v>0.83906523619235718</v>
      </c>
      <c r="AM35" s="261">
        <f>'8'!AT35</f>
        <v>0.78371809452018582</v>
      </c>
      <c r="AN35" s="261">
        <f t="shared" si="20"/>
        <v>0.55225201802222246</v>
      </c>
      <c r="AO35" s="286">
        <f t="shared" si="21"/>
        <v>0.60380165020799037</v>
      </c>
      <c r="AP35" s="286">
        <f>'1'!BS35</f>
        <v>0.41917704634408065</v>
      </c>
      <c r="AQ35" s="286">
        <f>'1'!BU35</f>
        <v>0.53087509439440872</v>
      </c>
      <c r="AR35" s="261">
        <f>'2'!BA35</f>
        <v>0.29963210291671177</v>
      </c>
      <c r="AS35" s="287">
        <f>'2'!BC35</f>
        <v>0.41371712013803952</v>
      </c>
      <c r="AT35" s="287">
        <f>'3'!AQ35</f>
        <v>0.60206862132234318</v>
      </c>
      <c r="AU35" s="261">
        <f>'8'!BC35</f>
        <v>0.73721663173325036</v>
      </c>
      <c r="AV35" s="261">
        <f t="shared" si="22"/>
        <v>0.51452360057909652</v>
      </c>
      <c r="AW35" s="286">
        <f t="shared" si="23"/>
        <v>0.57096936689701039</v>
      </c>
      <c r="AX35" s="286">
        <f>'1'!CE35</f>
        <v>0.36528050402930468</v>
      </c>
      <c r="AY35" s="286">
        <f>'1'!CG35</f>
        <v>0.47448074849709582</v>
      </c>
      <c r="AZ35" s="261">
        <f>'2'!BJ35</f>
        <v>0.45869793897908651</v>
      </c>
      <c r="BA35" s="287">
        <f>'2'!BL35</f>
        <v>0.5829764196505488</v>
      </c>
      <c r="BB35" s="287">
        <f>'3'!AX35</f>
        <v>0.68404084171677382</v>
      </c>
      <c r="BC35" s="261">
        <f>'8'!BL35</f>
        <v>0.74141883757018223</v>
      </c>
      <c r="BD35" s="261">
        <f t="shared" si="6"/>
        <v>0.56235953057383681</v>
      </c>
      <c r="BE35" s="214">
        <f t="shared" si="24"/>
        <v>0.62072921185865015</v>
      </c>
      <c r="BF35" s="286">
        <f>'1'!CQ35</f>
        <v>0.45712555576279684</v>
      </c>
      <c r="BG35" s="286">
        <f>'1'!CS35</f>
        <v>0.56822554998996333</v>
      </c>
      <c r="BH35" s="261">
        <f>'2'!BS35</f>
        <v>0.30364784893240815</v>
      </c>
      <c r="BI35" s="287">
        <f>'2'!BU35</f>
        <v>0.41855409534099414</v>
      </c>
      <c r="BJ35" s="287">
        <f>'3'!BE35</f>
        <v>0.63702205180765747</v>
      </c>
      <c r="BK35" s="261">
        <f>'8'!BU35</f>
        <v>0.7088112093338258</v>
      </c>
      <c r="BL35" s="261">
        <f t="shared" si="25"/>
        <v>0.52665166645917205</v>
      </c>
      <c r="BM35" s="286">
        <f t="shared" si="26"/>
        <v>0.5831532266181102</v>
      </c>
      <c r="BN35" s="286">
        <f>'1'!DC35</f>
        <v>0.48158990106885308</v>
      </c>
      <c r="BO35" s="286">
        <f>'1'!DE35</f>
        <v>0.5913716061515808</v>
      </c>
      <c r="BP35" s="261">
        <f>'2'!CB35</f>
        <v>0.4573514465998616</v>
      </c>
      <c r="BQ35" s="287">
        <f>'2'!CD35</f>
        <v>0.58170742165785427</v>
      </c>
      <c r="BR35" s="287">
        <f>'3'!BL35</f>
        <v>0.56004029646328135</v>
      </c>
      <c r="BS35" s="261">
        <f>'8'!CD35</f>
        <v>0.74290997582645757</v>
      </c>
      <c r="BT35" s="261">
        <f t="shared" si="27"/>
        <v>0.56047290498961344</v>
      </c>
      <c r="BU35" s="286">
        <f t="shared" si="28"/>
        <v>0.6190073250247935</v>
      </c>
      <c r="BV35" s="286">
        <f>'1'!DO35</f>
        <v>0.33127298744421046</v>
      </c>
      <c r="BW35" s="286">
        <f>'1'!DQ35</f>
        <v>0.43662999247258188</v>
      </c>
      <c r="BX35" s="261">
        <f>'2'!CK35</f>
        <v>0.50507892705847002</v>
      </c>
      <c r="BY35" s="287">
        <f>'2'!CM35</f>
        <v>0.62529725235949496</v>
      </c>
      <c r="BZ35" s="287">
        <f>'3'!BS35</f>
        <v>0.79946231421725922</v>
      </c>
      <c r="CA35" s="261">
        <f>'8'!CM35</f>
        <v>0.80847443264640695</v>
      </c>
      <c r="CB35" s="261">
        <f t="shared" si="9"/>
        <v>0.6110721653415867</v>
      </c>
      <c r="CC35" s="214">
        <f t="shared" si="29"/>
        <v>0.66746599792393579</v>
      </c>
      <c r="CD35" s="286">
        <f>'1'!EA35</f>
        <v>0.31152351058400568</v>
      </c>
      <c r="CE35" s="286">
        <f>'1'!EC35</f>
        <v>0.41375650041939899</v>
      </c>
      <c r="CF35" s="261">
        <f>'2'!CT35</f>
        <v>0.17891854769602955</v>
      </c>
      <c r="CG35" s="287">
        <f>'2'!CV35</f>
        <v>0.24938360765249593</v>
      </c>
      <c r="CH35" s="287">
        <f>'3'!BZ35</f>
        <v>0.53336384634367151</v>
      </c>
      <c r="CI35" s="261">
        <f>'8'!CV35</f>
        <v>0.70645585161821789</v>
      </c>
      <c r="CJ35" s="261">
        <f t="shared" si="30"/>
        <v>0.43256543906048117</v>
      </c>
      <c r="CK35" s="286">
        <f t="shared" si="31"/>
        <v>0.47573995150844606</v>
      </c>
      <c r="CL35" s="286">
        <f>'1'!EM35</f>
        <v>0.34426739251440458</v>
      </c>
      <c r="CM35" s="286">
        <f>'1'!EO35</f>
        <v>0.4513149972209915</v>
      </c>
      <c r="CN35" s="261">
        <f>'2'!DC35</f>
        <v>0.30825293570380008</v>
      </c>
      <c r="CO35" s="287">
        <f>'2'!DE35</f>
        <v>0.42405875237473478</v>
      </c>
      <c r="CP35" s="287">
        <f>'3'!CG35</f>
        <v>0.62756007531116553</v>
      </c>
      <c r="CQ35" s="261">
        <f>'8'!DE35</f>
        <v>0.84868099383735274</v>
      </c>
      <c r="CR35" s="261">
        <f t="shared" si="11"/>
        <v>0.53219034934168075</v>
      </c>
      <c r="CS35" s="214">
        <f t="shared" si="32"/>
        <v>0.58790370468606112</v>
      </c>
      <c r="CT35" s="286">
        <f>'1'!EY35</f>
        <v>0.308267405707983</v>
      </c>
      <c r="CU35" s="286">
        <f>'1'!FA35</f>
        <v>0.40991873439650639</v>
      </c>
      <c r="CV35" s="261">
        <f>'2'!DL35</f>
        <v>0.27142234079503891</v>
      </c>
      <c r="CW35" s="287">
        <f>'2'!DN35</f>
        <v>0.37872861819808962</v>
      </c>
      <c r="CX35" s="287">
        <f>'3'!CN35</f>
        <v>0.42967090546961756</v>
      </c>
      <c r="CY35" s="261">
        <f>'8'!DN35</f>
        <v>0.73940700998703424</v>
      </c>
      <c r="CZ35" s="261">
        <f t="shared" si="12"/>
        <v>0.43719191548991843</v>
      </c>
      <c r="DA35" s="214">
        <f t="shared" si="33"/>
        <v>0.48943131701281195</v>
      </c>
      <c r="DB35" s="286">
        <f>'1'!FK35</f>
        <v>0.54986583872143002</v>
      </c>
      <c r="DC35" s="286">
        <f>'1'!FM35</f>
        <v>0.65249057691173318</v>
      </c>
      <c r="DD35" s="261">
        <f>'2'!DU35</f>
        <v>0.42098595487398177</v>
      </c>
      <c r="DE35" s="287">
        <f>'2'!DW35</f>
        <v>0.54650369375690266</v>
      </c>
      <c r="DF35" s="287">
        <f>'3'!CU35</f>
        <v>0.12865588950383813</v>
      </c>
      <c r="DG35" s="261">
        <f>'8'!DW35</f>
        <v>0.38095785583207326</v>
      </c>
      <c r="DH35" s="261">
        <f t="shared" si="13"/>
        <v>0.37011638473283076</v>
      </c>
      <c r="DI35" s="214">
        <f t="shared" si="34"/>
        <v>0.42715200400113679</v>
      </c>
    </row>
    <row r="36" spans="1:113" ht="19.5" customHeight="1">
      <c r="A36" s="201">
        <v>1992</v>
      </c>
      <c r="B36" s="286">
        <f>'1'!K36</f>
        <v>0.35842180002914698</v>
      </c>
      <c r="C36" s="286">
        <f>'1'!M36</f>
        <v>0.46699632081942843</v>
      </c>
      <c r="D36" s="261">
        <f>'2'!H36</f>
        <v>0.26880033021521066</v>
      </c>
      <c r="E36" s="287">
        <f>'2'!J36</f>
        <v>0.37538285000942789</v>
      </c>
      <c r="F36" s="287">
        <f>'3'!H36</f>
        <v>0.36896869726122777</v>
      </c>
      <c r="G36" s="261">
        <f>'8'!J36</f>
        <v>0.63003989936767146</v>
      </c>
      <c r="H36" s="261">
        <f t="shared" si="0"/>
        <v>0.40655768171831425</v>
      </c>
      <c r="I36" s="214">
        <f t="shared" si="14"/>
        <v>0.46034694186443892</v>
      </c>
      <c r="J36" s="286">
        <f>'1'!W36</f>
        <v>0.50233379030103764</v>
      </c>
      <c r="K36" s="286">
        <f>'1'!Y36</f>
        <v>0.61046315031874165</v>
      </c>
      <c r="L36" s="261">
        <f>'2'!Q36</f>
        <v>0.337325257693599</v>
      </c>
      <c r="M36" s="287">
        <f>'2'!S36</f>
        <v>0.45781421072520317</v>
      </c>
      <c r="N36" s="287">
        <f>'3'!O36</f>
        <v>0.85054269370424895</v>
      </c>
      <c r="O36" s="261">
        <f>'8'!S36</f>
        <v>0.75735071878275095</v>
      </c>
      <c r="P36" s="261">
        <f t="shared" si="15"/>
        <v>0.61188811512040908</v>
      </c>
      <c r="Q36" s="286">
        <f t="shared" si="16"/>
        <v>0.66904269338273614</v>
      </c>
      <c r="R36" s="286">
        <f>'1'!AI36</f>
        <v>0.39756872299353641</v>
      </c>
      <c r="S36" s="286">
        <f>'1'!AK36</f>
        <v>0.50876242598117671</v>
      </c>
      <c r="T36" s="261">
        <f>'2'!Z36</f>
        <v>0.32227261837151305</v>
      </c>
      <c r="U36" s="287">
        <f>'2'!AB36</f>
        <v>0.44054688770642531</v>
      </c>
      <c r="V36" s="287">
        <f>'3'!V36</f>
        <v>0.5574191468884252</v>
      </c>
      <c r="W36" s="261">
        <f>'8'!AB36</f>
        <v>0.66409652060794788</v>
      </c>
      <c r="X36" s="261">
        <f t="shared" si="2"/>
        <v>0.48533925221535562</v>
      </c>
      <c r="Y36" s="214">
        <f t="shared" si="17"/>
        <v>0.54270624529599387</v>
      </c>
      <c r="Z36" s="286">
        <f>'1'!AU36</f>
        <v>0.31628489140650895</v>
      </c>
      <c r="AA36" s="286">
        <f>'1'!AW36</f>
        <v>0.41933398097212254</v>
      </c>
      <c r="AB36" s="261">
        <f>'2'!AI36</f>
        <v>0.37900760804007311</v>
      </c>
      <c r="AC36" s="287">
        <f>'2'!AK36</f>
        <v>0.50345261037901556</v>
      </c>
      <c r="AD36" s="287">
        <f>'3'!AC36</f>
        <v>0.63455741708408953</v>
      </c>
      <c r="AE36" s="261">
        <f>'8'!AK36</f>
        <v>0.76984319598160189</v>
      </c>
      <c r="AF36" s="261">
        <f t="shared" si="18"/>
        <v>0.52492327812806838</v>
      </c>
      <c r="AG36" s="286">
        <f t="shared" si="19"/>
        <v>0.5817968011042074</v>
      </c>
      <c r="AH36" s="286">
        <f>'1'!BG36</f>
        <v>0.21991345611527929</v>
      </c>
      <c r="AI36" s="286">
        <f>'1'!BI36</f>
        <v>0.2976672043799341</v>
      </c>
      <c r="AJ36" s="261">
        <f>'2'!AR36</f>
        <v>0.35391345244028372</v>
      </c>
      <c r="AK36" s="287">
        <f>'2'!AT36</f>
        <v>0.47634672855371812</v>
      </c>
      <c r="AL36" s="287">
        <f>'3'!AJ36</f>
        <v>0.85570749591182349</v>
      </c>
      <c r="AM36" s="261">
        <f>'8'!AT36</f>
        <v>0.73553283536611658</v>
      </c>
      <c r="AN36" s="261">
        <f t="shared" si="20"/>
        <v>0.54126680995837573</v>
      </c>
      <c r="AO36" s="286">
        <f t="shared" si="21"/>
        <v>0.59131356605289809</v>
      </c>
      <c r="AP36" s="286">
        <f>'1'!BS36</f>
        <v>0.426563377680513</v>
      </c>
      <c r="AQ36" s="286">
        <f>'1'!BU36</f>
        <v>0.5382894767287818</v>
      </c>
      <c r="AR36" s="261">
        <f>'2'!BA36</f>
        <v>0.31103816251805322</v>
      </c>
      <c r="AS36" s="287">
        <f>'2'!BC36</f>
        <v>0.42736647482662526</v>
      </c>
      <c r="AT36" s="287">
        <f>'3'!AQ36</f>
        <v>0.64033487239144393</v>
      </c>
      <c r="AU36" s="261">
        <f>'8'!BC36</f>
        <v>0.73471605453776279</v>
      </c>
      <c r="AV36" s="261">
        <f t="shared" si="22"/>
        <v>0.52816311678194328</v>
      </c>
      <c r="AW36" s="286">
        <f t="shared" si="23"/>
        <v>0.58517671962115347</v>
      </c>
      <c r="AX36" s="286">
        <f>'1'!CE36</f>
        <v>0.38599828310523671</v>
      </c>
      <c r="AY36" s="286">
        <f>'1'!CG36</f>
        <v>0.4966536188075007</v>
      </c>
      <c r="AZ36" s="261">
        <f>'2'!BJ36</f>
        <v>0.46171619703392808</v>
      </c>
      <c r="BA36" s="287">
        <f>'2'!BL36</f>
        <v>0.58581236171079443</v>
      </c>
      <c r="BB36" s="287">
        <f>'3'!AX36</f>
        <v>0.67153883571556161</v>
      </c>
      <c r="BC36" s="261">
        <f>'8'!BL36</f>
        <v>0.74317395985613799</v>
      </c>
      <c r="BD36" s="261">
        <f t="shared" si="6"/>
        <v>0.56560681892771614</v>
      </c>
      <c r="BE36" s="214">
        <f t="shared" si="24"/>
        <v>0.62429469402249871</v>
      </c>
      <c r="BF36" s="286">
        <f>'1'!CQ36</f>
        <v>0.46882722068415261</v>
      </c>
      <c r="BG36" s="286">
        <f>'1'!CS36</f>
        <v>0.57938412939565964</v>
      </c>
      <c r="BH36" s="261">
        <f>'2'!BS36</f>
        <v>0.3142067373532127</v>
      </c>
      <c r="BI36" s="287">
        <f>'2'!BU36</f>
        <v>0.43110992588845903</v>
      </c>
      <c r="BJ36" s="287">
        <f>'3'!BE36</f>
        <v>0.50188185591694878</v>
      </c>
      <c r="BK36" s="261">
        <f>'8'!BU36</f>
        <v>0.71011105802385965</v>
      </c>
      <c r="BL36" s="261">
        <f t="shared" si="25"/>
        <v>0.49875671799454341</v>
      </c>
      <c r="BM36" s="286">
        <f t="shared" si="26"/>
        <v>0.55562174230623174</v>
      </c>
      <c r="BN36" s="286">
        <f>'1'!DC36</f>
        <v>0.48662479704314954</v>
      </c>
      <c r="BO36" s="286">
        <f>'1'!DE36</f>
        <v>0.59604945598453207</v>
      </c>
      <c r="BP36" s="261">
        <f>'2'!CB36</f>
        <v>0.46022256470096778</v>
      </c>
      <c r="BQ36" s="287">
        <f>'2'!CD36</f>
        <v>0.58441043512249891</v>
      </c>
      <c r="BR36" s="287">
        <f>'3'!BL36</f>
        <v>0.56015199933265825</v>
      </c>
      <c r="BS36" s="261">
        <f>'8'!CD36</f>
        <v>0.75494230762827286</v>
      </c>
      <c r="BT36" s="261">
        <f t="shared" si="27"/>
        <v>0.56548541717626211</v>
      </c>
      <c r="BU36" s="286">
        <f t="shared" si="28"/>
        <v>0.62388854951699058</v>
      </c>
      <c r="BV36" s="286">
        <f>'1'!DO36</f>
        <v>0.34977375036531988</v>
      </c>
      <c r="BW36" s="286">
        <f>'1'!DQ36</f>
        <v>0.4574536427303259</v>
      </c>
      <c r="BX36" s="261">
        <f>'2'!CK36</f>
        <v>0.51571130159059941</v>
      </c>
      <c r="BY36" s="287">
        <f>'2'!CM36</f>
        <v>0.63463736831944728</v>
      </c>
      <c r="BZ36" s="287">
        <f>'3'!BS36</f>
        <v>0.78530148791457599</v>
      </c>
      <c r="CA36" s="261">
        <f>'8'!CM36</f>
        <v>0.80565433961906008</v>
      </c>
      <c r="CB36" s="261">
        <f t="shared" si="9"/>
        <v>0.6141102198723889</v>
      </c>
      <c r="CC36" s="214">
        <f t="shared" si="29"/>
        <v>0.67076170964585236</v>
      </c>
      <c r="CD36" s="286">
        <f>'1'!EA36</f>
        <v>0.32746645151457143</v>
      </c>
      <c r="CE36" s="286">
        <f>'1'!EC36</f>
        <v>0.43227424845066859</v>
      </c>
      <c r="CF36" s="261">
        <f>'2'!CT36</f>
        <v>0.19300053559043948</v>
      </c>
      <c r="CG36" s="287">
        <f>'2'!CV36</f>
        <v>0.27073914526930648</v>
      </c>
      <c r="CH36" s="287">
        <f>'3'!BZ36</f>
        <v>0.47990492632572646</v>
      </c>
      <c r="CI36" s="261">
        <f>'8'!CV36</f>
        <v>0.68206904085224163</v>
      </c>
      <c r="CJ36" s="261">
        <f t="shared" si="30"/>
        <v>0.42061023857074475</v>
      </c>
      <c r="CK36" s="286">
        <f t="shared" si="31"/>
        <v>0.46624684022448576</v>
      </c>
      <c r="CL36" s="286">
        <f>'1'!EM36</f>
        <v>0.34653039366279731</v>
      </c>
      <c r="CM36" s="286">
        <f>'1'!EO36</f>
        <v>0.45384382501069392</v>
      </c>
      <c r="CN36" s="261">
        <f>'2'!DC36</f>
        <v>0.32317440956164456</v>
      </c>
      <c r="CO36" s="287">
        <f>'2'!DE36</f>
        <v>0.44159384587660305</v>
      </c>
      <c r="CP36" s="287">
        <f>'3'!CG36</f>
        <v>0.62932427139584124</v>
      </c>
      <c r="CQ36" s="261">
        <f>'8'!DE36</f>
        <v>0.82626420103368969</v>
      </c>
      <c r="CR36" s="261">
        <f t="shared" si="11"/>
        <v>0.53132331891349327</v>
      </c>
      <c r="CS36" s="214">
        <f t="shared" si="32"/>
        <v>0.58775653582920695</v>
      </c>
      <c r="CT36" s="286">
        <f>'1'!EY36</f>
        <v>0.32208894283882583</v>
      </c>
      <c r="CU36" s="286">
        <f>'1'!FA36</f>
        <v>0.42607826550704953</v>
      </c>
      <c r="CV36" s="261">
        <f>'2'!DL36</f>
        <v>0.28464537739205914</v>
      </c>
      <c r="CW36" s="287">
        <f>'2'!DN36</f>
        <v>0.39535433944516607</v>
      </c>
      <c r="CX36" s="287">
        <f>'3'!CN36</f>
        <v>0.45302082277384514</v>
      </c>
      <c r="CY36" s="261">
        <f>'8'!DN36</f>
        <v>0.73829481464252911</v>
      </c>
      <c r="CZ36" s="261">
        <f t="shared" si="12"/>
        <v>0.44951248941181488</v>
      </c>
      <c r="DA36" s="214">
        <f t="shared" si="33"/>
        <v>0.50318706059214746</v>
      </c>
      <c r="DB36" s="286">
        <f>'1'!FK36</f>
        <v>0.55157579180191874</v>
      </c>
      <c r="DC36" s="286">
        <f>'1'!FM36</f>
        <v>0.65396027955333491</v>
      </c>
      <c r="DD36" s="261">
        <f>'2'!DU36</f>
        <v>0.42442964495126084</v>
      </c>
      <c r="DE36" s="287">
        <f>'2'!DW36</f>
        <v>0.54991689411357048</v>
      </c>
      <c r="DF36" s="287">
        <f>'3'!CU36</f>
        <v>0.13147439557318502</v>
      </c>
      <c r="DG36" s="261">
        <f>'8'!DW36</f>
        <v>0.37268930925716698</v>
      </c>
      <c r="DH36" s="261">
        <f t="shared" si="13"/>
        <v>0.37004228539588291</v>
      </c>
      <c r="DI36" s="214">
        <f t="shared" si="34"/>
        <v>0.42701021962431435</v>
      </c>
    </row>
    <row r="37" spans="1:113" ht="19.5" customHeight="1">
      <c r="A37" s="201">
        <v>1993</v>
      </c>
      <c r="B37" s="286">
        <f>'1'!K37</f>
        <v>0.36520495545921161</v>
      </c>
      <c r="C37" s="286">
        <f>'1'!M37</f>
        <v>0.47439870544116758</v>
      </c>
      <c r="D37" s="261">
        <f>'2'!H37</f>
        <v>0.26815993085622875</v>
      </c>
      <c r="E37" s="287">
        <f>'2'!J37</f>
        <v>0.3745631632780822</v>
      </c>
      <c r="F37" s="287">
        <f>'3'!H37</f>
        <v>0.31862568587648238</v>
      </c>
      <c r="G37" s="261">
        <f>'8'!J37</f>
        <v>0.61823719365707697</v>
      </c>
      <c r="H37" s="261">
        <f t="shared" si="0"/>
        <v>0.39255694146224995</v>
      </c>
      <c r="I37" s="214">
        <f t="shared" si="14"/>
        <v>0.44645618706320228</v>
      </c>
      <c r="J37" s="286">
        <f>'1'!W37</f>
        <v>0.5000812375532494</v>
      </c>
      <c r="K37" s="286">
        <f>'1'!Y37</f>
        <v>0.60841294996115236</v>
      </c>
      <c r="L37" s="261">
        <f>'2'!Q37</f>
        <v>0.35309797304765367</v>
      </c>
      <c r="M37" s="287">
        <f>'2'!S37</f>
        <v>0.47544741806373236</v>
      </c>
      <c r="N37" s="287">
        <f>'3'!O37</f>
        <v>0.81078101089582344</v>
      </c>
      <c r="O37" s="261">
        <f>'8'!S37</f>
        <v>0.7323898176493846</v>
      </c>
      <c r="P37" s="261">
        <f t="shared" si="15"/>
        <v>0.59908750978652781</v>
      </c>
      <c r="Q37" s="286">
        <f t="shared" si="16"/>
        <v>0.65675779914252319</v>
      </c>
      <c r="R37" s="286">
        <f>'1'!AI37</f>
        <v>0.3969854652970996</v>
      </c>
      <c r="S37" s="286">
        <f>'1'!AK37</f>
        <v>0.50815659844102967</v>
      </c>
      <c r="T37" s="261">
        <f>'2'!Z37</f>
        <v>0.33389093202872339</v>
      </c>
      <c r="U37" s="287">
        <f>'2'!AB37</f>
        <v>0.45391316926921482</v>
      </c>
      <c r="V37" s="287">
        <f>'3'!V37</f>
        <v>0.55174739862379085</v>
      </c>
      <c r="W37" s="261">
        <f>'8'!AB37</f>
        <v>0.66171827719682108</v>
      </c>
      <c r="X37" s="261">
        <f t="shared" si="2"/>
        <v>0.48608551828660873</v>
      </c>
      <c r="Y37" s="214">
        <f t="shared" si="17"/>
        <v>0.54388386088271412</v>
      </c>
      <c r="Z37" s="286">
        <f>'1'!AU37</f>
        <v>0.32809049473997398</v>
      </c>
      <c r="AA37" s="286">
        <f>'1'!AW37</f>
        <v>0.43299003183411755</v>
      </c>
      <c r="AB37" s="261">
        <f>'2'!AI37</f>
        <v>0.39191571116014245</v>
      </c>
      <c r="AC37" s="287">
        <f>'2'!AK37</f>
        <v>0.51698421199552558</v>
      </c>
      <c r="AD37" s="287">
        <f>'3'!AC37</f>
        <v>0.70798801019709934</v>
      </c>
      <c r="AE37" s="261">
        <f>'8'!AK37</f>
        <v>0.7579285668112864</v>
      </c>
      <c r="AF37" s="261">
        <f t="shared" si="18"/>
        <v>0.54648069572712554</v>
      </c>
      <c r="AG37" s="286">
        <f t="shared" si="19"/>
        <v>0.60397270520950719</v>
      </c>
      <c r="AH37" s="286">
        <f>'1'!BG37</f>
        <v>0.19827937894601588</v>
      </c>
      <c r="AI37" s="286">
        <f>'1'!BI37</f>
        <v>0.26747261032634262</v>
      </c>
      <c r="AJ37" s="261">
        <f>'2'!AR37</f>
        <v>0.35714419362660887</v>
      </c>
      <c r="AK37" s="287">
        <f>'2'!AT37</f>
        <v>0.47989790142812883</v>
      </c>
      <c r="AL37" s="287">
        <f>'3'!AJ37</f>
        <v>0.87011081574037841</v>
      </c>
      <c r="AM37" s="261">
        <f>'8'!AT37</f>
        <v>0.69191217666395022</v>
      </c>
      <c r="AN37" s="261">
        <f t="shared" si="20"/>
        <v>0.52936164124423835</v>
      </c>
      <c r="AO37" s="286">
        <f t="shared" si="21"/>
        <v>0.57734837603970002</v>
      </c>
      <c r="AP37" s="286">
        <f>'1'!BS37</f>
        <v>0.42947037434573221</v>
      </c>
      <c r="AQ37" s="286">
        <f>'1'!BU37</f>
        <v>0.54118790631106228</v>
      </c>
      <c r="AR37" s="261">
        <f>'2'!BA37</f>
        <v>0.32308984600420076</v>
      </c>
      <c r="AS37" s="287">
        <f>'2'!BC37</f>
        <v>0.44149573831418099</v>
      </c>
      <c r="AT37" s="287">
        <f>'3'!AQ37</f>
        <v>0.67365988648433539</v>
      </c>
      <c r="AU37" s="261">
        <f>'8'!BC37</f>
        <v>0.72552888867056486</v>
      </c>
      <c r="AV37" s="261">
        <f t="shared" si="22"/>
        <v>0.53793724887620831</v>
      </c>
      <c r="AW37" s="286">
        <f t="shared" si="23"/>
        <v>0.59546810494503588</v>
      </c>
      <c r="AX37" s="286">
        <f>'1'!CE37</f>
        <v>0.38881979634892161</v>
      </c>
      <c r="AY37" s="286">
        <f>'1'!CG37</f>
        <v>0.49962414669743632</v>
      </c>
      <c r="AZ37" s="261">
        <f>'2'!BJ37</f>
        <v>0.47056896667501602</v>
      </c>
      <c r="BA37" s="287">
        <f>'2'!BL37</f>
        <v>0.59406255711676204</v>
      </c>
      <c r="BB37" s="287">
        <f>'3'!AX37</f>
        <v>0.65867661624343643</v>
      </c>
      <c r="BC37" s="261">
        <f>'8'!BL37</f>
        <v>0.725979288167797</v>
      </c>
      <c r="BD37" s="261">
        <f t="shared" si="6"/>
        <v>0.56101116685879271</v>
      </c>
      <c r="BE37" s="214">
        <f t="shared" si="24"/>
        <v>0.61958565205635796</v>
      </c>
      <c r="BF37" s="286">
        <f>'1'!CQ37</f>
        <v>0.4516018150897923</v>
      </c>
      <c r="BG37" s="286">
        <f>'1'!CS37</f>
        <v>0.56290104024184995</v>
      </c>
      <c r="BH37" s="261">
        <f>'2'!BS37</f>
        <v>0.32904791339581857</v>
      </c>
      <c r="BI37" s="287">
        <f>'2'!BU37</f>
        <v>0.44837353963129684</v>
      </c>
      <c r="BJ37" s="287">
        <f>'3'!BE37</f>
        <v>0.32078298773862296</v>
      </c>
      <c r="BK37" s="261">
        <f>'8'!BU37</f>
        <v>0.7152229249679205</v>
      </c>
      <c r="BL37" s="261">
        <f t="shared" si="25"/>
        <v>0.4541639102980386</v>
      </c>
      <c r="BM37" s="286">
        <f t="shared" si="26"/>
        <v>0.51182012314492265</v>
      </c>
      <c r="BN37" s="286">
        <f>'1'!DC37</f>
        <v>0.48269342840971535</v>
      </c>
      <c r="BO37" s="286">
        <f>'1'!DE37</f>
        <v>0.59239932981452903</v>
      </c>
      <c r="BP37" s="261">
        <f>'2'!CB37</f>
        <v>0.46725608600808144</v>
      </c>
      <c r="BQ37" s="287">
        <f>'2'!CD37</f>
        <v>0.59098692404612374</v>
      </c>
      <c r="BR37" s="287">
        <f>'3'!BL37</f>
        <v>0.5602002102779039</v>
      </c>
      <c r="BS37" s="261">
        <f>'8'!CD37</f>
        <v>0.76173601263064827</v>
      </c>
      <c r="BT37" s="261">
        <f t="shared" si="27"/>
        <v>0.56797143433158714</v>
      </c>
      <c r="BU37" s="286">
        <f t="shared" si="28"/>
        <v>0.62633061919230126</v>
      </c>
      <c r="BV37" s="286">
        <f>'1'!DO37</f>
        <v>0.36155734962311481</v>
      </c>
      <c r="BW37" s="286">
        <f>'1'!DQ37</f>
        <v>0.47042702336018083</v>
      </c>
      <c r="BX37" s="261">
        <f>'2'!CK37</f>
        <v>0.52037078821538352</v>
      </c>
      <c r="BY37" s="287">
        <f>'2'!CM37</f>
        <v>0.63869030536421345</v>
      </c>
      <c r="BZ37" s="287">
        <f>'3'!BS37</f>
        <v>0.77024954455860384</v>
      </c>
      <c r="CA37" s="261">
        <f>'8'!CM37</f>
        <v>0.80383505631840846</v>
      </c>
      <c r="CB37" s="261">
        <f t="shared" si="9"/>
        <v>0.6140031846788776</v>
      </c>
      <c r="CC37" s="214">
        <f t="shared" si="29"/>
        <v>0.67080048240035162</v>
      </c>
      <c r="CD37" s="286">
        <f>'1'!EA37</f>
        <v>0.31752229304952079</v>
      </c>
      <c r="CE37" s="286">
        <f>'1'!EC37</f>
        <v>0.42077683556582979</v>
      </c>
      <c r="CF37" s="261">
        <f>'2'!CT37</f>
        <v>0.20606453379219511</v>
      </c>
      <c r="CG37" s="287">
        <f>'2'!CV37</f>
        <v>0.28996641673288248</v>
      </c>
      <c r="CH37" s="287">
        <f>'3'!BZ37</f>
        <v>0.42094702331958</v>
      </c>
      <c r="CI37" s="261">
        <f>'8'!CV37</f>
        <v>0.63548111145738562</v>
      </c>
      <c r="CJ37" s="261">
        <f t="shared" si="30"/>
        <v>0.39500374040467034</v>
      </c>
      <c r="CK37" s="286">
        <f t="shared" si="31"/>
        <v>0.4417928467689195</v>
      </c>
      <c r="CL37" s="286">
        <f>'1'!EM37</f>
        <v>0.32938596540946363</v>
      </c>
      <c r="CM37" s="286">
        <f>'1'!EO37</f>
        <v>0.43447381238054317</v>
      </c>
      <c r="CN37" s="261">
        <f>'2'!DC37</f>
        <v>0.31624636022040231</v>
      </c>
      <c r="CO37" s="287">
        <f>'2'!DE37</f>
        <v>0.43350870115293272</v>
      </c>
      <c r="CP37" s="287">
        <f>'3'!CG37</f>
        <v>0.62681232884720339</v>
      </c>
      <c r="CQ37" s="261">
        <f>'8'!DE37</f>
        <v>0.79454305100268496</v>
      </c>
      <c r="CR37" s="261">
        <f t="shared" si="11"/>
        <v>0.51674692636993858</v>
      </c>
      <c r="CS37" s="214">
        <f t="shared" si="32"/>
        <v>0.57233447334584109</v>
      </c>
      <c r="CT37" s="286">
        <f>'1'!EY37</f>
        <v>0.33360845281978124</v>
      </c>
      <c r="CU37" s="286">
        <f>'1'!FA37</f>
        <v>0.43929018640969913</v>
      </c>
      <c r="CV37" s="261">
        <f>'2'!DL37</f>
        <v>0.29932605412016478</v>
      </c>
      <c r="CW37" s="287">
        <f>'2'!DN37</f>
        <v>0.4133470634330273</v>
      </c>
      <c r="CX37" s="287">
        <f>'3'!CN37</f>
        <v>0.4749091153119897</v>
      </c>
      <c r="CY37" s="261">
        <f>'8'!DN37</f>
        <v>0.74177134468760253</v>
      </c>
      <c r="CZ37" s="261">
        <f t="shared" si="12"/>
        <v>0.46240374173488452</v>
      </c>
      <c r="DA37" s="214">
        <f t="shared" si="33"/>
        <v>0.51732942746057964</v>
      </c>
      <c r="DB37" s="286">
        <f>'1'!FK37</f>
        <v>0.55152335015579201</v>
      </c>
      <c r="DC37" s="286">
        <f>'1'!FM37</f>
        <v>0.6539152479948952</v>
      </c>
      <c r="DD37" s="261">
        <f>'2'!DU37</f>
        <v>0.43117919126952825</v>
      </c>
      <c r="DE37" s="287">
        <f>'2'!DW37</f>
        <v>0.55655720596759939</v>
      </c>
      <c r="DF37" s="287">
        <f>'3'!CU37</f>
        <v>0.13406032493220899</v>
      </c>
      <c r="DG37" s="261">
        <f>'8'!DW37</f>
        <v>0.38389789997054563</v>
      </c>
      <c r="DH37" s="261">
        <f t="shared" si="13"/>
        <v>0.37516519158201872</v>
      </c>
      <c r="DI37" s="214">
        <f t="shared" si="34"/>
        <v>0.43210766971631226</v>
      </c>
    </row>
    <row r="38" spans="1:113" ht="19.5" customHeight="1">
      <c r="A38" s="201">
        <v>1994</v>
      </c>
      <c r="B38" s="286">
        <f>'1'!K38</f>
        <v>0.38313609714267377</v>
      </c>
      <c r="C38" s="286">
        <f>'1'!M38</f>
        <v>0.49362842991893974</v>
      </c>
      <c r="D38" s="261">
        <f>'2'!H38</f>
        <v>0.26558146842184632</v>
      </c>
      <c r="E38" s="287">
        <f>'2'!J38</f>
        <v>0.37125275714290928</v>
      </c>
      <c r="F38" s="287">
        <f>'3'!H38</f>
        <v>0.26363214354058484</v>
      </c>
      <c r="G38" s="261">
        <f>'8'!J38</f>
        <v>0.61930530756911173</v>
      </c>
      <c r="H38" s="261">
        <f t="shared" si="0"/>
        <v>0.38291375416855417</v>
      </c>
      <c r="I38" s="214">
        <f t="shared" si="14"/>
        <v>0.43695465954288637</v>
      </c>
      <c r="J38" s="286">
        <f>'1'!W38</f>
        <v>0.51045890148290152</v>
      </c>
      <c r="K38" s="286">
        <f>'1'!Y38</f>
        <v>0.61781300858019195</v>
      </c>
      <c r="L38" s="261">
        <f>'2'!Q38</f>
        <v>0.36643155382101816</v>
      </c>
      <c r="M38" s="287">
        <f>'2'!S38</f>
        <v>0.49000393482089172</v>
      </c>
      <c r="N38" s="287">
        <f>'3'!O38</f>
        <v>0.76567068092641444</v>
      </c>
      <c r="O38" s="261">
        <f>'8'!S38</f>
        <v>0.71421819970313394</v>
      </c>
      <c r="P38" s="261">
        <f t="shared" si="15"/>
        <v>0.58919483398336703</v>
      </c>
      <c r="Q38" s="286">
        <f t="shared" si="16"/>
        <v>0.64692645600765797</v>
      </c>
      <c r="R38" s="286">
        <f>'1'!AI38</f>
        <v>0.39864591743832328</v>
      </c>
      <c r="S38" s="286">
        <f>'1'!AK38</f>
        <v>0.50988004312970558</v>
      </c>
      <c r="T38" s="261">
        <f>'2'!Z38</f>
        <v>0.34746163122005913</v>
      </c>
      <c r="U38" s="287">
        <f>'2'!AB38</f>
        <v>0.46919880434018368</v>
      </c>
      <c r="V38" s="287">
        <f>'3'!V38</f>
        <v>0.54601384156785271</v>
      </c>
      <c r="W38" s="261">
        <f>'8'!AB38</f>
        <v>0.67535804075503159</v>
      </c>
      <c r="X38" s="261">
        <f t="shared" si="2"/>
        <v>0.49186985774531666</v>
      </c>
      <c r="Y38" s="214">
        <f t="shared" si="17"/>
        <v>0.55011268244819334</v>
      </c>
      <c r="Z38" s="286">
        <f>'1'!AU38</f>
        <v>0.373668909684023</v>
      </c>
      <c r="AA38" s="286">
        <f>'1'!AW38</f>
        <v>0.4835359263471089</v>
      </c>
      <c r="AB38" s="261">
        <f>'2'!AI38</f>
        <v>0.39567295553269521</v>
      </c>
      <c r="AC38" s="287">
        <f>'2'!AK38</f>
        <v>0.52087268436914946</v>
      </c>
      <c r="AD38" s="287">
        <f>'3'!AC38</f>
        <v>0.76807892248800558</v>
      </c>
      <c r="AE38" s="261">
        <f>'8'!AK38</f>
        <v>0.7932741801758032</v>
      </c>
      <c r="AF38" s="261">
        <f t="shared" si="18"/>
        <v>0.58267374197013178</v>
      </c>
      <c r="AG38" s="286">
        <f t="shared" si="19"/>
        <v>0.6414404283450168</v>
      </c>
      <c r="AH38" s="286">
        <f>'1'!BG38</f>
        <v>0.21024370311358234</v>
      </c>
      <c r="AI38" s="286">
        <f>'1'!BI38</f>
        <v>0.28431835653804377</v>
      </c>
      <c r="AJ38" s="261">
        <f>'2'!AR38</f>
        <v>0.34858064918651194</v>
      </c>
      <c r="AK38" s="287">
        <f>'2'!AT38</f>
        <v>0.47044397447195191</v>
      </c>
      <c r="AL38" s="287">
        <f>'3'!AJ38</f>
        <v>0.88253879337753516</v>
      </c>
      <c r="AM38" s="261">
        <f>'8'!AT38</f>
        <v>0.69883378621797365</v>
      </c>
      <c r="AN38" s="261">
        <f t="shared" si="20"/>
        <v>0.53504923297390072</v>
      </c>
      <c r="AO38" s="286">
        <f t="shared" si="21"/>
        <v>0.58403372765137607</v>
      </c>
      <c r="AP38" s="286">
        <f>'1'!BS38</f>
        <v>0.43624679021332274</v>
      </c>
      <c r="AQ38" s="286">
        <f>'1'!BU38</f>
        <v>0.54790198837681636</v>
      </c>
      <c r="AR38" s="261">
        <f>'2'!BA38</f>
        <v>0.338018211034047</v>
      </c>
      <c r="AS38" s="287">
        <f>'2'!BC38</f>
        <v>0.45859861831311344</v>
      </c>
      <c r="AT38" s="287">
        <f>'3'!AQ38</f>
        <v>0.70267524496098921</v>
      </c>
      <c r="AU38" s="261">
        <f>'8'!BC38</f>
        <v>0.72233136659367636</v>
      </c>
      <c r="AV38" s="261">
        <f t="shared" si="22"/>
        <v>0.54981790320050883</v>
      </c>
      <c r="AW38" s="286">
        <f t="shared" si="23"/>
        <v>0.6078768045611489</v>
      </c>
      <c r="AX38" s="286">
        <f>'1'!CE38</f>
        <v>0.40397913617546083</v>
      </c>
      <c r="AY38" s="286">
        <f>'1'!CG38</f>
        <v>0.51538945197180452</v>
      </c>
      <c r="AZ38" s="261">
        <f>'2'!BJ38</f>
        <v>0.48177459310553383</v>
      </c>
      <c r="BA38" s="287">
        <f>'2'!BL38</f>
        <v>0.60436341421611661</v>
      </c>
      <c r="BB38" s="287">
        <f>'3'!AX38</f>
        <v>0.64544229160714695</v>
      </c>
      <c r="BC38" s="261">
        <f>'8'!BL38</f>
        <v>0.7168264372889821</v>
      </c>
      <c r="BD38" s="261">
        <f t="shared" si="6"/>
        <v>0.56200561454428088</v>
      </c>
      <c r="BE38" s="214">
        <f t="shared" si="24"/>
        <v>0.62050539877101252</v>
      </c>
      <c r="BF38" s="286">
        <f>'1'!CQ38</f>
        <v>0.46068961049294455</v>
      </c>
      <c r="BG38" s="286">
        <f>'1'!CS38</f>
        <v>0.57164147599693438</v>
      </c>
      <c r="BH38" s="261">
        <f>'2'!BS38</f>
        <v>0.34278607043111003</v>
      </c>
      <c r="BI38" s="287">
        <f>'2'!BU38</f>
        <v>0.46397124352494062</v>
      </c>
      <c r="BJ38" s="287">
        <f>'3'!BE38</f>
        <v>0.38495695551823428</v>
      </c>
      <c r="BK38" s="261">
        <f>'8'!BU38</f>
        <v>0.70184430195939063</v>
      </c>
      <c r="BL38" s="261">
        <f t="shared" si="25"/>
        <v>0.47256923460041989</v>
      </c>
      <c r="BM38" s="286">
        <f t="shared" si="26"/>
        <v>0.53060349424987496</v>
      </c>
      <c r="BN38" s="286">
        <f>'1'!DC38</f>
        <v>0.48896714803817609</v>
      </c>
      <c r="BO38" s="286">
        <f>'1'!DE38</f>
        <v>0.59821598293009515</v>
      </c>
      <c r="BP38" s="261">
        <f>'2'!CB38</f>
        <v>0.44241637889317914</v>
      </c>
      <c r="BQ38" s="287">
        <f>'2'!CD38</f>
        <v>0.56747015312702942</v>
      </c>
      <c r="BR38" s="287">
        <f>'3'!BL38</f>
        <v>0.56018505766921822</v>
      </c>
      <c r="BS38" s="261">
        <f>'8'!CD38</f>
        <v>0.75284391691519537</v>
      </c>
      <c r="BT38" s="261">
        <f t="shared" si="27"/>
        <v>0.56110312537894225</v>
      </c>
      <c r="BU38" s="286">
        <f t="shared" si="28"/>
        <v>0.61967877766038459</v>
      </c>
      <c r="BV38" s="286">
        <f>'1'!DO38</f>
        <v>0.37791453869335051</v>
      </c>
      <c r="BW38" s="286">
        <f>'1'!DQ38</f>
        <v>0.48807846876077599</v>
      </c>
      <c r="BX38" s="261">
        <f>'2'!CK38</f>
        <v>0.52739922527658623</v>
      </c>
      <c r="BY38" s="287">
        <f>'2'!CM38</f>
        <v>0.64475830550328717</v>
      </c>
      <c r="BZ38" s="287">
        <f>'3'!BS38</f>
        <v>0.75424357318436219</v>
      </c>
      <c r="CA38" s="261">
        <f>'8'!CM38</f>
        <v>0.80923587917834228</v>
      </c>
      <c r="CB38" s="261">
        <f t="shared" si="9"/>
        <v>0.61719830408316034</v>
      </c>
      <c r="CC38" s="214">
        <f t="shared" si="29"/>
        <v>0.67407905665669188</v>
      </c>
      <c r="CD38" s="286">
        <f>'1'!EA38</f>
        <v>0.32028700928290416</v>
      </c>
      <c r="CE38" s="286">
        <f>'1'!EC38</f>
        <v>0.4239907876103402</v>
      </c>
      <c r="CF38" s="261">
        <f>'2'!CT38</f>
        <v>0.2160564269827929</v>
      </c>
      <c r="CG38" s="287">
        <f>'2'!CV38</f>
        <v>0.3043125277821202</v>
      </c>
      <c r="CH38" s="287">
        <f>'3'!BZ38</f>
        <v>0.35584852062715455</v>
      </c>
      <c r="CI38" s="261">
        <f>'8'!CV38</f>
        <v>0.61949882179709048</v>
      </c>
      <c r="CJ38" s="261">
        <f t="shared" si="30"/>
        <v>0.37792269467248552</v>
      </c>
      <c r="CK38" s="286">
        <f t="shared" si="31"/>
        <v>0.42591266445417636</v>
      </c>
      <c r="CL38" s="286">
        <f>'1'!EM38</f>
        <v>0.33275111878355818</v>
      </c>
      <c r="CM38" s="286">
        <f>'1'!EO38</f>
        <v>0.43831472169487118</v>
      </c>
      <c r="CN38" s="261">
        <f>'2'!DC38</f>
        <v>0.31072306651192783</v>
      </c>
      <c r="CO38" s="287">
        <f>'2'!DE38</f>
        <v>0.42699307746049736</v>
      </c>
      <c r="CP38" s="287">
        <f>'3'!CG38</f>
        <v>0.62417255530685445</v>
      </c>
      <c r="CQ38" s="261">
        <f>'8'!DE38</f>
        <v>0.79390822098150771</v>
      </c>
      <c r="CR38" s="261">
        <f t="shared" si="11"/>
        <v>0.51538874039596205</v>
      </c>
      <c r="CS38" s="214">
        <f t="shared" si="32"/>
        <v>0.57084714386093272</v>
      </c>
      <c r="CT38" s="286">
        <f>'1'!EY38</f>
        <v>0.35076567810121634</v>
      </c>
      <c r="CU38" s="286">
        <f>'1'!FA38</f>
        <v>0.45855425141070505</v>
      </c>
      <c r="CV38" s="261">
        <f>'2'!DL38</f>
        <v>0.31018692137507853</v>
      </c>
      <c r="CW38" s="287">
        <f>'2'!DN38</f>
        <v>0.4263572574285181</v>
      </c>
      <c r="CX38" s="287">
        <f>'3'!CN38</f>
        <v>0.49542194513945609</v>
      </c>
      <c r="CY38" s="261">
        <f>'8'!DN38</f>
        <v>0.75014456567437426</v>
      </c>
      <c r="CZ38" s="261">
        <f t="shared" si="12"/>
        <v>0.47662977757253133</v>
      </c>
      <c r="DA38" s="214">
        <f t="shared" si="33"/>
        <v>0.53261950491326338</v>
      </c>
      <c r="DB38" s="286">
        <f>'1'!FK38</f>
        <v>0.55974012221019009</v>
      </c>
      <c r="DC38" s="286">
        <f>'1'!FM38</f>
        <v>0.66093882063149578</v>
      </c>
      <c r="DD38" s="261">
        <f>'2'!DU38</f>
        <v>0.43579350442791309</v>
      </c>
      <c r="DE38" s="287">
        <f>'2'!DW38</f>
        <v>0.56105966942357455</v>
      </c>
      <c r="DF38" s="287">
        <f>'3'!CU38</f>
        <v>0.1364135314378157</v>
      </c>
      <c r="DG38" s="261">
        <f>'8'!DW38</f>
        <v>0.40692806282872179</v>
      </c>
      <c r="DH38" s="261">
        <f t="shared" si="13"/>
        <v>0.38471880522616014</v>
      </c>
      <c r="DI38" s="214">
        <f t="shared" si="34"/>
        <v>0.44133502108040196</v>
      </c>
    </row>
    <row r="39" spans="1:113" ht="19.5" customHeight="1">
      <c r="A39" s="201">
        <v>1995</v>
      </c>
      <c r="B39" s="286">
        <f>'1'!K39</f>
        <v>0.4205675881242556</v>
      </c>
      <c r="C39" s="286">
        <f>'1'!M39</f>
        <v>0.53227642277757414</v>
      </c>
      <c r="D39" s="261">
        <f>'2'!H39</f>
        <v>0.27635397764084235</v>
      </c>
      <c r="E39" s="287">
        <f>'2'!J39</f>
        <v>0.3849771222124222</v>
      </c>
      <c r="F39" s="287">
        <f>'3'!H39</f>
        <v>0.29106475122978359</v>
      </c>
      <c r="G39" s="261">
        <f>'8'!J39</f>
        <v>0.64269724007040829</v>
      </c>
      <c r="H39" s="261">
        <f t="shared" si="0"/>
        <v>0.40767088926632244</v>
      </c>
      <c r="I39" s="214">
        <f t="shared" si="14"/>
        <v>0.46275388407254708</v>
      </c>
      <c r="J39" s="286">
        <f>'1'!W39</f>
        <v>0.50600778761776521</v>
      </c>
      <c r="K39" s="286">
        <f>'1'!Y39</f>
        <v>0.61379535027544818</v>
      </c>
      <c r="L39" s="261">
        <f>'2'!Q39</f>
        <v>0.38954699892599104</v>
      </c>
      <c r="M39" s="287">
        <f>'2'!S39</f>
        <v>0.51452124766118401</v>
      </c>
      <c r="N39" s="287">
        <f>'3'!O39</f>
        <v>0.71434465436781491</v>
      </c>
      <c r="O39" s="261">
        <f>'8'!S39</f>
        <v>0.70092863908670588</v>
      </c>
      <c r="P39" s="261">
        <f t="shared" si="15"/>
        <v>0.5777070199995693</v>
      </c>
      <c r="Q39" s="286">
        <f t="shared" si="16"/>
        <v>0.63589747284778819</v>
      </c>
      <c r="R39" s="286">
        <f>'1'!AI39</f>
        <v>0.40485437042980899</v>
      </c>
      <c r="S39" s="286">
        <f>'1'!AK39</f>
        <v>0.51628982005685975</v>
      </c>
      <c r="T39" s="261">
        <f>'2'!Z39</f>
        <v>0.35650813722353714</v>
      </c>
      <c r="U39" s="287">
        <f>'2'!AB39</f>
        <v>0.47920022975034221</v>
      </c>
      <c r="V39" s="287">
        <f>'3'!V39</f>
        <v>0.52326094988445615</v>
      </c>
      <c r="W39" s="261">
        <f>'8'!AB39</f>
        <v>0.6837641939838609</v>
      </c>
      <c r="X39" s="261">
        <f t="shared" si="2"/>
        <v>0.49209691288041579</v>
      </c>
      <c r="Y39" s="214">
        <f t="shared" si="17"/>
        <v>0.55062879841887979</v>
      </c>
      <c r="Z39" s="286">
        <f>'1'!AU39</f>
        <v>0.38769310656205536</v>
      </c>
      <c r="AA39" s="286">
        <f>'1'!AW39</f>
        <v>0.49843933622258468</v>
      </c>
      <c r="AB39" s="261">
        <f>'2'!AI39</f>
        <v>0.39465733855673812</v>
      </c>
      <c r="AC39" s="287">
        <f>'2'!AK39</f>
        <v>0.51982379452490213</v>
      </c>
      <c r="AD39" s="287">
        <f>'3'!AC39</f>
        <v>0.81745540273566253</v>
      </c>
      <c r="AE39" s="261">
        <f>'8'!AK39</f>
        <v>0.81774073317184548</v>
      </c>
      <c r="AF39" s="261">
        <f t="shared" si="18"/>
        <v>0.60438664525657537</v>
      </c>
      <c r="AG39" s="286">
        <f t="shared" si="19"/>
        <v>0.66336481666374869</v>
      </c>
      <c r="AH39" s="286">
        <f>'1'!BG39</f>
        <v>0.2261419771447051</v>
      </c>
      <c r="AI39" s="286">
        <f>'1'!BI39</f>
        <v>0.3061437130509308</v>
      </c>
      <c r="AJ39" s="261">
        <f>'2'!AR39</f>
        <v>0.35579924196762064</v>
      </c>
      <c r="AK39" s="287">
        <f>'2'!AT39</f>
        <v>0.4784218156872721</v>
      </c>
      <c r="AL39" s="287">
        <f>'3'!AJ39</f>
        <v>0.89322371599191275</v>
      </c>
      <c r="AM39" s="261">
        <f>'8'!AT39</f>
        <v>0.71019300716892575</v>
      </c>
      <c r="AN39" s="261">
        <f t="shared" si="20"/>
        <v>0.54633948556829104</v>
      </c>
      <c r="AO39" s="286">
        <f t="shared" si="21"/>
        <v>0.59699556297476031</v>
      </c>
      <c r="AP39" s="286">
        <f>'1'!BS39</f>
        <v>0.4467796616950544</v>
      </c>
      <c r="AQ39" s="286">
        <f>'1'!BU39</f>
        <v>0.55822229877371066</v>
      </c>
      <c r="AR39" s="261">
        <f>'2'!BA39</f>
        <v>0.35225796493426775</v>
      </c>
      <c r="AS39" s="287">
        <f>'2'!BC39</f>
        <v>0.47451980736705185</v>
      </c>
      <c r="AT39" s="287">
        <f>'3'!AQ39</f>
        <v>0.70574185266215905</v>
      </c>
      <c r="AU39" s="261">
        <f>'8'!BC39</f>
        <v>0.73202730896540791</v>
      </c>
      <c r="AV39" s="261">
        <f t="shared" si="22"/>
        <v>0.55920169706422229</v>
      </c>
      <c r="AW39" s="286">
        <f t="shared" si="23"/>
        <v>0.61762781694208235</v>
      </c>
      <c r="AX39" s="286">
        <f>'1'!CE39</f>
        <v>0.4232985355797183</v>
      </c>
      <c r="AY39" s="286">
        <f>'1'!CG39</f>
        <v>0.53502110045995666</v>
      </c>
      <c r="AZ39" s="261">
        <f>'2'!BJ39</f>
        <v>0.48236852153035692</v>
      </c>
      <c r="BA39" s="287">
        <f>'2'!BL39</f>
        <v>0.60490504090802477</v>
      </c>
      <c r="BB39" s="287">
        <f>'3'!AX39</f>
        <v>0.64943060650979778</v>
      </c>
      <c r="BC39" s="261">
        <f>'8'!BL39</f>
        <v>0.72062588353259871</v>
      </c>
      <c r="BD39" s="261">
        <f t="shared" si="6"/>
        <v>0.56893088678811798</v>
      </c>
      <c r="BE39" s="214">
        <f t="shared" si="24"/>
        <v>0.62749565785259442</v>
      </c>
      <c r="BF39" s="286">
        <f>'1'!CQ39</f>
        <v>0.4618157073476834</v>
      </c>
      <c r="BG39" s="286">
        <f>'1'!CS39</f>
        <v>0.5727176045804182</v>
      </c>
      <c r="BH39" s="261">
        <f>'2'!BS39</f>
        <v>0.34810400668465424</v>
      </c>
      <c r="BI39" s="287">
        <f>'2'!BU39</f>
        <v>0.46991387760024639</v>
      </c>
      <c r="BJ39" s="287">
        <f>'3'!BE39</f>
        <v>0.44137266409771575</v>
      </c>
      <c r="BK39" s="261">
        <f>'8'!BU39</f>
        <v>0.69263483737887765</v>
      </c>
      <c r="BL39" s="261">
        <f t="shared" si="25"/>
        <v>0.48598180387723278</v>
      </c>
      <c r="BM39" s="286">
        <f t="shared" si="26"/>
        <v>0.54415974591431449</v>
      </c>
      <c r="BN39" s="286">
        <f>'1'!DC39</f>
        <v>0.49902725915013257</v>
      </c>
      <c r="BO39" s="286">
        <f>'1'!DE39</f>
        <v>0.60745176149399394</v>
      </c>
      <c r="BP39" s="261">
        <f>'2'!CB39</f>
        <v>0.48609973777861487</v>
      </c>
      <c r="BQ39" s="287">
        <f>'2'!CD39</f>
        <v>0.60829781383784853</v>
      </c>
      <c r="BR39" s="287">
        <f>'3'!BL39</f>
        <v>0.57820694497487768</v>
      </c>
      <c r="BS39" s="261">
        <f>'8'!CD39</f>
        <v>0.75055114764792108</v>
      </c>
      <c r="BT39" s="261">
        <f t="shared" si="27"/>
        <v>0.57847127238788654</v>
      </c>
      <c r="BU39" s="286">
        <f t="shared" si="28"/>
        <v>0.63612691698866031</v>
      </c>
      <c r="BV39" s="286">
        <f>'1'!DO39</f>
        <v>0.39148674938421674</v>
      </c>
      <c r="BW39" s="286">
        <f>'1'!DQ39</f>
        <v>0.50242137925323638</v>
      </c>
      <c r="BX39" s="261">
        <f>'2'!CK39</f>
        <v>0.5439405678298509</v>
      </c>
      <c r="BY39" s="287">
        <f>'2'!CM39</f>
        <v>0.65882837275049888</v>
      </c>
      <c r="BZ39" s="287">
        <f>'3'!BS39</f>
        <v>0.73721616811824275</v>
      </c>
      <c r="CA39" s="261">
        <f>'8'!CM39</f>
        <v>0.81299742684616194</v>
      </c>
      <c r="CB39" s="261">
        <f t="shared" si="9"/>
        <v>0.6214102280446181</v>
      </c>
      <c r="CC39" s="214">
        <f t="shared" si="29"/>
        <v>0.67786583674203493</v>
      </c>
      <c r="CD39" s="286">
        <f>'1'!EA39</f>
        <v>0.32722244806088807</v>
      </c>
      <c r="CE39" s="286">
        <f>'1'!EC39</f>
        <v>0.43199419185812515</v>
      </c>
      <c r="CF39" s="261">
        <f>'2'!CT39</f>
        <v>0.22742163301778162</v>
      </c>
      <c r="CG39" s="287">
        <f>'2'!CV39</f>
        <v>0.32026942604354464</v>
      </c>
      <c r="CH39" s="287">
        <f>'3'!BZ39</f>
        <v>0.28389010624884581</v>
      </c>
      <c r="CI39" s="261">
        <f>'8'!CV39</f>
        <v>0.61928024326387021</v>
      </c>
      <c r="CJ39" s="261">
        <f t="shared" si="30"/>
        <v>0.3644536076478464</v>
      </c>
      <c r="CK39" s="286">
        <f t="shared" si="31"/>
        <v>0.41385849185359647</v>
      </c>
      <c r="CL39" s="286">
        <f>'1'!EM39</f>
        <v>0.32966605410856459</v>
      </c>
      <c r="CM39" s="286">
        <f>'1'!EO39</f>
        <v>0.43479423653340582</v>
      </c>
      <c r="CN39" s="261">
        <f>'2'!DC39</f>
        <v>0.31982152090859678</v>
      </c>
      <c r="CO39" s="287">
        <f>'2'!DE39</f>
        <v>0.43769301883372014</v>
      </c>
      <c r="CP39" s="287">
        <f>'3'!CG39</f>
        <v>0.62140385424574429</v>
      </c>
      <c r="CQ39" s="261">
        <f>'8'!DE39</f>
        <v>0.79724672859978019</v>
      </c>
      <c r="CR39" s="261">
        <f t="shared" si="11"/>
        <v>0.51703453946567146</v>
      </c>
      <c r="CS39" s="214">
        <f t="shared" si="32"/>
        <v>0.57278445955316259</v>
      </c>
      <c r="CT39" s="286">
        <f>'1'!EY39</f>
        <v>0.36296478193425535</v>
      </c>
      <c r="CU39" s="286">
        <f>'1'!FA39</f>
        <v>0.47196194667780389</v>
      </c>
      <c r="CV39" s="261">
        <f>'2'!DL39</f>
        <v>0.30650280455299683</v>
      </c>
      <c r="CW39" s="287">
        <f>'2'!DN39</f>
        <v>0.42197201166904286</v>
      </c>
      <c r="CX39" s="287">
        <f>'3'!CN39</f>
        <v>0.36815010997445091</v>
      </c>
      <c r="CY39" s="261">
        <f>'8'!DN39</f>
        <v>0.75728565997019015</v>
      </c>
      <c r="CZ39" s="261">
        <f t="shared" si="12"/>
        <v>0.44872583910797326</v>
      </c>
      <c r="DA39" s="214">
        <f t="shared" si="33"/>
        <v>0.50484243207287194</v>
      </c>
      <c r="DB39" s="286">
        <f>'1'!FK39</f>
        <v>0.57124156335105536</v>
      </c>
      <c r="DC39" s="286">
        <f>'1'!FM39</f>
        <v>0.67066294309895769</v>
      </c>
      <c r="DD39" s="261">
        <f>'2'!DU39</f>
        <v>0.4428284367375549</v>
      </c>
      <c r="DE39" s="287">
        <f>'2'!DW39</f>
        <v>0.56786699917358552</v>
      </c>
      <c r="DF39" s="287">
        <f>'3'!CU39</f>
        <v>0.1461497447689144</v>
      </c>
      <c r="DG39" s="261">
        <f>'8'!DW39</f>
        <v>0.41752012969490798</v>
      </c>
      <c r="DH39" s="261">
        <f t="shared" si="13"/>
        <v>0.39443496863810817</v>
      </c>
      <c r="DI39" s="214">
        <f t="shared" si="34"/>
        <v>0.45054995418409144</v>
      </c>
    </row>
    <row r="40" spans="1:113" ht="19.5" customHeight="1">
      <c r="A40" s="201">
        <v>1996</v>
      </c>
      <c r="B40" s="286">
        <f>'1'!K40</f>
        <v>0.43269103517791141</v>
      </c>
      <c r="C40" s="286">
        <f>'1'!M40</f>
        <v>0.54438629556997964</v>
      </c>
      <c r="D40" s="261">
        <f>'2'!H40</f>
        <v>0.28534234457992264</v>
      </c>
      <c r="E40" s="287">
        <f>'2'!J40</f>
        <v>0.39621943881232363</v>
      </c>
      <c r="F40" s="287">
        <f>'3'!H40</f>
        <v>0.31717055574816655</v>
      </c>
      <c r="G40" s="261">
        <f>'8'!J40</f>
        <v>0.64711354470641524</v>
      </c>
      <c r="H40" s="261">
        <f t="shared" si="0"/>
        <v>0.42057937005310397</v>
      </c>
      <c r="I40" s="214">
        <f t="shared" si="14"/>
        <v>0.47622245870922131</v>
      </c>
      <c r="J40" s="286">
        <f>'1'!W40</f>
        <v>0.52565463871288665</v>
      </c>
      <c r="K40" s="286">
        <f>'1'!Y40</f>
        <v>0.63137202291365924</v>
      </c>
      <c r="L40" s="261">
        <f>'2'!Q40</f>
        <v>0.4035482861710909</v>
      </c>
      <c r="M40" s="287">
        <f>'2'!S40</f>
        <v>0.52895136512246499</v>
      </c>
      <c r="N40" s="287">
        <f>'3'!O40</f>
        <v>0.73278366620376945</v>
      </c>
      <c r="O40" s="261">
        <f>'8'!S40</f>
        <v>0.71391071328745959</v>
      </c>
      <c r="P40" s="261">
        <f t="shared" si="15"/>
        <v>0.59397432609380163</v>
      </c>
      <c r="Q40" s="286">
        <f t="shared" si="16"/>
        <v>0.65175444188183829</v>
      </c>
      <c r="R40" s="286">
        <f>'1'!AI40</f>
        <v>0.41154502350175187</v>
      </c>
      <c r="S40" s="286">
        <f>'1'!AK40</f>
        <v>0.52313779100754654</v>
      </c>
      <c r="T40" s="261">
        <f>'2'!Z40</f>
        <v>0.36905220534733441</v>
      </c>
      <c r="U40" s="287">
        <f>'2'!AB40</f>
        <v>0.49282853281912392</v>
      </c>
      <c r="V40" s="287">
        <f>'3'!V40</f>
        <v>0.49939301554581628</v>
      </c>
      <c r="W40" s="261">
        <f>'8'!AB40</f>
        <v>0.68341126545796582</v>
      </c>
      <c r="X40" s="261">
        <f t="shared" si="2"/>
        <v>0.49085037746321714</v>
      </c>
      <c r="Y40" s="214">
        <f t="shared" si="17"/>
        <v>0.54969265120761313</v>
      </c>
      <c r="Z40" s="286">
        <f>'1'!AU40</f>
        <v>0.40825120239029156</v>
      </c>
      <c r="AA40" s="286">
        <f>'1'!AW40</f>
        <v>0.5197741878313622</v>
      </c>
      <c r="AB40" s="261">
        <f>'2'!AI40</f>
        <v>0.41500356267112481</v>
      </c>
      <c r="AC40" s="287">
        <f>'2'!AK40</f>
        <v>0.54053307217830915</v>
      </c>
      <c r="AD40" s="287">
        <f>'3'!AC40</f>
        <v>0.8169902201453545</v>
      </c>
      <c r="AE40" s="261">
        <f>'8'!AK40</f>
        <v>0.81643966801158052</v>
      </c>
      <c r="AF40" s="261">
        <f t="shared" si="18"/>
        <v>0.61417116330458787</v>
      </c>
      <c r="AG40" s="286">
        <f t="shared" si="19"/>
        <v>0.67343428704165165</v>
      </c>
      <c r="AH40" s="286">
        <f>'1'!BG40</f>
        <v>0.24420362230938242</v>
      </c>
      <c r="AI40" s="286">
        <f>'1'!BI40</f>
        <v>0.33020566961754455</v>
      </c>
      <c r="AJ40" s="261">
        <f>'2'!AR40</f>
        <v>0.35463969434589671</v>
      </c>
      <c r="AK40" s="287">
        <f>'2'!AT40</f>
        <v>0.47714662417066001</v>
      </c>
      <c r="AL40" s="287">
        <f>'3'!AJ40</f>
        <v>0.8769381246357375</v>
      </c>
      <c r="AM40" s="261">
        <f>'8'!AT40</f>
        <v>0.71362101267940625</v>
      </c>
      <c r="AN40" s="261">
        <f t="shared" si="20"/>
        <v>0.54735061349260572</v>
      </c>
      <c r="AO40" s="286">
        <f t="shared" si="21"/>
        <v>0.59947785777583706</v>
      </c>
      <c r="AP40" s="286">
        <f>'1'!BS40</f>
        <v>0.45358672447071052</v>
      </c>
      <c r="AQ40" s="286">
        <f>'1'!BU40</f>
        <v>0.56481862932719118</v>
      </c>
      <c r="AR40" s="261">
        <f>'2'!BA40</f>
        <v>0.3500309780571555</v>
      </c>
      <c r="AS40" s="287">
        <f>'2'!BC40</f>
        <v>0.47205440780831021</v>
      </c>
      <c r="AT40" s="287">
        <f>'3'!AQ40</f>
        <v>0.7087906769439597</v>
      </c>
      <c r="AU40" s="261">
        <f>'8'!BC40</f>
        <v>0.72673766493023895</v>
      </c>
      <c r="AV40" s="261">
        <f t="shared" si="22"/>
        <v>0.55978651110051614</v>
      </c>
      <c r="AW40" s="286">
        <f t="shared" si="23"/>
        <v>0.61810034475242492</v>
      </c>
      <c r="AX40" s="286">
        <f>'1'!CE40</f>
        <v>0.43733161601803883</v>
      </c>
      <c r="AY40" s="286">
        <f>'1'!CG40</f>
        <v>0.54897138059918815</v>
      </c>
      <c r="AZ40" s="261">
        <f>'2'!BJ40</f>
        <v>0.48504049804921961</v>
      </c>
      <c r="BA40" s="287">
        <f>'2'!BL40</f>
        <v>0.60733637931410833</v>
      </c>
      <c r="BB40" s="287">
        <f>'3'!AX40</f>
        <v>0.65334773366515797</v>
      </c>
      <c r="BC40" s="261">
        <f>'8'!BL40</f>
        <v>0.71398065649367126</v>
      </c>
      <c r="BD40" s="261">
        <f t="shared" si="6"/>
        <v>0.57242512605652196</v>
      </c>
      <c r="BE40" s="214">
        <f t="shared" si="24"/>
        <v>0.6309090375180314</v>
      </c>
      <c r="BF40" s="286">
        <f>'1'!CQ40</f>
        <v>0.46340274241045898</v>
      </c>
      <c r="BG40" s="286">
        <f>'1'!CS40</f>
        <v>0.57423165087290029</v>
      </c>
      <c r="BH40" s="261">
        <f>'2'!BS40</f>
        <v>0.35975838815235922</v>
      </c>
      <c r="BI40" s="287">
        <f>'2'!BU40</f>
        <v>0.48275781372235532</v>
      </c>
      <c r="BJ40" s="287">
        <f>'3'!BE40</f>
        <v>0.39239948550940368</v>
      </c>
      <c r="BK40" s="261">
        <f>'8'!BU40</f>
        <v>0.68668263871653523</v>
      </c>
      <c r="BL40" s="261">
        <f t="shared" si="25"/>
        <v>0.47556081369718928</v>
      </c>
      <c r="BM40" s="286">
        <f t="shared" si="26"/>
        <v>0.53401789720529869</v>
      </c>
      <c r="BN40" s="286">
        <f>'1'!DC40</f>
        <v>0.50468625264298494</v>
      </c>
      <c r="BO40" s="286">
        <f>'1'!DE40</f>
        <v>0.61259843160529981</v>
      </c>
      <c r="BP40" s="261">
        <f>'2'!CB40</f>
        <v>0.49038695374201546</v>
      </c>
      <c r="BQ40" s="287">
        <f>'2'!CD40</f>
        <v>0.6121752905025063</v>
      </c>
      <c r="BR40" s="287">
        <f>'3'!BL40</f>
        <v>0.59574319922074692</v>
      </c>
      <c r="BS40" s="261">
        <f>'8'!CD40</f>
        <v>0.74031471130013438</v>
      </c>
      <c r="BT40" s="261">
        <f t="shared" si="27"/>
        <v>0.58278277922647048</v>
      </c>
      <c r="BU40" s="286">
        <f t="shared" si="28"/>
        <v>0.64020790815717188</v>
      </c>
      <c r="BV40" s="286">
        <f>'1'!DO40</f>
        <v>0.4237901392293304</v>
      </c>
      <c r="BW40" s="286">
        <f>'1'!DQ40</f>
        <v>0.53551413079485344</v>
      </c>
      <c r="BX40" s="261">
        <f>'2'!CK40</f>
        <v>0.53767680548996843</v>
      </c>
      <c r="BY40" s="287">
        <f>'2'!CM40</f>
        <v>0.65353473528231698</v>
      </c>
      <c r="BZ40" s="287">
        <f>'3'!BS40</f>
        <v>0.73466342724497513</v>
      </c>
      <c r="CA40" s="261">
        <f>'8'!CM40</f>
        <v>0.81627998501940813</v>
      </c>
      <c r="CB40" s="261">
        <f t="shared" si="9"/>
        <v>0.62810258924592055</v>
      </c>
      <c r="CC40" s="214">
        <f t="shared" si="29"/>
        <v>0.68499806958538845</v>
      </c>
      <c r="CD40" s="286">
        <f>'1'!EA40</f>
        <v>0.33444253418039827</v>
      </c>
      <c r="CE40" s="286">
        <f>'1'!EC40</f>
        <v>0.44023800145384406</v>
      </c>
      <c r="CF40" s="261">
        <f>'2'!CT40</f>
        <v>0.24566940777366805</v>
      </c>
      <c r="CG40" s="287">
        <f>'2'!CV40</f>
        <v>0.34512842475500133</v>
      </c>
      <c r="CH40" s="287">
        <f>'3'!BZ40</f>
        <v>0.31110259469629686</v>
      </c>
      <c r="CI40" s="261">
        <f>'8'!CV40</f>
        <v>0.62278477446856551</v>
      </c>
      <c r="CJ40" s="261">
        <f t="shared" si="30"/>
        <v>0.37849982777973218</v>
      </c>
      <c r="CK40" s="286">
        <f t="shared" si="31"/>
        <v>0.42981344884342693</v>
      </c>
      <c r="CL40" s="286">
        <f>'1'!EM40</f>
        <v>0.3415106659190506</v>
      </c>
      <c r="CM40" s="286">
        <f>'1'!EO40</f>
        <v>0.44822310264108833</v>
      </c>
      <c r="CN40" s="261">
        <f>'2'!DC40</f>
        <v>0.31918293960406757</v>
      </c>
      <c r="CO40" s="287">
        <f>'2'!DE40</f>
        <v>0.43694752565908035</v>
      </c>
      <c r="CP40" s="287">
        <f>'3'!CG40</f>
        <v>0.63771999198497564</v>
      </c>
      <c r="CQ40" s="261">
        <f>'8'!DE40</f>
        <v>0.78926878099208198</v>
      </c>
      <c r="CR40" s="261">
        <f t="shared" si="11"/>
        <v>0.52192059462504392</v>
      </c>
      <c r="CS40" s="214">
        <f t="shared" si="32"/>
        <v>0.5780398503193066</v>
      </c>
      <c r="CT40" s="286">
        <f>'1'!EY40</f>
        <v>0.38348448829525789</v>
      </c>
      <c r="CU40" s="286">
        <f>'1'!FA40</f>
        <v>0.49399730268118502</v>
      </c>
      <c r="CV40" s="261">
        <f>'2'!DL40</f>
        <v>0.31492466332351721</v>
      </c>
      <c r="CW40" s="287">
        <f>'2'!DN40</f>
        <v>0.43195523879182651</v>
      </c>
      <c r="CX40" s="287">
        <f>'3'!CN40</f>
        <v>0.35473126125507559</v>
      </c>
      <c r="CY40" s="261">
        <f>'8'!DN40</f>
        <v>0.75585420901916589</v>
      </c>
      <c r="CZ40" s="261">
        <f t="shared" si="12"/>
        <v>0.4522486554732541</v>
      </c>
      <c r="DA40" s="214">
        <f t="shared" si="33"/>
        <v>0.50913450293681328</v>
      </c>
      <c r="DB40" s="286">
        <f>'1'!FK40</f>
        <v>0.5990424877216951</v>
      </c>
      <c r="DC40" s="286">
        <f>'1'!FM40</f>
        <v>0.69366923727334129</v>
      </c>
      <c r="DD40" s="261">
        <f>'2'!DU40</f>
        <v>0.4519123872293791</v>
      </c>
      <c r="DE40" s="287">
        <f>'2'!DW40</f>
        <v>0.57655706254976524</v>
      </c>
      <c r="DF40" s="287">
        <f>'3'!CU40</f>
        <v>0.15539409370613624</v>
      </c>
      <c r="DG40" s="261">
        <f>'8'!DW40</f>
        <v>0.42713591366173553</v>
      </c>
      <c r="DH40" s="261">
        <f t="shared" si="13"/>
        <v>0.40837122057973652</v>
      </c>
      <c r="DI40" s="214">
        <f t="shared" si="34"/>
        <v>0.46318907679774457</v>
      </c>
    </row>
    <row r="41" spans="1:113" ht="19.5" customHeight="1">
      <c r="A41" s="201">
        <v>1997</v>
      </c>
      <c r="B41" s="286">
        <f>'1'!K41</f>
        <v>0.46093215675550986</v>
      </c>
      <c r="C41" s="286">
        <f>'1'!M41</f>
        <v>0.57187338779725994</v>
      </c>
      <c r="D41" s="261">
        <f>'2'!H41</f>
        <v>0.3064258320082302</v>
      </c>
      <c r="E41" s="287">
        <f>'2'!J41</f>
        <v>0.42188008696127038</v>
      </c>
      <c r="F41" s="287">
        <f>'3'!H41</f>
        <v>0.34201107250935081</v>
      </c>
      <c r="G41" s="261">
        <f>'8'!J41</f>
        <v>0.66254630001981529</v>
      </c>
      <c r="H41" s="261">
        <f t="shared" si="0"/>
        <v>0.44297884032322654</v>
      </c>
      <c r="I41" s="214">
        <f t="shared" si="14"/>
        <v>0.49957771182192412</v>
      </c>
      <c r="J41" s="286">
        <f>'1'!W41</f>
        <v>0.53004453779869543</v>
      </c>
      <c r="K41" s="286">
        <f>'1'!Y41</f>
        <v>0.63524472891748196</v>
      </c>
      <c r="L41" s="261">
        <f>'2'!Q41</f>
        <v>0.417233317162235</v>
      </c>
      <c r="M41" s="287">
        <f>'2'!S41</f>
        <v>0.54276459560524692</v>
      </c>
      <c r="N41" s="287">
        <f>'3'!O41</f>
        <v>0.72228562740873425</v>
      </c>
      <c r="O41" s="261">
        <f>'8'!S41</f>
        <v>0.71456143383036808</v>
      </c>
      <c r="P41" s="261">
        <f t="shared" si="15"/>
        <v>0.59603122905000827</v>
      </c>
      <c r="Q41" s="286">
        <f t="shared" si="16"/>
        <v>0.65371409644045775</v>
      </c>
      <c r="R41" s="286">
        <f>'1'!AI41</f>
        <v>0.4317571688480365</v>
      </c>
      <c r="S41" s="286">
        <f>'1'!AK41</f>
        <v>0.54346026386116864</v>
      </c>
      <c r="T41" s="261">
        <f>'2'!Z41</f>
        <v>0.38291813004444436</v>
      </c>
      <c r="U41" s="287">
        <f>'2'!AB41</f>
        <v>0.50758063499861117</v>
      </c>
      <c r="V41" s="287">
        <f>'3'!V41</f>
        <v>0.47434999859725813</v>
      </c>
      <c r="W41" s="261">
        <f>'8'!AB41</f>
        <v>0.68569856580430111</v>
      </c>
      <c r="X41" s="261">
        <f t="shared" si="2"/>
        <v>0.49368096582351001</v>
      </c>
      <c r="Y41" s="214">
        <f t="shared" si="17"/>
        <v>0.55277236581533473</v>
      </c>
      <c r="Z41" s="286">
        <f>'1'!AU41</f>
        <v>0.42195384027187044</v>
      </c>
      <c r="AA41" s="286">
        <f>'1'!AW41</f>
        <v>0.53367087600208307</v>
      </c>
      <c r="AB41" s="261">
        <f>'2'!AI41</f>
        <v>0.41475979632916049</v>
      </c>
      <c r="AC41" s="287">
        <f>'2'!AK41</f>
        <v>0.5402886661176638</v>
      </c>
      <c r="AD41" s="287">
        <f>'3'!AC41</f>
        <v>0.81650766571011379</v>
      </c>
      <c r="AE41" s="261">
        <f>'8'!AK41</f>
        <v>0.82245796832737528</v>
      </c>
      <c r="AF41" s="261">
        <f t="shared" si="18"/>
        <v>0.61891981765963</v>
      </c>
      <c r="AG41" s="286">
        <f t="shared" si="19"/>
        <v>0.67823129403930893</v>
      </c>
      <c r="AH41" s="286">
        <f>'1'!BG41</f>
        <v>0.2660466430037477</v>
      </c>
      <c r="AI41" s="286">
        <f>'1'!BI41</f>
        <v>0.358328331442966</v>
      </c>
      <c r="AJ41" s="261">
        <f>'2'!AR41</f>
        <v>0.36473782317066844</v>
      </c>
      <c r="AK41" s="287">
        <f>'2'!AT41</f>
        <v>0.48817210776398207</v>
      </c>
      <c r="AL41" s="287">
        <f>'3'!AJ41</f>
        <v>0.85950454730535164</v>
      </c>
      <c r="AM41" s="261">
        <f>'8'!AT41</f>
        <v>0.73483117953091059</v>
      </c>
      <c r="AN41" s="261">
        <f t="shared" si="20"/>
        <v>0.55628004825266952</v>
      </c>
      <c r="AO41" s="286">
        <f t="shared" si="21"/>
        <v>0.61020904151080257</v>
      </c>
      <c r="AP41" s="286">
        <f>'1'!BS41</f>
        <v>0.4603763653863252</v>
      </c>
      <c r="AQ41" s="286">
        <f>'1'!BU41</f>
        <v>0.57134186100677065</v>
      </c>
      <c r="AR41" s="261">
        <f>'2'!BA41</f>
        <v>0.36500009232877118</v>
      </c>
      <c r="AS41" s="287">
        <f>'2'!BC41</f>
        <v>0.48845608506111499</v>
      </c>
      <c r="AT41" s="287">
        <f>'3'!AQ41</f>
        <v>0.71182182325512788</v>
      </c>
      <c r="AU41" s="261">
        <f>'8'!BC41</f>
        <v>0.72737476755177599</v>
      </c>
      <c r="AV41" s="261">
        <f t="shared" si="22"/>
        <v>0.56614326213050004</v>
      </c>
      <c r="AW41" s="286">
        <f t="shared" si="23"/>
        <v>0.62474863421869742</v>
      </c>
      <c r="AX41" s="286">
        <f>'1'!CE41</f>
        <v>0.44699475263176319</v>
      </c>
      <c r="AY41" s="286">
        <f>'1'!CG41</f>
        <v>0.55843160414978132</v>
      </c>
      <c r="AZ41" s="261">
        <f>'2'!BJ41</f>
        <v>0.49539032482907069</v>
      </c>
      <c r="BA41" s="287">
        <f>'2'!BL41</f>
        <v>0.6166725908556322</v>
      </c>
      <c r="BB41" s="287">
        <f>'3'!AX41</f>
        <v>0.65719480053442747</v>
      </c>
      <c r="BC41" s="261">
        <f>'8'!BL41</f>
        <v>0.69855735626556537</v>
      </c>
      <c r="BD41" s="261">
        <f t="shared" si="6"/>
        <v>0.5745343085652066</v>
      </c>
      <c r="BE41" s="214">
        <f t="shared" si="24"/>
        <v>0.63271408795135153</v>
      </c>
      <c r="BF41" s="286">
        <f>'1'!CQ41</f>
        <v>0.48080381392934096</v>
      </c>
      <c r="BG41" s="286">
        <f>'1'!CS41</f>
        <v>0.59063867346491539</v>
      </c>
      <c r="BH41" s="261">
        <f>'2'!BS41</f>
        <v>0.35963290773374662</v>
      </c>
      <c r="BI41" s="287">
        <f>'2'!BU41</f>
        <v>0.48262081443984456</v>
      </c>
      <c r="BJ41" s="287">
        <f>'3'!BE41</f>
        <v>0.33819398616732943</v>
      </c>
      <c r="BK41" s="261">
        <f>'8'!BU41</f>
        <v>0.67847379500533611</v>
      </c>
      <c r="BL41" s="261">
        <f t="shared" si="25"/>
        <v>0.46427612570893828</v>
      </c>
      <c r="BM41" s="286">
        <f t="shared" si="26"/>
        <v>0.52248181726935639</v>
      </c>
      <c r="BN41" s="286">
        <f>'1'!DC41</f>
        <v>0.52740173425932202</v>
      </c>
      <c r="BO41" s="286">
        <f>'1'!DE41</f>
        <v>0.63291563663847528</v>
      </c>
      <c r="BP41" s="261">
        <f>'2'!CB41</f>
        <v>0.49523053997663141</v>
      </c>
      <c r="BQ41" s="287">
        <f>'2'!CD41</f>
        <v>0.61652942814687606</v>
      </c>
      <c r="BR41" s="287">
        <f>'3'!BL41</f>
        <v>0.61280719926348248</v>
      </c>
      <c r="BS41" s="261">
        <f>'8'!CD41</f>
        <v>0.76200911667907156</v>
      </c>
      <c r="BT41" s="261">
        <f t="shared" si="27"/>
        <v>0.59936214754462691</v>
      </c>
      <c r="BU41" s="286">
        <f t="shared" si="28"/>
        <v>0.65606534518197634</v>
      </c>
      <c r="BV41" s="286">
        <f>'1'!DO41</f>
        <v>0.44145111170230289</v>
      </c>
      <c r="BW41" s="286">
        <f>'1'!DQ41</f>
        <v>0.55301869706231632</v>
      </c>
      <c r="BX41" s="261">
        <f>'2'!CK41</f>
        <v>0.5537516174181677</v>
      </c>
      <c r="BY41" s="287">
        <f>'2'!CM41</f>
        <v>0.66703764434588753</v>
      </c>
      <c r="BZ41" s="287">
        <f>'3'!BS41</f>
        <v>0.73207880999590436</v>
      </c>
      <c r="CA41" s="261">
        <f>'8'!CM41</f>
        <v>0.81050687714779523</v>
      </c>
      <c r="CB41" s="261">
        <f t="shared" si="9"/>
        <v>0.63444710406604254</v>
      </c>
      <c r="CC41" s="214">
        <f t="shared" si="29"/>
        <v>0.69066050713797589</v>
      </c>
      <c r="CD41" s="286">
        <f>'1'!EA41</f>
        <v>0.34966137172096001</v>
      </c>
      <c r="CE41" s="286">
        <f>'1'!EC41</f>
        <v>0.45732885128704587</v>
      </c>
      <c r="CF41" s="261">
        <f>'2'!CT41</f>
        <v>0.25739476471174666</v>
      </c>
      <c r="CG41" s="287">
        <f>'2'!CV41</f>
        <v>0.36063358869149553</v>
      </c>
      <c r="CH41" s="287">
        <f>'3'!BZ41</f>
        <v>0.33730172269556785</v>
      </c>
      <c r="CI41" s="261">
        <f>'8'!CV41</f>
        <v>0.6332131410465367</v>
      </c>
      <c r="CJ41" s="261">
        <f t="shared" si="30"/>
        <v>0.39439275004370283</v>
      </c>
      <c r="CK41" s="286">
        <f t="shared" si="31"/>
        <v>0.44711932593016152</v>
      </c>
      <c r="CL41" s="286">
        <f>'1'!EM41</f>
        <v>0.35851102814369201</v>
      </c>
      <c r="CM41" s="286">
        <f>'1'!EO41</f>
        <v>0.46709416121254882</v>
      </c>
      <c r="CN41" s="261">
        <f>'2'!DC41</f>
        <v>0.32987925407170482</v>
      </c>
      <c r="CO41" s="287">
        <f>'2'!DE41</f>
        <v>0.44932768517059929</v>
      </c>
      <c r="CP41" s="287">
        <f>'3'!CG41</f>
        <v>0.65236571629345241</v>
      </c>
      <c r="CQ41" s="261">
        <f>'8'!DE41</f>
        <v>0.7831364109428709</v>
      </c>
      <c r="CR41" s="261">
        <f t="shared" si="11"/>
        <v>0.53097310236293005</v>
      </c>
      <c r="CS41" s="214">
        <f t="shared" si="32"/>
        <v>0.58798099340486787</v>
      </c>
      <c r="CT41" s="286">
        <f>'1'!EY41</f>
        <v>0.40240749541275922</v>
      </c>
      <c r="CU41" s="286">
        <f>'1'!FA41</f>
        <v>0.51377001227742447</v>
      </c>
      <c r="CV41" s="261">
        <f>'2'!DL41</f>
        <v>0.32589839690756511</v>
      </c>
      <c r="CW41" s="287">
        <f>'2'!DN41</f>
        <v>0.44474654062736424</v>
      </c>
      <c r="CX41" s="287">
        <f>'3'!CN41</f>
        <v>0.34097339552861933</v>
      </c>
      <c r="CY41" s="261">
        <f>'8'!DN41</f>
        <v>0.7579970636773844</v>
      </c>
      <c r="CZ41" s="261">
        <f t="shared" si="12"/>
        <v>0.45681908788158199</v>
      </c>
      <c r="DA41" s="214">
        <f t="shared" si="33"/>
        <v>0.51437175302769811</v>
      </c>
      <c r="DB41" s="286">
        <f>'1'!FK41</f>
        <v>0.62655177290125041</v>
      </c>
      <c r="DC41" s="286">
        <f>'1'!FM41</f>
        <v>0.71577239876240983</v>
      </c>
      <c r="DD41" s="261">
        <f>'2'!DU41</f>
        <v>0.45523082212537774</v>
      </c>
      <c r="DE41" s="287">
        <f>'2'!DW41</f>
        <v>0.57970401253812132</v>
      </c>
      <c r="DF41" s="287">
        <f>'3'!CU41</f>
        <v>0.1641542007567463</v>
      </c>
      <c r="DG41" s="261">
        <f>'8'!DW41</f>
        <v>0.43571647340564018</v>
      </c>
      <c r="DH41" s="261">
        <f t="shared" si="13"/>
        <v>0.42041331729725367</v>
      </c>
      <c r="DI41" s="214">
        <f t="shared" si="34"/>
        <v>0.47383677136572944</v>
      </c>
    </row>
    <row r="42" spans="1:113" ht="19.5" customHeight="1">
      <c r="A42" s="201">
        <v>1998</v>
      </c>
      <c r="B42" s="286">
        <f>'1'!K42</f>
        <v>0.49193793024077936</v>
      </c>
      <c r="C42" s="286">
        <f>'1'!M42</f>
        <v>0.60095496638685975</v>
      </c>
      <c r="D42" s="261">
        <f>'2'!H42</f>
        <v>0.31509328312690266</v>
      </c>
      <c r="E42" s="287">
        <f>'2'!J42</f>
        <v>0.43215362519002221</v>
      </c>
      <c r="F42" s="287">
        <f>'3'!H42</f>
        <v>0.36564495757643356</v>
      </c>
      <c r="G42" s="261">
        <f>'8'!J42</f>
        <v>0.67114919842086729</v>
      </c>
      <c r="H42" s="261">
        <f t="shared" si="0"/>
        <v>0.46095634234124572</v>
      </c>
      <c r="I42" s="214">
        <f t="shared" si="14"/>
        <v>0.51747568689354573</v>
      </c>
      <c r="J42" s="286">
        <f>'1'!W42</f>
        <v>0.53809526170815958</v>
      </c>
      <c r="K42" s="286">
        <f>'1'!Y42</f>
        <v>0.64229637850731058</v>
      </c>
      <c r="L42" s="261">
        <f>'2'!Q42</f>
        <v>0.43458007655727665</v>
      </c>
      <c r="M42" s="287">
        <f>'2'!S42</f>
        <v>0.55987855161370015</v>
      </c>
      <c r="N42" s="287">
        <f>'3'!O42</f>
        <v>0.71544101336483767</v>
      </c>
      <c r="O42" s="261">
        <f>'8'!S42</f>
        <v>0.71887037870314618</v>
      </c>
      <c r="P42" s="261">
        <f t="shared" si="15"/>
        <v>0.60174668258335506</v>
      </c>
      <c r="Q42" s="286">
        <f t="shared" si="16"/>
        <v>0.65912158054724868</v>
      </c>
      <c r="R42" s="286">
        <f>'1'!AI42</f>
        <v>0.4519267559060135</v>
      </c>
      <c r="S42" s="286">
        <f>'1'!AK42</f>
        <v>0.56321528980350699</v>
      </c>
      <c r="T42" s="261">
        <f>'2'!Z42</f>
        <v>0.39676075243066866</v>
      </c>
      <c r="U42" s="287">
        <f>'2'!AB42</f>
        <v>0.52199432052160821</v>
      </c>
      <c r="V42" s="287">
        <f>'3'!V42</f>
        <v>0.40718045086715748</v>
      </c>
      <c r="W42" s="261">
        <f>'8'!AB42</f>
        <v>0.67791944548363348</v>
      </c>
      <c r="X42" s="261">
        <f t="shared" si="2"/>
        <v>0.48344685117186831</v>
      </c>
      <c r="Y42" s="214">
        <f t="shared" si="17"/>
        <v>0.54257737666897654</v>
      </c>
      <c r="Z42" s="286">
        <f>'1'!AU42</f>
        <v>0.44254461806892548</v>
      </c>
      <c r="AA42" s="286">
        <f>'1'!AW42</f>
        <v>0.55408945445235291</v>
      </c>
      <c r="AB42" s="261">
        <f>'2'!AI42</f>
        <v>0.41221644045243133</v>
      </c>
      <c r="AC42" s="287">
        <f>'2'!AK42</f>
        <v>0.53773336240106484</v>
      </c>
      <c r="AD42" s="287">
        <f>'3'!AC42</f>
        <v>0.81600772906439867</v>
      </c>
      <c r="AE42" s="261">
        <f>'8'!AK42</f>
        <v>0.82437097224526779</v>
      </c>
      <c r="AF42" s="261">
        <f t="shared" si="18"/>
        <v>0.62378493995775586</v>
      </c>
      <c r="AG42" s="286">
        <f t="shared" si="19"/>
        <v>0.68305037954077108</v>
      </c>
      <c r="AH42" s="286">
        <f>'1'!BG42</f>
        <v>0.2867500178746929</v>
      </c>
      <c r="AI42" s="286">
        <f>'1'!BI42</f>
        <v>0.38406135619721204</v>
      </c>
      <c r="AJ42" s="261">
        <f>'2'!AR42</f>
        <v>0.32559575886679865</v>
      </c>
      <c r="AK42" s="287">
        <f>'2'!AT42</f>
        <v>0.44439699633043811</v>
      </c>
      <c r="AL42" s="287">
        <f>'3'!AJ42</f>
        <v>0.84081965056517705</v>
      </c>
      <c r="AM42" s="261">
        <f>'8'!AT42</f>
        <v>0.74540394763218965</v>
      </c>
      <c r="AN42" s="261">
        <f t="shared" si="20"/>
        <v>0.54964234373471454</v>
      </c>
      <c r="AO42" s="286">
        <f t="shared" si="21"/>
        <v>0.6036704876812542</v>
      </c>
      <c r="AP42" s="286">
        <f>'1'!BS42</f>
        <v>0.47897913122533692</v>
      </c>
      <c r="AQ42" s="286">
        <f>'1'!BU42</f>
        <v>0.58893466044056342</v>
      </c>
      <c r="AR42" s="261">
        <f>'2'!BA42</f>
        <v>0.36868830754397242</v>
      </c>
      <c r="AS42" s="287">
        <f>'2'!BC42</f>
        <v>0.49243701889365116</v>
      </c>
      <c r="AT42" s="287">
        <f>'3'!AQ42</f>
        <v>0.714835396407834</v>
      </c>
      <c r="AU42" s="261">
        <f>'8'!BC42</f>
        <v>0.73249902629506802</v>
      </c>
      <c r="AV42" s="261">
        <f t="shared" si="22"/>
        <v>0.57375046536805285</v>
      </c>
      <c r="AW42" s="286">
        <f t="shared" si="23"/>
        <v>0.63217652550927916</v>
      </c>
      <c r="AX42" s="286">
        <f>'1'!CE42</f>
        <v>0.46012953564550219</v>
      </c>
      <c r="AY42" s="286">
        <f>'1'!CG42</f>
        <v>0.57110568872566314</v>
      </c>
      <c r="AZ42" s="261">
        <f>'2'!BJ42</f>
        <v>0.50195327607765017</v>
      </c>
      <c r="BA42" s="287">
        <f>'2'!BL42</f>
        <v>0.62252682012130045</v>
      </c>
      <c r="BB42" s="287">
        <f>'3'!AX42</f>
        <v>0.66097291655147405</v>
      </c>
      <c r="BC42" s="261">
        <f>'8'!BL42</f>
        <v>0.70214095963647172</v>
      </c>
      <c r="BD42" s="261">
        <f t="shared" si="6"/>
        <v>0.58129917197777448</v>
      </c>
      <c r="BE42" s="214">
        <f t="shared" si="24"/>
        <v>0.63918659625872731</v>
      </c>
      <c r="BF42" s="286">
        <f>'1'!CQ42</f>
        <v>0.49281275386423851</v>
      </c>
      <c r="BG42" s="286">
        <f>'1'!CS42</f>
        <v>0.60175966398831315</v>
      </c>
      <c r="BH42" s="261">
        <f>'2'!BS42</f>
        <v>0.36071601379345647</v>
      </c>
      <c r="BI42" s="287">
        <f>'2'!BU42</f>
        <v>0.48380243604233186</v>
      </c>
      <c r="BJ42" s="287">
        <f>'3'!BE42</f>
        <v>0.2781640355984567</v>
      </c>
      <c r="BK42" s="261">
        <f>'8'!BU42</f>
        <v>0.67488795129944068</v>
      </c>
      <c r="BL42" s="261">
        <f t="shared" si="25"/>
        <v>0.45164518863889813</v>
      </c>
      <c r="BM42" s="286">
        <f t="shared" si="26"/>
        <v>0.50965352173213563</v>
      </c>
      <c r="BN42" s="286">
        <f>'1'!DC42</f>
        <v>0.56583149598540217</v>
      </c>
      <c r="BO42" s="286">
        <f>'1'!DE42</f>
        <v>0.66610429747911359</v>
      </c>
      <c r="BP42" s="261">
        <f>'2'!CB42</f>
        <v>0.49261581246619701</v>
      </c>
      <c r="BQ42" s="287">
        <f>'2'!CD42</f>
        <v>0.61418239768255045</v>
      </c>
      <c r="BR42" s="287">
        <f>'3'!BL42</f>
        <v>0.62941194832235114</v>
      </c>
      <c r="BS42" s="261">
        <f>'8'!CD42</f>
        <v>0.75535692013300104</v>
      </c>
      <c r="BT42" s="261">
        <f t="shared" si="27"/>
        <v>0.61080404422673773</v>
      </c>
      <c r="BU42" s="286">
        <f t="shared" si="28"/>
        <v>0.66626389090425397</v>
      </c>
      <c r="BV42" s="286">
        <f>'1'!DO42</f>
        <v>0.46151374823807628</v>
      </c>
      <c r="BW42" s="286">
        <f>'1'!DQ42</f>
        <v>0.57242919290635907</v>
      </c>
      <c r="BX42" s="261">
        <f>'2'!CK42</f>
        <v>0.59966930974240262</v>
      </c>
      <c r="BY42" s="287">
        <f>'2'!CM42</f>
        <v>0.7041892409871513</v>
      </c>
      <c r="BZ42" s="287">
        <f>'3'!BS42</f>
        <v>0.72946199081359464</v>
      </c>
      <c r="CA42" s="261">
        <f>'8'!CM42</f>
        <v>0.81598716180081488</v>
      </c>
      <c r="CB42" s="261">
        <f t="shared" si="9"/>
        <v>0.65165805264872212</v>
      </c>
      <c r="CC42" s="214">
        <f t="shared" si="29"/>
        <v>0.70551689662697992</v>
      </c>
      <c r="CD42" s="286">
        <f>'1'!EA42</f>
        <v>0.36942112228437896</v>
      </c>
      <c r="CE42" s="286">
        <f>'1'!EC42</f>
        <v>0.4789638996339074</v>
      </c>
      <c r="CF42" s="261">
        <f>'2'!CT42</f>
        <v>0.26443417675773428</v>
      </c>
      <c r="CG42" s="287">
        <f>'2'!CV42</f>
        <v>0.3697745694291652</v>
      </c>
      <c r="CH42" s="287">
        <f>'3'!BZ42</f>
        <v>0.36252894432407801</v>
      </c>
      <c r="CI42" s="261">
        <f>'8'!CV42</f>
        <v>0.64634132526157784</v>
      </c>
      <c r="CJ42" s="261">
        <f t="shared" si="30"/>
        <v>0.41068139215694227</v>
      </c>
      <c r="CK42" s="286">
        <f t="shared" si="31"/>
        <v>0.46440218466218208</v>
      </c>
      <c r="CL42" s="286">
        <f>'1'!EM42</f>
        <v>0.38963699514299588</v>
      </c>
      <c r="CM42" s="286">
        <f>'1'!EO42</f>
        <v>0.50048235346389747</v>
      </c>
      <c r="CN42" s="261">
        <f>'2'!DC42</f>
        <v>0.33780686692158363</v>
      </c>
      <c r="CO42" s="287">
        <f>'2'!DE42</f>
        <v>0.45835947778187924</v>
      </c>
      <c r="CP42" s="287">
        <f>'3'!CG42</f>
        <v>0.66543195099435093</v>
      </c>
      <c r="CQ42" s="261">
        <f>'8'!DE42</f>
        <v>0.79441495435757847</v>
      </c>
      <c r="CR42" s="261">
        <f t="shared" si="11"/>
        <v>0.54682269185412724</v>
      </c>
      <c r="CS42" s="214">
        <f t="shared" si="32"/>
        <v>0.60467218414942647</v>
      </c>
      <c r="CT42" s="286">
        <f>'1'!EY42</f>
        <v>0.42750305949757267</v>
      </c>
      <c r="CU42" s="286">
        <f>'1'!FA42</f>
        <v>0.53922759180383006</v>
      </c>
      <c r="CV42" s="261">
        <f>'2'!DL42</f>
        <v>0.32866529520678267</v>
      </c>
      <c r="CW42" s="287">
        <f>'2'!DN42</f>
        <v>0.44793394945164244</v>
      </c>
      <c r="CX42" s="287">
        <f>'3'!CN42</f>
        <v>0.32686746215243806</v>
      </c>
      <c r="CY42" s="261">
        <f>'8'!DN42</f>
        <v>0.76160819903847776</v>
      </c>
      <c r="CZ42" s="261">
        <f t="shared" si="12"/>
        <v>0.46116100397381782</v>
      </c>
      <c r="DA42" s="214">
        <f t="shared" si="33"/>
        <v>0.51890930061159701</v>
      </c>
      <c r="DB42" s="286">
        <f>'1'!FK42</f>
        <v>0.65959889701790142</v>
      </c>
      <c r="DC42" s="286">
        <f>'1'!FM42</f>
        <v>0.74150684536848943</v>
      </c>
      <c r="DD42" s="261">
        <f>'2'!DU42</f>
        <v>0.46346788743358402</v>
      </c>
      <c r="DE42" s="287">
        <f>'2'!DW42</f>
        <v>0.58745281430235874</v>
      </c>
      <c r="DF42" s="287">
        <f>'3'!CU42</f>
        <v>0.17345655223609782</v>
      </c>
      <c r="DG42" s="261">
        <f>'8'!DW42</f>
        <v>0.44128640196555469</v>
      </c>
      <c r="DH42" s="261">
        <f t="shared" si="13"/>
        <v>0.43445243466328448</v>
      </c>
      <c r="DI42" s="214">
        <f t="shared" si="34"/>
        <v>0.48592565346812516</v>
      </c>
    </row>
    <row r="43" spans="1:113" ht="19.5" customHeight="1">
      <c r="A43" s="201">
        <v>1999</v>
      </c>
      <c r="B43" s="286">
        <f>'1'!K43</f>
        <v>0.51682364122444957</v>
      </c>
      <c r="C43" s="286">
        <f>'1'!M43</f>
        <v>0.62352150409038243</v>
      </c>
      <c r="D43" s="261">
        <f>'2'!H43</f>
        <v>0.32841673352676082</v>
      </c>
      <c r="E43" s="287">
        <f>'2'!J43</f>
        <v>0.4476482239245686</v>
      </c>
      <c r="F43" s="287">
        <f>'3'!H43</f>
        <v>0.38812814054913902</v>
      </c>
      <c r="G43" s="261">
        <f>'8'!J43</f>
        <v>0.69010656743453769</v>
      </c>
      <c r="H43" s="261">
        <f t="shared" si="0"/>
        <v>0.4808687706837218</v>
      </c>
      <c r="I43" s="214">
        <f t="shared" si="14"/>
        <v>0.53735110899965699</v>
      </c>
      <c r="J43" s="286">
        <f>'1'!W43</f>
        <v>0.54855967434648434</v>
      </c>
      <c r="K43" s="286">
        <f>'1'!Y43</f>
        <v>0.65136602358042039</v>
      </c>
      <c r="L43" s="261">
        <f>'2'!Q43</f>
        <v>0.46403871473801489</v>
      </c>
      <c r="M43" s="287">
        <f>'2'!S43</f>
        <v>0.58798653526256672</v>
      </c>
      <c r="N43" s="287">
        <f>'3'!O43</f>
        <v>0.70811811226416554</v>
      </c>
      <c r="O43" s="261">
        <f>'8'!S43</f>
        <v>0.73878027936295365</v>
      </c>
      <c r="P43" s="261">
        <f t="shared" si="15"/>
        <v>0.61487419517790465</v>
      </c>
      <c r="Q43" s="286">
        <f t="shared" si="16"/>
        <v>0.67156273761752661</v>
      </c>
      <c r="R43" s="286">
        <f>'1'!AI43</f>
        <v>0.46985102355871178</v>
      </c>
      <c r="S43" s="286">
        <f>'1'!AK43</f>
        <v>0.5803527119239168</v>
      </c>
      <c r="T43" s="261">
        <f>'2'!Z43</f>
        <v>0.41109676540028689</v>
      </c>
      <c r="U43" s="287">
        <f>'2'!AB43</f>
        <v>0.53660536461489428</v>
      </c>
      <c r="V43" s="287">
        <f>'3'!V43</f>
        <v>0.41750597992370148</v>
      </c>
      <c r="W43" s="261">
        <f>'8'!AB43</f>
        <v>0.69536828113885663</v>
      </c>
      <c r="X43" s="261">
        <f t="shared" si="2"/>
        <v>0.49845551250538922</v>
      </c>
      <c r="Y43" s="214">
        <f t="shared" si="17"/>
        <v>0.55745808440034228</v>
      </c>
      <c r="Z43" s="286">
        <f>'1'!AU43</f>
        <v>0.43874133583280273</v>
      </c>
      <c r="AA43" s="286">
        <f>'1'!AW43</f>
        <v>0.55035881327529224</v>
      </c>
      <c r="AB43" s="261">
        <f>'2'!AI43</f>
        <v>0.45718460355289653</v>
      </c>
      <c r="AC43" s="287">
        <f>'2'!AK43</f>
        <v>0.58155001524216987</v>
      </c>
      <c r="AD43" s="287">
        <f>'3'!AC43</f>
        <v>0.81549039913365073</v>
      </c>
      <c r="AE43" s="261">
        <f>'8'!AK43</f>
        <v>0.82180546323131942</v>
      </c>
      <c r="AF43" s="261">
        <f t="shared" si="18"/>
        <v>0.63330545043766739</v>
      </c>
      <c r="AG43" s="286">
        <f t="shared" si="19"/>
        <v>0.69230117272060809</v>
      </c>
      <c r="AH43" s="286">
        <f>'1'!BG43</f>
        <v>0.29528255299932027</v>
      </c>
      <c r="AI43" s="286">
        <f>'1'!BI43</f>
        <v>0.39441976335997597</v>
      </c>
      <c r="AJ43" s="261">
        <f>'2'!AR43</f>
        <v>0.23276917218516749</v>
      </c>
      <c r="AK43" s="287">
        <f>'2'!AT43</f>
        <v>0.32764936291431274</v>
      </c>
      <c r="AL43" s="287">
        <f>'3'!AJ43</f>
        <v>0.82076996721900197</v>
      </c>
      <c r="AM43" s="261">
        <f>'8'!AT43</f>
        <v>0.75233065363013651</v>
      </c>
      <c r="AN43" s="261">
        <f t="shared" si="20"/>
        <v>0.52528808650840653</v>
      </c>
      <c r="AO43" s="286">
        <f t="shared" si="21"/>
        <v>0.57379243678085678</v>
      </c>
      <c r="AP43" s="286">
        <f>'1'!BS43</f>
        <v>0.4974905282895245</v>
      </c>
      <c r="AQ43" s="286">
        <f>'1'!BU43</f>
        <v>0.60604815181469163</v>
      </c>
      <c r="AR43" s="261">
        <f>'2'!BA43</f>
        <v>0.36533206371515614</v>
      </c>
      <c r="AS43" s="287">
        <f>'2'!BC43</f>
        <v>0.48881536325636488</v>
      </c>
      <c r="AT43" s="287">
        <f>'3'!AQ43</f>
        <v>0.71783150058158118</v>
      </c>
      <c r="AU43" s="261">
        <f>'8'!BC43</f>
        <v>0.73587324216372862</v>
      </c>
      <c r="AV43" s="261">
        <f t="shared" si="22"/>
        <v>0.57913183368749754</v>
      </c>
      <c r="AW43" s="286">
        <f t="shared" si="23"/>
        <v>0.63714206445409161</v>
      </c>
      <c r="AX43" s="286">
        <f>'1'!CE43</f>
        <v>0.4822507929029457</v>
      </c>
      <c r="AY43" s="286">
        <f>'1'!CG43</f>
        <v>0.59198726583460082</v>
      </c>
      <c r="AZ43" s="261">
        <f>'2'!BJ43</f>
        <v>0.50592070103510689</v>
      </c>
      <c r="BA43" s="287">
        <f>'2'!BL43</f>
        <v>0.62604142937923402</v>
      </c>
      <c r="BB43" s="287">
        <f>'3'!AX43</f>
        <v>0.66468317341084793</v>
      </c>
      <c r="BC43" s="261">
        <f>'8'!BL43</f>
        <v>0.7087040863278613</v>
      </c>
      <c r="BD43" s="261">
        <f t="shared" si="6"/>
        <v>0.59038968841919048</v>
      </c>
      <c r="BE43" s="214">
        <f t="shared" si="24"/>
        <v>0.64785398873813604</v>
      </c>
      <c r="BF43" s="286">
        <f>'1'!CQ43</f>
        <v>0.51099040722385836</v>
      </c>
      <c r="BG43" s="286">
        <f>'1'!CS43</f>
        <v>0.6182913474050028</v>
      </c>
      <c r="BH43" s="261">
        <f>'2'!BS43</f>
        <v>0.37069729612952662</v>
      </c>
      <c r="BI43" s="287">
        <f>'2'!BU43</f>
        <v>0.49459565103726222</v>
      </c>
      <c r="BJ43" s="287">
        <f>'3'!BE43</f>
        <v>0.34091424258155389</v>
      </c>
      <c r="BK43" s="261">
        <f>'8'!BU43</f>
        <v>0.69193533713473765</v>
      </c>
      <c r="BL43" s="261">
        <f t="shared" si="25"/>
        <v>0.47863432076741913</v>
      </c>
      <c r="BM43" s="286">
        <f t="shared" si="26"/>
        <v>0.53643414453963911</v>
      </c>
      <c r="BN43" s="286">
        <f>'1'!DC43</f>
        <v>0.59877188686729288</v>
      </c>
      <c r="BO43" s="286">
        <f>'1'!DE43</f>
        <v>0.69344860929624752</v>
      </c>
      <c r="BP43" s="261">
        <f>'2'!CB43</f>
        <v>0.48333605381984096</v>
      </c>
      <c r="BQ43" s="287">
        <f>'2'!CD43</f>
        <v>0.60578644539811743</v>
      </c>
      <c r="BR43" s="287">
        <f>'3'!BL43</f>
        <v>0.64557008469257082</v>
      </c>
      <c r="BS43" s="261">
        <f>'8'!CD43</f>
        <v>0.75854320124775743</v>
      </c>
      <c r="BT43" s="261">
        <f t="shared" si="27"/>
        <v>0.62155530665686554</v>
      </c>
      <c r="BU43" s="286">
        <f t="shared" si="28"/>
        <v>0.67583708515867336</v>
      </c>
      <c r="BV43" s="286">
        <f>'1'!DO43</f>
        <v>0.48365687085823283</v>
      </c>
      <c r="BW43" s="286">
        <f>'1'!DQ43</f>
        <v>0.59329546300063629</v>
      </c>
      <c r="BX43" s="261">
        <f>'2'!CK43</f>
        <v>0.62052987048577957</v>
      </c>
      <c r="BY43" s="287">
        <f>'2'!CM43</f>
        <v>0.72041695173502196</v>
      </c>
      <c r="BZ43" s="287">
        <f>'3'!BS43</f>
        <v>0.72681264070481766</v>
      </c>
      <c r="CA43" s="261">
        <f>'8'!CM43</f>
        <v>0.82019150570531552</v>
      </c>
      <c r="CB43" s="261">
        <f t="shared" si="9"/>
        <v>0.66279772193853637</v>
      </c>
      <c r="CC43" s="214">
        <f t="shared" si="29"/>
        <v>0.7151791402864478</v>
      </c>
      <c r="CD43" s="286">
        <f>'1'!EA43</f>
        <v>0.38995406979891761</v>
      </c>
      <c r="CE43" s="286">
        <f>'1'!EC43</f>
        <v>0.50081508002776187</v>
      </c>
      <c r="CF43" s="261">
        <f>'2'!CT43</f>
        <v>0.26924188231474894</v>
      </c>
      <c r="CG43" s="287">
        <f>'2'!CV43</f>
        <v>0.37594744272170599</v>
      </c>
      <c r="CH43" s="287">
        <f>'3'!BZ43</f>
        <v>0.38682397473358887</v>
      </c>
      <c r="CI43" s="261">
        <f>'8'!CV43</f>
        <v>0.66657330397903336</v>
      </c>
      <c r="CJ43" s="261">
        <f t="shared" si="30"/>
        <v>0.4281483077065722</v>
      </c>
      <c r="CK43" s="286">
        <f t="shared" si="31"/>
        <v>0.4825399503655225</v>
      </c>
      <c r="CL43" s="286">
        <f>'1'!EM43</f>
        <v>0.41588434169196303</v>
      </c>
      <c r="CM43" s="286">
        <f>'1'!EO43</f>
        <v>0.52754656870003247</v>
      </c>
      <c r="CN43" s="261">
        <f>'2'!DC43</f>
        <v>0.35179118627052519</v>
      </c>
      <c r="CO43" s="287">
        <f>'2'!DE43</f>
        <v>0.47400379985513341</v>
      </c>
      <c r="CP43" s="287">
        <f>'3'!CG43</f>
        <v>0.67700335438209813</v>
      </c>
      <c r="CQ43" s="261">
        <f>'8'!DE43</f>
        <v>0.80117568193151467</v>
      </c>
      <c r="CR43" s="261">
        <f t="shared" si="11"/>
        <v>0.56146364106902524</v>
      </c>
      <c r="CS43" s="214">
        <f t="shared" si="32"/>
        <v>0.6199323512171947</v>
      </c>
      <c r="CT43" s="286">
        <f>'1'!EY43</f>
        <v>0.46231588960039849</v>
      </c>
      <c r="CU43" s="286">
        <f>'1'!FA43</f>
        <v>0.57319510681762487</v>
      </c>
      <c r="CV43" s="261">
        <f>'2'!DL43</f>
        <v>0.33384963149220859</v>
      </c>
      <c r="CW43" s="287">
        <f>'2'!DN43</f>
        <v>0.4538661191309864</v>
      </c>
      <c r="CX43" s="287">
        <f>'3'!CN43</f>
        <v>0.31240416779469371</v>
      </c>
      <c r="CY43" s="261">
        <f>'8'!DN43</f>
        <v>0.75537591092834333</v>
      </c>
      <c r="CZ43" s="261">
        <f t="shared" si="12"/>
        <v>0.465986399953911</v>
      </c>
      <c r="DA43" s="214">
        <f t="shared" si="33"/>
        <v>0.52371032616791202</v>
      </c>
      <c r="DB43" s="286">
        <f>'1'!FK43</f>
        <v>0.69669463184662606</v>
      </c>
      <c r="DC43" s="286">
        <f>'1'!FM43</f>
        <v>0.76939815151815805</v>
      </c>
      <c r="DD43" s="261">
        <f>'2'!DU43</f>
        <v>0.4745642380648038</v>
      </c>
      <c r="DE43" s="287">
        <f>'2'!DW43</f>
        <v>0.5977532336192225</v>
      </c>
      <c r="DF43" s="287">
        <f>'3'!CU43</f>
        <v>0.17333578976398661</v>
      </c>
      <c r="DG43" s="261">
        <f>'8'!DW43</f>
        <v>0.44016895981049514</v>
      </c>
      <c r="DH43" s="261">
        <f t="shared" si="13"/>
        <v>0.44619090487147794</v>
      </c>
      <c r="DI43" s="214">
        <f t="shared" si="34"/>
        <v>0.49516403367796558</v>
      </c>
    </row>
    <row r="44" spans="1:113" ht="19.5" customHeight="1">
      <c r="A44" s="201">
        <v>2000</v>
      </c>
      <c r="B44" s="286">
        <f>'1'!K44</f>
        <v>0.53259879110106922</v>
      </c>
      <c r="C44" s="286">
        <f>'1'!M44</f>
        <v>0.63748905876068496</v>
      </c>
      <c r="D44" s="261">
        <f>'2'!H44</f>
        <v>0.34548394973171787</v>
      </c>
      <c r="E44" s="287">
        <f>'2'!J44</f>
        <v>0.46699255715250904</v>
      </c>
      <c r="F44" s="287">
        <f>'3'!H44</f>
        <v>0.40951395127503032</v>
      </c>
      <c r="G44" s="261">
        <f>'8'!J44</f>
        <v>0.69503444873078601</v>
      </c>
      <c r="H44" s="261">
        <f t="shared" si="0"/>
        <v>0.49565778520965087</v>
      </c>
      <c r="I44" s="214">
        <f t="shared" si="14"/>
        <v>0.5522575039797526</v>
      </c>
      <c r="J44" s="286">
        <f>'1'!W44</f>
        <v>0.58057913096838987</v>
      </c>
      <c r="K44" s="286">
        <f>'1'!Y44</f>
        <v>0.67846759987013905</v>
      </c>
      <c r="L44" s="261">
        <f>'2'!Q44</f>
        <v>0.46973209559620993</v>
      </c>
      <c r="M44" s="287">
        <f>'2'!S44</f>
        <v>0.59328693462658522</v>
      </c>
      <c r="N44" s="287">
        <f>'3'!O44</f>
        <v>0.70030339690414134</v>
      </c>
      <c r="O44" s="261">
        <f>'8'!S44</f>
        <v>0.74529950027848724</v>
      </c>
      <c r="P44" s="261">
        <f t="shared" si="15"/>
        <v>0.62397853093680711</v>
      </c>
      <c r="Q44" s="286">
        <f t="shared" si="16"/>
        <v>0.67933935791983824</v>
      </c>
      <c r="R44" s="286">
        <f>'1'!AI44</f>
        <v>0.49143015679135138</v>
      </c>
      <c r="S44" s="286">
        <f>'1'!AK44</f>
        <v>0.60048750733897116</v>
      </c>
      <c r="T44" s="261">
        <f>'2'!Z44</f>
        <v>0.4259225081281961</v>
      </c>
      <c r="U44" s="287">
        <f>'2'!AB44</f>
        <v>0.55139121310034611</v>
      </c>
      <c r="V44" s="287">
        <f>'3'!V44</f>
        <v>0.42719340956000779</v>
      </c>
      <c r="W44" s="261">
        <f>'8'!AB44</f>
        <v>0.71125267688421823</v>
      </c>
      <c r="X44" s="261">
        <f t="shared" si="2"/>
        <v>0.5139496878409433</v>
      </c>
      <c r="Y44" s="214">
        <f t="shared" si="17"/>
        <v>0.57258120172088578</v>
      </c>
      <c r="Z44" s="286">
        <f>'1'!AU44</f>
        <v>0.44559127674106452</v>
      </c>
      <c r="AA44" s="286">
        <f>'1'!AW44</f>
        <v>0.55706484511281773</v>
      </c>
      <c r="AB44" s="261">
        <f>'2'!AI44</f>
        <v>0.46539058733252009</v>
      </c>
      <c r="AC44" s="287">
        <f>'2'!AK44</f>
        <v>0.58924885545682404</v>
      </c>
      <c r="AD44" s="287">
        <f>'3'!AC44</f>
        <v>0.81495566413422527</v>
      </c>
      <c r="AE44" s="261">
        <f>'8'!AK44</f>
        <v>0.82675609798527916</v>
      </c>
      <c r="AF44" s="261">
        <f t="shared" si="18"/>
        <v>0.63817340654827226</v>
      </c>
      <c r="AG44" s="286">
        <f t="shared" si="19"/>
        <v>0.69700636567228658</v>
      </c>
      <c r="AH44" s="286">
        <f>'1'!BG44</f>
        <v>0.30431863395668535</v>
      </c>
      <c r="AI44" s="286">
        <f>'1'!BI44</f>
        <v>0.40523856592470275</v>
      </c>
      <c r="AJ44" s="261">
        <f>'2'!AR44</f>
        <v>0.27537957394929191</v>
      </c>
      <c r="AK44" s="287">
        <f>'2'!AT44</f>
        <v>0.38374708926167361</v>
      </c>
      <c r="AL44" s="287">
        <f>'3'!AJ44</f>
        <v>0.79923087829287809</v>
      </c>
      <c r="AM44" s="261">
        <f>'8'!AT44</f>
        <v>0.74631470915872067</v>
      </c>
      <c r="AN44" s="261">
        <f t="shared" si="20"/>
        <v>0.531310948839394</v>
      </c>
      <c r="AO44" s="286">
        <f t="shared" si="21"/>
        <v>0.58363281065949379</v>
      </c>
      <c r="AP44" s="286">
        <f>'1'!BS44</f>
        <v>0.52755516478385722</v>
      </c>
      <c r="AQ44" s="286">
        <f>'1'!BU44</f>
        <v>0.63305104855372696</v>
      </c>
      <c r="AR44" s="261">
        <f>'2'!BA44</f>
        <v>0.38904585487167986</v>
      </c>
      <c r="AS44" s="287">
        <f>'2'!BC44</f>
        <v>0.51399901322581965</v>
      </c>
      <c r="AT44" s="287">
        <f>'3'!AQ44</f>
        <v>0.72081023932707633</v>
      </c>
      <c r="AU44" s="261">
        <f>'8'!BC44</f>
        <v>0.74998312775639719</v>
      </c>
      <c r="AV44" s="261">
        <f t="shared" si="22"/>
        <v>0.59684859668475265</v>
      </c>
      <c r="AW44" s="286">
        <f t="shared" si="23"/>
        <v>0.65446085721575498</v>
      </c>
      <c r="AX44" s="286">
        <f>'1'!CE44</f>
        <v>0.50527680069178416</v>
      </c>
      <c r="AY44" s="286">
        <f>'1'!CG44</f>
        <v>0.61313352458095216</v>
      </c>
      <c r="AZ44" s="261">
        <f>'2'!BJ44</f>
        <v>0.51188148269305644</v>
      </c>
      <c r="BA44" s="287">
        <f>'2'!BL44</f>
        <v>0.63128784493605627</v>
      </c>
      <c r="BB44" s="287">
        <f>'3'!AX44</f>
        <v>0.6683266453511959</v>
      </c>
      <c r="BC44" s="261">
        <f>'8'!BL44</f>
        <v>0.71402254683991595</v>
      </c>
      <c r="BD44" s="261">
        <f t="shared" si="6"/>
        <v>0.59987686889398817</v>
      </c>
      <c r="BE44" s="214">
        <f t="shared" si="24"/>
        <v>0.65669264042703013</v>
      </c>
      <c r="BF44" s="286">
        <f>'1'!CQ44</f>
        <v>0.53198144535239755</v>
      </c>
      <c r="BG44" s="286">
        <f>'1'!CS44</f>
        <v>0.63694722292333128</v>
      </c>
      <c r="BH44" s="261">
        <f>'2'!BS44</f>
        <v>0.38003787879877249</v>
      </c>
      <c r="BI44" s="287">
        <f>'2'!BU44</f>
        <v>0.50454262756566914</v>
      </c>
      <c r="BJ44" s="287">
        <f>'3'!BE44</f>
        <v>0.39803890303271244</v>
      </c>
      <c r="BK44" s="261">
        <f>'8'!BU44</f>
        <v>0.70545802297477422</v>
      </c>
      <c r="BL44" s="261">
        <f t="shared" si="25"/>
        <v>0.50387906253966419</v>
      </c>
      <c r="BM44" s="286">
        <f t="shared" si="26"/>
        <v>0.56124669412412187</v>
      </c>
      <c r="BN44" s="286">
        <f>'1'!DC44</f>
        <v>0.61286765634222728</v>
      </c>
      <c r="BO44" s="286">
        <f>'1'!DE44</f>
        <v>0.70485736098273388</v>
      </c>
      <c r="BP44" s="261">
        <f>'2'!CB44</f>
        <v>0.47081187481150116</v>
      </c>
      <c r="BQ44" s="287">
        <f>'2'!CD44</f>
        <v>0.59428752120215855</v>
      </c>
      <c r="BR44" s="287">
        <f>'3'!BL44</f>
        <v>0.62672240906278065</v>
      </c>
      <c r="BS44" s="261">
        <f>'8'!CD44</f>
        <v>0.76941043318809843</v>
      </c>
      <c r="BT44" s="261">
        <f t="shared" si="27"/>
        <v>0.6199530933511519</v>
      </c>
      <c r="BU44" s="286">
        <f t="shared" si="28"/>
        <v>0.67381943110894282</v>
      </c>
      <c r="BV44" s="286">
        <f>'1'!DO44</f>
        <v>0.50945371492417968</v>
      </c>
      <c r="BW44" s="286">
        <f>'1'!DQ44</f>
        <v>0.61690755247440232</v>
      </c>
      <c r="BX44" s="261">
        <f>'2'!CK44</f>
        <v>0.6457433241762115</v>
      </c>
      <c r="BY44" s="287">
        <f>'2'!CM44</f>
        <v>0.73952572718103526</v>
      </c>
      <c r="BZ44" s="287">
        <f>'3'!BS44</f>
        <v>0.72413042720449994</v>
      </c>
      <c r="CA44" s="261">
        <f>'8'!CM44</f>
        <v>0.82572009356101161</v>
      </c>
      <c r="CB44" s="261">
        <f t="shared" si="9"/>
        <v>0.67626188996647563</v>
      </c>
      <c r="CC44" s="214">
        <f t="shared" si="29"/>
        <v>0.72657095010523731</v>
      </c>
      <c r="CD44" s="286">
        <f>'1'!EA44</f>
        <v>0.4132888985028893</v>
      </c>
      <c r="CE44" s="286">
        <f>'1'!EC44</f>
        <v>0.52491263728297133</v>
      </c>
      <c r="CF44" s="261">
        <f>'2'!CT44</f>
        <v>0.29053589321119155</v>
      </c>
      <c r="CG44" s="287">
        <f>'2'!CV44</f>
        <v>0.40263129421452309</v>
      </c>
      <c r="CH44" s="287">
        <f>'3'!BZ44</f>
        <v>0.41022486355080429</v>
      </c>
      <c r="CI44" s="261">
        <f>'8'!CV44</f>
        <v>0.6747254886271834</v>
      </c>
      <c r="CJ44" s="261">
        <f t="shared" si="30"/>
        <v>0.44719378597301712</v>
      </c>
      <c r="CK44" s="286">
        <f t="shared" si="31"/>
        <v>0.50312357091887061</v>
      </c>
      <c r="CL44" s="286">
        <f>'1'!EM44</f>
        <v>0.44118670357034007</v>
      </c>
      <c r="CM44" s="286">
        <f>'1'!EO44</f>
        <v>0.55275956427358297</v>
      </c>
      <c r="CN44" s="261">
        <f>'2'!DC44</f>
        <v>0.36904421141044103</v>
      </c>
      <c r="CO44" s="287">
        <f>'2'!DE44</f>
        <v>0.49281993465439</v>
      </c>
      <c r="CP44" s="287">
        <f>'3'!CG44</f>
        <v>0.6871587102836304</v>
      </c>
      <c r="CQ44" s="261">
        <f>'8'!DE44</f>
        <v>0.80642298371047116</v>
      </c>
      <c r="CR44" s="261">
        <f t="shared" si="11"/>
        <v>0.57595315224372068</v>
      </c>
      <c r="CS44" s="214">
        <f t="shared" si="32"/>
        <v>0.63479029823051869</v>
      </c>
      <c r="CT44" s="286">
        <f>'1'!EY44</f>
        <v>0.49853720623889791</v>
      </c>
      <c r="CU44" s="286">
        <f>'1'!FA44</f>
        <v>0.60700443983101726</v>
      </c>
      <c r="CV44" s="261">
        <f>'2'!DL44</f>
        <v>0.35554427139270806</v>
      </c>
      <c r="CW44" s="287">
        <f>'2'!DN44</f>
        <v>0.47814162221499024</v>
      </c>
      <c r="CX44" s="287">
        <f>'3'!CN44</f>
        <v>0.34217696289005178</v>
      </c>
      <c r="CY44" s="261">
        <f>'8'!DN44</f>
        <v>0.7568208630445008</v>
      </c>
      <c r="CZ44" s="261">
        <f t="shared" si="12"/>
        <v>0.48826982589153961</v>
      </c>
      <c r="DA44" s="214">
        <f t="shared" si="33"/>
        <v>0.54603597199513998</v>
      </c>
      <c r="DB44" s="286">
        <f>'1'!FK44</f>
        <v>0.73247387663826768</v>
      </c>
      <c r="DC44" s="286">
        <f>'1'!FM44</f>
        <v>0.79536860316901259</v>
      </c>
      <c r="DD44" s="261">
        <f>'2'!DU44</f>
        <v>0.48543066970490578</v>
      </c>
      <c r="DE44" s="287">
        <f>'2'!DW44</f>
        <v>0.60769068311293639</v>
      </c>
      <c r="DF44" s="287">
        <f>'3'!CU44</f>
        <v>0.17818393273546421</v>
      </c>
      <c r="DG44" s="261">
        <f>'8'!DW44</f>
        <v>0.42926076073810199</v>
      </c>
      <c r="DH44" s="261">
        <f t="shared" ref="DH44:DH49" si="35">(DB44)*0.25+(DD44)*0.25+(DF44)*0.25+(DG44)*0.25</f>
        <v>0.45633730995418492</v>
      </c>
      <c r="DI44" s="214">
        <f t="shared" si="34"/>
        <v>0.50262599493887883</v>
      </c>
    </row>
    <row r="45" spans="1:113" ht="19.5" customHeight="1">
      <c r="A45" s="201">
        <v>2001</v>
      </c>
      <c r="B45" s="286">
        <f>'1'!K45</f>
        <v>0.5570772190360932</v>
      </c>
      <c r="C45" s="286">
        <f>'1'!M45</f>
        <v>0.65866967138691268</v>
      </c>
      <c r="D45" s="261">
        <f>'2'!H45</f>
        <v>0.36036083717461104</v>
      </c>
      <c r="E45" s="287">
        <f>'2'!J45</f>
        <v>0.48341518086889973</v>
      </c>
      <c r="F45" s="287">
        <f>'3'!H45</f>
        <v>0.4298532406718133</v>
      </c>
      <c r="G45" s="261">
        <f>'8'!J45</f>
        <v>0.69171225311298734</v>
      </c>
      <c r="H45" s="261">
        <f t="shared" si="0"/>
        <v>0.5097508874988762</v>
      </c>
      <c r="I45" s="214">
        <f t="shared" si="14"/>
        <v>0.5659125865101533</v>
      </c>
      <c r="J45" s="286">
        <f>'1'!W45</f>
        <v>0.59283181207980806</v>
      </c>
      <c r="K45" s="286">
        <f>'1'!Y45</f>
        <v>0.68858940050930906</v>
      </c>
      <c r="L45" s="261">
        <f>'2'!Q45</f>
        <v>0.46577864898698285</v>
      </c>
      <c r="M45" s="287">
        <f>'2'!S45</f>
        <v>0.5896107765714198</v>
      </c>
      <c r="N45" s="287">
        <f>'3'!O45</f>
        <v>0.70030339690414134</v>
      </c>
      <c r="O45" s="261">
        <f>'8'!S45</f>
        <v>0.74687836799106488</v>
      </c>
      <c r="P45" s="261">
        <f t="shared" si="15"/>
        <v>0.62644805649049928</v>
      </c>
      <c r="Q45" s="286">
        <f t="shared" si="16"/>
        <v>0.68134548549398377</v>
      </c>
      <c r="R45" s="286">
        <f>'1'!AI45</f>
        <v>0.50592187716383696</v>
      </c>
      <c r="S45" s="286">
        <f>'1'!AK45</f>
        <v>0.61371759781655988</v>
      </c>
      <c r="T45" s="261">
        <f>'2'!Z45</f>
        <v>0.43854671898772846</v>
      </c>
      <c r="U45" s="287">
        <f>'2'!AB45</f>
        <v>0.56373196142958193</v>
      </c>
      <c r="V45" s="287">
        <f>'3'!V45</f>
        <v>0.42589185209573399</v>
      </c>
      <c r="W45" s="261">
        <f>'8'!AB45</f>
        <v>0.69889346909987016</v>
      </c>
      <c r="X45" s="261">
        <f t="shared" si="2"/>
        <v>0.51731347933679239</v>
      </c>
      <c r="Y45" s="214">
        <f t="shared" si="17"/>
        <v>0.57555872011043652</v>
      </c>
      <c r="Z45" s="286">
        <f>'1'!AU45</f>
        <v>0.45298461670883805</v>
      </c>
      <c r="AA45" s="286">
        <f>'1'!AW45</f>
        <v>0.56423745077480891</v>
      </c>
      <c r="AB45" s="261">
        <f>'2'!AI45</f>
        <v>0.51330932807754137</v>
      </c>
      <c r="AC45" s="287">
        <f>'2'!AK45</f>
        <v>0.63253856204204473</v>
      </c>
      <c r="AD45" s="287">
        <f>'3'!AC45</f>
        <v>0.80512634457124976</v>
      </c>
      <c r="AE45" s="261">
        <f>'8'!AK45</f>
        <v>0.82107297931718271</v>
      </c>
      <c r="AF45" s="261">
        <f t="shared" si="18"/>
        <v>0.64812331716870297</v>
      </c>
      <c r="AG45" s="286">
        <f t="shared" si="19"/>
        <v>0.70574383417632158</v>
      </c>
      <c r="AH45" s="286">
        <f>'1'!BG45</f>
        <v>0.32242011004517396</v>
      </c>
      <c r="AI45" s="286">
        <f>'1'!BI45</f>
        <v>0.42646129199338534</v>
      </c>
      <c r="AJ45" s="261">
        <f>'2'!AR45</f>
        <v>0.35789968016401308</v>
      </c>
      <c r="AK45" s="287">
        <f>'2'!AT45</f>
        <v>0.48072564007236646</v>
      </c>
      <c r="AL45" s="287">
        <f>'3'!AJ45</f>
        <v>0.79781032334044899</v>
      </c>
      <c r="AM45" s="261">
        <f>'8'!AT45</f>
        <v>0.75342898327342089</v>
      </c>
      <c r="AN45" s="261">
        <f t="shared" si="20"/>
        <v>0.55788977420576424</v>
      </c>
      <c r="AO45" s="286">
        <f t="shared" si="21"/>
        <v>0.61460655966990541</v>
      </c>
      <c r="AP45" s="286">
        <f>'1'!BS45</f>
        <v>0.54411002278395992</v>
      </c>
      <c r="AQ45" s="286">
        <f>'1'!BU45</f>
        <v>0.6475225934321428</v>
      </c>
      <c r="AR45" s="261">
        <f>'2'!BA45</f>
        <v>0.38976681847428912</v>
      </c>
      <c r="AS45" s="287">
        <f>'2'!BC45</f>
        <v>0.51475019123633847</v>
      </c>
      <c r="AT45" s="287">
        <f>'3'!AQ45</f>
        <v>0.71180834822983607</v>
      </c>
      <c r="AU45" s="261">
        <f>'8'!BC45</f>
        <v>0.75730947111851687</v>
      </c>
      <c r="AV45" s="261">
        <f t="shared" si="22"/>
        <v>0.60074866515165048</v>
      </c>
      <c r="AW45" s="286">
        <f t="shared" si="23"/>
        <v>0.65784765100420861</v>
      </c>
      <c r="AX45" s="286">
        <f>'1'!CE45</f>
        <v>0.52299505939908952</v>
      </c>
      <c r="AY45" s="286">
        <f>'1'!CG45</f>
        <v>0.62901620087447541</v>
      </c>
      <c r="AZ45" s="261">
        <f>'2'!BJ45</f>
        <v>0.52446424619460386</v>
      </c>
      <c r="BA45" s="287">
        <f>'2'!BL45</f>
        <v>0.64223099792476823</v>
      </c>
      <c r="BB45" s="287">
        <f>'3'!AX45</f>
        <v>0.6738864638987847</v>
      </c>
      <c r="BC45" s="261">
        <f>'8'!BL45</f>
        <v>0.71398132827786431</v>
      </c>
      <c r="BD45" s="261">
        <f t="shared" si="6"/>
        <v>0.60883177444258563</v>
      </c>
      <c r="BE45" s="214">
        <f t="shared" si="24"/>
        <v>0.66477874774397316</v>
      </c>
      <c r="BF45" s="286">
        <f>'1'!CQ45</f>
        <v>0.54315924793990833</v>
      </c>
      <c r="BG45" s="286">
        <f>'1'!CS45</f>
        <v>0.64669884073878259</v>
      </c>
      <c r="BH45" s="261">
        <f>'2'!BS45</f>
        <v>0.40127939879870989</v>
      </c>
      <c r="BI45" s="287">
        <f>'2'!BU45</f>
        <v>0.52663375543421753</v>
      </c>
      <c r="BJ45" s="287">
        <f>'3'!BE45</f>
        <v>0.40412486014133009</v>
      </c>
      <c r="BK45" s="261">
        <f>'8'!BU45</f>
        <v>0.72250906384345537</v>
      </c>
      <c r="BL45" s="261">
        <f t="shared" si="25"/>
        <v>0.51776814268085092</v>
      </c>
      <c r="BM45" s="286">
        <f t="shared" si="26"/>
        <v>0.57499163003944642</v>
      </c>
      <c r="BN45" s="286">
        <f>'1'!DC45</f>
        <v>0.63021698427133954</v>
      </c>
      <c r="BO45" s="286">
        <f>'1'!DE45</f>
        <v>0.71866965875532107</v>
      </c>
      <c r="BP45" s="261">
        <f>'2'!CB45</f>
        <v>0.49678045848515084</v>
      </c>
      <c r="BQ45" s="287">
        <f>'2'!CD45</f>
        <v>0.61791683635767114</v>
      </c>
      <c r="BR45" s="287">
        <f>'3'!BL45</f>
        <v>0.60727090729045075</v>
      </c>
      <c r="BS45" s="261">
        <f>'8'!CD45</f>
        <v>0.7650980482449995</v>
      </c>
      <c r="BT45" s="261">
        <f t="shared" si="27"/>
        <v>0.62484159957298513</v>
      </c>
      <c r="BU45" s="286">
        <f t="shared" ref="BU45:BU50" si="36">SUM(BO45,BQ45:BS45)/4</f>
        <v>0.67723886266211064</v>
      </c>
      <c r="BV45" s="286">
        <f>'1'!DO45</f>
        <v>0.54000068445559035</v>
      </c>
      <c r="BW45" s="286">
        <f>'1'!DQ45</f>
        <v>0.64395586660116566</v>
      </c>
      <c r="BX45" s="261">
        <f>'2'!CK45</f>
        <v>0.67271837793243572</v>
      </c>
      <c r="BY45" s="287">
        <f>'2'!CM45</f>
        <v>0.75938984653140595</v>
      </c>
      <c r="BZ45" s="287">
        <f>'3'!BS45</f>
        <v>0.71670499472805715</v>
      </c>
      <c r="CA45" s="261">
        <f>'8'!CM45</f>
        <v>0.82936615845573092</v>
      </c>
      <c r="CB45" s="261">
        <f t="shared" si="9"/>
        <v>0.68969755389295362</v>
      </c>
      <c r="CC45" s="214">
        <f t="shared" si="29"/>
        <v>0.73735421657908995</v>
      </c>
      <c r="CD45" s="286">
        <f>'1'!EA45</f>
        <v>0.4378996468644839</v>
      </c>
      <c r="CE45" s="286">
        <f>'1'!EC45</f>
        <v>0.54953073402899544</v>
      </c>
      <c r="CF45" s="261">
        <f>'2'!CT45</f>
        <v>0.30598791827750227</v>
      </c>
      <c r="CG45" s="287">
        <f>'2'!CV45</f>
        <v>0.42135686960422175</v>
      </c>
      <c r="CH45" s="287">
        <f>'3'!BZ45</f>
        <v>0.41744359630192912</v>
      </c>
      <c r="CI45" s="261">
        <f>'8'!CV45</f>
        <v>0.70064132026366466</v>
      </c>
      <c r="CJ45" s="261">
        <f t="shared" si="30"/>
        <v>0.46549312042689495</v>
      </c>
      <c r="CK45" s="286">
        <f t="shared" si="31"/>
        <v>0.5222431300497028</v>
      </c>
      <c r="CL45" s="286">
        <f>'1'!EM45</f>
        <v>0.44951800603029146</v>
      </c>
      <c r="CM45" s="286">
        <f>'1'!EO45</f>
        <v>0.56088271666593903</v>
      </c>
      <c r="CN45" s="261">
        <f>'2'!DC45</f>
        <v>0.40032146226123838</v>
      </c>
      <c r="CO45" s="287">
        <f>'2'!DE45</f>
        <v>0.52565286257503208</v>
      </c>
      <c r="CP45" s="287">
        <f>'3'!CG45</f>
        <v>0.70948172100913109</v>
      </c>
      <c r="CQ45" s="261">
        <f>'8'!DE45</f>
        <v>0.79737641181886132</v>
      </c>
      <c r="CR45" s="261">
        <f t="shared" si="11"/>
        <v>0.58917440027988055</v>
      </c>
      <c r="CS45" s="214">
        <f t="shared" si="32"/>
        <v>0.64834842801724091</v>
      </c>
      <c r="CT45" s="286">
        <f>'1'!EY45</f>
        <v>0.52330547336639155</v>
      </c>
      <c r="CU45" s="286">
        <f>'1'!FA45</f>
        <v>0.62929153619830414</v>
      </c>
      <c r="CV45" s="261">
        <f>'2'!DL45</f>
        <v>0.35979683402598039</v>
      </c>
      <c r="CW45" s="287">
        <f>'2'!DN45</f>
        <v>0.48279978330996293</v>
      </c>
      <c r="CX45" s="287">
        <f>'3'!CN45</f>
        <v>0.37031511803259665</v>
      </c>
      <c r="CY45" s="261">
        <f>'8'!DN45</f>
        <v>0.76453688146664378</v>
      </c>
      <c r="CZ45" s="261">
        <f t="shared" si="12"/>
        <v>0.50448857672290304</v>
      </c>
      <c r="DA45" s="214">
        <f t="shared" si="33"/>
        <v>0.56173582975187686</v>
      </c>
      <c r="DB45" s="286">
        <f>'1'!FK45</f>
        <v>0.76104080037111599</v>
      </c>
      <c r="DC45" s="286">
        <f>'1'!FM45</f>
        <v>0.81548859956828024</v>
      </c>
      <c r="DD45" s="261">
        <f>'2'!DU45</f>
        <v>0.49448479413298302</v>
      </c>
      <c r="DE45" s="287">
        <f>'2'!DW45</f>
        <v>0.61586086055992384</v>
      </c>
      <c r="DF45" s="287">
        <f>'3'!CU45</f>
        <v>0.1646526399061885</v>
      </c>
      <c r="DG45" s="261">
        <f>'8'!DW45</f>
        <v>0.41053837375830299</v>
      </c>
      <c r="DH45" s="261">
        <f t="shared" si="35"/>
        <v>0.45767915204214765</v>
      </c>
      <c r="DI45" s="214">
        <f t="shared" ref="DI45:DI50" si="37">SUM(DC45,DE45:DG45)/4</f>
        <v>0.50163511844817388</v>
      </c>
    </row>
    <row r="46" spans="1:113" ht="19.5" customHeight="1">
      <c r="A46" s="201">
        <v>2002</v>
      </c>
      <c r="B46" s="286">
        <f>'1'!K46</f>
        <v>0.57676732127350805</v>
      </c>
      <c r="C46" s="286">
        <f>'1'!M46</f>
        <v>0.67529117815818795</v>
      </c>
      <c r="D46" s="261">
        <f>'2'!H46</f>
        <v>0.3625894455973504</v>
      </c>
      <c r="E46" s="287">
        <f>'2'!J46</f>
        <v>0.48584141566617872</v>
      </c>
      <c r="F46" s="287">
        <f>'3'!H46</f>
        <v>0.44315516193357485</v>
      </c>
      <c r="G46" s="261">
        <f>'8'!J46</f>
        <v>0.69021015460284618</v>
      </c>
      <c r="H46" s="261">
        <f t="shared" ref="H46:H52" si="38">(B46)*0.25+(D46)*0.25+(F46)*0.25+(G46)*0.25</f>
        <v>0.51818052085181987</v>
      </c>
      <c r="I46" s="214">
        <f t="shared" ref="I46:I52" si="39">SUM(C46,E46:G46)/4</f>
        <v>0.57362447759019686</v>
      </c>
      <c r="J46" s="286">
        <f>'1'!W46</f>
        <v>0.5953634004289573</v>
      </c>
      <c r="K46" s="286">
        <f>'1'!Y46</f>
        <v>0.69066411473597344</v>
      </c>
      <c r="L46" s="261">
        <f>'2'!Q46</f>
        <v>0.47314428585506652</v>
      </c>
      <c r="M46" s="287">
        <f>'2'!S46</f>
        <v>0.59644383886550423</v>
      </c>
      <c r="N46" s="287">
        <f>'3'!O46</f>
        <v>0.70030339690414134</v>
      </c>
      <c r="O46" s="261">
        <f>'8'!S46</f>
        <v>0.73154959497313243</v>
      </c>
      <c r="P46" s="261">
        <f t="shared" ref="P46:P52" si="40">(J46)*0.25+(L46)*0.25+(N46)*0.25+(O46)*0.25</f>
        <v>0.62509016954032437</v>
      </c>
      <c r="Q46" s="286">
        <f t="shared" ref="Q46:Q52" si="41">SUM(K46,M46:O46)/4</f>
        <v>0.67974023636968783</v>
      </c>
      <c r="R46" s="286">
        <f>'1'!AI46</f>
        <v>0.52343411581330834</v>
      </c>
      <c r="S46" s="286">
        <f>'1'!AK46</f>
        <v>0.62940561221746671</v>
      </c>
      <c r="T46" s="261">
        <f>'2'!Z46</f>
        <v>0.45743819947817399</v>
      </c>
      <c r="U46" s="287">
        <f>'2'!AB46</f>
        <v>0.58178925334879694</v>
      </c>
      <c r="V46" s="287">
        <f>'3'!V46</f>
        <v>0.42458713736140474</v>
      </c>
      <c r="W46" s="261">
        <f>'8'!AB46</f>
        <v>0.68951974580925612</v>
      </c>
      <c r="X46" s="261">
        <f t="shared" ref="X46:X52" si="42">(R46)*0.25+(T46)*0.25+(V46)*0.25+(W46)*0.25</f>
        <v>0.52374479961553577</v>
      </c>
      <c r="Y46" s="214">
        <f t="shared" ref="Y46:Y52" si="43">SUM(S46,U46:W46)/4</f>
        <v>0.58132543718423113</v>
      </c>
      <c r="Z46" s="286">
        <f>'1'!AU46</f>
        <v>0.46555061913563256</v>
      </c>
      <c r="AA46" s="286">
        <f>'1'!AW46</f>
        <v>0.57627598156134963</v>
      </c>
      <c r="AB46" s="261">
        <f>'2'!AI46</f>
        <v>0.51148452071648731</v>
      </c>
      <c r="AC46" s="287">
        <f>'2'!AK46</f>
        <v>0.63093971660551018</v>
      </c>
      <c r="AD46" s="287">
        <f>'3'!AC46</f>
        <v>0.79483971247924312</v>
      </c>
      <c r="AE46" s="261">
        <f>'8'!AK46</f>
        <v>0.82137197980584797</v>
      </c>
      <c r="AF46" s="261">
        <f t="shared" ref="AF46:AF52" si="44">(Z46)*0.25+(AB46)*0.25+(AD46)*0.25+(AE46)*0.25</f>
        <v>0.64831170803430271</v>
      </c>
      <c r="AG46" s="286">
        <f t="shared" ref="AG46:AG52" si="45">SUM(AA46,AC46:AE46)/4</f>
        <v>0.70585684761298773</v>
      </c>
      <c r="AH46" s="286">
        <f>'1'!BG46</f>
        <v>0.34055832588697293</v>
      </c>
      <c r="AI46" s="286">
        <f>'1'!BI46</f>
        <v>0.44715206239947697</v>
      </c>
      <c r="AJ46" s="261">
        <f>'2'!AR46</f>
        <v>0.40763674554735713</v>
      </c>
      <c r="AK46" s="287">
        <f>'2'!AT46</f>
        <v>0.53310770848428912</v>
      </c>
      <c r="AL46" s="287">
        <f>'3'!AJ46</f>
        <v>0.79637881287977275</v>
      </c>
      <c r="AM46" s="261">
        <f>'8'!AT46</f>
        <v>0.75081361595244722</v>
      </c>
      <c r="AN46" s="261">
        <f t="shared" ref="AN46:AN52" si="46">(AH46)*0.25+(AJ46)*0.25+(AL46)*0.25+(AM46)*0.25</f>
        <v>0.57384687506663745</v>
      </c>
      <c r="AO46" s="286">
        <f t="shared" ref="AO46:AO52" si="47">SUM(AI46,AK46:AM46)/4</f>
        <v>0.63186304992899656</v>
      </c>
      <c r="AP46" s="286">
        <f>'1'!BS46</f>
        <v>0.56618393298938652</v>
      </c>
      <c r="AQ46" s="286">
        <f>'1'!BU46</f>
        <v>0.66640209811351214</v>
      </c>
      <c r="AR46" s="261">
        <f>'2'!BA46</f>
        <v>0.38317373821877282</v>
      </c>
      <c r="AS46" s="287">
        <f>'2'!BC46</f>
        <v>0.507849586236091</v>
      </c>
      <c r="AT46" s="287">
        <f>'3'!AQ46</f>
        <v>0.70246224013953251</v>
      </c>
      <c r="AU46" s="261">
        <f>'8'!BC46</f>
        <v>0.75175803406800568</v>
      </c>
      <c r="AV46" s="261">
        <f t="shared" ref="AV46:AV52" si="48">(AP46)*0.25+(AR46)*0.25+(AT46)*0.25+(AU46)*0.25</f>
        <v>0.60089448635392428</v>
      </c>
      <c r="AW46" s="286">
        <f t="shared" ref="AW46:AW52" si="49">SUM(AQ46,AS46:AU46)/4</f>
        <v>0.65711798963928536</v>
      </c>
      <c r="AX46" s="286">
        <f>'1'!CE46</f>
        <v>0.52280426243611644</v>
      </c>
      <c r="AY46" s="286">
        <f>'1'!CG46</f>
        <v>0.62884691589165009</v>
      </c>
      <c r="AZ46" s="261">
        <f>'2'!BJ46</f>
        <v>0.52292527866430494</v>
      </c>
      <c r="BA46" s="287">
        <f>'2'!BL46</f>
        <v>0.6409020167710201</v>
      </c>
      <c r="BB46" s="287">
        <f>'3'!AX46</f>
        <v>0.67927329934940006</v>
      </c>
      <c r="BC46" s="261">
        <f>'8'!BL46</f>
        <v>0.70738711622990758</v>
      </c>
      <c r="BD46" s="261">
        <f t="shared" ref="BD46:BD52" si="50">(AX46)*0.25+(AZ46)*0.25+(BB46)*0.25+(BC46)*0.25</f>
        <v>0.60809748916993234</v>
      </c>
      <c r="BE46" s="214">
        <f t="shared" ref="BE46:BE52" si="51">SUM(AY46,BA46:BC46)/4</f>
        <v>0.66410233706049449</v>
      </c>
      <c r="BF46" s="286">
        <f>'1'!CQ46</f>
        <v>0.54348424592465638</v>
      </c>
      <c r="BG46" s="286">
        <f>'1'!CS46</f>
        <v>0.64698051932413903</v>
      </c>
      <c r="BH46" s="261">
        <f>'2'!BS46</f>
        <v>0.39984440917660558</v>
      </c>
      <c r="BI46" s="287">
        <f>'2'!BU46</f>
        <v>0.52516384695053775</v>
      </c>
      <c r="BJ46" s="287">
        <f>'3'!BE46</f>
        <v>0.40860638462266574</v>
      </c>
      <c r="BK46" s="261">
        <f>'8'!BU46</f>
        <v>0.72644503507128366</v>
      </c>
      <c r="BL46" s="261">
        <f t="shared" ref="BL46:BL52" si="52">(BF46)*0.25+(BH46)*0.25+(BJ46)*0.25+(BK46)*0.25</f>
        <v>0.51959501869880287</v>
      </c>
      <c r="BM46" s="286">
        <f t="shared" ref="BM46:BM52" si="53">SUM(BG46,BI46:BK46)/4</f>
        <v>0.57679894649215657</v>
      </c>
      <c r="BN46" s="286">
        <f>'1'!DC46</f>
        <v>0.64922315444272605</v>
      </c>
      <c r="BO46" s="286">
        <f>'1'!DE46</f>
        <v>0.73351995754554533</v>
      </c>
      <c r="BP46" s="261">
        <f>'2'!CB46</f>
        <v>0.49385608250318791</v>
      </c>
      <c r="BQ46" s="287">
        <f>'2'!CD46</f>
        <v>0.61529670209005694</v>
      </c>
      <c r="BR46" s="287">
        <f>'3'!BL46</f>
        <v>0.58719587822871688</v>
      </c>
      <c r="BS46" s="261">
        <f>'8'!CD46</f>
        <v>0.75302591357644155</v>
      </c>
      <c r="BT46" s="261">
        <f t="shared" ref="BT46:BT52" si="54">(BN46)*0.25+(BP46)*0.25+(BR46)*0.25+(BS46)*0.25</f>
        <v>0.62082525718776815</v>
      </c>
      <c r="BU46" s="286">
        <f t="shared" si="36"/>
        <v>0.6722596128601902</v>
      </c>
      <c r="BV46" s="286">
        <f>'1'!DO46</f>
        <v>0.56818985416136014</v>
      </c>
      <c r="BW46" s="286">
        <f>'1'!DQ46</f>
        <v>0.66809484672832542</v>
      </c>
      <c r="BX46" s="261">
        <f>'2'!CK46</f>
        <v>0.69073398131411379</v>
      </c>
      <c r="BY46" s="287">
        <f>'2'!CM46</f>
        <v>0.77233916010034043</v>
      </c>
      <c r="BZ46" s="287">
        <f>'3'!BS46</f>
        <v>0.70911673753040261</v>
      </c>
      <c r="CA46" s="261">
        <f>'8'!CM46</f>
        <v>0.81846166710592916</v>
      </c>
      <c r="CB46" s="261">
        <f t="shared" ref="CB46:CB52" si="55">(BV46)*0.25+(BX46)*0.25+(BZ46)*0.25+(CA46)*0.25</f>
        <v>0.6966255600279514</v>
      </c>
      <c r="CC46" s="214">
        <f t="shared" ref="CC46:CC52" si="56">SUM(BW46,BY46:CA46)/4</f>
        <v>0.74200310286624938</v>
      </c>
      <c r="CD46" s="286">
        <f>'1'!EA46</f>
        <v>0.44442496174271157</v>
      </c>
      <c r="CE46" s="286">
        <f>'1'!EC46</f>
        <v>0.55592718044141309</v>
      </c>
      <c r="CF46" s="261">
        <f>'2'!CT46</f>
        <v>0.29768373775004331</v>
      </c>
      <c r="CG46" s="287">
        <f>'2'!CV46</f>
        <v>0.41135780812384115</v>
      </c>
      <c r="CH46" s="287">
        <f>'3'!BZ46</f>
        <v>0.4245602031146794</v>
      </c>
      <c r="CI46" s="261">
        <f>'8'!CV46</f>
        <v>0.690945353823882</v>
      </c>
      <c r="CJ46" s="261">
        <f t="shared" ref="CJ46:CJ52" si="57">(CD46)*0.25+(CF46)*0.25+(CH46)*0.25+(CI46)*0.25</f>
        <v>0.46440356410782901</v>
      </c>
      <c r="CK46" s="286">
        <f t="shared" ref="CK46:CK52" si="58">SUM(CE46,CG46:CI46)/4</f>
        <v>0.5206976363759539</v>
      </c>
      <c r="CL46" s="286">
        <f>'1'!EM46</f>
        <v>0.47120433874923873</v>
      </c>
      <c r="CM46" s="286">
        <f>'1'!EO46</f>
        <v>0.5816311536623282</v>
      </c>
      <c r="CN46" s="261">
        <f>'2'!DC46</f>
        <v>0.40731397260826141</v>
      </c>
      <c r="CO46" s="287">
        <f>'2'!DE46</f>
        <v>0.53278050182440007</v>
      </c>
      <c r="CP46" s="287">
        <f>'3'!CG46</f>
        <v>0.73042190564523235</v>
      </c>
      <c r="CQ46" s="261">
        <f>'8'!DE46</f>
        <v>0.79517350665837894</v>
      </c>
      <c r="CR46" s="261">
        <f t="shared" ref="CR46:CR52" si="59">(CL46)*0.25+(CN46)*0.25+(CP46)*0.25+(CQ46)*0.25</f>
        <v>0.6010284309152778</v>
      </c>
      <c r="CS46" s="214">
        <f t="shared" ref="CS46:CS52" si="60">SUM(CM46,CO46:CQ46)/4</f>
        <v>0.66000176694758483</v>
      </c>
      <c r="CT46" s="286">
        <f>'1'!EY46</f>
        <v>0.55522546154782892</v>
      </c>
      <c r="CU46" s="286">
        <f>'1'!FA46</f>
        <v>0.65708774672400561</v>
      </c>
      <c r="CV46" s="261">
        <f>'2'!DL46</f>
        <v>0.36697207390592124</v>
      </c>
      <c r="CW46" s="287">
        <f>'2'!DN46</f>
        <v>0.49058748452573414</v>
      </c>
      <c r="CX46" s="287">
        <f>'3'!CN46</f>
        <v>0.39691011779227248</v>
      </c>
      <c r="CY46" s="261">
        <f>'8'!DN46</f>
        <v>0.76141599017964678</v>
      </c>
      <c r="CZ46" s="261">
        <f t="shared" ref="CZ46:CZ52" si="61">(CT46)*0.25+(CV46)*0.25+(CX46)*0.25+(CY46)*0.25</f>
        <v>0.52013091085641738</v>
      </c>
      <c r="DA46" s="214">
        <f t="shared" ref="DA46:DA52" si="62">SUM(CU46,CW46:CY46)/4</f>
        <v>0.57650033480541474</v>
      </c>
      <c r="DB46" s="286">
        <f>'1'!FK46</f>
        <v>0.78617025149351505</v>
      </c>
      <c r="DC46" s="286">
        <f>'1'!FM46</f>
        <v>0.83276007580591582</v>
      </c>
      <c r="DD46" s="261">
        <f>'2'!DU46</f>
        <v>0.50781383845489292</v>
      </c>
      <c r="DE46" s="287">
        <f>'2'!DW46</f>
        <v>0.62771209201211131</v>
      </c>
      <c r="DF46" s="287">
        <f>'3'!CU46</f>
        <v>0.15087817122144931</v>
      </c>
      <c r="DG46" s="261">
        <f>'8'!DW46</f>
        <v>0.38015623833988876</v>
      </c>
      <c r="DH46" s="261">
        <f t="shared" si="35"/>
        <v>0.45625462487743651</v>
      </c>
      <c r="DI46" s="214">
        <f t="shared" si="37"/>
        <v>0.49787664434484136</v>
      </c>
    </row>
    <row r="47" spans="1:113" ht="19.5" customHeight="1">
      <c r="A47" s="201">
        <v>2003</v>
      </c>
      <c r="B47" s="286">
        <f>'1'!K47</f>
        <v>0.61038992265993197</v>
      </c>
      <c r="C47" s="286">
        <f>'1'!M47</f>
        <v>0.70286424162942951</v>
      </c>
      <c r="D47" s="261">
        <f>'2'!H47</f>
        <v>0.3506365625628392</v>
      </c>
      <c r="E47" s="287">
        <f>'2'!J47</f>
        <v>0.47272571254484863</v>
      </c>
      <c r="F47" s="287">
        <f>'3'!H47</f>
        <v>0.45619096813774362</v>
      </c>
      <c r="G47" s="261">
        <f>'8'!J47</f>
        <v>0.68863426797122329</v>
      </c>
      <c r="H47" s="261">
        <f t="shared" si="38"/>
        <v>0.52646293033293456</v>
      </c>
      <c r="I47" s="214">
        <f t="shared" si="39"/>
        <v>0.58010379757081132</v>
      </c>
      <c r="J47" s="286">
        <f>'1'!W47</f>
        <v>0.59433015897457919</v>
      </c>
      <c r="K47" s="286">
        <f>'1'!Y47</f>
        <v>0.68981802167581929</v>
      </c>
      <c r="L47" s="261">
        <f>'2'!Q47</f>
        <v>0.48818092724333001</v>
      </c>
      <c r="M47" s="287">
        <f>'2'!S47</f>
        <v>0.61018287112372327</v>
      </c>
      <c r="N47" s="287">
        <f>'3'!O47</f>
        <v>0.70030339690414134</v>
      </c>
      <c r="O47" s="261">
        <f>'8'!S47</f>
        <v>0.70107780228571792</v>
      </c>
      <c r="P47" s="261">
        <f t="shared" si="40"/>
        <v>0.62097307135194213</v>
      </c>
      <c r="Q47" s="286">
        <f t="shared" si="41"/>
        <v>0.67534552299735051</v>
      </c>
      <c r="R47" s="286">
        <f>'1'!AI47</f>
        <v>0.54026537464840341</v>
      </c>
      <c r="S47" s="286">
        <f>'1'!AK47</f>
        <v>0.64418610827849265</v>
      </c>
      <c r="T47" s="261">
        <f>'2'!Z47</f>
        <v>0.46746816916548439</v>
      </c>
      <c r="U47" s="287">
        <f>'2'!AB47</f>
        <v>0.59118423804435716</v>
      </c>
      <c r="V47" s="287">
        <f>'3'!V47</f>
        <v>0.42327925665912774</v>
      </c>
      <c r="W47" s="261">
        <f>'8'!AB47</f>
        <v>0.68916645877814742</v>
      </c>
      <c r="X47" s="261">
        <f t="shared" si="42"/>
        <v>0.53004481481279075</v>
      </c>
      <c r="Y47" s="214">
        <f t="shared" si="43"/>
        <v>0.58695401544003123</v>
      </c>
      <c r="Z47" s="286">
        <f>'1'!AU47</f>
        <v>0.47363745978566973</v>
      </c>
      <c r="AA47" s="286">
        <f>'1'!AW47</f>
        <v>0.58392429623122855</v>
      </c>
      <c r="AB47" s="261">
        <f>'2'!AI47</f>
        <v>0.54576440690064654</v>
      </c>
      <c r="AC47" s="287">
        <f>'2'!AK47</f>
        <v>0.66036199374089122</v>
      </c>
      <c r="AD47" s="287">
        <f>'3'!AC47</f>
        <v>0.78407202884139293</v>
      </c>
      <c r="AE47" s="261">
        <f>'8'!AK47</f>
        <v>0.81461547649287691</v>
      </c>
      <c r="AF47" s="261">
        <f t="shared" si="44"/>
        <v>0.65452234300514656</v>
      </c>
      <c r="AG47" s="286">
        <f t="shared" si="45"/>
        <v>0.71074344882659746</v>
      </c>
      <c r="AH47" s="286">
        <f>'1'!BG47</f>
        <v>0.3680396084314897</v>
      </c>
      <c r="AI47" s="286">
        <f>'1'!BI47</f>
        <v>0.47747102073044378</v>
      </c>
      <c r="AJ47" s="261">
        <f>'2'!AR47</f>
        <v>0.41592587470381198</v>
      </c>
      <c r="AK47" s="287">
        <f>'2'!AT47</f>
        <v>0.54145700750851733</v>
      </c>
      <c r="AL47" s="287">
        <f>'3'!AJ47</f>
        <v>0.7949362870197495</v>
      </c>
      <c r="AM47" s="261">
        <f>'8'!AT47</f>
        <v>0.74594439338630325</v>
      </c>
      <c r="AN47" s="261">
        <f t="shared" si="46"/>
        <v>0.58121154088533866</v>
      </c>
      <c r="AO47" s="286">
        <f t="shared" si="47"/>
        <v>0.63995217716125352</v>
      </c>
      <c r="AP47" s="286">
        <f>'1'!BS47</f>
        <v>0.56957728802874164</v>
      </c>
      <c r="AQ47" s="286">
        <f>'1'!BU47</f>
        <v>0.669263479741394</v>
      </c>
      <c r="AR47" s="261">
        <f>'2'!BA47</f>
        <v>0.3907248292332714</v>
      </c>
      <c r="AS47" s="287">
        <f>'2'!BC47</f>
        <v>0.5157470636453656</v>
      </c>
      <c r="AT47" s="287">
        <f>'3'!AQ47</f>
        <v>0.69275759009990234</v>
      </c>
      <c r="AU47" s="261">
        <f>'8'!BC47</f>
        <v>0.73955022009451676</v>
      </c>
      <c r="AV47" s="261">
        <f t="shared" si="48"/>
        <v>0.59815248186410797</v>
      </c>
      <c r="AW47" s="286">
        <f t="shared" si="49"/>
        <v>0.65432958839529465</v>
      </c>
      <c r="AX47" s="286">
        <f>'1'!CE47</f>
        <v>0.52778395448491267</v>
      </c>
      <c r="AY47" s="286">
        <f>'1'!CG47</f>
        <v>0.63325292505640707</v>
      </c>
      <c r="AZ47" s="261">
        <f>'2'!BJ47</f>
        <v>0.53711475507705464</v>
      </c>
      <c r="BA47" s="287">
        <f>'2'!BL47</f>
        <v>0.65305770602158486</v>
      </c>
      <c r="BB47" s="287">
        <f>'3'!AX47</f>
        <v>0.68449156868813654</v>
      </c>
      <c r="BC47" s="261">
        <f>'8'!BL47</f>
        <v>0.69906578326551483</v>
      </c>
      <c r="BD47" s="261">
        <f t="shared" si="50"/>
        <v>0.61211401537890464</v>
      </c>
      <c r="BE47" s="214">
        <f t="shared" si="51"/>
        <v>0.6674669957579108</v>
      </c>
      <c r="BF47" s="286">
        <f>'1'!CQ47</f>
        <v>0.53800412588058</v>
      </c>
      <c r="BG47" s="286">
        <f>'1'!CS47</f>
        <v>0.64221691531994296</v>
      </c>
      <c r="BH47" s="261">
        <f>'2'!BS47</f>
        <v>0.39520541829318051</v>
      </c>
      <c r="BI47" s="287">
        <f>'2'!BU47</f>
        <v>0.52039003174701648</v>
      </c>
      <c r="BJ47" s="287">
        <f>'3'!BE47</f>
        <v>0.41192143921323671</v>
      </c>
      <c r="BK47" s="261">
        <f>'8'!BU47</f>
        <v>0.72995149732833442</v>
      </c>
      <c r="BL47" s="261">
        <f t="shared" si="52"/>
        <v>0.51877062017883291</v>
      </c>
      <c r="BM47" s="286">
        <f t="shared" si="53"/>
        <v>0.57611997090213263</v>
      </c>
      <c r="BN47" s="286">
        <f>'1'!DC47</f>
        <v>0.64441970507083557</v>
      </c>
      <c r="BO47" s="286">
        <f>'1'!DE47</f>
        <v>0.72979397971125737</v>
      </c>
      <c r="BP47" s="261">
        <f>'2'!CB47</f>
        <v>0.52915722419052025</v>
      </c>
      <c r="BQ47" s="287">
        <f>'2'!CD47</f>
        <v>0.64626761379563791</v>
      </c>
      <c r="BR47" s="287">
        <f>'3'!BL47</f>
        <v>0.56647696745968878</v>
      </c>
      <c r="BS47" s="261">
        <f>'8'!CD47</f>
        <v>0.73304148927630663</v>
      </c>
      <c r="BT47" s="261">
        <f t="shared" si="54"/>
        <v>0.61827384649933781</v>
      </c>
      <c r="BU47" s="286">
        <f t="shared" si="36"/>
        <v>0.6688950125607227</v>
      </c>
      <c r="BV47" s="286">
        <f>'1'!DO47</f>
        <v>0.59977072205799808</v>
      </c>
      <c r="BW47" s="286">
        <f>'1'!DQ47</f>
        <v>0.69426266976835138</v>
      </c>
      <c r="BX47" s="261">
        <f>'2'!CK47</f>
        <v>0.72516851724156117</v>
      </c>
      <c r="BY47" s="287">
        <f>'2'!CM47</f>
        <v>0.79642188769756705</v>
      </c>
      <c r="BZ47" s="287">
        <f>'3'!BS47</f>
        <v>0.70136154196236733</v>
      </c>
      <c r="CA47" s="261">
        <f>'8'!CM47</f>
        <v>0.81063189712384642</v>
      </c>
      <c r="CB47" s="261">
        <f t="shared" si="55"/>
        <v>0.70923316959644334</v>
      </c>
      <c r="CC47" s="214">
        <f t="shared" si="56"/>
        <v>0.75066949913803294</v>
      </c>
      <c r="CD47" s="286">
        <f>'1'!EA47</f>
        <v>0.44923344828024531</v>
      </c>
      <c r="CE47" s="286">
        <f>'1'!EC47</f>
        <v>0.56060668739541308</v>
      </c>
      <c r="CF47" s="261">
        <f>'2'!CT47</f>
        <v>0.29432908995867757</v>
      </c>
      <c r="CG47" s="287">
        <f>'2'!CV47</f>
        <v>0.40727624920578487</v>
      </c>
      <c r="CH47" s="287">
        <f>'3'!BZ47</f>
        <v>0.43157627826490164</v>
      </c>
      <c r="CI47" s="261">
        <f>'8'!CV47</f>
        <v>0.67410022333679842</v>
      </c>
      <c r="CJ47" s="261">
        <f t="shared" si="57"/>
        <v>0.46230975996015578</v>
      </c>
      <c r="CK47" s="286">
        <f t="shared" si="58"/>
        <v>0.51838985955072447</v>
      </c>
      <c r="CL47" s="286">
        <f>'1'!EM47</f>
        <v>0.48871268570467485</v>
      </c>
      <c r="CM47" s="286">
        <f>'1'!EO47</f>
        <v>0.59798091838600509</v>
      </c>
      <c r="CN47" s="261">
        <f>'2'!DC47</f>
        <v>0.40541246823624327</v>
      </c>
      <c r="CO47" s="287">
        <f>'2'!DE47</f>
        <v>0.53084966311698156</v>
      </c>
      <c r="CP47" s="287">
        <f>'3'!CG47</f>
        <v>0.7500758276408952</v>
      </c>
      <c r="CQ47" s="261">
        <f>'8'!DE47</f>
        <v>0.79393144851251096</v>
      </c>
      <c r="CR47" s="261">
        <f t="shared" si="59"/>
        <v>0.60953310752358103</v>
      </c>
      <c r="CS47" s="214">
        <f t="shared" si="60"/>
        <v>0.66820946441409823</v>
      </c>
      <c r="CT47" s="286">
        <f>'1'!EY47</f>
        <v>0.58416244975864628</v>
      </c>
      <c r="CU47" s="286">
        <f>'1'!FA47</f>
        <v>0.68144162996931756</v>
      </c>
      <c r="CV47" s="261">
        <f>'2'!DL47</f>
        <v>0.37480483082045346</v>
      </c>
      <c r="CW47" s="287">
        <f>'2'!DN47</f>
        <v>0.49898785027265419</v>
      </c>
      <c r="CX47" s="287">
        <f>'3'!CN47</f>
        <v>0.4220483241375258</v>
      </c>
      <c r="CY47" s="261">
        <f>'8'!DN47</f>
        <v>0.76391230870199867</v>
      </c>
      <c r="CZ47" s="261">
        <f t="shared" si="61"/>
        <v>0.53623197835465608</v>
      </c>
      <c r="DA47" s="214">
        <f t="shared" si="62"/>
        <v>0.59159752827037404</v>
      </c>
      <c r="DB47" s="286">
        <f>'1'!FK47</f>
        <v>0.81563177143412602</v>
      </c>
      <c r="DC47" s="286">
        <f>'1'!FM47</f>
        <v>0.85252424470832933</v>
      </c>
      <c r="DD47" s="261">
        <f>'2'!DU47</f>
        <v>0.52255959082826997</v>
      </c>
      <c r="DE47" s="287">
        <f>'2'!DW47</f>
        <v>0.64058584194860801</v>
      </c>
      <c r="DF47" s="287">
        <f>'3'!CU47</f>
        <v>0.14962946423408979</v>
      </c>
      <c r="DG47" s="261">
        <f>'8'!DW47</f>
        <v>0.36299462206732463</v>
      </c>
      <c r="DH47" s="261">
        <f t="shared" si="35"/>
        <v>0.4627038621409526</v>
      </c>
      <c r="DI47" s="214">
        <f t="shared" si="37"/>
        <v>0.501433543239588</v>
      </c>
    </row>
    <row r="48" spans="1:113" ht="19.5" customHeight="1">
      <c r="A48" s="201">
        <v>2004</v>
      </c>
      <c r="B48" s="286">
        <f>'1'!K48</f>
        <v>0.64379671640629543</v>
      </c>
      <c r="C48" s="286">
        <f>'1'!M48</f>
        <v>0.72930940176007719</v>
      </c>
      <c r="D48" s="261">
        <f>'2'!H48</f>
        <v>0.36334068397534452</v>
      </c>
      <c r="E48" s="287">
        <f>'2'!J48</f>
        <v>0.48665731729154565</v>
      </c>
      <c r="F48" s="287">
        <f>'3'!H48</f>
        <v>0.45619096813774362</v>
      </c>
      <c r="G48" s="261">
        <f>'8'!J48</f>
        <v>0.69191519869927542</v>
      </c>
      <c r="H48" s="261">
        <f t="shared" si="38"/>
        <v>0.53881089180466479</v>
      </c>
      <c r="I48" s="214">
        <f t="shared" si="39"/>
        <v>0.59101822147216043</v>
      </c>
      <c r="J48" s="286">
        <f>'1'!W48</f>
        <v>0.61777057032942262</v>
      </c>
      <c r="K48" s="286">
        <f>'1'!Y48</f>
        <v>0.70878607548248085</v>
      </c>
      <c r="L48" s="261">
        <f>'2'!Q48</f>
        <v>0.48776133103501101</v>
      </c>
      <c r="M48" s="287">
        <f>'2'!S48</f>
        <v>0.60980323976909157</v>
      </c>
      <c r="N48" s="287">
        <f>'3'!O48</f>
        <v>0.70030339690414134</v>
      </c>
      <c r="O48" s="261">
        <f>'8'!S48</f>
        <v>0.7021611171814568</v>
      </c>
      <c r="P48" s="261">
        <f t="shared" si="40"/>
        <v>0.6269991038625079</v>
      </c>
      <c r="Q48" s="286">
        <f t="shared" si="41"/>
        <v>0.68026345733429261</v>
      </c>
      <c r="R48" s="286">
        <f>'1'!AI48</f>
        <v>0.55352330625857527</v>
      </c>
      <c r="S48" s="286">
        <f>'1'!AK48</f>
        <v>0.6556307314439852</v>
      </c>
      <c r="T48" s="261">
        <f>'2'!Z48</f>
        <v>0.47240081497235931</v>
      </c>
      <c r="U48" s="287">
        <f>'2'!AB48</f>
        <v>0.5957572438027634</v>
      </c>
      <c r="V48" s="287">
        <f>'3'!V48</f>
        <v>0.42196820126639822</v>
      </c>
      <c r="W48" s="261">
        <f>'8'!AB48</f>
        <v>0.69196188993520191</v>
      </c>
      <c r="X48" s="261">
        <f t="shared" si="42"/>
        <v>0.5349635531081337</v>
      </c>
      <c r="Y48" s="214">
        <f t="shared" si="43"/>
        <v>0.59132951661208721</v>
      </c>
      <c r="Z48" s="286">
        <f>'1'!AU48</f>
        <v>0.50225653847360874</v>
      </c>
      <c r="AA48" s="286">
        <f>'1'!AW48</f>
        <v>0.6103929291905944</v>
      </c>
      <c r="AB48" s="261">
        <f>'2'!AI48</f>
        <v>0.55703506381417567</v>
      </c>
      <c r="AC48" s="287">
        <f>'2'!AK48</f>
        <v>0.66976295792122953</v>
      </c>
      <c r="AD48" s="287">
        <f>'3'!AC48</f>
        <v>0.77322271623155947</v>
      </c>
      <c r="AE48" s="261">
        <f>'8'!AK48</f>
        <v>0.81304310306901617</v>
      </c>
      <c r="AF48" s="261">
        <f t="shared" si="44"/>
        <v>0.66138935539708998</v>
      </c>
      <c r="AG48" s="286">
        <f t="shared" si="45"/>
        <v>0.71660542660309989</v>
      </c>
      <c r="AH48" s="286">
        <f>'1'!BG48</f>
        <v>0.39011544979720941</v>
      </c>
      <c r="AI48" s="286">
        <f>'1'!BI48</f>
        <v>0.50098437070926483</v>
      </c>
      <c r="AJ48" s="261">
        <f>'2'!AR48</f>
        <v>0.45028891815439809</v>
      </c>
      <c r="AK48" s="287">
        <f>'2'!AT48</f>
        <v>0.57501214685435509</v>
      </c>
      <c r="AL48" s="287">
        <f>'3'!AJ48</f>
        <v>0.79348268550307466</v>
      </c>
      <c r="AM48" s="261">
        <f>'8'!AT48</f>
        <v>0.74895962647437864</v>
      </c>
      <c r="AN48" s="261">
        <f t="shared" si="46"/>
        <v>0.59571166998226521</v>
      </c>
      <c r="AO48" s="286">
        <f t="shared" si="47"/>
        <v>0.65460970738526836</v>
      </c>
      <c r="AP48" s="286">
        <f>'1'!BS48</f>
        <v>0.58116263218616082</v>
      </c>
      <c r="AQ48" s="286">
        <f>'1'!BU48</f>
        <v>0.67895267493241462</v>
      </c>
      <c r="AR48" s="261">
        <f>'2'!BA48</f>
        <v>0.3932345234351648</v>
      </c>
      <c r="AS48" s="287">
        <f>'2'!BC48</f>
        <v>0.51835162963046499</v>
      </c>
      <c r="AT48" s="287">
        <f>'3'!AQ48</f>
        <v>0.68267947381229233</v>
      </c>
      <c r="AU48" s="261">
        <f>'8'!BC48</f>
        <v>0.73352904546506359</v>
      </c>
      <c r="AV48" s="261">
        <f t="shared" si="48"/>
        <v>0.59765141872467042</v>
      </c>
      <c r="AW48" s="286">
        <f t="shared" si="49"/>
        <v>0.65337820596005891</v>
      </c>
      <c r="AX48" s="286">
        <f>'1'!CE48</f>
        <v>0.52562677291916227</v>
      </c>
      <c r="AY48" s="286">
        <f>'1'!CG48</f>
        <v>0.63134737733953505</v>
      </c>
      <c r="AZ48" s="261">
        <f>'2'!BJ48</f>
        <v>0.54893854811527298</v>
      </c>
      <c r="BA48" s="287">
        <f>'2'!BL48</f>
        <v>0.66302279909973971</v>
      </c>
      <c r="BB48" s="287">
        <f>'3'!AX48</f>
        <v>0.68954557370256653</v>
      </c>
      <c r="BC48" s="261">
        <f>'8'!BL48</f>
        <v>0.68715928225169176</v>
      </c>
      <c r="BD48" s="261">
        <f t="shared" si="50"/>
        <v>0.61281754424717338</v>
      </c>
      <c r="BE48" s="214">
        <f t="shared" si="51"/>
        <v>0.66776875809838321</v>
      </c>
      <c r="BF48" s="286">
        <f>'1'!CQ48</f>
        <v>0.53922839639456688</v>
      </c>
      <c r="BG48" s="286">
        <f>'1'!CS48</f>
        <v>0.64328369256166573</v>
      </c>
      <c r="BH48" s="261">
        <f>'2'!BS48</f>
        <v>0.39565234007899175</v>
      </c>
      <c r="BI48" s="287">
        <f>'2'!BU48</f>
        <v>0.52085140966751609</v>
      </c>
      <c r="BJ48" s="287">
        <f>'3'!BE48</f>
        <v>0.42163329441819425</v>
      </c>
      <c r="BK48" s="261">
        <f>'8'!BU48</f>
        <v>0.73824333266506936</v>
      </c>
      <c r="BL48" s="261">
        <f t="shared" si="52"/>
        <v>0.5236893408892056</v>
      </c>
      <c r="BM48" s="286">
        <f t="shared" si="53"/>
        <v>0.5810029323281114</v>
      </c>
      <c r="BN48" s="286">
        <f>'1'!DC48</f>
        <v>0.6575382563247516</v>
      </c>
      <c r="BO48" s="286">
        <f>'1'!DE48</f>
        <v>0.73992726206537529</v>
      </c>
      <c r="BP48" s="261">
        <f>'2'!CB48</f>
        <v>0.55953690251169719</v>
      </c>
      <c r="BQ48" s="287">
        <f>'2'!CD48</f>
        <v>0.67183218968545777</v>
      </c>
      <c r="BR48" s="287">
        <f>'3'!BL48</f>
        <v>0.54509314533001629</v>
      </c>
      <c r="BS48" s="261">
        <f>'8'!CD48</f>
        <v>0.72321992279214442</v>
      </c>
      <c r="BT48" s="261">
        <f t="shared" si="54"/>
        <v>0.6213470567396524</v>
      </c>
      <c r="BU48" s="286">
        <f t="shared" si="36"/>
        <v>0.6700181299682485</v>
      </c>
      <c r="BV48" s="286">
        <f>'1'!DO48</f>
        <v>0.63192752262063812</v>
      </c>
      <c r="BW48" s="286">
        <f>'1'!DQ48</f>
        <v>0.7200180485650346</v>
      </c>
      <c r="BX48" s="261">
        <f>'2'!CK48</f>
        <v>0.76032518974862318</v>
      </c>
      <c r="BY48" s="287">
        <f>'2'!CM48</f>
        <v>0.82015705640272807</v>
      </c>
      <c r="BZ48" s="287">
        <f>'3'!BS48</f>
        <v>0.69178137510821891</v>
      </c>
      <c r="CA48" s="261">
        <f>'8'!CM48</f>
        <v>0.81415824455085295</v>
      </c>
      <c r="CB48" s="261">
        <f t="shared" si="55"/>
        <v>0.72454808300708329</v>
      </c>
      <c r="CC48" s="214">
        <f t="shared" si="56"/>
        <v>0.76152868115670858</v>
      </c>
      <c r="CD48" s="286">
        <f>'1'!EA48</f>
        <v>0.47340312358001729</v>
      </c>
      <c r="CE48" s="286">
        <f>'1'!EC48</f>
        <v>0.58370374059148489</v>
      </c>
      <c r="CF48" s="261">
        <f>'2'!CT48</f>
        <v>0.30522307627828982</v>
      </c>
      <c r="CG48" s="287">
        <f>'2'!CV48</f>
        <v>0.42044206945329521</v>
      </c>
      <c r="CH48" s="287">
        <f>'3'!BZ48</f>
        <v>0.41499801782239654</v>
      </c>
      <c r="CI48" s="261">
        <f>'8'!CV48</f>
        <v>0.67255177194888138</v>
      </c>
      <c r="CJ48" s="261">
        <f t="shared" si="57"/>
        <v>0.46654399740739622</v>
      </c>
      <c r="CK48" s="286">
        <f t="shared" si="58"/>
        <v>0.52292389995401445</v>
      </c>
      <c r="CL48" s="286">
        <f>'1'!EM48</f>
        <v>0.49963788180892005</v>
      </c>
      <c r="CM48" s="286">
        <f>'1'!EO48</f>
        <v>0.60800877353430216</v>
      </c>
      <c r="CN48" s="261">
        <f>'2'!DC48</f>
        <v>0.39895776887223267</v>
      </c>
      <c r="CO48" s="287">
        <f>'2'!DE48</f>
        <v>0.52425403454733954</v>
      </c>
      <c r="CP48" s="287">
        <f>'3'!CG48</f>
        <v>0.76853315104944175</v>
      </c>
      <c r="CQ48" s="261">
        <f>'8'!DE48</f>
        <v>0.78601665934863862</v>
      </c>
      <c r="CR48" s="261">
        <f t="shared" si="59"/>
        <v>0.61328636526980829</v>
      </c>
      <c r="CS48" s="214">
        <f t="shared" si="60"/>
        <v>0.67170315461993058</v>
      </c>
      <c r="CT48" s="286">
        <f>'1'!EY48</f>
        <v>0.61531469075064871</v>
      </c>
      <c r="CU48" s="286">
        <f>'1'!FA48</f>
        <v>0.7068206982345201</v>
      </c>
      <c r="CV48" s="261">
        <f>'2'!DL48</f>
        <v>0.36945749984133236</v>
      </c>
      <c r="CW48" s="287">
        <f>'2'!DN48</f>
        <v>0.49326431884479693</v>
      </c>
      <c r="CX48" s="287">
        <f>'3'!CN48</f>
        <v>0.4458112632747635</v>
      </c>
      <c r="CY48" s="261">
        <f>'8'!DN48</f>
        <v>0.77026564238126349</v>
      </c>
      <c r="CZ48" s="261">
        <f t="shared" si="61"/>
        <v>0.55021227406200202</v>
      </c>
      <c r="DA48" s="214">
        <f t="shared" si="62"/>
        <v>0.60404048068383598</v>
      </c>
      <c r="DB48" s="286">
        <f>'1'!FK48</f>
        <v>0.8484304605439692</v>
      </c>
      <c r="DC48" s="286">
        <f>'1'!FM48</f>
        <v>0.87394228541507823</v>
      </c>
      <c r="DD48" s="261">
        <f>'2'!DU48</f>
        <v>0.53314109636601004</v>
      </c>
      <c r="DE48" s="287">
        <f>'2'!DW48</f>
        <v>0.6496755245968554</v>
      </c>
      <c r="DF48" s="287">
        <f>'3'!CU48</f>
        <v>0.12258088222174765</v>
      </c>
      <c r="DG48" s="261">
        <f>'8'!DW48</f>
        <v>0.36631064184441131</v>
      </c>
      <c r="DH48" s="261">
        <f t="shared" si="35"/>
        <v>0.4676157702440345</v>
      </c>
      <c r="DI48" s="214">
        <f t="shared" si="37"/>
        <v>0.50312733351952321</v>
      </c>
    </row>
    <row r="49" spans="1:160" ht="19.5" customHeight="1">
      <c r="A49" s="201">
        <v>2005</v>
      </c>
      <c r="B49" s="286">
        <f>'1'!K49</f>
        <v>0.65525862679143732</v>
      </c>
      <c r="C49" s="286">
        <f>'1'!M49</f>
        <v>0.73817600191725152</v>
      </c>
      <c r="D49" s="261">
        <f>'2'!H49</f>
        <v>0.37489283764737558</v>
      </c>
      <c r="E49" s="287">
        <f>'2'!J49</f>
        <v>0.49908164533486543</v>
      </c>
      <c r="F49" s="287">
        <f>'3'!H49</f>
        <v>0.45619096813774362</v>
      </c>
      <c r="G49" s="261">
        <f>'8'!J49</f>
        <v>0.69861995433863511</v>
      </c>
      <c r="H49" s="261">
        <f t="shared" si="38"/>
        <v>0.54624059672879788</v>
      </c>
      <c r="I49" s="214">
        <f t="shared" si="39"/>
        <v>0.59801714243212389</v>
      </c>
      <c r="J49" s="286">
        <f>'1'!W49</f>
        <v>0.61198672767108753</v>
      </c>
      <c r="K49" s="286">
        <f>'1'!Y49</f>
        <v>0.70414932635494354</v>
      </c>
      <c r="L49" s="261">
        <f>'2'!Q49</f>
        <v>0.49601077444395064</v>
      </c>
      <c r="M49" s="287">
        <f>'2'!S49</f>
        <v>0.61722820951450896</v>
      </c>
      <c r="N49" s="287">
        <f>'3'!O49</f>
        <v>0.70030339690414134</v>
      </c>
      <c r="O49" s="261">
        <f>'8'!S49</f>
        <v>0.69802340139648211</v>
      </c>
      <c r="P49" s="261">
        <f t="shared" si="40"/>
        <v>0.62658107510391536</v>
      </c>
      <c r="Q49" s="286">
        <f t="shared" si="41"/>
        <v>0.67992608354251893</v>
      </c>
      <c r="R49" s="286">
        <f>'1'!AI49</f>
        <v>0.57989083446362433</v>
      </c>
      <c r="S49" s="286">
        <f>'1'!AK49</f>
        <v>0.67789501063572732</v>
      </c>
      <c r="T49" s="261">
        <f>'2'!Z49</f>
        <v>0.49345868285949096</v>
      </c>
      <c r="U49" s="287">
        <f>'2'!AB49</f>
        <v>0.61493986308814108</v>
      </c>
      <c r="V49" s="287">
        <f>'3'!V49</f>
        <v>0.42196820126639822</v>
      </c>
      <c r="W49" s="261">
        <f>'8'!AB49</f>
        <v>0.69377804332187443</v>
      </c>
      <c r="X49" s="261">
        <f t="shared" si="42"/>
        <v>0.54727394047784705</v>
      </c>
      <c r="Y49" s="214">
        <f t="shared" si="43"/>
        <v>0.60214527957803532</v>
      </c>
      <c r="Z49" s="286">
        <f>'1'!AU49</f>
        <v>0.52888790403229069</v>
      </c>
      <c r="AA49" s="286">
        <f>'1'!AW49</f>
        <v>0.63422626528221515</v>
      </c>
      <c r="AB49" s="261">
        <f>'2'!AI49</f>
        <v>0.59538401248458406</v>
      </c>
      <c r="AC49" s="287">
        <f>'2'!AK49</f>
        <v>0.70080697357103516</v>
      </c>
      <c r="AD49" s="287">
        <f>'3'!AC49</f>
        <v>0.77322271623155947</v>
      </c>
      <c r="AE49" s="261">
        <f>'8'!AK49</f>
        <v>0.82045974159847812</v>
      </c>
      <c r="AF49" s="261">
        <f t="shared" si="44"/>
        <v>0.67948859358672808</v>
      </c>
      <c r="AG49" s="286">
        <f t="shared" si="45"/>
        <v>0.73217892417082198</v>
      </c>
      <c r="AH49" s="286">
        <f>'1'!BG49</f>
        <v>0.4095314493637246</v>
      </c>
      <c r="AI49" s="286">
        <f>'1'!BI49</f>
        <v>0.52108331665663554</v>
      </c>
      <c r="AJ49" s="261">
        <f>'2'!AR49</f>
        <v>0.45486550243640428</v>
      </c>
      <c r="AK49" s="287">
        <f>'2'!AT49</f>
        <v>0.57935828649080823</v>
      </c>
      <c r="AL49" s="287">
        <f>'3'!AJ49</f>
        <v>0.79348268550307466</v>
      </c>
      <c r="AM49" s="261">
        <f>'8'!AT49</f>
        <v>0.74999657426144872</v>
      </c>
      <c r="AN49" s="261">
        <f t="shared" si="46"/>
        <v>0.60196905289116298</v>
      </c>
      <c r="AO49" s="286">
        <f t="shared" si="47"/>
        <v>0.66098021572799182</v>
      </c>
      <c r="AP49" s="286">
        <f>'1'!BS49</f>
        <v>0.59219203638431417</v>
      </c>
      <c r="AQ49" s="286">
        <f>'1'!BU49</f>
        <v>0.6880641922076427</v>
      </c>
      <c r="AR49" s="261">
        <f>'2'!BA49</f>
        <v>0.3987172216506587</v>
      </c>
      <c r="AS49" s="287">
        <f>'2'!BC49</f>
        <v>0.52400698982655325</v>
      </c>
      <c r="AT49" s="287">
        <f>'3'!AQ49</f>
        <v>0.67221234255168705</v>
      </c>
      <c r="AU49" s="261">
        <f>'8'!BC49</f>
        <v>0.72896651670821777</v>
      </c>
      <c r="AV49" s="261">
        <f t="shared" si="48"/>
        <v>0.5980220293237194</v>
      </c>
      <c r="AW49" s="286">
        <f t="shared" si="49"/>
        <v>0.65331251032352522</v>
      </c>
      <c r="AX49" s="286">
        <f>'1'!CE49</f>
        <v>0.52581628011402604</v>
      </c>
      <c r="AY49" s="286">
        <f>'1'!CG49</f>
        <v>0.63151496908310178</v>
      </c>
      <c r="AZ49" s="261">
        <f>'2'!BJ49</f>
        <v>0.56876128988692909</v>
      </c>
      <c r="BA49" s="287">
        <f>'2'!BL49</f>
        <v>0.679407385223744</v>
      </c>
      <c r="BB49" s="287">
        <f>'3'!AX49</f>
        <v>0.68954557370256653</v>
      </c>
      <c r="BC49" s="261">
        <f>'8'!BL49</f>
        <v>0.67629748345031404</v>
      </c>
      <c r="BD49" s="261">
        <f t="shared" si="50"/>
        <v>0.6151051567884589</v>
      </c>
      <c r="BE49" s="214">
        <f t="shared" si="51"/>
        <v>0.66919135286493159</v>
      </c>
      <c r="BF49" s="286">
        <f>'1'!CQ49</f>
        <v>0.54533979867382132</v>
      </c>
      <c r="BG49" s="286">
        <f>'1'!CS49</f>
        <v>0.64858675813914635</v>
      </c>
      <c r="BH49" s="261">
        <f>'2'!BS49</f>
        <v>0.41268628438567562</v>
      </c>
      <c r="BI49" s="287">
        <f>'2'!BU49</f>
        <v>0.53820613989957067</v>
      </c>
      <c r="BJ49" s="287">
        <f>'3'!BE49</f>
        <v>0.42163329441819425</v>
      </c>
      <c r="BK49" s="261">
        <f>'8'!BU49</f>
        <v>0.73800657492379473</v>
      </c>
      <c r="BL49" s="261">
        <f t="shared" si="52"/>
        <v>0.52941648810037145</v>
      </c>
      <c r="BM49" s="286">
        <f t="shared" si="53"/>
        <v>0.58660819184517643</v>
      </c>
      <c r="BN49" s="286">
        <f>'1'!DC49</f>
        <v>0.65739155651174708</v>
      </c>
      <c r="BO49" s="286">
        <f>'1'!DE49</f>
        <v>0.73981468483301349</v>
      </c>
      <c r="BP49" s="261">
        <f>'2'!CB49</f>
        <v>0.56701361849312393</v>
      </c>
      <c r="BQ49" s="287">
        <f>'2'!CD49</f>
        <v>0.6779786620586491</v>
      </c>
      <c r="BR49" s="287">
        <f>'3'!BL49</f>
        <v>0.54509314533001629</v>
      </c>
      <c r="BS49" s="261">
        <f>'8'!CD49</f>
        <v>0.70333425629698487</v>
      </c>
      <c r="BT49" s="261">
        <f t="shared" si="54"/>
        <v>0.6182081441579681</v>
      </c>
      <c r="BU49" s="286">
        <f t="shared" si="36"/>
        <v>0.66655518712966599</v>
      </c>
      <c r="BV49" s="286">
        <f>'1'!DO49</f>
        <v>0.6555188965837272</v>
      </c>
      <c r="BW49" s="286">
        <f>'1'!DQ49</f>
        <v>0.73837614973157883</v>
      </c>
      <c r="BX49" s="261">
        <f>'2'!CK49</f>
        <v>0.79592564900134444</v>
      </c>
      <c r="BY49" s="287">
        <f>'2'!CM49</f>
        <v>0.84337326723425443</v>
      </c>
      <c r="BZ49" s="287">
        <f>'3'!BS49</f>
        <v>0.69178137510821891</v>
      </c>
      <c r="CA49" s="261">
        <f>'8'!CM49</f>
        <v>0.81797762599263701</v>
      </c>
      <c r="CB49" s="261">
        <f t="shared" si="55"/>
        <v>0.74030088667148197</v>
      </c>
      <c r="CC49" s="214">
        <f t="shared" si="56"/>
        <v>0.77287710451667224</v>
      </c>
      <c r="CD49" s="286">
        <f>'1'!EA49</f>
        <v>0.49401698437812991</v>
      </c>
      <c r="CE49" s="286">
        <f>'1'!EC49</f>
        <v>0.60286597944505971</v>
      </c>
      <c r="CF49" s="261">
        <f>'2'!CT49</f>
        <v>0.32485632689801947</v>
      </c>
      <c r="CG49" s="287">
        <f>'2'!CV49</f>
        <v>0.44354219942317463</v>
      </c>
      <c r="CH49" s="287">
        <f>'3'!BZ49</f>
        <v>0.41499801782239654</v>
      </c>
      <c r="CI49" s="261">
        <f>'8'!CV49</f>
        <v>0.68221969117192705</v>
      </c>
      <c r="CJ49" s="261">
        <f t="shared" si="57"/>
        <v>0.47902275506761827</v>
      </c>
      <c r="CK49" s="286">
        <f t="shared" si="58"/>
        <v>0.53590647196563956</v>
      </c>
      <c r="CL49" s="286">
        <f>'1'!EM49</f>
        <v>0.50501259658014286</v>
      </c>
      <c r="CM49" s="286">
        <f>'1'!EO49</f>
        <v>0.61289417670271062</v>
      </c>
      <c r="CN49" s="261">
        <f>'2'!DC49</f>
        <v>0.42724410266647445</v>
      </c>
      <c r="CO49" s="287">
        <f>'2'!DE49</f>
        <v>0.55269371877520912</v>
      </c>
      <c r="CP49" s="287">
        <f>'3'!CG49</f>
        <v>0.7858771354741485</v>
      </c>
      <c r="CQ49" s="261">
        <f>'8'!DE49</f>
        <v>0.77665039207556175</v>
      </c>
      <c r="CR49" s="261">
        <f t="shared" si="59"/>
        <v>0.6236960566990819</v>
      </c>
      <c r="CS49" s="214">
        <f t="shared" si="60"/>
        <v>0.68202885575690753</v>
      </c>
      <c r="CT49" s="286">
        <f>'1'!EY49</f>
        <v>0.6308234653594198</v>
      </c>
      <c r="CU49" s="286">
        <f>'1'!FA49</f>
        <v>0.71914801020881092</v>
      </c>
      <c r="CV49" s="261">
        <f>'2'!DL49</f>
        <v>0.37906851041466461</v>
      </c>
      <c r="CW49" s="287">
        <f>'2'!DN49</f>
        <v>0.50351709333964367</v>
      </c>
      <c r="CX49" s="287">
        <f>'3'!CN49</f>
        <v>0.4458112632747635</v>
      </c>
      <c r="CY49" s="261">
        <f>'8'!DN49</f>
        <v>0.77090316543863446</v>
      </c>
      <c r="CZ49" s="261">
        <f t="shared" si="61"/>
        <v>0.55665160112187051</v>
      </c>
      <c r="DA49" s="214">
        <f t="shared" si="62"/>
        <v>0.60984488306546314</v>
      </c>
      <c r="DB49" s="286">
        <f>'1'!FK49</f>
        <v>0.87458139801177948</v>
      </c>
      <c r="DC49" s="286">
        <f>'1'!FM49</f>
        <v>0.89059943363471261</v>
      </c>
      <c r="DD49" s="261">
        <f>'2'!DU49</f>
        <v>0.55265357887491007</v>
      </c>
      <c r="DE49" s="287">
        <f>'2'!DW49</f>
        <v>0.66612380282295036</v>
      </c>
      <c r="DF49" s="287">
        <f>'3'!CU49</f>
        <v>0.12258088222174765</v>
      </c>
      <c r="DG49" s="261">
        <f>'8'!DW49</f>
        <v>0.36954411344281063</v>
      </c>
      <c r="DH49" s="261">
        <f t="shared" si="35"/>
        <v>0.47983999313781195</v>
      </c>
      <c r="DI49" s="214">
        <f t="shared" si="37"/>
        <v>0.51221205803055536</v>
      </c>
    </row>
    <row r="50" spans="1:160" ht="19.5" customHeight="1">
      <c r="A50" s="201">
        <v>2006</v>
      </c>
      <c r="B50" s="286">
        <f>'1'!K50</f>
        <v>0.68164626851454935</v>
      </c>
      <c r="C50" s="286">
        <f>'1'!M50</f>
        <v>0.75820607062829692</v>
      </c>
      <c r="D50" s="261">
        <f>'2'!H50</f>
        <v>0.37049586161984133</v>
      </c>
      <c r="E50" s="287">
        <f>'2'!J50</f>
        <v>0.4943795222688524</v>
      </c>
      <c r="F50" s="287">
        <f>'3'!H50</f>
        <v>0.45619096813774362</v>
      </c>
      <c r="G50" s="261">
        <f>'8'!J50</f>
        <v>0.69934126789166029</v>
      </c>
      <c r="H50" s="261">
        <f t="shared" si="38"/>
        <v>0.55191859154094869</v>
      </c>
      <c r="I50" s="214">
        <f t="shared" si="39"/>
        <v>0.60202945723163837</v>
      </c>
      <c r="J50" s="286">
        <f>'1'!W50</f>
        <v>0.62655381322012815</v>
      </c>
      <c r="K50" s="286">
        <f>'1'!Y50</f>
        <v>0.71577401464304546</v>
      </c>
      <c r="L50" s="261">
        <f>'2'!Q50</f>
        <v>0.51846549832223321</v>
      </c>
      <c r="M50" s="287">
        <f>'2'!S50</f>
        <v>0.63703596621989245</v>
      </c>
      <c r="N50" s="287">
        <f>'3'!O50</f>
        <v>0.70030339690414134</v>
      </c>
      <c r="O50" s="261">
        <f>'8'!S50</f>
        <v>0.6940291296935307</v>
      </c>
      <c r="P50" s="261">
        <f t="shared" si="40"/>
        <v>0.63483795953500832</v>
      </c>
      <c r="Q50" s="286">
        <f t="shared" si="41"/>
        <v>0.68678562686515243</v>
      </c>
      <c r="R50" s="286">
        <f>'1'!AI50</f>
        <v>0.60961684374075698</v>
      </c>
      <c r="S50" s="286">
        <f>'1'!AK50</f>
        <v>0.70224130233021698</v>
      </c>
      <c r="T50" s="261">
        <f>'2'!Z50</f>
        <v>0.51822894823550691</v>
      </c>
      <c r="U50" s="287">
        <f>'2'!AB50</f>
        <v>0.63683029055556339</v>
      </c>
      <c r="V50" s="287">
        <f>'3'!V50</f>
        <v>0.42196820126639822</v>
      </c>
      <c r="W50" s="261">
        <f>'8'!AB50</f>
        <v>0.69572498325785759</v>
      </c>
      <c r="X50" s="261">
        <f t="shared" si="42"/>
        <v>0.56138474412512995</v>
      </c>
      <c r="Y50" s="214">
        <f t="shared" si="43"/>
        <v>0.61419119435250902</v>
      </c>
      <c r="Z50" s="286">
        <f>'1'!AU50</f>
        <v>0.55361085725316495</v>
      </c>
      <c r="AA50" s="286">
        <f>'1'!AW50</f>
        <v>0.65570574135391413</v>
      </c>
      <c r="AB50" s="261">
        <f>'2'!AI50</f>
        <v>0.60294530208709252</v>
      </c>
      <c r="AC50" s="287">
        <f>'2'!AK50</f>
        <v>0.70676355035667948</v>
      </c>
      <c r="AD50" s="287">
        <f>'3'!AC50</f>
        <v>0.77322271623155947</v>
      </c>
      <c r="AE50" s="261">
        <f>'8'!AK50</f>
        <v>0.82906358417344106</v>
      </c>
      <c r="AF50" s="261">
        <f t="shared" si="44"/>
        <v>0.68971061493631458</v>
      </c>
      <c r="AG50" s="286">
        <f t="shared" si="45"/>
        <v>0.74118889802889854</v>
      </c>
      <c r="AH50" s="286">
        <f>'1'!BG50</f>
        <v>0.43292378581502583</v>
      </c>
      <c r="AI50" s="286">
        <f>'1'!BI50</f>
        <v>0.54461691903302989</v>
      </c>
      <c r="AJ50" s="261">
        <f>'2'!AR50</f>
        <v>0.45656032217512554</v>
      </c>
      <c r="AK50" s="287">
        <f>'2'!AT50</f>
        <v>0.58096071851026265</v>
      </c>
      <c r="AL50" s="287">
        <f>'3'!AJ50</f>
        <v>0.79348268550307466</v>
      </c>
      <c r="AM50" s="261">
        <f>'8'!AT50</f>
        <v>0.76029685865878638</v>
      </c>
      <c r="AN50" s="261">
        <f t="shared" si="46"/>
        <v>0.61081591303800309</v>
      </c>
      <c r="AO50" s="286">
        <f t="shared" si="47"/>
        <v>0.66983929542628839</v>
      </c>
      <c r="AP50" s="286">
        <f>'1'!BS50</f>
        <v>0.61421806055904138</v>
      </c>
      <c r="AQ50" s="286">
        <f>'1'!BU50</f>
        <v>0.70594145875549641</v>
      </c>
      <c r="AR50" s="261">
        <f>'2'!BA50</f>
        <v>0.41677839056154847</v>
      </c>
      <c r="AS50" s="287">
        <f>'2'!BC50</f>
        <v>0.54230990458446804</v>
      </c>
      <c r="AT50" s="287">
        <f>'3'!AQ50</f>
        <v>0.67221234255168705</v>
      </c>
      <c r="AU50" s="261">
        <f>'8'!BC50</f>
        <v>0.73148450686652422</v>
      </c>
      <c r="AV50" s="261">
        <f t="shared" si="48"/>
        <v>0.60867332513470029</v>
      </c>
      <c r="AW50" s="286">
        <f t="shared" si="49"/>
        <v>0.66298705318954398</v>
      </c>
      <c r="AX50" s="286">
        <f>'1'!CE50</f>
        <v>0.53633902602147765</v>
      </c>
      <c r="AY50" s="286">
        <f>'1'!CG50</f>
        <v>0.64076362478197746</v>
      </c>
      <c r="AZ50" s="261">
        <f>'2'!BJ50</f>
        <v>0.58955640360798345</v>
      </c>
      <c r="BA50" s="287">
        <f>'2'!BL50</f>
        <v>0.6961801362715635</v>
      </c>
      <c r="BB50" s="287">
        <f>'3'!AX50</f>
        <v>0.68954557370256653</v>
      </c>
      <c r="BC50" s="261">
        <f>'8'!BL50</f>
        <v>0.68716209828678454</v>
      </c>
      <c r="BD50" s="261">
        <f t="shared" si="50"/>
        <v>0.62565077540470315</v>
      </c>
      <c r="BE50" s="214">
        <f t="shared" si="51"/>
        <v>0.67841285826072295</v>
      </c>
      <c r="BF50" s="286">
        <f>'1'!CQ50</f>
        <v>0.55258647600826749</v>
      </c>
      <c r="BG50" s="286">
        <f>'1'!CS50</f>
        <v>0.65482763467794303</v>
      </c>
      <c r="BH50" s="261">
        <f>'2'!BS50</f>
        <v>0.40821668343700429</v>
      </c>
      <c r="BI50" s="287">
        <f>'2'!BU50</f>
        <v>0.5336952158151913</v>
      </c>
      <c r="BJ50" s="287">
        <f>'3'!BE50</f>
        <v>0.42163329441819425</v>
      </c>
      <c r="BK50" s="261">
        <f>'8'!BU50</f>
        <v>0.746674375335447</v>
      </c>
      <c r="BL50" s="261">
        <f t="shared" si="52"/>
        <v>0.53227770729972823</v>
      </c>
      <c r="BM50" s="286">
        <f t="shared" si="53"/>
        <v>0.58920763006169397</v>
      </c>
      <c r="BN50" s="286">
        <f>'1'!DC50</f>
        <v>0.67568829886849979</v>
      </c>
      <c r="BO50" s="286">
        <f>'1'!DE50</f>
        <v>0.75372920590781978</v>
      </c>
      <c r="BP50" s="261">
        <f>'2'!CB50</f>
        <v>0.59125733178118944</v>
      </c>
      <c r="BQ50" s="287">
        <f>'2'!CD50</f>
        <v>0.69753385906517407</v>
      </c>
      <c r="BR50" s="287">
        <f>'3'!BL50</f>
        <v>0.54509314533001629</v>
      </c>
      <c r="BS50" s="261">
        <f>'8'!CD50</f>
        <v>0.70757769042122953</v>
      </c>
      <c r="BT50" s="261">
        <f t="shared" si="54"/>
        <v>0.62990411660023371</v>
      </c>
      <c r="BU50" s="286">
        <f t="shared" si="36"/>
        <v>0.67598347518105995</v>
      </c>
      <c r="BV50" s="286">
        <f>'1'!DO50</f>
        <v>0.69320369103655077</v>
      </c>
      <c r="BW50" s="286">
        <f>'1'!DQ50</f>
        <v>0.76681635549101768</v>
      </c>
      <c r="BX50" s="261">
        <f>'2'!CK50</f>
        <v>0.81909227852925115</v>
      </c>
      <c r="BY50" s="287">
        <f>'2'!CM50</f>
        <v>0.85806457541056369</v>
      </c>
      <c r="BZ50" s="287">
        <f>'3'!BS50</f>
        <v>0.69178137510821891</v>
      </c>
      <c r="CA50" s="261">
        <f>'8'!CM50</f>
        <v>0.83195062760666616</v>
      </c>
      <c r="CB50" s="261">
        <f t="shared" si="55"/>
        <v>0.75900699307017172</v>
      </c>
      <c r="CC50" s="214">
        <f t="shared" si="56"/>
        <v>0.78715323340411658</v>
      </c>
      <c r="CD50" s="286">
        <f>'1'!EA50</f>
        <v>0.518398977008519</v>
      </c>
      <c r="CE50" s="286">
        <f>'1'!EC50</f>
        <v>0.62492785625602676</v>
      </c>
      <c r="CF50" s="261">
        <f>'2'!CT50</f>
        <v>0.31778224825238538</v>
      </c>
      <c r="CG50" s="287">
        <f>'2'!CV50</f>
        <v>0.4353094503524586</v>
      </c>
      <c r="CH50" s="287">
        <f>'3'!BZ50</f>
        <v>0.41499801782239654</v>
      </c>
      <c r="CI50" s="261">
        <f>'8'!CV50</f>
        <v>0.6771828739048108</v>
      </c>
      <c r="CJ50" s="261">
        <f t="shared" si="57"/>
        <v>0.482090529247028</v>
      </c>
      <c r="CK50" s="286">
        <f t="shared" si="58"/>
        <v>0.53810454958392318</v>
      </c>
      <c r="CL50" s="286">
        <f>'1'!EM50</f>
        <v>0.52379764005086182</v>
      </c>
      <c r="CM50" s="286">
        <f>'1'!EO50</f>
        <v>0.62972788192737028</v>
      </c>
      <c r="CN50" s="261">
        <f>'2'!DC50</f>
        <v>0.44100346000564722</v>
      </c>
      <c r="CO50" s="287">
        <f>'2'!DE50</f>
        <v>0.56610762654321767</v>
      </c>
      <c r="CP50" s="287">
        <f>'3'!CG50</f>
        <v>0.7858771354741485</v>
      </c>
      <c r="CQ50" s="261">
        <f>'8'!DE50</f>
        <v>0.78654511272720273</v>
      </c>
      <c r="CR50" s="261">
        <f t="shared" si="59"/>
        <v>0.63430583706446508</v>
      </c>
      <c r="CS50" s="214">
        <f t="shared" si="60"/>
        <v>0.69206443916798488</v>
      </c>
      <c r="CT50" s="286">
        <f>'1'!EY50</f>
        <v>0.64514011855384135</v>
      </c>
      <c r="CU50" s="286">
        <f>'1'!FA50</f>
        <v>0.73035395469179365</v>
      </c>
      <c r="CV50" s="261">
        <f>'2'!DL50</f>
        <v>0.36459479273501488</v>
      </c>
      <c r="CW50" s="287">
        <f>'2'!DN50</f>
        <v>0.48801718845661002</v>
      </c>
      <c r="CX50" s="287">
        <f>'3'!CN50</f>
        <v>0.4458112632747635</v>
      </c>
      <c r="CY50" s="261">
        <f>'8'!DN50</f>
        <v>0.7640201949075045</v>
      </c>
      <c r="CZ50" s="261">
        <f t="shared" si="61"/>
        <v>0.55489159236778107</v>
      </c>
      <c r="DA50" s="214">
        <f t="shared" si="62"/>
        <v>0.60705065033266792</v>
      </c>
      <c r="DB50" s="286">
        <f>'1'!FK50</f>
        <v>0.89613269302903975</v>
      </c>
      <c r="DC50" s="286">
        <f>'1'!FM50</f>
        <v>0.90405911815820816</v>
      </c>
      <c r="DD50" s="261">
        <f>'2'!DU50</f>
        <v>0.57875501546008934</v>
      </c>
      <c r="DE50" s="287">
        <f>'2'!DW50</f>
        <v>0.68751988825071852</v>
      </c>
      <c r="DF50" s="287">
        <f>'3'!CU50</f>
        <v>0.12258088222174765</v>
      </c>
      <c r="DG50" s="261">
        <f>'8'!DW50</f>
        <v>0.37793238274157426</v>
      </c>
      <c r="DH50" s="261">
        <f>(DB50)*0.25+(DD50)*0.25+(DF50)*0.25+(DG50)*0.25</f>
        <v>0.49385024336311267</v>
      </c>
      <c r="DI50" s="214">
        <f t="shared" si="37"/>
        <v>0.52302306784306207</v>
      </c>
    </row>
    <row r="51" spans="1:160" ht="19.5" customHeight="1">
      <c r="A51" s="201">
        <v>2007</v>
      </c>
      <c r="B51" s="286">
        <f>'1'!K51</f>
        <v>0.70580012028014161</v>
      </c>
      <c r="C51" s="286">
        <f>'1'!M51</f>
        <v>0.7760915523836861</v>
      </c>
      <c r="D51" s="261">
        <f>'2'!H51</f>
        <v>0.3641766814641198</v>
      </c>
      <c r="E51" s="287">
        <f>'2'!J51</f>
        <v>0.48756411998936666</v>
      </c>
      <c r="F51" s="287">
        <f>'3'!H51</f>
        <v>0.45619096813774362</v>
      </c>
      <c r="G51" s="261">
        <f>'8'!J51</f>
        <v>0.70713884638545077</v>
      </c>
      <c r="H51" s="261">
        <f t="shared" si="38"/>
        <v>0.55832665406686399</v>
      </c>
      <c r="I51" s="214">
        <f t="shared" si="39"/>
        <v>0.60674637172406176</v>
      </c>
      <c r="J51" s="286">
        <f>'1'!W51</f>
        <v>0.64076624686124595</v>
      </c>
      <c r="K51" s="286">
        <f>'1'!Y51</f>
        <v>0.72694782683174364</v>
      </c>
      <c r="L51" s="261">
        <f>'2'!Q51</f>
        <v>0.53236160016413736</v>
      </c>
      <c r="M51" s="287">
        <f>'2'!S51</f>
        <v>0.64901007034968172</v>
      </c>
      <c r="N51" s="287">
        <f>'3'!O51</f>
        <v>0.70030339690414134</v>
      </c>
      <c r="O51" s="261">
        <f>'8'!S51</f>
        <v>0.69484379091062998</v>
      </c>
      <c r="P51" s="261">
        <f t="shared" si="40"/>
        <v>0.64206875871003866</v>
      </c>
      <c r="Q51" s="286">
        <f t="shared" si="41"/>
        <v>0.69277627124904917</v>
      </c>
      <c r="R51" s="286">
        <f>'1'!AI51</f>
        <v>0.6393934783312657</v>
      </c>
      <c r="S51" s="286">
        <f>'1'!AK51</f>
        <v>0.72587565440749979</v>
      </c>
      <c r="T51" s="261">
        <f>'2'!Z51</f>
        <v>0.53955052978714657</v>
      </c>
      <c r="U51" s="287">
        <f>'2'!AB51</f>
        <v>0.65512259987854782</v>
      </c>
      <c r="V51" s="287">
        <f>'3'!V51</f>
        <v>0.42196820126639822</v>
      </c>
      <c r="W51" s="261">
        <f>'8'!AB51</f>
        <v>0.69667114775455896</v>
      </c>
      <c r="X51" s="261">
        <f t="shared" si="42"/>
        <v>0.57439583928484239</v>
      </c>
      <c r="Y51" s="214">
        <f t="shared" si="43"/>
        <v>0.62490940082675128</v>
      </c>
      <c r="Z51" s="286">
        <f>'1'!AU51</f>
        <v>0.57549465077734885</v>
      </c>
      <c r="AA51" s="286">
        <f>'1'!AW51</f>
        <v>0.67422770246863373</v>
      </c>
      <c r="AB51" s="261">
        <f>'2'!AI51</f>
        <v>0.57844178641131438</v>
      </c>
      <c r="AC51" s="287">
        <f>'2'!AK51</f>
        <v>0.68726709077758141</v>
      </c>
      <c r="AD51" s="287">
        <f>'3'!AC51</f>
        <v>0.77322271623155947</v>
      </c>
      <c r="AE51" s="261">
        <f>'8'!AK51</f>
        <v>0.82925233985750468</v>
      </c>
      <c r="AF51" s="261">
        <f t="shared" si="44"/>
        <v>0.68910287331943187</v>
      </c>
      <c r="AG51" s="286">
        <f t="shared" si="45"/>
        <v>0.74099246233381988</v>
      </c>
      <c r="AH51" s="286">
        <f>'1'!BG51</f>
        <v>0.44965640725853323</v>
      </c>
      <c r="AI51" s="286">
        <f>'1'!BI51</f>
        <v>0.56101693385300466</v>
      </c>
      <c r="AJ51" s="261">
        <f>'2'!AR51</f>
        <v>0.43708966749381739</v>
      </c>
      <c r="AK51" s="287">
        <f>'2'!AT51</f>
        <v>0.56231904889752637</v>
      </c>
      <c r="AL51" s="287">
        <f>'3'!AJ51</f>
        <v>0.79348268550307466</v>
      </c>
      <c r="AM51" s="261">
        <f>'8'!AT51</f>
        <v>0.76926102058685308</v>
      </c>
      <c r="AN51" s="261">
        <f t="shared" si="46"/>
        <v>0.61237244521056966</v>
      </c>
      <c r="AO51" s="286">
        <f t="shared" si="47"/>
        <v>0.67151992221011469</v>
      </c>
      <c r="AP51" s="286">
        <f>'1'!BS51</f>
        <v>0.62456438460447095</v>
      </c>
      <c r="AQ51" s="286">
        <f>'1'!BU51</f>
        <v>0.7141968135610911</v>
      </c>
      <c r="AR51" s="261">
        <f>'2'!BA51</f>
        <v>0.41665630569572032</v>
      </c>
      <c r="AS51" s="287">
        <f>'2'!BC51</f>
        <v>0.54218783098235845</v>
      </c>
      <c r="AT51" s="287">
        <f>'3'!AQ51</f>
        <v>0.67221234255168705</v>
      </c>
      <c r="AU51" s="261">
        <f>'8'!BC51</f>
        <v>0.73840804582087982</v>
      </c>
      <c r="AV51" s="261">
        <f t="shared" si="48"/>
        <v>0.61296026966818951</v>
      </c>
      <c r="AW51" s="286">
        <f t="shared" si="49"/>
        <v>0.66675125822900405</v>
      </c>
      <c r="AX51" s="286">
        <f>'1'!CE51</f>
        <v>0.53649867865713852</v>
      </c>
      <c r="AY51" s="286">
        <f>'1'!CG51</f>
        <v>0.64090308859002154</v>
      </c>
      <c r="AZ51" s="261">
        <f>'2'!BJ51</f>
        <v>0.60451705890001628</v>
      </c>
      <c r="BA51" s="287">
        <f>'2'!BL51</f>
        <v>0.70799518941931538</v>
      </c>
      <c r="BB51" s="287">
        <f>'3'!AX51</f>
        <v>0.68954557370256653</v>
      </c>
      <c r="BC51" s="261">
        <f>'8'!BL51</f>
        <v>0.70331256140756737</v>
      </c>
      <c r="BD51" s="261">
        <f t="shared" si="50"/>
        <v>0.63346846816682223</v>
      </c>
      <c r="BE51" s="214">
        <f t="shared" si="51"/>
        <v>0.68543910327986779</v>
      </c>
      <c r="BF51" s="286">
        <f>'1'!CQ51</f>
        <v>0.55735361164174646</v>
      </c>
      <c r="BG51" s="286">
        <f>'1'!CS51</f>
        <v>0.65890550833036721</v>
      </c>
      <c r="BH51" s="261">
        <f>'2'!BS51</f>
        <v>0.41428585402451118</v>
      </c>
      <c r="BI51" s="287">
        <f>'2'!BU51</f>
        <v>0.53981322751680372</v>
      </c>
      <c r="BJ51" s="287">
        <f>'3'!BE51</f>
        <v>0.42163329441819425</v>
      </c>
      <c r="BK51" s="261">
        <f>'8'!BU51</f>
        <v>0.75399252314738574</v>
      </c>
      <c r="BL51" s="261">
        <f t="shared" si="52"/>
        <v>0.53681632080795938</v>
      </c>
      <c r="BM51" s="286">
        <f t="shared" si="53"/>
        <v>0.59358613835318774</v>
      </c>
      <c r="BN51" s="286">
        <f>'1'!DC51</f>
        <v>0.69665152586223256</v>
      </c>
      <c r="BO51" s="286">
        <f>'1'!DE51</f>
        <v>0.76936632472489852</v>
      </c>
      <c r="BP51" s="261">
        <f>'2'!CB51</f>
        <v>0.58217084795661511</v>
      </c>
      <c r="BQ51" s="287">
        <f>'2'!CD51</f>
        <v>0.69027059456770734</v>
      </c>
      <c r="BR51" s="287">
        <f>'3'!BL51</f>
        <v>0.54509314533001629</v>
      </c>
      <c r="BS51" s="261">
        <f>'8'!CD51</f>
        <v>0.70434208913747065</v>
      </c>
      <c r="BT51" s="261">
        <f t="shared" si="54"/>
        <v>0.63206440207158365</v>
      </c>
      <c r="BU51" s="286">
        <f>SUM(BO51,BQ51:BS51)/4</f>
        <v>0.67726803844002326</v>
      </c>
      <c r="BV51" s="286">
        <f>'1'!DO51</f>
        <v>0.73032962702335125</v>
      </c>
      <c r="BW51" s="286">
        <f>'1'!DQ51</f>
        <v>0.79383680147536428</v>
      </c>
      <c r="BX51" s="261">
        <f>'2'!CK51</f>
        <v>0.83875686202604449</v>
      </c>
      <c r="BY51" s="287">
        <f>'2'!CM51</f>
        <v>0.87028980895338048</v>
      </c>
      <c r="BZ51" s="287">
        <f>'3'!BS51</f>
        <v>0.69178137510821891</v>
      </c>
      <c r="CA51" s="261">
        <f>'8'!CM51</f>
        <v>0.83889025175618048</v>
      </c>
      <c r="CB51" s="261">
        <f t="shared" si="55"/>
        <v>0.77493952897844876</v>
      </c>
      <c r="CC51" s="214">
        <f t="shared" si="56"/>
        <v>0.79869955932328607</v>
      </c>
      <c r="CD51" s="286">
        <f>'1'!EA51</f>
        <v>0.53731840457553759</v>
      </c>
      <c r="CE51" s="286">
        <f>'1'!EC51</f>
        <v>0.64161875588926875</v>
      </c>
      <c r="CF51" s="261">
        <f>'2'!CT51</f>
        <v>0.29835717334549228</v>
      </c>
      <c r="CG51" s="287">
        <f>'2'!CV51</f>
        <v>0.41217421348259786</v>
      </c>
      <c r="CH51" s="287">
        <f>'3'!BZ51</f>
        <v>0.41499801782239654</v>
      </c>
      <c r="CI51" s="261">
        <f>'8'!CV51</f>
        <v>0.67962955669623681</v>
      </c>
      <c r="CJ51" s="261">
        <f t="shared" si="57"/>
        <v>0.48257578810991586</v>
      </c>
      <c r="CK51" s="286">
        <f t="shared" si="58"/>
        <v>0.53710513597262499</v>
      </c>
      <c r="CL51" s="286">
        <f>'1'!EM51</f>
        <v>0.53828372802942293</v>
      </c>
      <c r="CM51" s="286">
        <f>'1'!EO51</f>
        <v>0.64246067993968903</v>
      </c>
      <c r="CN51" s="261">
        <f>'2'!DC51</f>
        <v>0.469119442102435</v>
      </c>
      <c r="CO51" s="287">
        <f>'2'!DE51</f>
        <v>0.59271855622649783</v>
      </c>
      <c r="CP51" s="287">
        <f>'3'!CG51</f>
        <v>0.7858771354741485</v>
      </c>
      <c r="CQ51" s="261">
        <f>'8'!DE51</f>
        <v>0.79971745177060449</v>
      </c>
      <c r="CR51" s="261">
        <f t="shared" si="59"/>
        <v>0.64824943934415269</v>
      </c>
      <c r="CS51" s="214">
        <f t="shared" si="60"/>
        <v>0.70519345585273485</v>
      </c>
      <c r="CT51" s="286">
        <f>'1'!EY51</f>
        <v>0.66151106012032967</v>
      </c>
      <c r="CU51" s="286">
        <f>'1'!FA51</f>
        <v>0.74296969937388457</v>
      </c>
      <c r="CV51" s="261">
        <f>'2'!DL51</f>
        <v>0.38502516305978013</v>
      </c>
      <c r="CW51" s="287">
        <f>'2'!DN51</f>
        <v>0.50979447659950539</v>
      </c>
      <c r="CX51" s="287">
        <f>'3'!CN51</f>
        <v>0.4458112632747635</v>
      </c>
      <c r="CY51" s="261">
        <f>'8'!DN51</f>
        <v>0.76645942562777081</v>
      </c>
      <c r="CZ51" s="261">
        <f t="shared" si="61"/>
        <v>0.56470172802066099</v>
      </c>
      <c r="DA51" s="214">
        <f t="shared" si="62"/>
        <v>0.6162587162189811</v>
      </c>
      <c r="DB51" s="286">
        <f>'1'!FK51</f>
        <v>0.91666666666666663</v>
      </c>
      <c r="DC51" s="286">
        <f>'1'!FM51</f>
        <v>0.9166666666666663</v>
      </c>
      <c r="DD51" s="261">
        <f>'2'!DU51</f>
        <v>0.59132224695604751</v>
      </c>
      <c r="DE51" s="287">
        <f>'2'!DW51</f>
        <v>0.69758546974801927</v>
      </c>
      <c r="DF51" s="287">
        <f>'3'!CU51</f>
        <v>0.12258088222174765</v>
      </c>
      <c r="DG51" s="261">
        <f>'8'!DW51</f>
        <v>0.36754753367611342</v>
      </c>
      <c r="DH51" s="261">
        <f>(DB51)*0.25+(DD51)*0.25+(DF51)*0.25+(DG51)*0.25</f>
        <v>0.49952933238014374</v>
      </c>
      <c r="DI51" s="214">
        <f>SUM(DC51,DE51:DG51)/4</f>
        <v>0.52609513807813668</v>
      </c>
    </row>
    <row r="52" spans="1:160" ht="19.5" customHeight="1">
      <c r="A52" s="201">
        <v>2008</v>
      </c>
      <c r="B52" s="286">
        <f>'1'!K52</f>
        <v>0.69749962550979483</v>
      </c>
      <c r="C52" s="286">
        <f>'1'!M52</f>
        <v>0.76999226576144997</v>
      </c>
      <c r="D52" s="261">
        <f>'2'!H52</f>
        <v>0.39493454315492488</v>
      </c>
      <c r="E52" s="287">
        <f>'2'!J52</f>
        <v>0.52011024186390575</v>
      </c>
      <c r="F52" s="287">
        <f>'3'!H52</f>
        <v>0.45619096813774362</v>
      </c>
      <c r="G52" s="261">
        <f>'8'!J52</f>
        <v>0.70697616654401985</v>
      </c>
      <c r="H52" s="261">
        <f t="shared" si="38"/>
        <v>0.56390032583662075</v>
      </c>
      <c r="I52" s="214">
        <f t="shared" si="39"/>
        <v>0.6133174105767798</v>
      </c>
      <c r="J52" s="286">
        <f>'1'!W52</f>
        <v>0.65084826913598137</v>
      </c>
      <c r="K52" s="286">
        <f>'1'!Y52</f>
        <v>0.73477643919649915</v>
      </c>
      <c r="L52" s="261">
        <f>'2'!Q52</f>
        <v>0.54129718503601376</v>
      </c>
      <c r="M52" s="287">
        <f>'2'!S52</f>
        <v>0.65659943708525415</v>
      </c>
      <c r="N52" s="287">
        <f>'3'!O52</f>
        <v>0.70030339690414134</v>
      </c>
      <c r="O52" s="261">
        <f>'8'!S52</f>
        <v>0.68616902972063043</v>
      </c>
      <c r="P52" s="261">
        <f t="shared" si="40"/>
        <v>0.64465447019919175</v>
      </c>
      <c r="Q52" s="286">
        <f t="shared" si="41"/>
        <v>0.69446207572663132</v>
      </c>
      <c r="R52" s="286">
        <f>'1'!AI52</f>
        <v>0.66221780511418715</v>
      </c>
      <c r="S52" s="286">
        <f>'1'!AK52</f>
        <v>0.74350966975191846</v>
      </c>
      <c r="T52" s="261">
        <f>'2'!Z52</f>
        <v>0.54704781595581142</v>
      </c>
      <c r="U52" s="287">
        <f>'2'!AB52</f>
        <v>0.66143910318135424</v>
      </c>
      <c r="V52" s="287">
        <f>'3'!V52</f>
        <v>0.42196820126639822</v>
      </c>
      <c r="W52" s="261">
        <f>'8'!AB52</f>
        <v>0.69063051315770863</v>
      </c>
      <c r="X52" s="261">
        <f t="shared" si="42"/>
        <v>0.58046608387352627</v>
      </c>
      <c r="Y52" s="214">
        <f t="shared" si="43"/>
        <v>0.62938687183934494</v>
      </c>
      <c r="Z52" s="286">
        <f>'1'!AU52</f>
        <v>0.57456398862694436</v>
      </c>
      <c r="AA52" s="286">
        <f>'1'!AW52</f>
        <v>0.67344908002660187</v>
      </c>
      <c r="AB52" s="261">
        <f>'2'!AI52</f>
        <v>0.57924388254680526</v>
      </c>
      <c r="AC52" s="287">
        <f>'2'!AK52</f>
        <v>0.68791424933540279</v>
      </c>
      <c r="AD52" s="287">
        <f>'3'!AC52</f>
        <v>0.77322271623155947</v>
      </c>
      <c r="AE52" s="261">
        <f>'8'!AK52</f>
        <v>0.83223942131201278</v>
      </c>
      <c r="AF52" s="261">
        <f t="shared" si="44"/>
        <v>0.68981750217933047</v>
      </c>
      <c r="AG52" s="286">
        <f t="shared" si="45"/>
        <v>0.74170636672639423</v>
      </c>
      <c r="AH52" s="286">
        <f>'1'!BG52</f>
        <v>0.46438726414855586</v>
      </c>
      <c r="AI52" s="286">
        <f>'1'!BI52</f>
        <v>0.57516938893086555</v>
      </c>
      <c r="AJ52" s="261">
        <f>'2'!AR52</f>
        <v>0.48013058293012262</v>
      </c>
      <c r="AK52" s="287">
        <f>'2'!AT52</f>
        <v>0.60286191442861403</v>
      </c>
      <c r="AL52" s="287">
        <f>'3'!AJ52</f>
        <v>0.79348268550307466</v>
      </c>
      <c r="AM52" s="261">
        <f>'8'!AT52</f>
        <v>0.77000794363849723</v>
      </c>
      <c r="AN52" s="261">
        <f t="shared" si="46"/>
        <v>0.62700211905506253</v>
      </c>
      <c r="AO52" s="286">
        <f t="shared" si="47"/>
        <v>0.6853804831252629</v>
      </c>
      <c r="AP52" s="286">
        <f>'1'!BS52</f>
        <v>0.62375551805301388</v>
      </c>
      <c r="AQ52" s="286">
        <f>'1'!BU52</f>
        <v>0.71355461980489521</v>
      </c>
      <c r="AR52" s="261">
        <f>'2'!BA52</f>
        <v>0.40691889067135628</v>
      </c>
      <c r="AS52" s="287">
        <f>'2'!BC52</f>
        <v>0.53237977767044531</v>
      </c>
      <c r="AT52" s="287">
        <f>'3'!AQ52</f>
        <v>0.67221234255168705</v>
      </c>
      <c r="AU52" s="261">
        <f>'8'!BC52</f>
        <v>0.73843856728174573</v>
      </c>
      <c r="AV52" s="261">
        <f t="shared" si="48"/>
        <v>0.6103313296394508</v>
      </c>
      <c r="AW52" s="286">
        <f t="shared" si="49"/>
        <v>0.66414632682719332</v>
      </c>
      <c r="AX52" s="286">
        <f>'1'!CE52</f>
        <v>0.54884306495308188</v>
      </c>
      <c r="AY52" s="286">
        <f>'1'!CG52</f>
        <v>0.65161015169669112</v>
      </c>
      <c r="AZ52" s="261">
        <f>'2'!BJ52</f>
        <v>0.61529202344409284</v>
      </c>
      <c r="BA52" s="287">
        <f>'2'!BL52</f>
        <v>0.71637876306469628</v>
      </c>
      <c r="BB52" s="287">
        <f>'3'!AX52</f>
        <v>0.68954557370256653</v>
      </c>
      <c r="BC52" s="261">
        <f>'8'!BL52</f>
        <v>0.70892328564079821</v>
      </c>
      <c r="BD52" s="261">
        <f t="shared" si="50"/>
        <v>0.64065098693513489</v>
      </c>
      <c r="BE52" s="214">
        <f t="shared" si="51"/>
        <v>0.69161444352618806</v>
      </c>
      <c r="BF52" s="286">
        <f>'1'!CQ52</f>
        <v>0.5510006158184666</v>
      </c>
      <c r="BG52" s="286">
        <f>'1'!CS52</f>
        <v>0.65346623178319063</v>
      </c>
      <c r="BH52" s="261">
        <f>'2'!BS52</f>
        <v>0.41771677765818027</v>
      </c>
      <c r="BI52" s="287">
        <f>'2'!BU52</f>
        <v>0.54324747148318553</v>
      </c>
      <c r="BJ52" s="287">
        <f>'3'!BE52</f>
        <v>0.42163329441819425</v>
      </c>
      <c r="BK52" s="261">
        <f>'8'!BU52</f>
        <v>0.74359826739895252</v>
      </c>
      <c r="BL52" s="261">
        <f t="shared" si="52"/>
        <v>0.5334872388234484</v>
      </c>
      <c r="BM52" s="286">
        <f t="shared" si="53"/>
        <v>0.59048631627088066</v>
      </c>
      <c r="BN52" s="286">
        <f>'1'!DC52</f>
        <v>0.70299727392833988</v>
      </c>
      <c r="BO52" s="286">
        <f>'1'!DE52</f>
        <v>0.77403742996668856</v>
      </c>
      <c r="BP52" s="261">
        <f>'2'!CB52</f>
        <v>0.608127074095835</v>
      </c>
      <c r="BQ52" s="287">
        <f>'2'!CD52</f>
        <v>0.71081557214006841</v>
      </c>
      <c r="BR52" s="287">
        <f>'3'!BL52</f>
        <v>0.54509314533001629</v>
      </c>
      <c r="BS52" s="261">
        <f>'8'!CD52</f>
        <v>0.68866098585004354</v>
      </c>
      <c r="BT52" s="261">
        <f t="shared" si="54"/>
        <v>0.63621961980105868</v>
      </c>
      <c r="BU52" s="286">
        <f>SUM(BO52,BQ52:BS52)/4</f>
        <v>0.67965178332170417</v>
      </c>
      <c r="BV52" s="286">
        <f>'1'!DO52</f>
        <v>0.73569891456303582</v>
      </c>
      <c r="BW52" s="286">
        <f>'1'!DQ52</f>
        <v>0.79766673017519041</v>
      </c>
      <c r="BX52" s="261">
        <f>'2'!CK52</f>
        <v>0.83534118329598439</v>
      </c>
      <c r="BY52" s="287">
        <f>'2'!CM52</f>
        <v>0.86818209301781846</v>
      </c>
      <c r="BZ52" s="287">
        <f>'3'!BS52</f>
        <v>0.69178137510821891</v>
      </c>
      <c r="CA52" s="261">
        <f>'8'!CM52</f>
        <v>0.83778495487592253</v>
      </c>
      <c r="CB52" s="261">
        <f t="shared" si="55"/>
        <v>0.77515160696079044</v>
      </c>
      <c r="CC52" s="214">
        <f t="shared" si="56"/>
        <v>0.79885378829428755</v>
      </c>
      <c r="CD52" s="286">
        <f>'1'!EA52</f>
        <v>0.52775749485847889</v>
      </c>
      <c r="CE52" s="286">
        <f>'1'!EC52</f>
        <v>0.63322958067887947</v>
      </c>
      <c r="CF52" s="261">
        <f>'2'!CT52</f>
        <v>0.30941097532837092</v>
      </c>
      <c r="CG52" s="287">
        <f>'2'!CV52</f>
        <v>0.42543599693226047</v>
      </c>
      <c r="CH52" s="287">
        <f>'3'!BZ52</f>
        <v>0.41499801782239654</v>
      </c>
      <c r="CI52" s="261">
        <f>'8'!CV52</f>
        <v>0.64728449956037071</v>
      </c>
      <c r="CJ52" s="261">
        <f t="shared" si="57"/>
        <v>0.47486274689240426</v>
      </c>
      <c r="CK52" s="286">
        <f t="shared" si="58"/>
        <v>0.53023702374847681</v>
      </c>
      <c r="CL52" s="286">
        <f>'1'!EM52</f>
        <v>0.53457935369856058</v>
      </c>
      <c r="CM52" s="286">
        <f>'1'!EO52</f>
        <v>0.63922478328293608</v>
      </c>
      <c r="CN52" s="261">
        <f>'2'!DC52</f>
        <v>0.45493379794894701</v>
      </c>
      <c r="CO52" s="287">
        <f>'2'!DE52</f>
        <v>0.57942293243637943</v>
      </c>
      <c r="CP52" s="287">
        <f>'3'!CG52</f>
        <v>0.7858771354741485</v>
      </c>
      <c r="CQ52" s="261">
        <f>'8'!DE52</f>
        <v>0.79598598906571782</v>
      </c>
      <c r="CR52" s="261">
        <f t="shared" si="59"/>
        <v>0.64284406904684344</v>
      </c>
      <c r="CS52" s="214">
        <f t="shared" si="60"/>
        <v>0.70012771006479546</v>
      </c>
      <c r="CT52" s="286">
        <f>'1'!EY52</f>
        <v>0.66890400587592591</v>
      </c>
      <c r="CU52" s="286">
        <f>'1'!FA52</f>
        <v>0.74859930538329045</v>
      </c>
      <c r="CV52" s="261">
        <f>'2'!DL52</f>
        <v>0.43021224870083319</v>
      </c>
      <c r="CW52" s="287">
        <f>'2'!DN52</f>
        <v>0.55560989744705902</v>
      </c>
      <c r="CX52" s="287">
        <f>'3'!CN52</f>
        <v>0.4458112632747635</v>
      </c>
      <c r="CY52" s="261">
        <f>'8'!DN52</f>
        <v>0.763986723635104</v>
      </c>
      <c r="CZ52" s="261">
        <f t="shared" si="61"/>
        <v>0.57722856037165671</v>
      </c>
      <c r="DA52" s="214">
        <f t="shared" si="62"/>
        <v>0.6285017974350543</v>
      </c>
      <c r="DB52" s="286">
        <f>'1'!FK52</f>
        <v>0.90934464532323156</v>
      </c>
      <c r="DC52" s="286">
        <f>'1'!FM52</f>
        <v>0.91219487118279352</v>
      </c>
      <c r="DD52" s="261">
        <f>'2'!DU52</f>
        <v>0.58839361530190681</v>
      </c>
      <c r="DE52" s="287">
        <f>'2'!DW52</f>
        <v>0.69525314526633408</v>
      </c>
      <c r="DF52" s="287">
        <f>'3'!CU52</f>
        <v>0.12258088222174765</v>
      </c>
      <c r="DG52" s="261">
        <f>'8'!DW52</f>
        <v>0.33473773653443989</v>
      </c>
      <c r="DH52" s="261">
        <f>(DB52)*0.25+(DD52)*0.25+(DF52)*0.25+(DG52)*0.25</f>
        <v>0.48876421984533147</v>
      </c>
      <c r="DI52" s="214">
        <f>SUM(DC52,DE52:DG52)/4</f>
        <v>0.51619165880132878</v>
      </c>
    </row>
    <row r="53" spans="1:160" ht="19.5" customHeight="1">
      <c r="A53" s="97">
        <v>2009</v>
      </c>
      <c r="B53" s="286">
        <f>'1'!K53</f>
        <v>0.70856576343212196</v>
      </c>
      <c r="C53" s="286">
        <f>'1'!M53</f>
        <v>0.7781130139325293</v>
      </c>
      <c r="D53" s="261">
        <f>'2'!H53</f>
        <v>0.37595839240892182</v>
      </c>
      <c r="E53" s="287">
        <f>'2'!J53</f>
        <v>0.50021625266477476</v>
      </c>
      <c r="F53" s="287">
        <f>'3'!H53</f>
        <v>0.45619096813774362</v>
      </c>
      <c r="G53" s="261">
        <f>'8'!J53</f>
        <v>0.69444488206540722</v>
      </c>
      <c r="H53" s="261">
        <f t="shared" ref="H53" si="63">(B53)*0.25+(D53)*0.25+(F53)*0.25+(G53)*0.25</f>
        <v>0.55879000151104863</v>
      </c>
      <c r="I53" s="214">
        <f t="shared" ref="I53" si="64">SUM(C53,E53:G53)/4</f>
        <v>0.60724127920011373</v>
      </c>
      <c r="J53" s="286">
        <f>'1'!W53</f>
        <v>0.65693897737473417</v>
      </c>
      <c r="K53" s="286">
        <f>'1'!Y53</f>
        <v>0.73946727172786664</v>
      </c>
      <c r="L53" s="261">
        <f>'2'!Q53</f>
        <v>0.57210743823098098</v>
      </c>
      <c r="M53" s="287">
        <f>'2'!S53</f>
        <v>0.68213448595524151</v>
      </c>
      <c r="N53" s="287">
        <f>'3'!O53</f>
        <v>0.70030339690414134</v>
      </c>
      <c r="O53" s="261">
        <f>'8'!S53</f>
        <v>0.66351629748209928</v>
      </c>
      <c r="P53" s="261">
        <f t="shared" ref="P53" si="65">(J53)*0.25+(L53)*0.25+(N53)*0.25+(O53)*0.25</f>
        <v>0.64821652749798897</v>
      </c>
      <c r="Q53" s="286">
        <f t="shared" ref="Q53" si="66">SUM(K53,M53:O53)/4</f>
        <v>0.69635536301733725</v>
      </c>
      <c r="R53" s="286">
        <f>'1'!AI53</f>
        <v>0.67397491667392784</v>
      </c>
      <c r="S53" s="286">
        <f>'1'!AK53</f>
        <v>0.75243688826600819</v>
      </c>
      <c r="T53" s="261">
        <f>'2'!Z53</f>
        <v>0.54470226847412873</v>
      </c>
      <c r="U53" s="287">
        <f>'2'!AB53</f>
        <v>0.65946929016993594</v>
      </c>
      <c r="V53" s="287">
        <f>'3'!V53</f>
        <v>0.42196820126639822</v>
      </c>
      <c r="W53" s="261">
        <f>'8'!AB53</f>
        <v>0.66092492884020704</v>
      </c>
      <c r="X53" s="261">
        <f t="shared" ref="X53" si="67">(R53)*0.25+(T53)*0.25+(V53)*0.25+(W53)*0.25</f>
        <v>0.57539257881366546</v>
      </c>
      <c r="Y53" s="214">
        <f t="shared" ref="Y53" si="68">SUM(S53,U53:W53)/4</f>
        <v>0.62369982713563732</v>
      </c>
      <c r="Z53" s="286">
        <f>'1'!AU53</f>
        <v>0.55858009975418299</v>
      </c>
      <c r="AA53" s="286">
        <f>'1'!AW53</f>
        <v>0.65995115441553043</v>
      </c>
      <c r="AB53" s="261">
        <f>'2'!AI53</f>
        <v>0.6016985328961576</v>
      </c>
      <c r="AC53" s="287">
        <f>'2'!AK53</f>
        <v>0.7057849786673257</v>
      </c>
      <c r="AD53" s="287">
        <f>'3'!AC53</f>
        <v>0.77322271623155947</v>
      </c>
      <c r="AE53" s="261">
        <f>'8'!AK53</f>
        <v>0.80251702625852217</v>
      </c>
      <c r="AF53" s="261">
        <f t="shared" ref="AF53" si="69">(Z53)*0.25+(AB53)*0.25+(AD53)*0.25+(AE53)*0.25</f>
        <v>0.68400459378510559</v>
      </c>
      <c r="AG53" s="286">
        <f t="shared" ref="AG53" si="70">SUM(AA53,AC53:AE53)/4</f>
        <v>0.73536896889323455</v>
      </c>
      <c r="AH53" s="286">
        <f>'1'!BG53</f>
        <v>0.46754413111527854</v>
      </c>
      <c r="AI53" s="286">
        <f>'1'!BI53</f>
        <v>0.5781685098369086</v>
      </c>
      <c r="AJ53" s="261">
        <f>'2'!AR53</f>
        <v>0.50025225371618476</v>
      </c>
      <c r="AK53" s="287">
        <f>'2'!AT53</f>
        <v>0.62101433841774367</v>
      </c>
      <c r="AL53" s="287">
        <f>'3'!AJ53</f>
        <v>0.79348268550307466</v>
      </c>
      <c r="AM53" s="261">
        <f>'8'!AT53</f>
        <v>0.74240666804874289</v>
      </c>
      <c r="AN53" s="261">
        <f t="shared" ref="AN53" si="71">(AH53)*0.25+(AJ53)*0.25+(AL53)*0.25+(AM53)*0.25</f>
        <v>0.62592143459582017</v>
      </c>
      <c r="AO53" s="286">
        <f t="shared" ref="AO53" si="72">SUM(AI53,AK53:AM53)/4</f>
        <v>0.68376805045161748</v>
      </c>
      <c r="AP53" s="286">
        <f>'1'!BS53</f>
        <v>0.62631643447385665</v>
      </c>
      <c r="AQ53" s="286">
        <f>'1'!BU53</f>
        <v>0.715585993794287</v>
      </c>
      <c r="AR53" s="261">
        <f>'2'!BA53</f>
        <v>0.41556598415734036</v>
      </c>
      <c r="AS53" s="287">
        <f>'2'!BC53</f>
        <v>0.54109663344785441</v>
      </c>
      <c r="AT53" s="287">
        <f>'3'!AQ53</f>
        <v>0.67221234255168705</v>
      </c>
      <c r="AU53" s="261">
        <f>'8'!BC53</f>
        <v>0.72219823738910116</v>
      </c>
      <c r="AV53" s="261">
        <f t="shared" ref="AV53" si="73">(AP53)*0.25+(AR53)*0.25+(AT53)*0.25+(AU53)*0.25</f>
        <v>0.60907324964299625</v>
      </c>
      <c r="AW53" s="286">
        <f t="shared" ref="AW53" si="74">SUM(AQ53,AS53:AU53)/4</f>
        <v>0.66277330179573246</v>
      </c>
      <c r="AX53" s="286">
        <f>'1'!CE53</f>
        <v>0.56915934432336124</v>
      </c>
      <c r="AY53" s="286">
        <f>'1'!CG53</f>
        <v>0.66891163450697089</v>
      </c>
      <c r="AZ53" s="261">
        <f>'2'!BJ53</f>
        <v>0.64322939587736916</v>
      </c>
      <c r="BA53" s="287">
        <f>'2'!BL53</f>
        <v>0.73764448132707539</v>
      </c>
      <c r="BB53" s="287">
        <f>'3'!AX53</f>
        <v>0.68954557370256653</v>
      </c>
      <c r="BC53" s="261">
        <f>'8'!BL53</f>
        <v>0.69791808533335387</v>
      </c>
      <c r="BD53" s="261">
        <f t="shared" ref="BD53" si="75">(AX53)*0.25+(AZ53)*0.25+(BB53)*0.25+(BC53)*0.25</f>
        <v>0.64996309980916267</v>
      </c>
      <c r="BE53" s="214">
        <f t="shared" ref="BE53" si="76">SUM(AY53,BA53:BC53)/4</f>
        <v>0.69850494371749161</v>
      </c>
      <c r="BF53" s="286">
        <f>'1'!CQ53</f>
        <v>0.54791957255415524</v>
      </c>
      <c r="BG53" s="286">
        <f>'1'!CS53</f>
        <v>0.65081431791194622</v>
      </c>
      <c r="BH53" s="261">
        <f>'2'!BS53</f>
        <v>0.43018934431265221</v>
      </c>
      <c r="BI53" s="287">
        <f>'2'!BU53</f>
        <v>0.55558744207050259</v>
      </c>
      <c r="BJ53" s="287">
        <f>'3'!BE53</f>
        <v>0.42163329441819425</v>
      </c>
      <c r="BK53" s="261">
        <f>'8'!BU53</f>
        <v>0.7283664147064921</v>
      </c>
      <c r="BL53" s="261">
        <f t="shared" ref="BL53" si="77">(BF53)*0.25+(BH53)*0.25+(BJ53)*0.25+(BK53)*0.25</f>
        <v>0.53202715649787347</v>
      </c>
      <c r="BM53" s="286">
        <f t="shared" ref="BM53" si="78">SUM(BG53,BI53:BK53)/4</f>
        <v>0.58910036727678383</v>
      </c>
      <c r="BN53" s="286">
        <f>'1'!DC53</f>
        <v>0.69912672322532066</v>
      </c>
      <c r="BO53" s="286">
        <f>'1'!DE53</f>
        <v>0.77119171433527312</v>
      </c>
      <c r="BP53" s="261">
        <f>'2'!CB53</f>
        <v>0.65033710255405586</v>
      </c>
      <c r="BQ53" s="287">
        <f>'2'!CD53</f>
        <v>0.74294994807351789</v>
      </c>
      <c r="BR53" s="287">
        <f>'3'!BL53</f>
        <v>0.54509314533001629</v>
      </c>
      <c r="BS53" s="261">
        <f>'8'!CD53</f>
        <v>0.65017712095635427</v>
      </c>
      <c r="BT53" s="261">
        <f t="shared" ref="BT53" si="79">(BN53)*0.25+(BP53)*0.25+(BR53)*0.25+(BS53)*0.25</f>
        <v>0.63618352301643677</v>
      </c>
      <c r="BU53" s="286">
        <f>SUM(BO53,BQ53:BS53)/4</f>
        <v>0.67735298217379047</v>
      </c>
      <c r="BV53" s="286">
        <f>'1'!DO53</f>
        <v>0.75649902918355194</v>
      </c>
      <c r="BW53" s="286">
        <f>'1'!DQ53</f>
        <v>0.81232497205145782</v>
      </c>
      <c r="BX53" s="261">
        <f>'2'!CK53</f>
        <v>0.91666666666666674</v>
      </c>
      <c r="BY53" s="287">
        <f>'2'!CM53</f>
        <v>0.91666666666666652</v>
      </c>
      <c r="BZ53" s="287">
        <f>'3'!BS53</f>
        <v>0.69178137510821891</v>
      </c>
      <c r="CA53" s="261">
        <f>'8'!CM53</f>
        <v>0.82925924201378964</v>
      </c>
      <c r="CB53" s="261">
        <f t="shared" ref="CB53" si="80">(BV53)*0.25+(BX53)*0.25+(BZ53)*0.25+(CA53)*0.25</f>
        <v>0.79855157824305678</v>
      </c>
      <c r="CC53" s="214">
        <f t="shared" ref="CC53" si="81">SUM(BW53,BY53:CA53)/4</f>
        <v>0.81250806396003328</v>
      </c>
      <c r="CD53" s="286">
        <f>'1'!EA53</f>
        <v>0.50225855139790643</v>
      </c>
      <c r="CE53" s="286">
        <f>'1'!EC53</f>
        <v>0.61039475900022921</v>
      </c>
      <c r="CF53" s="261">
        <f>'2'!CT53</f>
        <v>0.3100365197197732</v>
      </c>
      <c r="CG53" s="287">
        <f>'2'!CV53</f>
        <v>0.42617878732373871</v>
      </c>
      <c r="CH53" s="287">
        <f>'3'!BZ53</f>
        <v>0.41499801782239654</v>
      </c>
      <c r="CI53" s="261">
        <f>'8'!CV53</f>
        <v>0.57683292922493234</v>
      </c>
      <c r="CJ53" s="261">
        <f t="shared" ref="CJ53" si="82">(CD53)*0.25+(CF53)*0.25+(CH53)*0.25+(CI53)*0.25</f>
        <v>0.45103150454125213</v>
      </c>
      <c r="CK53" s="286">
        <f t="shared" ref="CK53" si="83">SUM(CE53,CG53:CI53)/4</f>
        <v>0.5071011233428242</v>
      </c>
      <c r="CL53" s="286">
        <f>'1'!EM53</f>
        <v>0.54272497778403161</v>
      </c>
      <c r="CM53" s="286">
        <f>'1'!EO53</f>
        <v>0.64632229293524879</v>
      </c>
      <c r="CN53" s="261">
        <f>'2'!DC53</f>
        <v>0.45174138932841618</v>
      </c>
      <c r="CO53" s="287">
        <f>'2'!DE53</f>
        <v>0.57639450447879015</v>
      </c>
      <c r="CP53" s="287">
        <f>'3'!CG53</f>
        <v>0.7858771354741485</v>
      </c>
      <c r="CQ53" s="261">
        <f>'8'!DE53</f>
        <v>0.76796911077999408</v>
      </c>
      <c r="CR53" s="261">
        <f t="shared" ref="CR53" si="84">(CL53)*0.25+(CN53)*0.25+(CP53)*0.25+(CQ53)*0.25</f>
        <v>0.63707815334164763</v>
      </c>
      <c r="CS53" s="214">
        <f t="shared" ref="CS53" si="85">SUM(CM53,CO53:CQ53)/4</f>
        <v>0.69414076091704535</v>
      </c>
      <c r="CT53" s="286">
        <f>'1'!EY53</f>
        <v>0.64639247220738127</v>
      </c>
      <c r="CU53" s="286">
        <f>'1'!FA53</f>
        <v>0.73132642971807471</v>
      </c>
      <c r="CV53" s="261">
        <f>'2'!DL53</f>
        <v>0.41950572483546089</v>
      </c>
      <c r="CW53" s="287">
        <f>'2'!DN53</f>
        <v>0.54503126819867498</v>
      </c>
      <c r="CX53" s="287">
        <f>'3'!CN53</f>
        <v>0.4458112632747635</v>
      </c>
      <c r="CY53" s="261">
        <f>'8'!DN53</f>
        <v>0.73659740564372767</v>
      </c>
      <c r="CZ53" s="261">
        <f t="shared" ref="CZ53" si="86">(CT53)*0.25+(CV53)*0.25+(CX53)*0.25+(CY53)*0.25</f>
        <v>0.56207671649033331</v>
      </c>
      <c r="DA53" s="214">
        <f t="shared" ref="DA53" si="87">SUM(CU53,CW53:CY53)/4</f>
        <v>0.61469159170881027</v>
      </c>
      <c r="DB53" s="286">
        <f>'1'!FK53</f>
        <v>0.90928137677381538</v>
      </c>
      <c r="DC53" s="286">
        <f>'1'!FM53</f>
        <v>0.91215611681229714</v>
      </c>
      <c r="DD53" s="261">
        <f>'2'!DU53</f>
        <v>0.61445953561155164</v>
      </c>
      <c r="DE53" s="287">
        <f>'2'!DW53</f>
        <v>0.71573472259823545</v>
      </c>
      <c r="DF53" s="287">
        <f>'3'!CU53</f>
        <v>0.12258088222174765</v>
      </c>
      <c r="DG53" s="261">
        <f>'8'!DW53</f>
        <v>0.27986932820995003</v>
      </c>
      <c r="DH53" s="261">
        <f>(DB53)*0.25+(DD53)*0.25+(DF53)*0.25+(DG53)*0.25</f>
        <v>0.48154778070426613</v>
      </c>
      <c r="DI53" s="214">
        <f>SUM(DC53,DE53:DG53)/4</f>
        <v>0.50758526246055746</v>
      </c>
    </row>
    <row r="54" spans="1:160">
      <c r="B54" s="622" t="s">
        <v>675</v>
      </c>
    </row>
    <row r="55" spans="1:160" s="97" customFormat="1">
      <c r="A55" s="97" t="s">
        <v>742</v>
      </c>
      <c r="B55" s="400">
        <f t="shared" ref="B55:AG55" si="88">B53-B24</f>
        <v>0.45499708731724281</v>
      </c>
      <c r="C55" s="400">
        <f t="shared" si="88"/>
        <v>0.43572302490784603</v>
      </c>
      <c r="D55" s="400">
        <f t="shared" si="88"/>
        <v>0.20221465358765114</v>
      </c>
      <c r="E55" s="400">
        <f t="shared" si="88"/>
        <v>0.25885260713460601</v>
      </c>
      <c r="F55" s="400">
        <f t="shared" si="88"/>
        <v>-9.7630619398793694E-2</v>
      </c>
      <c r="G55" s="400">
        <f t="shared" si="88"/>
        <v>6.8676259059351485E-3</v>
      </c>
      <c r="H55" s="400">
        <f t="shared" si="88"/>
        <v>0.1416121868530088</v>
      </c>
      <c r="I55" s="400">
        <f t="shared" si="88"/>
        <v>0.15095315963739842</v>
      </c>
      <c r="J55" s="400">
        <f t="shared" si="88"/>
        <v>0.34540610830279422</v>
      </c>
      <c r="K55" s="400">
        <f t="shared" si="88"/>
        <v>0.32569976876774392</v>
      </c>
      <c r="L55" s="400">
        <f t="shared" si="88"/>
        <v>0.3680538570992048</v>
      </c>
      <c r="M55" s="400">
        <f t="shared" si="88"/>
        <v>0.39509243642394154</v>
      </c>
      <c r="N55" s="400">
        <f t="shared" si="88"/>
        <v>-0.15037678806535926</v>
      </c>
      <c r="O55" s="400">
        <f t="shared" si="88"/>
        <v>-0.13985574439426529</v>
      </c>
      <c r="P55" s="400">
        <f t="shared" si="88"/>
        <v>0.10580685823559366</v>
      </c>
      <c r="Q55" s="400">
        <f t="shared" si="88"/>
        <v>0.10763991818301533</v>
      </c>
      <c r="R55" s="400">
        <f t="shared" si="88"/>
        <v>0.36099379292828687</v>
      </c>
      <c r="S55" s="400">
        <f t="shared" si="88"/>
        <v>0.33696861404063227</v>
      </c>
      <c r="T55" s="400">
        <f t="shared" si="88"/>
        <v>0.36776122506705078</v>
      </c>
      <c r="U55" s="400">
        <f t="shared" si="88"/>
        <v>0.4131392370093846</v>
      </c>
      <c r="V55" s="400">
        <f t="shared" si="88"/>
        <v>-4.5255709503827068E-2</v>
      </c>
      <c r="W55" s="400">
        <f t="shared" si="88"/>
        <v>-2.7962053259808273E-2</v>
      </c>
      <c r="X55" s="400">
        <f t="shared" si="88"/>
        <v>0.16388431380792556</v>
      </c>
      <c r="Y55" s="400">
        <f t="shared" si="88"/>
        <v>0.16922252207159538</v>
      </c>
      <c r="Z55" s="400">
        <f t="shared" si="88"/>
        <v>0.33012826829437181</v>
      </c>
      <c r="AA55" s="400">
        <f t="shared" si="88"/>
        <v>0.35068765687937209</v>
      </c>
      <c r="AB55" s="400">
        <f t="shared" si="88"/>
        <v>0.38139626713208313</v>
      </c>
      <c r="AC55" s="400">
        <f t="shared" si="88"/>
        <v>0.39546717215867982</v>
      </c>
      <c r="AD55" s="400">
        <f t="shared" si="88"/>
        <v>0.2058285876374778</v>
      </c>
      <c r="AE55" s="400">
        <f t="shared" si="88"/>
        <v>1.4049281873135366E-2</v>
      </c>
      <c r="AF55" s="400">
        <f t="shared" si="88"/>
        <v>0.23285060123426704</v>
      </c>
      <c r="AG55" s="400">
        <f t="shared" si="88"/>
        <v>0.24150817463716634</v>
      </c>
      <c r="AH55" s="400">
        <f t="shared" ref="AH55:BM55" si="89">AH53-AH24</f>
        <v>0.38421079778194522</v>
      </c>
      <c r="AI55" s="400">
        <f t="shared" si="89"/>
        <v>0.49483517650357489</v>
      </c>
      <c r="AJ55" s="400">
        <f t="shared" si="89"/>
        <v>0.24539199098629677</v>
      </c>
      <c r="AK55" s="400">
        <f t="shared" si="89"/>
        <v>0.26370234452635882</v>
      </c>
      <c r="AL55" s="400">
        <f t="shared" si="89"/>
        <v>-5.6485727636181093E-2</v>
      </c>
      <c r="AM55" s="400">
        <f t="shared" si="89"/>
        <v>-7.1841539706532398E-2</v>
      </c>
      <c r="AN55" s="400">
        <f t="shared" si="89"/>
        <v>0.12531888035638206</v>
      </c>
      <c r="AO55" s="400">
        <f t="shared" si="89"/>
        <v>0.15755256342180513</v>
      </c>
      <c r="AP55" s="400">
        <f t="shared" si="89"/>
        <v>0.38073198689636756</v>
      </c>
      <c r="AQ55" s="400">
        <f t="shared" si="89"/>
        <v>0.38357156204471465</v>
      </c>
      <c r="AR55" s="400">
        <f t="shared" si="89"/>
        <v>0.20497160027166231</v>
      </c>
      <c r="AS55" s="400">
        <f t="shared" si="89"/>
        <v>0.24458870164496105</v>
      </c>
      <c r="AT55" s="400">
        <f t="shared" si="89"/>
        <v>5.3343658705773955E-2</v>
      </c>
      <c r="AU55" s="400">
        <f t="shared" si="89"/>
        <v>-6.2743887605546056E-2</v>
      </c>
      <c r="AV55" s="400">
        <f t="shared" si="89"/>
        <v>0.14407583956706438</v>
      </c>
      <c r="AW55" s="400">
        <f t="shared" si="89"/>
        <v>0.15469000869747596</v>
      </c>
      <c r="AX55" s="400">
        <f t="shared" si="89"/>
        <v>0.35624301796576296</v>
      </c>
      <c r="AY55" s="400">
        <f t="shared" si="89"/>
        <v>0.38088041951704499</v>
      </c>
      <c r="AZ55" s="400">
        <f t="shared" si="89"/>
        <v>0.39019434881044868</v>
      </c>
      <c r="BA55" s="400">
        <f t="shared" si="89"/>
        <v>0.38273465392445066</v>
      </c>
      <c r="BB55" s="400">
        <f t="shared" si="89"/>
        <v>-0.11299738749573596</v>
      </c>
      <c r="BC55" s="400">
        <f t="shared" si="89"/>
        <v>-9.0301283062579341E-2</v>
      </c>
      <c r="BD55" s="400">
        <f t="shared" si="89"/>
        <v>0.13578467405447403</v>
      </c>
      <c r="BE55" s="400">
        <f t="shared" si="89"/>
        <v>0.1400791007207951</v>
      </c>
      <c r="BF55" s="400">
        <f t="shared" si="89"/>
        <v>0.28576018469213799</v>
      </c>
      <c r="BG55" s="400">
        <f t="shared" si="89"/>
        <v>0.29741570838704856</v>
      </c>
      <c r="BH55" s="400">
        <f t="shared" si="89"/>
        <v>0.23088574719436089</v>
      </c>
      <c r="BI55" s="400">
        <f t="shared" si="89"/>
        <v>0.27550345534971177</v>
      </c>
      <c r="BJ55" s="400">
        <f t="shared" si="89"/>
        <v>-0.15986266121726761</v>
      </c>
      <c r="BK55" s="400">
        <f t="shared" si="89"/>
        <v>-3.6247184575035174E-2</v>
      </c>
      <c r="BL55" s="400">
        <f t="shared" si="89"/>
        <v>8.0134021523549037E-2</v>
      </c>
      <c r="BM55" s="400">
        <f t="shared" si="89"/>
        <v>9.42023294861144E-2</v>
      </c>
      <c r="BN55" s="400">
        <f t="shared" ref="BN55:CS55" si="90">BN53-BN24</f>
        <v>0.28216870183104215</v>
      </c>
      <c r="BO55" s="400">
        <f t="shared" si="90"/>
        <v>0.24255819225466135</v>
      </c>
      <c r="BP55" s="400">
        <f t="shared" si="90"/>
        <v>0.30936356527333542</v>
      </c>
      <c r="BQ55" s="400">
        <f t="shared" si="90"/>
        <v>0.28101612646619933</v>
      </c>
      <c r="BR55" s="400">
        <f t="shared" si="90"/>
        <v>-0.20947355374328702</v>
      </c>
      <c r="BS55" s="400">
        <f t="shared" si="90"/>
        <v>-0.13068383814732365</v>
      </c>
      <c r="BT55" s="400">
        <f t="shared" si="90"/>
        <v>6.284371880344175E-2</v>
      </c>
      <c r="BU55" s="400">
        <f t="shared" si="90"/>
        <v>4.5854231707562532E-2</v>
      </c>
      <c r="BV55" s="400">
        <f t="shared" si="90"/>
        <v>0.53800823007294474</v>
      </c>
      <c r="BW55" s="400">
        <f t="shared" si="90"/>
        <v>0.51660714505310779</v>
      </c>
      <c r="BX55" s="400">
        <f t="shared" si="90"/>
        <v>0.55686157109154533</v>
      </c>
      <c r="BY55" s="400">
        <f t="shared" si="90"/>
        <v>0.43385786494381395</v>
      </c>
      <c r="BZ55" s="400">
        <f t="shared" si="90"/>
        <v>-2.3225391913444193E-2</v>
      </c>
      <c r="CA55" s="400">
        <f t="shared" si="90"/>
        <v>-1.7700661114850025E-3</v>
      </c>
      <c r="CB55" s="400">
        <f t="shared" si="90"/>
        <v>0.26746858578489019</v>
      </c>
      <c r="CC55" s="400">
        <f t="shared" si="90"/>
        <v>0.23136738799299816</v>
      </c>
      <c r="CD55" s="400">
        <f t="shared" si="90"/>
        <v>0.35096016281808762</v>
      </c>
      <c r="CE55" s="400">
        <f t="shared" si="90"/>
        <v>0.4129141006751314</v>
      </c>
      <c r="CF55" s="400">
        <f t="shared" si="90"/>
        <v>0.22670318638643985</v>
      </c>
      <c r="CG55" s="400">
        <f t="shared" si="90"/>
        <v>0.34284545399040517</v>
      </c>
      <c r="CH55" s="400">
        <f t="shared" si="90"/>
        <v>-6.6400659233733395E-2</v>
      </c>
      <c r="CI55" s="400">
        <f t="shared" si="90"/>
        <v>-0.17297984664413768</v>
      </c>
      <c r="CJ55" s="400">
        <f t="shared" si="90"/>
        <v>8.457071083166412E-2</v>
      </c>
      <c r="CK55" s="400">
        <f t="shared" si="90"/>
        <v>0.1290947621969164</v>
      </c>
      <c r="CL55" s="400">
        <f t="shared" si="90"/>
        <v>0.29338763033208914</v>
      </c>
      <c r="CM55" s="400">
        <f t="shared" si="90"/>
        <v>0.30941339898415532</v>
      </c>
      <c r="CN55" s="400">
        <f t="shared" si="90"/>
        <v>0.20572405445140191</v>
      </c>
      <c r="CO55" s="400">
        <f t="shared" si="90"/>
        <v>0.23080084843187432</v>
      </c>
      <c r="CP55" s="400">
        <f t="shared" si="90"/>
        <v>1.7015381039088839E-2</v>
      </c>
      <c r="CQ55" s="400">
        <f t="shared" si="90"/>
        <v>-0.10547085944966272</v>
      </c>
      <c r="CR55" s="400">
        <f t="shared" si="90"/>
        <v>0.10266405159322933</v>
      </c>
      <c r="CS55" s="400">
        <f t="shared" si="90"/>
        <v>0.11293969225136391</v>
      </c>
      <c r="CT55" s="400">
        <f t="shared" ref="CT55:DI55" si="91">CT53-CT24</f>
        <v>0.47031345934378277</v>
      </c>
      <c r="CU55" s="400">
        <f t="shared" si="91"/>
        <v>0.49613075753290103</v>
      </c>
      <c r="CV55" s="400">
        <f t="shared" si="91"/>
        <v>0.24412516994987604</v>
      </c>
      <c r="CW55" s="400">
        <f t="shared" si="91"/>
        <v>0.30112059036387839</v>
      </c>
      <c r="CX55" s="400">
        <f t="shared" si="91"/>
        <v>-0.19807530639969273</v>
      </c>
      <c r="CY55" s="400">
        <f t="shared" si="91"/>
        <v>-8.2097277677085856E-2</v>
      </c>
      <c r="CZ55" s="400">
        <f t="shared" si="91"/>
        <v>0.10856651130422001</v>
      </c>
      <c r="DA55" s="400">
        <f t="shared" si="91"/>
        <v>0.12926969095500029</v>
      </c>
      <c r="DB55" s="400">
        <f t="shared" si="91"/>
        <v>0.52993748354236447</v>
      </c>
      <c r="DC55" s="400">
        <f t="shared" si="91"/>
        <v>0.42255438659164463</v>
      </c>
      <c r="DD55" s="400">
        <f t="shared" si="91"/>
        <v>0.29846777778570782</v>
      </c>
      <c r="DE55" s="400">
        <f t="shared" si="91"/>
        <v>0.28252499262570685</v>
      </c>
      <c r="DF55" s="400">
        <f t="shared" si="91"/>
        <v>-0.1434048338583058</v>
      </c>
      <c r="DG55" s="400">
        <f t="shared" si="91"/>
        <v>-0.17860379709706825</v>
      </c>
      <c r="DH55" s="400">
        <f t="shared" si="91"/>
        <v>0.12659915759317453</v>
      </c>
      <c r="DI55" s="400">
        <f t="shared" si="91"/>
        <v>9.5767687065494267E-2</v>
      </c>
      <c r="DJ55" s="400"/>
      <c r="DK55" s="400"/>
      <c r="DL55" s="400"/>
      <c r="DM55" s="400"/>
      <c r="DN55" s="400"/>
      <c r="DO55" s="400"/>
      <c r="DP55" s="400"/>
      <c r="DQ55" s="400"/>
      <c r="DR55" s="400"/>
      <c r="DS55" s="400"/>
      <c r="DT55" s="400"/>
      <c r="DU55" s="400"/>
      <c r="DV55" s="400"/>
      <c r="DW55" s="400"/>
      <c r="DX55" s="400"/>
      <c r="DY55" s="400"/>
      <c r="DZ55" s="400"/>
      <c r="EA55" s="400"/>
      <c r="EB55" s="400"/>
      <c r="EC55" s="400"/>
      <c r="ED55" s="400"/>
      <c r="EE55" s="400"/>
      <c r="EF55" s="400"/>
      <c r="EG55" s="400"/>
      <c r="EH55" s="400"/>
      <c r="EI55" s="400"/>
      <c r="EJ55" s="400"/>
      <c r="EK55" s="400"/>
      <c r="EL55" s="400"/>
      <c r="EM55" s="400"/>
      <c r="EN55" s="400"/>
      <c r="EO55" s="400"/>
      <c r="EP55" s="400"/>
      <c r="EQ55" s="400"/>
      <c r="ER55" s="400"/>
      <c r="ES55" s="400"/>
      <c r="ET55" s="400"/>
      <c r="EU55" s="400"/>
      <c r="EV55" s="400"/>
      <c r="EW55" s="400"/>
      <c r="EX55" s="400"/>
      <c r="EY55" s="400"/>
      <c r="EZ55" s="400"/>
      <c r="FA55" s="400"/>
      <c r="FB55" s="400"/>
      <c r="FC55" s="400"/>
      <c r="FD55" s="400"/>
    </row>
    <row r="56" spans="1:160">
      <c r="A56" s="97"/>
      <c r="B56" s="195" t="s">
        <v>645</v>
      </c>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c r="AF56" s="233"/>
      <c r="AG56" s="233"/>
      <c r="AH56" s="233"/>
      <c r="AI56" s="233"/>
      <c r="AJ56" s="233"/>
      <c r="AK56" s="233"/>
      <c r="AL56" s="233"/>
      <c r="AM56" s="233"/>
      <c r="AN56" s="233"/>
      <c r="AO56" s="233"/>
      <c r="AP56" s="233"/>
      <c r="AQ56" s="233"/>
      <c r="AR56" s="233"/>
      <c r="AS56" s="233"/>
      <c r="AT56" s="233"/>
      <c r="AU56" s="233"/>
      <c r="AV56" s="233"/>
      <c r="AW56" s="233"/>
      <c r="AX56" s="233"/>
      <c r="AY56" s="233"/>
      <c r="AZ56" s="233"/>
      <c r="BA56" s="233"/>
      <c r="BB56" s="233"/>
      <c r="BC56" s="233"/>
      <c r="BD56" s="233"/>
      <c r="BE56" s="233"/>
      <c r="BF56" s="233"/>
      <c r="BG56" s="233"/>
      <c r="BH56" s="233"/>
      <c r="BI56" s="233"/>
      <c r="BJ56" s="233"/>
      <c r="BK56" s="233"/>
      <c r="BL56" s="233"/>
      <c r="BM56" s="233"/>
      <c r="BN56" s="233"/>
      <c r="BO56" s="233"/>
      <c r="BP56" s="233"/>
      <c r="BQ56" s="233"/>
      <c r="BR56" s="233"/>
      <c r="BS56" s="233"/>
      <c r="BT56" s="233"/>
      <c r="BU56" s="233"/>
      <c r="BV56" s="233"/>
      <c r="BW56" s="233"/>
      <c r="BX56" s="233"/>
      <c r="BY56" s="233"/>
      <c r="BZ56" s="233"/>
      <c r="CA56" s="233"/>
      <c r="CB56" s="233"/>
      <c r="CC56" s="233"/>
      <c r="CD56" s="233"/>
      <c r="CE56" s="233"/>
      <c r="CF56" s="233"/>
      <c r="CG56" s="233"/>
      <c r="CH56" s="233"/>
      <c r="CI56" s="233"/>
      <c r="CJ56" s="233"/>
      <c r="CK56" s="233"/>
      <c r="CL56" s="233"/>
      <c r="CM56" s="233"/>
      <c r="CN56" s="233"/>
      <c r="CO56" s="233"/>
      <c r="CP56" s="233"/>
      <c r="CQ56" s="233"/>
      <c r="CR56" s="233"/>
      <c r="CS56" s="233"/>
      <c r="CT56" s="233"/>
      <c r="CU56" s="233"/>
      <c r="CV56" s="233"/>
      <c r="CW56" s="233"/>
      <c r="CX56" s="233"/>
      <c r="CY56" s="233"/>
      <c r="CZ56" s="233"/>
      <c r="DA56" s="233"/>
      <c r="DB56" s="233"/>
      <c r="DC56" s="233"/>
      <c r="DD56" s="233"/>
      <c r="DE56" s="233"/>
      <c r="DF56" s="233"/>
      <c r="DG56" s="233"/>
      <c r="DH56" s="233"/>
      <c r="DI56" s="233"/>
    </row>
    <row r="57" spans="1:160">
      <c r="B57" s="195" t="s">
        <v>747</v>
      </c>
      <c r="D57" s="143"/>
      <c r="E57" s="143"/>
      <c r="F57" s="143"/>
      <c r="G57" s="143"/>
      <c r="H57" s="143"/>
    </row>
  </sheetData>
  <phoneticPr fontId="0" type="noConversion"/>
  <pageMargins left="0.35433070866141736" right="0.35433070866141736" top="0.9055118110236221" bottom="0.62992125984251968" header="0.51181102362204722" footer="0.51181102362204722"/>
  <pageSetup scale="64" orientation="landscape" r:id="rId1"/>
  <headerFooter alignWithMargins="0"/>
  <colBreaks count="6" manualBreakCount="6">
    <brk id="17" max="46" man="1"/>
    <brk id="33" max="46" man="1"/>
    <brk id="49" max="46" man="1"/>
    <brk id="65" max="46" man="1"/>
    <brk id="81" max="46" man="1"/>
    <brk id="97" max="46" man="1"/>
  </colBreaks>
</worksheet>
</file>

<file path=xl/worksheets/sheet120.xml><?xml version="1.0" encoding="utf-8"?>
<worksheet xmlns="http://schemas.openxmlformats.org/spreadsheetml/2006/main" xmlns:r="http://schemas.openxmlformats.org/officeDocument/2006/relationships">
  <sheetPr codeName="Sheet120"/>
  <dimension ref="A1"/>
  <sheetViews>
    <sheetView workbookViewId="0">
      <selection activeCell="R37" sqref="R37"/>
    </sheetView>
  </sheetViews>
  <sheetFormatPr defaultRowHeight="12.75"/>
  <sheetData>
    <row r="1" spans="1:1" ht="15.75">
      <c r="A1" s="688" t="s">
        <v>871</v>
      </c>
    </row>
  </sheetData>
  <pageMargins left="0.7" right="0.7" top="0.75" bottom="0.75" header="0.3" footer="0.3"/>
  <drawing r:id="rId1"/>
</worksheet>
</file>

<file path=xl/worksheets/sheet121.xml><?xml version="1.0" encoding="utf-8"?>
<worksheet xmlns="http://schemas.openxmlformats.org/spreadsheetml/2006/main" xmlns:r="http://schemas.openxmlformats.org/officeDocument/2006/relationships">
  <sheetPr codeName="Sheet121"/>
  <dimension ref="A1"/>
  <sheetViews>
    <sheetView workbookViewId="0">
      <selection activeCell="R37" sqref="R37"/>
    </sheetView>
  </sheetViews>
  <sheetFormatPr defaultRowHeight="12.75"/>
  <sheetData>
    <row r="1" spans="1:1" ht="15.75">
      <c r="A1" s="688" t="s">
        <v>823</v>
      </c>
    </row>
  </sheetData>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sheetPr codeName="Sheet122"/>
  <dimension ref="A1"/>
  <sheetViews>
    <sheetView workbookViewId="0">
      <selection activeCell="R37" sqref="R37"/>
    </sheetView>
  </sheetViews>
  <sheetFormatPr defaultRowHeight="12.75"/>
  <sheetData>
    <row r="1" spans="1:1" ht="15.75">
      <c r="A1" s="688" t="s">
        <v>824</v>
      </c>
    </row>
  </sheetData>
  <pageMargins left="0.7" right="0.7" top="0.75" bottom="0.75" header="0.3" footer="0.3"/>
  <drawing r:id="rId1"/>
</worksheet>
</file>

<file path=xl/worksheets/sheet123.xml><?xml version="1.0" encoding="utf-8"?>
<worksheet xmlns="http://schemas.openxmlformats.org/spreadsheetml/2006/main" xmlns:r="http://schemas.openxmlformats.org/officeDocument/2006/relationships">
  <sheetPr codeName="Sheet123"/>
  <dimension ref="A1"/>
  <sheetViews>
    <sheetView workbookViewId="0">
      <selection activeCell="R37" sqref="R37"/>
    </sheetView>
  </sheetViews>
  <sheetFormatPr defaultRowHeight="12.75"/>
  <sheetData>
    <row r="1" spans="1:1" ht="15.75">
      <c r="A1" s="688" t="s">
        <v>825</v>
      </c>
    </row>
  </sheetData>
  <pageMargins left="0.7" right="0.7" top="0.75" bottom="0.75" header="0.3" footer="0.3"/>
  <drawing r:id="rId1"/>
</worksheet>
</file>

<file path=xl/worksheets/sheet124.xml><?xml version="1.0" encoding="utf-8"?>
<worksheet xmlns="http://schemas.openxmlformats.org/spreadsheetml/2006/main" xmlns:r="http://schemas.openxmlformats.org/officeDocument/2006/relationships">
  <sheetPr codeName="Sheet124"/>
  <dimension ref="A1"/>
  <sheetViews>
    <sheetView workbookViewId="0">
      <selection activeCell="R37" sqref="R37"/>
    </sheetView>
  </sheetViews>
  <sheetFormatPr defaultRowHeight="12.75"/>
  <sheetData>
    <row r="1" spans="1:1" ht="15.75">
      <c r="A1" s="688" t="s">
        <v>826</v>
      </c>
    </row>
  </sheetData>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sheetPr codeName="Sheet125"/>
  <dimension ref="A1"/>
  <sheetViews>
    <sheetView workbookViewId="0">
      <selection activeCell="R37" sqref="R37"/>
    </sheetView>
  </sheetViews>
  <sheetFormatPr defaultRowHeight="12.75"/>
  <sheetData>
    <row r="1" spans="1:1" ht="15.75">
      <c r="A1" s="688" t="s">
        <v>872</v>
      </c>
    </row>
  </sheetData>
  <pageMargins left="0.7" right="0.7" top="0.75" bottom="0.75" header="0.3" footer="0.3"/>
  <drawing r:id="rId1"/>
</worksheet>
</file>

<file path=xl/worksheets/sheet126.xml><?xml version="1.0" encoding="utf-8"?>
<worksheet xmlns="http://schemas.openxmlformats.org/spreadsheetml/2006/main" xmlns:r="http://schemas.openxmlformats.org/officeDocument/2006/relationships">
  <sheetPr codeName="Sheet126"/>
  <dimension ref="A1"/>
  <sheetViews>
    <sheetView workbookViewId="0">
      <selection activeCell="R37" sqref="R37"/>
    </sheetView>
  </sheetViews>
  <sheetFormatPr defaultRowHeight="12.75"/>
  <sheetData>
    <row r="1" spans="1:1" ht="15.75">
      <c r="A1" s="688" t="s">
        <v>827</v>
      </c>
    </row>
  </sheetData>
  <pageMargins left="0.7" right="0.7" top="0.75" bottom="0.75" header="0.3" footer="0.3"/>
  <drawing r:id="rId1"/>
</worksheet>
</file>

<file path=xl/worksheets/sheet127.xml><?xml version="1.0" encoding="utf-8"?>
<worksheet xmlns="http://schemas.openxmlformats.org/spreadsheetml/2006/main" xmlns:r="http://schemas.openxmlformats.org/officeDocument/2006/relationships">
  <sheetPr codeName="Sheet127"/>
  <dimension ref="A1:O33"/>
  <sheetViews>
    <sheetView workbookViewId="0">
      <selection activeCell="R37" sqref="R37"/>
    </sheetView>
  </sheetViews>
  <sheetFormatPr defaultRowHeight="12.75"/>
  <cols>
    <col min="1" max="1" width="10.42578125" customWidth="1"/>
    <col min="2" max="2" width="8.42578125" style="725" bestFit="1" customWidth="1"/>
    <col min="3" max="3" width="7.85546875" style="725" bestFit="1" customWidth="1"/>
    <col min="4" max="4" width="7.42578125" style="725" bestFit="1" customWidth="1"/>
    <col min="5" max="5" width="8.5703125" style="725" bestFit="1" customWidth="1"/>
    <col min="6" max="6" width="7.140625" style="725" bestFit="1" customWidth="1"/>
    <col min="7" max="7" width="6.85546875" style="725" bestFit="1" customWidth="1"/>
    <col min="8" max="8" width="8.7109375" style="725" bestFit="1" customWidth="1"/>
    <col min="9" max="9" width="5.5703125" style="725" bestFit="1" customWidth="1"/>
    <col min="10" max="10" width="11" style="725" bestFit="1" customWidth="1"/>
    <col min="11" max="11" width="7.28515625" style="725" bestFit="1" customWidth="1"/>
    <col min="12" max="12" width="5.85546875" style="725" bestFit="1" customWidth="1"/>
    <col min="13" max="13" width="7.7109375" style="725" bestFit="1" customWidth="1"/>
    <col min="14" max="14" width="14.42578125" style="725" bestFit="1" customWidth="1"/>
    <col min="15" max="15" width="12.42578125" style="725" bestFit="1" customWidth="1"/>
  </cols>
  <sheetData>
    <row r="1" spans="1:15" ht="15.75">
      <c r="A1" s="688" t="s">
        <v>873</v>
      </c>
    </row>
    <row r="2" spans="1:15">
      <c r="B2" s="725" t="s">
        <v>281</v>
      </c>
      <c r="C2" s="725" t="s">
        <v>283</v>
      </c>
      <c r="D2" s="725" t="s">
        <v>272</v>
      </c>
      <c r="E2" s="725" t="s">
        <v>284</v>
      </c>
      <c r="F2" s="725" t="s">
        <v>285</v>
      </c>
      <c r="G2" s="725" t="s">
        <v>286</v>
      </c>
      <c r="H2" s="725" t="s">
        <v>287</v>
      </c>
      <c r="I2" s="725" t="s">
        <v>288</v>
      </c>
      <c r="J2" s="725" t="s">
        <v>289</v>
      </c>
      <c r="K2" s="725" t="s">
        <v>290</v>
      </c>
      <c r="L2" s="725" t="s">
        <v>291</v>
      </c>
      <c r="M2" s="725" t="s">
        <v>292</v>
      </c>
      <c r="N2" s="725" t="s">
        <v>293</v>
      </c>
      <c r="O2" s="725" t="s">
        <v>273</v>
      </c>
    </row>
    <row r="3" spans="1:15">
      <c r="A3" s="726">
        <v>1980</v>
      </c>
      <c r="B3" s="729">
        <f>'3'!B24</f>
        <v>0.28129679600000002</v>
      </c>
      <c r="C3" s="729">
        <f>'3'!I24</f>
        <v>0.226660948</v>
      </c>
      <c r="D3" s="729">
        <f>'3'!P24</f>
        <v>0.28395362800000001</v>
      </c>
      <c r="E3" s="729">
        <f>'3'!W24</f>
        <v>0.25417684800000001</v>
      </c>
      <c r="F3" s="729">
        <f>'3'!AD24</f>
        <v>0.20855606900000001</v>
      </c>
      <c r="G3" s="729">
        <f>'3'!AK24</f>
        <v>0.28834143400000001</v>
      </c>
      <c r="H3" s="729">
        <f>'3'!AR24</f>
        <v>0.243900969</v>
      </c>
      <c r="I3" s="729">
        <f>'3'!AY24</f>
        <v>0.30641882399999998</v>
      </c>
      <c r="J3" s="729">
        <f>'3'!BF24</f>
        <v>0.25981525599999999</v>
      </c>
      <c r="K3" s="729">
        <f>'3'!BM24</f>
        <v>0.22447967510062886</v>
      </c>
      <c r="L3" s="729">
        <f>'3'!BT24</f>
        <v>0.31800498999999999</v>
      </c>
      <c r="M3" s="729">
        <f>'3'!CA24</f>
        <v>0.19988082509913188</v>
      </c>
      <c r="N3" s="729">
        <f>'3'!CH24</f>
        <v>0.27456648431739805</v>
      </c>
      <c r="O3" s="729">
        <f>'3'!CO24</f>
        <v>0.30591492502584272</v>
      </c>
    </row>
    <row r="4" spans="1:15" hidden="1">
      <c r="A4" s="726">
        <f>A3+1</f>
        <v>1981</v>
      </c>
      <c r="B4" s="729">
        <f>'3'!B25</f>
        <v>0.28129679600000002</v>
      </c>
      <c r="C4" s="729">
        <f>'3'!I25</f>
        <v>0.226660948</v>
      </c>
      <c r="D4" s="729">
        <f>'3'!P25</f>
        <v>0.28395362800000001</v>
      </c>
      <c r="E4" s="729">
        <f>'3'!W25</f>
        <v>0.25417684800000001</v>
      </c>
      <c r="F4" s="729">
        <f>'3'!AD25</f>
        <v>0.20855606900000001</v>
      </c>
      <c r="G4" s="729">
        <f>'3'!AK25</f>
        <v>0.28834143400000001</v>
      </c>
      <c r="H4" s="729">
        <f>'3'!AR25</f>
        <v>0.243900969</v>
      </c>
      <c r="I4" s="729">
        <f>'3'!AY25</f>
        <v>0.30641882399999998</v>
      </c>
      <c r="J4" s="729">
        <f>'3'!BF25</f>
        <v>0.25981525599999999</v>
      </c>
      <c r="K4" s="729">
        <f>'3'!BM25</f>
        <v>0.22585621589534696</v>
      </c>
      <c r="L4" s="729">
        <f>'3'!BT25</f>
        <v>0.31648040743506783</v>
      </c>
      <c r="M4" s="729">
        <f>'3'!CA25</f>
        <v>0.19697112700000002</v>
      </c>
      <c r="N4" s="729">
        <f>'3'!CH25</f>
        <v>0.27914468589191005</v>
      </c>
      <c r="O4" s="729">
        <f>'3'!CO25</f>
        <v>0.31059071372468172</v>
      </c>
    </row>
    <row r="5" spans="1:15" hidden="1">
      <c r="A5" s="726">
        <f t="shared" ref="A5:A32" si="0">A4+1</f>
        <v>1982</v>
      </c>
      <c r="B5" s="729">
        <f>'3'!B26</f>
        <v>0.28399169527131546</v>
      </c>
      <c r="C5" s="729">
        <f>'3'!I26</f>
        <v>0.226660948</v>
      </c>
      <c r="D5" s="729">
        <f>'3'!P26</f>
        <v>0.28377087649999999</v>
      </c>
      <c r="E5" s="729">
        <f>'3'!W26</f>
        <v>0.25417684800000001</v>
      </c>
      <c r="F5" s="729">
        <f>'3'!AD26</f>
        <v>0.20855606900000001</v>
      </c>
      <c r="G5" s="729">
        <f>'3'!AK26</f>
        <v>0.28813573714241675</v>
      </c>
      <c r="H5" s="729">
        <f>'3'!AR26</f>
        <v>0.25196616408421846</v>
      </c>
      <c r="I5" s="729">
        <f>'3'!AY26</f>
        <v>0.30641882399999998</v>
      </c>
      <c r="J5" s="729">
        <f>'3'!BF26</f>
        <v>0.25981525599999999</v>
      </c>
      <c r="K5" s="729">
        <f>'3'!BM26</f>
        <v>0.22724119783093305</v>
      </c>
      <c r="L5" s="729">
        <f>'3'!BT26</f>
        <v>0.31496313403845189</v>
      </c>
      <c r="M5" s="729">
        <f>'3'!CA26</f>
        <v>0.20028550244291082</v>
      </c>
      <c r="N5" s="729">
        <f>'3'!CH26</f>
        <v>0.28379922573366895</v>
      </c>
      <c r="O5" s="729">
        <f>'3'!CO26</f>
        <v>0.31533797000541247</v>
      </c>
    </row>
    <row r="6" spans="1:15" hidden="1">
      <c r="A6" s="726">
        <f t="shared" si="0"/>
        <v>1983</v>
      </c>
      <c r="B6" s="729">
        <f>'3'!B27</f>
        <v>0.28671241240542139</v>
      </c>
      <c r="C6" s="729">
        <f>'3'!I27</f>
        <v>0.226660948</v>
      </c>
      <c r="D6" s="729">
        <f>'3'!P27</f>
        <v>0.28358812499999997</v>
      </c>
      <c r="E6" s="729">
        <f>'3'!W27</f>
        <v>0.25417684800000001</v>
      </c>
      <c r="F6" s="729">
        <f>'3'!AD27</f>
        <v>0.20855606900000001</v>
      </c>
      <c r="G6" s="729">
        <f>'3'!AK27</f>
        <v>0.28793018702474743</v>
      </c>
      <c r="H6" s="729">
        <f>'3'!AR27</f>
        <v>0.26029805499999997</v>
      </c>
      <c r="I6" s="729">
        <f>'3'!AY27</f>
        <v>0.30641882399999998</v>
      </c>
      <c r="J6" s="729">
        <f>'3'!BF27</f>
        <v>0.25981525599999999</v>
      </c>
      <c r="K6" s="729">
        <f>'3'!BM27</f>
        <v>0.22863467266964468</v>
      </c>
      <c r="L6" s="729">
        <f>'3'!BT27</f>
        <v>0.31345313476846748</v>
      </c>
      <c r="M6" s="729">
        <f>'3'!CA27</f>
        <v>0.2036556479103114</v>
      </c>
      <c r="N6" s="729">
        <f>'3'!CH27</f>
        <v>0.28853137672918955</v>
      </c>
      <c r="O6" s="729">
        <f>'3'!CO27</f>
        <v>0.3201577862217726</v>
      </c>
    </row>
    <row r="7" spans="1:15" hidden="1">
      <c r="A7" s="726">
        <f t="shared" si="0"/>
        <v>1984</v>
      </c>
      <c r="B7" s="729">
        <f>'3'!B28</f>
        <v>0.28945919474441562</v>
      </c>
      <c r="C7" s="729">
        <f>'3'!I28</f>
        <v>0.226660948</v>
      </c>
      <c r="D7" s="729">
        <f>'3'!P28</f>
        <v>0.28340537349999995</v>
      </c>
      <c r="E7" s="729">
        <f>'3'!W28</f>
        <v>0.25417684800000001</v>
      </c>
      <c r="F7" s="729">
        <f>'3'!AD28</f>
        <v>0.20855606900000001</v>
      </c>
      <c r="G7" s="729">
        <f>'3'!AK28</f>
        <v>0.28772478354231085</v>
      </c>
      <c r="H7" s="729">
        <f>'3'!AR28</f>
        <v>0.26826239000000002</v>
      </c>
      <c r="I7" s="729">
        <f>'3'!AY28</f>
        <v>0.30641882399999998</v>
      </c>
      <c r="J7" s="729">
        <f>'3'!BF28</f>
        <v>0.25884685091085746</v>
      </c>
      <c r="K7" s="729">
        <f>'3'!BM28</f>
        <v>0.23003669249115283</v>
      </c>
      <c r="L7" s="729">
        <f>'3'!BT28</f>
        <v>0.31195037475142712</v>
      </c>
      <c r="M7" s="729">
        <f>'3'!CA28</f>
        <v>0.20708250182806365</v>
      </c>
      <c r="N7" s="729">
        <f>'3'!CH28</f>
        <v>0.29334243298946733</v>
      </c>
      <c r="O7" s="729">
        <f>'3'!CO28</f>
        <v>0.32505127142369472</v>
      </c>
    </row>
    <row r="8" spans="1:15" hidden="1">
      <c r="A8" s="726">
        <f t="shared" si="0"/>
        <v>1985</v>
      </c>
      <c r="B8" s="729">
        <f>'3'!B29</f>
        <v>0.292232292</v>
      </c>
      <c r="C8" s="729">
        <f>'3'!I29</f>
        <v>0.226660948</v>
      </c>
      <c r="D8" s="729">
        <f>'3'!P29</f>
        <v>0.28322262199999992</v>
      </c>
      <c r="E8" s="729">
        <f>'3'!W29</f>
        <v>0.25417684800000001</v>
      </c>
      <c r="F8" s="729">
        <f>'3'!AD29</f>
        <v>0.20855606900000001</v>
      </c>
      <c r="G8" s="729">
        <f>'3'!AK29</f>
        <v>0.28751952659050045</v>
      </c>
      <c r="H8" s="729">
        <f>'3'!AR29</f>
        <v>0.2660517246263841</v>
      </c>
      <c r="I8" s="729">
        <f>'3'!AY29</f>
        <v>0.30641882399999998</v>
      </c>
      <c r="J8" s="729">
        <f>'3'!BF29</f>
        <v>0.25788205534192216</v>
      </c>
      <c r="K8" s="729">
        <f>'3'!BM29</f>
        <v>0.23144730969448826</v>
      </c>
      <c r="L8" s="729">
        <f>'3'!BT29</f>
        <v>0.31045481928083507</v>
      </c>
      <c r="M8" s="729">
        <f>'3'!CA29</f>
        <v>0.21056701841264647</v>
      </c>
      <c r="N8" s="729">
        <f>'3'!CH29</f>
        <v>0.29823371020388173</v>
      </c>
      <c r="O8" s="729">
        <f>'3'!CO29</f>
        <v>0.33001955161250135</v>
      </c>
    </row>
    <row r="9" spans="1:15" hidden="1">
      <c r="A9" s="726">
        <f t="shared" si="0"/>
        <v>1986</v>
      </c>
      <c r="B9" s="729">
        <f>'3'!B30</f>
        <v>0.29512403296054768</v>
      </c>
      <c r="C9" s="729">
        <f>'3'!I30</f>
        <v>0.22846139259216683</v>
      </c>
      <c r="D9" s="729">
        <f>'3'!P30</f>
        <v>0.2830398704999999</v>
      </c>
      <c r="E9" s="729">
        <f>'3'!W30</f>
        <v>0.25417684800000001</v>
      </c>
      <c r="F9" s="729">
        <f>'3'!AD30</f>
        <v>0.20855606900000001</v>
      </c>
      <c r="G9" s="729">
        <f>'3'!AK30</f>
        <v>0.28731441606478425</v>
      </c>
      <c r="H9" s="729">
        <f>'3'!AR30</f>
        <v>0.26385927664579933</v>
      </c>
      <c r="I9" s="729">
        <f>'3'!AY30</f>
        <v>0.30641882399999998</v>
      </c>
      <c r="J9" s="729">
        <f>'3'!BF30</f>
        <v>0.25692085583948931</v>
      </c>
      <c r="K9" s="729">
        <f>'3'!BM30</f>
        <v>0.23286657699999999</v>
      </c>
      <c r="L9" s="729">
        <f>'3'!BT30</f>
        <v>0.30896643381658584</v>
      </c>
      <c r="M9" s="729">
        <f>'3'!CA30</f>
        <v>0.21411016793685986</v>
      </c>
      <c r="N9" s="729">
        <f>'3'!CH30</f>
        <v>0.30320654600000002</v>
      </c>
      <c r="O9" s="729">
        <f>'3'!CO30</f>
        <v>0.33506376999999998</v>
      </c>
    </row>
    <row r="10" spans="1:15" hidden="1">
      <c r="A10" s="726">
        <f t="shared" si="0"/>
        <v>1987</v>
      </c>
      <c r="B10" s="729">
        <f>'3'!B31</f>
        <v>0.29804438871149269</v>
      </c>
      <c r="C10" s="729">
        <f>'3'!I31</f>
        <v>0.23027613872484193</v>
      </c>
      <c r="D10" s="729">
        <f>'3'!P31</f>
        <v>0.28285711899999999</v>
      </c>
      <c r="E10" s="729">
        <f>'3'!W31</f>
        <v>0.25417684800000001</v>
      </c>
      <c r="F10" s="729">
        <f>'3'!AD31</f>
        <v>0.20855606900000001</v>
      </c>
      <c r="G10" s="729">
        <f>'3'!AK31</f>
        <v>0.28710945186070491</v>
      </c>
      <c r="H10" s="729">
        <f>'3'!AR31</f>
        <v>0.2616848959344808</v>
      </c>
      <c r="I10" s="729">
        <f>'3'!AY31</f>
        <v>0.33192668400000003</v>
      </c>
      <c r="J10" s="729">
        <f>'3'!BF31</f>
        <v>0.25596323900000001</v>
      </c>
      <c r="K10" s="729">
        <f>'3'!BM31</f>
        <v>0.23254057429880823</v>
      </c>
      <c r="L10" s="729">
        <f>'3'!BT31</f>
        <v>0.30748518398416647</v>
      </c>
      <c r="M10" s="729">
        <f>'3'!CA31</f>
        <v>0.21771293700000002</v>
      </c>
      <c r="N10" s="729">
        <f>'3'!CH31</f>
        <v>0.3095209999066878</v>
      </c>
      <c r="O10" s="729">
        <f>'3'!CO31</f>
        <v>0.33574228956268592</v>
      </c>
    </row>
    <row r="11" spans="1:15" hidden="1">
      <c r="A11" s="726">
        <f t="shared" si="0"/>
        <v>1988</v>
      </c>
      <c r="B11" s="729">
        <f>'3'!B32</f>
        <v>0.30099364240621584</v>
      </c>
      <c r="C11" s="729">
        <f>'3'!I32</f>
        <v>0.23210529999999999</v>
      </c>
      <c r="D11" s="729">
        <f>'3'!P32</f>
        <v>0.28243779974650335</v>
      </c>
      <c r="E11" s="729">
        <f>'3'!W32</f>
        <v>0.25053881608685585</v>
      </c>
      <c r="F11" s="729">
        <f>'3'!AD32</f>
        <v>0.20882720978214489</v>
      </c>
      <c r="G11" s="729">
        <f>'3'!AK32</f>
        <v>0.2869046338738796</v>
      </c>
      <c r="H11" s="729">
        <f>'3'!AR32</f>
        <v>0.25952843360578598</v>
      </c>
      <c r="I11" s="729">
        <f>'3'!AY32</f>
        <v>0.31700736547896857</v>
      </c>
      <c r="J11" s="729">
        <f>'3'!BF32</f>
        <v>0.25837329186951513</v>
      </c>
      <c r="K11" s="729">
        <f>'3'!BM32</f>
        <v>0.23221502798668936</v>
      </c>
      <c r="L11" s="729">
        <f>'3'!BT32</f>
        <v>0.30601103557386256</v>
      </c>
      <c r="M11" s="729">
        <f>'3'!CA32</f>
        <v>0.21994855533167129</v>
      </c>
      <c r="N11" s="729">
        <f>'3'!CH32</f>
        <v>0.31596695601431979</v>
      </c>
      <c r="O11" s="729">
        <f>'3'!CO32</f>
        <v>0.33642218315872963</v>
      </c>
    </row>
    <row r="12" spans="1:15" hidden="1">
      <c r="A12" s="726">
        <f t="shared" si="0"/>
        <v>1989</v>
      </c>
      <c r="B12" s="729">
        <f>'3'!B33</f>
        <v>0.30397207999999998</v>
      </c>
      <c r="C12" s="729">
        <f>'3'!I33</f>
        <v>0.22994124246397404</v>
      </c>
      <c r="D12" s="729">
        <f>'3'!P33</f>
        <v>0.2820191021094503</v>
      </c>
      <c r="E12" s="729">
        <f>'3'!W33</f>
        <v>0.24695285530570185</v>
      </c>
      <c r="F12" s="729">
        <f>'3'!AD33</f>
        <v>0.20909870307056827</v>
      </c>
      <c r="G12" s="729">
        <f>'3'!AK33</f>
        <v>0.28669996199999997</v>
      </c>
      <c r="H12" s="729">
        <f>'3'!AR33</f>
        <v>0.25738974200000003</v>
      </c>
      <c r="I12" s="729">
        <f>'3'!AY33</f>
        <v>0.302758635</v>
      </c>
      <c r="J12" s="729">
        <f>'3'!BF33</f>
        <v>0.26080603688363879</v>
      </c>
      <c r="K12" s="729">
        <f>'3'!BM33</f>
        <v>0.23188993742471925</v>
      </c>
      <c r="L12" s="729">
        <f>'3'!BT33</f>
        <v>0.3045439545399683</v>
      </c>
      <c r="M12" s="729">
        <f>'3'!CA33</f>
        <v>0.22220713044943793</v>
      </c>
      <c r="N12" s="729">
        <f>'3'!CH33</f>
        <v>0.32254715293325065</v>
      </c>
      <c r="O12" s="729">
        <f>'3'!CO33</f>
        <v>0.33710345357061189</v>
      </c>
    </row>
    <row r="13" spans="1:15" hidden="1">
      <c r="A13" s="726">
        <f t="shared" si="0"/>
        <v>1990</v>
      </c>
      <c r="B13" s="729">
        <f>'3'!B34</f>
        <v>0.30533494737579725</v>
      </c>
      <c r="C13" s="729">
        <f>'3'!I34</f>
        <v>0.22779736174002102</v>
      </c>
      <c r="D13" s="729">
        <f>'3'!P34</f>
        <v>0.28160102516733054</v>
      </c>
      <c r="E13" s="729">
        <f>'3'!W34</f>
        <v>0.2434182203626947</v>
      </c>
      <c r="F13" s="729">
        <f>'3'!AD34</f>
        <v>0.20937054932355856</v>
      </c>
      <c r="G13" s="729">
        <f>'3'!AK34</f>
        <v>0.28702355470939056</v>
      </c>
      <c r="H13" s="729">
        <f>'3'!AR34</f>
        <v>0.26034592735306789</v>
      </c>
      <c r="I13" s="729">
        <f>'3'!AY34</f>
        <v>0.29643514860532372</v>
      </c>
      <c r="J13" s="729">
        <f>'3'!BF34</f>
        <v>0.26326168770300618</v>
      </c>
      <c r="K13" s="729">
        <f>'3'!BM34</f>
        <v>0.2315653019748683</v>
      </c>
      <c r="L13" s="729">
        <f>'3'!BT34</f>
        <v>0.30308390699999999</v>
      </c>
      <c r="M13" s="729">
        <f>'3'!CA34</f>
        <v>0.22448889808854169</v>
      </c>
      <c r="N13" s="729">
        <f>'3'!CH34</f>
        <v>0.32926438630699978</v>
      </c>
      <c r="O13" s="729">
        <f>'3'!CO34</f>
        <v>0.33778610358644817</v>
      </c>
    </row>
    <row r="14" spans="1:15" hidden="1">
      <c r="A14" s="726">
        <f t="shared" si="0"/>
        <v>1991</v>
      </c>
      <c r="B14" s="729">
        <f>'3'!B35</f>
        <v>0.30670392520583101</v>
      </c>
      <c r="C14" s="729">
        <f>'3'!I35</f>
        <v>0.22567346970756713</v>
      </c>
      <c r="D14" s="729">
        <f>'3'!P35</f>
        <v>0.28118356799999999</v>
      </c>
      <c r="E14" s="729">
        <f>'3'!W35</f>
        <v>0.23993417663137798</v>
      </c>
      <c r="F14" s="729">
        <f>'3'!AD35</f>
        <v>0.20964274899999999</v>
      </c>
      <c r="G14" s="729">
        <f>'3'!AK35</f>
        <v>0.28734751265162189</v>
      </c>
      <c r="H14" s="729">
        <f>'3'!AR35</f>
        <v>0.26333606523188052</v>
      </c>
      <c r="I14" s="729">
        <f>'3'!AY35</f>
        <v>0.29024373600000003</v>
      </c>
      <c r="J14" s="729">
        <f>'3'!BF35</f>
        <v>0.26574046000000001</v>
      </c>
      <c r="K14" s="729">
        <f>'3'!BM35</f>
        <v>0.23124112100000002</v>
      </c>
      <c r="L14" s="729">
        <f>'3'!BT35</f>
        <v>0.31255501483358616</v>
      </c>
      <c r="M14" s="729">
        <f>'3'!CA35</f>
        <v>0.22679409640490739</v>
      </c>
      <c r="N14" s="729">
        <f>'3'!CH35</f>
        <v>0.33612150999999996</v>
      </c>
      <c r="O14" s="729">
        <f>'3'!CO35</f>
        <v>0.33847013599999998</v>
      </c>
    </row>
    <row r="15" spans="1:15" hidden="1">
      <c r="A15" s="726">
        <f t="shared" si="0"/>
        <v>1992</v>
      </c>
      <c r="B15" s="729">
        <f>'3'!B36</f>
        <v>0.30807904088649485</v>
      </c>
      <c r="C15" s="729">
        <f>'3'!I36</f>
        <v>0.22356937999999998</v>
      </c>
      <c r="D15" s="729">
        <f>'3'!P36</f>
        <v>0.28214989759215497</v>
      </c>
      <c r="E15" s="729">
        <f>'3'!W36</f>
        <v>0.23649999999999999</v>
      </c>
      <c r="F15" s="729">
        <f>'3'!AD36</f>
        <v>0.21138801295856111</v>
      </c>
      <c r="G15" s="729">
        <f>'3'!AK36</f>
        <v>0.28767183623892528</v>
      </c>
      <c r="H15" s="729">
        <f>'3'!AR36</f>
        <v>0.26636054558966032</v>
      </c>
      <c r="I15" s="729">
        <f>'3'!AY36</f>
        <v>0.31356465381106968</v>
      </c>
      <c r="J15" s="729">
        <f>'3'!BF36</f>
        <v>0.26292842669838651</v>
      </c>
      <c r="K15" s="729">
        <f>'3'!BM36</f>
        <v>0.23282834028626678</v>
      </c>
      <c r="L15" s="729">
        <f>'3'!BT36</f>
        <v>0.32232208652907218</v>
      </c>
      <c r="M15" s="729">
        <f>'3'!CA36</f>
        <v>0.22912296600000001</v>
      </c>
      <c r="N15" s="729">
        <f>'3'!CH36</f>
        <v>0.33721428572398121</v>
      </c>
      <c r="O15" s="729">
        <f>'3'!CO36</f>
        <v>0.34402986682637587</v>
      </c>
    </row>
    <row r="16" spans="1:15" hidden="1">
      <c r="A16" s="726">
        <f t="shared" si="0"/>
        <v>1993</v>
      </c>
      <c r="B16" s="729">
        <f>'3'!B37</f>
        <v>0.30946032193701473</v>
      </c>
      <c r="C16" s="729">
        <f>'3'!I37</f>
        <v>0.23694387178004647</v>
      </c>
      <c r="D16" s="729">
        <f>'3'!P37</f>
        <v>0.28311954812118872</v>
      </c>
      <c r="E16" s="729">
        <f>'3'!W37</f>
        <v>0.23012996608625111</v>
      </c>
      <c r="F16" s="729">
        <f>'3'!AD37</f>
        <v>0.21314780614028678</v>
      </c>
      <c r="G16" s="729">
        <f>'3'!AK37</f>
        <v>0.28799652588399721</v>
      </c>
      <c r="H16" s="729">
        <f>'3'!AR37</f>
        <v>0.26941976285833968</v>
      </c>
      <c r="I16" s="729">
        <f>'3'!AY37</f>
        <v>0.33875939399999999</v>
      </c>
      <c r="J16" s="729">
        <f>'3'!BF37</f>
        <v>0.2601461499919463</v>
      </c>
      <c r="K16" s="729">
        <f>'3'!BM37</f>
        <v>0.23442645411002672</v>
      </c>
      <c r="L16" s="729">
        <f>'3'!BT37</f>
        <v>0.33239437069909028</v>
      </c>
      <c r="M16" s="729">
        <f>'3'!CA37</f>
        <v>0.22649697604186553</v>
      </c>
      <c r="N16" s="729">
        <f>'3'!CH37</f>
        <v>0.33831061420715042</v>
      </c>
      <c r="O16" s="729">
        <f>'3'!CO37</f>
        <v>0.34968092212594476</v>
      </c>
    </row>
    <row r="17" spans="1:15" hidden="1">
      <c r="A17" s="726">
        <f t="shared" si="0"/>
        <v>1994</v>
      </c>
      <c r="B17" s="729">
        <f>'3'!B38</f>
        <v>0.31084779600000001</v>
      </c>
      <c r="C17" s="729">
        <f>'3'!I38</f>
        <v>0.25111845984507858</v>
      </c>
      <c r="D17" s="729">
        <f>'3'!P38</f>
        <v>0.28409253099999998</v>
      </c>
      <c r="E17" s="729">
        <f>'3'!W38</f>
        <v>0.22393150651526039</v>
      </c>
      <c r="F17" s="729">
        <f>'3'!AD38</f>
        <v>0.21492224950013328</v>
      </c>
      <c r="G17" s="729">
        <f>'3'!AK38</f>
        <v>0.28832158199999997</v>
      </c>
      <c r="H17" s="729">
        <f>'3'!AR38</f>
        <v>0.27251411600000003</v>
      </c>
      <c r="I17" s="729">
        <f>'3'!AY38</f>
        <v>0.33833664271595248</v>
      </c>
      <c r="J17" s="729">
        <f>'3'!BF38</f>
        <v>0.25739331500000001</v>
      </c>
      <c r="K17" s="729">
        <f>'3'!BM38</f>
        <v>0.23603553725045381</v>
      </c>
      <c r="L17" s="729">
        <f>'3'!BT38</f>
        <v>0.34278140496735349</v>
      </c>
      <c r="M17" s="729">
        <f>'3'!CA38</f>
        <v>0.22390108268810296</v>
      </c>
      <c r="N17" s="729">
        <f>'3'!CH38</f>
        <v>0.33941050699999997</v>
      </c>
      <c r="O17" s="729">
        <f>'3'!CO38</f>
        <v>0.35542480199999998</v>
      </c>
    </row>
    <row r="18" spans="1:15" hidden="1">
      <c r="A18" s="726">
        <f t="shared" si="0"/>
        <v>1995</v>
      </c>
      <c r="B18" s="729">
        <f>'3'!B39</f>
        <v>0.31173336334161522</v>
      </c>
      <c r="C18" s="729">
        <f>'3'!I39</f>
        <v>0.26614100800000001</v>
      </c>
      <c r="D18" s="729">
        <f>'3'!P39</f>
        <v>0.28651449346606933</v>
      </c>
      <c r="E18" s="729">
        <f>'3'!W39</f>
        <v>0.21790000000000001</v>
      </c>
      <c r="F18" s="729">
        <f>'3'!AD39</f>
        <v>0.21671146499999999</v>
      </c>
      <c r="G18" s="729">
        <f>'3'!AK39</f>
        <v>0.28648911430873503</v>
      </c>
      <c r="H18" s="729">
        <f>'3'!AR39</f>
        <v>0.27287721834010076</v>
      </c>
      <c r="I18" s="729">
        <f>'3'!AY39</f>
        <v>0.33791441900000002</v>
      </c>
      <c r="J18" s="729">
        <f>'3'!BF39</f>
        <v>0.25181832422441691</v>
      </c>
      <c r="K18" s="729">
        <f>'3'!BM39</f>
        <v>0.23765566499999999</v>
      </c>
      <c r="L18" s="729">
        <f>'3'!BT39</f>
        <v>0.35349302500000002</v>
      </c>
      <c r="M18" s="729">
        <f>'3'!CA39</f>
        <v>0.22133494100000001</v>
      </c>
      <c r="N18" s="729">
        <f>'3'!CH39</f>
        <v>0.34424253200000005</v>
      </c>
      <c r="O18" s="729">
        <f>'3'!CO39</f>
        <v>0.36098562373752746</v>
      </c>
    </row>
    <row r="19" spans="1:15" hidden="1">
      <c r="A19" s="726">
        <f t="shared" si="0"/>
        <v>1996</v>
      </c>
      <c r="B19" s="729">
        <f>'3'!B40</f>
        <v>0.31262145355624615</v>
      </c>
      <c r="C19" s="729">
        <f>'3'!I40</f>
        <v>0.25804743789001278</v>
      </c>
      <c r="D19" s="729">
        <f>'3'!P40</f>
        <v>0.28895710378995598</v>
      </c>
      <c r="E19" s="729">
        <f>'3'!W40</f>
        <v>0.21924333449492575</v>
      </c>
      <c r="F19" s="729">
        <f>'3'!AD40</f>
        <v>0.22231210974223067</v>
      </c>
      <c r="G19" s="729">
        <f>'3'!AK40</f>
        <v>0.28466829311932484</v>
      </c>
      <c r="H19" s="729">
        <f>'3'!AR40</f>
        <v>0.27324080448379789</v>
      </c>
      <c r="I19" s="729">
        <f>'3'!AY40</f>
        <v>0.34057725091044999</v>
      </c>
      <c r="J19" s="729">
        <f>'3'!BF40</f>
        <v>0.24636408453418282</v>
      </c>
      <c r="K19" s="729">
        <f>'3'!BM40</f>
        <v>0.24015155425969495</v>
      </c>
      <c r="L19" s="729">
        <f>'3'!BT40</f>
        <v>0.34988136925229768</v>
      </c>
      <c r="M19" s="729">
        <f>'3'!CA40</f>
        <v>0.22713581354790707</v>
      </c>
      <c r="N19" s="729">
        <f>'3'!CH40</f>
        <v>0.34495468604042828</v>
      </c>
      <c r="O19" s="729">
        <f>'3'!CO40</f>
        <v>0.36663344767136358</v>
      </c>
    </row>
    <row r="20" spans="1:15" hidden="1">
      <c r="A20" s="726">
        <f t="shared" si="0"/>
        <v>1997</v>
      </c>
      <c r="B20" s="729">
        <f>'3'!B41</f>
        <v>0.3135120738312494</v>
      </c>
      <c r="C20" s="729">
        <f>'3'!I41</f>
        <v>0.25019999999999998</v>
      </c>
      <c r="D20" s="729">
        <f>'3'!P41</f>
        <v>0.29142053800000001</v>
      </c>
      <c r="E20" s="729">
        <f>'3'!W41</f>
        <v>0.22059495052984809</v>
      </c>
      <c r="F20" s="729">
        <f>'3'!AD41</f>
        <v>0.22805749634908157</v>
      </c>
      <c r="G20" s="729">
        <f>'3'!AK41</f>
        <v>0.28285904441081605</v>
      </c>
      <c r="H20" s="729">
        <f>'3'!AR41</f>
        <v>0.27360487507571934</v>
      </c>
      <c r="I20" s="729">
        <f>'3'!AY41</f>
        <v>0.34326106645872251</v>
      </c>
      <c r="J20" s="729">
        <f>'3'!BF41</f>
        <v>0.2410279805304209</v>
      </c>
      <c r="K20" s="729">
        <f>'3'!BM41</f>
        <v>0.2426736556578494</v>
      </c>
      <c r="L20" s="729">
        <f>'3'!BT41</f>
        <v>0.34630661397028323</v>
      </c>
      <c r="M20" s="729">
        <f>'3'!CA41</f>
        <v>0.23308871867668468</v>
      </c>
      <c r="N20" s="729">
        <f>'3'!CH41</f>
        <v>0.34566831335429066</v>
      </c>
      <c r="O20" s="729">
        <f>'3'!CO41</f>
        <v>0.37236963500000003</v>
      </c>
    </row>
    <row r="21" spans="1:15" hidden="1">
      <c r="A21" s="726">
        <f t="shared" si="0"/>
        <v>1998</v>
      </c>
      <c r="B21" s="729">
        <f>'3'!B42</f>
        <v>0.31440523137445747</v>
      </c>
      <c r="C21" s="729">
        <f>'3'!I42</f>
        <v>0.25942254068211729</v>
      </c>
      <c r="D21" s="729">
        <f>'3'!P42</f>
        <v>0.30486392600000001</v>
      </c>
      <c r="E21" s="729">
        <f>'3'!W42</f>
        <v>0.22195489915973879</v>
      </c>
      <c r="F21" s="729">
        <f>'3'!AD42</f>
        <v>0.23395136549833853</v>
      </c>
      <c r="G21" s="729">
        <f>'3'!AK42</f>
        <v>0.28106129463270579</v>
      </c>
      <c r="H21" s="729">
        <f>'3'!AR42</f>
        <v>0.27396943076135205</v>
      </c>
      <c r="I21" s="729">
        <f>'3'!AY42</f>
        <v>0.34596603100000001</v>
      </c>
      <c r="J21" s="729">
        <f>'3'!BF42</f>
        <v>0.23580745346228579</v>
      </c>
      <c r="K21" s="729">
        <f>'3'!BM42</f>
        <v>0.24522224447759136</v>
      </c>
      <c r="L21" s="729">
        <f>'3'!BT42</f>
        <v>0.34276838214007072</v>
      </c>
      <c r="M21" s="729">
        <f>'3'!CA42</f>
        <v>0.23919764094304483</v>
      </c>
      <c r="N21" s="729">
        <f>'3'!CH42</f>
        <v>0.34638341698943143</v>
      </c>
      <c r="O21" s="729">
        <f>'3'!CO42</f>
        <v>0.37097453639816408</v>
      </c>
    </row>
    <row r="22" spans="1:15" hidden="1">
      <c r="A22" s="726">
        <f t="shared" si="0"/>
        <v>1999</v>
      </c>
      <c r="B22" s="729">
        <f>'3'!B43</f>
        <v>0.31530093341423704</v>
      </c>
      <c r="C22" s="729">
        <f>'3'!I43</f>
        <v>0.26898503043151401</v>
      </c>
      <c r="D22" s="729">
        <f>'3'!P43</f>
        <v>0.30974292164987405</v>
      </c>
      <c r="E22" s="729">
        <f>'3'!W43</f>
        <v>0.22332323175431906</v>
      </c>
      <c r="F22" s="729">
        <f>'3'!AD43</f>
        <v>0.23999755454106389</v>
      </c>
      <c r="G22" s="729">
        <f>'3'!AK43</f>
        <v>0.27927497070195151</v>
      </c>
      <c r="H22" s="729">
        <f>'3'!AR43</f>
        <v>0.27433447218704288</v>
      </c>
      <c r="I22" s="729">
        <f>'3'!AY43</f>
        <v>0.33967583272658658</v>
      </c>
      <c r="J22" s="729">
        <f>'3'!BF43</f>
        <v>0.23069999999999999</v>
      </c>
      <c r="K22" s="729">
        <f>'3'!BM43</f>
        <v>0.2477975988931064</v>
      </c>
      <c r="L22" s="729">
        <f>'3'!BT43</f>
        <v>0.33926630059974383</v>
      </c>
      <c r="M22" s="729">
        <f>'3'!CA43</f>
        <v>0.24546666933323757</v>
      </c>
      <c r="N22" s="729">
        <f>'3'!CH43</f>
        <v>0.34710000000000002</v>
      </c>
      <c r="O22" s="729">
        <f>'3'!CO43</f>
        <v>0.36958466459230155</v>
      </c>
    </row>
    <row r="23" spans="1:15" hidden="1">
      <c r="A23" s="726">
        <f t="shared" si="0"/>
        <v>2000</v>
      </c>
      <c r="B23" s="729">
        <f>'3'!B44</f>
        <v>0.31619918719954759</v>
      </c>
      <c r="C23" s="729">
        <f>'3'!I44</f>
        <v>0.27889999999999998</v>
      </c>
      <c r="D23" s="729">
        <f>'3'!P44</f>
        <v>0.31469999999999998</v>
      </c>
      <c r="E23" s="729">
        <f>'3'!W44</f>
        <v>0.22470000000000001</v>
      </c>
      <c r="F23" s="729">
        <f>'3'!AD44</f>
        <v>0.2462</v>
      </c>
      <c r="G23" s="729">
        <f>'3'!AK44</f>
        <v>0.27750000000000002</v>
      </c>
      <c r="H23" s="729">
        <f>'3'!AR44</f>
        <v>0.2747</v>
      </c>
      <c r="I23" s="729">
        <f>'3'!AY44</f>
        <v>0.33350000000000002</v>
      </c>
      <c r="J23" s="729">
        <f>'3'!BF44</f>
        <v>0.2368259157608773</v>
      </c>
      <c r="K23" s="729">
        <f>'3'!BM44</f>
        <v>0.25040000000000001</v>
      </c>
      <c r="L23" s="729">
        <f>'3'!BT44</f>
        <v>0.33579999999999999</v>
      </c>
      <c r="M23" s="729">
        <f>'3'!CA44</f>
        <v>0.25190000000000001</v>
      </c>
      <c r="N23" s="729">
        <f>'3'!CH44</f>
        <v>0.34659855323620098</v>
      </c>
      <c r="O23" s="729">
        <f>'3'!CO44</f>
        <v>0.36820000000000003</v>
      </c>
    </row>
    <row r="24" spans="1:15" hidden="1">
      <c r="A24" s="726">
        <f t="shared" si="0"/>
        <v>2001</v>
      </c>
      <c r="B24" s="729">
        <f>'3'!B45</f>
        <v>0.31709999999999999</v>
      </c>
      <c r="C24" s="729">
        <f>'3'!I45</f>
        <v>0.27889999999999998</v>
      </c>
      <c r="D24" s="729">
        <f>'3'!P45</f>
        <v>0.3155961647426106</v>
      </c>
      <c r="E24" s="729">
        <f>'3'!W45</f>
        <v>0.22573220948179121</v>
      </c>
      <c r="F24" s="729">
        <f>'3'!AD45</f>
        <v>0.24766192706835372</v>
      </c>
      <c r="G24" s="729">
        <f>'3'!AK45</f>
        <v>0.27819649495985976</v>
      </c>
      <c r="H24" s="729">
        <f>'3'!AR45</f>
        <v>0.27552130927668961</v>
      </c>
      <c r="I24" s="729">
        <f>'3'!AY45</f>
        <v>0.33461935192801828</v>
      </c>
      <c r="J24" s="729">
        <f>'3'!BF45</f>
        <v>0.24311449664489881</v>
      </c>
      <c r="K24" s="729">
        <f>'3'!BM45</f>
        <v>0.2516899971132141</v>
      </c>
      <c r="L24" s="729">
        <f>'3'!BT45</f>
        <v>0.33047465456243752</v>
      </c>
      <c r="M24" s="729">
        <f>'3'!CA45</f>
        <v>0.24878385069864103</v>
      </c>
      <c r="N24" s="729">
        <f>'3'!CH45</f>
        <v>0.34609783090010848</v>
      </c>
      <c r="O24" s="729">
        <f>'3'!CO45</f>
        <v>0.36924553820878775</v>
      </c>
    </row>
    <row r="25" spans="1:15" hidden="1">
      <c r="A25" s="726">
        <f t="shared" si="0"/>
        <v>2002</v>
      </c>
      <c r="B25" s="729">
        <f>'3'!B46</f>
        <v>0.31459006659460814</v>
      </c>
      <c r="C25" s="729">
        <f>'3'!I46</f>
        <v>0.27889999999999998</v>
      </c>
      <c r="D25" s="729">
        <f>'3'!P46</f>
        <v>0.31649488147519866</v>
      </c>
      <c r="E25" s="729">
        <f>'3'!W46</f>
        <v>0.22676916064766917</v>
      </c>
      <c r="F25" s="729">
        <f>'3'!AD46</f>
        <v>0.24913253500897869</v>
      </c>
      <c r="G25" s="729">
        <f>'3'!AK46</f>
        <v>0.27889473804667125</v>
      </c>
      <c r="H25" s="729">
        <f>'3'!AR46</f>
        <v>0.27634507413739079</v>
      </c>
      <c r="I25" s="729">
        <f>'3'!AY46</f>
        <v>0.33546133069522999</v>
      </c>
      <c r="J25" s="729">
        <f>'3'!BF46</f>
        <v>0.24957006199684828</v>
      </c>
      <c r="K25" s="729">
        <f>'3'!BM46</f>
        <v>0.25298663996345733</v>
      </c>
      <c r="L25" s="729">
        <f>'3'!BT46</f>
        <v>0.32523376208505778</v>
      </c>
      <c r="M25" s="729">
        <f>'3'!CA46</f>
        <v>0.24570624997397267</v>
      </c>
      <c r="N25" s="729">
        <f>'3'!CH46</f>
        <v>0.34559783194515969</v>
      </c>
      <c r="O25" s="729">
        <f>'3'!CO46</f>
        <v>0.37029404532074234</v>
      </c>
    </row>
    <row r="26" spans="1:15" hidden="1">
      <c r="A26" s="726">
        <f t="shared" si="0"/>
        <v>2003</v>
      </c>
      <c r="B26" s="729">
        <f>'3'!B47</f>
        <v>0.31209999999999999</v>
      </c>
      <c r="C26" s="729">
        <f>'3'!I47</f>
        <v>0.27889999999999998</v>
      </c>
      <c r="D26" s="729">
        <f>'3'!P47</f>
        <v>0.31739615746501371</v>
      </c>
      <c r="E26" s="729">
        <f>'3'!W47</f>
        <v>0.22781087527961555</v>
      </c>
      <c r="F26" s="729">
        <f>'3'!AD47</f>
        <v>0.25061187536859364</v>
      </c>
      <c r="G26" s="729">
        <f>'3'!AK47</f>
        <v>0.27959473364804394</v>
      </c>
      <c r="H26" s="729">
        <f>'3'!AR47</f>
        <v>0.27717130192390887</v>
      </c>
      <c r="I26" s="729">
        <f>'3'!AY47</f>
        <v>0.33609420481781144</v>
      </c>
      <c r="J26" s="729">
        <f>'3'!BF47</f>
        <v>0.2561970458556676</v>
      </c>
      <c r="K26" s="729">
        <f>'3'!BM47</f>
        <v>0.25428996278787663</v>
      </c>
      <c r="L26" s="729">
        <f>'3'!BT47</f>
        <v>0.3200759832552158</v>
      </c>
      <c r="M26" s="729">
        <f>'3'!CA47</f>
        <v>0.24266672095771255</v>
      </c>
      <c r="N26" s="729">
        <f>'3'!CH47</f>
        <v>0.34509855532630385</v>
      </c>
      <c r="O26" s="729">
        <f>'3'!CO47</f>
        <v>0.37134552976634094</v>
      </c>
    </row>
    <row r="27" spans="1:15" hidden="1">
      <c r="A27" s="726">
        <f t="shared" si="0"/>
        <v>2004</v>
      </c>
      <c r="B27" s="729">
        <f>'3'!B48</f>
        <v>0.31209999999999999</v>
      </c>
      <c r="C27" s="729">
        <f>'3'!I48</f>
        <v>0.27889999999999998</v>
      </c>
      <c r="D27" s="729">
        <f>'3'!P48</f>
        <v>0.31830000000000003</v>
      </c>
      <c r="E27" s="729">
        <f>'3'!W48</f>
        <v>0.22850000000000001</v>
      </c>
      <c r="F27" s="729">
        <f>'3'!AD48</f>
        <v>0.25209999999999999</v>
      </c>
      <c r="G27" s="729">
        <f>'3'!AK48</f>
        <v>0.28029648616259961</v>
      </c>
      <c r="H27" s="729">
        <f>'3'!AR48</f>
        <v>0.27800000000000002</v>
      </c>
      <c r="I27" s="729">
        <f>'3'!AY48</f>
        <v>0.33800000000000002</v>
      </c>
      <c r="J27" s="729">
        <f>'3'!BF48</f>
        <v>0.26300000000000001</v>
      </c>
      <c r="K27" s="729">
        <f>'3'!BM48</f>
        <v>0.25559999999999999</v>
      </c>
      <c r="L27" s="729">
        <f>'3'!BT48</f>
        <v>0.315</v>
      </c>
      <c r="M27" s="729">
        <f>'3'!CA48</f>
        <v>0.23966479268071594</v>
      </c>
      <c r="N27" s="729">
        <f>'3'!CH48</f>
        <v>0.34460000000000002</v>
      </c>
      <c r="O27" s="729">
        <f>'3'!CO48</f>
        <v>0.37240000000000001</v>
      </c>
    </row>
    <row r="28" spans="1:15" hidden="1">
      <c r="A28" s="726">
        <f t="shared" si="0"/>
        <v>2005</v>
      </c>
      <c r="B28" s="729">
        <f>'3'!B49</f>
        <v>0.31209999999999999</v>
      </c>
      <c r="C28" s="729">
        <f>'3'!I49</f>
        <v>0.27889999999999998</v>
      </c>
      <c r="D28" s="729">
        <f>'3'!P49</f>
        <v>0.31830000000000003</v>
      </c>
      <c r="E28" s="729">
        <f>'3'!W49</f>
        <v>0.22850000000000001</v>
      </c>
      <c r="F28" s="729">
        <f>'3'!AD49</f>
        <v>0.25209999999999999</v>
      </c>
      <c r="G28" s="729">
        <f>'3'!AK49</f>
        <v>0.28100000000000003</v>
      </c>
      <c r="H28" s="729">
        <f>'3'!AR49</f>
        <v>0.27800000000000002</v>
      </c>
      <c r="I28" s="729">
        <f>'3'!AY49</f>
        <v>0.33800000000000002</v>
      </c>
      <c r="J28" s="729">
        <f>'3'!BF49</f>
        <v>0.26300000000000001</v>
      </c>
      <c r="K28" s="729">
        <f>'3'!BM49</f>
        <v>0.25559999999999999</v>
      </c>
      <c r="L28" s="729">
        <f>'3'!BT49</f>
        <v>0.315</v>
      </c>
      <c r="M28" s="729">
        <f>'3'!CA49</f>
        <v>0.23669999999999999</v>
      </c>
      <c r="N28" s="729">
        <f>'3'!CH49</f>
        <v>0.34460000000000002</v>
      </c>
      <c r="O28" s="729">
        <f>'3'!CO49</f>
        <v>0.37240000000000001</v>
      </c>
    </row>
    <row r="29" spans="1:15" hidden="1">
      <c r="A29" s="726">
        <f t="shared" si="0"/>
        <v>2006</v>
      </c>
      <c r="B29" s="729">
        <f>'3'!B50</f>
        <v>0.31209999999999999</v>
      </c>
      <c r="C29" s="729">
        <f>'3'!I50</f>
        <v>0.27889999999999998</v>
      </c>
      <c r="D29" s="729">
        <f>'3'!P50</f>
        <v>0.31830000000000003</v>
      </c>
      <c r="E29" s="729">
        <f>'3'!W50</f>
        <v>0.22850000000000001</v>
      </c>
      <c r="F29" s="729">
        <f>'3'!AD50</f>
        <v>0.25209999999999999</v>
      </c>
      <c r="G29" s="729">
        <f>'3'!AK50</f>
        <v>0.28100000000000003</v>
      </c>
      <c r="H29" s="729">
        <f>'3'!AR50</f>
        <v>0.27800000000000002</v>
      </c>
      <c r="I29" s="729">
        <f>'3'!AY50</f>
        <v>0.33800000000000002</v>
      </c>
      <c r="J29" s="729">
        <f>'3'!BF50</f>
        <v>0.26300000000000001</v>
      </c>
      <c r="K29" s="729">
        <f>'3'!BM50</f>
        <v>0.25559999999999999</v>
      </c>
      <c r="L29" s="729">
        <f>'3'!BT50</f>
        <v>0.315</v>
      </c>
      <c r="M29" s="729">
        <f>'3'!CA50</f>
        <v>0.23669999999999999</v>
      </c>
      <c r="N29" s="729">
        <f>'3'!CH50</f>
        <v>0.34460000000000002</v>
      </c>
      <c r="O29" s="729">
        <f>'3'!CO50</f>
        <v>0.37240000000000001</v>
      </c>
    </row>
    <row r="30" spans="1:15" hidden="1">
      <c r="A30" s="726">
        <f t="shared" si="0"/>
        <v>2007</v>
      </c>
      <c r="B30" s="729">
        <f>'3'!B51</f>
        <v>0.31209999999999999</v>
      </c>
      <c r="C30" s="729">
        <f>'3'!I51</f>
        <v>0.27889999999999998</v>
      </c>
      <c r="D30" s="729">
        <f>'3'!P51</f>
        <v>0.31830000000000003</v>
      </c>
      <c r="E30" s="729">
        <f>'3'!W51</f>
        <v>0.22850000000000001</v>
      </c>
      <c r="F30" s="729">
        <f>'3'!AD51</f>
        <v>0.25209999999999999</v>
      </c>
      <c r="G30" s="729">
        <f>'3'!AK51</f>
        <v>0.28100000000000003</v>
      </c>
      <c r="H30" s="729">
        <f>'3'!AR51</f>
        <v>0.27800000000000002</v>
      </c>
      <c r="I30" s="729">
        <f>'3'!AY51</f>
        <v>0.33800000000000002</v>
      </c>
      <c r="J30" s="729">
        <f>'3'!BF51</f>
        <v>0.26300000000000001</v>
      </c>
      <c r="K30" s="729">
        <f>'3'!BM51</f>
        <v>0.25559999999999999</v>
      </c>
      <c r="L30" s="729">
        <f>'3'!BT51</f>
        <v>0.315</v>
      </c>
      <c r="M30" s="729">
        <f>'3'!CA51</f>
        <v>0.23669999999999999</v>
      </c>
      <c r="N30" s="729">
        <f>'3'!CH51</f>
        <v>0.34460000000000002</v>
      </c>
      <c r="O30" s="729">
        <f>'3'!CO51</f>
        <v>0.37240000000000001</v>
      </c>
    </row>
    <row r="31" spans="1:15" hidden="1">
      <c r="A31" s="726">
        <f t="shared" si="0"/>
        <v>2008</v>
      </c>
      <c r="B31" s="729">
        <f>'3'!B52</f>
        <v>0.31209999999999999</v>
      </c>
      <c r="C31" s="729">
        <f>'3'!I52</f>
        <v>0.27889999999999998</v>
      </c>
      <c r="D31" s="729">
        <f>'3'!P52</f>
        <v>0.31830000000000003</v>
      </c>
      <c r="E31" s="729">
        <f>'3'!W52</f>
        <v>0.22850000000000001</v>
      </c>
      <c r="F31" s="729">
        <f>'3'!AD52</f>
        <v>0.25209999999999999</v>
      </c>
      <c r="G31" s="729">
        <f>'3'!AK52</f>
        <v>0.28100000000000003</v>
      </c>
      <c r="H31" s="729">
        <f>'3'!AR52</f>
        <v>0.27800000000000002</v>
      </c>
      <c r="I31" s="729">
        <f>'3'!AY52</f>
        <v>0.33800000000000002</v>
      </c>
      <c r="J31" s="729">
        <f>'3'!BF52</f>
        <v>0.26300000000000001</v>
      </c>
      <c r="K31" s="729">
        <f>'3'!BM52</f>
        <v>0.25559999999999999</v>
      </c>
      <c r="L31" s="729">
        <f>'3'!BT52</f>
        <v>0.315</v>
      </c>
      <c r="M31" s="729">
        <f>'3'!CA52</f>
        <v>0.23669999999999999</v>
      </c>
      <c r="N31" s="729">
        <f>'3'!CH52</f>
        <v>0.34460000000000002</v>
      </c>
      <c r="O31" s="729">
        <f>'3'!CO52</f>
        <v>0.37240000000000001</v>
      </c>
    </row>
    <row r="32" spans="1:15">
      <c r="A32" s="726">
        <f t="shared" si="0"/>
        <v>2009</v>
      </c>
      <c r="B32" s="729">
        <f>'3'!B53</f>
        <v>0.31209999999999999</v>
      </c>
      <c r="C32" s="729">
        <f>'3'!I53</f>
        <v>0.27889999999999998</v>
      </c>
      <c r="D32" s="729">
        <f>'3'!P53</f>
        <v>0.31830000000000003</v>
      </c>
      <c r="E32" s="729">
        <f>'3'!W53</f>
        <v>0.22850000000000001</v>
      </c>
      <c r="F32" s="729">
        <f>'3'!AD53</f>
        <v>0.25209999999999999</v>
      </c>
      <c r="G32" s="729">
        <f>'3'!AK53</f>
        <v>0.28100000000000003</v>
      </c>
      <c r="H32" s="729">
        <f>'3'!AR53</f>
        <v>0.27800000000000002</v>
      </c>
      <c r="I32" s="729">
        <f>'3'!AY53</f>
        <v>0.33800000000000002</v>
      </c>
      <c r="J32" s="729">
        <f>'3'!BF53</f>
        <v>0.26300000000000001</v>
      </c>
      <c r="K32" s="729">
        <f>'3'!BM53</f>
        <v>0.25559999999999999</v>
      </c>
      <c r="L32" s="729">
        <f>'3'!BT53</f>
        <v>0.315</v>
      </c>
      <c r="M32" s="729">
        <f>'3'!CA53</f>
        <v>0.23669999999999999</v>
      </c>
      <c r="N32" s="729">
        <f>'3'!CH53</f>
        <v>0.34460000000000002</v>
      </c>
      <c r="O32" s="729">
        <f>'3'!CO53</f>
        <v>0.37240000000000001</v>
      </c>
    </row>
    <row r="33" spans="1:15">
      <c r="A33" s="726" t="s">
        <v>866</v>
      </c>
      <c r="B33" s="727">
        <f>100*(B32-B3)/B3</f>
        <v>10.950428315578813</v>
      </c>
      <c r="C33" s="727">
        <f t="shared" ref="C33:O33" si="1">100*(C32-C3)/C3</f>
        <v>23.047222056090572</v>
      </c>
      <c r="D33" s="727">
        <f t="shared" si="1"/>
        <v>12.095767975185023</v>
      </c>
      <c r="E33" s="727">
        <f t="shared" si="1"/>
        <v>-10.10196176482604</v>
      </c>
      <c r="F33" s="727">
        <f t="shared" si="1"/>
        <v>20.878764741197713</v>
      </c>
      <c r="G33" s="727">
        <f t="shared" si="1"/>
        <v>-2.5460905490259784</v>
      </c>
      <c r="H33" s="727">
        <f t="shared" si="1"/>
        <v>13.980686972998466</v>
      </c>
      <c r="I33" s="727">
        <f t="shared" si="1"/>
        <v>10.306539130898839</v>
      </c>
      <c r="J33" s="727">
        <f t="shared" si="1"/>
        <v>1.2257725158371828</v>
      </c>
      <c r="K33" s="727">
        <f t="shared" si="1"/>
        <v>13.863315191195213</v>
      </c>
      <c r="L33" s="727">
        <f t="shared" si="1"/>
        <v>-0.94495058080691918</v>
      </c>
      <c r="M33" s="727">
        <f t="shared" si="1"/>
        <v>18.42056379475493</v>
      </c>
      <c r="N33" s="727">
        <f t="shared" si="1"/>
        <v>25.506942646955928</v>
      </c>
      <c r="O33" s="727">
        <f t="shared" si="1"/>
        <v>21.733191006794076</v>
      </c>
    </row>
  </sheetData>
  <pageMargins left="0.7" right="0.7" top="0.75" bottom="0.75" header="0.3" footer="0.3"/>
  <pageSetup orientation="portrait" horizontalDpi="0" verticalDpi="0" r:id="rId1"/>
  <drawing r:id="rId2"/>
</worksheet>
</file>

<file path=xl/worksheets/sheet128.xml><?xml version="1.0" encoding="utf-8"?>
<worksheet xmlns="http://schemas.openxmlformats.org/spreadsheetml/2006/main" xmlns:r="http://schemas.openxmlformats.org/officeDocument/2006/relationships">
  <sheetPr codeName="Sheet128"/>
  <dimension ref="A1"/>
  <sheetViews>
    <sheetView workbookViewId="0">
      <selection activeCell="R37" sqref="R37"/>
    </sheetView>
  </sheetViews>
  <sheetFormatPr defaultRowHeight="12.75"/>
  <sheetData>
    <row r="1" spans="1:1" ht="15.75">
      <c r="A1" s="688" t="s">
        <v>874</v>
      </c>
    </row>
  </sheetData>
  <pageMargins left="0.7" right="0.7" top="0.75" bottom="0.75" header="0.3" footer="0.3"/>
  <drawing r:id="rId1"/>
</worksheet>
</file>

<file path=xl/worksheets/sheet129.xml><?xml version="1.0" encoding="utf-8"?>
<worksheet xmlns="http://schemas.openxmlformats.org/spreadsheetml/2006/main" xmlns:r="http://schemas.openxmlformats.org/officeDocument/2006/relationships">
  <sheetPr codeName="Sheet129"/>
  <dimension ref="A1"/>
  <sheetViews>
    <sheetView workbookViewId="0">
      <selection activeCell="R37" sqref="R37"/>
    </sheetView>
  </sheetViews>
  <sheetFormatPr defaultRowHeight="12.75"/>
  <sheetData>
    <row r="1" spans="1:1" ht="15.75">
      <c r="A1" s="688" t="s">
        <v>888</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sheetPr codeName="Sheet13"/>
  <dimension ref="A1:FO57"/>
  <sheetViews>
    <sheetView view="pageBreakPreview" zoomScaleNormal="75" zoomScaleSheetLayoutView="100" workbookViewId="0">
      <pane xSplit="1" ySplit="3" topLeftCell="B27" activePane="bottomRight" state="frozen"/>
      <selection activeCell="R37" sqref="R37"/>
      <selection pane="topRight" activeCell="R37" sqref="R37"/>
      <selection pane="bottomLeft" activeCell="R37" sqref="R37"/>
      <selection pane="bottomRight" activeCell="R37" sqref="R37"/>
    </sheetView>
  </sheetViews>
  <sheetFormatPr defaultRowHeight="12.75"/>
  <cols>
    <col min="1" max="1" width="6.140625" style="195" customWidth="1"/>
    <col min="2" max="8" width="10.140625" style="195" customWidth="1"/>
    <col min="9" max="9" width="8.85546875" style="195" customWidth="1"/>
    <col min="10" max="24" width="10.140625" style="195" customWidth="1"/>
    <col min="25" max="25" width="8.85546875" style="195" customWidth="1"/>
    <col min="26" max="56" width="10.140625" style="195" customWidth="1"/>
    <col min="57" max="57" width="8.85546875" style="195" customWidth="1"/>
    <col min="58" max="80" width="10.140625" style="195" customWidth="1"/>
    <col min="81" max="81" width="8.85546875" style="195" customWidth="1"/>
    <col min="82" max="96" width="10.140625" style="195" customWidth="1"/>
    <col min="97" max="97" width="8.85546875" style="195" customWidth="1"/>
    <col min="98" max="104" width="10.140625" style="195" customWidth="1"/>
    <col min="105" max="105" width="8.85546875" style="195" customWidth="1"/>
    <col min="106" max="112" width="10.140625" style="195" customWidth="1"/>
    <col min="113" max="113" width="8.85546875" style="195" customWidth="1"/>
    <col min="114" max="16384" width="9.140625" style="195"/>
  </cols>
  <sheetData>
    <row r="1" spans="1:113" ht="15.75">
      <c r="B1" s="117" t="s">
        <v>629</v>
      </c>
      <c r="C1" s="117"/>
      <c r="R1" s="117" t="s">
        <v>644</v>
      </c>
      <c r="AH1" s="117" t="s">
        <v>644</v>
      </c>
      <c r="AX1" s="117" t="s">
        <v>644</v>
      </c>
      <c r="BN1" s="117" t="s">
        <v>644</v>
      </c>
      <c r="CD1" s="117" t="s">
        <v>644</v>
      </c>
      <c r="CT1" s="117" t="s">
        <v>644</v>
      </c>
    </row>
    <row r="2" spans="1:113" s="238" customFormat="1" ht="15.75">
      <c r="B2" s="238" t="s">
        <v>281</v>
      </c>
      <c r="J2" s="238" t="s">
        <v>283</v>
      </c>
      <c r="P2" s="256"/>
      <c r="R2" s="238" t="s">
        <v>272</v>
      </c>
      <c r="Z2" s="238" t="s">
        <v>284</v>
      </c>
      <c r="AF2" s="256"/>
      <c r="AH2" s="238" t="s">
        <v>285</v>
      </c>
      <c r="AN2" s="256"/>
      <c r="AP2" s="238" t="s">
        <v>286</v>
      </c>
      <c r="AV2" s="256"/>
      <c r="AX2" s="238" t="s">
        <v>287</v>
      </c>
      <c r="BF2" s="238" t="s">
        <v>288</v>
      </c>
      <c r="BL2" s="256"/>
      <c r="BN2" s="238" t="s">
        <v>289</v>
      </c>
      <c r="BT2" s="256"/>
      <c r="BV2" s="238" t="s">
        <v>290</v>
      </c>
      <c r="CD2" s="238" t="s">
        <v>291</v>
      </c>
      <c r="CJ2" s="256"/>
      <c r="CL2" s="238" t="s">
        <v>292</v>
      </c>
      <c r="CT2" s="238" t="s">
        <v>293</v>
      </c>
      <c r="DB2" s="238" t="s">
        <v>273</v>
      </c>
    </row>
    <row r="3" spans="1:113" ht="63" customHeight="1">
      <c r="A3" s="194" t="s">
        <v>280</v>
      </c>
      <c r="B3" s="197" t="s">
        <v>318</v>
      </c>
      <c r="C3" s="197" t="s">
        <v>560</v>
      </c>
      <c r="D3" s="194" t="s">
        <v>320</v>
      </c>
      <c r="E3" s="194" t="s">
        <v>561</v>
      </c>
      <c r="F3" s="197" t="s">
        <v>226</v>
      </c>
      <c r="G3" s="197" t="s">
        <v>321</v>
      </c>
      <c r="H3" s="194" t="s">
        <v>313</v>
      </c>
      <c r="I3" s="194" t="s">
        <v>535</v>
      </c>
      <c r="J3" s="197" t="s">
        <v>318</v>
      </c>
      <c r="K3" s="197" t="s">
        <v>560</v>
      </c>
      <c r="L3" s="194" t="s">
        <v>320</v>
      </c>
      <c r="M3" s="194" t="s">
        <v>561</v>
      </c>
      <c r="N3" s="197" t="s">
        <v>563</v>
      </c>
      <c r="O3" s="197" t="s">
        <v>321</v>
      </c>
      <c r="P3" s="194" t="s">
        <v>313</v>
      </c>
      <c r="Q3" s="194" t="s">
        <v>535</v>
      </c>
      <c r="R3" s="194" t="s">
        <v>314</v>
      </c>
      <c r="S3" s="197" t="s">
        <v>560</v>
      </c>
      <c r="T3" s="194" t="s">
        <v>311</v>
      </c>
      <c r="U3" s="194" t="s">
        <v>561</v>
      </c>
      <c r="V3" s="197" t="s">
        <v>563</v>
      </c>
      <c r="W3" s="197" t="s">
        <v>312</v>
      </c>
      <c r="X3" s="194" t="s">
        <v>313</v>
      </c>
      <c r="Y3" s="197" t="s">
        <v>535</v>
      </c>
      <c r="Z3" s="194" t="s">
        <v>314</v>
      </c>
      <c r="AA3" s="197" t="s">
        <v>560</v>
      </c>
      <c r="AB3" s="194" t="s">
        <v>311</v>
      </c>
      <c r="AC3" s="194" t="s">
        <v>561</v>
      </c>
      <c r="AD3" s="197" t="s">
        <v>563</v>
      </c>
      <c r="AE3" s="197" t="s">
        <v>312</v>
      </c>
      <c r="AF3" s="194" t="s">
        <v>313</v>
      </c>
      <c r="AG3" s="197" t="s">
        <v>535</v>
      </c>
      <c r="AH3" s="194" t="s">
        <v>314</v>
      </c>
      <c r="AI3" s="197" t="s">
        <v>560</v>
      </c>
      <c r="AJ3" s="194" t="s">
        <v>311</v>
      </c>
      <c r="AK3" s="194" t="s">
        <v>561</v>
      </c>
      <c r="AL3" s="197" t="s">
        <v>563</v>
      </c>
      <c r="AM3" s="197" t="s">
        <v>312</v>
      </c>
      <c r="AN3" s="194" t="s">
        <v>313</v>
      </c>
      <c r="AO3" s="197" t="s">
        <v>535</v>
      </c>
      <c r="AP3" s="194" t="s">
        <v>314</v>
      </c>
      <c r="AQ3" s="197" t="s">
        <v>560</v>
      </c>
      <c r="AR3" s="194" t="s">
        <v>311</v>
      </c>
      <c r="AS3" s="194" t="s">
        <v>561</v>
      </c>
      <c r="AT3" s="197" t="s">
        <v>563</v>
      </c>
      <c r="AU3" s="197" t="s">
        <v>312</v>
      </c>
      <c r="AV3" s="194" t="s">
        <v>313</v>
      </c>
      <c r="AW3" s="197" t="s">
        <v>535</v>
      </c>
      <c r="AX3" s="194" t="s">
        <v>314</v>
      </c>
      <c r="AY3" s="197" t="s">
        <v>560</v>
      </c>
      <c r="AZ3" s="194" t="s">
        <v>311</v>
      </c>
      <c r="BA3" s="194" t="s">
        <v>561</v>
      </c>
      <c r="BB3" s="197" t="s">
        <v>563</v>
      </c>
      <c r="BC3" s="197" t="s">
        <v>312</v>
      </c>
      <c r="BD3" s="194" t="s">
        <v>313</v>
      </c>
      <c r="BE3" s="194" t="s">
        <v>535</v>
      </c>
      <c r="BF3" s="194" t="s">
        <v>314</v>
      </c>
      <c r="BG3" s="197" t="s">
        <v>560</v>
      </c>
      <c r="BH3" s="194" t="s">
        <v>311</v>
      </c>
      <c r="BI3" s="194" t="s">
        <v>561</v>
      </c>
      <c r="BJ3" s="197" t="s">
        <v>563</v>
      </c>
      <c r="BK3" s="197" t="s">
        <v>312</v>
      </c>
      <c r="BL3" s="194" t="s">
        <v>313</v>
      </c>
      <c r="BM3" s="194" t="s">
        <v>535</v>
      </c>
      <c r="BN3" s="194" t="s">
        <v>314</v>
      </c>
      <c r="BO3" s="197" t="s">
        <v>560</v>
      </c>
      <c r="BP3" s="194" t="s">
        <v>311</v>
      </c>
      <c r="BQ3" s="194" t="s">
        <v>561</v>
      </c>
      <c r="BR3" s="197" t="s">
        <v>563</v>
      </c>
      <c r="BS3" s="197" t="s">
        <v>312</v>
      </c>
      <c r="BT3" s="194" t="s">
        <v>313</v>
      </c>
      <c r="BU3" s="194" t="s">
        <v>535</v>
      </c>
      <c r="BV3" s="194" t="s">
        <v>314</v>
      </c>
      <c r="BW3" s="197" t="s">
        <v>560</v>
      </c>
      <c r="BX3" s="194" t="s">
        <v>311</v>
      </c>
      <c r="BY3" s="194" t="s">
        <v>561</v>
      </c>
      <c r="BZ3" s="197" t="s">
        <v>563</v>
      </c>
      <c r="CA3" s="197" t="s">
        <v>312</v>
      </c>
      <c r="CB3" s="194" t="s">
        <v>313</v>
      </c>
      <c r="CC3" s="194" t="s">
        <v>535</v>
      </c>
      <c r="CD3" s="194" t="s">
        <v>314</v>
      </c>
      <c r="CE3" s="197" t="s">
        <v>560</v>
      </c>
      <c r="CF3" s="194" t="s">
        <v>311</v>
      </c>
      <c r="CG3" s="194" t="s">
        <v>561</v>
      </c>
      <c r="CH3" s="197" t="s">
        <v>563</v>
      </c>
      <c r="CI3" s="197" t="s">
        <v>312</v>
      </c>
      <c r="CJ3" s="194" t="s">
        <v>313</v>
      </c>
      <c r="CK3" s="194" t="s">
        <v>535</v>
      </c>
      <c r="CL3" s="194" t="s">
        <v>314</v>
      </c>
      <c r="CM3" s="197" t="s">
        <v>560</v>
      </c>
      <c r="CN3" s="194" t="s">
        <v>311</v>
      </c>
      <c r="CO3" s="194" t="s">
        <v>561</v>
      </c>
      <c r="CP3" s="197" t="s">
        <v>563</v>
      </c>
      <c r="CQ3" s="197" t="s">
        <v>312</v>
      </c>
      <c r="CR3" s="194" t="s">
        <v>313</v>
      </c>
      <c r="CS3" s="194" t="s">
        <v>535</v>
      </c>
      <c r="CT3" s="194" t="s">
        <v>314</v>
      </c>
      <c r="CU3" s="197" t="s">
        <v>560</v>
      </c>
      <c r="CV3" s="194" t="s">
        <v>311</v>
      </c>
      <c r="CW3" s="194" t="s">
        <v>561</v>
      </c>
      <c r="CX3" s="197" t="s">
        <v>562</v>
      </c>
      <c r="CY3" s="197" t="s">
        <v>312</v>
      </c>
      <c r="CZ3" s="194" t="s">
        <v>313</v>
      </c>
      <c r="DA3" s="194" t="s">
        <v>535</v>
      </c>
      <c r="DB3" s="194" t="s">
        <v>314</v>
      </c>
      <c r="DC3" s="197" t="s">
        <v>560</v>
      </c>
      <c r="DD3" s="194" t="s">
        <v>311</v>
      </c>
      <c r="DE3" s="194" t="s">
        <v>561</v>
      </c>
      <c r="DF3" s="197" t="s">
        <v>563</v>
      </c>
      <c r="DG3" s="197" t="s">
        <v>312</v>
      </c>
      <c r="DH3" s="194" t="s">
        <v>313</v>
      </c>
      <c r="DI3" s="194" t="s">
        <v>535</v>
      </c>
    </row>
    <row r="4" spans="1:113" hidden="1">
      <c r="A4" s="201">
        <v>1960</v>
      </c>
      <c r="B4" s="185">
        <f>'1'!K4</f>
        <v>0.49285831463020063</v>
      </c>
      <c r="C4" s="185"/>
      <c r="D4" s="210" t="e">
        <f>'2'!H4</f>
        <v>#REF!</v>
      </c>
      <c r="E4" s="257"/>
      <c r="F4" s="253">
        <f>'3'!H4+2</f>
        <v>2.4254965003069771</v>
      </c>
      <c r="G4" s="210">
        <f>'8'!J4</f>
        <v>0.83447764961054438</v>
      </c>
      <c r="H4" s="211" t="e">
        <f t="shared" ref="H4:H45" si="0">(B4)*0.4+(D4)*0.1+(F4)*0.25+(G4)*0.25</f>
        <v>#REF!</v>
      </c>
      <c r="J4" s="185" t="e">
        <f>#REF!</f>
        <v>#REF!</v>
      </c>
      <c r="K4" s="185"/>
      <c r="L4" s="210" t="e">
        <f>'2'!#REF!</f>
        <v>#REF!</v>
      </c>
      <c r="M4" s="257"/>
      <c r="N4" s="253">
        <f>'3'!O4+2</f>
        <v>0.93671865344462502</v>
      </c>
      <c r="O4" s="210" t="e">
        <f>'8'!S4</f>
        <v>#REF!</v>
      </c>
      <c r="P4" s="211" t="e">
        <f>(J4)*0.4+(L4)*0.1+(N4)*0.25+(O4)*0.25</f>
        <v>#REF!</v>
      </c>
      <c r="Q4" s="254"/>
      <c r="R4" s="185">
        <f>'1'!AI4</f>
        <v>0.47551865419511835</v>
      </c>
      <c r="S4" s="185"/>
      <c r="T4" s="210" t="e">
        <f>'2'!Z4</f>
        <v>#REF!</v>
      </c>
      <c r="U4" s="257"/>
      <c r="V4" s="253">
        <f>'3'!V4+2</f>
        <v>2.017272108283874</v>
      </c>
      <c r="W4" s="210" t="e">
        <f>'8'!AB4</f>
        <v>#DIV/0!</v>
      </c>
      <c r="X4" s="211" t="e">
        <f t="shared" ref="X4:X45" si="1">(R4)*0.4+(T4)*0.1+(V4)*0.25+(W4)*0.25</f>
        <v>#REF!</v>
      </c>
      <c r="Y4" s="259"/>
      <c r="Z4" s="185" t="e">
        <f>#REF!</f>
        <v>#REF!</v>
      </c>
      <c r="AA4" s="185"/>
      <c r="AB4" s="210" t="e">
        <f>'2'!#REF!</f>
        <v>#REF!</v>
      </c>
      <c r="AC4" s="257"/>
      <c r="AD4" s="253">
        <f>'3'!AC4+2</f>
        <v>1.0646063709122968</v>
      </c>
      <c r="AE4" s="210" t="e">
        <f>'8'!AK4</f>
        <v>#REF!</v>
      </c>
      <c r="AF4" s="211" t="e">
        <f>(Z4)*0.4+(AB4)*0.1+(AD4)*0.25+(AE4)*0.25</f>
        <v>#REF!</v>
      </c>
      <c r="AG4" s="254"/>
      <c r="AH4" s="185" t="e">
        <f>#REF!</f>
        <v>#REF!</v>
      </c>
      <c r="AI4" s="185"/>
      <c r="AJ4" s="210" t="e">
        <f>'2'!#REF!</f>
        <v>#REF!</v>
      </c>
      <c r="AK4" s="257"/>
      <c r="AL4" s="253">
        <f>'3'!AJ4+2</f>
        <v>0.60754867909154564</v>
      </c>
      <c r="AM4" s="210" t="e">
        <f>'8'!AT4</f>
        <v>#REF!</v>
      </c>
      <c r="AN4" s="211" t="e">
        <f>(AH4)*0.4+(AJ4)*0.1+(AL4)*0.25+(AM4)*0.25</f>
        <v>#REF!</v>
      </c>
      <c r="AO4" s="254"/>
      <c r="AP4" s="185" t="e">
        <f>#REF!</f>
        <v>#REF!</v>
      </c>
      <c r="AQ4" s="185"/>
      <c r="AR4" s="210" t="e">
        <f>'2'!#REF!</f>
        <v>#REF!</v>
      </c>
      <c r="AS4" s="257"/>
      <c r="AT4" s="253">
        <f>'3'!AQ4+2</f>
        <v>0.98971840716766724</v>
      </c>
      <c r="AU4" s="210" t="e">
        <f>'8'!BC4</f>
        <v>#REF!</v>
      </c>
      <c r="AV4" s="211" t="e">
        <f>(AP4)*0.4+(AR4)*0.1+(AT4)*0.25+(AU4)*0.25</f>
        <v>#REF!</v>
      </c>
      <c r="AW4" s="254"/>
      <c r="AX4" s="185">
        <f>'1'!CE4</f>
        <v>0.40456041043013152</v>
      </c>
      <c r="AY4" s="185"/>
      <c r="AZ4" s="210" t="e">
        <f>'2'!BJ4</f>
        <v>#REF!</v>
      </c>
      <c r="BA4" s="257"/>
      <c r="BB4" s="253">
        <f>'3'!AX4+2</f>
        <v>2.4316507914003114</v>
      </c>
      <c r="BC4" s="210">
        <f>'8'!BL4</f>
        <v>0.88954387373737132</v>
      </c>
      <c r="BD4" s="211" t="e">
        <f t="shared" ref="BD4:BD45" si="2">(AX4)*0.4+(AZ4)*0.1+(BB4)*0.25+(BC4)*0.25</f>
        <v>#REF!</v>
      </c>
      <c r="BF4" s="185" t="e">
        <f>#REF!</f>
        <v>#REF!</v>
      </c>
      <c r="BG4" s="185"/>
      <c r="BH4" s="210" t="e">
        <f>'2'!#REF!</f>
        <v>#REF!</v>
      </c>
      <c r="BI4" s="257"/>
      <c r="BJ4" s="253">
        <f>'3'!BE4+2</f>
        <v>1.0513562817145505</v>
      </c>
      <c r="BK4" s="210" t="e">
        <f>'8'!BU4</f>
        <v>#REF!</v>
      </c>
      <c r="BL4" s="211" t="e">
        <f>(BF4)*0.4+(BH4)*0.1+(BJ4)*0.25+(BK4)*0.25</f>
        <v>#REF!</v>
      </c>
      <c r="BM4" s="254"/>
      <c r="BN4" s="185" t="e">
        <f>#REF!</f>
        <v>#REF!</v>
      </c>
      <c r="BO4" s="185"/>
      <c r="BP4" s="210" t="e">
        <f>'2'!#REF!</f>
        <v>#REF!</v>
      </c>
      <c r="BQ4" s="257"/>
      <c r="BR4" s="253">
        <f>'3'!BL4+2</f>
        <v>1.198461861786891</v>
      </c>
      <c r="BS4" s="210" t="e">
        <f>'8'!CD4</f>
        <v>#REF!</v>
      </c>
      <c r="BT4" s="211" t="e">
        <f>(BN4)*0.4+(BP4)*0.1+(BR4)*0.25+(BS4)*0.25</f>
        <v>#REF!</v>
      </c>
      <c r="BU4" s="254"/>
      <c r="BV4" s="185">
        <f>'1'!DO4</f>
        <v>0.3977746436849528</v>
      </c>
      <c r="BW4" s="185"/>
      <c r="BX4" s="210" t="e">
        <f>'2'!CK4</f>
        <v>#REF!</v>
      </c>
      <c r="BY4" s="257"/>
      <c r="BZ4" s="253">
        <f>'3'!BS4+2</f>
        <v>2.7168635556341139</v>
      </c>
      <c r="CA4" s="210" t="e">
        <f>'8'!CM4</f>
        <v>#DIV/0!</v>
      </c>
      <c r="CB4" s="211" t="e">
        <f t="shared" ref="CB4:CB45" si="3">(BV4)*0.4+(BX4)*0.1+(BZ4)*0.25+(CA4)*0.25</f>
        <v>#REF!</v>
      </c>
      <c r="CD4" s="185" t="e">
        <f>#REF!</f>
        <v>#REF!</v>
      </c>
      <c r="CE4" s="185"/>
      <c r="CF4" s="210" t="e">
        <f>'2'!#REF!</f>
        <v>#REF!</v>
      </c>
      <c r="CG4" s="257"/>
      <c r="CH4" s="253">
        <f>'3'!BZ4+2</f>
        <v>0.96516438849176356</v>
      </c>
      <c r="CI4" s="210" t="e">
        <f>'8'!CV4</f>
        <v>#REF!</v>
      </c>
      <c r="CJ4" s="211" t="e">
        <f>(CD4)*0.4+(CF4)*0.1+(CH4)*0.25+(CI4)*0.25</f>
        <v>#REF!</v>
      </c>
      <c r="CK4" s="254"/>
      <c r="CL4" s="185">
        <f>'1'!EM4</f>
        <v>0.46123572787028255</v>
      </c>
      <c r="CM4" s="185"/>
      <c r="CN4" s="210" t="e">
        <f>'2'!DC4</f>
        <v>#REF!</v>
      </c>
      <c r="CO4" s="257"/>
      <c r="CP4" s="253">
        <f>'3'!CG4+2</f>
        <v>2.6726503294474666</v>
      </c>
      <c r="CQ4" s="210">
        <f>'8'!DE4</f>
        <v>0.74346911815741668</v>
      </c>
      <c r="CR4" s="211" t="e">
        <f t="shared" ref="CR4:CR45" si="4">(CL4)*0.4+(CN4)*0.1+(CP4)*0.25+(CQ4)*0.25</f>
        <v>#REF!</v>
      </c>
      <c r="CT4" s="185">
        <f>'1'!EY4</f>
        <v>0.62163869618464218</v>
      </c>
      <c r="CU4" s="185"/>
      <c r="CV4" s="210" t="e">
        <f>'2'!DL4</f>
        <v>#REF!</v>
      </c>
      <c r="CW4" s="257"/>
      <c r="CX4" s="253">
        <f>'3'!CN4+2</f>
        <v>2.7418315576140624</v>
      </c>
      <c r="CY4" s="210">
        <f>'8'!DN4</f>
        <v>1.018350012447786</v>
      </c>
      <c r="CZ4" s="211" t="e">
        <f t="shared" ref="CZ4:CZ45" si="5">(CT4)*0.4+(CV4)*0.1+(CX4)*0.25+(CY4)*0.25</f>
        <v>#REF!</v>
      </c>
      <c r="DB4" s="185">
        <f>'1'!FK4</f>
        <v>0.63085749150483927</v>
      </c>
      <c r="DC4" s="185"/>
      <c r="DD4" s="210" t="e">
        <f>'2'!DU4</f>
        <v>#REF!</v>
      </c>
      <c r="DE4" s="257"/>
      <c r="DF4" s="253">
        <f>'3'!CU4+2</f>
        <v>2.1435459757762572</v>
      </c>
      <c r="DG4" s="210">
        <f>'8'!DW4</f>
        <v>0.92366272278823636</v>
      </c>
      <c r="DH4" s="258" t="e">
        <f t="shared" ref="DH4:DH45" si="6">(DB4)*0.4+(DD4)*0.1+(DF4)*0.25+(DG4)*0.25</f>
        <v>#REF!</v>
      </c>
    </row>
    <row r="5" spans="1:113" hidden="1">
      <c r="A5" s="201">
        <v>1961</v>
      </c>
      <c r="B5" s="185">
        <f>'1'!K5</f>
        <v>0.50847319968615934</v>
      </c>
      <c r="C5" s="185"/>
      <c r="D5" s="210" t="e">
        <f>'2'!H5</f>
        <v>#REF!</v>
      </c>
      <c r="E5" s="257"/>
      <c r="F5" s="253">
        <f>'3'!H5+2</f>
        <v>2.4254965003069771</v>
      </c>
      <c r="G5" s="210">
        <f>'8'!J5</f>
        <v>1.1976616166488969</v>
      </c>
      <c r="H5" s="211" t="e">
        <f t="shared" si="0"/>
        <v>#REF!</v>
      </c>
      <c r="J5" s="185" t="e">
        <f>#REF!</f>
        <v>#REF!</v>
      </c>
      <c r="K5" s="185"/>
      <c r="L5" s="210" t="e">
        <f>'2'!#REF!</f>
        <v>#REF!</v>
      </c>
      <c r="M5" s="257"/>
      <c r="N5" s="253">
        <f>'3'!O5+2</f>
        <v>0.93671865344462502</v>
      </c>
      <c r="O5" s="210" t="e">
        <f>'8'!S5</f>
        <v>#REF!</v>
      </c>
      <c r="P5" s="211" t="e">
        <f t="shared" ref="P5:P24" si="7">(J5)*0.4+(L5)*0.1+(N5)*0.25+(O5)*0.25</f>
        <v>#REF!</v>
      </c>
      <c r="Q5" s="254"/>
      <c r="R5" s="185">
        <f>'1'!AI5</f>
        <v>0.48772339821738175</v>
      </c>
      <c r="S5" s="185"/>
      <c r="T5" s="210" t="e">
        <f>'2'!Z5</f>
        <v>#REF!</v>
      </c>
      <c r="U5" s="257"/>
      <c r="V5" s="253">
        <f>'3'!V5+2</f>
        <v>2.017272108283874</v>
      </c>
      <c r="W5" s="210">
        <f>'8'!AB5</f>
        <v>1.6431582213285734</v>
      </c>
      <c r="X5" s="211" t="e">
        <f t="shared" si="1"/>
        <v>#REF!</v>
      </c>
      <c r="Y5" s="259"/>
      <c r="Z5" s="185" t="e">
        <f>#REF!</f>
        <v>#REF!</v>
      </c>
      <c r="AA5" s="185"/>
      <c r="AB5" s="210" t="e">
        <f>'2'!#REF!</f>
        <v>#REF!</v>
      </c>
      <c r="AC5" s="257"/>
      <c r="AD5" s="253">
        <f>'3'!AC5+2</f>
        <v>1.0646063709122968</v>
      </c>
      <c r="AE5" s="210" t="e">
        <f>'8'!AK5</f>
        <v>#REF!</v>
      </c>
      <c r="AF5" s="211" t="e">
        <f t="shared" ref="AF5:AF23" si="8">(Z5)*0.4+(AB5)*0.1+(AD5)*0.25+(AE5)*0.25</f>
        <v>#REF!</v>
      </c>
      <c r="AG5" s="254"/>
      <c r="AH5" s="185" t="e">
        <f>#REF!</f>
        <v>#REF!</v>
      </c>
      <c r="AI5" s="185"/>
      <c r="AJ5" s="210" t="e">
        <f>'2'!#REF!</f>
        <v>#REF!</v>
      </c>
      <c r="AK5" s="257"/>
      <c r="AL5" s="253">
        <f>'3'!AJ5+2</f>
        <v>0.60754867909154564</v>
      </c>
      <c r="AM5" s="210" t="e">
        <f>'8'!AT5</f>
        <v>#REF!</v>
      </c>
      <c r="AN5" s="211" t="e">
        <f t="shared" ref="AN5:AN23" si="9">(AH5)*0.4+(AJ5)*0.1+(AL5)*0.25+(AM5)*0.25</f>
        <v>#REF!</v>
      </c>
      <c r="AO5" s="254"/>
      <c r="AP5" s="185" t="e">
        <f>#REF!</f>
        <v>#REF!</v>
      </c>
      <c r="AQ5" s="185"/>
      <c r="AR5" s="210" t="e">
        <f>'2'!#REF!</f>
        <v>#REF!</v>
      </c>
      <c r="AS5" s="257"/>
      <c r="AT5" s="253">
        <f>'3'!AQ5+2</f>
        <v>0.98971840716766724</v>
      </c>
      <c r="AU5" s="210" t="e">
        <f>'8'!BC5</f>
        <v>#REF!</v>
      </c>
      <c r="AV5" s="211" t="e">
        <f t="shared" ref="AV5:AV23" si="10">(AP5)*0.4+(AR5)*0.1+(AT5)*0.25+(AU5)*0.25</f>
        <v>#REF!</v>
      </c>
      <c r="AW5" s="254"/>
      <c r="AX5" s="185">
        <f>'1'!CE5</f>
        <v>0.42129036661681957</v>
      </c>
      <c r="AY5" s="185"/>
      <c r="AZ5" s="210" t="e">
        <f>'2'!BJ5</f>
        <v>#REF!</v>
      </c>
      <c r="BA5" s="257"/>
      <c r="BB5" s="253">
        <f>'3'!AX5+2</f>
        <v>2.4316507914003114</v>
      </c>
      <c r="BC5" s="210">
        <f>'8'!BL5</f>
        <v>0.89084650300493495</v>
      </c>
      <c r="BD5" s="211" t="e">
        <f t="shared" si="2"/>
        <v>#REF!</v>
      </c>
      <c r="BF5" s="185" t="e">
        <f>#REF!</f>
        <v>#REF!</v>
      </c>
      <c r="BG5" s="185"/>
      <c r="BH5" s="210" t="e">
        <f>'2'!#REF!</f>
        <v>#REF!</v>
      </c>
      <c r="BI5" s="257"/>
      <c r="BJ5" s="253">
        <f>'3'!BE5+2</f>
        <v>1.0513562817145505</v>
      </c>
      <c r="BK5" s="210" t="e">
        <f>'8'!BU5</f>
        <v>#REF!</v>
      </c>
      <c r="BL5" s="211" t="e">
        <f t="shared" ref="BL5:BL23" si="11">(BF5)*0.4+(BH5)*0.1+(BJ5)*0.25+(BK5)*0.25</f>
        <v>#REF!</v>
      </c>
      <c r="BM5" s="254"/>
      <c r="BN5" s="185" t="e">
        <f>#REF!</f>
        <v>#REF!</v>
      </c>
      <c r="BO5" s="185"/>
      <c r="BP5" s="210" t="e">
        <f>'2'!#REF!</f>
        <v>#REF!</v>
      </c>
      <c r="BQ5" s="257"/>
      <c r="BR5" s="253">
        <f>'3'!BL5+2</f>
        <v>1.198461861786891</v>
      </c>
      <c r="BS5" s="210" t="e">
        <f>'8'!CD5</f>
        <v>#REF!</v>
      </c>
      <c r="BT5" s="211" t="e">
        <f t="shared" ref="BT5:BT23" si="12">(BN5)*0.4+(BP5)*0.1+(BR5)*0.25+(BS5)*0.25</f>
        <v>#REF!</v>
      </c>
      <c r="BU5" s="254"/>
      <c r="BV5" s="185">
        <f>'1'!DO5</f>
        <v>0.41199494528564451</v>
      </c>
      <c r="BW5" s="185"/>
      <c r="BX5" s="210" t="e">
        <f>'2'!CK5</f>
        <v>#REF!</v>
      </c>
      <c r="BY5" s="257"/>
      <c r="BZ5" s="253">
        <f>'3'!BS5+2</f>
        <v>2.7168635556341139</v>
      </c>
      <c r="CA5" s="210" t="e">
        <f>'8'!CM5</f>
        <v>#DIV/0!</v>
      </c>
      <c r="CB5" s="211" t="e">
        <f t="shared" si="3"/>
        <v>#REF!</v>
      </c>
      <c r="CD5" s="185" t="e">
        <f>#REF!</f>
        <v>#REF!</v>
      </c>
      <c r="CE5" s="185"/>
      <c r="CF5" s="210" t="e">
        <f>'2'!#REF!</f>
        <v>#REF!</v>
      </c>
      <c r="CG5" s="257"/>
      <c r="CH5" s="253">
        <f>'3'!BZ5+2</f>
        <v>0.96516438849176356</v>
      </c>
      <c r="CI5" s="210" t="e">
        <f>'8'!CV5</f>
        <v>#REF!</v>
      </c>
      <c r="CJ5" s="211" t="e">
        <f t="shared" ref="CJ5:CJ23" si="13">(CD5)*0.4+(CF5)*0.1+(CH5)*0.25+(CI5)*0.25</f>
        <v>#REF!</v>
      </c>
      <c r="CK5" s="254"/>
      <c r="CL5" s="185">
        <f>'1'!EM5</f>
        <v>0.48268733181634388</v>
      </c>
      <c r="CM5" s="185"/>
      <c r="CN5" s="210" t="e">
        <f>'2'!DC5</f>
        <v>#REF!</v>
      </c>
      <c r="CO5" s="257"/>
      <c r="CP5" s="253">
        <f>'3'!CG5+2</f>
        <v>2.6726503294474666</v>
      </c>
      <c r="CQ5" s="210">
        <f>'8'!DE5</f>
        <v>0.73155684002227539</v>
      </c>
      <c r="CR5" s="211" t="e">
        <f t="shared" si="4"/>
        <v>#REF!</v>
      </c>
      <c r="CT5" s="185">
        <f>'1'!EY5</f>
        <v>0.62879889194310024</v>
      </c>
      <c r="CU5" s="185"/>
      <c r="CV5" s="210" t="e">
        <f>'2'!DL5</f>
        <v>#REF!</v>
      </c>
      <c r="CW5" s="257"/>
      <c r="CX5" s="253">
        <f>'3'!CN5+2</f>
        <v>2.7418315576140624</v>
      </c>
      <c r="CY5" s="210">
        <f>'8'!DN5</f>
        <v>0.96855757683574717</v>
      </c>
      <c r="CZ5" s="211" t="e">
        <f t="shared" si="5"/>
        <v>#REF!</v>
      </c>
      <c r="DB5" s="185">
        <f>'1'!FK5</f>
        <v>0.64916598780290125</v>
      </c>
      <c r="DC5" s="185"/>
      <c r="DD5" s="210" t="e">
        <f>'2'!DU5</f>
        <v>#REF!</v>
      </c>
      <c r="DE5" s="257"/>
      <c r="DF5" s="253">
        <f>'3'!CU5+2</f>
        <v>2.1435459757762572</v>
      </c>
      <c r="DG5" s="210">
        <f>'8'!DW5</f>
        <v>1.0150845990738677</v>
      </c>
      <c r="DH5" s="211" t="e">
        <f t="shared" si="6"/>
        <v>#REF!</v>
      </c>
    </row>
    <row r="6" spans="1:113" hidden="1">
      <c r="A6" s="201">
        <v>1962</v>
      </c>
      <c r="B6" s="185">
        <f>'1'!K6</f>
        <v>0.52311328646754096</v>
      </c>
      <c r="C6" s="185"/>
      <c r="D6" s="210" t="e">
        <f>'2'!H6</f>
        <v>#REF!</v>
      </c>
      <c r="E6" s="257"/>
      <c r="F6" s="253">
        <f>'3'!H6+2</f>
        <v>2.4254965003069771</v>
      </c>
      <c r="G6" s="210">
        <f>'8'!J6</f>
        <v>1.2099089529804894</v>
      </c>
      <c r="H6" s="211" t="e">
        <f t="shared" si="0"/>
        <v>#REF!</v>
      </c>
      <c r="J6" s="185" t="e">
        <f>#REF!</f>
        <v>#REF!</v>
      </c>
      <c r="K6" s="185"/>
      <c r="L6" s="210" t="e">
        <f>'2'!#REF!</f>
        <v>#REF!</v>
      </c>
      <c r="M6" s="257"/>
      <c r="N6" s="253">
        <f>'3'!O6+2</f>
        <v>0.93671865344462502</v>
      </c>
      <c r="O6" s="210" t="e">
        <f>'8'!S6</f>
        <v>#REF!</v>
      </c>
      <c r="P6" s="211" t="e">
        <f t="shared" si="7"/>
        <v>#REF!</v>
      </c>
      <c r="Q6" s="254"/>
      <c r="R6" s="185">
        <f>'1'!AI6</f>
        <v>0.50180575969219188</v>
      </c>
      <c r="S6" s="185"/>
      <c r="T6" s="210" t="e">
        <f>'2'!Z6</f>
        <v>#REF!</v>
      </c>
      <c r="U6" s="257"/>
      <c r="V6" s="253">
        <f>'3'!V6+2</f>
        <v>2.017272108283874</v>
      </c>
      <c r="W6" s="210">
        <f>'8'!AB6</f>
        <v>1.4402385792651566</v>
      </c>
      <c r="X6" s="211" t="e">
        <f t="shared" si="1"/>
        <v>#REF!</v>
      </c>
      <c r="Y6" s="259"/>
      <c r="Z6" s="185" t="e">
        <f>#REF!</f>
        <v>#REF!</v>
      </c>
      <c r="AA6" s="185"/>
      <c r="AB6" s="210" t="e">
        <f>'2'!#REF!</f>
        <v>#REF!</v>
      </c>
      <c r="AC6" s="257"/>
      <c r="AD6" s="253">
        <f>'3'!AC6+2</f>
        <v>1.0646063709122968</v>
      </c>
      <c r="AE6" s="210" t="e">
        <f>'8'!AK6</f>
        <v>#REF!</v>
      </c>
      <c r="AF6" s="211" t="e">
        <f t="shared" si="8"/>
        <v>#REF!</v>
      </c>
      <c r="AG6" s="254"/>
      <c r="AH6" s="185" t="e">
        <f>#REF!</f>
        <v>#REF!</v>
      </c>
      <c r="AI6" s="185"/>
      <c r="AJ6" s="210" t="e">
        <f>'2'!#REF!</f>
        <v>#REF!</v>
      </c>
      <c r="AK6" s="257"/>
      <c r="AL6" s="253">
        <f>'3'!AJ6+2</f>
        <v>0.60754867909154564</v>
      </c>
      <c r="AM6" s="210" t="e">
        <f>'8'!AT6</f>
        <v>#REF!</v>
      </c>
      <c r="AN6" s="211" t="e">
        <f t="shared" si="9"/>
        <v>#REF!</v>
      </c>
      <c r="AO6" s="254"/>
      <c r="AP6" s="185" t="e">
        <f>#REF!</f>
        <v>#REF!</v>
      </c>
      <c r="AQ6" s="185"/>
      <c r="AR6" s="210" t="e">
        <f>'2'!#REF!</f>
        <v>#REF!</v>
      </c>
      <c r="AS6" s="257"/>
      <c r="AT6" s="253">
        <f>'3'!AQ6+2</f>
        <v>0.98971840716766724</v>
      </c>
      <c r="AU6" s="210" t="e">
        <f>'8'!BC6</f>
        <v>#REF!</v>
      </c>
      <c r="AV6" s="211" t="e">
        <f t="shared" si="10"/>
        <v>#REF!</v>
      </c>
      <c r="AW6" s="254"/>
      <c r="AX6" s="185">
        <f>'1'!CE6</f>
        <v>0.43821227719580247</v>
      </c>
      <c r="AY6" s="185"/>
      <c r="AZ6" s="210" t="e">
        <f>'2'!BJ6</f>
        <v>#REF!</v>
      </c>
      <c r="BA6" s="257"/>
      <c r="BB6" s="253">
        <f>'3'!AX6+2</f>
        <v>2.4316507914003114</v>
      </c>
      <c r="BC6" s="210">
        <f>'8'!BL6</f>
        <v>0.8921102788091998</v>
      </c>
      <c r="BD6" s="211" t="e">
        <f t="shared" si="2"/>
        <v>#REF!</v>
      </c>
      <c r="BF6" s="185" t="e">
        <f>#REF!</f>
        <v>#REF!</v>
      </c>
      <c r="BG6" s="185"/>
      <c r="BH6" s="210" t="e">
        <f>'2'!#REF!</f>
        <v>#REF!</v>
      </c>
      <c r="BI6" s="257"/>
      <c r="BJ6" s="253">
        <f>'3'!BE6+2</f>
        <v>1.0513562817145505</v>
      </c>
      <c r="BK6" s="210" t="e">
        <f>'8'!BU6</f>
        <v>#REF!</v>
      </c>
      <c r="BL6" s="211" t="e">
        <f t="shared" si="11"/>
        <v>#REF!</v>
      </c>
      <c r="BM6" s="254"/>
      <c r="BN6" s="185" t="e">
        <f>#REF!</f>
        <v>#REF!</v>
      </c>
      <c r="BO6" s="185"/>
      <c r="BP6" s="210" t="e">
        <f>'2'!#REF!</f>
        <v>#REF!</v>
      </c>
      <c r="BQ6" s="257"/>
      <c r="BR6" s="253">
        <f>'3'!BL6+2</f>
        <v>1.198461861786891</v>
      </c>
      <c r="BS6" s="210" t="e">
        <f>'8'!CD6</f>
        <v>#REF!</v>
      </c>
      <c r="BT6" s="211" t="e">
        <f t="shared" si="12"/>
        <v>#REF!</v>
      </c>
      <c r="BU6" s="254"/>
      <c r="BV6" s="185">
        <f>'1'!DO6</f>
        <v>0.42690395682962173</v>
      </c>
      <c r="BW6" s="185"/>
      <c r="BX6" s="210" t="e">
        <f>'2'!CK6</f>
        <v>#REF!</v>
      </c>
      <c r="BY6" s="257"/>
      <c r="BZ6" s="253">
        <f>'3'!BS6+2</f>
        <v>2.7168635556341139</v>
      </c>
      <c r="CA6" s="210" t="e">
        <f>'8'!CM6</f>
        <v>#DIV/0!</v>
      </c>
      <c r="CB6" s="211" t="e">
        <f t="shared" si="3"/>
        <v>#REF!</v>
      </c>
      <c r="CD6" s="185" t="e">
        <f>#REF!</f>
        <v>#REF!</v>
      </c>
      <c r="CE6" s="185"/>
      <c r="CF6" s="210" t="e">
        <f>'2'!#REF!</f>
        <v>#REF!</v>
      </c>
      <c r="CG6" s="257"/>
      <c r="CH6" s="253">
        <f>'3'!BZ6+2</f>
        <v>0.96516438849176356</v>
      </c>
      <c r="CI6" s="210" t="e">
        <f>'8'!CV6</f>
        <v>#REF!</v>
      </c>
      <c r="CJ6" s="211" t="e">
        <f t="shared" si="13"/>
        <v>#REF!</v>
      </c>
      <c r="CK6" s="254"/>
      <c r="CL6" s="185">
        <f>'1'!EM6</f>
        <v>0.50160067908080042</v>
      </c>
      <c r="CM6" s="185"/>
      <c r="CN6" s="210" t="e">
        <f>'2'!DC6</f>
        <v>#REF!</v>
      </c>
      <c r="CO6" s="257"/>
      <c r="CP6" s="253">
        <f>'3'!CG6+2</f>
        <v>2.6726503294474666</v>
      </c>
      <c r="CQ6" s="210">
        <f>'8'!DE6</f>
        <v>0.72654981298688837</v>
      </c>
      <c r="CR6" s="211" t="e">
        <f t="shared" si="4"/>
        <v>#REF!</v>
      </c>
      <c r="CT6" s="185">
        <f>'1'!EY6</f>
        <v>0.64177535548766862</v>
      </c>
      <c r="CU6" s="185"/>
      <c r="CV6" s="210" t="e">
        <f>'2'!DL6</f>
        <v>#REF!</v>
      </c>
      <c r="CW6" s="257"/>
      <c r="CX6" s="253">
        <f>'3'!CN6+2</f>
        <v>2.7418315576140624</v>
      </c>
      <c r="CY6" s="210">
        <f>'8'!DN6</f>
        <v>1.1143387078152538</v>
      </c>
      <c r="CZ6" s="211" t="e">
        <f t="shared" si="5"/>
        <v>#REF!</v>
      </c>
      <c r="DB6" s="185">
        <f>'1'!FK6</f>
        <v>0.66239490815581936</v>
      </c>
      <c r="DC6" s="185"/>
      <c r="DD6" s="210" t="e">
        <f>'2'!DU6</f>
        <v>#REF!</v>
      </c>
      <c r="DE6" s="257"/>
      <c r="DF6" s="253">
        <f>'3'!CU6+2</f>
        <v>2.1435459757762572</v>
      </c>
      <c r="DG6" s="210">
        <f>'8'!DW6</f>
        <v>1.0137418926533037</v>
      </c>
      <c r="DH6" s="211" t="e">
        <f t="shared" si="6"/>
        <v>#REF!</v>
      </c>
    </row>
    <row r="7" spans="1:113" hidden="1">
      <c r="A7" s="201">
        <v>1963</v>
      </c>
      <c r="B7" s="185">
        <f>'1'!K7</f>
        <v>0.53998645773395937</v>
      </c>
      <c r="C7" s="185"/>
      <c r="D7" s="210" t="e">
        <f>'2'!H7</f>
        <v>#REF!</v>
      </c>
      <c r="E7" s="257"/>
      <c r="F7" s="253">
        <f>'3'!H7+2</f>
        <v>2.4254965003069771</v>
      </c>
      <c r="G7" s="210">
        <f>'8'!J7</f>
        <v>1.0450226422602082</v>
      </c>
      <c r="H7" s="211" t="e">
        <f t="shared" si="0"/>
        <v>#REF!</v>
      </c>
      <c r="J7" s="185" t="e">
        <f>#REF!</f>
        <v>#REF!</v>
      </c>
      <c r="K7" s="185"/>
      <c r="L7" s="210" t="e">
        <f>'2'!#REF!</f>
        <v>#REF!</v>
      </c>
      <c r="M7" s="257"/>
      <c r="N7" s="253">
        <f>'3'!O7+2</f>
        <v>0.93671865344462502</v>
      </c>
      <c r="O7" s="210" t="e">
        <f>'8'!S7</f>
        <v>#REF!</v>
      </c>
      <c r="P7" s="211" t="e">
        <f t="shared" si="7"/>
        <v>#REF!</v>
      </c>
      <c r="Q7" s="254"/>
      <c r="R7" s="185">
        <f>'1'!AI7</f>
        <v>0.5164308506536901</v>
      </c>
      <c r="S7" s="185"/>
      <c r="T7" s="210" t="e">
        <f>'2'!Z7</f>
        <v>#REF!</v>
      </c>
      <c r="U7" s="257"/>
      <c r="V7" s="253">
        <f>'3'!V7+2</f>
        <v>2.017272108283874</v>
      </c>
      <c r="W7" s="210">
        <f>'8'!AB7</f>
        <v>1.3752888535261949</v>
      </c>
      <c r="X7" s="211" t="e">
        <f t="shared" si="1"/>
        <v>#REF!</v>
      </c>
      <c r="Y7" s="259"/>
      <c r="Z7" s="185" t="e">
        <f>#REF!</f>
        <v>#REF!</v>
      </c>
      <c r="AA7" s="185"/>
      <c r="AB7" s="210" t="e">
        <f>'2'!#REF!</f>
        <v>#REF!</v>
      </c>
      <c r="AC7" s="257"/>
      <c r="AD7" s="253">
        <f>'3'!AC7+2</f>
        <v>1.0646063709122968</v>
      </c>
      <c r="AE7" s="210" t="e">
        <f>'8'!AK7</f>
        <v>#REF!</v>
      </c>
      <c r="AF7" s="211" t="e">
        <f t="shared" si="8"/>
        <v>#REF!</v>
      </c>
      <c r="AG7" s="254"/>
      <c r="AH7" s="185" t="e">
        <f>#REF!</f>
        <v>#REF!</v>
      </c>
      <c r="AI7" s="185"/>
      <c r="AJ7" s="210" t="e">
        <f>'2'!#REF!</f>
        <v>#REF!</v>
      </c>
      <c r="AK7" s="257"/>
      <c r="AL7" s="253">
        <f>'3'!AJ7+2</f>
        <v>0.60754867909154564</v>
      </c>
      <c r="AM7" s="210" t="e">
        <f>'8'!AT7</f>
        <v>#REF!</v>
      </c>
      <c r="AN7" s="211" t="e">
        <f t="shared" si="9"/>
        <v>#REF!</v>
      </c>
      <c r="AO7" s="254"/>
      <c r="AP7" s="185" t="e">
        <f>#REF!</f>
        <v>#REF!</v>
      </c>
      <c r="AQ7" s="185"/>
      <c r="AR7" s="210" t="e">
        <f>'2'!#REF!</f>
        <v>#REF!</v>
      </c>
      <c r="AS7" s="257"/>
      <c r="AT7" s="253">
        <f>'3'!AQ7+2</f>
        <v>0.98971840716766724</v>
      </c>
      <c r="AU7" s="210" t="e">
        <f>'8'!BC7</f>
        <v>#REF!</v>
      </c>
      <c r="AV7" s="211" t="e">
        <f t="shared" si="10"/>
        <v>#REF!</v>
      </c>
      <c r="AW7" s="254"/>
      <c r="AX7" s="185">
        <f>'1'!CE7</f>
        <v>0.45806992221665754</v>
      </c>
      <c r="AY7" s="185"/>
      <c r="AZ7" s="210" t="e">
        <f>'2'!BJ7</f>
        <v>#REF!</v>
      </c>
      <c r="BA7" s="257"/>
      <c r="BB7" s="253">
        <f>'3'!AX7+2</f>
        <v>2.4316507914003114</v>
      </c>
      <c r="BC7" s="210">
        <f>'8'!BL7</f>
        <v>0.89321394208074656</v>
      </c>
      <c r="BD7" s="211" t="e">
        <f t="shared" si="2"/>
        <v>#REF!</v>
      </c>
      <c r="BF7" s="185" t="e">
        <f>#REF!</f>
        <v>#REF!</v>
      </c>
      <c r="BG7" s="185"/>
      <c r="BH7" s="210" t="e">
        <f>'2'!#REF!</f>
        <v>#REF!</v>
      </c>
      <c r="BI7" s="257"/>
      <c r="BJ7" s="253">
        <f>'3'!BE7+2</f>
        <v>1.0513562817145505</v>
      </c>
      <c r="BK7" s="210" t="e">
        <f>'8'!BU7</f>
        <v>#REF!</v>
      </c>
      <c r="BL7" s="211" t="e">
        <f t="shared" si="11"/>
        <v>#REF!</v>
      </c>
      <c r="BM7" s="254"/>
      <c r="BN7" s="185" t="e">
        <f>#REF!</f>
        <v>#REF!</v>
      </c>
      <c r="BO7" s="185"/>
      <c r="BP7" s="210" t="e">
        <f>'2'!#REF!</f>
        <v>#REF!</v>
      </c>
      <c r="BQ7" s="257"/>
      <c r="BR7" s="253">
        <f>'3'!BL7+2</f>
        <v>1.198461861786891</v>
      </c>
      <c r="BS7" s="210" t="e">
        <f>'8'!CD7</f>
        <v>#REF!</v>
      </c>
      <c r="BT7" s="211" t="e">
        <f t="shared" si="12"/>
        <v>#REF!</v>
      </c>
      <c r="BU7" s="254"/>
      <c r="BV7" s="185">
        <f>'1'!DO7</f>
        <v>0.4407136455591833</v>
      </c>
      <c r="BW7" s="185"/>
      <c r="BX7" s="210" t="e">
        <f>'2'!CK7</f>
        <v>#REF!</v>
      </c>
      <c r="BY7" s="257"/>
      <c r="BZ7" s="253">
        <f>'3'!BS7+2</f>
        <v>2.7168635556341139</v>
      </c>
      <c r="CA7" s="210" t="e">
        <f>'8'!CM7</f>
        <v>#DIV/0!</v>
      </c>
      <c r="CB7" s="211" t="e">
        <f t="shared" si="3"/>
        <v>#REF!</v>
      </c>
      <c r="CD7" s="185" t="e">
        <f>#REF!</f>
        <v>#REF!</v>
      </c>
      <c r="CE7" s="185"/>
      <c r="CF7" s="210" t="e">
        <f>'2'!#REF!</f>
        <v>#REF!</v>
      </c>
      <c r="CG7" s="257"/>
      <c r="CH7" s="253">
        <f>'3'!BZ7+2</f>
        <v>0.96516438849176356</v>
      </c>
      <c r="CI7" s="210" t="e">
        <f>'8'!CV7</f>
        <v>#REF!</v>
      </c>
      <c r="CJ7" s="211" t="e">
        <f t="shared" si="13"/>
        <v>#REF!</v>
      </c>
      <c r="CK7" s="254"/>
      <c r="CL7" s="185">
        <f>'1'!EM7</f>
        <v>0.52341951330329028</v>
      </c>
      <c r="CM7" s="185"/>
      <c r="CN7" s="210" t="e">
        <f>'2'!DC7</f>
        <v>#REF!</v>
      </c>
      <c r="CO7" s="257"/>
      <c r="CP7" s="253">
        <f>'3'!CG7+2</f>
        <v>2.6726503294474666</v>
      </c>
      <c r="CQ7" s="210">
        <f>'8'!DE7</f>
        <v>0.73039419484993351</v>
      </c>
      <c r="CR7" s="211" t="e">
        <f t="shared" si="4"/>
        <v>#REF!</v>
      </c>
      <c r="CT7" s="185">
        <f>'1'!EY7</f>
        <v>0.65785601489672962</v>
      </c>
      <c r="CU7" s="185"/>
      <c r="CV7" s="210" t="e">
        <f>'2'!DL7</f>
        <v>#REF!</v>
      </c>
      <c r="CW7" s="257"/>
      <c r="CX7" s="253">
        <f>'3'!CN7+2</f>
        <v>2.7418315576140624</v>
      </c>
      <c r="CY7" s="210">
        <f>'8'!DN7</f>
        <v>1.2326684263673946</v>
      </c>
      <c r="CZ7" s="211" t="e">
        <f t="shared" si="5"/>
        <v>#REF!</v>
      </c>
      <c r="DB7" s="185">
        <f>'1'!FK7</f>
        <v>0.67628466049735358</v>
      </c>
      <c r="DC7" s="185"/>
      <c r="DD7" s="210" t="e">
        <f>'2'!DU7</f>
        <v>#REF!</v>
      </c>
      <c r="DE7" s="257"/>
      <c r="DF7" s="253">
        <f>'3'!CU7+2</f>
        <v>2.1435459757762572</v>
      </c>
      <c r="DG7" s="210">
        <f>'8'!DW7</f>
        <v>1.1210279445770672</v>
      </c>
      <c r="DH7" s="211" t="e">
        <f t="shared" si="6"/>
        <v>#REF!</v>
      </c>
    </row>
    <row r="8" spans="1:113" hidden="1">
      <c r="A8" s="201">
        <v>1964</v>
      </c>
      <c r="B8" s="185">
        <f>'1'!K8</f>
        <v>0.55324196827665384</v>
      </c>
      <c r="C8" s="185"/>
      <c r="D8" s="210" t="e">
        <f>'2'!H8</f>
        <v>#REF!</v>
      </c>
      <c r="E8" s="257"/>
      <c r="F8" s="253">
        <f>'3'!H8+2</f>
        <v>2.4254965003069771</v>
      </c>
      <c r="G8" s="210">
        <f>'8'!J8</f>
        <v>0.88433740618327672</v>
      </c>
      <c r="H8" s="211" t="e">
        <f t="shared" si="0"/>
        <v>#REF!</v>
      </c>
      <c r="J8" s="185" t="e">
        <f>#REF!</f>
        <v>#REF!</v>
      </c>
      <c r="K8" s="185"/>
      <c r="L8" s="210" t="e">
        <f>'2'!#REF!</f>
        <v>#REF!</v>
      </c>
      <c r="M8" s="257"/>
      <c r="N8" s="253">
        <f>'3'!O8+2</f>
        <v>0.93671865344462502</v>
      </c>
      <c r="O8" s="210" t="e">
        <f>'8'!S8</f>
        <v>#REF!</v>
      </c>
      <c r="P8" s="211" t="e">
        <f t="shared" si="7"/>
        <v>#REF!</v>
      </c>
      <c r="Q8" s="254"/>
      <c r="R8" s="185">
        <f>'1'!AI8</f>
        <v>0.53211370966540916</v>
      </c>
      <c r="S8" s="185"/>
      <c r="T8" s="210" t="e">
        <f>'2'!Z8</f>
        <v>#REF!</v>
      </c>
      <c r="U8" s="257"/>
      <c r="V8" s="253">
        <f>'3'!V8+2</f>
        <v>2.017272108283874</v>
      </c>
      <c r="W8" s="210">
        <f>'8'!AB8</f>
        <v>1.2314314693253794</v>
      </c>
      <c r="X8" s="211" t="e">
        <f t="shared" si="1"/>
        <v>#REF!</v>
      </c>
      <c r="Y8" s="259"/>
      <c r="Z8" s="185" t="e">
        <f>#REF!</f>
        <v>#REF!</v>
      </c>
      <c r="AA8" s="185"/>
      <c r="AB8" s="210" t="e">
        <f>'2'!#REF!</f>
        <v>#REF!</v>
      </c>
      <c r="AC8" s="257"/>
      <c r="AD8" s="253">
        <f>'3'!AC8+2</f>
        <v>1.0646063709122968</v>
      </c>
      <c r="AE8" s="210" t="e">
        <f>'8'!AK8</f>
        <v>#REF!</v>
      </c>
      <c r="AF8" s="211" t="e">
        <f t="shared" si="8"/>
        <v>#REF!</v>
      </c>
      <c r="AG8" s="254"/>
      <c r="AH8" s="185" t="e">
        <f>#REF!</f>
        <v>#REF!</v>
      </c>
      <c r="AI8" s="185"/>
      <c r="AJ8" s="210" t="e">
        <f>'2'!#REF!</f>
        <v>#REF!</v>
      </c>
      <c r="AK8" s="257"/>
      <c r="AL8" s="253">
        <f>'3'!AJ8+2</f>
        <v>0.60754867909154564</v>
      </c>
      <c r="AM8" s="210" t="e">
        <f>'8'!AT8</f>
        <v>#REF!</v>
      </c>
      <c r="AN8" s="211" t="e">
        <f t="shared" si="9"/>
        <v>#REF!</v>
      </c>
      <c r="AO8" s="254"/>
      <c r="AP8" s="185" t="e">
        <f>#REF!</f>
        <v>#REF!</v>
      </c>
      <c r="AQ8" s="185"/>
      <c r="AR8" s="210" t="e">
        <f>'2'!#REF!</f>
        <v>#REF!</v>
      </c>
      <c r="AS8" s="257"/>
      <c r="AT8" s="253">
        <f>'3'!AQ8+2</f>
        <v>0.98971840716766724</v>
      </c>
      <c r="AU8" s="210" t="e">
        <f>'8'!BC8</f>
        <v>#REF!</v>
      </c>
      <c r="AV8" s="211" t="e">
        <f t="shared" si="10"/>
        <v>#REF!</v>
      </c>
      <c r="AW8" s="254"/>
      <c r="AX8" s="185">
        <f>'1'!CE8</f>
        <v>0.48204702666147026</v>
      </c>
      <c r="AY8" s="185"/>
      <c r="AZ8" s="210" t="e">
        <f>'2'!BJ8</f>
        <v>#REF!</v>
      </c>
      <c r="BA8" s="257"/>
      <c r="BB8" s="253">
        <f>'3'!AX8+2</f>
        <v>2.4316507914003114</v>
      </c>
      <c r="BC8" s="210">
        <f>'8'!BL8</f>
        <v>0.89425612223702389</v>
      </c>
      <c r="BD8" s="211" t="e">
        <f t="shared" si="2"/>
        <v>#REF!</v>
      </c>
      <c r="BF8" s="185" t="e">
        <f>#REF!</f>
        <v>#REF!</v>
      </c>
      <c r="BG8" s="185"/>
      <c r="BH8" s="210" t="e">
        <f>'2'!#REF!</f>
        <v>#REF!</v>
      </c>
      <c r="BI8" s="257"/>
      <c r="BJ8" s="253">
        <f>'3'!BE8+2</f>
        <v>1.0513562817145505</v>
      </c>
      <c r="BK8" s="210" t="e">
        <f>'8'!BU8</f>
        <v>#REF!</v>
      </c>
      <c r="BL8" s="211" t="e">
        <f t="shared" si="11"/>
        <v>#REF!</v>
      </c>
      <c r="BM8" s="254"/>
      <c r="BN8" s="185" t="e">
        <f>#REF!</f>
        <v>#REF!</v>
      </c>
      <c r="BO8" s="185"/>
      <c r="BP8" s="210" t="e">
        <f>'2'!#REF!</f>
        <v>#REF!</v>
      </c>
      <c r="BQ8" s="257"/>
      <c r="BR8" s="253">
        <f>'3'!BL8+2</f>
        <v>1.198461861786891</v>
      </c>
      <c r="BS8" s="210" t="e">
        <f>'8'!CD8</f>
        <v>#REF!</v>
      </c>
      <c r="BT8" s="211" t="e">
        <f t="shared" si="12"/>
        <v>#REF!</v>
      </c>
      <c r="BU8" s="254"/>
      <c r="BV8" s="185">
        <f>'1'!DO8</f>
        <v>0.46013745003020323</v>
      </c>
      <c r="BW8" s="185"/>
      <c r="BX8" s="210" t="e">
        <f>'2'!CK8</f>
        <v>#REF!</v>
      </c>
      <c r="BY8" s="257"/>
      <c r="BZ8" s="253">
        <f>'3'!BS8+2</f>
        <v>2.7168635556341139</v>
      </c>
      <c r="CA8" s="210" t="e">
        <f>'8'!CM8</f>
        <v>#DIV/0!</v>
      </c>
      <c r="CB8" s="211" t="e">
        <f t="shared" si="3"/>
        <v>#REF!</v>
      </c>
      <c r="CD8" s="185" t="e">
        <f>#REF!</f>
        <v>#REF!</v>
      </c>
      <c r="CE8" s="185"/>
      <c r="CF8" s="210" t="e">
        <f>'2'!#REF!</f>
        <v>#REF!</v>
      </c>
      <c r="CG8" s="257"/>
      <c r="CH8" s="253">
        <f>'3'!BZ8+2</f>
        <v>0.96516438849176356</v>
      </c>
      <c r="CI8" s="210" t="e">
        <f>'8'!CV8</f>
        <v>#REF!</v>
      </c>
      <c r="CJ8" s="211" t="e">
        <f t="shared" si="13"/>
        <v>#REF!</v>
      </c>
      <c r="CK8" s="254"/>
      <c r="CL8" s="185">
        <f>'1'!EM8</f>
        <v>0.54514720009441209</v>
      </c>
      <c r="CM8" s="185"/>
      <c r="CN8" s="210" t="e">
        <f>'2'!DC8</f>
        <v>#REF!</v>
      </c>
      <c r="CO8" s="257"/>
      <c r="CP8" s="253">
        <f>'3'!CG8+2</f>
        <v>2.6726503294474666</v>
      </c>
      <c r="CQ8" s="210">
        <f>'8'!DE8</f>
        <v>0.74090967738969693</v>
      </c>
      <c r="CR8" s="211" t="e">
        <f t="shared" si="4"/>
        <v>#REF!</v>
      </c>
      <c r="CT8" s="185">
        <f>'1'!EY8</f>
        <v>0.67300161364535482</v>
      </c>
      <c r="CU8" s="185"/>
      <c r="CV8" s="210" t="e">
        <f>'2'!DL8</f>
        <v>#REF!</v>
      </c>
      <c r="CW8" s="257"/>
      <c r="CX8" s="253">
        <f>'3'!CN8+2</f>
        <v>2.7418315576140624</v>
      </c>
      <c r="CY8" s="210">
        <f>'8'!DN8</f>
        <v>1.0543756989858615</v>
      </c>
      <c r="CZ8" s="211" t="e">
        <f t="shared" si="5"/>
        <v>#REF!</v>
      </c>
      <c r="DB8" s="185">
        <f>'1'!FK8</f>
        <v>0.69575179149271682</v>
      </c>
      <c r="DC8" s="185"/>
      <c r="DD8" s="210" t="e">
        <f>'2'!DU8</f>
        <v>#REF!</v>
      </c>
      <c r="DE8" s="257"/>
      <c r="DF8" s="253">
        <f>'3'!CU8+2</f>
        <v>2.1435459757762572</v>
      </c>
      <c r="DG8" s="210">
        <f>'8'!DW8</f>
        <v>1.0378026572669499</v>
      </c>
      <c r="DH8" s="211" t="e">
        <f t="shared" si="6"/>
        <v>#REF!</v>
      </c>
    </row>
    <row r="9" spans="1:113" hidden="1">
      <c r="A9" s="201">
        <v>1965</v>
      </c>
      <c r="B9" s="185">
        <f>'1'!K9</f>
        <v>0.56988795313176999</v>
      </c>
      <c r="C9" s="185"/>
      <c r="D9" s="210" t="e">
        <f>'2'!H9</f>
        <v>#REF!</v>
      </c>
      <c r="E9" s="257"/>
      <c r="F9" s="253">
        <f>'3'!H9+2</f>
        <v>2.4254965003069771</v>
      </c>
      <c r="G9" s="210">
        <f>'8'!J9</f>
        <v>0.8704698416001081</v>
      </c>
      <c r="H9" s="211" t="e">
        <f t="shared" si="0"/>
        <v>#REF!</v>
      </c>
      <c r="J9" s="185" t="e">
        <f>#REF!</f>
        <v>#REF!</v>
      </c>
      <c r="K9" s="185"/>
      <c r="L9" s="210" t="e">
        <f>'2'!#REF!</f>
        <v>#REF!</v>
      </c>
      <c r="M9" s="257"/>
      <c r="N9" s="253">
        <f>'3'!O9+2</f>
        <v>0.93671865344462502</v>
      </c>
      <c r="O9" s="210" t="e">
        <f>'8'!S9</f>
        <v>#REF!</v>
      </c>
      <c r="P9" s="211" t="e">
        <f t="shared" si="7"/>
        <v>#REF!</v>
      </c>
      <c r="Q9" s="254"/>
      <c r="R9" s="185">
        <f>'1'!AI9</f>
        <v>0.55326972321391366</v>
      </c>
      <c r="S9" s="185"/>
      <c r="T9" s="210" t="e">
        <f>'2'!Z9</f>
        <v>#REF!</v>
      </c>
      <c r="U9" s="257"/>
      <c r="V9" s="253">
        <f>'3'!V9+2</f>
        <v>2.017272108283874</v>
      </c>
      <c r="W9" s="210">
        <f>'8'!AB9</f>
        <v>1.1101468897662936</v>
      </c>
      <c r="X9" s="211" t="e">
        <f t="shared" si="1"/>
        <v>#REF!</v>
      </c>
      <c r="Y9" s="259"/>
      <c r="Z9" s="185" t="e">
        <f>#REF!</f>
        <v>#REF!</v>
      </c>
      <c r="AA9" s="185"/>
      <c r="AB9" s="210" t="e">
        <f>'2'!#REF!</f>
        <v>#REF!</v>
      </c>
      <c r="AC9" s="257"/>
      <c r="AD9" s="253">
        <f>'3'!AC9+2</f>
        <v>1.0646063709122968</v>
      </c>
      <c r="AE9" s="210" t="e">
        <f>'8'!AK9</f>
        <v>#REF!</v>
      </c>
      <c r="AF9" s="211" t="e">
        <f t="shared" si="8"/>
        <v>#REF!</v>
      </c>
      <c r="AG9" s="254"/>
      <c r="AH9" s="185" t="e">
        <f>#REF!</f>
        <v>#REF!</v>
      </c>
      <c r="AI9" s="185"/>
      <c r="AJ9" s="210" t="e">
        <f>'2'!#REF!</f>
        <v>#REF!</v>
      </c>
      <c r="AK9" s="257"/>
      <c r="AL9" s="253">
        <f>'3'!AJ9+2</f>
        <v>0.60754867909154564</v>
      </c>
      <c r="AM9" s="210" t="e">
        <f>'8'!AT9</f>
        <v>#REF!</v>
      </c>
      <c r="AN9" s="211" t="e">
        <f t="shared" si="9"/>
        <v>#REF!</v>
      </c>
      <c r="AO9" s="254"/>
      <c r="AP9" s="185" t="e">
        <f>#REF!</f>
        <v>#REF!</v>
      </c>
      <c r="AQ9" s="185"/>
      <c r="AR9" s="210" t="e">
        <f>'2'!#REF!</f>
        <v>#REF!</v>
      </c>
      <c r="AS9" s="257"/>
      <c r="AT9" s="253">
        <f>'3'!AQ9+2</f>
        <v>0.98971840716766724</v>
      </c>
      <c r="AU9" s="210" t="e">
        <f>'8'!BC9</f>
        <v>#REF!</v>
      </c>
      <c r="AV9" s="211" t="e">
        <f t="shared" si="10"/>
        <v>#REF!</v>
      </c>
      <c r="AW9" s="254"/>
      <c r="AX9" s="185">
        <f>'1'!CE9</f>
        <v>0.50644678961241385</v>
      </c>
      <c r="AY9" s="185"/>
      <c r="AZ9" s="210" t="e">
        <f>'2'!BJ9</f>
        <v>#REF!</v>
      </c>
      <c r="BA9" s="257"/>
      <c r="BB9" s="253">
        <f>'3'!AX9+2</f>
        <v>2.4316507914003114</v>
      </c>
      <c r="BC9" s="210">
        <f>'8'!BL9</f>
        <v>0.89525977798599976</v>
      </c>
      <c r="BD9" s="211" t="e">
        <f t="shared" si="2"/>
        <v>#REF!</v>
      </c>
      <c r="BF9" s="185" t="e">
        <f>#REF!</f>
        <v>#REF!</v>
      </c>
      <c r="BG9" s="185"/>
      <c r="BH9" s="210" t="e">
        <f>'2'!#REF!</f>
        <v>#REF!</v>
      </c>
      <c r="BI9" s="257"/>
      <c r="BJ9" s="253">
        <f>'3'!BE9+2</f>
        <v>1.0513562817145505</v>
      </c>
      <c r="BK9" s="210" t="e">
        <f>'8'!BU9</f>
        <v>#REF!</v>
      </c>
      <c r="BL9" s="211" t="e">
        <f t="shared" si="11"/>
        <v>#REF!</v>
      </c>
      <c r="BM9" s="254"/>
      <c r="BN9" s="185" t="e">
        <f>#REF!</f>
        <v>#REF!</v>
      </c>
      <c r="BO9" s="185"/>
      <c r="BP9" s="210" t="e">
        <f>'2'!#REF!</f>
        <v>#REF!</v>
      </c>
      <c r="BQ9" s="257"/>
      <c r="BR9" s="253">
        <f>'3'!BL9+2</f>
        <v>1.198461861786891</v>
      </c>
      <c r="BS9" s="210" t="e">
        <f>'8'!CD9</f>
        <v>#REF!</v>
      </c>
      <c r="BT9" s="211" t="e">
        <f t="shared" si="12"/>
        <v>#REF!</v>
      </c>
      <c r="BU9" s="254"/>
      <c r="BV9" s="185">
        <f>'1'!DO9</f>
        <v>0.47554427554852091</v>
      </c>
      <c r="BW9" s="185"/>
      <c r="BX9" s="210" t="e">
        <f>'2'!CK9</f>
        <v>#REF!</v>
      </c>
      <c r="BY9" s="257"/>
      <c r="BZ9" s="253">
        <f>'3'!BS9+2</f>
        <v>2.7168635556341139</v>
      </c>
      <c r="CA9" s="210" t="e">
        <f>'8'!CM9</f>
        <v>#DIV/0!</v>
      </c>
      <c r="CB9" s="211" t="e">
        <f t="shared" si="3"/>
        <v>#REF!</v>
      </c>
      <c r="CD9" s="185" t="e">
        <f>#REF!</f>
        <v>#REF!</v>
      </c>
      <c r="CE9" s="185"/>
      <c r="CF9" s="210" t="e">
        <f>'2'!#REF!</f>
        <v>#REF!</v>
      </c>
      <c r="CG9" s="257"/>
      <c r="CH9" s="253">
        <f>'3'!BZ9+2</f>
        <v>0.96516438849176356</v>
      </c>
      <c r="CI9" s="210" t="e">
        <f>'8'!CV9</f>
        <v>#REF!</v>
      </c>
      <c r="CJ9" s="211" t="e">
        <f t="shared" si="13"/>
        <v>#REF!</v>
      </c>
      <c r="CK9" s="254"/>
      <c r="CL9" s="185">
        <f>'1'!EM9</f>
        <v>0.56459586903792214</v>
      </c>
      <c r="CM9" s="185"/>
      <c r="CN9" s="210" t="e">
        <f>'2'!DC9</f>
        <v>#REF!</v>
      </c>
      <c r="CO9" s="257"/>
      <c r="CP9" s="253">
        <f>'3'!CG9+2</f>
        <v>2.6726503294474666</v>
      </c>
      <c r="CQ9" s="210">
        <f>'8'!DE9</f>
        <v>0.73172471955752694</v>
      </c>
      <c r="CR9" s="211" t="e">
        <f t="shared" si="4"/>
        <v>#REF!</v>
      </c>
      <c r="CT9" s="185">
        <f>'1'!EY9</f>
        <v>0.68184697833221175</v>
      </c>
      <c r="CU9" s="185"/>
      <c r="CV9" s="210" t="e">
        <f>'2'!DL9</f>
        <v>#REF!</v>
      </c>
      <c r="CW9" s="257"/>
      <c r="CX9" s="253">
        <f>'3'!CN9+2</f>
        <v>2.7418315576140624</v>
      </c>
      <c r="CY9" s="210">
        <f>'8'!DN9</f>
        <v>0.99276659416364632</v>
      </c>
      <c r="CZ9" s="211" t="e">
        <f t="shared" si="5"/>
        <v>#REF!</v>
      </c>
      <c r="DB9" s="185">
        <f>'1'!FK9</f>
        <v>0.72193320345434853</v>
      </c>
      <c r="DC9" s="185"/>
      <c r="DD9" s="210" t="e">
        <f>'2'!DU9</f>
        <v>#REF!</v>
      </c>
      <c r="DE9" s="257"/>
      <c r="DF9" s="253">
        <f>'3'!CU9+2</f>
        <v>2.1435459757762572</v>
      </c>
      <c r="DG9" s="210">
        <f>'8'!DW9</f>
        <v>0.94221082817252322</v>
      </c>
      <c r="DH9" s="211" t="e">
        <f t="shared" si="6"/>
        <v>#REF!</v>
      </c>
    </row>
    <row r="10" spans="1:113" hidden="1">
      <c r="A10" s="201">
        <v>1966</v>
      </c>
      <c r="B10" s="185">
        <f>'1'!K10</f>
        <v>0.58635641635643432</v>
      </c>
      <c r="C10" s="185"/>
      <c r="D10" s="210" t="e">
        <f>'2'!H10</f>
        <v>#REF!</v>
      </c>
      <c r="E10" s="257"/>
      <c r="F10" s="253">
        <f>'3'!H10+2</f>
        <v>2.4254965003069771</v>
      </c>
      <c r="G10" s="210">
        <f>'8'!J10</f>
        <v>0.86130417541632054</v>
      </c>
      <c r="H10" s="211" t="e">
        <f t="shared" si="0"/>
        <v>#REF!</v>
      </c>
      <c r="J10" s="185" t="e">
        <f>#REF!</f>
        <v>#REF!</v>
      </c>
      <c r="K10" s="185"/>
      <c r="L10" s="210" t="e">
        <f>'2'!#REF!</f>
        <v>#REF!</v>
      </c>
      <c r="M10" s="257"/>
      <c r="N10" s="253">
        <f>'3'!O10+2</f>
        <v>0.93671865344462502</v>
      </c>
      <c r="O10" s="210" t="e">
        <f>'8'!S10</f>
        <v>#REF!</v>
      </c>
      <c r="P10" s="211" t="e">
        <f t="shared" si="7"/>
        <v>#REF!</v>
      </c>
      <c r="Q10" s="254"/>
      <c r="R10" s="185">
        <f>'1'!AI10</f>
        <v>0.57736999650989163</v>
      </c>
      <c r="S10" s="185"/>
      <c r="T10" s="210" t="e">
        <f>'2'!Z10</f>
        <v>#REF!</v>
      </c>
      <c r="U10" s="257"/>
      <c r="V10" s="253">
        <f>'3'!V10+2</f>
        <v>2.017272108283874</v>
      </c>
      <c r="W10" s="210">
        <f>'8'!AB10</f>
        <v>1.0186321365981947</v>
      </c>
      <c r="X10" s="211" t="e">
        <f t="shared" si="1"/>
        <v>#REF!</v>
      </c>
      <c r="Y10" s="259"/>
      <c r="Z10" s="185" t="e">
        <f>#REF!</f>
        <v>#REF!</v>
      </c>
      <c r="AA10" s="185"/>
      <c r="AB10" s="210" t="e">
        <f>'2'!#REF!</f>
        <v>#REF!</v>
      </c>
      <c r="AC10" s="257"/>
      <c r="AD10" s="253">
        <f>'3'!AC10+2</f>
        <v>1.0646063709122968</v>
      </c>
      <c r="AE10" s="210" t="e">
        <f>'8'!AK10</f>
        <v>#REF!</v>
      </c>
      <c r="AF10" s="211" t="e">
        <f t="shared" si="8"/>
        <v>#REF!</v>
      </c>
      <c r="AG10" s="254"/>
      <c r="AH10" s="185" t="e">
        <f>#REF!</f>
        <v>#REF!</v>
      </c>
      <c r="AI10" s="185"/>
      <c r="AJ10" s="210" t="e">
        <f>'2'!#REF!</f>
        <v>#REF!</v>
      </c>
      <c r="AK10" s="257"/>
      <c r="AL10" s="253">
        <f>'3'!AJ10+2</f>
        <v>0.60754867909154564</v>
      </c>
      <c r="AM10" s="210" t="e">
        <f>'8'!AT10</f>
        <v>#REF!</v>
      </c>
      <c r="AN10" s="211" t="e">
        <f t="shared" si="9"/>
        <v>#REF!</v>
      </c>
      <c r="AO10" s="254"/>
      <c r="AP10" s="185" t="e">
        <f>#REF!</f>
        <v>#REF!</v>
      </c>
      <c r="AQ10" s="185"/>
      <c r="AR10" s="210" t="e">
        <f>'2'!#REF!</f>
        <v>#REF!</v>
      </c>
      <c r="AS10" s="257"/>
      <c r="AT10" s="253">
        <f>'3'!AQ10+2</f>
        <v>0.98971840716766724</v>
      </c>
      <c r="AU10" s="210" t="e">
        <f>'8'!BC10</f>
        <v>#REF!</v>
      </c>
      <c r="AV10" s="211" t="e">
        <f t="shared" si="10"/>
        <v>#REF!</v>
      </c>
      <c r="AW10" s="254"/>
      <c r="AX10" s="185">
        <f>'1'!CE10</f>
        <v>0.51750163530252713</v>
      </c>
      <c r="AY10" s="185"/>
      <c r="AZ10" s="210" t="e">
        <f>'2'!BJ10</f>
        <v>#REF!</v>
      </c>
      <c r="BA10" s="257"/>
      <c r="BB10" s="253">
        <f>'3'!AX10+2</f>
        <v>2.4316507914003114</v>
      </c>
      <c r="BC10" s="210">
        <f>'8'!BL10</f>
        <v>0.8961132369694268</v>
      </c>
      <c r="BD10" s="211" t="e">
        <f t="shared" si="2"/>
        <v>#REF!</v>
      </c>
      <c r="BF10" s="185" t="e">
        <f>#REF!</f>
        <v>#REF!</v>
      </c>
      <c r="BG10" s="185"/>
      <c r="BH10" s="210" t="e">
        <f>'2'!#REF!</f>
        <v>#REF!</v>
      </c>
      <c r="BI10" s="257"/>
      <c r="BJ10" s="253">
        <f>'3'!BE10+2</f>
        <v>1.0513562817145505</v>
      </c>
      <c r="BK10" s="210" t="e">
        <f>'8'!BU10</f>
        <v>#REF!</v>
      </c>
      <c r="BL10" s="211" t="e">
        <f t="shared" si="11"/>
        <v>#REF!</v>
      </c>
      <c r="BM10" s="254"/>
      <c r="BN10" s="185" t="e">
        <f>#REF!</f>
        <v>#REF!</v>
      </c>
      <c r="BO10" s="185"/>
      <c r="BP10" s="210" t="e">
        <f>'2'!#REF!</f>
        <v>#REF!</v>
      </c>
      <c r="BQ10" s="257"/>
      <c r="BR10" s="253">
        <f>'3'!BL10+2</f>
        <v>1.198461861786891</v>
      </c>
      <c r="BS10" s="210" t="e">
        <f>'8'!CD10</f>
        <v>#REF!</v>
      </c>
      <c r="BT10" s="211" t="e">
        <f t="shared" si="12"/>
        <v>#REF!</v>
      </c>
      <c r="BU10" s="254"/>
      <c r="BV10" s="185">
        <f>'1'!DO10</f>
        <v>0.49010658787254335</v>
      </c>
      <c r="BW10" s="185"/>
      <c r="BX10" s="210" t="e">
        <f>'2'!CK10</f>
        <v>#REF!</v>
      </c>
      <c r="BY10" s="257"/>
      <c r="BZ10" s="253">
        <f>'3'!BS10+2</f>
        <v>2.7168635556341139</v>
      </c>
      <c r="CA10" s="210" t="e">
        <f>'8'!CM10</f>
        <v>#DIV/0!</v>
      </c>
      <c r="CB10" s="211" t="e">
        <f t="shared" si="3"/>
        <v>#REF!</v>
      </c>
      <c r="CD10" s="185" t="e">
        <f>#REF!</f>
        <v>#REF!</v>
      </c>
      <c r="CE10" s="185"/>
      <c r="CF10" s="210" t="e">
        <f>'2'!#REF!</f>
        <v>#REF!</v>
      </c>
      <c r="CG10" s="257"/>
      <c r="CH10" s="253">
        <f>'3'!BZ10+2</f>
        <v>0.96516438849176356</v>
      </c>
      <c r="CI10" s="210" t="e">
        <f>'8'!CV10</f>
        <v>#REF!</v>
      </c>
      <c r="CJ10" s="211" t="e">
        <f t="shared" si="13"/>
        <v>#REF!</v>
      </c>
      <c r="CK10" s="254"/>
      <c r="CL10" s="185">
        <f>'1'!EM10</f>
        <v>0.57866126698163067</v>
      </c>
      <c r="CM10" s="185"/>
      <c r="CN10" s="210" t="e">
        <f>'2'!DC10</f>
        <v>#REF!</v>
      </c>
      <c r="CO10" s="257"/>
      <c r="CP10" s="253">
        <f>'3'!CG10+2</f>
        <v>2.6726503294474666</v>
      </c>
      <c r="CQ10" s="210">
        <f>'8'!DE10</f>
        <v>0.75487013625972677</v>
      </c>
      <c r="CR10" s="211" t="e">
        <f t="shared" si="4"/>
        <v>#REF!</v>
      </c>
      <c r="CT10" s="185">
        <f>'1'!EY10</f>
        <v>0.69386860582382204</v>
      </c>
      <c r="CU10" s="185"/>
      <c r="CV10" s="210" t="e">
        <f>'2'!DL10</f>
        <v>#REF!</v>
      </c>
      <c r="CW10" s="257"/>
      <c r="CX10" s="253">
        <f>'3'!CN10+2</f>
        <v>2.7418315576140624</v>
      </c>
      <c r="CY10" s="210">
        <f>'8'!DN10</f>
        <v>0.98326858024354402</v>
      </c>
      <c r="CZ10" s="211" t="e">
        <f t="shared" si="5"/>
        <v>#REF!</v>
      </c>
      <c r="DB10" s="185">
        <f>'1'!FK10</f>
        <v>0.7607848876849137</v>
      </c>
      <c r="DC10" s="185"/>
      <c r="DD10" s="210" t="e">
        <f>'2'!DU10</f>
        <v>#REF!</v>
      </c>
      <c r="DE10" s="257"/>
      <c r="DF10" s="253">
        <f>'3'!CU10+2</f>
        <v>2.1435459757762572</v>
      </c>
      <c r="DG10" s="210">
        <f>'8'!DW10</f>
        <v>0.88483675955229335</v>
      </c>
      <c r="DH10" s="211" t="e">
        <f t="shared" si="6"/>
        <v>#REF!</v>
      </c>
    </row>
    <row r="11" spans="1:113" hidden="1">
      <c r="A11" s="201">
        <v>1967</v>
      </c>
      <c r="B11" s="185">
        <f>'1'!K11</f>
        <v>0.61732018461208071</v>
      </c>
      <c r="C11" s="185"/>
      <c r="D11" s="210" t="e">
        <f>'2'!H11</f>
        <v>#REF!</v>
      </c>
      <c r="E11" s="257"/>
      <c r="F11" s="253">
        <f>'3'!H11+2</f>
        <v>2.4254965003069771</v>
      </c>
      <c r="G11" s="210">
        <f>'8'!J11</f>
        <v>0.98445440440424803</v>
      </c>
      <c r="H11" s="211" t="e">
        <f t="shared" si="0"/>
        <v>#REF!</v>
      </c>
      <c r="J11" s="185" t="e">
        <f>#REF!</f>
        <v>#REF!</v>
      </c>
      <c r="K11" s="185"/>
      <c r="L11" s="210" t="e">
        <f>'2'!#REF!</f>
        <v>#REF!</v>
      </c>
      <c r="M11" s="257"/>
      <c r="N11" s="253">
        <f>'3'!O11+2</f>
        <v>0.93671865344462502</v>
      </c>
      <c r="O11" s="210" t="e">
        <f>'8'!S11</f>
        <v>#REF!</v>
      </c>
      <c r="P11" s="211" t="e">
        <f t="shared" si="7"/>
        <v>#REF!</v>
      </c>
      <c r="Q11" s="254"/>
      <c r="R11" s="185">
        <f>'1'!AI11</f>
        <v>0.59767401514133101</v>
      </c>
      <c r="S11" s="185"/>
      <c r="T11" s="210" t="e">
        <f>'2'!Z11</f>
        <v>#REF!</v>
      </c>
      <c r="U11" s="257"/>
      <c r="V11" s="253">
        <f>'3'!V11+2</f>
        <v>2.017272108283874</v>
      </c>
      <c r="W11" s="210">
        <f>'8'!AB11</f>
        <v>1.0702807496361952</v>
      </c>
      <c r="X11" s="211" t="e">
        <f t="shared" si="1"/>
        <v>#REF!</v>
      </c>
      <c r="Y11" s="259"/>
      <c r="Z11" s="185" t="e">
        <f>#REF!</f>
        <v>#REF!</v>
      </c>
      <c r="AA11" s="185"/>
      <c r="AB11" s="210" t="e">
        <f>'2'!#REF!</f>
        <v>#REF!</v>
      </c>
      <c r="AC11" s="257"/>
      <c r="AD11" s="253">
        <f>'3'!AC11+2</f>
        <v>1.0646063709122968</v>
      </c>
      <c r="AE11" s="210" t="e">
        <f>'8'!AK11</f>
        <v>#REF!</v>
      </c>
      <c r="AF11" s="211" t="e">
        <f t="shared" si="8"/>
        <v>#REF!</v>
      </c>
      <c r="AG11" s="254"/>
      <c r="AH11" s="185" t="e">
        <f>#REF!</f>
        <v>#REF!</v>
      </c>
      <c r="AI11" s="185"/>
      <c r="AJ11" s="210" t="e">
        <f>'2'!#REF!</f>
        <v>#REF!</v>
      </c>
      <c r="AK11" s="257"/>
      <c r="AL11" s="253">
        <f>'3'!AJ11+2</f>
        <v>0.60754867909154564</v>
      </c>
      <c r="AM11" s="210" t="e">
        <f>'8'!AT11</f>
        <v>#REF!</v>
      </c>
      <c r="AN11" s="211" t="e">
        <f t="shared" si="9"/>
        <v>#REF!</v>
      </c>
      <c r="AO11" s="254"/>
      <c r="AP11" s="185" t="e">
        <f>#REF!</f>
        <v>#REF!</v>
      </c>
      <c r="AQ11" s="185"/>
      <c r="AR11" s="210" t="e">
        <f>'2'!#REF!</f>
        <v>#REF!</v>
      </c>
      <c r="AS11" s="257"/>
      <c r="AT11" s="253">
        <f>'3'!AQ11+2</f>
        <v>0.98971840716766724</v>
      </c>
      <c r="AU11" s="210" t="e">
        <f>'8'!BC11</f>
        <v>#REF!</v>
      </c>
      <c r="AV11" s="211" t="e">
        <f t="shared" si="10"/>
        <v>#REF!</v>
      </c>
      <c r="AW11" s="254"/>
      <c r="AX11" s="185">
        <f>'1'!CE11</f>
        <v>0.52775577434643417</v>
      </c>
      <c r="AY11" s="185"/>
      <c r="AZ11" s="210" t="e">
        <f>'2'!BJ11</f>
        <v>#REF!</v>
      </c>
      <c r="BA11" s="257"/>
      <c r="BB11" s="253">
        <f>'3'!AX11+2</f>
        <v>2.4316507914003114</v>
      </c>
      <c r="BC11" s="210">
        <f>'8'!BL11</f>
        <v>0.89666475866194362</v>
      </c>
      <c r="BD11" s="211" t="e">
        <f t="shared" si="2"/>
        <v>#REF!</v>
      </c>
      <c r="BF11" s="185" t="e">
        <f>#REF!</f>
        <v>#REF!</v>
      </c>
      <c r="BG11" s="185"/>
      <c r="BH11" s="210" t="e">
        <f>'2'!#REF!</f>
        <v>#REF!</v>
      </c>
      <c r="BI11" s="257"/>
      <c r="BJ11" s="253">
        <f>'3'!BE11+2</f>
        <v>1.0513562817145505</v>
      </c>
      <c r="BK11" s="210" t="e">
        <f>'8'!BU11</f>
        <v>#REF!</v>
      </c>
      <c r="BL11" s="211" t="e">
        <f t="shared" si="11"/>
        <v>#REF!</v>
      </c>
      <c r="BM11" s="254"/>
      <c r="BN11" s="185" t="e">
        <f>#REF!</f>
        <v>#REF!</v>
      </c>
      <c r="BO11" s="185"/>
      <c r="BP11" s="210" t="e">
        <f>'2'!#REF!</f>
        <v>#REF!</v>
      </c>
      <c r="BQ11" s="257"/>
      <c r="BR11" s="253">
        <f>'3'!BL11+2</f>
        <v>1.198461861786891</v>
      </c>
      <c r="BS11" s="210" t="e">
        <f>'8'!CD11</f>
        <v>#REF!</v>
      </c>
      <c r="BT11" s="211" t="e">
        <f t="shared" si="12"/>
        <v>#REF!</v>
      </c>
      <c r="BU11" s="254"/>
      <c r="BV11" s="185">
        <f>'1'!DO11</f>
        <v>0.51165849999204649</v>
      </c>
      <c r="BW11" s="185"/>
      <c r="BX11" s="210" t="e">
        <f>'2'!CK11</f>
        <v>#REF!</v>
      </c>
      <c r="BY11" s="257"/>
      <c r="BZ11" s="253">
        <f>'3'!BS11+2</f>
        <v>2.7168635556341139</v>
      </c>
      <c r="CA11" s="210" t="e">
        <f>'8'!CM11</f>
        <v>#DIV/0!</v>
      </c>
      <c r="CB11" s="211" t="e">
        <f t="shared" si="3"/>
        <v>#REF!</v>
      </c>
      <c r="CD11" s="185" t="e">
        <f>#REF!</f>
        <v>#REF!</v>
      </c>
      <c r="CE11" s="185"/>
      <c r="CF11" s="210" t="e">
        <f>'2'!#REF!</f>
        <v>#REF!</v>
      </c>
      <c r="CG11" s="257"/>
      <c r="CH11" s="253">
        <f>'3'!BZ11+2</f>
        <v>0.96516438849176356</v>
      </c>
      <c r="CI11" s="210" t="e">
        <f>'8'!CV11</f>
        <v>#REF!</v>
      </c>
      <c r="CJ11" s="211" t="e">
        <f t="shared" si="13"/>
        <v>#REF!</v>
      </c>
      <c r="CK11" s="254"/>
      <c r="CL11" s="185">
        <f>'1'!EM11</f>
        <v>0.59169694508284543</v>
      </c>
      <c r="CM11" s="185"/>
      <c r="CN11" s="210" t="e">
        <f>'2'!DC11</f>
        <v>#REF!</v>
      </c>
      <c r="CO11" s="257"/>
      <c r="CP11" s="253">
        <f>'3'!CG11+2</f>
        <v>2.6726503294474666</v>
      </c>
      <c r="CQ11" s="210">
        <f>'8'!DE11</f>
        <v>0.78922604375849759</v>
      </c>
      <c r="CR11" s="211" t="e">
        <f t="shared" si="4"/>
        <v>#REF!</v>
      </c>
      <c r="CT11" s="185">
        <f>'1'!EY11</f>
        <v>0.71315833629917091</v>
      </c>
      <c r="CU11" s="185"/>
      <c r="CV11" s="210" t="e">
        <f>'2'!DL11</f>
        <v>#REF!</v>
      </c>
      <c r="CW11" s="257"/>
      <c r="CX11" s="253">
        <f>'3'!CN11+2</f>
        <v>2.7418315576140624</v>
      </c>
      <c r="CY11" s="210">
        <f>'8'!DN11</f>
        <v>1.2872150726813401</v>
      </c>
      <c r="CZ11" s="211" t="e">
        <f t="shared" si="5"/>
        <v>#REF!</v>
      </c>
      <c r="DB11" s="185">
        <f>'1'!FK11</f>
        <v>0.78898731183647031</v>
      </c>
      <c r="DC11" s="185"/>
      <c r="DD11" s="210" t="e">
        <f>'2'!DU11</f>
        <v>#REF!</v>
      </c>
      <c r="DE11" s="257"/>
      <c r="DF11" s="253">
        <f>'3'!CU11+2</f>
        <v>2.1435459757762572</v>
      </c>
      <c r="DG11" s="210">
        <f>'8'!DW11</f>
        <v>0.90118852092035318</v>
      </c>
      <c r="DH11" s="211" t="e">
        <f t="shared" si="6"/>
        <v>#REF!</v>
      </c>
    </row>
    <row r="12" spans="1:113" hidden="1">
      <c r="A12" s="201">
        <v>1968</v>
      </c>
      <c r="B12" s="185">
        <f>'1'!K12</f>
        <v>0.62972140063797732</v>
      </c>
      <c r="C12" s="185"/>
      <c r="D12" s="210" t="e">
        <f>'2'!H12</f>
        <v>#REF!</v>
      </c>
      <c r="E12" s="257"/>
      <c r="F12" s="253">
        <f>'3'!H12+2</f>
        <v>2.4254965003069771</v>
      </c>
      <c r="G12" s="210">
        <f>'8'!J12</f>
        <v>0.946577538130978</v>
      </c>
      <c r="H12" s="211" t="e">
        <f t="shared" si="0"/>
        <v>#REF!</v>
      </c>
      <c r="J12" s="185" t="e">
        <f>#REF!</f>
        <v>#REF!</v>
      </c>
      <c r="K12" s="185"/>
      <c r="L12" s="210" t="e">
        <f>'2'!#REF!</f>
        <v>#REF!</v>
      </c>
      <c r="M12" s="257"/>
      <c r="N12" s="253">
        <f>'3'!O12+2</f>
        <v>0.93671865344462502</v>
      </c>
      <c r="O12" s="210" t="e">
        <f>'8'!S12</f>
        <v>#REF!</v>
      </c>
      <c r="P12" s="211" t="e">
        <f t="shared" si="7"/>
        <v>#REF!</v>
      </c>
      <c r="Q12" s="254"/>
      <c r="R12" s="185">
        <f>'1'!AI12</f>
        <v>0.62209967926681986</v>
      </c>
      <c r="S12" s="185"/>
      <c r="T12" s="210" t="e">
        <f>'2'!Z12</f>
        <v>#REF!</v>
      </c>
      <c r="U12" s="257"/>
      <c r="V12" s="253">
        <f>'3'!V12+2</f>
        <v>2.017272108283874</v>
      </c>
      <c r="W12" s="210">
        <f>'8'!AB12</f>
        <v>1.2142178886661763</v>
      </c>
      <c r="X12" s="211" t="e">
        <f t="shared" si="1"/>
        <v>#REF!</v>
      </c>
      <c r="Y12" s="259"/>
      <c r="Z12" s="185" t="e">
        <f>#REF!</f>
        <v>#REF!</v>
      </c>
      <c r="AA12" s="185"/>
      <c r="AB12" s="210" t="e">
        <f>'2'!#REF!</f>
        <v>#REF!</v>
      </c>
      <c r="AC12" s="257"/>
      <c r="AD12" s="253">
        <f>'3'!AC12+2</f>
        <v>1.0646063709122968</v>
      </c>
      <c r="AE12" s="210" t="e">
        <f>'8'!AK12</f>
        <v>#REF!</v>
      </c>
      <c r="AF12" s="211" t="e">
        <f t="shared" si="8"/>
        <v>#REF!</v>
      </c>
      <c r="AG12" s="254"/>
      <c r="AH12" s="185" t="e">
        <f>#REF!</f>
        <v>#REF!</v>
      </c>
      <c r="AI12" s="185"/>
      <c r="AJ12" s="210" t="e">
        <f>'2'!#REF!</f>
        <v>#REF!</v>
      </c>
      <c r="AK12" s="257"/>
      <c r="AL12" s="253">
        <f>'3'!AJ12+2</f>
        <v>0.60754867909154564</v>
      </c>
      <c r="AM12" s="210" t="e">
        <f>'8'!AT12</f>
        <v>#REF!</v>
      </c>
      <c r="AN12" s="211" t="e">
        <f t="shared" si="9"/>
        <v>#REF!</v>
      </c>
      <c r="AO12" s="254"/>
      <c r="AP12" s="185" t="e">
        <f>#REF!</f>
        <v>#REF!</v>
      </c>
      <c r="AQ12" s="185"/>
      <c r="AR12" s="210" t="e">
        <f>'2'!#REF!</f>
        <v>#REF!</v>
      </c>
      <c r="AS12" s="257"/>
      <c r="AT12" s="253">
        <f>'3'!AQ12+2</f>
        <v>0.98971840716766724</v>
      </c>
      <c r="AU12" s="210" t="e">
        <f>'8'!BC12</f>
        <v>#REF!</v>
      </c>
      <c r="AV12" s="211" t="e">
        <f t="shared" si="10"/>
        <v>#REF!</v>
      </c>
      <c r="AW12" s="254"/>
      <c r="AX12" s="185">
        <f>'1'!CE12</f>
        <v>0.54061978566353097</v>
      </c>
      <c r="AY12" s="185"/>
      <c r="AZ12" s="210" t="e">
        <f>'2'!BJ12</f>
        <v>#REF!</v>
      </c>
      <c r="BA12" s="257"/>
      <c r="BB12" s="253">
        <f>'3'!AX12+2</f>
        <v>2.4316507914003114</v>
      </c>
      <c r="BC12" s="210">
        <f>'8'!BL12</f>
        <v>0.89719891902071258</v>
      </c>
      <c r="BD12" s="211" t="e">
        <f t="shared" si="2"/>
        <v>#REF!</v>
      </c>
      <c r="BF12" s="185" t="e">
        <f>#REF!</f>
        <v>#REF!</v>
      </c>
      <c r="BG12" s="185"/>
      <c r="BH12" s="210" t="e">
        <f>'2'!#REF!</f>
        <v>#REF!</v>
      </c>
      <c r="BI12" s="257"/>
      <c r="BJ12" s="253">
        <f>'3'!BE12+2</f>
        <v>1.0513562817145505</v>
      </c>
      <c r="BK12" s="210" t="e">
        <f>'8'!BU12</f>
        <v>#REF!</v>
      </c>
      <c r="BL12" s="211" t="e">
        <f t="shared" si="11"/>
        <v>#REF!</v>
      </c>
      <c r="BM12" s="254"/>
      <c r="BN12" s="185" t="e">
        <f>#REF!</f>
        <v>#REF!</v>
      </c>
      <c r="BO12" s="185"/>
      <c r="BP12" s="210" t="e">
        <f>'2'!#REF!</f>
        <v>#REF!</v>
      </c>
      <c r="BQ12" s="257"/>
      <c r="BR12" s="253">
        <f>'3'!BL12+2</f>
        <v>1.198461861786891</v>
      </c>
      <c r="BS12" s="210" t="e">
        <f>'8'!CD12</f>
        <v>#REF!</v>
      </c>
      <c r="BT12" s="211" t="e">
        <f t="shared" si="12"/>
        <v>#REF!</v>
      </c>
      <c r="BU12" s="254"/>
      <c r="BV12" s="185">
        <f>'1'!DO12</f>
        <v>0.52496416168963833</v>
      </c>
      <c r="BW12" s="185"/>
      <c r="BX12" s="210" t="e">
        <f>'2'!CK12</f>
        <v>#REF!</v>
      </c>
      <c r="BY12" s="257"/>
      <c r="BZ12" s="253">
        <f>'3'!BS12+2</f>
        <v>2.7168635556341139</v>
      </c>
      <c r="CA12" s="210" t="e">
        <f>'8'!CM12</f>
        <v>#DIV/0!</v>
      </c>
      <c r="CB12" s="211" t="e">
        <f t="shared" si="3"/>
        <v>#REF!</v>
      </c>
      <c r="CD12" s="185" t="e">
        <f>#REF!</f>
        <v>#REF!</v>
      </c>
      <c r="CE12" s="185"/>
      <c r="CF12" s="210" t="e">
        <f>'2'!#REF!</f>
        <v>#REF!</v>
      </c>
      <c r="CG12" s="257"/>
      <c r="CH12" s="253">
        <f>'3'!BZ12+2</f>
        <v>0.96516438849176356</v>
      </c>
      <c r="CI12" s="210" t="e">
        <f>'8'!CV12</f>
        <v>#REF!</v>
      </c>
      <c r="CJ12" s="211" t="e">
        <f t="shared" si="13"/>
        <v>#REF!</v>
      </c>
      <c r="CK12" s="254"/>
      <c r="CL12" s="185">
        <f>'1'!EM12</f>
        <v>0.61603293157152983</v>
      </c>
      <c r="CM12" s="185"/>
      <c r="CN12" s="210" t="e">
        <f>'2'!DC12</f>
        <v>#REF!</v>
      </c>
      <c r="CO12" s="257"/>
      <c r="CP12" s="253">
        <f>'3'!CG12+2</f>
        <v>2.6726503294474666</v>
      </c>
      <c r="CQ12" s="210">
        <f>'8'!DE12</f>
        <v>0.81996621427799055</v>
      </c>
      <c r="CR12" s="211" t="e">
        <f t="shared" si="4"/>
        <v>#REF!</v>
      </c>
      <c r="CT12" s="185">
        <f>'1'!EY12</f>
        <v>0.72644449078824902</v>
      </c>
      <c r="CU12" s="185"/>
      <c r="CV12" s="210" t="e">
        <f>'2'!DL12</f>
        <v>#REF!</v>
      </c>
      <c r="CW12" s="257"/>
      <c r="CX12" s="253">
        <f>'3'!CN12+2</f>
        <v>2.7418315576140624</v>
      </c>
      <c r="CY12" s="210">
        <f>'8'!DN12</f>
        <v>1.3354456012222733</v>
      </c>
      <c r="CZ12" s="211" t="e">
        <f t="shared" si="5"/>
        <v>#REF!</v>
      </c>
      <c r="DB12" s="185">
        <f>'1'!FK12</f>
        <v>0.81244528137843519</v>
      </c>
      <c r="DC12" s="185"/>
      <c r="DD12" s="210" t="e">
        <f>'2'!DU12</f>
        <v>#REF!</v>
      </c>
      <c r="DE12" s="257"/>
      <c r="DF12" s="253">
        <f>'3'!CU12+2</f>
        <v>2.1435459757762572</v>
      </c>
      <c r="DG12" s="210">
        <f>'8'!DW12</f>
        <v>0.86349167053804066</v>
      </c>
      <c r="DH12" s="211" t="e">
        <f t="shared" si="6"/>
        <v>#REF!</v>
      </c>
    </row>
    <row r="13" spans="1:113" hidden="1">
      <c r="A13" s="201">
        <v>1969</v>
      </c>
      <c r="B13" s="185">
        <f>'1'!K13</f>
        <v>0.6527579768149443</v>
      </c>
      <c r="C13" s="185"/>
      <c r="D13" s="210" t="e">
        <f>'2'!H13</f>
        <v>#REF!</v>
      </c>
      <c r="E13" s="257"/>
      <c r="F13" s="253">
        <f>'3'!H13+2</f>
        <v>2.4254965003069771</v>
      </c>
      <c r="G13" s="210">
        <f>'8'!J13</f>
        <v>0.83500586765414131</v>
      </c>
      <c r="H13" s="211" t="e">
        <f t="shared" si="0"/>
        <v>#REF!</v>
      </c>
      <c r="J13" s="185" t="e">
        <f>#REF!</f>
        <v>#REF!</v>
      </c>
      <c r="K13" s="185"/>
      <c r="L13" s="210" t="e">
        <f>'2'!#REF!</f>
        <v>#REF!</v>
      </c>
      <c r="M13" s="257"/>
      <c r="N13" s="253">
        <f>'3'!O13+2</f>
        <v>0.93671865344462502</v>
      </c>
      <c r="O13" s="210" t="e">
        <f>'8'!S13</f>
        <v>#REF!</v>
      </c>
      <c r="P13" s="211" t="e">
        <f t="shared" si="7"/>
        <v>#REF!</v>
      </c>
      <c r="Q13" s="254"/>
      <c r="R13" s="185">
        <f>'1'!AI13</f>
        <v>0.64196530041007394</v>
      </c>
      <c r="S13" s="185"/>
      <c r="T13" s="210" t="e">
        <f>'2'!Z13</f>
        <v>#REF!</v>
      </c>
      <c r="U13" s="257"/>
      <c r="V13" s="253">
        <f>'3'!V13+2</f>
        <v>2.017272108283874</v>
      </c>
      <c r="W13" s="210">
        <f>'8'!AB13</f>
        <v>1.2541477148507791</v>
      </c>
      <c r="X13" s="211" t="e">
        <f t="shared" si="1"/>
        <v>#REF!</v>
      </c>
      <c r="Y13" s="259"/>
      <c r="Z13" s="185" t="e">
        <f>#REF!</f>
        <v>#REF!</v>
      </c>
      <c r="AA13" s="185"/>
      <c r="AB13" s="210" t="e">
        <f>'2'!#REF!</f>
        <v>#REF!</v>
      </c>
      <c r="AC13" s="257"/>
      <c r="AD13" s="253">
        <f>'3'!AC13+2</f>
        <v>1.0646063709122968</v>
      </c>
      <c r="AE13" s="210" t="e">
        <f>'8'!AK13</f>
        <v>#REF!</v>
      </c>
      <c r="AF13" s="211" t="e">
        <f t="shared" si="8"/>
        <v>#REF!</v>
      </c>
      <c r="AG13" s="254"/>
      <c r="AH13" s="185" t="e">
        <f>#REF!</f>
        <v>#REF!</v>
      </c>
      <c r="AI13" s="185"/>
      <c r="AJ13" s="210" t="e">
        <f>'2'!#REF!</f>
        <v>#REF!</v>
      </c>
      <c r="AK13" s="257"/>
      <c r="AL13" s="253">
        <f>'3'!AJ13+2</f>
        <v>0.60754867909154564</v>
      </c>
      <c r="AM13" s="210" t="e">
        <f>'8'!AT13</f>
        <v>#REF!</v>
      </c>
      <c r="AN13" s="211" t="e">
        <f t="shared" si="9"/>
        <v>#REF!</v>
      </c>
      <c r="AO13" s="254"/>
      <c r="AP13" s="185" t="e">
        <f>#REF!</f>
        <v>#REF!</v>
      </c>
      <c r="AQ13" s="185"/>
      <c r="AR13" s="210" t="e">
        <f>'2'!#REF!</f>
        <v>#REF!</v>
      </c>
      <c r="AS13" s="257"/>
      <c r="AT13" s="253">
        <f>'3'!AQ13+2</f>
        <v>0.98971840716766724</v>
      </c>
      <c r="AU13" s="210" t="e">
        <f>'8'!BC13</f>
        <v>#REF!</v>
      </c>
      <c r="AV13" s="211" t="e">
        <f t="shared" si="10"/>
        <v>#REF!</v>
      </c>
      <c r="AW13" s="254"/>
      <c r="AX13" s="185">
        <f>'1'!CE13</f>
        <v>0.5714183070088138</v>
      </c>
      <c r="AY13" s="185"/>
      <c r="AZ13" s="210" t="e">
        <f>'2'!BJ13</f>
        <v>#REF!</v>
      </c>
      <c r="BA13" s="257"/>
      <c r="BB13" s="253">
        <f>'3'!AX13+2</f>
        <v>2.4316507914003114</v>
      </c>
      <c r="BC13" s="210">
        <f>'8'!BL13</f>
        <v>0.89787263165323594</v>
      </c>
      <c r="BD13" s="211" t="e">
        <f t="shared" si="2"/>
        <v>#REF!</v>
      </c>
      <c r="BF13" s="185" t="e">
        <f>#REF!</f>
        <v>#REF!</v>
      </c>
      <c r="BG13" s="185"/>
      <c r="BH13" s="210" t="e">
        <f>'2'!#REF!</f>
        <v>#REF!</v>
      </c>
      <c r="BI13" s="257"/>
      <c r="BJ13" s="253">
        <f>'3'!BE13+2</f>
        <v>1.0513562817145505</v>
      </c>
      <c r="BK13" s="210" t="e">
        <f>'8'!BU13</f>
        <v>#REF!</v>
      </c>
      <c r="BL13" s="211" t="e">
        <f t="shared" si="11"/>
        <v>#REF!</v>
      </c>
      <c r="BM13" s="254"/>
      <c r="BN13" s="185" t="e">
        <f>#REF!</f>
        <v>#REF!</v>
      </c>
      <c r="BO13" s="185"/>
      <c r="BP13" s="210" t="e">
        <f>'2'!#REF!</f>
        <v>#REF!</v>
      </c>
      <c r="BQ13" s="257"/>
      <c r="BR13" s="253">
        <f>'3'!BL13+2</f>
        <v>1.198461861786891</v>
      </c>
      <c r="BS13" s="210" t="e">
        <f>'8'!CD13</f>
        <v>#REF!</v>
      </c>
      <c r="BT13" s="211" t="e">
        <f t="shared" si="12"/>
        <v>#REF!</v>
      </c>
      <c r="BU13" s="254"/>
      <c r="BV13" s="185">
        <f>'1'!DO13</f>
        <v>0.55535663230292576</v>
      </c>
      <c r="BW13" s="185"/>
      <c r="BX13" s="210" t="e">
        <f>'2'!CK13</f>
        <v>#REF!</v>
      </c>
      <c r="BY13" s="257"/>
      <c r="BZ13" s="253">
        <f>'3'!BS13+2</f>
        <v>2.7168635556341139</v>
      </c>
      <c r="CA13" s="210" t="e">
        <f>'8'!CM13</f>
        <v>#DIV/0!</v>
      </c>
      <c r="CB13" s="211" t="e">
        <f t="shared" si="3"/>
        <v>#REF!</v>
      </c>
      <c r="CD13" s="185" t="e">
        <f>#REF!</f>
        <v>#REF!</v>
      </c>
      <c r="CE13" s="185"/>
      <c r="CF13" s="210" t="e">
        <f>'2'!#REF!</f>
        <v>#REF!</v>
      </c>
      <c r="CG13" s="257"/>
      <c r="CH13" s="253">
        <f>'3'!BZ13+2</f>
        <v>0.96516438849176356</v>
      </c>
      <c r="CI13" s="210" t="e">
        <f>'8'!CV13</f>
        <v>#REF!</v>
      </c>
      <c r="CJ13" s="211" t="e">
        <f t="shared" si="13"/>
        <v>#REF!</v>
      </c>
      <c r="CK13" s="254"/>
      <c r="CL13" s="185">
        <f>'1'!EM13</f>
        <v>0.64133012389983601</v>
      </c>
      <c r="CM13" s="185"/>
      <c r="CN13" s="210" t="e">
        <f>'2'!DC13</f>
        <v>#REF!</v>
      </c>
      <c r="CO13" s="257"/>
      <c r="CP13" s="253">
        <f>'3'!CG13+2</f>
        <v>2.6726503294474666</v>
      </c>
      <c r="CQ13" s="210">
        <f>'8'!DE13</f>
        <v>0.81639097366581659</v>
      </c>
      <c r="CR13" s="211" t="e">
        <f t="shared" si="4"/>
        <v>#REF!</v>
      </c>
      <c r="CT13" s="185">
        <f>'1'!EY13</f>
        <v>0.7253013442611127</v>
      </c>
      <c r="CU13" s="185"/>
      <c r="CV13" s="210" t="e">
        <f>'2'!DL13</f>
        <v>#REF!</v>
      </c>
      <c r="CW13" s="257"/>
      <c r="CX13" s="253">
        <f>'3'!CN13+2</f>
        <v>2.7418315576140624</v>
      </c>
      <c r="CY13" s="210">
        <f>'8'!DN13</f>
        <v>1.2989821164300011</v>
      </c>
      <c r="CZ13" s="211" t="e">
        <f t="shared" si="5"/>
        <v>#REF!</v>
      </c>
      <c r="DB13" s="185">
        <f>'1'!FK13</f>
        <v>0.82905254216310809</v>
      </c>
      <c r="DC13" s="185"/>
      <c r="DD13" s="210" t="e">
        <f>'2'!DU13</f>
        <v>#REF!</v>
      </c>
      <c r="DE13" s="257"/>
      <c r="DF13" s="253">
        <f>'3'!CU13+2</f>
        <v>2.1435459757762572</v>
      </c>
      <c r="DG13" s="210">
        <f>'8'!DW13</f>
        <v>0.8476190491211093</v>
      </c>
      <c r="DH13" s="211" t="e">
        <f t="shared" si="6"/>
        <v>#REF!</v>
      </c>
    </row>
    <row r="14" spans="1:113" hidden="1">
      <c r="A14" s="201">
        <v>1970</v>
      </c>
      <c r="B14" s="185">
        <f>'1'!K14</f>
        <v>0.66352289456271674</v>
      </c>
      <c r="C14" s="185"/>
      <c r="D14" s="210" t="e">
        <f>'2'!H14</f>
        <v>#REF!</v>
      </c>
      <c r="E14" s="257"/>
      <c r="F14" s="253">
        <f>'3'!H14+2</f>
        <v>2.4254965003069771</v>
      </c>
      <c r="G14" s="210">
        <f>'8'!J14</f>
        <v>0.80965294960385015</v>
      </c>
      <c r="H14" s="211" t="e">
        <f t="shared" si="0"/>
        <v>#REF!</v>
      </c>
      <c r="J14" s="185" t="e">
        <f>#REF!</f>
        <v>#REF!</v>
      </c>
      <c r="K14" s="185"/>
      <c r="L14" s="210" t="e">
        <f>'2'!#REF!</f>
        <v>#REF!</v>
      </c>
      <c r="M14" s="257"/>
      <c r="N14" s="253">
        <f>'3'!O14+2</f>
        <v>0.93671865344462502</v>
      </c>
      <c r="O14" s="210" t="e">
        <f>'8'!S14</f>
        <v>#REF!</v>
      </c>
      <c r="P14" s="211" t="e">
        <f t="shared" si="7"/>
        <v>#REF!</v>
      </c>
      <c r="Q14" s="254"/>
      <c r="R14" s="185">
        <f>'1'!AI14</f>
        <v>0.66205289618963314</v>
      </c>
      <c r="S14" s="185"/>
      <c r="T14" s="210" t="e">
        <f>'2'!Z14</f>
        <v>#REF!</v>
      </c>
      <c r="U14" s="257"/>
      <c r="V14" s="253">
        <f>'3'!V14+2</f>
        <v>2.017272108283874</v>
      </c>
      <c r="W14" s="210">
        <f>'8'!AB14</f>
        <v>1.34448377246224</v>
      </c>
      <c r="X14" s="211" t="e">
        <f t="shared" si="1"/>
        <v>#REF!</v>
      </c>
      <c r="Y14" s="259"/>
      <c r="Z14" s="185" t="e">
        <f>#REF!</f>
        <v>#REF!</v>
      </c>
      <c r="AA14" s="185"/>
      <c r="AB14" s="210" t="e">
        <f>'2'!#REF!</f>
        <v>#REF!</v>
      </c>
      <c r="AC14" s="257"/>
      <c r="AD14" s="253">
        <f>'3'!AC14+2</f>
        <v>1.0646063709122968</v>
      </c>
      <c r="AE14" s="210" t="e">
        <f>'8'!AK14</f>
        <v>#REF!</v>
      </c>
      <c r="AF14" s="211" t="e">
        <f t="shared" si="8"/>
        <v>#REF!</v>
      </c>
      <c r="AG14" s="254"/>
      <c r="AH14" s="185" t="e">
        <f>#REF!</f>
        <v>#REF!</v>
      </c>
      <c r="AI14" s="185"/>
      <c r="AJ14" s="210" t="e">
        <f>'2'!#REF!</f>
        <v>#REF!</v>
      </c>
      <c r="AK14" s="257"/>
      <c r="AL14" s="253">
        <f>'3'!AJ14+2</f>
        <v>0.60754867909154564</v>
      </c>
      <c r="AM14" s="210" t="e">
        <f>'8'!AT14</f>
        <v>#REF!</v>
      </c>
      <c r="AN14" s="211" t="e">
        <f t="shared" si="9"/>
        <v>#REF!</v>
      </c>
      <c r="AO14" s="254"/>
      <c r="AP14" s="185" t="e">
        <f>#REF!</f>
        <v>#REF!</v>
      </c>
      <c r="AQ14" s="185"/>
      <c r="AR14" s="210" t="e">
        <f>'2'!#REF!</f>
        <v>#REF!</v>
      </c>
      <c r="AS14" s="257"/>
      <c r="AT14" s="253">
        <f>'3'!AQ14+2</f>
        <v>0.98971840716766724</v>
      </c>
      <c r="AU14" s="210" t="e">
        <f>'8'!BC14</f>
        <v>#REF!</v>
      </c>
      <c r="AV14" s="211" t="e">
        <f t="shared" si="10"/>
        <v>#REF!</v>
      </c>
      <c r="AW14" s="254"/>
      <c r="AX14" s="185">
        <f>'1'!CE14</f>
        <v>0.60537951387639366</v>
      </c>
      <c r="AY14" s="185"/>
      <c r="AZ14" s="210" t="e">
        <f>'2'!BJ14</f>
        <v>#REF!</v>
      </c>
      <c r="BA14" s="257"/>
      <c r="BB14" s="253">
        <f>'3'!AX14+2</f>
        <v>2.4316507914003114</v>
      </c>
      <c r="BC14" s="210">
        <f>'8'!BL14</f>
        <v>0.76372962047304749</v>
      </c>
      <c r="BD14" s="211" t="e">
        <f t="shared" si="2"/>
        <v>#REF!</v>
      </c>
      <c r="BF14" s="185" t="e">
        <f>#REF!</f>
        <v>#REF!</v>
      </c>
      <c r="BG14" s="185"/>
      <c r="BH14" s="210" t="e">
        <f>'2'!#REF!</f>
        <v>#REF!</v>
      </c>
      <c r="BI14" s="257"/>
      <c r="BJ14" s="253">
        <f>'3'!BE14+2</f>
        <v>1.0513562817145505</v>
      </c>
      <c r="BK14" s="210" t="e">
        <f>'8'!BU14</f>
        <v>#REF!</v>
      </c>
      <c r="BL14" s="211" t="e">
        <f t="shared" si="11"/>
        <v>#REF!</v>
      </c>
      <c r="BM14" s="254"/>
      <c r="BN14" s="185" t="e">
        <f>#REF!</f>
        <v>#REF!</v>
      </c>
      <c r="BO14" s="185"/>
      <c r="BP14" s="210" t="e">
        <f>'2'!#REF!</f>
        <v>#REF!</v>
      </c>
      <c r="BQ14" s="257"/>
      <c r="BR14" s="253">
        <f>'3'!BL14+2</f>
        <v>1.198461861786891</v>
      </c>
      <c r="BS14" s="210" t="e">
        <f>'8'!CD14</f>
        <v>#REF!</v>
      </c>
      <c r="BT14" s="211" t="e">
        <f t="shared" si="12"/>
        <v>#REF!</v>
      </c>
      <c r="BU14" s="254"/>
      <c r="BV14" s="185">
        <f>'1'!DO14</f>
        <v>0.56271359839301638</v>
      </c>
      <c r="BW14" s="185"/>
      <c r="BX14" s="210" t="e">
        <f>'2'!CK14</f>
        <v>#REF!</v>
      </c>
      <c r="BY14" s="257"/>
      <c r="BZ14" s="253">
        <f>'3'!BS14+2</f>
        <v>2.7168635556341139</v>
      </c>
      <c r="CA14" s="210" t="e">
        <f>'8'!CM14</f>
        <v>#DIV/0!</v>
      </c>
      <c r="CB14" s="211" t="e">
        <f t="shared" si="3"/>
        <v>#REF!</v>
      </c>
      <c r="CD14" s="185" t="e">
        <f>#REF!</f>
        <v>#REF!</v>
      </c>
      <c r="CE14" s="185"/>
      <c r="CF14" s="210" t="e">
        <f>'2'!#REF!</f>
        <v>#REF!</v>
      </c>
      <c r="CG14" s="257"/>
      <c r="CH14" s="253">
        <f>'3'!BZ14+2</f>
        <v>0.96516438849176356</v>
      </c>
      <c r="CI14" s="210" t="e">
        <f>'8'!CV14</f>
        <v>#REF!</v>
      </c>
      <c r="CJ14" s="211" t="e">
        <f t="shared" si="13"/>
        <v>#REF!</v>
      </c>
      <c r="CK14" s="254"/>
      <c r="CL14" s="185">
        <f>'1'!EM14</f>
        <v>0.67257287716582392</v>
      </c>
      <c r="CM14" s="185"/>
      <c r="CN14" s="210" t="e">
        <f>'2'!DC14</f>
        <v>#REF!</v>
      </c>
      <c r="CO14" s="257"/>
      <c r="CP14" s="253">
        <f>'3'!CG14+2</f>
        <v>2.6726503294474666</v>
      </c>
      <c r="CQ14" s="210">
        <f>'8'!DE14</f>
        <v>0.74266733312011712</v>
      </c>
      <c r="CR14" s="211" t="e">
        <f t="shared" si="4"/>
        <v>#REF!</v>
      </c>
      <c r="CT14" s="185">
        <f>'1'!EY14</f>
        <v>0.73183432113119518</v>
      </c>
      <c r="CU14" s="185"/>
      <c r="CV14" s="210" t="e">
        <f>'2'!DL14</f>
        <v>#REF!</v>
      </c>
      <c r="CW14" s="257"/>
      <c r="CX14" s="253">
        <f>'3'!CN14+2</f>
        <v>2.7276139915211526</v>
      </c>
      <c r="CY14" s="210">
        <f>'8'!DN14</f>
        <v>1.156818793156638</v>
      </c>
      <c r="CZ14" s="211" t="e">
        <f t="shared" si="5"/>
        <v>#REF!</v>
      </c>
      <c r="DB14" s="185">
        <f>'1'!FK14</f>
        <v>0.82934225497579994</v>
      </c>
      <c r="DC14" s="185"/>
      <c r="DD14" s="210" t="e">
        <f>'2'!DU14</f>
        <v>#REF!</v>
      </c>
      <c r="DE14" s="257"/>
      <c r="DF14" s="253">
        <f>'3'!CU14+2</f>
        <v>2.1435459757762572</v>
      </c>
      <c r="DG14" s="210">
        <f>'8'!DW14</f>
        <v>0.88205549336684996</v>
      </c>
      <c r="DH14" s="211" t="e">
        <f t="shared" si="6"/>
        <v>#REF!</v>
      </c>
    </row>
    <row r="15" spans="1:113" hidden="1">
      <c r="A15" s="201">
        <v>1971</v>
      </c>
      <c r="B15" s="185">
        <f>'1'!K15</f>
        <v>0.66991305815733115</v>
      </c>
      <c r="C15" s="185"/>
      <c r="D15" s="210" t="e">
        <f>'2'!H15</f>
        <v>#REF!</v>
      </c>
      <c r="E15" s="257"/>
      <c r="F15" s="253">
        <f>'3'!H15+2</f>
        <v>2.4254965003069771</v>
      </c>
      <c r="G15" s="210">
        <f>'8'!J15</f>
        <v>0.84922910258419515</v>
      </c>
      <c r="H15" s="211" t="e">
        <f t="shared" si="0"/>
        <v>#REF!</v>
      </c>
      <c r="J15" s="185" t="e">
        <f>#REF!</f>
        <v>#REF!</v>
      </c>
      <c r="K15" s="185"/>
      <c r="L15" s="210" t="e">
        <f>'2'!#REF!</f>
        <v>#REF!</v>
      </c>
      <c r="M15" s="257"/>
      <c r="N15" s="253">
        <f>'3'!O15+2</f>
        <v>0.93671865344462502</v>
      </c>
      <c r="O15" s="210" t="e">
        <f>'8'!S15</f>
        <v>#REF!</v>
      </c>
      <c r="P15" s="211" t="e">
        <f t="shared" si="7"/>
        <v>#REF!</v>
      </c>
      <c r="Q15" s="254"/>
      <c r="R15" s="185">
        <f>'1'!AI15</f>
        <v>0.67884033761575147</v>
      </c>
      <c r="S15" s="185"/>
      <c r="T15" s="210" t="e">
        <f>'2'!Z15</f>
        <v>#REF!</v>
      </c>
      <c r="U15" s="257"/>
      <c r="V15" s="253">
        <f>'3'!V15+2</f>
        <v>2.017272108283874</v>
      </c>
      <c r="W15" s="210">
        <f>'8'!AB15</f>
        <v>1.3967593449620745</v>
      </c>
      <c r="X15" s="211" t="e">
        <f t="shared" si="1"/>
        <v>#REF!</v>
      </c>
      <c r="Y15" s="259"/>
      <c r="Z15" s="185" t="e">
        <f>#REF!</f>
        <v>#REF!</v>
      </c>
      <c r="AA15" s="185"/>
      <c r="AB15" s="210" t="e">
        <f>'2'!#REF!</f>
        <v>#REF!</v>
      </c>
      <c r="AC15" s="257"/>
      <c r="AD15" s="253">
        <f>'3'!AC15+2</f>
        <v>1.0646063709122968</v>
      </c>
      <c r="AE15" s="210" t="e">
        <f>'8'!AK15</f>
        <v>#REF!</v>
      </c>
      <c r="AF15" s="211" t="e">
        <f t="shared" si="8"/>
        <v>#REF!</v>
      </c>
      <c r="AG15" s="254"/>
      <c r="AH15" s="185" t="e">
        <f>#REF!</f>
        <v>#REF!</v>
      </c>
      <c r="AI15" s="185"/>
      <c r="AJ15" s="210" t="e">
        <f>'2'!#REF!</f>
        <v>#REF!</v>
      </c>
      <c r="AK15" s="257"/>
      <c r="AL15" s="253">
        <f>'3'!AJ15+2</f>
        <v>0.60754867909154564</v>
      </c>
      <c r="AM15" s="210" t="e">
        <f>'8'!AT15</f>
        <v>#REF!</v>
      </c>
      <c r="AN15" s="211" t="e">
        <f t="shared" si="9"/>
        <v>#REF!</v>
      </c>
      <c r="AO15" s="254"/>
      <c r="AP15" s="185" t="e">
        <f>#REF!</f>
        <v>#REF!</v>
      </c>
      <c r="AQ15" s="185"/>
      <c r="AR15" s="210" t="e">
        <f>'2'!#REF!</f>
        <v>#REF!</v>
      </c>
      <c r="AS15" s="257"/>
      <c r="AT15" s="253">
        <f>'3'!AQ15+2</f>
        <v>0.98971840716766724</v>
      </c>
      <c r="AU15" s="210" t="e">
        <f>'8'!BC15</f>
        <v>#REF!</v>
      </c>
      <c r="AV15" s="211" t="e">
        <f t="shared" si="10"/>
        <v>#REF!</v>
      </c>
      <c r="AW15" s="254"/>
      <c r="AX15" s="185">
        <f>'1'!CE15</f>
        <v>0.63292558694879153</v>
      </c>
      <c r="AY15" s="185"/>
      <c r="AZ15" s="210" t="e">
        <f>'2'!BJ15</f>
        <v>#REF!</v>
      </c>
      <c r="BA15" s="257"/>
      <c r="BB15" s="253">
        <f>'3'!AX15+2</f>
        <v>2.4316507914003114</v>
      </c>
      <c r="BC15" s="210">
        <f>'8'!BL15</f>
        <v>0.80114784049326837</v>
      </c>
      <c r="BD15" s="211" t="e">
        <f t="shared" si="2"/>
        <v>#REF!</v>
      </c>
      <c r="BF15" s="185" t="e">
        <f>#REF!</f>
        <v>#REF!</v>
      </c>
      <c r="BG15" s="185"/>
      <c r="BH15" s="210" t="e">
        <f>'2'!#REF!</f>
        <v>#REF!</v>
      </c>
      <c r="BI15" s="257"/>
      <c r="BJ15" s="253">
        <f>'3'!BE15+2</f>
        <v>1.0513562817145505</v>
      </c>
      <c r="BK15" s="210" t="e">
        <f>'8'!BU15</f>
        <v>#REF!</v>
      </c>
      <c r="BL15" s="211" t="e">
        <f t="shared" si="11"/>
        <v>#REF!</v>
      </c>
      <c r="BM15" s="254"/>
      <c r="BN15" s="185" t="e">
        <f>#REF!</f>
        <v>#REF!</v>
      </c>
      <c r="BO15" s="185"/>
      <c r="BP15" s="210" t="e">
        <f>'2'!#REF!</f>
        <v>#REF!</v>
      </c>
      <c r="BQ15" s="257"/>
      <c r="BR15" s="253">
        <f>'3'!BL15+2</f>
        <v>1.198461861786891</v>
      </c>
      <c r="BS15" s="210" t="e">
        <f>'8'!CD15</f>
        <v>#REF!</v>
      </c>
      <c r="BT15" s="211" t="e">
        <f t="shared" si="12"/>
        <v>#REF!</v>
      </c>
      <c r="BU15" s="254"/>
      <c r="BV15" s="185">
        <f>'1'!DO15</f>
        <v>0.58771828066371656</v>
      </c>
      <c r="BW15" s="185"/>
      <c r="BX15" s="210" t="e">
        <f>'2'!CK15</f>
        <v>#REF!</v>
      </c>
      <c r="BY15" s="257"/>
      <c r="BZ15" s="253">
        <f>'3'!BS15+2</f>
        <v>2.7168635556341139</v>
      </c>
      <c r="CA15" s="210" t="e">
        <f>'8'!CM15</f>
        <v>#DIV/0!</v>
      </c>
      <c r="CB15" s="211" t="e">
        <f t="shared" si="3"/>
        <v>#REF!</v>
      </c>
      <c r="CD15" s="185" t="e">
        <f>#REF!</f>
        <v>#REF!</v>
      </c>
      <c r="CE15" s="185"/>
      <c r="CF15" s="210" t="e">
        <f>'2'!#REF!</f>
        <v>#REF!</v>
      </c>
      <c r="CG15" s="257"/>
      <c r="CH15" s="253">
        <f>'3'!BZ15+2</f>
        <v>0.96516438849176356</v>
      </c>
      <c r="CI15" s="210" t="e">
        <f>'8'!CV15</f>
        <v>#REF!</v>
      </c>
      <c r="CJ15" s="211" t="e">
        <f t="shared" si="13"/>
        <v>#REF!</v>
      </c>
      <c r="CK15" s="254"/>
      <c r="CL15" s="185">
        <f>'1'!EM15</f>
        <v>0.67334887597991855</v>
      </c>
      <c r="CM15" s="185"/>
      <c r="CN15" s="210" t="e">
        <f>'2'!DC15</f>
        <v>#REF!</v>
      </c>
      <c r="CO15" s="257"/>
      <c r="CP15" s="253">
        <f>'3'!CG15+2</f>
        <v>2.6726503294474666</v>
      </c>
      <c r="CQ15" s="210">
        <f>'8'!DE15</f>
        <v>0.8214226015595274</v>
      </c>
      <c r="CR15" s="211" t="e">
        <f t="shared" si="4"/>
        <v>#REF!</v>
      </c>
      <c r="CT15" s="185">
        <f>'1'!EY15</f>
        <v>0.73936457094404273</v>
      </c>
      <c r="CU15" s="185"/>
      <c r="CV15" s="210" t="e">
        <f>'2'!DL15</f>
        <v>#REF!</v>
      </c>
      <c r="CW15" s="257"/>
      <c r="CX15" s="253">
        <f>'3'!CN15+2</f>
        <v>2.7131390912549662</v>
      </c>
      <c r="CY15" s="210">
        <f>'8'!DN15</f>
        <v>1.2918643785807669</v>
      </c>
      <c r="CZ15" s="211" t="e">
        <f t="shared" si="5"/>
        <v>#REF!</v>
      </c>
      <c r="DB15" s="185">
        <f>'1'!FK15</f>
        <v>0.83100846221646174</v>
      </c>
      <c r="DC15" s="185"/>
      <c r="DD15" s="210" t="e">
        <f>'2'!DU15</f>
        <v>#REF!</v>
      </c>
      <c r="DE15" s="257"/>
      <c r="DF15" s="253">
        <f>'3'!CU15+2</f>
        <v>2.1435459757762572</v>
      </c>
      <c r="DG15" s="210">
        <f>'8'!DW15</f>
        <v>1.0587795846359518</v>
      </c>
      <c r="DH15" s="211" t="e">
        <f t="shared" si="6"/>
        <v>#REF!</v>
      </c>
    </row>
    <row r="16" spans="1:113" hidden="1">
      <c r="A16" s="201">
        <v>1972</v>
      </c>
      <c r="B16" s="185">
        <f>'1'!K16</f>
        <v>0.69508265104120492</v>
      </c>
      <c r="C16" s="185"/>
      <c r="D16" s="210" t="e">
        <f>'2'!H16</f>
        <v>#REF!</v>
      </c>
      <c r="E16" s="257"/>
      <c r="F16" s="253">
        <f>'3'!H16+2</f>
        <v>2.4254965003069771</v>
      </c>
      <c r="G16" s="210">
        <f>'8'!J16</f>
        <v>1.002635948095594</v>
      </c>
      <c r="H16" s="211" t="e">
        <f t="shared" si="0"/>
        <v>#REF!</v>
      </c>
      <c r="J16" s="185" t="e">
        <f>#REF!</f>
        <v>#REF!</v>
      </c>
      <c r="K16" s="185"/>
      <c r="L16" s="210" t="e">
        <f>'2'!#REF!</f>
        <v>#REF!</v>
      </c>
      <c r="M16" s="257"/>
      <c r="N16" s="253">
        <f>'3'!O16+2</f>
        <v>0.93671865344462502</v>
      </c>
      <c r="O16" s="210" t="e">
        <f>'8'!S16</f>
        <v>#REF!</v>
      </c>
      <c r="P16" s="211" t="e">
        <f t="shared" si="7"/>
        <v>#REF!</v>
      </c>
      <c r="Q16" s="254"/>
      <c r="R16" s="185">
        <f>'1'!AI16</f>
        <v>0.71259352914368845</v>
      </c>
      <c r="S16" s="185"/>
      <c r="T16" s="210" t="e">
        <f>'2'!Z16</f>
        <v>#REF!</v>
      </c>
      <c r="U16" s="257"/>
      <c r="V16" s="253">
        <f>'3'!V16+2</f>
        <v>2.0709664747135581</v>
      </c>
      <c r="W16" s="210">
        <f>'8'!AB16</f>
        <v>1.7446116475321063</v>
      </c>
      <c r="X16" s="211" t="e">
        <f t="shared" si="1"/>
        <v>#REF!</v>
      </c>
      <c r="Y16" s="259"/>
      <c r="Z16" s="185" t="e">
        <f>#REF!</f>
        <v>#REF!</v>
      </c>
      <c r="AA16" s="185"/>
      <c r="AB16" s="210" t="e">
        <f>'2'!#REF!</f>
        <v>#REF!</v>
      </c>
      <c r="AC16" s="257"/>
      <c r="AD16" s="253">
        <f>'3'!AC16+2</f>
        <v>1.0646063709122968</v>
      </c>
      <c r="AE16" s="210" t="e">
        <f>'8'!AK16</f>
        <v>#REF!</v>
      </c>
      <c r="AF16" s="211" t="e">
        <f t="shared" si="8"/>
        <v>#REF!</v>
      </c>
      <c r="AG16" s="254"/>
      <c r="AH16" s="185" t="e">
        <f>#REF!</f>
        <v>#REF!</v>
      </c>
      <c r="AI16" s="185"/>
      <c r="AJ16" s="210" t="e">
        <f>'2'!#REF!</f>
        <v>#REF!</v>
      </c>
      <c r="AK16" s="257"/>
      <c r="AL16" s="253">
        <f>'3'!AJ16+2</f>
        <v>0.60754867909154564</v>
      </c>
      <c r="AM16" s="210" t="e">
        <f>'8'!AT16</f>
        <v>#REF!</v>
      </c>
      <c r="AN16" s="211" t="e">
        <f t="shared" si="9"/>
        <v>#REF!</v>
      </c>
      <c r="AO16" s="254"/>
      <c r="AP16" s="185" t="e">
        <f>#REF!</f>
        <v>#REF!</v>
      </c>
      <c r="AQ16" s="185"/>
      <c r="AR16" s="210" t="e">
        <f>'2'!#REF!</f>
        <v>#REF!</v>
      </c>
      <c r="AS16" s="257"/>
      <c r="AT16" s="253">
        <f>'3'!AQ16+2</f>
        <v>0.98971840716766724</v>
      </c>
      <c r="AU16" s="210" t="e">
        <f>'8'!BC16</f>
        <v>#REF!</v>
      </c>
      <c r="AV16" s="211" t="e">
        <f t="shared" si="10"/>
        <v>#REF!</v>
      </c>
      <c r="AW16" s="254"/>
      <c r="AX16" s="185">
        <f>'1'!CE16</f>
        <v>0.66035275686683059</v>
      </c>
      <c r="AY16" s="185"/>
      <c r="AZ16" s="210" t="e">
        <f>'2'!BJ16</f>
        <v>#REF!</v>
      </c>
      <c r="BA16" s="257"/>
      <c r="BB16" s="253">
        <f>'3'!AX16+2</f>
        <v>2.4316507914003114</v>
      </c>
      <c r="BC16" s="210">
        <f>'8'!BL16</f>
        <v>0.86232798644199005</v>
      </c>
      <c r="BD16" s="211" t="e">
        <f t="shared" si="2"/>
        <v>#REF!</v>
      </c>
      <c r="BF16" s="185" t="e">
        <f>#REF!</f>
        <v>#REF!</v>
      </c>
      <c r="BG16" s="185"/>
      <c r="BH16" s="210" t="e">
        <f>'2'!#REF!</f>
        <v>#REF!</v>
      </c>
      <c r="BI16" s="257"/>
      <c r="BJ16" s="253">
        <f>'3'!BE16+2</f>
        <v>1.0513562817145505</v>
      </c>
      <c r="BK16" s="210" t="e">
        <f>'8'!BU16</f>
        <v>#REF!</v>
      </c>
      <c r="BL16" s="211" t="e">
        <f t="shared" si="11"/>
        <v>#REF!</v>
      </c>
      <c r="BM16" s="254"/>
      <c r="BN16" s="185" t="e">
        <f>#REF!</f>
        <v>#REF!</v>
      </c>
      <c r="BO16" s="185"/>
      <c r="BP16" s="210" t="e">
        <f>'2'!#REF!</f>
        <v>#REF!</v>
      </c>
      <c r="BQ16" s="257"/>
      <c r="BR16" s="253">
        <f>'3'!BL16+2</f>
        <v>1.198461861786891</v>
      </c>
      <c r="BS16" s="210" t="e">
        <f>'8'!CD16</f>
        <v>#REF!</v>
      </c>
      <c r="BT16" s="211" t="e">
        <f t="shared" si="12"/>
        <v>#REF!</v>
      </c>
      <c r="BU16" s="254"/>
      <c r="BV16" s="185">
        <f>'1'!DO16</f>
        <v>0.60366257548070568</v>
      </c>
      <c r="BW16" s="185"/>
      <c r="BX16" s="210" t="e">
        <f>'2'!CK16</f>
        <v>#REF!</v>
      </c>
      <c r="BY16" s="257"/>
      <c r="BZ16" s="253">
        <f>'3'!BS16+2</f>
        <v>2.7168635556341139</v>
      </c>
      <c r="CA16" s="210" t="e">
        <f>'8'!CM16</f>
        <v>#DIV/0!</v>
      </c>
      <c r="CB16" s="211" t="e">
        <f t="shared" si="3"/>
        <v>#REF!</v>
      </c>
      <c r="CD16" s="185" t="e">
        <f>#REF!</f>
        <v>#REF!</v>
      </c>
      <c r="CE16" s="185"/>
      <c r="CF16" s="210" t="e">
        <f>'2'!#REF!</f>
        <v>#REF!</v>
      </c>
      <c r="CG16" s="257"/>
      <c r="CH16" s="253">
        <f>'3'!BZ16+2</f>
        <v>0.96516438849176356</v>
      </c>
      <c r="CI16" s="210" t="e">
        <f>'8'!CV16</f>
        <v>#REF!</v>
      </c>
      <c r="CJ16" s="211" t="e">
        <f t="shared" si="13"/>
        <v>#REF!</v>
      </c>
      <c r="CK16" s="254"/>
      <c r="CL16" s="185">
        <f>'1'!EM16</f>
        <v>0.69212021450181704</v>
      </c>
      <c r="CM16" s="185"/>
      <c r="CN16" s="210" t="e">
        <f>'2'!DC16</f>
        <v>#REF!</v>
      </c>
      <c r="CO16" s="257"/>
      <c r="CP16" s="253">
        <f>'3'!CG16+2</f>
        <v>2.6726503294474666</v>
      </c>
      <c r="CQ16" s="210">
        <f>'8'!DE16</f>
        <v>0.84514242215246949</v>
      </c>
      <c r="CR16" s="211" t="e">
        <f t="shared" si="4"/>
        <v>#REF!</v>
      </c>
      <c r="CT16" s="185">
        <f>'1'!EY16</f>
        <v>0.76880584962234644</v>
      </c>
      <c r="CU16" s="185"/>
      <c r="CV16" s="210" t="e">
        <f>'2'!DL16</f>
        <v>#REF!</v>
      </c>
      <c r="CW16" s="257"/>
      <c r="CX16" s="253">
        <f>'3'!CN16+2</f>
        <v>2.6984068568155033</v>
      </c>
      <c r="CY16" s="210">
        <f>'8'!DN16</f>
        <v>1.3567686091101636</v>
      </c>
      <c r="CZ16" s="211" t="e">
        <f t="shared" si="5"/>
        <v>#REF!</v>
      </c>
      <c r="DB16" s="185">
        <f>'1'!FK16</f>
        <v>0.85628803456014269</v>
      </c>
      <c r="DC16" s="185"/>
      <c r="DD16" s="210" t="e">
        <f>'2'!DU16</f>
        <v>#REF!</v>
      </c>
      <c r="DE16" s="257"/>
      <c r="DF16" s="253">
        <f>'3'!CU16+2</f>
        <v>2.1435459757762572</v>
      </c>
      <c r="DG16" s="210">
        <f>'8'!DW16</f>
        <v>1.0061675064157383</v>
      </c>
      <c r="DH16" s="211" t="e">
        <f t="shared" si="6"/>
        <v>#REF!</v>
      </c>
    </row>
    <row r="17" spans="1:171" hidden="1">
      <c r="A17" s="201">
        <v>1973</v>
      </c>
      <c r="B17" s="185">
        <f>'1'!K17</f>
        <v>0.72560931526573724</v>
      </c>
      <c r="C17" s="185"/>
      <c r="D17" s="210" t="e">
        <f>'2'!H17</f>
        <v>#REF!</v>
      </c>
      <c r="E17" s="257"/>
      <c r="F17" s="253">
        <f>'3'!H17+2</f>
        <v>2.4254965003069771</v>
      </c>
      <c r="G17" s="210">
        <f>'8'!J17</f>
        <v>0.98920982784520284</v>
      </c>
      <c r="H17" s="211" t="e">
        <f t="shared" si="0"/>
        <v>#REF!</v>
      </c>
      <c r="J17" s="185" t="e">
        <f>#REF!</f>
        <v>#REF!</v>
      </c>
      <c r="K17" s="185"/>
      <c r="L17" s="210" t="e">
        <f>'2'!#REF!</f>
        <v>#REF!</v>
      </c>
      <c r="M17" s="257"/>
      <c r="N17" s="253">
        <f>'3'!O17+2</f>
        <v>0.93671865344462502</v>
      </c>
      <c r="O17" s="210" t="e">
        <f>'8'!S17</f>
        <v>#REF!</v>
      </c>
      <c r="P17" s="211" t="e">
        <f t="shared" si="7"/>
        <v>#REF!</v>
      </c>
      <c r="Q17" s="254"/>
      <c r="R17" s="185">
        <f>'1'!AI17</f>
        <v>0.75468594135282019</v>
      </c>
      <c r="S17" s="185"/>
      <c r="T17" s="210" t="e">
        <f>'2'!Z17</f>
        <v>#REF!</v>
      </c>
      <c r="U17" s="257"/>
      <c r="V17" s="253">
        <f>'3'!V17+2</f>
        <v>2.1233144160359188</v>
      </c>
      <c r="W17" s="210">
        <f>'8'!AB17</f>
        <v>1.9207117375511598</v>
      </c>
      <c r="X17" s="211" t="e">
        <f t="shared" si="1"/>
        <v>#REF!</v>
      </c>
      <c r="Y17" s="259"/>
      <c r="Z17" s="185" t="e">
        <f>#REF!</f>
        <v>#REF!</v>
      </c>
      <c r="AA17" s="185"/>
      <c r="AB17" s="210" t="e">
        <f>'2'!#REF!</f>
        <v>#REF!</v>
      </c>
      <c r="AC17" s="257"/>
      <c r="AD17" s="253">
        <f>'3'!AC17+2</f>
        <v>1.0646063709122968</v>
      </c>
      <c r="AE17" s="210" t="e">
        <f>'8'!AK17</f>
        <v>#REF!</v>
      </c>
      <c r="AF17" s="211" t="e">
        <f t="shared" si="8"/>
        <v>#REF!</v>
      </c>
      <c r="AG17" s="254"/>
      <c r="AH17" s="185" t="e">
        <f>#REF!</f>
        <v>#REF!</v>
      </c>
      <c r="AI17" s="185"/>
      <c r="AJ17" s="210" t="e">
        <f>'2'!#REF!</f>
        <v>#REF!</v>
      </c>
      <c r="AK17" s="257"/>
      <c r="AL17" s="253">
        <f>'3'!AJ17+2</f>
        <v>0.60754867909154564</v>
      </c>
      <c r="AM17" s="210" t="e">
        <f>'8'!AT17</f>
        <v>#REF!</v>
      </c>
      <c r="AN17" s="211" t="e">
        <f t="shared" si="9"/>
        <v>#REF!</v>
      </c>
      <c r="AO17" s="254"/>
      <c r="AP17" s="185" t="e">
        <f>#REF!</f>
        <v>#REF!</v>
      </c>
      <c r="AQ17" s="185"/>
      <c r="AR17" s="210" t="e">
        <f>'2'!#REF!</f>
        <v>#REF!</v>
      </c>
      <c r="AS17" s="257"/>
      <c r="AT17" s="253">
        <f>'3'!AQ17+2</f>
        <v>0.98971840716766724</v>
      </c>
      <c r="AU17" s="210" t="e">
        <f>'8'!BC17</f>
        <v>#REF!</v>
      </c>
      <c r="AV17" s="211" t="e">
        <f t="shared" si="10"/>
        <v>#REF!</v>
      </c>
      <c r="AW17" s="254"/>
      <c r="AX17" s="185">
        <f>'1'!CE17</f>
        <v>0.68231719790556822</v>
      </c>
      <c r="AY17" s="185"/>
      <c r="AZ17" s="210" t="e">
        <f>'2'!BJ17</f>
        <v>#REF!</v>
      </c>
      <c r="BA17" s="257"/>
      <c r="BB17" s="253">
        <f>'3'!AX17+2</f>
        <v>2.4316507914003114</v>
      </c>
      <c r="BC17" s="210">
        <f>'8'!BL17</f>
        <v>0.88184109917971742</v>
      </c>
      <c r="BD17" s="211" t="e">
        <f t="shared" si="2"/>
        <v>#REF!</v>
      </c>
      <c r="BF17" s="185" t="e">
        <f>#REF!</f>
        <v>#REF!</v>
      </c>
      <c r="BG17" s="185"/>
      <c r="BH17" s="210" t="e">
        <f>'2'!#REF!</f>
        <v>#REF!</v>
      </c>
      <c r="BI17" s="257"/>
      <c r="BJ17" s="253">
        <f>'3'!BE17+2</f>
        <v>1.0513562817145505</v>
      </c>
      <c r="BK17" s="210" t="e">
        <f>'8'!BU17</f>
        <v>#REF!</v>
      </c>
      <c r="BL17" s="211" t="e">
        <f t="shared" si="11"/>
        <v>#REF!</v>
      </c>
      <c r="BM17" s="254"/>
      <c r="BN17" s="185" t="e">
        <f>#REF!</f>
        <v>#REF!</v>
      </c>
      <c r="BO17" s="185"/>
      <c r="BP17" s="210" t="e">
        <f>'2'!#REF!</f>
        <v>#REF!</v>
      </c>
      <c r="BQ17" s="257"/>
      <c r="BR17" s="253">
        <f>'3'!BL17+2</f>
        <v>1.198461861786891</v>
      </c>
      <c r="BS17" s="210" t="e">
        <f>'8'!CD17</f>
        <v>#REF!</v>
      </c>
      <c r="BT17" s="211" t="e">
        <f t="shared" si="12"/>
        <v>#REF!</v>
      </c>
      <c r="BU17" s="254"/>
      <c r="BV17" s="185">
        <f>'1'!DO17</f>
        <v>0.62154091043836457</v>
      </c>
      <c r="BW17" s="185"/>
      <c r="BX17" s="210" t="e">
        <f>'2'!CK17</f>
        <v>#REF!</v>
      </c>
      <c r="BY17" s="257"/>
      <c r="BZ17" s="253">
        <f>'3'!BS17+2</f>
        <v>2.7168635556341139</v>
      </c>
      <c r="CA17" s="210" t="e">
        <f>'8'!CM17</f>
        <v>#DIV/0!</v>
      </c>
      <c r="CB17" s="211" t="e">
        <f t="shared" si="3"/>
        <v>#REF!</v>
      </c>
      <c r="CD17" s="185" t="e">
        <f>#REF!</f>
        <v>#REF!</v>
      </c>
      <c r="CE17" s="185"/>
      <c r="CF17" s="210" t="e">
        <f>'2'!#REF!</f>
        <v>#REF!</v>
      </c>
      <c r="CG17" s="257"/>
      <c r="CH17" s="253">
        <f>'3'!BZ17+2</f>
        <v>0.96516438849176356</v>
      </c>
      <c r="CI17" s="210" t="e">
        <f>'8'!CV17</f>
        <v>#REF!</v>
      </c>
      <c r="CJ17" s="211" t="e">
        <f t="shared" si="13"/>
        <v>#REF!</v>
      </c>
      <c r="CK17" s="254"/>
      <c r="CL17" s="185">
        <f>'1'!EM17</f>
        <v>0.71052690301530064</v>
      </c>
      <c r="CM17" s="185"/>
      <c r="CN17" s="210" t="e">
        <f>'2'!DC17</f>
        <v>#REF!</v>
      </c>
      <c r="CO17" s="257"/>
      <c r="CP17" s="253">
        <f>'3'!CG17+2</f>
        <v>2.6726503294474666</v>
      </c>
      <c r="CQ17" s="210">
        <f>'8'!DE17</f>
        <v>0.83719430210829704</v>
      </c>
      <c r="CR17" s="211" t="e">
        <f t="shared" si="4"/>
        <v>#REF!</v>
      </c>
      <c r="CT17" s="185">
        <f>'1'!EY17</f>
        <v>0.79660889431293347</v>
      </c>
      <c r="CU17" s="185"/>
      <c r="CV17" s="210" t="e">
        <f>'2'!DL17</f>
        <v>#REF!</v>
      </c>
      <c r="CW17" s="257"/>
      <c r="CX17" s="253">
        <f>'3'!CN17+2</f>
        <v>2.6834172882027634</v>
      </c>
      <c r="CY17" s="210">
        <f>'8'!DN17</f>
        <v>1.0850718622273483</v>
      </c>
      <c r="CZ17" s="211" t="e">
        <f t="shared" si="5"/>
        <v>#REF!</v>
      </c>
      <c r="DB17" s="185">
        <f>'1'!FK17</f>
        <v>0.87380013033630388</v>
      </c>
      <c r="DC17" s="185"/>
      <c r="DD17" s="210" t="e">
        <f>'2'!DU17</f>
        <v>#REF!</v>
      </c>
      <c r="DE17" s="257"/>
      <c r="DF17" s="253">
        <f>'3'!CU17+2</f>
        <v>2.1435459757762572</v>
      </c>
      <c r="DG17" s="210">
        <f>'8'!DW17</f>
        <v>0.90834943870043561</v>
      </c>
      <c r="DH17" s="211" t="e">
        <f t="shared" si="6"/>
        <v>#REF!</v>
      </c>
    </row>
    <row r="18" spans="1:171" hidden="1">
      <c r="A18" s="201">
        <v>1974</v>
      </c>
      <c r="B18" s="185">
        <f>'1'!K18</f>
        <v>0.74339620038204612</v>
      </c>
      <c r="C18" s="185"/>
      <c r="D18" s="210" t="e">
        <f>'2'!H18</f>
        <v>#REF!</v>
      </c>
      <c r="E18" s="257"/>
      <c r="F18" s="253">
        <f>'3'!H18+2</f>
        <v>2.4254965003069771</v>
      </c>
      <c r="G18" s="210">
        <f>'8'!J18</f>
        <v>1.133847581852782</v>
      </c>
      <c r="H18" s="211" t="e">
        <f t="shared" si="0"/>
        <v>#REF!</v>
      </c>
      <c r="J18" s="185" t="e">
        <f>#REF!</f>
        <v>#REF!</v>
      </c>
      <c r="K18" s="185"/>
      <c r="L18" s="210" t="e">
        <f>'2'!#REF!</f>
        <v>#REF!</v>
      </c>
      <c r="M18" s="257"/>
      <c r="N18" s="253">
        <f>'3'!O18+2</f>
        <v>0.93671865344462502</v>
      </c>
      <c r="O18" s="210" t="e">
        <f>'8'!S18</f>
        <v>#REF!</v>
      </c>
      <c r="P18" s="211" t="e">
        <f t="shared" si="7"/>
        <v>#REF!</v>
      </c>
      <c r="Q18" s="254"/>
      <c r="R18" s="185">
        <f>'1'!AI18</f>
        <v>0.78856254715560048</v>
      </c>
      <c r="S18" s="185"/>
      <c r="T18" s="210" t="e">
        <f>'2'!Z18</f>
        <v>#REF!</v>
      </c>
      <c r="U18" s="257"/>
      <c r="V18" s="253">
        <f>'3'!V18+2</f>
        <v>2.17432571196961</v>
      </c>
      <c r="W18" s="210">
        <f>'8'!AB18</f>
        <v>1.826756011692108</v>
      </c>
      <c r="X18" s="211" t="e">
        <f t="shared" si="1"/>
        <v>#REF!</v>
      </c>
      <c r="Y18" s="259"/>
      <c r="Z18" s="185" t="e">
        <f>#REF!</f>
        <v>#REF!</v>
      </c>
      <c r="AA18" s="185"/>
      <c r="AB18" s="210" t="e">
        <f>'2'!#REF!</f>
        <v>#REF!</v>
      </c>
      <c r="AC18" s="257"/>
      <c r="AD18" s="253">
        <f>'3'!AC18+2</f>
        <v>1.0646063709122968</v>
      </c>
      <c r="AE18" s="210" t="e">
        <f>'8'!AK18</f>
        <v>#REF!</v>
      </c>
      <c r="AF18" s="211" t="e">
        <f t="shared" si="8"/>
        <v>#REF!</v>
      </c>
      <c r="AG18" s="254"/>
      <c r="AH18" s="185" t="e">
        <f>#REF!</f>
        <v>#REF!</v>
      </c>
      <c r="AI18" s="185"/>
      <c r="AJ18" s="210" t="e">
        <f>'2'!#REF!</f>
        <v>#REF!</v>
      </c>
      <c r="AK18" s="257"/>
      <c r="AL18" s="253">
        <f>'3'!AJ18+2</f>
        <v>0.60754867909154564</v>
      </c>
      <c r="AM18" s="210" t="e">
        <f>'8'!AT18</f>
        <v>#REF!</v>
      </c>
      <c r="AN18" s="211" t="e">
        <f t="shared" si="9"/>
        <v>#REF!</v>
      </c>
      <c r="AO18" s="254"/>
      <c r="AP18" s="185" t="e">
        <f>#REF!</f>
        <v>#REF!</v>
      </c>
      <c r="AQ18" s="185"/>
      <c r="AR18" s="210" t="e">
        <f>'2'!#REF!</f>
        <v>#REF!</v>
      </c>
      <c r="AS18" s="257"/>
      <c r="AT18" s="253">
        <f>'3'!AQ18+2</f>
        <v>0.98971840716766724</v>
      </c>
      <c r="AU18" s="210" t="e">
        <f>'8'!BC18</f>
        <v>#REF!</v>
      </c>
      <c r="AV18" s="211" t="e">
        <f t="shared" si="10"/>
        <v>#REF!</v>
      </c>
      <c r="AW18" s="254"/>
      <c r="AX18" s="185">
        <f>'1'!CE18</f>
        <v>0.69486989161279844</v>
      </c>
      <c r="AY18" s="185"/>
      <c r="AZ18" s="210" t="e">
        <f>'2'!BJ18</f>
        <v>#REF!</v>
      </c>
      <c r="BA18" s="257"/>
      <c r="BB18" s="253">
        <f>'3'!AX18+2</f>
        <v>2.4865739399448326</v>
      </c>
      <c r="BC18" s="210">
        <f>'8'!BL18</f>
        <v>1.2232705687910859</v>
      </c>
      <c r="BD18" s="211" t="e">
        <f t="shared" si="2"/>
        <v>#REF!</v>
      </c>
      <c r="BF18" s="185" t="e">
        <f>#REF!</f>
        <v>#REF!</v>
      </c>
      <c r="BG18" s="185"/>
      <c r="BH18" s="210" t="e">
        <f>'2'!#REF!</f>
        <v>#REF!</v>
      </c>
      <c r="BI18" s="257"/>
      <c r="BJ18" s="253">
        <f>'3'!BE18+2</f>
        <v>1.0513562817145505</v>
      </c>
      <c r="BK18" s="210" t="e">
        <f>'8'!BU18</f>
        <v>#REF!</v>
      </c>
      <c r="BL18" s="211" t="e">
        <f t="shared" si="11"/>
        <v>#REF!</v>
      </c>
      <c r="BM18" s="254"/>
      <c r="BN18" s="185" t="e">
        <f>#REF!</f>
        <v>#REF!</v>
      </c>
      <c r="BO18" s="185"/>
      <c r="BP18" s="210" t="e">
        <f>'2'!#REF!</f>
        <v>#REF!</v>
      </c>
      <c r="BQ18" s="257"/>
      <c r="BR18" s="253">
        <f>'3'!BL18+2</f>
        <v>1.198461861786891</v>
      </c>
      <c r="BS18" s="210" t="e">
        <f>'8'!CD18</f>
        <v>#REF!</v>
      </c>
      <c r="BT18" s="211" t="e">
        <f t="shared" si="12"/>
        <v>#REF!</v>
      </c>
      <c r="BU18" s="254"/>
      <c r="BV18" s="185">
        <f>'1'!DO18</f>
        <v>0.64533557260577357</v>
      </c>
      <c r="BW18" s="185"/>
      <c r="BX18" s="210" t="e">
        <f>'2'!CK18</f>
        <v>#REF!</v>
      </c>
      <c r="BY18" s="257"/>
      <c r="BZ18" s="253">
        <f>'3'!BS18+2</f>
        <v>2.7168635556341139</v>
      </c>
      <c r="CA18" s="210" t="e">
        <f>'8'!CM18</f>
        <v>#DIV/0!</v>
      </c>
      <c r="CB18" s="211" t="e">
        <f t="shared" si="3"/>
        <v>#REF!</v>
      </c>
      <c r="CD18" s="185" t="e">
        <f>#REF!</f>
        <v>#REF!</v>
      </c>
      <c r="CE18" s="185"/>
      <c r="CF18" s="210" t="e">
        <f>'2'!#REF!</f>
        <v>#REF!</v>
      </c>
      <c r="CG18" s="257"/>
      <c r="CH18" s="253">
        <f>'3'!BZ18+2</f>
        <v>0.96516438849176356</v>
      </c>
      <c r="CI18" s="210" t="e">
        <f>'8'!CV18</f>
        <v>#REF!</v>
      </c>
      <c r="CJ18" s="211" t="e">
        <f t="shared" si="13"/>
        <v>#REF!</v>
      </c>
      <c r="CK18" s="254"/>
      <c r="CL18" s="185">
        <f>'1'!EM18</f>
        <v>0.73260671642986797</v>
      </c>
      <c r="CM18" s="185"/>
      <c r="CN18" s="210" t="e">
        <f>'2'!DC18</f>
        <v>#REF!</v>
      </c>
      <c r="CO18" s="257"/>
      <c r="CP18" s="253">
        <f>'3'!CG18+2</f>
        <v>2.6726503294474666</v>
      </c>
      <c r="CQ18" s="210">
        <f>'8'!DE18</f>
        <v>0.98300621340379002</v>
      </c>
      <c r="CR18" s="211" t="e">
        <f t="shared" si="4"/>
        <v>#REF!</v>
      </c>
      <c r="CT18" s="185">
        <f>'1'!EY18</f>
        <v>0.77995196176276393</v>
      </c>
      <c r="CU18" s="185"/>
      <c r="CV18" s="210" t="e">
        <f>'2'!DL18</f>
        <v>#REF!</v>
      </c>
      <c r="CW18" s="257"/>
      <c r="CX18" s="253">
        <f>'3'!CN18+2</f>
        <v>2.7411245115464729</v>
      </c>
      <c r="CY18" s="210">
        <f>'8'!DN18</f>
        <v>1.008586725624276</v>
      </c>
      <c r="CZ18" s="211" t="e">
        <f t="shared" si="5"/>
        <v>#REF!</v>
      </c>
      <c r="DB18" s="185">
        <f>'1'!FK18</f>
        <v>0.86668919718079318</v>
      </c>
      <c r="DC18" s="185"/>
      <c r="DD18" s="210" t="e">
        <f>'2'!DU18</f>
        <v>#REF!</v>
      </c>
      <c r="DE18" s="257"/>
      <c r="DF18" s="253">
        <f>'3'!CU18+2</f>
        <v>2.1744021564592542</v>
      </c>
      <c r="DG18" s="210">
        <f>'8'!DW18</f>
        <v>1.0237352220726224</v>
      </c>
      <c r="DH18" s="211" t="e">
        <f t="shared" si="6"/>
        <v>#REF!</v>
      </c>
    </row>
    <row r="19" spans="1:171" hidden="1">
      <c r="A19" s="201">
        <v>1975</v>
      </c>
      <c r="B19" s="185">
        <f>'1'!K19</f>
        <v>0.77403603612340632</v>
      </c>
      <c r="C19" s="185"/>
      <c r="D19" s="210" t="e">
        <f>'2'!H19</f>
        <v>#REF!</v>
      </c>
      <c r="E19" s="257"/>
      <c r="F19" s="253">
        <f>'3'!H19+2</f>
        <v>2.4254965003069771</v>
      </c>
      <c r="G19" s="210">
        <f>'8'!J19</f>
        <v>1.8076593114505073</v>
      </c>
      <c r="H19" s="211" t="e">
        <f t="shared" si="0"/>
        <v>#REF!</v>
      </c>
      <c r="J19" s="185" t="e">
        <f>#REF!</f>
        <v>#REF!</v>
      </c>
      <c r="K19" s="185"/>
      <c r="L19" s="210" t="e">
        <f>'2'!#REF!</f>
        <v>#REF!</v>
      </c>
      <c r="M19" s="257"/>
      <c r="N19" s="253">
        <f>'3'!O19+2</f>
        <v>0.93671865344462502</v>
      </c>
      <c r="O19" s="210" t="e">
        <f>'8'!S19</f>
        <v>#REF!</v>
      </c>
      <c r="P19" s="211" t="e">
        <f t="shared" si="7"/>
        <v>#REF!</v>
      </c>
      <c r="Q19" s="254"/>
      <c r="R19" s="185">
        <f>'1'!AI19</f>
        <v>0.81994760420076562</v>
      </c>
      <c r="S19" s="185"/>
      <c r="T19" s="210" t="e">
        <f>'2'!Z19</f>
        <v>#REF!</v>
      </c>
      <c r="U19" s="257"/>
      <c r="V19" s="253">
        <f>'3'!V19+2</f>
        <v>2.2240098645813515</v>
      </c>
      <c r="W19" s="210">
        <f>'8'!AB19</f>
        <v>2.1809882735273822</v>
      </c>
      <c r="X19" s="211" t="e">
        <f t="shared" si="1"/>
        <v>#REF!</v>
      </c>
      <c r="Y19" s="259"/>
      <c r="Z19" s="185" t="e">
        <f>#REF!</f>
        <v>#REF!</v>
      </c>
      <c r="AA19" s="185"/>
      <c r="AB19" s="210" t="e">
        <f>'2'!#REF!</f>
        <v>#REF!</v>
      </c>
      <c r="AC19" s="257"/>
      <c r="AD19" s="253">
        <f>'3'!AC19+2</f>
        <v>1.0646063709122968</v>
      </c>
      <c r="AE19" s="210" t="e">
        <f>'8'!AK19</f>
        <v>#REF!</v>
      </c>
      <c r="AF19" s="211" t="e">
        <f t="shared" si="8"/>
        <v>#REF!</v>
      </c>
      <c r="AG19" s="254"/>
      <c r="AH19" s="185" t="e">
        <f>#REF!</f>
        <v>#REF!</v>
      </c>
      <c r="AI19" s="185"/>
      <c r="AJ19" s="210" t="e">
        <f>'2'!#REF!</f>
        <v>#REF!</v>
      </c>
      <c r="AK19" s="257"/>
      <c r="AL19" s="253">
        <f>'3'!AJ19+2</f>
        <v>0.60754867909154564</v>
      </c>
      <c r="AM19" s="210" t="e">
        <f>'8'!AT19</f>
        <v>#REF!</v>
      </c>
      <c r="AN19" s="211" t="e">
        <f t="shared" si="9"/>
        <v>#REF!</v>
      </c>
      <c r="AO19" s="254"/>
      <c r="AP19" s="185" t="e">
        <f>#REF!</f>
        <v>#REF!</v>
      </c>
      <c r="AQ19" s="185"/>
      <c r="AR19" s="210" t="e">
        <f>'2'!#REF!</f>
        <v>#REF!</v>
      </c>
      <c r="AS19" s="257"/>
      <c r="AT19" s="253">
        <f>'3'!AQ19+2</f>
        <v>0.98971840716766724</v>
      </c>
      <c r="AU19" s="210" t="e">
        <f>'8'!BC19</f>
        <v>#REF!</v>
      </c>
      <c r="AV19" s="211" t="e">
        <f t="shared" si="10"/>
        <v>#REF!</v>
      </c>
      <c r="AW19" s="254"/>
      <c r="AX19" s="185">
        <f>'1'!CE19</f>
        <v>0.72086463982843341</v>
      </c>
      <c r="AY19" s="185"/>
      <c r="AZ19" s="210" t="e">
        <f>'2'!BJ19</f>
        <v>#REF!</v>
      </c>
      <c r="BA19" s="257"/>
      <c r="BB19" s="253">
        <f>'3'!AX19+2</f>
        <v>2.5395534794824055</v>
      </c>
      <c r="BC19" s="210">
        <f>'8'!BL19</f>
        <v>1.7961493306163165</v>
      </c>
      <c r="BD19" s="211" t="e">
        <f t="shared" si="2"/>
        <v>#REF!</v>
      </c>
      <c r="BF19" s="185" t="e">
        <f>#REF!</f>
        <v>#REF!</v>
      </c>
      <c r="BG19" s="185"/>
      <c r="BH19" s="210" t="e">
        <f>'2'!#REF!</f>
        <v>#REF!</v>
      </c>
      <c r="BI19" s="257"/>
      <c r="BJ19" s="253">
        <f>'3'!BE19+2</f>
        <v>1.0513562817145505</v>
      </c>
      <c r="BK19" s="210" t="e">
        <f>'8'!BU19</f>
        <v>#REF!</v>
      </c>
      <c r="BL19" s="211" t="e">
        <f t="shared" si="11"/>
        <v>#REF!</v>
      </c>
      <c r="BM19" s="254"/>
      <c r="BN19" s="185" t="e">
        <f>#REF!</f>
        <v>#REF!</v>
      </c>
      <c r="BO19" s="185"/>
      <c r="BP19" s="210" t="e">
        <f>'2'!#REF!</f>
        <v>#REF!</v>
      </c>
      <c r="BQ19" s="257"/>
      <c r="BR19" s="253">
        <f>'3'!BL19+2</f>
        <v>1.198461861786891</v>
      </c>
      <c r="BS19" s="210" t="e">
        <f>'8'!CD19</f>
        <v>#REF!</v>
      </c>
      <c r="BT19" s="211" t="e">
        <f t="shared" si="12"/>
        <v>#REF!</v>
      </c>
      <c r="BU19" s="254"/>
      <c r="BV19" s="185">
        <f>'1'!DO19</f>
        <v>0.67686997172979879</v>
      </c>
      <c r="BW19" s="185"/>
      <c r="BX19" s="210" t="e">
        <f>'2'!CK19</f>
        <v>#REF!</v>
      </c>
      <c r="BY19" s="257"/>
      <c r="BZ19" s="253">
        <f>'3'!BS19+2</f>
        <v>2.7168635556341139</v>
      </c>
      <c r="CA19" s="210">
        <f>'8'!CM19</f>
        <v>0.84340648150219988</v>
      </c>
      <c r="CB19" s="211" t="e">
        <f t="shared" si="3"/>
        <v>#REF!</v>
      </c>
      <c r="CD19" s="185" t="e">
        <f>#REF!</f>
        <v>#REF!</v>
      </c>
      <c r="CE19" s="185"/>
      <c r="CF19" s="210" t="e">
        <f>'2'!#REF!</f>
        <v>#REF!</v>
      </c>
      <c r="CG19" s="257"/>
      <c r="CH19" s="253">
        <f>'3'!BZ19+2</f>
        <v>0.96516438849176356</v>
      </c>
      <c r="CI19" s="210" t="e">
        <f>'8'!CV19</f>
        <v>#REF!</v>
      </c>
      <c r="CJ19" s="211" t="e">
        <f t="shared" si="13"/>
        <v>#REF!</v>
      </c>
      <c r="CK19" s="254"/>
      <c r="CL19" s="185">
        <f>'1'!EM19</f>
        <v>0.75494109283015087</v>
      </c>
      <c r="CM19" s="185"/>
      <c r="CN19" s="210" t="e">
        <f>'2'!DC19</f>
        <v>#REF!</v>
      </c>
      <c r="CO19" s="257"/>
      <c r="CP19" s="253">
        <f>'3'!CG19+2</f>
        <v>2.772005576218401</v>
      </c>
      <c r="CQ19" s="210">
        <f>'8'!DE19</f>
        <v>1.057235693364569</v>
      </c>
      <c r="CR19" s="211" t="e">
        <f t="shared" si="4"/>
        <v>#REF!</v>
      </c>
      <c r="CT19" s="185">
        <f>'1'!EY19</f>
        <v>0.78847823782457549</v>
      </c>
      <c r="CU19" s="185"/>
      <c r="CV19" s="210" t="e">
        <f>'2'!DL19</f>
        <v>#REF!</v>
      </c>
      <c r="CW19" s="257"/>
      <c r="CX19" s="253">
        <f>'3'!CN19+2</f>
        <v>2.72582226893367</v>
      </c>
      <c r="CY19" s="210">
        <f>'8'!DN19</f>
        <v>1.2834827807892015</v>
      </c>
      <c r="CZ19" s="211" t="e">
        <f t="shared" si="5"/>
        <v>#REF!</v>
      </c>
      <c r="DB19" s="185">
        <f>'1'!FK19</f>
        <v>0.872802791920818</v>
      </c>
      <c r="DC19" s="185"/>
      <c r="DD19" s="210" t="e">
        <f>'2'!DU19</f>
        <v>#REF!</v>
      </c>
      <c r="DE19" s="257"/>
      <c r="DF19" s="253">
        <f>'3'!CU19+2</f>
        <v>2.203977413056049</v>
      </c>
      <c r="DG19" s="210">
        <f>'8'!DW19</f>
        <v>1.4680428601156859</v>
      </c>
      <c r="DH19" s="211" t="e">
        <f t="shared" si="6"/>
        <v>#REF!</v>
      </c>
    </row>
    <row r="20" spans="1:171" hidden="1">
      <c r="A20" s="201">
        <v>1976</v>
      </c>
      <c r="B20" s="185">
        <f>'1'!K20</f>
        <v>0.78803547009982999</v>
      </c>
      <c r="C20" s="185"/>
      <c r="D20" s="210" t="e">
        <f>'2'!H20</f>
        <v>#REF!</v>
      </c>
      <c r="E20" s="257"/>
      <c r="F20" s="253">
        <f>'3'!H20+2</f>
        <v>2.4254965003069771</v>
      </c>
      <c r="G20" s="210">
        <f>'8'!J20</f>
        <v>1.770397712698675</v>
      </c>
      <c r="H20" s="211" t="e">
        <f t="shared" si="0"/>
        <v>#REF!</v>
      </c>
      <c r="J20" s="185" t="e">
        <f>#REF!</f>
        <v>#REF!</v>
      </c>
      <c r="K20" s="185"/>
      <c r="L20" s="210" t="e">
        <f>'2'!#REF!</f>
        <v>#REF!</v>
      </c>
      <c r="M20" s="257"/>
      <c r="N20" s="253">
        <f>'3'!O20+2</f>
        <v>0.93671865344462502</v>
      </c>
      <c r="O20" s="210" t="e">
        <f>'8'!S20</f>
        <v>#REF!</v>
      </c>
      <c r="P20" s="211" t="e">
        <f t="shared" si="7"/>
        <v>#REF!</v>
      </c>
      <c r="Q20" s="254"/>
      <c r="R20" s="185">
        <f>'1'!AI20</f>
        <v>0.85032198799531722</v>
      </c>
      <c r="S20" s="185"/>
      <c r="T20" s="210" t="e">
        <f>'2'!Z20</f>
        <v>#REF!</v>
      </c>
      <c r="U20" s="257"/>
      <c r="V20" s="253">
        <f>'3'!V20+2</f>
        <v>2.2551855247732924</v>
      </c>
      <c r="W20" s="210">
        <f>'8'!AB20</f>
        <v>2.2255727755672119</v>
      </c>
      <c r="X20" s="211" t="e">
        <f t="shared" si="1"/>
        <v>#REF!</v>
      </c>
      <c r="Y20" s="259"/>
      <c r="Z20" s="185" t="e">
        <f>#REF!</f>
        <v>#REF!</v>
      </c>
      <c r="AA20" s="185"/>
      <c r="AB20" s="210" t="e">
        <f>'2'!#REF!</f>
        <v>#REF!</v>
      </c>
      <c r="AC20" s="257"/>
      <c r="AD20" s="253">
        <f>'3'!AC20+2</f>
        <v>1.0646063709122968</v>
      </c>
      <c r="AE20" s="210" t="e">
        <f>'8'!AK20</f>
        <v>#REF!</v>
      </c>
      <c r="AF20" s="211" t="e">
        <f t="shared" si="8"/>
        <v>#REF!</v>
      </c>
      <c r="AG20" s="254"/>
      <c r="AH20" s="185" t="e">
        <f>#REF!</f>
        <v>#REF!</v>
      </c>
      <c r="AI20" s="185"/>
      <c r="AJ20" s="210" t="e">
        <f>'2'!#REF!</f>
        <v>#REF!</v>
      </c>
      <c r="AK20" s="257"/>
      <c r="AL20" s="253">
        <f>'3'!AJ20+2</f>
        <v>0.60754867909154564</v>
      </c>
      <c r="AM20" s="210" t="e">
        <f>'8'!AT20</f>
        <v>#REF!</v>
      </c>
      <c r="AN20" s="211" t="e">
        <f t="shared" si="9"/>
        <v>#REF!</v>
      </c>
      <c r="AO20" s="254"/>
      <c r="AP20" s="185" t="e">
        <f>#REF!</f>
        <v>#REF!</v>
      </c>
      <c r="AQ20" s="185"/>
      <c r="AR20" s="210" t="e">
        <f>'2'!#REF!</f>
        <v>#REF!</v>
      </c>
      <c r="AS20" s="257"/>
      <c r="AT20" s="253">
        <f>'3'!AQ20+2</f>
        <v>0.98971840716766724</v>
      </c>
      <c r="AU20" s="210" t="e">
        <f>'8'!BC20</f>
        <v>#REF!</v>
      </c>
      <c r="AV20" s="211" t="e">
        <f t="shared" si="10"/>
        <v>#REF!</v>
      </c>
      <c r="AW20" s="254"/>
      <c r="AX20" s="185">
        <f>'1'!CE20</f>
        <v>0.75158122042612008</v>
      </c>
      <c r="AY20" s="185"/>
      <c r="AZ20" s="210" t="e">
        <f>'2'!BJ20</f>
        <v>#REF!</v>
      </c>
      <c r="BA20" s="257"/>
      <c r="BB20" s="253">
        <f>'3'!AX20+2</f>
        <v>2.5905894100130298</v>
      </c>
      <c r="BC20" s="210">
        <f>'8'!BL20</f>
        <v>1.7971965012218003</v>
      </c>
      <c r="BD20" s="211" t="e">
        <f t="shared" si="2"/>
        <v>#REF!</v>
      </c>
      <c r="BF20" s="185" t="e">
        <f>#REF!</f>
        <v>#REF!</v>
      </c>
      <c r="BG20" s="185"/>
      <c r="BH20" s="210" t="e">
        <f>'2'!#REF!</f>
        <v>#REF!</v>
      </c>
      <c r="BI20" s="257"/>
      <c r="BJ20" s="253">
        <f>'3'!BE20+2</f>
        <v>1.0513562817145505</v>
      </c>
      <c r="BK20" s="210" t="e">
        <f>'8'!BU20</f>
        <v>#REF!</v>
      </c>
      <c r="BL20" s="211" t="e">
        <f t="shared" si="11"/>
        <v>#REF!</v>
      </c>
      <c r="BM20" s="254"/>
      <c r="BN20" s="185" t="e">
        <f>#REF!</f>
        <v>#REF!</v>
      </c>
      <c r="BO20" s="185"/>
      <c r="BP20" s="210" t="e">
        <f>'2'!#REF!</f>
        <v>#REF!</v>
      </c>
      <c r="BQ20" s="257"/>
      <c r="BR20" s="253">
        <f>'3'!BL20+2</f>
        <v>1.198461861786891</v>
      </c>
      <c r="BS20" s="210" t="e">
        <f>'8'!CD20</f>
        <v>#REF!</v>
      </c>
      <c r="BT20" s="211" t="e">
        <f t="shared" si="12"/>
        <v>#REF!</v>
      </c>
      <c r="BU20" s="254"/>
      <c r="BV20" s="185">
        <f>'1'!DO20</f>
        <v>0.71886308550742295</v>
      </c>
      <c r="BW20" s="185"/>
      <c r="BX20" s="210" t="e">
        <f>'2'!CK20</f>
        <v>#REF!</v>
      </c>
      <c r="BY20" s="257"/>
      <c r="BZ20" s="253">
        <f>'3'!BS20+2</f>
        <v>2.7168635556341139</v>
      </c>
      <c r="CA20" s="210">
        <f>'8'!CM20</f>
        <v>0.92877836964222482</v>
      </c>
      <c r="CB20" s="211" t="e">
        <f t="shared" si="3"/>
        <v>#REF!</v>
      </c>
      <c r="CD20" s="185" t="e">
        <f>#REF!</f>
        <v>#REF!</v>
      </c>
      <c r="CE20" s="185"/>
      <c r="CF20" s="210" t="e">
        <f>'2'!#REF!</f>
        <v>#REF!</v>
      </c>
      <c r="CG20" s="257"/>
      <c r="CH20" s="253">
        <f>'3'!BZ20+2</f>
        <v>0.96516438849176356</v>
      </c>
      <c r="CI20" s="210" t="e">
        <f>'8'!CV20</f>
        <v>#REF!</v>
      </c>
      <c r="CJ20" s="211" t="e">
        <f t="shared" si="13"/>
        <v>#REF!</v>
      </c>
      <c r="CK20" s="254"/>
      <c r="CL20" s="185">
        <f>'1'!EM20</f>
        <v>0.77973634257696278</v>
      </c>
      <c r="CM20" s="185"/>
      <c r="CN20" s="210" t="e">
        <f>'2'!DC20</f>
        <v>#REF!</v>
      </c>
      <c r="CO20" s="257"/>
      <c r="CP20" s="253">
        <f>'3'!CG20+2</f>
        <v>2.7716392874830467</v>
      </c>
      <c r="CQ20" s="210">
        <f>'8'!DE20</f>
        <v>1.1028086898786047</v>
      </c>
      <c r="CR20" s="211" t="e">
        <f t="shared" si="4"/>
        <v>#REF!</v>
      </c>
      <c r="CT20" s="185">
        <f>'1'!EY20</f>
        <v>0.79413637140617488</v>
      </c>
      <c r="CU20" s="185"/>
      <c r="CV20" s="210" t="e">
        <f>'2'!DL20</f>
        <v>#REF!</v>
      </c>
      <c r="CW20" s="257"/>
      <c r="CX20" s="253">
        <f>'3'!CN20+2</f>
        <v>2.709355756424161</v>
      </c>
      <c r="CY20" s="210">
        <f>'8'!DN20</f>
        <v>1.8065130723602303</v>
      </c>
      <c r="CZ20" s="211" t="e">
        <f t="shared" si="5"/>
        <v>#REF!</v>
      </c>
      <c r="DB20" s="185">
        <f>'1'!FK20</f>
        <v>0.89783717815683628</v>
      </c>
      <c r="DC20" s="185"/>
      <c r="DD20" s="210" t="e">
        <f>'2'!DU20</f>
        <v>#REF!</v>
      </c>
      <c r="DE20" s="257"/>
      <c r="DF20" s="253">
        <f>'3'!CU20+2</f>
        <v>2.2326185927464106</v>
      </c>
      <c r="DG20" s="210">
        <f>'8'!DW20</f>
        <v>1.5253730946899071</v>
      </c>
      <c r="DH20" s="211" t="e">
        <f t="shared" si="6"/>
        <v>#REF!</v>
      </c>
    </row>
    <row r="21" spans="1:171" hidden="1">
      <c r="A21" s="201">
        <v>1977</v>
      </c>
      <c r="B21" s="185">
        <f>'1'!K21</f>
        <v>0.80326373624357283</v>
      </c>
      <c r="C21" s="185"/>
      <c r="D21" s="210" t="e">
        <f>'2'!H21</f>
        <v>#REF!</v>
      </c>
      <c r="E21" s="257"/>
      <c r="F21" s="253">
        <f>'3'!H21+2</f>
        <v>2.4254965003069771</v>
      </c>
      <c r="G21" s="210">
        <f>'8'!J21</f>
        <v>2.1237039962649606</v>
      </c>
      <c r="H21" s="211" t="e">
        <f t="shared" si="0"/>
        <v>#REF!</v>
      </c>
      <c r="J21" s="185" t="e">
        <f>#REF!</f>
        <v>#REF!</v>
      </c>
      <c r="K21" s="185"/>
      <c r="L21" s="210" t="e">
        <f>'2'!#REF!</f>
        <v>#REF!</v>
      </c>
      <c r="M21" s="257"/>
      <c r="N21" s="253">
        <f>'3'!O21+2</f>
        <v>0.93671865344462502</v>
      </c>
      <c r="O21" s="210" t="e">
        <f>'8'!S21</f>
        <v>#REF!</v>
      </c>
      <c r="P21" s="211" t="e">
        <f t="shared" si="7"/>
        <v>#REF!</v>
      </c>
      <c r="Q21" s="254"/>
      <c r="R21" s="185">
        <f>'1'!AI21</f>
        <v>0.87091355285080552</v>
      </c>
      <c r="S21" s="185"/>
      <c r="T21" s="210" t="e">
        <f>'2'!Z21</f>
        <v>#REF!</v>
      </c>
      <c r="U21" s="257"/>
      <c r="V21" s="253">
        <f>'3'!V21+2</f>
        <v>2.2858390994620996</v>
      </c>
      <c r="W21" s="210">
        <f>'8'!AB21</f>
        <v>2.4622541737701917</v>
      </c>
      <c r="X21" s="211" t="e">
        <f t="shared" si="1"/>
        <v>#REF!</v>
      </c>
      <c r="Y21" s="259"/>
      <c r="Z21" s="185" t="e">
        <f>#REF!</f>
        <v>#REF!</v>
      </c>
      <c r="AA21" s="185"/>
      <c r="AB21" s="210" t="e">
        <f>'2'!#REF!</f>
        <v>#REF!</v>
      </c>
      <c r="AC21" s="257"/>
      <c r="AD21" s="253">
        <f>'3'!AC21+2</f>
        <v>1.0646063709122968</v>
      </c>
      <c r="AE21" s="210" t="e">
        <f>'8'!AK21</f>
        <v>#REF!</v>
      </c>
      <c r="AF21" s="211" t="e">
        <f t="shared" si="8"/>
        <v>#REF!</v>
      </c>
      <c r="AG21" s="254"/>
      <c r="AH21" s="185" t="e">
        <f>#REF!</f>
        <v>#REF!</v>
      </c>
      <c r="AI21" s="185"/>
      <c r="AJ21" s="210" t="e">
        <f>'2'!#REF!</f>
        <v>#REF!</v>
      </c>
      <c r="AK21" s="257"/>
      <c r="AL21" s="253">
        <f>'3'!AJ21+2</f>
        <v>0.60754867909154564</v>
      </c>
      <c r="AM21" s="210" t="e">
        <f>'8'!AT21</f>
        <v>#REF!</v>
      </c>
      <c r="AN21" s="211" t="e">
        <f t="shared" si="9"/>
        <v>#REF!</v>
      </c>
      <c r="AO21" s="254"/>
      <c r="AP21" s="185" t="e">
        <f>#REF!</f>
        <v>#REF!</v>
      </c>
      <c r="AQ21" s="185"/>
      <c r="AR21" s="210" t="e">
        <f>'2'!#REF!</f>
        <v>#REF!</v>
      </c>
      <c r="AS21" s="257"/>
      <c r="AT21" s="253">
        <f>'3'!AQ21+2</f>
        <v>0.98971840716766724</v>
      </c>
      <c r="AU21" s="210" t="e">
        <f>'8'!BC21</f>
        <v>#REF!</v>
      </c>
      <c r="AV21" s="211" t="e">
        <f t="shared" si="10"/>
        <v>#REF!</v>
      </c>
      <c r="AW21" s="254"/>
      <c r="AX21" s="185">
        <f>'1'!CE21</f>
        <v>0.78766567217917705</v>
      </c>
      <c r="AY21" s="185"/>
      <c r="AZ21" s="210" t="e">
        <f>'2'!BJ21</f>
        <v>#REF!</v>
      </c>
      <c r="BA21" s="257"/>
      <c r="BB21" s="253">
        <f>'3'!AX21+2</f>
        <v>2.6396817315367054</v>
      </c>
      <c r="BC21" s="210">
        <f>'8'!BL21</f>
        <v>1.7794848811323363</v>
      </c>
      <c r="BD21" s="211" t="e">
        <f t="shared" si="2"/>
        <v>#REF!</v>
      </c>
      <c r="BF21" s="185" t="e">
        <f>#REF!</f>
        <v>#REF!</v>
      </c>
      <c r="BG21" s="185"/>
      <c r="BH21" s="210" t="e">
        <f>'2'!#REF!</f>
        <v>#REF!</v>
      </c>
      <c r="BI21" s="257"/>
      <c r="BJ21" s="253">
        <f>'3'!BE21+2</f>
        <v>1.0513562817145505</v>
      </c>
      <c r="BK21" s="210" t="e">
        <f>'8'!BU21</f>
        <v>#REF!</v>
      </c>
      <c r="BL21" s="211" t="e">
        <f t="shared" si="11"/>
        <v>#REF!</v>
      </c>
      <c r="BM21" s="254"/>
      <c r="BN21" s="185" t="e">
        <f>#REF!</f>
        <v>#REF!</v>
      </c>
      <c r="BO21" s="185"/>
      <c r="BP21" s="210" t="e">
        <f>'2'!#REF!</f>
        <v>#REF!</v>
      </c>
      <c r="BQ21" s="257"/>
      <c r="BR21" s="253">
        <f>'3'!BL21+2</f>
        <v>1.198461861786891</v>
      </c>
      <c r="BS21" s="210" t="e">
        <f>'8'!CD21</f>
        <v>#REF!</v>
      </c>
      <c r="BT21" s="211" t="e">
        <f t="shared" si="12"/>
        <v>#REF!</v>
      </c>
      <c r="BU21" s="254"/>
      <c r="BV21" s="185">
        <f>'1'!DO21</f>
        <v>0.76566978564740029</v>
      </c>
      <c r="BW21" s="185"/>
      <c r="BX21" s="210" t="e">
        <f>'2'!CK21</f>
        <v>#REF!</v>
      </c>
      <c r="BY21" s="257"/>
      <c r="BZ21" s="253">
        <f>'3'!BS21+2</f>
        <v>2.7168635556341139</v>
      </c>
      <c r="CA21" s="210">
        <f>'8'!CM21</f>
        <v>0.98988017061376632</v>
      </c>
      <c r="CB21" s="211" t="e">
        <f t="shared" si="3"/>
        <v>#REF!</v>
      </c>
      <c r="CD21" s="185" t="e">
        <f>#REF!</f>
        <v>#REF!</v>
      </c>
      <c r="CE21" s="185"/>
      <c r="CF21" s="210" t="e">
        <f>'2'!#REF!</f>
        <v>#REF!</v>
      </c>
      <c r="CG21" s="257"/>
      <c r="CH21" s="253">
        <f>'3'!BZ21+2</f>
        <v>0.96516438849176356</v>
      </c>
      <c r="CI21" s="210" t="e">
        <f>'8'!CV21</f>
        <v>#REF!</v>
      </c>
      <c r="CJ21" s="211" t="e">
        <f t="shared" si="13"/>
        <v>#REF!</v>
      </c>
      <c r="CK21" s="254"/>
      <c r="CL21" s="185">
        <f>'1'!EM21</f>
        <v>0.78285127039452296</v>
      </c>
      <c r="CM21" s="185"/>
      <c r="CN21" s="210" t="e">
        <f>'2'!DC21</f>
        <v>#REF!</v>
      </c>
      <c r="CO21" s="257"/>
      <c r="CP21" s="253">
        <f>'3'!CG21+2</f>
        <v>2.7711424229214572</v>
      </c>
      <c r="CQ21" s="210">
        <f>'8'!DE21</f>
        <v>1.2012942892522318</v>
      </c>
      <c r="CR21" s="211" t="e">
        <f t="shared" si="4"/>
        <v>#REF!</v>
      </c>
      <c r="CT21" s="185">
        <f>'1'!EY21</f>
        <v>0.78750297408946213</v>
      </c>
      <c r="CU21" s="185"/>
      <c r="CV21" s="210" t="e">
        <f>'2'!DL21</f>
        <v>#REF!</v>
      </c>
      <c r="CW21" s="257"/>
      <c r="CX21" s="253">
        <f>'3'!CN21+2</f>
        <v>2.6916330323703326</v>
      </c>
      <c r="CY21" s="210">
        <f>'8'!DN21</f>
        <v>2.0168808150197526</v>
      </c>
      <c r="CZ21" s="211" t="e">
        <f t="shared" si="5"/>
        <v>#REF!</v>
      </c>
      <c r="DB21" s="185">
        <f>'1'!FK21</f>
        <v>0.91596105743465306</v>
      </c>
      <c r="DC21" s="185"/>
      <c r="DD21" s="210" t="e">
        <f>'2'!DU21</f>
        <v>#REF!</v>
      </c>
      <c r="DE21" s="257"/>
      <c r="DF21" s="253">
        <f>'3'!CU21+2</f>
        <v>2.260357214813137</v>
      </c>
      <c r="DG21" s="210">
        <f>'8'!DW21</f>
        <v>1.5797933867059495</v>
      </c>
      <c r="DH21" s="211" t="e">
        <f t="shared" si="6"/>
        <v>#REF!</v>
      </c>
    </row>
    <row r="22" spans="1:171" hidden="1">
      <c r="A22" s="201">
        <v>1978</v>
      </c>
      <c r="B22" s="185">
        <f>'1'!K22</f>
        <v>0.82591834772376249</v>
      </c>
      <c r="C22" s="185"/>
      <c r="D22" s="210" t="e">
        <f>'2'!H22</f>
        <v>#REF!</v>
      </c>
      <c r="E22" s="257"/>
      <c r="F22" s="253">
        <f>'3'!H22+2</f>
        <v>2.4254965003069771</v>
      </c>
      <c r="G22" s="210">
        <f>'8'!J22</f>
        <v>2.4036835248881592</v>
      </c>
      <c r="H22" s="211" t="e">
        <f t="shared" si="0"/>
        <v>#REF!</v>
      </c>
      <c r="J22" s="185" t="e">
        <f>#REF!</f>
        <v>#REF!</v>
      </c>
      <c r="K22" s="185"/>
      <c r="L22" s="210" t="e">
        <f>'2'!#REF!</f>
        <v>#REF!</v>
      </c>
      <c r="M22" s="257"/>
      <c r="N22" s="253">
        <f>'3'!O22+2</f>
        <v>0.93671865344462502</v>
      </c>
      <c r="O22" s="210" t="e">
        <f>'8'!S22</f>
        <v>#REF!</v>
      </c>
      <c r="P22" s="211" t="e">
        <f t="shared" si="7"/>
        <v>#REF!</v>
      </c>
      <c r="Q22" s="254"/>
      <c r="R22" s="185">
        <f>'1'!AI22</f>
        <v>0.88781511097567201</v>
      </c>
      <c r="S22" s="185"/>
      <c r="T22" s="210" t="e">
        <f>'2'!Z22</f>
        <v>#REF!</v>
      </c>
      <c r="U22" s="257"/>
      <c r="V22" s="253">
        <f>'3'!V22+2</f>
        <v>2.3159736737975876</v>
      </c>
      <c r="W22" s="210">
        <f>'8'!AB22</f>
        <v>2.4805297158632973</v>
      </c>
      <c r="X22" s="211" t="e">
        <f t="shared" si="1"/>
        <v>#REF!</v>
      </c>
      <c r="Y22" s="259"/>
      <c r="Z22" s="185" t="e">
        <f>#REF!</f>
        <v>#REF!</v>
      </c>
      <c r="AA22" s="185"/>
      <c r="AB22" s="210" t="e">
        <f>'2'!#REF!</f>
        <v>#REF!</v>
      </c>
      <c r="AC22" s="257"/>
      <c r="AD22" s="253">
        <f>'3'!AC22+2</f>
        <v>1.0646063709122968</v>
      </c>
      <c r="AE22" s="210" t="e">
        <f>'8'!AK22</f>
        <v>#REF!</v>
      </c>
      <c r="AF22" s="211" t="e">
        <f t="shared" si="8"/>
        <v>#REF!</v>
      </c>
      <c r="AG22" s="254"/>
      <c r="AH22" s="185" t="e">
        <f>#REF!</f>
        <v>#REF!</v>
      </c>
      <c r="AI22" s="185"/>
      <c r="AJ22" s="210" t="e">
        <f>'2'!#REF!</f>
        <v>#REF!</v>
      </c>
      <c r="AK22" s="257"/>
      <c r="AL22" s="253">
        <f>'3'!AJ22+2</f>
        <v>0.60754867909154564</v>
      </c>
      <c r="AM22" s="210" t="e">
        <f>'8'!AT22</f>
        <v>#REF!</v>
      </c>
      <c r="AN22" s="211" t="e">
        <f t="shared" si="9"/>
        <v>#REF!</v>
      </c>
      <c r="AO22" s="254"/>
      <c r="AP22" s="185" t="e">
        <f>#REF!</f>
        <v>#REF!</v>
      </c>
      <c r="AQ22" s="185"/>
      <c r="AR22" s="210" t="e">
        <f>'2'!#REF!</f>
        <v>#REF!</v>
      </c>
      <c r="AS22" s="257"/>
      <c r="AT22" s="253">
        <f>'3'!AQ22+2</f>
        <v>0.98971840716766724</v>
      </c>
      <c r="AU22" s="210" t="e">
        <f>'8'!BC22</f>
        <v>#REF!</v>
      </c>
      <c r="AV22" s="211" t="e">
        <f t="shared" si="10"/>
        <v>#REF!</v>
      </c>
      <c r="AW22" s="254"/>
      <c r="AX22" s="185">
        <f>'1'!CE22</f>
        <v>0.81802738712562817</v>
      </c>
      <c r="AY22" s="185"/>
      <c r="AZ22" s="210" t="e">
        <f>'2'!BJ22</f>
        <v>#REF!</v>
      </c>
      <c r="BA22" s="257"/>
      <c r="BB22" s="253">
        <f>'3'!AX22+2</f>
        <v>2.6868304440534323</v>
      </c>
      <c r="BC22" s="210">
        <f>'8'!BL22</f>
        <v>1.7494622062914011</v>
      </c>
      <c r="BD22" s="211" t="e">
        <f t="shared" si="2"/>
        <v>#REF!</v>
      </c>
      <c r="BF22" s="185" t="e">
        <f>#REF!</f>
        <v>#REF!</v>
      </c>
      <c r="BG22" s="185"/>
      <c r="BH22" s="210" t="e">
        <f>'2'!#REF!</f>
        <v>#REF!</v>
      </c>
      <c r="BI22" s="257"/>
      <c r="BJ22" s="253">
        <f>'3'!BE22+2</f>
        <v>1.0513562817145505</v>
      </c>
      <c r="BK22" s="210" t="e">
        <f>'8'!BU22</f>
        <v>#REF!</v>
      </c>
      <c r="BL22" s="211" t="e">
        <f t="shared" si="11"/>
        <v>#REF!</v>
      </c>
      <c r="BM22" s="254"/>
      <c r="BN22" s="185" t="e">
        <f>#REF!</f>
        <v>#REF!</v>
      </c>
      <c r="BO22" s="185"/>
      <c r="BP22" s="210" t="e">
        <f>'2'!#REF!</f>
        <v>#REF!</v>
      </c>
      <c r="BQ22" s="257"/>
      <c r="BR22" s="253">
        <f>'3'!BL22+2</f>
        <v>1.198461861786891</v>
      </c>
      <c r="BS22" s="210" t="e">
        <f>'8'!CD22</f>
        <v>#REF!</v>
      </c>
      <c r="BT22" s="211" t="e">
        <f t="shared" si="12"/>
        <v>#REF!</v>
      </c>
      <c r="BU22" s="254"/>
      <c r="BV22" s="185">
        <f>'1'!DO22</f>
        <v>0.76433610048734624</v>
      </c>
      <c r="BW22" s="185"/>
      <c r="BX22" s="210" t="e">
        <f>'2'!CK22</f>
        <v>#REF!</v>
      </c>
      <c r="BY22" s="257"/>
      <c r="BZ22" s="253">
        <f>'3'!BS22+2</f>
        <v>2.7168635556341139</v>
      </c>
      <c r="CA22" s="210">
        <f>'8'!CM22</f>
        <v>1.0485660582702558</v>
      </c>
      <c r="CB22" s="211" t="e">
        <f t="shared" si="3"/>
        <v>#REF!</v>
      </c>
      <c r="CD22" s="185" t="e">
        <f>#REF!</f>
        <v>#REF!</v>
      </c>
      <c r="CE22" s="185"/>
      <c r="CF22" s="210" t="e">
        <f>'2'!#REF!</f>
        <v>#REF!</v>
      </c>
      <c r="CG22" s="257"/>
      <c r="CH22" s="253">
        <f>'3'!BZ22+2</f>
        <v>0.96516438849176356</v>
      </c>
      <c r="CI22" s="210" t="e">
        <f>'8'!CV22</f>
        <v>#REF!</v>
      </c>
      <c r="CJ22" s="211" t="e">
        <f t="shared" si="13"/>
        <v>#REF!</v>
      </c>
      <c r="CK22" s="254"/>
      <c r="CL22" s="185">
        <f>'1'!EM22</f>
        <v>0.78414361291751977</v>
      </c>
      <c r="CM22" s="185"/>
      <c r="CN22" s="210" t="e">
        <f>'2'!DC22</f>
        <v>#REF!</v>
      </c>
      <c r="CO22" s="257"/>
      <c r="CP22" s="253">
        <f>'3'!CG22+2</f>
        <v>2.7705143397070318</v>
      </c>
      <c r="CQ22" s="210">
        <f>'8'!DE22</f>
        <v>1.3685917211645244</v>
      </c>
      <c r="CR22" s="211" t="e">
        <f t="shared" si="4"/>
        <v>#REF!</v>
      </c>
      <c r="CT22" s="185">
        <f>'1'!EY22</f>
        <v>0.82140286858150957</v>
      </c>
      <c r="CU22" s="185"/>
      <c r="CV22" s="210" t="e">
        <f>'2'!DL22</f>
        <v>#REF!</v>
      </c>
      <c r="CW22" s="257"/>
      <c r="CX22" s="253">
        <f>'3'!CN22+2</f>
        <v>2.6725548881310743</v>
      </c>
      <c r="CY22" s="210">
        <f>'8'!DN22</f>
        <v>1.9615089780949284</v>
      </c>
      <c r="CZ22" s="211" t="e">
        <f t="shared" si="5"/>
        <v>#REF!</v>
      </c>
      <c r="DB22" s="185">
        <f>'1'!FK22</f>
        <v>0.93087399421868999</v>
      </c>
      <c r="DC22" s="185"/>
      <c r="DD22" s="210" t="e">
        <f>'2'!DU22</f>
        <v>#REF!</v>
      </c>
      <c r="DE22" s="257"/>
      <c r="DF22" s="253">
        <f>'3'!CU22+2</f>
        <v>2.28722370467568</v>
      </c>
      <c r="DG22" s="210">
        <f>'8'!DW22</f>
        <v>1.2771490149104325</v>
      </c>
      <c r="DH22" s="211" t="e">
        <f t="shared" si="6"/>
        <v>#REF!</v>
      </c>
    </row>
    <row r="23" spans="1:171" hidden="1">
      <c r="A23" s="201">
        <v>1979</v>
      </c>
      <c r="B23" s="185">
        <f>'1'!K23</f>
        <v>0.8422828793159719</v>
      </c>
      <c r="C23" s="185"/>
      <c r="D23" s="210" t="e">
        <f>'2'!H23</f>
        <v>#REF!</v>
      </c>
      <c r="E23" s="257"/>
      <c r="F23" s="253">
        <f>'3'!H23+2</f>
        <v>2.4254965003069771</v>
      </c>
      <c r="G23" s="210">
        <f>'8'!J23</f>
        <v>2.3769683465822471</v>
      </c>
      <c r="H23" s="211" t="e">
        <f t="shared" si="0"/>
        <v>#REF!</v>
      </c>
      <c r="J23" s="185" t="e">
        <f>#REF!</f>
        <v>#REF!</v>
      </c>
      <c r="K23" s="185"/>
      <c r="L23" s="210" t="e">
        <f>'2'!#REF!</f>
        <v>#REF!</v>
      </c>
      <c r="M23" s="257"/>
      <c r="N23" s="253">
        <f>'3'!O23+2</f>
        <v>0.93671865344462502</v>
      </c>
      <c r="O23" s="210" t="e">
        <f>'8'!S23</f>
        <v>#REF!</v>
      </c>
      <c r="P23" s="211" t="e">
        <f t="shared" si="7"/>
        <v>#REF!</v>
      </c>
      <c r="Q23" s="254"/>
      <c r="R23" s="185">
        <f>'1'!AI23</f>
        <v>0.90060925719373075</v>
      </c>
      <c r="S23" s="185"/>
      <c r="T23" s="210" t="e">
        <f>'2'!Z23</f>
        <v>#REF!</v>
      </c>
      <c r="U23" s="257"/>
      <c r="V23" s="253">
        <f>'3'!V23+2</f>
        <v>2.3455922709695418</v>
      </c>
      <c r="W23" s="210">
        <f>'8'!AB23</f>
        <v>2.220589773335429</v>
      </c>
      <c r="X23" s="211" t="e">
        <f t="shared" si="1"/>
        <v>#REF!</v>
      </c>
      <c r="Y23" s="259"/>
      <c r="Z23" s="185" t="e">
        <f>#REF!</f>
        <v>#REF!</v>
      </c>
      <c r="AA23" s="185"/>
      <c r="AB23" s="210" t="e">
        <f>'2'!#REF!</f>
        <v>#REF!</v>
      </c>
      <c r="AC23" s="257"/>
      <c r="AD23" s="253">
        <f>'3'!AC23+2</f>
        <v>1.0646063709122968</v>
      </c>
      <c r="AE23" s="210" t="e">
        <f>'8'!AK23</f>
        <v>#REF!</v>
      </c>
      <c r="AF23" s="211" t="e">
        <f t="shared" si="8"/>
        <v>#REF!</v>
      </c>
      <c r="AG23" s="254"/>
      <c r="AH23" s="185" t="e">
        <f>#REF!</f>
        <v>#REF!</v>
      </c>
      <c r="AI23" s="185"/>
      <c r="AJ23" s="210" t="e">
        <f>'2'!#REF!</f>
        <v>#REF!</v>
      </c>
      <c r="AK23" s="257"/>
      <c r="AL23" s="253">
        <f>'3'!AJ23+2</f>
        <v>0.60754867909154564</v>
      </c>
      <c r="AM23" s="210" t="e">
        <f>'8'!AT23</f>
        <v>#REF!</v>
      </c>
      <c r="AN23" s="211" t="e">
        <f t="shared" si="9"/>
        <v>#REF!</v>
      </c>
      <c r="AO23" s="254"/>
      <c r="AP23" s="185" t="e">
        <f>#REF!</f>
        <v>#REF!</v>
      </c>
      <c r="AQ23" s="185"/>
      <c r="AR23" s="210" t="e">
        <f>'2'!#REF!</f>
        <v>#REF!</v>
      </c>
      <c r="AS23" s="257"/>
      <c r="AT23" s="253">
        <f>'3'!AQ23+2</f>
        <v>0.98971840716766724</v>
      </c>
      <c r="AU23" s="210" t="e">
        <f>'8'!BC23</f>
        <v>#REF!</v>
      </c>
      <c r="AV23" s="211" t="e">
        <f t="shared" si="10"/>
        <v>#REF!</v>
      </c>
      <c r="AW23" s="254"/>
      <c r="AX23" s="185">
        <f>'1'!CE23</f>
        <v>0.86270856506115989</v>
      </c>
      <c r="AY23" s="185"/>
      <c r="AZ23" s="210" t="e">
        <f>'2'!BJ23</f>
        <v>#REF!</v>
      </c>
      <c r="BA23" s="257"/>
      <c r="BB23" s="253">
        <f>'3'!AX23+2</f>
        <v>2.6945362033836986</v>
      </c>
      <c r="BC23" s="210">
        <f>'8'!BL23</f>
        <v>1.6303066753226925</v>
      </c>
      <c r="BD23" s="211" t="e">
        <f t="shared" si="2"/>
        <v>#REF!</v>
      </c>
      <c r="BF23" s="185" t="e">
        <f>#REF!</f>
        <v>#REF!</v>
      </c>
      <c r="BG23" s="185"/>
      <c r="BH23" s="210" t="e">
        <f>'2'!#REF!</f>
        <v>#REF!</v>
      </c>
      <c r="BI23" s="257"/>
      <c r="BJ23" s="253">
        <f>'3'!BE23+2</f>
        <v>1.0513562817145505</v>
      </c>
      <c r="BK23" s="210" t="e">
        <f>'8'!BU23</f>
        <v>#REF!</v>
      </c>
      <c r="BL23" s="211" t="e">
        <f t="shared" si="11"/>
        <v>#REF!</v>
      </c>
      <c r="BM23" s="254"/>
      <c r="BN23" s="185" t="e">
        <f>#REF!</f>
        <v>#REF!</v>
      </c>
      <c r="BO23" s="185"/>
      <c r="BP23" s="210" t="e">
        <f>'2'!#REF!</f>
        <v>#REF!</v>
      </c>
      <c r="BQ23" s="257"/>
      <c r="BR23" s="253">
        <f>'3'!BL23+2</f>
        <v>1.198461861786891</v>
      </c>
      <c r="BS23" s="210" t="e">
        <f>'8'!CD23</f>
        <v>#REF!</v>
      </c>
      <c r="BT23" s="211" t="e">
        <f t="shared" si="12"/>
        <v>#REF!</v>
      </c>
      <c r="BU23" s="254"/>
      <c r="BV23" s="185">
        <f>'1'!DO23</f>
        <v>0.78689345707576952</v>
      </c>
      <c r="BW23" s="185"/>
      <c r="BX23" s="210" t="e">
        <f>'2'!CK23</f>
        <v>#REF!</v>
      </c>
      <c r="BY23" s="257"/>
      <c r="BZ23" s="253">
        <f>'3'!BS23+2</f>
        <v>2.7002450843730714</v>
      </c>
      <c r="CA23" s="210">
        <f>'8'!CM23</f>
        <v>1.0900843607957569</v>
      </c>
      <c r="CB23" s="211" t="e">
        <f t="shared" si="3"/>
        <v>#REF!</v>
      </c>
      <c r="CD23" s="185" t="e">
        <f>#REF!</f>
        <v>#REF!</v>
      </c>
      <c r="CE23" s="185"/>
      <c r="CF23" s="210" t="e">
        <f>'2'!#REF!</f>
        <v>#REF!</v>
      </c>
      <c r="CG23" s="257"/>
      <c r="CH23" s="253">
        <f>'3'!BZ23+2</f>
        <v>0.96516438849176356</v>
      </c>
      <c r="CI23" s="210" t="e">
        <f>'8'!CV23</f>
        <v>#REF!</v>
      </c>
      <c r="CJ23" s="211" t="e">
        <f t="shared" si="13"/>
        <v>#REF!</v>
      </c>
      <c r="CK23" s="254"/>
      <c r="CL23" s="185">
        <f>'1'!EM23</f>
        <v>0.80688797178091509</v>
      </c>
      <c r="CM23" s="185"/>
      <c r="CN23" s="210" t="e">
        <f>'2'!DC23</f>
        <v>#REF!</v>
      </c>
      <c r="CO23" s="257"/>
      <c r="CP23" s="253">
        <f>'3'!CG23+2</f>
        <v>2.769754356764369</v>
      </c>
      <c r="CQ23" s="210">
        <f>'8'!DE23</f>
        <v>1.3328751616241004</v>
      </c>
      <c r="CR23" s="211" t="e">
        <f t="shared" si="4"/>
        <v>#REF!</v>
      </c>
      <c r="CT23" s="185">
        <f>'1'!EY23</f>
        <v>0.85408059044078</v>
      </c>
      <c r="CU23" s="185"/>
      <c r="CV23" s="210" t="e">
        <f>'2'!DL23</f>
        <v>#REF!</v>
      </c>
      <c r="CW23" s="257"/>
      <c r="CX23" s="253">
        <f>'3'!CN23+2</f>
        <v>2.6725548881310743</v>
      </c>
      <c r="CY23" s="210">
        <f>'8'!DN23</f>
        <v>1.7888892320607572</v>
      </c>
      <c r="CZ23" s="211" t="e">
        <f t="shared" si="5"/>
        <v>#REF!</v>
      </c>
      <c r="DB23" s="185">
        <f>'1'!FK23</f>
        <v>0.94691985272613721</v>
      </c>
      <c r="DC23" s="185"/>
      <c r="DD23" s="210" t="e">
        <f>'2'!DU23</f>
        <v>#REF!</v>
      </c>
      <c r="DE23" s="257"/>
      <c r="DF23" s="253">
        <f>'3'!CU23+2</f>
        <v>2.28722370467568</v>
      </c>
      <c r="DG23" s="210">
        <f>'8'!DW23</f>
        <v>1.1066457272712877</v>
      </c>
      <c r="DH23" s="211" t="e">
        <f t="shared" si="6"/>
        <v>#REF!</v>
      </c>
    </row>
    <row r="24" spans="1:171" ht="17.25" customHeight="1">
      <c r="A24" s="201">
        <v>1980</v>
      </c>
      <c r="B24" s="286">
        <f>'1'!K24</f>
        <v>0.25356867611487915</v>
      </c>
      <c r="C24" s="286">
        <f>'1'!M24</f>
        <v>0.34238998902468326</v>
      </c>
      <c r="D24" s="261">
        <f>'2'!H24</f>
        <v>0.17374373882127067</v>
      </c>
      <c r="E24" s="287">
        <f>'2'!J24</f>
        <v>0.24136364553016879</v>
      </c>
      <c r="F24" s="287">
        <f>'3'!H24</f>
        <v>0.55382158753653732</v>
      </c>
      <c r="G24" s="261">
        <f>'8'!J24</f>
        <v>0.68757725615947207</v>
      </c>
      <c r="H24" s="261">
        <f t="shared" si="0"/>
        <v>0.42915155525208104</v>
      </c>
      <c r="I24" s="214">
        <f>(C24)*0.4+(E24)*0.1+(F24)*0.25+(G24)*0.25</f>
        <v>0.47144207108689251</v>
      </c>
      <c r="J24" s="286">
        <f>'9'!J24</f>
        <v>0.31153286907193994</v>
      </c>
      <c r="K24" s="286">
        <f>'9'!K24</f>
        <v>0.41376750296012271</v>
      </c>
      <c r="L24" s="286">
        <f>'9'!L24</f>
        <v>0.20405358113177616</v>
      </c>
      <c r="M24" s="286">
        <f>'9'!M24</f>
        <v>0.28704204953129997</v>
      </c>
      <c r="N24" s="286">
        <f>'9'!N24</f>
        <v>0.8506801849695006</v>
      </c>
      <c r="O24" s="286">
        <f>'9'!O24</f>
        <v>0.80337204187636457</v>
      </c>
      <c r="P24" s="261">
        <f t="shared" si="7"/>
        <v>0.55853156245341995</v>
      </c>
      <c r="Q24" s="286">
        <f>(K24)*0.4+(M24)*0.1+(N24)*0.25+(O24)*0.25</f>
        <v>0.60772426284864545</v>
      </c>
      <c r="R24" s="286">
        <f>'1'!AI24</f>
        <v>0.31298112374564097</v>
      </c>
      <c r="S24" s="286">
        <f>'1'!AK24</f>
        <v>0.41546827422537591</v>
      </c>
      <c r="T24" s="261">
        <f>'2'!Z24</f>
        <v>0.17694104340707797</v>
      </c>
      <c r="U24" s="287">
        <f>'2'!AB24</f>
        <v>0.24633005316055132</v>
      </c>
      <c r="V24" s="287">
        <f>'3'!V24</f>
        <v>0.46722391077022529</v>
      </c>
      <c r="W24" s="261">
        <f>'8'!AB24</f>
        <v>0.68888698210001531</v>
      </c>
      <c r="X24" s="261">
        <f t="shared" si="1"/>
        <v>0.4319142770565243</v>
      </c>
      <c r="Y24" s="214">
        <f>(S24)*0.4+(U24)*0.1+(V24)*0.25+(W24)*0.25</f>
        <v>0.47984803822376565</v>
      </c>
      <c r="Z24" s="286">
        <f>'9'!Z24</f>
        <v>0.22845183145981121</v>
      </c>
      <c r="AA24" s="286">
        <f>'9'!AA24</f>
        <v>0.30926349753615834</v>
      </c>
      <c r="AB24" s="286">
        <f>'9'!AB24</f>
        <v>0.22030226576407447</v>
      </c>
      <c r="AC24" s="286">
        <f>'9'!AC24</f>
        <v>0.31031780650864588</v>
      </c>
      <c r="AD24" s="286">
        <f>'9'!AD24</f>
        <v>0.56739412859408167</v>
      </c>
      <c r="AE24" s="286">
        <f>'9'!AE24</f>
        <v>0.7884677443853868</v>
      </c>
      <c r="AF24" s="261">
        <f>(Z24)*0.4+(AB24)*0.1+(AD24)*0.25+(AE24)*0.25</f>
        <v>0.45237642740519901</v>
      </c>
      <c r="AG24" s="286">
        <f>(AA24)*0.4+(AC24)*0.1+(AD24)*0.25+(AE24)*0.25</f>
        <v>0.49370264791019502</v>
      </c>
      <c r="AH24" s="286">
        <f>'9'!AH24</f>
        <v>8.3333333333333329E-2</v>
      </c>
      <c r="AI24" s="286">
        <f>'9'!AI24</f>
        <v>8.3333333333333676E-2</v>
      </c>
      <c r="AJ24" s="286">
        <f>'9'!AJ24</f>
        <v>0.25486026272988799</v>
      </c>
      <c r="AK24" s="286">
        <f>'9'!AK24</f>
        <v>0.35731199389138485</v>
      </c>
      <c r="AL24" s="286">
        <f>'9'!AL24</f>
        <v>0.84996841313925575</v>
      </c>
      <c r="AM24" s="286">
        <f>'9'!AM24</f>
        <v>0.81424820775527529</v>
      </c>
      <c r="AN24" s="261">
        <f>(AH24)*0.4+(AJ24)*0.1+(AL24)*0.25+(AM24)*0.25</f>
        <v>0.47487351482995488</v>
      </c>
      <c r="AO24" s="286">
        <f>(AI24)*0.4+(AK24)*0.1+(AL24)*0.25+(AM24)*0.25</f>
        <v>0.48511868794610469</v>
      </c>
      <c r="AP24" s="286">
        <f>'9'!AP24</f>
        <v>0.24558444757748912</v>
      </c>
      <c r="AQ24" s="286">
        <f>'9'!AQ24</f>
        <v>0.33201443174957235</v>
      </c>
      <c r="AR24" s="286">
        <f>'9'!AR24</f>
        <v>0.21059438388567805</v>
      </c>
      <c r="AS24" s="286">
        <f>'9'!AS24</f>
        <v>0.29650793180289337</v>
      </c>
      <c r="AT24" s="286">
        <f>'9'!AT24</f>
        <v>0.61886868384591309</v>
      </c>
      <c r="AU24" s="286">
        <f>'9'!AU24</f>
        <v>0.78494212499464722</v>
      </c>
      <c r="AV24" s="261">
        <f>(AP24)*0.4+(AR24)*0.1+(AT24)*0.25+(AU24)*0.25</f>
        <v>0.47024591962970352</v>
      </c>
      <c r="AW24" s="286">
        <f>(AQ24)*0.4+(AS24)*0.1+(AT24)*0.25+(AU24)*0.25</f>
        <v>0.51340926809025833</v>
      </c>
      <c r="AX24" s="286">
        <f>'1'!CE24</f>
        <v>0.2129163263575983</v>
      </c>
      <c r="AY24" s="286">
        <f>'1'!CG24</f>
        <v>0.2880312149899259</v>
      </c>
      <c r="AZ24" s="261">
        <f>'2'!BJ24</f>
        <v>0.25303504706692048</v>
      </c>
      <c r="BA24" s="287">
        <f>'2'!BL24</f>
        <v>0.35490982740262472</v>
      </c>
      <c r="BB24" s="287">
        <f>'3'!AX24</f>
        <v>0.80254296119830248</v>
      </c>
      <c r="BC24" s="261">
        <f>'8'!BL24</f>
        <v>0.78821936839593321</v>
      </c>
      <c r="BD24" s="261">
        <f t="shared" si="2"/>
        <v>0.50816061764829024</v>
      </c>
      <c r="BE24" s="214">
        <f>(AY24)*0.4+(BA24)*0.1+(BB24)*0.25+(BC24)*0.25</f>
        <v>0.54839405113479178</v>
      </c>
      <c r="BF24" s="286">
        <f>'9'!BF24</f>
        <v>0.26215938786201726</v>
      </c>
      <c r="BG24" s="286">
        <f>'9'!BG24</f>
        <v>0.35339860952489766</v>
      </c>
      <c r="BH24" s="286">
        <f>'9'!BH24</f>
        <v>0.19930359711829132</v>
      </c>
      <c r="BI24" s="286">
        <f>'9'!BI24</f>
        <v>0.28008398672079082</v>
      </c>
      <c r="BJ24" s="286">
        <f>'9'!BJ24</f>
        <v>0.58149595563546186</v>
      </c>
      <c r="BK24" s="286">
        <f>'9'!BK24</f>
        <v>0.76461359928152728</v>
      </c>
      <c r="BL24" s="261">
        <f>(BF24)*0.4+(BH24)*0.1+(BJ24)*0.25+(BK24)*0.25</f>
        <v>0.46132150358588331</v>
      </c>
      <c r="BM24" s="286">
        <f>(BG24)*0.4+(BI24)*0.1+(BJ24)*0.25+(BK24)*0.25</f>
        <v>0.50589523121128543</v>
      </c>
      <c r="BN24" s="286">
        <f>'9'!BN24</f>
        <v>0.41695802139427851</v>
      </c>
      <c r="BO24" s="286">
        <f>'9'!BO24</f>
        <v>0.52863352208061176</v>
      </c>
      <c r="BP24" s="286">
        <f>'9'!BP24</f>
        <v>0.34097353728072044</v>
      </c>
      <c r="BQ24" s="286">
        <f>'9'!BQ24</f>
        <v>0.46193382160731855</v>
      </c>
      <c r="BR24" s="286">
        <f>'9'!BR24</f>
        <v>0.75456669907330332</v>
      </c>
      <c r="BS24" s="286">
        <f>'9'!BS24</f>
        <v>0.78086095910367792</v>
      </c>
      <c r="BT24" s="261">
        <f>(BN24)*0.4+(BP24)*0.1+(BR24)*0.25+(BS24)*0.25</f>
        <v>0.58473747683002875</v>
      </c>
      <c r="BU24" s="286">
        <f>(BO24)*0.4+(BQ24)*0.1+(BR24)*0.25+(BS24)*0.25</f>
        <v>0.64150370553722191</v>
      </c>
      <c r="BV24" s="286">
        <f>'1'!DO24</f>
        <v>0.2184907991106072</v>
      </c>
      <c r="BW24" s="286">
        <f>'1'!DQ24</f>
        <v>0.29571782699835009</v>
      </c>
      <c r="BX24" s="261">
        <f>'2'!CK24</f>
        <v>0.35980509557512141</v>
      </c>
      <c r="BY24" s="287">
        <f>'2'!CM24</f>
        <v>0.48280880172285257</v>
      </c>
      <c r="BZ24" s="287">
        <f>'3'!BS24</f>
        <v>0.7150067670216631</v>
      </c>
      <c r="CA24" s="261">
        <f>'8'!CM24</f>
        <v>0.83102930812527465</v>
      </c>
      <c r="CB24" s="261">
        <f t="shared" si="3"/>
        <v>0.50988584798848946</v>
      </c>
      <c r="CC24" s="214">
        <f>(BW24)*0.4+(BY24)*0.1+(BZ24)*0.25+(CA24)*0.25</f>
        <v>0.55307702975835971</v>
      </c>
      <c r="CD24" s="286">
        <f>'9'!CD24</f>
        <v>0.15129838857981878</v>
      </c>
      <c r="CE24" s="286">
        <f>'9'!CE24</f>
        <v>0.19748065832509781</v>
      </c>
      <c r="CF24" s="286">
        <f>'9'!CF24</f>
        <v>8.3333333333333343E-2</v>
      </c>
      <c r="CG24" s="286">
        <f>'9'!CG24</f>
        <v>8.3333333333333537E-2</v>
      </c>
      <c r="CH24" s="286">
        <f>'9'!CH24</f>
        <v>0.48139867705612993</v>
      </c>
      <c r="CI24" s="286">
        <f>'9'!CI24</f>
        <v>0.74981277586907003</v>
      </c>
      <c r="CJ24" s="261">
        <f>(CD24)*0.4+(CF24)*0.1+(CH24)*0.25+(CI24)*0.25</f>
        <v>0.37665555199656087</v>
      </c>
      <c r="CK24" s="286">
        <f>(CE24)*0.4+(CG24)*0.1+(CH24)*0.25+(CI24)*0.25</f>
        <v>0.39512845989467249</v>
      </c>
      <c r="CL24" s="286">
        <f>'1'!EM24</f>
        <v>0.24933734745194244</v>
      </c>
      <c r="CM24" s="286">
        <f>'1'!EO24</f>
        <v>0.33690889395109347</v>
      </c>
      <c r="CN24" s="261">
        <f>'2'!DC24</f>
        <v>0.24601733487701427</v>
      </c>
      <c r="CO24" s="287">
        <f>'2'!DE24</f>
        <v>0.34559365604691583</v>
      </c>
      <c r="CP24" s="287">
        <f>'3'!CG24</f>
        <v>0.76886175443505966</v>
      </c>
      <c r="CQ24" s="261">
        <f>'8'!DE24</f>
        <v>0.8734399702296568</v>
      </c>
      <c r="CR24" s="261">
        <f t="shared" si="4"/>
        <v>0.53491210363465758</v>
      </c>
      <c r="CS24" s="214">
        <f>(CM24)*0.4+(CO24)*0.1+(CP24)*0.25+(CQ24)*0.25</f>
        <v>0.5798983543513081</v>
      </c>
      <c r="CT24" s="286">
        <f>'1'!EY24</f>
        <v>0.17607901286359851</v>
      </c>
      <c r="CU24" s="286">
        <f>'1'!FA24</f>
        <v>0.23519567218517368</v>
      </c>
      <c r="CV24" s="261">
        <f>'2'!DL24</f>
        <v>0.17538055488558485</v>
      </c>
      <c r="CW24" s="287">
        <f>'2'!DN24</f>
        <v>0.24391067783479656</v>
      </c>
      <c r="CX24" s="287">
        <f>'3'!CN24</f>
        <v>0.64388656967445623</v>
      </c>
      <c r="CY24" s="261">
        <f>'8'!DN24</f>
        <v>0.81869468332081352</v>
      </c>
      <c r="CZ24" s="261">
        <f t="shared" si="5"/>
        <v>0.45361497388281535</v>
      </c>
      <c r="DA24" s="214">
        <f>(CU24)*0.4+(CW24)*0.1+(CX24)*0.25+(CY24)*0.25</f>
        <v>0.48411464990636655</v>
      </c>
      <c r="DB24" s="286">
        <f>'1'!FK24</f>
        <v>0.37934389323145085</v>
      </c>
      <c r="DC24" s="286">
        <f>'1'!FM24</f>
        <v>0.48960173022065251</v>
      </c>
      <c r="DD24" s="261">
        <f>'2'!DU24</f>
        <v>0.31599175782584382</v>
      </c>
      <c r="DE24" s="287">
        <f>'2'!DW24</f>
        <v>0.4332097299725286</v>
      </c>
      <c r="DF24" s="287">
        <f>'3'!CU24</f>
        <v>0.26598571608005345</v>
      </c>
      <c r="DG24" s="261">
        <f>'8'!DW24</f>
        <v>0.45847312530701828</v>
      </c>
      <c r="DH24" s="261">
        <f t="shared" si="6"/>
        <v>0.36445144342193264</v>
      </c>
      <c r="DI24" s="214">
        <f>(DC24)*0.4+(DE24)*0.1+(DF24)*0.25+(DG24)*0.25</f>
        <v>0.4202763754322818</v>
      </c>
    </row>
    <row r="25" spans="1:171" ht="17.25" customHeight="1">
      <c r="A25" s="201">
        <v>1981</v>
      </c>
      <c r="B25" s="286">
        <f>'1'!K25</f>
        <v>0.27552825083662269</v>
      </c>
      <c r="C25" s="286">
        <f>'1'!M25</f>
        <v>0.37022099792088964</v>
      </c>
      <c r="D25" s="261">
        <f>'2'!H25</f>
        <v>0.1854091909021427</v>
      </c>
      <c r="E25" s="287">
        <f>'2'!J25</f>
        <v>0.25931046365110816</v>
      </c>
      <c r="F25" s="287">
        <f>'3'!H25</f>
        <v>0.55382158753653732</v>
      </c>
      <c r="G25" s="261">
        <f>'8'!J25</f>
        <v>0.68351170222590518</v>
      </c>
      <c r="H25" s="261">
        <f t="shared" si="0"/>
        <v>0.43808554186547399</v>
      </c>
      <c r="I25" s="214">
        <f t="shared" ref="I25:I45" si="14">(C25)*0.4+(E25)*0.1+(F25)*0.25+(G25)*0.25</f>
        <v>0.48335276797407734</v>
      </c>
      <c r="J25" s="286">
        <f>'9'!J25</f>
        <v>0.32400433015775365</v>
      </c>
      <c r="K25" s="286">
        <f>'9'!K25</f>
        <v>0.4282909435164472</v>
      </c>
      <c r="L25" s="286">
        <f>'9'!L25</f>
        <v>0.21731464279370177</v>
      </c>
      <c r="M25" s="286">
        <f>'9'!M25</f>
        <v>0.3060976946499861</v>
      </c>
      <c r="N25" s="286">
        <f>'9'!N25</f>
        <v>0.8506801849695006</v>
      </c>
      <c r="O25" s="286">
        <f>'9'!O25</f>
        <v>0.77843572208139622</v>
      </c>
      <c r="P25" s="261">
        <f t="shared" ref="P25:P45" si="15">(J25)*0.4+(L25)*0.1+(N25)*0.25+(O25)*0.25</f>
        <v>0.55861217310519584</v>
      </c>
      <c r="Q25" s="286">
        <f t="shared" ref="Q25:Q45" si="16">(K25)*0.4+(M25)*0.1+(N25)*0.25+(O25)*0.25</f>
        <v>0.60920512363430168</v>
      </c>
      <c r="R25" s="286">
        <f>'1'!AI25</f>
        <v>0.31158073609527193</v>
      </c>
      <c r="S25" s="286">
        <f>'1'!AK25</f>
        <v>0.41382377654867197</v>
      </c>
      <c r="T25" s="261">
        <f>'2'!Z25</f>
        <v>0.18709140985006611</v>
      </c>
      <c r="U25" s="287">
        <f>'2'!AB25</f>
        <v>0.26185970556496613</v>
      </c>
      <c r="V25" s="287">
        <f>'3'!V25</f>
        <v>0.46722391077022529</v>
      </c>
      <c r="W25" s="261">
        <f>'8'!AB25</f>
        <v>0.68695028432147809</v>
      </c>
      <c r="X25" s="261">
        <f t="shared" si="1"/>
        <v>0.43188498419604121</v>
      </c>
      <c r="Y25" s="214">
        <f t="shared" ref="Y25:Y45" si="17">(S25)*0.4+(U25)*0.1+(V25)*0.25+(W25)*0.25</f>
        <v>0.4802590299488913</v>
      </c>
      <c r="Z25" s="286">
        <f>'9'!Z25</f>
        <v>0.22677653633544745</v>
      </c>
      <c r="AA25" s="286">
        <f>'9'!AA25</f>
        <v>0.30700204405647125</v>
      </c>
      <c r="AB25" s="286">
        <f>'9'!AB25</f>
        <v>0.23900560173006682</v>
      </c>
      <c r="AC25" s="286">
        <f>'9'!AC25</f>
        <v>0.33615568475822144</v>
      </c>
      <c r="AD25" s="286">
        <f>'9'!AD25</f>
        <v>0.56739412859408167</v>
      </c>
      <c r="AE25" s="286">
        <f>'9'!AE25</f>
        <v>0.75689112999803509</v>
      </c>
      <c r="AF25" s="261">
        <f t="shared" ref="AF25:AF45" si="18">(Z25)*0.4+(AB25)*0.1+(AD25)*0.25+(AE25)*0.25</f>
        <v>0.44568248935521482</v>
      </c>
      <c r="AG25" s="286">
        <f t="shared" ref="AG25:AG45" si="19">(AA25)*0.4+(AC25)*0.1+(AD25)*0.25+(AE25)*0.25</f>
        <v>0.48748770074643977</v>
      </c>
      <c r="AH25" s="286">
        <f>'9'!AH25</f>
        <v>9.1960110446597229E-2</v>
      </c>
      <c r="AI25" s="286">
        <f>'9'!AI25</f>
        <v>9.8802069976883539E-2</v>
      </c>
      <c r="AJ25" s="286">
        <f>'9'!AJ25</f>
        <v>0.26586230519764192</v>
      </c>
      <c r="AK25" s="286">
        <f>'9'!AK25</f>
        <v>0.37161410057622019</v>
      </c>
      <c r="AL25" s="286">
        <f>'9'!AL25</f>
        <v>0.84996841313925575</v>
      </c>
      <c r="AM25" s="286">
        <f>'9'!AM25</f>
        <v>0.81002190599721213</v>
      </c>
      <c r="AN25" s="261">
        <f t="shared" ref="AN25:AN45" si="20">(AH25)*0.4+(AJ25)*0.1+(AL25)*0.25+(AM25)*0.25</f>
        <v>0.47836785448252006</v>
      </c>
      <c r="AO25" s="286">
        <f t="shared" ref="AO25:AO45" si="21">(AI25)*0.4+(AK25)*0.1+(AL25)*0.25+(AM25)*0.25</f>
        <v>0.49167981783249237</v>
      </c>
      <c r="AP25" s="286">
        <f>'9'!AP25</f>
        <v>0.26047795551083919</v>
      </c>
      <c r="AQ25" s="286">
        <f>'9'!AQ25</f>
        <v>0.35125636906956015</v>
      </c>
      <c r="AR25" s="286">
        <f>'9'!AR25</f>
        <v>0.22256906241820468</v>
      </c>
      <c r="AS25" s="286">
        <f>'9'!AS25</f>
        <v>0.31350227953423582</v>
      </c>
      <c r="AT25" s="286">
        <f>'9'!AT25</f>
        <v>0.61886868384591309</v>
      </c>
      <c r="AU25" s="286">
        <f>'9'!AU25</f>
        <v>0.77490195954529706</v>
      </c>
      <c r="AV25" s="261">
        <f t="shared" ref="AV25:AV45" si="22">(AP25)*0.4+(AR25)*0.1+(AT25)*0.25+(AU25)*0.25</f>
        <v>0.47489074929395869</v>
      </c>
      <c r="AW25" s="286">
        <f t="shared" ref="AW25:AW45" si="23">(AQ25)*0.4+(AS25)*0.1+(AT25)*0.25+(AU25)*0.25</f>
        <v>0.52029543642905018</v>
      </c>
      <c r="AX25" s="286">
        <f>'1'!CE25</f>
        <v>0.22218372034006267</v>
      </c>
      <c r="AY25" s="286">
        <f>'1'!CG25</f>
        <v>0.30076774541147133</v>
      </c>
      <c r="AZ25" s="261">
        <f>'2'!BJ25</f>
        <v>0.26282491953294862</v>
      </c>
      <c r="BA25" s="287">
        <f>'2'!BL25</f>
        <v>0.36769572829125913</v>
      </c>
      <c r="BB25" s="287">
        <f>'3'!AX25</f>
        <v>0.80254296119830248</v>
      </c>
      <c r="BC25" s="261">
        <f>'8'!BL25</f>
        <v>0.77043321619708582</v>
      </c>
      <c r="BD25" s="261">
        <f t="shared" si="2"/>
        <v>0.50840002443816701</v>
      </c>
      <c r="BE25" s="214">
        <f t="shared" ref="BE25:BE45" si="24">(AY25)*0.4+(BA25)*0.1+(BB25)*0.25+(BC25)*0.25</f>
        <v>0.55032071534256155</v>
      </c>
      <c r="BF25" s="286">
        <f>'9'!BF25</f>
        <v>0.27503326528777816</v>
      </c>
      <c r="BG25" s="286">
        <f>'9'!BG25</f>
        <v>0.36960469954847797</v>
      </c>
      <c r="BH25" s="286">
        <f>'9'!BH25</f>
        <v>0.20732463579047095</v>
      </c>
      <c r="BI25" s="286">
        <f>'9'!BI25</f>
        <v>0.29179246925644198</v>
      </c>
      <c r="BJ25" s="286">
        <f>'9'!BJ25</f>
        <v>0.58149595563546186</v>
      </c>
      <c r="BK25" s="286">
        <f>'9'!BK25</f>
        <v>0.75832834029822815</v>
      </c>
      <c r="BL25" s="261">
        <f t="shared" ref="BL25:BL45" si="25">(BF25)*0.4+(BH25)*0.1+(BJ25)*0.25+(BK25)*0.25</f>
        <v>0.46570184367758088</v>
      </c>
      <c r="BM25" s="286">
        <f t="shared" ref="BM25:BM45" si="26">(BG25)*0.4+(BI25)*0.1+(BJ25)*0.25+(BK25)*0.25</f>
        <v>0.51197720072845798</v>
      </c>
      <c r="BN25" s="286">
        <f>'9'!BN25</f>
        <v>0.39721067063259891</v>
      </c>
      <c r="BO25" s="286">
        <f>'9'!BO25</f>
        <v>0.50839057526695486</v>
      </c>
      <c r="BP25" s="286">
        <f>'9'!BP25</f>
        <v>0.34919791371673237</v>
      </c>
      <c r="BQ25" s="286">
        <f>'9'!BQ25</f>
        <v>0.47112984797205748</v>
      </c>
      <c r="BR25" s="286">
        <f>'9'!BR25</f>
        <v>0.75456669907330332</v>
      </c>
      <c r="BS25" s="286">
        <f>'9'!BS25</f>
        <v>0.62993005851617001</v>
      </c>
      <c r="BT25" s="261">
        <f t="shared" ref="BT25:BT45" si="27">(BN25)*0.4+(BP25)*0.1+(BR25)*0.25+(BS25)*0.25</f>
        <v>0.53992824902208114</v>
      </c>
      <c r="BU25" s="286">
        <f t="shared" ref="BU25:BU45" si="28">(BO25)*0.4+(BQ25)*0.1+(BR25)*0.25+(BS25)*0.25</f>
        <v>0.5965934043013561</v>
      </c>
      <c r="BV25" s="286">
        <f>'1'!DO25</f>
        <v>0.22581699532778018</v>
      </c>
      <c r="BW25" s="286">
        <f>'1'!DQ25</f>
        <v>0.30570375575131375</v>
      </c>
      <c r="BX25" s="261">
        <f>'[1]7'!$AM19</f>
        <v>0.20241303554796375</v>
      </c>
      <c r="BY25" s="287">
        <f>'2'!CM25</f>
        <v>0.50683183368018747</v>
      </c>
      <c r="BZ25" s="287">
        <f>'3'!BS25</f>
        <v>0.72880112242424766</v>
      </c>
      <c r="CA25" s="261">
        <f>'8'!CM25</f>
        <v>0.83936800857048921</v>
      </c>
      <c r="CB25" s="261">
        <f t="shared" si="3"/>
        <v>0.50261038443459272</v>
      </c>
      <c r="CC25" s="214">
        <f t="shared" ref="CC25:CC45" si="29">(BW25)*0.4+(BY25)*0.1+(BZ25)*0.25+(CA25)*0.25</f>
        <v>0.56500696841722842</v>
      </c>
      <c r="CD25" s="286">
        <f>'9'!CD25</f>
        <v>0.15378574798201353</v>
      </c>
      <c r="CE25" s="286">
        <f>'9'!CE25</f>
        <v>0.20135143222071791</v>
      </c>
      <c r="CF25" s="286">
        <f>'9'!CF25</f>
        <v>9.1272324954497122E-2</v>
      </c>
      <c r="CG25" s="286">
        <f>'9'!CG25</f>
        <v>9.8784611767747915E-2</v>
      </c>
      <c r="CH25" s="286">
        <f>'9'!CH25</f>
        <v>0.49241285061869466</v>
      </c>
      <c r="CI25" s="286">
        <f>'9'!CI25</f>
        <v>0.72735075599882537</v>
      </c>
      <c r="CJ25" s="261">
        <f t="shared" ref="CJ25:CJ45" si="30">(CD25)*0.4+(CF25)*0.1+(CH25)*0.25+(CI25)*0.25</f>
        <v>0.37558243334263514</v>
      </c>
      <c r="CK25" s="286">
        <f t="shared" ref="CK25:CK45" si="31">(CE25)*0.4+(CG25)*0.1+(CH25)*0.25+(CI25)*0.25</f>
        <v>0.39535993571944195</v>
      </c>
      <c r="CL25" s="286">
        <f>'1'!EM25</f>
        <v>0.25226819612528356</v>
      </c>
      <c r="CM25" s="286">
        <f>'1'!EO25</f>
        <v>0.3407095781401317</v>
      </c>
      <c r="CN25" s="261">
        <f>'2'!DC25</f>
        <v>0.25643871810476232</v>
      </c>
      <c r="CO25" s="287">
        <f>'2'!DE25</f>
        <v>0.35938255283244191</v>
      </c>
      <c r="CP25" s="287">
        <f>'3'!CG25</f>
        <v>0.7678357741316717</v>
      </c>
      <c r="CQ25" s="261">
        <f>'8'!DE25</f>
        <v>0.86432057920006544</v>
      </c>
      <c r="CR25" s="261">
        <f t="shared" si="4"/>
        <v>0.53459023859352395</v>
      </c>
      <c r="CS25" s="214">
        <f t="shared" ref="CS25:CS45" si="32">(CM25)*0.4+(CO25)*0.1+(CP25)*0.25+(CQ25)*0.25</f>
        <v>0.58026117487223117</v>
      </c>
      <c r="CT25" s="286">
        <f>'1'!EY25</f>
        <v>0.18603231432722608</v>
      </c>
      <c r="CU25" s="286">
        <f>'1'!FA25</f>
        <v>0.24983546424431377</v>
      </c>
      <c r="CV25" s="261">
        <f>'2'!DL25</f>
        <v>0.18706995414289271</v>
      </c>
      <c r="CW25" s="287">
        <f>'2'!DN25</f>
        <v>0.26182725181477184</v>
      </c>
      <c r="CX25" s="287">
        <f>'3'!CN25</f>
        <v>0.61297442065755847</v>
      </c>
      <c r="CY25" s="261">
        <f>'8'!DN25</f>
        <v>0.79117671168776993</v>
      </c>
      <c r="CZ25" s="261">
        <f t="shared" si="5"/>
        <v>0.4441577042315118</v>
      </c>
      <c r="DA25" s="214">
        <f t="shared" ref="DA25:DA45" si="33">(CU25)*0.4+(CW25)*0.1+(CX25)*0.25+(CY25)*0.25</f>
        <v>0.47715469396553478</v>
      </c>
      <c r="DB25" s="286">
        <f>'1'!FK25</f>
        <v>0.38587369596405152</v>
      </c>
      <c r="DC25" s="286">
        <f>'1'!FM25</f>
        <v>0.49652218527983233</v>
      </c>
      <c r="DD25" s="261">
        <f>'2'!DU25</f>
        <v>0.32635534265797927</v>
      </c>
      <c r="DE25" s="287">
        <f>'2'!DW25</f>
        <v>0.44527396747929632</v>
      </c>
      <c r="DF25" s="287">
        <f>'3'!CU25</f>
        <v>0.24425014373305803</v>
      </c>
      <c r="DG25" s="261">
        <f>'8'!DW25</f>
        <v>0.44448359343748939</v>
      </c>
      <c r="DH25" s="261">
        <f t="shared" si="6"/>
        <v>0.35916844694405542</v>
      </c>
      <c r="DI25" s="214">
        <f t="shared" ref="DI25:DI45" si="34">(DC25)*0.4+(DE25)*0.1+(DF25)*0.25+(DG25)*0.25</f>
        <v>0.41531970515249944</v>
      </c>
      <c r="FO25" s="195">
        <f>'[1]1'!$CN19</f>
        <v>17319.597888179673</v>
      </c>
    </row>
    <row r="26" spans="1:171" ht="17.25" customHeight="1">
      <c r="A26" s="201">
        <v>1982</v>
      </c>
      <c r="B26" s="286">
        <f>'1'!K26</f>
        <v>0.28025294435204795</v>
      </c>
      <c r="C26" s="286">
        <f>'1'!M26</f>
        <v>0.37607876496020731</v>
      </c>
      <c r="D26" s="261">
        <f>'2'!H26</f>
        <v>0.19754301706325708</v>
      </c>
      <c r="E26" s="287">
        <f>'2'!J26</f>
        <v>0.27748672042456479</v>
      </c>
      <c r="F26" s="287">
        <f>'3'!H26</f>
        <v>0.549263074685991</v>
      </c>
      <c r="G26" s="261">
        <f>'8'!J26</f>
        <v>0.65538540032825188</v>
      </c>
      <c r="H26" s="261">
        <f t="shared" si="0"/>
        <v>0.43301759820070562</v>
      </c>
      <c r="I26" s="214">
        <f t="shared" si="14"/>
        <v>0.4793422967801001</v>
      </c>
      <c r="J26" s="286">
        <f>'9'!J26</f>
        <v>0.33639198709296114</v>
      </c>
      <c r="K26" s="286">
        <f>'9'!K26</f>
        <v>0.44244870553056337</v>
      </c>
      <c r="L26" s="286">
        <f>'9'!L26</f>
        <v>0.22612332659854251</v>
      </c>
      <c r="M26" s="286">
        <f>'9'!M26</f>
        <v>0.3184654876870176</v>
      </c>
      <c r="N26" s="286">
        <f>'9'!N26</f>
        <v>0.8506801849695006</v>
      </c>
      <c r="O26" s="286">
        <f>'9'!O26</f>
        <v>0.75938101453949425</v>
      </c>
      <c r="P26" s="261">
        <f t="shared" si="15"/>
        <v>0.55968442737428747</v>
      </c>
      <c r="Q26" s="286">
        <f t="shared" si="16"/>
        <v>0.61134133085817588</v>
      </c>
      <c r="R26" s="286">
        <f>'1'!AI26</f>
        <v>0.3040004991712888</v>
      </c>
      <c r="S26" s="286">
        <f>'1'!AK26</f>
        <v>0.40486025561421268</v>
      </c>
      <c r="T26" s="261">
        <f>'2'!Z26</f>
        <v>0.20665796781203766</v>
      </c>
      <c r="U26" s="287">
        <f>'2'!AB26</f>
        <v>0.29082699342619078</v>
      </c>
      <c r="V26" s="287">
        <f>'3'!V26</f>
        <v>0.49422747665071093</v>
      </c>
      <c r="W26" s="261">
        <f>'8'!AB26</f>
        <v>0.65400214028502435</v>
      </c>
      <c r="X26" s="261">
        <f t="shared" si="1"/>
        <v>0.42932340068365316</v>
      </c>
      <c r="Y26" s="214">
        <f t="shared" si="17"/>
        <v>0.47808420582223798</v>
      </c>
      <c r="Z26" s="286">
        <f>'9'!Z26</f>
        <v>0.23835871152658697</v>
      </c>
      <c r="AA26" s="286">
        <f>'9'!AA26</f>
        <v>0.32250158470760076</v>
      </c>
      <c r="AB26" s="286">
        <f>'9'!AB26</f>
        <v>0.25054559489383837</v>
      </c>
      <c r="AC26" s="286">
        <f>'9'!AC26</f>
        <v>0.35161966661702004</v>
      </c>
      <c r="AD26" s="286">
        <f>'9'!AD26</f>
        <v>0.56739412859408167</v>
      </c>
      <c r="AE26" s="286">
        <f>'9'!AE26</f>
        <v>0.74990902956903682</v>
      </c>
      <c r="AF26" s="261">
        <f t="shared" si="18"/>
        <v>0.44972383364079827</v>
      </c>
      <c r="AG26" s="286">
        <f t="shared" si="19"/>
        <v>0.49348839008552192</v>
      </c>
      <c r="AH26" s="286">
        <f>'9'!AH26</f>
        <v>0.11119136195782457</v>
      </c>
      <c r="AI26" s="286">
        <f>'9'!AI26</f>
        <v>0.13219896733827741</v>
      </c>
      <c r="AJ26" s="286">
        <f>'9'!AJ26</f>
        <v>0.27602123107558368</v>
      </c>
      <c r="AK26" s="286">
        <f>'9'!AK26</f>
        <v>0.38455733254591129</v>
      </c>
      <c r="AL26" s="286">
        <f>'9'!AL26</f>
        <v>0.84996841313925575</v>
      </c>
      <c r="AM26" s="286">
        <f>'9'!AM26</f>
        <v>0.80607438380830621</v>
      </c>
      <c r="AN26" s="261">
        <f t="shared" si="20"/>
        <v>0.48608936712757866</v>
      </c>
      <c r="AO26" s="286">
        <f t="shared" si="21"/>
        <v>0.50534601942679258</v>
      </c>
      <c r="AP26" s="286">
        <f>'9'!AP26</f>
        <v>0.29054483787218593</v>
      </c>
      <c r="AQ26" s="286">
        <f>'9'!AQ26</f>
        <v>0.38868556638334495</v>
      </c>
      <c r="AR26" s="286">
        <f>'9'!AR26</f>
        <v>0.23307386223427176</v>
      </c>
      <c r="AS26" s="286">
        <f>'9'!AS26</f>
        <v>0.32806744302744401</v>
      </c>
      <c r="AT26" s="286">
        <f>'9'!AT26</f>
        <v>0.60695706931180526</v>
      </c>
      <c r="AU26" s="286">
        <f>'9'!AU26</f>
        <v>0.76585700212268759</v>
      </c>
      <c r="AV26" s="261">
        <f t="shared" si="22"/>
        <v>0.48272883923092474</v>
      </c>
      <c r="AW26" s="286">
        <f t="shared" si="23"/>
        <v>0.53148448871470566</v>
      </c>
      <c r="AX26" s="286">
        <f>'1'!CE26</f>
        <v>0.21908112964336493</v>
      </c>
      <c r="AY26" s="286">
        <f>'1'!CG26</f>
        <v>0.29652732326384368</v>
      </c>
      <c r="AZ26" s="261">
        <f>'2'!BJ26</f>
        <v>0.24585448795095777</v>
      </c>
      <c r="BA26" s="287">
        <f>'2'!BL26</f>
        <v>0.34537594478830541</v>
      </c>
      <c r="BB26" s="287">
        <f>'3'!AX26</f>
        <v>0.80431908333590751</v>
      </c>
      <c r="BC26" s="261">
        <f>'8'!BL26</f>
        <v>0.754838978743402</v>
      </c>
      <c r="BD26" s="261">
        <f t="shared" si="2"/>
        <v>0.50200741617226918</v>
      </c>
      <c r="BE26" s="214">
        <f t="shared" si="24"/>
        <v>0.54293803930419537</v>
      </c>
      <c r="BF26" s="286">
        <f>'9'!BF26</f>
        <v>0.28242569124113082</v>
      </c>
      <c r="BG26" s="286">
        <f>'9'!BG26</f>
        <v>0.37875758515496738</v>
      </c>
      <c r="BH26" s="286">
        <f>'9'!BH26</f>
        <v>0.21745476253745677</v>
      </c>
      <c r="BI26" s="286">
        <f>'9'!BI26</f>
        <v>0.30629620689009762</v>
      </c>
      <c r="BJ26" s="286">
        <f>'9'!BJ26</f>
        <v>0.58149595563546186</v>
      </c>
      <c r="BK26" s="286">
        <f>'9'!BK26</f>
        <v>0.74990034283547735</v>
      </c>
      <c r="BL26" s="261">
        <f t="shared" si="25"/>
        <v>0.46756482736793281</v>
      </c>
      <c r="BM26" s="286">
        <f t="shared" si="26"/>
        <v>0.51498172936873154</v>
      </c>
      <c r="BN26" s="286">
        <f>'9'!BN26</f>
        <v>0.3945942810913261</v>
      </c>
      <c r="BO26" s="286">
        <f>'9'!BO26</f>
        <v>0.50566785334101871</v>
      </c>
      <c r="BP26" s="286">
        <f>'9'!BP26</f>
        <v>0.35605108608025521</v>
      </c>
      <c r="BQ26" s="286">
        <f>'9'!BQ26</f>
        <v>0.4786984596929546</v>
      </c>
      <c r="BR26" s="286">
        <f>'9'!BR26</f>
        <v>0.75456669907330332</v>
      </c>
      <c r="BS26" s="286">
        <f>'9'!BS26</f>
        <v>0.72756271445612408</v>
      </c>
      <c r="BT26" s="261">
        <f t="shared" si="27"/>
        <v>0.56397517442691281</v>
      </c>
      <c r="BU26" s="286">
        <f t="shared" si="28"/>
        <v>0.62066934068805979</v>
      </c>
      <c r="BV26" s="286">
        <f>'1'!DO26</f>
        <v>0.2320208346163653</v>
      </c>
      <c r="BW26" s="286">
        <f>'1'!DQ26</f>
        <v>0.31405904429786319</v>
      </c>
      <c r="BX26" s="261">
        <f>'2'!CK26</f>
        <v>0.40137048663424113</v>
      </c>
      <c r="BY26" s="287">
        <f>'2'!CM26</f>
        <v>0.52672695222678401</v>
      </c>
      <c r="BZ26" s="287">
        <f>'3'!BS26</f>
        <v>0.74168402262300037</v>
      </c>
      <c r="CA26" s="261">
        <f>'8'!CM26</f>
        <v>0.83254317532028876</v>
      </c>
      <c r="CB26" s="261">
        <f t="shared" si="3"/>
        <v>0.52650218199579246</v>
      </c>
      <c r="CC26" s="214">
        <f t="shared" si="29"/>
        <v>0.57185311242764603</v>
      </c>
      <c r="CD26" s="286">
        <f>'9'!CD26</f>
        <v>0.15918481688881492</v>
      </c>
      <c r="CE26" s="286">
        <f>'9'!CE26</f>
        <v>0.20968650322409016</v>
      </c>
      <c r="CF26" s="286">
        <f>'9'!CF26</f>
        <v>9.7823992586911629E-2</v>
      </c>
      <c r="CG26" s="286">
        <f>'9'!CG26</f>
        <v>0.11127562247671496</v>
      </c>
      <c r="CH26" s="286">
        <f>'9'!CH26</f>
        <v>0.50319925293123791</v>
      </c>
      <c r="CI26" s="286">
        <f>'9'!CI26</f>
        <v>0.7145165332243093</v>
      </c>
      <c r="CJ26" s="261">
        <f t="shared" si="30"/>
        <v>0.37788527255310395</v>
      </c>
      <c r="CK26" s="286">
        <f t="shared" si="31"/>
        <v>0.39943111007619436</v>
      </c>
      <c r="CL26" s="286">
        <f>'1'!EM26</f>
        <v>0.25531965036205284</v>
      </c>
      <c r="CM26" s="286">
        <f>'1'!EO26</f>
        <v>0.34464668545551858</v>
      </c>
      <c r="CN26" s="261">
        <f>'2'!DC26</f>
        <v>0.26499095776532255</v>
      </c>
      <c r="CO26" s="287">
        <f>'2'!DE26</f>
        <v>0.37049233723228897</v>
      </c>
      <c r="CP26" s="287">
        <f>'3'!CG26</f>
        <v>0.74665391556037097</v>
      </c>
      <c r="CQ26" s="261">
        <f>'8'!DE26</f>
        <v>0.85584471612090729</v>
      </c>
      <c r="CR26" s="261">
        <f t="shared" si="4"/>
        <v>0.52925161384167296</v>
      </c>
      <c r="CS26" s="214">
        <f t="shared" si="32"/>
        <v>0.57553256582575596</v>
      </c>
      <c r="CT26" s="286">
        <f>'1'!EY26</f>
        <v>0.18971480081219735</v>
      </c>
      <c r="CU26" s="286">
        <f>'1'!FA26</f>
        <v>0.25518157008904513</v>
      </c>
      <c r="CV26" s="261">
        <f>'2'!DL26</f>
        <v>0.19609632599145518</v>
      </c>
      <c r="CW26" s="287">
        <f>'2'!DN26</f>
        <v>0.27534503534661536</v>
      </c>
      <c r="CX26" s="287">
        <f>'3'!CN26</f>
        <v>0.57961787839186085</v>
      </c>
      <c r="CY26" s="261">
        <f>'8'!DN26</f>
        <v>0.77755881663947546</v>
      </c>
      <c r="CZ26" s="261">
        <f t="shared" si="5"/>
        <v>0.43478972668185856</v>
      </c>
      <c r="DA26" s="214">
        <f t="shared" si="33"/>
        <v>0.46890130532811369</v>
      </c>
      <c r="DB26" s="286">
        <f>'1'!FK26</f>
        <v>0.39277732089259099</v>
      </c>
      <c r="DC26" s="286">
        <f>'1'!FM26</f>
        <v>0.50377132847903927</v>
      </c>
      <c r="DD26" s="261">
        <f>'2'!DU26</f>
        <v>0.34016013551289326</v>
      </c>
      <c r="DE26" s="287">
        <f>'2'!DW26</f>
        <v>0.46101750185273327</v>
      </c>
      <c r="DF26" s="287">
        <f>'3'!CU26</f>
        <v>0.22200484117156216</v>
      </c>
      <c r="DG26" s="261">
        <f>'8'!DW26</f>
        <v>0.41314498224613544</v>
      </c>
      <c r="DH26" s="261">
        <f t="shared" si="6"/>
        <v>0.34991439776275013</v>
      </c>
      <c r="DI26" s="214">
        <f t="shared" si="34"/>
        <v>0.40639773743131347</v>
      </c>
    </row>
    <row r="27" spans="1:171" ht="17.25" customHeight="1">
      <c r="A27" s="201">
        <v>1983</v>
      </c>
      <c r="B27" s="286">
        <f>'1'!K27</f>
        <v>0.29118275635690827</v>
      </c>
      <c r="C27" s="286">
        <f>'1'!M27</f>
        <v>0.38946016845085918</v>
      </c>
      <c r="D27" s="261">
        <f>'2'!H27</f>
        <v>0.20869328646981014</v>
      </c>
      <c r="E27" s="287">
        <f>'2'!J27</f>
        <v>0.29377026244040066</v>
      </c>
      <c r="F27" s="287">
        <f>'3'!H27</f>
        <v>0.54466874614859906</v>
      </c>
      <c r="G27" s="261">
        <f>'8'!J27</f>
        <v>0.64371227006137532</v>
      </c>
      <c r="H27" s="261">
        <f t="shared" si="0"/>
        <v>0.43443768524223791</v>
      </c>
      <c r="I27" s="214">
        <f t="shared" si="14"/>
        <v>0.48225634767687731</v>
      </c>
      <c r="J27" s="286">
        <f>'9'!J27</f>
        <v>0.3386363940837222</v>
      </c>
      <c r="K27" s="286">
        <f>'9'!K27</f>
        <v>0.44498599917092108</v>
      </c>
      <c r="L27" s="286">
        <f>'9'!L27</f>
        <v>0.23390869702818012</v>
      </c>
      <c r="M27" s="286">
        <f>'9'!M27</f>
        <v>0.32921164044572215</v>
      </c>
      <c r="N27" s="286">
        <f>'9'!N27</f>
        <v>0.8506801849695006</v>
      </c>
      <c r="O27" s="286">
        <f>'9'!O27</f>
        <v>0.74345795298993134</v>
      </c>
      <c r="P27" s="261">
        <f t="shared" si="15"/>
        <v>0.55737996182616489</v>
      </c>
      <c r="Q27" s="286">
        <f t="shared" si="16"/>
        <v>0.60945009820279861</v>
      </c>
      <c r="R27" s="286">
        <f>'1'!AI27</f>
        <v>0.31324011126877788</v>
      </c>
      <c r="S27" s="286">
        <f>'1'!AK27</f>
        <v>0.41577202018187148</v>
      </c>
      <c r="T27" s="261">
        <f>'2'!Z27</f>
        <v>0.22039878286569364</v>
      </c>
      <c r="U27" s="287">
        <f>'2'!AB27</f>
        <v>0.31045370257078675</v>
      </c>
      <c r="V27" s="287">
        <f>'3'!V27</f>
        <v>0.50099011547271566</v>
      </c>
      <c r="W27" s="261">
        <f>'8'!AB27</f>
        <v>0.65328212048120204</v>
      </c>
      <c r="X27" s="261">
        <f t="shared" si="1"/>
        <v>0.43590398178255996</v>
      </c>
      <c r="Y27" s="214">
        <f t="shared" si="17"/>
        <v>0.48592223731830669</v>
      </c>
      <c r="Z27" s="286">
        <f>'9'!Z27</f>
        <v>0.24571402879134707</v>
      </c>
      <c r="AA27" s="286">
        <f>'9'!AA27</f>
        <v>0.33218395252605099</v>
      </c>
      <c r="AB27" s="286">
        <f>'9'!AB27</f>
        <v>0.26131158109217284</v>
      </c>
      <c r="AC27" s="286">
        <f>'9'!AC27</f>
        <v>0.36573495774971571</v>
      </c>
      <c r="AD27" s="286">
        <f>'9'!AD27</f>
        <v>0.56739412859408167</v>
      </c>
      <c r="AE27" s="286">
        <f>'9'!AE27</f>
        <v>0.74421504556399209</v>
      </c>
      <c r="AF27" s="261">
        <f t="shared" si="18"/>
        <v>0.45231906316527459</v>
      </c>
      <c r="AG27" s="286">
        <f t="shared" si="19"/>
        <v>0.49734937032491044</v>
      </c>
      <c r="AH27" s="286">
        <f>'9'!AH27</f>
        <v>0.12440555373592044</v>
      </c>
      <c r="AI27" s="286">
        <f>'9'!AI27</f>
        <v>0.15432918833170631</v>
      </c>
      <c r="AJ27" s="286">
        <f>'9'!AJ27</f>
        <v>0.2855187148037886</v>
      </c>
      <c r="AK27" s="286">
        <f>'9'!AK27</f>
        <v>0.39643818049133445</v>
      </c>
      <c r="AL27" s="286">
        <f>'9'!AL27</f>
        <v>0.84996841313925575</v>
      </c>
      <c r="AM27" s="286">
        <f>'9'!AM27</f>
        <v>0.80186487644638549</v>
      </c>
      <c r="AN27" s="261">
        <f t="shared" si="20"/>
        <v>0.49127241537115729</v>
      </c>
      <c r="AO27" s="286">
        <f t="shared" si="21"/>
        <v>0.51433381577822623</v>
      </c>
      <c r="AP27" s="286">
        <f>'9'!AP27</f>
        <v>0.29902399402093782</v>
      </c>
      <c r="AQ27" s="286">
        <f>'9'!AQ27</f>
        <v>0.39891793884413496</v>
      </c>
      <c r="AR27" s="286">
        <f>'9'!AR27</f>
        <v>0.24340393547424424</v>
      </c>
      <c r="AS27" s="286">
        <f>'9'!AS27</f>
        <v>0.34209130651552194</v>
      </c>
      <c r="AT27" s="286">
        <f>'9'!AT27</f>
        <v>0.59452568431696973</v>
      </c>
      <c r="AU27" s="286">
        <f>'9'!AU27</f>
        <v>0.75960076932375131</v>
      </c>
      <c r="AV27" s="261">
        <f t="shared" si="22"/>
        <v>0.48248160456597977</v>
      </c>
      <c r="AW27" s="286">
        <f t="shared" si="23"/>
        <v>0.53230791959938639</v>
      </c>
      <c r="AX27" s="286">
        <f>'1'!CE27</f>
        <v>0.22917328594403769</v>
      </c>
      <c r="AY27" s="286">
        <f>'1'!CG27</f>
        <v>0.31023532007953109</v>
      </c>
      <c r="AZ27" s="261">
        <f>'2'!BJ27</f>
        <v>0.2835122678813039</v>
      </c>
      <c r="BA27" s="287">
        <f>'2'!BL27</f>
        <v>0.39394552311199155</v>
      </c>
      <c r="BB27" s="287">
        <f>'3'!AX27</f>
        <v>0.80493858092948889</v>
      </c>
      <c r="BC27" s="261">
        <f>'8'!BL27</f>
        <v>0.73373630241447996</v>
      </c>
      <c r="BD27" s="261">
        <f t="shared" si="2"/>
        <v>0.50468926200173769</v>
      </c>
      <c r="BE27" s="214">
        <f t="shared" si="24"/>
        <v>0.5481574011790038</v>
      </c>
      <c r="BF27" s="286">
        <f>'9'!BF27</f>
        <v>0.28940176892408787</v>
      </c>
      <c r="BG27" s="286">
        <f>'9'!BG27</f>
        <v>0.38729561149265246</v>
      </c>
      <c r="BH27" s="286">
        <f>'9'!BH27</f>
        <v>0.23263408559464172</v>
      </c>
      <c r="BI27" s="286">
        <f>'9'!BI27</f>
        <v>0.32746392141161645</v>
      </c>
      <c r="BJ27" s="286">
        <f>'9'!BJ27</f>
        <v>0.58149595563546186</v>
      </c>
      <c r="BK27" s="286">
        <f>'9'!BK27</f>
        <v>0.73945642642099718</v>
      </c>
      <c r="BL27" s="261">
        <f t="shared" si="25"/>
        <v>0.46926221164321413</v>
      </c>
      <c r="BM27" s="286">
        <f t="shared" si="26"/>
        <v>0.51790273225233741</v>
      </c>
      <c r="BN27" s="286">
        <f>'9'!BN27</f>
        <v>0.40616460980243191</v>
      </c>
      <c r="BO27" s="286">
        <f>'9'!BO27</f>
        <v>0.51763570625389144</v>
      </c>
      <c r="BP27" s="286">
        <f>'9'!BP27</f>
        <v>0.36944661977445059</v>
      </c>
      <c r="BQ27" s="286">
        <f>'9'!BQ27</f>
        <v>0.49325262389854152</v>
      </c>
      <c r="BR27" s="286">
        <f>'9'!BR27</f>
        <v>0.75456669907330332</v>
      </c>
      <c r="BS27" s="286">
        <f>'9'!BS27</f>
        <v>0.72772098980586764</v>
      </c>
      <c r="BT27" s="261">
        <f t="shared" si="27"/>
        <v>0.56998242811821054</v>
      </c>
      <c r="BU27" s="286">
        <f t="shared" si="28"/>
        <v>0.62695146711120353</v>
      </c>
      <c r="BV27" s="286">
        <f>'1'!DO27</f>
        <v>0.23719120750119826</v>
      </c>
      <c r="BW27" s="286">
        <f>'1'!DQ27</f>
        <v>0.32095336891124104</v>
      </c>
      <c r="BX27" s="261">
        <f>'2'!CK27</f>
        <v>0.41248412889961289</v>
      </c>
      <c r="BY27" s="287">
        <f>'2'!CM27</f>
        <v>0.53800276265442271</v>
      </c>
      <c r="BZ27" s="287">
        <f>'3'!BS27</f>
        <v>0.75370807144143059</v>
      </c>
      <c r="CA27" s="261">
        <f>'8'!CM27</f>
        <v>0.82056554925869951</v>
      </c>
      <c r="CB27" s="261">
        <f t="shared" si="3"/>
        <v>0.52969330106547319</v>
      </c>
      <c r="CC27" s="214">
        <f t="shared" si="29"/>
        <v>0.57575002900497119</v>
      </c>
      <c r="CD27" s="286">
        <f>'9'!CD27</f>
        <v>0.16280682152599601</v>
      </c>
      <c r="CE27" s="286">
        <f>'9'!CE27</f>
        <v>0.21522764188557333</v>
      </c>
      <c r="CF27" s="286">
        <f>'9'!CF27</f>
        <v>0.1054011376776163</v>
      </c>
      <c r="CG27" s="286">
        <f>'9'!CG27</f>
        <v>0.12544025704677042</v>
      </c>
      <c r="CH27" s="286">
        <f>'9'!CH27</f>
        <v>0.51376314104116483</v>
      </c>
      <c r="CI27" s="286">
        <f>'9'!CI27</f>
        <v>0.71671419362341371</v>
      </c>
      <c r="CJ27" s="261">
        <f t="shared" si="30"/>
        <v>0.3832821760443047</v>
      </c>
      <c r="CK27" s="286">
        <f t="shared" si="31"/>
        <v>0.40625441612505098</v>
      </c>
      <c r="CL27" s="286">
        <f>'1'!EM27</f>
        <v>0.24798353816512983</v>
      </c>
      <c r="CM27" s="286">
        <f>'1'!EO27</f>
        <v>0.33514689217376553</v>
      </c>
      <c r="CN27" s="261">
        <f>'2'!DC27</f>
        <v>0.27209278435453316</v>
      </c>
      <c r="CO27" s="287">
        <f>'2'!DE27</f>
        <v>0.37958147912170037</v>
      </c>
      <c r="CP27" s="287">
        <f>'3'!CG27</f>
        <v>0.72418653359376739</v>
      </c>
      <c r="CQ27" s="261">
        <f>'8'!DE27</f>
        <v>0.85179789657547522</v>
      </c>
      <c r="CR27" s="261">
        <f t="shared" si="4"/>
        <v>0.52039880124381588</v>
      </c>
      <c r="CS27" s="214">
        <f t="shared" si="32"/>
        <v>0.56601301232398693</v>
      </c>
      <c r="CT27" s="286">
        <f>'1'!EY27</f>
        <v>0.20892276669155432</v>
      </c>
      <c r="CU27" s="286">
        <f>'1'!FA27</f>
        <v>0.28247660641666206</v>
      </c>
      <c r="CV27" s="261">
        <f>'2'!DL27</f>
        <v>0.20514350694628025</v>
      </c>
      <c r="CW27" s="287">
        <f>'2'!DN27</f>
        <v>0.28862860790281464</v>
      </c>
      <c r="CX27" s="287">
        <f>'3'!CN27</f>
        <v>0.54359796215651202</v>
      </c>
      <c r="CY27" s="261">
        <f>'8'!DN27</f>
        <v>0.76951355435905777</v>
      </c>
      <c r="CZ27" s="261">
        <f t="shared" si="5"/>
        <v>0.43236133650014219</v>
      </c>
      <c r="DA27" s="214">
        <f t="shared" si="33"/>
        <v>0.47013138248583874</v>
      </c>
      <c r="DB27" s="286">
        <f>'1'!FK27</f>
        <v>0.41814358043745381</v>
      </c>
      <c r="DC27" s="286">
        <f>'1'!FM27</f>
        <v>0.52983194520345123</v>
      </c>
      <c r="DD27" s="261">
        <f>'2'!DU27</f>
        <v>0.34804184944317473</v>
      </c>
      <c r="DE27" s="287">
        <f>'2'!DW27</f>
        <v>0.46984471898254554</v>
      </c>
      <c r="DF27" s="287">
        <f>'3'!CU27</f>
        <v>0.19923735705799409</v>
      </c>
      <c r="DG27" s="261">
        <f>'8'!DW27</f>
        <v>0.40595792109645767</v>
      </c>
      <c r="DH27" s="261">
        <f t="shared" si="6"/>
        <v>0.35336043665791195</v>
      </c>
      <c r="DI27" s="214">
        <f t="shared" si="34"/>
        <v>0.41021606951824802</v>
      </c>
    </row>
    <row r="28" spans="1:171" ht="17.25" customHeight="1">
      <c r="A28" s="201">
        <v>1984</v>
      </c>
      <c r="B28" s="286">
        <f>'1'!K28</f>
        <v>0.29601864040075632</v>
      </c>
      <c r="C28" s="286">
        <f>'1'!M28</f>
        <v>0.3953068238490694</v>
      </c>
      <c r="D28" s="261">
        <f>'2'!H28</f>
        <v>0.2168016802289629</v>
      </c>
      <c r="E28" s="287">
        <f>'2'!J28</f>
        <v>0.30537046706354382</v>
      </c>
      <c r="F28" s="287">
        <f>'3'!H28</f>
        <v>0.54003828862080261</v>
      </c>
      <c r="G28" s="261">
        <f>'8'!J28</f>
        <v>0.67362297872254051</v>
      </c>
      <c r="H28" s="261">
        <f t="shared" si="0"/>
        <v>0.44350294101903459</v>
      </c>
      <c r="I28" s="214">
        <f t="shared" si="14"/>
        <v>0.4920750930818179</v>
      </c>
      <c r="J28" s="286">
        <f>'9'!J28</f>
        <v>0.34397685699946617</v>
      </c>
      <c r="K28" s="286">
        <f>'9'!K28</f>
        <v>0.45098972675871235</v>
      </c>
      <c r="L28" s="286">
        <f>'9'!L28</f>
        <v>0.24436004962735658</v>
      </c>
      <c r="M28" s="286">
        <f>'9'!M28</f>
        <v>0.34337474516460414</v>
      </c>
      <c r="N28" s="286">
        <f>'9'!N28</f>
        <v>0.8506801849695006</v>
      </c>
      <c r="O28" s="286">
        <f>'9'!O28</f>
        <v>0.74058376935920656</v>
      </c>
      <c r="P28" s="261">
        <f t="shared" si="15"/>
        <v>0.55984273634469894</v>
      </c>
      <c r="Q28" s="286">
        <f t="shared" si="16"/>
        <v>0.61254935380212217</v>
      </c>
      <c r="R28" s="286">
        <f>'1'!AI28</f>
        <v>0.32664940538101067</v>
      </c>
      <c r="S28" s="286">
        <f>'1'!AK28</f>
        <v>0.43133607460122475</v>
      </c>
      <c r="T28" s="261">
        <f>'2'!Z28</f>
        <v>0.23401906882206489</v>
      </c>
      <c r="U28" s="287">
        <f>'2'!AB28</f>
        <v>0.32936276790156926</v>
      </c>
      <c r="V28" s="287">
        <f>'3'!V28</f>
        <v>0.50773548187001982</v>
      </c>
      <c r="W28" s="261">
        <f>'8'!AB28</f>
        <v>0.66681955865053155</v>
      </c>
      <c r="X28" s="261">
        <f t="shared" si="1"/>
        <v>0.44770042916474861</v>
      </c>
      <c r="Y28" s="214">
        <f t="shared" si="17"/>
        <v>0.49910946676078471</v>
      </c>
      <c r="Z28" s="286">
        <f>'9'!Z28</f>
        <v>0.25353776775931586</v>
      </c>
      <c r="AA28" s="286">
        <f>'9'!AA28</f>
        <v>0.34235009371864911</v>
      </c>
      <c r="AB28" s="286">
        <f>'9'!AB28</f>
        <v>0.26997331293786403</v>
      </c>
      <c r="AC28" s="286">
        <f>'9'!AC28</f>
        <v>0.37688165593247203</v>
      </c>
      <c r="AD28" s="286">
        <f>'9'!AD28</f>
        <v>0.56739412859408167</v>
      </c>
      <c r="AE28" s="286">
        <f>'9'!AE28</f>
        <v>0.76923581114353912</v>
      </c>
      <c r="AF28" s="261">
        <f t="shared" si="18"/>
        <v>0.46256992333191793</v>
      </c>
      <c r="AG28" s="286">
        <f t="shared" si="19"/>
        <v>0.50878568801511204</v>
      </c>
      <c r="AH28" s="286">
        <f>'9'!AH28</f>
        <v>0.13957716828423858</v>
      </c>
      <c r="AI28" s="286">
        <f>'9'!AI28</f>
        <v>0.17897182676296269</v>
      </c>
      <c r="AJ28" s="286">
        <f>'9'!AJ28</f>
        <v>0.29710368841501511</v>
      </c>
      <c r="AK28" s="286">
        <f>'9'!AK28</f>
        <v>0.41065382529932742</v>
      </c>
      <c r="AL28" s="286">
        <f>'9'!AL28</f>
        <v>0.84996841313925575</v>
      </c>
      <c r="AM28" s="286">
        <f>'9'!AM28</f>
        <v>0.80646921926565773</v>
      </c>
      <c r="AN28" s="261">
        <f t="shared" si="20"/>
        <v>0.4996506442564253</v>
      </c>
      <c r="AO28" s="286">
        <f t="shared" si="21"/>
        <v>0.52676352133634619</v>
      </c>
      <c r="AP28" s="286">
        <f>'9'!AP28</f>
        <v>0.30836220285303606</v>
      </c>
      <c r="AQ28" s="286">
        <f>'9'!AQ28</f>
        <v>0.41003073855488897</v>
      </c>
      <c r="AR28" s="286">
        <f>'9'!AR28</f>
        <v>0.25250555515570405</v>
      </c>
      <c r="AS28" s="286">
        <f>'9'!AS28</f>
        <v>0.35421136613193849</v>
      </c>
      <c r="AT28" s="286">
        <f>'9'!AT28</f>
        <v>0.58155231916482764</v>
      </c>
      <c r="AU28" s="286">
        <f>'9'!AU28</f>
        <v>0.74598922370265097</v>
      </c>
      <c r="AV28" s="261">
        <f t="shared" si="22"/>
        <v>0.48048082237365453</v>
      </c>
      <c r="AW28" s="286">
        <f t="shared" si="23"/>
        <v>0.53131881775201906</v>
      </c>
      <c r="AX28" s="286">
        <f>'1'!CE28</f>
        <v>0.24321538270849319</v>
      </c>
      <c r="AY28" s="286">
        <f>'1'!CG28</f>
        <v>0.32890852832847034</v>
      </c>
      <c r="AZ28" s="261">
        <f>'2'!BJ28</f>
        <v>0.29388573369794885</v>
      </c>
      <c r="BA28" s="287">
        <f>'2'!BL28</f>
        <v>0.40673497861416569</v>
      </c>
      <c r="BB28" s="287">
        <f>'3'!AX28</f>
        <v>0.60049379116800539</v>
      </c>
      <c r="BC28" s="261">
        <f>'8'!BL28</f>
        <v>0.67448605227279967</v>
      </c>
      <c r="BD28" s="261">
        <f t="shared" si="2"/>
        <v>0.44541968731339343</v>
      </c>
      <c r="BE28" s="214">
        <f t="shared" si="24"/>
        <v>0.49098187005300598</v>
      </c>
      <c r="BF28" s="286">
        <f>'9'!BF28</f>
        <v>0.3095945998722695</v>
      </c>
      <c r="BG28" s="286">
        <f>'9'!BG28</f>
        <v>0.41148534148860255</v>
      </c>
      <c r="BH28" s="286">
        <f>'9'!BH28</f>
        <v>0.24351462714425348</v>
      </c>
      <c r="BI28" s="286">
        <f>'9'!BI28</f>
        <v>0.34224001785838737</v>
      </c>
      <c r="BJ28" s="286">
        <f>'9'!BJ28</f>
        <v>0.58149595563546186</v>
      </c>
      <c r="BK28" s="286">
        <f>'9'!BK28</f>
        <v>0.73195751494634798</v>
      </c>
      <c r="BL28" s="261">
        <f t="shared" si="25"/>
        <v>0.47655267030878562</v>
      </c>
      <c r="BM28" s="286">
        <f t="shared" si="26"/>
        <v>0.52718150602673219</v>
      </c>
      <c r="BN28" s="286">
        <f>'9'!BN28</f>
        <v>0.40707466235256795</v>
      </c>
      <c r="BO28" s="286">
        <f>'9'!BO28</f>
        <v>0.51856912548317169</v>
      </c>
      <c r="BP28" s="286">
        <f>'9'!BP28</f>
        <v>0.38054052853578207</v>
      </c>
      <c r="BQ28" s="286">
        <f>'9'!BQ28</f>
        <v>0.50507379056505597</v>
      </c>
      <c r="BR28" s="286">
        <f>'9'!BR28</f>
        <v>0.7369390360937873</v>
      </c>
      <c r="BS28" s="286">
        <f>'9'!BS28</f>
        <v>0.74067632602043243</v>
      </c>
      <c r="BT28" s="261">
        <f t="shared" si="27"/>
        <v>0.57028775832316037</v>
      </c>
      <c r="BU28" s="286">
        <f t="shared" si="28"/>
        <v>0.6273388697783292</v>
      </c>
      <c r="BV28" s="286">
        <f>'1'!DO28</f>
        <v>0.25102708975956756</v>
      </c>
      <c r="BW28" s="286">
        <f>'1'!DQ28</f>
        <v>0.33910243458392475</v>
      </c>
      <c r="BX28" s="261">
        <f>'2'!CK28</f>
        <v>0.43195772624712681</v>
      </c>
      <c r="BY28" s="287">
        <f>'2'!CM28</f>
        <v>0.55731897108062012</v>
      </c>
      <c r="BZ28" s="287">
        <f>'3'!BS28</f>
        <v>0.76492279540297192</v>
      </c>
      <c r="CA28" s="261">
        <f>'8'!CM28</f>
        <v>0.82671756086994341</v>
      </c>
      <c r="CB28" s="261">
        <f t="shared" si="3"/>
        <v>0.54151669759676857</v>
      </c>
      <c r="CC28" s="214">
        <f t="shared" si="29"/>
        <v>0.58928296000986069</v>
      </c>
      <c r="CD28" s="286">
        <f>'9'!CD28</f>
        <v>0.16984418498208714</v>
      </c>
      <c r="CE28" s="286">
        <f>'9'!CE28</f>
        <v>0.22588028790411391</v>
      </c>
      <c r="CF28" s="286">
        <f>'9'!CF28</f>
        <v>0.11358795607345265</v>
      </c>
      <c r="CG28" s="286">
        <f>'9'!CG28</f>
        <v>0.14041889816881731</v>
      </c>
      <c r="CH28" s="286">
        <f>'9'!CH28</f>
        <v>0.5241096476437328</v>
      </c>
      <c r="CI28" s="286">
        <f>'9'!CI28</f>
        <v>0.6919250873928644</v>
      </c>
      <c r="CJ28" s="261">
        <f t="shared" si="30"/>
        <v>0.38330515335932941</v>
      </c>
      <c r="CK28" s="286">
        <f t="shared" si="31"/>
        <v>0.4084026887376766</v>
      </c>
      <c r="CL28" s="286">
        <f>'1'!EM28</f>
        <v>0.26062988893898315</v>
      </c>
      <c r="CM28" s="286">
        <f>'1'!EO28</f>
        <v>0.35145018780513149</v>
      </c>
      <c r="CN28" s="261">
        <f>'2'!DC28</f>
        <v>0.28069703234750637</v>
      </c>
      <c r="CO28" s="287">
        <f>'2'!DE28</f>
        <v>0.39043255305278746</v>
      </c>
      <c r="CP28" s="287">
        <f>'3'!CG28</f>
        <v>0.70034630884128291</v>
      </c>
      <c r="CQ28" s="261">
        <f>'8'!DE28</f>
        <v>0.85354151620819074</v>
      </c>
      <c r="CR28" s="261">
        <f t="shared" si="4"/>
        <v>0.52079361507271238</v>
      </c>
      <c r="CS28" s="214">
        <f t="shared" si="32"/>
        <v>0.56809528668969977</v>
      </c>
      <c r="CT28" s="286">
        <f>'1'!EY28</f>
        <v>0.2155951357178211</v>
      </c>
      <c r="CU28" s="286">
        <f>'1'!FA28</f>
        <v>0.29173465929236603</v>
      </c>
      <c r="CV28" s="261">
        <f>'2'!DL28</f>
        <v>0.21381167284743327</v>
      </c>
      <c r="CW28" s="287">
        <f>'2'!DN28</f>
        <v>0.30111592231040735</v>
      </c>
      <c r="CX28" s="287">
        <f>'3'!CN28</f>
        <v>0.50467557337590951</v>
      </c>
      <c r="CY28" s="261">
        <f>'8'!DN28</f>
        <v>0.76551897195592811</v>
      </c>
      <c r="CZ28" s="261">
        <f t="shared" si="5"/>
        <v>0.42516785790483119</v>
      </c>
      <c r="DA28" s="214">
        <f t="shared" si="33"/>
        <v>0.46435409228094654</v>
      </c>
      <c r="DB28" s="286">
        <f>'1'!FK28</f>
        <v>0.43889083894089465</v>
      </c>
      <c r="DC28" s="286">
        <f>'1'!FM28</f>
        <v>0.55050580521897696</v>
      </c>
      <c r="DD28" s="261">
        <f>'2'!DU28</f>
        <v>0.3545885696658202</v>
      </c>
      <c r="DE28" s="287">
        <f>'2'!DW28</f>
        <v>0.47709034544152551</v>
      </c>
      <c r="DF28" s="287">
        <f>'3'!CU28</f>
        <v>0.17593492739047506</v>
      </c>
      <c r="DG28" s="261">
        <f>'8'!DW28</f>
        <v>0.42144848391694784</v>
      </c>
      <c r="DH28" s="261">
        <f t="shared" si="6"/>
        <v>0.36036104536979563</v>
      </c>
      <c r="DI28" s="214">
        <f t="shared" si="34"/>
        <v>0.41725720945859912</v>
      </c>
    </row>
    <row r="29" spans="1:171" ht="17.25" customHeight="1">
      <c r="A29" s="201">
        <v>1985</v>
      </c>
      <c r="B29" s="286">
        <f>'1'!K29</f>
        <v>0.31086697574099548</v>
      </c>
      <c r="C29" s="286">
        <f>'1'!M29</f>
        <v>0.41298423328420253</v>
      </c>
      <c r="D29" s="261">
        <f>'2'!H29</f>
        <v>0.22530466125771656</v>
      </c>
      <c r="E29" s="287">
        <f>'2'!J29</f>
        <v>0.3173255145682416</v>
      </c>
      <c r="F29" s="287">
        <f>'3'!H29</f>
        <v>0.53537138591070221</v>
      </c>
      <c r="G29" s="261">
        <f>'8'!J29</f>
        <v>0.69024197706959201</v>
      </c>
      <c r="H29" s="261">
        <f t="shared" si="0"/>
        <v>0.45328059716724339</v>
      </c>
      <c r="I29" s="214">
        <f t="shared" si="14"/>
        <v>0.50332958551557883</v>
      </c>
      <c r="J29" s="286">
        <f>'9'!J29</f>
        <v>0.36269630246500334</v>
      </c>
      <c r="K29" s="286">
        <f>'9'!K29</f>
        <v>0.47166938501383182</v>
      </c>
      <c r="L29" s="286">
        <f>'9'!L29</f>
        <v>0.25539964936460957</v>
      </c>
      <c r="M29" s="286">
        <f>'9'!M29</f>
        <v>0.35802025319956232</v>
      </c>
      <c r="N29" s="286">
        <f>'9'!N29</f>
        <v>0.8506801849695006</v>
      </c>
      <c r="O29" s="286">
        <f>'9'!O29</f>
        <v>0.74558599707141238</v>
      </c>
      <c r="P29" s="261">
        <f t="shared" si="15"/>
        <v>0.56968503143269056</v>
      </c>
      <c r="Q29" s="286">
        <f t="shared" si="16"/>
        <v>0.62353632483571719</v>
      </c>
      <c r="R29" s="286">
        <f>'1'!AI29</f>
        <v>0.34589280875697032</v>
      </c>
      <c r="S29" s="286">
        <f>'1'!AK29</f>
        <v>0.45313219131132254</v>
      </c>
      <c r="T29" s="261">
        <f>'2'!Z29</f>
        <v>0.24474720278474696</v>
      </c>
      <c r="U29" s="287">
        <f>'2'!AB29</f>
        <v>0.34389374888592411</v>
      </c>
      <c r="V29" s="287">
        <f>'3'!V29</f>
        <v>0.5144635758426237</v>
      </c>
      <c r="W29" s="261">
        <f>'8'!AB29</f>
        <v>0.67869929465927159</v>
      </c>
      <c r="X29" s="261">
        <f t="shared" si="1"/>
        <v>0.46112256140673669</v>
      </c>
      <c r="Y29" s="214">
        <f t="shared" si="17"/>
        <v>0.51393296903859531</v>
      </c>
      <c r="Z29" s="286">
        <f>'9'!Z29</f>
        <v>0.27555756959982974</v>
      </c>
      <c r="AA29" s="286">
        <f>'9'!AA29</f>
        <v>0.37025748664943942</v>
      </c>
      <c r="AB29" s="286">
        <f>'9'!AB29</f>
        <v>0.28006530243617361</v>
      </c>
      <c r="AC29" s="286">
        <f>'9'!AC29</f>
        <v>0.3896417448834199</v>
      </c>
      <c r="AD29" s="286">
        <f>'9'!AD29</f>
        <v>0.56739412859408167</v>
      </c>
      <c r="AE29" s="286">
        <f>'9'!AE29</f>
        <v>0.77751416601789847</v>
      </c>
      <c r="AF29" s="261">
        <f t="shared" si="18"/>
        <v>0.47445663173654429</v>
      </c>
      <c r="AG29" s="286">
        <f t="shared" si="19"/>
        <v>0.52329424280111281</v>
      </c>
      <c r="AH29" s="286">
        <f>'9'!AH29</f>
        <v>0.15472041337649003</v>
      </c>
      <c r="AI29" s="286">
        <f>'9'!AI29</f>
        <v>0.2028008867058565</v>
      </c>
      <c r="AJ29" s="286">
        <f>'9'!AJ29</f>
        <v>0.30683924595835932</v>
      </c>
      <c r="AK29" s="286">
        <f>'9'!AK29</f>
        <v>0.42237366154315975</v>
      </c>
      <c r="AL29" s="286">
        <f>'9'!AL29</f>
        <v>0.84996841313925575</v>
      </c>
      <c r="AM29" s="286">
        <f>'9'!AM29</f>
        <v>0.80925643337141717</v>
      </c>
      <c r="AN29" s="261">
        <f t="shared" si="20"/>
        <v>0.50737830157410024</v>
      </c>
      <c r="AO29" s="286">
        <f t="shared" si="21"/>
        <v>0.53816393246432681</v>
      </c>
      <c r="AP29" s="286">
        <f>'9'!AP29</f>
        <v>0.32312952669857853</v>
      </c>
      <c r="AQ29" s="286">
        <f>'9'!AQ29</f>
        <v>0.42728115474793643</v>
      </c>
      <c r="AR29" s="286">
        <f>'9'!AR29</f>
        <v>0.25879883460676012</v>
      </c>
      <c r="AS29" s="286">
        <f>'9'!AS29</f>
        <v>0.36246670810314241</v>
      </c>
      <c r="AT29" s="286">
        <f>'9'!AT29</f>
        <v>0.56801381481353397</v>
      </c>
      <c r="AU29" s="286">
        <f>'9'!AU29</f>
        <v>0.73813584149728173</v>
      </c>
      <c r="AV29" s="261">
        <f t="shared" si="22"/>
        <v>0.48166910821781139</v>
      </c>
      <c r="AW29" s="286">
        <f t="shared" si="23"/>
        <v>0.5336965467871928</v>
      </c>
      <c r="AX29" s="286">
        <f>'1'!CE29</f>
        <v>0.25363227641445973</v>
      </c>
      <c r="AY29" s="286">
        <f>'1'!CG29</f>
        <v>0.34247207527409534</v>
      </c>
      <c r="AZ29" s="261">
        <f>'2'!BJ29</f>
        <v>0.30284270546529773</v>
      </c>
      <c r="BA29" s="287">
        <f>'2'!BL29</f>
        <v>0.41758706230063913</v>
      </c>
      <c r="BB29" s="287">
        <f>'3'!AX29</f>
        <v>0.62471258399760332</v>
      </c>
      <c r="BC29" s="261">
        <f>'8'!BL29</f>
        <v>0.6832593887420616</v>
      </c>
      <c r="BD29" s="261">
        <f t="shared" si="2"/>
        <v>0.45873017429722995</v>
      </c>
      <c r="BE29" s="214">
        <f t="shared" si="24"/>
        <v>0.50574052952461834</v>
      </c>
      <c r="BF29" s="286">
        <f>'9'!BF29</f>
        <v>0.33207473751320293</v>
      </c>
      <c r="BG29" s="286">
        <f>'9'!BG29</f>
        <v>0.43754426359997861</v>
      </c>
      <c r="BH29" s="286">
        <f>'9'!BH29</f>
        <v>0.25318207913281288</v>
      </c>
      <c r="BI29" s="286">
        <f>'9'!BI29</f>
        <v>0.35510365207733441</v>
      </c>
      <c r="BJ29" s="286">
        <f>'9'!BJ29</f>
        <v>0.58149595563546186</v>
      </c>
      <c r="BK29" s="286">
        <f>'9'!BK29</f>
        <v>0.7259483023380312</v>
      </c>
      <c r="BL29" s="261">
        <f t="shared" si="25"/>
        <v>0.48500916741193578</v>
      </c>
      <c r="BM29" s="286">
        <f t="shared" si="26"/>
        <v>0.53738913514109821</v>
      </c>
      <c r="BN29" s="286">
        <f>'9'!BN29</f>
        <v>0.41691682414335368</v>
      </c>
      <c r="BO29" s="286">
        <f>'9'!BO29</f>
        <v>0.52859184401717318</v>
      </c>
      <c r="BP29" s="286">
        <f>'9'!BP29</f>
        <v>0.39072893920772822</v>
      </c>
      <c r="BQ29" s="286">
        <f>'9'!BQ29</f>
        <v>0.51575133718212929</v>
      </c>
      <c r="BR29" s="286">
        <f>'9'!BR29</f>
        <v>0.7173757008270899</v>
      </c>
      <c r="BS29" s="286">
        <f>'9'!BS29</f>
        <v>0.75444710751586741</v>
      </c>
      <c r="BT29" s="261">
        <f t="shared" si="27"/>
        <v>0.57379532566385372</v>
      </c>
      <c r="BU29" s="286">
        <f t="shared" si="28"/>
        <v>0.63096757341082155</v>
      </c>
      <c r="BV29" s="286">
        <f>'1'!DO29</f>
        <v>0.28553339650346132</v>
      </c>
      <c r="BW29" s="286">
        <f>'1'!DQ29</f>
        <v>0.38257289073780576</v>
      </c>
      <c r="BX29" s="261">
        <f>'2'!CK29</f>
        <v>0.44936164195577016</v>
      </c>
      <c r="BY29" s="287">
        <f>'2'!CM29</f>
        <v>0.57412815451327015</v>
      </c>
      <c r="BZ29" s="287">
        <f>'3'!BS29</f>
        <v>0.77537482349517661</v>
      </c>
      <c r="CA29" s="261">
        <f>'8'!CM29</f>
        <v>0.83367347827424587</v>
      </c>
      <c r="CB29" s="261">
        <f t="shared" si="3"/>
        <v>0.56141159823931719</v>
      </c>
      <c r="CC29" s="214">
        <f t="shared" si="29"/>
        <v>0.612704047188805</v>
      </c>
      <c r="CD29" s="286">
        <f>'9'!CD29</f>
        <v>0.18132773243731762</v>
      </c>
      <c r="CE29" s="286">
        <f>'9'!CE29</f>
        <v>0.24295066787509978</v>
      </c>
      <c r="CF29" s="286">
        <f>'9'!CF29</f>
        <v>0.12082749416212707</v>
      </c>
      <c r="CG29" s="286">
        <f>'9'!CG29</f>
        <v>0.15339397824239562</v>
      </c>
      <c r="CH29" s="286">
        <f>'9'!CH29</f>
        <v>0.53424378403844375</v>
      </c>
      <c r="CI29" s="286">
        <f>'9'!CI29</f>
        <v>0.68307732627757045</v>
      </c>
      <c r="CJ29" s="261">
        <f t="shared" si="30"/>
        <v>0.38894411997014333</v>
      </c>
      <c r="CK29" s="286">
        <f t="shared" si="31"/>
        <v>0.416849942553283</v>
      </c>
      <c r="CL29" s="286">
        <f>'1'!EM29</f>
        <v>0.27193111839953471</v>
      </c>
      <c r="CM29" s="286">
        <f>'1'!EO29</f>
        <v>0.36573091162286098</v>
      </c>
      <c r="CN29" s="261">
        <f>'2'!DC29</f>
        <v>0.28607373314244627</v>
      </c>
      <c r="CO29" s="287">
        <f>'2'!DE29</f>
        <v>0.39712607679851775</v>
      </c>
      <c r="CP29" s="287">
        <f>'3'!CG29</f>
        <v>0.67503980840325006</v>
      </c>
      <c r="CQ29" s="261">
        <f>'8'!DE29</f>
        <v>0.85079597275876451</v>
      </c>
      <c r="CR29" s="261">
        <f t="shared" si="4"/>
        <v>0.51883876596456213</v>
      </c>
      <c r="CS29" s="214">
        <f t="shared" si="32"/>
        <v>0.56746391761949977</v>
      </c>
      <c r="CT29" s="286">
        <f>'1'!EY29</f>
        <v>0.22292002233881003</v>
      </c>
      <c r="CU29" s="286">
        <f>'1'!FA29</f>
        <v>0.30177063176331065</v>
      </c>
      <c r="CV29" s="261">
        <f>'2'!DL29</f>
        <v>0.22189630233751151</v>
      </c>
      <c r="CW29" s="287">
        <f>'2'!DN29</f>
        <v>0.31255872438913729</v>
      </c>
      <c r="CX29" s="287">
        <f>'3'!CN29</f>
        <v>0.4625896387766677</v>
      </c>
      <c r="CY29" s="261">
        <f>'8'!DN29</f>
        <v>0.76683598883193782</v>
      </c>
      <c r="CZ29" s="261">
        <f t="shared" si="5"/>
        <v>0.41871404607142654</v>
      </c>
      <c r="DA29" s="214">
        <f t="shared" si="33"/>
        <v>0.4593205320463894</v>
      </c>
      <c r="DB29" s="286">
        <f>'1'!FK29</f>
        <v>0.46931916401735663</v>
      </c>
      <c r="DC29" s="286">
        <f>'1'!FM29</f>
        <v>0.57984969219793814</v>
      </c>
      <c r="DD29" s="261">
        <f>'2'!DU29</f>
        <v>0.36402894457417878</v>
      </c>
      <c r="DE29" s="287">
        <f>'2'!DW29</f>
        <v>0.48740395872591713</v>
      </c>
      <c r="DF29" s="287">
        <f>'3'!CU29</f>
        <v>0.15208446751171129</v>
      </c>
      <c r="DG29" s="261">
        <f>'8'!DW29</f>
        <v>0.4118810343981712</v>
      </c>
      <c r="DH29" s="261">
        <f t="shared" si="6"/>
        <v>0.36512193554183114</v>
      </c>
      <c r="DI29" s="214">
        <f t="shared" si="34"/>
        <v>0.42167164822923758</v>
      </c>
    </row>
    <row r="30" spans="1:171" ht="17.25" customHeight="1">
      <c r="A30" s="201">
        <v>1986</v>
      </c>
      <c r="B30" s="286">
        <f>'1'!K30</f>
        <v>0.31285619700338413</v>
      </c>
      <c r="C30" s="286">
        <f>'1'!M30</f>
        <v>0.41532171438202303</v>
      </c>
      <c r="D30" s="261">
        <f>'2'!H30</f>
        <v>0.23514497722960848</v>
      </c>
      <c r="E30" s="287">
        <f>'2'!J30</f>
        <v>0.33090250385473896</v>
      </c>
      <c r="F30" s="287">
        <f>'3'!H30</f>
        <v>0.52573154818278112</v>
      </c>
      <c r="G30" s="261">
        <f>'8'!J30</f>
        <v>0.68560058190004614</v>
      </c>
      <c r="H30" s="261">
        <f t="shared" si="0"/>
        <v>0.45149000904502129</v>
      </c>
      <c r="I30" s="214">
        <f t="shared" si="14"/>
        <v>0.50205196865898993</v>
      </c>
      <c r="J30" s="286">
        <f>'9'!J30</f>
        <v>0.38499252274568913</v>
      </c>
      <c r="K30" s="286">
        <f>'9'!K30</f>
        <v>0.49559194362677766</v>
      </c>
      <c r="L30" s="286">
        <f>'9'!L30</f>
        <v>0.26354862467133805</v>
      </c>
      <c r="M30" s="286">
        <f>'9'!M30</f>
        <v>0.36863140120544791</v>
      </c>
      <c r="N30" s="286">
        <f>'9'!N30</f>
        <v>0.84968209911732306</v>
      </c>
      <c r="O30" s="286">
        <f>'9'!O30</f>
        <v>0.75418371136506124</v>
      </c>
      <c r="P30" s="261">
        <f t="shared" si="15"/>
        <v>0.5813183241860056</v>
      </c>
      <c r="Q30" s="286">
        <f t="shared" si="16"/>
        <v>0.63606637019185197</v>
      </c>
      <c r="R30" s="286">
        <f>'1'!AI30</f>
        <v>0.35731154662978432</v>
      </c>
      <c r="S30" s="286">
        <f>'1'!AK30</f>
        <v>0.46577785754841444</v>
      </c>
      <c r="T30" s="261">
        <f>'2'!Z30</f>
        <v>0.25490652609261699</v>
      </c>
      <c r="U30" s="287">
        <f>'2'!AB30</f>
        <v>0.3573727705570911</v>
      </c>
      <c r="V30" s="287">
        <f>'3'!V30</f>
        <v>0.5211743973905274</v>
      </c>
      <c r="W30" s="261">
        <f>'8'!AB30</f>
        <v>0.68157359919341376</v>
      </c>
      <c r="X30" s="261">
        <f t="shared" si="1"/>
        <v>0.46910227040716068</v>
      </c>
      <c r="Y30" s="214">
        <f t="shared" si="17"/>
        <v>0.52273541922106026</v>
      </c>
      <c r="Z30" s="286">
        <f>'9'!Z30</f>
        <v>0.30373951783150832</v>
      </c>
      <c r="AA30" s="286">
        <f>'9'!AA30</f>
        <v>0.40454976953446525</v>
      </c>
      <c r="AB30" s="286">
        <f>'9'!AB30</f>
        <v>0.29564830720464685</v>
      </c>
      <c r="AC30" s="286">
        <f>'9'!AC30</f>
        <v>0.40888425972615117</v>
      </c>
      <c r="AD30" s="286">
        <f>'9'!AD30</f>
        <v>0.56739412859408167</v>
      </c>
      <c r="AE30" s="286">
        <f>'9'!AE30</f>
        <v>0.79040043065185706</v>
      </c>
      <c r="AF30" s="261">
        <f t="shared" si="18"/>
        <v>0.49050927766455271</v>
      </c>
      <c r="AG30" s="286">
        <f t="shared" si="19"/>
        <v>0.54215697359788595</v>
      </c>
      <c r="AH30" s="286">
        <f>'9'!AH30</f>
        <v>0.17699150818995235</v>
      </c>
      <c r="AI30" s="286">
        <f>'9'!AI30</f>
        <v>0.23654954828013935</v>
      </c>
      <c r="AJ30" s="286">
        <f>'9'!AJ30</f>
        <v>0.31570487030464378</v>
      </c>
      <c r="AK30" s="286">
        <f>'9'!AK30</f>
        <v>0.43287268925833056</v>
      </c>
      <c r="AL30" s="286">
        <f>'9'!AL30</f>
        <v>0.84996841313925575</v>
      </c>
      <c r="AM30" s="286">
        <f>'9'!AM30</f>
        <v>0.80847292682651994</v>
      </c>
      <c r="AN30" s="261">
        <f t="shared" si="20"/>
        <v>0.51697742529788926</v>
      </c>
      <c r="AO30" s="286">
        <f t="shared" si="21"/>
        <v>0.55251742322933273</v>
      </c>
      <c r="AP30" s="286">
        <f>'9'!AP30</f>
        <v>0.34215422433867754</v>
      </c>
      <c r="AQ30" s="286">
        <f>'9'!AQ30</f>
        <v>0.4489460258343847</v>
      </c>
      <c r="AR30" s="286">
        <f>'9'!AR30</f>
        <v>0.26510373364321643</v>
      </c>
      <c r="AS30" s="286">
        <f>'9'!AS30</f>
        <v>0.37063762837919695</v>
      </c>
      <c r="AT30" s="286">
        <f>'9'!AT30</f>
        <v>0.55388602229680084</v>
      </c>
      <c r="AU30" s="286">
        <f>'9'!AU30</f>
        <v>0.72554056487767049</v>
      </c>
      <c r="AV30" s="261">
        <f t="shared" si="22"/>
        <v>0.48322870989341049</v>
      </c>
      <c r="AW30" s="286">
        <f t="shared" si="23"/>
        <v>0.53649881996529136</v>
      </c>
      <c r="AX30" s="286">
        <f>'1'!CE30</f>
        <v>0.27543294536571278</v>
      </c>
      <c r="AY30" s="286">
        <f>'1'!CG30</f>
        <v>0.3701023732619616</v>
      </c>
      <c r="AZ30" s="261">
        <f>'2'!BJ30</f>
        <v>0.31291972280947927</v>
      </c>
      <c r="BA30" s="287">
        <f>'2'!BL30</f>
        <v>0.42959190142660608</v>
      </c>
      <c r="BB30" s="287">
        <f>'3'!AX30</f>
        <v>0.64748209336370433</v>
      </c>
      <c r="BC30" s="261">
        <f>'8'!BL30</f>
        <v>0.70554295433947833</v>
      </c>
      <c r="BD30" s="261">
        <f t="shared" si="2"/>
        <v>0.47972141235302868</v>
      </c>
      <c r="BE30" s="214">
        <f t="shared" si="24"/>
        <v>0.52925640137324093</v>
      </c>
      <c r="BF30" s="286">
        <f>'9'!BF30</f>
        <v>0.35414697575946813</v>
      </c>
      <c r="BG30" s="286">
        <f>'9'!BG30</f>
        <v>0.46229415951467778</v>
      </c>
      <c r="BH30" s="286">
        <f>'9'!BH30</f>
        <v>0.26246492359692059</v>
      </c>
      <c r="BI30" s="286">
        <f>'9'!BI30</f>
        <v>0.36722981050366355</v>
      </c>
      <c r="BJ30" s="286">
        <f>'9'!BJ30</f>
        <v>0.58149595563546186</v>
      </c>
      <c r="BK30" s="286">
        <f>'9'!BK30</f>
        <v>0.71837359376619236</v>
      </c>
      <c r="BL30" s="261">
        <f t="shared" si="25"/>
        <v>0.4928726700138929</v>
      </c>
      <c r="BM30" s="286">
        <f t="shared" si="26"/>
        <v>0.54660803220665111</v>
      </c>
      <c r="BN30" s="286">
        <f>'9'!BN30</f>
        <v>0.42997723736852628</v>
      </c>
      <c r="BO30" s="286">
        <f>'9'!BO30</f>
        <v>0.54169215239232593</v>
      </c>
      <c r="BP30" s="286">
        <f>'9'!BP30</f>
        <v>0.40220595766397843</v>
      </c>
      <c r="BQ30" s="286">
        <f>'9'!BQ30</f>
        <v>0.52758116933797672</v>
      </c>
      <c r="BR30" s="286">
        <f>'9'!BR30</f>
        <v>0.69567805609522426</v>
      </c>
      <c r="BS30" s="286">
        <f>'9'!BS30</f>
        <v>0.749704865623396</v>
      </c>
      <c r="BT30" s="261">
        <f t="shared" si="27"/>
        <v>0.57355722114346341</v>
      </c>
      <c r="BU30" s="286">
        <f t="shared" si="28"/>
        <v>0.63078070832038313</v>
      </c>
      <c r="BV30" s="286">
        <f>'1'!DO30</f>
        <v>0.30596654274670104</v>
      </c>
      <c r="BW30" s="286">
        <f>'1'!DQ30</f>
        <v>0.40719518744000566</v>
      </c>
      <c r="BX30" s="261">
        <f>'2'!CK30</f>
        <v>0.45281381244371466</v>
      </c>
      <c r="BY30" s="287">
        <f>'2'!CM30</f>
        <v>0.57741335250660264</v>
      </c>
      <c r="BZ30" s="287">
        <f>'3'!BS30</f>
        <v>0.78510805643119363</v>
      </c>
      <c r="CA30" s="261">
        <f>'8'!CM30</f>
        <v>0.84002912586345357</v>
      </c>
      <c r="CB30" s="261">
        <f t="shared" si="3"/>
        <v>0.57395229391671365</v>
      </c>
      <c r="CC30" s="214">
        <f t="shared" si="29"/>
        <v>0.6269037058003244</v>
      </c>
      <c r="CD30" s="286">
        <f>'9'!CD30</f>
        <v>0.19816210781106444</v>
      </c>
      <c r="CE30" s="286">
        <f>'9'!CE30</f>
        <v>0.2673056418219496</v>
      </c>
      <c r="CF30" s="286">
        <f>'9'!CF30</f>
        <v>0.12837337859168885</v>
      </c>
      <c r="CG30" s="286">
        <f>'9'!CG30</f>
        <v>0.16665869987689436</v>
      </c>
      <c r="CH30" s="286">
        <f>'9'!CH30</f>
        <v>0.54417044301507811</v>
      </c>
      <c r="CI30" s="286">
        <f>'9'!CI30</f>
        <v>0.68594864799906274</v>
      </c>
      <c r="CJ30" s="261">
        <f t="shared" si="30"/>
        <v>0.3996319537371299</v>
      </c>
      <c r="CK30" s="286">
        <f t="shared" si="31"/>
        <v>0.43111789947000445</v>
      </c>
      <c r="CL30" s="286">
        <f>'1'!EM30</f>
        <v>0.29387988972848</v>
      </c>
      <c r="CM30" s="286">
        <f>'1'!EO30</f>
        <v>0.39272655598408568</v>
      </c>
      <c r="CN30" s="261">
        <f>'2'!DC30</f>
        <v>0.29013794926760456</v>
      </c>
      <c r="CO30" s="287">
        <f>'2'!DE30</f>
        <v>0.40214214138866805</v>
      </c>
      <c r="CP30" s="287">
        <f>'3'!CG30</f>
        <v>0.64816705465134661</v>
      </c>
      <c r="CQ30" s="261">
        <f>'8'!DE30</f>
        <v>0.84893155629627992</v>
      </c>
      <c r="CR30" s="261">
        <f t="shared" si="4"/>
        <v>0.52084040355505912</v>
      </c>
      <c r="CS30" s="214">
        <f t="shared" si="32"/>
        <v>0.57157948926940771</v>
      </c>
      <c r="CT30" s="286">
        <f>'1'!EY30</f>
        <v>0.24784114701167972</v>
      </c>
      <c r="CU30" s="286">
        <f>'1'!FA30</f>
        <v>0.33496133182817489</v>
      </c>
      <c r="CV30" s="261">
        <f>'2'!DL30</f>
        <v>0.2350314130338037</v>
      </c>
      <c r="CW30" s="287">
        <f>'2'!DN30</f>
        <v>0.33074735774331204</v>
      </c>
      <c r="CX30" s="287">
        <f>'3'!CN30</f>
        <v>0.41705508201687108</v>
      </c>
      <c r="CY30" s="261">
        <f>'8'!DN30</f>
        <v>0.77108812928939918</v>
      </c>
      <c r="CZ30" s="261">
        <f t="shared" si="5"/>
        <v>0.4196754029346198</v>
      </c>
      <c r="DA30" s="214">
        <f t="shared" si="33"/>
        <v>0.46409507133216871</v>
      </c>
      <c r="DB30" s="286">
        <f>'1'!FK30</f>
        <v>0.49391094306610528</v>
      </c>
      <c r="DC30" s="286">
        <f>'1'!FM30</f>
        <v>0.60276862453013635</v>
      </c>
      <c r="DD30" s="261">
        <f>'2'!DU30</f>
        <v>0.37530587647580266</v>
      </c>
      <c r="DE30" s="287">
        <f>'2'!DW30</f>
        <v>0.49952167643612289</v>
      </c>
      <c r="DF30" s="287">
        <f>'3'!CU30</f>
        <v>0.12767256391141496</v>
      </c>
      <c r="DG30" s="261">
        <f>'8'!DW30</f>
        <v>0.41141953343608989</v>
      </c>
      <c r="DH30" s="261">
        <f t="shared" si="6"/>
        <v>0.36986798921089864</v>
      </c>
      <c r="DI30" s="214">
        <f t="shared" si="34"/>
        <v>0.4258326417925431</v>
      </c>
    </row>
    <row r="31" spans="1:171" ht="17.25" customHeight="1">
      <c r="A31" s="201">
        <v>1987</v>
      </c>
      <c r="B31" s="286">
        <f>'1'!K31</f>
        <v>0.32344330154316908</v>
      </c>
      <c r="C31" s="286">
        <f>'1'!M31</f>
        <v>0.42764349960795034</v>
      </c>
      <c r="D31" s="261">
        <f>'2'!H31</f>
        <v>0.23770036930131497</v>
      </c>
      <c r="E31" s="287">
        <f>'2'!J31</f>
        <v>0.33438419929674296</v>
      </c>
      <c r="F31" s="287">
        <f>'3'!H31</f>
        <v>0.51595171484286362</v>
      </c>
      <c r="G31" s="261">
        <f>'8'!J31</f>
        <v>0.68784336789536382</v>
      </c>
      <c r="H31" s="261">
        <f t="shared" si="0"/>
        <v>0.454096128231956</v>
      </c>
      <c r="I31" s="214">
        <f t="shared" si="14"/>
        <v>0.5054445904574113</v>
      </c>
      <c r="J31" s="286">
        <f>'9'!J31</f>
        <v>0.40951982091376837</v>
      </c>
      <c r="K31" s="286">
        <f>'9'!K31</f>
        <v>0.52107143595694938</v>
      </c>
      <c r="L31" s="286">
        <f>'9'!L31</f>
        <v>0.2739302727071492</v>
      </c>
      <c r="M31" s="286">
        <f>'9'!M31</f>
        <v>0.38191343078129425</v>
      </c>
      <c r="N31" s="286">
        <f>'9'!N31</f>
        <v>0.84869052660748645</v>
      </c>
      <c r="O31" s="286">
        <f>'9'!O31</f>
        <v>0.75542313865703048</v>
      </c>
      <c r="P31" s="261">
        <f t="shared" si="15"/>
        <v>0.59222937195235148</v>
      </c>
      <c r="Q31" s="286">
        <f t="shared" si="16"/>
        <v>0.64764833377703845</v>
      </c>
      <c r="R31" s="286">
        <f>'1'!AI31</f>
        <v>0.36883499537830577</v>
      </c>
      <c r="S31" s="286">
        <f>'1'!AK31</f>
        <v>0.47833088054970807</v>
      </c>
      <c r="T31" s="261">
        <f>'2'!Z31</f>
        <v>0.26314081561090252</v>
      </c>
      <c r="U31" s="287">
        <f>'2'!AB31</f>
        <v>0.36810430689320411</v>
      </c>
      <c r="V31" s="287">
        <f>'3'!V31</f>
        <v>0.52728539534229779</v>
      </c>
      <c r="W31" s="261">
        <f>'8'!AB31</f>
        <v>0.6894305840381707</v>
      </c>
      <c r="X31" s="261">
        <f t="shared" si="1"/>
        <v>0.47802707455752969</v>
      </c>
      <c r="Y31" s="214">
        <f t="shared" si="17"/>
        <v>0.53232177775432077</v>
      </c>
      <c r="Z31" s="286">
        <f>'9'!Z31</f>
        <v>0.30685884113606982</v>
      </c>
      <c r="AA31" s="286">
        <f>'9'!AA31</f>
        <v>0.4082525591951372</v>
      </c>
      <c r="AB31" s="286">
        <f>'9'!AB31</f>
        <v>0.30792384410223284</v>
      </c>
      <c r="AC31" s="286">
        <f>'9'!AC31</f>
        <v>0.42366685568694268</v>
      </c>
      <c r="AD31" s="286">
        <f>'9'!AD31</f>
        <v>0.56739412859408167</v>
      </c>
      <c r="AE31" s="286">
        <f>'9'!AE31</f>
        <v>0.78711905299512663</v>
      </c>
      <c r="AF31" s="261">
        <f t="shared" si="18"/>
        <v>0.49216421626195328</v>
      </c>
      <c r="AG31" s="286">
        <f t="shared" si="19"/>
        <v>0.54429600464405126</v>
      </c>
      <c r="AH31" s="286">
        <f>'9'!AH31</f>
        <v>0.19987726982266579</v>
      </c>
      <c r="AI31" s="286">
        <f>'9'!AI31</f>
        <v>0.26974403190919394</v>
      </c>
      <c r="AJ31" s="286">
        <f>'9'!AJ31</f>
        <v>0.32000798984464113</v>
      </c>
      <c r="AK31" s="286">
        <f>'9'!AK31</f>
        <v>0.43791055190753209</v>
      </c>
      <c r="AL31" s="286">
        <f>'9'!AL31</f>
        <v>0.84996841313925575</v>
      </c>
      <c r="AM31" s="286">
        <f>'9'!AM31</f>
        <v>0.81140706961918707</v>
      </c>
      <c r="AN31" s="261">
        <f t="shared" si="20"/>
        <v>0.52729557760314116</v>
      </c>
      <c r="AO31" s="286">
        <f t="shared" si="21"/>
        <v>0.56703253864404157</v>
      </c>
      <c r="AP31" s="286">
        <f>'9'!AP31</f>
        <v>0.36103645563799414</v>
      </c>
      <c r="AQ31" s="286">
        <f>'9'!AQ31</f>
        <v>0.46985816235521183</v>
      </c>
      <c r="AR31" s="286">
        <f>'9'!AR31</f>
        <v>0.27179315312445917</v>
      </c>
      <c r="AS31" s="286">
        <f>'9'!AS31</f>
        <v>0.37920045554387921</v>
      </c>
      <c r="AT31" s="286">
        <f>'9'!AT31</f>
        <v>0.5391437604101863</v>
      </c>
      <c r="AU31" s="286">
        <f>'9'!AU31</f>
        <v>0.72212976023352704</v>
      </c>
      <c r="AV31" s="261">
        <f t="shared" si="22"/>
        <v>0.48691227772857193</v>
      </c>
      <c r="AW31" s="286">
        <f t="shared" si="23"/>
        <v>0.54118169065740096</v>
      </c>
      <c r="AX31" s="286">
        <f>'1'!CE31</f>
        <v>0.29713231745227803</v>
      </c>
      <c r="AY31" s="286">
        <f>'1'!CG31</f>
        <v>0.39664696468504679</v>
      </c>
      <c r="AZ31" s="261">
        <f>'2'!BJ31</f>
        <v>0.32600936668664238</v>
      </c>
      <c r="BA31" s="287">
        <f>'2'!BL31</f>
        <v>0.44487466457695574</v>
      </c>
      <c r="BB31" s="287">
        <f>'3'!AX31</f>
        <v>0.66889688630693633</v>
      </c>
      <c r="BC31" s="261">
        <f>'8'!BL31</f>
        <v>0.71368426267561558</v>
      </c>
      <c r="BD31" s="261">
        <f t="shared" si="2"/>
        <v>0.49709915089521339</v>
      </c>
      <c r="BE31" s="214">
        <f t="shared" si="24"/>
        <v>0.54879153957735227</v>
      </c>
      <c r="BF31" s="286">
        <f>'9'!BF31</f>
        <v>0.37428811291734937</v>
      </c>
      <c r="BG31" s="286">
        <f>'9'!BG31</f>
        <v>0.48420011653912287</v>
      </c>
      <c r="BH31" s="286">
        <f>'9'!BH31</f>
        <v>0.27121927089124948</v>
      </c>
      <c r="BI31" s="286">
        <f>'9'!BI31</f>
        <v>0.37847008410107658</v>
      </c>
      <c r="BJ31" s="286">
        <f>'9'!BJ31</f>
        <v>0.44610976802534041</v>
      </c>
      <c r="BK31" s="286">
        <f>'9'!BK31</f>
        <v>0.71012743036073933</v>
      </c>
      <c r="BL31" s="261">
        <f t="shared" si="25"/>
        <v>0.46589647185258465</v>
      </c>
      <c r="BM31" s="286">
        <f t="shared" si="26"/>
        <v>0.52058635462227676</v>
      </c>
      <c r="BN31" s="286">
        <f>'9'!BN31</f>
        <v>0.41898663094195171</v>
      </c>
      <c r="BO31" s="286">
        <f>'9'!BO31</f>
        <v>0.5306830017962344</v>
      </c>
      <c r="BP31" s="286">
        <f>'9'!BP31</f>
        <v>0.41619479993151354</v>
      </c>
      <c r="BQ31" s="286">
        <f>'9'!BQ31</f>
        <v>0.54172616894703052</v>
      </c>
      <c r="BR31" s="286">
        <f>'9'!BR31</f>
        <v>0.6716270321415837</v>
      </c>
      <c r="BS31" s="286">
        <f>'9'!BS31</f>
        <v>0.75496022169432553</v>
      </c>
      <c r="BT31" s="261">
        <f t="shared" si="27"/>
        <v>0.56586094582890933</v>
      </c>
      <c r="BU31" s="286">
        <f t="shared" si="28"/>
        <v>0.62309263107217416</v>
      </c>
      <c r="BV31" s="286">
        <f>'1'!DO31</f>
        <v>0.30697806454168225</v>
      </c>
      <c r="BW31" s="286">
        <f>'1'!DQ31</f>
        <v>0.40839372798798346</v>
      </c>
      <c r="BX31" s="261">
        <f>'2'!CK31</f>
        <v>0.46039603334838547</v>
      </c>
      <c r="BY31" s="287">
        <f>'2'!CM31</f>
        <v>0.58457340215989928</v>
      </c>
      <c r="BZ31" s="287">
        <f>'3'!BS31</f>
        <v>0.78804994466097622</v>
      </c>
      <c r="CA31" s="261">
        <f>'8'!CM31</f>
        <v>0.83785187427904662</v>
      </c>
      <c r="CB31" s="261">
        <f t="shared" si="3"/>
        <v>0.57530628388651717</v>
      </c>
      <c r="CC31" s="214">
        <f t="shared" si="29"/>
        <v>0.62829028614618898</v>
      </c>
      <c r="CD31" s="286">
        <f>'9'!CD31</f>
        <v>0.2248969806467461</v>
      </c>
      <c r="CE31" s="286">
        <f>'9'!CE31</f>
        <v>0.30445687380366371</v>
      </c>
      <c r="CF31" s="286">
        <f>'9'!CF31</f>
        <v>0.13726233320405146</v>
      </c>
      <c r="CG31" s="286">
        <f>'9'!CG31</f>
        <v>0.18195831074430507</v>
      </c>
      <c r="CH31" s="286">
        <f>'9'!CH31</f>
        <v>0.55389440167104531</v>
      </c>
      <c r="CI31" s="286">
        <f>'9'!CI31</f>
        <v>0.69155416169330586</v>
      </c>
      <c r="CJ31" s="261">
        <f t="shared" si="30"/>
        <v>0.4150471664201914</v>
      </c>
      <c r="CK31" s="286">
        <f t="shared" si="31"/>
        <v>0.45134072143698378</v>
      </c>
      <c r="CL31" s="286">
        <f>'1'!EM31</f>
        <v>0.31370201407371567</v>
      </c>
      <c r="CM31" s="286">
        <f>'1'!EO31</f>
        <v>0.41631345001161174</v>
      </c>
      <c r="CN31" s="261">
        <f>'2'!DC31</f>
        <v>0.29511165962583857</v>
      </c>
      <c r="CO31" s="287">
        <f>'2'!DE31</f>
        <v>0.40823059369046744</v>
      </c>
      <c r="CP31" s="287">
        <f>'3'!CG31</f>
        <v>0.61962106353846891</v>
      </c>
      <c r="CQ31" s="261">
        <f>'8'!DE31</f>
        <v>0.84433203544942592</v>
      </c>
      <c r="CR31" s="261">
        <f t="shared" si="4"/>
        <v>0.52098024633904383</v>
      </c>
      <c r="CS31" s="214">
        <f t="shared" si="32"/>
        <v>0.57333671412066511</v>
      </c>
      <c r="CT31" s="286">
        <f>'1'!EY31</f>
        <v>0.27045595203461692</v>
      </c>
      <c r="CU31" s="286">
        <f>'1'!FA31</f>
        <v>0.36388189660376213</v>
      </c>
      <c r="CV31" s="261">
        <f>'2'!DL31</f>
        <v>0.23713001695080652</v>
      </c>
      <c r="CW31" s="287">
        <f>'2'!DN31</f>
        <v>0.33360864983885774</v>
      </c>
      <c r="CX31" s="287">
        <f>'3'!CN31</f>
        <v>0.42038637700460946</v>
      </c>
      <c r="CY31" s="261">
        <f>'8'!DN31</f>
        <v>0.7615536768154193</v>
      </c>
      <c r="CZ31" s="261">
        <f t="shared" si="5"/>
        <v>0.42738039596393462</v>
      </c>
      <c r="DA31" s="214">
        <f t="shared" si="33"/>
        <v>0.47439863708039787</v>
      </c>
      <c r="DB31" s="286">
        <f>'1'!FK31</f>
        <v>0.51081092397305572</v>
      </c>
      <c r="DC31" s="286">
        <f>'1'!FM31</f>
        <v>0.61812985146655941</v>
      </c>
      <c r="DD31" s="261">
        <f>'2'!DU31</f>
        <v>0.38680623529886193</v>
      </c>
      <c r="DE31" s="287">
        <f>'2'!DW31</f>
        <v>0.51166020803425893</v>
      </c>
      <c r="DF31" s="287">
        <f>'3'!CU31</f>
        <v>0.12787532026649898</v>
      </c>
      <c r="DG31" s="261">
        <f>'8'!DW31</f>
        <v>0.4174461888172169</v>
      </c>
      <c r="DH31" s="261">
        <f t="shared" si="6"/>
        <v>0.37933537039003745</v>
      </c>
      <c r="DI31" s="214">
        <f t="shared" si="34"/>
        <v>0.43474833866097867</v>
      </c>
    </row>
    <row r="32" spans="1:171" ht="17.25" customHeight="1">
      <c r="A32" s="201">
        <v>1988</v>
      </c>
      <c r="B32" s="286">
        <f>'1'!K32</f>
        <v>0.33041166592532012</v>
      </c>
      <c r="C32" s="286">
        <f>'1'!M32</f>
        <v>0.4356465695125607</v>
      </c>
      <c r="D32" s="261">
        <f>'2'!H32</f>
        <v>0.23594440849625245</v>
      </c>
      <c r="E32" s="287">
        <f>'2'!J32</f>
        <v>0.33199364533105424</v>
      </c>
      <c r="F32" s="287">
        <f>'3'!H32</f>
        <v>0.50602973856879152</v>
      </c>
      <c r="G32" s="261">
        <f>'8'!J32</f>
        <v>0.6914021349847439</v>
      </c>
      <c r="H32" s="261">
        <f t="shared" si="0"/>
        <v>0.45511707560813719</v>
      </c>
      <c r="I32" s="214">
        <f t="shared" si="14"/>
        <v>0.50681596072651358</v>
      </c>
      <c r="J32" s="286">
        <f>'9'!J32</f>
        <v>0.4321215078747892</v>
      </c>
      <c r="K32" s="286">
        <f>'9'!K32</f>
        <v>0.54382167974820983</v>
      </c>
      <c r="L32" s="286">
        <f>'9'!L32</f>
        <v>0.27905902045353903</v>
      </c>
      <c r="M32" s="286">
        <f>'9'!M32</f>
        <v>0.38838015778374946</v>
      </c>
      <c r="N32" s="286">
        <f>'9'!N32</f>
        <v>0.84770561592121396</v>
      </c>
      <c r="O32" s="286">
        <f>'9'!O32</f>
        <v>0.76487371633501366</v>
      </c>
      <c r="P32" s="261">
        <f t="shared" si="15"/>
        <v>0.60389933825932651</v>
      </c>
      <c r="Q32" s="286">
        <f t="shared" si="16"/>
        <v>0.65951152074171582</v>
      </c>
      <c r="R32" s="286">
        <f>'1'!AI32</f>
        <v>0.3853390363069446</v>
      </c>
      <c r="S32" s="286">
        <f>'1'!AK32</f>
        <v>0.49595788797426371</v>
      </c>
      <c r="T32" s="261">
        <f>'2'!Z32</f>
        <v>0.27448689465300663</v>
      </c>
      <c r="U32" s="287">
        <f>'2'!AB32</f>
        <v>0.38261825701579061</v>
      </c>
      <c r="V32" s="287">
        <f>'3'!V32</f>
        <v>0.53651723573450028</v>
      </c>
      <c r="W32" s="261">
        <f>'8'!AB32</f>
        <v>0.70279818600949884</v>
      </c>
      <c r="X32" s="261">
        <f t="shared" si="1"/>
        <v>0.49141315942407826</v>
      </c>
      <c r="Y32" s="214">
        <f t="shared" si="17"/>
        <v>0.54647383632728441</v>
      </c>
      <c r="Z32" s="286">
        <f>'9'!Z32</f>
        <v>0.2985997313972158</v>
      </c>
      <c r="AA32" s="286">
        <f>'9'!AA32</f>
        <v>0.39840919442097933</v>
      </c>
      <c r="AB32" s="286">
        <f>'9'!AB32</f>
        <v>0.3238131484950536</v>
      </c>
      <c r="AC32" s="286">
        <f>'9'!AC32</f>
        <v>0.44233442893778996</v>
      </c>
      <c r="AD32" s="286">
        <f>'9'!AD32</f>
        <v>0.58143824534469113</v>
      </c>
      <c r="AE32" s="286">
        <f>'9'!AE32</f>
        <v>0.78232965228071949</v>
      </c>
      <c r="AF32" s="261">
        <f t="shared" si="18"/>
        <v>0.49276318181474432</v>
      </c>
      <c r="AG32" s="286">
        <f t="shared" si="19"/>
        <v>0.54453909506852338</v>
      </c>
      <c r="AH32" s="286">
        <f>'9'!AH32</f>
        <v>0.22229927886173145</v>
      </c>
      <c r="AI32" s="286">
        <f>'9'!AI32</f>
        <v>0.30092522993857279</v>
      </c>
      <c r="AJ32" s="286">
        <f>'9'!AJ32</f>
        <v>0.32852329990151852</v>
      </c>
      <c r="AK32" s="286">
        <f>'9'!AK32</f>
        <v>0.44777073839215931</v>
      </c>
      <c r="AL32" s="286">
        <f>'9'!AL32</f>
        <v>0.84729964340546937</v>
      </c>
      <c r="AM32" s="286">
        <f>'9'!AM32</f>
        <v>0.81582812905358648</v>
      </c>
      <c r="AN32" s="261">
        <f t="shared" si="20"/>
        <v>0.53755398464960846</v>
      </c>
      <c r="AO32" s="286">
        <f t="shared" si="21"/>
        <v>0.58092910892940908</v>
      </c>
      <c r="AP32" s="286">
        <f>'9'!AP32</f>
        <v>0.38031244871562042</v>
      </c>
      <c r="AQ32" s="286">
        <f>'9'!AQ32</f>
        <v>0.4906321961370777</v>
      </c>
      <c r="AR32" s="286">
        <f>'9'!AR32</f>
        <v>0.27903561320940906</v>
      </c>
      <c r="AS32" s="286">
        <f>'9'!AS32</f>
        <v>0.38835078387817878</v>
      </c>
      <c r="AT32" s="286">
        <f>'9'!AT32</f>
        <v>0.52376077158871293</v>
      </c>
      <c r="AU32" s="286">
        <f>'9'!AU32</f>
        <v>0.72112596839405207</v>
      </c>
      <c r="AV32" s="261">
        <f t="shared" si="22"/>
        <v>0.4912502258028803</v>
      </c>
      <c r="AW32" s="286">
        <f t="shared" si="23"/>
        <v>0.54630964183834019</v>
      </c>
      <c r="AX32" s="286">
        <f>'1'!CE32</f>
        <v>0.30824704755806764</v>
      </c>
      <c r="AY32" s="286">
        <f>'1'!CG32</f>
        <v>0.40989467881576436</v>
      </c>
      <c r="AZ32" s="261">
        <f>'2'!BJ32</f>
        <v>0.33441375745764113</v>
      </c>
      <c r="BA32" s="287">
        <f>'2'!BL32</f>
        <v>0.45450849683341188</v>
      </c>
      <c r="BB32" s="287">
        <f>'3'!AX32</f>
        <v>0.68904528790330788</v>
      </c>
      <c r="BC32" s="261">
        <f>'8'!BL32</f>
        <v>0.71924336634694952</v>
      </c>
      <c r="BD32" s="261">
        <f t="shared" si="2"/>
        <v>0.50881235833155558</v>
      </c>
      <c r="BE32" s="214">
        <f t="shared" si="24"/>
        <v>0.56148088477221125</v>
      </c>
      <c r="BF32" s="286">
        <f>'9'!BF32</f>
        <v>0.3970519357195389</v>
      </c>
      <c r="BG32" s="286">
        <f>'9'!BG32</f>
        <v>0.50822566525994617</v>
      </c>
      <c r="BH32" s="286">
        <f>'9'!BH32</f>
        <v>0.28072688524273026</v>
      </c>
      <c r="BI32" s="286">
        <f>'9'!BI32</f>
        <v>0.3904699004835806</v>
      </c>
      <c r="BJ32" s="286">
        <f>'9'!BJ32</f>
        <v>0.54720923439731872</v>
      </c>
      <c r="BK32" s="286">
        <f>'9'!BK32</f>
        <v>0.70605868713557574</v>
      </c>
      <c r="BL32" s="261">
        <f t="shared" si="25"/>
        <v>0.50021044319531216</v>
      </c>
      <c r="BM32" s="286">
        <f t="shared" si="26"/>
        <v>0.55565423653556012</v>
      </c>
      <c r="BN32" s="286">
        <f>'9'!BN32</f>
        <v>0.43032302865652861</v>
      </c>
      <c r="BO32" s="286">
        <f>'9'!BO32</f>
        <v>0.54203596759584738</v>
      </c>
      <c r="BP32" s="286">
        <f>'9'!BP32</f>
        <v>0.4256436883894551</v>
      </c>
      <c r="BQ32" s="286">
        <f>'9'!BQ32</f>
        <v>0.55111610038831504</v>
      </c>
      <c r="BR32" s="286">
        <f>'9'!BR32</f>
        <v>0.6466410021900999</v>
      </c>
      <c r="BS32" s="286">
        <f>'9'!BS32</f>
        <v>0.74834421880695501</v>
      </c>
      <c r="BT32" s="261">
        <f t="shared" si="27"/>
        <v>0.5634398855508207</v>
      </c>
      <c r="BU32" s="286">
        <f t="shared" si="28"/>
        <v>0.62067230232643422</v>
      </c>
      <c r="BV32" s="286">
        <f>'1'!DO32</f>
        <v>0.29435070542712999</v>
      </c>
      <c r="BW32" s="286">
        <f>'1'!DQ32</f>
        <v>0.39329531349803959</v>
      </c>
      <c r="BX32" s="261">
        <f>'2'!CK32</f>
        <v>0.4697159564169448</v>
      </c>
      <c r="BY32" s="287">
        <f>'2'!CM32</f>
        <v>0.59327196790366754</v>
      </c>
      <c r="BZ32" s="287">
        <f>'3'!BS32</f>
        <v>0.7909558248483598</v>
      </c>
      <c r="CA32" s="261">
        <f>'8'!CM32</f>
        <v>0.82577900614720479</v>
      </c>
      <c r="CB32" s="261">
        <f t="shared" si="3"/>
        <v>0.5688955855614376</v>
      </c>
      <c r="CC32" s="214">
        <f t="shared" si="29"/>
        <v>0.62082902993847378</v>
      </c>
      <c r="CD32" s="286">
        <f>'9'!CD32</f>
        <v>0.24512748362422995</v>
      </c>
      <c r="CE32" s="286">
        <f>'9'!CE32</f>
        <v>0.33141632201384308</v>
      </c>
      <c r="CF32" s="286">
        <f>'9'!CF32</f>
        <v>0.14722045394359456</v>
      </c>
      <c r="CG32" s="286">
        <f>'9'!CG32</f>
        <v>0.19869754332865103</v>
      </c>
      <c r="CH32" s="286">
        <f>'9'!CH32</f>
        <v>0.56342032416168641</v>
      </c>
      <c r="CI32" s="286">
        <f>'9'!CI32</f>
        <v>0.69369025454361588</v>
      </c>
      <c r="CJ32" s="261">
        <f t="shared" si="30"/>
        <v>0.42705068352037701</v>
      </c>
      <c r="CK32" s="286">
        <f t="shared" si="31"/>
        <v>0.46671392781472792</v>
      </c>
      <c r="CL32" s="286">
        <f>'1'!EM32</f>
        <v>0.3193456983446421</v>
      </c>
      <c r="CM32" s="286">
        <f>'1'!EO32</f>
        <v>0.42289804047300972</v>
      </c>
      <c r="CN32" s="261">
        <f>'2'!DC32</f>
        <v>0.29938066803141705</v>
      </c>
      <c r="CO32" s="287">
        <f>'2'!DE32</f>
        <v>0.413413114271168</v>
      </c>
      <c r="CP32" s="287">
        <f>'3'!CG32</f>
        <v>0.62173917430603942</v>
      </c>
      <c r="CQ32" s="261">
        <f>'8'!DE32</f>
        <v>0.85038787128615234</v>
      </c>
      <c r="CR32" s="261">
        <f t="shared" si="4"/>
        <v>0.5257081075390464</v>
      </c>
      <c r="CS32" s="214">
        <f t="shared" si="32"/>
        <v>0.57853228901436871</v>
      </c>
      <c r="CT32" s="286">
        <f>'1'!EY32</f>
        <v>0.29362901181969925</v>
      </c>
      <c r="CU32" s="286">
        <f>'1'!FA32</f>
        <v>0.39242331609024256</v>
      </c>
      <c r="CV32" s="261">
        <f>'2'!DL32</f>
        <v>0.24632921430654844</v>
      </c>
      <c r="CW32" s="287">
        <f>'2'!DN32</f>
        <v>0.34601041474893418</v>
      </c>
      <c r="CX32" s="287">
        <f>'3'!CN32</f>
        <v>0.42331117346127423</v>
      </c>
      <c r="CY32" s="261">
        <f>'8'!DN32</f>
        <v>0.77137491967410809</v>
      </c>
      <c r="CZ32" s="261">
        <f t="shared" si="5"/>
        <v>0.44075604944238012</v>
      </c>
      <c r="DA32" s="214">
        <f t="shared" si="33"/>
        <v>0.49024189119483608</v>
      </c>
      <c r="DB32" s="286">
        <f>'1'!FK32</f>
        <v>0.52939065751724312</v>
      </c>
      <c r="DC32" s="286">
        <f>'1'!FM32</f>
        <v>0.63466912714133994</v>
      </c>
      <c r="DD32" s="261">
        <f>'2'!DU32</f>
        <v>0.3960787916789672</v>
      </c>
      <c r="DE32" s="287">
        <f>'2'!DW32</f>
        <v>0.52129136250033858</v>
      </c>
      <c r="DF32" s="287">
        <f>'3'!CU32</f>
        <v>0.12807503233404752</v>
      </c>
      <c r="DG32" s="261">
        <f>'8'!DW32</f>
        <v>0.41378438384474747</v>
      </c>
      <c r="DH32" s="261">
        <f t="shared" si="6"/>
        <v>0.38682899621949274</v>
      </c>
      <c r="DI32" s="214">
        <f t="shared" si="34"/>
        <v>0.44146164115126862</v>
      </c>
    </row>
    <row r="33" spans="1:113" ht="17.25" customHeight="1">
      <c r="A33" s="201">
        <v>1989</v>
      </c>
      <c r="B33" s="286">
        <f>'1'!K33</f>
        <v>0.34761440937243571</v>
      </c>
      <c r="C33" s="286">
        <f>'1'!M33</f>
        <v>0.45505221920578637</v>
      </c>
      <c r="D33" s="261">
        <f>'2'!H33</f>
        <v>0.24237453912729584</v>
      </c>
      <c r="E33" s="287">
        <f>'2'!J33</f>
        <v>0.34070677396925525</v>
      </c>
      <c r="F33" s="287">
        <f>'3'!H33</f>
        <v>0.4959634377721755</v>
      </c>
      <c r="G33" s="261">
        <f>'8'!J33</f>
        <v>0.6965436554948975</v>
      </c>
      <c r="H33" s="261">
        <f t="shared" si="0"/>
        <v>0.46140999097847213</v>
      </c>
      <c r="I33" s="214">
        <f t="shared" si="14"/>
        <v>0.51421833839600839</v>
      </c>
      <c r="J33" s="286">
        <f>'9'!J33</f>
        <v>0.45063005735382822</v>
      </c>
      <c r="K33" s="286">
        <f>'9'!K33</f>
        <v>0.56196048386822173</v>
      </c>
      <c r="L33" s="286">
        <f>'9'!L33</f>
        <v>0.29036447795263542</v>
      </c>
      <c r="M33" s="286">
        <f>'9'!M33</f>
        <v>0.40242063382384879</v>
      </c>
      <c r="N33" s="286">
        <f>'9'!N33</f>
        <v>0.84842063381354205</v>
      </c>
      <c r="O33" s="286">
        <f>'9'!O33</f>
        <v>0.77375132004071545</v>
      </c>
      <c r="P33" s="261">
        <f t="shared" si="15"/>
        <v>0.6148314592003592</v>
      </c>
      <c r="Q33" s="286">
        <f t="shared" si="16"/>
        <v>0.67056924539323792</v>
      </c>
      <c r="R33" s="286">
        <f>'1'!AI33</f>
        <v>0.39446817772017617</v>
      </c>
      <c r="S33" s="286">
        <f>'1'!AK33</f>
        <v>0.50553637973919519</v>
      </c>
      <c r="T33" s="261">
        <f>'2'!Z33</f>
        <v>0.28462657082422926</v>
      </c>
      <c r="U33" s="287">
        <f>'2'!AB33</f>
        <v>0.39533098077996875</v>
      </c>
      <c r="V33" s="287">
        <f>'3'!V33</f>
        <v>0.54554890236692832</v>
      </c>
      <c r="W33" s="261">
        <f>'8'!AB33</f>
        <v>0.70449409448945655</v>
      </c>
      <c r="X33" s="261">
        <f t="shared" si="1"/>
        <v>0.49876067738458962</v>
      </c>
      <c r="Y33" s="214">
        <f t="shared" si="17"/>
        <v>0.5542583991877712</v>
      </c>
      <c r="Z33" s="286">
        <f>'9'!Z33</f>
        <v>0.29788593779249434</v>
      </c>
      <c r="AA33" s="286">
        <f>'9'!AA33</f>
        <v>0.39755250108923029</v>
      </c>
      <c r="AB33" s="286">
        <f>'9'!AB33</f>
        <v>0.33751364412350993</v>
      </c>
      <c r="AC33" s="286">
        <f>'9'!AC33</f>
        <v>0.45802754983668065</v>
      </c>
      <c r="AD33" s="286">
        <f>'9'!AD33</f>
        <v>0.59516934900897678</v>
      </c>
      <c r="AE33" s="286">
        <f>'9'!AE33</f>
        <v>0.77033271431806194</v>
      </c>
      <c r="AF33" s="261">
        <f t="shared" si="18"/>
        <v>0.49428125536110834</v>
      </c>
      <c r="AG33" s="286">
        <f t="shared" si="19"/>
        <v>0.54619927125111989</v>
      </c>
      <c r="AH33" s="286">
        <f>'9'!AH33</f>
        <v>0.24017564139290348</v>
      </c>
      <c r="AI33" s="286">
        <f>'9'!AI33</f>
        <v>0.32490477823737179</v>
      </c>
      <c r="AJ33" s="286">
        <f>'9'!AJ33</f>
        <v>0.33376912034226425</v>
      </c>
      <c r="AK33" s="286">
        <f>'9'!AK33</f>
        <v>0.45377439032848627</v>
      </c>
      <c r="AL33" s="286">
        <f>'9'!AL33</f>
        <v>0.84459325243152494</v>
      </c>
      <c r="AM33" s="286">
        <f>'9'!AM33</f>
        <v>0.82664898036240131</v>
      </c>
      <c r="AN33" s="261">
        <f t="shared" si="20"/>
        <v>0.54725772678986939</v>
      </c>
      <c r="AO33" s="286">
        <f t="shared" si="21"/>
        <v>0.59314990852627891</v>
      </c>
      <c r="AP33" s="286">
        <f>'9'!AP33</f>
        <v>0.39634042097897643</v>
      </c>
      <c r="AQ33" s="286">
        <f>'9'!AQ33</f>
        <v>0.50748603379613733</v>
      </c>
      <c r="AR33" s="286">
        <f>'9'!AR33</f>
        <v>0.28762297371276685</v>
      </c>
      <c r="AS33" s="286">
        <f>'9'!AS33</f>
        <v>0.39904253601153183</v>
      </c>
      <c r="AT33" s="286">
        <f>'9'!AT33</f>
        <v>0.50770967589849925</v>
      </c>
      <c r="AU33" s="286">
        <f>'9'!AU33</f>
        <v>0.7204097925086661</v>
      </c>
      <c r="AV33" s="261">
        <f t="shared" si="22"/>
        <v>0.4943283328646586</v>
      </c>
      <c r="AW33" s="286">
        <f t="shared" si="23"/>
        <v>0.54992853422139953</v>
      </c>
      <c r="AX33" s="286">
        <f>'1'!CE33</f>
        <v>0.31618681079846717</v>
      </c>
      <c r="AY33" s="286">
        <f>'1'!CG33</f>
        <v>0.41921949890507948</v>
      </c>
      <c r="AZ33" s="261">
        <f>'2'!BJ33</f>
        <v>0.34412743168438087</v>
      </c>
      <c r="BA33" s="287">
        <f>'2'!BL33</f>
        <v>0.46547509770535506</v>
      </c>
      <c r="BB33" s="287">
        <f>'3'!AX33</f>
        <v>0.70800979386552676</v>
      </c>
      <c r="BC33" s="261">
        <f>'8'!BL33</f>
        <v>0.73273330213398058</v>
      </c>
      <c r="BD33" s="261">
        <f t="shared" si="2"/>
        <v>0.52107324148770173</v>
      </c>
      <c r="BE33" s="214">
        <f t="shared" si="24"/>
        <v>0.57442108333244413</v>
      </c>
      <c r="BF33" s="286">
        <f>'9'!BF33</f>
        <v>0.41950332338657975</v>
      </c>
      <c r="BG33" s="286">
        <f>'9'!BG33</f>
        <v>0.53120413314005499</v>
      </c>
      <c r="BH33" s="286">
        <f>'9'!BH33</f>
        <v>0.28750918765967359</v>
      </c>
      <c r="BI33" s="286">
        <f>'9'!BI33</f>
        <v>0.39890196341897621</v>
      </c>
      <c r="BJ33" s="286">
        <f>'9'!BJ33</f>
        <v>0.63036188159951012</v>
      </c>
      <c r="BK33" s="286">
        <f>'9'!BK33</f>
        <v>0.7028653659919688</v>
      </c>
      <c r="BL33" s="261">
        <f t="shared" si="25"/>
        <v>0.52985906001846894</v>
      </c>
      <c r="BM33" s="286">
        <f t="shared" si="26"/>
        <v>0.5856786614957894</v>
      </c>
      <c r="BN33" s="286">
        <f>'9'!BN33</f>
        <v>0.45009048562435622</v>
      </c>
      <c r="BO33" s="286">
        <f>'9'!BO33</f>
        <v>0.56143773669877017</v>
      </c>
      <c r="BP33" s="286">
        <f>'9'!BP33</f>
        <v>0.43477164032385318</v>
      </c>
      <c r="BQ33" s="286">
        <f>'9'!BQ33</f>
        <v>0.56006515153496705</v>
      </c>
      <c r="BR33" s="286">
        <f>'9'!BR33</f>
        <v>0.61981570539157993</v>
      </c>
      <c r="BS33" s="286">
        <f>'9'!BS33</f>
        <v>0.74927329674038479</v>
      </c>
      <c r="BT33" s="261">
        <f t="shared" si="27"/>
        <v>0.56578560881511897</v>
      </c>
      <c r="BU33" s="286">
        <f t="shared" si="28"/>
        <v>0.62285386036599599</v>
      </c>
      <c r="BV33" s="286">
        <f>'1'!DO33</f>
        <v>0.29728260768557363</v>
      </c>
      <c r="BW33" s="286">
        <f>'1'!DQ33</f>
        <v>0.39682763632551382</v>
      </c>
      <c r="BX33" s="261">
        <f>'2'!CK33</f>
        <v>0.48015065857636496</v>
      </c>
      <c r="BY33" s="287">
        <f>'2'!CM33</f>
        <v>0.60288026991105459</v>
      </c>
      <c r="BZ33" s="287">
        <f>'3'!BS33</f>
        <v>0.79382619010805611</v>
      </c>
      <c r="CA33" s="261">
        <f>'8'!CM33</f>
        <v>0.81040407797914771</v>
      </c>
      <c r="CB33" s="261">
        <f t="shared" si="3"/>
        <v>0.56798567595366689</v>
      </c>
      <c r="CC33" s="214">
        <f t="shared" si="29"/>
        <v>0.62007664854311195</v>
      </c>
      <c r="CD33" s="286">
        <f>'9'!CD33</f>
        <v>0.27718130695401444</v>
      </c>
      <c r="CE33" s="286">
        <f>'9'!CE33</f>
        <v>0.37227559797353033</v>
      </c>
      <c r="CF33" s="286">
        <f>'9'!CF33</f>
        <v>0.15782875051011255</v>
      </c>
      <c r="CG33" s="286">
        <f>'9'!CG33</f>
        <v>0.21608610347296775</v>
      </c>
      <c r="CH33" s="286">
        <f>'9'!CH33</f>
        <v>0.57275276438512179</v>
      </c>
      <c r="CI33" s="286">
        <f>'9'!CI33</f>
        <v>0.70654404716331998</v>
      </c>
      <c r="CJ33" s="261">
        <f t="shared" si="30"/>
        <v>0.44647960071972748</v>
      </c>
      <c r="CK33" s="286">
        <f t="shared" si="31"/>
        <v>0.49034305242381937</v>
      </c>
      <c r="CL33" s="286">
        <f>'1'!EM33</f>
        <v>0.33282136105490095</v>
      </c>
      <c r="CM33" s="286">
        <f>'1'!EO33</f>
        <v>0.43839468936549064</v>
      </c>
      <c r="CN33" s="261">
        <f>'2'!DC33</f>
        <v>0.30373982409535671</v>
      </c>
      <c r="CO33" s="287">
        <f>'2'!DE33</f>
        <v>0.41866447607755203</v>
      </c>
      <c r="CP33" s="287">
        <f>'3'!CG33</f>
        <v>0.62376803197662956</v>
      </c>
      <c r="CQ33" s="261">
        <f>'8'!DE33</f>
        <v>0.85651471527415346</v>
      </c>
      <c r="CR33" s="261">
        <f t="shared" si="4"/>
        <v>0.53357321364419186</v>
      </c>
      <c r="CS33" s="214">
        <f t="shared" si="32"/>
        <v>0.5872950101666472</v>
      </c>
      <c r="CT33" s="286">
        <f>'1'!EY33</f>
        <v>0.30628114901210152</v>
      </c>
      <c r="CU33" s="286">
        <f>'1'!FA33</f>
        <v>0.4075681621635931</v>
      </c>
      <c r="CV33" s="261">
        <f>'2'!DL33</f>
        <v>0.25772841730220791</v>
      </c>
      <c r="CW33" s="287">
        <f>'2'!DN33</f>
        <v>0.36106964690215737</v>
      </c>
      <c r="CX33" s="287">
        <f>'3'!CN33</f>
        <v>0.42583200533899745</v>
      </c>
      <c r="CY33" s="261">
        <f>'8'!DN33</f>
        <v>0.77473657239089966</v>
      </c>
      <c r="CZ33" s="261">
        <f t="shared" si="5"/>
        <v>0.44842744576753568</v>
      </c>
      <c r="DA33" s="214">
        <f t="shared" si="33"/>
        <v>0.49927637398812724</v>
      </c>
      <c r="DB33" s="286">
        <f>'1'!FK33</f>
        <v>0.53869611056516242</v>
      </c>
      <c r="DC33" s="286">
        <f>'1'!FM33</f>
        <v>0.64282006424059424</v>
      </c>
      <c r="DD33" s="261">
        <f>'2'!DU33</f>
        <v>0.40556786099155501</v>
      </c>
      <c r="DE33" s="287">
        <f>'2'!DW33</f>
        <v>0.53100765975575959</v>
      </c>
      <c r="DF33" s="287">
        <f>'3'!CU33</f>
        <v>0.12827169878802849</v>
      </c>
      <c r="DG33" s="261">
        <f>'8'!DW33</f>
        <v>0.40915464159006565</v>
      </c>
      <c r="DH33" s="261">
        <f t="shared" si="6"/>
        <v>0.39039181541974399</v>
      </c>
      <c r="DI33" s="214">
        <f t="shared" si="34"/>
        <v>0.44458537676633725</v>
      </c>
    </row>
    <row r="34" spans="1:113" ht="17.25" customHeight="1">
      <c r="A34" s="201">
        <v>1990</v>
      </c>
      <c r="B34" s="286">
        <f>'1'!K34</f>
        <v>0.34885400790881915</v>
      </c>
      <c r="C34" s="286">
        <f>'1'!M34</f>
        <v>0.4564317105869321</v>
      </c>
      <c r="D34" s="261">
        <f>'2'!H34</f>
        <v>0.25132399638420894</v>
      </c>
      <c r="E34" s="287">
        <f>'2'!J34</f>
        <v>0.35265015166409275</v>
      </c>
      <c r="F34" s="287">
        <f>'3'!H34</f>
        <v>0.45728463533232827</v>
      </c>
      <c r="G34" s="261">
        <f>'8'!J34</f>
        <v>0.68006443494895796</v>
      </c>
      <c r="H34" s="261">
        <f t="shared" si="0"/>
        <v>0.44901127037227012</v>
      </c>
      <c r="I34" s="214">
        <f t="shared" si="14"/>
        <v>0.50217496697150366</v>
      </c>
      <c r="J34" s="286">
        <f>'9'!J34</f>
        <v>0.46348965906823508</v>
      </c>
      <c r="K34" s="286">
        <f>'9'!K34</f>
        <v>0.57431448363019844</v>
      </c>
      <c r="L34" s="286">
        <f>'9'!L34</f>
        <v>0.30574118534242145</v>
      </c>
      <c r="M34" s="286">
        <f>'9'!M34</f>
        <v>0.42106189612202832</v>
      </c>
      <c r="N34" s="286">
        <f>'9'!N34</f>
        <v>0.84912934966698783</v>
      </c>
      <c r="O34" s="286">
        <f>'9'!O34</f>
        <v>0.77617348458304103</v>
      </c>
      <c r="P34" s="261">
        <f t="shared" si="15"/>
        <v>0.62229569072404334</v>
      </c>
      <c r="Q34" s="286">
        <f t="shared" si="16"/>
        <v>0.67815769162678952</v>
      </c>
      <c r="R34" s="286">
        <f>'1'!AI34</f>
        <v>0.39926111249118068</v>
      </c>
      <c r="S34" s="286">
        <f>'1'!AK34</f>
        <v>0.51051759165767563</v>
      </c>
      <c r="T34" s="261">
        <f>'2'!Z34</f>
        <v>0.29734409772464199</v>
      </c>
      <c r="U34" s="287">
        <f>'2'!AB34</f>
        <v>0.4109456892980039</v>
      </c>
      <c r="V34" s="287">
        <f>'3'!V34</f>
        <v>0.55438495038992397</v>
      </c>
      <c r="W34" s="261">
        <f>'8'!AB34</f>
        <v>0.69535393065840934</v>
      </c>
      <c r="X34" s="261">
        <f t="shared" si="1"/>
        <v>0.50187357503101981</v>
      </c>
      <c r="Y34" s="214">
        <f t="shared" si="17"/>
        <v>0.55773632585495403</v>
      </c>
      <c r="Z34" s="286">
        <f>'9'!Z34</f>
        <v>0.29879442981022092</v>
      </c>
      <c r="AA34" s="286">
        <f>'9'!AA34</f>
        <v>0.39864270442320565</v>
      </c>
      <c r="AB34" s="286">
        <f>'9'!AB34</f>
        <v>0.35090278771582795</v>
      </c>
      <c r="AC34" s="286">
        <f>'9'!AC34</f>
        <v>0.4730206190463509</v>
      </c>
      <c r="AD34" s="286">
        <f>'9'!AD34</f>
        <v>0.60859481282843619</v>
      </c>
      <c r="AE34" s="286">
        <f>'9'!AE34</f>
        <v>0.76796478927207612</v>
      </c>
      <c r="AF34" s="261">
        <f t="shared" si="18"/>
        <v>0.49874795122079929</v>
      </c>
      <c r="AG34" s="286">
        <f t="shared" si="19"/>
        <v>0.55089904419904545</v>
      </c>
      <c r="AH34" s="286">
        <f>'9'!AH34</f>
        <v>0.24591140821869678</v>
      </c>
      <c r="AI34" s="286">
        <f>'9'!AI34</f>
        <v>0.33244209608424991</v>
      </c>
      <c r="AJ34" s="286">
        <f>'9'!AJ34</f>
        <v>0.33503816624222188</v>
      </c>
      <c r="AK34" s="286">
        <f>'9'!AK34</f>
        <v>0.45521880985712238</v>
      </c>
      <c r="AL34" s="286">
        <f>'9'!AL34</f>
        <v>0.84184864991222053</v>
      </c>
      <c r="AM34" s="286">
        <f>'9'!AM34</f>
        <v>0.82467960735138468</v>
      </c>
      <c r="AN34" s="261">
        <f t="shared" si="20"/>
        <v>0.54850044422760225</v>
      </c>
      <c r="AO34" s="286">
        <f t="shared" si="21"/>
        <v>0.59513078373531347</v>
      </c>
      <c r="AP34" s="286">
        <f>'9'!AP34</f>
        <v>0.4132828679497898</v>
      </c>
      <c r="AQ34" s="286">
        <f>'9'!AQ34</f>
        <v>0.52490650672193129</v>
      </c>
      <c r="AR34" s="286">
        <f>'9'!AR34</f>
        <v>0.29295564365322957</v>
      </c>
      <c r="AS34" s="286">
        <f>'9'!AS34</f>
        <v>0.40559807285982485</v>
      </c>
      <c r="AT34" s="286">
        <f>'9'!AT34</f>
        <v>0.55813698398164158</v>
      </c>
      <c r="AU34" s="286">
        <f>'9'!AU34</f>
        <v>0.73546167846491173</v>
      </c>
      <c r="AV34" s="261">
        <f t="shared" si="22"/>
        <v>0.5180083771568772</v>
      </c>
      <c r="AW34" s="286">
        <f t="shared" si="23"/>
        <v>0.57392207558639341</v>
      </c>
      <c r="AX34" s="286">
        <f>'1'!CE34</f>
        <v>0.33749056236242181</v>
      </c>
      <c r="AY34" s="286">
        <f>'1'!CG34</f>
        <v>0.44369169297857786</v>
      </c>
      <c r="AZ34" s="261">
        <f>'2'!BJ34</f>
        <v>0.35577032199267905</v>
      </c>
      <c r="BA34" s="287">
        <f>'2'!BL34</f>
        <v>0.47839004063765261</v>
      </c>
      <c r="BB34" s="287">
        <f>'3'!AX34</f>
        <v>0.6961941259578257</v>
      </c>
      <c r="BC34" s="261">
        <f>'8'!BL34</f>
        <v>0.74373188099204068</v>
      </c>
      <c r="BD34" s="261">
        <f t="shared" si="2"/>
        <v>0.53055475888170323</v>
      </c>
      <c r="BE34" s="214">
        <f t="shared" si="24"/>
        <v>0.58529718299266298</v>
      </c>
      <c r="BF34" s="286">
        <f>'9'!BF34</f>
        <v>0.43765394387806561</v>
      </c>
      <c r="BG34" s="286">
        <f>'9'!BG34</f>
        <v>0.54928883470570722</v>
      </c>
      <c r="BH34" s="286">
        <f>'9'!BH34</f>
        <v>0.29254868874924139</v>
      </c>
      <c r="BI34" s="286">
        <f>'9'!BI34</f>
        <v>0.40510002639324078</v>
      </c>
      <c r="BJ34" s="286">
        <f>'9'!BJ34</f>
        <v>0.63380275123636309</v>
      </c>
      <c r="BK34" s="286">
        <f>'9'!BK34</f>
        <v>0.70898138417726886</v>
      </c>
      <c r="BL34" s="261">
        <f t="shared" si="25"/>
        <v>0.54001248027955839</v>
      </c>
      <c r="BM34" s="286">
        <f t="shared" si="26"/>
        <v>0.59592157037501492</v>
      </c>
      <c r="BN34" s="286">
        <f>'9'!BN34</f>
        <v>0.47342131415905048</v>
      </c>
      <c r="BO34" s="286">
        <f>'9'!BO34</f>
        <v>0.58372086371877108</v>
      </c>
      <c r="BP34" s="286">
        <f>'9'!BP34</f>
        <v>0.44817840875776299</v>
      </c>
      <c r="BQ34" s="286">
        <f>'9'!BQ34</f>
        <v>0.57299847519413738</v>
      </c>
      <c r="BR34" s="286">
        <f>'9'!BR34</f>
        <v>0.59100242896256439</v>
      </c>
      <c r="BS34" s="286">
        <f>'9'!BS34</f>
        <v>0.74598928459877201</v>
      </c>
      <c r="BT34" s="261">
        <f t="shared" si="27"/>
        <v>0.56843429492973063</v>
      </c>
      <c r="BU34" s="286">
        <f t="shared" si="28"/>
        <v>0.62503612139725628</v>
      </c>
      <c r="BV34" s="286">
        <f>'1'!DO34</f>
        <v>0.3080291589650494</v>
      </c>
      <c r="BW34" s="286">
        <f>'1'!DQ34</f>
        <v>0.40963717005417116</v>
      </c>
      <c r="BX34" s="261">
        <f>'2'!CK34</f>
        <v>0.49365375353115237</v>
      </c>
      <c r="BY34" s="287">
        <f>'2'!CM34</f>
        <v>0.61511504733615729</v>
      </c>
      <c r="BZ34" s="287">
        <f>'3'!BS34</f>
        <v>0.79666152671860402</v>
      </c>
      <c r="CA34" s="261">
        <f>'8'!CM34</f>
        <v>0.80403691706722891</v>
      </c>
      <c r="CB34" s="261">
        <f t="shared" si="3"/>
        <v>0.57275164988559324</v>
      </c>
      <c r="CC34" s="214">
        <f t="shared" si="29"/>
        <v>0.62554098370174238</v>
      </c>
      <c r="CD34" s="286">
        <f>'9'!CD34</f>
        <v>0.29688613684425508</v>
      </c>
      <c r="CE34" s="286">
        <f>'9'!CE34</f>
        <v>0.39635092599084887</v>
      </c>
      <c r="CF34" s="286">
        <f>'9'!CF34</f>
        <v>0.1674864742086736</v>
      </c>
      <c r="CG34" s="286">
        <f>'9'!CG34</f>
        <v>0.23153753538589864</v>
      </c>
      <c r="CH34" s="286">
        <f>'9'!CH34</f>
        <v>0.58189616860320736</v>
      </c>
      <c r="CI34" s="286">
        <f>'9'!CI34</f>
        <v>0.7139530149992811</v>
      </c>
      <c r="CJ34" s="261">
        <f t="shared" si="30"/>
        <v>0.45946539805919151</v>
      </c>
      <c r="CK34" s="286">
        <f t="shared" si="31"/>
        <v>0.50565641983555154</v>
      </c>
      <c r="CL34" s="286">
        <f>'1'!EM34</f>
        <v>0.33084047575265241</v>
      </c>
      <c r="CM34" s="286">
        <f>'1'!EO34</f>
        <v>0.43613632580798856</v>
      </c>
      <c r="CN34" s="261">
        <f>'2'!DC34</f>
        <v>0.30145330760162747</v>
      </c>
      <c r="CO34" s="287">
        <f>'2'!DE34</f>
        <v>0.41591504597784973</v>
      </c>
      <c r="CP34" s="287">
        <f>'3'!CG34</f>
        <v>0.62570816170408383</v>
      </c>
      <c r="CQ34" s="261">
        <f>'8'!DE34</f>
        <v>0.86069561924828497</v>
      </c>
      <c r="CR34" s="261">
        <f t="shared" si="4"/>
        <v>0.53408246629931588</v>
      </c>
      <c r="CS34" s="214">
        <f t="shared" si="32"/>
        <v>0.58764698015907257</v>
      </c>
      <c r="CT34" s="286">
        <f>'1'!EY34</f>
        <v>0.31247874593037622</v>
      </c>
      <c r="CU34" s="286">
        <f>'1'!FA34</f>
        <v>0.41487873072983983</v>
      </c>
      <c r="CV34" s="261">
        <f>'2'!DL34</f>
        <v>0.2601267322850615</v>
      </c>
      <c r="CW34" s="287">
        <f>'2'!DN34</f>
        <v>0.36419582683702606</v>
      </c>
      <c r="CX34" s="287">
        <f>'3'!CN34</f>
        <v>0.42795120511442653</v>
      </c>
      <c r="CY34" s="261">
        <f>'8'!DN34</f>
        <v>0.76840367704314227</v>
      </c>
      <c r="CZ34" s="261">
        <f t="shared" si="5"/>
        <v>0.45009289214004888</v>
      </c>
      <c r="DA34" s="214">
        <f t="shared" si="33"/>
        <v>0.50145979551503073</v>
      </c>
      <c r="DB34" s="286">
        <f>'1'!FK34</f>
        <v>0.55332031354957489</v>
      </c>
      <c r="DC34" s="286">
        <f>'1'!FM34</f>
        <v>0.65545678773941363</v>
      </c>
      <c r="DD34" s="261">
        <f>'2'!DU34</f>
        <v>0.41502181401332711</v>
      </c>
      <c r="DE34" s="287">
        <f>'2'!DW34</f>
        <v>0.54055136787007063</v>
      </c>
      <c r="DF34" s="287">
        <f>'3'!CU34</f>
        <v>0.12846531829294744</v>
      </c>
      <c r="DG34" s="261">
        <f>'8'!DW34</f>
        <v>0.39535835224397248</v>
      </c>
      <c r="DH34" s="261">
        <f t="shared" si="6"/>
        <v>0.39378622445539269</v>
      </c>
      <c r="DI34" s="214">
        <f t="shared" si="34"/>
        <v>0.44719376951700252</v>
      </c>
    </row>
    <row r="35" spans="1:113" ht="17.25" customHeight="1">
      <c r="A35" s="201">
        <v>1991</v>
      </c>
      <c r="B35" s="286">
        <f>'1'!K35</f>
        <v>0.35626736320618735</v>
      </c>
      <c r="C35" s="286">
        <f>'1'!M35</f>
        <v>0.46463012879695004</v>
      </c>
      <c r="D35" s="261">
        <f>'2'!H35</f>
        <v>0.25871520656476793</v>
      </c>
      <c r="E35" s="287">
        <f>'2'!J35</f>
        <v>0.3623576641833321</v>
      </c>
      <c r="F35" s="287">
        <f>'3'!H35</f>
        <v>0.41506534873376999</v>
      </c>
      <c r="G35" s="261">
        <f>'8'!J35</f>
        <v>0.64721705180223377</v>
      </c>
      <c r="H35" s="261">
        <f t="shared" si="0"/>
        <v>0.43394906607295269</v>
      </c>
      <c r="I35" s="214">
        <f t="shared" si="14"/>
        <v>0.48765841807111415</v>
      </c>
      <c r="J35" s="286">
        <f>'9'!J35</f>
        <v>0.48683892931511002</v>
      </c>
      <c r="K35" s="286">
        <f>'9'!K35</f>
        <v>0.59624777002943241</v>
      </c>
      <c r="L35" s="286">
        <f>'9'!L35</f>
        <v>0.32275074693532757</v>
      </c>
      <c r="M35" s="286">
        <f>'9'!M35</f>
        <v>0.44110218513142152</v>
      </c>
      <c r="N35" s="286">
        <f>'9'!N35</f>
        <v>0.84983541472558066</v>
      </c>
      <c r="O35" s="286">
        <f>'9'!O35</f>
        <v>0.76923843108591683</v>
      </c>
      <c r="P35" s="261">
        <f t="shared" si="15"/>
        <v>0.63177910787245117</v>
      </c>
      <c r="Q35" s="286">
        <f t="shared" si="16"/>
        <v>0.68737778797778959</v>
      </c>
      <c r="R35" s="286">
        <f>'1'!AI35</f>
        <v>0.39368556882602151</v>
      </c>
      <c r="S35" s="286">
        <f>'1'!AK35</f>
        <v>0.50471993671169868</v>
      </c>
      <c r="T35" s="261">
        <f>'2'!Z35</f>
        <v>0.30968413371188436</v>
      </c>
      <c r="U35" s="287">
        <f>'2'!AB35</f>
        <v>0.42576045366217613</v>
      </c>
      <c r="V35" s="287">
        <f>'3'!V35</f>
        <v>0.56302983096158832</v>
      </c>
      <c r="W35" s="261">
        <f>'8'!AB35</f>
        <v>0.67196214985809311</v>
      </c>
      <c r="X35" s="261">
        <f t="shared" si="1"/>
        <v>0.49719063610651748</v>
      </c>
      <c r="Y35" s="214">
        <f t="shared" si="17"/>
        <v>0.55321201525581742</v>
      </c>
      <c r="Z35" s="286">
        <f>'9'!Z35</f>
        <v>0.31079225971718405</v>
      </c>
      <c r="AA35" s="286">
        <f>'9'!AA35</f>
        <v>0.41289629704469061</v>
      </c>
      <c r="AB35" s="286">
        <f>'9'!AB35</f>
        <v>0.36280565717391905</v>
      </c>
      <c r="AC35" s="286">
        <f>'9'!AC35</f>
        <v>0.48607633849750631</v>
      </c>
      <c r="AD35" s="286">
        <f>'9'!AD35</f>
        <v>0.62172182977950219</v>
      </c>
      <c r="AE35" s="286">
        <f>'9'!AE35</f>
        <v>0.7673956897614389</v>
      </c>
      <c r="AF35" s="261">
        <f t="shared" si="18"/>
        <v>0.50787684948950074</v>
      </c>
      <c r="AG35" s="286">
        <f t="shared" si="19"/>
        <v>0.56104553255286216</v>
      </c>
      <c r="AH35" s="286">
        <f>'9'!AH35</f>
        <v>0.23966289525059939</v>
      </c>
      <c r="AI35" s="286">
        <f>'9'!AI35</f>
        <v>0.32422735056281926</v>
      </c>
      <c r="AJ35" s="286">
        <f>'9'!AJ35</f>
        <v>0.34656184612574747</v>
      </c>
      <c r="AK35" s="286">
        <f>'9'!AK35</f>
        <v>0.4681959195565995</v>
      </c>
      <c r="AL35" s="286">
        <f>'9'!AL35</f>
        <v>0.83906523619235718</v>
      </c>
      <c r="AM35" s="286">
        <f>'9'!AM35</f>
        <v>0.78371809452018582</v>
      </c>
      <c r="AN35" s="261">
        <f t="shared" si="20"/>
        <v>0.53621717539095026</v>
      </c>
      <c r="AO35" s="286">
        <f t="shared" si="21"/>
        <v>0.58220636485892341</v>
      </c>
      <c r="AP35" s="286">
        <f>'9'!AP35</f>
        <v>0.41917704634408065</v>
      </c>
      <c r="AQ35" s="286">
        <f>'9'!AQ35</f>
        <v>0.53087509439440872</v>
      </c>
      <c r="AR35" s="286">
        <f>'9'!AR35</f>
        <v>0.29963210291671177</v>
      </c>
      <c r="AS35" s="286">
        <f>'9'!AS35</f>
        <v>0.41371712013803952</v>
      </c>
      <c r="AT35" s="286">
        <f>'9'!AT35</f>
        <v>0.60206862132234318</v>
      </c>
      <c r="AU35" s="286">
        <f>'9'!AU35</f>
        <v>0.73721663173325036</v>
      </c>
      <c r="AV35" s="261">
        <f t="shared" si="22"/>
        <v>0.53245534209320178</v>
      </c>
      <c r="AW35" s="286">
        <f t="shared" si="23"/>
        <v>0.58854306303546589</v>
      </c>
      <c r="AX35" s="286">
        <f>'1'!CE35</f>
        <v>0.36528050402930468</v>
      </c>
      <c r="AY35" s="286">
        <f>'1'!CG35</f>
        <v>0.47448074849709582</v>
      </c>
      <c r="AZ35" s="261">
        <f>'2'!BJ35</f>
        <v>0.45869793897908651</v>
      </c>
      <c r="BA35" s="287">
        <f>'2'!BL35</f>
        <v>0.5829764196505488</v>
      </c>
      <c r="BB35" s="287">
        <f>'3'!AX35</f>
        <v>0.68404084171677382</v>
      </c>
      <c r="BC35" s="261">
        <f>'8'!BL35</f>
        <v>0.74141883757018223</v>
      </c>
      <c r="BD35" s="261">
        <f t="shared" si="2"/>
        <v>0.54834691533136959</v>
      </c>
      <c r="BE35" s="214">
        <f t="shared" si="24"/>
        <v>0.60445486118563219</v>
      </c>
      <c r="BF35" s="286">
        <f>'9'!BF35</f>
        <v>0.45712555576279684</v>
      </c>
      <c r="BG35" s="286">
        <f>'9'!BG35</f>
        <v>0.56822554998996333</v>
      </c>
      <c r="BH35" s="286">
        <f>'9'!BH35</f>
        <v>0.30364784893240815</v>
      </c>
      <c r="BI35" s="286">
        <f>'9'!BI35</f>
        <v>0.41855409534099414</v>
      </c>
      <c r="BJ35" s="286">
        <f>'9'!BJ35</f>
        <v>0.63702205180765747</v>
      </c>
      <c r="BK35" s="286">
        <f>'9'!BK35</f>
        <v>0.7088112093338258</v>
      </c>
      <c r="BL35" s="261">
        <f t="shared" si="25"/>
        <v>0.54967332248373035</v>
      </c>
      <c r="BM35" s="286">
        <f t="shared" si="26"/>
        <v>0.60560394481545554</v>
      </c>
      <c r="BN35" s="286">
        <f>'9'!BN35</f>
        <v>0.48158990106885308</v>
      </c>
      <c r="BO35" s="286">
        <f>'9'!BO35</f>
        <v>0.5913716061515808</v>
      </c>
      <c r="BP35" s="286">
        <f>'9'!BP35</f>
        <v>0.4573514465998616</v>
      </c>
      <c r="BQ35" s="286">
        <f>'9'!BQ35</f>
        <v>0.58170742165785427</v>
      </c>
      <c r="BR35" s="286">
        <f>'9'!BR35</f>
        <v>0.56004029646328135</v>
      </c>
      <c r="BS35" s="286">
        <f>'9'!BS35</f>
        <v>0.74290997582645757</v>
      </c>
      <c r="BT35" s="261">
        <f t="shared" si="27"/>
        <v>0.56410867315996216</v>
      </c>
      <c r="BU35" s="286">
        <f t="shared" si="28"/>
        <v>0.62045695269885248</v>
      </c>
      <c r="BV35" s="286">
        <f>'1'!DO35</f>
        <v>0.33127298744421046</v>
      </c>
      <c r="BW35" s="286">
        <f>'1'!DQ35</f>
        <v>0.43662999247258188</v>
      </c>
      <c r="BX35" s="261">
        <f>'2'!CK35</f>
        <v>0.50507892705847002</v>
      </c>
      <c r="BY35" s="287">
        <f>'2'!CM35</f>
        <v>0.62529725235949496</v>
      </c>
      <c r="BZ35" s="287">
        <f>'3'!BS35</f>
        <v>0.79946231421725922</v>
      </c>
      <c r="CA35" s="261">
        <f>'8'!CM35</f>
        <v>0.80847443264640695</v>
      </c>
      <c r="CB35" s="261">
        <f t="shared" si="3"/>
        <v>0.58500127439944771</v>
      </c>
      <c r="CC35" s="214">
        <f t="shared" si="29"/>
        <v>0.63916590894089886</v>
      </c>
      <c r="CD35" s="286">
        <f>'9'!CD35</f>
        <v>0.31152351058400568</v>
      </c>
      <c r="CE35" s="286">
        <f>'9'!CE35</f>
        <v>0.41375650041939899</v>
      </c>
      <c r="CF35" s="286">
        <f>'9'!CF35</f>
        <v>0.17891854769602955</v>
      </c>
      <c r="CG35" s="286">
        <f>'9'!CG35</f>
        <v>0.24938360765249593</v>
      </c>
      <c r="CH35" s="286">
        <f>'9'!CH35</f>
        <v>0.53336384634367151</v>
      </c>
      <c r="CI35" s="286">
        <f>'9'!CI35</f>
        <v>0.70645585161821789</v>
      </c>
      <c r="CJ35" s="261">
        <f t="shared" si="30"/>
        <v>0.45245618349367756</v>
      </c>
      <c r="CK35" s="286">
        <f t="shared" si="31"/>
        <v>0.50039588542348157</v>
      </c>
      <c r="CL35" s="286">
        <f>'1'!EM35</f>
        <v>0.34426739251440458</v>
      </c>
      <c r="CM35" s="286">
        <f>'1'!EO35</f>
        <v>0.4513149972209915</v>
      </c>
      <c r="CN35" s="261">
        <f>'2'!DC35</f>
        <v>0.30825293570380008</v>
      </c>
      <c r="CO35" s="287">
        <f>'2'!DE35</f>
        <v>0.42405875237473478</v>
      </c>
      <c r="CP35" s="287">
        <f>'3'!CG35</f>
        <v>0.62756007531116553</v>
      </c>
      <c r="CQ35" s="261">
        <f>'8'!DE35</f>
        <v>0.84868099383735274</v>
      </c>
      <c r="CR35" s="261">
        <f t="shared" si="4"/>
        <v>0.53759251786327145</v>
      </c>
      <c r="CS35" s="214">
        <f t="shared" si="32"/>
        <v>0.59199214141299961</v>
      </c>
      <c r="CT35" s="286">
        <f>'1'!EY35</f>
        <v>0.308267405707983</v>
      </c>
      <c r="CU35" s="286">
        <f>'1'!FA35</f>
        <v>0.40991873439650639</v>
      </c>
      <c r="CV35" s="261">
        <f>'2'!DL35</f>
        <v>0.27142234079503891</v>
      </c>
      <c r="CW35" s="287">
        <f>'2'!DN35</f>
        <v>0.37872861819808962</v>
      </c>
      <c r="CX35" s="287">
        <f>'3'!CN35</f>
        <v>0.42967090546961756</v>
      </c>
      <c r="CY35" s="261">
        <f>'8'!DN35</f>
        <v>0.73940700998703424</v>
      </c>
      <c r="CZ35" s="261">
        <f t="shared" si="5"/>
        <v>0.44271867522686004</v>
      </c>
      <c r="DA35" s="214">
        <f t="shared" si="33"/>
        <v>0.49410983444257445</v>
      </c>
      <c r="DB35" s="286">
        <f>'1'!FK35</f>
        <v>0.54986583872143002</v>
      </c>
      <c r="DC35" s="286">
        <f>'1'!FM35</f>
        <v>0.65249057691173318</v>
      </c>
      <c r="DD35" s="261">
        <f>'2'!DU35</f>
        <v>0.42098595487398177</v>
      </c>
      <c r="DE35" s="287">
        <f>'2'!DW35</f>
        <v>0.54650369375690266</v>
      </c>
      <c r="DF35" s="287">
        <f>'3'!CU35</f>
        <v>0.12865588950383813</v>
      </c>
      <c r="DG35" s="261">
        <f>'8'!DW35</f>
        <v>0.38095785583207326</v>
      </c>
      <c r="DH35" s="261">
        <f t="shared" si="6"/>
        <v>0.38944836730994803</v>
      </c>
      <c r="DI35" s="214">
        <f t="shared" si="34"/>
        <v>0.44305003647436142</v>
      </c>
    </row>
    <row r="36" spans="1:113" ht="17.25" customHeight="1">
      <c r="A36" s="201">
        <v>1992</v>
      </c>
      <c r="B36" s="286">
        <f>'1'!K36</f>
        <v>0.35842180002914698</v>
      </c>
      <c r="C36" s="286">
        <f>'1'!M36</f>
        <v>0.46699632081942843</v>
      </c>
      <c r="D36" s="261">
        <f>'2'!H36</f>
        <v>0.26880033021521066</v>
      </c>
      <c r="E36" s="287">
        <f>'2'!J36</f>
        <v>0.37538285000942789</v>
      </c>
      <c r="F36" s="287">
        <f>'3'!H36</f>
        <v>0.36896869726122777</v>
      </c>
      <c r="G36" s="261">
        <f>'8'!J36</f>
        <v>0.63003989936767146</v>
      </c>
      <c r="H36" s="261">
        <f t="shared" si="0"/>
        <v>0.42000090219040465</v>
      </c>
      <c r="I36" s="214">
        <f t="shared" si="14"/>
        <v>0.47408896248593901</v>
      </c>
      <c r="J36" s="286">
        <f>'9'!J36</f>
        <v>0.50233379030103764</v>
      </c>
      <c r="K36" s="286">
        <f>'9'!K36</f>
        <v>0.61046315031874165</v>
      </c>
      <c r="L36" s="286">
        <f>'9'!L36</f>
        <v>0.337325257693599</v>
      </c>
      <c r="M36" s="286">
        <f>'9'!M36</f>
        <v>0.45781421072520317</v>
      </c>
      <c r="N36" s="286">
        <f>'9'!N36</f>
        <v>0.85054269370424895</v>
      </c>
      <c r="O36" s="286">
        <f>'9'!O36</f>
        <v>0.75735071878275095</v>
      </c>
      <c r="P36" s="261">
        <f t="shared" si="15"/>
        <v>0.63663939501152489</v>
      </c>
      <c r="Q36" s="286">
        <f t="shared" si="16"/>
        <v>0.69194003432176698</v>
      </c>
      <c r="R36" s="286">
        <f>'1'!AI36</f>
        <v>0.39756872299353641</v>
      </c>
      <c r="S36" s="286">
        <f>'1'!AK36</f>
        <v>0.50876242598117671</v>
      </c>
      <c r="T36" s="261">
        <f>'2'!Z36</f>
        <v>0.32227261837151305</v>
      </c>
      <c r="U36" s="287">
        <f>'2'!AB36</f>
        <v>0.44054688770642531</v>
      </c>
      <c r="V36" s="287">
        <f>'3'!V36</f>
        <v>0.5574191468884252</v>
      </c>
      <c r="W36" s="261">
        <f>'8'!AB36</f>
        <v>0.66409652060794788</v>
      </c>
      <c r="X36" s="261">
        <f t="shared" si="1"/>
        <v>0.49663366790865915</v>
      </c>
      <c r="Y36" s="214">
        <f t="shared" si="17"/>
        <v>0.55293857603720653</v>
      </c>
      <c r="Z36" s="286">
        <f>'9'!Z36</f>
        <v>0.31628489140650895</v>
      </c>
      <c r="AA36" s="286">
        <f>'9'!AA36</f>
        <v>0.41933398097212254</v>
      </c>
      <c r="AB36" s="286">
        <f>'9'!AB36</f>
        <v>0.37900760804007311</v>
      </c>
      <c r="AC36" s="286">
        <f>'9'!AC36</f>
        <v>0.50345261037901556</v>
      </c>
      <c r="AD36" s="286">
        <f>'9'!AD36</f>
        <v>0.63455741708408953</v>
      </c>
      <c r="AE36" s="286">
        <f>'9'!AE36</f>
        <v>0.76984319598160189</v>
      </c>
      <c r="AF36" s="261">
        <f t="shared" si="18"/>
        <v>0.51551487063303369</v>
      </c>
      <c r="AG36" s="286">
        <f t="shared" si="19"/>
        <v>0.56917900669317345</v>
      </c>
      <c r="AH36" s="286">
        <f>'9'!AH36</f>
        <v>0.21991345611527929</v>
      </c>
      <c r="AI36" s="286">
        <f>'9'!AI36</f>
        <v>0.2976672043799341</v>
      </c>
      <c r="AJ36" s="286">
        <f>'9'!AJ36</f>
        <v>0.35391345244028372</v>
      </c>
      <c r="AK36" s="286">
        <f>'9'!AK36</f>
        <v>0.47634672855371812</v>
      </c>
      <c r="AL36" s="286">
        <f>'9'!AL36</f>
        <v>0.85570749591182349</v>
      </c>
      <c r="AM36" s="286">
        <f>'9'!AM36</f>
        <v>0.73553283536611658</v>
      </c>
      <c r="AN36" s="261">
        <f t="shared" si="20"/>
        <v>0.5211668105096251</v>
      </c>
      <c r="AO36" s="286">
        <f t="shared" si="21"/>
        <v>0.56451163742683041</v>
      </c>
      <c r="AP36" s="286">
        <f>'9'!AP36</f>
        <v>0.426563377680513</v>
      </c>
      <c r="AQ36" s="286">
        <f>'9'!AQ36</f>
        <v>0.5382894767287818</v>
      </c>
      <c r="AR36" s="286">
        <f>'9'!AR36</f>
        <v>0.31103816251805322</v>
      </c>
      <c r="AS36" s="286">
        <f>'9'!AS36</f>
        <v>0.42736647482662526</v>
      </c>
      <c r="AT36" s="286">
        <f>'9'!AT36</f>
        <v>0.64033487239144393</v>
      </c>
      <c r="AU36" s="286">
        <f>'9'!AU36</f>
        <v>0.73471605453776279</v>
      </c>
      <c r="AV36" s="261">
        <f t="shared" si="22"/>
        <v>0.54549189905631223</v>
      </c>
      <c r="AW36" s="286">
        <f t="shared" si="23"/>
        <v>0.60181516990647699</v>
      </c>
      <c r="AX36" s="286">
        <f>'1'!CE36</f>
        <v>0.38599828310523671</v>
      </c>
      <c r="AY36" s="286">
        <f>'1'!CG36</f>
        <v>0.4966536188075007</v>
      </c>
      <c r="AZ36" s="261">
        <f>'2'!BJ36</f>
        <v>0.46171619703392808</v>
      </c>
      <c r="BA36" s="287">
        <f>'2'!BL36</f>
        <v>0.58581236171079443</v>
      </c>
      <c r="BB36" s="287">
        <f>'3'!AX36</f>
        <v>0.67153883571556161</v>
      </c>
      <c r="BC36" s="261">
        <f>'8'!BL36</f>
        <v>0.74317395985613799</v>
      </c>
      <c r="BD36" s="261">
        <f t="shared" si="2"/>
        <v>0.5542491318384124</v>
      </c>
      <c r="BE36" s="214">
        <f t="shared" si="24"/>
        <v>0.61092088258700472</v>
      </c>
      <c r="BF36" s="286">
        <f>'9'!BF36</f>
        <v>0.46882722068415261</v>
      </c>
      <c r="BG36" s="286">
        <f>'9'!BG36</f>
        <v>0.57938412939565964</v>
      </c>
      <c r="BH36" s="286">
        <f>'9'!BH36</f>
        <v>0.3142067373532127</v>
      </c>
      <c r="BI36" s="286">
        <f>'9'!BI36</f>
        <v>0.43110992588845903</v>
      </c>
      <c r="BJ36" s="286">
        <f>'9'!BJ36</f>
        <v>0.50188185591694878</v>
      </c>
      <c r="BK36" s="286">
        <f>'9'!BK36</f>
        <v>0.71011105802385965</v>
      </c>
      <c r="BL36" s="261">
        <f t="shared" si="25"/>
        <v>0.52194979049418433</v>
      </c>
      <c r="BM36" s="286">
        <f t="shared" si="26"/>
        <v>0.57786287283231186</v>
      </c>
      <c r="BN36" s="286">
        <f>'9'!BN36</f>
        <v>0.48662479704314954</v>
      </c>
      <c r="BO36" s="286">
        <f>'9'!BO36</f>
        <v>0.59604945598453207</v>
      </c>
      <c r="BP36" s="286">
        <f>'9'!BP36</f>
        <v>0.46022256470096778</v>
      </c>
      <c r="BQ36" s="286">
        <f>'9'!BQ36</f>
        <v>0.58441043512249891</v>
      </c>
      <c r="BR36" s="286">
        <f>'9'!BR36</f>
        <v>0.56015199933265825</v>
      </c>
      <c r="BS36" s="286">
        <f>'9'!BS36</f>
        <v>0.75494230762827286</v>
      </c>
      <c r="BT36" s="261">
        <f t="shared" si="27"/>
        <v>0.5694457520275894</v>
      </c>
      <c r="BU36" s="286">
        <f t="shared" si="28"/>
        <v>0.62563440264629544</v>
      </c>
      <c r="BV36" s="286">
        <f>'1'!DO36</f>
        <v>0.34977375036531988</v>
      </c>
      <c r="BW36" s="286">
        <f>'1'!DQ36</f>
        <v>0.4574536427303259</v>
      </c>
      <c r="BX36" s="261">
        <f>'2'!CK36</f>
        <v>0.51571130159059941</v>
      </c>
      <c r="BY36" s="287">
        <f>'2'!CM36</f>
        <v>0.63463736831944728</v>
      </c>
      <c r="BZ36" s="287">
        <f>'3'!BS36</f>
        <v>0.78530148791457599</v>
      </c>
      <c r="CA36" s="261">
        <f>'8'!CM36</f>
        <v>0.80565433961906008</v>
      </c>
      <c r="CB36" s="261">
        <f t="shared" si="3"/>
        <v>0.5892195871885969</v>
      </c>
      <c r="CC36" s="214">
        <f t="shared" si="29"/>
        <v>0.64418415080748415</v>
      </c>
      <c r="CD36" s="286">
        <f>'9'!CD36</f>
        <v>0.32746645151457143</v>
      </c>
      <c r="CE36" s="286">
        <f>'9'!CE36</f>
        <v>0.43227424845066859</v>
      </c>
      <c r="CF36" s="286">
        <f>'9'!CF36</f>
        <v>0.19300053559043948</v>
      </c>
      <c r="CG36" s="286">
        <f>'9'!CG36</f>
        <v>0.27073914526930648</v>
      </c>
      <c r="CH36" s="286">
        <f>'9'!CH36</f>
        <v>0.47990492632572646</v>
      </c>
      <c r="CI36" s="286">
        <f>'9'!CI36</f>
        <v>0.68206904085224163</v>
      </c>
      <c r="CJ36" s="261">
        <f t="shared" si="30"/>
        <v>0.44078012595936455</v>
      </c>
      <c r="CK36" s="286">
        <f t="shared" si="31"/>
        <v>0.49047710570169012</v>
      </c>
      <c r="CL36" s="286">
        <f>'1'!EM36</f>
        <v>0.34653039366279731</v>
      </c>
      <c r="CM36" s="286">
        <f>'1'!EO36</f>
        <v>0.45384382501069392</v>
      </c>
      <c r="CN36" s="261">
        <f>'2'!DC36</f>
        <v>0.32317440956164456</v>
      </c>
      <c r="CO36" s="287">
        <f>'2'!DE36</f>
        <v>0.44159384587660305</v>
      </c>
      <c r="CP36" s="287">
        <f>'3'!CG36</f>
        <v>0.62932427139584124</v>
      </c>
      <c r="CQ36" s="261">
        <f>'8'!DE36</f>
        <v>0.82626420103368969</v>
      </c>
      <c r="CR36" s="261">
        <f t="shared" si="4"/>
        <v>0.53482671652866609</v>
      </c>
      <c r="CS36" s="214">
        <f t="shared" si="32"/>
        <v>0.58959403269932065</v>
      </c>
      <c r="CT36" s="286">
        <f>'1'!EY36</f>
        <v>0.32208894283882583</v>
      </c>
      <c r="CU36" s="286">
        <f>'1'!FA36</f>
        <v>0.42607826550704953</v>
      </c>
      <c r="CV36" s="261">
        <f>'2'!DL36</f>
        <v>0.28464537739205914</v>
      </c>
      <c r="CW36" s="287">
        <f>'2'!DN36</f>
        <v>0.39535433944516607</v>
      </c>
      <c r="CX36" s="287">
        <f>'3'!CN36</f>
        <v>0.45302082277384514</v>
      </c>
      <c r="CY36" s="261">
        <f>'8'!DN36</f>
        <v>0.73829481464252911</v>
      </c>
      <c r="CZ36" s="261">
        <f t="shared" si="5"/>
        <v>0.45512902422882984</v>
      </c>
      <c r="DA36" s="214">
        <f t="shared" si="33"/>
        <v>0.50779564950142997</v>
      </c>
      <c r="DB36" s="286">
        <f>'1'!FK36</f>
        <v>0.55157579180191874</v>
      </c>
      <c r="DC36" s="286">
        <f>'1'!FM36</f>
        <v>0.65396027955333491</v>
      </c>
      <c r="DD36" s="261">
        <f>'2'!DU36</f>
        <v>0.42442964495126084</v>
      </c>
      <c r="DE36" s="287">
        <f>'2'!DW36</f>
        <v>0.54991689411357048</v>
      </c>
      <c r="DF36" s="287">
        <f>'3'!CU36</f>
        <v>0.13147439557318502</v>
      </c>
      <c r="DG36" s="261">
        <f>'8'!DW36</f>
        <v>0.37268930925716698</v>
      </c>
      <c r="DH36" s="261">
        <f t="shared" si="6"/>
        <v>0.38911420742348157</v>
      </c>
      <c r="DI36" s="214">
        <f t="shared" si="34"/>
        <v>0.44261672744027902</v>
      </c>
    </row>
    <row r="37" spans="1:113" ht="17.25" customHeight="1">
      <c r="A37" s="201">
        <v>1993</v>
      </c>
      <c r="B37" s="286">
        <f>'1'!K37</f>
        <v>0.36520495545921161</v>
      </c>
      <c r="C37" s="286">
        <f>'1'!M37</f>
        <v>0.47439870544116758</v>
      </c>
      <c r="D37" s="261">
        <f>'2'!H37</f>
        <v>0.26815993085622875</v>
      </c>
      <c r="E37" s="287">
        <f>'2'!J37</f>
        <v>0.3745631632780822</v>
      </c>
      <c r="F37" s="287">
        <f>'3'!H37</f>
        <v>0.31862568587648238</v>
      </c>
      <c r="G37" s="261">
        <f>'8'!J37</f>
        <v>0.61823719365707697</v>
      </c>
      <c r="H37" s="261">
        <f t="shared" si="0"/>
        <v>0.40711369515269735</v>
      </c>
      <c r="I37" s="214">
        <f t="shared" si="14"/>
        <v>0.46143151838766511</v>
      </c>
      <c r="J37" s="286">
        <f>'9'!J37</f>
        <v>0.5000812375532494</v>
      </c>
      <c r="K37" s="286">
        <f>'9'!K37</f>
        <v>0.60841294996115236</v>
      </c>
      <c r="L37" s="286">
        <f>'9'!L37</f>
        <v>0.35309797304765367</v>
      </c>
      <c r="M37" s="286">
        <f>'9'!M37</f>
        <v>0.47544741806373236</v>
      </c>
      <c r="N37" s="286">
        <f>'9'!N37</f>
        <v>0.81078101089582344</v>
      </c>
      <c r="O37" s="286">
        <f>'9'!O37</f>
        <v>0.7323898176493846</v>
      </c>
      <c r="P37" s="261">
        <f t="shared" si="15"/>
        <v>0.62113499946236717</v>
      </c>
      <c r="Q37" s="286">
        <f t="shared" si="16"/>
        <v>0.67670262892713617</v>
      </c>
      <c r="R37" s="286">
        <f>'1'!AI37</f>
        <v>0.3969854652970996</v>
      </c>
      <c r="S37" s="286">
        <f>'1'!AK37</f>
        <v>0.50815659844102967</v>
      </c>
      <c r="T37" s="261">
        <f>'2'!Z37</f>
        <v>0.33389093202872339</v>
      </c>
      <c r="U37" s="287">
        <f>'2'!AB37</f>
        <v>0.45391316926921482</v>
      </c>
      <c r="V37" s="287">
        <f>'3'!V37</f>
        <v>0.55174739862379085</v>
      </c>
      <c r="W37" s="261">
        <f>'8'!AB37</f>
        <v>0.66171827719682108</v>
      </c>
      <c r="X37" s="261">
        <f t="shared" si="1"/>
        <v>0.49554969827686518</v>
      </c>
      <c r="Y37" s="214">
        <f t="shared" si="17"/>
        <v>0.55202037525848635</v>
      </c>
      <c r="Z37" s="286">
        <f>'9'!Z37</f>
        <v>0.32809049473997398</v>
      </c>
      <c r="AA37" s="286">
        <f>'9'!AA37</f>
        <v>0.43299003183411755</v>
      </c>
      <c r="AB37" s="286">
        <f>'9'!AB37</f>
        <v>0.39191571116014245</v>
      </c>
      <c r="AC37" s="286">
        <f>'9'!AC37</f>
        <v>0.51698421199552558</v>
      </c>
      <c r="AD37" s="286">
        <f>'9'!AD37</f>
        <v>0.70798801019709934</v>
      </c>
      <c r="AE37" s="286">
        <f>'9'!AE37</f>
        <v>0.7579285668112864</v>
      </c>
      <c r="AF37" s="261">
        <f t="shared" si="18"/>
        <v>0.53690691326410034</v>
      </c>
      <c r="AG37" s="286">
        <f t="shared" si="19"/>
        <v>0.59137357818529601</v>
      </c>
      <c r="AH37" s="286">
        <f>'9'!AH37</f>
        <v>0.19827937894601588</v>
      </c>
      <c r="AI37" s="286">
        <f>'9'!AI37</f>
        <v>0.26747261032634262</v>
      </c>
      <c r="AJ37" s="286">
        <f>'9'!AJ37</f>
        <v>0.35714419362660887</v>
      </c>
      <c r="AK37" s="286">
        <f>'9'!AK37</f>
        <v>0.47989790142812883</v>
      </c>
      <c r="AL37" s="286">
        <f>'9'!AL37</f>
        <v>0.87011081574037841</v>
      </c>
      <c r="AM37" s="286">
        <f>'9'!AM37</f>
        <v>0.69191217666395022</v>
      </c>
      <c r="AN37" s="261">
        <f t="shared" si="20"/>
        <v>0.50553191904214945</v>
      </c>
      <c r="AO37" s="286">
        <f t="shared" si="21"/>
        <v>0.54548458237443209</v>
      </c>
      <c r="AP37" s="286">
        <f>'9'!AP37</f>
        <v>0.42947037434573221</v>
      </c>
      <c r="AQ37" s="286">
        <f>'9'!AQ37</f>
        <v>0.54118790631106228</v>
      </c>
      <c r="AR37" s="286">
        <f>'9'!AR37</f>
        <v>0.32308984600420076</v>
      </c>
      <c r="AS37" s="286">
        <f>'9'!AS37</f>
        <v>0.44149573831418099</v>
      </c>
      <c r="AT37" s="286">
        <f>'9'!AT37</f>
        <v>0.67365988648433539</v>
      </c>
      <c r="AU37" s="286">
        <f>'9'!AU37</f>
        <v>0.72552888867056486</v>
      </c>
      <c r="AV37" s="261">
        <f t="shared" si="22"/>
        <v>0.553894328127438</v>
      </c>
      <c r="AW37" s="286">
        <f t="shared" si="23"/>
        <v>0.61042193014456814</v>
      </c>
      <c r="AX37" s="286">
        <f>'1'!CE37</f>
        <v>0.38881979634892161</v>
      </c>
      <c r="AY37" s="286">
        <f>'1'!CG37</f>
        <v>0.49962414669743632</v>
      </c>
      <c r="AZ37" s="261">
        <f>'2'!BJ37</f>
        <v>0.47056896667501602</v>
      </c>
      <c r="BA37" s="287">
        <f>'2'!BL37</f>
        <v>0.59406255711676204</v>
      </c>
      <c r="BB37" s="287">
        <f>'3'!AX37</f>
        <v>0.65867661624343643</v>
      </c>
      <c r="BC37" s="261">
        <f>'8'!BL37</f>
        <v>0.725979288167797</v>
      </c>
      <c r="BD37" s="261">
        <f t="shared" si="2"/>
        <v>0.54874879130987864</v>
      </c>
      <c r="BE37" s="214">
        <f t="shared" si="24"/>
        <v>0.60541989049345912</v>
      </c>
      <c r="BF37" s="286">
        <f>'9'!BF37</f>
        <v>0.4516018150897923</v>
      </c>
      <c r="BG37" s="286">
        <f>'9'!BG37</f>
        <v>0.56290104024184995</v>
      </c>
      <c r="BH37" s="286">
        <f>'9'!BH37</f>
        <v>0.32904791339581857</v>
      </c>
      <c r="BI37" s="286">
        <f>'9'!BI37</f>
        <v>0.44837353963129684</v>
      </c>
      <c r="BJ37" s="286">
        <f>'9'!BJ37</f>
        <v>0.32078298773862296</v>
      </c>
      <c r="BK37" s="286">
        <f>'9'!BK37</f>
        <v>0.7152229249679205</v>
      </c>
      <c r="BL37" s="261">
        <f t="shared" si="25"/>
        <v>0.47254699555213464</v>
      </c>
      <c r="BM37" s="286">
        <f t="shared" si="26"/>
        <v>0.52899924823650557</v>
      </c>
      <c r="BN37" s="286">
        <f>'9'!BN37</f>
        <v>0.48269342840971535</v>
      </c>
      <c r="BO37" s="286">
        <f>'9'!BO37</f>
        <v>0.59239932981452903</v>
      </c>
      <c r="BP37" s="286">
        <f>'9'!BP37</f>
        <v>0.46725608600808144</v>
      </c>
      <c r="BQ37" s="286">
        <f>'9'!BQ37</f>
        <v>0.59098692404612374</v>
      </c>
      <c r="BR37" s="286">
        <f>'9'!BR37</f>
        <v>0.5602002102779039</v>
      </c>
      <c r="BS37" s="286">
        <f>'9'!BS37</f>
        <v>0.76173601263064827</v>
      </c>
      <c r="BT37" s="261">
        <f t="shared" si="27"/>
        <v>0.57028703569183237</v>
      </c>
      <c r="BU37" s="286">
        <f t="shared" si="28"/>
        <v>0.62654248005756208</v>
      </c>
      <c r="BV37" s="286">
        <f>'1'!DO37</f>
        <v>0.36155734962311481</v>
      </c>
      <c r="BW37" s="286">
        <f>'1'!DQ37</f>
        <v>0.47042702336018083</v>
      </c>
      <c r="BX37" s="261">
        <f>'2'!CK37</f>
        <v>0.52037078821538352</v>
      </c>
      <c r="BY37" s="287">
        <f>'2'!CM37</f>
        <v>0.63869030536421345</v>
      </c>
      <c r="BZ37" s="287">
        <f>'3'!BS37</f>
        <v>0.77024954455860384</v>
      </c>
      <c r="CA37" s="261">
        <f>'8'!CM37</f>
        <v>0.80383505631840846</v>
      </c>
      <c r="CB37" s="261">
        <f t="shared" si="3"/>
        <v>0.59018116889003736</v>
      </c>
      <c r="CC37" s="214">
        <f t="shared" si="29"/>
        <v>0.64556099009974677</v>
      </c>
      <c r="CD37" s="286">
        <f>'9'!CD37</f>
        <v>0.31752229304952079</v>
      </c>
      <c r="CE37" s="286">
        <f>'9'!CE37</f>
        <v>0.42077683556582979</v>
      </c>
      <c r="CF37" s="286">
        <f>'9'!CF37</f>
        <v>0.20606453379219511</v>
      </c>
      <c r="CG37" s="286">
        <f>'9'!CG37</f>
        <v>0.28996641673288248</v>
      </c>
      <c r="CH37" s="286">
        <f>'9'!CH37</f>
        <v>0.42094702331958</v>
      </c>
      <c r="CI37" s="286">
        <f>'9'!CI37</f>
        <v>0.63548111145738562</v>
      </c>
      <c r="CJ37" s="261">
        <f t="shared" si="30"/>
        <v>0.41172240429326923</v>
      </c>
      <c r="CK37" s="286">
        <f t="shared" si="31"/>
        <v>0.4614144095938616</v>
      </c>
      <c r="CL37" s="286">
        <f>'1'!EM37</f>
        <v>0.32938596540946363</v>
      </c>
      <c r="CM37" s="286">
        <f>'1'!EO37</f>
        <v>0.43447381238054317</v>
      </c>
      <c r="CN37" s="261">
        <f>'2'!DC37</f>
        <v>0.31624636022040231</v>
      </c>
      <c r="CO37" s="287">
        <f>'2'!DE37</f>
        <v>0.43350870115293272</v>
      </c>
      <c r="CP37" s="287">
        <f>'3'!CG37</f>
        <v>0.62681232884720339</v>
      </c>
      <c r="CQ37" s="261">
        <f>'8'!DE37</f>
        <v>0.79454305100268496</v>
      </c>
      <c r="CR37" s="261">
        <f t="shared" si="4"/>
        <v>0.51871786714829771</v>
      </c>
      <c r="CS37" s="214">
        <f t="shared" si="32"/>
        <v>0.57247924002998263</v>
      </c>
      <c r="CT37" s="286">
        <f>'1'!EY37</f>
        <v>0.33360845281978124</v>
      </c>
      <c r="CU37" s="286">
        <f>'1'!FA37</f>
        <v>0.43929018640969913</v>
      </c>
      <c r="CV37" s="261">
        <f>'2'!DL37</f>
        <v>0.29932605412016478</v>
      </c>
      <c r="CW37" s="287">
        <f>'2'!DN37</f>
        <v>0.4133470634330273</v>
      </c>
      <c r="CX37" s="287">
        <f>'3'!CN37</f>
        <v>0.4749091153119897</v>
      </c>
      <c r="CY37" s="261">
        <f>'8'!DN37</f>
        <v>0.74177134468760253</v>
      </c>
      <c r="CZ37" s="261">
        <f t="shared" si="5"/>
        <v>0.46754610153982701</v>
      </c>
      <c r="DA37" s="214">
        <f t="shared" si="33"/>
        <v>0.52122089590708043</v>
      </c>
      <c r="DB37" s="286">
        <f>'1'!FK37</f>
        <v>0.55152335015579201</v>
      </c>
      <c r="DC37" s="286">
        <f>'1'!FM37</f>
        <v>0.6539152479948952</v>
      </c>
      <c r="DD37" s="261">
        <f>'2'!DU37</f>
        <v>0.43117919126952825</v>
      </c>
      <c r="DE37" s="287">
        <f>'2'!DW37</f>
        <v>0.55655720596759939</v>
      </c>
      <c r="DF37" s="287">
        <f>'3'!CU37</f>
        <v>0.13406032493220899</v>
      </c>
      <c r="DG37" s="261">
        <f>'8'!DW37</f>
        <v>0.38389789997054563</v>
      </c>
      <c r="DH37" s="261">
        <f t="shared" si="6"/>
        <v>0.39321681541495829</v>
      </c>
      <c r="DI37" s="214">
        <f t="shared" si="34"/>
        <v>0.44671137602040667</v>
      </c>
    </row>
    <row r="38" spans="1:113" ht="17.25" customHeight="1">
      <c r="A38" s="201">
        <v>1994</v>
      </c>
      <c r="B38" s="286">
        <f>'1'!K38</f>
        <v>0.38313609714267377</v>
      </c>
      <c r="C38" s="286">
        <f>'1'!M38</f>
        <v>0.49362842991893974</v>
      </c>
      <c r="D38" s="261">
        <f>'2'!H38</f>
        <v>0.26558146842184632</v>
      </c>
      <c r="E38" s="287">
        <f>'2'!J38</f>
        <v>0.37125275714290928</v>
      </c>
      <c r="F38" s="287">
        <f>'3'!H38</f>
        <v>0.26363214354058484</v>
      </c>
      <c r="G38" s="261">
        <f>'8'!J38</f>
        <v>0.61930530756911173</v>
      </c>
      <c r="H38" s="261">
        <f t="shared" si="0"/>
        <v>0.40054694847667827</v>
      </c>
      <c r="I38" s="214">
        <f t="shared" si="14"/>
        <v>0.45531101045929095</v>
      </c>
      <c r="J38" s="286">
        <f>'9'!J38</f>
        <v>0.51045890148290152</v>
      </c>
      <c r="K38" s="286">
        <f>'9'!K38</f>
        <v>0.61781300858019195</v>
      </c>
      <c r="L38" s="286">
        <f>'9'!L38</f>
        <v>0.36643155382101816</v>
      </c>
      <c r="M38" s="286">
        <f>'9'!M38</f>
        <v>0.49000393482089172</v>
      </c>
      <c r="N38" s="286">
        <f>'9'!N38</f>
        <v>0.76567068092641444</v>
      </c>
      <c r="O38" s="286">
        <f>'9'!O38</f>
        <v>0.71421819970313394</v>
      </c>
      <c r="P38" s="261">
        <f t="shared" si="15"/>
        <v>0.61079893613264957</v>
      </c>
      <c r="Q38" s="286">
        <f t="shared" si="16"/>
        <v>0.66609781707155302</v>
      </c>
      <c r="R38" s="286">
        <f>'1'!AI38</f>
        <v>0.39864591743832328</v>
      </c>
      <c r="S38" s="286">
        <f>'1'!AK38</f>
        <v>0.50988004312970558</v>
      </c>
      <c r="T38" s="261">
        <f>'2'!Z38</f>
        <v>0.34746163122005913</v>
      </c>
      <c r="U38" s="287">
        <f>'2'!AB38</f>
        <v>0.46919880434018368</v>
      </c>
      <c r="V38" s="287">
        <f>'3'!V38</f>
        <v>0.54601384156785271</v>
      </c>
      <c r="W38" s="261">
        <f>'8'!AB38</f>
        <v>0.67535804075503159</v>
      </c>
      <c r="X38" s="261">
        <f t="shared" si="1"/>
        <v>0.49954750067805631</v>
      </c>
      <c r="Y38" s="214">
        <f t="shared" si="17"/>
        <v>0.5562148682666217</v>
      </c>
      <c r="Z38" s="286">
        <f>'9'!Z38</f>
        <v>0.373668909684023</v>
      </c>
      <c r="AA38" s="286">
        <f>'9'!AA38</f>
        <v>0.4835359263471089</v>
      </c>
      <c r="AB38" s="286">
        <f>'9'!AB38</f>
        <v>0.39567295553269521</v>
      </c>
      <c r="AC38" s="286">
        <f>'9'!AC38</f>
        <v>0.52087268436914946</v>
      </c>
      <c r="AD38" s="286">
        <f>'9'!AD38</f>
        <v>0.76807892248800558</v>
      </c>
      <c r="AE38" s="286">
        <f>'9'!AE38</f>
        <v>0.7932741801758032</v>
      </c>
      <c r="AF38" s="261">
        <f t="shared" si="18"/>
        <v>0.57937313509283084</v>
      </c>
      <c r="AG38" s="286">
        <f t="shared" si="19"/>
        <v>0.63583991464171064</v>
      </c>
      <c r="AH38" s="286">
        <f>'9'!AH38</f>
        <v>0.21024370311358234</v>
      </c>
      <c r="AI38" s="286">
        <f>'9'!AI38</f>
        <v>0.28431835653804377</v>
      </c>
      <c r="AJ38" s="286">
        <f>'9'!AJ38</f>
        <v>0.34858064918651194</v>
      </c>
      <c r="AK38" s="286">
        <f>'9'!AK38</f>
        <v>0.47044397447195191</v>
      </c>
      <c r="AL38" s="286">
        <f>'9'!AL38</f>
        <v>0.88253879337753516</v>
      </c>
      <c r="AM38" s="286">
        <f>'9'!AM38</f>
        <v>0.69883378621797365</v>
      </c>
      <c r="AN38" s="261">
        <f t="shared" si="20"/>
        <v>0.51429869106296133</v>
      </c>
      <c r="AO38" s="286">
        <f t="shared" si="21"/>
        <v>0.55611488496128991</v>
      </c>
      <c r="AP38" s="286">
        <f>'9'!AP38</f>
        <v>0.43624679021332274</v>
      </c>
      <c r="AQ38" s="286">
        <f>'9'!AQ38</f>
        <v>0.54790198837681636</v>
      </c>
      <c r="AR38" s="286">
        <f>'9'!AR38</f>
        <v>0.338018211034047</v>
      </c>
      <c r="AS38" s="286">
        <f>'9'!AS38</f>
        <v>0.45859861831311344</v>
      </c>
      <c r="AT38" s="286">
        <f>'9'!AT38</f>
        <v>0.70267524496098921</v>
      </c>
      <c r="AU38" s="286">
        <f>'9'!AU38</f>
        <v>0.72233136659367636</v>
      </c>
      <c r="AV38" s="261">
        <f t="shared" si="22"/>
        <v>0.56455219007740021</v>
      </c>
      <c r="AW38" s="286">
        <f t="shared" si="23"/>
        <v>0.62127231007070427</v>
      </c>
      <c r="AX38" s="286">
        <f>'1'!CE38</f>
        <v>0.40397913617546083</v>
      </c>
      <c r="AY38" s="286">
        <f>'1'!CG38</f>
        <v>0.51538945197180452</v>
      </c>
      <c r="AZ38" s="261">
        <f>'2'!BJ38</f>
        <v>0.48177459310553383</v>
      </c>
      <c r="BA38" s="287">
        <f>'2'!BL38</f>
        <v>0.60436341421611661</v>
      </c>
      <c r="BB38" s="287">
        <f>'3'!AX38</f>
        <v>0.64544229160714695</v>
      </c>
      <c r="BC38" s="261">
        <f>'8'!BL38</f>
        <v>0.7168264372889821</v>
      </c>
      <c r="BD38" s="261">
        <f t="shared" si="2"/>
        <v>0.55033629600476996</v>
      </c>
      <c r="BE38" s="214">
        <f t="shared" si="24"/>
        <v>0.60715930443436572</v>
      </c>
      <c r="BF38" s="286">
        <f>'9'!BF38</f>
        <v>0.46068961049294455</v>
      </c>
      <c r="BG38" s="286">
        <f>'9'!BG38</f>
        <v>0.57164147599693438</v>
      </c>
      <c r="BH38" s="286">
        <f>'9'!BH38</f>
        <v>0.34278607043111003</v>
      </c>
      <c r="BI38" s="286">
        <f>'9'!BI38</f>
        <v>0.46397124352494062</v>
      </c>
      <c r="BJ38" s="286">
        <f>'9'!BJ38</f>
        <v>0.38495695551823428</v>
      </c>
      <c r="BK38" s="286">
        <f>'9'!BK38</f>
        <v>0.70184430195939063</v>
      </c>
      <c r="BL38" s="261">
        <f t="shared" si="25"/>
        <v>0.49025476560969505</v>
      </c>
      <c r="BM38" s="286">
        <f t="shared" si="26"/>
        <v>0.54675402912067406</v>
      </c>
      <c r="BN38" s="286">
        <f>'9'!BN38</f>
        <v>0.48896714803817609</v>
      </c>
      <c r="BO38" s="286">
        <f>'9'!BO38</f>
        <v>0.59821598293009515</v>
      </c>
      <c r="BP38" s="286">
        <f>'9'!BP38</f>
        <v>0.44241637889317914</v>
      </c>
      <c r="BQ38" s="286">
        <f>'9'!BQ38</f>
        <v>0.56747015312702942</v>
      </c>
      <c r="BR38" s="286">
        <f>'9'!BR38</f>
        <v>0.56018505766921822</v>
      </c>
      <c r="BS38" s="286">
        <f>'9'!BS38</f>
        <v>0.75284391691519537</v>
      </c>
      <c r="BT38" s="261">
        <f t="shared" si="27"/>
        <v>0.56808574075069174</v>
      </c>
      <c r="BU38" s="286">
        <f t="shared" si="28"/>
        <v>0.62429065213084445</v>
      </c>
      <c r="BV38" s="286">
        <f>'1'!DO38</f>
        <v>0.37791453869335051</v>
      </c>
      <c r="BW38" s="286">
        <f>'1'!DQ38</f>
        <v>0.48807846876077599</v>
      </c>
      <c r="BX38" s="261">
        <f>'2'!CK38</f>
        <v>0.52739922527658623</v>
      </c>
      <c r="BY38" s="287">
        <f>'2'!CM38</f>
        <v>0.64475830550328717</v>
      </c>
      <c r="BZ38" s="287">
        <f>'3'!BS38</f>
        <v>0.75424357318436219</v>
      </c>
      <c r="CA38" s="261">
        <f>'8'!CM38</f>
        <v>0.80923587917834228</v>
      </c>
      <c r="CB38" s="261">
        <f t="shared" si="3"/>
        <v>0.59477560109567496</v>
      </c>
      <c r="CC38" s="214">
        <f t="shared" si="29"/>
        <v>0.65057708114531532</v>
      </c>
      <c r="CD38" s="286">
        <f>'9'!CD38</f>
        <v>0.32028700928290416</v>
      </c>
      <c r="CE38" s="286">
        <f>'9'!CE38</f>
        <v>0.4239907876103402</v>
      </c>
      <c r="CF38" s="286">
        <f>'9'!CF38</f>
        <v>0.2160564269827929</v>
      </c>
      <c r="CG38" s="286">
        <f>'9'!CG38</f>
        <v>0.3043125277821202</v>
      </c>
      <c r="CH38" s="286">
        <f>'9'!CH38</f>
        <v>0.35584852062715455</v>
      </c>
      <c r="CI38" s="286">
        <f>'9'!CI38</f>
        <v>0.61949882179709048</v>
      </c>
      <c r="CJ38" s="261">
        <f t="shared" si="30"/>
        <v>0.39355728201750217</v>
      </c>
      <c r="CK38" s="286">
        <f t="shared" si="31"/>
        <v>0.44386440342840938</v>
      </c>
      <c r="CL38" s="286">
        <f>'1'!EM38</f>
        <v>0.33275111878355818</v>
      </c>
      <c r="CM38" s="286">
        <f>'1'!EO38</f>
        <v>0.43831472169487118</v>
      </c>
      <c r="CN38" s="261">
        <f>'2'!DC38</f>
        <v>0.31072306651192783</v>
      </c>
      <c r="CO38" s="287">
        <f>'2'!DE38</f>
        <v>0.42699307746049736</v>
      </c>
      <c r="CP38" s="287">
        <f>'3'!CG38</f>
        <v>0.62417255530685445</v>
      </c>
      <c r="CQ38" s="261">
        <f>'8'!DE38</f>
        <v>0.79390822098150771</v>
      </c>
      <c r="CR38" s="261">
        <f t="shared" si="4"/>
        <v>0.51869294823670664</v>
      </c>
      <c r="CS38" s="214">
        <f t="shared" si="32"/>
        <v>0.57254539049608877</v>
      </c>
      <c r="CT38" s="286">
        <f>'1'!EY38</f>
        <v>0.35076567810121634</v>
      </c>
      <c r="CU38" s="286">
        <f>'1'!FA38</f>
        <v>0.45855425141070505</v>
      </c>
      <c r="CV38" s="261">
        <f>'2'!DL38</f>
        <v>0.31018692137507853</v>
      </c>
      <c r="CW38" s="287">
        <f>'2'!DN38</f>
        <v>0.4263572574285181</v>
      </c>
      <c r="CX38" s="287">
        <f>'3'!CN38</f>
        <v>0.49542194513945609</v>
      </c>
      <c r="CY38" s="261">
        <f>'8'!DN38</f>
        <v>0.75014456567437426</v>
      </c>
      <c r="CZ38" s="261">
        <f t="shared" si="5"/>
        <v>0.48271659108145193</v>
      </c>
      <c r="DA38" s="214">
        <f t="shared" si="33"/>
        <v>0.5374490540105914</v>
      </c>
      <c r="DB38" s="286">
        <f>'1'!FK38</f>
        <v>0.55974012221019009</v>
      </c>
      <c r="DC38" s="286">
        <f>'1'!FM38</f>
        <v>0.66093882063149578</v>
      </c>
      <c r="DD38" s="261">
        <f>'2'!DU38</f>
        <v>0.43579350442791309</v>
      </c>
      <c r="DE38" s="287">
        <f>'2'!DW38</f>
        <v>0.56105966942357455</v>
      </c>
      <c r="DF38" s="287">
        <f>'3'!CU38</f>
        <v>0.1364135314378157</v>
      </c>
      <c r="DG38" s="261">
        <f>'8'!DW38</f>
        <v>0.40692806282872179</v>
      </c>
      <c r="DH38" s="261">
        <f t="shared" si="6"/>
        <v>0.40331079789350172</v>
      </c>
      <c r="DI38" s="214">
        <f t="shared" si="34"/>
        <v>0.45631689376159013</v>
      </c>
    </row>
    <row r="39" spans="1:113" ht="17.25" customHeight="1">
      <c r="A39" s="201">
        <v>1995</v>
      </c>
      <c r="B39" s="286">
        <f>'1'!K39</f>
        <v>0.4205675881242556</v>
      </c>
      <c r="C39" s="286">
        <f>'1'!M39</f>
        <v>0.53227642277757414</v>
      </c>
      <c r="D39" s="261">
        <f>'2'!H39</f>
        <v>0.27635397764084235</v>
      </c>
      <c r="E39" s="287">
        <f>'2'!J39</f>
        <v>0.3849771222124222</v>
      </c>
      <c r="F39" s="287">
        <f>'3'!H39</f>
        <v>0.29106475122978359</v>
      </c>
      <c r="G39" s="261">
        <f>'8'!J39</f>
        <v>0.64269724007040829</v>
      </c>
      <c r="H39" s="261">
        <f t="shared" si="0"/>
        <v>0.42930293083883447</v>
      </c>
      <c r="I39" s="214">
        <f t="shared" si="14"/>
        <v>0.48484877915731989</v>
      </c>
      <c r="J39" s="286">
        <f>'9'!J39</f>
        <v>0.50600778761776521</v>
      </c>
      <c r="K39" s="286">
        <f>'9'!K39</f>
        <v>0.61379535027544818</v>
      </c>
      <c r="L39" s="286">
        <f>'9'!L39</f>
        <v>0.38954699892599104</v>
      </c>
      <c r="M39" s="286">
        <f>'9'!M39</f>
        <v>0.51452124766118401</v>
      </c>
      <c r="N39" s="286">
        <f>'9'!N39</f>
        <v>0.71434465436781491</v>
      </c>
      <c r="O39" s="286">
        <f>'9'!O39</f>
        <v>0.70092863908670588</v>
      </c>
      <c r="P39" s="261">
        <f t="shared" si="15"/>
        <v>0.59517613830333538</v>
      </c>
      <c r="Q39" s="286">
        <f t="shared" si="16"/>
        <v>0.65078858823992791</v>
      </c>
      <c r="R39" s="286">
        <f>'1'!AI39</f>
        <v>0.40485437042980899</v>
      </c>
      <c r="S39" s="286">
        <f>'1'!AK39</f>
        <v>0.51628982005685975</v>
      </c>
      <c r="T39" s="261">
        <f>'2'!Z39</f>
        <v>0.35650813722353714</v>
      </c>
      <c r="U39" s="287">
        <f>'2'!AB39</f>
        <v>0.47920022975034221</v>
      </c>
      <c r="V39" s="287">
        <f>'3'!V39</f>
        <v>0.52326094988445615</v>
      </c>
      <c r="W39" s="261">
        <f>'8'!AB39</f>
        <v>0.6837641939838609</v>
      </c>
      <c r="X39" s="261">
        <f t="shared" si="1"/>
        <v>0.49934884786135658</v>
      </c>
      <c r="Y39" s="214">
        <f t="shared" si="17"/>
        <v>0.55619223696485742</v>
      </c>
      <c r="Z39" s="286">
        <f>'9'!Z39</f>
        <v>0.38769310656205536</v>
      </c>
      <c r="AA39" s="286">
        <f>'9'!AA39</f>
        <v>0.49843933622258468</v>
      </c>
      <c r="AB39" s="286">
        <f>'9'!AB39</f>
        <v>0.39465733855673812</v>
      </c>
      <c r="AC39" s="286">
        <f>'9'!AC39</f>
        <v>0.51982379452490213</v>
      </c>
      <c r="AD39" s="286">
        <f>'9'!AD39</f>
        <v>0.81745540273566253</v>
      </c>
      <c r="AE39" s="286">
        <f>'9'!AE39</f>
        <v>0.81774073317184548</v>
      </c>
      <c r="AF39" s="261">
        <f t="shared" si="18"/>
        <v>0.60334201045737301</v>
      </c>
      <c r="AG39" s="286">
        <f t="shared" si="19"/>
        <v>0.66015714791840119</v>
      </c>
      <c r="AH39" s="286">
        <f>'9'!AH39</f>
        <v>0.2261419771447051</v>
      </c>
      <c r="AI39" s="286">
        <f>'9'!AI39</f>
        <v>0.3061437130509308</v>
      </c>
      <c r="AJ39" s="286">
        <f>'9'!AJ39</f>
        <v>0.35579924196762064</v>
      </c>
      <c r="AK39" s="286">
        <f>'9'!AK39</f>
        <v>0.4784218156872721</v>
      </c>
      <c r="AL39" s="286">
        <f>'9'!AL39</f>
        <v>0.89322371599191275</v>
      </c>
      <c r="AM39" s="286">
        <f>'9'!AM39</f>
        <v>0.71019300716892575</v>
      </c>
      <c r="AN39" s="261">
        <f t="shared" si="20"/>
        <v>0.52689089584485371</v>
      </c>
      <c r="AO39" s="286">
        <f t="shared" si="21"/>
        <v>0.5711538475793092</v>
      </c>
      <c r="AP39" s="286">
        <f>'9'!AP39</f>
        <v>0.4467796616950544</v>
      </c>
      <c r="AQ39" s="286">
        <f>'9'!AQ39</f>
        <v>0.55822229877371066</v>
      </c>
      <c r="AR39" s="286">
        <f>'9'!AR39</f>
        <v>0.35225796493426775</v>
      </c>
      <c r="AS39" s="286">
        <f>'9'!AS39</f>
        <v>0.47451980736705185</v>
      </c>
      <c r="AT39" s="286">
        <f>'9'!AT39</f>
        <v>0.70574185266215905</v>
      </c>
      <c r="AU39" s="286">
        <f>'9'!AU39</f>
        <v>0.73202730896540791</v>
      </c>
      <c r="AV39" s="261">
        <f t="shared" si="22"/>
        <v>0.57337995157834032</v>
      </c>
      <c r="AW39" s="286">
        <f t="shared" si="23"/>
        <v>0.63018319065308126</v>
      </c>
      <c r="AX39" s="286">
        <f>'1'!CE39</f>
        <v>0.4232985355797183</v>
      </c>
      <c r="AY39" s="286">
        <f>'1'!CG39</f>
        <v>0.53502110045995666</v>
      </c>
      <c r="AZ39" s="261">
        <f>'2'!BJ39</f>
        <v>0.48236852153035692</v>
      </c>
      <c r="BA39" s="287">
        <f>'2'!BL39</f>
        <v>0.60490504090802477</v>
      </c>
      <c r="BB39" s="287">
        <f>'3'!AX39</f>
        <v>0.64943060650979778</v>
      </c>
      <c r="BC39" s="261">
        <f>'8'!BL39</f>
        <v>0.72062588353259871</v>
      </c>
      <c r="BD39" s="261">
        <f t="shared" si="2"/>
        <v>0.56007038889552219</v>
      </c>
      <c r="BE39" s="214">
        <f t="shared" si="24"/>
        <v>0.61701306678538426</v>
      </c>
      <c r="BF39" s="286">
        <f>'9'!BF39</f>
        <v>0.4618157073476834</v>
      </c>
      <c r="BG39" s="286">
        <f>'9'!BG39</f>
        <v>0.5727176045804182</v>
      </c>
      <c r="BH39" s="286">
        <f>'9'!BH39</f>
        <v>0.34810400668465424</v>
      </c>
      <c r="BI39" s="286">
        <f>'9'!BI39</f>
        <v>0.46991387760024639</v>
      </c>
      <c r="BJ39" s="286">
        <f>'9'!BJ39</f>
        <v>0.44137266409771575</v>
      </c>
      <c r="BK39" s="286">
        <f>'9'!BK39</f>
        <v>0.69263483737887765</v>
      </c>
      <c r="BL39" s="261">
        <f t="shared" si="25"/>
        <v>0.50303855897668714</v>
      </c>
      <c r="BM39" s="286">
        <f t="shared" si="26"/>
        <v>0.55958030496134026</v>
      </c>
      <c r="BN39" s="286">
        <f>'9'!BN39</f>
        <v>0.49902725915013257</v>
      </c>
      <c r="BO39" s="286">
        <f>'9'!BO39</f>
        <v>0.60745176149399394</v>
      </c>
      <c r="BP39" s="286">
        <f>'9'!BP39</f>
        <v>0.48609973777861487</v>
      </c>
      <c r="BQ39" s="286">
        <f>'9'!BQ39</f>
        <v>0.60829781383784853</v>
      </c>
      <c r="BR39" s="286">
        <f>'9'!BR39</f>
        <v>0.57820694497487768</v>
      </c>
      <c r="BS39" s="286">
        <f>'9'!BS39</f>
        <v>0.75055114764792108</v>
      </c>
      <c r="BT39" s="261">
        <f t="shared" si="27"/>
        <v>0.58041040059361426</v>
      </c>
      <c r="BU39" s="286">
        <f t="shared" si="28"/>
        <v>0.6360000091370821</v>
      </c>
      <c r="BV39" s="286">
        <f>'1'!DO39</f>
        <v>0.39148674938421674</v>
      </c>
      <c r="BW39" s="286">
        <f>'1'!DQ39</f>
        <v>0.50242137925323638</v>
      </c>
      <c r="BX39" s="261">
        <f>'2'!CK39</f>
        <v>0.5439405678298509</v>
      </c>
      <c r="BY39" s="287">
        <f>'2'!CM39</f>
        <v>0.65882837275049888</v>
      </c>
      <c r="BZ39" s="287">
        <f>'3'!BS39</f>
        <v>0.73721616811824275</v>
      </c>
      <c r="CA39" s="261">
        <f>'8'!CM39</f>
        <v>0.81299742684616194</v>
      </c>
      <c r="CB39" s="261">
        <f t="shared" si="3"/>
        <v>0.59854215527777299</v>
      </c>
      <c r="CC39" s="214">
        <f t="shared" si="29"/>
        <v>0.6544047877174457</v>
      </c>
      <c r="CD39" s="286">
        <f>'9'!CD39</f>
        <v>0.32722244806088807</v>
      </c>
      <c r="CE39" s="286">
        <f>'9'!CE39</f>
        <v>0.43199419185812515</v>
      </c>
      <c r="CF39" s="286">
        <f>'9'!CF39</f>
        <v>0.22742163301778162</v>
      </c>
      <c r="CG39" s="286">
        <f>'9'!CG39</f>
        <v>0.32026942604354464</v>
      </c>
      <c r="CH39" s="286">
        <f>'9'!CH39</f>
        <v>0.28389010624884581</v>
      </c>
      <c r="CI39" s="286">
        <f>'9'!CI39</f>
        <v>0.61928024326387021</v>
      </c>
      <c r="CJ39" s="261">
        <f t="shared" si="30"/>
        <v>0.37942372990431239</v>
      </c>
      <c r="CK39" s="286">
        <f t="shared" si="31"/>
        <v>0.43061720672578352</v>
      </c>
      <c r="CL39" s="286">
        <f>'1'!EM39</f>
        <v>0.32966605410856459</v>
      </c>
      <c r="CM39" s="286">
        <f>'1'!EO39</f>
        <v>0.43479423653340582</v>
      </c>
      <c r="CN39" s="261">
        <f>'2'!DC39</f>
        <v>0.31982152090859678</v>
      </c>
      <c r="CO39" s="287">
        <f>'2'!DE39</f>
        <v>0.43769301883372014</v>
      </c>
      <c r="CP39" s="287">
        <f>'3'!CG39</f>
        <v>0.62140385424574429</v>
      </c>
      <c r="CQ39" s="261">
        <f>'8'!DE39</f>
        <v>0.79724672859978019</v>
      </c>
      <c r="CR39" s="261">
        <f t="shared" si="4"/>
        <v>0.51851121944566669</v>
      </c>
      <c r="CS39" s="214">
        <f t="shared" si="32"/>
        <v>0.57234964220811557</v>
      </c>
      <c r="CT39" s="286">
        <f>'1'!EY39</f>
        <v>0.36296478193425535</v>
      </c>
      <c r="CU39" s="286">
        <f>'1'!FA39</f>
        <v>0.47196194667780389</v>
      </c>
      <c r="CV39" s="261">
        <f>'2'!DL39</f>
        <v>0.30650280455299683</v>
      </c>
      <c r="CW39" s="287">
        <f>'2'!DN39</f>
        <v>0.42197201166904286</v>
      </c>
      <c r="CX39" s="287">
        <f>'3'!CN39</f>
        <v>0.36815010997445091</v>
      </c>
      <c r="CY39" s="261">
        <f>'8'!DN39</f>
        <v>0.75728565997019015</v>
      </c>
      <c r="CZ39" s="261">
        <f t="shared" si="5"/>
        <v>0.45719513571516213</v>
      </c>
      <c r="DA39" s="214">
        <f t="shared" si="33"/>
        <v>0.51234092232418615</v>
      </c>
      <c r="DB39" s="286">
        <f>'1'!FK39</f>
        <v>0.57124156335105536</v>
      </c>
      <c r="DC39" s="286">
        <f>'1'!FM39</f>
        <v>0.67066294309895769</v>
      </c>
      <c r="DD39" s="261">
        <f>'2'!DU39</f>
        <v>0.4428284367375549</v>
      </c>
      <c r="DE39" s="287">
        <f>'2'!DW39</f>
        <v>0.56786699917358552</v>
      </c>
      <c r="DF39" s="287">
        <f>'3'!CU39</f>
        <v>0.1461497447689144</v>
      </c>
      <c r="DG39" s="261">
        <f>'8'!DW39</f>
        <v>0.41752012969490798</v>
      </c>
      <c r="DH39" s="261">
        <f t="shared" si="6"/>
        <v>0.41369693763013327</v>
      </c>
      <c r="DI39" s="214">
        <f t="shared" si="34"/>
        <v>0.46596934577289728</v>
      </c>
    </row>
    <row r="40" spans="1:113" ht="17.25" customHeight="1">
      <c r="A40" s="201">
        <v>1996</v>
      </c>
      <c r="B40" s="286">
        <f>'1'!K40</f>
        <v>0.43269103517791141</v>
      </c>
      <c r="C40" s="286">
        <f>'1'!M40</f>
        <v>0.54438629556997964</v>
      </c>
      <c r="D40" s="261">
        <f>'2'!H40</f>
        <v>0.28534234457992264</v>
      </c>
      <c r="E40" s="287">
        <f>'2'!J40</f>
        <v>0.39621943881232363</v>
      </c>
      <c r="F40" s="287">
        <f>'3'!H40</f>
        <v>0.31717055574816655</v>
      </c>
      <c r="G40" s="261">
        <f>'8'!J40</f>
        <v>0.64711354470641524</v>
      </c>
      <c r="H40" s="261">
        <f t="shared" si="0"/>
        <v>0.44268167364280231</v>
      </c>
      <c r="I40" s="214">
        <f t="shared" si="14"/>
        <v>0.49844748722286969</v>
      </c>
      <c r="J40" s="286">
        <f>'9'!J40</f>
        <v>0.52565463871288665</v>
      </c>
      <c r="K40" s="286">
        <f>'9'!K40</f>
        <v>0.63137202291365924</v>
      </c>
      <c r="L40" s="286">
        <f>'9'!L40</f>
        <v>0.4035482861710909</v>
      </c>
      <c r="M40" s="286">
        <f>'9'!M40</f>
        <v>0.52895136512246499</v>
      </c>
      <c r="N40" s="286">
        <f>'9'!N40</f>
        <v>0.73278366620376945</v>
      </c>
      <c r="O40" s="286">
        <f>'9'!O40</f>
        <v>0.71391071328745959</v>
      </c>
      <c r="P40" s="261">
        <f t="shared" si="15"/>
        <v>0.61229027897507105</v>
      </c>
      <c r="Q40" s="286">
        <f t="shared" si="16"/>
        <v>0.66711754055051742</v>
      </c>
      <c r="R40" s="286">
        <f>'1'!AI40</f>
        <v>0.41154502350175187</v>
      </c>
      <c r="S40" s="286">
        <f>'1'!AK40</f>
        <v>0.52313779100754654</v>
      </c>
      <c r="T40" s="261">
        <f>'2'!Z40</f>
        <v>0.36905220534733441</v>
      </c>
      <c r="U40" s="287">
        <f>'2'!AB40</f>
        <v>0.49282853281912392</v>
      </c>
      <c r="V40" s="287">
        <f>'3'!V40</f>
        <v>0.49939301554581628</v>
      </c>
      <c r="W40" s="261">
        <f>'8'!AB40</f>
        <v>0.68341126545796582</v>
      </c>
      <c r="X40" s="261">
        <f t="shared" si="1"/>
        <v>0.49722430018637975</v>
      </c>
      <c r="Y40" s="214">
        <f t="shared" si="17"/>
        <v>0.55423903993587653</v>
      </c>
      <c r="Z40" s="286">
        <f>'9'!Z40</f>
        <v>0.40825120239029156</v>
      </c>
      <c r="AA40" s="286">
        <f>'9'!AA40</f>
        <v>0.5197741878313622</v>
      </c>
      <c r="AB40" s="286">
        <f>'9'!AB40</f>
        <v>0.41500356267112481</v>
      </c>
      <c r="AC40" s="286">
        <f>'9'!AC40</f>
        <v>0.54053307217830915</v>
      </c>
      <c r="AD40" s="286">
        <f>'9'!AD40</f>
        <v>0.8169902201453545</v>
      </c>
      <c r="AE40" s="286">
        <f>'9'!AE40</f>
        <v>0.81643966801158052</v>
      </c>
      <c r="AF40" s="261">
        <f t="shared" si="18"/>
        <v>0.61315830926246284</v>
      </c>
      <c r="AG40" s="286">
        <f t="shared" si="19"/>
        <v>0.67032045438960952</v>
      </c>
      <c r="AH40" s="286">
        <f>'9'!AH40</f>
        <v>0.24420362230938242</v>
      </c>
      <c r="AI40" s="286">
        <f>'9'!AI40</f>
        <v>0.33020566961754455</v>
      </c>
      <c r="AJ40" s="286">
        <f>'9'!AJ40</f>
        <v>0.35463969434589671</v>
      </c>
      <c r="AK40" s="286">
        <f>'9'!AK40</f>
        <v>0.47714662417066001</v>
      </c>
      <c r="AL40" s="286">
        <f>'9'!AL40</f>
        <v>0.8769381246357375</v>
      </c>
      <c r="AM40" s="286">
        <f>'9'!AM40</f>
        <v>0.71362101267940625</v>
      </c>
      <c r="AN40" s="261">
        <f t="shared" si="20"/>
        <v>0.53078520268712859</v>
      </c>
      <c r="AO40" s="286">
        <f t="shared" si="21"/>
        <v>0.57743671459286983</v>
      </c>
      <c r="AP40" s="286">
        <f>'9'!AP40</f>
        <v>0.45358672447071052</v>
      </c>
      <c r="AQ40" s="286">
        <f>'9'!AQ40</f>
        <v>0.56481862932719118</v>
      </c>
      <c r="AR40" s="286">
        <f>'9'!AR40</f>
        <v>0.3500309780571555</v>
      </c>
      <c r="AS40" s="286">
        <f>'9'!AS40</f>
        <v>0.47205440780831021</v>
      </c>
      <c r="AT40" s="286">
        <f>'9'!AT40</f>
        <v>0.7087906769439597</v>
      </c>
      <c r="AU40" s="286">
        <f>'9'!AU40</f>
        <v>0.72673766493023895</v>
      </c>
      <c r="AV40" s="261">
        <f t="shared" si="22"/>
        <v>0.57531987306254939</v>
      </c>
      <c r="AW40" s="286">
        <f t="shared" si="23"/>
        <v>0.63201497798025708</v>
      </c>
      <c r="AX40" s="286">
        <f>'1'!CE40</f>
        <v>0.43733161601803883</v>
      </c>
      <c r="AY40" s="286">
        <f>'1'!CG40</f>
        <v>0.54897138059918815</v>
      </c>
      <c r="AZ40" s="261">
        <f>'2'!BJ40</f>
        <v>0.48504049804921961</v>
      </c>
      <c r="BA40" s="287">
        <f>'2'!BL40</f>
        <v>0.60733637931410833</v>
      </c>
      <c r="BB40" s="287">
        <f>'3'!AX40</f>
        <v>0.65334773366515797</v>
      </c>
      <c r="BC40" s="261">
        <f>'8'!BL40</f>
        <v>0.71398065649367126</v>
      </c>
      <c r="BD40" s="261">
        <f t="shared" si="2"/>
        <v>0.5652687937518448</v>
      </c>
      <c r="BE40" s="214">
        <f t="shared" si="24"/>
        <v>0.6221542877107934</v>
      </c>
      <c r="BF40" s="286">
        <f>'9'!BF40</f>
        <v>0.46340274241045898</v>
      </c>
      <c r="BG40" s="286">
        <f>'9'!BG40</f>
        <v>0.57423165087290029</v>
      </c>
      <c r="BH40" s="286">
        <f>'9'!BH40</f>
        <v>0.35975838815235922</v>
      </c>
      <c r="BI40" s="286">
        <f>'9'!BI40</f>
        <v>0.48275781372235532</v>
      </c>
      <c r="BJ40" s="286">
        <f>'9'!BJ40</f>
        <v>0.39239948550940368</v>
      </c>
      <c r="BK40" s="286">
        <f>'9'!BK40</f>
        <v>0.68668263871653523</v>
      </c>
      <c r="BL40" s="261">
        <f t="shared" si="25"/>
        <v>0.49110746683590423</v>
      </c>
      <c r="BM40" s="286">
        <f t="shared" si="26"/>
        <v>0.54773897277788042</v>
      </c>
      <c r="BN40" s="286">
        <f>'9'!BN40</f>
        <v>0.50468625264298494</v>
      </c>
      <c r="BO40" s="286">
        <f>'9'!BO40</f>
        <v>0.61259843160529981</v>
      </c>
      <c r="BP40" s="286">
        <f>'9'!BP40</f>
        <v>0.49038695374201546</v>
      </c>
      <c r="BQ40" s="286">
        <f>'9'!BQ40</f>
        <v>0.6121752905025063</v>
      </c>
      <c r="BR40" s="286">
        <f>'9'!BR40</f>
        <v>0.59574319922074692</v>
      </c>
      <c r="BS40" s="286">
        <f>'9'!BS40</f>
        <v>0.74031471130013438</v>
      </c>
      <c r="BT40" s="261">
        <f t="shared" si="27"/>
        <v>0.58492767406161583</v>
      </c>
      <c r="BU40" s="286">
        <f t="shared" si="28"/>
        <v>0.64027137932259093</v>
      </c>
      <c r="BV40" s="286">
        <f>'1'!DO40</f>
        <v>0.4237901392293304</v>
      </c>
      <c r="BW40" s="286">
        <f>'1'!DQ40</f>
        <v>0.53551413079485344</v>
      </c>
      <c r="BX40" s="261">
        <f>'2'!CK40</f>
        <v>0.53767680548996843</v>
      </c>
      <c r="BY40" s="287">
        <f>'2'!CM40</f>
        <v>0.65353473528231698</v>
      </c>
      <c r="BZ40" s="287">
        <f>'3'!BS40</f>
        <v>0.73466342724497513</v>
      </c>
      <c r="CA40" s="261">
        <f>'8'!CM40</f>
        <v>0.81627998501940813</v>
      </c>
      <c r="CB40" s="261">
        <f t="shared" si="3"/>
        <v>0.61101958930682476</v>
      </c>
      <c r="CC40" s="214">
        <f t="shared" si="29"/>
        <v>0.66729497891226885</v>
      </c>
      <c r="CD40" s="286">
        <f>'9'!CD40</f>
        <v>0.33444253418039827</v>
      </c>
      <c r="CE40" s="286">
        <f>'9'!CE40</f>
        <v>0.44023800145384406</v>
      </c>
      <c r="CF40" s="286">
        <f>'9'!CF40</f>
        <v>0.24566940777366805</v>
      </c>
      <c r="CG40" s="286">
        <f>'9'!CG40</f>
        <v>0.34512842475500133</v>
      </c>
      <c r="CH40" s="286">
        <f>'9'!CH40</f>
        <v>0.31110259469629686</v>
      </c>
      <c r="CI40" s="286">
        <f>'9'!CI40</f>
        <v>0.62278477446856551</v>
      </c>
      <c r="CJ40" s="261">
        <f t="shared" si="30"/>
        <v>0.39181579674074168</v>
      </c>
      <c r="CK40" s="286">
        <f t="shared" si="31"/>
        <v>0.44407988534825338</v>
      </c>
      <c r="CL40" s="286">
        <f>'1'!EM40</f>
        <v>0.3415106659190506</v>
      </c>
      <c r="CM40" s="286">
        <f>'1'!EO40</f>
        <v>0.44822310264108833</v>
      </c>
      <c r="CN40" s="261">
        <f>'2'!DC40</f>
        <v>0.31918293960406757</v>
      </c>
      <c r="CO40" s="287">
        <f>'2'!DE40</f>
        <v>0.43694752565908035</v>
      </c>
      <c r="CP40" s="287">
        <f>'3'!CG40</f>
        <v>0.63771999198497564</v>
      </c>
      <c r="CQ40" s="261">
        <f>'8'!DE40</f>
        <v>0.78926878099208198</v>
      </c>
      <c r="CR40" s="261">
        <f t="shared" si="4"/>
        <v>0.52526975357229144</v>
      </c>
      <c r="CS40" s="214">
        <f t="shared" si="32"/>
        <v>0.57973118686660774</v>
      </c>
      <c r="CT40" s="286">
        <f>'1'!EY40</f>
        <v>0.38348448829525789</v>
      </c>
      <c r="CU40" s="286">
        <f>'1'!FA40</f>
        <v>0.49399730268118502</v>
      </c>
      <c r="CV40" s="261">
        <f>'2'!DL40</f>
        <v>0.31492466332351721</v>
      </c>
      <c r="CW40" s="287">
        <f>'2'!DN40</f>
        <v>0.43195523879182651</v>
      </c>
      <c r="CX40" s="287">
        <f>'3'!CN40</f>
        <v>0.35473126125507559</v>
      </c>
      <c r="CY40" s="261">
        <f>'8'!DN40</f>
        <v>0.75585420901916589</v>
      </c>
      <c r="CZ40" s="261">
        <f t="shared" si="5"/>
        <v>0.46253262921901528</v>
      </c>
      <c r="DA40" s="214">
        <f t="shared" si="33"/>
        <v>0.51844081252021701</v>
      </c>
      <c r="DB40" s="286">
        <f>'1'!FK40</f>
        <v>0.5990424877216951</v>
      </c>
      <c r="DC40" s="286">
        <f>'1'!FM40</f>
        <v>0.69366923727334129</v>
      </c>
      <c r="DD40" s="261">
        <f>'2'!DU40</f>
        <v>0.4519123872293791</v>
      </c>
      <c r="DE40" s="287">
        <f>'2'!DW40</f>
        <v>0.57655706254976524</v>
      </c>
      <c r="DF40" s="287">
        <f>'3'!CU40</f>
        <v>0.15539409370613624</v>
      </c>
      <c r="DG40" s="261">
        <f>'8'!DW40</f>
        <v>0.42713591366173553</v>
      </c>
      <c r="DH40" s="261">
        <f t="shared" si="6"/>
        <v>0.43044073565358387</v>
      </c>
      <c r="DI40" s="214">
        <f t="shared" si="34"/>
        <v>0.48075590300628102</v>
      </c>
    </row>
    <row r="41" spans="1:113" ht="17.25" customHeight="1">
      <c r="A41" s="201">
        <v>1997</v>
      </c>
      <c r="B41" s="286">
        <f>'1'!K41</f>
        <v>0.46093215675550986</v>
      </c>
      <c r="C41" s="286">
        <f>'1'!M41</f>
        <v>0.57187338779725994</v>
      </c>
      <c r="D41" s="261">
        <f>'2'!H41</f>
        <v>0.3064258320082302</v>
      </c>
      <c r="E41" s="287">
        <f>'2'!J41</f>
        <v>0.42188008696127038</v>
      </c>
      <c r="F41" s="287">
        <f>'3'!H41</f>
        <v>0.34201107250935081</v>
      </c>
      <c r="G41" s="261">
        <f>'8'!J41</f>
        <v>0.66254630001981529</v>
      </c>
      <c r="H41" s="261">
        <f t="shared" si="0"/>
        <v>0.46615478903531854</v>
      </c>
      <c r="I41" s="214">
        <f t="shared" si="14"/>
        <v>0.52207670694732256</v>
      </c>
      <c r="J41" s="286">
        <f>'9'!J41</f>
        <v>0.53004453779869543</v>
      </c>
      <c r="K41" s="286">
        <f>'9'!K41</f>
        <v>0.63524472891748196</v>
      </c>
      <c r="L41" s="286">
        <f>'9'!L41</f>
        <v>0.417233317162235</v>
      </c>
      <c r="M41" s="286">
        <f>'9'!M41</f>
        <v>0.54276459560524692</v>
      </c>
      <c r="N41" s="286">
        <f>'9'!N41</f>
        <v>0.72228562740873425</v>
      </c>
      <c r="O41" s="286">
        <f>'9'!O41</f>
        <v>0.71456143383036808</v>
      </c>
      <c r="P41" s="261">
        <f t="shared" si="15"/>
        <v>0.61295291214547731</v>
      </c>
      <c r="Q41" s="286">
        <f t="shared" si="16"/>
        <v>0.66758611643729315</v>
      </c>
      <c r="R41" s="286">
        <f>'1'!AI41</f>
        <v>0.4317571688480365</v>
      </c>
      <c r="S41" s="286">
        <f>'1'!AK41</f>
        <v>0.54346026386116864</v>
      </c>
      <c r="T41" s="261">
        <f>'2'!Z41</f>
        <v>0.38291813004444436</v>
      </c>
      <c r="U41" s="287">
        <f>'2'!AB41</f>
        <v>0.50758063499861117</v>
      </c>
      <c r="V41" s="287">
        <f>'3'!V41</f>
        <v>0.47434999859725813</v>
      </c>
      <c r="W41" s="261">
        <f>'8'!AB41</f>
        <v>0.68569856580430111</v>
      </c>
      <c r="X41" s="261">
        <f t="shared" si="1"/>
        <v>0.50100682164404886</v>
      </c>
      <c r="Y41" s="214">
        <f t="shared" si="17"/>
        <v>0.55815431014471839</v>
      </c>
      <c r="Z41" s="286">
        <f>'9'!Z41</f>
        <v>0.42195384027187044</v>
      </c>
      <c r="AA41" s="286">
        <f>'9'!AA41</f>
        <v>0.53367087600208307</v>
      </c>
      <c r="AB41" s="286">
        <f>'9'!AB41</f>
        <v>0.41475979632916049</v>
      </c>
      <c r="AC41" s="286">
        <f>'9'!AC41</f>
        <v>0.5402886661176638</v>
      </c>
      <c r="AD41" s="286">
        <f>'9'!AD41</f>
        <v>0.81650766571011379</v>
      </c>
      <c r="AE41" s="286">
        <f>'9'!AE41</f>
        <v>0.82245796832737528</v>
      </c>
      <c r="AF41" s="261">
        <f t="shared" si="18"/>
        <v>0.61999892425103653</v>
      </c>
      <c r="AG41" s="286">
        <f t="shared" si="19"/>
        <v>0.67723862552197189</v>
      </c>
      <c r="AH41" s="286">
        <f>'9'!AH41</f>
        <v>0.2660466430037477</v>
      </c>
      <c r="AI41" s="286">
        <f>'9'!AI41</f>
        <v>0.358328331442966</v>
      </c>
      <c r="AJ41" s="286">
        <f>'9'!AJ41</f>
        <v>0.36473782317066844</v>
      </c>
      <c r="AK41" s="286">
        <f>'9'!AK41</f>
        <v>0.48817210776398207</v>
      </c>
      <c r="AL41" s="286">
        <f>'9'!AL41</f>
        <v>0.85950454730535164</v>
      </c>
      <c r="AM41" s="286">
        <f>'9'!AM41</f>
        <v>0.73483117953091059</v>
      </c>
      <c r="AN41" s="261">
        <f t="shared" si="20"/>
        <v>0.54147637122763148</v>
      </c>
      <c r="AO41" s="286">
        <f t="shared" si="21"/>
        <v>0.59073247506265014</v>
      </c>
      <c r="AP41" s="286">
        <f>'9'!AP41</f>
        <v>0.4603763653863252</v>
      </c>
      <c r="AQ41" s="286">
        <f>'9'!AQ41</f>
        <v>0.57134186100677065</v>
      </c>
      <c r="AR41" s="286">
        <f>'9'!AR41</f>
        <v>0.36500009232877118</v>
      </c>
      <c r="AS41" s="286">
        <f>'9'!AS41</f>
        <v>0.48845608506111499</v>
      </c>
      <c r="AT41" s="286">
        <f>'9'!AT41</f>
        <v>0.71182182325512788</v>
      </c>
      <c r="AU41" s="286">
        <f>'9'!AU41</f>
        <v>0.72737476755177599</v>
      </c>
      <c r="AV41" s="261">
        <f t="shared" si="22"/>
        <v>0.58044970308913313</v>
      </c>
      <c r="AW41" s="286">
        <f t="shared" si="23"/>
        <v>0.63718150061054568</v>
      </c>
      <c r="AX41" s="286">
        <f>'1'!CE41</f>
        <v>0.44699475263176319</v>
      </c>
      <c r="AY41" s="286">
        <f>'1'!CG41</f>
        <v>0.55843160414978132</v>
      </c>
      <c r="AZ41" s="261">
        <f>'2'!BJ41</f>
        <v>0.49539032482907069</v>
      </c>
      <c r="BA41" s="287">
        <f>'2'!BL41</f>
        <v>0.6166725908556322</v>
      </c>
      <c r="BB41" s="287">
        <f>'3'!AX41</f>
        <v>0.65719480053442747</v>
      </c>
      <c r="BC41" s="261">
        <f>'8'!BL41</f>
        <v>0.69855735626556537</v>
      </c>
      <c r="BD41" s="261">
        <f t="shared" si="2"/>
        <v>0.56727497273561056</v>
      </c>
      <c r="BE41" s="214">
        <f t="shared" si="24"/>
        <v>0.62397793994547401</v>
      </c>
      <c r="BF41" s="286">
        <f>'9'!BF41</f>
        <v>0.48080381392934096</v>
      </c>
      <c r="BG41" s="286">
        <f>'9'!BG41</f>
        <v>0.59063867346491539</v>
      </c>
      <c r="BH41" s="286">
        <f>'9'!BH41</f>
        <v>0.35963290773374662</v>
      </c>
      <c r="BI41" s="286">
        <f>'9'!BI41</f>
        <v>0.48262081443984456</v>
      </c>
      <c r="BJ41" s="286">
        <f>'9'!BJ41</f>
        <v>0.33819398616732943</v>
      </c>
      <c r="BK41" s="286">
        <f>'9'!BK41</f>
        <v>0.67847379500533611</v>
      </c>
      <c r="BL41" s="261">
        <f t="shared" si="25"/>
        <v>0.48245176163827741</v>
      </c>
      <c r="BM41" s="286">
        <f t="shared" si="26"/>
        <v>0.53868449612311697</v>
      </c>
      <c r="BN41" s="286">
        <f>'9'!BN41</f>
        <v>0.52740173425932202</v>
      </c>
      <c r="BO41" s="286">
        <f>'9'!BO41</f>
        <v>0.63291563663847528</v>
      </c>
      <c r="BP41" s="286">
        <f>'9'!BP41</f>
        <v>0.49523053997663141</v>
      </c>
      <c r="BQ41" s="286">
        <f>'9'!BQ41</f>
        <v>0.61652942814687606</v>
      </c>
      <c r="BR41" s="286">
        <f>'9'!BR41</f>
        <v>0.61280719926348248</v>
      </c>
      <c r="BS41" s="286">
        <f>'9'!BS41</f>
        <v>0.76200911667907156</v>
      </c>
      <c r="BT41" s="261">
        <f t="shared" si="27"/>
        <v>0.60418782668703053</v>
      </c>
      <c r="BU41" s="286">
        <f t="shared" si="28"/>
        <v>0.65852327645571618</v>
      </c>
      <c r="BV41" s="286">
        <f>'1'!DO41</f>
        <v>0.44145111170230289</v>
      </c>
      <c r="BW41" s="286">
        <f>'1'!DQ41</f>
        <v>0.55301869706231632</v>
      </c>
      <c r="BX41" s="261">
        <f>'2'!CK41</f>
        <v>0.5537516174181677</v>
      </c>
      <c r="BY41" s="287">
        <f>'2'!CM41</f>
        <v>0.66703764434588753</v>
      </c>
      <c r="BZ41" s="287">
        <f>'3'!BS41</f>
        <v>0.73207880999590436</v>
      </c>
      <c r="CA41" s="261">
        <f>'8'!CM41</f>
        <v>0.81050687714779523</v>
      </c>
      <c r="CB41" s="261">
        <f t="shared" si="3"/>
        <v>0.61760202820866283</v>
      </c>
      <c r="CC41" s="214">
        <f t="shared" si="29"/>
        <v>0.67355766504544023</v>
      </c>
      <c r="CD41" s="286">
        <f>'9'!CD41</f>
        <v>0.34966137172096001</v>
      </c>
      <c r="CE41" s="286">
        <f>'9'!CE41</f>
        <v>0.45732885128704587</v>
      </c>
      <c r="CF41" s="286">
        <f>'9'!CF41</f>
        <v>0.25739476471174666</v>
      </c>
      <c r="CG41" s="286">
        <f>'9'!CG41</f>
        <v>0.36063358869149553</v>
      </c>
      <c r="CH41" s="286">
        <f>'9'!CH41</f>
        <v>0.33730172269556785</v>
      </c>
      <c r="CI41" s="286">
        <f>'9'!CI41</f>
        <v>0.6332131410465367</v>
      </c>
      <c r="CJ41" s="261">
        <f t="shared" si="30"/>
        <v>0.40823274109508484</v>
      </c>
      <c r="CK41" s="286">
        <f t="shared" si="31"/>
        <v>0.46162361531949403</v>
      </c>
      <c r="CL41" s="286">
        <f>'1'!EM41</f>
        <v>0.35851102814369201</v>
      </c>
      <c r="CM41" s="286">
        <f>'1'!EO41</f>
        <v>0.46709416121254882</v>
      </c>
      <c r="CN41" s="261">
        <f>'2'!DC41</f>
        <v>0.32987925407170482</v>
      </c>
      <c r="CO41" s="287">
        <f>'2'!DE41</f>
        <v>0.44932768517059929</v>
      </c>
      <c r="CP41" s="287">
        <f>'3'!CG41</f>
        <v>0.65236571629345241</v>
      </c>
      <c r="CQ41" s="261">
        <f>'8'!DE41</f>
        <v>0.7831364109428709</v>
      </c>
      <c r="CR41" s="261">
        <f t="shared" si="4"/>
        <v>0.5352678684737282</v>
      </c>
      <c r="CS41" s="214">
        <f t="shared" si="32"/>
        <v>0.59064596481116038</v>
      </c>
      <c r="CT41" s="286">
        <f>'1'!EY41</f>
        <v>0.40240749541275922</v>
      </c>
      <c r="CU41" s="286">
        <f>'1'!FA41</f>
        <v>0.51377001227742447</v>
      </c>
      <c r="CV41" s="261">
        <f>'2'!DL41</f>
        <v>0.32589839690756511</v>
      </c>
      <c r="CW41" s="287">
        <f>'2'!DN41</f>
        <v>0.44474654062736424</v>
      </c>
      <c r="CX41" s="287">
        <f>'3'!CN41</f>
        <v>0.34097339552861933</v>
      </c>
      <c r="CY41" s="261">
        <f>'8'!DN41</f>
        <v>0.7579970636773844</v>
      </c>
      <c r="CZ41" s="261">
        <f t="shared" si="5"/>
        <v>0.46829545265736117</v>
      </c>
      <c r="DA41" s="214">
        <f t="shared" si="33"/>
        <v>0.52472527377520717</v>
      </c>
      <c r="DB41" s="286">
        <f>'1'!FK41</f>
        <v>0.62655177290125041</v>
      </c>
      <c r="DC41" s="286">
        <f>'1'!FM41</f>
        <v>0.71577239876240983</v>
      </c>
      <c r="DD41" s="261">
        <f>'2'!DU41</f>
        <v>0.45523082212537774</v>
      </c>
      <c r="DE41" s="287">
        <f>'2'!DW41</f>
        <v>0.57970401253812132</v>
      </c>
      <c r="DF41" s="287">
        <f>'3'!CU41</f>
        <v>0.1641542007567463</v>
      </c>
      <c r="DG41" s="261">
        <f>'8'!DW41</f>
        <v>0.43571647340564018</v>
      </c>
      <c r="DH41" s="261">
        <f t="shared" si="6"/>
        <v>0.44611145991363454</v>
      </c>
      <c r="DI41" s="214">
        <f t="shared" si="34"/>
        <v>0.4942470292993727</v>
      </c>
    </row>
    <row r="42" spans="1:113" ht="17.25" customHeight="1">
      <c r="A42" s="201">
        <v>1998</v>
      </c>
      <c r="B42" s="286">
        <f>'1'!K42</f>
        <v>0.49193793024077936</v>
      </c>
      <c r="C42" s="286">
        <f>'1'!M42</f>
        <v>0.60095496638685975</v>
      </c>
      <c r="D42" s="261">
        <f>'2'!H42</f>
        <v>0.31509328312690266</v>
      </c>
      <c r="E42" s="287">
        <f>'2'!J42</f>
        <v>0.43215362519002221</v>
      </c>
      <c r="F42" s="287">
        <f>'3'!H42</f>
        <v>0.36564495757643356</v>
      </c>
      <c r="G42" s="261">
        <f>'8'!J42</f>
        <v>0.67114919842086729</v>
      </c>
      <c r="H42" s="261">
        <f t="shared" si="0"/>
        <v>0.48748303940832721</v>
      </c>
      <c r="I42" s="214">
        <f t="shared" si="14"/>
        <v>0.54279588807307133</v>
      </c>
      <c r="J42" s="286">
        <f>'9'!J42</f>
        <v>0.53809526170815958</v>
      </c>
      <c r="K42" s="286">
        <f>'9'!K42</f>
        <v>0.64229637850731058</v>
      </c>
      <c r="L42" s="286">
        <f>'9'!L42</f>
        <v>0.43458007655727665</v>
      </c>
      <c r="M42" s="286">
        <f>'9'!M42</f>
        <v>0.55987855161370015</v>
      </c>
      <c r="N42" s="286">
        <f>'9'!N42</f>
        <v>0.71544101336483767</v>
      </c>
      <c r="O42" s="286">
        <f>'9'!O42</f>
        <v>0.71887037870314618</v>
      </c>
      <c r="P42" s="261">
        <f t="shared" si="15"/>
        <v>0.61727396035598747</v>
      </c>
      <c r="Q42" s="286">
        <f t="shared" si="16"/>
        <v>0.67148425458129024</v>
      </c>
      <c r="R42" s="286">
        <f>'1'!AI42</f>
        <v>0.4519267559060135</v>
      </c>
      <c r="S42" s="286">
        <f>'1'!AK42</f>
        <v>0.56321528980350699</v>
      </c>
      <c r="T42" s="261">
        <f>'2'!Z42</f>
        <v>0.39676075243066866</v>
      </c>
      <c r="U42" s="287">
        <f>'2'!AB42</f>
        <v>0.52199432052160821</v>
      </c>
      <c r="V42" s="287">
        <f>'3'!V42</f>
        <v>0.40718045086715748</v>
      </c>
      <c r="W42" s="261">
        <f>'8'!AB42</f>
        <v>0.67791944548363348</v>
      </c>
      <c r="X42" s="261">
        <f t="shared" si="1"/>
        <v>0.49172175169317006</v>
      </c>
      <c r="Y42" s="214">
        <f t="shared" si="17"/>
        <v>0.54876052206126136</v>
      </c>
      <c r="Z42" s="286">
        <f>'9'!Z42</f>
        <v>0.44254461806892548</v>
      </c>
      <c r="AA42" s="286">
        <f>'9'!AA42</f>
        <v>0.55408945445235291</v>
      </c>
      <c r="AB42" s="286">
        <f>'9'!AB42</f>
        <v>0.41221644045243133</v>
      </c>
      <c r="AC42" s="286">
        <f>'9'!AC42</f>
        <v>0.53773336240106484</v>
      </c>
      <c r="AD42" s="286">
        <f>'9'!AD42</f>
        <v>0.81600772906439867</v>
      </c>
      <c r="AE42" s="286">
        <f>'9'!AE42</f>
        <v>0.82437097224526779</v>
      </c>
      <c r="AF42" s="261">
        <f t="shared" si="18"/>
        <v>0.62833416660023</v>
      </c>
      <c r="AG42" s="286">
        <f t="shared" si="19"/>
        <v>0.68550379334846434</v>
      </c>
      <c r="AH42" s="286">
        <f>'9'!AH42</f>
        <v>0.2867500178746929</v>
      </c>
      <c r="AI42" s="286">
        <f>'9'!AI42</f>
        <v>0.38406135619721204</v>
      </c>
      <c r="AJ42" s="286">
        <f>'9'!AJ42</f>
        <v>0.32559575886679865</v>
      </c>
      <c r="AK42" s="286">
        <f>'9'!AK42</f>
        <v>0.44439699633043811</v>
      </c>
      <c r="AL42" s="286">
        <f>'9'!AL42</f>
        <v>0.84081965056517705</v>
      </c>
      <c r="AM42" s="286">
        <f>'9'!AM42</f>
        <v>0.74540394763218965</v>
      </c>
      <c r="AN42" s="261">
        <f t="shared" si="20"/>
        <v>0.54381548258589874</v>
      </c>
      <c r="AO42" s="286">
        <f t="shared" si="21"/>
        <v>0.59462014166127031</v>
      </c>
      <c r="AP42" s="286">
        <f>'9'!AP42</f>
        <v>0.47897913122533692</v>
      </c>
      <c r="AQ42" s="286">
        <f>'9'!AQ42</f>
        <v>0.58893466044056342</v>
      </c>
      <c r="AR42" s="286">
        <f>'9'!AR42</f>
        <v>0.36868830754397242</v>
      </c>
      <c r="AS42" s="286">
        <f>'9'!AS42</f>
        <v>0.49243701889365116</v>
      </c>
      <c r="AT42" s="286">
        <f>'9'!AT42</f>
        <v>0.714835396407834</v>
      </c>
      <c r="AU42" s="286">
        <f>'9'!AU42</f>
        <v>0.73249902629506802</v>
      </c>
      <c r="AV42" s="261">
        <f t="shared" si="22"/>
        <v>0.59029408892025748</v>
      </c>
      <c r="AW42" s="286">
        <f t="shared" si="23"/>
        <v>0.64665117174131603</v>
      </c>
      <c r="AX42" s="286">
        <f>'1'!CE42</f>
        <v>0.46012953564550219</v>
      </c>
      <c r="AY42" s="286">
        <f>'1'!CG42</f>
        <v>0.57110568872566314</v>
      </c>
      <c r="AZ42" s="261">
        <f>'2'!BJ42</f>
        <v>0.50195327607765017</v>
      </c>
      <c r="BA42" s="287">
        <f>'2'!BL42</f>
        <v>0.62252682012130045</v>
      </c>
      <c r="BB42" s="287">
        <f>'3'!AX42</f>
        <v>0.66097291655147405</v>
      </c>
      <c r="BC42" s="261">
        <f>'8'!BL42</f>
        <v>0.70214095963647172</v>
      </c>
      <c r="BD42" s="261">
        <f t="shared" si="2"/>
        <v>0.57502561091295235</v>
      </c>
      <c r="BE42" s="214">
        <f t="shared" si="24"/>
        <v>0.63147342654938177</v>
      </c>
      <c r="BF42" s="286">
        <f>'9'!BF42</f>
        <v>0.49281275386423851</v>
      </c>
      <c r="BG42" s="286">
        <f>'9'!BG42</f>
        <v>0.60175966398831315</v>
      </c>
      <c r="BH42" s="286">
        <f>'9'!BH42</f>
        <v>0.36071601379345647</v>
      </c>
      <c r="BI42" s="286">
        <f>'9'!BI42</f>
        <v>0.48380243604233186</v>
      </c>
      <c r="BJ42" s="286">
        <f>'9'!BJ42</f>
        <v>0.2781640355984567</v>
      </c>
      <c r="BK42" s="286">
        <f>'9'!BK42</f>
        <v>0.67488795129944068</v>
      </c>
      <c r="BL42" s="261">
        <f t="shared" si="25"/>
        <v>0.4714596996495154</v>
      </c>
      <c r="BM42" s="286">
        <f t="shared" si="26"/>
        <v>0.52734710592403278</v>
      </c>
      <c r="BN42" s="286">
        <f>'9'!BN42</f>
        <v>0.56583149598540217</v>
      </c>
      <c r="BO42" s="286">
        <f>'9'!BO42</f>
        <v>0.66610429747911359</v>
      </c>
      <c r="BP42" s="286">
        <f>'9'!BP42</f>
        <v>0.49261581246619701</v>
      </c>
      <c r="BQ42" s="286">
        <f>'9'!BQ42</f>
        <v>0.61418239768255045</v>
      </c>
      <c r="BR42" s="286">
        <f>'9'!BR42</f>
        <v>0.62941194832235114</v>
      </c>
      <c r="BS42" s="286">
        <f>'9'!BS42</f>
        <v>0.75535692013300104</v>
      </c>
      <c r="BT42" s="261">
        <f t="shared" si="27"/>
        <v>0.62178639675461866</v>
      </c>
      <c r="BU42" s="286">
        <f t="shared" si="28"/>
        <v>0.67405217587373856</v>
      </c>
      <c r="BV42" s="286">
        <f>'1'!DO42</f>
        <v>0.46151374823807628</v>
      </c>
      <c r="BW42" s="286">
        <f>'1'!DQ42</f>
        <v>0.57242919290635907</v>
      </c>
      <c r="BX42" s="261">
        <f>'2'!CK42</f>
        <v>0.59966930974240262</v>
      </c>
      <c r="BY42" s="287">
        <f>'2'!CM42</f>
        <v>0.7041892409871513</v>
      </c>
      <c r="BZ42" s="287">
        <f>'3'!BS42</f>
        <v>0.72946199081359464</v>
      </c>
      <c r="CA42" s="261">
        <f>'8'!CM42</f>
        <v>0.81598716180081488</v>
      </c>
      <c r="CB42" s="261">
        <f t="shared" si="3"/>
        <v>0.63093471842307314</v>
      </c>
      <c r="CC42" s="214">
        <f t="shared" si="29"/>
        <v>0.68575288941486112</v>
      </c>
      <c r="CD42" s="286">
        <f>'9'!CD42</f>
        <v>0.36942112228437896</v>
      </c>
      <c r="CE42" s="286">
        <f>'9'!CE42</f>
        <v>0.4789638996339074</v>
      </c>
      <c r="CF42" s="286">
        <f>'9'!CF42</f>
        <v>0.26443417675773428</v>
      </c>
      <c r="CG42" s="286">
        <f>'9'!CG42</f>
        <v>0.3697745694291652</v>
      </c>
      <c r="CH42" s="286">
        <f>'9'!CH42</f>
        <v>0.36252894432407801</v>
      </c>
      <c r="CI42" s="286">
        <f>'9'!CI42</f>
        <v>0.64634132526157784</v>
      </c>
      <c r="CJ42" s="261">
        <f t="shared" si="30"/>
        <v>0.42642943398593902</v>
      </c>
      <c r="CK42" s="286">
        <f t="shared" si="31"/>
        <v>0.48078058419289338</v>
      </c>
      <c r="CL42" s="286">
        <f>'1'!EM42</f>
        <v>0.38963699514299588</v>
      </c>
      <c r="CM42" s="286">
        <f>'1'!EO42</f>
        <v>0.50048235346389747</v>
      </c>
      <c r="CN42" s="261">
        <f>'2'!DC42</f>
        <v>0.33780686692158363</v>
      </c>
      <c r="CO42" s="287">
        <f>'2'!DE42</f>
        <v>0.45835947778187924</v>
      </c>
      <c r="CP42" s="287">
        <f>'3'!CG42</f>
        <v>0.66543195099435093</v>
      </c>
      <c r="CQ42" s="261">
        <f>'8'!DE42</f>
        <v>0.79441495435757847</v>
      </c>
      <c r="CR42" s="261">
        <f t="shared" si="4"/>
        <v>0.55459721108733906</v>
      </c>
      <c r="CS42" s="214">
        <f t="shared" si="32"/>
        <v>0.61099061550172928</v>
      </c>
      <c r="CT42" s="286">
        <f>'1'!EY42</f>
        <v>0.42750305949757267</v>
      </c>
      <c r="CU42" s="286">
        <f>'1'!FA42</f>
        <v>0.53922759180383006</v>
      </c>
      <c r="CV42" s="261">
        <f>'2'!DL42</f>
        <v>0.32866529520678267</v>
      </c>
      <c r="CW42" s="287">
        <f>'2'!DN42</f>
        <v>0.44793394945164244</v>
      </c>
      <c r="CX42" s="287">
        <f>'3'!CN42</f>
        <v>0.32686746215243806</v>
      </c>
      <c r="CY42" s="261">
        <f>'8'!DN42</f>
        <v>0.76160819903847776</v>
      </c>
      <c r="CZ42" s="261">
        <f t="shared" si="5"/>
        <v>0.47598666861743633</v>
      </c>
      <c r="DA42" s="214">
        <f t="shared" si="33"/>
        <v>0.53260334696442524</v>
      </c>
      <c r="DB42" s="286">
        <f>'1'!FK42</f>
        <v>0.65959889701790142</v>
      </c>
      <c r="DC42" s="286">
        <f>'1'!FM42</f>
        <v>0.74150684536848943</v>
      </c>
      <c r="DD42" s="261">
        <f>'2'!DU42</f>
        <v>0.46346788743358402</v>
      </c>
      <c r="DE42" s="287">
        <f>'2'!DW42</f>
        <v>0.58745281430235874</v>
      </c>
      <c r="DF42" s="287">
        <f>'3'!CU42</f>
        <v>0.17345655223609782</v>
      </c>
      <c r="DG42" s="261">
        <f>'8'!DW42</f>
        <v>0.44128640196555469</v>
      </c>
      <c r="DH42" s="261">
        <f t="shared" si="6"/>
        <v>0.46387208610093211</v>
      </c>
      <c r="DI42" s="214">
        <f t="shared" si="34"/>
        <v>0.50903375812804486</v>
      </c>
    </row>
    <row r="43" spans="1:113" ht="17.25" customHeight="1">
      <c r="A43" s="201">
        <v>1999</v>
      </c>
      <c r="B43" s="286">
        <f>'1'!K43</f>
        <v>0.51682364122444957</v>
      </c>
      <c r="C43" s="286">
        <f>'1'!M43</f>
        <v>0.62352150409038243</v>
      </c>
      <c r="D43" s="261">
        <f>'2'!H43</f>
        <v>0.32841673352676082</v>
      </c>
      <c r="E43" s="287">
        <f>'2'!J43</f>
        <v>0.4476482239245686</v>
      </c>
      <c r="F43" s="287">
        <f>'3'!H43</f>
        <v>0.38812814054913902</v>
      </c>
      <c r="G43" s="261">
        <f>'8'!J43</f>
        <v>0.69010656743453769</v>
      </c>
      <c r="H43" s="261">
        <f t="shared" si="0"/>
        <v>0.50912980683837517</v>
      </c>
      <c r="I43" s="214">
        <f t="shared" si="14"/>
        <v>0.56373210102452909</v>
      </c>
      <c r="J43" s="286">
        <f>'9'!J43</f>
        <v>0.54855967434648434</v>
      </c>
      <c r="K43" s="286">
        <f>'9'!K43</f>
        <v>0.65136602358042039</v>
      </c>
      <c r="L43" s="286">
        <f>'9'!L43</f>
        <v>0.46403871473801489</v>
      </c>
      <c r="M43" s="286">
        <f>'9'!M43</f>
        <v>0.58798653526256672</v>
      </c>
      <c r="N43" s="286">
        <f>'9'!N43</f>
        <v>0.70811811226416554</v>
      </c>
      <c r="O43" s="286">
        <f>'9'!O43</f>
        <v>0.73878027936295365</v>
      </c>
      <c r="P43" s="261">
        <f t="shared" si="15"/>
        <v>0.62755233911917507</v>
      </c>
      <c r="Q43" s="286">
        <f t="shared" si="16"/>
        <v>0.68106966086520471</v>
      </c>
      <c r="R43" s="286">
        <f>'1'!AI43</f>
        <v>0.46985102355871178</v>
      </c>
      <c r="S43" s="286">
        <f>'1'!AK43</f>
        <v>0.5803527119239168</v>
      </c>
      <c r="T43" s="261">
        <f>'2'!Z43</f>
        <v>0.41109676540028689</v>
      </c>
      <c r="U43" s="287">
        <f>'2'!AB43</f>
        <v>0.53660536461489428</v>
      </c>
      <c r="V43" s="287">
        <f>'3'!V43</f>
        <v>0.41750597992370148</v>
      </c>
      <c r="W43" s="261">
        <f>'8'!AB43</f>
        <v>0.69536828113885663</v>
      </c>
      <c r="X43" s="261">
        <f t="shared" si="1"/>
        <v>0.50726865122915288</v>
      </c>
      <c r="Y43" s="214">
        <f t="shared" si="17"/>
        <v>0.56402018649669572</v>
      </c>
      <c r="Z43" s="286">
        <f>'9'!Z43</f>
        <v>0.43874133583280273</v>
      </c>
      <c r="AA43" s="286">
        <f>'9'!AA43</f>
        <v>0.55035881327529224</v>
      </c>
      <c r="AB43" s="286">
        <f>'9'!AB43</f>
        <v>0.45718460355289653</v>
      </c>
      <c r="AC43" s="286">
        <f>'9'!AC43</f>
        <v>0.58155001524216987</v>
      </c>
      <c r="AD43" s="286">
        <f>'9'!AD43</f>
        <v>0.81549039913365073</v>
      </c>
      <c r="AE43" s="286">
        <f>'9'!AE43</f>
        <v>0.82180546323131942</v>
      </c>
      <c r="AF43" s="261">
        <f t="shared" si="18"/>
        <v>0.63053896027965328</v>
      </c>
      <c r="AG43" s="286">
        <f t="shared" si="19"/>
        <v>0.68762249242557638</v>
      </c>
      <c r="AH43" s="286">
        <f>'9'!AH43</f>
        <v>0.29528255299932027</v>
      </c>
      <c r="AI43" s="286">
        <f>'9'!AI43</f>
        <v>0.39441976335997597</v>
      </c>
      <c r="AJ43" s="286">
        <f>'9'!AJ43</f>
        <v>0.23276917218516749</v>
      </c>
      <c r="AK43" s="286">
        <f>'9'!AK43</f>
        <v>0.32764936291431274</v>
      </c>
      <c r="AL43" s="286">
        <f>'9'!AL43</f>
        <v>0.82076996721900197</v>
      </c>
      <c r="AM43" s="286">
        <f>'9'!AM43</f>
        <v>0.75233065363013651</v>
      </c>
      <c r="AN43" s="261">
        <f t="shared" si="20"/>
        <v>0.5346650936305295</v>
      </c>
      <c r="AO43" s="286">
        <f t="shared" si="21"/>
        <v>0.58380799684770623</v>
      </c>
      <c r="AP43" s="286">
        <f>'9'!AP43</f>
        <v>0.4974905282895245</v>
      </c>
      <c r="AQ43" s="286">
        <f>'9'!AQ43</f>
        <v>0.60604815181469163</v>
      </c>
      <c r="AR43" s="286">
        <f>'9'!AR43</f>
        <v>0.36533206371515614</v>
      </c>
      <c r="AS43" s="286">
        <f>'9'!AS43</f>
        <v>0.48881536325636488</v>
      </c>
      <c r="AT43" s="286">
        <f>'9'!AT43</f>
        <v>0.71783150058158118</v>
      </c>
      <c r="AU43" s="286">
        <f>'9'!AU43</f>
        <v>0.73587324216372862</v>
      </c>
      <c r="AV43" s="261">
        <f t="shared" si="22"/>
        <v>0.59895560337365295</v>
      </c>
      <c r="AW43" s="286">
        <f t="shared" si="23"/>
        <v>0.65472698273784058</v>
      </c>
      <c r="AX43" s="286">
        <f>'1'!CE43</f>
        <v>0.4822507929029457</v>
      </c>
      <c r="AY43" s="286">
        <f>'1'!CG43</f>
        <v>0.59198726583460082</v>
      </c>
      <c r="AZ43" s="261">
        <f>'2'!BJ43</f>
        <v>0.50592070103510689</v>
      </c>
      <c r="BA43" s="287">
        <f>'2'!BL43</f>
        <v>0.62604142937923402</v>
      </c>
      <c r="BB43" s="287">
        <f>'3'!AX43</f>
        <v>0.66468317341084793</v>
      </c>
      <c r="BC43" s="261">
        <f>'8'!BL43</f>
        <v>0.7087040863278613</v>
      </c>
      <c r="BD43" s="261">
        <f t="shared" si="2"/>
        <v>0.58683920219936625</v>
      </c>
      <c r="BE43" s="214">
        <f t="shared" si="24"/>
        <v>0.64274586420644109</v>
      </c>
      <c r="BF43" s="286">
        <f>'9'!BF43</f>
        <v>0.51099040722385836</v>
      </c>
      <c r="BG43" s="286">
        <f>'9'!BG43</f>
        <v>0.6182913474050028</v>
      </c>
      <c r="BH43" s="286">
        <f>'9'!BH43</f>
        <v>0.37069729612952662</v>
      </c>
      <c r="BI43" s="286">
        <f>'9'!BI43</f>
        <v>0.49459565103726222</v>
      </c>
      <c r="BJ43" s="286">
        <f>'9'!BJ43</f>
        <v>0.34091424258155389</v>
      </c>
      <c r="BK43" s="286">
        <f>'9'!BK43</f>
        <v>0.69193533713473765</v>
      </c>
      <c r="BL43" s="261">
        <f t="shared" si="25"/>
        <v>0.49967828743156889</v>
      </c>
      <c r="BM43" s="286">
        <f t="shared" si="26"/>
        <v>0.55498849899480018</v>
      </c>
      <c r="BN43" s="286">
        <f>'9'!BN43</f>
        <v>0.59877188686729288</v>
      </c>
      <c r="BO43" s="286">
        <f>'9'!BO43</f>
        <v>0.69344860929624752</v>
      </c>
      <c r="BP43" s="286">
        <f>'9'!BP43</f>
        <v>0.48333605381984096</v>
      </c>
      <c r="BQ43" s="286">
        <f>'9'!BQ43</f>
        <v>0.60578644539811743</v>
      </c>
      <c r="BR43" s="286">
        <f>'9'!BR43</f>
        <v>0.64557008469257082</v>
      </c>
      <c r="BS43" s="286">
        <f>'9'!BS43</f>
        <v>0.75854320124775743</v>
      </c>
      <c r="BT43" s="261">
        <f t="shared" si="27"/>
        <v>0.6388706816139833</v>
      </c>
      <c r="BU43" s="286">
        <f t="shared" si="28"/>
        <v>0.68898640974339287</v>
      </c>
      <c r="BV43" s="286">
        <f>'1'!DO43</f>
        <v>0.48365687085823283</v>
      </c>
      <c r="BW43" s="286">
        <f>'1'!DQ43</f>
        <v>0.59329546300063629</v>
      </c>
      <c r="BX43" s="261">
        <f>'2'!CK43</f>
        <v>0.62052987048577957</v>
      </c>
      <c r="BY43" s="287">
        <f>'2'!CM43</f>
        <v>0.72041695173502196</v>
      </c>
      <c r="BZ43" s="287">
        <f>'3'!BS43</f>
        <v>0.72681264070481766</v>
      </c>
      <c r="CA43" s="261">
        <f>'8'!CM43</f>
        <v>0.82019150570531552</v>
      </c>
      <c r="CB43" s="261">
        <f t="shared" si="3"/>
        <v>0.64226677199440441</v>
      </c>
      <c r="CC43" s="214">
        <f t="shared" si="29"/>
        <v>0.69611091697629002</v>
      </c>
      <c r="CD43" s="286">
        <f>'9'!CD43</f>
        <v>0.38995406979891761</v>
      </c>
      <c r="CE43" s="286">
        <f>'9'!CE43</f>
        <v>0.50081508002776187</v>
      </c>
      <c r="CF43" s="286">
        <f>'9'!CF43</f>
        <v>0.26924188231474894</v>
      </c>
      <c r="CG43" s="286">
        <f>'9'!CG43</f>
        <v>0.37594744272170599</v>
      </c>
      <c r="CH43" s="286">
        <f>'9'!CH43</f>
        <v>0.38682397473358887</v>
      </c>
      <c r="CI43" s="286">
        <f>'9'!CI43</f>
        <v>0.66657330397903336</v>
      </c>
      <c r="CJ43" s="261">
        <f t="shared" si="30"/>
        <v>0.44625513582919751</v>
      </c>
      <c r="CK43" s="286">
        <f t="shared" si="31"/>
        <v>0.50127009596143091</v>
      </c>
      <c r="CL43" s="286">
        <f>'1'!EM43</f>
        <v>0.41588434169196303</v>
      </c>
      <c r="CM43" s="286">
        <f>'1'!EO43</f>
        <v>0.52754656870003247</v>
      </c>
      <c r="CN43" s="261">
        <f>'2'!DC43</f>
        <v>0.35179118627052519</v>
      </c>
      <c r="CO43" s="287">
        <f>'2'!DE43</f>
        <v>0.47400379985513341</v>
      </c>
      <c r="CP43" s="287">
        <f>'3'!CG43</f>
        <v>0.67700335438209813</v>
      </c>
      <c r="CQ43" s="261">
        <f>'8'!DE43</f>
        <v>0.80117568193151467</v>
      </c>
      <c r="CR43" s="261">
        <f t="shared" si="4"/>
        <v>0.57107761438224092</v>
      </c>
      <c r="CS43" s="214">
        <f t="shared" si="32"/>
        <v>0.62796376654392949</v>
      </c>
      <c r="CT43" s="286">
        <f>'1'!EY43</f>
        <v>0.46231588960039849</v>
      </c>
      <c r="CU43" s="286">
        <f>'1'!FA43</f>
        <v>0.57319510681762487</v>
      </c>
      <c r="CV43" s="261">
        <f>'2'!DL43</f>
        <v>0.33384963149220859</v>
      </c>
      <c r="CW43" s="287">
        <f>'2'!DN43</f>
        <v>0.4538661191309864</v>
      </c>
      <c r="CX43" s="287">
        <f>'3'!CN43</f>
        <v>0.31240416779469371</v>
      </c>
      <c r="CY43" s="261">
        <f>'8'!DN43</f>
        <v>0.75537591092834333</v>
      </c>
      <c r="CZ43" s="261">
        <f t="shared" si="5"/>
        <v>0.48525633867013951</v>
      </c>
      <c r="DA43" s="214">
        <f t="shared" si="33"/>
        <v>0.5416096743209079</v>
      </c>
      <c r="DB43" s="286">
        <f>'1'!FK43</f>
        <v>0.69669463184662606</v>
      </c>
      <c r="DC43" s="286">
        <f>'1'!FM43</f>
        <v>0.76939815151815805</v>
      </c>
      <c r="DD43" s="261">
        <f>'2'!DU43</f>
        <v>0.4745642380648038</v>
      </c>
      <c r="DE43" s="287">
        <f>'2'!DW43</f>
        <v>0.5977532336192225</v>
      </c>
      <c r="DF43" s="287">
        <f>'3'!CU43</f>
        <v>0.17333578976398661</v>
      </c>
      <c r="DG43" s="261">
        <f>'8'!DW43</f>
        <v>0.44016895981049514</v>
      </c>
      <c r="DH43" s="261">
        <f t="shared" si="6"/>
        <v>0.4795104639387513</v>
      </c>
      <c r="DI43" s="214">
        <f t="shared" si="34"/>
        <v>0.52091077136280595</v>
      </c>
    </row>
    <row r="44" spans="1:113" ht="17.25" customHeight="1">
      <c r="A44" s="201">
        <v>2000</v>
      </c>
      <c r="B44" s="286">
        <f>'1'!K44</f>
        <v>0.53259879110106922</v>
      </c>
      <c r="C44" s="286">
        <f>'1'!M44</f>
        <v>0.63748905876068496</v>
      </c>
      <c r="D44" s="261">
        <f>'2'!H44</f>
        <v>0.34548394973171787</v>
      </c>
      <c r="E44" s="287">
        <f>'2'!J44</f>
        <v>0.46699255715250904</v>
      </c>
      <c r="F44" s="287">
        <f>'3'!H44</f>
        <v>0.40951395127503032</v>
      </c>
      <c r="G44" s="261">
        <f>'8'!J44</f>
        <v>0.69503444873078601</v>
      </c>
      <c r="H44" s="261">
        <f t="shared" si="0"/>
        <v>0.52372501141505357</v>
      </c>
      <c r="I44" s="214">
        <f t="shared" si="14"/>
        <v>0.57783197922097895</v>
      </c>
      <c r="J44" s="286">
        <f>'9'!J44</f>
        <v>0.58057913096838987</v>
      </c>
      <c r="K44" s="286">
        <f>'9'!K44</f>
        <v>0.67846759987013905</v>
      </c>
      <c r="L44" s="286">
        <f>'9'!L44</f>
        <v>0.46973209559620993</v>
      </c>
      <c r="M44" s="286">
        <f>'9'!M44</f>
        <v>0.59328693462658522</v>
      </c>
      <c r="N44" s="286">
        <f>'9'!N44</f>
        <v>0.70030339690414134</v>
      </c>
      <c r="O44" s="286">
        <f>'9'!O44</f>
        <v>0.74529950027848724</v>
      </c>
      <c r="P44" s="261">
        <f t="shared" si="15"/>
        <v>0.64060558624263408</v>
      </c>
      <c r="Q44" s="286">
        <f t="shared" si="16"/>
        <v>0.69211645770637131</v>
      </c>
      <c r="R44" s="286">
        <f>'1'!AI44</f>
        <v>0.49143015679135138</v>
      </c>
      <c r="S44" s="286">
        <f>'1'!AK44</f>
        <v>0.60048750733897116</v>
      </c>
      <c r="T44" s="261">
        <f>'2'!Z44</f>
        <v>0.4259225081281961</v>
      </c>
      <c r="U44" s="287">
        <f>'2'!AB44</f>
        <v>0.55139121310034611</v>
      </c>
      <c r="V44" s="287">
        <f>'3'!V44</f>
        <v>0.42719340956000779</v>
      </c>
      <c r="W44" s="261">
        <f>'8'!AB44</f>
        <v>0.71125267688421823</v>
      </c>
      <c r="X44" s="261">
        <f t="shared" si="1"/>
        <v>0.5237758351404167</v>
      </c>
      <c r="Y44" s="214">
        <f t="shared" si="17"/>
        <v>0.57994564585667963</v>
      </c>
      <c r="Z44" s="286">
        <f>'9'!Z44</f>
        <v>0.44559127674106452</v>
      </c>
      <c r="AA44" s="286">
        <f>'9'!AA44</f>
        <v>0.55706484511281773</v>
      </c>
      <c r="AB44" s="286">
        <f>'9'!AB44</f>
        <v>0.46539058733252009</v>
      </c>
      <c r="AC44" s="286">
        <f>'9'!AC44</f>
        <v>0.58924885545682404</v>
      </c>
      <c r="AD44" s="286">
        <f>'9'!AD44</f>
        <v>0.81495566413422527</v>
      </c>
      <c r="AE44" s="286">
        <f>'9'!AE44</f>
        <v>0.82675609798527916</v>
      </c>
      <c r="AF44" s="261">
        <f t="shared" si="18"/>
        <v>0.63520350995955388</v>
      </c>
      <c r="AG44" s="286">
        <f t="shared" si="19"/>
        <v>0.69217876412068557</v>
      </c>
      <c r="AH44" s="286">
        <f>'9'!AH44</f>
        <v>0.30431863395668535</v>
      </c>
      <c r="AI44" s="286">
        <f>'9'!AI44</f>
        <v>0.40523856592470275</v>
      </c>
      <c r="AJ44" s="286">
        <f>'9'!AJ44</f>
        <v>0.27537957394929191</v>
      </c>
      <c r="AK44" s="286">
        <f>'9'!AK44</f>
        <v>0.38374708926167361</v>
      </c>
      <c r="AL44" s="286">
        <f>'9'!AL44</f>
        <v>0.79923087829287809</v>
      </c>
      <c r="AM44" s="286">
        <f>'9'!AM44</f>
        <v>0.74631470915872067</v>
      </c>
      <c r="AN44" s="261">
        <f t="shared" si="20"/>
        <v>0.53565180784050304</v>
      </c>
      <c r="AO44" s="286">
        <f t="shared" si="21"/>
        <v>0.58685653215894817</v>
      </c>
      <c r="AP44" s="286">
        <f>'9'!AP44</f>
        <v>0.52755516478385722</v>
      </c>
      <c r="AQ44" s="286">
        <f>'9'!AQ44</f>
        <v>0.63305104855372696</v>
      </c>
      <c r="AR44" s="286">
        <f>'9'!AR44</f>
        <v>0.38904585487167986</v>
      </c>
      <c r="AS44" s="286">
        <f>'9'!AS44</f>
        <v>0.51399901322581965</v>
      </c>
      <c r="AT44" s="286">
        <f>'9'!AT44</f>
        <v>0.72081023932707633</v>
      </c>
      <c r="AU44" s="286">
        <f>'9'!AU44</f>
        <v>0.74998312775639719</v>
      </c>
      <c r="AV44" s="261">
        <f t="shared" si="22"/>
        <v>0.61762499317157926</v>
      </c>
      <c r="AW44" s="286">
        <f t="shared" si="23"/>
        <v>0.67231866251494121</v>
      </c>
      <c r="AX44" s="286">
        <f>'1'!CE44</f>
        <v>0.50527680069178416</v>
      </c>
      <c r="AY44" s="286">
        <f>'1'!CG44</f>
        <v>0.61313352458095216</v>
      </c>
      <c r="AZ44" s="261">
        <f>'2'!BJ44</f>
        <v>0.51188148269305644</v>
      </c>
      <c r="BA44" s="287">
        <f>'2'!BL44</f>
        <v>0.63128784493605627</v>
      </c>
      <c r="BB44" s="287">
        <f>'3'!AX44</f>
        <v>0.6683266453511959</v>
      </c>
      <c r="BC44" s="261">
        <f>'8'!BL44</f>
        <v>0.71402254683991595</v>
      </c>
      <c r="BD44" s="261">
        <f t="shared" si="2"/>
        <v>0.59888616659379734</v>
      </c>
      <c r="BE44" s="214">
        <f t="shared" si="24"/>
        <v>0.65396949237376445</v>
      </c>
      <c r="BF44" s="286">
        <f>'9'!BF44</f>
        <v>0.53198144535239755</v>
      </c>
      <c r="BG44" s="286">
        <f>'9'!BG44</f>
        <v>0.63694722292333128</v>
      </c>
      <c r="BH44" s="286">
        <f>'9'!BH44</f>
        <v>0.38003787879877249</v>
      </c>
      <c r="BI44" s="286">
        <f>'9'!BI44</f>
        <v>0.50454262756566914</v>
      </c>
      <c r="BJ44" s="286">
        <f>'9'!BJ44</f>
        <v>0.39803890303271244</v>
      </c>
      <c r="BK44" s="286">
        <f>'9'!BK44</f>
        <v>0.70545802297477422</v>
      </c>
      <c r="BL44" s="261">
        <f t="shared" si="25"/>
        <v>0.52667059752270795</v>
      </c>
      <c r="BM44" s="286">
        <f t="shared" si="26"/>
        <v>0.58110738342777113</v>
      </c>
      <c r="BN44" s="286">
        <f>'9'!BN44</f>
        <v>0.61286765634222728</v>
      </c>
      <c r="BO44" s="286">
        <f>'9'!BO44</f>
        <v>0.70485736098273388</v>
      </c>
      <c r="BP44" s="286">
        <f>'9'!BP44</f>
        <v>0.47081187481150116</v>
      </c>
      <c r="BQ44" s="286">
        <f>'9'!BQ44</f>
        <v>0.59428752120215855</v>
      </c>
      <c r="BR44" s="286">
        <f>'9'!BR44</f>
        <v>0.62672240906278065</v>
      </c>
      <c r="BS44" s="286">
        <f>'9'!BS44</f>
        <v>0.76941043318809843</v>
      </c>
      <c r="BT44" s="261">
        <f t="shared" si="27"/>
        <v>0.64126146058076083</v>
      </c>
      <c r="BU44" s="286">
        <f t="shared" si="28"/>
        <v>0.6904049070760292</v>
      </c>
      <c r="BV44" s="286">
        <f>'1'!DO44</f>
        <v>0.50945371492417968</v>
      </c>
      <c r="BW44" s="286">
        <f>'1'!DQ44</f>
        <v>0.61690755247440232</v>
      </c>
      <c r="BX44" s="261">
        <f>'2'!CK44</f>
        <v>0.6457433241762115</v>
      </c>
      <c r="BY44" s="287">
        <f>'2'!CM44</f>
        <v>0.73952572718103526</v>
      </c>
      <c r="BZ44" s="287">
        <f>'3'!BS44</f>
        <v>0.72413042720449994</v>
      </c>
      <c r="CA44" s="261">
        <f>'8'!CM44</f>
        <v>0.82572009356101161</v>
      </c>
      <c r="CB44" s="261">
        <f t="shared" si="3"/>
        <v>0.65581844857867089</v>
      </c>
      <c r="CC44" s="214">
        <f t="shared" si="29"/>
        <v>0.70817822389924245</v>
      </c>
      <c r="CD44" s="286">
        <f>'9'!CD44</f>
        <v>0.4132888985028893</v>
      </c>
      <c r="CE44" s="286">
        <f>'9'!CE44</f>
        <v>0.52491263728297133</v>
      </c>
      <c r="CF44" s="286">
        <f>'9'!CF44</f>
        <v>0.29053589321119155</v>
      </c>
      <c r="CG44" s="286">
        <f>'9'!CG44</f>
        <v>0.40263129421452309</v>
      </c>
      <c r="CH44" s="286">
        <f>'9'!CH44</f>
        <v>0.41022486355080429</v>
      </c>
      <c r="CI44" s="286">
        <f>'9'!CI44</f>
        <v>0.6747254886271834</v>
      </c>
      <c r="CJ44" s="261">
        <f t="shared" si="30"/>
        <v>0.46560673676677178</v>
      </c>
      <c r="CK44" s="286">
        <f t="shared" si="31"/>
        <v>0.52146577237913783</v>
      </c>
      <c r="CL44" s="286">
        <f>'1'!EM44</f>
        <v>0.44118670357034007</v>
      </c>
      <c r="CM44" s="286">
        <f>'1'!EO44</f>
        <v>0.55275956427358297</v>
      </c>
      <c r="CN44" s="261">
        <f>'2'!DC44</f>
        <v>0.36904421141044103</v>
      </c>
      <c r="CO44" s="287">
        <f>'2'!DE44</f>
        <v>0.49281993465439</v>
      </c>
      <c r="CP44" s="287">
        <f>'3'!CG44</f>
        <v>0.6871587102836304</v>
      </c>
      <c r="CQ44" s="261">
        <f>'8'!DE44</f>
        <v>0.80642298371047116</v>
      </c>
      <c r="CR44" s="261">
        <f t="shared" si="4"/>
        <v>0.58677452606770553</v>
      </c>
      <c r="CS44" s="214">
        <f t="shared" si="32"/>
        <v>0.64378124267339765</v>
      </c>
      <c r="CT44" s="286">
        <f>'1'!EY44</f>
        <v>0.49853720623889791</v>
      </c>
      <c r="CU44" s="286">
        <f>'1'!FA44</f>
        <v>0.60700443983101726</v>
      </c>
      <c r="CV44" s="261">
        <f>'2'!DL44</f>
        <v>0.35554427139270806</v>
      </c>
      <c r="CW44" s="287">
        <f>'2'!DN44</f>
        <v>0.47814162221499024</v>
      </c>
      <c r="CX44" s="287">
        <f>'3'!CN44</f>
        <v>0.34217696289005178</v>
      </c>
      <c r="CY44" s="261">
        <f>'8'!DN44</f>
        <v>0.7568208630445008</v>
      </c>
      <c r="CZ44" s="261">
        <f t="shared" si="5"/>
        <v>0.50971876611846811</v>
      </c>
      <c r="DA44" s="214">
        <f t="shared" si="33"/>
        <v>0.56536539463754409</v>
      </c>
      <c r="DB44" s="286">
        <f>'1'!FK44</f>
        <v>0.73247387663826768</v>
      </c>
      <c r="DC44" s="286">
        <f>'1'!FM44</f>
        <v>0.79536860316901259</v>
      </c>
      <c r="DD44" s="261">
        <f>'2'!DU44</f>
        <v>0.48543066970490578</v>
      </c>
      <c r="DE44" s="287">
        <f>'2'!DW44</f>
        <v>0.60769068311293639</v>
      </c>
      <c r="DF44" s="287">
        <f>'3'!CU44</f>
        <v>0.17818393273546421</v>
      </c>
      <c r="DG44" s="261">
        <f>'8'!DW44</f>
        <v>0.42926076073810199</v>
      </c>
      <c r="DH44" s="261">
        <f t="shared" si="6"/>
        <v>0.49339379099418923</v>
      </c>
      <c r="DI44" s="214">
        <f t="shared" si="34"/>
        <v>0.53077768294729022</v>
      </c>
    </row>
    <row r="45" spans="1:113" ht="17.25" customHeight="1">
      <c r="A45" s="201">
        <v>2001</v>
      </c>
      <c r="B45" s="286">
        <f>'1'!K45</f>
        <v>0.5570772190360932</v>
      </c>
      <c r="C45" s="286">
        <f>'1'!M45</f>
        <v>0.65866967138691268</v>
      </c>
      <c r="D45" s="261">
        <f>'2'!H45</f>
        <v>0.36036083717461104</v>
      </c>
      <c r="E45" s="287">
        <f>'2'!J45</f>
        <v>0.48341518086889973</v>
      </c>
      <c r="F45" s="287">
        <f>'3'!H45</f>
        <v>0.4298532406718133</v>
      </c>
      <c r="G45" s="261">
        <f>'8'!J45</f>
        <v>0.69171225311298734</v>
      </c>
      <c r="H45" s="261">
        <f t="shared" si="0"/>
        <v>0.53925834477809853</v>
      </c>
      <c r="I45" s="214">
        <f t="shared" si="14"/>
        <v>0.59220076008785516</v>
      </c>
      <c r="J45" s="286">
        <f>'9'!J45</f>
        <v>0.59283181207980806</v>
      </c>
      <c r="K45" s="286">
        <f>'9'!K45</f>
        <v>0.68858940050930906</v>
      </c>
      <c r="L45" s="286">
        <f>'9'!L45</f>
        <v>0.46577864898698285</v>
      </c>
      <c r="M45" s="286">
        <f>'9'!M45</f>
        <v>0.5896107765714198</v>
      </c>
      <c r="N45" s="286">
        <f>'9'!N45</f>
        <v>0.70030339690414134</v>
      </c>
      <c r="O45" s="286">
        <f>'9'!O45</f>
        <v>0.74687836799106488</v>
      </c>
      <c r="P45" s="261">
        <f t="shared" si="15"/>
        <v>0.64550603095442305</v>
      </c>
      <c r="Q45" s="286">
        <f t="shared" si="16"/>
        <v>0.69619227908466719</v>
      </c>
      <c r="R45" s="286">
        <f>'1'!AI45</f>
        <v>0.50592187716383696</v>
      </c>
      <c r="S45" s="286">
        <f>'1'!AK45</f>
        <v>0.61371759781655988</v>
      </c>
      <c r="T45" s="261">
        <f>'2'!Z45</f>
        <v>0.43854671898772846</v>
      </c>
      <c r="U45" s="287">
        <f>'2'!AB45</f>
        <v>0.56373196142958193</v>
      </c>
      <c r="V45" s="287">
        <f>'3'!V45</f>
        <v>0.42589185209573399</v>
      </c>
      <c r="W45" s="261">
        <f>'8'!AB45</f>
        <v>0.69889346909987016</v>
      </c>
      <c r="X45" s="261">
        <f t="shared" si="1"/>
        <v>0.52741975306320865</v>
      </c>
      <c r="Y45" s="214">
        <f t="shared" si="17"/>
        <v>0.58305656556848318</v>
      </c>
      <c r="Z45" s="286">
        <f>'9'!Z45</f>
        <v>0.45298461670883805</v>
      </c>
      <c r="AA45" s="286">
        <f>'9'!AA45</f>
        <v>0.56423745077480891</v>
      </c>
      <c r="AB45" s="286">
        <f>'9'!AB45</f>
        <v>0.51330932807754137</v>
      </c>
      <c r="AC45" s="286">
        <f>'9'!AC45</f>
        <v>0.63253856204204473</v>
      </c>
      <c r="AD45" s="286">
        <f>'9'!AD45</f>
        <v>0.80512634457124976</v>
      </c>
      <c r="AE45" s="286">
        <f>'9'!AE45</f>
        <v>0.82107297931718271</v>
      </c>
      <c r="AF45" s="261">
        <f t="shared" si="18"/>
        <v>0.63907461046339753</v>
      </c>
      <c r="AG45" s="286">
        <f t="shared" si="19"/>
        <v>0.69549866748623623</v>
      </c>
      <c r="AH45" s="286">
        <f>'9'!AH45</f>
        <v>0.32242011004517396</v>
      </c>
      <c r="AI45" s="286">
        <f>'9'!AI45</f>
        <v>0.42646129199338534</v>
      </c>
      <c r="AJ45" s="286">
        <f>'9'!AJ45</f>
        <v>0.35789968016401308</v>
      </c>
      <c r="AK45" s="286">
        <f>'9'!AK45</f>
        <v>0.48072564007236646</v>
      </c>
      <c r="AL45" s="286">
        <f>'9'!AL45</f>
        <v>0.79781032334044899</v>
      </c>
      <c r="AM45" s="286">
        <f>'9'!AM45</f>
        <v>0.75342898327342089</v>
      </c>
      <c r="AN45" s="261">
        <f t="shared" si="20"/>
        <v>0.55256783868793835</v>
      </c>
      <c r="AO45" s="286">
        <f t="shared" si="21"/>
        <v>0.6064669074580582</v>
      </c>
      <c r="AP45" s="286">
        <f>'9'!AP45</f>
        <v>0.54411002278395992</v>
      </c>
      <c r="AQ45" s="286">
        <f>'9'!AQ45</f>
        <v>0.6475225934321428</v>
      </c>
      <c r="AR45" s="286">
        <f>'9'!AR45</f>
        <v>0.38976681847428912</v>
      </c>
      <c r="AS45" s="286">
        <f>'9'!AS45</f>
        <v>0.51475019123633847</v>
      </c>
      <c r="AT45" s="286">
        <f>'9'!AT45</f>
        <v>0.71180834822983607</v>
      </c>
      <c r="AU45" s="286">
        <f>'9'!AU45</f>
        <v>0.75730947111851687</v>
      </c>
      <c r="AV45" s="261">
        <f t="shared" si="22"/>
        <v>0.62390014579810116</v>
      </c>
      <c r="AW45" s="286">
        <f t="shared" si="23"/>
        <v>0.67776351133357915</v>
      </c>
      <c r="AX45" s="286">
        <f>'1'!CE45</f>
        <v>0.52299505939908952</v>
      </c>
      <c r="AY45" s="286">
        <f>'1'!CG45</f>
        <v>0.62901620087447541</v>
      </c>
      <c r="AZ45" s="261">
        <f>'2'!BJ45</f>
        <v>0.52446424619460386</v>
      </c>
      <c r="BA45" s="287">
        <f>'2'!BL45</f>
        <v>0.64223099792476823</v>
      </c>
      <c r="BB45" s="287">
        <f>'3'!AX45</f>
        <v>0.6738864638987847</v>
      </c>
      <c r="BC45" s="261">
        <f>'8'!BL45</f>
        <v>0.71398132827786431</v>
      </c>
      <c r="BD45" s="261">
        <f t="shared" si="2"/>
        <v>0.60861139642325846</v>
      </c>
      <c r="BE45" s="214">
        <f t="shared" si="24"/>
        <v>0.6627965281864292</v>
      </c>
      <c r="BF45" s="286">
        <f>'9'!BF45</f>
        <v>0.54315924793990833</v>
      </c>
      <c r="BG45" s="286">
        <f>'9'!BG45</f>
        <v>0.64669884073878259</v>
      </c>
      <c r="BH45" s="286">
        <f>'9'!BH45</f>
        <v>0.40127939879870989</v>
      </c>
      <c r="BI45" s="286">
        <f>'9'!BI45</f>
        <v>0.52663375543421753</v>
      </c>
      <c r="BJ45" s="286">
        <f>'9'!BJ45</f>
        <v>0.40412486014133009</v>
      </c>
      <c r="BK45" s="286">
        <f>'9'!BK45</f>
        <v>0.72250906384345537</v>
      </c>
      <c r="BL45" s="261">
        <f t="shared" si="25"/>
        <v>0.53905012005203068</v>
      </c>
      <c r="BM45" s="286">
        <f t="shared" si="26"/>
        <v>0.5930013928351312</v>
      </c>
      <c r="BN45" s="286">
        <f>'9'!BN45</f>
        <v>0.63021698427133954</v>
      </c>
      <c r="BO45" s="286">
        <f>'9'!BO45</f>
        <v>0.71866965875532107</v>
      </c>
      <c r="BP45" s="286">
        <f>'9'!BP45</f>
        <v>0.49678045848515084</v>
      </c>
      <c r="BQ45" s="286">
        <f>'9'!BQ45</f>
        <v>0.61791683635767114</v>
      </c>
      <c r="BR45" s="286">
        <f>'9'!BR45</f>
        <v>0.60727090729045075</v>
      </c>
      <c r="BS45" s="286">
        <f>'9'!BS45</f>
        <v>0.7650980482449995</v>
      </c>
      <c r="BT45" s="261">
        <f t="shared" si="27"/>
        <v>0.64485707844091344</v>
      </c>
      <c r="BU45" s="286">
        <f t="shared" si="28"/>
        <v>0.69235178602175818</v>
      </c>
      <c r="BV45" s="286">
        <f>'1'!DO45</f>
        <v>0.54000068445559035</v>
      </c>
      <c r="BW45" s="286">
        <f>'1'!DQ45</f>
        <v>0.64395586660116566</v>
      </c>
      <c r="BX45" s="261">
        <f>'2'!CK45</f>
        <v>0.67271837793243572</v>
      </c>
      <c r="BY45" s="287">
        <f>'2'!CM45</f>
        <v>0.75938984653140595</v>
      </c>
      <c r="BZ45" s="287">
        <f>'3'!BS45</f>
        <v>0.71670499472805715</v>
      </c>
      <c r="CA45" s="261">
        <f>'8'!CM45</f>
        <v>0.82936615845573092</v>
      </c>
      <c r="CB45" s="261">
        <f t="shared" si="3"/>
        <v>0.66978989987142679</v>
      </c>
      <c r="CC45" s="214">
        <f t="shared" si="29"/>
        <v>0.72003911958955391</v>
      </c>
      <c r="CD45" s="286">
        <f>'9'!CD45</f>
        <v>0.4378996468644839</v>
      </c>
      <c r="CE45" s="286">
        <f>'9'!CE45</f>
        <v>0.54953073402899544</v>
      </c>
      <c r="CF45" s="286">
        <f>'9'!CF45</f>
        <v>0.30598791827750227</v>
      </c>
      <c r="CG45" s="286">
        <f>'9'!CG45</f>
        <v>0.42135686960422175</v>
      </c>
      <c r="CH45" s="286">
        <f>'9'!CH45</f>
        <v>0.41744359630192912</v>
      </c>
      <c r="CI45" s="286">
        <f>'9'!CI45</f>
        <v>0.70064132026366466</v>
      </c>
      <c r="CJ45" s="261">
        <f t="shared" si="30"/>
        <v>0.48527987971494224</v>
      </c>
      <c r="CK45" s="286">
        <f t="shared" si="31"/>
        <v>0.54146920971341883</v>
      </c>
      <c r="CL45" s="286">
        <f>'1'!EM45</f>
        <v>0.44951800603029146</v>
      </c>
      <c r="CM45" s="286">
        <f>'1'!EO45</f>
        <v>0.56088271666593903</v>
      </c>
      <c r="CN45" s="261">
        <f>'2'!DC45</f>
        <v>0.40032146226123838</v>
      </c>
      <c r="CO45" s="287">
        <f>'2'!DE45</f>
        <v>0.52565286257503208</v>
      </c>
      <c r="CP45" s="287">
        <f>'3'!CG45</f>
        <v>0.70948172100913109</v>
      </c>
      <c r="CQ45" s="261">
        <f>'8'!DE45</f>
        <v>0.79737641181886132</v>
      </c>
      <c r="CR45" s="261">
        <f t="shared" si="4"/>
        <v>0.5965538818452385</v>
      </c>
      <c r="CS45" s="214">
        <f t="shared" si="32"/>
        <v>0.65363290613087699</v>
      </c>
      <c r="CT45" s="286">
        <f>'1'!EY45</f>
        <v>0.52330547336639155</v>
      </c>
      <c r="CU45" s="286">
        <f>'1'!FA45</f>
        <v>0.62929153619830414</v>
      </c>
      <c r="CV45" s="261">
        <f>'2'!DL45</f>
        <v>0.35979683402598039</v>
      </c>
      <c r="CW45" s="287">
        <f>'2'!DN45</f>
        <v>0.48279978330996293</v>
      </c>
      <c r="CX45" s="287">
        <f>'3'!CN45</f>
        <v>0.37031511803259665</v>
      </c>
      <c r="CY45" s="261">
        <f>'8'!DN45</f>
        <v>0.76453688146664378</v>
      </c>
      <c r="CZ45" s="261">
        <f t="shared" si="5"/>
        <v>0.52901487262396474</v>
      </c>
      <c r="DA45" s="214">
        <f t="shared" si="33"/>
        <v>0.58370959268512801</v>
      </c>
      <c r="DB45" s="286">
        <f>'1'!FK45</f>
        <v>0.76104080037111599</v>
      </c>
      <c r="DC45" s="286">
        <f>'1'!FM45</f>
        <v>0.81548859956828024</v>
      </c>
      <c r="DD45" s="261">
        <f>'2'!DU45</f>
        <v>0.49448479413298302</v>
      </c>
      <c r="DE45" s="287">
        <f>'2'!DW45</f>
        <v>0.61586086055992384</v>
      </c>
      <c r="DF45" s="287">
        <f>'3'!CU45</f>
        <v>0.1646526399061885</v>
      </c>
      <c r="DG45" s="261">
        <f>'8'!DW45</f>
        <v>0.41053837375830299</v>
      </c>
      <c r="DH45" s="261">
        <f t="shared" si="6"/>
        <v>0.49766255297786766</v>
      </c>
      <c r="DI45" s="214">
        <f t="shared" si="34"/>
        <v>0.53157927929942739</v>
      </c>
    </row>
    <row r="46" spans="1:113" ht="17.25" customHeight="1">
      <c r="A46" s="201">
        <v>2002</v>
      </c>
      <c r="B46" s="286">
        <f>'1'!K46</f>
        <v>0.57676732127350805</v>
      </c>
      <c r="C46" s="286">
        <f>'1'!M46</f>
        <v>0.67529117815818795</v>
      </c>
      <c r="D46" s="261">
        <f>'2'!H46</f>
        <v>0.3625894455973504</v>
      </c>
      <c r="E46" s="287">
        <f>'2'!J46</f>
        <v>0.48584141566617872</v>
      </c>
      <c r="F46" s="287">
        <f>'3'!H46</f>
        <v>0.44315516193357485</v>
      </c>
      <c r="G46" s="261">
        <f>'8'!J46</f>
        <v>0.69021015460284618</v>
      </c>
      <c r="H46" s="261">
        <f t="shared" ref="H46:H52" si="35">(B46)*0.4+(D46)*0.1+(F46)*0.25+(G46)*0.25</f>
        <v>0.55030720220324347</v>
      </c>
      <c r="I46" s="214">
        <f t="shared" ref="I46:I52" si="36">(C46)*0.4+(E46)*0.1+(F46)*0.25+(G46)*0.25</f>
        <v>0.60204194196399829</v>
      </c>
      <c r="J46" s="286">
        <f>'9'!J46</f>
        <v>0.5953634004289573</v>
      </c>
      <c r="K46" s="286">
        <f>'9'!K46</f>
        <v>0.69066411473597344</v>
      </c>
      <c r="L46" s="286">
        <f>'9'!L46</f>
        <v>0.47314428585506652</v>
      </c>
      <c r="M46" s="286">
        <f>'9'!M46</f>
        <v>0.59644383886550423</v>
      </c>
      <c r="N46" s="286">
        <f>'9'!N46</f>
        <v>0.70030339690414134</v>
      </c>
      <c r="O46" s="286">
        <f>'9'!O46</f>
        <v>0.73154959497313243</v>
      </c>
      <c r="P46" s="261">
        <f t="shared" ref="P46:P52" si="37">(J46)*0.4+(L46)*0.1+(N46)*0.25+(O46)*0.25</f>
        <v>0.64342303672640799</v>
      </c>
      <c r="Q46" s="286">
        <f t="shared" ref="Q46:Q52" si="38">(K46)*0.4+(M46)*0.1+(N46)*0.25+(O46)*0.25</f>
        <v>0.6938732777502582</v>
      </c>
      <c r="R46" s="286">
        <f>'1'!AI46</f>
        <v>0.52343411581330834</v>
      </c>
      <c r="S46" s="286">
        <f>'1'!AK46</f>
        <v>0.62940561221746671</v>
      </c>
      <c r="T46" s="261">
        <f>'2'!Z46</f>
        <v>0.45743819947817399</v>
      </c>
      <c r="U46" s="287">
        <f>'2'!AB46</f>
        <v>0.58178925334879694</v>
      </c>
      <c r="V46" s="287">
        <f>'3'!V46</f>
        <v>0.42458713736140474</v>
      </c>
      <c r="W46" s="261">
        <f>'8'!AB46</f>
        <v>0.68951974580925612</v>
      </c>
      <c r="X46" s="261">
        <f t="shared" ref="X46:X52" si="39">(R46)*0.4+(T46)*0.1+(V46)*0.25+(W46)*0.25</f>
        <v>0.53364418706580596</v>
      </c>
      <c r="Y46" s="214">
        <f t="shared" ref="Y46:Y52" si="40">(S46)*0.4+(U46)*0.1+(V46)*0.25+(W46)*0.25</f>
        <v>0.58846789101453156</v>
      </c>
      <c r="Z46" s="286">
        <f>'9'!Z46</f>
        <v>0.46555061913563256</v>
      </c>
      <c r="AA46" s="286">
        <f>'9'!AA46</f>
        <v>0.57627598156134963</v>
      </c>
      <c r="AB46" s="286">
        <f>'9'!AB46</f>
        <v>0.51148452071648731</v>
      </c>
      <c r="AC46" s="286">
        <f>'9'!AC46</f>
        <v>0.63093971660551018</v>
      </c>
      <c r="AD46" s="286">
        <f>'9'!AD46</f>
        <v>0.79483971247924312</v>
      </c>
      <c r="AE46" s="286">
        <f>'9'!AE46</f>
        <v>0.82137197980584797</v>
      </c>
      <c r="AF46" s="261">
        <f t="shared" ref="AF46:AF52" si="41">(Z46)*0.4+(AB46)*0.1+(AD46)*0.25+(AE46)*0.25</f>
        <v>0.64142162279717452</v>
      </c>
      <c r="AG46" s="286">
        <f t="shared" ref="AG46:AG52" si="42">(AA46)*0.4+(AC46)*0.1+(AD46)*0.25+(AE46)*0.25</f>
        <v>0.69765728735636368</v>
      </c>
      <c r="AH46" s="286">
        <f>'9'!AH46</f>
        <v>0.34055832588697293</v>
      </c>
      <c r="AI46" s="286">
        <f>'9'!AI46</f>
        <v>0.44715206239947697</v>
      </c>
      <c r="AJ46" s="286">
        <f>'9'!AJ46</f>
        <v>0.40763674554735713</v>
      </c>
      <c r="AK46" s="286">
        <f>'9'!AK46</f>
        <v>0.53310770848428912</v>
      </c>
      <c r="AL46" s="286">
        <f>'9'!AL46</f>
        <v>0.79637881287977275</v>
      </c>
      <c r="AM46" s="286">
        <f>'9'!AM46</f>
        <v>0.75081361595244722</v>
      </c>
      <c r="AN46" s="261">
        <f t="shared" ref="AN46:AN52" si="43">(AH46)*0.4+(AJ46)*0.1+(AL46)*0.25+(AM46)*0.25</f>
        <v>0.56378511211757987</v>
      </c>
      <c r="AO46" s="286">
        <f t="shared" ref="AO46:AO52" si="44">(AI46)*0.4+(AK46)*0.1+(AL46)*0.25+(AM46)*0.25</f>
        <v>0.61896970301627474</v>
      </c>
      <c r="AP46" s="286">
        <f>'9'!AP46</f>
        <v>0.56618393298938652</v>
      </c>
      <c r="AQ46" s="286">
        <f>'9'!AQ46</f>
        <v>0.66640209811351214</v>
      </c>
      <c r="AR46" s="286">
        <f>'9'!AR46</f>
        <v>0.38317373821877282</v>
      </c>
      <c r="AS46" s="286">
        <f>'9'!AS46</f>
        <v>0.507849586236091</v>
      </c>
      <c r="AT46" s="286">
        <f>'9'!AT46</f>
        <v>0.70246224013953251</v>
      </c>
      <c r="AU46" s="286">
        <f>'9'!AU46</f>
        <v>0.75175803406800568</v>
      </c>
      <c r="AV46" s="261">
        <f t="shared" ref="AV46:AV52" si="45">(AP46)*0.4+(AR46)*0.1+(AT46)*0.25+(AU46)*0.25</f>
        <v>0.62834601556951641</v>
      </c>
      <c r="AW46" s="286">
        <f t="shared" ref="AW46:AW52" si="46">(AQ46)*0.4+(AS46)*0.1+(AT46)*0.25+(AU46)*0.25</f>
        <v>0.68090086642089842</v>
      </c>
      <c r="AX46" s="286">
        <f>'1'!CE46</f>
        <v>0.52280426243611644</v>
      </c>
      <c r="AY46" s="286">
        <f>'1'!CG46</f>
        <v>0.62884691589165009</v>
      </c>
      <c r="AZ46" s="261">
        <f>'2'!BJ46</f>
        <v>0.52292527866430494</v>
      </c>
      <c r="BA46" s="287">
        <f>'2'!BL46</f>
        <v>0.6409020167710201</v>
      </c>
      <c r="BB46" s="287">
        <f>'3'!AX46</f>
        <v>0.67927329934940006</v>
      </c>
      <c r="BC46" s="261">
        <f>'8'!BL46</f>
        <v>0.70738711622990758</v>
      </c>
      <c r="BD46" s="261">
        <f t="shared" ref="BD46:BD52" si="47">(AX46)*0.4+(AZ46)*0.1+(BB46)*0.25+(BC46)*0.25</f>
        <v>0.60807933673570402</v>
      </c>
      <c r="BE46" s="214">
        <f t="shared" ref="BE46:BE52" si="48">(AY46)*0.4+(BA46)*0.1+(BB46)*0.25+(BC46)*0.25</f>
        <v>0.66229407192858902</v>
      </c>
      <c r="BF46" s="286">
        <f>'9'!BF46</f>
        <v>0.54348424592465638</v>
      </c>
      <c r="BG46" s="286">
        <f>'9'!BG46</f>
        <v>0.64698051932413903</v>
      </c>
      <c r="BH46" s="286">
        <f>'9'!BH46</f>
        <v>0.39984440917660558</v>
      </c>
      <c r="BI46" s="286">
        <f>'9'!BI46</f>
        <v>0.52516384695053775</v>
      </c>
      <c r="BJ46" s="286">
        <f>'9'!BJ46</f>
        <v>0.40860638462266574</v>
      </c>
      <c r="BK46" s="286">
        <f>'9'!BK46</f>
        <v>0.72644503507128366</v>
      </c>
      <c r="BL46" s="261">
        <f t="shared" ref="BL46:BL52" si="49">(BF46)*0.4+(BH46)*0.1+(BJ46)*0.25+(BK46)*0.25</f>
        <v>0.54114099421101047</v>
      </c>
      <c r="BM46" s="286">
        <f t="shared" ref="BM46:BM52" si="50">(BG46)*0.4+(BI46)*0.1+(BJ46)*0.25+(BK46)*0.25</f>
        <v>0.59507144734819672</v>
      </c>
      <c r="BN46" s="286">
        <f>'9'!BN46</f>
        <v>0.64922315444272605</v>
      </c>
      <c r="BO46" s="286">
        <f>'9'!BO46</f>
        <v>0.73351995754554533</v>
      </c>
      <c r="BP46" s="286">
        <f>'9'!BP46</f>
        <v>0.49385608250318791</v>
      </c>
      <c r="BQ46" s="286">
        <f>'9'!BQ46</f>
        <v>0.61529670209005694</v>
      </c>
      <c r="BR46" s="286">
        <f>'9'!BR46</f>
        <v>0.58719587822871688</v>
      </c>
      <c r="BS46" s="286">
        <f>'9'!BS46</f>
        <v>0.75302591357644155</v>
      </c>
      <c r="BT46" s="261">
        <f t="shared" ref="BT46:BT52" si="51">(BN46)*0.4+(BP46)*0.1+(BR46)*0.25+(BS46)*0.25</f>
        <v>0.64413031797869891</v>
      </c>
      <c r="BU46" s="286">
        <f t="shared" ref="BU46:BU52" si="52">(BO46)*0.4+(BQ46)*0.1+(BR46)*0.25+(BS46)*0.25</f>
        <v>0.68999310117851342</v>
      </c>
      <c r="BV46" s="286">
        <f>'1'!DO46</f>
        <v>0.56818985416136014</v>
      </c>
      <c r="BW46" s="286">
        <f>'1'!DQ46</f>
        <v>0.66809484672832542</v>
      </c>
      <c r="BX46" s="261">
        <f>'2'!CK46</f>
        <v>0.69073398131411379</v>
      </c>
      <c r="BY46" s="287">
        <f>'2'!CM46</f>
        <v>0.77233916010034043</v>
      </c>
      <c r="BZ46" s="287">
        <f>'3'!BS46</f>
        <v>0.70911673753040261</v>
      </c>
      <c r="CA46" s="261">
        <f>'8'!CM46</f>
        <v>0.81846166710592916</v>
      </c>
      <c r="CB46" s="261">
        <f t="shared" ref="CB46:CB52" si="53">(BV46)*0.4+(BX46)*0.1+(BZ46)*0.25+(CA46)*0.25</f>
        <v>0.67824394095503837</v>
      </c>
      <c r="CC46" s="214">
        <f t="shared" ref="CC46:CC52" si="54">(BW46)*0.4+(BY46)*0.1+(BZ46)*0.25+(CA46)*0.25</f>
        <v>0.72636645586044712</v>
      </c>
      <c r="CD46" s="286">
        <f>'9'!CD46</f>
        <v>0.44442496174271157</v>
      </c>
      <c r="CE46" s="286">
        <f>'9'!CE46</f>
        <v>0.55592718044141309</v>
      </c>
      <c r="CF46" s="286">
        <f>'9'!CF46</f>
        <v>0.29768373775004331</v>
      </c>
      <c r="CG46" s="286">
        <f>'9'!CG46</f>
        <v>0.41135780812384115</v>
      </c>
      <c r="CH46" s="286">
        <f>'9'!CH46</f>
        <v>0.4245602031146794</v>
      </c>
      <c r="CI46" s="286">
        <f>'9'!CI46</f>
        <v>0.690945353823882</v>
      </c>
      <c r="CJ46" s="261">
        <f t="shared" ref="CJ46:CJ52" si="55">(CD46)*0.4+(CF46)*0.1+(CH46)*0.25+(CI46)*0.25</f>
        <v>0.48641474770672932</v>
      </c>
      <c r="CK46" s="286">
        <f t="shared" ref="CK46:CK52" si="56">(CE46)*0.4+(CG46)*0.1+(CH46)*0.25+(CI46)*0.25</f>
        <v>0.54238304222358968</v>
      </c>
      <c r="CL46" s="286">
        <f>'1'!EM46</f>
        <v>0.47120433874923873</v>
      </c>
      <c r="CM46" s="286">
        <f>'1'!EO46</f>
        <v>0.5816311536623282</v>
      </c>
      <c r="CN46" s="261">
        <f>'2'!DC46</f>
        <v>0.40731397260826141</v>
      </c>
      <c r="CO46" s="287">
        <f>'2'!DE46</f>
        <v>0.53278050182440007</v>
      </c>
      <c r="CP46" s="287">
        <f>'3'!CG46</f>
        <v>0.73042190564523235</v>
      </c>
      <c r="CQ46" s="261">
        <f>'8'!DE46</f>
        <v>0.79517350665837894</v>
      </c>
      <c r="CR46" s="261">
        <f t="shared" ref="CR46:CR52" si="57">(CL46)*0.4+(CN46)*0.1+(CP46)*0.25+(CQ46)*0.25</f>
        <v>0.61061198583642451</v>
      </c>
      <c r="CS46" s="214">
        <f t="shared" ref="CS46:CS52" si="58">(CM46)*0.4+(CO46)*0.1+(CP46)*0.25+(CQ46)*0.25</f>
        <v>0.66732936472327409</v>
      </c>
      <c r="CT46" s="286">
        <f>'1'!EY46</f>
        <v>0.55522546154782892</v>
      </c>
      <c r="CU46" s="286">
        <f>'1'!FA46</f>
        <v>0.65708774672400561</v>
      </c>
      <c r="CV46" s="261">
        <f>'2'!DL46</f>
        <v>0.36697207390592124</v>
      </c>
      <c r="CW46" s="287">
        <f>'2'!DN46</f>
        <v>0.49058748452573414</v>
      </c>
      <c r="CX46" s="287">
        <f>'3'!CN46</f>
        <v>0.39691011779227248</v>
      </c>
      <c r="CY46" s="261">
        <f>'8'!DN46</f>
        <v>0.76141599017964678</v>
      </c>
      <c r="CZ46" s="261">
        <f t="shared" ref="CZ46:CZ52" si="59">(CT46)*0.4+(CV46)*0.1+(CX46)*0.25+(CY46)*0.25</f>
        <v>0.54836891900270346</v>
      </c>
      <c r="DA46" s="214">
        <f t="shared" ref="DA46:DA52" si="60">(CU46)*0.4+(CW46)*0.1+(CX46)*0.25+(CY46)*0.25</f>
        <v>0.6014753741351555</v>
      </c>
      <c r="DB46" s="286">
        <f>'1'!FK46</f>
        <v>0.78617025149351505</v>
      </c>
      <c r="DC46" s="286">
        <f>'1'!FM46</f>
        <v>0.83276007580591582</v>
      </c>
      <c r="DD46" s="261">
        <f>'2'!DU46</f>
        <v>0.50781383845489292</v>
      </c>
      <c r="DE46" s="287">
        <f>'2'!DW46</f>
        <v>0.62771209201211131</v>
      </c>
      <c r="DF46" s="287">
        <f>'3'!CU46</f>
        <v>0.15087817122144931</v>
      </c>
      <c r="DG46" s="261">
        <f>'8'!DW46</f>
        <v>0.38015623833988876</v>
      </c>
      <c r="DH46" s="261">
        <f t="shared" ref="DH46:DH52" si="61">(DB46)*0.4+(DD46)*0.1+(DF46)*0.25+(DG46)*0.25</f>
        <v>0.49800808683322983</v>
      </c>
      <c r="DI46" s="214">
        <f t="shared" ref="DI46:DI52" si="62">(DC46)*0.4+(DE46)*0.1+(DF46)*0.25+(DG46)*0.25</f>
        <v>0.52863384191391205</v>
      </c>
    </row>
    <row r="47" spans="1:113" ht="17.25" customHeight="1">
      <c r="A47" s="201">
        <v>2003</v>
      </c>
      <c r="B47" s="286">
        <f>'1'!K47</f>
        <v>0.61038992265993197</v>
      </c>
      <c r="C47" s="286">
        <f>'1'!M47</f>
        <v>0.70286424162942951</v>
      </c>
      <c r="D47" s="261">
        <f>'2'!H47</f>
        <v>0.3506365625628392</v>
      </c>
      <c r="E47" s="287">
        <f>'2'!J47</f>
        <v>0.47272571254484863</v>
      </c>
      <c r="F47" s="287">
        <f>'3'!H47</f>
        <v>0.45619096813774362</v>
      </c>
      <c r="G47" s="261">
        <f>'8'!J47</f>
        <v>0.68863426797122329</v>
      </c>
      <c r="H47" s="261">
        <f t="shared" si="35"/>
        <v>0.56542593434749844</v>
      </c>
      <c r="I47" s="214">
        <f t="shared" si="36"/>
        <v>0.61462457693349837</v>
      </c>
      <c r="J47" s="286">
        <f>'9'!J47</f>
        <v>0.59433015897457919</v>
      </c>
      <c r="K47" s="286">
        <f>'9'!K47</f>
        <v>0.68981802167581929</v>
      </c>
      <c r="L47" s="286">
        <f>'9'!L47</f>
        <v>0.48818092724333001</v>
      </c>
      <c r="M47" s="286">
        <f>'9'!M47</f>
        <v>0.61018287112372327</v>
      </c>
      <c r="N47" s="286">
        <f>'9'!N47</f>
        <v>0.70030339690414134</v>
      </c>
      <c r="O47" s="286">
        <f>'9'!O47</f>
        <v>0.70107780228571792</v>
      </c>
      <c r="P47" s="261">
        <f t="shared" si="37"/>
        <v>0.63689545611162957</v>
      </c>
      <c r="Q47" s="286">
        <f t="shared" si="38"/>
        <v>0.68729079558016493</v>
      </c>
      <c r="R47" s="286">
        <f>'1'!AI47</f>
        <v>0.54026537464840341</v>
      </c>
      <c r="S47" s="286">
        <f>'1'!AK47</f>
        <v>0.64418610827849265</v>
      </c>
      <c r="T47" s="261">
        <f>'2'!Z47</f>
        <v>0.46746816916548439</v>
      </c>
      <c r="U47" s="287">
        <f>'2'!AB47</f>
        <v>0.59118423804435716</v>
      </c>
      <c r="V47" s="287">
        <f>'3'!V47</f>
        <v>0.42327925665912774</v>
      </c>
      <c r="W47" s="261">
        <f>'8'!AB47</f>
        <v>0.68916645877814742</v>
      </c>
      <c r="X47" s="261">
        <f t="shared" si="39"/>
        <v>0.54096439563522858</v>
      </c>
      <c r="Y47" s="214">
        <f t="shared" si="40"/>
        <v>0.5949042959751516</v>
      </c>
      <c r="Z47" s="286">
        <f>'9'!Z47</f>
        <v>0.47363745978566973</v>
      </c>
      <c r="AA47" s="286">
        <f>'9'!AA47</f>
        <v>0.58392429623122855</v>
      </c>
      <c r="AB47" s="286">
        <f>'9'!AB47</f>
        <v>0.54576440690064654</v>
      </c>
      <c r="AC47" s="286">
        <f>'9'!AC47</f>
        <v>0.66036199374089122</v>
      </c>
      <c r="AD47" s="286">
        <f>'9'!AD47</f>
        <v>0.78407202884139293</v>
      </c>
      <c r="AE47" s="286">
        <f>'9'!AE47</f>
        <v>0.81461547649287691</v>
      </c>
      <c r="AF47" s="261">
        <f t="shared" si="41"/>
        <v>0.64370330093790007</v>
      </c>
      <c r="AG47" s="286">
        <f t="shared" si="42"/>
        <v>0.69927779420014802</v>
      </c>
      <c r="AH47" s="286">
        <f>'9'!AH47</f>
        <v>0.3680396084314897</v>
      </c>
      <c r="AI47" s="286">
        <f>'9'!AI47</f>
        <v>0.47747102073044378</v>
      </c>
      <c r="AJ47" s="286">
        <f>'9'!AJ47</f>
        <v>0.41592587470381198</v>
      </c>
      <c r="AK47" s="286">
        <f>'9'!AK47</f>
        <v>0.54145700750851733</v>
      </c>
      <c r="AL47" s="286">
        <f>'9'!AL47</f>
        <v>0.7949362870197495</v>
      </c>
      <c r="AM47" s="286">
        <f>'9'!AM47</f>
        <v>0.74594439338630325</v>
      </c>
      <c r="AN47" s="261">
        <f t="shared" si="43"/>
        <v>0.57402860094449026</v>
      </c>
      <c r="AO47" s="286">
        <f t="shared" si="44"/>
        <v>0.63035427914454245</v>
      </c>
      <c r="AP47" s="286">
        <f>'9'!AP47</f>
        <v>0.56957728802874164</v>
      </c>
      <c r="AQ47" s="286">
        <f>'9'!AQ47</f>
        <v>0.669263479741394</v>
      </c>
      <c r="AR47" s="286">
        <f>'9'!AR47</f>
        <v>0.3907248292332714</v>
      </c>
      <c r="AS47" s="286">
        <f>'9'!AS47</f>
        <v>0.5157470636453656</v>
      </c>
      <c r="AT47" s="286">
        <f>'9'!AT47</f>
        <v>0.69275759009990234</v>
      </c>
      <c r="AU47" s="286">
        <f>'9'!AU47</f>
        <v>0.73955022009451676</v>
      </c>
      <c r="AV47" s="261">
        <f t="shared" si="45"/>
        <v>0.62498035068342861</v>
      </c>
      <c r="AW47" s="286">
        <f t="shared" si="46"/>
        <v>0.67735705080969888</v>
      </c>
      <c r="AX47" s="286">
        <f>'1'!CE47</f>
        <v>0.52778395448491267</v>
      </c>
      <c r="AY47" s="286">
        <f>'1'!CG47</f>
        <v>0.63325292505640707</v>
      </c>
      <c r="AZ47" s="261">
        <f>'2'!BJ47</f>
        <v>0.53711475507705464</v>
      </c>
      <c r="BA47" s="287">
        <f>'2'!BL47</f>
        <v>0.65305770602158486</v>
      </c>
      <c r="BB47" s="287">
        <f>'3'!AX47</f>
        <v>0.68449156868813654</v>
      </c>
      <c r="BC47" s="261">
        <f>'8'!BL47</f>
        <v>0.69906578326551483</v>
      </c>
      <c r="BD47" s="261">
        <f t="shared" si="47"/>
        <v>0.61071439529008342</v>
      </c>
      <c r="BE47" s="214">
        <f t="shared" si="48"/>
        <v>0.66449627861313421</v>
      </c>
      <c r="BF47" s="286">
        <f>'9'!BF47</f>
        <v>0.53800412588058</v>
      </c>
      <c r="BG47" s="286">
        <f>'9'!BG47</f>
        <v>0.64221691531994296</v>
      </c>
      <c r="BH47" s="286">
        <f>'9'!BH47</f>
        <v>0.39520541829318051</v>
      </c>
      <c r="BI47" s="286">
        <f>'9'!BI47</f>
        <v>0.52039003174701648</v>
      </c>
      <c r="BJ47" s="286">
        <f>'9'!BJ47</f>
        <v>0.41192143921323671</v>
      </c>
      <c r="BK47" s="286">
        <f>'9'!BK47</f>
        <v>0.72995149732833442</v>
      </c>
      <c r="BL47" s="261">
        <f t="shared" si="49"/>
        <v>0.54019042631694281</v>
      </c>
      <c r="BM47" s="286">
        <f t="shared" si="50"/>
        <v>0.59439400343807158</v>
      </c>
      <c r="BN47" s="286">
        <f>'9'!BN47</f>
        <v>0.64441970507083557</v>
      </c>
      <c r="BO47" s="286">
        <f>'9'!BO47</f>
        <v>0.72979397971125737</v>
      </c>
      <c r="BP47" s="286">
        <f>'9'!BP47</f>
        <v>0.52915722419052025</v>
      </c>
      <c r="BQ47" s="286">
        <f>'9'!BQ47</f>
        <v>0.64626761379563791</v>
      </c>
      <c r="BR47" s="286">
        <f>'9'!BR47</f>
        <v>0.56647696745968878</v>
      </c>
      <c r="BS47" s="286">
        <f>'9'!BS47</f>
        <v>0.73304148927630663</v>
      </c>
      <c r="BT47" s="261">
        <f t="shared" si="51"/>
        <v>0.6355632186313851</v>
      </c>
      <c r="BU47" s="286">
        <f t="shared" si="52"/>
        <v>0.68142396744806555</v>
      </c>
      <c r="BV47" s="286">
        <f>'1'!DO47</f>
        <v>0.59977072205799808</v>
      </c>
      <c r="BW47" s="286">
        <f>'1'!DQ47</f>
        <v>0.69426266976835138</v>
      </c>
      <c r="BX47" s="261">
        <f>'2'!CK47</f>
        <v>0.72516851724156117</v>
      </c>
      <c r="BY47" s="287">
        <f>'2'!CM47</f>
        <v>0.79642188769756705</v>
      </c>
      <c r="BZ47" s="287">
        <f>'3'!BS47</f>
        <v>0.70136154196236733</v>
      </c>
      <c r="CA47" s="261">
        <f>'8'!CM47</f>
        <v>0.81063189712384642</v>
      </c>
      <c r="CB47" s="261">
        <f t="shared" si="53"/>
        <v>0.69042350031890876</v>
      </c>
      <c r="CC47" s="214">
        <f t="shared" si="54"/>
        <v>0.73534561644865071</v>
      </c>
      <c r="CD47" s="286">
        <f>'9'!CD47</f>
        <v>0.44923344828024531</v>
      </c>
      <c r="CE47" s="286">
        <f>'9'!CE47</f>
        <v>0.56060668739541308</v>
      </c>
      <c r="CF47" s="286">
        <f>'9'!CF47</f>
        <v>0.29432908995867757</v>
      </c>
      <c r="CG47" s="286">
        <f>'9'!CG47</f>
        <v>0.40727624920578487</v>
      </c>
      <c r="CH47" s="286">
        <f>'9'!CH47</f>
        <v>0.43157627826490164</v>
      </c>
      <c r="CI47" s="286">
        <f>'9'!CI47</f>
        <v>0.67410022333679842</v>
      </c>
      <c r="CJ47" s="261">
        <f t="shared" si="55"/>
        <v>0.48554541370839088</v>
      </c>
      <c r="CK47" s="286">
        <f t="shared" si="56"/>
        <v>0.54138942527916878</v>
      </c>
      <c r="CL47" s="286">
        <f>'1'!EM47</f>
        <v>0.48871268570467485</v>
      </c>
      <c r="CM47" s="286">
        <f>'1'!EO47</f>
        <v>0.59798091838600509</v>
      </c>
      <c r="CN47" s="261">
        <f>'2'!DC47</f>
        <v>0.40541246823624327</v>
      </c>
      <c r="CO47" s="287">
        <f>'2'!DE47</f>
        <v>0.53084966311698156</v>
      </c>
      <c r="CP47" s="287">
        <f>'3'!CG47</f>
        <v>0.7500758276408952</v>
      </c>
      <c r="CQ47" s="261">
        <f>'8'!DE47</f>
        <v>0.79393144851251096</v>
      </c>
      <c r="CR47" s="261">
        <f t="shared" si="57"/>
        <v>0.62202814014384578</v>
      </c>
      <c r="CS47" s="214">
        <f t="shared" si="58"/>
        <v>0.67827915270445172</v>
      </c>
      <c r="CT47" s="286">
        <f>'1'!EY47</f>
        <v>0.58416244975864628</v>
      </c>
      <c r="CU47" s="286">
        <f>'1'!FA47</f>
        <v>0.68144162996931756</v>
      </c>
      <c r="CV47" s="261">
        <f>'2'!DL47</f>
        <v>0.37480483082045346</v>
      </c>
      <c r="CW47" s="287">
        <f>'2'!DN47</f>
        <v>0.49898785027265419</v>
      </c>
      <c r="CX47" s="287">
        <f>'3'!CN47</f>
        <v>0.4220483241375258</v>
      </c>
      <c r="CY47" s="261">
        <f>'8'!DN47</f>
        <v>0.76391230870199867</v>
      </c>
      <c r="CZ47" s="261">
        <f t="shared" si="59"/>
        <v>0.56763562119538502</v>
      </c>
      <c r="DA47" s="214">
        <f t="shared" si="60"/>
        <v>0.61896559522487349</v>
      </c>
      <c r="DB47" s="286">
        <f>'1'!FK47</f>
        <v>0.81563177143412602</v>
      </c>
      <c r="DC47" s="286">
        <f>'1'!FM47</f>
        <v>0.85252424470832933</v>
      </c>
      <c r="DD47" s="261">
        <f>'2'!DU47</f>
        <v>0.52255959082826997</v>
      </c>
      <c r="DE47" s="287">
        <f>'2'!DW47</f>
        <v>0.64058584194860801</v>
      </c>
      <c r="DF47" s="287">
        <f>'3'!CU47</f>
        <v>0.14962946423408979</v>
      </c>
      <c r="DG47" s="261">
        <f>'8'!DW47</f>
        <v>0.36299462206732463</v>
      </c>
      <c r="DH47" s="261">
        <f t="shared" si="61"/>
        <v>0.50666468923183106</v>
      </c>
      <c r="DI47" s="214">
        <f t="shared" si="62"/>
        <v>0.53322430365354623</v>
      </c>
    </row>
    <row r="48" spans="1:113" ht="17.25" customHeight="1">
      <c r="A48" s="201">
        <v>2004</v>
      </c>
      <c r="B48" s="286">
        <f>'1'!K48</f>
        <v>0.64379671640629543</v>
      </c>
      <c r="C48" s="286">
        <f>'1'!M48</f>
        <v>0.72930940176007719</v>
      </c>
      <c r="D48" s="261">
        <f>'2'!H48</f>
        <v>0.36334068397534452</v>
      </c>
      <c r="E48" s="287">
        <f>'2'!J48</f>
        <v>0.48665731729154565</v>
      </c>
      <c r="F48" s="287">
        <f>'3'!H48</f>
        <v>0.45619096813774362</v>
      </c>
      <c r="G48" s="261">
        <f>'8'!J48</f>
        <v>0.69191519869927542</v>
      </c>
      <c r="H48" s="261">
        <f t="shared" si="35"/>
        <v>0.58087929666930738</v>
      </c>
      <c r="I48" s="214">
        <f t="shared" si="36"/>
        <v>0.62741603414244018</v>
      </c>
      <c r="J48" s="286">
        <f>'9'!J48</f>
        <v>0.61777057032942262</v>
      </c>
      <c r="K48" s="286">
        <f>'9'!K48</f>
        <v>0.70878607548248085</v>
      </c>
      <c r="L48" s="286">
        <f>'9'!L48</f>
        <v>0.48776133103501101</v>
      </c>
      <c r="M48" s="286">
        <f>'9'!M48</f>
        <v>0.60980323976909157</v>
      </c>
      <c r="N48" s="286">
        <f>'9'!N48</f>
        <v>0.70030339690414134</v>
      </c>
      <c r="O48" s="286">
        <f>'9'!O48</f>
        <v>0.7021611171814568</v>
      </c>
      <c r="P48" s="261">
        <f t="shared" si="37"/>
        <v>0.64650048975666974</v>
      </c>
      <c r="Q48" s="286">
        <f t="shared" si="38"/>
        <v>0.69511088269130106</v>
      </c>
      <c r="R48" s="286">
        <f>'1'!AI48</f>
        <v>0.55352330625857527</v>
      </c>
      <c r="S48" s="286">
        <f>'1'!AK48</f>
        <v>0.6556307314439852</v>
      </c>
      <c r="T48" s="261">
        <f>'2'!Z48</f>
        <v>0.47240081497235931</v>
      </c>
      <c r="U48" s="287">
        <f>'2'!AB48</f>
        <v>0.5957572438027634</v>
      </c>
      <c r="V48" s="287">
        <f>'3'!V48</f>
        <v>0.42196820126639822</v>
      </c>
      <c r="W48" s="261">
        <f>'8'!AB48</f>
        <v>0.69196188993520191</v>
      </c>
      <c r="X48" s="261">
        <f t="shared" si="39"/>
        <v>0.54713192680106615</v>
      </c>
      <c r="Y48" s="214">
        <f t="shared" si="40"/>
        <v>0.60031053975827053</v>
      </c>
      <c r="Z48" s="286">
        <f>'9'!Z48</f>
        <v>0.50225653847360874</v>
      </c>
      <c r="AA48" s="286">
        <f>'9'!AA48</f>
        <v>0.6103929291905944</v>
      </c>
      <c r="AB48" s="286">
        <f>'9'!AB48</f>
        <v>0.55703506381417567</v>
      </c>
      <c r="AC48" s="286">
        <f>'9'!AC48</f>
        <v>0.66976295792122953</v>
      </c>
      <c r="AD48" s="286">
        <f>'9'!AD48</f>
        <v>0.77322271623155947</v>
      </c>
      <c r="AE48" s="286">
        <f>'9'!AE48</f>
        <v>0.81304310306901617</v>
      </c>
      <c r="AF48" s="261">
        <f t="shared" si="41"/>
        <v>0.65317257659600503</v>
      </c>
      <c r="AG48" s="286">
        <f t="shared" si="42"/>
        <v>0.70769992229350454</v>
      </c>
      <c r="AH48" s="286">
        <f>'9'!AH48</f>
        <v>0.39011544979720941</v>
      </c>
      <c r="AI48" s="286">
        <f>'9'!AI48</f>
        <v>0.50098437070926483</v>
      </c>
      <c r="AJ48" s="286">
        <f>'9'!AJ48</f>
        <v>0.45028891815439809</v>
      </c>
      <c r="AK48" s="286">
        <f>'9'!AK48</f>
        <v>0.57501214685435509</v>
      </c>
      <c r="AL48" s="286">
        <f>'9'!AL48</f>
        <v>0.79348268550307466</v>
      </c>
      <c r="AM48" s="286">
        <f>'9'!AM48</f>
        <v>0.74895962647437864</v>
      </c>
      <c r="AN48" s="261">
        <f t="shared" si="43"/>
        <v>0.58668564972868698</v>
      </c>
      <c r="AO48" s="286">
        <f t="shared" si="44"/>
        <v>0.64350554096350476</v>
      </c>
      <c r="AP48" s="286">
        <f>'9'!AP48</f>
        <v>0.58116263218616082</v>
      </c>
      <c r="AQ48" s="286">
        <f>'9'!AQ48</f>
        <v>0.67895267493241462</v>
      </c>
      <c r="AR48" s="286">
        <f>'9'!AR48</f>
        <v>0.3932345234351648</v>
      </c>
      <c r="AS48" s="286">
        <f>'9'!AS48</f>
        <v>0.51835162963046499</v>
      </c>
      <c r="AT48" s="286">
        <f>'9'!AT48</f>
        <v>0.68267947381229233</v>
      </c>
      <c r="AU48" s="286">
        <f>'9'!AU48</f>
        <v>0.73352904546506359</v>
      </c>
      <c r="AV48" s="261">
        <f t="shared" si="45"/>
        <v>0.62584063503731979</v>
      </c>
      <c r="AW48" s="286">
        <f t="shared" si="46"/>
        <v>0.67746836275535138</v>
      </c>
      <c r="AX48" s="286">
        <f>'1'!CE48</f>
        <v>0.52562677291916227</v>
      </c>
      <c r="AY48" s="286">
        <f>'1'!CG48</f>
        <v>0.63134737733953505</v>
      </c>
      <c r="AZ48" s="261">
        <f>'2'!BJ48</f>
        <v>0.54893854811527298</v>
      </c>
      <c r="BA48" s="287">
        <f>'2'!BL48</f>
        <v>0.66302279909973971</v>
      </c>
      <c r="BB48" s="287">
        <f>'3'!AX48</f>
        <v>0.68954557370256653</v>
      </c>
      <c r="BC48" s="261">
        <f>'8'!BL48</f>
        <v>0.68715928225169176</v>
      </c>
      <c r="BD48" s="261">
        <f t="shared" si="47"/>
        <v>0.60932077796775674</v>
      </c>
      <c r="BE48" s="214">
        <f t="shared" si="48"/>
        <v>0.66301744483435254</v>
      </c>
      <c r="BF48" s="286">
        <f>'9'!BF48</f>
        <v>0.53922839639456688</v>
      </c>
      <c r="BG48" s="286">
        <f>'9'!BG48</f>
        <v>0.64328369256166573</v>
      </c>
      <c r="BH48" s="286">
        <f>'9'!BH48</f>
        <v>0.39565234007899175</v>
      </c>
      <c r="BI48" s="286">
        <f>'9'!BI48</f>
        <v>0.52085140966751609</v>
      </c>
      <c r="BJ48" s="286">
        <f>'9'!BJ48</f>
        <v>0.42163329441819425</v>
      </c>
      <c r="BK48" s="286">
        <f>'9'!BK48</f>
        <v>0.73824333266506936</v>
      </c>
      <c r="BL48" s="261">
        <f t="shared" si="49"/>
        <v>0.54522574933654178</v>
      </c>
      <c r="BM48" s="286">
        <f t="shared" si="50"/>
        <v>0.5993677747622338</v>
      </c>
      <c r="BN48" s="286">
        <f>'9'!BN48</f>
        <v>0.6575382563247516</v>
      </c>
      <c r="BO48" s="286">
        <f>'9'!BO48</f>
        <v>0.73992726206537529</v>
      </c>
      <c r="BP48" s="286">
        <f>'9'!BP48</f>
        <v>0.55953690251169719</v>
      </c>
      <c r="BQ48" s="286">
        <f>'9'!BQ48</f>
        <v>0.67183218968545777</v>
      </c>
      <c r="BR48" s="286">
        <f>'9'!BR48</f>
        <v>0.54509314533001629</v>
      </c>
      <c r="BS48" s="286">
        <f>'9'!BS48</f>
        <v>0.72321992279214442</v>
      </c>
      <c r="BT48" s="261">
        <f t="shared" si="51"/>
        <v>0.63604725981161059</v>
      </c>
      <c r="BU48" s="286">
        <f t="shared" si="52"/>
        <v>0.68023239082523612</v>
      </c>
      <c r="BV48" s="286">
        <f>'1'!DO48</f>
        <v>0.63192752262063812</v>
      </c>
      <c r="BW48" s="286">
        <f>'1'!DQ48</f>
        <v>0.7200180485650346</v>
      </c>
      <c r="BX48" s="261">
        <f>'2'!CK48</f>
        <v>0.76032518974862318</v>
      </c>
      <c r="BY48" s="287">
        <f>'2'!CM48</f>
        <v>0.82015705640272807</v>
      </c>
      <c r="BZ48" s="287">
        <f>'3'!BS48</f>
        <v>0.69178137510821891</v>
      </c>
      <c r="CA48" s="261">
        <f>'8'!CM48</f>
        <v>0.81415824455085295</v>
      </c>
      <c r="CB48" s="261">
        <f t="shared" si="53"/>
        <v>0.70528843293788557</v>
      </c>
      <c r="CC48" s="214">
        <f t="shared" si="54"/>
        <v>0.74650782998105469</v>
      </c>
      <c r="CD48" s="286">
        <f>'9'!CD48</f>
        <v>0.47340312358001729</v>
      </c>
      <c r="CE48" s="286">
        <f>'9'!CE48</f>
        <v>0.58370374059148489</v>
      </c>
      <c r="CF48" s="286">
        <f>'9'!CF48</f>
        <v>0.30522307627828982</v>
      </c>
      <c r="CG48" s="286">
        <f>'9'!CG48</f>
        <v>0.42044206945329521</v>
      </c>
      <c r="CH48" s="286">
        <f>'9'!CH48</f>
        <v>0.41499801782239654</v>
      </c>
      <c r="CI48" s="286">
        <f>'9'!CI48</f>
        <v>0.67255177194888138</v>
      </c>
      <c r="CJ48" s="261">
        <f t="shared" si="55"/>
        <v>0.49177100450265537</v>
      </c>
      <c r="CK48" s="286">
        <f t="shared" si="56"/>
        <v>0.54741315062474305</v>
      </c>
      <c r="CL48" s="286">
        <f>'1'!EM48</f>
        <v>0.49963788180892005</v>
      </c>
      <c r="CM48" s="286">
        <f>'1'!EO48</f>
        <v>0.60800877353430216</v>
      </c>
      <c r="CN48" s="261">
        <f>'2'!DC48</f>
        <v>0.39895776887223267</v>
      </c>
      <c r="CO48" s="287">
        <f>'2'!DE48</f>
        <v>0.52425403454733954</v>
      </c>
      <c r="CP48" s="287">
        <f>'3'!CG48</f>
        <v>0.76853315104944175</v>
      </c>
      <c r="CQ48" s="261">
        <f>'8'!DE48</f>
        <v>0.78601665934863862</v>
      </c>
      <c r="CR48" s="261">
        <f t="shared" si="57"/>
        <v>0.62838838221031135</v>
      </c>
      <c r="CS48" s="214">
        <f t="shared" si="58"/>
        <v>0.68426636546797492</v>
      </c>
      <c r="CT48" s="286">
        <f>'1'!EY48</f>
        <v>0.61531469075064871</v>
      </c>
      <c r="CU48" s="286">
        <f>'1'!FA48</f>
        <v>0.7068206982345201</v>
      </c>
      <c r="CV48" s="261">
        <f>'2'!DL48</f>
        <v>0.36945749984133236</v>
      </c>
      <c r="CW48" s="287">
        <f>'2'!DN48</f>
        <v>0.49326431884479693</v>
      </c>
      <c r="CX48" s="287">
        <f>'3'!CN48</f>
        <v>0.4458112632747635</v>
      </c>
      <c r="CY48" s="261">
        <f>'8'!DN48</f>
        <v>0.77026564238126349</v>
      </c>
      <c r="CZ48" s="261">
        <f t="shared" si="59"/>
        <v>0.58709085269839956</v>
      </c>
      <c r="DA48" s="214">
        <f t="shared" si="60"/>
        <v>0.63607393759229458</v>
      </c>
      <c r="DB48" s="286">
        <f>'1'!FK48</f>
        <v>0.8484304605439692</v>
      </c>
      <c r="DC48" s="286">
        <f>'1'!FM48</f>
        <v>0.87394228541507823</v>
      </c>
      <c r="DD48" s="261">
        <f>'2'!DU48</f>
        <v>0.53314109636601004</v>
      </c>
      <c r="DE48" s="287">
        <f>'2'!DW48</f>
        <v>0.6496755245968554</v>
      </c>
      <c r="DF48" s="287">
        <f>'3'!CU48</f>
        <v>0.12258088222174765</v>
      </c>
      <c r="DG48" s="261">
        <f>'8'!DW48</f>
        <v>0.36631064184441131</v>
      </c>
      <c r="DH48" s="261">
        <f t="shared" si="61"/>
        <v>0.5149091748707284</v>
      </c>
      <c r="DI48" s="214">
        <f t="shared" si="62"/>
        <v>0.53676734764225653</v>
      </c>
    </row>
    <row r="49" spans="1:169" ht="17.25" customHeight="1">
      <c r="A49" s="201">
        <v>2005</v>
      </c>
      <c r="B49" s="286">
        <f>'1'!K49</f>
        <v>0.65525862679143732</v>
      </c>
      <c r="C49" s="286">
        <f>'1'!M49</f>
        <v>0.73817600191725152</v>
      </c>
      <c r="D49" s="261">
        <f>'2'!H49</f>
        <v>0.37489283764737558</v>
      </c>
      <c r="E49" s="287">
        <f>'2'!J49</f>
        <v>0.49908164533486543</v>
      </c>
      <c r="F49" s="287">
        <f>'3'!H49</f>
        <v>0.45619096813774362</v>
      </c>
      <c r="G49" s="261">
        <f>'8'!J49</f>
        <v>0.69861995433863511</v>
      </c>
      <c r="H49" s="261">
        <f t="shared" si="35"/>
        <v>0.5882954651004072</v>
      </c>
      <c r="I49" s="214">
        <f t="shared" si="36"/>
        <v>0.63388129591948195</v>
      </c>
      <c r="J49" s="286">
        <f>'9'!J49</f>
        <v>0.61198672767108753</v>
      </c>
      <c r="K49" s="286">
        <f>'9'!K49</f>
        <v>0.70414932635494354</v>
      </c>
      <c r="L49" s="286">
        <f>'9'!L49</f>
        <v>0.49601077444395064</v>
      </c>
      <c r="M49" s="286">
        <f>'9'!M49</f>
        <v>0.61722820951450896</v>
      </c>
      <c r="N49" s="286">
        <f>'9'!N49</f>
        <v>0.70030339690414134</v>
      </c>
      <c r="O49" s="286">
        <f>'9'!O49</f>
        <v>0.69802340139648211</v>
      </c>
      <c r="P49" s="261">
        <f t="shared" si="37"/>
        <v>0.64397746808798595</v>
      </c>
      <c r="Q49" s="286">
        <f t="shared" si="38"/>
        <v>0.69296425106858428</v>
      </c>
      <c r="R49" s="286">
        <f>'1'!AI49</f>
        <v>0.57989083446362433</v>
      </c>
      <c r="S49" s="286">
        <f>'1'!AK49</f>
        <v>0.67789501063572732</v>
      </c>
      <c r="T49" s="261">
        <f>'2'!Z49</f>
        <v>0.49345868285949096</v>
      </c>
      <c r="U49" s="287">
        <f>'2'!AB49</f>
        <v>0.61493986308814108</v>
      </c>
      <c r="V49" s="287">
        <f>'3'!V49</f>
        <v>0.42196820126639822</v>
      </c>
      <c r="W49" s="261">
        <f>'8'!AB49</f>
        <v>0.69377804332187443</v>
      </c>
      <c r="X49" s="261">
        <f t="shared" si="39"/>
        <v>0.560238763218467</v>
      </c>
      <c r="Y49" s="214">
        <f t="shared" si="40"/>
        <v>0.61158855171017323</v>
      </c>
      <c r="Z49" s="286">
        <f>'9'!Z49</f>
        <v>0.52888790403229069</v>
      </c>
      <c r="AA49" s="286">
        <f>'9'!AA49</f>
        <v>0.63422626528221515</v>
      </c>
      <c r="AB49" s="286">
        <f>'9'!AB49</f>
        <v>0.59538401248458406</v>
      </c>
      <c r="AC49" s="286">
        <f>'9'!AC49</f>
        <v>0.70080697357103516</v>
      </c>
      <c r="AD49" s="286">
        <f>'9'!AD49</f>
        <v>0.77322271623155947</v>
      </c>
      <c r="AE49" s="286">
        <f>'9'!AE49</f>
        <v>0.82045974159847812</v>
      </c>
      <c r="AF49" s="261">
        <f t="shared" si="41"/>
        <v>0.66951417731888407</v>
      </c>
      <c r="AG49" s="286">
        <f t="shared" si="42"/>
        <v>0.72219181792749909</v>
      </c>
      <c r="AH49" s="286">
        <f>'9'!AH49</f>
        <v>0.4095314493637246</v>
      </c>
      <c r="AI49" s="286">
        <f>'9'!AI49</f>
        <v>0.52108331665663554</v>
      </c>
      <c r="AJ49" s="286">
        <f>'9'!AJ49</f>
        <v>0.45486550243640428</v>
      </c>
      <c r="AK49" s="286">
        <f>'9'!AK49</f>
        <v>0.57935828649080823</v>
      </c>
      <c r="AL49" s="286">
        <f>'9'!AL49</f>
        <v>0.79348268550307466</v>
      </c>
      <c r="AM49" s="286">
        <f>'9'!AM49</f>
        <v>0.74999657426144872</v>
      </c>
      <c r="AN49" s="261">
        <f t="shared" si="43"/>
        <v>0.59516894493026107</v>
      </c>
      <c r="AO49" s="286">
        <f t="shared" si="44"/>
        <v>0.65223897025286592</v>
      </c>
      <c r="AP49" s="286">
        <f>'9'!AP49</f>
        <v>0.59219203638431417</v>
      </c>
      <c r="AQ49" s="286">
        <f>'9'!AQ49</f>
        <v>0.6880641922076427</v>
      </c>
      <c r="AR49" s="286">
        <f>'9'!AR49</f>
        <v>0.3987172216506587</v>
      </c>
      <c r="AS49" s="286">
        <f>'9'!AS49</f>
        <v>0.52400698982655325</v>
      </c>
      <c r="AT49" s="286">
        <f>'9'!AT49</f>
        <v>0.67221234255168705</v>
      </c>
      <c r="AU49" s="286">
        <f>'9'!AU49</f>
        <v>0.72896651670821777</v>
      </c>
      <c r="AV49" s="261">
        <f t="shared" si="45"/>
        <v>0.62704325153376772</v>
      </c>
      <c r="AW49" s="286">
        <f t="shared" si="46"/>
        <v>0.67792109068068862</v>
      </c>
      <c r="AX49" s="286">
        <f>'1'!CE49</f>
        <v>0.52581628011402604</v>
      </c>
      <c r="AY49" s="286">
        <f>'1'!CG49</f>
        <v>0.63151496908310178</v>
      </c>
      <c r="AZ49" s="261">
        <f>'2'!BJ49</f>
        <v>0.56876128988692909</v>
      </c>
      <c r="BA49" s="287">
        <f>'2'!BL49</f>
        <v>0.679407385223744</v>
      </c>
      <c r="BB49" s="287">
        <f>'3'!AX49</f>
        <v>0.68954557370256653</v>
      </c>
      <c r="BC49" s="261">
        <f>'8'!BL49</f>
        <v>0.67629748345031404</v>
      </c>
      <c r="BD49" s="261">
        <f t="shared" si="47"/>
        <v>0.6086634053225235</v>
      </c>
      <c r="BE49" s="214">
        <f t="shared" si="48"/>
        <v>0.66200749044383522</v>
      </c>
      <c r="BF49" s="286">
        <f>'9'!BF49</f>
        <v>0.54533979867382132</v>
      </c>
      <c r="BG49" s="286">
        <f>'9'!BG49</f>
        <v>0.64858675813914635</v>
      </c>
      <c r="BH49" s="286">
        <f>'9'!BH49</f>
        <v>0.41268628438567562</v>
      </c>
      <c r="BI49" s="286">
        <f>'9'!BI49</f>
        <v>0.53820613989957067</v>
      </c>
      <c r="BJ49" s="286">
        <f>'9'!BJ49</f>
        <v>0.42163329441819425</v>
      </c>
      <c r="BK49" s="286">
        <f>'9'!BK49</f>
        <v>0.73800657492379473</v>
      </c>
      <c r="BL49" s="261">
        <f t="shared" si="49"/>
        <v>0.54931451524359332</v>
      </c>
      <c r="BM49" s="286">
        <f t="shared" si="50"/>
        <v>0.60316528458111285</v>
      </c>
      <c r="BN49" s="286">
        <f>'9'!BN49</f>
        <v>0.65739155651174708</v>
      </c>
      <c r="BO49" s="286">
        <f>'9'!BO49</f>
        <v>0.73981468483301349</v>
      </c>
      <c r="BP49" s="286">
        <f>'9'!BP49</f>
        <v>0.56701361849312393</v>
      </c>
      <c r="BQ49" s="286">
        <f>'9'!BQ49</f>
        <v>0.6779786620586491</v>
      </c>
      <c r="BR49" s="286">
        <f>'9'!BR49</f>
        <v>0.54509314533001629</v>
      </c>
      <c r="BS49" s="286">
        <f>'9'!BS49</f>
        <v>0.70333425629698487</v>
      </c>
      <c r="BT49" s="261">
        <f t="shared" si="51"/>
        <v>0.63176483486076151</v>
      </c>
      <c r="BU49" s="286">
        <f t="shared" si="52"/>
        <v>0.67583059054582062</v>
      </c>
      <c r="BV49" s="286">
        <f>'1'!DO49</f>
        <v>0.6555188965837272</v>
      </c>
      <c r="BW49" s="286">
        <f>'1'!DQ49</f>
        <v>0.73837614973157883</v>
      </c>
      <c r="BX49" s="261">
        <f>'2'!CK49</f>
        <v>0.79592564900134444</v>
      </c>
      <c r="BY49" s="287">
        <f>'2'!CM49</f>
        <v>0.84337326723425443</v>
      </c>
      <c r="BZ49" s="287">
        <f>'3'!BS49</f>
        <v>0.69178137510821891</v>
      </c>
      <c r="CA49" s="261">
        <f>'8'!CM49</f>
        <v>0.81797762599263701</v>
      </c>
      <c r="CB49" s="261">
        <f t="shared" si="53"/>
        <v>0.71923987380883925</v>
      </c>
      <c r="CC49" s="214">
        <f t="shared" si="54"/>
        <v>0.75712753689127088</v>
      </c>
      <c r="CD49" s="286">
        <f>'9'!CD49</f>
        <v>0.49401698437812991</v>
      </c>
      <c r="CE49" s="286">
        <f>'9'!CE49</f>
        <v>0.60286597944505971</v>
      </c>
      <c r="CF49" s="286">
        <f>'9'!CF49</f>
        <v>0.32485632689801947</v>
      </c>
      <c r="CG49" s="286">
        <f>'9'!CG49</f>
        <v>0.44354219942317463</v>
      </c>
      <c r="CH49" s="286">
        <f>'9'!CH49</f>
        <v>0.41499801782239654</v>
      </c>
      <c r="CI49" s="286">
        <f>'9'!CI49</f>
        <v>0.68221969117192705</v>
      </c>
      <c r="CJ49" s="261">
        <f t="shared" si="55"/>
        <v>0.50439685368963483</v>
      </c>
      <c r="CK49" s="286">
        <f t="shared" si="56"/>
        <v>0.55980503896892231</v>
      </c>
      <c r="CL49" s="286">
        <f>'1'!EM49</f>
        <v>0.50501259658014286</v>
      </c>
      <c r="CM49" s="286">
        <f>'1'!EO49</f>
        <v>0.61289417670271062</v>
      </c>
      <c r="CN49" s="261">
        <f>'2'!DC49</f>
        <v>0.42724410266647445</v>
      </c>
      <c r="CO49" s="287">
        <f>'2'!DE49</f>
        <v>0.55269371877520912</v>
      </c>
      <c r="CP49" s="287">
        <f>'3'!CG49</f>
        <v>0.7858771354741485</v>
      </c>
      <c r="CQ49" s="261">
        <f>'8'!DE49</f>
        <v>0.77665039207556175</v>
      </c>
      <c r="CR49" s="261">
        <f t="shared" si="57"/>
        <v>0.63536133078613222</v>
      </c>
      <c r="CS49" s="214">
        <f t="shared" si="58"/>
        <v>0.69105892444603279</v>
      </c>
      <c r="CT49" s="286">
        <f>'1'!EY49</f>
        <v>0.6308234653594198</v>
      </c>
      <c r="CU49" s="286">
        <f>'1'!FA49</f>
        <v>0.71914801020881092</v>
      </c>
      <c r="CV49" s="261">
        <f>'2'!DL49</f>
        <v>0.37906851041466461</v>
      </c>
      <c r="CW49" s="287">
        <f>'2'!DN49</f>
        <v>0.50351709333964367</v>
      </c>
      <c r="CX49" s="287">
        <f>'3'!CN49</f>
        <v>0.4458112632747635</v>
      </c>
      <c r="CY49" s="261">
        <f>'8'!DN49</f>
        <v>0.77090316543863446</v>
      </c>
      <c r="CZ49" s="261">
        <f t="shared" si="59"/>
        <v>0.59441484436358394</v>
      </c>
      <c r="DA49" s="214">
        <f t="shared" si="60"/>
        <v>0.64218952059583823</v>
      </c>
      <c r="DB49" s="286">
        <f>'1'!FK49</f>
        <v>0.87458139801177948</v>
      </c>
      <c r="DC49" s="286">
        <f>'1'!FM49</f>
        <v>0.89059943363471261</v>
      </c>
      <c r="DD49" s="261">
        <f>'2'!DU49</f>
        <v>0.55265357887491007</v>
      </c>
      <c r="DE49" s="287">
        <f>'2'!DW49</f>
        <v>0.66612380282295036</v>
      </c>
      <c r="DF49" s="287">
        <f>'3'!CU49</f>
        <v>0.12258088222174765</v>
      </c>
      <c r="DG49" s="261">
        <f>'8'!DW49</f>
        <v>0.36954411344281063</v>
      </c>
      <c r="DH49" s="261">
        <f t="shared" si="61"/>
        <v>0.52812916600834237</v>
      </c>
      <c r="DI49" s="214">
        <f t="shared" si="62"/>
        <v>0.54588340265231972</v>
      </c>
    </row>
    <row r="50" spans="1:169" ht="17.25" customHeight="1">
      <c r="A50" s="201">
        <v>2006</v>
      </c>
      <c r="B50" s="286">
        <f>'1'!K50</f>
        <v>0.68164626851454935</v>
      </c>
      <c r="C50" s="286">
        <f>'1'!M50</f>
        <v>0.75820607062829692</v>
      </c>
      <c r="D50" s="261">
        <f>'2'!H50</f>
        <v>0.37049586161984133</v>
      </c>
      <c r="E50" s="287">
        <f>'2'!J50</f>
        <v>0.4943795222688524</v>
      </c>
      <c r="F50" s="287">
        <f>'3'!H50</f>
        <v>0.45619096813774362</v>
      </c>
      <c r="G50" s="261">
        <f>'8'!J50</f>
        <v>0.69934126789166029</v>
      </c>
      <c r="H50" s="261">
        <f t="shared" si="35"/>
        <v>0.59859115257515483</v>
      </c>
      <c r="I50" s="214">
        <f t="shared" si="36"/>
        <v>0.64160343948555498</v>
      </c>
      <c r="J50" s="286">
        <f>'9'!J50</f>
        <v>0.62655381322012815</v>
      </c>
      <c r="K50" s="286">
        <f>'9'!K50</f>
        <v>0.71577401464304546</v>
      </c>
      <c r="L50" s="286">
        <f>'9'!L50</f>
        <v>0.51846549832223321</v>
      </c>
      <c r="M50" s="286">
        <f>'9'!M50</f>
        <v>0.63703596621989245</v>
      </c>
      <c r="N50" s="286">
        <f>'9'!N50</f>
        <v>0.70030339690414134</v>
      </c>
      <c r="O50" s="286">
        <f>'9'!O50</f>
        <v>0.6940291296935307</v>
      </c>
      <c r="P50" s="261">
        <f t="shared" si="37"/>
        <v>0.65105120676969253</v>
      </c>
      <c r="Q50" s="286">
        <f t="shared" si="38"/>
        <v>0.69859633412862543</v>
      </c>
      <c r="R50" s="286">
        <f>'1'!AI50</f>
        <v>0.60961684374075698</v>
      </c>
      <c r="S50" s="286">
        <f>'1'!AK50</f>
        <v>0.70224130233021698</v>
      </c>
      <c r="T50" s="261">
        <f>'2'!Z50</f>
        <v>0.51822894823550691</v>
      </c>
      <c r="U50" s="287">
        <f>'2'!AB50</f>
        <v>0.63683029055556339</v>
      </c>
      <c r="V50" s="287">
        <f>'3'!V50</f>
        <v>0.42196820126639822</v>
      </c>
      <c r="W50" s="261">
        <f>'8'!AB50</f>
        <v>0.69572498325785759</v>
      </c>
      <c r="X50" s="261">
        <f t="shared" si="39"/>
        <v>0.57509292845091742</v>
      </c>
      <c r="Y50" s="214">
        <f t="shared" si="40"/>
        <v>0.62400284611870704</v>
      </c>
      <c r="Z50" s="286">
        <f>'9'!Z50</f>
        <v>0.55361085725316495</v>
      </c>
      <c r="AA50" s="286">
        <f>'9'!AA50</f>
        <v>0.65570574135391413</v>
      </c>
      <c r="AB50" s="286">
        <f>'9'!AB50</f>
        <v>0.60294530208709252</v>
      </c>
      <c r="AC50" s="286">
        <f>'9'!AC50</f>
        <v>0.70676355035667948</v>
      </c>
      <c r="AD50" s="286">
        <f>'9'!AD50</f>
        <v>0.77322271623155947</v>
      </c>
      <c r="AE50" s="286">
        <f>'9'!AE50</f>
        <v>0.82906358417344106</v>
      </c>
      <c r="AF50" s="261">
        <f t="shared" si="41"/>
        <v>0.68231044821122544</v>
      </c>
      <c r="AG50" s="286">
        <f t="shared" si="42"/>
        <v>0.73353022667848378</v>
      </c>
      <c r="AH50" s="286">
        <f>'9'!AH50</f>
        <v>0.43292378581502583</v>
      </c>
      <c r="AI50" s="286">
        <f>'9'!AI50</f>
        <v>0.54461691903302989</v>
      </c>
      <c r="AJ50" s="286">
        <f>'9'!AJ50</f>
        <v>0.45656032217512554</v>
      </c>
      <c r="AK50" s="286">
        <f>'9'!AK50</f>
        <v>0.58096071851026265</v>
      </c>
      <c r="AL50" s="286">
        <f>'9'!AL50</f>
        <v>0.79348268550307466</v>
      </c>
      <c r="AM50" s="286">
        <f>'9'!AM50</f>
        <v>0.76029685865878638</v>
      </c>
      <c r="AN50" s="261">
        <f t="shared" si="43"/>
        <v>0.60727043258398816</v>
      </c>
      <c r="AO50" s="286">
        <f t="shared" si="44"/>
        <v>0.66438772550470349</v>
      </c>
      <c r="AP50" s="286">
        <f>'9'!AP50</f>
        <v>0.61421806055904138</v>
      </c>
      <c r="AQ50" s="286">
        <f>'9'!AQ50</f>
        <v>0.70594145875549641</v>
      </c>
      <c r="AR50" s="286">
        <f>'9'!AR50</f>
        <v>0.41677839056154847</v>
      </c>
      <c r="AS50" s="286">
        <f>'9'!AS50</f>
        <v>0.54230990458446804</v>
      </c>
      <c r="AT50" s="286">
        <f>'9'!AT50</f>
        <v>0.67221234255168705</v>
      </c>
      <c r="AU50" s="286">
        <f>'9'!AU50</f>
        <v>0.73148450686652422</v>
      </c>
      <c r="AV50" s="261">
        <f t="shared" si="45"/>
        <v>0.63828927563432425</v>
      </c>
      <c r="AW50" s="286">
        <f t="shared" si="46"/>
        <v>0.68753178631519829</v>
      </c>
      <c r="AX50" s="286">
        <f>'1'!CE50</f>
        <v>0.53633902602147765</v>
      </c>
      <c r="AY50" s="286">
        <f>'1'!CG50</f>
        <v>0.64076362478197746</v>
      </c>
      <c r="AZ50" s="261">
        <f>'2'!BJ50</f>
        <v>0.58955640360798345</v>
      </c>
      <c r="BA50" s="287">
        <f>'2'!BL50</f>
        <v>0.6961801362715635</v>
      </c>
      <c r="BB50" s="287">
        <f>'3'!AX50</f>
        <v>0.68954557370256653</v>
      </c>
      <c r="BC50" s="261">
        <f>'8'!BL50</f>
        <v>0.68716209828678454</v>
      </c>
      <c r="BD50" s="261">
        <f t="shared" si="47"/>
        <v>0.61766816876672714</v>
      </c>
      <c r="BE50" s="214">
        <f t="shared" si="48"/>
        <v>0.67010038153728502</v>
      </c>
      <c r="BF50" s="286">
        <f>'9'!BF50</f>
        <v>0.55258647600826749</v>
      </c>
      <c r="BG50" s="286">
        <f>'9'!BG50</f>
        <v>0.65482763467794303</v>
      </c>
      <c r="BH50" s="286">
        <f>'9'!BH50</f>
        <v>0.40821668343700429</v>
      </c>
      <c r="BI50" s="286">
        <f>'9'!BI50</f>
        <v>0.5336952158151913</v>
      </c>
      <c r="BJ50" s="286">
        <f>'9'!BJ50</f>
        <v>0.42163329441819425</v>
      </c>
      <c r="BK50" s="286">
        <f>'9'!BK50</f>
        <v>0.746674375335447</v>
      </c>
      <c r="BL50" s="261">
        <f t="shared" si="49"/>
        <v>0.55393317618541782</v>
      </c>
      <c r="BM50" s="286">
        <f t="shared" si="50"/>
        <v>0.60737749289110665</v>
      </c>
      <c r="BN50" s="286">
        <f>'9'!BN50</f>
        <v>0.67568829886849979</v>
      </c>
      <c r="BO50" s="286">
        <f>'9'!BO50</f>
        <v>0.75372920590781978</v>
      </c>
      <c r="BP50" s="286">
        <f>'9'!BP50</f>
        <v>0.59125733178118944</v>
      </c>
      <c r="BQ50" s="286">
        <f>'9'!BQ50</f>
        <v>0.69753385906517407</v>
      </c>
      <c r="BR50" s="286">
        <f>'9'!BR50</f>
        <v>0.54509314533001629</v>
      </c>
      <c r="BS50" s="286">
        <f>'9'!BS50</f>
        <v>0.70757769042122953</v>
      </c>
      <c r="BT50" s="261">
        <f t="shared" si="51"/>
        <v>0.64256876166333032</v>
      </c>
      <c r="BU50" s="286">
        <f t="shared" si="52"/>
        <v>0.68441277720745686</v>
      </c>
      <c r="BV50" s="286">
        <f>'1'!DO50</f>
        <v>0.69320369103655077</v>
      </c>
      <c r="BW50" s="286">
        <f>'1'!DQ50</f>
        <v>0.76681635549101768</v>
      </c>
      <c r="BX50" s="261">
        <f>'2'!CK50</f>
        <v>0.81909227852925115</v>
      </c>
      <c r="BY50" s="287">
        <f>'2'!CM50</f>
        <v>0.85806457541056369</v>
      </c>
      <c r="BZ50" s="287">
        <f>'3'!BS50</f>
        <v>0.69178137510821891</v>
      </c>
      <c r="CA50" s="261">
        <f>'8'!CM50</f>
        <v>0.83195062760666616</v>
      </c>
      <c r="CB50" s="261">
        <f t="shared" si="53"/>
        <v>0.74012370494626667</v>
      </c>
      <c r="CC50" s="214">
        <f t="shared" si="54"/>
        <v>0.77346600041618474</v>
      </c>
      <c r="CD50" s="286">
        <f>'9'!CD50</f>
        <v>0.518398977008519</v>
      </c>
      <c r="CE50" s="286">
        <f>'9'!CE50</f>
        <v>0.62492785625602676</v>
      </c>
      <c r="CF50" s="286">
        <f>'9'!CF50</f>
        <v>0.31778224825238538</v>
      </c>
      <c r="CG50" s="286">
        <f>'9'!CG50</f>
        <v>0.4353094503524586</v>
      </c>
      <c r="CH50" s="286">
        <f>'9'!CH50</f>
        <v>0.41499801782239654</v>
      </c>
      <c r="CI50" s="286">
        <f>'9'!CI50</f>
        <v>0.6771828739048108</v>
      </c>
      <c r="CJ50" s="261">
        <f t="shared" si="55"/>
        <v>0.512183038560448</v>
      </c>
      <c r="CK50" s="286">
        <f t="shared" si="56"/>
        <v>0.56654731046945839</v>
      </c>
      <c r="CL50" s="286">
        <f>'1'!EM50</f>
        <v>0.52379764005086182</v>
      </c>
      <c r="CM50" s="286">
        <f>'1'!EO50</f>
        <v>0.62972788192737028</v>
      </c>
      <c r="CN50" s="261">
        <f>'2'!DC50</f>
        <v>0.44100346000564722</v>
      </c>
      <c r="CO50" s="287">
        <f>'2'!DE50</f>
        <v>0.56610762654321767</v>
      </c>
      <c r="CP50" s="287">
        <f>'3'!CG50</f>
        <v>0.7858771354741485</v>
      </c>
      <c r="CQ50" s="261">
        <f>'8'!DE50</f>
        <v>0.78654511272720273</v>
      </c>
      <c r="CR50" s="261">
        <f t="shared" si="57"/>
        <v>0.64672496407124735</v>
      </c>
      <c r="CS50" s="214">
        <f t="shared" si="58"/>
        <v>0.70160747747560781</v>
      </c>
      <c r="CT50" s="286">
        <f>'1'!EY50</f>
        <v>0.64514011855384135</v>
      </c>
      <c r="CU50" s="286">
        <f>'1'!FA50</f>
        <v>0.73035395469179365</v>
      </c>
      <c r="CV50" s="261">
        <f>'2'!DL50</f>
        <v>0.36459479273501488</v>
      </c>
      <c r="CW50" s="287">
        <f>'2'!DN50</f>
        <v>0.48801718845661002</v>
      </c>
      <c r="CX50" s="287">
        <f>'3'!CN50</f>
        <v>0.4458112632747635</v>
      </c>
      <c r="CY50" s="261">
        <f>'8'!DN50</f>
        <v>0.7640201949075045</v>
      </c>
      <c r="CZ50" s="261">
        <f t="shared" si="59"/>
        <v>0.596973391240605</v>
      </c>
      <c r="DA50" s="214">
        <f t="shared" si="60"/>
        <v>0.64340116526794544</v>
      </c>
      <c r="DB50" s="286">
        <f>'1'!FK50</f>
        <v>0.89613269302903975</v>
      </c>
      <c r="DC50" s="286">
        <f>'1'!FM50</f>
        <v>0.90405911815820816</v>
      </c>
      <c r="DD50" s="261">
        <f>'2'!DU50</f>
        <v>0.57875501546008934</v>
      </c>
      <c r="DE50" s="287">
        <f>'2'!DW50</f>
        <v>0.68751988825071852</v>
      </c>
      <c r="DF50" s="287">
        <f>'3'!CU50</f>
        <v>0.12258088222174765</v>
      </c>
      <c r="DG50" s="261">
        <f>'8'!DW50</f>
        <v>0.37793238274157426</v>
      </c>
      <c r="DH50" s="261">
        <f t="shared" si="61"/>
        <v>0.54145689499845528</v>
      </c>
      <c r="DI50" s="214">
        <f t="shared" si="62"/>
        <v>0.55550395232918559</v>
      </c>
    </row>
    <row r="51" spans="1:169" ht="17.25" customHeight="1">
      <c r="A51" s="201">
        <v>2007</v>
      </c>
      <c r="B51" s="286">
        <f>'1'!K51</f>
        <v>0.70580012028014161</v>
      </c>
      <c r="C51" s="286">
        <f>'1'!M51</f>
        <v>0.7760915523836861</v>
      </c>
      <c r="D51" s="261">
        <f>'2'!H51</f>
        <v>0.3641766814641198</v>
      </c>
      <c r="E51" s="287">
        <f>'2'!J51</f>
        <v>0.48756411998936666</v>
      </c>
      <c r="F51" s="287">
        <f>'3'!H51</f>
        <v>0.45619096813774362</v>
      </c>
      <c r="G51" s="261">
        <f>'8'!J51</f>
        <v>0.70713884638545077</v>
      </c>
      <c r="H51" s="261">
        <f t="shared" si="35"/>
        <v>0.60957016988926715</v>
      </c>
      <c r="I51" s="214">
        <f t="shared" si="36"/>
        <v>0.65002548658320969</v>
      </c>
      <c r="J51" s="286">
        <f>'9'!J51</f>
        <v>0.64076624686124595</v>
      </c>
      <c r="K51" s="286">
        <f>'9'!K51</f>
        <v>0.72694782683174364</v>
      </c>
      <c r="L51" s="286">
        <f>'9'!L51</f>
        <v>0.53236160016413736</v>
      </c>
      <c r="M51" s="286">
        <f>'9'!M51</f>
        <v>0.64901007034968172</v>
      </c>
      <c r="N51" s="286">
        <f>'9'!N51</f>
        <v>0.70030339690414134</v>
      </c>
      <c r="O51" s="286">
        <f>'9'!O51</f>
        <v>0.69484379091062998</v>
      </c>
      <c r="P51" s="261">
        <f t="shared" si="37"/>
        <v>0.65832945571460499</v>
      </c>
      <c r="Q51" s="286">
        <f t="shared" si="38"/>
        <v>0.70446693472135846</v>
      </c>
      <c r="R51" s="286">
        <f>'1'!AI51</f>
        <v>0.6393934783312657</v>
      </c>
      <c r="S51" s="286">
        <f>'1'!AK51</f>
        <v>0.72587565440749979</v>
      </c>
      <c r="T51" s="261">
        <f>'2'!Z51</f>
        <v>0.53955052978714657</v>
      </c>
      <c r="U51" s="287">
        <f>'2'!AB51</f>
        <v>0.65512259987854782</v>
      </c>
      <c r="V51" s="287">
        <f>'3'!V51</f>
        <v>0.42196820126639822</v>
      </c>
      <c r="W51" s="261">
        <f>'8'!AB51</f>
        <v>0.69667114775455896</v>
      </c>
      <c r="X51" s="261">
        <f t="shared" si="39"/>
        <v>0.58937228156646027</v>
      </c>
      <c r="Y51" s="214">
        <f t="shared" si="40"/>
        <v>0.63552235900609411</v>
      </c>
      <c r="Z51" s="286">
        <f>'9'!Z51</f>
        <v>0.57549465077734885</v>
      </c>
      <c r="AA51" s="286">
        <f>'9'!AA51</f>
        <v>0.67422770246863373</v>
      </c>
      <c r="AB51" s="286">
        <f>'9'!AB51</f>
        <v>0.57844178641131438</v>
      </c>
      <c r="AC51" s="286">
        <f>'9'!AC51</f>
        <v>0.68726709077758141</v>
      </c>
      <c r="AD51" s="286">
        <f>'9'!AD51</f>
        <v>0.77322271623155947</v>
      </c>
      <c r="AE51" s="286">
        <f>'9'!AE51</f>
        <v>0.82925233985750468</v>
      </c>
      <c r="AF51" s="261">
        <f t="shared" si="41"/>
        <v>0.68866080297433707</v>
      </c>
      <c r="AG51" s="286">
        <f t="shared" si="42"/>
        <v>0.73903655408747759</v>
      </c>
      <c r="AH51" s="286">
        <f>'9'!AH51</f>
        <v>0.44965640725853323</v>
      </c>
      <c r="AI51" s="286">
        <f>'9'!AI51</f>
        <v>0.56101693385300466</v>
      </c>
      <c r="AJ51" s="286">
        <f>'9'!AJ51</f>
        <v>0.43708966749381739</v>
      </c>
      <c r="AK51" s="286">
        <f>'9'!AK51</f>
        <v>0.56231904889752637</v>
      </c>
      <c r="AL51" s="286">
        <f>'9'!AL51</f>
        <v>0.79348268550307466</v>
      </c>
      <c r="AM51" s="286">
        <f>'9'!AM51</f>
        <v>0.76926102058685308</v>
      </c>
      <c r="AN51" s="261">
        <f t="shared" si="43"/>
        <v>0.61425745617527694</v>
      </c>
      <c r="AO51" s="286">
        <f t="shared" si="44"/>
        <v>0.67132460495343649</v>
      </c>
      <c r="AP51" s="286">
        <f>'9'!AP51</f>
        <v>0.62456438460447095</v>
      </c>
      <c r="AQ51" s="286">
        <f>'9'!AQ51</f>
        <v>0.7141968135610911</v>
      </c>
      <c r="AR51" s="286">
        <f>'9'!AR51</f>
        <v>0.41665630569572032</v>
      </c>
      <c r="AS51" s="286">
        <f>'9'!AS51</f>
        <v>0.54218783098235845</v>
      </c>
      <c r="AT51" s="286">
        <f>'9'!AT51</f>
        <v>0.67221234255168705</v>
      </c>
      <c r="AU51" s="286">
        <f>'9'!AU51</f>
        <v>0.73840804582087982</v>
      </c>
      <c r="AV51" s="261">
        <f t="shared" si="45"/>
        <v>0.64414648150450216</v>
      </c>
      <c r="AW51" s="286">
        <f t="shared" si="46"/>
        <v>0.692552605615814</v>
      </c>
      <c r="AX51" s="286">
        <f>'1'!CE51</f>
        <v>0.53649867865713852</v>
      </c>
      <c r="AY51" s="286">
        <f>'1'!CG51</f>
        <v>0.64090308859002154</v>
      </c>
      <c r="AZ51" s="261">
        <f>'2'!BJ51</f>
        <v>0.60451705890001628</v>
      </c>
      <c r="BA51" s="287">
        <f>'2'!BL51</f>
        <v>0.70799518941931538</v>
      </c>
      <c r="BB51" s="287">
        <f>'3'!AX51</f>
        <v>0.68954557370256653</v>
      </c>
      <c r="BC51" s="261">
        <f>'8'!BL51</f>
        <v>0.70331256140756737</v>
      </c>
      <c r="BD51" s="261">
        <f t="shared" si="47"/>
        <v>0.62326571113039053</v>
      </c>
      <c r="BE51" s="214">
        <f t="shared" si="48"/>
        <v>0.67537528815547365</v>
      </c>
      <c r="BF51" s="286">
        <f>'9'!BF51</f>
        <v>0.55735361164174646</v>
      </c>
      <c r="BG51" s="286">
        <f>'9'!BG51</f>
        <v>0.65890550833036721</v>
      </c>
      <c r="BH51" s="286">
        <f>'9'!BH51</f>
        <v>0.41428585402451118</v>
      </c>
      <c r="BI51" s="286">
        <f>'9'!BI51</f>
        <v>0.53981322751680372</v>
      </c>
      <c r="BJ51" s="286">
        <f>'9'!BJ51</f>
        <v>0.42163329441819425</v>
      </c>
      <c r="BK51" s="286">
        <f>'9'!BK51</f>
        <v>0.75399252314738574</v>
      </c>
      <c r="BL51" s="261">
        <f t="shared" si="49"/>
        <v>0.55827648445054467</v>
      </c>
      <c r="BM51" s="286">
        <f t="shared" si="50"/>
        <v>0.61144998047522225</v>
      </c>
      <c r="BN51" s="286">
        <f>'9'!BN51</f>
        <v>0.69665152586223256</v>
      </c>
      <c r="BO51" s="286">
        <f>'9'!BO51</f>
        <v>0.76936632472489852</v>
      </c>
      <c r="BP51" s="286">
        <f>'9'!BP51</f>
        <v>0.58217084795661511</v>
      </c>
      <c r="BQ51" s="286">
        <f>'9'!BQ51</f>
        <v>0.69027059456770734</v>
      </c>
      <c r="BR51" s="286">
        <f>'9'!BR51</f>
        <v>0.54509314533001629</v>
      </c>
      <c r="BS51" s="286">
        <f>'9'!BS51</f>
        <v>0.70434208913747065</v>
      </c>
      <c r="BT51" s="261">
        <f t="shared" si="51"/>
        <v>0.64923650375742625</v>
      </c>
      <c r="BU51" s="286">
        <f t="shared" si="52"/>
        <v>0.68913239796360193</v>
      </c>
      <c r="BV51" s="286">
        <f>'1'!DO51</f>
        <v>0.73032962702335125</v>
      </c>
      <c r="BW51" s="286">
        <f>'1'!DQ51</f>
        <v>0.79383680147536428</v>
      </c>
      <c r="BX51" s="261">
        <f>'2'!CK51</f>
        <v>0.83875686202604449</v>
      </c>
      <c r="BY51" s="287">
        <f>'2'!CM51</f>
        <v>0.87028980895338048</v>
      </c>
      <c r="BZ51" s="287">
        <f>'3'!BS51</f>
        <v>0.69178137510821891</v>
      </c>
      <c r="CA51" s="261">
        <f>'8'!CM51</f>
        <v>0.83889025175618048</v>
      </c>
      <c r="CB51" s="261">
        <f t="shared" si="53"/>
        <v>0.75867544372804474</v>
      </c>
      <c r="CC51" s="214">
        <f t="shared" si="54"/>
        <v>0.78723160820158367</v>
      </c>
      <c r="CD51" s="286">
        <f>'9'!CD51</f>
        <v>0.53731840457553759</v>
      </c>
      <c r="CE51" s="286">
        <f>'9'!CE51</f>
        <v>0.64161875588926875</v>
      </c>
      <c r="CF51" s="286">
        <f>'9'!CF51</f>
        <v>0.29835717334549228</v>
      </c>
      <c r="CG51" s="286">
        <f>'9'!CG51</f>
        <v>0.41217421348259786</v>
      </c>
      <c r="CH51" s="286">
        <f>'9'!CH51</f>
        <v>0.41499801782239654</v>
      </c>
      <c r="CI51" s="286">
        <f>'9'!CI51</f>
        <v>0.67962955669623681</v>
      </c>
      <c r="CJ51" s="261">
        <f t="shared" si="55"/>
        <v>0.51841997279442265</v>
      </c>
      <c r="CK51" s="286">
        <f t="shared" si="56"/>
        <v>0.57152181733362561</v>
      </c>
      <c r="CL51" s="286">
        <f>'1'!EM51</f>
        <v>0.53828372802942293</v>
      </c>
      <c r="CM51" s="286">
        <f>'1'!EO51</f>
        <v>0.64246067993968903</v>
      </c>
      <c r="CN51" s="261">
        <f>'2'!DC51</f>
        <v>0.469119442102435</v>
      </c>
      <c r="CO51" s="287">
        <f>'2'!DE51</f>
        <v>0.59271855622649783</v>
      </c>
      <c r="CP51" s="287">
        <f>'3'!CG51</f>
        <v>0.7858771354741485</v>
      </c>
      <c r="CQ51" s="261">
        <f>'8'!DE51</f>
        <v>0.79971745177060449</v>
      </c>
      <c r="CR51" s="261">
        <f t="shared" si="57"/>
        <v>0.65862408223320101</v>
      </c>
      <c r="CS51" s="214">
        <f t="shared" si="58"/>
        <v>0.71265477440971359</v>
      </c>
      <c r="CT51" s="286">
        <f>'1'!EY51</f>
        <v>0.66151106012032967</v>
      </c>
      <c r="CU51" s="286">
        <f>'1'!FA51</f>
        <v>0.74296969937388457</v>
      </c>
      <c r="CV51" s="261">
        <f>'2'!DL51</f>
        <v>0.38502516305978013</v>
      </c>
      <c r="CW51" s="287">
        <f>'2'!DN51</f>
        <v>0.50979447659950539</v>
      </c>
      <c r="CX51" s="287">
        <f>'3'!CN51</f>
        <v>0.4458112632747635</v>
      </c>
      <c r="CY51" s="261">
        <f>'8'!DN51</f>
        <v>0.76645942562777081</v>
      </c>
      <c r="CZ51" s="261">
        <f t="shared" si="59"/>
        <v>0.60617461257974348</v>
      </c>
      <c r="DA51" s="214">
        <f t="shared" si="60"/>
        <v>0.65123499963513798</v>
      </c>
      <c r="DB51" s="286">
        <f>'1'!FK51</f>
        <v>0.91666666666666663</v>
      </c>
      <c r="DC51" s="286">
        <f>'1'!FM51</f>
        <v>0.9166666666666663</v>
      </c>
      <c r="DD51" s="261">
        <f>'2'!DU51</f>
        <v>0.59132224695604751</v>
      </c>
      <c r="DE51" s="287">
        <f>'2'!DW51</f>
        <v>0.69758546974801927</v>
      </c>
      <c r="DF51" s="287">
        <f>'3'!CU51</f>
        <v>0.12258088222174765</v>
      </c>
      <c r="DG51" s="261">
        <f>'8'!DW51</f>
        <v>0.36754753367611342</v>
      </c>
      <c r="DH51" s="261">
        <f t="shared" si="61"/>
        <v>0.54833099533673668</v>
      </c>
      <c r="DI51" s="214">
        <f t="shared" si="62"/>
        <v>0.5589573176159337</v>
      </c>
    </row>
    <row r="52" spans="1:169" ht="17.25" customHeight="1">
      <c r="A52" s="201">
        <v>2008</v>
      </c>
      <c r="B52" s="286">
        <f>'1'!K52</f>
        <v>0.69749962550979483</v>
      </c>
      <c r="C52" s="286">
        <f>'1'!M52</f>
        <v>0.76999226576144997</v>
      </c>
      <c r="D52" s="261">
        <f>'2'!H52</f>
        <v>0.39493454315492488</v>
      </c>
      <c r="E52" s="287">
        <f>'2'!J52</f>
        <v>0.52011024186390575</v>
      </c>
      <c r="F52" s="287">
        <f>'3'!H52</f>
        <v>0.45619096813774362</v>
      </c>
      <c r="G52" s="261">
        <f>'8'!J52</f>
        <v>0.70697616654401985</v>
      </c>
      <c r="H52" s="261">
        <f t="shared" si="35"/>
        <v>0.60928508818985128</v>
      </c>
      <c r="I52" s="214">
        <f t="shared" si="36"/>
        <v>0.65079971416141147</v>
      </c>
      <c r="J52" s="286">
        <f>'9'!J52</f>
        <v>0.65084826913598137</v>
      </c>
      <c r="K52" s="286">
        <f>'9'!K52</f>
        <v>0.73477643919649915</v>
      </c>
      <c r="L52" s="286">
        <f>'9'!L52</f>
        <v>0.54129718503601376</v>
      </c>
      <c r="M52" s="286">
        <f>'9'!M52</f>
        <v>0.65659943708525415</v>
      </c>
      <c r="N52" s="286">
        <f>'9'!N52</f>
        <v>0.70030339690414134</v>
      </c>
      <c r="O52" s="286">
        <f>'9'!O52</f>
        <v>0.68616902972063043</v>
      </c>
      <c r="P52" s="261">
        <f t="shared" si="37"/>
        <v>0.66108713281418685</v>
      </c>
      <c r="Q52" s="286">
        <f t="shared" si="38"/>
        <v>0.706188626043318</v>
      </c>
      <c r="R52" s="286">
        <f>'1'!AI52</f>
        <v>0.66221780511418715</v>
      </c>
      <c r="S52" s="286">
        <f>'1'!AK52</f>
        <v>0.74350966975191846</v>
      </c>
      <c r="T52" s="261">
        <f>'2'!Z52</f>
        <v>0.54704781595581142</v>
      </c>
      <c r="U52" s="287">
        <f>'2'!AB52</f>
        <v>0.66143910318135424</v>
      </c>
      <c r="V52" s="287">
        <f>'3'!V52</f>
        <v>0.42196820126639822</v>
      </c>
      <c r="W52" s="261">
        <f>'8'!AB52</f>
        <v>0.69063051315770863</v>
      </c>
      <c r="X52" s="261">
        <f t="shared" si="39"/>
        <v>0.59774158224728269</v>
      </c>
      <c r="Y52" s="214">
        <f t="shared" si="40"/>
        <v>0.64169745682492962</v>
      </c>
      <c r="Z52" s="286">
        <f>'9'!Z52</f>
        <v>0.57456398862694436</v>
      </c>
      <c r="AA52" s="286">
        <f>'9'!AA52</f>
        <v>0.67344908002660187</v>
      </c>
      <c r="AB52" s="286">
        <f>'9'!AB52</f>
        <v>0.57924388254680526</v>
      </c>
      <c r="AC52" s="286">
        <f>'9'!AC52</f>
        <v>0.68791424933540279</v>
      </c>
      <c r="AD52" s="286">
        <f>'9'!AD52</f>
        <v>0.77322271623155947</v>
      </c>
      <c r="AE52" s="286">
        <f>'9'!AE52</f>
        <v>0.83223942131201278</v>
      </c>
      <c r="AF52" s="261">
        <f t="shared" si="41"/>
        <v>0.6891155180913513</v>
      </c>
      <c r="AG52" s="286">
        <f t="shared" si="42"/>
        <v>0.7395365913300741</v>
      </c>
      <c r="AH52" s="286">
        <f>'9'!AH52</f>
        <v>0.46438726414855586</v>
      </c>
      <c r="AI52" s="286">
        <f>'9'!AI52</f>
        <v>0.57516938893086555</v>
      </c>
      <c r="AJ52" s="286">
        <f>'9'!AJ52</f>
        <v>0.48013058293012262</v>
      </c>
      <c r="AK52" s="286">
        <f>'9'!AK52</f>
        <v>0.60286191442861403</v>
      </c>
      <c r="AL52" s="286">
        <f>'9'!AL52</f>
        <v>0.79348268550307466</v>
      </c>
      <c r="AM52" s="286">
        <f>'9'!AM52</f>
        <v>0.77000794363849723</v>
      </c>
      <c r="AN52" s="261">
        <f t="shared" si="43"/>
        <v>0.6246406212378276</v>
      </c>
      <c r="AO52" s="286">
        <f t="shared" si="44"/>
        <v>0.68122660430060067</v>
      </c>
      <c r="AP52" s="286">
        <f>'9'!AP52</f>
        <v>0.62375551805301388</v>
      </c>
      <c r="AQ52" s="286">
        <f>'9'!AQ52</f>
        <v>0.71355461980489521</v>
      </c>
      <c r="AR52" s="286">
        <f>'9'!AR52</f>
        <v>0.40691889067135628</v>
      </c>
      <c r="AS52" s="286">
        <f>'9'!AS52</f>
        <v>0.53237977767044531</v>
      </c>
      <c r="AT52" s="286">
        <f>'9'!AT52</f>
        <v>0.67221234255168705</v>
      </c>
      <c r="AU52" s="286">
        <f>'9'!AU52</f>
        <v>0.73843856728174573</v>
      </c>
      <c r="AV52" s="261">
        <f t="shared" si="45"/>
        <v>0.64285682374669939</v>
      </c>
      <c r="AW52" s="286">
        <f t="shared" si="46"/>
        <v>0.6913225531473608</v>
      </c>
      <c r="AX52" s="286">
        <f>'1'!CE52</f>
        <v>0.54884306495308188</v>
      </c>
      <c r="AY52" s="286">
        <f>'1'!CG52</f>
        <v>0.65161015169669112</v>
      </c>
      <c r="AZ52" s="261">
        <f>'2'!BJ52</f>
        <v>0.61529202344409284</v>
      </c>
      <c r="BA52" s="287">
        <f>'2'!BL52</f>
        <v>0.71637876306469628</v>
      </c>
      <c r="BB52" s="287">
        <f>'3'!AX52</f>
        <v>0.68954557370256653</v>
      </c>
      <c r="BC52" s="261">
        <f>'8'!BL52</f>
        <v>0.70892328564079821</v>
      </c>
      <c r="BD52" s="261">
        <f t="shared" si="47"/>
        <v>0.63068364316148318</v>
      </c>
      <c r="BE52" s="214">
        <f t="shared" si="48"/>
        <v>0.68189915182098726</v>
      </c>
      <c r="BF52" s="286">
        <f>'9'!BF52</f>
        <v>0.5510006158184666</v>
      </c>
      <c r="BG52" s="286">
        <f>'9'!BG52</f>
        <v>0.65346623178319063</v>
      </c>
      <c r="BH52" s="286">
        <f>'9'!BH52</f>
        <v>0.41771677765818027</v>
      </c>
      <c r="BI52" s="286">
        <f>'9'!BI52</f>
        <v>0.54324747148318553</v>
      </c>
      <c r="BJ52" s="286">
        <f>'9'!BJ52</f>
        <v>0.42163329441819425</v>
      </c>
      <c r="BK52" s="286">
        <f>'9'!BK52</f>
        <v>0.74359826739895252</v>
      </c>
      <c r="BL52" s="261">
        <f t="shared" si="49"/>
        <v>0.55347981454749129</v>
      </c>
      <c r="BM52" s="286">
        <f t="shared" si="50"/>
        <v>0.60701913031588139</v>
      </c>
      <c r="BN52" s="286">
        <f>'9'!BN52</f>
        <v>0.70299727392833988</v>
      </c>
      <c r="BO52" s="286">
        <f>'9'!BO52</f>
        <v>0.77403742996668856</v>
      </c>
      <c r="BP52" s="286">
        <f>'9'!BP52</f>
        <v>0.608127074095835</v>
      </c>
      <c r="BQ52" s="286">
        <f>'9'!BQ52</f>
        <v>0.71081557214006841</v>
      </c>
      <c r="BR52" s="286">
        <f>'9'!BR52</f>
        <v>0.54509314533001629</v>
      </c>
      <c r="BS52" s="286">
        <f>'9'!BS52</f>
        <v>0.68866098585004354</v>
      </c>
      <c r="BT52" s="261">
        <f t="shared" si="51"/>
        <v>0.65045014977593441</v>
      </c>
      <c r="BU52" s="286">
        <f t="shared" si="52"/>
        <v>0.68913506199569718</v>
      </c>
      <c r="BV52" s="286">
        <f>'1'!DO52</f>
        <v>0.73569891456303582</v>
      </c>
      <c r="BW52" s="286">
        <f>'1'!DQ52</f>
        <v>0.79766673017519041</v>
      </c>
      <c r="BX52" s="261">
        <f>'2'!CK52</f>
        <v>0.83534118329598439</v>
      </c>
      <c r="BY52" s="287">
        <f>'2'!CM52</f>
        <v>0.86818209301781846</v>
      </c>
      <c r="BZ52" s="287">
        <f>'3'!BS52</f>
        <v>0.69178137510821891</v>
      </c>
      <c r="CA52" s="261">
        <f>'8'!CM52</f>
        <v>0.83778495487592253</v>
      </c>
      <c r="CB52" s="261">
        <f t="shared" si="53"/>
        <v>0.76020526665084809</v>
      </c>
      <c r="CC52" s="214">
        <f t="shared" si="54"/>
        <v>0.7882764838678934</v>
      </c>
      <c r="CD52" s="286">
        <f>'9'!CD52</f>
        <v>0.52775749485847889</v>
      </c>
      <c r="CE52" s="286">
        <f>'9'!CE52</f>
        <v>0.63322958067887947</v>
      </c>
      <c r="CF52" s="286">
        <f>'9'!CF52</f>
        <v>0.30941097532837092</v>
      </c>
      <c r="CG52" s="286">
        <f>'9'!CG52</f>
        <v>0.42543599693226047</v>
      </c>
      <c r="CH52" s="286">
        <f>'9'!CH52</f>
        <v>0.41499801782239654</v>
      </c>
      <c r="CI52" s="286">
        <f>'9'!CI52</f>
        <v>0.64728449956037071</v>
      </c>
      <c r="CJ52" s="261">
        <f t="shared" si="55"/>
        <v>0.50761472482192049</v>
      </c>
      <c r="CK52" s="286">
        <f t="shared" si="56"/>
        <v>0.56140606131046966</v>
      </c>
      <c r="CL52" s="286">
        <f>'1'!EM52</f>
        <v>0.53457935369856058</v>
      </c>
      <c r="CM52" s="286">
        <f>'1'!EO52</f>
        <v>0.63922478328293608</v>
      </c>
      <c r="CN52" s="261">
        <f>'2'!DC52</f>
        <v>0.45493379794894701</v>
      </c>
      <c r="CO52" s="287">
        <f>'2'!DE52</f>
        <v>0.57942293243637943</v>
      </c>
      <c r="CP52" s="287">
        <f>'3'!CG52</f>
        <v>0.7858771354741485</v>
      </c>
      <c r="CQ52" s="261">
        <f>'8'!DE52</f>
        <v>0.79598598906571782</v>
      </c>
      <c r="CR52" s="261">
        <f t="shared" si="57"/>
        <v>0.6547909024092855</v>
      </c>
      <c r="CS52" s="214">
        <f t="shared" si="58"/>
        <v>0.7090979876917789</v>
      </c>
      <c r="CT52" s="286">
        <f>'1'!EY52</f>
        <v>0.66890400587592591</v>
      </c>
      <c r="CU52" s="286">
        <f>'1'!FA52</f>
        <v>0.74859930538329045</v>
      </c>
      <c r="CV52" s="261">
        <f>'2'!DL52</f>
        <v>0.43021224870083319</v>
      </c>
      <c r="CW52" s="287">
        <f>'2'!DN52</f>
        <v>0.55560989744705902</v>
      </c>
      <c r="CX52" s="287">
        <f>'3'!CN52</f>
        <v>0.4458112632747635</v>
      </c>
      <c r="CY52" s="261">
        <f>'8'!DN52</f>
        <v>0.763986723635104</v>
      </c>
      <c r="CZ52" s="261">
        <f t="shared" si="59"/>
        <v>0.61303232394792051</v>
      </c>
      <c r="DA52" s="214">
        <f t="shared" si="60"/>
        <v>0.65745020862548897</v>
      </c>
      <c r="DB52" s="286">
        <f>'1'!FK52</f>
        <v>0.90934464532323156</v>
      </c>
      <c r="DC52" s="286">
        <f>'1'!FM52</f>
        <v>0.91219487118279352</v>
      </c>
      <c r="DD52" s="261">
        <f>'2'!DU52</f>
        <v>0.58839361530190681</v>
      </c>
      <c r="DE52" s="287">
        <f>'2'!DW52</f>
        <v>0.69525314526633408</v>
      </c>
      <c r="DF52" s="287">
        <f>'3'!CU52</f>
        <v>0.12258088222174765</v>
      </c>
      <c r="DG52" s="261">
        <f>'8'!DW52</f>
        <v>0.33473773653443989</v>
      </c>
      <c r="DH52" s="261">
        <f t="shared" si="61"/>
        <v>0.53690687434853024</v>
      </c>
      <c r="DI52" s="214">
        <f t="shared" si="62"/>
        <v>0.54873291768879773</v>
      </c>
    </row>
    <row r="53" spans="1:169" ht="17.25" customHeight="1">
      <c r="A53" s="201">
        <v>2009</v>
      </c>
      <c r="B53" s="286">
        <f>'1'!K53</f>
        <v>0.70856576343212196</v>
      </c>
      <c r="C53" s="286">
        <f>'1'!M53</f>
        <v>0.7781130139325293</v>
      </c>
      <c r="D53" s="261">
        <f>'2'!H53</f>
        <v>0.37595839240892182</v>
      </c>
      <c r="E53" s="287">
        <f>'2'!J53</f>
        <v>0.50021625266477476</v>
      </c>
      <c r="F53" s="287">
        <f>'3'!H53</f>
        <v>0.45619096813774362</v>
      </c>
      <c r="G53" s="261">
        <f>'8'!J53</f>
        <v>0.69444488206540722</v>
      </c>
      <c r="H53" s="261">
        <f t="shared" ref="H53" si="63">(B53)*0.4+(D53)*0.1+(F53)*0.25+(G53)*0.25</f>
        <v>0.60868110716452872</v>
      </c>
      <c r="I53" s="214">
        <f t="shared" ref="I53" si="64">(C53)*0.4+(E53)*0.1+(F53)*0.25+(G53)*0.25</f>
        <v>0.64892579339027689</v>
      </c>
      <c r="J53" s="286">
        <f>'9'!J53</f>
        <v>0.65693897737473417</v>
      </c>
      <c r="K53" s="286">
        <f>'9'!K53</f>
        <v>0.73946727172786664</v>
      </c>
      <c r="L53" s="286">
        <f>'9'!L53</f>
        <v>0.57210743823098098</v>
      </c>
      <c r="M53" s="286">
        <f>'9'!M53</f>
        <v>0.68213448595524151</v>
      </c>
      <c r="N53" s="286">
        <f>'9'!N53</f>
        <v>0.70030339690414134</v>
      </c>
      <c r="O53" s="286">
        <f>'9'!O53</f>
        <v>0.66351629748209928</v>
      </c>
      <c r="P53" s="261">
        <f t="shared" ref="P53" si="65">(J53)*0.4+(L53)*0.1+(N53)*0.25+(O53)*0.25</f>
        <v>0.66094125836955198</v>
      </c>
      <c r="Q53" s="286">
        <f t="shared" ref="Q53" si="66">(K53)*0.4+(M53)*0.1+(N53)*0.25+(O53)*0.25</f>
        <v>0.70495528088323101</v>
      </c>
      <c r="R53" s="286">
        <f>'1'!AI53</f>
        <v>0.67397491667392784</v>
      </c>
      <c r="S53" s="286">
        <f>'1'!AK53</f>
        <v>0.75243688826600819</v>
      </c>
      <c r="T53" s="261">
        <f>'2'!Z53</f>
        <v>0.54470226847412873</v>
      </c>
      <c r="U53" s="287">
        <f>'2'!AB53</f>
        <v>0.65946929016993594</v>
      </c>
      <c r="V53" s="287">
        <f>'3'!V53</f>
        <v>0.42196820126639822</v>
      </c>
      <c r="W53" s="261">
        <f>'8'!AB53</f>
        <v>0.66092492884020704</v>
      </c>
      <c r="X53" s="261">
        <f t="shared" ref="X53" si="67">(R53)*0.4+(T53)*0.1+(V53)*0.25+(W53)*0.25</f>
        <v>0.59478347604363535</v>
      </c>
      <c r="Y53" s="214">
        <f t="shared" ref="Y53" si="68">(S53)*0.4+(U53)*0.1+(V53)*0.25+(W53)*0.25</f>
        <v>0.63764496685004823</v>
      </c>
      <c r="Z53" s="286">
        <f>'9'!Z53</f>
        <v>0.55858009975418299</v>
      </c>
      <c r="AA53" s="286">
        <f>'9'!AA53</f>
        <v>0.65995115441553043</v>
      </c>
      <c r="AB53" s="286">
        <f>'9'!AB53</f>
        <v>0.6016985328961576</v>
      </c>
      <c r="AC53" s="286">
        <f>'9'!AC53</f>
        <v>0.7057849786673257</v>
      </c>
      <c r="AD53" s="286">
        <f>'9'!AD53</f>
        <v>0.77322271623155947</v>
      </c>
      <c r="AE53" s="286">
        <f>'9'!AE53</f>
        <v>0.80251702625852217</v>
      </c>
      <c r="AF53" s="261">
        <f t="shared" ref="AF53" si="69">(Z53)*0.4+(AB53)*0.1+(AD53)*0.25+(AE53)*0.25</f>
        <v>0.67753682881380939</v>
      </c>
      <c r="AG53" s="286">
        <f t="shared" ref="AG53" si="70">(AA53)*0.4+(AC53)*0.1+(AD53)*0.25+(AE53)*0.25</f>
        <v>0.72849389525546515</v>
      </c>
      <c r="AH53" s="286">
        <f>'9'!AH53</f>
        <v>0.46754413111527854</v>
      </c>
      <c r="AI53" s="286">
        <f>'9'!AI53</f>
        <v>0.5781685098369086</v>
      </c>
      <c r="AJ53" s="286">
        <f>'9'!AJ53</f>
        <v>0.50025225371618476</v>
      </c>
      <c r="AK53" s="286">
        <f>'9'!AK53</f>
        <v>0.62101433841774367</v>
      </c>
      <c r="AL53" s="286">
        <f>'9'!AL53</f>
        <v>0.79348268550307466</v>
      </c>
      <c r="AM53" s="286">
        <f>'9'!AM53</f>
        <v>0.74240666804874289</v>
      </c>
      <c r="AN53" s="261">
        <f t="shared" ref="AN53" si="71">(AH53)*0.4+(AJ53)*0.1+(AL53)*0.25+(AM53)*0.25</f>
        <v>0.62101521620568434</v>
      </c>
      <c r="AO53" s="286">
        <f t="shared" ref="AO53" si="72">(AI53)*0.4+(AK53)*0.1+(AL53)*0.25+(AM53)*0.25</f>
        <v>0.67734117616449219</v>
      </c>
      <c r="AP53" s="286">
        <f>'9'!AP53</f>
        <v>0.62631643447385665</v>
      </c>
      <c r="AQ53" s="286">
        <f>'9'!AQ53</f>
        <v>0.715585993794287</v>
      </c>
      <c r="AR53" s="286">
        <f>'9'!AR53</f>
        <v>0.41556598415734036</v>
      </c>
      <c r="AS53" s="286">
        <f>'9'!AS53</f>
        <v>0.54109663344785441</v>
      </c>
      <c r="AT53" s="286">
        <f>'9'!AT53</f>
        <v>0.67221234255168705</v>
      </c>
      <c r="AU53" s="286">
        <f>'9'!AU53</f>
        <v>0.72219823738910116</v>
      </c>
      <c r="AV53" s="261">
        <f t="shared" ref="AV53" si="73">(AP53)*0.4+(AR53)*0.1+(AT53)*0.25+(AU53)*0.25</f>
        <v>0.64068581719047379</v>
      </c>
      <c r="AW53" s="286">
        <f t="shared" ref="AW53" si="74">(AQ53)*0.4+(AS53)*0.1+(AT53)*0.25+(AU53)*0.25</f>
        <v>0.68894670584769724</v>
      </c>
      <c r="AX53" s="286">
        <f>'1'!CE53</f>
        <v>0.56915934432336124</v>
      </c>
      <c r="AY53" s="286">
        <f>'1'!CG53</f>
        <v>0.66891163450697089</v>
      </c>
      <c r="AZ53" s="261">
        <f>'2'!BJ53</f>
        <v>0.64322939587736916</v>
      </c>
      <c r="BA53" s="287">
        <f>'2'!BL53</f>
        <v>0.73764448132707539</v>
      </c>
      <c r="BB53" s="287">
        <f>'3'!AX53</f>
        <v>0.68954557370256653</v>
      </c>
      <c r="BC53" s="261">
        <f>'8'!BL53</f>
        <v>0.69791808533335387</v>
      </c>
      <c r="BD53" s="261">
        <f t="shared" ref="BD53" si="75">(AX53)*0.4+(AZ53)*0.1+(BB53)*0.25+(BC53)*0.25</f>
        <v>0.63885259207606149</v>
      </c>
      <c r="BE53" s="214">
        <f t="shared" ref="BE53" si="76">(AY53)*0.4+(BA53)*0.1+(BB53)*0.25+(BC53)*0.25</f>
        <v>0.68819501669447602</v>
      </c>
      <c r="BF53" s="286">
        <f>'9'!BF53</f>
        <v>0.54791957255415524</v>
      </c>
      <c r="BG53" s="286">
        <f>'9'!BG53</f>
        <v>0.65081431791194622</v>
      </c>
      <c r="BH53" s="286">
        <f>'9'!BH53</f>
        <v>0.43018934431265221</v>
      </c>
      <c r="BI53" s="286">
        <f>'9'!BI53</f>
        <v>0.55558744207050259</v>
      </c>
      <c r="BJ53" s="286">
        <f>'9'!BJ53</f>
        <v>0.42163329441819425</v>
      </c>
      <c r="BK53" s="286">
        <f>'9'!BK53</f>
        <v>0.7283664147064921</v>
      </c>
      <c r="BL53" s="261">
        <f t="shared" ref="BL53" si="77">(BF53)*0.4+(BH53)*0.1+(BJ53)*0.25+(BK53)*0.25</f>
        <v>0.54968669073409893</v>
      </c>
      <c r="BM53" s="286">
        <f t="shared" ref="BM53" si="78">(BG53)*0.4+(BI53)*0.1+(BJ53)*0.25+(BK53)*0.25</f>
        <v>0.60338439865300031</v>
      </c>
      <c r="BN53" s="286">
        <f>'9'!BN53</f>
        <v>0.69912672322532066</v>
      </c>
      <c r="BO53" s="286">
        <f>'9'!BO53</f>
        <v>0.77119171433527312</v>
      </c>
      <c r="BP53" s="286">
        <f>'9'!BP53</f>
        <v>0.65033710255405586</v>
      </c>
      <c r="BQ53" s="286">
        <f>'9'!BQ53</f>
        <v>0.74294994807351789</v>
      </c>
      <c r="BR53" s="286">
        <f>'9'!BR53</f>
        <v>0.54509314533001629</v>
      </c>
      <c r="BS53" s="286">
        <f>'9'!BS53</f>
        <v>0.65017712095635427</v>
      </c>
      <c r="BT53" s="261">
        <f t="shared" ref="BT53" si="79">(BN53)*0.4+(BP53)*0.1+(BR53)*0.25+(BS53)*0.25</f>
        <v>0.64350196611712651</v>
      </c>
      <c r="BU53" s="286">
        <f t="shared" ref="BU53" si="80">(BO53)*0.4+(BQ53)*0.1+(BR53)*0.25+(BS53)*0.25</f>
        <v>0.6815892471130538</v>
      </c>
      <c r="BV53" s="286">
        <f>'1'!DO53</f>
        <v>0.75649902918355194</v>
      </c>
      <c r="BW53" s="286">
        <f>'1'!DQ53</f>
        <v>0.81232497205145782</v>
      </c>
      <c r="BX53" s="261">
        <f>'2'!CK53</f>
        <v>0.91666666666666674</v>
      </c>
      <c r="BY53" s="287">
        <f>'2'!CM53</f>
        <v>0.91666666666666652</v>
      </c>
      <c r="BZ53" s="287">
        <f>'3'!BS53</f>
        <v>0.69178137510821891</v>
      </c>
      <c r="CA53" s="261">
        <f>'8'!CM53</f>
        <v>0.82925924201378964</v>
      </c>
      <c r="CB53" s="261">
        <f t="shared" ref="CB53" si="81">(BV53)*0.4+(BX53)*0.1+(BZ53)*0.25+(CA53)*0.25</f>
        <v>0.77452643262058962</v>
      </c>
      <c r="CC53" s="214">
        <f t="shared" ref="CC53" si="82">(BW53)*0.4+(BY53)*0.1+(BZ53)*0.25+(CA53)*0.25</f>
        <v>0.79685680976775197</v>
      </c>
      <c r="CD53" s="286">
        <f>'9'!CD53</f>
        <v>0.50225855139790643</v>
      </c>
      <c r="CE53" s="286">
        <f>'9'!CE53</f>
        <v>0.61039475900022921</v>
      </c>
      <c r="CF53" s="286">
        <f>'9'!CF53</f>
        <v>0.3100365197197732</v>
      </c>
      <c r="CG53" s="286">
        <f>'9'!CG53</f>
        <v>0.42617878732373871</v>
      </c>
      <c r="CH53" s="286">
        <f>'9'!CH53</f>
        <v>0.41499801782239654</v>
      </c>
      <c r="CI53" s="286">
        <f>'9'!CI53</f>
        <v>0.57683292922493234</v>
      </c>
      <c r="CJ53" s="261">
        <f t="shared" ref="CJ53" si="83">(CD53)*0.4+(CF53)*0.1+(CH53)*0.25+(CI53)*0.25</f>
        <v>0.47986480929297209</v>
      </c>
      <c r="CK53" s="286">
        <f t="shared" ref="CK53" si="84">(CE53)*0.4+(CG53)*0.1+(CH53)*0.25+(CI53)*0.25</f>
        <v>0.53473351909429789</v>
      </c>
      <c r="CL53" s="286">
        <f>'1'!EM53</f>
        <v>0.54272497778403161</v>
      </c>
      <c r="CM53" s="286">
        <f>'1'!EO53</f>
        <v>0.64632229293524879</v>
      </c>
      <c r="CN53" s="261">
        <f>'2'!DC53</f>
        <v>0.45174138932841618</v>
      </c>
      <c r="CO53" s="287">
        <f>'2'!DE53</f>
        <v>0.57639450447879015</v>
      </c>
      <c r="CP53" s="287">
        <f>'3'!CG53</f>
        <v>0.7858771354741485</v>
      </c>
      <c r="CQ53" s="261">
        <f>'8'!DE53</f>
        <v>0.76796911077999408</v>
      </c>
      <c r="CR53" s="261">
        <f t="shared" ref="CR53" si="85">(CL53)*0.4+(CN53)*0.1+(CP53)*0.25+(CQ53)*0.25</f>
        <v>0.65072569160998994</v>
      </c>
      <c r="CS53" s="214">
        <f t="shared" ref="CS53" si="86">(CM53)*0.4+(CO53)*0.1+(CP53)*0.25+(CQ53)*0.25</f>
        <v>0.70462992918551415</v>
      </c>
      <c r="CT53" s="286">
        <f>'1'!EY53</f>
        <v>0.64639247220738127</v>
      </c>
      <c r="CU53" s="286">
        <f>'1'!FA53</f>
        <v>0.73132642971807471</v>
      </c>
      <c r="CV53" s="261">
        <f>'2'!DL53</f>
        <v>0.41950572483546089</v>
      </c>
      <c r="CW53" s="287">
        <f>'2'!DN53</f>
        <v>0.54503126819867498</v>
      </c>
      <c r="CX53" s="287">
        <f>'3'!CN53</f>
        <v>0.4458112632747635</v>
      </c>
      <c r="CY53" s="261">
        <f>'8'!DN53</f>
        <v>0.73659740564372767</v>
      </c>
      <c r="CZ53" s="261">
        <f t="shared" ref="CZ53" si="87">(CT53)*0.4+(CV53)*0.1+(CX53)*0.25+(CY53)*0.25</f>
        <v>0.59610972859612144</v>
      </c>
      <c r="DA53" s="214">
        <f t="shared" ref="DA53" si="88">(CU53)*0.4+(CW53)*0.1+(CX53)*0.25+(CY53)*0.25</f>
        <v>0.64263586593672017</v>
      </c>
      <c r="DB53" s="286">
        <f>'1'!FK53</f>
        <v>0.90928137677381538</v>
      </c>
      <c r="DC53" s="286">
        <f>'1'!FM53</f>
        <v>0.91215611681229714</v>
      </c>
      <c r="DD53" s="261">
        <f>'2'!DU53</f>
        <v>0.61445953561155164</v>
      </c>
      <c r="DE53" s="287">
        <f>'2'!DW53</f>
        <v>0.71573472259823545</v>
      </c>
      <c r="DF53" s="287">
        <f>'3'!CU53</f>
        <v>0.12258088222174765</v>
      </c>
      <c r="DG53" s="261">
        <f>'8'!DW53</f>
        <v>0.27986932820995003</v>
      </c>
      <c r="DH53" s="261">
        <f t="shared" ref="DH53" si="89">(DB53)*0.4+(DD53)*0.1+(DF53)*0.25+(DG53)*0.25</f>
        <v>0.52577105687860581</v>
      </c>
      <c r="DI53" s="214">
        <f t="shared" ref="DI53" si="90">(DC53)*0.4+(DE53)*0.1+(DF53)*0.25+(DG53)*0.25</f>
        <v>0.53704847159266689</v>
      </c>
    </row>
    <row r="54" spans="1:169">
      <c r="B54" s="622" t="s">
        <v>675</v>
      </c>
    </row>
    <row r="55" spans="1:169" s="97" customFormat="1" ht="17.25" customHeight="1">
      <c r="A55" s="97" t="s">
        <v>742</v>
      </c>
      <c r="B55" s="400">
        <f t="shared" ref="B55:AG55" si="91">B53-B24</f>
        <v>0.45499708731724281</v>
      </c>
      <c r="C55" s="400">
        <f t="shared" si="91"/>
        <v>0.43572302490784603</v>
      </c>
      <c r="D55" s="400">
        <f t="shared" si="91"/>
        <v>0.20221465358765114</v>
      </c>
      <c r="E55" s="400">
        <f t="shared" si="91"/>
        <v>0.25885260713460601</v>
      </c>
      <c r="F55" s="400">
        <f t="shared" si="91"/>
        <v>-9.7630619398793694E-2</v>
      </c>
      <c r="G55" s="400">
        <f t="shared" si="91"/>
        <v>6.8676259059351485E-3</v>
      </c>
      <c r="H55" s="400">
        <f t="shared" si="91"/>
        <v>0.17952955191244768</v>
      </c>
      <c r="I55" s="400">
        <f t="shared" si="91"/>
        <v>0.17748372230338438</v>
      </c>
      <c r="J55" s="400">
        <f t="shared" si="91"/>
        <v>0.34540610830279422</v>
      </c>
      <c r="K55" s="400">
        <f t="shared" si="91"/>
        <v>0.32569976876774392</v>
      </c>
      <c r="L55" s="400">
        <f t="shared" si="91"/>
        <v>0.3680538570992048</v>
      </c>
      <c r="M55" s="400">
        <f t="shared" si="91"/>
        <v>0.39509243642394154</v>
      </c>
      <c r="N55" s="400">
        <f t="shared" si="91"/>
        <v>-0.15037678806535926</v>
      </c>
      <c r="O55" s="400">
        <f t="shared" si="91"/>
        <v>-0.13985574439426529</v>
      </c>
      <c r="P55" s="400">
        <f t="shared" si="91"/>
        <v>0.10240969591613203</v>
      </c>
      <c r="Q55" s="400">
        <f t="shared" si="91"/>
        <v>9.7231018034585559E-2</v>
      </c>
      <c r="R55" s="400">
        <f t="shared" si="91"/>
        <v>0.36099379292828687</v>
      </c>
      <c r="S55" s="400">
        <f t="shared" si="91"/>
        <v>0.33696861404063227</v>
      </c>
      <c r="T55" s="400">
        <f t="shared" si="91"/>
        <v>0.36776122506705078</v>
      </c>
      <c r="U55" s="400">
        <f t="shared" si="91"/>
        <v>0.4131392370093846</v>
      </c>
      <c r="V55" s="400">
        <f t="shared" si="91"/>
        <v>-4.5255709503827068E-2</v>
      </c>
      <c r="W55" s="400">
        <f t="shared" si="91"/>
        <v>-2.7962053259808273E-2</v>
      </c>
      <c r="X55" s="400">
        <f t="shared" si="91"/>
        <v>0.16286919898711105</v>
      </c>
      <c r="Y55" s="400">
        <f t="shared" si="91"/>
        <v>0.15779692862628258</v>
      </c>
      <c r="Z55" s="400">
        <f t="shared" si="91"/>
        <v>0.33012826829437181</v>
      </c>
      <c r="AA55" s="400">
        <f t="shared" si="91"/>
        <v>0.35068765687937209</v>
      </c>
      <c r="AB55" s="400">
        <f t="shared" si="91"/>
        <v>0.38139626713208313</v>
      </c>
      <c r="AC55" s="400">
        <f t="shared" si="91"/>
        <v>0.39546717215867982</v>
      </c>
      <c r="AD55" s="400">
        <f t="shared" si="91"/>
        <v>0.2058285876374778</v>
      </c>
      <c r="AE55" s="400">
        <f t="shared" si="91"/>
        <v>1.4049281873135366E-2</v>
      </c>
      <c r="AF55" s="400">
        <f t="shared" si="91"/>
        <v>0.22516040140861038</v>
      </c>
      <c r="AG55" s="400">
        <f t="shared" si="91"/>
        <v>0.23479124734527013</v>
      </c>
      <c r="AH55" s="400">
        <f t="shared" ref="AH55:BM55" si="92">AH53-AH24</f>
        <v>0.38421079778194522</v>
      </c>
      <c r="AI55" s="400">
        <f t="shared" si="92"/>
        <v>0.49483517650357489</v>
      </c>
      <c r="AJ55" s="400">
        <f t="shared" si="92"/>
        <v>0.24539199098629677</v>
      </c>
      <c r="AK55" s="400">
        <f t="shared" si="92"/>
        <v>0.26370234452635882</v>
      </c>
      <c r="AL55" s="400">
        <f t="shared" si="92"/>
        <v>-5.6485727636181093E-2</v>
      </c>
      <c r="AM55" s="400">
        <f t="shared" si="92"/>
        <v>-7.1841539706532398E-2</v>
      </c>
      <c r="AN55" s="400">
        <f t="shared" si="92"/>
        <v>0.14614170137572946</v>
      </c>
      <c r="AO55" s="400">
        <f t="shared" si="92"/>
        <v>0.1922224882183875</v>
      </c>
      <c r="AP55" s="400">
        <f t="shared" si="92"/>
        <v>0.38073198689636756</v>
      </c>
      <c r="AQ55" s="400">
        <f t="shared" si="92"/>
        <v>0.38357156204471465</v>
      </c>
      <c r="AR55" s="400">
        <f t="shared" si="92"/>
        <v>0.20497160027166231</v>
      </c>
      <c r="AS55" s="400">
        <f t="shared" si="92"/>
        <v>0.24458870164496105</v>
      </c>
      <c r="AT55" s="400">
        <f t="shared" si="92"/>
        <v>5.3343658705773955E-2</v>
      </c>
      <c r="AU55" s="400">
        <f t="shared" si="92"/>
        <v>-6.2743887605546056E-2</v>
      </c>
      <c r="AV55" s="400">
        <f t="shared" si="92"/>
        <v>0.17043989756077027</v>
      </c>
      <c r="AW55" s="400">
        <f t="shared" si="92"/>
        <v>0.17553743775743891</v>
      </c>
      <c r="AX55" s="400">
        <f t="shared" si="92"/>
        <v>0.35624301796576296</v>
      </c>
      <c r="AY55" s="400">
        <f t="shared" si="92"/>
        <v>0.38088041951704499</v>
      </c>
      <c r="AZ55" s="400">
        <f t="shared" si="92"/>
        <v>0.39019434881044868</v>
      </c>
      <c r="BA55" s="400">
        <f t="shared" si="92"/>
        <v>0.38273465392445066</v>
      </c>
      <c r="BB55" s="400">
        <f t="shared" si="92"/>
        <v>-0.11299738749573596</v>
      </c>
      <c r="BC55" s="400">
        <f t="shared" si="92"/>
        <v>-9.0301283062579341E-2</v>
      </c>
      <c r="BD55" s="400">
        <f t="shared" si="92"/>
        <v>0.13069197442777125</v>
      </c>
      <c r="BE55" s="400">
        <f t="shared" si="92"/>
        <v>0.13980096555968424</v>
      </c>
      <c r="BF55" s="400">
        <f t="shared" si="92"/>
        <v>0.28576018469213799</v>
      </c>
      <c r="BG55" s="400">
        <f t="shared" si="92"/>
        <v>0.29741570838704856</v>
      </c>
      <c r="BH55" s="400">
        <f t="shared" si="92"/>
        <v>0.23088574719436089</v>
      </c>
      <c r="BI55" s="400">
        <f t="shared" si="92"/>
        <v>0.27550345534971177</v>
      </c>
      <c r="BJ55" s="400">
        <f t="shared" si="92"/>
        <v>-0.15986266121726761</v>
      </c>
      <c r="BK55" s="400">
        <f t="shared" si="92"/>
        <v>-3.6247184575035174E-2</v>
      </c>
      <c r="BL55" s="400">
        <f t="shared" si="92"/>
        <v>8.8365187148215618E-2</v>
      </c>
      <c r="BM55" s="400">
        <f t="shared" si="92"/>
        <v>9.7489167441714875E-2</v>
      </c>
      <c r="BN55" s="400">
        <f t="shared" ref="BN55:CS55" si="93">BN53-BN24</f>
        <v>0.28216870183104215</v>
      </c>
      <c r="BO55" s="400">
        <f t="shared" si="93"/>
        <v>0.24255819225466135</v>
      </c>
      <c r="BP55" s="400">
        <f t="shared" si="93"/>
        <v>0.30936356527333542</v>
      </c>
      <c r="BQ55" s="400">
        <f t="shared" si="93"/>
        <v>0.28101612646619933</v>
      </c>
      <c r="BR55" s="400">
        <f t="shared" si="93"/>
        <v>-0.20947355374328702</v>
      </c>
      <c r="BS55" s="400">
        <f t="shared" si="93"/>
        <v>-0.13068383814732365</v>
      </c>
      <c r="BT55" s="400">
        <f t="shared" si="93"/>
        <v>5.8764489287097765E-2</v>
      </c>
      <c r="BU55" s="400">
        <f t="shared" si="93"/>
        <v>4.0085541575831884E-2</v>
      </c>
      <c r="BV55" s="400">
        <f t="shared" si="93"/>
        <v>0.53800823007294474</v>
      </c>
      <c r="BW55" s="400">
        <f t="shared" si="93"/>
        <v>0.51660714505310779</v>
      </c>
      <c r="BX55" s="400">
        <f t="shared" si="93"/>
        <v>0.55686157109154533</v>
      </c>
      <c r="BY55" s="400">
        <f t="shared" si="93"/>
        <v>0.43385786494381395</v>
      </c>
      <c r="BZ55" s="400">
        <f t="shared" si="93"/>
        <v>-2.3225391913444193E-2</v>
      </c>
      <c r="CA55" s="400">
        <f t="shared" si="93"/>
        <v>-1.7700661114850025E-3</v>
      </c>
      <c r="CB55" s="400">
        <f t="shared" si="93"/>
        <v>0.26464058463210016</v>
      </c>
      <c r="CC55" s="400">
        <f t="shared" si="93"/>
        <v>0.24377978000939227</v>
      </c>
      <c r="CD55" s="400">
        <f t="shared" si="93"/>
        <v>0.35096016281808762</v>
      </c>
      <c r="CE55" s="400">
        <f t="shared" si="93"/>
        <v>0.4129141006751314</v>
      </c>
      <c r="CF55" s="400">
        <f t="shared" si="93"/>
        <v>0.22670318638643985</v>
      </c>
      <c r="CG55" s="400">
        <f t="shared" si="93"/>
        <v>0.34284545399040517</v>
      </c>
      <c r="CH55" s="400">
        <f t="shared" si="93"/>
        <v>-6.6400659233733395E-2</v>
      </c>
      <c r="CI55" s="400">
        <f t="shared" si="93"/>
        <v>-0.17297984664413768</v>
      </c>
      <c r="CJ55" s="400">
        <f t="shared" si="93"/>
        <v>0.10320925729641123</v>
      </c>
      <c r="CK55" s="400">
        <f t="shared" si="93"/>
        <v>0.1396050591996254</v>
      </c>
      <c r="CL55" s="400">
        <f t="shared" si="93"/>
        <v>0.29338763033208914</v>
      </c>
      <c r="CM55" s="400">
        <f t="shared" si="93"/>
        <v>0.30941339898415532</v>
      </c>
      <c r="CN55" s="400">
        <f t="shared" si="93"/>
        <v>0.20572405445140191</v>
      </c>
      <c r="CO55" s="400">
        <f t="shared" si="93"/>
        <v>0.23080084843187432</v>
      </c>
      <c r="CP55" s="400">
        <f t="shared" si="93"/>
        <v>1.7015381039088839E-2</v>
      </c>
      <c r="CQ55" s="400">
        <f t="shared" si="93"/>
        <v>-0.10547085944966272</v>
      </c>
      <c r="CR55" s="400">
        <f t="shared" si="93"/>
        <v>0.11581358797533237</v>
      </c>
      <c r="CS55" s="400">
        <f t="shared" si="93"/>
        <v>0.12473157483420605</v>
      </c>
      <c r="CT55" s="400">
        <f t="shared" ref="CT55:DI55" si="94">CT53-CT24</f>
        <v>0.47031345934378277</v>
      </c>
      <c r="CU55" s="400">
        <f t="shared" si="94"/>
        <v>0.49613075753290103</v>
      </c>
      <c r="CV55" s="400">
        <f t="shared" si="94"/>
        <v>0.24412516994987604</v>
      </c>
      <c r="CW55" s="400">
        <f t="shared" si="94"/>
        <v>0.30112059036387839</v>
      </c>
      <c r="CX55" s="400">
        <f t="shared" si="94"/>
        <v>-0.19807530639969273</v>
      </c>
      <c r="CY55" s="400">
        <f t="shared" si="94"/>
        <v>-8.2097277677085856E-2</v>
      </c>
      <c r="CZ55" s="400">
        <f t="shared" si="94"/>
        <v>0.14249475471330608</v>
      </c>
      <c r="DA55" s="400">
        <f t="shared" si="94"/>
        <v>0.15852121603035363</v>
      </c>
      <c r="DB55" s="400">
        <f t="shared" si="94"/>
        <v>0.52993748354236447</v>
      </c>
      <c r="DC55" s="400">
        <f t="shared" si="94"/>
        <v>0.42255438659164463</v>
      </c>
      <c r="DD55" s="400">
        <f t="shared" si="94"/>
        <v>0.29846777778570782</v>
      </c>
      <c r="DE55" s="400">
        <f t="shared" si="94"/>
        <v>0.28252499262570685</v>
      </c>
      <c r="DF55" s="400">
        <f t="shared" si="94"/>
        <v>-0.1434048338583058</v>
      </c>
      <c r="DG55" s="400">
        <f t="shared" si="94"/>
        <v>-0.17860379709706825</v>
      </c>
      <c r="DH55" s="400">
        <f t="shared" si="94"/>
        <v>0.16131961345667317</v>
      </c>
      <c r="DI55" s="400">
        <f t="shared" si="94"/>
        <v>0.11677209616038509</v>
      </c>
      <c r="DJ55" s="400"/>
      <c r="DK55" s="400"/>
      <c r="DL55" s="400"/>
      <c r="DM55" s="400"/>
      <c r="DN55" s="400"/>
      <c r="DO55" s="400"/>
      <c r="DP55" s="400"/>
      <c r="DQ55" s="400"/>
      <c r="DR55" s="400"/>
      <c r="DS55" s="400"/>
      <c r="DT55" s="400"/>
      <c r="DU55" s="400"/>
      <c r="DV55" s="400"/>
      <c r="DW55" s="400"/>
      <c r="DX55" s="400"/>
      <c r="DY55" s="400"/>
      <c r="DZ55" s="400"/>
      <c r="EA55" s="400"/>
      <c r="EB55" s="400"/>
      <c r="EC55" s="400"/>
      <c r="ED55" s="400"/>
      <c r="EE55" s="400"/>
      <c r="EF55" s="400"/>
      <c r="EG55" s="400"/>
      <c r="EH55" s="400"/>
      <c r="EI55" s="400"/>
      <c r="EJ55" s="400"/>
      <c r="EK55" s="400"/>
      <c r="EL55" s="400"/>
      <c r="EM55" s="400"/>
      <c r="EN55" s="400"/>
      <c r="EO55" s="400"/>
      <c r="EP55" s="400"/>
      <c r="EQ55" s="400"/>
      <c r="ER55" s="400"/>
      <c r="ES55" s="400"/>
      <c r="ET55" s="400"/>
      <c r="EU55" s="400"/>
      <c r="EV55" s="400"/>
      <c r="EW55" s="400"/>
      <c r="EX55" s="400"/>
      <c r="EY55" s="400"/>
      <c r="EZ55" s="400"/>
      <c r="FA55" s="400"/>
      <c r="FB55" s="400"/>
      <c r="FC55" s="400"/>
      <c r="FD55" s="400"/>
      <c r="FE55" s="400"/>
      <c r="FF55" s="400"/>
      <c r="FG55" s="400"/>
      <c r="FH55" s="400"/>
      <c r="FI55" s="400"/>
      <c r="FJ55" s="400"/>
      <c r="FK55" s="400"/>
      <c r="FL55" s="400"/>
      <c r="FM55" s="400"/>
    </row>
    <row r="56" spans="1:169">
      <c r="A56" s="97"/>
      <c r="B56" s="195" t="s">
        <v>645</v>
      </c>
    </row>
    <row r="57" spans="1:169">
      <c r="B57" s="195" t="s">
        <v>748</v>
      </c>
      <c r="D57" s="143"/>
      <c r="E57" s="143"/>
      <c r="F57" s="143"/>
      <c r="G57" s="143"/>
      <c r="H57" s="143"/>
    </row>
  </sheetData>
  <phoneticPr fontId="0" type="noConversion"/>
  <pageMargins left="0.35433070866141736" right="0.35433070866141736" top="0.9055118110236221" bottom="0.62992125984251968" header="0.51181102362204722" footer="0.51181102362204722"/>
  <pageSetup scale="76" orientation="landscape" r:id="rId1"/>
  <headerFooter alignWithMargins="0"/>
  <colBreaks count="6" manualBreakCount="6">
    <brk id="17" max="46" man="1"/>
    <brk id="33" max="46" man="1"/>
    <brk id="49" max="46" man="1"/>
    <brk id="65" max="50" man="1"/>
    <brk id="81" max="50" man="1"/>
    <brk id="97" max="50" man="1"/>
  </colBreaks>
</worksheet>
</file>

<file path=xl/worksheets/sheet130.xml><?xml version="1.0" encoding="utf-8"?>
<worksheet xmlns="http://schemas.openxmlformats.org/spreadsheetml/2006/main" xmlns:r="http://schemas.openxmlformats.org/officeDocument/2006/relationships">
  <sheetPr codeName="Sheet130"/>
  <dimension ref="A1:O33"/>
  <sheetViews>
    <sheetView workbookViewId="0">
      <selection activeCell="R37" sqref="R37"/>
    </sheetView>
  </sheetViews>
  <sheetFormatPr defaultRowHeight="12.75"/>
  <cols>
    <col min="1" max="1" width="10.140625" bestFit="1" customWidth="1"/>
  </cols>
  <sheetData>
    <row r="1" spans="1:15" ht="15.75">
      <c r="A1" s="688" t="s">
        <v>867</v>
      </c>
    </row>
    <row r="2" spans="1:15">
      <c r="B2" s="725" t="s">
        <v>281</v>
      </c>
      <c r="C2" s="725" t="s">
        <v>283</v>
      </c>
      <c r="D2" s="725" t="s">
        <v>272</v>
      </c>
      <c r="E2" s="725" t="s">
        <v>284</v>
      </c>
      <c r="F2" s="725" t="s">
        <v>285</v>
      </c>
      <c r="G2" s="725" t="s">
        <v>286</v>
      </c>
      <c r="H2" s="725" t="s">
        <v>287</v>
      </c>
      <c r="I2" s="725" t="s">
        <v>288</v>
      </c>
      <c r="J2" s="725" t="s">
        <v>289</v>
      </c>
      <c r="K2" s="725" t="s">
        <v>290</v>
      </c>
      <c r="L2" s="725" t="s">
        <v>291</v>
      </c>
      <c r="M2" s="725" t="s">
        <v>292</v>
      </c>
      <c r="N2" s="725" t="s">
        <v>293</v>
      </c>
      <c r="O2" s="725" t="s">
        <v>273</v>
      </c>
    </row>
    <row r="3" spans="1:15">
      <c r="A3" s="726">
        <v>1980</v>
      </c>
      <c r="B3" s="729">
        <f>'3'!E24</f>
        <v>3.2257475000120002E-2</v>
      </c>
      <c r="C3" s="729">
        <f>'3'!L24</f>
        <v>1.1343693572534395E-2</v>
      </c>
      <c r="D3" s="729">
        <f>'3'!S24</f>
        <v>3.9780264137810002E-2</v>
      </c>
      <c r="E3" s="729">
        <f>'3'!Z24</f>
        <v>3.3937446240330002E-2</v>
      </c>
      <c r="F3" s="729">
        <f>'3'!AG24</f>
        <v>1.3346269966959999E-2</v>
      </c>
      <c r="G3" s="729">
        <f>'3'!AN24</f>
        <v>2.5638894113760007E-2</v>
      </c>
      <c r="H3" s="729">
        <f>'3'!AU24</f>
        <v>1.383771190725E-2</v>
      </c>
      <c r="I3" s="729">
        <f>'3'!BB24</f>
        <v>2.70727823135E-2</v>
      </c>
      <c r="J3" s="729">
        <f>'3'!BI24</f>
        <v>1.645915894704E-2</v>
      </c>
      <c r="K3" s="729">
        <f>'3'!BP24</f>
        <v>2.3808917088674678E-2</v>
      </c>
      <c r="L3" s="729">
        <f>'3'!BW24</f>
        <v>3.4856609956159995E-2</v>
      </c>
      <c r="M3" s="729">
        <f>'3'!CD24</f>
        <v>2.1587287834608251E-2</v>
      </c>
      <c r="N3" s="729">
        <f>'3'!CK24</f>
        <v>2.485821851554687E-2</v>
      </c>
      <c r="O3" s="729">
        <f>'3'!CR24</f>
        <v>5.5571668891395913E-2</v>
      </c>
    </row>
    <row r="4" spans="1:15" hidden="1">
      <c r="A4" s="726">
        <f>A3+1</f>
        <v>1981</v>
      </c>
      <c r="B4" s="729">
        <f>'3'!E25</f>
        <v>3.2257475000120002E-2</v>
      </c>
      <c r="C4" s="729">
        <f>'3'!L25</f>
        <v>1.1343693572534395E-2</v>
      </c>
      <c r="D4" s="729">
        <f>'3'!S25</f>
        <v>3.9780264137810002E-2</v>
      </c>
      <c r="E4" s="729">
        <f>'3'!Z25</f>
        <v>3.3937446240330002E-2</v>
      </c>
      <c r="F4" s="729">
        <f>'3'!AG25</f>
        <v>1.3346269966959999E-2</v>
      </c>
      <c r="G4" s="729">
        <f>'3'!AN25</f>
        <v>2.5638894113760007E-2</v>
      </c>
      <c r="H4" s="729">
        <f>'3'!AU25</f>
        <v>1.383771190725E-2</v>
      </c>
      <c r="I4" s="729">
        <f>'3'!BB25</f>
        <v>2.70727823135E-2</v>
      </c>
      <c r="J4" s="729">
        <f>'3'!BI25</f>
        <v>1.645915894704E-2</v>
      </c>
      <c r="K4" s="729">
        <f>'3'!BP25</f>
        <v>2.2417902224735185E-2</v>
      </c>
      <c r="L4" s="729">
        <f>'3'!BW25</f>
        <v>3.4026853334057298E-2</v>
      </c>
      <c r="M4" s="729">
        <f>'3'!CD25</f>
        <v>2.1991313479019999E-2</v>
      </c>
      <c r="N4" s="729">
        <f>'3'!CK25</f>
        <v>2.7154947119406511E-2</v>
      </c>
      <c r="O4" s="729">
        <f>'3'!CR25</f>
        <v>5.7030631797782005E-2</v>
      </c>
    </row>
    <row r="5" spans="1:15" hidden="1">
      <c r="A5" s="726">
        <f t="shared" ref="A5:A32" si="0">A4+1</f>
        <v>1982</v>
      </c>
      <c r="B5" s="729">
        <f>'3'!E26</f>
        <v>3.2379918822075859E-2</v>
      </c>
      <c r="C5" s="729">
        <f>'3'!L26</f>
        <v>1.1343693572534395E-2</v>
      </c>
      <c r="D5" s="729">
        <f>'3'!S26</f>
        <v>3.7365314539535795E-2</v>
      </c>
      <c r="E5" s="729">
        <f>'3'!Z26</f>
        <v>3.3937446240330002E-2</v>
      </c>
      <c r="F5" s="729">
        <f>'3'!AG26</f>
        <v>1.3346269966959999E-2</v>
      </c>
      <c r="G5" s="729">
        <f>'3'!AN26</f>
        <v>2.673481292346646E-2</v>
      </c>
      <c r="H5" s="729">
        <f>'3'!AU26</f>
        <v>1.2814081546268207E-2</v>
      </c>
      <c r="I5" s="729">
        <f>'3'!BB26</f>
        <v>2.70727823135E-2</v>
      </c>
      <c r="J5" s="729">
        <f>'3'!BI26</f>
        <v>1.645915894704E-2</v>
      </c>
      <c r="K5" s="729">
        <f>'3'!BP26</f>
        <v>2.1108156170481333E-2</v>
      </c>
      <c r="L5" s="729">
        <f>'3'!BW26</f>
        <v>3.3216848949845466E-2</v>
      </c>
      <c r="M5" s="729">
        <f>'3'!CD26</f>
        <v>2.3546116398633299E-2</v>
      </c>
      <c r="N5" s="729">
        <f>'3'!CK26</f>
        <v>2.9663877666719504E-2</v>
      </c>
      <c r="O5" s="729">
        <f>'3'!CR26</f>
        <v>5.8527897904425946E-2</v>
      </c>
    </row>
    <row r="6" spans="1:15" hidden="1">
      <c r="A6" s="726">
        <f t="shared" si="0"/>
        <v>1983</v>
      </c>
      <c r="B6" s="729">
        <f>'3'!E27</f>
        <v>3.2502827419701091E-2</v>
      </c>
      <c r="C6" s="729">
        <f>'3'!L27</f>
        <v>1.1343693572534395E-2</v>
      </c>
      <c r="D6" s="729">
        <f>'3'!S27</f>
        <v>3.6775192827009869E-2</v>
      </c>
      <c r="E6" s="729">
        <f>'3'!Z27</f>
        <v>3.3937446240330002E-2</v>
      </c>
      <c r="F6" s="729">
        <f>'3'!AG27</f>
        <v>1.3346269966959999E-2</v>
      </c>
      <c r="G6" s="729">
        <f>'3'!AN27</f>
        <v>2.7877576110786846E-2</v>
      </c>
      <c r="H6" s="729">
        <f>'3'!AU27</f>
        <v>1.1866173177690001E-2</v>
      </c>
      <c r="I6" s="729">
        <f>'3'!BB27</f>
        <v>2.70727823135E-2</v>
      </c>
      <c r="J6" s="729">
        <f>'3'!BI27</f>
        <v>1.645915894704E-2</v>
      </c>
      <c r="K6" s="729">
        <f>'3'!BP27</f>
        <v>1.98749308677874E-2</v>
      </c>
      <c r="L6" s="729">
        <f>'3'!BW27</f>
        <v>3.2426126604322349E-2</v>
      </c>
      <c r="M6" s="729">
        <f>'3'!CD27</f>
        <v>2.5210845090581399E-2</v>
      </c>
      <c r="N6" s="729">
        <f>'3'!CK27</f>
        <v>3.2404616159139546E-2</v>
      </c>
      <c r="O6" s="729">
        <f>'3'!CR27</f>
        <v>6.0064472812733791E-2</v>
      </c>
    </row>
    <row r="7" spans="1:15" hidden="1">
      <c r="A7" s="726">
        <f t="shared" si="0"/>
        <v>1984</v>
      </c>
      <c r="B7" s="729">
        <f>'3'!E28</f>
        <v>3.2626202557204109E-2</v>
      </c>
      <c r="C7" s="729">
        <f>'3'!L28</f>
        <v>1.1343693572534395E-2</v>
      </c>
      <c r="D7" s="729">
        <f>'3'!S28</f>
        <v>3.6186628315997324E-2</v>
      </c>
      <c r="E7" s="729">
        <f>'3'!Z28</f>
        <v>3.3937446240330002E-2</v>
      </c>
      <c r="F7" s="729">
        <f>'3'!AG28</f>
        <v>1.3346269966959999E-2</v>
      </c>
      <c r="G7" s="729">
        <f>'3'!AN28</f>
        <v>2.9069186009922008E-2</v>
      </c>
      <c r="H7" s="729">
        <f>'3'!AU28</f>
        <v>2.9445260161800001E-2</v>
      </c>
      <c r="I7" s="729">
        <f>'3'!BB28</f>
        <v>2.70727823135E-2</v>
      </c>
      <c r="J7" s="729">
        <f>'3'!BI28</f>
        <v>1.8152069783438893E-2</v>
      </c>
      <c r="K7" s="729">
        <f>'3'!BP28</f>
        <v>1.8713755659612443E-2</v>
      </c>
      <c r="L7" s="729">
        <f>'3'!BW28</f>
        <v>3.1654227291310642E-2</v>
      </c>
      <c r="M7" s="729">
        <f>'3'!CD28</f>
        <v>2.6993271392227722E-2</v>
      </c>
      <c r="N7" s="729">
        <f>'3'!CK28</f>
        <v>3.5398580058171224E-2</v>
      </c>
      <c r="O7" s="729">
        <f>'3'!CR28</f>
        <v>6.1641388524886931E-2</v>
      </c>
    </row>
    <row r="8" spans="1:15" hidden="1">
      <c r="A8" s="726">
        <f t="shared" si="0"/>
        <v>1985</v>
      </c>
      <c r="B8" s="729">
        <f>'3'!E29</f>
        <v>3.2750046005490002E-2</v>
      </c>
      <c r="C8" s="729">
        <f>'3'!L29</f>
        <v>1.1343693572534395E-2</v>
      </c>
      <c r="D8" s="729">
        <f>'3'!S29</f>
        <v>3.5599621006498161E-2</v>
      </c>
      <c r="E8" s="729">
        <f>'3'!Z29</f>
        <v>3.3937446240330002E-2</v>
      </c>
      <c r="F8" s="729">
        <f>'3'!AG29</f>
        <v>1.3346269966959999E-2</v>
      </c>
      <c r="G8" s="729">
        <f>'3'!AN29</f>
        <v>3.0311730543620598E-2</v>
      </c>
      <c r="H8" s="729">
        <f>'3'!AU29</f>
        <v>2.7498492192960782E-2</v>
      </c>
      <c r="I8" s="729">
        <f>'3'!BB29</f>
        <v>2.70727823135E-2</v>
      </c>
      <c r="J8" s="729">
        <f>'3'!BI29</f>
        <v>2.0019105379749179E-2</v>
      </c>
      <c r="K8" s="729">
        <f>'3'!BP29</f>
        <v>1.7620421083087957E-2</v>
      </c>
      <c r="L8" s="729">
        <f>'3'!BW29</f>
        <v>3.0900702931209542E-2</v>
      </c>
      <c r="M8" s="729">
        <f>'3'!CD29</f>
        <v>2.8901716615865179E-2</v>
      </c>
      <c r="N8" s="729">
        <f>'3'!CK29</f>
        <v>3.8669165651614698E-2</v>
      </c>
      <c r="O8" s="729">
        <f>'3'!CR29</f>
        <v>6.3259704136960734E-2</v>
      </c>
    </row>
    <row r="9" spans="1:15" hidden="1">
      <c r="A9" s="726">
        <f t="shared" si="0"/>
        <v>1986</v>
      </c>
      <c r="B9" s="729">
        <f>'3'!E30</f>
        <v>3.3309523519032241E-2</v>
      </c>
      <c r="C9" s="729">
        <f>'3'!L30</f>
        <v>1.1240911008364681E-2</v>
      </c>
      <c r="D9" s="729">
        <f>'3'!S30</f>
        <v>3.501417089851238E-2</v>
      </c>
      <c r="E9" s="729">
        <f>'3'!Z30</f>
        <v>3.3937446240330002E-2</v>
      </c>
      <c r="F9" s="729">
        <f>'3'!AG30</f>
        <v>1.3346269966959999E-2</v>
      </c>
      <c r="G9" s="729">
        <f>'3'!AN30</f>
        <v>3.160738688160903E-2</v>
      </c>
      <c r="H9" s="729">
        <f>'3'!AU30</f>
        <v>2.5680434430914549E-2</v>
      </c>
      <c r="I9" s="729">
        <f>'3'!BB30</f>
        <v>2.70727823135E-2</v>
      </c>
      <c r="J9" s="729">
        <f>'3'!BI30</f>
        <v>2.2078175380922209E-2</v>
      </c>
      <c r="K9" s="729">
        <f>'3'!BP30</f>
        <v>1.6590963609480001E-2</v>
      </c>
      <c r="L9" s="729">
        <f>'3'!BW30</f>
        <v>3.0165116110889165E-2</v>
      </c>
      <c r="M9" s="729">
        <f>'3'!CD30</f>
        <v>3.0945090397019873E-2</v>
      </c>
      <c r="N9" s="729">
        <f>'3'!CK30</f>
        <v>4.2241930883520004E-2</v>
      </c>
      <c r="O9" s="729">
        <f>'3'!CR30</f>
        <v>6.4920506550240009E-2</v>
      </c>
    </row>
    <row r="10" spans="1:15" hidden="1">
      <c r="A10" s="726">
        <f t="shared" si="0"/>
        <v>1987</v>
      </c>
      <c r="B10" s="729">
        <f>'3'!E31</f>
        <v>3.3878558731763875E-2</v>
      </c>
      <c r="C10" s="729">
        <f>'3'!L31</f>
        <v>1.1136010031182184E-2</v>
      </c>
      <c r="D10" s="729">
        <f>'3'!S31</f>
        <v>3.4482798097439996E-2</v>
      </c>
      <c r="E10" s="729">
        <f>'3'!Z31</f>
        <v>3.3937446240330002E-2</v>
      </c>
      <c r="F10" s="729">
        <f>'3'!AG31</f>
        <v>1.3346269966959999E-2</v>
      </c>
      <c r="G10" s="729">
        <f>'3'!AN31</f>
        <v>3.2958425255398882E-2</v>
      </c>
      <c r="H10" s="729">
        <f>'3'!AU31</f>
        <v>2.3982577223973029E-2</v>
      </c>
      <c r="I10" s="729">
        <f>'3'!BB31</f>
        <v>3.6547562016420003E-2</v>
      </c>
      <c r="J10" s="729">
        <f>'3'!BI31</f>
        <v>2.4349031532840001E-2</v>
      </c>
      <c r="K10" s="729">
        <f>'3'!BP31</f>
        <v>1.6360640257178753E-2</v>
      </c>
      <c r="L10" s="729">
        <f>'3'!BW31</f>
        <v>2.9447039829776697E-2</v>
      </c>
      <c r="M10" s="729">
        <f>'3'!CD31</f>
        <v>3.3132932289360005E-2</v>
      </c>
      <c r="N10" s="729">
        <f>'3'!CK31</f>
        <v>4.1265537196171723E-2</v>
      </c>
      <c r="O10" s="729">
        <f>'3'!CR31</f>
        <v>6.482958100236115E-2</v>
      </c>
    </row>
    <row r="11" spans="1:15" hidden="1">
      <c r="A11" s="726">
        <f t="shared" si="0"/>
        <v>1988</v>
      </c>
      <c r="B11" s="729">
        <f>'3'!E32</f>
        <v>3.4457314920334242E-2</v>
      </c>
      <c r="C11" s="729">
        <f>'3'!L32</f>
        <v>1.1028965091767701E-2</v>
      </c>
      <c r="D11" s="729">
        <f>'3'!S32</f>
        <v>3.3695392874722979E-2</v>
      </c>
      <c r="E11" s="729">
        <f>'3'!Z32</f>
        <v>3.3060801354486816E-2</v>
      </c>
      <c r="F11" s="729">
        <f>'3'!AG32</f>
        <v>1.3557844039404196E-2</v>
      </c>
      <c r="G11" s="729">
        <f>'3'!AN32</f>
        <v>3.4367212936155786E-2</v>
      </c>
      <c r="H11" s="729">
        <f>'3'!AU32</f>
        <v>2.2396973534506783E-2</v>
      </c>
      <c r="I11" s="729">
        <f>'3'!BB32</f>
        <v>2.9030247134111467E-2</v>
      </c>
      <c r="J11" s="729">
        <f>'3'!BI32</f>
        <v>2.634362252910705E-2</v>
      </c>
      <c r="K11" s="729">
        <f>'3'!BP32</f>
        <v>1.6133514359097999E-2</v>
      </c>
      <c r="L11" s="729">
        <f>'3'!BW32</f>
        <v>2.8746057251986996E-2</v>
      </c>
      <c r="M11" s="729">
        <f>'3'!CD32</f>
        <v>3.2702615868477156E-2</v>
      </c>
      <c r="N11" s="729">
        <f>'3'!CK32</f>
        <v>4.0311712189107556E-2</v>
      </c>
      <c r="O11" s="729">
        <f>'3'!CR32</f>
        <v>6.4738782801844419E-2</v>
      </c>
    </row>
    <row r="12" spans="1:15" hidden="1">
      <c r="A12" s="726">
        <f t="shared" si="0"/>
        <v>1989</v>
      </c>
      <c r="B12" s="729">
        <f>'3'!E33</f>
        <v>3.5045958150690004E-2</v>
      </c>
      <c r="C12" s="729">
        <f>'3'!L33</f>
        <v>1.1196198117406879E-2</v>
      </c>
      <c r="D12" s="729">
        <f>'3'!S33</f>
        <v>3.2925967833979886E-2</v>
      </c>
      <c r="E12" s="729">
        <f>'3'!Z33</f>
        <v>3.2206801256069076E-2</v>
      </c>
      <c r="F12" s="729">
        <f>'3'!AG33</f>
        <v>1.377277212673356E-2</v>
      </c>
      <c r="G12" s="729">
        <f>'3'!AN33</f>
        <v>3.5836218382599996E-2</v>
      </c>
      <c r="H12" s="729">
        <f>'3'!AU33</f>
        <v>2.0916201741819997E-2</v>
      </c>
      <c r="I12" s="729">
        <f>'3'!BB33</f>
        <v>2.3059137249399998E-2</v>
      </c>
      <c r="J12" s="729">
        <f>'3'!BI33</f>
        <v>2.8501603729909498E-2</v>
      </c>
      <c r="K12" s="729">
        <f>'3'!BP33</f>
        <v>1.5909541526714442E-2</v>
      </c>
      <c r="L12" s="729">
        <f>'3'!BW33</f>
        <v>2.806176146435363E-2</v>
      </c>
      <c r="M12" s="729">
        <f>'3'!CD33</f>
        <v>3.2277888214095996E-2</v>
      </c>
      <c r="N12" s="729">
        <f>'3'!CK33</f>
        <v>3.9379934202533523E-2</v>
      </c>
      <c r="O12" s="729">
        <f>'3'!CR33</f>
        <v>6.4648111770331251E-2</v>
      </c>
    </row>
    <row r="13" spans="1:15" hidden="1">
      <c r="A13" s="726">
        <f t="shared" si="0"/>
        <v>1990</v>
      </c>
      <c r="B13" s="729">
        <f>'3'!E34</f>
        <v>3.8387143206132582E-2</v>
      </c>
      <c r="C13" s="729">
        <f>'3'!L34</f>
        <v>1.1361839066847989E-2</v>
      </c>
      <c r="D13" s="729">
        <f>'3'!S34</f>
        <v>3.2174112402694181E-2</v>
      </c>
      <c r="E13" s="729">
        <f>'3'!Z34</f>
        <v>3.1374861003094216E-2</v>
      </c>
      <c r="F13" s="729">
        <f>'3'!AG34</f>
        <v>1.3991107399054044E-2</v>
      </c>
      <c r="G13" s="729">
        <f>'3'!AN34</f>
        <v>3.125528112962208E-2</v>
      </c>
      <c r="H13" s="729">
        <f>'3'!AU34</f>
        <v>2.1664942223647777E-2</v>
      </c>
      <c r="I13" s="729">
        <f>'3'!BB34</f>
        <v>2.3425951124304616E-2</v>
      </c>
      <c r="J13" s="729">
        <f>'3'!BI34</f>
        <v>3.0836359512790443E-2</v>
      </c>
      <c r="K13" s="729">
        <f>'3'!BP34</f>
        <v>1.5688677987726565E-2</v>
      </c>
      <c r="L13" s="729">
        <f>'3'!BW34</f>
        <v>2.7393755240219995E-2</v>
      </c>
      <c r="M13" s="729">
        <f>'3'!CD34</f>
        <v>3.1858676741696165E-2</v>
      </c>
      <c r="N13" s="729">
        <f>'3'!CK34</f>
        <v>3.8469693634469317E-2</v>
      </c>
      <c r="O13" s="729">
        <f>'3'!CR34</f>
        <v>6.4557567729712884E-2</v>
      </c>
    </row>
    <row r="14" spans="1:15" hidden="1">
      <c r="A14" s="726">
        <f t="shared" si="0"/>
        <v>1991</v>
      </c>
      <c r="B14" s="729">
        <f>'3'!E35</f>
        <v>4.204686763569393E-2</v>
      </c>
      <c r="C14" s="729">
        <f>'3'!L35</f>
        <v>1.1525578902110605E-2</v>
      </c>
      <c r="D14" s="729">
        <f>'3'!S35</f>
        <v>3.143942538366E-2</v>
      </c>
      <c r="E14" s="729">
        <f>'3'!Z35</f>
        <v>3.0564410763331686E-2</v>
      </c>
      <c r="F14" s="729">
        <f>'3'!AG35</f>
        <v>1.421290386936E-2</v>
      </c>
      <c r="G14" s="729">
        <f>'3'!AN35</f>
        <v>2.7259924249318477E-2</v>
      </c>
      <c r="H14" s="729">
        <f>'3'!AU35</f>
        <v>2.2440485483343521E-2</v>
      </c>
      <c r="I14" s="729">
        <f>'3'!BB35</f>
        <v>2.3798600101250001E-2</v>
      </c>
      <c r="J14" s="729">
        <f>'3'!BI35</f>
        <v>3.3362370658610002E-2</v>
      </c>
      <c r="K14" s="729">
        <f>'3'!BP35</f>
        <v>1.54708805775E-2</v>
      </c>
      <c r="L14" s="729">
        <f>'3'!BW35</f>
        <v>3.0755175717906216E-2</v>
      </c>
      <c r="M14" s="729">
        <f>'3'!CD35</f>
        <v>3.1444909809454177E-2</v>
      </c>
      <c r="N14" s="729">
        <f>'3'!CK35</f>
        <v>3.7580492662040006E-2</v>
      </c>
      <c r="O14" s="729">
        <f>'3'!CR35</f>
        <v>6.4467150502129991E-2</v>
      </c>
    </row>
    <row r="15" spans="1:15" hidden="1">
      <c r="A15" s="726">
        <f t="shared" si="0"/>
        <v>1992</v>
      </c>
      <c r="B15" s="729">
        <f>'3'!E36</f>
        <v>4.6055500105335434E-2</v>
      </c>
      <c r="C15" s="729">
        <f>'3'!L36</f>
        <v>1.1687089151881798E-2</v>
      </c>
      <c r="D15" s="729">
        <f>'3'!S36</f>
        <v>3.184179809895335E-2</v>
      </c>
      <c r="E15" s="729">
        <f>'3'!Z36</f>
        <v>2.9774895423999997E-2</v>
      </c>
      <c r="F15" s="729">
        <f>'3'!AG36</f>
        <v>1.2525657693827946E-2</v>
      </c>
      <c r="G15" s="729">
        <f>'3'!AN36</f>
        <v>2.3775293109563739E-2</v>
      </c>
      <c r="H15" s="729">
        <f>'3'!AU36</f>
        <v>2.324379098405753E-2</v>
      </c>
      <c r="I15" s="729">
        <f>'3'!BB36</f>
        <v>3.3485348203932438E-2</v>
      </c>
      <c r="J15" s="729">
        <f>'3'!BI36</f>
        <v>3.3653371555205806E-2</v>
      </c>
      <c r="K15" s="729">
        <f>'3'!BP36</f>
        <v>1.6577618555743846E-2</v>
      </c>
      <c r="L15" s="729">
        <f>'3'!BW36</f>
        <v>3.4529067853045915E-2</v>
      </c>
      <c r="M15" s="729">
        <f>'3'!CD36</f>
        <v>3.1036516705999998E-2</v>
      </c>
      <c r="N15" s="729">
        <f>'3'!CK36</f>
        <v>3.5358374184419249E-2</v>
      </c>
      <c r="O15" s="729">
        <f>'3'!CR36</f>
        <v>6.3617792218380195E-2</v>
      </c>
    </row>
    <row r="16" spans="1:15" hidden="1">
      <c r="A16" s="726">
        <f t="shared" si="0"/>
        <v>1993</v>
      </c>
      <c r="B16" s="729">
        <f>'3'!E37</f>
        <v>5.0446304545928286E-2</v>
      </c>
      <c r="C16" s="729">
        <f>'3'!L37</f>
        <v>1.3839872134406815E-2</v>
      </c>
      <c r="D16" s="729">
        <f>'3'!S37</f>
        <v>3.2249320520389139E-2</v>
      </c>
      <c r="E16" s="729">
        <f>'3'!Z37</f>
        <v>2.3836744834196691E-2</v>
      </c>
      <c r="F16" s="729">
        <f>'3'!AG37</f>
        <v>1.1038708352990216E-2</v>
      </c>
      <c r="G16" s="729">
        <f>'3'!AN37</f>
        <v>2.0736101732190294E-2</v>
      </c>
      <c r="H16" s="729">
        <f>'3'!AU37</f>
        <v>2.4075852534989624E-2</v>
      </c>
      <c r="I16" s="729">
        <f>'3'!BB37</f>
        <v>4.7114894975679993E-2</v>
      </c>
      <c r="J16" s="729">
        <f>'3'!BI37</f>
        <v>3.3946910686349932E-2</v>
      </c>
      <c r="K16" s="729">
        <f>'3'!BP37</f>
        <v>1.7763529076646231E-2</v>
      </c>
      <c r="L16" s="729">
        <f>'3'!BW37</f>
        <v>3.8766045030466059E-2</v>
      </c>
      <c r="M16" s="729">
        <f>'3'!CD37</f>
        <v>3.1544134468960226E-2</v>
      </c>
      <c r="N16" s="729">
        <f>'3'!CK37</f>
        <v>3.3267648623144457E-2</v>
      </c>
      <c r="O16" s="729">
        <f>'3'!CR37</f>
        <v>6.2779624277131255E-2</v>
      </c>
    </row>
    <row r="17" spans="1:15" hidden="1">
      <c r="A17" s="726">
        <f t="shared" si="0"/>
        <v>1994</v>
      </c>
      <c r="B17" s="729">
        <f>'3'!E38</f>
        <v>5.5255716179829995E-2</v>
      </c>
      <c r="C17" s="729">
        <f>'3'!L38</f>
        <v>1.6389201640161107E-2</v>
      </c>
      <c r="D17" s="729">
        <f>'3'!S38</f>
        <v>3.2662058555700001E-2</v>
      </c>
      <c r="E17" s="729">
        <f>'3'!Z38</f>
        <v>1.9082868174664144E-2</v>
      </c>
      <c r="F17" s="729">
        <f>'3'!AG38</f>
        <v>9.7282781536030191E-3</v>
      </c>
      <c r="G17" s="729">
        <f>'3'!AN38</f>
        <v>1.8085409633700002E-2</v>
      </c>
      <c r="H17" s="729">
        <f>'3'!AU38</f>
        <v>2.4937699520879993E-2</v>
      </c>
      <c r="I17" s="729">
        <f>'3'!BB38</f>
        <v>4.1374530419393235E-2</v>
      </c>
      <c r="J17" s="729">
        <f>'3'!BI38</f>
        <v>3.4243010191612057E-2</v>
      </c>
      <c r="K17" s="729">
        <f>'3'!BP38</f>
        <v>1.9034275894080459E-2</v>
      </c>
      <c r="L17" s="729">
        <f>'3'!BW38</f>
        <v>4.3522931279233908E-2</v>
      </c>
      <c r="M17" s="729">
        <f>'3'!CD38</f>
        <v>3.2060054574471114E-2</v>
      </c>
      <c r="N17" s="729">
        <f>'3'!CK38</f>
        <v>3.1300546771199991E-2</v>
      </c>
      <c r="O17" s="729">
        <f>'3'!CR38</f>
        <v>6.1952499245000001E-2</v>
      </c>
    </row>
    <row r="18" spans="1:15" hidden="1">
      <c r="A18" s="726">
        <f t="shared" si="0"/>
        <v>1995</v>
      </c>
      <c r="B18" s="729">
        <f>'3'!E39</f>
        <v>5.2687706168202258E-2</v>
      </c>
      <c r="C18" s="729">
        <f>'3'!L39</f>
        <v>1.9408122256714195E-2</v>
      </c>
      <c r="D18" s="729">
        <f>'3'!S39</f>
        <v>3.4454045081451758E-2</v>
      </c>
      <c r="E18" s="729">
        <f>'3'!Z39</f>
        <v>1.527708E-2</v>
      </c>
      <c r="F18" s="729">
        <f>'3'!AG39</f>
        <v>8.5734121065200002E-3</v>
      </c>
      <c r="G18" s="729">
        <f>'3'!AN39</f>
        <v>1.8005132450639342E-2</v>
      </c>
      <c r="H18" s="729">
        <f>'3'!AU39</f>
        <v>2.4539255888335686E-2</v>
      </c>
      <c r="I18" s="729">
        <f>'3'!BB39</f>
        <v>3.6333557960999997E-2</v>
      </c>
      <c r="J18" s="729">
        <f>'3'!BI39</f>
        <v>3.3215129306139367E-2</v>
      </c>
      <c r="K18" s="729">
        <f>'3'!BP39</f>
        <v>2.0395927929E-2</v>
      </c>
      <c r="L18" s="729">
        <f>'3'!BW39</f>
        <v>4.8863523365569997E-2</v>
      </c>
      <c r="M18" s="729">
        <f>'3'!CD39</f>
        <v>3.2584412811500006E-2</v>
      </c>
      <c r="N18" s="729">
        <f>'3'!CK39</f>
        <v>4.2257441002599996E-2</v>
      </c>
      <c r="O18" s="729">
        <f>'3'!CR39</f>
        <v>6.0479355835337652E-2</v>
      </c>
    </row>
    <row r="19" spans="1:15" hidden="1">
      <c r="A19" s="726">
        <f t="shared" si="0"/>
        <v>1996</v>
      </c>
      <c r="B19" s="729">
        <f>'3'!E40</f>
        <v>5.0239044449850778E-2</v>
      </c>
      <c r="C19" s="729">
        <f>'3'!L40</f>
        <v>1.8612288100439918E-2</v>
      </c>
      <c r="D19" s="729">
        <f>'3'!S40</f>
        <v>3.6344347997855971E-2</v>
      </c>
      <c r="E19" s="729">
        <f>'3'!Z40</f>
        <v>1.5175194036691042E-2</v>
      </c>
      <c r="F19" s="729">
        <f>'3'!AG40</f>
        <v>9.4420099684910212E-3</v>
      </c>
      <c r="G19" s="729">
        <f>'3'!AN40</f>
        <v>1.7925211600459758E-2</v>
      </c>
      <c r="H19" s="729">
        <f>'3'!AU40</f>
        <v>2.4147178413511026E-2</v>
      </c>
      <c r="I19" s="729">
        <f>'3'!BB40</f>
        <v>4.0463654872223816E-2</v>
      </c>
      <c r="J19" s="729">
        <f>'3'!BI40</f>
        <v>3.2218102574808151E-2</v>
      </c>
      <c r="K19" s="729">
        <f>'3'!BP40</f>
        <v>2.0358847763267823E-2</v>
      </c>
      <c r="L19" s="729">
        <f>'3'!BW40</f>
        <v>4.6796855330794078E-2</v>
      </c>
      <c r="M19" s="729">
        <f>'3'!CD40</f>
        <v>3.0492352867289026E-2</v>
      </c>
      <c r="N19" s="729">
        <f>'3'!CK40</f>
        <v>4.3390974953625275E-2</v>
      </c>
      <c r="O19" s="729">
        <f>'3'!CR40</f>
        <v>5.9041241706687016E-2</v>
      </c>
    </row>
    <row r="20" spans="1:15" hidden="1">
      <c r="A20" s="726">
        <f t="shared" si="0"/>
        <v>1997</v>
      </c>
      <c r="B20" s="729">
        <f>'3'!E41</f>
        <v>4.790418431154491E-2</v>
      </c>
      <c r="C20" s="729">
        <f>'3'!L41</f>
        <v>2.0398931655999999E-2</v>
      </c>
      <c r="D20" s="729">
        <f>'3'!S41</f>
        <v>3.833836138156E-2</v>
      </c>
      <c r="E20" s="729">
        <f>'3'!Z41</f>
        <v>1.5073987571657892E-2</v>
      </c>
      <c r="F20" s="729">
        <f>'3'!AG41</f>
        <v>1.0398608061460719E-2</v>
      </c>
      <c r="G20" s="729">
        <f>'3'!AN41</f>
        <v>1.7845645501477422E-2</v>
      </c>
      <c r="H20" s="729">
        <f>'3'!AU41</f>
        <v>2.3761365380728303E-2</v>
      </c>
      <c r="I20" s="729">
        <f>'3'!BB41</f>
        <v>4.5063226876264316E-2</v>
      </c>
      <c r="J20" s="729">
        <f>'3'!BI41</f>
        <v>3.1251003840861109E-2</v>
      </c>
      <c r="K20" s="729">
        <f>'3'!BP41</f>
        <v>2.0321835009947352E-2</v>
      </c>
      <c r="L20" s="729">
        <f>'3'!BW41</f>
        <v>4.4817596399410291E-2</v>
      </c>
      <c r="M20" s="729">
        <f>'3'!CD41</f>
        <v>2.8534612201301393E-2</v>
      </c>
      <c r="N20" s="729">
        <f>'3'!CK41</f>
        <v>4.4554915365326873E-2</v>
      </c>
      <c r="O20" s="729">
        <f>'3'!CR41</f>
        <v>5.7637323911949999E-2</v>
      </c>
    </row>
    <row r="21" spans="1:15" hidden="1">
      <c r="A21" s="726">
        <f t="shared" si="0"/>
        <v>1998</v>
      </c>
      <c r="B21" s="729">
        <f>'3'!E42</f>
        <v>4.5677836823611838E-2</v>
      </c>
      <c r="C21" s="729">
        <f>'3'!L42</f>
        <v>2.0028595107372125E-2</v>
      </c>
      <c r="D21" s="729">
        <f>'3'!S42</f>
        <v>4.2954733646999997E-2</v>
      </c>
      <c r="E21" s="729">
        <f>'3'!Z42</f>
        <v>1.4973456073187921E-2</v>
      </c>
      <c r="F21" s="729">
        <f>'3'!AG42</f>
        <v>1.1452121950381382E-2</v>
      </c>
      <c r="G21" s="729">
        <f>'3'!AN42</f>
        <v>1.7766432579029247E-2</v>
      </c>
      <c r="H21" s="729">
        <f>'3'!AU42</f>
        <v>2.3381716699478337E-2</v>
      </c>
      <c r="I21" s="729">
        <f>'3'!BB42</f>
        <v>5.0185639999999997E-2</v>
      </c>
      <c r="J21" s="729">
        <f>'3'!BI42</f>
        <v>3.0312934748216815E-2</v>
      </c>
      <c r="K21" s="729">
        <f>'3'!BP42</f>
        <v>2.0284889546481607E-2</v>
      </c>
      <c r="L21" s="729">
        <f>'3'!BW42</f>
        <v>4.2922049629661535E-2</v>
      </c>
      <c r="M21" s="729">
        <f>'3'!CD42</f>
        <v>2.6702566936122708E-2</v>
      </c>
      <c r="N21" s="729">
        <f>'3'!CK42</f>
        <v>4.5750077875251427E-2</v>
      </c>
      <c r="O21" s="729">
        <f>'3'!CR42</f>
        <v>5.6948033956756253E-2</v>
      </c>
    </row>
    <row r="22" spans="1:15" hidden="1">
      <c r="A22" s="726">
        <f t="shared" si="0"/>
        <v>1999</v>
      </c>
      <c r="B22" s="729">
        <f>'3'!E43</f>
        <v>4.3554958859442917E-2</v>
      </c>
      <c r="C22" s="729">
        <f>'3'!L43</f>
        <v>1.9664981908847204E-2</v>
      </c>
      <c r="D22" s="729">
        <f>'3'!S43</f>
        <v>4.1501460263154641E-2</v>
      </c>
      <c r="E22" s="729">
        <f>'3'!Z43</f>
        <v>1.4873595039791413E-2</v>
      </c>
      <c r="F22" s="729">
        <f>'3'!AG43</f>
        <v>1.2612370462589007E-2</v>
      </c>
      <c r="G22" s="729">
        <f>'3'!AN43</f>
        <v>1.7687571265441751E-2</v>
      </c>
      <c r="H22" s="729">
        <f>'3'!AU43</f>
        <v>2.3008133878454223E-2</v>
      </c>
      <c r="I22" s="729">
        <f>'3'!BB43</f>
        <v>4.5201835735890192E-2</v>
      </c>
      <c r="J22" s="729">
        <f>'3'!BI43</f>
        <v>2.940302390697001E-2</v>
      </c>
      <c r="K22" s="729">
        <f>'3'!BP43</f>
        <v>2.0248011250536418E-2</v>
      </c>
      <c r="L22" s="729">
        <f>'3'!BW43</f>
        <v>4.1106674440831208E-2</v>
      </c>
      <c r="M22" s="729">
        <f>'3'!CD43</f>
        <v>2.4988146884491188E-2</v>
      </c>
      <c r="N22" s="729">
        <f>'3'!CK43</f>
        <v>4.69773E-2</v>
      </c>
      <c r="O22" s="729">
        <f>'3'!CR43</f>
        <v>5.7107728539333928E-2</v>
      </c>
    </row>
    <row r="23" spans="1:15" hidden="1">
      <c r="A23" s="726">
        <f t="shared" si="0"/>
        <v>2000</v>
      </c>
      <c r="B23" s="729">
        <f>'3'!E44</f>
        <v>4.153074167179361E-2</v>
      </c>
      <c r="C23" s="729">
        <f>'3'!L44</f>
        <v>1.9307970000000001E-2</v>
      </c>
      <c r="D23" s="729">
        <f>'3'!S44</f>
        <v>4.0097355000000001E-2</v>
      </c>
      <c r="E23" s="729">
        <f>'3'!Z44</f>
        <v>1.47744E-2</v>
      </c>
      <c r="F23" s="729">
        <f>'3'!AG44</f>
        <v>1.3890167200000001E-2</v>
      </c>
      <c r="G23" s="729">
        <f>'3'!AN44</f>
        <v>1.7609059999999999E-2</v>
      </c>
      <c r="H23" s="729">
        <f>'3'!AU44</f>
        <v>2.2640520000000001E-2</v>
      </c>
      <c r="I23" s="729">
        <f>'3'!BB44</f>
        <v>4.0712959999999999E-2</v>
      </c>
      <c r="J23" s="729">
        <f>'3'!BI44</f>
        <v>3.0446369017430062E-2</v>
      </c>
      <c r="K23" s="729">
        <f>'3'!BP44</f>
        <v>2.0211200000000002E-2</v>
      </c>
      <c r="L23" s="729">
        <f>'3'!BW44</f>
        <v>3.936808E-2</v>
      </c>
      <c r="M23" s="729">
        <f>'3'!CD44</f>
        <v>2.33838E-2</v>
      </c>
      <c r="N23" s="729">
        <f>'3'!CK44</f>
        <v>4.4346810809730526E-2</v>
      </c>
      <c r="O23" s="729">
        <f>'3'!CR44</f>
        <v>5.6818892194539998E-2</v>
      </c>
    </row>
    <row r="24" spans="1:15" hidden="1">
      <c r="A24" s="726">
        <f t="shared" si="0"/>
        <v>2001</v>
      </c>
      <c r="B24" s="729">
        <f>'3'!E45</f>
        <v>3.96006E-2</v>
      </c>
      <c r="C24" s="729">
        <f>'3'!L45</f>
        <v>1.9307970000000001E-2</v>
      </c>
      <c r="D24" s="729">
        <f>'3'!S45</f>
        <v>4.0118749121516126E-2</v>
      </c>
      <c r="E24" s="729">
        <f>'3'!Z45</f>
        <v>1.5550051821461937E-2</v>
      </c>
      <c r="F24" s="729">
        <f>'3'!AG45</f>
        <v>1.3861716004535512E-2</v>
      </c>
      <c r="G24" s="729">
        <f>'3'!AN45</f>
        <v>1.8346058131698848E-2</v>
      </c>
      <c r="H24" s="729">
        <f>'3'!AU45</f>
        <v>2.2051338789475249E-2</v>
      </c>
      <c r="I24" s="729">
        <f>'3'!BB45</f>
        <v>4.0044434523090186E-2</v>
      </c>
      <c r="J24" s="729">
        <f>'3'!BI45</f>
        <v>3.1526736477120759E-2</v>
      </c>
      <c r="K24" s="729">
        <f>'3'!BP45</f>
        <v>2.074252839781254E-2</v>
      </c>
      <c r="L24" s="729">
        <f>'3'!BW45</f>
        <v>3.9287432925161438E-2</v>
      </c>
      <c r="M24" s="729">
        <f>'3'!CD45</f>
        <v>2.1704892943457888E-2</v>
      </c>
      <c r="N24" s="729">
        <f>'3'!CK45</f>
        <v>4.1863615597193385E-2</v>
      </c>
      <c r="O24" s="729">
        <f>'3'!CR45</f>
        <v>5.792686966995856E-2</v>
      </c>
    </row>
    <row r="25" spans="1:15" hidden="1">
      <c r="A25" s="726">
        <f t="shared" si="0"/>
        <v>2002</v>
      </c>
      <c r="B25" s="729">
        <f>'3'!E46</f>
        <v>3.8670087675928541E-2</v>
      </c>
      <c r="C25" s="729">
        <f>'3'!L46</f>
        <v>1.9307970000000001E-2</v>
      </c>
      <c r="D25" s="729">
        <f>'3'!S46</f>
        <v>4.0140154657960649E-2</v>
      </c>
      <c r="E25" s="729">
        <f>'3'!Z46</f>
        <v>1.6366425144178558E-2</v>
      </c>
      <c r="F25" s="729">
        <f>'3'!AG46</f>
        <v>1.3833323085585025E-2</v>
      </c>
      <c r="G25" s="729">
        <f>'3'!AN46</f>
        <v>1.9113902103330527E-2</v>
      </c>
      <c r="H25" s="729">
        <f>'3'!AU46</f>
        <v>2.1477490022676852E-2</v>
      </c>
      <c r="I25" s="729">
        <f>'3'!BB46</f>
        <v>3.9550254305160223E-2</v>
      </c>
      <c r="J25" s="729">
        <f>'3'!BI46</f>
        <v>3.2645439997419888E-2</v>
      </c>
      <c r="K25" s="729">
        <f>'3'!BP46</f>
        <v>2.1287824786952757E-2</v>
      </c>
      <c r="L25" s="729">
        <f>'3'!BW46</f>
        <v>3.9206951059057471E-2</v>
      </c>
      <c r="M25" s="729">
        <f>'3'!CD46</f>
        <v>2.0146527839229218E-2</v>
      </c>
      <c r="N25" s="729">
        <f>'3'!CK46</f>
        <v>3.9519466650914797E-2</v>
      </c>
      <c r="O25" s="729">
        <f>'3'!CR46</f>
        <v>5.9056452883162913E-2</v>
      </c>
    </row>
    <row r="26" spans="1:15" hidden="1">
      <c r="A26" s="726">
        <f t="shared" si="0"/>
        <v>2003</v>
      </c>
      <c r="B26" s="729">
        <f>'3'!E47</f>
        <v>3.776144E-2</v>
      </c>
      <c r="C26" s="729">
        <f>'3'!L47</f>
        <v>1.9307970000000001E-2</v>
      </c>
      <c r="D26" s="729">
        <f>'3'!S47</f>
        <v>4.0161571615424031E-2</v>
      </c>
      <c r="E26" s="729">
        <f>'3'!Z47</f>
        <v>1.7225657835448764E-2</v>
      </c>
      <c r="F26" s="729">
        <f>'3'!AG47</f>
        <v>1.3804988323780904E-2</v>
      </c>
      <c r="G26" s="729">
        <f>'3'!AN47</f>
        <v>1.9913882916595359E-2</v>
      </c>
      <c r="H26" s="729">
        <f>'3'!AU47</f>
        <v>2.0918574698709294E-2</v>
      </c>
      <c r="I26" s="729">
        <f>'3'!BB47</f>
        <v>3.9183625465017947E-2</v>
      </c>
      <c r="J26" s="729">
        <f>'3'!BI47</f>
        <v>3.3803839905806557E-2</v>
      </c>
      <c r="K26" s="729">
        <f>'3'!BP47</f>
        <v>2.184745636929154E-2</v>
      </c>
      <c r="L26" s="729">
        <f>'3'!BW47</f>
        <v>3.9126634063251432E-2</v>
      </c>
      <c r="M26" s="729">
        <f>'3'!CD47</f>
        <v>1.8700050031768334E-2</v>
      </c>
      <c r="N26" s="729">
        <f>'3'!CK47</f>
        <v>3.7306578089195713E-2</v>
      </c>
      <c r="O26" s="729">
        <f>'3'!CR47</f>
        <v>5.9056452883162913E-2</v>
      </c>
    </row>
    <row r="27" spans="1:15" hidden="1">
      <c r="A27" s="726">
        <f t="shared" si="0"/>
        <v>2004</v>
      </c>
      <c r="B27" s="729">
        <f>'3'!E48</f>
        <v>3.776144E-2</v>
      </c>
      <c r="C27" s="729">
        <f>'3'!L48</f>
        <v>1.9307970000000001E-2</v>
      </c>
      <c r="D27" s="729">
        <f>'3'!S48</f>
        <v>4.0182999999999996E-2</v>
      </c>
      <c r="E27" s="729">
        <f>'3'!Z48</f>
        <v>1.8129999999999997E-2</v>
      </c>
      <c r="F27" s="729">
        <f>'3'!AG48</f>
        <v>1.3776711599999998E-2</v>
      </c>
      <c r="G27" s="729">
        <f>'3'!AN48</f>
        <v>2.0747345605938255E-2</v>
      </c>
      <c r="H27" s="729">
        <f>'3'!AU48</f>
        <v>2.0374204200000003E-2</v>
      </c>
      <c r="I27" s="729">
        <f>'3'!BB48</f>
        <v>3.8104005000000003E-2</v>
      </c>
      <c r="J27" s="729">
        <f>'3'!BI48</f>
        <v>3.5003344800000002E-2</v>
      </c>
      <c r="K27" s="729">
        <f>'3'!BP48</f>
        <v>2.2570900000000001E-2</v>
      </c>
      <c r="L27" s="729">
        <f>'3'!BW48</f>
        <v>4.11647152E-2</v>
      </c>
      <c r="M27" s="729">
        <f>'3'!CD48</f>
        <v>1.7357426251372231E-2</v>
      </c>
      <c r="N27" s="729">
        <f>'3'!CK48</f>
        <v>3.5217600000000002E-2</v>
      </c>
      <c r="O27" s="729">
        <f>'3'!CR48</f>
        <v>6.1382130000000007E-2</v>
      </c>
    </row>
    <row r="28" spans="1:15" hidden="1">
      <c r="A28" s="726">
        <f t="shared" si="0"/>
        <v>2005</v>
      </c>
      <c r="B28" s="729">
        <f>'3'!E49</f>
        <v>3.776144E-2</v>
      </c>
      <c r="C28" s="729">
        <f>'3'!L49</f>
        <v>1.9307970000000001E-2</v>
      </c>
      <c r="D28" s="729">
        <f>'3'!S49</f>
        <v>4.0182999999999996E-2</v>
      </c>
      <c r="E28" s="729">
        <f>'3'!Z49</f>
        <v>1.8129999999999997E-2</v>
      </c>
      <c r="F28" s="729">
        <f>'3'!AG49</f>
        <v>1.3776711599999998E-2</v>
      </c>
      <c r="G28" s="729">
        <f>'3'!AN49</f>
        <v>2.1615691499999999E-2</v>
      </c>
      <c r="H28" s="729">
        <f>'3'!AU49</f>
        <v>2.0374204200000003E-2</v>
      </c>
      <c r="I28" s="729">
        <f>'3'!BB49</f>
        <v>3.8104005000000003E-2</v>
      </c>
      <c r="J28" s="729">
        <f>'3'!BI49</f>
        <v>3.5003344800000002E-2</v>
      </c>
      <c r="K28" s="729">
        <f>'3'!BP49</f>
        <v>2.2570900000000001E-2</v>
      </c>
      <c r="L28" s="729">
        <f>'3'!BW49</f>
        <v>4.11647152E-2</v>
      </c>
      <c r="M28" s="729">
        <f>'3'!CD49</f>
        <v>1.6111199999999999E-2</v>
      </c>
      <c r="N28" s="729">
        <f>'3'!CK49</f>
        <v>3.5217600000000002E-2</v>
      </c>
      <c r="O28" s="729">
        <f>'3'!CR49</f>
        <v>6.1382130000000007E-2</v>
      </c>
    </row>
    <row r="29" spans="1:15" hidden="1">
      <c r="A29" s="726">
        <f t="shared" si="0"/>
        <v>2006</v>
      </c>
      <c r="B29" s="729">
        <f>'3'!E50</f>
        <v>3.776144E-2</v>
      </c>
      <c r="C29" s="729">
        <f>'3'!L50</f>
        <v>1.9307970000000001E-2</v>
      </c>
      <c r="D29" s="729">
        <f>'3'!S50</f>
        <v>4.0182999999999996E-2</v>
      </c>
      <c r="E29" s="729">
        <f>'3'!Z50</f>
        <v>1.8129999999999997E-2</v>
      </c>
      <c r="F29" s="729">
        <f>'3'!AG50</f>
        <v>1.3776711599999998E-2</v>
      </c>
      <c r="G29" s="729">
        <f>'3'!AN50</f>
        <v>2.1615691499999999E-2</v>
      </c>
      <c r="H29" s="729">
        <f>'3'!AU50</f>
        <v>2.0374204200000003E-2</v>
      </c>
      <c r="I29" s="729">
        <f>'3'!BB50</f>
        <v>3.8104005000000003E-2</v>
      </c>
      <c r="J29" s="729">
        <f>'3'!BI50</f>
        <v>3.5003344800000002E-2</v>
      </c>
      <c r="K29" s="729">
        <f>'3'!BP50</f>
        <v>2.2570900000000001E-2</v>
      </c>
      <c r="L29" s="729">
        <f>'3'!BW50</f>
        <v>4.11647152E-2</v>
      </c>
      <c r="M29" s="729">
        <f>'3'!CD50</f>
        <v>1.6111199999999999E-2</v>
      </c>
      <c r="N29" s="729">
        <f>'3'!CK50</f>
        <v>3.5217600000000002E-2</v>
      </c>
      <c r="O29" s="729">
        <f>'3'!CR50</f>
        <v>6.1382130000000007E-2</v>
      </c>
    </row>
    <row r="30" spans="1:15" hidden="1">
      <c r="A30" s="726">
        <f t="shared" si="0"/>
        <v>2007</v>
      </c>
      <c r="B30" s="729">
        <f>'3'!E51</f>
        <v>3.776144E-2</v>
      </c>
      <c r="C30" s="729">
        <f>'3'!L51</f>
        <v>1.9307970000000001E-2</v>
      </c>
      <c r="D30" s="729">
        <f>'3'!S51</f>
        <v>4.0182999999999996E-2</v>
      </c>
      <c r="E30" s="729">
        <f>'3'!Z51</f>
        <v>1.8129999999999997E-2</v>
      </c>
      <c r="F30" s="729">
        <f>'3'!AG51</f>
        <v>1.3776711599999998E-2</v>
      </c>
      <c r="G30" s="729">
        <f>'3'!AN51</f>
        <v>2.1615691499999999E-2</v>
      </c>
      <c r="H30" s="729">
        <f>'3'!AU51</f>
        <v>2.0374204200000003E-2</v>
      </c>
      <c r="I30" s="729">
        <f>'3'!BB51</f>
        <v>3.8104005000000003E-2</v>
      </c>
      <c r="J30" s="729">
        <f>'3'!BI51</f>
        <v>3.5003344800000002E-2</v>
      </c>
      <c r="K30" s="729">
        <f>'3'!BP51</f>
        <v>2.2570900000000001E-2</v>
      </c>
      <c r="L30" s="729">
        <f>'3'!BW51</f>
        <v>4.11647152E-2</v>
      </c>
      <c r="M30" s="729">
        <f>'3'!CD51</f>
        <v>1.6111199999999999E-2</v>
      </c>
      <c r="N30" s="729">
        <f>'3'!CK51</f>
        <v>3.5217600000000002E-2</v>
      </c>
      <c r="O30" s="729">
        <f>'3'!CR51</f>
        <v>6.1382130000000007E-2</v>
      </c>
    </row>
    <row r="31" spans="1:15" hidden="1">
      <c r="A31" s="726">
        <f t="shared" si="0"/>
        <v>2008</v>
      </c>
      <c r="B31" s="729">
        <f>'3'!E52</f>
        <v>3.776144E-2</v>
      </c>
      <c r="C31" s="729">
        <f>'3'!L52</f>
        <v>1.9307970000000001E-2</v>
      </c>
      <c r="D31" s="729">
        <f>'3'!S52</f>
        <v>4.0182999999999996E-2</v>
      </c>
      <c r="E31" s="729">
        <f>'3'!Z52</f>
        <v>1.8129999999999997E-2</v>
      </c>
      <c r="F31" s="729">
        <f>'3'!AG52</f>
        <v>1.3776711599999998E-2</v>
      </c>
      <c r="G31" s="729">
        <f>'3'!AN52</f>
        <v>2.1615691499999999E-2</v>
      </c>
      <c r="H31" s="729">
        <f>'3'!AU52</f>
        <v>2.0374204200000003E-2</v>
      </c>
      <c r="I31" s="729">
        <f>'3'!BB52</f>
        <v>3.8104005000000003E-2</v>
      </c>
      <c r="J31" s="729">
        <f>'3'!BI52</f>
        <v>3.5003344800000002E-2</v>
      </c>
      <c r="K31" s="729">
        <f>'3'!BP52</f>
        <v>2.2570900000000001E-2</v>
      </c>
      <c r="L31" s="729">
        <f>'3'!BW52</f>
        <v>4.11647152E-2</v>
      </c>
      <c r="M31" s="729">
        <f>'3'!CD52</f>
        <v>1.6111199999999999E-2</v>
      </c>
      <c r="N31" s="729">
        <f>'3'!CK52</f>
        <v>3.5217600000000002E-2</v>
      </c>
      <c r="O31" s="729">
        <f>'3'!CR52</f>
        <v>6.1382130000000007E-2</v>
      </c>
    </row>
    <row r="32" spans="1:15">
      <c r="A32" s="726">
        <f t="shared" si="0"/>
        <v>2009</v>
      </c>
      <c r="B32" s="729">
        <f>'3'!E53</f>
        <v>3.776144E-2</v>
      </c>
      <c r="C32" s="729">
        <f>'3'!L53</f>
        <v>1.9307970000000001E-2</v>
      </c>
      <c r="D32" s="729">
        <f>'3'!S53</f>
        <v>4.0182999999999996E-2</v>
      </c>
      <c r="E32" s="729">
        <f>'3'!Z53</f>
        <v>1.8129999999999997E-2</v>
      </c>
      <c r="F32" s="729">
        <f>'3'!AG53</f>
        <v>1.3776711599999998E-2</v>
      </c>
      <c r="G32" s="729">
        <f>'3'!AN53</f>
        <v>2.1615691499999999E-2</v>
      </c>
      <c r="H32" s="729">
        <f>'3'!AU53</f>
        <v>2.0374204200000003E-2</v>
      </c>
      <c r="I32" s="729">
        <f>'3'!BB53</f>
        <v>3.8104005000000003E-2</v>
      </c>
      <c r="J32" s="729">
        <f>'3'!BI53</f>
        <v>3.5003344800000002E-2</v>
      </c>
      <c r="K32" s="729">
        <f>'3'!BP53</f>
        <v>2.2570900000000001E-2</v>
      </c>
      <c r="L32" s="729">
        <f>'3'!BW53</f>
        <v>4.11647152E-2</v>
      </c>
      <c r="M32" s="729">
        <f>'3'!CD53</f>
        <v>1.6111199999999999E-2</v>
      </c>
      <c r="N32" s="729">
        <f>'3'!CK53</f>
        <v>3.5217600000000002E-2</v>
      </c>
      <c r="O32" s="729">
        <f>'3'!CR53</f>
        <v>6.1382130000000007E-2</v>
      </c>
    </row>
    <row r="33" spans="1:15">
      <c r="A33" s="726" t="s">
        <v>866</v>
      </c>
      <c r="B33" s="727">
        <f>100*(B32-B3)/B3</f>
        <v>17.062603318640168</v>
      </c>
      <c r="C33" s="727">
        <f t="shared" ref="C33:O33" si="1">100*(C32-C3)/C3</f>
        <v>70.208846673616875</v>
      </c>
      <c r="D33" s="727">
        <f t="shared" si="1"/>
        <v>1.0124011766106031</v>
      </c>
      <c r="E33" s="727">
        <f t="shared" si="1"/>
        <v>-46.578184252252377</v>
      </c>
      <c r="F33" s="727">
        <f t="shared" si="1"/>
        <v>3.2251830219649351</v>
      </c>
      <c r="G33" s="727">
        <f t="shared" si="1"/>
        <v>-15.691794645701259</v>
      </c>
      <c r="H33" s="727">
        <f t="shared" si="1"/>
        <v>47.236799960586943</v>
      </c>
      <c r="I33" s="727">
        <f t="shared" si="1"/>
        <v>40.746542260635032</v>
      </c>
      <c r="J33" s="727">
        <f t="shared" si="1"/>
        <v>112.66788243936955</v>
      </c>
      <c r="K33" s="727">
        <f t="shared" si="1"/>
        <v>-5.199804275279579</v>
      </c>
      <c r="L33" s="727">
        <f t="shared" si="1"/>
        <v>18.097299914632728</v>
      </c>
      <c r="M33" s="727">
        <f t="shared" si="1"/>
        <v>-25.36718774754609</v>
      </c>
      <c r="N33" s="727">
        <f t="shared" si="1"/>
        <v>41.67386925967422</v>
      </c>
      <c r="O33" s="727">
        <f t="shared" si="1"/>
        <v>10.455797395538934</v>
      </c>
    </row>
  </sheetData>
  <pageMargins left="0.7" right="0.7" top="0.75" bottom="0.75" header="0.3" footer="0.3"/>
  <drawing r:id="rId1"/>
</worksheet>
</file>

<file path=xl/worksheets/sheet131.xml><?xml version="1.0" encoding="utf-8"?>
<worksheet xmlns="http://schemas.openxmlformats.org/spreadsheetml/2006/main" xmlns:r="http://schemas.openxmlformats.org/officeDocument/2006/relationships">
  <sheetPr codeName="Sheet131"/>
  <dimension ref="A1"/>
  <sheetViews>
    <sheetView workbookViewId="0">
      <selection activeCell="R37" sqref="R37"/>
    </sheetView>
  </sheetViews>
  <sheetFormatPr defaultRowHeight="12.75"/>
  <sheetData>
    <row r="1" spans="1:1" ht="15.75">
      <c r="A1" s="688" t="s">
        <v>889</v>
      </c>
    </row>
  </sheetData>
  <pageMargins left="0.7" right="0.7" top="0.75" bottom="0.75" header="0.3" footer="0.3"/>
  <drawing r:id="rId1"/>
</worksheet>
</file>

<file path=xl/worksheets/sheet132.xml><?xml version="1.0" encoding="utf-8"?>
<worksheet xmlns="http://schemas.openxmlformats.org/spreadsheetml/2006/main" xmlns:r="http://schemas.openxmlformats.org/officeDocument/2006/relationships">
  <sheetPr codeName="Sheet132"/>
  <dimension ref="A1"/>
  <sheetViews>
    <sheetView workbookViewId="0">
      <selection activeCell="R37" sqref="R37"/>
    </sheetView>
  </sheetViews>
  <sheetFormatPr defaultRowHeight="12.75"/>
  <sheetData>
    <row r="1" spans="1:1" ht="15.75">
      <c r="A1" s="688" t="s">
        <v>828</v>
      </c>
    </row>
  </sheetData>
  <pageMargins left="0.7" right="0.7" top="0.75" bottom="0.75" header="0.3" footer="0.3"/>
  <drawing r:id="rId1"/>
</worksheet>
</file>

<file path=xl/worksheets/sheet133.xml><?xml version="1.0" encoding="utf-8"?>
<worksheet xmlns="http://schemas.openxmlformats.org/spreadsheetml/2006/main" xmlns:r="http://schemas.openxmlformats.org/officeDocument/2006/relationships">
  <sheetPr codeName="Sheet133"/>
  <dimension ref="A1"/>
  <sheetViews>
    <sheetView workbookViewId="0">
      <selection activeCell="R37" sqref="R37"/>
    </sheetView>
  </sheetViews>
  <sheetFormatPr defaultRowHeight="12.75"/>
  <sheetData>
    <row r="1" spans="1:1" ht="15.75">
      <c r="A1" s="688" t="s">
        <v>881</v>
      </c>
    </row>
  </sheetData>
  <pageMargins left="0.7" right="0.7" top="0.75" bottom="0.75" header="0.3" footer="0.3"/>
  <drawing r:id="rId1"/>
</worksheet>
</file>

<file path=xl/worksheets/sheet134.xml><?xml version="1.0" encoding="utf-8"?>
<worksheet xmlns="http://schemas.openxmlformats.org/spreadsheetml/2006/main" xmlns:r="http://schemas.openxmlformats.org/officeDocument/2006/relationships">
  <sheetPr codeName="Sheet134"/>
  <dimension ref="A1"/>
  <sheetViews>
    <sheetView workbookViewId="0">
      <selection activeCell="R37" sqref="R37"/>
    </sheetView>
  </sheetViews>
  <sheetFormatPr defaultRowHeight="12.75"/>
  <sheetData>
    <row r="1" spans="1:1" ht="15.75">
      <c r="A1" s="688" t="s">
        <v>882</v>
      </c>
    </row>
  </sheetData>
  <pageMargins left="0.7" right="0.7" top="0.75" bottom="0.75" header="0.3" footer="0.3"/>
  <drawing r:id="rId1"/>
</worksheet>
</file>

<file path=xl/worksheets/sheet135.xml><?xml version="1.0" encoding="utf-8"?>
<worksheet xmlns="http://schemas.openxmlformats.org/spreadsheetml/2006/main" xmlns:r="http://schemas.openxmlformats.org/officeDocument/2006/relationships">
  <sheetPr codeName="Sheet135"/>
  <dimension ref="A1"/>
  <sheetViews>
    <sheetView workbookViewId="0">
      <selection activeCell="R37" sqref="R37"/>
    </sheetView>
  </sheetViews>
  <sheetFormatPr defaultRowHeight="12.75"/>
  <sheetData>
    <row r="1" spans="1:1" ht="15.75">
      <c r="A1" s="688" t="s">
        <v>829</v>
      </c>
    </row>
  </sheetData>
  <pageMargins left="0.7" right="0.7" top="0.75" bottom="0.75" header="0.3" footer="0.3"/>
  <drawing r:id="rId1"/>
</worksheet>
</file>

<file path=xl/worksheets/sheet136.xml><?xml version="1.0" encoding="utf-8"?>
<worksheet xmlns="http://schemas.openxmlformats.org/spreadsheetml/2006/main" xmlns:r="http://schemas.openxmlformats.org/officeDocument/2006/relationships">
  <sheetPr codeName="Sheet136"/>
  <dimension ref="A1"/>
  <sheetViews>
    <sheetView workbookViewId="0">
      <selection activeCell="R37" sqref="R37"/>
    </sheetView>
  </sheetViews>
  <sheetFormatPr defaultRowHeight="12.75"/>
  <sheetData>
    <row r="1" spans="1:1" ht="15.75">
      <c r="A1" s="688" t="s">
        <v>883</v>
      </c>
    </row>
  </sheetData>
  <pageMargins left="0.7" right="0.7" top="0.75" bottom="0.75" header="0.3" footer="0.3"/>
  <drawing r:id="rId1"/>
</worksheet>
</file>

<file path=xl/worksheets/sheet137.xml><?xml version="1.0" encoding="utf-8"?>
<worksheet xmlns="http://schemas.openxmlformats.org/spreadsheetml/2006/main" xmlns:r="http://schemas.openxmlformats.org/officeDocument/2006/relationships">
  <sheetPr codeName="Sheet137"/>
  <dimension ref="A1"/>
  <sheetViews>
    <sheetView workbookViewId="0">
      <selection activeCell="R37" sqref="R37"/>
    </sheetView>
  </sheetViews>
  <sheetFormatPr defaultRowHeight="12.75"/>
  <sheetData>
    <row r="1" spans="1:1" ht="14.25">
      <c r="A1" s="689" t="s">
        <v>884</v>
      </c>
    </row>
  </sheetData>
  <pageMargins left="0.7" right="0.7" top="0.75" bottom="0.75" header="0.3" footer="0.3"/>
  <drawing r:id="rId1"/>
</worksheet>
</file>

<file path=xl/worksheets/sheet138.xml><?xml version="1.0" encoding="utf-8"?>
<worksheet xmlns="http://schemas.openxmlformats.org/spreadsheetml/2006/main" xmlns:r="http://schemas.openxmlformats.org/officeDocument/2006/relationships">
  <sheetPr codeName="Sheet138"/>
  <dimension ref="A1"/>
  <sheetViews>
    <sheetView workbookViewId="0">
      <selection activeCell="R37" sqref="R37"/>
    </sheetView>
  </sheetViews>
  <sheetFormatPr defaultRowHeight="12.75"/>
  <sheetData>
    <row r="1" spans="1:1" ht="15.75">
      <c r="A1" s="688" t="s">
        <v>880</v>
      </c>
    </row>
  </sheetData>
  <pageMargins left="0.7" right="0.7" top="0.75" bottom="0.75" header="0.3" footer="0.3"/>
  <drawing r:id="rId1"/>
</worksheet>
</file>

<file path=xl/worksheets/sheet139.xml><?xml version="1.0" encoding="utf-8"?>
<worksheet xmlns="http://schemas.openxmlformats.org/spreadsheetml/2006/main" xmlns:r="http://schemas.openxmlformats.org/officeDocument/2006/relationships">
  <sheetPr codeName="Sheet139"/>
  <dimension ref="A1"/>
  <sheetViews>
    <sheetView workbookViewId="0">
      <selection activeCell="R37" sqref="R37"/>
    </sheetView>
  </sheetViews>
  <sheetFormatPr defaultRowHeight="12.75"/>
  <sheetData>
    <row r="1" spans="1:1" ht="15.75">
      <c r="A1" s="688" t="s">
        <v>879</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sheetPr codeName="Sheet14"/>
  <dimension ref="A1:U39"/>
  <sheetViews>
    <sheetView view="pageBreakPreview" topLeftCell="A4" zoomScale="60" zoomScaleNormal="85" workbookViewId="0">
      <selection activeCell="F14" sqref="F14"/>
    </sheetView>
  </sheetViews>
  <sheetFormatPr defaultRowHeight="12.75"/>
  <cols>
    <col min="1" max="1" width="11.28515625" bestFit="1" customWidth="1"/>
    <col min="2" max="2" width="10.28515625" customWidth="1"/>
    <col min="3" max="3" width="11" customWidth="1"/>
    <col min="9" max="9" width="10.85546875" customWidth="1"/>
    <col min="10" max="10" width="11" customWidth="1"/>
    <col min="16" max="16" width="9.42578125" customWidth="1"/>
    <col min="17" max="17" width="10.85546875" customWidth="1"/>
    <col min="18" max="18" width="12.7109375" customWidth="1"/>
  </cols>
  <sheetData>
    <row r="1" spans="1:20">
      <c r="F1" s="223"/>
      <c r="G1" s="25"/>
      <c r="H1" s="25"/>
      <c r="I1" s="25"/>
      <c r="J1" s="25"/>
      <c r="K1" s="25"/>
      <c r="L1" s="25"/>
      <c r="M1" s="25"/>
      <c r="O1" s="25"/>
      <c r="P1" s="25"/>
      <c r="Q1" s="25"/>
      <c r="R1" s="25"/>
      <c r="S1" s="25"/>
    </row>
    <row r="2" spans="1:20">
      <c r="F2" s="25"/>
      <c r="G2" s="25"/>
      <c r="H2" s="25"/>
      <c r="I2" s="25"/>
      <c r="J2" s="25"/>
      <c r="K2" s="25"/>
      <c r="L2" s="25"/>
      <c r="M2" s="25"/>
      <c r="O2" s="25"/>
      <c r="P2" s="25"/>
      <c r="Q2" s="25"/>
      <c r="R2" s="25"/>
      <c r="S2" s="25"/>
    </row>
    <row r="6" spans="1:20" ht="15.75">
      <c r="A6" s="224"/>
      <c r="B6" s="224"/>
      <c r="C6" s="225" t="s">
        <v>393</v>
      </c>
      <c r="D6" s="224"/>
      <c r="E6" s="224"/>
      <c r="F6" s="78"/>
      <c r="G6" s="78"/>
      <c r="H6" s="78"/>
      <c r="I6" s="78"/>
      <c r="J6" s="225" t="s">
        <v>394</v>
      </c>
      <c r="K6" s="78"/>
      <c r="L6" s="78"/>
      <c r="M6" s="25"/>
      <c r="O6" s="25"/>
      <c r="P6" s="25"/>
      <c r="Q6" s="25"/>
      <c r="R6" s="25"/>
      <c r="S6" s="25"/>
    </row>
    <row r="7" spans="1:20" ht="15.75">
      <c r="A7" s="224"/>
      <c r="B7" s="224"/>
      <c r="C7" s="224"/>
      <c r="D7" s="224"/>
      <c r="E7" s="224"/>
      <c r="F7" s="78"/>
      <c r="G7" s="78"/>
      <c r="H7" s="78"/>
      <c r="I7" s="78"/>
      <c r="J7" s="78"/>
      <c r="K7" s="78"/>
      <c r="L7" s="78"/>
      <c r="M7" s="25"/>
      <c r="O7" s="224"/>
      <c r="P7" s="225" t="s">
        <v>399</v>
      </c>
      <c r="Q7" s="224"/>
      <c r="R7" s="224"/>
      <c r="S7" s="224"/>
      <c r="T7" s="224"/>
    </row>
    <row r="8" spans="1:20" ht="94.5">
      <c r="A8" s="226"/>
      <c r="B8" s="227" t="s">
        <v>396</v>
      </c>
      <c r="C8" s="227" t="s">
        <v>397</v>
      </c>
      <c r="D8" s="227" t="s">
        <v>403</v>
      </c>
      <c r="E8" s="227" t="s">
        <v>398</v>
      </c>
      <c r="F8" s="229"/>
      <c r="G8" s="224"/>
      <c r="H8" s="224"/>
      <c r="I8" s="227" t="s">
        <v>396</v>
      </c>
      <c r="J8" s="227" t="s">
        <v>397</v>
      </c>
      <c r="K8" s="227" t="s">
        <v>403</v>
      </c>
      <c r="L8" s="227" t="s">
        <v>398</v>
      </c>
      <c r="M8" s="229"/>
      <c r="O8" s="230"/>
      <c r="P8" s="227" t="s">
        <v>396</v>
      </c>
      <c r="Q8" s="227" t="s">
        <v>397</v>
      </c>
      <c r="R8" s="227" t="s">
        <v>403</v>
      </c>
      <c r="S8" s="227" t="s">
        <v>398</v>
      </c>
      <c r="T8" s="229"/>
    </row>
    <row r="9" spans="1:20" ht="15.75">
      <c r="A9" s="78" t="s">
        <v>281</v>
      </c>
      <c r="B9" s="228">
        <f>'9'!B43-'9'!B24</f>
        <v>0.26325496510957042</v>
      </c>
      <c r="C9" s="224">
        <v>4</v>
      </c>
      <c r="D9" s="224">
        <v>42</v>
      </c>
      <c r="E9" s="224">
        <v>3</v>
      </c>
      <c r="G9" s="224"/>
      <c r="H9" s="78" t="s">
        <v>281</v>
      </c>
      <c r="I9" s="228">
        <f>'9'!D43-'9'!D24</f>
        <v>0.15467299470549015</v>
      </c>
      <c r="J9" s="224">
        <v>3</v>
      </c>
      <c r="K9" s="224">
        <v>31</v>
      </c>
      <c r="L9" s="224">
        <v>3</v>
      </c>
      <c r="M9" s="224"/>
      <c r="O9" s="78" t="s">
        <v>281</v>
      </c>
      <c r="P9" s="228">
        <f>'9'!H43-'9'!H24</f>
        <v>6.3690956025681977E-2</v>
      </c>
      <c r="Q9" s="78">
        <v>3</v>
      </c>
      <c r="R9" s="78">
        <v>12</v>
      </c>
      <c r="S9" s="78">
        <v>3</v>
      </c>
      <c r="T9" s="224"/>
    </row>
    <row r="10" spans="1:20" ht="15.75">
      <c r="A10" s="78" t="s">
        <v>272</v>
      </c>
      <c r="B10" s="228">
        <f>'9'!R43-'9'!R24</f>
        <v>0.15686989981307081</v>
      </c>
      <c r="C10" s="224">
        <v>5</v>
      </c>
      <c r="D10" s="224">
        <v>23</v>
      </c>
      <c r="E10" s="224">
        <v>6</v>
      </c>
      <c r="F10" s="224"/>
      <c r="G10" s="224"/>
      <c r="H10" s="78" t="s">
        <v>272</v>
      </c>
      <c r="I10" s="228">
        <f>'9'!T43-'9'!T24</f>
        <v>0.23415572199320892</v>
      </c>
      <c r="J10" s="224">
        <v>5</v>
      </c>
      <c r="K10" s="224">
        <v>36</v>
      </c>
      <c r="L10" s="224">
        <v>2</v>
      </c>
      <c r="M10" s="25"/>
      <c r="O10" s="78" t="s">
        <v>272</v>
      </c>
      <c r="P10" s="228">
        <f>'9'!X43-'9'!X24</f>
        <v>8.6947247499649327E-2</v>
      </c>
      <c r="Q10" s="78">
        <v>2</v>
      </c>
      <c r="R10" s="78">
        <v>13</v>
      </c>
      <c r="S10" s="78">
        <v>2</v>
      </c>
      <c r="T10" s="224"/>
    </row>
    <row r="11" spans="1:20" ht="15.75">
      <c r="A11" s="78" t="s">
        <v>287</v>
      </c>
      <c r="B11" s="228">
        <f>'9'!AX43-'9'!AX24</f>
        <v>0.26933446654534743</v>
      </c>
      <c r="C11" s="224">
        <v>6</v>
      </c>
      <c r="D11" s="224">
        <v>32</v>
      </c>
      <c r="E11" s="224">
        <v>5</v>
      </c>
      <c r="F11" s="224"/>
      <c r="G11" s="224"/>
      <c r="H11" s="78" t="s">
        <v>287</v>
      </c>
      <c r="I11" s="228">
        <f>'9'!AZ43-'9'!AZ24</f>
        <v>0.25288565396818641</v>
      </c>
      <c r="J11" s="224">
        <v>7</v>
      </c>
      <c r="K11" s="224">
        <v>5</v>
      </c>
      <c r="L11" s="224">
        <v>7</v>
      </c>
      <c r="M11" s="25"/>
      <c r="O11" s="78" t="s">
        <v>287</v>
      </c>
      <c r="P11" s="228">
        <f>'9'!BD43-'9'!BD24</f>
        <v>7.6211262664501844E-2</v>
      </c>
      <c r="Q11" s="78">
        <v>6</v>
      </c>
      <c r="R11" s="78">
        <v>-37</v>
      </c>
      <c r="S11" s="78">
        <v>7</v>
      </c>
      <c r="T11" s="224"/>
    </row>
    <row r="12" spans="1:20" ht="15.75">
      <c r="A12" s="78" t="s">
        <v>290</v>
      </c>
      <c r="B12" s="228">
        <f>'9'!BV43-'9'!BV24</f>
        <v>0.26516607174762563</v>
      </c>
      <c r="C12" s="224">
        <v>2</v>
      </c>
      <c r="D12" s="224">
        <v>48</v>
      </c>
      <c r="E12" s="224">
        <v>2</v>
      </c>
      <c r="F12" s="224"/>
      <c r="G12" s="224"/>
      <c r="H12" s="78" t="s">
        <v>290</v>
      </c>
      <c r="I12" s="228">
        <f>'9'!BX43-'9'!BX24</f>
        <v>0.26072477491065815</v>
      </c>
      <c r="J12" s="224">
        <v>1</v>
      </c>
      <c r="K12" s="224">
        <v>56</v>
      </c>
      <c r="L12" s="224">
        <v>1</v>
      </c>
      <c r="M12" s="25"/>
      <c r="O12" s="78" t="s">
        <v>290</v>
      </c>
      <c r="P12" s="228">
        <f>'9'!CB43-'9'!CB24</f>
        <v>0.13171472948036977</v>
      </c>
      <c r="Q12" s="78">
        <v>1</v>
      </c>
      <c r="R12" s="78">
        <v>23</v>
      </c>
      <c r="S12" s="78">
        <v>1</v>
      </c>
      <c r="T12" s="224"/>
    </row>
    <row r="13" spans="1:20" ht="15.75">
      <c r="A13" s="78" t="s">
        <v>292</v>
      </c>
      <c r="B13" s="228">
        <f>'9'!CL43-'9'!CL24</f>
        <v>0.16654699424002059</v>
      </c>
      <c r="C13" s="224">
        <v>7</v>
      </c>
      <c r="D13" s="224">
        <v>21</v>
      </c>
      <c r="E13" s="224">
        <v>7</v>
      </c>
      <c r="F13" s="224"/>
      <c r="G13" s="224"/>
      <c r="H13" s="78" t="s">
        <v>292</v>
      </c>
      <c r="I13" s="228">
        <f>'9'!CN43-'9'!CN24</f>
        <v>0.10577385139351092</v>
      </c>
      <c r="J13" s="224">
        <v>6</v>
      </c>
      <c r="K13" s="224">
        <v>20</v>
      </c>
      <c r="L13" s="224">
        <v>5</v>
      </c>
      <c r="O13" s="78" t="s">
        <v>292</v>
      </c>
      <c r="P13" s="228">
        <f>'9'!CR43-'9'!CR24</f>
        <v>2.7049539320606941E-2</v>
      </c>
      <c r="Q13" s="78">
        <v>5</v>
      </c>
      <c r="R13" s="78">
        <v>-11</v>
      </c>
      <c r="S13" s="78">
        <v>6</v>
      </c>
      <c r="T13" s="224"/>
    </row>
    <row r="14" spans="1:20" ht="15.75">
      <c r="A14" s="78" t="s">
        <v>274</v>
      </c>
      <c r="B14" s="228">
        <f>'9'!CT43-'9'!CT24</f>
        <v>0.28623687673679998</v>
      </c>
      <c r="C14" s="224">
        <v>1</v>
      </c>
      <c r="D14" s="224">
        <v>53</v>
      </c>
      <c r="E14" s="224">
        <v>1</v>
      </c>
      <c r="F14" s="224"/>
      <c r="G14" s="224"/>
      <c r="H14" s="78" t="s">
        <v>274</v>
      </c>
      <c r="I14" s="228">
        <f>'9'!CV43-'9'!CV24</f>
        <v>0.15846907660662374</v>
      </c>
      <c r="J14" s="224">
        <v>2</v>
      </c>
      <c r="K14" s="224">
        <v>28</v>
      </c>
      <c r="L14" s="224">
        <v>4</v>
      </c>
      <c r="O14" s="78" t="s">
        <v>274</v>
      </c>
      <c r="P14" s="228">
        <f>'9'!CZ43-'9'!CZ24</f>
        <v>1.247619476779771E-2</v>
      </c>
      <c r="Q14" s="78">
        <v>7</v>
      </c>
      <c r="R14" s="78">
        <v>-10</v>
      </c>
      <c r="S14" s="78">
        <v>5</v>
      </c>
      <c r="T14" s="224"/>
    </row>
    <row r="15" spans="1:20" ht="15.75">
      <c r="A15" s="78" t="s">
        <v>273</v>
      </c>
      <c r="B15" s="228">
        <f>'9'!DB43-'9'!DB24</f>
        <v>0.31735073861517521</v>
      </c>
      <c r="C15" s="224">
        <v>3</v>
      </c>
      <c r="D15" s="224">
        <v>38</v>
      </c>
      <c r="E15" s="224">
        <v>4</v>
      </c>
      <c r="F15" s="224"/>
      <c r="G15" s="224"/>
      <c r="H15" s="78" t="s">
        <v>273</v>
      </c>
      <c r="I15" s="228">
        <f>'9'!DD43-'9'!DD24</f>
        <v>0.15857248023895998</v>
      </c>
      <c r="J15" s="224">
        <v>4</v>
      </c>
      <c r="K15" s="224">
        <v>18</v>
      </c>
      <c r="L15" s="224">
        <v>6</v>
      </c>
      <c r="O15" s="78" t="s">
        <v>273</v>
      </c>
      <c r="P15" s="228">
        <f>'9'!DH43-'9'!DH24</f>
        <v>9.1242281760386346E-2</v>
      </c>
      <c r="Q15" s="78">
        <v>4</v>
      </c>
      <c r="R15" s="78">
        <v>9</v>
      </c>
      <c r="S15" s="78">
        <v>4</v>
      </c>
      <c r="T15" s="224"/>
    </row>
    <row r="16" spans="1:20" ht="15">
      <c r="A16" s="224"/>
      <c r="B16" s="224"/>
      <c r="C16" s="224"/>
      <c r="D16" s="224"/>
      <c r="E16" s="224"/>
      <c r="F16" s="224"/>
      <c r="G16" s="224"/>
      <c r="H16" s="224"/>
      <c r="I16" s="224"/>
      <c r="J16" s="224"/>
      <c r="K16" s="224"/>
      <c r="L16" s="224"/>
      <c r="T16" s="224"/>
    </row>
    <row r="17" spans="1:21" ht="15">
      <c r="A17" s="224" t="s">
        <v>402</v>
      </c>
      <c r="B17" s="224"/>
      <c r="C17" s="224"/>
      <c r="D17" s="224"/>
      <c r="E17" s="224">
        <f>RSQ(C9:C15,E9:E15)</f>
        <v>0.86224489795918369</v>
      </c>
      <c r="F17" s="224"/>
      <c r="G17" s="224"/>
      <c r="H17" s="224" t="s">
        <v>402</v>
      </c>
      <c r="I17" s="224"/>
      <c r="J17" s="224"/>
      <c r="K17" s="224"/>
      <c r="L17" s="224">
        <f>RSQ(J9:J15,L9:L15)</f>
        <v>0.46045918367346944</v>
      </c>
      <c r="O17" s="224" t="s">
        <v>402</v>
      </c>
      <c r="P17" s="224"/>
      <c r="Q17" s="224"/>
      <c r="R17" s="224"/>
      <c r="S17" s="224">
        <f>RSQ(Q9:Q15,S9:S15)</f>
        <v>0.79719387755102045</v>
      </c>
    </row>
    <row r="18" spans="1:21" ht="15">
      <c r="A18" s="224"/>
      <c r="B18" s="224"/>
      <c r="C18" s="224"/>
      <c r="D18" s="224"/>
      <c r="E18" s="224"/>
      <c r="F18" s="224"/>
      <c r="G18" s="224"/>
      <c r="H18" s="224"/>
      <c r="I18" s="224"/>
      <c r="J18" s="224"/>
      <c r="K18" s="224"/>
      <c r="L18" s="224"/>
    </row>
    <row r="19" spans="1:21" ht="15.75">
      <c r="A19" s="224"/>
      <c r="B19" s="224"/>
      <c r="C19" s="225" t="s">
        <v>400</v>
      </c>
      <c r="D19" s="224"/>
      <c r="E19" s="224"/>
      <c r="F19" s="224"/>
      <c r="G19" s="224"/>
      <c r="H19" s="224"/>
      <c r="I19" s="224"/>
      <c r="J19" s="225" t="s">
        <v>401</v>
      </c>
      <c r="K19" s="224"/>
      <c r="L19" s="224"/>
      <c r="T19" s="224"/>
      <c r="U19" s="224"/>
    </row>
    <row r="20" spans="1:21" ht="94.5">
      <c r="A20" s="224"/>
      <c r="B20" s="227" t="s">
        <v>396</v>
      </c>
      <c r="C20" s="227" t="s">
        <v>397</v>
      </c>
      <c r="D20" s="227" t="s">
        <v>403</v>
      </c>
      <c r="E20" s="227" t="s">
        <v>398</v>
      </c>
      <c r="F20" s="229"/>
      <c r="G20" s="224"/>
      <c r="H20" s="224"/>
      <c r="I20" s="227" t="s">
        <v>396</v>
      </c>
      <c r="J20" s="227" t="s">
        <v>397</v>
      </c>
      <c r="K20" s="227" t="s">
        <v>403</v>
      </c>
      <c r="L20" s="227" t="s">
        <v>398</v>
      </c>
      <c r="M20" s="229"/>
      <c r="T20" s="224"/>
      <c r="U20" s="224"/>
    </row>
    <row r="21" spans="1:21" ht="15.75">
      <c r="A21" s="78" t="s">
        <v>281</v>
      </c>
      <c r="B21" s="228">
        <f>'9'!F43-'9'!F24</f>
        <v>-0.1656934469873983</v>
      </c>
      <c r="C21" s="224">
        <v>5</v>
      </c>
      <c r="D21" s="224">
        <v>-15</v>
      </c>
      <c r="E21" s="224">
        <v>3</v>
      </c>
      <c r="F21" s="224"/>
      <c r="G21" s="224"/>
      <c r="H21" s="78" t="s">
        <v>281</v>
      </c>
      <c r="I21" s="228">
        <f>'9'!G43-'9'!G24</f>
        <v>2.5293112750656155E-3</v>
      </c>
      <c r="J21" s="224">
        <v>3</v>
      </c>
      <c r="K21" s="224">
        <v>-7</v>
      </c>
      <c r="L21" s="224">
        <v>2</v>
      </c>
      <c r="M21" s="224"/>
      <c r="T21" s="224"/>
      <c r="U21" s="224"/>
    </row>
    <row r="22" spans="1:21" ht="15.75">
      <c r="A22" s="78" t="s">
        <v>272</v>
      </c>
      <c r="B22" s="228">
        <f>'9'!V43-'9'!V24</f>
        <v>-4.9717930846523817E-2</v>
      </c>
      <c r="C22" s="224">
        <v>1</v>
      </c>
      <c r="D22" s="224">
        <v>4</v>
      </c>
      <c r="E22" s="224">
        <v>1</v>
      </c>
      <c r="F22" s="224"/>
      <c r="G22" s="224"/>
      <c r="H22" s="78" t="s">
        <v>272</v>
      </c>
      <c r="I22" s="228">
        <f>'9'!W43-'9'!W24</f>
        <v>6.481299038841315E-3</v>
      </c>
      <c r="J22" s="224">
        <v>2</v>
      </c>
      <c r="K22" s="224">
        <v>-8</v>
      </c>
      <c r="L22" s="224">
        <v>3</v>
      </c>
      <c r="T22" s="224"/>
      <c r="U22" s="224"/>
    </row>
    <row r="23" spans="1:21" ht="15.75">
      <c r="A23" s="78" t="s">
        <v>287</v>
      </c>
      <c r="B23" s="228">
        <f>'9'!BB43-'9'!BB24</f>
        <v>-0.13785978778745456</v>
      </c>
      <c r="C23" s="224">
        <v>4</v>
      </c>
      <c r="D23" s="224">
        <v>-22</v>
      </c>
      <c r="E23" s="224">
        <v>5</v>
      </c>
      <c r="F23" s="224"/>
      <c r="G23" s="224"/>
      <c r="H23" s="78" t="s">
        <v>287</v>
      </c>
      <c r="I23" s="228">
        <f>'9'!BC43-'9'!BC24</f>
        <v>-7.9515282068071902E-2</v>
      </c>
      <c r="J23" s="224">
        <v>6</v>
      </c>
      <c r="K23" s="224" t="s">
        <v>395</v>
      </c>
      <c r="L23" s="224">
        <v>7</v>
      </c>
      <c r="T23" s="224"/>
      <c r="U23" s="224"/>
    </row>
    <row r="24" spans="1:21" ht="15.75">
      <c r="A24" s="78" t="s">
        <v>290</v>
      </c>
      <c r="B24" s="228">
        <f>'9'!BZ43-'9'!BZ24</f>
        <v>1.1805873683154555E-2</v>
      </c>
      <c r="C24" s="224">
        <v>3</v>
      </c>
      <c r="D24" s="224">
        <v>-16</v>
      </c>
      <c r="E24" s="224">
        <v>4</v>
      </c>
      <c r="F24" s="224"/>
      <c r="G24" s="224"/>
      <c r="H24" s="78" t="s">
        <v>290</v>
      </c>
      <c r="I24" s="228">
        <f>'9'!CA43-'9'!CA24</f>
        <v>-1.0837802419959131E-2</v>
      </c>
      <c r="J24" s="224">
        <v>1</v>
      </c>
      <c r="K24" s="224">
        <v>6</v>
      </c>
      <c r="L24" s="224">
        <v>1</v>
      </c>
      <c r="T24" s="224"/>
      <c r="U24" s="224"/>
    </row>
    <row r="25" spans="1:21" ht="15.75">
      <c r="A25" s="78" t="s">
        <v>292</v>
      </c>
      <c r="B25" s="228">
        <f>'9'!CP43-'9'!CP24</f>
        <v>-9.1858400052961531E-2</v>
      </c>
      <c r="C25" s="224">
        <v>6</v>
      </c>
      <c r="D25" s="224">
        <v>-50</v>
      </c>
      <c r="E25" s="224">
        <v>6</v>
      </c>
      <c r="F25" s="224"/>
      <c r="G25" s="224"/>
      <c r="H25" s="78" t="s">
        <v>292</v>
      </c>
      <c r="I25" s="228">
        <f>'9'!CQ43-'9'!CQ24</f>
        <v>-7.2264288298142132E-2</v>
      </c>
      <c r="J25" s="224">
        <v>4</v>
      </c>
      <c r="K25" s="224">
        <v>-34</v>
      </c>
      <c r="L25" s="224">
        <v>5</v>
      </c>
      <c r="T25" s="224"/>
      <c r="U25" s="224"/>
    </row>
    <row r="26" spans="1:21" ht="15.75">
      <c r="A26" s="78" t="s">
        <v>274</v>
      </c>
      <c r="B26" s="228">
        <f>'9'!CX43-'9'!CX24</f>
        <v>-0.33148240187976252</v>
      </c>
      <c r="C26" s="224">
        <v>7</v>
      </c>
      <c r="D26" s="224">
        <v>-84</v>
      </c>
      <c r="E26" s="224">
        <v>7</v>
      </c>
      <c r="F26" s="224"/>
      <c r="G26" s="224"/>
      <c r="H26" s="78" t="s">
        <v>274</v>
      </c>
      <c r="I26" s="228">
        <f>'9'!CY43-'9'!CY24</f>
        <v>-6.3318772392470191E-2</v>
      </c>
      <c r="J26" s="224">
        <v>7</v>
      </c>
      <c r="K26" s="224">
        <v>-39</v>
      </c>
      <c r="L26" s="224">
        <v>6</v>
      </c>
      <c r="T26" s="224"/>
      <c r="U26" s="224"/>
    </row>
    <row r="27" spans="1:21" ht="15.75">
      <c r="A27" s="78" t="s">
        <v>273</v>
      </c>
      <c r="B27" s="228">
        <f>'9'!DF43-'9'!DF24</f>
        <v>-9.2649926316066833E-2</v>
      </c>
      <c r="C27" s="224">
        <v>2</v>
      </c>
      <c r="D27" s="224">
        <v>-1</v>
      </c>
      <c r="E27" s="224">
        <v>2</v>
      </c>
      <c r="F27" s="224"/>
      <c r="G27" s="224"/>
      <c r="H27" s="78" t="s">
        <v>273</v>
      </c>
      <c r="I27" s="228">
        <f>'9'!DG43-'9'!DG24</f>
        <v>-1.8304165496523139E-2</v>
      </c>
      <c r="J27" s="224">
        <v>5</v>
      </c>
      <c r="K27" s="231">
        <v>-17</v>
      </c>
      <c r="L27" s="231">
        <v>4</v>
      </c>
      <c r="M27" s="231"/>
      <c r="N27" s="231"/>
      <c r="O27" s="231"/>
      <c r="P27" s="231"/>
      <c r="Q27" s="231"/>
      <c r="R27" s="231"/>
      <c r="S27" s="231"/>
      <c r="T27" s="224"/>
      <c r="U27" s="224"/>
    </row>
    <row r="28" spans="1:21" ht="15">
      <c r="A28" s="224"/>
      <c r="B28" s="224"/>
      <c r="C28" s="224"/>
      <c r="D28" s="224"/>
      <c r="E28" s="224"/>
      <c r="F28" s="224"/>
      <c r="G28" s="224"/>
      <c r="H28" s="224"/>
      <c r="I28" s="224"/>
      <c r="J28" s="224"/>
      <c r="K28" s="231"/>
      <c r="L28" s="231"/>
      <c r="M28" s="231"/>
      <c r="N28" s="231"/>
      <c r="O28" s="231" t="s">
        <v>404</v>
      </c>
      <c r="P28" s="231"/>
      <c r="Q28" s="231"/>
      <c r="R28" s="231"/>
      <c r="S28" s="231"/>
      <c r="T28" s="224"/>
      <c r="U28" s="224"/>
    </row>
    <row r="29" spans="1:21" ht="15">
      <c r="A29" s="224" t="s">
        <v>402</v>
      </c>
      <c r="B29" s="224"/>
      <c r="C29" s="224"/>
      <c r="D29" s="224"/>
      <c r="E29" s="224">
        <f>RSQ(C21:C27,E21:E27)</f>
        <v>0.79719387755102045</v>
      </c>
      <c r="H29" s="224" t="s">
        <v>402</v>
      </c>
      <c r="I29" s="224"/>
      <c r="J29" s="224"/>
      <c r="K29" s="231"/>
      <c r="L29" s="231">
        <f>RSQ(J21:J27,L21:L27)</f>
        <v>0.79719387755102045</v>
      </c>
      <c r="M29" s="231"/>
      <c r="N29" s="231"/>
      <c r="O29" s="231"/>
      <c r="P29" s="231"/>
      <c r="Q29" s="231"/>
      <c r="R29" s="231"/>
      <c r="S29" s="231"/>
    </row>
    <row r="30" spans="1:21" ht="60">
      <c r="A30" s="224"/>
      <c r="B30" s="224"/>
      <c r="C30" s="229"/>
      <c r="K30" s="231"/>
      <c r="L30" s="231"/>
      <c r="M30" s="231"/>
      <c r="N30" s="222" t="s">
        <v>405</v>
      </c>
      <c r="O30" s="222" t="s">
        <v>412</v>
      </c>
      <c r="P30" s="222" t="s">
        <v>406</v>
      </c>
      <c r="Q30" s="222" t="s">
        <v>407</v>
      </c>
      <c r="R30" s="222" t="s">
        <v>408</v>
      </c>
      <c r="S30" s="222" t="s">
        <v>409</v>
      </c>
    </row>
    <row r="31" spans="1:21" ht="15">
      <c r="A31" s="224"/>
      <c r="B31" s="224"/>
      <c r="C31" s="224"/>
      <c r="K31" s="231" t="s">
        <v>393</v>
      </c>
      <c r="L31" s="231"/>
      <c r="M31" s="231"/>
      <c r="N31" s="231">
        <v>4</v>
      </c>
      <c r="O31" s="231">
        <v>4</v>
      </c>
      <c r="P31" s="231">
        <v>0</v>
      </c>
      <c r="Q31" s="231">
        <v>0</v>
      </c>
      <c r="R31" s="231">
        <v>4</v>
      </c>
      <c r="S31" s="231">
        <v>0.86224000000000001</v>
      </c>
    </row>
    <row r="32" spans="1:21" ht="15">
      <c r="A32" s="224"/>
      <c r="B32" s="224"/>
      <c r="C32" s="224"/>
      <c r="K32" s="231" t="s">
        <v>394</v>
      </c>
      <c r="L32" s="231"/>
      <c r="M32" s="231"/>
      <c r="N32" s="231">
        <v>4</v>
      </c>
      <c r="O32" s="231">
        <v>1</v>
      </c>
      <c r="P32" s="231">
        <v>2</v>
      </c>
      <c r="Q32" s="231">
        <v>1</v>
      </c>
      <c r="R32" s="231">
        <v>8</v>
      </c>
      <c r="S32" s="231">
        <v>0.46045999999999998</v>
      </c>
    </row>
    <row r="33" spans="1:19" ht="15">
      <c r="A33" s="224"/>
      <c r="B33" s="224"/>
      <c r="C33" s="224"/>
      <c r="K33" s="231" t="s">
        <v>400</v>
      </c>
      <c r="L33" s="231"/>
      <c r="M33" s="231"/>
      <c r="N33" s="231">
        <v>3</v>
      </c>
      <c r="O33" s="231">
        <v>2</v>
      </c>
      <c r="P33" s="231">
        <v>1</v>
      </c>
      <c r="Q33" s="231">
        <v>0</v>
      </c>
      <c r="R33" s="231">
        <v>4</v>
      </c>
      <c r="S33" s="231">
        <v>0.79718999999999995</v>
      </c>
    </row>
    <row r="34" spans="1:19" ht="15">
      <c r="A34" s="224"/>
      <c r="B34" s="224"/>
      <c r="C34" s="224"/>
      <c r="K34" s="231" t="s">
        <v>410</v>
      </c>
      <c r="L34" s="231"/>
      <c r="M34" s="231"/>
      <c r="N34" s="231">
        <v>6</v>
      </c>
      <c r="O34" s="231">
        <v>6</v>
      </c>
      <c r="P34" s="231">
        <v>0</v>
      </c>
      <c r="Q34" s="231">
        <v>0</v>
      </c>
      <c r="R34" s="231">
        <v>6</v>
      </c>
      <c r="S34" s="231">
        <v>0.79347000000000001</v>
      </c>
    </row>
    <row r="35" spans="1:19" ht="15">
      <c r="A35" s="224"/>
      <c r="B35" s="224"/>
      <c r="C35" s="224"/>
      <c r="K35" s="231" t="s">
        <v>411</v>
      </c>
      <c r="L35" s="231"/>
      <c r="M35" s="231"/>
      <c r="N35" s="231">
        <v>4</v>
      </c>
      <c r="O35" s="231">
        <v>2</v>
      </c>
      <c r="P35" s="231">
        <v>1</v>
      </c>
      <c r="Q35" s="231">
        <v>0</v>
      </c>
      <c r="R35" s="231">
        <v>4</v>
      </c>
      <c r="S35" s="231">
        <v>0.73468999999999995</v>
      </c>
    </row>
    <row r="36" spans="1:19" ht="15">
      <c r="A36" s="224"/>
      <c r="B36" s="224"/>
      <c r="C36" s="224"/>
      <c r="K36" s="231"/>
      <c r="L36" s="231"/>
      <c r="M36" s="231"/>
      <c r="N36" s="231"/>
      <c r="O36" s="231"/>
      <c r="P36" s="231"/>
      <c r="Q36" s="231"/>
      <c r="R36" s="231"/>
      <c r="S36" s="231"/>
    </row>
    <row r="37" spans="1:19" ht="15">
      <c r="A37" s="224"/>
      <c r="B37" s="224"/>
      <c r="C37" s="224"/>
      <c r="L37" s="224"/>
    </row>
    <row r="38" spans="1:19" ht="15">
      <c r="A38" s="224"/>
      <c r="B38" s="224"/>
      <c r="C38" s="224"/>
      <c r="D38" s="224"/>
      <c r="M38" s="224"/>
    </row>
    <row r="39" spans="1:19" ht="15">
      <c r="A39" s="224"/>
      <c r="B39" s="224"/>
      <c r="C39" s="224"/>
      <c r="D39" s="224"/>
      <c r="E39" s="224"/>
      <c r="F39" s="224"/>
      <c r="G39" s="224"/>
      <c r="H39" s="224"/>
      <c r="I39" s="224"/>
      <c r="J39" s="224"/>
      <c r="K39" s="224"/>
      <c r="L39" s="224"/>
      <c r="M39" s="224"/>
    </row>
  </sheetData>
  <phoneticPr fontId="0" type="noConversion"/>
  <pageMargins left="0.75" right="0.75" top="1" bottom="1" header="0.5" footer="0.5"/>
  <pageSetup scale="59" orientation="landscape" horizontalDpi="360" verticalDpi="360" r:id="rId1"/>
  <headerFooter alignWithMargins="0"/>
  <drawing r:id="rId2"/>
</worksheet>
</file>

<file path=xl/worksheets/sheet140.xml><?xml version="1.0" encoding="utf-8"?>
<worksheet xmlns="http://schemas.openxmlformats.org/spreadsheetml/2006/main" xmlns:r="http://schemas.openxmlformats.org/officeDocument/2006/relationships">
  <sheetPr codeName="Sheet140"/>
  <dimension ref="A1"/>
  <sheetViews>
    <sheetView workbookViewId="0">
      <selection activeCell="R37" sqref="R37"/>
    </sheetView>
  </sheetViews>
  <sheetFormatPr defaultRowHeight="12.75"/>
  <sheetData>
    <row r="1" spans="1:1" ht="15.75">
      <c r="A1" s="688" t="s">
        <v>875</v>
      </c>
    </row>
  </sheetData>
  <pageMargins left="0.7" right="0.7" top="0.75" bottom="0.75" header="0.3" footer="0.3"/>
  <drawing r:id="rId1"/>
</worksheet>
</file>

<file path=xl/worksheets/sheet141.xml><?xml version="1.0" encoding="utf-8"?>
<worksheet xmlns="http://schemas.openxmlformats.org/spreadsheetml/2006/main" xmlns:r="http://schemas.openxmlformats.org/officeDocument/2006/relationships">
  <sheetPr codeName="Sheet141"/>
  <dimension ref="A1"/>
  <sheetViews>
    <sheetView workbookViewId="0">
      <selection activeCell="R37" sqref="R37"/>
    </sheetView>
  </sheetViews>
  <sheetFormatPr defaultRowHeight="12.75"/>
  <sheetData>
    <row r="1" spans="1:1" ht="15.75">
      <c r="A1" s="688" t="s">
        <v>876</v>
      </c>
    </row>
  </sheetData>
  <pageMargins left="0.7" right="0.7" top="0.75" bottom="0.75" header="0.3" footer="0.3"/>
  <drawing r:id="rId1"/>
</worksheet>
</file>

<file path=xl/worksheets/sheet142.xml><?xml version="1.0" encoding="utf-8"?>
<worksheet xmlns="http://schemas.openxmlformats.org/spreadsheetml/2006/main" xmlns:r="http://schemas.openxmlformats.org/officeDocument/2006/relationships">
  <sheetPr codeName="Sheet142"/>
  <dimension ref="A1"/>
  <sheetViews>
    <sheetView workbookViewId="0">
      <selection activeCell="R37" sqref="R37"/>
    </sheetView>
  </sheetViews>
  <sheetFormatPr defaultRowHeight="12.75"/>
  <sheetData>
    <row r="1" spans="1:1" ht="15.75">
      <c r="A1" s="688" t="s">
        <v>877</v>
      </c>
    </row>
  </sheetData>
  <pageMargins left="0.7" right="0.7" top="0.75" bottom="0.75" header="0.3" footer="0.3"/>
  <drawing r:id="rId1"/>
</worksheet>
</file>

<file path=xl/worksheets/sheet143.xml><?xml version="1.0" encoding="utf-8"?>
<worksheet xmlns="http://schemas.openxmlformats.org/spreadsheetml/2006/main" xmlns:r="http://schemas.openxmlformats.org/officeDocument/2006/relationships">
  <sheetPr codeName="Sheet143"/>
  <dimension ref="A1"/>
  <sheetViews>
    <sheetView workbookViewId="0">
      <selection activeCell="R37" sqref="R37"/>
    </sheetView>
  </sheetViews>
  <sheetFormatPr defaultRowHeight="12.75"/>
  <sheetData>
    <row r="1" spans="1:1" ht="15.75">
      <c r="A1" s="688" t="s">
        <v>878</v>
      </c>
    </row>
  </sheetData>
  <pageMargins left="0.7" right="0.7" top="0.75" bottom="0.75" header="0.3" footer="0.3"/>
  <drawing r:id="rId1"/>
</worksheet>
</file>

<file path=xl/worksheets/sheet144.xml><?xml version="1.0" encoding="utf-8"?>
<worksheet xmlns="http://schemas.openxmlformats.org/spreadsheetml/2006/main" xmlns:r="http://schemas.openxmlformats.org/officeDocument/2006/relationships">
  <sheetPr codeName="Sheet168"/>
  <dimension ref="A1"/>
  <sheetViews>
    <sheetView topLeftCell="A61" workbookViewId="0">
      <selection activeCell="R37" sqref="R37"/>
    </sheetView>
  </sheetViews>
  <sheetFormatPr defaultRowHeight="12.75"/>
  <sheetData>
    <row r="1" spans="1:1" ht="15.75">
      <c r="A1" s="688" t="s">
        <v>865</v>
      </c>
    </row>
  </sheetData>
  <pageMargins left="0.7" right="0.7" top="0.75" bottom="0.75" header="0.3" footer="0.3"/>
  <pageSetup orientation="portrait" horizontalDpi="0" verticalDpi="0" r:id="rId1"/>
  <drawing r:id="rId2"/>
</worksheet>
</file>

<file path=xl/worksheets/sheet145.xml><?xml version="1.0" encoding="utf-8"?>
<worksheet xmlns="http://schemas.openxmlformats.org/spreadsheetml/2006/main" xmlns:r="http://schemas.openxmlformats.org/officeDocument/2006/relationships">
  <sheetPr codeName="Sheet158"/>
  <dimension ref="A1"/>
  <sheetViews>
    <sheetView topLeftCell="A4" workbookViewId="0">
      <selection activeCell="R37" sqref="R37"/>
    </sheetView>
  </sheetViews>
  <sheetFormatPr defaultRowHeight="12.75"/>
  <sheetData>
    <row r="1" spans="1:1" ht="15.75">
      <c r="A1" s="688" t="s">
        <v>885</v>
      </c>
    </row>
  </sheetData>
  <pageMargins left="0.7" right="0.7" top="0.75" bottom="0.75" header="0.3" footer="0.3"/>
  <drawing r:id="rId1"/>
</worksheet>
</file>

<file path=xl/worksheets/sheet146.xml><?xml version="1.0" encoding="utf-8"?>
<worksheet xmlns="http://schemas.openxmlformats.org/spreadsheetml/2006/main" xmlns:r="http://schemas.openxmlformats.org/officeDocument/2006/relationships">
  <sheetPr codeName="Sheet159"/>
  <dimension ref="A1"/>
  <sheetViews>
    <sheetView workbookViewId="0">
      <selection activeCell="R37" sqref="R37"/>
    </sheetView>
  </sheetViews>
  <sheetFormatPr defaultRowHeight="12.75"/>
  <sheetData>
    <row r="1" spans="1:1" ht="15.75">
      <c r="A1" s="688" t="s">
        <v>886</v>
      </c>
    </row>
  </sheetData>
  <pageMargins left="0.7" right="0.7" top="0.75" bottom="0.75" header="0.3" footer="0.3"/>
  <drawing r:id="rId1"/>
</worksheet>
</file>

<file path=xl/worksheets/sheet147.xml><?xml version="1.0" encoding="utf-8"?>
<worksheet xmlns="http://schemas.openxmlformats.org/spreadsheetml/2006/main" xmlns:r="http://schemas.openxmlformats.org/officeDocument/2006/relationships">
  <sheetPr codeName="Sheet160"/>
  <dimension ref="A1"/>
  <sheetViews>
    <sheetView topLeftCell="A7" workbookViewId="0">
      <selection activeCell="R37" sqref="R37"/>
    </sheetView>
  </sheetViews>
  <sheetFormatPr defaultRowHeight="12.75"/>
  <sheetData>
    <row r="1" spans="1:1" ht="15.75">
      <c r="A1" s="688" t="s">
        <v>887</v>
      </c>
    </row>
  </sheetData>
  <pageMargins left="0.7" right="0.7" top="0.75" bottom="0.75" header="0.3" footer="0.3"/>
  <drawing r:id="rId1"/>
</worksheet>
</file>

<file path=xl/worksheets/sheet148.xml><?xml version="1.0" encoding="utf-8"?>
<worksheet xmlns="http://schemas.openxmlformats.org/spreadsheetml/2006/main" xmlns:r="http://schemas.openxmlformats.org/officeDocument/2006/relationships">
  <sheetPr codeName="Sheet161"/>
  <dimension ref="A1:N18"/>
  <sheetViews>
    <sheetView topLeftCell="A4" workbookViewId="0">
      <selection activeCell="R37" sqref="R37"/>
    </sheetView>
  </sheetViews>
  <sheetFormatPr defaultRowHeight="12.75"/>
  <cols>
    <col min="1" max="1" width="3.28515625" customWidth="1"/>
    <col min="2" max="2" width="12.5703125" customWidth="1"/>
    <col min="3" max="3" width="13.28515625" customWidth="1"/>
  </cols>
  <sheetData>
    <row r="1" spans="1:14" ht="15.75">
      <c r="A1" s="688" t="s">
        <v>898</v>
      </c>
    </row>
    <row r="2" spans="1:14" ht="15">
      <c r="A2" s="845"/>
      <c r="B2" s="720" t="s">
        <v>850</v>
      </c>
      <c r="C2" s="720" t="s">
        <v>851</v>
      </c>
    </row>
    <row r="3" spans="1:14" ht="30.75" thickBot="1">
      <c r="A3" s="846"/>
      <c r="B3" s="721" t="s">
        <v>846</v>
      </c>
      <c r="C3" s="721" t="s">
        <v>847</v>
      </c>
      <c r="F3" t="s">
        <v>893</v>
      </c>
      <c r="I3" t="s">
        <v>895</v>
      </c>
    </row>
    <row r="4" spans="1:14" ht="15.75" thickTop="1">
      <c r="A4" s="713">
        <v>1</v>
      </c>
      <c r="B4" s="717" t="s">
        <v>290</v>
      </c>
      <c r="C4" s="718" t="s">
        <v>284</v>
      </c>
      <c r="F4" t="s">
        <v>858</v>
      </c>
      <c r="G4" t="s">
        <v>894</v>
      </c>
      <c r="I4" t="s">
        <v>858</v>
      </c>
      <c r="J4" t="s">
        <v>894</v>
      </c>
      <c r="M4" t="s">
        <v>741</v>
      </c>
      <c r="N4" t="s">
        <v>930</v>
      </c>
    </row>
    <row r="5" spans="1:14" ht="15">
      <c r="A5" s="713">
        <v>2</v>
      </c>
      <c r="B5" s="714" t="s">
        <v>284</v>
      </c>
      <c r="C5" s="715" t="s">
        <v>290</v>
      </c>
      <c r="E5" t="s">
        <v>281</v>
      </c>
      <c r="F5" s="735">
        <f>'9'!$H$55</f>
        <v>0.1416121868530088</v>
      </c>
      <c r="G5" s="656">
        <f>'A21'!$B$52-'A21'!$B$23</f>
        <v>12821.103501971371</v>
      </c>
      <c r="I5" s="734">
        <f>RANK(Ex.3!F5,Ex.3!$F$5:$F$18,0)</f>
        <v>5</v>
      </c>
      <c r="J5" s="733">
        <f>RANK(Ex.3!G5,Ex.3!$G$5:$G$18,0)</f>
        <v>6</v>
      </c>
      <c r="L5" t="s">
        <v>281</v>
      </c>
      <c r="M5">
        <v>1.010208327660278</v>
      </c>
      <c r="N5">
        <f>RANK(M5,$M$5:$M$18,0)</f>
        <v>5</v>
      </c>
    </row>
    <row r="6" spans="1:14" ht="15">
      <c r="A6" s="713">
        <v>3</v>
      </c>
      <c r="B6" s="717" t="s">
        <v>272</v>
      </c>
      <c r="C6" s="718" t="s">
        <v>272</v>
      </c>
      <c r="E6" t="s">
        <v>283</v>
      </c>
      <c r="F6" s="735">
        <f>'9'!$P$55</f>
        <v>0.10580685823559366</v>
      </c>
      <c r="G6" s="656">
        <f>'A21'!$C$52-'A21'!$C$23</f>
        <v>10362.394187754875</v>
      </c>
      <c r="I6" s="734">
        <f>RANK(Ex.3!F6,Ex.3!$F$5:$F$18,0)</f>
        <v>10</v>
      </c>
      <c r="J6" s="733">
        <f>RANK(Ex.3!G6,Ex.3!$G$5:$G$18,0)</f>
        <v>11</v>
      </c>
      <c r="L6" t="s">
        <v>283</v>
      </c>
      <c r="M6">
        <v>0.62318466084043678</v>
      </c>
      <c r="N6">
        <f t="shared" ref="N6:N18" si="0">RANK(M6,$M$5:$M$18,0)</f>
        <v>11</v>
      </c>
    </row>
    <row r="7" spans="1:14" ht="15">
      <c r="A7" s="713">
        <v>4</v>
      </c>
      <c r="B7" s="714" t="s">
        <v>286</v>
      </c>
      <c r="C7" s="715" t="s">
        <v>273</v>
      </c>
      <c r="E7" t="s">
        <v>272</v>
      </c>
      <c r="F7" s="735">
        <f>'9'!$X$55</f>
        <v>0.16388431380792556</v>
      </c>
      <c r="G7" s="656">
        <f>'A21'!$D$52-'A21'!$D$23</f>
        <v>10013.462914331009</v>
      </c>
      <c r="I7" s="734">
        <f>RANK(Ex.3!F7,Ex.3!$F$5:$F$18,0)</f>
        <v>3</v>
      </c>
      <c r="J7" s="733">
        <f>RANK(Ex.3!G7,Ex.3!$G$5:$G$18,0)</f>
        <v>12</v>
      </c>
      <c r="L7" t="s">
        <v>272</v>
      </c>
      <c r="M7">
        <v>1.150291956854077</v>
      </c>
      <c r="N7">
        <f t="shared" si="0"/>
        <v>3</v>
      </c>
    </row>
    <row r="8" spans="1:14" ht="15">
      <c r="A8" s="713">
        <v>5</v>
      </c>
      <c r="B8" s="717" t="s">
        <v>281</v>
      </c>
      <c r="C8" s="718" t="s">
        <v>281</v>
      </c>
      <c r="E8" t="s">
        <v>284</v>
      </c>
      <c r="F8" s="735">
        <f>'9'!$AF$55</f>
        <v>0.23285060123426704</v>
      </c>
      <c r="G8" s="656">
        <f>'A21'!$E$52-'A21'!$E$23</f>
        <v>11973.265105397786</v>
      </c>
      <c r="I8" s="734">
        <f>RANK(Ex.3!F8,Ex.3!$F$5:$F$18,0)</f>
        <v>2</v>
      </c>
      <c r="J8" s="733">
        <f>RANK(Ex.3!G8,Ex.3!$G$5:$G$18,0)</f>
        <v>7</v>
      </c>
      <c r="L8" t="s">
        <v>284</v>
      </c>
      <c r="M8">
        <v>1.4201871480013395</v>
      </c>
      <c r="N8">
        <f t="shared" si="0"/>
        <v>1</v>
      </c>
    </row>
    <row r="9" spans="1:14" ht="15">
      <c r="A9" s="713">
        <v>6</v>
      </c>
      <c r="B9" s="714" t="s">
        <v>287</v>
      </c>
      <c r="C9" s="715" t="s">
        <v>286</v>
      </c>
      <c r="E9" t="s">
        <v>285</v>
      </c>
      <c r="F9" s="735">
        <f>'9'!$AN$55</f>
        <v>0.12531888035638206</v>
      </c>
      <c r="G9" s="656">
        <f>'A21'!$F$52-'A21'!$F$23</f>
        <v>11842.582647756215</v>
      </c>
      <c r="I9" s="734">
        <f>RANK(Ex.3!F9,Ex.3!$F$5:$F$18,0)</f>
        <v>8</v>
      </c>
      <c r="J9" s="733">
        <f>RANK(Ex.3!G9,Ex.3!$G$5:$G$18,0)</f>
        <v>8</v>
      </c>
      <c r="L9" t="s">
        <v>285</v>
      </c>
      <c r="M9">
        <v>0.77263632731783272</v>
      </c>
      <c r="N9">
        <f t="shared" si="0"/>
        <v>8</v>
      </c>
    </row>
    <row r="10" spans="1:14" ht="30">
      <c r="A10" s="713">
        <v>7</v>
      </c>
      <c r="B10" s="717" t="s">
        <v>273</v>
      </c>
      <c r="C10" s="718" t="s">
        <v>287</v>
      </c>
      <c r="E10" t="s">
        <v>286</v>
      </c>
      <c r="F10" s="735">
        <f>'9'!$AV$55</f>
        <v>0.14407583956706438</v>
      </c>
      <c r="G10" s="656">
        <f>'A21'!$G$52-'A21'!$G$23</f>
        <v>9366.426477859517</v>
      </c>
      <c r="I10" s="734">
        <f>RANK(Ex.3!F10,Ex.3!$F$5:$F$18,0)</f>
        <v>4</v>
      </c>
      <c r="J10" s="733">
        <f>RANK(Ex.3!G10,Ex.3!$G$5:$G$18,0)</f>
        <v>13</v>
      </c>
      <c r="L10" t="s">
        <v>286</v>
      </c>
      <c r="M10">
        <v>0.92598266276258112</v>
      </c>
      <c r="N10">
        <f t="shared" si="0"/>
        <v>6</v>
      </c>
    </row>
    <row r="11" spans="1:14" ht="15">
      <c r="A11" s="713">
        <v>8</v>
      </c>
      <c r="B11" s="714" t="s">
        <v>285</v>
      </c>
      <c r="C11" s="715" t="s">
        <v>285</v>
      </c>
      <c r="E11" t="s">
        <v>287</v>
      </c>
      <c r="F11" s="735">
        <f>'9'!$BD$55</f>
        <v>0.13578467405447403</v>
      </c>
      <c r="G11" s="656">
        <f>'A21'!$H$52-'A21'!$H$23</f>
        <v>11219.775740349018</v>
      </c>
      <c r="I11" s="734">
        <f>RANK(Ex.3!F11,Ex.3!$F$5:$F$18,0)</f>
        <v>6</v>
      </c>
      <c r="J11" s="733">
        <f>RANK(Ex.3!G11,Ex.3!$G$5:$G$18,0)</f>
        <v>9</v>
      </c>
      <c r="L11" t="s">
        <v>287</v>
      </c>
      <c r="M11">
        <v>0.81606765251946989</v>
      </c>
      <c r="N11">
        <f t="shared" si="0"/>
        <v>7</v>
      </c>
    </row>
    <row r="12" spans="1:14" ht="30">
      <c r="A12" s="713">
        <v>9</v>
      </c>
      <c r="B12" s="717" t="s">
        <v>293</v>
      </c>
      <c r="C12" s="718" t="s">
        <v>293</v>
      </c>
      <c r="E12" t="s">
        <v>288</v>
      </c>
      <c r="F12" s="735">
        <f>'9'!$BL$55</f>
        <v>8.0134021523549037E-2</v>
      </c>
      <c r="G12" s="656">
        <f>'A21'!$I$52-'A21'!$I$23</f>
        <v>9111.9774018679927</v>
      </c>
      <c r="I12" s="734">
        <f>RANK(Ex.3!F12,Ex.3!$F$5:$F$18,0)</f>
        <v>13</v>
      </c>
      <c r="J12" s="733">
        <f>RANK(Ex.3!G12,Ex.3!$G$5:$G$18,0)</f>
        <v>14</v>
      </c>
      <c r="L12" t="s">
        <v>288</v>
      </c>
      <c r="M12">
        <v>0.57310343207028769</v>
      </c>
      <c r="N12">
        <f t="shared" si="0"/>
        <v>13</v>
      </c>
    </row>
    <row r="13" spans="1:14" ht="15">
      <c r="A13" s="713">
        <v>10</v>
      </c>
      <c r="B13" s="714" t="s">
        <v>283</v>
      </c>
      <c r="C13" s="715" t="s">
        <v>291</v>
      </c>
      <c r="E13" t="s">
        <v>289</v>
      </c>
      <c r="F13" s="735">
        <f>'9'!$BT$55</f>
        <v>6.284371880344175E-2</v>
      </c>
      <c r="G13" s="656">
        <f>'A21'!$J$52-'A21'!$J$23</f>
        <v>14672.131856566553</v>
      </c>
      <c r="I13" s="734">
        <f>RANK(Ex.3!F13,Ex.3!$F$5:$F$18,0)</f>
        <v>14</v>
      </c>
      <c r="J13" s="733">
        <f>RANK(Ex.3!G13,Ex.3!$G$5:$G$18,0)</f>
        <v>2</v>
      </c>
      <c r="L13" t="s">
        <v>289</v>
      </c>
      <c r="M13">
        <v>0.3757030987043386</v>
      </c>
      <c r="N13">
        <f t="shared" si="0"/>
        <v>14</v>
      </c>
    </row>
    <row r="14" spans="1:14" ht="15">
      <c r="A14" s="713">
        <v>11</v>
      </c>
      <c r="B14" s="717" t="s">
        <v>292</v>
      </c>
      <c r="C14" s="718" t="s">
        <v>283</v>
      </c>
      <c r="E14" t="s">
        <v>290</v>
      </c>
      <c r="F14" s="735">
        <f>'9'!$CB$55</f>
        <v>0.26746858578489019</v>
      </c>
      <c r="G14" s="656">
        <f>'A21'!$K$52-'A21'!$K$23</f>
        <v>27314.824102017712</v>
      </c>
      <c r="I14" s="734">
        <f>RANK(Ex.3!F14,Ex.3!$F$5:$F$18,0)</f>
        <v>1</v>
      </c>
      <c r="J14" s="733">
        <f>RANK(Ex.3!G14,Ex.3!$G$5:$G$18,0)</f>
        <v>1</v>
      </c>
      <c r="L14" t="s">
        <v>290</v>
      </c>
      <c r="M14">
        <v>1.4097619123231375</v>
      </c>
      <c r="N14">
        <f t="shared" si="0"/>
        <v>2</v>
      </c>
    </row>
    <row r="15" spans="1:14" ht="15">
      <c r="A15" s="713">
        <v>12</v>
      </c>
      <c r="B15" s="714" t="s">
        <v>291</v>
      </c>
      <c r="C15" s="715" t="s">
        <v>292</v>
      </c>
      <c r="E15" t="s">
        <v>291</v>
      </c>
      <c r="F15" s="735">
        <f>'9'!$CJ$55</f>
        <v>8.457071083166412E-2</v>
      </c>
      <c r="G15" s="656">
        <f>'A21'!$L$52-'A21'!$L$23</f>
        <v>13454.969029762875</v>
      </c>
      <c r="I15" s="734">
        <f>RANK(Ex.3!F15,Ex.3!$F$5:$F$18,0)</f>
        <v>12</v>
      </c>
      <c r="J15" s="733">
        <f>RANK(Ex.3!G15,Ex.3!$G$5:$G$18,0)</f>
        <v>4</v>
      </c>
      <c r="L15" t="s">
        <v>291</v>
      </c>
      <c r="M15">
        <v>0.71890528168632173</v>
      </c>
      <c r="N15">
        <f t="shared" si="0"/>
        <v>10</v>
      </c>
    </row>
    <row r="16" spans="1:14" ht="15">
      <c r="A16" s="713">
        <v>13</v>
      </c>
      <c r="B16" s="717" t="s">
        <v>288</v>
      </c>
      <c r="C16" s="718" t="s">
        <v>288</v>
      </c>
      <c r="E16" t="s">
        <v>292</v>
      </c>
      <c r="F16" s="735">
        <f>'9'!$CR$55</f>
        <v>0.10266405159322933</v>
      </c>
      <c r="G16" s="656">
        <f>'A21'!$M$52-'A21'!$M$23</f>
        <v>10447.200797366339</v>
      </c>
      <c r="I16" s="734">
        <f>RANK(Ex.3!F16,Ex.3!$F$5:$F$18,0)</f>
        <v>11</v>
      </c>
      <c r="J16" s="733">
        <f>RANK(Ex.3!G16,Ex.3!$G$5:$G$18,0)</f>
        <v>10</v>
      </c>
      <c r="L16" t="s">
        <v>292</v>
      </c>
      <c r="M16">
        <v>0.60035313239967802</v>
      </c>
      <c r="N16">
        <f t="shared" si="0"/>
        <v>12</v>
      </c>
    </row>
    <row r="17" spans="1:14" ht="15.75" thickBot="1">
      <c r="A17" s="713">
        <v>14</v>
      </c>
      <c r="B17" s="722" t="s">
        <v>289</v>
      </c>
      <c r="C17" s="723" t="s">
        <v>289</v>
      </c>
      <c r="E17" t="s">
        <v>293</v>
      </c>
      <c r="F17" s="735">
        <f>'9'!$CZ$55</f>
        <v>0.10856651130422001</v>
      </c>
      <c r="G17" s="656">
        <f>'A21'!$N$52-'A21'!$N$23</f>
        <v>12918.886345016408</v>
      </c>
      <c r="I17" s="734">
        <f>RANK(Ex.3!F17,Ex.3!$F$5:$F$18,0)</f>
        <v>9</v>
      </c>
      <c r="J17" s="733">
        <f>RANK(Ex.3!G17,Ex.3!$G$5:$G$18,0)</f>
        <v>5</v>
      </c>
      <c r="L17" t="s">
        <v>293</v>
      </c>
      <c r="M17">
        <v>0.74961278677254661</v>
      </c>
      <c r="N17">
        <f t="shared" si="0"/>
        <v>9</v>
      </c>
    </row>
    <row r="18" spans="1:14">
      <c r="E18" t="s">
        <v>273</v>
      </c>
      <c r="F18" s="735">
        <f>'9'!$DH$55</f>
        <v>0.12659915759317453</v>
      </c>
      <c r="G18" s="656">
        <f>'A21'!$O$52-'A21'!$O$23</f>
        <v>14355.204152560855</v>
      </c>
      <c r="I18" s="734">
        <f>RANK(Ex.3!F18,Ex.3!$F$5:$F$18,0)</f>
        <v>7</v>
      </c>
      <c r="J18" s="733">
        <f>RANK(Ex.3!G18,Ex.3!$G$5:$G$18,0)</f>
        <v>3</v>
      </c>
      <c r="L18" t="s">
        <v>273</v>
      </c>
      <c r="M18">
        <v>1.0440782941792959</v>
      </c>
      <c r="N18">
        <f t="shared" si="0"/>
        <v>4</v>
      </c>
    </row>
  </sheetData>
  <mergeCells count="1">
    <mergeCell ref="A2:A3"/>
  </mergeCells>
  <pageMargins left="0.7" right="0.7" top="0.75" bottom="0.75" header="0.3" footer="0.3"/>
</worksheet>
</file>

<file path=xl/worksheets/sheet149.xml><?xml version="1.0" encoding="utf-8"?>
<worksheet xmlns="http://schemas.openxmlformats.org/spreadsheetml/2006/main" xmlns:r="http://schemas.openxmlformats.org/officeDocument/2006/relationships">
  <sheetPr codeName="Sheet162"/>
  <dimension ref="A1:O18"/>
  <sheetViews>
    <sheetView workbookViewId="0">
      <selection activeCell="R37" sqref="R37"/>
    </sheetView>
  </sheetViews>
  <sheetFormatPr defaultRowHeight="12.75"/>
  <cols>
    <col min="1" max="1" width="3.140625" customWidth="1"/>
    <col min="2" max="2" width="12.5703125" customWidth="1"/>
    <col min="3" max="3" width="12" bestFit="1" customWidth="1"/>
    <col min="4" max="5" width="12.42578125" customWidth="1"/>
    <col min="8" max="8" width="12.28515625" bestFit="1" customWidth="1"/>
    <col min="10" max="13" width="10.85546875" customWidth="1"/>
  </cols>
  <sheetData>
    <row r="1" spans="1:15" ht="15.75">
      <c r="A1" s="688" t="s">
        <v>845</v>
      </c>
    </row>
    <row r="2" spans="1:15" ht="30" customHeight="1">
      <c r="A2" s="845"/>
      <c r="B2" s="847" t="s">
        <v>896</v>
      </c>
      <c r="C2" s="847"/>
      <c r="D2" s="847" t="s">
        <v>897</v>
      </c>
      <c r="E2" s="847"/>
      <c r="K2" t="s">
        <v>892</v>
      </c>
      <c r="N2" t="s">
        <v>892</v>
      </c>
    </row>
    <row r="3" spans="1:15" ht="15.75" thickBot="1">
      <c r="A3" s="846"/>
      <c r="B3" s="848" t="s">
        <v>846</v>
      </c>
      <c r="C3" s="848"/>
      <c r="D3" s="848" t="s">
        <v>847</v>
      </c>
      <c r="E3" s="848"/>
      <c r="H3" t="s">
        <v>899</v>
      </c>
      <c r="I3" t="s">
        <v>900</v>
      </c>
      <c r="K3" t="s">
        <v>858</v>
      </c>
      <c r="L3" t="s">
        <v>894</v>
      </c>
      <c r="N3" t="s">
        <v>741</v>
      </c>
      <c r="O3" t="s">
        <v>740</v>
      </c>
    </row>
    <row r="4" spans="1:15" ht="45.75" thickTop="1">
      <c r="A4" s="691"/>
      <c r="B4" s="711" t="s">
        <v>848</v>
      </c>
      <c r="C4" s="711" t="s">
        <v>849</v>
      </c>
      <c r="D4" s="711" t="s">
        <v>848</v>
      </c>
      <c r="E4" s="712" t="s">
        <v>849</v>
      </c>
      <c r="G4" t="s">
        <v>281</v>
      </c>
      <c r="H4">
        <f>'9'!H$53</f>
        <v>0.55879000151104863</v>
      </c>
      <c r="I4" s="656">
        <f>'A21'!B$52</f>
        <v>32072.540948805021</v>
      </c>
      <c r="K4">
        <f>RANK(H4,$H$4:$H$17,0)</f>
        <v>11</v>
      </c>
      <c r="L4" s="656">
        <f>RANK(I4,$I$4:$I$17,0)</f>
        <v>4</v>
      </c>
      <c r="N4">
        <f>RANK(VLOOKUP(Ex.3!E5,'C2'!$I$2:$K$16,2), 'C2'!$J$2:$J$16, 0)</f>
        <v>5</v>
      </c>
      <c r="O4">
        <f>RANK(VLOOKUP(Ex.3!E5,'C2'!$I$2:$K$16,3), 'C2'!$K$2:$K$16, 0)</f>
        <v>6</v>
      </c>
    </row>
    <row r="5" spans="1:15" ht="15">
      <c r="A5" s="713">
        <v>1</v>
      </c>
      <c r="B5" s="714" t="s">
        <v>290</v>
      </c>
      <c r="C5" s="714" t="s">
        <v>290</v>
      </c>
      <c r="D5" s="714" t="s">
        <v>290</v>
      </c>
      <c r="E5" s="715" t="s">
        <v>284</v>
      </c>
      <c r="G5" t="s">
        <v>283</v>
      </c>
      <c r="H5">
        <f>'9'!P$53</f>
        <v>0.64821652749798897</v>
      </c>
      <c r="I5" s="656">
        <f>'A21'!C$52</f>
        <v>29362.063146435532</v>
      </c>
      <c r="K5">
        <f t="shared" ref="K5:K17" si="0">RANK(H5,$H$4:$H$17,0)</f>
        <v>4</v>
      </c>
      <c r="L5" s="656">
        <f t="shared" ref="L5:L17" si="1">RANK(I5,$I$4:$I$17,0)</f>
        <v>9</v>
      </c>
      <c r="N5">
        <f>RANK(VLOOKUP(Ex.3!E6,'C2'!$I$2:$K$16,2), 'C2'!$J$2:$J$16, 0)</f>
        <v>11</v>
      </c>
      <c r="O5">
        <f>RANK(VLOOKUP(Ex.3!E6,'C2'!$I$2:$K$16,3), 'C2'!$K$2:$K$16, 0)</f>
        <v>10</v>
      </c>
    </row>
    <row r="6" spans="1:15" ht="30">
      <c r="A6" s="713">
        <v>2</v>
      </c>
      <c r="B6" s="716" t="s">
        <v>273</v>
      </c>
      <c r="C6" s="717" t="s">
        <v>284</v>
      </c>
      <c r="D6" s="717" t="s">
        <v>291</v>
      </c>
      <c r="E6" s="718" t="s">
        <v>290</v>
      </c>
      <c r="G6" t="s">
        <v>272</v>
      </c>
      <c r="H6">
        <f>'9'!X$53</f>
        <v>0.57539257881366546</v>
      </c>
      <c r="I6" s="656">
        <f>'A21'!D$52</f>
        <v>30574.318007009017</v>
      </c>
      <c r="K6">
        <f t="shared" si="0"/>
        <v>9</v>
      </c>
      <c r="L6" s="656">
        <f t="shared" si="1"/>
        <v>5</v>
      </c>
      <c r="N6">
        <f>RANK(VLOOKUP(Ex.3!E7,'C2'!$I$2:$K$16,2), 'C2'!$J$2:$J$16, 0)</f>
        <v>3</v>
      </c>
      <c r="O6">
        <f>RANK(VLOOKUP(Ex.3!E7,'C2'!$I$2:$K$16,3), 'C2'!$K$2:$K$16, 0)</f>
        <v>14</v>
      </c>
    </row>
    <row r="7" spans="1:15" ht="30">
      <c r="A7" s="713">
        <v>3</v>
      </c>
      <c r="B7" s="714" t="s">
        <v>289</v>
      </c>
      <c r="C7" s="714" t="s">
        <v>287</v>
      </c>
      <c r="D7" s="714" t="s">
        <v>293</v>
      </c>
      <c r="E7" s="731" t="s">
        <v>272</v>
      </c>
      <c r="G7" t="s">
        <v>284</v>
      </c>
      <c r="H7">
        <f>'9'!AF$53</f>
        <v>0.68400459378510559</v>
      </c>
      <c r="I7" s="656">
        <f>'A21'!E$52</f>
        <v>30477.862857686454</v>
      </c>
      <c r="K7">
        <f t="shared" si="0"/>
        <v>2</v>
      </c>
      <c r="L7" s="656">
        <f t="shared" si="1"/>
        <v>6</v>
      </c>
      <c r="N7">
        <f>RANK(VLOOKUP(Ex.3!E8,'C2'!$I$2:$K$16,2), 'C2'!$J$2:$J$16, 0)</f>
        <v>1</v>
      </c>
      <c r="O7">
        <f>RANK(VLOOKUP(Ex.3!E8,'C2'!$I$2:$K$16,3), 'C2'!$K$2:$K$16, 0)</f>
        <v>7</v>
      </c>
    </row>
    <row r="8" spans="1:15" ht="30">
      <c r="A8" s="713">
        <v>4</v>
      </c>
      <c r="B8" s="717" t="s">
        <v>281</v>
      </c>
      <c r="C8" s="717" t="s">
        <v>283</v>
      </c>
      <c r="D8" s="717" t="s">
        <v>289</v>
      </c>
      <c r="E8" s="732" t="s">
        <v>273</v>
      </c>
      <c r="G8" t="s">
        <v>285</v>
      </c>
      <c r="H8">
        <f>'9'!AN$53</f>
        <v>0.62592143459582017</v>
      </c>
      <c r="I8" s="656">
        <f>'A21'!F$52</f>
        <v>28495.532859031708</v>
      </c>
      <c r="K8">
        <f t="shared" si="0"/>
        <v>7</v>
      </c>
      <c r="L8" s="656">
        <f t="shared" si="1"/>
        <v>10</v>
      </c>
      <c r="N8">
        <f>RANK(VLOOKUP(Ex.3!E9,'C2'!$I$2:$K$16,2), 'C2'!$J$2:$J$16, 0)</f>
        <v>8</v>
      </c>
      <c r="O8">
        <f>RANK(VLOOKUP(Ex.3!E9,'C2'!$I$2:$K$16,3), 'C2'!$K$2:$K$16, 0)</f>
        <v>5</v>
      </c>
    </row>
    <row r="9" spans="1:15" ht="15">
      <c r="A9" s="713">
        <v>5</v>
      </c>
      <c r="B9" s="719" t="s">
        <v>272</v>
      </c>
      <c r="C9" s="714" t="s">
        <v>289</v>
      </c>
      <c r="D9" s="714" t="s">
        <v>285</v>
      </c>
      <c r="E9" s="715" t="s">
        <v>281</v>
      </c>
      <c r="G9" t="s">
        <v>286</v>
      </c>
      <c r="H9">
        <f>'9'!AV$53</f>
        <v>0.60907324964299625</v>
      </c>
      <c r="I9" s="656">
        <f>'A21'!G$52</f>
        <v>26994.249451613348</v>
      </c>
      <c r="K9">
        <f t="shared" si="0"/>
        <v>8</v>
      </c>
      <c r="L9" s="656">
        <f t="shared" si="1"/>
        <v>12</v>
      </c>
      <c r="N9">
        <f>RANK(VLOOKUP(Ex.3!E10,'C2'!$I$2:$K$16,2), 'C2'!$J$2:$J$16, 0)</f>
        <v>6</v>
      </c>
      <c r="O9">
        <f>RANK(VLOOKUP(Ex.3!E10,'C2'!$I$2:$K$16,3), 'C2'!$K$2:$K$16, 0)</f>
        <v>13</v>
      </c>
    </row>
    <row r="10" spans="1:15" ht="15">
      <c r="A10" s="713">
        <v>6</v>
      </c>
      <c r="B10" s="717" t="s">
        <v>284</v>
      </c>
      <c r="C10" s="717" t="s">
        <v>292</v>
      </c>
      <c r="D10" s="717" t="s">
        <v>281</v>
      </c>
      <c r="E10" s="718" t="s">
        <v>286</v>
      </c>
      <c r="G10" t="s">
        <v>287</v>
      </c>
      <c r="H10">
        <f>'9'!BD$53</f>
        <v>0.64996309980916267</v>
      </c>
      <c r="I10" s="656">
        <f>'A21'!H$52</f>
        <v>29387.473989893686</v>
      </c>
      <c r="K10">
        <f t="shared" si="0"/>
        <v>3</v>
      </c>
      <c r="L10" s="656">
        <f t="shared" si="1"/>
        <v>8</v>
      </c>
      <c r="N10">
        <f>RANK(VLOOKUP(Ex.3!E11,'C2'!$I$2:$K$16,2), 'C2'!$J$2:$J$16, 0)</f>
        <v>7</v>
      </c>
      <c r="O10">
        <f>RANK(VLOOKUP(Ex.3!E11,'C2'!$I$2:$K$16,3), 'C2'!$K$2:$K$16, 0)</f>
        <v>9</v>
      </c>
    </row>
    <row r="11" spans="1:15" ht="15">
      <c r="A11" s="713">
        <v>7</v>
      </c>
      <c r="B11" s="714" t="s">
        <v>292</v>
      </c>
      <c r="C11" s="714" t="s">
        <v>285</v>
      </c>
      <c r="D11" s="714" t="s">
        <v>284</v>
      </c>
      <c r="E11" s="715" t="s">
        <v>287</v>
      </c>
      <c r="G11" t="s">
        <v>288</v>
      </c>
      <c r="H11">
        <f>'9'!BL$53</f>
        <v>0.53202715649787347</v>
      </c>
      <c r="I11" s="656">
        <f>'A21'!I$52</f>
        <v>26217.87128689063</v>
      </c>
      <c r="K11">
        <f t="shared" si="0"/>
        <v>12</v>
      </c>
      <c r="L11" s="656">
        <f t="shared" si="1"/>
        <v>13</v>
      </c>
      <c r="N11">
        <f>RANK(VLOOKUP(Ex.3!E12,'C2'!$I$2:$K$16,2), 'C2'!$J$2:$J$16, 0)</f>
        <v>13</v>
      </c>
      <c r="O11">
        <f>RANK(VLOOKUP(Ex.3!E12,'C2'!$I$2:$K$16,3), 'C2'!$K$2:$K$16, 0)</f>
        <v>12</v>
      </c>
    </row>
    <row r="12" spans="1:15" ht="30">
      <c r="A12" s="713">
        <v>8</v>
      </c>
      <c r="B12" s="717" t="s">
        <v>287</v>
      </c>
      <c r="C12" s="717" t="s">
        <v>286</v>
      </c>
      <c r="D12" s="716" t="s">
        <v>273</v>
      </c>
      <c r="E12" s="718" t="s">
        <v>285</v>
      </c>
      <c r="G12" t="s">
        <v>289</v>
      </c>
      <c r="H12">
        <f>'9'!BT$53</f>
        <v>0.63618352301643677</v>
      </c>
      <c r="I12" s="656">
        <f>'A21'!J$52</f>
        <v>33004.83336663786</v>
      </c>
      <c r="K12">
        <f t="shared" si="0"/>
        <v>6</v>
      </c>
      <c r="L12" s="656">
        <f t="shared" si="1"/>
        <v>3</v>
      </c>
      <c r="N12">
        <f>RANK(VLOOKUP(Ex.3!E13,'C2'!$I$2:$K$16,2), 'C2'!$J$2:$J$16, 0)</f>
        <v>14</v>
      </c>
      <c r="O12">
        <f>RANK(VLOOKUP(Ex.3!E13,'C2'!$I$2:$K$16,3), 'C2'!$K$2:$K$16, 0)</f>
        <v>4</v>
      </c>
    </row>
    <row r="13" spans="1:15" ht="30">
      <c r="A13" s="713">
        <v>9</v>
      </c>
      <c r="B13" s="714" t="s">
        <v>283</v>
      </c>
      <c r="C13" s="719" t="s">
        <v>272</v>
      </c>
      <c r="D13" s="714" t="s">
        <v>287</v>
      </c>
      <c r="E13" s="715" t="s">
        <v>293</v>
      </c>
      <c r="G13" t="s">
        <v>290</v>
      </c>
      <c r="H13">
        <f>'9'!CB$53</f>
        <v>0.79855157824305678</v>
      </c>
      <c r="I13" s="656">
        <f>'A21'!K$52</f>
        <v>45083.965375197506</v>
      </c>
      <c r="K13">
        <f t="shared" si="0"/>
        <v>1</v>
      </c>
      <c r="L13" s="656">
        <f t="shared" si="1"/>
        <v>1</v>
      </c>
      <c r="N13">
        <f>RANK(VLOOKUP(Ex.3!E14,'C2'!$I$2:$K$16,2), 'C2'!$J$2:$J$16, 0)</f>
        <v>2</v>
      </c>
      <c r="O13">
        <f>RANK(VLOOKUP(Ex.3!E14,'C2'!$I$2:$K$16,3), 'C2'!$K$2:$K$16, 0)</f>
        <v>1</v>
      </c>
    </row>
    <row r="14" spans="1:15" ht="30">
      <c r="A14" s="713">
        <v>10</v>
      </c>
      <c r="B14" s="717" t="s">
        <v>285</v>
      </c>
      <c r="C14" s="717" t="s">
        <v>293</v>
      </c>
      <c r="D14" s="717" t="s">
        <v>283</v>
      </c>
      <c r="E14" s="718" t="s">
        <v>291</v>
      </c>
      <c r="G14" t="s">
        <v>291</v>
      </c>
      <c r="H14">
        <f>'9'!CJ$53</f>
        <v>0.45103150454125213</v>
      </c>
      <c r="I14" s="656">
        <f>'A21'!L$52</f>
        <v>26083.34621026312</v>
      </c>
      <c r="K14">
        <f t="shared" si="0"/>
        <v>14</v>
      </c>
      <c r="L14" s="656">
        <f t="shared" si="1"/>
        <v>14</v>
      </c>
      <c r="N14">
        <f>RANK(VLOOKUP(Ex.3!E15,'C2'!$I$2:$K$16,2), 'C2'!$J$2:$J$16, 0)</f>
        <v>10</v>
      </c>
      <c r="O14">
        <f>RANK(VLOOKUP(Ex.3!E15,'C2'!$I$2:$K$16,3), 'C2'!$K$2:$K$16, 0)</f>
        <v>2</v>
      </c>
    </row>
    <row r="15" spans="1:15" ht="30">
      <c r="A15" s="713">
        <v>11</v>
      </c>
      <c r="B15" s="714" t="s">
        <v>293</v>
      </c>
      <c r="C15" s="714" t="s">
        <v>281</v>
      </c>
      <c r="D15" s="714" t="s">
        <v>292</v>
      </c>
      <c r="E15" s="715" t="s">
        <v>283</v>
      </c>
      <c r="G15" t="s">
        <v>292</v>
      </c>
      <c r="H15">
        <f>'9'!CR$53</f>
        <v>0.63707815334164763</v>
      </c>
      <c r="I15" s="656">
        <f>'A21'!M$52</f>
        <v>30053.291967774028</v>
      </c>
      <c r="K15">
        <f t="shared" si="0"/>
        <v>5</v>
      </c>
      <c r="L15" s="656">
        <f t="shared" si="1"/>
        <v>7</v>
      </c>
      <c r="N15">
        <f>RANK(VLOOKUP(Ex.3!E16,'C2'!$I$2:$K$16,2), 'C2'!$J$2:$J$16, 0)</f>
        <v>12</v>
      </c>
      <c r="O15">
        <f>RANK(VLOOKUP(Ex.3!E16,'C2'!$I$2:$K$16,3), 'C2'!$K$2:$K$16, 0)</f>
        <v>11</v>
      </c>
    </row>
    <row r="16" spans="1:15" ht="15">
      <c r="A16" s="713">
        <v>12</v>
      </c>
      <c r="B16" s="717" t="s">
        <v>286</v>
      </c>
      <c r="C16" s="717" t="s">
        <v>288</v>
      </c>
      <c r="D16" s="717" t="s">
        <v>288</v>
      </c>
      <c r="E16" s="718" t="s">
        <v>292</v>
      </c>
      <c r="G16" t="s">
        <v>293</v>
      </c>
      <c r="H16">
        <f>'9'!CZ$53</f>
        <v>0.56207671649033331</v>
      </c>
      <c r="I16" s="656">
        <f>'A21'!N$52</f>
        <v>28432.337787690936</v>
      </c>
      <c r="K16">
        <f t="shared" si="0"/>
        <v>10</v>
      </c>
      <c r="L16" s="656">
        <f t="shared" si="1"/>
        <v>11</v>
      </c>
      <c r="N16">
        <f>RANK(VLOOKUP(Ex.3!E17,'C2'!$I$2:$K$16,2), 'C2'!$J$2:$J$16, 0)</f>
        <v>9</v>
      </c>
      <c r="O16">
        <f>RANK(VLOOKUP(Ex.3!E17,'C2'!$I$2:$K$16,3), 'C2'!$K$2:$K$16, 0)</f>
        <v>3</v>
      </c>
    </row>
    <row r="17" spans="1:15" ht="30">
      <c r="A17" s="713">
        <v>13</v>
      </c>
      <c r="B17" s="714" t="s">
        <v>288</v>
      </c>
      <c r="C17" s="719" t="s">
        <v>273</v>
      </c>
      <c r="D17" s="714" t="s">
        <v>286</v>
      </c>
      <c r="E17" s="715" t="s">
        <v>288</v>
      </c>
      <c r="G17" t="s">
        <v>273</v>
      </c>
      <c r="H17">
        <f>'9'!DH$53</f>
        <v>0.48154778070426613</v>
      </c>
      <c r="I17" s="656">
        <f>'A21'!O$52</f>
        <v>36935.598249792762</v>
      </c>
      <c r="K17">
        <f t="shared" si="0"/>
        <v>13</v>
      </c>
      <c r="L17" s="656">
        <f t="shared" si="1"/>
        <v>2</v>
      </c>
      <c r="N17">
        <f>RANK(VLOOKUP(Ex.3!E18,'C2'!$I$2:$K$16,2), 'C2'!$J$2:$J$16, 0)</f>
        <v>4</v>
      </c>
      <c r="O17">
        <f>RANK(VLOOKUP(Ex.3!E18,'C2'!$I$2:$K$16,3), 'C2'!$K$2:$K$16, 0)</f>
        <v>8</v>
      </c>
    </row>
    <row r="18" spans="1:15" ht="15">
      <c r="A18" s="713">
        <v>14</v>
      </c>
      <c r="B18" s="717" t="s">
        <v>291</v>
      </c>
      <c r="C18" s="717" t="s">
        <v>291</v>
      </c>
      <c r="D18" s="716" t="s">
        <v>272</v>
      </c>
      <c r="E18" s="718" t="s">
        <v>289</v>
      </c>
    </row>
  </sheetData>
  <mergeCells count="5">
    <mergeCell ref="A2:A3"/>
    <mergeCell ref="B2:C2"/>
    <mergeCell ref="B3:C3"/>
    <mergeCell ref="D2:E2"/>
    <mergeCell ref="D3:E3"/>
  </mergeCell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15"/>
  <dimension ref="A1:AC35"/>
  <sheetViews>
    <sheetView view="pageBreakPreview" topLeftCell="A49" zoomScaleSheetLayoutView="100" workbookViewId="0">
      <pane xSplit="1" topLeftCell="B1" activePane="topRight" state="frozen"/>
      <selection activeCell="R37" sqref="R37"/>
      <selection pane="topRight" activeCell="R37" sqref="R37"/>
    </sheetView>
  </sheetViews>
  <sheetFormatPr defaultRowHeight="12.75"/>
  <cols>
    <col min="1" max="1" width="9.140625" style="195"/>
    <col min="2" max="17" width="9.28515625" style="195" bestFit="1" customWidth="1"/>
    <col min="18" max="18" width="10.85546875" style="195" bestFit="1" customWidth="1"/>
    <col min="19" max="25" width="9.28515625" style="195" bestFit="1" customWidth="1"/>
    <col min="26" max="26" width="14.28515625" style="195" bestFit="1" customWidth="1"/>
    <col min="27" max="27" width="9.28515625" style="195" bestFit="1" customWidth="1"/>
    <col min="28" max="28" width="12.28515625" style="195" bestFit="1" customWidth="1"/>
    <col min="29" max="29" width="9.28515625" style="195" bestFit="1" customWidth="1"/>
    <col min="30" max="16384" width="9.140625" style="195"/>
  </cols>
  <sheetData>
    <row r="1" spans="1:29" ht="15.75">
      <c r="B1" s="117" t="s">
        <v>819</v>
      </c>
      <c r="P1" s="117" t="s">
        <v>820</v>
      </c>
    </row>
    <row r="2" spans="1:29" s="664" customFormat="1">
      <c r="B2" s="665" t="s">
        <v>281</v>
      </c>
      <c r="C2" s="666"/>
      <c r="D2" s="665" t="s">
        <v>283</v>
      </c>
      <c r="E2" s="666"/>
      <c r="F2" s="665" t="s">
        <v>272</v>
      </c>
      <c r="G2" s="666"/>
      <c r="H2" s="665" t="s">
        <v>284</v>
      </c>
      <c r="I2" s="666"/>
      <c r="J2" s="665" t="s">
        <v>285</v>
      </c>
      <c r="K2" s="666"/>
      <c r="L2" s="665" t="s">
        <v>286</v>
      </c>
      <c r="M2" s="666"/>
      <c r="N2" s="665" t="s">
        <v>287</v>
      </c>
      <c r="O2" s="666"/>
      <c r="P2" s="665" t="s">
        <v>288</v>
      </c>
      <c r="Q2" s="666"/>
      <c r="R2" s="665" t="s">
        <v>289</v>
      </c>
      <c r="S2" s="666"/>
      <c r="T2" s="665" t="s">
        <v>290</v>
      </c>
      <c r="U2" s="666"/>
      <c r="V2" s="665" t="s">
        <v>291</v>
      </c>
      <c r="W2" s="666"/>
      <c r="X2" s="665" t="s">
        <v>292</v>
      </c>
      <c r="Y2" s="666"/>
      <c r="Z2" s="665" t="s">
        <v>293</v>
      </c>
      <c r="AA2" s="666"/>
      <c r="AB2" s="665" t="s">
        <v>273</v>
      </c>
      <c r="AC2" s="666"/>
    </row>
    <row r="3" spans="1:29" ht="25.5">
      <c r="B3" s="667" t="s">
        <v>816</v>
      </c>
      <c r="C3" s="668" t="s">
        <v>817</v>
      </c>
      <c r="D3" s="667" t="s">
        <v>816</v>
      </c>
      <c r="E3" s="668" t="s">
        <v>817</v>
      </c>
      <c r="F3" s="667" t="s">
        <v>816</v>
      </c>
      <c r="G3" s="668" t="s">
        <v>817</v>
      </c>
      <c r="H3" s="667" t="s">
        <v>816</v>
      </c>
      <c r="I3" s="668" t="s">
        <v>817</v>
      </c>
      <c r="J3" s="667" t="s">
        <v>816</v>
      </c>
      <c r="K3" s="668" t="s">
        <v>817</v>
      </c>
      <c r="L3" s="667" t="s">
        <v>816</v>
      </c>
      <c r="M3" s="668" t="s">
        <v>817</v>
      </c>
      <c r="N3" s="667" t="s">
        <v>816</v>
      </c>
      <c r="O3" s="668" t="s">
        <v>817</v>
      </c>
      <c r="P3" s="667" t="s">
        <v>816</v>
      </c>
      <c r="Q3" s="668" t="s">
        <v>817</v>
      </c>
      <c r="R3" s="667" t="s">
        <v>816</v>
      </c>
      <c r="S3" s="668" t="s">
        <v>817</v>
      </c>
      <c r="T3" s="667" t="s">
        <v>816</v>
      </c>
      <c r="U3" s="668" t="s">
        <v>817</v>
      </c>
      <c r="V3" s="667" t="s">
        <v>816</v>
      </c>
      <c r="W3" s="668" t="s">
        <v>817</v>
      </c>
      <c r="X3" s="667" t="s">
        <v>816</v>
      </c>
      <c r="Y3" s="668" t="s">
        <v>817</v>
      </c>
      <c r="Z3" s="667" t="s">
        <v>816</v>
      </c>
      <c r="AA3" s="668" t="s">
        <v>817</v>
      </c>
      <c r="AB3" s="667" t="s">
        <v>816</v>
      </c>
      <c r="AC3" s="668" t="s">
        <v>817</v>
      </c>
    </row>
    <row r="4" spans="1:29">
      <c r="A4" s="97">
        <v>1980</v>
      </c>
      <c r="B4" s="669">
        <f>'9'!H24</f>
        <v>0.41717781465803982</v>
      </c>
      <c r="C4" s="670">
        <f>'10'!H24</f>
        <v>0.42915155525208104</v>
      </c>
      <c r="D4" s="669">
        <f>'9'!P24</f>
        <v>0.54240966926239531</v>
      </c>
      <c r="E4" s="670">
        <f>'10'!P24</f>
        <v>0.55853156245341995</v>
      </c>
      <c r="F4" s="669">
        <f>'9'!X24</f>
        <v>0.41150826500573989</v>
      </c>
      <c r="G4" s="670">
        <f>'10'!X24</f>
        <v>0.4319142770565243</v>
      </c>
      <c r="H4" s="669">
        <f>'9'!AF24</f>
        <v>0.45115399255083855</v>
      </c>
      <c r="I4" s="670">
        <f>'10'!AF24</f>
        <v>0.45237642740519901</v>
      </c>
      <c r="J4" s="669">
        <f>'9'!AN24</f>
        <v>0.50060255423943811</v>
      </c>
      <c r="K4" s="670">
        <f>'10'!AN24</f>
        <v>0.47487351482995488</v>
      </c>
      <c r="L4" s="669">
        <f>'9'!AV24</f>
        <v>0.46499741007593187</v>
      </c>
      <c r="M4" s="670">
        <f>'10'!AV24</f>
        <v>0.47024591962970352</v>
      </c>
      <c r="N4" s="669">
        <f>'9'!BD24</f>
        <v>0.51417842575468864</v>
      </c>
      <c r="O4" s="670">
        <f>'10'!BD24</f>
        <v>0.50816061764829024</v>
      </c>
      <c r="P4" s="669">
        <f>'9'!BL24</f>
        <v>0.45189313497432443</v>
      </c>
      <c r="Q4" s="670">
        <f>'10'!BL24</f>
        <v>0.46132150358588331</v>
      </c>
      <c r="R4" s="669">
        <f>'9'!BT24</f>
        <v>0.57333980421299502</v>
      </c>
      <c r="S4" s="670">
        <f>'10'!BT24</f>
        <v>0.58473747683002875</v>
      </c>
      <c r="T4" s="669">
        <f>'9'!CB24</f>
        <v>0.53108299245816659</v>
      </c>
      <c r="U4" s="670">
        <f>'10'!CB24</f>
        <v>0.50988584798848946</v>
      </c>
      <c r="V4" s="669">
        <f>'9'!CJ24</f>
        <v>0.36646079370958801</v>
      </c>
      <c r="W4" s="670">
        <f>'10'!CJ24</f>
        <v>0.37665555199656087</v>
      </c>
      <c r="X4" s="754">
        <f>'9'!CR24</f>
        <v>0.5344141017484183</v>
      </c>
      <c r="Y4" s="755">
        <f>'10'!CR24</f>
        <v>0.53491210363465758</v>
      </c>
      <c r="Z4" s="669">
        <f>'9'!CZ24</f>
        <v>0.45351020518611329</v>
      </c>
      <c r="AA4" s="670">
        <f>'10'!CZ24</f>
        <v>0.45361497388281535</v>
      </c>
      <c r="AB4" s="669">
        <f>'9'!DH24</f>
        <v>0.3549486231110916</v>
      </c>
      <c r="AC4" s="670">
        <f>'10'!DH24</f>
        <v>0.36445144342193264</v>
      </c>
    </row>
    <row r="5" spans="1:29">
      <c r="A5" s="97">
        <v>1981</v>
      </c>
      <c r="B5" s="669">
        <f>'9'!H25</f>
        <v>0.424567682875302</v>
      </c>
      <c r="C5" s="670">
        <f>'10'!H25</f>
        <v>0.43808554186547399</v>
      </c>
      <c r="D5" s="669">
        <f>'9'!P25</f>
        <v>0.54260872000058802</v>
      </c>
      <c r="E5" s="670">
        <f>'10'!P25</f>
        <v>0.55861217310519584</v>
      </c>
      <c r="F5" s="669">
        <f>'9'!X25</f>
        <v>0.41321158525926038</v>
      </c>
      <c r="G5" s="670">
        <f>'10'!X25</f>
        <v>0.43188498419604121</v>
      </c>
      <c r="H5" s="669">
        <f>'9'!AF25</f>
        <v>0.4475168491644077</v>
      </c>
      <c r="I5" s="670">
        <f>'10'!AF25</f>
        <v>0.44568248935521482</v>
      </c>
      <c r="J5" s="669">
        <f>'9'!AN25</f>
        <v>0.50445318369517678</v>
      </c>
      <c r="K5" s="670">
        <f>'10'!AN25</f>
        <v>0.47836785448252006</v>
      </c>
      <c r="L5" s="669">
        <f>'9'!AV25</f>
        <v>0.46920441533006352</v>
      </c>
      <c r="M5" s="670">
        <f>'10'!AV25</f>
        <v>0.47489074929395869</v>
      </c>
      <c r="N5" s="669">
        <f>'9'!BD25</f>
        <v>0.51449620431709986</v>
      </c>
      <c r="O5" s="670">
        <f>'10'!BD25</f>
        <v>0.50840002443816701</v>
      </c>
      <c r="P5" s="669">
        <f>'9'!BL25</f>
        <v>0.45554554925298479</v>
      </c>
      <c r="Q5" s="670">
        <f>'10'!BL25</f>
        <v>0.46570184367758088</v>
      </c>
      <c r="R5" s="669">
        <f>'9'!BT25</f>
        <v>0.53272633548470116</v>
      </c>
      <c r="S5" s="670">
        <f>'10'!BT25</f>
        <v>0.53992824902208114</v>
      </c>
      <c r="T5" s="669">
        <f>'9'!CB25</f>
        <v>0.49909979046762021</v>
      </c>
      <c r="U5" s="670">
        <f>'10'!CB25</f>
        <v>0.50261038443459272</v>
      </c>
      <c r="V5" s="669">
        <f>'9'!CJ25</f>
        <v>0.36620541988850763</v>
      </c>
      <c r="W5" s="670">
        <f>'10'!CJ25</f>
        <v>0.37558243334263514</v>
      </c>
      <c r="X5" s="669">
        <f>'9'!CR25</f>
        <v>0.53521581689044573</v>
      </c>
      <c r="Y5" s="670">
        <f>'10'!CR25</f>
        <v>0.53459023859352395</v>
      </c>
      <c r="Z5" s="669">
        <f>'9'!CZ25</f>
        <v>0.44431335020386181</v>
      </c>
      <c r="AA5" s="670">
        <f>'10'!CZ25</f>
        <v>0.4441577042315118</v>
      </c>
      <c r="AB5" s="669">
        <f>'9'!DH25</f>
        <v>0.35024069394814455</v>
      </c>
      <c r="AC5" s="670">
        <f>'10'!DH25</f>
        <v>0.35916844694405542</v>
      </c>
    </row>
    <row r="6" spans="1:29">
      <c r="A6" s="97">
        <v>1982</v>
      </c>
      <c r="B6" s="669">
        <f>'9'!H26</f>
        <v>0.42061110910738697</v>
      </c>
      <c r="C6" s="670">
        <f>'10'!H26</f>
        <v>0.43301759820070562</v>
      </c>
      <c r="D6" s="669">
        <f>'9'!P26</f>
        <v>0.5431441283001246</v>
      </c>
      <c r="E6" s="670">
        <f>'10'!P26</f>
        <v>0.55968442737428747</v>
      </c>
      <c r="F6" s="669">
        <f>'9'!X26</f>
        <v>0.4147220209797654</v>
      </c>
      <c r="G6" s="670">
        <f>'10'!X26</f>
        <v>0.42932340068365316</v>
      </c>
      <c r="H6" s="669">
        <f>'9'!AF26</f>
        <v>0.45155186614588594</v>
      </c>
      <c r="I6" s="670">
        <f>'10'!AF26</f>
        <v>0.44972383364079827</v>
      </c>
      <c r="J6" s="669">
        <f>'9'!AN26</f>
        <v>0.51081384749524261</v>
      </c>
      <c r="K6" s="670">
        <f>'10'!AN26</f>
        <v>0.48608936712757866</v>
      </c>
      <c r="L6" s="669">
        <f>'9'!AV26</f>
        <v>0.47410819288523764</v>
      </c>
      <c r="M6" s="670">
        <f>'10'!AV26</f>
        <v>0.48272883923092474</v>
      </c>
      <c r="N6" s="669">
        <f>'9'!BD26</f>
        <v>0.50602341991840805</v>
      </c>
      <c r="O6" s="670">
        <f>'10'!BD26</f>
        <v>0.50200741617226918</v>
      </c>
      <c r="P6" s="669">
        <f>'9'!BL26</f>
        <v>0.4578191880623817</v>
      </c>
      <c r="Q6" s="670">
        <f>'10'!BL26</f>
        <v>0.46756482736793281</v>
      </c>
      <c r="R6" s="669">
        <f>'9'!BT26</f>
        <v>0.55819369517525219</v>
      </c>
      <c r="S6" s="670">
        <f>'10'!BT26</f>
        <v>0.56397517442691281</v>
      </c>
      <c r="T6" s="669">
        <f>'9'!CB26</f>
        <v>0.55190462979847388</v>
      </c>
      <c r="U6" s="670">
        <f>'10'!CB26</f>
        <v>0.52650218199579246</v>
      </c>
      <c r="V6" s="669">
        <f>'9'!CJ26</f>
        <v>0.36868114890781845</v>
      </c>
      <c r="W6" s="670">
        <f>'10'!CJ26</f>
        <v>0.37788527255310395</v>
      </c>
      <c r="X6" s="669">
        <f>'9'!CR26</f>
        <v>0.53070230995216339</v>
      </c>
      <c r="Y6" s="670">
        <f>'10'!CR26</f>
        <v>0.52925161384167296</v>
      </c>
      <c r="Z6" s="669">
        <f>'9'!CZ26</f>
        <v>0.4357469554587472</v>
      </c>
      <c r="AA6" s="670">
        <f>'10'!CZ26</f>
        <v>0.43478972668185856</v>
      </c>
      <c r="AB6" s="669">
        <f>'9'!DH26</f>
        <v>0.34202181995579545</v>
      </c>
      <c r="AC6" s="670">
        <f>'10'!DH26</f>
        <v>0.34991439776275013</v>
      </c>
    </row>
    <row r="7" spans="1:29">
      <c r="A7" s="97">
        <v>1983</v>
      </c>
      <c r="B7" s="669">
        <f>'9'!H27</f>
        <v>0.42206426475917319</v>
      </c>
      <c r="C7" s="670">
        <f>'10'!H27</f>
        <v>0.43443768524223791</v>
      </c>
      <c r="D7" s="669">
        <f>'9'!P27</f>
        <v>0.54167080726783357</v>
      </c>
      <c r="E7" s="670">
        <f>'10'!P27</f>
        <v>0.55737996182616489</v>
      </c>
      <c r="F7" s="669">
        <f>'9'!X27</f>
        <v>0.42197778252209733</v>
      </c>
      <c r="G7" s="670">
        <f>'10'!X27</f>
        <v>0.43590398178255996</v>
      </c>
      <c r="H7" s="669">
        <f>'9'!AF27</f>
        <v>0.45465869601039843</v>
      </c>
      <c r="I7" s="670">
        <f>'10'!AF27</f>
        <v>0.45231906316527459</v>
      </c>
      <c r="J7" s="669">
        <f>'9'!AN27</f>
        <v>0.51543938953133761</v>
      </c>
      <c r="K7" s="670">
        <f>'10'!AN27</f>
        <v>0.49127241537115729</v>
      </c>
      <c r="L7" s="669">
        <f>'9'!AV27</f>
        <v>0.47413859578397577</v>
      </c>
      <c r="M7" s="670">
        <f>'10'!AV27</f>
        <v>0.48248160456597977</v>
      </c>
      <c r="N7" s="669">
        <f>'9'!BD27</f>
        <v>0.5128401092923276</v>
      </c>
      <c r="O7" s="670">
        <f>'10'!BD27</f>
        <v>0.50468926200173769</v>
      </c>
      <c r="P7" s="669">
        <f>'9'!BL27</f>
        <v>0.46074705914379721</v>
      </c>
      <c r="Q7" s="670">
        <f>'10'!BL27</f>
        <v>0.46926221164321413</v>
      </c>
      <c r="R7" s="669">
        <f>'9'!BT27</f>
        <v>0.56447472961401335</v>
      </c>
      <c r="S7" s="670">
        <f>'10'!BT27</f>
        <v>0.56998242811821054</v>
      </c>
      <c r="T7" s="669">
        <f>'9'!CB27</f>
        <v>0.5559872392752353</v>
      </c>
      <c r="U7" s="670">
        <f>'10'!CB27</f>
        <v>0.52969330106547319</v>
      </c>
      <c r="V7" s="669">
        <f>'9'!CJ27</f>
        <v>0.37467132346704768</v>
      </c>
      <c r="W7" s="670">
        <f>'10'!CJ27</f>
        <v>0.3832821760443047</v>
      </c>
      <c r="X7" s="669">
        <f>'9'!CR27</f>
        <v>0.52401518817222636</v>
      </c>
      <c r="Y7" s="670">
        <f>'10'!CR27</f>
        <v>0.52039880124381588</v>
      </c>
      <c r="Z7" s="669">
        <f>'9'!CZ27</f>
        <v>0.43179444753835106</v>
      </c>
      <c r="AA7" s="670">
        <f>'10'!CZ27</f>
        <v>0.43236133650014219</v>
      </c>
      <c r="AB7" s="669">
        <f>'9'!DH27</f>
        <v>0.34284517700877004</v>
      </c>
      <c r="AC7" s="670">
        <f>'10'!DH27</f>
        <v>0.35336043665791195</v>
      </c>
    </row>
    <row r="8" spans="1:29">
      <c r="A8" s="97">
        <v>1984</v>
      </c>
      <c r="B8" s="669">
        <f>'9'!H28</f>
        <v>0.4316203969932656</v>
      </c>
      <c r="C8" s="670">
        <f>'10'!H28</f>
        <v>0.44350294101903459</v>
      </c>
      <c r="D8" s="669">
        <f>'9'!P28</f>
        <v>0.54490021523888243</v>
      </c>
      <c r="E8" s="670">
        <f>'10'!P28</f>
        <v>0.55984273634469894</v>
      </c>
      <c r="F8" s="669">
        <f>'9'!X28</f>
        <v>0.4338058786809067</v>
      </c>
      <c r="G8" s="670">
        <f>'10'!X28</f>
        <v>0.44770042916474861</v>
      </c>
      <c r="H8" s="669">
        <f>'9'!AF28</f>
        <v>0.46503525510870014</v>
      </c>
      <c r="I8" s="670">
        <f>'10'!AF28</f>
        <v>0.46256992333191793</v>
      </c>
      <c r="J8" s="669">
        <f>'9'!AN28</f>
        <v>0.52327962227604186</v>
      </c>
      <c r="K8" s="670">
        <f>'10'!AN28</f>
        <v>0.4996506442564253</v>
      </c>
      <c r="L8" s="669">
        <f>'9'!AV28</f>
        <v>0.47210232521905471</v>
      </c>
      <c r="M8" s="670">
        <f>'10'!AV28</f>
        <v>0.48048082237365453</v>
      </c>
      <c r="N8" s="669">
        <f>'9'!BD28</f>
        <v>0.45302023996181184</v>
      </c>
      <c r="O8" s="670">
        <f>'10'!BD28</f>
        <v>0.44541968731339343</v>
      </c>
      <c r="P8" s="669">
        <f>'9'!BL28</f>
        <v>0.46664067439958318</v>
      </c>
      <c r="Q8" s="670">
        <f>'10'!BL28</f>
        <v>0.47655267030878562</v>
      </c>
      <c r="R8" s="669">
        <f>'9'!BT28</f>
        <v>0.56630763825064245</v>
      </c>
      <c r="S8" s="670">
        <f>'10'!BT28</f>
        <v>0.57028775832316037</v>
      </c>
      <c r="T8" s="669">
        <f>'9'!CB28</f>
        <v>0.5686562930699024</v>
      </c>
      <c r="U8" s="670">
        <f>'10'!CB28</f>
        <v>0.54151669759676857</v>
      </c>
      <c r="V8" s="669">
        <f>'9'!CJ28</f>
        <v>0.37486671902303426</v>
      </c>
      <c r="W8" s="670">
        <f>'10'!CJ28</f>
        <v>0.38330515335932941</v>
      </c>
      <c r="X8" s="669">
        <f>'9'!CR28</f>
        <v>0.52380368658399079</v>
      </c>
      <c r="Y8" s="670">
        <f>'10'!CR28</f>
        <v>0.52079361507271238</v>
      </c>
      <c r="Z8" s="669">
        <f>'9'!CZ28</f>
        <v>0.424900338474273</v>
      </c>
      <c r="AA8" s="670">
        <f>'10'!CZ28</f>
        <v>0.42516785790483119</v>
      </c>
      <c r="AB8" s="669">
        <f>'9'!DH28</f>
        <v>0.34771570497853443</v>
      </c>
      <c r="AC8" s="670">
        <f>'10'!DH28</f>
        <v>0.36036104536979563</v>
      </c>
    </row>
    <row r="9" spans="1:29">
      <c r="A9" s="97">
        <v>1985</v>
      </c>
      <c r="B9" s="669">
        <f>'9'!H29</f>
        <v>0.44044624999475157</v>
      </c>
      <c r="C9" s="670">
        <f>'10'!H29</f>
        <v>0.45328059716724339</v>
      </c>
      <c r="D9" s="669">
        <f>'9'!P29</f>
        <v>0.55359053346763143</v>
      </c>
      <c r="E9" s="670">
        <f>'10'!P29</f>
        <v>0.56968503143269056</v>
      </c>
      <c r="F9" s="669">
        <f>'9'!X29</f>
        <v>0.44595072051090312</v>
      </c>
      <c r="G9" s="670">
        <f>'10'!X29</f>
        <v>0.46112256140673669</v>
      </c>
      <c r="H9" s="669">
        <f>'9'!AF29</f>
        <v>0.47513279166199585</v>
      </c>
      <c r="I9" s="670">
        <f>'10'!AF29</f>
        <v>0.47445663173654429</v>
      </c>
      <c r="J9" s="669">
        <f>'9'!AN29</f>
        <v>0.53019612646138059</v>
      </c>
      <c r="K9" s="670">
        <f>'10'!AN29</f>
        <v>0.50737830157410024</v>
      </c>
      <c r="L9" s="669">
        <f>'9'!AV29</f>
        <v>0.47201950440403861</v>
      </c>
      <c r="M9" s="670">
        <f>'10'!AV29</f>
        <v>0.48166910821781139</v>
      </c>
      <c r="N9" s="669">
        <f>'9'!BD29</f>
        <v>0.46611173865485556</v>
      </c>
      <c r="O9" s="670">
        <f>'10'!BD29</f>
        <v>0.45873017429722995</v>
      </c>
      <c r="P9" s="669">
        <f>'9'!BL29</f>
        <v>0.47317526865487725</v>
      </c>
      <c r="Q9" s="670">
        <f>'10'!BL29</f>
        <v>0.48500916741193578</v>
      </c>
      <c r="R9" s="669">
        <f>'9'!BT29</f>
        <v>0.56986714292350982</v>
      </c>
      <c r="S9" s="670">
        <f>'10'!BT29</f>
        <v>0.57379532566385372</v>
      </c>
      <c r="T9" s="669">
        <f>'9'!CB29</f>
        <v>0.5859858350571634</v>
      </c>
      <c r="U9" s="670">
        <f>'10'!CB29</f>
        <v>0.56141159823931719</v>
      </c>
      <c r="V9" s="669">
        <f>'9'!CJ29</f>
        <v>0.37986908422886473</v>
      </c>
      <c r="W9" s="670">
        <f>'10'!CJ29</f>
        <v>0.38894411997014333</v>
      </c>
      <c r="X9" s="669">
        <f>'9'!CR29</f>
        <v>0.52096015817599883</v>
      </c>
      <c r="Y9" s="670">
        <f>'10'!CR29</f>
        <v>0.51883876596456213</v>
      </c>
      <c r="Z9" s="669">
        <f>'9'!CZ29</f>
        <v>0.41856048807123175</v>
      </c>
      <c r="AA9" s="670">
        <f>'10'!CZ29</f>
        <v>0.41871404607142654</v>
      </c>
      <c r="AB9" s="669">
        <f>'9'!DH29</f>
        <v>0.34932840262535447</v>
      </c>
      <c r="AC9" s="670">
        <f>'10'!DH29</f>
        <v>0.36512193554183114</v>
      </c>
    </row>
    <row r="10" spans="1:29">
      <c r="A10" s="97">
        <v>1986</v>
      </c>
      <c r="B10" s="669">
        <f>'9'!H30</f>
        <v>0.43983332607895498</v>
      </c>
      <c r="C10" s="670">
        <f>'10'!H30</f>
        <v>0.45149000904502129</v>
      </c>
      <c r="D10" s="669">
        <f>'9'!P30</f>
        <v>0.56310173947485287</v>
      </c>
      <c r="E10" s="670">
        <f>'10'!P30</f>
        <v>0.5813183241860056</v>
      </c>
      <c r="F10" s="669">
        <f>'9'!X30</f>
        <v>0.45374151732658563</v>
      </c>
      <c r="G10" s="670">
        <f>'10'!X30</f>
        <v>0.46910227040716068</v>
      </c>
      <c r="H10" s="669">
        <f>'9'!AF30</f>
        <v>0.48929559607052348</v>
      </c>
      <c r="I10" s="670">
        <f>'10'!AF30</f>
        <v>0.49050927766455271</v>
      </c>
      <c r="J10" s="669">
        <f>'9'!AN30</f>
        <v>0.53778442961509298</v>
      </c>
      <c r="K10" s="670">
        <f>'10'!AN30</f>
        <v>0.51697742529788926</v>
      </c>
      <c r="L10" s="669">
        <f>'9'!AV30</f>
        <v>0.4716711362890913</v>
      </c>
      <c r="M10" s="670">
        <f>'10'!AV30</f>
        <v>0.48322870989341049</v>
      </c>
      <c r="N10" s="669">
        <f>'9'!BD30</f>
        <v>0.48534442896959373</v>
      </c>
      <c r="O10" s="670">
        <f>'10'!BD30</f>
        <v>0.47972141235302868</v>
      </c>
      <c r="P10" s="669">
        <f>'9'!BL30</f>
        <v>0.47912036218951071</v>
      </c>
      <c r="Q10" s="670">
        <f>'10'!BL30</f>
        <v>0.4928726700138929</v>
      </c>
      <c r="R10" s="669">
        <f>'9'!BT30</f>
        <v>0.56939152918778124</v>
      </c>
      <c r="S10" s="670">
        <f>'10'!BT30</f>
        <v>0.57355722114346341</v>
      </c>
      <c r="T10" s="669">
        <f>'9'!CB30</f>
        <v>0.59597938437126574</v>
      </c>
      <c r="U10" s="670">
        <f>'10'!CB30</f>
        <v>0.57395229391671365</v>
      </c>
      <c r="V10" s="669">
        <f>'9'!CJ30</f>
        <v>0.38916364435422357</v>
      </c>
      <c r="W10" s="670">
        <f>'10'!CJ30</f>
        <v>0.3996319537371299</v>
      </c>
      <c r="X10" s="669">
        <f>'9'!CR30</f>
        <v>0.52027911248592784</v>
      </c>
      <c r="Y10" s="670">
        <f>'10'!CR30</f>
        <v>0.52084040355505912</v>
      </c>
      <c r="Z10" s="669">
        <f>'9'!CZ30</f>
        <v>0.41775394283793843</v>
      </c>
      <c r="AA10" s="670">
        <f>'10'!CZ30</f>
        <v>0.4196754029346198</v>
      </c>
      <c r="AB10" s="669">
        <f>'9'!DH30</f>
        <v>0.35207722922235318</v>
      </c>
      <c r="AC10" s="670">
        <f>'10'!DH30</f>
        <v>0.36986798921089864</v>
      </c>
    </row>
    <row r="11" spans="1:29">
      <c r="A11" s="97">
        <v>1987</v>
      </c>
      <c r="B11" s="669">
        <f>'9'!H31</f>
        <v>0.44123468839567792</v>
      </c>
      <c r="C11" s="670">
        <f>'10'!H31</f>
        <v>0.454096128231956</v>
      </c>
      <c r="D11" s="669">
        <f>'9'!P31</f>
        <v>0.57189093972135863</v>
      </c>
      <c r="E11" s="670">
        <f>'10'!P31</f>
        <v>0.59222937195235148</v>
      </c>
      <c r="F11" s="669">
        <f>'9'!X31</f>
        <v>0.46217294759241917</v>
      </c>
      <c r="G11" s="670">
        <f>'10'!X31</f>
        <v>0.47802707455752969</v>
      </c>
      <c r="H11" s="669">
        <f>'9'!AF31</f>
        <v>0.49232396670687772</v>
      </c>
      <c r="I11" s="670">
        <f>'10'!AF31</f>
        <v>0.49216421626195328</v>
      </c>
      <c r="J11" s="669">
        <f>'9'!AN31</f>
        <v>0.54531518560643744</v>
      </c>
      <c r="K11" s="670">
        <f>'10'!AN31</f>
        <v>0.52729557760314116</v>
      </c>
      <c r="L11" s="669">
        <f>'9'!AV31</f>
        <v>0.47352578235154164</v>
      </c>
      <c r="M11" s="670">
        <f>'10'!AV31</f>
        <v>0.48691227772857193</v>
      </c>
      <c r="N11" s="669">
        <f>'9'!BD31</f>
        <v>0.50143070828036806</v>
      </c>
      <c r="O11" s="670">
        <f>'10'!BD31</f>
        <v>0.49709915089521339</v>
      </c>
      <c r="P11" s="669">
        <f>'9'!BL31</f>
        <v>0.45043614554866962</v>
      </c>
      <c r="Q11" s="670">
        <f>'10'!BL31</f>
        <v>0.46589647185258465</v>
      </c>
      <c r="R11" s="669">
        <f>'9'!BT31</f>
        <v>0.56544217117734363</v>
      </c>
      <c r="S11" s="670">
        <f>'10'!BT31</f>
        <v>0.56586094582890933</v>
      </c>
      <c r="T11" s="669">
        <f>'9'!CB31</f>
        <v>0.59831897920752264</v>
      </c>
      <c r="U11" s="670">
        <f>'10'!CB31</f>
        <v>0.57530628388651717</v>
      </c>
      <c r="V11" s="669">
        <f>'9'!CJ31</f>
        <v>0.40190196930378719</v>
      </c>
      <c r="W11" s="670">
        <f>'10'!CJ31</f>
        <v>0.4150471664201914</v>
      </c>
      <c r="X11" s="669">
        <f>'9'!CR31</f>
        <v>0.5181916931718622</v>
      </c>
      <c r="Y11" s="670">
        <f>'10'!CR31</f>
        <v>0.52098024633904383</v>
      </c>
      <c r="Z11" s="669">
        <f>'9'!CZ31</f>
        <v>0.42238150570136301</v>
      </c>
      <c r="AA11" s="670">
        <f>'10'!CZ31</f>
        <v>0.42738039596393462</v>
      </c>
      <c r="AB11" s="669">
        <f>'9'!DH31</f>
        <v>0.36073466708890839</v>
      </c>
      <c r="AC11" s="670">
        <f>'10'!DH31</f>
        <v>0.37933537039003745</v>
      </c>
    </row>
    <row r="12" spans="1:29">
      <c r="A12" s="97">
        <v>1988</v>
      </c>
      <c r="B12" s="669">
        <f>'9'!H32</f>
        <v>0.44094698699377699</v>
      </c>
      <c r="C12" s="670">
        <f>'10'!H32</f>
        <v>0.45511707560813719</v>
      </c>
      <c r="D12" s="669">
        <f>'9'!P32</f>
        <v>0.58093996514613899</v>
      </c>
      <c r="E12" s="670">
        <f>'10'!P32</f>
        <v>0.60389933825932651</v>
      </c>
      <c r="F12" s="669">
        <f>'9'!X32</f>
        <v>0.47478533817598756</v>
      </c>
      <c r="G12" s="670">
        <f>'10'!X32</f>
        <v>0.49141315942407826</v>
      </c>
      <c r="H12" s="669">
        <f>'9'!AF32</f>
        <v>0.49654519437942002</v>
      </c>
      <c r="I12" s="670">
        <f>'10'!AF32</f>
        <v>0.49276318181474432</v>
      </c>
      <c r="J12" s="669">
        <f>'9'!AN32</f>
        <v>0.5534875878055765</v>
      </c>
      <c r="K12" s="670">
        <f>'10'!AN32</f>
        <v>0.53755398464960846</v>
      </c>
      <c r="L12" s="669">
        <f>'9'!AV32</f>
        <v>0.47605870047694859</v>
      </c>
      <c r="M12" s="670">
        <f>'10'!AV32</f>
        <v>0.4912502258028803</v>
      </c>
      <c r="N12" s="669">
        <f>'9'!BD32</f>
        <v>0.51273736481649146</v>
      </c>
      <c r="O12" s="670">
        <f>'10'!BD32</f>
        <v>0.50881235833155558</v>
      </c>
      <c r="P12" s="669">
        <f>'9'!BL32</f>
        <v>0.48276168562379085</v>
      </c>
      <c r="Q12" s="670">
        <f>'10'!BL32</f>
        <v>0.50021044319531216</v>
      </c>
      <c r="R12" s="669">
        <f>'9'!BT32</f>
        <v>0.56273798451075963</v>
      </c>
      <c r="S12" s="670">
        <f>'10'!BT32</f>
        <v>0.5634398855508207</v>
      </c>
      <c r="T12" s="669">
        <f>'9'!CB32</f>
        <v>0.59520037320990982</v>
      </c>
      <c r="U12" s="670">
        <f>'10'!CB32</f>
        <v>0.5688955855614376</v>
      </c>
      <c r="V12" s="669">
        <f>'9'!CJ32</f>
        <v>0.4123646290682817</v>
      </c>
      <c r="W12" s="670">
        <f>'10'!CJ32</f>
        <v>0.42705068352037701</v>
      </c>
      <c r="X12" s="669">
        <f>'9'!CR32</f>
        <v>0.52271335299206267</v>
      </c>
      <c r="Y12" s="670">
        <f>'10'!CR32</f>
        <v>0.5257081075390464</v>
      </c>
      <c r="Z12" s="669">
        <f>'9'!CZ32</f>
        <v>0.43366107981540747</v>
      </c>
      <c r="AA12" s="670">
        <f>'10'!CZ32</f>
        <v>0.44075604944238012</v>
      </c>
      <c r="AB12" s="669">
        <f>'9'!DH32</f>
        <v>0.36683221634375135</v>
      </c>
      <c r="AC12" s="670">
        <f>'10'!DH32</f>
        <v>0.38682899621949274</v>
      </c>
    </row>
    <row r="13" spans="1:29">
      <c r="A13" s="97">
        <v>1989</v>
      </c>
      <c r="B13" s="669">
        <f>'9'!H33</f>
        <v>0.44562401044170119</v>
      </c>
      <c r="C13" s="670">
        <f>'10'!H33</f>
        <v>0.46140999097847213</v>
      </c>
      <c r="D13" s="669">
        <f>'9'!P33</f>
        <v>0.59079162229018034</v>
      </c>
      <c r="E13" s="670">
        <f>'10'!P33</f>
        <v>0.6148314592003592</v>
      </c>
      <c r="F13" s="669">
        <f>'9'!X33</f>
        <v>0.48228443635019758</v>
      </c>
      <c r="G13" s="670">
        <f>'10'!X33</f>
        <v>0.49876067738458962</v>
      </c>
      <c r="H13" s="669">
        <f>'9'!AF33</f>
        <v>0.5002254113107607</v>
      </c>
      <c r="I13" s="670">
        <f>'10'!AF33</f>
        <v>0.49428125536110834</v>
      </c>
      <c r="J13" s="669">
        <f>'9'!AN33</f>
        <v>0.56129674863227352</v>
      </c>
      <c r="K13" s="670">
        <f>'10'!AN33</f>
        <v>0.54725772678986939</v>
      </c>
      <c r="L13" s="669">
        <f>'9'!AV33</f>
        <v>0.47802071577472716</v>
      </c>
      <c r="M13" s="670">
        <f>'10'!AV33</f>
        <v>0.4943283328646586</v>
      </c>
      <c r="N13" s="669">
        <f>'9'!BD33</f>
        <v>0.52526433462058886</v>
      </c>
      <c r="O13" s="670">
        <f>'10'!BD33</f>
        <v>0.52107324148770173</v>
      </c>
      <c r="P13" s="669">
        <f>'9'!BL33</f>
        <v>0.51005993965943308</v>
      </c>
      <c r="Q13" s="670">
        <f>'10'!BL33</f>
        <v>0.52985906001846894</v>
      </c>
      <c r="R13" s="669">
        <f>'9'!BT33</f>
        <v>0.56348778202004357</v>
      </c>
      <c r="S13" s="670">
        <f>'10'!BT33</f>
        <v>0.56578560881511897</v>
      </c>
      <c r="T13" s="669">
        <f>'9'!CB33</f>
        <v>0.59541588358728559</v>
      </c>
      <c r="U13" s="670">
        <f>'10'!CB33</f>
        <v>0.56798567595366689</v>
      </c>
      <c r="V13" s="669">
        <f>'9'!CJ33</f>
        <v>0.42857671725314217</v>
      </c>
      <c r="W13" s="670">
        <f>'10'!CJ33</f>
        <v>0.44647960071972748</v>
      </c>
      <c r="X13" s="669">
        <f>'9'!CR33</f>
        <v>0.52921098310026016</v>
      </c>
      <c r="Y13" s="670">
        <f>'10'!CR33</f>
        <v>0.53357321364419186</v>
      </c>
      <c r="Z13" s="669">
        <f>'9'!CZ33</f>
        <v>0.44114453601105164</v>
      </c>
      <c r="AA13" s="670">
        <f>'10'!CZ33</f>
        <v>0.44842744576753568</v>
      </c>
      <c r="AB13" s="669">
        <f>'9'!DH33</f>
        <v>0.37042257798370293</v>
      </c>
      <c r="AC13" s="670">
        <f>'10'!DH33</f>
        <v>0.39039181541974399</v>
      </c>
    </row>
    <row r="14" spans="1:29">
      <c r="A14" s="97">
        <v>1990</v>
      </c>
      <c r="B14" s="669">
        <f>'9'!H34</f>
        <v>0.43438176864357858</v>
      </c>
      <c r="C14" s="670">
        <f>'10'!H34</f>
        <v>0.44901127037227012</v>
      </c>
      <c r="D14" s="669">
        <f>'9'!P34</f>
        <v>0.59863341966517136</v>
      </c>
      <c r="E14" s="670">
        <f>'10'!P34</f>
        <v>0.62229569072404334</v>
      </c>
      <c r="F14" s="669">
        <f>'9'!X34</f>
        <v>0.48658602281603902</v>
      </c>
      <c r="G14" s="670">
        <f>'10'!X34</f>
        <v>0.50187357503101981</v>
      </c>
      <c r="H14" s="669">
        <f>'9'!AF34</f>
        <v>0.50656420490664034</v>
      </c>
      <c r="I14" s="670">
        <f>'10'!AF34</f>
        <v>0.49874795122079929</v>
      </c>
      <c r="J14" s="669">
        <f>'9'!AN34</f>
        <v>0.56186945793113097</v>
      </c>
      <c r="K14" s="670">
        <f>'10'!AN34</f>
        <v>0.54850044422760225</v>
      </c>
      <c r="L14" s="669">
        <f>'9'!AV34</f>
        <v>0.49995929351239321</v>
      </c>
      <c r="M14" s="670">
        <f>'10'!AV34</f>
        <v>0.5180083771568772</v>
      </c>
      <c r="N14" s="669">
        <f>'9'!BD34</f>
        <v>0.53329672282624185</v>
      </c>
      <c r="O14" s="670">
        <f>'10'!BD34</f>
        <v>0.53055475888170323</v>
      </c>
      <c r="P14" s="669">
        <f>'9'!BL34</f>
        <v>0.51824669201023477</v>
      </c>
      <c r="Q14" s="670">
        <f>'10'!BL34</f>
        <v>0.54001248027955839</v>
      </c>
      <c r="R14" s="669">
        <f>'9'!BT34</f>
        <v>0.56464785911953741</v>
      </c>
      <c r="S14" s="670">
        <f>'10'!BT34</f>
        <v>0.56843429492973063</v>
      </c>
      <c r="T14" s="669">
        <f>'9'!CB34</f>
        <v>0.60059533907050866</v>
      </c>
      <c r="U14" s="670">
        <f>'10'!CB34</f>
        <v>0.57275164988559324</v>
      </c>
      <c r="V14" s="669">
        <f>'9'!CJ34</f>
        <v>0.44005544866385427</v>
      </c>
      <c r="W14" s="670">
        <f>'10'!CJ34</f>
        <v>0.45946539805919151</v>
      </c>
      <c r="X14" s="669">
        <f>'9'!CR34</f>
        <v>0.52967439107666214</v>
      </c>
      <c r="Y14" s="670">
        <f>'10'!CR34</f>
        <v>0.53408246629931588</v>
      </c>
      <c r="Z14" s="669">
        <f>'9'!CZ34</f>
        <v>0.4422400900932516</v>
      </c>
      <c r="AA14" s="670">
        <f>'10'!CZ34</f>
        <v>0.45009289214004888</v>
      </c>
      <c r="AB14" s="669">
        <f>'9'!DH34</f>
        <v>0.37304144952495549</v>
      </c>
      <c r="AC14" s="670">
        <f>'10'!DH34</f>
        <v>0.39378622445539269</v>
      </c>
    </row>
    <row r="15" spans="1:29">
      <c r="A15" s="97">
        <v>1991</v>
      </c>
      <c r="B15" s="669">
        <f>'9'!H35</f>
        <v>0.41931624257673977</v>
      </c>
      <c r="C15" s="670">
        <f>'10'!H35</f>
        <v>0.43394906607295269</v>
      </c>
      <c r="D15" s="669">
        <f>'9'!P35</f>
        <v>0.60716588051548381</v>
      </c>
      <c r="E15" s="670">
        <f>'10'!P35</f>
        <v>0.63177910787245117</v>
      </c>
      <c r="F15" s="669">
        <f>'9'!X35</f>
        <v>0.48459042083939685</v>
      </c>
      <c r="G15" s="670">
        <f>'10'!X35</f>
        <v>0.49719063610651748</v>
      </c>
      <c r="H15" s="669">
        <f>'9'!AF35</f>
        <v>0.51567885910801103</v>
      </c>
      <c r="I15" s="670">
        <f>'10'!AF35</f>
        <v>0.50787684948950074</v>
      </c>
      <c r="J15" s="669">
        <f>'9'!AN35</f>
        <v>0.55225201802222246</v>
      </c>
      <c r="K15" s="670">
        <f>'10'!AN35</f>
        <v>0.53621717539095026</v>
      </c>
      <c r="L15" s="669">
        <f>'9'!AV35</f>
        <v>0.51452360057909652</v>
      </c>
      <c r="M15" s="670">
        <f>'10'!AV35</f>
        <v>0.53245534209320178</v>
      </c>
      <c r="N15" s="669">
        <f>'9'!BD35</f>
        <v>0.56235953057383681</v>
      </c>
      <c r="O15" s="670">
        <f>'10'!BD35</f>
        <v>0.54834691533136959</v>
      </c>
      <c r="P15" s="669">
        <f>'9'!BL35</f>
        <v>0.52665166645917205</v>
      </c>
      <c r="Q15" s="670">
        <f>'10'!BL35</f>
        <v>0.54967332248373035</v>
      </c>
      <c r="R15" s="669">
        <f>'9'!BT35</f>
        <v>0.56047290498961344</v>
      </c>
      <c r="S15" s="670">
        <f>'10'!BT35</f>
        <v>0.56410867315996216</v>
      </c>
      <c r="T15" s="669">
        <f>'9'!CB35</f>
        <v>0.6110721653415867</v>
      </c>
      <c r="U15" s="670">
        <f>'10'!CB35</f>
        <v>0.58500127439944771</v>
      </c>
      <c r="V15" s="669">
        <f>'9'!CJ35</f>
        <v>0.43256543906048117</v>
      </c>
      <c r="W15" s="670">
        <f>'10'!CJ35</f>
        <v>0.45245618349367756</v>
      </c>
      <c r="X15" s="669">
        <f>'9'!CR35</f>
        <v>0.53219034934168075</v>
      </c>
      <c r="Y15" s="670">
        <f>'10'!CR35</f>
        <v>0.53759251786327145</v>
      </c>
      <c r="Z15" s="669">
        <f>'9'!CZ35</f>
        <v>0.43719191548991843</v>
      </c>
      <c r="AA15" s="670">
        <f>'10'!CZ35</f>
        <v>0.44271867522686004</v>
      </c>
      <c r="AB15" s="669">
        <f>'9'!DH35</f>
        <v>0.37011638473283076</v>
      </c>
      <c r="AC15" s="670">
        <f>'10'!DH35</f>
        <v>0.38944836730994803</v>
      </c>
    </row>
    <row r="16" spans="1:29">
      <c r="A16" s="97">
        <v>1992</v>
      </c>
      <c r="B16" s="669">
        <f>'9'!H36</f>
        <v>0.40655768171831425</v>
      </c>
      <c r="C16" s="670">
        <f>'10'!H36</f>
        <v>0.42000090219040465</v>
      </c>
      <c r="D16" s="669">
        <f>'9'!P36</f>
        <v>0.61188811512040908</v>
      </c>
      <c r="E16" s="670">
        <f>'10'!P36</f>
        <v>0.63663939501152489</v>
      </c>
      <c r="F16" s="669">
        <f>'9'!X36</f>
        <v>0.48533925221535562</v>
      </c>
      <c r="G16" s="670">
        <f>'10'!X36</f>
        <v>0.49663366790865915</v>
      </c>
      <c r="H16" s="669">
        <f>'9'!AF36</f>
        <v>0.52492327812806838</v>
      </c>
      <c r="I16" s="670">
        <f>'10'!AF36</f>
        <v>0.51551487063303369</v>
      </c>
      <c r="J16" s="669">
        <f>'9'!AN36</f>
        <v>0.54126680995837573</v>
      </c>
      <c r="K16" s="670">
        <f>'10'!AN36</f>
        <v>0.5211668105096251</v>
      </c>
      <c r="L16" s="669">
        <f>'9'!AV36</f>
        <v>0.52816311678194328</v>
      </c>
      <c r="M16" s="670">
        <f>'10'!AV36</f>
        <v>0.54549189905631223</v>
      </c>
      <c r="N16" s="669">
        <f>'9'!BD36</f>
        <v>0.56560681892771614</v>
      </c>
      <c r="O16" s="670">
        <f>'10'!BD36</f>
        <v>0.5542491318384124</v>
      </c>
      <c r="P16" s="669">
        <f>'9'!BL36</f>
        <v>0.49875671799454341</v>
      </c>
      <c r="Q16" s="670">
        <f>'10'!BL36</f>
        <v>0.52194979049418433</v>
      </c>
      <c r="R16" s="669">
        <f>'9'!BT36</f>
        <v>0.56548541717626211</v>
      </c>
      <c r="S16" s="670">
        <f>'10'!BT36</f>
        <v>0.5694457520275894</v>
      </c>
      <c r="T16" s="669">
        <f>'9'!CB36</f>
        <v>0.6141102198723889</v>
      </c>
      <c r="U16" s="670">
        <f>'10'!CB36</f>
        <v>0.5892195871885969</v>
      </c>
      <c r="V16" s="669">
        <f>'9'!CJ36</f>
        <v>0.42061023857074475</v>
      </c>
      <c r="W16" s="670">
        <f>'10'!CJ36</f>
        <v>0.44078012595936455</v>
      </c>
      <c r="X16" s="669">
        <f>'9'!CR36</f>
        <v>0.53132331891349327</v>
      </c>
      <c r="Y16" s="670">
        <f>'10'!CR36</f>
        <v>0.53482671652866609</v>
      </c>
      <c r="Z16" s="669">
        <f>'9'!CZ36</f>
        <v>0.44951248941181488</v>
      </c>
      <c r="AA16" s="670">
        <f>'10'!CZ36</f>
        <v>0.45512902422882984</v>
      </c>
      <c r="AB16" s="669">
        <f>'9'!DH36</f>
        <v>0.37004228539588291</v>
      </c>
      <c r="AC16" s="670">
        <f>'10'!DH36</f>
        <v>0.38911420742348157</v>
      </c>
    </row>
    <row r="17" spans="1:29">
      <c r="A17" s="97">
        <v>1993</v>
      </c>
      <c r="B17" s="669">
        <f>'9'!H37</f>
        <v>0.39255694146224995</v>
      </c>
      <c r="C17" s="670">
        <f>'10'!H37</f>
        <v>0.40711369515269735</v>
      </c>
      <c r="D17" s="669">
        <f>'9'!P37</f>
        <v>0.59908750978652781</v>
      </c>
      <c r="E17" s="670">
        <f>'10'!P37</f>
        <v>0.62113499946236717</v>
      </c>
      <c r="F17" s="669">
        <f>'9'!X37</f>
        <v>0.48608551828660873</v>
      </c>
      <c r="G17" s="670">
        <f>'10'!X37</f>
        <v>0.49554969827686518</v>
      </c>
      <c r="H17" s="669">
        <f>'9'!AF37</f>
        <v>0.54648069572712554</v>
      </c>
      <c r="I17" s="670">
        <f>'10'!AF37</f>
        <v>0.53690691326410034</v>
      </c>
      <c r="J17" s="669">
        <f>'9'!AN37</f>
        <v>0.52936164124423835</v>
      </c>
      <c r="K17" s="670">
        <f>'10'!AN37</f>
        <v>0.50553191904214945</v>
      </c>
      <c r="L17" s="669">
        <f>'9'!AV37</f>
        <v>0.53793724887620831</v>
      </c>
      <c r="M17" s="670">
        <f>'10'!AV37</f>
        <v>0.553894328127438</v>
      </c>
      <c r="N17" s="669">
        <f>'9'!BD37</f>
        <v>0.56101116685879271</v>
      </c>
      <c r="O17" s="670">
        <f>'10'!BD37</f>
        <v>0.54874879130987864</v>
      </c>
      <c r="P17" s="669">
        <f>'9'!BL37</f>
        <v>0.4541639102980386</v>
      </c>
      <c r="Q17" s="670">
        <f>'10'!BL37</f>
        <v>0.47254699555213464</v>
      </c>
      <c r="R17" s="669">
        <f>'9'!BT37</f>
        <v>0.56797143433158714</v>
      </c>
      <c r="S17" s="670">
        <f>'10'!BT37</f>
        <v>0.57028703569183237</v>
      </c>
      <c r="T17" s="669">
        <f>'9'!CB37</f>
        <v>0.6140031846788776</v>
      </c>
      <c r="U17" s="670">
        <f>'10'!CB37</f>
        <v>0.59018116889003736</v>
      </c>
      <c r="V17" s="669">
        <f>'9'!CJ37</f>
        <v>0.39500374040467034</v>
      </c>
      <c r="W17" s="670">
        <f>'10'!CJ37</f>
        <v>0.41172240429326923</v>
      </c>
      <c r="X17" s="669">
        <f>'9'!CR37</f>
        <v>0.51674692636993858</v>
      </c>
      <c r="Y17" s="670">
        <f>'10'!CR37</f>
        <v>0.51871786714829771</v>
      </c>
      <c r="Z17" s="669">
        <f>'9'!CZ37</f>
        <v>0.46240374173488452</v>
      </c>
      <c r="AA17" s="670">
        <f>'10'!CZ37</f>
        <v>0.46754610153982701</v>
      </c>
      <c r="AB17" s="669">
        <f>'9'!DH37</f>
        <v>0.37516519158201872</v>
      </c>
      <c r="AC17" s="670">
        <f>'10'!DH37</f>
        <v>0.39321681541495829</v>
      </c>
    </row>
    <row r="18" spans="1:29">
      <c r="A18" s="97">
        <v>1994</v>
      </c>
      <c r="B18" s="669">
        <f>'9'!H38</f>
        <v>0.38291375416855417</v>
      </c>
      <c r="C18" s="670">
        <f>'10'!H38</f>
        <v>0.40054694847667827</v>
      </c>
      <c r="D18" s="669">
        <f>'9'!P38</f>
        <v>0.58919483398336703</v>
      </c>
      <c r="E18" s="670">
        <f>'10'!P38</f>
        <v>0.61079893613264957</v>
      </c>
      <c r="F18" s="669">
        <f>'9'!X38</f>
        <v>0.49186985774531666</v>
      </c>
      <c r="G18" s="670">
        <f>'10'!X38</f>
        <v>0.49954750067805631</v>
      </c>
      <c r="H18" s="669">
        <f>'9'!AF38</f>
        <v>0.58267374197013178</v>
      </c>
      <c r="I18" s="670">
        <f>'10'!AF38</f>
        <v>0.57937313509283084</v>
      </c>
      <c r="J18" s="669">
        <f>'9'!AN38</f>
        <v>0.53504923297390072</v>
      </c>
      <c r="K18" s="670">
        <f>'10'!AN38</f>
        <v>0.51429869106296133</v>
      </c>
      <c r="L18" s="669">
        <f>'9'!AV38</f>
        <v>0.54981790320050883</v>
      </c>
      <c r="M18" s="670">
        <f>'10'!AV38</f>
        <v>0.56455219007740021</v>
      </c>
      <c r="N18" s="669">
        <f>'9'!BD38</f>
        <v>0.56200561454428088</v>
      </c>
      <c r="O18" s="670">
        <f>'10'!BD38</f>
        <v>0.55033629600476996</v>
      </c>
      <c r="P18" s="669">
        <f>'9'!BL38</f>
        <v>0.47256923460041989</v>
      </c>
      <c r="Q18" s="670">
        <f>'10'!BL38</f>
        <v>0.49025476560969505</v>
      </c>
      <c r="R18" s="669">
        <f>'9'!BT38</f>
        <v>0.56110312537894225</v>
      </c>
      <c r="S18" s="670">
        <f>'10'!BT38</f>
        <v>0.56808574075069174</v>
      </c>
      <c r="T18" s="669">
        <f>'9'!CB38</f>
        <v>0.61719830408316034</v>
      </c>
      <c r="U18" s="670">
        <f>'10'!CB38</f>
        <v>0.59477560109567496</v>
      </c>
      <c r="V18" s="669">
        <f>'9'!CJ38</f>
        <v>0.37792269467248552</v>
      </c>
      <c r="W18" s="670">
        <f>'10'!CJ38</f>
        <v>0.39355728201750217</v>
      </c>
      <c r="X18" s="669">
        <f>'9'!CR38</f>
        <v>0.51538874039596205</v>
      </c>
      <c r="Y18" s="670">
        <f>'10'!CR38</f>
        <v>0.51869294823670664</v>
      </c>
      <c r="Z18" s="669">
        <f>'9'!CZ38</f>
        <v>0.47662977757253133</v>
      </c>
      <c r="AA18" s="670">
        <f>'10'!CZ38</f>
        <v>0.48271659108145193</v>
      </c>
      <c r="AB18" s="669">
        <f>'9'!DH38</f>
        <v>0.38471880522616014</v>
      </c>
      <c r="AC18" s="670">
        <f>'10'!DH38</f>
        <v>0.40331079789350172</v>
      </c>
    </row>
    <row r="19" spans="1:29">
      <c r="A19" s="97">
        <v>1995</v>
      </c>
      <c r="B19" s="669">
        <f>'9'!H39</f>
        <v>0.40767088926632244</v>
      </c>
      <c r="C19" s="670">
        <f>'10'!H39</f>
        <v>0.42930293083883447</v>
      </c>
      <c r="D19" s="669">
        <f>'9'!P39</f>
        <v>0.5777070199995693</v>
      </c>
      <c r="E19" s="670">
        <f>'10'!P39</f>
        <v>0.59517613830333538</v>
      </c>
      <c r="F19" s="669">
        <f>'9'!X39</f>
        <v>0.49209691288041579</v>
      </c>
      <c r="G19" s="670">
        <f>'10'!X39</f>
        <v>0.49934884786135658</v>
      </c>
      <c r="H19" s="669">
        <f>'9'!AF39</f>
        <v>0.60438664525657537</v>
      </c>
      <c r="I19" s="670">
        <f>'10'!AF39</f>
        <v>0.60334201045737301</v>
      </c>
      <c r="J19" s="669">
        <f>'9'!AN39</f>
        <v>0.54633948556829104</v>
      </c>
      <c r="K19" s="670">
        <f>'10'!AN39</f>
        <v>0.52689089584485371</v>
      </c>
      <c r="L19" s="669">
        <f>'9'!AV39</f>
        <v>0.55920169706422229</v>
      </c>
      <c r="M19" s="670">
        <f>'10'!AV39</f>
        <v>0.57337995157834032</v>
      </c>
      <c r="N19" s="669">
        <f>'9'!BD39</f>
        <v>0.56893088678811798</v>
      </c>
      <c r="O19" s="670">
        <f>'10'!BD39</f>
        <v>0.56007038889552219</v>
      </c>
      <c r="P19" s="669">
        <f>'9'!BL39</f>
        <v>0.48598180387723278</v>
      </c>
      <c r="Q19" s="670">
        <f>'10'!BL39</f>
        <v>0.50303855897668714</v>
      </c>
      <c r="R19" s="669">
        <f>'9'!BT39</f>
        <v>0.57847127238788654</v>
      </c>
      <c r="S19" s="670">
        <f>'10'!BT39</f>
        <v>0.58041040059361426</v>
      </c>
      <c r="T19" s="669">
        <f>'9'!CB39</f>
        <v>0.6214102280446181</v>
      </c>
      <c r="U19" s="670">
        <f>'10'!CB39</f>
        <v>0.59854215527777299</v>
      </c>
      <c r="V19" s="669">
        <f>'9'!CJ39</f>
        <v>0.3644536076478464</v>
      </c>
      <c r="W19" s="670">
        <f>'10'!CJ39</f>
        <v>0.37942372990431239</v>
      </c>
      <c r="X19" s="669">
        <f>'9'!CR39</f>
        <v>0.51703453946567146</v>
      </c>
      <c r="Y19" s="670">
        <f>'10'!CR39</f>
        <v>0.51851121944566669</v>
      </c>
      <c r="Z19" s="669">
        <f>'9'!CZ39</f>
        <v>0.44872583910797326</v>
      </c>
      <c r="AA19" s="670">
        <f>'10'!CZ39</f>
        <v>0.45719513571516213</v>
      </c>
      <c r="AB19" s="669">
        <f>'9'!DH39</f>
        <v>0.39443496863810817</v>
      </c>
      <c r="AC19" s="670">
        <f>'10'!DH39</f>
        <v>0.41369693763013327</v>
      </c>
    </row>
    <row r="20" spans="1:29">
      <c r="A20" s="97">
        <v>1996</v>
      </c>
      <c r="B20" s="669">
        <f>'9'!H40</f>
        <v>0.42057937005310397</v>
      </c>
      <c r="C20" s="670">
        <f>'10'!H40</f>
        <v>0.44268167364280231</v>
      </c>
      <c r="D20" s="669">
        <f>'9'!P40</f>
        <v>0.59397432609380163</v>
      </c>
      <c r="E20" s="670">
        <f>'10'!P40</f>
        <v>0.61229027897507105</v>
      </c>
      <c r="F20" s="669">
        <f>'9'!X40</f>
        <v>0.49085037746321714</v>
      </c>
      <c r="G20" s="670">
        <f>'10'!X40</f>
        <v>0.49722430018637975</v>
      </c>
      <c r="H20" s="669">
        <f>'9'!AF40</f>
        <v>0.61417116330458787</v>
      </c>
      <c r="I20" s="670">
        <f>'10'!AF40</f>
        <v>0.61315830926246284</v>
      </c>
      <c r="J20" s="669">
        <f>'9'!AN40</f>
        <v>0.54735061349260572</v>
      </c>
      <c r="K20" s="670">
        <f>'10'!AN40</f>
        <v>0.53078520268712859</v>
      </c>
      <c r="L20" s="669">
        <f>'9'!AV40</f>
        <v>0.55978651110051614</v>
      </c>
      <c r="M20" s="670">
        <f>'10'!AV40</f>
        <v>0.57531987306254939</v>
      </c>
      <c r="N20" s="669">
        <f>'9'!BD40</f>
        <v>0.57242512605652196</v>
      </c>
      <c r="O20" s="670">
        <f>'10'!BD40</f>
        <v>0.5652687937518448</v>
      </c>
      <c r="P20" s="669">
        <f>'9'!BL40</f>
        <v>0.47556081369718928</v>
      </c>
      <c r="Q20" s="670">
        <f>'10'!BL40</f>
        <v>0.49110746683590423</v>
      </c>
      <c r="R20" s="669">
        <f>'9'!BT40</f>
        <v>0.58278277922647048</v>
      </c>
      <c r="S20" s="670">
        <f>'10'!BT40</f>
        <v>0.58492767406161583</v>
      </c>
      <c r="T20" s="669">
        <f>'9'!CB40</f>
        <v>0.62810258924592055</v>
      </c>
      <c r="U20" s="670">
        <f>'10'!CB40</f>
        <v>0.61101958930682476</v>
      </c>
      <c r="V20" s="669">
        <f>'9'!CJ40</f>
        <v>0.37849982777973218</v>
      </c>
      <c r="W20" s="670">
        <f>'10'!CJ40</f>
        <v>0.39181579674074168</v>
      </c>
      <c r="X20" s="669">
        <f>'9'!CR40</f>
        <v>0.52192059462504392</v>
      </c>
      <c r="Y20" s="670">
        <f>'10'!CR40</f>
        <v>0.52526975357229144</v>
      </c>
      <c r="Z20" s="669">
        <f>'9'!CZ40</f>
        <v>0.4522486554732541</v>
      </c>
      <c r="AA20" s="670">
        <f>'10'!CZ40</f>
        <v>0.46253262921901528</v>
      </c>
      <c r="AB20" s="669">
        <f>'9'!DH40</f>
        <v>0.40837122057973652</v>
      </c>
      <c r="AC20" s="670">
        <f>'10'!DH40</f>
        <v>0.43044073565358387</v>
      </c>
    </row>
    <row r="21" spans="1:29">
      <c r="A21" s="97">
        <v>1997</v>
      </c>
      <c r="B21" s="669">
        <f>'9'!H41</f>
        <v>0.44297884032322654</v>
      </c>
      <c r="C21" s="670">
        <f>'10'!H41</f>
        <v>0.46615478903531854</v>
      </c>
      <c r="D21" s="669">
        <f>'9'!P41</f>
        <v>0.59603122905000827</v>
      </c>
      <c r="E21" s="670">
        <f>'10'!P41</f>
        <v>0.61295291214547731</v>
      </c>
      <c r="F21" s="669">
        <f>'9'!X41</f>
        <v>0.49368096582351001</v>
      </c>
      <c r="G21" s="670">
        <f>'10'!X41</f>
        <v>0.50100682164404886</v>
      </c>
      <c r="H21" s="669">
        <f>'9'!AF41</f>
        <v>0.61891981765963</v>
      </c>
      <c r="I21" s="670">
        <f>'10'!AF41</f>
        <v>0.61999892425103653</v>
      </c>
      <c r="J21" s="669">
        <f>'9'!AN41</f>
        <v>0.55628004825266952</v>
      </c>
      <c r="K21" s="670">
        <f>'10'!AN41</f>
        <v>0.54147637122763148</v>
      </c>
      <c r="L21" s="669">
        <f>'9'!AV41</f>
        <v>0.56614326213050004</v>
      </c>
      <c r="M21" s="670">
        <f>'10'!AV41</f>
        <v>0.58044970308913313</v>
      </c>
      <c r="N21" s="669">
        <f>'9'!BD41</f>
        <v>0.5745343085652066</v>
      </c>
      <c r="O21" s="670">
        <f>'10'!BD41</f>
        <v>0.56727497273561056</v>
      </c>
      <c r="P21" s="669">
        <f>'9'!BL41</f>
        <v>0.46427612570893828</v>
      </c>
      <c r="Q21" s="670">
        <f>'10'!BL41</f>
        <v>0.48245176163827741</v>
      </c>
      <c r="R21" s="669">
        <f>'9'!BT41</f>
        <v>0.59936214754462691</v>
      </c>
      <c r="S21" s="670">
        <f>'10'!BT41</f>
        <v>0.60418782668703053</v>
      </c>
      <c r="T21" s="669">
        <f>'9'!CB41</f>
        <v>0.63444710406604254</v>
      </c>
      <c r="U21" s="670">
        <f>'10'!CB41</f>
        <v>0.61760202820866283</v>
      </c>
      <c r="V21" s="669">
        <f>'9'!CJ41</f>
        <v>0.39439275004370283</v>
      </c>
      <c r="W21" s="670">
        <f>'10'!CJ41</f>
        <v>0.40823274109508484</v>
      </c>
      <c r="X21" s="669">
        <f>'9'!CR41</f>
        <v>0.53097310236293005</v>
      </c>
      <c r="Y21" s="670">
        <f>'10'!CR41</f>
        <v>0.5352678684737282</v>
      </c>
      <c r="Z21" s="669">
        <f>'9'!CZ41</f>
        <v>0.45681908788158199</v>
      </c>
      <c r="AA21" s="670">
        <f>'10'!CZ41</f>
        <v>0.46829545265736117</v>
      </c>
      <c r="AB21" s="669">
        <f>'9'!DH41</f>
        <v>0.42041331729725367</v>
      </c>
      <c r="AC21" s="670">
        <f>'10'!DH41</f>
        <v>0.44611145991363454</v>
      </c>
    </row>
    <row r="22" spans="1:29">
      <c r="A22" s="97">
        <v>1998</v>
      </c>
      <c r="B22" s="669">
        <f>'9'!H42</f>
        <v>0.46095634234124572</v>
      </c>
      <c r="C22" s="670">
        <f>'10'!H42</f>
        <v>0.48748303940832721</v>
      </c>
      <c r="D22" s="669">
        <f>'9'!P42</f>
        <v>0.60174668258335506</v>
      </c>
      <c r="E22" s="670">
        <f>'10'!P42</f>
        <v>0.61727396035598747</v>
      </c>
      <c r="F22" s="669">
        <f>'9'!X42</f>
        <v>0.48344685117186831</v>
      </c>
      <c r="G22" s="670">
        <f>'10'!X42</f>
        <v>0.49172175169317006</v>
      </c>
      <c r="H22" s="669">
        <f>'9'!AF42</f>
        <v>0.62378493995775586</v>
      </c>
      <c r="I22" s="670">
        <f>'10'!AF42</f>
        <v>0.62833416660023</v>
      </c>
      <c r="J22" s="669">
        <f>'9'!AN42</f>
        <v>0.54964234373471454</v>
      </c>
      <c r="K22" s="670">
        <f>'10'!AN42</f>
        <v>0.54381548258589874</v>
      </c>
      <c r="L22" s="669">
        <f>'9'!AV42</f>
        <v>0.57375046536805285</v>
      </c>
      <c r="M22" s="670">
        <f>'10'!AV42</f>
        <v>0.59029408892025748</v>
      </c>
      <c r="N22" s="669">
        <f>'9'!BD42</f>
        <v>0.58129917197777448</v>
      </c>
      <c r="O22" s="670">
        <f>'10'!BD42</f>
        <v>0.57502561091295235</v>
      </c>
      <c r="P22" s="669">
        <f>'9'!BL42</f>
        <v>0.45164518863889813</v>
      </c>
      <c r="Q22" s="670">
        <f>'10'!BL42</f>
        <v>0.4714596996495154</v>
      </c>
      <c r="R22" s="669">
        <f>'9'!BT42</f>
        <v>0.61080404422673773</v>
      </c>
      <c r="S22" s="670">
        <f>'10'!BT42</f>
        <v>0.62178639675461866</v>
      </c>
      <c r="T22" s="669">
        <f>'9'!CB42</f>
        <v>0.65165805264872212</v>
      </c>
      <c r="U22" s="670">
        <f>'10'!CB42</f>
        <v>0.63093471842307314</v>
      </c>
      <c r="V22" s="669">
        <f>'9'!CJ42</f>
        <v>0.41068139215694227</v>
      </c>
      <c r="W22" s="670">
        <f>'10'!CJ42</f>
        <v>0.42642943398593902</v>
      </c>
      <c r="X22" s="669">
        <f>'9'!CR42</f>
        <v>0.54682269185412724</v>
      </c>
      <c r="Y22" s="670">
        <f>'10'!CR42</f>
        <v>0.55459721108733906</v>
      </c>
      <c r="Z22" s="669">
        <f>'9'!CZ42</f>
        <v>0.46116100397381782</v>
      </c>
      <c r="AA22" s="670">
        <f>'10'!CZ42</f>
        <v>0.47598666861743633</v>
      </c>
      <c r="AB22" s="669">
        <f>'9'!DH42</f>
        <v>0.43445243466328448</v>
      </c>
      <c r="AC22" s="670">
        <f>'10'!DH42</f>
        <v>0.46387208610093211</v>
      </c>
    </row>
    <row r="23" spans="1:29">
      <c r="A23" s="97">
        <v>1999</v>
      </c>
      <c r="B23" s="669">
        <f>'9'!H43</f>
        <v>0.4808687706837218</v>
      </c>
      <c r="C23" s="670">
        <f>'10'!H43</f>
        <v>0.50912980683837517</v>
      </c>
      <c r="D23" s="669">
        <f>'9'!P43</f>
        <v>0.61487419517790465</v>
      </c>
      <c r="E23" s="670">
        <f>'10'!P43</f>
        <v>0.62755233911917507</v>
      </c>
      <c r="F23" s="669">
        <f>'9'!X43</f>
        <v>0.49845551250538922</v>
      </c>
      <c r="G23" s="670">
        <f>'10'!X43</f>
        <v>0.50726865122915288</v>
      </c>
      <c r="H23" s="669">
        <f>'9'!AF43</f>
        <v>0.63330545043766739</v>
      </c>
      <c r="I23" s="670">
        <f>'10'!AF43</f>
        <v>0.63053896027965328</v>
      </c>
      <c r="J23" s="669">
        <f>'9'!AN43</f>
        <v>0.52528808650840653</v>
      </c>
      <c r="K23" s="670">
        <f>'10'!AN43</f>
        <v>0.5346650936305295</v>
      </c>
      <c r="L23" s="669">
        <f>'9'!AV43</f>
        <v>0.57913183368749754</v>
      </c>
      <c r="M23" s="670">
        <f>'10'!AV43</f>
        <v>0.59895560337365295</v>
      </c>
      <c r="N23" s="669">
        <f>'9'!BD43</f>
        <v>0.59038968841919048</v>
      </c>
      <c r="O23" s="670">
        <f>'10'!BD43</f>
        <v>0.58683920219936625</v>
      </c>
      <c r="P23" s="669">
        <f>'9'!BL43</f>
        <v>0.47863432076741913</v>
      </c>
      <c r="Q23" s="670">
        <f>'10'!BL43</f>
        <v>0.49967828743156889</v>
      </c>
      <c r="R23" s="669">
        <f>'9'!BT43</f>
        <v>0.62155530665686554</v>
      </c>
      <c r="S23" s="670">
        <f>'10'!BT43</f>
        <v>0.6388706816139833</v>
      </c>
      <c r="T23" s="669">
        <f>'9'!CB43</f>
        <v>0.66279772193853637</v>
      </c>
      <c r="U23" s="670">
        <f>'10'!CB43</f>
        <v>0.64226677199440441</v>
      </c>
      <c r="V23" s="669">
        <f>'9'!CJ43</f>
        <v>0.4281483077065722</v>
      </c>
      <c r="W23" s="670">
        <f>'10'!CJ43</f>
        <v>0.44625513582919751</v>
      </c>
      <c r="X23" s="669">
        <f>'9'!CR43</f>
        <v>0.56146364106902524</v>
      </c>
      <c r="Y23" s="670">
        <f>'10'!CR43</f>
        <v>0.57107761438224092</v>
      </c>
      <c r="Z23" s="669">
        <f>'9'!CZ43</f>
        <v>0.465986399953911</v>
      </c>
      <c r="AA23" s="670">
        <f>'10'!CZ43</f>
        <v>0.48525633867013951</v>
      </c>
      <c r="AB23" s="669">
        <f>'9'!DH43</f>
        <v>0.44619090487147794</v>
      </c>
      <c r="AC23" s="670">
        <f>'10'!DH43</f>
        <v>0.4795104639387513</v>
      </c>
    </row>
    <row r="24" spans="1:29">
      <c r="A24" s="97">
        <v>2000</v>
      </c>
      <c r="B24" s="669">
        <f>'9'!H44</f>
        <v>0.49565778520965087</v>
      </c>
      <c r="C24" s="670">
        <f>'10'!H44</f>
        <v>0.52372501141505357</v>
      </c>
      <c r="D24" s="669">
        <f>'9'!P44</f>
        <v>0.62397853093680711</v>
      </c>
      <c r="E24" s="670">
        <f>'10'!P44</f>
        <v>0.64060558624263408</v>
      </c>
      <c r="F24" s="669">
        <f>'9'!X44</f>
        <v>0.5139496878409433</v>
      </c>
      <c r="G24" s="670">
        <f>'10'!X44</f>
        <v>0.5237758351404167</v>
      </c>
      <c r="H24" s="669">
        <f>'9'!AF44</f>
        <v>0.63817340654827226</v>
      </c>
      <c r="I24" s="670">
        <f>'10'!AF44</f>
        <v>0.63520350995955388</v>
      </c>
      <c r="J24" s="669">
        <f>'9'!AN44</f>
        <v>0.531310948839394</v>
      </c>
      <c r="K24" s="670">
        <f>'10'!AN44</f>
        <v>0.53565180784050304</v>
      </c>
      <c r="L24" s="669">
        <f>'9'!AV44</f>
        <v>0.59684859668475265</v>
      </c>
      <c r="M24" s="670">
        <f>'10'!AV44</f>
        <v>0.61762499317157926</v>
      </c>
      <c r="N24" s="669">
        <f>'9'!BD44</f>
        <v>0.59987686889398817</v>
      </c>
      <c r="O24" s="670">
        <f>'10'!BD44</f>
        <v>0.59888616659379734</v>
      </c>
      <c r="P24" s="669">
        <f>'9'!BL44</f>
        <v>0.50387906253966419</v>
      </c>
      <c r="Q24" s="670">
        <f>'10'!BL44</f>
        <v>0.52667059752270795</v>
      </c>
      <c r="R24" s="669">
        <f>'9'!BT44</f>
        <v>0.6199530933511519</v>
      </c>
      <c r="S24" s="670">
        <f>'10'!BT44</f>
        <v>0.64126146058076083</v>
      </c>
      <c r="T24" s="669">
        <f>'9'!CB44</f>
        <v>0.67626188996647563</v>
      </c>
      <c r="U24" s="670">
        <f>'10'!CB44</f>
        <v>0.65581844857867089</v>
      </c>
      <c r="V24" s="669">
        <f>'9'!CJ44</f>
        <v>0.44719378597301712</v>
      </c>
      <c r="W24" s="670">
        <f>'10'!CJ44</f>
        <v>0.46560673676677178</v>
      </c>
      <c r="X24" s="669">
        <f>'9'!CR44</f>
        <v>0.57595315224372068</v>
      </c>
      <c r="Y24" s="670">
        <f>'10'!CR44</f>
        <v>0.58677452606770553</v>
      </c>
      <c r="Z24" s="669">
        <f>'9'!CZ44</f>
        <v>0.48826982589153961</v>
      </c>
      <c r="AA24" s="670">
        <f>'10'!CZ44</f>
        <v>0.50971876611846811</v>
      </c>
      <c r="AB24" s="669">
        <f>'9'!DH44</f>
        <v>0.45633730995418492</v>
      </c>
      <c r="AC24" s="670">
        <f>'10'!DH44</f>
        <v>0.49339379099418923</v>
      </c>
    </row>
    <row r="25" spans="1:29">
      <c r="A25" s="97">
        <v>2001</v>
      </c>
      <c r="B25" s="669">
        <f>'9'!H45</f>
        <v>0.5097508874988762</v>
      </c>
      <c r="C25" s="670">
        <f>'10'!H45</f>
        <v>0.53925834477809853</v>
      </c>
      <c r="D25" s="669">
        <f>'9'!P45</f>
        <v>0.62644805649049928</v>
      </c>
      <c r="E25" s="670">
        <f>'10'!P45</f>
        <v>0.64550603095442305</v>
      </c>
      <c r="F25" s="669">
        <f>'9'!X45</f>
        <v>0.51731347933679239</v>
      </c>
      <c r="G25" s="670">
        <f>'10'!X45</f>
        <v>0.52741975306320865</v>
      </c>
      <c r="H25" s="669">
        <f>'9'!AF45</f>
        <v>0.64812331716870297</v>
      </c>
      <c r="I25" s="670">
        <f>'10'!AF45</f>
        <v>0.63907461046339753</v>
      </c>
      <c r="J25" s="669">
        <f>'9'!AN45</f>
        <v>0.55788977420576424</v>
      </c>
      <c r="K25" s="670">
        <f>'10'!AN45</f>
        <v>0.55256783868793835</v>
      </c>
      <c r="L25" s="669">
        <f>'9'!AV45</f>
        <v>0.60074866515165048</v>
      </c>
      <c r="M25" s="670">
        <f>'10'!AV45</f>
        <v>0.62390014579810116</v>
      </c>
      <c r="N25" s="669">
        <f>'9'!BD45</f>
        <v>0.60883177444258563</v>
      </c>
      <c r="O25" s="670">
        <f>'10'!BD45</f>
        <v>0.60861139642325846</v>
      </c>
      <c r="P25" s="669">
        <f>'9'!BL45</f>
        <v>0.51776814268085092</v>
      </c>
      <c r="Q25" s="670">
        <f>'10'!BL45</f>
        <v>0.53905012005203068</v>
      </c>
      <c r="R25" s="669">
        <f>'9'!BT45</f>
        <v>0.62484159957298513</v>
      </c>
      <c r="S25" s="670">
        <f>'10'!BT45</f>
        <v>0.64485707844091344</v>
      </c>
      <c r="T25" s="669">
        <f>'9'!CB45</f>
        <v>0.68969755389295362</v>
      </c>
      <c r="U25" s="670">
        <f>'10'!CB45</f>
        <v>0.66978989987142679</v>
      </c>
      <c r="V25" s="669">
        <f>'9'!CJ45</f>
        <v>0.46549312042689495</v>
      </c>
      <c r="W25" s="670">
        <f>'10'!CJ45</f>
        <v>0.48527987971494224</v>
      </c>
      <c r="X25" s="669">
        <f>'9'!CR45</f>
        <v>0.58917440027988055</v>
      </c>
      <c r="Y25" s="670">
        <f>'10'!CR45</f>
        <v>0.5965538818452385</v>
      </c>
      <c r="Z25" s="669">
        <f>'9'!CZ45</f>
        <v>0.50448857672290304</v>
      </c>
      <c r="AA25" s="670">
        <f>'10'!CZ45</f>
        <v>0.52901487262396474</v>
      </c>
      <c r="AB25" s="669">
        <f>'9'!DH45</f>
        <v>0.45767915204214765</v>
      </c>
      <c r="AC25" s="670">
        <f>'10'!DH45</f>
        <v>0.49766255297786766</v>
      </c>
    </row>
    <row r="26" spans="1:29">
      <c r="A26" s="97">
        <v>2002</v>
      </c>
      <c r="B26" s="669">
        <f>'9'!H46</f>
        <v>0.51818052085181987</v>
      </c>
      <c r="C26" s="670">
        <f>'10'!H46</f>
        <v>0.55030720220324347</v>
      </c>
      <c r="D26" s="669">
        <f>'9'!P46</f>
        <v>0.62509016954032437</v>
      </c>
      <c r="E26" s="670">
        <f>'10'!P46</f>
        <v>0.64342303672640799</v>
      </c>
      <c r="F26" s="669">
        <f>'9'!X46</f>
        <v>0.52374479961553577</v>
      </c>
      <c r="G26" s="670">
        <f>'10'!X46</f>
        <v>0.53364418706580596</v>
      </c>
      <c r="H26" s="669">
        <f>'9'!AF46</f>
        <v>0.64831170803430271</v>
      </c>
      <c r="I26" s="670">
        <f>'10'!AF46</f>
        <v>0.64142162279717452</v>
      </c>
      <c r="J26" s="669">
        <f>'9'!AN46</f>
        <v>0.57384687506663745</v>
      </c>
      <c r="K26" s="670">
        <f>'10'!AN46</f>
        <v>0.56378511211757987</v>
      </c>
      <c r="L26" s="669">
        <f>'9'!AV46</f>
        <v>0.60089448635392428</v>
      </c>
      <c r="M26" s="670">
        <f>'10'!AV46</f>
        <v>0.62834601556951641</v>
      </c>
      <c r="N26" s="669">
        <f>'9'!BD46</f>
        <v>0.60809748916993234</v>
      </c>
      <c r="O26" s="670">
        <f>'10'!BD46</f>
        <v>0.60807933673570402</v>
      </c>
      <c r="P26" s="669">
        <f>'9'!BL46</f>
        <v>0.51959501869880287</v>
      </c>
      <c r="Q26" s="670">
        <f>'10'!BL46</f>
        <v>0.54114099421101047</v>
      </c>
      <c r="R26" s="669">
        <f>'9'!BT46</f>
        <v>0.62082525718776815</v>
      </c>
      <c r="S26" s="670">
        <f>'10'!BT46</f>
        <v>0.64413031797869891</v>
      </c>
      <c r="T26" s="669">
        <f>'9'!CB46</f>
        <v>0.6966255600279514</v>
      </c>
      <c r="U26" s="670">
        <f>'10'!CB46</f>
        <v>0.67824394095503837</v>
      </c>
      <c r="V26" s="669">
        <f>'9'!CJ46</f>
        <v>0.46440356410782901</v>
      </c>
      <c r="W26" s="670">
        <f>'10'!CJ46</f>
        <v>0.48641474770672932</v>
      </c>
      <c r="X26" s="669">
        <f>'9'!CR46</f>
        <v>0.6010284309152778</v>
      </c>
      <c r="Y26" s="670">
        <f>'10'!CR46</f>
        <v>0.61061198583642451</v>
      </c>
      <c r="Z26" s="669">
        <f>'9'!CZ46</f>
        <v>0.52013091085641738</v>
      </c>
      <c r="AA26" s="670">
        <f>'10'!CZ46</f>
        <v>0.54836891900270346</v>
      </c>
      <c r="AB26" s="669">
        <f>'9'!DH46</f>
        <v>0.45625462487743651</v>
      </c>
      <c r="AC26" s="670">
        <f>'10'!DH46</f>
        <v>0.49800808683322983</v>
      </c>
    </row>
    <row r="27" spans="1:29">
      <c r="A27" s="97">
        <v>2003</v>
      </c>
      <c r="B27" s="669">
        <f>'9'!H47</f>
        <v>0.52646293033293456</v>
      </c>
      <c r="C27" s="670">
        <f>'10'!H47</f>
        <v>0.56542593434749844</v>
      </c>
      <c r="D27" s="669">
        <f>'9'!P47</f>
        <v>0.62097307135194213</v>
      </c>
      <c r="E27" s="670">
        <f>'10'!P47</f>
        <v>0.63689545611162957</v>
      </c>
      <c r="F27" s="669">
        <f>'9'!X47</f>
        <v>0.53004481481279075</v>
      </c>
      <c r="G27" s="670">
        <f>'10'!X47</f>
        <v>0.54096439563522858</v>
      </c>
      <c r="H27" s="669">
        <f>'9'!AF47</f>
        <v>0.65452234300514656</v>
      </c>
      <c r="I27" s="670">
        <f>'10'!AF47</f>
        <v>0.64370330093790007</v>
      </c>
      <c r="J27" s="669">
        <f>'9'!AN47</f>
        <v>0.58121154088533866</v>
      </c>
      <c r="K27" s="670">
        <f>'10'!AN47</f>
        <v>0.57402860094449026</v>
      </c>
      <c r="L27" s="669">
        <f>'9'!AV47</f>
        <v>0.59815248186410797</v>
      </c>
      <c r="M27" s="670">
        <f>'10'!AV47</f>
        <v>0.62498035068342861</v>
      </c>
      <c r="N27" s="669">
        <f>'9'!BD47</f>
        <v>0.61211401537890464</v>
      </c>
      <c r="O27" s="670">
        <f>'10'!BD47</f>
        <v>0.61071439529008342</v>
      </c>
      <c r="P27" s="669">
        <f>'9'!BL47</f>
        <v>0.51877062017883291</v>
      </c>
      <c r="Q27" s="670">
        <f>'10'!BL47</f>
        <v>0.54019042631694281</v>
      </c>
      <c r="R27" s="669">
        <f>'9'!BT47</f>
        <v>0.61827384649933781</v>
      </c>
      <c r="S27" s="670">
        <f>'10'!BT47</f>
        <v>0.6355632186313851</v>
      </c>
      <c r="T27" s="669">
        <f>'9'!CB47</f>
        <v>0.70923316959644334</v>
      </c>
      <c r="U27" s="670">
        <f>'10'!CB47</f>
        <v>0.69042350031890876</v>
      </c>
      <c r="V27" s="669">
        <f>'9'!CJ47</f>
        <v>0.46230975996015578</v>
      </c>
      <c r="W27" s="670">
        <f>'10'!CJ47</f>
        <v>0.48554541370839088</v>
      </c>
      <c r="X27" s="669">
        <f>'9'!CR47</f>
        <v>0.60953310752358103</v>
      </c>
      <c r="Y27" s="670">
        <f>'10'!CR47</f>
        <v>0.62202814014384578</v>
      </c>
      <c r="Z27" s="669">
        <f>'9'!CZ47</f>
        <v>0.53623197835465608</v>
      </c>
      <c r="AA27" s="670">
        <f>'10'!CZ47</f>
        <v>0.56763562119538502</v>
      </c>
      <c r="AB27" s="669">
        <f>'9'!DH47</f>
        <v>0.4627038621409526</v>
      </c>
      <c r="AC27" s="670">
        <f>'10'!DH47</f>
        <v>0.50666468923183106</v>
      </c>
    </row>
    <row r="28" spans="1:29">
      <c r="A28" s="97">
        <v>2004</v>
      </c>
      <c r="B28" s="669">
        <f>'9'!H48</f>
        <v>0.53881089180466479</v>
      </c>
      <c r="C28" s="670">
        <f>'10'!H48</f>
        <v>0.58087929666930738</v>
      </c>
      <c r="D28" s="669">
        <f>'9'!P48</f>
        <v>0.6269991038625079</v>
      </c>
      <c r="E28" s="670">
        <f>'10'!P48</f>
        <v>0.64650048975666974</v>
      </c>
      <c r="F28" s="669">
        <f>'9'!X48</f>
        <v>0.5349635531081337</v>
      </c>
      <c r="G28" s="670">
        <f>'10'!X48</f>
        <v>0.54713192680106615</v>
      </c>
      <c r="H28" s="669">
        <f>'9'!AF48</f>
        <v>0.66138935539708998</v>
      </c>
      <c r="I28" s="670">
        <f>'10'!AF48</f>
        <v>0.65317257659600503</v>
      </c>
      <c r="J28" s="669">
        <f>'9'!AN48</f>
        <v>0.59571166998226521</v>
      </c>
      <c r="K28" s="670">
        <f>'10'!AN48</f>
        <v>0.58668564972868698</v>
      </c>
      <c r="L28" s="669">
        <f>'9'!AV48</f>
        <v>0.59765141872467042</v>
      </c>
      <c r="M28" s="670">
        <f>'10'!AV48</f>
        <v>0.62584063503731979</v>
      </c>
      <c r="N28" s="669">
        <f>'9'!BD48</f>
        <v>0.61281754424717338</v>
      </c>
      <c r="O28" s="670">
        <f>'10'!BD48</f>
        <v>0.60932077796775674</v>
      </c>
      <c r="P28" s="669">
        <f>'9'!BL48</f>
        <v>0.5236893408892056</v>
      </c>
      <c r="Q28" s="670">
        <f>'10'!BL48</f>
        <v>0.54522574933654178</v>
      </c>
      <c r="R28" s="669">
        <f>'9'!BT48</f>
        <v>0.6213470567396524</v>
      </c>
      <c r="S28" s="670">
        <f>'10'!BT48</f>
        <v>0.63604725981161059</v>
      </c>
      <c r="T28" s="669">
        <f>'9'!CB48</f>
        <v>0.72454808300708329</v>
      </c>
      <c r="U28" s="670">
        <f>'10'!CB48</f>
        <v>0.70528843293788557</v>
      </c>
      <c r="V28" s="669">
        <f>'9'!CJ48</f>
        <v>0.46654399740739622</v>
      </c>
      <c r="W28" s="670">
        <f>'10'!CJ48</f>
        <v>0.49177100450265537</v>
      </c>
      <c r="X28" s="669">
        <f>'9'!CR48</f>
        <v>0.61328636526980829</v>
      </c>
      <c r="Y28" s="670">
        <f>'10'!CR48</f>
        <v>0.62838838221031135</v>
      </c>
      <c r="Z28" s="669">
        <f>'9'!CZ48</f>
        <v>0.55021227406200202</v>
      </c>
      <c r="AA28" s="670">
        <f>'10'!CZ48</f>
        <v>0.58709085269839956</v>
      </c>
      <c r="AB28" s="669">
        <f>'9'!DH48</f>
        <v>0.4676157702440345</v>
      </c>
      <c r="AC28" s="670">
        <f>'10'!DH48</f>
        <v>0.5149091748707284</v>
      </c>
    </row>
    <row r="29" spans="1:29">
      <c r="A29" s="97">
        <v>2005</v>
      </c>
      <c r="B29" s="669">
        <f>'9'!H49</f>
        <v>0.54624059672879788</v>
      </c>
      <c r="C29" s="670">
        <f>'10'!H49</f>
        <v>0.5882954651004072</v>
      </c>
      <c r="D29" s="669">
        <f>'9'!P49</f>
        <v>0.62658107510391536</v>
      </c>
      <c r="E29" s="670">
        <f>'10'!P49</f>
        <v>0.64397746808798595</v>
      </c>
      <c r="F29" s="669">
        <f>'9'!X49</f>
        <v>0.54727394047784705</v>
      </c>
      <c r="G29" s="670">
        <f>'10'!X49</f>
        <v>0.560238763218467</v>
      </c>
      <c r="H29" s="669">
        <f>'9'!AF49</f>
        <v>0.67948859358672808</v>
      </c>
      <c r="I29" s="670">
        <f>'10'!AF49</f>
        <v>0.66951417731888407</v>
      </c>
      <c r="J29" s="669">
        <f>'9'!AN49</f>
        <v>0.60196905289116298</v>
      </c>
      <c r="K29" s="670">
        <f>'10'!AN49</f>
        <v>0.59516894493026107</v>
      </c>
      <c r="L29" s="669">
        <f>'9'!AV49</f>
        <v>0.5980220293237194</v>
      </c>
      <c r="M29" s="670">
        <f>'10'!AV49</f>
        <v>0.62704325153376772</v>
      </c>
      <c r="N29" s="669">
        <f>'9'!BD49</f>
        <v>0.6151051567884589</v>
      </c>
      <c r="O29" s="670">
        <f>'10'!BD49</f>
        <v>0.6086634053225235</v>
      </c>
      <c r="P29" s="669">
        <f>'9'!BL49</f>
        <v>0.52941648810037145</v>
      </c>
      <c r="Q29" s="670">
        <f>'10'!BL49</f>
        <v>0.54931451524359332</v>
      </c>
      <c r="R29" s="669">
        <f>'9'!BT49</f>
        <v>0.6182081441579681</v>
      </c>
      <c r="S29" s="670">
        <f>'10'!BT49</f>
        <v>0.63176483486076151</v>
      </c>
      <c r="T29" s="669">
        <f>'9'!CB49</f>
        <v>0.74030088667148197</v>
      </c>
      <c r="U29" s="670">
        <f>'10'!CB49</f>
        <v>0.71923987380883925</v>
      </c>
      <c r="V29" s="669">
        <f>'9'!CJ49</f>
        <v>0.47902275506761827</v>
      </c>
      <c r="W29" s="670">
        <f>'10'!CJ49</f>
        <v>0.50439685368963483</v>
      </c>
      <c r="X29" s="669">
        <f>'9'!CR49</f>
        <v>0.6236960566990819</v>
      </c>
      <c r="Y29" s="670">
        <f>'10'!CR49</f>
        <v>0.63536133078613222</v>
      </c>
      <c r="Z29" s="669">
        <f>'9'!CZ49</f>
        <v>0.55665160112187051</v>
      </c>
      <c r="AA29" s="670">
        <f>'10'!CZ49</f>
        <v>0.59441484436358394</v>
      </c>
      <c r="AB29" s="669">
        <f>'9'!DH49</f>
        <v>0.47983999313781195</v>
      </c>
      <c r="AC29" s="670">
        <f>'10'!DH49</f>
        <v>0.52812916600834237</v>
      </c>
    </row>
    <row r="30" spans="1:29">
      <c r="A30" s="97">
        <v>2006</v>
      </c>
      <c r="B30" s="669">
        <f>'9'!H50</f>
        <v>0.55191859154094869</v>
      </c>
      <c r="C30" s="670">
        <f>'10'!H50</f>
        <v>0.59859115257515483</v>
      </c>
      <c r="D30" s="669">
        <f>'9'!P50</f>
        <v>0.63483795953500832</v>
      </c>
      <c r="E30" s="670">
        <f>'10'!P50</f>
        <v>0.65105120676969253</v>
      </c>
      <c r="F30" s="669">
        <f>'9'!X50</f>
        <v>0.56138474412512995</v>
      </c>
      <c r="G30" s="670">
        <f>'10'!X50</f>
        <v>0.57509292845091742</v>
      </c>
      <c r="H30" s="669">
        <f>'9'!AF50</f>
        <v>0.68971061493631458</v>
      </c>
      <c r="I30" s="670">
        <f>'10'!AF50</f>
        <v>0.68231044821122544</v>
      </c>
      <c r="J30" s="669">
        <f>'9'!AN50</f>
        <v>0.61081591303800309</v>
      </c>
      <c r="K30" s="670">
        <f>'10'!AN50</f>
        <v>0.60727043258398816</v>
      </c>
      <c r="L30" s="669">
        <f>'9'!AV50</f>
        <v>0.60867332513470029</v>
      </c>
      <c r="M30" s="670">
        <f>'10'!AV50</f>
        <v>0.63828927563432425</v>
      </c>
      <c r="N30" s="669">
        <f>'9'!BD50</f>
        <v>0.62565077540470315</v>
      </c>
      <c r="O30" s="670">
        <f>'10'!BD50</f>
        <v>0.61766816876672714</v>
      </c>
      <c r="P30" s="669">
        <f>'9'!BL50</f>
        <v>0.53227770729972823</v>
      </c>
      <c r="Q30" s="670">
        <f>'10'!BL50</f>
        <v>0.55393317618541782</v>
      </c>
      <c r="R30" s="669">
        <f>'9'!BT50</f>
        <v>0.62990411660023371</v>
      </c>
      <c r="S30" s="670">
        <f>'10'!BT50</f>
        <v>0.64256876166333032</v>
      </c>
      <c r="T30" s="669">
        <f>'9'!CB50</f>
        <v>0.75900699307017172</v>
      </c>
      <c r="U30" s="670">
        <f>'10'!CB50</f>
        <v>0.74012370494626667</v>
      </c>
      <c r="V30" s="669">
        <f>'9'!CJ50</f>
        <v>0.482090529247028</v>
      </c>
      <c r="W30" s="670">
        <f>'10'!CJ50</f>
        <v>0.512183038560448</v>
      </c>
      <c r="X30" s="669">
        <f>'9'!CR50</f>
        <v>0.63430583706446508</v>
      </c>
      <c r="Y30" s="670">
        <f>'10'!CR50</f>
        <v>0.64672496407124735</v>
      </c>
      <c r="Z30" s="669">
        <f>'9'!CZ50</f>
        <v>0.55489159236778107</v>
      </c>
      <c r="AA30" s="670">
        <f>'10'!CZ50</f>
        <v>0.596973391240605</v>
      </c>
      <c r="AB30" s="669">
        <f>'9'!DH50</f>
        <v>0.49385024336311267</v>
      </c>
      <c r="AC30" s="670">
        <f>'10'!DH50</f>
        <v>0.54145689499845528</v>
      </c>
    </row>
    <row r="31" spans="1:29">
      <c r="A31" s="97">
        <v>2007</v>
      </c>
      <c r="B31" s="669">
        <f>'9'!H51</f>
        <v>0.55832665406686399</v>
      </c>
      <c r="C31" s="670">
        <f>'10'!H51</f>
        <v>0.60957016988926715</v>
      </c>
      <c r="D31" s="669">
        <f>'9'!P51</f>
        <v>0.64206875871003866</v>
      </c>
      <c r="E31" s="670">
        <f>'10'!P51</f>
        <v>0.65832945571460499</v>
      </c>
      <c r="F31" s="669">
        <f>'9'!X51</f>
        <v>0.57439583928484239</v>
      </c>
      <c r="G31" s="670">
        <f>'10'!X51</f>
        <v>0.58937228156646027</v>
      </c>
      <c r="H31" s="669">
        <f>'9'!AF51</f>
        <v>0.68910287331943187</v>
      </c>
      <c r="I31" s="670">
        <f>'10'!AF51</f>
        <v>0.68866080297433707</v>
      </c>
      <c r="J31" s="669">
        <f>'9'!AN51</f>
        <v>0.61237244521056966</v>
      </c>
      <c r="K31" s="670">
        <f>'10'!AN51</f>
        <v>0.61425745617527694</v>
      </c>
      <c r="L31" s="669">
        <f>'9'!AV51</f>
        <v>0.61296026966818951</v>
      </c>
      <c r="M31" s="670">
        <f>'10'!AV51</f>
        <v>0.64414648150450216</v>
      </c>
      <c r="N31" s="669">
        <f>'9'!BD51</f>
        <v>0.63346846816682223</v>
      </c>
      <c r="O31" s="670">
        <f>'10'!BD51</f>
        <v>0.62326571113039053</v>
      </c>
      <c r="P31" s="669">
        <f>'9'!BL51</f>
        <v>0.53681632080795938</v>
      </c>
      <c r="Q31" s="670">
        <f>'10'!BL51</f>
        <v>0.55827648445054467</v>
      </c>
      <c r="R31" s="669">
        <f>'9'!BT51</f>
        <v>0.63206440207158365</v>
      </c>
      <c r="S31" s="670">
        <f>'10'!BT51</f>
        <v>0.64923650375742625</v>
      </c>
      <c r="T31" s="669">
        <f>'9'!CB51</f>
        <v>0.77493952897844876</v>
      </c>
      <c r="U31" s="670">
        <f>'10'!CB51</f>
        <v>0.75867544372804474</v>
      </c>
      <c r="V31" s="669">
        <f>'9'!CJ51</f>
        <v>0.48257578810991586</v>
      </c>
      <c r="W31" s="670">
        <f>'10'!CJ51</f>
        <v>0.51841997279442265</v>
      </c>
      <c r="X31" s="669">
        <f>'9'!CR51</f>
        <v>0.64824943934415269</v>
      </c>
      <c r="Y31" s="670">
        <f>'10'!CR51</f>
        <v>0.65862408223320101</v>
      </c>
      <c r="Z31" s="669">
        <f>'9'!CZ51</f>
        <v>0.56470172802066099</v>
      </c>
      <c r="AA31" s="670">
        <f>'10'!CZ51</f>
        <v>0.60617461257974348</v>
      </c>
      <c r="AB31" s="669">
        <f>'9'!DH51</f>
        <v>0.49952933238014374</v>
      </c>
      <c r="AC31" s="670">
        <f>'10'!DH51</f>
        <v>0.54833099533673668</v>
      </c>
    </row>
    <row r="32" spans="1:29">
      <c r="A32" s="97">
        <v>2008</v>
      </c>
      <c r="B32" s="669">
        <f>'9'!H52</f>
        <v>0.56390032583662075</v>
      </c>
      <c r="C32" s="670">
        <f>'10'!H52</f>
        <v>0.60928508818985128</v>
      </c>
      <c r="D32" s="669">
        <f>'9'!P52</f>
        <v>0.64465447019919175</v>
      </c>
      <c r="E32" s="670">
        <f>'10'!P52</f>
        <v>0.66108713281418685</v>
      </c>
      <c r="F32" s="669">
        <f>'9'!X52</f>
        <v>0.58046608387352627</v>
      </c>
      <c r="G32" s="670">
        <f>'10'!X52</f>
        <v>0.59774158224728269</v>
      </c>
      <c r="H32" s="669">
        <f>'9'!AF52</f>
        <v>0.68981750217933047</v>
      </c>
      <c r="I32" s="670">
        <f>'10'!AF52</f>
        <v>0.6891155180913513</v>
      </c>
      <c r="J32" s="669">
        <f>'9'!AN52</f>
        <v>0.62700211905506253</v>
      </c>
      <c r="K32" s="670">
        <f>'10'!AN52</f>
        <v>0.6246406212378276</v>
      </c>
      <c r="L32" s="669">
        <f>'9'!AV52</f>
        <v>0.6103313296394508</v>
      </c>
      <c r="M32" s="670">
        <f>'10'!AV52</f>
        <v>0.64285682374669939</v>
      </c>
      <c r="N32" s="669">
        <f>'9'!BD52</f>
        <v>0.64065098693513489</v>
      </c>
      <c r="O32" s="670">
        <f>'10'!BD52</f>
        <v>0.63068364316148318</v>
      </c>
      <c r="P32" s="669">
        <f>'9'!BL52</f>
        <v>0.5334872388234484</v>
      </c>
      <c r="Q32" s="670">
        <f>'10'!BL52</f>
        <v>0.55347981454749129</v>
      </c>
      <c r="R32" s="669">
        <f>'9'!BT52</f>
        <v>0.63621961980105868</v>
      </c>
      <c r="S32" s="670">
        <f>'10'!BT52</f>
        <v>0.65045014977593441</v>
      </c>
      <c r="T32" s="669">
        <f>'9'!CB52</f>
        <v>0.77515160696079044</v>
      </c>
      <c r="U32" s="670">
        <f>'10'!CB52</f>
        <v>0.76020526665084809</v>
      </c>
      <c r="V32" s="669">
        <f>'9'!CJ52</f>
        <v>0.47486274689240426</v>
      </c>
      <c r="W32" s="670">
        <f>'10'!CJ52</f>
        <v>0.50761472482192049</v>
      </c>
      <c r="X32" s="669">
        <f>'9'!CR52</f>
        <v>0.64284406904684344</v>
      </c>
      <c r="Y32" s="670">
        <f>'10'!CR52</f>
        <v>0.6547909024092855</v>
      </c>
      <c r="Z32" s="669">
        <f>'9'!CZ52</f>
        <v>0.57722856037165671</v>
      </c>
      <c r="AA32" s="670">
        <f>'10'!CZ52</f>
        <v>0.61303232394792051</v>
      </c>
      <c r="AB32" s="669">
        <f>'9'!DH52</f>
        <v>0.48876421984533147</v>
      </c>
      <c r="AC32" s="670">
        <f>'10'!DH52</f>
        <v>0.53690687434853024</v>
      </c>
    </row>
    <row r="33" spans="1:29">
      <c r="A33" s="97">
        <v>2009</v>
      </c>
      <c r="B33" s="669">
        <f>'9'!H53</f>
        <v>0.55879000151104863</v>
      </c>
      <c r="C33" s="670">
        <f>'10'!H53</f>
        <v>0.60868110716452872</v>
      </c>
      <c r="D33" s="669">
        <f>'9'!P53</f>
        <v>0.64821652749798897</v>
      </c>
      <c r="E33" s="670">
        <f>'10'!P53</f>
        <v>0.66094125836955198</v>
      </c>
      <c r="F33" s="669">
        <f>'9'!X53</f>
        <v>0.57539257881366546</v>
      </c>
      <c r="G33" s="670">
        <f>'10'!X53</f>
        <v>0.59478347604363535</v>
      </c>
      <c r="H33" s="669">
        <f>'9'!AF53</f>
        <v>0.68400459378510559</v>
      </c>
      <c r="I33" s="670">
        <f>'10'!AF53</f>
        <v>0.67753682881380939</v>
      </c>
      <c r="J33" s="669">
        <f>'9'!AN53</f>
        <v>0.62592143459582017</v>
      </c>
      <c r="K33" s="670">
        <f>'10'!AN53</f>
        <v>0.62101521620568434</v>
      </c>
      <c r="L33" s="669">
        <f>'9'!AV53</f>
        <v>0.60907324964299625</v>
      </c>
      <c r="M33" s="670">
        <f>'10'!AV53</f>
        <v>0.64068581719047379</v>
      </c>
      <c r="N33" s="669">
        <f>'9'!BD53</f>
        <v>0.64996309980916267</v>
      </c>
      <c r="O33" s="670">
        <f>'10'!BD53</f>
        <v>0.63885259207606149</v>
      </c>
      <c r="P33" s="669">
        <f>'9'!BL53</f>
        <v>0.53202715649787347</v>
      </c>
      <c r="Q33" s="670">
        <f>'10'!BL53</f>
        <v>0.54968669073409893</v>
      </c>
      <c r="R33" s="669">
        <f>'9'!BT53</f>
        <v>0.63618352301643677</v>
      </c>
      <c r="S33" s="670">
        <f>'10'!BT53</f>
        <v>0.64350196611712651</v>
      </c>
      <c r="T33" s="669">
        <f>'9'!CB53</f>
        <v>0.79855157824305678</v>
      </c>
      <c r="U33" s="670">
        <f>'10'!CB53</f>
        <v>0.77452643262058962</v>
      </c>
      <c r="V33" s="669">
        <f>'9'!CJ53</f>
        <v>0.45103150454125213</v>
      </c>
      <c r="W33" s="670">
        <f>'10'!CJ53</f>
        <v>0.47986480929297209</v>
      </c>
      <c r="X33" s="669">
        <f>'9'!CR53</f>
        <v>0.63707815334164763</v>
      </c>
      <c r="Y33" s="670">
        <f>'10'!CR53</f>
        <v>0.65072569160998994</v>
      </c>
      <c r="Z33" s="669">
        <f>'9'!CZ53</f>
        <v>0.56207671649033331</v>
      </c>
      <c r="AA33" s="670">
        <f>'10'!CZ53</f>
        <v>0.59610972859612144</v>
      </c>
      <c r="AB33" s="669">
        <f>'9'!DH53</f>
        <v>0.48154778070426613</v>
      </c>
      <c r="AC33" s="670">
        <f>'10'!DH53</f>
        <v>0.52577105687860581</v>
      </c>
    </row>
    <row r="34" spans="1:29">
      <c r="B34" s="195" t="s">
        <v>818</v>
      </c>
      <c r="P34" s="195" t="s">
        <v>818</v>
      </c>
    </row>
    <row r="35" spans="1:29">
      <c r="A35" s="671" t="s">
        <v>742</v>
      </c>
      <c r="B35" s="672">
        <f>B33-B4</f>
        <v>0.1416121868530088</v>
      </c>
      <c r="C35" s="672">
        <f t="shared" ref="C35:AC35" si="0">C33-C4</f>
        <v>0.17952955191244768</v>
      </c>
      <c r="D35" s="672">
        <f t="shared" si="0"/>
        <v>0.10580685823559366</v>
      </c>
      <c r="E35" s="672">
        <f t="shared" si="0"/>
        <v>0.10240969591613203</v>
      </c>
      <c r="F35" s="672">
        <f t="shared" si="0"/>
        <v>0.16388431380792556</v>
      </c>
      <c r="G35" s="672">
        <f t="shared" si="0"/>
        <v>0.16286919898711105</v>
      </c>
      <c r="H35" s="672">
        <f t="shared" si="0"/>
        <v>0.23285060123426704</v>
      </c>
      <c r="I35" s="672">
        <f t="shared" si="0"/>
        <v>0.22516040140861038</v>
      </c>
      <c r="J35" s="672">
        <f t="shared" si="0"/>
        <v>0.12531888035638206</v>
      </c>
      <c r="K35" s="672">
        <f t="shared" si="0"/>
        <v>0.14614170137572946</v>
      </c>
      <c r="L35" s="672">
        <f t="shared" si="0"/>
        <v>0.14407583956706438</v>
      </c>
      <c r="M35" s="672">
        <f t="shared" si="0"/>
        <v>0.17043989756077027</v>
      </c>
      <c r="N35" s="672">
        <f t="shared" si="0"/>
        <v>0.13578467405447403</v>
      </c>
      <c r="O35" s="672">
        <f t="shared" si="0"/>
        <v>0.13069197442777125</v>
      </c>
      <c r="P35" s="672">
        <f>P33-P4</f>
        <v>8.0134021523549037E-2</v>
      </c>
      <c r="Q35" s="672">
        <f t="shared" si="0"/>
        <v>8.8365187148215618E-2</v>
      </c>
      <c r="R35" s="672">
        <f t="shared" si="0"/>
        <v>6.284371880344175E-2</v>
      </c>
      <c r="S35" s="672">
        <f t="shared" si="0"/>
        <v>5.8764489287097765E-2</v>
      </c>
      <c r="T35" s="672">
        <f t="shared" si="0"/>
        <v>0.26746858578489019</v>
      </c>
      <c r="U35" s="672">
        <f t="shared" si="0"/>
        <v>0.26464058463210016</v>
      </c>
      <c r="V35" s="672">
        <f t="shared" si="0"/>
        <v>8.457071083166412E-2</v>
      </c>
      <c r="W35" s="672">
        <f t="shared" si="0"/>
        <v>0.10320925729641123</v>
      </c>
      <c r="X35" s="672">
        <f t="shared" si="0"/>
        <v>0.10266405159322933</v>
      </c>
      <c r="Y35" s="672">
        <f t="shared" si="0"/>
        <v>0.11581358797533237</v>
      </c>
      <c r="Z35" s="672">
        <f t="shared" si="0"/>
        <v>0.10856651130422001</v>
      </c>
      <c r="AA35" s="672">
        <f t="shared" si="0"/>
        <v>0.14249475471330608</v>
      </c>
      <c r="AB35" s="672">
        <f t="shared" si="0"/>
        <v>0.12659915759317453</v>
      </c>
      <c r="AC35" s="672">
        <f t="shared" si="0"/>
        <v>0.16131961345667317</v>
      </c>
    </row>
  </sheetData>
  <pageMargins left="0.70866141732283472" right="0.70866141732283472" top="0.74803149606299213" bottom="0.74803149606299213" header="0.31496062992125984" footer="0.31496062992125984"/>
  <pageSetup scale="80" orientation="landscape" horizontalDpi="300" verticalDpi="300" r:id="rId1"/>
  <colBreaks count="1" manualBreakCount="1">
    <brk id="15" max="1048575" man="1"/>
  </colBreaks>
</worksheet>
</file>

<file path=xl/worksheets/sheet150.xml><?xml version="1.0" encoding="utf-8"?>
<worksheet xmlns="http://schemas.openxmlformats.org/spreadsheetml/2006/main" xmlns:r="http://schemas.openxmlformats.org/officeDocument/2006/relationships">
  <sheetPr codeName="Sheet163"/>
  <dimension ref="A1:E7"/>
  <sheetViews>
    <sheetView workbookViewId="0">
      <selection activeCell="R37" sqref="R37"/>
    </sheetView>
  </sheetViews>
  <sheetFormatPr defaultRowHeight="12.75"/>
  <cols>
    <col min="1" max="1" width="21.5703125" customWidth="1"/>
    <col min="2" max="2" width="11.85546875" bestFit="1" customWidth="1"/>
  </cols>
  <sheetData>
    <row r="1" spans="1:5" ht="15.75">
      <c r="A1" s="688" t="s">
        <v>830</v>
      </c>
    </row>
    <row r="2" spans="1:5" ht="16.5" thickBot="1">
      <c r="A2" s="690"/>
      <c r="B2" s="849" t="s">
        <v>831</v>
      </c>
      <c r="C2" s="849"/>
      <c r="D2" s="849"/>
      <c r="E2" s="849"/>
    </row>
    <row r="3" spans="1:5" ht="15.75" thickTop="1">
      <c r="A3" s="691"/>
      <c r="B3" s="697" t="s">
        <v>832</v>
      </c>
      <c r="C3" s="697" t="s">
        <v>833</v>
      </c>
      <c r="D3" s="697" t="s">
        <v>834</v>
      </c>
      <c r="E3" s="698" t="s">
        <v>835</v>
      </c>
    </row>
    <row r="4" spans="1:5" ht="15">
      <c r="A4" s="694" t="s">
        <v>836</v>
      </c>
      <c r="B4" s="695">
        <v>0.25</v>
      </c>
      <c r="C4" s="695">
        <v>0.25</v>
      </c>
      <c r="D4" s="695">
        <v>0.25</v>
      </c>
      <c r="E4" s="696">
        <v>0.25</v>
      </c>
    </row>
    <row r="5" spans="1:5" ht="15">
      <c r="A5" s="694" t="s">
        <v>837</v>
      </c>
      <c r="B5" s="697">
        <v>0.4</v>
      </c>
      <c r="C5" s="697">
        <v>0.1</v>
      </c>
      <c r="D5" s="697">
        <v>0.25</v>
      </c>
      <c r="E5" s="698">
        <v>0.25</v>
      </c>
    </row>
    <row r="6" spans="1:5" ht="15">
      <c r="A6" s="694" t="s">
        <v>838</v>
      </c>
      <c r="B6" s="695">
        <v>0.33</v>
      </c>
      <c r="C6" s="695">
        <v>0.33</v>
      </c>
      <c r="D6" s="695">
        <v>0</v>
      </c>
      <c r="E6" s="696">
        <v>0.33</v>
      </c>
    </row>
    <row r="7" spans="1:5" ht="15">
      <c r="A7" s="694" t="s">
        <v>839</v>
      </c>
      <c r="B7" s="697">
        <v>0.2</v>
      </c>
      <c r="C7" s="697">
        <v>0.1</v>
      </c>
      <c r="D7" s="697">
        <v>0.4</v>
      </c>
      <c r="E7" s="698">
        <v>0.3</v>
      </c>
    </row>
  </sheetData>
  <mergeCells count="1">
    <mergeCell ref="B2:E2"/>
  </mergeCells>
  <pageMargins left="0.7" right="0.7" top="0.75" bottom="0.75" header="0.3" footer="0.3"/>
</worksheet>
</file>

<file path=xl/worksheets/sheet151.xml><?xml version="1.0" encoding="utf-8"?>
<worksheet xmlns="http://schemas.openxmlformats.org/spreadsheetml/2006/main" xmlns:r="http://schemas.openxmlformats.org/officeDocument/2006/relationships">
  <sheetPr codeName="Sheet164"/>
  <dimension ref="A1:E35"/>
  <sheetViews>
    <sheetView topLeftCell="A2" workbookViewId="0">
      <selection activeCell="R37" sqref="R37"/>
    </sheetView>
  </sheetViews>
  <sheetFormatPr defaultRowHeight="12.75"/>
  <cols>
    <col min="1" max="1" width="23" customWidth="1"/>
    <col min="2" max="5" width="14.85546875" bestFit="1" customWidth="1"/>
  </cols>
  <sheetData>
    <row r="1" spans="1:5" ht="15.75">
      <c r="A1" s="688" t="s">
        <v>910</v>
      </c>
    </row>
    <row r="2" spans="1:5" ht="15.75">
      <c r="A2" s="117"/>
    </row>
    <row r="3" spans="1:5" ht="15.75">
      <c r="A3" s="699" t="s">
        <v>907</v>
      </c>
    </row>
    <row r="4" spans="1:5" ht="16.5" thickBot="1">
      <c r="A4" s="690"/>
      <c r="B4" s="700" t="s">
        <v>840</v>
      </c>
      <c r="C4" s="700" t="s">
        <v>837</v>
      </c>
      <c r="D4" s="700" t="s">
        <v>838</v>
      </c>
      <c r="E4" s="700" t="s">
        <v>839</v>
      </c>
    </row>
    <row r="5" spans="1:5" ht="15.75" thickTop="1">
      <c r="A5" s="694" t="s">
        <v>841</v>
      </c>
      <c r="B5" s="705" t="str">
        <f>Ex.4!C5</f>
        <v>Norway</v>
      </c>
      <c r="C5" s="705" t="str">
        <f>'A27'!B58</f>
        <v>Norway</v>
      </c>
      <c r="D5" s="705" t="str">
        <f>'A28'!B58</f>
        <v>Norway</v>
      </c>
      <c r="E5" s="706" t="str">
        <f>'A29'!B58</f>
        <v>Norway</v>
      </c>
    </row>
    <row r="6" spans="1:5" ht="15">
      <c r="A6" s="691"/>
      <c r="B6" s="707" t="str">
        <f>Ex.4!C6</f>
        <v>Denmark</v>
      </c>
      <c r="C6" s="707" t="str">
        <f>'A27'!B59</f>
        <v>Denmark</v>
      </c>
      <c r="D6" s="707" t="str">
        <f>'A28'!B59</f>
        <v>Netherlands</v>
      </c>
      <c r="E6" s="708" t="str">
        <f>'A29'!B59</f>
        <v>Denmark</v>
      </c>
    </row>
    <row r="7" spans="1:5" ht="15">
      <c r="A7" s="691"/>
      <c r="B7" s="705" t="str">
        <f>Ex.4!C7</f>
        <v>Germany</v>
      </c>
      <c r="C7" s="705" t="str">
        <f>'A27'!B60</f>
        <v>Belgium</v>
      </c>
      <c r="D7" s="705" t="str">
        <f>'A28'!B60</f>
        <v>Denmark</v>
      </c>
      <c r="E7" s="706" t="str">
        <f>'A29'!B60</f>
        <v>Sweden</v>
      </c>
    </row>
    <row r="8" spans="1:5" ht="15">
      <c r="A8" s="691"/>
      <c r="B8" s="707" t="str">
        <f>Ex.4!C8</f>
        <v>Belgium</v>
      </c>
      <c r="C8" s="707" t="str">
        <f>'A27'!B61</f>
        <v>Sweden</v>
      </c>
      <c r="D8" s="707" t="str">
        <f>'A28'!B61</f>
        <v>Germany</v>
      </c>
      <c r="E8" s="708" t="str">
        <f>'A29'!B61</f>
        <v>Finland</v>
      </c>
    </row>
    <row r="9" spans="1:5" ht="15">
      <c r="A9" s="691"/>
      <c r="B9" s="705" t="str">
        <f>Ex.4!C9</f>
        <v>Netherlands</v>
      </c>
      <c r="C9" s="705" t="str">
        <f>'A27'!B62</f>
        <v>Netherlands</v>
      </c>
      <c r="D9" s="705" t="str">
        <f>'A28'!B62</f>
        <v>Belgium</v>
      </c>
      <c r="E9" s="706" t="str">
        <f>'A29'!B62</f>
        <v>Belgium</v>
      </c>
    </row>
    <row r="10" spans="1:5" ht="15">
      <c r="A10" s="691"/>
      <c r="B10" s="707" t="str">
        <f>Ex.4!C10</f>
        <v>Sweden</v>
      </c>
      <c r="C10" s="707" t="str">
        <f>'A27'!B63</f>
        <v>France</v>
      </c>
      <c r="D10" s="707" t="str">
        <f>'A28'!B63</f>
        <v>Canada</v>
      </c>
      <c r="E10" s="708" t="str">
        <f>'A29'!B63</f>
        <v>Germany</v>
      </c>
    </row>
    <row r="11" spans="1:5" ht="15">
      <c r="A11" s="691"/>
      <c r="B11" s="705" t="str">
        <f>Ex.4!C11</f>
        <v>Finland</v>
      </c>
      <c r="C11" s="705" t="str">
        <f>'A27'!B64</f>
        <v>Germany</v>
      </c>
      <c r="D11" s="705" t="str">
        <f>'A28'!B64</f>
        <v>United States</v>
      </c>
      <c r="E11" s="706" t="str">
        <f>'A29'!B64</f>
        <v>France</v>
      </c>
    </row>
    <row r="12" spans="1:5" ht="15">
      <c r="A12" s="691"/>
      <c r="B12" s="707" t="str">
        <f>Ex.4!C12</f>
        <v>France</v>
      </c>
      <c r="C12" s="707" t="str">
        <f>'A27'!B65</f>
        <v>Finland</v>
      </c>
      <c r="D12" s="707" t="str">
        <f>'A28'!B65</f>
        <v>United Kingdom</v>
      </c>
      <c r="E12" s="708" t="str">
        <f>'A29'!B65</f>
        <v>Netherlands</v>
      </c>
    </row>
    <row r="13" spans="1:5" ht="15">
      <c r="A13" s="691"/>
      <c r="B13" s="705" t="str">
        <f>Ex.4!C13</f>
        <v>Canada</v>
      </c>
      <c r="C13" s="705" t="str">
        <f>'A27'!B66</f>
        <v>Australia</v>
      </c>
      <c r="D13" s="705" t="str">
        <f>'A28'!B66</f>
        <v>Australia</v>
      </c>
      <c r="E13" s="706" t="str">
        <f>'A29'!B66</f>
        <v>Australia</v>
      </c>
    </row>
    <row r="14" spans="1:5" ht="15">
      <c r="A14" s="691"/>
      <c r="B14" s="707" t="str">
        <f>Ex.4!C14</f>
        <v>United Kingdom</v>
      </c>
      <c r="C14" s="707" t="str">
        <f>'A27'!B67</f>
        <v>United Kingdom</v>
      </c>
      <c r="D14" s="707" t="str">
        <f>'A28'!B67</f>
        <v>France</v>
      </c>
      <c r="E14" s="708" t="str">
        <f>'A29'!B67</f>
        <v>United Kingdom</v>
      </c>
    </row>
    <row r="15" spans="1:5" ht="15">
      <c r="A15" s="691"/>
      <c r="B15" s="705" t="str">
        <f>Ex.4!C15</f>
        <v>Australia</v>
      </c>
      <c r="C15" s="705" t="str">
        <f>'A27'!B68</f>
        <v>Canada</v>
      </c>
      <c r="D15" s="705" t="str">
        <f>'A28'!B68</f>
        <v>Sweden</v>
      </c>
      <c r="E15" s="706" t="str">
        <f>'A29'!B68</f>
        <v>Canada</v>
      </c>
    </row>
    <row r="16" spans="1:5" ht="15">
      <c r="A16" s="691"/>
      <c r="B16" s="707" t="str">
        <f>Ex.4!C16</f>
        <v>Italy</v>
      </c>
      <c r="C16" s="707" t="str">
        <f>'A27'!B69</f>
        <v>Italy</v>
      </c>
      <c r="D16" s="707" t="str">
        <f>'A28'!B69</f>
        <v>Finland</v>
      </c>
      <c r="E16" s="708" t="str">
        <f>'A29'!B69</f>
        <v>Italy</v>
      </c>
    </row>
    <row r="17" spans="1:5" ht="15">
      <c r="A17" s="691"/>
      <c r="B17" s="705" t="str">
        <f>Ex.4!C17</f>
        <v>United States</v>
      </c>
      <c r="C17" s="705" t="str">
        <f>'A27'!B70</f>
        <v>United States</v>
      </c>
      <c r="D17" s="705" t="str">
        <f>'A28'!B70</f>
        <v>Italy</v>
      </c>
      <c r="E17" s="706" t="str">
        <f>'A29'!B70</f>
        <v>Spain</v>
      </c>
    </row>
    <row r="18" spans="1:5" ht="15.75" thickBot="1">
      <c r="A18" s="694" t="s">
        <v>842</v>
      </c>
      <c r="B18" s="709" t="str">
        <f>Ex.4!C18</f>
        <v>Spain</v>
      </c>
      <c r="C18" s="709" t="str">
        <f>'A27'!B71</f>
        <v>Spain</v>
      </c>
      <c r="D18" s="709" t="str">
        <f>'A28'!B71</f>
        <v>Spain</v>
      </c>
      <c r="E18" s="710" t="str">
        <f>'A29'!B71</f>
        <v>United States</v>
      </c>
    </row>
    <row r="19" spans="1:5" ht="15.75">
      <c r="A19" s="117"/>
    </row>
    <row r="20" spans="1:5" ht="15.75">
      <c r="A20" s="699" t="s">
        <v>897</v>
      </c>
    </row>
    <row r="21" spans="1:5" ht="16.5" thickBot="1">
      <c r="A21" s="690"/>
      <c r="B21" s="700" t="s">
        <v>840</v>
      </c>
      <c r="C21" s="700" t="s">
        <v>837</v>
      </c>
      <c r="D21" s="700" t="s">
        <v>838</v>
      </c>
      <c r="E21" s="700" t="s">
        <v>839</v>
      </c>
    </row>
    <row r="22" spans="1:5" ht="15.75" thickTop="1">
      <c r="A22" s="694" t="s">
        <v>843</v>
      </c>
      <c r="B22" s="692" t="str">
        <f>Ex.4!E5</f>
        <v>Denmark</v>
      </c>
      <c r="C22" s="692" t="str">
        <f>'A27'!B76</f>
        <v>Norway</v>
      </c>
      <c r="D22" s="692" t="str">
        <f>'A28'!B76</f>
        <v>Norway</v>
      </c>
      <c r="E22" s="693" t="str">
        <f>'A29'!B76</f>
        <v>Denmark</v>
      </c>
    </row>
    <row r="23" spans="1:5" ht="15">
      <c r="A23" s="691"/>
      <c r="B23" s="701" t="str">
        <f>Ex.4!E6</f>
        <v>Norway</v>
      </c>
      <c r="C23" s="701" t="str">
        <f>'A27'!B77</f>
        <v>Denmark</v>
      </c>
      <c r="D23" s="701" t="str">
        <f>'A28'!B77</f>
        <v>Australia</v>
      </c>
      <c r="E23" s="702" t="str">
        <f>'A29'!B77</f>
        <v>Norway</v>
      </c>
    </row>
    <row r="24" spans="1:5" ht="15">
      <c r="A24" s="691"/>
      <c r="B24" s="692" t="str">
        <f>Ex.4!E7</f>
        <v>Canada</v>
      </c>
      <c r="C24" s="692" t="str">
        <f>'A27'!B78</f>
        <v>United States</v>
      </c>
      <c r="D24" s="692" t="str">
        <f>'A28'!B78</f>
        <v>Canada</v>
      </c>
      <c r="E24" s="693" t="str">
        <f>'A29'!B78</f>
        <v>France</v>
      </c>
    </row>
    <row r="25" spans="1:5" ht="15">
      <c r="A25" s="691"/>
      <c r="B25" s="701" t="str">
        <f>Ex.4!E8</f>
        <v>United States</v>
      </c>
      <c r="C25" s="701" t="str">
        <f>'A27'!B79</f>
        <v>Australia</v>
      </c>
      <c r="D25" s="701" t="str">
        <f>'A28'!B79</f>
        <v>Denmark</v>
      </c>
      <c r="E25" s="702" t="str">
        <f>'A29'!B79</f>
        <v>Canada</v>
      </c>
    </row>
    <row r="26" spans="1:5" ht="15">
      <c r="A26" s="691"/>
      <c r="B26" s="692" t="str">
        <f>Ex.4!E9</f>
        <v>Australia</v>
      </c>
      <c r="C26" s="692" t="str">
        <f>'A27'!B80</f>
        <v>Canada</v>
      </c>
      <c r="D26" s="692" t="str">
        <f>'A28'!B80</f>
        <v>United States</v>
      </c>
      <c r="E26" s="693" t="str">
        <f>'A29'!B80</f>
        <v>Australia</v>
      </c>
    </row>
    <row r="27" spans="1:5" ht="15">
      <c r="A27" s="691"/>
      <c r="B27" s="701" t="str">
        <f>Ex.4!E10</f>
        <v>France</v>
      </c>
      <c r="C27" s="701" t="str">
        <f>'A27'!B81</f>
        <v>France</v>
      </c>
      <c r="D27" s="701" t="str">
        <f>'A28'!B81</f>
        <v>United Kingdom</v>
      </c>
      <c r="E27" s="702" t="str">
        <f>'A29'!B81</f>
        <v>Finland</v>
      </c>
    </row>
    <row r="28" spans="1:5" ht="15">
      <c r="A28" s="691"/>
      <c r="B28" s="692" t="str">
        <f>Ex.4!E11</f>
        <v>Germany</v>
      </c>
      <c r="C28" s="692" t="str">
        <f>'A27'!B82</f>
        <v>United Kingdom</v>
      </c>
      <c r="D28" s="692" t="str">
        <f>'A28'!B82</f>
        <v>Germany</v>
      </c>
      <c r="E28" s="693" t="str">
        <f>'A29'!B82</f>
        <v>Sweden</v>
      </c>
    </row>
    <row r="29" spans="1:5" ht="15">
      <c r="A29" s="691"/>
      <c r="B29" s="701" t="str">
        <f>Ex.4!E12</f>
        <v>Finland</v>
      </c>
      <c r="C29" s="701" t="str">
        <f>'A27'!B83</f>
        <v>Finland</v>
      </c>
      <c r="D29" s="701" t="str">
        <f>'A28'!B83</f>
        <v>Finland</v>
      </c>
      <c r="E29" s="702" t="str">
        <f>'A29'!B83</f>
        <v>United States</v>
      </c>
    </row>
    <row r="30" spans="1:5" ht="15">
      <c r="A30" s="691"/>
      <c r="B30" s="692" t="str">
        <f>Ex.4!E13</f>
        <v>United Kingdom</v>
      </c>
      <c r="C30" s="692" t="str">
        <f>'A27'!B84</f>
        <v>Spain</v>
      </c>
      <c r="D30" s="692" t="str">
        <f>'A28'!B84</f>
        <v>Belgium</v>
      </c>
      <c r="E30" s="693" t="str">
        <f>'A29'!B84</f>
        <v>Germany</v>
      </c>
    </row>
    <row r="31" spans="1:5" ht="15">
      <c r="A31" s="691"/>
      <c r="B31" s="701" t="str">
        <f>Ex.4!E14</f>
        <v>Spain</v>
      </c>
      <c r="C31" s="701" t="str">
        <f>'A27'!B85</f>
        <v>Germany</v>
      </c>
      <c r="D31" s="701" t="str">
        <f>'A28'!B85</f>
        <v>France</v>
      </c>
      <c r="E31" s="702" t="str">
        <f>'A29'!B85</f>
        <v>Spain</v>
      </c>
    </row>
    <row r="32" spans="1:5" ht="15">
      <c r="A32" s="691"/>
      <c r="B32" s="692" t="str">
        <f>Ex.4!E15</f>
        <v>Belgium</v>
      </c>
      <c r="C32" s="692" t="str">
        <f>'A27'!B86</f>
        <v>Sweden</v>
      </c>
      <c r="D32" s="692" t="str">
        <f>'A28'!B86</f>
        <v>Spain</v>
      </c>
      <c r="E32" s="693" t="str">
        <f>'A29'!B86</f>
        <v>United Kingdom</v>
      </c>
    </row>
    <row r="33" spans="1:5" ht="15">
      <c r="A33" s="691"/>
      <c r="B33" s="701" t="str">
        <f>Ex.4!E16</f>
        <v>Sweden</v>
      </c>
      <c r="C33" s="701" t="str">
        <f>'A27'!B87</f>
        <v>Italy</v>
      </c>
      <c r="D33" s="701" t="str">
        <f>'A28'!B87</f>
        <v>Italy</v>
      </c>
      <c r="E33" s="702" t="str">
        <f>'A29'!B87</f>
        <v>Italy</v>
      </c>
    </row>
    <row r="34" spans="1:5" ht="15">
      <c r="A34" s="691"/>
      <c r="B34" s="692" t="str">
        <f>Ex.4!E17</f>
        <v>Italy</v>
      </c>
      <c r="C34" s="692" t="str">
        <f>'A27'!B88</f>
        <v>Belgium</v>
      </c>
      <c r="D34" s="692" t="str">
        <f>'A28'!B88</f>
        <v>Netherlands</v>
      </c>
      <c r="E34" s="693" t="str">
        <f>'A29'!B88</f>
        <v>Belgium</v>
      </c>
    </row>
    <row r="35" spans="1:5" ht="15.75" thickBot="1">
      <c r="A35" s="694" t="s">
        <v>844</v>
      </c>
      <c r="B35" s="703" t="str">
        <f>Ex.4!E18</f>
        <v>Netherlands</v>
      </c>
      <c r="C35" s="703" t="str">
        <f>'A27'!B89</f>
        <v>Netherlands</v>
      </c>
      <c r="D35" s="703" t="str">
        <f>'A28'!B89</f>
        <v>Sweden</v>
      </c>
      <c r="E35" s="704" t="str">
        <f>'A29'!B89</f>
        <v>Netherlands</v>
      </c>
    </row>
  </sheetData>
  <pageMargins left="0.7" right="0.7" top="0.75" bottom="0.75" header="0.3" footer="0.3"/>
</worksheet>
</file>

<file path=xl/worksheets/sheet152.xml><?xml version="1.0" encoding="utf-8"?>
<worksheet xmlns="http://schemas.openxmlformats.org/spreadsheetml/2006/main" xmlns:r="http://schemas.openxmlformats.org/officeDocument/2006/relationships">
  <dimension ref="A1:H19"/>
  <sheetViews>
    <sheetView workbookViewId="0">
      <selection activeCell="R37" sqref="R37"/>
    </sheetView>
  </sheetViews>
  <sheetFormatPr defaultRowHeight="12.75"/>
  <cols>
    <col min="1" max="1" width="13.7109375" customWidth="1"/>
    <col min="2" max="2" width="11.5703125" customWidth="1"/>
    <col min="3" max="3" width="12.5703125" customWidth="1"/>
    <col min="4" max="4" width="11.5703125" customWidth="1"/>
    <col min="5" max="5" width="10.7109375" customWidth="1"/>
    <col min="8" max="8" width="11.28515625" customWidth="1"/>
  </cols>
  <sheetData>
    <row r="1" spans="1:8" ht="15.75">
      <c r="A1" s="688" t="s">
        <v>928</v>
      </c>
    </row>
    <row r="2" spans="1:8" ht="51.75" thickBot="1">
      <c r="A2" s="736"/>
      <c r="B2" s="737" t="s">
        <v>917</v>
      </c>
      <c r="C2" s="737" t="s">
        <v>918</v>
      </c>
      <c r="D2" s="737" t="s">
        <v>919</v>
      </c>
      <c r="E2" s="737" t="s">
        <v>920</v>
      </c>
      <c r="F2" s="737" t="s">
        <v>921</v>
      </c>
      <c r="G2" s="737" t="s">
        <v>922</v>
      </c>
      <c r="H2" s="737" t="s">
        <v>923</v>
      </c>
    </row>
    <row r="3" spans="1:8" ht="26.25" thickTop="1">
      <c r="A3" s="738"/>
      <c r="B3" s="739" t="s">
        <v>346</v>
      </c>
      <c r="C3" s="739" t="s">
        <v>924</v>
      </c>
      <c r="D3" s="739" t="s">
        <v>347</v>
      </c>
      <c r="E3" s="739" t="s">
        <v>925</v>
      </c>
      <c r="F3" s="739" t="s">
        <v>348</v>
      </c>
      <c r="G3" s="739" t="s">
        <v>926</v>
      </c>
      <c r="H3" s="740" t="s">
        <v>927</v>
      </c>
    </row>
    <row r="4" spans="1:8" ht="15">
      <c r="A4" s="741" t="s">
        <v>281</v>
      </c>
      <c r="B4" s="742">
        <f>'1'!J$53</f>
        <v>27849.742569649534</v>
      </c>
      <c r="C4" s="745">
        <f>'1'!K$53</f>
        <v>0.70856576343212196</v>
      </c>
      <c r="D4" s="742">
        <f>'2'!G$53</f>
        <v>139956.41606155678</v>
      </c>
      <c r="E4" s="745">
        <f>'2'!H$53</f>
        <v>0.37595839240892182</v>
      </c>
      <c r="F4" s="747">
        <f>'9'!F$53</f>
        <v>0.45619096813774362</v>
      </c>
      <c r="G4" s="747">
        <f>'9'!G$53</f>
        <v>0.69444488206540722</v>
      </c>
      <c r="H4" s="749">
        <f>SUM(C4,E4,F4,G4)/4</f>
        <v>0.55879000151104863</v>
      </c>
    </row>
    <row r="5" spans="1:8" ht="15">
      <c r="A5" s="741" t="s">
        <v>75</v>
      </c>
      <c r="B5" s="743">
        <f>'1'!V$53</f>
        <v>26476.836304628992</v>
      </c>
      <c r="C5" s="746">
        <f>'1'!W$53</f>
        <v>0.65693897737473417</v>
      </c>
      <c r="D5" s="743">
        <f>'2'!P$53</f>
        <v>183069.85986765075</v>
      </c>
      <c r="E5" s="746">
        <f>'2'!Q$53</f>
        <v>0.57210743823098098</v>
      </c>
      <c r="F5" s="748">
        <f>'9'!N$53</f>
        <v>0.70030339690414134</v>
      </c>
      <c r="G5" s="748">
        <f>'9'!O$53</f>
        <v>0.66351629748209928</v>
      </c>
      <c r="H5" s="750">
        <f t="shared" ref="H5:H17" si="0">SUM(C5,E5,F5,G5)/4</f>
        <v>0.64821652749798897</v>
      </c>
    </row>
    <row r="6" spans="1:8" ht="15">
      <c r="A6" s="741" t="s">
        <v>272</v>
      </c>
      <c r="B6" s="742">
        <f>'1'!AH$53</f>
        <v>26929.871435817946</v>
      </c>
      <c r="C6" s="745">
        <f>'1'!AI$53</f>
        <v>0.67397491667392784</v>
      </c>
      <c r="D6" s="742">
        <f>'2'!Y$53</f>
        <v>177046.21982720739</v>
      </c>
      <c r="E6" s="745">
        <f>'2'!Z$53</f>
        <v>0.54470226847412873</v>
      </c>
      <c r="F6" s="747">
        <f>'9'!V$53</f>
        <v>0.42196820126639822</v>
      </c>
      <c r="G6" s="747">
        <f>'9'!W$53</f>
        <v>0.66092492884020704</v>
      </c>
      <c r="H6" s="749">
        <f t="shared" si="0"/>
        <v>0.57539257881366546</v>
      </c>
    </row>
    <row r="7" spans="1:8" ht="15">
      <c r="A7" s="741" t="s">
        <v>76</v>
      </c>
      <c r="B7" s="743">
        <f>'1'!AT$53</f>
        <v>23861.187924822087</v>
      </c>
      <c r="C7" s="746">
        <f>'1'!AU$53</f>
        <v>0.55858009975418299</v>
      </c>
      <c r="D7" s="743">
        <f>'2'!AH$53</f>
        <v>189573.9649050275</v>
      </c>
      <c r="E7" s="746">
        <f>'2'!AI$53</f>
        <v>0.6016985328961576</v>
      </c>
      <c r="F7" s="748">
        <f>'9'!AD$53</f>
        <v>0.77322271623155947</v>
      </c>
      <c r="G7" s="748">
        <f>'9'!AE$53</f>
        <v>0.80251702625852217</v>
      </c>
      <c r="H7" s="750">
        <f t="shared" si="0"/>
        <v>0.68400459378510559</v>
      </c>
    </row>
    <row r="8" spans="1:8" ht="15">
      <c r="A8" s="741" t="s">
        <v>77</v>
      </c>
      <c r="B8" s="742">
        <f>'1'!BF$53</f>
        <v>21440.276974687884</v>
      </c>
      <c r="C8" s="745">
        <f>'1'!BG$53</f>
        <v>0.46754413111527854</v>
      </c>
      <c r="D8" s="742">
        <f>'2'!AQ$53</f>
        <v>167276.13297608314</v>
      </c>
      <c r="E8" s="745">
        <f>'2'!AR$53</f>
        <v>0.50025225371618476</v>
      </c>
      <c r="F8" s="747">
        <f>'9'!AL$53</f>
        <v>0.79348268550307466</v>
      </c>
      <c r="G8" s="747">
        <f>'9'!AM$53</f>
        <v>0.74240666804874289</v>
      </c>
      <c r="H8" s="749">
        <f t="shared" si="0"/>
        <v>0.62592143459582017</v>
      </c>
    </row>
    <row r="9" spans="1:8" ht="15">
      <c r="A9" s="741" t="s">
        <v>78</v>
      </c>
      <c r="B9" s="743">
        <f>'1'!BR$53</f>
        <v>25662.493901971156</v>
      </c>
      <c r="C9" s="746">
        <f>'1'!BS$53</f>
        <v>0.62631643447385665</v>
      </c>
      <c r="D9" s="743">
        <f>'2'!AZ$53</f>
        <v>148662.1412104278</v>
      </c>
      <c r="E9" s="746">
        <f>'2'!BA$53</f>
        <v>0.41556598415734036</v>
      </c>
      <c r="F9" s="748">
        <f>'9'!AT$53</f>
        <v>0.67221234255168705</v>
      </c>
      <c r="G9" s="748">
        <f>'9'!AU$53</f>
        <v>0.72219823738910116</v>
      </c>
      <c r="H9" s="750">
        <f t="shared" si="0"/>
        <v>0.60907324964299625</v>
      </c>
    </row>
    <row r="10" spans="1:8" ht="15">
      <c r="A10" s="741" t="s">
        <v>287</v>
      </c>
      <c r="B10" s="742">
        <f>'1'!CD$53</f>
        <v>24142.520780445993</v>
      </c>
      <c r="C10" s="745">
        <f>'1'!CE$53</f>
        <v>0.56915934432336124</v>
      </c>
      <c r="D10" s="742">
        <f>'2'!BI$53</f>
        <v>198702.42392890356</v>
      </c>
      <c r="E10" s="745">
        <f>'2'!BJ$53</f>
        <v>0.64322939587736916</v>
      </c>
      <c r="F10" s="747">
        <f>'9'!BB$53</f>
        <v>0.68954557370256653</v>
      </c>
      <c r="G10" s="747">
        <f>'9'!BC$53</f>
        <v>0.69791808533335387</v>
      </c>
      <c r="H10" s="749">
        <f t="shared" si="0"/>
        <v>0.64996309980916267</v>
      </c>
    </row>
    <row r="11" spans="1:8" ht="15">
      <c r="A11" s="741" t="s">
        <v>79</v>
      </c>
      <c r="B11" s="743">
        <f>'1'!CP$53</f>
        <v>23577.69352784237</v>
      </c>
      <c r="C11" s="746">
        <f>'1'!CQ$53</f>
        <v>0.54791957255415524</v>
      </c>
      <c r="D11" s="743">
        <f>'2'!BR$53</f>
        <v>151876.34708978879</v>
      </c>
      <c r="E11" s="746">
        <f>'2'!BS$53</f>
        <v>0.43018934431265221</v>
      </c>
      <c r="F11" s="748">
        <f>'9'!BJ$53</f>
        <v>0.42163329441819425</v>
      </c>
      <c r="G11" s="748">
        <f>'9'!BK$53</f>
        <v>0.7283664147064921</v>
      </c>
      <c r="H11" s="750">
        <f t="shared" si="0"/>
        <v>0.53202715649787347</v>
      </c>
    </row>
    <row r="12" spans="1:8" ht="15">
      <c r="A12" s="741" t="s">
        <v>80</v>
      </c>
      <c r="B12" s="742">
        <f>'1'!DB$53</f>
        <v>27598.73106137371</v>
      </c>
      <c r="C12" s="745">
        <f>'1'!DC$53</f>
        <v>0.69912672322532066</v>
      </c>
      <c r="D12" s="742">
        <f>'2'!CA$53</f>
        <v>200264.69363616241</v>
      </c>
      <c r="E12" s="745">
        <f>'2'!CB$53</f>
        <v>0.65033710255405586</v>
      </c>
      <c r="F12" s="747">
        <f>'9'!BR$53</f>
        <v>0.54509314533001629</v>
      </c>
      <c r="G12" s="747">
        <f>'9'!BS$53</f>
        <v>0.65017712095635427</v>
      </c>
      <c r="H12" s="749">
        <f t="shared" si="0"/>
        <v>0.63618352301643677</v>
      </c>
    </row>
    <row r="13" spans="1:8" ht="15">
      <c r="A13" s="741" t="s">
        <v>290</v>
      </c>
      <c r="B13" s="743">
        <f>'1'!DN$53</f>
        <v>29124.427396628336</v>
      </c>
      <c r="C13" s="746">
        <f>'1'!DO$53</f>
        <v>0.75649902918355194</v>
      </c>
      <c r="D13" s="743">
        <f>'2'!CJ$53</f>
        <v>258803.77369208599</v>
      </c>
      <c r="E13" s="746">
        <f>'2'!CK$53</f>
        <v>0.91666666666666674</v>
      </c>
      <c r="F13" s="748">
        <f>'9'!BZ$53</f>
        <v>0.69178137510821891</v>
      </c>
      <c r="G13" s="748">
        <f>'9'!CA$53</f>
        <v>0.82925924201378964</v>
      </c>
      <c r="H13" s="750">
        <f t="shared" si="0"/>
        <v>0.79855157824305678</v>
      </c>
    </row>
    <row r="14" spans="1:8" ht="15">
      <c r="A14" s="741" t="s">
        <v>81</v>
      </c>
      <c r="B14" s="742">
        <f>'1'!DZ$53</f>
        <v>22363.434287630011</v>
      </c>
      <c r="C14" s="745">
        <f>'1'!EA$53</f>
        <v>0.50225855139790643</v>
      </c>
      <c r="D14" s="742">
        <f>'2'!CS$53</f>
        <v>125466.82758629917</v>
      </c>
      <c r="E14" s="745">
        <f>'2'!CT$53</f>
        <v>0.3100365197197732</v>
      </c>
      <c r="F14" s="747">
        <f>'9'!CH$53</f>
        <v>0.41499801782239654</v>
      </c>
      <c r="G14" s="747">
        <f>'9'!CI$53</f>
        <v>0.57683292922493234</v>
      </c>
      <c r="H14" s="749">
        <f t="shared" si="0"/>
        <v>0.45103150454125213</v>
      </c>
    </row>
    <row r="15" spans="1:8" ht="15">
      <c r="A15" s="741" t="s">
        <v>292</v>
      </c>
      <c r="B15" s="743">
        <f>'1'!EL$53</f>
        <v>23439.554157783226</v>
      </c>
      <c r="C15" s="746">
        <f>'1'!EM$53</f>
        <v>0.54272497778403161</v>
      </c>
      <c r="D15" s="743">
        <f>'2'!DB$53</f>
        <v>156613.47378749639</v>
      </c>
      <c r="E15" s="746">
        <f>'2'!DC$53</f>
        <v>0.45174138932841618</v>
      </c>
      <c r="F15" s="748">
        <f>'9'!CP$53</f>
        <v>0.7858771354741485</v>
      </c>
      <c r="G15" s="748">
        <f>'9'!CQ$53</f>
        <v>0.76796911077999408</v>
      </c>
      <c r="H15" s="750">
        <f t="shared" si="0"/>
        <v>0.63707815334164763</v>
      </c>
    </row>
    <row r="16" spans="1:8" ht="15">
      <c r="A16" s="741" t="s">
        <v>293</v>
      </c>
      <c r="B16" s="742">
        <f>'1'!EX$53</f>
        <v>26196.374084837986</v>
      </c>
      <c r="C16" s="745">
        <f>'1'!EY$53</f>
        <v>0.64639247220738127</v>
      </c>
      <c r="D16" s="742">
        <f>'2'!DK$53</f>
        <v>149528.09387221551</v>
      </c>
      <c r="E16" s="745">
        <f>'2'!DL$53</f>
        <v>0.41950572483546089</v>
      </c>
      <c r="F16" s="747">
        <f>'9'!CX$53</f>
        <v>0.4458112632747635</v>
      </c>
      <c r="G16" s="747">
        <f>'9'!CY$53</f>
        <v>0.73659740564372767</v>
      </c>
      <c r="H16" s="749">
        <f t="shared" si="0"/>
        <v>0.56207671649033331</v>
      </c>
    </row>
    <row r="17" spans="1:8" ht="15">
      <c r="A17" s="741" t="s">
        <v>273</v>
      </c>
      <c r="B17" s="743">
        <f>'1'!FJ$53</f>
        <v>33187.353993648285</v>
      </c>
      <c r="C17" s="746">
        <f>'1'!FK$53</f>
        <v>0.90928137677381538</v>
      </c>
      <c r="D17" s="743">
        <f>'2'!DT$53</f>
        <v>192378.8257248892</v>
      </c>
      <c r="E17" s="746">
        <f>'2'!DU$53</f>
        <v>0.61445953561155164</v>
      </c>
      <c r="F17" s="748">
        <f>'9'!DF$53</f>
        <v>0.12258088222174765</v>
      </c>
      <c r="G17" s="748">
        <f>'9'!DG$53</f>
        <v>0.27986932820995003</v>
      </c>
      <c r="H17" s="750">
        <f t="shared" si="0"/>
        <v>0.48154778070426613</v>
      </c>
    </row>
    <row r="18" spans="1:8">
      <c r="A18" s="744"/>
    </row>
    <row r="19" spans="1:8" ht="15.75">
      <c r="A19" s="117"/>
    </row>
  </sheetData>
  <pageMargins left="0.7" right="0.7" top="0.75" bottom="0.75" header="0.3" footer="0.3"/>
  <drawing r:id="rId1"/>
</worksheet>
</file>

<file path=xl/worksheets/sheet153.xml><?xml version="1.0" encoding="utf-8"?>
<worksheet xmlns="http://schemas.openxmlformats.org/spreadsheetml/2006/main" xmlns:r="http://schemas.openxmlformats.org/officeDocument/2006/relationships">
  <sheetPr codeName="Sheet165"/>
  <dimension ref="A1:DI96"/>
  <sheetViews>
    <sheetView view="pageBreakPreview" zoomScaleSheetLayoutView="100" workbookViewId="0">
      <pane xSplit="1" ySplit="3" topLeftCell="B4" activePane="bottomRight" state="frozen"/>
      <selection activeCell="R37" sqref="R37"/>
      <selection pane="topRight" activeCell="R37" sqref="R37"/>
      <selection pane="bottomLeft" activeCell="R37" sqref="R37"/>
      <selection pane="bottomRight" activeCell="R37" sqref="R37"/>
    </sheetView>
  </sheetViews>
  <sheetFormatPr defaultRowHeight="12.75"/>
  <cols>
    <col min="1" max="1" width="6.28515625" style="195" customWidth="1"/>
    <col min="2" max="8" width="10.140625" style="195" customWidth="1"/>
    <col min="9" max="9" width="9.28515625" style="195" bestFit="1" customWidth="1"/>
    <col min="10" max="24" width="10.140625" style="195" customWidth="1"/>
    <col min="25" max="25" width="9.28515625" style="195" bestFit="1" customWidth="1"/>
    <col min="26" max="56" width="10.140625" style="195" customWidth="1"/>
    <col min="57" max="57" width="9.28515625" style="195" bestFit="1" customWidth="1"/>
    <col min="58" max="80" width="10.140625" style="195" customWidth="1"/>
    <col min="81" max="81" width="9.28515625" style="195" bestFit="1" customWidth="1"/>
    <col min="82" max="96" width="10.140625" style="195" customWidth="1"/>
    <col min="97" max="97" width="8.85546875" style="195" customWidth="1"/>
    <col min="98" max="104" width="10.140625" style="195" customWidth="1"/>
    <col min="105" max="105" width="8.85546875" style="195" customWidth="1"/>
    <col min="106" max="112" width="10.140625" style="195" customWidth="1"/>
    <col min="113" max="256" width="9.140625" style="195"/>
    <col min="257" max="257" width="6.28515625" style="195" customWidth="1"/>
    <col min="258" max="264" width="10.140625" style="195" customWidth="1"/>
    <col min="265" max="265" width="9.28515625" style="195" bestFit="1" customWidth="1"/>
    <col min="266" max="280" width="10.140625" style="195" customWidth="1"/>
    <col min="281" max="281" width="9.28515625" style="195" bestFit="1" customWidth="1"/>
    <col min="282" max="312" width="10.140625" style="195" customWidth="1"/>
    <col min="313" max="313" width="9.28515625" style="195" bestFit="1" customWidth="1"/>
    <col min="314" max="336" width="10.140625" style="195" customWidth="1"/>
    <col min="337" max="337" width="9.28515625" style="195" bestFit="1" customWidth="1"/>
    <col min="338" max="352" width="10.140625" style="195" customWidth="1"/>
    <col min="353" max="353" width="8.85546875" style="195" customWidth="1"/>
    <col min="354" max="360" width="10.140625" style="195" customWidth="1"/>
    <col min="361" max="361" width="8.85546875" style="195" customWidth="1"/>
    <col min="362" max="368" width="10.140625" style="195" customWidth="1"/>
    <col min="369" max="512" width="9.140625" style="195"/>
    <col min="513" max="513" width="6.28515625" style="195" customWidth="1"/>
    <col min="514" max="520" width="10.140625" style="195" customWidth="1"/>
    <col min="521" max="521" width="9.28515625" style="195" bestFit="1" customWidth="1"/>
    <col min="522" max="536" width="10.140625" style="195" customWidth="1"/>
    <col min="537" max="537" width="9.28515625" style="195" bestFit="1" customWidth="1"/>
    <col min="538" max="568" width="10.140625" style="195" customWidth="1"/>
    <col min="569" max="569" width="9.28515625" style="195" bestFit="1" customWidth="1"/>
    <col min="570" max="592" width="10.140625" style="195" customWidth="1"/>
    <col min="593" max="593" width="9.28515625" style="195" bestFit="1" customWidth="1"/>
    <col min="594" max="608" width="10.140625" style="195" customWidth="1"/>
    <col min="609" max="609" width="8.85546875" style="195" customWidth="1"/>
    <col min="610" max="616" width="10.140625" style="195" customWidth="1"/>
    <col min="617" max="617" width="8.85546875" style="195" customWidth="1"/>
    <col min="618" max="624" width="10.140625" style="195" customWidth="1"/>
    <col min="625" max="768" width="9.140625" style="195"/>
    <col min="769" max="769" width="6.28515625" style="195" customWidth="1"/>
    <col min="770" max="776" width="10.140625" style="195" customWidth="1"/>
    <col min="777" max="777" width="9.28515625" style="195" bestFit="1" customWidth="1"/>
    <col min="778" max="792" width="10.140625" style="195" customWidth="1"/>
    <col min="793" max="793" width="9.28515625" style="195" bestFit="1" customWidth="1"/>
    <col min="794" max="824" width="10.140625" style="195" customWidth="1"/>
    <col min="825" max="825" width="9.28515625" style="195" bestFit="1" customWidth="1"/>
    <col min="826" max="848" width="10.140625" style="195" customWidth="1"/>
    <col min="849" max="849" width="9.28515625" style="195" bestFit="1" customWidth="1"/>
    <col min="850" max="864" width="10.140625" style="195" customWidth="1"/>
    <col min="865" max="865" width="8.85546875" style="195" customWidth="1"/>
    <col min="866" max="872" width="10.140625" style="195" customWidth="1"/>
    <col min="873" max="873" width="8.85546875" style="195" customWidth="1"/>
    <col min="874" max="880" width="10.140625" style="195" customWidth="1"/>
    <col min="881" max="1024" width="9.140625" style="195"/>
    <col min="1025" max="1025" width="6.28515625" style="195" customWidth="1"/>
    <col min="1026" max="1032" width="10.140625" style="195" customWidth="1"/>
    <col min="1033" max="1033" width="9.28515625" style="195" bestFit="1" customWidth="1"/>
    <col min="1034" max="1048" width="10.140625" style="195" customWidth="1"/>
    <col min="1049" max="1049" width="9.28515625" style="195" bestFit="1" customWidth="1"/>
    <col min="1050" max="1080" width="10.140625" style="195" customWidth="1"/>
    <col min="1081" max="1081" width="9.28515625" style="195" bestFit="1" customWidth="1"/>
    <col min="1082" max="1104" width="10.140625" style="195" customWidth="1"/>
    <col min="1105" max="1105" width="9.28515625" style="195" bestFit="1" customWidth="1"/>
    <col min="1106" max="1120" width="10.140625" style="195" customWidth="1"/>
    <col min="1121" max="1121" width="8.85546875" style="195" customWidth="1"/>
    <col min="1122" max="1128" width="10.140625" style="195" customWidth="1"/>
    <col min="1129" max="1129" width="8.85546875" style="195" customWidth="1"/>
    <col min="1130" max="1136" width="10.140625" style="195" customWidth="1"/>
    <col min="1137" max="1280" width="9.140625" style="195"/>
    <col min="1281" max="1281" width="6.28515625" style="195" customWidth="1"/>
    <col min="1282" max="1288" width="10.140625" style="195" customWidth="1"/>
    <col min="1289" max="1289" width="9.28515625" style="195" bestFit="1" customWidth="1"/>
    <col min="1290" max="1304" width="10.140625" style="195" customWidth="1"/>
    <col min="1305" max="1305" width="9.28515625" style="195" bestFit="1" customWidth="1"/>
    <col min="1306" max="1336" width="10.140625" style="195" customWidth="1"/>
    <col min="1337" max="1337" width="9.28515625" style="195" bestFit="1" customWidth="1"/>
    <col min="1338" max="1360" width="10.140625" style="195" customWidth="1"/>
    <col min="1361" max="1361" width="9.28515625" style="195" bestFit="1" customWidth="1"/>
    <col min="1362" max="1376" width="10.140625" style="195" customWidth="1"/>
    <col min="1377" max="1377" width="8.85546875" style="195" customWidth="1"/>
    <col min="1378" max="1384" width="10.140625" style="195" customWidth="1"/>
    <col min="1385" max="1385" width="8.85546875" style="195" customWidth="1"/>
    <col min="1386" max="1392" width="10.140625" style="195" customWidth="1"/>
    <col min="1393" max="1536" width="9.140625" style="195"/>
    <col min="1537" max="1537" width="6.28515625" style="195" customWidth="1"/>
    <col min="1538" max="1544" width="10.140625" style="195" customWidth="1"/>
    <col min="1545" max="1545" width="9.28515625" style="195" bestFit="1" customWidth="1"/>
    <col min="1546" max="1560" width="10.140625" style="195" customWidth="1"/>
    <col min="1561" max="1561" width="9.28515625" style="195" bestFit="1" customWidth="1"/>
    <col min="1562" max="1592" width="10.140625" style="195" customWidth="1"/>
    <col min="1593" max="1593" width="9.28515625" style="195" bestFit="1" customWidth="1"/>
    <col min="1594" max="1616" width="10.140625" style="195" customWidth="1"/>
    <col min="1617" max="1617" width="9.28515625" style="195" bestFit="1" customWidth="1"/>
    <col min="1618" max="1632" width="10.140625" style="195" customWidth="1"/>
    <col min="1633" max="1633" width="8.85546875" style="195" customWidth="1"/>
    <col min="1634" max="1640" width="10.140625" style="195" customWidth="1"/>
    <col min="1641" max="1641" width="8.85546875" style="195" customWidth="1"/>
    <col min="1642" max="1648" width="10.140625" style="195" customWidth="1"/>
    <col min="1649" max="1792" width="9.140625" style="195"/>
    <col min="1793" max="1793" width="6.28515625" style="195" customWidth="1"/>
    <col min="1794" max="1800" width="10.140625" style="195" customWidth="1"/>
    <col min="1801" max="1801" width="9.28515625" style="195" bestFit="1" customWidth="1"/>
    <col min="1802" max="1816" width="10.140625" style="195" customWidth="1"/>
    <col min="1817" max="1817" width="9.28515625" style="195" bestFit="1" customWidth="1"/>
    <col min="1818" max="1848" width="10.140625" style="195" customWidth="1"/>
    <col min="1849" max="1849" width="9.28515625" style="195" bestFit="1" customWidth="1"/>
    <col min="1850" max="1872" width="10.140625" style="195" customWidth="1"/>
    <col min="1873" max="1873" width="9.28515625" style="195" bestFit="1" customWidth="1"/>
    <col min="1874" max="1888" width="10.140625" style="195" customWidth="1"/>
    <col min="1889" max="1889" width="8.85546875" style="195" customWidth="1"/>
    <col min="1890" max="1896" width="10.140625" style="195" customWidth="1"/>
    <col min="1897" max="1897" width="8.85546875" style="195" customWidth="1"/>
    <col min="1898" max="1904" width="10.140625" style="195" customWidth="1"/>
    <col min="1905" max="2048" width="9.140625" style="195"/>
    <col min="2049" max="2049" width="6.28515625" style="195" customWidth="1"/>
    <col min="2050" max="2056" width="10.140625" style="195" customWidth="1"/>
    <col min="2057" max="2057" width="9.28515625" style="195" bestFit="1" customWidth="1"/>
    <col min="2058" max="2072" width="10.140625" style="195" customWidth="1"/>
    <col min="2073" max="2073" width="9.28515625" style="195" bestFit="1" customWidth="1"/>
    <col min="2074" max="2104" width="10.140625" style="195" customWidth="1"/>
    <col min="2105" max="2105" width="9.28515625" style="195" bestFit="1" customWidth="1"/>
    <col min="2106" max="2128" width="10.140625" style="195" customWidth="1"/>
    <col min="2129" max="2129" width="9.28515625" style="195" bestFit="1" customWidth="1"/>
    <col min="2130" max="2144" width="10.140625" style="195" customWidth="1"/>
    <col min="2145" max="2145" width="8.85546875" style="195" customWidth="1"/>
    <col min="2146" max="2152" width="10.140625" style="195" customWidth="1"/>
    <col min="2153" max="2153" width="8.85546875" style="195" customWidth="1"/>
    <col min="2154" max="2160" width="10.140625" style="195" customWidth="1"/>
    <col min="2161" max="2304" width="9.140625" style="195"/>
    <col min="2305" max="2305" width="6.28515625" style="195" customWidth="1"/>
    <col min="2306" max="2312" width="10.140625" style="195" customWidth="1"/>
    <col min="2313" max="2313" width="9.28515625" style="195" bestFit="1" customWidth="1"/>
    <col min="2314" max="2328" width="10.140625" style="195" customWidth="1"/>
    <col min="2329" max="2329" width="9.28515625" style="195" bestFit="1" customWidth="1"/>
    <col min="2330" max="2360" width="10.140625" style="195" customWidth="1"/>
    <col min="2361" max="2361" width="9.28515625" style="195" bestFit="1" customWidth="1"/>
    <col min="2362" max="2384" width="10.140625" style="195" customWidth="1"/>
    <col min="2385" max="2385" width="9.28515625" style="195" bestFit="1" customWidth="1"/>
    <col min="2386" max="2400" width="10.140625" style="195" customWidth="1"/>
    <col min="2401" max="2401" width="8.85546875" style="195" customWidth="1"/>
    <col min="2402" max="2408" width="10.140625" style="195" customWidth="1"/>
    <col min="2409" max="2409" width="8.85546875" style="195" customWidth="1"/>
    <col min="2410" max="2416" width="10.140625" style="195" customWidth="1"/>
    <col min="2417" max="2560" width="9.140625" style="195"/>
    <col min="2561" max="2561" width="6.28515625" style="195" customWidth="1"/>
    <col min="2562" max="2568" width="10.140625" style="195" customWidth="1"/>
    <col min="2569" max="2569" width="9.28515625" style="195" bestFit="1" customWidth="1"/>
    <col min="2570" max="2584" width="10.140625" style="195" customWidth="1"/>
    <col min="2585" max="2585" width="9.28515625" style="195" bestFit="1" customWidth="1"/>
    <col min="2586" max="2616" width="10.140625" style="195" customWidth="1"/>
    <col min="2617" max="2617" width="9.28515625" style="195" bestFit="1" customWidth="1"/>
    <col min="2618" max="2640" width="10.140625" style="195" customWidth="1"/>
    <col min="2641" max="2641" width="9.28515625" style="195" bestFit="1" customWidth="1"/>
    <col min="2642" max="2656" width="10.140625" style="195" customWidth="1"/>
    <col min="2657" max="2657" width="8.85546875" style="195" customWidth="1"/>
    <col min="2658" max="2664" width="10.140625" style="195" customWidth="1"/>
    <col min="2665" max="2665" width="8.85546875" style="195" customWidth="1"/>
    <col min="2666" max="2672" width="10.140625" style="195" customWidth="1"/>
    <col min="2673" max="2816" width="9.140625" style="195"/>
    <col min="2817" max="2817" width="6.28515625" style="195" customWidth="1"/>
    <col min="2818" max="2824" width="10.140625" style="195" customWidth="1"/>
    <col min="2825" max="2825" width="9.28515625" style="195" bestFit="1" customWidth="1"/>
    <col min="2826" max="2840" width="10.140625" style="195" customWidth="1"/>
    <col min="2841" max="2841" width="9.28515625" style="195" bestFit="1" customWidth="1"/>
    <col min="2842" max="2872" width="10.140625" style="195" customWidth="1"/>
    <col min="2873" max="2873" width="9.28515625" style="195" bestFit="1" customWidth="1"/>
    <col min="2874" max="2896" width="10.140625" style="195" customWidth="1"/>
    <col min="2897" max="2897" width="9.28515625" style="195" bestFit="1" customWidth="1"/>
    <col min="2898" max="2912" width="10.140625" style="195" customWidth="1"/>
    <col min="2913" max="2913" width="8.85546875" style="195" customWidth="1"/>
    <col min="2914" max="2920" width="10.140625" style="195" customWidth="1"/>
    <col min="2921" max="2921" width="8.85546875" style="195" customWidth="1"/>
    <col min="2922" max="2928" width="10.140625" style="195" customWidth="1"/>
    <col min="2929" max="3072" width="9.140625" style="195"/>
    <col min="3073" max="3073" width="6.28515625" style="195" customWidth="1"/>
    <col min="3074" max="3080" width="10.140625" style="195" customWidth="1"/>
    <col min="3081" max="3081" width="9.28515625" style="195" bestFit="1" customWidth="1"/>
    <col min="3082" max="3096" width="10.140625" style="195" customWidth="1"/>
    <col min="3097" max="3097" width="9.28515625" style="195" bestFit="1" customWidth="1"/>
    <col min="3098" max="3128" width="10.140625" style="195" customWidth="1"/>
    <col min="3129" max="3129" width="9.28515625" style="195" bestFit="1" customWidth="1"/>
    <col min="3130" max="3152" width="10.140625" style="195" customWidth="1"/>
    <col min="3153" max="3153" width="9.28515625" style="195" bestFit="1" customWidth="1"/>
    <col min="3154" max="3168" width="10.140625" style="195" customWidth="1"/>
    <col min="3169" max="3169" width="8.85546875" style="195" customWidth="1"/>
    <col min="3170" max="3176" width="10.140625" style="195" customWidth="1"/>
    <col min="3177" max="3177" width="8.85546875" style="195" customWidth="1"/>
    <col min="3178" max="3184" width="10.140625" style="195" customWidth="1"/>
    <col min="3185" max="3328" width="9.140625" style="195"/>
    <col min="3329" max="3329" width="6.28515625" style="195" customWidth="1"/>
    <col min="3330" max="3336" width="10.140625" style="195" customWidth="1"/>
    <col min="3337" max="3337" width="9.28515625" style="195" bestFit="1" customWidth="1"/>
    <col min="3338" max="3352" width="10.140625" style="195" customWidth="1"/>
    <col min="3353" max="3353" width="9.28515625" style="195" bestFit="1" customWidth="1"/>
    <col min="3354" max="3384" width="10.140625" style="195" customWidth="1"/>
    <col min="3385" max="3385" width="9.28515625" style="195" bestFit="1" customWidth="1"/>
    <col min="3386" max="3408" width="10.140625" style="195" customWidth="1"/>
    <col min="3409" max="3409" width="9.28515625" style="195" bestFit="1" customWidth="1"/>
    <col min="3410" max="3424" width="10.140625" style="195" customWidth="1"/>
    <col min="3425" max="3425" width="8.85546875" style="195" customWidth="1"/>
    <col min="3426" max="3432" width="10.140625" style="195" customWidth="1"/>
    <col min="3433" max="3433" width="8.85546875" style="195" customWidth="1"/>
    <col min="3434" max="3440" width="10.140625" style="195" customWidth="1"/>
    <col min="3441" max="3584" width="9.140625" style="195"/>
    <col min="3585" max="3585" width="6.28515625" style="195" customWidth="1"/>
    <col min="3586" max="3592" width="10.140625" style="195" customWidth="1"/>
    <col min="3593" max="3593" width="9.28515625" style="195" bestFit="1" customWidth="1"/>
    <col min="3594" max="3608" width="10.140625" style="195" customWidth="1"/>
    <col min="3609" max="3609" width="9.28515625" style="195" bestFit="1" customWidth="1"/>
    <col min="3610" max="3640" width="10.140625" style="195" customWidth="1"/>
    <col min="3641" max="3641" width="9.28515625" style="195" bestFit="1" customWidth="1"/>
    <col min="3642" max="3664" width="10.140625" style="195" customWidth="1"/>
    <col min="3665" max="3665" width="9.28515625" style="195" bestFit="1" customWidth="1"/>
    <col min="3666" max="3680" width="10.140625" style="195" customWidth="1"/>
    <col min="3681" max="3681" width="8.85546875" style="195" customWidth="1"/>
    <col min="3682" max="3688" width="10.140625" style="195" customWidth="1"/>
    <col min="3689" max="3689" width="8.85546875" style="195" customWidth="1"/>
    <col min="3690" max="3696" width="10.140625" style="195" customWidth="1"/>
    <col min="3697" max="3840" width="9.140625" style="195"/>
    <col min="3841" max="3841" width="6.28515625" style="195" customWidth="1"/>
    <col min="3842" max="3848" width="10.140625" style="195" customWidth="1"/>
    <col min="3849" max="3849" width="9.28515625" style="195" bestFit="1" customWidth="1"/>
    <col min="3850" max="3864" width="10.140625" style="195" customWidth="1"/>
    <col min="3865" max="3865" width="9.28515625" style="195" bestFit="1" customWidth="1"/>
    <col min="3866" max="3896" width="10.140625" style="195" customWidth="1"/>
    <col min="3897" max="3897" width="9.28515625" style="195" bestFit="1" customWidth="1"/>
    <col min="3898" max="3920" width="10.140625" style="195" customWidth="1"/>
    <col min="3921" max="3921" width="9.28515625" style="195" bestFit="1" customWidth="1"/>
    <col min="3922" max="3936" width="10.140625" style="195" customWidth="1"/>
    <col min="3937" max="3937" width="8.85546875" style="195" customWidth="1"/>
    <col min="3938" max="3944" width="10.140625" style="195" customWidth="1"/>
    <col min="3945" max="3945" width="8.85546875" style="195" customWidth="1"/>
    <col min="3946" max="3952" width="10.140625" style="195" customWidth="1"/>
    <col min="3953" max="4096" width="9.140625" style="195"/>
    <col min="4097" max="4097" width="6.28515625" style="195" customWidth="1"/>
    <col min="4098" max="4104" width="10.140625" style="195" customWidth="1"/>
    <col min="4105" max="4105" width="9.28515625" style="195" bestFit="1" customWidth="1"/>
    <col min="4106" max="4120" width="10.140625" style="195" customWidth="1"/>
    <col min="4121" max="4121" width="9.28515625" style="195" bestFit="1" customWidth="1"/>
    <col min="4122" max="4152" width="10.140625" style="195" customWidth="1"/>
    <col min="4153" max="4153" width="9.28515625" style="195" bestFit="1" customWidth="1"/>
    <col min="4154" max="4176" width="10.140625" style="195" customWidth="1"/>
    <col min="4177" max="4177" width="9.28515625" style="195" bestFit="1" customWidth="1"/>
    <col min="4178" max="4192" width="10.140625" style="195" customWidth="1"/>
    <col min="4193" max="4193" width="8.85546875" style="195" customWidth="1"/>
    <col min="4194" max="4200" width="10.140625" style="195" customWidth="1"/>
    <col min="4201" max="4201" width="8.85546875" style="195" customWidth="1"/>
    <col min="4202" max="4208" width="10.140625" style="195" customWidth="1"/>
    <col min="4209" max="4352" width="9.140625" style="195"/>
    <col min="4353" max="4353" width="6.28515625" style="195" customWidth="1"/>
    <col min="4354" max="4360" width="10.140625" style="195" customWidth="1"/>
    <col min="4361" max="4361" width="9.28515625" style="195" bestFit="1" customWidth="1"/>
    <col min="4362" max="4376" width="10.140625" style="195" customWidth="1"/>
    <col min="4377" max="4377" width="9.28515625" style="195" bestFit="1" customWidth="1"/>
    <col min="4378" max="4408" width="10.140625" style="195" customWidth="1"/>
    <col min="4409" max="4409" width="9.28515625" style="195" bestFit="1" customWidth="1"/>
    <col min="4410" max="4432" width="10.140625" style="195" customWidth="1"/>
    <col min="4433" max="4433" width="9.28515625" style="195" bestFit="1" customWidth="1"/>
    <col min="4434" max="4448" width="10.140625" style="195" customWidth="1"/>
    <col min="4449" max="4449" width="8.85546875" style="195" customWidth="1"/>
    <col min="4450" max="4456" width="10.140625" style="195" customWidth="1"/>
    <col min="4457" max="4457" width="8.85546875" style="195" customWidth="1"/>
    <col min="4458" max="4464" width="10.140625" style="195" customWidth="1"/>
    <col min="4465" max="4608" width="9.140625" style="195"/>
    <col min="4609" max="4609" width="6.28515625" style="195" customWidth="1"/>
    <col min="4610" max="4616" width="10.140625" style="195" customWidth="1"/>
    <col min="4617" max="4617" width="9.28515625" style="195" bestFit="1" customWidth="1"/>
    <col min="4618" max="4632" width="10.140625" style="195" customWidth="1"/>
    <col min="4633" max="4633" width="9.28515625" style="195" bestFit="1" customWidth="1"/>
    <col min="4634" max="4664" width="10.140625" style="195" customWidth="1"/>
    <col min="4665" max="4665" width="9.28515625" style="195" bestFit="1" customWidth="1"/>
    <col min="4666" max="4688" width="10.140625" style="195" customWidth="1"/>
    <col min="4689" max="4689" width="9.28515625" style="195" bestFit="1" customWidth="1"/>
    <col min="4690" max="4704" width="10.140625" style="195" customWidth="1"/>
    <col min="4705" max="4705" width="8.85546875" style="195" customWidth="1"/>
    <col min="4706" max="4712" width="10.140625" style="195" customWidth="1"/>
    <col min="4713" max="4713" width="8.85546875" style="195" customWidth="1"/>
    <col min="4714" max="4720" width="10.140625" style="195" customWidth="1"/>
    <col min="4721" max="4864" width="9.140625" style="195"/>
    <col min="4865" max="4865" width="6.28515625" style="195" customWidth="1"/>
    <col min="4866" max="4872" width="10.140625" style="195" customWidth="1"/>
    <col min="4873" max="4873" width="9.28515625" style="195" bestFit="1" customWidth="1"/>
    <col min="4874" max="4888" width="10.140625" style="195" customWidth="1"/>
    <col min="4889" max="4889" width="9.28515625" style="195" bestFit="1" customWidth="1"/>
    <col min="4890" max="4920" width="10.140625" style="195" customWidth="1"/>
    <col min="4921" max="4921" width="9.28515625" style="195" bestFit="1" customWidth="1"/>
    <col min="4922" max="4944" width="10.140625" style="195" customWidth="1"/>
    <col min="4945" max="4945" width="9.28515625" style="195" bestFit="1" customWidth="1"/>
    <col min="4946" max="4960" width="10.140625" style="195" customWidth="1"/>
    <col min="4961" max="4961" width="8.85546875" style="195" customWidth="1"/>
    <col min="4962" max="4968" width="10.140625" style="195" customWidth="1"/>
    <col min="4969" max="4969" width="8.85546875" style="195" customWidth="1"/>
    <col min="4970" max="4976" width="10.140625" style="195" customWidth="1"/>
    <col min="4977" max="5120" width="9.140625" style="195"/>
    <col min="5121" max="5121" width="6.28515625" style="195" customWidth="1"/>
    <col min="5122" max="5128" width="10.140625" style="195" customWidth="1"/>
    <col min="5129" max="5129" width="9.28515625" style="195" bestFit="1" customWidth="1"/>
    <col min="5130" max="5144" width="10.140625" style="195" customWidth="1"/>
    <col min="5145" max="5145" width="9.28515625" style="195" bestFit="1" customWidth="1"/>
    <col min="5146" max="5176" width="10.140625" style="195" customWidth="1"/>
    <col min="5177" max="5177" width="9.28515625" style="195" bestFit="1" customWidth="1"/>
    <col min="5178" max="5200" width="10.140625" style="195" customWidth="1"/>
    <col min="5201" max="5201" width="9.28515625" style="195" bestFit="1" customWidth="1"/>
    <col min="5202" max="5216" width="10.140625" style="195" customWidth="1"/>
    <col min="5217" max="5217" width="8.85546875" style="195" customWidth="1"/>
    <col min="5218" max="5224" width="10.140625" style="195" customWidth="1"/>
    <col min="5225" max="5225" width="8.85546875" style="195" customWidth="1"/>
    <col min="5226" max="5232" width="10.140625" style="195" customWidth="1"/>
    <col min="5233" max="5376" width="9.140625" style="195"/>
    <col min="5377" max="5377" width="6.28515625" style="195" customWidth="1"/>
    <col min="5378" max="5384" width="10.140625" style="195" customWidth="1"/>
    <col min="5385" max="5385" width="9.28515625" style="195" bestFit="1" customWidth="1"/>
    <col min="5386" max="5400" width="10.140625" style="195" customWidth="1"/>
    <col min="5401" max="5401" width="9.28515625" style="195" bestFit="1" customWidth="1"/>
    <col min="5402" max="5432" width="10.140625" style="195" customWidth="1"/>
    <col min="5433" max="5433" width="9.28515625" style="195" bestFit="1" customWidth="1"/>
    <col min="5434" max="5456" width="10.140625" style="195" customWidth="1"/>
    <col min="5457" max="5457" width="9.28515625" style="195" bestFit="1" customWidth="1"/>
    <col min="5458" max="5472" width="10.140625" style="195" customWidth="1"/>
    <col min="5473" max="5473" width="8.85546875" style="195" customWidth="1"/>
    <col min="5474" max="5480" width="10.140625" style="195" customWidth="1"/>
    <col min="5481" max="5481" width="8.85546875" style="195" customWidth="1"/>
    <col min="5482" max="5488" width="10.140625" style="195" customWidth="1"/>
    <col min="5489" max="5632" width="9.140625" style="195"/>
    <col min="5633" max="5633" width="6.28515625" style="195" customWidth="1"/>
    <col min="5634" max="5640" width="10.140625" style="195" customWidth="1"/>
    <col min="5641" max="5641" width="9.28515625" style="195" bestFit="1" customWidth="1"/>
    <col min="5642" max="5656" width="10.140625" style="195" customWidth="1"/>
    <col min="5657" max="5657" width="9.28515625" style="195" bestFit="1" customWidth="1"/>
    <col min="5658" max="5688" width="10.140625" style="195" customWidth="1"/>
    <col min="5689" max="5689" width="9.28515625" style="195" bestFit="1" customWidth="1"/>
    <col min="5690" max="5712" width="10.140625" style="195" customWidth="1"/>
    <col min="5713" max="5713" width="9.28515625" style="195" bestFit="1" customWidth="1"/>
    <col min="5714" max="5728" width="10.140625" style="195" customWidth="1"/>
    <col min="5729" max="5729" width="8.85546875" style="195" customWidth="1"/>
    <col min="5730" max="5736" width="10.140625" style="195" customWidth="1"/>
    <col min="5737" max="5737" width="8.85546875" style="195" customWidth="1"/>
    <col min="5738" max="5744" width="10.140625" style="195" customWidth="1"/>
    <col min="5745" max="5888" width="9.140625" style="195"/>
    <col min="5889" max="5889" width="6.28515625" style="195" customWidth="1"/>
    <col min="5890" max="5896" width="10.140625" style="195" customWidth="1"/>
    <col min="5897" max="5897" width="9.28515625" style="195" bestFit="1" customWidth="1"/>
    <col min="5898" max="5912" width="10.140625" style="195" customWidth="1"/>
    <col min="5913" max="5913" width="9.28515625" style="195" bestFit="1" customWidth="1"/>
    <col min="5914" max="5944" width="10.140625" style="195" customWidth="1"/>
    <col min="5945" max="5945" width="9.28515625" style="195" bestFit="1" customWidth="1"/>
    <col min="5946" max="5968" width="10.140625" style="195" customWidth="1"/>
    <col min="5969" max="5969" width="9.28515625" style="195" bestFit="1" customWidth="1"/>
    <col min="5970" max="5984" width="10.140625" style="195" customWidth="1"/>
    <col min="5985" max="5985" width="8.85546875" style="195" customWidth="1"/>
    <col min="5986" max="5992" width="10.140625" style="195" customWidth="1"/>
    <col min="5993" max="5993" width="8.85546875" style="195" customWidth="1"/>
    <col min="5994" max="6000" width="10.140625" style="195" customWidth="1"/>
    <col min="6001" max="6144" width="9.140625" style="195"/>
    <col min="6145" max="6145" width="6.28515625" style="195" customWidth="1"/>
    <col min="6146" max="6152" width="10.140625" style="195" customWidth="1"/>
    <col min="6153" max="6153" width="9.28515625" style="195" bestFit="1" customWidth="1"/>
    <col min="6154" max="6168" width="10.140625" style="195" customWidth="1"/>
    <col min="6169" max="6169" width="9.28515625" style="195" bestFit="1" customWidth="1"/>
    <col min="6170" max="6200" width="10.140625" style="195" customWidth="1"/>
    <col min="6201" max="6201" width="9.28515625" style="195" bestFit="1" customWidth="1"/>
    <col min="6202" max="6224" width="10.140625" style="195" customWidth="1"/>
    <col min="6225" max="6225" width="9.28515625" style="195" bestFit="1" customWidth="1"/>
    <col min="6226" max="6240" width="10.140625" style="195" customWidth="1"/>
    <col min="6241" max="6241" width="8.85546875" style="195" customWidth="1"/>
    <col min="6242" max="6248" width="10.140625" style="195" customWidth="1"/>
    <col min="6249" max="6249" width="8.85546875" style="195" customWidth="1"/>
    <col min="6250" max="6256" width="10.140625" style="195" customWidth="1"/>
    <col min="6257" max="6400" width="9.140625" style="195"/>
    <col min="6401" max="6401" width="6.28515625" style="195" customWidth="1"/>
    <col min="6402" max="6408" width="10.140625" style="195" customWidth="1"/>
    <col min="6409" max="6409" width="9.28515625" style="195" bestFit="1" customWidth="1"/>
    <col min="6410" max="6424" width="10.140625" style="195" customWidth="1"/>
    <col min="6425" max="6425" width="9.28515625" style="195" bestFit="1" customWidth="1"/>
    <col min="6426" max="6456" width="10.140625" style="195" customWidth="1"/>
    <col min="6457" max="6457" width="9.28515625" style="195" bestFit="1" customWidth="1"/>
    <col min="6458" max="6480" width="10.140625" style="195" customWidth="1"/>
    <col min="6481" max="6481" width="9.28515625" style="195" bestFit="1" customWidth="1"/>
    <col min="6482" max="6496" width="10.140625" style="195" customWidth="1"/>
    <col min="6497" max="6497" width="8.85546875" style="195" customWidth="1"/>
    <col min="6498" max="6504" width="10.140625" style="195" customWidth="1"/>
    <col min="6505" max="6505" width="8.85546875" style="195" customWidth="1"/>
    <col min="6506" max="6512" width="10.140625" style="195" customWidth="1"/>
    <col min="6513" max="6656" width="9.140625" style="195"/>
    <col min="6657" max="6657" width="6.28515625" style="195" customWidth="1"/>
    <col min="6658" max="6664" width="10.140625" style="195" customWidth="1"/>
    <col min="6665" max="6665" width="9.28515625" style="195" bestFit="1" customWidth="1"/>
    <col min="6666" max="6680" width="10.140625" style="195" customWidth="1"/>
    <col min="6681" max="6681" width="9.28515625" style="195" bestFit="1" customWidth="1"/>
    <col min="6682" max="6712" width="10.140625" style="195" customWidth="1"/>
    <col min="6713" max="6713" width="9.28515625" style="195" bestFit="1" customWidth="1"/>
    <col min="6714" max="6736" width="10.140625" style="195" customWidth="1"/>
    <col min="6737" max="6737" width="9.28515625" style="195" bestFit="1" customWidth="1"/>
    <col min="6738" max="6752" width="10.140625" style="195" customWidth="1"/>
    <col min="6753" max="6753" width="8.85546875" style="195" customWidth="1"/>
    <col min="6754" max="6760" width="10.140625" style="195" customWidth="1"/>
    <col min="6761" max="6761" width="8.85546875" style="195" customWidth="1"/>
    <col min="6762" max="6768" width="10.140625" style="195" customWidth="1"/>
    <col min="6769" max="6912" width="9.140625" style="195"/>
    <col min="6913" max="6913" width="6.28515625" style="195" customWidth="1"/>
    <col min="6914" max="6920" width="10.140625" style="195" customWidth="1"/>
    <col min="6921" max="6921" width="9.28515625" style="195" bestFit="1" customWidth="1"/>
    <col min="6922" max="6936" width="10.140625" style="195" customWidth="1"/>
    <col min="6937" max="6937" width="9.28515625" style="195" bestFit="1" customWidth="1"/>
    <col min="6938" max="6968" width="10.140625" style="195" customWidth="1"/>
    <col min="6969" max="6969" width="9.28515625" style="195" bestFit="1" customWidth="1"/>
    <col min="6970" max="6992" width="10.140625" style="195" customWidth="1"/>
    <col min="6993" max="6993" width="9.28515625" style="195" bestFit="1" customWidth="1"/>
    <col min="6994" max="7008" width="10.140625" style="195" customWidth="1"/>
    <col min="7009" max="7009" width="8.85546875" style="195" customWidth="1"/>
    <col min="7010" max="7016" width="10.140625" style="195" customWidth="1"/>
    <col min="7017" max="7017" width="8.85546875" style="195" customWidth="1"/>
    <col min="7018" max="7024" width="10.140625" style="195" customWidth="1"/>
    <col min="7025" max="7168" width="9.140625" style="195"/>
    <col min="7169" max="7169" width="6.28515625" style="195" customWidth="1"/>
    <col min="7170" max="7176" width="10.140625" style="195" customWidth="1"/>
    <col min="7177" max="7177" width="9.28515625" style="195" bestFit="1" customWidth="1"/>
    <col min="7178" max="7192" width="10.140625" style="195" customWidth="1"/>
    <col min="7193" max="7193" width="9.28515625" style="195" bestFit="1" customWidth="1"/>
    <col min="7194" max="7224" width="10.140625" style="195" customWidth="1"/>
    <col min="7225" max="7225" width="9.28515625" style="195" bestFit="1" customWidth="1"/>
    <col min="7226" max="7248" width="10.140625" style="195" customWidth="1"/>
    <col min="7249" max="7249" width="9.28515625" style="195" bestFit="1" customWidth="1"/>
    <col min="7250" max="7264" width="10.140625" style="195" customWidth="1"/>
    <col min="7265" max="7265" width="8.85546875" style="195" customWidth="1"/>
    <col min="7266" max="7272" width="10.140625" style="195" customWidth="1"/>
    <col min="7273" max="7273" width="8.85546875" style="195" customWidth="1"/>
    <col min="7274" max="7280" width="10.140625" style="195" customWidth="1"/>
    <col min="7281" max="7424" width="9.140625" style="195"/>
    <col min="7425" max="7425" width="6.28515625" style="195" customWidth="1"/>
    <col min="7426" max="7432" width="10.140625" style="195" customWidth="1"/>
    <col min="7433" max="7433" width="9.28515625" style="195" bestFit="1" customWidth="1"/>
    <col min="7434" max="7448" width="10.140625" style="195" customWidth="1"/>
    <col min="7449" max="7449" width="9.28515625" style="195" bestFit="1" customWidth="1"/>
    <col min="7450" max="7480" width="10.140625" style="195" customWidth="1"/>
    <col min="7481" max="7481" width="9.28515625" style="195" bestFit="1" customWidth="1"/>
    <col min="7482" max="7504" width="10.140625" style="195" customWidth="1"/>
    <col min="7505" max="7505" width="9.28515625" style="195" bestFit="1" customWidth="1"/>
    <col min="7506" max="7520" width="10.140625" style="195" customWidth="1"/>
    <col min="7521" max="7521" width="8.85546875" style="195" customWidth="1"/>
    <col min="7522" max="7528" width="10.140625" style="195" customWidth="1"/>
    <col min="7529" max="7529" width="8.85546875" style="195" customWidth="1"/>
    <col min="7530" max="7536" width="10.140625" style="195" customWidth="1"/>
    <col min="7537" max="7680" width="9.140625" style="195"/>
    <col min="7681" max="7681" width="6.28515625" style="195" customWidth="1"/>
    <col min="7682" max="7688" width="10.140625" style="195" customWidth="1"/>
    <col min="7689" max="7689" width="9.28515625" style="195" bestFit="1" customWidth="1"/>
    <col min="7690" max="7704" width="10.140625" style="195" customWidth="1"/>
    <col min="7705" max="7705" width="9.28515625" style="195" bestFit="1" customWidth="1"/>
    <col min="7706" max="7736" width="10.140625" style="195" customWidth="1"/>
    <col min="7737" max="7737" width="9.28515625" style="195" bestFit="1" customWidth="1"/>
    <col min="7738" max="7760" width="10.140625" style="195" customWidth="1"/>
    <col min="7761" max="7761" width="9.28515625" style="195" bestFit="1" customWidth="1"/>
    <col min="7762" max="7776" width="10.140625" style="195" customWidth="1"/>
    <col min="7777" max="7777" width="8.85546875" style="195" customWidth="1"/>
    <col min="7778" max="7784" width="10.140625" style="195" customWidth="1"/>
    <col min="7785" max="7785" width="8.85546875" style="195" customWidth="1"/>
    <col min="7786" max="7792" width="10.140625" style="195" customWidth="1"/>
    <col min="7793" max="7936" width="9.140625" style="195"/>
    <col min="7937" max="7937" width="6.28515625" style="195" customWidth="1"/>
    <col min="7938" max="7944" width="10.140625" style="195" customWidth="1"/>
    <col min="7945" max="7945" width="9.28515625" style="195" bestFit="1" customWidth="1"/>
    <col min="7946" max="7960" width="10.140625" style="195" customWidth="1"/>
    <col min="7961" max="7961" width="9.28515625" style="195" bestFit="1" customWidth="1"/>
    <col min="7962" max="7992" width="10.140625" style="195" customWidth="1"/>
    <col min="7993" max="7993" width="9.28515625" style="195" bestFit="1" customWidth="1"/>
    <col min="7994" max="8016" width="10.140625" style="195" customWidth="1"/>
    <col min="8017" max="8017" width="9.28515625" style="195" bestFit="1" customWidth="1"/>
    <col min="8018" max="8032" width="10.140625" style="195" customWidth="1"/>
    <col min="8033" max="8033" width="8.85546875" style="195" customWidth="1"/>
    <col min="8034" max="8040" width="10.140625" style="195" customWidth="1"/>
    <col min="8041" max="8041" width="8.85546875" style="195" customWidth="1"/>
    <col min="8042" max="8048" width="10.140625" style="195" customWidth="1"/>
    <col min="8049" max="8192" width="9.140625" style="195"/>
    <col min="8193" max="8193" width="6.28515625" style="195" customWidth="1"/>
    <col min="8194" max="8200" width="10.140625" style="195" customWidth="1"/>
    <col min="8201" max="8201" width="9.28515625" style="195" bestFit="1" customWidth="1"/>
    <col min="8202" max="8216" width="10.140625" style="195" customWidth="1"/>
    <col min="8217" max="8217" width="9.28515625" style="195" bestFit="1" customWidth="1"/>
    <col min="8218" max="8248" width="10.140625" style="195" customWidth="1"/>
    <col min="8249" max="8249" width="9.28515625" style="195" bestFit="1" customWidth="1"/>
    <col min="8250" max="8272" width="10.140625" style="195" customWidth="1"/>
    <col min="8273" max="8273" width="9.28515625" style="195" bestFit="1" customWidth="1"/>
    <col min="8274" max="8288" width="10.140625" style="195" customWidth="1"/>
    <col min="8289" max="8289" width="8.85546875" style="195" customWidth="1"/>
    <col min="8290" max="8296" width="10.140625" style="195" customWidth="1"/>
    <col min="8297" max="8297" width="8.85546875" style="195" customWidth="1"/>
    <col min="8298" max="8304" width="10.140625" style="195" customWidth="1"/>
    <col min="8305" max="8448" width="9.140625" style="195"/>
    <col min="8449" max="8449" width="6.28515625" style="195" customWidth="1"/>
    <col min="8450" max="8456" width="10.140625" style="195" customWidth="1"/>
    <col min="8457" max="8457" width="9.28515625" style="195" bestFit="1" customWidth="1"/>
    <col min="8458" max="8472" width="10.140625" style="195" customWidth="1"/>
    <col min="8473" max="8473" width="9.28515625" style="195" bestFit="1" customWidth="1"/>
    <col min="8474" max="8504" width="10.140625" style="195" customWidth="1"/>
    <col min="8505" max="8505" width="9.28515625" style="195" bestFit="1" customWidth="1"/>
    <col min="8506" max="8528" width="10.140625" style="195" customWidth="1"/>
    <col min="8529" max="8529" width="9.28515625" style="195" bestFit="1" customWidth="1"/>
    <col min="8530" max="8544" width="10.140625" style="195" customWidth="1"/>
    <col min="8545" max="8545" width="8.85546875" style="195" customWidth="1"/>
    <col min="8546" max="8552" width="10.140625" style="195" customWidth="1"/>
    <col min="8553" max="8553" width="8.85546875" style="195" customWidth="1"/>
    <col min="8554" max="8560" width="10.140625" style="195" customWidth="1"/>
    <col min="8561" max="8704" width="9.140625" style="195"/>
    <col min="8705" max="8705" width="6.28515625" style="195" customWidth="1"/>
    <col min="8706" max="8712" width="10.140625" style="195" customWidth="1"/>
    <col min="8713" max="8713" width="9.28515625" style="195" bestFit="1" customWidth="1"/>
    <col min="8714" max="8728" width="10.140625" style="195" customWidth="1"/>
    <col min="8729" max="8729" width="9.28515625" style="195" bestFit="1" customWidth="1"/>
    <col min="8730" max="8760" width="10.140625" style="195" customWidth="1"/>
    <col min="8761" max="8761" width="9.28515625" style="195" bestFit="1" customWidth="1"/>
    <col min="8762" max="8784" width="10.140625" style="195" customWidth="1"/>
    <col min="8785" max="8785" width="9.28515625" style="195" bestFit="1" customWidth="1"/>
    <col min="8786" max="8800" width="10.140625" style="195" customWidth="1"/>
    <col min="8801" max="8801" width="8.85546875" style="195" customWidth="1"/>
    <col min="8802" max="8808" width="10.140625" style="195" customWidth="1"/>
    <col min="8809" max="8809" width="8.85546875" style="195" customWidth="1"/>
    <col min="8810" max="8816" width="10.140625" style="195" customWidth="1"/>
    <col min="8817" max="8960" width="9.140625" style="195"/>
    <col min="8961" max="8961" width="6.28515625" style="195" customWidth="1"/>
    <col min="8962" max="8968" width="10.140625" style="195" customWidth="1"/>
    <col min="8969" max="8969" width="9.28515625" style="195" bestFit="1" customWidth="1"/>
    <col min="8970" max="8984" width="10.140625" style="195" customWidth="1"/>
    <col min="8985" max="8985" width="9.28515625" style="195" bestFit="1" customWidth="1"/>
    <col min="8986" max="9016" width="10.140625" style="195" customWidth="1"/>
    <col min="9017" max="9017" width="9.28515625" style="195" bestFit="1" customWidth="1"/>
    <col min="9018" max="9040" width="10.140625" style="195" customWidth="1"/>
    <col min="9041" max="9041" width="9.28515625" style="195" bestFit="1" customWidth="1"/>
    <col min="9042" max="9056" width="10.140625" style="195" customWidth="1"/>
    <col min="9057" max="9057" width="8.85546875" style="195" customWidth="1"/>
    <col min="9058" max="9064" width="10.140625" style="195" customWidth="1"/>
    <col min="9065" max="9065" width="8.85546875" style="195" customWidth="1"/>
    <col min="9066" max="9072" width="10.140625" style="195" customWidth="1"/>
    <col min="9073" max="9216" width="9.140625" style="195"/>
    <col min="9217" max="9217" width="6.28515625" style="195" customWidth="1"/>
    <col min="9218" max="9224" width="10.140625" style="195" customWidth="1"/>
    <col min="9225" max="9225" width="9.28515625" style="195" bestFit="1" customWidth="1"/>
    <col min="9226" max="9240" width="10.140625" style="195" customWidth="1"/>
    <col min="9241" max="9241" width="9.28515625" style="195" bestFit="1" customWidth="1"/>
    <col min="9242" max="9272" width="10.140625" style="195" customWidth="1"/>
    <col min="9273" max="9273" width="9.28515625" style="195" bestFit="1" customWidth="1"/>
    <col min="9274" max="9296" width="10.140625" style="195" customWidth="1"/>
    <col min="9297" max="9297" width="9.28515625" style="195" bestFit="1" customWidth="1"/>
    <col min="9298" max="9312" width="10.140625" style="195" customWidth="1"/>
    <col min="9313" max="9313" width="8.85546875" style="195" customWidth="1"/>
    <col min="9314" max="9320" width="10.140625" style="195" customWidth="1"/>
    <col min="9321" max="9321" width="8.85546875" style="195" customWidth="1"/>
    <col min="9322" max="9328" width="10.140625" style="195" customWidth="1"/>
    <col min="9329" max="9472" width="9.140625" style="195"/>
    <col min="9473" max="9473" width="6.28515625" style="195" customWidth="1"/>
    <col min="9474" max="9480" width="10.140625" style="195" customWidth="1"/>
    <col min="9481" max="9481" width="9.28515625" style="195" bestFit="1" customWidth="1"/>
    <col min="9482" max="9496" width="10.140625" style="195" customWidth="1"/>
    <col min="9497" max="9497" width="9.28515625" style="195" bestFit="1" customWidth="1"/>
    <col min="9498" max="9528" width="10.140625" style="195" customWidth="1"/>
    <col min="9529" max="9529" width="9.28515625" style="195" bestFit="1" customWidth="1"/>
    <col min="9530" max="9552" width="10.140625" style="195" customWidth="1"/>
    <col min="9553" max="9553" width="9.28515625" style="195" bestFit="1" customWidth="1"/>
    <col min="9554" max="9568" width="10.140625" style="195" customWidth="1"/>
    <col min="9569" max="9569" width="8.85546875" style="195" customWidth="1"/>
    <col min="9570" max="9576" width="10.140625" style="195" customWidth="1"/>
    <col min="9577" max="9577" width="8.85546875" style="195" customWidth="1"/>
    <col min="9578" max="9584" width="10.140625" style="195" customWidth="1"/>
    <col min="9585" max="9728" width="9.140625" style="195"/>
    <col min="9729" max="9729" width="6.28515625" style="195" customWidth="1"/>
    <col min="9730" max="9736" width="10.140625" style="195" customWidth="1"/>
    <col min="9737" max="9737" width="9.28515625" style="195" bestFit="1" customWidth="1"/>
    <col min="9738" max="9752" width="10.140625" style="195" customWidth="1"/>
    <col min="9753" max="9753" width="9.28515625" style="195" bestFit="1" customWidth="1"/>
    <col min="9754" max="9784" width="10.140625" style="195" customWidth="1"/>
    <col min="9785" max="9785" width="9.28515625" style="195" bestFit="1" customWidth="1"/>
    <col min="9786" max="9808" width="10.140625" style="195" customWidth="1"/>
    <col min="9809" max="9809" width="9.28515625" style="195" bestFit="1" customWidth="1"/>
    <col min="9810" max="9824" width="10.140625" style="195" customWidth="1"/>
    <col min="9825" max="9825" width="8.85546875" style="195" customWidth="1"/>
    <col min="9826" max="9832" width="10.140625" style="195" customWidth="1"/>
    <col min="9833" max="9833" width="8.85546875" style="195" customWidth="1"/>
    <col min="9834" max="9840" width="10.140625" style="195" customWidth="1"/>
    <col min="9841" max="9984" width="9.140625" style="195"/>
    <col min="9985" max="9985" width="6.28515625" style="195" customWidth="1"/>
    <col min="9986" max="9992" width="10.140625" style="195" customWidth="1"/>
    <col min="9993" max="9993" width="9.28515625" style="195" bestFit="1" customWidth="1"/>
    <col min="9994" max="10008" width="10.140625" style="195" customWidth="1"/>
    <col min="10009" max="10009" width="9.28515625" style="195" bestFit="1" customWidth="1"/>
    <col min="10010" max="10040" width="10.140625" style="195" customWidth="1"/>
    <col min="10041" max="10041" width="9.28515625" style="195" bestFit="1" customWidth="1"/>
    <col min="10042" max="10064" width="10.140625" style="195" customWidth="1"/>
    <col min="10065" max="10065" width="9.28515625" style="195" bestFit="1" customWidth="1"/>
    <col min="10066" max="10080" width="10.140625" style="195" customWidth="1"/>
    <col min="10081" max="10081" width="8.85546875" style="195" customWidth="1"/>
    <col min="10082" max="10088" width="10.140625" style="195" customWidth="1"/>
    <col min="10089" max="10089" width="8.85546875" style="195" customWidth="1"/>
    <col min="10090" max="10096" width="10.140625" style="195" customWidth="1"/>
    <col min="10097" max="10240" width="9.140625" style="195"/>
    <col min="10241" max="10241" width="6.28515625" style="195" customWidth="1"/>
    <col min="10242" max="10248" width="10.140625" style="195" customWidth="1"/>
    <col min="10249" max="10249" width="9.28515625" style="195" bestFit="1" customWidth="1"/>
    <col min="10250" max="10264" width="10.140625" style="195" customWidth="1"/>
    <col min="10265" max="10265" width="9.28515625" style="195" bestFit="1" customWidth="1"/>
    <col min="10266" max="10296" width="10.140625" style="195" customWidth="1"/>
    <col min="10297" max="10297" width="9.28515625" style="195" bestFit="1" customWidth="1"/>
    <col min="10298" max="10320" width="10.140625" style="195" customWidth="1"/>
    <col min="10321" max="10321" width="9.28515625" style="195" bestFit="1" customWidth="1"/>
    <col min="10322" max="10336" width="10.140625" style="195" customWidth="1"/>
    <col min="10337" max="10337" width="8.85546875" style="195" customWidth="1"/>
    <col min="10338" max="10344" width="10.140625" style="195" customWidth="1"/>
    <col min="10345" max="10345" width="8.85546875" style="195" customWidth="1"/>
    <col min="10346" max="10352" width="10.140625" style="195" customWidth="1"/>
    <col min="10353" max="10496" width="9.140625" style="195"/>
    <col min="10497" max="10497" width="6.28515625" style="195" customWidth="1"/>
    <col min="10498" max="10504" width="10.140625" style="195" customWidth="1"/>
    <col min="10505" max="10505" width="9.28515625" style="195" bestFit="1" customWidth="1"/>
    <col min="10506" max="10520" width="10.140625" style="195" customWidth="1"/>
    <col min="10521" max="10521" width="9.28515625" style="195" bestFit="1" customWidth="1"/>
    <col min="10522" max="10552" width="10.140625" style="195" customWidth="1"/>
    <col min="10553" max="10553" width="9.28515625" style="195" bestFit="1" customWidth="1"/>
    <col min="10554" max="10576" width="10.140625" style="195" customWidth="1"/>
    <col min="10577" max="10577" width="9.28515625" style="195" bestFit="1" customWidth="1"/>
    <col min="10578" max="10592" width="10.140625" style="195" customWidth="1"/>
    <col min="10593" max="10593" width="8.85546875" style="195" customWidth="1"/>
    <col min="10594" max="10600" width="10.140625" style="195" customWidth="1"/>
    <col min="10601" max="10601" width="8.85546875" style="195" customWidth="1"/>
    <col min="10602" max="10608" width="10.140625" style="195" customWidth="1"/>
    <col min="10609" max="10752" width="9.140625" style="195"/>
    <col min="10753" max="10753" width="6.28515625" style="195" customWidth="1"/>
    <col min="10754" max="10760" width="10.140625" style="195" customWidth="1"/>
    <col min="10761" max="10761" width="9.28515625" style="195" bestFit="1" customWidth="1"/>
    <col min="10762" max="10776" width="10.140625" style="195" customWidth="1"/>
    <col min="10777" max="10777" width="9.28515625" style="195" bestFit="1" customWidth="1"/>
    <col min="10778" max="10808" width="10.140625" style="195" customWidth="1"/>
    <col min="10809" max="10809" width="9.28515625" style="195" bestFit="1" customWidth="1"/>
    <col min="10810" max="10832" width="10.140625" style="195" customWidth="1"/>
    <col min="10833" max="10833" width="9.28515625" style="195" bestFit="1" customWidth="1"/>
    <col min="10834" max="10848" width="10.140625" style="195" customWidth="1"/>
    <col min="10849" max="10849" width="8.85546875" style="195" customWidth="1"/>
    <col min="10850" max="10856" width="10.140625" style="195" customWidth="1"/>
    <col min="10857" max="10857" width="8.85546875" style="195" customWidth="1"/>
    <col min="10858" max="10864" width="10.140625" style="195" customWidth="1"/>
    <col min="10865" max="11008" width="9.140625" style="195"/>
    <col min="11009" max="11009" width="6.28515625" style="195" customWidth="1"/>
    <col min="11010" max="11016" width="10.140625" style="195" customWidth="1"/>
    <col min="11017" max="11017" width="9.28515625" style="195" bestFit="1" customWidth="1"/>
    <col min="11018" max="11032" width="10.140625" style="195" customWidth="1"/>
    <col min="11033" max="11033" width="9.28515625" style="195" bestFit="1" customWidth="1"/>
    <col min="11034" max="11064" width="10.140625" style="195" customWidth="1"/>
    <col min="11065" max="11065" width="9.28515625" style="195" bestFit="1" customWidth="1"/>
    <col min="11066" max="11088" width="10.140625" style="195" customWidth="1"/>
    <col min="11089" max="11089" width="9.28515625" style="195" bestFit="1" customWidth="1"/>
    <col min="11090" max="11104" width="10.140625" style="195" customWidth="1"/>
    <col min="11105" max="11105" width="8.85546875" style="195" customWidth="1"/>
    <col min="11106" max="11112" width="10.140625" style="195" customWidth="1"/>
    <col min="11113" max="11113" width="8.85546875" style="195" customWidth="1"/>
    <col min="11114" max="11120" width="10.140625" style="195" customWidth="1"/>
    <col min="11121" max="11264" width="9.140625" style="195"/>
    <col min="11265" max="11265" width="6.28515625" style="195" customWidth="1"/>
    <col min="11266" max="11272" width="10.140625" style="195" customWidth="1"/>
    <col min="11273" max="11273" width="9.28515625" style="195" bestFit="1" customWidth="1"/>
    <col min="11274" max="11288" width="10.140625" style="195" customWidth="1"/>
    <col min="11289" max="11289" width="9.28515625" style="195" bestFit="1" customWidth="1"/>
    <col min="11290" max="11320" width="10.140625" style="195" customWidth="1"/>
    <col min="11321" max="11321" width="9.28515625" style="195" bestFit="1" customWidth="1"/>
    <col min="11322" max="11344" width="10.140625" style="195" customWidth="1"/>
    <col min="11345" max="11345" width="9.28515625" style="195" bestFit="1" customWidth="1"/>
    <col min="11346" max="11360" width="10.140625" style="195" customWidth="1"/>
    <col min="11361" max="11361" width="8.85546875" style="195" customWidth="1"/>
    <col min="11362" max="11368" width="10.140625" style="195" customWidth="1"/>
    <col min="11369" max="11369" width="8.85546875" style="195" customWidth="1"/>
    <col min="11370" max="11376" width="10.140625" style="195" customWidth="1"/>
    <col min="11377" max="11520" width="9.140625" style="195"/>
    <col min="11521" max="11521" width="6.28515625" style="195" customWidth="1"/>
    <col min="11522" max="11528" width="10.140625" style="195" customWidth="1"/>
    <col min="11529" max="11529" width="9.28515625" style="195" bestFit="1" customWidth="1"/>
    <col min="11530" max="11544" width="10.140625" style="195" customWidth="1"/>
    <col min="11545" max="11545" width="9.28515625" style="195" bestFit="1" customWidth="1"/>
    <col min="11546" max="11576" width="10.140625" style="195" customWidth="1"/>
    <col min="11577" max="11577" width="9.28515625" style="195" bestFit="1" customWidth="1"/>
    <col min="11578" max="11600" width="10.140625" style="195" customWidth="1"/>
    <col min="11601" max="11601" width="9.28515625" style="195" bestFit="1" customWidth="1"/>
    <col min="11602" max="11616" width="10.140625" style="195" customWidth="1"/>
    <col min="11617" max="11617" width="8.85546875" style="195" customWidth="1"/>
    <col min="11618" max="11624" width="10.140625" style="195" customWidth="1"/>
    <col min="11625" max="11625" width="8.85546875" style="195" customWidth="1"/>
    <col min="11626" max="11632" width="10.140625" style="195" customWidth="1"/>
    <col min="11633" max="11776" width="9.140625" style="195"/>
    <col min="11777" max="11777" width="6.28515625" style="195" customWidth="1"/>
    <col min="11778" max="11784" width="10.140625" style="195" customWidth="1"/>
    <col min="11785" max="11785" width="9.28515625" style="195" bestFit="1" customWidth="1"/>
    <col min="11786" max="11800" width="10.140625" style="195" customWidth="1"/>
    <col min="11801" max="11801" width="9.28515625" style="195" bestFit="1" customWidth="1"/>
    <col min="11802" max="11832" width="10.140625" style="195" customWidth="1"/>
    <col min="11833" max="11833" width="9.28515625" style="195" bestFit="1" customWidth="1"/>
    <col min="11834" max="11856" width="10.140625" style="195" customWidth="1"/>
    <col min="11857" max="11857" width="9.28515625" style="195" bestFit="1" customWidth="1"/>
    <col min="11858" max="11872" width="10.140625" style="195" customWidth="1"/>
    <col min="11873" max="11873" width="8.85546875" style="195" customWidth="1"/>
    <col min="11874" max="11880" width="10.140625" style="195" customWidth="1"/>
    <col min="11881" max="11881" width="8.85546875" style="195" customWidth="1"/>
    <col min="11882" max="11888" width="10.140625" style="195" customWidth="1"/>
    <col min="11889" max="12032" width="9.140625" style="195"/>
    <col min="12033" max="12033" width="6.28515625" style="195" customWidth="1"/>
    <col min="12034" max="12040" width="10.140625" style="195" customWidth="1"/>
    <col min="12041" max="12041" width="9.28515625" style="195" bestFit="1" customWidth="1"/>
    <col min="12042" max="12056" width="10.140625" style="195" customWidth="1"/>
    <col min="12057" max="12057" width="9.28515625" style="195" bestFit="1" customWidth="1"/>
    <col min="12058" max="12088" width="10.140625" style="195" customWidth="1"/>
    <col min="12089" max="12089" width="9.28515625" style="195" bestFit="1" customWidth="1"/>
    <col min="12090" max="12112" width="10.140625" style="195" customWidth="1"/>
    <col min="12113" max="12113" width="9.28515625" style="195" bestFit="1" customWidth="1"/>
    <col min="12114" max="12128" width="10.140625" style="195" customWidth="1"/>
    <col min="12129" max="12129" width="8.85546875" style="195" customWidth="1"/>
    <col min="12130" max="12136" width="10.140625" style="195" customWidth="1"/>
    <col min="12137" max="12137" width="8.85546875" style="195" customWidth="1"/>
    <col min="12138" max="12144" width="10.140625" style="195" customWidth="1"/>
    <col min="12145" max="12288" width="9.140625" style="195"/>
    <col min="12289" max="12289" width="6.28515625" style="195" customWidth="1"/>
    <col min="12290" max="12296" width="10.140625" style="195" customWidth="1"/>
    <col min="12297" max="12297" width="9.28515625" style="195" bestFit="1" customWidth="1"/>
    <col min="12298" max="12312" width="10.140625" style="195" customWidth="1"/>
    <col min="12313" max="12313" width="9.28515625" style="195" bestFit="1" customWidth="1"/>
    <col min="12314" max="12344" width="10.140625" style="195" customWidth="1"/>
    <col min="12345" max="12345" width="9.28515625" style="195" bestFit="1" customWidth="1"/>
    <col min="12346" max="12368" width="10.140625" style="195" customWidth="1"/>
    <col min="12369" max="12369" width="9.28515625" style="195" bestFit="1" customWidth="1"/>
    <col min="12370" max="12384" width="10.140625" style="195" customWidth="1"/>
    <col min="12385" max="12385" width="8.85546875" style="195" customWidth="1"/>
    <col min="12386" max="12392" width="10.140625" style="195" customWidth="1"/>
    <col min="12393" max="12393" width="8.85546875" style="195" customWidth="1"/>
    <col min="12394" max="12400" width="10.140625" style="195" customWidth="1"/>
    <col min="12401" max="12544" width="9.140625" style="195"/>
    <col min="12545" max="12545" width="6.28515625" style="195" customWidth="1"/>
    <col min="12546" max="12552" width="10.140625" style="195" customWidth="1"/>
    <col min="12553" max="12553" width="9.28515625" style="195" bestFit="1" customWidth="1"/>
    <col min="12554" max="12568" width="10.140625" style="195" customWidth="1"/>
    <col min="12569" max="12569" width="9.28515625" style="195" bestFit="1" customWidth="1"/>
    <col min="12570" max="12600" width="10.140625" style="195" customWidth="1"/>
    <col min="12601" max="12601" width="9.28515625" style="195" bestFit="1" customWidth="1"/>
    <col min="12602" max="12624" width="10.140625" style="195" customWidth="1"/>
    <col min="12625" max="12625" width="9.28515625" style="195" bestFit="1" customWidth="1"/>
    <col min="12626" max="12640" width="10.140625" style="195" customWidth="1"/>
    <col min="12641" max="12641" width="8.85546875" style="195" customWidth="1"/>
    <col min="12642" max="12648" width="10.140625" style="195" customWidth="1"/>
    <col min="12649" max="12649" width="8.85546875" style="195" customWidth="1"/>
    <col min="12650" max="12656" width="10.140625" style="195" customWidth="1"/>
    <col min="12657" max="12800" width="9.140625" style="195"/>
    <col min="12801" max="12801" width="6.28515625" style="195" customWidth="1"/>
    <col min="12802" max="12808" width="10.140625" style="195" customWidth="1"/>
    <col min="12809" max="12809" width="9.28515625" style="195" bestFit="1" customWidth="1"/>
    <col min="12810" max="12824" width="10.140625" style="195" customWidth="1"/>
    <col min="12825" max="12825" width="9.28515625" style="195" bestFit="1" customWidth="1"/>
    <col min="12826" max="12856" width="10.140625" style="195" customWidth="1"/>
    <col min="12857" max="12857" width="9.28515625" style="195" bestFit="1" customWidth="1"/>
    <col min="12858" max="12880" width="10.140625" style="195" customWidth="1"/>
    <col min="12881" max="12881" width="9.28515625" style="195" bestFit="1" customWidth="1"/>
    <col min="12882" max="12896" width="10.140625" style="195" customWidth="1"/>
    <col min="12897" max="12897" width="8.85546875" style="195" customWidth="1"/>
    <col min="12898" max="12904" width="10.140625" style="195" customWidth="1"/>
    <col min="12905" max="12905" width="8.85546875" style="195" customWidth="1"/>
    <col min="12906" max="12912" width="10.140625" style="195" customWidth="1"/>
    <col min="12913" max="13056" width="9.140625" style="195"/>
    <col min="13057" max="13057" width="6.28515625" style="195" customWidth="1"/>
    <col min="13058" max="13064" width="10.140625" style="195" customWidth="1"/>
    <col min="13065" max="13065" width="9.28515625" style="195" bestFit="1" customWidth="1"/>
    <col min="13066" max="13080" width="10.140625" style="195" customWidth="1"/>
    <col min="13081" max="13081" width="9.28515625" style="195" bestFit="1" customWidth="1"/>
    <col min="13082" max="13112" width="10.140625" style="195" customWidth="1"/>
    <col min="13113" max="13113" width="9.28515625" style="195" bestFit="1" customWidth="1"/>
    <col min="13114" max="13136" width="10.140625" style="195" customWidth="1"/>
    <col min="13137" max="13137" width="9.28515625" style="195" bestFit="1" customWidth="1"/>
    <col min="13138" max="13152" width="10.140625" style="195" customWidth="1"/>
    <col min="13153" max="13153" width="8.85546875" style="195" customWidth="1"/>
    <col min="13154" max="13160" width="10.140625" style="195" customWidth="1"/>
    <col min="13161" max="13161" width="8.85546875" style="195" customWidth="1"/>
    <col min="13162" max="13168" width="10.140625" style="195" customWidth="1"/>
    <col min="13169" max="13312" width="9.140625" style="195"/>
    <col min="13313" max="13313" width="6.28515625" style="195" customWidth="1"/>
    <col min="13314" max="13320" width="10.140625" style="195" customWidth="1"/>
    <col min="13321" max="13321" width="9.28515625" style="195" bestFit="1" customWidth="1"/>
    <col min="13322" max="13336" width="10.140625" style="195" customWidth="1"/>
    <col min="13337" max="13337" width="9.28515625" style="195" bestFit="1" customWidth="1"/>
    <col min="13338" max="13368" width="10.140625" style="195" customWidth="1"/>
    <col min="13369" max="13369" width="9.28515625" style="195" bestFit="1" customWidth="1"/>
    <col min="13370" max="13392" width="10.140625" style="195" customWidth="1"/>
    <col min="13393" max="13393" width="9.28515625" style="195" bestFit="1" customWidth="1"/>
    <col min="13394" max="13408" width="10.140625" style="195" customWidth="1"/>
    <col min="13409" max="13409" width="8.85546875" style="195" customWidth="1"/>
    <col min="13410" max="13416" width="10.140625" style="195" customWidth="1"/>
    <col min="13417" max="13417" width="8.85546875" style="195" customWidth="1"/>
    <col min="13418" max="13424" width="10.140625" style="195" customWidth="1"/>
    <col min="13425" max="13568" width="9.140625" style="195"/>
    <col min="13569" max="13569" width="6.28515625" style="195" customWidth="1"/>
    <col min="13570" max="13576" width="10.140625" style="195" customWidth="1"/>
    <col min="13577" max="13577" width="9.28515625" style="195" bestFit="1" customWidth="1"/>
    <col min="13578" max="13592" width="10.140625" style="195" customWidth="1"/>
    <col min="13593" max="13593" width="9.28515625" style="195" bestFit="1" customWidth="1"/>
    <col min="13594" max="13624" width="10.140625" style="195" customWidth="1"/>
    <col min="13625" max="13625" width="9.28515625" style="195" bestFit="1" customWidth="1"/>
    <col min="13626" max="13648" width="10.140625" style="195" customWidth="1"/>
    <col min="13649" max="13649" width="9.28515625" style="195" bestFit="1" customWidth="1"/>
    <col min="13650" max="13664" width="10.140625" style="195" customWidth="1"/>
    <col min="13665" max="13665" width="8.85546875" style="195" customWidth="1"/>
    <col min="13666" max="13672" width="10.140625" style="195" customWidth="1"/>
    <col min="13673" max="13673" width="8.85546875" style="195" customWidth="1"/>
    <col min="13674" max="13680" width="10.140625" style="195" customWidth="1"/>
    <col min="13681" max="13824" width="9.140625" style="195"/>
    <col min="13825" max="13825" width="6.28515625" style="195" customWidth="1"/>
    <col min="13826" max="13832" width="10.140625" style="195" customWidth="1"/>
    <col min="13833" max="13833" width="9.28515625" style="195" bestFit="1" customWidth="1"/>
    <col min="13834" max="13848" width="10.140625" style="195" customWidth="1"/>
    <col min="13849" max="13849" width="9.28515625" style="195" bestFit="1" customWidth="1"/>
    <col min="13850" max="13880" width="10.140625" style="195" customWidth="1"/>
    <col min="13881" max="13881" width="9.28515625" style="195" bestFit="1" customWidth="1"/>
    <col min="13882" max="13904" width="10.140625" style="195" customWidth="1"/>
    <col min="13905" max="13905" width="9.28515625" style="195" bestFit="1" customWidth="1"/>
    <col min="13906" max="13920" width="10.140625" style="195" customWidth="1"/>
    <col min="13921" max="13921" width="8.85546875" style="195" customWidth="1"/>
    <col min="13922" max="13928" width="10.140625" style="195" customWidth="1"/>
    <col min="13929" max="13929" width="8.85546875" style="195" customWidth="1"/>
    <col min="13930" max="13936" width="10.140625" style="195" customWidth="1"/>
    <col min="13937" max="14080" width="9.140625" style="195"/>
    <col min="14081" max="14081" width="6.28515625" style="195" customWidth="1"/>
    <col min="14082" max="14088" width="10.140625" style="195" customWidth="1"/>
    <col min="14089" max="14089" width="9.28515625" style="195" bestFit="1" customWidth="1"/>
    <col min="14090" max="14104" width="10.140625" style="195" customWidth="1"/>
    <col min="14105" max="14105" width="9.28515625" style="195" bestFit="1" customWidth="1"/>
    <col min="14106" max="14136" width="10.140625" style="195" customWidth="1"/>
    <col min="14137" max="14137" width="9.28515625" style="195" bestFit="1" customWidth="1"/>
    <col min="14138" max="14160" width="10.140625" style="195" customWidth="1"/>
    <col min="14161" max="14161" width="9.28515625" style="195" bestFit="1" customWidth="1"/>
    <col min="14162" max="14176" width="10.140625" style="195" customWidth="1"/>
    <col min="14177" max="14177" width="8.85546875" style="195" customWidth="1"/>
    <col min="14178" max="14184" width="10.140625" style="195" customWidth="1"/>
    <col min="14185" max="14185" width="8.85546875" style="195" customWidth="1"/>
    <col min="14186" max="14192" width="10.140625" style="195" customWidth="1"/>
    <col min="14193" max="14336" width="9.140625" style="195"/>
    <col min="14337" max="14337" width="6.28515625" style="195" customWidth="1"/>
    <col min="14338" max="14344" width="10.140625" style="195" customWidth="1"/>
    <col min="14345" max="14345" width="9.28515625" style="195" bestFit="1" customWidth="1"/>
    <col min="14346" max="14360" width="10.140625" style="195" customWidth="1"/>
    <col min="14361" max="14361" width="9.28515625" style="195" bestFit="1" customWidth="1"/>
    <col min="14362" max="14392" width="10.140625" style="195" customWidth="1"/>
    <col min="14393" max="14393" width="9.28515625" style="195" bestFit="1" customWidth="1"/>
    <col min="14394" max="14416" width="10.140625" style="195" customWidth="1"/>
    <col min="14417" max="14417" width="9.28515625" style="195" bestFit="1" customWidth="1"/>
    <col min="14418" max="14432" width="10.140625" style="195" customWidth="1"/>
    <col min="14433" max="14433" width="8.85546875" style="195" customWidth="1"/>
    <col min="14434" max="14440" width="10.140625" style="195" customWidth="1"/>
    <col min="14441" max="14441" width="8.85546875" style="195" customWidth="1"/>
    <col min="14442" max="14448" width="10.140625" style="195" customWidth="1"/>
    <col min="14449" max="14592" width="9.140625" style="195"/>
    <col min="14593" max="14593" width="6.28515625" style="195" customWidth="1"/>
    <col min="14594" max="14600" width="10.140625" style="195" customWidth="1"/>
    <col min="14601" max="14601" width="9.28515625" style="195" bestFit="1" customWidth="1"/>
    <col min="14602" max="14616" width="10.140625" style="195" customWidth="1"/>
    <col min="14617" max="14617" width="9.28515625" style="195" bestFit="1" customWidth="1"/>
    <col min="14618" max="14648" width="10.140625" style="195" customWidth="1"/>
    <col min="14649" max="14649" width="9.28515625" style="195" bestFit="1" customWidth="1"/>
    <col min="14650" max="14672" width="10.140625" style="195" customWidth="1"/>
    <col min="14673" max="14673" width="9.28515625" style="195" bestFit="1" customWidth="1"/>
    <col min="14674" max="14688" width="10.140625" style="195" customWidth="1"/>
    <col min="14689" max="14689" width="8.85546875" style="195" customWidth="1"/>
    <col min="14690" max="14696" width="10.140625" style="195" customWidth="1"/>
    <col min="14697" max="14697" width="8.85546875" style="195" customWidth="1"/>
    <col min="14698" max="14704" width="10.140625" style="195" customWidth="1"/>
    <col min="14705" max="14848" width="9.140625" style="195"/>
    <col min="14849" max="14849" width="6.28515625" style="195" customWidth="1"/>
    <col min="14850" max="14856" width="10.140625" style="195" customWidth="1"/>
    <col min="14857" max="14857" width="9.28515625" style="195" bestFit="1" customWidth="1"/>
    <col min="14858" max="14872" width="10.140625" style="195" customWidth="1"/>
    <col min="14873" max="14873" width="9.28515625" style="195" bestFit="1" customWidth="1"/>
    <col min="14874" max="14904" width="10.140625" style="195" customWidth="1"/>
    <col min="14905" max="14905" width="9.28515625" style="195" bestFit="1" customWidth="1"/>
    <col min="14906" max="14928" width="10.140625" style="195" customWidth="1"/>
    <col min="14929" max="14929" width="9.28515625" style="195" bestFit="1" customWidth="1"/>
    <col min="14930" max="14944" width="10.140625" style="195" customWidth="1"/>
    <col min="14945" max="14945" width="8.85546875" style="195" customWidth="1"/>
    <col min="14946" max="14952" width="10.140625" style="195" customWidth="1"/>
    <col min="14953" max="14953" width="8.85546875" style="195" customWidth="1"/>
    <col min="14954" max="14960" width="10.140625" style="195" customWidth="1"/>
    <col min="14961" max="15104" width="9.140625" style="195"/>
    <col min="15105" max="15105" width="6.28515625" style="195" customWidth="1"/>
    <col min="15106" max="15112" width="10.140625" style="195" customWidth="1"/>
    <col min="15113" max="15113" width="9.28515625" style="195" bestFit="1" customWidth="1"/>
    <col min="15114" max="15128" width="10.140625" style="195" customWidth="1"/>
    <col min="15129" max="15129" width="9.28515625" style="195" bestFit="1" customWidth="1"/>
    <col min="15130" max="15160" width="10.140625" style="195" customWidth="1"/>
    <col min="15161" max="15161" width="9.28515625" style="195" bestFit="1" customWidth="1"/>
    <col min="15162" max="15184" width="10.140625" style="195" customWidth="1"/>
    <col min="15185" max="15185" width="9.28515625" style="195" bestFit="1" customWidth="1"/>
    <col min="15186" max="15200" width="10.140625" style="195" customWidth="1"/>
    <col min="15201" max="15201" width="8.85546875" style="195" customWidth="1"/>
    <col min="15202" max="15208" width="10.140625" style="195" customWidth="1"/>
    <col min="15209" max="15209" width="8.85546875" style="195" customWidth="1"/>
    <col min="15210" max="15216" width="10.140625" style="195" customWidth="1"/>
    <col min="15217" max="15360" width="9.140625" style="195"/>
    <col min="15361" max="15361" width="6.28515625" style="195" customWidth="1"/>
    <col min="15362" max="15368" width="10.140625" style="195" customWidth="1"/>
    <col min="15369" max="15369" width="9.28515625" style="195" bestFit="1" customWidth="1"/>
    <col min="15370" max="15384" width="10.140625" style="195" customWidth="1"/>
    <col min="15385" max="15385" width="9.28515625" style="195" bestFit="1" customWidth="1"/>
    <col min="15386" max="15416" width="10.140625" style="195" customWidth="1"/>
    <col min="15417" max="15417" width="9.28515625" style="195" bestFit="1" customWidth="1"/>
    <col min="15418" max="15440" width="10.140625" style="195" customWidth="1"/>
    <col min="15441" max="15441" width="9.28515625" style="195" bestFit="1" customWidth="1"/>
    <col min="15442" max="15456" width="10.140625" style="195" customWidth="1"/>
    <col min="15457" max="15457" width="8.85546875" style="195" customWidth="1"/>
    <col min="15458" max="15464" width="10.140625" style="195" customWidth="1"/>
    <col min="15465" max="15465" width="8.85546875" style="195" customWidth="1"/>
    <col min="15466" max="15472" width="10.140625" style="195" customWidth="1"/>
    <col min="15473" max="15616" width="9.140625" style="195"/>
    <col min="15617" max="15617" width="6.28515625" style="195" customWidth="1"/>
    <col min="15618" max="15624" width="10.140625" style="195" customWidth="1"/>
    <col min="15625" max="15625" width="9.28515625" style="195" bestFit="1" customWidth="1"/>
    <col min="15626" max="15640" width="10.140625" style="195" customWidth="1"/>
    <col min="15641" max="15641" width="9.28515625" style="195" bestFit="1" customWidth="1"/>
    <col min="15642" max="15672" width="10.140625" style="195" customWidth="1"/>
    <col min="15673" max="15673" width="9.28515625" style="195" bestFit="1" customWidth="1"/>
    <col min="15674" max="15696" width="10.140625" style="195" customWidth="1"/>
    <col min="15697" max="15697" width="9.28515625" style="195" bestFit="1" customWidth="1"/>
    <col min="15698" max="15712" width="10.140625" style="195" customWidth="1"/>
    <col min="15713" max="15713" width="8.85546875" style="195" customWidth="1"/>
    <col min="15714" max="15720" width="10.140625" style="195" customWidth="1"/>
    <col min="15721" max="15721" width="8.85546875" style="195" customWidth="1"/>
    <col min="15722" max="15728" width="10.140625" style="195" customWidth="1"/>
    <col min="15729" max="15872" width="9.140625" style="195"/>
    <col min="15873" max="15873" width="6.28515625" style="195" customWidth="1"/>
    <col min="15874" max="15880" width="10.140625" style="195" customWidth="1"/>
    <col min="15881" max="15881" width="9.28515625" style="195" bestFit="1" customWidth="1"/>
    <col min="15882" max="15896" width="10.140625" style="195" customWidth="1"/>
    <col min="15897" max="15897" width="9.28515625" style="195" bestFit="1" customWidth="1"/>
    <col min="15898" max="15928" width="10.140625" style="195" customWidth="1"/>
    <col min="15929" max="15929" width="9.28515625" style="195" bestFit="1" customWidth="1"/>
    <col min="15930" max="15952" width="10.140625" style="195" customWidth="1"/>
    <col min="15953" max="15953" width="9.28515625" style="195" bestFit="1" customWidth="1"/>
    <col min="15954" max="15968" width="10.140625" style="195" customWidth="1"/>
    <col min="15969" max="15969" width="8.85546875" style="195" customWidth="1"/>
    <col min="15970" max="15976" width="10.140625" style="195" customWidth="1"/>
    <col min="15977" max="15977" width="8.85546875" style="195" customWidth="1"/>
    <col min="15978" max="15984" width="10.140625" style="195" customWidth="1"/>
    <col min="15985" max="16128" width="9.140625" style="195"/>
    <col min="16129" max="16129" width="6.28515625" style="195" customWidth="1"/>
    <col min="16130" max="16136" width="10.140625" style="195" customWidth="1"/>
    <col min="16137" max="16137" width="9.28515625" style="195" bestFit="1" customWidth="1"/>
    <col min="16138" max="16152" width="10.140625" style="195" customWidth="1"/>
    <col min="16153" max="16153" width="9.28515625" style="195" bestFit="1" customWidth="1"/>
    <col min="16154" max="16184" width="10.140625" style="195" customWidth="1"/>
    <col min="16185" max="16185" width="9.28515625" style="195" bestFit="1" customWidth="1"/>
    <col min="16186" max="16208" width="10.140625" style="195" customWidth="1"/>
    <col min="16209" max="16209" width="9.28515625" style="195" bestFit="1" customWidth="1"/>
    <col min="16210" max="16224" width="10.140625" style="195" customWidth="1"/>
    <col min="16225" max="16225" width="8.85546875" style="195" customWidth="1"/>
    <col min="16226" max="16232" width="10.140625" style="195" customWidth="1"/>
    <col min="16233" max="16233" width="8.85546875" style="195" customWidth="1"/>
    <col min="16234" max="16240" width="10.140625" style="195" customWidth="1"/>
    <col min="16241" max="16384" width="9.140625" style="195"/>
  </cols>
  <sheetData>
    <row r="1" spans="1:113" ht="15.75">
      <c r="B1" s="117" t="s">
        <v>852</v>
      </c>
      <c r="C1" s="117"/>
      <c r="R1" s="117" t="s">
        <v>853</v>
      </c>
      <c r="AH1" s="117" t="s">
        <v>853</v>
      </c>
      <c r="AX1" s="117" t="s">
        <v>853</v>
      </c>
      <c r="BN1" s="117" t="s">
        <v>853</v>
      </c>
      <c r="CD1" s="117" t="s">
        <v>853</v>
      </c>
      <c r="CT1" s="117" t="s">
        <v>853</v>
      </c>
    </row>
    <row r="2" spans="1:113" s="238" customFormat="1" ht="15.75">
      <c r="B2" s="238" t="s">
        <v>281</v>
      </c>
      <c r="J2" s="238" t="s">
        <v>283</v>
      </c>
      <c r="P2" s="256"/>
      <c r="R2" s="238" t="s">
        <v>272</v>
      </c>
      <c r="Z2" s="238" t="s">
        <v>284</v>
      </c>
      <c r="AF2" s="256"/>
      <c r="AH2" s="238" t="s">
        <v>285</v>
      </c>
      <c r="AN2" s="256"/>
      <c r="AP2" s="238" t="s">
        <v>286</v>
      </c>
      <c r="AV2" s="256"/>
      <c r="AX2" s="238" t="s">
        <v>287</v>
      </c>
      <c r="BF2" s="238" t="s">
        <v>288</v>
      </c>
      <c r="BL2" s="256"/>
      <c r="BN2" s="238" t="s">
        <v>289</v>
      </c>
      <c r="BT2" s="256"/>
      <c r="BV2" s="238" t="s">
        <v>290</v>
      </c>
      <c r="CD2" s="238" t="s">
        <v>291</v>
      </c>
      <c r="CJ2" s="256"/>
      <c r="CL2" s="238" t="s">
        <v>292</v>
      </c>
      <c r="CT2" s="238" t="s">
        <v>293</v>
      </c>
      <c r="DB2" s="238" t="s">
        <v>273</v>
      </c>
    </row>
    <row r="3" spans="1:113" ht="55.5" customHeight="1">
      <c r="A3" s="194" t="s">
        <v>280</v>
      </c>
      <c r="B3" s="197" t="s">
        <v>901</v>
      </c>
      <c r="C3" s="197" t="s">
        <v>902</v>
      </c>
      <c r="D3" s="194" t="s">
        <v>903</v>
      </c>
      <c r="E3" s="194" t="s">
        <v>904</v>
      </c>
      <c r="F3" s="197" t="s">
        <v>905</v>
      </c>
      <c r="G3" s="197" t="s">
        <v>906</v>
      </c>
      <c r="H3" s="194" t="s">
        <v>313</v>
      </c>
      <c r="I3" s="194" t="s">
        <v>535</v>
      </c>
      <c r="J3" s="197" t="s">
        <v>901</v>
      </c>
      <c r="K3" s="197" t="s">
        <v>902</v>
      </c>
      <c r="L3" s="194" t="s">
        <v>903</v>
      </c>
      <c r="M3" s="194" t="s">
        <v>904</v>
      </c>
      <c r="N3" s="197" t="s">
        <v>905</v>
      </c>
      <c r="O3" s="197" t="s">
        <v>906</v>
      </c>
      <c r="P3" s="194" t="s">
        <v>313</v>
      </c>
      <c r="Q3" s="194" t="s">
        <v>535</v>
      </c>
      <c r="R3" s="197" t="s">
        <v>901</v>
      </c>
      <c r="S3" s="197" t="s">
        <v>902</v>
      </c>
      <c r="T3" s="194" t="s">
        <v>903</v>
      </c>
      <c r="U3" s="194" t="s">
        <v>904</v>
      </c>
      <c r="V3" s="197" t="s">
        <v>905</v>
      </c>
      <c r="W3" s="197" t="s">
        <v>906</v>
      </c>
      <c r="X3" s="194" t="s">
        <v>313</v>
      </c>
      <c r="Y3" s="194" t="s">
        <v>535</v>
      </c>
      <c r="Z3" s="197" t="s">
        <v>901</v>
      </c>
      <c r="AA3" s="197" t="s">
        <v>902</v>
      </c>
      <c r="AB3" s="194" t="s">
        <v>903</v>
      </c>
      <c r="AC3" s="194" t="s">
        <v>904</v>
      </c>
      <c r="AD3" s="197" t="s">
        <v>905</v>
      </c>
      <c r="AE3" s="197" t="s">
        <v>906</v>
      </c>
      <c r="AF3" s="194" t="s">
        <v>313</v>
      </c>
      <c r="AG3" s="194" t="s">
        <v>535</v>
      </c>
      <c r="AH3" s="197" t="s">
        <v>901</v>
      </c>
      <c r="AI3" s="197" t="s">
        <v>902</v>
      </c>
      <c r="AJ3" s="194" t="s">
        <v>903</v>
      </c>
      <c r="AK3" s="194" t="s">
        <v>904</v>
      </c>
      <c r="AL3" s="197" t="s">
        <v>905</v>
      </c>
      <c r="AM3" s="197" t="s">
        <v>906</v>
      </c>
      <c r="AN3" s="194" t="s">
        <v>313</v>
      </c>
      <c r="AO3" s="194" t="s">
        <v>535</v>
      </c>
      <c r="AP3" s="197" t="s">
        <v>901</v>
      </c>
      <c r="AQ3" s="197" t="s">
        <v>902</v>
      </c>
      <c r="AR3" s="194" t="s">
        <v>903</v>
      </c>
      <c r="AS3" s="194" t="s">
        <v>904</v>
      </c>
      <c r="AT3" s="197" t="s">
        <v>905</v>
      </c>
      <c r="AU3" s="197" t="s">
        <v>906</v>
      </c>
      <c r="AV3" s="194" t="s">
        <v>313</v>
      </c>
      <c r="AW3" s="194" t="s">
        <v>535</v>
      </c>
      <c r="AX3" s="197" t="s">
        <v>901</v>
      </c>
      <c r="AY3" s="197" t="s">
        <v>902</v>
      </c>
      <c r="AZ3" s="194" t="s">
        <v>903</v>
      </c>
      <c r="BA3" s="194" t="s">
        <v>904</v>
      </c>
      <c r="BB3" s="197" t="s">
        <v>905</v>
      </c>
      <c r="BC3" s="197" t="s">
        <v>906</v>
      </c>
      <c r="BD3" s="194" t="s">
        <v>313</v>
      </c>
      <c r="BE3" s="194" t="s">
        <v>535</v>
      </c>
      <c r="BF3" s="197" t="s">
        <v>901</v>
      </c>
      <c r="BG3" s="197" t="s">
        <v>902</v>
      </c>
      <c r="BH3" s="194" t="s">
        <v>903</v>
      </c>
      <c r="BI3" s="194" t="s">
        <v>904</v>
      </c>
      <c r="BJ3" s="197" t="s">
        <v>905</v>
      </c>
      <c r="BK3" s="197" t="s">
        <v>906</v>
      </c>
      <c r="BL3" s="194" t="s">
        <v>313</v>
      </c>
      <c r="BM3" s="194" t="s">
        <v>535</v>
      </c>
      <c r="BN3" s="197" t="s">
        <v>901</v>
      </c>
      <c r="BO3" s="197" t="s">
        <v>902</v>
      </c>
      <c r="BP3" s="194" t="s">
        <v>903</v>
      </c>
      <c r="BQ3" s="194" t="s">
        <v>904</v>
      </c>
      <c r="BR3" s="197" t="s">
        <v>905</v>
      </c>
      <c r="BS3" s="197" t="s">
        <v>906</v>
      </c>
      <c r="BT3" s="194" t="s">
        <v>313</v>
      </c>
      <c r="BU3" s="194" t="s">
        <v>535</v>
      </c>
      <c r="BV3" s="197" t="s">
        <v>901</v>
      </c>
      <c r="BW3" s="197" t="s">
        <v>902</v>
      </c>
      <c r="BX3" s="194" t="s">
        <v>903</v>
      </c>
      <c r="BY3" s="194" t="s">
        <v>904</v>
      </c>
      <c r="BZ3" s="197" t="s">
        <v>905</v>
      </c>
      <c r="CA3" s="197" t="s">
        <v>906</v>
      </c>
      <c r="CB3" s="194" t="s">
        <v>313</v>
      </c>
      <c r="CC3" s="194" t="s">
        <v>535</v>
      </c>
      <c r="CD3" s="197" t="s">
        <v>901</v>
      </c>
      <c r="CE3" s="197" t="s">
        <v>902</v>
      </c>
      <c r="CF3" s="194" t="s">
        <v>903</v>
      </c>
      <c r="CG3" s="194" t="s">
        <v>904</v>
      </c>
      <c r="CH3" s="197" t="s">
        <v>905</v>
      </c>
      <c r="CI3" s="197" t="s">
        <v>906</v>
      </c>
      <c r="CJ3" s="194" t="s">
        <v>313</v>
      </c>
      <c r="CK3" s="194" t="s">
        <v>535</v>
      </c>
      <c r="CL3" s="197" t="s">
        <v>901</v>
      </c>
      <c r="CM3" s="197" t="s">
        <v>902</v>
      </c>
      <c r="CN3" s="194" t="s">
        <v>903</v>
      </c>
      <c r="CO3" s="194" t="s">
        <v>904</v>
      </c>
      <c r="CP3" s="197" t="s">
        <v>905</v>
      </c>
      <c r="CQ3" s="197" t="s">
        <v>906</v>
      </c>
      <c r="CR3" s="194" t="s">
        <v>313</v>
      </c>
      <c r="CS3" s="194" t="s">
        <v>535</v>
      </c>
      <c r="CT3" s="197" t="s">
        <v>901</v>
      </c>
      <c r="CU3" s="197" t="s">
        <v>902</v>
      </c>
      <c r="CV3" s="194" t="s">
        <v>903</v>
      </c>
      <c r="CW3" s="194" t="s">
        <v>904</v>
      </c>
      <c r="CX3" s="197" t="s">
        <v>905</v>
      </c>
      <c r="CY3" s="197" t="s">
        <v>906</v>
      </c>
      <c r="CZ3" s="194" t="s">
        <v>313</v>
      </c>
      <c r="DA3" s="194" t="s">
        <v>535</v>
      </c>
      <c r="DB3" s="197" t="s">
        <v>901</v>
      </c>
      <c r="DC3" s="197" t="s">
        <v>902</v>
      </c>
      <c r="DD3" s="194" t="s">
        <v>903</v>
      </c>
      <c r="DE3" s="194" t="s">
        <v>904</v>
      </c>
      <c r="DF3" s="197" t="s">
        <v>905</v>
      </c>
      <c r="DG3" s="197" t="s">
        <v>906</v>
      </c>
      <c r="DH3" s="194" t="s">
        <v>313</v>
      </c>
      <c r="DI3" s="194" t="s">
        <v>535</v>
      </c>
    </row>
    <row r="4" spans="1:113" hidden="1">
      <c r="A4" s="201">
        <v>1960</v>
      </c>
      <c r="B4" s="185">
        <f>'[2]1'!K4</f>
        <v>0.45250176374015233</v>
      </c>
      <c r="C4" s="185"/>
      <c r="D4" s="210" t="e">
        <f>'[2]2'!H4</f>
        <v>#REF!</v>
      </c>
      <c r="E4" s="257"/>
      <c r="F4" s="253">
        <f>'[2]3'!H4</f>
        <v>0.44799859690060795</v>
      </c>
      <c r="G4" s="210">
        <f>'[2]8'!J4</f>
        <v>0.53434350157885824</v>
      </c>
      <c r="H4" s="211" t="e">
        <f t="shared" ref="H4:H23" si="0">(B4)*0.25+(D4)*0.25+(F4)*0.25+(G4)*0.25</f>
        <v>#REF!</v>
      </c>
      <c r="J4" s="185" t="e">
        <f>#REF!</f>
        <v>#REF!</v>
      </c>
      <c r="K4" s="185"/>
      <c r="L4" s="210" t="e">
        <f>'[2]2'!#REF!</f>
        <v>#REF!</v>
      </c>
      <c r="M4" s="257"/>
      <c r="N4" s="253">
        <f>'[2]3'!O4</f>
        <v>-1.063281346555375</v>
      </c>
      <c r="O4" s="210" t="e">
        <f>'[2]8'!S4</f>
        <v>#REF!</v>
      </c>
      <c r="P4" s="211" t="e">
        <f t="shared" ref="P4:P23" si="1">(J4)*0.4+(L4)*0.1+(N4)*0.25+(O4)*0.25</f>
        <v>#REF!</v>
      </c>
      <c r="Q4" s="254"/>
      <c r="R4" s="185">
        <f>'[2]1'!AI4</f>
        <v>0.45472804383898524</v>
      </c>
      <c r="S4" s="185"/>
      <c r="T4" s="210" t="e">
        <f>'[2]2'!Z4</f>
        <v>#REF!</v>
      </c>
      <c r="U4" s="257"/>
      <c r="V4" s="253">
        <f>'[2]3'!V4</f>
        <v>6.0910405848568452E-2</v>
      </c>
      <c r="W4" s="210" t="e">
        <f>'[2]8'!AB4</f>
        <v>#DIV/0!</v>
      </c>
      <c r="X4" s="211" t="e">
        <f t="shared" ref="X4:X23" si="2">(R4)*0.25+(T4)*0.25+(V4)*0.25+(W4)*0.25</f>
        <v>#REF!</v>
      </c>
      <c r="Z4" s="185" t="e">
        <f>#REF!</f>
        <v>#REF!</v>
      </c>
      <c r="AA4" s="185"/>
      <c r="AB4" s="210" t="e">
        <f>'[2]2'!#REF!</f>
        <v>#REF!</v>
      </c>
      <c r="AC4" s="257"/>
      <c r="AD4" s="253">
        <f>'[2]3'!AC4</f>
        <v>-0.93539362908770318</v>
      </c>
      <c r="AE4" s="210" t="e">
        <f>'[2]8'!AK4</f>
        <v>#REF!</v>
      </c>
      <c r="AF4" s="211" t="e">
        <f t="shared" ref="AF4:AF23" si="3">(Z4)*0.4+(AB4)*0.1+(AD4)*0.25+(AE4)*0.25</f>
        <v>#REF!</v>
      </c>
      <c r="AG4" s="254"/>
      <c r="AH4" s="185" t="e">
        <f>#REF!</f>
        <v>#REF!</v>
      </c>
      <c r="AI4" s="185"/>
      <c r="AJ4" s="210" t="e">
        <f>'[2]2'!#REF!</f>
        <v>#REF!</v>
      </c>
      <c r="AK4" s="257"/>
      <c r="AL4" s="253">
        <f>'[2]3'!AJ4</f>
        <v>-1.3924513209084544</v>
      </c>
      <c r="AM4" s="210" t="e">
        <f>'[2]8'!AT4</f>
        <v>#REF!</v>
      </c>
      <c r="AN4" s="211" t="e">
        <f t="shared" ref="AN4:AN23" si="4">(AH4)*0.4+(AJ4)*0.1+(AL4)*0.25+(AM4)*0.25</f>
        <v>#REF!</v>
      </c>
      <c r="AO4" s="254"/>
      <c r="AP4" s="185" t="e">
        <f>#REF!</f>
        <v>#REF!</v>
      </c>
      <c r="AQ4" s="185"/>
      <c r="AR4" s="210" t="e">
        <f>'[2]2'!#REF!</f>
        <v>#REF!</v>
      </c>
      <c r="AS4" s="257"/>
      <c r="AT4" s="253">
        <f>'[2]3'!AQ4</f>
        <v>-1.0102815928323328</v>
      </c>
      <c r="AU4" s="210" t="e">
        <f>'[2]8'!BC4</f>
        <v>#REF!</v>
      </c>
      <c r="AV4" s="211" t="e">
        <f t="shared" ref="AV4:AV23" si="5">(AP4)*0.4+(AR4)*0.1+(AT4)*0.25+(AU4)*0.25</f>
        <v>#REF!</v>
      </c>
      <c r="AW4" s="254"/>
      <c r="AX4" s="185">
        <f>'[2]1'!CE4</f>
        <v>0.40360074234302512</v>
      </c>
      <c r="AY4" s="185"/>
      <c r="AZ4" s="210" t="e">
        <f>'[2]2'!BJ4</f>
        <v>#REF!</v>
      </c>
      <c r="BA4" s="257"/>
      <c r="BB4" s="253">
        <f>'[2]3'!AX4</f>
        <v>0.45381797025097209</v>
      </c>
      <c r="BC4" s="210">
        <f>'[2]8'!BL4</f>
        <v>0.89573927679781196</v>
      </c>
      <c r="BD4" s="211" t="e">
        <f t="shared" ref="BD4:BD23" si="6">(AX4)*0.25+(AZ4)*0.25+(BB4)*0.25+(BC4)*0.25</f>
        <v>#REF!</v>
      </c>
      <c r="BF4" s="185" t="e">
        <f>#REF!</f>
        <v>#REF!</v>
      </c>
      <c r="BG4" s="185"/>
      <c r="BH4" s="210" t="e">
        <f>'[2]2'!#REF!</f>
        <v>#REF!</v>
      </c>
      <c r="BI4" s="257"/>
      <c r="BJ4" s="253">
        <f>'[2]3'!BE4</f>
        <v>-0.94864371828544958</v>
      </c>
      <c r="BK4" s="210" t="e">
        <f>'[2]8'!BU4</f>
        <v>#REF!</v>
      </c>
      <c r="BL4" s="211" t="e">
        <f t="shared" ref="BL4:BL23" si="7">(BF4)*0.4+(BH4)*0.1+(BJ4)*0.25+(BK4)*0.25</f>
        <v>#REF!</v>
      </c>
      <c r="BM4" s="254"/>
      <c r="BN4" s="185" t="e">
        <f>#REF!</f>
        <v>#REF!</v>
      </c>
      <c r="BO4" s="185"/>
      <c r="BP4" s="210" t="e">
        <f>'[2]2'!#REF!</f>
        <v>#REF!</v>
      </c>
      <c r="BQ4" s="257"/>
      <c r="BR4" s="253">
        <f>'[2]3'!BL4</f>
        <v>-0.80153813821310904</v>
      </c>
      <c r="BS4" s="210" t="e">
        <f>'[2]8'!CD4</f>
        <v>#REF!</v>
      </c>
      <c r="BT4" s="211" t="e">
        <f t="shared" ref="BT4:BT23" si="8">(BN4)*0.4+(BP4)*0.1+(BR4)*0.25+(BS4)*0.25</f>
        <v>#REF!</v>
      </c>
      <c r="BU4" s="254"/>
      <c r="BV4" s="185">
        <f>'[2]1'!DO4</f>
        <v>0.4517844017511366</v>
      </c>
      <c r="BW4" s="185"/>
      <c r="BX4" s="210" t="e">
        <f>'[2]2'!CK4</f>
        <v>#REF!</v>
      </c>
      <c r="BY4" s="257"/>
      <c r="BZ4" s="253">
        <f>'[2]3'!BS4</f>
        <v>0.72541636985650271</v>
      </c>
      <c r="CA4" s="210" t="e">
        <f>'[2]8'!CM4</f>
        <v>#DIV/0!</v>
      </c>
      <c r="CB4" s="211" t="e">
        <f t="shared" ref="CB4:CB23" si="9">(BV4)*0.25+(BX4)*0.25+(BZ4)*0.25+(CA4)*0.25</f>
        <v>#REF!</v>
      </c>
      <c r="CD4" s="185" t="e">
        <f>#REF!</f>
        <v>#REF!</v>
      </c>
      <c r="CE4" s="185"/>
      <c r="CF4" s="210" t="e">
        <f>'[2]2'!#REF!</f>
        <v>#REF!</v>
      </c>
      <c r="CG4" s="257"/>
      <c r="CH4" s="253">
        <f>'[2]3'!BZ4</f>
        <v>-1.0348356115082364</v>
      </c>
      <c r="CI4" s="210" t="e">
        <f>'[2]8'!CV4</f>
        <v>#REF!</v>
      </c>
      <c r="CJ4" s="211" t="e">
        <f t="shared" ref="CJ4:CJ23" si="10">(CD4)*0.4+(CF4)*0.1+(CH4)*0.25+(CI4)*0.25</f>
        <v>#REF!</v>
      </c>
      <c r="CK4" s="254"/>
      <c r="CL4" s="185">
        <f>'[2]1'!EM4</f>
        <v>0.45908416634957455</v>
      </c>
      <c r="CM4" s="185"/>
      <c r="CN4" s="210" t="e">
        <f>'[2]2'!DC4</f>
        <v>#REF!</v>
      </c>
      <c r="CO4" s="257"/>
      <c r="CP4" s="253">
        <f>'[2]3'!CG4</f>
        <v>0.68457048207287052</v>
      </c>
      <c r="CQ4" s="210">
        <f>'[2]8'!DE4</f>
        <v>0.66271058581552356</v>
      </c>
      <c r="CR4" s="211" t="e">
        <f t="shared" ref="CR4:CR23" si="11">(CL4)*0.25+(CN4)*0.25+(CP4)*0.25+(CQ4)*0.25</f>
        <v>#REF!</v>
      </c>
      <c r="CT4" s="185">
        <f>'[2]1'!EY4</f>
        <v>0.57188982340210648</v>
      </c>
      <c r="CU4" s="185"/>
      <c r="CV4" s="210" t="e">
        <f>'[2]2'!DL4</f>
        <v>#REF!</v>
      </c>
      <c r="CW4" s="257"/>
      <c r="CX4" s="253">
        <f>'[2]3'!CN4</f>
        <v>0.74576653399724835</v>
      </c>
      <c r="CY4" s="210">
        <f>'[2]8'!DN4</f>
        <v>0.63668022970159588</v>
      </c>
      <c r="CZ4" s="211" t="e">
        <f t="shared" ref="CZ4:CZ23" si="12">(CT4)*0.25+(CV4)*0.25+(CX4)*0.25+(CY4)*0.25</f>
        <v>#REF!</v>
      </c>
      <c r="DA4" s="259"/>
      <c r="DB4" s="185">
        <f>'[2]1'!FK4</f>
        <v>0.63335939933101992</v>
      </c>
      <c r="DC4" s="185"/>
      <c r="DD4" s="210" t="e">
        <f>'[2]2'!DU4</f>
        <v>#REF!</v>
      </c>
      <c r="DE4" s="257"/>
      <c r="DF4" s="253">
        <f>'[2]3'!CU4</f>
        <v>0.18050320504342701</v>
      </c>
      <c r="DG4" s="210">
        <f>'[2]8'!DW4</f>
        <v>0.92156740229224721</v>
      </c>
      <c r="DH4" s="258" t="e">
        <f>(DB4)*0.25+(DD4)*0.25+(DF4)*0.25+(DG4)*0.25</f>
        <v>#REF!</v>
      </c>
      <c r="DI4" s="259"/>
    </row>
    <row r="5" spans="1:113" hidden="1">
      <c r="A5" s="201">
        <v>1961</v>
      </c>
      <c r="B5" s="185">
        <f>'[2]1'!K5</f>
        <v>0.46683806043775922</v>
      </c>
      <c r="C5" s="185"/>
      <c r="D5" s="210" t="e">
        <f>'[2]2'!H5</f>
        <v>#REF!</v>
      </c>
      <c r="E5" s="257"/>
      <c r="F5" s="253">
        <f>'[2]3'!H5</f>
        <v>0.44799859690060795</v>
      </c>
      <c r="G5" s="210">
        <f>'[2]8'!J5</f>
        <v>0.63328724843090789</v>
      </c>
      <c r="H5" s="211" t="e">
        <f t="shared" si="0"/>
        <v>#REF!</v>
      </c>
      <c r="J5" s="185" t="e">
        <f>#REF!</f>
        <v>#REF!</v>
      </c>
      <c r="K5" s="185"/>
      <c r="L5" s="210" t="e">
        <f>'[2]2'!#REF!</f>
        <v>#REF!</v>
      </c>
      <c r="M5" s="257"/>
      <c r="N5" s="253">
        <f>'[2]3'!O5</f>
        <v>-1.063281346555375</v>
      </c>
      <c r="O5" s="210" t="e">
        <f>'[2]8'!S5</f>
        <v>#REF!</v>
      </c>
      <c r="P5" s="211" t="e">
        <f t="shared" si="1"/>
        <v>#REF!</v>
      </c>
      <c r="Q5" s="254"/>
      <c r="R5" s="185">
        <f>'[2]1'!AI5</f>
        <v>0.4663991724599923</v>
      </c>
      <c r="S5" s="185"/>
      <c r="T5" s="210" t="e">
        <f>'[2]2'!Z5</f>
        <v>#REF!</v>
      </c>
      <c r="U5" s="257"/>
      <c r="V5" s="253">
        <f>'[2]3'!V5</f>
        <v>6.0910405848568452E-2</v>
      </c>
      <c r="W5" s="210">
        <f>'[2]8'!AB5</f>
        <v>0.56524963535958994</v>
      </c>
      <c r="X5" s="211" t="e">
        <f t="shared" si="2"/>
        <v>#REF!</v>
      </c>
      <c r="Z5" s="185" t="e">
        <f>#REF!</f>
        <v>#REF!</v>
      </c>
      <c r="AA5" s="185"/>
      <c r="AB5" s="210" t="e">
        <f>'[2]2'!#REF!</f>
        <v>#REF!</v>
      </c>
      <c r="AC5" s="257"/>
      <c r="AD5" s="253">
        <f>'[2]3'!AC5</f>
        <v>-0.93539362908770318</v>
      </c>
      <c r="AE5" s="210" t="e">
        <f>'[2]8'!AK5</f>
        <v>#REF!</v>
      </c>
      <c r="AF5" s="211" t="e">
        <f t="shared" si="3"/>
        <v>#REF!</v>
      </c>
      <c r="AG5" s="254"/>
      <c r="AH5" s="185" t="e">
        <f>#REF!</f>
        <v>#REF!</v>
      </c>
      <c r="AI5" s="185"/>
      <c r="AJ5" s="210" t="e">
        <f>'[2]2'!#REF!</f>
        <v>#REF!</v>
      </c>
      <c r="AK5" s="257"/>
      <c r="AL5" s="253">
        <f>'[2]3'!AJ5</f>
        <v>-1.3924513209084544</v>
      </c>
      <c r="AM5" s="210" t="e">
        <f>'[2]8'!AT5</f>
        <v>#REF!</v>
      </c>
      <c r="AN5" s="211" t="e">
        <f t="shared" si="4"/>
        <v>#REF!</v>
      </c>
      <c r="AO5" s="254"/>
      <c r="AP5" s="185" t="e">
        <f>#REF!</f>
        <v>#REF!</v>
      </c>
      <c r="AQ5" s="185"/>
      <c r="AR5" s="210" t="e">
        <f>'[2]2'!#REF!</f>
        <v>#REF!</v>
      </c>
      <c r="AS5" s="257"/>
      <c r="AT5" s="253">
        <f>'[2]3'!AQ5</f>
        <v>-1.0102815928323328</v>
      </c>
      <c r="AU5" s="210" t="e">
        <f>'[2]8'!BC5</f>
        <v>#REF!</v>
      </c>
      <c r="AV5" s="211" t="e">
        <f t="shared" si="5"/>
        <v>#REF!</v>
      </c>
      <c r="AW5" s="254"/>
      <c r="AX5" s="185">
        <f>'[2]1'!CE5</f>
        <v>0.42029101297315069</v>
      </c>
      <c r="AY5" s="185"/>
      <c r="AZ5" s="210" t="e">
        <f>'[2]2'!BJ5</f>
        <v>#REF!</v>
      </c>
      <c r="BA5" s="257"/>
      <c r="BB5" s="253">
        <f>'[2]3'!AX5</f>
        <v>0.45381797025097209</v>
      </c>
      <c r="BC5" s="210">
        <f>'[2]8'!BL5</f>
        <v>0.89706880867008887</v>
      </c>
      <c r="BD5" s="211" t="e">
        <f t="shared" si="6"/>
        <v>#REF!</v>
      </c>
      <c r="BF5" s="185" t="e">
        <f>#REF!</f>
        <v>#REF!</v>
      </c>
      <c r="BG5" s="185"/>
      <c r="BH5" s="210" t="e">
        <f>'[2]2'!#REF!</f>
        <v>#REF!</v>
      </c>
      <c r="BI5" s="257"/>
      <c r="BJ5" s="253">
        <f>'[2]3'!BE5</f>
        <v>-0.94864371828544958</v>
      </c>
      <c r="BK5" s="210" t="e">
        <f>'[2]8'!BU5</f>
        <v>#REF!</v>
      </c>
      <c r="BL5" s="211" t="e">
        <f t="shared" si="7"/>
        <v>#REF!</v>
      </c>
      <c r="BM5" s="254"/>
      <c r="BN5" s="185" t="e">
        <f>#REF!</f>
        <v>#REF!</v>
      </c>
      <c r="BO5" s="185"/>
      <c r="BP5" s="210" t="e">
        <f>'[2]2'!#REF!</f>
        <v>#REF!</v>
      </c>
      <c r="BQ5" s="257"/>
      <c r="BR5" s="253">
        <f>'[2]3'!BL5</f>
        <v>-0.80153813821310904</v>
      </c>
      <c r="BS5" s="210" t="e">
        <f>'[2]8'!CD5</f>
        <v>#REF!</v>
      </c>
      <c r="BT5" s="211" t="e">
        <f t="shared" si="8"/>
        <v>#REF!</v>
      </c>
      <c r="BU5" s="254"/>
      <c r="BV5" s="185">
        <f>'[2]1'!DO5</f>
        <v>0.46793553293404228</v>
      </c>
      <c r="BW5" s="185"/>
      <c r="BX5" s="210" t="e">
        <f>'[2]2'!CK5</f>
        <v>#REF!</v>
      </c>
      <c r="BY5" s="257"/>
      <c r="BZ5" s="253">
        <f>'[2]3'!BS5</f>
        <v>0.72541636985650271</v>
      </c>
      <c r="CA5" s="210" t="e">
        <f>'[2]8'!CM5</f>
        <v>#DIV/0!</v>
      </c>
      <c r="CB5" s="211" t="e">
        <f t="shared" si="9"/>
        <v>#REF!</v>
      </c>
      <c r="CD5" s="185" t="e">
        <f>#REF!</f>
        <v>#REF!</v>
      </c>
      <c r="CE5" s="185"/>
      <c r="CF5" s="210" t="e">
        <f>'[2]2'!#REF!</f>
        <v>#REF!</v>
      </c>
      <c r="CG5" s="257"/>
      <c r="CH5" s="253">
        <f>'[2]3'!BZ5</f>
        <v>-1.0348356115082364</v>
      </c>
      <c r="CI5" s="210" t="e">
        <f>'[2]8'!CV5</f>
        <v>#REF!</v>
      </c>
      <c r="CJ5" s="211" t="e">
        <f t="shared" si="10"/>
        <v>#REF!</v>
      </c>
      <c r="CK5" s="254"/>
      <c r="CL5" s="185">
        <f>'[2]1'!EM5</f>
        <v>0.48043570336061997</v>
      </c>
      <c r="CM5" s="185"/>
      <c r="CN5" s="210" t="e">
        <f>'[2]2'!DC5</f>
        <v>#REF!</v>
      </c>
      <c r="CO5" s="257"/>
      <c r="CP5" s="253">
        <f>'[2]3'!CG5</f>
        <v>0.68457048207287052</v>
      </c>
      <c r="CQ5" s="210">
        <f>'[2]8'!DE5</f>
        <v>0.66198599276303605</v>
      </c>
      <c r="CR5" s="211" t="e">
        <f t="shared" si="11"/>
        <v>#REF!</v>
      </c>
      <c r="CT5" s="185">
        <f>'[2]1'!EY5</f>
        <v>0.57847699873877956</v>
      </c>
      <c r="CU5" s="185"/>
      <c r="CV5" s="210" t="e">
        <f>'[2]2'!DL5</f>
        <v>#REF!</v>
      </c>
      <c r="CW5" s="257"/>
      <c r="CX5" s="253">
        <f>'[2]3'!CN5</f>
        <v>0.74576653399724835</v>
      </c>
      <c r="CY5" s="210">
        <f>'[2]8'!DN5</f>
        <v>0.63765016034975786</v>
      </c>
      <c r="CZ5" s="211" t="e">
        <f t="shared" si="12"/>
        <v>#REF!</v>
      </c>
      <c r="DA5" s="259"/>
      <c r="DB5" s="185">
        <f>'[2]1'!FK5</f>
        <v>0.65174050500725444</v>
      </c>
      <c r="DC5" s="185"/>
      <c r="DD5" s="210" t="e">
        <f>'[2]2'!DU5</f>
        <v>#REF!</v>
      </c>
      <c r="DE5" s="257"/>
      <c r="DF5" s="253">
        <f>'[2]3'!CU5</f>
        <v>0.18050320504342701</v>
      </c>
      <c r="DG5" s="210">
        <f>'[2]8'!DW5</f>
        <v>1.0112409411244605</v>
      </c>
      <c r="DH5" s="211" t="e">
        <f t="shared" ref="DH5:DH23" si="13">(DB5)*0.25+(DD5)*0.25+(DF5)*0.25+(DG5)*0.25</f>
        <v>#REF!</v>
      </c>
      <c r="DI5" s="259"/>
    </row>
    <row r="6" spans="1:113" hidden="1">
      <c r="A6" s="201">
        <v>1962</v>
      </c>
      <c r="B6" s="185">
        <f>'[2]1'!K6</f>
        <v>0.48027937793862086</v>
      </c>
      <c r="C6" s="185"/>
      <c r="D6" s="210" t="e">
        <f>'[2]2'!H6</f>
        <v>#REF!</v>
      </c>
      <c r="E6" s="257"/>
      <c r="F6" s="253">
        <f>'[2]3'!H6</f>
        <v>0.44799859690060795</v>
      </c>
      <c r="G6" s="210">
        <f>'[2]8'!J6</f>
        <v>0.6326968828905899</v>
      </c>
      <c r="H6" s="211" t="e">
        <f t="shared" si="0"/>
        <v>#REF!</v>
      </c>
      <c r="J6" s="185" t="e">
        <f>#REF!</f>
        <v>#REF!</v>
      </c>
      <c r="K6" s="185"/>
      <c r="L6" s="210" t="e">
        <f>'[2]2'!#REF!</f>
        <v>#REF!</v>
      </c>
      <c r="M6" s="257"/>
      <c r="N6" s="253">
        <f>'[2]3'!O6</f>
        <v>-1.063281346555375</v>
      </c>
      <c r="O6" s="210" t="e">
        <f>'[2]8'!S6</f>
        <v>#REF!</v>
      </c>
      <c r="P6" s="211" t="e">
        <f t="shared" si="1"/>
        <v>#REF!</v>
      </c>
      <c r="Q6" s="254"/>
      <c r="R6" s="185">
        <f>'[2]1'!AI6</f>
        <v>0.47986582540742073</v>
      </c>
      <c r="S6" s="185"/>
      <c r="T6" s="210" t="e">
        <f>'[2]2'!Z6</f>
        <v>#REF!</v>
      </c>
      <c r="U6" s="257"/>
      <c r="V6" s="253">
        <f>'[2]3'!V6</f>
        <v>6.0910405848568452E-2</v>
      </c>
      <c r="W6" s="210">
        <f>'[2]8'!AB6</f>
        <v>0.56580510058438782</v>
      </c>
      <c r="X6" s="211" t="e">
        <f t="shared" si="2"/>
        <v>#REF!</v>
      </c>
      <c r="Z6" s="185" t="e">
        <f>#REF!</f>
        <v>#REF!</v>
      </c>
      <c r="AA6" s="185"/>
      <c r="AB6" s="210" t="e">
        <f>'[2]2'!#REF!</f>
        <v>#REF!</v>
      </c>
      <c r="AC6" s="257"/>
      <c r="AD6" s="253">
        <f>'[2]3'!AC6</f>
        <v>-0.93539362908770318</v>
      </c>
      <c r="AE6" s="210" t="e">
        <f>'[2]8'!AK6</f>
        <v>#REF!</v>
      </c>
      <c r="AF6" s="211" t="e">
        <f t="shared" si="3"/>
        <v>#REF!</v>
      </c>
      <c r="AG6" s="254"/>
      <c r="AH6" s="185" t="e">
        <f>#REF!</f>
        <v>#REF!</v>
      </c>
      <c r="AI6" s="185"/>
      <c r="AJ6" s="210" t="e">
        <f>'[2]2'!#REF!</f>
        <v>#REF!</v>
      </c>
      <c r="AK6" s="257"/>
      <c r="AL6" s="253">
        <f>'[2]3'!AJ6</f>
        <v>-1.3924513209084544</v>
      </c>
      <c r="AM6" s="210" t="e">
        <f>'[2]8'!AT6</f>
        <v>#REF!</v>
      </c>
      <c r="AN6" s="211" t="e">
        <f t="shared" si="4"/>
        <v>#REF!</v>
      </c>
      <c r="AO6" s="254"/>
      <c r="AP6" s="185" t="e">
        <f>#REF!</f>
        <v>#REF!</v>
      </c>
      <c r="AQ6" s="185"/>
      <c r="AR6" s="210" t="e">
        <f>'[2]2'!#REF!</f>
        <v>#REF!</v>
      </c>
      <c r="AS6" s="257"/>
      <c r="AT6" s="253">
        <f>'[2]3'!AQ6</f>
        <v>-1.0102815928323328</v>
      </c>
      <c r="AU6" s="210" t="e">
        <f>'[2]8'!BC6</f>
        <v>#REF!</v>
      </c>
      <c r="AV6" s="211" t="e">
        <f t="shared" si="5"/>
        <v>#REF!</v>
      </c>
      <c r="AW6" s="254"/>
      <c r="AX6" s="185">
        <f>'[2]1'!CE6</f>
        <v>0.43717278265565229</v>
      </c>
      <c r="AY6" s="185"/>
      <c r="AZ6" s="210" t="e">
        <f>'[2]2'!BJ6</f>
        <v>#REF!</v>
      </c>
      <c r="BA6" s="257"/>
      <c r="BB6" s="253">
        <f>'[2]3'!AX6</f>
        <v>0.45381797025097209</v>
      </c>
      <c r="BC6" s="210">
        <f>'[2]8'!BL6</f>
        <v>0.89835868465631274</v>
      </c>
      <c r="BD6" s="211" t="e">
        <f t="shared" si="6"/>
        <v>#REF!</v>
      </c>
      <c r="BF6" s="185" t="e">
        <f>#REF!</f>
        <v>#REF!</v>
      </c>
      <c r="BG6" s="185"/>
      <c r="BH6" s="210" t="e">
        <f>'[2]2'!#REF!</f>
        <v>#REF!</v>
      </c>
      <c r="BI6" s="257"/>
      <c r="BJ6" s="253">
        <f>'[2]3'!BE6</f>
        <v>-0.94864371828544958</v>
      </c>
      <c r="BK6" s="210" t="e">
        <f>'[2]8'!BU6</f>
        <v>#REF!</v>
      </c>
      <c r="BL6" s="211" t="e">
        <f t="shared" si="7"/>
        <v>#REF!</v>
      </c>
      <c r="BM6" s="254"/>
      <c r="BN6" s="185" t="e">
        <f>#REF!</f>
        <v>#REF!</v>
      </c>
      <c r="BO6" s="185"/>
      <c r="BP6" s="210" t="e">
        <f>'[2]2'!#REF!</f>
        <v>#REF!</v>
      </c>
      <c r="BQ6" s="257"/>
      <c r="BR6" s="253">
        <f>'[2]3'!BL6</f>
        <v>-0.80153813821310904</v>
      </c>
      <c r="BS6" s="210" t="e">
        <f>'[2]8'!CD6</f>
        <v>#REF!</v>
      </c>
      <c r="BT6" s="211" t="e">
        <f t="shared" si="8"/>
        <v>#REF!</v>
      </c>
      <c r="BU6" s="254"/>
      <c r="BV6" s="185">
        <f>'[2]1'!DO6</f>
        <v>0.48486888695253355</v>
      </c>
      <c r="BW6" s="185"/>
      <c r="BX6" s="210" t="e">
        <f>'[2]2'!CK6</f>
        <v>#REF!</v>
      </c>
      <c r="BY6" s="257"/>
      <c r="BZ6" s="253">
        <f>'[2]3'!BS6</f>
        <v>0.72541636985650271</v>
      </c>
      <c r="CA6" s="210" t="e">
        <f>'[2]8'!CM6</f>
        <v>#DIV/0!</v>
      </c>
      <c r="CB6" s="211" t="e">
        <f t="shared" si="9"/>
        <v>#REF!</v>
      </c>
      <c r="CD6" s="185" t="e">
        <f>#REF!</f>
        <v>#REF!</v>
      </c>
      <c r="CE6" s="185"/>
      <c r="CF6" s="210" t="e">
        <f>'[2]2'!#REF!</f>
        <v>#REF!</v>
      </c>
      <c r="CG6" s="257"/>
      <c r="CH6" s="253">
        <f>'[2]3'!BZ6</f>
        <v>-1.0348356115082364</v>
      </c>
      <c r="CI6" s="210" t="e">
        <f>'[2]8'!CV6</f>
        <v>#REF!</v>
      </c>
      <c r="CJ6" s="211" t="e">
        <f t="shared" si="10"/>
        <v>#REF!</v>
      </c>
      <c r="CK6" s="254"/>
      <c r="CL6" s="185">
        <f>'[2]1'!EM6</f>
        <v>0.49926082408982975</v>
      </c>
      <c r="CM6" s="185"/>
      <c r="CN6" s="210" t="e">
        <f>'[2]2'!DC6</f>
        <v>#REF!</v>
      </c>
      <c r="CO6" s="257"/>
      <c r="CP6" s="253">
        <f>'[2]3'!CG6</f>
        <v>0.68457048207287052</v>
      </c>
      <c r="CQ6" s="210">
        <f>'[2]8'!DE6</f>
        <v>0.66136297749307893</v>
      </c>
      <c r="CR6" s="211" t="e">
        <f t="shared" si="11"/>
        <v>#REF!</v>
      </c>
      <c r="CT6" s="185">
        <f>'[2]1'!EY6</f>
        <v>0.59041497411005994</v>
      </c>
      <c r="CU6" s="185"/>
      <c r="CV6" s="210" t="e">
        <f>'[2]2'!DL6</f>
        <v>#REF!</v>
      </c>
      <c r="CW6" s="257"/>
      <c r="CX6" s="253">
        <f>'[2]3'!CN6</f>
        <v>0.74576653399724835</v>
      </c>
      <c r="CY6" s="210">
        <f>'[2]8'!DN6</f>
        <v>0.63640668118831711</v>
      </c>
      <c r="CZ6" s="211" t="e">
        <f t="shared" si="12"/>
        <v>#REF!</v>
      </c>
      <c r="DA6" s="259"/>
      <c r="DB6" s="185">
        <f>'[2]1'!FK6</f>
        <v>0.66502188972781273</v>
      </c>
      <c r="DC6" s="185"/>
      <c r="DD6" s="210" t="e">
        <f>'[2]2'!DU6</f>
        <v>#REF!</v>
      </c>
      <c r="DE6" s="257"/>
      <c r="DF6" s="253">
        <f>'[2]3'!CU6</f>
        <v>0.18050320504342701</v>
      </c>
      <c r="DG6" s="210">
        <f>'[2]8'!DW6</f>
        <v>1.0075164339553506</v>
      </c>
      <c r="DH6" s="211" t="e">
        <f t="shared" si="13"/>
        <v>#REF!</v>
      </c>
      <c r="DI6" s="259"/>
    </row>
    <row r="7" spans="1:113" hidden="1">
      <c r="A7" s="201">
        <v>1963</v>
      </c>
      <c r="B7" s="185">
        <f>'[2]1'!K7</f>
        <v>0.49577092902196368</v>
      </c>
      <c r="C7" s="185"/>
      <c r="D7" s="210" t="e">
        <f>'[2]2'!H7</f>
        <v>#REF!</v>
      </c>
      <c r="E7" s="257"/>
      <c r="F7" s="253">
        <f>'[2]3'!H7</f>
        <v>0.44799859690060795</v>
      </c>
      <c r="G7" s="210">
        <f>'[2]8'!J7</f>
        <v>0.53014863856131145</v>
      </c>
      <c r="H7" s="211" t="e">
        <f t="shared" si="0"/>
        <v>#REF!</v>
      </c>
      <c r="J7" s="185" t="e">
        <f>#REF!</f>
        <v>#REF!</v>
      </c>
      <c r="K7" s="185"/>
      <c r="L7" s="210" t="e">
        <f>'[2]2'!#REF!</f>
        <v>#REF!</v>
      </c>
      <c r="M7" s="257"/>
      <c r="N7" s="253">
        <f>'[2]3'!O7</f>
        <v>-1.063281346555375</v>
      </c>
      <c r="O7" s="210" t="e">
        <f>'[2]8'!S7</f>
        <v>#REF!</v>
      </c>
      <c r="P7" s="211" t="e">
        <f t="shared" si="1"/>
        <v>#REF!</v>
      </c>
      <c r="Q7" s="254"/>
      <c r="R7" s="185">
        <f>'[2]1'!AI7</f>
        <v>0.49385147864145862</v>
      </c>
      <c r="S7" s="185"/>
      <c r="T7" s="210" t="e">
        <f>'[2]2'!Z7</f>
        <v>#REF!</v>
      </c>
      <c r="U7" s="257"/>
      <c r="V7" s="253">
        <f>'[2]3'!V7</f>
        <v>6.0910405848568452E-2</v>
      </c>
      <c r="W7" s="210">
        <f>'[2]8'!AB7</f>
        <v>0.5661804555139911</v>
      </c>
      <c r="X7" s="211" t="e">
        <f t="shared" si="2"/>
        <v>#REF!</v>
      </c>
      <c r="Z7" s="185" t="e">
        <f>#REF!</f>
        <v>#REF!</v>
      </c>
      <c r="AA7" s="185"/>
      <c r="AB7" s="210" t="e">
        <f>'[2]2'!#REF!</f>
        <v>#REF!</v>
      </c>
      <c r="AC7" s="257"/>
      <c r="AD7" s="253">
        <f>'[2]3'!AC7</f>
        <v>-0.93539362908770318</v>
      </c>
      <c r="AE7" s="210" t="e">
        <f>'[2]8'!AK7</f>
        <v>#REF!</v>
      </c>
      <c r="AF7" s="211" t="e">
        <f t="shared" si="3"/>
        <v>#REF!</v>
      </c>
      <c r="AG7" s="254"/>
      <c r="AH7" s="185" t="e">
        <f>#REF!</f>
        <v>#REF!</v>
      </c>
      <c r="AI7" s="185"/>
      <c r="AJ7" s="210" t="e">
        <f>'[2]2'!#REF!</f>
        <v>#REF!</v>
      </c>
      <c r="AK7" s="257"/>
      <c r="AL7" s="253">
        <f>'[2]3'!AJ7</f>
        <v>-1.3924513209084544</v>
      </c>
      <c r="AM7" s="210" t="e">
        <f>'[2]8'!AT7</f>
        <v>#REF!</v>
      </c>
      <c r="AN7" s="211" t="e">
        <f t="shared" si="4"/>
        <v>#REF!</v>
      </c>
      <c r="AO7" s="254"/>
      <c r="AP7" s="185" t="e">
        <f>#REF!</f>
        <v>#REF!</v>
      </c>
      <c r="AQ7" s="185"/>
      <c r="AR7" s="210" t="e">
        <f>'[2]2'!#REF!</f>
        <v>#REF!</v>
      </c>
      <c r="AS7" s="257"/>
      <c r="AT7" s="253">
        <f>'[2]3'!AQ7</f>
        <v>-1.0102815928323328</v>
      </c>
      <c r="AU7" s="210" t="e">
        <f>'[2]8'!BC7</f>
        <v>#REF!</v>
      </c>
      <c r="AV7" s="211" t="e">
        <f t="shared" si="5"/>
        <v>#REF!</v>
      </c>
      <c r="AW7" s="254"/>
      <c r="AX7" s="185">
        <f>'[2]1'!CE7</f>
        <v>0.45698332284934118</v>
      </c>
      <c r="AY7" s="185"/>
      <c r="AZ7" s="210" t="e">
        <f>'[2]2'!BJ7</f>
        <v>#REF!</v>
      </c>
      <c r="BA7" s="257"/>
      <c r="BB7" s="253">
        <f>'[2]3'!AX7</f>
        <v>0.45381797025097209</v>
      </c>
      <c r="BC7" s="210">
        <f>'[2]8'!BL7</f>
        <v>0.89948514137912783</v>
      </c>
      <c r="BD7" s="211" t="e">
        <f t="shared" si="6"/>
        <v>#REF!</v>
      </c>
      <c r="BF7" s="185" t="e">
        <f>#REF!</f>
        <v>#REF!</v>
      </c>
      <c r="BG7" s="185"/>
      <c r="BH7" s="210" t="e">
        <f>'[2]2'!#REF!</f>
        <v>#REF!</v>
      </c>
      <c r="BI7" s="257"/>
      <c r="BJ7" s="253">
        <f>'[2]3'!BE7</f>
        <v>-0.94864371828544958</v>
      </c>
      <c r="BK7" s="210" t="e">
        <f>'[2]8'!BU7</f>
        <v>#REF!</v>
      </c>
      <c r="BL7" s="211" t="e">
        <f t="shared" si="7"/>
        <v>#REF!</v>
      </c>
      <c r="BM7" s="254"/>
      <c r="BN7" s="185" t="e">
        <f>#REF!</f>
        <v>#REF!</v>
      </c>
      <c r="BO7" s="185"/>
      <c r="BP7" s="210" t="e">
        <f>'[2]2'!#REF!</f>
        <v>#REF!</v>
      </c>
      <c r="BQ7" s="257"/>
      <c r="BR7" s="253">
        <f>'[2]3'!BL7</f>
        <v>-0.80153813821310904</v>
      </c>
      <c r="BS7" s="210" t="e">
        <f>'[2]8'!CD7</f>
        <v>#REF!</v>
      </c>
      <c r="BT7" s="211" t="e">
        <f t="shared" si="8"/>
        <v>#REF!</v>
      </c>
      <c r="BU7" s="254"/>
      <c r="BV7" s="185">
        <f>'[2]1'!DO7</f>
        <v>0.50055365233440097</v>
      </c>
      <c r="BW7" s="185"/>
      <c r="BX7" s="210" t="e">
        <f>'[2]2'!CK7</f>
        <v>#REF!</v>
      </c>
      <c r="BY7" s="257"/>
      <c r="BZ7" s="253">
        <f>'[2]3'!BS7</f>
        <v>0.72541636985650271</v>
      </c>
      <c r="CA7" s="210" t="e">
        <f>'[2]8'!CM7</f>
        <v>#DIV/0!</v>
      </c>
      <c r="CB7" s="211" t="e">
        <f t="shared" si="9"/>
        <v>#REF!</v>
      </c>
      <c r="CD7" s="185" t="e">
        <f>#REF!</f>
        <v>#REF!</v>
      </c>
      <c r="CE7" s="185"/>
      <c r="CF7" s="210" t="e">
        <f>'[2]2'!#REF!</f>
        <v>#REF!</v>
      </c>
      <c r="CG7" s="257"/>
      <c r="CH7" s="253">
        <f>'[2]3'!BZ7</f>
        <v>-1.0348356115082364</v>
      </c>
      <c r="CI7" s="210" t="e">
        <f>'[2]8'!CV7</f>
        <v>#REF!</v>
      </c>
      <c r="CJ7" s="211" t="e">
        <f t="shared" si="10"/>
        <v>#REF!</v>
      </c>
      <c r="CK7" s="254"/>
      <c r="CL7" s="185">
        <f>'[2]1'!EM7</f>
        <v>0.52097787833019082</v>
      </c>
      <c r="CM7" s="185"/>
      <c r="CN7" s="210" t="e">
        <f>'[2]2'!DC7</f>
        <v>#REF!</v>
      </c>
      <c r="CO7" s="257"/>
      <c r="CP7" s="253">
        <f>'[2]3'!CG7</f>
        <v>0.68457048207287052</v>
      </c>
      <c r="CQ7" s="210">
        <f>'[2]8'!DE7</f>
        <v>0.73520075996013312</v>
      </c>
      <c r="CR7" s="211" t="e">
        <f t="shared" si="11"/>
        <v>#REF!</v>
      </c>
      <c r="CT7" s="185">
        <f>'[2]1'!EY7</f>
        <v>0.605208720905555</v>
      </c>
      <c r="CU7" s="185"/>
      <c r="CV7" s="210" t="e">
        <f>'[2]2'!DL7</f>
        <v>#REF!</v>
      </c>
      <c r="CW7" s="257"/>
      <c r="CX7" s="253">
        <f>'[2]3'!CN7</f>
        <v>0.74576653399724835</v>
      </c>
      <c r="CY7" s="210">
        <f>'[2]8'!DN7</f>
        <v>0.63624834713790812</v>
      </c>
      <c r="CZ7" s="211" t="e">
        <f t="shared" si="12"/>
        <v>#REF!</v>
      </c>
      <c r="DA7" s="259"/>
      <c r="DB7" s="185">
        <f>'[2]1'!FK7</f>
        <v>0.67896672722020113</v>
      </c>
      <c r="DC7" s="185"/>
      <c r="DD7" s="210" t="e">
        <f>'[2]2'!DU7</f>
        <v>#REF!</v>
      </c>
      <c r="DE7" s="257"/>
      <c r="DF7" s="253">
        <f>'[2]3'!CU7</f>
        <v>0.18050320504342701</v>
      </c>
      <c r="DG7" s="210">
        <f>'[2]8'!DW7</f>
        <v>1.1093294812245582</v>
      </c>
      <c r="DH7" s="211" t="e">
        <f t="shared" si="13"/>
        <v>#REF!</v>
      </c>
      <c r="DI7" s="259"/>
    </row>
    <row r="8" spans="1:113" hidden="1">
      <c r="A8" s="201">
        <v>1964</v>
      </c>
      <c r="B8" s="185">
        <f>'[2]1'!K8</f>
        <v>0.5079410430725827</v>
      </c>
      <c r="C8" s="185"/>
      <c r="D8" s="210" t="e">
        <f>'[2]2'!H8</f>
        <v>#REF!</v>
      </c>
      <c r="E8" s="257"/>
      <c r="F8" s="253">
        <f>'[2]3'!H8</f>
        <v>0.44799859690060795</v>
      </c>
      <c r="G8" s="210">
        <f>'[2]8'!J8</f>
        <v>0.63208011284210674</v>
      </c>
      <c r="H8" s="211" t="e">
        <f t="shared" si="0"/>
        <v>#REF!</v>
      </c>
      <c r="J8" s="185" t="e">
        <f>#REF!</f>
        <v>#REF!</v>
      </c>
      <c r="K8" s="185"/>
      <c r="L8" s="210" t="e">
        <f>'[2]2'!#REF!</f>
        <v>#REF!</v>
      </c>
      <c r="M8" s="257"/>
      <c r="N8" s="253">
        <f>'[2]3'!O8</f>
        <v>-1.063281346555375</v>
      </c>
      <c r="O8" s="210" t="e">
        <f>'[2]8'!S8</f>
        <v>#REF!</v>
      </c>
      <c r="P8" s="211" t="e">
        <f t="shared" si="1"/>
        <v>#REF!</v>
      </c>
      <c r="Q8" s="254"/>
      <c r="R8" s="185">
        <f>'[2]1'!AI8</f>
        <v>0.50884865222715647</v>
      </c>
      <c r="S8" s="185"/>
      <c r="T8" s="210" t="e">
        <f>'[2]2'!Z8</f>
        <v>#REF!</v>
      </c>
      <c r="U8" s="257"/>
      <c r="V8" s="253">
        <f>'[2]3'!V8</f>
        <v>6.0910405848568452E-2</v>
      </c>
      <c r="W8" s="210">
        <f>'[2]8'!AB8</f>
        <v>0.5661071905288626</v>
      </c>
      <c r="X8" s="211" t="e">
        <f t="shared" si="2"/>
        <v>#REF!</v>
      </c>
      <c r="Z8" s="185" t="e">
        <f>#REF!</f>
        <v>#REF!</v>
      </c>
      <c r="AA8" s="185"/>
      <c r="AB8" s="210" t="e">
        <f>'[2]2'!#REF!</f>
        <v>#REF!</v>
      </c>
      <c r="AC8" s="257"/>
      <c r="AD8" s="253">
        <f>'[2]3'!AC8</f>
        <v>-0.93539362908770318</v>
      </c>
      <c r="AE8" s="210" t="e">
        <f>'[2]8'!AK8</f>
        <v>#REF!</v>
      </c>
      <c r="AF8" s="211" t="e">
        <f t="shared" si="3"/>
        <v>#REF!</v>
      </c>
      <c r="AG8" s="254"/>
      <c r="AH8" s="185" t="e">
        <f>#REF!</f>
        <v>#REF!</v>
      </c>
      <c r="AI8" s="185"/>
      <c r="AJ8" s="210" t="e">
        <f>'[2]2'!#REF!</f>
        <v>#REF!</v>
      </c>
      <c r="AK8" s="257"/>
      <c r="AL8" s="253">
        <f>'[2]3'!AJ8</f>
        <v>-1.3924513209084544</v>
      </c>
      <c r="AM8" s="210" t="e">
        <f>'[2]8'!AT8</f>
        <v>#REF!</v>
      </c>
      <c r="AN8" s="211" t="e">
        <f t="shared" si="4"/>
        <v>#REF!</v>
      </c>
      <c r="AO8" s="254"/>
      <c r="AP8" s="185" t="e">
        <f>#REF!</f>
        <v>#REF!</v>
      </c>
      <c r="AQ8" s="185"/>
      <c r="AR8" s="210" t="e">
        <f>'[2]2'!#REF!</f>
        <v>#REF!</v>
      </c>
      <c r="AS8" s="257"/>
      <c r="AT8" s="253">
        <f>'[2]3'!AQ8</f>
        <v>-1.0102815928323328</v>
      </c>
      <c r="AU8" s="210" t="e">
        <f>'[2]8'!BC8</f>
        <v>#REF!</v>
      </c>
      <c r="AV8" s="211" t="e">
        <f t="shared" si="5"/>
        <v>#REF!</v>
      </c>
      <c r="AW8" s="254"/>
      <c r="AX8" s="185">
        <f>'[2]1'!CE8</f>
        <v>0.48090355059202572</v>
      </c>
      <c r="AY8" s="185"/>
      <c r="AZ8" s="210" t="e">
        <f>'[2]2'!BJ8</f>
        <v>#REF!</v>
      </c>
      <c r="BA8" s="257"/>
      <c r="BB8" s="253">
        <f>'[2]3'!AX8</f>
        <v>0.45381797025097209</v>
      </c>
      <c r="BC8" s="210">
        <f>'[2]8'!BL8</f>
        <v>0.90054884520409784</v>
      </c>
      <c r="BD8" s="211" t="e">
        <f t="shared" si="6"/>
        <v>#REF!</v>
      </c>
      <c r="BF8" s="185" t="e">
        <f>#REF!</f>
        <v>#REF!</v>
      </c>
      <c r="BG8" s="185"/>
      <c r="BH8" s="210" t="e">
        <f>'[2]2'!#REF!</f>
        <v>#REF!</v>
      </c>
      <c r="BI8" s="257"/>
      <c r="BJ8" s="253">
        <f>'[2]3'!BE8</f>
        <v>-0.94864371828544958</v>
      </c>
      <c r="BK8" s="210" t="e">
        <f>'[2]8'!BU8</f>
        <v>#REF!</v>
      </c>
      <c r="BL8" s="211" t="e">
        <f t="shared" si="7"/>
        <v>#REF!</v>
      </c>
      <c r="BM8" s="254"/>
      <c r="BN8" s="185" t="e">
        <f>#REF!</f>
        <v>#REF!</v>
      </c>
      <c r="BO8" s="185"/>
      <c r="BP8" s="210" t="e">
        <f>'[2]2'!#REF!</f>
        <v>#REF!</v>
      </c>
      <c r="BQ8" s="257"/>
      <c r="BR8" s="253">
        <f>'[2]3'!BL8</f>
        <v>-0.80153813821310904</v>
      </c>
      <c r="BS8" s="210" t="e">
        <f>'[2]8'!CD8</f>
        <v>#REF!</v>
      </c>
      <c r="BT8" s="211" t="e">
        <f t="shared" si="8"/>
        <v>#REF!</v>
      </c>
      <c r="BU8" s="254"/>
      <c r="BV8" s="185">
        <f>'[2]1'!DO8</f>
        <v>0.52261481692090261</v>
      </c>
      <c r="BW8" s="185"/>
      <c r="BX8" s="210" t="e">
        <f>'[2]2'!CK8</f>
        <v>#REF!</v>
      </c>
      <c r="BY8" s="257"/>
      <c r="BZ8" s="253">
        <f>'[2]3'!BS8</f>
        <v>0.72541636985650271</v>
      </c>
      <c r="CA8" s="210" t="e">
        <f>'[2]8'!CM8</f>
        <v>#DIV/0!</v>
      </c>
      <c r="CB8" s="211" t="e">
        <f t="shared" si="9"/>
        <v>#REF!</v>
      </c>
      <c r="CD8" s="185" t="e">
        <f>#REF!</f>
        <v>#REF!</v>
      </c>
      <c r="CE8" s="185"/>
      <c r="CF8" s="210" t="e">
        <f>'[2]2'!#REF!</f>
        <v>#REF!</v>
      </c>
      <c r="CG8" s="257"/>
      <c r="CH8" s="253">
        <f>'[2]3'!BZ8</f>
        <v>-1.0348356115082364</v>
      </c>
      <c r="CI8" s="210" t="e">
        <f>'[2]8'!CV8</f>
        <v>#REF!</v>
      </c>
      <c r="CJ8" s="211" t="e">
        <f t="shared" si="10"/>
        <v>#REF!</v>
      </c>
      <c r="CK8" s="254"/>
      <c r="CL8" s="185">
        <f>'[2]1'!EM8</f>
        <v>0.54260421032156714</v>
      </c>
      <c r="CM8" s="185"/>
      <c r="CN8" s="210" t="e">
        <f>'[2]2'!DC8</f>
        <v>#REF!</v>
      </c>
      <c r="CO8" s="257"/>
      <c r="CP8" s="253">
        <f>'[2]3'!CG8</f>
        <v>0.68457048207287052</v>
      </c>
      <c r="CQ8" s="210">
        <f>'[2]8'!DE8</f>
        <v>0.7467199921926464</v>
      </c>
      <c r="CR8" s="211" t="e">
        <f t="shared" si="11"/>
        <v>#REF!</v>
      </c>
      <c r="CT8" s="185">
        <f>'[2]1'!EY8</f>
        <v>0.61914223863350826</v>
      </c>
      <c r="CU8" s="185"/>
      <c r="CV8" s="210" t="e">
        <f>'[2]2'!DL8</f>
        <v>#REF!</v>
      </c>
      <c r="CW8" s="257"/>
      <c r="CX8" s="253">
        <f>'[2]3'!CN8</f>
        <v>0.74576653399724835</v>
      </c>
      <c r="CY8" s="210">
        <f>'[2]8'!DN8</f>
        <v>0.63662631581572482</v>
      </c>
      <c r="CZ8" s="211" t="e">
        <f t="shared" si="12"/>
        <v>#REF!</v>
      </c>
      <c r="DA8" s="259"/>
      <c r="DB8" s="185">
        <f>'[2]1'!FK8</f>
        <v>0.69851106260490181</v>
      </c>
      <c r="DC8" s="185"/>
      <c r="DD8" s="210" t="e">
        <f>'[2]2'!DU8</f>
        <v>#REF!</v>
      </c>
      <c r="DE8" s="257"/>
      <c r="DF8" s="253">
        <f>'[2]3'!CU8</f>
        <v>0.18050320504342701</v>
      </c>
      <c r="DG8" s="210">
        <f>'[2]8'!DW8</f>
        <v>1.0290265588152603</v>
      </c>
      <c r="DH8" s="211" t="e">
        <f t="shared" si="13"/>
        <v>#REF!</v>
      </c>
      <c r="DI8" s="259"/>
    </row>
    <row r="9" spans="1:113" hidden="1">
      <c r="A9" s="201">
        <v>1965</v>
      </c>
      <c r="B9" s="185">
        <f>'[2]1'!K9</f>
        <v>0.52322401037279676</v>
      </c>
      <c r="C9" s="185"/>
      <c r="D9" s="210" t="e">
        <f>'[2]2'!H9</f>
        <v>#REF!</v>
      </c>
      <c r="E9" s="257"/>
      <c r="F9" s="253">
        <f>'[2]3'!H9</f>
        <v>0.44799859690060795</v>
      </c>
      <c r="G9" s="210">
        <f>'[2]8'!J9</f>
        <v>0.63150500624933215</v>
      </c>
      <c r="H9" s="211" t="e">
        <f t="shared" si="0"/>
        <v>#REF!</v>
      </c>
      <c r="J9" s="185" t="e">
        <f>#REF!</f>
        <v>#REF!</v>
      </c>
      <c r="K9" s="185"/>
      <c r="L9" s="210" t="e">
        <f>'[2]2'!#REF!</f>
        <v>#REF!</v>
      </c>
      <c r="M9" s="257"/>
      <c r="N9" s="253">
        <f>'[2]3'!O9</f>
        <v>-1.063281346555375</v>
      </c>
      <c r="O9" s="210" t="e">
        <f>'[2]8'!S9</f>
        <v>#REF!</v>
      </c>
      <c r="P9" s="211" t="e">
        <f t="shared" si="1"/>
        <v>#REF!</v>
      </c>
      <c r="Q9" s="254"/>
      <c r="R9" s="185">
        <f>'[2]1'!AI9</f>
        <v>0.52907968327393229</v>
      </c>
      <c r="S9" s="185"/>
      <c r="T9" s="210" t="e">
        <f>'[2]2'!Z9</f>
        <v>#REF!</v>
      </c>
      <c r="U9" s="257"/>
      <c r="V9" s="253">
        <f>'[2]3'!V9</f>
        <v>6.0910405848568452E-2</v>
      </c>
      <c r="W9" s="210">
        <f>'[2]8'!AB9</f>
        <v>0.56571812461779225</v>
      </c>
      <c r="X9" s="211" t="e">
        <f t="shared" si="2"/>
        <v>#REF!</v>
      </c>
      <c r="Z9" s="185" t="e">
        <f>#REF!</f>
        <v>#REF!</v>
      </c>
      <c r="AA9" s="185"/>
      <c r="AB9" s="210" t="e">
        <f>'[2]2'!#REF!</f>
        <v>#REF!</v>
      </c>
      <c r="AC9" s="257"/>
      <c r="AD9" s="253">
        <f>'[2]3'!AC9</f>
        <v>-0.93539362908770318</v>
      </c>
      <c r="AE9" s="210" t="e">
        <f>'[2]8'!AK9</f>
        <v>#REF!</v>
      </c>
      <c r="AF9" s="211" t="e">
        <f t="shared" si="3"/>
        <v>#REF!</v>
      </c>
      <c r="AG9" s="254"/>
      <c r="AH9" s="185" t="e">
        <f>#REF!</f>
        <v>#REF!</v>
      </c>
      <c r="AI9" s="185"/>
      <c r="AJ9" s="210" t="e">
        <f>'[2]2'!#REF!</f>
        <v>#REF!</v>
      </c>
      <c r="AK9" s="257"/>
      <c r="AL9" s="253">
        <f>'[2]3'!AJ9</f>
        <v>-1.3924513209084544</v>
      </c>
      <c r="AM9" s="210" t="e">
        <f>'[2]8'!AT9</f>
        <v>#REF!</v>
      </c>
      <c r="AN9" s="211" t="e">
        <f t="shared" si="4"/>
        <v>#REF!</v>
      </c>
      <c r="AO9" s="254"/>
      <c r="AP9" s="185" t="e">
        <f>#REF!</f>
        <v>#REF!</v>
      </c>
      <c r="AQ9" s="185"/>
      <c r="AR9" s="210" t="e">
        <f>'[2]2'!#REF!</f>
        <v>#REF!</v>
      </c>
      <c r="AS9" s="257"/>
      <c r="AT9" s="253">
        <f>'[2]3'!AQ9</f>
        <v>-1.0102815928323328</v>
      </c>
      <c r="AU9" s="210" t="e">
        <f>'[2]8'!BC9</f>
        <v>#REF!</v>
      </c>
      <c r="AV9" s="211" t="e">
        <f t="shared" si="5"/>
        <v>#REF!</v>
      </c>
      <c r="AW9" s="254"/>
      <c r="AX9" s="185">
        <f>'[2]1'!CE9</f>
        <v>0.50524543424179869</v>
      </c>
      <c r="AY9" s="185"/>
      <c r="AZ9" s="210" t="e">
        <f>'[2]2'!BJ9</f>
        <v>#REF!</v>
      </c>
      <c r="BA9" s="257"/>
      <c r="BB9" s="253">
        <f>'[2]3'!AX9</f>
        <v>0.45381797025097209</v>
      </c>
      <c r="BC9" s="210">
        <f>'[2]8'!BL9</f>
        <v>0.9015732289948547</v>
      </c>
      <c r="BD9" s="211" t="e">
        <f t="shared" si="6"/>
        <v>#REF!</v>
      </c>
      <c r="BF9" s="185" t="e">
        <f>#REF!</f>
        <v>#REF!</v>
      </c>
      <c r="BG9" s="185"/>
      <c r="BH9" s="210" t="e">
        <f>'[2]2'!#REF!</f>
        <v>#REF!</v>
      </c>
      <c r="BI9" s="257"/>
      <c r="BJ9" s="253">
        <f>'[2]3'!BE9</f>
        <v>-0.94864371828544958</v>
      </c>
      <c r="BK9" s="210" t="e">
        <f>'[2]8'!BU9</f>
        <v>#REF!</v>
      </c>
      <c r="BL9" s="211" t="e">
        <f t="shared" si="7"/>
        <v>#REF!</v>
      </c>
      <c r="BM9" s="254"/>
      <c r="BN9" s="185" t="e">
        <f>#REF!</f>
        <v>#REF!</v>
      </c>
      <c r="BO9" s="185"/>
      <c r="BP9" s="210" t="e">
        <f>'[2]2'!#REF!</f>
        <v>#REF!</v>
      </c>
      <c r="BQ9" s="257"/>
      <c r="BR9" s="253">
        <f>'[2]3'!BL9</f>
        <v>-0.80153813821310904</v>
      </c>
      <c r="BS9" s="210" t="e">
        <f>'[2]8'!CD9</f>
        <v>#REF!</v>
      </c>
      <c r="BT9" s="211" t="e">
        <f t="shared" si="8"/>
        <v>#REF!</v>
      </c>
      <c r="BU9" s="254"/>
      <c r="BV9" s="185">
        <f>'[2]1'!DO9</f>
        <v>0.54011357799122928</v>
      </c>
      <c r="BW9" s="185"/>
      <c r="BX9" s="210" t="e">
        <f>'[2]2'!CK9</f>
        <v>#REF!</v>
      </c>
      <c r="BY9" s="257"/>
      <c r="BZ9" s="253">
        <f>'[2]3'!BS9</f>
        <v>0.72541636985650271</v>
      </c>
      <c r="CA9" s="210" t="e">
        <f>'[2]8'!CM9</f>
        <v>#DIV/0!</v>
      </c>
      <c r="CB9" s="211" t="e">
        <f t="shared" si="9"/>
        <v>#REF!</v>
      </c>
      <c r="CD9" s="185" t="e">
        <f>#REF!</f>
        <v>#REF!</v>
      </c>
      <c r="CE9" s="185"/>
      <c r="CF9" s="210" t="e">
        <f>'[2]2'!#REF!</f>
        <v>#REF!</v>
      </c>
      <c r="CG9" s="257"/>
      <c r="CH9" s="253">
        <f>'[2]3'!BZ9</f>
        <v>-1.0348356115082364</v>
      </c>
      <c r="CI9" s="210" t="e">
        <f>'[2]8'!CV9</f>
        <v>#REF!</v>
      </c>
      <c r="CJ9" s="211" t="e">
        <f t="shared" si="10"/>
        <v>#REF!</v>
      </c>
      <c r="CK9" s="254"/>
      <c r="CL9" s="185">
        <f>'[2]1'!EM9</f>
        <v>0.56196215557391582</v>
      </c>
      <c r="CM9" s="185"/>
      <c r="CN9" s="210" t="e">
        <f>'[2]2'!DC9</f>
        <v>#REF!</v>
      </c>
      <c r="CO9" s="257"/>
      <c r="CP9" s="253">
        <f>'[2]3'!CG9</f>
        <v>0.68457048207287052</v>
      </c>
      <c r="CQ9" s="210">
        <f>'[2]8'!DE9</f>
        <v>0.73779814262024568</v>
      </c>
      <c r="CR9" s="211" t="e">
        <f t="shared" si="11"/>
        <v>#REF!</v>
      </c>
      <c r="CT9" s="185">
        <f>'[2]1'!EY9</f>
        <v>0.62727972119329944</v>
      </c>
      <c r="CU9" s="185"/>
      <c r="CV9" s="210" t="e">
        <f>'[2]2'!DL9</f>
        <v>#REF!</v>
      </c>
      <c r="CW9" s="257"/>
      <c r="CX9" s="253">
        <f>'[2]3'!CN9</f>
        <v>0.74576653399724835</v>
      </c>
      <c r="CY9" s="210">
        <f>'[2]8'!DN9</f>
        <v>0.63734791814776792</v>
      </c>
      <c r="CZ9" s="211" t="e">
        <f t="shared" si="12"/>
        <v>#REF!</v>
      </c>
      <c r="DA9" s="259"/>
      <c r="DB9" s="185">
        <f>'[2]1'!FK9</f>
        <v>0.72479630701739506</v>
      </c>
      <c r="DC9" s="185"/>
      <c r="DD9" s="210" t="e">
        <f>'[2]2'!DU9</f>
        <v>#REF!</v>
      </c>
      <c r="DE9" s="257"/>
      <c r="DF9" s="253">
        <f>'[2]3'!CU9</f>
        <v>0.18050320504342701</v>
      </c>
      <c r="DG9" s="210">
        <f>'[2]8'!DW9</f>
        <v>0.93588975832538068</v>
      </c>
      <c r="DH9" s="211" t="e">
        <f t="shared" si="13"/>
        <v>#REF!</v>
      </c>
      <c r="DI9" s="259"/>
    </row>
    <row r="10" spans="1:113" hidden="1">
      <c r="A10" s="201">
        <v>1966</v>
      </c>
      <c r="B10" s="185">
        <f>'[2]1'!K10</f>
        <v>0.5383439919862586</v>
      </c>
      <c r="C10" s="185"/>
      <c r="D10" s="210" t="e">
        <f>'[2]2'!H10</f>
        <v>#REF!</v>
      </c>
      <c r="E10" s="257"/>
      <c r="F10" s="253">
        <f>'[2]3'!H10</f>
        <v>0.44799859690060795</v>
      </c>
      <c r="G10" s="210">
        <f>'[2]8'!J10</f>
        <v>0.86938978196307815</v>
      </c>
      <c r="H10" s="211" t="e">
        <f t="shared" si="0"/>
        <v>#REF!</v>
      </c>
      <c r="J10" s="185" t="e">
        <f>#REF!</f>
        <v>#REF!</v>
      </c>
      <c r="K10" s="185"/>
      <c r="L10" s="210" t="e">
        <f>'[2]2'!#REF!</f>
        <v>#REF!</v>
      </c>
      <c r="M10" s="257"/>
      <c r="N10" s="253">
        <f>'[2]3'!O10</f>
        <v>-1.063281346555375</v>
      </c>
      <c r="O10" s="210" t="e">
        <f>'[2]8'!S10</f>
        <v>#REF!</v>
      </c>
      <c r="P10" s="211" t="e">
        <f t="shared" si="1"/>
        <v>#REF!</v>
      </c>
      <c r="Q10" s="254"/>
      <c r="R10" s="185">
        <f>'[2]1'!AI10</f>
        <v>0.5521262452440715</v>
      </c>
      <c r="S10" s="185"/>
      <c r="T10" s="210" t="e">
        <f>'[2]2'!Z10</f>
        <v>#REF!</v>
      </c>
      <c r="U10" s="257"/>
      <c r="V10" s="253">
        <f>'[2]3'!V10</f>
        <v>6.0910405848568452E-2</v>
      </c>
      <c r="W10" s="210">
        <f>'[2]8'!AB10</f>
        <v>0.5650159955324956</v>
      </c>
      <c r="X10" s="211" t="e">
        <f t="shared" si="2"/>
        <v>#REF!</v>
      </c>
      <c r="Z10" s="185" t="e">
        <f>#REF!</f>
        <v>#REF!</v>
      </c>
      <c r="AA10" s="185"/>
      <c r="AB10" s="210" t="e">
        <f>'[2]2'!#REF!</f>
        <v>#REF!</v>
      </c>
      <c r="AC10" s="257"/>
      <c r="AD10" s="253">
        <f>'[2]3'!AC10</f>
        <v>-0.93539362908770318</v>
      </c>
      <c r="AE10" s="210" t="e">
        <f>'[2]8'!AK10</f>
        <v>#REF!</v>
      </c>
      <c r="AF10" s="211" t="e">
        <f t="shared" si="3"/>
        <v>#REF!</v>
      </c>
      <c r="AG10" s="254"/>
      <c r="AH10" s="185" t="e">
        <f>#REF!</f>
        <v>#REF!</v>
      </c>
      <c r="AI10" s="185"/>
      <c r="AJ10" s="210" t="e">
        <f>'[2]2'!#REF!</f>
        <v>#REF!</v>
      </c>
      <c r="AK10" s="257"/>
      <c r="AL10" s="253">
        <f>'[2]3'!AJ10</f>
        <v>-1.3924513209084544</v>
      </c>
      <c r="AM10" s="210" t="e">
        <f>'[2]8'!AT10</f>
        <v>#REF!</v>
      </c>
      <c r="AN10" s="211" t="e">
        <f t="shared" si="4"/>
        <v>#REF!</v>
      </c>
      <c r="AO10" s="254"/>
      <c r="AP10" s="185" t="e">
        <f>#REF!</f>
        <v>#REF!</v>
      </c>
      <c r="AQ10" s="185"/>
      <c r="AR10" s="210" t="e">
        <f>'[2]2'!#REF!</f>
        <v>#REF!</v>
      </c>
      <c r="AS10" s="257"/>
      <c r="AT10" s="253">
        <f>'[2]3'!AQ10</f>
        <v>-1.0102815928323328</v>
      </c>
      <c r="AU10" s="210" t="e">
        <f>'[2]8'!BC10</f>
        <v>#REF!</v>
      </c>
      <c r="AV10" s="211" t="e">
        <f t="shared" si="5"/>
        <v>#REF!</v>
      </c>
      <c r="AW10" s="254"/>
      <c r="AX10" s="185">
        <f>'[2]1'!CE10</f>
        <v>0.5162740564499716</v>
      </c>
      <c r="AY10" s="185"/>
      <c r="AZ10" s="210" t="e">
        <f>'[2]2'!BJ10</f>
        <v>#REF!</v>
      </c>
      <c r="BA10" s="257"/>
      <c r="BB10" s="253">
        <f>'[2]3'!AX10</f>
        <v>0.45381797025097209</v>
      </c>
      <c r="BC10" s="210">
        <f>'[2]8'!BL10</f>
        <v>0.90244431407516279</v>
      </c>
      <c r="BD10" s="211" t="e">
        <f t="shared" si="6"/>
        <v>#REF!</v>
      </c>
      <c r="BF10" s="185" t="e">
        <f>#REF!</f>
        <v>#REF!</v>
      </c>
      <c r="BG10" s="185"/>
      <c r="BH10" s="210" t="e">
        <f>'[2]2'!#REF!</f>
        <v>#REF!</v>
      </c>
      <c r="BI10" s="257"/>
      <c r="BJ10" s="253">
        <f>'[2]3'!BE10</f>
        <v>-0.94864371828544958</v>
      </c>
      <c r="BK10" s="210" t="e">
        <f>'[2]8'!BU10</f>
        <v>#REF!</v>
      </c>
      <c r="BL10" s="211" t="e">
        <f t="shared" si="7"/>
        <v>#REF!</v>
      </c>
      <c r="BM10" s="254"/>
      <c r="BN10" s="185" t="e">
        <f>#REF!</f>
        <v>#REF!</v>
      </c>
      <c r="BO10" s="185"/>
      <c r="BP10" s="210" t="e">
        <f>'[2]2'!#REF!</f>
        <v>#REF!</v>
      </c>
      <c r="BQ10" s="257"/>
      <c r="BR10" s="253">
        <f>'[2]3'!BL10</f>
        <v>-0.80153813821310904</v>
      </c>
      <c r="BS10" s="210" t="e">
        <f>'[2]8'!CD10</f>
        <v>#REF!</v>
      </c>
      <c r="BT10" s="211" t="e">
        <f t="shared" si="8"/>
        <v>#REF!</v>
      </c>
      <c r="BU10" s="254"/>
      <c r="BV10" s="185">
        <f>'[2]1'!DO10</f>
        <v>0.55665315804206938</v>
      </c>
      <c r="BW10" s="185"/>
      <c r="BX10" s="210" t="e">
        <f>'[2]2'!CK10</f>
        <v>#REF!</v>
      </c>
      <c r="BY10" s="257"/>
      <c r="BZ10" s="253">
        <f>'[2]3'!BS10</f>
        <v>0.72541636985650271</v>
      </c>
      <c r="CA10" s="210" t="e">
        <f>'[2]8'!CM10</f>
        <v>#DIV/0!</v>
      </c>
      <c r="CB10" s="211" t="e">
        <f t="shared" si="9"/>
        <v>#REF!</v>
      </c>
      <c r="CD10" s="185" t="e">
        <f>#REF!</f>
        <v>#REF!</v>
      </c>
      <c r="CE10" s="185"/>
      <c r="CF10" s="210" t="e">
        <f>'[2]2'!#REF!</f>
        <v>#REF!</v>
      </c>
      <c r="CG10" s="257"/>
      <c r="CH10" s="253">
        <f>'[2]3'!BZ10</f>
        <v>-1.0348356115082364</v>
      </c>
      <c r="CI10" s="210" t="e">
        <f>'[2]8'!CV10</f>
        <v>#REF!</v>
      </c>
      <c r="CJ10" s="211" t="e">
        <f t="shared" si="10"/>
        <v>#REF!</v>
      </c>
      <c r="CK10" s="254"/>
      <c r="CL10" s="185">
        <f>'[2]1'!EM10</f>
        <v>0.5759619415817735</v>
      </c>
      <c r="CM10" s="185"/>
      <c r="CN10" s="210" t="e">
        <f>'[2]2'!DC10</f>
        <v>#REF!</v>
      </c>
      <c r="CO10" s="257"/>
      <c r="CP10" s="253">
        <f>'[2]3'!CG10</f>
        <v>0.68457048207287052</v>
      </c>
      <c r="CQ10" s="210">
        <f>'[2]8'!DE10</f>
        <v>0.76072197846321554</v>
      </c>
      <c r="CR10" s="211" t="e">
        <f t="shared" si="11"/>
        <v>#REF!</v>
      </c>
      <c r="CT10" s="185">
        <f>'[2]1'!EY10</f>
        <v>0.63833927470143692</v>
      </c>
      <c r="CU10" s="185"/>
      <c r="CV10" s="210" t="e">
        <f>'[2]2'!DL10</f>
        <v>#REF!</v>
      </c>
      <c r="CW10" s="257"/>
      <c r="CX10" s="253">
        <f>'[2]3'!CN10</f>
        <v>0.74576653399724835</v>
      </c>
      <c r="CY10" s="210">
        <f>'[2]8'!DN10</f>
        <v>0.63849348692848462</v>
      </c>
      <c r="CZ10" s="211" t="e">
        <f t="shared" si="12"/>
        <v>#REF!</v>
      </c>
      <c r="DA10" s="259"/>
      <c r="DB10" s="185">
        <f>'[2]1'!FK10</f>
        <v>0.76380207253279175</v>
      </c>
      <c r="DC10" s="185"/>
      <c r="DD10" s="210" t="e">
        <f>'[2]2'!DU10</f>
        <v>#REF!</v>
      </c>
      <c r="DE10" s="257"/>
      <c r="DF10" s="253">
        <f>'[2]3'!CU10</f>
        <v>0.18050320504342701</v>
      </c>
      <c r="DG10" s="210">
        <f>'[2]8'!DW10</f>
        <v>0.87778843513489069</v>
      </c>
      <c r="DH10" s="211" t="e">
        <f t="shared" si="13"/>
        <v>#REF!</v>
      </c>
      <c r="DI10" s="259"/>
    </row>
    <row r="11" spans="1:113" hidden="1">
      <c r="A11" s="201">
        <v>1967</v>
      </c>
      <c r="B11" s="185">
        <f>'[2]1'!K11</f>
        <v>0.5667723644653434</v>
      </c>
      <c r="C11" s="185"/>
      <c r="D11" s="210" t="e">
        <f>'[2]2'!H11</f>
        <v>#REF!</v>
      </c>
      <c r="E11" s="257"/>
      <c r="F11" s="253">
        <f>'[2]3'!H11</f>
        <v>0.44799859690060795</v>
      </c>
      <c r="G11" s="210">
        <f>'[2]8'!J11</f>
        <v>0.98828187712661009</v>
      </c>
      <c r="H11" s="211" t="e">
        <f t="shared" si="0"/>
        <v>#REF!</v>
      </c>
      <c r="J11" s="185" t="e">
        <f>#REF!</f>
        <v>#REF!</v>
      </c>
      <c r="K11" s="185"/>
      <c r="L11" s="210" t="e">
        <f>'[2]2'!#REF!</f>
        <v>#REF!</v>
      </c>
      <c r="M11" s="257"/>
      <c r="N11" s="253">
        <f>'[2]3'!O11</f>
        <v>-1.063281346555375</v>
      </c>
      <c r="O11" s="210" t="e">
        <f>'[2]8'!S11</f>
        <v>#REF!</v>
      </c>
      <c r="P11" s="211" t="e">
        <f t="shared" si="1"/>
        <v>#REF!</v>
      </c>
      <c r="Q11" s="254"/>
      <c r="R11" s="185">
        <f>'[2]1'!AI11</f>
        <v>0.57154253226644414</v>
      </c>
      <c r="S11" s="185"/>
      <c r="T11" s="210" t="e">
        <f>'[2]2'!Z11</f>
        <v>#REF!</v>
      </c>
      <c r="U11" s="257"/>
      <c r="V11" s="253">
        <f>'[2]3'!V11</f>
        <v>6.0910405848568452E-2</v>
      </c>
      <c r="W11" s="210">
        <f>'[2]8'!AB11</f>
        <v>0.56385348906662058</v>
      </c>
      <c r="X11" s="211" t="e">
        <f t="shared" si="2"/>
        <v>#REF!</v>
      </c>
      <c r="Z11" s="185" t="e">
        <f>#REF!</f>
        <v>#REF!</v>
      </c>
      <c r="AA11" s="185"/>
      <c r="AB11" s="210" t="e">
        <f>'[2]2'!#REF!</f>
        <v>#REF!</v>
      </c>
      <c r="AC11" s="257"/>
      <c r="AD11" s="253">
        <f>'[2]3'!AC11</f>
        <v>-0.93539362908770318</v>
      </c>
      <c r="AE11" s="210" t="e">
        <f>'[2]8'!AK11</f>
        <v>#REF!</v>
      </c>
      <c r="AF11" s="211" t="e">
        <f t="shared" si="3"/>
        <v>#REF!</v>
      </c>
      <c r="AG11" s="254"/>
      <c r="AH11" s="185" t="e">
        <f>#REF!</f>
        <v>#REF!</v>
      </c>
      <c r="AI11" s="185"/>
      <c r="AJ11" s="210" t="e">
        <f>'[2]2'!#REF!</f>
        <v>#REF!</v>
      </c>
      <c r="AK11" s="257"/>
      <c r="AL11" s="253">
        <f>'[2]3'!AJ11</f>
        <v>-1.3924513209084544</v>
      </c>
      <c r="AM11" s="210" t="e">
        <f>'[2]8'!AT11</f>
        <v>#REF!</v>
      </c>
      <c r="AN11" s="211" t="e">
        <f t="shared" si="4"/>
        <v>#REF!</v>
      </c>
      <c r="AO11" s="254"/>
      <c r="AP11" s="185" t="e">
        <f>#REF!</f>
        <v>#REF!</v>
      </c>
      <c r="AQ11" s="185"/>
      <c r="AR11" s="210" t="e">
        <f>'[2]2'!#REF!</f>
        <v>#REF!</v>
      </c>
      <c r="AS11" s="257"/>
      <c r="AT11" s="253">
        <f>'[2]3'!AQ11</f>
        <v>-1.0102815928323328</v>
      </c>
      <c r="AU11" s="210" t="e">
        <f>'[2]8'!BC11</f>
        <v>#REF!</v>
      </c>
      <c r="AV11" s="211" t="e">
        <f t="shared" si="5"/>
        <v>#REF!</v>
      </c>
      <c r="AW11" s="254"/>
      <c r="AX11" s="185">
        <f>'[2]1'!CE11</f>
        <v>0.52650387138863386</v>
      </c>
      <c r="AY11" s="185"/>
      <c r="AZ11" s="210" t="e">
        <f>'[2]2'!BJ11</f>
        <v>#REF!</v>
      </c>
      <c r="BA11" s="257"/>
      <c r="BB11" s="253">
        <f>'[2]3'!AX11</f>
        <v>0.45381797025097209</v>
      </c>
      <c r="BC11" s="210">
        <f>'[2]8'!BL11</f>
        <v>0.90300722609219797</v>
      </c>
      <c r="BD11" s="211" t="e">
        <f t="shared" si="6"/>
        <v>#REF!</v>
      </c>
      <c r="BF11" s="185" t="e">
        <f>#REF!</f>
        <v>#REF!</v>
      </c>
      <c r="BG11" s="185"/>
      <c r="BH11" s="210" t="e">
        <f>'[2]2'!#REF!</f>
        <v>#REF!</v>
      </c>
      <c r="BI11" s="257"/>
      <c r="BJ11" s="253">
        <f>'[2]3'!BE11</f>
        <v>-0.94864371828544958</v>
      </c>
      <c r="BK11" s="210" t="e">
        <f>'[2]8'!BU11</f>
        <v>#REF!</v>
      </c>
      <c r="BL11" s="211" t="e">
        <f t="shared" si="7"/>
        <v>#REF!</v>
      </c>
      <c r="BM11" s="254"/>
      <c r="BN11" s="185" t="e">
        <f>#REF!</f>
        <v>#REF!</v>
      </c>
      <c r="BO11" s="185"/>
      <c r="BP11" s="210" t="e">
        <f>'[2]2'!#REF!</f>
        <v>#REF!</v>
      </c>
      <c r="BQ11" s="257"/>
      <c r="BR11" s="253">
        <f>'[2]3'!BL11</f>
        <v>-0.80153813821310904</v>
      </c>
      <c r="BS11" s="210" t="e">
        <f>'[2]8'!CD11</f>
        <v>#REF!</v>
      </c>
      <c r="BT11" s="211" t="e">
        <f t="shared" si="8"/>
        <v>#REF!</v>
      </c>
      <c r="BU11" s="254"/>
      <c r="BV11" s="185">
        <f>'[2]1'!DO11</f>
        <v>0.58113138428922706</v>
      </c>
      <c r="BW11" s="185"/>
      <c r="BX11" s="210" t="e">
        <f>'[2]2'!CK11</f>
        <v>#REF!</v>
      </c>
      <c r="BY11" s="257"/>
      <c r="BZ11" s="253">
        <f>'[2]3'!BS11</f>
        <v>0.72541636985650271</v>
      </c>
      <c r="CA11" s="210" t="e">
        <f>'[2]8'!CM11</f>
        <v>#DIV/0!</v>
      </c>
      <c r="CB11" s="211" t="e">
        <f t="shared" si="9"/>
        <v>#REF!</v>
      </c>
      <c r="CD11" s="185" t="e">
        <f>#REF!</f>
        <v>#REF!</v>
      </c>
      <c r="CE11" s="185"/>
      <c r="CF11" s="210" t="e">
        <f>'[2]2'!#REF!</f>
        <v>#REF!</v>
      </c>
      <c r="CG11" s="257"/>
      <c r="CH11" s="253">
        <f>'[2]3'!BZ11</f>
        <v>-1.0348356115082364</v>
      </c>
      <c r="CI11" s="210" t="e">
        <f>'[2]8'!CV11</f>
        <v>#REF!</v>
      </c>
      <c r="CJ11" s="211" t="e">
        <f t="shared" si="10"/>
        <v>#REF!</v>
      </c>
      <c r="CK11" s="254"/>
      <c r="CL11" s="185">
        <f>'[2]1'!EM11</f>
        <v>0.58893681115991836</v>
      </c>
      <c r="CM11" s="185"/>
      <c r="CN11" s="210" t="e">
        <f>'[2]2'!DC11</f>
        <v>#REF!</v>
      </c>
      <c r="CO11" s="257"/>
      <c r="CP11" s="253">
        <f>'[2]3'!CG11</f>
        <v>0.68457048207287052</v>
      </c>
      <c r="CQ11" s="210">
        <f>'[2]8'!DE11</f>
        <v>0.79478523588739691</v>
      </c>
      <c r="CR11" s="211" t="e">
        <f t="shared" si="11"/>
        <v>#REF!</v>
      </c>
      <c r="CT11" s="185">
        <f>'[2]1'!EY11</f>
        <v>0.6560852751076679</v>
      </c>
      <c r="CU11" s="185"/>
      <c r="CV11" s="210" t="e">
        <f>'[2]2'!DL11</f>
        <v>#REF!</v>
      </c>
      <c r="CW11" s="257"/>
      <c r="CX11" s="253">
        <f>'[2]3'!CN11</f>
        <v>0.74576653399724835</v>
      </c>
      <c r="CY11" s="210">
        <f>'[2]8'!DN11</f>
        <v>0.6395086504034001</v>
      </c>
      <c r="CZ11" s="211" t="e">
        <f t="shared" si="12"/>
        <v>#REF!</v>
      </c>
      <c r="DA11" s="259"/>
      <c r="DB11" s="185">
        <f>'[2]1'!FK11</f>
        <v>0.7921163442357404</v>
      </c>
      <c r="DC11" s="185"/>
      <c r="DD11" s="210" t="e">
        <f>'[2]2'!DU11</f>
        <v>#REF!</v>
      </c>
      <c r="DE11" s="257"/>
      <c r="DF11" s="253">
        <f>'[2]3'!CU11</f>
        <v>0.18050320504342701</v>
      </c>
      <c r="DG11" s="210">
        <f>'[2]8'!DW11</f>
        <v>0.91200531413705721</v>
      </c>
      <c r="DH11" s="211" t="e">
        <f t="shared" si="13"/>
        <v>#REF!</v>
      </c>
      <c r="DI11" s="259"/>
    </row>
    <row r="12" spans="1:113" hidden="1">
      <c r="A12" s="201">
        <v>1968</v>
      </c>
      <c r="B12" s="185">
        <f>'[2]1'!K12</f>
        <v>0.57815813590850418</v>
      </c>
      <c r="C12" s="185"/>
      <c r="D12" s="210" t="e">
        <f>'[2]2'!H12</f>
        <v>#REF!</v>
      </c>
      <c r="E12" s="257"/>
      <c r="F12" s="253">
        <f>'[2]3'!H12</f>
        <v>0.44799859690060795</v>
      </c>
      <c r="G12" s="210">
        <f>'[2]8'!J12</f>
        <v>0.92941801783634759</v>
      </c>
      <c r="H12" s="211" t="e">
        <f t="shared" si="0"/>
        <v>#REF!</v>
      </c>
      <c r="J12" s="185" t="e">
        <f>#REF!</f>
        <v>#REF!</v>
      </c>
      <c r="K12" s="185"/>
      <c r="L12" s="210" t="e">
        <f>'[2]2'!#REF!</f>
        <v>#REF!</v>
      </c>
      <c r="M12" s="257"/>
      <c r="N12" s="253">
        <f>'[2]3'!O12</f>
        <v>-1.063281346555375</v>
      </c>
      <c r="O12" s="210" t="e">
        <f>'[2]8'!S12</f>
        <v>#REF!</v>
      </c>
      <c r="P12" s="211" t="e">
        <f t="shared" si="1"/>
        <v>#REF!</v>
      </c>
      <c r="Q12" s="254"/>
      <c r="R12" s="185">
        <f>'[2]1'!AI12</f>
        <v>0.59490025833936089</v>
      </c>
      <c r="S12" s="185"/>
      <c r="T12" s="210" t="e">
        <f>'[2]2'!Z12</f>
        <v>#REF!</v>
      </c>
      <c r="U12" s="257"/>
      <c r="V12" s="253">
        <f>'[2]3'!V12</f>
        <v>6.0910405848568452E-2</v>
      </c>
      <c r="W12" s="210">
        <f>'[2]8'!AB12</f>
        <v>0.56250445024944395</v>
      </c>
      <c r="X12" s="211" t="e">
        <f t="shared" si="2"/>
        <v>#REF!</v>
      </c>
      <c r="Z12" s="185" t="e">
        <f>#REF!</f>
        <v>#REF!</v>
      </c>
      <c r="AA12" s="185"/>
      <c r="AB12" s="210" t="e">
        <f>'[2]2'!#REF!</f>
        <v>#REF!</v>
      </c>
      <c r="AC12" s="257"/>
      <c r="AD12" s="253">
        <f>'[2]3'!AC12</f>
        <v>-0.93539362908770318</v>
      </c>
      <c r="AE12" s="210" t="e">
        <f>'[2]8'!AK12</f>
        <v>#REF!</v>
      </c>
      <c r="AF12" s="211" t="e">
        <f t="shared" si="3"/>
        <v>#REF!</v>
      </c>
      <c r="AG12" s="254"/>
      <c r="AH12" s="185" t="e">
        <f>#REF!</f>
        <v>#REF!</v>
      </c>
      <c r="AI12" s="185"/>
      <c r="AJ12" s="210" t="e">
        <f>'[2]2'!#REF!</f>
        <v>#REF!</v>
      </c>
      <c r="AK12" s="257"/>
      <c r="AL12" s="253">
        <f>'[2]3'!AJ12</f>
        <v>-1.3924513209084544</v>
      </c>
      <c r="AM12" s="210" t="e">
        <f>'[2]8'!AT12</f>
        <v>#REF!</v>
      </c>
      <c r="AN12" s="211" t="e">
        <f t="shared" si="4"/>
        <v>#REF!</v>
      </c>
      <c r="AO12" s="254"/>
      <c r="AP12" s="185" t="e">
        <f>#REF!</f>
        <v>#REF!</v>
      </c>
      <c r="AQ12" s="185"/>
      <c r="AR12" s="210" t="e">
        <f>'[2]2'!#REF!</f>
        <v>#REF!</v>
      </c>
      <c r="AS12" s="257"/>
      <c r="AT12" s="253">
        <f>'[2]3'!AQ12</f>
        <v>-1.0102815928323328</v>
      </c>
      <c r="AU12" s="210" t="e">
        <f>'[2]8'!BC12</f>
        <v>#REF!</v>
      </c>
      <c r="AV12" s="211" t="e">
        <f t="shared" si="5"/>
        <v>#REF!</v>
      </c>
      <c r="AW12" s="254"/>
      <c r="AX12" s="185">
        <f>'[2]1'!CE12</f>
        <v>0.53933736765577789</v>
      </c>
      <c r="AY12" s="185"/>
      <c r="AZ12" s="210" t="e">
        <f>'[2]2'!BJ12</f>
        <v>#REF!</v>
      </c>
      <c r="BA12" s="257"/>
      <c r="BB12" s="253">
        <f>'[2]3'!AX12</f>
        <v>0.45381797025097209</v>
      </c>
      <c r="BC12" s="210">
        <f>'[2]8'!BL12</f>
        <v>0.90355241821982346</v>
      </c>
      <c r="BD12" s="211" t="e">
        <f t="shared" si="6"/>
        <v>#REF!</v>
      </c>
      <c r="BF12" s="185" t="e">
        <f>#REF!</f>
        <v>#REF!</v>
      </c>
      <c r="BG12" s="185"/>
      <c r="BH12" s="210" t="e">
        <f>'[2]2'!#REF!</f>
        <v>#REF!</v>
      </c>
      <c r="BI12" s="257"/>
      <c r="BJ12" s="253">
        <f>'[2]3'!BE12</f>
        <v>-0.94864371828544958</v>
      </c>
      <c r="BK12" s="210" t="e">
        <f>'[2]8'!BU12</f>
        <v>#REF!</v>
      </c>
      <c r="BL12" s="211" t="e">
        <f t="shared" si="7"/>
        <v>#REF!</v>
      </c>
      <c r="BM12" s="254"/>
      <c r="BN12" s="185" t="e">
        <f>#REF!</f>
        <v>#REF!</v>
      </c>
      <c r="BO12" s="185"/>
      <c r="BP12" s="210" t="e">
        <f>'[2]2'!#REF!</f>
        <v>#REF!</v>
      </c>
      <c r="BQ12" s="257"/>
      <c r="BR12" s="253">
        <f>'[2]3'!BL12</f>
        <v>-0.80153813821310904</v>
      </c>
      <c r="BS12" s="210" t="e">
        <f>'[2]8'!CD12</f>
        <v>#REF!</v>
      </c>
      <c r="BT12" s="211" t="e">
        <f t="shared" si="8"/>
        <v>#REF!</v>
      </c>
      <c r="BU12" s="254"/>
      <c r="BV12" s="185">
        <f>'[2]1'!DO12</f>
        <v>0.59624368595396215</v>
      </c>
      <c r="BW12" s="185"/>
      <c r="BX12" s="210" t="e">
        <f>'[2]2'!CK12</f>
        <v>#REF!</v>
      </c>
      <c r="BY12" s="257"/>
      <c r="BZ12" s="253">
        <f>'[2]3'!BS12</f>
        <v>0.72541636985650271</v>
      </c>
      <c r="CA12" s="210" t="e">
        <f>'[2]8'!CM12</f>
        <v>#DIV/0!</v>
      </c>
      <c r="CB12" s="211" t="e">
        <f t="shared" si="9"/>
        <v>#REF!</v>
      </c>
      <c r="CD12" s="185" t="e">
        <f>#REF!</f>
        <v>#REF!</v>
      </c>
      <c r="CE12" s="185"/>
      <c r="CF12" s="210" t="e">
        <f>'[2]2'!#REF!</f>
        <v>#REF!</v>
      </c>
      <c r="CG12" s="257"/>
      <c r="CH12" s="253">
        <f>'[2]3'!BZ12</f>
        <v>-1.0348356115082364</v>
      </c>
      <c r="CI12" s="210" t="e">
        <f>'[2]8'!CV12</f>
        <v>#REF!</v>
      </c>
      <c r="CJ12" s="211" t="e">
        <f t="shared" si="10"/>
        <v>#REF!</v>
      </c>
      <c r="CK12" s="254"/>
      <c r="CL12" s="185">
        <f>'[2]1'!EM12</f>
        <v>0.61315927571408291</v>
      </c>
      <c r="CM12" s="185"/>
      <c r="CN12" s="210" t="e">
        <f>'[2]2'!DC12</f>
        <v>#REF!</v>
      </c>
      <c r="CO12" s="257"/>
      <c r="CP12" s="253">
        <f>'[2]3'!CG12</f>
        <v>0.68457048207287052</v>
      </c>
      <c r="CQ12" s="210">
        <f>'[2]8'!DE12</f>
        <v>0.8267297849835672</v>
      </c>
      <c r="CR12" s="211" t="e">
        <f t="shared" si="11"/>
        <v>#REF!</v>
      </c>
      <c r="CT12" s="185">
        <f>'[2]1'!EY12</f>
        <v>0.66830815729162241</v>
      </c>
      <c r="CU12" s="185"/>
      <c r="CV12" s="210" t="e">
        <f>'[2]2'!DL12</f>
        <v>#REF!</v>
      </c>
      <c r="CW12" s="257"/>
      <c r="CX12" s="253">
        <f>'[2]3'!CN12</f>
        <v>0.74576653399724835</v>
      </c>
      <c r="CY12" s="210">
        <f>'[2]8'!DN12</f>
        <v>0.64026441494024466</v>
      </c>
      <c r="CZ12" s="211" t="e">
        <f t="shared" si="12"/>
        <v>#REF!</v>
      </c>
      <c r="DA12" s="259"/>
      <c r="DB12" s="185">
        <f>'[2]1'!FK12</f>
        <v>0.81566734537101071</v>
      </c>
      <c r="DC12" s="185"/>
      <c r="DD12" s="210" t="e">
        <f>'[2]2'!DU12</f>
        <v>#REF!</v>
      </c>
      <c r="DE12" s="257"/>
      <c r="DF12" s="253">
        <f>'[2]3'!CU12</f>
        <v>0.18050320504342701</v>
      </c>
      <c r="DG12" s="210">
        <f>'[2]8'!DW12</f>
        <v>0.87266645954131095</v>
      </c>
      <c r="DH12" s="211" t="e">
        <f t="shared" si="13"/>
        <v>#REF!</v>
      </c>
      <c r="DI12" s="259"/>
    </row>
    <row r="13" spans="1:113" hidden="1">
      <c r="A13" s="201">
        <v>1969</v>
      </c>
      <c r="B13" s="185">
        <f>'[2]1'!K13</f>
        <v>0.5993084159000942</v>
      </c>
      <c r="C13" s="185"/>
      <c r="D13" s="210" t="e">
        <f>'[2]2'!H13</f>
        <v>#REF!</v>
      </c>
      <c r="E13" s="257"/>
      <c r="F13" s="253">
        <f>'[2]3'!H13</f>
        <v>0.44799859690060795</v>
      </c>
      <c r="G13" s="210">
        <f>'[2]8'!J13</f>
        <v>0.7892864445412765</v>
      </c>
      <c r="H13" s="211" t="e">
        <f t="shared" si="0"/>
        <v>#REF!</v>
      </c>
      <c r="J13" s="185" t="e">
        <f>#REF!</f>
        <v>#REF!</v>
      </c>
      <c r="K13" s="185"/>
      <c r="L13" s="210" t="e">
        <f>'[2]2'!#REF!</f>
        <v>#REF!</v>
      </c>
      <c r="M13" s="257"/>
      <c r="N13" s="253">
        <f>'[2]3'!O13</f>
        <v>-1.063281346555375</v>
      </c>
      <c r="O13" s="210" t="e">
        <f>'[2]8'!S13</f>
        <v>#REF!</v>
      </c>
      <c r="P13" s="211" t="e">
        <f t="shared" si="1"/>
        <v>#REF!</v>
      </c>
      <c r="Q13" s="254"/>
      <c r="R13" s="185">
        <f>'[2]1'!AI13</f>
        <v>0.61389731547355197</v>
      </c>
      <c r="S13" s="185"/>
      <c r="T13" s="210" t="e">
        <f>'[2]2'!Z13</f>
        <v>#REF!</v>
      </c>
      <c r="U13" s="257"/>
      <c r="V13" s="253">
        <f>'[2]3'!V13</f>
        <v>6.0910405848568452E-2</v>
      </c>
      <c r="W13" s="210">
        <f>'[2]8'!AB13</f>
        <v>0.56110841687311652</v>
      </c>
      <c r="X13" s="211" t="e">
        <f t="shared" si="2"/>
        <v>#REF!</v>
      </c>
      <c r="Z13" s="185" t="e">
        <f>#REF!</f>
        <v>#REF!</v>
      </c>
      <c r="AA13" s="185"/>
      <c r="AB13" s="210" t="e">
        <f>'[2]2'!#REF!</f>
        <v>#REF!</v>
      </c>
      <c r="AC13" s="257"/>
      <c r="AD13" s="253">
        <f>'[2]3'!AC13</f>
        <v>-0.93539362908770318</v>
      </c>
      <c r="AE13" s="210" t="e">
        <f>'[2]8'!AK13</f>
        <v>#REF!</v>
      </c>
      <c r="AF13" s="211" t="e">
        <f t="shared" si="3"/>
        <v>#REF!</v>
      </c>
      <c r="AG13" s="254"/>
      <c r="AH13" s="185" t="e">
        <f>#REF!</f>
        <v>#REF!</v>
      </c>
      <c r="AI13" s="185"/>
      <c r="AJ13" s="210" t="e">
        <f>'[2]2'!#REF!</f>
        <v>#REF!</v>
      </c>
      <c r="AK13" s="257"/>
      <c r="AL13" s="253">
        <f>'[2]3'!AJ13</f>
        <v>-1.3924513209084544</v>
      </c>
      <c r="AM13" s="210" t="e">
        <f>'[2]8'!AT13</f>
        <v>#REF!</v>
      </c>
      <c r="AN13" s="211" t="e">
        <f t="shared" si="4"/>
        <v>#REF!</v>
      </c>
      <c r="AO13" s="254"/>
      <c r="AP13" s="185" t="e">
        <f>#REF!</f>
        <v>#REF!</v>
      </c>
      <c r="AQ13" s="185"/>
      <c r="AR13" s="210" t="e">
        <f>'[2]2'!#REF!</f>
        <v>#REF!</v>
      </c>
      <c r="AS13" s="257"/>
      <c r="AT13" s="253">
        <f>'[2]3'!AQ13</f>
        <v>-1.0102815928323328</v>
      </c>
      <c r="AU13" s="210" t="e">
        <f>'[2]8'!BC13</f>
        <v>#REF!</v>
      </c>
      <c r="AV13" s="211" t="e">
        <f t="shared" si="5"/>
        <v>#REF!</v>
      </c>
      <c r="AW13" s="254"/>
      <c r="AX13" s="185">
        <f>'[2]1'!CE13</f>
        <v>0.57006283104159872</v>
      </c>
      <c r="AY13" s="185"/>
      <c r="AZ13" s="210" t="e">
        <f>'[2]2'!BJ13</f>
        <v>#REF!</v>
      </c>
      <c r="BA13" s="257"/>
      <c r="BB13" s="253">
        <f>'[2]3'!AX13</f>
        <v>0.45381797025097209</v>
      </c>
      <c r="BC13" s="210">
        <f>'[2]8'!BL13</f>
        <v>0.90424004473029718</v>
      </c>
      <c r="BD13" s="211" t="e">
        <f t="shared" si="6"/>
        <v>#REF!</v>
      </c>
      <c r="BF13" s="185" t="e">
        <f>#REF!</f>
        <v>#REF!</v>
      </c>
      <c r="BG13" s="185"/>
      <c r="BH13" s="210" t="e">
        <f>'[2]2'!#REF!</f>
        <v>#REF!</v>
      </c>
      <c r="BI13" s="257"/>
      <c r="BJ13" s="253">
        <f>'[2]3'!BE13</f>
        <v>-0.94864371828544958</v>
      </c>
      <c r="BK13" s="210" t="e">
        <f>'[2]8'!BU13</f>
        <v>#REF!</v>
      </c>
      <c r="BL13" s="211" t="e">
        <f t="shared" si="7"/>
        <v>#REF!</v>
      </c>
      <c r="BM13" s="254"/>
      <c r="BN13" s="185" t="e">
        <f>#REF!</f>
        <v>#REF!</v>
      </c>
      <c r="BO13" s="185"/>
      <c r="BP13" s="210" t="e">
        <f>'[2]2'!#REF!</f>
        <v>#REF!</v>
      </c>
      <c r="BQ13" s="257"/>
      <c r="BR13" s="253">
        <f>'[2]3'!BL13</f>
        <v>-0.80153813821310904</v>
      </c>
      <c r="BS13" s="210" t="e">
        <f>'[2]8'!CD13</f>
        <v>#REF!</v>
      </c>
      <c r="BT13" s="211" t="e">
        <f t="shared" si="8"/>
        <v>#REF!</v>
      </c>
      <c r="BU13" s="254"/>
      <c r="BV13" s="185">
        <f>'[2]1'!DO13</f>
        <v>0.63076283988132564</v>
      </c>
      <c r="BW13" s="185"/>
      <c r="BX13" s="210" t="e">
        <f>'[2]2'!CK13</f>
        <v>#REF!</v>
      </c>
      <c r="BY13" s="257"/>
      <c r="BZ13" s="253">
        <f>'[2]3'!BS13</f>
        <v>0.72541636985650271</v>
      </c>
      <c r="CA13" s="210" t="e">
        <f>'[2]8'!CM13</f>
        <v>#DIV/0!</v>
      </c>
      <c r="CB13" s="211" t="e">
        <f t="shared" si="9"/>
        <v>#REF!</v>
      </c>
      <c r="CD13" s="185" t="e">
        <f>#REF!</f>
        <v>#REF!</v>
      </c>
      <c r="CE13" s="185"/>
      <c r="CF13" s="210" t="e">
        <f>'[2]2'!#REF!</f>
        <v>#REF!</v>
      </c>
      <c r="CG13" s="257"/>
      <c r="CH13" s="253">
        <f>'[2]3'!BZ13</f>
        <v>-1.0348356115082364</v>
      </c>
      <c r="CI13" s="210" t="e">
        <f>'[2]8'!CV13</f>
        <v>#REF!</v>
      </c>
      <c r="CJ13" s="211" t="e">
        <f t="shared" si="10"/>
        <v>#REF!</v>
      </c>
      <c r="CK13" s="254"/>
      <c r="CL13" s="185">
        <f>'[2]1'!EM13</f>
        <v>0.63833846229758939</v>
      </c>
      <c r="CM13" s="185"/>
      <c r="CN13" s="210" t="e">
        <f>'[2]2'!DC13</f>
        <v>#REF!</v>
      </c>
      <c r="CO13" s="257"/>
      <c r="CP13" s="253">
        <f>'[2]3'!CG13</f>
        <v>0.68457048207287052</v>
      </c>
      <c r="CQ13" s="210">
        <f>'[2]8'!DE13</f>
        <v>0.82272618126853159</v>
      </c>
      <c r="CR13" s="211" t="e">
        <f t="shared" si="11"/>
        <v>#REF!</v>
      </c>
      <c r="CT13" s="185">
        <f>'[2]1'!EY13</f>
        <v>0.66725649517737629</v>
      </c>
      <c r="CU13" s="185"/>
      <c r="CV13" s="210" t="e">
        <f>'[2]2'!DL13</f>
        <v>#REF!</v>
      </c>
      <c r="CW13" s="257"/>
      <c r="CX13" s="253">
        <f>'[2]3'!CN13</f>
        <v>0.74576653399724835</v>
      </c>
      <c r="CY13" s="210">
        <f>'[2]8'!DN13</f>
        <v>0.64116707698195996</v>
      </c>
      <c r="CZ13" s="211" t="e">
        <f t="shared" si="12"/>
        <v>#REF!</v>
      </c>
      <c r="DA13" s="259"/>
      <c r="DB13" s="185">
        <f>'[2]1'!FK13</f>
        <v>0.83234046863062927</v>
      </c>
      <c r="DC13" s="185"/>
      <c r="DD13" s="210" t="e">
        <f>'[2]2'!DU13</f>
        <v>#REF!</v>
      </c>
      <c r="DE13" s="257"/>
      <c r="DF13" s="253">
        <f>'[2]3'!CU13</f>
        <v>0.18050320504342701</v>
      </c>
      <c r="DG13" s="210">
        <f>'[2]8'!DW13</f>
        <v>0.85649493940609311</v>
      </c>
      <c r="DH13" s="211" t="e">
        <f t="shared" si="13"/>
        <v>#REF!</v>
      </c>
      <c r="DI13" s="259"/>
    </row>
    <row r="14" spans="1:113" hidden="1">
      <c r="A14" s="201">
        <v>1970</v>
      </c>
      <c r="B14" s="185">
        <f>'[2]1'!K14</f>
        <v>0.60919187352429915</v>
      </c>
      <c r="C14" s="185"/>
      <c r="D14" s="210" t="e">
        <f>'[2]2'!H14</f>
        <v>#REF!</v>
      </c>
      <c r="E14" s="257"/>
      <c r="F14" s="253">
        <f>'[2]3'!H14</f>
        <v>0.44799859690060795</v>
      </c>
      <c r="G14" s="210">
        <f>'[2]8'!J14</f>
        <v>0.77618269989444277</v>
      </c>
      <c r="H14" s="211" t="e">
        <f t="shared" si="0"/>
        <v>#REF!</v>
      </c>
      <c r="J14" s="185" t="e">
        <f>#REF!</f>
        <v>#REF!</v>
      </c>
      <c r="K14" s="185"/>
      <c r="L14" s="210" t="e">
        <f>'[2]2'!#REF!</f>
        <v>#REF!</v>
      </c>
      <c r="M14" s="257"/>
      <c r="N14" s="253">
        <f>'[2]3'!O14</f>
        <v>-1.063281346555375</v>
      </c>
      <c r="O14" s="210" t="e">
        <f>'[2]8'!S14</f>
        <v>#REF!</v>
      </c>
      <c r="P14" s="211" t="e">
        <f t="shared" si="1"/>
        <v>#REF!</v>
      </c>
      <c r="Q14" s="254"/>
      <c r="R14" s="185">
        <f>'[2]1'!AI14</f>
        <v>0.63310664207658174</v>
      </c>
      <c r="S14" s="185"/>
      <c r="T14" s="210" t="e">
        <f>'[2]2'!Z14</f>
        <v>#REF!</v>
      </c>
      <c r="U14" s="257"/>
      <c r="V14" s="253">
        <f>'[2]3'!V14</f>
        <v>6.0910405848568452E-2</v>
      </c>
      <c r="W14" s="210">
        <f>'[2]8'!AB14</f>
        <v>0.46288733943538701</v>
      </c>
      <c r="X14" s="211" t="e">
        <f t="shared" si="2"/>
        <v>#REF!</v>
      </c>
      <c r="Z14" s="185" t="e">
        <f>#REF!</f>
        <v>#REF!</v>
      </c>
      <c r="AA14" s="185"/>
      <c r="AB14" s="210" t="e">
        <f>'[2]2'!#REF!</f>
        <v>#REF!</v>
      </c>
      <c r="AC14" s="257"/>
      <c r="AD14" s="253">
        <f>'[2]3'!AC14</f>
        <v>-0.93539362908770318</v>
      </c>
      <c r="AE14" s="210" t="e">
        <f>'[2]8'!AK14</f>
        <v>#REF!</v>
      </c>
      <c r="AF14" s="211" t="e">
        <f t="shared" si="3"/>
        <v>#REF!</v>
      </c>
      <c r="AG14" s="254"/>
      <c r="AH14" s="185" t="e">
        <f>#REF!</f>
        <v>#REF!</v>
      </c>
      <c r="AI14" s="185"/>
      <c r="AJ14" s="210" t="e">
        <f>'[2]2'!#REF!</f>
        <v>#REF!</v>
      </c>
      <c r="AK14" s="257"/>
      <c r="AL14" s="253">
        <f>'[2]3'!AJ14</f>
        <v>-1.3924513209084544</v>
      </c>
      <c r="AM14" s="210" t="e">
        <f>'[2]8'!AT14</f>
        <v>#REF!</v>
      </c>
      <c r="AN14" s="211" t="e">
        <f t="shared" si="4"/>
        <v>#REF!</v>
      </c>
      <c r="AO14" s="254"/>
      <c r="AP14" s="185" t="e">
        <f>#REF!</f>
        <v>#REF!</v>
      </c>
      <c r="AQ14" s="185"/>
      <c r="AR14" s="210" t="e">
        <f>'[2]2'!#REF!</f>
        <v>#REF!</v>
      </c>
      <c r="AS14" s="257"/>
      <c r="AT14" s="253">
        <f>'[2]3'!AQ14</f>
        <v>-1.0102815928323328</v>
      </c>
      <c r="AU14" s="210" t="e">
        <f>'[2]8'!BC14</f>
        <v>#REF!</v>
      </c>
      <c r="AV14" s="211" t="e">
        <f t="shared" si="5"/>
        <v>#REF!</v>
      </c>
      <c r="AW14" s="254"/>
      <c r="AX14" s="185">
        <f>'[2]1'!CE14</f>
        <v>0.60394347766257461</v>
      </c>
      <c r="AY14" s="185"/>
      <c r="AZ14" s="210" t="e">
        <f>'[2]2'!BJ14</f>
        <v>#REF!</v>
      </c>
      <c r="BA14" s="257"/>
      <c r="BB14" s="253">
        <f>'[2]3'!AX14</f>
        <v>0.45381797025097209</v>
      </c>
      <c r="BC14" s="210">
        <f>'[2]8'!BL14</f>
        <v>0.75314396447766407</v>
      </c>
      <c r="BD14" s="211" t="e">
        <f t="shared" si="6"/>
        <v>#REF!</v>
      </c>
      <c r="BF14" s="185" t="e">
        <f>#REF!</f>
        <v>#REF!</v>
      </c>
      <c r="BG14" s="185"/>
      <c r="BH14" s="210" t="e">
        <f>'[2]2'!#REF!</f>
        <v>#REF!</v>
      </c>
      <c r="BI14" s="257"/>
      <c r="BJ14" s="253">
        <f>'[2]3'!BE14</f>
        <v>-0.94864371828544958</v>
      </c>
      <c r="BK14" s="210" t="e">
        <f>'[2]8'!BU14</f>
        <v>#REF!</v>
      </c>
      <c r="BL14" s="211" t="e">
        <f t="shared" si="7"/>
        <v>#REF!</v>
      </c>
      <c r="BM14" s="254"/>
      <c r="BN14" s="185" t="e">
        <f>#REF!</f>
        <v>#REF!</v>
      </c>
      <c r="BO14" s="185"/>
      <c r="BP14" s="210" t="e">
        <f>'[2]2'!#REF!</f>
        <v>#REF!</v>
      </c>
      <c r="BQ14" s="257"/>
      <c r="BR14" s="253">
        <f>'[2]3'!BL14</f>
        <v>-0.80153813821310904</v>
      </c>
      <c r="BS14" s="210" t="e">
        <f>'[2]8'!CD14</f>
        <v>#REF!</v>
      </c>
      <c r="BT14" s="211" t="e">
        <f t="shared" si="8"/>
        <v>#REF!</v>
      </c>
      <c r="BU14" s="254"/>
      <c r="BV14" s="185">
        <f>'[2]1'!DO14</f>
        <v>0.63911873329103097</v>
      </c>
      <c r="BW14" s="185"/>
      <c r="BX14" s="210" t="e">
        <f>'[2]2'!CK14</f>
        <v>#REF!</v>
      </c>
      <c r="BY14" s="257"/>
      <c r="BZ14" s="253">
        <f>'[2]3'!BS14</f>
        <v>0.72541636985650271</v>
      </c>
      <c r="CA14" s="210" t="e">
        <f>'[2]8'!CM14</f>
        <v>#DIV/0!</v>
      </c>
      <c r="CB14" s="211" t="e">
        <f t="shared" si="9"/>
        <v>#REF!</v>
      </c>
      <c r="CD14" s="185" t="e">
        <f>#REF!</f>
        <v>#REF!</v>
      </c>
      <c r="CE14" s="185"/>
      <c r="CF14" s="210" t="e">
        <f>'[2]2'!#REF!</f>
        <v>#REF!</v>
      </c>
      <c r="CG14" s="257"/>
      <c r="CH14" s="253">
        <f>'[2]3'!BZ14</f>
        <v>-1.0348356115082364</v>
      </c>
      <c r="CI14" s="210" t="e">
        <f>'[2]8'!CV14</f>
        <v>#REF!</v>
      </c>
      <c r="CJ14" s="211" t="e">
        <f t="shared" si="10"/>
        <v>#REF!</v>
      </c>
      <c r="CK14" s="254"/>
      <c r="CL14" s="185">
        <f>'[2]1'!EM14</f>
        <v>0.66943547510665635</v>
      </c>
      <c r="CM14" s="185"/>
      <c r="CN14" s="210" t="e">
        <f>'[2]2'!DC14</f>
        <v>#REF!</v>
      </c>
      <c r="CO14" s="257"/>
      <c r="CP14" s="253">
        <f>'[2]3'!CG14</f>
        <v>0.68457048207287052</v>
      </c>
      <c r="CQ14" s="210">
        <f>'[2]8'!DE14</f>
        <v>0.7422223320665452</v>
      </c>
      <c r="CR14" s="211" t="e">
        <f t="shared" si="11"/>
        <v>#REF!</v>
      </c>
      <c r="CT14" s="185">
        <f>'[2]1'!EY14</f>
        <v>0.67326664707340911</v>
      </c>
      <c r="CU14" s="185"/>
      <c r="CV14" s="210" t="e">
        <f>'[2]2'!DL14</f>
        <v>#REF!</v>
      </c>
      <c r="CW14" s="257"/>
      <c r="CX14" s="253">
        <f>'[2]3'!CN14</f>
        <v>0.7324165322125461</v>
      </c>
      <c r="CY14" s="210">
        <f>'[2]8'!DN14</f>
        <v>0.44877122612015696</v>
      </c>
      <c r="CZ14" s="211" t="e">
        <f t="shared" si="12"/>
        <v>#REF!</v>
      </c>
      <c r="DA14" s="259"/>
      <c r="DB14" s="185">
        <f>'[2]1'!FK14</f>
        <v>0.83263133041081883</v>
      </c>
      <c r="DC14" s="185"/>
      <c r="DD14" s="210" t="e">
        <f>'[2]2'!DU14</f>
        <v>#REF!</v>
      </c>
      <c r="DE14" s="257"/>
      <c r="DF14" s="253">
        <f>'[2]3'!CU14</f>
        <v>0.18050320504342701</v>
      </c>
      <c r="DG14" s="210">
        <f>'[2]8'!DW14</f>
        <v>0.86375791380262135</v>
      </c>
      <c r="DH14" s="211" t="e">
        <f t="shared" si="13"/>
        <v>#REF!</v>
      </c>
      <c r="DI14" s="259"/>
    </row>
    <row r="15" spans="1:113" hidden="1">
      <c r="A15" s="201">
        <v>1971</v>
      </c>
      <c r="B15" s="185">
        <f>'[2]1'!K15</f>
        <v>0.61505879351188364</v>
      </c>
      <c r="C15" s="185"/>
      <c r="D15" s="210" t="e">
        <f>'[2]2'!H15</f>
        <v>#REF!</v>
      </c>
      <c r="E15" s="257"/>
      <c r="F15" s="253">
        <f>'[2]3'!H15</f>
        <v>0.44799859690060795</v>
      </c>
      <c r="G15" s="210">
        <f>'[2]8'!J15</f>
        <v>0.81567185353867966</v>
      </c>
      <c r="H15" s="211" t="e">
        <f t="shared" si="0"/>
        <v>#REF!</v>
      </c>
      <c r="J15" s="185" t="e">
        <f>#REF!</f>
        <v>#REF!</v>
      </c>
      <c r="K15" s="185"/>
      <c r="L15" s="210" t="e">
        <f>'[2]2'!#REF!</f>
        <v>#REF!</v>
      </c>
      <c r="M15" s="257"/>
      <c r="N15" s="253">
        <f>'[2]3'!O15</f>
        <v>-1.063281346555375</v>
      </c>
      <c r="O15" s="210" t="e">
        <f>'[2]8'!S15</f>
        <v>#REF!</v>
      </c>
      <c r="P15" s="211" t="e">
        <f t="shared" si="1"/>
        <v>#REF!</v>
      </c>
      <c r="Q15" s="254"/>
      <c r="R15" s="185">
        <f>'[2]1'!AI15</f>
        <v>0.64916010356208631</v>
      </c>
      <c r="S15" s="185"/>
      <c r="T15" s="210" t="e">
        <f>'[2]2'!Z15</f>
        <v>#REF!</v>
      </c>
      <c r="U15" s="257"/>
      <c r="V15" s="253">
        <f>'[2]3'!V15</f>
        <v>6.0910405848568452E-2</v>
      </c>
      <c r="W15" s="210">
        <f>'[2]8'!AB15</f>
        <v>0.47307821045184412</v>
      </c>
      <c r="X15" s="211" t="e">
        <f t="shared" si="2"/>
        <v>#REF!</v>
      </c>
      <c r="Z15" s="185" t="e">
        <f>#REF!</f>
        <v>#REF!</v>
      </c>
      <c r="AA15" s="185"/>
      <c r="AB15" s="210" t="e">
        <f>'[2]2'!#REF!</f>
        <v>#REF!</v>
      </c>
      <c r="AC15" s="257"/>
      <c r="AD15" s="253">
        <f>'[2]3'!AC15</f>
        <v>-0.93539362908770318</v>
      </c>
      <c r="AE15" s="210" t="e">
        <f>'[2]8'!AK15</f>
        <v>#REF!</v>
      </c>
      <c r="AF15" s="211" t="e">
        <f t="shared" si="3"/>
        <v>#REF!</v>
      </c>
      <c r="AG15" s="254"/>
      <c r="AH15" s="185" t="e">
        <f>#REF!</f>
        <v>#REF!</v>
      </c>
      <c r="AI15" s="185"/>
      <c r="AJ15" s="210" t="e">
        <f>'[2]2'!#REF!</f>
        <v>#REF!</v>
      </c>
      <c r="AK15" s="257"/>
      <c r="AL15" s="253">
        <f>'[2]3'!AJ15</f>
        <v>-1.3924513209084544</v>
      </c>
      <c r="AM15" s="210" t="e">
        <f>'[2]8'!AT15</f>
        <v>#REF!</v>
      </c>
      <c r="AN15" s="211" t="e">
        <f t="shared" si="4"/>
        <v>#REF!</v>
      </c>
      <c r="AO15" s="254"/>
      <c r="AP15" s="185" t="e">
        <f>#REF!</f>
        <v>#REF!</v>
      </c>
      <c r="AQ15" s="185"/>
      <c r="AR15" s="210" t="e">
        <f>'[2]2'!#REF!</f>
        <v>#REF!</v>
      </c>
      <c r="AS15" s="257"/>
      <c r="AT15" s="253">
        <f>'[2]3'!AQ15</f>
        <v>-1.0102815928323328</v>
      </c>
      <c r="AU15" s="210" t="e">
        <f>'[2]8'!BC15</f>
        <v>#REF!</v>
      </c>
      <c r="AV15" s="211" t="e">
        <f t="shared" si="5"/>
        <v>#REF!</v>
      </c>
      <c r="AW15" s="254"/>
      <c r="AX15" s="185">
        <f>'[2]1'!CE15</f>
        <v>0.63142420799116683</v>
      </c>
      <c r="AY15" s="185"/>
      <c r="AZ15" s="210" t="e">
        <f>'[2]2'!BJ15</f>
        <v>#REF!</v>
      </c>
      <c r="BA15" s="257"/>
      <c r="BB15" s="253">
        <f>'[2]3'!AX15</f>
        <v>0.45381797025097209</v>
      </c>
      <c r="BC15" s="210">
        <f>'[2]8'!BL15</f>
        <v>0.79068097890562228</v>
      </c>
      <c r="BD15" s="211" t="e">
        <f t="shared" si="6"/>
        <v>#REF!</v>
      </c>
      <c r="BF15" s="185" t="e">
        <f>#REF!</f>
        <v>#REF!</v>
      </c>
      <c r="BG15" s="185"/>
      <c r="BH15" s="210" t="e">
        <f>'[2]2'!#REF!</f>
        <v>#REF!</v>
      </c>
      <c r="BI15" s="257"/>
      <c r="BJ15" s="253">
        <f>'[2]3'!BE15</f>
        <v>-0.94864371828544958</v>
      </c>
      <c r="BK15" s="210" t="e">
        <f>'[2]8'!BU15</f>
        <v>#REF!</v>
      </c>
      <c r="BL15" s="211" t="e">
        <f t="shared" si="7"/>
        <v>#REF!</v>
      </c>
      <c r="BM15" s="254"/>
      <c r="BN15" s="185" t="e">
        <f>#REF!</f>
        <v>#REF!</v>
      </c>
      <c r="BO15" s="185"/>
      <c r="BP15" s="210" t="e">
        <f>'[2]2'!#REF!</f>
        <v>#REF!</v>
      </c>
      <c r="BQ15" s="257"/>
      <c r="BR15" s="253">
        <f>'[2]3'!BL15</f>
        <v>-0.80153813821310904</v>
      </c>
      <c r="BS15" s="210" t="e">
        <f>'[2]8'!CD15</f>
        <v>#REF!</v>
      </c>
      <c r="BT15" s="211" t="e">
        <f t="shared" si="8"/>
        <v>#REF!</v>
      </c>
      <c r="BU15" s="254"/>
      <c r="BV15" s="185">
        <f>'[2]1'!DO15</f>
        <v>0.66751854609959405</v>
      </c>
      <c r="BW15" s="185"/>
      <c r="BX15" s="210" t="e">
        <f>'[2]2'!CK15</f>
        <v>#REF!</v>
      </c>
      <c r="BY15" s="257"/>
      <c r="BZ15" s="253">
        <f>'[2]3'!BS15</f>
        <v>0.72541636985650271</v>
      </c>
      <c r="CA15" s="210" t="e">
        <f>'[2]8'!CM15</f>
        <v>#DIV/0!</v>
      </c>
      <c r="CB15" s="211" t="e">
        <f t="shared" si="9"/>
        <v>#REF!</v>
      </c>
      <c r="CD15" s="185" t="e">
        <f>#REF!</f>
        <v>#REF!</v>
      </c>
      <c r="CE15" s="185"/>
      <c r="CF15" s="210" t="e">
        <f>'[2]2'!#REF!</f>
        <v>#REF!</v>
      </c>
      <c r="CG15" s="257"/>
      <c r="CH15" s="253">
        <f>'[2]3'!BZ15</f>
        <v>-1.0348356115082364</v>
      </c>
      <c r="CI15" s="210" t="e">
        <f>'[2]8'!CV15</f>
        <v>#REF!</v>
      </c>
      <c r="CJ15" s="211" t="e">
        <f t="shared" si="10"/>
        <v>#REF!</v>
      </c>
      <c r="CK15" s="254"/>
      <c r="CL15" s="185">
        <f>'[2]1'!EM15</f>
        <v>0.67020785405982608</v>
      </c>
      <c r="CM15" s="185"/>
      <c r="CN15" s="210" t="e">
        <f>'[2]2'!DC15</f>
        <v>#REF!</v>
      </c>
      <c r="CO15" s="257"/>
      <c r="CP15" s="253">
        <f>'[2]3'!CG15</f>
        <v>0.68457048207287052</v>
      </c>
      <c r="CQ15" s="210">
        <f>'[2]8'!DE15</f>
        <v>0.82068603717325694</v>
      </c>
      <c r="CR15" s="211" t="e">
        <f t="shared" si="11"/>
        <v>#REF!</v>
      </c>
      <c r="CT15" s="185">
        <f>'[2]1'!EY15</f>
        <v>0.68019426155763363</v>
      </c>
      <c r="CU15" s="185"/>
      <c r="CV15" s="210" t="e">
        <f>'[2]2'!DL15</f>
        <v>#REF!</v>
      </c>
      <c r="CW15" s="257"/>
      <c r="CX15" s="253">
        <f>'[2]3'!CN15</f>
        <v>0.71882510355910167</v>
      </c>
      <c r="CY15" s="210">
        <f>'[2]8'!DN15</f>
        <v>0.44433873377388328</v>
      </c>
      <c r="CZ15" s="211" t="e">
        <f t="shared" si="12"/>
        <v>#REF!</v>
      </c>
      <c r="DA15" s="259"/>
      <c r="DB15" s="185">
        <f>'[2]1'!FK15</f>
        <v>0.83430414563663036</v>
      </c>
      <c r="DC15" s="185"/>
      <c r="DD15" s="210" t="e">
        <f>'[2]2'!DU15</f>
        <v>#REF!</v>
      </c>
      <c r="DE15" s="257"/>
      <c r="DF15" s="253">
        <f>'[2]3'!CU15</f>
        <v>0.18050320504342701</v>
      </c>
      <c r="DG15" s="210">
        <f>'[2]8'!DW15</f>
        <v>1.0422637575400973</v>
      </c>
      <c r="DH15" s="211" t="e">
        <f t="shared" si="13"/>
        <v>#REF!</v>
      </c>
      <c r="DI15" s="259"/>
    </row>
    <row r="16" spans="1:113" hidden="1">
      <c r="A16" s="201">
        <v>1972</v>
      </c>
      <c r="B16" s="185">
        <f>'[2]1'!K16</f>
        <v>0.6381674331238989</v>
      </c>
      <c r="C16" s="185"/>
      <c r="D16" s="210" t="e">
        <f>'[2]2'!H16</f>
        <v>#REF!</v>
      </c>
      <c r="E16" s="257"/>
      <c r="F16" s="253">
        <f>'[2]3'!H16</f>
        <v>0.44799859690060795</v>
      </c>
      <c r="G16" s="210">
        <f>'[2]8'!J16</f>
        <v>1.0009453170367737</v>
      </c>
      <c r="H16" s="211" t="e">
        <f t="shared" si="0"/>
        <v>#REF!</v>
      </c>
      <c r="J16" s="185" t="e">
        <f>#REF!</f>
        <v>#REF!</v>
      </c>
      <c r="K16" s="185"/>
      <c r="L16" s="210" t="e">
        <f>'[2]2'!#REF!</f>
        <v>#REF!</v>
      </c>
      <c r="M16" s="257"/>
      <c r="N16" s="253">
        <f>'[2]3'!O16</f>
        <v>-1.063281346555375</v>
      </c>
      <c r="O16" s="210" t="e">
        <f>'[2]8'!S16</f>
        <v>#REF!</v>
      </c>
      <c r="P16" s="211" t="e">
        <f t="shared" si="1"/>
        <v>#REF!</v>
      </c>
      <c r="Q16" s="254"/>
      <c r="R16" s="185">
        <f>'[2]1'!AI16</f>
        <v>0.68143753920296768</v>
      </c>
      <c r="S16" s="185"/>
      <c r="T16" s="210" t="e">
        <f>'[2]2'!Z16</f>
        <v>#REF!</v>
      </c>
      <c r="U16" s="257"/>
      <c r="V16" s="253">
        <f>'[2]3'!V16</f>
        <v>0.11203564167262597</v>
      </c>
      <c r="W16" s="210">
        <f>'[2]8'!AB16</f>
        <v>0.4758847057036924</v>
      </c>
      <c r="X16" s="211" t="e">
        <f t="shared" si="2"/>
        <v>#REF!</v>
      </c>
      <c r="Z16" s="185" t="e">
        <f>#REF!</f>
        <v>#REF!</v>
      </c>
      <c r="AA16" s="185"/>
      <c r="AB16" s="210" t="e">
        <f>'[2]2'!#REF!</f>
        <v>#REF!</v>
      </c>
      <c r="AC16" s="257"/>
      <c r="AD16" s="253">
        <f>'[2]3'!AC16</f>
        <v>-0.93539362908770318</v>
      </c>
      <c r="AE16" s="210" t="e">
        <f>'[2]8'!AK16</f>
        <v>#REF!</v>
      </c>
      <c r="AF16" s="211" t="e">
        <f t="shared" si="3"/>
        <v>#REF!</v>
      </c>
      <c r="AG16" s="254"/>
      <c r="AH16" s="185" t="e">
        <f>#REF!</f>
        <v>#REF!</v>
      </c>
      <c r="AI16" s="185"/>
      <c r="AJ16" s="210" t="e">
        <f>'[2]2'!#REF!</f>
        <v>#REF!</v>
      </c>
      <c r="AK16" s="257"/>
      <c r="AL16" s="253">
        <f>'[2]3'!AJ16</f>
        <v>-1.3924513209084544</v>
      </c>
      <c r="AM16" s="210" t="e">
        <f>'[2]8'!AT16</f>
        <v>#REF!</v>
      </c>
      <c r="AN16" s="211" t="e">
        <f t="shared" si="4"/>
        <v>#REF!</v>
      </c>
      <c r="AO16" s="254"/>
      <c r="AP16" s="185" t="e">
        <f>#REF!</f>
        <v>#REF!</v>
      </c>
      <c r="AQ16" s="185"/>
      <c r="AR16" s="210" t="e">
        <f>'[2]2'!#REF!</f>
        <v>#REF!</v>
      </c>
      <c r="AS16" s="257"/>
      <c r="AT16" s="253">
        <f>'[2]3'!AQ16</f>
        <v>-1.0102815928323328</v>
      </c>
      <c r="AU16" s="210" t="e">
        <f>'[2]8'!BC16</f>
        <v>#REF!</v>
      </c>
      <c r="AV16" s="211" t="e">
        <f t="shared" si="5"/>
        <v>#REF!</v>
      </c>
      <c r="AW16" s="254"/>
      <c r="AX16" s="185">
        <f>'[2]1'!CE16</f>
        <v>0.65878631721861092</v>
      </c>
      <c r="AY16" s="185"/>
      <c r="AZ16" s="210" t="e">
        <f>'[2]2'!BJ16</f>
        <v>#REF!</v>
      </c>
      <c r="BA16" s="257"/>
      <c r="BB16" s="253">
        <f>'[2]3'!AX16</f>
        <v>0.45381797025097209</v>
      </c>
      <c r="BC16" s="210">
        <f>'[2]8'!BL16</f>
        <v>0.85011537721408226</v>
      </c>
      <c r="BD16" s="211" t="e">
        <f t="shared" si="6"/>
        <v>#REF!</v>
      </c>
      <c r="BF16" s="185" t="e">
        <f>#REF!</f>
        <v>#REF!</v>
      </c>
      <c r="BG16" s="185"/>
      <c r="BH16" s="210" t="e">
        <f>'[2]2'!#REF!</f>
        <v>#REF!</v>
      </c>
      <c r="BI16" s="257"/>
      <c r="BJ16" s="253">
        <f>'[2]3'!BE16</f>
        <v>-0.94864371828544958</v>
      </c>
      <c r="BK16" s="210" t="e">
        <f>'[2]8'!BU16</f>
        <v>#REF!</v>
      </c>
      <c r="BL16" s="211" t="e">
        <f t="shared" si="7"/>
        <v>#REF!</v>
      </c>
      <c r="BM16" s="254"/>
      <c r="BN16" s="185" t="e">
        <f>#REF!</f>
        <v>#REF!</v>
      </c>
      <c r="BO16" s="185"/>
      <c r="BP16" s="210" t="e">
        <f>'[2]2'!#REF!</f>
        <v>#REF!</v>
      </c>
      <c r="BQ16" s="257"/>
      <c r="BR16" s="253">
        <f>'[2]3'!BL16</f>
        <v>-0.80153813821310904</v>
      </c>
      <c r="BS16" s="210" t="e">
        <f>'[2]8'!CD16</f>
        <v>#REF!</v>
      </c>
      <c r="BT16" s="211" t="e">
        <f t="shared" si="8"/>
        <v>#REF!</v>
      </c>
      <c r="BU16" s="254"/>
      <c r="BV16" s="185">
        <f>'[2]1'!DO16</f>
        <v>0.68562775393774489</v>
      </c>
      <c r="BW16" s="185"/>
      <c r="BX16" s="210" t="e">
        <f>'[2]2'!CK16</f>
        <v>#REF!</v>
      </c>
      <c r="BY16" s="257"/>
      <c r="BZ16" s="253">
        <f>'[2]3'!BS16</f>
        <v>0.72541636985650271</v>
      </c>
      <c r="CA16" s="210" t="e">
        <f>'[2]8'!CM16</f>
        <v>#DIV/0!</v>
      </c>
      <c r="CB16" s="211" t="e">
        <f t="shared" si="9"/>
        <v>#REF!</v>
      </c>
      <c r="CD16" s="185" t="e">
        <f>#REF!</f>
        <v>#REF!</v>
      </c>
      <c r="CE16" s="185"/>
      <c r="CF16" s="210" t="e">
        <f>'[2]2'!#REF!</f>
        <v>#REF!</v>
      </c>
      <c r="CG16" s="257"/>
      <c r="CH16" s="253">
        <f>'[2]3'!BZ16</f>
        <v>-1.0348356115082364</v>
      </c>
      <c r="CI16" s="210" t="e">
        <f>'[2]8'!CV16</f>
        <v>#REF!</v>
      </c>
      <c r="CJ16" s="211" t="e">
        <f t="shared" si="10"/>
        <v>#REF!</v>
      </c>
      <c r="CK16" s="254"/>
      <c r="CL16" s="185">
        <f>'[2]1'!EM16</f>
        <v>0.68889162848550334</v>
      </c>
      <c r="CM16" s="185"/>
      <c r="CN16" s="210" t="e">
        <f>'[2]2'!DC16</f>
        <v>#REF!</v>
      </c>
      <c r="CO16" s="257"/>
      <c r="CP16" s="253">
        <f>'[2]3'!CG16</f>
        <v>0.68457048207287052</v>
      </c>
      <c r="CQ16" s="210">
        <f>'[2]8'!DE16</f>
        <v>0.84660613636665594</v>
      </c>
      <c r="CR16" s="211" t="e">
        <f t="shared" si="11"/>
        <v>#REF!</v>
      </c>
      <c r="CT16" s="185">
        <f>'[2]1'!EY16</f>
        <v>0.70727939600535505</v>
      </c>
      <c r="CU16" s="185"/>
      <c r="CV16" s="210" t="e">
        <f>'[2]2'!DL16</f>
        <v>#REF!</v>
      </c>
      <c r="CW16" s="257"/>
      <c r="CX16" s="253">
        <f>'[2]3'!CN16</f>
        <v>0.70499224803691429</v>
      </c>
      <c r="CY16" s="210">
        <f>'[2]8'!DN16</f>
        <v>0.42952398228722383</v>
      </c>
      <c r="CZ16" s="211" t="e">
        <f t="shared" si="12"/>
        <v>#REF!</v>
      </c>
      <c r="DA16" s="259"/>
      <c r="DB16" s="185">
        <f>'[2]1'!FK16</f>
        <v>0.85968397383958362</v>
      </c>
      <c r="DC16" s="185"/>
      <c r="DD16" s="210" t="e">
        <f>'[2]2'!DU16</f>
        <v>#REF!</v>
      </c>
      <c r="DE16" s="257"/>
      <c r="DF16" s="253">
        <f>'[2]3'!CU16</f>
        <v>0.18050320504342701</v>
      </c>
      <c r="DG16" s="210">
        <f>'[2]8'!DW16</f>
        <v>0.98860168315453112</v>
      </c>
      <c r="DH16" s="211" t="e">
        <f t="shared" si="13"/>
        <v>#REF!</v>
      </c>
      <c r="DI16" s="259"/>
    </row>
    <row r="17" spans="1:113" hidden="1">
      <c r="A17" s="201">
        <v>1973</v>
      </c>
      <c r="B17" s="185">
        <f>'[2]1'!K17</f>
        <v>0.66619449281359622</v>
      </c>
      <c r="C17" s="185"/>
      <c r="D17" s="210" t="e">
        <f>'[2]2'!H17</f>
        <v>#REF!</v>
      </c>
      <c r="E17" s="257"/>
      <c r="F17" s="253">
        <f>'[2]3'!H17</f>
        <v>0.44799859690060795</v>
      </c>
      <c r="G17" s="210">
        <f>'[2]8'!J17</f>
        <v>0.90547910822587219</v>
      </c>
      <c r="H17" s="211" t="e">
        <f t="shared" si="0"/>
        <v>#REF!</v>
      </c>
      <c r="J17" s="185" t="e">
        <f>#REF!</f>
        <v>#REF!</v>
      </c>
      <c r="K17" s="185"/>
      <c r="L17" s="210" t="e">
        <f>'[2]2'!#REF!</f>
        <v>#REF!</v>
      </c>
      <c r="M17" s="257"/>
      <c r="N17" s="253">
        <f>'[2]3'!O17</f>
        <v>-1.063281346555375</v>
      </c>
      <c r="O17" s="210" t="e">
        <f>'[2]8'!S17</f>
        <v>#REF!</v>
      </c>
      <c r="P17" s="211" t="e">
        <f t="shared" si="1"/>
        <v>#REF!</v>
      </c>
      <c r="Q17" s="254"/>
      <c r="R17" s="185">
        <f>'[2]1'!AI17</f>
        <v>0.72168958840326836</v>
      </c>
      <c r="S17" s="185"/>
      <c r="T17" s="210" t="e">
        <f>'[2]2'!Z17</f>
        <v>#REF!</v>
      </c>
      <c r="U17" s="257"/>
      <c r="V17" s="253">
        <f>'[2]3'!V17</f>
        <v>0.16187638896420276</v>
      </c>
      <c r="W17" s="210">
        <f>'[2]8'!AB17</f>
        <v>0.47450737561441586</v>
      </c>
      <c r="X17" s="211" t="e">
        <f t="shared" si="2"/>
        <v>#REF!</v>
      </c>
      <c r="Z17" s="185" t="e">
        <f>#REF!</f>
        <v>#REF!</v>
      </c>
      <c r="AA17" s="185"/>
      <c r="AB17" s="210" t="e">
        <f>'[2]2'!#REF!</f>
        <v>#REF!</v>
      </c>
      <c r="AC17" s="257"/>
      <c r="AD17" s="253">
        <f>'[2]3'!AC17</f>
        <v>-0.93539362908770318</v>
      </c>
      <c r="AE17" s="210" t="e">
        <f>'[2]8'!AK17</f>
        <v>#REF!</v>
      </c>
      <c r="AF17" s="211" t="e">
        <f t="shared" si="3"/>
        <v>#REF!</v>
      </c>
      <c r="AG17" s="254"/>
      <c r="AH17" s="185" t="e">
        <f>#REF!</f>
        <v>#REF!</v>
      </c>
      <c r="AI17" s="185"/>
      <c r="AJ17" s="210" t="e">
        <f>'[2]2'!#REF!</f>
        <v>#REF!</v>
      </c>
      <c r="AK17" s="257"/>
      <c r="AL17" s="253">
        <f>'[2]3'!AJ17</f>
        <v>-1.3924513209084544</v>
      </c>
      <c r="AM17" s="210" t="e">
        <f>'[2]8'!AT17</f>
        <v>#REF!</v>
      </c>
      <c r="AN17" s="211" t="e">
        <f t="shared" si="4"/>
        <v>#REF!</v>
      </c>
      <c r="AO17" s="254"/>
      <c r="AP17" s="185" t="e">
        <f>#REF!</f>
        <v>#REF!</v>
      </c>
      <c r="AQ17" s="185"/>
      <c r="AR17" s="210" t="e">
        <f>'[2]2'!#REF!</f>
        <v>#REF!</v>
      </c>
      <c r="AS17" s="257"/>
      <c r="AT17" s="253">
        <f>'[2]3'!AQ17</f>
        <v>-1.0102815928323328</v>
      </c>
      <c r="AU17" s="210" t="e">
        <f>'[2]8'!BC17</f>
        <v>#REF!</v>
      </c>
      <c r="AV17" s="211" t="e">
        <f t="shared" si="5"/>
        <v>#REF!</v>
      </c>
      <c r="AW17" s="254"/>
      <c r="AX17" s="185">
        <f>'[2]1'!CE17</f>
        <v>0.68069865584551437</v>
      </c>
      <c r="AY17" s="185"/>
      <c r="AZ17" s="210" t="e">
        <f>'[2]2'!BJ17</f>
        <v>#REF!</v>
      </c>
      <c r="BA17" s="257"/>
      <c r="BB17" s="253">
        <f>'[2]3'!AX17</f>
        <v>0.45381797025097209</v>
      </c>
      <c r="BC17" s="210">
        <f>'[2]8'!BL17</f>
        <v>0.87090116196197365</v>
      </c>
      <c r="BD17" s="211" t="e">
        <f t="shared" si="6"/>
        <v>#REF!</v>
      </c>
      <c r="BF17" s="185" t="e">
        <f>#REF!</f>
        <v>#REF!</v>
      </c>
      <c r="BG17" s="185"/>
      <c r="BH17" s="210" t="e">
        <f>'[2]2'!#REF!</f>
        <v>#REF!</v>
      </c>
      <c r="BI17" s="257"/>
      <c r="BJ17" s="253">
        <f>'[2]3'!BE17</f>
        <v>-0.94864371828544958</v>
      </c>
      <c r="BK17" s="210" t="e">
        <f>'[2]8'!BU17</f>
        <v>#REF!</v>
      </c>
      <c r="BL17" s="211" t="e">
        <f t="shared" si="7"/>
        <v>#REF!</v>
      </c>
      <c r="BM17" s="254"/>
      <c r="BN17" s="185" t="e">
        <f>#REF!</f>
        <v>#REF!</v>
      </c>
      <c r="BO17" s="185"/>
      <c r="BP17" s="210" t="e">
        <f>'[2]2'!#REF!</f>
        <v>#REF!</v>
      </c>
      <c r="BQ17" s="257"/>
      <c r="BR17" s="253">
        <f>'[2]3'!BL17</f>
        <v>-0.80153813821310904</v>
      </c>
      <c r="BS17" s="210" t="e">
        <f>'[2]8'!CD17</f>
        <v>#REF!</v>
      </c>
      <c r="BT17" s="211" t="e">
        <f t="shared" si="8"/>
        <v>#REF!</v>
      </c>
      <c r="BU17" s="254"/>
      <c r="BV17" s="185">
        <f>'[2]1'!DO17</f>
        <v>0.70593360548304773</v>
      </c>
      <c r="BW17" s="185"/>
      <c r="BX17" s="210" t="e">
        <f>'[2]2'!CK17</f>
        <v>#REF!</v>
      </c>
      <c r="BY17" s="257"/>
      <c r="BZ17" s="253">
        <f>'[2]3'!BS17</f>
        <v>0.72541636985650271</v>
      </c>
      <c r="CA17" s="210" t="e">
        <f>'[2]8'!CM17</f>
        <v>#DIV/0!</v>
      </c>
      <c r="CB17" s="211" t="e">
        <f t="shared" si="9"/>
        <v>#REF!</v>
      </c>
      <c r="CD17" s="185" t="e">
        <f>#REF!</f>
        <v>#REF!</v>
      </c>
      <c r="CE17" s="185"/>
      <c r="CF17" s="210" t="e">
        <f>'[2]2'!#REF!</f>
        <v>#REF!</v>
      </c>
      <c r="CG17" s="257"/>
      <c r="CH17" s="253">
        <f>'[2]3'!BZ17</f>
        <v>-1.0348356115082364</v>
      </c>
      <c r="CI17" s="210" t="e">
        <f>'[2]8'!CV17</f>
        <v>#REF!</v>
      </c>
      <c r="CJ17" s="211" t="e">
        <f t="shared" si="10"/>
        <v>#REF!</v>
      </c>
      <c r="CK17" s="254"/>
      <c r="CL17" s="185">
        <f>'[2]1'!EM17</f>
        <v>0.70721245391350529</v>
      </c>
      <c r="CM17" s="185"/>
      <c r="CN17" s="210" t="e">
        <f>'[2]2'!DC17</f>
        <v>#REF!</v>
      </c>
      <c r="CO17" s="257"/>
      <c r="CP17" s="253">
        <f>'[2]3'!CG17</f>
        <v>0.68457048207287052</v>
      </c>
      <c r="CQ17" s="210">
        <f>'[2]8'!DE17</f>
        <v>0.83756492940719407</v>
      </c>
      <c r="CR17" s="211" t="e">
        <f t="shared" si="11"/>
        <v>#REF!</v>
      </c>
      <c r="CT17" s="185">
        <f>'[2]1'!EY17</f>
        <v>0.73285740203318106</v>
      </c>
      <c r="CU17" s="185"/>
      <c r="CV17" s="210" t="e">
        <f>'[2]2'!DL17</f>
        <v>#REF!</v>
      </c>
      <c r="CW17" s="257"/>
      <c r="CX17" s="253">
        <f>'[2]3'!CN17</f>
        <v>0.69091796564598462</v>
      </c>
      <c r="CY17" s="210">
        <f>'[2]8'!DN17</f>
        <v>0.43357845513460536</v>
      </c>
      <c r="CZ17" s="211" t="e">
        <f t="shared" si="12"/>
        <v>#REF!</v>
      </c>
      <c r="DA17" s="259"/>
      <c r="DB17" s="185">
        <f>'[2]1'!FK17</f>
        <v>0.87726552056158469</v>
      </c>
      <c r="DC17" s="185"/>
      <c r="DD17" s="210" t="e">
        <f>'[2]2'!DU17</f>
        <v>#REF!</v>
      </c>
      <c r="DE17" s="257"/>
      <c r="DF17" s="253">
        <f>'[2]3'!CU17</f>
        <v>0.18050320504342701</v>
      </c>
      <c r="DG17" s="210">
        <f>'[2]8'!DW17</f>
        <v>0.8914758543670166</v>
      </c>
      <c r="DH17" s="211" t="e">
        <f t="shared" si="13"/>
        <v>#REF!</v>
      </c>
      <c r="DI17" s="259"/>
    </row>
    <row r="18" spans="1:113" hidden="1">
      <c r="A18" s="201">
        <v>1974</v>
      </c>
      <c r="B18" s="185">
        <f>'[2]1'!K18</f>
        <v>0.68252494042431011</v>
      </c>
      <c r="C18" s="185"/>
      <c r="D18" s="210" t="e">
        <f>'[2]2'!H18</f>
        <v>#REF!</v>
      </c>
      <c r="E18" s="257"/>
      <c r="F18" s="253">
        <f>'[2]3'!H18</f>
        <v>0.44799859690060795</v>
      </c>
      <c r="G18" s="210">
        <f>'[2]8'!J18</f>
        <v>1.1036499576724357</v>
      </c>
      <c r="H18" s="211" t="e">
        <f t="shared" si="0"/>
        <v>#REF!</v>
      </c>
      <c r="J18" s="185" t="e">
        <f>#REF!</f>
        <v>#REF!</v>
      </c>
      <c r="K18" s="185"/>
      <c r="L18" s="210" t="e">
        <f>'[2]2'!#REF!</f>
        <v>#REF!</v>
      </c>
      <c r="M18" s="257"/>
      <c r="N18" s="253">
        <f>'[2]3'!O18</f>
        <v>-1.063281346555375</v>
      </c>
      <c r="O18" s="210" t="e">
        <f>'[2]8'!S18</f>
        <v>#REF!</v>
      </c>
      <c r="P18" s="211" t="e">
        <f t="shared" si="1"/>
        <v>#REF!</v>
      </c>
      <c r="Q18" s="254"/>
      <c r="R18" s="185">
        <f>'[2]1'!AI18</f>
        <v>0.75408504240428376</v>
      </c>
      <c r="S18" s="185"/>
      <c r="T18" s="210" t="e">
        <f>'[2]2'!Z18</f>
        <v>#REF!</v>
      </c>
      <c r="U18" s="257"/>
      <c r="V18" s="253">
        <f>'[2]3'!V18</f>
        <v>0.21044242744195263</v>
      </c>
      <c r="W18" s="210">
        <f>'[2]8'!AB18</f>
        <v>0.4695940172291353</v>
      </c>
      <c r="X18" s="211" t="e">
        <f t="shared" si="2"/>
        <v>#REF!</v>
      </c>
      <c r="Z18" s="185" t="e">
        <f>#REF!</f>
        <v>#REF!</v>
      </c>
      <c r="AA18" s="185"/>
      <c r="AB18" s="210" t="e">
        <f>'[2]2'!#REF!</f>
        <v>#REF!</v>
      </c>
      <c r="AC18" s="257"/>
      <c r="AD18" s="253">
        <f>'[2]3'!AC18</f>
        <v>-0.93539362908770318</v>
      </c>
      <c r="AE18" s="210" t="e">
        <f>'[2]8'!AK18</f>
        <v>#REF!</v>
      </c>
      <c r="AF18" s="211" t="e">
        <f t="shared" si="3"/>
        <v>#REF!</v>
      </c>
      <c r="AG18" s="254"/>
      <c r="AH18" s="185" t="e">
        <f>#REF!</f>
        <v>#REF!</v>
      </c>
      <c r="AI18" s="185"/>
      <c r="AJ18" s="210" t="e">
        <f>'[2]2'!#REF!</f>
        <v>#REF!</v>
      </c>
      <c r="AK18" s="257"/>
      <c r="AL18" s="253">
        <f>'[2]3'!AJ18</f>
        <v>-1.3924513209084544</v>
      </c>
      <c r="AM18" s="210" t="e">
        <f>'[2]8'!AT18</f>
        <v>#REF!</v>
      </c>
      <c r="AN18" s="211" t="e">
        <f t="shared" si="4"/>
        <v>#REF!</v>
      </c>
      <c r="AO18" s="254"/>
      <c r="AP18" s="185" t="e">
        <f>#REF!</f>
        <v>#REF!</v>
      </c>
      <c r="AQ18" s="185"/>
      <c r="AR18" s="210" t="e">
        <f>'[2]2'!#REF!</f>
        <v>#REF!</v>
      </c>
      <c r="AS18" s="257"/>
      <c r="AT18" s="253">
        <f>'[2]3'!AQ18</f>
        <v>-1.0102815928323328</v>
      </c>
      <c r="AU18" s="210" t="e">
        <f>'[2]8'!BC18</f>
        <v>#REF!</v>
      </c>
      <c r="AV18" s="211" t="e">
        <f t="shared" si="5"/>
        <v>#REF!</v>
      </c>
      <c r="AW18" s="254"/>
      <c r="AX18" s="185">
        <f>'[2]1'!CE18</f>
        <v>0.69322157298724907</v>
      </c>
      <c r="AY18" s="185"/>
      <c r="AZ18" s="210" t="e">
        <f>'[2]2'!BJ18</f>
        <v>#REF!</v>
      </c>
      <c r="BA18" s="257"/>
      <c r="BB18" s="253">
        <f>'[2]3'!AX18</f>
        <v>0.50611916022243464</v>
      </c>
      <c r="BC18" s="210">
        <f>'[2]8'!BL18</f>
        <v>1.2090198167028685</v>
      </c>
      <c r="BD18" s="211" t="e">
        <f t="shared" si="6"/>
        <v>#REF!</v>
      </c>
      <c r="BF18" s="185" t="e">
        <f>#REF!</f>
        <v>#REF!</v>
      </c>
      <c r="BG18" s="185"/>
      <c r="BH18" s="210" t="e">
        <f>'[2]2'!#REF!</f>
        <v>#REF!</v>
      </c>
      <c r="BI18" s="257"/>
      <c r="BJ18" s="253">
        <f>'[2]3'!BE18</f>
        <v>-0.94864371828544958</v>
      </c>
      <c r="BK18" s="210" t="e">
        <f>'[2]8'!BU18</f>
        <v>#REF!</v>
      </c>
      <c r="BL18" s="211" t="e">
        <f t="shared" si="7"/>
        <v>#REF!</v>
      </c>
      <c r="BM18" s="254"/>
      <c r="BN18" s="185" t="e">
        <f>#REF!</f>
        <v>#REF!</v>
      </c>
      <c r="BO18" s="185"/>
      <c r="BP18" s="210" t="e">
        <f>'[2]2'!#REF!</f>
        <v>#REF!</v>
      </c>
      <c r="BQ18" s="257"/>
      <c r="BR18" s="253">
        <f>'[2]3'!BL18</f>
        <v>-0.80153813821310904</v>
      </c>
      <c r="BS18" s="210" t="e">
        <f>'[2]8'!CD18</f>
        <v>#REF!</v>
      </c>
      <c r="BT18" s="211" t="e">
        <f t="shared" si="8"/>
        <v>#REF!</v>
      </c>
      <c r="BU18" s="254"/>
      <c r="BV18" s="185">
        <f>'[2]1'!DO18</f>
        <v>0.73295910191134084</v>
      </c>
      <c r="BW18" s="185"/>
      <c r="BX18" s="210" t="e">
        <f>'[2]2'!CK18</f>
        <v>#REF!</v>
      </c>
      <c r="BY18" s="257"/>
      <c r="BZ18" s="253">
        <f>'[2]3'!BS18</f>
        <v>0.72541636985650271</v>
      </c>
      <c r="CA18" s="210" t="e">
        <f>'[2]8'!CM18</f>
        <v>#DIV/0!</v>
      </c>
      <c r="CB18" s="211" t="e">
        <f t="shared" si="9"/>
        <v>#REF!</v>
      </c>
      <c r="CD18" s="185" t="e">
        <f>#REF!</f>
        <v>#REF!</v>
      </c>
      <c r="CE18" s="185"/>
      <c r="CF18" s="210" t="e">
        <f>'[2]2'!#REF!</f>
        <v>#REF!</v>
      </c>
      <c r="CG18" s="257"/>
      <c r="CH18" s="253">
        <f>'[2]3'!BZ18</f>
        <v>-1.0348356115082364</v>
      </c>
      <c r="CI18" s="210" t="e">
        <f>'[2]8'!CV18</f>
        <v>#REF!</v>
      </c>
      <c r="CJ18" s="211" t="e">
        <f t="shared" si="10"/>
        <v>#REF!</v>
      </c>
      <c r="CK18" s="254"/>
      <c r="CL18" s="185">
        <f>'[2]1'!EM18</f>
        <v>0.72918926993637767</v>
      </c>
      <c r="CM18" s="185"/>
      <c r="CN18" s="210" t="e">
        <f>'[2]2'!DC18</f>
        <v>#REF!</v>
      </c>
      <c r="CO18" s="257"/>
      <c r="CP18" s="253">
        <f>'[2]3'!CG18</f>
        <v>0.68457048207287052</v>
      </c>
      <c r="CQ18" s="210">
        <f>'[2]8'!DE18</f>
        <v>0.98769789308511813</v>
      </c>
      <c r="CR18" s="211" t="e">
        <f t="shared" si="11"/>
        <v>#REF!</v>
      </c>
      <c r="CT18" s="185">
        <f>'[2]1'!EY18</f>
        <v>0.71753350042762876</v>
      </c>
      <c r="CU18" s="185"/>
      <c r="CV18" s="210" t="e">
        <f>'[2]2'!DL18</f>
        <v>#REF!</v>
      </c>
      <c r="CW18" s="257"/>
      <c r="CX18" s="253">
        <f>'[2]3'!CN18</f>
        <v>0.74675533411514061</v>
      </c>
      <c r="CY18" s="210">
        <f>'[2]8'!DN18</f>
        <v>0.42207446328821924</v>
      </c>
      <c r="CZ18" s="211" t="e">
        <f t="shared" si="12"/>
        <v>#REF!</v>
      </c>
      <c r="DA18" s="259"/>
      <c r="DB18" s="185">
        <f>'[2]1'!FK18</f>
        <v>0.87012638626785688</v>
      </c>
      <c r="DC18" s="185"/>
      <c r="DD18" s="210" t="e">
        <f>'[2]2'!DU18</f>
        <v>#REF!</v>
      </c>
      <c r="DE18" s="257"/>
      <c r="DF18" s="253">
        <f>'[2]3'!CU18</f>
        <v>0.21139891693578716</v>
      </c>
      <c r="DG18" s="210">
        <f>'[2]8'!DW18</f>
        <v>1.0068158287969438</v>
      </c>
      <c r="DH18" s="211" t="e">
        <f t="shared" si="13"/>
        <v>#REF!</v>
      </c>
      <c r="DI18" s="259"/>
    </row>
    <row r="19" spans="1:113" hidden="1">
      <c r="A19" s="201">
        <v>1975</v>
      </c>
      <c r="B19" s="185">
        <f>'[2]1'!K19</f>
        <v>0.71065590484575214</v>
      </c>
      <c r="C19" s="185"/>
      <c r="D19" s="210" t="e">
        <f>'[2]2'!H19</f>
        <v>#REF!</v>
      </c>
      <c r="E19" s="257"/>
      <c r="F19" s="253">
        <f>'[2]3'!H19</f>
        <v>0.44799859690060795</v>
      </c>
      <c r="G19" s="210">
        <f>'[2]8'!J19</f>
        <v>1.7981953995922986</v>
      </c>
      <c r="H19" s="211" t="e">
        <f t="shared" si="0"/>
        <v>#REF!</v>
      </c>
      <c r="J19" s="185" t="e">
        <f>#REF!</f>
        <v>#REF!</v>
      </c>
      <c r="K19" s="185"/>
      <c r="L19" s="210" t="e">
        <f>'[2]2'!#REF!</f>
        <v>#REF!</v>
      </c>
      <c r="M19" s="257"/>
      <c r="N19" s="253">
        <f>'[2]3'!O19</f>
        <v>-1.063281346555375</v>
      </c>
      <c r="O19" s="210" t="e">
        <f>'[2]8'!S19</f>
        <v>#REF!</v>
      </c>
      <c r="P19" s="211" t="e">
        <f t="shared" si="1"/>
        <v>#REF!</v>
      </c>
      <c r="Q19" s="254"/>
      <c r="R19" s="185">
        <f>'[2]1'!AI19</f>
        <v>0.78409788305735906</v>
      </c>
      <c r="S19" s="185"/>
      <c r="T19" s="210" t="e">
        <f>'[2]2'!Z19</f>
        <v>#REF!</v>
      </c>
      <c r="U19" s="257"/>
      <c r="V19" s="253">
        <f>'[2]3'!V19</f>
        <v>0.25774325917259527</v>
      </c>
      <c r="W19" s="210">
        <f>'[2]8'!AB19</f>
        <v>0.4659135781499571</v>
      </c>
      <c r="X19" s="211" t="e">
        <f t="shared" si="2"/>
        <v>#REF!</v>
      </c>
      <c r="Z19" s="185" t="e">
        <f>#REF!</f>
        <v>#REF!</v>
      </c>
      <c r="AA19" s="185"/>
      <c r="AB19" s="210" t="e">
        <f>'[2]2'!#REF!</f>
        <v>#REF!</v>
      </c>
      <c r="AC19" s="257"/>
      <c r="AD19" s="253">
        <f>'[2]3'!AC19</f>
        <v>-0.93539362908770318</v>
      </c>
      <c r="AE19" s="210" t="e">
        <f>'[2]8'!AK19</f>
        <v>#REF!</v>
      </c>
      <c r="AF19" s="211" t="e">
        <f t="shared" si="3"/>
        <v>#REF!</v>
      </c>
      <c r="AG19" s="254"/>
      <c r="AH19" s="185" t="e">
        <f>#REF!</f>
        <v>#REF!</v>
      </c>
      <c r="AI19" s="185"/>
      <c r="AJ19" s="210" t="e">
        <f>'[2]2'!#REF!</f>
        <v>#REF!</v>
      </c>
      <c r="AK19" s="257"/>
      <c r="AL19" s="253">
        <f>'[2]3'!AJ19</f>
        <v>-1.3924513209084544</v>
      </c>
      <c r="AM19" s="210" t="e">
        <f>'[2]8'!AT19</f>
        <v>#REF!</v>
      </c>
      <c r="AN19" s="211" t="e">
        <f t="shared" si="4"/>
        <v>#REF!</v>
      </c>
      <c r="AO19" s="254"/>
      <c r="AP19" s="185" t="e">
        <f>#REF!</f>
        <v>#REF!</v>
      </c>
      <c r="AQ19" s="185"/>
      <c r="AR19" s="210" t="e">
        <f>'[2]2'!#REF!</f>
        <v>#REF!</v>
      </c>
      <c r="AS19" s="257"/>
      <c r="AT19" s="253">
        <f>'[2]3'!AQ19</f>
        <v>-1.0102815928323328</v>
      </c>
      <c r="AU19" s="210" t="e">
        <f>'[2]8'!BC19</f>
        <v>#REF!</v>
      </c>
      <c r="AV19" s="211" t="e">
        <f t="shared" si="5"/>
        <v>#REF!</v>
      </c>
      <c r="AW19" s="254"/>
      <c r="AX19" s="185">
        <f>'[2]1'!CE19</f>
        <v>0.71915465839641124</v>
      </c>
      <c r="AY19" s="185"/>
      <c r="AZ19" s="210" t="e">
        <f>'[2]2'!BJ19</f>
        <v>#REF!</v>
      </c>
      <c r="BA19" s="257"/>
      <c r="BB19" s="253">
        <f>'[2]3'!AX19</f>
        <v>0.55659688683249198</v>
      </c>
      <c r="BC19" s="210">
        <f>'[2]8'!BL19</f>
        <v>1.7760412594412702</v>
      </c>
      <c r="BD19" s="211" t="e">
        <f t="shared" si="6"/>
        <v>#REF!</v>
      </c>
      <c r="BF19" s="185" t="e">
        <f>#REF!</f>
        <v>#REF!</v>
      </c>
      <c r="BG19" s="185"/>
      <c r="BH19" s="210" t="e">
        <f>'[2]2'!#REF!</f>
        <v>#REF!</v>
      </c>
      <c r="BI19" s="257"/>
      <c r="BJ19" s="253">
        <f>'[2]3'!BE19</f>
        <v>-0.94864371828544958</v>
      </c>
      <c r="BK19" s="210" t="e">
        <f>'[2]8'!BU19</f>
        <v>#REF!</v>
      </c>
      <c r="BL19" s="211" t="e">
        <f t="shared" si="7"/>
        <v>#REF!</v>
      </c>
      <c r="BM19" s="254"/>
      <c r="BN19" s="185" t="e">
        <f>#REF!</f>
        <v>#REF!</v>
      </c>
      <c r="BO19" s="185"/>
      <c r="BP19" s="210" t="e">
        <f>'[2]2'!#REF!</f>
        <v>#REF!</v>
      </c>
      <c r="BQ19" s="257"/>
      <c r="BR19" s="253">
        <f>'[2]3'!BL19</f>
        <v>-0.80153813821310904</v>
      </c>
      <c r="BS19" s="210" t="e">
        <f>'[2]8'!CD19</f>
        <v>#REF!</v>
      </c>
      <c r="BT19" s="211" t="e">
        <f t="shared" si="8"/>
        <v>#REF!</v>
      </c>
      <c r="BU19" s="254"/>
      <c r="BV19" s="185">
        <f>'[2]1'!DO19</f>
        <v>0.7687752351642011</v>
      </c>
      <c r="BW19" s="185"/>
      <c r="BX19" s="210" t="e">
        <f>'[2]2'!CK19</f>
        <v>#REF!</v>
      </c>
      <c r="BY19" s="257"/>
      <c r="BZ19" s="253">
        <f>'[2]3'!BS19</f>
        <v>0.72541636985650271</v>
      </c>
      <c r="CA19" s="210">
        <f>'[2]8'!CM19</f>
        <v>0.83985330847700579</v>
      </c>
      <c r="CB19" s="211" t="e">
        <f t="shared" si="9"/>
        <v>#REF!</v>
      </c>
      <c r="CD19" s="185" t="e">
        <f>#REF!</f>
        <v>#REF!</v>
      </c>
      <c r="CE19" s="185"/>
      <c r="CF19" s="210" t="e">
        <f>'[2]2'!#REF!</f>
        <v>#REF!</v>
      </c>
      <c r="CG19" s="257"/>
      <c r="CH19" s="253">
        <f>'[2]3'!BZ19</f>
        <v>-1.0348356115082364</v>
      </c>
      <c r="CI19" s="210" t="e">
        <f>'[2]8'!CV19</f>
        <v>#REF!</v>
      </c>
      <c r="CJ19" s="211" t="e">
        <f t="shared" si="10"/>
        <v>#REF!</v>
      </c>
      <c r="CK19" s="254"/>
      <c r="CL19" s="185">
        <f>'[2]1'!EM19</f>
        <v>0.75141946146556715</v>
      </c>
      <c r="CM19" s="185"/>
      <c r="CN19" s="210" t="e">
        <f>'[2]2'!DC19</f>
        <v>#REF!</v>
      </c>
      <c r="CO19" s="257"/>
      <c r="CP19" s="253">
        <f>'[2]3'!CG19</f>
        <v>0.77961802630845989</v>
      </c>
      <c r="CQ19" s="210">
        <f>'[2]8'!DE19</f>
        <v>1.0638966297124832</v>
      </c>
      <c r="CR19" s="211" t="e">
        <f t="shared" si="11"/>
        <v>#REF!</v>
      </c>
      <c r="CT19" s="185">
        <f>'[2]1'!EY19</f>
        <v>0.72537743057739978</v>
      </c>
      <c r="CU19" s="185"/>
      <c r="CV19" s="210" t="e">
        <f>'[2]2'!DL19</f>
        <v>#REF!</v>
      </c>
      <c r="CW19" s="257"/>
      <c r="CX19" s="253">
        <f>'[2]3'!CN19</f>
        <v>0.73236279266795812</v>
      </c>
      <c r="CY19" s="210">
        <f>'[2]8'!DN19</f>
        <v>0.42380753187071035</v>
      </c>
      <c r="CZ19" s="211" t="e">
        <f t="shared" si="12"/>
        <v>#REF!</v>
      </c>
      <c r="DA19" s="259"/>
      <c r="DB19" s="185">
        <f>'[2]1'!FK19</f>
        <v>0.87626422681732696</v>
      </c>
      <c r="DC19" s="185"/>
      <c r="DD19" s="210" t="e">
        <f>'[2]2'!DU19</f>
        <v>#REF!</v>
      </c>
      <c r="DE19" s="257"/>
      <c r="DF19" s="253">
        <f>'[2]3'!CU19</f>
        <v>0.23945903997279677</v>
      </c>
      <c r="DG19" s="210">
        <f>'[2]8'!DW19</f>
        <v>1.4557219203376899</v>
      </c>
      <c r="DH19" s="211" t="e">
        <f t="shared" si="13"/>
        <v>#REF!</v>
      </c>
      <c r="DI19" s="259"/>
    </row>
    <row r="20" spans="1:113" hidden="1">
      <c r="A20" s="201">
        <v>1976</v>
      </c>
      <c r="B20" s="185">
        <f>'[2]1'!K20</f>
        <v>0.72350902789887261</v>
      </c>
      <c r="C20" s="185"/>
      <c r="D20" s="210" t="e">
        <f>'[2]2'!H20</f>
        <v>#REF!</v>
      </c>
      <c r="E20" s="257"/>
      <c r="F20" s="253">
        <f>'[2]3'!H20</f>
        <v>0.44799859690060795</v>
      </c>
      <c r="G20" s="210">
        <f>'[2]8'!J20</f>
        <v>1.8582188836455682</v>
      </c>
      <c r="H20" s="211" t="e">
        <f t="shared" si="0"/>
        <v>#REF!</v>
      </c>
      <c r="J20" s="185" t="e">
        <f>#REF!</f>
        <v>#REF!</v>
      </c>
      <c r="K20" s="185"/>
      <c r="L20" s="210" t="e">
        <f>'[2]2'!#REF!</f>
        <v>#REF!</v>
      </c>
      <c r="M20" s="257"/>
      <c r="N20" s="253">
        <f>'[2]3'!O20</f>
        <v>-1.063281346555375</v>
      </c>
      <c r="O20" s="210" t="e">
        <f>'[2]8'!S20</f>
        <v>#REF!</v>
      </c>
      <c r="P20" s="211" t="e">
        <f t="shared" si="1"/>
        <v>#REF!</v>
      </c>
      <c r="Q20" s="254"/>
      <c r="R20" s="185">
        <f>'[2]1'!AI20</f>
        <v>0.81314423908116196</v>
      </c>
      <c r="S20" s="185"/>
      <c r="T20" s="210" t="e">
        <f>'[2]2'!Z20</f>
        <v>#REF!</v>
      </c>
      <c r="U20" s="257"/>
      <c r="V20" s="253">
        <f>'[2]3'!V20</f>
        <v>0.28746460221965792</v>
      </c>
      <c r="W20" s="210">
        <f>'[2]8'!AB20</f>
        <v>2.2392892330527681</v>
      </c>
      <c r="X20" s="211" t="e">
        <f t="shared" si="2"/>
        <v>#REF!</v>
      </c>
      <c r="Z20" s="185" t="e">
        <f>#REF!</f>
        <v>#REF!</v>
      </c>
      <c r="AA20" s="185"/>
      <c r="AB20" s="210" t="e">
        <f>'[2]2'!#REF!</f>
        <v>#REF!</v>
      </c>
      <c r="AC20" s="257"/>
      <c r="AD20" s="253">
        <f>'[2]3'!AC20</f>
        <v>-0.93539362908770318</v>
      </c>
      <c r="AE20" s="210" t="e">
        <f>'[2]8'!AK20</f>
        <v>#REF!</v>
      </c>
      <c r="AF20" s="211" t="e">
        <f t="shared" si="3"/>
        <v>#REF!</v>
      </c>
      <c r="AG20" s="254"/>
      <c r="AH20" s="185" t="e">
        <f>#REF!</f>
        <v>#REF!</v>
      </c>
      <c r="AI20" s="185"/>
      <c r="AJ20" s="210" t="e">
        <f>'[2]2'!#REF!</f>
        <v>#REF!</v>
      </c>
      <c r="AK20" s="257"/>
      <c r="AL20" s="253">
        <f>'[2]3'!AJ20</f>
        <v>-1.3924513209084544</v>
      </c>
      <c r="AM20" s="210" t="e">
        <f>'[2]8'!AT20</f>
        <v>#REF!</v>
      </c>
      <c r="AN20" s="211" t="e">
        <f t="shared" si="4"/>
        <v>#REF!</v>
      </c>
      <c r="AO20" s="254"/>
      <c r="AP20" s="185" t="e">
        <f>#REF!</f>
        <v>#REF!</v>
      </c>
      <c r="AQ20" s="185"/>
      <c r="AR20" s="210" t="e">
        <f>'[2]2'!#REF!</f>
        <v>#REF!</v>
      </c>
      <c r="AS20" s="257"/>
      <c r="AT20" s="253">
        <f>'[2]3'!AQ20</f>
        <v>-1.0102815928323328</v>
      </c>
      <c r="AU20" s="210" t="e">
        <f>'[2]8'!BC20</f>
        <v>#REF!</v>
      </c>
      <c r="AV20" s="211" t="e">
        <f t="shared" si="5"/>
        <v>#REF!</v>
      </c>
      <c r="AW20" s="254"/>
      <c r="AX20" s="185">
        <f>'[2]1'!CE20</f>
        <v>0.74979837540837702</v>
      </c>
      <c r="AY20" s="185"/>
      <c r="AZ20" s="210" t="e">
        <f>'[2]2'!BJ20</f>
        <v>#REF!</v>
      </c>
      <c r="BA20" s="257"/>
      <c r="BB20" s="253">
        <f>'[2]3'!AX20</f>
        <v>0.60525115008114427</v>
      </c>
      <c r="BC20" s="210">
        <f>'[2]8'!BL20</f>
        <v>1.776647718980441</v>
      </c>
      <c r="BD20" s="211" t="e">
        <f t="shared" si="6"/>
        <v>#REF!</v>
      </c>
      <c r="BF20" s="185" t="e">
        <f>#REF!</f>
        <v>#REF!</v>
      </c>
      <c r="BG20" s="185"/>
      <c r="BH20" s="210" t="e">
        <f>'[2]2'!#REF!</f>
        <v>#REF!</v>
      </c>
      <c r="BI20" s="257"/>
      <c r="BJ20" s="253">
        <f>'[2]3'!BE20</f>
        <v>-0.94864371828544958</v>
      </c>
      <c r="BK20" s="210" t="e">
        <f>'[2]8'!BU20</f>
        <v>#REF!</v>
      </c>
      <c r="BL20" s="211" t="e">
        <f t="shared" si="7"/>
        <v>#REF!</v>
      </c>
      <c r="BM20" s="254"/>
      <c r="BN20" s="185" t="e">
        <f>#REF!</f>
        <v>#REF!</v>
      </c>
      <c r="BO20" s="185"/>
      <c r="BP20" s="210" t="e">
        <f>'[2]2'!#REF!</f>
        <v>#REF!</v>
      </c>
      <c r="BQ20" s="257"/>
      <c r="BR20" s="253">
        <f>'[2]3'!BL20</f>
        <v>-0.80153813821310904</v>
      </c>
      <c r="BS20" s="210" t="e">
        <f>'[2]8'!CD20</f>
        <v>#REF!</v>
      </c>
      <c r="BT20" s="211" t="e">
        <f t="shared" si="8"/>
        <v>#REF!</v>
      </c>
      <c r="BU20" s="254"/>
      <c r="BV20" s="185">
        <f>'[2]1'!DO20</f>
        <v>0.81647016516259863</v>
      </c>
      <c r="BW20" s="185"/>
      <c r="BX20" s="210" t="e">
        <f>'[2]2'!CK20</f>
        <v>#REF!</v>
      </c>
      <c r="BY20" s="257"/>
      <c r="BZ20" s="253">
        <f>'[2]3'!BS20</f>
        <v>0.72541636985650271</v>
      </c>
      <c r="CA20" s="210">
        <f>'[2]8'!CM20</f>
        <v>0.93240544954984772</v>
      </c>
      <c r="CB20" s="211" t="e">
        <f t="shared" si="9"/>
        <v>#REF!</v>
      </c>
      <c r="CD20" s="185" t="e">
        <f>#REF!</f>
        <v>#REF!</v>
      </c>
      <c r="CE20" s="185"/>
      <c r="CF20" s="210" t="e">
        <f>'[2]2'!#REF!</f>
        <v>#REF!</v>
      </c>
      <c r="CG20" s="257"/>
      <c r="CH20" s="253">
        <f>'[2]3'!BZ20</f>
        <v>-1.0348356115082364</v>
      </c>
      <c r="CI20" s="210" t="e">
        <f>'[2]8'!CV20</f>
        <v>#REF!</v>
      </c>
      <c r="CJ20" s="211" t="e">
        <f t="shared" si="10"/>
        <v>#REF!</v>
      </c>
      <c r="CK20" s="254"/>
      <c r="CL20" s="185">
        <f>'[2]1'!EM20</f>
        <v>0.77609904691746867</v>
      </c>
      <c r="CM20" s="185"/>
      <c r="CN20" s="210" t="e">
        <f>'[2]2'!DC20</f>
        <v>#REF!</v>
      </c>
      <c r="CO20" s="257"/>
      <c r="CP20" s="253">
        <f>'[2]3'!CG20</f>
        <v>0.7795042316062113</v>
      </c>
      <c r="CQ20" s="210">
        <f>'[2]8'!DE20</f>
        <v>1.1392544840738104</v>
      </c>
      <c r="CR20" s="211" t="e">
        <f t="shared" si="11"/>
        <v>#REF!</v>
      </c>
      <c r="CT20" s="185">
        <f>'[2]1'!EY20</f>
        <v>0.73058275166604258</v>
      </c>
      <c r="CU20" s="185"/>
      <c r="CV20" s="210" t="e">
        <f>'[2]2'!DL20</f>
        <v>#REF!</v>
      </c>
      <c r="CW20" s="257"/>
      <c r="CX20" s="253">
        <f>'[2]3'!CN20</f>
        <v>0.71687788488453186</v>
      </c>
      <c r="CY20" s="210">
        <f>'[2]8'!DN20</f>
        <v>7.677722729624433</v>
      </c>
      <c r="CZ20" s="211" t="e">
        <f t="shared" si="12"/>
        <v>#REF!</v>
      </c>
      <c r="DA20" s="259"/>
      <c r="DB20" s="185">
        <f>'[2]1'!FK20</f>
        <v>0.9013978965328806</v>
      </c>
      <c r="DC20" s="185"/>
      <c r="DD20" s="210" t="e">
        <f>'[2]2'!DU20</f>
        <v>#REF!</v>
      </c>
      <c r="DE20" s="257"/>
      <c r="DF20" s="253">
        <f>'[2]3'!CU20</f>
        <v>0.26663862824974532</v>
      </c>
      <c r="DG20" s="210">
        <f>'[2]8'!DW20</f>
        <v>1.5122686466812783</v>
      </c>
      <c r="DH20" s="211" t="e">
        <f t="shared" si="13"/>
        <v>#REF!</v>
      </c>
      <c r="DI20" s="259"/>
    </row>
    <row r="21" spans="1:113" hidden="1">
      <c r="A21" s="201">
        <v>1977</v>
      </c>
      <c r="B21" s="185">
        <f>'[2]1'!K21</f>
        <v>0.73749036307005322</v>
      </c>
      <c r="C21" s="185"/>
      <c r="D21" s="210" t="e">
        <f>'[2]2'!H21</f>
        <v>#REF!</v>
      </c>
      <c r="E21" s="257"/>
      <c r="F21" s="253">
        <f>'[2]3'!H21</f>
        <v>0.44799859690060795</v>
      </c>
      <c r="G21" s="210">
        <f>'[2]8'!J21</f>
        <v>2.2584137096943362</v>
      </c>
      <c r="H21" s="211" t="e">
        <f t="shared" si="0"/>
        <v>#REF!</v>
      </c>
      <c r="J21" s="185" t="e">
        <f>#REF!</f>
        <v>#REF!</v>
      </c>
      <c r="K21" s="185"/>
      <c r="L21" s="210" t="e">
        <f>'[2]2'!#REF!</f>
        <v>#REF!</v>
      </c>
      <c r="M21" s="257"/>
      <c r="N21" s="253">
        <f>'[2]3'!O21</f>
        <v>-1.063281346555375</v>
      </c>
      <c r="O21" s="210" t="e">
        <f>'[2]8'!S21</f>
        <v>#REF!</v>
      </c>
      <c r="P21" s="211" t="e">
        <f t="shared" si="1"/>
        <v>#REF!</v>
      </c>
      <c r="Q21" s="254"/>
      <c r="R21" s="185">
        <f>'[2]1'!AI21</f>
        <v>0.83283550024139752</v>
      </c>
      <c r="S21" s="185"/>
      <c r="T21" s="210" t="e">
        <f>'[2]2'!Z21</f>
        <v>#REF!</v>
      </c>
      <c r="U21" s="257"/>
      <c r="V21" s="253">
        <f>'[2]3'!V21</f>
        <v>0.31668663688441717</v>
      </c>
      <c r="W21" s="210">
        <f>'[2]8'!AB21</f>
        <v>2.4785612662245664</v>
      </c>
      <c r="X21" s="211" t="e">
        <f t="shared" si="2"/>
        <v>#REF!</v>
      </c>
      <c r="Z21" s="185" t="e">
        <f>#REF!</f>
        <v>#REF!</v>
      </c>
      <c r="AA21" s="185"/>
      <c r="AB21" s="210" t="e">
        <f>'[2]2'!#REF!</f>
        <v>#REF!</v>
      </c>
      <c r="AC21" s="257"/>
      <c r="AD21" s="253">
        <f>'[2]3'!AC21</f>
        <v>-0.93539362908770318</v>
      </c>
      <c r="AE21" s="210" t="e">
        <f>'[2]8'!AK21</f>
        <v>#REF!</v>
      </c>
      <c r="AF21" s="211" t="e">
        <f t="shared" si="3"/>
        <v>#REF!</v>
      </c>
      <c r="AG21" s="254"/>
      <c r="AH21" s="185" t="e">
        <f>#REF!</f>
        <v>#REF!</v>
      </c>
      <c r="AI21" s="185"/>
      <c r="AJ21" s="210" t="e">
        <f>'[2]2'!#REF!</f>
        <v>#REF!</v>
      </c>
      <c r="AK21" s="257"/>
      <c r="AL21" s="253">
        <f>'[2]3'!AJ21</f>
        <v>-1.3924513209084544</v>
      </c>
      <c r="AM21" s="210" t="e">
        <f>'[2]8'!AT21</f>
        <v>#REF!</v>
      </c>
      <c r="AN21" s="211" t="e">
        <f t="shared" si="4"/>
        <v>#REF!</v>
      </c>
      <c r="AO21" s="254"/>
      <c r="AP21" s="185" t="e">
        <f>#REF!</f>
        <v>#REF!</v>
      </c>
      <c r="AQ21" s="185"/>
      <c r="AR21" s="210" t="e">
        <f>'[2]2'!#REF!</f>
        <v>#REF!</v>
      </c>
      <c r="AS21" s="257"/>
      <c r="AT21" s="253">
        <f>'[2]3'!AQ21</f>
        <v>-1.0102815928323328</v>
      </c>
      <c r="AU21" s="210" t="e">
        <f>'[2]8'!BC21</f>
        <v>#REF!</v>
      </c>
      <c r="AV21" s="211" t="e">
        <f t="shared" si="5"/>
        <v>#REF!</v>
      </c>
      <c r="AW21" s="254"/>
      <c r="AX21" s="185">
        <f>'[2]1'!CE21</f>
        <v>0.78579723031138304</v>
      </c>
      <c r="AY21" s="185"/>
      <c r="AZ21" s="210" t="e">
        <f>'[2]2'!BJ21</f>
        <v>#REF!</v>
      </c>
      <c r="BA21" s="257"/>
      <c r="BB21" s="253">
        <f>'[2]3'!AX21</f>
        <v>0.65208194996839131</v>
      </c>
      <c r="BC21" s="210">
        <f>'[2]8'!BL21</f>
        <v>1.7585480743489579</v>
      </c>
      <c r="BD21" s="211" t="e">
        <f t="shared" si="6"/>
        <v>#REF!</v>
      </c>
      <c r="BF21" s="185" t="e">
        <f>#REF!</f>
        <v>#REF!</v>
      </c>
      <c r="BG21" s="185"/>
      <c r="BH21" s="210" t="e">
        <f>'[2]2'!#REF!</f>
        <v>#REF!</v>
      </c>
      <c r="BI21" s="257"/>
      <c r="BJ21" s="253">
        <f>'[2]3'!BE21</f>
        <v>-0.94864371828544958</v>
      </c>
      <c r="BK21" s="210" t="e">
        <f>'[2]8'!BU21</f>
        <v>#REF!</v>
      </c>
      <c r="BL21" s="211" t="e">
        <f t="shared" si="7"/>
        <v>#REF!</v>
      </c>
      <c r="BM21" s="254"/>
      <c r="BN21" s="185" t="e">
        <f>#REF!</f>
        <v>#REF!</v>
      </c>
      <c r="BO21" s="185"/>
      <c r="BP21" s="210" t="e">
        <f>'[2]2'!#REF!</f>
        <v>#REF!</v>
      </c>
      <c r="BQ21" s="257"/>
      <c r="BR21" s="253">
        <f>'[2]3'!BL21</f>
        <v>-0.80153813821310904</v>
      </c>
      <c r="BS21" s="210" t="e">
        <f>'[2]8'!CD21</f>
        <v>#REF!</v>
      </c>
      <c r="BT21" s="211" t="e">
        <f t="shared" si="8"/>
        <v>#REF!</v>
      </c>
      <c r="BU21" s="254"/>
      <c r="BV21" s="185">
        <f>'[2]1'!DO21</f>
        <v>0.86963226927457682</v>
      </c>
      <c r="BW21" s="185"/>
      <c r="BX21" s="210" t="e">
        <f>'[2]2'!CK21</f>
        <v>#REF!</v>
      </c>
      <c r="BY21" s="257"/>
      <c r="BZ21" s="253">
        <f>'[2]3'!BS21</f>
        <v>0.72541636985650271</v>
      </c>
      <c r="CA21" s="210">
        <f>'[2]8'!CM21</f>
        <v>0.99501822392783912</v>
      </c>
      <c r="CB21" s="211" t="e">
        <f t="shared" si="9"/>
        <v>#REF!</v>
      </c>
      <c r="CD21" s="185" t="e">
        <f>#REF!</f>
        <v>#REF!</v>
      </c>
      <c r="CE21" s="185"/>
      <c r="CF21" s="210" t="e">
        <f>'[2]2'!#REF!</f>
        <v>#REF!</v>
      </c>
      <c r="CG21" s="257"/>
      <c r="CH21" s="253">
        <f>'[2]3'!BZ21</f>
        <v>-1.0348356115082364</v>
      </c>
      <c r="CI21" s="210" t="e">
        <f>'[2]8'!CV21</f>
        <v>#REF!</v>
      </c>
      <c r="CJ21" s="211" t="e">
        <f t="shared" si="10"/>
        <v>#REF!</v>
      </c>
      <c r="CK21" s="254"/>
      <c r="CL21" s="185">
        <f>'[2]1'!EM21</f>
        <v>0.77919944429337595</v>
      </c>
      <c r="CM21" s="185"/>
      <c r="CN21" s="210" t="e">
        <f>'[2]2'!DC21</f>
        <v>#REF!</v>
      </c>
      <c r="CO21" s="257"/>
      <c r="CP21" s="253">
        <f>'[2]3'!CG21</f>
        <v>0.77926458673225252</v>
      </c>
      <c r="CQ21" s="210">
        <f>'[2]8'!DE21</f>
        <v>1.2075204751352024</v>
      </c>
      <c r="CR21" s="211" t="e">
        <f t="shared" si="11"/>
        <v>#REF!</v>
      </c>
      <c r="CT21" s="185">
        <f>'[2]1'!EY21</f>
        <v>0.72448021583084732</v>
      </c>
      <c r="CU21" s="185"/>
      <c r="CV21" s="210" t="e">
        <f>'[2]2'!DL21</f>
        <v>#REF!</v>
      </c>
      <c r="CW21" s="257"/>
      <c r="CX21" s="253">
        <f>'[2]3'!CN21</f>
        <v>0.70021435243634456</v>
      </c>
      <c r="CY21" s="210">
        <f>'[2]8'!DN21</f>
        <v>7.5290357997349053</v>
      </c>
      <c r="CZ21" s="211" t="e">
        <f t="shared" si="12"/>
        <v>#REF!</v>
      </c>
      <c r="DA21" s="259"/>
      <c r="DB21" s="185">
        <f>'[2]1'!FK21</f>
        <v>0.91959365301912632</v>
      </c>
      <c r="DC21" s="185"/>
      <c r="DD21" s="210" t="e">
        <f>'[2]2'!DU21</f>
        <v>#REF!</v>
      </c>
      <c r="DE21" s="257"/>
      <c r="DF21" s="253">
        <f>'[2]3'!CU21</f>
        <v>0.29296730896446033</v>
      </c>
      <c r="DG21" s="210">
        <f>'[2]8'!DW21</f>
        <v>1.5664014927493164</v>
      </c>
      <c r="DH21" s="211" t="e">
        <f t="shared" si="13"/>
        <v>#REF!</v>
      </c>
      <c r="DI21" s="259"/>
    </row>
    <row r="22" spans="1:113" hidden="1">
      <c r="A22" s="201">
        <v>1978</v>
      </c>
      <c r="B22" s="185">
        <f>'[2]1'!K22</f>
        <v>0.75828995465110516</v>
      </c>
      <c r="C22" s="185"/>
      <c r="D22" s="210" t="e">
        <f>'[2]2'!H22</f>
        <v>#REF!</v>
      </c>
      <c r="E22" s="257"/>
      <c r="F22" s="253">
        <f>'[2]3'!H22</f>
        <v>0.44799859690060795</v>
      </c>
      <c r="G22" s="210">
        <f>'[2]8'!J22</f>
        <v>2.3475072547457096</v>
      </c>
      <c r="H22" s="211" t="e">
        <f t="shared" si="0"/>
        <v>#REF!</v>
      </c>
      <c r="J22" s="185" t="e">
        <f>#REF!</f>
        <v>#REF!</v>
      </c>
      <c r="K22" s="185"/>
      <c r="L22" s="210" t="e">
        <f>'[2]2'!#REF!</f>
        <v>#REF!</v>
      </c>
      <c r="M22" s="257"/>
      <c r="N22" s="253">
        <f>'[2]3'!O22</f>
        <v>-1.063281346555375</v>
      </c>
      <c r="O22" s="210" t="e">
        <f>'[2]8'!S22</f>
        <v>#REF!</v>
      </c>
      <c r="P22" s="211" t="e">
        <f t="shared" si="1"/>
        <v>#REF!</v>
      </c>
      <c r="Q22" s="254"/>
      <c r="R22" s="185">
        <f>'[2]1'!AI22</f>
        <v>0.84899808901924556</v>
      </c>
      <c r="S22" s="185"/>
      <c r="T22" s="210" t="e">
        <f>'[2]2'!Z22</f>
        <v>#REF!</v>
      </c>
      <c r="U22" s="257"/>
      <c r="V22" s="253">
        <f>'[2]3'!V22</f>
        <v>0.34541244831668777</v>
      </c>
      <c r="W22" s="210">
        <f>'[2]8'!AB22</f>
        <v>2.4970073889388384</v>
      </c>
      <c r="X22" s="211" t="e">
        <f t="shared" si="2"/>
        <v>#REF!</v>
      </c>
      <c r="Z22" s="185" t="e">
        <f>#REF!</f>
        <v>#REF!</v>
      </c>
      <c r="AA22" s="185"/>
      <c r="AB22" s="210" t="e">
        <f>'[2]2'!#REF!</f>
        <v>#REF!</v>
      </c>
      <c r="AC22" s="257"/>
      <c r="AD22" s="253">
        <f>'[2]3'!AC22</f>
        <v>-0.93539362908770318</v>
      </c>
      <c r="AE22" s="210" t="e">
        <f>'[2]8'!AK22</f>
        <v>#REF!</v>
      </c>
      <c r="AF22" s="211" t="e">
        <f t="shared" si="3"/>
        <v>#REF!</v>
      </c>
      <c r="AG22" s="254"/>
      <c r="AH22" s="185" t="e">
        <f>#REF!</f>
        <v>#REF!</v>
      </c>
      <c r="AI22" s="185"/>
      <c r="AJ22" s="210" t="e">
        <f>'[2]2'!#REF!</f>
        <v>#REF!</v>
      </c>
      <c r="AK22" s="257"/>
      <c r="AL22" s="253">
        <f>'[2]3'!AJ22</f>
        <v>-1.3924513209084544</v>
      </c>
      <c r="AM22" s="210" t="e">
        <f>'[2]8'!AT22</f>
        <v>#REF!</v>
      </c>
      <c r="AN22" s="211" t="e">
        <f t="shared" si="4"/>
        <v>#REF!</v>
      </c>
      <c r="AO22" s="254"/>
      <c r="AP22" s="185" t="e">
        <f>#REF!</f>
        <v>#REF!</v>
      </c>
      <c r="AQ22" s="185"/>
      <c r="AR22" s="210" t="e">
        <f>'[2]2'!#REF!</f>
        <v>#REF!</v>
      </c>
      <c r="AS22" s="257"/>
      <c r="AT22" s="253">
        <f>'[2]3'!AQ22</f>
        <v>-1.0102815928323328</v>
      </c>
      <c r="AU22" s="210" t="e">
        <f>'[2]8'!BC22</f>
        <v>#REF!</v>
      </c>
      <c r="AV22" s="211" t="e">
        <f t="shared" si="5"/>
        <v>#REF!</v>
      </c>
      <c r="AW22" s="254"/>
      <c r="AX22" s="185">
        <f>'[2]1'!CE22</f>
        <v>0.81608692345799239</v>
      </c>
      <c r="AY22" s="185"/>
      <c r="AZ22" s="210" t="e">
        <f>'[2]2'!BJ22</f>
        <v>#REF!</v>
      </c>
      <c r="BA22" s="257"/>
      <c r="BB22" s="253">
        <f>'[2]3'!AX22</f>
        <v>0.6970892864942333</v>
      </c>
      <c r="BC22" s="210">
        <f>'[2]8'!BL22</f>
        <v>1.7313768394026292</v>
      </c>
      <c r="BD22" s="211" t="e">
        <f t="shared" si="6"/>
        <v>#REF!</v>
      </c>
      <c r="BF22" s="185" t="e">
        <f>#REF!</f>
        <v>#REF!</v>
      </c>
      <c r="BG22" s="185"/>
      <c r="BH22" s="210" t="e">
        <f>'[2]2'!#REF!</f>
        <v>#REF!</v>
      </c>
      <c r="BI22" s="257"/>
      <c r="BJ22" s="253">
        <f>'[2]3'!BE22</f>
        <v>-0.94864371828544958</v>
      </c>
      <c r="BK22" s="210" t="e">
        <f>'[2]8'!BU22</f>
        <v>#REF!</v>
      </c>
      <c r="BL22" s="211" t="e">
        <f t="shared" si="7"/>
        <v>#REF!</v>
      </c>
      <c r="BM22" s="254"/>
      <c r="BN22" s="185" t="e">
        <f>#REF!</f>
        <v>#REF!</v>
      </c>
      <c r="BO22" s="185"/>
      <c r="BP22" s="210" t="e">
        <f>'[2]2'!#REF!</f>
        <v>#REF!</v>
      </c>
      <c r="BQ22" s="257"/>
      <c r="BR22" s="253">
        <f>'[2]3'!BL22</f>
        <v>-0.80153813821310904</v>
      </c>
      <c r="BS22" s="210" t="e">
        <f>'[2]8'!CD22</f>
        <v>#REF!</v>
      </c>
      <c r="BT22" s="211" t="e">
        <f t="shared" si="8"/>
        <v>#REF!</v>
      </c>
      <c r="BU22" s="254"/>
      <c r="BV22" s="185">
        <f>'[2]1'!DO22</f>
        <v>0.86811749662195747</v>
      </c>
      <c r="BW22" s="185"/>
      <c r="BX22" s="210" t="e">
        <f>'[2]2'!CK22</f>
        <v>#REF!</v>
      </c>
      <c r="BY22" s="257"/>
      <c r="BZ22" s="253">
        <f>'[2]3'!BS22</f>
        <v>0.72541636985650271</v>
      </c>
      <c r="CA22" s="210">
        <f>'[2]8'!CM22</f>
        <v>1.0604022669146544</v>
      </c>
      <c r="CB22" s="211" t="e">
        <f t="shared" si="9"/>
        <v>#REF!</v>
      </c>
      <c r="CD22" s="185" t="e">
        <f>#REF!</f>
        <v>#REF!</v>
      </c>
      <c r="CE22" s="185"/>
      <c r="CF22" s="210" t="e">
        <f>'[2]2'!#REF!</f>
        <v>#REF!</v>
      </c>
      <c r="CG22" s="257"/>
      <c r="CH22" s="253">
        <f>'[2]3'!BZ22</f>
        <v>-1.0348356115082364</v>
      </c>
      <c r="CI22" s="210" t="e">
        <f>'[2]8'!CV22</f>
        <v>#REF!</v>
      </c>
      <c r="CJ22" s="211" t="e">
        <f t="shared" si="10"/>
        <v>#REF!</v>
      </c>
      <c r="CK22" s="254"/>
      <c r="CL22" s="185">
        <f>'[2]1'!EM22</f>
        <v>0.78048575832751976</v>
      </c>
      <c r="CM22" s="185"/>
      <c r="CN22" s="210" t="e">
        <f>'[2]2'!DC22</f>
        <v>#REF!</v>
      </c>
      <c r="CO22" s="257"/>
      <c r="CP22" s="253">
        <f>'[2]3'!CG22</f>
        <v>0.77889853730488778</v>
      </c>
      <c r="CQ22" s="210">
        <f>'[2]8'!DE22</f>
        <v>1.3767099886662253</v>
      </c>
      <c r="CR22" s="211" t="e">
        <f t="shared" si="11"/>
        <v>#REF!</v>
      </c>
      <c r="CT22" s="185">
        <f>'[2]1'!EY22</f>
        <v>0.75566714932356005</v>
      </c>
      <c r="CU22" s="185"/>
      <c r="CV22" s="210" t="e">
        <f>'[2]2'!DL22</f>
        <v>#REF!</v>
      </c>
      <c r="CW22" s="257"/>
      <c r="CX22" s="253">
        <f>'[2]3'!CN22</f>
        <v>0.68227911921579931</v>
      </c>
      <c r="CY22" s="210">
        <f>'[2]8'!DN22</f>
        <v>6.7261527989673233</v>
      </c>
      <c r="CZ22" s="211" t="e">
        <f t="shared" si="12"/>
        <v>#REF!</v>
      </c>
      <c r="DA22" s="259"/>
      <c r="DB22" s="185">
        <f>'[2]1'!FK22</f>
        <v>0.93456573278514221</v>
      </c>
      <c r="DC22" s="185"/>
      <c r="DD22" s="210" t="e">
        <f>'[2]2'!DU22</f>
        <v>#REF!</v>
      </c>
      <c r="DE22" s="257"/>
      <c r="DF22" s="253">
        <f>'[2]3'!CU22</f>
        <v>0.31847368231436551</v>
      </c>
      <c r="DG22" s="210">
        <f>'[2]8'!DW22</f>
        <v>1.2600789047634751</v>
      </c>
      <c r="DH22" s="211" t="e">
        <f t="shared" si="13"/>
        <v>#REF!</v>
      </c>
      <c r="DI22" s="259"/>
    </row>
    <row r="23" spans="1:113" hidden="1">
      <c r="A23" s="201">
        <v>1979</v>
      </c>
      <c r="B23" s="185">
        <f>'[2]1'!K23</f>
        <v>0.77331451483086455</v>
      </c>
      <c r="C23" s="185"/>
      <c r="D23" s="210" t="e">
        <f>'[2]2'!H23</f>
        <v>#REF!</v>
      </c>
      <c r="E23" s="257"/>
      <c r="F23" s="253">
        <f>'[2]3'!H23</f>
        <v>0.44799859690060795</v>
      </c>
      <c r="G23" s="210">
        <f>'[2]8'!J23</f>
        <v>2.3836994233802793</v>
      </c>
      <c r="H23" s="211" t="e">
        <f t="shared" si="0"/>
        <v>#REF!</v>
      </c>
      <c r="J23" s="185" t="e">
        <f>#REF!</f>
        <v>#REF!</v>
      </c>
      <c r="K23" s="185"/>
      <c r="L23" s="210" t="e">
        <f>'[2]2'!#REF!</f>
        <v>#REF!</v>
      </c>
      <c r="M23" s="257"/>
      <c r="N23" s="253">
        <f>'[2]3'!O23</f>
        <v>-1.063281346555375</v>
      </c>
      <c r="O23" s="210" t="e">
        <f>'[2]8'!S23</f>
        <v>#REF!</v>
      </c>
      <c r="P23" s="211" t="e">
        <f t="shared" si="1"/>
        <v>#REF!</v>
      </c>
      <c r="Q23" s="254"/>
      <c r="R23" s="185">
        <f>'[2]1'!AI23</f>
        <v>0.86123285001337591</v>
      </c>
      <c r="S23" s="185"/>
      <c r="T23" s="210" t="e">
        <f>'[2]2'!Z23</f>
        <v>#REF!</v>
      </c>
      <c r="U23" s="257"/>
      <c r="V23" s="253">
        <f>'[2]3'!V23</f>
        <v>0.37364505970625506</v>
      </c>
      <c r="W23" s="210">
        <f>'[2]8'!AB23</f>
        <v>2.2343426971567011</v>
      </c>
      <c r="X23" s="211" t="e">
        <f t="shared" si="2"/>
        <v>#REF!</v>
      </c>
      <c r="Z23" s="185" t="e">
        <f>#REF!</f>
        <v>#REF!</v>
      </c>
      <c r="AA23" s="185"/>
      <c r="AB23" s="210" t="e">
        <f>'[2]2'!#REF!</f>
        <v>#REF!</v>
      </c>
      <c r="AC23" s="257"/>
      <c r="AD23" s="253">
        <f>'[2]3'!AC23</f>
        <v>-0.93539362908770318</v>
      </c>
      <c r="AE23" s="210" t="e">
        <f>'[2]8'!AK23</f>
        <v>#REF!</v>
      </c>
      <c r="AF23" s="211" t="e">
        <f t="shared" si="3"/>
        <v>#REF!</v>
      </c>
      <c r="AG23" s="254"/>
      <c r="AH23" s="185" t="e">
        <f>#REF!</f>
        <v>#REF!</v>
      </c>
      <c r="AI23" s="185"/>
      <c r="AJ23" s="210" t="e">
        <f>'[2]2'!#REF!</f>
        <v>#REF!</v>
      </c>
      <c r="AK23" s="257"/>
      <c r="AL23" s="253">
        <f>'[2]3'!AJ23</f>
        <v>-1.3924513209084544</v>
      </c>
      <c r="AM23" s="210" t="e">
        <f>'[2]8'!AT23</f>
        <v>#REF!</v>
      </c>
      <c r="AN23" s="211" t="e">
        <f t="shared" si="4"/>
        <v>#REF!</v>
      </c>
      <c r="AO23" s="254"/>
      <c r="AP23" s="185" t="e">
        <f>#REF!</f>
        <v>#REF!</v>
      </c>
      <c r="AQ23" s="185"/>
      <c r="AR23" s="210" t="e">
        <f>'[2]2'!#REF!</f>
        <v>#REF!</v>
      </c>
      <c r="AS23" s="257"/>
      <c r="AT23" s="253">
        <f>'[2]3'!AQ23</f>
        <v>-1.0102815928323328</v>
      </c>
      <c r="AU23" s="210" t="e">
        <f>'[2]8'!BC23</f>
        <v>#REF!</v>
      </c>
      <c r="AV23" s="211" t="e">
        <f t="shared" si="5"/>
        <v>#REF!</v>
      </c>
      <c r="AW23" s="254"/>
      <c r="AX23" s="185">
        <f>'[2]1'!CE23</f>
        <v>0.86066211202962806</v>
      </c>
      <c r="AY23" s="185"/>
      <c r="AZ23" s="210" t="e">
        <f>'[2]2'!BJ23</f>
        <v>#REF!</v>
      </c>
      <c r="BA23" s="257"/>
      <c r="BB23" s="253">
        <f>'[2]3'!AX23</f>
        <v>0.70405883618791809</v>
      </c>
      <c r="BC23" s="210">
        <f>'[2]8'!BL23</f>
        <v>1.6110142828414118</v>
      </c>
      <c r="BD23" s="211" t="e">
        <f t="shared" si="6"/>
        <v>#REF!</v>
      </c>
      <c r="BF23" s="185" t="e">
        <f>#REF!</f>
        <v>#REF!</v>
      </c>
      <c r="BG23" s="185"/>
      <c r="BH23" s="210" t="e">
        <f>'[2]2'!#REF!</f>
        <v>#REF!</v>
      </c>
      <c r="BI23" s="257"/>
      <c r="BJ23" s="253">
        <f>'[2]3'!BE23</f>
        <v>-0.94864371828544958</v>
      </c>
      <c r="BK23" s="210" t="e">
        <f>'[2]8'!BU23</f>
        <v>#REF!</v>
      </c>
      <c r="BL23" s="211" t="e">
        <f t="shared" si="7"/>
        <v>#REF!</v>
      </c>
      <c r="BM23" s="254"/>
      <c r="BN23" s="185" t="e">
        <f>#REF!</f>
        <v>#REF!</v>
      </c>
      <c r="BO23" s="185"/>
      <c r="BP23" s="210" t="e">
        <f>'[2]2'!#REF!</f>
        <v>#REF!</v>
      </c>
      <c r="BQ23" s="257"/>
      <c r="BR23" s="253">
        <f>'[2]3'!BL23</f>
        <v>-0.80153813821310904</v>
      </c>
      <c r="BS23" s="210" t="e">
        <f>'[2]8'!CD23</f>
        <v>#REF!</v>
      </c>
      <c r="BT23" s="211" t="e">
        <f t="shared" si="8"/>
        <v>#REF!</v>
      </c>
      <c r="BU23" s="254"/>
      <c r="BV23" s="185">
        <f>'[2]1'!DO23</f>
        <v>0.89373768637809348</v>
      </c>
      <c r="BW23" s="185"/>
      <c r="BX23" s="210" t="e">
        <f>'[2]2'!CK23</f>
        <v>#REF!</v>
      </c>
      <c r="BY23" s="257"/>
      <c r="BZ23" s="253">
        <f>'[2]3'!BS23</f>
        <v>0.71170437287053234</v>
      </c>
      <c r="CA23" s="210">
        <f>'[2]8'!CM23</f>
        <v>1.0680577646289728</v>
      </c>
      <c r="CB23" s="211" t="e">
        <f t="shared" si="9"/>
        <v>#REF!</v>
      </c>
      <c r="CD23" s="185" t="e">
        <f>#REF!</f>
        <v>#REF!</v>
      </c>
      <c r="CE23" s="185"/>
      <c r="CF23" s="210" t="e">
        <f>'[2]2'!#REF!</f>
        <v>#REF!</v>
      </c>
      <c r="CG23" s="257"/>
      <c r="CH23" s="253">
        <f>'[2]3'!BZ23</f>
        <v>-1.0348356115082364</v>
      </c>
      <c r="CI23" s="210" t="e">
        <f>'[2]8'!CV23</f>
        <v>#REF!</v>
      </c>
      <c r="CJ23" s="211" t="e">
        <f t="shared" si="10"/>
        <v>#REF!</v>
      </c>
      <c r="CK23" s="254"/>
      <c r="CL23" s="185">
        <f>'[2]1'!EM23</f>
        <v>0.80312401984331883</v>
      </c>
      <c r="CM23" s="185"/>
      <c r="CN23" s="210" t="e">
        <f>'[2]2'!DC23</f>
        <v>#REF!</v>
      </c>
      <c r="CO23" s="257"/>
      <c r="CP23" s="253">
        <f>'[2]3'!CG23</f>
        <v>0.77840549234894607</v>
      </c>
      <c r="CQ23" s="210">
        <f>'[2]8'!DE23</f>
        <v>1.3458333022625917</v>
      </c>
      <c r="CR23" s="211" t="e">
        <f t="shared" si="11"/>
        <v>#REF!</v>
      </c>
      <c r="CT23" s="185">
        <f>'[2]1'!EY23</f>
        <v>0.78572971894475763</v>
      </c>
      <c r="CU23" s="185"/>
      <c r="CV23" s="210" t="e">
        <f>'[2]2'!DL23</f>
        <v>#REF!</v>
      </c>
      <c r="CW23" s="257"/>
      <c r="CX23" s="253">
        <f>'[2]3'!CN23</f>
        <v>0.68227911921579942</v>
      </c>
      <c r="CY23" s="210">
        <f>'[2]8'!DN23</f>
        <v>5.9967269552173299</v>
      </c>
      <c r="CZ23" s="211" t="e">
        <f t="shared" si="12"/>
        <v>#REF!</v>
      </c>
      <c r="DA23" s="259"/>
      <c r="DB23" s="185">
        <f>'[2]1'!FK23</f>
        <v>0.95067522731105347</v>
      </c>
      <c r="DC23" s="185"/>
      <c r="DD23" s="210" t="e">
        <f>'[2]2'!DU23</f>
        <v>#REF!</v>
      </c>
      <c r="DE23" s="257"/>
      <c r="DF23" s="253">
        <f>'[2]3'!CU23</f>
        <v>0.31847368231436546</v>
      </c>
      <c r="DG23" s="210">
        <f>'[2]8'!DW23</f>
        <v>1.0869664717441578</v>
      </c>
      <c r="DH23" s="211" t="e">
        <f t="shared" si="13"/>
        <v>#REF!</v>
      </c>
      <c r="DI23" s="259"/>
    </row>
    <row r="24" spans="1:113" ht="19.5" customHeight="1">
      <c r="A24" s="201">
        <v>1980</v>
      </c>
      <c r="B24" s="286">
        <f>'1'!K24</f>
        <v>0.25356867611487915</v>
      </c>
      <c r="C24" s="286">
        <f>'1'!M24</f>
        <v>0.34238998902468326</v>
      </c>
      <c r="D24" s="261">
        <f>'2'!H24</f>
        <v>0.17374373882127067</v>
      </c>
      <c r="E24" s="287">
        <f>'2'!J24</f>
        <v>0.24136364553016879</v>
      </c>
      <c r="F24" s="287">
        <f>'3'!H24</f>
        <v>0.55382158753653732</v>
      </c>
      <c r="G24" s="261">
        <f>'8'!J24</f>
        <v>0.68757725615947207</v>
      </c>
      <c r="H24" s="261">
        <f>(B24)*0.4+(D24)*0.1+(F24)*0.25+(G24)*0.25</f>
        <v>0.42915155525208104</v>
      </c>
      <c r="I24" s="261">
        <f>(C24)*0.4+(E24)*0.1+(F24)*0.25+(G24)*0.25</f>
        <v>0.47144207108689251</v>
      </c>
      <c r="J24" s="286">
        <f>'1'!W24</f>
        <v>0.31153286907193994</v>
      </c>
      <c r="K24" s="286">
        <f>'1'!Y24</f>
        <v>0.41376750296012271</v>
      </c>
      <c r="L24" s="261">
        <f>'2'!Q24</f>
        <v>0.20405358113177616</v>
      </c>
      <c r="M24" s="287">
        <f>'2'!S24</f>
        <v>0.28704204953129997</v>
      </c>
      <c r="N24" s="287">
        <f>'3'!O24</f>
        <v>0.8506801849695006</v>
      </c>
      <c r="O24" s="261">
        <f>'8'!S24</f>
        <v>0.80337204187636457</v>
      </c>
      <c r="P24" s="261">
        <f>(J24)*0.4+(L24)*0.1+(N24)*0.25+(O24)*0.25</f>
        <v>0.55853156245341995</v>
      </c>
      <c r="Q24" s="261">
        <f>(K24)*0.4+(M24)*0.1+(N24)*0.25+(O24)*0.25</f>
        <v>0.60772426284864545</v>
      </c>
      <c r="R24" s="286">
        <f>'1'!AI24</f>
        <v>0.31298112374564097</v>
      </c>
      <c r="S24" s="286">
        <f>'1'!AK24</f>
        <v>0.41546827422537591</v>
      </c>
      <c r="T24" s="261">
        <f>'2'!Z24</f>
        <v>0.17694104340707797</v>
      </c>
      <c r="U24" s="287">
        <f>'2'!AB24</f>
        <v>0.24633005316055132</v>
      </c>
      <c r="V24" s="287">
        <f>'3'!V24</f>
        <v>0.46722391077022529</v>
      </c>
      <c r="W24" s="261">
        <f>'8'!AB24</f>
        <v>0.68888698210001531</v>
      </c>
      <c r="X24" s="261">
        <f>(R24)*0.4+(T24)*0.1+(V24)*0.25+(W24)*0.25</f>
        <v>0.4319142770565243</v>
      </c>
      <c r="Y24" s="261">
        <f>(S24)*0.4+(U24)*0.1+(V24)*0.25+(W24)*0.25</f>
        <v>0.47984803822376565</v>
      </c>
      <c r="Z24" s="286">
        <f>'1'!AU24</f>
        <v>0.22845183145981121</v>
      </c>
      <c r="AA24" s="286">
        <f>'1'!AW24</f>
        <v>0.30926349753615834</v>
      </c>
      <c r="AB24" s="261">
        <f>'2'!AI24</f>
        <v>0.22030226576407447</v>
      </c>
      <c r="AC24" s="287">
        <f>'2'!AK24</f>
        <v>0.31031780650864588</v>
      </c>
      <c r="AD24" s="287">
        <f>'3'!AC24</f>
        <v>0.56739412859408167</v>
      </c>
      <c r="AE24" s="261">
        <f>'8'!AK24</f>
        <v>0.7884677443853868</v>
      </c>
      <c r="AF24" s="261">
        <f>(Z24)*0.4+(AB24)*0.1+(AD24)*0.25+(AE24)*0.25</f>
        <v>0.45237642740519901</v>
      </c>
      <c r="AG24" s="261">
        <f>(AA24)*0.4+(AC24)*0.1+(AD24)*0.25+(AE24)*0.25</f>
        <v>0.49370264791019502</v>
      </c>
      <c r="AH24" s="286">
        <f>'1'!BG24</f>
        <v>8.3333333333333329E-2</v>
      </c>
      <c r="AI24" s="286">
        <f>'1'!BI24</f>
        <v>8.3333333333333676E-2</v>
      </c>
      <c r="AJ24" s="261">
        <f>'2'!AR24</f>
        <v>0.25486026272988799</v>
      </c>
      <c r="AK24" s="287">
        <f>'2'!AT24</f>
        <v>0.35731199389138485</v>
      </c>
      <c r="AL24" s="287">
        <f>'3'!AJ24</f>
        <v>0.84996841313925575</v>
      </c>
      <c r="AM24" s="261">
        <f>'8'!AT24</f>
        <v>0.81424820775527529</v>
      </c>
      <c r="AN24" s="261">
        <f>(AH24)*0.4+(AJ24)*0.1+(AL24)*0.25+(AM24)*0.25</f>
        <v>0.47487351482995488</v>
      </c>
      <c r="AO24" s="261">
        <f>(AI24)*0.4+(AK24)*0.1+(AL24)*0.25+(AM24)*0.25</f>
        <v>0.48511868794610469</v>
      </c>
      <c r="AP24" s="286">
        <f>'1'!BS24</f>
        <v>0.24558444757748912</v>
      </c>
      <c r="AQ24" s="286">
        <f>'1'!BU24</f>
        <v>0.33201443174957235</v>
      </c>
      <c r="AR24" s="261">
        <f>'2'!BA24</f>
        <v>0.21059438388567805</v>
      </c>
      <c r="AS24" s="287">
        <f>'2'!BC24</f>
        <v>0.29650793180289337</v>
      </c>
      <c r="AT24" s="287">
        <f>'3'!AQ24</f>
        <v>0.61886868384591309</v>
      </c>
      <c r="AU24" s="261">
        <f>'8'!BC24</f>
        <v>0.78494212499464722</v>
      </c>
      <c r="AV24" s="261">
        <f>(AP24)*0.4+(AR24)*0.1+(AT24)*0.25+(AU24)*0.25</f>
        <v>0.47024591962970352</v>
      </c>
      <c r="AW24" s="261">
        <f>(AQ24)*0.4+(AS24)*0.1+(AT24)*0.25+(AU24)*0.25</f>
        <v>0.51340926809025833</v>
      </c>
      <c r="AX24" s="286">
        <f>'1'!CE24</f>
        <v>0.2129163263575983</v>
      </c>
      <c r="AY24" s="286">
        <f>'1'!CG24</f>
        <v>0.2880312149899259</v>
      </c>
      <c r="AZ24" s="261">
        <f>'2'!BJ24</f>
        <v>0.25303504706692048</v>
      </c>
      <c r="BA24" s="287">
        <f>'2'!BL24</f>
        <v>0.35490982740262472</v>
      </c>
      <c r="BB24" s="287">
        <f>'3'!AX24</f>
        <v>0.80254296119830248</v>
      </c>
      <c r="BC24" s="261">
        <f>'8'!BL24</f>
        <v>0.78821936839593321</v>
      </c>
      <c r="BD24" s="261">
        <f>(AX24)*0.4+(AZ24)*0.1+(BB24)*0.25+(BC24)*0.25</f>
        <v>0.50816061764829024</v>
      </c>
      <c r="BE24" s="261">
        <f>(AY24)*0.4+(BA24)*0.1+(BB24)*0.25+(BC24)*0.25</f>
        <v>0.54839405113479178</v>
      </c>
      <c r="BF24" s="286">
        <f>'1'!CQ24</f>
        <v>0.26215938786201726</v>
      </c>
      <c r="BG24" s="286">
        <f>'1'!CS24</f>
        <v>0.35339860952489766</v>
      </c>
      <c r="BH24" s="261">
        <f>'2'!BS24</f>
        <v>0.19930359711829132</v>
      </c>
      <c r="BI24" s="287">
        <f>'2'!BU24</f>
        <v>0.28008398672079082</v>
      </c>
      <c r="BJ24" s="287">
        <f>'3'!BE24</f>
        <v>0.58149595563546186</v>
      </c>
      <c r="BK24" s="261">
        <f>'8'!BU24</f>
        <v>0.76461359928152728</v>
      </c>
      <c r="BL24" s="261">
        <f>(BF24)*0.4+(BH24)*0.1+(BJ24)*0.25+(BK24)*0.25</f>
        <v>0.46132150358588331</v>
      </c>
      <c r="BM24" s="261">
        <f>(BG24)*0.4+(BI24)*0.1+(BJ24)*0.25+(BK24)*0.25</f>
        <v>0.50589523121128543</v>
      </c>
      <c r="BN24" s="286">
        <f>'1'!DC24</f>
        <v>0.41695802139427851</v>
      </c>
      <c r="BO24" s="286">
        <f>'1'!DE24</f>
        <v>0.52863352208061176</v>
      </c>
      <c r="BP24" s="261">
        <f>'2'!CB24</f>
        <v>0.34097353728072044</v>
      </c>
      <c r="BQ24" s="287">
        <f>'2'!CD24</f>
        <v>0.46193382160731855</v>
      </c>
      <c r="BR24" s="287">
        <f>'3'!BL24</f>
        <v>0.75456669907330332</v>
      </c>
      <c r="BS24" s="261">
        <f>'8'!CD24</f>
        <v>0.78086095910367792</v>
      </c>
      <c r="BT24" s="261">
        <f>(BN24)*0.4+(BP24)*0.1+(BR24)*0.25+(BS24)*0.25</f>
        <v>0.58473747683002875</v>
      </c>
      <c r="BU24" s="261">
        <f>(BO24)*0.4+(BQ24)*0.1+(BR24)*0.25+(BS24)*0.25</f>
        <v>0.64150370553722191</v>
      </c>
      <c r="BV24" s="286">
        <f>'1'!DO24</f>
        <v>0.2184907991106072</v>
      </c>
      <c r="BW24" s="286">
        <f>'1'!DQ24</f>
        <v>0.29571782699835009</v>
      </c>
      <c r="BX24" s="261">
        <f>'2'!CK24</f>
        <v>0.35980509557512141</v>
      </c>
      <c r="BY24" s="287">
        <f>'2'!CM24</f>
        <v>0.48280880172285257</v>
      </c>
      <c r="BZ24" s="287">
        <f>'3'!BS24</f>
        <v>0.7150067670216631</v>
      </c>
      <c r="CA24" s="261">
        <f>'8'!CM24</f>
        <v>0.83102930812527465</v>
      </c>
      <c r="CB24" s="261">
        <f>(BV24)*0.4+(BX24)*0.1+(BZ24)*0.25+(CA24)*0.25</f>
        <v>0.50988584798848946</v>
      </c>
      <c r="CC24" s="261">
        <f>(BW24)*0.4+(BY24)*0.1+(BZ24)*0.25+(CA24)*0.25</f>
        <v>0.55307702975835971</v>
      </c>
      <c r="CD24" s="286">
        <f>'1'!EA24</f>
        <v>0.15129838857981878</v>
      </c>
      <c r="CE24" s="286">
        <f>'1'!EC24</f>
        <v>0.19748065832509781</v>
      </c>
      <c r="CF24" s="261">
        <f>'2'!CT24</f>
        <v>8.3333333333333343E-2</v>
      </c>
      <c r="CG24" s="287">
        <f>'2'!CV24</f>
        <v>8.3333333333333537E-2</v>
      </c>
      <c r="CH24" s="287">
        <f>'3'!BZ24</f>
        <v>0.48139867705612993</v>
      </c>
      <c r="CI24" s="261">
        <f>'8'!CV24</f>
        <v>0.74981277586907003</v>
      </c>
      <c r="CJ24" s="261">
        <f>(CD24)*0.4+(CF24)*0.1+(CH24)*0.25+(CI24)*0.25</f>
        <v>0.37665555199656087</v>
      </c>
      <c r="CK24" s="261">
        <f>(CE24)*0.4+(CG24)*0.1+(CH24)*0.25+(CI24)*0.25</f>
        <v>0.39512845989467249</v>
      </c>
      <c r="CL24" s="286">
        <f>'1'!EM24</f>
        <v>0.24933734745194244</v>
      </c>
      <c r="CM24" s="286">
        <f>'1'!EO24</f>
        <v>0.33690889395109347</v>
      </c>
      <c r="CN24" s="261">
        <f>'2'!DC24</f>
        <v>0.24601733487701427</v>
      </c>
      <c r="CO24" s="287">
        <f>'2'!DE24</f>
        <v>0.34559365604691583</v>
      </c>
      <c r="CP24" s="287">
        <f>'3'!CG24</f>
        <v>0.76886175443505966</v>
      </c>
      <c r="CQ24" s="261">
        <f>'8'!DE24</f>
        <v>0.8734399702296568</v>
      </c>
      <c r="CR24" s="261">
        <f>(CL24)*0.4+(CN24)*0.1+(CP24)*0.25+(CQ24)*0.25</f>
        <v>0.53491210363465758</v>
      </c>
      <c r="CS24" s="261">
        <f>(CM24)*0.4+(CO24)*0.1+(CP24)*0.25+(CQ24)*0.25</f>
        <v>0.5798983543513081</v>
      </c>
      <c r="CT24" s="286">
        <f>'1'!EY24</f>
        <v>0.17607901286359851</v>
      </c>
      <c r="CU24" s="286">
        <f>'1'!FA24</f>
        <v>0.23519567218517368</v>
      </c>
      <c r="CV24" s="261">
        <f>'2'!DL24</f>
        <v>0.17538055488558485</v>
      </c>
      <c r="CW24" s="287">
        <f>'2'!DN24</f>
        <v>0.24391067783479656</v>
      </c>
      <c r="CX24" s="287">
        <f>'3'!CN24</f>
        <v>0.64388656967445623</v>
      </c>
      <c r="CY24" s="261">
        <f>'8'!DN24</f>
        <v>0.81869468332081352</v>
      </c>
      <c r="CZ24" s="261">
        <f>(CT24)*0.4+(CV24)*0.1+(CX24)*0.25+(CY24)*0.25</f>
        <v>0.45361497388281535</v>
      </c>
      <c r="DA24" s="261">
        <f>(CU24)*0.4+(CW24)*0.1+(CX24)*0.25+(CY24)*0.25</f>
        <v>0.48411464990636655</v>
      </c>
      <c r="DB24" s="286">
        <f>'1'!FK24</f>
        <v>0.37934389323145085</v>
      </c>
      <c r="DC24" s="286">
        <f>'1'!FM24</f>
        <v>0.48960173022065251</v>
      </c>
      <c r="DD24" s="261">
        <f>'2'!DU24</f>
        <v>0.31599175782584382</v>
      </c>
      <c r="DE24" s="287">
        <f>'2'!DW24</f>
        <v>0.4332097299725286</v>
      </c>
      <c r="DF24" s="287">
        <f>'3'!CU24</f>
        <v>0.26598571608005345</v>
      </c>
      <c r="DG24" s="261">
        <f>'8'!DW24</f>
        <v>0.45847312530701828</v>
      </c>
      <c r="DH24" s="261">
        <f>(DB24)*0.4+(DD24)*0.1+(DF24)*0.25+(DG24)*0.25</f>
        <v>0.36445144342193264</v>
      </c>
      <c r="DI24" s="261">
        <f>(DC24)*0.4+(DE24)*0.1+(DF24)*0.25+(DG24)*0.25</f>
        <v>0.4202763754322818</v>
      </c>
    </row>
    <row r="25" spans="1:113" ht="19.5" customHeight="1">
      <c r="A25" s="201">
        <v>1981</v>
      </c>
      <c r="B25" s="286">
        <f>'1'!K25</f>
        <v>0.27552825083662269</v>
      </c>
      <c r="C25" s="286">
        <f>'1'!M25</f>
        <v>0.37022099792088964</v>
      </c>
      <c r="D25" s="261">
        <f>'2'!H25</f>
        <v>0.1854091909021427</v>
      </c>
      <c r="E25" s="287">
        <f>'2'!J25</f>
        <v>0.25931046365110816</v>
      </c>
      <c r="F25" s="287">
        <f>'3'!H25</f>
        <v>0.55382158753653732</v>
      </c>
      <c r="G25" s="261">
        <f>'8'!J25</f>
        <v>0.68351170222590518</v>
      </c>
      <c r="H25" s="261">
        <f t="shared" ref="H25:H53" si="14">(B25)*0.4+(D25)*0.1+(F25)*0.25+(G25)*0.25</f>
        <v>0.43808554186547399</v>
      </c>
      <c r="I25" s="261">
        <f t="shared" ref="I25:I53" si="15">(C25)*0.4+(E25)*0.1+(F25)*0.25+(G25)*0.25</f>
        <v>0.48335276797407734</v>
      </c>
      <c r="J25" s="286">
        <f>'1'!W25</f>
        <v>0.32400433015775365</v>
      </c>
      <c r="K25" s="286">
        <f>'1'!Y25</f>
        <v>0.4282909435164472</v>
      </c>
      <c r="L25" s="261">
        <f>'2'!Q25</f>
        <v>0.21731464279370177</v>
      </c>
      <c r="M25" s="287">
        <f>'2'!S25</f>
        <v>0.3060976946499861</v>
      </c>
      <c r="N25" s="287">
        <f>'3'!O25</f>
        <v>0.8506801849695006</v>
      </c>
      <c r="O25" s="261">
        <f>'8'!S25</f>
        <v>0.77843572208139622</v>
      </c>
      <c r="P25" s="261">
        <f t="shared" ref="P25:P53" si="16">(J25)*0.4+(L25)*0.1+(N25)*0.25+(O25)*0.25</f>
        <v>0.55861217310519584</v>
      </c>
      <c r="Q25" s="261">
        <f t="shared" ref="Q25:Q53" si="17">(K25)*0.4+(M25)*0.1+(N25)*0.25+(O25)*0.25</f>
        <v>0.60920512363430168</v>
      </c>
      <c r="R25" s="286">
        <f>'1'!AI25</f>
        <v>0.31158073609527193</v>
      </c>
      <c r="S25" s="286">
        <f>'1'!AK25</f>
        <v>0.41382377654867197</v>
      </c>
      <c r="T25" s="261">
        <f>'2'!Z25</f>
        <v>0.18709140985006611</v>
      </c>
      <c r="U25" s="287">
        <f>'2'!AB25</f>
        <v>0.26185970556496613</v>
      </c>
      <c r="V25" s="287">
        <f>'3'!V25</f>
        <v>0.46722391077022529</v>
      </c>
      <c r="W25" s="261">
        <f>'8'!AB25</f>
        <v>0.68695028432147809</v>
      </c>
      <c r="X25" s="261">
        <f t="shared" ref="X25:X53" si="18">(R25)*0.4+(T25)*0.1+(V25)*0.25+(W25)*0.25</f>
        <v>0.43188498419604121</v>
      </c>
      <c r="Y25" s="261">
        <f t="shared" ref="Y25:Y53" si="19">(S25)*0.4+(U25)*0.1+(V25)*0.25+(W25)*0.25</f>
        <v>0.4802590299488913</v>
      </c>
      <c r="Z25" s="286">
        <f>'1'!AU25</f>
        <v>0.22677653633544745</v>
      </c>
      <c r="AA25" s="286">
        <f>'1'!AW25</f>
        <v>0.30700204405647125</v>
      </c>
      <c r="AB25" s="261">
        <f>'2'!AI25</f>
        <v>0.23900560173006682</v>
      </c>
      <c r="AC25" s="287">
        <f>'2'!AK25</f>
        <v>0.33615568475822144</v>
      </c>
      <c r="AD25" s="287">
        <f>'3'!AC25</f>
        <v>0.56739412859408167</v>
      </c>
      <c r="AE25" s="261">
        <f>'8'!AK25</f>
        <v>0.75689112999803509</v>
      </c>
      <c r="AF25" s="261">
        <f t="shared" ref="AF25:AF53" si="20">(Z25)*0.4+(AB25)*0.1+(AD25)*0.25+(AE25)*0.25</f>
        <v>0.44568248935521482</v>
      </c>
      <c r="AG25" s="261">
        <f t="shared" ref="AG25:AG53" si="21">(AA25)*0.4+(AC25)*0.1+(AD25)*0.25+(AE25)*0.25</f>
        <v>0.48748770074643977</v>
      </c>
      <c r="AH25" s="286">
        <f>'1'!BG25</f>
        <v>9.1960110446597229E-2</v>
      </c>
      <c r="AI25" s="286">
        <f>'1'!BI25</f>
        <v>9.8802069976883539E-2</v>
      </c>
      <c r="AJ25" s="261">
        <f>'2'!AR25</f>
        <v>0.26586230519764192</v>
      </c>
      <c r="AK25" s="287">
        <f>'2'!AT25</f>
        <v>0.37161410057622019</v>
      </c>
      <c r="AL25" s="287">
        <f>'3'!AJ25</f>
        <v>0.84996841313925575</v>
      </c>
      <c r="AM25" s="261">
        <f>'8'!AT25</f>
        <v>0.81002190599721213</v>
      </c>
      <c r="AN25" s="261">
        <f t="shared" ref="AN25:AN53" si="22">(AH25)*0.4+(AJ25)*0.1+(AL25)*0.25+(AM25)*0.25</f>
        <v>0.47836785448252006</v>
      </c>
      <c r="AO25" s="261">
        <f t="shared" ref="AO25:AO53" si="23">(AI25)*0.4+(AK25)*0.1+(AL25)*0.25+(AM25)*0.25</f>
        <v>0.49167981783249237</v>
      </c>
      <c r="AP25" s="286">
        <f>'1'!BS25</f>
        <v>0.26047795551083919</v>
      </c>
      <c r="AQ25" s="286">
        <f>'1'!BU25</f>
        <v>0.35125636906956015</v>
      </c>
      <c r="AR25" s="261">
        <f>'2'!BA25</f>
        <v>0.22256906241820468</v>
      </c>
      <c r="AS25" s="287">
        <f>'2'!BC25</f>
        <v>0.31350227953423582</v>
      </c>
      <c r="AT25" s="287">
        <f>'3'!AQ25</f>
        <v>0.61886868384591309</v>
      </c>
      <c r="AU25" s="261">
        <f>'8'!BC25</f>
        <v>0.77490195954529706</v>
      </c>
      <c r="AV25" s="261">
        <f t="shared" ref="AV25:AV53" si="24">(AP25)*0.4+(AR25)*0.1+(AT25)*0.25+(AU25)*0.25</f>
        <v>0.47489074929395869</v>
      </c>
      <c r="AW25" s="261">
        <f t="shared" ref="AW25:AW53" si="25">(AQ25)*0.4+(AS25)*0.1+(AT25)*0.25+(AU25)*0.25</f>
        <v>0.52029543642905018</v>
      </c>
      <c r="AX25" s="286">
        <f>'1'!CE25</f>
        <v>0.22218372034006267</v>
      </c>
      <c r="AY25" s="286">
        <f>'1'!CG25</f>
        <v>0.30076774541147133</v>
      </c>
      <c r="AZ25" s="261">
        <f>'2'!BJ25</f>
        <v>0.26282491953294862</v>
      </c>
      <c r="BA25" s="287">
        <f>'2'!BL25</f>
        <v>0.36769572829125913</v>
      </c>
      <c r="BB25" s="287">
        <f>'3'!AX25</f>
        <v>0.80254296119830248</v>
      </c>
      <c r="BC25" s="261">
        <f>'8'!BL25</f>
        <v>0.77043321619708582</v>
      </c>
      <c r="BD25" s="261">
        <f t="shared" ref="BD25:BD53" si="26">(AX25)*0.4+(AZ25)*0.1+(BB25)*0.25+(BC25)*0.25</f>
        <v>0.50840002443816701</v>
      </c>
      <c r="BE25" s="261">
        <f t="shared" ref="BE25:BE53" si="27">(AY25)*0.4+(BA25)*0.1+(BB25)*0.25+(BC25)*0.25</f>
        <v>0.55032071534256155</v>
      </c>
      <c r="BF25" s="286">
        <f>'1'!CQ25</f>
        <v>0.27503326528777816</v>
      </c>
      <c r="BG25" s="286">
        <f>'1'!CS25</f>
        <v>0.36960469954847797</v>
      </c>
      <c r="BH25" s="261">
        <f>'2'!BS25</f>
        <v>0.20732463579047095</v>
      </c>
      <c r="BI25" s="287">
        <f>'2'!BU25</f>
        <v>0.29179246925644198</v>
      </c>
      <c r="BJ25" s="287">
        <f>'3'!BE25</f>
        <v>0.58149595563546186</v>
      </c>
      <c r="BK25" s="261">
        <f>'8'!BU25</f>
        <v>0.75832834029822815</v>
      </c>
      <c r="BL25" s="261">
        <f t="shared" ref="BL25:BL53" si="28">(BF25)*0.4+(BH25)*0.1+(BJ25)*0.25+(BK25)*0.25</f>
        <v>0.46570184367758088</v>
      </c>
      <c r="BM25" s="261">
        <f t="shared" ref="BM25:BM53" si="29">(BG25)*0.4+(BI25)*0.1+(BJ25)*0.25+(BK25)*0.25</f>
        <v>0.51197720072845798</v>
      </c>
      <c r="BN25" s="286">
        <f>'1'!DC25</f>
        <v>0.39721067063259891</v>
      </c>
      <c r="BO25" s="286">
        <f>'1'!DE25</f>
        <v>0.50839057526695486</v>
      </c>
      <c r="BP25" s="261">
        <f>'2'!CB25</f>
        <v>0.34919791371673237</v>
      </c>
      <c r="BQ25" s="287">
        <f>'2'!CD25</f>
        <v>0.47112984797205748</v>
      </c>
      <c r="BR25" s="287">
        <f>'3'!BL25</f>
        <v>0.75456669907330332</v>
      </c>
      <c r="BS25" s="261">
        <f>'8'!CD25</f>
        <v>0.62993005851617001</v>
      </c>
      <c r="BT25" s="261">
        <f t="shared" ref="BT25:BT53" si="30">(BN25)*0.4+(BP25)*0.1+(BR25)*0.25+(BS25)*0.25</f>
        <v>0.53992824902208114</v>
      </c>
      <c r="BU25" s="261">
        <f t="shared" ref="BU25:BU53" si="31">(BO25)*0.4+(BQ25)*0.1+(BR25)*0.25+(BS25)*0.25</f>
        <v>0.5965934043013561</v>
      </c>
      <c r="BV25" s="286">
        <f>'1'!DO25</f>
        <v>0.22581699532778018</v>
      </c>
      <c r="BW25" s="286">
        <f>'1'!DQ25</f>
        <v>0.30570375575131375</v>
      </c>
      <c r="BX25" s="261">
        <f>'2'!CK25</f>
        <v>0.38220701219290221</v>
      </c>
      <c r="BY25" s="287">
        <f>'2'!CM25</f>
        <v>0.50683183368018747</v>
      </c>
      <c r="BZ25" s="287">
        <f>'3'!BS25</f>
        <v>0.72880112242424766</v>
      </c>
      <c r="CA25" s="261">
        <f>'8'!CM25</f>
        <v>0.83936800857048921</v>
      </c>
      <c r="CB25" s="261">
        <f t="shared" ref="CB25:CB53" si="32">(BV25)*0.4+(BX25)*0.1+(BZ25)*0.25+(CA25)*0.25</f>
        <v>0.52058978209908646</v>
      </c>
      <c r="CC25" s="261">
        <f t="shared" ref="CC25:CC53" si="33">(BW25)*0.4+(BY25)*0.1+(BZ25)*0.25+(CA25)*0.25</f>
        <v>0.56500696841722842</v>
      </c>
      <c r="CD25" s="286">
        <f>'1'!EA25</f>
        <v>0.15378574798201353</v>
      </c>
      <c r="CE25" s="286">
        <f>'1'!EC25</f>
        <v>0.20135143222071791</v>
      </c>
      <c r="CF25" s="261">
        <f>'2'!CT25</f>
        <v>9.1272324954497122E-2</v>
      </c>
      <c r="CG25" s="287">
        <f>'2'!CV25</f>
        <v>9.8784611767747915E-2</v>
      </c>
      <c r="CH25" s="287">
        <f>'3'!BZ25</f>
        <v>0.49241285061869466</v>
      </c>
      <c r="CI25" s="261">
        <f>'8'!CV25</f>
        <v>0.72735075599882537</v>
      </c>
      <c r="CJ25" s="261">
        <f t="shared" ref="CJ25:CJ53" si="34">(CD25)*0.4+(CF25)*0.1+(CH25)*0.25+(CI25)*0.25</f>
        <v>0.37558243334263514</v>
      </c>
      <c r="CK25" s="261">
        <f t="shared" ref="CK25:CK53" si="35">(CE25)*0.4+(CG25)*0.1+(CH25)*0.25+(CI25)*0.25</f>
        <v>0.39535993571944195</v>
      </c>
      <c r="CL25" s="286">
        <f>'1'!EM25</f>
        <v>0.25226819612528356</v>
      </c>
      <c r="CM25" s="286">
        <f>'1'!EO25</f>
        <v>0.3407095781401317</v>
      </c>
      <c r="CN25" s="261">
        <f>'2'!DC25</f>
        <v>0.25643871810476232</v>
      </c>
      <c r="CO25" s="287">
        <f>'2'!DE25</f>
        <v>0.35938255283244191</v>
      </c>
      <c r="CP25" s="287">
        <f>'3'!CG25</f>
        <v>0.7678357741316717</v>
      </c>
      <c r="CQ25" s="261">
        <f>'8'!DE25</f>
        <v>0.86432057920006544</v>
      </c>
      <c r="CR25" s="261">
        <f t="shared" ref="CR25:CR53" si="36">(CL25)*0.4+(CN25)*0.1+(CP25)*0.25+(CQ25)*0.25</f>
        <v>0.53459023859352395</v>
      </c>
      <c r="CS25" s="261">
        <f t="shared" ref="CS25:CS53" si="37">(CM25)*0.4+(CO25)*0.1+(CP25)*0.25+(CQ25)*0.25</f>
        <v>0.58026117487223117</v>
      </c>
      <c r="CT25" s="286">
        <f>'1'!EY25</f>
        <v>0.18603231432722608</v>
      </c>
      <c r="CU25" s="286">
        <f>'1'!FA25</f>
        <v>0.24983546424431377</v>
      </c>
      <c r="CV25" s="261">
        <f>'2'!DL25</f>
        <v>0.18706995414289271</v>
      </c>
      <c r="CW25" s="287">
        <f>'2'!DN25</f>
        <v>0.26182725181477184</v>
      </c>
      <c r="CX25" s="287">
        <f>'3'!CN25</f>
        <v>0.61297442065755847</v>
      </c>
      <c r="CY25" s="261">
        <f>'8'!DN25</f>
        <v>0.79117671168776993</v>
      </c>
      <c r="CZ25" s="261">
        <f t="shared" ref="CZ25:CZ53" si="38">(CT25)*0.4+(CV25)*0.1+(CX25)*0.25+(CY25)*0.25</f>
        <v>0.4441577042315118</v>
      </c>
      <c r="DA25" s="261">
        <f t="shared" ref="DA25:DA53" si="39">(CU25)*0.4+(CW25)*0.1+(CX25)*0.25+(CY25)*0.25</f>
        <v>0.47715469396553478</v>
      </c>
      <c r="DB25" s="286">
        <f>'1'!FK25</f>
        <v>0.38587369596405152</v>
      </c>
      <c r="DC25" s="286">
        <f>'1'!FM25</f>
        <v>0.49652218527983233</v>
      </c>
      <c r="DD25" s="261">
        <f>'2'!DU25</f>
        <v>0.32635534265797927</v>
      </c>
      <c r="DE25" s="287">
        <f>'2'!DW25</f>
        <v>0.44527396747929632</v>
      </c>
      <c r="DF25" s="287">
        <f>'3'!CU25</f>
        <v>0.24425014373305803</v>
      </c>
      <c r="DG25" s="261">
        <f>'8'!DW25</f>
        <v>0.44448359343748939</v>
      </c>
      <c r="DH25" s="261">
        <f t="shared" ref="DH25:DH53" si="40">(DB25)*0.4+(DD25)*0.1+(DF25)*0.25+(DG25)*0.25</f>
        <v>0.35916844694405542</v>
      </c>
      <c r="DI25" s="261">
        <f t="shared" ref="DI25:DI53" si="41">(DC25)*0.4+(DE25)*0.1+(DF25)*0.25+(DG25)*0.25</f>
        <v>0.41531970515249944</v>
      </c>
    </row>
    <row r="26" spans="1:113" ht="19.5" customHeight="1">
      <c r="A26" s="201">
        <v>1982</v>
      </c>
      <c r="B26" s="286">
        <f>'1'!K26</f>
        <v>0.28025294435204795</v>
      </c>
      <c r="C26" s="286">
        <f>'1'!M26</f>
        <v>0.37607876496020731</v>
      </c>
      <c r="D26" s="261">
        <f>'2'!H26</f>
        <v>0.19754301706325708</v>
      </c>
      <c r="E26" s="287">
        <f>'2'!J26</f>
        <v>0.27748672042456479</v>
      </c>
      <c r="F26" s="287">
        <f>'3'!H26</f>
        <v>0.549263074685991</v>
      </c>
      <c r="G26" s="261">
        <f>'8'!J26</f>
        <v>0.65538540032825188</v>
      </c>
      <c r="H26" s="261">
        <f t="shared" si="14"/>
        <v>0.43301759820070562</v>
      </c>
      <c r="I26" s="261">
        <f t="shared" si="15"/>
        <v>0.4793422967801001</v>
      </c>
      <c r="J26" s="286">
        <f>'1'!W26</f>
        <v>0.33639198709296114</v>
      </c>
      <c r="K26" s="286">
        <f>'1'!Y26</f>
        <v>0.44244870553056337</v>
      </c>
      <c r="L26" s="261">
        <f>'2'!Q26</f>
        <v>0.22612332659854251</v>
      </c>
      <c r="M26" s="287">
        <f>'2'!S26</f>
        <v>0.3184654876870176</v>
      </c>
      <c r="N26" s="287">
        <f>'3'!O26</f>
        <v>0.8506801849695006</v>
      </c>
      <c r="O26" s="261">
        <f>'8'!S26</f>
        <v>0.75938101453949425</v>
      </c>
      <c r="P26" s="261">
        <f t="shared" si="16"/>
        <v>0.55968442737428747</v>
      </c>
      <c r="Q26" s="261">
        <f t="shared" si="17"/>
        <v>0.61134133085817588</v>
      </c>
      <c r="R26" s="286">
        <f>'1'!AI26</f>
        <v>0.3040004991712888</v>
      </c>
      <c r="S26" s="286">
        <f>'1'!AK26</f>
        <v>0.40486025561421268</v>
      </c>
      <c r="T26" s="261">
        <f>'2'!Z26</f>
        <v>0.20665796781203766</v>
      </c>
      <c r="U26" s="287">
        <f>'2'!AB26</f>
        <v>0.29082699342619078</v>
      </c>
      <c r="V26" s="287">
        <f>'3'!V26</f>
        <v>0.49422747665071093</v>
      </c>
      <c r="W26" s="261">
        <f>'8'!AB26</f>
        <v>0.65400214028502435</v>
      </c>
      <c r="X26" s="261">
        <f t="shared" si="18"/>
        <v>0.42932340068365316</v>
      </c>
      <c r="Y26" s="261">
        <f t="shared" si="19"/>
        <v>0.47808420582223798</v>
      </c>
      <c r="Z26" s="286">
        <f>'1'!AU26</f>
        <v>0.23835871152658697</v>
      </c>
      <c r="AA26" s="286">
        <f>'1'!AW26</f>
        <v>0.32250158470760076</v>
      </c>
      <c r="AB26" s="261">
        <f>'2'!AI26</f>
        <v>0.25054559489383837</v>
      </c>
      <c r="AC26" s="287">
        <f>'2'!AK26</f>
        <v>0.35161966661702004</v>
      </c>
      <c r="AD26" s="287">
        <f>'3'!AC26</f>
        <v>0.56739412859408167</v>
      </c>
      <c r="AE26" s="261">
        <f>'8'!AK26</f>
        <v>0.74990902956903682</v>
      </c>
      <c r="AF26" s="261">
        <f t="shared" si="20"/>
        <v>0.44972383364079827</v>
      </c>
      <c r="AG26" s="261">
        <f t="shared" si="21"/>
        <v>0.49348839008552192</v>
      </c>
      <c r="AH26" s="286">
        <f>'1'!BG26</f>
        <v>0.11119136195782457</v>
      </c>
      <c r="AI26" s="286">
        <f>'1'!BI26</f>
        <v>0.13219896733827741</v>
      </c>
      <c r="AJ26" s="261">
        <f>'2'!AR26</f>
        <v>0.27602123107558368</v>
      </c>
      <c r="AK26" s="287">
        <f>'2'!AT26</f>
        <v>0.38455733254591129</v>
      </c>
      <c r="AL26" s="287">
        <f>'3'!AJ26</f>
        <v>0.84996841313925575</v>
      </c>
      <c r="AM26" s="261">
        <f>'8'!AT26</f>
        <v>0.80607438380830621</v>
      </c>
      <c r="AN26" s="261">
        <f t="shared" si="22"/>
        <v>0.48608936712757866</v>
      </c>
      <c r="AO26" s="261">
        <f t="shared" si="23"/>
        <v>0.50534601942679258</v>
      </c>
      <c r="AP26" s="286">
        <f>'1'!BS26</f>
        <v>0.29054483787218593</v>
      </c>
      <c r="AQ26" s="286">
        <f>'1'!BU26</f>
        <v>0.38868556638334495</v>
      </c>
      <c r="AR26" s="261">
        <f>'2'!BA26</f>
        <v>0.23307386223427176</v>
      </c>
      <c r="AS26" s="287">
        <f>'2'!BC26</f>
        <v>0.32806744302744401</v>
      </c>
      <c r="AT26" s="287">
        <f>'3'!AQ26</f>
        <v>0.60695706931180526</v>
      </c>
      <c r="AU26" s="261">
        <f>'8'!BC26</f>
        <v>0.76585700212268759</v>
      </c>
      <c r="AV26" s="261">
        <f t="shared" si="24"/>
        <v>0.48272883923092474</v>
      </c>
      <c r="AW26" s="261">
        <f t="shared" si="25"/>
        <v>0.53148448871470566</v>
      </c>
      <c r="AX26" s="286">
        <f>'1'!CE26</f>
        <v>0.21908112964336493</v>
      </c>
      <c r="AY26" s="286">
        <f>'1'!CG26</f>
        <v>0.29652732326384368</v>
      </c>
      <c r="AZ26" s="261">
        <f>'2'!BJ26</f>
        <v>0.24585448795095777</v>
      </c>
      <c r="BA26" s="287">
        <f>'2'!BL26</f>
        <v>0.34537594478830541</v>
      </c>
      <c r="BB26" s="287">
        <f>'3'!AX26</f>
        <v>0.80431908333590751</v>
      </c>
      <c r="BC26" s="261">
        <f>'8'!BL26</f>
        <v>0.754838978743402</v>
      </c>
      <c r="BD26" s="261">
        <f t="shared" si="26"/>
        <v>0.50200741617226918</v>
      </c>
      <c r="BE26" s="261">
        <f t="shared" si="27"/>
        <v>0.54293803930419537</v>
      </c>
      <c r="BF26" s="286">
        <f>'1'!CQ26</f>
        <v>0.28242569124113082</v>
      </c>
      <c r="BG26" s="286">
        <f>'1'!CS26</f>
        <v>0.37875758515496738</v>
      </c>
      <c r="BH26" s="261">
        <f>'2'!BS26</f>
        <v>0.21745476253745677</v>
      </c>
      <c r="BI26" s="287">
        <f>'2'!BU26</f>
        <v>0.30629620689009762</v>
      </c>
      <c r="BJ26" s="287">
        <f>'3'!BE26</f>
        <v>0.58149595563546186</v>
      </c>
      <c r="BK26" s="261">
        <f>'8'!BU26</f>
        <v>0.74990034283547735</v>
      </c>
      <c r="BL26" s="261">
        <f t="shared" si="28"/>
        <v>0.46756482736793281</v>
      </c>
      <c r="BM26" s="261">
        <f t="shared" si="29"/>
        <v>0.51498172936873154</v>
      </c>
      <c r="BN26" s="286">
        <f>'1'!DC26</f>
        <v>0.3945942810913261</v>
      </c>
      <c r="BO26" s="286">
        <f>'1'!DE26</f>
        <v>0.50566785334101871</v>
      </c>
      <c r="BP26" s="261">
        <f>'2'!CB26</f>
        <v>0.35605108608025521</v>
      </c>
      <c r="BQ26" s="287">
        <f>'2'!CD26</f>
        <v>0.4786984596929546</v>
      </c>
      <c r="BR26" s="287">
        <f>'3'!BL26</f>
        <v>0.75456669907330332</v>
      </c>
      <c r="BS26" s="261">
        <f>'8'!CD26</f>
        <v>0.72756271445612408</v>
      </c>
      <c r="BT26" s="261">
        <f t="shared" si="30"/>
        <v>0.56397517442691281</v>
      </c>
      <c r="BU26" s="261">
        <f t="shared" si="31"/>
        <v>0.62066934068805979</v>
      </c>
      <c r="BV26" s="286">
        <f>'1'!DO26</f>
        <v>0.2320208346163653</v>
      </c>
      <c r="BW26" s="286">
        <f>'1'!DQ26</f>
        <v>0.31405904429786319</v>
      </c>
      <c r="BX26" s="261">
        <f>'2'!CK26</f>
        <v>0.40137048663424113</v>
      </c>
      <c r="BY26" s="287">
        <f>'2'!CM26</f>
        <v>0.52672695222678401</v>
      </c>
      <c r="BZ26" s="287">
        <f>'3'!BS26</f>
        <v>0.74168402262300037</v>
      </c>
      <c r="CA26" s="261">
        <f>'8'!CM26</f>
        <v>0.83254317532028876</v>
      </c>
      <c r="CB26" s="261">
        <f t="shared" si="32"/>
        <v>0.52650218199579246</v>
      </c>
      <c r="CC26" s="261">
        <f t="shared" si="33"/>
        <v>0.57185311242764603</v>
      </c>
      <c r="CD26" s="286">
        <f>'1'!EA26</f>
        <v>0.15918481688881492</v>
      </c>
      <c r="CE26" s="286">
        <f>'1'!EC26</f>
        <v>0.20968650322409016</v>
      </c>
      <c r="CF26" s="261">
        <f>'2'!CT26</f>
        <v>9.7823992586911629E-2</v>
      </c>
      <c r="CG26" s="287">
        <f>'2'!CV26</f>
        <v>0.11127562247671496</v>
      </c>
      <c r="CH26" s="287">
        <f>'3'!BZ26</f>
        <v>0.50319925293123791</v>
      </c>
      <c r="CI26" s="261">
        <f>'8'!CV26</f>
        <v>0.7145165332243093</v>
      </c>
      <c r="CJ26" s="261">
        <f t="shared" si="34"/>
        <v>0.37788527255310395</v>
      </c>
      <c r="CK26" s="261">
        <f t="shared" si="35"/>
        <v>0.39943111007619436</v>
      </c>
      <c r="CL26" s="286">
        <f>'1'!EM26</f>
        <v>0.25531965036205284</v>
      </c>
      <c r="CM26" s="286">
        <f>'1'!EO26</f>
        <v>0.34464668545551858</v>
      </c>
      <c r="CN26" s="261">
        <f>'2'!DC26</f>
        <v>0.26499095776532255</v>
      </c>
      <c r="CO26" s="287">
        <f>'2'!DE26</f>
        <v>0.37049233723228897</v>
      </c>
      <c r="CP26" s="287">
        <f>'3'!CG26</f>
        <v>0.74665391556037097</v>
      </c>
      <c r="CQ26" s="261">
        <f>'8'!DE26</f>
        <v>0.85584471612090729</v>
      </c>
      <c r="CR26" s="261">
        <f t="shared" si="36"/>
        <v>0.52925161384167296</v>
      </c>
      <c r="CS26" s="261">
        <f t="shared" si="37"/>
        <v>0.57553256582575596</v>
      </c>
      <c r="CT26" s="286">
        <f>'1'!EY26</f>
        <v>0.18971480081219735</v>
      </c>
      <c r="CU26" s="286">
        <f>'1'!FA26</f>
        <v>0.25518157008904513</v>
      </c>
      <c r="CV26" s="261">
        <f>'2'!DL26</f>
        <v>0.19609632599145518</v>
      </c>
      <c r="CW26" s="287">
        <f>'2'!DN26</f>
        <v>0.27534503534661536</v>
      </c>
      <c r="CX26" s="287">
        <f>'3'!CN26</f>
        <v>0.57961787839186085</v>
      </c>
      <c r="CY26" s="261">
        <f>'8'!DN26</f>
        <v>0.77755881663947546</v>
      </c>
      <c r="CZ26" s="261">
        <f t="shared" si="38"/>
        <v>0.43478972668185856</v>
      </c>
      <c r="DA26" s="261">
        <f t="shared" si="39"/>
        <v>0.46890130532811369</v>
      </c>
      <c r="DB26" s="286">
        <f>'1'!FK26</f>
        <v>0.39277732089259099</v>
      </c>
      <c r="DC26" s="286">
        <f>'1'!FM26</f>
        <v>0.50377132847903927</v>
      </c>
      <c r="DD26" s="261">
        <f>'2'!DU26</f>
        <v>0.34016013551289326</v>
      </c>
      <c r="DE26" s="287">
        <f>'2'!DW26</f>
        <v>0.46101750185273327</v>
      </c>
      <c r="DF26" s="287">
        <f>'3'!CU26</f>
        <v>0.22200484117156216</v>
      </c>
      <c r="DG26" s="261">
        <f>'8'!DW26</f>
        <v>0.41314498224613544</v>
      </c>
      <c r="DH26" s="261">
        <f t="shared" si="40"/>
        <v>0.34991439776275013</v>
      </c>
      <c r="DI26" s="261">
        <f t="shared" si="41"/>
        <v>0.40639773743131347</v>
      </c>
    </row>
    <row r="27" spans="1:113" ht="19.5" customHeight="1">
      <c r="A27" s="201">
        <v>1983</v>
      </c>
      <c r="B27" s="286">
        <f>'1'!K27</f>
        <v>0.29118275635690827</v>
      </c>
      <c r="C27" s="286">
        <f>'1'!M27</f>
        <v>0.38946016845085918</v>
      </c>
      <c r="D27" s="261">
        <f>'2'!H27</f>
        <v>0.20869328646981014</v>
      </c>
      <c r="E27" s="287">
        <f>'2'!J27</f>
        <v>0.29377026244040066</v>
      </c>
      <c r="F27" s="287">
        <f>'3'!H27</f>
        <v>0.54466874614859906</v>
      </c>
      <c r="G27" s="261">
        <f>'8'!J27</f>
        <v>0.64371227006137532</v>
      </c>
      <c r="H27" s="261">
        <f t="shared" si="14"/>
        <v>0.43443768524223791</v>
      </c>
      <c r="I27" s="261">
        <f t="shared" si="15"/>
        <v>0.48225634767687731</v>
      </c>
      <c r="J27" s="286">
        <f>'1'!W27</f>
        <v>0.3386363940837222</v>
      </c>
      <c r="K27" s="286">
        <f>'1'!Y27</f>
        <v>0.44498599917092108</v>
      </c>
      <c r="L27" s="261">
        <f>'2'!Q27</f>
        <v>0.23390869702818012</v>
      </c>
      <c r="M27" s="287">
        <f>'2'!S27</f>
        <v>0.32921164044572215</v>
      </c>
      <c r="N27" s="287">
        <f>'3'!O27</f>
        <v>0.8506801849695006</v>
      </c>
      <c r="O27" s="261">
        <f>'8'!S27</f>
        <v>0.74345795298993134</v>
      </c>
      <c r="P27" s="261">
        <f t="shared" si="16"/>
        <v>0.55737996182616489</v>
      </c>
      <c r="Q27" s="261">
        <f t="shared" si="17"/>
        <v>0.60945009820279861</v>
      </c>
      <c r="R27" s="286">
        <f>'1'!AI27</f>
        <v>0.31324011126877788</v>
      </c>
      <c r="S27" s="286">
        <f>'1'!AK27</f>
        <v>0.41577202018187148</v>
      </c>
      <c r="T27" s="261">
        <f>'2'!Z27</f>
        <v>0.22039878286569364</v>
      </c>
      <c r="U27" s="287">
        <f>'2'!AB27</f>
        <v>0.31045370257078675</v>
      </c>
      <c r="V27" s="287">
        <f>'3'!V27</f>
        <v>0.50099011547271566</v>
      </c>
      <c r="W27" s="261">
        <f>'8'!AB27</f>
        <v>0.65328212048120204</v>
      </c>
      <c r="X27" s="261">
        <f t="shared" si="18"/>
        <v>0.43590398178255996</v>
      </c>
      <c r="Y27" s="261">
        <f t="shared" si="19"/>
        <v>0.48592223731830669</v>
      </c>
      <c r="Z27" s="286">
        <f>'1'!AU27</f>
        <v>0.24571402879134707</v>
      </c>
      <c r="AA27" s="286">
        <f>'1'!AW27</f>
        <v>0.33218395252605099</v>
      </c>
      <c r="AB27" s="261">
        <f>'2'!AI27</f>
        <v>0.26131158109217284</v>
      </c>
      <c r="AC27" s="287">
        <f>'2'!AK27</f>
        <v>0.36573495774971571</v>
      </c>
      <c r="AD27" s="287">
        <f>'3'!AC27</f>
        <v>0.56739412859408167</v>
      </c>
      <c r="AE27" s="261">
        <f>'8'!AK27</f>
        <v>0.74421504556399209</v>
      </c>
      <c r="AF27" s="261">
        <f t="shared" si="20"/>
        <v>0.45231906316527459</v>
      </c>
      <c r="AG27" s="261">
        <f t="shared" si="21"/>
        <v>0.49734937032491044</v>
      </c>
      <c r="AH27" s="286">
        <f>'1'!BG27</f>
        <v>0.12440555373592044</v>
      </c>
      <c r="AI27" s="286">
        <f>'1'!BI27</f>
        <v>0.15432918833170631</v>
      </c>
      <c r="AJ27" s="261">
        <f>'2'!AR27</f>
        <v>0.2855187148037886</v>
      </c>
      <c r="AK27" s="287">
        <f>'2'!AT27</f>
        <v>0.39643818049133445</v>
      </c>
      <c r="AL27" s="287">
        <f>'3'!AJ27</f>
        <v>0.84996841313925575</v>
      </c>
      <c r="AM27" s="261">
        <f>'8'!AT27</f>
        <v>0.80186487644638549</v>
      </c>
      <c r="AN27" s="261">
        <f t="shared" si="22"/>
        <v>0.49127241537115729</v>
      </c>
      <c r="AO27" s="261">
        <f t="shared" si="23"/>
        <v>0.51433381577822623</v>
      </c>
      <c r="AP27" s="286">
        <f>'1'!BS27</f>
        <v>0.29902399402093782</v>
      </c>
      <c r="AQ27" s="286">
        <f>'1'!BU27</f>
        <v>0.39891793884413496</v>
      </c>
      <c r="AR27" s="261">
        <f>'2'!BA27</f>
        <v>0.24340393547424424</v>
      </c>
      <c r="AS27" s="287">
        <f>'2'!BC27</f>
        <v>0.34209130651552194</v>
      </c>
      <c r="AT27" s="287">
        <f>'3'!AQ27</f>
        <v>0.59452568431696973</v>
      </c>
      <c r="AU27" s="261">
        <f>'8'!BC27</f>
        <v>0.75960076932375131</v>
      </c>
      <c r="AV27" s="261">
        <f t="shared" si="24"/>
        <v>0.48248160456597977</v>
      </c>
      <c r="AW27" s="261">
        <f t="shared" si="25"/>
        <v>0.53230791959938639</v>
      </c>
      <c r="AX27" s="286">
        <f>'1'!CE27</f>
        <v>0.22917328594403769</v>
      </c>
      <c r="AY27" s="286">
        <f>'1'!CG27</f>
        <v>0.31023532007953109</v>
      </c>
      <c r="AZ27" s="261">
        <f>'2'!BJ27</f>
        <v>0.2835122678813039</v>
      </c>
      <c r="BA27" s="287">
        <f>'2'!BL27</f>
        <v>0.39394552311199155</v>
      </c>
      <c r="BB27" s="287">
        <f>'3'!AX27</f>
        <v>0.80493858092948889</v>
      </c>
      <c r="BC27" s="261">
        <f>'8'!BL27</f>
        <v>0.73373630241447996</v>
      </c>
      <c r="BD27" s="261">
        <f t="shared" si="26"/>
        <v>0.50468926200173769</v>
      </c>
      <c r="BE27" s="261">
        <f t="shared" si="27"/>
        <v>0.5481574011790038</v>
      </c>
      <c r="BF27" s="286">
        <f>'1'!CQ27</f>
        <v>0.28940176892408787</v>
      </c>
      <c r="BG27" s="286">
        <f>'1'!CS27</f>
        <v>0.38729561149265246</v>
      </c>
      <c r="BH27" s="261">
        <f>'2'!BS27</f>
        <v>0.23263408559464172</v>
      </c>
      <c r="BI27" s="287">
        <f>'2'!BU27</f>
        <v>0.32746392141161645</v>
      </c>
      <c r="BJ27" s="287">
        <f>'3'!BE27</f>
        <v>0.58149595563546186</v>
      </c>
      <c r="BK27" s="261">
        <f>'8'!BU27</f>
        <v>0.73945642642099718</v>
      </c>
      <c r="BL27" s="261">
        <f t="shared" si="28"/>
        <v>0.46926221164321413</v>
      </c>
      <c r="BM27" s="261">
        <f t="shared" si="29"/>
        <v>0.51790273225233741</v>
      </c>
      <c r="BN27" s="286">
        <f>'1'!DC27</f>
        <v>0.40616460980243191</v>
      </c>
      <c r="BO27" s="286">
        <f>'1'!DE27</f>
        <v>0.51763570625389144</v>
      </c>
      <c r="BP27" s="261">
        <f>'2'!CB27</f>
        <v>0.36944661977445059</v>
      </c>
      <c r="BQ27" s="287">
        <f>'2'!CD27</f>
        <v>0.49325262389854152</v>
      </c>
      <c r="BR27" s="287">
        <f>'3'!BL27</f>
        <v>0.75456669907330332</v>
      </c>
      <c r="BS27" s="261">
        <f>'8'!CD27</f>
        <v>0.72772098980586764</v>
      </c>
      <c r="BT27" s="261">
        <f t="shared" si="30"/>
        <v>0.56998242811821054</v>
      </c>
      <c r="BU27" s="261">
        <f t="shared" si="31"/>
        <v>0.62695146711120353</v>
      </c>
      <c r="BV27" s="286">
        <f>'1'!DO27</f>
        <v>0.23719120750119826</v>
      </c>
      <c r="BW27" s="286">
        <f>'1'!DQ27</f>
        <v>0.32095336891124104</v>
      </c>
      <c r="BX27" s="261">
        <f>'2'!CK27</f>
        <v>0.41248412889961289</v>
      </c>
      <c r="BY27" s="287">
        <f>'2'!CM27</f>
        <v>0.53800276265442271</v>
      </c>
      <c r="BZ27" s="287">
        <f>'3'!BS27</f>
        <v>0.75370807144143059</v>
      </c>
      <c r="CA27" s="261">
        <f>'8'!CM27</f>
        <v>0.82056554925869951</v>
      </c>
      <c r="CB27" s="261">
        <f t="shared" si="32"/>
        <v>0.52969330106547319</v>
      </c>
      <c r="CC27" s="261">
        <f t="shared" si="33"/>
        <v>0.57575002900497119</v>
      </c>
      <c r="CD27" s="286">
        <f>'1'!EA27</f>
        <v>0.16280682152599601</v>
      </c>
      <c r="CE27" s="286">
        <f>'1'!EC27</f>
        <v>0.21522764188557333</v>
      </c>
      <c r="CF27" s="261">
        <f>'2'!CT27</f>
        <v>0.1054011376776163</v>
      </c>
      <c r="CG27" s="287">
        <f>'2'!CV27</f>
        <v>0.12544025704677042</v>
      </c>
      <c r="CH27" s="287">
        <f>'3'!BZ27</f>
        <v>0.51376314104116483</v>
      </c>
      <c r="CI27" s="261">
        <f>'8'!CV27</f>
        <v>0.71671419362341371</v>
      </c>
      <c r="CJ27" s="261">
        <f t="shared" si="34"/>
        <v>0.3832821760443047</v>
      </c>
      <c r="CK27" s="261">
        <f t="shared" si="35"/>
        <v>0.40625441612505098</v>
      </c>
      <c r="CL27" s="286">
        <f>'1'!EM27</f>
        <v>0.24798353816512983</v>
      </c>
      <c r="CM27" s="286">
        <f>'1'!EO27</f>
        <v>0.33514689217376553</v>
      </c>
      <c r="CN27" s="261">
        <f>'2'!DC27</f>
        <v>0.27209278435453316</v>
      </c>
      <c r="CO27" s="287">
        <f>'2'!DE27</f>
        <v>0.37958147912170037</v>
      </c>
      <c r="CP27" s="287">
        <f>'3'!CG27</f>
        <v>0.72418653359376739</v>
      </c>
      <c r="CQ27" s="261">
        <f>'8'!DE27</f>
        <v>0.85179789657547522</v>
      </c>
      <c r="CR27" s="261">
        <f t="shared" si="36"/>
        <v>0.52039880124381588</v>
      </c>
      <c r="CS27" s="261">
        <f t="shared" si="37"/>
        <v>0.56601301232398693</v>
      </c>
      <c r="CT27" s="286">
        <f>'1'!EY27</f>
        <v>0.20892276669155432</v>
      </c>
      <c r="CU27" s="286">
        <f>'1'!FA27</f>
        <v>0.28247660641666206</v>
      </c>
      <c r="CV27" s="261">
        <f>'2'!DL27</f>
        <v>0.20514350694628025</v>
      </c>
      <c r="CW27" s="287">
        <f>'2'!DN27</f>
        <v>0.28862860790281464</v>
      </c>
      <c r="CX27" s="287">
        <f>'3'!CN27</f>
        <v>0.54359796215651202</v>
      </c>
      <c r="CY27" s="261">
        <f>'8'!DN27</f>
        <v>0.76951355435905777</v>
      </c>
      <c r="CZ27" s="261">
        <f t="shared" si="38"/>
        <v>0.43236133650014219</v>
      </c>
      <c r="DA27" s="261">
        <f t="shared" si="39"/>
        <v>0.47013138248583874</v>
      </c>
      <c r="DB27" s="286">
        <f>'1'!FK27</f>
        <v>0.41814358043745381</v>
      </c>
      <c r="DC27" s="286">
        <f>'1'!FM27</f>
        <v>0.52983194520345123</v>
      </c>
      <c r="DD27" s="261">
        <f>'2'!DU27</f>
        <v>0.34804184944317473</v>
      </c>
      <c r="DE27" s="287">
        <f>'2'!DW27</f>
        <v>0.46984471898254554</v>
      </c>
      <c r="DF27" s="287">
        <f>'3'!CU27</f>
        <v>0.19923735705799409</v>
      </c>
      <c r="DG27" s="261">
        <f>'8'!DW27</f>
        <v>0.40595792109645767</v>
      </c>
      <c r="DH27" s="261">
        <f t="shared" si="40"/>
        <v>0.35336043665791195</v>
      </c>
      <c r="DI27" s="261">
        <f t="shared" si="41"/>
        <v>0.41021606951824802</v>
      </c>
    </row>
    <row r="28" spans="1:113" ht="19.5" customHeight="1">
      <c r="A28" s="201">
        <v>1984</v>
      </c>
      <c r="B28" s="286">
        <f>'1'!K28</f>
        <v>0.29601864040075632</v>
      </c>
      <c r="C28" s="286">
        <f>'1'!M28</f>
        <v>0.3953068238490694</v>
      </c>
      <c r="D28" s="261">
        <f>'2'!H28</f>
        <v>0.2168016802289629</v>
      </c>
      <c r="E28" s="287">
        <f>'2'!J28</f>
        <v>0.30537046706354382</v>
      </c>
      <c r="F28" s="287">
        <f>'3'!H28</f>
        <v>0.54003828862080261</v>
      </c>
      <c r="G28" s="261">
        <f>'8'!J28</f>
        <v>0.67362297872254051</v>
      </c>
      <c r="H28" s="261">
        <f t="shared" si="14"/>
        <v>0.44350294101903459</v>
      </c>
      <c r="I28" s="261">
        <f t="shared" si="15"/>
        <v>0.4920750930818179</v>
      </c>
      <c r="J28" s="286">
        <f>'1'!W28</f>
        <v>0.34397685699946617</v>
      </c>
      <c r="K28" s="286">
        <f>'1'!Y28</f>
        <v>0.45098972675871235</v>
      </c>
      <c r="L28" s="261">
        <f>'2'!Q28</f>
        <v>0.24436004962735658</v>
      </c>
      <c r="M28" s="287">
        <f>'2'!S28</f>
        <v>0.34337474516460414</v>
      </c>
      <c r="N28" s="287">
        <f>'3'!O28</f>
        <v>0.8506801849695006</v>
      </c>
      <c r="O28" s="261">
        <f>'8'!S28</f>
        <v>0.74058376935920656</v>
      </c>
      <c r="P28" s="261">
        <f t="shared" si="16"/>
        <v>0.55984273634469894</v>
      </c>
      <c r="Q28" s="261">
        <f t="shared" si="17"/>
        <v>0.61254935380212217</v>
      </c>
      <c r="R28" s="286">
        <f>'1'!AI28</f>
        <v>0.32664940538101067</v>
      </c>
      <c r="S28" s="286">
        <f>'1'!AK28</f>
        <v>0.43133607460122475</v>
      </c>
      <c r="T28" s="261">
        <f>'2'!Z28</f>
        <v>0.23401906882206489</v>
      </c>
      <c r="U28" s="287">
        <f>'2'!AB28</f>
        <v>0.32936276790156926</v>
      </c>
      <c r="V28" s="287">
        <f>'3'!V28</f>
        <v>0.50773548187001982</v>
      </c>
      <c r="W28" s="261">
        <f>'8'!AB28</f>
        <v>0.66681955865053155</v>
      </c>
      <c r="X28" s="261">
        <f t="shared" si="18"/>
        <v>0.44770042916474861</v>
      </c>
      <c r="Y28" s="261">
        <f t="shared" si="19"/>
        <v>0.49910946676078471</v>
      </c>
      <c r="Z28" s="286">
        <f>'1'!AU28</f>
        <v>0.25353776775931586</v>
      </c>
      <c r="AA28" s="286">
        <f>'1'!AW28</f>
        <v>0.34235009371864911</v>
      </c>
      <c r="AB28" s="261">
        <f>'2'!AI28</f>
        <v>0.26997331293786403</v>
      </c>
      <c r="AC28" s="287">
        <f>'2'!AK28</f>
        <v>0.37688165593247203</v>
      </c>
      <c r="AD28" s="287">
        <f>'3'!AC28</f>
        <v>0.56739412859408167</v>
      </c>
      <c r="AE28" s="261">
        <f>'8'!AK28</f>
        <v>0.76923581114353912</v>
      </c>
      <c r="AF28" s="261">
        <f t="shared" si="20"/>
        <v>0.46256992333191793</v>
      </c>
      <c r="AG28" s="261">
        <f t="shared" si="21"/>
        <v>0.50878568801511204</v>
      </c>
      <c r="AH28" s="286">
        <f>'1'!BG28</f>
        <v>0.13957716828423858</v>
      </c>
      <c r="AI28" s="286">
        <f>'1'!BI28</f>
        <v>0.17897182676296269</v>
      </c>
      <c r="AJ28" s="261">
        <f>'2'!AR28</f>
        <v>0.29710368841501511</v>
      </c>
      <c r="AK28" s="287">
        <f>'2'!AT28</f>
        <v>0.41065382529932742</v>
      </c>
      <c r="AL28" s="287">
        <f>'3'!AJ28</f>
        <v>0.84996841313925575</v>
      </c>
      <c r="AM28" s="261">
        <f>'8'!AT28</f>
        <v>0.80646921926565773</v>
      </c>
      <c r="AN28" s="261">
        <f t="shared" si="22"/>
        <v>0.4996506442564253</v>
      </c>
      <c r="AO28" s="261">
        <f t="shared" si="23"/>
        <v>0.52676352133634619</v>
      </c>
      <c r="AP28" s="286">
        <f>'1'!BS28</f>
        <v>0.30836220285303606</v>
      </c>
      <c r="AQ28" s="286">
        <f>'1'!BU28</f>
        <v>0.41003073855488897</v>
      </c>
      <c r="AR28" s="261">
        <f>'2'!BA28</f>
        <v>0.25250555515570405</v>
      </c>
      <c r="AS28" s="287">
        <f>'2'!BC28</f>
        <v>0.35421136613193849</v>
      </c>
      <c r="AT28" s="287">
        <f>'3'!AQ28</f>
        <v>0.58155231916482764</v>
      </c>
      <c r="AU28" s="261">
        <f>'8'!BC28</f>
        <v>0.74598922370265097</v>
      </c>
      <c r="AV28" s="261">
        <f t="shared" si="24"/>
        <v>0.48048082237365453</v>
      </c>
      <c r="AW28" s="261">
        <f t="shared" si="25"/>
        <v>0.53131881775201906</v>
      </c>
      <c r="AX28" s="286">
        <f>'1'!CE28</f>
        <v>0.24321538270849319</v>
      </c>
      <c r="AY28" s="286">
        <f>'1'!CG28</f>
        <v>0.32890852832847034</v>
      </c>
      <c r="AZ28" s="261">
        <f>'2'!BJ28</f>
        <v>0.29388573369794885</v>
      </c>
      <c r="BA28" s="287">
        <f>'2'!BL28</f>
        <v>0.40673497861416569</v>
      </c>
      <c r="BB28" s="287">
        <f>'3'!AX28</f>
        <v>0.60049379116800539</v>
      </c>
      <c r="BC28" s="261">
        <f>'8'!BL28</f>
        <v>0.67448605227279967</v>
      </c>
      <c r="BD28" s="261">
        <f t="shared" si="26"/>
        <v>0.44541968731339343</v>
      </c>
      <c r="BE28" s="261">
        <f t="shared" si="27"/>
        <v>0.49098187005300598</v>
      </c>
      <c r="BF28" s="286">
        <f>'1'!CQ28</f>
        <v>0.3095945998722695</v>
      </c>
      <c r="BG28" s="286">
        <f>'1'!CS28</f>
        <v>0.41148534148860255</v>
      </c>
      <c r="BH28" s="261">
        <f>'2'!BS28</f>
        <v>0.24351462714425348</v>
      </c>
      <c r="BI28" s="287">
        <f>'2'!BU28</f>
        <v>0.34224001785838737</v>
      </c>
      <c r="BJ28" s="287">
        <f>'3'!BE28</f>
        <v>0.58149595563546186</v>
      </c>
      <c r="BK28" s="261">
        <f>'8'!BU28</f>
        <v>0.73195751494634798</v>
      </c>
      <c r="BL28" s="261">
        <f t="shared" si="28"/>
        <v>0.47655267030878562</v>
      </c>
      <c r="BM28" s="261">
        <f t="shared" si="29"/>
        <v>0.52718150602673219</v>
      </c>
      <c r="BN28" s="286">
        <f>'1'!DC28</f>
        <v>0.40707466235256795</v>
      </c>
      <c r="BO28" s="286">
        <f>'1'!DE28</f>
        <v>0.51856912548317169</v>
      </c>
      <c r="BP28" s="261">
        <f>'2'!CB28</f>
        <v>0.38054052853578207</v>
      </c>
      <c r="BQ28" s="287">
        <f>'2'!CD28</f>
        <v>0.50507379056505597</v>
      </c>
      <c r="BR28" s="287">
        <f>'3'!BL28</f>
        <v>0.7369390360937873</v>
      </c>
      <c r="BS28" s="261">
        <f>'8'!CD28</f>
        <v>0.74067632602043243</v>
      </c>
      <c r="BT28" s="261">
        <f t="shared" si="30"/>
        <v>0.57028775832316037</v>
      </c>
      <c r="BU28" s="261">
        <f t="shared" si="31"/>
        <v>0.6273388697783292</v>
      </c>
      <c r="BV28" s="286">
        <f>'1'!DO28</f>
        <v>0.25102708975956756</v>
      </c>
      <c r="BW28" s="286">
        <f>'1'!DQ28</f>
        <v>0.33910243458392475</v>
      </c>
      <c r="BX28" s="261">
        <f>'2'!CK28</f>
        <v>0.43195772624712681</v>
      </c>
      <c r="BY28" s="287">
        <f>'2'!CM28</f>
        <v>0.55731897108062012</v>
      </c>
      <c r="BZ28" s="287">
        <f>'3'!BS28</f>
        <v>0.76492279540297192</v>
      </c>
      <c r="CA28" s="261">
        <f>'8'!CM28</f>
        <v>0.82671756086994341</v>
      </c>
      <c r="CB28" s="261">
        <f t="shared" si="32"/>
        <v>0.54151669759676857</v>
      </c>
      <c r="CC28" s="261">
        <f t="shared" si="33"/>
        <v>0.58928296000986069</v>
      </c>
      <c r="CD28" s="286">
        <f>'1'!EA28</f>
        <v>0.16984418498208714</v>
      </c>
      <c r="CE28" s="286">
        <f>'1'!EC28</f>
        <v>0.22588028790411391</v>
      </c>
      <c r="CF28" s="261">
        <f>'2'!CT28</f>
        <v>0.11358795607345265</v>
      </c>
      <c r="CG28" s="287">
        <f>'2'!CV28</f>
        <v>0.14041889816881731</v>
      </c>
      <c r="CH28" s="287">
        <f>'3'!BZ28</f>
        <v>0.5241096476437328</v>
      </c>
      <c r="CI28" s="261">
        <f>'8'!CV28</f>
        <v>0.6919250873928644</v>
      </c>
      <c r="CJ28" s="261">
        <f t="shared" si="34"/>
        <v>0.38330515335932941</v>
      </c>
      <c r="CK28" s="261">
        <f t="shared" si="35"/>
        <v>0.4084026887376766</v>
      </c>
      <c r="CL28" s="286">
        <f>'1'!EM28</f>
        <v>0.26062988893898315</v>
      </c>
      <c r="CM28" s="286">
        <f>'1'!EO28</f>
        <v>0.35145018780513149</v>
      </c>
      <c r="CN28" s="261">
        <f>'2'!DC28</f>
        <v>0.28069703234750637</v>
      </c>
      <c r="CO28" s="287">
        <f>'2'!DE28</f>
        <v>0.39043255305278746</v>
      </c>
      <c r="CP28" s="287">
        <f>'3'!CG28</f>
        <v>0.70034630884128291</v>
      </c>
      <c r="CQ28" s="261">
        <f>'8'!DE28</f>
        <v>0.85354151620819074</v>
      </c>
      <c r="CR28" s="261">
        <f t="shared" si="36"/>
        <v>0.52079361507271238</v>
      </c>
      <c r="CS28" s="261">
        <f t="shared" si="37"/>
        <v>0.56809528668969977</v>
      </c>
      <c r="CT28" s="286">
        <f>'1'!EY28</f>
        <v>0.2155951357178211</v>
      </c>
      <c r="CU28" s="286">
        <f>'1'!FA28</f>
        <v>0.29173465929236603</v>
      </c>
      <c r="CV28" s="261">
        <f>'2'!DL28</f>
        <v>0.21381167284743327</v>
      </c>
      <c r="CW28" s="287">
        <f>'2'!DN28</f>
        <v>0.30111592231040735</v>
      </c>
      <c r="CX28" s="287">
        <f>'3'!CN28</f>
        <v>0.50467557337590951</v>
      </c>
      <c r="CY28" s="261">
        <f>'8'!DN28</f>
        <v>0.76551897195592811</v>
      </c>
      <c r="CZ28" s="261">
        <f t="shared" si="38"/>
        <v>0.42516785790483119</v>
      </c>
      <c r="DA28" s="261">
        <f t="shared" si="39"/>
        <v>0.46435409228094654</v>
      </c>
      <c r="DB28" s="286">
        <f>'1'!FK28</f>
        <v>0.43889083894089465</v>
      </c>
      <c r="DC28" s="286">
        <f>'1'!FM28</f>
        <v>0.55050580521897696</v>
      </c>
      <c r="DD28" s="261">
        <f>'2'!DU28</f>
        <v>0.3545885696658202</v>
      </c>
      <c r="DE28" s="287">
        <f>'2'!DW28</f>
        <v>0.47709034544152551</v>
      </c>
      <c r="DF28" s="287">
        <f>'3'!CU28</f>
        <v>0.17593492739047506</v>
      </c>
      <c r="DG28" s="261">
        <f>'8'!DW28</f>
        <v>0.42144848391694784</v>
      </c>
      <c r="DH28" s="261">
        <f t="shared" si="40"/>
        <v>0.36036104536979563</v>
      </c>
      <c r="DI28" s="261">
        <f t="shared" si="41"/>
        <v>0.41725720945859912</v>
      </c>
    </row>
    <row r="29" spans="1:113" ht="19.5" customHeight="1">
      <c r="A29" s="201">
        <v>1985</v>
      </c>
      <c r="B29" s="286">
        <f>'1'!K29</f>
        <v>0.31086697574099548</v>
      </c>
      <c r="C29" s="286">
        <f>'1'!M29</f>
        <v>0.41298423328420253</v>
      </c>
      <c r="D29" s="261">
        <f>'2'!H29</f>
        <v>0.22530466125771656</v>
      </c>
      <c r="E29" s="287">
        <f>'2'!J29</f>
        <v>0.3173255145682416</v>
      </c>
      <c r="F29" s="287">
        <f>'3'!H29</f>
        <v>0.53537138591070221</v>
      </c>
      <c r="G29" s="261">
        <f>'8'!J29</f>
        <v>0.69024197706959201</v>
      </c>
      <c r="H29" s="261">
        <f t="shared" si="14"/>
        <v>0.45328059716724339</v>
      </c>
      <c r="I29" s="261">
        <f t="shared" si="15"/>
        <v>0.50332958551557883</v>
      </c>
      <c r="J29" s="286">
        <f>'1'!W29</f>
        <v>0.36269630246500334</v>
      </c>
      <c r="K29" s="286">
        <f>'1'!Y29</f>
        <v>0.47166938501383182</v>
      </c>
      <c r="L29" s="261">
        <f>'2'!Q29</f>
        <v>0.25539964936460957</v>
      </c>
      <c r="M29" s="287">
        <f>'2'!S29</f>
        <v>0.35802025319956232</v>
      </c>
      <c r="N29" s="287">
        <f>'3'!O29</f>
        <v>0.8506801849695006</v>
      </c>
      <c r="O29" s="261">
        <f>'8'!S29</f>
        <v>0.74558599707141238</v>
      </c>
      <c r="P29" s="261">
        <f t="shared" si="16"/>
        <v>0.56968503143269056</v>
      </c>
      <c r="Q29" s="261">
        <f t="shared" si="17"/>
        <v>0.62353632483571719</v>
      </c>
      <c r="R29" s="286">
        <f>'1'!AI29</f>
        <v>0.34589280875697032</v>
      </c>
      <c r="S29" s="286">
        <f>'1'!AK29</f>
        <v>0.45313219131132254</v>
      </c>
      <c r="T29" s="261">
        <f>'2'!Z29</f>
        <v>0.24474720278474696</v>
      </c>
      <c r="U29" s="287">
        <f>'2'!AB29</f>
        <v>0.34389374888592411</v>
      </c>
      <c r="V29" s="287">
        <f>'3'!V29</f>
        <v>0.5144635758426237</v>
      </c>
      <c r="W29" s="261">
        <f>'8'!AB29</f>
        <v>0.67869929465927159</v>
      </c>
      <c r="X29" s="261">
        <f t="shared" si="18"/>
        <v>0.46112256140673669</v>
      </c>
      <c r="Y29" s="261">
        <f t="shared" si="19"/>
        <v>0.51393296903859531</v>
      </c>
      <c r="Z29" s="286">
        <f>'1'!AU29</f>
        <v>0.27555756959982974</v>
      </c>
      <c r="AA29" s="286">
        <f>'1'!AW29</f>
        <v>0.37025748664943942</v>
      </c>
      <c r="AB29" s="261">
        <f>'2'!AI29</f>
        <v>0.28006530243617361</v>
      </c>
      <c r="AC29" s="287">
        <f>'2'!AK29</f>
        <v>0.3896417448834199</v>
      </c>
      <c r="AD29" s="287">
        <f>'3'!AC29</f>
        <v>0.56739412859408167</v>
      </c>
      <c r="AE29" s="261">
        <f>'8'!AK29</f>
        <v>0.77751416601789847</v>
      </c>
      <c r="AF29" s="261">
        <f t="shared" si="20"/>
        <v>0.47445663173654429</v>
      </c>
      <c r="AG29" s="261">
        <f t="shared" si="21"/>
        <v>0.52329424280111281</v>
      </c>
      <c r="AH29" s="286">
        <f>'1'!BG29</f>
        <v>0.15472041337649003</v>
      </c>
      <c r="AI29" s="286">
        <f>'1'!BI29</f>
        <v>0.2028008867058565</v>
      </c>
      <c r="AJ29" s="261">
        <f>'2'!AR29</f>
        <v>0.30683924595835932</v>
      </c>
      <c r="AK29" s="287">
        <f>'2'!AT29</f>
        <v>0.42237366154315975</v>
      </c>
      <c r="AL29" s="287">
        <f>'3'!AJ29</f>
        <v>0.84996841313925575</v>
      </c>
      <c r="AM29" s="261">
        <f>'8'!AT29</f>
        <v>0.80925643337141717</v>
      </c>
      <c r="AN29" s="261">
        <f t="shared" si="22"/>
        <v>0.50737830157410024</v>
      </c>
      <c r="AO29" s="261">
        <f t="shared" si="23"/>
        <v>0.53816393246432681</v>
      </c>
      <c r="AP29" s="286">
        <f>'1'!BS29</f>
        <v>0.32312952669857853</v>
      </c>
      <c r="AQ29" s="286">
        <f>'1'!BU29</f>
        <v>0.42728115474793643</v>
      </c>
      <c r="AR29" s="261">
        <f>'2'!BA29</f>
        <v>0.25879883460676012</v>
      </c>
      <c r="AS29" s="287">
        <f>'2'!BC29</f>
        <v>0.36246670810314241</v>
      </c>
      <c r="AT29" s="287">
        <f>'3'!AQ29</f>
        <v>0.56801381481353397</v>
      </c>
      <c r="AU29" s="261">
        <f>'8'!BC29</f>
        <v>0.73813584149728173</v>
      </c>
      <c r="AV29" s="261">
        <f t="shared" si="24"/>
        <v>0.48166910821781139</v>
      </c>
      <c r="AW29" s="261">
        <f t="shared" si="25"/>
        <v>0.5336965467871928</v>
      </c>
      <c r="AX29" s="286">
        <f>'1'!CE29</f>
        <v>0.25363227641445973</v>
      </c>
      <c r="AY29" s="286">
        <f>'1'!CG29</f>
        <v>0.34247207527409534</v>
      </c>
      <c r="AZ29" s="261">
        <f>'2'!BJ29</f>
        <v>0.30284270546529773</v>
      </c>
      <c r="BA29" s="287">
        <f>'2'!BL29</f>
        <v>0.41758706230063913</v>
      </c>
      <c r="BB29" s="287">
        <f>'3'!AX29</f>
        <v>0.62471258399760332</v>
      </c>
      <c r="BC29" s="261">
        <f>'8'!BL29</f>
        <v>0.6832593887420616</v>
      </c>
      <c r="BD29" s="261">
        <f t="shared" si="26"/>
        <v>0.45873017429722995</v>
      </c>
      <c r="BE29" s="261">
        <f t="shared" si="27"/>
        <v>0.50574052952461834</v>
      </c>
      <c r="BF29" s="286">
        <f>'1'!CQ29</f>
        <v>0.33207473751320293</v>
      </c>
      <c r="BG29" s="286">
        <f>'1'!CS29</f>
        <v>0.43754426359997861</v>
      </c>
      <c r="BH29" s="261">
        <f>'2'!BS29</f>
        <v>0.25318207913281288</v>
      </c>
      <c r="BI29" s="287">
        <f>'2'!BU29</f>
        <v>0.35510365207733441</v>
      </c>
      <c r="BJ29" s="287">
        <f>'3'!BE29</f>
        <v>0.58149595563546186</v>
      </c>
      <c r="BK29" s="261">
        <f>'8'!BU29</f>
        <v>0.7259483023380312</v>
      </c>
      <c r="BL29" s="261">
        <f t="shared" si="28"/>
        <v>0.48500916741193578</v>
      </c>
      <c r="BM29" s="261">
        <f t="shared" si="29"/>
        <v>0.53738913514109821</v>
      </c>
      <c r="BN29" s="286">
        <f>'1'!DC29</f>
        <v>0.41691682414335368</v>
      </c>
      <c r="BO29" s="286">
        <f>'1'!DE29</f>
        <v>0.52859184401717318</v>
      </c>
      <c r="BP29" s="261">
        <f>'2'!CB29</f>
        <v>0.39072893920772822</v>
      </c>
      <c r="BQ29" s="287">
        <f>'2'!CD29</f>
        <v>0.51575133718212929</v>
      </c>
      <c r="BR29" s="287">
        <f>'3'!BL29</f>
        <v>0.7173757008270899</v>
      </c>
      <c r="BS29" s="261">
        <f>'8'!CD29</f>
        <v>0.75444710751586741</v>
      </c>
      <c r="BT29" s="261">
        <f t="shared" si="30"/>
        <v>0.57379532566385372</v>
      </c>
      <c r="BU29" s="261">
        <f t="shared" si="31"/>
        <v>0.63096757341082155</v>
      </c>
      <c r="BV29" s="286">
        <f>'1'!DO29</f>
        <v>0.28553339650346132</v>
      </c>
      <c r="BW29" s="286">
        <f>'1'!DQ29</f>
        <v>0.38257289073780576</v>
      </c>
      <c r="BX29" s="261">
        <f>'2'!CK29</f>
        <v>0.44936164195577016</v>
      </c>
      <c r="BY29" s="287">
        <f>'2'!CM29</f>
        <v>0.57412815451327015</v>
      </c>
      <c r="BZ29" s="287">
        <f>'3'!BS29</f>
        <v>0.77537482349517661</v>
      </c>
      <c r="CA29" s="261">
        <f>'8'!CM29</f>
        <v>0.83367347827424587</v>
      </c>
      <c r="CB29" s="261">
        <f t="shared" si="32"/>
        <v>0.56141159823931719</v>
      </c>
      <c r="CC29" s="261">
        <f t="shared" si="33"/>
        <v>0.612704047188805</v>
      </c>
      <c r="CD29" s="286">
        <f>'1'!EA29</f>
        <v>0.18132773243731762</v>
      </c>
      <c r="CE29" s="286">
        <f>'1'!EC29</f>
        <v>0.24295066787509978</v>
      </c>
      <c r="CF29" s="261">
        <f>'2'!CT29</f>
        <v>0.12082749416212707</v>
      </c>
      <c r="CG29" s="287">
        <f>'2'!CV29</f>
        <v>0.15339397824239562</v>
      </c>
      <c r="CH29" s="287">
        <f>'3'!BZ29</f>
        <v>0.53424378403844375</v>
      </c>
      <c r="CI29" s="261">
        <f>'8'!CV29</f>
        <v>0.68307732627757045</v>
      </c>
      <c r="CJ29" s="261">
        <f t="shared" si="34"/>
        <v>0.38894411997014333</v>
      </c>
      <c r="CK29" s="261">
        <f t="shared" si="35"/>
        <v>0.416849942553283</v>
      </c>
      <c r="CL29" s="286">
        <f>'1'!EM29</f>
        <v>0.27193111839953471</v>
      </c>
      <c r="CM29" s="286">
        <f>'1'!EO29</f>
        <v>0.36573091162286098</v>
      </c>
      <c r="CN29" s="261">
        <f>'2'!DC29</f>
        <v>0.28607373314244627</v>
      </c>
      <c r="CO29" s="287">
        <f>'2'!DE29</f>
        <v>0.39712607679851775</v>
      </c>
      <c r="CP29" s="287">
        <f>'3'!CG29</f>
        <v>0.67503980840325006</v>
      </c>
      <c r="CQ29" s="261">
        <f>'8'!DE29</f>
        <v>0.85079597275876451</v>
      </c>
      <c r="CR29" s="261">
        <f t="shared" si="36"/>
        <v>0.51883876596456213</v>
      </c>
      <c r="CS29" s="261">
        <f t="shared" si="37"/>
        <v>0.56746391761949977</v>
      </c>
      <c r="CT29" s="286">
        <f>'1'!EY29</f>
        <v>0.22292002233881003</v>
      </c>
      <c r="CU29" s="286">
        <f>'1'!FA29</f>
        <v>0.30177063176331065</v>
      </c>
      <c r="CV29" s="261">
        <f>'2'!DL29</f>
        <v>0.22189630233751151</v>
      </c>
      <c r="CW29" s="287">
        <f>'2'!DN29</f>
        <v>0.31255872438913729</v>
      </c>
      <c r="CX29" s="287">
        <f>'3'!CN29</f>
        <v>0.4625896387766677</v>
      </c>
      <c r="CY29" s="261">
        <f>'8'!DN29</f>
        <v>0.76683598883193782</v>
      </c>
      <c r="CZ29" s="261">
        <f t="shared" si="38"/>
        <v>0.41871404607142654</v>
      </c>
      <c r="DA29" s="261">
        <f t="shared" si="39"/>
        <v>0.4593205320463894</v>
      </c>
      <c r="DB29" s="286">
        <f>'1'!FK29</f>
        <v>0.46931916401735663</v>
      </c>
      <c r="DC29" s="286">
        <f>'1'!FM29</f>
        <v>0.57984969219793814</v>
      </c>
      <c r="DD29" s="261">
        <f>'2'!DU29</f>
        <v>0.36402894457417878</v>
      </c>
      <c r="DE29" s="287">
        <f>'2'!DW29</f>
        <v>0.48740395872591713</v>
      </c>
      <c r="DF29" s="287">
        <f>'3'!CU29</f>
        <v>0.15208446751171129</v>
      </c>
      <c r="DG29" s="261">
        <f>'8'!DW29</f>
        <v>0.4118810343981712</v>
      </c>
      <c r="DH29" s="261">
        <f t="shared" si="40"/>
        <v>0.36512193554183114</v>
      </c>
      <c r="DI29" s="261">
        <f t="shared" si="41"/>
        <v>0.42167164822923758</v>
      </c>
    </row>
    <row r="30" spans="1:113" ht="19.5" customHeight="1">
      <c r="A30" s="201">
        <v>1986</v>
      </c>
      <c r="B30" s="286">
        <f>'1'!K30</f>
        <v>0.31285619700338413</v>
      </c>
      <c r="C30" s="286">
        <f>'1'!M30</f>
        <v>0.41532171438202303</v>
      </c>
      <c r="D30" s="261">
        <f>'2'!H30</f>
        <v>0.23514497722960848</v>
      </c>
      <c r="E30" s="287">
        <f>'2'!J30</f>
        <v>0.33090250385473896</v>
      </c>
      <c r="F30" s="287">
        <f>'3'!H30</f>
        <v>0.52573154818278112</v>
      </c>
      <c r="G30" s="261">
        <f>'8'!J30</f>
        <v>0.68560058190004614</v>
      </c>
      <c r="H30" s="261">
        <f t="shared" si="14"/>
        <v>0.45149000904502129</v>
      </c>
      <c r="I30" s="261">
        <f t="shared" si="15"/>
        <v>0.50205196865898993</v>
      </c>
      <c r="J30" s="286">
        <f>'1'!W30</f>
        <v>0.38499252274568913</v>
      </c>
      <c r="K30" s="286">
        <f>'1'!Y30</f>
        <v>0.49559194362677766</v>
      </c>
      <c r="L30" s="261">
        <f>'2'!Q30</f>
        <v>0.26354862467133805</v>
      </c>
      <c r="M30" s="287">
        <f>'2'!S30</f>
        <v>0.36863140120544791</v>
      </c>
      <c r="N30" s="287">
        <f>'3'!O30</f>
        <v>0.84968209911732306</v>
      </c>
      <c r="O30" s="261">
        <f>'8'!S30</f>
        <v>0.75418371136506124</v>
      </c>
      <c r="P30" s="261">
        <f t="shared" si="16"/>
        <v>0.5813183241860056</v>
      </c>
      <c r="Q30" s="261">
        <f t="shared" si="17"/>
        <v>0.63606637019185197</v>
      </c>
      <c r="R30" s="286">
        <f>'1'!AI30</f>
        <v>0.35731154662978432</v>
      </c>
      <c r="S30" s="286">
        <f>'1'!AK30</f>
        <v>0.46577785754841444</v>
      </c>
      <c r="T30" s="261">
        <f>'2'!Z30</f>
        <v>0.25490652609261699</v>
      </c>
      <c r="U30" s="287">
        <f>'2'!AB30</f>
        <v>0.3573727705570911</v>
      </c>
      <c r="V30" s="287">
        <f>'3'!V30</f>
        <v>0.5211743973905274</v>
      </c>
      <c r="W30" s="261">
        <f>'8'!AB30</f>
        <v>0.68157359919341376</v>
      </c>
      <c r="X30" s="261">
        <f t="shared" si="18"/>
        <v>0.46910227040716068</v>
      </c>
      <c r="Y30" s="261">
        <f t="shared" si="19"/>
        <v>0.52273541922106026</v>
      </c>
      <c r="Z30" s="286">
        <f>'1'!AU30</f>
        <v>0.30373951783150832</v>
      </c>
      <c r="AA30" s="286">
        <f>'1'!AW30</f>
        <v>0.40454976953446525</v>
      </c>
      <c r="AB30" s="261">
        <f>'2'!AI30</f>
        <v>0.29564830720464685</v>
      </c>
      <c r="AC30" s="287">
        <f>'2'!AK30</f>
        <v>0.40888425972615117</v>
      </c>
      <c r="AD30" s="287">
        <f>'3'!AC30</f>
        <v>0.56739412859408167</v>
      </c>
      <c r="AE30" s="261">
        <f>'8'!AK30</f>
        <v>0.79040043065185706</v>
      </c>
      <c r="AF30" s="261">
        <f t="shared" si="20"/>
        <v>0.49050927766455271</v>
      </c>
      <c r="AG30" s="261">
        <f t="shared" si="21"/>
        <v>0.54215697359788595</v>
      </c>
      <c r="AH30" s="286">
        <f>'1'!BG30</f>
        <v>0.17699150818995235</v>
      </c>
      <c r="AI30" s="286">
        <f>'1'!BI30</f>
        <v>0.23654954828013935</v>
      </c>
      <c r="AJ30" s="261">
        <f>'2'!AR30</f>
        <v>0.31570487030464378</v>
      </c>
      <c r="AK30" s="287">
        <f>'2'!AT30</f>
        <v>0.43287268925833056</v>
      </c>
      <c r="AL30" s="287">
        <f>'3'!AJ30</f>
        <v>0.84996841313925575</v>
      </c>
      <c r="AM30" s="261">
        <f>'8'!AT30</f>
        <v>0.80847292682651994</v>
      </c>
      <c r="AN30" s="261">
        <f t="shared" si="22"/>
        <v>0.51697742529788926</v>
      </c>
      <c r="AO30" s="261">
        <f t="shared" si="23"/>
        <v>0.55251742322933273</v>
      </c>
      <c r="AP30" s="286">
        <f>'1'!BS30</f>
        <v>0.34215422433867754</v>
      </c>
      <c r="AQ30" s="286">
        <f>'1'!BU30</f>
        <v>0.4489460258343847</v>
      </c>
      <c r="AR30" s="261">
        <f>'2'!BA30</f>
        <v>0.26510373364321643</v>
      </c>
      <c r="AS30" s="287">
        <f>'2'!BC30</f>
        <v>0.37063762837919695</v>
      </c>
      <c r="AT30" s="287">
        <f>'3'!AQ30</f>
        <v>0.55388602229680084</v>
      </c>
      <c r="AU30" s="261">
        <f>'8'!BC30</f>
        <v>0.72554056487767049</v>
      </c>
      <c r="AV30" s="261">
        <f t="shared" si="24"/>
        <v>0.48322870989341049</v>
      </c>
      <c r="AW30" s="261">
        <f t="shared" si="25"/>
        <v>0.53649881996529136</v>
      </c>
      <c r="AX30" s="286">
        <f>'1'!CE30</f>
        <v>0.27543294536571278</v>
      </c>
      <c r="AY30" s="286">
        <f>'1'!CG30</f>
        <v>0.3701023732619616</v>
      </c>
      <c r="AZ30" s="261">
        <f>'2'!BJ30</f>
        <v>0.31291972280947927</v>
      </c>
      <c r="BA30" s="287">
        <f>'2'!BL30</f>
        <v>0.42959190142660608</v>
      </c>
      <c r="BB30" s="287">
        <f>'3'!AX30</f>
        <v>0.64748209336370433</v>
      </c>
      <c r="BC30" s="261">
        <f>'8'!BL30</f>
        <v>0.70554295433947833</v>
      </c>
      <c r="BD30" s="261">
        <f t="shared" si="26"/>
        <v>0.47972141235302868</v>
      </c>
      <c r="BE30" s="261">
        <f t="shared" si="27"/>
        <v>0.52925640137324093</v>
      </c>
      <c r="BF30" s="286">
        <f>'1'!CQ30</f>
        <v>0.35414697575946813</v>
      </c>
      <c r="BG30" s="286">
        <f>'1'!CS30</f>
        <v>0.46229415951467778</v>
      </c>
      <c r="BH30" s="261">
        <f>'2'!BS30</f>
        <v>0.26246492359692059</v>
      </c>
      <c r="BI30" s="287">
        <f>'2'!BU30</f>
        <v>0.36722981050366355</v>
      </c>
      <c r="BJ30" s="287">
        <f>'3'!BE30</f>
        <v>0.58149595563546186</v>
      </c>
      <c r="BK30" s="261">
        <f>'8'!BU30</f>
        <v>0.71837359376619236</v>
      </c>
      <c r="BL30" s="261">
        <f t="shared" si="28"/>
        <v>0.4928726700138929</v>
      </c>
      <c r="BM30" s="261">
        <f t="shared" si="29"/>
        <v>0.54660803220665111</v>
      </c>
      <c r="BN30" s="286">
        <f>'1'!DC30</f>
        <v>0.42997723736852628</v>
      </c>
      <c r="BO30" s="286">
        <f>'1'!DE30</f>
        <v>0.54169215239232593</v>
      </c>
      <c r="BP30" s="261">
        <f>'2'!CB30</f>
        <v>0.40220595766397843</v>
      </c>
      <c r="BQ30" s="287">
        <f>'2'!CD30</f>
        <v>0.52758116933797672</v>
      </c>
      <c r="BR30" s="287">
        <f>'3'!BL30</f>
        <v>0.69567805609522426</v>
      </c>
      <c r="BS30" s="261">
        <f>'8'!CD30</f>
        <v>0.749704865623396</v>
      </c>
      <c r="BT30" s="261">
        <f t="shared" si="30"/>
        <v>0.57355722114346341</v>
      </c>
      <c r="BU30" s="261">
        <f t="shared" si="31"/>
        <v>0.63078070832038313</v>
      </c>
      <c r="BV30" s="286">
        <f>'1'!DO30</f>
        <v>0.30596654274670104</v>
      </c>
      <c r="BW30" s="286">
        <f>'1'!DQ30</f>
        <v>0.40719518744000566</v>
      </c>
      <c r="BX30" s="261">
        <f>'2'!CK30</f>
        <v>0.45281381244371466</v>
      </c>
      <c r="BY30" s="287">
        <f>'2'!CM30</f>
        <v>0.57741335250660264</v>
      </c>
      <c r="BZ30" s="287">
        <f>'3'!BS30</f>
        <v>0.78510805643119363</v>
      </c>
      <c r="CA30" s="261">
        <f>'8'!CM30</f>
        <v>0.84002912586345357</v>
      </c>
      <c r="CB30" s="261">
        <f t="shared" si="32"/>
        <v>0.57395229391671365</v>
      </c>
      <c r="CC30" s="261">
        <f t="shared" si="33"/>
        <v>0.6269037058003244</v>
      </c>
      <c r="CD30" s="286">
        <f>'1'!EA30</f>
        <v>0.19816210781106444</v>
      </c>
      <c r="CE30" s="286">
        <f>'1'!EC30</f>
        <v>0.2673056418219496</v>
      </c>
      <c r="CF30" s="261">
        <f>'2'!CT30</f>
        <v>0.12837337859168885</v>
      </c>
      <c r="CG30" s="287">
        <f>'2'!CV30</f>
        <v>0.16665869987689436</v>
      </c>
      <c r="CH30" s="287">
        <f>'3'!BZ30</f>
        <v>0.54417044301507811</v>
      </c>
      <c r="CI30" s="261">
        <f>'8'!CV30</f>
        <v>0.68594864799906274</v>
      </c>
      <c r="CJ30" s="261">
        <f t="shared" si="34"/>
        <v>0.3996319537371299</v>
      </c>
      <c r="CK30" s="261">
        <f t="shared" si="35"/>
        <v>0.43111789947000445</v>
      </c>
      <c r="CL30" s="286">
        <f>'1'!EM30</f>
        <v>0.29387988972848</v>
      </c>
      <c r="CM30" s="286">
        <f>'1'!EO30</f>
        <v>0.39272655598408568</v>
      </c>
      <c r="CN30" s="261">
        <f>'2'!DC30</f>
        <v>0.29013794926760456</v>
      </c>
      <c r="CO30" s="287">
        <f>'2'!DE30</f>
        <v>0.40214214138866805</v>
      </c>
      <c r="CP30" s="287">
        <f>'3'!CG30</f>
        <v>0.64816705465134661</v>
      </c>
      <c r="CQ30" s="261">
        <f>'8'!DE30</f>
        <v>0.84893155629627992</v>
      </c>
      <c r="CR30" s="261">
        <f t="shared" si="36"/>
        <v>0.52084040355505912</v>
      </c>
      <c r="CS30" s="261">
        <f t="shared" si="37"/>
        <v>0.57157948926940771</v>
      </c>
      <c r="CT30" s="286">
        <f>'1'!EY30</f>
        <v>0.24784114701167972</v>
      </c>
      <c r="CU30" s="286">
        <f>'1'!FA30</f>
        <v>0.33496133182817489</v>
      </c>
      <c r="CV30" s="261">
        <f>'2'!DL30</f>
        <v>0.2350314130338037</v>
      </c>
      <c r="CW30" s="287">
        <f>'2'!DN30</f>
        <v>0.33074735774331204</v>
      </c>
      <c r="CX30" s="287">
        <f>'3'!CN30</f>
        <v>0.41705508201687108</v>
      </c>
      <c r="CY30" s="261">
        <f>'8'!DN30</f>
        <v>0.77108812928939918</v>
      </c>
      <c r="CZ30" s="261">
        <f t="shared" si="38"/>
        <v>0.4196754029346198</v>
      </c>
      <c r="DA30" s="261">
        <f t="shared" si="39"/>
        <v>0.46409507133216871</v>
      </c>
      <c r="DB30" s="286">
        <f>'1'!FK30</f>
        <v>0.49391094306610528</v>
      </c>
      <c r="DC30" s="286">
        <f>'1'!FM30</f>
        <v>0.60276862453013635</v>
      </c>
      <c r="DD30" s="261">
        <f>'2'!DU30</f>
        <v>0.37530587647580266</v>
      </c>
      <c r="DE30" s="287">
        <f>'2'!DW30</f>
        <v>0.49952167643612289</v>
      </c>
      <c r="DF30" s="287">
        <f>'3'!CU30</f>
        <v>0.12767256391141496</v>
      </c>
      <c r="DG30" s="261">
        <f>'8'!DW30</f>
        <v>0.41141953343608989</v>
      </c>
      <c r="DH30" s="261">
        <f t="shared" si="40"/>
        <v>0.36986798921089864</v>
      </c>
      <c r="DI30" s="261">
        <f t="shared" si="41"/>
        <v>0.4258326417925431</v>
      </c>
    </row>
    <row r="31" spans="1:113" ht="19.5" customHeight="1">
      <c r="A31" s="201">
        <v>1987</v>
      </c>
      <c r="B31" s="286">
        <f>'1'!K31</f>
        <v>0.32344330154316908</v>
      </c>
      <c r="C31" s="286">
        <f>'1'!M31</f>
        <v>0.42764349960795034</v>
      </c>
      <c r="D31" s="261">
        <f>'2'!H31</f>
        <v>0.23770036930131497</v>
      </c>
      <c r="E31" s="287">
        <f>'2'!J31</f>
        <v>0.33438419929674296</v>
      </c>
      <c r="F31" s="287">
        <f>'3'!H31</f>
        <v>0.51595171484286362</v>
      </c>
      <c r="G31" s="261">
        <f>'8'!J31</f>
        <v>0.68784336789536382</v>
      </c>
      <c r="H31" s="261">
        <f t="shared" si="14"/>
        <v>0.454096128231956</v>
      </c>
      <c r="I31" s="261">
        <f t="shared" si="15"/>
        <v>0.5054445904574113</v>
      </c>
      <c r="J31" s="286">
        <f>'1'!W31</f>
        <v>0.40951982091376837</v>
      </c>
      <c r="K31" s="286">
        <f>'1'!Y31</f>
        <v>0.52107143595694938</v>
      </c>
      <c r="L31" s="261">
        <f>'2'!Q31</f>
        <v>0.2739302727071492</v>
      </c>
      <c r="M31" s="287">
        <f>'2'!S31</f>
        <v>0.38191343078129425</v>
      </c>
      <c r="N31" s="287">
        <f>'3'!O31</f>
        <v>0.84869052660748645</v>
      </c>
      <c r="O31" s="261">
        <f>'8'!S31</f>
        <v>0.75542313865703048</v>
      </c>
      <c r="P31" s="261">
        <f t="shared" si="16"/>
        <v>0.59222937195235148</v>
      </c>
      <c r="Q31" s="261">
        <f t="shared" si="17"/>
        <v>0.64764833377703845</v>
      </c>
      <c r="R31" s="286">
        <f>'1'!AI31</f>
        <v>0.36883499537830577</v>
      </c>
      <c r="S31" s="286">
        <f>'1'!AK31</f>
        <v>0.47833088054970807</v>
      </c>
      <c r="T31" s="261">
        <f>'2'!Z31</f>
        <v>0.26314081561090252</v>
      </c>
      <c r="U31" s="287">
        <f>'2'!AB31</f>
        <v>0.36810430689320411</v>
      </c>
      <c r="V31" s="287">
        <f>'3'!V31</f>
        <v>0.52728539534229779</v>
      </c>
      <c r="W31" s="261">
        <f>'8'!AB31</f>
        <v>0.6894305840381707</v>
      </c>
      <c r="X31" s="261">
        <f t="shared" si="18"/>
        <v>0.47802707455752969</v>
      </c>
      <c r="Y31" s="261">
        <f t="shared" si="19"/>
        <v>0.53232177775432077</v>
      </c>
      <c r="Z31" s="286">
        <f>'1'!AU31</f>
        <v>0.30685884113606982</v>
      </c>
      <c r="AA31" s="286">
        <f>'1'!AW31</f>
        <v>0.4082525591951372</v>
      </c>
      <c r="AB31" s="261">
        <f>'2'!AI31</f>
        <v>0.30792384410223284</v>
      </c>
      <c r="AC31" s="287">
        <f>'2'!AK31</f>
        <v>0.42366685568694268</v>
      </c>
      <c r="AD31" s="287">
        <f>'3'!AC31</f>
        <v>0.56739412859408167</v>
      </c>
      <c r="AE31" s="261">
        <f>'8'!AK31</f>
        <v>0.78711905299512663</v>
      </c>
      <c r="AF31" s="261">
        <f t="shared" si="20"/>
        <v>0.49216421626195328</v>
      </c>
      <c r="AG31" s="261">
        <f t="shared" si="21"/>
        <v>0.54429600464405126</v>
      </c>
      <c r="AH31" s="286">
        <f>'1'!BG31</f>
        <v>0.19987726982266579</v>
      </c>
      <c r="AI31" s="286">
        <f>'1'!BI31</f>
        <v>0.26974403190919394</v>
      </c>
      <c r="AJ31" s="261">
        <f>'2'!AR31</f>
        <v>0.32000798984464113</v>
      </c>
      <c r="AK31" s="287">
        <f>'2'!AT31</f>
        <v>0.43791055190753209</v>
      </c>
      <c r="AL31" s="287">
        <f>'3'!AJ31</f>
        <v>0.84996841313925575</v>
      </c>
      <c r="AM31" s="261">
        <f>'8'!AT31</f>
        <v>0.81140706961918707</v>
      </c>
      <c r="AN31" s="261">
        <f t="shared" si="22"/>
        <v>0.52729557760314116</v>
      </c>
      <c r="AO31" s="261">
        <f t="shared" si="23"/>
        <v>0.56703253864404157</v>
      </c>
      <c r="AP31" s="286">
        <f>'1'!BS31</f>
        <v>0.36103645563799414</v>
      </c>
      <c r="AQ31" s="286">
        <f>'1'!BU31</f>
        <v>0.46985816235521183</v>
      </c>
      <c r="AR31" s="261">
        <f>'2'!BA31</f>
        <v>0.27179315312445917</v>
      </c>
      <c r="AS31" s="287">
        <f>'2'!BC31</f>
        <v>0.37920045554387921</v>
      </c>
      <c r="AT31" s="287">
        <f>'3'!AQ31</f>
        <v>0.5391437604101863</v>
      </c>
      <c r="AU31" s="261">
        <f>'8'!BC31</f>
        <v>0.72212976023352704</v>
      </c>
      <c r="AV31" s="261">
        <f t="shared" si="24"/>
        <v>0.48691227772857193</v>
      </c>
      <c r="AW31" s="261">
        <f t="shared" si="25"/>
        <v>0.54118169065740096</v>
      </c>
      <c r="AX31" s="286">
        <f>'1'!CE31</f>
        <v>0.29713231745227803</v>
      </c>
      <c r="AY31" s="286">
        <f>'1'!CG31</f>
        <v>0.39664696468504679</v>
      </c>
      <c r="AZ31" s="261">
        <f>'2'!BJ31</f>
        <v>0.32600936668664238</v>
      </c>
      <c r="BA31" s="287">
        <f>'2'!BL31</f>
        <v>0.44487466457695574</v>
      </c>
      <c r="BB31" s="287">
        <f>'3'!AX31</f>
        <v>0.66889688630693633</v>
      </c>
      <c r="BC31" s="261">
        <f>'8'!BL31</f>
        <v>0.71368426267561558</v>
      </c>
      <c r="BD31" s="261">
        <f t="shared" si="26"/>
        <v>0.49709915089521339</v>
      </c>
      <c r="BE31" s="261">
        <f t="shared" si="27"/>
        <v>0.54879153957735227</v>
      </c>
      <c r="BF31" s="286">
        <f>'1'!CQ31</f>
        <v>0.37428811291734937</v>
      </c>
      <c r="BG31" s="286">
        <f>'1'!CS31</f>
        <v>0.48420011653912287</v>
      </c>
      <c r="BH31" s="261">
        <f>'2'!BS31</f>
        <v>0.27121927089124948</v>
      </c>
      <c r="BI31" s="287">
        <f>'2'!BU31</f>
        <v>0.37847008410107658</v>
      </c>
      <c r="BJ31" s="287">
        <f>'3'!BE31</f>
        <v>0.44610976802534041</v>
      </c>
      <c r="BK31" s="261">
        <f>'8'!BU31</f>
        <v>0.71012743036073933</v>
      </c>
      <c r="BL31" s="261">
        <f t="shared" si="28"/>
        <v>0.46589647185258465</v>
      </c>
      <c r="BM31" s="261">
        <f t="shared" si="29"/>
        <v>0.52058635462227676</v>
      </c>
      <c r="BN31" s="286">
        <f>'1'!DC31</f>
        <v>0.41898663094195171</v>
      </c>
      <c r="BO31" s="286">
        <f>'1'!DE31</f>
        <v>0.5306830017962344</v>
      </c>
      <c r="BP31" s="261">
        <f>'2'!CB31</f>
        <v>0.41619479993151354</v>
      </c>
      <c r="BQ31" s="287">
        <f>'2'!CD31</f>
        <v>0.54172616894703052</v>
      </c>
      <c r="BR31" s="287">
        <f>'3'!BL31</f>
        <v>0.6716270321415837</v>
      </c>
      <c r="BS31" s="261">
        <f>'8'!CD31</f>
        <v>0.75496022169432553</v>
      </c>
      <c r="BT31" s="261">
        <f t="shared" si="30"/>
        <v>0.56586094582890933</v>
      </c>
      <c r="BU31" s="261">
        <f t="shared" si="31"/>
        <v>0.62309263107217416</v>
      </c>
      <c r="BV31" s="286">
        <f>'1'!DO31</f>
        <v>0.30697806454168225</v>
      </c>
      <c r="BW31" s="286">
        <f>'1'!DQ31</f>
        <v>0.40839372798798346</v>
      </c>
      <c r="BX31" s="261">
        <f>'2'!CK31</f>
        <v>0.46039603334838547</v>
      </c>
      <c r="BY31" s="287">
        <f>'2'!CM31</f>
        <v>0.58457340215989928</v>
      </c>
      <c r="BZ31" s="287">
        <f>'3'!BS31</f>
        <v>0.78804994466097622</v>
      </c>
      <c r="CA31" s="261">
        <f>'8'!CM31</f>
        <v>0.83785187427904662</v>
      </c>
      <c r="CB31" s="261">
        <f t="shared" si="32"/>
        <v>0.57530628388651717</v>
      </c>
      <c r="CC31" s="261">
        <f t="shared" si="33"/>
        <v>0.62829028614618898</v>
      </c>
      <c r="CD31" s="286">
        <f>'1'!EA31</f>
        <v>0.2248969806467461</v>
      </c>
      <c r="CE31" s="286">
        <f>'1'!EC31</f>
        <v>0.30445687380366371</v>
      </c>
      <c r="CF31" s="261">
        <f>'2'!CT31</f>
        <v>0.13726233320405146</v>
      </c>
      <c r="CG31" s="287">
        <f>'2'!CV31</f>
        <v>0.18195831074430507</v>
      </c>
      <c r="CH31" s="287">
        <f>'3'!BZ31</f>
        <v>0.55389440167104531</v>
      </c>
      <c r="CI31" s="261">
        <f>'8'!CV31</f>
        <v>0.69155416169330586</v>
      </c>
      <c r="CJ31" s="261">
        <f t="shared" si="34"/>
        <v>0.4150471664201914</v>
      </c>
      <c r="CK31" s="261">
        <f t="shared" si="35"/>
        <v>0.45134072143698378</v>
      </c>
      <c r="CL31" s="286">
        <f>'1'!EM31</f>
        <v>0.31370201407371567</v>
      </c>
      <c r="CM31" s="286">
        <f>'1'!EO31</f>
        <v>0.41631345001161174</v>
      </c>
      <c r="CN31" s="261">
        <f>'2'!DC31</f>
        <v>0.29511165962583857</v>
      </c>
      <c r="CO31" s="287">
        <f>'2'!DE31</f>
        <v>0.40823059369046744</v>
      </c>
      <c r="CP31" s="287">
        <f>'3'!CG31</f>
        <v>0.61962106353846891</v>
      </c>
      <c r="CQ31" s="261">
        <f>'8'!DE31</f>
        <v>0.84433203544942592</v>
      </c>
      <c r="CR31" s="261">
        <f t="shared" si="36"/>
        <v>0.52098024633904383</v>
      </c>
      <c r="CS31" s="261">
        <f t="shared" si="37"/>
        <v>0.57333671412066511</v>
      </c>
      <c r="CT31" s="286">
        <f>'1'!EY31</f>
        <v>0.27045595203461692</v>
      </c>
      <c r="CU31" s="286">
        <f>'1'!FA31</f>
        <v>0.36388189660376213</v>
      </c>
      <c r="CV31" s="261">
        <f>'2'!DL31</f>
        <v>0.23713001695080652</v>
      </c>
      <c r="CW31" s="287">
        <f>'2'!DN31</f>
        <v>0.33360864983885774</v>
      </c>
      <c r="CX31" s="287">
        <f>'3'!CN31</f>
        <v>0.42038637700460946</v>
      </c>
      <c r="CY31" s="261">
        <f>'8'!DN31</f>
        <v>0.7615536768154193</v>
      </c>
      <c r="CZ31" s="261">
        <f t="shared" si="38"/>
        <v>0.42738039596393462</v>
      </c>
      <c r="DA31" s="261">
        <f t="shared" si="39"/>
        <v>0.47439863708039787</v>
      </c>
      <c r="DB31" s="286">
        <f>'1'!FK31</f>
        <v>0.51081092397305572</v>
      </c>
      <c r="DC31" s="286">
        <f>'1'!FM31</f>
        <v>0.61812985146655941</v>
      </c>
      <c r="DD31" s="261">
        <f>'2'!DU31</f>
        <v>0.38680623529886193</v>
      </c>
      <c r="DE31" s="287">
        <f>'2'!DW31</f>
        <v>0.51166020803425893</v>
      </c>
      <c r="DF31" s="287">
        <f>'3'!CU31</f>
        <v>0.12787532026649898</v>
      </c>
      <c r="DG31" s="261">
        <f>'8'!DW31</f>
        <v>0.4174461888172169</v>
      </c>
      <c r="DH31" s="261">
        <f t="shared" si="40"/>
        <v>0.37933537039003745</v>
      </c>
      <c r="DI31" s="261">
        <f t="shared" si="41"/>
        <v>0.43474833866097867</v>
      </c>
    </row>
    <row r="32" spans="1:113" ht="19.5" customHeight="1">
      <c r="A32" s="201">
        <v>1988</v>
      </c>
      <c r="B32" s="286">
        <f>'1'!K32</f>
        <v>0.33041166592532012</v>
      </c>
      <c r="C32" s="286">
        <f>'1'!M32</f>
        <v>0.4356465695125607</v>
      </c>
      <c r="D32" s="261">
        <f>'2'!H32</f>
        <v>0.23594440849625245</v>
      </c>
      <c r="E32" s="287">
        <f>'2'!J32</f>
        <v>0.33199364533105424</v>
      </c>
      <c r="F32" s="287">
        <f>'3'!H32</f>
        <v>0.50602973856879152</v>
      </c>
      <c r="G32" s="261">
        <f>'8'!J32</f>
        <v>0.6914021349847439</v>
      </c>
      <c r="H32" s="261">
        <f t="shared" si="14"/>
        <v>0.45511707560813719</v>
      </c>
      <c r="I32" s="261">
        <f t="shared" si="15"/>
        <v>0.50681596072651358</v>
      </c>
      <c r="J32" s="286">
        <f>'1'!W32</f>
        <v>0.4321215078747892</v>
      </c>
      <c r="K32" s="286">
        <f>'1'!Y32</f>
        <v>0.54382167974820983</v>
      </c>
      <c r="L32" s="261">
        <f>'2'!Q32</f>
        <v>0.27905902045353903</v>
      </c>
      <c r="M32" s="287">
        <f>'2'!S32</f>
        <v>0.38838015778374946</v>
      </c>
      <c r="N32" s="287">
        <f>'3'!O32</f>
        <v>0.84770561592121396</v>
      </c>
      <c r="O32" s="261">
        <f>'8'!S32</f>
        <v>0.76487371633501366</v>
      </c>
      <c r="P32" s="261">
        <f t="shared" si="16"/>
        <v>0.60389933825932651</v>
      </c>
      <c r="Q32" s="261">
        <f t="shared" si="17"/>
        <v>0.65951152074171582</v>
      </c>
      <c r="R32" s="286">
        <f>'1'!AI32</f>
        <v>0.3853390363069446</v>
      </c>
      <c r="S32" s="286">
        <f>'1'!AK32</f>
        <v>0.49595788797426371</v>
      </c>
      <c r="T32" s="261">
        <f>'2'!Z32</f>
        <v>0.27448689465300663</v>
      </c>
      <c r="U32" s="287">
        <f>'2'!AB32</f>
        <v>0.38261825701579061</v>
      </c>
      <c r="V32" s="287">
        <f>'3'!V32</f>
        <v>0.53651723573450028</v>
      </c>
      <c r="W32" s="261">
        <f>'8'!AB32</f>
        <v>0.70279818600949884</v>
      </c>
      <c r="X32" s="261">
        <f t="shared" si="18"/>
        <v>0.49141315942407826</v>
      </c>
      <c r="Y32" s="261">
        <f t="shared" si="19"/>
        <v>0.54647383632728441</v>
      </c>
      <c r="Z32" s="286">
        <f>'1'!AU32</f>
        <v>0.2985997313972158</v>
      </c>
      <c r="AA32" s="286">
        <f>'1'!AW32</f>
        <v>0.39840919442097933</v>
      </c>
      <c r="AB32" s="261">
        <f>'2'!AI32</f>
        <v>0.3238131484950536</v>
      </c>
      <c r="AC32" s="287">
        <f>'2'!AK32</f>
        <v>0.44233442893778996</v>
      </c>
      <c r="AD32" s="287">
        <f>'3'!AC32</f>
        <v>0.58143824534469113</v>
      </c>
      <c r="AE32" s="261">
        <f>'8'!AK32</f>
        <v>0.78232965228071949</v>
      </c>
      <c r="AF32" s="261">
        <f t="shared" si="20"/>
        <v>0.49276318181474432</v>
      </c>
      <c r="AG32" s="261">
        <f t="shared" si="21"/>
        <v>0.54453909506852338</v>
      </c>
      <c r="AH32" s="286">
        <f>'1'!BG32</f>
        <v>0.22229927886173145</v>
      </c>
      <c r="AI32" s="286">
        <f>'1'!BI32</f>
        <v>0.30092522993857279</v>
      </c>
      <c r="AJ32" s="261">
        <f>'2'!AR32</f>
        <v>0.32852329990151852</v>
      </c>
      <c r="AK32" s="287">
        <f>'2'!AT32</f>
        <v>0.44777073839215931</v>
      </c>
      <c r="AL32" s="287">
        <f>'3'!AJ32</f>
        <v>0.84729964340546937</v>
      </c>
      <c r="AM32" s="261">
        <f>'8'!AT32</f>
        <v>0.81582812905358648</v>
      </c>
      <c r="AN32" s="261">
        <f t="shared" si="22"/>
        <v>0.53755398464960846</v>
      </c>
      <c r="AO32" s="261">
        <f t="shared" si="23"/>
        <v>0.58092910892940908</v>
      </c>
      <c r="AP32" s="286">
        <f>'1'!BS32</f>
        <v>0.38031244871562042</v>
      </c>
      <c r="AQ32" s="286">
        <f>'1'!BU32</f>
        <v>0.4906321961370777</v>
      </c>
      <c r="AR32" s="261">
        <f>'2'!BA32</f>
        <v>0.27903561320940906</v>
      </c>
      <c r="AS32" s="287">
        <f>'2'!BC32</f>
        <v>0.38835078387817878</v>
      </c>
      <c r="AT32" s="287">
        <f>'3'!AQ32</f>
        <v>0.52376077158871293</v>
      </c>
      <c r="AU32" s="261">
        <f>'8'!BC32</f>
        <v>0.72112596839405207</v>
      </c>
      <c r="AV32" s="261">
        <f t="shared" si="24"/>
        <v>0.4912502258028803</v>
      </c>
      <c r="AW32" s="261">
        <f t="shared" si="25"/>
        <v>0.54630964183834019</v>
      </c>
      <c r="AX32" s="286">
        <f>'1'!CE32</f>
        <v>0.30824704755806764</v>
      </c>
      <c r="AY32" s="286">
        <f>'1'!CG32</f>
        <v>0.40989467881576436</v>
      </c>
      <c r="AZ32" s="261">
        <f>'2'!BJ32</f>
        <v>0.33441375745764113</v>
      </c>
      <c r="BA32" s="287">
        <f>'2'!BL32</f>
        <v>0.45450849683341188</v>
      </c>
      <c r="BB32" s="287">
        <f>'3'!AX32</f>
        <v>0.68904528790330788</v>
      </c>
      <c r="BC32" s="261">
        <f>'8'!BL32</f>
        <v>0.71924336634694952</v>
      </c>
      <c r="BD32" s="261">
        <f t="shared" si="26"/>
        <v>0.50881235833155558</v>
      </c>
      <c r="BE32" s="261">
        <f t="shared" si="27"/>
        <v>0.56148088477221125</v>
      </c>
      <c r="BF32" s="286">
        <f>'1'!CQ32</f>
        <v>0.3970519357195389</v>
      </c>
      <c r="BG32" s="286">
        <f>'1'!CS32</f>
        <v>0.50822566525994617</v>
      </c>
      <c r="BH32" s="261">
        <f>'2'!BS32</f>
        <v>0.28072688524273026</v>
      </c>
      <c r="BI32" s="287">
        <f>'2'!BU32</f>
        <v>0.3904699004835806</v>
      </c>
      <c r="BJ32" s="287">
        <f>'3'!BE32</f>
        <v>0.54720923439731872</v>
      </c>
      <c r="BK32" s="261">
        <f>'8'!BU32</f>
        <v>0.70605868713557574</v>
      </c>
      <c r="BL32" s="261">
        <f t="shared" si="28"/>
        <v>0.50021044319531216</v>
      </c>
      <c r="BM32" s="261">
        <f t="shared" si="29"/>
        <v>0.55565423653556012</v>
      </c>
      <c r="BN32" s="286">
        <f>'1'!DC32</f>
        <v>0.43032302865652861</v>
      </c>
      <c r="BO32" s="286">
        <f>'1'!DE32</f>
        <v>0.54203596759584738</v>
      </c>
      <c r="BP32" s="261">
        <f>'2'!CB32</f>
        <v>0.4256436883894551</v>
      </c>
      <c r="BQ32" s="287">
        <f>'2'!CD32</f>
        <v>0.55111610038831504</v>
      </c>
      <c r="BR32" s="287">
        <f>'3'!BL32</f>
        <v>0.6466410021900999</v>
      </c>
      <c r="BS32" s="261">
        <f>'8'!CD32</f>
        <v>0.74834421880695501</v>
      </c>
      <c r="BT32" s="261">
        <f t="shared" si="30"/>
        <v>0.5634398855508207</v>
      </c>
      <c r="BU32" s="261">
        <f t="shared" si="31"/>
        <v>0.62067230232643422</v>
      </c>
      <c r="BV32" s="286">
        <f>'1'!DO32</f>
        <v>0.29435070542712999</v>
      </c>
      <c r="BW32" s="286">
        <f>'1'!DQ32</f>
        <v>0.39329531349803959</v>
      </c>
      <c r="BX32" s="261">
        <f>'2'!CK32</f>
        <v>0.4697159564169448</v>
      </c>
      <c r="BY32" s="287">
        <f>'2'!CM32</f>
        <v>0.59327196790366754</v>
      </c>
      <c r="BZ32" s="287">
        <f>'3'!BS32</f>
        <v>0.7909558248483598</v>
      </c>
      <c r="CA32" s="261">
        <f>'8'!CM32</f>
        <v>0.82577900614720479</v>
      </c>
      <c r="CB32" s="261">
        <f t="shared" si="32"/>
        <v>0.5688955855614376</v>
      </c>
      <c r="CC32" s="261">
        <f t="shared" si="33"/>
        <v>0.62082902993847378</v>
      </c>
      <c r="CD32" s="286">
        <f>'1'!EA32</f>
        <v>0.24512748362422995</v>
      </c>
      <c r="CE32" s="286">
        <f>'1'!EC32</f>
        <v>0.33141632201384308</v>
      </c>
      <c r="CF32" s="261">
        <f>'2'!CT32</f>
        <v>0.14722045394359456</v>
      </c>
      <c r="CG32" s="287">
        <f>'2'!CV32</f>
        <v>0.19869754332865103</v>
      </c>
      <c r="CH32" s="287">
        <f>'3'!BZ32</f>
        <v>0.56342032416168641</v>
      </c>
      <c r="CI32" s="261">
        <f>'8'!CV32</f>
        <v>0.69369025454361588</v>
      </c>
      <c r="CJ32" s="261">
        <f t="shared" si="34"/>
        <v>0.42705068352037701</v>
      </c>
      <c r="CK32" s="261">
        <f t="shared" si="35"/>
        <v>0.46671392781472792</v>
      </c>
      <c r="CL32" s="286">
        <f>'1'!EM32</f>
        <v>0.3193456983446421</v>
      </c>
      <c r="CM32" s="286">
        <f>'1'!EO32</f>
        <v>0.42289804047300972</v>
      </c>
      <c r="CN32" s="261">
        <f>'2'!DC32</f>
        <v>0.29938066803141705</v>
      </c>
      <c r="CO32" s="287">
        <f>'2'!DE32</f>
        <v>0.413413114271168</v>
      </c>
      <c r="CP32" s="287">
        <f>'3'!CG32</f>
        <v>0.62173917430603942</v>
      </c>
      <c r="CQ32" s="261">
        <f>'8'!DE32</f>
        <v>0.85038787128615234</v>
      </c>
      <c r="CR32" s="261">
        <f t="shared" si="36"/>
        <v>0.5257081075390464</v>
      </c>
      <c r="CS32" s="261">
        <f t="shared" si="37"/>
        <v>0.57853228901436871</v>
      </c>
      <c r="CT32" s="286">
        <f>'1'!EY32</f>
        <v>0.29362901181969925</v>
      </c>
      <c r="CU32" s="286">
        <f>'1'!FA32</f>
        <v>0.39242331609024256</v>
      </c>
      <c r="CV32" s="261">
        <f>'2'!DL32</f>
        <v>0.24632921430654844</v>
      </c>
      <c r="CW32" s="287">
        <f>'2'!DN32</f>
        <v>0.34601041474893418</v>
      </c>
      <c r="CX32" s="287">
        <f>'3'!CN32</f>
        <v>0.42331117346127423</v>
      </c>
      <c r="CY32" s="261">
        <f>'8'!DN32</f>
        <v>0.77137491967410809</v>
      </c>
      <c r="CZ32" s="261">
        <f t="shared" si="38"/>
        <v>0.44075604944238012</v>
      </c>
      <c r="DA32" s="261">
        <f t="shared" si="39"/>
        <v>0.49024189119483608</v>
      </c>
      <c r="DB32" s="286">
        <f>'1'!FK32</f>
        <v>0.52939065751724312</v>
      </c>
      <c r="DC32" s="286">
        <f>'1'!FM32</f>
        <v>0.63466912714133994</v>
      </c>
      <c r="DD32" s="261">
        <f>'2'!DU32</f>
        <v>0.3960787916789672</v>
      </c>
      <c r="DE32" s="287">
        <f>'2'!DW32</f>
        <v>0.52129136250033858</v>
      </c>
      <c r="DF32" s="287">
        <f>'3'!CU32</f>
        <v>0.12807503233404752</v>
      </c>
      <c r="DG32" s="261">
        <f>'8'!DW32</f>
        <v>0.41378438384474747</v>
      </c>
      <c r="DH32" s="261">
        <f t="shared" si="40"/>
        <v>0.38682899621949274</v>
      </c>
      <c r="DI32" s="261">
        <f t="shared" si="41"/>
        <v>0.44146164115126862</v>
      </c>
    </row>
    <row r="33" spans="1:113" ht="19.5" customHeight="1">
      <c r="A33" s="201">
        <v>1989</v>
      </c>
      <c r="B33" s="286">
        <f>'1'!K33</f>
        <v>0.34761440937243571</v>
      </c>
      <c r="C33" s="286">
        <f>'1'!M33</f>
        <v>0.45505221920578637</v>
      </c>
      <c r="D33" s="261">
        <f>'2'!H33</f>
        <v>0.24237453912729584</v>
      </c>
      <c r="E33" s="287">
        <f>'2'!J33</f>
        <v>0.34070677396925525</v>
      </c>
      <c r="F33" s="287">
        <f>'3'!H33</f>
        <v>0.4959634377721755</v>
      </c>
      <c r="G33" s="261">
        <f>'8'!J33</f>
        <v>0.6965436554948975</v>
      </c>
      <c r="H33" s="261">
        <f t="shared" si="14"/>
        <v>0.46140999097847213</v>
      </c>
      <c r="I33" s="261">
        <f t="shared" si="15"/>
        <v>0.51421833839600839</v>
      </c>
      <c r="J33" s="286">
        <f>'1'!W33</f>
        <v>0.45063005735382822</v>
      </c>
      <c r="K33" s="286">
        <f>'1'!Y33</f>
        <v>0.56196048386822173</v>
      </c>
      <c r="L33" s="261">
        <f>'2'!Q33</f>
        <v>0.29036447795263542</v>
      </c>
      <c r="M33" s="287">
        <f>'2'!S33</f>
        <v>0.40242063382384879</v>
      </c>
      <c r="N33" s="287">
        <f>'3'!O33</f>
        <v>0.84842063381354205</v>
      </c>
      <c r="O33" s="261">
        <f>'8'!S33</f>
        <v>0.77375132004071545</v>
      </c>
      <c r="P33" s="261">
        <f t="shared" si="16"/>
        <v>0.6148314592003592</v>
      </c>
      <c r="Q33" s="261">
        <f t="shared" si="17"/>
        <v>0.67056924539323792</v>
      </c>
      <c r="R33" s="286">
        <f>'1'!AI33</f>
        <v>0.39446817772017617</v>
      </c>
      <c r="S33" s="286">
        <f>'1'!AK33</f>
        <v>0.50553637973919519</v>
      </c>
      <c r="T33" s="261">
        <f>'2'!Z33</f>
        <v>0.28462657082422926</v>
      </c>
      <c r="U33" s="287">
        <f>'2'!AB33</f>
        <v>0.39533098077996875</v>
      </c>
      <c r="V33" s="287">
        <f>'3'!V33</f>
        <v>0.54554890236692832</v>
      </c>
      <c r="W33" s="261">
        <f>'8'!AB33</f>
        <v>0.70449409448945655</v>
      </c>
      <c r="X33" s="261">
        <f t="shared" si="18"/>
        <v>0.49876067738458962</v>
      </c>
      <c r="Y33" s="261">
        <f t="shared" si="19"/>
        <v>0.5542583991877712</v>
      </c>
      <c r="Z33" s="286">
        <f>'1'!AU33</f>
        <v>0.29788593779249434</v>
      </c>
      <c r="AA33" s="286">
        <f>'1'!AW33</f>
        <v>0.39755250108923029</v>
      </c>
      <c r="AB33" s="261">
        <f>'2'!AI33</f>
        <v>0.33751364412350993</v>
      </c>
      <c r="AC33" s="287">
        <f>'2'!AK33</f>
        <v>0.45802754983668065</v>
      </c>
      <c r="AD33" s="287">
        <f>'3'!AC33</f>
        <v>0.59516934900897678</v>
      </c>
      <c r="AE33" s="261">
        <f>'8'!AK33</f>
        <v>0.77033271431806194</v>
      </c>
      <c r="AF33" s="261">
        <f t="shared" si="20"/>
        <v>0.49428125536110834</v>
      </c>
      <c r="AG33" s="261">
        <f t="shared" si="21"/>
        <v>0.54619927125111989</v>
      </c>
      <c r="AH33" s="286">
        <f>'1'!BG33</f>
        <v>0.24017564139290348</v>
      </c>
      <c r="AI33" s="286">
        <f>'1'!BI33</f>
        <v>0.32490477823737179</v>
      </c>
      <c r="AJ33" s="261">
        <f>'2'!AR33</f>
        <v>0.33376912034226425</v>
      </c>
      <c r="AK33" s="287">
        <f>'2'!AT33</f>
        <v>0.45377439032848627</v>
      </c>
      <c r="AL33" s="287">
        <f>'3'!AJ33</f>
        <v>0.84459325243152494</v>
      </c>
      <c r="AM33" s="261">
        <f>'8'!AT33</f>
        <v>0.82664898036240131</v>
      </c>
      <c r="AN33" s="261">
        <f t="shared" si="22"/>
        <v>0.54725772678986939</v>
      </c>
      <c r="AO33" s="261">
        <f t="shared" si="23"/>
        <v>0.59314990852627891</v>
      </c>
      <c r="AP33" s="286">
        <f>'1'!BS33</f>
        <v>0.39634042097897643</v>
      </c>
      <c r="AQ33" s="286">
        <f>'1'!BU33</f>
        <v>0.50748603379613733</v>
      </c>
      <c r="AR33" s="261">
        <f>'2'!BA33</f>
        <v>0.28762297371276685</v>
      </c>
      <c r="AS33" s="287">
        <f>'2'!BC33</f>
        <v>0.39904253601153183</v>
      </c>
      <c r="AT33" s="287">
        <f>'3'!AQ33</f>
        <v>0.50770967589849925</v>
      </c>
      <c r="AU33" s="261">
        <f>'8'!BC33</f>
        <v>0.7204097925086661</v>
      </c>
      <c r="AV33" s="261">
        <f t="shared" si="24"/>
        <v>0.4943283328646586</v>
      </c>
      <c r="AW33" s="261">
        <f t="shared" si="25"/>
        <v>0.54992853422139953</v>
      </c>
      <c r="AX33" s="286">
        <f>'1'!CE33</f>
        <v>0.31618681079846717</v>
      </c>
      <c r="AY33" s="286">
        <f>'1'!CG33</f>
        <v>0.41921949890507948</v>
      </c>
      <c r="AZ33" s="261">
        <f>'2'!BJ33</f>
        <v>0.34412743168438087</v>
      </c>
      <c r="BA33" s="287">
        <f>'2'!BL33</f>
        <v>0.46547509770535506</v>
      </c>
      <c r="BB33" s="287">
        <f>'3'!AX33</f>
        <v>0.70800979386552676</v>
      </c>
      <c r="BC33" s="261">
        <f>'8'!BL33</f>
        <v>0.73273330213398058</v>
      </c>
      <c r="BD33" s="261">
        <f t="shared" si="26"/>
        <v>0.52107324148770173</v>
      </c>
      <c r="BE33" s="261">
        <f t="shared" si="27"/>
        <v>0.57442108333244413</v>
      </c>
      <c r="BF33" s="286">
        <f>'1'!CQ33</f>
        <v>0.41950332338657975</v>
      </c>
      <c r="BG33" s="286">
        <f>'1'!CS33</f>
        <v>0.53120413314005499</v>
      </c>
      <c r="BH33" s="261">
        <f>'2'!BS33</f>
        <v>0.28750918765967359</v>
      </c>
      <c r="BI33" s="287">
        <f>'2'!BU33</f>
        <v>0.39890196341897621</v>
      </c>
      <c r="BJ33" s="287">
        <f>'3'!BE33</f>
        <v>0.63036188159951012</v>
      </c>
      <c r="BK33" s="261">
        <f>'8'!BU33</f>
        <v>0.7028653659919688</v>
      </c>
      <c r="BL33" s="261">
        <f t="shared" si="28"/>
        <v>0.52985906001846894</v>
      </c>
      <c r="BM33" s="261">
        <f t="shared" si="29"/>
        <v>0.5856786614957894</v>
      </c>
      <c r="BN33" s="286">
        <f>'1'!DC33</f>
        <v>0.45009048562435622</v>
      </c>
      <c r="BO33" s="286">
        <f>'1'!DE33</f>
        <v>0.56143773669877017</v>
      </c>
      <c r="BP33" s="261">
        <f>'2'!CB33</f>
        <v>0.43477164032385318</v>
      </c>
      <c r="BQ33" s="287">
        <f>'2'!CD33</f>
        <v>0.56006515153496705</v>
      </c>
      <c r="BR33" s="287">
        <f>'3'!BL33</f>
        <v>0.61981570539157993</v>
      </c>
      <c r="BS33" s="261">
        <f>'8'!CD33</f>
        <v>0.74927329674038479</v>
      </c>
      <c r="BT33" s="261">
        <f t="shared" si="30"/>
        <v>0.56578560881511897</v>
      </c>
      <c r="BU33" s="261">
        <f t="shared" si="31"/>
        <v>0.62285386036599599</v>
      </c>
      <c r="BV33" s="286">
        <f>'1'!DO33</f>
        <v>0.29728260768557363</v>
      </c>
      <c r="BW33" s="286">
        <f>'1'!DQ33</f>
        <v>0.39682763632551382</v>
      </c>
      <c r="BX33" s="261">
        <f>'2'!CK33</f>
        <v>0.48015065857636496</v>
      </c>
      <c r="BY33" s="287">
        <f>'2'!CM33</f>
        <v>0.60288026991105459</v>
      </c>
      <c r="BZ33" s="287">
        <f>'3'!BS33</f>
        <v>0.79382619010805611</v>
      </c>
      <c r="CA33" s="261">
        <f>'8'!CM33</f>
        <v>0.81040407797914771</v>
      </c>
      <c r="CB33" s="261">
        <f t="shared" si="32"/>
        <v>0.56798567595366689</v>
      </c>
      <c r="CC33" s="261">
        <f t="shared" si="33"/>
        <v>0.62007664854311195</v>
      </c>
      <c r="CD33" s="286">
        <f>'1'!EA33</f>
        <v>0.27718130695401444</v>
      </c>
      <c r="CE33" s="286">
        <f>'1'!EC33</f>
        <v>0.37227559797353033</v>
      </c>
      <c r="CF33" s="261">
        <f>'2'!CT33</f>
        <v>0.15782875051011255</v>
      </c>
      <c r="CG33" s="287">
        <f>'2'!CV33</f>
        <v>0.21608610347296775</v>
      </c>
      <c r="CH33" s="287">
        <f>'3'!BZ33</f>
        <v>0.57275276438512179</v>
      </c>
      <c r="CI33" s="261">
        <f>'8'!CV33</f>
        <v>0.70654404716331998</v>
      </c>
      <c r="CJ33" s="261">
        <f t="shared" si="34"/>
        <v>0.44647960071972748</v>
      </c>
      <c r="CK33" s="261">
        <f t="shared" si="35"/>
        <v>0.49034305242381937</v>
      </c>
      <c r="CL33" s="286">
        <f>'1'!EM33</f>
        <v>0.33282136105490095</v>
      </c>
      <c r="CM33" s="286">
        <f>'1'!EO33</f>
        <v>0.43839468936549064</v>
      </c>
      <c r="CN33" s="261">
        <f>'2'!DC33</f>
        <v>0.30373982409535671</v>
      </c>
      <c r="CO33" s="287">
        <f>'2'!DE33</f>
        <v>0.41866447607755203</v>
      </c>
      <c r="CP33" s="287">
        <f>'3'!CG33</f>
        <v>0.62376803197662956</v>
      </c>
      <c r="CQ33" s="261">
        <f>'8'!DE33</f>
        <v>0.85651471527415346</v>
      </c>
      <c r="CR33" s="261">
        <f t="shared" si="36"/>
        <v>0.53357321364419186</v>
      </c>
      <c r="CS33" s="261">
        <f t="shared" si="37"/>
        <v>0.5872950101666472</v>
      </c>
      <c r="CT33" s="286">
        <f>'1'!EY33</f>
        <v>0.30628114901210152</v>
      </c>
      <c r="CU33" s="286">
        <f>'1'!FA33</f>
        <v>0.4075681621635931</v>
      </c>
      <c r="CV33" s="261">
        <f>'2'!DL33</f>
        <v>0.25772841730220791</v>
      </c>
      <c r="CW33" s="287">
        <f>'2'!DN33</f>
        <v>0.36106964690215737</v>
      </c>
      <c r="CX33" s="287">
        <f>'3'!CN33</f>
        <v>0.42583200533899745</v>
      </c>
      <c r="CY33" s="261">
        <f>'8'!DN33</f>
        <v>0.77473657239089966</v>
      </c>
      <c r="CZ33" s="261">
        <f t="shared" si="38"/>
        <v>0.44842744576753568</v>
      </c>
      <c r="DA33" s="261">
        <f t="shared" si="39"/>
        <v>0.49927637398812724</v>
      </c>
      <c r="DB33" s="286">
        <f>'1'!FK33</f>
        <v>0.53869611056516242</v>
      </c>
      <c r="DC33" s="286">
        <f>'1'!FM33</f>
        <v>0.64282006424059424</v>
      </c>
      <c r="DD33" s="261">
        <f>'2'!DU33</f>
        <v>0.40556786099155501</v>
      </c>
      <c r="DE33" s="287">
        <f>'2'!DW33</f>
        <v>0.53100765975575959</v>
      </c>
      <c r="DF33" s="287">
        <f>'3'!CU33</f>
        <v>0.12827169878802849</v>
      </c>
      <c r="DG33" s="261">
        <f>'8'!DW33</f>
        <v>0.40915464159006565</v>
      </c>
      <c r="DH33" s="261">
        <f t="shared" si="40"/>
        <v>0.39039181541974399</v>
      </c>
      <c r="DI33" s="261">
        <f t="shared" si="41"/>
        <v>0.44458537676633725</v>
      </c>
    </row>
    <row r="34" spans="1:113" ht="19.5" customHeight="1">
      <c r="A34" s="201">
        <v>1990</v>
      </c>
      <c r="B34" s="286">
        <f>'1'!K34</f>
        <v>0.34885400790881915</v>
      </c>
      <c r="C34" s="286">
        <f>'1'!M34</f>
        <v>0.4564317105869321</v>
      </c>
      <c r="D34" s="261">
        <f>'2'!H34</f>
        <v>0.25132399638420894</v>
      </c>
      <c r="E34" s="287">
        <f>'2'!J34</f>
        <v>0.35265015166409275</v>
      </c>
      <c r="F34" s="287">
        <f>'3'!H34</f>
        <v>0.45728463533232827</v>
      </c>
      <c r="G34" s="261">
        <f>'8'!J34</f>
        <v>0.68006443494895796</v>
      </c>
      <c r="H34" s="261">
        <f t="shared" si="14"/>
        <v>0.44901127037227012</v>
      </c>
      <c r="I34" s="261">
        <f t="shared" si="15"/>
        <v>0.50217496697150366</v>
      </c>
      <c r="J34" s="286">
        <f>'1'!W34</f>
        <v>0.46348965906823508</v>
      </c>
      <c r="K34" s="286">
        <f>'1'!Y34</f>
        <v>0.57431448363019844</v>
      </c>
      <c r="L34" s="261">
        <f>'2'!Q34</f>
        <v>0.30574118534242145</v>
      </c>
      <c r="M34" s="287">
        <f>'2'!S34</f>
        <v>0.42106189612202832</v>
      </c>
      <c r="N34" s="287">
        <f>'3'!O34</f>
        <v>0.84912934966698783</v>
      </c>
      <c r="O34" s="261">
        <f>'8'!S34</f>
        <v>0.77617348458304103</v>
      </c>
      <c r="P34" s="261">
        <f t="shared" si="16"/>
        <v>0.62229569072404334</v>
      </c>
      <c r="Q34" s="261">
        <f t="shared" si="17"/>
        <v>0.67815769162678952</v>
      </c>
      <c r="R34" s="286">
        <f>'1'!AI34</f>
        <v>0.39926111249118068</v>
      </c>
      <c r="S34" s="286">
        <f>'1'!AK34</f>
        <v>0.51051759165767563</v>
      </c>
      <c r="T34" s="261">
        <f>'2'!Z34</f>
        <v>0.29734409772464199</v>
      </c>
      <c r="U34" s="287">
        <f>'2'!AB34</f>
        <v>0.4109456892980039</v>
      </c>
      <c r="V34" s="287">
        <f>'3'!V34</f>
        <v>0.55438495038992397</v>
      </c>
      <c r="W34" s="261">
        <f>'8'!AB34</f>
        <v>0.69535393065840934</v>
      </c>
      <c r="X34" s="261">
        <f t="shared" si="18"/>
        <v>0.50187357503101981</v>
      </c>
      <c r="Y34" s="261">
        <f t="shared" si="19"/>
        <v>0.55773632585495403</v>
      </c>
      <c r="Z34" s="286">
        <f>'1'!AU34</f>
        <v>0.29879442981022092</v>
      </c>
      <c r="AA34" s="286">
        <f>'1'!AW34</f>
        <v>0.39864270442320565</v>
      </c>
      <c r="AB34" s="261">
        <f>'2'!AI34</f>
        <v>0.35090278771582795</v>
      </c>
      <c r="AC34" s="287">
        <f>'2'!AK34</f>
        <v>0.4730206190463509</v>
      </c>
      <c r="AD34" s="287">
        <f>'3'!AC34</f>
        <v>0.60859481282843619</v>
      </c>
      <c r="AE34" s="261">
        <f>'8'!AK34</f>
        <v>0.76796478927207612</v>
      </c>
      <c r="AF34" s="261">
        <f t="shared" si="20"/>
        <v>0.49874795122079929</v>
      </c>
      <c r="AG34" s="261">
        <f t="shared" si="21"/>
        <v>0.55089904419904545</v>
      </c>
      <c r="AH34" s="286">
        <f>'1'!BG34</f>
        <v>0.24591140821869678</v>
      </c>
      <c r="AI34" s="286">
        <f>'1'!BI34</f>
        <v>0.33244209608424991</v>
      </c>
      <c r="AJ34" s="261">
        <f>'2'!AR34</f>
        <v>0.33503816624222188</v>
      </c>
      <c r="AK34" s="287">
        <f>'2'!AT34</f>
        <v>0.45521880985712238</v>
      </c>
      <c r="AL34" s="287">
        <f>'3'!AJ34</f>
        <v>0.84184864991222053</v>
      </c>
      <c r="AM34" s="261">
        <f>'8'!AT34</f>
        <v>0.82467960735138468</v>
      </c>
      <c r="AN34" s="261">
        <f t="shared" si="22"/>
        <v>0.54850044422760225</v>
      </c>
      <c r="AO34" s="261">
        <f t="shared" si="23"/>
        <v>0.59513078373531347</v>
      </c>
      <c r="AP34" s="286">
        <f>'1'!BS34</f>
        <v>0.4132828679497898</v>
      </c>
      <c r="AQ34" s="286">
        <f>'1'!BU34</f>
        <v>0.52490650672193129</v>
      </c>
      <c r="AR34" s="261">
        <f>'2'!BA34</f>
        <v>0.29295564365322957</v>
      </c>
      <c r="AS34" s="287">
        <f>'2'!BC34</f>
        <v>0.40559807285982485</v>
      </c>
      <c r="AT34" s="287">
        <f>'3'!AQ34</f>
        <v>0.55813698398164158</v>
      </c>
      <c r="AU34" s="261">
        <f>'8'!BC34</f>
        <v>0.73546167846491173</v>
      </c>
      <c r="AV34" s="261">
        <f t="shared" si="24"/>
        <v>0.5180083771568772</v>
      </c>
      <c r="AW34" s="261">
        <f t="shared" si="25"/>
        <v>0.57392207558639341</v>
      </c>
      <c r="AX34" s="286">
        <f>'1'!CE34</f>
        <v>0.33749056236242181</v>
      </c>
      <c r="AY34" s="286">
        <f>'1'!CG34</f>
        <v>0.44369169297857786</v>
      </c>
      <c r="AZ34" s="261">
        <f>'2'!BJ34</f>
        <v>0.35577032199267905</v>
      </c>
      <c r="BA34" s="287">
        <f>'2'!BL34</f>
        <v>0.47839004063765261</v>
      </c>
      <c r="BB34" s="287">
        <f>'3'!AX34</f>
        <v>0.6961941259578257</v>
      </c>
      <c r="BC34" s="261">
        <f>'8'!BL34</f>
        <v>0.74373188099204068</v>
      </c>
      <c r="BD34" s="261">
        <f t="shared" si="26"/>
        <v>0.53055475888170323</v>
      </c>
      <c r="BE34" s="261">
        <f t="shared" si="27"/>
        <v>0.58529718299266298</v>
      </c>
      <c r="BF34" s="286">
        <f>'1'!CQ34</f>
        <v>0.43765394387806561</v>
      </c>
      <c r="BG34" s="286">
        <f>'1'!CS34</f>
        <v>0.54928883470570722</v>
      </c>
      <c r="BH34" s="261">
        <f>'2'!BS34</f>
        <v>0.29254868874924139</v>
      </c>
      <c r="BI34" s="287">
        <f>'2'!BU34</f>
        <v>0.40510002639324078</v>
      </c>
      <c r="BJ34" s="287">
        <f>'3'!BE34</f>
        <v>0.63380275123636309</v>
      </c>
      <c r="BK34" s="261">
        <f>'8'!BU34</f>
        <v>0.70898138417726886</v>
      </c>
      <c r="BL34" s="261">
        <f t="shared" si="28"/>
        <v>0.54001248027955839</v>
      </c>
      <c r="BM34" s="261">
        <f t="shared" si="29"/>
        <v>0.59592157037501492</v>
      </c>
      <c r="BN34" s="286">
        <f>'1'!DC34</f>
        <v>0.47342131415905048</v>
      </c>
      <c r="BO34" s="286">
        <f>'1'!DE34</f>
        <v>0.58372086371877108</v>
      </c>
      <c r="BP34" s="261">
        <f>'2'!CB34</f>
        <v>0.44817840875776299</v>
      </c>
      <c r="BQ34" s="287">
        <f>'2'!CD34</f>
        <v>0.57299847519413738</v>
      </c>
      <c r="BR34" s="287">
        <f>'3'!BL34</f>
        <v>0.59100242896256439</v>
      </c>
      <c r="BS34" s="261">
        <f>'8'!CD34</f>
        <v>0.74598928459877201</v>
      </c>
      <c r="BT34" s="261">
        <f t="shared" si="30"/>
        <v>0.56843429492973063</v>
      </c>
      <c r="BU34" s="261">
        <f t="shared" si="31"/>
        <v>0.62503612139725628</v>
      </c>
      <c r="BV34" s="286">
        <f>'1'!DO34</f>
        <v>0.3080291589650494</v>
      </c>
      <c r="BW34" s="286">
        <f>'1'!DQ34</f>
        <v>0.40963717005417116</v>
      </c>
      <c r="BX34" s="261">
        <f>'2'!CK34</f>
        <v>0.49365375353115237</v>
      </c>
      <c r="BY34" s="287">
        <f>'2'!CM34</f>
        <v>0.61511504733615729</v>
      </c>
      <c r="BZ34" s="287">
        <f>'3'!BS34</f>
        <v>0.79666152671860402</v>
      </c>
      <c r="CA34" s="261">
        <f>'8'!CM34</f>
        <v>0.80403691706722891</v>
      </c>
      <c r="CB34" s="261">
        <f t="shared" si="32"/>
        <v>0.57275164988559324</v>
      </c>
      <c r="CC34" s="261">
        <f t="shared" si="33"/>
        <v>0.62554098370174238</v>
      </c>
      <c r="CD34" s="286">
        <f>'1'!EA34</f>
        <v>0.29688613684425508</v>
      </c>
      <c r="CE34" s="286">
        <f>'1'!EC34</f>
        <v>0.39635092599084887</v>
      </c>
      <c r="CF34" s="261">
        <f>'2'!CT34</f>
        <v>0.1674864742086736</v>
      </c>
      <c r="CG34" s="287">
        <f>'2'!CV34</f>
        <v>0.23153753538589864</v>
      </c>
      <c r="CH34" s="287">
        <f>'3'!BZ34</f>
        <v>0.58189616860320736</v>
      </c>
      <c r="CI34" s="261">
        <f>'8'!CV34</f>
        <v>0.7139530149992811</v>
      </c>
      <c r="CJ34" s="261">
        <f t="shared" si="34"/>
        <v>0.45946539805919151</v>
      </c>
      <c r="CK34" s="261">
        <f t="shared" si="35"/>
        <v>0.50565641983555154</v>
      </c>
      <c r="CL34" s="286">
        <f>'1'!EM34</f>
        <v>0.33084047575265241</v>
      </c>
      <c r="CM34" s="286">
        <f>'1'!EO34</f>
        <v>0.43613632580798856</v>
      </c>
      <c r="CN34" s="261">
        <f>'2'!DC34</f>
        <v>0.30145330760162747</v>
      </c>
      <c r="CO34" s="287">
        <f>'2'!DE34</f>
        <v>0.41591504597784973</v>
      </c>
      <c r="CP34" s="287">
        <f>'3'!CG34</f>
        <v>0.62570816170408383</v>
      </c>
      <c r="CQ34" s="261">
        <f>'8'!DE34</f>
        <v>0.86069561924828497</v>
      </c>
      <c r="CR34" s="261">
        <f t="shared" si="36"/>
        <v>0.53408246629931588</v>
      </c>
      <c r="CS34" s="261">
        <f t="shared" si="37"/>
        <v>0.58764698015907257</v>
      </c>
      <c r="CT34" s="286">
        <f>'1'!EY34</f>
        <v>0.31247874593037622</v>
      </c>
      <c r="CU34" s="286">
        <f>'1'!FA34</f>
        <v>0.41487873072983983</v>
      </c>
      <c r="CV34" s="261">
        <f>'2'!DL34</f>
        <v>0.2601267322850615</v>
      </c>
      <c r="CW34" s="287">
        <f>'2'!DN34</f>
        <v>0.36419582683702606</v>
      </c>
      <c r="CX34" s="287">
        <f>'3'!CN34</f>
        <v>0.42795120511442653</v>
      </c>
      <c r="CY34" s="261">
        <f>'8'!DN34</f>
        <v>0.76840367704314227</v>
      </c>
      <c r="CZ34" s="261">
        <f t="shared" si="38"/>
        <v>0.45009289214004888</v>
      </c>
      <c r="DA34" s="261">
        <f t="shared" si="39"/>
        <v>0.50145979551503073</v>
      </c>
      <c r="DB34" s="286">
        <f>'1'!FK34</f>
        <v>0.55332031354957489</v>
      </c>
      <c r="DC34" s="286">
        <f>'1'!FM34</f>
        <v>0.65545678773941363</v>
      </c>
      <c r="DD34" s="261">
        <f>'2'!DU34</f>
        <v>0.41502181401332711</v>
      </c>
      <c r="DE34" s="287">
        <f>'2'!DW34</f>
        <v>0.54055136787007063</v>
      </c>
      <c r="DF34" s="287">
        <f>'3'!CU34</f>
        <v>0.12846531829294744</v>
      </c>
      <c r="DG34" s="261">
        <f>'8'!DW34</f>
        <v>0.39535835224397248</v>
      </c>
      <c r="DH34" s="261">
        <f t="shared" si="40"/>
        <v>0.39378622445539269</v>
      </c>
      <c r="DI34" s="261">
        <f t="shared" si="41"/>
        <v>0.44719376951700252</v>
      </c>
    </row>
    <row r="35" spans="1:113" ht="19.5" customHeight="1">
      <c r="A35" s="201">
        <v>1991</v>
      </c>
      <c r="B35" s="286">
        <f>'1'!K35</f>
        <v>0.35626736320618735</v>
      </c>
      <c r="C35" s="286">
        <f>'1'!M35</f>
        <v>0.46463012879695004</v>
      </c>
      <c r="D35" s="261">
        <f>'2'!H35</f>
        <v>0.25871520656476793</v>
      </c>
      <c r="E35" s="287">
        <f>'2'!J35</f>
        <v>0.3623576641833321</v>
      </c>
      <c r="F35" s="287">
        <f>'3'!H35</f>
        <v>0.41506534873376999</v>
      </c>
      <c r="G35" s="261">
        <f>'8'!J35</f>
        <v>0.64721705180223377</v>
      </c>
      <c r="H35" s="261">
        <f t="shared" si="14"/>
        <v>0.43394906607295269</v>
      </c>
      <c r="I35" s="261">
        <f t="shared" si="15"/>
        <v>0.48765841807111415</v>
      </c>
      <c r="J35" s="286">
        <f>'1'!W35</f>
        <v>0.48683892931511002</v>
      </c>
      <c r="K35" s="286">
        <f>'1'!Y35</f>
        <v>0.59624777002943241</v>
      </c>
      <c r="L35" s="261">
        <f>'2'!Q35</f>
        <v>0.32275074693532757</v>
      </c>
      <c r="M35" s="287">
        <f>'2'!S35</f>
        <v>0.44110218513142152</v>
      </c>
      <c r="N35" s="287">
        <f>'3'!O35</f>
        <v>0.84983541472558066</v>
      </c>
      <c r="O35" s="261">
        <f>'8'!S35</f>
        <v>0.76923843108591683</v>
      </c>
      <c r="P35" s="261">
        <f t="shared" si="16"/>
        <v>0.63177910787245117</v>
      </c>
      <c r="Q35" s="261">
        <f t="shared" si="17"/>
        <v>0.68737778797778959</v>
      </c>
      <c r="R35" s="286">
        <f>'1'!AI35</f>
        <v>0.39368556882602151</v>
      </c>
      <c r="S35" s="286">
        <f>'1'!AK35</f>
        <v>0.50471993671169868</v>
      </c>
      <c r="T35" s="261">
        <f>'2'!Z35</f>
        <v>0.30968413371188436</v>
      </c>
      <c r="U35" s="287">
        <f>'2'!AB35</f>
        <v>0.42576045366217613</v>
      </c>
      <c r="V35" s="287">
        <f>'3'!V35</f>
        <v>0.56302983096158832</v>
      </c>
      <c r="W35" s="261">
        <f>'8'!AB35</f>
        <v>0.67196214985809311</v>
      </c>
      <c r="X35" s="261">
        <f t="shared" si="18"/>
        <v>0.49719063610651748</v>
      </c>
      <c r="Y35" s="261">
        <f t="shared" si="19"/>
        <v>0.55321201525581742</v>
      </c>
      <c r="Z35" s="286">
        <f>'1'!AU35</f>
        <v>0.31079225971718405</v>
      </c>
      <c r="AA35" s="286">
        <f>'1'!AW35</f>
        <v>0.41289629704469061</v>
      </c>
      <c r="AB35" s="261">
        <f>'2'!AI35</f>
        <v>0.36280565717391905</v>
      </c>
      <c r="AC35" s="287">
        <f>'2'!AK35</f>
        <v>0.48607633849750631</v>
      </c>
      <c r="AD35" s="287">
        <f>'3'!AC35</f>
        <v>0.62172182977950219</v>
      </c>
      <c r="AE35" s="261">
        <f>'8'!AK35</f>
        <v>0.7673956897614389</v>
      </c>
      <c r="AF35" s="261">
        <f t="shared" si="20"/>
        <v>0.50787684948950074</v>
      </c>
      <c r="AG35" s="261">
        <f t="shared" si="21"/>
        <v>0.56104553255286216</v>
      </c>
      <c r="AH35" s="286">
        <f>'1'!BG35</f>
        <v>0.23966289525059939</v>
      </c>
      <c r="AI35" s="286">
        <f>'1'!BI35</f>
        <v>0.32422735056281926</v>
      </c>
      <c r="AJ35" s="261">
        <f>'2'!AR35</f>
        <v>0.34656184612574747</v>
      </c>
      <c r="AK35" s="287">
        <f>'2'!AT35</f>
        <v>0.4681959195565995</v>
      </c>
      <c r="AL35" s="287">
        <f>'3'!AJ35</f>
        <v>0.83906523619235718</v>
      </c>
      <c r="AM35" s="261">
        <f>'8'!AT35</f>
        <v>0.78371809452018582</v>
      </c>
      <c r="AN35" s="261">
        <f t="shared" si="22"/>
        <v>0.53621717539095026</v>
      </c>
      <c r="AO35" s="261">
        <f t="shared" si="23"/>
        <v>0.58220636485892341</v>
      </c>
      <c r="AP35" s="286">
        <f>'1'!BS35</f>
        <v>0.41917704634408065</v>
      </c>
      <c r="AQ35" s="286">
        <f>'1'!BU35</f>
        <v>0.53087509439440872</v>
      </c>
      <c r="AR35" s="261">
        <f>'2'!BA35</f>
        <v>0.29963210291671177</v>
      </c>
      <c r="AS35" s="287">
        <f>'2'!BC35</f>
        <v>0.41371712013803952</v>
      </c>
      <c r="AT35" s="287">
        <f>'3'!AQ35</f>
        <v>0.60206862132234318</v>
      </c>
      <c r="AU35" s="261">
        <f>'8'!BC35</f>
        <v>0.73721663173325036</v>
      </c>
      <c r="AV35" s="261">
        <f t="shared" si="24"/>
        <v>0.53245534209320178</v>
      </c>
      <c r="AW35" s="261">
        <f t="shared" si="25"/>
        <v>0.58854306303546589</v>
      </c>
      <c r="AX35" s="286">
        <f>'1'!CE35</f>
        <v>0.36528050402930468</v>
      </c>
      <c r="AY35" s="286">
        <f>'1'!CG35</f>
        <v>0.47448074849709582</v>
      </c>
      <c r="AZ35" s="261">
        <f>'2'!BJ35</f>
        <v>0.45869793897908651</v>
      </c>
      <c r="BA35" s="287">
        <f>'2'!BL35</f>
        <v>0.5829764196505488</v>
      </c>
      <c r="BB35" s="287">
        <f>'3'!AX35</f>
        <v>0.68404084171677382</v>
      </c>
      <c r="BC35" s="261">
        <f>'8'!BL35</f>
        <v>0.74141883757018223</v>
      </c>
      <c r="BD35" s="261">
        <f t="shared" si="26"/>
        <v>0.54834691533136959</v>
      </c>
      <c r="BE35" s="261">
        <f t="shared" si="27"/>
        <v>0.60445486118563219</v>
      </c>
      <c r="BF35" s="286">
        <f>'1'!CQ35</f>
        <v>0.45712555576279684</v>
      </c>
      <c r="BG35" s="286">
        <f>'1'!CS35</f>
        <v>0.56822554998996333</v>
      </c>
      <c r="BH35" s="261">
        <f>'2'!BS35</f>
        <v>0.30364784893240815</v>
      </c>
      <c r="BI35" s="287">
        <f>'2'!BU35</f>
        <v>0.41855409534099414</v>
      </c>
      <c r="BJ35" s="287">
        <f>'3'!BE35</f>
        <v>0.63702205180765747</v>
      </c>
      <c r="BK35" s="261">
        <f>'8'!BU35</f>
        <v>0.7088112093338258</v>
      </c>
      <c r="BL35" s="261">
        <f t="shared" si="28"/>
        <v>0.54967332248373035</v>
      </c>
      <c r="BM35" s="261">
        <f t="shared" si="29"/>
        <v>0.60560394481545554</v>
      </c>
      <c r="BN35" s="286">
        <f>'1'!DC35</f>
        <v>0.48158990106885308</v>
      </c>
      <c r="BO35" s="286">
        <f>'1'!DE35</f>
        <v>0.5913716061515808</v>
      </c>
      <c r="BP35" s="261">
        <f>'2'!CB35</f>
        <v>0.4573514465998616</v>
      </c>
      <c r="BQ35" s="287">
        <f>'2'!CD35</f>
        <v>0.58170742165785427</v>
      </c>
      <c r="BR35" s="287">
        <f>'3'!BL35</f>
        <v>0.56004029646328135</v>
      </c>
      <c r="BS35" s="261">
        <f>'8'!CD35</f>
        <v>0.74290997582645757</v>
      </c>
      <c r="BT35" s="261">
        <f t="shared" si="30"/>
        <v>0.56410867315996216</v>
      </c>
      <c r="BU35" s="261">
        <f t="shared" si="31"/>
        <v>0.62045695269885248</v>
      </c>
      <c r="BV35" s="286">
        <f>'1'!DO35</f>
        <v>0.33127298744421046</v>
      </c>
      <c r="BW35" s="286">
        <f>'1'!DQ35</f>
        <v>0.43662999247258188</v>
      </c>
      <c r="BX35" s="261">
        <f>'2'!CK35</f>
        <v>0.50507892705847002</v>
      </c>
      <c r="BY35" s="287">
        <f>'2'!CM35</f>
        <v>0.62529725235949496</v>
      </c>
      <c r="BZ35" s="287">
        <f>'3'!BS35</f>
        <v>0.79946231421725922</v>
      </c>
      <c r="CA35" s="261">
        <f>'8'!CM35</f>
        <v>0.80847443264640695</v>
      </c>
      <c r="CB35" s="261">
        <f t="shared" si="32"/>
        <v>0.58500127439944771</v>
      </c>
      <c r="CC35" s="261">
        <f t="shared" si="33"/>
        <v>0.63916590894089886</v>
      </c>
      <c r="CD35" s="286">
        <f>'1'!EA35</f>
        <v>0.31152351058400568</v>
      </c>
      <c r="CE35" s="286">
        <f>'1'!EC35</f>
        <v>0.41375650041939899</v>
      </c>
      <c r="CF35" s="261">
        <f>'2'!CT35</f>
        <v>0.17891854769602955</v>
      </c>
      <c r="CG35" s="287">
        <f>'2'!CV35</f>
        <v>0.24938360765249593</v>
      </c>
      <c r="CH35" s="287">
        <f>'3'!BZ35</f>
        <v>0.53336384634367151</v>
      </c>
      <c r="CI35" s="261">
        <f>'8'!CV35</f>
        <v>0.70645585161821789</v>
      </c>
      <c r="CJ35" s="261">
        <f t="shared" si="34"/>
        <v>0.45245618349367756</v>
      </c>
      <c r="CK35" s="261">
        <f t="shared" si="35"/>
        <v>0.50039588542348157</v>
      </c>
      <c r="CL35" s="286">
        <f>'1'!EM35</f>
        <v>0.34426739251440458</v>
      </c>
      <c r="CM35" s="286">
        <f>'1'!EO35</f>
        <v>0.4513149972209915</v>
      </c>
      <c r="CN35" s="261">
        <f>'2'!DC35</f>
        <v>0.30825293570380008</v>
      </c>
      <c r="CO35" s="287">
        <f>'2'!DE35</f>
        <v>0.42405875237473478</v>
      </c>
      <c r="CP35" s="287">
        <f>'3'!CG35</f>
        <v>0.62756007531116553</v>
      </c>
      <c r="CQ35" s="261">
        <f>'8'!DE35</f>
        <v>0.84868099383735274</v>
      </c>
      <c r="CR35" s="261">
        <f t="shared" si="36"/>
        <v>0.53759251786327145</v>
      </c>
      <c r="CS35" s="261">
        <f t="shared" si="37"/>
        <v>0.59199214141299961</v>
      </c>
      <c r="CT35" s="286">
        <f>'1'!EY35</f>
        <v>0.308267405707983</v>
      </c>
      <c r="CU35" s="286">
        <f>'1'!FA35</f>
        <v>0.40991873439650639</v>
      </c>
      <c r="CV35" s="261">
        <f>'2'!DL35</f>
        <v>0.27142234079503891</v>
      </c>
      <c r="CW35" s="287">
        <f>'2'!DN35</f>
        <v>0.37872861819808962</v>
      </c>
      <c r="CX35" s="287">
        <f>'3'!CN35</f>
        <v>0.42967090546961756</v>
      </c>
      <c r="CY35" s="261">
        <f>'8'!DN35</f>
        <v>0.73940700998703424</v>
      </c>
      <c r="CZ35" s="261">
        <f t="shared" si="38"/>
        <v>0.44271867522686004</v>
      </c>
      <c r="DA35" s="261">
        <f t="shared" si="39"/>
        <v>0.49410983444257445</v>
      </c>
      <c r="DB35" s="286">
        <f>'1'!FK35</f>
        <v>0.54986583872143002</v>
      </c>
      <c r="DC35" s="286">
        <f>'1'!FM35</f>
        <v>0.65249057691173318</v>
      </c>
      <c r="DD35" s="261">
        <f>'2'!DU35</f>
        <v>0.42098595487398177</v>
      </c>
      <c r="DE35" s="287">
        <f>'2'!DW35</f>
        <v>0.54650369375690266</v>
      </c>
      <c r="DF35" s="287">
        <f>'3'!CU35</f>
        <v>0.12865588950383813</v>
      </c>
      <c r="DG35" s="261">
        <f>'8'!DW35</f>
        <v>0.38095785583207326</v>
      </c>
      <c r="DH35" s="261">
        <f t="shared" si="40"/>
        <v>0.38944836730994803</v>
      </c>
      <c r="DI35" s="261">
        <f t="shared" si="41"/>
        <v>0.44305003647436142</v>
      </c>
    </row>
    <row r="36" spans="1:113" ht="19.5" customHeight="1">
      <c r="A36" s="201">
        <v>1992</v>
      </c>
      <c r="B36" s="286">
        <f>'1'!K36</f>
        <v>0.35842180002914698</v>
      </c>
      <c r="C36" s="286">
        <f>'1'!M36</f>
        <v>0.46699632081942843</v>
      </c>
      <c r="D36" s="261">
        <f>'2'!H36</f>
        <v>0.26880033021521066</v>
      </c>
      <c r="E36" s="287">
        <f>'2'!J36</f>
        <v>0.37538285000942789</v>
      </c>
      <c r="F36" s="287">
        <f>'3'!H36</f>
        <v>0.36896869726122777</v>
      </c>
      <c r="G36" s="261">
        <f>'8'!J36</f>
        <v>0.63003989936767146</v>
      </c>
      <c r="H36" s="261">
        <f t="shared" si="14"/>
        <v>0.42000090219040465</v>
      </c>
      <c r="I36" s="261">
        <f t="shared" si="15"/>
        <v>0.47408896248593901</v>
      </c>
      <c r="J36" s="286">
        <f>'1'!W36</f>
        <v>0.50233379030103764</v>
      </c>
      <c r="K36" s="286">
        <f>'1'!Y36</f>
        <v>0.61046315031874165</v>
      </c>
      <c r="L36" s="261">
        <f>'2'!Q36</f>
        <v>0.337325257693599</v>
      </c>
      <c r="M36" s="287">
        <f>'2'!S36</f>
        <v>0.45781421072520317</v>
      </c>
      <c r="N36" s="287">
        <f>'3'!O36</f>
        <v>0.85054269370424895</v>
      </c>
      <c r="O36" s="261">
        <f>'8'!S36</f>
        <v>0.75735071878275095</v>
      </c>
      <c r="P36" s="261">
        <f t="shared" si="16"/>
        <v>0.63663939501152489</v>
      </c>
      <c r="Q36" s="261">
        <f t="shared" si="17"/>
        <v>0.69194003432176698</v>
      </c>
      <c r="R36" s="286">
        <f>'1'!AI36</f>
        <v>0.39756872299353641</v>
      </c>
      <c r="S36" s="286">
        <f>'1'!AK36</f>
        <v>0.50876242598117671</v>
      </c>
      <c r="T36" s="261">
        <f>'2'!Z36</f>
        <v>0.32227261837151305</v>
      </c>
      <c r="U36" s="287">
        <f>'2'!AB36</f>
        <v>0.44054688770642531</v>
      </c>
      <c r="V36" s="287">
        <f>'3'!V36</f>
        <v>0.5574191468884252</v>
      </c>
      <c r="W36" s="261">
        <f>'8'!AB36</f>
        <v>0.66409652060794788</v>
      </c>
      <c r="X36" s="261">
        <f t="shared" si="18"/>
        <v>0.49663366790865915</v>
      </c>
      <c r="Y36" s="261">
        <f t="shared" si="19"/>
        <v>0.55293857603720653</v>
      </c>
      <c r="Z36" s="286">
        <f>'1'!AU36</f>
        <v>0.31628489140650895</v>
      </c>
      <c r="AA36" s="286">
        <f>'1'!AW36</f>
        <v>0.41933398097212254</v>
      </c>
      <c r="AB36" s="261">
        <f>'2'!AI36</f>
        <v>0.37900760804007311</v>
      </c>
      <c r="AC36" s="287">
        <f>'2'!AK36</f>
        <v>0.50345261037901556</v>
      </c>
      <c r="AD36" s="287">
        <f>'3'!AC36</f>
        <v>0.63455741708408953</v>
      </c>
      <c r="AE36" s="261">
        <f>'8'!AK36</f>
        <v>0.76984319598160189</v>
      </c>
      <c r="AF36" s="261">
        <f t="shared" si="20"/>
        <v>0.51551487063303369</v>
      </c>
      <c r="AG36" s="261">
        <f t="shared" si="21"/>
        <v>0.56917900669317345</v>
      </c>
      <c r="AH36" s="286">
        <f>'1'!BG36</f>
        <v>0.21991345611527929</v>
      </c>
      <c r="AI36" s="286">
        <f>'1'!BI36</f>
        <v>0.2976672043799341</v>
      </c>
      <c r="AJ36" s="261">
        <f>'2'!AR36</f>
        <v>0.35391345244028372</v>
      </c>
      <c r="AK36" s="287">
        <f>'2'!AT36</f>
        <v>0.47634672855371812</v>
      </c>
      <c r="AL36" s="287">
        <f>'3'!AJ36</f>
        <v>0.85570749591182349</v>
      </c>
      <c r="AM36" s="261">
        <f>'8'!AT36</f>
        <v>0.73553283536611658</v>
      </c>
      <c r="AN36" s="261">
        <f t="shared" si="22"/>
        <v>0.5211668105096251</v>
      </c>
      <c r="AO36" s="261">
        <f t="shared" si="23"/>
        <v>0.56451163742683041</v>
      </c>
      <c r="AP36" s="286">
        <f>'1'!BS36</f>
        <v>0.426563377680513</v>
      </c>
      <c r="AQ36" s="286">
        <f>'1'!BU36</f>
        <v>0.5382894767287818</v>
      </c>
      <c r="AR36" s="261">
        <f>'2'!BA36</f>
        <v>0.31103816251805322</v>
      </c>
      <c r="AS36" s="287">
        <f>'2'!BC36</f>
        <v>0.42736647482662526</v>
      </c>
      <c r="AT36" s="287">
        <f>'3'!AQ36</f>
        <v>0.64033487239144393</v>
      </c>
      <c r="AU36" s="261">
        <f>'8'!BC36</f>
        <v>0.73471605453776279</v>
      </c>
      <c r="AV36" s="261">
        <f t="shared" si="24"/>
        <v>0.54549189905631223</v>
      </c>
      <c r="AW36" s="261">
        <f t="shared" si="25"/>
        <v>0.60181516990647699</v>
      </c>
      <c r="AX36" s="286">
        <f>'1'!CE36</f>
        <v>0.38599828310523671</v>
      </c>
      <c r="AY36" s="286">
        <f>'1'!CG36</f>
        <v>0.4966536188075007</v>
      </c>
      <c r="AZ36" s="261">
        <f>'2'!BJ36</f>
        <v>0.46171619703392808</v>
      </c>
      <c r="BA36" s="287">
        <f>'2'!BL36</f>
        <v>0.58581236171079443</v>
      </c>
      <c r="BB36" s="287">
        <f>'3'!AX36</f>
        <v>0.67153883571556161</v>
      </c>
      <c r="BC36" s="261">
        <f>'8'!BL36</f>
        <v>0.74317395985613799</v>
      </c>
      <c r="BD36" s="261">
        <f t="shared" si="26"/>
        <v>0.5542491318384124</v>
      </c>
      <c r="BE36" s="261">
        <f t="shared" si="27"/>
        <v>0.61092088258700472</v>
      </c>
      <c r="BF36" s="286">
        <f>'1'!CQ36</f>
        <v>0.46882722068415261</v>
      </c>
      <c r="BG36" s="286">
        <f>'1'!CS36</f>
        <v>0.57938412939565964</v>
      </c>
      <c r="BH36" s="261">
        <f>'2'!BS36</f>
        <v>0.3142067373532127</v>
      </c>
      <c r="BI36" s="287">
        <f>'2'!BU36</f>
        <v>0.43110992588845903</v>
      </c>
      <c r="BJ36" s="287">
        <f>'3'!BE36</f>
        <v>0.50188185591694878</v>
      </c>
      <c r="BK36" s="261">
        <f>'8'!BU36</f>
        <v>0.71011105802385965</v>
      </c>
      <c r="BL36" s="261">
        <f t="shared" si="28"/>
        <v>0.52194979049418433</v>
      </c>
      <c r="BM36" s="261">
        <f t="shared" si="29"/>
        <v>0.57786287283231186</v>
      </c>
      <c r="BN36" s="286">
        <f>'1'!DC36</f>
        <v>0.48662479704314954</v>
      </c>
      <c r="BO36" s="286">
        <f>'1'!DE36</f>
        <v>0.59604945598453207</v>
      </c>
      <c r="BP36" s="261">
        <f>'2'!CB36</f>
        <v>0.46022256470096778</v>
      </c>
      <c r="BQ36" s="287">
        <f>'2'!CD36</f>
        <v>0.58441043512249891</v>
      </c>
      <c r="BR36" s="287">
        <f>'3'!BL36</f>
        <v>0.56015199933265825</v>
      </c>
      <c r="BS36" s="261">
        <f>'8'!CD36</f>
        <v>0.75494230762827286</v>
      </c>
      <c r="BT36" s="261">
        <f t="shared" si="30"/>
        <v>0.5694457520275894</v>
      </c>
      <c r="BU36" s="261">
        <f t="shared" si="31"/>
        <v>0.62563440264629544</v>
      </c>
      <c r="BV36" s="286">
        <f>'1'!DO36</f>
        <v>0.34977375036531988</v>
      </c>
      <c r="BW36" s="286">
        <f>'1'!DQ36</f>
        <v>0.4574536427303259</v>
      </c>
      <c r="BX36" s="261">
        <f>'2'!CK36</f>
        <v>0.51571130159059941</v>
      </c>
      <c r="BY36" s="287">
        <f>'2'!CM36</f>
        <v>0.63463736831944728</v>
      </c>
      <c r="BZ36" s="287">
        <f>'3'!BS36</f>
        <v>0.78530148791457599</v>
      </c>
      <c r="CA36" s="261">
        <f>'8'!CM36</f>
        <v>0.80565433961906008</v>
      </c>
      <c r="CB36" s="261">
        <f t="shared" si="32"/>
        <v>0.5892195871885969</v>
      </c>
      <c r="CC36" s="261">
        <f t="shared" si="33"/>
        <v>0.64418415080748415</v>
      </c>
      <c r="CD36" s="286">
        <f>'1'!EA36</f>
        <v>0.32746645151457143</v>
      </c>
      <c r="CE36" s="286">
        <f>'1'!EC36</f>
        <v>0.43227424845066859</v>
      </c>
      <c r="CF36" s="261">
        <f>'2'!CT36</f>
        <v>0.19300053559043948</v>
      </c>
      <c r="CG36" s="287">
        <f>'2'!CV36</f>
        <v>0.27073914526930648</v>
      </c>
      <c r="CH36" s="287">
        <f>'3'!BZ36</f>
        <v>0.47990492632572646</v>
      </c>
      <c r="CI36" s="261">
        <f>'8'!CV36</f>
        <v>0.68206904085224163</v>
      </c>
      <c r="CJ36" s="261">
        <f t="shared" si="34"/>
        <v>0.44078012595936455</v>
      </c>
      <c r="CK36" s="261">
        <f t="shared" si="35"/>
        <v>0.49047710570169012</v>
      </c>
      <c r="CL36" s="286">
        <f>'1'!EM36</f>
        <v>0.34653039366279731</v>
      </c>
      <c r="CM36" s="286">
        <f>'1'!EO36</f>
        <v>0.45384382501069392</v>
      </c>
      <c r="CN36" s="261">
        <f>'2'!DC36</f>
        <v>0.32317440956164456</v>
      </c>
      <c r="CO36" s="287">
        <f>'2'!DE36</f>
        <v>0.44159384587660305</v>
      </c>
      <c r="CP36" s="287">
        <f>'3'!CG36</f>
        <v>0.62932427139584124</v>
      </c>
      <c r="CQ36" s="261">
        <f>'8'!DE36</f>
        <v>0.82626420103368969</v>
      </c>
      <c r="CR36" s="261">
        <f t="shared" si="36"/>
        <v>0.53482671652866609</v>
      </c>
      <c r="CS36" s="261">
        <f t="shared" si="37"/>
        <v>0.58959403269932065</v>
      </c>
      <c r="CT36" s="286">
        <f>'1'!EY36</f>
        <v>0.32208894283882583</v>
      </c>
      <c r="CU36" s="286">
        <f>'1'!FA36</f>
        <v>0.42607826550704953</v>
      </c>
      <c r="CV36" s="261">
        <f>'2'!DL36</f>
        <v>0.28464537739205914</v>
      </c>
      <c r="CW36" s="287">
        <f>'2'!DN36</f>
        <v>0.39535433944516607</v>
      </c>
      <c r="CX36" s="287">
        <f>'3'!CN36</f>
        <v>0.45302082277384514</v>
      </c>
      <c r="CY36" s="261">
        <f>'8'!DN36</f>
        <v>0.73829481464252911</v>
      </c>
      <c r="CZ36" s="261">
        <f t="shared" si="38"/>
        <v>0.45512902422882984</v>
      </c>
      <c r="DA36" s="261">
        <f t="shared" si="39"/>
        <v>0.50779564950142997</v>
      </c>
      <c r="DB36" s="286">
        <f>'1'!FK36</f>
        <v>0.55157579180191874</v>
      </c>
      <c r="DC36" s="286">
        <f>'1'!FM36</f>
        <v>0.65396027955333491</v>
      </c>
      <c r="DD36" s="261">
        <f>'2'!DU36</f>
        <v>0.42442964495126084</v>
      </c>
      <c r="DE36" s="287">
        <f>'2'!DW36</f>
        <v>0.54991689411357048</v>
      </c>
      <c r="DF36" s="287">
        <f>'3'!CU36</f>
        <v>0.13147439557318502</v>
      </c>
      <c r="DG36" s="261">
        <f>'8'!DW36</f>
        <v>0.37268930925716698</v>
      </c>
      <c r="DH36" s="261">
        <f t="shared" si="40"/>
        <v>0.38911420742348157</v>
      </c>
      <c r="DI36" s="261">
        <f t="shared" si="41"/>
        <v>0.44261672744027902</v>
      </c>
    </row>
    <row r="37" spans="1:113" ht="19.5" customHeight="1">
      <c r="A37" s="201">
        <v>1993</v>
      </c>
      <c r="B37" s="286">
        <f>'1'!K37</f>
        <v>0.36520495545921161</v>
      </c>
      <c r="C37" s="286">
        <f>'1'!M37</f>
        <v>0.47439870544116758</v>
      </c>
      <c r="D37" s="261">
        <f>'2'!H37</f>
        <v>0.26815993085622875</v>
      </c>
      <c r="E37" s="287">
        <f>'2'!J37</f>
        <v>0.3745631632780822</v>
      </c>
      <c r="F37" s="287">
        <f>'3'!H37</f>
        <v>0.31862568587648238</v>
      </c>
      <c r="G37" s="261">
        <f>'8'!J37</f>
        <v>0.61823719365707697</v>
      </c>
      <c r="H37" s="261">
        <f t="shared" si="14"/>
        <v>0.40711369515269735</v>
      </c>
      <c r="I37" s="261">
        <f t="shared" si="15"/>
        <v>0.46143151838766511</v>
      </c>
      <c r="J37" s="286">
        <f>'1'!W37</f>
        <v>0.5000812375532494</v>
      </c>
      <c r="K37" s="286">
        <f>'1'!Y37</f>
        <v>0.60841294996115236</v>
      </c>
      <c r="L37" s="261">
        <f>'2'!Q37</f>
        <v>0.35309797304765367</v>
      </c>
      <c r="M37" s="287">
        <f>'2'!S37</f>
        <v>0.47544741806373236</v>
      </c>
      <c r="N37" s="287">
        <f>'3'!O37</f>
        <v>0.81078101089582344</v>
      </c>
      <c r="O37" s="261">
        <f>'8'!S37</f>
        <v>0.7323898176493846</v>
      </c>
      <c r="P37" s="261">
        <f t="shared" si="16"/>
        <v>0.62113499946236717</v>
      </c>
      <c r="Q37" s="261">
        <f t="shared" si="17"/>
        <v>0.67670262892713617</v>
      </c>
      <c r="R37" s="286">
        <f>'1'!AI37</f>
        <v>0.3969854652970996</v>
      </c>
      <c r="S37" s="286">
        <f>'1'!AK37</f>
        <v>0.50815659844102967</v>
      </c>
      <c r="T37" s="261">
        <f>'2'!Z37</f>
        <v>0.33389093202872339</v>
      </c>
      <c r="U37" s="287">
        <f>'2'!AB37</f>
        <v>0.45391316926921482</v>
      </c>
      <c r="V37" s="287">
        <f>'3'!V37</f>
        <v>0.55174739862379085</v>
      </c>
      <c r="W37" s="261">
        <f>'8'!AB37</f>
        <v>0.66171827719682108</v>
      </c>
      <c r="X37" s="261">
        <f t="shared" si="18"/>
        <v>0.49554969827686518</v>
      </c>
      <c r="Y37" s="261">
        <f t="shared" si="19"/>
        <v>0.55202037525848635</v>
      </c>
      <c r="Z37" s="286">
        <f>'1'!AU37</f>
        <v>0.32809049473997398</v>
      </c>
      <c r="AA37" s="286">
        <f>'1'!AW37</f>
        <v>0.43299003183411755</v>
      </c>
      <c r="AB37" s="261">
        <f>'2'!AI37</f>
        <v>0.39191571116014245</v>
      </c>
      <c r="AC37" s="287">
        <f>'2'!AK37</f>
        <v>0.51698421199552558</v>
      </c>
      <c r="AD37" s="287">
        <f>'3'!AC37</f>
        <v>0.70798801019709934</v>
      </c>
      <c r="AE37" s="261">
        <f>'8'!AK37</f>
        <v>0.7579285668112864</v>
      </c>
      <c r="AF37" s="261">
        <f t="shared" si="20"/>
        <v>0.53690691326410034</v>
      </c>
      <c r="AG37" s="261">
        <f t="shared" si="21"/>
        <v>0.59137357818529601</v>
      </c>
      <c r="AH37" s="286">
        <f>'1'!BG37</f>
        <v>0.19827937894601588</v>
      </c>
      <c r="AI37" s="286">
        <f>'1'!BI37</f>
        <v>0.26747261032634262</v>
      </c>
      <c r="AJ37" s="261">
        <f>'2'!AR37</f>
        <v>0.35714419362660887</v>
      </c>
      <c r="AK37" s="287">
        <f>'2'!AT37</f>
        <v>0.47989790142812883</v>
      </c>
      <c r="AL37" s="287">
        <f>'3'!AJ37</f>
        <v>0.87011081574037841</v>
      </c>
      <c r="AM37" s="261">
        <f>'8'!AT37</f>
        <v>0.69191217666395022</v>
      </c>
      <c r="AN37" s="261">
        <f t="shared" si="22"/>
        <v>0.50553191904214945</v>
      </c>
      <c r="AO37" s="261">
        <f t="shared" si="23"/>
        <v>0.54548458237443209</v>
      </c>
      <c r="AP37" s="286">
        <f>'1'!BS37</f>
        <v>0.42947037434573221</v>
      </c>
      <c r="AQ37" s="286">
        <f>'1'!BU37</f>
        <v>0.54118790631106228</v>
      </c>
      <c r="AR37" s="261">
        <f>'2'!BA37</f>
        <v>0.32308984600420076</v>
      </c>
      <c r="AS37" s="287">
        <f>'2'!BC37</f>
        <v>0.44149573831418099</v>
      </c>
      <c r="AT37" s="287">
        <f>'3'!AQ37</f>
        <v>0.67365988648433539</v>
      </c>
      <c r="AU37" s="261">
        <f>'8'!BC37</f>
        <v>0.72552888867056486</v>
      </c>
      <c r="AV37" s="261">
        <f t="shared" si="24"/>
        <v>0.553894328127438</v>
      </c>
      <c r="AW37" s="261">
        <f t="shared" si="25"/>
        <v>0.61042193014456814</v>
      </c>
      <c r="AX37" s="286">
        <f>'1'!CE37</f>
        <v>0.38881979634892161</v>
      </c>
      <c r="AY37" s="286">
        <f>'1'!CG37</f>
        <v>0.49962414669743632</v>
      </c>
      <c r="AZ37" s="261">
        <f>'2'!BJ37</f>
        <v>0.47056896667501602</v>
      </c>
      <c r="BA37" s="287">
        <f>'2'!BL37</f>
        <v>0.59406255711676204</v>
      </c>
      <c r="BB37" s="287">
        <f>'3'!AX37</f>
        <v>0.65867661624343643</v>
      </c>
      <c r="BC37" s="261">
        <f>'8'!BL37</f>
        <v>0.725979288167797</v>
      </c>
      <c r="BD37" s="261">
        <f t="shared" si="26"/>
        <v>0.54874879130987864</v>
      </c>
      <c r="BE37" s="261">
        <f t="shared" si="27"/>
        <v>0.60541989049345912</v>
      </c>
      <c r="BF37" s="286">
        <f>'1'!CQ37</f>
        <v>0.4516018150897923</v>
      </c>
      <c r="BG37" s="286">
        <f>'1'!CS37</f>
        <v>0.56290104024184995</v>
      </c>
      <c r="BH37" s="261">
        <f>'2'!BS37</f>
        <v>0.32904791339581857</v>
      </c>
      <c r="BI37" s="287">
        <f>'2'!BU37</f>
        <v>0.44837353963129684</v>
      </c>
      <c r="BJ37" s="287">
        <f>'3'!BE37</f>
        <v>0.32078298773862296</v>
      </c>
      <c r="BK37" s="261">
        <f>'8'!BU37</f>
        <v>0.7152229249679205</v>
      </c>
      <c r="BL37" s="261">
        <f t="shared" si="28"/>
        <v>0.47254699555213464</v>
      </c>
      <c r="BM37" s="261">
        <f t="shared" si="29"/>
        <v>0.52899924823650557</v>
      </c>
      <c r="BN37" s="286">
        <f>'1'!DC37</f>
        <v>0.48269342840971535</v>
      </c>
      <c r="BO37" s="286">
        <f>'1'!DE37</f>
        <v>0.59239932981452903</v>
      </c>
      <c r="BP37" s="261">
        <f>'2'!CB37</f>
        <v>0.46725608600808144</v>
      </c>
      <c r="BQ37" s="287">
        <f>'2'!CD37</f>
        <v>0.59098692404612374</v>
      </c>
      <c r="BR37" s="287">
        <f>'3'!BL37</f>
        <v>0.5602002102779039</v>
      </c>
      <c r="BS37" s="261">
        <f>'8'!CD37</f>
        <v>0.76173601263064827</v>
      </c>
      <c r="BT37" s="261">
        <f t="shared" si="30"/>
        <v>0.57028703569183237</v>
      </c>
      <c r="BU37" s="261">
        <f t="shared" si="31"/>
        <v>0.62654248005756208</v>
      </c>
      <c r="BV37" s="286">
        <f>'1'!DO37</f>
        <v>0.36155734962311481</v>
      </c>
      <c r="BW37" s="286">
        <f>'1'!DQ37</f>
        <v>0.47042702336018083</v>
      </c>
      <c r="BX37" s="261">
        <f>'2'!CK37</f>
        <v>0.52037078821538352</v>
      </c>
      <c r="BY37" s="287">
        <f>'2'!CM37</f>
        <v>0.63869030536421345</v>
      </c>
      <c r="BZ37" s="287">
        <f>'3'!BS37</f>
        <v>0.77024954455860384</v>
      </c>
      <c r="CA37" s="261">
        <f>'8'!CM37</f>
        <v>0.80383505631840846</v>
      </c>
      <c r="CB37" s="261">
        <f t="shared" si="32"/>
        <v>0.59018116889003736</v>
      </c>
      <c r="CC37" s="261">
        <f t="shared" si="33"/>
        <v>0.64556099009974677</v>
      </c>
      <c r="CD37" s="286">
        <f>'1'!EA37</f>
        <v>0.31752229304952079</v>
      </c>
      <c r="CE37" s="286">
        <f>'1'!EC37</f>
        <v>0.42077683556582979</v>
      </c>
      <c r="CF37" s="261">
        <f>'2'!CT37</f>
        <v>0.20606453379219511</v>
      </c>
      <c r="CG37" s="287">
        <f>'2'!CV37</f>
        <v>0.28996641673288248</v>
      </c>
      <c r="CH37" s="287">
        <f>'3'!BZ37</f>
        <v>0.42094702331958</v>
      </c>
      <c r="CI37" s="261">
        <f>'8'!CV37</f>
        <v>0.63548111145738562</v>
      </c>
      <c r="CJ37" s="261">
        <f t="shared" si="34"/>
        <v>0.41172240429326923</v>
      </c>
      <c r="CK37" s="261">
        <f t="shared" si="35"/>
        <v>0.4614144095938616</v>
      </c>
      <c r="CL37" s="286">
        <f>'1'!EM37</f>
        <v>0.32938596540946363</v>
      </c>
      <c r="CM37" s="286">
        <f>'1'!EO37</f>
        <v>0.43447381238054317</v>
      </c>
      <c r="CN37" s="261">
        <f>'2'!DC37</f>
        <v>0.31624636022040231</v>
      </c>
      <c r="CO37" s="287">
        <f>'2'!DE37</f>
        <v>0.43350870115293272</v>
      </c>
      <c r="CP37" s="287">
        <f>'3'!CG37</f>
        <v>0.62681232884720339</v>
      </c>
      <c r="CQ37" s="261">
        <f>'8'!DE37</f>
        <v>0.79454305100268496</v>
      </c>
      <c r="CR37" s="261">
        <f t="shared" si="36"/>
        <v>0.51871786714829771</v>
      </c>
      <c r="CS37" s="261">
        <f t="shared" si="37"/>
        <v>0.57247924002998263</v>
      </c>
      <c r="CT37" s="286">
        <f>'1'!EY37</f>
        <v>0.33360845281978124</v>
      </c>
      <c r="CU37" s="286">
        <f>'1'!FA37</f>
        <v>0.43929018640969913</v>
      </c>
      <c r="CV37" s="261">
        <f>'2'!DL37</f>
        <v>0.29932605412016478</v>
      </c>
      <c r="CW37" s="287">
        <f>'2'!DN37</f>
        <v>0.4133470634330273</v>
      </c>
      <c r="CX37" s="287">
        <f>'3'!CN37</f>
        <v>0.4749091153119897</v>
      </c>
      <c r="CY37" s="261">
        <f>'8'!DN37</f>
        <v>0.74177134468760253</v>
      </c>
      <c r="CZ37" s="261">
        <f t="shared" si="38"/>
        <v>0.46754610153982701</v>
      </c>
      <c r="DA37" s="261">
        <f t="shared" si="39"/>
        <v>0.52122089590708043</v>
      </c>
      <c r="DB37" s="286">
        <f>'1'!FK37</f>
        <v>0.55152335015579201</v>
      </c>
      <c r="DC37" s="286">
        <f>'1'!FM37</f>
        <v>0.6539152479948952</v>
      </c>
      <c r="DD37" s="261">
        <f>'2'!DU37</f>
        <v>0.43117919126952825</v>
      </c>
      <c r="DE37" s="287">
        <f>'2'!DW37</f>
        <v>0.55655720596759939</v>
      </c>
      <c r="DF37" s="287">
        <f>'3'!CU37</f>
        <v>0.13406032493220899</v>
      </c>
      <c r="DG37" s="261">
        <f>'8'!DW37</f>
        <v>0.38389789997054563</v>
      </c>
      <c r="DH37" s="261">
        <f t="shared" si="40"/>
        <v>0.39321681541495829</v>
      </c>
      <c r="DI37" s="261">
        <f t="shared" si="41"/>
        <v>0.44671137602040667</v>
      </c>
    </row>
    <row r="38" spans="1:113" ht="19.5" customHeight="1">
      <c r="A38" s="201">
        <v>1994</v>
      </c>
      <c r="B38" s="286">
        <f>'1'!K38</f>
        <v>0.38313609714267377</v>
      </c>
      <c r="C38" s="286">
        <f>'1'!M38</f>
        <v>0.49362842991893974</v>
      </c>
      <c r="D38" s="261">
        <f>'2'!H38</f>
        <v>0.26558146842184632</v>
      </c>
      <c r="E38" s="287">
        <f>'2'!J38</f>
        <v>0.37125275714290928</v>
      </c>
      <c r="F38" s="287">
        <f>'3'!H38</f>
        <v>0.26363214354058484</v>
      </c>
      <c r="G38" s="261">
        <f>'8'!J38</f>
        <v>0.61930530756911173</v>
      </c>
      <c r="H38" s="261">
        <f t="shared" si="14"/>
        <v>0.40054694847667827</v>
      </c>
      <c r="I38" s="261">
        <f t="shared" si="15"/>
        <v>0.45531101045929095</v>
      </c>
      <c r="J38" s="286">
        <f>'1'!W38</f>
        <v>0.51045890148290152</v>
      </c>
      <c r="K38" s="286">
        <f>'1'!Y38</f>
        <v>0.61781300858019195</v>
      </c>
      <c r="L38" s="261">
        <f>'2'!Q38</f>
        <v>0.36643155382101816</v>
      </c>
      <c r="M38" s="287">
        <f>'2'!S38</f>
        <v>0.49000393482089172</v>
      </c>
      <c r="N38" s="287">
        <f>'3'!O38</f>
        <v>0.76567068092641444</v>
      </c>
      <c r="O38" s="261">
        <f>'8'!S38</f>
        <v>0.71421819970313394</v>
      </c>
      <c r="P38" s="261">
        <f t="shared" si="16"/>
        <v>0.61079893613264957</v>
      </c>
      <c r="Q38" s="261">
        <f t="shared" si="17"/>
        <v>0.66609781707155302</v>
      </c>
      <c r="R38" s="286">
        <f>'1'!AI38</f>
        <v>0.39864591743832328</v>
      </c>
      <c r="S38" s="286">
        <f>'1'!AK38</f>
        <v>0.50988004312970558</v>
      </c>
      <c r="T38" s="261">
        <f>'2'!Z38</f>
        <v>0.34746163122005913</v>
      </c>
      <c r="U38" s="287">
        <f>'2'!AB38</f>
        <v>0.46919880434018368</v>
      </c>
      <c r="V38" s="287">
        <f>'3'!V38</f>
        <v>0.54601384156785271</v>
      </c>
      <c r="W38" s="261">
        <f>'8'!AB38</f>
        <v>0.67535804075503159</v>
      </c>
      <c r="X38" s="261">
        <f t="shared" si="18"/>
        <v>0.49954750067805631</v>
      </c>
      <c r="Y38" s="261">
        <f t="shared" si="19"/>
        <v>0.5562148682666217</v>
      </c>
      <c r="Z38" s="286">
        <f>'1'!AU38</f>
        <v>0.373668909684023</v>
      </c>
      <c r="AA38" s="286">
        <f>'1'!AW38</f>
        <v>0.4835359263471089</v>
      </c>
      <c r="AB38" s="261">
        <f>'2'!AI38</f>
        <v>0.39567295553269521</v>
      </c>
      <c r="AC38" s="287">
        <f>'2'!AK38</f>
        <v>0.52087268436914946</v>
      </c>
      <c r="AD38" s="287">
        <f>'3'!AC38</f>
        <v>0.76807892248800558</v>
      </c>
      <c r="AE38" s="261">
        <f>'8'!AK38</f>
        <v>0.7932741801758032</v>
      </c>
      <c r="AF38" s="261">
        <f t="shared" si="20"/>
        <v>0.57937313509283084</v>
      </c>
      <c r="AG38" s="261">
        <f t="shared" si="21"/>
        <v>0.63583991464171064</v>
      </c>
      <c r="AH38" s="286">
        <f>'1'!BG38</f>
        <v>0.21024370311358234</v>
      </c>
      <c r="AI38" s="286">
        <f>'1'!BI38</f>
        <v>0.28431835653804377</v>
      </c>
      <c r="AJ38" s="261">
        <f>'2'!AR38</f>
        <v>0.34858064918651194</v>
      </c>
      <c r="AK38" s="287">
        <f>'2'!AT38</f>
        <v>0.47044397447195191</v>
      </c>
      <c r="AL38" s="287">
        <f>'3'!AJ38</f>
        <v>0.88253879337753516</v>
      </c>
      <c r="AM38" s="261">
        <f>'8'!AT38</f>
        <v>0.69883378621797365</v>
      </c>
      <c r="AN38" s="261">
        <f t="shared" si="22"/>
        <v>0.51429869106296133</v>
      </c>
      <c r="AO38" s="261">
        <f t="shared" si="23"/>
        <v>0.55611488496128991</v>
      </c>
      <c r="AP38" s="286">
        <f>'1'!BS38</f>
        <v>0.43624679021332274</v>
      </c>
      <c r="AQ38" s="286">
        <f>'1'!BU38</f>
        <v>0.54790198837681636</v>
      </c>
      <c r="AR38" s="261">
        <f>'2'!BA38</f>
        <v>0.338018211034047</v>
      </c>
      <c r="AS38" s="287">
        <f>'2'!BC38</f>
        <v>0.45859861831311344</v>
      </c>
      <c r="AT38" s="287">
        <f>'3'!AQ38</f>
        <v>0.70267524496098921</v>
      </c>
      <c r="AU38" s="261">
        <f>'8'!BC38</f>
        <v>0.72233136659367636</v>
      </c>
      <c r="AV38" s="261">
        <f t="shared" si="24"/>
        <v>0.56455219007740021</v>
      </c>
      <c r="AW38" s="261">
        <f t="shared" si="25"/>
        <v>0.62127231007070427</v>
      </c>
      <c r="AX38" s="286">
        <f>'1'!CE38</f>
        <v>0.40397913617546083</v>
      </c>
      <c r="AY38" s="286">
        <f>'1'!CG38</f>
        <v>0.51538945197180452</v>
      </c>
      <c r="AZ38" s="261">
        <f>'2'!BJ38</f>
        <v>0.48177459310553383</v>
      </c>
      <c r="BA38" s="287">
        <f>'2'!BL38</f>
        <v>0.60436341421611661</v>
      </c>
      <c r="BB38" s="287">
        <f>'3'!AX38</f>
        <v>0.64544229160714695</v>
      </c>
      <c r="BC38" s="261">
        <f>'8'!BL38</f>
        <v>0.7168264372889821</v>
      </c>
      <c r="BD38" s="261">
        <f t="shared" si="26"/>
        <v>0.55033629600476996</v>
      </c>
      <c r="BE38" s="261">
        <f t="shared" si="27"/>
        <v>0.60715930443436572</v>
      </c>
      <c r="BF38" s="286">
        <f>'1'!CQ38</f>
        <v>0.46068961049294455</v>
      </c>
      <c r="BG38" s="286">
        <f>'1'!CS38</f>
        <v>0.57164147599693438</v>
      </c>
      <c r="BH38" s="261">
        <f>'2'!BS38</f>
        <v>0.34278607043111003</v>
      </c>
      <c r="BI38" s="287">
        <f>'2'!BU38</f>
        <v>0.46397124352494062</v>
      </c>
      <c r="BJ38" s="287">
        <f>'3'!BE38</f>
        <v>0.38495695551823428</v>
      </c>
      <c r="BK38" s="261">
        <f>'8'!BU38</f>
        <v>0.70184430195939063</v>
      </c>
      <c r="BL38" s="261">
        <f t="shared" si="28"/>
        <v>0.49025476560969505</v>
      </c>
      <c r="BM38" s="261">
        <f t="shared" si="29"/>
        <v>0.54675402912067406</v>
      </c>
      <c r="BN38" s="286">
        <f>'1'!DC38</f>
        <v>0.48896714803817609</v>
      </c>
      <c r="BO38" s="286">
        <f>'1'!DE38</f>
        <v>0.59821598293009515</v>
      </c>
      <c r="BP38" s="261">
        <f>'2'!CB38</f>
        <v>0.44241637889317914</v>
      </c>
      <c r="BQ38" s="287">
        <f>'2'!CD38</f>
        <v>0.56747015312702942</v>
      </c>
      <c r="BR38" s="287">
        <f>'3'!BL38</f>
        <v>0.56018505766921822</v>
      </c>
      <c r="BS38" s="261">
        <f>'8'!CD38</f>
        <v>0.75284391691519537</v>
      </c>
      <c r="BT38" s="261">
        <f t="shared" si="30"/>
        <v>0.56808574075069174</v>
      </c>
      <c r="BU38" s="261">
        <f t="shared" si="31"/>
        <v>0.62429065213084445</v>
      </c>
      <c r="BV38" s="286">
        <f>'1'!DO38</f>
        <v>0.37791453869335051</v>
      </c>
      <c r="BW38" s="286">
        <f>'1'!DQ38</f>
        <v>0.48807846876077599</v>
      </c>
      <c r="BX38" s="261">
        <f>'2'!CK38</f>
        <v>0.52739922527658623</v>
      </c>
      <c r="BY38" s="287">
        <f>'2'!CM38</f>
        <v>0.64475830550328717</v>
      </c>
      <c r="BZ38" s="287">
        <f>'3'!BS38</f>
        <v>0.75424357318436219</v>
      </c>
      <c r="CA38" s="261">
        <f>'8'!CM38</f>
        <v>0.80923587917834228</v>
      </c>
      <c r="CB38" s="261">
        <f t="shared" si="32"/>
        <v>0.59477560109567496</v>
      </c>
      <c r="CC38" s="261">
        <f t="shared" si="33"/>
        <v>0.65057708114531532</v>
      </c>
      <c r="CD38" s="286">
        <f>'1'!EA38</f>
        <v>0.32028700928290416</v>
      </c>
      <c r="CE38" s="286">
        <f>'1'!EC38</f>
        <v>0.4239907876103402</v>
      </c>
      <c r="CF38" s="261">
        <f>'2'!CT38</f>
        <v>0.2160564269827929</v>
      </c>
      <c r="CG38" s="287">
        <f>'2'!CV38</f>
        <v>0.3043125277821202</v>
      </c>
      <c r="CH38" s="287">
        <f>'3'!BZ38</f>
        <v>0.35584852062715455</v>
      </c>
      <c r="CI38" s="261">
        <f>'8'!CV38</f>
        <v>0.61949882179709048</v>
      </c>
      <c r="CJ38" s="261">
        <f t="shared" si="34"/>
        <v>0.39355728201750217</v>
      </c>
      <c r="CK38" s="261">
        <f t="shared" si="35"/>
        <v>0.44386440342840938</v>
      </c>
      <c r="CL38" s="286">
        <f>'1'!EM38</f>
        <v>0.33275111878355818</v>
      </c>
      <c r="CM38" s="286">
        <f>'1'!EO38</f>
        <v>0.43831472169487118</v>
      </c>
      <c r="CN38" s="261">
        <f>'2'!DC38</f>
        <v>0.31072306651192783</v>
      </c>
      <c r="CO38" s="287">
        <f>'2'!DE38</f>
        <v>0.42699307746049736</v>
      </c>
      <c r="CP38" s="287">
        <f>'3'!CG38</f>
        <v>0.62417255530685445</v>
      </c>
      <c r="CQ38" s="261">
        <f>'8'!DE38</f>
        <v>0.79390822098150771</v>
      </c>
      <c r="CR38" s="261">
        <f t="shared" si="36"/>
        <v>0.51869294823670664</v>
      </c>
      <c r="CS38" s="261">
        <f t="shared" si="37"/>
        <v>0.57254539049608877</v>
      </c>
      <c r="CT38" s="286">
        <f>'1'!EY38</f>
        <v>0.35076567810121634</v>
      </c>
      <c r="CU38" s="286">
        <f>'1'!FA38</f>
        <v>0.45855425141070505</v>
      </c>
      <c r="CV38" s="261">
        <f>'2'!DL38</f>
        <v>0.31018692137507853</v>
      </c>
      <c r="CW38" s="287">
        <f>'2'!DN38</f>
        <v>0.4263572574285181</v>
      </c>
      <c r="CX38" s="287">
        <f>'3'!CN38</f>
        <v>0.49542194513945609</v>
      </c>
      <c r="CY38" s="261">
        <f>'8'!DN38</f>
        <v>0.75014456567437426</v>
      </c>
      <c r="CZ38" s="261">
        <f t="shared" si="38"/>
        <v>0.48271659108145193</v>
      </c>
      <c r="DA38" s="261">
        <f t="shared" si="39"/>
        <v>0.5374490540105914</v>
      </c>
      <c r="DB38" s="286">
        <f>'1'!FK38</f>
        <v>0.55974012221019009</v>
      </c>
      <c r="DC38" s="286">
        <f>'1'!FM38</f>
        <v>0.66093882063149578</v>
      </c>
      <c r="DD38" s="261">
        <f>'2'!DU38</f>
        <v>0.43579350442791309</v>
      </c>
      <c r="DE38" s="287">
        <f>'2'!DW38</f>
        <v>0.56105966942357455</v>
      </c>
      <c r="DF38" s="287">
        <f>'3'!CU38</f>
        <v>0.1364135314378157</v>
      </c>
      <c r="DG38" s="261">
        <f>'8'!DW38</f>
        <v>0.40692806282872179</v>
      </c>
      <c r="DH38" s="261">
        <f t="shared" si="40"/>
        <v>0.40331079789350172</v>
      </c>
      <c r="DI38" s="261">
        <f t="shared" si="41"/>
        <v>0.45631689376159013</v>
      </c>
    </row>
    <row r="39" spans="1:113" ht="19.5" customHeight="1">
      <c r="A39" s="201">
        <v>1995</v>
      </c>
      <c r="B39" s="286">
        <f>'1'!K39</f>
        <v>0.4205675881242556</v>
      </c>
      <c r="C39" s="286">
        <f>'1'!M39</f>
        <v>0.53227642277757414</v>
      </c>
      <c r="D39" s="261">
        <f>'2'!H39</f>
        <v>0.27635397764084235</v>
      </c>
      <c r="E39" s="287">
        <f>'2'!J39</f>
        <v>0.3849771222124222</v>
      </c>
      <c r="F39" s="287">
        <f>'3'!H39</f>
        <v>0.29106475122978359</v>
      </c>
      <c r="G39" s="261">
        <f>'8'!J39</f>
        <v>0.64269724007040829</v>
      </c>
      <c r="H39" s="261">
        <f t="shared" si="14"/>
        <v>0.42930293083883447</v>
      </c>
      <c r="I39" s="261">
        <f t="shared" si="15"/>
        <v>0.48484877915731989</v>
      </c>
      <c r="J39" s="286">
        <f>'1'!W39</f>
        <v>0.50600778761776521</v>
      </c>
      <c r="K39" s="286">
        <f>'1'!Y39</f>
        <v>0.61379535027544818</v>
      </c>
      <c r="L39" s="261">
        <f>'2'!Q39</f>
        <v>0.38954699892599104</v>
      </c>
      <c r="M39" s="287">
        <f>'2'!S39</f>
        <v>0.51452124766118401</v>
      </c>
      <c r="N39" s="287">
        <f>'3'!O39</f>
        <v>0.71434465436781491</v>
      </c>
      <c r="O39" s="261">
        <f>'8'!S39</f>
        <v>0.70092863908670588</v>
      </c>
      <c r="P39" s="261">
        <f t="shared" si="16"/>
        <v>0.59517613830333538</v>
      </c>
      <c r="Q39" s="261">
        <f t="shared" si="17"/>
        <v>0.65078858823992791</v>
      </c>
      <c r="R39" s="286">
        <f>'1'!AI39</f>
        <v>0.40485437042980899</v>
      </c>
      <c r="S39" s="286">
        <f>'1'!AK39</f>
        <v>0.51628982005685975</v>
      </c>
      <c r="T39" s="261">
        <f>'2'!Z39</f>
        <v>0.35650813722353714</v>
      </c>
      <c r="U39" s="287">
        <f>'2'!AB39</f>
        <v>0.47920022975034221</v>
      </c>
      <c r="V39" s="287">
        <f>'3'!V39</f>
        <v>0.52326094988445615</v>
      </c>
      <c r="W39" s="261">
        <f>'8'!AB39</f>
        <v>0.6837641939838609</v>
      </c>
      <c r="X39" s="261">
        <f t="shared" si="18"/>
        <v>0.49934884786135658</v>
      </c>
      <c r="Y39" s="261">
        <f t="shared" si="19"/>
        <v>0.55619223696485742</v>
      </c>
      <c r="Z39" s="286">
        <f>'1'!AU39</f>
        <v>0.38769310656205536</v>
      </c>
      <c r="AA39" s="286">
        <f>'1'!AW39</f>
        <v>0.49843933622258468</v>
      </c>
      <c r="AB39" s="261">
        <f>'2'!AI39</f>
        <v>0.39465733855673812</v>
      </c>
      <c r="AC39" s="287">
        <f>'2'!AK39</f>
        <v>0.51982379452490213</v>
      </c>
      <c r="AD39" s="287">
        <f>'3'!AC39</f>
        <v>0.81745540273566253</v>
      </c>
      <c r="AE39" s="261">
        <f>'8'!AK39</f>
        <v>0.81774073317184548</v>
      </c>
      <c r="AF39" s="261">
        <f t="shared" si="20"/>
        <v>0.60334201045737301</v>
      </c>
      <c r="AG39" s="261">
        <f t="shared" si="21"/>
        <v>0.66015714791840119</v>
      </c>
      <c r="AH39" s="286">
        <f>'1'!BG39</f>
        <v>0.2261419771447051</v>
      </c>
      <c r="AI39" s="286">
        <f>'1'!BI39</f>
        <v>0.3061437130509308</v>
      </c>
      <c r="AJ39" s="261">
        <f>'2'!AR39</f>
        <v>0.35579924196762064</v>
      </c>
      <c r="AK39" s="287">
        <f>'2'!AT39</f>
        <v>0.4784218156872721</v>
      </c>
      <c r="AL39" s="287">
        <f>'3'!AJ39</f>
        <v>0.89322371599191275</v>
      </c>
      <c r="AM39" s="261">
        <f>'8'!AT39</f>
        <v>0.71019300716892575</v>
      </c>
      <c r="AN39" s="261">
        <f t="shared" si="22"/>
        <v>0.52689089584485371</v>
      </c>
      <c r="AO39" s="261">
        <f t="shared" si="23"/>
        <v>0.5711538475793092</v>
      </c>
      <c r="AP39" s="286">
        <f>'1'!BS39</f>
        <v>0.4467796616950544</v>
      </c>
      <c r="AQ39" s="286">
        <f>'1'!BU39</f>
        <v>0.55822229877371066</v>
      </c>
      <c r="AR39" s="261">
        <f>'2'!BA39</f>
        <v>0.35225796493426775</v>
      </c>
      <c r="AS39" s="287">
        <f>'2'!BC39</f>
        <v>0.47451980736705185</v>
      </c>
      <c r="AT39" s="287">
        <f>'3'!AQ39</f>
        <v>0.70574185266215905</v>
      </c>
      <c r="AU39" s="261">
        <f>'8'!BC39</f>
        <v>0.73202730896540791</v>
      </c>
      <c r="AV39" s="261">
        <f t="shared" si="24"/>
        <v>0.57337995157834032</v>
      </c>
      <c r="AW39" s="261">
        <f t="shared" si="25"/>
        <v>0.63018319065308126</v>
      </c>
      <c r="AX39" s="286">
        <f>'1'!CE39</f>
        <v>0.4232985355797183</v>
      </c>
      <c r="AY39" s="286">
        <f>'1'!CG39</f>
        <v>0.53502110045995666</v>
      </c>
      <c r="AZ39" s="261">
        <f>'2'!BJ39</f>
        <v>0.48236852153035692</v>
      </c>
      <c r="BA39" s="287">
        <f>'2'!BL39</f>
        <v>0.60490504090802477</v>
      </c>
      <c r="BB39" s="287">
        <f>'3'!AX39</f>
        <v>0.64943060650979778</v>
      </c>
      <c r="BC39" s="261">
        <f>'8'!BL39</f>
        <v>0.72062588353259871</v>
      </c>
      <c r="BD39" s="261">
        <f t="shared" si="26"/>
        <v>0.56007038889552219</v>
      </c>
      <c r="BE39" s="261">
        <f t="shared" si="27"/>
        <v>0.61701306678538426</v>
      </c>
      <c r="BF39" s="286">
        <f>'1'!CQ39</f>
        <v>0.4618157073476834</v>
      </c>
      <c r="BG39" s="286">
        <f>'1'!CS39</f>
        <v>0.5727176045804182</v>
      </c>
      <c r="BH39" s="261">
        <f>'2'!BS39</f>
        <v>0.34810400668465424</v>
      </c>
      <c r="BI39" s="287">
        <f>'2'!BU39</f>
        <v>0.46991387760024639</v>
      </c>
      <c r="BJ39" s="287">
        <f>'3'!BE39</f>
        <v>0.44137266409771575</v>
      </c>
      <c r="BK39" s="261">
        <f>'8'!BU39</f>
        <v>0.69263483737887765</v>
      </c>
      <c r="BL39" s="261">
        <f t="shared" si="28"/>
        <v>0.50303855897668714</v>
      </c>
      <c r="BM39" s="261">
        <f t="shared" si="29"/>
        <v>0.55958030496134026</v>
      </c>
      <c r="BN39" s="286">
        <f>'1'!DC39</f>
        <v>0.49902725915013257</v>
      </c>
      <c r="BO39" s="286">
        <f>'1'!DE39</f>
        <v>0.60745176149399394</v>
      </c>
      <c r="BP39" s="261">
        <f>'2'!CB39</f>
        <v>0.48609973777861487</v>
      </c>
      <c r="BQ39" s="287">
        <f>'2'!CD39</f>
        <v>0.60829781383784853</v>
      </c>
      <c r="BR39" s="287">
        <f>'3'!BL39</f>
        <v>0.57820694497487768</v>
      </c>
      <c r="BS39" s="261">
        <f>'8'!CD39</f>
        <v>0.75055114764792108</v>
      </c>
      <c r="BT39" s="261">
        <f t="shared" si="30"/>
        <v>0.58041040059361426</v>
      </c>
      <c r="BU39" s="261">
        <f t="shared" si="31"/>
        <v>0.6360000091370821</v>
      </c>
      <c r="BV39" s="286">
        <f>'1'!DO39</f>
        <v>0.39148674938421674</v>
      </c>
      <c r="BW39" s="286">
        <f>'1'!DQ39</f>
        <v>0.50242137925323638</v>
      </c>
      <c r="BX39" s="261">
        <f>'2'!CK39</f>
        <v>0.5439405678298509</v>
      </c>
      <c r="BY39" s="287">
        <f>'2'!CM39</f>
        <v>0.65882837275049888</v>
      </c>
      <c r="BZ39" s="287">
        <f>'3'!BS39</f>
        <v>0.73721616811824275</v>
      </c>
      <c r="CA39" s="261">
        <f>'8'!CM39</f>
        <v>0.81299742684616194</v>
      </c>
      <c r="CB39" s="261">
        <f t="shared" si="32"/>
        <v>0.59854215527777299</v>
      </c>
      <c r="CC39" s="261">
        <f t="shared" si="33"/>
        <v>0.6544047877174457</v>
      </c>
      <c r="CD39" s="286">
        <f>'1'!EA39</f>
        <v>0.32722244806088807</v>
      </c>
      <c r="CE39" s="286">
        <f>'1'!EC39</f>
        <v>0.43199419185812515</v>
      </c>
      <c r="CF39" s="261">
        <f>'2'!CT39</f>
        <v>0.22742163301778162</v>
      </c>
      <c r="CG39" s="287">
        <f>'2'!CV39</f>
        <v>0.32026942604354464</v>
      </c>
      <c r="CH39" s="287">
        <f>'3'!BZ39</f>
        <v>0.28389010624884581</v>
      </c>
      <c r="CI39" s="261">
        <f>'8'!CV39</f>
        <v>0.61928024326387021</v>
      </c>
      <c r="CJ39" s="261">
        <f t="shared" si="34"/>
        <v>0.37942372990431239</v>
      </c>
      <c r="CK39" s="261">
        <f t="shared" si="35"/>
        <v>0.43061720672578352</v>
      </c>
      <c r="CL39" s="286">
        <f>'1'!EM39</f>
        <v>0.32966605410856459</v>
      </c>
      <c r="CM39" s="286">
        <f>'1'!EO39</f>
        <v>0.43479423653340582</v>
      </c>
      <c r="CN39" s="261">
        <f>'2'!DC39</f>
        <v>0.31982152090859678</v>
      </c>
      <c r="CO39" s="287">
        <f>'2'!DE39</f>
        <v>0.43769301883372014</v>
      </c>
      <c r="CP39" s="287">
        <f>'3'!CG39</f>
        <v>0.62140385424574429</v>
      </c>
      <c r="CQ39" s="261">
        <f>'8'!DE39</f>
        <v>0.79724672859978019</v>
      </c>
      <c r="CR39" s="261">
        <f t="shared" si="36"/>
        <v>0.51851121944566669</v>
      </c>
      <c r="CS39" s="261">
        <f t="shared" si="37"/>
        <v>0.57234964220811557</v>
      </c>
      <c r="CT39" s="286">
        <f>'1'!EY39</f>
        <v>0.36296478193425535</v>
      </c>
      <c r="CU39" s="286">
        <f>'1'!FA39</f>
        <v>0.47196194667780389</v>
      </c>
      <c r="CV39" s="261">
        <f>'2'!DL39</f>
        <v>0.30650280455299683</v>
      </c>
      <c r="CW39" s="287">
        <f>'2'!DN39</f>
        <v>0.42197201166904286</v>
      </c>
      <c r="CX39" s="287">
        <f>'3'!CN39</f>
        <v>0.36815010997445091</v>
      </c>
      <c r="CY39" s="261">
        <f>'8'!DN39</f>
        <v>0.75728565997019015</v>
      </c>
      <c r="CZ39" s="261">
        <f t="shared" si="38"/>
        <v>0.45719513571516213</v>
      </c>
      <c r="DA39" s="261">
        <f t="shared" si="39"/>
        <v>0.51234092232418615</v>
      </c>
      <c r="DB39" s="286">
        <f>'1'!FK39</f>
        <v>0.57124156335105536</v>
      </c>
      <c r="DC39" s="286">
        <f>'1'!FM39</f>
        <v>0.67066294309895769</v>
      </c>
      <c r="DD39" s="261">
        <f>'2'!DU39</f>
        <v>0.4428284367375549</v>
      </c>
      <c r="DE39" s="287">
        <f>'2'!DW39</f>
        <v>0.56786699917358552</v>
      </c>
      <c r="DF39" s="287">
        <f>'3'!CU39</f>
        <v>0.1461497447689144</v>
      </c>
      <c r="DG39" s="261">
        <f>'8'!DW39</f>
        <v>0.41752012969490798</v>
      </c>
      <c r="DH39" s="261">
        <f t="shared" si="40"/>
        <v>0.41369693763013327</v>
      </c>
      <c r="DI39" s="261">
        <f t="shared" si="41"/>
        <v>0.46596934577289728</v>
      </c>
    </row>
    <row r="40" spans="1:113" ht="19.5" customHeight="1">
      <c r="A40" s="201">
        <v>1996</v>
      </c>
      <c r="B40" s="286">
        <f>'1'!K40</f>
        <v>0.43269103517791141</v>
      </c>
      <c r="C40" s="286">
        <f>'1'!M40</f>
        <v>0.54438629556997964</v>
      </c>
      <c r="D40" s="261">
        <f>'2'!H40</f>
        <v>0.28534234457992264</v>
      </c>
      <c r="E40" s="287">
        <f>'2'!J40</f>
        <v>0.39621943881232363</v>
      </c>
      <c r="F40" s="287">
        <f>'3'!H40</f>
        <v>0.31717055574816655</v>
      </c>
      <c r="G40" s="261">
        <f>'8'!J40</f>
        <v>0.64711354470641524</v>
      </c>
      <c r="H40" s="261">
        <f t="shared" si="14"/>
        <v>0.44268167364280231</v>
      </c>
      <c r="I40" s="261">
        <f t="shared" si="15"/>
        <v>0.49844748722286969</v>
      </c>
      <c r="J40" s="286">
        <f>'1'!W40</f>
        <v>0.52565463871288665</v>
      </c>
      <c r="K40" s="286">
        <f>'1'!Y40</f>
        <v>0.63137202291365924</v>
      </c>
      <c r="L40" s="261">
        <f>'2'!Q40</f>
        <v>0.4035482861710909</v>
      </c>
      <c r="M40" s="287">
        <f>'2'!S40</f>
        <v>0.52895136512246499</v>
      </c>
      <c r="N40" s="287">
        <f>'3'!O40</f>
        <v>0.73278366620376945</v>
      </c>
      <c r="O40" s="261">
        <f>'8'!S40</f>
        <v>0.71391071328745959</v>
      </c>
      <c r="P40" s="261">
        <f t="shared" si="16"/>
        <v>0.61229027897507105</v>
      </c>
      <c r="Q40" s="261">
        <f t="shared" si="17"/>
        <v>0.66711754055051742</v>
      </c>
      <c r="R40" s="286">
        <f>'1'!AI40</f>
        <v>0.41154502350175187</v>
      </c>
      <c r="S40" s="286">
        <f>'1'!AK40</f>
        <v>0.52313779100754654</v>
      </c>
      <c r="T40" s="261">
        <f>'2'!Z40</f>
        <v>0.36905220534733441</v>
      </c>
      <c r="U40" s="287">
        <f>'2'!AB40</f>
        <v>0.49282853281912392</v>
      </c>
      <c r="V40" s="287">
        <f>'3'!V40</f>
        <v>0.49939301554581628</v>
      </c>
      <c r="W40" s="261">
        <f>'8'!AB40</f>
        <v>0.68341126545796582</v>
      </c>
      <c r="X40" s="261">
        <f t="shared" si="18"/>
        <v>0.49722430018637975</v>
      </c>
      <c r="Y40" s="261">
        <f t="shared" si="19"/>
        <v>0.55423903993587653</v>
      </c>
      <c r="Z40" s="286">
        <f>'1'!AU40</f>
        <v>0.40825120239029156</v>
      </c>
      <c r="AA40" s="286">
        <f>'1'!AW40</f>
        <v>0.5197741878313622</v>
      </c>
      <c r="AB40" s="261">
        <f>'2'!AI40</f>
        <v>0.41500356267112481</v>
      </c>
      <c r="AC40" s="287">
        <f>'2'!AK40</f>
        <v>0.54053307217830915</v>
      </c>
      <c r="AD40" s="287">
        <f>'3'!AC40</f>
        <v>0.8169902201453545</v>
      </c>
      <c r="AE40" s="261">
        <f>'8'!AK40</f>
        <v>0.81643966801158052</v>
      </c>
      <c r="AF40" s="261">
        <f t="shared" si="20"/>
        <v>0.61315830926246284</v>
      </c>
      <c r="AG40" s="261">
        <f t="shared" si="21"/>
        <v>0.67032045438960952</v>
      </c>
      <c r="AH40" s="286">
        <f>'1'!BG40</f>
        <v>0.24420362230938242</v>
      </c>
      <c r="AI40" s="286">
        <f>'1'!BI40</f>
        <v>0.33020566961754455</v>
      </c>
      <c r="AJ40" s="261">
        <f>'2'!AR40</f>
        <v>0.35463969434589671</v>
      </c>
      <c r="AK40" s="287">
        <f>'2'!AT40</f>
        <v>0.47714662417066001</v>
      </c>
      <c r="AL40" s="287">
        <f>'3'!AJ40</f>
        <v>0.8769381246357375</v>
      </c>
      <c r="AM40" s="261">
        <f>'8'!AT40</f>
        <v>0.71362101267940625</v>
      </c>
      <c r="AN40" s="261">
        <f t="shared" si="22"/>
        <v>0.53078520268712859</v>
      </c>
      <c r="AO40" s="261">
        <f t="shared" si="23"/>
        <v>0.57743671459286983</v>
      </c>
      <c r="AP40" s="286">
        <f>'1'!BS40</f>
        <v>0.45358672447071052</v>
      </c>
      <c r="AQ40" s="286">
        <f>'1'!BU40</f>
        <v>0.56481862932719118</v>
      </c>
      <c r="AR40" s="261">
        <f>'2'!BA40</f>
        <v>0.3500309780571555</v>
      </c>
      <c r="AS40" s="287">
        <f>'2'!BC40</f>
        <v>0.47205440780831021</v>
      </c>
      <c r="AT40" s="287">
        <f>'3'!AQ40</f>
        <v>0.7087906769439597</v>
      </c>
      <c r="AU40" s="261">
        <f>'8'!BC40</f>
        <v>0.72673766493023895</v>
      </c>
      <c r="AV40" s="261">
        <f t="shared" si="24"/>
        <v>0.57531987306254939</v>
      </c>
      <c r="AW40" s="261">
        <f t="shared" si="25"/>
        <v>0.63201497798025708</v>
      </c>
      <c r="AX40" s="286">
        <f>'1'!CE40</f>
        <v>0.43733161601803883</v>
      </c>
      <c r="AY40" s="286">
        <f>'1'!CG40</f>
        <v>0.54897138059918815</v>
      </c>
      <c r="AZ40" s="261">
        <f>'2'!BJ40</f>
        <v>0.48504049804921961</v>
      </c>
      <c r="BA40" s="287">
        <f>'2'!BL40</f>
        <v>0.60733637931410833</v>
      </c>
      <c r="BB40" s="287">
        <f>'3'!AX40</f>
        <v>0.65334773366515797</v>
      </c>
      <c r="BC40" s="261">
        <f>'8'!BL40</f>
        <v>0.71398065649367126</v>
      </c>
      <c r="BD40" s="261">
        <f t="shared" si="26"/>
        <v>0.5652687937518448</v>
      </c>
      <c r="BE40" s="261">
        <f t="shared" si="27"/>
        <v>0.6221542877107934</v>
      </c>
      <c r="BF40" s="286">
        <f>'1'!CQ40</f>
        <v>0.46340274241045898</v>
      </c>
      <c r="BG40" s="286">
        <f>'1'!CS40</f>
        <v>0.57423165087290029</v>
      </c>
      <c r="BH40" s="261">
        <f>'2'!BS40</f>
        <v>0.35975838815235922</v>
      </c>
      <c r="BI40" s="287">
        <f>'2'!BU40</f>
        <v>0.48275781372235532</v>
      </c>
      <c r="BJ40" s="287">
        <f>'3'!BE40</f>
        <v>0.39239948550940368</v>
      </c>
      <c r="BK40" s="261">
        <f>'8'!BU40</f>
        <v>0.68668263871653523</v>
      </c>
      <c r="BL40" s="261">
        <f t="shared" si="28"/>
        <v>0.49110746683590423</v>
      </c>
      <c r="BM40" s="261">
        <f t="shared" si="29"/>
        <v>0.54773897277788042</v>
      </c>
      <c r="BN40" s="286">
        <f>'1'!DC40</f>
        <v>0.50468625264298494</v>
      </c>
      <c r="BO40" s="286">
        <f>'1'!DE40</f>
        <v>0.61259843160529981</v>
      </c>
      <c r="BP40" s="261">
        <f>'2'!CB40</f>
        <v>0.49038695374201546</v>
      </c>
      <c r="BQ40" s="287">
        <f>'2'!CD40</f>
        <v>0.6121752905025063</v>
      </c>
      <c r="BR40" s="287">
        <f>'3'!BL40</f>
        <v>0.59574319922074692</v>
      </c>
      <c r="BS40" s="261">
        <f>'8'!CD40</f>
        <v>0.74031471130013438</v>
      </c>
      <c r="BT40" s="261">
        <f t="shared" si="30"/>
        <v>0.58492767406161583</v>
      </c>
      <c r="BU40" s="261">
        <f t="shared" si="31"/>
        <v>0.64027137932259093</v>
      </c>
      <c r="BV40" s="286">
        <f>'1'!DO40</f>
        <v>0.4237901392293304</v>
      </c>
      <c r="BW40" s="286">
        <f>'1'!DQ40</f>
        <v>0.53551413079485344</v>
      </c>
      <c r="BX40" s="261">
        <f>'2'!CK40</f>
        <v>0.53767680548996843</v>
      </c>
      <c r="BY40" s="287">
        <f>'2'!CM40</f>
        <v>0.65353473528231698</v>
      </c>
      <c r="BZ40" s="287">
        <f>'3'!BS40</f>
        <v>0.73466342724497513</v>
      </c>
      <c r="CA40" s="261">
        <f>'8'!CM40</f>
        <v>0.81627998501940813</v>
      </c>
      <c r="CB40" s="261">
        <f t="shared" si="32"/>
        <v>0.61101958930682476</v>
      </c>
      <c r="CC40" s="261">
        <f t="shared" si="33"/>
        <v>0.66729497891226885</v>
      </c>
      <c r="CD40" s="286">
        <f>'1'!EA40</f>
        <v>0.33444253418039827</v>
      </c>
      <c r="CE40" s="286">
        <f>'1'!EC40</f>
        <v>0.44023800145384406</v>
      </c>
      <c r="CF40" s="261">
        <f>'2'!CT40</f>
        <v>0.24566940777366805</v>
      </c>
      <c r="CG40" s="287">
        <f>'2'!CV40</f>
        <v>0.34512842475500133</v>
      </c>
      <c r="CH40" s="287">
        <f>'3'!BZ40</f>
        <v>0.31110259469629686</v>
      </c>
      <c r="CI40" s="261">
        <f>'8'!CV40</f>
        <v>0.62278477446856551</v>
      </c>
      <c r="CJ40" s="261">
        <f t="shared" si="34"/>
        <v>0.39181579674074168</v>
      </c>
      <c r="CK40" s="261">
        <f t="shared" si="35"/>
        <v>0.44407988534825338</v>
      </c>
      <c r="CL40" s="286">
        <f>'1'!EM40</f>
        <v>0.3415106659190506</v>
      </c>
      <c r="CM40" s="286">
        <f>'1'!EO40</f>
        <v>0.44822310264108833</v>
      </c>
      <c r="CN40" s="261">
        <f>'2'!DC40</f>
        <v>0.31918293960406757</v>
      </c>
      <c r="CO40" s="287">
        <f>'2'!DE40</f>
        <v>0.43694752565908035</v>
      </c>
      <c r="CP40" s="287">
        <f>'3'!CG40</f>
        <v>0.63771999198497564</v>
      </c>
      <c r="CQ40" s="261">
        <f>'8'!DE40</f>
        <v>0.78926878099208198</v>
      </c>
      <c r="CR40" s="261">
        <f t="shared" si="36"/>
        <v>0.52526975357229144</v>
      </c>
      <c r="CS40" s="261">
        <f t="shared" si="37"/>
        <v>0.57973118686660774</v>
      </c>
      <c r="CT40" s="286">
        <f>'1'!EY40</f>
        <v>0.38348448829525789</v>
      </c>
      <c r="CU40" s="286">
        <f>'1'!FA40</f>
        <v>0.49399730268118502</v>
      </c>
      <c r="CV40" s="261">
        <f>'2'!DL40</f>
        <v>0.31492466332351721</v>
      </c>
      <c r="CW40" s="287">
        <f>'2'!DN40</f>
        <v>0.43195523879182651</v>
      </c>
      <c r="CX40" s="287">
        <f>'3'!CN40</f>
        <v>0.35473126125507559</v>
      </c>
      <c r="CY40" s="261">
        <f>'8'!DN40</f>
        <v>0.75585420901916589</v>
      </c>
      <c r="CZ40" s="261">
        <f t="shared" si="38"/>
        <v>0.46253262921901528</v>
      </c>
      <c r="DA40" s="261">
        <f t="shared" si="39"/>
        <v>0.51844081252021701</v>
      </c>
      <c r="DB40" s="286">
        <f>'1'!FK40</f>
        <v>0.5990424877216951</v>
      </c>
      <c r="DC40" s="286">
        <f>'1'!FM40</f>
        <v>0.69366923727334129</v>
      </c>
      <c r="DD40" s="261">
        <f>'2'!DU40</f>
        <v>0.4519123872293791</v>
      </c>
      <c r="DE40" s="287">
        <f>'2'!DW40</f>
        <v>0.57655706254976524</v>
      </c>
      <c r="DF40" s="287">
        <f>'3'!CU40</f>
        <v>0.15539409370613624</v>
      </c>
      <c r="DG40" s="261">
        <f>'8'!DW40</f>
        <v>0.42713591366173553</v>
      </c>
      <c r="DH40" s="261">
        <f t="shared" si="40"/>
        <v>0.43044073565358387</v>
      </c>
      <c r="DI40" s="261">
        <f t="shared" si="41"/>
        <v>0.48075590300628102</v>
      </c>
    </row>
    <row r="41" spans="1:113" ht="19.5" customHeight="1">
      <c r="A41" s="201">
        <v>1997</v>
      </c>
      <c r="B41" s="286">
        <f>'1'!K41</f>
        <v>0.46093215675550986</v>
      </c>
      <c r="C41" s="286">
        <f>'1'!M41</f>
        <v>0.57187338779725994</v>
      </c>
      <c r="D41" s="261">
        <f>'2'!H41</f>
        <v>0.3064258320082302</v>
      </c>
      <c r="E41" s="287">
        <f>'2'!J41</f>
        <v>0.42188008696127038</v>
      </c>
      <c r="F41" s="287">
        <f>'3'!H41</f>
        <v>0.34201107250935081</v>
      </c>
      <c r="G41" s="261">
        <f>'8'!J41</f>
        <v>0.66254630001981529</v>
      </c>
      <c r="H41" s="261">
        <f t="shared" si="14"/>
        <v>0.46615478903531854</v>
      </c>
      <c r="I41" s="261">
        <f t="shared" si="15"/>
        <v>0.52207670694732256</v>
      </c>
      <c r="J41" s="286">
        <f>'1'!W41</f>
        <v>0.53004453779869543</v>
      </c>
      <c r="K41" s="286">
        <f>'1'!Y41</f>
        <v>0.63524472891748196</v>
      </c>
      <c r="L41" s="261">
        <f>'2'!Q41</f>
        <v>0.417233317162235</v>
      </c>
      <c r="M41" s="287">
        <f>'2'!S41</f>
        <v>0.54276459560524692</v>
      </c>
      <c r="N41" s="287">
        <f>'3'!O41</f>
        <v>0.72228562740873425</v>
      </c>
      <c r="O41" s="261">
        <f>'8'!S41</f>
        <v>0.71456143383036808</v>
      </c>
      <c r="P41" s="261">
        <f t="shared" si="16"/>
        <v>0.61295291214547731</v>
      </c>
      <c r="Q41" s="261">
        <f t="shared" si="17"/>
        <v>0.66758611643729315</v>
      </c>
      <c r="R41" s="286">
        <f>'1'!AI41</f>
        <v>0.4317571688480365</v>
      </c>
      <c r="S41" s="286">
        <f>'1'!AK41</f>
        <v>0.54346026386116864</v>
      </c>
      <c r="T41" s="261">
        <f>'2'!Z41</f>
        <v>0.38291813004444436</v>
      </c>
      <c r="U41" s="287">
        <f>'2'!AB41</f>
        <v>0.50758063499861117</v>
      </c>
      <c r="V41" s="287">
        <f>'3'!V41</f>
        <v>0.47434999859725813</v>
      </c>
      <c r="W41" s="261">
        <f>'8'!AB41</f>
        <v>0.68569856580430111</v>
      </c>
      <c r="X41" s="261">
        <f t="shared" si="18"/>
        <v>0.50100682164404886</v>
      </c>
      <c r="Y41" s="261">
        <f t="shared" si="19"/>
        <v>0.55815431014471839</v>
      </c>
      <c r="Z41" s="286">
        <f>'1'!AU41</f>
        <v>0.42195384027187044</v>
      </c>
      <c r="AA41" s="286">
        <f>'1'!AW41</f>
        <v>0.53367087600208307</v>
      </c>
      <c r="AB41" s="261">
        <f>'2'!AI41</f>
        <v>0.41475979632916049</v>
      </c>
      <c r="AC41" s="287">
        <f>'2'!AK41</f>
        <v>0.5402886661176638</v>
      </c>
      <c r="AD41" s="287">
        <f>'3'!AC41</f>
        <v>0.81650766571011379</v>
      </c>
      <c r="AE41" s="261">
        <f>'8'!AK41</f>
        <v>0.82245796832737528</v>
      </c>
      <c r="AF41" s="261">
        <f t="shared" si="20"/>
        <v>0.61999892425103653</v>
      </c>
      <c r="AG41" s="261">
        <f t="shared" si="21"/>
        <v>0.67723862552197189</v>
      </c>
      <c r="AH41" s="286">
        <f>'1'!BG41</f>
        <v>0.2660466430037477</v>
      </c>
      <c r="AI41" s="286">
        <f>'1'!BI41</f>
        <v>0.358328331442966</v>
      </c>
      <c r="AJ41" s="261">
        <f>'2'!AR41</f>
        <v>0.36473782317066844</v>
      </c>
      <c r="AK41" s="287">
        <f>'2'!AT41</f>
        <v>0.48817210776398207</v>
      </c>
      <c r="AL41" s="287">
        <f>'3'!AJ41</f>
        <v>0.85950454730535164</v>
      </c>
      <c r="AM41" s="261">
        <f>'8'!AT41</f>
        <v>0.73483117953091059</v>
      </c>
      <c r="AN41" s="261">
        <f t="shared" si="22"/>
        <v>0.54147637122763148</v>
      </c>
      <c r="AO41" s="261">
        <f t="shared" si="23"/>
        <v>0.59073247506265014</v>
      </c>
      <c r="AP41" s="286">
        <f>'1'!BS41</f>
        <v>0.4603763653863252</v>
      </c>
      <c r="AQ41" s="286">
        <f>'1'!BU41</f>
        <v>0.57134186100677065</v>
      </c>
      <c r="AR41" s="261">
        <f>'2'!BA41</f>
        <v>0.36500009232877118</v>
      </c>
      <c r="AS41" s="287">
        <f>'2'!BC41</f>
        <v>0.48845608506111499</v>
      </c>
      <c r="AT41" s="287">
        <f>'3'!AQ41</f>
        <v>0.71182182325512788</v>
      </c>
      <c r="AU41" s="261">
        <f>'8'!BC41</f>
        <v>0.72737476755177599</v>
      </c>
      <c r="AV41" s="261">
        <f t="shared" si="24"/>
        <v>0.58044970308913313</v>
      </c>
      <c r="AW41" s="261">
        <f t="shared" si="25"/>
        <v>0.63718150061054568</v>
      </c>
      <c r="AX41" s="286">
        <f>'1'!CE41</f>
        <v>0.44699475263176319</v>
      </c>
      <c r="AY41" s="286">
        <f>'1'!CG41</f>
        <v>0.55843160414978132</v>
      </c>
      <c r="AZ41" s="261">
        <f>'2'!BJ41</f>
        <v>0.49539032482907069</v>
      </c>
      <c r="BA41" s="287">
        <f>'2'!BL41</f>
        <v>0.6166725908556322</v>
      </c>
      <c r="BB41" s="287">
        <f>'3'!AX41</f>
        <v>0.65719480053442747</v>
      </c>
      <c r="BC41" s="261">
        <f>'8'!BL41</f>
        <v>0.69855735626556537</v>
      </c>
      <c r="BD41" s="261">
        <f t="shared" si="26"/>
        <v>0.56727497273561056</v>
      </c>
      <c r="BE41" s="261">
        <f t="shared" si="27"/>
        <v>0.62397793994547401</v>
      </c>
      <c r="BF41" s="286">
        <f>'1'!CQ41</f>
        <v>0.48080381392934096</v>
      </c>
      <c r="BG41" s="286">
        <f>'1'!CS41</f>
        <v>0.59063867346491539</v>
      </c>
      <c r="BH41" s="261">
        <f>'2'!BS41</f>
        <v>0.35963290773374662</v>
      </c>
      <c r="BI41" s="287">
        <f>'2'!BU41</f>
        <v>0.48262081443984456</v>
      </c>
      <c r="BJ41" s="287">
        <f>'3'!BE41</f>
        <v>0.33819398616732943</v>
      </c>
      <c r="BK41" s="261">
        <f>'8'!BU41</f>
        <v>0.67847379500533611</v>
      </c>
      <c r="BL41" s="261">
        <f t="shared" si="28"/>
        <v>0.48245176163827741</v>
      </c>
      <c r="BM41" s="261">
        <f t="shared" si="29"/>
        <v>0.53868449612311697</v>
      </c>
      <c r="BN41" s="286">
        <f>'1'!DC41</f>
        <v>0.52740173425932202</v>
      </c>
      <c r="BO41" s="286">
        <f>'1'!DE41</f>
        <v>0.63291563663847528</v>
      </c>
      <c r="BP41" s="261">
        <f>'2'!CB41</f>
        <v>0.49523053997663141</v>
      </c>
      <c r="BQ41" s="287">
        <f>'2'!CD41</f>
        <v>0.61652942814687606</v>
      </c>
      <c r="BR41" s="287">
        <f>'3'!BL41</f>
        <v>0.61280719926348248</v>
      </c>
      <c r="BS41" s="261">
        <f>'8'!CD41</f>
        <v>0.76200911667907156</v>
      </c>
      <c r="BT41" s="261">
        <f t="shared" si="30"/>
        <v>0.60418782668703053</v>
      </c>
      <c r="BU41" s="261">
        <f t="shared" si="31"/>
        <v>0.65852327645571618</v>
      </c>
      <c r="BV41" s="286">
        <f>'1'!DO41</f>
        <v>0.44145111170230289</v>
      </c>
      <c r="BW41" s="286">
        <f>'1'!DQ41</f>
        <v>0.55301869706231632</v>
      </c>
      <c r="BX41" s="261">
        <f>'2'!CK41</f>
        <v>0.5537516174181677</v>
      </c>
      <c r="BY41" s="287">
        <f>'2'!CM41</f>
        <v>0.66703764434588753</v>
      </c>
      <c r="BZ41" s="287">
        <f>'3'!BS41</f>
        <v>0.73207880999590436</v>
      </c>
      <c r="CA41" s="261">
        <f>'8'!CM41</f>
        <v>0.81050687714779523</v>
      </c>
      <c r="CB41" s="261">
        <f t="shared" si="32"/>
        <v>0.61760202820866283</v>
      </c>
      <c r="CC41" s="261">
        <f t="shared" si="33"/>
        <v>0.67355766504544023</v>
      </c>
      <c r="CD41" s="286">
        <f>'1'!EA41</f>
        <v>0.34966137172096001</v>
      </c>
      <c r="CE41" s="286">
        <f>'1'!EC41</f>
        <v>0.45732885128704587</v>
      </c>
      <c r="CF41" s="261">
        <f>'2'!CT41</f>
        <v>0.25739476471174666</v>
      </c>
      <c r="CG41" s="287">
        <f>'2'!CV41</f>
        <v>0.36063358869149553</v>
      </c>
      <c r="CH41" s="287">
        <f>'3'!BZ41</f>
        <v>0.33730172269556785</v>
      </c>
      <c r="CI41" s="261">
        <f>'8'!CV41</f>
        <v>0.6332131410465367</v>
      </c>
      <c r="CJ41" s="261">
        <f t="shared" si="34"/>
        <v>0.40823274109508484</v>
      </c>
      <c r="CK41" s="261">
        <f t="shared" si="35"/>
        <v>0.46162361531949403</v>
      </c>
      <c r="CL41" s="286">
        <f>'1'!EM41</f>
        <v>0.35851102814369201</v>
      </c>
      <c r="CM41" s="286">
        <f>'1'!EO41</f>
        <v>0.46709416121254882</v>
      </c>
      <c r="CN41" s="261">
        <f>'2'!DC41</f>
        <v>0.32987925407170482</v>
      </c>
      <c r="CO41" s="287">
        <f>'2'!DE41</f>
        <v>0.44932768517059929</v>
      </c>
      <c r="CP41" s="287">
        <f>'3'!CG41</f>
        <v>0.65236571629345241</v>
      </c>
      <c r="CQ41" s="261">
        <f>'8'!DE41</f>
        <v>0.7831364109428709</v>
      </c>
      <c r="CR41" s="261">
        <f t="shared" si="36"/>
        <v>0.5352678684737282</v>
      </c>
      <c r="CS41" s="261">
        <f t="shared" si="37"/>
        <v>0.59064596481116038</v>
      </c>
      <c r="CT41" s="286">
        <f>'1'!EY41</f>
        <v>0.40240749541275922</v>
      </c>
      <c r="CU41" s="286">
        <f>'1'!FA41</f>
        <v>0.51377001227742447</v>
      </c>
      <c r="CV41" s="261">
        <f>'2'!DL41</f>
        <v>0.32589839690756511</v>
      </c>
      <c r="CW41" s="287">
        <f>'2'!DN41</f>
        <v>0.44474654062736424</v>
      </c>
      <c r="CX41" s="287">
        <f>'3'!CN41</f>
        <v>0.34097339552861933</v>
      </c>
      <c r="CY41" s="261">
        <f>'8'!DN41</f>
        <v>0.7579970636773844</v>
      </c>
      <c r="CZ41" s="261">
        <f t="shared" si="38"/>
        <v>0.46829545265736117</v>
      </c>
      <c r="DA41" s="261">
        <f t="shared" si="39"/>
        <v>0.52472527377520717</v>
      </c>
      <c r="DB41" s="286">
        <f>'1'!FK41</f>
        <v>0.62655177290125041</v>
      </c>
      <c r="DC41" s="286">
        <f>'1'!FM41</f>
        <v>0.71577239876240983</v>
      </c>
      <c r="DD41" s="261">
        <f>'2'!DU41</f>
        <v>0.45523082212537774</v>
      </c>
      <c r="DE41" s="287">
        <f>'2'!DW41</f>
        <v>0.57970401253812132</v>
      </c>
      <c r="DF41" s="287">
        <f>'3'!CU41</f>
        <v>0.1641542007567463</v>
      </c>
      <c r="DG41" s="261">
        <f>'8'!DW41</f>
        <v>0.43571647340564018</v>
      </c>
      <c r="DH41" s="261">
        <f t="shared" si="40"/>
        <v>0.44611145991363454</v>
      </c>
      <c r="DI41" s="261">
        <f t="shared" si="41"/>
        <v>0.4942470292993727</v>
      </c>
    </row>
    <row r="42" spans="1:113" ht="19.5" customHeight="1">
      <c r="A42" s="201">
        <v>1998</v>
      </c>
      <c r="B42" s="286">
        <f>'1'!K42</f>
        <v>0.49193793024077936</v>
      </c>
      <c r="C42" s="286">
        <f>'1'!M42</f>
        <v>0.60095496638685975</v>
      </c>
      <c r="D42" s="261">
        <f>'2'!H42</f>
        <v>0.31509328312690266</v>
      </c>
      <c r="E42" s="287">
        <f>'2'!J42</f>
        <v>0.43215362519002221</v>
      </c>
      <c r="F42" s="287">
        <f>'3'!H42</f>
        <v>0.36564495757643356</v>
      </c>
      <c r="G42" s="261">
        <f>'8'!J42</f>
        <v>0.67114919842086729</v>
      </c>
      <c r="H42" s="261">
        <f t="shared" si="14"/>
        <v>0.48748303940832721</v>
      </c>
      <c r="I42" s="261">
        <f t="shared" si="15"/>
        <v>0.54279588807307133</v>
      </c>
      <c r="J42" s="286">
        <f>'1'!W42</f>
        <v>0.53809526170815958</v>
      </c>
      <c r="K42" s="286">
        <f>'1'!Y42</f>
        <v>0.64229637850731058</v>
      </c>
      <c r="L42" s="261">
        <f>'2'!Q42</f>
        <v>0.43458007655727665</v>
      </c>
      <c r="M42" s="287">
        <f>'2'!S42</f>
        <v>0.55987855161370015</v>
      </c>
      <c r="N42" s="287">
        <f>'3'!O42</f>
        <v>0.71544101336483767</v>
      </c>
      <c r="O42" s="261">
        <f>'8'!S42</f>
        <v>0.71887037870314618</v>
      </c>
      <c r="P42" s="261">
        <f t="shared" si="16"/>
        <v>0.61727396035598747</v>
      </c>
      <c r="Q42" s="261">
        <f t="shared" si="17"/>
        <v>0.67148425458129024</v>
      </c>
      <c r="R42" s="286">
        <f>'1'!AI42</f>
        <v>0.4519267559060135</v>
      </c>
      <c r="S42" s="286">
        <f>'1'!AK42</f>
        <v>0.56321528980350699</v>
      </c>
      <c r="T42" s="261">
        <f>'2'!Z42</f>
        <v>0.39676075243066866</v>
      </c>
      <c r="U42" s="287">
        <f>'2'!AB42</f>
        <v>0.52199432052160821</v>
      </c>
      <c r="V42" s="287">
        <f>'3'!V42</f>
        <v>0.40718045086715748</v>
      </c>
      <c r="W42" s="261">
        <f>'8'!AB42</f>
        <v>0.67791944548363348</v>
      </c>
      <c r="X42" s="261">
        <f t="shared" si="18"/>
        <v>0.49172175169317006</v>
      </c>
      <c r="Y42" s="261">
        <f t="shared" si="19"/>
        <v>0.54876052206126136</v>
      </c>
      <c r="Z42" s="286">
        <f>'1'!AU42</f>
        <v>0.44254461806892548</v>
      </c>
      <c r="AA42" s="286">
        <f>'1'!AW42</f>
        <v>0.55408945445235291</v>
      </c>
      <c r="AB42" s="261">
        <f>'2'!AI42</f>
        <v>0.41221644045243133</v>
      </c>
      <c r="AC42" s="287">
        <f>'2'!AK42</f>
        <v>0.53773336240106484</v>
      </c>
      <c r="AD42" s="287">
        <f>'3'!AC42</f>
        <v>0.81600772906439867</v>
      </c>
      <c r="AE42" s="261">
        <f>'8'!AK42</f>
        <v>0.82437097224526779</v>
      </c>
      <c r="AF42" s="261">
        <f t="shared" si="20"/>
        <v>0.62833416660023</v>
      </c>
      <c r="AG42" s="261">
        <f t="shared" si="21"/>
        <v>0.68550379334846434</v>
      </c>
      <c r="AH42" s="286">
        <f>'1'!BG42</f>
        <v>0.2867500178746929</v>
      </c>
      <c r="AI42" s="286">
        <f>'1'!BI42</f>
        <v>0.38406135619721204</v>
      </c>
      <c r="AJ42" s="261">
        <f>'2'!AR42</f>
        <v>0.32559575886679865</v>
      </c>
      <c r="AK42" s="287">
        <f>'2'!AT42</f>
        <v>0.44439699633043811</v>
      </c>
      <c r="AL42" s="287">
        <f>'3'!AJ42</f>
        <v>0.84081965056517705</v>
      </c>
      <c r="AM42" s="261">
        <f>'8'!AT42</f>
        <v>0.74540394763218965</v>
      </c>
      <c r="AN42" s="261">
        <f t="shared" si="22"/>
        <v>0.54381548258589874</v>
      </c>
      <c r="AO42" s="261">
        <f t="shared" si="23"/>
        <v>0.59462014166127031</v>
      </c>
      <c r="AP42" s="286">
        <f>'1'!BS42</f>
        <v>0.47897913122533692</v>
      </c>
      <c r="AQ42" s="286">
        <f>'1'!BU42</f>
        <v>0.58893466044056342</v>
      </c>
      <c r="AR42" s="261">
        <f>'2'!BA42</f>
        <v>0.36868830754397242</v>
      </c>
      <c r="AS42" s="287">
        <f>'2'!BC42</f>
        <v>0.49243701889365116</v>
      </c>
      <c r="AT42" s="287">
        <f>'3'!AQ42</f>
        <v>0.714835396407834</v>
      </c>
      <c r="AU42" s="261">
        <f>'8'!BC42</f>
        <v>0.73249902629506802</v>
      </c>
      <c r="AV42" s="261">
        <f t="shared" si="24"/>
        <v>0.59029408892025748</v>
      </c>
      <c r="AW42" s="261">
        <f t="shared" si="25"/>
        <v>0.64665117174131603</v>
      </c>
      <c r="AX42" s="286">
        <f>'1'!CE42</f>
        <v>0.46012953564550219</v>
      </c>
      <c r="AY42" s="286">
        <f>'1'!CG42</f>
        <v>0.57110568872566314</v>
      </c>
      <c r="AZ42" s="261">
        <f>'2'!BJ42</f>
        <v>0.50195327607765017</v>
      </c>
      <c r="BA42" s="287">
        <f>'2'!BL42</f>
        <v>0.62252682012130045</v>
      </c>
      <c r="BB42" s="287">
        <f>'3'!AX42</f>
        <v>0.66097291655147405</v>
      </c>
      <c r="BC42" s="261">
        <f>'8'!BL42</f>
        <v>0.70214095963647172</v>
      </c>
      <c r="BD42" s="261">
        <f t="shared" si="26"/>
        <v>0.57502561091295235</v>
      </c>
      <c r="BE42" s="261">
        <f t="shared" si="27"/>
        <v>0.63147342654938177</v>
      </c>
      <c r="BF42" s="286">
        <f>'1'!CQ42</f>
        <v>0.49281275386423851</v>
      </c>
      <c r="BG42" s="286">
        <f>'1'!CS42</f>
        <v>0.60175966398831315</v>
      </c>
      <c r="BH42" s="261">
        <f>'2'!BS42</f>
        <v>0.36071601379345647</v>
      </c>
      <c r="BI42" s="287">
        <f>'2'!BU42</f>
        <v>0.48380243604233186</v>
      </c>
      <c r="BJ42" s="287">
        <f>'3'!BE42</f>
        <v>0.2781640355984567</v>
      </c>
      <c r="BK42" s="261">
        <f>'8'!BU42</f>
        <v>0.67488795129944068</v>
      </c>
      <c r="BL42" s="261">
        <f t="shared" si="28"/>
        <v>0.4714596996495154</v>
      </c>
      <c r="BM42" s="261">
        <f t="shared" si="29"/>
        <v>0.52734710592403278</v>
      </c>
      <c r="BN42" s="286">
        <f>'1'!DC42</f>
        <v>0.56583149598540217</v>
      </c>
      <c r="BO42" s="286">
        <f>'1'!DE42</f>
        <v>0.66610429747911359</v>
      </c>
      <c r="BP42" s="261">
        <f>'2'!CB42</f>
        <v>0.49261581246619701</v>
      </c>
      <c r="BQ42" s="287">
        <f>'2'!CD42</f>
        <v>0.61418239768255045</v>
      </c>
      <c r="BR42" s="287">
        <f>'3'!BL42</f>
        <v>0.62941194832235114</v>
      </c>
      <c r="BS42" s="261">
        <f>'8'!CD42</f>
        <v>0.75535692013300104</v>
      </c>
      <c r="BT42" s="261">
        <f t="shared" si="30"/>
        <v>0.62178639675461866</v>
      </c>
      <c r="BU42" s="261">
        <f t="shared" si="31"/>
        <v>0.67405217587373856</v>
      </c>
      <c r="BV42" s="286">
        <f>'1'!DO42</f>
        <v>0.46151374823807628</v>
      </c>
      <c r="BW42" s="286">
        <f>'1'!DQ42</f>
        <v>0.57242919290635907</v>
      </c>
      <c r="BX42" s="261">
        <f>'2'!CK42</f>
        <v>0.59966930974240262</v>
      </c>
      <c r="BY42" s="287">
        <f>'2'!CM42</f>
        <v>0.7041892409871513</v>
      </c>
      <c r="BZ42" s="287">
        <f>'3'!BS42</f>
        <v>0.72946199081359464</v>
      </c>
      <c r="CA42" s="261">
        <f>'8'!CM42</f>
        <v>0.81598716180081488</v>
      </c>
      <c r="CB42" s="261">
        <f t="shared" si="32"/>
        <v>0.63093471842307314</v>
      </c>
      <c r="CC42" s="261">
        <f t="shared" si="33"/>
        <v>0.68575288941486112</v>
      </c>
      <c r="CD42" s="286">
        <f>'1'!EA42</f>
        <v>0.36942112228437896</v>
      </c>
      <c r="CE42" s="286">
        <f>'1'!EC42</f>
        <v>0.4789638996339074</v>
      </c>
      <c r="CF42" s="261">
        <f>'2'!CT42</f>
        <v>0.26443417675773428</v>
      </c>
      <c r="CG42" s="287">
        <f>'2'!CV42</f>
        <v>0.3697745694291652</v>
      </c>
      <c r="CH42" s="287">
        <f>'3'!BZ42</f>
        <v>0.36252894432407801</v>
      </c>
      <c r="CI42" s="261">
        <f>'8'!CV42</f>
        <v>0.64634132526157784</v>
      </c>
      <c r="CJ42" s="261">
        <f t="shared" si="34"/>
        <v>0.42642943398593902</v>
      </c>
      <c r="CK42" s="261">
        <f t="shared" si="35"/>
        <v>0.48078058419289338</v>
      </c>
      <c r="CL42" s="286">
        <f>'1'!EM42</f>
        <v>0.38963699514299588</v>
      </c>
      <c r="CM42" s="286">
        <f>'1'!EO42</f>
        <v>0.50048235346389747</v>
      </c>
      <c r="CN42" s="261">
        <f>'2'!DC42</f>
        <v>0.33780686692158363</v>
      </c>
      <c r="CO42" s="287">
        <f>'2'!DE42</f>
        <v>0.45835947778187924</v>
      </c>
      <c r="CP42" s="287">
        <f>'3'!CG42</f>
        <v>0.66543195099435093</v>
      </c>
      <c r="CQ42" s="261">
        <f>'8'!DE42</f>
        <v>0.79441495435757847</v>
      </c>
      <c r="CR42" s="261">
        <f t="shared" si="36"/>
        <v>0.55459721108733906</v>
      </c>
      <c r="CS42" s="261">
        <f t="shared" si="37"/>
        <v>0.61099061550172928</v>
      </c>
      <c r="CT42" s="286">
        <f>'1'!EY42</f>
        <v>0.42750305949757267</v>
      </c>
      <c r="CU42" s="286">
        <f>'1'!FA42</f>
        <v>0.53922759180383006</v>
      </c>
      <c r="CV42" s="261">
        <f>'2'!DL42</f>
        <v>0.32866529520678267</v>
      </c>
      <c r="CW42" s="287">
        <f>'2'!DN42</f>
        <v>0.44793394945164244</v>
      </c>
      <c r="CX42" s="287">
        <f>'3'!CN42</f>
        <v>0.32686746215243806</v>
      </c>
      <c r="CY42" s="261">
        <f>'8'!DN42</f>
        <v>0.76160819903847776</v>
      </c>
      <c r="CZ42" s="261">
        <f t="shared" si="38"/>
        <v>0.47598666861743633</v>
      </c>
      <c r="DA42" s="261">
        <f t="shared" si="39"/>
        <v>0.53260334696442524</v>
      </c>
      <c r="DB42" s="286">
        <f>'1'!FK42</f>
        <v>0.65959889701790142</v>
      </c>
      <c r="DC42" s="286">
        <f>'1'!FM42</f>
        <v>0.74150684536848943</v>
      </c>
      <c r="DD42" s="261">
        <f>'2'!DU42</f>
        <v>0.46346788743358402</v>
      </c>
      <c r="DE42" s="287">
        <f>'2'!DW42</f>
        <v>0.58745281430235874</v>
      </c>
      <c r="DF42" s="287">
        <f>'3'!CU42</f>
        <v>0.17345655223609782</v>
      </c>
      <c r="DG42" s="261">
        <f>'8'!DW42</f>
        <v>0.44128640196555469</v>
      </c>
      <c r="DH42" s="261">
        <f t="shared" si="40"/>
        <v>0.46387208610093211</v>
      </c>
      <c r="DI42" s="261">
        <f t="shared" si="41"/>
        <v>0.50903375812804486</v>
      </c>
    </row>
    <row r="43" spans="1:113" ht="19.5" customHeight="1">
      <c r="A43" s="201">
        <v>1999</v>
      </c>
      <c r="B43" s="286">
        <f>'1'!K43</f>
        <v>0.51682364122444957</v>
      </c>
      <c r="C43" s="286">
        <f>'1'!M43</f>
        <v>0.62352150409038243</v>
      </c>
      <c r="D43" s="261">
        <f>'2'!H43</f>
        <v>0.32841673352676082</v>
      </c>
      <c r="E43" s="287">
        <f>'2'!J43</f>
        <v>0.4476482239245686</v>
      </c>
      <c r="F43" s="287">
        <f>'3'!H43</f>
        <v>0.38812814054913902</v>
      </c>
      <c r="G43" s="261">
        <f>'8'!J43</f>
        <v>0.69010656743453769</v>
      </c>
      <c r="H43" s="261">
        <f t="shared" si="14"/>
        <v>0.50912980683837517</v>
      </c>
      <c r="I43" s="261">
        <f t="shared" si="15"/>
        <v>0.56373210102452909</v>
      </c>
      <c r="J43" s="286">
        <f>'1'!W43</f>
        <v>0.54855967434648434</v>
      </c>
      <c r="K43" s="286">
        <f>'1'!Y43</f>
        <v>0.65136602358042039</v>
      </c>
      <c r="L43" s="261">
        <f>'2'!Q43</f>
        <v>0.46403871473801489</v>
      </c>
      <c r="M43" s="287">
        <f>'2'!S43</f>
        <v>0.58798653526256672</v>
      </c>
      <c r="N43" s="287">
        <f>'3'!O43</f>
        <v>0.70811811226416554</v>
      </c>
      <c r="O43" s="261">
        <f>'8'!S43</f>
        <v>0.73878027936295365</v>
      </c>
      <c r="P43" s="261">
        <f t="shared" si="16"/>
        <v>0.62755233911917507</v>
      </c>
      <c r="Q43" s="261">
        <f t="shared" si="17"/>
        <v>0.68106966086520471</v>
      </c>
      <c r="R43" s="286">
        <f>'1'!AI43</f>
        <v>0.46985102355871178</v>
      </c>
      <c r="S43" s="286">
        <f>'1'!AK43</f>
        <v>0.5803527119239168</v>
      </c>
      <c r="T43" s="261">
        <f>'2'!Z43</f>
        <v>0.41109676540028689</v>
      </c>
      <c r="U43" s="287">
        <f>'2'!AB43</f>
        <v>0.53660536461489428</v>
      </c>
      <c r="V43" s="287">
        <f>'3'!V43</f>
        <v>0.41750597992370148</v>
      </c>
      <c r="W43" s="261">
        <f>'8'!AB43</f>
        <v>0.69536828113885663</v>
      </c>
      <c r="X43" s="261">
        <f t="shared" si="18"/>
        <v>0.50726865122915288</v>
      </c>
      <c r="Y43" s="261">
        <f t="shared" si="19"/>
        <v>0.56402018649669572</v>
      </c>
      <c r="Z43" s="286">
        <f>'1'!AU43</f>
        <v>0.43874133583280273</v>
      </c>
      <c r="AA43" s="286">
        <f>'1'!AW43</f>
        <v>0.55035881327529224</v>
      </c>
      <c r="AB43" s="261">
        <f>'2'!AI43</f>
        <v>0.45718460355289653</v>
      </c>
      <c r="AC43" s="287">
        <f>'2'!AK43</f>
        <v>0.58155001524216987</v>
      </c>
      <c r="AD43" s="287">
        <f>'3'!AC43</f>
        <v>0.81549039913365073</v>
      </c>
      <c r="AE43" s="261">
        <f>'8'!AK43</f>
        <v>0.82180546323131942</v>
      </c>
      <c r="AF43" s="261">
        <f t="shared" si="20"/>
        <v>0.63053896027965328</v>
      </c>
      <c r="AG43" s="261">
        <f t="shared" si="21"/>
        <v>0.68762249242557638</v>
      </c>
      <c r="AH43" s="286">
        <f>'1'!BG43</f>
        <v>0.29528255299932027</v>
      </c>
      <c r="AI43" s="286">
        <f>'1'!BI43</f>
        <v>0.39441976335997597</v>
      </c>
      <c r="AJ43" s="261">
        <f>'2'!AR43</f>
        <v>0.23276917218516749</v>
      </c>
      <c r="AK43" s="287">
        <f>'2'!AT43</f>
        <v>0.32764936291431274</v>
      </c>
      <c r="AL43" s="287">
        <f>'3'!AJ43</f>
        <v>0.82076996721900197</v>
      </c>
      <c r="AM43" s="261">
        <f>'8'!AT43</f>
        <v>0.75233065363013651</v>
      </c>
      <c r="AN43" s="261">
        <f t="shared" si="22"/>
        <v>0.5346650936305295</v>
      </c>
      <c r="AO43" s="261">
        <f t="shared" si="23"/>
        <v>0.58380799684770623</v>
      </c>
      <c r="AP43" s="286">
        <f>'1'!BS43</f>
        <v>0.4974905282895245</v>
      </c>
      <c r="AQ43" s="286">
        <f>'1'!BU43</f>
        <v>0.60604815181469163</v>
      </c>
      <c r="AR43" s="261">
        <f>'2'!BA43</f>
        <v>0.36533206371515614</v>
      </c>
      <c r="AS43" s="287">
        <f>'2'!BC43</f>
        <v>0.48881536325636488</v>
      </c>
      <c r="AT43" s="287">
        <f>'3'!AQ43</f>
        <v>0.71783150058158118</v>
      </c>
      <c r="AU43" s="261">
        <f>'8'!BC43</f>
        <v>0.73587324216372862</v>
      </c>
      <c r="AV43" s="261">
        <f t="shared" si="24"/>
        <v>0.59895560337365295</v>
      </c>
      <c r="AW43" s="261">
        <f t="shared" si="25"/>
        <v>0.65472698273784058</v>
      </c>
      <c r="AX43" s="286">
        <f>'1'!CE43</f>
        <v>0.4822507929029457</v>
      </c>
      <c r="AY43" s="286">
        <f>'1'!CG43</f>
        <v>0.59198726583460082</v>
      </c>
      <c r="AZ43" s="261">
        <f>'2'!BJ43</f>
        <v>0.50592070103510689</v>
      </c>
      <c r="BA43" s="287">
        <f>'2'!BL43</f>
        <v>0.62604142937923402</v>
      </c>
      <c r="BB43" s="287">
        <f>'3'!AX43</f>
        <v>0.66468317341084793</v>
      </c>
      <c r="BC43" s="261">
        <f>'8'!BL43</f>
        <v>0.7087040863278613</v>
      </c>
      <c r="BD43" s="261">
        <f t="shared" si="26"/>
        <v>0.58683920219936625</v>
      </c>
      <c r="BE43" s="261">
        <f t="shared" si="27"/>
        <v>0.64274586420644109</v>
      </c>
      <c r="BF43" s="286">
        <f>'1'!CQ43</f>
        <v>0.51099040722385836</v>
      </c>
      <c r="BG43" s="286">
        <f>'1'!CS43</f>
        <v>0.6182913474050028</v>
      </c>
      <c r="BH43" s="261">
        <f>'2'!BS43</f>
        <v>0.37069729612952662</v>
      </c>
      <c r="BI43" s="287">
        <f>'2'!BU43</f>
        <v>0.49459565103726222</v>
      </c>
      <c r="BJ43" s="287">
        <f>'3'!BE43</f>
        <v>0.34091424258155389</v>
      </c>
      <c r="BK43" s="261">
        <f>'8'!BU43</f>
        <v>0.69193533713473765</v>
      </c>
      <c r="BL43" s="261">
        <f t="shared" si="28"/>
        <v>0.49967828743156889</v>
      </c>
      <c r="BM43" s="261">
        <f t="shared" si="29"/>
        <v>0.55498849899480018</v>
      </c>
      <c r="BN43" s="286">
        <f>'1'!DC43</f>
        <v>0.59877188686729288</v>
      </c>
      <c r="BO43" s="286">
        <f>'1'!DE43</f>
        <v>0.69344860929624752</v>
      </c>
      <c r="BP43" s="261">
        <f>'2'!CB43</f>
        <v>0.48333605381984096</v>
      </c>
      <c r="BQ43" s="287">
        <f>'2'!CD43</f>
        <v>0.60578644539811743</v>
      </c>
      <c r="BR43" s="287">
        <f>'3'!BL43</f>
        <v>0.64557008469257082</v>
      </c>
      <c r="BS43" s="261">
        <f>'8'!CD43</f>
        <v>0.75854320124775743</v>
      </c>
      <c r="BT43" s="261">
        <f t="shared" si="30"/>
        <v>0.6388706816139833</v>
      </c>
      <c r="BU43" s="261">
        <f t="shared" si="31"/>
        <v>0.68898640974339287</v>
      </c>
      <c r="BV43" s="286">
        <f>'1'!DO43</f>
        <v>0.48365687085823283</v>
      </c>
      <c r="BW43" s="286">
        <f>'1'!DQ43</f>
        <v>0.59329546300063629</v>
      </c>
      <c r="BX43" s="261">
        <f>'2'!CK43</f>
        <v>0.62052987048577957</v>
      </c>
      <c r="BY43" s="287">
        <f>'2'!CM43</f>
        <v>0.72041695173502196</v>
      </c>
      <c r="BZ43" s="287">
        <f>'3'!BS43</f>
        <v>0.72681264070481766</v>
      </c>
      <c r="CA43" s="261">
        <f>'8'!CM43</f>
        <v>0.82019150570531552</v>
      </c>
      <c r="CB43" s="261">
        <f t="shared" si="32"/>
        <v>0.64226677199440441</v>
      </c>
      <c r="CC43" s="261">
        <f t="shared" si="33"/>
        <v>0.69611091697629002</v>
      </c>
      <c r="CD43" s="286">
        <f>'1'!EA43</f>
        <v>0.38995406979891761</v>
      </c>
      <c r="CE43" s="286">
        <f>'1'!EC43</f>
        <v>0.50081508002776187</v>
      </c>
      <c r="CF43" s="261">
        <f>'2'!CT43</f>
        <v>0.26924188231474894</v>
      </c>
      <c r="CG43" s="287">
        <f>'2'!CV43</f>
        <v>0.37594744272170599</v>
      </c>
      <c r="CH43" s="287">
        <f>'3'!BZ43</f>
        <v>0.38682397473358887</v>
      </c>
      <c r="CI43" s="261">
        <f>'8'!CV43</f>
        <v>0.66657330397903336</v>
      </c>
      <c r="CJ43" s="261">
        <f t="shared" si="34"/>
        <v>0.44625513582919751</v>
      </c>
      <c r="CK43" s="261">
        <f t="shared" si="35"/>
        <v>0.50127009596143091</v>
      </c>
      <c r="CL43" s="286">
        <f>'1'!EM43</f>
        <v>0.41588434169196303</v>
      </c>
      <c r="CM43" s="286">
        <f>'1'!EO43</f>
        <v>0.52754656870003247</v>
      </c>
      <c r="CN43" s="261">
        <f>'2'!DC43</f>
        <v>0.35179118627052519</v>
      </c>
      <c r="CO43" s="287">
        <f>'2'!DE43</f>
        <v>0.47400379985513341</v>
      </c>
      <c r="CP43" s="287">
        <f>'3'!CG43</f>
        <v>0.67700335438209813</v>
      </c>
      <c r="CQ43" s="261">
        <f>'8'!DE43</f>
        <v>0.80117568193151467</v>
      </c>
      <c r="CR43" s="261">
        <f t="shared" si="36"/>
        <v>0.57107761438224092</v>
      </c>
      <c r="CS43" s="261">
        <f t="shared" si="37"/>
        <v>0.62796376654392949</v>
      </c>
      <c r="CT43" s="286">
        <f>'1'!EY43</f>
        <v>0.46231588960039849</v>
      </c>
      <c r="CU43" s="286">
        <f>'1'!FA43</f>
        <v>0.57319510681762487</v>
      </c>
      <c r="CV43" s="261">
        <f>'2'!DL43</f>
        <v>0.33384963149220859</v>
      </c>
      <c r="CW43" s="287">
        <f>'2'!DN43</f>
        <v>0.4538661191309864</v>
      </c>
      <c r="CX43" s="287">
        <f>'3'!CN43</f>
        <v>0.31240416779469371</v>
      </c>
      <c r="CY43" s="261">
        <f>'8'!DN43</f>
        <v>0.75537591092834333</v>
      </c>
      <c r="CZ43" s="261">
        <f t="shared" si="38"/>
        <v>0.48525633867013951</v>
      </c>
      <c r="DA43" s="261">
        <f t="shared" si="39"/>
        <v>0.5416096743209079</v>
      </c>
      <c r="DB43" s="286">
        <f>'1'!FK43</f>
        <v>0.69669463184662606</v>
      </c>
      <c r="DC43" s="286">
        <f>'1'!FM43</f>
        <v>0.76939815151815805</v>
      </c>
      <c r="DD43" s="261">
        <f>'2'!DU43</f>
        <v>0.4745642380648038</v>
      </c>
      <c r="DE43" s="287">
        <f>'2'!DW43</f>
        <v>0.5977532336192225</v>
      </c>
      <c r="DF43" s="287">
        <f>'3'!CU43</f>
        <v>0.17333578976398661</v>
      </c>
      <c r="DG43" s="261">
        <f>'8'!DW43</f>
        <v>0.44016895981049514</v>
      </c>
      <c r="DH43" s="261">
        <f t="shared" si="40"/>
        <v>0.4795104639387513</v>
      </c>
      <c r="DI43" s="261">
        <f t="shared" si="41"/>
        <v>0.52091077136280595</v>
      </c>
    </row>
    <row r="44" spans="1:113" ht="19.5" customHeight="1">
      <c r="A44" s="201">
        <v>2000</v>
      </c>
      <c r="B44" s="286">
        <f>'1'!K44</f>
        <v>0.53259879110106922</v>
      </c>
      <c r="C44" s="286">
        <f>'1'!M44</f>
        <v>0.63748905876068496</v>
      </c>
      <c r="D44" s="261">
        <f>'2'!H44</f>
        <v>0.34548394973171787</v>
      </c>
      <c r="E44" s="287">
        <f>'2'!J44</f>
        <v>0.46699255715250904</v>
      </c>
      <c r="F44" s="287">
        <f>'3'!H44</f>
        <v>0.40951395127503032</v>
      </c>
      <c r="G44" s="261">
        <f>'8'!J44</f>
        <v>0.69503444873078601</v>
      </c>
      <c r="H44" s="261">
        <f t="shared" si="14"/>
        <v>0.52372501141505357</v>
      </c>
      <c r="I44" s="261">
        <f t="shared" si="15"/>
        <v>0.57783197922097895</v>
      </c>
      <c r="J44" s="286">
        <f>'1'!W44</f>
        <v>0.58057913096838987</v>
      </c>
      <c r="K44" s="286">
        <f>'1'!Y44</f>
        <v>0.67846759987013905</v>
      </c>
      <c r="L44" s="261">
        <f>'2'!Q44</f>
        <v>0.46973209559620993</v>
      </c>
      <c r="M44" s="287">
        <f>'2'!S44</f>
        <v>0.59328693462658522</v>
      </c>
      <c r="N44" s="287">
        <f>'3'!O44</f>
        <v>0.70030339690414134</v>
      </c>
      <c r="O44" s="261">
        <f>'8'!S44</f>
        <v>0.74529950027848724</v>
      </c>
      <c r="P44" s="261">
        <f t="shared" si="16"/>
        <v>0.64060558624263408</v>
      </c>
      <c r="Q44" s="261">
        <f t="shared" si="17"/>
        <v>0.69211645770637131</v>
      </c>
      <c r="R44" s="286">
        <f>'1'!AI44</f>
        <v>0.49143015679135138</v>
      </c>
      <c r="S44" s="286">
        <f>'1'!AK44</f>
        <v>0.60048750733897116</v>
      </c>
      <c r="T44" s="261">
        <f>'2'!Z44</f>
        <v>0.4259225081281961</v>
      </c>
      <c r="U44" s="287">
        <f>'2'!AB44</f>
        <v>0.55139121310034611</v>
      </c>
      <c r="V44" s="287">
        <f>'3'!V44</f>
        <v>0.42719340956000779</v>
      </c>
      <c r="W44" s="261">
        <f>'8'!AB44</f>
        <v>0.71125267688421823</v>
      </c>
      <c r="X44" s="261">
        <f t="shared" si="18"/>
        <v>0.5237758351404167</v>
      </c>
      <c r="Y44" s="261">
        <f t="shared" si="19"/>
        <v>0.57994564585667963</v>
      </c>
      <c r="Z44" s="286">
        <f>'1'!AU44</f>
        <v>0.44559127674106452</v>
      </c>
      <c r="AA44" s="286">
        <f>'1'!AW44</f>
        <v>0.55706484511281773</v>
      </c>
      <c r="AB44" s="261">
        <f>'2'!AI44</f>
        <v>0.46539058733252009</v>
      </c>
      <c r="AC44" s="287">
        <f>'2'!AK44</f>
        <v>0.58924885545682404</v>
      </c>
      <c r="AD44" s="287">
        <f>'3'!AC44</f>
        <v>0.81495566413422527</v>
      </c>
      <c r="AE44" s="261">
        <f>'8'!AK44</f>
        <v>0.82675609798527916</v>
      </c>
      <c r="AF44" s="261">
        <f t="shared" si="20"/>
        <v>0.63520350995955388</v>
      </c>
      <c r="AG44" s="261">
        <f t="shared" si="21"/>
        <v>0.69217876412068557</v>
      </c>
      <c r="AH44" s="286">
        <f>'1'!BG44</f>
        <v>0.30431863395668535</v>
      </c>
      <c r="AI44" s="286">
        <f>'1'!BI44</f>
        <v>0.40523856592470275</v>
      </c>
      <c r="AJ44" s="261">
        <f>'2'!AR44</f>
        <v>0.27537957394929191</v>
      </c>
      <c r="AK44" s="287">
        <f>'2'!AT44</f>
        <v>0.38374708926167361</v>
      </c>
      <c r="AL44" s="287">
        <f>'3'!AJ44</f>
        <v>0.79923087829287809</v>
      </c>
      <c r="AM44" s="261">
        <f>'8'!AT44</f>
        <v>0.74631470915872067</v>
      </c>
      <c r="AN44" s="261">
        <f t="shared" si="22"/>
        <v>0.53565180784050304</v>
      </c>
      <c r="AO44" s="261">
        <f t="shared" si="23"/>
        <v>0.58685653215894817</v>
      </c>
      <c r="AP44" s="286">
        <f>'1'!BS44</f>
        <v>0.52755516478385722</v>
      </c>
      <c r="AQ44" s="286">
        <f>'1'!BU44</f>
        <v>0.63305104855372696</v>
      </c>
      <c r="AR44" s="261">
        <f>'2'!BA44</f>
        <v>0.38904585487167986</v>
      </c>
      <c r="AS44" s="287">
        <f>'2'!BC44</f>
        <v>0.51399901322581965</v>
      </c>
      <c r="AT44" s="287">
        <f>'3'!AQ44</f>
        <v>0.72081023932707633</v>
      </c>
      <c r="AU44" s="261">
        <f>'8'!BC44</f>
        <v>0.74998312775639719</v>
      </c>
      <c r="AV44" s="261">
        <f t="shared" si="24"/>
        <v>0.61762499317157926</v>
      </c>
      <c r="AW44" s="261">
        <f t="shared" si="25"/>
        <v>0.67231866251494121</v>
      </c>
      <c r="AX44" s="286">
        <f>'1'!CE44</f>
        <v>0.50527680069178416</v>
      </c>
      <c r="AY44" s="286">
        <f>'1'!CG44</f>
        <v>0.61313352458095216</v>
      </c>
      <c r="AZ44" s="261">
        <f>'2'!BJ44</f>
        <v>0.51188148269305644</v>
      </c>
      <c r="BA44" s="287">
        <f>'2'!BL44</f>
        <v>0.63128784493605627</v>
      </c>
      <c r="BB44" s="287">
        <f>'3'!AX44</f>
        <v>0.6683266453511959</v>
      </c>
      <c r="BC44" s="261">
        <f>'8'!BL44</f>
        <v>0.71402254683991595</v>
      </c>
      <c r="BD44" s="261">
        <f t="shared" si="26"/>
        <v>0.59888616659379734</v>
      </c>
      <c r="BE44" s="261">
        <f t="shared" si="27"/>
        <v>0.65396949237376445</v>
      </c>
      <c r="BF44" s="286">
        <f>'1'!CQ44</f>
        <v>0.53198144535239755</v>
      </c>
      <c r="BG44" s="286">
        <f>'1'!CS44</f>
        <v>0.63694722292333128</v>
      </c>
      <c r="BH44" s="261">
        <f>'2'!BS44</f>
        <v>0.38003787879877249</v>
      </c>
      <c r="BI44" s="287">
        <f>'2'!BU44</f>
        <v>0.50454262756566914</v>
      </c>
      <c r="BJ44" s="287">
        <f>'3'!BE44</f>
        <v>0.39803890303271244</v>
      </c>
      <c r="BK44" s="261">
        <f>'8'!BU44</f>
        <v>0.70545802297477422</v>
      </c>
      <c r="BL44" s="261">
        <f t="shared" si="28"/>
        <v>0.52667059752270795</v>
      </c>
      <c r="BM44" s="261">
        <f t="shared" si="29"/>
        <v>0.58110738342777113</v>
      </c>
      <c r="BN44" s="286">
        <f>'1'!DC44</f>
        <v>0.61286765634222728</v>
      </c>
      <c r="BO44" s="286">
        <f>'1'!DE44</f>
        <v>0.70485736098273388</v>
      </c>
      <c r="BP44" s="261">
        <f>'2'!CB44</f>
        <v>0.47081187481150116</v>
      </c>
      <c r="BQ44" s="287">
        <f>'2'!CD44</f>
        <v>0.59428752120215855</v>
      </c>
      <c r="BR44" s="287">
        <f>'3'!BL44</f>
        <v>0.62672240906278065</v>
      </c>
      <c r="BS44" s="261">
        <f>'8'!CD44</f>
        <v>0.76941043318809843</v>
      </c>
      <c r="BT44" s="261">
        <f t="shared" si="30"/>
        <v>0.64126146058076083</v>
      </c>
      <c r="BU44" s="261">
        <f t="shared" si="31"/>
        <v>0.6904049070760292</v>
      </c>
      <c r="BV44" s="286">
        <f>'1'!DO44</f>
        <v>0.50945371492417968</v>
      </c>
      <c r="BW44" s="286">
        <f>'1'!DQ44</f>
        <v>0.61690755247440232</v>
      </c>
      <c r="BX44" s="261">
        <f>'2'!CK44</f>
        <v>0.6457433241762115</v>
      </c>
      <c r="BY44" s="287">
        <f>'2'!CM44</f>
        <v>0.73952572718103526</v>
      </c>
      <c r="BZ44" s="287">
        <f>'3'!BS44</f>
        <v>0.72413042720449994</v>
      </c>
      <c r="CA44" s="261">
        <f>'8'!CM44</f>
        <v>0.82572009356101161</v>
      </c>
      <c r="CB44" s="261">
        <f t="shared" si="32"/>
        <v>0.65581844857867089</v>
      </c>
      <c r="CC44" s="261">
        <f t="shared" si="33"/>
        <v>0.70817822389924245</v>
      </c>
      <c r="CD44" s="286">
        <f>'1'!EA44</f>
        <v>0.4132888985028893</v>
      </c>
      <c r="CE44" s="286">
        <f>'1'!EC44</f>
        <v>0.52491263728297133</v>
      </c>
      <c r="CF44" s="261">
        <f>'2'!CT44</f>
        <v>0.29053589321119155</v>
      </c>
      <c r="CG44" s="287">
        <f>'2'!CV44</f>
        <v>0.40263129421452309</v>
      </c>
      <c r="CH44" s="287">
        <f>'3'!BZ44</f>
        <v>0.41022486355080429</v>
      </c>
      <c r="CI44" s="261">
        <f>'8'!CV44</f>
        <v>0.6747254886271834</v>
      </c>
      <c r="CJ44" s="261">
        <f t="shared" si="34"/>
        <v>0.46560673676677178</v>
      </c>
      <c r="CK44" s="261">
        <f t="shared" si="35"/>
        <v>0.52146577237913783</v>
      </c>
      <c r="CL44" s="286">
        <f>'1'!EM44</f>
        <v>0.44118670357034007</v>
      </c>
      <c r="CM44" s="286">
        <f>'1'!EO44</f>
        <v>0.55275956427358297</v>
      </c>
      <c r="CN44" s="261">
        <f>'2'!DC44</f>
        <v>0.36904421141044103</v>
      </c>
      <c r="CO44" s="287">
        <f>'2'!DE44</f>
        <v>0.49281993465439</v>
      </c>
      <c r="CP44" s="287">
        <f>'3'!CG44</f>
        <v>0.6871587102836304</v>
      </c>
      <c r="CQ44" s="261">
        <f>'8'!DE44</f>
        <v>0.80642298371047116</v>
      </c>
      <c r="CR44" s="261">
        <f t="shared" si="36"/>
        <v>0.58677452606770553</v>
      </c>
      <c r="CS44" s="261">
        <f t="shared" si="37"/>
        <v>0.64378124267339765</v>
      </c>
      <c r="CT44" s="286">
        <f>'1'!EY44</f>
        <v>0.49853720623889791</v>
      </c>
      <c r="CU44" s="286">
        <f>'1'!FA44</f>
        <v>0.60700443983101726</v>
      </c>
      <c r="CV44" s="261">
        <f>'2'!DL44</f>
        <v>0.35554427139270806</v>
      </c>
      <c r="CW44" s="287">
        <f>'2'!DN44</f>
        <v>0.47814162221499024</v>
      </c>
      <c r="CX44" s="287">
        <f>'3'!CN44</f>
        <v>0.34217696289005178</v>
      </c>
      <c r="CY44" s="261">
        <f>'8'!DN44</f>
        <v>0.7568208630445008</v>
      </c>
      <c r="CZ44" s="261">
        <f t="shared" si="38"/>
        <v>0.50971876611846811</v>
      </c>
      <c r="DA44" s="261">
        <f t="shared" si="39"/>
        <v>0.56536539463754409</v>
      </c>
      <c r="DB44" s="286">
        <f>'1'!FK44</f>
        <v>0.73247387663826768</v>
      </c>
      <c r="DC44" s="286">
        <f>'1'!FM44</f>
        <v>0.79536860316901259</v>
      </c>
      <c r="DD44" s="261">
        <f>'2'!DU44</f>
        <v>0.48543066970490578</v>
      </c>
      <c r="DE44" s="287">
        <f>'2'!DW44</f>
        <v>0.60769068311293639</v>
      </c>
      <c r="DF44" s="287">
        <f>'3'!CU44</f>
        <v>0.17818393273546421</v>
      </c>
      <c r="DG44" s="261">
        <f>'8'!DW44</f>
        <v>0.42926076073810199</v>
      </c>
      <c r="DH44" s="261">
        <f t="shared" si="40"/>
        <v>0.49339379099418923</v>
      </c>
      <c r="DI44" s="261">
        <f t="shared" si="41"/>
        <v>0.53077768294729022</v>
      </c>
    </row>
    <row r="45" spans="1:113" ht="19.5" customHeight="1">
      <c r="A45" s="201">
        <v>2001</v>
      </c>
      <c r="B45" s="286">
        <f>'1'!K45</f>
        <v>0.5570772190360932</v>
      </c>
      <c r="C45" s="286">
        <f>'1'!M45</f>
        <v>0.65866967138691268</v>
      </c>
      <c r="D45" s="261">
        <f>'2'!H45</f>
        <v>0.36036083717461104</v>
      </c>
      <c r="E45" s="287">
        <f>'2'!J45</f>
        <v>0.48341518086889973</v>
      </c>
      <c r="F45" s="287">
        <f>'3'!H45</f>
        <v>0.4298532406718133</v>
      </c>
      <c r="G45" s="261">
        <f>'8'!J45</f>
        <v>0.69171225311298734</v>
      </c>
      <c r="H45" s="261">
        <f t="shared" si="14"/>
        <v>0.53925834477809853</v>
      </c>
      <c r="I45" s="261">
        <f t="shared" si="15"/>
        <v>0.59220076008785516</v>
      </c>
      <c r="J45" s="286">
        <f>'1'!W45</f>
        <v>0.59283181207980806</v>
      </c>
      <c r="K45" s="286">
        <f>'1'!Y45</f>
        <v>0.68858940050930906</v>
      </c>
      <c r="L45" s="261">
        <f>'2'!Q45</f>
        <v>0.46577864898698285</v>
      </c>
      <c r="M45" s="287">
        <f>'2'!S45</f>
        <v>0.5896107765714198</v>
      </c>
      <c r="N45" s="287">
        <f>'3'!O45</f>
        <v>0.70030339690414134</v>
      </c>
      <c r="O45" s="261">
        <f>'8'!S45</f>
        <v>0.74687836799106488</v>
      </c>
      <c r="P45" s="261">
        <f t="shared" si="16"/>
        <v>0.64550603095442305</v>
      </c>
      <c r="Q45" s="261">
        <f t="shared" si="17"/>
        <v>0.69619227908466719</v>
      </c>
      <c r="R45" s="286">
        <f>'1'!AI45</f>
        <v>0.50592187716383696</v>
      </c>
      <c r="S45" s="286">
        <f>'1'!AK45</f>
        <v>0.61371759781655988</v>
      </c>
      <c r="T45" s="261">
        <f>'2'!Z45</f>
        <v>0.43854671898772846</v>
      </c>
      <c r="U45" s="287">
        <f>'2'!AB45</f>
        <v>0.56373196142958193</v>
      </c>
      <c r="V45" s="287">
        <f>'3'!V45</f>
        <v>0.42589185209573399</v>
      </c>
      <c r="W45" s="261">
        <f>'8'!AB45</f>
        <v>0.69889346909987016</v>
      </c>
      <c r="X45" s="261">
        <f t="shared" si="18"/>
        <v>0.52741975306320865</v>
      </c>
      <c r="Y45" s="261">
        <f t="shared" si="19"/>
        <v>0.58305656556848318</v>
      </c>
      <c r="Z45" s="286">
        <f>'1'!AU45</f>
        <v>0.45298461670883805</v>
      </c>
      <c r="AA45" s="286">
        <f>'1'!AW45</f>
        <v>0.56423745077480891</v>
      </c>
      <c r="AB45" s="261">
        <f>'2'!AI45</f>
        <v>0.51330932807754137</v>
      </c>
      <c r="AC45" s="287">
        <f>'2'!AK45</f>
        <v>0.63253856204204473</v>
      </c>
      <c r="AD45" s="287">
        <f>'3'!AC45</f>
        <v>0.80512634457124976</v>
      </c>
      <c r="AE45" s="261">
        <f>'8'!AK45</f>
        <v>0.82107297931718271</v>
      </c>
      <c r="AF45" s="261">
        <f t="shared" si="20"/>
        <v>0.63907461046339753</v>
      </c>
      <c r="AG45" s="261">
        <f t="shared" si="21"/>
        <v>0.69549866748623623</v>
      </c>
      <c r="AH45" s="286">
        <f>'1'!BG45</f>
        <v>0.32242011004517396</v>
      </c>
      <c r="AI45" s="286">
        <f>'1'!BI45</f>
        <v>0.42646129199338534</v>
      </c>
      <c r="AJ45" s="261">
        <f>'2'!AR45</f>
        <v>0.35789968016401308</v>
      </c>
      <c r="AK45" s="287">
        <f>'2'!AT45</f>
        <v>0.48072564007236646</v>
      </c>
      <c r="AL45" s="287">
        <f>'3'!AJ45</f>
        <v>0.79781032334044899</v>
      </c>
      <c r="AM45" s="261">
        <f>'8'!AT45</f>
        <v>0.75342898327342089</v>
      </c>
      <c r="AN45" s="261">
        <f t="shared" si="22"/>
        <v>0.55256783868793835</v>
      </c>
      <c r="AO45" s="261">
        <f t="shared" si="23"/>
        <v>0.6064669074580582</v>
      </c>
      <c r="AP45" s="286">
        <f>'1'!BS45</f>
        <v>0.54411002278395992</v>
      </c>
      <c r="AQ45" s="286">
        <f>'1'!BU45</f>
        <v>0.6475225934321428</v>
      </c>
      <c r="AR45" s="261">
        <f>'2'!BA45</f>
        <v>0.38976681847428912</v>
      </c>
      <c r="AS45" s="287">
        <f>'2'!BC45</f>
        <v>0.51475019123633847</v>
      </c>
      <c r="AT45" s="287">
        <f>'3'!AQ45</f>
        <v>0.71180834822983607</v>
      </c>
      <c r="AU45" s="261">
        <f>'8'!BC45</f>
        <v>0.75730947111851687</v>
      </c>
      <c r="AV45" s="261">
        <f t="shared" si="24"/>
        <v>0.62390014579810116</v>
      </c>
      <c r="AW45" s="261">
        <f t="shared" si="25"/>
        <v>0.67776351133357915</v>
      </c>
      <c r="AX45" s="286">
        <f>'1'!CE45</f>
        <v>0.52299505939908952</v>
      </c>
      <c r="AY45" s="286">
        <f>'1'!CG45</f>
        <v>0.62901620087447541</v>
      </c>
      <c r="AZ45" s="261">
        <f>'2'!BJ45</f>
        <v>0.52446424619460386</v>
      </c>
      <c r="BA45" s="287">
        <f>'2'!BL45</f>
        <v>0.64223099792476823</v>
      </c>
      <c r="BB45" s="287">
        <f>'3'!AX45</f>
        <v>0.6738864638987847</v>
      </c>
      <c r="BC45" s="261">
        <f>'8'!BL45</f>
        <v>0.71398132827786431</v>
      </c>
      <c r="BD45" s="261">
        <f t="shared" si="26"/>
        <v>0.60861139642325846</v>
      </c>
      <c r="BE45" s="261">
        <f t="shared" si="27"/>
        <v>0.6627965281864292</v>
      </c>
      <c r="BF45" s="286">
        <f>'1'!CQ45</f>
        <v>0.54315924793990833</v>
      </c>
      <c r="BG45" s="286">
        <f>'1'!CS45</f>
        <v>0.64669884073878259</v>
      </c>
      <c r="BH45" s="261">
        <f>'2'!BS45</f>
        <v>0.40127939879870989</v>
      </c>
      <c r="BI45" s="287">
        <f>'2'!BU45</f>
        <v>0.52663375543421753</v>
      </c>
      <c r="BJ45" s="287">
        <f>'3'!BE45</f>
        <v>0.40412486014133009</v>
      </c>
      <c r="BK45" s="261">
        <f>'8'!BU45</f>
        <v>0.72250906384345537</v>
      </c>
      <c r="BL45" s="261">
        <f t="shared" si="28"/>
        <v>0.53905012005203068</v>
      </c>
      <c r="BM45" s="261">
        <f t="shared" si="29"/>
        <v>0.5930013928351312</v>
      </c>
      <c r="BN45" s="286">
        <f>'1'!DC45</f>
        <v>0.63021698427133954</v>
      </c>
      <c r="BO45" s="286">
        <f>'1'!DE45</f>
        <v>0.71866965875532107</v>
      </c>
      <c r="BP45" s="261">
        <f>'2'!CB45</f>
        <v>0.49678045848515084</v>
      </c>
      <c r="BQ45" s="287">
        <f>'2'!CD45</f>
        <v>0.61791683635767114</v>
      </c>
      <c r="BR45" s="287">
        <f>'3'!BL45</f>
        <v>0.60727090729045075</v>
      </c>
      <c r="BS45" s="261">
        <f>'8'!CD45</f>
        <v>0.7650980482449995</v>
      </c>
      <c r="BT45" s="261">
        <f t="shared" si="30"/>
        <v>0.64485707844091344</v>
      </c>
      <c r="BU45" s="261">
        <f t="shared" si="31"/>
        <v>0.69235178602175818</v>
      </c>
      <c r="BV45" s="286">
        <f>'1'!DO45</f>
        <v>0.54000068445559035</v>
      </c>
      <c r="BW45" s="286">
        <f>'1'!DQ45</f>
        <v>0.64395586660116566</v>
      </c>
      <c r="BX45" s="261">
        <f>'2'!CK45</f>
        <v>0.67271837793243572</v>
      </c>
      <c r="BY45" s="287">
        <f>'2'!CM45</f>
        <v>0.75938984653140595</v>
      </c>
      <c r="BZ45" s="287">
        <f>'3'!BS45</f>
        <v>0.71670499472805715</v>
      </c>
      <c r="CA45" s="261">
        <f>'8'!CM45</f>
        <v>0.82936615845573092</v>
      </c>
      <c r="CB45" s="261">
        <f t="shared" si="32"/>
        <v>0.66978989987142679</v>
      </c>
      <c r="CC45" s="261">
        <f t="shared" si="33"/>
        <v>0.72003911958955391</v>
      </c>
      <c r="CD45" s="286">
        <f>'1'!EA45</f>
        <v>0.4378996468644839</v>
      </c>
      <c r="CE45" s="286">
        <f>'1'!EC45</f>
        <v>0.54953073402899544</v>
      </c>
      <c r="CF45" s="261">
        <f>'2'!CT45</f>
        <v>0.30598791827750227</v>
      </c>
      <c r="CG45" s="287">
        <f>'2'!CV45</f>
        <v>0.42135686960422175</v>
      </c>
      <c r="CH45" s="287">
        <f>'3'!BZ45</f>
        <v>0.41744359630192912</v>
      </c>
      <c r="CI45" s="261">
        <f>'8'!CV45</f>
        <v>0.70064132026366466</v>
      </c>
      <c r="CJ45" s="261">
        <f t="shared" si="34"/>
        <v>0.48527987971494224</v>
      </c>
      <c r="CK45" s="261">
        <f t="shared" si="35"/>
        <v>0.54146920971341883</v>
      </c>
      <c r="CL45" s="286">
        <f>'1'!EM45</f>
        <v>0.44951800603029146</v>
      </c>
      <c r="CM45" s="286">
        <f>'1'!EO45</f>
        <v>0.56088271666593903</v>
      </c>
      <c r="CN45" s="261">
        <f>'2'!DC45</f>
        <v>0.40032146226123838</v>
      </c>
      <c r="CO45" s="287">
        <f>'2'!DE45</f>
        <v>0.52565286257503208</v>
      </c>
      <c r="CP45" s="287">
        <f>'3'!CG45</f>
        <v>0.70948172100913109</v>
      </c>
      <c r="CQ45" s="261">
        <f>'8'!DE45</f>
        <v>0.79737641181886132</v>
      </c>
      <c r="CR45" s="261">
        <f t="shared" si="36"/>
        <v>0.5965538818452385</v>
      </c>
      <c r="CS45" s="261">
        <f t="shared" si="37"/>
        <v>0.65363290613087699</v>
      </c>
      <c r="CT45" s="286">
        <f>'1'!EY45</f>
        <v>0.52330547336639155</v>
      </c>
      <c r="CU45" s="286">
        <f>'1'!FA45</f>
        <v>0.62929153619830414</v>
      </c>
      <c r="CV45" s="261">
        <f>'2'!DL45</f>
        <v>0.35979683402598039</v>
      </c>
      <c r="CW45" s="287">
        <f>'2'!DN45</f>
        <v>0.48279978330996293</v>
      </c>
      <c r="CX45" s="287">
        <f>'3'!CN45</f>
        <v>0.37031511803259665</v>
      </c>
      <c r="CY45" s="261">
        <f>'8'!DN45</f>
        <v>0.76453688146664378</v>
      </c>
      <c r="CZ45" s="261">
        <f t="shared" si="38"/>
        <v>0.52901487262396474</v>
      </c>
      <c r="DA45" s="261">
        <f t="shared" si="39"/>
        <v>0.58370959268512801</v>
      </c>
      <c r="DB45" s="286">
        <f>'1'!FK45</f>
        <v>0.76104080037111599</v>
      </c>
      <c r="DC45" s="286">
        <f>'1'!FM45</f>
        <v>0.81548859956828024</v>
      </c>
      <c r="DD45" s="261">
        <f>'2'!DU45</f>
        <v>0.49448479413298302</v>
      </c>
      <c r="DE45" s="287">
        <f>'2'!DW45</f>
        <v>0.61586086055992384</v>
      </c>
      <c r="DF45" s="287">
        <f>'3'!CU45</f>
        <v>0.1646526399061885</v>
      </c>
      <c r="DG45" s="261">
        <f>'8'!DW45</f>
        <v>0.41053837375830299</v>
      </c>
      <c r="DH45" s="261">
        <f t="shared" si="40"/>
        <v>0.49766255297786766</v>
      </c>
      <c r="DI45" s="261">
        <f t="shared" si="41"/>
        <v>0.53157927929942739</v>
      </c>
    </row>
    <row r="46" spans="1:113" ht="19.5" customHeight="1">
      <c r="A46" s="201">
        <v>2002</v>
      </c>
      <c r="B46" s="286">
        <f>'1'!K46</f>
        <v>0.57676732127350805</v>
      </c>
      <c r="C46" s="286">
        <f>'1'!M46</f>
        <v>0.67529117815818795</v>
      </c>
      <c r="D46" s="261">
        <f>'2'!H46</f>
        <v>0.3625894455973504</v>
      </c>
      <c r="E46" s="287">
        <f>'2'!J46</f>
        <v>0.48584141566617872</v>
      </c>
      <c r="F46" s="287">
        <f>'3'!H46</f>
        <v>0.44315516193357485</v>
      </c>
      <c r="G46" s="261">
        <f>'8'!J46</f>
        <v>0.69021015460284618</v>
      </c>
      <c r="H46" s="261">
        <f t="shared" si="14"/>
        <v>0.55030720220324347</v>
      </c>
      <c r="I46" s="261">
        <f t="shared" si="15"/>
        <v>0.60204194196399829</v>
      </c>
      <c r="J46" s="286">
        <f>'1'!W46</f>
        <v>0.5953634004289573</v>
      </c>
      <c r="K46" s="286">
        <f>'1'!Y46</f>
        <v>0.69066411473597344</v>
      </c>
      <c r="L46" s="261">
        <f>'2'!Q46</f>
        <v>0.47314428585506652</v>
      </c>
      <c r="M46" s="287">
        <f>'2'!S46</f>
        <v>0.59644383886550423</v>
      </c>
      <c r="N46" s="287">
        <f>'3'!O46</f>
        <v>0.70030339690414134</v>
      </c>
      <c r="O46" s="261">
        <f>'8'!S46</f>
        <v>0.73154959497313243</v>
      </c>
      <c r="P46" s="261">
        <f t="shared" si="16"/>
        <v>0.64342303672640799</v>
      </c>
      <c r="Q46" s="261">
        <f t="shared" si="17"/>
        <v>0.6938732777502582</v>
      </c>
      <c r="R46" s="286">
        <f>'1'!AI46</f>
        <v>0.52343411581330834</v>
      </c>
      <c r="S46" s="286">
        <f>'1'!AK46</f>
        <v>0.62940561221746671</v>
      </c>
      <c r="T46" s="261">
        <f>'2'!Z46</f>
        <v>0.45743819947817399</v>
      </c>
      <c r="U46" s="287">
        <f>'2'!AB46</f>
        <v>0.58178925334879694</v>
      </c>
      <c r="V46" s="287">
        <f>'3'!V46</f>
        <v>0.42458713736140474</v>
      </c>
      <c r="W46" s="261">
        <f>'8'!AB46</f>
        <v>0.68951974580925612</v>
      </c>
      <c r="X46" s="261">
        <f t="shared" si="18"/>
        <v>0.53364418706580596</v>
      </c>
      <c r="Y46" s="261">
        <f t="shared" si="19"/>
        <v>0.58846789101453156</v>
      </c>
      <c r="Z46" s="286">
        <f>'1'!AU46</f>
        <v>0.46555061913563256</v>
      </c>
      <c r="AA46" s="286">
        <f>'1'!AW46</f>
        <v>0.57627598156134963</v>
      </c>
      <c r="AB46" s="261">
        <f>'2'!AI46</f>
        <v>0.51148452071648731</v>
      </c>
      <c r="AC46" s="287">
        <f>'2'!AK46</f>
        <v>0.63093971660551018</v>
      </c>
      <c r="AD46" s="287">
        <f>'3'!AC46</f>
        <v>0.79483971247924312</v>
      </c>
      <c r="AE46" s="261">
        <f>'8'!AK46</f>
        <v>0.82137197980584797</v>
      </c>
      <c r="AF46" s="261">
        <f t="shared" si="20"/>
        <v>0.64142162279717452</v>
      </c>
      <c r="AG46" s="261">
        <f t="shared" si="21"/>
        <v>0.69765728735636368</v>
      </c>
      <c r="AH46" s="286">
        <f>'1'!BG46</f>
        <v>0.34055832588697293</v>
      </c>
      <c r="AI46" s="286">
        <f>'1'!BI46</f>
        <v>0.44715206239947697</v>
      </c>
      <c r="AJ46" s="261">
        <f>'2'!AR46</f>
        <v>0.40763674554735713</v>
      </c>
      <c r="AK46" s="287">
        <f>'2'!AT46</f>
        <v>0.53310770848428912</v>
      </c>
      <c r="AL46" s="287">
        <f>'3'!AJ46</f>
        <v>0.79637881287977275</v>
      </c>
      <c r="AM46" s="261">
        <f>'8'!AT46</f>
        <v>0.75081361595244722</v>
      </c>
      <c r="AN46" s="261">
        <f t="shared" si="22"/>
        <v>0.56378511211757987</v>
      </c>
      <c r="AO46" s="261">
        <f t="shared" si="23"/>
        <v>0.61896970301627474</v>
      </c>
      <c r="AP46" s="286">
        <f>'1'!BS46</f>
        <v>0.56618393298938652</v>
      </c>
      <c r="AQ46" s="286">
        <f>'1'!BU46</f>
        <v>0.66640209811351214</v>
      </c>
      <c r="AR46" s="261">
        <f>'2'!BA46</f>
        <v>0.38317373821877282</v>
      </c>
      <c r="AS46" s="287">
        <f>'2'!BC46</f>
        <v>0.507849586236091</v>
      </c>
      <c r="AT46" s="287">
        <f>'3'!AQ46</f>
        <v>0.70246224013953251</v>
      </c>
      <c r="AU46" s="261">
        <f>'8'!BC46</f>
        <v>0.75175803406800568</v>
      </c>
      <c r="AV46" s="261">
        <f t="shared" si="24"/>
        <v>0.62834601556951641</v>
      </c>
      <c r="AW46" s="261">
        <f t="shared" si="25"/>
        <v>0.68090086642089842</v>
      </c>
      <c r="AX46" s="286">
        <f>'1'!CE46</f>
        <v>0.52280426243611644</v>
      </c>
      <c r="AY46" s="286">
        <f>'1'!CG46</f>
        <v>0.62884691589165009</v>
      </c>
      <c r="AZ46" s="261">
        <f>'2'!BJ46</f>
        <v>0.52292527866430494</v>
      </c>
      <c r="BA46" s="287">
        <f>'2'!BL46</f>
        <v>0.6409020167710201</v>
      </c>
      <c r="BB46" s="287">
        <f>'3'!AX46</f>
        <v>0.67927329934940006</v>
      </c>
      <c r="BC46" s="261">
        <f>'8'!BL46</f>
        <v>0.70738711622990758</v>
      </c>
      <c r="BD46" s="261">
        <f t="shared" si="26"/>
        <v>0.60807933673570402</v>
      </c>
      <c r="BE46" s="261">
        <f t="shared" si="27"/>
        <v>0.66229407192858902</v>
      </c>
      <c r="BF46" s="286">
        <f>'1'!CQ46</f>
        <v>0.54348424592465638</v>
      </c>
      <c r="BG46" s="286">
        <f>'1'!CS46</f>
        <v>0.64698051932413903</v>
      </c>
      <c r="BH46" s="261">
        <f>'2'!BS46</f>
        <v>0.39984440917660558</v>
      </c>
      <c r="BI46" s="287">
        <f>'2'!BU46</f>
        <v>0.52516384695053775</v>
      </c>
      <c r="BJ46" s="287">
        <f>'3'!BE46</f>
        <v>0.40860638462266574</v>
      </c>
      <c r="BK46" s="261">
        <f>'8'!BU46</f>
        <v>0.72644503507128366</v>
      </c>
      <c r="BL46" s="261">
        <f t="shared" si="28"/>
        <v>0.54114099421101047</v>
      </c>
      <c r="BM46" s="261">
        <f t="shared" si="29"/>
        <v>0.59507144734819672</v>
      </c>
      <c r="BN46" s="286">
        <f>'1'!DC46</f>
        <v>0.64922315444272605</v>
      </c>
      <c r="BO46" s="286">
        <f>'1'!DE46</f>
        <v>0.73351995754554533</v>
      </c>
      <c r="BP46" s="261">
        <f>'2'!CB46</f>
        <v>0.49385608250318791</v>
      </c>
      <c r="BQ46" s="287">
        <f>'2'!CD46</f>
        <v>0.61529670209005694</v>
      </c>
      <c r="BR46" s="287">
        <f>'3'!BL46</f>
        <v>0.58719587822871688</v>
      </c>
      <c r="BS46" s="261">
        <f>'8'!CD46</f>
        <v>0.75302591357644155</v>
      </c>
      <c r="BT46" s="261">
        <f t="shared" si="30"/>
        <v>0.64413031797869891</v>
      </c>
      <c r="BU46" s="261">
        <f t="shared" si="31"/>
        <v>0.68999310117851342</v>
      </c>
      <c r="BV46" s="286">
        <f>'1'!DO46</f>
        <v>0.56818985416136014</v>
      </c>
      <c r="BW46" s="286">
        <f>'1'!DQ46</f>
        <v>0.66809484672832542</v>
      </c>
      <c r="BX46" s="261">
        <f>'2'!CK46</f>
        <v>0.69073398131411379</v>
      </c>
      <c r="BY46" s="287">
        <f>'2'!CM46</f>
        <v>0.77233916010034043</v>
      </c>
      <c r="BZ46" s="287">
        <f>'3'!BS46</f>
        <v>0.70911673753040261</v>
      </c>
      <c r="CA46" s="261">
        <f>'8'!CM46</f>
        <v>0.81846166710592916</v>
      </c>
      <c r="CB46" s="261">
        <f t="shared" si="32"/>
        <v>0.67824394095503837</v>
      </c>
      <c r="CC46" s="261">
        <f t="shared" si="33"/>
        <v>0.72636645586044712</v>
      </c>
      <c r="CD46" s="286">
        <f>'1'!EA46</f>
        <v>0.44442496174271157</v>
      </c>
      <c r="CE46" s="286">
        <f>'1'!EC46</f>
        <v>0.55592718044141309</v>
      </c>
      <c r="CF46" s="261">
        <f>'2'!CT46</f>
        <v>0.29768373775004331</v>
      </c>
      <c r="CG46" s="287">
        <f>'2'!CV46</f>
        <v>0.41135780812384115</v>
      </c>
      <c r="CH46" s="287">
        <f>'3'!BZ46</f>
        <v>0.4245602031146794</v>
      </c>
      <c r="CI46" s="261">
        <f>'8'!CV46</f>
        <v>0.690945353823882</v>
      </c>
      <c r="CJ46" s="261">
        <f t="shared" si="34"/>
        <v>0.48641474770672932</v>
      </c>
      <c r="CK46" s="261">
        <f t="shared" si="35"/>
        <v>0.54238304222358968</v>
      </c>
      <c r="CL46" s="286">
        <f>'1'!EM46</f>
        <v>0.47120433874923873</v>
      </c>
      <c r="CM46" s="286">
        <f>'1'!EO46</f>
        <v>0.5816311536623282</v>
      </c>
      <c r="CN46" s="261">
        <f>'2'!DC46</f>
        <v>0.40731397260826141</v>
      </c>
      <c r="CO46" s="287">
        <f>'2'!DE46</f>
        <v>0.53278050182440007</v>
      </c>
      <c r="CP46" s="287">
        <f>'3'!CG46</f>
        <v>0.73042190564523235</v>
      </c>
      <c r="CQ46" s="261">
        <f>'8'!DE46</f>
        <v>0.79517350665837894</v>
      </c>
      <c r="CR46" s="261">
        <f t="shared" si="36"/>
        <v>0.61061198583642451</v>
      </c>
      <c r="CS46" s="261">
        <f t="shared" si="37"/>
        <v>0.66732936472327409</v>
      </c>
      <c r="CT46" s="286">
        <f>'1'!EY46</f>
        <v>0.55522546154782892</v>
      </c>
      <c r="CU46" s="286">
        <f>'1'!FA46</f>
        <v>0.65708774672400561</v>
      </c>
      <c r="CV46" s="261">
        <f>'2'!DL46</f>
        <v>0.36697207390592124</v>
      </c>
      <c r="CW46" s="287">
        <f>'2'!DN46</f>
        <v>0.49058748452573414</v>
      </c>
      <c r="CX46" s="287">
        <f>'3'!CN46</f>
        <v>0.39691011779227248</v>
      </c>
      <c r="CY46" s="261">
        <f>'8'!DN46</f>
        <v>0.76141599017964678</v>
      </c>
      <c r="CZ46" s="261">
        <f t="shared" si="38"/>
        <v>0.54836891900270346</v>
      </c>
      <c r="DA46" s="261">
        <f t="shared" si="39"/>
        <v>0.6014753741351555</v>
      </c>
      <c r="DB46" s="286">
        <f>'1'!FK46</f>
        <v>0.78617025149351505</v>
      </c>
      <c r="DC46" s="286">
        <f>'1'!FM46</f>
        <v>0.83276007580591582</v>
      </c>
      <c r="DD46" s="261">
        <f>'2'!DU46</f>
        <v>0.50781383845489292</v>
      </c>
      <c r="DE46" s="287">
        <f>'2'!DW46</f>
        <v>0.62771209201211131</v>
      </c>
      <c r="DF46" s="287">
        <f>'3'!CU46</f>
        <v>0.15087817122144931</v>
      </c>
      <c r="DG46" s="261">
        <f>'8'!DW46</f>
        <v>0.38015623833988876</v>
      </c>
      <c r="DH46" s="261">
        <f t="shared" si="40"/>
        <v>0.49800808683322983</v>
      </c>
      <c r="DI46" s="261">
        <f t="shared" si="41"/>
        <v>0.52863384191391205</v>
      </c>
    </row>
    <row r="47" spans="1:113" ht="19.5" customHeight="1">
      <c r="A47" s="201">
        <v>2003</v>
      </c>
      <c r="B47" s="286">
        <f>'1'!K47</f>
        <v>0.61038992265993197</v>
      </c>
      <c r="C47" s="286">
        <f>'1'!M47</f>
        <v>0.70286424162942951</v>
      </c>
      <c r="D47" s="261">
        <f>'2'!H47</f>
        <v>0.3506365625628392</v>
      </c>
      <c r="E47" s="287">
        <f>'2'!J47</f>
        <v>0.47272571254484863</v>
      </c>
      <c r="F47" s="287">
        <f>'3'!H47</f>
        <v>0.45619096813774362</v>
      </c>
      <c r="G47" s="261">
        <f>'8'!J47</f>
        <v>0.68863426797122329</v>
      </c>
      <c r="H47" s="261">
        <f t="shared" si="14"/>
        <v>0.56542593434749844</v>
      </c>
      <c r="I47" s="261">
        <f t="shared" si="15"/>
        <v>0.61462457693349837</v>
      </c>
      <c r="J47" s="286">
        <f>'1'!W47</f>
        <v>0.59433015897457919</v>
      </c>
      <c r="K47" s="286">
        <f>'1'!Y47</f>
        <v>0.68981802167581929</v>
      </c>
      <c r="L47" s="261">
        <f>'2'!Q47</f>
        <v>0.48818092724333001</v>
      </c>
      <c r="M47" s="287">
        <f>'2'!S47</f>
        <v>0.61018287112372327</v>
      </c>
      <c r="N47" s="287">
        <f>'3'!O47</f>
        <v>0.70030339690414134</v>
      </c>
      <c r="O47" s="261">
        <f>'8'!S47</f>
        <v>0.70107780228571792</v>
      </c>
      <c r="P47" s="261">
        <f t="shared" si="16"/>
        <v>0.63689545611162957</v>
      </c>
      <c r="Q47" s="261">
        <f t="shared" si="17"/>
        <v>0.68729079558016493</v>
      </c>
      <c r="R47" s="286">
        <f>'1'!AI47</f>
        <v>0.54026537464840341</v>
      </c>
      <c r="S47" s="286">
        <f>'1'!AK47</f>
        <v>0.64418610827849265</v>
      </c>
      <c r="T47" s="261">
        <f>'2'!Z47</f>
        <v>0.46746816916548439</v>
      </c>
      <c r="U47" s="287">
        <f>'2'!AB47</f>
        <v>0.59118423804435716</v>
      </c>
      <c r="V47" s="287">
        <f>'3'!V47</f>
        <v>0.42327925665912774</v>
      </c>
      <c r="W47" s="261">
        <f>'8'!AB47</f>
        <v>0.68916645877814742</v>
      </c>
      <c r="X47" s="261">
        <f t="shared" si="18"/>
        <v>0.54096439563522858</v>
      </c>
      <c r="Y47" s="261">
        <f t="shared" si="19"/>
        <v>0.5949042959751516</v>
      </c>
      <c r="Z47" s="286">
        <f>'1'!AU47</f>
        <v>0.47363745978566973</v>
      </c>
      <c r="AA47" s="286">
        <f>'1'!AW47</f>
        <v>0.58392429623122855</v>
      </c>
      <c r="AB47" s="261">
        <f>'2'!AI47</f>
        <v>0.54576440690064654</v>
      </c>
      <c r="AC47" s="287">
        <f>'2'!AK47</f>
        <v>0.66036199374089122</v>
      </c>
      <c r="AD47" s="287">
        <f>'3'!AC47</f>
        <v>0.78407202884139293</v>
      </c>
      <c r="AE47" s="261">
        <f>'8'!AK47</f>
        <v>0.81461547649287691</v>
      </c>
      <c r="AF47" s="261">
        <f t="shared" si="20"/>
        <v>0.64370330093790007</v>
      </c>
      <c r="AG47" s="261">
        <f t="shared" si="21"/>
        <v>0.69927779420014802</v>
      </c>
      <c r="AH47" s="286">
        <f>'1'!BG47</f>
        <v>0.3680396084314897</v>
      </c>
      <c r="AI47" s="286">
        <f>'1'!BI47</f>
        <v>0.47747102073044378</v>
      </c>
      <c r="AJ47" s="261">
        <f>'2'!AR47</f>
        <v>0.41592587470381198</v>
      </c>
      <c r="AK47" s="287">
        <f>'2'!AT47</f>
        <v>0.54145700750851733</v>
      </c>
      <c r="AL47" s="287">
        <f>'3'!AJ47</f>
        <v>0.7949362870197495</v>
      </c>
      <c r="AM47" s="261">
        <f>'8'!AT47</f>
        <v>0.74594439338630325</v>
      </c>
      <c r="AN47" s="261">
        <f t="shared" si="22"/>
        <v>0.57402860094449026</v>
      </c>
      <c r="AO47" s="261">
        <f t="shared" si="23"/>
        <v>0.63035427914454245</v>
      </c>
      <c r="AP47" s="286">
        <f>'1'!BS47</f>
        <v>0.56957728802874164</v>
      </c>
      <c r="AQ47" s="286">
        <f>'1'!BU47</f>
        <v>0.669263479741394</v>
      </c>
      <c r="AR47" s="261">
        <f>'2'!BA47</f>
        <v>0.3907248292332714</v>
      </c>
      <c r="AS47" s="287">
        <f>'2'!BC47</f>
        <v>0.5157470636453656</v>
      </c>
      <c r="AT47" s="287">
        <f>'3'!AQ47</f>
        <v>0.69275759009990234</v>
      </c>
      <c r="AU47" s="261">
        <f>'8'!BC47</f>
        <v>0.73955022009451676</v>
      </c>
      <c r="AV47" s="261">
        <f t="shared" si="24"/>
        <v>0.62498035068342861</v>
      </c>
      <c r="AW47" s="261">
        <f t="shared" si="25"/>
        <v>0.67735705080969888</v>
      </c>
      <c r="AX47" s="286">
        <f>'1'!CE47</f>
        <v>0.52778395448491267</v>
      </c>
      <c r="AY47" s="286">
        <f>'1'!CG47</f>
        <v>0.63325292505640707</v>
      </c>
      <c r="AZ47" s="261">
        <f>'2'!BJ47</f>
        <v>0.53711475507705464</v>
      </c>
      <c r="BA47" s="287">
        <f>'2'!BL47</f>
        <v>0.65305770602158486</v>
      </c>
      <c r="BB47" s="287">
        <f>'3'!AX47</f>
        <v>0.68449156868813654</v>
      </c>
      <c r="BC47" s="261">
        <f>'8'!BL47</f>
        <v>0.69906578326551483</v>
      </c>
      <c r="BD47" s="261">
        <f t="shared" si="26"/>
        <v>0.61071439529008342</v>
      </c>
      <c r="BE47" s="261">
        <f t="shared" si="27"/>
        <v>0.66449627861313421</v>
      </c>
      <c r="BF47" s="286">
        <f>'1'!CQ47</f>
        <v>0.53800412588058</v>
      </c>
      <c r="BG47" s="286">
        <f>'1'!CS47</f>
        <v>0.64221691531994296</v>
      </c>
      <c r="BH47" s="261">
        <f>'2'!BS47</f>
        <v>0.39520541829318051</v>
      </c>
      <c r="BI47" s="287">
        <f>'2'!BU47</f>
        <v>0.52039003174701648</v>
      </c>
      <c r="BJ47" s="287">
        <f>'3'!BE47</f>
        <v>0.41192143921323671</v>
      </c>
      <c r="BK47" s="261">
        <f>'8'!BU47</f>
        <v>0.72995149732833442</v>
      </c>
      <c r="BL47" s="261">
        <f t="shared" si="28"/>
        <v>0.54019042631694281</v>
      </c>
      <c r="BM47" s="261">
        <f t="shared" si="29"/>
        <v>0.59439400343807158</v>
      </c>
      <c r="BN47" s="286">
        <f>'1'!DC47</f>
        <v>0.64441970507083557</v>
      </c>
      <c r="BO47" s="286">
        <f>'1'!DE47</f>
        <v>0.72979397971125737</v>
      </c>
      <c r="BP47" s="261">
        <f>'2'!CB47</f>
        <v>0.52915722419052025</v>
      </c>
      <c r="BQ47" s="287">
        <f>'2'!CD47</f>
        <v>0.64626761379563791</v>
      </c>
      <c r="BR47" s="287">
        <f>'3'!BL47</f>
        <v>0.56647696745968878</v>
      </c>
      <c r="BS47" s="261">
        <f>'8'!CD47</f>
        <v>0.73304148927630663</v>
      </c>
      <c r="BT47" s="261">
        <f t="shared" si="30"/>
        <v>0.6355632186313851</v>
      </c>
      <c r="BU47" s="261">
        <f t="shared" si="31"/>
        <v>0.68142396744806555</v>
      </c>
      <c r="BV47" s="286">
        <f>'1'!DO47</f>
        <v>0.59977072205799808</v>
      </c>
      <c r="BW47" s="286">
        <f>'1'!DQ47</f>
        <v>0.69426266976835138</v>
      </c>
      <c r="BX47" s="261">
        <f>'2'!CK47</f>
        <v>0.72516851724156117</v>
      </c>
      <c r="BY47" s="287">
        <f>'2'!CM47</f>
        <v>0.79642188769756705</v>
      </c>
      <c r="BZ47" s="287">
        <f>'3'!BS47</f>
        <v>0.70136154196236733</v>
      </c>
      <c r="CA47" s="261">
        <f>'8'!CM47</f>
        <v>0.81063189712384642</v>
      </c>
      <c r="CB47" s="261">
        <f t="shared" si="32"/>
        <v>0.69042350031890876</v>
      </c>
      <c r="CC47" s="261">
        <f t="shared" si="33"/>
        <v>0.73534561644865071</v>
      </c>
      <c r="CD47" s="286">
        <f>'1'!EA47</f>
        <v>0.44923344828024531</v>
      </c>
      <c r="CE47" s="286">
        <f>'1'!EC47</f>
        <v>0.56060668739541308</v>
      </c>
      <c r="CF47" s="261">
        <f>'2'!CT47</f>
        <v>0.29432908995867757</v>
      </c>
      <c r="CG47" s="287">
        <f>'2'!CV47</f>
        <v>0.40727624920578487</v>
      </c>
      <c r="CH47" s="287">
        <f>'3'!BZ47</f>
        <v>0.43157627826490164</v>
      </c>
      <c r="CI47" s="261">
        <f>'8'!CV47</f>
        <v>0.67410022333679842</v>
      </c>
      <c r="CJ47" s="261">
        <f t="shared" si="34"/>
        <v>0.48554541370839088</v>
      </c>
      <c r="CK47" s="261">
        <f t="shared" si="35"/>
        <v>0.54138942527916878</v>
      </c>
      <c r="CL47" s="286">
        <f>'1'!EM47</f>
        <v>0.48871268570467485</v>
      </c>
      <c r="CM47" s="286">
        <f>'1'!EO47</f>
        <v>0.59798091838600509</v>
      </c>
      <c r="CN47" s="261">
        <f>'2'!DC47</f>
        <v>0.40541246823624327</v>
      </c>
      <c r="CO47" s="287">
        <f>'2'!DE47</f>
        <v>0.53084966311698156</v>
      </c>
      <c r="CP47" s="287">
        <f>'3'!CG47</f>
        <v>0.7500758276408952</v>
      </c>
      <c r="CQ47" s="261">
        <f>'8'!DE47</f>
        <v>0.79393144851251096</v>
      </c>
      <c r="CR47" s="261">
        <f t="shared" si="36"/>
        <v>0.62202814014384578</v>
      </c>
      <c r="CS47" s="261">
        <f t="shared" si="37"/>
        <v>0.67827915270445172</v>
      </c>
      <c r="CT47" s="286">
        <f>'1'!EY47</f>
        <v>0.58416244975864628</v>
      </c>
      <c r="CU47" s="286">
        <f>'1'!FA47</f>
        <v>0.68144162996931756</v>
      </c>
      <c r="CV47" s="261">
        <f>'2'!DL47</f>
        <v>0.37480483082045346</v>
      </c>
      <c r="CW47" s="287">
        <f>'2'!DN47</f>
        <v>0.49898785027265419</v>
      </c>
      <c r="CX47" s="287">
        <f>'3'!CN47</f>
        <v>0.4220483241375258</v>
      </c>
      <c r="CY47" s="261">
        <f>'8'!DN47</f>
        <v>0.76391230870199867</v>
      </c>
      <c r="CZ47" s="261">
        <f t="shared" si="38"/>
        <v>0.56763562119538502</v>
      </c>
      <c r="DA47" s="261">
        <f t="shared" si="39"/>
        <v>0.61896559522487349</v>
      </c>
      <c r="DB47" s="286">
        <f>'1'!FK47</f>
        <v>0.81563177143412602</v>
      </c>
      <c r="DC47" s="286">
        <f>'1'!FM47</f>
        <v>0.85252424470832933</v>
      </c>
      <c r="DD47" s="261">
        <f>'2'!DU47</f>
        <v>0.52255959082826997</v>
      </c>
      <c r="DE47" s="287">
        <f>'2'!DW47</f>
        <v>0.64058584194860801</v>
      </c>
      <c r="DF47" s="287">
        <f>'3'!CU47</f>
        <v>0.14962946423408979</v>
      </c>
      <c r="DG47" s="261">
        <f>'8'!DW47</f>
        <v>0.36299462206732463</v>
      </c>
      <c r="DH47" s="261">
        <f t="shared" si="40"/>
        <v>0.50666468923183106</v>
      </c>
      <c r="DI47" s="261">
        <f t="shared" si="41"/>
        <v>0.53322430365354623</v>
      </c>
    </row>
    <row r="48" spans="1:113" ht="19.5" customHeight="1">
      <c r="A48" s="201">
        <v>2004</v>
      </c>
      <c r="B48" s="286">
        <f>'1'!K48</f>
        <v>0.64379671640629543</v>
      </c>
      <c r="C48" s="286">
        <f>'1'!M48</f>
        <v>0.72930940176007719</v>
      </c>
      <c r="D48" s="261">
        <f>'2'!H48</f>
        <v>0.36334068397534452</v>
      </c>
      <c r="E48" s="287">
        <f>'2'!J48</f>
        <v>0.48665731729154565</v>
      </c>
      <c r="F48" s="287">
        <f>'3'!H48</f>
        <v>0.45619096813774362</v>
      </c>
      <c r="G48" s="261">
        <f>'8'!J48</f>
        <v>0.69191519869927542</v>
      </c>
      <c r="H48" s="261">
        <f t="shared" si="14"/>
        <v>0.58087929666930738</v>
      </c>
      <c r="I48" s="261">
        <f t="shared" si="15"/>
        <v>0.62741603414244018</v>
      </c>
      <c r="J48" s="286">
        <f>'1'!W48</f>
        <v>0.61777057032942262</v>
      </c>
      <c r="K48" s="286">
        <f>'1'!Y48</f>
        <v>0.70878607548248085</v>
      </c>
      <c r="L48" s="261">
        <f>'2'!Q48</f>
        <v>0.48776133103501101</v>
      </c>
      <c r="M48" s="287">
        <f>'2'!S48</f>
        <v>0.60980323976909157</v>
      </c>
      <c r="N48" s="287">
        <f>'3'!O48</f>
        <v>0.70030339690414134</v>
      </c>
      <c r="O48" s="261">
        <f>'8'!S48</f>
        <v>0.7021611171814568</v>
      </c>
      <c r="P48" s="261">
        <f t="shared" si="16"/>
        <v>0.64650048975666974</v>
      </c>
      <c r="Q48" s="261">
        <f t="shared" si="17"/>
        <v>0.69511088269130106</v>
      </c>
      <c r="R48" s="286">
        <f>'1'!AI48</f>
        <v>0.55352330625857527</v>
      </c>
      <c r="S48" s="286">
        <f>'1'!AK48</f>
        <v>0.6556307314439852</v>
      </c>
      <c r="T48" s="261">
        <f>'2'!Z48</f>
        <v>0.47240081497235931</v>
      </c>
      <c r="U48" s="287">
        <f>'2'!AB48</f>
        <v>0.5957572438027634</v>
      </c>
      <c r="V48" s="287">
        <f>'3'!V48</f>
        <v>0.42196820126639822</v>
      </c>
      <c r="W48" s="261">
        <f>'8'!AB48</f>
        <v>0.69196188993520191</v>
      </c>
      <c r="X48" s="261">
        <f t="shared" si="18"/>
        <v>0.54713192680106615</v>
      </c>
      <c r="Y48" s="261">
        <f t="shared" si="19"/>
        <v>0.60031053975827053</v>
      </c>
      <c r="Z48" s="286">
        <f>'1'!AU48</f>
        <v>0.50225653847360874</v>
      </c>
      <c r="AA48" s="286">
        <f>'1'!AW48</f>
        <v>0.6103929291905944</v>
      </c>
      <c r="AB48" s="261">
        <f>'2'!AI48</f>
        <v>0.55703506381417567</v>
      </c>
      <c r="AC48" s="287">
        <f>'2'!AK48</f>
        <v>0.66976295792122953</v>
      </c>
      <c r="AD48" s="287">
        <f>'3'!AC48</f>
        <v>0.77322271623155947</v>
      </c>
      <c r="AE48" s="261">
        <f>'8'!AK48</f>
        <v>0.81304310306901617</v>
      </c>
      <c r="AF48" s="261">
        <f t="shared" si="20"/>
        <v>0.65317257659600503</v>
      </c>
      <c r="AG48" s="261">
        <f t="shared" si="21"/>
        <v>0.70769992229350454</v>
      </c>
      <c r="AH48" s="286">
        <f>'1'!BG48</f>
        <v>0.39011544979720941</v>
      </c>
      <c r="AI48" s="286">
        <f>'1'!BI48</f>
        <v>0.50098437070926483</v>
      </c>
      <c r="AJ48" s="261">
        <f>'2'!AR48</f>
        <v>0.45028891815439809</v>
      </c>
      <c r="AK48" s="287">
        <f>'2'!AT48</f>
        <v>0.57501214685435509</v>
      </c>
      <c r="AL48" s="287">
        <f>'3'!AJ48</f>
        <v>0.79348268550307466</v>
      </c>
      <c r="AM48" s="261">
        <f>'8'!AT48</f>
        <v>0.74895962647437864</v>
      </c>
      <c r="AN48" s="261">
        <f t="shared" si="22"/>
        <v>0.58668564972868698</v>
      </c>
      <c r="AO48" s="261">
        <f t="shared" si="23"/>
        <v>0.64350554096350476</v>
      </c>
      <c r="AP48" s="286">
        <f>'1'!BS48</f>
        <v>0.58116263218616082</v>
      </c>
      <c r="AQ48" s="286">
        <f>'1'!BU48</f>
        <v>0.67895267493241462</v>
      </c>
      <c r="AR48" s="261">
        <f>'2'!BA48</f>
        <v>0.3932345234351648</v>
      </c>
      <c r="AS48" s="287">
        <f>'2'!BC48</f>
        <v>0.51835162963046499</v>
      </c>
      <c r="AT48" s="287">
        <f>'3'!AQ48</f>
        <v>0.68267947381229233</v>
      </c>
      <c r="AU48" s="261">
        <f>'8'!BC48</f>
        <v>0.73352904546506359</v>
      </c>
      <c r="AV48" s="261">
        <f t="shared" si="24"/>
        <v>0.62584063503731979</v>
      </c>
      <c r="AW48" s="261">
        <f t="shared" si="25"/>
        <v>0.67746836275535138</v>
      </c>
      <c r="AX48" s="286">
        <f>'1'!CE48</f>
        <v>0.52562677291916227</v>
      </c>
      <c r="AY48" s="286">
        <f>'1'!CG48</f>
        <v>0.63134737733953505</v>
      </c>
      <c r="AZ48" s="261">
        <f>'2'!BJ48</f>
        <v>0.54893854811527298</v>
      </c>
      <c r="BA48" s="287">
        <f>'2'!BL48</f>
        <v>0.66302279909973971</v>
      </c>
      <c r="BB48" s="287">
        <f>'3'!AX48</f>
        <v>0.68954557370256653</v>
      </c>
      <c r="BC48" s="261">
        <f>'8'!BL48</f>
        <v>0.68715928225169176</v>
      </c>
      <c r="BD48" s="261">
        <f t="shared" si="26"/>
        <v>0.60932077796775674</v>
      </c>
      <c r="BE48" s="261">
        <f t="shared" si="27"/>
        <v>0.66301744483435254</v>
      </c>
      <c r="BF48" s="286">
        <f>'1'!CQ48</f>
        <v>0.53922839639456688</v>
      </c>
      <c r="BG48" s="286">
        <f>'1'!CS48</f>
        <v>0.64328369256166573</v>
      </c>
      <c r="BH48" s="261">
        <f>'2'!BS48</f>
        <v>0.39565234007899175</v>
      </c>
      <c r="BI48" s="287">
        <f>'2'!BU48</f>
        <v>0.52085140966751609</v>
      </c>
      <c r="BJ48" s="287">
        <f>'3'!BE48</f>
        <v>0.42163329441819425</v>
      </c>
      <c r="BK48" s="261">
        <f>'8'!BU48</f>
        <v>0.73824333266506936</v>
      </c>
      <c r="BL48" s="261">
        <f t="shared" si="28"/>
        <v>0.54522574933654178</v>
      </c>
      <c r="BM48" s="261">
        <f t="shared" si="29"/>
        <v>0.5993677747622338</v>
      </c>
      <c r="BN48" s="286">
        <f>'1'!DC48</f>
        <v>0.6575382563247516</v>
      </c>
      <c r="BO48" s="286">
        <f>'1'!DE48</f>
        <v>0.73992726206537529</v>
      </c>
      <c r="BP48" s="261">
        <f>'2'!CB48</f>
        <v>0.55953690251169719</v>
      </c>
      <c r="BQ48" s="287">
        <f>'2'!CD48</f>
        <v>0.67183218968545777</v>
      </c>
      <c r="BR48" s="287">
        <f>'3'!BL48</f>
        <v>0.54509314533001629</v>
      </c>
      <c r="BS48" s="261">
        <f>'8'!CD48</f>
        <v>0.72321992279214442</v>
      </c>
      <c r="BT48" s="261">
        <f t="shared" si="30"/>
        <v>0.63604725981161059</v>
      </c>
      <c r="BU48" s="261">
        <f t="shared" si="31"/>
        <v>0.68023239082523612</v>
      </c>
      <c r="BV48" s="286">
        <f>'1'!DO48</f>
        <v>0.63192752262063812</v>
      </c>
      <c r="BW48" s="286">
        <f>'1'!DQ48</f>
        <v>0.7200180485650346</v>
      </c>
      <c r="BX48" s="261">
        <f>'2'!CK48</f>
        <v>0.76032518974862318</v>
      </c>
      <c r="BY48" s="287">
        <f>'2'!CM48</f>
        <v>0.82015705640272807</v>
      </c>
      <c r="BZ48" s="287">
        <f>'3'!BS48</f>
        <v>0.69178137510821891</v>
      </c>
      <c r="CA48" s="261">
        <f>'8'!CM48</f>
        <v>0.81415824455085295</v>
      </c>
      <c r="CB48" s="261">
        <f t="shared" si="32"/>
        <v>0.70528843293788557</v>
      </c>
      <c r="CC48" s="261">
        <f t="shared" si="33"/>
        <v>0.74650782998105469</v>
      </c>
      <c r="CD48" s="286">
        <f>'1'!EA48</f>
        <v>0.47340312358001729</v>
      </c>
      <c r="CE48" s="286">
        <f>'1'!EC48</f>
        <v>0.58370374059148489</v>
      </c>
      <c r="CF48" s="261">
        <f>'2'!CT48</f>
        <v>0.30522307627828982</v>
      </c>
      <c r="CG48" s="287">
        <f>'2'!CV48</f>
        <v>0.42044206945329521</v>
      </c>
      <c r="CH48" s="287">
        <f>'3'!BZ48</f>
        <v>0.41499801782239654</v>
      </c>
      <c r="CI48" s="261">
        <f>'8'!CV48</f>
        <v>0.67255177194888138</v>
      </c>
      <c r="CJ48" s="261">
        <f t="shared" si="34"/>
        <v>0.49177100450265537</v>
      </c>
      <c r="CK48" s="261">
        <f t="shared" si="35"/>
        <v>0.54741315062474305</v>
      </c>
      <c r="CL48" s="286">
        <f>'1'!EM48</f>
        <v>0.49963788180892005</v>
      </c>
      <c r="CM48" s="286">
        <f>'1'!EO48</f>
        <v>0.60800877353430216</v>
      </c>
      <c r="CN48" s="261">
        <f>'2'!DC48</f>
        <v>0.39895776887223267</v>
      </c>
      <c r="CO48" s="287">
        <f>'2'!DE48</f>
        <v>0.52425403454733954</v>
      </c>
      <c r="CP48" s="287">
        <f>'3'!CG48</f>
        <v>0.76853315104944175</v>
      </c>
      <c r="CQ48" s="261">
        <f>'8'!DE48</f>
        <v>0.78601665934863862</v>
      </c>
      <c r="CR48" s="261">
        <f t="shared" si="36"/>
        <v>0.62838838221031135</v>
      </c>
      <c r="CS48" s="261">
        <f t="shared" si="37"/>
        <v>0.68426636546797492</v>
      </c>
      <c r="CT48" s="286">
        <f>'1'!EY48</f>
        <v>0.61531469075064871</v>
      </c>
      <c r="CU48" s="286">
        <f>'1'!FA48</f>
        <v>0.7068206982345201</v>
      </c>
      <c r="CV48" s="261">
        <f>'2'!DL48</f>
        <v>0.36945749984133236</v>
      </c>
      <c r="CW48" s="287">
        <f>'2'!DN48</f>
        <v>0.49326431884479693</v>
      </c>
      <c r="CX48" s="287">
        <f>'3'!CN48</f>
        <v>0.4458112632747635</v>
      </c>
      <c r="CY48" s="261">
        <f>'8'!DN48</f>
        <v>0.77026564238126349</v>
      </c>
      <c r="CZ48" s="261">
        <f t="shared" si="38"/>
        <v>0.58709085269839956</v>
      </c>
      <c r="DA48" s="261">
        <f t="shared" si="39"/>
        <v>0.63607393759229458</v>
      </c>
      <c r="DB48" s="286">
        <f>'1'!FK48</f>
        <v>0.8484304605439692</v>
      </c>
      <c r="DC48" s="286">
        <f>'1'!FM48</f>
        <v>0.87394228541507823</v>
      </c>
      <c r="DD48" s="261">
        <f>'2'!DU48</f>
        <v>0.53314109636601004</v>
      </c>
      <c r="DE48" s="287">
        <f>'2'!DW48</f>
        <v>0.6496755245968554</v>
      </c>
      <c r="DF48" s="287">
        <f>'3'!CU48</f>
        <v>0.12258088222174765</v>
      </c>
      <c r="DG48" s="261">
        <f>'8'!DW48</f>
        <v>0.36631064184441131</v>
      </c>
      <c r="DH48" s="261">
        <f t="shared" si="40"/>
        <v>0.5149091748707284</v>
      </c>
      <c r="DI48" s="261">
        <f t="shared" si="41"/>
        <v>0.53676734764225653</v>
      </c>
    </row>
    <row r="49" spans="1:113" ht="19.5" customHeight="1">
      <c r="A49" s="201">
        <v>2005</v>
      </c>
      <c r="B49" s="286">
        <f>'1'!K49</f>
        <v>0.65525862679143732</v>
      </c>
      <c r="C49" s="286">
        <f>'1'!M49</f>
        <v>0.73817600191725152</v>
      </c>
      <c r="D49" s="261">
        <f>'2'!H49</f>
        <v>0.37489283764737558</v>
      </c>
      <c r="E49" s="287">
        <f>'2'!J49</f>
        <v>0.49908164533486543</v>
      </c>
      <c r="F49" s="287">
        <f>'3'!H49</f>
        <v>0.45619096813774362</v>
      </c>
      <c r="G49" s="261">
        <f>'8'!J49</f>
        <v>0.69861995433863511</v>
      </c>
      <c r="H49" s="261">
        <f t="shared" si="14"/>
        <v>0.5882954651004072</v>
      </c>
      <c r="I49" s="261">
        <f t="shared" si="15"/>
        <v>0.63388129591948195</v>
      </c>
      <c r="J49" s="286">
        <f>'1'!W49</f>
        <v>0.61198672767108753</v>
      </c>
      <c r="K49" s="286">
        <f>'1'!Y49</f>
        <v>0.70414932635494354</v>
      </c>
      <c r="L49" s="261">
        <f>'2'!Q49</f>
        <v>0.49601077444395064</v>
      </c>
      <c r="M49" s="287">
        <f>'2'!S49</f>
        <v>0.61722820951450896</v>
      </c>
      <c r="N49" s="287">
        <f>'3'!O49</f>
        <v>0.70030339690414134</v>
      </c>
      <c r="O49" s="261">
        <f>'8'!S49</f>
        <v>0.69802340139648211</v>
      </c>
      <c r="P49" s="261">
        <f t="shared" si="16"/>
        <v>0.64397746808798595</v>
      </c>
      <c r="Q49" s="261">
        <f t="shared" si="17"/>
        <v>0.69296425106858428</v>
      </c>
      <c r="R49" s="286">
        <f>'1'!AI49</f>
        <v>0.57989083446362433</v>
      </c>
      <c r="S49" s="286">
        <f>'1'!AK49</f>
        <v>0.67789501063572732</v>
      </c>
      <c r="T49" s="261">
        <f>'2'!Z49</f>
        <v>0.49345868285949096</v>
      </c>
      <c r="U49" s="287">
        <f>'2'!AB49</f>
        <v>0.61493986308814108</v>
      </c>
      <c r="V49" s="287">
        <f>'3'!V49</f>
        <v>0.42196820126639822</v>
      </c>
      <c r="W49" s="261">
        <f>'8'!AB49</f>
        <v>0.69377804332187443</v>
      </c>
      <c r="X49" s="261">
        <f t="shared" si="18"/>
        <v>0.560238763218467</v>
      </c>
      <c r="Y49" s="261">
        <f t="shared" si="19"/>
        <v>0.61158855171017323</v>
      </c>
      <c r="Z49" s="286">
        <f>'1'!AU49</f>
        <v>0.52888790403229069</v>
      </c>
      <c r="AA49" s="286">
        <f>'1'!AW49</f>
        <v>0.63422626528221515</v>
      </c>
      <c r="AB49" s="261">
        <f>'2'!AI49</f>
        <v>0.59538401248458406</v>
      </c>
      <c r="AC49" s="287">
        <f>'2'!AK49</f>
        <v>0.70080697357103516</v>
      </c>
      <c r="AD49" s="287">
        <f>'3'!AC49</f>
        <v>0.77322271623155947</v>
      </c>
      <c r="AE49" s="261">
        <f>'8'!AK49</f>
        <v>0.82045974159847812</v>
      </c>
      <c r="AF49" s="261">
        <f t="shared" si="20"/>
        <v>0.66951417731888407</v>
      </c>
      <c r="AG49" s="261">
        <f t="shared" si="21"/>
        <v>0.72219181792749909</v>
      </c>
      <c r="AH49" s="286">
        <f>'1'!BG49</f>
        <v>0.4095314493637246</v>
      </c>
      <c r="AI49" s="286">
        <f>'1'!BI49</f>
        <v>0.52108331665663554</v>
      </c>
      <c r="AJ49" s="261">
        <f>'2'!AR49</f>
        <v>0.45486550243640428</v>
      </c>
      <c r="AK49" s="287">
        <f>'2'!AT49</f>
        <v>0.57935828649080823</v>
      </c>
      <c r="AL49" s="287">
        <f>'3'!AJ49</f>
        <v>0.79348268550307466</v>
      </c>
      <c r="AM49" s="261">
        <f>'8'!AT49</f>
        <v>0.74999657426144872</v>
      </c>
      <c r="AN49" s="261">
        <f t="shared" si="22"/>
        <v>0.59516894493026107</v>
      </c>
      <c r="AO49" s="261">
        <f t="shared" si="23"/>
        <v>0.65223897025286592</v>
      </c>
      <c r="AP49" s="286">
        <f>'1'!BS49</f>
        <v>0.59219203638431417</v>
      </c>
      <c r="AQ49" s="286">
        <f>'1'!BU49</f>
        <v>0.6880641922076427</v>
      </c>
      <c r="AR49" s="261">
        <f>'2'!BA49</f>
        <v>0.3987172216506587</v>
      </c>
      <c r="AS49" s="287">
        <f>'2'!BC49</f>
        <v>0.52400698982655325</v>
      </c>
      <c r="AT49" s="287">
        <f>'3'!AQ49</f>
        <v>0.67221234255168705</v>
      </c>
      <c r="AU49" s="261">
        <f>'8'!BC49</f>
        <v>0.72896651670821777</v>
      </c>
      <c r="AV49" s="261">
        <f t="shared" si="24"/>
        <v>0.62704325153376772</v>
      </c>
      <c r="AW49" s="261">
        <f t="shared" si="25"/>
        <v>0.67792109068068862</v>
      </c>
      <c r="AX49" s="286">
        <f>'1'!CE49</f>
        <v>0.52581628011402604</v>
      </c>
      <c r="AY49" s="286">
        <f>'1'!CG49</f>
        <v>0.63151496908310178</v>
      </c>
      <c r="AZ49" s="261">
        <f>'2'!BJ49</f>
        <v>0.56876128988692909</v>
      </c>
      <c r="BA49" s="287">
        <f>'2'!BL49</f>
        <v>0.679407385223744</v>
      </c>
      <c r="BB49" s="287">
        <f>'3'!AX49</f>
        <v>0.68954557370256653</v>
      </c>
      <c r="BC49" s="261">
        <f>'8'!BL49</f>
        <v>0.67629748345031404</v>
      </c>
      <c r="BD49" s="261">
        <f t="shared" si="26"/>
        <v>0.6086634053225235</v>
      </c>
      <c r="BE49" s="261">
        <f t="shared" si="27"/>
        <v>0.66200749044383522</v>
      </c>
      <c r="BF49" s="286">
        <f>'1'!CQ49</f>
        <v>0.54533979867382132</v>
      </c>
      <c r="BG49" s="286">
        <f>'1'!CS49</f>
        <v>0.64858675813914635</v>
      </c>
      <c r="BH49" s="261">
        <f>'2'!BS49</f>
        <v>0.41268628438567562</v>
      </c>
      <c r="BI49" s="287">
        <f>'2'!BU49</f>
        <v>0.53820613989957067</v>
      </c>
      <c r="BJ49" s="287">
        <f>'3'!BE49</f>
        <v>0.42163329441819425</v>
      </c>
      <c r="BK49" s="261">
        <f>'8'!BU49</f>
        <v>0.73800657492379473</v>
      </c>
      <c r="BL49" s="261">
        <f t="shared" si="28"/>
        <v>0.54931451524359332</v>
      </c>
      <c r="BM49" s="261">
        <f t="shared" si="29"/>
        <v>0.60316528458111285</v>
      </c>
      <c r="BN49" s="286">
        <f>'1'!DC49</f>
        <v>0.65739155651174708</v>
      </c>
      <c r="BO49" s="286">
        <f>'1'!DE49</f>
        <v>0.73981468483301349</v>
      </c>
      <c r="BP49" s="261">
        <f>'2'!CB49</f>
        <v>0.56701361849312393</v>
      </c>
      <c r="BQ49" s="287">
        <f>'2'!CD49</f>
        <v>0.6779786620586491</v>
      </c>
      <c r="BR49" s="287">
        <f>'3'!BL49</f>
        <v>0.54509314533001629</v>
      </c>
      <c r="BS49" s="261">
        <f>'8'!CD49</f>
        <v>0.70333425629698487</v>
      </c>
      <c r="BT49" s="261">
        <f t="shared" si="30"/>
        <v>0.63176483486076151</v>
      </c>
      <c r="BU49" s="261">
        <f t="shared" si="31"/>
        <v>0.67583059054582062</v>
      </c>
      <c r="BV49" s="286">
        <f>'1'!DO49</f>
        <v>0.6555188965837272</v>
      </c>
      <c r="BW49" s="286">
        <f>'1'!DQ49</f>
        <v>0.73837614973157883</v>
      </c>
      <c r="BX49" s="261">
        <f>'2'!CK49</f>
        <v>0.79592564900134444</v>
      </c>
      <c r="BY49" s="287">
        <f>'2'!CM49</f>
        <v>0.84337326723425443</v>
      </c>
      <c r="BZ49" s="287">
        <f>'3'!BS49</f>
        <v>0.69178137510821891</v>
      </c>
      <c r="CA49" s="261">
        <f>'8'!CM49</f>
        <v>0.81797762599263701</v>
      </c>
      <c r="CB49" s="261">
        <f t="shared" si="32"/>
        <v>0.71923987380883925</v>
      </c>
      <c r="CC49" s="261">
        <f t="shared" si="33"/>
        <v>0.75712753689127088</v>
      </c>
      <c r="CD49" s="286">
        <f>'1'!EA49</f>
        <v>0.49401698437812991</v>
      </c>
      <c r="CE49" s="286">
        <f>'1'!EC49</f>
        <v>0.60286597944505971</v>
      </c>
      <c r="CF49" s="261">
        <f>'2'!CT49</f>
        <v>0.32485632689801947</v>
      </c>
      <c r="CG49" s="287">
        <f>'2'!CV49</f>
        <v>0.44354219942317463</v>
      </c>
      <c r="CH49" s="287">
        <f>'3'!BZ49</f>
        <v>0.41499801782239654</v>
      </c>
      <c r="CI49" s="261">
        <f>'8'!CV49</f>
        <v>0.68221969117192705</v>
      </c>
      <c r="CJ49" s="261">
        <f t="shared" si="34"/>
        <v>0.50439685368963483</v>
      </c>
      <c r="CK49" s="261">
        <f t="shared" si="35"/>
        <v>0.55980503896892231</v>
      </c>
      <c r="CL49" s="286">
        <f>'1'!EM49</f>
        <v>0.50501259658014286</v>
      </c>
      <c r="CM49" s="286">
        <f>'1'!EO49</f>
        <v>0.61289417670271062</v>
      </c>
      <c r="CN49" s="261">
        <f>'2'!DC49</f>
        <v>0.42724410266647445</v>
      </c>
      <c r="CO49" s="287">
        <f>'2'!DE49</f>
        <v>0.55269371877520912</v>
      </c>
      <c r="CP49" s="287">
        <f>'3'!CG49</f>
        <v>0.7858771354741485</v>
      </c>
      <c r="CQ49" s="261">
        <f>'8'!DE49</f>
        <v>0.77665039207556175</v>
      </c>
      <c r="CR49" s="261">
        <f t="shared" si="36"/>
        <v>0.63536133078613222</v>
      </c>
      <c r="CS49" s="261">
        <f t="shared" si="37"/>
        <v>0.69105892444603279</v>
      </c>
      <c r="CT49" s="286">
        <f>'1'!EY49</f>
        <v>0.6308234653594198</v>
      </c>
      <c r="CU49" s="286">
        <f>'1'!FA49</f>
        <v>0.71914801020881092</v>
      </c>
      <c r="CV49" s="261">
        <f>'2'!DL49</f>
        <v>0.37906851041466461</v>
      </c>
      <c r="CW49" s="287">
        <f>'2'!DN49</f>
        <v>0.50351709333964367</v>
      </c>
      <c r="CX49" s="287">
        <f>'3'!CN49</f>
        <v>0.4458112632747635</v>
      </c>
      <c r="CY49" s="261">
        <f>'8'!DN49</f>
        <v>0.77090316543863446</v>
      </c>
      <c r="CZ49" s="261">
        <f t="shared" si="38"/>
        <v>0.59441484436358394</v>
      </c>
      <c r="DA49" s="261">
        <f t="shared" si="39"/>
        <v>0.64218952059583823</v>
      </c>
      <c r="DB49" s="286">
        <f>'1'!FK49</f>
        <v>0.87458139801177948</v>
      </c>
      <c r="DC49" s="286">
        <f>'1'!FM49</f>
        <v>0.89059943363471261</v>
      </c>
      <c r="DD49" s="261">
        <f>'2'!DU49</f>
        <v>0.55265357887491007</v>
      </c>
      <c r="DE49" s="287">
        <f>'2'!DW49</f>
        <v>0.66612380282295036</v>
      </c>
      <c r="DF49" s="287">
        <f>'3'!CU49</f>
        <v>0.12258088222174765</v>
      </c>
      <c r="DG49" s="261">
        <f>'8'!DW49</f>
        <v>0.36954411344281063</v>
      </c>
      <c r="DH49" s="261">
        <f t="shared" si="40"/>
        <v>0.52812916600834237</v>
      </c>
      <c r="DI49" s="261">
        <f t="shared" si="41"/>
        <v>0.54588340265231972</v>
      </c>
    </row>
    <row r="50" spans="1:113" ht="19.5" customHeight="1">
      <c r="A50" s="201">
        <v>2006</v>
      </c>
      <c r="B50" s="286">
        <f>'1'!K50</f>
        <v>0.68164626851454935</v>
      </c>
      <c r="C50" s="286">
        <f>'1'!M50</f>
        <v>0.75820607062829692</v>
      </c>
      <c r="D50" s="261">
        <f>'2'!H50</f>
        <v>0.37049586161984133</v>
      </c>
      <c r="E50" s="287">
        <f>'2'!J50</f>
        <v>0.4943795222688524</v>
      </c>
      <c r="F50" s="287">
        <f>'3'!H50</f>
        <v>0.45619096813774362</v>
      </c>
      <c r="G50" s="261">
        <f>'8'!J50</f>
        <v>0.69934126789166029</v>
      </c>
      <c r="H50" s="261">
        <f t="shared" si="14"/>
        <v>0.59859115257515483</v>
      </c>
      <c r="I50" s="261">
        <f t="shared" si="15"/>
        <v>0.64160343948555498</v>
      </c>
      <c r="J50" s="286">
        <f>'1'!W50</f>
        <v>0.62655381322012815</v>
      </c>
      <c r="K50" s="286">
        <f>'1'!Y50</f>
        <v>0.71577401464304546</v>
      </c>
      <c r="L50" s="261">
        <f>'2'!Q50</f>
        <v>0.51846549832223321</v>
      </c>
      <c r="M50" s="287">
        <f>'2'!S50</f>
        <v>0.63703596621989245</v>
      </c>
      <c r="N50" s="287">
        <f>'3'!O50</f>
        <v>0.70030339690414134</v>
      </c>
      <c r="O50" s="261">
        <f>'8'!S50</f>
        <v>0.6940291296935307</v>
      </c>
      <c r="P50" s="261">
        <f t="shared" si="16"/>
        <v>0.65105120676969253</v>
      </c>
      <c r="Q50" s="261">
        <f t="shared" si="17"/>
        <v>0.69859633412862543</v>
      </c>
      <c r="R50" s="286">
        <f>'1'!AI50</f>
        <v>0.60961684374075698</v>
      </c>
      <c r="S50" s="286">
        <f>'1'!AK50</f>
        <v>0.70224130233021698</v>
      </c>
      <c r="T50" s="261">
        <f>'2'!Z50</f>
        <v>0.51822894823550691</v>
      </c>
      <c r="U50" s="287">
        <f>'2'!AB50</f>
        <v>0.63683029055556339</v>
      </c>
      <c r="V50" s="287">
        <f>'3'!V50</f>
        <v>0.42196820126639822</v>
      </c>
      <c r="W50" s="261">
        <f>'8'!AB50</f>
        <v>0.69572498325785759</v>
      </c>
      <c r="X50" s="261">
        <f t="shared" si="18"/>
        <v>0.57509292845091742</v>
      </c>
      <c r="Y50" s="261">
        <f t="shared" si="19"/>
        <v>0.62400284611870704</v>
      </c>
      <c r="Z50" s="286">
        <f>'1'!AU50</f>
        <v>0.55361085725316495</v>
      </c>
      <c r="AA50" s="286">
        <f>'1'!AW50</f>
        <v>0.65570574135391413</v>
      </c>
      <c r="AB50" s="261">
        <f>'2'!AI50</f>
        <v>0.60294530208709252</v>
      </c>
      <c r="AC50" s="287">
        <f>'2'!AK50</f>
        <v>0.70676355035667948</v>
      </c>
      <c r="AD50" s="287">
        <f>'3'!AC50</f>
        <v>0.77322271623155947</v>
      </c>
      <c r="AE50" s="261">
        <f>'8'!AK50</f>
        <v>0.82906358417344106</v>
      </c>
      <c r="AF50" s="261">
        <f t="shared" si="20"/>
        <v>0.68231044821122544</v>
      </c>
      <c r="AG50" s="261">
        <f t="shared" si="21"/>
        <v>0.73353022667848378</v>
      </c>
      <c r="AH50" s="286">
        <f>'1'!BG50</f>
        <v>0.43292378581502583</v>
      </c>
      <c r="AI50" s="286">
        <f>'1'!BI50</f>
        <v>0.54461691903302989</v>
      </c>
      <c r="AJ50" s="261">
        <f>'2'!AR50</f>
        <v>0.45656032217512554</v>
      </c>
      <c r="AK50" s="287">
        <f>'2'!AT50</f>
        <v>0.58096071851026265</v>
      </c>
      <c r="AL50" s="287">
        <f>'3'!AJ50</f>
        <v>0.79348268550307466</v>
      </c>
      <c r="AM50" s="261">
        <f>'8'!AT50</f>
        <v>0.76029685865878638</v>
      </c>
      <c r="AN50" s="261">
        <f t="shared" si="22"/>
        <v>0.60727043258398816</v>
      </c>
      <c r="AO50" s="261">
        <f t="shared" si="23"/>
        <v>0.66438772550470349</v>
      </c>
      <c r="AP50" s="286">
        <f>'1'!BS50</f>
        <v>0.61421806055904138</v>
      </c>
      <c r="AQ50" s="286">
        <f>'1'!BU50</f>
        <v>0.70594145875549641</v>
      </c>
      <c r="AR50" s="261">
        <f>'2'!BA50</f>
        <v>0.41677839056154847</v>
      </c>
      <c r="AS50" s="287">
        <f>'2'!BC50</f>
        <v>0.54230990458446804</v>
      </c>
      <c r="AT50" s="287">
        <f>'3'!AQ50</f>
        <v>0.67221234255168705</v>
      </c>
      <c r="AU50" s="261">
        <f>'8'!BC50</f>
        <v>0.73148450686652422</v>
      </c>
      <c r="AV50" s="261">
        <f t="shared" si="24"/>
        <v>0.63828927563432425</v>
      </c>
      <c r="AW50" s="261">
        <f t="shared" si="25"/>
        <v>0.68753178631519829</v>
      </c>
      <c r="AX50" s="286">
        <f>'1'!CE50</f>
        <v>0.53633902602147765</v>
      </c>
      <c r="AY50" s="286">
        <f>'1'!CG50</f>
        <v>0.64076362478197746</v>
      </c>
      <c r="AZ50" s="261">
        <f>'2'!BJ50</f>
        <v>0.58955640360798345</v>
      </c>
      <c r="BA50" s="287">
        <f>'2'!BL50</f>
        <v>0.6961801362715635</v>
      </c>
      <c r="BB50" s="287">
        <f>'3'!AX50</f>
        <v>0.68954557370256653</v>
      </c>
      <c r="BC50" s="261">
        <f>'8'!BL50</f>
        <v>0.68716209828678454</v>
      </c>
      <c r="BD50" s="261">
        <f t="shared" si="26"/>
        <v>0.61766816876672714</v>
      </c>
      <c r="BE50" s="261">
        <f t="shared" si="27"/>
        <v>0.67010038153728502</v>
      </c>
      <c r="BF50" s="286">
        <f>'1'!CQ50</f>
        <v>0.55258647600826749</v>
      </c>
      <c r="BG50" s="286">
        <f>'1'!CS50</f>
        <v>0.65482763467794303</v>
      </c>
      <c r="BH50" s="261">
        <f>'2'!BS50</f>
        <v>0.40821668343700429</v>
      </c>
      <c r="BI50" s="287">
        <f>'2'!BU50</f>
        <v>0.5336952158151913</v>
      </c>
      <c r="BJ50" s="287">
        <f>'3'!BE50</f>
        <v>0.42163329441819425</v>
      </c>
      <c r="BK50" s="261">
        <f>'8'!BU50</f>
        <v>0.746674375335447</v>
      </c>
      <c r="BL50" s="261">
        <f t="shared" si="28"/>
        <v>0.55393317618541782</v>
      </c>
      <c r="BM50" s="261">
        <f t="shared" si="29"/>
        <v>0.60737749289110665</v>
      </c>
      <c r="BN50" s="286">
        <f>'1'!DC50</f>
        <v>0.67568829886849979</v>
      </c>
      <c r="BO50" s="286">
        <f>'1'!DE50</f>
        <v>0.75372920590781978</v>
      </c>
      <c r="BP50" s="261">
        <f>'2'!CB50</f>
        <v>0.59125733178118944</v>
      </c>
      <c r="BQ50" s="287">
        <f>'2'!CD50</f>
        <v>0.69753385906517407</v>
      </c>
      <c r="BR50" s="287">
        <f>'3'!BL50</f>
        <v>0.54509314533001629</v>
      </c>
      <c r="BS50" s="261">
        <f>'8'!CD50</f>
        <v>0.70757769042122953</v>
      </c>
      <c r="BT50" s="261">
        <f t="shared" si="30"/>
        <v>0.64256876166333032</v>
      </c>
      <c r="BU50" s="261">
        <f t="shared" si="31"/>
        <v>0.68441277720745686</v>
      </c>
      <c r="BV50" s="286">
        <f>'1'!DO50</f>
        <v>0.69320369103655077</v>
      </c>
      <c r="BW50" s="286">
        <f>'1'!DQ50</f>
        <v>0.76681635549101768</v>
      </c>
      <c r="BX50" s="261">
        <f>'2'!CK50</f>
        <v>0.81909227852925115</v>
      </c>
      <c r="BY50" s="287">
        <f>'2'!CM50</f>
        <v>0.85806457541056369</v>
      </c>
      <c r="BZ50" s="287">
        <f>'3'!BS50</f>
        <v>0.69178137510821891</v>
      </c>
      <c r="CA50" s="261">
        <f>'8'!CM50</f>
        <v>0.83195062760666616</v>
      </c>
      <c r="CB50" s="261">
        <f t="shared" si="32"/>
        <v>0.74012370494626667</v>
      </c>
      <c r="CC50" s="261">
        <f t="shared" si="33"/>
        <v>0.77346600041618474</v>
      </c>
      <c r="CD50" s="286">
        <f>'1'!EA50</f>
        <v>0.518398977008519</v>
      </c>
      <c r="CE50" s="286">
        <f>'1'!EC50</f>
        <v>0.62492785625602676</v>
      </c>
      <c r="CF50" s="261">
        <f>'2'!CT50</f>
        <v>0.31778224825238538</v>
      </c>
      <c r="CG50" s="287">
        <f>'2'!CV50</f>
        <v>0.4353094503524586</v>
      </c>
      <c r="CH50" s="287">
        <f>'3'!BZ50</f>
        <v>0.41499801782239654</v>
      </c>
      <c r="CI50" s="261">
        <f>'8'!CV50</f>
        <v>0.6771828739048108</v>
      </c>
      <c r="CJ50" s="261">
        <f t="shared" si="34"/>
        <v>0.512183038560448</v>
      </c>
      <c r="CK50" s="261">
        <f t="shared" si="35"/>
        <v>0.56654731046945839</v>
      </c>
      <c r="CL50" s="286">
        <f>'1'!EM50</f>
        <v>0.52379764005086182</v>
      </c>
      <c r="CM50" s="286">
        <f>'1'!EO50</f>
        <v>0.62972788192737028</v>
      </c>
      <c r="CN50" s="261">
        <f>'2'!DC50</f>
        <v>0.44100346000564722</v>
      </c>
      <c r="CO50" s="287">
        <f>'2'!DE50</f>
        <v>0.56610762654321767</v>
      </c>
      <c r="CP50" s="287">
        <f>'3'!CG50</f>
        <v>0.7858771354741485</v>
      </c>
      <c r="CQ50" s="261">
        <f>'8'!DE50</f>
        <v>0.78654511272720273</v>
      </c>
      <c r="CR50" s="261">
        <f t="shared" si="36"/>
        <v>0.64672496407124735</v>
      </c>
      <c r="CS50" s="261">
        <f t="shared" si="37"/>
        <v>0.70160747747560781</v>
      </c>
      <c r="CT50" s="286">
        <f>'1'!EY50</f>
        <v>0.64514011855384135</v>
      </c>
      <c r="CU50" s="286">
        <f>'1'!FA50</f>
        <v>0.73035395469179365</v>
      </c>
      <c r="CV50" s="261">
        <f>'2'!DL50</f>
        <v>0.36459479273501488</v>
      </c>
      <c r="CW50" s="287">
        <f>'2'!DN50</f>
        <v>0.48801718845661002</v>
      </c>
      <c r="CX50" s="287">
        <f>'3'!CN50</f>
        <v>0.4458112632747635</v>
      </c>
      <c r="CY50" s="261">
        <f>'8'!DN50</f>
        <v>0.7640201949075045</v>
      </c>
      <c r="CZ50" s="261">
        <f t="shared" si="38"/>
        <v>0.596973391240605</v>
      </c>
      <c r="DA50" s="261">
        <f t="shared" si="39"/>
        <v>0.64340116526794544</v>
      </c>
      <c r="DB50" s="286">
        <f>'1'!FK50</f>
        <v>0.89613269302903975</v>
      </c>
      <c r="DC50" s="286">
        <f>'1'!FM50</f>
        <v>0.90405911815820816</v>
      </c>
      <c r="DD50" s="261">
        <f>'2'!DU50</f>
        <v>0.57875501546008934</v>
      </c>
      <c r="DE50" s="287">
        <f>'2'!DW50</f>
        <v>0.68751988825071852</v>
      </c>
      <c r="DF50" s="287">
        <f>'3'!CU50</f>
        <v>0.12258088222174765</v>
      </c>
      <c r="DG50" s="261">
        <f>'8'!DW50</f>
        <v>0.37793238274157426</v>
      </c>
      <c r="DH50" s="261">
        <f t="shared" si="40"/>
        <v>0.54145689499845528</v>
      </c>
      <c r="DI50" s="261">
        <f t="shared" si="41"/>
        <v>0.55550395232918559</v>
      </c>
    </row>
    <row r="51" spans="1:113" ht="19.5" customHeight="1">
      <c r="A51" s="201">
        <v>2007</v>
      </c>
      <c r="B51" s="286">
        <f>'1'!K51</f>
        <v>0.70580012028014161</v>
      </c>
      <c r="C51" s="286">
        <f>'1'!M51</f>
        <v>0.7760915523836861</v>
      </c>
      <c r="D51" s="261">
        <f>'2'!H51</f>
        <v>0.3641766814641198</v>
      </c>
      <c r="E51" s="287">
        <f>'2'!J51</f>
        <v>0.48756411998936666</v>
      </c>
      <c r="F51" s="287">
        <f>'3'!H51</f>
        <v>0.45619096813774362</v>
      </c>
      <c r="G51" s="261">
        <f>'8'!J51</f>
        <v>0.70713884638545077</v>
      </c>
      <c r="H51" s="261">
        <f t="shared" si="14"/>
        <v>0.60957016988926715</v>
      </c>
      <c r="I51" s="261">
        <f t="shared" si="15"/>
        <v>0.65002548658320969</v>
      </c>
      <c r="J51" s="286">
        <f>'1'!W51</f>
        <v>0.64076624686124595</v>
      </c>
      <c r="K51" s="286">
        <f>'1'!Y51</f>
        <v>0.72694782683174364</v>
      </c>
      <c r="L51" s="261">
        <f>'2'!Q51</f>
        <v>0.53236160016413736</v>
      </c>
      <c r="M51" s="287">
        <f>'2'!S51</f>
        <v>0.64901007034968172</v>
      </c>
      <c r="N51" s="287">
        <f>'3'!O51</f>
        <v>0.70030339690414134</v>
      </c>
      <c r="O51" s="261">
        <f>'8'!S51</f>
        <v>0.69484379091062998</v>
      </c>
      <c r="P51" s="261">
        <f t="shared" si="16"/>
        <v>0.65832945571460499</v>
      </c>
      <c r="Q51" s="261">
        <f t="shared" si="17"/>
        <v>0.70446693472135846</v>
      </c>
      <c r="R51" s="286">
        <f>'1'!AI51</f>
        <v>0.6393934783312657</v>
      </c>
      <c r="S51" s="286">
        <f>'1'!AK51</f>
        <v>0.72587565440749979</v>
      </c>
      <c r="T51" s="261">
        <f>'2'!Z51</f>
        <v>0.53955052978714657</v>
      </c>
      <c r="U51" s="287">
        <f>'2'!AB51</f>
        <v>0.65512259987854782</v>
      </c>
      <c r="V51" s="287">
        <f>'3'!V51</f>
        <v>0.42196820126639822</v>
      </c>
      <c r="W51" s="261">
        <f>'8'!AB51</f>
        <v>0.69667114775455896</v>
      </c>
      <c r="X51" s="261">
        <f t="shared" si="18"/>
        <v>0.58937228156646027</v>
      </c>
      <c r="Y51" s="261">
        <f t="shared" si="19"/>
        <v>0.63552235900609411</v>
      </c>
      <c r="Z51" s="286">
        <f>'1'!AU51</f>
        <v>0.57549465077734885</v>
      </c>
      <c r="AA51" s="286">
        <f>'1'!AW51</f>
        <v>0.67422770246863373</v>
      </c>
      <c r="AB51" s="261">
        <f>'2'!AI51</f>
        <v>0.57844178641131438</v>
      </c>
      <c r="AC51" s="287">
        <f>'2'!AK51</f>
        <v>0.68726709077758141</v>
      </c>
      <c r="AD51" s="287">
        <f>'3'!AC51</f>
        <v>0.77322271623155947</v>
      </c>
      <c r="AE51" s="261">
        <f>'8'!AK51</f>
        <v>0.82925233985750468</v>
      </c>
      <c r="AF51" s="261">
        <f t="shared" si="20"/>
        <v>0.68866080297433707</v>
      </c>
      <c r="AG51" s="261">
        <f t="shared" si="21"/>
        <v>0.73903655408747759</v>
      </c>
      <c r="AH51" s="286">
        <f>'1'!BG51</f>
        <v>0.44965640725853323</v>
      </c>
      <c r="AI51" s="286">
        <f>'1'!BI51</f>
        <v>0.56101693385300466</v>
      </c>
      <c r="AJ51" s="261">
        <f>'2'!AR51</f>
        <v>0.43708966749381739</v>
      </c>
      <c r="AK51" s="287">
        <f>'2'!AT51</f>
        <v>0.56231904889752637</v>
      </c>
      <c r="AL51" s="287">
        <f>'3'!AJ51</f>
        <v>0.79348268550307466</v>
      </c>
      <c r="AM51" s="261">
        <f>'8'!AT51</f>
        <v>0.76926102058685308</v>
      </c>
      <c r="AN51" s="261">
        <f t="shared" si="22"/>
        <v>0.61425745617527694</v>
      </c>
      <c r="AO51" s="261">
        <f t="shared" si="23"/>
        <v>0.67132460495343649</v>
      </c>
      <c r="AP51" s="286">
        <f>'1'!BS51</f>
        <v>0.62456438460447095</v>
      </c>
      <c r="AQ51" s="286">
        <f>'1'!BU51</f>
        <v>0.7141968135610911</v>
      </c>
      <c r="AR51" s="261">
        <f>'2'!BA51</f>
        <v>0.41665630569572032</v>
      </c>
      <c r="AS51" s="287">
        <f>'2'!BC51</f>
        <v>0.54218783098235845</v>
      </c>
      <c r="AT51" s="287">
        <f>'3'!AQ51</f>
        <v>0.67221234255168705</v>
      </c>
      <c r="AU51" s="261">
        <f>'8'!BC51</f>
        <v>0.73840804582087982</v>
      </c>
      <c r="AV51" s="261">
        <f t="shared" si="24"/>
        <v>0.64414648150450216</v>
      </c>
      <c r="AW51" s="261">
        <f t="shared" si="25"/>
        <v>0.692552605615814</v>
      </c>
      <c r="AX51" s="286">
        <f>'1'!CE51</f>
        <v>0.53649867865713852</v>
      </c>
      <c r="AY51" s="286">
        <f>'1'!CG51</f>
        <v>0.64090308859002154</v>
      </c>
      <c r="AZ51" s="261">
        <f>'2'!BJ51</f>
        <v>0.60451705890001628</v>
      </c>
      <c r="BA51" s="287">
        <f>'2'!BL51</f>
        <v>0.70799518941931538</v>
      </c>
      <c r="BB51" s="287">
        <f>'3'!AX51</f>
        <v>0.68954557370256653</v>
      </c>
      <c r="BC51" s="261">
        <f>'8'!BL51</f>
        <v>0.70331256140756737</v>
      </c>
      <c r="BD51" s="261">
        <f t="shared" si="26"/>
        <v>0.62326571113039053</v>
      </c>
      <c r="BE51" s="261">
        <f t="shared" si="27"/>
        <v>0.67537528815547365</v>
      </c>
      <c r="BF51" s="286">
        <f>'1'!CQ51</f>
        <v>0.55735361164174646</v>
      </c>
      <c r="BG51" s="286">
        <f>'1'!CS51</f>
        <v>0.65890550833036721</v>
      </c>
      <c r="BH51" s="261">
        <f>'2'!BS51</f>
        <v>0.41428585402451118</v>
      </c>
      <c r="BI51" s="287">
        <f>'2'!BU51</f>
        <v>0.53981322751680372</v>
      </c>
      <c r="BJ51" s="287">
        <f>'3'!BE51</f>
        <v>0.42163329441819425</v>
      </c>
      <c r="BK51" s="261">
        <f>'8'!BU51</f>
        <v>0.75399252314738574</v>
      </c>
      <c r="BL51" s="261">
        <f t="shared" si="28"/>
        <v>0.55827648445054467</v>
      </c>
      <c r="BM51" s="261">
        <f t="shared" si="29"/>
        <v>0.61144998047522225</v>
      </c>
      <c r="BN51" s="286">
        <f>'1'!DC51</f>
        <v>0.69665152586223256</v>
      </c>
      <c r="BO51" s="286">
        <f>'1'!DE51</f>
        <v>0.76936632472489852</v>
      </c>
      <c r="BP51" s="261">
        <f>'2'!CB51</f>
        <v>0.58217084795661511</v>
      </c>
      <c r="BQ51" s="287">
        <f>'2'!CD51</f>
        <v>0.69027059456770734</v>
      </c>
      <c r="BR51" s="287">
        <f>'3'!BL51</f>
        <v>0.54509314533001629</v>
      </c>
      <c r="BS51" s="261">
        <f>'8'!CD51</f>
        <v>0.70434208913747065</v>
      </c>
      <c r="BT51" s="261">
        <f t="shared" si="30"/>
        <v>0.64923650375742625</v>
      </c>
      <c r="BU51" s="261">
        <f t="shared" si="31"/>
        <v>0.68913239796360193</v>
      </c>
      <c r="BV51" s="286">
        <f>'1'!DO51</f>
        <v>0.73032962702335125</v>
      </c>
      <c r="BW51" s="286">
        <f>'1'!DQ51</f>
        <v>0.79383680147536428</v>
      </c>
      <c r="BX51" s="261">
        <f>'2'!CK51</f>
        <v>0.83875686202604449</v>
      </c>
      <c r="BY51" s="287">
        <f>'2'!CM51</f>
        <v>0.87028980895338048</v>
      </c>
      <c r="BZ51" s="287">
        <f>'3'!BS51</f>
        <v>0.69178137510821891</v>
      </c>
      <c r="CA51" s="261">
        <f>'8'!CM51</f>
        <v>0.83889025175618048</v>
      </c>
      <c r="CB51" s="261">
        <f t="shared" si="32"/>
        <v>0.75867544372804474</v>
      </c>
      <c r="CC51" s="261">
        <f t="shared" si="33"/>
        <v>0.78723160820158367</v>
      </c>
      <c r="CD51" s="286">
        <f>'1'!EA51</f>
        <v>0.53731840457553759</v>
      </c>
      <c r="CE51" s="286">
        <f>'1'!EC51</f>
        <v>0.64161875588926875</v>
      </c>
      <c r="CF51" s="261">
        <f>'2'!CT51</f>
        <v>0.29835717334549228</v>
      </c>
      <c r="CG51" s="287">
        <f>'2'!CV51</f>
        <v>0.41217421348259786</v>
      </c>
      <c r="CH51" s="287">
        <f>'3'!BZ51</f>
        <v>0.41499801782239654</v>
      </c>
      <c r="CI51" s="261">
        <f>'8'!CV51</f>
        <v>0.67962955669623681</v>
      </c>
      <c r="CJ51" s="261">
        <f t="shared" si="34"/>
        <v>0.51841997279442265</v>
      </c>
      <c r="CK51" s="261">
        <f t="shared" si="35"/>
        <v>0.57152181733362561</v>
      </c>
      <c r="CL51" s="286">
        <f>'1'!EM51</f>
        <v>0.53828372802942293</v>
      </c>
      <c r="CM51" s="286">
        <f>'1'!EO51</f>
        <v>0.64246067993968903</v>
      </c>
      <c r="CN51" s="261">
        <f>'2'!DC51</f>
        <v>0.469119442102435</v>
      </c>
      <c r="CO51" s="287">
        <f>'2'!DE51</f>
        <v>0.59271855622649783</v>
      </c>
      <c r="CP51" s="287">
        <f>'3'!CG51</f>
        <v>0.7858771354741485</v>
      </c>
      <c r="CQ51" s="261">
        <f>'8'!DE51</f>
        <v>0.79971745177060449</v>
      </c>
      <c r="CR51" s="261">
        <f t="shared" si="36"/>
        <v>0.65862408223320101</v>
      </c>
      <c r="CS51" s="261">
        <f t="shared" si="37"/>
        <v>0.71265477440971359</v>
      </c>
      <c r="CT51" s="286">
        <f>'1'!EY51</f>
        <v>0.66151106012032967</v>
      </c>
      <c r="CU51" s="286">
        <f>'1'!FA51</f>
        <v>0.74296969937388457</v>
      </c>
      <c r="CV51" s="261">
        <f>'2'!DL51</f>
        <v>0.38502516305978013</v>
      </c>
      <c r="CW51" s="287">
        <f>'2'!DN51</f>
        <v>0.50979447659950539</v>
      </c>
      <c r="CX51" s="287">
        <f>'3'!CN51</f>
        <v>0.4458112632747635</v>
      </c>
      <c r="CY51" s="261">
        <f>'8'!DN51</f>
        <v>0.76645942562777081</v>
      </c>
      <c r="CZ51" s="261">
        <f t="shared" si="38"/>
        <v>0.60617461257974348</v>
      </c>
      <c r="DA51" s="261">
        <f t="shared" si="39"/>
        <v>0.65123499963513798</v>
      </c>
      <c r="DB51" s="286">
        <f>'1'!FK51</f>
        <v>0.91666666666666663</v>
      </c>
      <c r="DC51" s="286">
        <f>'1'!FM51</f>
        <v>0.9166666666666663</v>
      </c>
      <c r="DD51" s="261">
        <f>'2'!DU51</f>
        <v>0.59132224695604751</v>
      </c>
      <c r="DE51" s="287">
        <f>'2'!DW51</f>
        <v>0.69758546974801927</v>
      </c>
      <c r="DF51" s="287">
        <f>'3'!CU51</f>
        <v>0.12258088222174765</v>
      </c>
      <c r="DG51" s="261">
        <f>'8'!DW51</f>
        <v>0.36754753367611342</v>
      </c>
      <c r="DH51" s="261">
        <f t="shared" si="40"/>
        <v>0.54833099533673668</v>
      </c>
      <c r="DI51" s="261">
        <f t="shared" si="41"/>
        <v>0.5589573176159337</v>
      </c>
    </row>
    <row r="52" spans="1:113" ht="19.5" customHeight="1">
      <c r="A52" s="97">
        <v>2008</v>
      </c>
      <c r="B52" s="286">
        <f>'1'!K52</f>
        <v>0.69749962550979483</v>
      </c>
      <c r="C52" s="286">
        <f>'1'!M52</f>
        <v>0.76999226576144997</v>
      </c>
      <c r="D52" s="261">
        <f>'2'!H52</f>
        <v>0.39493454315492488</v>
      </c>
      <c r="E52" s="287">
        <f>'2'!J52</f>
        <v>0.52011024186390575</v>
      </c>
      <c r="F52" s="287">
        <f>'3'!H52</f>
        <v>0.45619096813774362</v>
      </c>
      <c r="G52" s="261">
        <f>'8'!J52</f>
        <v>0.70697616654401985</v>
      </c>
      <c r="H52" s="261">
        <f t="shared" si="14"/>
        <v>0.60928508818985128</v>
      </c>
      <c r="I52" s="261">
        <f t="shared" si="15"/>
        <v>0.65079971416141147</v>
      </c>
      <c r="J52" s="286">
        <f>'1'!W52</f>
        <v>0.65084826913598137</v>
      </c>
      <c r="K52" s="286">
        <f>'1'!Y52</f>
        <v>0.73477643919649915</v>
      </c>
      <c r="L52" s="261">
        <f>'2'!Q52</f>
        <v>0.54129718503601376</v>
      </c>
      <c r="M52" s="287">
        <f>'2'!S52</f>
        <v>0.65659943708525415</v>
      </c>
      <c r="N52" s="287">
        <f>'3'!O52</f>
        <v>0.70030339690414134</v>
      </c>
      <c r="O52" s="261">
        <f>'8'!S52</f>
        <v>0.68616902972063043</v>
      </c>
      <c r="P52" s="261">
        <f t="shared" si="16"/>
        <v>0.66108713281418685</v>
      </c>
      <c r="Q52" s="261">
        <f t="shared" si="17"/>
        <v>0.706188626043318</v>
      </c>
      <c r="R52" s="286">
        <f>'1'!AI52</f>
        <v>0.66221780511418715</v>
      </c>
      <c r="S52" s="286">
        <f>'1'!AK52</f>
        <v>0.74350966975191846</v>
      </c>
      <c r="T52" s="261">
        <f>'2'!Z52</f>
        <v>0.54704781595581142</v>
      </c>
      <c r="U52" s="287">
        <f>'2'!AB52</f>
        <v>0.66143910318135424</v>
      </c>
      <c r="V52" s="287">
        <f>'3'!V52</f>
        <v>0.42196820126639822</v>
      </c>
      <c r="W52" s="261">
        <f>'8'!AB52</f>
        <v>0.69063051315770863</v>
      </c>
      <c r="X52" s="261">
        <f t="shared" si="18"/>
        <v>0.59774158224728269</v>
      </c>
      <c r="Y52" s="261">
        <f t="shared" si="19"/>
        <v>0.64169745682492962</v>
      </c>
      <c r="Z52" s="286">
        <f>'1'!AU52</f>
        <v>0.57456398862694436</v>
      </c>
      <c r="AA52" s="286">
        <f>'1'!AW52</f>
        <v>0.67344908002660187</v>
      </c>
      <c r="AB52" s="261">
        <f>'2'!AI52</f>
        <v>0.57924388254680526</v>
      </c>
      <c r="AC52" s="287">
        <f>'2'!AK52</f>
        <v>0.68791424933540279</v>
      </c>
      <c r="AD52" s="287">
        <f>'3'!AC52</f>
        <v>0.77322271623155947</v>
      </c>
      <c r="AE52" s="261">
        <f>'8'!AK52</f>
        <v>0.83223942131201278</v>
      </c>
      <c r="AF52" s="261">
        <f t="shared" si="20"/>
        <v>0.6891155180913513</v>
      </c>
      <c r="AG52" s="261">
        <f t="shared" si="21"/>
        <v>0.7395365913300741</v>
      </c>
      <c r="AH52" s="286">
        <f>'1'!BG52</f>
        <v>0.46438726414855586</v>
      </c>
      <c r="AI52" s="286">
        <f>'1'!BI52</f>
        <v>0.57516938893086555</v>
      </c>
      <c r="AJ52" s="261">
        <f>'2'!AR52</f>
        <v>0.48013058293012262</v>
      </c>
      <c r="AK52" s="287">
        <f>'2'!AT52</f>
        <v>0.60286191442861403</v>
      </c>
      <c r="AL52" s="287">
        <f>'3'!AJ52</f>
        <v>0.79348268550307466</v>
      </c>
      <c r="AM52" s="261">
        <f>'8'!AT52</f>
        <v>0.77000794363849723</v>
      </c>
      <c r="AN52" s="261">
        <f t="shared" si="22"/>
        <v>0.6246406212378276</v>
      </c>
      <c r="AO52" s="261">
        <f t="shared" si="23"/>
        <v>0.68122660430060067</v>
      </c>
      <c r="AP52" s="286">
        <f>'1'!BS52</f>
        <v>0.62375551805301388</v>
      </c>
      <c r="AQ52" s="286">
        <f>'1'!BU52</f>
        <v>0.71355461980489521</v>
      </c>
      <c r="AR52" s="261">
        <f>'2'!BA52</f>
        <v>0.40691889067135628</v>
      </c>
      <c r="AS52" s="287">
        <f>'2'!BC52</f>
        <v>0.53237977767044531</v>
      </c>
      <c r="AT52" s="287">
        <f>'3'!AQ52</f>
        <v>0.67221234255168705</v>
      </c>
      <c r="AU52" s="261">
        <f>'8'!BC52</f>
        <v>0.73843856728174573</v>
      </c>
      <c r="AV52" s="261">
        <f t="shared" si="24"/>
        <v>0.64285682374669939</v>
      </c>
      <c r="AW52" s="261">
        <f t="shared" si="25"/>
        <v>0.6913225531473608</v>
      </c>
      <c r="AX52" s="286">
        <f>'1'!CE52</f>
        <v>0.54884306495308188</v>
      </c>
      <c r="AY52" s="286">
        <f>'1'!CG52</f>
        <v>0.65161015169669112</v>
      </c>
      <c r="AZ52" s="261">
        <f>'2'!BJ52</f>
        <v>0.61529202344409284</v>
      </c>
      <c r="BA52" s="287">
        <f>'2'!BL52</f>
        <v>0.71637876306469628</v>
      </c>
      <c r="BB52" s="287">
        <f>'3'!AX52</f>
        <v>0.68954557370256653</v>
      </c>
      <c r="BC52" s="261">
        <f>'8'!BL52</f>
        <v>0.70892328564079821</v>
      </c>
      <c r="BD52" s="261">
        <f t="shared" si="26"/>
        <v>0.63068364316148318</v>
      </c>
      <c r="BE52" s="261">
        <f t="shared" si="27"/>
        <v>0.68189915182098726</v>
      </c>
      <c r="BF52" s="286">
        <f>'1'!CQ52</f>
        <v>0.5510006158184666</v>
      </c>
      <c r="BG52" s="286">
        <f>'1'!CS52</f>
        <v>0.65346623178319063</v>
      </c>
      <c r="BH52" s="261">
        <f>'2'!BS52</f>
        <v>0.41771677765818027</v>
      </c>
      <c r="BI52" s="287">
        <f>'2'!BU52</f>
        <v>0.54324747148318553</v>
      </c>
      <c r="BJ52" s="287">
        <f>'3'!BE52</f>
        <v>0.42163329441819425</v>
      </c>
      <c r="BK52" s="261">
        <f>'8'!BU52</f>
        <v>0.74359826739895252</v>
      </c>
      <c r="BL52" s="261">
        <f t="shared" si="28"/>
        <v>0.55347981454749129</v>
      </c>
      <c r="BM52" s="261">
        <f t="shared" si="29"/>
        <v>0.60701913031588139</v>
      </c>
      <c r="BN52" s="286">
        <f>'1'!DC52</f>
        <v>0.70299727392833988</v>
      </c>
      <c r="BO52" s="286">
        <f>'1'!DE52</f>
        <v>0.77403742996668856</v>
      </c>
      <c r="BP52" s="261">
        <f>'2'!CB52</f>
        <v>0.608127074095835</v>
      </c>
      <c r="BQ52" s="287">
        <f>'2'!CD52</f>
        <v>0.71081557214006841</v>
      </c>
      <c r="BR52" s="287">
        <f>'3'!BL52</f>
        <v>0.54509314533001629</v>
      </c>
      <c r="BS52" s="261">
        <f>'8'!CD52</f>
        <v>0.68866098585004354</v>
      </c>
      <c r="BT52" s="261">
        <f t="shared" si="30"/>
        <v>0.65045014977593441</v>
      </c>
      <c r="BU52" s="261">
        <f t="shared" si="31"/>
        <v>0.68913506199569718</v>
      </c>
      <c r="BV52" s="286">
        <f>'1'!DO52</f>
        <v>0.73569891456303582</v>
      </c>
      <c r="BW52" s="286">
        <f>'1'!DQ52</f>
        <v>0.79766673017519041</v>
      </c>
      <c r="BX52" s="261">
        <f>'2'!CK52</f>
        <v>0.83534118329598439</v>
      </c>
      <c r="BY52" s="287">
        <f>'2'!CM52</f>
        <v>0.86818209301781846</v>
      </c>
      <c r="BZ52" s="287">
        <f>'3'!BS52</f>
        <v>0.69178137510821891</v>
      </c>
      <c r="CA52" s="261">
        <f>'8'!CM52</f>
        <v>0.83778495487592253</v>
      </c>
      <c r="CB52" s="261">
        <f t="shared" si="32"/>
        <v>0.76020526665084809</v>
      </c>
      <c r="CC52" s="261">
        <f t="shared" si="33"/>
        <v>0.7882764838678934</v>
      </c>
      <c r="CD52" s="286">
        <f>'1'!EA52</f>
        <v>0.52775749485847889</v>
      </c>
      <c r="CE52" s="286">
        <f>'1'!EC52</f>
        <v>0.63322958067887947</v>
      </c>
      <c r="CF52" s="261">
        <f>'2'!CT52</f>
        <v>0.30941097532837092</v>
      </c>
      <c r="CG52" s="287">
        <f>'2'!CV52</f>
        <v>0.42543599693226047</v>
      </c>
      <c r="CH52" s="287">
        <f>'3'!BZ52</f>
        <v>0.41499801782239654</v>
      </c>
      <c r="CI52" s="261">
        <f>'8'!CV52</f>
        <v>0.64728449956037071</v>
      </c>
      <c r="CJ52" s="261">
        <f t="shared" si="34"/>
        <v>0.50761472482192049</v>
      </c>
      <c r="CK52" s="261">
        <f t="shared" si="35"/>
        <v>0.56140606131046966</v>
      </c>
      <c r="CL52" s="286">
        <f>'1'!EM52</f>
        <v>0.53457935369856058</v>
      </c>
      <c r="CM52" s="286">
        <f>'1'!EO52</f>
        <v>0.63922478328293608</v>
      </c>
      <c r="CN52" s="261">
        <f>'2'!DC52</f>
        <v>0.45493379794894701</v>
      </c>
      <c r="CO52" s="287">
        <f>'2'!DE52</f>
        <v>0.57942293243637943</v>
      </c>
      <c r="CP52" s="287">
        <f>'3'!CG52</f>
        <v>0.7858771354741485</v>
      </c>
      <c r="CQ52" s="261">
        <f>'8'!DE52</f>
        <v>0.79598598906571782</v>
      </c>
      <c r="CR52" s="261">
        <f t="shared" si="36"/>
        <v>0.6547909024092855</v>
      </c>
      <c r="CS52" s="261">
        <f t="shared" si="37"/>
        <v>0.7090979876917789</v>
      </c>
      <c r="CT52" s="286">
        <f>'1'!EY52</f>
        <v>0.66890400587592591</v>
      </c>
      <c r="CU52" s="286">
        <f>'1'!FA52</f>
        <v>0.74859930538329045</v>
      </c>
      <c r="CV52" s="261">
        <f>'2'!DL52</f>
        <v>0.43021224870083319</v>
      </c>
      <c r="CW52" s="287">
        <f>'2'!DN52</f>
        <v>0.55560989744705902</v>
      </c>
      <c r="CX52" s="287">
        <f>'3'!CN52</f>
        <v>0.4458112632747635</v>
      </c>
      <c r="CY52" s="261">
        <f>'8'!DN52</f>
        <v>0.763986723635104</v>
      </c>
      <c r="CZ52" s="261">
        <f t="shared" si="38"/>
        <v>0.61303232394792051</v>
      </c>
      <c r="DA52" s="261">
        <f t="shared" si="39"/>
        <v>0.65745020862548897</v>
      </c>
      <c r="DB52" s="286">
        <f>'1'!FK52</f>
        <v>0.90934464532323156</v>
      </c>
      <c r="DC52" s="286">
        <f>'1'!FM52</f>
        <v>0.91219487118279352</v>
      </c>
      <c r="DD52" s="261">
        <f>'2'!DU52</f>
        <v>0.58839361530190681</v>
      </c>
      <c r="DE52" s="287">
        <f>'2'!DW52</f>
        <v>0.69525314526633408</v>
      </c>
      <c r="DF52" s="287">
        <f>'3'!CU52</f>
        <v>0.12258088222174765</v>
      </c>
      <c r="DG52" s="261">
        <f>'8'!DW52</f>
        <v>0.33473773653443989</v>
      </c>
      <c r="DH52" s="261">
        <f t="shared" si="40"/>
        <v>0.53690687434853024</v>
      </c>
      <c r="DI52" s="261">
        <f t="shared" si="41"/>
        <v>0.54873291768879773</v>
      </c>
    </row>
    <row r="53" spans="1:113" ht="19.5" customHeight="1">
      <c r="A53" s="97">
        <v>2009</v>
      </c>
      <c r="B53" s="286">
        <f>'1'!K53</f>
        <v>0.70856576343212196</v>
      </c>
      <c r="C53" s="286">
        <f>'1'!M53</f>
        <v>0.7781130139325293</v>
      </c>
      <c r="D53" s="261">
        <f>'2'!H53</f>
        <v>0.37595839240892182</v>
      </c>
      <c r="E53" s="287">
        <f>'2'!J53</f>
        <v>0.50021625266477476</v>
      </c>
      <c r="F53" s="287">
        <f>'3'!H53</f>
        <v>0.45619096813774362</v>
      </c>
      <c r="G53" s="261">
        <f>'8'!J53</f>
        <v>0.69444488206540722</v>
      </c>
      <c r="H53" s="261">
        <f t="shared" si="14"/>
        <v>0.60868110716452872</v>
      </c>
      <c r="I53" s="261">
        <f t="shared" si="15"/>
        <v>0.64892579339027689</v>
      </c>
      <c r="J53" s="286">
        <f>'1'!W53</f>
        <v>0.65693897737473417</v>
      </c>
      <c r="K53" s="286">
        <f>'1'!Y53</f>
        <v>0.73946727172786664</v>
      </c>
      <c r="L53" s="261">
        <f>'2'!Q53</f>
        <v>0.57210743823098098</v>
      </c>
      <c r="M53" s="287">
        <f>'2'!S53</f>
        <v>0.68213448595524151</v>
      </c>
      <c r="N53" s="287">
        <f>'3'!O53</f>
        <v>0.70030339690414134</v>
      </c>
      <c r="O53" s="261">
        <f>'8'!S53</f>
        <v>0.66351629748209928</v>
      </c>
      <c r="P53" s="261">
        <f t="shared" si="16"/>
        <v>0.66094125836955198</v>
      </c>
      <c r="Q53" s="261">
        <f t="shared" si="17"/>
        <v>0.70495528088323101</v>
      </c>
      <c r="R53" s="286">
        <f>'1'!AI53</f>
        <v>0.67397491667392784</v>
      </c>
      <c r="S53" s="286">
        <f>'1'!AK53</f>
        <v>0.75243688826600819</v>
      </c>
      <c r="T53" s="261">
        <f>'2'!Z53</f>
        <v>0.54470226847412873</v>
      </c>
      <c r="U53" s="287">
        <f>'2'!AB53</f>
        <v>0.65946929016993594</v>
      </c>
      <c r="V53" s="287">
        <f>'3'!V53</f>
        <v>0.42196820126639822</v>
      </c>
      <c r="W53" s="261">
        <f>'8'!AB53</f>
        <v>0.66092492884020704</v>
      </c>
      <c r="X53" s="261">
        <f t="shared" si="18"/>
        <v>0.59478347604363535</v>
      </c>
      <c r="Y53" s="261">
        <f t="shared" si="19"/>
        <v>0.63764496685004823</v>
      </c>
      <c r="Z53" s="286">
        <f>'1'!AU53</f>
        <v>0.55858009975418299</v>
      </c>
      <c r="AA53" s="286">
        <f>'1'!AW53</f>
        <v>0.65995115441553043</v>
      </c>
      <c r="AB53" s="261">
        <f>'2'!AI53</f>
        <v>0.6016985328961576</v>
      </c>
      <c r="AC53" s="287">
        <f>'2'!AK53</f>
        <v>0.7057849786673257</v>
      </c>
      <c r="AD53" s="287">
        <f>'3'!AC53</f>
        <v>0.77322271623155947</v>
      </c>
      <c r="AE53" s="261">
        <f>'8'!AK53</f>
        <v>0.80251702625852217</v>
      </c>
      <c r="AF53" s="261">
        <f t="shared" si="20"/>
        <v>0.67753682881380939</v>
      </c>
      <c r="AG53" s="261">
        <f t="shared" si="21"/>
        <v>0.72849389525546515</v>
      </c>
      <c r="AH53" s="286">
        <f>'1'!BG53</f>
        <v>0.46754413111527854</v>
      </c>
      <c r="AI53" s="286">
        <f>'1'!BI53</f>
        <v>0.5781685098369086</v>
      </c>
      <c r="AJ53" s="261">
        <f>'2'!AR53</f>
        <v>0.50025225371618476</v>
      </c>
      <c r="AK53" s="287">
        <f>'2'!AT53</f>
        <v>0.62101433841774367</v>
      </c>
      <c r="AL53" s="287">
        <f>'3'!AJ53</f>
        <v>0.79348268550307466</v>
      </c>
      <c r="AM53" s="261">
        <f>'8'!AT53</f>
        <v>0.74240666804874289</v>
      </c>
      <c r="AN53" s="261">
        <f t="shared" si="22"/>
        <v>0.62101521620568434</v>
      </c>
      <c r="AO53" s="261">
        <f t="shared" si="23"/>
        <v>0.67734117616449219</v>
      </c>
      <c r="AP53" s="286">
        <f>'1'!BS53</f>
        <v>0.62631643447385665</v>
      </c>
      <c r="AQ53" s="286">
        <f>'1'!BU53</f>
        <v>0.715585993794287</v>
      </c>
      <c r="AR53" s="261">
        <f>'2'!BA53</f>
        <v>0.41556598415734036</v>
      </c>
      <c r="AS53" s="287">
        <f>'2'!BC53</f>
        <v>0.54109663344785441</v>
      </c>
      <c r="AT53" s="287">
        <f>'3'!AQ53</f>
        <v>0.67221234255168705</v>
      </c>
      <c r="AU53" s="261">
        <f>'8'!BC53</f>
        <v>0.72219823738910116</v>
      </c>
      <c r="AV53" s="261">
        <f t="shared" si="24"/>
        <v>0.64068581719047379</v>
      </c>
      <c r="AW53" s="261">
        <f t="shared" si="25"/>
        <v>0.68894670584769724</v>
      </c>
      <c r="AX53" s="286">
        <f>'1'!CE53</f>
        <v>0.56915934432336124</v>
      </c>
      <c r="AY53" s="286">
        <f>'1'!CG53</f>
        <v>0.66891163450697089</v>
      </c>
      <c r="AZ53" s="261">
        <f>'2'!BJ53</f>
        <v>0.64322939587736916</v>
      </c>
      <c r="BA53" s="287">
        <f>'2'!BL53</f>
        <v>0.73764448132707539</v>
      </c>
      <c r="BB53" s="287">
        <f>'3'!AX53</f>
        <v>0.68954557370256653</v>
      </c>
      <c r="BC53" s="261">
        <f>'8'!BL53</f>
        <v>0.69791808533335387</v>
      </c>
      <c r="BD53" s="261">
        <f t="shared" si="26"/>
        <v>0.63885259207606149</v>
      </c>
      <c r="BE53" s="261">
        <f t="shared" si="27"/>
        <v>0.68819501669447602</v>
      </c>
      <c r="BF53" s="286">
        <f>'1'!CQ53</f>
        <v>0.54791957255415524</v>
      </c>
      <c r="BG53" s="286">
        <f>'1'!CS53</f>
        <v>0.65081431791194622</v>
      </c>
      <c r="BH53" s="261">
        <f>'2'!BS53</f>
        <v>0.43018934431265221</v>
      </c>
      <c r="BI53" s="287">
        <f>'2'!BU53</f>
        <v>0.55558744207050259</v>
      </c>
      <c r="BJ53" s="287">
        <f>'3'!BE53</f>
        <v>0.42163329441819425</v>
      </c>
      <c r="BK53" s="261">
        <f>'8'!BU53</f>
        <v>0.7283664147064921</v>
      </c>
      <c r="BL53" s="261">
        <f t="shared" si="28"/>
        <v>0.54968669073409893</v>
      </c>
      <c r="BM53" s="261">
        <f t="shared" si="29"/>
        <v>0.60338439865300031</v>
      </c>
      <c r="BN53" s="286">
        <f>'1'!DC53</f>
        <v>0.69912672322532066</v>
      </c>
      <c r="BO53" s="286">
        <f>'1'!DE53</f>
        <v>0.77119171433527312</v>
      </c>
      <c r="BP53" s="261">
        <f>'2'!CB53</f>
        <v>0.65033710255405586</v>
      </c>
      <c r="BQ53" s="287">
        <f>'2'!CD53</f>
        <v>0.74294994807351789</v>
      </c>
      <c r="BR53" s="287">
        <f>'3'!BL53</f>
        <v>0.54509314533001629</v>
      </c>
      <c r="BS53" s="261">
        <f>'8'!CD53</f>
        <v>0.65017712095635427</v>
      </c>
      <c r="BT53" s="261">
        <f t="shared" si="30"/>
        <v>0.64350196611712651</v>
      </c>
      <c r="BU53" s="261">
        <f t="shared" si="31"/>
        <v>0.6815892471130538</v>
      </c>
      <c r="BV53" s="286">
        <f>'1'!DO53</f>
        <v>0.75649902918355194</v>
      </c>
      <c r="BW53" s="286">
        <f>'1'!DQ53</f>
        <v>0.81232497205145782</v>
      </c>
      <c r="BX53" s="261">
        <f>'2'!CK53</f>
        <v>0.91666666666666674</v>
      </c>
      <c r="BY53" s="287">
        <f>'2'!CM53</f>
        <v>0.91666666666666652</v>
      </c>
      <c r="BZ53" s="287">
        <f>'3'!BS53</f>
        <v>0.69178137510821891</v>
      </c>
      <c r="CA53" s="261">
        <f>'8'!CM53</f>
        <v>0.82925924201378964</v>
      </c>
      <c r="CB53" s="261">
        <f t="shared" si="32"/>
        <v>0.77452643262058962</v>
      </c>
      <c r="CC53" s="261">
        <f t="shared" si="33"/>
        <v>0.79685680976775197</v>
      </c>
      <c r="CD53" s="286">
        <f>'1'!EA53</f>
        <v>0.50225855139790643</v>
      </c>
      <c r="CE53" s="286">
        <f>'1'!EC53</f>
        <v>0.61039475900022921</v>
      </c>
      <c r="CF53" s="261">
        <f>'2'!CT53</f>
        <v>0.3100365197197732</v>
      </c>
      <c r="CG53" s="287">
        <f>'2'!CV53</f>
        <v>0.42617878732373871</v>
      </c>
      <c r="CH53" s="287">
        <f>'3'!BZ53</f>
        <v>0.41499801782239654</v>
      </c>
      <c r="CI53" s="261">
        <f>'8'!CV53</f>
        <v>0.57683292922493234</v>
      </c>
      <c r="CJ53" s="261">
        <f t="shared" si="34"/>
        <v>0.47986480929297209</v>
      </c>
      <c r="CK53" s="261">
        <f t="shared" si="35"/>
        <v>0.53473351909429789</v>
      </c>
      <c r="CL53" s="286">
        <f>'1'!EM53</f>
        <v>0.54272497778403161</v>
      </c>
      <c r="CM53" s="286">
        <f>'1'!EO53</f>
        <v>0.64632229293524879</v>
      </c>
      <c r="CN53" s="261">
        <f>'2'!DC53</f>
        <v>0.45174138932841618</v>
      </c>
      <c r="CO53" s="287">
        <f>'2'!DE53</f>
        <v>0.57639450447879015</v>
      </c>
      <c r="CP53" s="287">
        <f>'3'!CG53</f>
        <v>0.7858771354741485</v>
      </c>
      <c r="CQ53" s="261">
        <f>'8'!DE53</f>
        <v>0.76796911077999408</v>
      </c>
      <c r="CR53" s="261">
        <f t="shared" si="36"/>
        <v>0.65072569160998994</v>
      </c>
      <c r="CS53" s="261">
        <f t="shared" si="37"/>
        <v>0.70462992918551415</v>
      </c>
      <c r="CT53" s="286">
        <f>'1'!EY53</f>
        <v>0.64639247220738127</v>
      </c>
      <c r="CU53" s="286">
        <f>'1'!FA53</f>
        <v>0.73132642971807471</v>
      </c>
      <c r="CV53" s="261">
        <f>'2'!DL53</f>
        <v>0.41950572483546089</v>
      </c>
      <c r="CW53" s="287">
        <f>'2'!DN53</f>
        <v>0.54503126819867498</v>
      </c>
      <c r="CX53" s="287">
        <f>'3'!CN53</f>
        <v>0.4458112632747635</v>
      </c>
      <c r="CY53" s="261">
        <f>'8'!DN53</f>
        <v>0.73659740564372767</v>
      </c>
      <c r="CZ53" s="261">
        <f t="shared" si="38"/>
        <v>0.59610972859612144</v>
      </c>
      <c r="DA53" s="261">
        <f t="shared" si="39"/>
        <v>0.64263586593672017</v>
      </c>
      <c r="DB53" s="286">
        <f>'1'!FK53</f>
        <v>0.90928137677381538</v>
      </c>
      <c r="DC53" s="286">
        <f>'1'!FM53</f>
        <v>0.91215611681229714</v>
      </c>
      <c r="DD53" s="261">
        <f>'2'!DU53</f>
        <v>0.61445953561155164</v>
      </c>
      <c r="DE53" s="287">
        <f>'2'!DW53</f>
        <v>0.71573472259823545</v>
      </c>
      <c r="DF53" s="287">
        <f>'3'!CU53</f>
        <v>0.12258088222174765</v>
      </c>
      <c r="DG53" s="261">
        <f>'8'!DW53</f>
        <v>0.27986932820995003</v>
      </c>
      <c r="DH53" s="261">
        <f t="shared" si="40"/>
        <v>0.52577105687860581</v>
      </c>
      <c r="DI53" s="261">
        <f t="shared" si="41"/>
        <v>0.53704847159266689</v>
      </c>
    </row>
    <row r="54" spans="1:113" ht="19.5" customHeight="1">
      <c r="A54" s="97"/>
      <c r="B54" s="260"/>
      <c r="C54" s="260"/>
      <c r="D54" s="260"/>
      <c r="E54" s="260"/>
      <c r="F54" s="260"/>
      <c r="G54" s="260"/>
      <c r="H54" s="260"/>
      <c r="I54" s="216"/>
      <c r="J54" s="260"/>
      <c r="K54" s="260"/>
      <c r="L54" s="260"/>
      <c r="M54" s="260"/>
      <c r="N54" s="260"/>
      <c r="O54" s="260"/>
      <c r="P54" s="260"/>
      <c r="Q54" s="260"/>
      <c r="R54" s="260"/>
      <c r="S54" s="260"/>
      <c r="T54" s="260"/>
      <c r="U54" s="260"/>
      <c r="V54" s="260"/>
      <c r="W54" s="260"/>
      <c r="X54" s="260"/>
      <c r="Y54" s="216"/>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c r="AZ54" s="260"/>
      <c r="BA54" s="260"/>
      <c r="BB54" s="260"/>
      <c r="BC54" s="260"/>
      <c r="BD54" s="260"/>
      <c r="BE54" s="216"/>
      <c r="BF54" s="260"/>
      <c r="BG54" s="260"/>
      <c r="BH54" s="260"/>
      <c r="BI54" s="260"/>
      <c r="BJ54" s="260"/>
      <c r="BK54" s="260"/>
      <c r="BL54" s="260"/>
      <c r="BM54" s="260"/>
      <c r="BN54" s="260"/>
      <c r="BO54" s="260"/>
      <c r="BP54" s="260"/>
      <c r="BQ54" s="260"/>
      <c r="BR54" s="260"/>
      <c r="BS54" s="260"/>
      <c r="BT54" s="260"/>
      <c r="BU54" s="260"/>
      <c r="BV54" s="260"/>
      <c r="BW54" s="260"/>
      <c r="BX54" s="260"/>
      <c r="BY54" s="260"/>
      <c r="BZ54" s="260"/>
      <c r="CA54" s="260"/>
      <c r="CB54" s="260"/>
      <c r="CC54" s="216"/>
      <c r="CD54" s="260"/>
      <c r="CE54" s="260"/>
      <c r="CF54" s="260"/>
      <c r="CG54" s="260"/>
      <c r="CH54" s="260"/>
      <c r="CI54" s="260"/>
      <c r="CJ54" s="260"/>
      <c r="CK54" s="260"/>
      <c r="CL54" s="260"/>
      <c r="CM54" s="260"/>
      <c r="CN54" s="260"/>
      <c r="CO54" s="260"/>
      <c r="CP54" s="260"/>
      <c r="CQ54" s="260"/>
      <c r="CR54" s="260"/>
      <c r="CS54" s="216"/>
      <c r="CT54" s="260"/>
      <c r="CU54" s="260"/>
      <c r="CV54" s="260"/>
      <c r="CW54" s="260"/>
      <c r="CX54" s="260"/>
      <c r="CY54" s="260"/>
      <c r="CZ54" s="260"/>
      <c r="DA54" s="216"/>
      <c r="DB54" s="260"/>
      <c r="DC54" s="260"/>
      <c r="DD54" s="260"/>
      <c r="DE54" s="260"/>
      <c r="DF54" s="260"/>
      <c r="DG54" s="260"/>
      <c r="DH54" s="260"/>
      <c r="DI54" s="216"/>
    </row>
    <row r="55" spans="1:113">
      <c r="A55" s="97"/>
      <c r="B55" s="195" t="s">
        <v>645</v>
      </c>
      <c r="H55" s="233"/>
      <c r="I55" s="233"/>
      <c r="J55" s="233"/>
      <c r="K55" s="233"/>
      <c r="L55" s="233"/>
      <c r="M55" s="233"/>
      <c r="N55" s="233"/>
      <c r="O55" s="233"/>
      <c r="P55" s="233"/>
      <c r="Q55" s="233"/>
      <c r="R55" s="233"/>
      <c r="S55" s="233"/>
      <c r="T55" s="233"/>
      <c r="U55" s="233"/>
      <c r="V55" s="233"/>
      <c r="W55" s="233"/>
      <c r="X55" s="233"/>
      <c r="Y55" s="233"/>
      <c r="Z55" s="233"/>
      <c r="AA55" s="233"/>
      <c r="AB55" s="233"/>
      <c r="AC55" s="233"/>
      <c r="AD55" s="233"/>
      <c r="AE55" s="233"/>
      <c r="AF55" s="233"/>
      <c r="AG55" s="233"/>
      <c r="AH55" s="233"/>
      <c r="AI55" s="233"/>
      <c r="AJ55" s="233"/>
      <c r="AK55" s="233"/>
      <c r="AL55" s="233"/>
      <c r="AM55" s="233"/>
      <c r="AN55" s="233"/>
      <c r="AO55" s="233"/>
      <c r="AP55" s="233"/>
      <c r="AQ55" s="233"/>
      <c r="AR55" s="233"/>
      <c r="AS55" s="233"/>
      <c r="AT55" s="233"/>
      <c r="AU55" s="233"/>
      <c r="AV55" s="233"/>
      <c r="AW55" s="233"/>
      <c r="AX55" s="233"/>
      <c r="AY55" s="233"/>
      <c r="AZ55" s="233"/>
      <c r="BA55" s="233"/>
      <c r="BB55" s="233"/>
      <c r="BC55" s="233"/>
      <c r="BD55" s="233"/>
      <c r="BE55" s="233"/>
      <c r="BF55" s="233"/>
      <c r="BG55" s="233"/>
      <c r="BH55" s="233"/>
      <c r="BI55" s="233"/>
      <c r="BJ55" s="233"/>
      <c r="BK55" s="233"/>
      <c r="BL55" s="233"/>
      <c r="BM55" s="233"/>
      <c r="BN55" s="233"/>
      <c r="BO55" s="233"/>
      <c r="BP55" s="233"/>
      <c r="BQ55" s="233"/>
      <c r="BR55" s="233"/>
      <c r="BS55" s="233"/>
      <c r="BT55" s="233"/>
      <c r="BU55" s="233"/>
      <c r="BV55" s="233"/>
      <c r="BW55" s="233"/>
      <c r="BX55" s="233"/>
      <c r="BY55" s="233"/>
      <c r="BZ55" s="233"/>
      <c r="CA55" s="233"/>
      <c r="CB55" s="233"/>
      <c r="CC55" s="233"/>
      <c r="CD55" s="233"/>
      <c r="CE55" s="233"/>
      <c r="CF55" s="233"/>
      <c r="CG55" s="233"/>
      <c r="CH55" s="233"/>
      <c r="CI55" s="233"/>
      <c r="CJ55" s="233"/>
      <c r="CK55" s="233"/>
      <c r="CL55" s="233"/>
      <c r="CM55" s="233"/>
      <c r="CN55" s="233"/>
      <c r="CO55" s="233"/>
      <c r="CP55" s="233"/>
      <c r="CQ55" s="233"/>
      <c r="CR55" s="233"/>
      <c r="CS55" s="233"/>
      <c r="CT55" s="233"/>
      <c r="CU55" s="233"/>
      <c r="CV55" s="233"/>
      <c r="CW55" s="233"/>
      <c r="CX55" s="233"/>
      <c r="CY55" s="233"/>
      <c r="CZ55" s="233"/>
      <c r="DA55" s="233"/>
      <c r="DB55" s="233"/>
      <c r="DC55" s="233"/>
      <c r="DD55" s="233"/>
      <c r="DE55" s="233"/>
      <c r="DF55" s="233"/>
      <c r="DG55" s="233"/>
      <c r="DH55" s="233"/>
      <c r="DI55" s="233"/>
    </row>
    <row r="56" spans="1:113">
      <c r="B56" s="195" t="s">
        <v>864</v>
      </c>
      <c r="D56" s="143"/>
      <c r="E56" s="143"/>
      <c r="F56" s="143"/>
      <c r="G56" s="143"/>
      <c r="H56" s="143"/>
      <c r="CI56" s="195" t="e">
        <f>100*(#REF!-CI51)/CI51</f>
        <v>#REF!</v>
      </c>
      <c r="CJ56" s="195" t="e">
        <f>100*(#REF!-CJ51)/CJ51</f>
        <v>#REF!</v>
      </c>
    </row>
    <row r="57" spans="1:113">
      <c r="C57" s="195" t="s">
        <v>908</v>
      </c>
    </row>
    <row r="58" spans="1:113">
      <c r="B58" t="s">
        <v>290</v>
      </c>
      <c r="C58" s="232">
        <f>CB$53</f>
        <v>0.77452643262058962</v>
      </c>
    </row>
    <row r="59" spans="1:113">
      <c r="B59" t="s">
        <v>284</v>
      </c>
      <c r="C59" s="232">
        <f>AF$53</f>
        <v>0.67753682881380939</v>
      </c>
    </row>
    <row r="60" spans="1:113">
      <c r="B60" t="s">
        <v>283</v>
      </c>
      <c r="C60" s="232">
        <f>P$53</f>
        <v>0.66094125836955198</v>
      </c>
    </row>
    <row r="61" spans="1:113">
      <c r="B61" t="s">
        <v>292</v>
      </c>
      <c r="C61" s="232">
        <f>CR$53</f>
        <v>0.65072569160998994</v>
      </c>
    </row>
    <row r="62" spans="1:113">
      <c r="B62" t="s">
        <v>289</v>
      </c>
      <c r="C62" s="232">
        <f>BT$53</f>
        <v>0.64350196611712651</v>
      </c>
    </row>
    <row r="63" spans="1:113">
      <c r="B63" t="s">
        <v>286</v>
      </c>
      <c r="C63" s="232">
        <f>AV$53</f>
        <v>0.64068581719047379</v>
      </c>
    </row>
    <row r="64" spans="1:113">
      <c r="B64" t="s">
        <v>287</v>
      </c>
      <c r="C64" s="232">
        <f>BD$53</f>
        <v>0.63885259207606149</v>
      </c>
    </row>
    <row r="65" spans="2:22">
      <c r="B65" t="s">
        <v>285</v>
      </c>
      <c r="C65" s="232">
        <f>AN$53</f>
        <v>0.62101521620568434</v>
      </c>
    </row>
    <row r="66" spans="2:22">
      <c r="B66" t="s">
        <v>281</v>
      </c>
      <c r="C66" s="232">
        <f>H$53</f>
        <v>0.60868110716452872</v>
      </c>
    </row>
    <row r="67" spans="2:22">
      <c r="B67" t="s">
        <v>293</v>
      </c>
      <c r="C67" s="232">
        <f>CZ$53</f>
        <v>0.59610972859612144</v>
      </c>
    </row>
    <row r="68" spans="2:22">
      <c r="B68" t="s">
        <v>272</v>
      </c>
      <c r="C68" s="232">
        <f>X$53</f>
        <v>0.59478347604363535</v>
      </c>
    </row>
    <row r="69" spans="2:22">
      <c r="B69" t="s">
        <v>288</v>
      </c>
      <c r="C69" s="232">
        <f>BL$53</f>
        <v>0.54968669073409893</v>
      </c>
    </row>
    <row r="70" spans="2:22">
      <c r="B70" t="s">
        <v>273</v>
      </c>
      <c r="C70" s="232">
        <f>DH$53</f>
        <v>0.52577105687860581</v>
      </c>
    </row>
    <row r="71" spans="2:22">
      <c r="B71" t="s">
        <v>291</v>
      </c>
      <c r="C71" s="232">
        <f>CJ$53</f>
        <v>0.47986480929297209</v>
      </c>
      <c r="V71" s="255"/>
    </row>
    <row r="72" spans="2:22">
      <c r="B72" s="232"/>
      <c r="V72" s="255"/>
    </row>
    <row r="73" spans="2:22">
      <c r="B73" s="232"/>
      <c r="V73" s="255"/>
    </row>
    <row r="74" spans="2:22">
      <c r="B74" s="232"/>
      <c r="V74" s="255"/>
    </row>
    <row r="75" spans="2:22">
      <c r="C75" s="195" t="s">
        <v>909</v>
      </c>
      <c r="V75" s="255"/>
    </row>
    <row r="76" spans="2:22">
      <c r="B76" t="s">
        <v>290</v>
      </c>
      <c r="C76" s="195">
        <f>(POWER($CB$53/$CB$24, 1/29)-1)*100</f>
        <v>1.4520443657162874</v>
      </c>
      <c r="V76" s="255"/>
    </row>
    <row r="77" spans="2:22">
      <c r="B77" t="s">
        <v>284</v>
      </c>
      <c r="C77" s="195">
        <f>(POWER($AF$53/$AF$24, 1/29)-1)*100</f>
        <v>1.4026749813085493</v>
      </c>
      <c r="V77" s="255"/>
    </row>
    <row r="78" spans="2:22">
      <c r="B78" t="s">
        <v>273</v>
      </c>
      <c r="C78" s="195">
        <f>(POWER($DH$53/$DH$24, 1/29)-1)*100</f>
        <v>1.2717168106719301</v>
      </c>
    </row>
    <row r="79" spans="2:22">
      <c r="B79" t="s">
        <v>281</v>
      </c>
      <c r="C79" s="195">
        <f>(POWER($H$53/$H$24, 1/29)-1)*100</f>
        <v>1.2124093105810196</v>
      </c>
    </row>
    <row r="80" spans="2:22">
      <c r="B80" t="s">
        <v>272</v>
      </c>
      <c r="C80" s="195">
        <f>(POWER($X$53/$X$24, 1/29)-1)*100</f>
        <v>1.1094551627415683</v>
      </c>
    </row>
    <row r="81" spans="2:3">
      <c r="B81" t="s">
        <v>286</v>
      </c>
      <c r="C81" s="195">
        <f>(POWER($AV$53/$AV$24, 1/29)-1)*100</f>
        <v>1.0722018095222774</v>
      </c>
    </row>
    <row r="82" spans="2:3">
      <c r="B82" t="s">
        <v>293</v>
      </c>
      <c r="C82" s="195">
        <f>(POWER($CZ$53/$CZ$24, 1/29)-1)*100</f>
        <v>0.94643684492368152</v>
      </c>
    </row>
    <row r="83" spans="2:3">
      <c r="B83" t="s">
        <v>285</v>
      </c>
      <c r="C83" s="195">
        <f>(POWER($AN$53/$AN$24, 1/29)-1)*100</f>
        <v>0.92949007423703822</v>
      </c>
    </row>
    <row r="84" spans="2:3">
      <c r="B84" t="s">
        <v>291</v>
      </c>
      <c r="C84" s="195">
        <f>(POWER($CJ$53/$CJ$24, 1/29)-1)*100</f>
        <v>0.83857687487010057</v>
      </c>
    </row>
    <row r="85" spans="2:3">
      <c r="B85" t="s">
        <v>287</v>
      </c>
      <c r="C85" s="195">
        <f>(POWER($BD$53/$BD$24, 1/29)-1)*100</f>
        <v>0.79235078170245554</v>
      </c>
    </row>
    <row r="86" spans="2:3">
      <c r="B86" t="s">
        <v>292</v>
      </c>
      <c r="C86" s="195">
        <f>(POWER($CR$53/$CR$24, 1/29)-1)*100</f>
        <v>0.67810169141577781</v>
      </c>
    </row>
    <row r="87" spans="2:3">
      <c r="B87" t="s">
        <v>288</v>
      </c>
      <c r="C87" s="195">
        <f>(POWER($BL$53/$BL$24, 1/29)-1)*100</f>
        <v>0.60615128620944425</v>
      </c>
    </row>
    <row r="88" spans="2:3">
      <c r="B88" t="s">
        <v>283</v>
      </c>
      <c r="C88" s="195">
        <f>(POWER($P$53/$P$24, 1/29)-1)*100</f>
        <v>0.58221882050195628</v>
      </c>
    </row>
    <row r="89" spans="2:3">
      <c r="B89" t="s">
        <v>289</v>
      </c>
      <c r="C89" s="195">
        <f>(POWER($BT$53/$BT$24, 1/29)-1)*100</f>
        <v>0.3307599226841651</v>
      </c>
    </row>
    <row r="90" spans="2:3">
      <c r="B90" s="232"/>
    </row>
    <row r="91" spans="2:3">
      <c r="B91" s="232"/>
    </row>
    <row r="92" spans="2:3">
      <c r="B92" s="232"/>
    </row>
    <row r="93" spans="2:3">
      <c r="B93" s="232"/>
    </row>
    <row r="94" spans="2:3">
      <c r="B94" s="232"/>
    </row>
    <row r="95" spans="2:3">
      <c r="B95" s="232"/>
    </row>
    <row r="96" spans="2:3">
      <c r="B96" s="232"/>
    </row>
  </sheetData>
  <sortState ref="B76:C89">
    <sortCondition descending="1" ref="C76:C89"/>
  </sortState>
  <pageMargins left="0.35433070866141736" right="0.35433070866141736" top="0.9055118110236221" bottom="0.62992125984251968" header="0.51181102362204722" footer="0.51181102362204722"/>
  <pageSetup scale="64" orientation="landscape" horizontalDpi="4294967294" r:id="rId1"/>
  <headerFooter alignWithMargins="0"/>
  <colBreaks count="6" manualBreakCount="6">
    <brk id="17" max="46" man="1"/>
    <brk id="33" max="46" man="1"/>
    <brk id="49" max="46" man="1"/>
    <brk id="65" max="46" man="1"/>
    <brk id="81" max="46" man="1"/>
    <brk id="97" max="46" man="1"/>
  </colBreaks>
</worksheet>
</file>

<file path=xl/worksheets/sheet154.xml><?xml version="1.0" encoding="utf-8"?>
<worksheet xmlns="http://schemas.openxmlformats.org/spreadsheetml/2006/main" xmlns:r="http://schemas.openxmlformats.org/officeDocument/2006/relationships">
  <sheetPr codeName="Sheet166"/>
  <dimension ref="A1:DI89"/>
  <sheetViews>
    <sheetView view="pageBreakPreview" zoomScaleSheetLayoutView="100" workbookViewId="0">
      <pane xSplit="1" ySplit="3" topLeftCell="B51" activePane="bottomRight" state="frozen"/>
      <selection activeCell="R37" sqref="R37"/>
      <selection pane="topRight" activeCell="R37" sqref="R37"/>
      <selection pane="bottomLeft" activeCell="R37" sqref="R37"/>
      <selection pane="bottomRight" activeCell="R37" sqref="R37"/>
    </sheetView>
  </sheetViews>
  <sheetFormatPr defaultRowHeight="12.75"/>
  <cols>
    <col min="1" max="1" width="6.28515625" style="195" customWidth="1"/>
    <col min="2" max="8" width="10.140625" style="195" customWidth="1"/>
    <col min="9" max="9" width="9.28515625" style="195" bestFit="1" customWidth="1"/>
    <col min="10" max="24" width="10.140625" style="195" customWidth="1"/>
    <col min="25" max="25" width="9.28515625" style="195" bestFit="1" customWidth="1"/>
    <col min="26" max="56" width="10.140625" style="195" customWidth="1"/>
    <col min="57" max="57" width="9.28515625" style="195" bestFit="1" customWidth="1"/>
    <col min="58" max="80" width="10.140625" style="195" customWidth="1"/>
    <col min="81" max="81" width="9.28515625" style="195" bestFit="1" customWidth="1"/>
    <col min="82" max="96" width="10.140625" style="195" customWidth="1"/>
    <col min="97" max="97" width="8.85546875" style="195" customWidth="1"/>
    <col min="98" max="104" width="10.140625" style="195" customWidth="1"/>
    <col min="105" max="105" width="8.85546875" style="195" customWidth="1"/>
    <col min="106" max="112" width="10.140625" style="195" customWidth="1"/>
    <col min="113" max="256" width="9.140625" style="195"/>
    <col min="257" max="257" width="6.28515625" style="195" customWidth="1"/>
    <col min="258" max="264" width="10.140625" style="195" customWidth="1"/>
    <col min="265" max="265" width="9.28515625" style="195" bestFit="1" customWidth="1"/>
    <col min="266" max="280" width="10.140625" style="195" customWidth="1"/>
    <col min="281" max="281" width="9.28515625" style="195" bestFit="1" customWidth="1"/>
    <col min="282" max="312" width="10.140625" style="195" customWidth="1"/>
    <col min="313" max="313" width="9.28515625" style="195" bestFit="1" customWidth="1"/>
    <col min="314" max="336" width="10.140625" style="195" customWidth="1"/>
    <col min="337" max="337" width="9.28515625" style="195" bestFit="1" customWidth="1"/>
    <col min="338" max="352" width="10.140625" style="195" customWidth="1"/>
    <col min="353" max="353" width="8.85546875" style="195" customWidth="1"/>
    <col min="354" max="360" width="10.140625" style="195" customWidth="1"/>
    <col min="361" max="361" width="8.85546875" style="195" customWidth="1"/>
    <col min="362" max="368" width="10.140625" style="195" customWidth="1"/>
    <col min="369" max="512" width="9.140625" style="195"/>
    <col min="513" max="513" width="6.28515625" style="195" customWidth="1"/>
    <col min="514" max="520" width="10.140625" style="195" customWidth="1"/>
    <col min="521" max="521" width="9.28515625" style="195" bestFit="1" customWidth="1"/>
    <col min="522" max="536" width="10.140625" style="195" customWidth="1"/>
    <col min="537" max="537" width="9.28515625" style="195" bestFit="1" customWidth="1"/>
    <col min="538" max="568" width="10.140625" style="195" customWidth="1"/>
    <col min="569" max="569" width="9.28515625" style="195" bestFit="1" customWidth="1"/>
    <col min="570" max="592" width="10.140625" style="195" customWidth="1"/>
    <col min="593" max="593" width="9.28515625" style="195" bestFit="1" customWidth="1"/>
    <col min="594" max="608" width="10.140625" style="195" customWidth="1"/>
    <col min="609" max="609" width="8.85546875" style="195" customWidth="1"/>
    <col min="610" max="616" width="10.140625" style="195" customWidth="1"/>
    <col min="617" max="617" width="8.85546875" style="195" customWidth="1"/>
    <col min="618" max="624" width="10.140625" style="195" customWidth="1"/>
    <col min="625" max="768" width="9.140625" style="195"/>
    <col min="769" max="769" width="6.28515625" style="195" customWidth="1"/>
    <col min="770" max="776" width="10.140625" style="195" customWidth="1"/>
    <col min="777" max="777" width="9.28515625" style="195" bestFit="1" customWidth="1"/>
    <col min="778" max="792" width="10.140625" style="195" customWidth="1"/>
    <col min="793" max="793" width="9.28515625" style="195" bestFit="1" customWidth="1"/>
    <col min="794" max="824" width="10.140625" style="195" customWidth="1"/>
    <col min="825" max="825" width="9.28515625" style="195" bestFit="1" customWidth="1"/>
    <col min="826" max="848" width="10.140625" style="195" customWidth="1"/>
    <col min="849" max="849" width="9.28515625" style="195" bestFit="1" customWidth="1"/>
    <col min="850" max="864" width="10.140625" style="195" customWidth="1"/>
    <col min="865" max="865" width="8.85546875" style="195" customWidth="1"/>
    <col min="866" max="872" width="10.140625" style="195" customWidth="1"/>
    <col min="873" max="873" width="8.85546875" style="195" customWidth="1"/>
    <col min="874" max="880" width="10.140625" style="195" customWidth="1"/>
    <col min="881" max="1024" width="9.140625" style="195"/>
    <col min="1025" max="1025" width="6.28515625" style="195" customWidth="1"/>
    <col min="1026" max="1032" width="10.140625" style="195" customWidth="1"/>
    <col min="1033" max="1033" width="9.28515625" style="195" bestFit="1" customWidth="1"/>
    <col min="1034" max="1048" width="10.140625" style="195" customWidth="1"/>
    <col min="1049" max="1049" width="9.28515625" style="195" bestFit="1" customWidth="1"/>
    <col min="1050" max="1080" width="10.140625" style="195" customWidth="1"/>
    <col min="1081" max="1081" width="9.28515625" style="195" bestFit="1" customWidth="1"/>
    <col min="1082" max="1104" width="10.140625" style="195" customWidth="1"/>
    <col min="1105" max="1105" width="9.28515625" style="195" bestFit="1" customWidth="1"/>
    <col min="1106" max="1120" width="10.140625" style="195" customWidth="1"/>
    <col min="1121" max="1121" width="8.85546875" style="195" customWidth="1"/>
    <col min="1122" max="1128" width="10.140625" style="195" customWidth="1"/>
    <col min="1129" max="1129" width="8.85546875" style="195" customWidth="1"/>
    <col min="1130" max="1136" width="10.140625" style="195" customWidth="1"/>
    <col min="1137" max="1280" width="9.140625" style="195"/>
    <col min="1281" max="1281" width="6.28515625" style="195" customWidth="1"/>
    <col min="1282" max="1288" width="10.140625" style="195" customWidth="1"/>
    <col min="1289" max="1289" width="9.28515625" style="195" bestFit="1" customWidth="1"/>
    <col min="1290" max="1304" width="10.140625" style="195" customWidth="1"/>
    <col min="1305" max="1305" width="9.28515625" style="195" bestFit="1" customWidth="1"/>
    <col min="1306" max="1336" width="10.140625" style="195" customWidth="1"/>
    <col min="1337" max="1337" width="9.28515625" style="195" bestFit="1" customWidth="1"/>
    <col min="1338" max="1360" width="10.140625" style="195" customWidth="1"/>
    <col min="1361" max="1361" width="9.28515625" style="195" bestFit="1" customWidth="1"/>
    <col min="1362" max="1376" width="10.140625" style="195" customWidth="1"/>
    <col min="1377" max="1377" width="8.85546875" style="195" customWidth="1"/>
    <col min="1378" max="1384" width="10.140625" style="195" customWidth="1"/>
    <col min="1385" max="1385" width="8.85546875" style="195" customWidth="1"/>
    <col min="1386" max="1392" width="10.140625" style="195" customWidth="1"/>
    <col min="1393" max="1536" width="9.140625" style="195"/>
    <col min="1537" max="1537" width="6.28515625" style="195" customWidth="1"/>
    <col min="1538" max="1544" width="10.140625" style="195" customWidth="1"/>
    <col min="1545" max="1545" width="9.28515625" style="195" bestFit="1" customWidth="1"/>
    <col min="1546" max="1560" width="10.140625" style="195" customWidth="1"/>
    <col min="1561" max="1561" width="9.28515625" style="195" bestFit="1" customWidth="1"/>
    <col min="1562" max="1592" width="10.140625" style="195" customWidth="1"/>
    <col min="1593" max="1593" width="9.28515625" style="195" bestFit="1" customWidth="1"/>
    <col min="1594" max="1616" width="10.140625" style="195" customWidth="1"/>
    <col min="1617" max="1617" width="9.28515625" style="195" bestFit="1" customWidth="1"/>
    <col min="1618" max="1632" width="10.140625" style="195" customWidth="1"/>
    <col min="1633" max="1633" width="8.85546875" style="195" customWidth="1"/>
    <col min="1634" max="1640" width="10.140625" style="195" customWidth="1"/>
    <col min="1641" max="1641" width="8.85546875" style="195" customWidth="1"/>
    <col min="1642" max="1648" width="10.140625" style="195" customWidth="1"/>
    <col min="1649" max="1792" width="9.140625" style="195"/>
    <col min="1793" max="1793" width="6.28515625" style="195" customWidth="1"/>
    <col min="1794" max="1800" width="10.140625" style="195" customWidth="1"/>
    <col min="1801" max="1801" width="9.28515625" style="195" bestFit="1" customWidth="1"/>
    <col min="1802" max="1816" width="10.140625" style="195" customWidth="1"/>
    <col min="1817" max="1817" width="9.28515625" style="195" bestFit="1" customWidth="1"/>
    <col min="1818" max="1848" width="10.140625" style="195" customWidth="1"/>
    <col min="1849" max="1849" width="9.28515625" style="195" bestFit="1" customWidth="1"/>
    <col min="1850" max="1872" width="10.140625" style="195" customWidth="1"/>
    <col min="1873" max="1873" width="9.28515625" style="195" bestFit="1" customWidth="1"/>
    <col min="1874" max="1888" width="10.140625" style="195" customWidth="1"/>
    <col min="1889" max="1889" width="8.85546875" style="195" customWidth="1"/>
    <col min="1890" max="1896" width="10.140625" style="195" customWidth="1"/>
    <col min="1897" max="1897" width="8.85546875" style="195" customWidth="1"/>
    <col min="1898" max="1904" width="10.140625" style="195" customWidth="1"/>
    <col min="1905" max="2048" width="9.140625" style="195"/>
    <col min="2049" max="2049" width="6.28515625" style="195" customWidth="1"/>
    <col min="2050" max="2056" width="10.140625" style="195" customWidth="1"/>
    <col min="2057" max="2057" width="9.28515625" style="195" bestFit="1" customWidth="1"/>
    <col min="2058" max="2072" width="10.140625" style="195" customWidth="1"/>
    <col min="2073" max="2073" width="9.28515625" style="195" bestFit="1" customWidth="1"/>
    <col min="2074" max="2104" width="10.140625" style="195" customWidth="1"/>
    <col min="2105" max="2105" width="9.28515625" style="195" bestFit="1" customWidth="1"/>
    <col min="2106" max="2128" width="10.140625" style="195" customWidth="1"/>
    <col min="2129" max="2129" width="9.28515625" style="195" bestFit="1" customWidth="1"/>
    <col min="2130" max="2144" width="10.140625" style="195" customWidth="1"/>
    <col min="2145" max="2145" width="8.85546875" style="195" customWidth="1"/>
    <col min="2146" max="2152" width="10.140625" style="195" customWidth="1"/>
    <col min="2153" max="2153" width="8.85546875" style="195" customWidth="1"/>
    <col min="2154" max="2160" width="10.140625" style="195" customWidth="1"/>
    <col min="2161" max="2304" width="9.140625" style="195"/>
    <col min="2305" max="2305" width="6.28515625" style="195" customWidth="1"/>
    <col min="2306" max="2312" width="10.140625" style="195" customWidth="1"/>
    <col min="2313" max="2313" width="9.28515625" style="195" bestFit="1" customWidth="1"/>
    <col min="2314" max="2328" width="10.140625" style="195" customWidth="1"/>
    <col min="2329" max="2329" width="9.28515625" style="195" bestFit="1" customWidth="1"/>
    <col min="2330" max="2360" width="10.140625" style="195" customWidth="1"/>
    <col min="2361" max="2361" width="9.28515625" style="195" bestFit="1" customWidth="1"/>
    <col min="2362" max="2384" width="10.140625" style="195" customWidth="1"/>
    <col min="2385" max="2385" width="9.28515625" style="195" bestFit="1" customWidth="1"/>
    <col min="2386" max="2400" width="10.140625" style="195" customWidth="1"/>
    <col min="2401" max="2401" width="8.85546875" style="195" customWidth="1"/>
    <col min="2402" max="2408" width="10.140625" style="195" customWidth="1"/>
    <col min="2409" max="2409" width="8.85546875" style="195" customWidth="1"/>
    <col min="2410" max="2416" width="10.140625" style="195" customWidth="1"/>
    <col min="2417" max="2560" width="9.140625" style="195"/>
    <col min="2561" max="2561" width="6.28515625" style="195" customWidth="1"/>
    <col min="2562" max="2568" width="10.140625" style="195" customWidth="1"/>
    <col min="2569" max="2569" width="9.28515625" style="195" bestFit="1" customWidth="1"/>
    <col min="2570" max="2584" width="10.140625" style="195" customWidth="1"/>
    <col min="2585" max="2585" width="9.28515625" style="195" bestFit="1" customWidth="1"/>
    <col min="2586" max="2616" width="10.140625" style="195" customWidth="1"/>
    <col min="2617" max="2617" width="9.28515625" style="195" bestFit="1" customWidth="1"/>
    <col min="2618" max="2640" width="10.140625" style="195" customWidth="1"/>
    <col min="2641" max="2641" width="9.28515625" style="195" bestFit="1" customWidth="1"/>
    <col min="2642" max="2656" width="10.140625" style="195" customWidth="1"/>
    <col min="2657" max="2657" width="8.85546875" style="195" customWidth="1"/>
    <col min="2658" max="2664" width="10.140625" style="195" customWidth="1"/>
    <col min="2665" max="2665" width="8.85546875" style="195" customWidth="1"/>
    <col min="2666" max="2672" width="10.140625" style="195" customWidth="1"/>
    <col min="2673" max="2816" width="9.140625" style="195"/>
    <col min="2817" max="2817" width="6.28515625" style="195" customWidth="1"/>
    <col min="2818" max="2824" width="10.140625" style="195" customWidth="1"/>
    <col min="2825" max="2825" width="9.28515625" style="195" bestFit="1" customWidth="1"/>
    <col min="2826" max="2840" width="10.140625" style="195" customWidth="1"/>
    <col min="2841" max="2841" width="9.28515625" style="195" bestFit="1" customWidth="1"/>
    <col min="2842" max="2872" width="10.140625" style="195" customWidth="1"/>
    <col min="2873" max="2873" width="9.28515625" style="195" bestFit="1" customWidth="1"/>
    <col min="2874" max="2896" width="10.140625" style="195" customWidth="1"/>
    <col min="2897" max="2897" width="9.28515625" style="195" bestFit="1" customWidth="1"/>
    <col min="2898" max="2912" width="10.140625" style="195" customWidth="1"/>
    <col min="2913" max="2913" width="8.85546875" style="195" customWidth="1"/>
    <col min="2914" max="2920" width="10.140625" style="195" customWidth="1"/>
    <col min="2921" max="2921" width="8.85546875" style="195" customWidth="1"/>
    <col min="2922" max="2928" width="10.140625" style="195" customWidth="1"/>
    <col min="2929" max="3072" width="9.140625" style="195"/>
    <col min="3073" max="3073" width="6.28515625" style="195" customWidth="1"/>
    <col min="3074" max="3080" width="10.140625" style="195" customWidth="1"/>
    <col min="3081" max="3081" width="9.28515625" style="195" bestFit="1" customWidth="1"/>
    <col min="3082" max="3096" width="10.140625" style="195" customWidth="1"/>
    <col min="3097" max="3097" width="9.28515625" style="195" bestFit="1" customWidth="1"/>
    <col min="3098" max="3128" width="10.140625" style="195" customWidth="1"/>
    <col min="3129" max="3129" width="9.28515625" style="195" bestFit="1" customWidth="1"/>
    <col min="3130" max="3152" width="10.140625" style="195" customWidth="1"/>
    <col min="3153" max="3153" width="9.28515625" style="195" bestFit="1" customWidth="1"/>
    <col min="3154" max="3168" width="10.140625" style="195" customWidth="1"/>
    <col min="3169" max="3169" width="8.85546875" style="195" customWidth="1"/>
    <col min="3170" max="3176" width="10.140625" style="195" customWidth="1"/>
    <col min="3177" max="3177" width="8.85546875" style="195" customWidth="1"/>
    <col min="3178" max="3184" width="10.140625" style="195" customWidth="1"/>
    <col min="3185" max="3328" width="9.140625" style="195"/>
    <col min="3329" max="3329" width="6.28515625" style="195" customWidth="1"/>
    <col min="3330" max="3336" width="10.140625" style="195" customWidth="1"/>
    <col min="3337" max="3337" width="9.28515625" style="195" bestFit="1" customWidth="1"/>
    <col min="3338" max="3352" width="10.140625" style="195" customWidth="1"/>
    <col min="3353" max="3353" width="9.28515625" style="195" bestFit="1" customWidth="1"/>
    <col min="3354" max="3384" width="10.140625" style="195" customWidth="1"/>
    <col min="3385" max="3385" width="9.28515625" style="195" bestFit="1" customWidth="1"/>
    <col min="3386" max="3408" width="10.140625" style="195" customWidth="1"/>
    <col min="3409" max="3409" width="9.28515625" style="195" bestFit="1" customWidth="1"/>
    <col min="3410" max="3424" width="10.140625" style="195" customWidth="1"/>
    <col min="3425" max="3425" width="8.85546875" style="195" customWidth="1"/>
    <col min="3426" max="3432" width="10.140625" style="195" customWidth="1"/>
    <col min="3433" max="3433" width="8.85546875" style="195" customWidth="1"/>
    <col min="3434" max="3440" width="10.140625" style="195" customWidth="1"/>
    <col min="3441" max="3584" width="9.140625" style="195"/>
    <col min="3585" max="3585" width="6.28515625" style="195" customWidth="1"/>
    <col min="3586" max="3592" width="10.140625" style="195" customWidth="1"/>
    <col min="3593" max="3593" width="9.28515625" style="195" bestFit="1" customWidth="1"/>
    <col min="3594" max="3608" width="10.140625" style="195" customWidth="1"/>
    <col min="3609" max="3609" width="9.28515625" style="195" bestFit="1" customWidth="1"/>
    <col min="3610" max="3640" width="10.140625" style="195" customWidth="1"/>
    <col min="3641" max="3641" width="9.28515625" style="195" bestFit="1" customWidth="1"/>
    <col min="3642" max="3664" width="10.140625" style="195" customWidth="1"/>
    <col min="3665" max="3665" width="9.28515625" style="195" bestFit="1" customWidth="1"/>
    <col min="3666" max="3680" width="10.140625" style="195" customWidth="1"/>
    <col min="3681" max="3681" width="8.85546875" style="195" customWidth="1"/>
    <col min="3682" max="3688" width="10.140625" style="195" customWidth="1"/>
    <col min="3689" max="3689" width="8.85546875" style="195" customWidth="1"/>
    <col min="3690" max="3696" width="10.140625" style="195" customWidth="1"/>
    <col min="3697" max="3840" width="9.140625" style="195"/>
    <col min="3841" max="3841" width="6.28515625" style="195" customWidth="1"/>
    <col min="3842" max="3848" width="10.140625" style="195" customWidth="1"/>
    <col min="3849" max="3849" width="9.28515625" style="195" bestFit="1" customWidth="1"/>
    <col min="3850" max="3864" width="10.140625" style="195" customWidth="1"/>
    <col min="3865" max="3865" width="9.28515625" style="195" bestFit="1" customWidth="1"/>
    <col min="3866" max="3896" width="10.140625" style="195" customWidth="1"/>
    <col min="3897" max="3897" width="9.28515625" style="195" bestFit="1" customWidth="1"/>
    <col min="3898" max="3920" width="10.140625" style="195" customWidth="1"/>
    <col min="3921" max="3921" width="9.28515625" style="195" bestFit="1" customWidth="1"/>
    <col min="3922" max="3936" width="10.140625" style="195" customWidth="1"/>
    <col min="3937" max="3937" width="8.85546875" style="195" customWidth="1"/>
    <col min="3938" max="3944" width="10.140625" style="195" customWidth="1"/>
    <col min="3945" max="3945" width="8.85546875" style="195" customWidth="1"/>
    <col min="3946" max="3952" width="10.140625" style="195" customWidth="1"/>
    <col min="3953" max="4096" width="9.140625" style="195"/>
    <col min="4097" max="4097" width="6.28515625" style="195" customWidth="1"/>
    <col min="4098" max="4104" width="10.140625" style="195" customWidth="1"/>
    <col min="4105" max="4105" width="9.28515625" style="195" bestFit="1" customWidth="1"/>
    <col min="4106" max="4120" width="10.140625" style="195" customWidth="1"/>
    <col min="4121" max="4121" width="9.28515625" style="195" bestFit="1" customWidth="1"/>
    <col min="4122" max="4152" width="10.140625" style="195" customWidth="1"/>
    <col min="4153" max="4153" width="9.28515625" style="195" bestFit="1" customWidth="1"/>
    <col min="4154" max="4176" width="10.140625" style="195" customWidth="1"/>
    <col min="4177" max="4177" width="9.28515625" style="195" bestFit="1" customWidth="1"/>
    <col min="4178" max="4192" width="10.140625" style="195" customWidth="1"/>
    <col min="4193" max="4193" width="8.85546875" style="195" customWidth="1"/>
    <col min="4194" max="4200" width="10.140625" style="195" customWidth="1"/>
    <col min="4201" max="4201" width="8.85546875" style="195" customWidth="1"/>
    <col min="4202" max="4208" width="10.140625" style="195" customWidth="1"/>
    <col min="4209" max="4352" width="9.140625" style="195"/>
    <col min="4353" max="4353" width="6.28515625" style="195" customWidth="1"/>
    <col min="4354" max="4360" width="10.140625" style="195" customWidth="1"/>
    <col min="4361" max="4361" width="9.28515625" style="195" bestFit="1" customWidth="1"/>
    <col min="4362" max="4376" width="10.140625" style="195" customWidth="1"/>
    <col min="4377" max="4377" width="9.28515625" style="195" bestFit="1" customWidth="1"/>
    <col min="4378" max="4408" width="10.140625" style="195" customWidth="1"/>
    <col min="4409" max="4409" width="9.28515625" style="195" bestFit="1" customWidth="1"/>
    <col min="4410" max="4432" width="10.140625" style="195" customWidth="1"/>
    <col min="4433" max="4433" width="9.28515625" style="195" bestFit="1" customWidth="1"/>
    <col min="4434" max="4448" width="10.140625" style="195" customWidth="1"/>
    <col min="4449" max="4449" width="8.85546875" style="195" customWidth="1"/>
    <col min="4450" max="4456" width="10.140625" style="195" customWidth="1"/>
    <col min="4457" max="4457" width="8.85546875" style="195" customWidth="1"/>
    <col min="4458" max="4464" width="10.140625" style="195" customWidth="1"/>
    <col min="4465" max="4608" width="9.140625" style="195"/>
    <col min="4609" max="4609" width="6.28515625" style="195" customWidth="1"/>
    <col min="4610" max="4616" width="10.140625" style="195" customWidth="1"/>
    <col min="4617" max="4617" width="9.28515625" style="195" bestFit="1" customWidth="1"/>
    <col min="4618" max="4632" width="10.140625" style="195" customWidth="1"/>
    <col min="4633" max="4633" width="9.28515625" style="195" bestFit="1" customWidth="1"/>
    <col min="4634" max="4664" width="10.140625" style="195" customWidth="1"/>
    <col min="4665" max="4665" width="9.28515625" style="195" bestFit="1" customWidth="1"/>
    <col min="4666" max="4688" width="10.140625" style="195" customWidth="1"/>
    <col min="4689" max="4689" width="9.28515625" style="195" bestFit="1" customWidth="1"/>
    <col min="4690" max="4704" width="10.140625" style="195" customWidth="1"/>
    <col min="4705" max="4705" width="8.85546875" style="195" customWidth="1"/>
    <col min="4706" max="4712" width="10.140625" style="195" customWidth="1"/>
    <col min="4713" max="4713" width="8.85546875" style="195" customWidth="1"/>
    <col min="4714" max="4720" width="10.140625" style="195" customWidth="1"/>
    <col min="4721" max="4864" width="9.140625" style="195"/>
    <col min="4865" max="4865" width="6.28515625" style="195" customWidth="1"/>
    <col min="4866" max="4872" width="10.140625" style="195" customWidth="1"/>
    <col min="4873" max="4873" width="9.28515625" style="195" bestFit="1" customWidth="1"/>
    <col min="4874" max="4888" width="10.140625" style="195" customWidth="1"/>
    <col min="4889" max="4889" width="9.28515625" style="195" bestFit="1" customWidth="1"/>
    <col min="4890" max="4920" width="10.140625" style="195" customWidth="1"/>
    <col min="4921" max="4921" width="9.28515625" style="195" bestFit="1" customWidth="1"/>
    <col min="4922" max="4944" width="10.140625" style="195" customWidth="1"/>
    <col min="4945" max="4945" width="9.28515625" style="195" bestFit="1" customWidth="1"/>
    <col min="4946" max="4960" width="10.140625" style="195" customWidth="1"/>
    <col min="4961" max="4961" width="8.85546875" style="195" customWidth="1"/>
    <col min="4962" max="4968" width="10.140625" style="195" customWidth="1"/>
    <col min="4969" max="4969" width="8.85546875" style="195" customWidth="1"/>
    <col min="4970" max="4976" width="10.140625" style="195" customWidth="1"/>
    <col min="4977" max="5120" width="9.140625" style="195"/>
    <col min="5121" max="5121" width="6.28515625" style="195" customWidth="1"/>
    <col min="5122" max="5128" width="10.140625" style="195" customWidth="1"/>
    <col min="5129" max="5129" width="9.28515625" style="195" bestFit="1" customWidth="1"/>
    <col min="5130" max="5144" width="10.140625" style="195" customWidth="1"/>
    <col min="5145" max="5145" width="9.28515625" style="195" bestFit="1" customWidth="1"/>
    <col min="5146" max="5176" width="10.140625" style="195" customWidth="1"/>
    <col min="5177" max="5177" width="9.28515625" style="195" bestFit="1" customWidth="1"/>
    <col min="5178" max="5200" width="10.140625" style="195" customWidth="1"/>
    <col min="5201" max="5201" width="9.28515625" style="195" bestFit="1" customWidth="1"/>
    <col min="5202" max="5216" width="10.140625" style="195" customWidth="1"/>
    <col min="5217" max="5217" width="8.85546875" style="195" customWidth="1"/>
    <col min="5218" max="5224" width="10.140625" style="195" customWidth="1"/>
    <col min="5225" max="5225" width="8.85546875" style="195" customWidth="1"/>
    <col min="5226" max="5232" width="10.140625" style="195" customWidth="1"/>
    <col min="5233" max="5376" width="9.140625" style="195"/>
    <col min="5377" max="5377" width="6.28515625" style="195" customWidth="1"/>
    <col min="5378" max="5384" width="10.140625" style="195" customWidth="1"/>
    <col min="5385" max="5385" width="9.28515625" style="195" bestFit="1" customWidth="1"/>
    <col min="5386" max="5400" width="10.140625" style="195" customWidth="1"/>
    <col min="5401" max="5401" width="9.28515625" style="195" bestFit="1" customWidth="1"/>
    <col min="5402" max="5432" width="10.140625" style="195" customWidth="1"/>
    <col min="5433" max="5433" width="9.28515625" style="195" bestFit="1" customWidth="1"/>
    <col min="5434" max="5456" width="10.140625" style="195" customWidth="1"/>
    <col min="5457" max="5457" width="9.28515625" style="195" bestFit="1" customWidth="1"/>
    <col min="5458" max="5472" width="10.140625" style="195" customWidth="1"/>
    <col min="5473" max="5473" width="8.85546875" style="195" customWidth="1"/>
    <col min="5474" max="5480" width="10.140625" style="195" customWidth="1"/>
    <col min="5481" max="5481" width="8.85546875" style="195" customWidth="1"/>
    <col min="5482" max="5488" width="10.140625" style="195" customWidth="1"/>
    <col min="5489" max="5632" width="9.140625" style="195"/>
    <col min="5633" max="5633" width="6.28515625" style="195" customWidth="1"/>
    <col min="5634" max="5640" width="10.140625" style="195" customWidth="1"/>
    <col min="5641" max="5641" width="9.28515625" style="195" bestFit="1" customWidth="1"/>
    <col min="5642" max="5656" width="10.140625" style="195" customWidth="1"/>
    <col min="5657" max="5657" width="9.28515625" style="195" bestFit="1" customWidth="1"/>
    <col min="5658" max="5688" width="10.140625" style="195" customWidth="1"/>
    <col min="5689" max="5689" width="9.28515625" style="195" bestFit="1" customWidth="1"/>
    <col min="5690" max="5712" width="10.140625" style="195" customWidth="1"/>
    <col min="5713" max="5713" width="9.28515625" style="195" bestFit="1" customWidth="1"/>
    <col min="5714" max="5728" width="10.140625" style="195" customWidth="1"/>
    <col min="5729" max="5729" width="8.85546875" style="195" customWidth="1"/>
    <col min="5730" max="5736" width="10.140625" style="195" customWidth="1"/>
    <col min="5737" max="5737" width="8.85546875" style="195" customWidth="1"/>
    <col min="5738" max="5744" width="10.140625" style="195" customWidth="1"/>
    <col min="5745" max="5888" width="9.140625" style="195"/>
    <col min="5889" max="5889" width="6.28515625" style="195" customWidth="1"/>
    <col min="5890" max="5896" width="10.140625" style="195" customWidth="1"/>
    <col min="5897" max="5897" width="9.28515625" style="195" bestFit="1" customWidth="1"/>
    <col min="5898" max="5912" width="10.140625" style="195" customWidth="1"/>
    <col min="5913" max="5913" width="9.28515625" style="195" bestFit="1" customWidth="1"/>
    <col min="5914" max="5944" width="10.140625" style="195" customWidth="1"/>
    <col min="5945" max="5945" width="9.28515625" style="195" bestFit="1" customWidth="1"/>
    <col min="5946" max="5968" width="10.140625" style="195" customWidth="1"/>
    <col min="5969" max="5969" width="9.28515625" style="195" bestFit="1" customWidth="1"/>
    <col min="5970" max="5984" width="10.140625" style="195" customWidth="1"/>
    <col min="5985" max="5985" width="8.85546875" style="195" customWidth="1"/>
    <col min="5986" max="5992" width="10.140625" style="195" customWidth="1"/>
    <col min="5993" max="5993" width="8.85546875" style="195" customWidth="1"/>
    <col min="5994" max="6000" width="10.140625" style="195" customWidth="1"/>
    <col min="6001" max="6144" width="9.140625" style="195"/>
    <col min="6145" max="6145" width="6.28515625" style="195" customWidth="1"/>
    <col min="6146" max="6152" width="10.140625" style="195" customWidth="1"/>
    <col min="6153" max="6153" width="9.28515625" style="195" bestFit="1" customWidth="1"/>
    <col min="6154" max="6168" width="10.140625" style="195" customWidth="1"/>
    <col min="6169" max="6169" width="9.28515625" style="195" bestFit="1" customWidth="1"/>
    <col min="6170" max="6200" width="10.140625" style="195" customWidth="1"/>
    <col min="6201" max="6201" width="9.28515625" style="195" bestFit="1" customWidth="1"/>
    <col min="6202" max="6224" width="10.140625" style="195" customWidth="1"/>
    <col min="6225" max="6225" width="9.28515625" style="195" bestFit="1" customWidth="1"/>
    <col min="6226" max="6240" width="10.140625" style="195" customWidth="1"/>
    <col min="6241" max="6241" width="8.85546875" style="195" customWidth="1"/>
    <col min="6242" max="6248" width="10.140625" style="195" customWidth="1"/>
    <col min="6249" max="6249" width="8.85546875" style="195" customWidth="1"/>
    <col min="6250" max="6256" width="10.140625" style="195" customWidth="1"/>
    <col min="6257" max="6400" width="9.140625" style="195"/>
    <col min="6401" max="6401" width="6.28515625" style="195" customWidth="1"/>
    <col min="6402" max="6408" width="10.140625" style="195" customWidth="1"/>
    <col min="6409" max="6409" width="9.28515625" style="195" bestFit="1" customWidth="1"/>
    <col min="6410" max="6424" width="10.140625" style="195" customWidth="1"/>
    <col min="6425" max="6425" width="9.28515625" style="195" bestFit="1" customWidth="1"/>
    <col min="6426" max="6456" width="10.140625" style="195" customWidth="1"/>
    <col min="6457" max="6457" width="9.28515625" style="195" bestFit="1" customWidth="1"/>
    <col min="6458" max="6480" width="10.140625" style="195" customWidth="1"/>
    <col min="6481" max="6481" width="9.28515625" style="195" bestFit="1" customWidth="1"/>
    <col min="6482" max="6496" width="10.140625" style="195" customWidth="1"/>
    <col min="6497" max="6497" width="8.85546875" style="195" customWidth="1"/>
    <col min="6498" max="6504" width="10.140625" style="195" customWidth="1"/>
    <col min="6505" max="6505" width="8.85546875" style="195" customWidth="1"/>
    <col min="6506" max="6512" width="10.140625" style="195" customWidth="1"/>
    <col min="6513" max="6656" width="9.140625" style="195"/>
    <col min="6657" max="6657" width="6.28515625" style="195" customWidth="1"/>
    <col min="6658" max="6664" width="10.140625" style="195" customWidth="1"/>
    <col min="6665" max="6665" width="9.28515625" style="195" bestFit="1" customWidth="1"/>
    <col min="6666" max="6680" width="10.140625" style="195" customWidth="1"/>
    <col min="6681" max="6681" width="9.28515625" style="195" bestFit="1" customWidth="1"/>
    <col min="6682" max="6712" width="10.140625" style="195" customWidth="1"/>
    <col min="6713" max="6713" width="9.28515625" style="195" bestFit="1" customWidth="1"/>
    <col min="6714" max="6736" width="10.140625" style="195" customWidth="1"/>
    <col min="6737" max="6737" width="9.28515625" style="195" bestFit="1" customWidth="1"/>
    <col min="6738" max="6752" width="10.140625" style="195" customWidth="1"/>
    <col min="6753" max="6753" width="8.85546875" style="195" customWidth="1"/>
    <col min="6754" max="6760" width="10.140625" style="195" customWidth="1"/>
    <col min="6761" max="6761" width="8.85546875" style="195" customWidth="1"/>
    <col min="6762" max="6768" width="10.140625" style="195" customWidth="1"/>
    <col min="6769" max="6912" width="9.140625" style="195"/>
    <col min="6913" max="6913" width="6.28515625" style="195" customWidth="1"/>
    <col min="6914" max="6920" width="10.140625" style="195" customWidth="1"/>
    <col min="6921" max="6921" width="9.28515625" style="195" bestFit="1" customWidth="1"/>
    <col min="6922" max="6936" width="10.140625" style="195" customWidth="1"/>
    <col min="6937" max="6937" width="9.28515625" style="195" bestFit="1" customWidth="1"/>
    <col min="6938" max="6968" width="10.140625" style="195" customWidth="1"/>
    <col min="6969" max="6969" width="9.28515625" style="195" bestFit="1" customWidth="1"/>
    <col min="6970" max="6992" width="10.140625" style="195" customWidth="1"/>
    <col min="6993" max="6993" width="9.28515625" style="195" bestFit="1" customWidth="1"/>
    <col min="6994" max="7008" width="10.140625" style="195" customWidth="1"/>
    <col min="7009" max="7009" width="8.85546875" style="195" customWidth="1"/>
    <col min="7010" max="7016" width="10.140625" style="195" customWidth="1"/>
    <col min="7017" max="7017" width="8.85546875" style="195" customWidth="1"/>
    <col min="7018" max="7024" width="10.140625" style="195" customWidth="1"/>
    <col min="7025" max="7168" width="9.140625" style="195"/>
    <col min="7169" max="7169" width="6.28515625" style="195" customWidth="1"/>
    <col min="7170" max="7176" width="10.140625" style="195" customWidth="1"/>
    <col min="7177" max="7177" width="9.28515625" style="195" bestFit="1" customWidth="1"/>
    <col min="7178" max="7192" width="10.140625" style="195" customWidth="1"/>
    <col min="7193" max="7193" width="9.28515625" style="195" bestFit="1" customWidth="1"/>
    <col min="7194" max="7224" width="10.140625" style="195" customWidth="1"/>
    <col min="7225" max="7225" width="9.28515625" style="195" bestFit="1" customWidth="1"/>
    <col min="7226" max="7248" width="10.140625" style="195" customWidth="1"/>
    <col min="7249" max="7249" width="9.28515625" style="195" bestFit="1" customWidth="1"/>
    <col min="7250" max="7264" width="10.140625" style="195" customWidth="1"/>
    <col min="7265" max="7265" width="8.85546875" style="195" customWidth="1"/>
    <col min="7266" max="7272" width="10.140625" style="195" customWidth="1"/>
    <col min="7273" max="7273" width="8.85546875" style="195" customWidth="1"/>
    <col min="7274" max="7280" width="10.140625" style="195" customWidth="1"/>
    <col min="7281" max="7424" width="9.140625" style="195"/>
    <col min="7425" max="7425" width="6.28515625" style="195" customWidth="1"/>
    <col min="7426" max="7432" width="10.140625" style="195" customWidth="1"/>
    <col min="7433" max="7433" width="9.28515625" style="195" bestFit="1" customWidth="1"/>
    <col min="7434" max="7448" width="10.140625" style="195" customWidth="1"/>
    <col min="7449" max="7449" width="9.28515625" style="195" bestFit="1" customWidth="1"/>
    <col min="7450" max="7480" width="10.140625" style="195" customWidth="1"/>
    <col min="7481" max="7481" width="9.28515625" style="195" bestFit="1" customWidth="1"/>
    <col min="7482" max="7504" width="10.140625" style="195" customWidth="1"/>
    <col min="7505" max="7505" width="9.28515625" style="195" bestFit="1" customWidth="1"/>
    <col min="7506" max="7520" width="10.140625" style="195" customWidth="1"/>
    <col min="7521" max="7521" width="8.85546875" style="195" customWidth="1"/>
    <col min="7522" max="7528" width="10.140625" style="195" customWidth="1"/>
    <col min="7529" max="7529" width="8.85546875" style="195" customWidth="1"/>
    <col min="7530" max="7536" width="10.140625" style="195" customWidth="1"/>
    <col min="7537" max="7680" width="9.140625" style="195"/>
    <col min="7681" max="7681" width="6.28515625" style="195" customWidth="1"/>
    <col min="7682" max="7688" width="10.140625" style="195" customWidth="1"/>
    <col min="7689" max="7689" width="9.28515625" style="195" bestFit="1" customWidth="1"/>
    <col min="7690" max="7704" width="10.140625" style="195" customWidth="1"/>
    <col min="7705" max="7705" width="9.28515625" style="195" bestFit="1" customWidth="1"/>
    <col min="7706" max="7736" width="10.140625" style="195" customWidth="1"/>
    <col min="7737" max="7737" width="9.28515625" style="195" bestFit="1" customWidth="1"/>
    <col min="7738" max="7760" width="10.140625" style="195" customWidth="1"/>
    <col min="7761" max="7761" width="9.28515625" style="195" bestFit="1" customWidth="1"/>
    <col min="7762" max="7776" width="10.140625" style="195" customWidth="1"/>
    <col min="7777" max="7777" width="8.85546875" style="195" customWidth="1"/>
    <col min="7778" max="7784" width="10.140625" style="195" customWidth="1"/>
    <col min="7785" max="7785" width="8.85546875" style="195" customWidth="1"/>
    <col min="7786" max="7792" width="10.140625" style="195" customWidth="1"/>
    <col min="7793" max="7936" width="9.140625" style="195"/>
    <col min="7937" max="7937" width="6.28515625" style="195" customWidth="1"/>
    <col min="7938" max="7944" width="10.140625" style="195" customWidth="1"/>
    <col min="7945" max="7945" width="9.28515625" style="195" bestFit="1" customWidth="1"/>
    <col min="7946" max="7960" width="10.140625" style="195" customWidth="1"/>
    <col min="7961" max="7961" width="9.28515625" style="195" bestFit="1" customWidth="1"/>
    <col min="7962" max="7992" width="10.140625" style="195" customWidth="1"/>
    <col min="7993" max="7993" width="9.28515625" style="195" bestFit="1" customWidth="1"/>
    <col min="7994" max="8016" width="10.140625" style="195" customWidth="1"/>
    <col min="8017" max="8017" width="9.28515625" style="195" bestFit="1" customWidth="1"/>
    <col min="8018" max="8032" width="10.140625" style="195" customWidth="1"/>
    <col min="8033" max="8033" width="8.85546875" style="195" customWidth="1"/>
    <col min="8034" max="8040" width="10.140625" style="195" customWidth="1"/>
    <col min="8041" max="8041" width="8.85546875" style="195" customWidth="1"/>
    <col min="8042" max="8048" width="10.140625" style="195" customWidth="1"/>
    <col min="8049" max="8192" width="9.140625" style="195"/>
    <col min="8193" max="8193" width="6.28515625" style="195" customWidth="1"/>
    <col min="8194" max="8200" width="10.140625" style="195" customWidth="1"/>
    <col min="8201" max="8201" width="9.28515625" style="195" bestFit="1" customWidth="1"/>
    <col min="8202" max="8216" width="10.140625" style="195" customWidth="1"/>
    <col min="8217" max="8217" width="9.28515625" style="195" bestFit="1" customWidth="1"/>
    <col min="8218" max="8248" width="10.140625" style="195" customWidth="1"/>
    <col min="8249" max="8249" width="9.28515625" style="195" bestFit="1" customWidth="1"/>
    <col min="8250" max="8272" width="10.140625" style="195" customWidth="1"/>
    <col min="8273" max="8273" width="9.28515625" style="195" bestFit="1" customWidth="1"/>
    <col min="8274" max="8288" width="10.140625" style="195" customWidth="1"/>
    <col min="8289" max="8289" width="8.85546875" style="195" customWidth="1"/>
    <col min="8290" max="8296" width="10.140625" style="195" customWidth="1"/>
    <col min="8297" max="8297" width="8.85546875" style="195" customWidth="1"/>
    <col min="8298" max="8304" width="10.140625" style="195" customWidth="1"/>
    <col min="8305" max="8448" width="9.140625" style="195"/>
    <col min="8449" max="8449" width="6.28515625" style="195" customWidth="1"/>
    <col min="8450" max="8456" width="10.140625" style="195" customWidth="1"/>
    <col min="8457" max="8457" width="9.28515625" style="195" bestFit="1" customWidth="1"/>
    <col min="8458" max="8472" width="10.140625" style="195" customWidth="1"/>
    <col min="8473" max="8473" width="9.28515625" style="195" bestFit="1" customWidth="1"/>
    <col min="8474" max="8504" width="10.140625" style="195" customWidth="1"/>
    <col min="8505" max="8505" width="9.28515625" style="195" bestFit="1" customWidth="1"/>
    <col min="8506" max="8528" width="10.140625" style="195" customWidth="1"/>
    <col min="8529" max="8529" width="9.28515625" style="195" bestFit="1" customWidth="1"/>
    <col min="8530" max="8544" width="10.140625" style="195" customWidth="1"/>
    <col min="8545" max="8545" width="8.85546875" style="195" customWidth="1"/>
    <col min="8546" max="8552" width="10.140625" style="195" customWidth="1"/>
    <col min="8553" max="8553" width="8.85546875" style="195" customWidth="1"/>
    <col min="8554" max="8560" width="10.140625" style="195" customWidth="1"/>
    <col min="8561" max="8704" width="9.140625" style="195"/>
    <col min="8705" max="8705" width="6.28515625" style="195" customWidth="1"/>
    <col min="8706" max="8712" width="10.140625" style="195" customWidth="1"/>
    <col min="8713" max="8713" width="9.28515625" style="195" bestFit="1" customWidth="1"/>
    <col min="8714" max="8728" width="10.140625" style="195" customWidth="1"/>
    <col min="8729" max="8729" width="9.28515625" style="195" bestFit="1" customWidth="1"/>
    <col min="8730" max="8760" width="10.140625" style="195" customWidth="1"/>
    <col min="8761" max="8761" width="9.28515625" style="195" bestFit="1" customWidth="1"/>
    <col min="8762" max="8784" width="10.140625" style="195" customWidth="1"/>
    <col min="8785" max="8785" width="9.28515625" style="195" bestFit="1" customWidth="1"/>
    <col min="8786" max="8800" width="10.140625" style="195" customWidth="1"/>
    <col min="8801" max="8801" width="8.85546875" style="195" customWidth="1"/>
    <col min="8802" max="8808" width="10.140625" style="195" customWidth="1"/>
    <col min="8809" max="8809" width="8.85546875" style="195" customWidth="1"/>
    <col min="8810" max="8816" width="10.140625" style="195" customWidth="1"/>
    <col min="8817" max="8960" width="9.140625" style="195"/>
    <col min="8961" max="8961" width="6.28515625" style="195" customWidth="1"/>
    <col min="8962" max="8968" width="10.140625" style="195" customWidth="1"/>
    <col min="8969" max="8969" width="9.28515625" style="195" bestFit="1" customWidth="1"/>
    <col min="8970" max="8984" width="10.140625" style="195" customWidth="1"/>
    <col min="8985" max="8985" width="9.28515625" style="195" bestFit="1" customWidth="1"/>
    <col min="8986" max="9016" width="10.140625" style="195" customWidth="1"/>
    <col min="9017" max="9017" width="9.28515625" style="195" bestFit="1" customWidth="1"/>
    <col min="9018" max="9040" width="10.140625" style="195" customWidth="1"/>
    <col min="9041" max="9041" width="9.28515625" style="195" bestFit="1" customWidth="1"/>
    <col min="9042" max="9056" width="10.140625" style="195" customWidth="1"/>
    <col min="9057" max="9057" width="8.85546875" style="195" customWidth="1"/>
    <col min="9058" max="9064" width="10.140625" style="195" customWidth="1"/>
    <col min="9065" max="9065" width="8.85546875" style="195" customWidth="1"/>
    <col min="9066" max="9072" width="10.140625" style="195" customWidth="1"/>
    <col min="9073" max="9216" width="9.140625" style="195"/>
    <col min="9217" max="9217" width="6.28515625" style="195" customWidth="1"/>
    <col min="9218" max="9224" width="10.140625" style="195" customWidth="1"/>
    <col min="9225" max="9225" width="9.28515625" style="195" bestFit="1" customWidth="1"/>
    <col min="9226" max="9240" width="10.140625" style="195" customWidth="1"/>
    <col min="9241" max="9241" width="9.28515625" style="195" bestFit="1" customWidth="1"/>
    <col min="9242" max="9272" width="10.140625" style="195" customWidth="1"/>
    <col min="9273" max="9273" width="9.28515625" style="195" bestFit="1" customWidth="1"/>
    <col min="9274" max="9296" width="10.140625" style="195" customWidth="1"/>
    <col min="9297" max="9297" width="9.28515625" style="195" bestFit="1" customWidth="1"/>
    <col min="9298" max="9312" width="10.140625" style="195" customWidth="1"/>
    <col min="9313" max="9313" width="8.85546875" style="195" customWidth="1"/>
    <col min="9314" max="9320" width="10.140625" style="195" customWidth="1"/>
    <col min="9321" max="9321" width="8.85546875" style="195" customWidth="1"/>
    <col min="9322" max="9328" width="10.140625" style="195" customWidth="1"/>
    <col min="9329" max="9472" width="9.140625" style="195"/>
    <col min="9473" max="9473" width="6.28515625" style="195" customWidth="1"/>
    <col min="9474" max="9480" width="10.140625" style="195" customWidth="1"/>
    <col min="9481" max="9481" width="9.28515625" style="195" bestFit="1" customWidth="1"/>
    <col min="9482" max="9496" width="10.140625" style="195" customWidth="1"/>
    <col min="9497" max="9497" width="9.28515625" style="195" bestFit="1" customWidth="1"/>
    <col min="9498" max="9528" width="10.140625" style="195" customWidth="1"/>
    <col min="9529" max="9529" width="9.28515625" style="195" bestFit="1" customWidth="1"/>
    <col min="9530" max="9552" width="10.140625" style="195" customWidth="1"/>
    <col min="9553" max="9553" width="9.28515625" style="195" bestFit="1" customWidth="1"/>
    <col min="9554" max="9568" width="10.140625" style="195" customWidth="1"/>
    <col min="9569" max="9569" width="8.85546875" style="195" customWidth="1"/>
    <col min="9570" max="9576" width="10.140625" style="195" customWidth="1"/>
    <col min="9577" max="9577" width="8.85546875" style="195" customWidth="1"/>
    <col min="9578" max="9584" width="10.140625" style="195" customWidth="1"/>
    <col min="9585" max="9728" width="9.140625" style="195"/>
    <col min="9729" max="9729" width="6.28515625" style="195" customWidth="1"/>
    <col min="9730" max="9736" width="10.140625" style="195" customWidth="1"/>
    <col min="9737" max="9737" width="9.28515625" style="195" bestFit="1" customWidth="1"/>
    <col min="9738" max="9752" width="10.140625" style="195" customWidth="1"/>
    <col min="9753" max="9753" width="9.28515625" style="195" bestFit="1" customWidth="1"/>
    <col min="9754" max="9784" width="10.140625" style="195" customWidth="1"/>
    <col min="9785" max="9785" width="9.28515625" style="195" bestFit="1" customWidth="1"/>
    <col min="9786" max="9808" width="10.140625" style="195" customWidth="1"/>
    <col min="9809" max="9809" width="9.28515625" style="195" bestFit="1" customWidth="1"/>
    <col min="9810" max="9824" width="10.140625" style="195" customWidth="1"/>
    <col min="9825" max="9825" width="8.85546875" style="195" customWidth="1"/>
    <col min="9826" max="9832" width="10.140625" style="195" customWidth="1"/>
    <col min="9833" max="9833" width="8.85546875" style="195" customWidth="1"/>
    <col min="9834" max="9840" width="10.140625" style="195" customWidth="1"/>
    <col min="9841" max="9984" width="9.140625" style="195"/>
    <col min="9985" max="9985" width="6.28515625" style="195" customWidth="1"/>
    <col min="9986" max="9992" width="10.140625" style="195" customWidth="1"/>
    <col min="9993" max="9993" width="9.28515625" style="195" bestFit="1" customWidth="1"/>
    <col min="9994" max="10008" width="10.140625" style="195" customWidth="1"/>
    <col min="10009" max="10009" width="9.28515625" style="195" bestFit="1" customWidth="1"/>
    <col min="10010" max="10040" width="10.140625" style="195" customWidth="1"/>
    <col min="10041" max="10041" width="9.28515625" style="195" bestFit="1" customWidth="1"/>
    <col min="10042" max="10064" width="10.140625" style="195" customWidth="1"/>
    <col min="10065" max="10065" width="9.28515625" style="195" bestFit="1" customWidth="1"/>
    <col min="10066" max="10080" width="10.140625" style="195" customWidth="1"/>
    <col min="10081" max="10081" width="8.85546875" style="195" customWidth="1"/>
    <col min="10082" max="10088" width="10.140625" style="195" customWidth="1"/>
    <col min="10089" max="10089" width="8.85546875" style="195" customWidth="1"/>
    <col min="10090" max="10096" width="10.140625" style="195" customWidth="1"/>
    <col min="10097" max="10240" width="9.140625" style="195"/>
    <col min="10241" max="10241" width="6.28515625" style="195" customWidth="1"/>
    <col min="10242" max="10248" width="10.140625" style="195" customWidth="1"/>
    <col min="10249" max="10249" width="9.28515625" style="195" bestFit="1" customWidth="1"/>
    <col min="10250" max="10264" width="10.140625" style="195" customWidth="1"/>
    <col min="10265" max="10265" width="9.28515625" style="195" bestFit="1" customWidth="1"/>
    <col min="10266" max="10296" width="10.140625" style="195" customWidth="1"/>
    <col min="10297" max="10297" width="9.28515625" style="195" bestFit="1" customWidth="1"/>
    <col min="10298" max="10320" width="10.140625" style="195" customWidth="1"/>
    <col min="10321" max="10321" width="9.28515625" style="195" bestFit="1" customWidth="1"/>
    <col min="10322" max="10336" width="10.140625" style="195" customWidth="1"/>
    <col min="10337" max="10337" width="8.85546875" style="195" customWidth="1"/>
    <col min="10338" max="10344" width="10.140625" style="195" customWidth="1"/>
    <col min="10345" max="10345" width="8.85546875" style="195" customWidth="1"/>
    <col min="10346" max="10352" width="10.140625" style="195" customWidth="1"/>
    <col min="10353" max="10496" width="9.140625" style="195"/>
    <col min="10497" max="10497" width="6.28515625" style="195" customWidth="1"/>
    <col min="10498" max="10504" width="10.140625" style="195" customWidth="1"/>
    <col min="10505" max="10505" width="9.28515625" style="195" bestFit="1" customWidth="1"/>
    <col min="10506" max="10520" width="10.140625" style="195" customWidth="1"/>
    <col min="10521" max="10521" width="9.28515625" style="195" bestFit="1" customWidth="1"/>
    <col min="10522" max="10552" width="10.140625" style="195" customWidth="1"/>
    <col min="10553" max="10553" width="9.28515625" style="195" bestFit="1" customWidth="1"/>
    <col min="10554" max="10576" width="10.140625" style="195" customWidth="1"/>
    <col min="10577" max="10577" width="9.28515625" style="195" bestFit="1" customWidth="1"/>
    <col min="10578" max="10592" width="10.140625" style="195" customWidth="1"/>
    <col min="10593" max="10593" width="8.85546875" style="195" customWidth="1"/>
    <col min="10594" max="10600" width="10.140625" style="195" customWidth="1"/>
    <col min="10601" max="10601" width="8.85546875" style="195" customWidth="1"/>
    <col min="10602" max="10608" width="10.140625" style="195" customWidth="1"/>
    <col min="10609" max="10752" width="9.140625" style="195"/>
    <col min="10753" max="10753" width="6.28515625" style="195" customWidth="1"/>
    <col min="10754" max="10760" width="10.140625" style="195" customWidth="1"/>
    <col min="10761" max="10761" width="9.28515625" style="195" bestFit="1" customWidth="1"/>
    <col min="10762" max="10776" width="10.140625" style="195" customWidth="1"/>
    <col min="10777" max="10777" width="9.28515625" style="195" bestFit="1" customWidth="1"/>
    <col min="10778" max="10808" width="10.140625" style="195" customWidth="1"/>
    <col min="10809" max="10809" width="9.28515625" style="195" bestFit="1" customWidth="1"/>
    <col min="10810" max="10832" width="10.140625" style="195" customWidth="1"/>
    <col min="10833" max="10833" width="9.28515625" style="195" bestFit="1" customWidth="1"/>
    <col min="10834" max="10848" width="10.140625" style="195" customWidth="1"/>
    <col min="10849" max="10849" width="8.85546875" style="195" customWidth="1"/>
    <col min="10850" max="10856" width="10.140625" style="195" customWidth="1"/>
    <col min="10857" max="10857" width="8.85546875" style="195" customWidth="1"/>
    <col min="10858" max="10864" width="10.140625" style="195" customWidth="1"/>
    <col min="10865" max="11008" width="9.140625" style="195"/>
    <col min="11009" max="11009" width="6.28515625" style="195" customWidth="1"/>
    <col min="11010" max="11016" width="10.140625" style="195" customWidth="1"/>
    <col min="11017" max="11017" width="9.28515625" style="195" bestFit="1" customWidth="1"/>
    <col min="11018" max="11032" width="10.140625" style="195" customWidth="1"/>
    <col min="11033" max="11033" width="9.28515625" style="195" bestFit="1" customWidth="1"/>
    <col min="11034" max="11064" width="10.140625" style="195" customWidth="1"/>
    <col min="11065" max="11065" width="9.28515625" style="195" bestFit="1" customWidth="1"/>
    <col min="11066" max="11088" width="10.140625" style="195" customWidth="1"/>
    <col min="11089" max="11089" width="9.28515625" style="195" bestFit="1" customWidth="1"/>
    <col min="11090" max="11104" width="10.140625" style="195" customWidth="1"/>
    <col min="11105" max="11105" width="8.85546875" style="195" customWidth="1"/>
    <col min="11106" max="11112" width="10.140625" style="195" customWidth="1"/>
    <col min="11113" max="11113" width="8.85546875" style="195" customWidth="1"/>
    <col min="11114" max="11120" width="10.140625" style="195" customWidth="1"/>
    <col min="11121" max="11264" width="9.140625" style="195"/>
    <col min="11265" max="11265" width="6.28515625" style="195" customWidth="1"/>
    <col min="11266" max="11272" width="10.140625" style="195" customWidth="1"/>
    <col min="11273" max="11273" width="9.28515625" style="195" bestFit="1" customWidth="1"/>
    <col min="11274" max="11288" width="10.140625" style="195" customWidth="1"/>
    <col min="11289" max="11289" width="9.28515625" style="195" bestFit="1" customWidth="1"/>
    <col min="11290" max="11320" width="10.140625" style="195" customWidth="1"/>
    <col min="11321" max="11321" width="9.28515625" style="195" bestFit="1" customWidth="1"/>
    <col min="11322" max="11344" width="10.140625" style="195" customWidth="1"/>
    <col min="11345" max="11345" width="9.28515625" style="195" bestFit="1" customWidth="1"/>
    <col min="11346" max="11360" width="10.140625" style="195" customWidth="1"/>
    <col min="11361" max="11361" width="8.85546875" style="195" customWidth="1"/>
    <col min="11362" max="11368" width="10.140625" style="195" customWidth="1"/>
    <col min="11369" max="11369" width="8.85546875" style="195" customWidth="1"/>
    <col min="11370" max="11376" width="10.140625" style="195" customWidth="1"/>
    <col min="11377" max="11520" width="9.140625" style="195"/>
    <col min="11521" max="11521" width="6.28515625" style="195" customWidth="1"/>
    <col min="11522" max="11528" width="10.140625" style="195" customWidth="1"/>
    <col min="11529" max="11529" width="9.28515625" style="195" bestFit="1" customWidth="1"/>
    <col min="11530" max="11544" width="10.140625" style="195" customWidth="1"/>
    <col min="11545" max="11545" width="9.28515625" style="195" bestFit="1" customWidth="1"/>
    <col min="11546" max="11576" width="10.140625" style="195" customWidth="1"/>
    <col min="11577" max="11577" width="9.28515625" style="195" bestFit="1" customWidth="1"/>
    <col min="11578" max="11600" width="10.140625" style="195" customWidth="1"/>
    <col min="11601" max="11601" width="9.28515625" style="195" bestFit="1" customWidth="1"/>
    <col min="11602" max="11616" width="10.140625" style="195" customWidth="1"/>
    <col min="11617" max="11617" width="8.85546875" style="195" customWidth="1"/>
    <col min="11618" max="11624" width="10.140625" style="195" customWidth="1"/>
    <col min="11625" max="11625" width="8.85546875" style="195" customWidth="1"/>
    <col min="11626" max="11632" width="10.140625" style="195" customWidth="1"/>
    <col min="11633" max="11776" width="9.140625" style="195"/>
    <col min="11777" max="11777" width="6.28515625" style="195" customWidth="1"/>
    <col min="11778" max="11784" width="10.140625" style="195" customWidth="1"/>
    <col min="11785" max="11785" width="9.28515625" style="195" bestFit="1" customWidth="1"/>
    <col min="11786" max="11800" width="10.140625" style="195" customWidth="1"/>
    <col min="11801" max="11801" width="9.28515625" style="195" bestFit="1" customWidth="1"/>
    <col min="11802" max="11832" width="10.140625" style="195" customWidth="1"/>
    <col min="11833" max="11833" width="9.28515625" style="195" bestFit="1" customWidth="1"/>
    <col min="11834" max="11856" width="10.140625" style="195" customWidth="1"/>
    <col min="11857" max="11857" width="9.28515625" style="195" bestFit="1" customWidth="1"/>
    <col min="11858" max="11872" width="10.140625" style="195" customWidth="1"/>
    <col min="11873" max="11873" width="8.85546875" style="195" customWidth="1"/>
    <col min="11874" max="11880" width="10.140625" style="195" customWidth="1"/>
    <col min="11881" max="11881" width="8.85546875" style="195" customWidth="1"/>
    <col min="11882" max="11888" width="10.140625" style="195" customWidth="1"/>
    <col min="11889" max="12032" width="9.140625" style="195"/>
    <col min="12033" max="12033" width="6.28515625" style="195" customWidth="1"/>
    <col min="12034" max="12040" width="10.140625" style="195" customWidth="1"/>
    <col min="12041" max="12041" width="9.28515625" style="195" bestFit="1" customWidth="1"/>
    <col min="12042" max="12056" width="10.140625" style="195" customWidth="1"/>
    <col min="12057" max="12057" width="9.28515625" style="195" bestFit="1" customWidth="1"/>
    <col min="12058" max="12088" width="10.140625" style="195" customWidth="1"/>
    <col min="12089" max="12089" width="9.28515625" style="195" bestFit="1" customWidth="1"/>
    <col min="12090" max="12112" width="10.140625" style="195" customWidth="1"/>
    <col min="12113" max="12113" width="9.28515625" style="195" bestFit="1" customWidth="1"/>
    <col min="12114" max="12128" width="10.140625" style="195" customWidth="1"/>
    <col min="12129" max="12129" width="8.85546875" style="195" customWidth="1"/>
    <col min="12130" max="12136" width="10.140625" style="195" customWidth="1"/>
    <col min="12137" max="12137" width="8.85546875" style="195" customWidth="1"/>
    <col min="12138" max="12144" width="10.140625" style="195" customWidth="1"/>
    <col min="12145" max="12288" width="9.140625" style="195"/>
    <col min="12289" max="12289" width="6.28515625" style="195" customWidth="1"/>
    <col min="12290" max="12296" width="10.140625" style="195" customWidth="1"/>
    <col min="12297" max="12297" width="9.28515625" style="195" bestFit="1" customWidth="1"/>
    <col min="12298" max="12312" width="10.140625" style="195" customWidth="1"/>
    <col min="12313" max="12313" width="9.28515625" style="195" bestFit="1" customWidth="1"/>
    <col min="12314" max="12344" width="10.140625" style="195" customWidth="1"/>
    <col min="12345" max="12345" width="9.28515625" style="195" bestFit="1" customWidth="1"/>
    <col min="12346" max="12368" width="10.140625" style="195" customWidth="1"/>
    <col min="12369" max="12369" width="9.28515625" style="195" bestFit="1" customWidth="1"/>
    <col min="12370" max="12384" width="10.140625" style="195" customWidth="1"/>
    <col min="12385" max="12385" width="8.85546875" style="195" customWidth="1"/>
    <col min="12386" max="12392" width="10.140625" style="195" customWidth="1"/>
    <col min="12393" max="12393" width="8.85546875" style="195" customWidth="1"/>
    <col min="12394" max="12400" width="10.140625" style="195" customWidth="1"/>
    <col min="12401" max="12544" width="9.140625" style="195"/>
    <col min="12545" max="12545" width="6.28515625" style="195" customWidth="1"/>
    <col min="12546" max="12552" width="10.140625" style="195" customWidth="1"/>
    <col min="12553" max="12553" width="9.28515625" style="195" bestFit="1" customWidth="1"/>
    <col min="12554" max="12568" width="10.140625" style="195" customWidth="1"/>
    <col min="12569" max="12569" width="9.28515625" style="195" bestFit="1" customWidth="1"/>
    <col min="12570" max="12600" width="10.140625" style="195" customWidth="1"/>
    <col min="12601" max="12601" width="9.28515625" style="195" bestFit="1" customWidth="1"/>
    <col min="12602" max="12624" width="10.140625" style="195" customWidth="1"/>
    <col min="12625" max="12625" width="9.28515625" style="195" bestFit="1" customWidth="1"/>
    <col min="12626" max="12640" width="10.140625" style="195" customWidth="1"/>
    <col min="12641" max="12641" width="8.85546875" style="195" customWidth="1"/>
    <col min="12642" max="12648" width="10.140625" style="195" customWidth="1"/>
    <col min="12649" max="12649" width="8.85546875" style="195" customWidth="1"/>
    <col min="12650" max="12656" width="10.140625" style="195" customWidth="1"/>
    <col min="12657" max="12800" width="9.140625" style="195"/>
    <col min="12801" max="12801" width="6.28515625" style="195" customWidth="1"/>
    <col min="12802" max="12808" width="10.140625" style="195" customWidth="1"/>
    <col min="12809" max="12809" width="9.28515625" style="195" bestFit="1" customWidth="1"/>
    <col min="12810" max="12824" width="10.140625" style="195" customWidth="1"/>
    <col min="12825" max="12825" width="9.28515625" style="195" bestFit="1" customWidth="1"/>
    <col min="12826" max="12856" width="10.140625" style="195" customWidth="1"/>
    <col min="12857" max="12857" width="9.28515625" style="195" bestFit="1" customWidth="1"/>
    <col min="12858" max="12880" width="10.140625" style="195" customWidth="1"/>
    <col min="12881" max="12881" width="9.28515625" style="195" bestFit="1" customWidth="1"/>
    <col min="12882" max="12896" width="10.140625" style="195" customWidth="1"/>
    <col min="12897" max="12897" width="8.85546875" style="195" customWidth="1"/>
    <col min="12898" max="12904" width="10.140625" style="195" customWidth="1"/>
    <col min="12905" max="12905" width="8.85546875" style="195" customWidth="1"/>
    <col min="12906" max="12912" width="10.140625" style="195" customWidth="1"/>
    <col min="12913" max="13056" width="9.140625" style="195"/>
    <col min="13057" max="13057" width="6.28515625" style="195" customWidth="1"/>
    <col min="13058" max="13064" width="10.140625" style="195" customWidth="1"/>
    <col min="13065" max="13065" width="9.28515625" style="195" bestFit="1" customWidth="1"/>
    <col min="13066" max="13080" width="10.140625" style="195" customWidth="1"/>
    <col min="13081" max="13081" width="9.28515625" style="195" bestFit="1" customWidth="1"/>
    <col min="13082" max="13112" width="10.140625" style="195" customWidth="1"/>
    <col min="13113" max="13113" width="9.28515625" style="195" bestFit="1" customWidth="1"/>
    <col min="13114" max="13136" width="10.140625" style="195" customWidth="1"/>
    <col min="13137" max="13137" width="9.28515625" style="195" bestFit="1" customWidth="1"/>
    <col min="13138" max="13152" width="10.140625" style="195" customWidth="1"/>
    <col min="13153" max="13153" width="8.85546875" style="195" customWidth="1"/>
    <col min="13154" max="13160" width="10.140625" style="195" customWidth="1"/>
    <col min="13161" max="13161" width="8.85546875" style="195" customWidth="1"/>
    <col min="13162" max="13168" width="10.140625" style="195" customWidth="1"/>
    <col min="13169" max="13312" width="9.140625" style="195"/>
    <col min="13313" max="13313" width="6.28515625" style="195" customWidth="1"/>
    <col min="13314" max="13320" width="10.140625" style="195" customWidth="1"/>
    <col min="13321" max="13321" width="9.28515625" style="195" bestFit="1" customWidth="1"/>
    <col min="13322" max="13336" width="10.140625" style="195" customWidth="1"/>
    <col min="13337" max="13337" width="9.28515625" style="195" bestFit="1" customWidth="1"/>
    <col min="13338" max="13368" width="10.140625" style="195" customWidth="1"/>
    <col min="13369" max="13369" width="9.28515625" style="195" bestFit="1" customWidth="1"/>
    <col min="13370" max="13392" width="10.140625" style="195" customWidth="1"/>
    <col min="13393" max="13393" width="9.28515625" style="195" bestFit="1" customWidth="1"/>
    <col min="13394" max="13408" width="10.140625" style="195" customWidth="1"/>
    <col min="13409" max="13409" width="8.85546875" style="195" customWidth="1"/>
    <col min="13410" max="13416" width="10.140625" style="195" customWidth="1"/>
    <col min="13417" max="13417" width="8.85546875" style="195" customWidth="1"/>
    <col min="13418" max="13424" width="10.140625" style="195" customWidth="1"/>
    <col min="13425" max="13568" width="9.140625" style="195"/>
    <col min="13569" max="13569" width="6.28515625" style="195" customWidth="1"/>
    <col min="13570" max="13576" width="10.140625" style="195" customWidth="1"/>
    <col min="13577" max="13577" width="9.28515625" style="195" bestFit="1" customWidth="1"/>
    <col min="13578" max="13592" width="10.140625" style="195" customWidth="1"/>
    <col min="13593" max="13593" width="9.28515625" style="195" bestFit="1" customWidth="1"/>
    <col min="13594" max="13624" width="10.140625" style="195" customWidth="1"/>
    <col min="13625" max="13625" width="9.28515625" style="195" bestFit="1" customWidth="1"/>
    <col min="13626" max="13648" width="10.140625" style="195" customWidth="1"/>
    <col min="13649" max="13649" width="9.28515625" style="195" bestFit="1" customWidth="1"/>
    <col min="13650" max="13664" width="10.140625" style="195" customWidth="1"/>
    <col min="13665" max="13665" width="8.85546875" style="195" customWidth="1"/>
    <col min="13666" max="13672" width="10.140625" style="195" customWidth="1"/>
    <col min="13673" max="13673" width="8.85546875" style="195" customWidth="1"/>
    <col min="13674" max="13680" width="10.140625" style="195" customWidth="1"/>
    <col min="13681" max="13824" width="9.140625" style="195"/>
    <col min="13825" max="13825" width="6.28515625" style="195" customWidth="1"/>
    <col min="13826" max="13832" width="10.140625" style="195" customWidth="1"/>
    <col min="13833" max="13833" width="9.28515625" style="195" bestFit="1" customWidth="1"/>
    <col min="13834" max="13848" width="10.140625" style="195" customWidth="1"/>
    <col min="13849" max="13849" width="9.28515625" style="195" bestFit="1" customWidth="1"/>
    <col min="13850" max="13880" width="10.140625" style="195" customWidth="1"/>
    <col min="13881" max="13881" width="9.28515625" style="195" bestFit="1" customWidth="1"/>
    <col min="13882" max="13904" width="10.140625" style="195" customWidth="1"/>
    <col min="13905" max="13905" width="9.28515625" style="195" bestFit="1" customWidth="1"/>
    <col min="13906" max="13920" width="10.140625" style="195" customWidth="1"/>
    <col min="13921" max="13921" width="8.85546875" style="195" customWidth="1"/>
    <col min="13922" max="13928" width="10.140625" style="195" customWidth="1"/>
    <col min="13929" max="13929" width="8.85546875" style="195" customWidth="1"/>
    <col min="13930" max="13936" width="10.140625" style="195" customWidth="1"/>
    <col min="13937" max="14080" width="9.140625" style="195"/>
    <col min="14081" max="14081" width="6.28515625" style="195" customWidth="1"/>
    <col min="14082" max="14088" width="10.140625" style="195" customWidth="1"/>
    <col min="14089" max="14089" width="9.28515625" style="195" bestFit="1" customWidth="1"/>
    <col min="14090" max="14104" width="10.140625" style="195" customWidth="1"/>
    <col min="14105" max="14105" width="9.28515625" style="195" bestFit="1" customWidth="1"/>
    <col min="14106" max="14136" width="10.140625" style="195" customWidth="1"/>
    <col min="14137" max="14137" width="9.28515625" style="195" bestFit="1" customWidth="1"/>
    <col min="14138" max="14160" width="10.140625" style="195" customWidth="1"/>
    <col min="14161" max="14161" width="9.28515625" style="195" bestFit="1" customWidth="1"/>
    <col min="14162" max="14176" width="10.140625" style="195" customWidth="1"/>
    <col min="14177" max="14177" width="8.85546875" style="195" customWidth="1"/>
    <col min="14178" max="14184" width="10.140625" style="195" customWidth="1"/>
    <col min="14185" max="14185" width="8.85546875" style="195" customWidth="1"/>
    <col min="14186" max="14192" width="10.140625" style="195" customWidth="1"/>
    <col min="14193" max="14336" width="9.140625" style="195"/>
    <col min="14337" max="14337" width="6.28515625" style="195" customWidth="1"/>
    <col min="14338" max="14344" width="10.140625" style="195" customWidth="1"/>
    <col min="14345" max="14345" width="9.28515625" style="195" bestFit="1" customWidth="1"/>
    <col min="14346" max="14360" width="10.140625" style="195" customWidth="1"/>
    <col min="14361" max="14361" width="9.28515625" style="195" bestFit="1" customWidth="1"/>
    <col min="14362" max="14392" width="10.140625" style="195" customWidth="1"/>
    <col min="14393" max="14393" width="9.28515625" style="195" bestFit="1" customWidth="1"/>
    <col min="14394" max="14416" width="10.140625" style="195" customWidth="1"/>
    <col min="14417" max="14417" width="9.28515625" style="195" bestFit="1" customWidth="1"/>
    <col min="14418" max="14432" width="10.140625" style="195" customWidth="1"/>
    <col min="14433" max="14433" width="8.85546875" style="195" customWidth="1"/>
    <col min="14434" max="14440" width="10.140625" style="195" customWidth="1"/>
    <col min="14441" max="14441" width="8.85546875" style="195" customWidth="1"/>
    <col min="14442" max="14448" width="10.140625" style="195" customWidth="1"/>
    <col min="14449" max="14592" width="9.140625" style="195"/>
    <col min="14593" max="14593" width="6.28515625" style="195" customWidth="1"/>
    <col min="14594" max="14600" width="10.140625" style="195" customWidth="1"/>
    <col min="14601" max="14601" width="9.28515625" style="195" bestFit="1" customWidth="1"/>
    <col min="14602" max="14616" width="10.140625" style="195" customWidth="1"/>
    <col min="14617" max="14617" width="9.28515625" style="195" bestFit="1" customWidth="1"/>
    <col min="14618" max="14648" width="10.140625" style="195" customWidth="1"/>
    <col min="14649" max="14649" width="9.28515625" style="195" bestFit="1" customWidth="1"/>
    <col min="14650" max="14672" width="10.140625" style="195" customWidth="1"/>
    <col min="14673" max="14673" width="9.28515625" style="195" bestFit="1" customWidth="1"/>
    <col min="14674" max="14688" width="10.140625" style="195" customWidth="1"/>
    <col min="14689" max="14689" width="8.85546875" style="195" customWidth="1"/>
    <col min="14690" max="14696" width="10.140625" style="195" customWidth="1"/>
    <col min="14697" max="14697" width="8.85546875" style="195" customWidth="1"/>
    <col min="14698" max="14704" width="10.140625" style="195" customWidth="1"/>
    <col min="14705" max="14848" width="9.140625" style="195"/>
    <col min="14849" max="14849" width="6.28515625" style="195" customWidth="1"/>
    <col min="14850" max="14856" width="10.140625" style="195" customWidth="1"/>
    <col min="14857" max="14857" width="9.28515625" style="195" bestFit="1" customWidth="1"/>
    <col min="14858" max="14872" width="10.140625" style="195" customWidth="1"/>
    <col min="14873" max="14873" width="9.28515625" style="195" bestFit="1" customWidth="1"/>
    <col min="14874" max="14904" width="10.140625" style="195" customWidth="1"/>
    <col min="14905" max="14905" width="9.28515625" style="195" bestFit="1" customWidth="1"/>
    <col min="14906" max="14928" width="10.140625" style="195" customWidth="1"/>
    <col min="14929" max="14929" width="9.28515625" style="195" bestFit="1" customWidth="1"/>
    <col min="14930" max="14944" width="10.140625" style="195" customWidth="1"/>
    <col min="14945" max="14945" width="8.85546875" style="195" customWidth="1"/>
    <col min="14946" max="14952" width="10.140625" style="195" customWidth="1"/>
    <col min="14953" max="14953" width="8.85546875" style="195" customWidth="1"/>
    <col min="14954" max="14960" width="10.140625" style="195" customWidth="1"/>
    <col min="14961" max="15104" width="9.140625" style="195"/>
    <col min="15105" max="15105" width="6.28515625" style="195" customWidth="1"/>
    <col min="15106" max="15112" width="10.140625" style="195" customWidth="1"/>
    <col min="15113" max="15113" width="9.28515625" style="195" bestFit="1" customWidth="1"/>
    <col min="15114" max="15128" width="10.140625" style="195" customWidth="1"/>
    <col min="15129" max="15129" width="9.28515625" style="195" bestFit="1" customWidth="1"/>
    <col min="15130" max="15160" width="10.140625" style="195" customWidth="1"/>
    <col min="15161" max="15161" width="9.28515625" style="195" bestFit="1" customWidth="1"/>
    <col min="15162" max="15184" width="10.140625" style="195" customWidth="1"/>
    <col min="15185" max="15185" width="9.28515625" style="195" bestFit="1" customWidth="1"/>
    <col min="15186" max="15200" width="10.140625" style="195" customWidth="1"/>
    <col min="15201" max="15201" width="8.85546875" style="195" customWidth="1"/>
    <col min="15202" max="15208" width="10.140625" style="195" customWidth="1"/>
    <col min="15209" max="15209" width="8.85546875" style="195" customWidth="1"/>
    <col min="15210" max="15216" width="10.140625" style="195" customWidth="1"/>
    <col min="15217" max="15360" width="9.140625" style="195"/>
    <col min="15361" max="15361" width="6.28515625" style="195" customWidth="1"/>
    <col min="15362" max="15368" width="10.140625" style="195" customWidth="1"/>
    <col min="15369" max="15369" width="9.28515625" style="195" bestFit="1" customWidth="1"/>
    <col min="15370" max="15384" width="10.140625" style="195" customWidth="1"/>
    <col min="15385" max="15385" width="9.28515625" style="195" bestFit="1" customWidth="1"/>
    <col min="15386" max="15416" width="10.140625" style="195" customWidth="1"/>
    <col min="15417" max="15417" width="9.28515625" style="195" bestFit="1" customWidth="1"/>
    <col min="15418" max="15440" width="10.140625" style="195" customWidth="1"/>
    <col min="15441" max="15441" width="9.28515625" style="195" bestFit="1" customWidth="1"/>
    <col min="15442" max="15456" width="10.140625" style="195" customWidth="1"/>
    <col min="15457" max="15457" width="8.85546875" style="195" customWidth="1"/>
    <col min="15458" max="15464" width="10.140625" style="195" customWidth="1"/>
    <col min="15465" max="15465" width="8.85546875" style="195" customWidth="1"/>
    <col min="15466" max="15472" width="10.140625" style="195" customWidth="1"/>
    <col min="15473" max="15616" width="9.140625" style="195"/>
    <col min="15617" max="15617" width="6.28515625" style="195" customWidth="1"/>
    <col min="15618" max="15624" width="10.140625" style="195" customWidth="1"/>
    <col min="15625" max="15625" width="9.28515625" style="195" bestFit="1" customWidth="1"/>
    <col min="15626" max="15640" width="10.140625" style="195" customWidth="1"/>
    <col min="15641" max="15641" width="9.28515625" style="195" bestFit="1" customWidth="1"/>
    <col min="15642" max="15672" width="10.140625" style="195" customWidth="1"/>
    <col min="15673" max="15673" width="9.28515625" style="195" bestFit="1" customWidth="1"/>
    <col min="15674" max="15696" width="10.140625" style="195" customWidth="1"/>
    <col min="15697" max="15697" width="9.28515625" style="195" bestFit="1" customWidth="1"/>
    <col min="15698" max="15712" width="10.140625" style="195" customWidth="1"/>
    <col min="15713" max="15713" width="8.85546875" style="195" customWidth="1"/>
    <col min="15714" max="15720" width="10.140625" style="195" customWidth="1"/>
    <col min="15721" max="15721" width="8.85546875" style="195" customWidth="1"/>
    <col min="15722" max="15728" width="10.140625" style="195" customWidth="1"/>
    <col min="15729" max="15872" width="9.140625" style="195"/>
    <col min="15873" max="15873" width="6.28515625" style="195" customWidth="1"/>
    <col min="15874" max="15880" width="10.140625" style="195" customWidth="1"/>
    <col min="15881" max="15881" width="9.28515625" style="195" bestFit="1" customWidth="1"/>
    <col min="15882" max="15896" width="10.140625" style="195" customWidth="1"/>
    <col min="15897" max="15897" width="9.28515625" style="195" bestFit="1" customWidth="1"/>
    <col min="15898" max="15928" width="10.140625" style="195" customWidth="1"/>
    <col min="15929" max="15929" width="9.28515625" style="195" bestFit="1" customWidth="1"/>
    <col min="15930" max="15952" width="10.140625" style="195" customWidth="1"/>
    <col min="15953" max="15953" width="9.28515625" style="195" bestFit="1" customWidth="1"/>
    <col min="15954" max="15968" width="10.140625" style="195" customWidth="1"/>
    <col min="15969" max="15969" width="8.85546875" style="195" customWidth="1"/>
    <col min="15970" max="15976" width="10.140625" style="195" customWidth="1"/>
    <col min="15977" max="15977" width="8.85546875" style="195" customWidth="1"/>
    <col min="15978" max="15984" width="10.140625" style="195" customWidth="1"/>
    <col min="15985" max="16128" width="9.140625" style="195"/>
    <col min="16129" max="16129" width="6.28515625" style="195" customWidth="1"/>
    <col min="16130" max="16136" width="10.140625" style="195" customWidth="1"/>
    <col min="16137" max="16137" width="9.28515625" style="195" bestFit="1" customWidth="1"/>
    <col min="16138" max="16152" width="10.140625" style="195" customWidth="1"/>
    <col min="16153" max="16153" width="9.28515625" style="195" bestFit="1" customWidth="1"/>
    <col min="16154" max="16184" width="10.140625" style="195" customWidth="1"/>
    <col min="16185" max="16185" width="9.28515625" style="195" bestFit="1" customWidth="1"/>
    <col min="16186" max="16208" width="10.140625" style="195" customWidth="1"/>
    <col min="16209" max="16209" width="9.28515625" style="195" bestFit="1" customWidth="1"/>
    <col min="16210" max="16224" width="10.140625" style="195" customWidth="1"/>
    <col min="16225" max="16225" width="8.85546875" style="195" customWidth="1"/>
    <col min="16226" max="16232" width="10.140625" style="195" customWidth="1"/>
    <col min="16233" max="16233" width="8.85546875" style="195" customWidth="1"/>
    <col min="16234" max="16240" width="10.140625" style="195" customWidth="1"/>
    <col min="16241" max="16384" width="9.140625" style="195"/>
  </cols>
  <sheetData>
    <row r="1" spans="1:113" ht="15.75">
      <c r="B1" s="117" t="s">
        <v>854</v>
      </c>
      <c r="C1" s="117"/>
      <c r="R1" s="117" t="s">
        <v>855</v>
      </c>
      <c r="AH1" s="117" t="s">
        <v>855</v>
      </c>
      <c r="AX1" s="117" t="s">
        <v>855</v>
      </c>
      <c r="BN1" s="117" t="s">
        <v>855</v>
      </c>
      <c r="CD1" s="117" t="s">
        <v>855</v>
      </c>
      <c r="CT1" s="117" t="s">
        <v>855</v>
      </c>
    </row>
    <row r="2" spans="1:113" s="238" customFormat="1" ht="15.75">
      <c r="B2" s="238" t="s">
        <v>281</v>
      </c>
      <c r="J2" s="238" t="s">
        <v>283</v>
      </c>
      <c r="P2" s="256"/>
      <c r="R2" s="238" t="s">
        <v>272</v>
      </c>
      <c r="Z2" s="238" t="s">
        <v>284</v>
      </c>
      <c r="AF2" s="256"/>
      <c r="AH2" s="238" t="s">
        <v>285</v>
      </c>
      <c r="AN2" s="256"/>
      <c r="AP2" s="238" t="s">
        <v>286</v>
      </c>
      <c r="AV2" s="256"/>
      <c r="AX2" s="238" t="s">
        <v>287</v>
      </c>
      <c r="BF2" s="238" t="s">
        <v>288</v>
      </c>
      <c r="BL2" s="256"/>
      <c r="BN2" s="238" t="s">
        <v>289</v>
      </c>
      <c r="BT2" s="256"/>
      <c r="BV2" s="238" t="s">
        <v>290</v>
      </c>
      <c r="CD2" s="238" t="s">
        <v>291</v>
      </c>
      <c r="CJ2" s="256"/>
      <c r="CL2" s="238" t="s">
        <v>292</v>
      </c>
      <c r="CT2" s="238" t="s">
        <v>293</v>
      </c>
      <c r="DB2" s="238" t="s">
        <v>273</v>
      </c>
    </row>
    <row r="3" spans="1:113" ht="55.5" customHeight="1">
      <c r="A3" s="194" t="s">
        <v>280</v>
      </c>
      <c r="B3" s="197" t="s">
        <v>901</v>
      </c>
      <c r="C3" s="197" t="s">
        <v>902</v>
      </c>
      <c r="D3" s="194" t="s">
        <v>903</v>
      </c>
      <c r="E3" s="194" t="s">
        <v>904</v>
      </c>
      <c r="F3" s="197" t="s">
        <v>905</v>
      </c>
      <c r="G3" s="197" t="s">
        <v>906</v>
      </c>
      <c r="H3" s="194" t="s">
        <v>313</v>
      </c>
      <c r="I3" s="194" t="s">
        <v>535</v>
      </c>
      <c r="J3" s="197" t="s">
        <v>901</v>
      </c>
      <c r="K3" s="197" t="s">
        <v>902</v>
      </c>
      <c r="L3" s="194" t="s">
        <v>903</v>
      </c>
      <c r="M3" s="194" t="s">
        <v>904</v>
      </c>
      <c r="N3" s="197" t="s">
        <v>905</v>
      </c>
      <c r="O3" s="197" t="s">
        <v>906</v>
      </c>
      <c r="P3" s="194" t="s">
        <v>313</v>
      </c>
      <c r="Q3" s="194" t="s">
        <v>535</v>
      </c>
      <c r="R3" s="197" t="s">
        <v>901</v>
      </c>
      <c r="S3" s="197" t="s">
        <v>902</v>
      </c>
      <c r="T3" s="194" t="s">
        <v>903</v>
      </c>
      <c r="U3" s="194" t="s">
        <v>904</v>
      </c>
      <c r="V3" s="197" t="s">
        <v>905</v>
      </c>
      <c r="W3" s="197" t="s">
        <v>906</v>
      </c>
      <c r="X3" s="194" t="s">
        <v>313</v>
      </c>
      <c r="Y3" s="194" t="s">
        <v>535</v>
      </c>
      <c r="Z3" s="197" t="s">
        <v>901</v>
      </c>
      <c r="AA3" s="197" t="s">
        <v>902</v>
      </c>
      <c r="AB3" s="194" t="s">
        <v>903</v>
      </c>
      <c r="AC3" s="194" t="s">
        <v>904</v>
      </c>
      <c r="AD3" s="197" t="s">
        <v>905</v>
      </c>
      <c r="AE3" s="197" t="s">
        <v>906</v>
      </c>
      <c r="AF3" s="194" t="s">
        <v>313</v>
      </c>
      <c r="AG3" s="194" t="s">
        <v>535</v>
      </c>
      <c r="AH3" s="197" t="s">
        <v>901</v>
      </c>
      <c r="AI3" s="197" t="s">
        <v>902</v>
      </c>
      <c r="AJ3" s="194" t="s">
        <v>903</v>
      </c>
      <c r="AK3" s="194" t="s">
        <v>904</v>
      </c>
      <c r="AL3" s="197" t="s">
        <v>905</v>
      </c>
      <c r="AM3" s="197" t="s">
        <v>906</v>
      </c>
      <c r="AN3" s="194" t="s">
        <v>313</v>
      </c>
      <c r="AO3" s="194" t="s">
        <v>535</v>
      </c>
      <c r="AP3" s="197" t="s">
        <v>901</v>
      </c>
      <c r="AQ3" s="197" t="s">
        <v>902</v>
      </c>
      <c r="AR3" s="194" t="s">
        <v>903</v>
      </c>
      <c r="AS3" s="194" t="s">
        <v>904</v>
      </c>
      <c r="AT3" s="197" t="s">
        <v>905</v>
      </c>
      <c r="AU3" s="197" t="s">
        <v>906</v>
      </c>
      <c r="AV3" s="194" t="s">
        <v>313</v>
      </c>
      <c r="AW3" s="194" t="s">
        <v>535</v>
      </c>
      <c r="AX3" s="197" t="s">
        <v>901</v>
      </c>
      <c r="AY3" s="197" t="s">
        <v>902</v>
      </c>
      <c r="AZ3" s="194" t="s">
        <v>903</v>
      </c>
      <c r="BA3" s="194" t="s">
        <v>904</v>
      </c>
      <c r="BB3" s="197" t="s">
        <v>905</v>
      </c>
      <c r="BC3" s="197" t="s">
        <v>906</v>
      </c>
      <c r="BD3" s="194" t="s">
        <v>313</v>
      </c>
      <c r="BE3" s="194" t="s">
        <v>535</v>
      </c>
      <c r="BF3" s="197" t="s">
        <v>901</v>
      </c>
      <c r="BG3" s="197" t="s">
        <v>902</v>
      </c>
      <c r="BH3" s="194" t="s">
        <v>903</v>
      </c>
      <c r="BI3" s="194" t="s">
        <v>904</v>
      </c>
      <c r="BJ3" s="197" t="s">
        <v>905</v>
      </c>
      <c r="BK3" s="197" t="s">
        <v>906</v>
      </c>
      <c r="BL3" s="194" t="s">
        <v>313</v>
      </c>
      <c r="BM3" s="194" t="s">
        <v>535</v>
      </c>
      <c r="BN3" s="197" t="s">
        <v>901</v>
      </c>
      <c r="BO3" s="197" t="s">
        <v>902</v>
      </c>
      <c r="BP3" s="194" t="s">
        <v>903</v>
      </c>
      <c r="BQ3" s="194" t="s">
        <v>904</v>
      </c>
      <c r="BR3" s="197" t="s">
        <v>905</v>
      </c>
      <c r="BS3" s="197" t="s">
        <v>906</v>
      </c>
      <c r="BT3" s="194" t="s">
        <v>313</v>
      </c>
      <c r="BU3" s="194" t="s">
        <v>535</v>
      </c>
      <c r="BV3" s="197" t="s">
        <v>901</v>
      </c>
      <c r="BW3" s="197" t="s">
        <v>902</v>
      </c>
      <c r="BX3" s="194" t="s">
        <v>903</v>
      </c>
      <c r="BY3" s="194" t="s">
        <v>904</v>
      </c>
      <c r="BZ3" s="197" t="s">
        <v>905</v>
      </c>
      <c r="CA3" s="197" t="s">
        <v>906</v>
      </c>
      <c r="CB3" s="194" t="s">
        <v>313</v>
      </c>
      <c r="CC3" s="194" t="s">
        <v>535</v>
      </c>
      <c r="CD3" s="197" t="s">
        <v>901</v>
      </c>
      <c r="CE3" s="197" t="s">
        <v>902</v>
      </c>
      <c r="CF3" s="194" t="s">
        <v>903</v>
      </c>
      <c r="CG3" s="194" t="s">
        <v>904</v>
      </c>
      <c r="CH3" s="197" t="s">
        <v>905</v>
      </c>
      <c r="CI3" s="197" t="s">
        <v>906</v>
      </c>
      <c r="CJ3" s="194" t="s">
        <v>313</v>
      </c>
      <c r="CK3" s="194" t="s">
        <v>535</v>
      </c>
      <c r="CL3" s="197" t="s">
        <v>901</v>
      </c>
      <c r="CM3" s="197" t="s">
        <v>902</v>
      </c>
      <c r="CN3" s="194" t="s">
        <v>903</v>
      </c>
      <c r="CO3" s="194" t="s">
        <v>904</v>
      </c>
      <c r="CP3" s="197" t="s">
        <v>905</v>
      </c>
      <c r="CQ3" s="197" t="s">
        <v>906</v>
      </c>
      <c r="CR3" s="194" t="s">
        <v>313</v>
      </c>
      <c r="CS3" s="194" t="s">
        <v>535</v>
      </c>
      <c r="CT3" s="197" t="s">
        <v>901</v>
      </c>
      <c r="CU3" s="197" t="s">
        <v>902</v>
      </c>
      <c r="CV3" s="194" t="s">
        <v>903</v>
      </c>
      <c r="CW3" s="194" t="s">
        <v>904</v>
      </c>
      <c r="CX3" s="197" t="s">
        <v>905</v>
      </c>
      <c r="CY3" s="197" t="s">
        <v>906</v>
      </c>
      <c r="CZ3" s="194" t="s">
        <v>313</v>
      </c>
      <c r="DA3" s="194" t="s">
        <v>535</v>
      </c>
      <c r="DB3" s="197" t="s">
        <v>901</v>
      </c>
      <c r="DC3" s="197" t="s">
        <v>902</v>
      </c>
      <c r="DD3" s="194" t="s">
        <v>903</v>
      </c>
      <c r="DE3" s="194" t="s">
        <v>904</v>
      </c>
      <c r="DF3" s="197" t="s">
        <v>905</v>
      </c>
      <c r="DG3" s="197" t="s">
        <v>906</v>
      </c>
      <c r="DH3" s="194" t="s">
        <v>313</v>
      </c>
      <c r="DI3" s="194" t="s">
        <v>535</v>
      </c>
    </row>
    <row r="4" spans="1:113" hidden="1">
      <c r="A4" s="201">
        <v>1960</v>
      </c>
      <c r="B4" s="185">
        <f>'[2]1'!K4</f>
        <v>0.45250176374015233</v>
      </c>
      <c r="C4" s="185"/>
      <c r="D4" s="210" t="e">
        <f>'[2]2'!H4</f>
        <v>#REF!</v>
      </c>
      <c r="E4" s="257"/>
      <c r="F4" s="253">
        <f>'[2]3'!H4</f>
        <v>0.44799859690060795</v>
      </c>
      <c r="G4" s="210">
        <f>'[2]8'!J4</f>
        <v>0.53434350157885824</v>
      </c>
      <c r="H4" s="211" t="e">
        <f t="shared" ref="H4:H23" si="0">(B4)*0.25+(D4)*0.25+(F4)*0.25+(G4)*0.25</f>
        <v>#REF!</v>
      </c>
      <c r="J4" s="185" t="e">
        <f>#REF!</f>
        <v>#REF!</v>
      </c>
      <c r="K4" s="185"/>
      <c r="L4" s="210" t="e">
        <f>'[2]2'!#REF!</f>
        <v>#REF!</v>
      </c>
      <c r="M4" s="257"/>
      <c r="N4" s="253">
        <f>'[2]3'!O4</f>
        <v>-1.063281346555375</v>
      </c>
      <c r="O4" s="210" t="e">
        <f>'[2]8'!S4</f>
        <v>#REF!</v>
      </c>
      <c r="P4" s="211" t="e">
        <f t="shared" ref="P4:P23" si="1">(J4)*0.4+(L4)*0.1+(N4)*0.25+(O4)*0.25</f>
        <v>#REF!</v>
      </c>
      <c r="Q4" s="254"/>
      <c r="R4" s="185">
        <f>'[2]1'!AI4</f>
        <v>0.45472804383898524</v>
      </c>
      <c r="S4" s="185"/>
      <c r="T4" s="210" t="e">
        <f>'[2]2'!Z4</f>
        <v>#REF!</v>
      </c>
      <c r="U4" s="257"/>
      <c r="V4" s="253">
        <f>'[2]3'!V4</f>
        <v>6.0910405848568452E-2</v>
      </c>
      <c r="W4" s="210" t="e">
        <f>'[2]8'!AB4</f>
        <v>#DIV/0!</v>
      </c>
      <c r="X4" s="211" t="e">
        <f t="shared" ref="X4:X23" si="2">(R4)*0.25+(T4)*0.25+(V4)*0.25+(W4)*0.25</f>
        <v>#REF!</v>
      </c>
      <c r="Z4" s="185" t="e">
        <f>#REF!</f>
        <v>#REF!</v>
      </c>
      <c r="AA4" s="185"/>
      <c r="AB4" s="210" t="e">
        <f>'[2]2'!#REF!</f>
        <v>#REF!</v>
      </c>
      <c r="AC4" s="257"/>
      <c r="AD4" s="253">
        <f>'[2]3'!AC4</f>
        <v>-0.93539362908770318</v>
      </c>
      <c r="AE4" s="210" t="e">
        <f>'[2]8'!AK4</f>
        <v>#REF!</v>
      </c>
      <c r="AF4" s="211" t="e">
        <f t="shared" ref="AF4:AF23" si="3">(Z4)*0.4+(AB4)*0.1+(AD4)*0.25+(AE4)*0.25</f>
        <v>#REF!</v>
      </c>
      <c r="AG4" s="254"/>
      <c r="AH4" s="185" t="e">
        <f>#REF!</f>
        <v>#REF!</v>
      </c>
      <c r="AI4" s="185"/>
      <c r="AJ4" s="210" t="e">
        <f>'[2]2'!#REF!</f>
        <v>#REF!</v>
      </c>
      <c r="AK4" s="257"/>
      <c r="AL4" s="253">
        <f>'[2]3'!AJ4</f>
        <v>-1.3924513209084544</v>
      </c>
      <c r="AM4" s="210" t="e">
        <f>'[2]8'!AT4</f>
        <v>#REF!</v>
      </c>
      <c r="AN4" s="211" t="e">
        <f t="shared" ref="AN4:AN23" si="4">(AH4)*0.4+(AJ4)*0.1+(AL4)*0.25+(AM4)*0.25</f>
        <v>#REF!</v>
      </c>
      <c r="AO4" s="254"/>
      <c r="AP4" s="185" t="e">
        <f>#REF!</f>
        <v>#REF!</v>
      </c>
      <c r="AQ4" s="185"/>
      <c r="AR4" s="210" t="e">
        <f>'[2]2'!#REF!</f>
        <v>#REF!</v>
      </c>
      <c r="AS4" s="257"/>
      <c r="AT4" s="253">
        <f>'[2]3'!AQ4</f>
        <v>-1.0102815928323328</v>
      </c>
      <c r="AU4" s="210" t="e">
        <f>'[2]8'!BC4</f>
        <v>#REF!</v>
      </c>
      <c r="AV4" s="211" t="e">
        <f t="shared" ref="AV4:AV23" si="5">(AP4)*0.4+(AR4)*0.1+(AT4)*0.25+(AU4)*0.25</f>
        <v>#REF!</v>
      </c>
      <c r="AW4" s="254"/>
      <c r="AX4" s="185">
        <f>'[2]1'!CE4</f>
        <v>0.40360074234302512</v>
      </c>
      <c r="AY4" s="185"/>
      <c r="AZ4" s="210" t="e">
        <f>'[2]2'!BJ4</f>
        <v>#REF!</v>
      </c>
      <c r="BA4" s="257"/>
      <c r="BB4" s="253">
        <f>'[2]3'!AX4</f>
        <v>0.45381797025097209</v>
      </c>
      <c r="BC4" s="210">
        <f>'[2]8'!BL4</f>
        <v>0.89573927679781196</v>
      </c>
      <c r="BD4" s="211" t="e">
        <f t="shared" ref="BD4:BD23" si="6">(AX4)*0.25+(AZ4)*0.25+(BB4)*0.25+(BC4)*0.25</f>
        <v>#REF!</v>
      </c>
      <c r="BF4" s="185" t="e">
        <f>#REF!</f>
        <v>#REF!</v>
      </c>
      <c r="BG4" s="185"/>
      <c r="BH4" s="210" t="e">
        <f>'[2]2'!#REF!</f>
        <v>#REF!</v>
      </c>
      <c r="BI4" s="257"/>
      <c r="BJ4" s="253">
        <f>'[2]3'!BE4</f>
        <v>-0.94864371828544958</v>
      </c>
      <c r="BK4" s="210" t="e">
        <f>'[2]8'!BU4</f>
        <v>#REF!</v>
      </c>
      <c r="BL4" s="211" t="e">
        <f t="shared" ref="BL4:BL23" si="7">(BF4)*0.4+(BH4)*0.1+(BJ4)*0.25+(BK4)*0.25</f>
        <v>#REF!</v>
      </c>
      <c r="BM4" s="254"/>
      <c r="BN4" s="185" t="e">
        <f>#REF!</f>
        <v>#REF!</v>
      </c>
      <c r="BO4" s="185"/>
      <c r="BP4" s="210" t="e">
        <f>'[2]2'!#REF!</f>
        <v>#REF!</v>
      </c>
      <c r="BQ4" s="257"/>
      <c r="BR4" s="253">
        <f>'[2]3'!BL4</f>
        <v>-0.80153813821310904</v>
      </c>
      <c r="BS4" s="210" t="e">
        <f>'[2]8'!CD4</f>
        <v>#REF!</v>
      </c>
      <c r="BT4" s="211" t="e">
        <f t="shared" ref="BT4:BT23" si="8">(BN4)*0.4+(BP4)*0.1+(BR4)*0.25+(BS4)*0.25</f>
        <v>#REF!</v>
      </c>
      <c r="BU4" s="254"/>
      <c r="BV4" s="185">
        <f>'[2]1'!DO4</f>
        <v>0.4517844017511366</v>
      </c>
      <c r="BW4" s="185"/>
      <c r="BX4" s="210" t="e">
        <f>'[2]2'!CK4</f>
        <v>#REF!</v>
      </c>
      <c r="BY4" s="257"/>
      <c r="BZ4" s="253">
        <f>'[2]3'!BS4</f>
        <v>0.72541636985650271</v>
      </c>
      <c r="CA4" s="210" t="e">
        <f>'[2]8'!CM4</f>
        <v>#DIV/0!</v>
      </c>
      <c r="CB4" s="211" t="e">
        <f t="shared" ref="CB4:CB23" si="9">(BV4)*0.25+(BX4)*0.25+(BZ4)*0.25+(CA4)*0.25</f>
        <v>#REF!</v>
      </c>
      <c r="CD4" s="185" t="e">
        <f>#REF!</f>
        <v>#REF!</v>
      </c>
      <c r="CE4" s="185"/>
      <c r="CF4" s="210" t="e">
        <f>'[2]2'!#REF!</f>
        <v>#REF!</v>
      </c>
      <c r="CG4" s="257"/>
      <c r="CH4" s="253">
        <f>'[2]3'!BZ4</f>
        <v>-1.0348356115082364</v>
      </c>
      <c r="CI4" s="210" t="e">
        <f>'[2]8'!CV4</f>
        <v>#REF!</v>
      </c>
      <c r="CJ4" s="211" t="e">
        <f t="shared" ref="CJ4:CJ23" si="10">(CD4)*0.4+(CF4)*0.1+(CH4)*0.25+(CI4)*0.25</f>
        <v>#REF!</v>
      </c>
      <c r="CK4" s="254"/>
      <c r="CL4" s="185">
        <f>'[2]1'!EM4</f>
        <v>0.45908416634957455</v>
      </c>
      <c r="CM4" s="185"/>
      <c r="CN4" s="210" t="e">
        <f>'[2]2'!DC4</f>
        <v>#REF!</v>
      </c>
      <c r="CO4" s="257"/>
      <c r="CP4" s="253">
        <f>'[2]3'!CG4</f>
        <v>0.68457048207287052</v>
      </c>
      <c r="CQ4" s="210">
        <f>'[2]8'!DE4</f>
        <v>0.66271058581552356</v>
      </c>
      <c r="CR4" s="211" t="e">
        <f t="shared" ref="CR4:CR23" si="11">(CL4)*0.25+(CN4)*0.25+(CP4)*0.25+(CQ4)*0.25</f>
        <v>#REF!</v>
      </c>
      <c r="CT4" s="185">
        <f>'[2]1'!EY4</f>
        <v>0.57188982340210648</v>
      </c>
      <c r="CU4" s="185"/>
      <c r="CV4" s="210" t="e">
        <f>'[2]2'!DL4</f>
        <v>#REF!</v>
      </c>
      <c r="CW4" s="257"/>
      <c r="CX4" s="253">
        <f>'[2]3'!CN4</f>
        <v>0.74576653399724835</v>
      </c>
      <c r="CY4" s="210">
        <f>'[2]8'!DN4</f>
        <v>0.63668022970159588</v>
      </c>
      <c r="CZ4" s="211" t="e">
        <f t="shared" ref="CZ4:CZ23" si="12">(CT4)*0.25+(CV4)*0.25+(CX4)*0.25+(CY4)*0.25</f>
        <v>#REF!</v>
      </c>
      <c r="DA4" s="259"/>
      <c r="DB4" s="185">
        <f>'[2]1'!FK4</f>
        <v>0.63335939933101992</v>
      </c>
      <c r="DC4" s="185"/>
      <c r="DD4" s="210" t="e">
        <f>'[2]2'!DU4</f>
        <v>#REF!</v>
      </c>
      <c r="DE4" s="257"/>
      <c r="DF4" s="253">
        <f>'[2]3'!CU4</f>
        <v>0.18050320504342701</v>
      </c>
      <c r="DG4" s="210">
        <f>'[2]8'!DW4</f>
        <v>0.92156740229224721</v>
      </c>
      <c r="DH4" s="258" t="e">
        <f>(DB4)*0.25+(DD4)*0.25+(DF4)*0.25+(DG4)*0.25</f>
        <v>#REF!</v>
      </c>
      <c r="DI4" s="259"/>
    </row>
    <row r="5" spans="1:113" hidden="1">
      <c r="A5" s="201">
        <v>1961</v>
      </c>
      <c r="B5" s="185">
        <f>'[2]1'!K5</f>
        <v>0.46683806043775922</v>
      </c>
      <c r="C5" s="185"/>
      <c r="D5" s="210" t="e">
        <f>'[2]2'!H5</f>
        <v>#REF!</v>
      </c>
      <c r="E5" s="257"/>
      <c r="F5" s="253">
        <f>'[2]3'!H5</f>
        <v>0.44799859690060795</v>
      </c>
      <c r="G5" s="210">
        <f>'[2]8'!J5</f>
        <v>0.63328724843090789</v>
      </c>
      <c r="H5" s="211" t="e">
        <f t="shared" si="0"/>
        <v>#REF!</v>
      </c>
      <c r="J5" s="185" t="e">
        <f>#REF!</f>
        <v>#REF!</v>
      </c>
      <c r="K5" s="185"/>
      <c r="L5" s="210" t="e">
        <f>'[2]2'!#REF!</f>
        <v>#REF!</v>
      </c>
      <c r="M5" s="257"/>
      <c r="N5" s="253">
        <f>'[2]3'!O5</f>
        <v>-1.063281346555375</v>
      </c>
      <c r="O5" s="210" t="e">
        <f>'[2]8'!S5</f>
        <v>#REF!</v>
      </c>
      <c r="P5" s="211" t="e">
        <f t="shared" si="1"/>
        <v>#REF!</v>
      </c>
      <c r="Q5" s="254"/>
      <c r="R5" s="185">
        <f>'[2]1'!AI5</f>
        <v>0.4663991724599923</v>
      </c>
      <c r="S5" s="185"/>
      <c r="T5" s="210" t="e">
        <f>'[2]2'!Z5</f>
        <v>#REF!</v>
      </c>
      <c r="U5" s="257"/>
      <c r="V5" s="253">
        <f>'[2]3'!V5</f>
        <v>6.0910405848568452E-2</v>
      </c>
      <c r="W5" s="210">
        <f>'[2]8'!AB5</f>
        <v>0.56524963535958994</v>
      </c>
      <c r="X5" s="211" t="e">
        <f t="shared" si="2"/>
        <v>#REF!</v>
      </c>
      <c r="Z5" s="185" t="e">
        <f>#REF!</f>
        <v>#REF!</v>
      </c>
      <c r="AA5" s="185"/>
      <c r="AB5" s="210" t="e">
        <f>'[2]2'!#REF!</f>
        <v>#REF!</v>
      </c>
      <c r="AC5" s="257"/>
      <c r="AD5" s="253">
        <f>'[2]3'!AC5</f>
        <v>-0.93539362908770318</v>
      </c>
      <c r="AE5" s="210" t="e">
        <f>'[2]8'!AK5</f>
        <v>#REF!</v>
      </c>
      <c r="AF5" s="211" t="e">
        <f t="shared" si="3"/>
        <v>#REF!</v>
      </c>
      <c r="AG5" s="254"/>
      <c r="AH5" s="185" t="e">
        <f>#REF!</f>
        <v>#REF!</v>
      </c>
      <c r="AI5" s="185"/>
      <c r="AJ5" s="210" t="e">
        <f>'[2]2'!#REF!</f>
        <v>#REF!</v>
      </c>
      <c r="AK5" s="257"/>
      <c r="AL5" s="253">
        <f>'[2]3'!AJ5</f>
        <v>-1.3924513209084544</v>
      </c>
      <c r="AM5" s="210" t="e">
        <f>'[2]8'!AT5</f>
        <v>#REF!</v>
      </c>
      <c r="AN5" s="211" t="e">
        <f t="shared" si="4"/>
        <v>#REF!</v>
      </c>
      <c r="AO5" s="254"/>
      <c r="AP5" s="185" t="e">
        <f>#REF!</f>
        <v>#REF!</v>
      </c>
      <c r="AQ5" s="185"/>
      <c r="AR5" s="210" t="e">
        <f>'[2]2'!#REF!</f>
        <v>#REF!</v>
      </c>
      <c r="AS5" s="257"/>
      <c r="AT5" s="253">
        <f>'[2]3'!AQ5</f>
        <v>-1.0102815928323328</v>
      </c>
      <c r="AU5" s="210" t="e">
        <f>'[2]8'!BC5</f>
        <v>#REF!</v>
      </c>
      <c r="AV5" s="211" t="e">
        <f t="shared" si="5"/>
        <v>#REF!</v>
      </c>
      <c r="AW5" s="254"/>
      <c r="AX5" s="185">
        <f>'[2]1'!CE5</f>
        <v>0.42029101297315069</v>
      </c>
      <c r="AY5" s="185"/>
      <c r="AZ5" s="210" t="e">
        <f>'[2]2'!BJ5</f>
        <v>#REF!</v>
      </c>
      <c r="BA5" s="257"/>
      <c r="BB5" s="253">
        <f>'[2]3'!AX5</f>
        <v>0.45381797025097209</v>
      </c>
      <c r="BC5" s="210">
        <f>'[2]8'!BL5</f>
        <v>0.89706880867008887</v>
      </c>
      <c r="BD5" s="211" t="e">
        <f t="shared" si="6"/>
        <v>#REF!</v>
      </c>
      <c r="BF5" s="185" t="e">
        <f>#REF!</f>
        <v>#REF!</v>
      </c>
      <c r="BG5" s="185"/>
      <c r="BH5" s="210" t="e">
        <f>'[2]2'!#REF!</f>
        <v>#REF!</v>
      </c>
      <c r="BI5" s="257"/>
      <c r="BJ5" s="253">
        <f>'[2]3'!BE5</f>
        <v>-0.94864371828544958</v>
      </c>
      <c r="BK5" s="210" t="e">
        <f>'[2]8'!BU5</f>
        <v>#REF!</v>
      </c>
      <c r="BL5" s="211" t="e">
        <f t="shared" si="7"/>
        <v>#REF!</v>
      </c>
      <c r="BM5" s="254"/>
      <c r="BN5" s="185" t="e">
        <f>#REF!</f>
        <v>#REF!</v>
      </c>
      <c r="BO5" s="185"/>
      <c r="BP5" s="210" t="e">
        <f>'[2]2'!#REF!</f>
        <v>#REF!</v>
      </c>
      <c r="BQ5" s="257"/>
      <c r="BR5" s="253">
        <f>'[2]3'!BL5</f>
        <v>-0.80153813821310904</v>
      </c>
      <c r="BS5" s="210" t="e">
        <f>'[2]8'!CD5</f>
        <v>#REF!</v>
      </c>
      <c r="BT5" s="211" t="e">
        <f t="shared" si="8"/>
        <v>#REF!</v>
      </c>
      <c r="BU5" s="254"/>
      <c r="BV5" s="185">
        <f>'[2]1'!DO5</f>
        <v>0.46793553293404228</v>
      </c>
      <c r="BW5" s="185"/>
      <c r="BX5" s="210" t="e">
        <f>'[2]2'!CK5</f>
        <v>#REF!</v>
      </c>
      <c r="BY5" s="257"/>
      <c r="BZ5" s="253">
        <f>'[2]3'!BS5</f>
        <v>0.72541636985650271</v>
      </c>
      <c r="CA5" s="210" t="e">
        <f>'[2]8'!CM5</f>
        <v>#DIV/0!</v>
      </c>
      <c r="CB5" s="211" t="e">
        <f t="shared" si="9"/>
        <v>#REF!</v>
      </c>
      <c r="CD5" s="185" t="e">
        <f>#REF!</f>
        <v>#REF!</v>
      </c>
      <c r="CE5" s="185"/>
      <c r="CF5" s="210" t="e">
        <f>'[2]2'!#REF!</f>
        <v>#REF!</v>
      </c>
      <c r="CG5" s="257"/>
      <c r="CH5" s="253">
        <f>'[2]3'!BZ5</f>
        <v>-1.0348356115082364</v>
      </c>
      <c r="CI5" s="210" t="e">
        <f>'[2]8'!CV5</f>
        <v>#REF!</v>
      </c>
      <c r="CJ5" s="211" t="e">
        <f t="shared" si="10"/>
        <v>#REF!</v>
      </c>
      <c r="CK5" s="254"/>
      <c r="CL5" s="185">
        <f>'[2]1'!EM5</f>
        <v>0.48043570336061997</v>
      </c>
      <c r="CM5" s="185"/>
      <c r="CN5" s="210" t="e">
        <f>'[2]2'!DC5</f>
        <v>#REF!</v>
      </c>
      <c r="CO5" s="257"/>
      <c r="CP5" s="253">
        <f>'[2]3'!CG5</f>
        <v>0.68457048207287052</v>
      </c>
      <c r="CQ5" s="210">
        <f>'[2]8'!DE5</f>
        <v>0.66198599276303605</v>
      </c>
      <c r="CR5" s="211" t="e">
        <f t="shared" si="11"/>
        <v>#REF!</v>
      </c>
      <c r="CT5" s="185">
        <f>'[2]1'!EY5</f>
        <v>0.57847699873877956</v>
      </c>
      <c r="CU5" s="185"/>
      <c r="CV5" s="210" t="e">
        <f>'[2]2'!DL5</f>
        <v>#REF!</v>
      </c>
      <c r="CW5" s="257"/>
      <c r="CX5" s="253">
        <f>'[2]3'!CN5</f>
        <v>0.74576653399724835</v>
      </c>
      <c r="CY5" s="210">
        <f>'[2]8'!DN5</f>
        <v>0.63765016034975786</v>
      </c>
      <c r="CZ5" s="211" t="e">
        <f t="shared" si="12"/>
        <v>#REF!</v>
      </c>
      <c r="DA5" s="259"/>
      <c r="DB5" s="185">
        <f>'[2]1'!FK5</f>
        <v>0.65174050500725444</v>
      </c>
      <c r="DC5" s="185"/>
      <c r="DD5" s="210" t="e">
        <f>'[2]2'!DU5</f>
        <v>#REF!</v>
      </c>
      <c r="DE5" s="257"/>
      <c r="DF5" s="253">
        <f>'[2]3'!CU5</f>
        <v>0.18050320504342701</v>
      </c>
      <c r="DG5" s="210">
        <f>'[2]8'!DW5</f>
        <v>1.0112409411244605</v>
      </c>
      <c r="DH5" s="211" t="e">
        <f t="shared" ref="DH5:DH23" si="13">(DB5)*0.25+(DD5)*0.25+(DF5)*0.25+(DG5)*0.25</f>
        <v>#REF!</v>
      </c>
      <c r="DI5" s="259"/>
    </row>
    <row r="6" spans="1:113" hidden="1">
      <c r="A6" s="201">
        <v>1962</v>
      </c>
      <c r="B6" s="185">
        <f>'[2]1'!K6</f>
        <v>0.48027937793862086</v>
      </c>
      <c r="C6" s="185"/>
      <c r="D6" s="210" t="e">
        <f>'[2]2'!H6</f>
        <v>#REF!</v>
      </c>
      <c r="E6" s="257"/>
      <c r="F6" s="253">
        <f>'[2]3'!H6</f>
        <v>0.44799859690060795</v>
      </c>
      <c r="G6" s="210">
        <f>'[2]8'!J6</f>
        <v>0.6326968828905899</v>
      </c>
      <c r="H6" s="211" t="e">
        <f t="shared" si="0"/>
        <v>#REF!</v>
      </c>
      <c r="J6" s="185" t="e">
        <f>#REF!</f>
        <v>#REF!</v>
      </c>
      <c r="K6" s="185"/>
      <c r="L6" s="210" t="e">
        <f>'[2]2'!#REF!</f>
        <v>#REF!</v>
      </c>
      <c r="M6" s="257"/>
      <c r="N6" s="253">
        <f>'[2]3'!O6</f>
        <v>-1.063281346555375</v>
      </c>
      <c r="O6" s="210" t="e">
        <f>'[2]8'!S6</f>
        <v>#REF!</v>
      </c>
      <c r="P6" s="211" t="e">
        <f t="shared" si="1"/>
        <v>#REF!</v>
      </c>
      <c r="Q6" s="254"/>
      <c r="R6" s="185">
        <f>'[2]1'!AI6</f>
        <v>0.47986582540742073</v>
      </c>
      <c r="S6" s="185"/>
      <c r="T6" s="210" t="e">
        <f>'[2]2'!Z6</f>
        <v>#REF!</v>
      </c>
      <c r="U6" s="257"/>
      <c r="V6" s="253">
        <f>'[2]3'!V6</f>
        <v>6.0910405848568452E-2</v>
      </c>
      <c r="W6" s="210">
        <f>'[2]8'!AB6</f>
        <v>0.56580510058438782</v>
      </c>
      <c r="X6" s="211" t="e">
        <f t="shared" si="2"/>
        <v>#REF!</v>
      </c>
      <c r="Z6" s="185" t="e">
        <f>#REF!</f>
        <v>#REF!</v>
      </c>
      <c r="AA6" s="185"/>
      <c r="AB6" s="210" t="e">
        <f>'[2]2'!#REF!</f>
        <v>#REF!</v>
      </c>
      <c r="AC6" s="257"/>
      <c r="AD6" s="253">
        <f>'[2]3'!AC6</f>
        <v>-0.93539362908770318</v>
      </c>
      <c r="AE6" s="210" t="e">
        <f>'[2]8'!AK6</f>
        <v>#REF!</v>
      </c>
      <c r="AF6" s="211" t="e">
        <f t="shared" si="3"/>
        <v>#REF!</v>
      </c>
      <c r="AG6" s="254"/>
      <c r="AH6" s="185" t="e">
        <f>#REF!</f>
        <v>#REF!</v>
      </c>
      <c r="AI6" s="185"/>
      <c r="AJ6" s="210" t="e">
        <f>'[2]2'!#REF!</f>
        <v>#REF!</v>
      </c>
      <c r="AK6" s="257"/>
      <c r="AL6" s="253">
        <f>'[2]3'!AJ6</f>
        <v>-1.3924513209084544</v>
      </c>
      <c r="AM6" s="210" t="e">
        <f>'[2]8'!AT6</f>
        <v>#REF!</v>
      </c>
      <c r="AN6" s="211" t="e">
        <f t="shared" si="4"/>
        <v>#REF!</v>
      </c>
      <c r="AO6" s="254"/>
      <c r="AP6" s="185" t="e">
        <f>#REF!</f>
        <v>#REF!</v>
      </c>
      <c r="AQ6" s="185"/>
      <c r="AR6" s="210" t="e">
        <f>'[2]2'!#REF!</f>
        <v>#REF!</v>
      </c>
      <c r="AS6" s="257"/>
      <c r="AT6" s="253">
        <f>'[2]3'!AQ6</f>
        <v>-1.0102815928323328</v>
      </c>
      <c r="AU6" s="210" t="e">
        <f>'[2]8'!BC6</f>
        <v>#REF!</v>
      </c>
      <c r="AV6" s="211" t="e">
        <f t="shared" si="5"/>
        <v>#REF!</v>
      </c>
      <c r="AW6" s="254"/>
      <c r="AX6" s="185">
        <f>'[2]1'!CE6</f>
        <v>0.43717278265565229</v>
      </c>
      <c r="AY6" s="185"/>
      <c r="AZ6" s="210" t="e">
        <f>'[2]2'!BJ6</f>
        <v>#REF!</v>
      </c>
      <c r="BA6" s="257"/>
      <c r="BB6" s="253">
        <f>'[2]3'!AX6</f>
        <v>0.45381797025097209</v>
      </c>
      <c r="BC6" s="210">
        <f>'[2]8'!BL6</f>
        <v>0.89835868465631274</v>
      </c>
      <c r="BD6" s="211" t="e">
        <f t="shared" si="6"/>
        <v>#REF!</v>
      </c>
      <c r="BF6" s="185" t="e">
        <f>#REF!</f>
        <v>#REF!</v>
      </c>
      <c r="BG6" s="185"/>
      <c r="BH6" s="210" t="e">
        <f>'[2]2'!#REF!</f>
        <v>#REF!</v>
      </c>
      <c r="BI6" s="257"/>
      <c r="BJ6" s="253">
        <f>'[2]3'!BE6</f>
        <v>-0.94864371828544958</v>
      </c>
      <c r="BK6" s="210" t="e">
        <f>'[2]8'!BU6</f>
        <v>#REF!</v>
      </c>
      <c r="BL6" s="211" t="e">
        <f t="shared" si="7"/>
        <v>#REF!</v>
      </c>
      <c r="BM6" s="254"/>
      <c r="BN6" s="185" t="e">
        <f>#REF!</f>
        <v>#REF!</v>
      </c>
      <c r="BO6" s="185"/>
      <c r="BP6" s="210" t="e">
        <f>'[2]2'!#REF!</f>
        <v>#REF!</v>
      </c>
      <c r="BQ6" s="257"/>
      <c r="BR6" s="253">
        <f>'[2]3'!BL6</f>
        <v>-0.80153813821310904</v>
      </c>
      <c r="BS6" s="210" t="e">
        <f>'[2]8'!CD6</f>
        <v>#REF!</v>
      </c>
      <c r="BT6" s="211" t="e">
        <f t="shared" si="8"/>
        <v>#REF!</v>
      </c>
      <c r="BU6" s="254"/>
      <c r="BV6" s="185">
        <f>'[2]1'!DO6</f>
        <v>0.48486888695253355</v>
      </c>
      <c r="BW6" s="185"/>
      <c r="BX6" s="210" t="e">
        <f>'[2]2'!CK6</f>
        <v>#REF!</v>
      </c>
      <c r="BY6" s="257"/>
      <c r="BZ6" s="253">
        <f>'[2]3'!BS6</f>
        <v>0.72541636985650271</v>
      </c>
      <c r="CA6" s="210" t="e">
        <f>'[2]8'!CM6</f>
        <v>#DIV/0!</v>
      </c>
      <c r="CB6" s="211" t="e">
        <f t="shared" si="9"/>
        <v>#REF!</v>
      </c>
      <c r="CD6" s="185" t="e">
        <f>#REF!</f>
        <v>#REF!</v>
      </c>
      <c r="CE6" s="185"/>
      <c r="CF6" s="210" t="e">
        <f>'[2]2'!#REF!</f>
        <v>#REF!</v>
      </c>
      <c r="CG6" s="257"/>
      <c r="CH6" s="253">
        <f>'[2]3'!BZ6</f>
        <v>-1.0348356115082364</v>
      </c>
      <c r="CI6" s="210" t="e">
        <f>'[2]8'!CV6</f>
        <v>#REF!</v>
      </c>
      <c r="CJ6" s="211" t="e">
        <f t="shared" si="10"/>
        <v>#REF!</v>
      </c>
      <c r="CK6" s="254"/>
      <c r="CL6" s="185">
        <f>'[2]1'!EM6</f>
        <v>0.49926082408982975</v>
      </c>
      <c r="CM6" s="185"/>
      <c r="CN6" s="210" t="e">
        <f>'[2]2'!DC6</f>
        <v>#REF!</v>
      </c>
      <c r="CO6" s="257"/>
      <c r="CP6" s="253">
        <f>'[2]3'!CG6</f>
        <v>0.68457048207287052</v>
      </c>
      <c r="CQ6" s="210">
        <f>'[2]8'!DE6</f>
        <v>0.66136297749307893</v>
      </c>
      <c r="CR6" s="211" t="e">
        <f t="shared" si="11"/>
        <v>#REF!</v>
      </c>
      <c r="CT6" s="185">
        <f>'[2]1'!EY6</f>
        <v>0.59041497411005994</v>
      </c>
      <c r="CU6" s="185"/>
      <c r="CV6" s="210" t="e">
        <f>'[2]2'!DL6</f>
        <v>#REF!</v>
      </c>
      <c r="CW6" s="257"/>
      <c r="CX6" s="253">
        <f>'[2]3'!CN6</f>
        <v>0.74576653399724835</v>
      </c>
      <c r="CY6" s="210">
        <f>'[2]8'!DN6</f>
        <v>0.63640668118831711</v>
      </c>
      <c r="CZ6" s="211" t="e">
        <f t="shared" si="12"/>
        <v>#REF!</v>
      </c>
      <c r="DA6" s="259"/>
      <c r="DB6" s="185">
        <f>'[2]1'!FK6</f>
        <v>0.66502188972781273</v>
      </c>
      <c r="DC6" s="185"/>
      <c r="DD6" s="210" t="e">
        <f>'[2]2'!DU6</f>
        <v>#REF!</v>
      </c>
      <c r="DE6" s="257"/>
      <c r="DF6" s="253">
        <f>'[2]3'!CU6</f>
        <v>0.18050320504342701</v>
      </c>
      <c r="DG6" s="210">
        <f>'[2]8'!DW6</f>
        <v>1.0075164339553506</v>
      </c>
      <c r="DH6" s="211" t="e">
        <f t="shared" si="13"/>
        <v>#REF!</v>
      </c>
      <c r="DI6" s="259"/>
    </row>
    <row r="7" spans="1:113" hidden="1">
      <c r="A7" s="201">
        <v>1963</v>
      </c>
      <c r="B7" s="185">
        <f>'[2]1'!K7</f>
        <v>0.49577092902196368</v>
      </c>
      <c r="C7" s="185"/>
      <c r="D7" s="210" t="e">
        <f>'[2]2'!H7</f>
        <v>#REF!</v>
      </c>
      <c r="E7" s="257"/>
      <c r="F7" s="253">
        <f>'[2]3'!H7</f>
        <v>0.44799859690060795</v>
      </c>
      <c r="G7" s="210">
        <f>'[2]8'!J7</f>
        <v>0.53014863856131145</v>
      </c>
      <c r="H7" s="211" t="e">
        <f t="shared" si="0"/>
        <v>#REF!</v>
      </c>
      <c r="J7" s="185" t="e">
        <f>#REF!</f>
        <v>#REF!</v>
      </c>
      <c r="K7" s="185"/>
      <c r="L7" s="210" t="e">
        <f>'[2]2'!#REF!</f>
        <v>#REF!</v>
      </c>
      <c r="M7" s="257"/>
      <c r="N7" s="253">
        <f>'[2]3'!O7</f>
        <v>-1.063281346555375</v>
      </c>
      <c r="O7" s="210" t="e">
        <f>'[2]8'!S7</f>
        <v>#REF!</v>
      </c>
      <c r="P7" s="211" t="e">
        <f t="shared" si="1"/>
        <v>#REF!</v>
      </c>
      <c r="Q7" s="254"/>
      <c r="R7" s="185">
        <f>'[2]1'!AI7</f>
        <v>0.49385147864145862</v>
      </c>
      <c r="S7" s="185"/>
      <c r="T7" s="210" t="e">
        <f>'[2]2'!Z7</f>
        <v>#REF!</v>
      </c>
      <c r="U7" s="257"/>
      <c r="V7" s="253">
        <f>'[2]3'!V7</f>
        <v>6.0910405848568452E-2</v>
      </c>
      <c r="W7" s="210">
        <f>'[2]8'!AB7</f>
        <v>0.5661804555139911</v>
      </c>
      <c r="X7" s="211" t="e">
        <f t="shared" si="2"/>
        <v>#REF!</v>
      </c>
      <c r="Z7" s="185" t="e">
        <f>#REF!</f>
        <v>#REF!</v>
      </c>
      <c r="AA7" s="185"/>
      <c r="AB7" s="210" t="e">
        <f>'[2]2'!#REF!</f>
        <v>#REF!</v>
      </c>
      <c r="AC7" s="257"/>
      <c r="AD7" s="253">
        <f>'[2]3'!AC7</f>
        <v>-0.93539362908770318</v>
      </c>
      <c r="AE7" s="210" t="e">
        <f>'[2]8'!AK7</f>
        <v>#REF!</v>
      </c>
      <c r="AF7" s="211" t="e">
        <f t="shared" si="3"/>
        <v>#REF!</v>
      </c>
      <c r="AG7" s="254"/>
      <c r="AH7" s="185" t="e">
        <f>#REF!</f>
        <v>#REF!</v>
      </c>
      <c r="AI7" s="185"/>
      <c r="AJ7" s="210" t="e">
        <f>'[2]2'!#REF!</f>
        <v>#REF!</v>
      </c>
      <c r="AK7" s="257"/>
      <c r="AL7" s="253">
        <f>'[2]3'!AJ7</f>
        <v>-1.3924513209084544</v>
      </c>
      <c r="AM7" s="210" t="e">
        <f>'[2]8'!AT7</f>
        <v>#REF!</v>
      </c>
      <c r="AN7" s="211" t="e">
        <f t="shared" si="4"/>
        <v>#REF!</v>
      </c>
      <c r="AO7" s="254"/>
      <c r="AP7" s="185" t="e">
        <f>#REF!</f>
        <v>#REF!</v>
      </c>
      <c r="AQ7" s="185"/>
      <c r="AR7" s="210" t="e">
        <f>'[2]2'!#REF!</f>
        <v>#REF!</v>
      </c>
      <c r="AS7" s="257"/>
      <c r="AT7" s="253">
        <f>'[2]3'!AQ7</f>
        <v>-1.0102815928323328</v>
      </c>
      <c r="AU7" s="210" t="e">
        <f>'[2]8'!BC7</f>
        <v>#REF!</v>
      </c>
      <c r="AV7" s="211" t="e">
        <f t="shared" si="5"/>
        <v>#REF!</v>
      </c>
      <c r="AW7" s="254"/>
      <c r="AX7" s="185">
        <f>'[2]1'!CE7</f>
        <v>0.45698332284934118</v>
      </c>
      <c r="AY7" s="185"/>
      <c r="AZ7" s="210" t="e">
        <f>'[2]2'!BJ7</f>
        <v>#REF!</v>
      </c>
      <c r="BA7" s="257"/>
      <c r="BB7" s="253">
        <f>'[2]3'!AX7</f>
        <v>0.45381797025097209</v>
      </c>
      <c r="BC7" s="210">
        <f>'[2]8'!BL7</f>
        <v>0.89948514137912783</v>
      </c>
      <c r="BD7" s="211" t="e">
        <f t="shared" si="6"/>
        <v>#REF!</v>
      </c>
      <c r="BF7" s="185" t="e">
        <f>#REF!</f>
        <v>#REF!</v>
      </c>
      <c r="BG7" s="185"/>
      <c r="BH7" s="210" t="e">
        <f>'[2]2'!#REF!</f>
        <v>#REF!</v>
      </c>
      <c r="BI7" s="257"/>
      <c r="BJ7" s="253">
        <f>'[2]3'!BE7</f>
        <v>-0.94864371828544958</v>
      </c>
      <c r="BK7" s="210" t="e">
        <f>'[2]8'!BU7</f>
        <v>#REF!</v>
      </c>
      <c r="BL7" s="211" t="e">
        <f t="shared" si="7"/>
        <v>#REF!</v>
      </c>
      <c r="BM7" s="254"/>
      <c r="BN7" s="185" t="e">
        <f>#REF!</f>
        <v>#REF!</v>
      </c>
      <c r="BO7" s="185"/>
      <c r="BP7" s="210" t="e">
        <f>'[2]2'!#REF!</f>
        <v>#REF!</v>
      </c>
      <c r="BQ7" s="257"/>
      <c r="BR7" s="253">
        <f>'[2]3'!BL7</f>
        <v>-0.80153813821310904</v>
      </c>
      <c r="BS7" s="210" t="e">
        <f>'[2]8'!CD7</f>
        <v>#REF!</v>
      </c>
      <c r="BT7" s="211" t="e">
        <f t="shared" si="8"/>
        <v>#REF!</v>
      </c>
      <c r="BU7" s="254"/>
      <c r="BV7" s="185">
        <f>'[2]1'!DO7</f>
        <v>0.50055365233440097</v>
      </c>
      <c r="BW7" s="185"/>
      <c r="BX7" s="210" t="e">
        <f>'[2]2'!CK7</f>
        <v>#REF!</v>
      </c>
      <c r="BY7" s="257"/>
      <c r="BZ7" s="253">
        <f>'[2]3'!BS7</f>
        <v>0.72541636985650271</v>
      </c>
      <c r="CA7" s="210" t="e">
        <f>'[2]8'!CM7</f>
        <v>#DIV/0!</v>
      </c>
      <c r="CB7" s="211" t="e">
        <f t="shared" si="9"/>
        <v>#REF!</v>
      </c>
      <c r="CD7" s="185" t="e">
        <f>#REF!</f>
        <v>#REF!</v>
      </c>
      <c r="CE7" s="185"/>
      <c r="CF7" s="210" t="e">
        <f>'[2]2'!#REF!</f>
        <v>#REF!</v>
      </c>
      <c r="CG7" s="257"/>
      <c r="CH7" s="253">
        <f>'[2]3'!BZ7</f>
        <v>-1.0348356115082364</v>
      </c>
      <c r="CI7" s="210" t="e">
        <f>'[2]8'!CV7</f>
        <v>#REF!</v>
      </c>
      <c r="CJ7" s="211" t="e">
        <f t="shared" si="10"/>
        <v>#REF!</v>
      </c>
      <c r="CK7" s="254"/>
      <c r="CL7" s="185">
        <f>'[2]1'!EM7</f>
        <v>0.52097787833019082</v>
      </c>
      <c r="CM7" s="185"/>
      <c r="CN7" s="210" t="e">
        <f>'[2]2'!DC7</f>
        <v>#REF!</v>
      </c>
      <c r="CO7" s="257"/>
      <c r="CP7" s="253">
        <f>'[2]3'!CG7</f>
        <v>0.68457048207287052</v>
      </c>
      <c r="CQ7" s="210">
        <f>'[2]8'!DE7</f>
        <v>0.73520075996013312</v>
      </c>
      <c r="CR7" s="211" t="e">
        <f t="shared" si="11"/>
        <v>#REF!</v>
      </c>
      <c r="CT7" s="185">
        <f>'[2]1'!EY7</f>
        <v>0.605208720905555</v>
      </c>
      <c r="CU7" s="185"/>
      <c r="CV7" s="210" t="e">
        <f>'[2]2'!DL7</f>
        <v>#REF!</v>
      </c>
      <c r="CW7" s="257"/>
      <c r="CX7" s="253">
        <f>'[2]3'!CN7</f>
        <v>0.74576653399724835</v>
      </c>
      <c r="CY7" s="210">
        <f>'[2]8'!DN7</f>
        <v>0.63624834713790812</v>
      </c>
      <c r="CZ7" s="211" t="e">
        <f t="shared" si="12"/>
        <v>#REF!</v>
      </c>
      <c r="DA7" s="259"/>
      <c r="DB7" s="185">
        <f>'[2]1'!FK7</f>
        <v>0.67896672722020113</v>
      </c>
      <c r="DC7" s="185"/>
      <c r="DD7" s="210" t="e">
        <f>'[2]2'!DU7</f>
        <v>#REF!</v>
      </c>
      <c r="DE7" s="257"/>
      <c r="DF7" s="253">
        <f>'[2]3'!CU7</f>
        <v>0.18050320504342701</v>
      </c>
      <c r="DG7" s="210">
        <f>'[2]8'!DW7</f>
        <v>1.1093294812245582</v>
      </c>
      <c r="DH7" s="211" t="e">
        <f t="shared" si="13"/>
        <v>#REF!</v>
      </c>
      <c r="DI7" s="259"/>
    </row>
    <row r="8" spans="1:113" hidden="1">
      <c r="A8" s="201">
        <v>1964</v>
      </c>
      <c r="B8" s="185">
        <f>'[2]1'!K8</f>
        <v>0.5079410430725827</v>
      </c>
      <c r="C8" s="185"/>
      <c r="D8" s="210" t="e">
        <f>'[2]2'!H8</f>
        <v>#REF!</v>
      </c>
      <c r="E8" s="257"/>
      <c r="F8" s="253">
        <f>'[2]3'!H8</f>
        <v>0.44799859690060795</v>
      </c>
      <c r="G8" s="210">
        <f>'[2]8'!J8</f>
        <v>0.63208011284210674</v>
      </c>
      <c r="H8" s="211" t="e">
        <f t="shared" si="0"/>
        <v>#REF!</v>
      </c>
      <c r="J8" s="185" t="e">
        <f>#REF!</f>
        <v>#REF!</v>
      </c>
      <c r="K8" s="185"/>
      <c r="L8" s="210" t="e">
        <f>'[2]2'!#REF!</f>
        <v>#REF!</v>
      </c>
      <c r="M8" s="257"/>
      <c r="N8" s="253">
        <f>'[2]3'!O8</f>
        <v>-1.063281346555375</v>
      </c>
      <c r="O8" s="210" t="e">
        <f>'[2]8'!S8</f>
        <v>#REF!</v>
      </c>
      <c r="P8" s="211" t="e">
        <f t="shared" si="1"/>
        <v>#REF!</v>
      </c>
      <c r="Q8" s="254"/>
      <c r="R8" s="185">
        <f>'[2]1'!AI8</f>
        <v>0.50884865222715647</v>
      </c>
      <c r="S8" s="185"/>
      <c r="T8" s="210" t="e">
        <f>'[2]2'!Z8</f>
        <v>#REF!</v>
      </c>
      <c r="U8" s="257"/>
      <c r="V8" s="253">
        <f>'[2]3'!V8</f>
        <v>6.0910405848568452E-2</v>
      </c>
      <c r="W8" s="210">
        <f>'[2]8'!AB8</f>
        <v>0.5661071905288626</v>
      </c>
      <c r="X8" s="211" t="e">
        <f t="shared" si="2"/>
        <v>#REF!</v>
      </c>
      <c r="Z8" s="185" t="e">
        <f>#REF!</f>
        <v>#REF!</v>
      </c>
      <c r="AA8" s="185"/>
      <c r="AB8" s="210" t="e">
        <f>'[2]2'!#REF!</f>
        <v>#REF!</v>
      </c>
      <c r="AC8" s="257"/>
      <c r="AD8" s="253">
        <f>'[2]3'!AC8</f>
        <v>-0.93539362908770318</v>
      </c>
      <c r="AE8" s="210" t="e">
        <f>'[2]8'!AK8</f>
        <v>#REF!</v>
      </c>
      <c r="AF8" s="211" t="e">
        <f t="shared" si="3"/>
        <v>#REF!</v>
      </c>
      <c r="AG8" s="254"/>
      <c r="AH8" s="185" t="e">
        <f>#REF!</f>
        <v>#REF!</v>
      </c>
      <c r="AI8" s="185"/>
      <c r="AJ8" s="210" t="e">
        <f>'[2]2'!#REF!</f>
        <v>#REF!</v>
      </c>
      <c r="AK8" s="257"/>
      <c r="AL8" s="253">
        <f>'[2]3'!AJ8</f>
        <v>-1.3924513209084544</v>
      </c>
      <c r="AM8" s="210" t="e">
        <f>'[2]8'!AT8</f>
        <v>#REF!</v>
      </c>
      <c r="AN8" s="211" t="e">
        <f t="shared" si="4"/>
        <v>#REF!</v>
      </c>
      <c r="AO8" s="254"/>
      <c r="AP8" s="185" t="e">
        <f>#REF!</f>
        <v>#REF!</v>
      </c>
      <c r="AQ8" s="185"/>
      <c r="AR8" s="210" t="e">
        <f>'[2]2'!#REF!</f>
        <v>#REF!</v>
      </c>
      <c r="AS8" s="257"/>
      <c r="AT8" s="253">
        <f>'[2]3'!AQ8</f>
        <v>-1.0102815928323328</v>
      </c>
      <c r="AU8" s="210" t="e">
        <f>'[2]8'!BC8</f>
        <v>#REF!</v>
      </c>
      <c r="AV8" s="211" t="e">
        <f t="shared" si="5"/>
        <v>#REF!</v>
      </c>
      <c r="AW8" s="254"/>
      <c r="AX8" s="185">
        <f>'[2]1'!CE8</f>
        <v>0.48090355059202572</v>
      </c>
      <c r="AY8" s="185"/>
      <c r="AZ8" s="210" t="e">
        <f>'[2]2'!BJ8</f>
        <v>#REF!</v>
      </c>
      <c r="BA8" s="257"/>
      <c r="BB8" s="253">
        <f>'[2]3'!AX8</f>
        <v>0.45381797025097209</v>
      </c>
      <c r="BC8" s="210">
        <f>'[2]8'!BL8</f>
        <v>0.90054884520409784</v>
      </c>
      <c r="BD8" s="211" t="e">
        <f t="shared" si="6"/>
        <v>#REF!</v>
      </c>
      <c r="BF8" s="185" t="e">
        <f>#REF!</f>
        <v>#REF!</v>
      </c>
      <c r="BG8" s="185"/>
      <c r="BH8" s="210" t="e">
        <f>'[2]2'!#REF!</f>
        <v>#REF!</v>
      </c>
      <c r="BI8" s="257"/>
      <c r="BJ8" s="253">
        <f>'[2]3'!BE8</f>
        <v>-0.94864371828544958</v>
      </c>
      <c r="BK8" s="210" t="e">
        <f>'[2]8'!BU8</f>
        <v>#REF!</v>
      </c>
      <c r="BL8" s="211" t="e">
        <f t="shared" si="7"/>
        <v>#REF!</v>
      </c>
      <c r="BM8" s="254"/>
      <c r="BN8" s="185" t="e">
        <f>#REF!</f>
        <v>#REF!</v>
      </c>
      <c r="BO8" s="185"/>
      <c r="BP8" s="210" t="e">
        <f>'[2]2'!#REF!</f>
        <v>#REF!</v>
      </c>
      <c r="BQ8" s="257"/>
      <c r="BR8" s="253">
        <f>'[2]3'!BL8</f>
        <v>-0.80153813821310904</v>
      </c>
      <c r="BS8" s="210" t="e">
        <f>'[2]8'!CD8</f>
        <v>#REF!</v>
      </c>
      <c r="BT8" s="211" t="e">
        <f t="shared" si="8"/>
        <v>#REF!</v>
      </c>
      <c r="BU8" s="254"/>
      <c r="BV8" s="185">
        <f>'[2]1'!DO8</f>
        <v>0.52261481692090261</v>
      </c>
      <c r="BW8" s="185"/>
      <c r="BX8" s="210" t="e">
        <f>'[2]2'!CK8</f>
        <v>#REF!</v>
      </c>
      <c r="BY8" s="257"/>
      <c r="BZ8" s="253">
        <f>'[2]3'!BS8</f>
        <v>0.72541636985650271</v>
      </c>
      <c r="CA8" s="210" t="e">
        <f>'[2]8'!CM8</f>
        <v>#DIV/0!</v>
      </c>
      <c r="CB8" s="211" t="e">
        <f t="shared" si="9"/>
        <v>#REF!</v>
      </c>
      <c r="CD8" s="185" t="e">
        <f>#REF!</f>
        <v>#REF!</v>
      </c>
      <c r="CE8" s="185"/>
      <c r="CF8" s="210" t="e">
        <f>'[2]2'!#REF!</f>
        <v>#REF!</v>
      </c>
      <c r="CG8" s="257"/>
      <c r="CH8" s="253">
        <f>'[2]3'!BZ8</f>
        <v>-1.0348356115082364</v>
      </c>
      <c r="CI8" s="210" t="e">
        <f>'[2]8'!CV8</f>
        <v>#REF!</v>
      </c>
      <c r="CJ8" s="211" t="e">
        <f t="shared" si="10"/>
        <v>#REF!</v>
      </c>
      <c r="CK8" s="254"/>
      <c r="CL8" s="185">
        <f>'[2]1'!EM8</f>
        <v>0.54260421032156714</v>
      </c>
      <c r="CM8" s="185"/>
      <c r="CN8" s="210" t="e">
        <f>'[2]2'!DC8</f>
        <v>#REF!</v>
      </c>
      <c r="CO8" s="257"/>
      <c r="CP8" s="253">
        <f>'[2]3'!CG8</f>
        <v>0.68457048207287052</v>
      </c>
      <c r="CQ8" s="210">
        <f>'[2]8'!DE8</f>
        <v>0.7467199921926464</v>
      </c>
      <c r="CR8" s="211" t="e">
        <f t="shared" si="11"/>
        <v>#REF!</v>
      </c>
      <c r="CT8" s="185">
        <f>'[2]1'!EY8</f>
        <v>0.61914223863350826</v>
      </c>
      <c r="CU8" s="185"/>
      <c r="CV8" s="210" t="e">
        <f>'[2]2'!DL8</f>
        <v>#REF!</v>
      </c>
      <c r="CW8" s="257"/>
      <c r="CX8" s="253">
        <f>'[2]3'!CN8</f>
        <v>0.74576653399724835</v>
      </c>
      <c r="CY8" s="210">
        <f>'[2]8'!DN8</f>
        <v>0.63662631581572482</v>
      </c>
      <c r="CZ8" s="211" t="e">
        <f t="shared" si="12"/>
        <v>#REF!</v>
      </c>
      <c r="DA8" s="259"/>
      <c r="DB8" s="185">
        <f>'[2]1'!FK8</f>
        <v>0.69851106260490181</v>
      </c>
      <c r="DC8" s="185"/>
      <c r="DD8" s="210" t="e">
        <f>'[2]2'!DU8</f>
        <v>#REF!</v>
      </c>
      <c r="DE8" s="257"/>
      <c r="DF8" s="253">
        <f>'[2]3'!CU8</f>
        <v>0.18050320504342701</v>
      </c>
      <c r="DG8" s="210">
        <f>'[2]8'!DW8</f>
        <v>1.0290265588152603</v>
      </c>
      <c r="DH8" s="211" t="e">
        <f t="shared" si="13"/>
        <v>#REF!</v>
      </c>
      <c r="DI8" s="259"/>
    </row>
    <row r="9" spans="1:113" hidden="1">
      <c r="A9" s="201">
        <v>1965</v>
      </c>
      <c r="B9" s="185">
        <f>'[2]1'!K9</f>
        <v>0.52322401037279676</v>
      </c>
      <c r="C9" s="185"/>
      <c r="D9" s="210" t="e">
        <f>'[2]2'!H9</f>
        <v>#REF!</v>
      </c>
      <c r="E9" s="257"/>
      <c r="F9" s="253">
        <f>'[2]3'!H9</f>
        <v>0.44799859690060795</v>
      </c>
      <c r="G9" s="210">
        <f>'[2]8'!J9</f>
        <v>0.63150500624933215</v>
      </c>
      <c r="H9" s="211" t="e">
        <f t="shared" si="0"/>
        <v>#REF!</v>
      </c>
      <c r="J9" s="185" t="e">
        <f>#REF!</f>
        <v>#REF!</v>
      </c>
      <c r="K9" s="185"/>
      <c r="L9" s="210" t="e">
        <f>'[2]2'!#REF!</f>
        <v>#REF!</v>
      </c>
      <c r="M9" s="257"/>
      <c r="N9" s="253">
        <f>'[2]3'!O9</f>
        <v>-1.063281346555375</v>
      </c>
      <c r="O9" s="210" t="e">
        <f>'[2]8'!S9</f>
        <v>#REF!</v>
      </c>
      <c r="P9" s="211" t="e">
        <f t="shared" si="1"/>
        <v>#REF!</v>
      </c>
      <c r="Q9" s="254"/>
      <c r="R9" s="185">
        <f>'[2]1'!AI9</f>
        <v>0.52907968327393229</v>
      </c>
      <c r="S9" s="185"/>
      <c r="T9" s="210" t="e">
        <f>'[2]2'!Z9</f>
        <v>#REF!</v>
      </c>
      <c r="U9" s="257"/>
      <c r="V9" s="253">
        <f>'[2]3'!V9</f>
        <v>6.0910405848568452E-2</v>
      </c>
      <c r="W9" s="210">
        <f>'[2]8'!AB9</f>
        <v>0.56571812461779225</v>
      </c>
      <c r="X9" s="211" t="e">
        <f t="shared" si="2"/>
        <v>#REF!</v>
      </c>
      <c r="Z9" s="185" t="e">
        <f>#REF!</f>
        <v>#REF!</v>
      </c>
      <c r="AA9" s="185"/>
      <c r="AB9" s="210" t="e">
        <f>'[2]2'!#REF!</f>
        <v>#REF!</v>
      </c>
      <c r="AC9" s="257"/>
      <c r="AD9" s="253">
        <f>'[2]3'!AC9</f>
        <v>-0.93539362908770318</v>
      </c>
      <c r="AE9" s="210" t="e">
        <f>'[2]8'!AK9</f>
        <v>#REF!</v>
      </c>
      <c r="AF9" s="211" t="e">
        <f t="shared" si="3"/>
        <v>#REF!</v>
      </c>
      <c r="AG9" s="254"/>
      <c r="AH9" s="185" t="e">
        <f>#REF!</f>
        <v>#REF!</v>
      </c>
      <c r="AI9" s="185"/>
      <c r="AJ9" s="210" t="e">
        <f>'[2]2'!#REF!</f>
        <v>#REF!</v>
      </c>
      <c r="AK9" s="257"/>
      <c r="AL9" s="253">
        <f>'[2]3'!AJ9</f>
        <v>-1.3924513209084544</v>
      </c>
      <c r="AM9" s="210" t="e">
        <f>'[2]8'!AT9</f>
        <v>#REF!</v>
      </c>
      <c r="AN9" s="211" t="e">
        <f t="shared" si="4"/>
        <v>#REF!</v>
      </c>
      <c r="AO9" s="254"/>
      <c r="AP9" s="185" t="e">
        <f>#REF!</f>
        <v>#REF!</v>
      </c>
      <c r="AQ9" s="185"/>
      <c r="AR9" s="210" t="e">
        <f>'[2]2'!#REF!</f>
        <v>#REF!</v>
      </c>
      <c r="AS9" s="257"/>
      <c r="AT9" s="253">
        <f>'[2]3'!AQ9</f>
        <v>-1.0102815928323328</v>
      </c>
      <c r="AU9" s="210" t="e">
        <f>'[2]8'!BC9</f>
        <v>#REF!</v>
      </c>
      <c r="AV9" s="211" t="e">
        <f t="shared" si="5"/>
        <v>#REF!</v>
      </c>
      <c r="AW9" s="254"/>
      <c r="AX9" s="185">
        <f>'[2]1'!CE9</f>
        <v>0.50524543424179869</v>
      </c>
      <c r="AY9" s="185"/>
      <c r="AZ9" s="210" t="e">
        <f>'[2]2'!BJ9</f>
        <v>#REF!</v>
      </c>
      <c r="BA9" s="257"/>
      <c r="BB9" s="253">
        <f>'[2]3'!AX9</f>
        <v>0.45381797025097209</v>
      </c>
      <c r="BC9" s="210">
        <f>'[2]8'!BL9</f>
        <v>0.9015732289948547</v>
      </c>
      <c r="BD9" s="211" t="e">
        <f t="shared" si="6"/>
        <v>#REF!</v>
      </c>
      <c r="BF9" s="185" t="e">
        <f>#REF!</f>
        <v>#REF!</v>
      </c>
      <c r="BG9" s="185"/>
      <c r="BH9" s="210" t="e">
        <f>'[2]2'!#REF!</f>
        <v>#REF!</v>
      </c>
      <c r="BI9" s="257"/>
      <c r="BJ9" s="253">
        <f>'[2]3'!BE9</f>
        <v>-0.94864371828544958</v>
      </c>
      <c r="BK9" s="210" t="e">
        <f>'[2]8'!BU9</f>
        <v>#REF!</v>
      </c>
      <c r="BL9" s="211" t="e">
        <f t="shared" si="7"/>
        <v>#REF!</v>
      </c>
      <c r="BM9" s="254"/>
      <c r="BN9" s="185" t="e">
        <f>#REF!</f>
        <v>#REF!</v>
      </c>
      <c r="BO9" s="185"/>
      <c r="BP9" s="210" t="e">
        <f>'[2]2'!#REF!</f>
        <v>#REF!</v>
      </c>
      <c r="BQ9" s="257"/>
      <c r="BR9" s="253">
        <f>'[2]3'!BL9</f>
        <v>-0.80153813821310904</v>
      </c>
      <c r="BS9" s="210" t="e">
        <f>'[2]8'!CD9</f>
        <v>#REF!</v>
      </c>
      <c r="BT9" s="211" t="e">
        <f t="shared" si="8"/>
        <v>#REF!</v>
      </c>
      <c r="BU9" s="254"/>
      <c r="BV9" s="185">
        <f>'[2]1'!DO9</f>
        <v>0.54011357799122928</v>
      </c>
      <c r="BW9" s="185"/>
      <c r="BX9" s="210" t="e">
        <f>'[2]2'!CK9</f>
        <v>#REF!</v>
      </c>
      <c r="BY9" s="257"/>
      <c r="BZ9" s="253">
        <f>'[2]3'!BS9</f>
        <v>0.72541636985650271</v>
      </c>
      <c r="CA9" s="210" t="e">
        <f>'[2]8'!CM9</f>
        <v>#DIV/0!</v>
      </c>
      <c r="CB9" s="211" t="e">
        <f t="shared" si="9"/>
        <v>#REF!</v>
      </c>
      <c r="CD9" s="185" t="e">
        <f>#REF!</f>
        <v>#REF!</v>
      </c>
      <c r="CE9" s="185"/>
      <c r="CF9" s="210" t="e">
        <f>'[2]2'!#REF!</f>
        <v>#REF!</v>
      </c>
      <c r="CG9" s="257"/>
      <c r="CH9" s="253">
        <f>'[2]3'!BZ9</f>
        <v>-1.0348356115082364</v>
      </c>
      <c r="CI9" s="210" t="e">
        <f>'[2]8'!CV9</f>
        <v>#REF!</v>
      </c>
      <c r="CJ9" s="211" t="e">
        <f t="shared" si="10"/>
        <v>#REF!</v>
      </c>
      <c r="CK9" s="254"/>
      <c r="CL9" s="185">
        <f>'[2]1'!EM9</f>
        <v>0.56196215557391582</v>
      </c>
      <c r="CM9" s="185"/>
      <c r="CN9" s="210" t="e">
        <f>'[2]2'!DC9</f>
        <v>#REF!</v>
      </c>
      <c r="CO9" s="257"/>
      <c r="CP9" s="253">
        <f>'[2]3'!CG9</f>
        <v>0.68457048207287052</v>
      </c>
      <c r="CQ9" s="210">
        <f>'[2]8'!DE9</f>
        <v>0.73779814262024568</v>
      </c>
      <c r="CR9" s="211" t="e">
        <f t="shared" si="11"/>
        <v>#REF!</v>
      </c>
      <c r="CT9" s="185">
        <f>'[2]1'!EY9</f>
        <v>0.62727972119329944</v>
      </c>
      <c r="CU9" s="185"/>
      <c r="CV9" s="210" t="e">
        <f>'[2]2'!DL9</f>
        <v>#REF!</v>
      </c>
      <c r="CW9" s="257"/>
      <c r="CX9" s="253">
        <f>'[2]3'!CN9</f>
        <v>0.74576653399724835</v>
      </c>
      <c r="CY9" s="210">
        <f>'[2]8'!DN9</f>
        <v>0.63734791814776792</v>
      </c>
      <c r="CZ9" s="211" t="e">
        <f t="shared" si="12"/>
        <v>#REF!</v>
      </c>
      <c r="DA9" s="259"/>
      <c r="DB9" s="185">
        <f>'[2]1'!FK9</f>
        <v>0.72479630701739506</v>
      </c>
      <c r="DC9" s="185"/>
      <c r="DD9" s="210" t="e">
        <f>'[2]2'!DU9</f>
        <v>#REF!</v>
      </c>
      <c r="DE9" s="257"/>
      <c r="DF9" s="253">
        <f>'[2]3'!CU9</f>
        <v>0.18050320504342701</v>
      </c>
      <c r="DG9" s="210">
        <f>'[2]8'!DW9</f>
        <v>0.93588975832538068</v>
      </c>
      <c r="DH9" s="211" t="e">
        <f t="shared" si="13"/>
        <v>#REF!</v>
      </c>
      <c r="DI9" s="259"/>
    </row>
    <row r="10" spans="1:113" hidden="1">
      <c r="A10" s="201">
        <v>1966</v>
      </c>
      <c r="B10" s="185">
        <f>'[2]1'!K10</f>
        <v>0.5383439919862586</v>
      </c>
      <c r="C10" s="185"/>
      <c r="D10" s="210" t="e">
        <f>'[2]2'!H10</f>
        <v>#REF!</v>
      </c>
      <c r="E10" s="257"/>
      <c r="F10" s="253">
        <f>'[2]3'!H10</f>
        <v>0.44799859690060795</v>
      </c>
      <c r="G10" s="210">
        <f>'[2]8'!J10</f>
        <v>0.86938978196307815</v>
      </c>
      <c r="H10" s="211" t="e">
        <f t="shared" si="0"/>
        <v>#REF!</v>
      </c>
      <c r="J10" s="185" t="e">
        <f>#REF!</f>
        <v>#REF!</v>
      </c>
      <c r="K10" s="185"/>
      <c r="L10" s="210" t="e">
        <f>'[2]2'!#REF!</f>
        <v>#REF!</v>
      </c>
      <c r="M10" s="257"/>
      <c r="N10" s="253">
        <f>'[2]3'!O10</f>
        <v>-1.063281346555375</v>
      </c>
      <c r="O10" s="210" t="e">
        <f>'[2]8'!S10</f>
        <v>#REF!</v>
      </c>
      <c r="P10" s="211" t="e">
        <f t="shared" si="1"/>
        <v>#REF!</v>
      </c>
      <c r="Q10" s="254"/>
      <c r="R10" s="185">
        <f>'[2]1'!AI10</f>
        <v>0.5521262452440715</v>
      </c>
      <c r="S10" s="185"/>
      <c r="T10" s="210" t="e">
        <f>'[2]2'!Z10</f>
        <v>#REF!</v>
      </c>
      <c r="U10" s="257"/>
      <c r="V10" s="253">
        <f>'[2]3'!V10</f>
        <v>6.0910405848568452E-2</v>
      </c>
      <c r="W10" s="210">
        <f>'[2]8'!AB10</f>
        <v>0.5650159955324956</v>
      </c>
      <c r="X10" s="211" t="e">
        <f t="shared" si="2"/>
        <v>#REF!</v>
      </c>
      <c r="Z10" s="185" t="e">
        <f>#REF!</f>
        <v>#REF!</v>
      </c>
      <c r="AA10" s="185"/>
      <c r="AB10" s="210" t="e">
        <f>'[2]2'!#REF!</f>
        <v>#REF!</v>
      </c>
      <c r="AC10" s="257"/>
      <c r="AD10" s="253">
        <f>'[2]3'!AC10</f>
        <v>-0.93539362908770318</v>
      </c>
      <c r="AE10" s="210" t="e">
        <f>'[2]8'!AK10</f>
        <v>#REF!</v>
      </c>
      <c r="AF10" s="211" t="e">
        <f t="shared" si="3"/>
        <v>#REF!</v>
      </c>
      <c r="AG10" s="254"/>
      <c r="AH10" s="185" t="e">
        <f>#REF!</f>
        <v>#REF!</v>
      </c>
      <c r="AI10" s="185"/>
      <c r="AJ10" s="210" t="e">
        <f>'[2]2'!#REF!</f>
        <v>#REF!</v>
      </c>
      <c r="AK10" s="257"/>
      <c r="AL10" s="253">
        <f>'[2]3'!AJ10</f>
        <v>-1.3924513209084544</v>
      </c>
      <c r="AM10" s="210" t="e">
        <f>'[2]8'!AT10</f>
        <v>#REF!</v>
      </c>
      <c r="AN10" s="211" t="e">
        <f t="shared" si="4"/>
        <v>#REF!</v>
      </c>
      <c r="AO10" s="254"/>
      <c r="AP10" s="185" t="e">
        <f>#REF!</f>
        <v>#REF!</v>
      </c>
      <c r="AQ10" s="185"/>
      <c r="AR10" s="210" t="e">
        <f>'[2]2'!#REF!</f>
        <v>#REF!</v>
      </c>
      <c r="AS10" s="257"/>
      <c r="AT10" s="253">
        <f>'[2]3'!AQ10</f>
        <v>-1.0102815928323328</v>
      </c>
      <c r="AU10" s="210" t="e">
        <f>'[2]8'!BC10</f>
        <v>#REF!</v>
      </c>
      <c r="AV10" s="211" t="e">
        <f t="shared" si="5"/>
        <v>#REF!</v>
      </c>
      <c r="AW10" s="254"/>
      <c r="AX10" s="185">
        <f>'[2]1'!CE10</f>
        <v>0.5162740564499716</v>
      </c>
      <c r="AY10" s="185"/>
      <c r="AZ10" s="210" t="e">
        <f>'[2]2'!BJ10</f>
        <v>#REF!</v>
      </c>
      <c r="BA10" s="257"/>
      <c r="BB10" s="253">
        <f>'[2]3'!AX10</f>
        <v>0.45381797025097209</v>
      </c>
      <c r="BC10" s="210">
        <f>'[2]8'!BL10</f>
        <v>0.90244431407516279</v>
      </c>
      <c r="BD10" s="211" t="e">
        <f t="shared" si="6"/>
        <v>#REF!</v>
      </c>
      <c r="BF10" s="185" t="e">
        <f>#REF!</f>
        <v>#REF!</v>
      </c>
      <c r="BG10" s="185"/>
      <c r="BH10" s="210" t="e">
        <f>'[2]2'!#REF!</f>
        <v>#REF!</v>
      </c>
      <c r="BI10" s="257"/>
      <c r="BJ10" s="253">
        <f>'[2]3'!BE10</f>
        <v>-0.94864371828544958</v>
      </c>
      <c r="BK10" s="210" t="e">
        <f>'[2]8'!BU10</f>
        <v>#REF!</v>
      </c>
      <c r="BL10" s="211" t="e">
        <f t="shared" si="7"/>
        <v>#REF!</v>
      </c>
      <c r="BM10" s="254"/>
      <c r="BN10" s="185" t="e">
        <f>#REF!</f>
        <v>#REF!</v>
      </c>
      <c r="BO10" s="185"/>
      <c r="BP10" s="210" t="e">
        <f>'[2]2'!#REF!</f>
        <v>#REF!</v>
      </c>
      <c r="BQ10" s="257"/>
      <c r="BR10" s="253">
        <f>'[2]3'!BL10</f>
        <v>-0.80153813821310904</v>
      </c>
      <c r="BS10" s="210" t="e">
        <f>'[2]8'!CD10</f>
        <v>#REF!</v>
      </c>
      <c r="BT10" s="211" t="e">
        <f t="shared" si="8"/>
        <v>#REF!</v>
      </c>
      <c r="BU10" s="254"/>
      <c r="BV10" s="185">
        <f>'[2]1'!DO10</f>
        <v>0.55665315804206938</v>
      </c>
      <c r="BW10" s="185"/>
      <c r="BX10" s="210" t="e">
        <f>'[2]2'!CK10</f>
        <v>#REF!</v>
      </c>
      <c r="BY10" s="257"/>
      <c r="BZ10" s="253">
        <f>'[2]3'!BS10</f>
        <v>0.72541636985650271</v>
      </c>
      <c r="CA10" s="210" t="e">
        <f>'[2]8'!CM10</f>
        <v>#DIV/0!</v>
      </c>
      <c r="CB10" s="211" t="e">
        <f t="shared" si="9"/>
        <v>#REF!</v>
      </c>
      <c r="CD10" s="185" t="e">
        <f>#REF!</f>
        <v>#REF!</v>
      </c>
      <c r="CE10" s="185"/>
      <c r="CF10" s="210" t="e">
        <f>'[2]2'!#REF!</f>
        <v>#REF!</v>
      </c>
      <c r="CG10" s="257"/>
      <c r="CH10" s="253">
        <f>'[2]3'!BZ10</f>
        <v>-1.0348356115082364</v>
      </c>
      <c r="CI10" s="210" t="e">
        <f>'[2]8'!CV10</f>
        <v>#REF!</v>
      </c>
      <c r="CJ10" s="211" t="e">
        <f t="shared" si="10"/>
        <v>#REF!</v>
      </c>
      <c r="CK10" s="254"/>
      <c r="CL10" s="185">
        <f>'[2]1'!EM10</f>
        <v>0.5759619415817735</v>
      </c>
      <c r="CM10" s="185"/>
      <c r="CN10" s="210" t="e">
        <f>'[2]2'!DC10</f>
        <v>#REF!</v>
      </c>
      <c r="CO10" s="257"/>
      <c r="CP10" s="253">
        <f>'[2]3'!CG10</f>
        <v>0.68457048207287052</v>
      </c>
      <c r="CQ10" s="210">
        <f>'[2]8'!DE10</f>
        <v>0.76072197846321554</v>
      </c>
      <c r="CR10" s="211" t="e">
        <f t="shared" si="11"/>
        <v>#REF!</v>
      </c>
      <c r="CT10" s="185">
        <f>'[2]1'!EY10</f>
        <v>0.63833927470143692</v>
      </c>
      <c r="CU10" s="185"/>
      <c r="CV10" s="210" t="e">
        <f>'[2]2'!DL10</f>
        <v>#REF!</v>
      </c>
      <c r="CW10" s="257"/>
      <c r="CX10" s="253">
        <f>'[2]3'!CN10</f>
        <v>0.74576653399724835</v>
      </c>
      <c r="CY10" s="210">
        <f>'[2]8'!DN10</f>
        <v>0.63849348692848462</v>
      </c>
      <c r="CZ10" s="211" t="e">
        <f t="shared" si="12"/>
        <v>#REF!</v>
      </c>
      <c r="DA10" s="259"/>
      <c r="DB10" s="185">
        <f>'[2]1'!FK10</f>
        <v>0.76380207253279175</v>
      </c>
      <c r="DC10" s="185"/>
      <c r="DD10" s="210" t="e">
        <f>'[2]2'!DU10</f>
        <v>#REF!</v>
      </c>
      <c r="DE10" s="257"/>
      <c r="DF10" s="253">
        <f>'[2]3'!CU10</f>
        <v>0.18050320504342701</v>
      </c>
      <c r="DG10" s="210">
        <f>'[2]8'!DW10</f>
        <v>0.87778843513489069</v>
      </c>
      <c r="DH10" s="211" t="e">
        <f t="shared" si="13"/>
        <v>#REF!</v>
      </c>
      <c r="DI10" s="259"/>
    </row>
    <row r="11" spans="1:113" hidden="1">
      <c r="A11" s="201">
        <v>1967</v>
      </c>
      <c r="B11" s="185">
        <f>'[2]1'!K11</f>
        <v>0.5667723644653434</v>
      </c>
      <c r="C11" s="185"/>
      <c r="D11" s="210" t="e">
        <f>'[2]2'!H11</f>
        <v>#REF!</v>
      </c>
      <c r="E11" s="257"/>
      <c r="F11" s="253">
        <f>'[2]3'!H11</f>
        <v>0.44799859690060795</v>
      </c>
      <c r="G11" s="210">
        <f>'[2]8'!J11</f>
        <v>0.98828187712661009</v>
      </c>
      <c r="H11" s="211" t="e">
        <f t="shared" si="0"/>
        <v>#REF!</v>
      </c>
      <c r="J11" s="185" t="e">
        <f>#REF!</f>
        <v>#REF!</v>
      </c>
      <c r="K11" s="185"/>
      <c r="L11" s="210" t="e">
        <f>'[2]2'!#REF!</f>
        <v>#REF!</v>
      </c>
      <c r="M11" s="257"/>
      <c r="N11" s="253">
        <f>'[2]3'!O11</f>
        <v>-1.063281346555375</v>
      </c>
      <c r="O11" s="210" t="e">
        <f>'[2]8'!S11</f>
        <v>#REF!</v>
      </c>
      <c r="P11" s="211" t="e">
        <f t="shared" si="1"/>
        <v>#REF!</v>
      </c>
      <c r="Q11" s="254"/>
      <c r="R11" s="185">
        <f>'[2]1'!AI11</f>
        <v>0.57154253226644414</v>
      </c>
      <c r="S11" s="185"/>
      <c r="T11" s="210" t="e">
        <f>'[2]2'!Z11</f>
        <v>#REF!</v>
      </c>
      <c r="U11" s="257"/>
      <c r="V11" s="253">
        <f>'[2]3'!V11</f>
        <v>6.0910405848568452E-2</v>
      </c>
      <c r="W11" s="210">
        <f>'[2]8'!AB11</f>
        <v>0.56385348906662058</v>
      </c>
      <c r="X11" s="211" t="e">
        <f t="shared" si="2"/>
        <v>#REF!</v>
      </c>
      <c r="Z11" s="185" t="e">
        <f>#REF!</f>
        <v>#REF!</v>
      </c>
      <c r="AA11" s="185"/>
      <c r="AB11" s="210" t="e">
        <f>'[2]2'!#REF!</f>
        <v>#REF!</v>
      </c>
      <c r="AC11" s="257"/>
      <c r="AD11" s="253">
        <f>'[2]3'!AC11</f>
        <v>-0.93539362908770318</v>
      </c>
      <c r="AE11" s="210" t="e">
        <f>'[2]8'!AK11</f>
        <v>#REF!</v>
      </c>
      <c r="AF11" s="211" t="e">
        <f t="shared" si="3"/>
        <v>#REF!</v>
      </c>
      <c r="AG11" s="254"/>
      <c r="AH11" s="185" t="e">
        <f>#REF!</f>
        <v>#REF!</v>
      </c>
      <c r="AI11" s="185"/>
      <c r="AJ11" s="210" t="e">
        <f>'[2]2'!#REF!</f>
        <v>#REF!</v>
      </c>
      <c r="AK11" s="257"/>
      <c r="AL11" s="253">
        <f>'[2]3'!AJ11</f>
        <v>-1.3924513209084544</v>
      </c>
      <c r="AM11" s="210" t="e">
        <f>'[2]8'!AT11</f>
        <v>#REF!</v>
      </c>
      <c r="AN11" s="211" t="e">
        <f t="shared" si="4"/>
        <v>#REF!</v>
      </c>
      <c r="AO11" s="254"/>
      <c r="AP11" s="185" t="e">
        <f>#REF!</f>
        <v>#REF!</v>
      </c>
      <c r="AQ11" s="185"/>
      <c r="AR11" s="210" t="e">
        <f>'[2]2'!#REF!</f>
        <v>#REF!</v>
      </c>
      <c r="AS11" s="257"/>
      <c r="AT11" s="253">
        <f>'[2]3'!AQ11</f>
        <v>-1.0102815928323328</v>
      </c>
      <c r="AU11" s="210" t="e">
        <f>'[2]8'!BC11</f>
        <v>#REF!</v>
      </c>
      <c r="AV11" s="211" t="e">
        <f t="shared" si="5"/>
        <v>#REF!</v>
      </c>
      <c r="AW11" s="254"/>
      <c r="AX11" s="185">
        <f>'[2]1'!CE11</f>
        <v>0.52650387138863386</v>
      </c>
      <c r="AY11" s="185"/>
      <c r="AZ11" s="210" t="e">
        <f>'[2]2'!BJ11</f>
        <v>#REF!</v>
      </c>
      <c r="BA11" s="257"/>
      <c r="BB11" s="253">
        <f>'[2]3'!AX11</f>
        <v>0.45381797025097209</v>
      </c>
      <c r="BC11" s="210">
        <f>'[2]8'!BL11</f>
        <v>0.90300722609219797</v>
      </c>
      <c r="BD11" s="211" t="e">
        <f t="shared" si="6"/>
        <v>#REF!</v>
      </c>
      <c r="BF11" s="185" t="e">
        <f>#REF!</f>
        <v>#REF!</v>
      </c>
      <c r="BG11" s="185"/>
      <c r="BH11" s="210" t="e">
        <f>'[2]2'!#REF!</f>
        <v>#REF!</v>
      </c>
      <c r="BI11" s="257"/>
      <c r="BJ11" s="253">
        <f>'[2]3'!BE11</f>
        <v>-0.94864371828544958</v>
      </c>
      <c r="BK11" s="210" t="e">
        <f>'[2]8'!BU11</f>
        <v>#REF!</v>
      </c>
      <c r="BL11" s="211" t="e">
        <f t="shared" si="7"/>
        <v>#REF!</v>
      </c>
      <c r="BM11" s="254"/>
      <c r="BN11" s="185" t="e">
        <f>#REF!</f>
        <v>#REF!</v>
      </c>
      <c r="BO11" s="185"/>
      <c r="BP11" s="210" t="e">
        <f>'[2]2'!#REF!</f>
        <v>#REF!</v>
      </c>
      <c r="BQ11" s="257"/>
      <c r="BR11" s="253">
        <f>'[2]3'!BL11</f>
        <v>-0.80153813821310904</v>
      </c>
      <c r="BS11" s="210" t="e">
        <f>'[2]8'!CD11</f>
        <v>#REF!</v>
      </c>
      <c r="BT11" s="211" t="e">
        <f t="shared" si="8"/>
        <v>#REF!</v>
      </c>
      <c r="BU11" s="254"/>
      <c r="BV11" s="185">
        <f>'[2]1'!DO11</f>
        <v>0.58113138428922706</v>
      </c>
      <c r="BW11" s="185"/>
      <c r="BX11" s="210" t="e">
        <f>'[2]2'!CK11</f>
        <v>#REF!</v>
      </c>
      <c r="BY11" s="257"/>
      <c r="BZ11" s="253">
        <f>'[2]3'!BS11</f>
        <v>0.72541636985650271</v>
      </c>
      <c r="CA11" s="210" t="e">
        <f>'[2]8'!CM11</f>
        <v>#DIV/0!</v>
      </c>
      <c r="CB11" s="211" t="e">
        <f t="shared" si="9"/>
        <v>#REF!</v>
      </c>
      <c r="CD11" s="185" t="e">
        <f>#REF!</f>
        <v>#REF!</v>
      </c>
      <c r="CE11" s="185"/>
      <c r="CF11" s="210" t="e">
        <f>'[2]2'!#REF!</f>
        <v>#REF!</v>
      </c>
      <c r="CG11" s="257"/>
      <c r="CH11" s="253">
        <f>'[2]3'!BZ11</f>
        <v>-1.0348356115082364</v>
      </c>
      <c r="CI11" s="210" t="e">
        <f>'[2]8'!CV11</f>
        <v>#REF!</v>
      </c>
      <c r="CJ11" s="211" t="e">
        <f t="shared" si="10"/>
        <v>#REF!</v>
      </c>
      <c r="CK11" s="254"/>
      <c r="CL11" s="185">
        <f>'[2]1'!EM11</f>
        <v>0.58893681115991836</v>
      </c>
      <c r="CM11" s="185"/>
      <c r="CN11" s="210" t="e">
        <f>'[2]2'!DC11</f>
        <v>#REF!</v>
      </c>
      <c r="CO11" s="257"/>
      <c r="CP11" s="253">
        <f>'[2]3'!CG11</f>
        <v>0.68457048207287052</v>
      </c>
      <c r="CQ11" s="210">
        <f>'[2]8'!DE11</f>
        <v>0.79478523588739691</v>
      </c>
      <c r="CR11" s="211" t="e">
        <f t="shared" si="11"/>
        <v>#REF!</v>
      </c>
      <c r="CT11" s="185">
        <f>'[2]1'!EY11</f>
        <v>0.6560852751076679</v>
      </c>
      <c r="CU11" s="185"/>
      <c r="CV11" s="210" t="e">
        <f>'[2]2'!DL11</f>
        <v>#REF!</v>
      </c>
      <c r="CW11" s="257"/>
      <c r="CX11" s="253">
        <f>'[2]3'!CN11</f>
        <v>0.74576653399724835</v>
      </c>
      <c r="CY11" s="210">
        <f>'[2]8'!DN11</f>
        <v>0.6395086504034001</v>
      </c>
      <c r="CZ11" s="211" t="e">
        <f t="shared" si="12"/>
        <v>#REF!</v>
      </c>
      <c r="DA11" s="259"/>
      <c r="DB11" s="185">
        <f>'[2]1'!FK11</f>
        <v>0.7921163442357404</v>
      </c>
      <c r="DC11" s="185"/>
      <c r="DD11" s="210" t="e">
        <f>'[2]2'!DU11</f>
        <v>#REF!</v>
      </c>
      <c r="DE11" s="257"/>
      <c r="DF11" s="253">
        <f>'[2]3'!CU11</f>
        <v>0.18050320504342701</v>
      </c>
      <c r="DG11" s="210">
        <f>'[2]8'!DW11</f>
        <v>0.91200531413705721</v>
      </c>
      <c r="DH11" s="211" t="e">
        <f t="shared" si="13"/>
        <v>#REF!</v>
      </c>
      <c r="DI11" s="259"/>
    </row>
    <row r="12" spans="1:113" hidden="1">
      <c r="A12" s="201">
        <v>1968</v>
      </c>
      <c r="B12" s="185">
        <f>'[2]1'!K12</f>
        <v>0.57815813590850418</v>
      </c>
      <c r="C12" s="185"/>
      <c r="D12" s="210" t="e">
        <f>'[2]2'!H12</f>
        <v>#REF!</v>
      </c>
      <c r="E12" s="257"/>
      <c r="F12" s="253">
        <f>'[2]3'!H12</f>
        <v>0.44799859690060795</v>
      </c>
      <c r="G12" s="210">
        <f>'[2]8'!J12</f>
        <v>0.92941801783634759</v>
      </c>
      <c r="H12" s="211" t="e">
        <f t="shared" si="0"/>
        <v>#REF!</v>
      </c>
      <c r="J12" s="185" t="e">
        <f>#REF!</f>
        <v>#REF!</v>
      </c>
      <c r="K12" s="185"/>
      <c r="L12" s="210" t="e">
        <f>'[2]2'!#REF!</f>
        <v>#REF!</v>
      </c>
      <c r="M12" s="257"/>
      <c r="N12" s="253">
        <f>'[2]3'!O12</f>
        <v>-1.063281346555375</v>
      </c>
      <c r="O12" s="210" t="e">
        <f>'[2]8'!S12</f>
        <v>#REF!</v>
      </c>
      <c r="P12" s="211" t="e">
        <f t="shared" si="1"/>
        <v>#REF!</v>
      </c>
      <c r="Q12" s="254"/>
      <c r="R12" s="185">
        <f>'[2]1'!AI12</f>
        <v>0.59490025833936089</v>
      </c>
      <c r="S12" s="185"/>
      <c r="T12" s="210" t="e">
        <f>'[2]2'!Z12</f>
        <v>#REF!</v>
      </c>
      <c r="U12" s="257"/>
      <c r="V12" s="253">
        <f>'[2]3'!V12</f>
        <v>6.0910405848568452E-2</v>
      </c>
      <c r="W12" s="210">
        <f>'[2]8'!AB12</f>
        <v>0.56250445024944395</v>
      </c>
      <c r="X12" s="211" t="e">
        <f t="shared" si="2"/>
        <v>#REF!</v>
      </c>
      <c r="Z12" s="185" t="e">
        <f>#REF!</f>
        <v>#REF!</v>
      </c>
      <c r="AA12" s="185"/>
      <c r="AB12" s="210" t="e">
        <f>'[2]2'!#REF!</f>
        <v>#REF!</v>
      </c>
      <c r="AC12" s="257"/>
      <c r="AD12" s="253">
        <f>'[2]3'!AC12</f>
        <v>-0.93539362908770318</v>
      </c>
      <c r="AE12" s="210" t="e">
        <f>'[2]8'!AK12</f>
        <v>#REF!</v>
      </c>
      <c r="AF12" s="211" t="e">
        <f t="shared" si="3"/>
        <v>#REF!</v>
      </c>
      <c r="AG12" s="254"/>
      <c r="AH12" s="185" t="e">
        <f>#REF!</f>
        <v>#REF!</v>
      </c>
      <c r="AI12" s="185"/>
      <c r="AJ12" s="210" t="e">
        <f>'[2]2'!#REF!</f>
        <v>#REF!</v>
      </c>
      <c r="AK12" s="257"/>
      <c r="AL12" s="253">
        <f>'[2]3'!AJ12</f>
        <v>-1.3924513209084544</v>
      </c>
      <c r="AM12" s="210" t="e">
        <f>'[2]8'!AT12</f>
        <v>#REF!</v>
      </c>
      <c r="AN12" s="211" t="e">
        <f t="shared" si="4"/>
        <v>#REF!</v>
      </c>
      <c r="AO12" s="254"/>
      <c r="AP12" s="185" t="e">
        <f>#REF!</f>
        <v>#REF!</v>
      </c>
      <c r="AQ12" s="185"/>
      <c r="AR12" s="210" t="e">
        <f>'[2]2'!#REF!</f>
        <v>#REF!</v>
      </c>
      <c r="AS12" s="257"/>
      <c r="AT12" s="253">
        <f>'[2]3'!AQ12</f>
        <v>-1.0102815928323328</v>
      </c>
      <c r="AU12" s="210" t="e">
        <f>'[2]8'!BC12</f>
        <v>#REF!</v>
      </c>
      <c r="AV12" s="211" t="e">
        <f t="shared" si="5"/>
        <v>#REF!</v>
      </c>
      <c r="AW12" s="254"/>
      <c r="AX12" s="185">
        <f>'[2]1'!CE12</f>
        <v>0.53933736765577789</v>
      </c>
      <c r="AY12" s="185"/>
      <c r="AZ12" s="210" t="e">
        <f>'[2]2'!BJ12</f>
        <v>#REF!</v>
      </c>
      <c r="BA12" s="257"/>
      <c r="BB12" s="253">
        <f>'[2]3'!AX12</f>
        <v>0.45381797025097209</v>
      </c>
      <c r="BC12" s="210">
        <f>'[2]8'!BL12</f>
        <v>0.90355241821982346</v>
      </c>
      <c r="BD12" s="211" t="e">
        <f t="shared" si="6"/>
        <v>#REF!</v>
      </c>
      <c r="BF12" s="185" t="e">
        <f>#REF!</f>
        <v>#REF!</v>
      </c>
      <c r="BG12" s="185"/>
      <c r="BH12" s="210" t="e">
        <f>'[2]2'!#REF!</f>
        <v>#REF!</v>
      </c>
      <c r="BI12" s="257"/>
      <c r="BJ12" s="253">
        <f>'[2]3'!BE12</f>
        <v>-0.94864371828544958</v>
      </c>
      <c r="BK12" s="210" t="e">
        <f>'[2]8'!BU12</f>
        <v>#REF!</v>
      </c>
      <c r="BL12" s="211" t="e">
        <f t="shared" si="7"/>
        <v>#REF!</v>
      </c>
      <c r="BM12" s="254"/>
      <c r="BN12" s="185" t="e">
        <f>#REF!</f>
        <v>#REF!</v>
      </c>
      <c r="BO12" s="185"/>
      <c r="BP12" s="210" t="e">
        <f>'[2]2'!#REF!</f>
        <v>#REF!</v>
      </c>
      <c r="BQ12" s="257"/>
      <c r="BR12" s="253">
        <f>'[2]3'!BL12</f>
        <v>-0.80153813821310904</v>
      </c>
      <c r="BS12" s="210" t="e">
        <f>'[2]8'!CD12</f>
        <v>#REF!</v>
      </c>
      <c r="BT12" s="211" t="e">
        <f t="shared" si="8"/>
        <v>#REF!</v>
      </c>
      <c r="BU12" s="254"/>
      <c r="BV12" s="185">
        <f>'[2]1'!DO12</f>
        <v>0.59624368595396215</v>
      </c>
      <c r="BW12" s="185"/>
      <c r="BX12" s="210" t="e">
        <f>'[2]2'!CK12</f>
        <v>#REF!</v>
      </c>
      <c r="BY12" s="257"/>
      <c r="BZ12" s="253">
        <f>'[2]3'!BS12</f>
        <v>0.72541636985650271</v>
      </c>
      <c r="CA12" s="210" t="e">
        <f>'[2]8'!CM12</f>
        <v>#DIV/0!</v>
      </c>
      <c r="CB12" s="211" t="e">
        <f t="shared" si="9"/>
        <v>#REF!</v>
      </c>
      <c r="CD12" s="185" t="e">
        <f>#REF!</f>
        <v>#REF!</v>
      </c>
      <c r="CE12" s="185"/>
      <c r="CF12" s="210" t="e">
        <f>'[2]2'!#REF!</f>
        <v>#REF!</v>
      </c>
      <c r="CG12" s="257"/>
      <c r="CH12" s="253">
        <f>'[2]3'!BZ12</f>
        <v>-1.0348356115082364</v>
      </c>
      <c r="CI12" s="210" t="e">
        <f>'[2]8'!CV12</f>
        <v>#REF!</v>
      </c>
      <c r="CJ12" s="211" t="e">
        <f t="shared" si="10"/>
        <v>#REF!</v>
      </c>
      <c r="CK12" s="254"/>
      <c r="CL12" s="185">
        <f>'[2]1'!EM12</f>
        <v>0.61315927571408291</v>
      </c>
      <c r="CM12" s="185"/>
      <c r="CN12" s="210" t="e">
        <f>'[2]2'!DC12</f>
        <v>#REF!</v>
      </c>
      <c r="CO12" s="257"/>
      <c r="CP12" s="253">
        <f>'[2]3'!CG12</f>
        <v>0.68457048207287052</v>
      </c>
      <c r="CQ12" s="210">
        <f>'[2]8'!DE12</f>
        <v>0.8267297849835672</v>
      </c>
      <c r="CR12" s="211" t="e">
        <f t="shared" si="11"/>
        <v>#REF!</v>
      </c>
      <c r="CT12" s="185">
        <f>'[2]1'!EY12</f>
        <v>0.66830815729162241</v>
      </c>
      <c r="CU12" s="185"/>
      <c r="CV12" s="210" t="e">
        <f>'[2]2'!DL12</f>
        <v>#REF!</v>
      </c>
      <c r="CW12" s="257"/>
      <c r="CX12" s="253">
        <f>'[2]3'!CN12</f>
        <v>0.74576653399724835</v>
      </c>
      <c r="CY12" s="210">
        <f>'[2]8'!DN12</f>
        <v>0.64026441494024466</v>
      </c>
      <c r="CZ12" s="211" t="e">
        <f t="shared" si="12"/>
        <v>#REF!</v>
      </c>
      <c r="DA12" s="259"/>
      <c r="DB12" s="185">
        <f>'[2]1'!FK12</f>
        <v>0.81566734537101071</v>
      </c>
      <c r="DC12" s="185"/>
      <c r="DD12" s="210" t="e">
        <f>'[2]2'!DU12</f>
        <v>#REF!</v>
      </c>
      <c r="DE12" s="257"/>
      <c r="DF12" s="253">
        <f>'[2]3'!CU12</f>
        <v>0.18050320504342701</v>
      </c>
      <c r="DG12" s="210">
        <f>'[2]8'!DW12</f>
        <v>0.87266645954131095</v>
      </c>
      <c r="DH12" s="211" t="e">
        <f t="shared" si="13"/>
        <v>#REF!</v>
      </c>
      <c r="DI12" s="259"/>
    </row>
    <row r="13" spans="1:113" hidden="1">
      <c r="A13" s="201">
        <v>1969</v>
      </c>
      <c r="B13" s="185">
        <f>'[2]1'!K13</f>
        <v>0.5993084159000942</v>
      </c>
      <c r="C13" s="185"/>
      <c r="D13" s="210" t="e">
        <f>'[2]2'!H13</f>
        <v>#REF!</v>
      </c>
      <c r="E13" s="257"/>
      <c r="F13" s="253">
        <f>'[2]3'!H13</f>
        <v>0.44799859690060795</v>
      </c>
      <c r="G13" s="210">
        <f>'[2]8'!J13</f>
        <v>0.7892864445412765</v>
      </c>
      <c r="H13" s="211" t="e">
        <f t="shared" si="0"/>
        <v>#REF!</v>
      </c>
      <c r="J13" s="185" t="e">
        <f>#REF!</f>
        <v>#REF!</v>
      </c>
      <c r="K13" s="185"/>
      <c r="L13" s="210" t="e">
        <f>'[2]2'!#REF!</f>
        <v>#REF!</v>
      </c>
      <c r="M13" s="257"/>
      <c r="N13" s="253">
        <f>'[2]3'!O13</f>
        <v>-1.063281346555375</v>
      </c>
      <c r="O13" s="210" t="e">
        <f>'[2]8'!S13</f>
        <v>#REF!</v>
      </c>
      <c r="P13" s="211" t="e">
        <f t="shared" si="1"/>
        <v>#REF!</v>
      </c>
      <c r="Q13" s="254"/>
      <c r="R13" s="185">
        <f>'[2]1'!AI13</f>
        <v>0.61389731547355197</v>
      </c>
      <c r="S13" s="185"/>
      <c r="T13" s="210" t="e">
        <f>'[2]2'!Z13</f>
        <v>#REF!</v>
      </c>
      <c r="U13" s="257"/>
      <c r="V13" s="253">
        <f>'[2]3'!V13</f>
        <v>6.0910405848568452E-2</v>
      </c>
      <c r="W13" s="210">
        <f>'[2]8'!AB13</f>
        <v>0.56110841687311652</v>
      </c>
      <c r="X13" s="211" t="e">
        <f t="shared" si="2"/>
        <v>#REF!</v>
      </c>
      <c r="Z13" s="185" t="e">
        <f>#REF!</f>
        <v>#REF!</v>
      </c>
      <c r="AA13" s="185"/>
      <c r="AB13" s="210" t="e">
        <f>'[2]2'!#REF!</f>
        <v>#REF!</v>
      </c>
      <c r="AC13" s="257"/>
      <c r="AD13" s="253">
        <f>'[2]3'!AC13</f>
        <v>-0.93539362908770318</v>
      </c>
      <c r="AE13" s="210" t="e">
        <f>'[2]8'!AK13</f>
        <v>#REF!</v>
      </c>
      <c r="AF13" s="211" t="e">
        <f t="shared" si="3"/>
        <v>#REF!</v>
      </c>
      <c r="AG13" s="254"/>
      <c r="AH13" s="185" t="e">
        <f>#REF!</f>
        <v>#REF!</v>
      </c>
      <c r="AI13" s="185"/>
      <c r="AJ13" s="210" t="e">
        <f>'[2]2'!#REF!</f>
        <v>#REF!</v>
      </c>
      <c r="AK13" s="257"/>
      <c r="AL13" s="253">
        <f>'[2]3'!AJ13</f>
        <v>-1.3924513209084544</v>
      </c>
      <c r="AM13" s="210" t="e">
        <f>'[2]8'!AT13</f>
        <v>#REF!</v>
      </c>
      <c r="AN13" s="211" t="e">
        <f t="shared" si="4"/>
        <v>#REF!</v>
      </c>
      <c r="AO13" s="254"/>
      <c r="AP13" s="185" t="e">
        <f>#REF!</f>
        <v>#REF!</v>
      </c>
      <c r="AQ13" s="185"/>
      <c r="AR13" s="210" t="e">
        <f>'[2]2'!#REF!</f>
        <v>#REF!</v>
      </c>
      <c r="AS13" s="257"/>
      <c r="AT13" s="253">
        <f>'[2]3'!AQ13</f>
        <v>-1.0102815928323328</v>
      </c>
      <c r="AU13" s="210" t="e">
        <f>'[2]8'!BC13</f>
        <v>#REF!</v>
      </c>
      <c r="AV13" s="211" t="e">
        <f t="shared" si="5"/>
        <v>#REF!</v>
      </c>
      <c r="AW13" s="254"/>
      <c r="AX13" s="185">
        <f>'[2]1'!CE13</f>
        <v>0.57006283104159872</v>
      </c>
      <c r="AY13" s="185"/>
      <c r="AZ13" s="210" t="e">
        <f>'[2]2'!BJ13</f>
        <v>#REF!</v>
      </c>
      <c r="BA13" s="257"/>
      <c r="BB13" s="253">
        <f>'[2]3'!AX13</f>
        <v>0.45381797025097209</v>
      </c>
      <c r="BC13" s="210">
        <f>'[2]8'!BL13</f>
        <v>0.90424004473029718</v>
      </c>
      <c r="BD13" s="211" t="e">
        <f t="shared" si="6"/>
        <v>#REF!</v>
      </c>
      <c r="BF13" s="185" t="e">
        <f>#REF!</f>
        <v>#REF!</v>
      </c>
      <c r="BG13" s="185"/>
      <c r="BH13" s="210" t="e">
        <f>'[2]2'!#REF!</f>
        <v>#REF!</v>
      </c>
      <c r="BI13" s="257"/>
      <c r="BJ13" s="253">
        <f>'[2]3'!BE13</f>
        <v>-0.94864371828544958</v>
      </c>
      <c r="BK13" s="210" t="e">
        <f>'[2]8'!BU13</f>
        <v>#REF!</v>
      </c>
      <c r="BL13" s="211" t="e">
        <f t="shared" si="7"/>
        <v>#REF!</v>
      </c>
      <c r="BM13" s="254"/>
      <c r="BN13" s="185" t="e">
        <f>#REF!</f>
        <v>#REF!</v>
      </c>
      <c r="BO13" s="185"/>
      <c r="BP13" s="210" t="e">
        <f>'[2]2'!#REF!</f>
        <v>#REF!</v>
      </c>
      <c r="BQ13" s="257"/>
      <c r="BR13" s="253">
        <f>'[2]3'!BL13</f>
        <v>-0.80153813821310904</v>
      </c>
      <c r="BS13" s="210" t="e">
        <f>'[2]8'!CD13</f>
        <v>#REF!</v>
      </c>
      <c r="BT13" s="211" t="e">
        <f t="shared" si="8"/>
        <v>#REF!</v>
      </c>
      <c r="BU13" s="254"/>
      <c r="BV13" s="185">
        <f>'[2]1'!DO13</f>
        <v>0.63076283988132564</v>
      </c>
      <c r="BW13" s="185"/>
      <c r="BX13" s="210" t="e">
        <f>'[2]2'!CK13</f>
        <v>#REF!</v>
      </c>
      <c r="BY13" s="257"/>
      <c r="BZ13" s="253">
        <f>'[2]3'!BS13</f>
        <v>0.72541636985650271</v>
      </c>
      <c r="CA13" s="210" t="e">
        <f>'[2]8'!CM13</f>
        <v>#DIV/0!</v>
      </c>
      <c r="CB13" s="211" t="e">
        <f t="shared" si="9"/>
        <v>#REF!</v>
      </c>
      <c r="CD13" s="185" t="e">
        <f>#REF!</f>
        <v>#REF!</v>
      </c>
      <c r="CE13" s="185"/>
      <c r="CF13" s="210" t="e">
        <f>'[2]2'!#REF!</f>
        <v>#REF!</v>
      </c>
      <c r="CG13" s="257"/>
      <c r="CH13" s="253">
        <f>'[2]3'!BZ13</f>
        <v>-1.0348356115082364</v>
      </c>
      <c r="CI13" s="210" t="e">
        <f>'[2]8'!CV13</f>
        <v>#REF!</v>
      </c>
      <c r="CJ13" s="211" t="e">
        <f t="shared" si="10"/>
        <v>#REF!</v>
      </c>
      <c r="CK13" s="254"/>
      <c r="CL13" s="185">
        <f>'[2]1'!EM13</f>
        <v>0.63833846229758939</v>
      </c>
      <c r="CM13" s="185"/>
      <c r="CN13" s="210" t="e">
        <f>'[2]2'!DC13</f>
        <v>#REF!</v>
      </c>
      <c r="CO13" s="257"/>
      <c r="CP13" s="253">
        <f>'[2]3'!CG13</f>
        <v>0.68457048207287052</v>
      </c>
      <c r="CQ13" s="210">
        <f>'[2]8'!DE13</f>
        <v>0.82272618126853159</v>
      </c>
      <c r="CR13" s="211" t="e">
        <f t="shared" si="11"/>
        <v>#REF!</v>
      </c>
      <c r="CT13" s="185">
        <f>'[2]1'!EY13</f>
        <v>0.66725649517737629</v>
      </c>
      <c r="CU13" s="185"/>
      <c r="CV13" s="210" t="e">
        <f>'[2]2'!DL13</f>
        <v>#REF!</v>
      </c>
      <c r="CW13" s="257"/>
      <c r="CX13" s="253">
        <f>'[2]3'!CN13</f>
        <v>0.74576653399724835</v>
      </c>
      <c r="CY13" s="210">
        <f>'[2]8'!DN13</f>
        <v>0.64116707698195996</v>
      </c>
      <c r="CZ13" s="211" t="e">
        <f t="shared" si="12"/>
        <v>#REF!</v>
      </c>
      <c r="DA13" s="259"/>
      <c r="DB13" s="185">
        <f>'[2]1'!FK13</f>
        <v>0.83234046863062927</v>
      </c>
      <c r="DC13" s="185"/>
      <c r="DD13" s="210" t="e">
        <f>'[2]2'!DU13</f>
        <v>#REF!</v>
      </c>
      <c r="DE13" s="257"/>
      <c r="DF13" s="253">
        <f>'[2]3'!CU13</f>
        <v>0.18050320504342701</v>
      </c>
      <c r="DG13" s="210">
        <f>'[2]8'!DW13</f>
        <v>0.85649493940609311</v>
      </c>
      <c r="DH13" s="211" t="e">
        <f t="shared" si="13"/>
        <v>#REF!</v>
      </c>
      <c r="DI13" s="259"/>
    </row>
    <row r="14" spans="1:113" hidden="1">
      <c r="A14" s="201">
        <v>1970</v>
      </c>
      <c r="B14" s="185">
        <f>'[2]1'!K14</f>
        <v>0.60919187352429915</v>
      </c>
      <c r="C14" s="185"/>
      <c r="D14" s="210" t="e">
        <f>'[2]2'!H14</f>
        <v>#REF!</v>
      </c>
      <c r="E14" s="257"/>
      <c r="F14" s="253">
        <f>'[2]3'!H14</f>
        <v>0.44799859690060795</v>
      </c>
      <c r="G14" s="210">
        <f>'[2]8'!J14</f>
        <v>0.77618269989444277</v>
      </c>
      <c r="H14" s="211" t="e">
        <f t="shared" si="0"/>
        <v>#REF!</v>
      </c>
      <c r="J14" s="185" t="e">
        <f>#REF!</f>
        <v>#REF!</v>
      </c>
      <c r="K14" s="185"/>
      <c r="L14" s="210" t="e">
        <f>'[2]2'!#REF!</f>
        <v>#REF!</v>
      </c>
      <c r="M14" s="257"/>
      <c r="N14" s="253">
        <f>'[2]3'!O14</f>
        <v>-1.063281346555375</v>
      </c>
      <c r="O14" s="210" t="e">
        <f>'[2]8'!S14</f>
        <v>#REF!</v>
      </c>
      <c r="P14" s="211" t="e">
        <f t="shared" si="1"/>
        <v>#REF!</v>
      </c>
      <c r="Q14" s="254"/>
      <c r="R14" s="185">
        <f>'[2]1'!AI14</f>
        <v>0.63310664207658174</v>
      </c>
      <c r="S14" s="185"/>
      <c r="T14" s="210" t="e">
        <f>'[2]2'!Z14</f>
        <v>#REF!</v>
      </c>
      <c r="U14" s="257"/>
      <c r="V14" s="253">
        <f>'[2]3'!V14</f>
        <v>6.0910405848568452E-2</v>
      </c>
      <c r="W14" s="210">
        <f>'[2]8'!AB14</f>
        <v>0.46288733943538701</v>
      </c>
      <c r="X14" s="211" t="e">
        <f t="shared" si="2"/>
        <v>#REF!</v>
      </c>
      <c r="Z14" s="185" t="e">
        <f>#REF!</f>
        <v>#REF!</v>
      </c>
      <c r="AA14" s="185"/>
      <c r="AB14" s="210" t="e">
        <f>'[2]2'!#REF!</f>
        <v>#REF!</v>
      </c>
      <c r="AC14" s="257"/>
      <c r="AD14" s="253">
        <f>'[2]3'!AC14</f>
        <v>-0.93539362908770318</v>
      </c>
      <c r="AE14" s="210" t="e">
        <f>'[2]8'!AK14</f>
        <v>#REF!</v>
      </c>
      <c r="AF14" s="211" t="e">
        <f t="shared" si="3"/>
        <v>#REF!</v>
      </c>
      <c r="AG14" s="254"/>
      <c r="AH14" s="185" t="e">
        <f>#REF!</f>
        <v>#REF!</v>
      </c>
      <c r="AI14" s="185"/>
      <c r="AJ14" s="210" t="e">
        <f>'[2]2'!#REF!</f>
        <v>#REF!</v>
      </c>
      <c r="AK14" s="257"/>
      <c r="AL14" s="253">
        <f>'[2]3'!AJ14</f>
        <v>-1.3924513209084544</v>
      </c>
      <c r="AM14" s="210" t="e">
        <f>'[2]8'!AT14</f>
        <v>#REF!</v>
      </c>
      <c r="AN14" s="211" t="e">
        <f t="shared" si="4"/>
        <v>#REF!</v>
      </c>
      <c r="AO14" s="254"/>
      <c r="AP14" s="185" t="e">
        <f>#REF!</f>
        <v>#REF!</v>
      </c>
      <c r="AQ14" s="185"/>
      <c r="AR14" s="210" t="e">
        <f>'[2]2'!#REF!</f>
        <v>#REF!</v>
      </c>
      <c r="AS14" s="257"/>
      <c r="AT14" s="253">
        <f>'[2]3'!AQ14</f>
        <v>-1.0102815928323328</v>
      </c>
      <c r="AU14" s="210" t="e">
        <f>'[2]8'!BC14</f>
        <v>#REF!</v>
      </c>
      <c r="AV14" s="211" t="e">
        <f t="shared" si="5"/>
        <v>#REF!</v>
      </c>
      <c r="AW14" s="254"/>
      <c r="AX14" s="185">
        <f>'[2]1'!CE14</f>
        <v>0.60394347766257461</v>
      </c>
      <c r="AY14" s="185"/>
      <c r="AZ14" s="210" t="e">
        <f>'[2]2'!BJ14</f>
        <v>#REF!</v>
      </c>
      <c r="BA14" s="257"/>
      <c r="BB14" s="253">
        <f>'[2]3'!AX14</f>
        <v>0.45381797025097209</v>
      </c>
      <c r="BC14" s="210">
        <f>'[2]8'!BL14</f>
        <v>0.75314396447766407</v>
      </c>
      <c r="BD14" s="211" t="e">
        <f t="shared" si="6"/>
        <v>#REF!</v>
      </c>
      <c r="BF14" s="185" t="e">
        <f>#REF!</f>
        <v>#REF!</v>
      </c>
      <c r="BG14" s="185"/>
      <c r="BH14" s="210" t="e">
        <f>'[2]2'!#REF!</f>
        <v>#REF!</v>
      </c>
      <c r="BI14" s="257"/>
      <c r="BJ14" s="253">
        <f>'[2]3'!BE14</f>
        <v>-0.94864371828544958</v>
      </c>
      <c r="BK14" s="210" t="e">
        <f>'[2]8'!BU14</f>
        <v>#REF!</v>
      </c>
      <c r="BL14" s="211" t="e">
        <f t="shared" si="7"/>
        <v>#REF!</v>
      </c>
      <c r="BM14" s="254"/>
      <c r="BN14" s="185" t="e">
        <f>#REF!</f>
        <v>#REF!</v>
      </c>
      <c r="BO14" s="185"/>
      <c r="BP14" s="210" t="e">
        <f>'[2]2'!#REF!</f>
        <v>#REF!</v>
      </c>
      <c r="BQ14" s="257"/>
      <c r="BR14" s="253">
        <f>'[2]3'!BL14</f>
        <v>-0.80153813821310904</v>
      </c>
      <c r="BS14" s="210" t="e">
        <f>'[2]8'!CD14</f>
        <v>#REF!</v>
      </c>
      <c r="BT14" s="211" t="e">
        <f t="shared" si="8"/>
        <v>#REF!</v>
      </c>
      <c r="BU14" s="254"/>
      <c r="BV14" s="185">
        <f>'[2]1'!DO14</f>
        <v>0.63911873329103097</v>
      </c>
      <c r="BW14" s="185"/>
      <c r="BX14" s="210" t="e">
        <f>'[2]2'!CK14</f>
        <v>#REF!</v>
      </c>
      <c r="BY14" s="257"/>
      <c r="BZ14" s="253">
        <f>'[2]3'!BS14</f>
        <v>0.72541636985650271</v>
      </c>
      <c r="CA14" s="210" t="e">
        <f>'[2]8'!CM14</f>
        <v>#DIV/0!</v>
      </c>
      <c r="CB14" s="211" t="e">
        <f t="shared" si="9"/>
        <v>#REF!</v>
      </c>
      <c r="CD14" s="185" t="e">
        <f>#REF!</f>
        <v>#REF!</v>
      </c>
      <c r="CE14" s="185"/>
      <c r="CF14" s="210" t="e">
        <f>'[2]2'!#REF!</f>
        <v>#REF!</v>
      </c>
      <c r="CG14" s="257"/>
      <c r="CH14" s="253">
        <f>'[2]3'!BZ14</f>
        <v>-1.0348356115082364</v>
      </c>
      <c r="CI14" s="210" t="e">
        <f>'[2]8'!CV14</f>
        <v>#REF!</v>
      </c>
      <c r="CJ14" s="211" t="e">
        <f t="shared" si="10"/>
        <v>#REF!</v>
      </c>
      <c r="CK14" s="254"/>
      <c r="CL14" s="185">
        <f>'[2]1'!EM14</f>
        <v>0.66943547510665635</v>
      </c>
      <c r="CM14" s="185"/>
      <c r="CN14" s="210" t="e">
        <f>'[2]2'!DC14</f>
        <v>#REF!</v>
      </c>
      <c r="CO14" s="257"/>
      <c r="CP14" s="253">
        <f>'[2]3'!CG14</f>
        <v>0.68457048207287052</v>
      </c>
      <c r="CQ14" s="210">
        <f>'[2]8'!DE14</f>
        <v>0.7422223320665452</v>
      </c>
      <c r="CR14" s="211" t="e">
        <f t="shared" si="11"/>
        <v>#REF!</v>
      </c>
      <c r="CT14" s="185">
        <f>'[2]1'!EY14</f>
        <v>0.67326664707340911</v>
      </c>
      <c r="CU14" s="185"/>
      <c r="CV14" s="210" t="e">
        <f>'[2]2'!DL14</f>
        <v>#REF!</v>
      </c>
      <c r="CW14" s="257"/>
      <c r="CX14" s="253">
        <f>'[2]3'!CN14</f>
        <v>0.7324165322125461</v>
      </c>
      <c r="CY14" s="210">
        <f>'[2]8'!DN14</f>
        <v>0.44877122612015696</v>
      </c>
      <c r="CZ14" s="211" t="e">
        <f t="shared" si="12"/>
        <v>#REF!</v>
      </c>
      <c r="DA14" s="259"/>
      <c r="DB14" s="185">
        <f>'[2]1'!FK14</f>
        <v>0.83263133041081883</v>
      </c>
      <c r="DC14" s="185"/>
      <c r="DD14" s="210" t="e">
        <f>'[2]2'!DU14</f>
        <v>#REF!</v>
      </c>
      <c r="DE14" s="257"/>
      <c r="DF14" s="253">
        <f>'[2]3'!CU14</f>
        <v>0.18050320504342701</v>
      </c>
      <c r="DG14" s="210">
        <f>'[2]8'!DW14</f>
        <v>0.86375791380262135</v>
      </c>
      <c r="DH14" s="211" t="e">
        <f t="shared" si="13"/>
        <v>#REF!</v>
      </c>
      <c r="DI14" s="259"/>
    </row>
    <row r="15" spans="1:113" hidden="1">
      <c r="A15" s="201">
        <v>1971</v>
      </c>
      <c r="B15" s="185">
        <f>'[2]1'!K15</f>
        <v>0.61505879351188364</v>
      </c>
      <c r="C15" s="185"/>
      <c r="D15" s="210" t="e">
        <f>'[2]2'!H15</f>
        <v>#REF!</v>
      </c>
      <c r="E15" s="257"/>
      <c r="F15" s="253">
        <f>'[2]3'!H15</f>
        <v>0.44799859690060795</v>
      </c>
      <c r="G15" s="210">
        <f>'[2]8'!J15</f>
        <v>0.81567185353867966</v>
      </c>
      <c r="H15" s="211" t="e">
        <f t="shared" si="0"/>
        <v>#REF!</v>
      </c>
      <c r="J15" s="185" t="e">
        <f>#REF!</f>
        <v>#REF!</v>
      </c>
      <c r="K15" s="185"/>
      <c r="L15" s="210" t="e">
        <f>'[2]2'!#REF!</f>
        <v>#REF!</v>
      </c>
      <c r="M15" s="257"/>
      <c r="N15" s="253">
        <f>'[2]3'!O15</f>
        <v>-1.063281346555375</v>
      </c>
      <c r="O15" s="210" t="e">
        <f>'[2]8'!S15</f>
        <v>#REF!</v>
      </c>
      <c r="P15" s="211" t="e">
        <f t="shared" si="1"/>
        <v>#REF!</v>
      </c>
      <c r="Q15" s="254"/>
      <c r="R15" s="185">
        <f>'[2]1'!AI15</f>
        <v>0.64916010356208631</v>
      </c>
      <c r="S15" s="185"/>
      <c r="T15" s="210" t="e">
        <f>'[2]2'!Z15</f>
        <v>#REF!</v>
      </c>
      <c r="U15" s="257"/>
      <c r="V15" s="253">
        <f>'[2]3'!V15</f>
        <v>6.0910405848568452E-2</v>
      </c>
      <c r="W15" s="210">
        <f>'[2]8'!AB15</f>
        <v>0.47307821045184412</v>
      </c>
      <c r="X15" s="211" t="e">
        <f t="shared" si="2"/>
        <v>#REF!</v>
      </c>
      <c r="Z15" s="185" t="e">
        <f>#REF!</f>
        <v>#REF!</v>
      </c>
      <c r="AA15" s="185"/>
      <c r="AB15" s="210" t="e">
        <f>'[2]2'!#REF!</f>
        <v>#REF!</v>
      </c>
      <c r="AC15" s="257"/>
      <c r="AD15" s="253">
        <f>'[2]3'!AC15</f>
        <v>-0.93539362908770318</v>
      </c>
      <c r="AE15" s="210" t="e">
        <f>'[2]8'!AK15</f>
        <v>#REF!</v>
      </c>
      <c r="AF15" s="211" t="e">
        <f t="shared" si="3"/>
        <v>#REF!</v>
      </c>
      <c r="AG15" s="254"/>
      <c r="AH15" s="185" t="e">
        <f>#REF!</f>
        <v>#REF!</v>
      </c>
      <c r="AI15" s="185"/>
      <c r="AJ15" s="210" t="e">
        <f>'[2]2'!#REF!</f>
        <v>#REF!</v>
      </c>
      <c r="AK15" s="257"/>
      <c r="AL15" s="253">
        <f>'[2]3'!AJ15</f>
        <v>-1.3924513209084544</v>
      </c>
      <c r="AM15" s="210" t="e">
        <f>'[2]8'!AT15</f>
        <v>#REF!</v>
      </c>
      <c r="AN15" s="211" t="e">
        <f t="shared" si="4"/>
        <v>#REF!</v>
      </c>
      <c r="AO15" s="254"/>
      <c r="AP15" s="185" t="e">
        <f>#REF!</f>
        <v>#REF!</v>
      </c>
      <c r="AQ15" s="185"/>
      <c r="AR15" s="210" t="e">
        <f>'[2]2'!#REF!</f>
        <v>#REF!</v>
      </c>
      <c r="AS15" s="257"/>
      <c r="AT15" s="253">
        <f>'[2]3'!AQ15</f>
        <v>-1.0102815928323328</v>
      </c>
      <c r="AU15" s="210" t="e">
        <f>'[2]8'!BC15</f>
        <v>#REF!</v>
      </c>
      <c r="AV15" s="211" t="e">
        <f t="shared" si="5"/>
        <v>#REF!</v>
      </c>
      <c r="AW15" s="254"/>
      <c r="AX15" s="185">
        <f>'[2]1'!CE15</f>
        <v>0.63142420799116683</v>
      </c>
      <c r="AY15" s="185"/>
      <c r="AZ15" s="210" t="e">
        <f>'[2]2'!BJ15</f>
        <v>#REF!</v>
      </c>
      <c r="BA15" s="257"/>
      <c r="BB15" s="253">
        <f>'[2]3'!AX15</f>
        <v>0.45381797025097209</v>
      </c>
      <c r="BC15" s="210">
        <f>'[2]8'!BL15</f>
        <v>0.79068097890562228</v>
      </c>
      <c r="BD15" s="211" t="e">
        <f t="shared" si="6"/>
        <v>#REF!</v>
      </c>
      <c r="BF15" s="185" t="e">
        <f>#REF!</f>
        <v>#REF!</v>
      </c>
      <c r="BG15" s="185"/>
      <c r="BH15" s="210" t="e">
        <f>'[2]2'!#REF!</f>
        <v>#REF!</v>
      </c>
      <c r="BI15" s="257"/>
      <c r="BJ15" s="253">
        <f>'[2]3'!BE15</f>
        <v>-0.94864371828544958</v>
      </c>
      <c r="BK15" s="210" t="e">
        <f>'[2]8'!BU15</f>
        <v>#REF!</v>
      </c>
      <c r="BL15" s="211" t="e">
        <f t="shared" si="7"/>
        <v>#REF!</v>
      </c>
      <c r="BM15" s="254"/>
      <c r="BN15" s="185" t="e">
        <f>#REF!</f>
        <v>#REF!</v>
      </c>
      <c r="BO15" s="185"/>
      <c r="BP15" s="210" t="e">
        <f>'[2]2'!#REF!</f>
        <v>#REF!</v>
      </c>
      <c r="BQ15" s="257"/>
      <c r="BR15" s="253">
        <f>'[2]3'!BL15</f>
        <v>-0.80153813821310904</v>
      </c>
      <c r="BS15" s="210" t="e">
        <f>'[2]8'!CD15</f>
        <v>#REF!</v>
      </c>
      <c r="BT15" s="211" t="e">
        <f t="shared" si="8"/>
        <v>#REF!</v>
      </c>
      <c r="BU15" s="254"/>
      <c r="BV15" s="185">
        <f>'[2]1'!DO15</f>
        <v>0.66751854609959405</v>
      </c>
      <c r="BW15" s="185"/>
      <c r="BX15" s="210" t="e">
        <f>'[2]2'!CK15</f>
        <v>#REF!</v>
      </c>
      <c r="BY15" s="257"/>
      <c r="BZ15" s="253">
        <f>'[2]3'!BS15</f>
        <v>0.72541636985650271</v>
      </c>
      <c r="CA15" s="210" t="e">
        <f>'[2]8'!CM15</f>
        <v>#DIV/0!</v>
      </c>
      <c r="CB15" s="211" t="e">
        <f t="shared" si="9"/>
        <v>#REF!</v>
      </c>
      <c r="CD15" s="185" t="e">
        <f>#REF!</f>
        <v>#REF!</v>
      </c>
      <c r="CE15" s="185"/>
      <c r="CF15" s="210" t="e">
        <f>'[2]2'!#REF!</f>
        <v>#REF!</v>
      </c>
      <c r="CG15" s="257"/>
      <c r="CH15" s="253">
        <f>'[2]3'!BZ15</f>
        <v>-1.0348356115082364</v>
      </c>
      <c r="CI15" s="210" t="e">
        <f>'[2]8'!CV15</f>
        <v>#REF!</v>
      </c>
      <c r="CJ15" s="211" t="e">
        <f t="shared" si="10"/>
        <v>#REF!</v>
      </c>
      <c r="CK15" s="254"/>
      <c r="CL15" s="185">
        <f>'[2]1'!EM15</f>
        <v>0.67020785405982608</v>
      </c>
      <c r="CM15" s="185"/>
      <c r="CN15" s="210" t="e">
        <f>'[2]2'!DC15</f>
        <v>#REF!</v>
      </c>
      <c r="CO15" s="257"/>
      <c r="CP15" s="253">
        <f>'[2]3'!CG15</f>
        <v>0.68457048207287052</v>
      </c>
      <c r="CQ15" s="210">
        <f>'[2]8'!DE15</f>
        <v>0.82068603717325694</v>
      </c>
      <c r="CR15" s="211" t="e">
        <f t="shared" si="11"/>
        <v>#REF!</v>
      </c>
      <c r="CT15" s="185">
        <f>'[2]1'!EY15</f>
        <v>0.68019426155763363</v>
      </c>
      <c r="CU15" s="185"/>
      <c r="CV15" s="210" t="e">
        <f>'[2]2'!DL15</f>
        <v>#REF!</v>
      </c>
      <c r="CW15" s="257"/>
      <c r="CX15" s="253">
        <f>'[2]3'!CN15</f>
        <v>0.71882510355910167</v>
      </c>
      <c r="CY15" s="210">
        <f>'[2]8'!DN15</f>
        <v>0.44433873377388328</v>
      </c>
      <c r="CZ15" s="211" t="e">
        <f t="shared" si="12"/>
        <v>#REF!</v>
      </c>
      <c r="DA15" s="259"/>
      <c r="DB15" s="185">
        <f>'[2]1'!FK15</f>
        <v>0.83430414563663036</v>
      </c>
      <c r="DC15" s="185"/>
      <c r="DD15" s="210" t="e">
        <f>'[2]2'!DU15</f>
        <v>#REF!</v>
      </c>
      <c r="DE15" s="257"/>
      <c r="DF15" s="253">
        <f>'[2]3'!CU15</f>
        <v>0.18050320504342701</v>
      </c>
      <c r="DG15" s="210">
        <f>'[2]8'!DW15</f>
        <v>1.0422637575400973</v>
      </c>
      <c r="DH15" s="211" t="e">
        <f t="shared" si="13"/>
        <v>#REF!</v>
      </c>
      <c r="DI15" s="259"/>
    </row>
    <row r="16" spans="1:113" hidden="1">
      <c r="A16" s="201">
        <v>1972</v>
      </c>
      <c r="B16" s="185">
        <f>'[2]1'!K16</f>
        <v>0.6381674331238989</v>
      </c>
      <c r="C16" s="185"/>
      <c r="D16" s="210" t="e">
        <f>'[2]2'!H16</f>
        <v>#REF!</v>
      </c>
      <c r="E16" s="257"/>
      <c r="F16" s="253">
        <f>'[2]3'!H16</f>
        <v>0.44799859690060795</v>
      </c>
      <c r="G16" s="210">
        <f>'[2]8'!J16</f>
        <v>1.0009453170367737</v>
      </c>
      <c r="H16" s="211" t="e">
        <f t="shared" si="0"/>
        <v>#REF!</v>
      </c>
      <c r="J16" s="185" t="e">
        <f>#REF!</f>
        <v>#REF!</v>
      </c>
      <c r="K16" s="185"/>
      <c r="L16" s="210" t="e">
        <f>'[2]2'!#REF!</f>
        <v>#REF!</v>
      </c>
      <c r="M16" s="257"/>
      <c r="N16" s="253">
        <f>'[2]3'!O16</f>
        <v>-1.063281346555375</v>
      </c>
      <c r="O16" s="210" t="e">
        <f>'[2]8'!S16</f>
        <v>#REF!</v>
      </c>
      <c r="P16" s="211" t="e">
        <f t="shared" si="1"/>
        <v>#REF!</v>
      </c>
      <c r="Q16" s="254"/>
      <c r="R16" s="185">
        <f>'[2]1'!AI16</f>
        <v>0.68143753920296768</v>
      </c>
      <c r="S16" s="185"/>
      <c r="T16" s="210" t="e">
        <f>'[2]2'!Z16</f>
        <v>#REF!</v>
      </c>
      <c r="U16" s="257"/>
      <c r="V16" s="253">
        <f>'[2]3'!V16</f>
        <v>0.11203564167262597</v>
      </c>
      <c r="W16" s="210">
        <f>'[2]8'!AB16</f>
        <v>0.4758847057036924</v>
      </c>
      <c r="X16" s="211" t="e">
        <f t="shared" si="2"/>
        <v>#REF!</v>
      </c>
      <c r="Z16" s="185" t="e">
        <f>#REF!</f>
        <v>#REF!</v>
      </c>
      <c r="AA16" s="185"/>
      <c r="AB16" s="210" t="e">
        <f>'[2]2'!#REF!</f>
        <v>#REF!</v>
      </c>
      <c r="AC16" s="257"/>
      <c r="AD16" s="253">
        <f>'[2]3'!AC16</f>
        <v>-0.93539362908770318</v>
      </c>
      <c r="AE16" s="210" t="e">
        <f>'[2]8'!AK16</f>
        <v>#REF!</v>
      </c>
      <c r="AF16" s="211" t="e">
        <f t="shared" si="3"/>
        <v>#REF!</v>
      </c>
      <c r="AG16" s="254"/>
      <c r="AH16" s="185" t="e">
        <f>#REF!</f>
        <v>#REF!</v>
      </c>
      <c r="AI16" s="185"/>
      <c r="AJ16" s="210" t="e">
        <f>'[2]2'!#REF!</f>
        <v>#REF!</v>
      </c>
      <c r="AK16" s="257"/>
      <c r="AL16" s="253">
        <f>'[2]3'!AJ16</f>
        <v>-1.3924513209084544</v>
      </c>
      <c r="AM16" s="210" t="e">
        <f>'[2]8'!AT16</f>
        <v>#REF!</v>
      </c>
      <c r="AN16" s="211" t="e">
        <f t="shared" si="4"/>
        <v>#REF!</v>
      </c>
      <c r="AO16" s="254"/>
      <c r="AP16" s="185" t="e">
        <f>#REF!</f>
        <v>#REF!</v>
      </c>
      <c r="AQ16" s="185"/>
      <c r="AR16" s="210" t="e">
        <f>'[2]2'!#REF!</f>
        <v>#REF!</v>
      </c>
      <c r="AS16" s="257"/>
      <c r="AT16" s="253">
        <f>'[2]3'!AQ16</f>
        <v>-1.0102815928323328</v>
      </c>
      <c r="AU16" s="210" t="e">
        <f>'[2]8'!BC16</f>
        <v>#REF!</v>
      </c>
      <c r="AV16" s="211" t="e">
        <f t="shared" si="5"/>
        <v>#REF!</v>
      </c>
      <c r="AW16" s="254"/>
      <c r="AX16" s="185">
        <f>'[2]1'!CE16</f>
        <v>0.65878631721861092</v>
      </c>
      <c r="AY16" s="185"/>
      <c r="AZ16" s="210" t="e">
        <f>'[2]2'!BJ16</f>
        <v>#REF!</v>
      </c>
      <c r="BA16" s="257"/>
      <c r="BB16" s="253">
        <f>'[2]3'!AX16</f>
        <v>0.45381797025097209</v>
      </c>
      <c r="BC16" s="210">
        <f>'[2]8'!BL16</f>
        <v>0.85011537721408226</v>
      </c>
      <c r="BD16" s="211" t="e">
        <f t="shared" si="6"/>
        <v>#REF!</v>
      </c>
      <c r="BF16" s="185" t="e">
        <f>#REF!</f>
        <v>#REF!</v>
      </c>
      <c r="BG16" s="185"/>
      <c r="BH16" s="210" t="e">
        <f>'[2]2'!#REF!</f>
        <v>#REF!</v>
      </c>
      <c r="BI16" s="257"/>
      <c r="BJ16" s="253">
        <f>'[2]3'!BE16</f>
        <v>-0.94864371828544958</v>
      </c>
      <c r="BK16" s="210" t="e">
        <f>'[2]8'!BU16</f>
        <v>#REF!</v>
      </c>
      <c r="BL16" s="211" t="e">
        <f t="shared" si="7"/>
        <v>#REF!</v>
      </c>
      <c r="BM16" s="254"/>
      <c r="BN16" s="185" t="e">
        <f>#REF!</f>
        <v>#REF!</v>
      </c>
      <c r="BO16" s="185"/>
      <c r="BP16" s="210" t="e">
        <f>'[2]2'!#REF!</f>
        <v>#REF!</v>
      </c>
      <c r="BQ16" s="257"/>
      <c r="BR16" s="253">
        <f>'[2]3'!BL16</f>
        <v>-0.80153813821310904</v>
      </c>
      <c r="BS16" s="210" t="e">
        <f>'[2]8'!CD16</f>
        <v>#REF!</v>
      </c>
      <c r="BT16" s="211" t="e">
        <f t="shared" si="8"/>
        <v>#REF!</v>
      </c>
      <c r="BU16" s="254"/>
      <c r="BV16" s="185">
        <f>'[2]1'!DO16</f>
        <v>0.68562775393774489</v>
      </c>
      <c r="BW16" s="185"/>
      <c r="BX16" s="210" t="e">
        <f>'[2]2'!CK16</f>
        <v>#REF!</v>
      </c>
      <c r="BY16" s="257"/>
      <c r="BZ16" s="253">
        <f>'[2]3'!BS16</f>
        <v>0.72541636985650271</v>
      </c>
      <c r="CA16" s="210" t="e">
        <f>'[2]8'!CM16</f>
        <v>#DIV/0!</v>
      </c>
      <c r="CB16" s="211" t="e">
        <f t="shared" si="9"/>
        <v>#REF!</v>
      </c>
      <c r="CD16" s="185" t="e">
        <f>#REF!</f>
        <v>#REF!</v>
      </c>
      <c r="CE16" s="185"/>
      <c r="CF16" s="210" t="e">
        <f>'[2]2'!#REF!</f>
        <v>#REF!</v>
      </c>
      <c r="CG16" s="257"/>
      <c r="CH16" s="253">
        <f>'[2]3'!BZ16</f>
        <v>-1.0348356115082364</v>
      </c>
      <c r="CI16" s="210" t="e">
        <f>'[2]8'!CV16</f>
        <v>#REF!</v>
      </c>
      <c r="CJ16" s="211" t="e">
        <f t="shared" si="10"/>
        <v>#REF!</v>
      </c>
      <c r="CK16" s="254"/>
      <c r="CL16" s="185">
        <f>'[2]1'!EM16</f>
        <v>0.68889162848550334</v>
      </c>
      <c r="CM16" s="185"/>
      <c r="CN16" s="210" t="e">
        <f>'[2]2'!DC16</f>
        <v>#REF!</v>
      </c>
      <c r="CO16" s="257"/>
      <c r="CP16" s="253">
        <f>'[2]3'!CG16</f>
        <v>0.68457048207287052</v>
      </c>
      <c r="CQ16" s="210">
        <f>'[2]8'!DE16</f>
        <v>0.84660613636665594</v>
      </c>
      <c r="CR16" s="211" t="e">
        <f t="shared" si="11"/>
        <v>#REF!</v>
      </c>
      <c r="CT16" s="185">
        <f>'[2]1'!EY16</f>
        <v>0.70727939600535505</v>
      </c>
      <c r="CU16" s="185"/>
      <c r="CV16" s="210" t="e">
        <f>'[2]2'!DL16</f>
        <v>#REF!</v>
      </c>
      <c r="CW16" s="257"/>
      <c r="CX16" s="253">
        <f>'[2]3'!CN16</f>
        <v>0.70499224803691429</v>
      </c>
      <c r="CY16" s="210">
        <f>'[2]8'!DN16</f>
        <v>0.42952398228722383</v>
      </c>
      <c r="CZ16" s="211" t="e">
        <f t="shared" si="12"/>
        <v>#REF!</v>
      </c>
      <c r="DA16" s="259"/>
      <c r="DB16" s="185">
        <f>'[2]1'!FK16</f>
        <v>0.85968397383958362</v>
      </c>
      <c r="DC16" s="185"/>
      <c r="DD16" s="210" t="e">
        <f>'[2]2'!DU16</f>
        <v>#REF!</v>
      </c>
      <c r="DE16" s="257"/>
      <c r="DF16" s="253">
        <f>'[2]3'!CU16</f>
        <v>0.18050320504342701</v>
      </c>
      <c r="DG16" s="210">
        <f>'[2]8'!DW16</f>
        <v>0.98860168315453112</v>
      </c>
      <c r="DH16" s="211" t="e">
        <f t="shared" si="13"/>
        <v>#REF!</v>
      </c>
      <c r="DI16" s="259"/>
    </row>
    <row r="17" spans="1:113" hidden="1">
      <c r="A17" s="201">
        <v>1973</v>
      </c>
      <c r="B17" s="185">
        <f>'[2]1'!K17</f>
        <v>0.66619449281359622</v>
      </c>
      <c r="C17" s="185"/>
      <c r="D17" s="210" t="e">
        <f>'[2]2'!H17</f>
        <v>#REF!</v>
      </c>
      <c r="E17" s="257"/>
      <c r="F17" s="253">
        <f>'[2]3'!H17</f>
        <v>0.44799859690060795</v>
      </c>
      <c r="G17" s="210">
        <f>'[2]8'!J17</f>
        <v>0.90547910822587219</v>
      </c>
      <c r="H17" s="211" t="e">
        <f t="shared" si="0"/>
        <v>#REF!</v>
      </c>
      <c r="J17" s="185" t="e">
        <f>#REF!</f>
        <v>#REF!</v>
      </c>
      <c r="K17" s="185"/>
      <c r="L17" s="210" t="e">
        <f>'[2]2'!#REF!</f>
        <v>#REF!</v>
      </c>
      <c r="M17" s="257"/>
      <c r="N17" s="253">
        <f>'[2]3'!O17</f>
        <v>-1.063281346555375</v>
      </c>
      <c r="O17" s="210" t="e">
        <f>'[2]8'!S17</f>
        <v>#REF!</v>
      </c>
      <c r="P17" s="211" t="e">
        <f t="shared" si="1"/>
        <v>#REF!</v>
      </c>
      <c r="Q17" s="254"/>
      <c r="R17" s="185">
        <f>'[2]1'!AI17</f>
        <v>0.72168958840326836</v>
      </c>
      <c r="S17" s="185"/>
      <c r="T17" s="210" t="e">
        <f>'[2]2'!Z17</f>
        <v>#REF!</v>
      </c>
      <c r="U17" s="257"/>
      <c r="V17" s="253">
        <f>'[2]3'!V17</f>
        <v>0.16187638896420276</v>
      </c>
      <c r="W17" s="210">
        <f>'[2]8'!AB17</f>
        <v>0.47450737561441586</v>
      </c>
      <c r="X17" s="211" t="e">
        <f t="shared" si="2"/>
        <v>#REF!</v>
      </c>
      <c r="Z17" s="185" t="e">
        <f>#REF!</f>
        <v>#REF!</v>
      </c>
      <c r="AA17" s="185"/>
      <c r="AB17" s="210" t="e">
        <f>'[2]2'!#REF!</f>
        <v>#REF!</v>
      </c>
      <c r="AC17" s="257"/>
      <c r="AD17" s="253">
        <f>'[2]3'!AC17</f>
        <v>-0.93539362908770318</v>
      </c>
      <c r="AE17" s="210" t="e">
        <f>'[2]8'!AK17</f>
        <v>#REF!</v>
      </c>
      <c r="AF17" s="211" t="e">
        <f t="shared" si="3"/>
        <v>#REF!</v>
      </c>
      <c r="AG17" s="254"/>
      <c r="AH17" s="185" t="e">
        <f>#REF!</f>
        <v>#REF!</v>
      </c>
      <c r="AI17" s="185"/>
      <c r="AJ17" s="210" t="e">
        <f>'[2]2'!#REF!</f>
        <v>#REF!</v>
      </c>
      <c r="AK17" s="257"/>
      <c r="AL17" s="253">
        <f>'[2]3'!AJ17</f>
        <v>-1.3924513209084544</v>
      </c>
      <c r="AM17" s="210" t="e">
        <f>'[2]8'!AT17</f>
        <v>#REF!</v>
      </c>
      <c r="AN17" s="211" t="e">
        <f t="shared" si="4"/>
        <v>#REF!</v>
      </c>
      <c r="AO17" s="254"/>
      <c r="AP17" s="185" t="e">
        <f>#REF!</f>
        <v>#REF!</v>
      </c>
      <c r="AQ17" s="185"/>
      <c r="AR17" s="210" t="e">
        <f>'[2]2'!#REF!</f>
        <v>#REF!</v>
      </c>
      <c r="AS17" s="257"/>
      <c r="AT17" s="253">
        <f>'[2]3'!AQ17</f>
        <v>-1.0102815928323328</v>
      </c>
      <c r="AU17" s="210" t="e">
        <f>'[2]8'!BC17</f>
        <v>#REF!</v>
      </c>
      <c r="AV17" s="211" t="e">
        <f t="shared" si="5"/>
        <v>#REF!</v>
      </c>
      <c r="AW17" s="254"/>
      <c r="AX17" s="185">
        <f>'[2]1'!CE17</f>
        <v>0.68069865584551437</v>
      </c>
      <c r="AY17" s="185"/>
      <c r="AZ17" s="210" t="e">
        <f>'[2]2'!BJ17</f>
        <v>#REF!</v>
      </c>
      <c r="BA17" s="257"/>
      <c r="BB17" s="253">
        <f>'[2]3'!AX17</f>
        <v>0.45381797025097209</v>
      </c>
      <c r="BC17" s="210">
        <f>'[2]8'!BL17</f>
        <v>0.87090116196197365</v>
      </c>
      <c r="BD17" s="211" t="e">
        <f t="shared" si="6"/>
        <v>#REF!</v>
      </c>
      <c r="BF17" s="185" t="e">
        <f>#REF!</f>
        <v>#REF!</v>
      </c>
      <c r="BG17" s="185"/>
      <c r="BH17" s="210" t="e">
        <f>'[2]2'!#REF!</f>
        <v>#REF!</v>
      </c>
      <c r="BI17" s="257"/>
      <c r="BJ17" s="253">
        <f>'[2]3'!BE17</f>
        <v>-0.94864371828544958</v>
      </c>
      <c r="BK17" s="210" t="e">
        <f>'[2]8'!BU17</f>
        <v>#REF!</v>
      </c>
      <c r="BL17" s="211" t="e">
        <f t="shared" si="7"/>
        <v>#REF!</v>
      </c>
      <c r="BM17" s="254"/>
      <c r="BN17" s="185" t="e">
        <f>#REF!</f>
        <v>#REF!</v>
      </c>
      <c r="BO17" s="185"/>
      <c r="BP17" s="210" t="e">
        <f>'[2]2'!#REF!</f>
        <v>#REF!</v>
      </c>
      <c r="BQ17" s="257"/>
      <c r="BR17" s="253">
        <f>'[2]3'!BL17</f>
        <v>-0.80153813821310904</v>
      </c>
      <c r="BS17" s="210" t="e">
        <f>'[2]8'!CD17</f>
        <v>#REF!</v>
      </c>
      <c r="BT17" s="211" t="e">
        <f t="shared" si="8"/>
        <v>#REF!</v>
      </c>
      <c r="BU17" s="254"/>
      <c r="BV17" s="185">
        <f>'[2]1'!DO17</f>
        <v>0.70593360548304773</v>
      </c>
      <c r="BW17" s="185"/>
      <c r="BX17" s="210" t="e">
        <f>'[2]2'!CK17</f>
        <v>#REF!</v>
      </c>
      <c r="BY17" s="257"/>
      <c r="BZ17" s="253">
        <f>'[2]3'!BS17</f>
        <v>0.72541636985650271</v>
      </c>
      <c r="CA17" s="210" t="e">
        <f>'[2]8'!CM17</f>
        <v>#DIV/0!</v>
      </c>
      <c r="CB17" s="211" t="e">
        <f t="shared" si="9"/>
        <v>#REF!</v>
      </c>
      <c r="CD17" s="185" t="e">
        <f>#REF!</f>
        <v>#REF!</v>
      </c>
      <c r="CE17" s="185"/>
      <c r="CF17" s="210" t="e">
        <f>'[2]2'!#REF!</f>
        <v>#REF!</v>
      </c>
      <c r="CG17" s="257"/>
      <c r="CH17" s="253">
        <f>'[2]3'!BZ17</f>
        <v>-1.0348356115082364</v>
      </c>
      <c r="CI17" s="210" t="e">
        <f>'[2]8'!CV17</f>
        <v>#REF!</v>
      </c>
      <c r="CJ17" s="211" t="e">
        <f t="shared" si="10"/>
        <v>#REF!</v>
      </c>
      <c r="CK17" s="254"/>
      <c r="CL17" s="185">
        <f>'[2]1'!EM17</f>
        <v>0.70721245391350529</v>
      </c>
      <c r="CM17" s="185"/>
      <c r="CN17" s="210" t="e">
        <f>'[2]2'!DC17</f>
        <v>#REF!</v>
      </c>
      <c r="CO17" s="257"/>
      <c r="CP17" s="253">
        <f>'[2]3'!CG17</f>
        <v>0.68457048207287052</v>
      </c>
      <c r="CQ17" s="210">
        <f>'[2]8'!DE17</f>
        <v>0.83756492940719407</v>
      </c>
      <c r="CR17" s="211" t="e">
        <f t="shared" si="11"/>
        <v>#REF!</v>
      </c>
      <c r="CT17" s="185">
        <f>'[2]1'!EY17</f>
        <v>0.73285740203318106</v>
      </c>
      <c r="CU17" s="185"/>
      <c r="CV17" s="210" t="e">
        <f>'[2]2'!DL17</f>
        <v>#REF!</v>
      </c>
      <c r="CW17" s="257"/>
      <c r="CX17" s="253">
        <f>'[2]3'!CN17</f>
        <v>0.69091796564598462</v>
      </c>
      <c r="CY17" s="210">
        <f>'[2]8'!DN17</f>
        <v>0.43357845513460536</v>
      </c>
      <c r="CZ17" s="211" t="e">
        <f t="shared" si="12"/>
        <v>#REF!</v>
      </c>
      <c r="DA17" s="259"/>
      <c r="DB17" s="185">
        <f>'[2]1'!FK17</f>
        <v>0.87726552056158469</v>
      </c>
      <c r="DC17" s="185"/>
      <c r="DD17" s="210" t="e">
        <f>'[2]2'!DU17</f>
        <v>#REF!</v>
      </c>
      <c r="DE17" s="257"/>
      <c r="DF17" s="253">
        <f>'[2]3'!CU17</f>
        <v>0.18050320504342701</v>
      </c>
      <c r="DG17" s="210">
        <f>'[2]8'!DW17</f>
        <v>0.8914758543670166</v>
      </c>
      <c r="DH17" s="211" t="e">
        <f t="shared" si="13"/>
        <v>#REF!</v>
      </c>
      <c r="DI17" s="259"/>
    </row>
    <row r="18" spans="1:113" hidden="1">
      <c r="A18" s="201">
        <v>1974</v>
      </c>
      <c r="B18" s="185">
        <f>'[2]1'!K18</f>
        <v>0.68252494042431011</v>
      </c>
      <c r="C18" s="185"/>
      <c r="D18" s="210" t="e">
        <f>'[2]2'!H18</f>
        <v>#REF!</v>
      </c>
      <c r="E18" s="257"/>
      <c r="F18" s="253">
        <f>'[2]3'!H18</f>
        <v>0.44799859690060795</v>
      </c>
      <c r="G18" s="210">
        <f>'[2]8'!J18</f>
        <v>1.1036499576724357</v>
      </c>
      <c r="H18" s="211" t="e">
        <f t="shared" si="0"/>
        <v>#REF!</v>
      </c>
      <c r="J18" s="185" t="e">
        <f>#REF!</f>
        <v>#REF!</v>
      </c>
      <c r="K18" s="185"/>
      <c r="L18" s="210" t="e">
        <f>'[2]2'!#REF!</f>
        <v>#REF!</v>
      </c>
      <c r="M18" s="257"/>
      <c r="N18" s="253">
        <f>'[2]3'!O18</f>
        <v>-1.063281346555375</v>
      </c>
      <c r="O18" s="210" t="e">
        <f>'[2]8'!S18</f>
        <v>#REF!</v>
      </c>
      <c r="P18" s="211" t="e">
        <f t="shared" si="1"/>
        <v>#REF!</v>
      </c>
      <c r="Q18" s="254"/>
      <c r="R18" s="185">
        <f>'[2]1'!AI18</f>
        <v>0.75408504240428376</v>
      </c>
      <c r="S18" s="185"/>
      <c r="T18" s="210" t="e">
        <f>'[2]2'!Z18</f>
        <v>#REF!</v>
      </c>
      <c r="U18" s="257"/>
      <c r="V18" s="253">
        <f>'[2]3'!V18</f>
        <v>0.21044242744195263</v>
      </c>
      <c r="W18" s="210">
        <f>'[2]8'!AB18</f>
        <v>0.4695940172291353</v>
      </c>
      <c r="X18" s="211" t="e">
        <f t="shared" si="2"/>
        <v>#REF!</v>
      </c>
      <c r="Z18" s="185" t="e">
        <f>#REF!</f>
        <v>#REF!</v>
      </c>
      <c r="AA18" s="185"/>
      <c r="AB18" s="210" t="e">
        <f>'[2]2'!#REF!</f>
        <v>#REF!</v>
      </c>
      <c r="AC18" s="257"/>
      <c r="AD18" s="253">
        <f>'[2]3'!AC18</f>
        <v>-0.93539362908770318</v>
      </c>
      <c r="AE18" s="210" t="e">
        <f>'[2]8'!AK18</f>
        <v>#REF!</v>
      </c>
      <c r="AF18" s="211" t="e">
        <f t="shared" si="3"/>
        <v>#REF!</v>
      </c>
      <c r="AG18" s="254"/>
      <c r="AH18" s="185" t="e">
        <f>#REF!</f>
        <v>#REF!</v>
      </c>
      <c r="AI18" s="185"/>
      <c r="AJ18" s="210" t="e">
        <f>'[2]2'!#REF!</f>
        <v>#REF!</v>
      </c>
      <c r="AK18" s="257"/>
      <c r="AL18" s="253">
        <f>'[2]3'!AJ18</f>
        <v>-1.3924513209084544</v>
      </c>
      <c r="AM18" s="210" t="e">
        <f>'[2]8'!AT18</f>
        <v>#REF!</v>
      </c>
      <c r="AN18" s="211" t="e">
        <f t="shared" si="4"/>
        <v>#REF!</v>
      </c>
      <c r="AO18" s="254"/>
      <c r="AP18" s="185" t="e">
        <f>#REF!</f>
        <v>#REF!</v>
      </c>
      <c r="AQ18" s="185"/>
      <c r="AR18" s="210" t="e">
        <f>'[2]2'!#REF!</f>
        <v>#REF!</v>
      </c>
      <c r="AS18" s="257"/>
      <c r="AT18" s="253">
        <f>'[2]3'!AQ18</f>
        <v>-1.0102815928323328</v>
      </c>
      <c r="AU18" s="210" t="e">
        <f>'[2]8'!BC18</f>
        <v>#REF!</v>
      </c>
      <c r="AV18" s="211" t="e">
        <f t="shared" si="5"/>
        <v>#REF!</v>
      </c>
      <c r="AW18" s="254"/>
      <c r="AX18" s="185">
        <f>'[2]1'!CE18</f>
        <v>0.69322157298724907</v>
      </c>
      <c r="AY18" s="185"/>
      <c r="AZ18" s="210" t="e">
        <f>'[2]2'!BJ18</f>
        <v>#REF!</v>
      </c>
      <c r="BA18" s="257"/>
      <c r="BB18" s="253">
        <f>'[2]3'!AX18</f>
        <v>0.50611916022243464</v>
      </c>
      <c r="BC18" s="210">
        <f>'[2]8'!BL18</f>
        <v>1.2090198167028685</v>
      </c>
      <c r="BD18" s="211" t="e">
        <f t="shared" si="6"/>
        <v>#REF!</v>
      </c>
      <c r="BF18" s="185" t="e">
        <f>#REF!</f>
        <v>#REF!</v>
      </c>
      <c r="BG18" s="185"/>
      <c r="BH18" s="210" t="e">
        <f>'[2]2'!#REF!</f>
        <v>#REF!</v>
      </c>
      <c r="BI18" s="257"/>
      <c r="BJ18" s="253">
        <f>'[2]3'!BE18</f>
        <v>-0.94864371828544958</v>
      </c>
      <c r="BK18" s="210" t="e">
        <f>'[2]8'!BU18</f>
        <v>#REF!</v>
      </c>
      <c r="BL18" s="211" t="e">
        <f t="shared" si="7"/>
        <v>#REF!</v>
      </c>
      <c r="BM18" s="254"/>
      <c r="BN18" s="185" t="e">
        <f>#REF!</f>
        <v>#REF!</v>
      </c>
      <c r="BO18" s="185"/>
      <c r="BP18" s="210" t="e">
        <f>'[2]2'!#REF!</f>
        <v>#REF!</v>
      </c>
      <c r="BQ18" s="257"/>
      <c r="BR18" s="253">
        <f>'[2]3'!BL18</f>
        <v>-0.80153813821310904</v>
      </c>
      <c r="BS18" s="210" t="e">
        <f>'[2]8'!CD18</f>
        <v>#REF!</v>
      </c>
      <c r="BT18" s="211" t="e">
        <f t="shared" si="8"/>
        <v>#REF!</v>
      </c>
      <c r="BU18" s="254"/>
      <c r="BV18" s="185">
        <f>'[2]1'!DO18</f>
        <v>0.73295910191134084</v>
      </c>
      <c r="BW18" s="185"/>
      <c r="BX18" s="210" t="e">
        <f>'[2]2'!CK18</f>
        <v>#REF!</v>
      </c>
      <c r="BY18" s="257"/>
      <c r="BZ18" s="253">
        <f>'[2]3'!BS18</f>
        <v>0.72541636985650271</v>
      </c>
      <c r="CA18" s="210" t="e">
        <f>'[2]8'!CM18</f>
        <v>#DIV/0!</v>
      </c>
      <c r="CB18" s="211" t="e">
        <f t="shared" si="9"/>
        <v>#REF!</v>
      </c>
      <c r="CD18" s="185" t="e">
        <f>#REF!</f>
        <v>#REF!</v>
      </c>
      <c r="CE18" s="185"/>
      <c r="CF18" s="210" t="e">
        <f>'[2]2'!#REF!</f>
        <v>#REF!</v>
      </c>
      <c r="CG18" s="257"/>
      <c r="CH18" s="253">
        <f>'[2]3'!BZ18</f>
        <v>-1.0348356115082364</v>
      </c>
      <c r="CI18" s="210" t="e">
        <f>'[2]8'!CV18</f>
        <v>#REF!</v>
      </c>
      <c r="CJ18" s="211" t="e">
        <f t="shared" si="10"/>
        <v>#REF!</v>
      </c>
      <c r="CK18" s="254"/>
      <c r="CL18" s="185">
        <f>'[2]1'!EM18</f>
        <v>0.72918926993637767</v>
      </c>
      <c r="CM18" s="185"/>
      <c r="CN18" s="210" t="e">
        <f>'[2]2'!DC18</f>
        <v>#REF!</v>
      </c>
      <c r="CO18" s="257"/>
      <c r="CP18" s="253">
        <f>'[2]3'!CG18</f>
        <v>0.68457048207287052</v>
      </c>
      <c r="CQ18" s="210">
        <f>'[2]8'!DE18</f>
        <v>0.98769789308511813</v>
      </c>
      <c r="CR18" s="211" t="e">
        <f t="shared" si="11"/>
        <v>#REF!</v>
      </c>
      <c r="CT18" s="185">
        <f>'[2]1'!EY18</f>
        <v>0.71753350042762876</v>
      </c>
      <c r="CU18" s="185"/>
      <c r="CV18" s="210" t="e">
        <f>'[2]2'!DL18</f>
        <v>#REF!</v>
      </c>
      <c r="CW18" s="257"/>
      <c r="CX18" s="253">
        <f>'[2]3'!CN18</f>
        <v>0.74675533411514061</v>
      </c>
      <c r="CY18" s="210">
        <f>'[2]8'!DN18</f>
        <v>0.42207446328821924</v>
      </c>
      <c r="CZ18" s="211" t="e">
        <f t="shared" si="12"/>
        <v>#REF!</v>
      </c>
      <c r="DA18" s="259"/>
      <c r="DB18" s="185">
        <f>'[2]1'!FK18</f>
        <v>0.87012638626785688</v>
      </c>
      <c r="DC18" s="185"/>
      <c r="DD18" s="210" t="e">
        <f>'[2]2'!DU18</f>
        <v>#REF!</v>
      </c>
      <c r="DE18" s="257"/>
      <c r="DF18" s="253">
        <f>'[2]3'!CU18</f>
        <v>0.21139891693578716</v>
      </c>
      <c r="DG18" s="210">
        <f>'[2]8'!DW18</f>
        <v>1.0068158287969438</v>
      </c>
      <c r="DH18" s="211" t="e">
        <f t="shared" si="13"/>
        <v>#REF!</v>
      </c>
      <c r="DI18" s="259"/>
    </row>
    <row r="19" spans="1:113" hidden="1">
      <c r="A19" s="201">
        <v>1975</v>
      </c>
      <c r="B19" s="185">
        <f>'[2]1'!K19</f>
        <v>0.71065590484575214</v>
      </c>
      <c r="C19" s="185"/>
      <c r="D19" s="210" t="e">
        <f>'[2]2'!H19</f>
        <v>#REF!</v>
      </c>
      <c r="E19" s="257"/>
      <c r="F19" s="253">
        <f>'[2]3'!H19</f>
        <v>0.44799859690060795</v>
      </c>
      <c r="G19" s="210">
        <f>'[2]8'!J19</f>
        <v>1.7981953995922986</v>
      </c>
      <c r="H19" s="211" t="e">
        <f t="shared" si="0"/>
        <v>#REF!</v>
      </c>
      <c r="J19" s="185" t="e">
        <f>#REF!</f>
        <v>#REF!</v>
      </c>
      <c r="K19" s="185"/>
      <c r="L19" s="210" t="e">
        <f>'[2]2'!#REF!</f>
        <v>#REF!</v>
      </c>
      <c r="M19" s="257"/>
      <c r="N19" s="253">
        <f>'[2]3'!O19</f>
        <v>-1.063281346555375</v>
      </c>
      <c r="O19" s="210" t="e">
        <f>'[2]8'!S19</f>
        <v>#REF!</v>
      </c>
      <c r="P19" s="211" t="e">
        <f t="shared" si="1"/>
        <v>#REF!</v>
      </c>
      <c r="Q19" s="254"/>
      <c r="R19" s="185">
        <f>'[2]1'!AI19</f>
        <v>0.78409788305735906</v>
      </c>
      <c r="S19" s="185"/>
      <c r="T19" s="210" t="e">
        <f>'[2]2'!Z19</f>
        <v>#REF!</v>
      </c>
      <c r="U19" s="257"/>
      <c r="V19" s="253">
        <f>'[2]3'!V19</f>
        <v>0.25774325917259527</v>
      </c>
      <c r="W19" s="210">
        <f>'[2]8'!AB19</f>
        <v>0.4659135781499571</v>
      </c>
      <c r="X19" s="211" t="e">
        <f t="shared" si="2"/>
        <v>#REF!</v>
      </c>
      <c r="Z19" s="185" t="e">
        <f>#REF!</f>
        <v>#REF!</v>
      </c>
      <c r="AA19" s="185"/>
      <c r="AB19" s="210" t="e">
        <f>'[2]2'!#REF!</f>
        <v>#REF!</v>
      </c>
      <c r="AC19" s="257"/>
      <c r="AD19" s="253">
        <f>'[2]3'!AC19</f>
        <v>-0.93539362908770318</v>
      </c>
      <c r="AE19" s="210" t="e">
        <f>'[2]8'!AK19</f>
        <v>#REF!</v>
      </c>
      <c r="AF19" s="211" t="e">
        <f t="shared" si="3"/>
        <v>#REF!</v>
      </c>
      <c r="AG19" s="254"/>
      <c r="AH19" s="185" t="e">
        <f>#REF!</f>
        <v>#REF!</v>
      </c>
      <c r="AI19" s="185"/>
      <c r="AJ19" s="210" t="e">
        <f>'[2]2'!#REF!</f>
        <v>#REF!</v>
      </c>
      <c r="AK19" s="257"/>
      <c r="AL19" s="253">
        <f>'[2]3'!AJ19</f>
        <v>-1.3924513209084544</v>
      </c>
      <c r="AM19" s="210" t="e">
        <f>'[2]8'!AT19</f>
        <v>#REF!</v>
      </c>
      <c r="AN19" s="211" t="e">
        <f t="shared" si="4"/>
        <v>#REF!</v>
      </c>
      <c r="AO19" s="254"/>
      <c r="AP19" s="185" t="e">
        <f>#REF!</f>
        <v>#REF!</v>
      </c>
      <c r="AQ19" s="185"/>
      <c r="AR19" s="210" t="e">
        <f>'[2]2'!#REF!</f>
        <v>#REF!</v>
      </c>
      <c r="AS19" s="257"/>
      <c r="AT19" s="253">
        <f>'[2]3'!AQ19</f>
        <v>-1.0102815928323328</v>
      </c>
      <c r="AU19" s="210" t="e">
        <f>'[2]8'!BC19</f>
        <v>#REF!</v>
      </c>
      <c r="AV19" s="211" t="e">
        <f t="shared" si="5"/>
        <v>#REF!</v>
      </c>
      <c r="AW19" s="254"/>
      <c r="AX19" s="185">
        <f>'[2]1'!CE19</f>
        <v>0.71915465839641124</v>
      </c>
      <c r="AY19" s="185"/>
      <c r="AZ19" s="210" t="e">
        <f>'[2]2'!BJ19</f>
        <v>#REF!</v>
      </c>
      <c r="BA19" s="257"/>
      <c r="BB19" s="253">
        <f>'[2]3'!AX19</f>
        <v>0.55659688683249198</v>
      </c>
      <c r="BC19" s="210">
        <f>'[2]8'!BL19</f>
        <v>1.7760412594412702</v>
      </c>
      <c r="BD19" s="211" t="e">
        <f t="shared" si="6"/>
        <v>#REF!</v>
      </c>
      <c r="BF19" s="185" t="e">
        <f>#REF!</f>
        <v>#REF!</v>
      </c>
      <c r="BG19" s="185"/>
      <c r="BH19" s="210" t="e">
        <f>'[2]2'!#REF!</f>
        <v>#REF!</v>
      </c>
      <c r="BI19" s="257"/>
      <c r="BJ19" s="253">
        <f>'[2]3'!BE19</f>
        <v>-0.94864371828544958</v>
      </c>
      <c r="BK19" s="210" t="e">
        <f>'[2]8'!BU19</f>
        <v>#REF!</v>
      </c>
      <c r="BL19" s="211" t="e">
        <f t="shared" si="7"/>
        <v>#REF!</v>
      </c>
      <c r="BM19" s="254"/>
      <c r="BN19" s="185" t="e">
        <f>#REF!</f>
        <v>#REF!</v>
      </c>
      <c r="BO19" s="185"/>
      <c r="BP19" s="210" t="e">
        <f>'[2]2'!#REF!</f>
        <v>#REF!</v>
      </c>
      <c r="BQ19" s="257"/>
      <c r="BR19" s="253">
        <f>'[2]3'!BL19</f>
        <v>-0.80153813821310904</v>
      </c>
      <c r="BS19" s="210" t="e">
        <f>'[2]8'!CD19</f>
        <v>#REF!</v>
      </c>
      <c r="BT19" s="211" t="e">
        <f t="shared" si="8"/>
        <v>#REF!</v>
      </c>
      <c r="BU19" s="254"/>
      <c r="BV19" s="185">
        <f>'[2]1'!DO19</f>
        <v>0.7687752351642011</v>
      </c>
      <c r="BW19" s="185"/>
      <c r="BX19" s="210" t="e">
        <f>'[2]2'!CK19</f>
        <v>#REF!</v>
      </c>
      <c r="BY19" s="257"/>
      <c r="BZ19" s="253">
        <f>'[2]3'!BS19</f>
        <v>0.72541636985650271</v>
      </c>
      <c r="CA19" s="210">
        <f>'[2]8'!CM19</f>
        <v>0.83985330847700579</v>
      </c>
      <c r="CB19" s="211" t="e">
        <f t="shared" si="9"/>
        <v>#REF!</v>
      </c>
      <c r="CD19" s="185" t="e">
        <f>#REF!</f>
        <v>#REF!</v>
      </c>
      <c r="CE19" s="185"/>
      <c r="CF19" s="210" t="e">
        <f>'[2]2'!#REF!</f>
        <v>#REF!</v>
      </c>
      <c r="CG19" s="257"/>
      <c r="CH19" s="253">
        <f>'[2]3'!BZ19</f>
        <v>-1.0348356115082364</v>
      </c>
      <c r="CI19" s="210" t="e">
        <f>'[2]8'!CV19</f>
        <v>#REF!</v>
      </c>
      <c r="CJ19" s="211" t="e">
        <f t="shared" si="10"/>
        <v>#REF!</v>
      </c>
      <c r="CK19" s="254"/>
      <c r="CL19" s="185">
        <f>'[2]1'!EM19</f>
        <v>0.75141946146556715</v>
      </c>
      <c r="CM19" s="185"/>
      <c r="CN19" s="210" t="e">
        <f>'[2]2'!DC19</f>
        <v>#REF!</v>
      </c>
      <c r="CO19" s="257"/>
      <c r="CP19" s="253">
        <f>'[2]3'!CG19</f>
        <v>0.77961802630845989</v>
      </c>
      <c r="CQ19" s="210">
        <f>'[2]8'!DE19</f>
        <v>1.0638966297124832</v>
      </c>
      <c r="CR19" s="211" t="e">
        <f t="shared" si="11"/>
        <v>#REF!</v>
      </c>
      <c r="CT19" s="185">
        <f>'[2]1'!EY19</f>
        <v>0.72537743057739978</v>
      </c>
      <c r="CU19" s="185"/>
      <c r="CV19" s="210" t="e">
        <f>'[2]2'!DL19</f>
        <v>#REF!</v>
      </c>
      <c r="CW19" s="257"/>
      <c r="CX19" s="253">
        <f>'[2]3'!CN19</f>
        <v>0.73236279266795812</v>
      </c>
      <c r="CY19" s="210">
        <f>'[2]8'!DN19</f>
        <v>0.42380753187071035</v>
      </c>
      <c r="CZ19" s="211" t="e">
        <f t="shared" si="12"/>
        <v>#REF!</v>
      </c>
      <c r="DA19" s="259"/>
      <c r="DB19" s="185">
        <f>'[2]1'!FK19</f>
        <v>0.87626422681732696</v>
      </c>
      <c r="DC19" s="185"/>
      <c r="DD19" s="210" t="e">
        <f>'[2]2'!DU19</f>
        <v>#REF!</v>
      </c>
      <c r="DE19" s="257"/>
      <c r="DF19" s="253">
        <f>'[2]3'!CU19</f>
        <v>0.23945903997279677</v>
      </c>
      <c r="DG19" s="210">
        <f>'[2]8'!DW19</f>
        <v>1.4557219203376899</v>
      </c>
      <c r="DH19" s="211" t="e">
        <f t="shared" si="13"/>
        <v>#REF!</v>
      </c>
      <c r="DI19" s="259"/>
    </row>
    <row r="20" spans="1:113" hidden="1">
      <c r="A20" s="201">
        <v>1976</v>
      </c>
      <c r="B20" s="185">
        <f>'[2]1'!K20</f>
        <v>0.72350902789887261</v>
      </c>
      <c r="C20" s="185"/>
      <c r="D20" s="210" t="e">
        <f>'[2]2'!H20</f>
        <v>#REF!</v>
      </c>
      <c r="E20" s="257"/>
      <c r="F20" s="253">
        <f>'[2]3'!H20</f>
        <v>0.44799859690060795</v>
      </c>
      <c r="G20" s="210">
        <f>'[2]8'!J20</f>
        <v>1.8582188836455682</v>
      </c>
      <c r="H20" s="211" t="e">
        <f t="shared" si="0"/>
        <v>#REF!</v>
      </c>
      <c r="J20" s="185" t="e">
        <f>#REF!</f>
        <v>#REF!</v>
      </c>
      <c r="K20" s="185"/>
      <c r="L20" s="210" t="e">
        <f>'[2]2'!#REF!</f>
        <v>#REF!</v>
      </c>
      <c r="M20" s="257"/>
      <c r="N20" s="253">
        <f>'[2]3'!O20</f>
        <v>-1.063281346555375</v>
      </c>
      <c r="O20" s="210" t="e">
        <f>'[2]8'!S20</f>
        <v>#REF!</v>
      </c>
      <c r="P20" s="211" t="e">
        <f t="shared" si="1"/>
        <v>#REF!</v>
      </c>
      <c r="Q20" s="254"/>
      <c r="R20" s="185">
        <f>'[2]1'!AI20</f>
        <v>0.81314423908116196</v>
      </c>
      <c r="S20" s="185"/>
      <c r="T20" s="210" t="e">
        <f>'[2]2'!Z20</f>
        <v>#REF!</v>
      </c>
      <c r="U20" s="257"/>
      <c r="V20" s="253">
        <f>'[2]3'!V20</f>
        <v>0.28746460221965792</v>
      </c>
      <c r="W20" s="210">
        <f>'[2]8'!AB20</f>
        <v>2.2392892330527681</v>
      </c>
      <c r="X20" s="211" t="e">
        <f t="shared" si="2"/>
        <v>#REF!</v>
      </c>
      <c r="Z20" s="185" t="e">
        <f>#REF!</f>
        <v>#REF!</v>
      </c>
      <c r="AA20" s="185"/>
      <c r="AB20" s="210" t="e">
        <f>'[2]2'!#REF!</f>
        <v>#REF!</v>
      </c>
      <c r="AC20" s="257"/>
      <c r="AD20" s="253">
        <f>'[2]3'!AC20</f>
        <v>-0.93539362908770318</v>
      </c>
      <c r="AE20" s="210" t="e">
        <f>'[2]8'!AK20</f>
        <v>#REF!</v>
      </c>
      <c r="AF20" s="211" t="e">
        <f t="shared" si="3"/>
        <v>#REF!</v>
      </c>
      <c r="AG20" s="254"/>
      <c r="AH20" s="185" t="e">
        <f>#REF!</f>
        <v>#REF!</v>
      </c>
      <c r="AI20" s="185"/>
      <c r="AJ20" s="210" t="e">
        <f>'[2]2'!#REF!</f>
        <v>#REF!</v>
      </c>
      <c r="AK20" s="257"/>
      <c r="AL20" s="253">
        <f>'[2]3'!AJ20</f>
        <v>-1.3924513209084544</v>
      </c>
      <c r="AM20" s="210" t="e">
        <f>'[2]8'!AT20</f>
        <v>#REF!</v>
      </c>
      <c r="AN20" s="211" t="e">
        <f t="shared" si="4"/>
        <v>#REF!</v>
      </c>
      <c r="AO20" s="254"/>
      <c r="AP20" s="185" t="e">
        <f>#REF!</f>
        <v>#REF!</v>
      </c>
      <c r="AQ20" s="185"/>
      <c r="AR20" s="210" t="e">
        <f>'[2]2'!#REF!</f>
        <v>#REF!</v>
      </c>
      <c r="AS20" s="257"/>
      <c r="AT20" s="253">
        <f>'[2]3'!AQ20</f>
        <v>-1.0102815928323328</v>
      </c>
      <c r="AU20" s="210" t="e">
        <f>'[2]8'!BC20</f>
        <v>#REF!</v>
      </c>
      <c r="AV20" s="211" t="e">
        <f t="shared" si="5"/>
        <v>#REF!</v>
      </c>
      <c r="AW20" s="254"/>
      <c r="AX20" s="185">
        <f>'[2]1'!CE20</f>
        <v>0.74979837540837702</v>
      </c>
      <c r="AY20" s="185"/>
      <c r="AZ20" s="210" t="e">
        <f>'[2]2'!BJ20</f>
        <v>#REF!</v>
      </c>
      <c r="BA20" s="257"/>
      <c r="BB20" s="253">
        <f>'[2]3'!AX20</f>
        <v>0.60525115008114427</v>
      </c>
      <c r="BC20" s="210">
        <f>'[2]8'!BL20</f>
        <v>1.776647718980441</v>
      </c>
      <c r="BD20" s="211" t="e">
        <f t="shared" si="6"/>
        <v>#REF!</v>
      </c>
      <c r="BF20" s="185" t="e">
        <f>#REF!</f>
        <v>#REF!</v>
      </c>
      <c r="BG20" s="185"/>
      <c r="BH20" s="210" t="e">
        <f>'[2]2'!#REF!</f>
        <v>#REF!</v>
      </c>
      <c r="BI20" s="257"/>
      <c r="BJ20" s="253">
        <f>'[2]3'!BE20</f>
        <v>-0.94864371828544958</v>
      </c>
      <c r="BK20" s="210" t="e">
        <f>'[2]8'!BU20</f>
        <v>#REF!</v>
      </c>
      <c r="BL20" s="211" t="e">
        <f t="shared" si="7"/>
        <v>#REF!</v>
      </c>
      <c r="BM20" s="254"/>
      <c r="BN20" s="185" t="e">
        <f>#REF!</f>
        <v>#REF!</v>
      </c>
      <c r="BO20" s="185"/>
      <c r="BP20" s="210" t="e">
        <f>'[2]2'!#REF!</f>
        <v>#REF!</v>
      </c>
      <c r="BQ20" s="257"/>
      <c r="BR20" s="253">
        <f>'[2]3'!BL20</f>
        <v>-0.80153813821310904</v>
      </c>
      <c r="BS20" s="210" t="e">
        <f>'[2]8'!CD20</f>
        <v>#REF!</v>
      </c>
      <c r="BT20" s="211" t="e">
        <f t="shared" si="8"/>
        <v>#REF!</v>
      </c>
      <c r="BU20" s="254"/>
      <c r="BV20" s="185">
        <f>'[2]1'!DO20</f>
        <v>0.81647016516259863</v>
      </c>
      <c r="BW20" s="185"/>
      <c r="BX20" s="210" t="e">
        <f>'[2]2'!CK20</f>
        <v>#REF!</v>
      </c>
      <c r="BY20" s="257"/>
      <c r="BZ20" s="253">
        <f>'[2]3'!BS20</f>
        <v>0.72541636985650271</v>
      </c>
      <c r="CA20" s="210">
        <f>'[2]8'!CM20</f>
        <v>0.93240544954984772</v>
      </c>
      <c r="CB20" s="211" t="e">
        <f t="shared" si="9"/>
        <v>#REF!</v>
      </c>
      <c r="CD20" s="185" t="e">
        <f>#REF!</f>
        <v>#REF!</v>
      </c>
      <c r="CE20" s="185"/>
      <c r="CF20" s="210" t="e">
        <f>'[2]2'!#REF!</f>
        <v>#REF!</v>
      </c>
      <c r="CG20" s="257"/>
      <c r="CH20" s="253">
        <f>'[2]3'!BZ20</f>
        <v>-1.0348356115082364</v>
      </c>
      <c r="CI20" s="210" t="e">
        <f>'[2]8'!CV20</f>
        <v>#REF!</v>
      </c>
      <c r="CJ20" s="211" t="e">
        <f t="shared" si="10"/>
        <v>#REF!</v>
      </c>
      <c r="CK20" s="254"/>
      <c r="CL20" s="185">
        <f>'[2]1'!EM20</f>
        <v>0.77609904691746867</v>
      </c>
      <c r="CM20" s="185"/>
      <c r="CN20" s="210" t="e">
        <f>'[2]2'!DC20</f>
        <v>#REF!</v>
      </c>
      <c r="CO20" s="257"/>
      <c r="CP20" s="253">
        <f>'[2]3'!CG20</f>
        <v>0.7795042316062113</v>
      </c>
      <c r="CQ20" s="210">
        <f>'[2]8'!DE20</f>
        <v>1.1392544840738104</v>
      </c>
      <c r="CR20" s="211" t="e">
        <f t="shared" si="11"/>
        <v>#REF!</v>
      </c>
      <c r="CT20" s="185">
        <f>'[2]1'!EY20</f>
        <v>0.73058275166604258</v>
      </c>
      <c r="CU20" s="185"/>
      <c r="CV20" s="210" t="e">
        <f>'[2]2'!DL20</f>
        <v>#REF!</v>
      </c>
      <c r="CW20" s="257"/>
      <c r="CX20" s="253">
        <f>'[2]3'!CN20</f>
        <v>0.71687788488453186</v>
      </c>
      <c r="CY20" s="210">
        <f>'[2]8'!DN20</f>
        <v>7.677722729624433</v>
      </c>
      <c r="CZ20" s="211" t="e">
        <f t="shared" si="12"/>
        <v>#REF!</v>
      </c>
      <c r="DA20" s="259"/>
      <c r="DB20" s="185">
        <f>'[2]1'!FK20</f>
        <v>0.9013978965328806</v>
      </c>
      <c r="DC20" s="185"/>
      <c r="DD20" s="210" t="e">
        <f>'[2]2'!DU20</f>
        <v>#REF!</v>
      </c>
      <c r="DE20" s="257"/>
      <c r="DF20" s="253">
        <f>'[2]3'!CU20</f>
        <v>0.26663862824974532</v>
      </c>
      <c r="DG20" s="210">
        <f>'[2]8'!DW20</f>
        <v>1.5122686466812783</v>
      </c>
      <c r="DH20" s="211" t="e">
        <f t="shared" si="13"/>
        <v>#REF!</v>
      </c>
      <c r="DI20" s="259"/>
    </row>
    <row r="21" spans="1:113" hidden="1">
      <c r="A21" s="201">
        <v>1977</v>
      </c>
      <c r="B21" s="185">
        <f>'[2]1'!K21</f>
        <v>0.73749036307005322</v>
      </c>
      <c r="C21" s="185"/>
      <c r="D21" s="210" t="e">
        <f>'[2]2'!H21</f>
        <v>#REF!</v>
      </c>
      <c r="E21" s="257"/>
      <c r="F21" s="253">
        <f>'[2]3'!H21</f>
        <v>0.44799859690060795</v>
      </c>
      <c r="G21" s="210">
        <f>'[2]8'!J21</f>
        <v>2.2584137096943362</v>
      </c>
      <c r="H21" s="211" t="e">
        <f t="shared" si="0"/>
        <v>#REF!</v>
      </c>
      <c r="J21" s="185" t="e">
        <f>#REF!</f>
        <v>#REF!</v>
      </c>
      <c r="K21" s="185"/>
      <c r="L21" s="210" t="e">
        <f>'[2]2'!#REF!</f>
        <v>#REF!</v>
      </c>
      <c r="M21" s="257"/>
      <c r="N21" s="253">
        <f>'[2]3'!O21</f>
        <v>-1.063281346555375</v>
      </c>
      <c r="O21" s="210" t="e">
        <f>'[2]8'!S21</f>
        <v>#REF!</v>
      </c>
      <c r="P21" s="211" t="e">
        <f t="shared" si="1"/>
        <v>#REF!</v>
      </c>
      <c r="Q21" s="254"/>
      <c r="R21" s="185">
        <f>'[2]1'!AI21</f>
        <v>0.83283550024139752</v>
      </c>
      <c r="S21" s="185"/>
      <c r="T21" s="210" t="e">
        <f>'[2]2'!Z21</f>
        <v>#REF!</v>
      </c>
      <c r="U21" s="257"/>
      <c r="V21" s="253">
        <f>'[2]3'!V21</f>
        <v>0.31668663688441717</v>
      </c>
      <c r="W21" s="210">
        <f>'[2]8'!AB21</f>
        <v>2.4785612662245664</v>
      </c>
      <c r="X21" s="211" t="e">
        <f t="shared" si="2"/>
        <v>#REF!</v>
      </c>
      <c r="Z21" s="185" t="e">
        <f>#REF!</f>
        <v>#REF!</v>
      </c>
      <c r="AA21" s="185"/>
      <c r="AB21" s="210" t="e">
        <f>'[2]2'!#REF!</f>
        <v>#REF!</v>
      </c>
      <c r="AC21" s="257"/>
      <c r="AD21" s="253">
        <f>'[2]3'!AC21</f>
        <v>-0.93539362908770318</v>
      </c>
      <c r="AE21" s="210" t="e">
        <f>'[2]8'!AK21</f>
        <v>#REF!</v>
      </c>
      <c r="AF21" s="211" t="e">
        <f t="shared" si="3"/>
        <v>#REF!</v>
      </c>
      <c r="AG21" s="254"/>
      <c r="AH21" s="185" t="e">
        <f>#REF!</f>
        <v>#REF!</v>
      </c>
      <c r="AI21" s="185"/>
      <c r="AJ21" s="210" t="e">
        <f>'[2]2'!#REF!</f>
        <v>#REF!</v>
      </c>
      <c r="AK21" s="257"/>
      <c r="AL21" s="253">
        <f>'[2]3'!AJ21</f>
        <v>-1.3924513209084544</v>
      </c>
      <c r="AM21" s="210" t="e">
        <f>'[2]8'!AT21</f>
        <v>#REF!</v>
      </c>
      <c r="AN21" s="211" t="e">
        <f t="shared" si="4"/>
        <v>#REF!</v>
      </c>
      <c r="AO21" s="254"/>
      <c r="AP21" s="185" t="e">
        <f>#REF!</f>
        <v>#REF!</v>
      </c>
      <c r="AQ21" s="185"/>
      <c r="AR21" s="210" t="e">
        <f>'[2]2'!#REF!</f>
        <v>#REF!</v>
      </c>
      <c r="AS21" s="257"/>
      <c r="AT21" s="253">
        <f>'[2]3'!AQ21</f>
        <v>-1.0102815928323328</v>
      </c>
      <c r="AU21" s="210" t="e">
        <f>'[2]8'!BC21</f>
        <v>#REF!</v>
      </c>
      <c r="AV21" s="211" t="e">
        <f t="shared" si="5"/>
        <v>#REF!</v>
      </c>
      <c r="AW21" s="254"/>
      <c r="AX21" s="185">
        <f>'[2]1'!CE21</f>
        <v>0.78579723031138304</v>
      </c>
      <c r="AY21" s="185"/>
      <c r="AZ21" s="210" t="e">
        <f>'[2]2'!BJ21</f>
        <v>#REF!</v>
      </c>
      <c r="BA21" s="257"/>
      <c r="BB21" s="253">
        <f>'[2]3'!AX21</f>
        <v>0.65208194996839131</v>
      </c>
      <c r="BC21" s="210">
        <f>'[2]8'!BL21</f>
        <v>1.7585480743489579</v>
      </c>
      <c r="BD21" s="211" t="e">
        <f t="shared" si="6"/>
        <v>#REF!</v>
      </c>
      <c r="BF21" s="185" t="e">
        <f>#REF!</f>
        <v>#REF!</v>
      </c>
      <c r="BG21" s="185"/>
      <c r="BH21" s="210" t="e">
        <f>'[2]2'!#REF!</f>
        <v>#REF!</v>
      </c>
      <c r="BI21" s="257"/>
      <c r="BJ21" s="253">
        <f>'[2]3'!BE21</f>
        <v>-0.94864371828544958</v>
      </c>
      <c r="BK21" s="210" t="e">
        <f>'[2]8'!BU21</f>
        <v>#REF!</v>
      </c>
      <c r="BL21" s="211" t="e">
        <f t="shared" si="7"/>
        <v>#REF!</v>
      </c>
      <c r="BM21" s="254"/>
      <c r="BN21" s="185" t="e">
        <f>#REF!</f>
        <v>#REF!</v>
      </c>
      <c r="BO21" s="185"/>
      <c r="BP21" s="210" t="e">
        <f>'[2]2'!#REF!</f>
        <v>#REF!</v>
      </c>
      <c r="BQ21" s="257"/>
      <c r="BR21" s="253">
        <f>'[2]3'!BL21</f>
        <v>-0.80153813821310904</v>
      </c>
      <c r="BS21" s="210" t="e">
        <f>'[2]8'!CD21</f>
        <v>#REF!</v>
      </c>
      <c r="BT21" s="211" t="e">
        <f t="shared" si="8"/>
        <v>#REF!</v>
      </c>
      <c r="BU21" s="254"/>
      <c r="BV21" s="185">
        <f>'[2]1'!DO21</f>
        <v>0.86963226927457682</v>
      </c>
      <c r="BW21" s="185"/>
      <c r="BX21" s="210" t="e">
        <f>'[2]2'!CK21</f>
        <v>#REF!</v>
      </c>
      <c r="BY21" s="257"/>
      <c r="BZ21" s="253">
        <f>'[2]3'!BS21</f>
        <v>0.72541636985650271</v>
      </c>
      <c r="CA21" s="210">
        <f>'[2]8'!CM21</f>
        <v>0.99501822392783912</v>
      </c>
      <c r="CB21" s="211" t="e">
        <f t="shared" si="9"/>
        <v>#REF!</v>
      </c>
      <c r="CD21" s="185" t="e">
        <f>#REF!</f>
        <v>#REF!</v>
      </c>
      <c r="CE21" s="185"/>
      <c r="CF21" s="210" t="e">
        <f>'[2]2'!#REF!</f>
        <v>#REF!</v>
      </c>
      <c r="CG21" s="257"/>
      <c r="CH21" s="253">
        <f>'[2]3'!BZ21</f>
        <v>-1.0348356115082364</v>
      </c>
      <c r="CI21" s="210" t="e">
        <f>'[2]8'!CV21</f>
        <v>#REF!</v>
      </c>
      <c r="CJ21" s="211" t="e">
        <f t="shared" si="10"/>
        <v>#REF!</v>
      </c>
      <c r="CK21" s="254"/>
      <c r="CL21" s="185">
        <f>'[2]1'!EM21</f>
        <v>0.77919944429337595</v>
      </c>
      <c r="CM21" s="185"/>
      <c r="CN21" s="210" t="e">
        <f>'[2]2'!DC21</f>
        <v>#REF!</v>
      </c>
      <c r="CO21" s="257"/>
      <c r="CP21" s="253">
        <f>'[2]3'!CG21</f>
        <v>0.77926458673225252</v>
      </c>
      <c r="CQ21" s="210">
        <f>'[2]8'!DE21</f>
        <v>1.2075204751352024</v>
      </c>
      <c r="CR21" s="211" t="e">
        <f t="shared" si="11"/>
        <v>#REF!</v>
      </c>
      <c r="CT21" s="185">
        <f>'[2]1'!EY21</f>
        <v>0.72448021583084732</v>
      </c>
      <c r="CU21" s="185"/>
      <c r="CV21" s="210" t="e">
        <f>'[2]2'!DL21</f>
        <v>#REF!</v>
      </c>
      <c r="CW21" s="257"/>
      <c r="CX21" s="253">
        <f>'[2]3'!CN21</f>
        <v>0.70021435243634456</v>
      </c>
      <c r="CY21" s="210">
        <f>'[2]8'!DN21</f>
        <v>7.5290357997349053</v>
      </c>
      <c r="CZ21" s="211" t="e">
        <f t="shared" si="12"/>
        <v>#REF!</v>
      </c>
      <c r="DA21" s="259"/>
      <c r="DB21" s="185">
        <f>'[2]1'!FK21</f>
        <v>0.91959365301912632</v>
      </c>
      <c r="DC21" s="185"/>
      <c r="DD21" s="210" t="e">
        <f>'[2]2'!DU21</f>
        <v>#REF!</v>
      </c>
      <c r="DE21" s="257"/>
      <c r="DF21" s="253">
        <f>'[2]3'!CU21</f>
        <v>0.29296730896446033</v>
      </c>
      <c r="DG21" s="210">
        <f>'[2]8'!DW21</f>
        <v>1.5664014927493164</v>
      </c>
      <c r="DH21" s="211" t="e">
        <f t="shared" si="13"/>
        <v>#REF!</v>
      </c>
      <c r="DI21" s="259"/>
    </row>
    <row r="22" spans="1:113" hidden="1">
      <c r="A22" s="201">
        <v>1978</v>
      </c>
      <c r="B22" s="185">
        <f>'[2]1'!K22</f>
        <v>0.75828995465110516</v>
      </c>
      <c r="C22" s="185"/>
      <c r="D22" s="210" t="e">
        <f>'[2]2'!H22</f>
        <v>#REF!</v>
      </c>
      <c r="E22" s="257"/>
      <c r="F22" s="253">
        <f>'[2]3'!H22</f>
        <v>0.44799859690060795</v>
      </c>
      <c r="G22" s="210">
        <f>'[2]8'!J22</f>
        <v>2.3475072547457096</v>
      </c>
      <c r="H22" s="211" t="e">
        <f t="shared" si="0"/>
        <v>#REF!</v>
      </c>
      <c r="J22" s="185" t="e">
        <f>#REF!</f>
        <v>#REF!</v>
      </c>
      <c r="K22" s="185"/>
      <c r="L22" s="210" t="e">
        <f>'[2]2'!#REF!</f>
        <v>#REF!</v>
      </c>
      <c r="M22" s="257"/>
      <c r="N22" s="253">
        <f>'[2]3'!O22</f>
        <v>-1.063281346555375</v>
      </c>
      <c r="O22" s="210" t="e">
        <f>'[2]8'!S22</f>
        <v>#REF!</v>
      </c>
      <c r="P22" s="211" t="e">
        <f t="shared" si="1"/>
        <v>#REF!</v>
      </c>
      <c r="Q22" s="254"/>
      <c r="R22" s="185">
        <f>'[2]1'!AI22</f>
        <v>0.84899808901924556</v>
      </c>
      <c r="S22" s="185"/>
      <c r="T22" s="210" t="e">
        <f>'[2]2'!Z22</f>
        <v>#REF!</v>
      </c>
      <c r="U22" s="257"/>
      <c r="V22" s="253">
        <f>'[2]3'!V22</f>
        <v>0.34541244831668777</v>
      </c>
      <c r="W22" s="210">
        <f>'[2]8'!AB22</f>
        <v>2.4970073889388384</v>
      </c>
      <c r="X22" s="211" t="e">
        <f t="shared" si="2"/>
        <v>#REF!</v>
      </c>
      <c r="Z22" s="185" t="e">
        <f>#REF!</f>
        <v>#REF!</v>
      </c>
      <c r="AA22" s="185"/>
      <c r="AB22" s="210" t="e">
        <f>'[2]2'!#REF!</f>
        <v>#REF!</v>
      </c>
      <c r="AC22" s="257"/>
      <c r="AD22" s="253">
        <f>'[2]3'!AC22</f>
        <v>-0.93539362908770318</v>
      </c>
      <c r="AE22" s="210" t="e">
        <f>'[2]8'!AK22</f>
        <v>#REF!</v>
      </c>
      <c r="AF22" s="211" t="e">
        <f t="shared" si="3"/>
        <v>#REF!</v>
      </c>
      <c r="AG22" s="254"/>
      <c r="AH22" s="185" t="e">
        <f>#REF!</f>
        <v>#REF!</v>
      </c>
      <c r="AI22" s="185"/>
      <c r="AJ22" s="210" t="e">
        <f>'[2]2'!#REF!</f>
        <v>#REF!</v>
      </c>
      <c r="AK22" s="257"/>
      <c r="AL22" s="253">
        <f>'[2]3'!AJ22</f>
        <v>-1.3924513209084544</v>
      </c>
      <c r="AM22" s="210" t="e">
        <f>'[2]8'!AT22</f>
        <v>#REF!</v>
      </c>
      <c r="AN22" s="211" t="e">
        <f t="shared" si="4"/>
        <v>#REF!</v>
      </c>
      <c r="AO22" s="254"/>
      <c r="AP22" s="185" t="e">
        <f>#REF!</f>
        <v>#REF!</v>
      </c>
      <c r="AQ22" s="185"/>
      <c r="AR22" s="210" t="e">
        <f>'[2]2'!#REF!</f>
        <v>#REF!</v>
      </c>
      <c r="AS22" s="257"/>
      <c r="AT22" s="253">
        <f>'[2]3'!AQ22</f>
        <v>-1.0102815928323328</v>
      </c>
      <c r="AU22" s="210" t="e">
        <f>'[2]8'!BC22</f>
        <v>#REF!</v>
      </c>
      <c r="AV22" s="211" t="e">
        <f t="shared" si="5"/>
        <v>#REF!</v>
      </c>
      <c r="AW22" s="254"/>
      <c r="AX22" s="185">
        <f>'[2]1'!CE22</f>
        <v>0.81608692345799239</v>
      </c>
      <c r="AY22" s="185"/>
      <c r="AZ22" s="210" t="e">
        <f>'[2]2'!BJ22</f>
        <v>#REF!</v>
      </c>
      <c r="BA22" s="257"/>
      <c r="BB22" s="253">
        <f>'[2]3'!AX22</f>
        <v>0.6970892864942333</v>
      </c>
      <c r="BC22" s="210">
        <f>'[2]8'!BL22</f>
        <v>1.7313768394026292</v>
      </c>
      <c r="BD22" s="211" t="e">
        <f t="shared" si="6"/>
        <v>#REF!</v>
      </c>
      <c r="BF22" s="185" t="e">
        <f>#REF!</f>
        <v>#REF!</v>
      </c>
      <c r="BG22" s="185"/>
      <c r="BH22" s="210" t="e">
        <f>'[2]2'!#REF!</f>
        <v>#REF!</v>
      </c>
      <c r="BI22" s="257"/>
      <c r="BJ22" s="253">
        <f>'[2]3'!BE22</f>
        <v>-0.94864371828544958</v>
      </c>
      <c r="BK22" s="210" t="e">
        <f>'[2]8'!BU22</f>
        <v>#REF!</v>
      </c>
      <c r="BL22" s="211" t="e">
        <f t="shared" si="7"/>
        <v>#REF!</v>
      </c>
      <c r="BM22" s="254"/>
      <c r="BN22" s="185" t="e">
        <f>#REF!</f>
        <v>#REF!</v>
      </c>
      <c r="BO22" s="185"/>
      <c r="BP22" s="210" t="e">
        <f>'[2]2'!#REF!</f>
        <v>#REF!</v>
      </c>
      <c r="BQ22" s="257"/>
      <c r="BR22" s="253">
        <f>'[2]3'!BL22</f>
        <v>-0.80153813821310904</v>
      </c>
      <c r="BS22" s="210" t="e">
        <f>'[2]8'!CD22</f>
        <v>#REF!</v>
      </c>
      <c r="BT22" s="211" t="e">
        <f t="shared" si="8"/>
        <v>#REF!</v>
      </c>
      <c r="BU22" s="254"/>
      <c r="BV22" s="185">
        <f>'[2]1'!DO22</f>
        <v>0.86811749662195747</v>
      </c>
      <c r="BW22" s="185"/>
      <c r="BX22" s="210" t="e">
        <f>'[2]2'!CK22</f>
        <v>#REF!</v>
      </c>
      <c r="BY22" s="257"/>
      <c r="BZ22" s="253">
        <f>'[2]3'!BS22</f>
        <v>0.72541636985650271</v>
      </c>
      <c r="CA22" s="210">
        <f>'[2]8'!CM22</f>
        <v>1.0604022669146544</v>
      </c>
      <c r="CB22" s="211" t="e">
        <f t="shared" si="9"/>
        <v>#REF!</v>
      </c>
      <c r="CD22" s="185" t="e">
        <f>#REF!</f>
        <v>#REF!</v>
      </c>
      <c r="CE22" s="185"/>
      <c r="CF22" s="210" t="e">
        <f>'[2]2'!#REF!</f>
        <v>#REF!</v>
      </c>
      <c r="CG22" s="257"/>
      <c r="CH22" s="253">
        <f>'[2]3'!BZ22</f>
        <v>-1.0348356115082364</v>
      </c>
      <c r="CI22" s="210" t="e">
        <f>'[2]8'!CV22</f>
        <v>#REF!</v>
      </c>
      <c r="CJ22" s="211" t="e">
        <f t="shared" si="10"/>
        <v>#REF!</v>
      </c>
      <c r="CK22" s="254"/>
      <c r="CL22" s="185">
        <f>'[2]1'!EM22</f>
        <v>0.78048575832751976</v>
      </c>
      <c r="CM22" s="185"/>
      <c r="CN22" s="210" t="e">
        <f>'[2]2'!DC22</f>
        <v>#REF!</v>
      </c>
      <c r="CO22" s="257"/>
      <c r="CP22" s="253">
        <f>'[2]3'!CG22</f>
        <v>0.77889853730488778</v>
      </c>
      <c r="CQ22" s="210">
        <f>'[2]8'!DE22</f>
        <v>1.3767099886662253</v>
      </c>
      <c r="CR22" s="211" t="e">
        <f t="shared" si="11"/>
        <v>#REF!</v>
      </c>
      <c r="CT22" s="185">
        <f>'[2]1'!EY22</f>
        <v>0.75566714932356005</v>
      </c>
      <c r="CU22" s="185"/>
      <c r="CV22" s="210" t="e">
        <f>'[2]2'!DL22</f>
        <v>#REF!</v>
      </c>
      <c r="CW22" s="257"/>
      <c r="CX22" s="253">
        <f>'[2]3'!CN22</f>
        <v>0.68227911921579931</v>
      </c>
      <c r="CY22" s="210">
        <f>'[2]8'!DN22</f>
        <v>6.7261527989673233</v>
      </c>
      <c r="CZ22" s="211" t="e">
        <f t="shared" si="12"/>
        <v>#REF!</v>
      </c>
      <c r="DA22" s="259"/>
      <c r="DB22" s="185">
        <f>'[2]1'!FK22</f>
        <v>0.93456573278514221</v>
      </c>
      <c r="DC22" s="185"/>
      <c r="DD22" s="210" t="e">
        <f>'[2]2'!DU22</f>
        <v>#REF!</v>
      </c>
      <c r="DE22" s="257"/>
      <c r="DF22" s="253">
        <f>'[2]3'!CU22</f>
        <v>0.31847368231436551</v>
      </c>
      <c r="DG22" s="210">
        <f>'[2]8'!DW22</f>
        <v>1.2600789047634751</v>
      </c>
      <c r="DH22" s="211" t="e">
        <f t="shared" si="13"/>
        <v>#REF!</v>
      </c>
      <c r="DI22" s="259"/>
    </row>
    <row r="23" spans="1:113" hidden="1">
      <c r="A23" s="201">
        <v>1979</v>
      </c>
      <c r="B23" s="185">
        <f>'[2]1'!K23</f>
        <v>0.77331451483086455</v>
      </c>
      <c r="C23" s="185"/>
      <c r="D23" s="210" t="e">
        <f>'[2]2'!H23</f>
        <v>#REF!</v>
      </c>
      <c r="E23" s="257"/>
      <c r="F23" s="253">
        <f>'[2]3'!H23</f>
        <v>0.44799859690060795</v>
      </c>
      <c r="G23" s="210">
        <f>'[2]8'!J23</f>
        <v>2.3836994233802793</v>
      </c>
      <c r="H23" s="211" t="e">
        <f t="shared" si="0"/>
        <v>#REF!</v>
      </c>
      <c r="J23" s="185" t="e">
        <f>#REF!</f>
        <v>#REF!</v>
      </c>
      <c r="K23" s="185"/>
      <c r="L23" s="210" t="e">
        <f>'[2]2'!#REF!</f>
        <v>#REF!</v>
      </c>
      <c r="M23" s="257"/>
      <c r="N23" s="253">
        <f>'[2]3'!O23</f>
        <v>-1.063281346555375</v>
      </c>
      <c r="O23" s="210" t="e">
        <f>'[2]8'!S23</f>
        <v>#REF!</v>
      </c>
      <c r="P23" s="211" t="e">
        <f t="shared" si="1"/>
        <v>#REF!</v>
      </c>
      <c r="Q23" s="254"/>
      <c r="R23" s="185">
        <f>'[2]1'!AI23</f>
        <v>0.86123285001337591</v>
      </c>
      <c r="S23" s="185"/>
      <c r="T23" s="210" t="e">
        <f>'[2]2'!Z23</f>
        <v>#REF!</v>
      </c>
      <c r="U23" s="257"/>
      <c r="V23" s="253">
        <f>'[2]3'!V23</f>
        <v>0.37364505970625506</v>
      </c>
      <c r="W23" s="210">
        <f>'[2]8'!AB23</f>
        <v>2.2343426971567011</v>
      </c>
      <c r="X23" s="211" t="e">
        <f t="shared" si="2"/>
        <v>#REF!</v>
      </c>
      <c r="Z23" s="185" t="e">
        <f>#REF!</f>
        <v>#REF!</v>
      </c>
      <c r="AA23" s="185"/>
      <c r="AB23" s="210" t="e">
        <f>'[2]2'!#REF!</f>
        <v>#REF!</v>
      </c>
      <c r="AC23" s="257"/>
      <c r="AD23" s="253">
        <f>'[2]3'!AC23</f>
        <v>-0.93539362908770318</v>
      </c>
      <c r="AE23" s="210" t="e">
        <f>'[2]8'!AK23</f>
        <v>#REF!</v>
      </c>
      <c r="AF23" s="211" t="e">
        <f t="shared" si="3"/>
        <v>#REF!</v>
      </c>
      <c r="AG23" s="254"/>
      <c r="AH23" s="185" t="e">
        <f>#REF!</f>
        <v>#REF!</v>
      </c>
      <c r="AI23" s="185"/>
      <c r="AJ23" s="210" t="e">
        <f>'[2]2'!#REF!</f>
        <v>#REF!</v>
      </c>
      <c r="AK23" s="257"/>
      <c r="AL23" s="253">
        <f>'[2]3'!AJ23</f>
        <v>-1.3924513209084544</v>
      </c>
      <c r="AM23" s="210" t="e">
        <f>'[2]8'!AT23</f>
        <v>#REF!</v>
      </c>
      <c r="AN23" s="211" t="e">
        <f t="shared" si="4"/>
        <v>#REF!</v>
      </c>
      <c r="AO23" s="254"/>
      <c r="AP23" s="185" t="e">
        <f>#REF!</f>
        <v>#REF!</v>
      </c>
      <c r="AQ23" s="185"/>
      <c r="AR23" s="210" t="e">
        <f>'[2]2'!#REF!</f>
        <v>#REF!</v>
      </c>
      <c r="AS23" s="257"/>
      <c r="AT23" s="253">
        <f>'[2]3'!AQ23</f>
        <v>-1.0102815928323328</v>
      </c>
      <c r="AU23" s="210" t="e">
        <f>'[2]8'!BC23</f>
        <v>#REF!</v>
      </c>
      <c r="AV23" s="211" t="e">
        <f t="shared" si="5"/>
        <v>#REF!</v>
      </c>
      <c r="AW23" s="254"/>
      <c r="AX23" s="185">
        <f>'[2]1'!CE23</f>
        <v>0.86066211202962806</v>
      </c>
      <c r="AY23" s="185"/>
      <c r="AZ23" s="210" t="e">
        <f>'[2]2'!BJ23</f>
        <v>#REF!</v>
      </c>
      <c r="BA23" s="257"/>
      <c r="BB23" s="253">
        <f>'[2]3'!AX23</f>
        <v>0.70405883618791809</v>
      </c>
      <c r="BC23" s="210">
        <f>'[2]8'!BL23</f>
        <v>1.6110142828414118</v>
      </c>
      <c r="BD23" s="211" t="e">
        <f t="shared" si="6"/>
        <v>#REF!</v>
      </c>
      <c r="BF23" s="185" t="e">
        <f>#REF!</f>
        <v>#REF!</v>
      </c>
      <c r="BG23" s="185"/>
      <c r="BH23" s="210" t="e">
        <f>'[2]2'!#REF!</f>
        <v>#REF!</v>
      </c>
      <c r="BI23" s="257"/>
      <c r="BJ23" s="253">
        <f>'[2]3'!BE23</f>
        <v>-0.94864371828544958</v>
      </c>
      <c r="BK23" s="210" t="e">
        <f>'[2]8'!BU23</f>
        <v>#REF!</v>
      </c>
      <c r="BL23" s="211" t="e">
        <f t="shared" si="7"/>
        <v>#REF!</v>
      </c>
      <c r="BM23" s="254"/>
      <c r="BN23" s="185" t="e">
        <f>#REF!</f>
        <v>#REF!</v>
      </c>
      <c r="BO23" s="185"/>
      <c r="BP23" s="210" t="e">
        <f>'[2]2'!#REF!</f>
        <v>#REF!</v>
      </c>
      <c r="BQ23" s="257"/>
      <c r="BR23" s="253">
        <f>'[2]3'!BL23</f>
        <v>-0.80153813821310904</v>
      </c>
      <c r="BS23" s="210" t="e">
        <f>'[2]8'!CD23</f>
        <v>#REF!</v>
      </c>
      <c r="BT23" s="211" t="e">
        <f t="shared" si="8"/>
        <v>#REF!</v>
      </c>
      <c r="BU23" s="254"/>
      <c r="BV23" s="185">
        <f>'[2]1'!DO23</f>
        <v>0.89373768637809348</v>
      </c>
      <c r="BW23" s="185"/>
      <c r="BX23" s="210" t="e">
        <f>'[2]2'!CK23</f>
        <v>#REF!</v>
      </c>
      <c r="BY23" s="257"/>
      <c r="BZ23" s="253">
        <f>'[2]3'!BS23</f>
        <v>0.71170437287053234</v>
      </c>
      <c r="CA23" s="210">
        <f>'[2]8'!CM23</f>
        <v>1.0680577646289728</v>
      </c>
      <c r="CB23" s="211" t="e">
        <f t="shared" si="9"/>
        <v>#REF!</v>
      </c>
      <c r="CD23" s="185" t="e">
        <f>#REF!</f>
        <v>#REF!</v>
      </c>
      <c r="CE23" s="185"/>
      <c r="CF23" s="210" t="e">
        <f>'[2]2'!#REF!</f>
        <v>#REF!</v>
      </c>
      <c r="CG23" s="257"/>
      <c r="CH23" s="253">
        <f>'[2]3'!BZ23</f>
        <v>-1.0348356115082364</v>
      </c>
      <c r="CI23" s="210" t="e">
        <f>'[2]8'!CV23</f>
        <v>#REF!</v>
      </c>
      <c r="CJ23" s="211" t="e">
        <f t="shared" si="10"/>
        <v>#REF!</v>
      </c>
      <c r="CK23" s="254"/>
      <c r="CL23" s="185">
        <f>'[2]1'!EM23</f>
        <v>0.80312401984331883</v>
      </c>
      <c r="CM23" s="185"/>
      <c r="CN23" s="210" t="e">
        <f>'[2]2'!DC23</f>
        <v>#REF!</v>
      </c>
      <c r="CO23" s="257"/>
      <c r="CP23" s="253">
        <f>'[2]3'!CG23</f>
        <v>0.77840549234894607</v>
      </c>
      <c r="CQ23" s="210">
        <f>'[2]8'!DE23</f>
        <v>1.3458333022625917</v>
      </c>
      <c r="CR23" s="211" t="e">
        <f t="shared" si="11"/>
        <v>#REF!</v>
      </c>
      <c r="CT23" s="185">
        <f>'[2]1'!EY23</f>
        <v>0.78572971894475763</v>
      </c>
      <c r="CU23" s="185"/>
      <c r="CV23" s="210" t="e">
        <f>'[2]2'!DL23</f>
        <v>#REF!</v>
      </c>
      <c r="CW23" s="257"/>
      <c r="CX23" s="253">
        <f>'[2]3'!CN23</f>
        <v>0.68227911921579942</v>
      </c>
      <c r="CY23" s="210">
        <f>'[2]8'!DN23</f>
        <v>5.9967269552173299</v>
      </c>
      <c r="CZ23" s="211" t="e">
        <f t="shared" si="12"/>
        <v>#REF!</v>
      </c>
      <c r="DA23" s="259"/>
      <c r="DB23" s="185">
        <f>'[2]1'!FK23</f>
        <v>0.95067522731105347</v>
      </c>
      <c r="DC23" s="185"/>
      <c r="DD23" s="210" t="e">
        <f>'[2]2'!DU23</f>
        <v>#REF!</v>
      </c>
      <c r="DE23" s="257"/>
      <c r="DF23" s="253">
        <f>'[2]3'!CU23</f>
        <v>0.31847368231436546</v>
      </c>
      <c r="DG23" s="210">
        <f>'[2]8'!DW23</f>
        <v>1.0869664717441578</v>
      </c>
      <c r="DH23" s="211" t="e">
        <f t="shared" si="13"/>
        <v>#REF!</v>
      </c>
      <c r="DI23" s="259"/>
    </row>
    <row r="24" spans="1:113" ht="19.5" customHeight="1">
      <c r="A24" s="201">
        <v>1980</v>
      </c>
      <c r="B24" s="286">
        <f>'1'!K24</f>
        <v>0.25356867611487915</v>
      </c>
      <c r="C24" s="286">
        <f>'1'!M24</f>
        <v>0.34238998902468326</v>
      </c>
      <c r="D24" s="261">
        <f>'2'!H24</f>
        <v>0.17374373882127067</v>
      </c>
      <c r="E24" s="287">
        <f>'2'!J24</f>
        <v>0.24136364553016879</v>
      </c>
      <c r="F24" s="287">
        <f>'3'!H24</f>
        <v>0.55382158753653732</v>
      </c>
      <c r="G24" s="261">
        <f>'8'!J24</f>
        <v>0.68757725615947207</v>
      </c>
      <c r="H24" s="261">
        <f>(B24)*0.33+(D24)*0.33+(F24)*0+(G24)*0.33</f>
        <v>0.36791359146155522</v>
      </c>
      <c r="I24" s="214">
        <f>C24*0.33+E24*0.33+F24*0+G24*0.33</f>
        <v>0.41953919393572697</v>
      </c>
      <c r="J24" s="286">
        <f>'1'!W24</f>
        <v>0.31153286907193994</v>
      </c>
      <c r="K24" s="286">
        <f>'1'!Y24</f>
        <v>0.41376750296012271</v>
      </c>
      <c r="L24" s="261">
        <f>'2'!Q24</f>
        <v>0.20405358113177616</v>
      </c>
      <c r="M24" s="287">
        <f>'2'!S24</f>
        <v>0.28704204953129997</v>
      </c>
      <c r="N24" s="287">
        <f>'3'!O24</f>
        <v>0.8506801849695006</v>
      </c>
      <c r="O24" s="261">
        <f>'8'!S24</f>
        <v>0.80337204187636457</v>
      </c>
      <c r="P24" s="261">
        <f>(J24)*0.33+(L24)*0.33+(N24)*0+(O24)*0.33</f>
        <v>0.43525630238642665</v>
      </c>
      <c r="Q24" s="214">
        <f>K24*0.33+M24*0.33+N24*0+O24*0.33</f>
        <v>0.49637992614136983</v>
      </c>
      <c r="R24" s="286">
        <f>'1'!AI24</f>
        <v>0.31298112374564097</v>
      </c>
      <c r="S24" s="286">
        <f>'1'!AK24</f>
        <v>0.41546827422537591</v>
      </c>
      <c r="T24" s="261">
        <f>'2'!Z24</f>
        <v>0.17694104340707797</v>
      </c>
      <c r="U24" s="287">
        <f>'2'!AB24</f>
        <v>0.24633005316055132</v>
      </c>
      <c r="V24" s="287">
        <f>'3'!V24</f>
        <v>0.46722391077022529</v>
      </c>
      <c r="W24" s="261">
        <f>'8'!AB24</f>
        <v>0.68888698210001531</v>
      </c>
      <c r="X24" s="261">
        <f>(R24)*0.33+(T24)*0.33+(V24)*0+(W24)*0.33</f>
        <v>0.38900701925340231</v>
      </c>
      <c r="Y24" s="214">
        <f>S24*0.33+U24*0.33+V24*0+W24*0.33</f>
        <v>0.44572615213036104</v>
      </c>
      <c r="Z24" s="286">
        <f>'1'!AU24</f>
        <v>0.22845183145981121</v>
      </c>
      <c r="AA24" s="286">
        <f>'1'!AW24</f>
        <v>0.30926349753615834</v>
      </c>
      <c r="AB24" s="261">
        <f>'2'!AI24</f>
        <v>0.22030226576407447</v>
      </c>
      <c r="AC24" s="287">
        <f>'2'!AK24</f>
        <v>0.31031780650864588</v>
      </c>
      <c r="AD24" s="287">
        <f>'3'!AC24</f>
        <v>0.56739412859408167</v>
      </c>
      <c r="AE24" s="261">
        <f>'8'!AK24</f>
        <v>0.7884677443853868</v>
      </c>
      <c r="AF24" s="261">
        <f>(Z24)*0.33+(AB24)*0.33+(AD24)*0+(AE24)*0.33</f>
        <v>0.40828320773105992</v>
      </c>
      <c r="AG24" s="214">
        <f>AA24*0.33+AC24*0.33+AD24*0+AE24*0.33</f>
        <v>0.46465618598196301</v>
      </c>
      <c r="AH24" s="286">
        <f>'1'!BG24</f>
        <v>8.3333333333333329E-2</v>
      </c>
      <c r="AI24" s="286">
        <f>'1'!BI24</f>
        <v>8.3333333333333676E-2</v>
      </c>
      <c r="AJ24" s="261">
        <f>'2'!AR24</f>
        <v>0.25486026272988799</v>
      </c>
      <c r="AK24" s="287">
        <f>'2'!AT24</f>
        <v>0.35731199389138485</v>
      </c>
      <c r="AL24" s="287">
        <f>'3'!AJ24</f>
        <v>0.84996841313925575</v>
      </c>
      <c r="AM24" s="261">
        <f>'8'!AT24</f>
        <v>0.81424820775527529</v>
      </c>
      <c r="AN24" s="261">
        <f>(AH24)*0.33+(AJ24)*0.33+(AL24)*0+(AM24)*0.33</f>
        <v>0.38030579526010388</v>
      </c>
      <c r="AO24" s="214">
        <f>AI24*0.33+AK24*0.33+AL24*0+AM24*0.33</f>
        <v>0.41411486654339802</v>
      </c>
      <c r="AP24" s="286">
        <f>'1'!BS24</f>
        <v>0.24558444757748912</v>
      </c>
      <c r="AQ24" s="286">
        <f>'1'!BU24</f>
        <v>0.33201443174957235</v>
      </c>
      <c r="AR24" s="261">
        <f>'2'!BA24</f>
        <v>0.21059438388567805</v>
      </c>
      <c r="AS24" s="287">
        <f>'2'!BC24</f>
        <v>0.29650793180289337</v>
      </c>
      <c r="AT24" s="287">
        <f>'3'!AQ24</f>
        <v>0.61886868384591309</v>
      </c>
      <c r="AU24" s="261">
        <f>'8'!BC24</f>
        <v>0.78494212499464722</v>
      </c>
      <c r="AV24" s="261">
        <f>(AP24)*0.33+(AR24)*0.33+(AT24)*0+(AU24)*0.33</f>
        <v>0.40956991563107875</v>
      </c>
      <c r="AW24" s="214">
        <f>AQ24*0.33+AS24*0.33+AT24*0+AU24*0.33</f>
        <v>0.46644328122054729</v>
      </c>
      <c r="AX24" s="286">
        <f>'1'!CE24</f>
        <v>0.2129163263575983</v>
      </c>
      <c r="AY24" s="286">
        <f>'1'!CG24</f>
        <v>0.2880312149899259</v>
      </c>
      <c r="AZ24" s="261">
        <f>'2'!BJ24</f>
        <v>0.25303504706692048</v>
      </c>
      <c r="BA24" s="287">
        <f>'2'!BL24</f>
        <v>0.35490982740262472</v>
      </c>
      <c r="BB24" s="287">
        <f>'3'!AX24</f>
        <v>0.80254296119830248</v>
      </c>
      <c r="BC24" s="261">
        <f>'8'!BL24</f>
        <v>0.78821936839593321</v>
      </c>
      <c r="BD24" s="261">
        <f>(AX24)*0.33+(AZ24)*0.33+(BB24)*0+(BC24)*0.33</f>
        <v>0.4138763448007492</v>
      </c>
      <c r="BE24" s="214">
        <f>AY24*0.33+BA24*0.33+BB24*0+BC24*0.33</f>
        <v>0.47228293556019968</v>
      </c>
      <c r="BF24" s="286">
        <f>'1'!CQ24</f>
        <v>0.26215938786201726</v>
      </c>
      <c r="BG24" s="286">
        <f>'1'!CS24</f>
        <v>0.35339860952489766</v>
      </c>
      <c r="BH24" s="261">
        <f>'2'!BS24</f>
        <v>0.19930359711829132</v>
      </c>
      <c r="BI24" s="287">
        <f>'2'!BU24</f>
        <v>0.28008398672079082</v>
      </c>
      <c r="BJ24" s="287">
        <f>'3'!BE24</f>
        <v>0.58149595563546186</v>
      </c>
      <c r="BK24" s="261">
        <f>'8'!BU24</f>
        <v>0.76461359928152728</v>
      </c>
      <c r="BL24" s="261">
        <f>(BF24)*0.33+(BH24)*0.33+(BJ24)*0+(BK24)*0.33</f>
        <v>0.40460527280640585</v>
      </c>
      <c r="BM24" s="214">
        <f>BG24*0.33+BI24*0.33+BJ24*0+BK24*0.33</f>
        <v>0.46137174452398122</v>
      </c>
      <c r="BN24" s="286">
        <f>'1'!DC24</f>
        <v>0.41695802139427851</v>
      </c>
      <c r="BO24" s="286">
        <f>'1'!DE24</f>
        <v>0.52863352208061176</v>
      </c>
      <c r="BP24" s="261">
        <f>'2'!CB24</f>
        <v>0.34097353728072044</v>
      </c>
      <c r="BQ24" s="287">
        <f>'2'!CD24</f>
        <v>0.46193382160731855</v>
      </c>
      <c r="BR24" s="287">
        <f>'3'!BL24</f>
        <v>0.75456669907330332</v>
      </c>
      <c r="BS24" s="261">
        <f>'8'!CD24</f>
        <v>0.78086095910367792</v>
      </c>
      <c r="BT24" s="261">
        <f>(BN24)*0.33+(BP24)*0.33+(BR24)*0+(BS24)*0.33</f>
        <v>0.50780153086696345</v>
      </c>
      <c r="BU24" s="214">
        <f>BO24*0.33+BQ24*0.33+BR24*0+BS24*0.33</f>
        <v>0.58457133992123078</v>
      </c>
      <c r="BV24" s="286">
        <f>'1'!DO24</f>
        <v>0.2184907991106072</v>
      </c>
      <c r="BW24" s="286">
        <f>'1'!DQ24</f>
        <v>0.29571782699835009</v>
      </c>
      <c r="BX24" s="261">
        <f>'2'!CK24</f>
        <v>0.35980509557512141</v>
      </c>
      <c r="BY24" s="287">
        <f>'2'!CM24</f>
        <v>0.48280880172285257</v>
      </c>
      <c r="BZ24" s="287">
        <f>'3'!BS24</f>
        <v>0.7150067670216631</v>
      </c>
      <c r="CA24" s="261">
        <f>'8'!CM24</f>
        <v>0.83102930812527465</v>
      </c>
      <c r="CB24" s="261">
        <f>(BV24)*0.33+(BX24)*0.33+(BZ24)*0+(CA24)*0.33</f>
        <v>0.4650773169276311</v>
      </c>
      <c r="CC24" s="214">
        <f>BW24*0.33+BY24*0.33+BZ24*0+CA24*0.33</f>
        <v>0.53115345915933754</v>
      </c>
      <c r="CD24" s="286">
        <f>'1'!EA24</f>
        <v>0.15129838857981878</v>
      </c>
      <c r="CE24" s="286">
        <f>'1'!EC24</f>
        <v>0.19748065832509781</v>
      </c>
      <c r="CF24" s="261">
        <f>'2'!CT24</f>
        <v>8.3333333333333343E-2</v>
      </c>
      <c r="CG24" s="287">
        <f>'2'!CV24</f>
        <v>8.3333333333333537E-2</v>
      </c>
      <c r="CH24" s="287">
        <f>'3'!BZ24</f>
        <v>0.48139867705612993</v>
      </c>
      <c r="CI24" s="261">
        <f>'8'!CV24</f>
        <v>0.74981277586907003</v>
      </c>
      <c r="CJ24" s="261">
        <f>(CD24)*0.33+(CF24)*0.33+(CH24)*0+(CI24)*0.33</f>
        <v>0.32486668426813331</v>
      </c>
      <c r="CK24" s="214">
        <f>CE24*0.33+CG24*0.33+CH24*0+CI24*0.33</f>
        <v>0.34010683328407543</v>
      </c>
      <c r="CL24" s="286">
        <f>'1'!EM24</f>
        <v>0.24933734745194244</v>
      </c>
      <c r="CM24" s="286">
        <f>'1'!EO24</f>
        <v>0.33690889395109347</v>
      </c>
      <c r="CN24" s="261">
        <f>'2'!DC24</f>
        <v>0.24601733487701427</v>
      </c>
      <c r="CO24" s="287">
        <f>'2'!DE24</f>
        <v>0.34559365604691583</v>
      </c>
      <c r="CP24" s="287">
        <f>'3'!CG24</f>
        <v>0.76886175443505966</v>
      </c>
      <c r="CQ24" s="261">
        <f>'8'!DE24</f>
        <v>0.8734399702296568</v>
      </c>
      <c r="CR24" s="261">
        <f>(CL24)*0.33+(CN24)*0.33+(CP24)*0+(CQ24)*0.33</f>
        <v>0.45170223534434245</v>
      </c>
      <c r="CS24" s="214">
        <f>CM24*0.33+CO24*0.33+CP24*0+CQ24*0.33</f>
        <v>0.5134610316751298</v>
      </c>
      <c r="CT24" s="286">
        <f>'1'!EY24</f>
        <v>0.17607901286359851</v>
      </c>
      <c r="CU24" s="286">
        <f>'1'!FA24</f>
        <v>0.23519567218517368</v>
      </c>
      <c r="CV24" s="261">
        <f>'2'!DL24</f>
        <v>0.17538055488558485</v>
      </c>
      <c r="CW24" s="287">
        <f>'2'!DN24</f>
        <v>0.24391067783479656</v>
      </c>
      <c r="CX24" s="287">
        <f>'3'!CN24</f>
        <v>0.64388656967445623</v>
      </c>
      <c r="CY24" s="261">
        <f>'8'!DN24</f>
        <v>0.81869468332081352</v>
      </c>
      <c r="CZ24" s="261">
        <f>(CT24)*0.33+(CV24)*0.33+(CX24)*0+(CY24)*0.33</f>
        <v>0.38615090285309894</v>
      </c>
      <c r="DA24" s="214">
        <f>CU24*0.33+CW24*0.33+CX24*0+CY24*0.33</f>
        <v>0.42827434100245865</v>
      </c>
      <c r="DB24" s="286">
        <f>'1'!FK24</f>
        <v>0.37934389323145085</v>
      </c>
      <c r="DC24" s="286">
        <f>'1'!FM24</f>
        <v>0.48960173022065251</v>
      </c>
      <c r="DD24" s="261">
        <f>'2'!DU24</f>
        <v>0.31599175782584382</v>
      </c>
      <c r="DE24" s="287">
        <f>'2'!DW24</f>
        <v>0.4332097299725286</v>
      </c>
      <c r="DF24" s="287">
        <f>'3'!CU24</f>
        <v>0.26598571608005345</v>
      </c>
      <c r="DG24" s="261">
        <f>'8'!DW24</f>
        <v>0.45847312530701828</v>
      </c>
      <c r="DH24" s="261">
        <f>(DB24)*0.33+(DD24)*0.33+(DF24)*0+(DG24)*0.33</f>
        <v>0.38075689620022329</v>
      </c>
      <c r="DI24" s="214">
        <f>DC24*0.33+DE24*0.33+DF24*0+DG24*0.33</f>
        <v>0.45582391321506577</v>
      </c>
    </row>
    <row r="25" spans="1:113" ht="19.5" customHeight="1">
      <c r="A25" s="201">
        <v>1981</v>
      </c>
      <c r="B25" s="286">
        <f>'1'!K25</f>
        <v>0.27552825083662269</v>
      </c>
      <c r="C25" s="286">
        <f>'1'!M25</f>
        <v>0.37022099792088964</v>
      </c>
      <c r="D25" s="261">
        <f>'2'!H25</f>
        <v>0.1854091909021427</v>
      </c>
      <c r="E25" s="287">
        <f>'2'!J25</f>
        <v>0.25931046365110816</v>
      </c>
      <c r="F25" s="287">
        <f>'3'!H25</f>
        <v>0.55382158753653732</v>
      </c>
      <c r="G25" s="261">
        <f>'8'!J25</f>
        <v>0.68351170222590518</v>
      </c>
      <c r="H25" s="261">
        <f t="shared" ref="H25:H51" si="14">(B25)*0.33+(D25)*0.33+(F25)*0+(G25)*0.33</f>
        <v>0.37766821750834134</v>
      </c>
      <c r="I25" s="214">
        <f t="shared" ref="I25:I51" si="15">C25*0.33+E25*0.33+F25*0+G25*0.33</f>
        <v>0.43330424405330803</v>
      </c>
      <c r="J25" s="286">
        <f>'1'!W25</f>
        <v>0.32400433015775365</v>
      </c>
      <c r="K25" s="286">
        <f>'1'!Y25</f>
        <v>0.4282909435164472</v>
      </c>
      <c r="L25" s="261">
        <f>'2'!Q25</f>
        <v>0.21731464279370177</v>
      </c>
      <c r="M25" s="287">
        <f>'2'!S25</f>
        <v>0.3060976946499861</v>
      </c>
      <c r="N25" s="287">
        <f>'3'!O25</f>
        <v>0.8506801849695006</v>
      </c>
      <c r="O25" s="261">
        <f>'8'!S25</f>
        <v>0.77843572208139622</v>
      </c>
      <c r="P25" s="261">
        <f t="shared" ref="P25:P51" si="16">(J25)*0.33+(L25)*0.33+(N25)*0+(O25)*0.33</f>
        <v>0.43551904936084107</v>
      </c>
      <c r="Q25" s="214">
        <f t="shared" ref="Q25:Q51" si="17">K25*0.33+M25*0.33+N25*0+O25*0.33</f>
        <v>0.49923203888178375</v>
      </c>
      <c r="R25" s="286">
        <f>'1'!AI25</f>
        <v>0.31158073609527193</v>
      </c>
      <c r="S25" s="286">
        <f>'1'!AK25</f>
        <v>0.41382377654867197</v>
      </c>
      <c r="T25" s="261">
        <f>'2'!Z25</f>
        <v>0.18709140985006611</v>
      </c>
      <c r="U25" s="287">
        <f>'2'!AB25</f>
        <v>0.26185970556496613</v>
      </c>
      <c r="V25" s="287">
        <f>'3'!V25</f>
        <v>0.46722391077022529</v>
      </c>
      <c r="W25" s="261">
        <f>'8'!AB25</f>
        <v>0.68695028432147809</v>
      </c>
      <c r="X25" s="261">
        <f t="shared" ref="X25:X51" si="18">(R25)*0.33+(T25)*0.33+(V25)*0+(W25)*0.33</f>
        <v>0.39125540198804931</v>
      </c>
      <c r="Y25" s="214">
        <f t="shared" ref="Y25:Y51" si="19">S25*0.33+U25*0.33+V25*0+W25*0.33</f>
        <v>0.44966914292358839</v>
      </c>
      <c r="Z25" s="286">
        <f>'1'!AU25</f>
        <v>0.22677653633544745</v>
      </c>
      <c r="AA25" s="286">
        <f>'1'!AW25</f>
        <v>0.30700204405647125</v>
      </c>
      <c r="AB25" s="261">
        <f>'2'!AI25</f>
        <v>0.23900560173006682</v>
      </c>
      <c r="AC25" s="287">
        <f>'2'!AK25</f>
        <v>0.33615568475822144</v>
      </c>
      <c r="AD25" s="287">
        <f>'3'!AC25</f>
        <v>0.56739412859408167</v>
      </c>
      <c r="AE25" s="261">
        <f>'8'!AK25</f>
        <v>0.75689112999803509</v>
      </c>
      <c r="AF25" s="261">
        <f t="shared" ref="AF25:AF51" si="20">(Z25)*0.33+(AB25)*0.33+(AD25)*0+(AE25)*0.33</f>
        <v>0.40348217846097134</v>
      </c>
      <c r="AG25" s="214">
        <f t="shared" ref="AG25:AG51" si="21">AA25*0.33+AC25*0.33+AD25*0+AE25*0.33</f>
        <v>0.4620161234082002</v>
      </c>
      <c r="AH25" s="286">
        <f>'1'!BG25</f>
        <v>9.1960110446597229E-2</v>
      </c>
      <c r="AI25" s="286">
        <f>'1'!BI25</f>
        <v>9.8802069976883539E-2</v>
      </c>
      <c r="AJ25" s="261">
        <f>'2'!AR25</f>
        <v>0.26586230519764192</v>
      </c>
      <c r="AK25" s="287">
        <f>'2'!AT25</f>
        <v>0.37161410057622019</v>
      </c>
      <c r="AL25" s="287">
        <f>'3'!AJ25</f>
        <v>0.84996841313925575</v>
      </c>
      <c r="AM25" s="261">
        <f>'8'!AT25</f>
        <v>0.81002190599721213</v>
      </c>
      <c r="AN25" s="261">
        <f t="shared" ref="AN25:AN51" si="22">(AH25)*0.33+(AJ25)*0.33+(AL25)*0+(AM25)*0.33</f>
        <v>0.3853886261416789</v>
      </c>
      <c r="AO25" s="214">
        <f t="shared" ref="AO25:AO51" si="23">AI25*0.33+AK25*0.33+AL25*0+AM25*0.33</f>
        <v>0.42254456526160422</v>
      </c>
      <c r="AP25" s="286">
        <f>'1'!BS25</f>
        <v>0.26047795551083919</v>
      </c>
      <c r="AQ25" s="286">
        <f>'1'!BU25</f>
        <v>0.35125636906956015</v>
      </c>
      <c r="AR25" s="261">
        <f>'2'!BA25</f>
        <v>0.22256906241820468</v>
      </c>
      <c r="AS25" s="287">
        <f>'2'!BC25</f>
        <v>0.31350227953423582</v>
      </c>
      <c r="AT25" s="287">
        <f>'3'!AQ25</f>
        <v>0.61886868384591309</v>
      </c>
      <c r="AU25" s="261">
        <f>'8'!BC25</f>
        <v>0.77490195954529706</v>
      </c>
      <c r="AV25" s="261">
        <f t="shared" ref="AV25:AV51" si="24">(AP25)*0.33+(AR25)*0.33+(AT25)*0+(AU25)*0.33</f>
        <v>0.41512316256653253</v>
      </c>
      <c r="AW25" s="214">
        <f t="shared" ref="AW25:AW51" si="25">AQ25*0.33+AS25*0.33+AT25*0+AU25*0.33</f>
        <v>0.47508800068920076</v>
      </c>
      <c r="AX25" s="286">
        <f>'1'!CE25</f>
        <v>0.22218372034006267</v>
      </c>
      <c r="AY25" s="286">
        <f>'1'!CG25</f>
        <v>0.30076774541147133</v>
      </c>
      <c r="AZ25" s="261">
        <f>'2'!BJ25</f>
        <v>0.26282491953294862</v>
      </c>
      <c r="BA25" s="287">
        <f>'2'!BL25</f>
        <v>0.36769572829125913</v>
      </c>
      <c r="BB25" s="287">
        <f>'3'!AX25</f>
        <v>0.80254296119830248</v>
      </c>
      <c r="BC25" s="261">
        <f>'8'!BL25</f>
        <v>0.77043321619708582</v>
      </c>
      <c r="BD25" s="261">
        <f t="shared" ref="BD25:BD51" si="26">(AX25)*0.33+(AZ25)*0.33+(BB25)*0+(BC25)*0.33</f>
        <v>0.41429581250313208</v>
      </c>
      <c r="BE25" s="214">
        <f t="shared" ref="BE25:BE51" si="27">AY25*0.33+BA25*0.33+BB25*0+BC25*0.33</f>
        <v>0.47483590766693939</v>
      </c>
      <c r="BF25" s="286">
        <f>'1'!CQ25</f>
        <v>0.27503326528777816</v>
      </c>
      <c r="BG25" s="286">
        <f>'1'!CS25</f>
        <v>0.36960469954847797</v>
      </c>
      <c r="BH25" s="261">
        <f>'2'!BS25</f>
        <v>0.20732463579047095</v>
      </c>
      <c r="BI25" s="287">
        <f>'2'!BU25</f>
        <v>0.29179246925644198</v>
      </c>
      <c r="BJ25" s="287">
        <f>'3'!BE25</f>
        <v>0.58149595563546186</v>
      </c>
      <c r="BK25" s="261">
        <f>'8'!BU25</f>
        <v>0.75832834029822815</v>
      </c>
      <c r="BL25" s="261">
        <f t="shared" ref="BL25:BL51" si="28">(BF25)*0.33+(BH25)*0.33+(BJ25)*0+(BK25)*0.33</f>
        <v>0.40942645965423752</v>
      </c>
      <c r="BM25" s="214">
        <f t="shared" ref="BM25:BM51" si="29">BG25*0.33+BI25*0.33+BJ25*0+BK25*0.33</f>
        <v>0.46850941800403889</v>
      </c>
      <c r="BN25" s="286">
        <f>'1'!DC25</f>
        <v>0.39721067063259891</v>
      </c>
      <c r="BO25" s="286">
        <f>'1'!DE25</f>
        <v>0.50839057526695486</v>
      </c>
      <c r="BP25" s="261">
        <f>'2'!CB25</f>
        <v>0.34919791371673237</v>
      </c>
      <c r="BQ25" s="287">
        <f>'2'!CD25</f>
        <v>0.47112984797205748</v>
      </c>
      <c r="BR25" s="287">
        <f>'3'!BL25</f>
        <v>0.75456669907330332</v>
      </c>
      <c r="BS25" s="261">
        <f>'8'!CD25</f>
        <v>0.62993005851617001</v>
      </c>
      <c r="BT25" s="261">
        <f t="shared" ref="BT25:BT51" si="30">(BN25)*0.33+(BP25)*0.33+(BR25)*0+(BS25)*0.33</f>
        <v>0.45419175214561547</v>
      </c>
      <c r="BU25" s="214">
        <f t="shared" ref="BU25:BU51" si="31">BO25*0.33+BQ25*0.33+BR25*0+BS25*0.33</f>
        <v>0.53111865897921018</v>
      </c>
      <c r="BV25" s="286">
        <f>'1'!DO25</f>
        <v>0.22581699532778018</v>
      </c>
      <c r="BW25" s="286">
        <f>'1'!DQ25</f>
        <v>0.30570375575131375</v>
      </c>
      <c r="BX25" s="261">
        <f>'2'!CK25</f>
        <v>0.38220701219290221</v>
      </c>
      <c r="BY25" s="287">
        <f>'2'!CM25</f>
        <v>0.50683183368018747</v>
      </c>
      <c r="BZ25" s="287">
        <f>'3'!BS25</f>
        <v>0.72880112242424766</v>
      </c>
      <c r="CA25" s="261">
        <f>'8'!CM25</f>
        <v>0.83936800857048921</v>
      </c>
      <c r="CB25" s="261">
        <f t="shared" ref="CB25:CB51" si="32">(BV25)*0.33+(BX25)*0.33+(BZ25)*0+(CA25)*0.33</f>
        <v>0.47763936531008666</v>
      </c>
      <c r="CC25" s="214">
        <f t="shared" ref="CC25:CC51" si="33">BW25*0.33+BY25*0.33+BZ25*0+CA25*0.33</f>
        <v>0.54512818734065682</v>
      </c>
      <c r="CD25" s="286">
        <f>'1'!EA25</f>
        <v>0.15378574798201353</v>
      </c>
      <c r="CE25" s="286">
        <f>'1'!EC25</f>
        <v>0.20135143222071791</v>
      </c>
      <c r="CF25" s="261">
        <f>'2'!CT25</f>
        <v>9.1272324954497122E-2</v>
      </c>
      <c r="CG25" s="287">
        <f>'2'!CV25</f>
        <v>9.8784611767747915E-2</v>
      </c>
      <c r="CH25" s="287">
        <f>'3'!BZ25</f>
        <v>0.49241285061869466</v>
      </c>
      <c r="CI25" s="261">
        <f>'8'!CV25</f>
        <v>0.72735075599882537</v>
      </c>
      <c r="CJ25" s="261">
        <f t="shared" ref="CJ25:CJ51" si="34">(CD25)*0.33+(CF25)*0.33+(CH25)*0+(CI25)*0.33</f>
        <v>0.3208949135486609</v>
      </c>
      <c r="CK25" s="214">
        <f t="shared" ref="CK25:CK51" si="35">CE25*0.33+CG25*0.33+CH25*0+CI25*0.33</f>
        <v>0.33907064399580611</v>
      </c>
      <c r="CL25" s="286">
        <f>'1'!EM25</f>
        <v>0.25226819612528356</v>
      </c>
      <c r="CM25" s="286">
        <f>'1'!EO25</f>
        <v>0.3407095781401317</v>
      </c>
      <c r="CN25" s="261">
        <f>'2'!DC25</f>
        <v>0.25643871810476232</v>
      </c>
      <c r="CO25" s="287">
        <f>'2'!DE25</f>
        <v>0.35938255283244191</v>
      </c>
      <c r="CP25" s="287">
        <f>'3'!CG25</f>
        <v>0.7678357741316717</v>
      </c>
      <c r="CQ25" s="261">
        <f>'8'!DE25</f>
        <v>0.86432057920006544</v>
      </c>
      <c r="CR25" s="261">
        <f t="shared" ref="CR25:CR51" si="36">(CL25)*0.33+(CN25)*0.33+(CP25)*0+(CQ25)*0.33</f>
        <v>0.45309907283193673</v>
      </c>
      <c r="CS25" s="214">
        <f t="shared" ref="CS25:CS51" si="37">CM25*0.33+CO25*0.33+CP25*0+CQ25*0.33</f>
        <v>0.5162561943569709</v>
      </c>
      <c r="CT25" s="286">
        <f>'1'!EY25</f>
        <v>0.18603231432722608</v>
      </c>
      <c r="CU25" s="286">
        <f>'1'!FA25</f>
        <v>0.24983546424431377</v>
      </c>
      <c r="CV25" s="261">
        <f>'2'!DL25</f>
        <v>0.18706995414289271</v>
      </c>
      <c r="CW25" s="287">
        <f>'2'!DN25</f>
        <v>0.26182725181477184</v>
      </c>
      <c r="CX25" s="287">
        <f>'3'!CN25</f>
        <v>0.61297442065755847</v>
      </c>
      <c r="CY25" s="261">
        <f>'8'!DN25</f>
        <v>0.79117671168776993</v>
      </c>
      <c r="CZ25" s="261">
        <f t="shared" ref="CZ25:CZ51" si="38">(CT25)*0.33+(CV25)*0.33+(CX25)*0+(CY25)*0.33</f>
        <v>0.38421206345210329</v>
      </c>
      <c r="DA25" s="214">
        <f t="shared" ref="DA25:DA51" si="39">CU25*0.33+CW25*0.33+CX25*0+CY25*0.33</f>
        <v>0.42993701115646238</v>
      </c>
      <c r="DB25" s="286">
        <f>'1'!FK25</f>
        <v>0.38587369596405152</v>
      </c>
      <c r="DC25" s="286">
        <f>'1'!FM25</f>
        <v>0.49652218527983233</v>
      </c>
      <c r="DD25" s="261">
        <f>'2'!DU25</f>
        <v>0.32635534265797927</v>
      </c>
      <c r="DE25" s="287">
        <f>'2'!DW25</f>
        <v>0.44527396747929632</v>
      </c>
      <c r="DF25" s="287">
        <f>'3'!CU25</f>
        <v>0.24425014373305803</v>
      </c>
      <c r="DG25" s="261">
        <f>'8'!DW25</f>
        <v>0.44448359343748939</v>
      </c>
      <c r="DH25" s="261">
        <f>(DB25)*0.33+(DD25)*0.33+(DF25)*0+(DG25)*0.33</f>
        <v>0.38171516857964166</v>
      </c>
      <c r="DI25" s="214">
        <f t="shared" ref="DI25:DI51" si="40">DC25*0.33+DE25*0.33+DF25*0+DG25*0.33</f>
        <v>0.45747231624488399</v>
      </c>
    </row>
    <row r="26" spans="1:113" ht="19.5" customHeight="1">
      <c r="A26" s="201">
        <v>1982</v>
      </c>
      <c r="B26" s="286">
        <f>'1'!K26</f>
        <v>0.28025294435204795</v>
      </c>
      <c r="C26" s="286">
        <f>'1'!M26</f>
        <v>0.37607876496020731</v>
      </c>
      <c r="D26" s="261">
        <f>'2'!H26</f>
        <v>0.19754301706325708</v>
      </c>
      <c r="E26" s="287">
        <f>'2'!J26</f>
        <v>0.27748672042456479</v>
      </c>
      <c r="F26" s="287">
        <f>'3'!H26</f>
        <v>0.549263074685991</v>
      </c>
      <c r="G26" s="261">
        <f>'8'!J26</f>
        <v>0.65538540032825188</v>
      </c>
      <c r="H26" s="261">
        <f t="shared" si="14"/>
        <v>0.37394984937537379</v>
      </c>
      <c r="I26" s="214">
        <f t="shared" si="15"/>
        <v>0.43195379228529796</v>
      </c>
      <c r="J26" s="286">
        <f>'1'!W26</f>
        <v>0.33639198709296114</v>
      </c>
      <c r="K26" s="286">
        <f>'1'!Y26</f>
        <v>0.44244870553056337</v>
      </c>
      <c r="L26" s="261">
        <f>'2'!Q26</f>
        <v>0.22612332659854251</v>
      </c>
      <c r="M26" s="287">
        <f>'2'!S26</f>
        <v>0.3184654876870176</v>
      </c>
      <c r="N26" s="287">
        <f>'3'!O26</f>
        <v>0.8506801849695006</v>
      </c>
      <c r="O26" s="261">
        <f>'8'!S26</f>
        <v>0.75938101453949425</v>
      </c>
      <c r="P26" s="261">
        <f t="shared" si="16"/>
        <v>0.43622578831622932</v>
      </c>
      <c r="Q26" s="214">
        <f t="shared" si="17"/>
        <v>0.50169741855983485</v>
      </c>
      <c r="R26" s="286">
        <f>'1'!AI26</f>
        <v>0.3040004991712888</v>
      </c>
      <c r="S26" s="286">
        <f>'1'!AK26</f>
        <v>0.40486025561421268</v>
      </c>
      <c r="T26" s="261">
        <f>'2'!Z26</f>
        <v>0.20665796781203766</v>
      </c>
      <c r="U26" s="287">
        <f>'2'!AB26</f>
        <v>0.29082699342619078</v>
      </c>
      <c r="V26" s="287">
        <f>'3'!V26</f>
        <v>0.49422747665071093</v>
      </c>
      <c r="W26" s="261">
        <f>'8'!AB26</f>
        <v>0.65400214028502435</v>
      </c>
      <c r="X26" s="261">
        <f t="shared" si="18"/>
        <v>0.38433800039855581</v>
      </c>
      <c r="Y26" s="214">
        <f t="shared" si="19"/>
        <v>0.44539749847739118</v>
      </c>
      <c r="Z26" s="286">
        <f>'1'!AU26</f>
        <v>0.23835871152658697</v>
      </c>
      <c r="AA26" s="286">
        <f>'1'!AW26</f>
        <v>0.32250158470760076</v>
      </c>
      <c r="AB26" s="261">
        <f>'2'!AI26</f>
        <v>0.25054559489383837</v>
      </c>
      <c r="AC26" s="287">
        <f>'2'!AK26</f>
        <v>0.35161966661702004</v>
      </c>
      <c r="AD26" s="287">
        <f>'3'!AC26</f>
        <v>0.56739412859408167</v>
      </c>
      <c r="AE26" s="261">
        <f>'8'!AK26</f>
        <v>0.74990902956903682</v>
      </c>
      <c r="AF26" s="261">
        <f t="shared" si="20"/>
        <v>0.40880840087652254</v>
      </c>
      <c r="AG26" s="214">
        <f t="shared" si="21"/>
        <v>0.46992999269490704</v>
      </c>
      <c r="AH26" s="286">
        <f>'1'!BG26</f>
        <v>0.11119136195782457</v>
      </c>
      <c r="AI26" s="286">
        <f>'1'!BI26</f>
        <v>0.13219896733827741</v>
      </c>
      <c r="AJ26" s="261">
        <f>'2'!AR26</f>
        <v>0.27602123107558368</v>
      </c>
      <c r="AK26" s="287">
        <f>'2'!AT26</f>
        <v>0.38455733254591129</v>
      </c>
      <c r="AL26" s="287">
        <f>'3'!AJ26</f>
        <v>0.84996841313925575</v>
      </c>
      <c r="AM26" s="261">
        <f>'8'!AT26</f>
        <v>0.80607438380830621</v>
      </c>
      <c r="AN26" s="261">
        <f t="shared" si="22"/>
        <v>0.3937847023577658</v>
      </c>
      <c r="AO26" s="214">
        <f t="shared" si="23"/>
        <v>0.43653412561852334</v>
      </c>
      <c r="AP26" s="286">
        <f>'1'!BS26</f>
        <v>0.29054483787218593</v>
      </c>
      <c r="AQ26" s="286">
        <f>'1'!BU26</f>
        <v>0.38868556638334495</v>
      </c>
      <c r="AR26" s="261">
        <f>'2'!BA26</f>
        <v>0.23307386223427176</v>
      </c>
      <c r="AS26" s="287">
        <f>'2'!BC26</f>
        <v>0.32806744302744401</v>
      </c>
      <c r="AT26" s="287">
        <f>'3'!AQ26</f>
        <v>0.60695706931180526</v>
      </c>
      <c r="AU26" s="261">
        <f>'8'!BC26</f>
        <v>0.76585700212268759</v>
      </c>
      <c r="AV26" s="261">
        <f t="shared" si="24"/>
        <v>0.42552698173561798</v>
      </c>
      <c r="AW26" s="214">
        <f t="shared" si="25"/>
        <v>0.48926130380604727</v>
      </c>
      <c r="AX26" s="286">
        <f>'1'!CE26</f>
        <v>0.21908112964336493</v>
      </c>
      <c r="AY26" s="286">
        <f>'1'!CG26</f>
        <v>0.29652732326384368</v>
      </c>
      <c r="AZ26" s="261">
        <f>'2'!BJ26</f>
        <v>0.24585448795095777</v>
      </c>
      <c r="BA26" s="287">
        <f>'2'!BL26</f>
        <v>0.34537594478830541</v>
      </c>
      <c r="BB26" s="287">
        <f>'3'!AX26</f>
        <v>0.80431908333590751</v>
      </c>
      <c r="BC26" s="261">
        <f>'8'!BL26</f>
        <v>0.754838978743402</v>
      </c>
      <c r="BD26" s="261">
        <f t="shared" si="26"/>
        <v>0.40252561679144916</v>
      </c>
      <c r="BE26" s="214">
        <f t="shared" si="27"/>
        <v>0.46092494144253182</v>
      </c>
      <c r="BF26" s="286">
        <f>'1'!CQ26</f>
        <v>0.28242569124113082</v>
      </c>
      <c r="BG26" s="286">
        <f>'1'!CS26</f>
        <v>0.37875758515496738</v>
      </c>
      <c r="BH26" s="261">
        <f>'2'!BS26</f>
        <v>0.21745476253745677</v>
      </c>
      <c r="BI26" s="287">
        <f>'2'!BU26</f>
        <v>0.30629620689009762</v>
      </c>
      <c r="BJ26" s="287">
        <f>'3'!BE26</f>
        <v>0.58149595563546186</v>
      </c>
      <c r="BK26" s="261">
        <f>'8'!BU26</f>
        <v>0.74990034283547735</v>
      </c>
      <c r="BL26" s="261">
        <f t="shared" si="28"/>
        <v>0.41242766288264143</v>
      </c>
      <c r="BM26" s="214">
        <f t="shared" si="29"/>
        <v>0.47353486451057902</v>
      </c>
      <c r="BN26" s="286">
        <f>'1'!DC26</f>
        <v>0.3945942810913261</v>
      </c>
      <c r="BO26" s="286">
        <f>'1'!DE26</f>
        <v>0.50566785334101871</v>
      </c>
      <c r="BP26" s="261">
        <f>'2'!CB26</f>
        <v>0.35605108608025521</v>
      </c>
      <c r="BQ26" s="287">
        <f>'2'!CD26</f>
        <v>0.4786984596929546</v>
      </c>
      <c r="BR26" s="287">
        <f>'3'!BL26</f>
        <v>0.75456669907330332</v>
      </c>
      <c r="BS26" s="261">
        <f>'8'!CD26</f>
        <v>0.72756271445612408</v>
      </c>
      <c r="BT26" s="261">
        <f t="shared" si="30"/>
        <v>0.48780866693714275</v>
      </c>
      <c r="BU26" s="214">
        <f t="shared" si="31"/>
        <v>0.56493657907173211</v>
      </c>
      <c r="BV26" s="286">
        <f>'1'!DO26</f>
        <v>0.2320208346163653</v>
      </c>
      <c r="BW26" s="286">
        <f>'1'!DQ26</f>
        <v>0.31405904429786319</v>
      </c>
      <c r="BX26" s="261">
        <f>'2'!CK26</f>
        <v>0.40137048663424113</v>
      </c>
      <c r="BY26" s="287">
        <f>'2'!CM26</f>
        <v>0.52672695222678401</v>
      </c>
      <c r="BZ26" s="287">
        <f>'3'!BS26</f>
        <v>0.74168402262300037</v>
      </c>
      <c r="CA26" s="261">
        <f>'8'!CM26</f>
        <v>0.83254317532028876</v>
      </c>
      <c r="CB26" s="261">
        <f>(BV26)*0.33+(BX26)*0.33+(BZ26)*0+(CA26)*0.33</f>
        <v>0.48375838386839543</v>
      </c>
      <c r="CC26" s="214">
        <f>BW26*0.33+BY26*0.33+BZ26*0+CA26*0.33</f>
        <v>0.55219862670882891</v>
      </c>
      <c r="CD26" s="286">
        <f>'1'!EA26</f>
        <v>0.15918481688881492</v>
      </c>
      <c r="CE26" s="286">
        <f>'1'!EC26</f>
        <v>0.20968650322409016</v>
      </c>
      <c r="CF26" s="261">
        <f>'2'!CT26</f>
        <v>9.7823992586911629E-2</v>
      </c>
      <c r="CG26" s="287">
        <f>'2'!CV26</f>
        <v>0.11127562247671496</v>
      </c>
      <c r="CH26" s="287">
        <f>'3'!BZ26</f>
        <v>0.50319925293123791</v>
      </c>
      <c r="CI26" s="261">
        <f>'8'!CV26</f>
        <v>0.7145165332243093</v>
      </c>
      <c r="CJ26" s="261">
        <f t="shared" si="34"/>
        <v>0.32060336309101189</v>
      </c>
      <c r="CK26" s="214">
        <f t="shared" si="35"/>
        <v>0.34170795744528781</v>
      </c>
      <c r="CL26" s="286">
        <f>'1'!EM26</f>
        <v>0.25531965036205284</v>
      </c>
      <c r="CM26" s="286">
        <f>'1'!EO26</f>
        <v>0.34464668545551858</v>
      </c>
      <c r="CN26" s="261">
        <f>'2'!DC26</f>
        <v>0.26499095776532255</v>
      </c>
      <c r="CO26" s="287">
        <f>'2'!DE26</f>
        <v>0.37049233723228897</v>
      </c>
      <c r="CP26" s="287">
        <f>'3'!CG26</f>
        <v>0.74665391556037097</v>
      </c>
      <c r="CQ26" s="261">
        <f>'8'!DE26</f>
        <v>0.85584471612090729</v>
      </c>
      <c r="CR26" s="261">
        <f t="shared" si="36"/>
        <v>0.45413125700193335</v>
      </c>
      <c r="CS26" s="214">
        <f t="shared" si="37"/>
        <v>0.51842463380687587</v>
      </c>
      <c r="CT26" s="286">
        <f>'1'!EY26</f>
        <v>0.18971480081219735</v>
      </c>
      <c r="CU26" s="286">
        <f>'1'!FA26</f>
        <v>0.25518157008904513</v>
      </c>
      <c r="CV26" s="261">
        <f>'2'!DL26</f>
        <v>0.19609632599145518</v>
      </c>
      <c r="CW26" s="287">
        <f>'2'!DN26</f>
        <v>0.27534503534661536</v>
      </c>
      <c r="CX26" s="287">
        <f>'3'!CN26</f>
        <v>0.57961787839186085</v>
      </c>
      <c r="CY26" s="261">
        <f>'8'!DN26</f>
        <v>0.77755881663947546</v>
      </c>
      <c r="CZ26" s="261">
        <f t="shared" si="38"/>
        <v>0.38391208133623222</v>
      </c>
      <c r="DA26" s="214">
        <f t="shared" si="39"/>
        <v>0.43166818928479489</v>
      </c>
      <c r="DB26" s="286">
        <f>'1'!FK26</f>
        <v>0.39277732089259099</v>
      </c>
      <c r="DC26" s="286">
        <f>'1'!FM26</f>
        <v>0.50377132847903927</v>
      </c>
      <c r="DD26" s="261">
        <f>'2'!DU26</f>
        <v>0.34016013551289326</v>
      </c>
      <c r="DE26" s="287">
        <f>'2'!DW26</f>
        <v>0.46101750185273327</v>
      </c>
      <c r="DF26" s="287">
        <f>'3'!CU26</f>
        <v>0.22200484117156216</v>
      </c>
      <c r="DG26" s="261">
        <f>'8'!DW26</f>
        <v>0.41314498224613544</v>
      </c>
      <c r="DH26" s="261">
        <f t="shared" ref="DH26:DH51" si="41">(DB26)*0.33+(DD26)*0.33+(DF26)*0+(DG26)*0.33</f>
        <v>0.37820720475503455</v>
      </c>
      <c r="DI26" s="214">
        <f t="shared" si="40"/>
        <v>0.45471815815070971</v>
      </c>
    </row>
    <row r="27" spans="1:113" ht="19.5" customHeight="1">
      <c r="A27" s="201">
        <v>1983</v>
      </c>
      <c r="B27" s="286">
        <f>'1'!K27</f>
        <v>0.29118275635690827</v>
      </c>
      <c r="C27" s="286">
        <f>'1'!M27</f>
        <v>0.38946016845085918</v>
      </c>
      <c r="D27" s="261">
        <f>'2'!H27</f>
        <v>0.20869328646981014</v>
      </c>
      <c r="E27" s="287">
        <f>'2'!J27</f>
        <v>0.29377026244040066</v>
      </c>
      <c r="F27" s="287">
        <f>'3'!H27</f>
        <v>0.54466874614859906</v>
      </c>
      <c r="G27" s="261">
        <f>'8'!J27</f>
        <v>0.64371227006137532</v>
      </c>
      <c r="H27" s="261">
        <f t="shared" si="14"/>
        <v>0.3773841432530709</v>
      </c>
      <c r="I27" s="214">
        <f t="shared" si="15"/>
        <v>0.43789109131436965</v>
      </c>
      <c r="J27" s="286">
        <f>'1'!W27</f>
        <v>0.3386363940837222</v>
      </c>
      <c r="K27" s="286">
        <f>'1'!Y27</f>
        <v>0.44498599917092108</v>
      </c>
      <c r="L27" s="261">
        <f>'2'!Q27</f>
        <v>0.23390869702818012</v>
      </c>
      <c r="M27" s="287">
        <f>'2'!S27</f>
        <v>0.32921164044572215</v>
      </c>
      <c r="N27" s="287">
        <f>'3'!O27</f>
        <v>0.8506801849695006</v>
      </c>
      <c r="O27" s="261">
        <f>'8'!S27</f>
        <v>0.74345795298993134</v>
      </c>
      <c r="P27" s="261">
        <f t="shared" si="16"/>
        <v>0.43428100455360513</v>
      </c>
      <c r="Q27" s="214">
        <f t="shared" si="17"/>
        <v>0.50082634556016958</v>
      </c>
      <c r="R27" s="286">
        <f>'1'!AI27</f>
        <v>0.31324011126877788</v>
      </c>
      <c r="S27" s="286">
        <f>'1'!AK27</f>
        <v>0.41577202018187148</v>
      </c>
      <c r="T27" s="261">
        <f>'2'!Z27</f>
        <v>0.22039878286569364</v>
      </c>
      <c r="U27" s="287">
        <f>'2'!AB27</f>
        <v>0.31045370257078675</v>
      </c>
      <c r="V27" s="287">
        <f>'3'!V27</f>
        <v>0.50099011547271566</v>
      </c>
      <c r="W27" s="261">
        <f>'8'!AB27</f>
        <v>0.65328212048120204</v>
      </c>
      <c r="X27" s="261">
        <f t="shared" si="18"/>
        <v>0.39168393482317232</v>
      </c>
      <c r="Y27" s="214">
        <f t="shared" si="19"/>
        <v>0.45523758826717392</v>
      </c>
      <c r="Z27" s="286">
        <f>'1'!AU27</f>
        <v>0.24571402879134707</v>
      </c>
      <c r="AA27" s="286">
        <f>'1'!AW27</f>
        <v>0.33218395252605099</v>
      </c>
      <c r="AB27" s="261">
        <f>'2'!AI27</f>
        <v>0.26131158109217284</v>
      </c>
      <c r="AC27" s="287">
        <f>'2'!AK27</f>
        <v>0.36573495774971571</v>
      </c>
      <c r="AD27" s="287">
        <f>'3'!AC27</f>
        <v>0.56739412859408167</v>
      </c>
      <c r="AE27" s="261">
        <f>'8'!AK27</f>
        <v>0.74421504556399209</v>
      </c>
      <c r="AF27" s="261">
        <f t="shared" si="20"/>
        <v>0.41290941629767897</v>
      </c>
      <c r="AG27" s="214">
        <f t="shared" si="21"/>
        <v>0.47590420542712042</v>
      </c>
      <c r="AH27" s="286">
        <f>'1'!BG27</f>
        <v>0.12440555373592044</v>
      </c>
      <c r="AI27" s="286">
        <f>'1'!BI27</f>
        <v>0.15432918833170631</v>
      </c>
      <c r="AJ27" s="261">
        <f>'2'!AR27</f>
        <v>0.2855187148037886</v>
      </c>
      <c r="AK27" s="287">
        <f>'2'!AT27</f>
        <v>0.39643818049133445</v>
      </c>
      <c r="AL27" s="287">
        <f>'3'!AJ27</f>
        <v>0.84996841313925575</v>
      </c>
      <c r="AM27" s="261">
        <f>'8'!AT27</f>
        <v>0.80186487644638549</v>
      </c>
      <c r="AN27" s="261">
        <f t="shared" si="22"/>
        <v>0.39989041784541118</v>
      </c>
      <c r="AO27" s="214">
        <f t="shared" si="23"/>
        <v>0.44636864093891065</v>
      </c>
      <c r="AP27" s="286">
        <f>'1'!BS27</f>
        <v>0.29902399402093782</v>
      </c>
      <c r="AQ27" s="286">
        <f>'1'!BU27</f>
        <v>0.39891793884413496</v>
      </c>
      <c r="AR27" s="261">
        <f>'2'!BA27</f>
        <v>0.24340393547424424</v>
      </c>
      <c r="AS27" s="287">
        <f>'2'!BC27</f>
        <v>0.34209130651552194</v>
      </c>
      <c r="AT27" s="287">
        <f>'3'!AQ27</f>
        <v>0.59452568431696973</v>
      </c>
      <c r="AU27" s="261">
        <f>'8'!BC27</f>
        <v>0.75960076932375131</v>
      </c>
      <c r="AV27" s="261">
        <f t="shared" si="24"/>
        <v>0.42966947061024807</v>
      </c>
      <c r="AW27" s="214">
        <f t="shared" si="25"/>
        <v>0.49520130484552471</v>
      </c>
      <c r="AX27" s="286">
        <f>'1'!CE27</f>
        <v>0.22917328594403769</v>
      </c>
      <c r="AY27" s="286">
        <f>'1'!CG27</f>
        <v>0.31023532007953109</v>
      </c>
      <c r="AZ27" s="261">
        <f>'2'!BJ27</f>
        <v>0.2835122678813039</v>
      </c>
      <c r="BA27" s="287">
        <f>'2'!BL27</f>
        <v>0.39394552311199155</v>
      </c>
      <c r="BB27" s="287">
        <f>'3'!AX27</f>
        <v>0.80493858092948889</v>
      </c>
      <c r="BC27" s="261">
        <f>'8'!BL27</f>
        <v>0.73373630241447996</v>
      </c>
      <c r="BD27" s="261">
        <f t="shared" si="26"/>
        <v>0.41131921255914111</v>
      </c>
      <c r="BE27" s="214">
        <f t="shared" si="27"/>
        <v>0.47451265804998088</v>
      </c>
      <c r="BF27" s="286">
        <f>'1'!CQ27</f>
        <v>0.28940176892408787</v>
      </c>
      <c r="BG27" s="286">
        <f>'1'!CS27</f>
        <v>0.38729561149265246</v>
      </c>
      <c r="BH27" s="261">
        <f>'2'!BS27</f>
        <v>0.23263408559464172</v>
      </c>
      <c r="BI27" s="287">
        <f>'2'!BU27</f>
        <v>0.32746392141161645</v>
      </c>
      <c r="BJ27" s="287">
        <f>'3'!BE27</f>
        <v>0.58149595563546186</v>
      </c>
      <c r="BK27" s="261">
        <f>'8'!BU27</f>
        <v>0.73945642642099718</v>
      </c>
      <c r="BL27" s="261">
        <f t="shared" si="28"/>
        <v>0.41629245271010984</v>
      </c>
      <c r="BM27" s="214">
        <f t="shared" si="29"/>
        <v>0.47989126657733783</v>
      </c>
      <c r="BN27" s="286">
        <f>'1'!DC27</f>
        <v>0.40616460980243191</v>
      </c>
      <c r="BO27" s="286">
        <f>'1'!DE27</f>
        <v>0.51763570625389144</v>
      </c>
      <c r="BP27" s="261">
        <f>'2'!CB27</f>
        <v>0.36944661977445059</v>
      </c>
      <c r="BQ27" s="287">
        <f>'2'!CD27</f>
        <v>0.49325262389854152</v>
      </c>
      <c r="BR27" s="287">
        <f>'3'!BL27</f>
        <v>0.75456669907330332</v>
      </c>
      <c r="BS27" s="261">
        <f>'8'!CD27</f>
        <v>0.72772098980586764</v>
      </c>
      <c r="BT27" s="261">
        <f t="shared" si="30"/>
        <v>0.49609963239630761</v>
      </c>
      <c r="BU27" s="214">
        <f t="shared" si="31"/>
        <v>0.57374107558623921</v>
      </c>
      <c r="BV27" s="286">
        <f>'1'!DO27</f>
        <v>0.23719120750119826</v>
      </c>
      <c r="BW27" s="286">
        <f>'1'!DQ27</f>
        <v>0.32095336891124104</v>
      </c>
      <c r="BX27" s="261">
        <f>'2'!CK27</f>
        <v>0.41248412889961289</v>
      </c>
      <c r="BY27" s="287">
        <f>'2'!CM27</f>
        <v>0.53800276265442271</v>
      </c>
      <c r="BZ27" s="287">
        <f>'3'!BS27</f>
        <v>0.75370807144143059</v>
      </c>
      <c r="CA27" s="261">
        <f>'8'!CM27</f>
        <v>0.82056554925869951</v>
      </c>
      <c r="CB27" s="261">
        <f t="shared" si="32"/>
        <v>0.48517949226763851</v>
      </c>
      <c r="CC27" s="214">
        <f t="shared" si="33"/>
        <v>0.55424215467203997</v>
      </c>
      <c r="CD27" s="286">
        <f>'1'!EA27</f>
        <v>0.16280682152599601</v>
      </c>
      <c r="CE27" s="286">
        <f>'1'!EC27</f>
        <v>0.21522764188557333</v>
      </c>
      <c r="CF27" s="261">
        <f>'2'!CT27</f>
        <v>0.1054011376776163</v>
      </c>
      <c r="CG27" s="287">
        <f>'2'!CV27</f>
        <v>0.12544025704677042</v>
      </c>
      <c r="CH27" s="287">
        <f>'3'!BZ27</f>
        <v>0.51376314104116483</v>
      </c>
      <c r="CI27" s="261">
        <f>'8'!CV27</f>
        <v>0.71671419362341371</v>
      </c>
      <c r="CJ27" s="261">
        <f t="shared" si="34"/>
        <v>0.32502431043291857</v>
      </c>
      <c r="CK27" s="214">
        <f t="shared" si="35"/>
        <v>0.34893609054339997</v>
      </c>
      <c r="CL27" s="286">
        <f>'1'!EM27</f>
        <v>0.24798353816512983</v>
      </c>
      <c r="CM27" s="286">
        <f>'1'!EO27</f>
        <v>0.33514689217376553</v>
      </c>
      <c r="CN27" s="261">
        <f>'2'!DC27</f>
        <v>0.27209278435453316</v>
      </c>
      <c r="CO27" s="287">
        <f>'2'!DE27</f>
        <v>0.37958147912170037</v>
      </c>
      <c r="CP27" s="287">
        <f>'3'!CG27</f>
        <v>0.72418653359376739</v>
      </c>
      <c r="CQ27" s="261">
        <f>'8'!DE27</f>
        <v>0.85179789657547522</v>
      </c>
      <c r="CR27" s="261">
        <f t="shared" si="36"/>
        <v>0.4527184923013956</v>
      </c>
      <c r="CS27" s="214">
        <f t="shared" si="37"/>
        <v>0.51695366839741053</v>
      </c>
      <c r="CT27" s="286">
        <f>'1'!EY27</f>
        <v>0.20892276669155432</v>
      </c>
      <c r="CU27" s="286">
        <f>'1'!FA27</f>
        <v>0.28247660641666206</v>
      </c>
      <c r="CV27" s="261">
        <f>'2'!DL27</f>
        <v>0.20514350694628025</v>
      </c>
      <c r="CW27" s="287">
        <f>'2'!DN27</f>
        <v>0.28862860790281464</v>
      </c>
      <c r="CX27" s="287">
        <f>'3'!CN27</f>
        <v>0.54359796215651202</v>
      </c>
      <c r="CY27" s="261">
        <f>'8'!DN27</f>
        <v>0.76951355435905777</v>
      </c>
      <c r="CZ27" s="261">
        <f t="shared" si="38"/>
        <v>0.39058134323897448</v>
      </c>
      <c r="DA27" s="214">
        <f t="shared" si="39"/>
        <v>0.44240419366391637</v>
      </c>
      <c r="DB27" s="286">
        <f>'1'!FK27</f>
        <v>0.41814358043745381</v>
      </c>
      <c r="DC27" s="286">
        <f>'1'!FM27</f>
        <v>0.52983194520345123</v>
      </c>
      <c r="DD27" s="261">
        <f>'2'!DU27</f>
        <v>0.34804184944317473</v>
      </c>
      <c r="DE27" s="287">
        <f>'2'!DW27</f>
        <v>0.46984471898254554</v>
      </c>
      <c r="DF27" s="287">
        <f>'3'!CU27</f>
        <v>0.19923735705799409</v>
      </c>
      <c r="DG27" s="261">
        <f>'8'!DW27</f>
        <v>0.40595792109645767</v>
      </c>
      <c r="DH27" s="261">
        <f t="shared" si="41"/>
        <v>0.3868073058224385</v>
      </c>
      <c r="DI27" s="214">
        <f t="shared" si="40"/>
        <v>0.46385941314321</v>
      </c>
    </row>
    <row r="28" spans="1:113" ht="19.5" customHeight="1">
      <c r="A28" s="201">
        <v>1984</v>
      </c>
      <c r="B28" s="286">
        <f>'1'!K28</f>
        <v>0.29601864040075632</v>
      </c>
      <c r="C28" s="286">
        <f>'1'!M28</f>
        <v>0.3953068238490694</v>
      </c>
      <c r="D28" s="261">
        <f>'2'!H28</f>
        <v>0.2168016802289629</v>
      </c>
      <c r="E28" s="287">
        <f>'2'!J28</f>
        <v>0.30537046706354382</v>
      </c>
      <c r="F28" s="287">
        <f>'3'!H28</f>
        <v>0.54003828862080261</v>
      </c>
      <c r="G28" s="261">
        <f>'8'!J28</f>
        <v>0.67362297872254051</v>
      </c>
      <c r="H28" s="261">
        <f t="shared" si="14"/>
        <v>0.39152628878624574</v>
      </c>
      <c r="I28" s="214">
        <f t="shared" si="15"/>
        <v>0.45351908897960075</v>
      </c>
      <c r="J28" s="286">
        <f>'1'!W28</f>
        <v>0.34397685699946617</v>
      </c>
      <c r="K28" s="286">
        <f>'1'!Y28</f>
        <v>0.45098972675871235</v>
      </c>
      <c r="L28" s="261">
        <f>'2'!Q28</f>
        <v>0.24436004962735658</v>
      </c>
      <c r="M28" s="287">
        <f>'2'!S28</f>
        <v>0.34337474516460414</v>
      </c>
      <c r="N28" s="287">
        <f>'3'!O28</f>
        <v>0.8506801849695006</v>
      </c>
      <c r="O28" s="261">
        <f>'8'!S28</f>
        <v>0.74058376935920656</v>
      </c>
      <c r="P28" s="261">
        <f t="shared" si="16"/>
        <v>0.43854382307538969</v>
      </c>
      <c r="Q28" s="214">
        <f t="shared" si="17"/>
        <v>0.50653291962323266</v>
      </c>
      <c r="R28" s="286">
        <f>'1'!AI28</f>
        <v>0.32664940538101067</v>
      </c>
      <c r="S28" s="286">
        <f>'1'!AK28</f>
        <v>0.43133607460122475</v>
      </c>
      <c r="T28" s="261">
        <f>'2'!Z28</f>
        <v>0.23401906882206489</v>
      </c>
      <c r="U28" s="287">
        <f>'2'!AB28</f>
        <v>0.32936276790156926</v>
      </c>
      <c r="V28" s="287">
        <f>'3'!V28</f>
        <v>0.50773548187001982</v>
      </c>
      <c r="W28" s="261">
        <f>'8'!AB28</f>
        <v>0.66681955865053155</v>
      </c>
      <c r="X28" s="261">
        <f t="shared" si="18"/>
        <v>0.40507105084169037</v>
      </c>
      <c r="Y28" s="214">
        <f t="shared" si="19"/>
        <v>0.47108107238059749</v>
      </c>
      <c r="Z28" s="286">
        <f>'1'!AU28</f>
        <v>0.25353776775931586</v>
      </c>
      <c r="AA28" s="286">
        <f>'1'!AW28</f>
        <v>0.34235009371864911</v>
      </c>
      <c r="AB28" s="261">
        <f>'2'!AI28</f>
        <v>0.26997331293786403</v>
      </c>
      <c r="AC28" s="287">
        <f>'2'!AK28</f>
        <v>0.37688165593247203</v>
      </c>
      <c r="AD28" s="287">
        <f>'3'!AC28</f>
        <v>0.56739412859408167</v>
      </c>
      <c r="AE28" s="261">
        <f>'8'!AK28</f>
        <v>0.76923581114353912</v>
      </c>
      <c r="AF28" s="261">
        <f t="shared" si="20"/>
        <v>0.42660647430743726</v>
      </c>
      <c r="AG28" s="214">
        <f t="shared" si="21"/>
        <v>0.49119429506223788</v>
      </c>
      <c r="AH28" s="286">
        <f>'1'!BG28</f>
        <v>0.13957716828423858</v>
      </c>
      <c r="AI28" s="286">
        <f>'1'!BI28</f>
        <v>0.17897182676296269</v>
      </c>
      <c r="AJ28" s="261">
        <f>'2'!AR28</f>
        <v>0.29710368841501511</v>
      </c>
      <c r="AK28" s="287">
        <f>'2'!AT28</f>
        <v>0.41065382529932742</v>
      </c>
      <c r="AL28" s="287">
        <f>'3'!AJ28</f>
        <v>0.84996841313925575</v>
      </c>
      <c r="AM28" s="261">
        <f>'8'!AT28</f>
        <v>0.80646921926565773</v>
      </c>
      <c r="AN28" s="261">
        <f t="shared" si="22"/>
        <v>0.41023952506842076</v>
      </c>
      <c r="AO28" s="214">
        <f t="shared" si="23"/>
        <v>0.46071130753822276</v>
      </c>
      <c r="AP28" s="286">
        <f>'1'!BS28</f>
        <v>0.30836220285303606</v>
      </c>
      <c r="AQ28" s="286">
        <f>'1'!BU28</f>
        <v>0.41003073855488897</v>
      </c>
      <c r="AR28" s="261">
        <f>'2'!BA28</f>
        <v>0.25250555515570405</v>
      </c>
      <c r="AS28" s="287">
        <f>'2'!BC28</f>
        <v>0.35421136613193849</v>
      </c>
      <c r="AT28" s="287">
        <f>'3'!AQ28</f>
        <v>0.58155231916482764</v>
      </c>
      <c r="AU28" s="261">
        <f>'8'!BC28</f>
        <v>0.74598922370265097</v>
      </c>
      <c r="AV28" s="261">
        <f t="shared" si="24"/>
        <v>0.43126280396475913</v>
      </c>
      <c r="AW28" s="214">
        <f t="shared" si="25"/>
        <v>0.4983763383685279</v>
      </c>
      <c r="AX28" s="286">
        <f>'1'!CE28</f>
        <v>0.24321538270849319</v>
      </c>
      <c r="AY28" s="286">
        <f>'1'!CG28</f>
        <v>0.32890852832847034</v>
      </c>
      <c r="AZ28" s="261">
        <f>'2'!BJ28</f>
        <v>0.29388573369794885</v>
      </c>
      <c r="BA28" s="287">
        <f>'2'!BL28</f>
        <v>0.40673497861416569</v>
      </c>
      <c r="BB28" s="287">
        <f>'3'!AX28</f>
        <v>0.60049379116800539</v>
      </c>
      <c r="BC28" s="261">
        <f>'8'!BL28</f>
        <v>0.67448605227279967</v>
      </c>
      <c r="BD28" s="261">
        <f t="shared" si="26"/>
        <v>0.39982376566414979</v>
      </c>
      <c r="BE28" s="214">
        <f t="shared" si="27"/>
        <v>0.46534275454109381</v>
      </c>
      <c r="BF28" s="286">
        <f>'1'!CQ28</f>
        <v>0.3095945998722695</v>
      </c>
      <c r="BG28" s="286">
        <f>'1'!CS28</f>
        <v>0.41148534148860255</v>
      </c>
      <c r="BH28" s="261">
        <f>'2'!BS28</f>
        <v>0.24351462714425348</v>
      </c>
      <c r="BI28" s="287">
        <f>'2'!BU28</f>
        <v>0.34224001785838737</v>
      </c>
      <c r="BJ28" s="287">
        <f>'3'!BE28</f>
        <v>0.58149595563546186</v>
      </c>
      <c r="BK28" s="261">
        <f>'8'!BU28</f>
        <v>0.73195751494634798</v>
      </c>
      <c r="BL28" s="261">
        <f t="shared" si="28"/>
        <v>0.42407202484774742</v>
      </c>
      <c r="BM28" s="214">
        <f t="shared" si="29"/>
        <v>0.49027534851680155</v>
      </c>
      <c r="BN28" s="286">
        <f>'1'!DC28</f>
        <v>0.40707466235256795</v>
      </c>
      <c r="BO28" s="286">
        <f>'1'!DE28</f>
        <v>0.51856912548317169</v>
      </c>
      <c r="BP28" s="261">
        <f>'2'!CB28</f>
        <v>0.38054052853578207</v>
      </c>
      <c r="BQ28" s="287">
        <f>'2'!CD28</f>
        <v>0.50507379056505597</v>
      </c>
      <c r="BR28" s="287">
        <f>'3'!BL28</f>
        <v>0.7369390360937873</v>
      </c>
      <c r="BS28" s="261">
        <f>'8'!CD28</f>
        <v>0.74067632602043243</v>
      </c>
      <c r="BT28" s="261">
        <f t="shared" si="30"/>
        <v>0.50433620057989825</v>
      </c>
      <c r="BU28" s="214">
        <f t="shared" si="31"/>
        <v>0.58222534988265784</v>
      </c>
      <c r="BV28" s="286">
        <f>'1'!DO28</f>
        <v>0.25102708975956756</v>
      </c>
      <c r="BW28" s="286">
        <f>'1'!DQ28</f>
        <v>0.33910243458392475</v>
      </c>
      <c r="BX28" s="261">
        <f>'2'!CK28</f>
        <v>0.43195772624712681</v>
      </c>
      <c r="BY28" s="287">
        <f>'2'!CM28</f>
        <v>0.55731897108062012</v>
      </c>
      <c r="BZ28" s="287">
        <f>'3'!BS28</f>
        <v>0.76492279540297192</v>
      </c>
      <c r="CA28" s="261">
        <f>'8'!CM28</f>
        <v>0.82671756086994341</v>
      </c>
      <c r="CB28" s="261">
        <f t="shared" si="32"/>
        <v>0.49820178436929052</v>
      </c>
      <c r="CC28" s="214">
        <f t="shared" si="33"/>
        <v>0.56863585895638113</v>
      </c>
      <c r="CD28" s="286">
        <f>'1'!EA28</f>
        <v>0.16984418498208714</v>
      </c>
      <c r="CE28" s="286">
        <f>'1'!EC28</f>
        <v>0.22588028790411391</v>
      </c>
      <c r="CF28" s="261">
        <f>'2'!CT28</f>
        <v>0.11358795607345265</v>
      </c>
      <c r="CG28" s="287">
        <f>'2'!CV28</f>
        <v>0.14041889816881731</v>
      </c>
      <c r="CH28" s="287">
        <f>'3'!BZ28</f>
        <v>0.5241096476437328</v>
      </c>
      <c r="CI28" s="261">
        <f>'8'!CV28</f>
        <v>0.6919250873928644</v>
      </c>
      <c r="CJ28" s="261">
        <f t="shared" si="34"/>
        <v>0.3218678853879734</v>
      </c>
      <c r="CK28" s="214">
        <f t="shared" si="35"/>
        <v>0.34921401024371257</v>
      </c>
      <c r="CL28" s="286">
        <f>'1'!EM28</f>
        <v>0.26062988893898315</v>
      </c>
      <c r="CM28" s="286">
        <f>'1'!EO28</f>
        <v>0.35145018780513149</v>
      </c>
      <c r="CN28" s="261">
        <f>'2'!DC28</f>
        <v>0.28069703234750637</v>
      </c>
      <c r="CO28" s="287">
        <f>'2'!DE28</f>
        <v>0.39043255305278746</v>
      </c>
      <c r="CP28" s="287">
        <f>'3'!CG28</f>
        <v>0.70034630884128291</v>
      </c>
      <c r="CQ28" s="261">
        <f>'8'!DE28</f>
        <v>0.85354151620819074</v>
      </c>
      <c r="CR28" s="261">
        <f t="shared" si="36"/>
        <v>0.46030658437324451</v>
      </c>
      <c r="CS28" s="214">
        <f t="shared" si="37"/>
        <v>0.52649000483181618</v>
      </c>
      <c r="CT28" s="286">
        <f>'1'!EY28</f>
        <v>0.2155951357178211</v>
      </c>
      <c r="CU28" s="286">
        <f>'1'!FA28</f>
        <v>0.29173465929236603</v>
      </c>
      <c r="CV28" s="261">
        <f>'2'!DL28</f>
        <v>0.21381167284743327</v>
      </c>
      <c r="CW28" s="287">
        <f>'2'!DN28</f>
        <v>0.30111592231040735</v>
      </c>
      <c r="CX28" s="287">
        <f>'3'!CN28</f>
        <v>0.50467557337590951</v>
      </c>
      <c r="CY28" s="261">
        <f>'8'!DN28</f>
        <v>0.76551897195592811</v>
      </c>
      <c r="CZ28" s="261">
        <f t="shared" si="38"/>
        <v>0.3943255075719902</v>
      </c>
      <c r="DA28" s="214">
        <f t="shared" si="39"/>
        <v>0.44826195267437152</v>
      </c>
      <c r="DB28" s="286">
        <f>'1'!FK28</f>
        <v>0.43889083894089465</v>
      </c>
      <c r="DC28" s="286">
        <f>'1'!FM28</f>
        <v>0.55050580521897696</v>
      </c>
      <c r="DD28" s="261">
        <f>'2'!DU28</f>
        <v>0.3545885696658202</v>
      </c>
      <c r="DE28" s="287">
        <f>'2'!DW28</f>
        <v>0.47709034544152551</v>
      </c>
      <c r="DF28" s="287">
        <f>'3'!CU28</f>
        <v>0.17593492739047506</v>
      </c>
      <c r="DG28" s="261">
        <f>'8'!DW28</f>
        <v>0.42144848391694784</v>
      </c>
      <c r="DH28" s="261">
        <f t="shared" si="41"/>
        <v>0.40092620453280869</v>
      </c>
      <c r="DI28" s="214">
        <f t="shared" si="40"/>
        <v>0.47818472941055867</v>
      </c>
    </row>
    <row r="29" spans="1:113" ht="19.5" customHeight="1">
      <c r="A29" s="201">
        <v>1985</v>
      </c>
      <c r="B29" s="286">
        <f>'1'!K29</f>
        <v>0.31086697574099548</v>
      </c>
      <c r="C29" s="286">
        <f>'1'!M29</f>
        <v>0.41298423328420253</v>
      </c>
      <c r="D29" s="261">
        <f>'2'!H29</f>
        <v>0.22530466125771656</v>
      </c>
      <c r="E29" s="287">
        <f>'2'!J29</f>
        <v>0.3173255145682416</v>
      </c>
      <c r="F29" s="287">
        <f>'3'!H29</f>
        <v>0.53537138591070221</v>
      </c>
      <c r="G29" s="261">
        <f>'8'!J29</f>
        <v>0.69024197706959201</v>
      </c>
      <c r="H29" s="261">
        <f t="shared" si="14"/>
        <v>0.40471649264254039</v>
      </c>
      <c r="I29" s="214">
        <f t="shared" si="15"/>
        <v>0.4687820692242719</v>
      </c>
      <c r="J29" s="286">
        <f>'1'!W29</f>
        <v>0.36269630246500334</v>
      </c>
      <c r="K29" s="286">
        <f>'1'!Y29</f>
        <v>0.47166938501383182</v>
      </c>
      <c r="L29" s="261">
        <f>'2'!Q29</f>
        <v>0.25539964936460957</v>
      </c>
      <c r="M29" s="287">
        <f>'2'!S29</f>
        <v>0.35802025319956232</v>
      </c>
      <c r="N29" s="287">
        <f>'3'!O29</f>
        <v>0.8506801849695006</v>
      </c>
      <c r="O29" s="261">
        <f>'8'!S29</f>
        <v>0.74558599707141238</v>
      </c>
      <c r="P29" s="261">
        <f t="shared" si="16"/>
        <v>0.45001504313733837</v>
      </c>
      <c r="Q29" s="214">
        <f t="shared" si="17"/>
        <v>0.51984095964398613</v>
      </c>
      <c r="R29" s="286">
        <f>'1'!AI29</f>
        <v>0.34589280875697032</v>
      </c>
      <c r="S29" s="286">
        <f>'1'!AK29</f>
        <v>0.45313219131132254</v>
      </c>
      <c r="T29" s="261">
        <f>'2'!Z29</f>
        <v>0.24474720278474696</v>
      </c>
      <c r="U29" s="287">
        <f>'2'!AB29</f>
        <v>0.34389374888592411</v>
      </c>
      <c r="V29" s="287">
        <f>'3'!V29</f>
        <v>0.5144635758426237</v>
      </c>
      <c r="W29" s="261">
        <f>'8'!AB29</f>
        <v>0.67869929465927159</v>
      </c>
      <c r="X29" s="261">
        <f t="shared" si="18"/>
        <v>0.4188819710463263</v>
      </c>
      <c r="Y29" s="214">
        <f t="shared" si="19"/>
        <v>0.486989327502651</v>
      </c>
      <c r="Z29" s="286">
        <f>'1'!AU29</f>
        <v>0.27555756959982974</v>
      </c>
      <c r="AA29" s="286">
        <f>'1'!AW29</f>
        <v>0.37025748664943942</v>
      </c>
      <c r="AB29" s="261">
        <f>'2'!AI29</f>
        <v>0.28006530243617361</v>
      </c>
      <c r="AC29" s="287">
        <f>'2'!AK29</f>
        <v>0.3896417448834199</v>
      </c>
      <c r="AD29" s="287">
        <f>'3'!AC29</f>
        <v>0.56739412859408167</v>
      </c>
      <c r="AE29" s="261">
        <f>'8'!AK29</f>
        <v>0.77751416601789847</v>
      </c>
      <c r="AF29" s="261">
        <f t="shared" si="20"/>
        <v>0.43993522255778761</v>
      </c>
      <c r="AG29" s="214">
        <f t="shared" si="21"/>
        <v>0.50734642119175011</v>
      </c>
      <c r="AH29" s="286">
        <f>'1'!BG29</f>
        <v>0.15472041337649003</v>
      </c>
      <c r="AI29" s="286">
        <f>'1'!BI29</f>
        <v>0.2028008867058565</v>
      </c>
      <c r="AJ29" s="261">
        <f>'2'!AR29</f>
        <v>0.30683924595835932</v>
      </c>
      <c r="AK29" s="287">
        <f>'2'!AT29</f>
        <v>0.42237366154315975</v>
      </c>
      <c r="AL29" s="287">
        <f>'3'!AJ29</f>
        <v>0.84996841313925575</v>
      </c>
      <c r="AM29" s="261">
        <f>'8'!AT29</f>
        <v>0.80925643337141717</v>
      </c>
      <c r="AN29" s="261">
        <f t="shared" si="22"/>
        <v>0.41936931059306792</v>
      </c>
      <c r="AO29" s="214">
        <f t="shared" si="23"/>
        <v>0.47336222393474303</v>
      </c>
      <c r="AP29" s="286">
        <f>'1'!BS29</f>
        <v>0.32312952669857853</v>
      </c>
      <c r="AQ29" s="286">
        <f>'1'!BU29</f>
        <v>0.42728115474793643</v>
      </c>
      <c r="AR29" s="261">
        <f>'2'!BA29</f>
        <v>0.25879883460676012</v>
      </c>
      <c r="AS29" s="287">
        <f>'2'!BC29</f>
        <v>0.36246670810314241</v>
      </c>
      <c r="AT29" s="287">
        <f>'3'!AQ29</f>
        <v>0.56801381481353397</v>
      </c>
      <c r="AU29" s="261">
        <f>'8'!BC29</f>
        <v>0.73813584149728173</v>
      </c>
      <c r="AV29" s="261">
        <f t="shared" si="24"/>
        <v>0.43562118692486473</v>
      </c>
      <c r="AW29" s="214">
        <f t="shared" si="25"/>
        <v>0.50420162243495903</v>
      </c>
      <c r="AX29" s="286">
        <f>'1'!CE29</f>
        <v>0.25363227641445973</v>
      </c>
      <c r="AY29" s="286">
        <f>'1'!CG29</f>
        <v>0.34247207527409534</v>
      </c>
      <c r="AZ29" s="261">
        <f>'2'!BJ29</f>
        <v>0.30284270546529773</v>
      </c>
      <c r="BA29" s="287">
        <f>'2'!BL29</f>
        <v>0.41758706230063913</v>
      </c>
      <c r="BB29" s="287">
        <f>'3'!AX29</f>
        <v>0.62471258399760332</v>
      </c>
      <c r="BC29" s="261">
        <f>'8'!BL29</f>
        <v>0.6832593887420616</v>
      </c>
      <c r="BD29" s="261">
        <f t="shared" si="26"/>
        <v>0.40911234230520033</v>
      </c>
      <c r="BE29" s="214">
        <f t="shared" si="27"/>
        <v>0.47629511368454275</v>
      </c>
      <c r="BF29" s="286">
        <f>'1'!CQ29</f>
        <v>0.33207473751320293</v>
      </c>
      <c r="BG29" s="286">
        <f>'1'!CS29</f>
        <v>0.43754426359997861</v>
      </c>
      <c r="BH29" s="261">
        <f>'2'!BS29</f>
        <v>0.25318207913281288</v>
      </c>
      <c r="BI29" s="287">
        <f>'2'!BU29</f>
        <v>0.35510365207733441</v>
      </c>
      <c r="BJ29" s="287">
        <f>'3'!BE29</f>
        <v>0.58149595563546186</v>
      </c>
      <c r="BK29" s="261">
        <f>'8'!BU29</f>
        <v>0.7259483023380312</v>
      </c>
      <c r="BL29" s="261">
        <f t="shared" si="28"/>
        <v>0.43269768926473551</v>
      </c>
      <c r="BM29" s="214">
        <f t="shared" si="29"/>
        <v>0.50113675194506357</v>
      </c>
      <c r="BN29" s="286">
        <f>'1'!DC29</f>
        <v>0.41691682414335368</v>
      </c>
      <c r="BO29" s="286">
        <f>'1'!DE29</f>
        <v>0.52859184401717318</v>
      </c>
      <c r="BP29" s="261">
        <f>'2'!CB29</f>
        <v>0.39072893920772822</v>
      </c>
      <c r="BQ29" s="287">
        <f>'2'!CD29</f>
        <v>0.51575133718212929</v>
      </c>
      <c r="BR29" s="287">
        <f>'3'!BL29</f>
        <v>0.7173757008270899</v>
      </c>
      <c r="BS29" s="261">
        <f>'8'!CD29</f>
        <v>0.75444710751586741</v>
      </c>
      <c r="BT29" s="261">
        <f t="shared" si="30"/>
        <v>0.51549064738609329</v>
      </c>
      <c r="BU29" s="214">
        <f t="shared" si="31"/>
        <v>0.59360079527600607</v>
      </c>
      <c r="BV29" s="286">
        <f>'1'!DO29</f>
        <v>0.28553339650346132</v>
      </c>
      <c r="BW29" s="286">
        <f>'1'!DQ29</f>
        <v>0.38257289073780576</v>
      </c>
      <c r="BX29" s="261">
        <f>'2'!CK29</f>
        <v>0.44936164195577016</v>
      </c>
      <c r="BY29" s="287">
        <f>'2'!CM29</f>
        <v>0.57412815451327015</v>
      </c>
      <c r="BZ29" s="287">
        <f>'3'!BS29</f>
        <v>0.77537482349517661</v>
      </c>
      <c r="CA29" s="261">
        <f>'8'!CM29</f>
        <v>0.83367347827424587</v>
      </c>
      <c r="CB29" s="261">
        <f t="shared" si="32"/>
        <v>0.51762761052204753</v>
      </c>
      <c r="CC29" s="214">
        <f t="shared" si="33"/>
        <v>0.59082359276335628</v>
      </c>
      <c r="CD29" s="286">
        <f>'1'!EA29</f>
        <v>0.18132773243731762</v>
      </c>
      <c r="CE29" s="286">
        <f>'1'!EC29</f>
        <v>0.24295066787509978</v>
      </c>
      <c r="CF29" s="261">
        <f>'2'!CT29</f>
        <v>0.12082749416212707</v>
      </c>
      <c r="CG29" s="287">
        <f>'2'!CV29</f>
        <v>0.15339397824239562</v>
      </c>
      <c r="CH29" s="287">
        <f>'3'!BZ29</f>
        <v>0.53424378403844375</v>
      </c>
      <c r="CI29" s="261">
        <f>'8'!CV29</f>
        <v>0.68307732627757045</v>
      </c>
      <c r="CJ29" s="261">
        <f t="shared" si="34"/>
        <v>0.32512674244941497</v>
      </c>
      <c r="CK29" s="214">
        <f t="shared" si="35"/>
        <v>0.3562092508903717</v>
      </c>
      <c r="CL29" s="286">
        <f>'1'!EM29</f>
        <v>0.27193111839953471</v>
      </c>
      <c r="CM29" s="286">
        <f>'1'!EO29</f>
        <v>0.36573091162286098</v>
      </c>
      <c r="CN29" s="261">
        <f>'2'!DC29</f>
        <v>0.28607373314244627</v>
      </c>
      <c r="CO29" s="287">
        <f>'2'!DE29</f>
        <v>0.39712607679851775</v>
      </c>
      <c r="CP29" s="287">
        <f>'3'!CG29</f>
        <v>0.67503980840325006</v>
      </c>
      <c r="CQ29" s="261">
        <f>'8'!DE29</f>
        <v>0.85079597275876451</v>
      </c>
      <c r="CR29" s="261">
        <f t="shared" si="36"/>
        <v>0.46490427201924606</v>
      </c>
      <c r="CS29" s="214">
        <f t="shared" si="37"/>
        <v>0.5325054771894473</v>
      </c>
      <c r="CT29" s="286">
        <f>'1'!EY29</f>
        <v>0.22292002233881003</v>
      </c>
      <c r="CU29" s="286">
        <f>'1'!FA29</f>
        <v>0.30177063176331065</v>
      </c>
      <c r="CV29" s="261">
        <f>'2'!DL29</f>
        <v>0.22189630233751151</v>
      </c>
      <c r="CW29" s="287">
        <f>'2'!DN29</f>
        <v>0.31255872438913729</v>
      </c>
      <c r="CX29" s="287">
        <f>'3'!CN29</f>
        <v>0.4625896387766677</v>
      </c>
      <c r="CY29" s="261">
        <f>'8'!DN29</f>
        <v>0.76683598883193782</v>
      </c>
      <c r="CZ29" s="261">
        <f t="shared" si="38"/>
        <v>0.39984526345772564</v>
      </c>
      <c r="DA29" s="214">
        <f t="shared" si="39"/>
        <v>0.45578456384484733</v>
      </c>
      <c r="DB29" s="286">
        <f>'1'!FK29</f>
        <v>0.46931916401735663</v>
      </c>
      <c r="DC29" s="286">
        <f>'1'!FM29</f>
        <v>0.57984969219793814</v>
      </c>
      <c r="DD29" s="261">
        <f>'2'!DU29</f>
        <v>0.36402894457417878</v>
      </c>
      <c r="DE29" s="287">
        <f>'2'!DW29</f>
        <v>0.48740395872591713</v>
      </c>
      <c r="DF29" s="287">
        <f>'3'!CU29</f>
        <v>0.15208446751171129</v>
      </c>
      <c r="DG29" s="261">
        <f>'8'!DW29</f>
        <v>0.4118810343981712</v>
      </c>
      <c r="DH29" s="261">
        <f t="shared" si="41"/>
        <v>0.41092561718660325</v>
      </c>
      <c r="DI29" s="214">
        <f t="shared" si="40"/>
        <v>0.48811444615626876</v>
      </c>
    </row>
    <row r="30" spans="1:113" ht="19.5" customHeight="1">
      <c r="A30" s="201">
        <v>1986</v>
      </c>
      <c r="B30" s="286">
        <f>'1'!K30</f>
        <v>0.31285619700338413</v>
      </c>
      <c r="C30" s="286">
        <f>'1'!M30</f>
        <v>0.41532171438202303</v>
      </c>
      <c r="D30" s="261">
        <f>'2'!H30</f>
        <v>0.23514497722960848</v>
      </c>
      <c r="E30" s="287">
        <f>'2'!J30</f>
        <v>0.33090250385473896</v>
      </c>
      <c r="F30" s="287">
        <f>'3'!H30</f>
        <v>0.52573154818278112</v>
      </c>
      <c r="G30" s="261">
        <f>'8'!J30</f>
        <v>0.68560058190004614</v>
      </c>
      <c r="H30" s="261">
        <f t="shared" si="14"/>
        <v>0.40708857952390282</v>
      </c>
      <c r="I30" s="214">
        <f t="shared" si="15"/>
        <v>0.47250218404514671</v>
      </c>
      <c r="J30" s="286">
        <f>'1'!W30</f>
        <v>0.38499252274568913</v>
      </c>
      <c r="K30" s="286">
        <f>'1'!Y30</f>
        <v>0.49559194362677766</v>
      </c>
      <c r="L30" s="261">
        <f>'2'!Q30</f>
        <v>0.26354862467133805</v>
      </c>
      <c r="M30" s="287">
        <f>'2'!S30</f>
        <v>0.36863140120544791</v>
      </c>
      <c r="N30" s="287">
        <f>'3'!O30</f>
        <v>0.84968209911732306</v>
      </c>
      <c r="O30" s="261">
        <f>'8'!S30</f>
        <v>0.75418371136506124</v>
      </c>
      <c r="P30" s="261">
        <f t="shared" si="16"/>
        <v>0.46289920339808921</v>
      </c>
      <c r="Q30" s="214">
        <f t="shared" si="17"/>
        <v>0.53407432854510462</v>
      </c>
      <c r="R30" s="286">
        <f>'1'!AI30</f>
        <v>0.35731154662978432</v>
      </c>
      <c r="S30" s="286">
        <f>'1'!AK30</f>
        <v>0.46577785754841444</v>
      </c>
      <c r="T30" s="261">
        <f>'2'!Z30</f>
        <v>0.25490652609261699</v>
      </c>
      <c r="U30" s="287">
        <f>'2'!AB30</f>
        <v>0.3573727705570911</v>
      </c>
      <c r="V30" s="287">
        <f>'3'!V30</f>
        <v>0.5211743973905274</v>
      </c>
      <c r="W30" s="261">
        <f>'8'!AB30</f>
        <v>0.68157359919341376</v>
      </c>
      <c r="X30" s="261">
        <f t="shared" si="18"/>
        <v>0.42695125173221904</v>
      </c>
      <c r="Y30" s="214">
        <f t="shared" si="19"/>
        <v>0.49655899500864342</v>
      </c>
      <c r="Z30" s="286">
        <f>'1'!AU30</f>
        <v>0.30373951783150832</v>
      </c>
      <c r="AA30" s="286">
        <f>'1'!AW30</f>
        <v>0.40454976953446525</v>
      </c>
      <c r="AB30" s="261">
        <f>'2'!AI30</f>
        <v>0.29564830720464685</v>
      </c>
      <c r="AC30" s="287">
        <f>'2'!AK30</f>
        <v>0.40888425972615117</v>
      </c>
      <c r="AD30" s="287">
        <f>'3'!AC30</f>
        <v>0.56739412859408167</v>
      </c>
      <c r="AE30" s="261">
        <f>'8'!AK30</f>
        <v>0.79040043065185706</v>
      </c>
      <c r="AF30" s="261">
        <f t="shared" si="20"/>
        <v>0.45863012437704409</v>
      </c>
      <c r="AG30" s="214">
        <f t="shared" si="21"/>
        <v>0.52926537177111632</v>
      </c>
      <c r="AH30" s="286">
        <f>'1'!BG30</f>
        <v>0.17699150818995235</v>
      </c>
      <c r="AI30" s="286">
        <f>'1'!BI30</f>
        <v>0.23654954828013935</v>
      </c>
      <c r="AJ30" s="261">
        <f>'2'!AR30</f>
        <v>0.31570487030464378</v>
      </c>
      <c r="AK30" s="287">
        <f>'2'!AT30</f>
        <v>0.43287268925833056</v>
      </c>
      <c r="AL30" s="287">
        <f>'3'!AJ30</f>
        <v>0.84996841313925575</v>
      </c>
      <c r="AM30" s="261">
        <f>'8'!AT30</f>
        <v>0.80847292682651994</v>
      </c>
      <c r="AN30" s="261">
        <f t="shared" si="22"/>
        <v>0.42938587075596835</v>
      </c>
      <c r="AO30" s="214">
        <f t="shared" si="23"/>
        <v>0.48770540424044673</v>
      </c>
      <c r="AP30" s="286">
        <f>'1'!BS30</f>
        <v>0.34215422433867754</v>
      </c>
      <c r="AQ30" s="286">
        <f>'1'!BU30</f>
        <v>0.4489460258343847</v>
      </c>
      <c r="AR30" s="261">
        <f>'2'!BA30</f>
        <v>0.26510373364321643</v>
      </c>
      <c r="AS30" s="287">
        <f>'2'!BC30</f>
        <v>0.37063762837919695</v>
      </c>
      <c r="AT30" s="287">
        <f>'3'!AQ30</f>
        <v>0.55388602229680084</v>
      </c>
      <c r="AU30" s="261">
        <f>'8'!BC30</f>
        <v>0.72554056487767049</v>
      </c>
      <c r="AV30" s="261">
        <f t="shared" si="24"/>
        <v>0.43982351254365626</v>
      </c>
      <c r="AW30" s="214">
        <f t="shared" si="25"/>
        <v>0.50989099230011314</v>
      </c>
      <c r="AX30" s="286">
        <f>'1'!CE30</f>
        <v>0.27543294536571278</v>
      </c>
      <c r="AY30" s="286">
        <f>'1'!CG30</f>
        <v>0.3701023732619616</v>
      </c>
      <c r="AZ30" s="261">
        <f>'2'!BJ30</f>
        <v>0.31291972280947927</v>
      </c>
      <c r="BA30" s="287">
        <f>'2'!BL30</f>
        <v>0.42959190142660608</v>
      </c>
      <c r="BB30" s="287">
        <f>'3'!AX30</f>
        <v>0.64748209336370433</v>
      </c>
      <c r="BC30" s="261">
        <f>'8'!BL30</f>
        <v>0.70554295433947833</v>
      </c>
      <c r="BD30" s="261">
        <f t="shared" si="26"/>
        <v>0.42698555542984129</v>
      </c>
      <c r="BE30" s="214">
        <f t="shared" si="27"/>
        <v>0.49672828557925525</v>
      </c>
      <c r="BF30" s="286">
        <f>'1'!CQ30</f>
        <v>0.35414697575946813</v>
      </c>
      <c r="BG30" s="286">
        <f>'1'!CS30</f>
        <v>0.46229415951467778</v>
      </c>
      <c r="BH30" s="261">
        <f>'2'!BS30</f>
        <v>0.26246492359692059</v>
      </c>
      <c r="BI30" s="287">
        <f>'2'!BU30</f>
        <v>0.36722981050366355</v>
      </c>
      <c r="BJ30" s="287">
        <f>'3'!BE30</f>
        <v>0.58149595563546186</v>
      </c>
      <c r="BK30" s="261">
        <f>'8'!BU30</f>
        <v>0.71837359376619236</v>
      </c>
      <c r="BL30" s="261">
        <f t="shared" si="28"/>
        <v>0.44054521273045177</v>
      </c>
      <c r="BM30" s="214">
        <f t="shared" si="29"/>
        <v>0.5108061960488961</v>
      </c>
      <c r="BN30" s="286">
        <f>'1'!DC30</f>
        <v>0.42997723736852628</v>
      </c>
      <c r="BO30" s="286">
        <f>'1'!DE30</f>
        <v>0.54169215239232593</v>
      </c>
      <c r="BP30" s="261">
        <f>'2'!CB30</f>
        <v>0.40220595766397843</v>
      </c>
      <c r="BQ30" s="287">
        <f>'2'!CD30</f>
        <v>0.52758116933797672</v>
      </c>
      <c r="BR30" s="287">
        <f>'3'!BL30</f>
        <v>0.69567805609522426</v>
      </c>
      <c r="BS30" s="261">
        <f>'8'!CD30</f>
        <v>0.749704865623396</v>
      </c>
      <c r="BT30" s="261">
        <f t="shared" si="30"/>
        <v>0.52202306001644727</v>
      </c>
      <c r="BU30" s="214">
        <f t="shared" si="31"/>
        <v>0.60026280182672065</v>
      </c>
      <c r="BV30" s="286">
        <f>'1'!DO30</f>
        <v>0.30596654274670104</v>
      </c>
      <c r="BW30" s="286">
        <f>'1'!DQ30</f>
        <v>0.40719518744000566</v>
      </c>
      <c r="BX30" s="261">
        <f>'2'!CK30</f>
        <v>0.45281381244371466</v>
      </c>
      <c r="BY30" s="287">
        <f>'2'!CM30</f>
        <v>0.57741335250660264</v>
      </c>
      <c r="BZ30" s="287">
        <f>'3'!BS30</f>
        <v>0.78510805643119363</v>
      </c>
      <c r="CA30" s="261">
        <f>'8'!CM30</f>
        <v>0.84002912586345357</v>
      </c>
      <c r="CB30" s="261">
        <f t="shared" si="32"/>
        <v>0.52760712874777682</v>
      </c>
      <c r="CC30" s="214">
        <f t="shared" si="33"/>
        <v>0.60213042971732045</v>
      </c>
      <c r="CD30" s="286">
        <f>'1'!EA30</f>
        <v>0.19816210781106444</v>
      </c>
      <c r="CE30" s="286">
        <f>'1'!EC30</f>
        <v>0.2673056418219496</v>
      </c>
      <c r="CF30" s="261">
        <f>'2'!CT30</f>
        <v>0.12837337859168885</v>
      </c>
      <c r="CG30" s="287">
        <f>'2'!CV30</f>
        <v>0.16665869987689436</v>
      </c>
      <c r="CH30" s="287">
        <f>'3'!BZ30</f>
        <v>0.54417044301507811</v>
      </c>
      <c r="CI30" s="261">
        <f>'8'!CV30</f>
        <v>0.68594864799906274</v>
      </c>
      <c r="CJ30" s="261">
        <f t="shared" si="34"/>
        <v>0.33411976435259927</v>
      </c>
      <c r="CK30" s="214">
        <f t="shared" si="35"/>
        <v>0.36957128660030925</v>
      </c>
      <c r="CL30" s="286">
        <f>'1'!EM30</f>
        <v>0.29387988972848</v>
      </c>
      <c r="CM30" s="286">
        <f>'1'!EO30</f>
        <v>0.39272655598408568</v>
      </c>
      <c r="CN30" s="261">
        <f>'2'!DC30</f>
        <v>0.29013794926760456</v>
      </c>
      <c r="CO30" s="287">
        <f>'2'!DE30</f>
        <v>0.40214214138866805</v>
      </c>
      <c r="CP30" s="287">
        <f>'3'!CG30</f>
        <v>0.64816705465134661</v>
      </c>
      <c r="CQ30" s="261">
        <f>'8'!DE30</f>
        <v>0.84893155629627992</v>
      </c>
      <c r="CR30" s="261">
        <f t="shared" si="36"/>
        <v>0.47287330044648035</v>
      </c>
      <c r="CS30" s="214">
        <f t="shared" si="37"/>
        <v>0.54245408371078119</v>
      </c>
      <c r="CT30" s="286">
        <f>'1'!EY30</f>
        <v>0.24784114701167972</v>
      </c>
      <c r="CU30" s="286">
        <f>'1'!FA30</f>
        <v>0.33496133182817489</v>
      </c>
      <c r="CV30" s="261">
        <f>'2'!DL30</f>
        <v>0.2350314130338037</v>
      </c>
      <c r="CW30" s="287">
        <f>'2'!DN30</f>
        <v>0.33074735774331204</v>
      </c>
      <c r="CX30" s="287">
        <f>'3'!CN30</f>
        <v>0.41705508201687108</v>
      </c>
      <c r="CY30" s="261">
        <f>'8'!DN30</f>
        <v>0.77108812928939918</v>
      </c>
      <c r="CZ30" s="261">
        <f t="shared" si="38"/>
        <v>0.41380702748051129</v>
      </c>
      <c r="DA30" s="214">
        <f t="shared" si="39"/>
        <v>0.47414295022409247</v>
      </c>
      <c r="DB30" s="286">
        <f>'1'!FK30</f>
        <v>0.49391094306610528</v>
      </c>
      <c r="DC30" s="286">
        <f>'1'!FM30</f>
        <v>0.60276862453013635</v>
      </c>
      <c r="DD30" s="261">
        <f>'2'!DU30</f>
        <v>0.37530587647580266</v>
      </c>
      <c r="DE30" s="287">
        <f>'2'!DW30</f>
        <v>0.49952167643612289</v>
      </c>
      <c r="DF30" s="287">
        <f>'3'!CU30</f>
        <v>0.12767256391141496</v>
      </c>
      <c r="DG30" s="261">
        <f>'8'!DW30</f>
        <v>0.41141953343608989</v>
      </c>
      <c r="DH30" s="261">
        <f t="shared" si="41"/>
        <v>0.42260999648273934</v>
      </c>
      <c r="DI30" s="214">
        <f t="shared" si="40"/>
        <v>0.49952424535277529</v>
      </c>
    </row>
    <row r="31" spans="1:113" ht="19.5" customHeight="1">
      <c r="A31" s="201">
        <v>1987</v>
      </c>
      <c r="B31" s="286">
        <f>'1'!K31</f>
        <v>0.32344330154316908</v>
      </c>
      <c r="C31" s="286">
        <f>'1'!M31</f>
        <v>0.42764349960795034</v>
      </c>
      <c r="D31" s="261">
        <f>'2'!H31</f>
        <v>0.23770036930131497</v>
      </c>
      <c r="E31" s="287">
        <f>'2'!J31</f>
        <v>0.33438419929674296</v>
      </c>
      <c r="F31" s="287">
        <f>'3'!H31</f>
        <v>0.51595171484286362</v>
      </c>
      <c r="G31" s="261">
        <f>'8'!J31</f>
        <v>0.68784336789536382</v>
      </c>
      <c r="H31" s="261">
        <f t="shared" si="14"/>
        <v>0.41216572278414981</v>
      </c>
      <c r="I31" s="214">
        <f t="shared" si="15"/>
        <v>0.4784574520440189</v>
      </c>
      <c r="J31" s="286">
        <f>'1'!W31</f>
        <v>0.40951982091376837</v>
      </c>
      <c r="K31" s="286">
        <f>'1'!Y31</f>
        <v>0.52107143595694938</v>
      </c>
      <c r="L31" s="261">
        <f>'2'!Q31</f>
        <v>0.2739302727071492</v>
      </c>
      <c r="M31" s="287">
        <f>'2'!S31</f>
        <v>0.38191343078129425</v>
      </c>
      <c r="N31" s="287">
        <f>'3'!O31</f>
        <v>0.84869052660748645</v>
      </c>
      <c r="O31" s="261">
        <f>'8'!S31</f>
        <v>0.75542313865703048</v>
      </c>
      <c r="P31" s="261">
        <f t="shared" si="16"/>
        <v>0.47482816665172289</v>
      </c>
      <c r="Q31" s="214">
        <f t="shared" si="17"/>
        <v>0.5472746417804405</v>
      </c>
      <c r="R31" s="286">
        <f>'1'!AI31</f>
        <v>0.36883499537830577</v>
      </c>
      <c r="S31" s="286">
        <f>'1'!AK31</f>
        <v>0.47833088054970807</v>
      </c>
      <c r="T31" s="261">
        <f>'2'!Z31</f>
        <v>0.26314081561090252</v>
      </c>
      <c r="U31" s="287">
        <f>'2'!AB31</f>
        <v>0.36810430689320411</v>
      </c>
      <c r="V31" s="287">
        <f>'3'!V31</f>
        <v>0.52728539534229779</v>
      </c>
      <c r="W31" s="261">
        <f>'8'!AB31</f>
        <v>0.6894305840381707</v>
      </c>
      <c r="X31" s="261">
        <f t="shared" si="18"/>
        <v>0.43606411035903508</v>
      </c>
      <c r="Y31" s="214">
        <f t="shared" si="19"/>
        <v>0.50683570458875737</v>
      </c>
      <c r="Z31" s="286">
        <f>'1'!AU31</f>
        <v>0.30685884113606982</v>
      </c>
      <c r="AA31" s="286">
        <f>'1'!AW31</f>
        <v>0.4082525591951372</v>
      </c>
      <c r="AB31" s="261">
        <f>'2'!AI31</f>
        <v>0.30792384410223284</v>
      </c>
      <c r="AC31" s="287">
        <f>'2'!AK31</f>
        <v>0.42366685568694268</v>
      </c>
      <c r="AD31" s="287">
        <f>'3'!AC31</f>
        <v>0.56739412859408167</v>
      </c>
      <c r="AE31" s="261">
        <f>'8'!AK31</f>
        <v>0.78711905299512663</v>
      </c>
      <c r="AF31" s="261">
        <f t="shared" si="20"/>
        <v>0.46262757361703172</v>
      </c>
      <c r="AG31" s="214">
        <f t="shared" si="21"/>
        <v>0.53428269439947818</v>
      </c>
      <c r="AH31" s="286">
        <f>'1'!BG31</f>
        <v>0.19987726982266579</v>
      </c>
      <c r="AI31" s="286">
        <f>'1'!BI31</f>
        <v>0.26974403190919394</v>
      </c>
      <c r="AJ31" s="261">
        <f>'2'!AR31</f>
        <v>0.32000798984464113</v>
      </c>
      <c r="AK31" s="287">
        <f>'2'!AT31</f>
        <v>0.43791055190753209</v>
      </c>
      <c r="AL31" s="287">
        <f>'3'!AJ31</f>
        <v>0.84996841313925575</v>
      </c>
      <c r="AM31" s="261">
        <f>'8'!AT31</f>
        <v>0.81140706961918707</v>
      </c>
      <c r="AN31" s="261">
        <f t="shared" si="22"/>
        <v>0.439326468664543</v>
      </c>
      <c r="AO31" s="214">
        <f t="shared" si="23"/>
        <v>0.50129034563385133</v>
      </c>
      <c r="AP31" s="286">
        <f>'1'!BS31</f>
        <v>0.36103645563799414</v>
      </c>
      <c r="AQ31" s="286">
        <f>'1'!BU31</f>
        <v>0.46985816235521183</v>
      </c>
      <c r="AR31" s="261">
        <f>'2'!BA31</f>
        <v>0.27179315312445917</v>
      </c>
      <c r="AS31" s="287">
        <f>'2'!BC31</f>
        <v>0.37920045554387921</v>
      </c>
      <c r="AT31" s="287">
        <f>'3'!AQ31</f>
        <v>0.5391437604101863</v>
      </c>
      <c r="AU31" s="261">
        <f>'8'!BC31</f>
        <v>0.72212976023352704</v>
      </c>
      <c r="AV31" s="261">
        <f t="shared" si="24"/>
        <v>0.44713659176867354</v>
      </c>
      <c r="AW31" s="214">
        <f t="shared" si="25"/>
        <v>0.51849216478376392</v>
      </c>
      <c r="AX31" s="286">
        <f>'1'!CE31</f>
        <v>0.29713231745227803</v>
      </c>
      <c r="AY31" s="286">
        <f>'1'!CG31</f>
        <v>0.39664696468504679</v>
      </c>
      <c r="AZ31" s="261">
        <f>'2'!BJ31</f>
        <v>0.32600936668664238</v>
      </c>
      <c r="BA31" s="287">
        <f>'2'!BL31</f>
        <v>0.44487466457695574</v>
      </c>
      <c r="BB31" s="287">
        <f>'3'!AX31</f>
        <v>0.66889688630693633</v>
      </c>
      <c r="BC31" s="261">
        <f>'8'!BL31</f>
        <v>0.71368426267561558</v>
      </c>
      <c r="BD31" s="261">
        <f t="shared" si="26"/>
        <v>0.44115256244879686</v>
      </c>
      <c r="BE31" s="214">
        <f t="shared" si="27"/>
        <v>0.51321794433941403</v>
      </c>
      <c r="BF31" s="286">
        <f>'1'!CQ31</f>
        <v>0.37428811291734937</v>
      </c>
      <c r="BG31" s="286">
        <f>'1'!CS31</f>
        <v>0.48420011653912287</v>
      </c>
      <c r="BH31" s="261">
        <f>'2'!BS31</f>
        <v>0.27121927089124948</v>
      </c>
      <c r="BI31" s="287">
        <f>'2'!BU31</f>
        <v>0.37847008410107658</v>
      </c>
      <c r="BJ31" s="287">
        <f>'3'!BE31</f>
        <v>0.44610976802534041</v>
      </c>
      <c r="BK31" s="261">
        <f>'8'!BU31</f>
        <v>0.71012743036073933</v>
      </c>
      <c r="BL31" s="261">
        <f t="shared" si="28"/>
        <v>0.4473594886758816</v>
      </c>
      <c r="BM31" s="214">
        <f t="shared" si="29"/>
        <v>0.51902321823030984</v>
      </c>
      <c r="BN31" s="286">
        <f>'1'!DC31</f>
        <v>0.41898663094195171</v>
      </c>
      <c r="BO31" s="286">
        <f>'1'!DE31</f>
        <v>0.5306830017962344</v>
      </c>
      <c r="BP31" s="261">
        <f>'2'!CB31</f>
        <v>0.41619479993151354</v>
      </c>
      <c r="BQ31" s="287">
        <f>'2'!CD31</f>
        <v>0.54172616894703052</v>
      </c>
      <c r="BR31" s="287">
        <f>'3'!BL31</f>
        <v>0.6716270321415837</v>
      </c>
      <c r="BS31" s="261">
        <f>'8'!CD31</f>
        <v>0.75496022169432553</v>
      </c>
      <c r="BT31" s="261">
        <f t="shared" si="30"/>
        <v>0.52474674534737098</v>
      </c>
      <c r="BU31" s="214">
        <f t="shared" si="31"/>
        <v>0.60303189950440494</v>
      </c>
      <c r="BV31" s="286">
        <f>'1'!DO31</f>
        <v>0.30697806454168225</v>
      </c>
      <c r="BW31" s="286">
        <f>'1'!DQ31</f>
        <v>0.40839372798798346</v>
      </c>
      <c r="BX31" s="261">
        <f>'2'!CK31</f>
        <v>0.46039603334838547</v>
      </c>
      <c r="BY31" s="287">
        <f>'2'!CM31</f>
        <v>0.58457340215989928</v>
      </c>
      <c r="BZ31" s="287">
        <f>'3'!BS31</f>
        <v>0.78804994466097622</v>
      </c>
      <c r="CA31" s="261">
        <f>'8'!CM31</f>
        <v>0.83785187427904662</v>
      </c>
      <c r="CB31" s="261">
        <f t="shared" si="32"/>
        <v>0.52972457081580782</v>
      </c>
      <c r="CC31" s="214">
        <f t="shared" si="33"/>
        <v>0.60417027146088675</v>
      </c>
      <c r="CD31" s="286">
        <f>'1'!EA31</f>
        <v>0.2248969806467461</v>
      </c>
      <c r="CE31" s="286">
        <f>'1'!EC31</f>
        <v>0.30445687380366371</v>
      </c>
      <c r="CF31" s="261">
        <f>'2'!CT31</f>
        <v>0.13726233320405146</v>
      </c>
      <c r="CG31" s="287">
        <f>'2'!CV31</f>
        <v>0.18195831074430507</v>
      </c>
      <c r="CH31" s="287">
        <f>'3'!BZ31</f>
        <v>0.55389440167104531</v>
      </c>
      <c r="CI31" s="261">
        <f>'8'!CV31</f>
        <v>0.69155416169330586</v>
      </c>
      <c r="CJ31" s="261">
        <f t="shared" si="34"/>
        <v>0.34772544692955415</v>
      </c>
      <c r="CK31" s="214">
        <f t="shared" si="35"/>
        <v>0.38872988425962063</v>
      </c>
      <c r="CL31" s="286">
        <f>'1'!EM31</f>
        <v>0.31370201407371567</v>
      </c>
      <c r="CM31" s="286">
        <f>'1'!EO31</f>
        <v>0.41631345001161174</v>
      </c>
      <c r="CN31" s="261">
        <f>'2'!DC31</f>
        <v>0.29511165962583857</v>
      </c>
      <c r="CO31" s="287">
        <f>'2'!DE31</f>
        <v>0.40823059369046744</v>
      </c>
      <c r="CP31" s="287">
        <f>'3'!CG31</f>
        <v>0.61962106353846891</v>
      </c>
      <c r="CQ31" s="261">
        <f>'8'!DE31</f>
        <v>0.84433203544942592</v>
      </c>
      <c r="CR31" s="261">
        <f t="shared" si="36"/>
        <v>0.47953808401916342</v>
      </c>
      <c r="CS31" s="214">
        <f t="shared" si="37"/>
        <v>0.5507291061199967</v>
      </c>
      <c r="CT31" s="286">
        <f>'1'!EY31</f>
        <v>0.27045595203461692</v>
      </c>
      <c r="CU31" s="286">
        <f>'1'!FA31</f>
        <v>0.36388189660376213</v>
      </c>
      <c r="CV31" s="261">
        <f>'2'!DL31</f>
        <v>0.23713001695080652</v>
      </c>
      <c r="CW31" s="287">
        <f>'2'!DN31</f>
        <v>0.33360864983885774</v>
      </c>
      <c r="CX31" s="287">
        <f>'3'!CN31</f>
        <v>0.42038637700460946</v>
      </c>
      <c r="CY31" s="261">
        <f>'8'!DN31</f>
        <v>0.7615536768154193</v>
      </c>
      <c r="CZ31" s="261">
        <f t="shared" si="38"/>
        <v>0.41881608311427815</v>
      </c>
      <c r="DA31" s="214">
        <f t="shared" si="39"/>
        <v>0.48148459367515295</v>
      </c>
      <c r="DB31" s="286">
        <f>'1'!FK31</f>
        <v>0.51081092397305572</v>
      </c>
      <c r="DC31" s="286">
        <f>'1'!FM31</f>
        <v>0.61812985146655941</v>
      </c>
      <c r="DD31" s="261">
        <f>'2'!DU31</f>
        <v>0.38680623529886193</v>
      </c>
      <c r="DE31" s="287">
        <f>'2'!DW31</f>
        <v>0.51166020803425893</v>
      </c>
      <c r="DF31" s="287">
        <f>'3'!CU31</f>
        <v>0.12787532026649898</v>
      </c>
      <c r="DG31" s="261">
        <f>'8'!DW31</f>
        <v>0.4174461888172169</v>
      </c>
      <c r="DH31" s="261">
        <f t="shared" si="41"/>
        <v>0.43397090486941436</v>
      </c>
      <c r="DI31" s="214">
        <f t="shared" si="40"/>
        <v>0.51058796194495171</v>
      </c>
    </row>
    <row r="32" spans="1:113" ht="19.5" customHeight="1">
      <c r="A32" s="201">
        <v>1988</v>
      </c>
      <c r="B32" s="286">
        <f>'1'!K32</f>
        <v>0.33041166592532012</v>
      </c>
      <c r="C32" s="286">
        <f>'1'!M32</f>
        <v>0.4356465695125607</v>
      </c>
      <c r="D32" s="261">
        <f>'2'!H32</f>
        <v>0.23594440849625245</v>
      </c>
      <c r="E32" s="287">
        <f>'2'!J32</f>
        <v>0.33199364533105424</v>
      </c>
      <c r="F32" s="287">
        <f>'3'!H32</f>
        <v>0.50602973856879152</v>
      </c>
      <c r="G32" s="261">
        <f>'8'!J32</f>
        <v>0.6914021349847439</v>
      </c>
      <c r="H32" s="261">
        <f t="shared" si="14"/>
        <v>0.41506020910408448</v>
      </c>
      <c r="I32" s="214">
        <f t="shared" si="15"/>
        <v>0.48148397544335847</v>
      </c>
      <c r="J32" s="286">
        <f>'1'!W32</f>
        <v>0.4321215078747892</v>
      </c>
      <c r="K32" s="286">
        <f>'1'!Y32</f>
        <v>0.54382167974820983</v>
      </c>
      <c r="L32" s="261">
        <f>'2'!Q32</f>
        <v>0.27905902045353903</v>
      </c>
      <c r="M32" s="287">
        <f>'2'!S32</f>
        <v>0.38838015778374946</v>
      </c>
      <c r="N32" s="287">
        <f>'3'!O32</f>
        <v>0.84770561592121396</v>
      </c>
      <c r="O32" s="261">
        <f>'8'!S32</f>
        <v>0.76487371633501366</v>
      </c>
      <c r="P32" s="261">
        <f t="shared" si="16"/>
        <v>0.4870979007389028</v>
      </c>
      <c r="Q32" s="214">
        <f t="shared" si="17"/>
        <v>0.56003493277610117</v>
      </c>
      <c r="R32" s="286">
        <f>'1'!AI32</f>
        <v>0.3853390363069446</v>
      </c>
      <c r="S32" s="286">
        <f>'1'!AK32</f>
        <v>0.49595788797426371</v>
      </c>
      <c r="T32" s="261">
        <f>'2'!Z32</f>
        <v>0.27448689465300663</v>
      </c>
      <c r="U32" s="287">
        <f>'2'!AB32</f>
        <v>0.38261825701579061</v>
      </c>
      <c r="V32" s="287">
        <f>'3'!V32</f>
        <v>0.53651723573450028</v>
      </c>
      <c r="W32" s="261">
        <f>'8'!AB32</f>
        <v>0.70279818600949884</v>
      </c>
      <c r="X32" s="261">
        <f t="shared" si="18"/>
        <v>0.44966595859991854</v>
      </c>
      <c r="Y32" s="214">
        <f t="shared" si="19"/>
        <v>0.52185352922985251</v>
      </c>
      <c r="Z32" s="286">
        <f>'1'!AU32</f>
        <v>0.2985997313972158</v>
      </c>
      <c r="AA32" s="286">
        <f>'1'!AW32</f>
        <v>0.39840919442097933</v>
      </c>
      <c r="AB32" s="261">
        <f>'2'!AI32</f>
        <v>0.3238131484950536</v>
      </c>
      <c r="AC32" s="287">
        <f>'2'!AK32</f>
        <v>0.44233442893778996</v>
      </c>
      <c r="AD32" s="287">
        <f>'3'!AC32</f>
        <v>0.58143824534469113</v>
      </c>
      <c r="AE32" s="261">
        <f>'8'!AK32</f>
        <v>0.78232965228071949</v>
      </c>
      <c r="AF32" s="261">
        <f t="shared" si="20"/>
        <v>0.46356503561708634</v>
      </c>
      <c r="AG32" s="214">
        <f t="shared" si="21"/>
        <v>0.53561418096103131</v>
      </c>
      <c r="AH32" s="286">
        <f>'1'!BG32</f>
        <v>0.22229927886173145</v>
      </c>
      <c r="AI32" s="286">
        <f>'1'!BI32</f>
        <v>0.30092522993857279</v>
      </c>
      <c r="AJ32" s="261">
        <f>'2'!AR32</f>
        <v>0.32852329990151852</v>
      </c>
      <c r="AK32" s="287">
        <f>'2'!AT32</f>
        <v>0.44777073839215931</v>
      </c>
      <c r="AL32" s="287">
        <f>'3'!AJ32</f>
        <v>0.84729964340546937</v>
      </c>
      <c r="AM32" s="261">
        <f>'8'!AT32</f>
        <v>0.81582812905358648</v>
      </c>
      <c r="AN32" s="261">
        <f t="shared" si="22"/>
        <v>0.45099473357955611</v>
      </c>
      <c r="AO32" s="214">
        <f t="shared" si="23"/>
        <v>0.51629295213682513</v>
      </c>
      <c r="AP32" s="286">
        <f>'1'!BS32</f>
        <v>0.38031244871562042</v>
      </c>
      <c r="AQ32" s="286">
        <f>'1'!BU32</f>
        <v>0.4906321961370777</v>
      </c>
      <c r="AR32" s="261">
        <f>'2'!BA32</f>
        <v>0.27903561320940906</v>
      </c>
      <c r="AS32" s="287">
        <f>'2'!BC32</f>
        <v>0.38835078387817878</v>
      </c>
      <c r="AT32" s="287">
        <f>'3'!AQ32</f>
        <v>0.52376077158871293</v>
      </c>
      <c r="AU32" s="261">
        <f>'8'!BC32</f>
        <v>0.72112596839405207</v>
      </c>
      <c r="AV32" s="261">
        <f t="shared" si="24"/>
        <v>0.455556430005297</v>
      </c>
      <c r="AW32" s="214">
        <f t="shared" si="25"/>
        <v>0.52803595297507189</v>
      </c>
      <c r="AX32" s="286">
        <f>'1'!CE32</f>
        <v>0.30824704755806764</v>
      </c>
      <c r="AY32" s="286">
        <f>'1'!CG32</f>
        <v>0.40989467881576436</v>
      </c>
      <c r="AZ32" s="261">
        <f>'2'!BJ32</f>
        <v>0.33441375745764113</v>
      </c>
      <c r="BA32" s="287">
        <f>'2'!BL32</f>
        <v>0.45450849683341188</v>
      </c>
      <c r="BB32" s="287">
        <f>'3'!AX32</f>
        <v>0.68904528790330788</v>
      </c>
      <c r="BC32" s="261">
        <f>'8'!BL32</f>
        <v>0.71924336634694952</v>
      </c>
      <c r="BD32" s="261">
        <f t="shared" si="26"/>
        <v>0.44942837654967727</v>
      </c>
      <c r="BE32" s="214">
        <f t="shared" si="27"/>
        <v>0.52260335885872156</v>
      </c>
      <c r="BF32" s="286">
        <f>'1'!CQ32</f>
        <v>0.3970519357195389</v>
      </c>
      <c r="BG32" s="286">
        <f>'1'!CS32</f>
        <v>0.50822566525994617</v>
      </c>
      <c r="BH32" s="261">
        <f>'2'!BS32</f>
        <v>0.28072688524273026</v>
      </c>
      <c r="BI32" s="287">
        <f>'2'!BU32</f>
        <v>0.3904699004835806</v>
      </c>
      <c r="BJ32" s="287">
        <f>'3'!BE32</f>
        <v>0.54720923439731872</v>
      </c>
      <c r="BK32" s="261">
        <f>'8'!BU32</f>
        <v>0.70605868713557574</v>
      </c>
      <c r="BL32" s="261">
        <f t="shared" si="28"/>
        <v>0.45666637767228885</v>
      </c>
      <c r="BM32" s="214">
        <f t="shared" si="29"/>
        <v>0.52956890345010388</v>
      </c>
      <c r="BN32" s="286">
        <f>'1'!DC32</f>
        <v>0.43032302865652861</v>
      </c>
      <c r="BO32" s="286">
        <f>'1'!DE32</f>
        <v>0.54203596759584738</v>
      </c>
      <c r="BP32" s="261">
        <f>'2'!CB32</f>
        <v>0.4256436883894551</v>
      </c>
      <c r="BQ32" s="287">
        <f>'2'!CD32</f>
        <v>0.55111610038831504</v>
      </c>
      <c r="BR32" s="287">
        <f>'3'!BL32</f>
        <v>0.6466410021900999</v>
      </c>
      <c r="BS32" s="261">
        <f>'8'!CD32</f>
        <v>0.74834421880695501</v>
      </c>
      <c r="BT32" s="261">
        <f t="shared" si="30"/>
        <v>0.52942260883146985</v>
      </c>
      <c r="BU32" s="214">
        <f t="shared" si="31"/>
        <v>0.60769377464106877</v>
      </c>
      <c r="BV32" s="286">
        <f>'1'!DO32</f>
        <v>0.29435070542712999</v>
      </c>
      <c r="BW32" s="286">
        <f>'1'!DQ32</f>
        <v>0.39329531349803959</v>
      </c>
      <c r="BX32" s="261">
        <f>'2'!CK32</f>
        <v>0.4697159564169448</v>
      </c>
      <c r="BY32" s="287">
        <f>'2'!CM32</f>
        <v>0.59327196790366754</v>
      </c>
      <c r="BZ32" s="287">
        <f>'3'!BS32</f>
        <v>0.7909558248483598</v>
      </c>
      <c r="CA32" s="261">
        <f>'8'!CM32</f>
        <v>0.82577900614720479</v>
      </c>
      <c r="CB32" s="261">
        <f t="shared" si="32"/>
        <v>0.52464907043712228</v>
      </c>
      <c r="CC32" s="214">
        <f t="shared" si="33"/>
        <v>0.59807427489114096</v>
      </c>
      <c r="CD32" s="286">
        <f>'1'!EA32</f>
        <v>0.24512748362422995</v>
      </c>
      <c r="CE32" s="286">
        <f>'1'!EC32</f>
        <v>0.33141632201384308</v>
      </c>
      <c r="CF32" s="261">
        <f>'2'!CT32</f>
        <v>0.14722045394359456</v>
      </c>
      <c r="CG32" s="287">
        <f>'2'!CV32</f>
        <v>0.19869754332865103</v>
      </c>
      <c r="CH32" s="287">
        <f>'3'!BZ32</f>
        <v>0.56342032416168641</v>
      </c>
      <c r="CI32" s="261">
        <f>'8'!CV32</f>
        <v>0.69369025454361588</v>
      </c>
      <c r="CJ32" s="261">
        <f t="shared" si="34"/>
        <v>0.35839260339677537</v>
      </c>
      <c r="CK32" s="214">
        <f t="shared" si="35"/>
        <v>0.40385535956241636</v>
      </c>
      <c r="CL32" s="286">
        <f>'1'!EM32</f>
        <v>0.3193456983446421</v>
      </c>
      <c r="CM32" s="286">
        <f>'1'!EO32</f>
        <v>0.42289804047300972</v>
      </c>
      <c r="CN32" s="261">
        <f>'2'!DC32</f>
        <v>0.29938066803141705</v>
      </c>
      <c r="CO32" s="287">
        <f>'2'!DE32</f>
        <v>0.413413114271168</v>
      </c>
      <c r="CP32" s="287">
        <f>'3'!CG32</f>
        <v>0.62173917430603942</v>
      </c>
      <c r="CQ32" s="261">
        <f>'8'!DE32</f>
        <v>0.85038787128615234</v>
      </c>
      <c r="CR32" s="261">
        <f t="shared" si="36"/>
        <v>0.48480769842852983</v>
      </c>
      <c r="CS32" s="214">
        <f t="shared" si="37"/>
        <v>0.5566106785900089</v>
      </c>
      <c r="CT32" s="286">
        <f>'1'!EY32</f>
        <v>0.29362901181969925</v>
      </c>
      <c r="CU32" s="286">
        <f>'1'!FA32</f>
        <v>0.39242331609024256</v>
      </c>
      <c r="CV32" s="261">
        <f>'2'!DL32</f>
        <v>0.24632921430654844</v>
      </c>
      <c r="CW32" s="287">
        <f>'2'!DN32</f>
        <v>0.34601041474893418</v>
      </c>
      <c r="CX32" s="287">
        <f>'3'!CN32</f>
        <v>0.42331117346127423</v>
      </c>
      <c r="CY32" s="261">
        <f>'8'!DN32</f>
        <v>0.77137491967410809</v>
      </c>
      <c r="CZ32" s="261">
        <f t="shared" si="38"/>
        <v>0.43273993811411743</v>
      </c>
      <c r="DA32" s="214">
        <f t="shared" si="39"/>
        <v>0.49823685466938405</v>
      </c>
      <c r="DB32" s="286">
        <f>'1'!FK32</f>
        <v>0.52939065751724312</v>
      </c>
      <c r="DC32" s="286">
        <f>'1'!FM32</f>
        <v>0.63466912714133994</v>
      </c>
      <c r="DD32" s="261">
        <f>'2'!DU32</f>
        <v>0.3960787916789672</v>
      </c>
      <c r="DE32" s="287">
        <f>'2'!DW32</f>
        <v>0.52129136250033858</v>
      </c>
      <c r="DF32" s="287">
        <f>'3'!CU32</f>
        <v>0.12807503233404752</v>
      </c>
      <c r="DG32" s="261">
        <f>'8'!DW32</f>
        <v>0.41378438384474747</v>
      </c>
      <c r="DH32" s="261">
        <f t="shared" si="41"/>
        <v>0.44195376490351612</v>
      </c>
      <c r="DI32" s="214">
        <f t="shared" si="40"/>
        <v>0.51801580825052063</v>
      </c>
    </row>
    <row r="33" spans="1:113" ht="19.5" customHeight="1">
      <c r="A33" s="201">
        <v>1989</v>
      </c>
      <c r="B33" s="286">
        <f>'1'!K33</f>
        <v>0.34761440937243571</v>
      </c>
      <c r="C33" s="286">
        <f>'1'!M33</f>
        <v>0.45505221920578637</v>
      </c>
      <c r="D33" s="261">
        <f>'2'!H33</f>
        <v>0.24237453912729584</v>
      </c>
      <c r="E33" s="287">
        <f>'2'!J33</f>
        <v>0.34070677396925525</v>
      </c>
      <c r="F33" s="287">
        <f>'3'!H33</f>
        <v>0.4959634377721755</v>
      </c>
      <c r="G33" s="261">
        <f>'8'!J33</f>
        <v>0.6965436554948975</v>
      </c>
      <c r="H33" s="261">
        <f t="shared" si="14"/>
        <v>0.42455575931822764</v>
      </c>
      <c r="I33" s="214">
        <f t="shared" si="15"/>
        <v>0.49245987406107994</v>
      </c>
      <c r="J33" s="286">
        <f>'1'!W33</f>
        <v>0.45063005735382822</v>
      </c>
      <c r="K33" s="286">
        <f>'1'!Y33</f>
        <v>0.56196048386822173</v>
      </c>
      <c r="L33" s="261">
        <f>'2'!Q33</f>
        <v>0.29036447795263542</v>
      </c>
      <c r="M33" s="287">
        <f>'2'!S33</f>
        <v>0.40242063382384879</v>
      </c>
      <c r="N33" s="287">
        <f>'3'!O33</f>
        <v>0.84842063381354205</v>
      </c>
      <c r="O33" s="261">
        <f>'8'!S33</f>
        <v>0.77375132004071545</v>
      </c>
      <c r="P33" s="261">
        <f t="shared" si="16"/>
        <v>0.49986613226456911</v>
      </c>
      <c r="Q33" s="214">
        <f t="shared" si="17"/>
        <v>0.57358370445181939</v>
      </c>
      <c r="R33" s="286">
        <f>'1'!AI33</f>
        <v>0.39446817772017617</v>
      </c>
      <c r="S33" s="286">
        <f>'1'!AK33</f>
        <v>0.50553637973919519</v>
      </c>
      <c r="T33" s="261">
        <f>'2'!Z33</f>
        <v>0.28462657082422926</v>
      </c>
      <c r="U33" s="287">
        <f>'2'!AB33</f>
        <v>0.39533098077996875</v>
      </c>
      <c r="V33" s="287">
        <f>'3'!V33</f>
        <v>0.54554890236692832</v>
      </c>
      <c r="W33" s="261">
        <f>'8'!AB33</f>
        <v>0.70449409448945655</v>
      </c>
      <c r="X33" s="261">
        <f t="shared" si="18"/>
        <v>0.45658431820117451</v>
      </c>
      <c r="Y33" s="214">
        <f t="shared" si="19"/>
        <v>0.52976928015284475</v>
      </c>
      <c r="Z33" s="286">
        <f>'1'!AU33</f>
        <v>0.29788593779249434</v>
      </c>
      <c r="AA33" s="286">
        <f>'1'!AW33</f>
        <v>0.39755250108923029</v>
      </c>
      <c r="AB33" s="261">
        <f>'2'!AI33</f>
        <v>0.33751364412350993</v>
      </c>
      <c r="AC33" s="287">
        <f>'2'!AK33</f>
        <v>0.45802754983668065</v>
      </c>
      <c r="AD33" s="287">
        <f>'3'!AC33</f>
        <v>0.59516934900897678</v>
      </c>
      <c r="AE33" s="261">
        <f>'8'!AK33</f>
        <v>0.77033271431806194</v>
      </c>
      <c r="AF33" s="261">
        <f t="shared" si="20"/>
        <v>0.46389165775724184</v>
      </c>
      <c r="AG33" s="214">
        <f t="shared" si="21"/>
        <v>0.53655121253051097</v>
      </c>
      <c r="AH33" s="286">
        <f>'1'!BG33</f>
        <v>0.24017564139290348</v>
      </c>
      <c r="AI33" s="286">
        <f>'1'!BI33</f>
        <v>0.32490477823737179</v>
      </c>
      <c r="AJ33" s="261">
        <f>'2'!AR33</f>
        <v>0.33376912034226425</v>
      </c>
      <c r="AK33" s="287">
        <f>'2'!AT33</f>
        <v>0.45377439032848627</v>
      </c>
      <c r="AL33" s="287">
        <f>'3'!AJ33</f>
        <v>0.84459325243152494</v>
      </c>
      <c r="AM33" s="261">
        <f>'8'!AT33</f>
        <v>0.82664898036240131</v>
      </c>
      <c r="AN33" s="261">
        <f t="shared" si="22"/>
        <v>0.46219593489219779</v>
      </c>
      <c r="AO33" s="214">
        <f t="shared" si="23"/>
        <v>0.52975828914632561</v>
      </c>
      <c r="AP33" s="286">
        <f>'1'!BS33</f>
        <v>0.39634042097897643</v>
      </c>
      <c r="AQ33" s="286">
        <f>'1'!BU33</f>
        <v>0.50748603379613733</v>
      </c>
      <c r="AR33" s="261">
        <f>'2'!BA33</f>
        <v>0.28762297371276685</v>
      </c>
      <c r="AS33" s="287">
        <f>'2'!BC33</f>
        <v>0.39904253601153183</v>
      </c>
      <c r="AT33" s="287">
        <f>'3'!AQ33</f>
        <v>0.50770967589849925</v>
      </c>
      <c r="AU33" s="261">
        <f>'8'!BC33</f>
        <v>0.7204097925086661</v>
      </c>
      <c r="AV33" s="261">
        <f t="shared" si="24"/>
        <v>0.46344315177613515</v>
      </c>
      <c r="AW33" s="214">
        <f t="shared" si="25"/>
        <v>0.53688965956439061</v>
      </c>
      <c r="AX33" s="286">
        <f>'1'!CE33</f>
        <v>0.31618681079846717</v>
      </c>
      <c r="AY33" s="286">
        <f>'1'!CG33</f>
        <v>0.41921949890507948</v>
      </c>
      <c r="AZ33" s="261">
        <f>'2'!BJ33</f>
        <v>0.34412743168438087</v>
      </c>
      <c r="BA33" s="287">
        <f>'2'!BL33</f>
        <v>0.46547509770535506</v>
      </c>
      <c r="BB33" s="287">
        <f>'3'!AX33</f>
        <v>0.70800979386552676</v>
      </c>
      <c r="BC33" s="261">
        <f>'8'!BL33</f>
        <v>0.73273330213398058</v>
      </c>
      <c r="BD33" s="261">
        <f t="shared" si="26"/>
        <v>0.45970568972355341</v>
      </c>
      <c r="BE33" s="214">
        <f t="shared" si="27"/>
        <v>0.533751206585657</v>
      </c>
      <c r="BF33" s="286">
        <f>'1'!CQ33</f>
        <v>0.41950332338657975</v>
      </c>
      <c r="BG33" s="286">
        <f>'1'!CS33</f>
        <v>0.53120413314005499</v>
      </c>
      <c r="BH33" s="261">
        <f>'2'!BS33</f>
        <v>0.28750918765967359</v>
      </c>
      <c r="BI33" s="287">
        <f>'2'!BU33</f>
        <v>0.39890196341897621</v>
      </c>
      <c r="BJ33" s="287">
        <f>'3'!BE33</f>
        <v>0.63036188159951012</v>
      </c>
      <c r="BK33" s="261">
        <f>'8'!BU33</f>
        <v>0.7028653659919688</v>
      </c>
      <c r="BL33" s="261">
        <f t="shared" si="28"/>
        <v>0.46525969942261336</v>
      </c>
      <c r="BM33" s="214">
        <f t="shared" si="29"/>
        <v>0.53888058264183003</v>
      </c>
      <c r="BN33" s="286">
        <f>'1'!DC33</f>
        <v>0.45009048562435622</v>
      </c>
      <c r="BO33" s="286">
        <f>'1'!DE33</f>
        <v>0.56143773669877017</v>
      </c>
      <c r="BP33" s="261">
        <f>'2'!CB33</f>
        <v>0.43477164032385318</v>
      </c>
      <c r="BQ33" s="287">
        <f>'2'!CD33</f>
        <v>0.56006515153496705</v>
      </c>
      <c r="BR33" s="287">
        <f>'3'!BL33</f>
        <v>0.61981570539157993</v>
      </c>
      <c r="BS33" s="261">
        <f>'8'!CD33</f>
        <v>0.74927329674038479</v>
      </c>
      <c r="BT33" s="261">
        <f t="shared" si="30"/>
        <v>0.53926468948723616</v>
      </c>
      <c r="BU33" s="214">
        <f t="shared" si="31"/>
        <v>0.6173561410414603</v>
      </c>
      <c r="BV33" s="286">
        <f>'1'!DO33</f>
        <v>0.29728260768557363</v>
      </c>
      <c r="BW33" s="286">
        <f>'1'!DQ33</f>
        <v>0.39682763632551382</v>
      </c>
      <c r="BX33" s="261">
        <f>'2'!CK33</f>
        <v>0.48015065857636496</v>
      </c>
      <c r="BY33" s="287">
        <f>'2'!CM33</f>
        <v>0.60288026991105459</v>
      </c>
      <c r="BZ33" s="287">
        <f>'3'!BS33</f>
        <v>0.79382619010805611</v>
      </c>
      <c r="CA33" s="261">
        <f>'8'!CM33</f>
        <v>0.81040407797914771</v>
      </c>
      <c r="CB33" s="261">
        <f t="shared" si="32"/>
        <v>0.52398632359955855</v>
      </c>
      <c r="CC33" s="214">
        <f t="shared" si="33"/>
        <v>0.59733695479118643</v>
      </c>
      <c r="CD33" s="286">
        <f>'1'!EA33</f>
        <v>0.27718130695401444</v>
      </c>
      <c r="CE33" s="286">
        <f>'1'!EC33</f>
        <v>0.37227559797353033</v>
      </c>
      <c r="CF33" s="261">
        <f>'2'!CT33</f>
        <v>0.15782875051011255</v>
      </c>
      <c r="CG33" s="287">
        <f>'2'!CV33</f>
        <v>0.21608610347296775</v>
      </c>
      <c r="CH33" s="287">
        <f>'3'!BZ33</f>
        <v>0.57275276438512179</v>
      </c>
      <c r="CI33" s="261">
        <f>'8'!CV33</f>
        <v>0.70654404716331998</v>
      </c>
      <c r="CJ33" s="261">
        <f t="shared" si="34"/>
        <v>0.37671285452705749</v>
      </c>
      <c r="CK33" s="214">
        <f t="shared" si="35"/>
        <v>0.42731889704123993</v>
      </c>
      <c r="CL33" s="286">
        <f>'1'!EM33</f>
        <v>0.33282136105490095</v>
      </c>
      <c r="CM33" s="286">
        <f>'1'!EO33</f>
        <v>0.43839468936549064</v>
      </c>
      <c r="CN33" s="261">
        <f>'2'!DC33</f>
        <v>0.30373982409535671</v>
      </c>
      <c r="CO33" s="287">
        <f>'2'!DE33</f>
        <v>0.41866447607755203</v>
      </c>
      <c r="CP33" s="287">
        <f>'3'!CG33</f>
        <v>0.62376803197662956</v>
      </c>
      <c r="CQ33" s="261">
        <f>'8'!DE33</f>
        <v>0.85651471527415346</v>
      </c>
      <c r="CR33" s="261">
        <f t="shared" si="36"/>
        <v>0.49271504714005571</v>
      </c>
      <c r="CS33" s="214">
        <f t="shared" si="37"/>
        <v>0.56547938063667469</v>
      </c>
      <c r="CT33" s="286">
        <f>'1'!EY33</f>
        <v>0.30628114901210152</v>
      </c>
      <c r="CU33" s="286">
        <f>'1'!FA33</f>
        <v>0.4075681621635931</v>
      </c>
      <c r="CV33" s="261">
        <f>'2'!DL33</f>
        <v>0.25772841730220791</v>
      </c>
      <c r="CW33" s="287">
        <f>'2'!DN33</f>
        <v>0.36106964690215737</v>
      </c>
      <c r="CX33" s="287">
        <f>'3'!CN33</f>
        <v>0.42583200533899745</v>
      </c>
      <c r="CY33" s="261">
        <f>'8'!DN33</f>
        <v>0.77473657239089966</v>
      </c>
      <c r="CZ33" s="261">
        <f t="shared" si="38"/>
        <v>0.44178622577271903</v>
      </c>
      <c r="DA33" s="214">
        <f t="shared" si="39"/>
        <v>0.50931354588069455</v>
      </c>
      <c r="DB33" s="286">
        <f>'1'!FK33</f>
        <v>0.53869611056516242</v>
      </c>
      <c r="DC33" s="286">
        <f>'1'!FM33</f>
        <v>0.64282006424059424</v>
      </c>
      <c r="DD33" s="261">
        <f>'2'!DU33</f>
        <v>0.40556786099155501</v>
      </c>
      <c r="DE33" s="287">
        <f>'2'!DW33</f>
        <v>0.53100765975575959</v>
      </c>
      <c r="DF33" s="287">
        <f>'3'!CU33</f>
        <v>0.12827169878802849</v>
      </c>
      <c r="DG33" s="261">
        <f>'8'!DW33</f>
        <v>0.40915464159006565</v>
      </c>
      <c r="DH33" s="261">
        <f t="shared" si="41"/>
        <v>0.44662814233843839</v>
      </c>
      <c r="DI33" s="214">
        <f t="shared" si="40"/>
        <v>0.52238418064351844</v>
      </c>
    </row>
    <row r="34" spans="1:113" ht="19.5" customHeight="1">
      <c r="A34" s="201">
        <v>1990</v>
      </c>
      <c r="B34" s="286">
        <f>'1'!K34</f>
        <v>0.34885400790881915</v>
      </c>
      <c r="C34" s="286">
        <f>'1'!M34</f>
        <v>0.4564317105869321</v>
      </c>
      <c r="D34" s="261">
        <f>'2'!H34</f>
        <v>0.25132399638420894</v>
      </c>
      <c r="E34" s="287">
        <f>'2'!J34</f>
        <v>0.35265015166409275</v>
      </c>
      <c r="F34" s="287">
        <f>'3'!H34</f>
        <v>0.45728463533232827</v>
      </c>
      <c r="G34" s="261">
        <f>'8'!J34</f>
        <v>0.68006443494895796</v>
      </c>
      <c r="H34" s="261">
        <f t="shared" si="14"/>
        <v>0.42248000494985538</v>
      </c>
      <c r="I34" s="214">
        <f t="shared" si="15"/>
        <v>0.49141827807599436</v>
      </c>
      <c r="J34" s="286">
        <f>'1'!W34</f>
        <v>0.46348965906823508</v>
      </c>
      <c r="K34" s="286">
        <f>'1'!Y34</f>
        <v>0.57431448363019844</v>
      </c>
      <c r="L34" s="261">
        <f>'2'!Q34</f>
        <v>0.30574118534242145</v>
      </c>
      <c r="M34" s="287">
        <f>'2'!S34</f>
        <v>0.42106189612202832</v>
      </c>
      <c r="N34" s="287">
        <f>'3'!O34</f>
        <v>0.84912934966698783</v>
      </c>
      <c r="O34" s="261">
        <f>'8'!S34</f>
        <v>0.77617348458304103</v>
      </c>
      <c r="P34" s="261">
        <f t="shared" si="16"/>
        <v>0.50998342856792023</v>
      </c>
      <c r="Q34" s="214">
        <f t="shared" si="17"/>
        <v>0.5846114552306384</v>
      </c>
      <c r="R34" s="286">
        <f>'1'!AI34</f>
        <v>0.39926111249118068</v>
      </c>
      <c r="S34" s="286">
        <f>'1'!AK34</f>
        <v>0.51051759165767563</v>
      </c>
      <c r="T34" s="261">
        <f>'2'!Z34</f>
        <v>0.29734409772464199</v>
      </c>
      <c r="U34" s="287">
        <f>'2'!AB34</f>
        <v>0.4109456892980039</v>
      </c>
      <c r="V34" s="287">
        <f>'3'!V34</f>
        <v>0.55438495038992397</v>
      </c>
      <c r="W34" s="261">
        <f>'8'!AB34</f>
        <v>0.69535393065840934</v>
      </c>
      <c r="X34" s="261">
        <f t="shared" si="18"/>
        <v>0.45934651648849656</v>
      </c>
      <c r="Y34" s="214">
        <f t="shared" si="19"/>
        <v>0.53354967983264934</v>
      </c>
      <c r="Z34" s="286">
        <f>'1'!AU34</f>
        <v>0.29879442981022092</v>
      </c>
      <c r="AA34" s="286">
        <f>'1'!AW34</f>
        <v>0.39864270442320565</v>
      </c>
      <c r="AB34" s="261">
        <f>'2'!AI34</f>
        <v>0.35090278771582795</v>
      </c>
      <c r="AC34" s="287">
        <f>'2'!AK34</f>
        <v>0.4730206190463509</v>
      </c>
      <c r="AD34" s="287">
        <f>'3'!AC34</f>
        <v>0.60859481282843619</v>
      </c>
      <c r="AE34" s="261">
        <f>'8'!AK34</f>
        <v>0.76796478927207612</v>
      </c>
      <c r="AF34" s="261">
        <f t="shared" si="20"/>
        <v>0.46782846224338126</v>
      </c>
      <c r="AG34" s="214">
        <f t="shared" si="21"/>
        <v>0.54107727720473875</v>
      </c>
      <c r="AH34" s="286">
        <f>'1'!BG34</f>
        <v>0.24591140821869678</v>
      </c>
      <c r="AI34" s="286">
        <f>'1'!BI34</f>
        <v>0.33244209608424991</v>
      </c>
      <c r="AJ34" s="261">
        <f>'2'!AR34</f>
        <v>0.33503816624222188</v>
      </c>
      <c r="AK34" s="287">
        <f>'2'!AT34</f>
        <v>0.45521880985712238</v>
      </c>
      <c r="AL34" s="287">
        <f>'3'!AJ34</f>
        <v>0.84184864991222053</v>
      </c>
      <c r="AM34" s="261">
        <f>'8'!AT34</f>
        <v>0.82467960735138468</v>
      </c>
      <c r="AN34" s="261">
        <f t="shared" si="22"/>
        <v>0.46385762999806013</v>
      </c>
      <c r="AO34" s="214">
        <f t="shared" si="23"/>
        <v>0.53207236938660984</v>
      </c>
      <c r="AP34" s="286">
        <f>'1'!BS34</f>
        <v>0.4132828679497898</v>
      </c>
      <c r="AQ34" s="286">
        <f>'1'!BU34</f>
        <v>0.52490650672193129</v>
      </c>
      <c r="AR34" s="261">
        <f>'2'!BA34</f>
        <v>0.29295564365322957</v>
      </c>
      <c r="AS34" s="287">
        <f>'2'!BC34</f>
        <v>0.40559807285982485</v>
      </c>
      <c r="AT34" s="287">
        <f>'3'!AQ34</f>
        <v>0.55813698398164158</v>
      </c>
      <c r="AU34" s="261">
        <f>'8'!BC34</f>
        <v>0.73546167846491173</v>
      </c>
      <c r="AV34" s="261">
        <f t="shared" si="24"/>
        <v>0.47576106272241725</v>
      </c>
      <c r="AW34" s="214">
        <f t="shared" si="25"/>
        <v>0.54976886515540047</v>
      </c>
      <c r="AX34" s="286">
        <f>'1'!CE34</f>
        <v>0.33749056236242181</v>
      </c>
      <c r="AY34" s="286">
        <f>'1'!CG34</f>
        <v>0.44369169297857786</v>
      </c>
      <c r="AZ34" s="261">
        <f>'2'!BJ34</f>
        <v>0.35577032199267905</v>
      </c>
      <c r="BA34" s="287">
        <f>'2'!BL34</f>
        <v>0.47839004063765261</v>
      </c>
      <c r="BB34" s="287">
        <f>'3'!AX34</f>
        <v>0.6961941259578257</v>
      </c>
      <c r="BC34" s="261">
        <f>'8'!BL34</f>
        <v>0.74373188099204068</v>
      </c>
      <c r="BD34" s="261">
        <f t="shared" si="26"/>
        <v>0.47420761256455668</v>
      </c>
      <c r="BE34" s="214">
        <f t="shared" si="27"/>
        <v>0.54971849282072949</v>
      </c>
      <c r="BF34" s="286">
        <f>'1'!CQ34</f>
        <v>0.43765394387806561</v>
      </c>
      <c r="BG34" s="286">
        <f>'1'!CS34</f>
        <v>0.54928883470570722</v>
      </c>
      <c r="BH34" s="261">
        <f>'2'!BS34</f>
        <v>0.29254868874924139</v>
      </c>
      <c r="BI34" s="287">
        <f>'2'!BU34</f>
        <v>0.40510002639324078</v>
      </c>
      <c r="BJ34" s="287">
        <f>'3'!BE34</f>
        <v>0.63380275123636309</v>
      </c>
      <c r="BK34" s="261">
        <f>'8'!BU34</f>
        <v>0.70898138417726886</v>
      </c>
      <c r="BL34" s="261">
        <f t="shared" si="28"/>
        <v>0.47493072554551008</v>
      </c>
      <c r="BM34" s="214">
        <f t="shared" si="29"/>
        <v>0.54891218094115157</v>
      </c>
      <c r="BN34" s="286">
        <f>'1'!DC34</f>
        <v>0.47342131415905048</v>
      </c>
      <c r="BO34" s="286">
        <f>'1'!DE34</f>
        <v>0.58372086371877108</v>
      </c>
      <c r="BP34" s="261">
        <f>'2'!CB34</f>
        <v>0.44817840875776299</v>
      </c>
      <c r="BQ34" s="287">
        <f>'2'!CD34</f>
        <v>0.57299847519413738</v>
      </c>
      <c r="BR34" s="287">
        <f>'3'!BL34</f>
        <v>0.59100242896256439</v>
      </c>
      <c r="BS34" s="261">
        <f>'8'!CD34</f>
        <v>0.74598928459877201</v>
      </c>
      <c r="BT34" s="261">
        <f t="shared" si="30"/>
        <v>0.55030437248014319</v>
      </c>
      <c r="BU34" s="214">
        <f t="shared" si="31"/>
        <v>0.62789384575885454</v>
      </c>
      <c r="BV34" s="286">
        <f>'1'!DO34</f>
        <v>0.3080291589650494</v>
      </c>
      <c r="BW34" s="286">
        <f>'1'!DQ34</f>
        <v>0.40963717005417116</v>
      </c>
      <c r="BX34" s="261">
        <f>'2'!CK34</f>
        <v>0.49365375353115237</v>
      </c>
      <c r="BY34" s="287">
        <f>'2'!CM34</f>
        <v>0.61511504733615729</v>
      </c>
      <c r="BZ34" s="287">
        <f>'3'!BS34</f>
        <v>0.79666152671860402</v>
      </c>
      <c r="CA34" s="261">
        <f>'8'!CM34</f>
        <v>0.80403691706722891</v>
      </c>
      <c r="CB34" s="261">
        <f t="shared" si="32"/>
        <v>0.52988754375593217</v>
      </c>
      <c r="CC34" s="214">
        <f t="shared" si="33"/>
        <v>0.60350041437099389</v>
      </c>
      <c r="CD34" s="286">
        <f>'1'!EA34</f>
        <v>0.29688613684425508</v>
      </c>
      <c r="CE34" s="286">
        <f>'1'!EC34</f>
        <v>0.39635092599084887</v>
      </c>
      <c r="CF34" s="261">
        <f>'2'!CT34</f>
        <v>0.1674864742086736</v>
      </c>
      <c r="CG34" s="287">
        <f>'2'!CV34</f>
        <v>0.23153753538589864</v>
      </c>
      <c r="CH34" s="287">
        <f>'3'!BZ34</f>
        <v>0.58189616860320736</v>
      </c>
      <c r="CI34" s="261">
        <f>'8'!CV34</f>
        <v>0.7139530149992811</v>
      </c>
      <c r="CJ34" s="261">
        <f t="shared" si="34"/>
        <v>0.38884745659722925</v>
      </c>
      <c r="CK34" s="214">
        <f t="shared" si="35"/>
        <v>0.44280768720408947</v>
      </c>
      <c r="CL34" s="286">
        <f>'1'!EM34</f>
        <v>0.33084047575265241</v>
      </c>
      <c r="CM34" s="286">
        <f>'1'!EO34</f>
        <v>0.43613632580798856</v>
      </c>
      <c r="CN34" s="261">
        <f>'2'!DC34</f>
        <v>0.30145330760162747</v>
      </c>
      <c r="CO34" s="287">
        <f>'2'!DE34</f>
        <v>0.41591504597784973</v>
      </c>
      <c r="CP34" s="287">
        <f>'3'!CG34</f>
        <v>0.62570816170408383</v>
      </c>
      <c r="CQ34" s="261">
        <f>'8'!DE34</f>
        <v>0.86069561924828497</v>
      </c>
      <c r="CR34" s="261">
        <f t="shared" si="36"/>
        <v>0.49268650285884641</v>
      </c>
      <c r="CS34" s="214">
        <f t="shared" si="37"/>
        <v>0.56520650704126063</v>
      </c>
      <c r="CT34" s="286">
        <f>'1'!EY34</f>
        <v>0.31247874593037622</v>
      </c>
      <c r="CU34" s="286">
        <f>'1'!FA34</f>
        <v>0.41487873072983983</v>
      </c>
      <c r="CV34" s="261">
        <f>'2'!DL34</f>
        <v>0.2601267322850615</v>
      </c>
      <c r="CW34" s="287">
        <f>'2'!DN34</f>
        <v>0.36419582683702606</v>
      </c>
      <c r="CX34" s="287">
        <f>'3'!CN34</f>
        <v>0.42795120511442653</v>
      </c>
      <c r="CY34" s="261">
        <f>'8'!DN34</f>
        <v>0.76840367704314227</v>
      </c>
      <c r="CZ34" s="261">
        <f t="shared" si="38"/>
        <v>0.44253302123533139</v>
      </c>
      <c r="DA34" s="214">
        <f t="shared" si="39"/>
        <v>0.51066781742130263</v>
      </c>
      <c r="DB34" s="286">
        <f>'1'!FK34</f>
        <v>0.55332031354957489</v>
      </c>
      <c r="DC34" s="286">
        <f>'1'!FM34</f>
        <v>0.65545678773941363</v>
      </c>
      <c r="DD34" s="261">
        <f>'2'!DU34</f>
        <v>0.41502181401332711</v>
      </c>
      <c r="DE34" s="287">
        <f>'2'!DW34</f>
        <v>0.54055136787007063</v>
      </c>
      <c r="DF34" s="287">
        <f>'3'!CU34</f>
        <v>0.12846531829294744</v>
      </c>
      <c r="DG34" s="261">
        <f>'8'!DW34</f>
        <v>0.39535835224397248</v>
      </c>
      <c r="DH34" s="261">
        <f t="shared" si="41"/>
        <v>0.45002115833626866</v>
      </c>
      <c r="DI34" s="214">
        <f t="shared" si="40"/>
        <v>0.52515094759164072</v>
      </c>
    </row>
    <row r="35" spans="1:113" ht="19.5" customHeight="1">
      <c r="A35" s="201">
        <v>1991</v>
      </c>
      <c r="B35" s="286">
        <f>'1'!K35</f>
        <v>0.35626736320618735</v>
      </c>
      <c r="C35" s="286">
        <f>'1'!M35</f>
        <v>0.46463012879695004</v>
      </c>
      <c r="D35" s="261">
        <f>'2'!H35</f>
        <v>0.25871520656476793</v>
      </c>
      <c r="E35" s="287">
        <f>'2'!J35</f>
        <v>0.3623576641833321</v>
      </c>
      <c r="F35" s="287">
        <f>'3'!H35</f>
        <v>0.41506534873376999</v>
      </c>
      <c r="G35" s="261">
        <f>'8'!J35</f>
        <v>0.64721705180223377</v>
      </c>
      <c r="H35" s="261">
        <f t="shared" si="14"/>
        <v>0.4165258751191524</v>
      </c>
      <c r="I35" s="214">
        <f t="shared" si="15"/>
        <v>0.48648759877823028</v>
      </c>
      <c r="J35" s="286">
        <f>'1'!W35</f>
        <v>0.48683892931511002</v>
      </c>
      <c r="K35" s="286">
        <f>'1'!Y35</f>
        <v>0.59624777002943241</v>
      </c>
      <c r="L35" s="261">
        <f>'2'!Q35</f>
        <v>0.32275074693532757</v>
      </c>
      <c r="M35" s="287">
        <f>'2'!S35</f>
        <v>0.44110218513142152</v>
      </c>
      <c r="N35" s="287">
        <f>'3'!O35</f>
        <v>0.84983541472558066</v>
      </c>
      <c r="O35" s="261">
        <f>'8'!S35</f>
        <v>0.76923843108591683</v>
      </c>
      <c r="P35" s="261">
        <f t="shared" si="16"/>
        <v>0.52101327542099696</v>
      </c>
      <c r="Q35" s="214">
        <f t="shared" si="17"/>
        <v>0.59617416746143437</v>
      </c>
      <c r="R35" s="286">
        <f>'1'!AI35</f>
        <v>0.39368556882602151</v>
      </c>
      <c r="S35" s="286">
        <f>'1'!AK35</f>
        <v>0.50471993671169868</v>
      </c>
      <c r="T35" s="261">
        <f>'2'!Z35</f>
        <v>0.30968413371188436</v>
      </c>
      <c r="U35" s="287">
        <f>'2'!AB35</f>
        <v>0.42576045366217613</v>
      </c>
      <c r="V35" s="287">
        <f>'3'!V35</f>
        <v>0.56302983096158832</v>
      </c>
      <c r="W35" s="261">
        <f>'8'!AB35</f>
        <v>0.67196214985809311</v>
      </c>
      <c r="X35" s="261">
        <f t="shared" si="18"/>
        <v>0.4538595112906797</v>
      </c>
      <c r="Y35" s="214">
        <f t="shared" si="19"/>
        <v>0.52880603827654937</v>
      </c>
      <c r="Z35" s="286">
        <f>'1'!AU35</f>
        <v>0.31079225971718405</v>
      </c>
      <c r="AA35" s="286">
        <f>'1'!AW35</f>
        <v>0.41289629704469061</v>
      </c>
      <c r="AB35" s="261">
        <f>'2'!AI35</f>
        <v>0.36280565717391905</v>
      </c>
      <c r="AC35" s="287">
        <f>'2'!AK35</f>
        <v>0.48607633849750631</v>
      </c>
      <c r="AD35" s="287">
        <f>'3'!AC35</f>
        <v>0.62172182977950219</v>
      </c>
      <c r="AE35" s="261">
        <f>'8'!AK35</f>
        <v>0.7673956897614389</v>
      </c>
      <c r="AF35" s="261">
        <f t="shared" si="20"/>
        <v>0.47552789019533886</v>
      </c>
      <c r="AG35" s="214">
        <f t="shared" si="21"/>
        <v>0.5499015473501998</v>
      </c>
      <c r="AH35" s="286">
        <f>'1'!BG35</f>
        <v>0.23966289525059939</v>
      </c>
      <c r="AI35" s="286">
        <f>'1'!BI35</f>
        <v>0.32422735056281926</v>
      </c>
      <c r="AJ35" s="261">
        <f>'2'!AR35</f>
        <v>0.34656184612574747</v>
      </c>
      <c r="AK35" s="287">
        <f>'2'!AT35</f>
        <v>0.4681959195565995</v>
      </c>
      <c r="AL35" s="287">
        <f>'3'!AJ35</f>
        <v>0.83906523619235718</v>
      </c>
      <c r="AM35" s="261">
        <f>'8'!AT35</f>
        <v>0.78371809452018582</v>
      </c>
      <c r="AN35" s="261">
        <f t="shared" si="22"/>
        <v>0.4520811358458558</v>
      </c>
      <c r="AO35" s="214">
        <f t="shared" si="23"/>
        <v>0.52012665033106953</v>
      </c>
      <c r="AP35" s="286">
        <f>'1'!BS35</f>
        <v>0.41917704634408065</v>
      </c>
      <c r="AQ35" s="286">
        <f>'1'!BU35</f>
        <v>0.53087509439440872</v>
      </c>
      <c r="AR35" s="261">
        <f>'2'!BA35</f>
        <v>0.29963210291671177</v>
      </c>
      <c r="AS35" s="287">
        <f>'2'!BC35</f>
        <v>0.41371712013803952</v>
      </c>
      <c r="AT35" s="287">
        <f>'3'!AQ35</f>
        <v>0.60206862132234318</v>
      </c>
      <c r="AU35" s="261">
        <f>'8'!BC35</f>
        <v>0.73721663173325036</v>
      </c>
      <c r="AV35" s="261">
        <f t="shared" si="24"/>
        <v>0.48048850772803409</v>
      </c>
      <c r="AW35" s="214">
        <f t="shared" si="25"/>
        <v>0.55499691926768058</v>
      </c>
      <c r="AX35" s="286">
        <f>'1'!CE35</f>
        <v>0.36528050402930468</v>
      </c>
      <c r="AY35" s="286">
        <f>'1'!CG35</f>
        <v>0.47448074849709582</v>
      </c>
      <c r="AZ35" s="261">
        <f>'2'!BJ35</f>
        <v>0.45869793897908651</v>
      </c>
      <c r="BA35" s="287">
        <f>'2'!BL35</f>
        <v>0.5829764196505488</v>
      </c>
      <c r="BB35" s="287">
        <f>'3'!AX35</f>
        <v>0.68404084171677382</v>
      </c>
      <c r="BC35" s="261">
        <f>'8'!BL35</f>
        <v>0.74141883757018223</v>
      </c>
      <c r="BD35" s="261">
        <f t="shared" si="26"/>
        <v>0.51658110259092926</v>
      </c>
      <c r="BE35" s="214">
        <f t="shared" si="27"/>
        <v>0.5936290818868829</v>
      </c>
      <c r="BF35" s="286">
        <f>'1'!CQ35</f>
        <v>0.45712555576279684</v>
      </c>
      <c r="BG35" s="286">
        <f>'1'!CS35</f>
        <v>0.56822554998996333</v>
      </c>
      <c r="BH35" s="261">
        <f>'2'!BS35</f>
        <v>0.30364784893240815</v>
      </c>
      <c r="BI35" s="287">
        <f>'2'!BU35</f>
        <v>0.41855409534099414</v>
      </c>
      <c r="BJ35" s="287">
        <f>'3'!BE35</f>
        <v>0.63702205180765747</v>
      </c>
      <c r="BK35" s="261">
        <f>'8'!BU35</f>
        <v>0.7088112093338258</v>
      </c>
      <c r="BL35" s="261">
        <f t="shared" si="28"/>
        <v>0.48496292262958018</v>
      </c>
      <c r="BM35" s="214">
        <f t="shared" si="29"/>
        <v>0.55954498203937852</v>
      </c>
      <c r="BN35" s="286">
        <f>'1'!DC35</f>
        <v>0.48158990106885308</v>
      </c>
      <c r="BO35" s="286">
        <f>'1'!DE35</f>
        <v>0.5913716061515808</v>
      </c>
      <c r="BP35" s="261">
        <f>'2'!CB35</f>
        <v>0.4573514465998616</v>
      </c>
      <c r="BQ35" s="287">
        <f>'2'!CD35</f>
        <v>0.58170742165785427</v>
      </c>
      <c r="BR35" s="287">
        <f>'3'!BL35</f>
        <v>0.56004029646328135</v>
      </c>
      <c r="BS35" s="261">
        <f>'8'!CD35</f>
        <v>0.74290997582645757</v>
      </c>
      <c r="BT35" s="261">
        <f t="shared" si="30"/>
        <v>0.55501093675340685</v>
      </c>
      <c r="BU35" s="214">
        <f t="shared" si="31"/>
        <v>0.63227637119984459</v>
      </c>
      <c r="BV35" s="286">
        <f>'1'!DO35</f>
        <v>0.33127298744421046</v>
      </c>
      <c r="BW35" s="286">
        <f>'1'!DQ35</f>
        <v>0.43662999247258188</v>
      </c>
      <c r="BX35" s="261">
        <f>'2'!CK35</f>
        <v>0.50507892705847002</v>
      </c>
      <c r="BY35" s="287">
        <f>'2'!CM35</f>
        <v>0.62529725235949496</v>
      </c>
      <c r="BZ35" s="287">
        <f>'3'!BS35</f>
        <v>0.79946231421725922</v>
      </c>
      <c r="CA35" s="261">
        <f>'8'!CM35</f>
        <v>0.80847443264640695</v>
      </c>
      <c r="CB35" s="261">
        <f t="shared" si="32"/>
        <v>0.54279269455919887</v>
      </c>
      <c r="CC35" s="214">
        <f t="shared" si="33"/>
        <v>0.61723255356789974</v>
      </c>
      <c r="CD35" s="286">
        <f>'1'!EA35</f>
        <v>0.31152351058400568</v>
      </c>
      <c r="CE35" s="286">
        <f>'1'!EC35</f>
        <v>0.41375650041939899</v>
      </c>
      <c r="CF35" s="261">
        <f>'2'!CT35</f>
        <v>0.17891854769602955</v>
      </c>
      <c r="CG35" s="287">
        <f>'2'!CV35</f>
        <v>0.24938360765249593</v>
      </c>
      <c r="CH35" s="287">
        <f>'3'!BZ35</f>
        <v>0.53336384634367151</v>
      </c>
      <c r="CI35" s="261">
        <f>'8'!CV35</f>
        <v>0.70645585161821789</v>
      </c>
      <c r="CJ35" s="261">
        <f t="shared" si="34"/>
        <v>0.39497631026642355</v>
      </c>
      <c r="CK35" s="214">
        <f t="shared" si="35"/>
        <v>0.45196666669773722</v>
      </c>
      <c r="CL35" s="286">
        <f>'1'!EM35</f>
        <v>0.34426739251440458</v>
      </c>
      <c r="CM35" s="286">
        <f>'1'!EO35</f>
        <v>0.4513149972209915</v>
      </c>
      <c r="CN35" s="261">
        <f>'2'!DC35</f>
        <v>0.30825293570380008</v>
      </c>
      <c r="CO35" s="287">
        <f>'2'!DE35</f>
        <v>0.42405875237473478</v>
      </c>
      <c r="CP35" s="287">
        <f>'3'!CG35</f>
        <v>0.62756007531116553</v>
      </c>
      <c r="CQ35" s="261">
        <f>'8'!DE35</f>
        <v>0.84868099383735274</v>
      </c>
      <c r="CR35" s="261">
        <f t="shared" si="36"/>
        <v>0.49539643627833396</v>
      </c>
      <c r="CS35" s="214">
        <f t="shared" si="37"/>
        <v>0.56893806533291613</v>
      </c>
      <c r="CT35" s="286">
        <f>'1'!EY35</f>
        <v>0.308267405707983</v>
      </c>
      <c r="CU35" s="286">
        <f>'1'!FA35</f>
        <v>0.40991873439650639</v>
      </c>
      <c r="CV35" s="261">
        <f>'2'!DL35</f>
        <v>0.27142234079503891</v>
      </c>
      <c r="CW35" s="287">
        <f>'2'!DN35</f>
        <v>0.37872861819808962</v>
      </c>
      <c r="CX35" s="287">
        <f>'3'!CN35</f>
        <v>0.42967090546961756</v>
      </c>
      <c r="CY35" s="261">
        <f>'8'!DN35</f>
        <v>0.73940700998703424</v>
      </c>
      <c r="CZ35" s="261">
        <f t="shared" si="38"/>
        <v>0.43530192964171854</v>
      </c>
      <c r="DA35" s="214">
        <f t="shared" si="39"/>
        <v>0.50425793965193799</v>
      </c>
      <c r="DB35" s="286">
        <f>'1'!FK35</f>
        <v>0.54986583872143002</v>
      </c>
      <c r="DC35" s="286">
        <f>'1'!FM35</f>
        <v>0.65249057691173318</v>
      </c>
      <c r="DD35" s="261">
        <f>'2'!DU35</f>
        <v>0.42098595487398177</v>
      </c>
      <c r="DE35" s="287">
        <f>'2'!DW35</f>
        <v>0.54650369375690266</v>
      </c>
      <c r="DF35" s="287">
        <f>'3'!CU35</f>
        <v>0.12865588950383813</v>
      </c>
      <c r="DG35" s="261">
        <f>'8'!DW35</f>
        <v>0.38095785583207326</v>
      </c>
      <c r="DH35" s="261">
        <f t="shared" si="41"/>
        <v>0.44609718431107004</v>
      </c>
      <c r="DI35" s="214">
        <f t="shared" si="40"/>
        <v>0.52138420174523403</v>
      </c>
    </row>
    <row r="36" spans="1:113" ht="19.5" customHeight="1">
      <c r="A36" s="201">
        <v>1992</v>
      </c>
      <c r="B36" s="286">
        <f>'1'!K36</f>
        <v>0.35842180002914698</v>
      </c>
      <c r="C36" s="286">
        <f>'1'!M36</f>
        <v>0.46699632081942843</v>
      </c>
      <c r="D36" s="261">
        <f>'2'!H36</f>
        <v>0.26880033021521066</v>
      </c>
      <c r="E36" s="287">
        <f>'2'!J36</f>
        <v>0.37538285000942789</v>
      </c>
      <c r="F36" s="287">
        <f>'3'!H36</f>
        <v>0.36896869726122777</v>
      </c>
      <c r="G36" s="261">
        <f>'8'!J36</f>
        <v>0.63003989936767146</v>
      </c>
      <c r="H36" s="261">
        <f t="shared" si="14"/>
        <v>0.41489646977196959</v>
      </c>
      <c r="I36" s="214">
        <f t="shared" si="15"/>
        <v>0.48589829316485417</v>
      </c>
      <c r="J36" s="286">
        <f>'1'!W36</f>
        <v>0.50233379030103764</v>
      </c>
      <c r="K36" s="286">
        <f>'1'!Y36</f>
        <v>0.61046315031874165</v>
      </c>
      <c r="L36" s="261">
        <f>'2'!Q36</f>
        <v>0.337325257693599</v>
      </c>
      <c r="M36" s="287">
        <f>'2'!S36</f>
        <v>0.45781421072520317</v>
      </c>
      <c r="N36" s="287">
        <f>'3'!O36</f>
        <v>0.85054269370424895</v>
      </c>
      <c r="O36" s="261">
        <f>'8'!S36</f>
        <v>0.75735071878275095</v>
      </c>
      <c r="P36" s="261">
        <f t="shared" si="16"/>
        <v>0.52701322303653797</v>
      </c>
      <c r="Q36" s="214">
        <f t="shared" si="17"/>
        <v>0.60245726634280961</v>
      </c>
      <c r="R36" s="286">
        <f>'1'!AI36</f>
        <v>0.39756872299353641</v>
      </c>
      <c r="S36" s="286">
        <f>'1'!AK36</f>
        <v>0.50876242598117671</v>
      </c>
      <c r="T36" s="261">
        <f>'2'!Z36</f>
        <v>0.32227261837151305</v>
      </c>
      <c r="U36" s="287">
        <f>'2'!AB36</f>
        <v>0.44054688770642531</v>
      </c>
      <c r="V36" s="287">
        <f>'3'!V36</f>
        <v>0.5574191468884252</v>
      </c>
      <c r="W36" s="261">
        <f>'8'!AB36</f>
        <v>0.66409652060794788</v>
      </c>
      <c r="X36" s="261">
        <f t="shared" si="18"/>
        <v>0.45669949445108915</v>
      </c>
      <c r="Y36" s="214">
        <f t="shared" si="19"/>
        <v>0.53242392531753147</v>
      </c>
      <c r="Z36" s="286">
        <f>'1'!AU36</f>
        <v>0.31628489140650895</v>
      </c>
      <c r="AA36" s="286">
        <f>'1'!AW36</f>
        <v>0.41933398097212254</v>
      </c>
      <c r="AB36" s="261">
        <f>'2'!AI36</f>
        <v>0.37900760804007311</v>
      </c>
      <c r="AC36" s="287">
        <f>'2'!AK36</f>
        <v>0.50345261037901556</v>
      </c>
      <c r="AD36" s="287">
        <f>'3'!AC36</f>
        <v>0.63455741708408953</v>
      </c>
      <c r="AE36" s="261">
        <f>'8'!AK36</f>
        <v>0.76984319598160189</v>
      </c>
      <c r="AF36" s="261">
        <f t="shared" si="20"/>
        <v>0.48349477949130071</v>
      </c>
      <c r="AG36" s="214">
        <f t="shared" si="21"/>
        <v>0.55856782981980424</v>
      </c>
      <c r="AH36" s="286">
        <f>'1'!BG36</f>
        <v>0.21991345611527929</v>
      </c>
      <c r="AI36" s="286">
        <f>'1'!BI36</f>
        <v>0.2976672043799341</v>
      </c>
      <c r="AJ36" s="261">
        <f>'2'!AR36</f>
        <v>0.35391345244028372</v>
      </c>
      <c r="AK36" s="287">
        <f>'2'!AT36</f>
        <v>0.47634672855371812</v>
      </c>
      <c r="AL36" s="287">
        <f>'3'!AJ36</f>
        <v>0.85570749591182349</v>
      </c>
      <c r="AM36" s="261">
        <f>'8'!AT36</f>
        <v>0.73553283536611658</v>
      </c>
      <c r="AN36" s="261">
        <f t="shared" si="22"/>
        <v>0.43208871549415429</v>
      </c>
      <c r="AO36" s="214">
        <f t="shared" si="23"/>
        <v>0.49815043353892374</v>
      </c>
      <c r="AP36" s="286">
        <f>'1'!BS36</f>
        <v>0.426563377680513</v>
      </c>
      <c r="AQ36" s="286">
        <f>'1'!BU36</f>
        <v>0.5382894767287818</v>
      </c>
      <c r="AR36" s="261">
        <f>'2'!BA36</f>
        <v>0.31103816251805322</v>
      </c>
      <c r="AS36" s="287">
        <f>'2'!BC36</f>
        <v>0.42736647482662526</v>
      </c>
      <c r="AT36" s="287">
        <f>'3'!AQ36</f>
        <v>0.64033487239144393</v>
      </c>
      <c r="AU36" s="261">
        <f>'8'!BC36</f>
        <v>0.73471605453776279</v>
      </c>
      <c r="AV36" s="261">
        <f t="shared" si="24"/>
        <v>0.48586480626298861</v>
      </c>
      <c r="AW36" s="214">
        <f t="shared" si="25"/>
        <v>0.56112276201074607</v>
      </c>
      <c r="AX36" s="286">
        <f>'1'!CE36</f>
        <v>0.38599828310523671</v>
      </c>
      <c r="AY36" s="286">
        <f>'1'!CG36</f>
        <v>0.4966536188075007</v>
      </c>
      <c r="AZ36" s="261">
        <f>'2'!BJ36</f>
        <v>0.46171619703392808</v>
      </c>
      <c r="BA36" s="287">
        <f>'2'!BL36</f>
        <v>0.58581236171079443</v>
      </c>
      <c r="BB36" s="287">
        <f>'3'!AX36</f>
        <v>0.67153883571556161</v>
      </c>
      <c r="BC36" s="261">
        <f>'8'!BL36</f>
        <v>0.74317395985613799</v>
      </c>
      <c r="BD36" s="261">
        <f t="shared" si="26"/>
        <v>0.52499318519844995</v>
      </c>
      <c r="BE36" s="214">
        <f t="shared" si="27"/>
        <v>0.60246118032356288</v>
      </c>
      <c r="BF36" s="286">
        <f>'1'!CQ36</f>
        <v>0.46882722068415261</v>
      </c>
      <c r="BG36" s="286">
        <f>'1'!CS36</f>
        <v>0.57938412939565964</v>
      </c>
      <c r="BH36" s="261">
        <f>'2'!BS36</f>
        <v>0.3142067373532127</v>
      </c>
      <c r="BI36" s="287">
        <f>'2'!BU36</f>
        <v>0.43110992588845903</v>
      </c>
      <c r="BJ36" s="287">
        <f>'3'!BE36</f>
        <v>0.50188185591694878</v>
      </c>
      <c r="BK36" s="261">
        <f>'8'!BU36</f>
        <v>0.71011105802385965</v>
      </c>
      <c r="BL36" s="261">
        <f t="shared" si="28"/>
        <v>0.4927378553002042</v>
      </c>
      <c r="BM36" s="214">
        <f t="shared" si="29"/>
        <v>0.56779968739163289</v>
      </c>
      <c r="BN36" s="286">
        <f>'1'!DC36</f>
        <v>0.48662479704314954</v>
      </c>
      <c r="BO36" s="286">
        <f>'1'!DE36</f>
        <v>0.59604945598453207</v>
      </c>
      <c r="BP36" s="261">
        <f>'2'!CB36</f>
        <v>0.46022256470096778</v>
      </c>
      <c r="BQ36" s="287">
        <f>'2'!CD36</f>
        <v>0.58441043512249891</v>
      </c>
      <c r="BR36" s="287">
        <f>'3'!BL36</f>
        <v>0.56015199933265825</v>
      </c>
      <c r="BS36" s="261">
        <f>'8'!CD36</f>
        <v>0.75494230762827286</v>
      </c>
      <c r="BT36" s="261">
        <f t="shared" si="30"/>
        <v>0.56159059089288876</v>
      </c>
      <c r="BU36" s="214">
        <f t="shared" si="31"/>
        <v>0.63868272558265027</v>
      </c>
      <c r="BV36" s="286">
        <f>'1'!DO36</f>
        <v>0.34977375036531988</v>
      </c>
      <c r="BW36" s="286">
        <f>'1'!DQ36</f>
        <v>0.4574536427303259</v>
      </c>
      <c r="BX36" s="261">
        <f>'2'!CK36</f>
        <v>0.51571130159059941</v>
      </c>
      <c r="BY36" s="287">
        <f>'2'!CM36</f>
        <v>0.63463736831944728</v>
      </c>
      <c r="BZ36" s="287">
        <f>'3'!BS36</f>
        <v>0.78530148791457599</v>
      </c>
      <c r="CA36" s="261">
        <f>'8'!CM36</f>
        <v>0.80565433961906008</v>
      </c>
      <c r="CB36" s="261">
        <f t="shared" si="32"/>
        <v>0.55147599921974322</v>
      </c>
      <c r="CC36" s="214">
        <f t="shared" si="33"/>
        <v>0.62625596572071496</v>
      </c>
      <c r="CD36" s="286">
        <f>'1'!EA36</f>
        <v>0.32746645151457143</v>
      </c>
      <c r="CE36" s="286">
        <f>'1'!EC36</f>
        <v>0.43227424845066859</v>
      </c>
      <c r="CF36" s="261">
        <f>'2'!CT36</f>
        <v>0.19300053559043948</v>
      </c>
      <c r="CG36" s="287">
        <f>'2'!CV36</f>
        <v>0.27073914526930648</v>
      </c>
      <c r="CH36" s="287">
        <f>'3'!BZ36</f>
        <v>0.47990492632572646</v>
      </c>
      <c r="CI36" s="261">
        <f>'8'!CV36</f>
        <v>0.68206904085224163</v>
      </c>
      <c r="CJ36" s="261">
        <f t="shared" si="34"/>
        <v>0.39683688922589333</v>
      </c>
      <c r="CK36" s="214">
        <f t="shared" si="35"/>
        <v>0.45707720340883151</v>
      </c>
      <c r="CL36" s="286">
        <f>'1'!EM36</f>
        <v>0.34653039366279731</v>
      </c>
      <c r="CM36" s="286">
        <f>'1'!EO36</f>
        <v>0.45384382501069392</v>
      </c>
      <c r="CN36" s="261">
        <f>'2'!DC36</f>
        <v>0.32317440956164456</v>
      </c>
      <c r="CO36" s="287">
        <f>'2'!DE36</f>
        <v>0.44159384587660305</v>
      </c>
      <c r="CP36" s="287">
        <f>'3'!CG36</f>
        <v>0.62932427139584124</v>
      </c>
      <c r="CQ36" s="261">
        <f>'8'!DE36</f>
        <v>0.82626420103368969</v>
      </c>
      <c r="CR36" s="261">
        <f t="shared" si="36"/>
        <v>0.49366977140518342</v>
      </c>
      <c r="CS36" s="214">
        <f t="shared" si="37"/>
        <v>0.56816161773392559</v>
      </c>
      <c r="CT36" s="286">
        <f>'1'!EY36</f>
        <v>0.32208894283882583</v>
      </c>
      <c r="CU36" s="286">
        <f>'1'!FA36</f>
        <v>0.42607826550704953</v>
      </c>
      <c r="CV36" s="261">
        <f>'2'!DL36</f>
        <v>0.28464537739205914</v>
      </c>
      <c r="CW36" s="287">
        <f>'2'!DN36</f>
        <v>0.39535433944516607</v>
      </c>
      <c r="CX36" s="287">
        <f>'3'!CN36</f>
        <v>0.45302082277384514</v>
      </c>
      <c r="CY36" s="261">
        <f>'8'!DN36</f>
        <v>0.73829481464252911</v>
      </c>
      <c r="CZ36" s="261">
        <f t="shared" si="38"/>
        <v>0.44385961450822664</v>
      </c>
      <c r="DA36" s="214">
        <f t="shared" si="39"/>
        <v>0.51471004846626578</v>
      </c>
      <c r="DB36" s="286">
        <f>'1'!FK36</f>
        <v>0.55157579180191874</v>
      </c>
      <c r="DC36" s="286">
        <f>'1'!FM36</f>
        <v>0.65396027955333491</v>
      </c>
      <c r="DD36" s="261">
        <f>'2'!DU36</f>
        <v>0.42442964495126084</v>
      </c>
      <c r="DE36" s="287">
        <f>'2'!DW36</f>
        <v>0.54991689411357048</v>
      </c>
      <c r="DF36" s="287">
        <f>'3'!CU36</f>
        <v>0.13147439557318502</v>
      </c>
      <c r="DG36" s="261">
        <f>'8'!DW36</f>
        <v>0.37268930925716698</v>
      </c>
      <c r="DH36" s="261">
        <f t="shared" si="41"/>
        <v>0.44506926618341436</v>
      </c>
      <c r="DI36" s="214">
        <f t="shared" si="40"/>
        <v>0.52026693936494395</v>
      </c>
    </row>
    <row r="37" spans="1:113" ht="19.5" customHeight="1">
      <c r="A37" s="201">
        <v>1993</v>
      </c>
      <c r="B37" s="286">
        <f>'1'!K37</f>
        <v>0.36520495545921161</v>
      </c>
      <c r="C37" s="286">
        <f>'1'!M37</f>
        <v>0.47439870544116758</v>
      </c>
      <c r="D37" s="261">
        <f>'2'!H37</f>
        <v>0.26815993085622875</v>
      </c>
      <c r="E37" s="287">
        <f>'2'!J37</f>
        <v>0.3745631632780822</v>
      </c>
      <c r="F37" s="287">
        <f>'3'!H37</f>
        <v>0.31862568587648238</v>
      </c>
      <c r="G37" s="261">
        <f>'8'!J37</f>
        <v>0.61823719365707697</v>
      </c>
      <c r="H37" s="261">
        <f t="shared" si="14"/>
        <v>0.41302868639093071</v>
      </c>
      <c r="I37" s="214">
        <f t="shared" si="15"/>
        <v>0.48417569058418786</v>
      </c>
      <c r="J37" s="286">
        <f>'1'!W37</f>
        <v>0.5000812375532494</v>
      </c>
      <c r="K37" s="286">
        <f>'1'!Y37</f>
        <v>0.60841294996115236</v>
      </c>
      <c r="L37" s="261">
        <f>'2'!Q37</f>
        <v>0.35309797304765367</v>
      </c>
      <c r="M37" s="287">
        <f>'2'!S37</f>
        <v>0.47544741806373236</v>
      </c>
      <c r="N37" s="287">
        <f>'3'!O37</f>
        <v>0.81078101089582344</v>
      </c>
      <c r="O37" s="261">
        <f>'8'!S37</f>
        <v>0.7323898176493846</v>
      </c>
      <c r="P37" s="261">
        <f t="shared" si="16"/>
        <v>0.52323777932259496</v>
      </c>
      <c r="Q37" s="214">
        <f t="shared" si="17"/>
        <v>0.59936256127250886</v>
      </c>
      <c r="R37" s="286">
        <f>'1'!AI37</f>
        <v>0.3969854652970996</v>
      </c>
      <c r="S37" s="286">
        <f>'1'!AK37</f>
        <v>0.50815659844102967</v>
      </c>
      <c r="T37" s="261">
        <f>'2'!Z37</f>
        <v>0.33389093202872339</v>
      </c>
      <c r="U37" s="287">
        <f>'2'!AB37</f>
        <v>0.45391316926921482</v>
      </c>
      <c r="V37" s="287">
        <f>'3'!V37</f>
        <v>0.55174739862379085</v>
      </c>
      <c r="W37" s="261">
        <f>'8'!AB37</f>
        <v>0.66171827719682108</v>
      </c>
      <c r="X37" s="261">
        <f t="shared" si="18"/>
        <v>0.45955624259247257</v>
      </c>
      <c r="Y37" s="214">
        <f t="shared" si="19"/>
        <v>0.53585005481933168</v>
      </c>
      <c r="Z37" s="286">
        <f>'1'!AU37</f>
        <v>0.32809049473997398</v>
      </c>
      <c r="AA37" s="286">
        <f>'1'!AW37</f>
        <v>0.43299003183411755</v>
      </c>
      <c r="AB37" s="261">
        <f>'2'!AI37</f>
        <v>0.39191571116014245</v>
      </c>
      <c r="AC37" s="287">
        <f>'2'!AK37</f>
        <v>0.51698421199552558</v>
      </c>
      <c r="AD37" s="287">
        <f>'3'!AC37</f>
        <v>0.70798801019709934</v>
      </c>
      <c r="AE37" s="261">
        <f>'8'!AK37</f>
        <v>0.7579285668112864</v>
      </c>
      <c r="AF37" s="261">
        <f t="shared" si="20"/>
        <v>0.48771847499476295</v>
      </c>
      <c r="AG37" s="214">
        <f t="shared" si="21"/>
        <v>0.56360792751150679</v>
      </c>
      <c r="AH37" s="286">
        <f>'1'!BG37</f>
        <v>0.19827937894601588</v>
      </c>
      <c r="AI37" s="286">
        <f>'1'!BI37</f>
        <v>0.26747261032634262</v>
      </c>
      <c r="AJ37" s="261">
        <f>'2'!AR37</f>
        <v>0.35714419362660887</v>
      </c>
      <c r="AK37" s="287">
        <f>'2'!AT37</f>
        <v>0.47989790142812883</v>
      </c>
      <c r="AL37" s="287">
        <f>'3'!AJ37</f>
        <v>0.87011081574037841</v>
      </c>
      <c r="AM37" s="261">
        <f>'8'!AT37</f>
        <v>0.69191217666395022</v>
      </c>
      <c r="AN37" s="261">
        <f t="shared" si="22"/>
        <v>0.41162079724806977</v>
      </c>
      <c r="AO37" s="214">
        <f t="shared" si="23"/>
        <v>0.47496328717807917</v>
      </c>
      <c r="AP37" s="286">
        <f>'1'!BS37</f>
        <v>0.42947037434573221</v>
      </c>
      <c r="AQ37" s="286">
        <f>'1'!BU37</f>
        <v>0.54118790631106228</v>
      </c>
      <c r="AR37" s="261">
        <f>'2'!BA37</f>
        <v>0.32308984600420076</v>
      </c>
      <c r="AS37" s="287">
        <f>'2'!BC37</f>
        <v>0.44149573831418099</v>
      </c>
      <c r="AT37" s="287">
        <f>'3'!AQ37</f>
        <v>0.67365988648433539</v>
      </c>
      <c r="AU37" s="261">
        <f>'8'!BC37</f>
        <v>0.72552888867056486</v>
      </c>
      <c r="AV37" s="261">
        <f t="shared" si="24"/>
        <v>0.48776940597676433</v>
      </c>
      <c r="AW37" s="214">
        <f t="shared" si="25"/>
        <v>0.56371013598761666</v>
      </c>
      <c r="AX37" s="286">
        <f>'1'!CE37</f>
        <v>0.38881979634892161</v>
      </c>
      <c r="AY37" s="286">
        <f>'1'!CG37</f>
        <v>0.49962414669743632</v>
      </c>
      <c r="AZ37" s="261">
        <f>'2'!BJ37</f>
        <v>0.47056896667501602</v>
      </c>
      <c r="BA37" s="287">
        <f>'2'!BL37</f>
        <v>0.59406255711676204</v>
      </c>
      <c r="BB37" s="287">
        <f>'3'!AX37</f>
        <v>0.65867661624343643</v>
      </c>
      <c r="BC37" s="261">
        <f>'8'!BL37</f>
        <v>0.725979288167797</v>
      </c>
      <c r="BD37" s="261">
        <f t="shared" si="26"/>
        <v>0.52317145689327238</v>
      </c>
      <c r="BE37" s="214">
        <f t="shared" si="27"/>
        <v>0.60048977735405851</v>
      </c>
      <c r="BF37" s="286">
        <f>'1'!CQ37</f>
        <v>0.4516018150897923</v>
      </c>
      <c r="BG37" s="286">
        <f>'1'!CS37</f>
        <v>0.56290104024184995</v>
      </c>
      <c r="BH37" s="261">
        <f>'2'!BS37</f>
        <v>0.32904791339581857</v>
      </c>
      <c r="BI37" s="287">
        <f>'2'!BU37</f>
        <v>0.44837353963129684</v>
      </c>
      <c r="BJ37" s="287">
        <f>'3'!BE37</f>
        <v>0.32078298773862296</v>
      </c>
      <c r="BK37" s="261">
        <f>'8'!BU37</f>
        <v>0.7152229249679205</v>
      </c>
      <c r="BL37" s="261">
        <f t="shared" si="28"/>
        <v>0.49363797563966538</v>
      </c>
      <c r="BM37" s="214">
        <f t="shared" si="29"/>
        <v>0.56974417659755228</v>
      </c>
      <c r="BN37" s="286">
        <f>'1'!DC37</f>
        <v>0.48269342840971535</v>
      </c>
      <c r="BO37" s="286">
        <f>'1'!DE37</f>
        <v>0.59239932981452903</v>
      </c>
      <c r="BP37" s="261">
        <f>'2'!CB37</f>
        <v>0.46725608600808144</v>
      </c>
      <c r="BQ37" s="287">
        <f>'2'!CD37</f>
        <v>0.59098692404612374</v>
      </c>
      <c r="BR37" s="287">
        <f>'3'!BL37</f>
        <v>0.5602002102779039</v>
      </c>
      <c r="BS37" s="261">
        <f>'8'!CD37</f>
        <v>0.76173601263064827</v>
      </c>
      <c r="BT37" s="261">
        <f t="shared" si="30"/>
        <v>0.56485622392598689</v>
      </c>
      <c r="BU37" s="214">
        <f t="shared" si="31"/>
        <v>0.6418903479421294</v>
      </c>
      <c r="BV37" s="286">
        <f>'1'!DO37</f>
        <v>0.36155734962311481</v>
      </c>
      <c r="BW37" s="286">
        <f>'1'!DQ37</f>
        <v>0.47042702336018083</v>
      </c>
      <c r="BX37" s="261">
        <f>'2'!CK37</f>
        <v>0.52037078821538352</v>
      </c>
      <c r="BY37" s="287">
        <f>'2'!CM37</f>
        <v>0.63869030536421345</v>
      </c>
      <c r="BZ37" s="287">
        <f>'3'!BS37</f>
        <v>0.77024954455860384</v>
      </c>
      <c r="CA37" s="261">
        <f>'8'!CM37</f>
        <v>0.80383505631840846</v>
      </c>
      <c r="CB37" s="261">
        <f t="shared" si="32"/>
        <v>0.55630185407177923</v>
      </c>
      <c r="CC37" s="214">
        <f t="shared" si="33"/>
        <v>0.63127428706412503</v>
      </c>
      <c r="CD37" s="286">
        <f>'1'!EA37</f>
        <v>0.31752229304952079</v>
      </c>
      <c r="CE37" s="286">
        <f>'1'!EC37</f>
        <v>0.42077683556582979</v>
      </c>
      <c r="CF37" s="261">
        <f>'2'!CT37</f>
        <v>0.20606453379219511</v>
      </c>
      <c r="CG37" s="287">
        <f>'2'!CV37</f>
        <v>0.28996641673288248</v>
      </c>
      <c r="CH37" s="287">
        <f>'3'!BZ37</f>
        <v>0.42094702331958</v>
      </c>
      <c r="CI37" s="261">
        <f>'8'!CV37</f>
        <v>0.63548111145738562</v>
      </c>
      <c r="CJ37" s="261">
        <f t="shared" si="34"/>
        <v>0.38249241963870351</v>
      </c>
      <c r="CK37" s="214">
        <f t="shared" si="35"/>
        <v>0.4442540400395123</v>
      </c>
      <c r="CL37" s="286">
        <f>'1'!EM37</f>
        <v>0.32938596540946363</v>
      </c>
      <c r="CM37" s="286">
        <f>'1'!EO37</f>
        <v>0.43447381238054317</v>
      </c>
      <c r="CN37" s="261">
        <f>'2'!DC37</f>
        <v>0.31624636022040231</v>
      </c>
      <c r="CO37" s="287">
        <f>'2'!DE37</f>
        <v>0.43350870115293272</v>
      </c>
      <c r="CP37" s="287">
        <f>'3'!CG37</f>
        <v>0.62681232884720339</v>
      </c>
      <c r="CQ37" s="261">
        <f>'8'!DE37</f>
        <v>0.79454305100268496</v>
      </c>
      <c r="CR37" s="261">
        <f t="shared" si="36"/>
        <v>0.47525787428874183</v>
      </c>
      <c r="CS37" s="214">
        <f t="shared" si="37"/>
        <v>0.54863343629693306</v>
      </c>
      <c r="CT37" s="286">
        <f>'1'!EY37</f>
        <v>0.33360845281978124</v>
      </c>
      <c r="CU37" s="286">
        <f>'1'!FA37</f>
        <v>0.43929018640969913</v>
      </c>
      <c r="CV37" s="261">
        <f>'2'!DL37</f>
        <v>0.29932605412016478</v>
      </c>
      <c r="CW37" s="287">
        <f>'2'!DN37</f>
        <v>0.4133470634330273</v>
      </c>
      <c r="CX37" s="287">
        <f>'3'!CN37</f>
        <v>0.4749091153119897</v>
      </c>
      <c r="CY37" s="261">
        <f>'8'!DN37</f>
        <v>0.74177134468760253</v>
      </c>
      <c r="CZ37" s="261">
        <f t="shared" si="38"/>
        <v>0.45365293103709103</v>
      </c>
      <c r="DA37" s="214">
        <f t="shared" si="39"/>
        <v>0.52615483619500858</v>
      </c>
      <c r="DB37" s="286">
        <f>'1'!FK37</f>
        <v>0.55152335015579201</v>
      </c>
      <c r="DC37" s="286">
        <f>'1'!FM37</f>
        <v>0.6539152479948952</v>
      </c>
      <c r="DD37" s="261">
        <f>'2'!DU37</f>
        <v>0.43117919126952825</v>
      </c>
      <c r="DE37" s="287">
        <f>'2'!DW37</f>
        <v>0.55655720596759939</v>
      </c>
      <c r="DF37" s="287">
        <f>'3'!CU37</f>
        <v>0.13406032493220899</v>
      </c>
      <c r="DG37" s="261">
        <f>'8'!DW37</f>
        <v>0.38389789997054563</v>
      </c>
      <c r="DH37" s="261">
        <f t="shared" si="41"/>
        <v>0.45097814566063577</v>
      </c>
      <c r="DI37" s="214">
        <f t="shared" si="40"/>
        <v>0.52614221679790329</v>
      </c>
    </row>
    <row r="38" spans="1:113" ht="19.5" customHeight="1">
      <c r="A38" s="201">
        <v>1994</v>
      </c>
      <c r="B38" s="286">
        <f>'1'!K38</f>
        <v>0.38313609714267377</v>
      </c>
      <c r="C38" s="286">
        <f>'1'!M38</f>
        <v>0.49362842991893974</v>
      </c>
      <c r="D38" s="261">
        <f>'2'!H38</f>
        <v>0.26558146842184632</v>
      </c>
      <c r="E38" s="287">
        <f>'2'!J38</f>
        <v>0.37125275714290928</v>
      </c>
      <c r="F38" s="287">
        <f>'3'!H38</f>
        <v>0.26363214354058484</v>
      </c>
      <c r="G38" s="261">
        <f>'8'!J38</f>
        <v>0.61930530756911173</v>
      </c>
      <c r="H38" s="261">
        <f t="shared" si="14"/>
        <v>0.41844754813409851</v>
      </c>
      <c r="I38" s="214">
        <f t="shared" si="15"/>
        <v>0.48978154322821704</v>
      </c>
      <c r="J38" s="286">
        <f>'1'!W38</f>
        <v>0.51045890148290152</v>
      </c>
      <c r="K38" s="286">
        <f>'1'!Y38</f>
        <v>0.61781300858019195</v>
      </c>
      <c r="L38" s="261">
        <f>'2'!Q38</f>
        <v>0.36643155382101816</v>
      </c>
      <c r="M38" s="287">
        <f>'2'!S38</f>
        <v>0.49000393482089172</v>
      </c>
      <c r="N38" s="287">
        <f>'3'!O38</f>
        <v>0.76567068092641444</v>
      </c>
      <c r="O38" s="261">
        <f>'8'!S38</f>
        <v>0.71421819970313394</v>
      </c>
      <c r="P38" s="261">
        <f t="shared" si="16"/>
        <v>0.5250658561523277</v>
      </c>
      <c r="Q38" s="214">
        <f t="shared" si="17"/>
        <v>0.60127159722439183</v>
      </c>
      <c r="R38" s="286">
        <f>'1'!AI38</f>
        <v>0.39864591743832328</v>
      </c>
      <c r="S38" s="286">
        <f>'1'!AK38</f>
        <v>0.50988004312970558</v>
      </c>
      <c r="T38" s="261">
        <f>'2'!Z38</f>
        <v>0.34746163122005913</v>
      </c>
      <c r="U38" s="287">
        <f>'2'!AB38</f>
        <v>0.46919880434018368</v>
      </c>
      <c r="V38" s="287">
        <f>'3'!V38</f>
        <v>0.54601384156785271</v>
      </c>
      <c r="W38" s="261">
        <f>'8'!AB38</f>
        <v>0.67535804075503159</v>
      </c>
      <c r="X38" s="261">
        <f t="shared" si="18"/>
        <v>0.46908364450642664</v>
      </c>
      <c r="Y38" s="214">
        <f t="shared" si="19"/>
        <v>0.54596417311422396</v>
      </c>
      <c r="Z38" s="286">
        <f>'1'!AU38</f>
        <v>0.373668909684023</v>
      </c>
      <c r="AA38" s="286">
        <f>'1'!AW38</f>
        <v>0.4835359263471089</v>
      </c>
      <c r="AB38" s="261">
        <f>'2'!AI38</f>
        <v>0.39567295553269521</v>
      </c>
      <c r="AC38" s="287">
        <f>'2'!AK38</f>
        <v>0.52087268436914946</v>
      </c>
      <c r="AD38" s="287">
        <f>'3'!AC38</f>
        <v>0.76807892248800558</v>
      </c>
      <c r="AE38" s="261">
        <f>'8'!AK38</f>
        <v>0.7932741801758032</v>
      </c>
      <c r="AF38" s="261">
        <f t="shared" si="20"/>
        <v>0.51566329497953212</v>
      </c>
      <c r="AG38" s="214">
        <f t="shared" si="21"/>
        <v>0.59323532099438037</v>
      </c>
      <c r="AH38" s="286">
        <f>'1'!BG38</f>
        <v>0.21024370311358234</v>
      </c>
      <c r="AI38" s="286">
        <f>'1'!BI38</f>
        <v>0.28431835653804377</v>
      </c>
      <c r="AJ38" s="261">
        <f>'2'!AR38</f>
        <v>0.34858064918651194</v>
      </c>
      <c r="AK38" s="287">
        <f>'2'!AT38</f>
        <v>0.47044397447195191</v>
      </c>
      <c r="AL38" s="287">
        <f>'3'!AJ38</f>
        <v>0.88253879337753516</v>
      </c>
      <c r="AM38" s="261">
        <f>'8'!AT38</f>
        <v>0.69883378621797365</v>
      </c>
      <c r="AN38" s="261">
        <f t="shared" si="22"/>
        <v>0.41502718571096242</v>
      </c>
      <c r="AO38" s="214">
        <f t="shared" si="23"/>
        <v>0.47968671868522994</v>
      </c>
      <c r="AP38" s="286">
        <f>'1'!BS38</f>
        <v>0.43624679021332274</v>
      </c>
      <c r="AQ38" s="286">
        <f>'1'!BU38</f>
        <v>0.54790198837681636</v>
      </c>
      <c r="AR38" s="261">
        <f>'2'!BA38</f>
        <v>0.338018211034047</v>
      </c>
      <c r="AS38" s="287">
        <f>'2'!BC38</f>
        <v>0.45859861831311344</v>
      </c>
      <c r="AT38" s="287">
        <f>'3'!AQ38</f>
        <v>0.70267524496098921</v>
      </c>
      <c r="AU38" s="261">
        <f>'8'!BC38</f>
        <v>0.72233136659367636</v>
      </c>
      <c r="AV38" s="261">
        <f t="shared" si="24"/>
        <v>0.49387680138754525</v>
      </c>
      <c r="AW38" s="214">
        <f t="shared" si="25"/>
        <v>0.57051455118359007</v>
      </c>
      <c r="AX38" s="286">
        <f>'1'!CE38</f>
        <v>0.40397913617546083</v>
      </c>
      <c r="AY38" s="286">
        <f>'1'!CG38</f>
        <v>0.51538945197180452</v>
      </c>
      <c r="AZ38" s="261">
        <f>'2'!BJ38</f>
        <v>0.48177459310553383</v>
      </c>
      <c r="BA38" s="287">
        <f>'2'!BL38</f>
        <v>0.60436341421611661</v>
      </c>
      <c r="BB38" s="287">
        <f>'3'!AX38</f>
        <v>0.64544229160714695</v>
      </c>
      <c r="BC38" s="261">
        <f>'8'!BL38</f>
        <v>0.7168264372889821</v>
      </c>
      <c r="BD38" s="261">
        <f t="shared" si="26"/>
        <v>0.52885145496809238</v>
      </c>
      <c r="BE38" s="214">
        <f t="shared" si="27"/>
        <v>0.6060711701473781</v>
      </c>
      <c r="BF38" s="286">
        <f>'1'!CQ38</f>
        <v>0.46068961049294455</v>
      </c>
      <c r="BG38" s="286">
        <f>'1'!CS38</f>
        <v>0.57164147599693438</v>
      </c>
      <c r="BH38" s="261">
        <f>'2'!BS38</f>
        <v>0.34278607043111003</v>
      </c>
      <c r="BI38" s="287">
        <f>'2'!BU38</f>
        <v>0.46397124352494062</v>
      </c>
      <c r="BJ38" s="287">
        <f>'3'!BE38</f>
        <v>0.38495695551823428</v>
      </c>
      <c r="BK38" s="261">
        <f>'8'!BU38</f>
        <v>0.70184430195939063</v>
      </c>
      <c r="BL38" s="261">
        <f t="shared" si="28"/>
        <v>0.49675559435153693</v>
      </c>
      <c r="BM38" s="214">
        <f t="shared" si="29"/>
        <v>0.5733608170888177</v>
      </c>
      <c r="BN38" s="286">
        <f>'1'!DC38</f>
        <v>0.48896714803817609</v>
      </c>
      <c r="BO38" s="286">
        <f>'1'!DE38</f>
        <v>0.59821598293009515</v>
      </c>
      <c r="BP38" s="261">
        <f>'2'!CB38</f>
        <v>0.44241637889317914</v>
      </c>
      <c r="BQ38" s="287">
        <f>'2'!CD38</f>
        <v>0.56747015312702942</v>
      </c>
      <c r="BR38" s="287">
        <f>'3'!BL38</f>
        <v>0.56018505766921822</v>
      </c>
      <c r="BS38" s="261">
        <f>'8'!CD38</f>
        <v>0.75284391691519537</v>
      </c>
      <c r="BT38" s="261">
        <f t="shared" si="30"/>
        <v>0.55579505646936167</v>
      </c>
      <c r="BU38" s="214">
        <f t="shared" si="31"/>
        <v>0.63311491748086557</v>
      </c>
      <c r="BV38" s="286">
        <f>'1'!DO38</f>
        <v>0.37791453869335051</v>
      </c>
      <c r="BW38" s="286">
        <f>'1'!DQ38</f>
        <v>0.48807846876077599</v>
      </c>
      <c r="BX38" s="261">
        <f>'2'!CK38</f>
        <v>0.52739922527658623</v>
      </c>
      <c r="BY38" s="287">
        <f>'2'!CM38</f>
        <v>0.64475830550328717</v>
      </c>
      <c r="BZ38" s="287">
        <f>'3'!BS38</f>
        <v>0.75424357318436219</v>
      </c>
      <c r="CA38" s="261">
        <f>'8'!CM38</f>
        <v>0.80923587917834228</v>
      </c>
      <c r="CB38" s="261">
        <f t="shared" si="32"/>
        <v>0.56580138223893206</v>
      </c>
      <c r="CC38" s="214">
        <f t="shared" si="33"/>
        <v>0.64088397563599386</v>
      </c>
      <c r="CD38" s="286">
        <f>'1'!EA38</f>
        <v>0.32028700928290416</v>
      </c>
      <c r="CE38" s="286">
        <f>'1'!EC38</f>
        <v>0.4239907876103402</v>
      </c>
      <c r="CF38" s="261">
        <f>'2'!CT38</f>
        <v>0.2160564269827929</v>
      </c>
      <c r="CG38" s="287">
        <f>'2'!CV38</f>
        <v>0.3043125277821202</v>
      </c>
      <c r="CH38" s="287">
        <f>'3'!BZ38</f>
        <v>0.35584852062715455</v>
      </c>
      <c r="CI38" s="261">
        <f>'8'!CV38</f>
        <v>0.61949882179709048</v>
      </c>
      <c r="CJ38" s="261">
        <f t="shared" si="34"/>
        <v>0.38142794516071987</v>
      </c>
      <c r="CK38" s="214">
        <f t="shared" si="35"/>
        <v>0.44477470527255181</v>
      </c>
      <c r="CL38" s="286">
        <f>'1'!EM38</f>
        <v>0.33275111878355818</v>
      </c>
      <c r="CM38" s="286">
        <f>'1'!EO38</f>
        <v>0.43831472169487118</v>
      </c>
      <c r="CN38" s="261">
        <f>'2'!DC38</f>
        <v>0.31072306651192783</v>
      </c>
      <c r="CO38" s="287">
        <f>'2'!DE38</f>
        <v>0.42699307746049736</v>
      </c>
      <c r="CP38" s="287">
        <f>'3'!CG38</f>
        <v>0.62417255530685445</v>
      </c>
      <c r="CQ38" s="261">
        <f>'8'!DE38</f>
        <v>0.79390822098150771</v>
      </c>
      <c r="CR38" s="261">
        <f t="shared" si="36"/>
        <v>0.47433619407140792</v>
      </c>
      <c r="CS38" s="214">
        <f t="shared" si="37"/>
        <v>0.54754128664516921</v>
      </c>
      <c r="CT38" s="286">
        <f>'1'!EY38</f>
        <v>0.35076567810121634</v>
      </c>
      <c r="CU38" s="286">
        <f>'1'!FA38</f>
        <v>0.45855425141070505</v>
      </c>
      <c r="CV38" s="261">
        <f>'2'!DL38</f>
        <v>0.31018692137507853</v>
      </c>
      <c r="CW38" s="287">
        <f>'2'!DN38</f>
        <v>0.4263572574285181</v>
      </c>
      <c r="CX38" s="287">
        <f>'3'!CN38</f>
        <v>0.49542194513945609</v>
      </c>
      <c r="CY38" s="261">
        <f>'8'!DN38</f>
        <v>0.75014456567437426</v>
      </c>
      <c r="CZ38" s="261">
        <f t="shared" si="38"/>
        <v>0.46566206449972081</v>
      </c>
      <c r="DA38" s="214">
        <f t="shared" si="39"/>
        <v>0.53956850458948713</v>
      </c>
      <c r="DB38" s="286">
        <f>'1'!FK38</f>
        <v>0.55974012221019009</v>
      </c>
      <c r="DC38" s="286">
        <f>'1'!FM38</f>
        <v>0.66093882063149578</v>
      </c>
      <c r="DD38" s="261">
        <f>'2'!DU38</f>
        <v>0.43579350442791309</v>
      </c>
      <c r="DE38" s="287">
        <f>'2'!DW38</f>
        <v>0.56105966942357455</v>
      </c>
      <c r="DF38" s="287">
        <f>'3'!CU38</f>
        <v>0.1364135314378157</v>
      </c>
      <c r="DG38" s="261">
        <f>'8'!DW38</f>
        <v>0.40692806282872179</v>
      </c>
      <c r="DH38" s="261">
        <f t="shared" si="41"/>
        <v>0.46281235752405225</v>
      </c>
      <c r="DI38" s="214">
        <f t="shared" si="40"/>
        <v>0.53754576245165142</v>
      </c>
    </row>
    <row r="39" spans="1:113" ht="19.5" customHeight="1">
      <c r="A39" s="201">
        <v>1995</v>
      </c>
      <c r="B39" s="286">
        <f>'1'!K39</f>
        <v>0.4205675881242556</v>
      </c>
      <c r="C39" s="286">
        <f>'1'!M39</f>
        <v>0.53227642277757414</v>
      </c>
      <c r="D39" s="261">
        <f>'2'!H39</f>
        <v>0.27635397764084235</v>
      </c>
      <c r="E39" s="287">
        <f>'2'!J39</f>
        <v>0.3849771222124222</v>
      </c>
      <c r="F39" s="287">
        <f>'3'!H39</f>
        <v>0.29106475122978359</v>
      </c>
      <c r="G39" s="261">
        <f>'8'!J39</f>
        <v>0.64269724007040829</v>
      </c>
      <c r="H39" s="261">
        <f t="shared" si="14"/>
        <v>0.44207420592571706</v>
      </c>
      <c r="I39" s="214">
        <f t="shared" si="15"/>
        <v>0.51478375906993357</v>
      </c>
      <c r="J39" s="286">
        <f>'1'!W39</f>
        <v>0.50600778761776521</v>
      </c>
      <c r="K39" s="286">
        <f>'1'!Y39</f>
        <v>0.61379535027544818</v>
      </c>
      <c r="L39" s="261">
        <f>'2'!Q39</f>
        <v>0.38954699892599104</v>
      </c>
      <c r="M39" s="287">
        <f>'2'!S39</f>
        <v>0.51452124766118401</v>
      </c>
      <c r="N39" s="287">
        <f>'3'!O39</f>
        <v>0.71434465436781491</v>
      </c>
      <c r="O39" s="261">
        <f>'8'!S39</f>
        <v>0.70092863908670588</v>
      </c>
      <c r="P39" s="261">
        <f t="shared" si="16"/>
        <v>0.52683953045805254</v>
      </c>
      <c r="Q39" s="214">
        <f t="shared" si="17"/>
        <v>0.60365092821770161</v>
      </c>
      <c r="R39" s="286">
        <f>'1'!AI39</f>
        <v>0.40485437042980899</v>
      </c>
      <c r="S39" s="286">
        <f>'1'!AK39</f>
        <v>0.51628982005685975</v>
      </c>
      <c r="T39" s="261">
        <f>'2'!Z39</f>
        <v>0.35650813722353714</v>
      </c>
      <c r="U39" s="287">
        <f>'2'!AB39</f>
        <v>0.47920022975034221</v>
      </c>
      <c r="V39" s="287">
        <f>'3'!V39</f>
        <v>0.52326094988445615</v>
      </c>
      <c r="W39" s="261">
        <f>'8'!AB39</f>
        <v>0.6837641939838609</v>
      </c>
      <c r="X39" s="261">
        <f t="shared" si="18"/>
        <v>0.47689181154027832</v>
      </c>
      <c r="Y39" s="214">
        <f t="shared" si="19"/>
        <v>0.55415390045105073</v>
      </c>
      <c r="Z39" s="286">
        <f>'1'!AU39</f>
        <v>0.38769310656205536</v>
      </c>
      <c r="AA39" s="286">
        <f>'1'!AW39</f>
        <v>0.49843933622258468</v>
      </c>
      <c r="AB39" s="261">
        <f>'2'!AI39</f>
        <v>0.39465733855673812</v>
      </c>
      <c r="AC39" s="287">
        <f>'2'!AK39</f>
        <v>0.51982379452490213</v>
      </c>
      <c r="AD39" s="287">
        <f>'3'!AC39</f>
        <v>0.81745540273566253</v>
      </c>
      <c r="AE39" s="261">
        <f>'8'!AK39</f>
        <v>0.81774073317184548</v>
      </c>
      <c r="AF39" s="261">
        <f t="shared" si="20"/>
        <v>0.52803008883591085</v>
      </c>
      <c r="AG39" s="214">
        <f t="shared" si="21"/>
        <v>0.60588127509337975</v>
      </c>
      <c r="AH39" s="286">
        <f>'1'!BG39</f>
        <v>0.2261419771447051</v>
      </c>
      <c r="AI39" s="286">
        <f>'1'!BI39</f>
        <v>0.3061437130509308</v>
      </c>
      <c r="AJ39" s="261">
        <f>'2'!AR39</f>
        <v>0.35579924196762064</v>
      </c>
      <c r="AK39" s="287">
        <f>'2'!AT39</f>
        <v>0.4784218156872721</v>
      </c>
      <c r="AL39" s="287">
        <f>'3'!AJ39</f>
        <v>0.89322371599191275</v>
      </c>
      <c r="AM39" s="261">
        <f>'8'!AT39</f>
        <v>0.71019300716892575</v>
      </c>
      <c r="AN39" s="261">
        <f t="shared" si="22"/>
        <v>0.42640429467281299</v>
      </c>
      <c r="AO39" s="214">
        <f t="shared" si="23"/>
        <v>0.49327031684935246</v>
      </c>
      <c r="AP39" s="286">
        <f>'1'!BS39</f>
        <v>0.4467796616950544</v>
      </c>
      <c r="AQ39" s="286">
        <f>'1'!BU39</f>
        <v>0.55822229877371066</v>
      </c>
      <c r="AR39" s="261">
        <f>'2'!BA39</f>
        <v>0.35225796493426775</v>
      </c>
      <c r="AS39" s="287">
        <f>'2'!BC39</f>
        <v>0.47451980736705185</v>
      </c>
      <c r="AT39" s="287">
        <f>'3'!AQ39</f>
        <v>0.70574185266215905</v>
      </c>
      <c r="AU39" s="261">
        <f>'8'!BC39</f>
        <v>0.73202730896540791</v>
      </c>
      <c r="AV39" s="261">
        <f t="shared" si="24"/>
        <v>0.50525142874626094</v>
      </c>
      <c r="AW39" s="214">
        <f t="shared" si="25"/>
        <v>0.58237390698503622</v>
      </c>
      <c r="AX39" s="286">
        <f>'1'!CE39</f>
        <v>0.4232985355797183</v>
      </c>
      <c r="AY39" s="286">
        <f>'1'!CG39</f>
        <v>0.53502110045995666</v>
      </c>
      <c r="AZ39" s="261">
        <f>'2'!BJ39</f>
        <v>0.48236852153035692</v>
      </c>
      <c r="BA39" s="287">
        <f>'2'!BL39</f>
        <v>0.60490504090802477</v>
      </c>
      <c r="BB39" s="287">
        <f>'3'!AX39</f>
        <v>0.64943060650979778</v>
      </c>
      <c r="BC39" s="261">
        <f>'8'!BL39</f>
        <v>0.72062588353259871</v>
      </c>
      <c r="BD39" s="261">
        <f t="shared" si="26"/>
        <v>0.53667667041208245</v>
      </c>
      <c r="BE39" s="214">
        <f t="shared" si="27"/>
        <v>0.61398216821719154</v>
      </c>
      <c r="BF39" s="286">
        <f>'1'!CQ39</f>
        <v>0.4618157073476834</v>
      </c>
      <c r="BG39" s="286">
        <f>'1'!CS39</f>
        <v>0.5727176045804182</v>
      </c>
      <c r="BH39" s="261">
        <f>'2'!BS39</f>
        <v>0.34810400668465424</v>
      </c>
      <c r="BI39" s="287">
        <f>'2'!BU39</f>
        <v>0.46991387760024639</v>
      </c>
      <c r="BJ39" s="287">
        <f>'3'!BE39</f>
        <v>0.44137266409771575</v>
      </c>
      <c r="BK39" s="261">
        <f>'8'!BU39</f>
        <v>0.69263483737887765</v>
      </c>
      <c r="BL39" s="261">
        <f t="shared" si="28"/>
        <v>0.49584300196570108</v>
      </c>
      <c r="BM39" s="214">
        <f t="shared" si="29"/>
        <v>0.572637885454649</v>
      </c>
      <c r="BN39" s="286">
        <f>'1'!DC39</f>
        <v>0.49902725915013257</v>
      </c>
      <c r="BO39" s="286">
        <f>'1'!DE39</f>
        <v>0.60745176149399394</v>
      </c>
      <c r="BP39" s="261">
        <f>'2'!CB39</f>
        <v>0.48609973777861487</v>
      </c>
      <c r="BQ39" s="287">
        <f>'2'!CD39</f>
        <v>0.60829781383784853</v>
      </c>
      <c r="BR39" s="287">
        <f>'3'!BL39</f>
        <v>0.57820694497487768</v>
      </c>
      <c r="BS39" s="261">
        <f>'8'!CD39</f>
        <v>0.75055114764792108</v>
      </c>
      <c r="BT39" s="261">
        <f t="shared" si="30"/>
        <v>0.57277378771030063</v>
      </c>
      <c r="BU39" s="214">
        <f t="shared" si="31"/>
        <v>0.64887923858332197</v>
      </c>
      <c r="BV39" s="286">
        <f>'1'!DO39</f>
        <v>0.39148674938421674</v>
      </c>
      <c r="BW39" s="286">
        <f>'1'!DQ39</f>
        <v>0.50242137925323638</v>
      </c>
      <c r="BX39" s="261">
        <f>'2'!CK39</f>
        <v>0.5439405678298509</v>
      </c>
      <c r="BY39" s="287">
        <f>'2'!CM39</f>
        <v>0.65882837275049888</v>
      </c>
      <c r="BZ39" s="287">
        <f>'3'!BS39</f>
        <v>0.73721616811824275</v>
      </c>
      <c r="CA39" s="261">
        <f>'8'!CM39</f>
        <v>0.81299742684616194</v>
      </c>
      <c r="CB39" s="261">
        <f t="shared" si="32"/>
        <v>0.57698016553987574</v>
      </c>
      <c r="CC39" s="214">
        <f t="shared" si="33"/>
        <v>0.65150156902046608</v>
      </c>
      <c r="CD39" s="286">
        <f>'1'!EA39</f>
        <v>0.32722244806088807</v>
      </c>
      <c r="CE39" s="286">
        <f>'1'!EC39</f>
        <v>0.43199419185812515</v>
      </c>
      <c r="CF39" s="261">
        <f>'2'!CT39</f>
        <v>0.22742163301778162</v>
      </c>
      <c r="CG39" s="287">
        <f>'2'!CV39</f>
        <v>0.32026942604354464</v>
      </c>
      <c r="CH39" s="287">
        <f>'3'!BZ39</f>
        <v>0.28389010624884581</v>
      </c>
      <c r="CI39" s="261">
        <f>'8'!CV39</f>
        <v>0.61928024326387021</v>
      </c>
      <c r="CJ39" s="261">
        <f t="shared" si="34"/>
        <v>0.38739502703303819</v>
      </c>
      <c r="CK39" s="214">
        <f t="shared" si="35"/>
        <v>0.45260947418462827</v>
      </c>
      <c r="CL39" s="286">
        <f>'1'!EM39</f>
        <v>0.32966605410856459</v>
      </c>
      <c r="CM39" s="286">
        <f>'1'!EO39</f>
        <v>0.43479423653340582</v>
      </c>
      <c r="CN39" s="261">
        <f>'2'!DC39</f>
        <v>0.31982152090859678</v>
      </c>
      <c r="CO39" s="287">
        <f>'2'!DE39</f>
        <v>0.43769301883372014</v>
      </c>
      <c r="CP39" s="287">
        <f>'3'!CG39</f>
        <v>0.62140385424574429</v>
      </c>
      <c r="CQ39" s="261">
        <f>'8'!DE39</f>
        <v>0.79724672859978019</v>
      </c>
      <c r="CR39" s="261">
        <f t="shared" si="36"/>
        <v>0.47742232019359077</v>
      </c>
      <c r="CS39" s="214">
        <f t="shared" si="37"/>
        <v>0.55101221470907902</v>
      </c>
      <c r="CT39" s="286">
        <f>'1'!EY39</f>
        <v>0.36296478193425535</v>
      </c>
      <c r="CU39" s="286">
        <f>'1'!FA39</f>
        <v>0.47196194667780389</v>
      </c>
      <c r="CV39" s="261">
        <f>'2'!DL39</f>
        <v>0.30650280455299683</v>
      </c>
      <c r="CW39" s="287">
        <f>'2'!DN39</f>
        <v>0.42197201166904286</v>
      </c>
      <c r="CX39" s="287">
        <f>'3'!CN39</f>
        <v>0.36815010997445091</v>
      </c>
      <c r="CY39" s="261">
        <f>'8'!DN39</f>
        <v>0.75728565997019015</v>
      </c>
      <c r="CZ39" s="261">
        <f t="shared" si="38"/>
        <v>0.47082857133095601</v>
      </c>
      <c r="DA39" s="214">
        <f t="shared" si="39"/>
        <v>0.54490247404462222</v>
      </c>
      <c r="DB39" s="286">
        <f>'1'!FK39</f>
        <v>0.57124156335105536</v>
      </c>
      <c r="DC39" s="286">
        <f>'1'!FM39</f>
        <v>0.67066294309895769</v>
      </c>
      <c r="DD39" s="261">
        <f>'2'!DU39</f>
        <v>0.4428284367375549</v>
      </c>
      <c r="DE39" s="287">
        <f>'2'!DW39</f>
        <v>0.56786699917358552</v>
      </c>
      <c r="DF39" s="287">
        <f>'3'!CU39</f>
        <v>0.1461497447689144</v>
      </c>
      <c r="DG39" s="261">
        <f>'8'!DW39</f>
        <v>0.41752012969490798</v>
      </c>
      <c r="DH39" s="261">
        <f t="shared" si="41"/>
        <v>0.47242474282856106</v>
      </c>
      <c r="DI39" s="214">
        <f t="shared" si="40"/>
        <v>0.54649652374925894</v>
      </c>
    </row>
    <row r="40" spans="1:113" ht="19.5" customHeight="1">
      <c r="A40" s="201">
        <v>1996</v>
      </c>
      <c r="B40" s="286">
        <f>'1'!K40</f>
        <v>0.43269103517791141</v>
      </c>
      <c r="C40" s="286">
        <f>'1'!M40</f>
        <v>0.54438629556997964</v>
      </c>
      <c r="D40" s="261">
        <f>'2'!H40</f>
        <v>0.28534234457992264</v>
      </c>
      <c r="E40" s="287">
        <f>'2'!J40</f>
        <v>0.39621943881232363</v>
      </c>
      <c r="F40" s="287">
        <f>'3'!H40</f>
        <v>0.31717055574816655</v>
      </c>
      <c r="G40" s="261">
        <f>'8'!J40</f>
        <v>0.64711354470641524</v>
      </c>
      <c r="H40" s="261">
        <f t="shared" si="14"/>
        <v>0.45049848507320228</v>
      </c>
      <c r="I40" s="214">
        <f t="shared" si="15"/>
        <v>0.52394736209927706</v>
      </c>
      <c r="J40" s="286">
        <f>'1'!W40</f>
        <v>0.52565463871288665</v>
      </c>
      <c r="K40" s="286">
        <f>'1'!Y40</f>
        <v>0.63137202291365924</v>
      </c>
      <c r="L40" s="261">
        <f>'2'!Q40</f>
        <v>0.4035482861710909</v>
      </c>
      <c r="M40" s="287">
        <f>'2'!S40</f>
        <v>0.52895136512246499</v>
      </c>
      <c r="N40" s="287">
        <f>'3'!O40</f>
        <v>0.73278366620376945</v>
      </c>
      <c r="O40" s="261">
        <f>'8'!S40</f>
        <v>0.71391071328745959</v>
      </c>
      <c r="P40" s="261">
        <f t="shared" si="16"/>
        <v>0.54222750059657421</v>
      </c>
      <c r="Q40" s="214">
        <f t="shared" si="17"/>
        <v>0.61849725343678275</v>
      </c>
      <c r="R40" s="286">
        <f>'1'!AI40</f>
        <v>0.41154502350175187</v>
      </c>
      <c r="S40" s="286">
        <f>'1'!AK40</f>
        <v>0.52313779100754654</v>
      </c>
      <c r="T40" s="261">
        <f>'2'!Z40</f>
        <v>0.36905220534733441</v>
      </c>
      <c r="U40" s="287">
        <f>'2'!AB40</f>
        <v>0.49282853281912392</v>
      </c>
      <c r="V40" s="287">
        <f>'3'!V40</f>
        <v>0.49939301554581628</v>
      </c>
      <c r="W40" s="261">
        <f>'8'!AB40</f>
        <v>0.68341126545796582</v>
      </c>
      <c r="X40" s="261">
        <f t="shared" si="18"/>
        <v>0.48312280312132727</v>
      </c>
      <c r="Y40" s="214">
        <f t="shared" si="19"/>
        <v>0.56079460446393004</v>
      </c>
      <c r="Z40" s="286">
        <f>'1'!AU40</f>
        <v>0.40825120239029156</v>
      </c>
      <c r="AA40" s="286">
        <f>'1'!AW40</f>
        <v>0.5197741878313622</v>
      </c>
      <c r="AB40" s="261">
        <f>'2'!AI40</f>
        <v>0.41500356267112481</v>
      </c>
      <c r="AC40" s="287">
        <f>'2'!AK40</f>
        <v>0.54053307217830915</v>
      </c>
      <c r="AD40" s="287">
        <f>'3'!AC40</f>
        <v>0.8169902201453545</v>
      </c>
      <c r="AE40" s="261">
        <f>'8'!AK40</f>
        <v>0.81643966801158052</v>
      </c>
      <c r="AF40" s="261">
        <f t="shared" si="20"/>
        <v>0.54109916291408899</v>
      </c>
      <c r="AG40" s="214">
        <f t="shared" si="21"/>
        <v>0.61932648624701314</v>
      </c>
      <c r="AH40" s="286">
        <f>'1'!BG40</f>
        <v>0.24420362230938242</v>
      </c>
      <c r="AI40" s="286">
        <f>'1'!BI40</f>
        <v>0.33020566961754455</v>
      </c>
      <c r="AJ40" s="261">
        <f>'2'!AR40</f>
        <v>0.35463969434589671</v>
      </c>
      <c r="AK40" s="287">
        <f>'2'!AT40</f>
        <v>0.47714662417066001</v>
      </c>
      <c r="AL40" s="287">
        <f>'3'!AJ40</f>
        <v>0.8769381246357375</v>
      </c>
      <c r="AM40" s="261">
        <f>'8'!AT40</f>
        <v>0.71362101267940625</v>
      </c>
      <c r="AN40" s="261">
        <f t="shared" si="22"/>
        <v>0.43311322868044622</v>
      </c>
      <c r="AO40" s="214">
        <f t="shared" si="23"/>
        <v>0.50192119113431155</v>
      </c>
      <c r="AP40" s="286">
        <f>'1'!BS40</f>
        <v>0.45358672447071052</v>
      </c>
      <c r="AQ40" s="286">
        <f>'1'!BU40</f>
        <v>0.56481862932719118</v>
      </c>
      <c r="AR40" s="261">
        <f>'2'!BA40</f>
        <v>0.3500309780571555</v>
      </c>
      <c r="AS40" s="287">
        <f>'2'!BC40</f>
        <v>0.47205440780831021</v>
      </c>
      <c r="AT40" s="287">
        <f>'3'!AQ40</f>
        <v>0.7087906769439597</v>
      </c>
      <c r="AU40" s="261">
        <f>'8'!BC40</f>
        <v>0.72673766493023895</v>
      </c>
      <c r="AV40" s="261">
        <f t="shared" si="24"/>
        <v>0.50501727126117468</v>
      </c>
      <c r="AW40" s="214">
        <f t="shared" si="25"/>
        <v>0.58199153168169437</v>
      </c>
      <c r="AX40" s="286">
        <f>'1'!CE40</f>
        <v>0.43733161601803883</v>
      </c>
      <c r="AY40" s="286">
        <f>'1'!CG40</f>
        <v>0.54897138059918815</v>
      </c>
      <c r="AZ40" s="261">
        <f>'2'!BJ40</f>
        <v>0.48504049804921961</v>
      </c>
      <c r="BA40" s="287">
        <f>'2'!BL40</f>
        <v>0.60733637931410833</v>
      </c>
      <c r="BB40" s="287">
        <f>'3'!AX40</f>
        <v>0.65334773366515797</v>
      </c>
      <c r="BC40" s="261">
        <f>'8'!BL40</f>
        <v>0.71398065649367126</v>
      </c>
      <c r="BD40" s="261">
        <f t="shared" si="26"/>
        <v>0.53999641428510681</v>
      </c>
      <c r="BE40" s="214">
        <f t="shared" si="27"/>
        <v>0.61719517741429941</v>
      </c>
      <c r="BF40" s="286">
        <f>'1'!CQ40</f>
        <v>0.46340274241045898</v>
      </c>
      <c r="BG40" s="286">
        <f>'1'!CS40</f>
        <v>0.57423165087290029</v>
      </c>
      <c r="BH40" s="261">
        <f>'2'!BS40</f>
        <v>0.35975838815235922</v>
      </c>
      <c r="BI40" s="287">
        <f>'2'!BU40</f>
        <v>0.48275781372235532</v>
      </c>
      <c r="BJ40" s="287">
        <f>'3'!BE40</f>
        <v>0.39239948550940368</v>
      </c>
      <c r="BK40" s="261">
        <f>'8'!BU40</f>
        <v>0.68668263871653523</v>
      </c>
      <c r="BL40" s="261">
        <f t="shared" si="28"/>
        <v>0.4982484438621867</v>
      </c>
      <c r="BM40" s="214">
        <f t="shared" si="29"/>
        <v>0.575411794092891</v>
      </c>
      <c r="BN40" s="286">
        <f>'1'!DC40</f>
        <v>0.50468625264298494</v>
      </c>
      <c r="BO40" s="286">
        <f>'1'!DE40</f>
        <v>0.61259843160529981</v>
      </c>
      <c r="BP40" s="261">
        <f>'2'!CB40</f>
        <v>0.49038695374201546</v>
      </c>
      <c r="BQ40" s="287">
        <f>'2'!CD40</f>
        <v>0.6121752905025063</v>
      </c>
      <c r="BR40" s="287">
        <f>'3'!BL40</f>
        <v>0.59574319922074692</v>
      </c>
      <c r="BS40" s="261">
        <f>'8'!CD40</f>
        <v>0.74031471130013438</v>
      </c>
      <c r="BT40" s="261">
        <f t="shared" si="30"/>
        <v>0.57267801283609454</v>
      </c>
      <c r="BU40" s="214">
        <f t="shared" si="31"/>
        <v>0.64847918302462038</v>
      </c>
      <c r="BV40" s="286">
        <f>'1'!DO40</f>
        <v>0.4237901392293304</v>
      </c>
      <c r="BW40" s="286">
        <f>'1'!DQ40</f>
        <v>0.53551413079485344</v>
      </c>
      <c r="BX40" s="261">
        <f>'2'!CK40</f>
        <v>0.53767680548996843</v>
      </c>
      <c r="BY40" s="287">
        <f>'2'!CM40</f>
        <v>0.65353473528231698</v>
      </c>
      <c r="BZ40" s="287">
        <f>'3'!BS40</f>
        <v>0.73466342724497513</v>
      </c>
      <c r="CA40" s="261">
        <f>'8'!CM40</f>
        <v>0.81627998501940813</v>
      </c>
      <c r="CB40" s="261">
        <f t="shared" si="32"/>
        <v>0.58665648681377336</v>
      </c>
      <c r="CC40" s="214">
        <f t="shared" si="33"/>
        <v>0.66175852086187104</v>
      </c>
      <c r="CD40" s="286">
        <f>'1'!EA40</f>
        <v>0.33444253418039827</v>
      </c>
      <c r="CE40" s="286">
        <f>'1'!EC40</f>
        <v>0.44023800145384406</v>
      </c>
      <c r="CF40" s="261">
        <f>'2'!CT40</f>
        <v>0.24566940777366805</v>
      </c>
      <c r="CG40" s="287">
        <f>'2'!CV40</f>
        <v>0.34512842475500133</v>
      </c>
      <c r="CH40" s="287">
        <f>'3'!BZ40</f>
        <v>0.31110259469629686</v>
      </c>
      <c r="CI40" s="261">
        <f>'8'!CV40</f>
        <v>0.62278477446856551</v>
      </c>
      <c r="CJ40" s="261">
        <f t="shared" si="34"/>
        <v>0.39695591641946848</v>
      </c>
      <c r="CK40" s="214">
        <f t="shared" si="35"/>
        <v>0.46468989622354562</v>
      </c>
      <c r="CL40" s="286">
        <f>'1'!EM40</f>
        <v>0.3415106659190506</v>
      </c>
      <c r="CM40" s="286">
        <f>'1'!EO40</f>
        <v>0.44822310264108833</v>
      </c>
      <c r="CN40" s="261">
        <f>'2'!DC40</f>
        <v>0.31918293960406757</v>
      </c>
      <c r="CO40" s="287">
        <f>'2'!DE40</f>
        <v>0.43694752565908035</v>
      </c>
      <c r="CP40" s="287">
        <f>'3'!CG40</f>
        <v>0.63771999198497564</v>
      </c>
      <c r="CQ40" s="261">
        <f>'8'!DE40</f>
        <v>0.78926878099208198</v>
      </c>
      <c r="CR40" s="261">
        <f t="shared" si="36"/>
        <v>0.47848758755001608</v>
      </c>
      <c r="CS40" s="214">
        <f t="shared" si="37"/>
        <v>0.55256500506644279</v>
      </c>
      <c r="CT40" s="286">
        <f>'1'!EY40</f>
        <v>0.38348448829525789</v>
      </c>
      <c r="CU40" s="286">
        <f>'1'!FA40</f>
        <v>0.49399730268118502</v>
      </c>
      <c r="CV40" s="261">
        <f>'2'!DL40</f>
        <v>0.31492466332351721</v>
      </c>
      <c r="CW40" s="287">
        <f>'2'!DN40</f>
        <v>0.43195523879182651</v>
      </c>
      <c r="CX40" s="287">
        <f>'3'!CN40</f>
        <v>0.35473126125507559</v>
      </c>
      <c r="CY40" s="261">
        <f>'8'!DN40</f>
        <v>0.75585420901916589</v>
      </c>
      <c r="CZ40" s="261">
        <f t="shared" si="38"/>
        <v>0.47990690901052058</v>
      </c>
      <c r="DA40" s="214">
        <f t="shared" si="39"/>
        <v>0.55499622766241852</v>
      </c>
      <c r="DB40" s="286">
        <f>'1'!FK40</f>
        <v>0.5990424877216951</v>
      </c>
      <c r="DC40" s="286">
        <f>'1'!FM40</f>
        <v>0.69366923727334129</v>
      </c>
      <c r="DD40" s="261">
        <f>'2'!DU40</f>
        <v>0.4519123872293791</v>
      </c>
      <c r="DE40" s="287">
        <f>'2'!DW40</f>
        <v>0.57655706254976524</v>
      </c>
      <c r="DF40" s="287">
        <f>'3'!CU40</f>
        <v>0.15539409370613624</v>
      </c>
      <c r="DG40" s="261">
        <f>'8'!DW40</f>
        <v>0.42713591366173553</v>
      </c>
      <c r="DH40" s="261">
        <f t="shared" si="41"/>
        <v>0.48776996024222724</v>
      </c>
      <c r="DI40" s="214">
        <f t="shared" si="40"/>
        <v>0.56012953044999791</v>
      </c>
    </row>
    <row r="41" spans="1:113" ht="19.5" customHeight="1">
      <c r="A41" s="201">
        <v>1997</v>
      </c>
      <c r="B41" s="286">
        <f>'1'!K41</f>
        <v>0.46093215675550986</v>
      </c>
      <c r="C41" s="286">
        <f>'1'!M41</f>
        <v>0.57187338779725994</v>
      </c>
      <c r="D41" s="261">
        <f>'2'!H41</f>
        <v>0.3064258320082302</v>
      </c>
      <c r="E41" s="287">
        <f>'2'!J41</f>
        <v>0.42188008696127038</v>
      </c>
      <c r="F41" s="287">
        <f>'3'!H41</f>
        <v>0.34201107250935081</v>
      </c>
      <c r="G41" s="261">
        <f>'8'!J41</f>
        <v>0.66254630001981529</v>
      </c>
      <c r="H41" s="261">
        <f t="shared" si="14"/>
        <v>0.47186841529857326</v>
      </c>
      <c r="I41" s="214">
        <f t="shared" si="15"/>
        <v>0.54657892567685407</v>
      </c>
      <c r="J41" s="286">
        <f>'1'!W41</f>
        <v>0.53004453779869543</v>
      </c>
      <c r="K41" s="286">
        <f>'1'!Y41</f>
        <v>0.63524472891748196</v>
      </c>
      <c r="L41" s="261">
        <f>'2'!Q41</f>
        <v>0.417233317162235</v>
      </c>
      <c r="M41" s="287">
        <f>'2'!S41</f>
        <v>0.54276459560524692</v>
      </c>
      <c r="N41" s="287">
        <f>'3'!O41</f>
        <v>0.72228562740873425</v>
      </c>
      <c r="O41" s="261">
        <f>'8'!S41</f>
        <v>0.71456143383036808</v>
      </c>
      <c r="P41" s="261">
        <f t="shared" si="16"/>
        <v>0.54840696530112854</v>
      </c>
      <c r="Q41" s="214">
        <f t="shared" si="17"/>
        <v>0.624548350256522</v>
      </c>
      <c r="R41" s="286">
        <f>'1'!AI41</f>
        <v>0.4317571688480365</v>
      </c>
      <c r="S41" s="286">
        <f>'1'!AK41</f>
        <v>0.54346026386116864</v>
      </c>
      <c r="T41" s="261">
        <f>'2'!Z41</f>
        <v>0.38291813004444436</v>
      </c>
      <c r="U41" s="287">
        <f>'2'!AB41</f>
        <v>0.50758063499861117</v>
      </c>
      <c r="V41" s="287">
        <f>'3'!V41</f>
        <v>0.47434999859725813</v>
      </c>
      <c r="W41" s="261">
        <f>'8'!AB41</f>
        <v>0.68569856580430111</v>
      </c>
      <c r="X41" s="261">
        <f t="shared" si="18"/>
        <v>0.49512337534993806</v>
      </c>
      <c r="Y41" s="214">
        <f t="shared" si="19"/>
        <v>0.5731240233391468</v>
      </c>
      <c r="Z41" s="286">
        <f>'1'!AU41</f>
        <v>0.42195384027187044</v>
      </c>
      <c r="AA41" s="286">
        <f>'1'!AW41</f>
        <v>0.53367087600208307</v>
      </c>
      <c r="AB41" s="261">
        <f>'2'!AI41</f>
        <v>0.41475979632916049</v>
      </c>
      <c r="AC41" s="287">
        <f>'2'!AK41</f>
        <v>0.5402886661176638</v>
      </c>
      <c r="AD41" s="287">
        <f>'3'!AC41</f>
        <v>0.81650766571011379</v>
      </c>
      <c r="AE41" s="261">
        <f>'8'!AK41</f>
        <v>0.82245796832737528</v>
      </c>
      <c r="AF41" s="261">
        <f t="shared" si="20"/>
        <v>0.54752662962637411</v>
      </c>
      <c r="AG41" s="214">
        <f t="shared" si="21"/>
        <v>0.62581777844755027</v>
      </c>
      <c r="AH41" s="286">
        <f>'1'!BG41</f>
        <v>0.2660466430037477</v>
      </c>
      <c r="AI41" s="286">
        <f>'1'!BI41</f>
        <v>0.358328331442966</v>
      </c>
      <c r="AJ41" s="261">
        <f>'2'!AR41</f>
        <v>0.36473782317066844</v>
      </c>
      <c r="AK41" s="287">
        <f>'2'!AT41</f>
        <v>0.48817210776398207</v>
      </c>
      <c r="AL41" s="287">
        <f>'3'!AJ41</f>
        <v>0.85950454730535164</v>
      </c>
      <c r="AM41" s="261">
        <f>'8'!AT41</f>
        <v>0.73483117953091059</v>
      </c>
      <c r="AN41" s="261">
        <f t="shared" si="22"/>
        <v>0.45065316308275782</v>
      </c>
      <c r="AO41" s="214">
        <f t="shared" si="23"/>
        <v>0.52183943418349332</v>
      </c>
      <c r="AP41" s="286">
        <f>'1'!BS41</f>
        <v>0.4603763653863252</v>
      </c>
      <c r="AQ41" s="286">
        <f>'1'!BU41</f>
        <v>0.57134186100677065</v>
      </c>
      <c r="AR41" s="261">
        <f>'2'!BA41</f>
        <v>0.36500009232877118</v>
      </c>
      <c r="AS41" s="287">
        <f>'2'!BC41</f>
        <v>0.48845608506111499</v>
      </c>
      <c r="AT41" s="287">
        <f>'3'!AQ41</f>
        <v>0.71182182325512788</v>
      </c>
      <c r="AU41" s="261">
        <f>'8'!BC41</f>
        <v>0.72737476755177599</v>
      </c>
      <c r="AV41" s="261">
        <f t="shared" si="24"/>
        <v>0.51240790433806782</v>
      </c>
      <c r="AW41" s="214">
        <f t="shared" si="25"/>
        <v>0.58976699549448841</v>
      </c>
      <c r="AX41" s="286">
        <f>'1'!CE41</f>
        <v>0.44699475263176319</v>
      </c>
      <c r="AY41" s="286">
        <f>'1'!CG41</f>
        <v>0.55843160414978132</v>
      </c>
      <c r="AZ41" s="261">
        <f>'2'!BJ41</f>
        <v>0.49539032482907069</v>
      </c>
      <c r="BA41" s="287">
        <f>'2'!BL41</f>
        <v>0.6166725908556322</v>
      </c>
      <c r="BB41" s="287">
        <f>'3'!AX41</f>
        <v>0.65719480053442747</v>
      </c>
      <c r="BC41" s="261">
        <f>'8'!BL41</f>
        <v>0.69855735626556537</v>
      </c>
      <c r="BD41" s="261">
        <f t="shared" si="26"/>
        <v>0.54151100312971179</v>
      </c>
      <c r="BE41" s="214">
        <f t="shared" si="27"/>
        <v>0.61830831191942304</v>
      </c>
      <c r="BF41" s="286">
        <f>'1'!CQ41</f>
        <v>0.48080381392934096</v>
      </c>
      <c r="BG41" s="286">
        <f>'1'!CS41</f>
        <v>0.59063867346491539</v>
      </c>
      <c r="BH41" s="261">
        <f>'2'!BS41</f>
        <v>0.35963290773374662</v>
      </c>
      <c r="BI41" s="287">
        <f>'2'!BU41</f>
        <v>0.48262081443984456</v>
      </c>
      <c r="BJ41" s="287">
        <f>'3'!BE41</f>
        <v>0.33819398616732943</v>
      </c>
      <c r="BK41" s="261">
        <f>'8'!BU41</f>
        <v>0.67847379500533611</v>
      </c>
      <c r="BL41" s="261">
        <f t="shared" si="28"/>
        <v>0.50124047050057974</v>
      </c>
      <c r="BM41" s="214">
        <f t="shared" si="29"/>
        <v>0.57807198336033161</v>
      </c>
      <c r="BN41" s="286">
        <f>'1'!DC41</f>
        <v>0.52740173425932202</v>
      </c>
      <c r="BO41" s="286">
        <f>'1'!DE41</f>
        <v>0.63291563663847528</v>
      </c>
      <c r="BP41" s="261">
        <f>'2'!CB41</f>
        <v>0.49523053997663141</v>
      </c>
      <c r="BQ41" s="287">
        <f>'2'!CD41</f>
        <v>0.61652942814687606</v>
      </c>
      <c r="BR41" s="287">
        <f>'3'!BL41</f>
        <v>0.61280719926348248</v>
      </c>
      <c r="BS41" s="261">
        <f>'8'!CD41</f>
        <v>0.76200911667907156</v>
      </c>
      <c r="BT41" s="261">
        <f t="shared" si="30"/>
        <v>0.58893165900195832</v>
      </c>
      <c r="BU41" s="214">
        <f t="shared" si="31"/>
        <v>0.66377987988325959</v>
      </c>
      <c r="BV41" s="286">
        <f>'1'!DO41</f>
        <v>0.44145111170230289</v>
      </c>
      <c r="BW41" s="286">
        <f>'1'!DQ41</f>
        <v>0.55301869706231632</v>
      </c>
      <c r="BX41" s="261">
        <f>'2'!CK41</f>
        <v>0.5537516174181677</v>
      </c>
      <c r="BY41" s="287">
        <f>'2'!CM41</f>
        <v>0.66703764434588753</v>
      </c>
      <c r="BZ41" s="287">
        <f>'3'!BS41</f>
        <v>0.73207880999590436</v>
      </c>
      <c r="CA41" s="261">
        <f>'8'!CM41</f>
        <v>0.81050687714779523</v>
      </c>
      <c r="CB41" s="261">
        <f t="shared" si="32"/>
        <v>0.59588417006852779</v>
      </c>
      <c r="CC41" s="214">
        <f t="shared" si="33"/>
        <v>0.67008586212347976</v>
      </c>
      <c r="CD41" s="286">
        <f>'1'!EA41</f>
        <v>0.34966137172096001</v>
      </c>
      <c r="CE41" s="286">
        <f>'1'!EC41</f>
        <v>0.45732885128704587</v>
      </c>
      <c r="CF41" s="261">
        <f>'2'!CT41</f>
        <v>0.25739476471174666</v>
      </c>
      <c r="CG41" s="287">
        <f>'2'!CV41</f>
        <v>0.36063358869149553</v>
      </c>
      <c r="CH41" s="287">
        <f>'3'!BZ41</f>
        <v>0.33730172269556785</v>
      </c>
      <c r="CI41" s="261">
        <f>'8'!CV41</f>
        <v>0.6332131410465367</v>
      </c>
      <c r="CJ41" s="261">
        <f t="shared" si="34"/>
        <v>0.40928886156815036</v>
      </c>
      <c r="CK41" s="214">
        <f t="shared" si="35"/>
        <v>0.47888794173827581</v>
      </c>
      <c r="CL41" s="286">
        <f>'1'!EM41</f>
        <v>0.35851102814369201</v>
      </c>
      <c r="CM41" s="286">
        <f>'1'!EO41</f>
        <v>0.46709416121254882</v>
      </c>
      <c r="CN41" s="261">
        <f>'2'!DC41</f>
        <v>0.32987925407170482</v>
      </c>
      <c r="CO41" s="287">
        <f>'2'!DE41</f>
        <v>0.44932768517059929</v>
      </c>
      <c r="CP41" s="287">
        <f>'3'!CG41</f>
        <v>0.65236571629345241</v>
      </c>
      <c r="CQ41" s="261">
        <f>'8'!DE41</f>
        <v>0.7831364109428709</v>
      </c>
      <c r="CR41" s="261">
        <f t="shared" si="36"/>
        <v>0.48560380874222836</v>
      </c>
      <c r="CS41" s="214">
        <f t="shared" si="37"/>
        <v>0.5608542249175863</v>
      </c>
      <c r="CT41" s="286">
        <f>'1'!EY41</f>
        <v>0.40240749541275922</v>
      </c>
      <c r="CU41" s="286">
        <f>'1'!FA41</f>
        <v>0.51377001227742447</v>
      </c>
      <c r="CV41" s="261">
        <f>'2'!DL41</f>
        <v>0.32589839690756511</v>
      </c>
      <c r="CW41" s="287">
        <f>'2'!DN41</f>
        <v>0.44474654062736424</v>
      </c>
      <c r="CX41" s="287">
        <f>'3'!CN41</f>
        <v>0.34097339552861933</v>
      </c>
      <c r="CY41" s="261">
        <f>'8'!DN41</f>
        <v>0.7579970636773844</v>
      </c>
      <c r="CZ41" s="261">
        <f t="shared" si="38"/>
        <v>0.49047997547924388</v>
      </c>
      <c r="DA41" s="214">
        <f t="shared" si="39"/>
        <v>0.56644949347211715</v>
      </c>
      <c r="DB41" s="286">
        <f>'1'!FK41</f>
        <v>0.62655177290125041</v>
      </c>
      <c r="DC41" s="286">
        <f>'1'!FM41</f>
        <v>0.71577239876240983</v>
      </c>
      <c r="DD41" s="261">
        <f>'2'!DU41</f>
        <v>0.45523082212537774</v>
      </c>
      <c r="DE41" s="287">
        <f>'2'!DW41</f>
        <v>0.57970401253812132</v>
      </c>
      <c r="DF41" s="287">
        <f>'3'!CU41</f>
        <v>0.1641542007567463</v>
      </c>
      <c r="DG41" s="261">
        <f>'8'!DW41</f>
        <v>0.43571647340564018</v>
      </c>
      <c r="DH41" s="261">
        <f t="shared" si="41"/>
        <v>0.50077469258264862</v>
      </c>
      <c r="DI41" s="214">
        <f t="shared" si="40"/>
        <v>0.5712936519530365</v>
      </c>
    </row>
    <row r="42" spans="1:113" ht="19.5" customHeight="1">
      <c r="A42" s="201">
        <v>1998</v>
      </c>
      <c r="B42" s="286">
        <f>'1'!K42</f>
        <v>0.49193793024077936</v>
      </c>
      <c r="C42" s="286">
        <f>'1'!M42</f>
        <v>0.60095496638685975</v>
      </c>
      <c r="D42" s="261">
        <f>'2'!H42</f>
        <v>0.31509328312690266</v>
      </c>
      <c r="E42" s="287">
        <f>'2'!J42</f>
        <v>0.43215362519002221</v>
      </c>
      <c r="F42" s="287">
        <f>'3'!H42</f>
        <v>0.36564495757643356</v>
      </c>
      <c r="G42" s="261">
        <f>'8'!J42</f>
        <v>0.67114919842086729</v>
      </c>
      <c r="H42" s="261">
        <f t="shared" si="14"/>
        <v>0.48779953589022129</v>
      </c>
      <c r="I42" s="214">
        <f t="shared" si="15"/>
        <v>0.56240507069925727</v>
      </c>
      <c r="J42" s="286">
        <f>'1'!W42</f>
        <v>0.53809526170815958</v>
      </c>
      <c r="K42" s="286">
        <f>'1'!Y42</f>
        <v>0.64229637850731058</v>
      </c>
      <c r="L42" s="261">
        <f>'2'!Q42</f>
        <v>0.43458007655727665</v>
      </c>
      <c r="M42" s="287">
        <f>'2'!S42</f>
        <v>0.55987855161370015</v>
      </c>
      <c r="N42" s="287">
        <f>'3'!O42</f>
        <v>0.71544101336483767</v>
      </c>
      <c r="O42" s="261">
        <f>'8'!S42</f>
        <v>0.71887037870314618</v>
      </c>
      <c r="P42" s="261">
        <f t="shared" si="16"/>
        <v>0.55821008659963223</v>
      </c>
      <c r="Q42" s="214">
        <f t="shared" si="17"/>
        <v>0.63394495191197175</v>
      </c>
      <c r="R42" s="286">
        <f>'1'!AI42</f>
        <v>0.4519267559060135</v>
      </c>
      <c r="S42" s="286">
        <f>'1'!AK42</f>
        <v>0.56321528980350699</v>
      </c>
      <c r="T42" s="261">
        <f>'2'!Z42</f>
        <v>0.39676075243066866</v>
      </c>
      <c r="U42" s="287">
        <f>'2'!AB42</f>
        <v>0.52199432052160821</v>
      </c>
      <c r="V42" s="287">
        <f>'3'!V42</f>
        <v>0.40718045086715748</v>
      </c>
      <c r="W42" s="261">
        <f>'8'!AB42</f>
        <v>0.67791944548363348</v>
      </c>
      <c r="X42" s="261">
        <f t="shared" si="18"/>
        <v>0.50378029476070418</v>
      </c>
      <c r="Y42" s="214">
        <f t="shared" si="19"/>
        <v>0.58183258841688712</v>
      </c>
      <c r="Z42" s="286">
        <f>'1'!AU42</f>
        <v>0.44254461806892548</v>
      </c>
      <c r="AA42" s="286">
        <f>'1'!AW42</f>
        <v>0.55408945445235291</v>
      </c>
      <c r="AB42" s="261">
        <f>'2'!AI42</f>
        <v>0.41221644045243133</v>
      </c>
      <c r="AC42" s="287">
        <f>'2'!AK42</f>
        <v>0.53773336240106484</v>
      </c>
      <c r="AD42" s="287">
        <f>'3'!AC42</f>
        <v>0.81600772906439867</v>
      </c>
      <c r="AE42" s="261">
        <f>'8'!AK42</f>
        <v>0.82437097224526779</v>
      </c>
      <c r="AF42" s="261">
        <f t="shared" si="20"/>
        <v>0.55411357015298623</v>
      </c>
      <c r="AG42" s="214">
        <f t="shared" si="21"/>
        <v>0.6323439504025663</v>
      </c>
      <c r="AH42" s="286">
        <f>'1'!BG42</f>
        <v>0.2867500178746929</v>
      </c>
      <c r="AI42" s="286">
        <f>'1'!BI42</f>
        <v>0.38406135619721204</v>
      </c>
      <c r="AJ42" s="261">
        <f>'2'!AR42</f>
        <v>0.32559575886679865</v>
      </c>
      <c r="AK42" s="287">
        <f>'2'!AT42</f>
        <v>0.44439699633043811</v>
      </c>
      <c r="AL42" s="287">
        <f>'3'!AJ42</f>
        <v>0.84081965056517705</v>
      </c>
      <c r="AM42" s="261">
        <f>'8'!AT42</f>
        <v>0.74540394763218965</v>
      </c>
      <c r="AN42" s="261">
        <f t="shared" si="22"/>
        <v>0.44805740904331481</v>
      </c>
      <c r="AO42" s="214">
        <f t="shared" si="23"/>
        <v>0.5193745590527471</v>
      </c>
      <c r="AP42" s="286">
        <f>'1'!BS42</f>
        <v>0.47897913122533692</v>
      </c>
      <c r="AQ42" s="286">
        <f>'1'!BU42</f>
        <v>0.58893466044056342</v>
      </c>
      <c r="AR42" s="261">
        <f>'2'!BA42</f>
        <v>0.36868830754397242</v>
      </c>
      <c r="AS42" s="287">
        <f>'2'!BC42</f>
        <v>0.49243701889365116</v>
      </c>
      <c r="AT42" s="287">
        <f>'3'!AQ42</f>
        <v>0.714835396407834</v>
      </c>
      <c r="AU42" s="261">
        <f>'8'!BC42</f>
        <v>0.73249902629506802</v>
      </c>
      <c r="AV42" s="261">
        <f t="shared" si="24"/>
        <v>0.52145493347124461</v>
      </c>
      <c r="AW42" s="214">
        <f t="shared" si="25"/>
        <v>0.59857733285766335</v>
      </c>
      <c r="AX42" s="286">
        <f>'1'!CE42</f>
        <v>0.46012953564550219</v>
      </c>
      <c r="AY42" s="286">
        <f>'1'!CG42</f>
        <v>0.57110568872566314</v>
      </c>
      <c r="AZ42" s="261">
        <f>'2'!BJ42</f>
        <v>0.50195327607765017</v>
      </c>
      <c r="BA42" s="287">
        <f>'2'!BL42</f>
        <v>0.62252682012130045</v>
      </c>
      <c r="BB42" s="287">
        <f>'3'!AX42</f>
        <v>0.66097291655147405</v>
      </c>
      <c r="BC42" s="261">
        <f>'8'!BL42</f>
        <v>0.70214095963647172</v>
      </c>
      <c r="BD42" s="261">
        <f t="shared" si="26"/>
        <v>0.54919384454867592</v>
      </c>
      <c r="BE42" s="214">
        <f t="shared" si="27"/>
        <v>0.62560524459953371</v>
      </c>
      <c r="BF42" s="286">
        <f>'1'!CQ42</f>
        <v>0.49281275386423851</v>
      </c>
      <c r="BG42" s="286">
        <f>'1'!CS42</f>
        <v>0.60175966398831315</v>
      </c>
      <c r="BH42" s="261">
        <f>'2'!BS42</f>
        <v>0.36071601379345647</v>
      </c>
      <c r="BI42" s="287">
        <f>'2'!BU42</f>
        <v>0.48380243604233186</v>
      </c>
      <c r="BJ42" s="287">
        <f>'3'!BE42</f>
        <v>0.2781640355984567</v>
      </c>
      <c r="BK42" s="261">
        <f>'8'!BU42</f>
        <v>0.67488795129944068</v>
      </c>
      <c r="BL42" s="261">
        <f t="shared" si="28"/>
        <v>0.50437751725585478</v>
      </c>
      <c r="BM42" s="214">
        <f t="shared" si="29"/>
        <v>0.58094851693892835</v>
      </c>
      <c r="BN42" s="286">
        <f>'1'!DC42</f>
        <v>0.56583149598540217</v>
      </c>
      <c r="BO42" s="286">
        <f>'1'!DE42</f>
        <v>0.66610429747911359</v>
      </c>
      <c r="BP42" s="261">
        <f>'2'!CB42</f>
        <v>0.49261581246619701</v>
      </c>
      <c r="BQ42" s="287">
        <f>'2'!CD42</f>
        <v>0.61418239768255045</v>
      </c>
      <c r="BR42" s="287">
        <f>'3'!BL42</f>
        <v>0.62941194832235114</v>
      </c>
      <c r="BS42" s="261">
        <f>'8'!CD42</f>
        <v>0.75535692013300104</v>
      </c>
      <c r="BT42" s="261">
        <f t="shared" si="30"/>
        <v>0.59855539543291814</v>
      </c>
      <c r="BU42" s="214">
        <f t="shared" si="31"/>
        <v>0.6717623930472395</v>
      </c>
      <c r="BV42" s="286">
        <f>'1'!DO42</f>
        <v>0.46151374823807628</v>
      </c>
      <c r="BW42" s="286">
        <f>'1'!DQ42</f>
        <v>0.57242919290635907</v>
      </c>
      <c r="BX42" s="261">
        <f>'2'!CK42</f>
        <v>0.59966930974240262</v>
      </c>
      <c r="BY42" s="287">
        <f>'2'!CM42</f>
        <v>0.7041892409871513</v>
      </c>
      <c r="BZ42" s="287">
        <f>'3'!BS42</f>
        <v>0.72946199081359464</v>
      </c>
      <c r="CA42" s="261">
        <f>'8'!CM42</f>
        <v>0.81598716180081488</v>
      </c>
      <c r="CB42" s="261">
        <f t="shared" si="32"/>
        <v>0.61946617252782699</v>
      </c>
      <c r="CC42" s="214">
        <f t="shared" si="33"/>
        <v>0.69055984657912739</v>
      </c>
      <c r="CD42" s="286">
        <f>'1'!EA42</f>
        <v>0.36942112228437896</v>
      </c>
      <c r="CE42" s="286">
        <f>'1'!EC42</f>
        <v>0.4789638996339074</v>
      </c>
      <c r="CF42" s="261">
        <f>'2'!CT42</f>
        <v>0.26443417675773428</v>
      </c>
      <c r="CG42" s="287">
        <f>'2'!CV42</f>
        <v>0.3697745694291652</v>
      </c>
      <c r="CH42" s="287">
        <f>'3'!BZ42</f>
        <v>0.36252894432407801</v>
      </c>
      <c r="CI42" s="261">
        <f>'8'!CV42</f>
        <v>0.64634132526157784</v>
      </c>
      <c r="CJ42" s="261">
        <f t="shared" si="34"/>
        <v>0.42246488602021809</v>
      </c>
      <c r="CK42" s="214">
        <f t="shared" si="35"/>
        <v>0.49337633212713466</v>
      </c>
      <c r="CL42" s="286">
        <f>'1'!EM42</f>
        <v>0.38963699514299588</v>
      </c>
      <c r="CM42" s="286">
        <f>'1'!EO42</f>
        <v>0.50048235346389747</v>
      </c>
      <c r="CN42" s="261">
        <f>'2'!DC42</f>
        <v>0.33780686692158363</v>
      </c>
      <c r="CO42" s="287">
        <f>'2'!DE42</f>
        <v>0.45835947778187924</v>
      </c>
      <c r="CP42" s="287">
        <f>'3'!CG42</f>
        <v>0.66543195099435093</v>
      </c>
      <c r="CQ42" s="261">
        <f>'8'!DE42</f>
        <v>0.79441495435757847</v>
      </c>
      <c r="CR42" s="261">
        <f t="shared" si="36"/>
        <v>0.50221340941931214</v>
      </c>
      <c r="CS42" s="214">
        <f t="shared" si="37"/>
        <v>0.57857473924910718</v>
      </c>
      <c r="CT42" s="286">
        <f>'1'!EY42</f>
        <v>0.42750305949757267</v>
      </c>
      <c r="CU42" s="286">
        <f>'1'!FA42</f>
        <v>0.53922759180383006</v>
      </c>
      <c r="CV42" s="261">
        <f>'2'!DL42</f>
        <v>0.32866529520678267</v>
      </c>
      <c r="CW42" s="287">
        <f>'2'!DN42</f>
        <v>0.44793394945164244</v>
      </c>
      <c r="CX42" s="287">
        <f>'3'!CN42</f>
        <v>0.32686746215243806</v>
      </c>
      <c r="CY42" s="261">
        <f>'8'!DN42</f>
        <v>0.76160819903847776</v>
      </c>
      <c r="CZ42" s="261">
        <f t="shared" si="38"/>
        <v>0.5008662627351349</v>
      </c>
      <c r="DA42" s="214">
        <f t="shared" si="39"/>
        <v>0.57709401429700358</v>
      </c>
      <c r="DB42" s="286">
        <f>'1'!FK42</f>
        <v>0.65959889701790142</v>
      </c>
      <c r="DC42" s="286">
        <f>'1'!FM42</f>
        <v>0.74150684536848943</v>
      </c>
      <c r="DD42" s="261">
        <f>'2'!DU42</f>
        <v>0.46346788743358402</v>
      </c>
      <c r="DE42" s="287">
        <f>'2'!DW42</f>
        <v>0.58745281430235874</v>
      </c>
      <c r="DF42" s="287">
        <f>'3'!CU42</f>
        <v>0.17345655223609782</v>
      </c>
      <c r="DG42" s="261">
        <f>'8'!DW42</f>
        <v>0.44128640196555469</v>
      </c>
      <c r="DH42" s="261">
        <f t="shared" si="41"/>
        <v>0.51623655151762327</v>
      </c>
      <c r="DI42" s="214">
        <f t="shared" si="40"/>
        <v>0.58418120034001297</v>
      </c>
    </row>
    <row r="43" spans="1:113" ht="19.5" customHeight="1">
      <c r="A43" s="201">
        <v>1999</v>
      </c>
      <c r="B43" s="286">
        <f>'1'!K43</f>
        <v>0.51682364122444957</v>
      </c>
      <c r="C43" s="286">
        <f>'1'!M43</f>
        <v>0.62352150409038243</v>
      </c>
      <c r="D43" s="261">
        <f>'2'!H43</f>
        <v>0.32841673352676082</v>
      </c>
      <c r="E43" s="287">
        <f>'2'!J43</f>
        <v>0.4476482239245686</v>
      </c>
      <c r="F43" s="287">
        <f>'3'!H43</f>
        <v>0.38812814054913902</v>
      </c>
      <c r="G43" s="261">
        <f>'8'!J43</f>
        <v>0.69010656743453769</v>
      </c>
      <c r="H43" s="261">
        <f t="shared" si="14"/>
        <v>0.50666449092129684</v>
      </c>
      <c r="I43" s="214">
        <f t="shared" si="15"/>
        <v>0.58122117749833135</v>
      </c>
      <c r="J43" s="286">
        <f>'1'!W43</f>
        <v>0.54855967434648434</v>
      </c>
      <c r="K43" s="286">
        <f>'1'!Y43</f>
        <v>0.65136602358042039</v>
      </c>
      <c r="L43" s="261">
        <f>'2'!Q43</f>
        <v>0.46403871473801489</v>
      </c>
      <c r="M43" s="287">
        <f>'2'!S43</f>
        <v>0.58798653526256672</v>
      </c>
      <c r="N43" s="287">
        <f>'3'!O43</f>
        <v>0.70811811226416554</v>
      </c>
      <c r="O43" s="261">
        <f>'8'!S43</f>
        <v>0.73878027936295365</v>
      </c>
      <c r="P43" s="261">
        <f t="shared" si="16"/>
        <v>0.57795496058765949</v>
      </c>
      <c r="Q43" s="214">
        <f t="shared" si="17"/>
        <v>0.65278383660796047</v>
      </c>
      <c r="R43" s="286">
        <f>'1'!AI43</f>
        <v>0.46985102355871178</v>
      </c>
      <c r="S43" s="286">
        <f>'1'!AK43</f>
        <v>0.5803527119239168</v>
      </c>
      <c r="T43" s="261">
        <f>'2'!Z43</f>
        <v>0.41109676540028689</v>
      </c>
      <c r="U43" s="287">
        <f>'2'!AB43</f>
        <v>0.53660536461489428</v>
      </c>
      <c r="V43" s="287">
        <f>'3'!V43</f>
        <v>0.41750597992370148</v>
      </c>
      <c r="W43" s="261">
        <f>'8'!AB43</f>
        <v>0.69536828113885663</v>
      </c>
      <c r="X43" s="261">
        <f t="shared" si="18"/>
        <v>0.52018430313229225</v>
      </c>
      <c r="Y43" s="214">
        <f t="shared" si="19"/>
        <v>0.59806769803363036</v>
      </c>
      <c r="Z43" s="286">
        <f>'1'!AU43</f>
        <v>0.43874133583280273</v>
      </c>
      <c r="AA43" s="286">
        <f>'1'!AW43</f>
        <v>0.55035881327529224</v>
      </c>
      <c r="AB43" s="261">
        <f>'2'!AI43</f>
        <v>0.45718460355289653</v>
      </c>
      <c r="AC43" s="287">
        <f>'2'!AK43</f>
        <v>0.58155001524216987</v>
      </c>
      <c r="AD43" s="287">
        <f>'3'!AC43</f>
        <v>0.81549039913365073</v>
      </c>
      <c r="AE43" s="261">
        <f>'8'!AK43</f>
        <v>0.82180546323131942</v>
      </c>
      <c r="AF43" s="261">
        <f t="shared" si="20"/>
        <v>0.56685136286361626</v>
      </c>
      <c r="AG43" s="214">
        <f t="shared" si="21"/>
        <v>0.64472571627709796</v>
      </c>
      <c r="AH43" s="286">
        <f>'1'!BG43</f>
        <v>0.29528255299932027</v>
      </c>
      <c r="AI43" s="286">
        <f>'1'!BI43</f>
        <v>0.39441976335997597</v>
      </c>
      <c r="AJ43" s="261">
        <f>'2'!AR43</f>
        <v>0.23276917218516749</v>
      </c>
      <c r="AK43" s="287">
        <f>'2'!AT43</f>
        <v>0.32764936291431274</v>
      </c>
      <c r="AL43" s="287">
        <f>'3'!AJ43</f>
        <v>0.82076996721900197</v>
      </c>
      <c r="AM43" s="261">
        <f>'8'!AT43</f>
        <v>0.75233065363013651</v>
      </c>
      <c r="AN43" s="261">
        <f t="shared" si="22"/>
        <v>0.42252618500882605</v>
      </c>
      <c r="AO43" s="214">
        <f t="shared" si="23"/>
        <v>0.48655192736846037</v>
      </c>
      <c r="AP43" s="286">
        <f>'1'!BS43</f>
        <v>0.4974905282895245</v>
      </c>
      <c r="AQ43" s="286">
        <f>'1'!BU43</f>
        <v>0.60604815181469163</v>
      </c>
      <c r="AR43" s="261">
        <f>'2'!BA43</f>
        <v>0.36533206371515614</v>
      </c>
      <c r="AS43" s="287">
        <f>'2'!BC43</f>
        <v>0.48881536325636488</v>
      </c>
      <c r="AT43" s="287">
        <f>'3'!AQ43</f>
        <v>0.71783150058158118</v>
      </c>
      <c r="AU43" s="261">
        <f>'8'!BC43</f>
        <v>0.73587324216372862</v>
      </c>
      <c r="AV43" s="261">
        <f t="shared" si="24"/>
        <v>0.52756962527557505</v>
      </c>
      <c r="AW43" s="214">
        <f t="shared" si="25"/>
        <v>0.60414312988747909</v>
      </c>
      <c r="AX43" s="286">
        <f>'1'!CE43</f>
        <v>0.4822507929029457</v>
      </c>
      <c r="AY43" s="286">
        <f>'1'!CG43</f>
        <v>0.59198726583460082</v>
      </c>
      <c r="AZ43" s="261">
        <f>'2'!BJ43</f>
        <v>0.50592070103510689</v>
      </c>
      <c r="BA43" s="287">
        <f>'2'!BL43</f>
        <v>0.62604142937923402</v>
      </c>
      <c r="BB43" s="287">
        <f>'3'!AX43</f>
        <v>0.66468317341084793</v>
      </c>
      <c r="BC43" s="261">
        <f>'8'!BL43</f>
        <v>0.7087040863278613</v>
      </c>
      <c r="BD43" s="261">
        <f t="shared" si="26"/>
        <v>0.55996894148775167</v>
      </c>
      <c r="BE43" s="214">
        <f t="shared" si="27"/>
        <v>0.6358218179087598</v>
      </c>
      <c r="BF43" s="286">
        <f>'1'!CQ43</f>
        <v>0.51099040722385836</v>
      </c>
      <c r="BG43" s="286">
        <f>'1'!CS43</f>
        <v>0.6182913474050028</v>
      </c>
      <c r="BH43" s="261">
        <f>'2'!BS43</f>
        <v>0.37069729612952662</v>
      </c>
      <c r="BI43" s="287">
        <f>'2'!BU43</f>
        <v>0.49459565103726222</v>
      </c>
      <c r="BJ43" s="287">
        <f>'3'!BE43</f>
        <v>0.34091424258155389</v>
      </c>
      <c r="BK43" s="261">
        <f>'8'!BU43</f>
        <v>0.69193533713473765</v>
      </c>
      <c r="BL43" s="261">
        <f t="shared" si="28"/>
        <v>0.51929560336108049</v>
      </c>
      <c r="BM43" s="214">
        <f t="shared" si="29"/>
        <v>0.59559137074041091</v>
      </c>
      <c r="BN43" s="286">
        <f>'1'!DC43</f>
        <v>0.59877188686729288</v>
      </c>
      <c r="BO43" s="286">
        <f>'1'!DE43</f>
        <v>0.69344860929624752</v>
      </c>
      <c r="BP43" s="261">
        <f>'2'!CB43</f>
        <v>0.48333605381984096</v>
      </c>
      <c r="BQ43" s="287">
        <f>'2'!CD43</f>
        <v>0.60578644539811743</v>
      </c>
      <c r="BR43" s="287">
        <f>'3'!BL43</f>
        <v>0.64557008469257082</v>
      </c>
      <c r="BS43" s="261">
        <f>'8'!CD43</f>
        <v>0.75854320124775743</v>
      </c>
      <c r="BT43" s="261">
        <f t="shared" si="30"/>
        <v>0.60741487683851414</v>
      </c>
      <c r="BU43" s="214">
        <f t="shared" si="31"/>
        <v>0.67906682446090039</v>
      </c>
      <c r="BV43" s="286">
        <f>'1'!DO43</f>
        <v>0.48365687085823283</v>
      </c>
      <c r="BW43" s="286">
        <f>'1'!DQ43</f>
        <v>0.59329546300063629</v>
      </c>
      <c r="BX43" s="261">
        <f>'2'!CK43</f>
        <v>0.62052987048577957</v>
      </c>
      <c r="BY43" s="287">
        <f>'2'!CM43</f>
        <v>0.72041695173502196</v>
      </c>
      <c r="BZ43" s="287">
        <f>'3'!BS43</f>
        <v>0.72681264070481766</v>
      </c>
      <c r="CA43" s="261">
        <f>'8'!CM43</f>
        <v>0.82019150570531552</v>
      </c>
      <c r="CB43" s="261">
        <f t="shared" si="32"/>
        <v>0.63504482152627828</v>
      </c>
      <c r="CC43" s="214">
        <f t="shared" si="33"/>
        <v>0.70418829374552139</v>
      </c>
      <c r="CD43" s="286">
        <f>'1'!EA43</f>
        <v>0.38995406979891761</v>
      </c>
      <c r="CE43" s="286">
        <f>'1'!EC43</f>
        <v>0.50081508002776187</v>
      </c>
      <c r="CF43" s="261">
        <f>'2'!CT43</f>
        <v>0.26924188231474894</v>
      </c>
      <c r="CG43" s="287">
        <f>'2'!CV43</f>
        <v>0.37594744272170599</v>
      </c>
      <c r="CH43" s="287">
        <f>'3'!BZ43</f>
        <v>0.38682397473358887</v>
      </c>
      <c r="CI43" s="261">
        <f>'8'!CV43</f>
        <v>0.66657330397903336</v>
      </c>
      <c r="CJ43" s="261">
        <f t="shared" si="34"/>
        <v>0.43750385451059104</v>
      </c>
      <c r="CK43" s="214">
        <f t="shared" si="35"/>
        <v>0.50930082282040545</v>
      </c>
      <c r="CL43" s="286">
        <f>'1'!EM43</f>
        <v>0.41588434169196303</v>
      </c>
      <c r="CM43" s="286">
        <f>'1'!EO43</f>
        <v>0.52754656870003247</v>
      </c>
      <c r="CN43" s="261">
        <f>'2'!DC43</f>
        <v>0.35179118627052519</v>
      </c>
      <c r="CO43" s="287">
        <f>'2'!DE43</f>
        <v>0.47400379985513341</v>
      </c>
      <c r="CP43" s="287">
        <f>'3'!CG43</f>
        <v>0.67700335438209813</v>
      </c>
      <c r="CQ43" s="261">
        <f>'8'!DE43</f>
        <v>0.80117568193151467</v>
      </c>
      <c r="CR43" s="261">
        <f t="shared" si="36"/>
        <v>0.51772089926502096</v>
      </c>
      <c r="CS43" s="214">
        <f t="shared" si="37"/>
        <v>0.59489959666060455</v>
      </c>
      <c r="CT43" s="286">
        <f>'1'!EY43</f>
        <v>0.46231588960039849</v>
      </c>
      <c r="CU43" s="286">
        <f>'1'!FA43</f>
        <v>0.57319510681762487</v>
      </c>
      <c r="CV43" s="261">
        <f>'2'!DL43</f>
        <v>0.33384963149220859</v>
      </c>
      <c r="CW43" s="287">
        <f>'2'!DN43</f>
        <v>0.4538661191309864</v>
      </c>
      <c r="CX43" s="287">
        <f>'3'!CN43</f>
        <v>0.31240416779469371</v>
      </c>
      <c r="CY43" s="261">
        <f>'8'!DN43</f>
        <v>0.75537591092834333</v>
      </c>
      <c r="CZ43" s="261">
        <f t="shared" si="38"/>
        <v>0.51200867256691363</v>
      </c>
      <c r="DA43" s="214">
        <f t="shared" si="39"/>
        <v>0.58820425516939501</v>
      </c>
      <c r="DB43" s="286">
        <f>'1'!FK43</f>
        <v>0.69669463184662606</v>
      </c>
      <c r="DC43" s="286">
        <f>'1'!FM43</f>
        <v>0.76939815151815805</v>
      </c>
      <c r="DD43" s="261">
        <f>'2'!DU43</f>
        <v>0.4745642380648038</v>
      </c>
      <c r="DE43" s="287">
        <f>'2'!DW43</f>
        <v>0.5977532336192225</v>
      </c>
      <c r="DF43" s="287">
        <f>'3'!CU43</f>
        <v>0.17333578976398661</v>
      </c>
      <c r="DG43" s="261">
        <f>'8'!DW43</f>
        <v>0.44016895981049514</v>
      </c>
      <c r="DH43" s="261">
        <f t="shared" si="41"/>
        <v>0.53177118380823529</v>
      </c>
      <c r="DI43" s="214">
        <f t="shared" si="40"/>
        <v>0.59641571383279901</v>
      </c>
    </row>
    <row r="44" spans="1:113" ht="19.5" customHeight="1">
      <c r="A44" s="201">
        <v>2000</v>
      </c>
      <c r="B44" s="286">
        <f>'1'!K44</f>
        <v>0.53259879110106922</v>
      </c>
      <c r="C44" s="286">
        <f>'1'!M44</f>
        <v>0.63748905876068496</v>
      </c>
      <c r="D44" s="261">
        <f>'2'!H44</f>
        <v>0.34548394973171787</v>
      </c>
      <c r="E44" s="287">
        <f>'2'!J44</f>
        <v>0.46699255715250904</v>
      </c>
      <c r="F44" s="287">
        <f>'3'!H44</f>
        <v>0.40951395127503032</v>
      </c>
      <c r="G44" s="261">
        <f>'8'!J44</f>
        <v>0.69503444873078601</v>
      </c>
      <c r="H44" s="261">
        <f t="shared" si="14"/>
        <v>0.51912867255597916</v>
      </c>
      <c r="I44" s="214">
        <f t="shared" si="15"/>
        <v>0.59384030133251342</v>
      </c>
      <c r="J44" s="286">
        <f>'1'!W44</f>
        <v>0.58057913096838987</v>
      </c>
      <c r="K44" s="286">
        <f>'1'!Y44</f>
        <v>0.67846759987013905</v>
      </c>
      <c r="L44" s="261">
        <f>'2'!Q44</f>
        <v>0.46973209559620993</v>
      </c>
      <c r="M44" s="287">
        <f>'2'!S44</f>
        <v>0.59328693462658522</v>
      </c>
      <c r="N44" s="287">
        <f>'3'!O44</f>
        <v>0.70030339690414134</v>
      </c>
      <c r="O44" s="261">
        <f>'8'!S44</f>
        <v>0.74529950027848724</v>
      </c>
      <c r="P44" s="261">
        <f t="shared" si="16"/>
        <v>0.59255153985821873</v>
      </c>
      <c r="Q44" s="214">
        <f t="shared" si="17"/>
        <v>0.66562783147581983</v>
      </c>
      <c r="R44" s="286">
        <f>'1'!AI44</f>
        <v>0.49143015679135138</v>
      </c>
      <c r="S44" s="286">
        <f>'1'!AK44</f>
        <v>0.60048750733897116</v>
      </c>
      <c r="T44" s="261">
        <f>'2'!Z44</f>
        <v>0.4259225081281961</v>
      </c>
      <c r="U44" s="287">
        <f>'2'!AB44</f>
        <v>0.55139121310034611</v>
      </c>
      <c r="V44" s="287">
        <f>'3'!V44</f>
        <v>0.42719340956000779</v>
      </c>
      <c r="W44" s="261">
        <f>'8'!AB44</f>
        <v>0.71125267688421823</v>
      </c>
      <c r="X44" s="261">
        <f t="shared" si="18"/>
        <v>0.53743976279524275</v>
      </c>
      <c r="Y44" s="214">
        <f t="shared" si="19"/>
        <v>0.61483336111676679</v>
      </c>
      <c r="Z44" s="286">
        <f>'1'!AU44</f>
        <v>0.44559127674106452</v>
      </c>
      <c r="AA44" s="286">
        <f>'1'!AW44</f>
        <v>0.55706484511281773</v>
      </c>
      <c r="AB44" s="261">
        <f>'2'!AI44</f>
        <v>0.46539058733252009</v>
      </c>
      <c r="AC44" s="287">
        <f>'2'!AK44</f>
        <v>0.58924885545682404</v>
      </c>
      <c r="AD44" s="287">
        <f>'3'!AC44</f>
        <v>0.81495566413422527</v>
      </c>
      <c r="AE44" s="261">
        <f>'8'!AK44</f>
        <v>0.82675609798527916</v>
      </c>
      <c r="AF44" s="261">
        <f t="shared" si="20"/>
        <v>0.57345352747942502</v>
      </c>
      <c r="AG44" s="214">
        <f t="shared" si="21"/>
        <v>0.65111303352312389</v>
      </c>
      <c r="AH44" s="286">
        <f>'1'!BG44</f>
        <v>0.30431863395668535</v>
      </c>
      <c r="AI44" s="286">
        <f>'1'!BI44</f>
        <v>0.40523856592470275</v>
      </c>
      <c r="AJ44" s="261">
        <f>'2'!AR44</f>
        <v>0.27537957394929191</v>
      </c>
      <c r="AK44" s="287">
        <f>'2'!AT44</f>
        <v>0.38374708926167361</v>
      </c>
      <c r="AL44" s="287">
        <f>'3'!AJ44</f>
        <v>0.79923087829287809</v>
      </c>
      <c r="AM44" s="261">
        <f>'8'!AT44</f>
        <v>0.74631470915872067</v>
      </c>
      <c r="AN44" s="261">
        <f t="shared" si="22"/>
        <v>0.43758426263135031</v>
      </c>
      <c r="AO44" s="214">
        <f t="shared" si="23"/>
        <v>0.50664912023388209</v>
      </c>
      <c r="AP44" s="286">
        <f>'1'!BS44</f>
        <v>0.52755516478385722</v>
      </c>
      <c r="AQ44" s="286">
        <f>'1'!BU44</f>
        <v>0.63305104855372696</v>
      </c>
      <c r="AR44" s="261">
        <f>'2'!BA44</f>
        <v>0.38904585487167986</v>
      </c>
      <c r="AS44" s="287">
        <f>'2'!BC44</f>
        <v>0.51399901322581965</v>
      </c>
      <c r="AT44" s="287">
        <f>'3'!AQ44</f>
        <v>0.72081023932707633</v>
      </c>
      <c r="AU44" s="261">
        <f>'8'!BC44</f>
        <v>0.74998312775639719</v>
      </c>
      <c r="AV44" s="261">
        <f t="shared" si="24"/>
        <v>0.54997276864593836</v>
      </c>
      <c r="AW44" s="214">
        <f t="shared" si="25"/>
        <v>0.62602095254686152</v>
      </c>
      <c r="AX44" s="286">
        <f>'1'!CE44</f>
        <v>0.50527680069178416</v>
      </c>
      <c r="AY44" s="286">
        <f>'1'!CG44</f>
        <v>0.61313352458095216</v>
      </c>
      <c r="AZ44" s="261">
        <f>'2'!BJ44</f>
        <v>0.51188148269305644</v>
      </c>
      <c r="BA44" s="287">
        <f>'2'!BL44</f>
        <v>0.63128784493605627</v>
      </c>
      <c r="BB44" s="287">
        <f>'3'!AX44</f>
        <v>0.6683266453511959</v>
      </c>
      <c r="BC44" s="261">
        <f>'8'!BL44</f>
        <v>0.71402254683991595</v>
      </c>
      <c r="BD44" s="261">
        <f t="shared" si="26"/>
        <v>0.57128967397416974</v>
      </c>
      <c r="BE44" s="214">
        <f t="shared" si="27"/>
        <v>0.64628649239778513</v>
      </c>
      <c r="BF44" s="286">
        <f>'1'!CQ44</f>
        <v>0.53198144535239755</v>
      </c>
      <c r="BG44" s="286">
        <f>'1'!CS44</f>
        <v>0.63694722292333128</v>
      </c>
      <c r="BH44" s="261">
        <f>'2'!BS44</f>
        <v>0.38003787879877249</v>
      </c>
      <c r="BI44" s="287">
        <f>'2'!BU44</f>
        <v>0.50454262756566914</v>
      </c>
      <c r="BJ44" s="287">
        <f>'3'!BE44</f>
        <v>0.39803890303271244</v>
      </c>
      <c r="BK44" s="261">
        <f>'8'!BU44</f>
        <v>0.70545802297477422</v>
      </c>
      <c r="BL44" s="261">
        <f t="shared" si="28"/>
        <v>0.53376752455156162</v>
      </c>
      <c r="BM44" s="214">
        <f t="shared" si="29"/>
        <v>0.6094927982430457</v>
      </c>
      <c r="BN44" s="286">
        <f>'1'!DC44</f>
        <v>0.61286765634222728</v>
      </c>
      <c r="BO44" s="286">
        <f>'1'!DE44</f>
        <v>0.70485736098273388</v>
      </c>
      <c r="BP44" s="261">
        <f>'2'!CB44</f>
        <v>0.47081187481150116</v>
      </c>
      <c r="BQ44" s="287">
        <f>'2'!CD44</f>
        <v>0.59428752120215855</v>
      </c>
      <c r="BR44" s="287">
        <f>'3'!BL44</f>
        <v>0.62672240906278065</v>
      </c>
      <c r="BS44" s="261">
        <f>'8'!CD44</f>
        <v>0.76941043318809843</v>
      </c>
      <c r="BT44" s="261">
        <f t="shared" si="30"/>
        <v>0.61151968823280289</v>
      </c>
      <c r="BU44" s="214">
        <f t="shared" si="31"/>
        <v>0.68262325407308699</v>
      </c>
      <c r="BV44" s="286">
        <f>'1'!DO44</f>
        <v>0.50945371492417968</v>
      </c>
      <c r="BW44" s="286">
        <f>'1'!DQ44</f>
        <v>0.61690755247440232</v>
      </c>
      <c r="BX44" s="261">
        <f>'2'!CK44</f>
        <v>0.6457433241762115</v>
      </c>
      <c r="BY44" s="287">
        <f>'2'!CM44</f>
        <v>0.73952572718103526</v>
      </c>
      <c r="BZ44" s="287">
        <f>'3'!BS44</f>
        <v>0.72413042720449994</v>
      </c>
      <c r="CA44" s="261">
        <f>'8'!CM44</f>
        <v>0.82572009356101161</v>
      </c>
      <c r="CB44" s="261">
        <f t="shared" si="32"/>
        <v>0.65370265377826298</v>
      </c>
      <c r="CC44" s="214">
        <f t="shared" si="33"/>
        <v>0.72011061316142833</v>
      </c>
      <c r="CD44" s="286">
        <f>'1'!EA44</f>
        <v>0.4132888985028893</v>
      </c>
      <c r="CE44" s="286">
        <f>'1'!EC44</f>
        <v>0.52491263728297133</v>
      </c>
      <c r="CF44" s="261">
        <f>'2'!CT44</f>
        <v>0.29053589321119155</v>
      </c>
      <c r="CG44" s="287">
        <f>'2'!CV44</f>
        <v>0.40263129421452309</v>
      </c>
      <c r="CH44" s="287">
        <f>'3'!BZ44</f>
        <v>0.41022486355080429</v>
      </c>
      <c r="CI44" s="261">
        <f>'8'!CV44</f>
        <v>0.6747254886271834</v>
      </c>
      <c r="CJ44" s="261">
        <f t="shared" si="34"/>
        <v>0.45492159251261721</v>
      </c>
      <c r="CK44" s="214">
        <f t="shared" si="35"/>
        <v>0.52874890864114366</v>
      </c>
      <c r="CL44" s="286">
        <f>'1'!EM44</f>
        <v>0.44118670357034007</v>
      </c>
      <c r="CM44" s="286">
        <f>'1'!EO44</f>
        <v>0.55275956427358297</v>
      </c>
      <c r="CN44" s="261">
        <f>'2'!DC44</f>
        <v>0.36904421141044103</v>
      </c>
      <c r="CO44" s="287">
        <f>'2'!DE44</f>
        <v>0.49281993465439</v>
      </c>
      <c r="CP44" s="287">
        <f>'3'!CG44</f>
        <v>0.6871587102836304</v>
      </c>
      <c r="CQ44" s="261">
        <f>'8'!DE44</f>
        <v>0.80642298371047116</v>
      </c>
      <c r="CR44" s="261">
        <f t="shared" si="36"/>
        <v>0.53349578656811325</v>
      </c>
      <c r="CS44" s="214">
        <f t="shared" si="37"/>
        <v>0.61116081927068655</v>
      </c>
      <c r="CT44" s="286">
        <f>'1'!EY44</f>
        <v>0.49853720623889791</v>
      </c>
      <c r="CU44" s="286">
        <f>'1'!FA44</f>
        <v>0.60700443983101726</v>
      </c>
      <c r="CV44" s="261">
        <f>'2'!DL44</f>
        <v>0.35554427139270806</v>
      </c>
      <c r="CW44" s="287">
        <f>'2'!DN44</f>
        <v>0.47814162221499024</v>
      </c>
      <c r="CX44" s="287">
        <f>'3'!CN44</f>
        <v>0.34217696289005178</v>
      </c>
      <c r="CY44" s="261">
        <f>'8'!DN44</f>
        <v>0.7568208630445008</v>
      </c>
      <c r="CZ44" s="261">
        <f t="shared" si="38"/>
        <v>0.53159777242311523</v>
      </c>
      <c r="DA44" s="214">
        <f t="shared" si="39"/>
        <v>0.6078490852798677</v>
      </c>
      <c r="DB44" s="286">
        <f>'1'!FK44</f>
        <v>0.73247387663826768</v>
      </c>
      <c r="DC44" s="286">
        <f>'1'!FM44</f>
        <v>0.79536860316901259</v>
      </c>
      <c r="DD44" s="261">
        <f>'2'!DU44</f>
        <v>0.48543066970490578</v>
      </c>
      <c r="DE44" s="287">
        <f>'2'!DW44</f>
        <v>0.60769068311293639</v>
      </c>
      <c r="DF44" s="287">
        <f>'3'!CU44</f>
        <v>0.17818393273546421</v>
      </c>
      <c r="DG44" s="261">
        <f>'8'!DW44</f>
        <v>0.42926076073810199</v>
      </c>
      <c r="DH44" s="261">
        <f t="shared" si="41"/>
        <v>0.54356455133682091</v>
      </c>
      <c r="DI44" s="214">
        <f t="shared" si="40"/>
        <v>0.60466561551661679</v>
      </c>
    </row>
    <row r="45" spans="1:113" ht="19.5" customHeight="1">
      <c r="A45" s="201">
        <v>2001</v>
      </c>
      <c r="B45" s="286">
        <f>'1'!K45</f>
        <v>0.5570772190360932</v>
      </c>
      <c r="C45" s="286">
        <f>'1'!M45</f>
        <v>0.65866967138691268</v>
      </c>
      <c r="D45" s="261">
        <f>'2'!H45</f>
        <v>0.36036083717461104</v>
      </c>
      <c r="E45" s="287">
        <f>'2'!J45</f>
        <v>0.48341518086889973</v>
      </c>
      <c r="F45" s="287">
        <f>'3'!H45</f>
        <v>0.4298532406718133</v>
      </c>
      <c r="G45" s="261">
        <f>'8'!J45</f>
        <v>0.69171225311298734</v>
      </c>
      <c r="H45" s="261">
        <f t="shared" si="14"/>
        <v>0.53101960207681831</v>
      </c>
      <c r="I45" s="214">
        <f t="shared" si="15"/>
        <v>0.60515304477170395</v>
      </c>
      <c r="J45" s="286">
        <f>'1'!W45</f>
        <v>0.59283181207980806</v>
      </c>
      <c r="K45" s="286">
        <f>'1'!Y45</f>
        <v>0.68858940050930906</v>
      </c>
      <c r="L45" s="261">
        <f>'2'!Q45</f>
        <v>0.46577864898698285</v>
      </c>
      <c r="M45" s="287">
        <f>'2'!S45</f>
        <v>0.5896107765714198</v>
      </c>
      <c r="N45" s="287">
        <f>'3'!O45</f>
        <v>0.70030339690414134</v>
      </c>
      <c r="O45" s="261">
        <f>'8'!S45</f>
        <v>0.74687836799106488</v>
      </c>
      <c r="P45" s="261">
        <f t="shared" si="16"/>
        <v>0.59581131358909245</v>
      </c>
      <c r="Q45" s="214">
        <f t="shared" si="17"/>
        <v>0.66827591987369195</v>
      </c>
      <c r="R45" s="286">
        <f>'1'!AI45</f>
        <v>0.50592187716383696</v>
      </c>
      <c r="S45" s="286">
        <f>'1'!AK45</f>
        <v>0.61371759781655988</v>
      </c>
      <c r="T45" s="261">
        <f>'2'!Z45</f>
        <v>0.43854671898772846</v>
      </c>
      <c r="U45" s="287">
        <f>'2'!AB45</f>
        <v>0.56373196142958193</v>
      </c>
      <c r="V45" s="287">
        <f>'3'!V45</f>
        <v>0.42589185209573399</v>
      </c>
      <c r="W45" s="261">
        <f>'8'!AB45</f>
        <v>0.69889346909987016</v>
      </c>
      <c r="X45" s="261">
        <f t="shared" si="18"/>
        <v>0.54230948153297376</v>
      </c>
      <c r="Y45" s="214">
        <f t="shared" si="19"/>
        <v>0.61919319935418393</v>
      </c>
      <c r="Z45" s="286">
        <f>'1'!AU45</f>
        <v>0.45298461670883805</v>
      </c>
      <c r="AA45" s="286">
        <f>'1'!AW45</f>
        <v>0.56423745077480891</v>
      </c>
      <c r="AB45" s="261">
        <f>'2'!AI45</f>
        <v>0.51330932807754137</v>
      </c>
      <c r="AC45" s="287">
        <f>'2'!AK45</f>
        <v>0.63253856204204473</v>
      </c>
      <c r="AD45" s="287">
        <f>'3'!AC45</f>
        <v>0.80512634457124976</v>
      </c>
      <c r="AE45" s="261">
        <f>'8'!AK45</f>
        <v>0.82107297931718271</v>
      </c>
      <c r="AF45" s="261">
        <f t="shared" si="20"/>
        <v>0.58983108495417547</v>
      </c>
      <c r="AG45" s="214">
        <f t="shared" si="21"/>
        <v>0.66589016740423201</v>
      </c>
      <c r="AH45" s="286">
        <f>'1'!BG45</f>
        <v>0.32242011004517396</v>
      </c>
      <c r="AI45" s="286">
        <f>'1'!BI45</f>
        <v>0.42646129199338534</v>
      </c>
      <c r="AJ45" s="261">
        <f>'2'!AR45</f>
        <v>0.35789968016401308</v>
      </c>
      <c r="AK45" s="287">
        <f>'2'!AT45</f>
        <v>0.48072564007236646</v>
      </c>
      <c r="AL45" s="287">
        <f>'3'!AJ45</f>
        <v>0.79781032334044899</v>
      </c>
      <c r="AM45" s="261">
        <f>'8'!AT45</f>
        <v>0.75342898327342089</v>
      </c>
      <c r="AN45" s="261">
        <f t="shared" si="22"/>
        <v>0.47313709524926062</v>
      </c>
      <c r="AO45" s="214">
        <f t="shared" si="23"/>
        <v>0.54800325206192702</v>
      </c>
      <c r="AP45" s="286">
        <f>'1'!BS45</f>
        <v>0.54411002278395992</v>
      </c>
      <c r="AQ45" s="286">
        <f>'1'!BU45</f>
        <v>0.6475225934321428</v>
      </c>
      <c r="AR45" s="261">
        <f>'2'!BA45</f>
        <v>0.38976681847428912</v>
      </c>
      <c r="AS45" s="287">
        <f>'2'!BC45</f>
        <v>0.51475019123633847</v>
      </c>
      <c r="AT45" s="287">
        <f>'3'!AQ45</f>
        <v>0.71180834822983607</v>
      </c>
      <c r="AU45" s="261">
        <f>'8'!BC45</f>
        <v>0.75730947111851687</v>
      </c>
      <c r="AV45" s="261">
        <f t="shared" si="24"/>
        <v>0.55809148308433276</v>
      </c>
      <c r="AW45" s="214">
        <f t="shared" si="25"/>
        <v>0.63346214440970938</v>
      </c>
      <c r="AX45" s="286">
        <f>'1'!CE45</f>
        <v>0.52299505939908952</v>
      </c>
      <c r="AY45" s="286">
        <f>'1'!CG45</f>
        <v>0.62901620087447541</v>
      </c>
      <c r="AZ45" s="261">
        <f>'2'!BJ45</f>
        <v>0.52446424619460386</v>
      </c>
      <c r="BA45" s="287">
        <f>'2'!BL45</f>
        <v>0.64223099792476823</v>
      </c>
      <c r="BB45" s="287">
        <f>'3'!AX45</f>
        <v>0.6738864638987847</v>
      </c>
      <c r="BC45" s="261">
        <f>'8'!BL45</f>
        <v>0.71398132827786431</v>
      </c>
      <c r="BD45" s="261">
        <f t="shared" si="26"/>
        <v>0.58127540917761411</v>
      </c>
      <c r="BE45" s="214">
        <f t="shared" si="27"/>
        <v>0.65512541393544566</v>
      </c>
      <c r="BF45" s="286">
        <f>'1'!CQ45</f>
        <v>0.54315924793990833</v>
      </c>
      <c r="BG45" s="286">
        <f>'1'!CS45</f>
        <v>0.64669884073878259</v>
      </c>
      <c r="BH45" s="261">
        <f>'2'!BS45</f>
        <v>0.40127939879870989</v>
      </c>
      <c r="BI45" s="287">
        <f>'2'!BU45</f>
        <v>0.52663375543421753</v>
      </c>
      <c r="BJ45" s="287">
        <f>'3'!BE45</f>
        <v>0.40412486014133009</v>
      </c>
      <c r="BK45" s="261">
        <f>'8'!BU45</f>
        <v>0.72250906384345537</v>
      </c>
      <c r="BL45" s="261">
        <f t="shared" si="28"/>
        <v>0.55009274449208423</v>
      </c>
      <c r="BM45" s="214">
        <f t="shared" si="29"/>
        <v>0.6256277478054304</v>
      </c>
      <c r="BN45" s="286">
        <f>'1'!DC45</f>
        <v>0.63021698427133954</v>
      </c>
      <c r="BO45" s="286">
        <f>'1'!DE45</f>
        <v>0.71866965875532107</v>
      </c>
      <c r="BP45" s="261">
        <f>'2'!CB45</f>
        <v>0.49678045848515084</v>
      </c>
      <c r="BQ45" s="287">
        <f>'2'!CD45</f>
        <v>0.61791683635767114</v>
      </c>
      <c r="BR45" s="287">
        <f>'3'!BL45</f>
        <v>0.60727090729045075</v>
      </c>
      <c r="BS45" s="261">
        <f>'8'!CD45</f>
        <v>0.7650980482449995</v>
      </c>
      <c r="BT45" s="261">
        <f t="shared" si="30"/>
        <v>0.6243915120304917</v>
      </c>
      <c r="BU45" s="214">
        <f t="shared" si="31"/>
        <v>0.69355589930813721</v>
      </c>
      <c r="BV45" s="286">
        <f>'1'!DO45</f>
        <v>0.54000068445559035</v>
      </c>
      <c r="BW45" s="286">
        <f>'1'!DQ45</f>
        <v>0.64395586660116566</v>
      </c>
      <c r="BX45" s="261">
        <f>'2'!CK45</f>
        <v>0.67271837793243572</v>
      </c>
      <c r="BY45" s="287">
        <f>'2'!CM45</f>
        <v>0.75938984653140595</v>
      </c>
      <c r="BZ45" s="287">
        <f>'3'!BS45</f>
        <v>0.71670499472805715</v>
      </c>
      <c r="CA45" s="261">
        <f>'8'!CM45</f>
        <v>0.82936615845573092</v>
      </c>
      <c r="CB45" s="261">
        <f t="shared" si="32"/>
        <v>0.67388812287843991</v>
      </c>
      <c r="CC45" s="214">
        <f t="shared" si="33"/>
        <v>0.73679491762413984</v>
      </c>
      <c r="CD45" s="286">
        <f>'1'!EA45</f>
        <v>0.4378996468644839</v>
      </c>
      <c r="CE45" s="286">
        <f>'1'!EC45</f>
        <v>0.54953073402899544</v>
      </c>
      <c r="CF45" s="261">
        <f>'2'!CT45</f>
        <v>0.30598791827750227</v>
      </c>
      <c r="CG45" s="287">
        <f>'2'!CV45</f>
        <v>0.42135686960422175</v>
      </c>
      <c r="CH45" s="287">
        <f>'3'!BZ45</f>
        <v>0.41744359630192912</v>
      </c>
      <c r="CI45" s="261">
        <f>'8'!CV45</f>
        <v>0.70064132026366466</v>
      </c>
      <c r="CJ45" s="261">
        <f t="shared" si="34"/>
        <v>0.47669453218386482</v>
      </c>
      <c r="CK45" s="214">
        <f t="shared" si="35"/>
        <v>0.55160454488597099</v>
      </c>
      <c r="CL45" s="286">
        <f>'1'!EM45</f>
        <v>0.44951800603029146</v>
      </c>
      <c r="CM45" s="286">
        <f>'1'!EO45</f>
        <v>0.56088271666593903</v>
      </c>
      <c r="CN45" s="261">
        <f>'2'!DC45</f>
        <v>0.40032146226123838</v>
      </c>
      <c r="CO45" s="287">
        <f>'2'!DE45</f>
        <v>0.52565286257503208</v>
      </c>
      <c r="CP45" s="287">
        <f>'3'!CG45</f>
        <v>0.70948172100913109</v>
      </c>
      <c r="CQ45" s="261">
        <f>'8'!DE45</f>
        <v>0.79737641181886132</v>
      </c>
      <c r="CR45" s="261">
        <f t="shared" si="36"/>
        <v>0.54358124043642908</v>
      </c>
      <c r="CS45" s="214">
        <f t="shared" si="37"/>
        <v>0.62169095704974475</v>
      </c>
      <c r="CT45" s="286">
        <f>'1'!EY45</f>
        <v>0.52330547336639155</v>
      </c>
      <c r="CU45" s="286">
        <f>'1'!FA45</f>
        <v>0.62929153619830414</v>
      </c>
      <c r="CV45" s="261">
        <f>'2'!DL45</f>
        <v>0.35979683402598039</v>
      </c>
      <c r="CW45" s="287">
        <f>'2'!DN45</f>
        <v>0.48279978330996293</v>
      </c>
      <c r="CX45" s="287">
        <f>'3'!CN45</f>
        <v>0.37031511803259665</v>
      </c>
      <c r="CY45" s="261">
        <f>'8'!DN45</f>
        <v>0.76453688146664378</v>
      </c>
      <c r="CZ45" s="261">
        <f t="shared" si="38"/>
        <v>0.54372093232347518</v>
      </c>
      <c r="DA45" s="214">
        <f t="shared" si="39"/>
        <v>0.61928730632172058</v>
      </c>
      <c r="DB45" s="286">
        <f>'1'!FK45</f>
        <v>0.76104080037111599</v>
      </c>
      <c r="DC45" s="286">
        <f>'1'!FM45</f>
        <v>0.81548859956828024</v>
      </c>
      <c r="DD45" s="261">
        <f>'2'!DU45</f>
        <v>0.49448479413298302</v>
      </c>
      <c r="DE45" s="287">
        <f>'2'!DW45</f>
        <v>0.61586086055992384</v>
      </c>
      <c r="DF45" s="287">
        <f>'3'!CU45</f>
        <v>0.1646526399061885</v>
      </c>
      <c r="DG45" s="261">
        <f>'8'!DW45</f>
        <v>0.41053837375830299</v>
      </c>
      <c r="DH45" s="261">
        <f t="shared" si="41"/>
        <v>0.54980110952659267</v>
      </c>
      <c r="DI45" s="214">
        <f t="shared" si="40"/>
        <v>0.6078229851825474</v>
      </c>
    </row>
    <row r="46" spans="1:113" ht="19.5" customHeight="1">
      <c r="A46" s="201">
        <v>2002</v>
      </c>
      <c r="B46" s="286">
        <f>'1'!K46</f>
        <v>0.57676732127350805</v>
      </c>
      <c r="C46" s="286">
        <f>'1'!M46</f>
        <v>0.67529117815818795</v>
      </c>
      <c r="D46" s="261">
        <f>'2'!H46</f>
        <v>0.3625894455973504</v>
      </c>
      <c r="E46" s="287">
        <f>'2'!J46</f>
        <v>0.48584141566617872</v>
      </c>
      <c r="F46" s="287">
        <f>'3'!H46</f>
        <v>0.44315516193357485</v>
      </c>
      <c r="G46" s="261">
        <f>'8'!J46</f>
        <v>0.69021015460284618</v>
      </c>
      <c r="H46" s="261">
        <f t="shared" si="14"/>
        <v>0.53775708408632261</v>
      </c>
      <c r="I46" s="214">
        <f t="shared" si="15"/>
        <v>0.61094310698098031</v>
      </c>
      <c r="J46" s="286">
        <f>'1'!W46</f>
        <v>0.5953634004289573</v>
      </c>
      <c r="K46" s="286">
        <f>'1'!Y46</f>
        <v>0.69066411473597344</v>
      </c>
      <c r="L46" s="261">
        <f>'2'!Q46</f>
        <v>0.47314428585506652</v>
      </c>
      <c r="M46" s="287">
        <f>'2'!S46</f>
        <v>0.59644383886550423</v>
      </c>
      <c r="N46" s="287">
        <f>'3'!O46</f>
        <v>0.70030339690414134</v>
      </c>
      <c r="O46" s="261">
        <f>'8'!S46</f>
        <v>0.73154959497313243</v>
      </c>
      <c r="P46" s="261">
        <f t="shared" si="16"/>
        <v>0.59401890281486158</v>
      </c>
      <c r="Q46" s="214">
        <f t="shared" si="17"/>
        <v>0.66615699102962134</v>
      </c>
      <c r="R46" s="286">
        <f>'1'!AI46</f>
        <v>0.52343411581330834</v>
      </c>
      <c r="S46" s="286">
        <f>'1'!AK46</f>
        <v>0.62940561221746671</v>
      </c>
      <c r="T46" s="261">
        <f>'2'!Z46</f>
        <v>0.45743819947817399</v>
      </c>
      <c r="U46" s="287">
        <f>'2'!AB46</f>
        <v>0.58178925334879694</v>
      </c>
      <c r="V46" s="287">
        <f>'3'!V46</f>
        <v>0.42458713736140474</v>
      </c>
      <c r="W46" s="261">
        <f>'8'!AB46</f>
        <v>0.68951974580925612</v>
      </c>
      <c r="X46" s="261">
        <f t="shared" si="18"/>
        <v>0.55122938016324374</v>
      </c>
      <c r="Y46" s="214">
        <f t="shared" si="19"/>
        <v>0.62723582175392156</v>
      </c>
      <c r="Z46" s="286">
        <f>'1'!AU46</f>
        <v>0.46555061913563256</v>
      </c>
      <c r="AA46" s="286">
        <f>'1'!AW46</f>
        <v>0.57627598156134963</v>
      </c>
      <c r="AB46" s="261">
        <f>'2'!AI46</f>
        <v>0.51148452071648731</v>
      </c>
      <c r="AC46" s="287">
        <f>'2'!AK46</f>
        <v>0.63093971660551018</v>
      </c>
      <c r="AD46" s="287">
        <f>'3'!AC46</f>
        <v>0.79483971247924312</v>
      </c>
      <c r="AE46" s="261">
        <f>'8'!AK46</f>
        <v>0.82137197980584797</v>
      </c>
      <c r="AF46" s="261">
        <f t="shared" si="20"/>
        <v>0.5934743494871294</v>
      </c>
      <c r="AG46" s="214">
        <f t="shared" si="21"/>
        <v>0.66943393373099358</v>
      </c>
      <c r="AH46" s="286">
        <f>'1'!BG46</f>
        <v>0.34055832588697293</v>
      </c>
      <c r="AI46" s="286">
        <f>'1'!BI46</f>
        <v>0.44715206239947697</v>
      </c>
      <c r="AJ46" s="261">
        <f>'2'!AR46</f>
        <v>0.40763674554735713</v>
      </c>
      <c r="AK46" s="287">
        <f>'2'!AT46</f>
        <v>0.53310770848428912</v>
      </c>
      <c r="AL46" s="287">
        <f>'3'!AJ46</f>
        <v>0.79637881287977275</v>
      </c>
      <c r="AM46" s="261">
        <f>'8'!AT46</f>
        <v>0.75081361595244722</v>
      </c>
      <c r="AN46" s="261">
        <f t="shared" si="22"/>
        <v>0.4946728668376365</v>
      </c>
      <c r="AO46" s="214">
        <f t="shared" si="23"/>
        <v>0.57125421765595041</v>
      </c>
      <c r="AP46" s="286">
        <f>'1'!BS46</f>
        <v>0.56618393298938652</v>
      </c>
      <c r="AQ46" s="286">
        <f>'1'!BU46</f>
        <v>0.66640209811351214</v>
      </c>
      <c r="AR46" s="261">
        <f>'2'!BA46</f>
        <v>0.38317373821877282</v>
      </c>
      <c r="AS46" s="287">
        <f>'2'!BC46</f>
        <v>0.507849586236091</v>
      </c>
      <c r="AT46" s="287">
        <f>'3'!AQ46</f>
        <v>0.70246224013953251</v>
      </c>
      <c r="AU46" s="261">
        <f>'8'!BC46</f>
        <v>0.75175803406800568</v>
      </c>
      <c r="AV46" s="261">
        <f t="shared" si="24"/>
        <v>0.56136818274113454</v>
      </c>
      <c r="AW46" s="214">
        <f t="shared" si="25"/>
        <v>0.63558320707781091</v>
      </c>
      <c r="AX46" s="286">
        <f>'1'!CE46</f>
        <v>0.52280426243611644</v>
      </c>
      <c r="AY46" s="286">
        <f>'1'!CG46</f>
        <v>0.62884691589165009</v>
      </c>
      <c r="AZ46" s="261">
        <f>'2'!BJ46</f>
        <v>0.52292527866430494</v>
      </c>
      <c r="BA46" s="287">
        <f>'2'!BL46</f>
        <v>0.6409020167710201</v>
      </c>
      <c r="BB46" s="287">
        <f>'3'!AX46</f>
        <v>0.67927329934940006</v>
      </c>
      <c r="BC46" s="261">
        <f>'8'!BL46</f>
        <v>0.70738711622990758</v>
      </c>
      <c r="BD46" s="261">
        <f t="shared" si="26"/>
        <v>0.57852849691900854</v>
      </c>
      <c r="BE46" s="214">
        <f t="shared" si="27"/>
        <v>0.65245489613455065</v>
      </c>
      <c r="BF46" s="286">
        <f>'1'!CQ46</f>
        <v>0.54348424592465638</v>
      </c>
      <c r="BG46" s="286">
        <f>'1'!CS46</f>
        <v>0.64698051932413903</v>
      </c>
      <c r="BH46" s="261">
        <f>'2'!BS46</f>
        <v>0.39984440917660558</v>
      </c>
      <c r="BI46" s="287">
        <f>'2'!BU46</f>
        <v>0.52516384695053775</v>
      </c>
      <c r="BJ46" s="287">
        <f>'3'!BE46</f>
        <v>0.40860638462266574</v>
      </c>
      <c r="BK46" s="261">
        <f>'8'!BU46</f>
        <v>0.72644503507128366</v>
      </c>
      <c r="BL46" s="261">
        <f t="shared" si="28"/>
        <v>0.55102531775694008</v>
      </c>
      <c r="BM46" s="214">
        <f t="shared" si="29"/>
        <v>0.62653450244416697</v>
      </c>
      <c r="BN46" s="286">
        <f>'1'!DC46</f>
        <v>0.64922315444272605</v>
      </c>
      <c r="BO46" s="286">
        <f>'1'!DE46</f>
        <v>0.73351995754554533</v>
      </c>
      <c r="BP46" s="261">
        <f>'2'!CB46</f>
        <v>0.49385608250318791</v>
      </c>
      <c r="BQ46" s="287">
        <f>'2'!CD46</f>
        <v>0.61529670209005694</v>
      </c>
      <c r="BR46" s="287">
        <f>'3'!BL46</f>
        <v>0.58719587822871688</v>
      </c>
      <c r="BS46" s="261">
        <f>'8'!CD46</f>
        <v>0.75302591357644155</v>
      </c>
      <c r="BT46" s="261">
        <f t="shared" si="30"/>
        <v>0.62571469967237736</v>
      </c>
      <c r="BU46" s="214">
        <f t="shared" si="31"/>
        <v>0.69360804915997454</v>
      </c>
      <c r="BV46" s="286">
        <f>'1'!DO46</f>
        <v>0.56818985416136014</v>
      </c>
      <c r="BW46" s="286">
        <f>'1'!DQ46</f>
        <v>0.66809484672832542</v>
      </c>
      <c r="BX46" s="261">
        <f>'2'!CK46</f>
        <v>0.69073398131411379</v>
      </c>
      <c r="BY46" s="287">
        <f>'2'!CM46</f>
        <v>0.77233916010034043</v>
      </c>
      <c r="BZ46" s="287">
        <f>'3'!BS46</f>
        <v>0.70911673753040261</v>
      </c>
      <c r="CA46" s="261">
        <f>'8'!CM46</f>
        <v>0.81846166710592916</v>
      </c>
      <c r="CB46" s="261">
        <f t="shared" si="32"/>
        <v>0.68553721585186311</v>
      </c>
      <c r="CC46" s="214">
        <f t="shared" si="33"/>
        <v>0.74543557239841629</v>
      </c>
      <c r="CD46" s="286">
        <f>'1'!EA46</f>
        <v>0.44442496174271157</v>
      </c>
      <c r="CE46" s="286">
        <f>'1'!EC46</f>
        <v>0.55592718044141309</v>
      </c>
      <c r="CF46" s="261">
        <f>'2'!CT46</f>
        <v>0.29768373775004331</v>
      </c>
      <c r="CG46" s="287">
        <f>'2'!CV46</f>
        <v>0.41135780812384115</v>
      </c>
      <c r="CH46" s="287">
        <f>'3'!BZ46</f>
        <v>0.4245602031146794</v>
      </c>
      <c r="CI46" s="261">
        <f>'8'!CV46</f>
        <v>0.690945353823882</v>
      </c>
      <c r="CJ46" s="261">
        <f t="shared" si="34"/>
        <v>0.47290783759449018</v>
      </c>
      <c r="CK46" s="214">
        <f t="shared" si="35"/>
        <v>0.54721601298841493</v>
      </c>
      <c r="CL46" s="286">
        <f>'1'!EM46</f>
        <v>0.47120433874923873</v>
      </c>
      <c r="CM46" s="286">
        <f>'1'!EO46</f>
        <v>0.5816311536623282</v>
      </c>
      <c r="CN46" s="261">
        <f>'2'!DC46</f>
        <v>0.40731397260826141</v>
      </c>
      <c r="CO46" s="287">
        <f>'2'!DE46</f>
        <v>0.53278050182440007</v>
      </c>
      <c r="CP46" s="287">
        <f>'3'!CG46</f>
        <v>0.73042190564523235</v>
      </c>
      <c r="CQ46" s="261">
        <f>'8'!DE46</f>
        <v>0.79517350665837894</v>
      </c>
      <c r="CR46" s="261">
        <f t="shared" si="36"/>
        <v>0.55231829994524007</v>
      </c>
      <c r="CS46" s="214">
        <f t="shared" si="37"/>
        <v>0.6301631035078854</v>
      </c>
      <c r="CT46" s="286">
        <f>'1'!EY46</f>
        <v>0.55522546154782892</v>
      </c>
      <c r="CU46" s="286">
        <f>'1'!FA46</f>
        <v>0.65708774672400561</v>
      </c>
      <c r="CV46" s="261">
        <f>'2'!DL46</f>
        <v>0.36697207390592124</v>
      </c>
      <c r="CW46" s="287">
        <f>'2'!DN46</f>
        <v>0.49058748452573414</v>
      </c>
      <c r="CX46" s="287">
        <f>'3'!CN46</f>
        <v>0.39691011779227248</v>
      </c>
      <c r="CY46" s="261">
        <f>'8'!DN46</f>
        <v>0.76141599017964678</v>
      </c>
      <c r="CZ46" s="261">
        <f t="shared" si="38"/>
        <v>0.55559246345902102</v>
      </c>
      <c r="DA46" s="214">
        <f t="shared" si="39"/>
        <v>0.63000010307169751</v>
      </c>
      <c r="DB46" s="286">
        <f>'1'!FK46</f>
        <v>0.78617025149351505</v>
      </c>
      <c r="DC46" s="286">
        <f>'1'!FM46</f>
        <v>0.83276007580591582</v>
      </c>
      <c r="DD46" s="261">
        <f>'2'!DU46</f>
        <v>0.50781383845489292</v>
      </c>
      <c r="DE46" s="287">
        <f>'2'!DW46</f>
        <v>0.62771209201211131</v>
      </c>
      <c r="DF46" s="287">
        <f>'3'!CU46</f>
        <v>0.15087817122144931</v>
      </c>
      <c r="DG46" s="261">
        <f>'8'!DW46</f>
        <v>0.38015623833988876</v>
      </c>
      <c r="DH46" s="261">
        <f t="shared" si="41"/>
        <v>0.55246630833513799</v>
      </c>
      <c r="DI46" s="214">
        <f t="shared" si="40"/>
        <v>0.6074073740321122</v>
      </c>
    </row>
    <row r="47" spans="1:113" ht="19.5" customHeight="1">
      <c r="A47" s="201">
        <v>2003</v>
      </c>
      <c r="B47" s="286">
        <f>'1'!K47</f>
        <v>0.61038992265993197</v>
      </c>
      <c r="C47" s="286">
        <f>'1'!M47</f>
        <v>0.70286424162942951</v>
      </c>
      <c r="D47" s="261">
        <f>'2'!H47</f>
        <v>0.3506365625628392</v>
      </c>
      <c r="E47" s="287">
        <f>'2'!J47</f>
        <v>0.47272571254484863</v>
      </c>
      <c r="F47" s="287">
        <f>'3'!H47</f>
        <v>0.45619096813774362</v>
      </c>
      <c r="G47" s="261">
        <f>'8'!J47</f>
        <v>0.68863426797122329</v>
      </c>
      <c r="H47" s="261">
        <f t="shared" si="14"/>
        <v>0.54438804855401823</v>
      </c>
      <c r="I47" s="214">
        <f t="shared" si="15"/>
        <v>0.6151939933080155</v>
      </c>
      <c r="J47" s="286">
        <f>'1'!W47</f>
        <v>0.59433015897457919</v>
      </c>
      <c r="K47" s="286">
        <f>'1'!Y47</f>
        <v>0.68981802167581929</v>
      </c>
      <c r="L47" s="261">
        <f>'2'!Q47</f>
        <v>0.48818092724333001</v>
      </c>
      <c r="M47" s="287">
        <f>'2'!S47</f>
        <v>0.61018287112372327</v>
      </c>
      <c r="N47" s="287">
        <f>'3'!O47</f>
        <v>0.70030339690414134</v>
      </c>
      <c r="O47" s="261">
        <f>'8'!S47</f>
        <v>0.70107780228571792</v>
      </c>
      <c r="P47" s="261">
        <f t="shared" si="16"/>
        <v>0.58858433320619696</v>
      </c>
      <c r="Q47" s="214">
        <f t="shared" si="17"/>
        <v>0.66035596937813601</v>
      </c>
      <c r="R47" s="286">
        <f>'1'!AI47</f>
        <v>0.54026537464840341</v>
      </c>
      <c r="S47" s="286">
        <f>'1'!AK47</f>
        <v>0.64418610827849265</v>
      </c>
      <c r="T47" s="261">
        <f>'2'!Z47</f>
        <v>0.46746816916548439</v>
      </c>
      <c r="U47" s="287">
        <f>'2'!AB47</f>
        <v>0.59118423804435716</v>
      </c>
      <c r="V47" s="287">
        <f>'3'!V47</f>
        <v>0.42327925665912774</v>
      </c>
      <c r="W47" s="261">
        <f>'8'!AB47</f>
        <v>0.68916645877814742</v>
      </c>
      <c r="X47" s="261">
        <f t="shared" si="18"/>
        <v>0.55997700085537161</v>
      </c>
      <c r="Y47" s="214">
        <f t="shared" si="19"/>
        <v>0.63509714568332909</v>
      </c>
      <c r="Z47" s="286">
        <f>'1'!AU47</f>
        <v>0.47363745978566973</v>
      </c>
      <c r="AA47" s="286">
        <f>'1'!AW47</f>
        <v>0.58392429623122855</v>
      </c>
      <c r="AB47" s="261">
        <f>'2'!AI47</f>
        <v>0.54576440690064654</v>
      </c>
      <c r="AC47" s="287">
        <f>'2'!AK47</f>
        <v>0.66036199374089122</v>
      </c>
      <c r="AD47" s="287">
        <f>'3'!AC47</f>
        <v>0.78407202884139293</v>
      </c>
      <c r="AE47" s="261">
        <f>'8'!AK47</f>
        <v>0.81461547649287691</v>
      </c>
      <c r="AF47" s="261">
        <f t="shared" si="20"/>
        <v>0.60522572324913382</v>
      </c>
      <c r="AG47" s="214">
        <f t="shared" si="21"/>
        <v>0.67943758293344891</v>
      </c>
      <c r="AH47" s="286">
        <f>'1'!BG47</f>
        <v>0.3680396084314897</v>
      </c>
      <c r="AI47" s="286">
        <f>'1'!BI47</f>
        <v>0.47747102073044378</v>
      </c>
      <c r="AJ47" s="261">
        <f>'2'!AR47</f>
        <v>0.41592587470381198</v>
      </c>
      <c r="AK47" s="287">
        <f>'2'!AT47</f>
        <v>0.54145700750851733</v>
      </c>
      <c r="AL47" s="287">
        <f>'3'!AJ47</f>
        <v>0.7949362870197495</v>
      </c>
      <c r="AM47" s="261">
        <f>'8'!AT47</f>
        <v>0.74594439338630325</v>
      </c>
      <c r="AN47" s="261">
        <f t="shared" si="22"/>
        <v>0.50487025925212969</v>
      </c>
      <c r="AO47" s="214">
        <f t="shared" si="23"/>
        <v>0.58240789913633728</v>
      </c>
      <c r="AP47" s="286">
        <f>'1'!BS47</f>
        <v>0.56957728802874164</v>
      </c>
      <c r="AQ47" s="286">
        <f>'1'!BU47</f>
        <v>0.669263479741394</v>
      </c>
      <c r="AR47" s="261">
        <f>'2'!BA47</f>
        <v>0.3907248292332714</v>
      </c>
      <c r="AS47" s="287">
        <f>'2'!BC47</f>
        <v>0.5157470636453656</v>
      </c>
      <c r="AT47" s="287">
        <f>'3'!AQ47</f>
        <v>0.69275759009990234</v>
      </c>
      <c r="AU47" s="261">
        <f>'8'!BC47</f>
        <v>0.73955022009451676</v>
      </c>
      <c r="AV47" s="261">
        <f t="shared" si="24"/>
        <v>0.56095127132765477</v>
      </c>
      <c r="AW47" s="214">
        <f t="shared" si="25"/>
        <v>0.63510505194882128</v>
      </c>
      <c r="AX47" s="286">
        <f>'1'!CE47</f>
        <v>0.52778395448491267</v>
      </c>
      <c r="AY47" s="286">
        <f>'1'!CG47</f>
        <v>0.63325292505640707</v>
      </c>
      <c r="AZ47" s="261">
        <f>'2'!BJ47</f>
        <v>0.53711475507705464</v>
      </c>
      <c r="BA47" s="287">
        <f>'2'!BL47</f>
        <v>0.65305770602158486</v>
      </c>
      <c r="BB47" s="287">
        <f>'3'!AX47</f>
        <v>0.68449156868813654</v>
      </c>
      <c r="BC47" s="261">
        <f>'8'!BL47</f>
        <v>0.69906578326551483</v>
      </c>
      <c r="BD47" s="261">
        <f t="shared" si="26"/>
        <v>0.58210828263306913</v>
      </c>
      <c r="BE47" s="214">
        <f t="shared" si="27"/>
        <v>0.6551742167333573</v>
      </c>
      <c r="BF47" s="286">
        <f>'1'!CQ47</f>
        <v>0.53800412588058</v>
      </c>
      <c r="BG47" s="286">
        <f>'1'!CS47</f>
        <v>0.64221691531994296</v>
      </c>
      <c r="BH47" s="261">
        <f>'2'!BS47</f>
        <v>0.39520541829318051</v>
      </c>
      <c r="BI47" s="287">
        <f>'2'!BU47</f>
        <v>0.52039003174701648</v>
      </c>
      <c r="BJ47" s="287">
        <f>'3'!BE47</f>
        <v>0.41192143921323671</v>
      </c>
      <c r="BK47" s="261">
        <f>'8'!BU47</f>
        <v>0.72995149732833442</v>
      </c>
      <c r="BL47" s="261">
        <f t="shared" si="28"/>
        <v>0.54884314369569132</v>
      </c>
      <c r="BM47" s="214">
        <f t="shared" si="29"/>
        <v>0.62454428665044703</v>
      </c>
      <c r="BN47" s="286">
        <f>'1'!DC47</f>
        <v>0.64441970507083557</v>
      </c>
      <c r="BO47" s="286">
        <f>'1'!DE47</f>
        <v>0.72979397971125737</v>
      </c>
      <c r="BP47" s="261">
        <f>'2'!CB47</f>
        <v>0.52915722419052025</v>
      </c>
      <c r="BQ47" s="287">
        <f>'2'!CD47</f>
        <v>0.64626761379563791</v>
      </c>
      <c r="BR47" s="287">
        <f>'3'!BL47</f>
        <v>0.56647696745968878</v>
      </c>
      <c r="BS47" s="261">
        <f>'8'!CD47</f>
        <v>0.73304148927630663</v>
      </c>
      <c r="BT47" s="261">
        <f t="shared" si="30"/>
        <v>0.6291840781174286</v>
      </c>
      <c r="BU47" s="214">
        <f t="shared" si="31"/>
        <v>0.69600401731845662</v>
      </c>
      <c r="BV47" s="286">
        <f>'1'!DO47</f>
        <v>0.59977072205799808</v>
      </c>
      <c r="BW47" s="286">
        <f>'1'!DQ47</f>
        <v>0.69426266976835138</v>
      </c>
      <c r="BX47" s="261">
        <f>'2'!CK47</f>
        <v>0.72516851724156117</v>
      </c>
      <c r="BY47" s="287">
        <f>'2'!CM47</f>
        <v>0.79642188769756705</v>
      </c>
      <c r="BZ47" s="287">
        <f>'3'!BS47</f>
        <v>0.70136154196236733</v>
      </c>
      <c r="CA47" s="261">
        <f>'8'!CM47</f>
        <v>0.81063189712384642</v>
      </c>
      <c r="CB47" s="261">
        <f t="shared" si="32"/>
        <v>0.70473847501972386</v>
      </c>
      <c r="CC47" s="214">
        <f t="shared" si="33"/>
        <v>0.75943443001462252</v>
      </c>
      <c r="CD47" s="286">
        <f>'1'!EA47</f>
        <v>0.44923344828024531</v>
      </c>
      <c r="CE47" s="286">
        <f>'1'!EC47</f>
        <v>0.56060668739541308</v>
      </c>
      <c r="CF47" s="261">
        <f>'2'!CT47</f>
        <v>0.29432908995867757</v>
      </c>
      <c r="CG47" s="287">
        <f>'2'!CV47</f>
        <v>0.40727624920578487</v>
      </c>
      <c r="CH47" s="287">
        <f>'3'!BZ47</f>
        <v>0.43157627826490164</v>
      </c>
      <c r="CI47" s="261">
        <f>'8'!CV47</f>
        <v>0.67410022333679842</v>
      </c>
      <c r="CJ47" s="261">
        <f t="shared" si="34"/>
        <v>0.46782871131998804</v>
      </c>
      <c r="CK47" s="214">
        <f t="shared" si="35"/>
        <v>0.54185444277953887</v>
      </c>
      <c r="CL47" s="286">
        <f>'1'!EM47</f>
        <v>0.48871268570467485</v>
      </c>
      <c r="CM47" s="286">
        <f>'1'!EO47</f>
        <v>0.59798091838600509</v>
      </c>
      <c r="CN47" s="261">
        <f>'2'!DC47</f>
        <v>0.40541246823624327</v>
      </c>
      <c r="CO47" s="287">
        <f>'2'!DE47</f>
        <v>0.53084966311698156</v>
      </c>
      <c r="CP47" s="287">
        <f>'3'!CG47</f>
        <v>0.7500758276408952</v>
      </c>
      <c r="CQ47" s="261">
        <f>'8'!DE47</f>
        <v>0.79393144851251096</v>
      </c>
      <c r="CR47" s="261">
        <f t="shared" si="36"/>
        <v>0.55705867880963167</v>
      </c>
      <c r="CS47" s="214">
        <f t="shared" si="37"/>
        <v>0.6345114699051142</v>
      </c>
      <c r="CT47" s="286">
        <f>'1'!EY47</f>
        <v>0.58416244975864628</v>
      </c>
      <c r="CU47" s="286">
        <f>'1'!FA47</f>
        <v>0.68144162996931756</v>
      </c>
      <c r="CV47" s="261">
        <f>'2'!DL47</f>
        <v>0.37480483082045346</v>
      </c>
      <c r="CW47" s="287">
        <f>'2'!DN47</f>
        <v>0.49898785027265419</v>
      </c>
      <c r="CX47" s="287">
        <f>'3'!CN47</f>
        <v>0.4220483241375258</v>
      </c>
      <c r="CY47" s="261">
        <f>'8'!DN47</f>
        <v>0.76391230870199867</v>
      </c>
      <c r="CZ47" s="261">
        <f t="shared" si="38"/>
        <v>0.56855026446276247</v>
      </c>
      <c r="DA47" s="214">
        <f t="shared" si="39"/>
        <v>0.64163279035151022</v>
      </c>
      <c r="DB47" s="286">
        <f>'1'!FK47</f>
        <v>0.81563177143412602</v>
      </c>
      <c r="DC47" s="286">
        <f>'1'!FM47</f>
        <v>0.85252424470832933</v>
      </c>
      <c r="DD47" s="261">
        <f>'2'!DU47</f>
        <v>0.52255959082826997</v>
      </c>
      <c r="DE47" s="287">
        <f>'2'!DW47</f>
        <v>0.64058584194860801</v>
      </c>
      <c r="DF47" s="287">
        <f>'3'!CU47</f>
        <v>0.14962946423408979</v>
      </c>
      <c r="DG47" s="261">
        <f>'8'!DW47</f>
        <v>0.36299462206732463</v>
      </c>
      <c r="DH47" s="261">
        <f t="shared" si="41"/>
        <v>0.56139137482880785</v>
      </c>
      <c r="DI47" s="214">
        <f t="shared" si="40"/>
        <v>0.61251455387900644</v>
      </c>
    </row>
    <row r="48" spans="1:113" ht="19.5" customHeight="1">
      <c r="A48" s="201">
        <v>2004</v>
      </c>
      <c r="B48" s="286">
        <f>'1'!K48</f>
        <v>0.64379671640629543</v>
      </c>
      <c r="C48" s="286">
        <f>'1'!M48</f>
        <v>0.72930940176007719</v>
      </c>
      <c r="D48" s="261">
        <f>'2'!H48</f>
        <v>0.36334068397534452</v>
      </c>
      <c r="E48" s="287">
        <f>'2'!J48</f>
        <v>0.48665731729154565</v>
      </c>
      <c r="F48" s="287">
        <f>'3'!H48</f>
        <v>0.45619096813774362</v>
      </c>
      <c r="G48" s="261">
        <f>'8'!J48</f>
        <v>0.69191519869927542</v>
      </c>
      <c r="H48" s="261">
        <f t="shared" si="14"/>
        <v>0.56068735769670208</v>
      </c>
      <c r="I48" s="214">
        <f t="shared" si="15"/>
        <v>0.62960103285779645</v>
      </c>
      <c r="J48" s="286">
        <f>'1'!W48</f>
        <v>0.61777057032942262</v>
      </c>
      <c r="K48" s="286">
        <f>'1'!Y48</f>
        <v>0.70878607548248085</v>
      </c>
      <c r="L48" s="261">
        <f>'2'!Q48</f>
        <v>0.48776133103501101</v>
      </c>
      <c r="M48" s="287">
        <f>'2'!S48</f>
        <v>0.60980323976909157</v>
      </c>
      <c r="N48" s="287">
        <f>'3'!O48</f>
        <v>0.70030339690414134</v>
      </c>
      <c r="O48" s="261">
        <f>'8'!S48</f>
        <v>0.7021611171814568</v>
      </c>
      <c r="P48" s="261">
        <f t="shared" si="16"/>
        <v>0.59653869612014387</v>
      </c>
      <c r="Q48" s="214">
        <f t="shared" si="17"/>
        <v>0.66684764270289965</v>
      </c>
      <c r="R48" s="286">
        <f>'1'!AI48</f>
        <v>0.55352330625857527</v>
      </c>
      <c r="S48" s="286">
        <f>'1'!AK48</f>
        <v>0.6556307314439852</v>
      </c>
      <c r="T48" s="261">
        <f>'2'!Z48</f>
        <v>0.47240081497235931</v>
      </c>
      <c r="U48" s="287">
        <f>'2'!AB48</f>
        <v>0.5957572438027634</v>
      </c>
      <c r="V48" s="287">
        <f>'3'!V48</f>
        <v>0.42196820126639822</v>
      </c>
      <c r="W48" s="261">
        <f>'8'!AB48</f>
        <v>0.69196188993520191</v>
      </c>
      <c r="X48" s="261">
        <f t="shared" si="18"/>
        <v>0.56690238368482504</v>
      </c>
      <c r="Y48" s="214">
        <f t="shared" si="19"/>
        <v>0.6413054555100437</v>
      </c>
      <c r="Z48" s="286">
        <f>'1'!AU48</f>
        <v>0.50225653847360874</v>
      </c>
      <c r="AA48" s="286">
        <f>'1'!AW48</f>
        <v>0.6103929291905944</v>
      </c>
      <c r="AB48" s="261">
        <f>'2'!AI48</f>
        <v>0.55703506381417567</v>
      </c>
      <c r="AC48" s="287">
        <f>'2'!AK48</f>
        <v>0.66976295792122953</v>
      </c>
      <c r="AD48" s="287">
        <f>'3'!AC48</f>
        <v>0.77322271623155947</v>
      </c>
      <c r="AE48" s="261">
        <f>'8'!AK48</f>
        <v>0.81304310306901617</v>
      </c>
      <c r="AF48" s="261">
        <f t="shared" si="20"/>
        <v>0.61787045276774433</v>
      </c>
      <c r="AG48" s="214">
        <f t="shared" si="21"/>
        <v>0.69075566675967726</v>
      </c>
      <c r="AH48" s="286">
        <f>'1'!BG48</f>
        <v>0.39011544979720941</v>
      </c>
      <c r="AI48" s="286">
        <f>'1'!BI48</f>
        <v>0.50098437070926483</v>
      </c>
      <c r="AJ48" s="261">
        <f>'2'!AR48</f>
        <v>0.45028891815439809</v>
      </c>
      <c r="AK48" s="287">
        <f>'2'!AT48</f>
        <v>0.57501214685435509</v>
      </c>
      <c r="AL48" s="287">
        <f>'3'!AJ48</f>
        <v>0.79348268550307466</v>
      </c>
      <c r="AM48" s="261">
        <f>'8'!AT48</f>
        <v>0.74895962647437864</v>
      </c>
      <c r="AN48" s="261">
        <f t="shared" si="22"/>
        <v>0.52449011816057545</v>
      </c>
      <c r="AO48" s="214">
        <f t="shared" si="23"/>
        <v>0.60223552753253951</v>
      </c>
      <c r="AP48" s="286">
        <f>'1'!BS48</f>
        <v>0.58116263218616082</v>
      </c>
      <c r="AQ48" s="286">
        <f>'1'!BU48</f>
        <v>0.67895267493241462</v>
      </c>
      <c r="AR48" s="261">
        <f>'2'!BA48</f>
        <v>0.3932345234351648</v>
      </c>
      <c r="AS48" s="287">
        <f>'2'!BC48</f>
        <v>0.51835162963046499</v>
      </c>
      <c r="AT48" s="287">
        <f>'3'!AQ48</f>
        <v>0.68267947381229233</v>
      </c>
      <c r="AU48" s="261">
        <f>'8'!BC48</f>
        <v>0.73352904546506359</v>
      </c>
      <c r="AV48" s="261">
        <f t="shared" si="24"/>
        <v>0.56361564635850847</v>
      </c>
      <c r="AW48" s="214">
        <f t="shared" si="25"/>
        <v>0.63717500550922135</v>
      </c>
      <c r="AX48" s="286">
        <f>'1'!CE48</f>
        <v>0.52562677291916227</v>
      </c>
      <c r="AY48" s="286">
        <f>'1'!CG48</f>
        <v>0.63134737733953505</v>
      </c>
      <c r="AZ48" s="261">
        <f>'2'!BJ48</f>
        <v>0.54893854811527298</v>
      </c>
      <c r="BA48" s="287">
        <f>'2'!BL48</f>
        <v>0.66302279909973971</v>
      </c>
      <c r="BB48" s="287">
        <f>'3'!AX48</f>
        <v>0.68954557370256653</v>
      </c>
      <c r="BC48" s="261">
        <f>'8'!BL48</f>
        <v>0.68715928225169176</v>
      </c>
      <c r="BD48" s="261">
        <f t="shared" si="26"/>
        <v>0.5813691190844219</v>
      </c>
      <c r="BE48" s="214">
        <f t="shared" si="27"/>
        <v>0.65390472136801903</v>
      </c>
      <c r="BF48" s="286">
        <f>'1'!CQ48</f>
        <v>0.53922839639456688</v>
      </c>
      <c r="BG48" s="286">
        <f>'1'!CS48</f>
        <v>0.64328369256166573</v>
      </c>
      <c r="BH48" s="261">
        <f>'2'!BS48</f>
        <v>0.39565234007899175</v>
      </c>
      <c r="BI48" s="287">
        <f>'2'!BU48</f>
        <v>0.52085140966751609</v>
      </c>
      <c r="BJ48" s="287">
        <f>'3'!BE48</f>
        <v>0.42163329441819425</v>
      </c>
      <c r="BK48" s="261">
        <f>'8'!BU48</f>
        <v>0.73824333266506936</v>
      </c>
      <c r="BL48" s="261">
        <f t="shared" si="28"/>
        <v>0.55213094281574726</v>
      </c>
      <c r="BM48" s="214">
        <f t="shared" si="29"/>
        <v>0.62778488351510287</v>
      </c>
      <c r="BN48" s="286">
        <f>'1'!DC48</f>
        <v>0.6575382563247516</v>
      </c>
      <c r="BO48" s="286">
        <f>'1'!DE48</f>
        <v>0.73992726206537529</v>
      </c>
      <c r="BP48" s="261">
        <f>'2'!CB48</f>
        <v>0.55953690251169719</v>
      </c>
      <c r="BQ48" s="287">
        <f>'2'!CD48</f>
        <v>0.67183218968545777</v>
      </c>
      <c r="BR48" s="287">
        <f>'3'!BL48</f>
        <v>0.54509314533001629</v>
      </c>
      <c r="BS48" s="261">
        <f>'8'!CD48</f>
        <v>0.72321992279214442</v>
      </c>
      <c r="BT48" s="261">
        <f t="shared" si="30"/>
        <v>0.64029737693743582</v>
      </c>
      <c r="BU48" s="214">
        <f t="shared" si="31"/>
        <v>0.7045431935991826</v>
      </c>
      <c r="BV48" s="286">
        <f>'1'!DO48</f>
        <v>0.63192752262063812</v>
      </c>
      <c r="BW48" s="286">
        <f>'1'!DQ48</f>
        <v>0.7200180485650346</v>
      </c>
      <c r="BX48" s="261">
        <f>'2'!CK48</f>
        <v>0.76032518974862318</v>
      </c>
      <c r="BY48" s="287">
        <f>'2'!CM48</f>
        <v>0.82015705640272807</v>
      </c>
      <c r="BZ48" s="287">
        <f>'3'!BS48</f>
        <v>0.69178137510821891</v>
      </c>
      <c r="CA48" s="261">
        <f>'8'!CM48</f>
        <v>0.81415824455085295</v>
      </c>
      <c r="CB48" s="261">
        <f t="shared" si="32"/>
        <v>0.7281156157836377</v>
      </c>
      <c r="CC48" s="214">
        <f t="shared" si="33"/>
        <v>0.7769300053411432</v>
      </c>
      <c r="CD48" s="286">
        <f>'1'!EA48</f>
        <v>0.47340312358001729</v>
      </c>
      <c r="CE48" s="286">
        <f>'1'!EC48</f>
        <v>0.58370374059148489</v>
      </c>
      <c r="CF48" s="261">
        <f>'2'!CT48</f>
        <v>0.30522307627828982</v>
      </c>
      <c r="CG48" s="287">
        <f>'2'!CV48</f>
        <v>0.42044206945329521</v>
      </c>
      <c r="CH48" s="287">
        <f>'3'!BZ48</f>
        <v>0.41499801782239654</v>
      </c>
      <c r="CI48" s="261">
        <f>'8'!CV48</f>
        <v>0.67255177194888138</v>
      </c>
      <c r="CJ48" s="261">
        <f t="shared" si="34"/>
        <v>0.47888873069637222</v>
      </c>
      <c r="CK48" s="214">
        <f t="shared" si="35"/>
        <v>0.55331020205790837</v>
      </c>
      <c r="CL48" s="286">
        <f>'1'!EM48</f>
        <v>0.49963788180892005</v>
      </c>
      <c r="CM48" s="286">
        <f>'1'!EO48</f>
        <v>0.60800877353430216</v>
      </c>
      <c r="CN48" s="261">
        <f>'2'!DC48</f>
        <v>0.39895776887223267</v>
      </c>
      <c r="CO48" s="287">
        <f>'2'!DE48</f>
        <v>0.52425403454733954</v>
      </c>
      <c r="CP48" s="287">
        <f>'3'!CG48</f>
        <v>0.76853315104944175</v>
      </c>
      <c r="CQ48" s="261">
        <f>'8'!DE48</f>
        <v>0.78601665934863862</v>
      </c>
      <c r="CR48" s="261">
        <f t="shared" si="36"/>
        <v>0.5559220623098311</v>
      </c>
      <c r="CS48" s="214">
        <f t="shared" si="37"/>
        <v>0.63303222425199257</v>
      </c>
      <c r="CT48" s="286">
        <f>'1'!EY48</f>
        <v>0.61531469075064871</v>
      </c>
      <c r="CU48" s="286">
        <f>'1'!FA48</f>
        <v>0.7068206982345201</v>
      </c>
      <c r="CV48" s="261">
        <f>'2'!DL48</f>
        <v>0.36945749984133236</v>
      </c>
      <c r="CW48" s="287">
        <f>'2'!DN48</f>
        <v>0.49326431884479693</v>
      </c>
      <c r="CX48" s="287">
        <f>'3'!CN48</f>
        <v>0.4458112632747635</v>
      </c>
      <c r="CY48" s="261">
        <f>'8'!DN48</f>
        <v>0.77026564238126349</v>
      </c>
      <c r="CZ48" s="261">
        <f t="shared" si="38"/>
        <v>0.57916248488117072</v>
      </c>
      <c r="DA48" s="214">
        <f t="shared" si="39"/>
        <v>0.6502157176219916</v>
      </c>
      <c r="DB48" s="286">
        <f>'1'!FK48</f>
        <v>0.8484304605439692</v>
      </c>
      <c r="DC48" s="286">
        <f>'1'!FM48</f>
        <v>0.87394228541507823</v>
      </c>
      <c r="DD48" s="261">
        <f>'2'!DU48</f>
        <v>0.53314109636601004</v>
      </c>
      <c r="DE48" s="287">
        <f>'2'!DW48</f>
        <v>0.6496755245968554</v>
      </c>
      <c r="DF48" s="287">
        <f>'3'!CU48</f>
        <v>0.12258088222174765</v>
      </c>
      <c r="DG48" s="261">
        <f>'8'!DW48</f>
        <v>0.36631064184441131</v>
      </c>
      <c r="DH48" s="261">
        <f t="shared" si="41"/>
        <v>0.57680112558894892</v>
      </c>
      <c r="DI48" s="214">
        <f t="shared" si="40"/>
        <v>0.62367638911259382</v>
      </c>
    </row>
    <row r="49" spans="1:113" ht="19.5" customHeight="1">
      <c r="A49" s="201">
        <v>2005</v>
      </c>
      <c r="B49" s="286">
        <f>'1'!K49</f>
        <v>0.65525862679143732</v>
      </c>
      <c r="C49" s="286">
        <f>'1'!M49</f>
        <v>0.73817600191725152</v>
      </c>
      <c r="D49" s="261">
        <f>'2'!H49</f>
        <v>0.37489283764737558</v>
      </c>
      <c r="E49" s="287">
        <f>'2'!J49</f>
        <v>0.49908164533486543</v>
      </c>
      <c r="F49" s="287">
        <f>'3'!H49</f>
        <v>0.45619096813774362</v>
      </c>
      <c r="G49" s="261">
        <f>'8'!J49</f>
        <v>0.69861995433863511</v>
      </c>
      <c r="H49" s="261">
        <f t="shared" si="14"/>
        <v>0.57049456819655786</v>
      </c>
      <c r="I49" s="214">
        <f t="shared" si="15"/>
        <v>0.63883960852494814</v>
      </c>
      <c r="J49" s="286">
        <f>'1'!W49</f>
        <v>0.61198672767108753</v>
      </c>
      <c r="K49" s="286">
        <f>'1'!Y49</f>
        <v>0.70414932635494354</v>
      </c>
      <c r="L49" s="261">
        <f>'2'!Q49</f>
        <v>0.49601077444395064</v>
      </c>
      <c r="M49" s="287">
        <f>'2'!S49</f>
        <v>0.61722820951450896</v>
      </c>
      <c r="N49" s="287">
        <f>'3'!O49</f>
        <v>0.70030339690414134</v>
      </c>
      <c r="O49" s="261">
        <f>'8'!S49</f>
        <v>0.69802340139648211</v>
      </c>
      <c r="P49" s="261">
        <f t="shared" si="16"/>
        <v>0.59598689815880168</v>
      </c>
      <c r="Q49" s="214">
        <f t="shared" si="17"/>
        <v>0.66640230929775846</v>
      </c>
      <c r="R49" s="286">
        <f>'1'!AI49</f>
        <v>0.57989083446362433</v>
      </c>
      <c r="S49" s="286">
        <f>'1'!AK49</f>
        <v>0.67789501063572732</v>
      </c>
      <c r="T49" s="261">
        <f>'2'!Z49</f>
        <v>0.49345868285949096</v>
      </c>
      <c r="U49" s="287">
        <f>'2'!AB49</f>
        <v>0.61493986308814108</v>
      </c>
      <c r="V49" s="287">
        <f>'3'!V49</f>
        <v>0.42196820126639822</v>
      </c>
      <c r="W49" s="261">
        <f>'8'!AB49</f>
        <v>0.69377804332187443</v>
      </c>
      <c r="X49" s="261">
        <f t="shared" si="18"/>
        <v>0.58315209501284659</v>
      </c>
      <c r="Y49" s="214">
        <f t="shared" si="19"/>
        <v>0.65558226262509522</v>
      </c>
      <c r="Z49" s="286">
        <f>'1'!AU49</f>
        <v>0.52888790403229069</v>
      </c>
      <c r="AA49" s="286">
        <f>'1'!AW49</f>
        <v>0.63422626528221515</v>
      </c>
      <c r="AB49" s="261">
        <f>'2'!AI49</f>
        <v>0.59538401248458406</v>
      </c>
      <c r="AC49" s="287">
        <f>'2'!AK49</f>
        <v>0.70080697357103516</v>
      </c>
      <c r="AD49" s="287">
        <f>'3'!AC49</f>
        <v>0.77322271623155947</v>
      </c>
      <c r="AE49" s="261">
        <f>'8'!AK49</f>
        <v>0.82045974159847812</v>
      </c>
      <c r="AF49" s="261">
        <f t="shared" si="20"/>
        <v>0.64176144717806649</v>
      </c>
      <c r="AG49" s="214">
        <f t="shared" si="21"/>
        <v>0.7113126835490704</v>
      </c>
      <c r="AH49" s="286">
        <f>'1'!BG49</f>
        <v>0.4095314493637246</v>
      </c>
      <c r="AI49" s="286">
        <f>'1'!BI49</f>
        <v>0.52108331665663554</v>
      </c>
      <c r="AJ49" s="261">
        <f>'2'!AR49</f>
        <v>0.45486550243640428</v>
      </c>
      <c r="AK49" s="287">
        <f>'2'!AT49</f>
        <v>0.57935828649080823</v>
      </c>
      <c r="AL49" s="287">
        <f>'3'!AJ49</f>
        <v>0.79348268550307466</v>
      </c>
      <c r="AM49" s="261">
        <f>'8'!AT49</f>
        <v>0.74999657426144872</v>
      </c>
      <c r="AN49" s="261">
        <f t="shared" si="22"/>
        <v>0.53274986360032062</v>
      </c>
      <c r="AO49" s="214">
        <f t="shared" si="23"/>
        <v>0.61064459854493458</v>
      </c>
      <c r="AP49" s="286">
        <f>'1'!BS49</f>
        <v>0.59219203638431417</v>
      </c>
      <c r="AQ49" s="286">
        <f>'1'!BU49</f>
        <v>0.6880641922076427</v>
      </c>
      <c r="AR49" s="261">
        <f>'2'!BA49</f>
        <v>0.3987172216506587</v>
      </c>
      <c r="AS49" s="287">
        <f>'2'!BC49</f>
        <v>0.52400698982655325</v>
      </c>
      <c r="AT49" s="287">
        <f>'3'!AQ49</f>
        <v>0.67221234255168705</v>
      </c>
      <c r="AU49" s="261">
        <f>'8'!BC49</f>
        <v>0.72896651670821777</v>
      </c>
      <c r="AV49" s="261">
        <f t="shared" si="24"/>
        <v>0.56755900566525297</v>
      </c>
      <c r="AW49" s="214">
        <f t="shared" si="25"/>
        <v>0.64054244058499654</v>
      </c>
      <c r="AX49" s="286">
        <f>'1'!CE49</f>
        <v>0.52581628011402604</v>
      </c>
      <c r="AY49" s="286">
        <f>'1'!CG49</f>
        <v>0.63151496908310178</v>
      </c>
      <c r="AZ49" s="261">
        <f>'2'!BJ49</f>
        <v>0.56876128988692909</v>
      </c>
      <c r="BA49" s="287">
        <f>'2'!BL49</f>
        <v>0.679407385223744</v>
      </c>
      <c r="BB49" s="287">
        <f>'3'!AX49</f>
        <v>0.68954557370256653</v>
      </c>
      <c r="BC49" s="261">
        <f>'8'!BL49</f>
        <v>0.67629748345031404</v>
      </c>
      <c r="BD49" s="261">
        <f t="shared" si="26"/>
        <v>0.58438876763891878</v>
      </c>
      <c r="BE49" s="214">
        <f t="shared" si="27"/>
        <v>0.65578254645986278</v>
      </c>
      <c r="BF49" s="286">
        <f>'1'!CQ49</f>
        <v>0.54533979867382132</v>
      </c>
      <c r="BG49" s="286">
        <f>'1'!CS49</f>
        <v>0.64858675813914635</v>
      </c>
      <c r="BH49" s="261">
        <f>'2'!BS49</f>
        <v>0.41268628438567562</v>
      </c>
      <c r="BI49" s="287">
        <f>'2'!BU49</f>
        <v>0.53820613989957067</v>
      </c>
      <c r="BJ49" s="287">
        <f>'3'!BE49</f>
        <v>0.42163329441819425</v>
      </c>
      <c r="BK49" s="261">
        <f>'8'!BU49</f>
        <v>0.73800657492379473</v>
      </c>
      <c r="BL49" s="261">
        <f t="shared" si="28"/>
        <v>0.55969077713448634</v>
      </c>
      <c r="BM49" s="214">
        <f t="shared" si="29"/>
        <v>0.63518382607762891</v>
      </c>
      <c r="BN49" s="286">
        <f>'1'!DC49</f>
        <v>0.65739155651174708</v>
      </c>
      <c r="BO49" s="286">
        <f>'1'!DE49</f>
        <v>0.73981468483301349</v>
      </c>
      <c r="BP49" s="261">
        <f>'2'!CB49</f>
        <v>0.56701361849312393</v>
      </c>
      <c r="BQ49" s="287">
        <f>'2'!CD49</f>
        <v>0.6779786620586491</v>
      </c>
      <c r="BR49" s="287">
        <f>'3'!BL49</f>
        <v>0.54509314533001629</v>
      </c>
      <c r="BS49" s="261">
        <f>'8'!CD49</f>
        <v>0.70333425629698487</v>
      </c>
      <c r="BT49" s="261">
        <f t="shared" si="30"/>
        <v>0.63615401232961244</v>
      </c>
      <c r="BU49" s="214">
        <f t="shared" si="31"/>
        <v>0.69997210905225371</v>
      </c>
      <c r="BV49" s="286">
        <f>'1'!DO49</f>
        <v>0.6555188965837272</v>
      </c>
      <c r="BW49" s="286">
        <f>'1'!DQ49</f>
        <v>0.73837614973157883</v>
      </c>
      <c r="BX49" s="261">
        <f>'2'!CK49</f>
        <v>0.79592564900134444</v>
      </c>
      <c r="BY49" s="287">
        <f>'2'!CM49</f>
        <v>0.84337326723425443</v>
      </c>
      <c r="BZ49" s="287">
        <f>'3'!BS49</f>
        <v>0.69178137510821891</v>
      </c>
      <c r="CA49" s="261">
        <f>'8'!CM49</f>
        <v>0.81797762599263701</v>
      </c>
      <c r="CB49" s="261">
        <f t="shared" si="32"/>
        <v>0.74890931662064397</v>
      </c>
      <c r="CC49" s="214">
        <f t="shared" si="33"/>
        <v>0.79190992417629524</v>
      </c>
      <c r="CD49" s="286">
        <f>'1'!EA49</f>
        <v>0.49401698437812991</v>
      </c>
      <c r="CE49" s="286">
        <f>'1'!EC49</f>
        <v>0.60286597944505971</v>
      </c>
      <c r="CF49" s="261">
        <f>'2'!CT49</f>
        <v>0.32485632689801947</v>
      </c>
      <c r="CG49" s="287">
        <f>'2'!CV49</f>
        <v>0.44354219942317463</v>
      </c>
      <c r="CH49" s="287">
        <f>'3'!BZ49</f>
        <v>0.41499801782239654</v>
      </c>
      <c r="CI49" s="261">
        <f>'8'!CV49</f>
        <v>0.68221969117192705</v>
      </c>
      <c r="CJ49" s="261">
        <f t="shared" si="34"/>
        <v>0.49536069080786527</v>
      </c>
      <c r="CK49" s="214">
        <f t="shared" si="35"/>
        <v>0.57044719711325331</v>
      </c>
      <c r="CL49" s="286">
        <f>'1'!EM49</f>
        <v>0.50501259658014286</v>
      </c>
      <c r="CM49" s="286">
        <f>'1'!EO49</f>
        <v>0.61289417670271062</v>
      </c>
      <c r="CN49" s="261">
        <f>'2'!DC49</f>
        <v>0.42724410266647445</v>
      </c>
      <c r="CO49" s="287">
        <f>'2'!DE49</f>
        <v>0.55269371877520912</v>
      </c>
      <c r="CP49" s="287">
        <f>'3'!CG49</f>
        <v>0.7858771354741485</v>
      </c>
      <c r="CQ49" s="261">
        <f>'8'!DE49</f>
        <v>0.77665039207556175</v>
      </c>
      <c r="CR49" s="261">
        <f t="shared" si="36"/>
        <v>0.56393934013631919</v>
      </c>
      <c r="CS49" s="214">
        <f t="shared" si="37"/>
        <v>0.64093863489264891</v>
      </c>
      <c r="CT49" s="286">
        <f>'1'!EY49</f>
        <v>0.6308234653594198</v>
      </c>
      <c r="CU49" s="286">
        <f>'1'!FA49</f>
        <v>0.71914801020881092</v>
      </c>
      <c r="CV49" s="261">
        <f>'2'!DL49</f>
        <v>0.37906851041466461</v>
      </c>
      <c r="CW49" s="287">
        <f>'2'!DN49</f>
        <v>0.50351709333964367</v>
      </c>
      <c r="CX49" s="287">
        <f>'3'!CN49</f>
        <v>0.4458112632747635</v>
      </c>
      <c r="CY49" s="261">
        <f>'8'!DN49</f>
        <v>0.77090316543863446</v>
      </c>
      <c r="CZ49" s="261">
        <f t="shared" si="38"/>
        <v>0.58766239660019726</v>
      </c>
      <c r="DA49" s="214">
        <f t="shared" si="39"/>
        <v>0.65787752876573946</v>
      </c>
      <c r="DB49" s="286">
        <f>'1'!FK49</f>
        <v>0.87458139801177948</v>
      </c>
      <c r="DC49" s="286">
        <f>'1'!FM49</f>
        <v>0.89059943363471261</v>
      </c>
      <c r="DD49" s="261">
        <f>'2'!DU49</f>
        <v>0.55265357887491007</v>
      </c>
      <c r="DE49" s="287">
        <f>'2'!DW49</f>
        <v>0.66612380282295036</v>
      </c>
      <c r="DF49" s="287">
        <f>'3'!CU49</f>
        <v>0.12258088222174765</v>
      </c>
      <c r="DG49" s="261">
        <f>'8'!DW49</f>
        <v>0.36954411344281063</v>
      </c>
      <c r="DH49" s="261">
        <f t="shared" si="41"/>
        <v>0.5929370998087351</v>
      </c>
      <c r="DI49" s="214">
        <f t="shared" si="40"/>
        <v>0.6356682254671564</v>
      </c>
    </row>
    <row r="50" spans="1:113" ht="19.5" customHeight="1">
      <c r="A50" s="201">
        <v>2006</v>
      </c>
      <c r="B50" s="286">
        <f>'1'!K50</f>
        <v>0.68164626851454935</v>
      </c>
      <c r="C50" s="286">
        <f>'1'!M50</f>
        <v>0.75820607062829692</v>
      </c>
      <c r="D50" s="261">
        <f>'2'!H50</f>
        <v>0.37049586161984133</v>
      </c>
      <c r="E50" s="287">
        <f>'2'!J50</f>
        <v>0.4943795222688524</v>
      </c>
      <c r="F50" s="287">
        <f>'3'!H50</f>
        <v>0.45619096813774362</v>
      </c>
      <c r="G50" s="261">
        <f>'8'!J50</f>
        <v>0.69934126789166029</v>
      </c>
      <c r="H50" s="261">
        <f t="shared" si="14"/>
        <v>0.57798952134859682</v>
      </c>
      <c r="I50" s="214">
        <f t="shared" si="15"/>
        <v>0.64413586406030721</v>
      </c>
      <c r="J50" s="286">
        <f>'1'!W50</f>
        <v>0.62655381322012815</v>
      </c>
      <c r="K50" s="286">
        <f>'1'!Y50</f>
        <v>0.71577401464304546</v>
      </c>
      <c r="L50" s="261">
        <f>'2'!Q50</f>
        <v>0.51846549832223321</v>
      </c>
      <c r="M50" s="287">
        <f>'2'!S50</f>
        <v>0.63703596621989245</v>
      </c>
      <c r="N50" s="287">
        <f>'3'!O50</f>
        <v>0.70030339690414134</v>
      </c>
      <c r="O50" s="261">
        <f>'8'!S50</f>
        <v>0.6940291296935307</v>
      </c>
      <c r="P50" s="261">
        <f t="shared" si="16"/>
        <v>0.60688598560784435</v>
      </c>
      <c r="Q50" s="214">
        <f t="shared" si="17"/>
        <v>0.67545690648363466</v>
      </c>
      <c r="R50" s="286">
        <f>'1'!AI50</f>
        <v>0.60961684374075698</v>
      </c>
      <c r="S50" s="286">
        <f>'1'!AK50</f>
        <v>0.70224130233021698</v>
      </c>
      <c r="T50" s="261">
        <f>'2'!Z50</f>
        <v>0.51822894823550691</v>
      </c>
      <c r="U50" s="287">
        <f>'2'!AB50</f>
        <v>0.63683029055556339</v>
      </c>
      <c r="V50" s="287">
        <f>'3'!V50</f>
        <v>0.42196820126639822</v>
      </c>
      <c r="W50" s="261">
        <f>'8'!AB50</f>
        <v>0.69572498325785759</v>
      </c>
      <c r="X50" s="261">
        <f t="shared" si="18"/>
        <v>0.60177835582726014</v>
      </c>
      <c r="Y50" s="214">
        <f t="shared" si="19"/>
        <v>0.6714828701274006</v>
      </c>
      <c r="Z50" s="286">
        <f>'1'!AU50</f>
        <v>0.55361085725316495</v>
      </c>
      <c r="AA50" s="286">
        <f>'1'!AW50</f>
        <v>0.65570574135391413</v>
      </c>
      <c r="AB50" s="261">
        <f>'2'!AI50</f>
        <v>0.60294530208709252</v>
      </c>
      <c r="AC50" s="287">
        <f>'2'!AK50</f>
        <v>0.70676355035667948</v>
      </c>
      <c r="AD50" s="287">
        <f>'3'!AC50</f>
        <v>0.77322271623155947</v>
      </c>
      <c r="AE50" s="261">
        <f>'8'!AK50</f>
        <v>0.82906358417344106</v>
      </c>
      <c r="AF50" s="261">
        <f t="shared" si="20"/>
        <v>0.65525451535952062</v>
      </c>
      <c r="AG50" s="214">
        <f t="shared" si="21"/>
        <v>0.72320584904173146</v>
      </c>
      <c r="AH50" s="286">
        <f>'1'!BG50</f>
        <v>0.43292378581502583</v>
      </c>
      <c r="AI50" s="286">
        <f>'1'!BI50</f>
        <v>0.54461691903302989</v>
      </c>
      <c r="AJ50" s="261">
        <f>'2'!AR50</f>
        <v>0.45656032217512554</v>
      </c>
      <c r="AK50" s="287">
        <f>'2'!AT50</f>
        <v>0.58096071851026265</v>
      </c>
      <c r="AL50" s="287">
        <f>'3'!AJ50</f>
        <v>0.79348268550307466</v>
      </c>
      <c r="AM50" s="261">
        <f>'8'!AT50</f>
        <v>0.76029685865878638</v>
      </c>
      <c r="AN50" s="261">
        <f t="shared" si="22"/>
        <v>0.54442771899414955</v>
      </c>
      <c r="AO50" s="214">
        <f t="shared" si="23"/>
        <v>0.62233858374668616</v>
      </c>
      <c r="AP50" s="286">
        <f>'1'!BS50</f>
        <v>0.61421806055904138</v>
      </c>
      <c r="AQ50" s="286">
        <f>'1'!BU50</f>
        <v>0.70594145875549641</v>
      </c>
      <c r="AR50" s="261">
        <f>'2'!BA50</f>
        <v>0.41677839056154847</v>
      </c>
      <c r="AS50" s="287">
        <f>'2'!BC50</f>
        <v>0.54230990458446804</v>
      </c>
      <c r="AT50" s="287">
        <f>'3'!AQ50</f>
        <v>0.67221234255168705</v>
      </c>
      <c r="AU50" s="261">
        <f>'8'!BC50</f>
        <v>0.73148450686652422</v>
      </c>
      <c r="AV50" s="261">
        <f t="shared" si="24"/>
        <v>0.58161871613574767</v>
      </c>
      <c r="AW50" s="214">
        <f t="shared" si="25"/>
        <v>0.65331283716814137</v>
      </c>
      <c r="AX50" s="286">
        <f>'1'!CE50</f>
        <v>0.53633902602147765</v>
      </c>
      <c r="AY50" s="286">
        <f>'1'!CG50</f>
        <v>0.64076362478197746</v>
      </c>
      <c r="AZ50" s="261">
        <f>'2'!BJ50</f>
        <v>0.58955640360798345</v>
      </c>
      <c r="BA50" s="287">
        <f>'2'!BL50</f>
        <v>0.6961801362715635</v>
      </c>
      <c r="BB50" s="287">
        <f>'3'!AX50</f>
        <v>0.68954557370256653</v>
      </c>
      <c r="BC50" s="261">
        <f>'8'!BL50</f>
        <v>0.68716209828678454</v>
      </c>
      <c r="BD50" s="261">
        <f t="shared" si="26"/>
        <v>0.59830898421236112</v>
      </c>
      <c r="BE50" s="214">
        <f t="shared" si="27"/>
        <v>0.6679549335823074</v>
      </c>
      <c r="BF50" s="286">
        <f>'1'!CQ50</f>
        <v>0.55258647600826749</v>
      </c>
      <c r="BG50" s="286">
        <f>'1'!CS50</f>
        <v>0.65482763467794303</v>
      </c>
      <c r="BH50" s="261">
        <f>'2'!BS50</f>
        <v>0.40821668343700429</v>
      </c>
      <c r="BI50" s="287">
        <f>'2'!BU50</f>
        <v>0.5336952158151913</v>
      </c>
      <c r="BJ50" s="287">
        <f>'3'!BE50</f>
        <v>0.42163329441819425</v>
      </c>
      <c r="BK50" s="261">
        <f>'8'!BU50</f>
        <v>0.746674375335447</v>
      </c>
      <c r="BL50" s="261">
        <f t="shared" si="28"/>
        <v>0.56346758647763717</v>
      </c>
      <c r="BM50" s="214">
        <f t="shared" si="29"/>
        <v>0.63861508452343185</v>
      </c>
      <c r="BN50" s="286">
        <f>'1'!DC50</f>
        <v>0.67568829886849979</v>
      </c>
      <c r="BO50" s="286">
        <f>'1'!DE50</f>
        <v>0.75372920590781978</v>
      </c>
      <c r="BP50" s="261">
        <f>'2'!CB50</f>
        <v>0.59125733178118944</v>
      </c>
      <c r="BQ50" s="287">
        <f>'2'!CD50</f>
        <v>0.69753385906517407</v>
      </c>
      <c r="BR50" s="287">
        <f>'3'!BL50</f>
        <v>0.54509314533001629</v>
      </c>
      <c r="BS50" s="261">
        <f>'8'!CD50</f>
        <v>0.70757769042122953</v>
      </c>
      <c r="BT50" s="261">
        <f t="shared" si="30"/>
        <v>0.6515926959534033</v>
      </c>
      <c r="BU50" s="214">
        <f t="shared" si="31"/>
        <v>0.71241744928009376</v>
      </c>
      <c r="BV50" s="286">
        <f>'1'!DO50</f>
        <v>0.69320369103655077</v>
      </c>
      <c r="BW50" s="286">
        <f>'1'!DQ50</f>
        <v>0.76681635549101768</v>
      </c>
      <c r="BX50" s="261">
        <f>'2'!CK50</f>
        <v>0.81909227852925115</v>
      </c>
      <c r="BY50" s="287">
        <f>'2'!CM50</f>
        <v>0.85806457541056369</v>
      </c>
      <c r="BZ50" s="287">
        <f>'3'!BS50</f>
        <v>0.69178137510821891</v>
      </c>
      <c r="CA50" s="261">
        <f>'8'!CM50</f>
        <v>0.83195062760666616</v>
      </c>
      <c r="CB50" s="261">
        <f t="shared" si="32"/>
        <v>0.77360137706691445</v>
      </c>
      <c r="CC50" s="214">
        <f t="shared" si="33"/>
        <v>0.81075441430772177</v>
      </c>
      <c r="CD50" s="286">
        <f>'1'!EA50</f>
        <v>0.518398977008519</v>
      </c>
      <c r="CE50" s="286">
        <f>'1'!EC50</f>
        <v>0.62492785625602676</v>
      </c>
      <c r="CF50" s="261">
        <f>'2'!CT50</f>
        <v>0.31778224825238538</v>
      </c>
      <c r="CG50" s="287">
        <f>'2'!CV50</f>
        <v>0.4353094503524586</v>
      </c>
      <c r="CH50" s="287">
        <f>'3'!BZ50</f>
        <v>0.41499801782239654</v>
      </c>
      <c r="CI50" s="261">
        <f>'8'!CV50</f>
        <v>0.6771828739048108</v>
      </c>
      <c r="CJ50" s="261">
        <f t="shared" si="34"/>
        <v>0.49941015272468603</v>
      </c>
      <c r="CK50" s="214">
        <f t="shared" si="35"/>
        <v>0.57334865956938774</v>
      </c>
      <c r="CL50" s="286">
        <f>'1'!EM50</f>
        <v>0.52379764005086182</v>
      </c>
      <c r="CM50" s="286">
        <f>'1'!EO50</f>
        <v>0.62972788192737028</v>
      </c>
      <c r="CN50" s="261">
        <f>'2'!DC50</f>
        <v>0.44100346000564722</v>
      </c>
      <c r="CO50" s="287">
        <f>'2'!DE50</f>
        <v>0.56610762654321767</v>
      </c>
      <c r="CP50" s="287">
        <f>'3'!CG50</f>
        <v>0.7858771354741485</v>
      </c>
      <c r="CQ50" s="261">
        <f>'8'!DE50</f>
        <v>0.78654511272720273</v>
      </c>
      <c r="CR50" s="261">
        <f t="shared" si="36"/>
        <v>0.57794425021862494</v>
      </c>
      <c r="CS50" s="214">
        <f t="shared" si="37"/>
        <v>0.65418560499527101</v>
      </c>
      <c r="CT50" s="286">
        <f>'1'!EY50</f>
        <v>0.64514011855384135</v>
      </c>
      <c r="CU50" s="286">
        <f>'1'!FA50</f>
        <v>0.73035395469179365</v>
      </c>
      <c r="CV50" s="261">
        <f>'2'!DL50</f>
        <v>0.36459479273501488</v>
      </c>
      <c r="CW50" s="287">
        <f>'2'!DN50</f>
        <v>0.48801718845661002</v>
      </c>
      <c r="CX50" s="287">
        <f>'3'!CN50</f>
        <v>0.4458112632747635</v>
      </c>
      <c r="CY50" s="261">
        <f>'8'!DN50</f>
        <v>0.7640201949075045</v>
      </c>
      <c r="CZ50" s="261">
        <f t="shared" si="38"/>
        <v>0.58533918504479909</v>
      </c>
      <c r="DA50" s="214">
        <f t="shared" si="39"/>
        <v>0.65418914155844976</v>
      </c>
      <c r="DB50" s="286">
        <f>'1'!FK50</f>
        <v>0.89613269302903975</v>
      </c>
      <c r="DC50" s="286">
        <f>'1'!FM50</f>
        <v>0.90405911815820816</v>
      </c>
      <c r="DD50" s="261">
        <f>'2'!DU50</f>
        <v>0.57875501546008934</v>
      </c>
      <c r="DE50" s="287">
        <f>'2'!DW50</f>
        <v>0.68751988825071852</v>
      </c>
      <c r="DF50" s="287">
        <f>'3'!CU50</f>
        <v>0.12258088222174765</v>
      </c>
      <c r="DG50" s="261">
        <f>'8'!DW50</f>
        <v>0.37793238274157426</v>
      </c>
      <c r="DH50" s="261">
        <f t="shared" si="41"/>
        <v>0.61143063010613208</v>
      </c>
      <c r="DI50" s="214">
        <f t="shared" si="40"/>
        <v>0.64993875841966531</v>
      </c>
    </row>
    <row r="51" spans="1:113" ht="19.5" customHeight="1">
      <c r="A51" s="201">
        <v>2007</v>
      </c>
      <c r="B51" s="286">
        <f>'1'!K51</f>
        <v>0.70580012028014161</v>
      </c>
      <c r="C51" s="286">
        <f>'1'!M51</f>
        <v>0.7760915523836861</v>
      </c>
      <c r="D51" s="261">
        <f>'2'!H51</f>
        <v>0.3641766814641198</v>
      </c>
      <c r="E51" s="287">
        <f>'2'!J51</f>
        <v>0.48756411998936666</v>
      </c>
      <c r="F51" s="287">
        <f>'3'!H51</f>
        <v>0.45619096813774362</v>
      </c>
      <c r="G51" s="261">
        <f>'8'!J51</f>
        <v>0.70713884638545077</v>
      </c>
      <c r="H51" s="261">
        <f t="shared" si="14"/>
        <v>0.58644816388280507</v>
      </c>
      <c r="I51" s="214">
        <f t="shared" si="15"/>
        <v>0.65036219119030614</v>
      </c>
      <c r="J51" s="286">
        <f>'1'!W51</f>
        <v>0.64076624686124595</v>
      </c>
      <c r="K51" s="286">
        <f>'1'!Y51</f>
        <v>0.72694782683174364</v>
      </c>
      <c r="L51" s="261">
        <f>'2'!Q51</f>
        <v>0.53236160016413736</v>
      </c>
      <c r="M51" s="287">
        <f>'2'!S51</f>
        <v>0.64901007034968172</v>
      </c>
      <c r="N51" s="287">
        <f>'3'!O51</f>
        <v>0.70030339690414134</v>
      </c>
      <c r="O51" s="261">
        <f>'8'!S51</f>
        <v>0.69484379091062998</v>
      </c>
      <c r="P51" s="261">
        <f t="shared" si="16"/>
        <v>0.61643064051888441</v>
      </c>
      <c r="Q51" s="214">
        <f t="shared" si="17"/>
        <v>0.68336455707037835</v>
      </c>
      <c r="R51" s="286">
        <f>'1'!AI51</f>
        <v>0.6393934783312657</v>
      </c>
      <c r="S51" s="286">
        <f>'1'!AK51</f>
        <v>0.72587565440749979</v>
      </c>
      <c r="T51" s="261">
        <f>'2'!Z51</f>
        <v>0.53955052978714657</v>
      </c>
      <c r="U51" s="287">
        <f>'2'!AB51</f>
        <v>0.65512259987854782</v>
      </c>
      <c r="V51" s="287">
        <f>'3'!V51</f>
        <v>0.42196820126639822</v>
      </c>
      <c r="W51" s="261">
        <f>'8'!AB51</f>
        <v>0.69667114775455896</v>
      </c>
      <c r="X51" s="261">
        <f t="shared" si="18"/>
        <v>0.61895300143808052</v>
      </c>
      <c r="Y51" s="214">
        <f t="shared" si="19"/>
        <v>0.68563090267340021</v>
      </c>
      <c r="Z51" s="286">
        <f>'1'!AU51</f>
        <v>0.57549465077734885</v>
      </c>
      <c r="AA51" s="286">
        <f>'1'!AW51</f>
        <v>0.67422770246863373</v>
      </c>
      <c r="AB51" s="261">
        <f>'2'!AI51</f>
        <v>0.57844178641131438</v>
      </c>
      <c r="AC51" s="287">
        <f>'2'!AK51</f>
        <v>0.68726709077758141</v>
      </c>
      <c r="AD51" s="287">
        <f>'3'!AC51</f>
        <v>0.77322271623155947</v>
      </c>
      <c r="AE51" s="261">
        <f>'8'!AK51</f>
        <v>0.82925233985750468</v>
      </c>
      <c r="AF51" s="261">
        <f t="shared" si="20"/>
        <v>0.6544522964252355</v>
      </c>
      <c r="AG51" s="214">
        <f t="shared" si="21"/>
        <v>0.72294655392422769</v>
      </c>
      <c r="AH51" s="286">
        <f>'1'!BG51</f>
        <v>0.44965640725853323</v>
      </c>
      <c r="AI51" s="286">
        <f>'1'!BI51</f>
        <v>0.56101693385300466</v>
      </c>
      <c r="AJ51" s="261">
        <f>'2'!AR51</f>
        <v>0.43708966749381739</v>
      </c>
      <c r="AK51" s="287">
        <f>'2'!AT51</f>
        <v>0.56231904889752637</v>
      </c>
      <c r="AL51" s="287">
        <f>'3'!AJ51</f>
        <v>0.79348268550307466</v>
      </c>
      <c r="AM51" s="261">
        <f>'8'!AT51</f>
        <v>0.76926102058685308</v>
      </c>
      <c r="AN51" s="261">
        <f t="shared" si="22"/>
        <v>0.5464823414619373</v>
      </c>
      <c r="AO51" s="214">
        <f t="shared" si="23"/>
        <v>0.62455701110133677</v>
      </c>
      <c r="AP51" s="286">
        <f>'1'!BS51</f>
        <v>0.62456438460447095</v>
      </c>
      <c r="AQ51" s="286">
        <f>'1'!BU51</f>
        <v>0.7141968135610911</v>
      </c>
      <c r="AR51" s="261">
        <f>'2'!BA51</f>
        <v>0.41665630569572032</v>
      </c>
      <c r="AS51" s="287">
        <f>'2'!BC51</f>
        <v>0.54218783098235845</v>
      </c>
      <c r="AT51" s="287">
        <f>'3'!AQ51</f>
        <v>0.67221234255168705</v>
      </c>
      <c r="AU51" s="261">
        <f>'8'!BC51</f>
        <v>0.73840804582087982</v>
      </c>
      <c r="AV51" s="261">
        <f t="shared" si="24"/>
        <v>0.58727748291995352</v>
      </c>
      <c r="AW51" s="214">
        <f t="shared" si="25"/>
        <v>0.65828158782022872</v>
      </c>
      <c r="AX51" s="286">
        <f>'1'!CE51</f>
        <v>0.53649867865713852</v>
      </c>
      <c r="AY51" s="286">
        <f>'1'!CG51</f>
        <v>0.64090308859002154</v>
      </c>
      <c r="AZ51" s="261">
        <f>'2'!BJ51</f>
        <v>0.60451705890001628</v>
      </c>
      <c r="BA51" s="287">
        <f>'2'!BL51</f>
        <v>0.70799518941931538</v>
      </c>
      <c r="BB51" s="287">
        <f>'3'!AX51</f>
        <v>0.68954557370256653</v>
      </c>
      <c r="BC51" s="261">
        <f>'8'!BL51</f>
        <v>0.70331256140756737</v>
      </c>
      <c r="BD51" s="261">
        <f t="shared" si="26"/>
        <v>0.6086283386583583</v>
      </c>
      <c r="BE51" s="214">
        <f t="shared" si="27"/>
        <v>0.67722957700757846</v>
      </c>
      <c r="BF51" s="286">
        <f>'1'!CQ51</f>
        <v>0.55735361164174646</v>
      </c>
      <c r="BG51" s="286">
        <f>'1'!CS51</f>
        <v>0.65890550833036721</v>
      </c>
      <c r="BH51" s="261">
        <f>'2'!BS51</f>
        <v>0.41428585402451118</v>
      </c>
      <c r="BI51" s="287">
        <f>'2'!BU51</f>
        <v>0.53981322751680372</v>
      </c>
      <c r="BJ51" s="287">
        <f>'3'!BE51</f>
        <v>0.42163329441819425</v>
      </c>
      <c r="BK51" s="261">
        <f>'8'!BU51</f>
        <v>0.75399252314738574</v>
      </c>
      <c r="BL51" s="261">
        <f t="shared" si="28"/>
        <v>0.56945855630850239</v>
      </c>
      <c r="BM51" s="214">
        <f t="shared" si="29"/>
        <v>0.6443947154682037</v>
      </c>
      <c r="BN51" s="286">
        <f>'1'!DC51</f>
        <v>0.69665152586223256</v>
      </c>
      <c r="BO51" s="286">
        <f>'1'!DE51</f>
        <v>0.76936632472489852</v>
      </c>
      <c r="BP51" s="261">
        <f>'2'!CB51</f>
        <v>0.58217084795661511</v>
      </c>
      <c r="BQ51" s="287">
        <f>'2'!CD51</f>
        <v>0.69027059456770734</v>
      </c>
      <c r="BR51" s="287">
        <f>'3'!BL51</f>
        <v>0.54509314533001629</v>
      </c>
      <c r="BS51" s="261">
        <f>'8'!CD51</f>
        <v>0.70434208913747065</v>
      </c>
      <c r="BT51" s="261">
        <f t="shared" si="30"/>
        <v>0.65444427277558503</v>
      </c>
      <c r="BU51" s="214">
        <f t="shared" si="31"/>
        <v>0.71411307278192526</v>
      </c>
      <c r="BV51" s="286">
        <f>'1'!DO51</f>
        <v>0.73032962702335125</v>
      </c>
      <c r="BW51" s="286">
        <f>'1'!DQ51</f>
        <v>0.79383680147536428</v>
      </c>
      <c r="BX51" s="261">
        <f>'2'!CK51</f>
        <v>0.83875686202604449</v>
      </c>
      <c r="BY51" s="287">
        <f>'2'!CM51</f>
        <v>0.87028980895338048</v>
      </c>
      <c r="BZ51" s="287">
        <f>'3'!BS51</f>
        <v>0.69178137510821891</v>
      </c>
      <c r="CA51" s="261">
        <f>'8'!CM51</f>
        <v>0.83889025175618048</v>
      </c>
      <c r="CB51" s="261">
        <f t="shared" si="32"/>
        <v>0.7946323244658402</v>
      </c>
      <c r="CC51" s="214">
        <f t="shared" si="33"/>
        <v>0.82599556452102529</v>
      </c>
      <c r="CD51" s="286">
        <f>'1'!EA51</f>
        <v>0.53731840457553759</v>
      </c>
      <c r="CE51" s="286">
        <f>'1'!EC51</f>
        <v>0.64161875588926875</v>
      </c>
      <c r="CF51" s="261">
        <f>'2'!CT51</f>
        <v>0.29835717334549228</v>
      </c>
      <c r="CG51" s="287">
        <f>'2'!CV51</f>
        <v>0.41217421348259786</v>
      </c>
      <c r="CH51" s="287">
        <f>'3'!BZ51</f>
        <v>0.41499801782239654</v>
      </c>
      <c r="CI51" s="261">
        <f>'8'!CV51</f>
        <v>0.67962955669623681</v>
      </c>
      <c r="CJ51" s="261">
        <f t="shared" si="34"/>
        <v>0.50005069442369798</v>
      </c>
      <c r="CK51" s="214">
        <f t="shared" si="35"/>
        <v>0.57202943360247416</v>
      </c>
      <c r="CL51" s="286">
        <f>'1'!EM51</f>
        <v>0.53828372802942293</v>
      </c>
      <c r="CM51" s="286">
        <f>'1'!EO51</f>
        <v>0.64246067993968903</v>
      </c>
      <c r="CN51" s="261">
        <f>'2'!DC51</f>
        <v>0.469119442102435</v>
      </c>
      <c r="CO51" s="287">
        <f>'2'!DE51</f>
        <v>0.59271855622649783</v>
      </c>
      <c r="CP51" s="287">
        <f>'3'!CG51</f>
        <v>0.7858771354741485</v>
      </c>
      <c r="CQ51" s="261">
        <f>'8'!DE51</f>
        <v>0.79971745177060449</v>
      </c>
      <c r="CR51" s="261">
        <f t="shared" si="36"/>
        <v>0.59634980522781267</v>
      </c>
      <c r="CS51" s="214">
        <f t="shared" si="37"/>
        <v>0.67151590701914121</v>
      </c>
      <c r="CT51" s="286">
        <f>'1'!EY51</f>
        <v>0.66151106012032967</v>
      </c>
      <c r="CU51" s="286">
        <f>'1'!FA51</f>
        <v>0.74296969937388457</v>
      </c>
      <c r="CV51" s="261">
        <f>'2'!DL51</f>
        <v>0.38502516305978013</v>
      </c>
      <c r="CW51" s="287">
        <f>'2'!DN51</f>
        <v>0.50979447659950539</v>
      </c>
      <c r="CX51" s="287">
        <f>'3'!CN51</f>
        <v>0.4458112632747635</v>
      </c>
      <c r="CY51" s="261">
        <f>'8'!DN51</f>
        <v>0.76645942562777081</v>
      </c>
      <c r="CZ51" s="261">
        <f t="shared" si="38"/>
        <v>0.5982885641066007</v>
      </c>
      <c r="DA51" s="214">
        <f t="shared" si="39"/>
        <v>0.66634378852838316</v>
      </c>
      <c r="DB51" s="286">
        <f>'1'!FK51</f>
        <v>0.91666666666666663</v>
      </c>
      <c r="DC51" s="286">
        <f>'1'!FM51</f>
        <v>0.9166666666666663</v>
      </c>
      <c r="DD51" s="261">
        <f>'2'!DU51</f>
        <v>0.59132224695604751</v>
      </c>
      <c r="DE51" s="287">
        <f>'2'!DW51</f>
        <v>0.69758546974801927</v>
      </c>
      <c r="DF51" s="287">
        <f>'3'!CU51</f>
        <v>0.12258088222174765</v>
      </c>
      <c r="DG51" s="261">
        <f>'8'!DW51</f>
        <v>0.36754753367611342</v>
      </c>
      <c r="DH51" s="261">
        <f t="shared" si="41"/>
        <v>0.61892702760861318</v>
      </c>
      <c r="DI51" s="214">
        <f t="shared" si="40"/>
        <v>0.65399389112996376</v>
      </c>
    </row>
    <row r="52" spans="1:113" ht="19.5" customHeight="1">
      <c r="A52" s="97">
        <v>2008</v>
      </c>
      <c r="B52" s="286">
        <f>'1'!K52</f>
        <v>0.69749962550979483</v>
      </c>
      <c r="C52" s="286">
        <f>'1'!M52</f>
        <v>0.76999226576144997</v>
      </c>
      <c r="D52" s="261">
        <f>'2'!H52</f>
        <v>0.39493454315492488</v>
      </c>
      <c r="E52" s="287">
        <f>'2'!J52</f>
        <v>0.52011024186390575</v>
      </c>
      <c r="F52" s="287">
        <f>'3'!H52</f>
        <v>0.45619096813774362</v>
      </c>
      <c r="G52" s="261">
        <f>'8'!J52</f>
        <v>0.70697616654401985</v>
      </c>
      <c r="H52" s="261">
        <f t="shared" ref="H52:H53" si="42">(B52)*0.33+(D52)*0.33+(F52)*0+(G52)*0.33</f>
        <v>0.59380541061888414</v>
      </c>
      <c r="I52" s="214">
        <f t="shared" ref="I52:I53" si="43">C52*0.33+E52*0.33+F52*0+G52*0.33</f>
        <v>0.65903596247589402</v>
      </c>
      <c r="J52" s="286">
        <f>'1'!W52</f>
        <v>0.65084826913598137</v>
      </c>
      <c r="K52" s="286">
        <f>'1'!Y52</f>
        <v>0.73477643919649915</v>
      </c>
      <c r="L52" s="261">
        <f>'2'!Q52</f>
        <v>0.54129718503601376</v>
      </c>
      <c r="M52" s="287">
        <f>'2'!S52</f>
        <v>0.65659943708525415</v>
      </c>
      <c r="N52" s="287">
        <f>'3'!O52</f>
        <v>0.70030339690414134</v>
      </c>
      <c r="O52" s="261">
        <f>'8'!S52</f>
        <v>0.68616902972063043</v>
      </c>
      <c r="P52" s="261">
        <f t="shared" ref="P52:P53" si="44">(J52)*0.33+(L52)*0.33+(N52)*0+(O52)*0.33</f>
        <v>0.6198437796845665</v>
      </c>
      <c r="Q52" s="214">
        <f t="shared" ref="Q52:Q53" si="45">K52*0.33+M52*0.33+N52*0+O52*0.33</f>
        <v>0.68558981898078664</v>
      </c>
      <c r="R52" s="286">
        <f>'1'!AI52</f>
        <v>0.66221780511418715</v>
      </c>
      <c r="S52" s="286">
        <f>'1'!AK52</f>
        <v>0.74350966975191846</v>
      </c>
      <c r="T52" s="261">
        <f>'2'!Z52</f>
        <v>0.54704781595581142</v>
      </c>
      <c r="U52" s="287">
        <f>'2'!AB52</f>
        <v>0.66143910318135424</v>
      </c>
      <c r="V52" s="287">
        <f>'3'!V52</f>
        <v>0.42196820126639822</v>
      </c>
      <c r="W52" s="261">
        <f>'8'!AB52</f>
        <v>0.69063051315770863</v>
      </c>
      <c r="X52" s="261">
        <f t="shared" ref="X52:X53" si="46">(R52)*0.33+(T52)*0.33+(V52)*0+(W52)*0.33</f>
        <v>0.62696572429514341</v>
      </c>
      <c r="Y52" s="214">
        <f t="shared" ref="Y52:Y53" si="47">S52*0.33+U52*0.33+V52*0+W52*0.33</f>
        <v>0.69154116441002389</v>
      </c>
      <c r="Z52" s="286">
        <f>'1'!AU52</f>
        <v>0.57456398862694436</v>
      </c>
      <c r="AA52" s="286">
        <f>'1'!AW52</f>
        <v>0.67344908002660187</v>
      </c>
      <c r="AB52" s="261">
        <f>'2'!AI52</f>
        <v>0.57924388254680526</v>
      </c>
      <c r="AC52" s="287">
        <f>'2'!AK52</f>
        <v>0.68791424933540279</v>
      </c>
      <c r="AD52" s="287">
        <f>'3'!AC52</f>
        <v>0.77322271623155947</v>
      </c>
      <c r="AE52" s="261">
        <f>'8'!AK52</f>
        <v>0.83223942131201278</v>
      </c>
      <c r="AF52" s="261">
        <f t="shared" ref="AF52:AF53" si="48">(Z52)*0.33+(AB52)*0.33+(AD52)*0+(AE52)*0.33</f>
        <v>0.6553956065203016</v>
      </c>
      <c r="AG52" s="214">
        <f t="shared" ref="AG52:AG53" si="49">AA52*0.33+AC52*0.33+AD52*0+AE52*0.33</f>
        <v>0.72388890772242576</v>
      </c>
      <c r="AH52" s="286">
        <f>'1'!BG52</f>
        <v>0.46438726414855586</v>
      </c>
      <c r="AI52" s="286">
        <f>'1'!BI52</f>
        <v>0.57516938893086555</v>
      </c>
      <c r="AJ52" s="261">
        <f>'2'!AR52</f>
        <v>0.48013058293012262</v>
      </c>
      <c r="AK52" s="287">
        <f>'2'!AT52</f>
        <v>0.60286191442861403</v>
      </c>
      <c r="AL52" s="287">
        <f>'3'!AJ52</f>
        <v>0.79348268550307466</v>
      </c>
      <c r="AM52" s="261">
        <f>'8'!AT52</f>
        <v>0.77000794363849723</v>
      </c>
      <c r="AN52" s="261">
        <f t="shared" ref="AN52:AN53" si="50">(AH52)*0.33+(AJ52)*0.33+(AL52)*0+(AM52)*0.33</f>
        <v>0.56579351093666808</v>
      </c>
      <c r="AO52" s="214">
        <f t="shared" ref="AO52:AO53" si="51">AI52*0.33+AK52*0.33+AL52*0+AM52*0.33</f>
        <v>0.64285295150933242</v>
      </c>
      <c r="AP52" s="286">
        <f>'1'!BS52</f>
        <v>0.62375551805301388</v>
      </c>
      <c r="AQ52" s="286">
        <f>'1'!BU52</f>
        <v>0.71355461980489521</v>
      </c>
      <c r="AR52" s="261">
        <f>'2'!BA52</f>
        <v>0.40691889067135628</v>
      </c>
      <c r="AS52" s="287">
        <f>'2'!BC52</f>
        <v>0.53237977767044531</v>
      </c>
      <c r="AT52" s="287">
        <f>'3'!AQ52</f>
        <v>0.67221234255168705</v>
      </c>
      <c r="AU52" s="261">
        <f>'8'!BC52</f>
        <v>0.73843856728174573</v>
      </c>
      <c r="AV52" s="261">
        <f t="shared" ref="AV52:AV53" si="52">(AP52)*0.33+(AR52)*0.33+(AT52)*0+(AU52)*0.33</f>
        <v>0.58380728208201826</v>
      </c>
      <c r="AW52" s="214">
        <f t="shared" ref="AW52:AW53" si="53">AQ52*0.33+AS52*0.33+AT52*0+AU52*0.33</f>
        <v>0.65484307836983846</v>
      </c>
      <c r="AX52" s="286">
        <f>'1'!CE52</f>
        <v>0.54884306495308188</v>
      </c>
      <c r="AY52" s="286">
        <f>'1'!CG52</f>
        <v>0.65161015169669112</v>
      </c>
      <c r="AZ52" s="261">
        <f>'2'!BJ52</f>
        <v>0.61529202344409284</v>
      </c>
      <c r="BA52" s="287">
        <f>'2'!BL52</f>
        <v>0.71637876306469628</v>
      </c>
      <c r="BB52" s="287">
        <f>'3'!AX52</f>
        <v>0.68954557370256653</v>
      </c>
      <c r="BC52" s="261">
        <f>'8'!BL52</f>
        <v>0.70892328564079821</v>
      </c>
      <c r="BD52" s="261">
        <f t="shared" ref="BD52:BD53" si="54">(AX52)*0.33+(AZ52)*0.33+(BB52)*0+(BC52)*0.33</f>
        <v>0.61810926343253114</v>
      </c>
      <c r="BE52" s="214">
        <f t="shared" ref="BE52:BE53" si="55">AY52*0.33+BA52*0.33+BB52*0+BC52*0.33</f>
        <v>0.68538102613272134</v>
      </c>
      <c r="BF52" s="286">
        <f>'1'!CQ52</f>
        <v>0.5510006158184666</v>
      </c>
      <c r="BG52" s="286">
        <f>'1'!CS52</f>
        <v>0.65346623178319063</v>
      </c>
      <c r="BH52" s="261">
        <f>'2'!BS52</f>
        <v>0.41771677765818027</v>
      </c>
      <c r="BI52" s="287">
        <f>'2'!BU52</f>
        <v>0.54324747148318553</v>
      </c>
      <c r="BJ52" s="287">
        <f>'3'!BE52</f>
        <v>0.42163329441819425</v>
      </c>
      <c r="BK52" s="261">
        <f>'8'!BU52</f>
        <v>0.74359826739895252</v>
      </c>
      <c r="BL52" s="261">
        <f t="shared" ref="BL52:BL53" si="56">(BF52)*0.33+(BH52)*0.33+(BJ52)*0+(BK52)*0.33</f>
        <v>0.56506416808894788</v>
      </c>
      <c r="BM52" s="214">
        <f t="shared" ref="BM52:BM53" si="57">BG52*0.33+BI52*0.33+BJ52*0+BK52*0.33</f>
        <v>0.64030295031955853</v>
      </c>
      <c r="BN52" s="286">
        <f>'1'!DC52</f>
        <v>0.70299727392833988</v>
      </c>
      <c r="BO52" s="286">
        <f>'1'!DE52</f>
        <v>0.77403742996668856</v>
      </c>
      <c r="BP52" s="261">
        <f>'2'!CB52</f>
        <v>0.608127074095835</v>
      </c>
      <c r="BQ52" s="287">
        <f>'2'!CD52</f>
        <v>0.71081557214006841</v>
      </c>
      <c r="BR52" s="287">
        <f>'3'!BL52</f>
        <v>0.54509314533001629</v>
      </c>
      <c r="BS52" s="261">
        <f>'8'!CD52</f>
        <v>0.68866098585004354</v>
      </c>
      <c r="BT52" s="261">
        <f t="shared" ref="BT52:BT53" si="58">(BN52)*0.33+(BP52)*0.33+(BR52)*0+(BS52)*0.33</f>
        <v>0.65992916017849212</v>
      </c>
      <c r="BU52" s="214">
        <f t="shared" ref="BU52:BU53" si="59">BO52*0.33+BQ52*0.33+BR52*0+BS52*0.33</f>
        <v>0.71725961602574428</v>
      </c>
      <c r="BV52" s="286">
        <f>'1'!DO52</f>
        <v>0.73569891456303582</v>
      </c>
      <c r="BW52" s="286">
        <f>'1'!DQ52</f>
        <v>0.79766673017519041</v>
      </c>
      <c r="BX52" s="261">
        <f>'2'!CK52</f>
        <v>0.83534118329598439</v>
      </c>
      <c r="BY52" s="287">
        <f>'2'!CM52</f>
        <v>0.86818209301781846</v>
      </c>
      <c r="BZ52" s="287">
        <f>'3'!BS52</f>
        <v>0.69178137510821891</v>
      </c>
      <c r="CA52" s="261">
        <f>'8'!CM52</f>
        <v>0.83778495487592253</v>
      </c>
      <c r="CB52" s="261">
        <f t="shared" ref="CB52:CB53" si="60">(BV52)*0.33+(BX52)*0.33+(BZ52)*0+(CA52)*0.33</f>
        <v>0.79491226740253107</v>
      </c>
      <c r="CC52" s="214">
        <f t="shared" ref="CC52:CC53" si="61">BW52*0.33+BY52*0.33+BZ52*0+CA52*0.33</f>
        <v>0.82619914676274742</v>
      </c>
      <c r="CD52" s="286">
        <f>'1'!EA52</f>
        <v>0.52775749485847889</v>
      </c>
      <c r="CE52" s="286">
        <f>'1'!EC52</f>
        <v>0.63322958067887947</v>
      </c>
      <c r="CF52" s="261">
        <f>'2'!CT52</f>
        <v>0.30941097532837092</v>
      </c>
      <c r="CG52" s="287">
        <f>'2'!CV52</f>
        <v>0.42543599693226047</v>
      </c>
      <c r="CH52" s="287">
        <f>'3'!BZ52</f>
        <v>0.41499801782239654</v>
      </c>
      <c r="CI52" s="261">
        <f>'8'!CV52</f>
        <v>0.64728449956037071</v>
      </c>
      <c r="CJ52" s="261">
        <f t="shared" ref="CJ52:CJ53" si="62">(CD52)*0.33+(CF52)*0.33+(CH52)*0+(CI52)*0.33</f>
        <v>0.48986948001658281</v>
      </c>
      <c r="CK52" s="214">
        <f t="shared" ref="CK52:CK53" si="63">CE52*0.33+CG52*0.33+CH52*0+CI52*0.33</f>
        <v>0.56296352546659856</v>
      </c>
      <c r="CL52" s="286">
        <f>'1'!EM52</f>
        <v>0.53457935369856058</v>
      </c>
      <c r="CM52" s="286">
        <f>'1'!EO52</f>
        <v>0.63922478328293608</v>
      </c>
      <c r="CN52" s="261">
        <f>'2'!DC52</f>
        <v>0.45493379794894701</v>
      </c>
      <c r="CO52" s="287">
        <f>'2'!DE52</f>
        <v>0.57942293243637943</v>
      </c>
      <c r="CP52" s="287">
        <f>'3'!CG52</f>
        <v>0.7858771354741485</v>
      </c>
      <c r="CQ52" s="261">
        <f>'8'!DE52</f>
        <v>0.79598598906571782</v>
      </c>
      <c r="CR52" s="261">
        <f t="shared" ref="CR52:CR53" si="64">(CL52)*0.33+(CN52)*0.33+(CP52)*0+(CQ52)*0.33</f>
        <v>0.58921471643536449</v>
      </c>
      <c r="CS52" s="214">
        <f t="shared" ref="CS52:CS53" si="65">CM52*0.33+CO52*0.33+CP52*0+CQ52*0.33</f>
        <v>0.66482912257906102</v>
      </c>
      <c r="CT52" s="286">
        <f>'1'!EY52</f>
        <v>0.66890400587592591</v>
      </c>
      <c r="CU52" s="286">
        <f>'1'!FA52</f>
        <v>0.74859930538329045</v>
      </c>
      <c r="CV52" s="261">
        <f>'2'!DL52</f>
        <v>0.43021224870083319</v>
      </c>
      <c r="CW52" s="287">
        <f>'2'!DN52</f>
        <v>0.55560989744705902</v>
      </c>
      <c r="CX52" s="287">
        <f>'3'!CN52</f>
        <v>0.4458112632747635</v>
      </c>
      <c r="CY52" s="261">
        <f>'8'!DN52</f>
        <v>0.763986723635104</v>
      </c>
      <c r="CZ52" s="261">
        <f t="shared" ref="CZ52:CZ53" si="66">(CT52)*0.33+(CV52)*0.33+(CX52)*0+(CY52)*0.33</f>
        <v>0.6148239828099149</v>
      </c>
      <c r="DA52" s="214">
        <f t="shared" ref="DA52:DA53" si="67">CU52*0.33+CW52*0.33+CX52*0+CY52*0.33</f>
        <v>0.68250465573359964</v>
      </c>
      <c r="DB52" s="286">
        <f>'1'!FK52</f>
        <v>0.90934464532323156</v>
      </c>
      <c r="DC52" s="286">
        <f>'1'!FM52</f>
        <v>0.91219487118279352</v>
      </c>
      <c r="DD52" s="261">
        <f>'2'!DU52</f>
        <v>0.58839361530190681</v>
      </c>
      <c r="DE52" s="287">
        <f>'2'!DW52</f>
        <v>0.69525314526633408</v>
      </c>
      <c r="DF52" s="287">
        <f>'3'!CU52</f>
        <v>0.12258088222174765</v>
      </c>
      <c r="DG52" s="261">
        <f>'8'!DW52</f>
        <v>0.33473773653443989</v>
      </c>
      <c r="DH52" s="261">
        <f t="shared" ref="DH52:DH53" si="68">(DB52)*0.33+(DD52)*0.33+(DF52)*0+(DG52)*0.33</f>
        <v>0.60471707906266081</v>
      </c>
      <c r="DI52" s="214">
        <f t="shared" ref="DI52:DI53" si="69">DC52*0.33+DE52*0.33+DF52*0+DG52*0.33</f>
        <v>0.64092129848457735</v>
      </c>
    </row>
    <row r="53" spans="1:113" ht="19.5" customHeight="1">
      <c r="A53" s="97">
        <v>2009</v>
      </c>
      <c r="B53" s="286">
        <f>'1'!K53</f>
        <v>0.70856576343212196</v>
      </c>
      <c r="C53" s="286">
        <f>'1'!M53</f>
        <v>0.7781130139325293</v>
      </c>
      <c r="D53" s="261">
        <f>'2'!H53</f>
        <v>0.37595839240892182</v>
      </c>
      <c r="E53" s="287">
        <f>'2'!J53</f>
        <v>0.50021625266477476</v>
      </c>
      <c r="F53" s="287">
        <f>'3'!H53</f>
        <v>0.45619096813774362</v>
      </c>
      <c r="G53" s="261">
        <f>'8'!J53</f>
        <v>0.69444488206540722</v>
      </c>
      <c r="H53" s="261">
        <f t="shared" si="42"/>
        <v>0.58705978250912894</v>
      </c>
      <c r="I53" s="214">
        <f t="shared" si="43"/>
        <v>0.65101546905869478</v>
      </c>
      <c r="J53" s="286">
        <f>'1'!W53</f>
        <v>0.65693897737473417</v>
      </c>
      <c r="K53" s="286">
        <f>'1'!Y53</f>
        <v>0.73946727172786664</v>
      </c>
      <c r="L53" s="261">
        <f>'2'!Q53</f>
        <v>0.57210743823098098</v>
      </c>
      <c r="M53" s="287">
        <f>'2'!S53</f>
        <v>0.68213448595524151</v>
      </c>
      <c r="N53" s="287">
        <f>'3'!O53</f>
        <v>0.70030339690414134</v>
      </c>
      <c r="O53" s="261">
        <f>'8'!S53</f>
        <v>0.66351629748209928</v>
      </c>
      <c r="P53" s="261">
        <f t="shared" si="44"/>
        <v>0.62454569531897874</v>
      </c>
      <c r="Q53" s="214">
        <f t="shared" si="45"/>
        <v>0.68808895820451843</v>
      </c>
      <c r="R53" s="286">
        <f>'1'!AI53</f>
        <v>0.67397491667392784</v>
      </c>
      <c r="S53" s="286">
        <f>'1'!AK53</f>
        <v>0.75243688826600819</v>
      </c>
      <c r="T53" s="261">
        <f>'2'!Z53</f>
        <v>0.54470226847412873</v>
      </c>
      <c r="U53" s="287">
        <f>'2'!AB53</f>
        <v>0.65946929016993594</v>
      </c>
      <c r="V53" s="287">
        <f>'3'!V53</f>
        <v>0.42196820126639822</v>
      </c>
      <c r="W53" s="261">
        <f>'8'!AB53</f>
        <v>0.66092492884020704</v>
      </c>
      <c r="X53" s="261">
        <f t="shared" si="46"/>
        <v>0.62026869761612691</v>
      </c>
      <c r="Y53" s="214">
        <f t="shared" si="47"/>
        <v>0.68403426540112999</v>
      </c>
      <c r="Z53" s="286">
        <f>'1'!AU53</f>
        <v>0.55858009975418299</v>
      </c>
      <c r="AA53" s="286">
        <f>'1'!AW53</f>
        <v>0.65995115441553043</v>
      </c>
      <c r="AB53" s="261">
        <f>'2'!AI53</f>
        <v>0.6016985328961576</v>
      </c>
      <c r="AC53" s="287">
        <f>'2'!AK53</f>
        <v>0.7057849786673257</v>
      </c>
      <c r="AD53" s="287">
        <f>'3'!AC53</f>
        <v>0.77322271623155947</v>
      </c>
      <c r="AE53" s="261">
        <f>'8'!AK53</f>
        <v>0.80251702625852217</v>
      </c>
      <c r="AF53" s="261">
        <f t="shared" si="48"/>
        <v>0.64772256743992473</v>
      </c>
      <c r="AG53" s="214">
        <f t="shared" si="49"/>
        <v>0.71552354258265494</v>
      </c>
      <c r="AH53" s="286">
        <f>'1'!BG53</f>
        <v>0.46754413111527854</v>
      </c>
      <c r="AI53" s="286">
        <f>'1'!BI53</f>
        <v>0.5781685098369086</v>
      </c>
      <c r="AJ53" s="261">
        <f>'2'!AR53</f>
        <v>0.50025225371618476</v>
      </c>
      <c r="AK53" s="287">
        <f>'2'!AT53</f>
        <v>0.62101433841774367</v>
      </c>
      <c r="AL53" s="287">
        <f>'3'!AJ53</f>
        <v>0.79348268550307466</v>
      </c>
      <c r="AM53" s="261">
        <f>'8'!AT53</f>
        <v>0.74240666804874289</v>
      </c>
      <c r="AN53" s="261">
        <f t="shared" si="50"/>
        <v>0.56436700745046808</v>
      </c>
      <c r="AO53" s="214">
        <f t="shared" si="51"/>
        <v>0.6407245403801205</v>
      </c>
      <c r="AP53" s="286">
        <f>'1'!BS53</f>
        <v>0.62631643447385665</v>
      </c>
      <c r="AQ53" s="286">
        <f>'1'!BU53</f>
        <v>0.715585993794287</v>
      </c>
      <c r="AR53" s="261">
        <f>'2'!BA53</f>
        <v>0.41556598415734036</v>
      </c>
      <c r="AS53" s="287">
        <f>'2'!BC53</f>
        <v>0.54109663344785441</v>
      </c>
      <c r="AT53" s="287">
        <f>'3'!AQ53</f>
        <v>0.67221234255168705</v>
      </c>
      <c r="AU53" s="261">
        <f>'8'!BC53</f>
        <v>0.72219823738910116</v>
      </c>
      <c r="AV53" s="261">
        <f t="shared" si="52"/>
        <v>0.58214661648669841</v>
      </c>
      <c r="AW53" s="214">
        <f t="shared" si="53"/>
        <v>0.6530306853283101</v>
      </c>
      <c r="AX53" s="286">
        <f>'1'!CE53</f>
        <v>0.56915934432336124</v>
      </c>
      <c r="AY53" s="286">
        <f>'1'!CG53</f>
        <v>0.66891163450697089</v>
      </c>
      <c r="AZ53" s="261">
        <f>'2'!BJ53</f>
        <v>0.64322939587736916</v>
      </c>
      <c r="BA53" s="287">
        <f>'2'!BL53</f>
        <v>0.73764448132707539</v>
      </c>
      <c r="BB53" s="287">
        <f>'3'!AX53</f>
        <v>0.68954557370256653</v>
      </c>
      <c r="BC53" s="261">
        <f>'8'!BL53</f>
        <v>0.69791808533335387</v>
      </c>
      <c r="BD53" s="261">
        <f t="shared" si="54"/>
        <v>0.63040125242624789</v>
      </c>
      <c r="BE53" s="214">
        <f t="shared" si="55"/>
        <v>0.69447648638524206</v>
      </c>
      <c r="BF53" s="286">
        <f>'1'!CQ53</f>
        <v>0.54791957255415524</v>
      </c>
      <c r="BG53" s="286">
        <f>'1'!CS53</f>
        <v>0.65081431791194622</v>
      </c>
      <c r="BH53" s="261">
        <f>'2'!BS53</f>
        <v>0.43018934431265221</v>
      </c>
      <c r="BI53" s="287">
        <f>'2'!BU53</f>
        <v>0.55558744207050259</v>
      </c>
      <c r="BJ53" s="287">
        <f>'3'!BE53</f>
        <v>0.42163329441819425</v>
      </c>
      <c r="BK53" s="261">
        <f>'8'!BU53</f>
        <v>0.7283664147064921</v>
      </c>
      <c r="BL53" s="261">
        <f t="shared" si="56"/>
        <v>0.5631368594191889</v>
      </c>
      <c r="BM53" s="214">
        <f t="shared" si="57"/>
        <v>0.63847349764735051</v>
      </c>
      <c r="BN53" s="286">
        <f>'1'!DC53</f>
        <v>0.69912672322532066</v>
      </c>
      <c r="BO53" s="286">
        <f>'1'!DE53</f>
        <v>0.77119171433527312</v>
      </c>
      <c r="BP53" s="261">
        <f>'2'!CB53</f>
        <v>0.65033710255405586</v>
      </c>
      <c r="BQ53" s="287">
        <f>'2'!CD53</f>
        <v>0.74294994807351789</v>
      </c>
      <c r="BR53" s="287">
        <f>'3'!BL53</f>
        <v>0.54509314533001629</v>
      </c>
      <c r="BS53" s="261">
        <f>'8'!CD53</f>
        <v>0.65017712095635427</v>
      </c>
      <c r="BT53" s="261">
        <f t="shared" si="58"/>
        <v>0.65988151242279125</v>
      </c>
      <c r="BU53" s="214">
        <f t="shared" si="59"/>
        <v>0.71422519851049793</v>
      </c>
      <c r="BV53" s="286">
        <f>'1'!DO53</f>
        <v>0.75649902918355194</v>
      </c>
      <c r="BW53" s="286">
        <f>'1'!DQ53</f>
        <v>0.81232497205145782</v>
      </c>
      <c r="BX53" s="261">
        <f>'2'!CK53</f>
        <v>0.91666666666666674</v>
      </c>
      <c r="BY53" s="287">
        <f>'2'!CM53</f>
        <v>0.91666666666666652</v>
      </c>
      <c r="BZ53" s="287">
        <f>'3'!BS53</f>
        <v>0.69178137510821891</v>
      </c>
      <c r="CA53" s="261">
        <f>'8'!CM53</f>
        <v>0.82925924201378964</v>
      </c>
      <c r="CB53" s="261">
        <f t="shared" si="60"/>
        <v>0.82580022949512277</v>
      </c>
      <c r="CC53" s="214">
        <f t="shared" si="61"/>
        <v>0.84422279064153161</v>
      </c>
      <c r="CD53" s="286">
        <f>'1'!EA53</f>
        <v>0.50225855139790643</v>
      </c>
      <c r="CE53" s="286">
        <f>'1'!EC53</f>
        <v>0.61039475900022921</v>
      </c>
      <c r="CF53" s="261">
        <f>'2'!CT53</f>
        <v>0.3100365197197732</v>
      </c>
      <c r="CG53" s="287">
        <f>'2'!CV53</f>
        <v>0.42617878732373871</v>
      </c>
      <c r="CH53" s="287">
        <f>'3'!BZ53</f>
        <v>0.41499801782239654</v>
      </c>
      <c r="CI53" s="261">
        <f>'8'!CV53</f>
        <v>0.57683292922493234</v>
      </c>
      <c r="CJ53" s="261">
        <f t="shared" si="62"/>
        <v>0.45841224011306198</v>
      </c>
      <c r="CK53" s="214">
        <f t="shared" si="63"/>
        <v>0.5324241369311371</v>
      </c>
      <c r="CL53" s="286">
        <f>'1'!EM53</f>
        <v>0.54272497778403161</v>
      </c>
      <c r="CM53" s="286">
        <f>'1'!EO53</f>
        <v>0.64632229293524879</v>
      </c>
      <c r="CN53" s="261">
        <f>'2'!DC53</f>
        <v>0.45174138932841618</v>
      </c>
      <c r="CO53" s="287">
        <f>'2'!DE53</f>
        <v>0.57639450447879015</v>
      </c>
      <c r="CP53" s="287">
        <f>'3'!CG53</f>
        <v>0.7858771354741485</v>
      </c>
      <c r="CQ53" s="261">
        <f>'8'!DE53</f>
        <v>0.76796911077999408</v>
      </c>
      <c r="CR53" s="261">
        <f t="shared" si="64"/>
        <v>0.58160370770450576</v>
      </c>
      <c r="CS53" s="214">
        <f t="shared" si="65"/>
        <v>0.65692634970403097</v>
      </c>
      <c r="CT53" s="286">
        <f>'1'!EY53</f>
        <v>0.64639247220738127</v>
      </c>
      <c r="CU53" s="286">
        <f>'1'!FA53</f>
        <v>0.73132642971807471</v>
      </c>
      <c r="CV53" s="261">
        <f>'2'!DL53</f>
        <v>0.41950572483546089</v>
      </c>
      <c r="CW53" s="287">
        <f>'2'!DN53</f>
        <v>0.54503126819867498</v>
      </c>
      <c r="CX53" s="287">
        <f>'3'!CN53</f>
        <v>0.4458112632747635</v>
      </c>
      <c r="CY53" s="261">
        <f>'8'!DN53</f>
        <v>0.73659740564372767</v>
      </c>
      <c r="CZ53" s="261">
        <f t="shared" si="66"/>
        <v>0.59482354888656808</v>
      </c>
      <c r="DA53" s="214">
        <f t="shared" si="67"/>
        <v>0.66427518417495757</v>
      </c>
      <c r="DB53" s="286">
        <f>'1'!FK53</f>
        <v>0.90928137677381538</v>
      </c>
      <c r="DC53" s="286">
        <f>'1'!FM53</f>
        <v>0.91215611681229714</v>
      </c>
      <c r="DD53" s="261">
        <f>'2'!DU53</f>
        <v>0.61445953561155164</v>
      </c>
      <c r="DE53" s="287">
        <f>'2'!DW53</f>
        <v>0.71573472259823545</v>
      </c>
      <c r="DF53" s="287">
        <f>'3'!CU53</f>
        <v>0.12258088222174765</v>
      </c>
      <c r="DG53" s="261">
        <f>'8'!DW53</f>
        <v>0.27986932820995003</v>
      </c>
      <c r="DH53" s="261">
        <f t="shared" si="68"/>
        <v>0.59519137939645461</v>
      </c>
      <c r="DI53" s="214">
        <f t="shared" si="69"/>
        <v>0.62956085531475925</v>
      </c>
    </row>
    <row r="54" spans="1:113" ht="19.5" customHeight="1">
      <c r="A54" s="97"/>
      <c r="B54" s="260"/>
      <c r="C54" s="260"/>
      <c r="D54" s="260"/>
      <c r="E54" s="260"/>
      <c r="F54" s="260"/>
      <c r="G54" s="260"/>
      <c r="H54" s="260"/>
      <c r="I54" s="216"/>
      <c r="J54" s="260"/>
      <c r="K54" s="260"/>
      <c r="L54" s="260"/>
      <c r="M54" s="260"/>
      <c r="N54" s="260"/>
      <c r="O54" s="260"/>
      <c r="P54" s="260"/>
      <c r="Q54" s="260"/>
      <c r="R54" s="260"/>
      <c r="S54" s="260"/>
      <c r="T54" s="260"/>
      <c r="U54" s="260"/>
      <c r="V54" s="260"/>
      <c r="W54" s="260"/>
      <c r="X54" s="260"/>
      <c r="Y54" s="216"/>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c r="AZ54" s="260"/>
      <c r="BA54" s="260"/>
      <c r="BB54" s="260"/>
      <c r="BC54" s="260"/>
      <c r="BD54" s="260"/>
      <c r="BE54" s="216"/>
      <c r="BF54" s="260"/>
      <c r="BG54" s="260"/>
      <c r="BH54" s="260"/>
      <c r="BI54" s="260"/>
      <c r="BJ54" s="260"/>
      <c r="BK54" s="260"/>
      <c r="BL54" s="260"/>
      <c r="BM54" s="260"/>
      <c r="BN54" s="260"/>
      <c r="BO54" s="260"/>
      <c r="BP54" s="260"/>
      <c r="BQ54" s="260"/>
      <c r="BR54" s="260"/>
      <c r="BS54" s="260"/>
      <c r="BT54" s="260"/>
      <c r="BU54" s="260"/>
      <c r="BV54" s="260"/>
      <c r="BW54" s="260"/>
      <c r="BX54" s="260"/>
      <c r="BY54" s="260"/>
      <c r="BZ54" s="260"/>
      <c r="CA54" s="260"/>
      <c r="CB54" s="260"/>
      <c r="CC54" s="216"/>
      <c r="CD54" s="260"/>
      <c r="CE54" s="260"/>
      <c r="CF54" s="260"/>
      <c r="CG54" s="260"/>
      <c r="CH54" s="260"/>
      <c r="CI54" s="260"/>
      <c r="CJ54" s="260"/>
      <c r="CK54" s="260"/>
      <c r="CL54" s="260"/>
      <c r="CM54" s="260"/>
      <c r="CN54" s="260"/>
      <c r="CO54" s="260"/>
      <c r="CP54" s="260"/>
      <c r="CQ54" s="260"/>
      <c r="CR54" s="260"/>
      <c r="CS54" s="216"/>
      <c r="CT54" s="260"/>
      <c r="CU54" s="260"/>
      <c r="CV54" s="260"/>
      <c r="CW54" s="260"/>
      <c r="CX54" s="260"/>
      <c r="CY54" s="260"/>
      <c r="CZ54" s="260"/>
      <c r="DA54" s="216"/>
      <c r="DB54" s="260"/>
      <c r="DC54" s="260"/>
      <c r="DD54" s="260"/>
      <c r="DE54" s="260"/>
      <c r="DF54" s="260"/>
      <c r="DG54" s="260"/>
      <c r="DH54" s="260"/>
      <c r="DI54" s="216"/>
    </row>
    <row r="55" spans="1:113">
      <c r="A55" s="97"/>
      <c r="B55" s="195" t="s">
        <v>645</v>
      </c>
      <c r="H55" s="233"/>
      <c r="I55" s="233"/>
      <c r="J55" s="233"/>
      <c r="K55" s="233"/>
      <c r="L55" s="233"/>
      <c r="M55" s="233"/>
      <c r="N55" s="233"/>
      <c r="O55" s="233"/>
      <c r="P55" s="233"/>
      <c r="Q55" s="233"/>
      <c r="R55" s="233"/>
      <c r="S55" s="233"/>
      <c r="T55" s="233"/>
      <c r="U55" s="233"/>
      <c r="V55" s="233"/>
      <c r="W55" s="233"/>
      <c r="X55" s="233"/>
      <c r="Y55" s="233"/>
      <c r="Z55" s="233"/>
      <c r="AA55" s="233"/>
      <c r="AB55" s="233"/>
      <c r="AC55" s="233"/>
      <c r="AD55" s="233"/>
      <c r="AE55" s="233"/>
      <c r="AF55" s="233"/>
      <c r="AG55" s="233"/>
      <c r="AH55" s="233"/>
      <c r="AI55" s="233"/>
      <c r="AJ55" s="233"/>
      <c r="AK55" s="233"/>
      <c r="AL55" s="233"/>
      <c r="AM55" s="233"/>
      <c r="AN55" s="233"/>
      <c r="AO55" s="233"/>
      <c r="AP55" s="233"/>
      <c r="AQ55" s="233"/>
      <c r="AR55" s="233"/>
      <c r="AS55" s="233"/>
      <c r="AT55" s="233"/>
      <c r="AU55" s="233"/>
      <c r="AV55" s="233"/>
      <c r="AW55" s="233"/>
      <c r="AX55" s="233"/>
      <c r="AY55" s="233"/>
      <c r="AZ55" s="233"/>
      <c r="BA55" s="233"/>
      <c r="BB55" s="233"/>
      <c r="BC55" s="233"/>
      <c r="BD55" s="233"/>
      <c r="BE55" s="233"/>
      <c r="BF55" s="233"/>
      <c r="BG55" s="233"/>
      <c r="BH55" s="233"/>
      <c r="BI55" s="233"/>
      <c r="BJ55" s="233"/>
      <c r="BK55" s="233"/>
      <c r="BL55" s="233"/>
      <c r="BM55" s="233"/>
      <c r="BN55" s="233"/>
      <c r="BO55" s="233"/>
      <c r="BP55" s="233"/>
      <c r="BQ55" s="233"/>
      <c r="BR55" s="233"/>
      <c r="BS55" s="233"/>
      <c r="BT55" s="233"/>
      <c r="BU55" s="233"/>
      <c r="BV55" s="233"/>
      <c r="BW55" s="233"/>
      <c r="BX55" s="233"/>
      <c r="BY55" s="233"/>
      <c r="BZ55" s="233"/>
      <c r="CA55" s="233"/>
      <c r="CB55" s="233"/>
      <c r="CC55" s="233"/>
      <c r="CD55" s="233"/>
      <c r="CE55" s="233"/>
      <c r="CF55" s="233"/>
      <c r="CG55" s="233"/>
      <c r="CH55" s="233"/>
      <c r="CI55" s="233"/>
      <c r="CJ55" s="233"/>
      <c r="CK55" s="233"/>
      <c r="CL55" s="233"/>
      <c r="CM55" s="233"/>
      <c r="CN55" s="233"/>
      <c r="CO55" s="233"/>
      <c r="CP55" s="233"/>
      <c r="CQ55" s="233"/>
      <c r="CR55" s="233"/>
      <c r="CS55" s="233"/>
      <c r="CT55" s="233"/>
      <c r="CU55" s="233"/>
      <c r="CV55" s="233"/>
      <c r="CW55" s="233"/>
      <c r="CX55" s="233"/>
      <c r="CY55" s="233"/>
      <c r="CZ55" s="233"/>
      <c r="DA55" s="233"/>
      <c r="DB55" s="233"/>
      <c r="DC55" s="233"/>
      <c r="DD55" s="233"/>
      <c r="DE55" s="233"/>
      <c r="DF55" s="233"/>
      <c r="DG55" s="233"/>
      <c r="DH55" s="233"/>
      <c r="DI55" s="233"/>
    </row>
    <row r="56" spans="1:113">
      <c r="B56" s="195" t="s">
        <v>862</v>
      </c>
      <c r="D56" s="143"/>
      <c r="E56" s="143"/>
      <c r="F56" s="143"/>
      <c r="G56" s="143"/>
      <c r="H56" s="143"/>
    </row>
    <row r="57" spans="1:113">
      <c r="C57" s="195" t="s">
        <v>908</v>
      </c>
      <c r="D57" s="195" t="s">
        <v>909</v>
      </c>
    </row>
    <row r="58" spans="1:113">
      <c r="B58" t="s">
        <v>290</v>
      </c>
      <c r="C58" s="325">
        <f>CB$53</f>
        <v>0.82580022949512277</v>
      </c>
    </row>
    <row r="59" spans="1:113">
      <c r="B59" t="s">
        <v>289</v>
      </c>
      <c r="C59" s="325">
        <f>BT$53</f>
        <v>0.65988151242279125</v>
      </c>
    </row>
    <row r="60" spans="1:113">
      <c r="B60" t="s">
        <v>284</v>
      </c>
      <c r="C60" s="325">
        <f>AF$53</f>
        <v>0.64772256743992473</v>
      </c>
    </row>
    <row r="61" spans="1:113">
      <c r="B61" t="s">
        <v>287</v>
      </c>
      <c r="C61" s="325">
        <f>BD$53</f>
        <v>0.63040125242624789</v>
      </c>
    </row>
    <row r="62" spans="1:113">
      <c r="B62" t="s">
        <v>283</v>
      </c>
      <c r="C62" s="325">
        <f>P$53</f>
        <v>0.62454569531897874</v>
      </c>
    </row>
    <row r="63" spans="1:113">
      <c r="B63" t="s">
        <v>272</v>
      </c>
      <c r="C63" s="325">
        <f>X$53</f>
        <v>0.62026869761612691</v>
      </c>
    </row>
    <row r="64" spans="1:113">
      <c r="B64" t="s">
        <v>273</v>
      </c>
      <c r="C64" s="325">
        <f>DH$53</f>
        <v>0.59519137939645461</v>
      </c>
    </row>
    <row r="65" spans="2:22">
      <c r="B65" t="s">
        <v>293</v>
      </c>
      <c r="C65" s="325">
        <f>CZ$53</f>
        <v>0.59482354888656808</v>
      </c>
    </row>
    <row r="66" spans="2:22">
      <c r="B66" t="s">
        <v>281</v>
      </c>
      <c r="C66" s="325">
        <f>H$53</f>
        <v>0.58705978250912894</v>
      </c>
    </row>
    <row r="67" spans="2:22">
      <c r="B67" t="s">
        <v>286</v>
      </c>
      <c r="C67" s="325">
        <f>AV$53</f>
        <v>0.58214661648669841</v>
      </c>
    </row>
    <row r="68" spans="2:22">
      <c r="B68" t="s">
        <v>292</v>
      </c>
      <c r="C68" s="325">
        <f>CR$53</f>
        <v>0.58160370770450576</v>
      </c>
    </row>
    <row r="69" spans="2:22">
      <c r="B69" t="s">
        <v>285</v>
      </c>
      <c r="C69" s="325">
        <f>AN$53</f>
        <v>0.56436700745046808</v>
      </c>
    </row>
    <row r="70" spans="2:22">
      <c r="B70" t="s">
        <v>288</v>
      </c>
      <c r="C70" s="325">
        <f>BL$53</f>
        <v>0.5631368594191889</v>
      </c>
    </row>
    <row r="71" spans="2:22">
      <c r="B71" t="s">
        <v>291</v>
      </c>
      <c r="C71" s="325">
        <f>CJ$53</f>
        <v>0.45841224011306198</v>
      </c>
      <c r="V71" s="255"/>
    </row>
    <row r="72" spans="2:22">
      <c r="V72" s="255"/>
    </row>
    <row r="73" spans="2:22">
      <c r="V73" s="255"/>
    </row>
    <row r="74" spans="2:22">
      <c r="V74" s="255"/>
    </row>
    <row r="75" spans="2:22">
      <c r="C75" s="195" t="s">
        <v>909</v>
      </c>
      <c r="F75" s="195" t="s">
        <v>909</v>
      </c>
      <c r="V75" s="255"/>
    </row>
    <row r="76" spans="2:22">
      <c r="B76" t="s">
        <v>290</v>
      </c>
      <c r="C76" s="195">
        <f>(POWER($CB$53/$CB$24, 1/29)-1)*100</f>
        <v>1.9995534345699451</v>
      </c>
      <c r="G76" s="195" t="s">
        <v>290</v>
      </c>
      <c r="H76" s="195">
        <v>0.76494480609818893</v>
      </c>
      <c r="V76" s="255"/>
    </row>
    <row r="77" spans="2:22">
      <c r="B77" t="s">
        <v>281</v>
      </c>
      <c r="C77" s="195">
        <f>(POWER($H$53/$H$24, 1/29)-1)*100</f>
        <v>1.6243568891683324</v>
      </c>
      <c r="G77" s="195" t="s">
        <v>281</v>
      </c>
      <c r="H77" s="195">
        <v>0.48538290784969629</v>
      </c>
      <c r="V77" s="255"/>
    </row>
    <row r="78" spans="2:22">
      <c r="B78" t="s">
        <v>272</v>
      </c>
      <c r="C78" s="195">
        <f>(POWER($X$53/$X$24, 1/29)-1)*100</f>
        <v>1.6218227092893001</v>
      </c>
      <c r="G78" s="195" t="s">
        <v>272</v>
      </c>
      <c r="H78" s="195">
        <v>0.5464557925069613</v>
      </c>
    </row>
    <row r="79" spans="2:22">
      <c r="B79" t="s">
        <v>284</v>
      </c>
      <c r="C79" s="195">
        <f>(POWER($AF$53/$AF$24, 1/29)-1)*100</f>
        <v>1.60411408548089</v>
      </c>
      <c r="G79" s="195" t="s">
        <v>284</v>
      </c>
      <c r="H79" s="195">
        <v>1.0306839758760011</v>
      </c>
    </row>
    <row r="80" spans="2:22">
      <c r="B80" t="s">
        <v>273</v>
      </c>
      <c r="C80" s="195">
        <f>(POWER($DH$53/$DH$24, 1/29)-1)*100</f>
        <v>1.5523459616729962</v>
      </c>
      <c r="G80" s="195" t="s">
        <v>273</v>
      </c>
      <c r="H80" s="195">
        <v>0.24229450026560517</v>
      </c>
    </row>
    <row r="81" spans="2:8">
      <c r="B81" t="s">
        <v>293</v>
      </c>
      <c r="C81" s="195">
        <f>(POWER($CZ$53/$CZ$24, 1/29)-1)*100</f>
        <v>1.5009338380725712</v>
      </c>
      <c r="G81" s="195" t="s">
        <v>293</v>
      </c>
      <c r="H81" s="195">
        <v>0.10583768496816859</v>
      </c>
    </row>
    <row r="82" spans="2:8">
      <c r="B82" t="s">
        <v>287</v>
      </c>
      <c r="C82" s="195">
        <f>(POWER($BD$53/$BD$24, 1/29)-1)*100</f>
        <v>1.4615755871666414</v>
      </c>
      <c r="G82" s="195" t="s">
        <v>287</v>
      </c>
      <c r="H82" s="195">
        <v>0.21235787032822806</v>
      </c>
    </row>
    <row r="83" spans="2:8">
      <c r="B83" t="s">
        <v>285</v>
      </c>
      <c r="C83" s="195">
        <f>(POWER($AN$53/$AN$24, 1/29)-1)*100</f>
        <v>1.3704404712508111</v>
      </c>
      <c r="G83" s="195" t="s">
        <v>285</v>
      </c>
      <c r="H83" s="195">
        <v>0.30193845781278927</v>
      </c>
    </row>
    <row r="84" spans="2:8">
      <c r="B84" t="s">
        <v>283</v>
      </c>
      <c r="C84" s="195">
        <f>(POWER($P$53/$P$24, 1/29)-1)*100</f>
        <v>1.2529200904018545</v>
      </c>
      <c r="G84" s="195" t="s">
        <v>283</v>
      </c>
      <c r="H84" s="195">
        <v>3.0801068891084249E-2</v>
      </c>
    </row>
    <row r="85" spans="2:8">
      <c r="B85" t="s">
        <v>286</v>
      </c>
      <c r="C85" s="195">
        <f>(POWER($AV$53/$AV$24, 1/29)-1)*100</f>
        <v>1.2198446705893318</v>
      </c>
      <c r="G85" s="195" t="s">
        <v>286</v>
      </c>
      <c r="H85" s="195">
        <v>0.55988953689660725</v>
      </c>
    </row>
    <row r="86" spans="2:8">
      <c r="B86" t="s">
        <v>291</v>
      </c>
      <c r="C86" s="195">
        <f>(POWER($CJ$53/$CJ$24, 1/29)-1)*100</f>
        <v>1.1945053934334426</v>
      </c>
      <c r="G86" s="195" t="s">
        <v>291</v>
      </c>
      <c r="H86" s="195">
        <v>0.11813831326168422</v>
      </c>
    </row>
    <row r="87" spans="2:8">
      <c r="B87" t="s">
        <v>288</v>
      </c>
      <c r="C87" s="195">
        <f>(POWER($BL$53/$BL$24, 1/29)-1)*100</f>
        <v>1.1465601918897228</v>
      </c>
      <c r="G87" s="195" t="s">
        <v>288</v>
      </c>
      <c r="H87" s="195">
        <v>5.3593121263340038E-2</v>
      </c>
    </row>
    <row r="88" spans="2:8">
      <c r="B88" t="s">
        <v>289</v>
      </c>
      <c r="C88" s="195">
        <f>(POWER($BT$53/$BT$24, 1/29)-1)*100</f>
        <v>0.90743593779674114</v>
      </c>
      <c r="G88" s="195" t="s">
        <v>289</v>
      </c>
      <c r="H88" s="195">
        <v>-0.16431518943582635</v>
      </c>
    </row>
    <row r="89" spans="2:8">
      <c r="B89" t="s">
        <v>292</v>
      </c>
      <c r="C89" s="195">
        <f>(POWER($CR$53/$CR$24, 1/29)-1)*100</f>
        <v>0.8754168315382227</v>
      </c>
      <c r="G89" s="195" t="s">
        <v>292</v>
      </c>
      <c r="H89" s="195">
        <v>0.27118721224554942</v>
      </c>
    </row>
  </sheetData>
  <sortState ref="B76:C89">
    <sortCondition descending="1" ref="C76:C89"/>
  </sortState>
  <pageMargins left="0.35433070866141736" right="0.35433070866141736" top="0.9055118110236221" bottom="0.62992125984251968" header="0.51181102362204722" footer="0.51181102362204722"/>
  <pageSetup scale="64" orientation="landscape" horizontalDpi="4294967294" r:id="rId1"/>
  <headerFooter alignWithMargins="0"/>
  <colBreaks count="6" manualBreakCount="6">
    <brk id="17" max="46" man="1"/>
    <brk id="33" max="46" man="1"/>
    <brk id="49" max="46" man="1"/>
    <brk id="65" max="46" man="1"/>
    <brk id="81" max="46" man="1"/>
    <brk id="97" max="46" man="1"/>
  </colBreaks>
</worksheet>
</file>

<file path=xl/worksheets/sheet155.xml><?xml version="1.0" encoding="utf-8"?>
<worksheet xmlns="http://schemas.openxmlformats.org/spreadsheetml/2006/main" xmlns:r="http://schemas.openxmlformats.org/officeDocument/2006/relationships">
  <sheetPr codeName="Sheet167"/>
  <dimension ref="A1:DM89"/>
  <sheetViews>
    <sheetView view="pageBreakPreview" zoomScaleSheetLayoutView="100" workbookViewId="0">
      <pane xSplit="1" ySplit="3" topLeftCell="B45" activePane="bottomRight" state="frozen"/>
      <selection activeCell="R37" sqref="R37"/>
      <selection pane="topRight" activeCell="R37" sqref="R37"/>
      <selection pane="bottomLeft" activeCell="R37" sqref="R37"/>
      <selection pane="bottomRight" activeCell="R37" sqref="R37"/>
    </sheetView>
  </sheetViews>
  <sheetFormatPr defaultRowHeight="12.75"/>
  <cols>
    <col min="1" max="1" width="6.28515625" style="195" customWidth="1"/>
    <col min="2" max="8" width="10.140625" style="195" customWidth="1"/>
    <col min="9" max="9" width="9.28515625" style="195" bestFit="1" customWidth="1"/>
    <col min="10" max="24" width="10.140625" style="195" customWidth="1"/>
    <col min="25" max="25" width="9.28515625" style="195" bestFit="1" customWidth="1"/>
    <col min="26" max="56" width="10.140625" style="195" customWidth="1"/>
    <col min="57" max="57" width="9.28515625" style="195" bestFit="1" customWidth="1"/>
    <col min="58" max="80" width="10.140625" style="195" customWidth="1"/>
    <col min="81" max="81" width="9.28515625" style="195" bestFit="1" customWidth="1"/>
    <col min="82" max="96" width="10.140625" style="195" customWidth="1"/>
    <col min="97" max="97" width="8.85546875" style="195" customWidth="1"/>
    <col min="98" max="104" width="10.140625" style="195" customWidth="1"/>
    <col min="105" max="105" width="8.85546875" style="195" customWidth="1"/>
    <col min="106" max="112" width="10.140625" style="195" customWidth="1"/>
    <col min="113" max="256" width="9.140625" style="195"/>
    <col min="257" max="257" width="6.28515625" style="195" customWidth="1"/>
    <col min="258" max="264" width="10.140625" style="195" customWidth="1"/>
    <col min="265" max="265" width="9.28515625" style="195" bestFit="1" customWidth="1"/>
    <col min="266" max="280" width="10.140625" style="195" customWidth="1"/>
    <col min="281" max="281" width="9.28515625" style="195" bestFit="1" customWidth="1"/>
    <col min="282" max="312" width="10.140625" style="195" customWidth="1"/>
    <col min="313" max="313" width="9.28515625" style="195" bestFit="1" customWidth="1"/>
    <col min="314" max="336" width="10.140625" style="195" customWidth="1"/>
    <col min="337" max="337" width="9.28515625" style="195" bestFit="1" customWidth="1"/>
    <col min="338" max="352" width="10.140625" style="195" customWidth="1"/>
    <col min="353" max="353" width="8.85546875" style="195" customWidth="1"/>
    <col min="354" max="360" width="10.140625" style="195" customWidth="1"/>
    <col min="361" max="361" width="8.85546875" style="195" customWidth="1"/>
    <col min="362" max="368" width="10.140625" style="195" customWidth="1"/>
    <col min="369" max="512" width="9.140625" style="195"/>
    <col min="513" max="513" width="6.28515625" style="195" customWidth="1"/>
    <col min="514" max="520" width="10.140625" style="195" customWidth="1"/>
    <col min="521" max="521" width="9.28515625" style="195" bestFit="1" customWidth="1"/>
    <col min="522" max="536" width="10.140625" style="195" customWidth="1"/>
    <col min="537" max="537" width="9.28515625" style="195" bestFit="1" customWidth="1"/>
    <col min="538" max="568" width="10.140625" style="195" customWidth="1"/>
    <col min="569" max="569" width="9.28515625" style="195" bestFit="1" customWidth="1"/>
    <col min="570" max="592" width="10.140625" style="195" customWidth="1"/>
    <col min="593" max="593" width="9.28515625" style="195" bestFit="1" customWidth="1"/>
    <col min="594" max="608" width="10.140625" style="195" customWidth="1"/>
    <col min="609" max="609" width="8.85546875" style="195" customWidth="1"/>
    <col min="610" max="616" width="10.140625" style="195" customWidth="1"/>
    <col min="617" max="617" width="8.85546875" style="195" customWidth="1"/>
    <col min="618" max="624" width="10.140625" style="195" customWidth="1"/>
    <col min="625" max="768" width="9.140625" style="195"/>
    <col min="769" max="769" width="6.28515625" style="195" customWidth="1"/>
    <col min="770" max="776" width="10.140625" style="195" customWidth="1"/>
    <col min="777" max="777" width="9.28515625" style="195" bestFit="1" customWidth="1"/>
    <col min="778" max="792" width="10.140625" style="195" customWidth="1"/>
    <col min="793" max="793" width="9.28515625" style="195" bestFit="1" customWidth="1"/>
    <col min="794" max="824" width="10.140625" style="195" customWidth="1"/>
    <col min="825" max="825" width="9.28515625" style="195" bestFit="1" customWidth="1"/>
    <col min="826" max="848" width="10.140625" style="195" customWidth="1"/>
    <col min="849" max="849" width="9.28515625" style="195" bestFit="1" customWidth="1"/>
    <col min="850" max="864" width="10.140625" style="195" customWidth="1"/>
    <col min="865" max="865" width="8.85546875" style="195" customWidth="1"/>
    <col min="866" max="872" width="10.140625" style="195" customWidth="1"/>
    <col min="873" max="873" width="8.85546875" style="195" customWidth="1"/>
    <col min="874" max="880" width="10.140625" style="195" customWidth="1"/>
    <col min="881" max="1024" width="9.140625" style="195"/>
    <col min="1025" max="1025" width="6.28515625" style="195" customWidth="1"/>
    <col min="1026" max="1032" width="10.140625" style="195" customWidth="1"/>
    <col min="1033" max="1033" width="9.28515625" style="195" bestFit="1" customWidth="1"/>
    <col min="1034" max="1048" width="10.140625" style="195" customWidth="1"/>
    <col min="1049" max="1049" width="9.28515625" style="195" bestFit="1" customWidth="1"/>
    <col min="1050" max="1080" width="10.140625" style="195" customWidth="1"/>
    <col min="1081" max="1081" width="9.28515625" style="195" bestFit="1" customWidth="1"/>
    <col min="1082" max="1104" width="10.140625" style="195" customWidth="1"/>
    <col min="1105" max="1105" width="9.28515625" style="195" bestFit="1" customWidth="1"/>
    <col min="1106" max="1120" width="10.140625" style="195" customWidth="1"/>
    <col min="1121" max="1121" width="8.85546875" style="195" customWidth="1"/>
    <col min="1122" max="1128" width="10.140625" style="195" customWidth="1"/>
    <col min="1129" max="1129" width="8.85546875" style="195" customWidth="1"/>
    <col min="1130" max="1136" width="10.140625" style="195" customWidth="1"/>
    <col min="1137" max="1280" width="9.140625" style="195"/>
    <col min="1281" max="1281" width="6.28515625" style="195" customWidth="1"/>
    <col min="1282" max="1288" width="10.140625" style="195" customWidth="1"/>
    <col min="1289" max="1289" width="9.28515625" style="195" bestFit="1" customWidth="1"/>
    <col min="1290" max="1304" width="10.140625" style="195" customWidth="1"/>
    <col min="1305" max="1305" width="9.28515625" style="195" bestFit="1" customWidth="1"/>
    <col min="1306" max="1336" width="10.140625" style="195" customWidth="1"/>
    <col min="1337" max="1337" width="9.28515625" style="195" bestFit="1" customWidth="1"/>
    <col min="1338" max="1360" width="10.140625" style="195" customWidth="1"/>
    <col min="1361" max="1361" width="9.28515625" style="195" bestFit="1" customWidth="1"/>
    <col min="1362" max="1376" width="10.140625" style="195" customWidth="1"/>
    <col min="1377" max="1377" width="8.85546875" style="195" customWidth="1"/>
    <col min="1378" max="1384" width="10.140625" style="195" customWidth="1"/>
    <col min="1385" max="1385" width="8.85546875" style="195" customWidth="1"/>
    <col min="1386" max="1392" width="10.140625" style="195" customWidth="1"/>
    <col min="1393" max="1536" width="9.140625" style="195"/>
    <col min="1537" max="1537" width="6.28515625" style="195" customWidth="1"/>
    <col min="1538" max="1544" width="10.140625" style="195" customWidth="1"/>
    <col min="1545" max="1545" width="9.28515625" style="195" bestFit="1" customWidth="1"/>
    <col min="1546" max="1560" width="10.140625" style="195" customWidth="1"/>
    <col min="1561" max="1561" width="9.28515625" style="195" bestFit="1" customWidth="1"/>
    <col min="1562" max="1592" width="10.140625" style="195" customWidth="1"/>
    <col min="1593" max="1593" width="9.28515625" style="195" bestFit="1" customWidth="1"/>
    <col min="1594" max="1616" width="10.140625" style="195" customWidth="1"/>
    <col min="1617" max="1617" width="9.28515625" style="195" bestFit="1" customWidth="1"/>
    <col min="1618" max="1632" width="10.140625" style="195" customWidth="1"/>
    <col min="1633" max="1633" width="8.85546875" style="195" customWidth="1"/>
    <col min="1634" max="1640" width="10.140625" style="195" customWidth="1"/>
    <col min="1641" max="1641" width="8.85546875" style="195" customWidth="1"/>
    <col min="1642" max="1648" width="10.140625" style="195" customWidth="1"/>
    <col min="1649" max="1792" width="9.140625" style="195"/>
    <col min="1793" max="1793" width="6.28515625" style="195" customWidth="1"/>
    <col min="1794" max="1800" width="10.140625" style="195" customWidth="1"/>
    <col min="1801" max="1801" width="9.28515625" style="195" bestFit="1" customWidth="1"/>
    <col min="1802" max="1816" width="10.140625" style="195" customWidth="1"/>
    <col min="1817" max="1817" width="9.28515625" style="195" bestFit="1" customWidth="1"/>
    <col min="1818" max="1848" width="10.140625" style="195" customWidth="1"/>
    <col min="1849" max="1849" width="9.28515625" style="195" bestFit="1" customWidth="1"/>
    <col min="1850" max="1872" width="10.140625" style="195" customWidth="1"/>
    <col min="1873" max="1873" width="9.28515625" style="195" bestFit="1" customWidth="1"/>
    <col min="1874" max="1888" width="10.140625" style="195" customWidth="1"/>
    <col min="1889" max="1889" width="8.85546875" style="195" customWidth="1"/>
    <col min="1890" max="1896" width="10.140625" style="195" customWidth="1"/>
    <col min="1897" max="1897" width="8.85546875" style="195" customWidth="1"/>
    <col min="1898" max="1904" width="10.140625" style="195" customWidth="1"/>
    <col min="1905" max="2048" width="9.140625" style="195"/>
    <col min="2049" max="2049" width="6.28515625" style="195" customWidth="1"/>
    <col min="2050" max="2056" width="10.140625" style="195" customWidth="1"/>
    <col min="2057" max="2057" width="9.28515625" style="195" bestFit="1" customWidth="1"/>
    <col min="2058" max="2072" width="10.140625" style="195" customWidth="1"/>
    <col min="2073" max="2073" width="9.28515625" style="195" bestFit="1" customWidth="1"/>
    <col min="2074" max="2104" width="10.140625" style="195" customWidth="1"/>
    <col min="2105" max="2105" width="9.28515625" style="195" bestFit="1" customWidth="1"/>
    <col min="2106" max="2128" width="10.140625" style="195" customWidth="1"/>
    <col min="2129" max="2129" width="9.28515625" style="195" bestFit="1" customWidth="1"/>
    <col min="2130" max="2144" width="10.140625" style="195" customWidth="1"/>
    <col min="2145" max="2145" width="8.85546875" style="195" customWidth="1"/>
    <col min="2146" max="2152" width="10.140625" style="195" customWidth="1"/>
    <col min="2153" max="2153" width="8.85546875" style="195" customWidth="1"/>
    <col min="2154" max="2160" width="10.140625" style="195" customWidth="1"/>
    <col min="2161" max="2304" width="9.140625" style="195"/>
    <col min="2305" max="2305" width="6.28515625" style="195" customWidth="1"/>
    <col min="2306" max="2312" width="10.140625" style="195" customWidth="1"/>
    <col min="2313" max="2313" width="9.28515625" style="195" bestFit="1" customWidth="1"/>
    <col min="2314" max="2328" width="10.140625" style="195" customWidth="1"/>
    <col min="2329" max="2329" width="9.28515625" style="195" bestFit="1" customWidth="1"/>
    <col min="2330" max="2360" width="10.140625" style="195" customWidth="1"/>
    <col min="2361" max="2361" width="9.28515625" style="195" bestFit="1" customWidth="1"/>
    <col min="2362" max="2384" width="10.140625" style="195" customWidth="1"/>
    <col min="2385" max="2385" width="9.28515625" style="195" bestFit="1" customWidth="1"/>
    <col min="2386" max="2400" width="10.140625" style="195" customWidth="1"/>
    <col min="2401" max="2401" width="8.85546875" style="195" customWidth="1"/>
    <col min="2402" max="2408" width="10.140625" style="195" customWidth="1"/>
    <col min="2409" max="2409" width="8.85546875" style="195" customWidth="1"/>
    <col min="2410" max="2416" width="10.140625" style="195" customWidth="1"/>
    <col min="2417" max="2560" width="9.140625" style="195"/>
    <col min="2561" max="2561" width="6.28515625" style="195" customWidth="1"/>
    <col min="2562" max="2568" width="10.140625" style="195" customWidth="1"/>
    <col min="2569" max="2569" width="9.28515625" style="195" bestFit="1" customWidth="1"/>
    <col min="2570" max="2584" width="10.140625" style="195" customWidth="1"/>
    <col min="2585" max="2585" width="9.28515625" style="195" bestFit="1" customWidth="1"/>
    <col min="2586" max="2616" width="10.140625" style="195" customWidth="1"/>
    <col min="2617" max="2617" width="9.28515625" style="195" bestFit="1" customWidth="1"/>
    <col min="2618" max="2640" width="10.140625" style="195" customWidth="1"/>
    <col min="2641" max="2641" width="9.28515625" style="195" bestFit="1" customWidth="1"/>
    <col min="2642" max="2656" width="10.140625" style="195" customWidth="1"/>
    <col min="2657" max="2657" width="8.85546875" style="195" customWidth="1"/>
    <col min="2658" max="2664" width="10.140625" style="195" customWidth="1"/>
    <col min="2665" max="2665" width="8.85546875" style="195" customWidth="1"/>
    <col min="2666" max="2672" width="10.140625" style="195" customWidth="1"/>
    <col min="2673" max="2816" width="9.140625" style="195"/>
    <col min="2817" max="2817" width="6.28515625" style="195" customWidth="1"/>
    <col min="2818" max="2824" width="10.140625" style="195" customWidth="1"/>
    <col min="2825" max="2825" width="9.28515625" style="195" bestFit="1" customWidth="1"/>
    <col min="2826" max="2840" width="10.140625" style="195" customWidth="1"/>
    <col min="2841" max="2841" width="9.28515625" style="195" bestFit="1" customWidth="1"/>
    <col min="2842" max="2872" width="10.140625" style="195" customWidth="1"/>
    <col min="2873" max="2873" width="9.28515625" style="195" bestFit="1" customWidth="1"/>
    <col min="2874" max="2896" width="10.140625" style="195" customWidth="1"/>
    <col min="2897" max="2897" width="9.28515625" style="195" bestFit="1" customWidth="1"/>
    <col min="2898" max="2912" width="10.140625" style="195" customWidth="1"/>
    <col min="2913" max="2913" width="8.85546875" style="195" customWidth="1"/>
    <col min="2914" max="2920" width="10.140625" style="195" customWidth="1"/>
    <col min="2921" max="2921" width="8.85546875" style="195" customWidth="1"/>
    <col min="2922" max="2928" width="10.140625" style="195" customWidth="1"/>
    <col min="2929" max="3072" width="9.140625" style="195"/>
    <col min="3073" max="3073" width="6.28515625" style="195" customWidth="1"/>
    <col min="3074" max="3080" width="10.140625" style="195" customWidth="1"/>
    <col min="3081" max="3081" width="9.28515625" style="195" bestFit="1" customWidth="1"/>
    <col min="3082" max="3096" width="10.140625" style="195" customWidth="1"/>
    <col min="3097" max="3097" width="9.28515625" style="195" bestFit="1" customWidth="1"/>
    <col min="3098" max="3128" width="10.140625" style="195" customWidth="1"/>
    <col min="3129" max="3129" width="9.28515625" style="195" bestFit="1" customWidth="1"/>
    <col min="3130" max="3152" width="10.140625" style="195" customWidth="1"/>
    <col min="3153" max="3153" width="9.28515625" style="195" bestFit="1" customWidth="1"/>
    <col min="3154" max="3168" width="10.140625" style="195" customWidth="1"/>
    <col min="3169" max="3169" width="8.85546875" style="195" customWidth="1"/>
    <col min="3170" max="3176" width="10.140625" style="195" customWidth="1"/>
    <col min="3177" max="3177" width="8.85546875" style="195" customWidth="1"/>
    <col min="3178" max="3184" width="10.140625" style="195" customWidth="1"/>
    <col min="3185" max="3328" width="9.140625" style="195"/>
    <col min="3329" max="3329" width="6.28515625" style="195" customWidth="1"/>
    <col min="3330" max="3336" width="10.140625" style="195" customWidth="1"/>
    <col min="3337" max="3337" width="9.28515625" style="195" bestFit="1" customWidth="1"/>
    <col min="3338" max="3352" width="10.140625" style="195" customWidth="1"/>
    <col min="3353" max="3353" width="9.28515625" style="195" bestFit="1" customWidth="1"/>
    <col min="3354" max="3384" width="10.140625" style="195" customWidth="1"/>
    <col min="3385" max="3385" width="9.28515625" style="195" bestFit="1" customWidth="1"/>
    <col min="3386" max="3408" width="10.140625" style="195" customWidth="1"/>
    <col min="3409" max="3409" width="9.28515625" style="195" bestFit="1" customWidth="1"/>
    <col min="3410" max="3424" width="10.140625" style="195" customWidth="1"/>
    <col min="3425" max="3425" width="8.85546875" style="195" customWidth="1"/>
    <col min="3426" max="3432" width="10.140625" style="195" customWidth="1"/>
    <col min="3433" max="3433" width="8.85546875" style="195" customWidth="1"/>
    <col min="3434" max="3440" width="10.140625" style="195" customWidth="1"/>
    <col min="3441" max="3584" width="9.140625" style="195"/>
    <col min="3585" max="3585" width="6.28515625" style="195" customWidth="1"/>
    <col min="3586" max="3592" width="10.140625" style="195" customWidth="1"/>
    <col min="3593" max="3593" width="9.28515625" style="195" bestFit="1" customWidth="1"/>
    <col min="3594" max="3608" width="10.140625" style="195" customWidth="1"/>
    <col min="3609" max="3609" width="9.28515625" style="195" bestFit="1" customWidth="1"/>
    <col min="3610" max="3640" width="10.140625" style="195" customWidth="1"/>
    <col min="3641" max="3641" width="9.28515625" style="195" bestFit="1" customWidth="1"/>
    <col min="3642" max="3664" width="10.140625" style="195" customWidth="1"/>
    <col min="3665" max="3665" width="9.28515625" style="195" bestFit="1" customWidth="1"/>
    <col min="3666" max="3680" width="10.140625" style="195" customWidth="1"/>
    <col min="3681" max="3681" width="8.85546875" style="195" customWidth="1"/>
    <col min="3682" max="3688" width="10.140625" style="195" customWidth="1"/>
    <col min="3689" max="3689" width="8.85546875" style="195" customWidth="1"/>
    <col min="3690" max="3696" width="10.140625" style="195" customWidth="1"/>
    <col min="3697" max="3840" width="9.140625" style="195"/>
    <col min="3841" max="3841" width="6.28515625" style="195" customWidth="1"/>
    <col min="3842" max="3848" width="10.140625" style="195" customWidth="1"/>
    <col min="3849" max="3849" width="9.28515625" style="195" bestFit="1" customWidth="1"/>
    <col min="3850" max="3864" width="10.140625" style="195" customWidth="1"/>
    <col min="3865" max="3865" width="9.28515625" style="195" bestFit="1" customWidth="1"/>
    <col min="3866" max="3896" width="10.140625" style="195" customWidth="1"/>
    <col min="3897" max="3897" width="9.28515625" style="195" bestFit="1" customWidth="1"/>
    <col min="3898" max="3920" width="10.140625" style="195" customWidth="1"/>
    <col min="3921" max="3921" width="9.28515625" style="195" bestFit="1" customWidth="1"/>
    <col min="3922" max="3936" width="10.140625" style="195" customWidth="1"/>
    <col min="3937" max="3937" width="8.85546875" style="195" customWidth="1"/>
    <col min="3938" max="3944" width="10.140625" style="195" customWidth="1"/>
    <col min="3945" max="3945" width="8.85546875" style="195" customWidth="1"/>
    <col min="3946" max="3952" width="10.140625" style="195" customWidth="1"/>
    <col min="3953" max="4096" width="9.140625" style="195"/>
    <col min="4097" max="4097" width="6.28515625" style="195" customWidth="1"/>
    <col min="4098" max="4104" width="10.140625" style="195" customWidth="1"/>
    <col min="4105" max="4105" width="9.28515625" style="195" bestFit="1" customWidth="1"/>
    <col min="4106" max="4120" width="10.140625" style="195" customWidth="1"/>
    <col min="4121" max="4121" width="9.28515625" style="195" bestFit="1" customWidth="1"/>
    <col min="4122" max="4152" width="10.140625" style="195" customWidth="1"/>
    <col min="4153" max="4153" width="9.28515625" style="195" bestFit="1" customWidth="1"/>
    <col min="4154" max="4176" width="10.140625" style="195" customWidth="1"/>
    <col min="4177" max="4177" width="9.28515625" style="195" bestFit="1" customWidth="1"/>
    <col min="4178" max="4192" width="10.140625" style="195" customWidth="1"/>
    <col min="4193" max="4193" width="8.85546875" style="195" customWidth="1"/>
    <col min="4194" max="4200" width="10.140625" style="195" customWidth="1"/>
    <col min="4201" max="4201" width="8.85546875" style="195" customWidth="1"/>
    <col min="4202" max="4208" width="10.140625" style="195" customWidth="1"/>
    <col min="4209" max="4352" width="9.140625" style="195"/>
    <col min="4353" max="4353" width="6.28515625" style="195" customWidth="1"/>
    <col min="4354" max="4360" width="10.140625" style="195" customWidth="1"/>
    <col min="4361" max="4361" width="9.28515625" style="195" bestFit="1" customWidth="1"/>
    <col min="4362" max="4376" width="10.140625" style="195" customWidth="1"/>
    <col min="4377" max="4377" width="9.28515625" style="195" bestFit="1" customWidth="1"/>
    <col min="4378" max="4408" width="10.140625" style="195" customWidth="1"/>
    <col min="4409" max="4409" width="9.28515625" style="195" bestFit="1" customWidth="1"/>
    <col min="4410" max="4432" width="10.140625" style="195" customWidth="1"/>
    <col min="4433" max="4433" width="9.28515625" style="195" bestFit="1" customWidth="1"/>
    <col min="4434" max="4448" width="10.140625" style="195" customWidth="1"/>
    <col min="4449" max="4449" width="8.85546875" style="195" customWidth="1"/>
    <col min="4450" max="4456" width="10.140625" style="195" customWidth="1"/>
    <col min="4457" max="4457" width="8.85546875" style="195" customWidth="1"/>
    <col min="4458" max="4464" width="10.140625" style="195" customWidth="1"/>
    <col min="4465" max="4608" width="9.140625" style="195"/>
    <col min="4609" max="4609" width="6.28515625" style="195" customWidth="1"/>
    <col min="4610" max="4616" width="10.140625" style="195" customWidth="1"/>
    <col min="4617" max="4617" width="9.28515625" style="195" bestFit="1" customWidth="1"/>
    <col min="4618" max="4632" width="10.140625" style="195" customWidth="1"/>
    <col min="4633" max="4633" width="9.28515625" style="195" bestFit="1" customWidth="1"/>
    <col min="4634" max="4664" width="10.140625" style="195" customWidth="1"/>
    <col min="4665" max="4665" width="9.28515625" style="195" bestFit="1" customWidth="1"/>
    <col min="4666" max="4688" width="10.140625" style="195" customWidth="1"/>
    <col min="4689" max="4689" width="9.28515625" style="195" bestFit="1" customWidth="1"/>
    <col min="4690" max="4704" width="10.140625" style="195" customWidth="1"/>
    <col min="4705" max="4705" width="8.85546875" style="195" customWidth="1"/>
    <col min="4706" max="4712" width="10.140625" style="195" customWidth="1"/>
    <col min="4713" max="4713" width="8.85546875" style="195" customWidth="1"/>
    <col min="4714" max="4720" width="10.140625" style="195" customWidth="1"/>
    <col min="4721" max="4864" width="9.140625" style="195"/>
    <col min="4865" max="4865" width="6.28515625" style="195" customWidth="1"/>
    <col min="4866" max="4872" width="10.140625" style="195" customWidth="1"/>
    <col min="4873" max="4873" width="9.28515625" style="195" bestFit="1" customWidth="1"/>
    <col min="4874" max="4888" width="10.140625" style="195" customWidth="1"/>
    <col min="4889" max="4889" width="9.28515625" style="195" bestFit="1" customWidth="1"/>
    <col min="4890" max="4920" width="10.140625" style="195" customWidth="1"/>
    <col min="4921" max="4921" width="9.28515625" style="195" bestFit="1" customWidth="1"/>
    <col min="4922" max="4944" width="10.140625" style="195" customWidth="1"/>
    <col min="4945" max="4945" width="9.28515625" style="195" bestFit="1" customWidth="1"/>
    <col min="4946" max="4960" width="10.140625" style="195" customWidth="1"/>
    <col min="4961" max="4961" width="8.85546875" style="195" customWidth="1"/>
    <col min="4962" max="4968" width="10.140625" style="195" customWidth="1"/>
    <col min="4969" max="4969" width="8.85546875" style="195" customWidth="1"/>
    <col min="4970" max="4976" width="10.140625" style="195" customWidth="1"/>
    <col min="4977" max="5120" width="9.140625" style="195"/>
    <col min="5121" max="5121" width="6.28515625" style="195" customWidth="1"/>
    <col min="5122" max="5128" width="10.140625" style="195" customWidth="1"/>
    <col min="5129" max="5129" width="9.28515625" style="195" bestFit="1" customWidth="1"/>
    <col min="5130" max="5144" width="10.140625" style="195" customWidth="1"/>
    <col min="5145" max="5145" width="9.28515625" style="195" bestFit="1" customWidth="1"/>
    <col min="5146" max="5176" width="10.140625" style="195" customWidth="1"/>
    <col min="5177" max="5177" width="9.28515625" style="195" bestFit="1" customWidth="1"/>
    <col min="5178" max="5200" width="10.140625" style="195" customWidth="1"/>
    <col min="5201" max="5201" width="9.28515625" style="195" bestFit="1" customWidth="1"/>
    <col min="5202" max="5216" width="10.140625" style="195" customWidth="1"/>
    <col min="5217" max="5217" width="8.85546875" style="195" customWidth="1"/>
    <col min="5218" max="5224" width="10.140625" style="195" customWidth="1"/>
    <col min="5225" max="5225" width="8.85546875" style="195" customWidth="1"/>
    <col min="5226" max="5232" width="10.140625" style="195" customWidth="1"/>
    <col min="5233" max="5376" width="9.140625" style="195"/>
    <col min="5377" max="5377" width="6.28515625" style="195" customWidth="1"/>
    <col min="5378" max="5384" width="10.140625" style="195" customWidth="1"/>
    <col min="5385" max="5385" width="9.28515625" style="195" bestFit="1" customWidth="1"/>
    <col min="5386" max="5400" width="10.140625" style="195" customWidth="1"/>
    <col min="5401" max="5401" width="9.28515625" style="195" bestFit="1" customWidth="1"/>
    <col min="5402" max="5432" width="10.140625" style="195" customWidth="1"/>
    <col min="5433" max="5433" width="9.28515625" style="195" bestFit="1" customWidth="1"/>
    <col min="5434" max="5456" width="10.140625" style="195" customWidth="1"/>
    <col min="5457" max="5457" width="9.28515625" style="195" bestFit="1" customWidth="1"/>
    <col min="5458" max="5472" width="10.140625" style="195" customWidth="1"/>
    <col min="5473" max="5473" width="8.85546875" style="195" customWidth="1"/>
    <col min="5474" max="5480" width="10.140625" style="195" customWidth="1"/>
    <col min="5481" max="5481" width="8.85546875" style="195" customWidth="1"/>
    <col min="5482" max="5488" width="10.140625" style="195" customWidth="1"/>
    <col min="5489" max="5632" width="9.140625" style="195"/>
    <col min="5633" max="5633" width="6.28515625" style="195" customWidth="1"/>
    <col min="5634" max="5640" width="10.140625" style="195" customWidth="1"/>
    <col min="5641" max="5641" width="9.28515625" style="195" bestFit="1" customWidth="1"/>
    <col min="5642" max="5656" width="10.140625" style="195" customWidth="1"/>
    <col min="5657" max="5657" width="9.28515625" style="195" bestFit="1" customWidth="1"/>
    <col min="5658" max="5688" width="10.140625" style="195" customWidth="1"/>
    <col min="5689" max="5689" width="9.28515625" style="195" bestFit="1" customWidth="1"/>
    <col min="5690" max="5712" width="10.140625" style="195" customWidth="1"/>
    <col min="5713" max="5713" width="9.28515625" style="195" bestFit="1" customWidth="1"/>
    <col min="5714" max="5728" width="10.140625" style="195" customWidth="1"/>
    <col min="5729" max="5729" width="8.85546875" style="195" customWidth="1"/>
    <col min="5730" max="5736" width="10.140625" style="195" customWidth="1"/>
    <col min="5737" max="5737" width="8.85546875" style="195" customWidth="1"/>
    <col min="5738" max="5744" width="10.140625" style="195" customWidth="1"/>
    <col min="5745" max="5888" width="9.140625" style="195"/>
    <col min="5889" max="5889" width="6.28515625" style="195" customWidth="1"/>
    <col min="5890" max="5896" width="10.140625" style="195" customWidth="1"/>
    <col min="5897" max="5897" width="9.28515625" style="195" bestFit="1" customWidth="1"/>
    <col min="5898" max="5912" width="10.140625" style="195" customWidth="1"/>
    <col min="5913" max="5913" width="9.28515625" style="195" bestFit="1" customWidth="1"/>
    <col min="5914" max="5944" width="10.140625" style="195" customWidth="1"/>
    <col min="5945" max="5945" width="9.28515625" style="195" bestFit="1" customWidth="1"/>
    <col min="5946" max="5968" width="10.140625" style="195" customWidth="1"/>
    <col min="5969" max="5969" width="9.28515625" style="195" bestFit="1" customWidth="1"/>
    <col min="5970" max="5984" width="10.140625" style="195" customWidth="1"/>
    <col min="5985" max="5985" width="8.85546875" style="195" customWidth="1"/>
    <col min="5986" max="5992" width="10.140625" style="195" customWidth="1"/>
    <col min="5993" max="5993" width="8.85546875" style="195" customWidth="1"/>
    <col min="5994" max="6000" width="10.140625" style="195" customWidth="1"/>
    <col min="6001" max="6144" width="9.140625" style="195"/>
    <col min="6145" max="6145" width="6.28515625" style="195" customWidth="1"/>
    <col min="6146" max="6152" width="10.140625" style="195" customWidth="1"/>
    <col min="6153" max="6153" width="9.28515625" style="195" bestFit="1" customWidth="1"/>
    <col min="6154" max="6168" width="10.140625" style="195" customWidth="1"/>
    <col min="6169" max="6169" width="9.28515625" style="195" bestFit="1" customWidth="1"/>
    <col min="6170" max="6200" width="10.140625" style="195" customWidth="1"/>
    <col min="6201" max="6201" width="9.28515625" style="195" bestFit="1" customWidth="1"/>
    <col min="6202" max="6224" width="10.140625" style="195" customWidth="1"/>
    <col min="6225" max="6225" width="9.28515625" style="195" bestFit="1" customWidth="1"/>
    <col min="6226" max="6240" width="10.140625" style="195" customWidth="1"/>
    <col min="6241" max="6241" width="8.85546875" style="195" customWidth="1"/>
    <col min="6242" max="6248" width="10.140625" style="195" customWidth="1"/>
    <col min="6249" max="6249" width="8.85546875" style="195" customWidth="1"/>
    <col min="6250" max="6256" width="10.140625" style="195" customWidth="1"/>
    <col min="6257" max="6400" width="9.140625" style="195"/>
    <col min="6401" max="6401" width="6.28515625" style="195" customWidth="1"/>
    <col min="6402" max="6408" width="10.140625" style="195" customWidth="1"/>
    <col min="6409" max="6409" width="9.28515625" style="195" bestFit="1" customWidth="1"/>
    <col min="6410" max="6424" width="10.140625" style="195" customWidth="1"/>
    <col min="6425" max="6425" width="9.28515625" style="195" bestFit="1" customWidth="1"/>
    <col min="6426" max="6456" width="10.140625" style="195" customWidth="1"/>
    <col min="6457" max="6457" width="9.28515625" style="195" bestFit="1" customWidth="1"/>
    <col min="6458" max="6480" width="10.140625" style="195" customWidth="1"/>
    <col min="6481" max="6481" width="9.28515625" style="195" bestFit="1" customWidth="1"/>
    <col min="6482" max="6496" width="10.140625" style="195" customWidth="1"/>
    <col min="6497" max="6497" width="8.85546875" style="195" customWidth="1"/>
    <col min="6498" max="6504" width="10.140625" style="195" customWidth="1"/>
    <col min="6505" max="6505" width="8.85546875" style="195" customWidth="1"/>
    <col min="6506" max="6512" width="10.140625" style="195" customWidth="1"/>
    <col min="6513" max="6656" width="9.140625" style="195"/>
    <col min="6657" max="6657" width="6.28515625" style="195" customWidth="1"/>
    <col min="6658" max="6664" width="10.140625" style="195" customWidth="1"/>
    <col min="6665" max="6665" width="9.28515625" style="195" bestFit="1" customWidth="1"/>
    <col min="6666" max="6680" width="10.140625" style="195" customWidth="1"/>
    <col min="6681" max="6681" width="9.28515625" style="195" bestFit="1" customWidth="1"/>
    <col min="6682" max="6712" width="10.140625" style="195" customWidth="1"/>
    <col min="6713" max="6713" width="9.28515625" style="195" bestFit="1" customWidth="1"/>
    <col min="6714" max="6736" width="10.140625" style="195" customWidth="1"/>
    <col min="6737" max="6737" width="9.28515625" style="195" bestFit="1" customWidth="1"/>
    <col min="6738" max="6752" width="10.140625" style="195" customWidth="1"/>
    <col min="6753" max="6753" width="8.85546875" style="195" customWidth="1"/>
    <col min="6754" max="6760" width="10.140625" style="195" customWidth="1"/>
    <col min="6761" max="6761" width="8.85546875" style="195" customWidth="1"/>
    <col min="6762" max="6768" width="10.140625" style="195" customWidth="1"/>
    <col min="6769" max="6912" width="9.140625" style="195"/>
    <col min="6913" max="6913" width="6.28515625" style="195" customWidth="1"/>
    <col min="6914" max="6920" width="10.140625" style="195" customWidth="1"/>
    <col min="6921" max="6921" width="9.28515625" style="195" bestFit="1" customWidth="1"/>
    <col min="6922" max="6936" width="10.140625" style="195" customWidth="1"/>
    <col min="6937" max="6937" width="9.28515625" style="195" bestFit="1" customWidth="1"/>
    <col min="6938" max="6968" width="10.140625" style="195" customWidth="1"/>
    <col min="6969" max="6969" width="9.28515625" style="195" bestFit="1" customWidth="1"/>
    <col min="6970" max="6992" width="10.140625" style="195" customWidth="1"/>
    <col min="6993" max="6993" width="9.28515625" style="195" bestFit="1" customWidth="1"/>
    <col min="6994" max="7008" width="10.140625" style="195" customWidth="1"/>
    <col min="7009" max="7009" width="8.85546875" style="195" customWidth="1"/>
    <col min="7010" max="7016" width="10.140625" style="195" customWidth="1"/>
    <col min="7017" max="7017" width="8.85546875" style="195" customWidth="1"/>
    <col min="7018" max="7024" width="10.140625" style="195" customWidth="1"/>
    <col min="7025" max="7168" width="9.140625" style="195"/>
    <col min="7169" max="7169" width="6.28515625" style="195" customWidth="1"/>
    <col min="7170" max="7176" width="10.140625" style="195" customWidth="1"/>
    <col min="7177" max="7177" width="9.28515625" style="195" bestFit="1" customWidth="1"/>
    <col min="7178" max="7192" width="10.140625" style="195" customWidth="1"/>
    <col min="7193" max="7193" width="9.28515625" style="195" bestFit="1" customWidth="1"/>
    <col min="7194" max="7224" width="10.140625" style="195" customWidth="1"/>
    <col min="7225" max="7225" width="9.28515625" style="195" bestFit="1" customWidth="1"/>
    <col min="7226" max="7248" width="10.140625" style="195" customWidth="1"/>
    <col min="7249" max="7249" width="9.28515625" style="195" bestFit="1" customWidth="1"/>
    <col min="7250" max="7264" width="10.140625" style="195" customWidth="1"/>
    <col min="7265" max="7265" width="8.85546875" style="195" customWidth="1"/>
    <col min="7266" max="7272" width="10.140625" style="195" customWidth="1"/>
    <col min="7273" max="7273" width="8.85546875" style="195" customWidth="1"/>
    <col min="7274" max="7280" width="10.140625" style="195" customWidth="1"/>
    <col min="7281" max="7424" width="9.140625" style="195"/>
    <col min="7425" max="7425" width="6.28515625" style="195" customWidth="1"/>
    <col min="7426" max="7432" width="10.140625" style="195" customWidth="1"/>
    <col min="7433" max="7433" width="9.28515625" style="195" bestFit="1" customWidth="1"/>
    <col min="7434" max="7448" width="10.140625" style="195" customWidth="1"/>
    <col min="7449" max="7449" width="9.28515625" style="195" bestFit="1" customWidth="1"/>
    <col min="7450" max="7480" width="10.140625" style="195" customWidth="1"/>
    <col min="7481" max="7481" width="9.28515625" style="195" bestFit="1" customWidth="1"/>
    <col min="7482" max="7504" width="10.140625" style="195" customWidth="1"/>
    <col min="7505" max="7505" width="9.28515625" style="195" bestFit="1" customWidth="1"/>
    <col min="7506" max="7520" width="10.140625" style="195" customWidth="1"/>
    <col min="7521" max="7521" width="8.85546875" style="195" customWidth="1"/>
    <col min="7522" max="7528" width="10.140625" style="195" customWidth="1"/>
    <col min="7529" max="7529" width="8.85546875" style="195" customWidth="1"/>
    <col min="7530" max="7536" width="10.140625" style="195" customWidth="1"/>
    <col min="7537" max="7680" width="9.140625" style="195"/>
    <col min="7681" max="7681" width="6.28515625" style="195" customWidth="1"/>
    <col min="7682" max="7688" width="10.140625" style="195" customWidth="1"/>
    <col min="7689" max="7689" width="9.28515625" style="195" bestFit="1" customWidth="1"/>
    <col min="7690" max="7704" width="10.140625" style="195" customWidth="1"/>
    <col min="7705" max="7705" width="9.28515625" style="195" bestFit="1" customWidth="1"/>
    <col min="7706" max="7736" width="10.140625" style="195" customWidth="1"/>
    <col min="7737" max="7737" width="9.28515625" style="195" bestFit="1" customWidth="1"/>
    <col min="7738" max="7760" width="10.140625" style="195" customWidth="1"/>
    <col min="7761" max="7761" width="9.28515625" style="195" bestFit="1" customWidth="1"/>
    <col min="7762" max="7776" width="10.140625" style="195" customWidth="1"/>
    <col min="7777" max="7777" width="8.85546875" style="195" customWidth="1"/>
    <col min="7778" max="7784" width="10.140625" style="195" customWidth="1"/>
    <col min="7785" max="7785" width="8.85546875" style="195" customWidth="1"/>
    <col min="7786" max="7792" width="10.140625" style="195" customWidth="1"/>
    <col min="7793" max="7936" width="9.140625" style="195"/>
    <col min="7937" max="7937" width="6.28515625" style="195" customWidth="1"/>
    <col min="7938" max="7944" width="10.140625" style="195" customWidth="1"/>
    <col min="7945" max="7945" width="9.28515625" style="195" bestFit="1" customWidth="1"/>
    <col min="7946" max="7960" width="10.140625" style="195" customWidth="1"/>
    <col min="7961" max="7961" width="9.28515625" style="195" bestFit="1" customWidth="1"/>
    <col min="7962" max="7992" width="10.140625" style="195" customWidth="1"/>
    <col min="7993" max="7993" width="9.28515625" style="195" bestFit="1" customWidth="1"/>
    <col min="7994" max="8016" width="10.140625" style="195" customWidth="1"/>
    <col min="8017" max="8017" width="9.28515625" style="195" bestFit="1" customWidth="1"/>
    <col min="8018" max="8032" width="10.140625" style="195" customWidth="1"/>
    <col min="8033" max="8033" width="8.85546875" style="195" customWidth="1"/>
    <col min="8034" max="8040" width="10.140625" style="195" customWidth="1"/>
    <col min="8041" max="8041" width="8.85546875" style="195" customWidth="1"/>
    <col min="8042" max="8048" width="10.140625" style="195" customWidth="1"/>
    <col min="8049" max="8192" width="9.140625" style="195"/>
    <col min="8193" max="8193" width="6.28515625" style="195" customWidth="1"/>
    <col min="8194" max="8200" width="10.140625" style="195" customWidth="1"/>
    <col min="8201" max="8201" width="9.28515625" style="195" bestFit="1" customWidth="1"/>
    <col min="8202" max="8216" width="10.140625" style="195" customWidth="1"/>
    <col min="8217" max="8217" width="9.28515625" style="195" bestFit="1" customWidth="1"/>
    <col min="8218" max="8248" width="10.140625" style="195" customWidth="1"/>
    <col min="8249" max="8249" width="9.28515625" style="195" bestFit="1" customWidth="1"/>
    <col min="8250" max="8272" width="10.140625" style="195" customWidth="1"/>
    <col min="8273" max="8273" width="9.28515625" style="195" bestFit="1" customWidth="1"/>
    <col min="8274" max="8288" width="10.140625" style="195" customWidth="1"/>
    <col min="8289" max="8289" width="8.85546875" style="195" customWidth="1"/>
    <col min="8290" max="8296" width="10.140625" style="195" customWidth="1"/>
    <col min="8297" max="8297" width="8.85546875" style="195" customWidth="1"/>
    <col min="8298" max="8304" width="10.140625" style="195" customWidth="1"/>
    <col min="8305" max="8448" width="9.140625" style="195"/>
    <col min="8449" max="8449" width="6.28515625" style="195" customWidth="1"/>
    <col min="8450" max="8456" width="10.140625" style="195" customWidth="1"/>
    <col min="8457" max="8457" width="9.28515625" style="195" bestFit="1" customWidth="1"/>
    <col min="8458" max="8472" width="10.140625" style="195" customWidth="1"/>
    <col min="8473" max="8473" width="9.28515625" style="195" bestFit="1" customWidth="1"/>
    <col min="8474" max="8504" width="10.140625" style="195" customWidth="1"/>
    <col min="8505" max="8505" width="9.28515625" style="195" bestFit="1" customWidth="1"/>
    <col min="8506" max="8528" width="10.140625" style="195" customWidth="1"/>
    <col min="8529" max="8529" width="9.28515625" style="195" bestFit="1" customWidth="1"/>
    <col min="8530" max="8544" width="10.140625" style="195" customWidth="1"/>
    <col min="8545" max="8545" width="8.85546875" style="195" customWidth="1"/>
    <col min="8546" max="8552" width="10.140625" style="195" customWidth="1"/>
    <col min="8553" max="8553" width="8.85546875" style="195" customWidth="1"/>
    <col min="8554" max="8560" width="10.140625" style="195" customWidth="1"/>
    <col min="8561" max="8704" width="9.140625" style="195"/>
    <col min="8705" max="8705" width="6.28515625" style="195" customWidth="1"/>
    <col min="8706" max="8712" width="10.140625" style="195" customWidth="1"/>
    <col min="8713" max="8713" width="9.28515625" style="195" bestFit="1" customWidth="1"/>
    <col min="8714" max="8728" width="10.140625" style="195" customWidth="1"/>
    <col min="8729" max="8729" width="9.28515625" style="195" bestFit="1" customWidth="1"/>
    <col min="8730" max="8760" width="10.140625" style="195" customWidth="1"/>
    <col min="8761" max="8761" width="9.28515625" style="195" bestFit="1" customWidth="1"/>
    <col min="8762" max="8784" width="10.140625" style="195" customWidth="1"/>
    <col min="8785" max="8785" width="9.28515625" style="195" bestFit="1" customWidth="1"/>
    <col min="8786" max="8800" width="10.140625" style="195" customWidth="1"/>
    <col min="8801" max="8801" width="8.85546875" style="195" customWidth="1"/>
    <col min="8802" max="8808" width="10.140625" style="195" customWidth="1"/>
    <col min="8809" max="8809" width="8.85546875" style="195" customWidth="1"/>
    <col min="8810" max="8816" width="10.140625" style="195" customWidth="1"/>
    <col min="8817" max="8960" width="9.140625" style="195"/>
    <col min="8961" max="8961" width="6.28515625" style="195" customWidth="1"/>
    <col min="8962" max="8968" width="10.140625" style="195" customWidth="1"/>
    <col min="8969" max="8969" width="9.28515625" style="195" bestFit="1" customWidth="1"/>
    <col min="8970" max="8984" width="10.140625" style="195" customWidth="1"/>
    <col min="8985" max="8985" width="9.28515625" style="195" bestFit="1" customWidth="1"/>
    <col min="8986" max="9016" width="10.140625" style="195" customWidth="1"/>
    <col min="9017" max="9017" width="9.28515625" style="195" bestFit="1" customWidth="1"/>
    <col min="9018" max="9040" width="10.140625" style="195" customWidth="1"/>
    <col min="9041" max="9041" width="9.28515625" style="195" bestFit="1" customWidth="1"/>
    <col min="9042" max="9056" width="10.140625" style="195" customWidth="1"/>
    <col min="9057" max="9057" width="8.85546875" style="195" customWidth="1"/>
    <col min="9058" max="9064" width="10.140625" style="195" customWidth="1"/>
    <col min="9065" max="9065" width="8.85546875" style="195" customWidth="1"/>
    <col min="9066" max="9072" width="10.140625" style="195" customWidth="1"/>
    <col min="9073" max="9216" width="9.140625" style="195"/>
    <col min="9217" max="9217" width="6.28515625" style="195" customWidth="1"/>
    <col min="9218" max="9224" width="10.140625" style="195" customWidth="1"/>
    <col min="9225" max="9225" width="9.28515625" style="195" bestFit="1" customWidth="1"/>
    <col min="9226" max="9240" width="10.140625" style="195" customWidth="1"/>
    <col min="9241" max="9241" width="9.28515625" style="195" bestFit="1" customWidth="1"/>
    <col min="9242" max="9272" width="10.140625" style="195" customWidth="1"/>
    <col min="9273" max="9273" width="9.28515625" style="195" bestFit="1" customWidth="1"/>
    <col min="9274" max="9296" width="10.140625" style="195" customWidth="1"/>
    <col min="9297" max="9297" width="9.28515625" style="195" bestFit="1" customWidth="1"/>
    <col min="9298" max="9312" width="10.140625" style="195" customWidth="1"/>
    <col min="9313" max="9313" width="8.85546875" style="195" customWidth="1"/>
    <col min="9314" max="9320" width="10.140625" style="195" customWidth="1"/>
    <col min="9321" max="9321" width="8.85546875" style="195" customWidth="1"/>
    <col min="9322" max="9328" width="10.140625" style="195" customWidth="1"/>
    <col min="9329" max="9472" width="9.140625" style="195"/>
    <col min="9473" max="9473" width="6.28515625" style="195" customWidth="1"/>
    <col min="9474" max="9480" width="10.140625" style="195" customWidth="1"/>
    <col min="9481" max="9481" width="9.28515625" style="195" bestFit="1" customWidth="1"/>
    <col min="9482" max="9496" width="10.140625" style="195" customWidth="1"/>
    <col min="9497" max="9497" width="9.28515625" style="195" bestFit="1" customWidth="1"/>
    <col min="9498" max="9528" width="10.140625" style="195" customWidth="1"/>
    <col min="9529" max="9529" width="9.28515625" style="195" bestFit="1" customWidth="1"/>
    <col min="9530" max="9552" width="10.140625" style="195" customWidth="1"/>
    <col min="9553" max="9553" width="9.28515625" style="195" bestFit="1" customWidth="1"/>
    <col min="9554" max="9568" width="10.140625" style="195" customWidth="1"/>
    <col min="9569" max="9569" width="8.85546875" style="195" customWidth="1"/>
    <col min="9570" max="9576" width="10.140625" style="195" customWidth="1"/>
    <col min="9577" max="9577" width="8.85546875" style="195" customWidth="1"/>
    <col min="9578" max="9584" width="10.140625" style="195" customWidth="1"/>
    <col min="9585" max="9728" width="9.140625" style="195"/>
    <col min="9729" max="9729" width="6.28515625" style="195" customWidth="1"/>
    <col min="9730" max="9736" width="10.140625" style="195" customWidth="1"/>
    <col min="9737" max="9737" width="9.28515625" style="195" bestFit="1" customWidth="1"/>
    <col min="9738" max="9752" width="10.140625" style="195" customWidth="1"/>
    <col min="9753" max="9753" width="9.28515625" style="195" bestFit="1" customWidth="1"/>
    <col min="9754" max="9784" width="10.140625" style="195" customWidth="1"/>
    <col min="9785" max="9785" width="9.28515625" style="195" bestFit="1" customWidth="1"/>
    <col min="9786" max="9808" width="10.140625" style="195" customWidth="1"/>
    <col min="9809" max="9809" width="9.28515625" style="195" bestFit="1" customWidth="1"/>
    <col min="9810" max="9824" width="10.140625" style="195" customWidth="1"/>
    <col min="9825" max="9825" width="8.85546875" style="195" customWidth="1"/>
    <col min="9826" max="9832" width="10.140625" style="195" customWidth="1"/>
    <col min="9833" max="9833" width="8.85546875" style="195" customWidth="1"/>
    <col min="9834" max="9840" width="10.140625" style="195" customWidth="1"/>
    <col min="9841" max="9984" width="9.140625" style="195"/>
    <col min="9985" max="9985" width="6.28515625" style="195" customWidth="1"/>
    <col min="9986" max="9992" width="10.140625" style="195" customWidth="1"/>
    <col min="9993" max="9993" width="9.28515625" style="195" bestFit="1" customWidth="1"/>
    <col min="9994" max="10008" width="10.140625" style="195" customWidth="1"/>
    <col min="10009" max="10009" width="9.28515625" style="195" bestFit="1" customWidth="1"/>
    <col min="10010" max="10040" width="10.140625" style="195" customWidth="1"/>
    <col min="10041" max="10041" width="9.28515625" style="195" bestFit="1" customWidth="1"/>
    <col min="10042" max="10064" width="10.140625" style="195" customWidth="1"/>
    <col min="10065" max="10065" width="9.28515625" style="195" bestFit="1" customWidth="1"/>
    <col min="10066" max="10080" width="10.140625" style="195" customWidth="1"/>
    <col min="10081" max="10081" width="8.85546875" style="195" customWidth="1"/>
    <col min="10082" max="10088" width="10.140625" style="195" customWidth="1"/>
    <col min="10089" max="10089" width="8.85546875" style="195" customWidth="1"/>
    <col min="10090" max="10096" width="10.140625" style="195" customWidth="1"/>
    <col min="10097" max="10240" width="9.140625" style="195"/>
    <col min="10241" max="10241" width="6.28515625" style="195" customWidth="1"/>
    <col min="10242" max="10248" width="10.140625" style="195" customWidth="1"/>
    <col min="10249" max="10249" width="9.28515625" style="195" bestFit="1" customWidth="1"/>
    <col min="10250" max="10264" width="10.140625" style="195" customWidth="1"/>
    <col min="10265" max="10265" width="9.28515625" style="195" bestFit="1" customWidth="1"/>
    <col min="10266" max="10296" width="10.140625" style="195" customWidth="1"/>
    <col min="10297" max="10297" width="9.28515625" style="195" bestFit="1" customWidth="1"/>
    <col min="10298" max="10320" width="10.140625" style="195" customWidth="1"/>
    <col min="10321" max="10321" width="9.28515625" style="195" bestFit="1" customWidth="1"/>
    <col min="10322" max="10336" width="10.140625" style="195" customWidth="1"/>
    <col min="10337" max="10337" width="8.85546875" style="195" customWidth="1"/>
    <col min="10338" max="10344" width="10.140625" style="195" customWidth="1"/>
    <col min="10345" max="10345" width="8.85546875" style="195" customWidth="1"/>
    <col min="10346" max="10352" width="10.140625" style="195" customWidth="1"/>
    <col min="10353" max="10496" width="9.140625" style="195"/>
    <col min="10497" max="10497" width="6.28515625" style="195" customWidth="1"/>
    <col min="10498" max="10504" width="10.140625" style="195" customWidth="1"/>
    <col min="10505" max="10505" width="9.28515625" style="195" bestFit="1" customWidth="1"/>
    <col min="10506" max="10520" width="10.140625" style="195" customWidth="1"/>
    <col min="10521" max="10521" width="9.28515625" style="195" bestFit="1" customWidth="1"/>
    <col min="10522" max="10552" width="10.140625" style="195" customWidth="1"/>
    <col min="10553" max="10553" width="9.28515625" style="195" bestFit="1" customWidth="1"/>
    <col min="10554" max="10576" width="10.140625" style="195" customWidth="1"/>
    <col min="10577" max="10577" width="9.28515625" style="195" bestFit="1" customWidth="1"/>
    <col min="10578" max="10592" width="10.140625" style="195" customWidth="1"/>
    <col min="10593" max="10593" width="8.85546875" style="195" customWidth="1"/>
    <col min="10594" max="10600" width="10.140625" style="195" customWidth="1"/>
    <col min="10601" max="10601" width="8.85546875" style="195" customWidth="1"/>
    <col min="10602" max="10608" width="10.140625" style="195" customWidth="1"/>
    <col min="10609" max="10752" width="9.140625" style="195"/>
    <col min="10753" max="10753" width="6.28515625" style="195" customWidth="1"/>
    <col min="10754" max="10760" width="10.140625" style="195" customWidth="1"/>
    <col min="10761" max="10761" width="9.28515625" style="195" bestFit="1" customWidth="1"/>
    <col min="10762" max="10776" width="10.140625" style="195" customWidth="1"/>
    <col min="10777" max="10777" width="9.28515625" style="195" bestFit="1" customWidth="1"/>
    <col min="10778" max="10808" width="10.140625" style="195" customWidth="1"/>
    <col min="10809" max="10809" width="9.28515625" style="195" bestFit="1" customWidth="1"/>
    <col min="10810" max="10832" width="10.140625" style="195" customWidth="1"/>
    <col min="10833" max="10833" width="9.28515625" style="195" bestFit="1" customWidth="1"/>
    <col min="10834" max="10848" width="10.140625" style="195" customWidth="1"/>
    <col min="10849" max="10849" width="8.85546875" style="195" customWidth="1"/>
    <col min="10850" max="10856" width="10.140625" style="195" customWidth="1"/>
    <col min="10857" max="10857" width="8.85546875" style="195" customWidth="1"/>
    <col min="10858" max="10864" width="10.140625" style="195" customWidth="1"/>
    <col min="10865" max="11008" width="9.140625" style="195"/>
    <col min="11009" max="11009" width="6.28515625" style="195" customWidth="1"/>
    <col min="11010" max="11016" width="10.140625" style="195" customWidth="1"/>
    <col min="11017" max="11017" width="9.28515625" style="195" bestFit="1" customWidth="1"/>
    <col min="11018" max="11032" width="10.140625" style="195" customWidth="1"/>
    <col min="11033" max="11033" width="9.28515625" style="195" bestFit="1" customWidth="1"/>
    <col min="11034" max="11064" width="10.140625" style="195" customWidth="1"/>
    <col min="11065" max="11065" width="9.28515625" style="195" bestFit="1" customWidth="1"/>
    <col min="11066" max="11088" width="10.140625" style="195" customWidth="1"/>
    <col min="11089" max="11089" width="9.28515625" style="195" bestFit="1" customWidth="1"/>
    <col min="11090" max="11104" width="10.140625" style="195" customWidth="1"/>
    <col min="11105" max="11105" width="8.85546875" style="195" customWidth="1"/>
    <col min="11106" max="11112" width="10.140625" style="195" customWidth="1"/>
    <col min="11113" max="11113" width="8.85546875" style="195" customWidth="1"/>
    <col min="11114" max="11120" width="10.140625" style="195" customWidth="1"/>
    <col min="11121" max="11264" width="9.140625" style="195"/>
    <col min="11265" max="11265" width="6.28515625" style="195" customWidth="1"/>
    <col min="11266" max="11272" width="10.140625" style="195" customWidth="1"/>
    <col min="11273" max="11273" width="9.28515625" style="195" bestFit="1" customWidth="1"/>
    <col min="11274" max="11288" width="10.140625" style="195" customWidth="1"/>
    <col min="11289" max="11289" width="9.28515625" style="195" bestFit="1" customWidth="1"/>
    <col min="11290" max="11320" width="10.140625" style="195" customWidth="1"/>
    <col min="11321" max="11321" width="9.28515625" style="195" bestFit="1" customWidth="1"/>
    <col min="11322" max="11344" width="10.140625" style="195" customWidth="1"/>
    <col min="11345" max="11345" width="9.28515625" style="195" bestFit="1" customWidth="1"/>
    <col min="11346" max="11360" width="10.140625" style="195" customWidth="1"/>
    <col min="11361" max="11361" width="8.85546875" style="195" customWidth="1"/>
    <col min="11362" max="11368" width="10.140625" style="195" customWidth="1"/>
    <col min="11369" max="11369" width="8.85546875" style="195" customWidth="1"/>
    <col min="11370" max="11376" width="10.140625" style="195" customWidth="1"/>
    <col min="11377" max="11520" width="9.140625" style="195"/>
    <col min="11521" max="11521" width="6.28515625" style="195" customWidth="1"/>
    <col min="11522" max="11528" width="10.140625" style="195" customWidth="1"/>
    <col min="11529" max="11529" width="9.28515625" style="195" bestFit="1" customWidth="1"/>
    <col min="11530" max="11544" width="10.140625" style="195" customWidth="1"/>
    <col min="11545" max="11545" width="9.28515625" style="195" bestFit="1" customWidth="1"/>
    <col min="11546" max="11576" width="10.140625" style="195" customWidth="1"/>
    <col min="11577" max="11577" width="9.28515625" style="195" bestFit="1" customWidth="1"/>
    <col min="11578" max="11600" width="10.140625" style="195" customWidth="1"/>
    <col min="11601" max="11601" width="9.28515625" style="195" bestFit="1" customWidth="1"/>
    <col min="11602" max="11616" width="10.140625" style="195" customWidth="1"/>
    <col min="11617" max="11617" width="8.85546875" style="195" customWidth="1"/>
    <col min="11618" max="11624" width="10.140625" style="195" customWidth="1"/>
    <col min="11625" max="11625" width="8.85546875" style="195" customWidth="1"/>
    <col min="11626" max="11632" width="10.140625" style="195" customWidth="1"/>
    <col min="11633" max="11776" width="9.140625" style="195"/>
    <col min="11777" max="11777" width="6.28515625" style="195" customWidth="1"/>
    <col min="11778" max="11784" width="10.140625" style="195" customWidth="1"/>
    <col min="11785" max="11785" width="9.28515625" style="195" bestFit="1" customWidth="1"/>
    <col min="11786" max="11800" width="10.140625" style="195" customWidth="1"/>
    <col min="11801" max="11801" width="9.28515625" style="195" bestFit="1" customWidth="1"/>
    <col min="11802" max="11832" width="10.140625" style="195" customWidth="1"/>
    <col min="11833" max="11833" width="9.28515625" style="195" bestFit="1" customWidth="1"/>
    <col min="11834" max="11856" width="10.140625" style="195" customWidth="1"/>
    <col min="11857" max="11857" width="9.28515625" style="195" bestFit="1" customWidth="1"/>
    <col min="11858" max="11872" width="10.140625" style="195" customWidth="1"/>
    <col min="11873" max="11873" width="8.85546875" style="195" customWidth="1"/>
    <col min="11874" max="11880" width="10.140625" style="195" customWidth="1"/>
    <col min="11881" max="11881" width="8.85546875" style="195" customWidth="1"/>
    <col min="11882" max="11888" width="10.140625" style="195" customWidth="1"/>
    <col min="11889" max="12032" width="9.140625" style="195"/>
    <col min="12033" max="12033" width="6.28515625" style="195" customWidth="1"/>
    <col min="12034" max="12040" width="10.140625" style="195" customWidth="1"/>
    <col min="12041" max="12041" width="9.28515625" style="195" bestFit="1" customWidth="1"/>
    <col min="12042" max="12056" width="10.140625" style="195" customWidth="1"/>
    <col min="12057" max="12057" width="9.28515625" style="195" bestFit="1" customWidth="1"/>
    <col min="12058" max="12088" width="10.140625" style="195" customWidth="1"/>
    <col min="12089" max="12089" width="9.28515625" style="195" bestFit="1" customWidth="1"/>
    <col min="12090" max="12112" width="10.140625" style="195" customWidth="1"/>
    <col min="12113" max="12113" width="9.28515625" style="195" bestFit="1" customWidth="1"/>
    <col min="12114" max="12128" width="10.140625" style="195" customWidth="1"/>
    <col min="12129" max="12129" width="8.85546875" style="195" customWidth="1"/>
    <col min="12130" max="12136" width="10.140625" style="195" customWidth="1"/>
    <col min="12137" max="12137" width="8.85546875" style="195" customWidth="1"/>
    <col min="12138" max="12144" width="10.140625" style="195" customWidth="1"/>
    <col min="12145" max="12288" width="9.140625" style="195"/>
    <col min="12289" max="12289" width="6.28515625" style="195" customWidth="1"/>
    <col min="12290" max="12296" width="10.140625" style="195" customWidth="1"/>
    <col min="12297" max="12297" width="9.28515625" style="195" bestFit="1" customWidth="1"/>
    <col min="12298" max="12312" width="10.140625" style="195" customWidth="1"/>
    <col min="12313" max="12313" width="9.28515625" style="195" bestFit="1" customWidth="1"/>
    <col min="12314" max="12344" width="10.140625" style="195" customWidth="1"/>
    <col min="12345" max="12345" width="9.28515625" style="195" bestFit="1" customWidth="1"/>
    <col min="12346" max="12368" width="10.140625" style="195" customWidth="1"/>
    <col min="12369" max="12369" width="9.28515625" style="195" bestFit="1" customWidth="1"/>
    <col min="12370" max="12384" width="10.140625" style="195" customWidth="1"/>
    <col min="12385" max="12385" width="8.85546875" style="195" customWidth="1"/>
    <col min="12386" max="12392" width="10.140625" style="195" customWidth="1"/>
    <col min="12393" max="12393" width="8.85546875" style="195" customWidth="1"/>
    <col min="12394" max="12400" width="10.140625" style="195" customWidth="1"/>
    <col min="12401" max="12544" width="9.140625" style="195"/>
    <col min="12545" max="12545" width="6.28515625" style="195" customWidth="1"/>
    <col min="12546" max="12552" width="10.140625" style="195" customWidth="1"/>
    <col min="12553" max="12553" width="9.28515625" style="195" bestFit="1" customWidth="1"/>
    <col min="12554" max="12568" width="10.140625" style="195" customWidth="1"/>
    <col min="12569" max="12569" width="9.28515625" style="195" bestFit="1" customWidth="1"/>
    <col min="12570" max="12600" width="10.140625" style="195" customWidth="1"/>
    <col min="12601" max="12601" width="9.28515625" style="195" bestFit="1" customWidth="1"/>
    <col min="12602" max="12624" width="10.140625" style="195" customWidth="1"/>
    <col min="12625" max="12625" width="9.28515625" style="195" bestFit="1" customWidth="1"/>
    <col min="12626" max="12640" width="10.140625" style="195" customWidth="1"/>
    <col min="12641" max="12641" width="8.85546875" style="195" customWidth="1"/>
    <col min="12642" max="12648" width="10.140625" style="195" customWidth="1"/>
    <col min="12649" max="12649" width="8.85546875" style="195" customWidth="1"/>
    <col min="12650" max="12656" width="10.140625" style="195" customWidth="1"/>
    <col min="12657" max="12800" width="9.140625" style="195"/>
    <col min="12801" max="12801" width="6.28515625" style="195" customWidth="1"/>
    <col min="12802" max="12808" width="10.140625" style="195" customWidth="1"/>
    <col min="12809" max="12809" width="9.28515625" style="195" bestFit="1" customWidth="1"/>
    <col min="12810" max="12824" width="10.140625" style="195" customWidth="1"/>
    <col min="12825" max="12825" width="9.28515625" style="195" bestFit="1" customWidth="1"/>
    <col min="12826" max="12856" width="10.140625" style="195" customWidth="1"/>
    <col min="12857" max="12857" width="9.28515625" style="195" bestFit="1" customWidth="1"/>
    <col min="12858" max="12880" width="10.140625" style="195" customWidth="1"/>
    <col min="12881" max="12881" width="9.28515625" style="195" bestFit="1" customWidth="1"/>
    <col min="12882" max="12896" width="10.140625" style="195" customWidth="1"/>
    <col min="12897" max="12897" width="8.85546875" style="195" customWidth="1"/>
    <col min="12898" max="12904" width="10.140625" style="195" customWidth="1"/>
    <col min="12905" max="12905" width="8.85546875" style="195" customWidth="1"/>
    <col min="12906" max="12912" width="10.140625" style="195" customWidth="1"/>
    <col min="12913" max="13056" width="9.140625" style="195"/>
    <col min="13057" max="13057" width="6.28515625" style="195" customWidth="1"/>
    <col min="13058" max="13064" width="10.140625" style="195" customWidth="1"/>
    <col min="13065" max="13065" width="9.28515625" style="195" bestFit="1" customWidth="1"/>
    <col min="13066" max="13080" width="10.140625" style="195" customWidth="1"/>
    <col min="13081" max="13081" width="9.28515625" style="195" bestFit="1" customWidth="1"/>
    <col min="13082" max="13112" width="10.140625" style="195" customWidth="1"/>
    <col min="13113" max="13113" width="9.28515625" style="195" bestFit="1" customWidth="1"/>
    <col min="13114" max="13136" width="10.140625" style="195" customWidth="1"/>
    <col min="13137" max="13137" width="9.28515625" style="195" bestFit="1" customWidth="1"/>
    <col min="13138" max="13152" width="10.140625" style="195" customWidth="1"/>
    <col min="13153" max="13153" width="8.85546875" style="195" customWidth="1"/>
    <col min="13154" max="13160" width="10.140625" style="195" customWidth="1"/>
    <col min="13161" max="13161" width="8.85546875" style="195" customWidth="1"/>
    <col min="13162" max="13168" width="10.140625" style="195" customWidth="1"/>
    <col min="13169" max="13312" width="9.140625" style="195"/>
    <col min="13313" max="13313" width="6.28515625" style="195" customWidth="1"/>
    <col min="13314" max="13320" width="10.140625" style="195" customWidth="1"/>
    <col min="13321" max="13321" width="9.28515625" style="195" bestFit="1" customWidth="1"/>
    <col min="13322" max="13336" width="10.140625" style="195" customWidth="1"/>
    <col min="13337" max="13337" width="9.28515625" style="195" bestFit="1" customWidth="1"/>
    <col min="13338" max="13368" width="10.140625" style="195" customWidth="1"/>
    <col min="13369" max="13369" width="9.28515625" style="195" bestFit="1" customWidth="1"/>
    <col min="13370" max="13392" width="10.140625" style="195" customWidth="1"/>
    <col min="13393" max="13393" width="9.28515625" style="195" bestFit="1" customWidth="1"/>
    <col min="13394" max="13408" width="10.140625" style="195" customWidth="1"/>
    <col min="13409" max="13409" width="8.85546875" style="195" customWidth="1"/>
    <col min="13410" max="13416" width="10.140625" style="195" customWidth="1"/>
    <col min="13417" max="13417" width="8.85546875" style="195" customWidth="1"/>
    <col min="13418" max="13424" width="10.140625" style="195" customWidth="1"/>
    <col min="13425" max="13568" width="9.140625" style="195"/>
    <col min="13569" max="13569" width="6.28515625" style="195" customWidth="1"/>
    <col min="13570" max="13576" width="10.140625" style="195" customWidth="1"/>
    <col min="13577" max="13577" width="9.28515625" style="195" bestFit="1" customWidth="1"/>
    <col min="13578" max="13592" width="10.140625" style="195" customWidth="1"/>
    <col min="13593" max="13593" width="9.28515625" style="195" bestFit="1" customWidth="1"/>
    <col min="13594" max="13624" width="10.140625" style="195" customWidth="1"/>
    <col min="13625" max="13625" width="9.28515625" style="195" bestFit="1" customWidth="1"/>
    <col min="13626" max="13648" width="10.140625" style="195" customWidth="1"/>
    <col min="13649" max="13649" width="9.28515625" style="195" bestFit="1" customWidth="1"/>
    <col min="13650" max="13664" width="10.140625" style="195" customWidth="1"/>
    <col min="13665" max="13665" width="8.85546875" style="195" customWidth="1"/>
    <col min="13666" max="13672" width="10.140625" style="195" customWidth="1"/>
    <col min="13673" max="13673" width="8.85546875" style="195" customWidth="1"/>
    <col min="13674" max="13680" width="10.140625" style="195" customWidth="1"/>
    <col min="13681" max="13824" width="9.140625" style="195"/>
    <col min="13825" max="13825" width="6.28515625" style="195" customWidth="1"/>
    <col min="13826" max="13832" width="10.140625" style="195" customWidth="1"/>
    <col min="13833" max="13833" width="9.28515625" style="195" bestFit="1" customWidth="1"/>
    <col min="13834" max="13848" width="10.140625" style="195" customWidth="1"/>
    <col min="13849" max="13849" width="9.28515625" style="195" bestFit="1" customWidth="1"/>
    <col min="13850" max="13880" width="10.140625" style="195" customWidth="1"/>
    <col min="13881" max="13881" width="9.28515625" style="195" bestFit="1" customWidth="1"/>
    <col min="13882" max="13904" width="10.140625" style="195" customWidth="1"/>
    <col min="13905" max="13905" width="9.28515625" style="195" bestFit="1" customWidth="1"/>
    <col min="13906" max="13920" width="10.140625" style="195" customWidth="1"/>
    <col min="13921" max="13921" width="8.85546875" style="195" customWidth="1"/>
    <col min="13922" max="13928" width="10.140625" style="195" customWidth="1"/>
    <col min="13929" max="13929" width="8.85546875" style="195" customWidth="1"/>
    <col min="13930" max="13936" width="10.140625" style="195" customWidth="1"/>
    <col min="13937" max="14080" width="9.140625" style="195"/>
    <col min="14081" max="14081" width="6.28515625" style="195" customWidth="1"/>
    <col min="14082" max="14088" width="10.140625" style="195" customWidth="1"/>
    <col min="14089" max="14089" width="9.28515625" style="195" bestFit="1" customWidth="1"/>
    <col min="14090" max="14104" width="10.140625" style="195" customWidth="1"/>
    <col min="14105" max="14105" width="9.28515625" style="195" bestFit="1" customWidth="1"/>
    <col min="14106" max="14136" width="10.140625" style="195" customWidth="1"/>
    <col min="14137" max="14137" width="9.28515625" style="195" bestFit="1" customWidth="1"/>
    <col min="14138" max="14160" width="10.140625" style="195" customWidth="1"/>
    <col min="14161" max="14161" width="9.28515625" style="195" bestFit="1" customWidth="1"/>
    <col min="14162" max="14176" width="10.140625" style="195" customWidth="1"/>
    <col min="14177" max="14177" width="8.85546875" style="195" customWidth="1"/>
    <col min="14178" max="14184" width="10.140625" style="195" customWidth="1"/>
    <col min="14185" max="14185" width="8.85546875" style="195" customWidth="1"/>
    <col min="14186" max="14192" width="10.140625" style="195" customWidth="1"/>
    <col min="14193" max="14336" width="9.140625" style="195"/>
    <col min="14337" max="14337" width="6.28515625" style="195" customWidth="1"/>
    <col min="14338" max="14344" width="10.140625" style="195" customWidth="1"/>
    <col min="14345" max="14345" width="9.28515625" style="195" bestFit="1" customWidth="1"/>
    <col min="14346" max="14360" width="10.140625" style="195" customWidth="1"/>
    <col min="14361" max="14361" width="9.28515625" style="195" bestFit="1" customWidth="1"/>
    <col min="14362" max="14392" width="10.140625" style="195" customWidth="1"/>
    <col min="14393" max="14393" width="9.28515625" style="195" bestFit="1" customWidth="1"/>
    <col min="14394" max="14416" width="10.140625" style="195" customWidth="1"/>
    <col min="14417" max="14417" width="9.28515625" style="195" bestFit="1" customWidth="1"/>
    <col min="14418" max="14432" width="10.140625" style="195" customWidth="1"/>
    <col min="14433" max="14433" width="8.85546875" style="195" customWidth="1"/>
    <col min="14434" max="14440" width="10.140625" style="195" customWidth="1"/>
    <col min="14441" max="14441" width="8.85546875" style="195" customWidth="1"/>
    <col min="14442" max="14448" width="10.140625" style="195" customWidth="1"/>
    <col min="14449" max="14592" width="9.140625" style="195"/>
    <col min="14593" max="14593" width="6.28515625" style="195" customWidth="1"/>
    <col min="14594" max="14600" width="10.140625" style="195" customWidth="1"/>
    <col min="14601" max="14601" width="9.28515625" style="195" bestFit="1" customWidth="1"/>
    <col min="14602" max="14616" width="10.140625" style="195" customWidth="1"/>
    <col min="14617" max="14617" width="9.28515625" style="195" bestFit="1" customWidth="1"/>
    <col min="14618" max="14648" width="10.140625" style="195" customWidth="1"/>
    <col min="14649" max="14649" width="9.28515625" style="195" bestFit="1" customWidth="1"/>
    <col min="14650" max="14672" width="10.140625" style="195" customWidth="1"/>
    <col min="14673" max="14673" width="9.28515625" style="195" bestFit="1" customWidth="1"/>
    <col min="14674" max="14688" width="10.140625" style="195" customWidth="1"/>
    <col min="14689" max="14689" width="8.85546875" style="195" customWidth="1"/>
    <col min="14690" max="14696" width="10.140625" style="195" customWidth="1"/>
    <col min="14697" max="14697" width="8.85546875" style="195" customWidth="1"/>
    <col min="14698" max="14704" width="10.140625" style="195" customWidth="1"/>
    <col min="14705" max="14848" width="9.140625" style="195"/>
    <col min="14849" max="14849" width="6.28515625" style="195" customWidth="1"/>
    <col min="14850" max="14856" width="10.140625" style="195" customWidth="1"/>
    <col min="14857" max="14857" width="9.28515625" style="195" bestFit="1" customWidth="1"/>
    <col min="14858" max="14872" width="10.140625" style="195" customWidth="1"/>
    <col min="14873" max="14873" width="9.28515625" style="195" bestFit="1" customWidth="1"/>
    <col min="14874" max="14904" width="10.140625" style="195" customWidth="1"/>
    <col min="14905" max="14905" width="9.28515625" style="195" bestFit="1" customWidth="1"/>
    <col min="14906" max="14928" width="10.140625" style="195" customWidth="1"/>
    <col min="14929" max="14929" width="9.28515625" style="195" bestFit="1" customWidth="1"/>
    <col min="14930" max="14944" width="10.140625" style="195" customWidth="1"/>
    <col min="14945" max="14945" width="8.85546875" style="195" customWidth="1"/>
    <col min="14946" max="14952" width="10.140625" style="195" customWidth="1"/>
    <col min="14953" max="14953" width="8.85546875" style="195" customWidth="1"/>
    <col min="14954" max="14960" width="10.140625" style="195" customWidth="1"/>
    <col min="14961" max="15104" width="9.140625" style="195"/>
    <col min="15105" max="15105" width="6.28515625" style="195" customWidth="1"/>
    <col min="15106" max="15112" width="10.140625" style="195" customWidth="1"/>
    <col min="15113" max="15113" width="9.28515625" style="195" bestFit="1" customWidth="1"/>
    <col min="15114" max="15128" width="10.140625" style="195" customWidth="1"/>
    <col min="15129" max="15129" width="9.28515625" style="195" bestFit="1" customWidth="1"/>
    <col min="15130" max="15160" width="10.140625" style="195" customWidth="1"/>
    <col min="15161" max="15161" width="9.28515625" style="195" bestFit="1" customWidth="1"/>
    <col min="15162" max="15184" width="10.140625" style="195" customWidth="1"/>
    <col min="15185" max="15185" width="9.28515625" style="195" bestFit="1" customWidth="1"/>
    <col min="15186" max="15200" width="10.140625" style="195" customWidth="1"/>
    <col min="15201" max="15201" width="8.85546875" style="195" customWidth="1"/>
    <col min="15202" max="15208" width="10.140625" style="195" customWidth="1"/>
    <col min="15209" max="15209" width="8.85546875" style="195" customWidth="1"/>
    <col min="15210" max="15216" width="10.140625" style="195" customWidth="1"/>
    <col min="15217" max="15360" width="9.140625" style="195"/>
    <col min="15361" max="15361" width="6.28515625" style="195" customWidth="1"/>
    <col min="15362" max="15368" width="10.140625" style="195" customWidth="1"/>
    <col min="15369" max="15369" width="9.28515625" style="195" bestFit="1" customWidth="1"/>
    <col min="15370" max="15384" width="10.140625" style="195" customWidth="1"/>
    <col min="15385" max="15385" width="9.28515625" style="195" bestFit="1" customWidth="1"/>
    <col min="15386" max="15416" width="10.140625" style="195" customWidth="1"/>
    <col min="15417" max="15417" width="9.28515625" style="195" bestFit="1" customWidth="1"/>
    <col min="15418" max="15440" width="10.140625" style="195" customWidth="1"/>
    <col min="15441" max="15441" width="9.28515625" style="195" bestFit="1" customWidth="1"/>
    <col min="15442" max="15456" width="10.140625" style="195" customWidth="1"/>
    <col min="15457" max="15457" width="8.85546875" style="195" customWidth="1"/>
    <col min="15458" max="15464" width="10.140625" style="195" customWidth="1"/>
    <col min="15465" max="15465" width="8.85546875" style="195" customWidth="1"/>
    <col min="15466" max="15472" width="10.140625" style="195" customWidth="1"/>
    <col min="15473" max="15616" width="9.140625" style="195"/>
    <col min="15617" max="15617" width="6.28515625" style="195" customWidth="1"/>
    <col min="15618" max="15624" width="10.140625" style="195" customWidth="1"/>
    <col min="15625" max="15625" width="9.28515625" style="195" bestFit="1" customWidth="1"/>
    <col min="15626" max="15640" width="10.140625" style="195" customWidth="1"/>
    <col min="15641" max="15641" width="9.28515625" style="195" bestFit="1" customWidth="1"/>
    <col min="15642" max="15672" width="10.140625" style="195" customWidth="1"/>
    <col min="15673" max="15673" width="9.28515625" style="195" bestFit="1" customWidth="1"/>
    <col min="15674" max="15696" width="10.140625" style="195" customWidth="1"/>
    <col min="15697" max="15697" width="9.28515625" style="195" bestFit="1" customWidth="1"/>
    <col min="15698" max="15712" width="10.140625" style="195" customWidth="1"/>
    <col min="15713" max="15713" width="8.85546875" style="195" customWidth="1"/>
    <col min="15714" max="15720" width="10.140625" style="195" customWidth="1"/>
    <col min="15721" max="15721" width="8.85546875" style="195" customWidth="1"/>
    <col min="15722" max="15728" width="10.140625" style="195" customWidth="1"/>
    <col min="15729" max="15872" width="9.140625" style="195"/>
    <col min="15873" max="15873" width="6.28515625" style="195" customWidth="1"/>
    <col min="15874" max="15880" width="10.140625" style="195" customWidth="1"/>
    <col min="15881" max="15881" width="9.28515625" style="195" bestFit="1" customWidth="1"/>
    <col min="15882" max="15896" width="10.140625" style="195" customWidth="1"/>
    <col min="15897" max="15897" width="9.28515625" style="195" bestFit="1" customWidth="1"/>
    <col min="15898" max="15928" width="10.140625" style="195" customWidth="1"/>
    <col min="15929" max="15929" width="9.28515625" style="195" bestFit="1" customWidth="1"/>
    <col min="15930" max="15952" width="10.140625" style="195" customWidth="1"/>
    <col min="15953" max="15953" width="9.28515625" style="195" bestFit="1" customWidth="1"/>
    <col min="15954" max="15968" width="10.140625" style="195" customWidth="1"/>
    <col min="15969" max="15969" width="8.85546875" style="195" customWidth="1"/>
    <col min="15970" max="15976" width="10.140625" style="195" customWidth="1"/>
    <col min="15977" max="15977" width="8.85546875" style="195" customWidth="1"/>
    <col min="15978" max="15984" width="10.140625" style="195" customWidth="1"/>
    <col min="15985" max="16128" width="9.140625" style="195"/>
    <col min="16129" max="16129" width="6.28515625" style="195" customWidth="1"/>
    <col min="16130" max="16136" width="10.140625" style="195" customWidth="1"/>
    <col min="16137" max="16137" width="9.28515625" style="195" bestFit="1" customWidth="1"/>
    <col min="16138" max="16152" width="10.140625" style="195" customWidth="1"/>
    <col min="16153" max="16153" width="9.28515625" style="195" bestFit="1" customWidth="1"/>
    <col min="16154" max="16184" width="10.140625" style="195" customWidth="1"/>
    <col min="16185" max="16185" width="9.28515625" style="195" bestFit="1" customWidth="1"/>
    <col min="16186" max="16208" width="10.140625" style="195" customWidth="1"/>
    <col min="16209" max="16209" width="9.28515625" style="195" bestFit="1" customWidth="1"/>
    <col min="16210" max="16224" width="10.140625" style="195" customWidth="1"/>
    <col min="16225" max="16225" width="8.85546875" style="195" customWidth="1"/>
    <col min="16226" max="16232" width="10.140625" style="195" customWidth="1"/>
    <col min="16233" max="16233" width="8.85546875" style="195" customWidth="1"/>
    <col min="16234" max="16240" width="10.140625" style="195" customWidth="1"/>
    <col min="16241" max="16384" width="9.140625" style="195"/>
  </cols>
  <sheetData>
    <row r="1" spans="1:113" ht="15.75">
      <c r="B1" s="117" t="s">
        <v>856</v>
      </c>
      <c r="C1" s="117"/>
      <c r="R1" s="117" t="s">
        <v>857</v>
      </c>
      <c r="AH1" s="117" t="s">
        <v>857</v>
      </c>
      <c r="AX1" s="117" t="s">
        <v>857</v>
      </c>
      <c r="BN1" s="117" t="s">
        <v>857</v>
      </c>
      <c r="CD1" s="117" t="s">
        <v>857</v>
      </c>
      <c r="CT1" s="117" t="s">
        <v>857</v>
      </c>
    </row>
    <row r="2" spans="1:113" s="238" customFormat="1" ht="15.75">
      <c r="B2" s="238" t="s">
        <v>281</v>
      </c>
      <c r="J2" s="238" t="s">
        <v>283</v>
      </c>
      <c r="P2" s="256"/>
      <c r="R2" s="238" t="s">
        <v>272</v>
      </c>
      <c r="Z2" s="238" t="s">
        <v>284</v>
      </c>
      <c r="AF2" s="256"/>
      <c r="AH2" s="238" t="s">
        <v>285</v>
      </c>
      <c r="AN2" s="256"/>
      <c r="AP2" s="238" t="s">
        <v>286</v>
      </c>
      <c r="AV2" s="256"/>
      <c r="AX2" s="238" t="s">
        <v>287</v>
      </c>
      <c r="BF2" s="238" t="s">
        <v>288</v>
      </c>
      <c r="BL2" s="256"/>
      <c r="BN2" s="238" t="s">
        <v>289</v>
      </c>
      <c r="BT2" s="256"/>
      <c r="BV2" s="238" t="s">
        <v>290</v>
      </c>
      <c r="CD2" s="238" t="s">
        <v>291</v>
      </c>
      <c r="CJ2" s="256"/>
      <c r="CL2" s="238" t="s">
        <v>292</v>
      </c>
      <c r="CT2" s="238" t="s">
        <v>293</v>
      </c>
      <c r="DB2" s="238" t="s">
        <v>273</v>
      </c>
    </row>
    <row r="3" spans="1:113" ht="55.5" customHeight="1">
      <c r="A3" s="194" t="s">
        <v>280</v>
      </c>
      <c r="B3" s="197" t="s">
        <v>901</v>
      </c>
      <c r="C3" s="197" t="s">
        <v>902</v>
      </c>
      <c r="D3" s="194" t="s">
        <v>903</v>
      </c>
      <c r="E3" s="194" t="s">
        <v>904</v>
      </c>
      <c r="F3" s="197" t="s">
        <v>905</v>
      </c>
      <c r="G3" s="197" t="s">
        <v>906</v>
      </c>
      <c r="H3" s="194" t="s">
        <v>313</v>
      </c>
      <c r="I3" s="194" t="s">
        <v>535</v>
      </c>
      <c r="J3" s="197" t="s">
        <v>901</v>
      </c>
      <c r="K3" s="197" t="s">
        <v>902</v>
      </c>
      <c r="L3" s="194" t="s">
        <v>903</v>
      </c>
      <c r="M3" s="194" t="s">
        <v>904</v>
      </c>
      <c r="N3" s="197" t="s">
        <v>905</v>
      </c>
      <c r="O3" s="197" t="s">
        <v>906</v>
      </c>
      <c r="P3" s="194" t="s">
        <v>313</v>
      </c>
      <c r="Q3" s="194" t="s">
        <v>535</v>
      </c>
      <c r="R3" s="197" t="s">
        <v>901</v>
      </c>
      <c r="S3" s="197" t="s">
        <v>902</v>
      </c>
      <c r="T3" s="194" t="s">
        <v>903</v>
      </c>
      <c r="U3" s="194" t="s">
        <v>904</v>
      </c>
      <c r="V3" s="197" t="s">
        <v>905</v>
      </c>
      <c r="W3" s="197" t="s">
        <v>906</v>
      </c>
      <c r="X3" s="194" t="s">
        <v>313</v>
      </c>
      <c r="Y3" s="194" t="s">
        <v>535</v>
      </c>
      <c r="Z3" s="197" t="s">
        <v>901</v>
      </c>
      <c r="AA3" s="197" t="s">
        <v>902</v>
      </c>
      <c r="AB3" s="194" t="s">
        <v>903</v>
      </c>
      <c r="AC3" s="194" t="s">
        <v>904</v>
      </c>
      <c r="AD3" s="197" t="s">
        <v>905</v>
      </c>
      <c r="AE3" s="197" t="s">
        <v>906</v>
      </c>
      <c r="AF3" s="194" t="s">
        <v>313</v>
      </c>
      <c r="AG3" s="194" t="s">
        <v>535</v>
      </c>
      <c r="AH3" s="197" t="s">
        <v>901</v>
      </c>
      <c r="AI3" s="197" t="s">
        <v>902</v>
      </c>
      <c r="AJ3" s="194" t="s">
        <v>903</v>
      </c>
      <c r="AK3" s="194" t="s">
        <v>904</v>
      </c>
      <c r="AL3" s="197" t="s">
        <v>905</v>
      </c>
      <c r="AM3" s="197" t="s">
        <v>906</v>
      </c>
      <c r="AN3" s="194" t="s">
        <v>313</v>
      </c>
      <c r="AO3" s="194" t="s">
        <v>535</v>
      </c>
      <c r="AP3" s="197" t="s">
        <v>901</v>
      </c>
      <c r="AQ3" s="197" t="s">
        <v>902</v>
      </c>
      <c r="AR3" s="194" t="s">
        <v>903</v>
      </c>
      <c r="AS3" s="194" t="s">
        <v>904</v>
      </c>
      <c r="AT3" s="197" t="s">
        <v>905</v>
      </c>
      <c r="AU3" s="197" t="s">
        <v>906</v>
      </c>
      <c r="AV3" s="194" t="s">
        <v>313</v>
      </c>
      <c r="AW3" s="194" t="s">
        <v>535</v>
      </c>
      <c r="AX3" s="197" t="s">
        <v>901</v>
      </c>
      <c r="AY3" s="197" t="s">
        <v>902</v>
      </c>
      <c r="AZ3" s="194" t="s">
        <v>903</v>
      </c>
      <c r="BA3" s="194" t="s">
        <v>904</v>
      </c>
      <c r="BB3" s="197" t="s">
        <v>905</v>
      </c>
      <c r="BC3" s="197" t="s">
        <v>906</v>
      </c>
      <c r="BD3" s="194" t="s">
        <v>313</v>
      </c>
      <c r="BE3" s="194" t="s">
        <v>535</v>
      </c>
      <c r="BF3" s="197" t="s">
        <v>901</v>
      </c>
      <c r="BG3" s="197" t="s">
        <v>902</v>
      </c>
      <c r="BH3" s="194" t="s">
        <v>903</v>
      </c>
      <c r="BI3" s="194" t="s">
        <v>904</v>
      </c>
      <c r="BJ3" s="197" t="s">
        <v>905</v>
      </c>
      <c r="BK3" s="197" t="s">
        <v>906</v>
      </c>
      <c r="BL3" s="194" t="s">
        <v>313</v>
      </c>
      <c r="BM3" s="194" t="s">
        <v>535</v>
      </c>
      <c r="BN3" s="197" t="s">
        <v>901</v>
      </c>
      <c r="BO3" s="197" t="s">
        <v>902</v>
      </c>
      <c r="BP3" s="194" t="s">
        <v>903</v>
      </c>
      <c r="BQ3" s="194" t="s">
        <v>904</v>
      </c>
      <c r="BR3" s="197" t="s">
        <v>905</v>
      </c>
      <c r="BS3" s="197" t="s">
        <v>906</v>
      </c>
      <c r="BT3" s="194" t="s">
        <v>313</v>
      </c>
      <c r="BU3" s="194" t="s">
        <v>535</v>
      </c>
      <c r="BV3" s="197" t="s">
        <v>901</v>
      </c>
      <c r="BW3" s="197" t="s">
        <v>902</v>
      </c>
      <c r="BX3" s="194" t="s">
        <v>903</v>
      </c>
      <c r="BY3" s="194" t="s">
        <v>904</v>
      </c>
      <c r="BZ3" s="197" t="s">
        <v>905</v>
      </c>
      <c r="CA3" s="197" t="s">
        <v>906</v>
      </c>
      <c r="CB3" s="194" t="s">
        <v>313</v>
      </c>
      <c r="CC3" s="194" t="s">
        <v>535</v>
      </c>
      <c r="CD3" s="197" t="s">
        <v>901</v>
      </c>
      <c r="CE3" s="197" t="s">
        <v>902</v>
      </c>
      <c r="CF3" s="194" t="s">
        <v>903</v>
      </c>
      <c r="CG3" s="194" t="s">
        <v>904</v>
      </c>
      <c r="CH3" s="197" t="s">
        <v>905</v>
      </c>
      <c r="CI3" s="197" t="s">
        <v>906</v>
      </c>
      <c r="CJ3" s="194" t="s">
        <v>313</v>
      </c>
      <c r="CK3" s="194" t="s">
        <v>535</v>
      </c>
      <c r="CL3" s="197" t="s">
        <v>901</v>
      </c>
      <c r="CM3" s="197" t="s">
        <v>902</v>
      </c>
      <c r="CN3" s="194" t="s">
        <v>903</v>
      </c>
      <c r="CO3" s="194" t="s">
        <v>904</v>
      </c>
      <c r="CP3" s="197" t="s">
        <v>905</v>
      </c>
      <c r="CQ3" s="197" t="s">
        <v>906</v>
      </c>
      <c r="CR3" s="194" t="s">
        <v>313</v>
      </c>
      <c r="CS3" s="194" t="s">
        <v>535</v>
      </c>
      <c r="CT3" s="197" t="s">
        <v>901</v>
      </c>
      <c r="CU3" s="197" t="s">
        <v>902</v>
      </c>
      <c r="CV3" s="194" t="s">
        <v>903</v>
      </c>
      <c r="CW3" s="194" t="s">
        <v>904</v>
      </c>
      <c r="CX3" s="197" t="s">
        <v>905</v>
      </c>
      <c r="CY3" s="197" t="s">
        <v>906</v>
      </c>
      <c r="CZ3" s="194" t="s">
        <v>313</v>
      </c>
      <c r="DA3" s="194" t="s">
        <v>535</v>
      </c>
      <c r="DB3" s="197" t="s">
        <v>901</v>
      </c>
      <c r="DC3" s="197" t="s">
        <v>902</v>
      </c>
      <c r="DD3" s="194" t="s">
        <v>903</v>
      </c>
      <c r="DE3" s="194" t="s">
        <v>904</v>
      </c>
      <c r="DF3" s="197" t="s">
        <v>905</v>
      </c>
      <c r="DG3" s="197" t="s">
        <v>906</v>
      </c>
      <c r="DH3" s="194" t="s">
        <v>313</v>
      </c>
      <c r="DI3" s="194" t="s">
        <v>535</v>
      </c>
    </row>
    <row r="4" spans="1:113" hidden="1">
      <c r="A4" s="201">
        <v>1960</v>
      </c>
      <c r="B4" s="185">
        <f>'[2]1'!K4</f>
        <v>0.45250176374015233</v>
      </c>
      <c r="C4" s="185"/>
      <c r="D4" s="210" t="e">
        <f>'[2]2'!H4</f>
        <v>#REF!</v>
      </c>
      <c r="E4" s="257"/>
      <c r="F4" s="253">
        <f>'[2]3'!H4</f>
        <v>0.44799859690060795</v>
      </c>
      <c r="G4" s="210">
        <f>'[2]8'!J4</f>
        <v>0.53434350157885824</v>
      </c>
      <c r="H4" s="211" t="e">
        <f t="shared" ref="H4:H23" si="0">(B4)*0.25+(D4)*0.25+(F4)*0.25+(G4)*0.25</f>
        <v>#REF!</v>
      </c>
      <c r="J4" s="185" t="e">
        <f>#REF!</f>
        <v>#REF!</v>
      </c>
      <c r="K4" s="185"/>
      <c r="L4" s="210" t="e">
        <f>'[2]2'!#REF!</f>
        <v>#REF!</v>
      </c>
      <c r="M4" s="257"/>
      <c r="N4" s="253">
        <f>'[2]3'!O4</f>
        <v>-1.063281346555375</v>
      </c>
      <c r="O4" s="210" t="e">
        <f>'[2]8'!S4</f>
        <v>#REF!</v>
      </c>
      <c r="P4" s="211" t="e">
        <f t="shared" ref="P4:P23" si="1">(J4)*0.4+(L4)*0.1+(N4)*0.25+(O4)*0.25</f>
        <v>#REF!</v>
      </c>
      <c r="Q4" s="254"/>
      <c r="R4" s="185">
        <f>'[2]1'!AI4</f>
        <v>0.45472804383898524</v>
      </c>
      <c r="S4" s="185"/>
      <c r="T4" s="210" t="e">
        <f>'[2]2'!Z4</f>
        <v>#REF!</v>
      </c>
      <c r="U4" s="257"/>
      <c r="V4" s="253">
        <f>'[2]3'!V4</f>
        <v>6.0910405848568452E-2</v>
      </c>
      <c r="W4" s="210" t="e">
        <f>'[2]8'!AB4</f>
        <v>#DIV/0!</v>
      </c>
      <c r="X4" s="211" t="e">
        <f t="shared" ref="X4:X23" si="2">(R4)*0.25+(T4)*0.25+(V4)*0.25+(W4)*0.25</f>
        <v>#REF!</v>
      </c>
      <c r="Z4" s="185" t="e">
        <f>#REF!</f>
        <v>#REF!</v>
      </c>
      <c r="AA4" s="185"/>
      <c r="AB4" s="210" t="e">
        <f>'[2]2'!#REF!</f>
        <v>#REF!</v>
      </c>
      <c r="AC4" s="257"/>
      <c r="AD4" s="253">
        <f>'[2]3'!AC4</f>
        <v>-0.93539362908770318</v>
      </c>
      <c r="AE4" s="210" t="e">
        <f>'[2]8'!AK4</f>
        <v>#REF!</v>
      </c>
      <c r="AF4" s="211" t="e">
        <f t="shared" ref="AF4:AF23" si="3">(Z4)*0.4+(AB4)*0.1+(AD4)*0.25+(AE4)*0.25</f>
        <v>#REF!</v>
      </c>
      <c r="AG4" s="254"/>
      <c r="AH4" s="185" t="e">
        <f>#REF!</f>
        <v>#REF!</v>
      </c>
      <c r="AI4" s="185"/>
      <c r="AJ4" s="210" t="e">
        <f>'[2]2'!#REF!</f>
        <v>#REF!</v>
      </c>
      <c r="AK4" s="257"/>
      <c r="AL4" s="253">
        <f>'[2]3'!AJ4</f>
        <v>-1.3924513209084544</v>
      </c>
      <c r="AM4" s="210" t="e">
        <f>'[2]8'!AT4</f>
        <v>#REF!</v>
      </c>
      <c r="AN4" s="211" t="e">
        <f t="shared" ref="AN4:AN23" si="4">(AH4)*0.4+(AJ4)*0.1+(AL4)*0.25+(AM4)*0.25</f>
        <v>#REF!</v>
      </c>
      <c r="AO4" s="254"/>
      <c r="AP4" s="185" t="e">
        <f>#REF!</f>
        <v>#REF!</v>
      </c>
      <c r="AQ4" s="185"/>
      <c r="AR4" s="210" t="e">
        <f>'[2]2'!#REF!</f>
        <v>#REF!</v>
      </c>
      <c r="AS4" s="257"/>
      <c r="AT4" s="253">
        <f>'[2]3'!AQ4</f>
        <v>-1.0102815928323328</v>
      </c>
      <c r="AU4" s="210" t="e">
        <f>'[2]8'!BC4</f>
        <v>#REF!</v>
      </c>
      <c r="AV4" s="211" t="e">
        <f t="shared" ref="AV4:AV23" si="5">(AP4)*0.4+(AR4)*0.1+(AT4)*0.25+(AU4)*0.25</f>
        <v>#REF!</v>
      </c>
      <c r="AW4" s="254"/>
      <c r="AX4" s="185">
        <f>'[2]1'!CE4</f>
        <v>0.40360074234302512</v>
      </c>
      <c r="AY4" s="185"/>
      <c r="AZ4" s="210" t="e">
        <f>'[2]2'!BJ4</f>
        <v>#REF!</v>
      </c>
      <c r="BA4" s="257"/>
      <c r="BB4" s="253">
        <f>'[2]3'!AX4</f>
        <v>0.45381797025097209</v>
      </c>
      <c r="BC4" s="210">
        <f>'[2]8'!BL4</f>
        <v>0.89573927679781196</v>
      </c>
      <c r="BD4" s="211" t="e">
        <f t="shared" ref="BD4:BD23" si="6">(AX4)*0.25+(AZ4)*0.25+(BB4)*0.25+(BC4)*0.25</f>
        <v>#REF!</v>
      </c>
      <c r="BF4" s="185" t="e">
        <f>#REF!</f>
        <v>#REF!</v>
      </c>
      <c r="BG4" s="185"/>
      <c r="BH4" s="210" t="e">
        <f>'[2]2'!#REF!</f>
        <v>#REF!</v>
      </c>
      <c r="BI4" s="257"/>
      <c r="BJ4" s="253">
        <f>'[2]3'!BE4</f>
        <v>-0.94864371828544958</v>
      </c>
      <c r="BK4" s="210" t="e">
        <f>'[2]8'!BU4</f>
        <v>#REF!</v>
      </c>
      <c r="BL4" s="211" t="e">
        <f t="shared" ref="BL4:BL23" si="7">(BF4)*0.4+(BH4)*0.1+(BJ4)*0.25+(BK4)*0.25</f>
        <v>#REF!</v>
      </c>
      <c r="BM4" s="254"/>
      <c r="BN4" s="185" t="e">
        <f>#REF!</f>
        <v>#REF!</v>
      </c>
      <c r="BO4" s="185"/>
      <c r="BP4" s="210" t="e">
        <f>'[2]2'!#REF!</f>
        <v>#REF!</v>
      </c>
      <c r="BQ4" s="257"/>
      <c r="BR4" s="253">
        <f>'[2]3'!BL4</f>
        <v>-0.80153813821310904</v>
      </c>
      <c r="BS4" s="210" t="e">
        <f>'[2]8'!CD4</f>
        <v>#REF!</v>
      </c>
      <c r="BT4" s="211" t="e">
        <f t="shared" ref="BT4:BT23" si="8">(BN4)*0.4+(BP4)*0.1+(BR4)*0.25+(BS4)*0.25</f>
        <v>#REF!</v>
      </c>
      <c r="BU4" s="254"/>
      <c r="BV4" s="185">
        <f>'[2]1'!DO4</f>
        <v>0.4517844017511366</v>
      </c>
      <c r="BW4" s="185"/>
      <c r="BX4" s="210" t="e">
        <f>'[2]2'!CK4</f>
        <v>#REF!</v>
      </c>
      <c r="BY4" s="257"/>
      <c r="BZ4" s="253">
        <f>'[2]3'!BS4</f>
        <v>0.72541636985650271</v>
      </c>
      <c r="CA4" s="210" t="e">
        <f>'[2]8'!CM4</f>
        <v>#DIV/0!</v>
      </c>
      <c r="CB4" s="211" t="e">
        <f t="shared" ref="CB4:CB23" si="9">(BV4)*0.25+(BX4)*0.25+(BZ4)*0.25+(CA4)*0.25</f>
        <v>#REF!</v>
      </c>
      <c r="CD4" s="185" t="e">
        <f>#REF!</f>
        <v>#REF!</v>
      </c>
      <c r="CE4" s="185"/>
      <c r="CF4" s="210" t="e">
        <f>'[2]2'!#REF!</f>
        <v>#REF!</v>
      </c>
      <c r="CG4" s="257"/>
      <c r="CH4" s="253">
        <f>'[2]3'!BZ4</f>
        <v>-1.0348356115082364</v>
      </c>
      <c r="CI4" s="210" t="e">
        <f>'[2]8'!CV4</f>
        <v>#REF!</v>
      </c>
      <c r="CJ4" s="211" t="e">
        <f t="shared" ref="CJ4:CJ23" si="10">(CD4)*0.4+(CF4)*0.1+(CH4)*0.25+(CI4)*0.25</f>
        <v>#REF!</v>
      </c>
      <c r="CK4" s="254"/>
      <c r="CL4" s="185">
        <f>'[2]1'!EM4</f>
        <v>0.45908416634957455</v>
      </c>
      <c r="CM4" s="185"/>
      <c r="CN4" s="210" t="e">
        <f>'[2]2'!DC4</f>
        <v>#REF!</v>
      </c>
      <c r="CO4" s="257"/>
      <c r="CP4" s="253">
        <f>'[2]3'!CG4</f>
        <v>0.68457048207287052</v>
      </c>
      <c r="CQ4" s="210">
        <f>'[2]8'!DE4</f>
        <v>0.66271058581552356</v>
      </c>
      <c r="CR4" s="211" t="e">
        <f t="shared" ref="CR4:CR23" si="11">(CL4)*0.25+(CN4)*0.25+(CP4)*0.25+(CQ4)*0.25</f>
        <v>#REF!</v>
      </c>
      <c r="CT4" s="185">
        <f>'[2]1'!EY4</f>
        <v>0.57188982340210648</v>
      </c>
      <c r="CU4" s="185"/>
      <c r="CV4" s="210" t="e">
        <f>'[2]2'!DL4</f>
        <v>#REF!</v>
      </c>
      <c r="CW4" s="257"/>
      <c r="CX4" s="253">
        <f>'[2]3'!CN4</f>
        <v>0.74576653399724835</v>
      </c>
      <c r="CY4" s="210">
        <f>'[2]8'!DN4</f>
        <v>0.63668022970159588</v>
      </c>
      <c r="CZ4" s="211" t="e">
        <f t="shared" ref="CZ4:CZ23" si="12">(CT4)*0.25+(CV4)*0.25+(CX4)*0.25+(CY4)*0.25</f>
        <v>#REF!</v>
      </c>
      <c r="DA4" s="259"/>
      <c r="DB4" s="185">
        <f>'[2]1'!FK4</f>
        <v>0.63335939933101992</v>
      </c>
      <c r="DC4" s="185"/>
      <c r="DD4" s="210" t="e">
        <f>'[2]2'!DU4</f>
        <v>#REF!</v>
      </c>
      <c r="DE4" s="257"/>
      <c r="DF4" s="253">
        <f>'[2]3'!CU4</f>
        <v>0.18050320504342701</v>
      </c>
      <c r="DG4" s="210">
        <f>'[2]8'!DW4</f>
        <v>0.92156740229224721</v>
      </c>
      <c r="DH4" s="258" t="e">
        <f>(DB4)*0.25+(DD4)*0.25+(DF4)*0.25+(DG4)*0.25</f>
        <v>#REF!</v>
      </c>
      <c r="DI4" s="259"/>
    </row>
    <row r="5" spans="1:113" hidden="1">
      <c r="A5" s="201">
        <v>1961</v>
      </c>
      <c r="B5" s="185">
        <f>'[2]1'!K5</f>
        <v>0.46683806043775922</v>
      </c>
      <c r="C5" s="185"/>
      <c r="D5" s="210" t="e">
        <f>'[2]2'!H5</f>
        <v>#REF!</v>
      </c>
      <c r="E5" s="257"/>
      <c r="F5" s="253">
        <f>'[2]3'!H5</f>
        <v>0.44799859690060795</v>
      </c>
      <c r="G5" s="210">
        <f>'[2]8'!J5</f>
        <v>0.63328724843090789</v>
      </c>
      <c r="H5" s="211" t="e">
        <f t="shared" si="0"/>
        <v>#REF!</v>
      </c>
      <c r="J5" s="185" t="e">
        <f>#REF!</f>
        <v>#REF!</v>
      </c>
      <c r="K5" s="185"/>
      <c r="L5" s="210" t="e">
        <f>'[2]2'!#REF!</f>
        <v>#REF!</v>
      </c>
      <c r="M5" s="257"/>
      <c r="N5" s="253">
        <f>'[2]3'!O5</f>
        <v>-1.063281346555375</v>
      </c>
      <c r="O5" s="210" t="e">
        <f>'[2]8'!S5</f>
        <v>#REF!</v>
      </c>
      <c r="P5" s="211" t="e">
        <f t="shared" si="1"/>
        <v>#REF!</v>
      </c>
      <c r="Q5" s="254"/>
      <c r="R5" s="185">
        <f>'[2]1'!AI5</f>
        <v>0.4663991724599923</v>
      </c>
      <c r="S5" s="185"/>
      <c r="T5" s="210" t="e">
        <f>'[2]2'!Z5</f>
        <v>#REF!</v>
      </c>
      <c r="U5" s="257"/>
      <c r="V5" s="253">
        <f>'[2]3'!V5</f>
        <v>6.0910405848568452E-2</v>
      </c>
      <c r="W5" s="210">
        <f>'[2]8'!AB5</f>
        <v>0.56524963535958994</v>
      </c>
      <c r="X5" s="211" t="e">
        <f t="shared" si="2"/>
        <v>#REF!</v>
      </c>
      <c r="Z5" s="185" t="e">
        <f>#REF!</f>
        <v>#REF!</v>
      </c>
      <c r="AA5" s="185"/>
      <c r="AB5" s="210" t="e">
        <f>'[2]2'!#REF!</f>
        <v>#REF!</v>
      </c>
      <c r="AC5" s="257"/>
      <c r="AD5" s="253">
        <f>'[2]3'!AC5</f>
        <v>-0.93539362908770318</v>
      </c>
      <c r="AE5" s="210" t="e">
        <f>'[2]8'!AK5</f>
        <v>#REF!</v>
      </c>
      <c r="AF5" s="211" t="e">
        <f t="shared" si="3"/>
        <v>#REF!</v>
      </c>
      <c r="AG5" s="254"/>
      <c r="AH5" s="185" t="e">
        <f>#REF!</f>
        <v>#REF!</v>
      </c>
      <c r="AI5" s="185"/>
      <c r="AJ5" s="210" t="e">
        <f>'[2]2'!#REF!</f>
        <v>#REF!</v>
      </c>
      <c r="AK5" s="257"/>
      <c r="AL5" s="253">
        <f>'[2]3'!AJ5</f>
        <v>-1.3924513209084544</v>
      </c>
      <c r="AM5" s="210" t="e">
        <f>'[2]8'!AT5</f>
        <v>#REF!</v>
      </c>
      <c r="AN5" s="211" t="e">
        <f t="shared" si="4"/>
        <v>#REF!</v>
      </c>
      <c r="AO5" s="254"/>
      <c r="AP5" s="185" t="e">
        <f>#REF!</f>
        <v>#REF!</v>
      </c>
      <c r="AQ5" s="185"/>
      <c r="AR5" s="210" t="e">
        <f>'[2]2'!#REF!</f>
        <v>#REF!</v>
      </c>
      <c r="AS5" s="257"/>
      <c r="AT5" s="253">
        <f>'[2]3'!AQ5</f>
        <v>-1.0102815928323328</v>
      </c>
      <c r="AU5" s="210" t="e">
        <f>'[2]8'!BC5</f>
        <v>#REF!</v>
      </c>
      <c r="AV5" s="211" t="e">
        <f t="shared" si="5"/>
        <v>#REF!</v>
      </c>
      <c r="AW5" s="254"/>
      <c r="AX5" s="185">
        <f>'[2]1'!CE5</f>
        <v>0.42029101297315069</v>
      </c>
      <c r="AY5" s="185"/>
      <c r="AZ5" s="210" t="e">
        <f>'[2]2'!BJ5</f>
        <v>#REF!</v>
      </c>
      <c r="BA5" s="257"/>
      <c r="BB5" s="253">
        <f>'[2]3'!AX5</f>
        <v>0.45381797025097209</v>
      </c>
      <c r="BC5" s="210">
        <f>'[2]8'!BL5</f>
        <v>0.89706880867008887</v>
      </c>
      <c r="BD5" s="211" t="e">
        <f t="shared" si="6"/>
        <v>#REF!</v>
      </c>
      <c r="BF5" s="185" t="e">
        <f>#REF!</f>
        <v>#REF!</v>
      </c>
      <c r="BG5" s="185"/>
      <c r="BH5" s="210" t="e">
        <f>'[2]2'!#REF!</f>
        <v>#REF!</v>
      </c>
      <c r="BI5" s="257"/>
      <c r="BJ5" s="253">
        <f>'[2]3'!BE5</f>
        <v>-0.94864371828544958</v>
      </c>
      <c r="BK5" s="210" t="e">
        <f>'[2]8'!BU5</f>
        <v>#REF!</v>
      </c>
      <c r="BL5" s="211" t="e">
        <f t="shared" si="7"/>
        <v>#REF!</v>
      </c>
      <c r="BM5" s="254"/>
      <c r="BN5" s="185" t="e">
        <f>#REF!</f>
        <v>#REF!</v>
      </c>
      <c r="BO5" s="185"/>
      <c r="BP5" s="210" t="e">
        <f>'[2]2'!#REF!</f>
        <v>#REF!</v>
      </c>
      <c r="BQ5" s="257"/>
      <c r="BR5" s="253">
        <f>'[2]3'!BL5</f>
        <v>-0.80153813821310904</v>
      </c>
      <c r="BS5" s="210" t="e">
        <f>'[2]8'!CD5</f>
        <v>#REF!</v>
      </c>
      <c r="BT5" s="211" t="e">
        <f t="shared" si="8"/>
        <v>#REF!</v>
      </c>
      <c r="BU5" s="254"/>
      <c r="BV5" s="185">
        <f>'[2]1'!DO5</f>
        <v>0.46793553293404228</v>
      </c>
      <c r="BW5" s="185"/>
      <c r="BX5" s="210" t="e">
        <f>'[2]2'!CK5</f>
        <v>#REF!</v>
      </c>
      <c r="BY5" s="257"/>
      <c r="BZ5" s="253">
        <f>'[2]3'!BS5</f>
        <v>0.72541636985650271</v>
      </c>
      <c r="CA5" s="210" t="e">
        <f>'[2]8'!CM5</f>
        <v>#DIV/0!</v>
      </c>
      <c r="CB5" s="211" t="e">
        <f t="shared" si="9"/>
        <v>#REF!</v>
      </c>
      <c r="CD5" s="185" t="e">
        <f>#REF!</f>
        <v>#REF!</v>
      </c>
      <c r="CE5" s="185"/>
      <c r="CF5" s="210" t="e">
        <f>'[2]2'!#REF!</f>
        <v>#REF!</v>
      </c>
      <c r="CG5" s="257"/>
      <c r="CH5" s="253">
        <f>'[2]3'!BZ5</f>
        <v>-1.0348356115082364</v>
      </c>
      <c r="CI5" s="210" t="e">
        <f>'[2]8'!CV5</f>
        <v>#REF!</v>
      </c>
      <c r="CJ5" s="211" t="e">
        <f t="shared" si="10"/>
        <v>#REF!</v>
      </c>
      <c r="CK5" s="254"/>
      <c r="CL5" s="185">
        <f>'[2]1'!EM5</f>
        <v>0.48043570336061997</v>
      </c>
      <c r="CM5" s="185"/>
      <c r="CN5" s="210" t="e">
        <f>'[2]2'!DC5</f>
        <v>#REF!</v>
      </c>
      <c r="CO5" s="257"/>
      <c r="CP5" s="253">
        <f>'[2]3'!CG5</f>
        <v>0.68457048207287052</v>
      </c>
      <c r="CQ5" s="210">
        <f>'[2]8'!DE5</f>
        <v>0.66198599276303605</v>
      </c>
      <c r="CR5" s="211" t="e">
        <f t="shared" si="11"/>
        <v>#REF!</v>
      </c>
      <c r="CT5" s="185">
        <f>'[2]1'!EY5</f>
        <v>0.57847699873877956</v>
      </c>
      <c r="CU5" s="185"/>
      <c r="CV5" s="210" t="e">
        <f>'[2]2'!DL5</f>
        <v>#REF!</v>
      </c>
      <c r="CW5" s="257"/>
      <c r="CX5" s="253">
        <f>'[2]3'!CN5</f>
        <v>0.74576653399724835</v>
      </c>
      <c r="CY5" s="210">
        <f>'[2]8'!DN5</f>
        <v>0.63765016034975786</v>
      </c>
      <c r="CZ5" s="211" t="e">
        <f t="shared" si="12"/>
        <v>#REF!</v>
      </c>
      <c r="DA5" s="259"/>
      <c r="DB5" s="185">
        <f>'[2]1'!FK5</f>
        <v>0.65174050500725444</v>
      </c>
      <c r="DC5" s="185"/>
      <c r="DD5" s="210" t="e">
        <f>'[2]2'!DU5</f>
        <v>#REF!</v>
      </c>
      <c r="DE5" s="257"/>
      <c r="DF5" s="253">
        <f>'[2]3'!CU5</f>
        <v>0.18050320504342701</v>
      </c>
      <c r="DG5" s="210">
        <f>'[2]8'!DW5</f>
        <v>1.0112409411244605</v>
      </c>
      <c r="DH5" s="211" t="e">
        <f t="shared" ref="DH5:DH23" si="13">(DB5)*0.25+(DD5)*0.25+(DF5)*0.25+(DG5)*0.25</f>
        <v>#REF!</v>
      </c>
      <c r="DI5" s="259"/>
    </row>
    <row r="6" spans="1:113" hidden="1">
      <c r="A6" s="201">
        <v>1962</v>
      </c>
      <c r="B6" s="185">
        <f>'[2]1'!K6</f>
        <v>0.48027937793862086</v>
      </c>
      <c r="C6" s="185"/>
      <c r="D6" s="210" t="e">
        <f>'[2]2'!H6</f>
        <v>#REF!</v>
      </c>
      <c r="E6" s="257"/>
      <c r="F6" s="253">
        <f>'[2]3'!H6</f>
        <v>0.44799859690060795</v>
      </c>
      <c r="G6" s="210">
        <f>'[2]8'!J6</f>
        <v>0.6326968828905899</v>
      </c>
      <c r="H6" s="211" t="e">
        <f t="shared" si="0"/>
        <v>#REF!</v>
      </c>
      <c r="J6" s="185" t="e">
        <f>#REF!</f>
        <v>#REF!</v>
      </c>
      <c r="K6" s="185"/>
      <c r="L6" s="210" t="e">
        <f>'[2]2'!#REF!</f>
        <v>#REF!</v>
      </c>
      <c r="M6" s="257"/>
      <c r="N6" s="253">
        <f>'[2]3'!O6</f>
        <v>-1.063281346555375</v>
      </c>
      <c r="O6" s="210" t="e">
        <f>'[2]8'!S6</f>
        <v>#REF!</v>
      </c>
      <c r="P6" s="211" t="e">
        <f t="shared" si="1"/>
        <v>#REF!</v>
      </c>
      <c r="Q6" s="254"/>
      <c r="R6" s="185">
        <f>'[2]1'!AI6</f>
        <v>0.47986582540742073</v>
      </c>
      <c r="S6" s="185"/>
      <c r="T6" s="210" t="e">
        <f>'[2]2'!Z6</f>
        <v>#REF!</v>
      </c>
      <c r="U6" s="257"/>
      <c r="V6" s="253">
        <f>'[2]3'!V6</f>
        <v>6.0910405848568452E-2</v>
      </c>
      <c r="W6" s="210">
        <f>'[2]8'!AB6</f>
        <v>0.56580510058438782</v>
      </c>
      <c r="X6" s="211" t="e">
        <f t="shared" si="2"/>
        <v>#REF!</v>
      </c>
      <c r="Z6" s="185" t="e">
        <f>#REF!</f>
        <v>#REF!</v>
      </c>
      <c r="AA6" s="185"/>
      <c r="AB6" s="210" t="e">
        <f>'[2]2'!#REF!</f>
        <v>#REF!</v>
      </c>
      <c r="AC6" s="257"/>
      <c r="AD6" s="253">
        <f>'[2]3'!AC6</f>
        <v>-0.93539362908770318</v>
      </c>
      <c r="AE6" s="210" t="e">
        <f>'[2]8'!AK6</f>
        <v>#REF!</v>
      </c>
      <c r="AF6" s="211" t="e">
        <f t="shared" si="3"/>
        <v>#REF!</v>
      </c>
      <c r="AG6" s="254"/>
      <c r="AH6" s="185" t="e">
        <f>#REF!</f>
        <v>#REF!</v>
      </c>
      <c r="AI6" s="185"/>
      <c r="AJ6" s="210" t="e">
        <f>'[2]2'!#REF!</f>
        <v>#REF!</v>
      </c>
      <c r="AK6" s="257"/>
      <c r="AL6" s="253">
        <f>'[2]3'!AJ6</f>
        <v>-1.3924513209084544</v>
      </c>
      <c r="AM6" s="210" t="e">
        <f>'[2]8'!AT6</f>
        <v>#REF!</v>
      </c>
      <c r="AN6" s="211" t="e">
        <f t="shared" si="4"/>
        <v>#REF!</v>
      </c>
      <c r="AO6" s="254"/>
      <c r="AP6" s="185" t="e">
        <f>#REF!</f>
        <v>#REF!</v>
      </c>
      <c r="AQ6" s="185"/>
      <c r="AR6" s="210" t="e">
        <f>'[2]2'!#REF!</f>
        <v>#REF!</v>
      </c>
      <c r="AS6" s="257"/>
      <c r="AT6" s="253">
        <f>'[2]3'!AQ6</f>
        <v>-1.0102815928323328</v>
      </c>
      <c r="AU6" s="210" t="e">
        <f>'[2]8'!BC6</f>
        <v>#REF!</v>
      </c>
      <c r="AV6" s="211" t="e">
        <f t="shared" si="5"/>
        <v>#REF!</v>
      </c>
      <c r="AW6" s="254"/>
      <c r="AX6" s="185">
        <f>'[2]1'!CE6</f>
        <v>0.43717278265565229</v>
      </c>
      <c r="AY6" s="185"/>
      <c r="AZ6" s="210" t="e">
        <f>'[2]2'!BJ6</f>
        <v>#REF!</v>
      </c>
      <c r="BA6" s="257"/>
      <c r="BB6" s="253">
        <f>'[2]3'!AX6</f>
        <v>0.45381797025097209</v>
      </c>
      <c r="BC6" s="210">
        <f>'[2]8'!BL6</f>
        <v>0.89835868465631274</v>
      </c>
      <c r="BD6" s="211" t="e">
        <f t="shared" si="6"/>
        <v>#REF!</v>
      </c>
      <c r="BF6" s="185" t="e">
        <f>#REF!</f>
        <v>#REF!</v>
      </c>
      <c r="BG6" s="185"/>
      <c r="BH6" s="210" t="e">
        <f>'[2]2'!#REF!</f>
        <v>#REF!</v>
      </c>
      <c r="BI6" s="257"/>
      <c r="BJ6" s="253">
        <f>'[2]3'!BE6</f>
        <v>-0.94864371828544958</v>
      </c>
      <c r="BK6" s="210" t="e">
        <f>'[2]8'!BU6</f>
        <v>#REF!</v>
      </c>
      <c r="BL6" s="211" t="e">
        <f t="shared" si="7"/>
        <v>#REF!</v>
      </c>
      <c r="BM6" s="254"/>
      <c r="BN6" s="185" t="e">
        <f>#REF!</f>
        <v>#REF!</v>
      </c>
      <c r="BO6" s="185"/>
      <c r="BP6" s="210" t="e">
        <f>'[2]2'!#REF!</f>
        <v>#REF!</v>
      </c>
      <c r="BQ6" s="257"/>
      <c r="BR6" s="253">
        <f>'[2]3'!BL6</f>
        <v>-0.80153813821310904</v>
      </c>
      <c r="BS6" s="210" t="e">
        <f>'[2]8'!CD6</f>
        <v>#REF!</v>
      </c>
      <c r="BT6" s="211" t="e">
        <f t="shared" si="8"/>
        <v>#REF!</v>
      </c>
      <c r="BU6" s="254"/>
      <c r="BV6" s="185">
        <f>'[2]1'!DO6</f>
        <v>0.48486888695253355</v>
      </c>
      <c r="BW6" s="185"/>
      <c r="BX6" s="210" t="e">
        <f>'[2]2'!CK6</f>
        <v>#REF!</v>
      </c>
      <c r="BY6" s="257"/>
      <c r="BZ6" s="253">
        <f>'[2]3'!BS6</f>
        <v>0.72541636985650271</v>
      </c>
      <c r="CA6" s="210" t="e">
        <f>'[2]8'!CM6</f>
        <v>#DIV/0!</v>
      </c>
      <c r="CB6" s="211" t="e">
        <f t="shared" si="9"/>
        <v>#REF!</v>
      </c>
      <c r="CD6" s="185" t="e">
        <f>#REF!</f>
        <v>#REF!</v>
      </c>
      <c r="CE6" s="185"/>
      <c r="CF6" s="210" t="e">
        <f>'[2]2'!#REF!</f>
        <v>#REF!</v>
      </c>
      <c r="CG6" s="257"/>
      <c r="CH6" s="253">
        <f>'[2]3'!BZ6</f>
        <v>-1.0348356115082364</v>
      </c>
      <c r="CI6" s="210" t="e">
        <f>'[2]8'!CV6</f>
        <v>#REF!</v>
      </c>
      <c r="CJ6" s="211" t="e">
        <f t="shared" si="10"/>
        <v>#REF!</v>
      </c>
      <c r="CK6" s="254"/>
      <c r="CL6" s="185">
        <f>'[2]1'!EM6</f>
        <v>0.49926082408982975</v>
      </c>
      <c r="CM6" s="185"/>
      <c r="CN6" s="210" t="e">
        <f>'[2]2'!DC6</f>
        <v>#REF!</v>
      </c>
      <c r="CO6" s="257"/>
      <c r="CP6" s="253">
        <f>'[2]3'!CG6</f>
        <v>0.68457048207287052</v>
      </c>
      <c r="CQ6" s="210">
        <f>'[2]8'!DE6</f>
        <v>0.66136297749307893</v>
      </c>
      <c r="CR6" s="211" t="e">
        <f t="shared" si="11"/>
        <v>#REF!</v>
      </c>
      <c r="CT6" s="185">
        <f>'[2]1'!EY6</f>
        <v>0.59041497411005994</v>
      </c>
      <c r="CU6" s="185"/>
      <c r="CV6" s="210" t="e">
        <f>'[2]2'!DL6</f>
        <v>#REF!</v>
      </c>
      <c r="CW6" s="257"/>
      <c r="CX6" s="253">
        <f>'[2]3'!CN6</f>
        <v>0.74576653399724835</v>
      </c>
      <c r="CY6" s="210">
        <f>'[2]8'!DN6</f>
        <v>0.63640668118831711</v>
      </c>
      <c r="CZ6" s="211" t="e">
        <f t="shared" si="12"/>
        <v>#REF!</v>
      </c>
      <c r="DA6" s="259"/>
      <c r="DB6" s="185">
        <f>'[2]1'!FK6</f>
        <v>0.66502188972781273</v>
      </c>
      <c r="DC6" s="185"/>
      <c r="DD6" s="210" t="e">
        <f>'[2]2'!DU6</f>
        <v>#REF!</v>
      </c>
      <c r="DE6" s="257"/>
      <c r="DF6" s="253">
        <f>'[2]3'!CU6</f>
        <v>0.18050320504342701</v>
      </c>
      <c r="DG6" s="210">
        <f>'[2]8'!DW6</f>
        <v>1.0075164339553506</v>
      </c>
      <c r="DH6" s="211" t="e">
        <f t="shared" si="13"/>
        <v>#REF!</v>
      </c>
      <c r="DI6" s="259"/>
    </row>
    <row r="7" spans="1:113" hidden="1">
      <c r="A7" s="201">
        <v>1963</v>
      </c>
      <c r="B7" s="185">
        <f>'[2]1'!K7</f>
        <v>0.49577092902196368</v>
      </c>
      <c r="C7" s="185"/>
      <c r="D7" s="210" t="e">
        <f>'[2]2'!H7</f>
        <v>#REF!</v>
      </c>
      <c r="E7" s="257"/>
      <c r="F7" s="253">
        <f>'[2]3'!H7</f>
        <v>0.44799859690060795</v>
      </c>
      <c r="G7" s="210">
        <f>'[2]8'!J7</f>
        <v>0.53014863856131145</v>
      </c>
      <c r="H7" s="211" t="e">
        <f t="shared" si="0"/>
        <v>#REF!</v>
      </c>
      <c r="J7" s="185" t="e">
        <f>#REF!</f>
        <v>#REF!</v>
      </c>
      <c r="K7" s="185"/>
      <c r="L7" s="210" t="e">
        <f>'[2]2'!#REF!</f>
        <v>#REF!</v>
      </c>
      <c r="M7" s="257"/>
      <c r="N7" s="253">
        <f>'[2]3'!O7</f>
        <v>-1.063281346555375</v>
      </c>
      <c r="O7" s="210" t="e">
        <f>'[2]8'!S7</f>
        <v>#REF!</v>
      </c>
      <c r="P7" s="211" t="e">
        <f t="shared" si="1"/>
        <v>#REF!</v>
      </c>
      <c r="Q7" s="254"/>
      <c r="R7" s="185">
        <f>'[2]1'!AI7</f>
        <v>0.49385147864145862</v>
      </c>
      <c r="S7" s="185"/>
      <c r="T7" s="210" t="e">
        <f>'[2]2'!Z7</f>
        <v>#REF!</v>
      </c>
      <c r="U7" s="257"/>
      <c r="V7" s="253">
        <f>'[2]3'!V7</f>
        <v>6.0910405848568452E-2</v>
      </c>
      <c r="W7" s="210">
        <f>'[2]8'!AB7</f>
        <v>0.5661804555139911</v>
      </c>
      <c r="X7" s="211" t="e">
        <f t="shared" si="2"/>
        <v>#REF!</v>
      </c>
      <c r="Z7" s="185" t="e">
        <f>#REF!</f>
        <v>#REF!</v>
      </c>
      <c r="AA7" s="185"/>
      <c r="AB7" s="210" t="e">
        <f>'[2]2'!#REF!</f>
        <v>#REF!</v>
      </c>
      <c r="AC7" s="257"/>
      <c r="AD7" s="253">
        <f>'[2]3'!AC7</f>
        <v>-0.93539362908770318</v>
      </c>
      <c r="AE7" s="210" t="e">
        <f>'[2]8'!AK7</f>
        <v>#REF!</v>
      </c>
      <c r="AF7" s="211" t="e">
        <f t="shared" si="3"/>
        <v>#REF!</v>
      </c>
      <c r="AG7" s="254"/>
      <c r="AH7" s="185" t="e">
        <f>#REF!</f>
        <v>#REF!</v>
      </c>
      <c r="AI7" s="185"/>
      <c r="AJ7" s="210" t="e">
        <f>'[2]2'!#REF!</f>
        <v>#REF!</v>
      </c>
      <c r="AK7" s="257"/>
      <c r="AL7" s="253">
        <f>'[2]3'!AJ7</f>
        <v>-1.3924513209084544</v>
      </c>
      <c r="AM7" s="210" t="e">
        <f>'[2]8'!AT7</f>
        <v>#REF!</v>
      </c>
      <c r="AN7" s="211" t="e">
        <f t="shared" si="4"/>
        <v>#REF!</v>
      </c>
      <c r="AO7" s="254"/>
      <c r="AP7" s="185" t="e">
        <f>#REF!</f>
        <v>#REF!</v>
      </c>
      <c r="AQ7" s="185"/>
      <c r="AR7" s="210" t="e">
        <f>'[2]2'!#REF!</f>
        <v>#REF!</v>
      </c>
      <c r="AS7" s="257"/>
      <c r="AT7" s="253">
        <f>'[2]3'!AQ7</f>
        <v>-1.0102815928323328</v>
      </c>
      <c r="AU7" s="210" t="e">
        <f>'[2]8'!BC7</f>
        <v>#REF!</v>
      </c>
      <c r="AV7" s="211" t="e">
        <f t="shared" si="5"/>
        <v>#REF!</v>
      </c>
      <c r="AW7" s="254"/>
      <c r="AX7" s="185">
        <f>'[2]1'!CE7</f>
        <v>0.45698332284934118</v>
      </c>
      <c r="AY7" s="185"/>
      <c r="AZ7" s="210" t="e">
        <f>'[2]2'!BJ7</f>
        <v>#REF!</v>
      </c>
      <c r="BA7" s="257"/>
      <c r="BB7" s="253">
        <f>'[2]3'!AX7</f>
        <v>0.45381797025097209</v>
      </c>
      <c r="BC7" s="210">
        <f>'[2]8'!BL7</f>
        <v>0.89948514137912783</v>
      </c>
      <c r="BD7" s="211" t="e">
        <f t="shared" si="6"/>
        <v>#REF!</v>
      </c>
      <c r="BF7" s="185" t="e">
        <f>#REF!</f>
        <v>#REF!</v>
      </c>
      <c r="BG7" s="185"/>
      <c r="BH7" s="210" t="e">
        <f>'[2]2'!#REF!</f>
        <v>#REF!</v>
      </c>
      <c r="BI7" s="257"/>
      <c r="BJ7" s="253">
        <f>'[2]3'!BE7</f>
        <v>-0.94864371828544958</v>
      </c>
      <c r="BK7" s="210" t="e">
        <f>'[2]8'!BU7</f>
        <v>#REF!</v>
      </c>
      <c r="BL7" s="211" t="e">
        <f t="shared" si="7"/>
        <v>#REF!</v>
      </c>
      <c r="BM7" s="254"/>
      <c r="BN7" s="185" t="e">
        <f>#REF!</f>
        <v>#REF!</v>
      </c>
      <c r="BO7" s="185"/>
      <c r="BP7" s="210" t="e">
        <f>'[2]2'!#REF!</f>
        <v>#REF!</v>
      </c>
      <c r="BQ7" s="257"/>
      <c r="BR7" s="253">
        <f>'[2]3'!BL7</f>
        <v>-0.80153813821310904</v>
      </c>
      <c r="BS7" s="210" t="e">
        <f>'[2]8'!CD7</f>
        <v>#REF!</v>
      </c>
      <c r="BT7" s="211" t="e">
        <f t="shared" si="8"/>
        <v>#REF!</v>
      </c>
      <c r="BU7" s="254"/>
      <c r="BV7" s="185">
        <f>'[2]1'!DO7</f>
        <v>0.50055365233440097</v>
      </c>
      <c r="BW7" s="185"/>
      <c r="BX7" s="210" t="e">
        <f>'[2]2'!CK7</f>
        <v>#REF!</v>
      </c>
      <c r="BY7" s="257"/>
      <c r="BZ7" s="253">
        <f>'[2]3'!BS7</f>
        <v>0.72541636985650271</v>
      </c>
      <c r="CA7" s="210" t="e">
        <f>'[2]8'!CM7</f>
        <v>#DIV/0!</v>
      </c>
      <c r="CB7" s="211" t="e">
        <f t="shared" si="9"/>
        <v>#REF!</v>
      </c>
      <c r="CD7" s="185" t="e">
        <f>#REF!</f>
        <v>#REF!</v>
      </c>
      <c r="CE7" s="185"/>
      <c r="CF7" s="210" t="e">
        <f>'[2]2'!#REF!</f>
        <v>#REF!</v>
      </c>
      <c r="CG7" s="257"/>
      <c r="CH7" s="253">
        <f>'[2]3'!BZ7</f>
        <v>-1.0348356115082364</v>
      </c>
      <c r="CI7" s="210" t="e">
        <f>'[2]8'!CV7</f>
        <v>#REF!</v>
      </c>
      <c r="CJ7" s="211" t="e">
        <f t="shared" si="10"/>
        <v>#REF!</v>
      </c>
      <c r="CK7" s="254"/>
      <c r="CL7" s="185">
        <f>'[2]1'!EM7</f>
        <v>0.52097787833019082</v>
      </c>
      <c r="CM7" s="185"/>
      <c r="CN7" s="210" t="e">
        <f>'[2]2'!DC7</f>
        <v>#REF!</v>
      </c>
      <c r="CO7" s="257"/>
      <c r="CP7" s="253">
        <f>'[2]3'!CG7</f>
        <v>0.68457048207287052</v>
      </c>
      <c r="CQ7" s="210">
        <f>'[2]8'!DE7</f>
        <v>0.73520075996013312</v>
      </c>
      <c r="CR7" s="211" t="e">
        <f t="shared" si="11"/>
        <v>#REF!</v>
      </c>
      <c r="CT7" s="185">
        <f>'[2]1'!EY7</f>
        <v>0.605208720905555</v>
      </c>
      <c r="CU7" s="185"/>
      <c r="CV7" s="210" t="e">
        <f>'[2]2'!DL7</f>
        <v>#REF!</v>
      </c>
      <c r="CW7" s="257"/>
      <c r="CX7" s="253">
        <f>'[2]3'!CN7</f>
        <v>0.74576653399724835</v>
      </c>
      <c r="CY7" s="210">
        <f>'[2]8'!DN7</f>
        <v>0.63624834713790812</v>
      </c>
      <c r="CZ7" s="211" t="e">
        <f t="shared" si="12"/>
        <v>#REF!</v>
      </c>
      <c r="DA7" s="259"/>
      <c r="DB7" s="185">
        <f>'[2]1'!FK7</f>
        <v>0.67896672722020113</v>
      </c>
      <c r="DC7" s="185"/>
      <c r="DD7" s="210" t="e">
        <f>'[2]2'!DU7</f>
        <v>#REF!</v>
      </c>
      <c r="DE7" s="257"/>
      <c r="DF7" s="253">
        <f>'[2]3'!CU7</f>
        <v>0.18050320504342701</v>
      </c>
      <c r="DG7" s="210">
        <f>'[2]8'!DW7</f>
        <v>1.1093294812245582</v>
      </c>
      <c r="DH7" s="211" t="e">
        <f t="shared" si="13"/>
        <v>#REF!</v>
      </c>
      <c r="DI7" s="259"/>
    </row>
    <row r="8" spans="1:113" hidden="1">
      <c r="A8" s="201">
        <v>1964</v>
      </c>
      <c r="B8" s="185">
        <f>'[2]1'!K8</f>
        <v>0.5079410430725827</v>
      </c>
      <c r="C8" s="185"/>
      <c r="D8" s="210" t="e">
        <f>'[2]2'!H8</f>
        <v>#REF!</v>
      </c>
      <c r="E8" s="257"/>
      <c r="F8" s="253">
        <f>'[2]3'!H8</f>
        <v>0.44799859690060795</v>
      </c>
      <c r="G8" s="210">
        <f>'[2]8'!J8</f>
        <v>0.63208011284210674</v>
      </c>
      <c r="H8" s="211" t="e">
        <f t="shared" si="0"/>
        <v>#REF!</v>
      </c>
      <c r="J8" s="185" t="e">
        <f>#REF!</f>
        <v>#REF!</v>
      </c>
      <c r="K8" s="185"/>
      <c r="L8" s="210" t="e">
        <f>'[2]2'!#REF!</f>
        <v>#REF!</v>
      </c>
      <c r="M8" s="257"/>
      <c r="N8" s="253">
        <f>'[2]3'!O8</f>
        <v>-1.063281346555375</v>
      </c>
      <c r="O8" s="210" t="e">
        <f>'[2]8'!S8</f>
        <v>#REF!</v>
      </c>
      <c r="P8" s="211" t="e">
        <f t="shared" si="1"/>
        <v>#REF!</v>
      </c>
      <c r="Q8" s="254"/>
      <c r="R8" s="185">
        <f>'[2]1'!AI8</f>
        <v>0.50884865222715647</v>
      </c>
      <c r="S8" s="185"/>
      <c r="T8" s="210" t="e">
        <f>'[2]2'!Z8</f>
        <v>#REF!</v>
      </c>
      <c r="U8" s="257"/>
      <c r="V8" s="253">
        <f>'[2]3'!V8</f>
        <v>6.0910405848568452E-2</v>
      </c>
      <c r="W8" s="210">
        <f>'[2]8'!AB8</f>
        <v>0.5661071905288626</v>
      </c>
      <c r="X8" s="211" t="e">
        <f t="shared" si="2"/>
        <v>#REF!</v>
      </c>
      <c r="Z8" s="185" t="e">
        <f>#REF!</f>
        <v>#REF!</v>
      </c>
      <c r="AA8" s="185"/>
      <c r="AB8" s="210" t="e">
        <f>'[2]2'!#REF!</f>
        <v>#REF!</v>
      </c>
      <c r="AC8" s="257"/>
      <c r="AD8" s="253">
        <f>'[2]3'!AC8</f>
        <v>-0.93539362908770318</v>
      </c>
      <c r="AE8" s="210" t="e">
        <f>'[2]8'!AK8</f>
        <v>#REF!</v>
      </c>
      <c r="AF8" s="211" t="e">
        <f t="shared" si="3"/>
        <v>#REF!</v>
      </c>
      <c r="AG8" s="254"/>
      <c r="AH8" s="185" t="e">
        <f>#REF!</f>
        <v>#REF!</v>
      </c>
      <c r="AI8" s="185"/>
      <c r="AJ8" s="210" t="e">
        <f>'[2]2'!#REF!</f>
        <v>#REF!</v>
      </c>
      <c r="AK8" s="257"/>
      <c r="AL8" s="253">
        <f>'[2]3'!AJ8</f>
        <v>-1.3924513209084544</v>
      </c>
      <c r="AM8" s="210" t="e">
        <f>'[2]8'!AT8</f>
        <v>#REF!</v>
      </c>
      <c r="AN8" s="211" t="e">
        <f t="shared" si="4"/>
        <v>#REF!</v>
      </c>
      <c r="AO8" s="254"/>
      <c r="AP8" s="185" t="e">
        <f>#REF!</f>
        <v>#REF!</v>
      </c>
      <c r="AQ8" s="185"/>
      <c r="AR8" s="210" t="e">
        <f>'[2]2'!#REF!</f>
        <v>#REF!</v>
      </c>
      <c r="AS8" s="257"/>
      <c r="AT8" s="253">
        <f>'[2]3'!AQ8</f>
        <v>-1.0102815928323328</v>
      </c>
      <c r="AU8" s="210" t="e">
        <f>'[2]8'!BC8</f>
        <v>#REF!</v>
      </c>
      <c r="AV8" s="211" t="e">
        <f t="shared" si="5"/>
        <v>#REF!</v>
      </c>
      <c r="AW8" s="254"/>
      <c r="AX8" s="185">
        <f>'[2]1'!CE8</f>
        <v>0.48090355059202572</v>
      </c>
      <c r="AY8" s="185"/>
      <c r="AZ8" s="210" t="e">
        <f>'[2]2'!BJ8</f>
        <v>#REF!</v>
      </c>
      <c r="BA8" s="257"/>
      <c r="BB8" s="253">
        <f>'[2]3'!AX8</f>
        <v>0.45381797025097209</v>
      </c>
      <c r="BC8" s="210">
        <f>'[2]8'!BL8</f>
        <v>0.90054884520409784</v>
      </c>
      <c r="BD8" s="211" t="e">
        <f t="shared" si="6"/>
        <v>#REF!</v>
      </c>
      <c r="BF8" s="185" t="e">
        <f>#REF!</f>
        <v>#REF!</v>
      </c>
      <c r="BG8" s="185"/>
      <c r="BH8" s="210" t="e">
        <f>'[2]2'!#REF!</f>
        <v>#REF!</v>
      </c>
      <c r="BI8" s="257"/>
      <c r="BJ8" s="253">
        <f>'[2]3'!BE8</f>
        <v>-0.94864371828544958</v>
      </c>
      <c r="BK8" s="210" t="e">
        <f>'[2]8'!BU8</f>
        <v>#REF!</v>
      </c>
      <c r="BL8" s="211" t="e">
        <f t="shared" si="7"/>
        <v>#REF!</v>
      </c>
      <c r="BM8" s="254"/>
      <c r="BN8" s="185" t="e">
        <f>#REF!</f>
        <v>#REF!</v>
      </c>
      <c r="BO8" s="185"/>
      <c r="BP8" s="210" t="e">
        <f>'[2]2'!#REF!</f>
        <v>#REF!</v>
      </c>
      <c r="BQ8" s="257"/>
      <c r="BR8" s="253">
        <f>'[2]3'!BL8</f>
        <v>-0.80153813821310904</v>
      </c>
      <c r="BS8" s="210" t="e">
        <f>'[2]8'!CD8</f>
        <v>#REF!</v>
      </c>
      <c r="BT8" s="211" t="e">
        <f t="shared" si="8"/>
        <v>#REF!</v>
      </c>
      <c r="BU8" s="254"/>
      <c r="BV8" s="185">
        <f>'[2]1'!DO8</f>
        <v>0.52261481692090261</v>
      </c>
      <c r="BW8" s="185"/>
      <c r="BX8" s="210" t="e">
        <f>'[2]2'!CK8</f>
        <v>#REF!</v>
      </c>
      <c r="BY8" s="257"/>
      <c r="BZ8" s="253">
        <f>'[2]3'!BS8</f>
        <v>0.72541636985650271</v>
      </c>
      <c r="CA8" s="210" t="e">
        <f>'[2]8'!CM8</f>
        <v>#DIV/0!</v>
      </c>
      <c r="CB8" s="211" t="e">
        <f t="shared" si="9"/>
        <v>#REF!</v>
      </c>
      <c r="CD8" s="185" t="e">
        <f>#REF!</f>
        <v>#REF!</v>
      </c>
      <c r="CE8" s="185"/>
      <c r="CF8" s="210" t="e">
        <f>'[2]2'!#REF!</f>
        <v>#REF!</v>
      </c>
      <c r="CG8" s="257"/>
      <c r="CH8" s="253">
        <f>'[2]3'!BZ8</f>
        <v>-1.0348356115082364</v>
      </c>
      <c r="CI8" s="210" t="e">
        <f>'[2]8'!CV8</f>
        <v>#REF!</v>
      </c>
      <c r="CJ8" s="211" t="e">
        <f t="shared" si="10"/>
        <v>#REF!</v>
      </c>
      <c r="CK8" s="254"/>
      <c r="CL8" s="185">
        <f>'[2]1'!EM8</f>
        <v>0.54260421032156714</v>
      </c>
      <c r="CM8" s="185"/>
      <c r="CN8" s="210" t="e">
        <f>'[2]2'!DC8</f>
        <v>#REF!</v>
      </c>
      <c r="CO8" s="257"/>
      <c r="CP8" s="253">
        <f>'[2]3'!CG8</f>
        <v>0.68457048207287052</v>
      </c>
      <c r="CQ8" s="210">
        <f>'[2]8'!DE8</f>
        <v>0.7467199921926464</v>
      </c>
      <c r="CR8" s="211" t="e">
        <f t="shared" si="11"/>
        <v>#REF!</v>
      </c>
      <c r="CT8" s="185">
        <f>'[2]1'!EY8</f>
        <v>0.61914223863350826</v>
      </c>
      <c r="CU8" s="185"/>
      <c r="CV8" s="210" t="e">
        <f>'[2]2'!DL8</f>
        <v>#REF!</v>
      </c>
      <c r="CW8" s="257"/>
      <c r="CX8" s="253">
        <f>'[2]3'!CN8</f>
        <v>0.74576653399724835</v>
      </c>
      <c r="CY8" s="210">
        <f>'[2]8'!DN8</f>
        <v>0.63662631581572482</v>
      </c>
      <c r="CZ8" s="211" t="e">
        <f t="shared" si="12"/>
        <v>#REF!</v>
      </c>
      <c r="DA8" s="259"/>
      <c r="DB8" s="185">
        <f>'[2]1'!FK8</f>
        <v>0.69851106260490181</v>
      </c>
      <c r="DC8" s="185"/>
      <c r="DD8" s="210" t="e">
        <f>'[2]2'!DU8</f>
        <v>#REF!</v>
      </c>
      <c r="DE8" s="257"/>
      <c r="DF8" s="253">
        <f>'[2]3'!CU8</f>
        <v>0.18050320504342701</v>
      </c>
      <c r="DG8" s="210">
        <f>'[2]8'!DW8</f>
        <v>1.0290265588152603</v>
      </c>
      <c r="DH8" s="211" t="e">
        <f t="shared" si="13"/>
        <v>#REF!</v>
      </c>
      <c r="DI8" s="259"/>
    </row>
    <row r="9" spans="1:113" hidden="1">
      <c r="A9" s="201">
        <v>1965</v>
      </c>
      <c r="B9" s="185">
        <f>'[2]1'!K9</f>
        <v>0.52322401037279676</v>
      </c>
      <c r="C9" s="185"/>
      <c r="D9" s="210" t="e">
        <f>'[2]2'!H9</f>
        <v>#REF!</v>
      </c>
      <c r="E9" s="257"/>
      <c r="F9" s="253">
        <f>'[2]3'!H9</f>
        <v>0.44799859690060795</v>
      </c>
      <c r="G9" s="210">
        <f>'[2]8'!J9</f>
        <v>0.63150500624933215</v>
      </c>
      <c r="H9" s="211" t="e">
        <f t="shared" si="0"/>
        <v>#REF!</v>
      </c>
      <c r="J9" s="185" t="e">
        <f>#REF!</f>
        <v>#REF!</v>
      </c>
      <c r="K9" s="185"/>
      <c r="L9" s="210" t="e">
        <f>'[2]2'!#REF!</f>
        <v>#REF!</v>
      </c>
      <c r="M9" s="257"/>
      <c r="N9" s="253">
        <f>'[2]3'!O9</f>
        <v>-1.063281346555375</v>
      </c>
      <c r="O9" s="210" t="e">
        <f>'[2]8'!S9</f>
        <v>#REF!</v>
      </c>
      <c r="P9" s="211" t="e">
        <f t="shared" si="1"/>
        <v>#REF!</v>
      </c>
      <c r="Q9" s="254"/>
      <c r="R9" s="185">
        <f>'[2]1'!AI9</f>
        <v>0.52907968327393229</v>
      </c>
      <c r="S9" s="185"/>
      <c r="T9" s="210" t="e">
        <f>'[2]2'!Z9</f>
        <v>#REF!</v>
      </c>
      <c r="U9" s="257"/>
      <c r="V9" s="253">
        <f>'[2]3'!V9</f>
        <v>6.0910405848568452E-2</v>
      </c>
      <c r="W9" s="210">
        <f>'[2]8'!AB9</f>
        <v>0.56571812461779225</v>
      </c>
      <c r="X9" s="211" t="e">
        <f t="shared" si="2"/>
        <v>#REF!</v>
      </c>
      <c r="Z9" s="185" t="e">
        <f>#REF!</f>
        <v>#REF!</v>
      </c>
      <c r="AA9" s="185"/>
      <c r="AB9" s="210" t="e">
        <f>'[2]2'!#REF!</f>
        <v>#REF!</v>
      </c>
      <c r="AC9" s="257"/>
      <c r="AD9" s="253">
        <f>'[2]3'!AC9</f>
        <v>-0.93539362908770318</v>
      </c>
      <c r="AE9" s="210" t="e">
        <f>'[2]8'!AK9</f>
        <v>#REF!</v>
      </c>
      <c r="AF9" s="211" t="e">
        <f t="shared" si="3"/>
        <v>#REF!</v>
      </c>
      <c r="AG9" s="254"/>
      <c r="AH9" s="185" t="e">
        <f>#REF!</f>
        <v>#REF!</v>
      </c>
      <c r="AI9" s="185"/>
      <c r="AJ9" s="210" t="e">
        <f>'[2]2'!#REF!</f>
        <v>#REF!</v>
      </c>
      <c r="AK9" s="257"/>
      <c r="AL9" s="253">
        <f>'[2]3'!AJ9</f>
        <v>-1.3924513209084544</v>
      </c>
      <c r="AM9" s="210" t="e">
        <f>'[2]8'!AT9</f>
        <v>#REF!</v>
      </c>
      <c r="AN9" s="211" t="e">
        <f t="shared" si="4"/>
        <v>#REF!</v>
      </c>
      <c r="AO9" s="254"/>
      <c r="AP9" s="185" t="e">
        <f>#REF!</f>
        <v>#REF!</v>
      </c>
      <c r="AQ9" s="185"/>
      <c r="AR9" s="210" t="e">
        <f>'[2]2'!#REF!</f>
        <v>#REF!</v>
      </c>
      <c r="AS9" s="257"/>
      <c r="AT9" s="253">
        <f>'[2]3'!AQ9</f>
        <v>-1.0102815928323328</v>
      </c>
      <c r="AU9" s="210" t="e">
        <f>'[2]8'!BC9</f>
        <v>#REF!</v>
      </c>
      <c r="AV9" s="211" t="e">
        <f t="shared" si="5"/>
        <v>#REF!</v>
      </c>
      <c r="AW9" s="254"/>
      <c r="AX9" s="185">
        <f>'[2]1'!CE9</f>
        <v>0.50524543424179869</v>
      </c>
      <c r="AY9" s="185"/>
      <c r="AZ9" s="210" t="e">
        <f>'[2]2'!BJ9</f>
        <v>#REF!</v>
      </c>
      <c r="BA9" s="257"/>
      <c r="BB9" s="253">
        <f>'[2]3'!AX9</f>
        <v>0.45381797025097209</v>
      </c>
      <c r="BC9" s="210">
        <f>'[2]8'!BL9</f>
        <v>0.9015732289948547</v>
      </c>
      <c r="BD9" s="211" t="e">
        <f t="shared" si="6"/>
        <v>#REF!</v>
      </c>
      <c r="BF9" s="185" t="e">
        <f>#REF!</f>
        <v>#REF!</v>
      </c>
      <c r="BG9" s="185"/>
      <c r="BH9" s="210" t="e">
        <f>'[2]2'!#REF!</f>
        <v>#REF!</v>
      </c>
      <c r="BI9" s="257"/>
      <c r="BJ9" s="253">
        <f>'[2]3'!BE9</f>
        <v>-0.94864371828544958</v>
      </c>
      <c r="BK9" s="210" t="e">
        <f>'[2]8'!BU9</f>
        <v>#REF!</v>
      </c>
      <c r="BL9" s="211" t="e">
        <f t="shared" si="7"/>
        <v>#REF!</v>
      </c>
      <c r="BM9" s="254"/>
      <c r="BN9" s="185" t="e">
        <f>#REF!</f>
        <v>#REF!</v>
      </c>
      <c r="BO9" s="185"/>
      <c r="BP9" s="210" t="e">
        <f>'[2]2'!#REF!</f>
        <v>#REF!</v>
      </c>
      <c r="BQ9" s="257"/>
      <c r="BR9" s="253">
        <f>'[2]3'!BL9</f>
        <v>-0.80153813821310904</v>
      </c>
      <c r="BS9" s="210" t="e">
        <f>'[2]8'!CD9</f>
        <v>#REF!</v>
      </c>
      <c r="BT9" s="211" t="e">
        <f t="shared" si="8"/>
        <v>#REF!</v>
      </c>
      <c r="BU9" s="254"/>
      <c r="BV9" s="185">
        <f>'[2]1'!DO9</f>
        <v>0.54011357799122928</v>
      </c>
      <c r="BW9" s="185"/>
      <c r="BX9" s="210" t="e">
        <f>'[2]2'!CK9</f>
        <v>#REF!</v>
      </c>
      <c r="BY9" s="257"/>
      <c r="BZ9" s="253">
        <f>'[2]3'!BS9</f>
        <v>0.72541636985650271</v>
      </c>
      <c r="CA9" s="210" t="e">
        <f>'[2]8'!CM9</f>
        <v>#DIV/0!</v>
      </c>
      <c r="CB9" s="211" t="e">
        <f t="shared" si="9"/>
        <v>#REF!</v>
      </c>
      <c r="CD9" s="185" t="e">
        <f>#REF!</f>
        <v>#REF!</v>
      </c>
      <c r="CE9" s="185"/>
      <c r="CF9" s="210" t="e">
        <f>'[2]2'!#REF!</f>
        <v>#REF!</v>
      </c>
      <c r="CG9" s="257"/>
      <c r="CH9" s="253">
        <f>'[2]3'!BZ9</f>
        <v>-1.0348356115082364</v>
      </c>
      <c r="CI9" s="210" t="e">
        <f>'[2]8'!CV9</f>
        <v>#REF!</v>
      </c>
      <c r="CJ9" s="211" t="e">
        <f t="shared" si="10"/>
        <v>#REF!</v>
      </c>
      <c r="CK9" s="254"/>
      <c r="CL9" s="185">
        <f>'[2]1'!EM9</f>
        <v>0.56196215557391582</v>
      </c>
      <c r="CM9" s="185"/>
      <c r="CN9" s="210" t="e">
        <f>'[2]2'!DC9</f>
        <v>#REF!</v>
      </c>
      <c r="CO9" s="257"/>
      <c r="CP9" s="253">
        <f>'[2]3'!CG9</f>
        <v>0.68457048207287052</v>
      </c>
      <c r="CQ9" s="210">
        <f>'[2]8'!DE9</f>
        <v>0.73779814262024568</v>
      </c>
      <c r="CR9" s="211" t="e">
        <f t="shared" si="11"/>
        <v>#REF!</v>
      </c>
      <c r="CT9" s="185">
        <f>'[2]1'!EY9</f>
        <v>0.62727972119329944</v>
      </c>
      <c r="CU9" s="185"/>
      <c r="CV9" s="210" t="e">
        <f>'[2]2'!DL9</f>
        <v>#REF!</v>
      </c>
      <c r="CW9" s="257"/>
      <c r="CX9" s="253">
        <f>'[2]3'!CN9</f>
        <v>0.74576653399724835</v>
      </c>
      <c r="CY9" s="210">
        <f>'[2]8'!DN9</f>
        <v>0.63734791814776792</v>
      </c>
      <c r="CZ9" s="211" t="e">
        <f t="shared" si="12"/>
        <v>#REF!</v>
      </c>
      <c r="DA9" s="259"/>
      <c r="DB9" s="185">
        <f>'[2]1'!FK9</f>
        <v>0.72479630701739506</v>
      </c>
      <c r="DC9" s="185"/>
      <c r="DD9" s="210" t="e">
        <f>'[2]2'!DU9</f>
        <v>#REF!</v>
      </c>
      <c r="DE9" s="257"/>
      <c r="DF9" s="253">
        <f>'[2]3'!CU9</f>
        <v>0.18050320504342701</v>
      </c>
      <c r="DG9" s="210">
        <f>'[2]8'!DW9</f>
        <v>0.93588975832538068</v>
      </c>
      <c r="DH9" s="211" t="e">
        <f t="shared" si="13"/>
        <v>#REF!</v>
      </c>
      <c r="DI9" s="259"/>
    </row>
    <row r="10" spans="1:113" hidden="1">
      <c r="A10" s="201">
        <v>1966</v>
      </c>
      <c r="B10" s="185">
        <f>'[2]1'!K10</f>
        <v>0.5383439919862586</v>
      </c>
      <c r="C10" s="185"/>
      <c r="D10" s="210" t="e">
        <f>'[2]2'!H10</f>
        <v>#REF!</v>
      </c>
      <c r="E10" s="257"/>
      <c r="F10" s="253">
        <f>'[2]3'!H10</f>
        <v>0.44799859690060795</v>
      </c>
      <c r="G10" s="210">
        <f>'[2]8'!J10</f>
        <v>0.86938978196307815</v>
      </c>
      <c r="H10" s="211" t="e">
        <f t="shared" si="0"/>
        <v>#REF!</v>
      </c>
      <c r="J10" s="185" t="e">
        <f>#REF!</f>
        <v>#REF!</v>
      </c>
      <c r="K10" s="185"/>
      <c r="L10" s="210" t="e">
        <f>'[2]2'!#REF!</f>
        <v>#REF!</v>
      </c>
      <c r="M10" s="257"/>
      <c r="N10" s="253">
        <f>'[2]3'!O10</f>
        <v>-1.063281346555375</v>
      </c>
      <c r="O10" s="210" t="e">
        <f>'[2]8'!S10</f>
        <v>#REF!</v>
      </c>
      <c r="P10" s="211" t="e">
        <f t="shared" si="1"/>
        <v>#REF!</v>
      </c>
      <c r="Q10" s="254"/>
      <c r="R10" s="185">
        <f>'[2]1'!AI10</f>
        <v>0.5521262452440715</v>
      </c>
      <c r="S10" s="185"/>
      <c r="T10" s="210" t="e">
        <f>'[2]2'!Z10</f>
        <v>#REF!</v>
      </c>
      <c r="U10" s="257"/>
      <c r="V10" s="253">
        <f>'[2]3'!V10</f>
        <v>6.0910405848568452E-2</v>
      </c>
      <c r="W10" s="210">
        <f>'[2]8'!AB10</f>
        <v>0.5650159955324956</v>
      </c>
      <c r="X10" s="211" t="e">
        <f t="shared" si="2"/>
        <v>#REF!</v>
      </c>
      <c r="Z10" s="185" t="e">
        <f>#REF!</f>
        <v>#REF!</v>
      </c>
      <c r="AA10" s="185"/>
      <c r="AB10" s="210" t="e">
        <f>'[2]2'!#REF!</f>
        <v>#REF!</v>
      </c>
      <c r="AC10" s="257"/>
      <c r="AD10" s="253">
        <f>'[2]3'!AC10</f>
        <v>-0.93539362908770318</v>
      </c>
      <c r="AE10" s="210" t="e">
        <f>'[2]8'!AK10</f>
        <v>#REF!</v>
      </c>
      <c r="AF10" s="211" t="e">
        <f t="shared" si="3"/>
        <v>#REF!</v>
      </c>
      <c r="AG10" s="254"/>
      <c r="AH10" s="185" t="e">
        <f>#REF!</f>
        <v>#REF!</v>
      </c>
      <c r="AI10" s="185"/>
      <c r="AJ10" s="210" t="e">
        <f>'[2]2'!#REF!</f>
        <v>#REF!</v>
      </c>
      <c r="AK10" s="257"/>
      <c r="AL10" s="253">
        <f>'[2]3'!AJ10</f>
        <v>-1.3924513209084544</v>
      </c>
      <c r="AM10" s="210" t="e">
        <f>'[2]8'!AT10</f>
        <v>#REF!</v>
      </c>
      <c r="AN10" s="211" t="e">
        <f t="shared" si="4"/>
        <v>#REF!</v>
      </c>
      <c r="AO10" s="254"/>
      <c r="AP10" s="185" t="e">
        <f>#REF!</f>
        <v>#REF!</v>
      </c>
      <c r="AQ10" s="185"/>
      <c r="AR10" s="210" t="e">
        <f>'[2]2'!#REF!</f>
        <v>#REF!</v>
      </c>
      <c r="AS10" s="257"/>
      <c r="AT10" s="253">
        <f>'[2]3'!AQ10</f>
        <v>-1.0102815928323328</v>
      </c>
      <c r="AU10" s="210" t="e">
        <f>'[2]8'!BC10</f>
        <v>#REF!</v>
      </c>
      <c r="AV10" s="211" t="e">
        <f t="shared" si="5"/>
        <v>#REF!</v>
      </c>
      <c r="AW10" s="254"/>
      <c r="AX10" s="185">
        <f>'[2]1'!CE10</f>
        <v>0.5162740564499716</v>
      </c>
      <c r="AY10" s="185"/>
      <c r="AZ10" s="210" t="e">
        <f>'[2]2'!BJ10</f>
        <v>#REF!</v>
      </c>
      <c r="BA10" s="257"/>
      <c r="BB10" s="253">
        <f>'[2]3'!AX10</f>
        <v>0.45381797025097209</v>
      </c>
      <c r="BC10" s="210">
        <f>'[2]8'!BL10</f>
        <v>0.90244431407516279</v>
      </c>
      <c r="BD10" s="211" t="e">
        <f t="shared" si="6"/>
        <v>#REF!</v>
      </c>
      <c r="BF10" s="185" t="e">
        <f>#REF!</f>
        <v>#REF!</v>
      </c>
      <c r="BG10" s="185"/>
      <c r="BH10" s="210" t="e">
        <f>'[2]2'!#REF!</f>
        <v>#REF!</v>
      </c>
      <c r="BI10" s="257"/>
      <c r="BJ10" s="253">
        <f>'[2]3'!BE10</f>
        <v>-0.94864371828544958</v>
      </c>
      <c r="BK10" s="210" t="e">
        <f>'[2]8'!BU10</f>
        <v>#REF!</v>
      </c>
      <c r="BL10" s="211" t="e">
        <f t="shared" si="7"/>
        <v>#REF!</v>
      </c>
      <c r="BM10" s="254"/>
      <c r="BN10" s="185" t="e">
        <f>#REF!</f>
        <v>#REF!</v>
      </c>
      <c r="BO10" s="185"/>
      <c r="BP10" s="210" t="e">
        <f>'[2]2'!#REF!</f>
        <v>#REF!</v>
      </c>
      <c r="BQ10" s="257"/>
      <c r="BR10" s="253">
        <f>'[2]3'!BL10</f>
        <v>-0.80153813821310904</v>
      </c>
      <c r="BS10" s="210" t="e">
        <f>'[2]8'!CD10</f>
        <v>#REF!</v>
      </c>
      <c r="BT10" s="211" t="e">
        <f t="shared" si="8"/>
        <v>#REF!</v>
      </c>
      <c r="BU10" s="254"/>
      <c r="BV10" s="185">
        <f>'[2]1'!DO10</f>
        <v>0.55665315804206938</v>
      </c>
      <c r="BW10" s="185"/>
      <c r="BX10" s="210" t="e">
        <f>'[2]2'!CK10</f>
        <v>#REF!</v>
      </c>
      <c r="BY10" s="257"/>
      <c r="BZ10" s="253">
        <f>'[2]3'!BS10</f>
        <v>0.72541636985650271</v>
      </c>
      <c r="CA10" s="210" t="e">
        <f>'[2]8'!CM10</f>
        <v>#DIV/0!</v>
      </c>
      <c r="CB10" s="211" t="e">
        <f t="shared" si="9"/>
        <v>#REF!</v>
      </c>
      <c r="CD10" s="185" t="e">
        <f>#REF!</f>
        <v>#REF!</v>
      </c>
      <c r="CE10" s="185"/>
      <c r="CF10" s="210" t="e">
        <f>'[2]2'!#REF!</f>
        <v>#REF!</v>
      </c>
      <c r="CG10" s="257"/>
      <c r="CH10" s="253">
        <f>'[2]3'!BZ10</f>
        <v>-1.0348356115082364</v>
      </c>
      <c r="CI10" s="210" t="e">
        <f>'[2]8'!CV10</f>
        <v>#REF!</v>
      </c>
      <c r="CJ10" s="211" t="e">
        <f t="shared" si="10"/>
        <v>#REF!</v>
      </c>
      <c r="CK10" s="254"/>
      <c r="CL10" s="185">
        <f>'[2]1'!EM10</f>
        <v>0.5759619415817735</v>
      </c>
      <c r="CM10" s="185"/>
      <c r="CN10" s="210" t="e">
        <f>'[2]2'!DC10</f>
        <v>#REF!</v>
      </c>
      <c r="CO10" s="257"/>
      <c r="CP10" s="253">
        <f>'[2]3'!CG10</f>
        <v>0.68457048207287052</v>
      </c>
      <c r="CQ10" s="210">
        <f>'[2]8'!DE10</f>
        <v>0.76072197846321554</v>
      </c>
      <c r="CR10" s="211" t="e">
        <f t="shared" si="11"/>
        <v>#REF!</v>
      </c>
      <c r="CT10" s="185">
        <f>'[2]1'!EY10</f>
        <v>0.63833927470143692</v>
      </c>
      <c r="CU10" s="185"/>
      <c r="CV10" s="210" t="e">
        <f>'[2]2'!DL10</f>
        <v>#REF!</v>
      </c>
      <c r="CW10" s="257"/>
      <c r="CX10" s="253">
        <f>'[2]3'!CN10</f>
        <v>0.74576653399724835</v>
      </c>
      <c r="CY10" s="210">
        <f>'[2]8'!DN10</f>
        <v>0.63849348692848462</v>
      </c>
      <c r="CZ10" s="211" t="e">
        <f t="shared" si="12"/>
        <v>#REF!</v>
      </c>
      <c r="DA10" s="259"/>
      <c r="DB10" s="185">
        <f>'[2]1'!FK10</f>
        <v>0.76380207253279175</v>
      </c>
      <c r="DC10" s="185"/>
      <c r="DD10" s="210" t="e">
        <f>'[2]2'!DU10</f>
        <v>#REF!</v>
      </c>
      <c r="DE10" s="257"/>
      <c r="DF10" s="253">
        <f>'[2]3'!CU10</f>
        <v>0.18050320504342701</v>
      </c>
      <c r="DG10" s="210">
        <f>'[2]8'!DW10</f>
        <v>0.87778843513489069</v>
      </c>
      <c r="DH10" s="211" t="e">
        <f t="shared" si="13"/>
        <v>#REF!</v>
      </c>
      <c r="DI10" s="259"/>
    </row>
    <row r="11" spans="1:113" hidden="1">
      <c r="A11" s="201">
        <v>1967</v>
      </c>
      <c r="B11" s="185">
        <f>'[2]1'!K11</f>
        <v>0.5667723644653434</v>
      </c>
      <c r="C11" s="185"/>
      <c r="D11" s="210" t="e">
        <f>'[2]2'!H11</f>
        <v>#REF!</v>
      </c>
      <c r="E11" s="257"/>
      <c r="F11" s="253">
        <f>'[2]3'!H11</f>
        <v>0.44799859690060795</v>
      </c>
      <c r="G11" s="210">
        <f>'[2]8'!J11</f>
        <v>0.98828187712661009</v>
      </c>
      <c r="H11" s="211" t="e">
        <f t="shared" si="0"/>
        <v>#REF!</v>
      </c>
      <c r="J11" s="185" t="e">
        <f>#REF!</f>
        <v>#REF!</v>
      </c>
      <c r="K11" s="185"/>
      <c r="L11" s="210" t="e">
        <f>'[2]2'!#REF!</f>
        <v>#REF!</v>
      </c>
      <c r="M11" s="257"/>
      <c r="N11" s="253">
        <f>'[2]3'!O11</f>
        <v>-1.063281346555375</v>
      </c>
      <c r="O11" s="210" t="e">
        <f>'[2]8'!S11</f>
        <v>#REF!</v>
      </c>
      <c r="P11" s="211" t="e">
        <f t="shared" si="1"/>
        <v>#REF!</v>
      </c>
      <c r="Q11" s="254"/>
      <c r="R11" s="185">
        <f>'[2]1'!AI11</f>
        <v>0.57154253226644414</v>
      </c>
      <c r="S11" s="185"/>
      <c r="T11" s="210" t="e">
        <f>'[2]2'!Z11</f>
        <v>#REF!</v>
      </c>
      <c r="U11" s="257"/>
      <c r="V11" s="253">
        <f>'[2]3'!V11</f>
        <v>6.0910405848568452E-2</v>
      </c>
      <c r="W11" s="210">
        <f>'[2]8'!AB11</f>
        <v>0.56385348906662058</v>
      </c>
      <c r="X11" s="211" t="e">
        <f t="shared" si="2"/>
        <v>#REF!</v>
      </c>
      <c r="Z11" s="185" t="e">
        <f>#REF!</f>
        <v>#REF!</v>
      </c>
      <c r="AA11" s="185"/>
      <c r="AB11" s="210" t="e">
        <f>'[2]2'!#REF!</f>
        <v>#REF!</v>
      </c>
      <c r="AC11" s="257"/>
      <c r="AD11" s="253">
        <f>'[2]3'!AC11</f>
        <v>-0.93539362908770318</v>
      </c>
      <c r="AE11" s="210" t="e">
        <f>'[2]8'!AK11</f>
        <v>#REF!</v>
      </c>
      <c r="AF11" s="211" t="e">
        <f t="shared" si="3"/>
        <v>#REF!</v>
      </c>
      <c r="AG11" s="254"/>
      <c r="AH11" s="185" t="e">
        <f>#REF!</f>
        <v>#REF!</v>
      </c>
      <c r="AI11" s="185"/>
      <c r="AJ11" s="210" t="e">
        <f>'[2]2'!#REF!</f>
        <v>#REF!</v>
      </c>
      <c r="AK11" s="257"/>
      <c r="AL11" s="253">
        <f>'[2]3'!AJ11</f>
        <v>-1.3924513209084544</v>
      </c>
      <c r="AM11" s="210" t="e">
        <f>'[2]8'!AT11</f>
        <v>#REF!</v>
      </c>
      <c r="AN11" s="211" t="e">
        <f t="shared" si="4"/>
        <v>#REF!</v>
      </c>
      <c r="AO11" s="254"/>
      <c r="AP11" s="185" t="e">
        <f>#REF!</f>
        <v>#REF!</v>
      </c>
      <c r="AQ11" s="185"/>
      <c r="AR11" s="210" t="e">
        <f>'[2]2'!#REF!</f>
        <v>#REF!</v>
      </c>
      <c r="AS11" s="257"/>
      <c r="AT11" s="253">
        <f>'[2]3'!AQ11</f>
        <v>-1.0102815928323328</v>
      </c>
      <c r="AU11" s="210" t="e">
        <f>'[2]8'!BC11</f>
        <v>#REF!</v>
      </c>
      <c r="AV11" s="211" t="e">
        <f t="shared" si="5"/>
        <v>#REF!</v>
      </c>
      <c r="AW11" s="254"/>
      <c r="AX11" s="185">
        <f>'[2]1'!CE11</f>
        <v>0.52650387138863386</v>
      </c>
      <c r="AY11" s="185"/>
      <c r="AZ11" s="210" t="e">
        <f>'[2]2'!BJ11</f>
        <v>#REF!</v>
      </c>
      <c r="BA11" s="257"/>
      <c r="BB11" s="253">
        <f>'[2]3'!AX11</f>
        <v>0.45381797025097209</v>
      </c>
      <c r="BC11" s="210">
        <f>'[2]8'!BL11</f>
        <v>0.90300722609219797</v>
      </c>
      <c r="BD11" s="211" t="e">
        <f t="shared" si="6"/>
        <v>#REF!</v>
      </c>
      <c r="BF11" s="185" t="e">
        <f>#REF!</f>
        <v>#REF!</v>
      </c>
      <c r="BG11" s="185"/>
      <c r="BH11" s="210" t="e">
        <f>'[2]2'!#REF!</f>
        <v>#REF!</v>
      </c>
      <c r="BI11" s="257"/>
      <c r="BJ11" s="253">
        <f>'[2]3'!BE11</f>
        <v>-0.94864371828544958</v>
      </c>
      <c r="BK11" s="210" t="e">
        <f>'[2]8'!BU11</f>
        <v>#REF!</v>
      </c>
      <c r="BL11" s="211" t="e">
        <f t="shared" si="7"/>
        <v>#REF!</v>
      </c>
      <c r="BM11" s="254"/>
      <c r="BN11" s="185" t="e">
        <f>#REF!</f>
        <v>#REF!</v>
      </c>
      <c r="BO11" s="185"/>
      <c r="BP11" s="210" t="e">
        <f>'[2]2'!#REF!</f>
        <v>#REF!</v>
      </c>
      <c r="BQ11" s="257"/>
      <c r="BR11" s="253">
        <f>'[2]3'!BL11</f>
        <v>-0.80153813821310904</v>
      </c>
      <c r="BS11" s="210" t="e">
        <f>'[2]8'!CD11</f>
        <v>#REF!</v>
      </c>
      <c r="BT11" s="211" t="e">
        <f t="shared" si="8"/>
        <v>#REF!</v>
      </c>
      <c r="BU11" s="254"/>
      <c r="BV11" s="185">
        <f>'[2]1'!DO11</f>
        <v>0.58113138428922706</v>
      </c>
      <c r="BW11" s="185"/>
      <c r="BX11" s="210" t="e">
        <f>'[2]2'!CK11</f>
        <v>#REF!</v>
      </c>
      <c r="BY11" s="257"/>
      <c r="BZ11" s="253">
        <f>'[2]3'!BS11</f>
        <v>0.72541636985650271</v>
      </c>
      <c r="CA11" s="210" t="e">
        <f>'[2]8'!CM11</f>
        <v>#DIV/0!</v>
      </c>
      <c r="CB11" s="211" t="e">
        <f t="shared" si="9"/>
        <v>#REF!</v>
      </c>
      <c r="CD11" s="185" t="e">
        <f>#REF!</f>
        <v>#REF!</v>
      </c>
      <c r="CE11" s="185"/>
      <c r="CF11" s="210" t="e">
        <f>'[2]2'!#REF!</f>
        <v>#REF!</v>
      </c>
      <c r="CG11" s="257"/>
      <c r="CH11" s="253">
        <f>'[2]3'!BZ11</f>
        <v>-1.0348356115082364</v>
      </c>
      <c r="CI11" s="210" t="e">
        <f>'[2]8'!CV11</f>
        <v>#REF!</v>
      </c>
      <c r="CJ11" s="211" t="e">
        <f t="shared" si="10"/>
        <v>#REF!</v>
      </c>
      <c r="CK11" s="254"/>
      <c r="CL11" s="185">
        <f>'[2]1'!EM11</f>
        <v>0.58893681115991836</v>
      </c>
      <c r="CM11" s="185"/>
      <c r="CN11" s="210" t="e">
        <f>'[2]2'!DC11</f>
        <v>#REF!</v>
      </c>
      <c r="CO11" s="257"/>
      <c r="CP11" s="253">
        <f>'[2]3'!CG11</f>
        <v>0.68457048207287052</v>
      </c>
      <c r="CQ11" s="210">
        <f>'[2]8'!DE11</f>
        <v>0.79478523588739691</v>
      </c>
      <c r="CR11" s="211" t="e">
        <f t="shared" si="11"/>
        <v>#REF!</v>
      </c>
      <c r="CT11" s="185">
        <f>'[2]1'!EY11</f>
        <v>0.6560852751076679</v>
      </c>
      <c r="CU11" s="185"/>
      <c r="CV11" s="210" t="e">
        <f>'[2]2'!DL11</f>
        <v>#REF!</v>
      </c>
      <c r="CW11" s="257"/>
      <c r="CX11" s="253">
        <f>'[2]3'!CN11</f>
        <v>0.74576653399724835</v>
      </c>
      <c r="CY11" s="210">
        <f>'[2]8'!DN11</f>
        <v>0.6395086504034001</v>
      </c>
      <c r="CZ11" s="211" t="e">
        <f t="shared" si="12"/>
        <v>#REF!</v>
      </c>
      <c r="DA11" s="259"/>
      <c r="DB11" s="185">
        <f>'[2]1'!FK11</f>
        <v>0.7921163442357404</v>
      </c>
      <c r="DC11" s="185"/>
      <c r="DD11" s="210" t="e">
        <f>'[2]2'!DU11</f>
        <v>#REF!</v>
      </c>
      <c r="DE11" s="257"/>
      <c r="DF11" s="253">
        <f>'[2]3'!CU11</f>
        <v>0.18050320504342701</v>
      </c>
      <c r="DG11" s="210">
        <f>'[2]8'!DW11</f>
        <v>0.91200531413705721</v>
      </c>
      <c r="DH11" s="211" t="e">
        <f t="shared" si="13"/>
        <v>#REF!</v>
      </c>
      <c r="DI11" s="259"/>
    </row>
    <row r="12" spans="1:113" hidden="1">
      <c r="A12" s="201">
        <v>1968</v>
      </c>
      <c r="B12" s="185">
        <f>'[2]1'!K12</f>
        <v>0.57815813590850418</v>
      </c>
      <c r="C12" s="185"/>
      <c r="D12" s="210" t="e">
        <f>'[2]2'!H12</f>
        <v>#REF!</v>
      </c>
      <c r="E12" s="257"/>
      <c r="F12" s="253">
        <f>'[2]3'!H12</f>
        <v>0.44799859690060795</v>
      </c>
      <c r="G12" s="210">
        <f>'[2]8'!J12</f>
        <v>0.92941801783634759</v>
      </c>
      <c r="H12" s="211" t="e">
        <f t="shared" si="0"/>
        <v>#REF!</v>
      </c>
      <c r="J12" s="185" t="e">
        <f>#REF!</f>
        <v>#REF!</v>
      </c>
      <c r="K12" s="185"/>
      <c r="L12" s="210" t="e">
        <f>'[2]2'!#REF!</f>
        <v>#REF!</v>
      </c>
      <c r="M12" s="257"/>
      <c r="N12" s="253">
        <f>'[2]3'!O12</f>
        <v>-1.063281346555375</v>
      </c>
      <c r="O12" s="210" t="e">
        <f>'[2]8'!S12</f>
        <v>#REF!</v>
      </c>
      <c r="P12" s="211" t="e">
        <f t="shared" si="1"/>
        <v>#REF!</v>
      </c>
      <c r="Q12" s="254"/>
      <c r="R12" s="185">
        <f>'[2]1'!AI12</f>
        <v>0.59490025833936089</v>
      </c>
      <c r="S12" s="185"/>
      <c r="T12" s="210" t="e">
        <f>'[2]2'!Z12</f>
        <v>#REF!</v>
      </c>
      <c r="U12" s="257"/>
      <c r="V12" s="253">
        <f>'[2]3'!V12</f>
        <v>6.0910405848568452E-2</v>
      </c>
      <c r="W12" s="210">
        <f>'[2]8'!AB12</f>
        <v>0.56250445024944395</v>
      </c>
      <c r="X12" s="211" t="e">
        <f t="shared" si="2"/>
        <v>#REF!</v>
      </c>
      <c r="Z12" s="185" t="e">
        <f>#REF!</f>
        <v>#REF!</v>
      </c>
      <c r="AA12" s="185"/>
      <c r="AB12" s="210" t="e">
        <f>'[2]2'!#REF!</f>
        <v>#REF!</v>
      </c>
      <c r="AC12" s="257"/>
      <c r="AD12" s="253">
        <f>'[2]3'!AC12</f>
        <v>-0.93539362908770318</v>
      </c>
      <c r="AE12" s="210" t="e">
        <f>'[2]8'!AK12</f>
        <v>#REF!</v>
      </c>
      <c r="AF12" s="211" t="e">
        <f t="shared" si="3"/>
        <v>#REF!</v>
      </c>
      <c r="AG12" s="254"/>
      <c r="AH12" s="185" t="e">
        <f>#REF!</f>
        <v>#REF!</v>
      </c>
      <c r="AI12" s="185"/>
      <c r="AJ12" s="210" t="e">
        <f>'[2]2'!#REF!</f>
        <v>#REF!</v>
      </c>
      <c r="AK12" s="257"/>
      <c r="AL12" s="253">
        <f>'[2]3'!AJ12</f>
        <v>-1.3924513209084544</v>
      </c>
      <c r="AM12" s="210" t="e">
        <f>'[2]8'!AT12</f>
        <v>#REF!</v>
      </c>
      <c r="AN12" s="211" t="e">
        <f t="shared" si="4"/>
        <v>#REF!</v>
      </c>
      <c r="AO12" s="254"/>
      <c r="AP12" s="185" t="e">
        <f>#REF!</f>
        <v>#REF!</v>
      </c>
      <c r="AQ12" s="185"/>
      <c r="AR12" s="210" t="e">
        <f>'[2]2'!#REF!</f>
        <v>#REF!</v>
      </c>
      <c r="AS12" s="257"/>
      <c r="AT12" s="253">
        <f>'[2]3'!AQ12</f>
        <v>-1.0102815928323328</v>
      </c>
      <c r="AU12" s="210" t="e">
        <f>'[2]8'!BC12</f>
        <v>#REF!</v>
      </c>
      <c r="AV12" s="211" t="e">
        <f t="shared" si="5"/>
        <v>#REF!</v>
      </c>
      <c r="AW12" s="254"/>
      <c r="AX12" s="185">
        <f>'[2]1'!CE12</f>
        <v>0.53933736765577789</v>
      </c>
      <c r="AY12" s="185"/>
      <c r="AZ12" s="210" t="e">
        <f>'[2]2'!BJ12</f>
        <v>#REF!</v>
      </c>
      <c r="BA12" s="257"/>
      <c r="BB12" s="253">
        <f>'[2]3'!AX12</f>
        <v>0.45381797025097209</v>
      </c>
      <c r="BC12" s="210">
        <f>'[2]8'!BL12</f>
        <v>0.90355241821982346</v>
      </c>
      <c r="BD12" s="211" t="e">
        <f t="shared" si="6"/>
        <v>#REF!</v>
      </c>
      <c r="BF12" s="185" t="e">
        <f>#REF!</f>
        <v>#REF!</v>
      </c>
      <c r="BG12" s="185"/>
      <c r="BH12" s="210" t="e">
        <f>'[2]2'!#REF!</f>
        <v>#REF!</v>
      </c>
      <c r="BI12" s="257"/>
      <c r="BJ12" s="253">
        <f>'[2]3'!BE12</f>
        <v>-0.94864371828544958</v>
      </c>
      <c r="BK12" s="210" t="e">
        <f>'[2]8'!BU12</f>
        <v>#REF!</v>
      </c>
      <c r="BL12" s="211" t="e">
        <f t="shared" si="7"/>
        <v>#REF!</v>
      </c>
      <c r="BM12" s="254"/>
      <c r="BN12" s="185" t="e">
        <f>#REF!</f>
        <v>#REF!</v>
      </c>
      <c r="BO12" s="185"/>
      <c r="BP12" s="210" t="e">
        <f>'[2]2'!#REF!</f>
        <v>#REF!</v>
      </c>
      <c r="BQ12" s="257"/>
      <c r="BR12" s="253">
        <f>'[2]3'!BL12</f>
        <v>-0.80153813821310904</v>
      </c>
      <c r="BS12" s="210" t="e">
        <f>'[2]8'!CD12</f>
        <v>#REF!</v>
      </c>
      <c r="BT12" s="211" t="e">
        <f t="shared" si="8"/>
        <v>#REF!</v>
      </c>
      <c r="BU12" s="254"/>
      <c r="BV12" s="185">
        <f>'[2]1'!DO12</f>
        <v>0.59624368595396215</v>
      </c>
      <c r="BW12" s="185"/>
      <c r="BX12" s="210" t="e">
        <f>'[2]2'!CK12</f>
        <v>#REF!</v>
      </c>
      <c r="BY12" s="257"/>
      <c r="BZ12" s="253">
        <f>'[2]3'!BS12</f>
        <v>0.72541636985650271</v>
      </c>
      <c r="CA12" s="210" t="e">
        <f>'[2]8'!CM12</f>
        <v>#DIV/0!</v>
      </c>
      <c r="CB12" s="211" t="e">
        <f t="shared" si="9"/>
        <v>#REF!</v>
      </c>
      <c r="CD12" s="185" t="e">
        <f>#REF!</f>
        <v>#REF!</v>
      </c>
      <c r="CE12" s="185"/>
      <c r="CF12" s="210" t="e">
        <f>'[2]2'!#REF!</f>
        <v>#REF!</v>
      </c>
      <c r="CG12" s="257"/>
      <c r="CH12" s="253">
        <f>'[2]3'!BZ12</f>
        <v>-1.0348356115082364</v>
      </c>
      <c r="CI12" s="210" t="e">
        <f>'[2]8'!CV12</f>
        <v>#REF!</v>
      </c>
      <c r="CJ12" s="211" t="e">
        <f t="shared" si="10"/>
        <v>#REF!</v>
      </c>
      <c r="CK12" s="254"/>
      <c r="CL12" s="185">
        <f>'[2]1'!EM12</f>
        <v>0.61315927571408291</v>
      </c>
      <c r="CM12" s="185"/>
      <c r="CN12" s="210" t="e">
        <f>'[2]2'!DC12</f>
        <v>#REF!</v>
      </c>
      <c r="CO12" s="257"/>
      <c r="CP12" s="253">
        <f>'[2]3'!CG12</f>
        <v>0.68457048207287052</v>
      </c>
      <c r="CQ12" s="210">
        <f>'[2]8'!DE12</f>
        <v>0.8267297849835672</v>
      </c>
      <c r="CR12" s="211" t="e">
        <f t="shared" si="11"/>
        <v>#REF!</v>
      </c>
      <c r="CT12" s="185">
        <f>'[2]1'!EY12</f>
        <v>0.66830815729162241</v>
      </c>
      <c r="CU12" s="185"/>
      <c r="CV12" s="210" t="e">
        <f>'[2]2'!DL12</f>
        <v>#REF!</v>
      </c>
      <c r="CW12" s="257"/>
      <c r="CX12" s="253">
        <f>'[2]3'!CN12</f>
        <v>0.74576653399724835</v>
      </c>
      <c r="CY12" s="210">
        <f>'[2]8'!DN12</f>
        <v>0.64026441494024466</v>
      </c>
      <c r="CZ12" s="211" t="e">
        <f t="shared" si="12"/>
        <v>#REF!</v>
      </c>
      <c r="DA12" s="259"/>
      <c r="DB12" s="185">
        <f>'[2]1'!FK12</f>
        <v>0.81566734537101071</v>
      </c>
      <c r="DC12" s="185"/>
      <c r="DD12" s="210" t="e">
        <f>'[2]2'!DU12</f>
        <v>#REF!</v>
      </c>
      <c r="DE12" s="257"/>
      <c r="DF12" s="253">
        <f>'[2]3'!CU12</f>
        <v>0.18050320504342701</v>
      </c>
      <c r="DG12" s="210">
        <f>'[2]8'!DW12</f>
        <v>0.87266645954131095</v>
      </c>
      <c r="DH12" s="211" t="e">
        <f t="shared" si="13"/>
        <v>#REF!</v>
      </c>
      <c r="DI12" s="259"/>
    </row>
    <row r="13" spans="1:113" hidden="1">
      <c r="A13" s="201">
        <v>1969</v>
      </c>
      <c r="B13" s="185">
        <f>'[2]1'!K13</f>
        <v>0.5993084159000942</v>
      </c>
      <c r="C13" s="185"/>
      <c r="D13" s="210" t="e">
        <f>'[2]2'!H13</f>
        <v>#REF!</v>
      </c>
      <c r="E13" s="257"/>
      <c r="F13" s="253">
        <f>'[2]3'!H13</f>
        <v>0.44799859690060795</v>
      </c>
      <c r="G13" s="210">
        <f>'[2]8'!J13</f>
        <v>0.7892864445412765</v>
      </c>
      <c r="H13" s="211" t="e">
        <f t="shared" si="0"/>
        <v>#REF!</v>
      </c>
      <c r="J13" s="185" t="e">
        <f>#REF!</f>
        <v>#REF!</v>
      </c>
      <c r="K13" s="185"/>
      <c r="L13" s="210" t="e">
        <f>'[2]2'!#REF!</f>
        <v>#REF!</v>
      </c>
      <c r="M13" s="257"/>
      <c r="N13" s="253">
        <f>'[2]3'!O13</f>
        <v>-1.063281346555375</v>
      </c>
      <c r="O13" s="210" t="e">
        <f>'[2]8'!S13</f>
        <v>#REF!</v>
      </c>
      <c r="P13" s="211" t="e">
        <f t="shared" si="1"/>
        <v>#REF!</v>
      </c>
      <c r="Q13" s="254"/>
      <c r="R13" s="185">
        <f>'[2]1'!AI13</f>
        <v>0.61389731547355197</v>
      </c>
      <c r="S13" s="185"/>
      <c r="T13" s="210" t="e">
        <f>'[2]2'!Z13</f>
        <v>#REF!</v>
      </c>
      <c r="U13" s="257"/>
      <c r="V13" s="253">
        <f>'[2]3'!V13</f>
        <v>6.0910405848568452E-2</v>
      </c>
      <c r="W13" s="210">
        <f>'[2]8'!AB13</f>
        <v>0.56110841687311652</v>
      </c>
      <c r="X13" s="211" t="e">
        <f t="shared" si="2"/>
        <v>#REF!</v>
      </c>
      <c r="Z13" s="185" t="e">
        <f>#REF!</f>
        <v>#REF!</v>
      </c>
      <c r="AA13" s="185"/>
      <c r="AB13" s="210" t="e">
        <f>'[2]2'!#REF!</f>
        <v>#REF!</v>
      </c>
      <c r="AC13" s="257"/>
      <c r="AD13" s="253">
        <f>'[2]3'!AC13</f>
        <v>-0.93539362908770318</v>
      </c>
      <c r="AE13" s="210" t="e">
        <f>'[2]8'!AK13</f>
        <v>#REF!</v>
      </c>
      <c r="AF13" s="211" t="e">
        <f t="shared" si="3"/>
        <v>#REF!</v>
      </c>
      <c r="AG13" s="254"/>
      <c r="AH13" s="185" t="e">
        <f>#REF!</f>
        <v>#REF!</v>
      </c>
      <c r="AI13" s="185"/>
      <c r="AJ13" s="210" t="e">
        <f>'[2]2'!#REF!</f>
        <v>#REF!</v>
      </c>
      <c r="AK13" s="257"/>
      <c r="AL13" s="253">
        <f>'[2]3'!AJ13</f>
        <v>-1.3924513209084544</v>
      </c>
      <c r="AM13" s="210" t="e">
        <f>'[2]8'!AT13</f>
        <v>#REF!</v>
      </c>
      <c r="AN13" s="211" t="e">
        <f t="shared" si="4"/>
        <v>#REF!</v>
      </c>
      <c r="AO13" s="254"/>
      <c r="AP13" s="185" t="e">
        <f>#REF!</f>
        <v>#REF!</v>
      </c>
      <c r="AQ13" s="185"/>
      <c r="AR13" s="210" t="e">
        <f>'[2]2'!#REF!</f>
        <v>#REF!</v>
      </c>
      <c r="AS13" s="257"/>
      <c r="AT13" s="253">
        <f>'[2]3'!AQ13</f>
        <v>-1.0102815928323328</v>
      </c>
      <c r="AU13" s="210" t="e">
        <f>'[2]8'!BC13</f>
        <v>#REF!</v>
      </c>
      <c r="AV13" s="211" t="e">
        <f t="shared" si="5"/>
        <v>#REF!</v>
      </c>
      <c r="AW13" s="254"/>
      <c r="AX13" s="185">
        <f>'[2]1'!CE13</f>
        <v>0.57006283104159872</v>
      </c>
      <c r="AY13" s="185"/>
      <c r="AZ13" s="210" t="e">
        <f>'[2]2'!BJ13</f>
        <v>#REF!</v>
      </c>
      <c r="BA13" s="257"/>
      <c r="BB13" s="253">
        <f>'[2]3'!AX13</f>
        <v>0.45381797025097209</v>
      </c>
      <c r="BC13" s="210">
        <f>'[2]8'!BL13</f>
        <v>0.90424004473029718</v>
      </c>
      <c r="BD13" s="211" t="e">
        <f t="shared" si="6"/>
        <v>#REF!</v>
      </c>
      <c r="BF13" s="185" t="e">
        <f>#REF!</f>
        <v>#REF!</v>
      </c>
      <c r="BG13" s="185"/>
      <c r="BH13" s="210" t="e">
        <f>'[2]2'!#REF!</f>
        <v>#REF!</v>
      </c>
      <c r="BI13" s="257"/>
      <c r="BJ13" s="253">
        <f>'[2]3'!BE13</f>
        <v>-0.94864371828544958</v>
      </c>
      <c r="BK13" s="210" t="e">
        <f>'[2]8'!BU13</f>
        <v>#REF!</v>
      </c>
      <c r="BL13" s="211" t="e">
        <f t="shared" si="7"/>
        <v>#REF!</v>
      </c>
      <c r="BM13" s="254"/>
      <c r="BN13" s="185" t="e">
        <f>#REF!</f>
        <v>#REF!</v>
      </c>
      <c r="BO13" s="185"/>
      <c r="BP13" s="210" t="e">
        <f>'[2]2'!#REF!</f>
        <v>#REF!</v>
      </c>
      <c r="BQ13" s="257"/>
      <c r="BR13" s="253">
        <f>'[2]3'!BL13</f>
        <v>-0.80153813821310904</v>
      </c>
      <c r="BS13" s="210" t="e">
        <f>'[2]8'!CD13</f>
        <v>#REF!</v>
      </c>
      <c r="BT13" s="211" t="e">
        <f t="shared" si="8"/>
        <v>#REF!</v>
      </c>
      <c r="BU13" s="254"/>
      <c r="BV13" s="185">
        <f>'[2]1'!DO13</f>
        <v>0.63076283988132564</v>
      </c>
      <c r="BW13" s="185"/>
      <c r="BX13" s="210" t="e">
        <f>'[2]2'!CK13</f>
        <v>#REF!</v>
      </c>
      <c r="BY13" s="257"/>
      <c r="BZ13" s="253">
        <f>'[2]3'!BS13</f>
        <v>0.72541636985650271</v>
      </c>
      <c r="CA13" s="210" t="e">
        <f>'[2]8'!CM13</f>
        <v>#DIV/0!</v>
      </c>
      <c r="CB13" s="211" t="e">
        <f t="shared" si="9"/>
        <v>#REF!</v>
      </c>
      <c r="CD13" s="185" t="e">
        <f>#REF!</f>
        <v>#REF!</v>
      </c>
      <c r="CE13" s="185"/>
      <c r="CF13" s="210" t="e">
        <f>'[2]2'!#REF!</f>
        <v>#REF!</v>
      </c>
      <c r="CG13" s="257"/>
      <c r="CH13" s="253">
        <f>'[2]3'!BZ13</f>
        <v>-1.0348356115082364</v>
      </c>
      <c r="CI13" s="210" t="e">
        <f>'[2]8'!CV13</f>
        <v>#REF!</v>
      </c>
      <c r="CJ13" s="211" t="e">
        <f t="shared" si="10"/>
        <v>#REF!</v>
      </c>
      <c r="CK13" s="254"/>
      <c r="CL13" s="185">
        <f>'[2]1'!EM13</f>
        <v>0.63833846229758939</v>
      </c>
      <c r="CM13" s="185"/>
      <c r="CN13" s="210" t="e">
        <f>'[2]2'!DC13</f>
        <v>#REF!</v>
      </c>
      <c r="CO13" s="257"/>
      <c r="CP13" s="253">
        <f>'[2]3'!CG13</f>
        <v>0.68457048207287052</v>
      </c>
      <c r="CQ13" s="210">
        <f>'[2]8'!DE13</f>
        <v>0.82272618126853159</v>
      </c>
      <c r="CR13" s="211" t="e">
        <f t="shared" si="11"/>
        <v>#REF!</v>
      </c>
      <c r="CT13" s="185">
        <f>'[2]1'!EY13</f>
        <v>0.66725649517737629</v>
      </c>
      <c r="CU13" s="185"/>
      <c r="CV13" s="210" t="e">
        <f>'[2]2'!DL13</f>
        <v>#REF!</v>
      </c>
      <c r="CW13" s="257"/>
      <c r="CX13" s="253">
        <f>'[2]3'!CN13</f>
        <v>0.74576653399724835</v>
      </c>
      <c r="CY13" s="210">
        <f>'[2]8'!DN13</f>
        <v>0.64116707698195996</v>
      </c>
      <c r="CZ13" s="211" t="e">
        <f t="shared" si="12"/>
        <v>#REF!</v>
      </c>
      <c r="DA13" s="259"/>
      <c r="DB13" s="185">
        <f>'[2]1'!FK13</f>
        <v>0.83234046863062927</v>
      </c>
      <c r="DC13" s="185"/>
      <c r="DD13" s="210" t="e">
        <f>'[2]2'!DU13</f>
        <v>#REF!</v>
      </c>
      <c r="DE13" s="257"/>
      <c r="DF13" s="253">
        <f>'[2]3'!CU13</f>
        <v>0.18050320504342701</v>
      </c>
      <c r="DG13" s="210">
        <f>'[2]8'!DW13</f>
        <v>0.85649493940609311</v>
      </c>
      <c r="DH13" s="211" t="e">
        <f t="shared" si="13"/>
        <v>#REF!</v>
      </c>
      <c r="DI13" s="259"/>
    </row>
    <row r="14" spans="1:113" hidden="1">
      <c r="A14" s="201">
        <v>1970</v>
      </c>
      <c r="B14" s="185">
        <f>'[2]1'!K14</f>
        <v>0.60919187352429915</v>
      </c>
      <c r="C14" s="185"/>
      <c r="D14" s="210" t="e">
        <f>'[2]2'!H14</f>
        <v>#REF!</v>
      </c>
      <c r="E14" s="257"/>
      <c r="F14" s="253">
        <f>'[2]3'!H14</f>
        <v>0.44799859690060795</v>
      </c>
      <c r="G14" s="210">
        <f>'[2]8'!J14</f>
        <v>0.77618269989444277</v>
      </c>
      <c r="H14" s="211" t="e">
        <f t="shared" si="0"/>
        <v>#REF!</v>
      </c>
      <c r="J14" s="185" t="e">
        <f>#REF!</f>
        <v>#REF!</v>
      </c>
      <c r="K14" s="185"/>
      <c r="L14" s="210" t="e">
        <f>'[2]2'!#REF!</f>
        <v>#REF!</v>
      </c>
      <c r="M14" s="257"/>
      <c r="N14" s="253">
        <f>'[2]3'!O14</f>
        <v>-1.063281346555375</v>
      </c>
      <c r="O14" s="210" t="e">
        <f>'[2]8'!S14</f>
        <v>#REF!</v>
      </c>
      <c r="P14" s="211" t="e">
        <f t="shared" si="1"/>
        <v>#REF!</v>
      </c>
      <c r="Q14" s="254"/>
      <c r="R14" s="185">
        <f>'[2]1'!AI14</f>
        <v>0.63310664207658174</v>
      </c>
      <c r="S14" s="185"/>
      <c r="T14" s="210" t="e">
        <f>'[2]2'!Z14</f>
        <v>#REF!</v>
      </c>
      <c r="U14" s="257"/>
      <c r="V14" s="253">
        <f>'[2]3'!V14</f>
        <v>6.0910405848568452E-2</v>
      </c>
      <c r="W14" s="210">
        <f>'[2]8'!AB14</f>
        <v>0.46288733943538701</v>
      </c>
      <c r="X14" s="211" t="e">
        <f t="shared" si="2"/>
        <v>#REF!</v>
      </c>
      <c r="Z14" s="185" t="e">
        <f>#REF!</f>
        <v>#REF!</v>
      </c>
      <c r="AA14" s="185"/>
      <c r="AB14" s="210" t="e">
        <f>'[2]2'!#REF!</f>
        <v>#REF!</v>
      </c>
      <c r="AC14" s="257"/>
      <c r="AD14" s="253">
        <f>'[2]3'!AC14</f>
        <v>-0.93539362908770318</v>
      </c>
      <c r="AE14" s="210" t="e">
        <f>'[2]8'!AK14</f>
        <v>#REF!</v>
      </c>
      <c r="AF14" s="211" t="e">
        <f t="shared" si="3"/>
        <v>#REF!</v>
      </c>
      <c r="AG14" s="254"/>
      <c r="AH14" s="185" t="e">
        <f>#REF!</f>
        <v>#REF!</v>
      </c>
      <c r="AI14" s="185"/>
      <c r="AJ14" s="210" t="e">
        <f>'[2]2'!#REF!</f>
        <v>#REF!</v>
      </c>
      <c r="AK14" s="257"/>
      <c r="AL14" s="253">
        <f>'[2]3'!AJ14</f>
        <v>-1.3924513209084544</v>
      </c>
      <c r="AM14" s="210" t="e">
        <f>'[2]8'!AT14</f>
        <v>#REF!</v>
      </c>
      <c r="AN14" s="211" t="e">
        <f t="shared" si="4"/>
        <v>#REF!</v>
      </c>
      <c r="AO14" s="254"/>
      <c r="AP14" s="185" t="e">
        <f>#REF!</f>
        <v>#REF!</v>
      </c>
      <c r="AQ14" s="185"/>
      <c r="AR14" s="210" t="e">
        <f>'[2]2'!#REF!</f>
        <v>#REF!</v>
      </c>
      <c r="AS14" s="257"/>
      <c r="AT14" s="253">
        <f>'[2]3'!AQ14</f>
        <v>-1.0102815928323328</v>
      </c>
      <c r="AU14" s="210" t="e">
        <f>'[2]8'!BC14</f>
        <v>#REF!</v>
      </c>
      <c r="AV14" s="211" t="e">
        <f t="shared" si="5"/>
        <v>#REF!</v>
      </c>
      <c r="AW14" s="254"/>
      <c r="AX14" s="185">
        <f>'[2]1'!CE14</f>
        <v>0.60394347766257461</v>
      </c>
      <c r="AY14" s="185"/>
      <c r="AZ14" s="210" t="e">
        <f>'[2]2'!BJ14</f>
        <v>#REF!</v>
      </c>
      <c r="BA14" s="257"/>
      <c r="BB14" s="253">
        <f>'[2]3'!AX14</f>
        <v>0.45381797025097209</v>
      </c>
      <c r="BC14" s="210">
        <f>'[2]8'!BL14</f>
        <v>0.75314396447766407</v>
      </c>
      <c r="BD14" s="211" t="e">
        <f t="shared" si="6"/>
        <v>#REF!</v>
      </c>
      <c r="BF14" s="185" t="e">
        <f>#REF!</f>
        <v>#REF!</v>
      </c>
      <c r="BG14" s="185"/>
      <c r="BH14" s="210" t="e">
        <f>'[2]2'!#REF!</f>
        <v>#REF!</v>
      </c>
      <c r="BI14" s="257"/>
      <c r="BJ14" s="253">
        <f>'[2]3'!BE14</f>
        <v>-0.94864371828544958</v>
      </c>
      <c r="BK14" s="210" t="e">
        <f>'[2]8'!BU14</f>
        <v>#REF!</v>
      </c>
      <c r="BL14" s="211" t="e">
        <f t="shared" si="7"/>
        <v>#REF!</v>
      </c>
      <c r="BM14" s="254"/>
      <c r="BN14" s="185" t="e">
        <f>#REF!</f>
        <v>#REF!</v>
      </c>
      <c r="BO14" s="185"/>
      <c r="BP14" s="210" t="e">
        <f>'[2]2'!#REF!</f>
        <v>#REF!</v>
      </c>
      <c r="BQ14" s="257"/>
      <c r="BR14" s="253">
        <f>'[2]3'!BL14</f>
        <v>-0.80153813821310904</v>
      </c>
      <c r="BS14" s="210" t="e">
        <f>'[2]8'!CD14</f>
        <v>#REF!</v>
      </c>
      <c r="BT14" s="211" t="e">
        <f t="shared" si="8"/>
        <v>#REF!</v>
      </c>
      <c r="BU14" s="254"/>
      <c r="BV14" s="185">
        <f>'[2]1'!DO14</f>
        <v>0.63911873329103097</v>
      </c>
      <c r="BW14" s="185"/>
      <c r="BX14" s="210" t="e">
        <f>'[2]2'!CK14</f>
        <v>#REF!</v>
      </c>
      <c r="BY14" s="257"/>
      <c r="BZ14" s="253">
        <f>'[2]3'!BS14</f>
        <v>0.72541636985650271</v>
      </c>
      <c r="CA14" s="210" t="e">
        <f>'[2]8'!CM14</f>
        <v>#DIV/0!</v>
      </c>
      <c r="CB14" s="211" t="e">
        <f t="shared" si="9"/>
        <v>#REF!</v>
      </c>
      <c r="CD14" s="185" t="e">
        <f>#REF!</f>
        <v>#REF!</v>
      </c>
      <c r="CE14" s="185"/>
      <c r="CF14" s="210" t="e">
        <f>'[2]2'!#REF!</f>
        <v>#REF!</v>
      </c>
      <c r="CG14" s="257"/>
      <c r="CH14" s="253">
        <f>'[2]3'!BZ14</f>
        <v>-1.0348356115082364</v>
      </c>
      <c r="CI14" s="210" t="e">
        <f>'[2]8'!CV14</f>
        <v>#REF!</v>
      </c>
      <c r="CJ14" s="211" t="e">
        <f t="shared" si="10"/>
        <v>#REF!</v>
      </c>
      <c r="CK14" s="254"/>
      <c r="CL14" s="185">
        <f>'[2]1'!EM14</f>
        <v>0.66943547510665635</v>
      </c>
      <c r="CM14" s="185"/>
      <c r="CN14" s="210" t="e">
        <f>'[2]2'!DC14</f>
        <v>#REF!</v>
      </c>
      <c r="CO14" s="257"/>
      <c r="CP14" s="253">
        <f>'[2]3'!CG14</f>
        <v>0.68457048207287052</v>
      </c>
      <c r="CQ14" s="210">
        <f>'[2]8'!DE14</f>
        <v>0.7422223320665452</v>
      </c>
      <c r="CR14" s="211" t="e">
        <f t="shared" si="11"/>
        <v>#REF!</v>
      </c>
      <c r="CT14" s="185">
        <f>'[2]1'!EY14</f>
        <v>0.67326664707340911</v>
      </c>
      <c r="CU14" s="185"/>
      <c r="CV14" s="210" t="e">
        <f>'[2]2'!DL14</f>
        <v>#REF!</v>
      </c>
      <c r="CW14" s="257"/>
      <c r="CX14" s="253">
        <f>'[2]3'!CN14</f>
        <v>0.7324165322125461</v>
      </c>
      <c r="CY14" s="210">
        <f>'[2]8'!DN14</f>
        <v>0.44877122612015696</v>
      </c>
      <c r="CZ14" s="211" t="e">
        <f t="shared" si="12"/>
        <v>#REF!</v>
      </c>
      <c r="DA14" s="259"/>
      <c r="DB14" s="185">
        <f>'[2]1'!FK14</f>
        <v>0.83263133041081883</v>
      </c>
      <c r="DC14" s="185"/>
      <c r="DD14" s="210" t="e">
        <f>'[2]2'!DU14</f>
        <v>#REF!</v>
      </c>
      <c r="DE14" s="257"/>
      <c r="DF14" s="253">
        <f>'[2]3'!CU14</f>
        <v>0.18050320504342701</v>
      </c>
      <c r="DG14" s="210">
        <f>'[2]8'!DW14</f>
        <v>0.86375791380262135</v>
      </c>
      <c r="DH14" s="211" t="e">
        <f t="shared" si="13"/>
        <v>#REF!</v>
      </c>
      <c r="DI14" s="259"/>
    </row>
    <row r="15" spans="1:113" hidden="1">
      <c r="A15" s="201">
        <v>1971</v>
      </c>
      <c r="B15" s="185">
        <f>'[2]1'!K15</f>
        <v>0.61505879351188364</v>
      </c>
      <c r="C15" s="185"/>
      <c r="D15" s="210" t="e">
        <f>'[2]2'!H15</f>
        <v>#REF!</v>
      </c>
      <c r="E15" s="257"/>
      <c r="F15" s="253">
        <f>'[2]3'!H15</f>
        <v>0.44799859690060795</v>
      </c>
      <c r="G15" s="210">
        <f>'[2]8'!J15</f>
        <v>0.81567185353867966</v>
      </c>
      <c r="H15" s="211" t="e">
        <f t="shared" si="0"/>
        <v>#REF!</v>
      </c>
      <c r="J15" s="185" t="e">
        <f>#REF!</f>
        <v>#REF!</v>
      </c>
      <c r="K15" s="185"/>
      <c r="L15" s="210" t="e">
        <f>'[2]2'!#REF!</f>
        <v>#REF!</v>
      </c>
      <c r="M15" s="257"/>
      <c r="N15" s="253">
        <f>'[2]3'!O15</f>
        <v>-1.063281346555375</v>
      </c>
      <c r="O15" s="210" t="e">
        <f>'[2]8'!S15</f>
        <v>#REF!</v>
      </c>
      <c r="P15" s="211" t="e">
        <f t="shared" si="1"/>
        <v>#REF!</v>
      </c>
      <c r="Q15" s="254"/>
      <c r="R15" s="185">
        <f>'[2]1'!AI15</f>
        <v>0.64916010356208631</v>
      </c>
      <c r="S15" s="185"/>
      <c r="T15" s="210" t="e">
        <f>'[2]2'!Z15</f>
        <v>#REF!</v>
      </c>
      <c r="U15" s="257"/>
      <c r="V15" s="253">
        <f>'[2]3'!V15</f>
        <v>6.0910405848568452E-2</v>
      </c>
      <c r="W15" s="210">
        <f>'[2]8'!AB15</f>
        <v>0.47307821045184412</v>
      </c>
      <c r="X15" s="211" t="e">
        <f t="shared" si="2"/>
        <v>#REF!</v>
      </c>
      <c r="Z15" s="185" t="e">
        <f>#REF!</f>
        <v>#REF!</v>
      </c>
      <c r="AA15" s="185"/>
      <c r="AB15" s="210" t="e">
        <f>'[2]2'!#REF!</f>
        <v>#REF!</v>
      </c>
      <c r="AC15" s="257"/>
      <c r="AD15" s="253">
        <f>'[2]3'!AC15</f>
        <v>-0.93539362908770318</v>
      </c>
      <c r="AE15" s="210" t="e">
        <f>'[2]8'!AK15</f>
        <v>#REF!</v>
      </c>
      <c r="AF15" s="211" t="e">
        <f t="shared" si="3"/>
        <v>#REF!</v>
      </c>
      <c r="AG15" s="254"/>
      <c r="AH15" s="185" t="e">
        <f>#REF!</f>
        <v>#REF!</v>
      </c>
      <c r="AI15" s="185"/>
      <c r="AJ15" s="210" t="e">
        <f>'[2]2'!#REF!</f>
        <v>#REF!</v>
      </c>
      <c r="AK15" s="257"/>
      <c r="AL15" s="253">
        <f>'[2]3'!AJ15</f>
        <v>-1.3924513209084544</v>
      </c>
      <c r="AM15" s="210" t="e">
        <f>'[2]8'!AT15</f>
        <v>#REF!</v>
      </c>
      <c r="AN15" s="211" t="e">
        <f t="shared" si="4"/>
        <v>#REF!</v>
      </c>
      <c r="AO15" s="254"/>
      <c r="AP15" s="185" t="e">
        <f>#REF!</f>
        <v>#REF!</v>
      </c>
      <c r="AQ15" s="185"/>
      <c r="AR15" s="210" t="e">
        <f>'[2]2'!#REF!</f>
        <v>#REF!</v>
      </c>
      <c r="AS15" s="257"/>
      <c r="AT15" s="253">
        <f>'[2]3'!AQ15</f>
        <v>-1.0102815928323328</v>
      </c>
      <c r="AU15" s="210" t="e">
        <f>'[2]8'!BC15</f>
        <v>#REF!</v>
      </c>
      <c r="AV15" s="211" t="e">
        <f t="shared" si="5"/>
        <v>#REF!</v>
      </c>
      <c r="AW15" s="254"/>
      <c r="AX15" s="185">
        <f>'[2]1'!CE15</f>
        <v>0.63142420799116683</v>
      </c>
      <c r="AY15" s="185"/>
      <c r="AZ15" s="210" t="e">
        <f>'[2]2'!BJ15</f>
        <v>#REF!</v>
      </c>
      <c r="BA15" s="257"/>
      <c r="BB15" s="253">
        <f>'[2]3'!AX15</f>
        <v>0.45381797025097209</v>
      </c>
      <c r="BC15" s="210">
        <f>'[2]8'!BL15</f>
        <v>0.79068097890562228</v>
      </c>
      <c r="BD15" s="211" t="e">
        <f t="shared" si="6"/>
        <v>#REF!</v>
      </c>
      <c r="BF15" s="185" t="e">
        <f>#REF!</f>
        <v>#REF!</v>
      </c>
      <c r="BG15" s="185"/>
      <c r="BH15" s="210" t="e">
        <f>'[2]2'!#REF!</f>
        <v>#REF!</v>
      </c>
      <c r="BI15" s="257"/>
      <c r="BJ15" s="253">
        <f>'[2]3'!BE15</f>
        <v>-0.94864371828544958</v>
      </c>
      <c r="BK15" s="210" t="e">
        <f>'[2]8'!BU15</f>
        <v>#REF!</v>
      </c>
      <c r="BL15" s="211" t="e">
        <f t="shared" si="7"/>
        <v>#REF!</v>
      </c>
      <c r="BM15" s="254"/>
      <c r="BN15" s="185" t="e">
        <f>#REF!</f>
        <v>#REF!</v>
      </c>
      <c r="BO15" s="185"/>
      <c r="BP15" s="210" t="e">
        <f>'[2]2'!#REF!</f>
        <v>#REF!</v>
      </c>
      <c r="BQ15" s="257"/>
      <c r="BR15" s="253">
        <f>'[2]3'!BL15</f>
        <v>-0.80153813821310904</v>
      </c>
      <c r="BS15" s="210" t="e">
        <f>'[2]8'!CD15</f>
        <v>#REF!</v>
      </c>
      <c r="BT15" s="211" t="e">
        <f t="shared" si="8"/>
        <v>#REF!</v>
      </c>
      <c r="BU15" s="254"/>
      <c r="BV15" s="185">
        <f>'[2]1'!DO15</f>
        <v>0.66751854609959405</v>
      </c>
      <c r="BW15" s="185"/>
      <c r="BX15" s="210" t="e">
        <f>'[2]2'!CK15</f>
        <v>#REF!</v>
      </c>
      <c r="BY15" s="257"/>
      <c r="BZ15" s="253">
        <f>'[2]3'!BS15</f>
        <v>0.72541636985650271</v>
      </c>
      <c r="CA15" s="210" t="e">
        <f>'[2]8'!CM15</f>
        <v>#DIV/0!</v>
      </c>
      <c r="CB15" s="211" t="e">
        <f t="shared" si="9"/>
        <v>#REF!</v>
      </c>
      <c r="CD15" s="185" t="e">
        <f>#REF!</f>
        <v>#REF!</v>
      </c>
      <c r="CE15" s="185"/>
      <c r="CF15" s="210" t="e">
        <f>'[2]2'!#REF!</f>
        <v>#REF!</v>
      </c>
      <c r="CG15" s="257"/>
      <c r="CH15" s="253">
        <f>'[2]3'!BZ15</f>
        <v>-1.0348356115082364</v>
      </c>
      <c r="CI15" s="210" t="e">
        <f>'[2]8'!CV15</f>
        <v>#REF!</v>
      </c>
      <c r="CJ15" s="211" t="e">
        <f t="shared" si="10"/>
        <v>#REF!</v>
      </c>
      <c r="CK15" s="254"/>
      <c r="CL15" s="185">
        <f>'[2]1'!EM15</f>
        <v>0.67020785405982608</v>
      </c>
      <c r="CM15" s="185"/>
      <c r="CN15" s="210" t="e">
        <f>'[2]2'!DC15</f>
        <v>#REF!</v>
      </c>
      <c r="CO15" s="257"/>
      <c r="CP15" s="253">
        <f>'[2]3'!CG15</f>
        <v>0.68457048207287052</v>
      </c>
      <c r="CQ15" s="210">
        <f>'[2]8'!DE15</f>
        <v>0.82068603717325694</v>
      </c>
      <c r="CR15" s="211" t="e">
        <f t="shared" si="11"/>
        <v>#REF!</v>
      </c>
      <c r="CT15" s="185">
        <f>'[2]1'!EY15</f>
        <v>0.68019426155763363</v>
      </c>
      <c r="CU15" s="185"/>
      <c r="CV15" s="210" t="e">
        <f>'[2]2'!DL15</f>
        <v>#REF!</v>
      </c>
      <c r="CW15" s="257"/>
      <c r="CX15" s="253">
        <f>'[2]3'!CN15</f>
        <v>0.71882510355910167</v>
      </c>
      <c r="CY15" s="210">
        <f>'[2]8'!DN15</f>
        <v>0.44433873377388328</v>
      </c>
      <c r="CZ15" s="211" t="e">
        <f t="shared" si="12"/>
        <v>#REF!</v>
      </c>
      <c r="DA15" s="259"/>
      <c r="DB15" s="185">
        <f>'[2]1'!FK15</f>
        <v>0.83430414563663036</v>
      </c>
      <c r="DC15" s="185"/>
      <c r="DD15" s="210" t="e">
        <f>'[2]2'!DU15</f>
        <v>#REF!</v>
      </c>
      <c r="DE15" s="257"/>
      <c r="DF15" s="253">
        <f>'[2]3'!CU15</f>
        <v>0.18050320504342701</v>
      </c>
      <c r="DG15" s="210">
        <f>'[2]8'!DW15</f>
        <v>1.0422637575400973</v>
      </c>
      <c r="DH15" s="211" t="e">
        <f t="shared" si="13"/>
        <v>#REF!</v>
      </c>
      <c r="DI15" s="259"/>
    </row>
    <row r="16" spans="1:113" hidden="1">
      <c r="A16" s="201">
        <v>1972</v>
      </c>
      <c r="B16" s="185">
        <f>'[2]1'!K16</f>
        <v>0.6381674331238989</v>
      </c>
      <c r="C16" s="185"/>
      <c r="D16" s="210" t="e">
        <f>'[2]2'!H16</f>
        <v>#REF!</v>
      </c>
      <c r="E16" s="257"/>
      <c r="F16" s="253">
        <f>'[2]3'!H16</f>
        <v>0.44799859690060795</v>
      </c>
      <c r="G16" s="210">
        <f>'[2]8'!J16</f>
        <v>1.0009453170367737</v>
      </c>
      <c r="H16" s="211" t="e">
        <f t="shared" si="0"/>
        <v>#REF!</v>
      </c>
      <c r="J16" s="185" t="e">
        <f>#REF!</f>
        <v>#REF!</v>
      </c>
      <c r="K16" s="185"/>
      <c r="L16" s="210" t="e">
        <f>'[2]2'!#REF!</f>
        <v>#REF!</v>
      </c>
      <c r="M16" s="257"/>
      <c r="N16" s="253">
        <f>'[2]3'!O16</f>
        <v>-1.063281346555375</v>
      </c>
      <c r="O16" s="210" t="e">
        <f>'[2]8'!S16</f>
        <v>#REF!</v>
      </c>
      <c r="P16" s="211" t="e">
        <f t="shared" si="1"/>
        <v>#REF!</v>
      </c>
      <c r="Q16" s="254"/>
      <c r="R16" s="185">
        <f>'[2]1'!AI16</f>
        <v>0.68143753920296768</v>
      </c>
      <c r="S16" s="185"/>
      <c r="T16" s="210" t="e">
        <f>'[2]2'!Z16</f>
        <v>#REF!</v>
      </c>
      <c r="U16" s="257"/>
      <c r="V16" s="253">
        <f>'[2]3'!V16</f>
        <v>0.11203564167262597</v>
      </c>
      <c r="W16" s="210">
        <f>'[2]8'!AB16</f>
        <v>0.4758847057036924</v>
      </c>
      <c r="X16" s="211" t="e">
        <f t="shared" si="2"/>
        <v>#REF!</v>
      </c>
      <c r="Z16" s="185" t="e">
        <f>#REF!</f>
        <v>#REF!</v>
      </c>
      <c r="AA16" s="185"/>
      <c r="AB16" s="210" t="e">
        <f>'[2]2'!#REF!</f>
        <v>#REF!</v>
      </c>
      <c r="AC16" s="257"/>
      <c r="AD16" s="253">
        <f>'[2]3'!AC16</f>
        <v>-0.93539362908770318</v>
      </c>
      <c r="AE16" s="210" t="e">
        <f>'[2]8'!AK16</f>
        <v>#REF!</v>
      </c>
      <c r="AF16" s="211" t="e">
        <f t="shared" si="3"/>
        <v>#REF!</v>
      </c>
      <c r="AG16" s="254"/>
      <c r="AH16" s="185" t="e">
        <f>#REF!</f>
        <v>#REF!</v>
      </c>
      <c r="AI16" s="185"/>
      <c r="AJ16" s="210" t="e">
        <f>'[2]2'!#REF!</f>
        <v>#REF!</v>
      </c>
      <c r="AK16" s="257"/>
      <c r="AL16" s="253">
        <f>'[2]3'!AJ16</f>
        <v>-1.3924513209084544</v>
      </c>
      <c r="AM16" s="210" t="e">
        <f>'[2]8'!AT16</f>
        <v>#REF!</v>
      </c>
      <c r="AN16" s="211" t="e">
        <f t="shared" si="4"/>
        <v>#REF!</v>
      </c>
      <c r="AO16" s="254"/>
      <c r="AP16" s="185" t="e">
        <f>#REF!</f>
        <v>#REF!</v>
      </c>
      <c r="AQ16" s="185"/>
      <c r="AR16" s="210" t="e">
        <f>'[2]2'!#REF!</f>
        <v>#REF!</v>
      </c>
      <c r="AS16" s="257"/>
      <c r="AT16" s="253">
        <f>'[2]3'!AQ16</f>
        <v>-1.0102815928323328</v>
      </c>
      <c r="AU16" s="210" t="e">
        <f>'[2]8'!BC16</f>
        <v>#REF!</v>
      </c>
      <c r="AV16" s="211" t="e">
        <f t="shared" si="5"/>
        <v>#REF!</v>
      </c>
      <c r="AW16" s="254"/>
      <c r="AX16" s="185">
        <f>'[2]1'!CE16</f>
        <v>0.65878631721861092</v>
      </c>
      <c r="AY16" s="185"/>
      <c r="AZ16" s="210" t="e">
        <f>'[2]2'!BJ16</f>
        <v>#REF!</v>
      </c>
      <c r="BA16" s="257"/>
      <c r="BB16" s="253">
        <f>'[2]3'!AX16</f>
        <v>0.45381797025097209</v>
      </c>
      <c r="BC16" s="210">
        <f>'[2]8'!BL16</f>
        <v>0.85011537721408226</v>
      </c>
      <c r="BD16" s="211" t="e">
        <f t="shared" si="6"/>
        <v>#REF!</v>
      </c>
      <c r="BF16" s="185" t="e">
        <f>#REF!</f>
        <v>#REF!</v>
      </c>
      <c r="BG16" s="185"/>
      <c r="BH16" s="210" t="e">
        <f>'[2]2'!#REF!</f>
        <v>#REF!</v>
      </c>
      <c r="BI16" s="257"/>
      <c r="BJ16" s="253">
        <f>'[2]3'!BE16</f>
        <v>-0.94864371828544958</v>
      </c>
      <c r="BK16" s="210" t="e">
        <f>'[2]8'!BU16</f>
        <v>#REF!</v>
      </c>
      <c r="BL16" s="211" t="e">
        <f t="shared" si="7"/>
        <v>#REF!</v>
      </c>
      <c r="BM16" s="254"/>
      <c r="BN16" s="185" t="e">
        <f>#REF!</f>
        <v>#REF!</v>
      </c>
      <c r="BO16" s="185"/>
      <c r="BP16" s="210" t="e">
        <f>'[2]2'!#REF!</f>
        <v>#REF!</v>
      </c>
      <c r="BQ16" s="257"/>
      <c r="BR16" s="253">
        <f>'[2]3'!BL16</f>
        <v>-0.80153813821310904</v>
      </c>
      <c r="BS16" s="210" t="e">
        <f>'[2]8'!CD16</f>
        <v>#REF!</v>
      </c>
      <c r="BT16" s="211" t="e">
        <f t="shared" si="8"/>
        <v>#REF!</v>
      </c>
      <c r="BU16" s="254"/>
      <c r="BV16" s="185">
        <f>'[2]1'!DO16</f>
        <v>0.68562775393774489</v>
      </c>
      <c r="BW16" s="185"/>
      <c r="BX16" s="210" t="e">
        <f>'[2]2'!CK16</f>
        <v>#REF!</v>
      </c>
      <c r="BY16" s="257"/>
      <c r="BZ16" s="253">
        <f>'[2]3'!BS16</f>
        <v>0.72541636985650271</v>
      </c>
      <c r="CA16" s="210" t="e">
        <f>'[2]8'!CM16</f>
        <v>#DIV/0!</v>
      </c>
      <c r="CB16" s="211" t="e">
        <f t="shared" si="9"/>
        <v>#REF!</v>
      </c>
      <c r="CD16" s="185" t="e">
        <f>#REF!</f>
        <v>#REF!</v>
      </c>
      <c r="CE16" s="185"/>
      <c r="CF16" s="210" t="e">
        <f>'[2]2'!#REF!</f>
        <v>#REF!</v>
      </c>
      <c r="CG16" s="257"/>
      <c r="CH16" s="253">
        <f>'[2]3'!BZ16</f>
        <v>-1.0348356115082364</v>
      </c>
      <c r="CI16" s="210" t="e">
        <f>'[2]8'!CV16</f>
        <v>#REF!</v>
      </c>
      <c r="CJ16" s="211" t="e">
        <f t="shared" si="10"/>
        <v>#REF!</v>
      </c>
      <c r="CK16" s="254"/>
      <c r="CL16" s="185">
        <f>'[2]1'!EM16</f>
        <v>0.68889162848550334</v>
      </c>
      <c r="CM16" s="185"/>
      <c r="CN16" s="210" t="e">
        <f>'[2]2'!DC16</f>
        <v>#REF!</v>
      </c>
      <c r="CO16" s="257"/>
      <c r="CP16" s="253">
        <f>'[2]3'!CG16</f>
        <v>0.68457048207287052</v>
      </c>
      <c r="CQ16" s="210">
        <f>'[2]8'!DE16</f>
        <v>0.84660613636665594</v>
      </c>
      <c r="CR16" s="211" t="e">
        <f t="shared" si="11"/>
        <v>#REF!</v>
      </c>
      <c r="CT16" s="185">
        <f>'[2]1'!EY16</f>
        <v>0.70727939600535505</v>
      </c>
      <c r="CU16" s="185"/>
      <c r="CV16" s="210" t="e">
        <f>'[2]2'!DL16</f>
        <v>#REF!</v>
      </c>
      <c r="CW16" s="257"/>
      <c r="CX16" s="253">
        <f>'[2]3'!CN16</f>
        <v>0.70499224803691429</v>
      </c>
      <c r="CY16" s="210">
        <f>'[2]8'!DN16</f>
        <v>0.42952398228722383</v>
      </c>
      <c r="CZ16" s="211" t="e">
        <f t="shared" si="12"/>
        <v>#REF!</v>
      </c>
      <c r="DA16" s="259"/>
      <c r="DB16" s="185">
        <f>'[2]1'!FK16</f>
        <v>0.85968397383958362</v>
      </c>
      <c r="DC16" s="185"/>
      <c r="DD16" s="210" t="e">
        <f>'[2]2'!DU16</f>
        <v>#REF!</v>
      </c>
      <c r="DE16" s="257"/>
      <c r="DF16" s="253">
        <f>'[2]3'!CU16</f>
        <v>0.18050320504342701</v>
      </c>
      <c r="DG16" s="210">
        <f>'[2]8'!DW16</f>
        <v>0.98860168315453112</v>
      </c>
      <c r="DH16" s="211" t="e">
        <f t="shared" si="13"/>
        <v>#REF!</v>
      </c>
      <c r="DI16" s="259"/>
    </row>
    <row r="17" spans="1:117" hidden="1">
      <c r="A17" s="201">
        <v>1973</v>
      </c>
      <c r="B17" s="185">
        <f>'[2]1'!K17</f>
        <v>0.66619449281359622</v>
      </c>
      <c r="C17" s="185"/>
      <c r="D17" s="210" t="e">
        <f>'[2]2'!H17</f>
        <v>#REF!</v>
      </c>
      <c r="E17" s="257"/>
      <c r="F17" s="253">
        <f>'[2]3'!H17</f>
        <v>0.44799859690060795</v>
      </c>
      <c r="G17" s="210">
        <f>'[2]8'!J17</f>
        <v>0.90547910822587219</v>
      </c>
      <c r="H17" s="211" t="e">
        <f t="shared" si="0"/>
        <v>#REF!</v>
      </c>
      <c r="J17" s="185" t="e">
        <f>#REF!</f>
        <v>#REF!</v>
      </c>
      <c r="K17" s="185"/>
      <c r="L17" s="210" t="e">
        <f>'[2]2'!#REF!</f>
        <v>#REF!</v>
      </c>
      <c r="M17" s="257"/>
      <c r="N17" s="253">
        <f>'[2]3'!O17</f>
        <v>-1.063281346555375</v>
      </c>
      <c r="O17" s="210" t="e">
        <f>'[2]8'!S17</f>
        <v>#REF!</v>
      </c>
      <c r="P17" s="211" t="e">
        <f t="shared" si="1"/>
        <v>#REF!</v>
      </c>
      <c r="Q17" s="254"/>
      <c r="R17" s="185">
        <f>'[2]1'!AI17</f>
        <v>0.72168958840326836</v>
      </c>
      <c r="S17" s="185"/>
      <c r="T17" s="210" t="e">
        <f>'[2]2'!Z17</f>
        <v>#REF!</v>
      </c>
      <c r="U17" s="257"/>
      <c r="V17" s="253">
        <f>'[2]3'!V17</f>
        <v>0.16187638896420276</v>
      </c>
      <c r="W17" s="210">
        <f>'[2]8'!AB17</f>
        <v>0.47450737561441586</v>
      </c>
      <c r="X17" s="211" t="e">
        <f t="shared" si="2"/>
        <v>#REF!</v>
      </c>
      <c r="Z17" s="185" t="e">
        <f>#REF!</f>
        <v>#REF!</v>
      </c>
      <c r="AA17" s="185"/>
      <c r="AB17" s="210" t="e">
        <f>'[2]2'!#REF!</f>
        <v>#REF!</v>
      </c>
      <c r="AC17" s="257"/>
      <c r="AD17" s="253">
        <f>'[2]3'!AC17</f>
        <v>-0.93539362908770318</v>
      </c>
      <c r="AE17" s="210" t="e">
        <f>'[2]8'!AK17</f>
        <v>#REF!</v>
      </c>
      <c r="AF17" s="211" t="e">
        <f t="shared" si="3"/>
        <v>#REF!</v>
      </c>
      <c r="AG17" s="254"/>
      <c r="AH17" s="185" t="e">
        <f>#REF!</f>
        <v>#REF!</v>
      </c>
      <c r="AI17" s="185"/>
      <c r="AJ17" s="210" t="e">
        <f>'[2]2'!#REF!</f>
        <v>#REF!</v>
      </c>
      <c r="AK17" s="257"/>
      <c r="AL17" s="253">
        <f>'[2]3'!AJ17</f>
        <v>-1.3924513209084544</v>
      </c>
      <c r="AM17" s="210" t="e">
        <f>'[2]8'!AT17</f>
        <v>#REF!</v>
      </c>
      <c r="AN17" s="211" t="e">
        <f t="shared" si="4"/>
        <v>#REF!</v>
      </c>
      <c r="AO17" s="254"/>
      <c r="AP17" s="185" t="e">
        <f>#REF!</f>
        <v>#REF!</v>
      </c>
      <c r="AQ17" s="185"/>
      <c r="AR17" s="210" t="e">
        <f>'[2]2'!#REF!</f>
        <v>#REF!</v>
      </c>
      <c r="AS17" s="257"/>
      <c r="AT17" s="253">
        <f>'[2]3'!AQ17</f>
        <v>-1.0102815928323328</v>
      </c>
      <c r="AU17" s="210" t="e">
        <f>'[2]8'!BC17</f>
        <v>#REF!</v>
      </c>
      <c r="AV17" s="211" t="e">
        <f t="shared" si="5"/>
        <v>#REF!</v>
      </c>
      <c r="AW17" s="254"/>
      <c r="AX17" s="185">
        <f>'[2]1'!CE17</f>
        <v>0.68069865584551437</v>
      </c>
      <c r="AY17" s="185"/>
      <c r="AZ17" s="210" t="e">
        <f>'[2]2'!BJ17</f>
        <v>#REF!</v>
      </c>
      <c r="BA17" s="257"/>
      <c r="BB17" s="253">
        <f>'[2]3'!AX17</f>
        <v>0.45381797025097209</v>
      </c>
      <c r="BC17" s="210">
        <f>'[2]8'!BL17</f>
        <v>0.87090116196197365</v>
      </c>
      <c r="BD17" s="211" t="e">
        <f t="shared" si="6"/>
        <v>#REF!</v>
      </c>
      <c r="BF17" s="185" t="e">
        <f>#REF!</f>
        <v>#REF!</v>
      </c>
      <c r="BG17" s="185"/>
      <c r="BH17" s="210" t="e">
        <f>'[2]2'!#REF!</f>
        <v>#REF!</v>
      </c>
      <c r="BI17" s="257"/>
      <c r="BJ17" s="253">
        <f>'[2]3'!BE17</f>
        <v>-0.94864371828544958</v>
      </c>
      <c r="BK17" s="210" t="e">
        <f>'[2]8'!BU17</f>
        <v>#REF!</v>
      </c>
      <c r="BL17" s="211" t="e">
        <f t="shared" si="7"/>
        <v>#REF!</v>
      </c>
      <c r="BM17" s="254"/>
      <c r="BN17" s="185" t="e">
        <f>#REF!</f>
        <v>#REF!</v>
      </c>
      <c r="BO17" s="185"/>
      <c r="BP17" s="210" t="e">
        <f>'[2]2'!#REF!</f>
        <v>#REF!</v>
      </c>
      <c r="BQ17" s="257"/>
      <c r="BR17" s="253">
        <f>'[2]3'!BL17</f>
        <v>-0.80153813821310904</v>
      </c>
      <c r="BS17" s="210" t="e">
        <f>'[2]8'!CD17</f>
        <v>#REF!</v>
      </c>
      <c r="BT17" s="211" t="e">
        <f t="shared" si="8"/>
        <v>#REF!</v>
      </c>
      <c r="BU17" s="254"/>
      <c r="BV17" s="185">
        <f>'[2]1'!DO17</f>
        <v>0.70593360548304773</v>
      </c>
      <c r="BW17" s="185"/>
      <c r="BX17" s="210" t="e">
        <f>'[2]2'!CK17</f>
        <v>#REF!</v>
      </c>
      <c r="BY17" s="257"/>
      <c r="BZ17" s="253">
        <f>'[2]3'!BS17</f>
        <v>0.72541636985650271</v>
      </c>
      <c r="CA17" s="210" t="e">
        <f>'[2]8'!CM17</f>
        <v>#DIV/0!</v>
      </c>
      <c r="CB17" s="211" t="e">
        <f t="shared" si="9"/>
        <v>#REF!</v>
      </c>
      <c r="CD17" s="185" t="e">
        <f>#REF!</f>
        <v>#REF!</v>
      </c>
      <c r="CE17" s="185"/>
      <c r="CF17" s="210" t="e">
        <f>'[2]2'!#REF!</f>
        <v>#REF!</v>
      </c>
      <c r="CG17" s="257"/>
      <c r="CH17" s="253">
        <f>'[2]3'!BZ17</f>
        <v>-1.0348356115082364</v>
      </c>
      <c r="CI17" s="210" t="e">
        <f>'[2]8'!CV17</f>
        <v>#REF!</v>
      </c>
      <c r="CJ17" s="211" t="e">
        <f t="shared" si="10"/>
        <v>#REF!</v>
      </c>
      <c r="CK17" s="254"/>
      <c r="CL17" s="185">
        <f>'[2]1'!EM17</f>
        <v>0.70721245391350529</v>
      </c>
      <c r="CM17" s="185"/>
      <c r="CN17" s="210" t="e">
        <f>'[2]2'!DC17</f>
        <v>#REF!</v>
      </c>
      <c r="CO17" s="257"/>
      <c r="CP17" s="253">
        <f>'[2]3'!CG17</f>
        <v>0.68457048207287052</v>
      </c>
      <c r="CQ17" s="210">
        <f>'[2]8'!DE17</f>
        <v>0.83756492940719407</v>
      </c>
      <c r="CR17" s="211" t="e">
        <f t="shared" si="11"/>
        <v>#REF!</v>
      </c>
      <c r="CT17" s="185">
        <f>'[2]1'!EY17</f>
        <v>0.73285740203318106</v>
      </c>
      <c r="CU17" s="185"/>
      <c r="CV17" s="210" t="e">
        <f>'[2]2'!DL17</f>
        <v>#REF!</v>
      </c>
      <c r="CW17" s="257"/>
      <c r="CX17" s="253">
        <f>'[2]3'!CN17</f>
        <v>0.69091796564598462</v>
      </c>
      <c r="CY17" s="210">
        <f>'[2]8'!DN17</f>
        <v>0.43357845513460536</v>
      </c>
      <c r="CZ17" s="211" t="e">
        <f t="shared" si="12"/>
        <v>#REF!</v>
      </c>
      <c r="DA17" s="259"/>
      <c r="DB17" s="185">
        <f>'[2]1'!FK17</f>
        <v>0.87726552056158469</v>
      </c>
      <c r="DC17" s="185"/>
      <c r="DD17" s="210" t="e">
        <f>'[2]2'!DU17</f>
        <v>#REF!</v>
      </c>
      <c r="DE17" s="257"/>
      <c r="DF17" s="253">
        <f>'[2]3'!CU17</f>
        <v>0.18050320504342701</v>
      </c>
      <c r="DG17" s="210">
        <f>'[2]8'!DW17</f>
        <v>0.8914758543670166</v>
      </c>
      <c r="DH17" s="211" t="e">
        <f t="shared" si="13"/>
        <v>#REF!</v>
      </c>
      <c r="DI17" s="259"/>
    </row>
    <row r="18" spans="1:117" hidden="1">
      <c r="A18" s="201">
        <v>1974</v>
      </c>
      <c r="B18" s="185">
        <f>'[2]1'!K18</f>
        <v>0.68252494042431011</v>
      </c>
      <c r="C18" s="185"/>
      <c r="D18" s="210" t="e">
        <f>'[2]2'!H18</f>
        <v>#REF!</v>
      </c>
      <c r="E18" s="257"/>
      <c r="F18" s="253">
        <f>'[2]3'!H18</f>
        <v>0.44799859690060795</v>
      </c>
      <c r="G18" s="210">
        <f>'[2]8'!J18</f>
        <v>1.1036499576724357</v>
      </c>
      <c r="H18" s="211" t="e">
        <f t="shared" si="0"/>
        <v>#REF!</v>
      </c>
      <c r="J18" s="185" t="e">
        <f>#REF!</f>
        <v>#REF!</v>
      </c>
      <c r="K18" s="185"/>
      <c r="L18" s="210" t="e">
        <f>'[2]2'!#REF!</f>
        <v>#REF!</v>
      </c>
      <c r="M18" s="257"/>
      <c r="N18" s="253">
        <f>'[2]3'!O18</f>
        <v>-1.063281346555375</v>
      </c>
      <c r="O18" s="210" t="e">
        <f>'[2]8'!S18</f>
        <v>#REF!</v>
      </c>
      <c r="P18" s="211" t="e">
        <f t="shared" si="1"/>
        <v>#REF!</v>
      </c>
      <c r="Q18" s="254"/>
      <c r="R18" s="185">
        <f>'[2]1'!AI18</f>
        <v>0.75408504240428376</v>
      </c>
      <c r="S18" s="185"/>
      <c r="T18" s="210" t="e">
        <f>'[2]2'!Z18</f>
        <v>#REF!</v>
      </c>
      <c r="U18" s="257"/>
      <c r="V18" s="253">
        <f>'[2]3'!V18</f>
        <v>0.21044242744195263</v>
      </c>
      <c r="W18" s="210">
        <f>'[2]8'!AB18</f>
        <v>0.4695940172291353</v>
      </c>
      <c r="X18" s="211" t="e">
        <f t="shared" si="2"/>
        <v>#REF!</v>
      </c>
      <c r="Z18" s="185" t="e">
        <f>#REF!</f>
        <v>#REF!</v>
      </c>
      <c r="AA18" s="185"/>
      <c r="AB18" s="210" t="e">
        <f>'[2]2'!#REF!</f>
        <v>#REF!</v>
      </c>
      <c r="AC18" s="257"/>
      <c r="AD18" s="253">
        <f>'[2]3'!AC18</f>
        <v>-0.93539362908770318</v>
      </c>
      <c r="AE18" s="210" t="e">
        <f>'[2]8'!AK18</f>
        <v>#REF!</v>
      </c>
      <c r="AF18" s="211" t="e">
        <f t="shared" si="3"/>
        <v>#REF!</v>
      </c>
      <c r="AG18" s="254"/>
      <c r="AH18" s="185" t="e">
        <f>#REF!</f>
        <v>#REF!</v>
      </c>
      <c r="AI18" s="185"/>
      <c r="AJ18" s="210" t="e">
        <f>'[2]2'!#REF!</f>
        <v>#REF!</v>
      </c>
      <c r="AK18" s="257"/>
      <c r="AL18" s="253">
        <f>'[2]3'!AJ18</f>
        <v>-1.3924513209084544</v>
      </c>
      <c r="AM18" s="210" t="e">
        <f>'[2]8'!AT18</f>
        <v>#REF!</v>
      </c>
      <c r="AN18" s="211" t="e">
        <f t="shared" si="4"/>
        <v>#REF!</v>
      </c>
      <c r="AO18" s="254"/>
      <c r="AP18" s="185" t="e">
        <f>#REF!</f>
        <v>#REF!</v>
      </c>
      <c r="AQ18" s="185"/>
      <c r="AR18" s="210" t="e">
        <f>'[2]2'!#REF!</f>
        <v>#REF!</v>
      </c>
      <c r="AS18" s="257"/>
      <c r="AT18" s="253">
        <f>'[2]3'!AQ18</f>
        <v>-1.0102815928323328</v>
      </c>
      <c r="AU18" s="210" t="e">
        <f>'[2]8'!BC18</f>
        <v>#REF!</v>
      </c>
      <c r="AV18" s="211" t="e">
        <f t="shared" si="5"/>
        <v>#REF!</v>
      </c>
      <c r="AW18" s="254"/>
      <c r="AX18" s="185">
        <f>'[2]1'!CE18</f>
        <v>0.69322157298724907</v>
      </c>
      <c r="AY18" s="185"/>
      <c r="AZ18" s="210" t="e">
        <f>'[2]2'!BJ18</f>
        <v>#REF!</v>
      </c>
      <c r="BA18" s="257"/>
      <c r="BB18" s="253">
        <f>'[2]3'!AX18</f>
        <v>0.50611916022243464</v>
      </c>
      <c r="BC18" s="210">
        <f>'[2]8'!BL18</f>
        <v>1.2090198167028685</v>
      </c>
      <c r="BD18" s="211" t="e">
        <f t="shared" si="6"/>
        <v>#REF!</v>
      </c>
      <c r="BF18" s="185" t="e">
        <f>#REF!</f>
        <v>#REF!</v>
      </c>
      <c r="BG18" s="185"/>
      <c r="BH18" s="210" t="e">
        <f>'[2]2'!#REF!</f>
        <v>#REF!</v>
      </c>
      <c r="BI18" s="257"/>
      <c r="BJ18" s="253">
        <f>'[2]3'!BE18</f>
        <v>-0.94864371828544958</v>
      </c>
      <c r="BK18" s="210" t="e">
        <f>'[2]8'!BU18</f>
        <v>#REF!</v>
      </c>
      <c r="BL18" s="211" t="e">
        <f t="shared" si="7"/>
        <v>#REF!</v>
      </c>
      <c r="BM18" s="254"/>
      <c r="BN18" s="185" t="e">
        <f>#REF!</f>
        <v>#REF!</v>
      </c>
      <c r="BO18" s="185"/>
      <c r="BP18" s="210" t="e">
        <f>'[2]2'!#REF!</f>
        <v>#REF!</v>
      </c>
      <c r="BQ18" s="257"/>
      <c r="BR18" s="253">
        <f>'[2]3'!BL18</f>
        <v>-0.80153813821310904</v>
      </c>
      <c r="BS18" s="210" t="e">
        <f>'[2]8'!CD18</f>
        <v>#REF!</v>
      </c>
      <c r="BT18" s="211" t="e">
        <f t="shared" si="8"/>
        <v>#REF!</v>
      </c>
      <c r="BU18" s="254"/>
      <c r="BV18" s="185">
        <f>'[2]1'!DO18</f>
        <v>0.73295910191134084</v>
      </c>
      <c r="BW18" s="185"/>
      <c r="BX18" s="210" t="e">
        <f>'[2]2'!CK18</f>
        <v>#REF!</v>
      </c>
      <c r="BY18" s="257"/>
      <c r="BZ18" s="253">
        <f>'[2]3'!BS18</f>
        <v>0.72541636985650271</v>
      </c>
      <c r="CA18" s="210" t="e">
        <f>'[2]8'!CM18</f>
        <v>#DIV/0!</v>
      </c>
      <c r="CB18" s="211" t="e">
        <f t="shared" si="9"/>
        <v>#REF!</v>
      </c>
      <c r="CD18" s="185" t="e">
        <f>#REF!</f>
        <v>#REF!</v>
      </c>
      <c r="CE18" s="185"/>
      <c r="CF18" s="210" t="e">
        <f>'[2]2'!#REF!</f>
        <v>#REF!</v>
      </c>
      <c r="CG18" s="257"/>
      <c r="CH18" s="253">
        <f>'[2]3'!BZ18</f>
        <v>-1.0348356115082364</v>
      </c>
      <c r="CI18" s="210" t="e">
        <f>'[2]8'!CV18</f>
        <v>#REF!</v>
      </c>
      <c r="CJ18" s="211" t="e">
        <f t="shared" si="10"/>
        <v>#REF!</v>
      </c>
      <c r="CK18" s="254"/>
      <c r="CL18" s="185">
        <f>'[2]1'!EM18</f>
        <v>0.72918926993637767</v>
      </c>
      <c r="CM18" s="185"/>
      <c r="CN18" s="210" t="e">
        <f>'[2]2'!DC18</f>
        <v>#REF!</v>
      </c>
      <c r="CO18" s="257"/>
      <c r="CP18" s="253">
        <f>'[2]3'!CG18</f>
        <v>0.68457048207287052</v>
      </c>
      <c r="CQ18" s="210">
        <f>'[2]8'!DE18</f>
        <v>0.98769789308511813</v>
      </c>
      <c r="CR18" s="211" t="e">
        <f t="shared" si="11"/>
        <v>#REF!</v>
      </c>
      <c r="CT18" s="185">
        <f>'[2]1'!EY18</f>
        <v>0.71753350042762876</v>
      </c>
      <c r="CU18" s="185"/>
      <c r="CV18" s="210" t="e">
        <f>'[2]2'!DL18</f>
        <v>#REF!</v>
      </c>
      <c r="CW18" s="257"/>
      <c r="CX18" s="253">
        <f>'[2]3'!CN18</f>
        <v>0.74675533411514061</v>
      </c>
      <c r="CY18" s="210">
        <f>'[2]8'!DN18</f>
        <v>0.42207446328821924</v>
      </c>
      <c r="CZ18" s="211" t="e">
        <f t="shared" si="12"/>
        <v>#REF!</v>
      </c>
      <c r="DA18" s="259"/>
      <c r="DB18" s="185">
        <f>'[2]1'!FK18</f>
        <v>0.87012638626785688</v>
      </c>
      <c r="DC18" s="185"/>
      <c r="DD18" s="210" t="e">
        <f>'[2]2'!DU18</f>
        <v>#REF!</v>
      </c>
      <c r="DE18" s="257"/>
      <c r="DF18" s="253">
        <f>'[2]3'!CU18</f>
        <v>0.21139891693578716</v>
      </c>
      <c r="DG18" s="210">
        <f>'[2]8'!DW18</f>
        <v>1.0068158287969438</v>
      </c>
      <c r="DH18" s="211" t="e">
        <f t="shared" si="13"/>
        <v>#REF!</v>
      </c>
      <c r="DI18" s="259"/>
    </row>
    <row r="19" spans="1:117" hidden="1">
      <c r="A19" s="201">
        <v>1975</v>
      </c>
      <c r="B19" s="185">
        <f>'[2]1'!K19</f>
        <v>0.71065590484575214</v>
      </c>
      <c r="C19" s="185"/>
      <c r="D19" s="210" t="e">
        <f>'[2]2'!H19</f>
        <v>#REF!</v>
      </c>
      <c r="E19" s="257"/>
      <c r="F19" s="253">
        <f>'[2]3'!H19</f>
        <v>0.44799859690060795</v>
      </c>
      <c r="G19" s="210">
        <f>'[2]8'!J19</f>
        <v>1.7981953995922986</v>
      </c>
      <c r="H19" s="211" t="e">
        <f t="shared" si="0"/>
        <v>#REF!</v>
      </c>
      <c r="J19" s="185" t="e">
        <f>#REF!</f>
        <v>#REF!</v>
      </c>
      <c r="K19" s="185"/>
      <c r="L19" s="210" t="e">
        <f>'[2]2'!#REF!</f>
        <v>#REF!</v>
      </c>
      <c r="M19" s="257"/>
      <c r="N19" s="253">
        <f>'[2]3'!O19</f>
        <v>-1.063281346555375</v>
      </c>
      <c r="O19" s="210" t="e">
        <f>'[2]8'!S19</f>
        <v>#REF!</v>
      </c>
      <c r="P19" s="211" t="e">
        <f t="shared" si="1"/>
        <v>#REF!</v>
      </c>
      <c r="Q19" s="254"/>
      <c r="R19" s="185">
        <f>'[2]1'!AI19</f>
        <v>0.78409788305735906</v>
      </c>
      <c r="S19" s="185"/>
      <c r="T19" s="210" t="e">
        <f>'[2]2'!Z19</f>
        <v>#REF!</v>
      </c>
      <c r="U19" s="257"/>
      <c r="V19" s="253">
        <f>'[2]3'!V19</f>
        <v>0.25774325917259527</v>
      </c>
      <c r="W19" s="210">
        <f>'[2]8'!AB19</f>
        <v>0.4659135781499571</v>
      </c>
      <c r="X19" s="211" t="e">
        <f t="shared" si="2"/>
        <v>#REF!</v>
      </c>
      <c r="Z19" s="185" t="e">
        <f>#REF!</f>
        <v>#REF!</v>
      </c>
      <c r="AA19" s="185"/>
      <c r="AB19" s="210" t="e">
        <f>'[2]2'!#REF!</f>
        <v>#REF!</v>
      </c>
      <c r="AC19" s="257"/>
      <c r="AD19" s="253">
        <f>'[2]3'!AC19</f>
        <v>-0.93539362908770318</v>
      </c>
      <c r="AE19" s="210" t="e">
        <f>'[2]8'!AK19</f>
        <v>#REF!</v>
      </c>
      <c r="AF19" s="211" t="e">
        <f t="shared" si="3"/>
        <v>#REF!</v>
      </c>
      <c r="AG19" s="254"/>
      <c r="AH19" s="185" t="e">
        <f>#REF!</f>
        <v>#REF!</v>
      </c>
      <c r="AI19" s="185"/>
      <c r="AJ19" s="210" t="e">
        <f>'[2]2'!#REF!</f>
        <v>#REF!</v>
      </c>
      <c r="AK19" s="257"/>
      <c r="AL19" s="253">
        <f>'[2]3'!AJ19</f>
        <v>-1.3924513209084544</v>
      </c>
      <c r="AM19" s="210" t="e">
        <f>'[2]8'!AT19</f>
        <v>#REF!</v>
      </c>
      <c r="AN19" s="211" t="e">
        <f t="shared" si="4"/>
        <v>#REF!</v>
      </c>
      <c r="AO19" s="254"/>
      <c r="AP19" s="185" t="e">
        <f>#REF!</f>
        <v>#REF!</v>
      </c>
      <c r="AQ19" s="185"/>
      <c r="AR19" s="210" t="e">
        <f>'[2]2'!#REF!</f>
        <v>#REF!</v>
      </c>
      <c r="AS19" s="257"/>
      <c r="AT19" s="253">
        <f>'[2]3'!AQ19</f>
        <v>-1.0102815928323328</v>
      </c>
      <c r="AU19" s="210" t="e">
        <f>'[2]8'!BC19</f>
        <v>#REF!</v>
      </c>
      <c r="AV19" s="211" t="e">
        <f t="shared" si="5"/>
        <v>#REF!</v>
      </c>
      <c r="AW19" s="254"/>
      <c r="AX19" s="185">
        <f>'[2]1'!CE19</f>
        <v>0.71915465839641124</v>
      </c>
      <c r="AY19" s="185"/>
      <c r="AZ19" s="210" t="e">
        <f>'[2]2'!BJ19</f>
        <v>#REF!</v>
      </c>
      <c r="BA19" s="257"/>
      <c r="BB19" s="253">
        <f>'[2]3'!AX19</f>
        <v>0.55659688683249198</v>
      </c>
      <c r="BC19" s="210">
        <f>'[2]8'!BL19</f>
        <v>1.7760412594412702</v>
      </c>
      <c r="BD19" s="211" t="e">
        <f t="shared" si="6"/>
        <v>#REF!</v>
      </c>
      <c r="BF19" s="185" t="e">
        <f>#REF!</f>
        <v>#REF!</v>
      </c>
      <c r="BG19" s="185"/>
      <c r="BH19" s="210" t="e">
        <f>'[2]2'!#REF!</f>
        <v>#REF!</v>
      </c>
      <c r="BI19" s="257"/>
      <c r="BJ19" s="253">
        <f>'[2]3'!BE19</f>
        <v>-0.94864371828544958</v>
      </c>
      <c r="BK19" s="210" t="e">
        <f>'[2]8'!BU19</f>
        <v>#REF!</v>
      </c>
      <c r="BL19" s="211" t="e">
        <f t="shared" si="7"/>
        <v>#REF!</v>
      </c>
      <c r="BM19" s="254"/>
      <c r="BN19" s="185" t="e">
        <f>#REF!</f>
        <v>#REF!</v>
      </c>
      <c r="BO19" s="185"/>
      <c r="BP19" s="210" t="e">
        <f>'[2]2'!#REF!</f>
        <v>#REF!</v>
      </c>
      <c r="BQ19" s="257"/>
      <c r="BR19" s="253">
        <f>'[2]3'!BL19</f>
        <v>-0.80153813821310904</v>
      </c>
      <c r="BS19" s="210" t="e">
        <f>'[2]8'!CD19</f>
        <v>#REF!</v>
      </c>
      <c r="BT19" s="211" t="e">
        <f t="shared" si="8"/>
        <v>#REF!</v>
      </c>
      <c r="BU19" s="254"/>
      <c r="BV19" s="185">
        <f>'[2]1'!DO19</f>
        <v>0.7687752351642011</v>
      </c>
      <c r="BW19" s="185"/>
      <c r="BX19" s="210" t="e">
        <f>'[2]2'!CK19</f>
        <v>#REF!</v>
      </c>
      <c r="BY19" s="257"/>
      <c r="BZ19" s="253">
        <f>'[2]3'!BS19</f>
        <v>0.72541636985650271</v>
      </c>
      <c r="CA19" s="210">
        <f>'[2]8'!CM19</f>
        <v>0.83985330847700579</v>
      </c>
      <c r="CB19" s="211" t="e">
        <f t="shared" si="9"/>
        <v>#REF!</v>
      </c>
      <c r="CD19" s="185" t="e">
        <f>#REF!</f>
        <v>#REF!</v>
      </c>
      <c r="CE19" s="185"/>
      <c r="CF19" s="210" t="e">
        <f>'[2]2'!#REF!</f>
        <v>#REF!</v>
      </c>
      <c r="CG19" s="257"/>
      <c r="CH19" s="253">
        <f>'[2]3'!BZ19</f>
        <v>-1.0348356115082364</v>
      </c>
      <c r="CI19" s="210" t="e">
        <f>'[2]8'!CV19</f>
        <v>#REF!</v>
      </c>
      <c r="CJ19" s="211" t="e">
        <f t="shared" si="10"/>
        <v>#REF!</v>
      </c>
      <c r="CK19" s="254"/>
      <c r="CL19" s="185">
        <f>'[2]1'!EM19</f>
        <v>0.75141946146556715</v>
      </c>
      <c r="CM19" s="185"/>
      <c r="CN19" s="210" t="e">
        <f>'[2]2'!DC19</f>
        <v>#REF!</v>
      </c>
      <c r="CO19" s="257"/>
      <c r="CP19" s="253">
        <f>'[2]3'!CG19</f>
        <v>0.77961802630845989</v>
      </c>
      <c r="CQ19" s="210">
        <f>'[2]8'!DE19</f>
        <v>1.0638966297124832</v>
      </c>
      <c r="CR19" s="211" t="e">
        <f t="shared" si="11"/>
        <v>#REF!</v>
      </c>
      <c r="CT19" s="185">
        <f>'[2]1'!EY19</f>
        <v>0.72537743057739978</v>
      </c>
      <c r="CU19" s="185"/>
      <c r="CV19" s="210" t="e">
        <f>'[2]2'!DL19</f>
        <v>#REF!</v>
      </c>
      <c r="CW19" s="257"/>
      <c r="CX19" s="253">
        <f>'[2]3'!CN19</f>
        <v>0.73236279266795812</v>
      </c>
      <c r="CY19" s="210">
        <f>'[2]8'!DN19</f>
        <v>0.42380753187071035</v>
      </c>
      <c r="CZ19" s="211" t="e">
        <f t="shared" si="12"/>
        <v>#REF!</v>
      </c>
      <c r="DA19" s="259"/>
      <c r="DB19" s="185">
        <f>'[2]1'!FK19</f>
        <v>0.87626422681732696</v>
      </c>
      <c r="DC19" s="185"/>
      <c r="DD19" s="210" t="e">
        <f>'[2]2'!DU19</f>
        <v>#REF!</v>
      </c>
      <c r="DE19" s="257"/>
      <c r="DF19" s="253">
        <f>'[2]3'!CU19</f>
        <v>0.23945903997279677</v>
      </c>
      <c r="DG19" s="210">
        <f>'[2]8'!DW19</f>
        <v>1.4557219203376899</v>
      </c>
      <c r="DH19" s="211" t="e">
        <f t="shared" si="13"/>
        <v>#REF!</v>
      </c>
      <c r="DI19" s="259"/>
    </row>
    <row r="20" spans="1:117" hidden="1">
      <c r="A20" s="201">
        <v>1976</v>
      </c>
      <c r="B20" s="185">
        <f>'[2]1'!K20</f>
        <v>0.72350902789887261</v>
      </c>
      <c r="C20" s="185"/>
      <c r="D20" s="210" t="e">
        <f>'[2]2'!H20</f>
        <v>#REF!</v>
      </c>
      <c r="E20" s="257"/>
      <c r="F20" s="253">
        <f>'[2]3'!H20</f>
        <v>0.44799859690060795</v>
      </c>
      <c r="G20" s="210">
        <f>'[2]8'!J20</f>
        <v>1.8582188836455682</v>
      </c>
      <c r="H20" s="211" t="e">
        <f t="shared" si="0"/>
        <v>#REF!</v>
      </c>
      <c r="J20" s="185" t="e">
        <f>#REF!</f>
        <v>#REF!</v>
      </c>
      <c r="K20" s="185"/>
      <c r="L20" s="210" t="e">
        <f>'[2]2'!#REF!</f>
        <v>#REF!</v>
      </c>
      <c r="M20" s="257"/>
      <c r="N20" s="253">
        <f>'[2]3'!O20</f>
        <v>-1.063281346555375</v>
      </c>
      <c r="O20" s="210" t="e">
        <f>'[2]8'!S20</f>
        <v>#REF!</v>
      </c>
      <c r="P20" s="211" t="e">
        <f t="shared" si="1"/>
        <v>#REF!</v>
      </c>
      <c r="Q20" s="254"/>
      <c r="R20" s="185">
        <f>'[2]1'!AI20</f>
        <v>0.81314423908116196</v>
      </c>
      <c r="S20" s="185"/>
      <c r="T20" s="210" t="e">
        <f>'[2]2'!Z20</f>
        <v>#REF!</v>
      </c>
      <c r="U20" s="257"/>
      <c r="V20" s="253">
        <f>'[2]3'!V20</f>
        <v>0.28746460221965792</v>
      </c>
      <c r="W20" s="210">
        <f>'[2]8'!AB20</f>
        <v>2.2392892330527681</v>
      </c>
      <c r="X20" s="211" t="e">
        <f t="shared" si="2"/>
        <v>#REF!</v>
      </c>
      <c r="Z20" s="185" t="e">
        <f>#REF!</f>
        <v>#REF!</v>
      </c>
      <c r="AA20" s="185"/>
      <c r="AB20" s="210" t="e">
        <f>'[2]2'!#REF!</f>
        <v>#REF!</v>
      </c>
      <c r="AC20" s="257"/>
      <c r="AD20" s="253">
        <f>'[2]3'!AC20</f>
        <v>-0.93539362908770318</v>
      </c>
      <c r="AE20" s="210" t="e">
        <f>'[2]8'!AK20</f>
        <v>#REF!</v>
      </c>
      <c r="AF20" s="211" t="e">
        <f t="shared" si="3"/>
        <v>#REF!</v>
      </c>
      <c r="AG20" s="254"/>
      <c r="AH20" s="185" t="e">
        <f>#REF!</f>
        <v>#REF!</v>
      </c>
      <c r="AI20" s="185"/>
      <c r="AJ20" s="210" t="e">
        <f>'[2]2'!#REF!</f>
        <v>#REF!</v>
      </c>
      <c r="AK20" s="257"/>
      <c r="AL20" s="253">
        <f>'[2]3'!AJ20</f>
        <v>-1.3924513209084544</v>
      </c>
      <c r="AM20" s="210" t="e">
        <f>'[2]8'!AT20</f>
        <v>#REF!</v>
      </c>
      <c r="AN20" s="211" t="e">
        <f t="shared" si="4"/>
        <v>#REF!</v>
      </c>
      <c r="AO20" s="254"/>
      <c r="AP20" s="185" t="e">
        <f>#REF!</f>
        <v>#REF!</v>
      </c>
      <c r="AQ20" s="185"/>
      <c r="AR20" s="210" t="e">
        <f>'[2]2'!#REF!</f>
        <v>#REF!</v>
      </c>
      <c r="AS20" s="257"/>
      <c r="AT20" s="253">
        <f>'[2]3'!AQ20</f>
        <v>-1.0102815928323328</v>
      </c>
      <c r="AU20" s="210" t="e">
        <f>'[2]8'!BC20</f>
        <v>#REF!</v>
      </c>
      <c r="AV20" s="211" t="e">
        <f t="shared" si="5"/>
        <v>#REF!</v>
      </c>
      <c r="AW20" s="254"/>
      <c r="AX20" s="185">
        <f>'[2]1'!CE20</f>
        <v>0.74979837540837702</v>
      </c>
      <c r="AY20" s="185"/>
      <c r="AZ20" s="210" t="e">
        <f>'[2]2'!BJ20</f>
        <v>#REF!</v>
      </c>
      <c r="BA20" s="257"/>
      <c r="BB20" s="253">
        <f>'[2]3'!AX20</f>
        <v>0.60525115008114427</v>
      </c>
      <c r="BC20" s="210">
        <f>'[2]8'!BL20</f>
        <v>1.776647718980441</v>
      </c>
      <c r="BD20" s="211" t="e">
        <f t="shared" si="6"/>
        <v>#REF!</v>
      </c>
      <c r="BF20" s="185" t="e">
        <f>#REF!</f>
        <v>#REF!</v>
      </c>
      <c r="BG20" s="185"/>
      <c r="BH20" s="210" t="e">
        <f>'[2]2'!#REF!</f>
        <v>#REF!</v>
      </c>
      <c r="BI20" s="257"/>
      <c r="BJ20" s="253">
        <f>'[2]3'!BE20</f>
        <v>-0.94864371828544958</v>
      </c>
      <c r="BK20" s="210" t="e">
        <f>'[2]8'!BU20</f>
        <v>#REF!</v>
      </c>
      <c r="BL20" s="211" t="e">
        <f t="shared" si="7"/>
        <v>#REF!</v>
      </c>
      <c r="BM20" s="254"/>
      <c r="BN20" s="185" t="e">
        <f>#REF!</f>
        <v>#REF!</v>
      </c>
      <c r="BO20" s="185"/>
      <c r="BP20" s="210" t="e">
        <f>'[2]2'!#REF!</f>
        <v>#REF!</v>
      </c>
      <c r="BQ20" s="257"/>
      <c r="BR20" s="253">
        <f>'[2]3'!BL20</f>
        <v>-0.80153813821310904</v>
      </c>
      <c r="BS20" s="210" t="e">
        <f>'[2]8'!CD20</f>
        <v>#REF!</v>
      </c>
      <c r="BT20" s="211" t="e">
        <f t="shared" si="8"/>
        <v>#REF!</v>
      </c>
      <c r="BU20" s="254"/>
      <c r="BV20" s="185">
        <f>'[2]1'!DO20</f>
        <v>0.81647016516259863</v>
      </c>
      <c r="BW20" s="185"/>
      <c r="BX20" s="210" t="e">
        <f>'[2]2'!CK20</f>
        <v>#REF!</v>
      </c>
      <c r="BY20" s="257"/>
      <c r="BZ20" s="253">
        <f>'[2]3'!BS20</f>
        <v>0.72541636985650271</v>
      </c>
      <c r="CA20" s="210">
        <f>'[2]8'!CM20</f>
        <v>0.93240544954984772</v>
      </c>
      <c r="CB20" s="211" t="e">
        <f t="shared" si="9"/>
        <v>#REF!</v>
      </c>
      <c r="CD20" s="185" t="e">
        <f>#REF!</f>
        <v>#REF!</v>
      </c>
      <c r="CE20" s="185"/>
      <c r="CF20" s="210" t="e">
        <f>'[2]2'!#REF!</f>
        <v>#REF!</v>
      </c>
      <c r="CG20" s="257"/>
      <c r="CH20" s="253">
        <f>'[2]3'!BZ20</f>
        <v>-1.0348356115082364</v>
      </c>
      <c r="CI20" s="210" t="e">
        <f>'[2]8'!CV20</f>
        <v>#REF!</v>
      </c>
      <c r="CJ20" s="211" t="e">
        <f t="shared" si="10"/>
        <v>#REF!</v>
      </c>
      <c r="CK20" s="254"/>
      <c r="CL20" s="185">
        <f>'[2]1'!EM20</f>
        <v>0.77609904691746867</v>
      </c>
      <c r="CM20" s="185"/>
      <c r="CN20" s="210" t="e">
        <f>'[2]2'!DC20</f>
        <v>#REF!</v>
      </c>
      <c r="CO20" s="257"/>
      <c r="CP20" s="253">
        <f>'[2]3'!CG20</f>
        <v>0.7795042316062113</v>
      </c>
      <c r="CQ20" s="210">
        <f>'[2]8'!DE20</f>
        <v>1.1392544840738104</v>
      </c>
      <c r="CR20" s="211" t="e">
        <f t="shared" si="11"/>
        <v>#REF!</v>
      </c>
      <c r="CT20" s="185">
        <f>'[2]1'!EY20</f>
        <v>0.73058275166604258</v>
      </c>
      <c r="CU20" s="185"/>
      <c r="CV20" s="210" t="e">
        <f>'[2]2'!DL20</f>
        <v>#REF!</v>
      </c>
      <c r="CW20" s="257"/>
      <c r="CX20" s="253">
        <f>'[2]3'!CN20</f>
        <v>0.71687788488453186</v>
      </c>
      <c r="CY20" s="210">
        <f>'[2]8'!DN20</f>
        <v>7.677722729624433</v>
      </c>
      <c r="CZ20" s="211" t="e">
        <f t="shared" si="12"/>
        <v>#REF!</v>
      </c>
      <c r="DA20" s="259"/>
      <c r="DB20" s="185">
        <f>'[2]1'!FK20</f>
        <v>0.9013978965328806</v>
      </c>
      <c r="DC20" s="185"/>
      <c r="DD20" s="210" t="e">
        <f>'[2]2'!DU20</f>
        <v>#REF!</v>
      </c>
      <c r="DE20" s="257"/>
      <c r="DF20" s="253">
        <f>'[2]3'!CU20</f>
        <v>0.26663862824974532</v>
      </c>
      <c r="DG20" s="210">
        <f>'[2]8'!DW20</f>
        <v>1.5122686466812783</v>
      </c>
      <c r="DH20" s="211" t="e">
        <f t="shared" si="13"/>
        <v>#REF!</v>
      </c>
      <c r="DI20" s="259"/>
    </row>
    <row r="21" spans="1:117" hidden="1">
      <c r="A21" s="201">
        <v>1977</v>
      </c>
      <c r="B21" s="185">
        <f>'[2]1'!K21</f>
        <v>0.73749036307005322</v>
      </c>
      <c r="C21" s="185"/>
      <c r="D21" s="210" t="e">
        <f>'[2]2'!H21</f>
        <v>#REF!</v>
      </c>
      <c r="E21" s="257"/>
      <c r="F21" s="253">
        <f>'[2]3'!H21</f>
        <v>0.44799859690060795</v>
      </c>
      <c r="G21" s="210">
        <f>'[2]8'!J21</f>
        <v>2.2584137096943362</v>
      </c>
      <c r="H21" s="211" t="e">
        <f t="shared" si="0"/>
        <v>#REF!</v>
      </c>
      <c r="J21" s="185" t="e">
        <f>#REF!</f>
        <v>#REF!</v>
      </c>
      <c r="K21" s="185"/>
      <c r="L21" s="210" t="e">
        <f>'[2]2'!#REF!</f>
        <v>#REF!</v>
      </c>
      <c r="M21" s="257"/>
      <c r="N21" s="253">
        <f>'[2]3'!O21</f>
        <v>-1.063281346555375</v>
      </c>
      <c r="O21" s="210" t="e">
        <f>'[2]8'!S21</f>
        <v>#REF!</v>
      </c>
      <c r="P21" s="211" t="e">
        <f t="shared" si="1"/>
        <v>#REF!</v>
      </c>
      <c r="Q21" s="254"/>
      <c r="R21" s="185">
        <f>'[2]1'!AI21</f>
        <v>0.83283550024139752</v>
      </c>
      <c r="S21" s="185"/>
      <c r="T21" s="210" t="e">
        <f>'[2]2'!Z21</f>
        <v>#REF!</v>
      </c>
      <c r="U21" s="257"/>
      <c r="V21" s="253">
        <f>'[2]3'!V21</f>
        <v>0.31668663688441717</v>
      </c>
      <c r="W21" s="210">
        <f>'[2]8'!AB21</f>
        <v>2.4785612662245664</v>
      </c>
      <c r="X21" s="211" t="e">
        <f t="shared" si="2"/>
        <v>#REF!</v>
      </c>
      <c r="Z21" s="185" t="e">
        <f>#REF!</f>
        <v>#REF!</v>
      </c>
      <c r="AA21" s="185"/>
      <c r="AB21" s="210" t="e">
        <f>'[2]2'!#REF!</f>
        <v>#REF!</v>
      </c>
      <c r="AC21" s="257"/>
      <c r="AD21" s="253">
        <f>'[2]3'!AC21</f>
        <v>-0.93539362908770318</v>
      </c>
      <c r="AE21" s="210" t="e">
        <f>'[2]8'!AK21</f>
        <v>#REF!</v>
      </c>
      <c r="AF21" s="211" t="e">
        <f t="shared" si="3"/>
        <v>#REF!</v>
      </c>
      <c r="AG21" s="254"/>
      <c r="AH21" s="185" t="e">
        <f>#REF!</f>
        <v>#REF!</v>
      </c>
      <c r="AI21" s="185"/>
      <c r="AJ21" s="210" t="e">
        <f>'[2]2'!#REF!</f>
        <v>#REF!</v>
      </c>
      <c r="AK21" s="257"/>
      <c r="AL21" s="253">
        <f>'[2]3'!AJ21</f>
        <v>-1.3924513209084544</v>
      </c>
      <c r="AM21" s="210" t="e">
        <f>'[2]8'!AT21</f>
        <v>#REF!</v>
      </c>
      <c r="AN21" s="211" t="e">
        <f t="shared" si="4"/>
        <v>#REF!</v>
      </c>
      <c r="AO21" s="254"/>
      <c r="AP21" s="185" t="e">
        <f>#REF!</f>
        <v>#REF!</v>
      </c>
      <c r="AQ21" s="185"/>
      <c r="AR21" s="210" t="e">
        <f>'[2]2'!#REF!</f>
        <v>#REF!</v>
      </c>
      <c r="AS21" s="257"/>
      <c r="AT21" s="253">
        <f>'[2]3'!AQ21</f>
        <v>-1.0102815928323328</v>
      </c>
      <c r="AU21" s="210" t="e">
        <f>'[2]8'!BC21</f>
        <v>#REF!</v>
      </c>
      <c r="AV21" s="211" t="e">
        <f t="shared" si="5"/>
        <v>#REF!</v>
      </c>
      <c r="AW21" s="254"/>
      <c r="AX21" s="185">
        <f>'[2]1'!CE21</f>
        <v>0.78579723031138304</v>
      </c>
      <c r="AY21" s="185"/>
      <c r="AZ21" s="210" t="e">
        <f>'[2]2'!BJ21</f>
        <v>#REF!</v>
      </c>
      <c r="BA21" s="257"/>
      <c r="BB21" s="253">
        <f>'[2]3'!AX21</f>
        <v>0.65208194996839131</v>
      </c>
      <c r="BC21" s="210">
        <f>'[2]8'!BL21</f>
        <v>1.7585480743489579</v>
      </c>
      <c r="BD21" s="211" t="e">
        <f t="shared" si="6"/>
        <v>#REF!</v>
      </c>
      <c r="BF21" s="185" t="e">
        <f>#REF!</f>
        <v>#REF!</v>
      </c>
      <c r="BG21" s="185"/>
      <c r="BH21" s="210" t="e">
        <f>'[2]2'!#REF!</f>
        <v>#REF!</v>
      </c>
      <c r="BI21" s="257"/>
      <c r="BJ21" s="253">
        <f>'[2]3'!BE21</f>
        <v>-0.94864371828544958</v>
      </c>
      <c r="BK21" s="210" t="e">
        <f>'[2]8'!BU21</f>
        <v>#REF!</v>
      </c>
      <c r="BL21" s="211" t="e">
        <f t="shared" si="7"/>
        <v>#REF!</v>
      </c>
      <c r="BM21" s="254"/>
      <c r="BN21" s="185" t="e">
        <f>#REF!</f>
        <v>#REF!</v>
      </c>
      <c r="BO21" s="185"/>
      <c r="BP21" s="210" t="e">
        <f>'[2]2'!#REF!</f>
        <v>#REF!</v>
      </c>
      <c r="BQ21" s="257"/>
      <c r="BR21" s="253">
        <f>'[2]3'!BL21</f>
        <v>-0.80153813821310904</v>
      </c>
      <c r="BS21" s="210" t="e">
        <f>'[2]8'!CD21</f>
        <v>#REF!</v>
      </c>
      <c r="BT21" s="211" t="e">
        <f t="shared" si="8"/>
        <v>#REF!</v>
      </c>
      <c r="BU21" s="254"/>
      <c r="BV21" s="185">
        <f>'[2]1'!DO21</f>
        <v>0.86963226927457682</v>
      </c>
      <c r="BW21" s="185"/>
      <c r="BX21" s="210" t="e">
        <f>'[2]2'!CK21</f>
        <v>#REF!</v>
      </c>
      <c r="BY21" s="257"/>
      <c r="BZ21" s="253">
        <f>'[2]3'!BS21</f>
        <v>0.72541636985650271</v>
      </c>
      <c r="CA21" s="210">
        <f>'[2]8'!CM21</f>
        <v>0.99501822392783912</v>
      </c>
      <c r="CB21" s="211" t="e">
        <f t="shared" si="9"/>
        <v>#REF!</v>
      </c>
      <c r="CD21" s="185" t="e">
        <f>#REF!</f>
        <v>#REF!</v>
      </c>
      <c r="CE21" s="185"/>
      <c r="CF21" s="210" t="e">
        <f>'[2]2'!#REF!</f>
        <v>#REF!</v>
      </c>
      <c r="CG21" s="257"/>
      <c r="CH21" s="253">
        <f>'[2]3'!BZ21</f>
        <v>-1.0348356115082364</v>
      </c>
      <c r="CI21" s="210" t="e">
        <f>'[2]8'!CV21</f>
        <v>#REF!</v>
      </c>
      <c r="CJ21" s="211" t="e">
        <f t="shared" si="10"/>
        <v>#REF!</v>
      </c>
      <c r="CK21" s="254"/>
      <c r="CL21" s="185">
        <f>'[2]1'!EM21</f>
        <v>0.77919944429337595</v>
      </c>
      <c r="CM21" s="185"/>
      <c r="CN21" s="210" t="e">
        <f>'[2]2'!DC21</f>
        <v>#REF!</v>
      </c>
      <c r="CO21" s="257"/>
      <c r="CP21" s="253">
        <f>'[2]3'!CG21</f>
        <v>0.77926458673225252</v>
      </c>
      <c r="CQ21" s="210">
        <f>'[2]8'!DE21</f>
        <v>1.2075204751352024</v>
      </c>
      <c r="CR21" s="211" t="e">
        <f t="shared" si="11"/>
        <v>#REF!</v>
      </c>
      <c r="CT21" s="185">
        <f>'[2]1'!EY21</f>
        <v>0.72448021583084732</v>
      </c>
      <c r="CU21" s="185"/>
      <c r="CV21" s="210" t="e">
        <f>'[2]2'!DL21</f>
        <v>#REF!</v>
      </c>
      <c r="CW21" s="257"/>
      <c r="CX21" s="253">
        <f>'[2]3'!CN21</f>
        <v>0.70021435243634456</v>
      </c>
      <c r="CY21" s="210">
        <f>'[2]8'!DN21</f>
        <v>7.5290357997349053</v>
      </c>
      <c r="CZ21" s="211" t="e">
        <f t="shared" si="12"/>
        <v>#REF!</v>
      </c>
      <c r="DA21" s="259"/>
      <c r="DB21" s="185">
        <f>'[2]1'!FK21</f>
        <v>0.91959365301912632</v>
      </c>
      <c r="DC21" s="185"/>
      <c r="DD21" s="210" t="e">
        <f>'[2]2'!DU21</f>
        <v>#REF!</v>
      </c>
      <c r="DE21" s="257"/>
      <c r="DF21" s="253">
        <f>'[2]3'!CU21</f>
        <v>0.29296730896446033</v>
      </c>
      <c r="DG21" s="210">
        <f>'[2]8'!DW21</f>
        <v>1.5664014927493164</v>
      </c>
      <c r="DH21" s="211" t="e">
        <f t="shared" si="13"/>
        <v>#REF!</v>
      </c>
      <c r="DI21" s="259"/>
    </row>
    <row r="22" spans="1:117" hidden="1">
      <c r="A22" s="201">
        <v>1978</v>
      </c>
      <c r="B22" s="185">
        <f>'[2]1'!K22</f>
        <v>0.75828995465110516</v>
      </c>
      <c r="C22" s="185"/>
      <c r="D22" s="210" t="e">
        <f>'[2]2'!H22</f>
        <v>#REF!</v>
      </c>
      <c r="E22" s="257"/>
      <c r="F22" s="253">
        <f>'[2]3'!H22</f>
        <v>0.44799859690060795</v>
      </c>
      <c r="G22" s="210">
        <f>'[2]8'!J22</f>
        <v>2.3475072547457096</v>
      </c>
      <c r="H22" s="211" t="e">
        <f t="shared" si="0"/>
        <v>#REF!</v>
      </c>
      <c r="J22" s="185" t="e">
        <f>#REF!</f>
        <v>#REF!</v>
      </c>
      <c r="K22" s="185"/>
      <c r="L22" s="210" t="e">
        <f>'[2]2'!#REF!</f>
        <v>#REF!</v>
      </c>
      <c r="M22" s="257"/>
      <c r="N22" s="253">
        <f>'[2]3'!O22</f>
        <v>-1.063281346555375</v>
      </c>
      <c r="O22" s="210" t="e">
        <f>'[2]8'!S22</f>
        <v>#REF!</v>
      </c>
      <c r="P22" s="211" t="e">
        <f t="shared" si="1"/>
        <v>#REF!</v>
      </c>
      <c r="Q22" s="254"/>
      <c r="R22" s="185">
        <f>'[2]1'!AI22</f>
        <v>0.84899808901924556</v>
      </c>
      <c r="S22" s="185"/>
      <c r="T22" s="210" t="e">
        <f>'[2]2'!Z22</f>
        <v>#REF!</v>
      </c>
      <c r="U22" s="257"/>
      <c r="V22" s="253">
        <f>'[2]3'!V22</f>
        <v>0.34541244831668777</v>
      </c>
      <c r="W22" s="210">
        <f>'[2]8'!AB22</f>
        <v>2.4970073889388384</v>
      </c>
      <c r="X22" s="211" t="e">
        <f t="shared" si="2"/>
        <v>#REF!</v>
      </c>
      <c r="Z22" s="185" t="e">
        <f>#REF!</f>
        <v>#REF!</v>
      </c>
      <c r="AA22" s="185"/>
      <c r="AB22" s="210" t="e">
        <f>'[2]2'!#REF!</f>
        <v>#REF!</v>
      </c>
      <c r="AC22" s="257"/>
      <c r="AD22" s="253">
        <f>'[2]3'!AC22</f>
        <v>-0.93539362908770318</v>
      </c>
      <c r="AE22" s="210" t="e">
        <f>'[2]8'!AK22</f>
        <v>#REF!</v>
      </c>
      <c r="AF22" s="211" t="e">
        <f t="shared" si="3"/>
        <v>#REF!</v>
      </c>
      <c r="AG22" s="254"/>
      <c r="AH22" s="185" t="e">
        <f>#REF!</f>
        <v>#REF!</v>
      </c>
      <c r="AI22" s="185"/>
      <c r="AJ22" s="210" t="e">
        <f>'[2]2'!#REF!</f>
        <v>#REF!</v>
      </c>
      <c r="AK22" s="257"/>
      <c r="AL22" s="253">
        <f>'[2]3'!AJ22</f>
        <v>-1.3924513209084544</v>
      </c>
      <c r="AM22" s="210" t="e">
        <f>'[2]8'!AT22</f>
        <v>#REF!</v>
      </c>
      <c r="AN22" s="211" t="e">
        <f t="shared" si="4"/>
        <v>#REF!</v>
      </c>
      <c r="AO22" s="254"/>
      <c r="AP22" s="185" t="e">
        <f>#REF!</f>
        <v>#REF!</v>
      </c>
      <c r="AQ22" s="185"/>
      <c r="AR22" s="210" t="e">
        <f>'[2]2'!#REF!</f>
        <v>#REF!</v>
      </c>
      <c r="AS22" s="257"/>
      <c r="AT22" s="253">
        <f>'[2]3'!AQ22</f>
        <v>-1.0102815928323328</v>
      </c>
      <c r="AU22" s="210" t="e">
        <f>'[2]8'!BC22</f>
        <v>#REF!</v>
      </c>
      <c r="AV22" s="211" t="e">
        <f t="shared" si="5"/>
        <v>#REF!</v>
      </c>
      <c r="AW22" s="254"/>
      <c r="AX22" s="185">
        <f>'[2]1'!CE22</f>
        <v>0.81608692345799239</v>
      </c>
      <c r="AY22" s="185"/>
      <c r="AZ22" s="210" t="e">
        <f>'[2]2'!BJ22</f>
        <v>#REF!</v>
      </c>
      <c r="BA22" s="257"/>
      <c r="BB22" s="253">
        <f>'[2]3'!AX22</f>
        <v>0.6970892864942333</v>
      </c>
      <c r="BC22" s="210">
        <f>'[2]8'!BL22</f>
        <v>1.7313768394026292</v>
      </c>
      <c r="BD22" s="211" t="e">
        <f t="shared" si="6"/>
        <v>#REF!</v>
      </c>
      <c r="BF22" s="185" t="e">
        <f>#REF!</f>
        <v>#REF!</v>
      </c>
      <c r="BG22" s="185"/>
      <c r="BH22" s="210" t="e">
        <f>'[2]2'!#REF!</f>
        <v>#REF!</v>
      </c>
      <c r="BI22" s="257"/>
      <c r="BJ22" s="253">
        <f>'[2]3'!BE22</f>
        <v>-0.94864371828544958</v>
      </c>
      <c r="BK22" s="210" t="e">
        <f>'[2]8'!BU22</f>
        <v>#REF!</v>
      </c>
      <c r="BL22" s="211" t="e">
        <f t="shared" si="7"/>
        <v>#REF!</v>
      </c>
      <c r="BM22" s="254"/>
      <c r="BN22" s="185" t="e">
        <f>#REF!</f>
        <v>#REF!</v>
      </c>
      <c r="BO22" s="185"/>
      <c r="BP22" s="210" t="e">
        <f>'[2]2'!#REF!</f>
        <v>#REF!</v>
      </c>
      <c r="BQ22" s="257"/>
      <c r="BR22" s="253">
        <f>'[2]3'!BL22</f>
        <v>-0.80153813821310904</v>
      </c>
      <c r="BS22" s="210" t="e">
        <f>'[2]8'!CD22</f>
        <v>#REF!</v>
      </c>
      <c r="BT22" s="211" t="e">
        <f t="shared" si="8"/>
        <v>#REF!</v>
      </c>
      <c r="BU22" s="254"/>
      <c r="BV22" s="185">
        <f>'[2]1'!DO22</f>
        <v>0.86811749662195747</v>
      </c>
      <c r="BW22" s="185"/>
      <c r="BX22" s="210" t="e">
        <f>'[2]2'!CK22</f>
        <v>#REF!</v>
      </c>
      <c r="BY22" s="257"/>
      <c r="BZ22" s="253">
        <f>'[2]3'!BS22</f>
        <v>0.72541636985650271</v>
      </c>
      <c r="CA22" s="210">
        <f>'[2]8'!CM22</f>
        <v>1.0604022669146544</v>
      </c>
      <c r="CB22" s="211" t="e">
        <f t="shared" si="9"/>
        <v>#REF!</v>
      </c>
      <c r="CD22" s="185" t="e">
        <f>#REF!</f>
        <v>#REF!</v>
      </c>
      <c r="CE22" s="185"/>
      <c r="CF22" s="210" t="e">
        <f>'[2]2'!#REF!</f>
        <v>#REF!</v>
      </c>
      <c r="CG22" s="257"/>
      <c r="CH22" s="253">
        <f>'[2]3'!BZ22</f>
        <v>-1.0348356115082364</v>
      </c>
      <c r="CI22" s="210" t="e">
        <f>'[2]8'!CV22</f>
        <v>#REF!</v>
      </c>
      <c r="CJ22" s="211" t="e">
        <f t="shared" si="10"/>
        <v>#REF!</v>
      </c>
      <c r="CK22" s="254"/>
      <c r="CL22" s="185">
        <f>'[2]1'!EM22</f>
        <v>0.78048575832751976</v>
      </c>
      <c r="CM22" s="185"/>
      <c r="CN22" s="210" t="e">
        <f>'[2]2'!DC22</f>
        <v>#REF!</v>
      </c>
      <c r="CO22" s="257"/>
      <c r="CP22" s="253">
        <f>'[2]3'!CG22</f>
        <v>0.77889853730488778</v>
      </c>
      <c r="CQ22" s="210">
        <f>'[2]8'!DE22</f>
        <v>1.3767099886662253</v>
      </c>
      <c r="CR22" s="211" t="e">
        <f t="shared" si="11"/>
        <v>#REF!</v>
      </c>
      <c r="CT22" s="185">
        <f>'[2]1'!EY22</f>
        <v>0.75566714932356005</v>
      </c>
      <c r="CU22" s="185"/>
      <c r="CV22" s="210" t="e">
        <f>'[2]2'!DL22</f>
        <v>#REF!</v>
      </c>
      <c r="CW22" s="257"/>
      <c r="CX22" s="253">
        <f>'[2]3'!CN22</f>
        <v>0.68227911921579931</v>
      </c>
      <c r="CY22" s="210">
        <f>'[2]8'!DN22</f>
        <v>6.7261527989673233</v>
      </c>
      <c r="CZ22" s="211" t="e">
        <f t="shared" si="12"/>
        <v>#REF!</v>
      </c>
      <c r="DA22" s="259"/>
      <c r="DB22" s="185">
        <f>'[2]1'!FK22</f>
        <v>0.93456573278514221</v>
      </c>
      <c r="DC22" s="185"/>
      <c r="DD22" s="210" t="e">
        <f>'[2]2'!DU22</f>
        <v>#REF!</v>
      </c>
      <c r="DE22" s="257"/>
      <c r="DF22" s="253">
        <f>'[2]3'!CU22</f>
        <v>0.31847368231436551</v>
      </c>
      <c r="DG22" s="210">
        <f>'[2]8'!DW22</f>
        <v>1.2600789047634751</v>
      </c>
      <c r="DH22" s="211" t="e">
        <f t="shared" si="13"/>
        <v>#REF!</v>
      </c>
      <c r="DI22" s="259"/>
    </row>
    <row r="23" spans="1:117" hidden="1">
      <c r="A23" s="201">
        <v>1979</v>
      </c>
      <c r="B23" s="185">
        <f>'[2]1'!K23</f>
        <v>0.77331451483086455</v>
      </c>
      <c r="C23" s="185"/>
      <c r="D23" s="210" t="e">
        <f>'[2]2'!H23</f>
        <v>#REF!</v>
      </c>
      <c r="E23" s="257"/>
      <c r="F23" s="253">
        <f>'[2]3'!H23</f>
        <v>0.44799859690060795</v>
      </c>
      <c r="G23" s="210">
        <f>'[2]8'!J23</f>
        <v>2.3836994233802793</v>
      </c>
      <c r="H23" s="211" t="e">
        <f t="shared" si="0"/>
        <v>#REF!</v>
      </c>
      <c r="J23" s="185" t="e">
        <f>#REF!</f>
        <v>#REF!</v>
      </c>
      <c r="K23" s="185"/>
      <c r="L23" s="210" t="e">
        <f>'[2]2'!#REF!</f>
        <v>#REF!</v>
      </c>
      <c r="M23" s="257"/>
      <c r="N23" s="253">
        <f>'[2]3'!O23</f>
        <v>-1.063281346555375</v>
      </c>
      <c r="O23" s="210" t="e">
        <f>'[2]8'!S23</f>
        <v>#REF!</v>
      </c>
      <c r="P23" s="211" t="e">
        <f t="shared" si="1"/>
        <v>#REF!</v>
      </c>
      <c r="Q23" s="254"/>
      <c r="R23" s="185">
        <f>'[2]1'!AI23</f>
        <v>0.86123285001337591</v>
      </c>
      <c r="S23" s="185"/>
      <c r="T23" s="210" t="e">
        <f>'[2]2'!Z23</f>
        <v>#REF!</v>
      </c>
      <c r="U23" s="257"/>
      <c r="V23" s="253">
        <f>'[2]3'!V23</f>
        <v>0.37364505970625506</v>
      </c>
      <c r="W23" s="210">
        <f>'[2]8'!AB23</f>
        <v>2.2343426971567011</v>
      </c>
      <c r="X23" s="211" t="e">
        <f t="shared" si="2"/>
        <v>#REF!</v>
      </c>
      <c r="Z23" s="185" t="e">
        <f>#REF!</f>
        <v>#REF!</v>
      </c>
      <c r="AA23" s="185"/>
      <c r="AB23" s="210" t="e">
        <f>'[2]2'!#REF!</f>
        <v>#REF!</v>
      </c>
      <c r="AC23" s="257"/>
      <c r="AD23" s="253">
        <f>'[2]3'!AC23</f>
        <v>-0.93539362908770318</v>
      </c>
      <c r="AE23" s="210" t="e">
        <f>'[2]8'!AK23</f>
        <v>#REF!</v>
      </c>
      <c r="AF23" s="211" t="e">
        <f t="shared" si="3"/>
        <v>#REF!</v>
      </c>
      <c r="AG23" s="254"/>
      <c r="AH23" s="185" t="e">
        <f>#REF!</f>
        <v>#REF!</v>
      </c>
      <c r="AI23" s="185"/>
      <c r="AJ23" s="210" t="e">
        <f>'[2]2'!#REF!</f>
        <v>#REF!</v>
      </c>
      <c r="AK23" s="257"/>
      <c r="AL23" s="253">
        <f>'[2]3'!AJ23</f>
        <v>-1.3924513209084544</v>
      </c>
      <c r="AM23" s="210" t="e">
        <f>'[2]8'!AT23</f>
        <v>#REF!</v>
      </c>
      <c r="AN23" s="211" t="e">
        <f t="shared" si="4"/>
        <v>#REF!</v>
      </c>
      <c r="AO23" s="254"/>
      <c r="AP23" s="185" t="e">
        <f>#REF!</f>
        <v>#REF!</v>
      </c>
      <c r="AQ23" s="185"/>
      <c r="AR23" s="210" t="e">
        <f>'[2]2'!#REF!</f>
        <v>#REF!</v>
      </c>
      <c r="AS23" s="257"/>
      <c r="AT23" s="253">
        <f>'[2]3'!AQ23</f>
        <v>-1.0102815928323328</v>
      </c>
      <c r="AU23" s="210" t="e">
        <f>'[2]8'!BC23</f>
        <v>#REF!</v>
      </c>
      <c r="AV23" s="211" t="e">
        <f t="shared" si="5"/>
        <v>#REF!</v>
      </c>
      <c r="AW23" s="254"/>
      <c r="AX23" s="185">
        <f>'[2]1'!CE23</f>
        <v>0.86066211202962806</v>
      </c>
      <c r="AY23" s="185"/>
      <c r="AZ23" s="210" t="e">
        <f>'[2]2'!BJ23</f>
        <v>#REF!</v>
      </c>
      <c r="BA23" s="257"/>
      <c r="BB23" s="253">
        <f>'[2]3'!AX23</f>
        <v>0.70405883618791809</v>
      </c>
      <c r="BC23" s="210">
        <f>'[2]8'!BL23</f>
        <v>1.6110142828414118</v>
      </c>
      <c r="BD23" s="211" t="e">
        <f t="shared" si="6"/>
        <v>#REF!</v>
      </c>
      <c r="BF23" s="185" t="e">
        <f>#REF!</f>
        <v>#REF!</v>
      </c>
      <c r="BG23" s="185"/>
      <c r="BH23" s="210" t="e">
        <f>'[2]2'!#REF!</f>
        <v>#REF!</v>
      </c>
      <c r="BI23" s="257"/>
      <c r="BJ23" s="253">
        <f>'[2]3'!BE23</f>
        <v>-0.94864371828544958</v>
      </c>
      <c r="BK23" s="210" t="e">
        <f>'[2]8'!BU23</f>
        <v>#REF!</v>
      </c>
      <c r="BL23" s="211" t="e">
        <f t="shared" si="7"/>
        <v>#REF!</v>
      </c>
      <c r="BM23" s="254"/>
      <c r="BN23" s="185" t="e">
        <f>#REF!</f>
        <v>#REF!</v>
      </c>
      <c r="BO23" s="185"/>
      <c r="BP23" s="210" t="e">
        <f>'[2]2'!#REF!</f>
        <v>#REF!</v>
      </c>
      <c r="BQ23" s="257"/>
      <c r="BR23" s="253">
        <f>'[2]3'!BL23</f>
        <v>-0.80153813821310904</v>
      </c>
      <c r="BS23" s="210" t="e">
        <f>'[2]8'!CD23</f>
        <v>#REF!</v>
      </c>
      <c r="BT23" s="211" t="e">
        <f t="shared" si="8"/>
        <v>#REF!</v>
      </c>
      <c r="BU23" s="254"/>
      <c r="BV23" s="185">
        <f>'[2]1'!DO23</f>
        <v>0.89373768637809348</v>
      </c>
      <c r="BW23" s="185"/>
      <c r="BX23" s="210" t="e">
        <f>'[2]2'!CK23</f>
        <v>#REF!</v>
      </c>
      <c r="BY23" s="257"/>
      <c r="BZ23" s="253">
        <f>'[2]3'!BS23</f>
        <v>0.71170437287053234</v>
      </c>
      <c r="CA23" s="210">
        <f>'[2]8'!CM23</f>
        <v>1.0680577646289728</v>
      </c>
      <c r="CB23" s="211" t="e">
        <f t="shared" si="9"/>
        <v>#REF!</v>
      </c>
      <c r="CD23" s="185" t="e">
        <f>#REF!</f>
        <v>#REF!</v>
      </c>
      <c r="CE23" s="185"/>
      <c r="CF23" s="210" t="e">
        <f>'[2]2'!#REF!</f>
        <v>#REF!</v>
      </c>
      <c r="CG23" s="257"/>
      <c r="CH23" s="253">
        <f>'[2]3'!BZ23</f>
        <v>-1.0348356115082364</v>
      </c>
      <c r="CI23" s="210" t="e">
        <f>'[2]8'!CV23</f>
        <v>#REF!</v>
      </c>
      <c r="CJ23" s="211" t="e">
        <f t="shared" si="10"/>
        <v>#REF!</v>
      </c>
      <c r="CK23" s="254"/>
      <c r="CL23" s="185">
        <f>'[2]1'!EM23</f>
        <v>0.80312401984331883</v>
      </c>
      <c r="CM23" s="185"/>
      <c r="CN23" s="210" t="e">
        <f>'[2]2'!DC23</f>
        <v>#REF!</v>
      </c>
      <c r="CO23" s="257"/>
      <c r="CP23" s="253">
        <f>'[2]3'!CG23</f>
        <v>0.77840549234894607</v>
      </c>
      <c r="CQ23" s="210">
        <f>'[2]8'!DE23</f>
        <v>1.3458333022625917</v>
      </c>
      <c r="CR23" s="211" t="e">
        <f t="shared" si="11"/>
        <v>#REF!</v>
      </c>
      <c r="CT23" s="185">
        <f>'[2]1'!EY23</f>
        <v>0.78572971894475763</v>
      </c>
      <c r="CU23" s="185"/>
      <c r="CV23" s="210" t="e">
        <f>'[2]2'!DL23</f>
        <v>#REF!</v>
      </c>
      <c r="CW23" s="257"/>
      <c r="CX23" s="253">
        <f>'[2]3'!CN23</f>
        <v>0.68227911921579942</v>
      </c>
      <c r="CY23" s="210">
        <f>'[2]8'!DN23</f>
        <v>5.9967269552173299</v>
      </c>
      <c r="CZ23" s="211" t="e">
        <f t="shared" si="12"/>
        <v>#REF!</v>
      </c>
      <c r="DA23" s="259"/>
      <c r="DB23" s="185">
        <f>'[2]1'!FK23</f>
        <v>0.95067522731105347</v>
      </c>
      <c r="DC23" s="185"/>
      <c r="DD23" s="210" t="e">
        <f>'[2]2'!DU23</f>
        <v>#REF!</v>
      </c>
      <c r="DE23" s="257"/>
      <c r="DF23" s="253">
        <f>'[2]3'!CU23</f>
        <v>0.31847368231436546</v>
      </c>
      <c r="DG23" s="210">
        <f>'[2]8'!DW23</f>
        <v>1.0869664717441578</v>
      </c>
      <c r="DH23" s="211" t="e">
        <f t="shared" si="13"/>
        <v>#REF!</v>
      </c>
      <c r="DI23" s="259"/>
    </row>
    <row r="24" spans="1:117" ht="19.5" customHeight="1">
      <c r="A24" s="201">
        <v>1980</v>
      </c>
      <c r="B24" s="286">
        <f>'1'!K24</f>
        <v>0.25356867611487915</v>
      </c>
      <c r="C24" s="286">
        <f>'1'!M24</f>
        <v>0.34238998902468326</v>
      </c>
      <c r="D24" s="261">
        <f>'2'!H24</f>
        <v>0.17374373882127067</v>
      </c>
      <c r="E24" s="287">
        <f>'2'!J24</f>
        <v>0.24136364553016879</v>
      </c>
      <c r="F24" s="287">
        <f>'3'!H24</f>
        <v>0.55382158753653732</v>
      </c>
      <c r="G24" s="261">
        <f>'8'!J24</f>
        <v>0.68757725615947207</v>
      </c>
      <c r="H24" s="261">
        <f>(B24)*0.2+(D24)*0.1+(F24)*0.4+(G24)*0.3</f>
        <v>0.49588992096755946</v>
      </c>
      <c r="I24" s="214">
        <f>C24*0.2+E24*0.1+F24*0.4+G24*0.3</f>
        <v>0.52041617422041009</v>
      </c>
      <c r="J24" s="286">
        <f>'1'!W24</f>
        <v>0.31153286907193994</v>
      </c>
      <c r="K24" s="286">
        <f>'1'!Y24</f>
        <v>0.41376750296012271</v>
      </c>
      <c r="L24" s="261">
        <f>'2'!Q24</f>
        <v>0.20405358113177616</v>
      </c>
      <c r="M24" s="287">
        <f>'2'!S24</f>
        <v>0.28704204953129997</v>
      </c>
      <c r="N24" s="287">
        <f>'3'!O24</f>
        <v>0.8506801849695006</v>
      </c>
      <c r="O24" s="261">
        <f>'8'!S24</f>
        <v>0.80337204187636457</v>
      </c>
      <c r="P24" s="261">
        <f>(J24)*0.2+(L24)*0.1+(N24)*0.4+(O24)*0.3</f>
        <v>0.66399561847827515</v>
      </c>
      <c r="Q24" s="214">
        <f>K24*0.2+M24*0.1+N24*0.4+O24*0.3</f>
        <v>0.69274139209586416</v>
      </c>
      <c r="R24" s="286">
        <f>'1'!AI24</f>
        <v>0.31298112374564097</v>
      </c>
      <c r="S24" s="286">
        <f>'1'!AK24</f>
        <v>0.41546827422537591</v>
      </c>
      <c r="T24" s="261">
        <f>'2'!Z24</f>
        <v>0.17694104340707797</v>
      </c>
      <c r="U24" s="287">
        <f>'2'!AB24</f>
        <v>0.24633005316055132</v>
      </c>
      <c r="V24" s="287">
        <f>'3'!V24</f>
        <v>0.46722391077022529</v>
      </c>
      <c r="W24" s="261">
        <f>'8'!AB24</f>
        <v>0.68888698210001531</v>
      </c>
      <c r="X24" s="261">
        <f>(R24)*0.2+(T24)*0.1+(V24)*0.4+(W24)*0.3</f>
        <v>0.47384598802793076</v>
      </c>
      <c r="Y24" s="214">
        <f>S24*0.2+U24*0.1+V24*0.4+W24*0.3</f>
        <v>0.50128231909922505</v>
      </c>
      <c r="Z24" s="286">
        <f>'1'!AU24</f>
        <v>0.22845183145981121</v>
      </c>
      <c r="AA24" s="286">
        <f>'1'!AW24</f>
        <v>0.30926349753615834</v>
      </c>
      <c r="AB24" s="261">
        <f>'2'!AI24</f>
        <v>0.22030226576407447</v>
      </c>
      <c r="AC24" s="287">
        <f>'2'!AK24</f>
        <v>0.31031780650864588</v>
      </c>
      <c r="AD24" s="287">
        <f>'3'!AC24</f>
        <v>0.56739412859408167</v>
      </c>
      <c r="AE24" s="261">
        <f>'8'!AK24</f>
        <v>0.7884677443853868</v>
      </c>
      <c r="AF24" s="261">
        <f>(Z24)*0.2+(AB24)*0.1+(AD24)*0.4+(AE24)*0.3</f>
        <v>0.53121856762161834</v>
      </c>
      <c r="AG24" s="214">
        <f>AA24*0.2+AC24*0.1+AD24*0.4+AE24*0.3</f>
        <v>0.55638245491134497</v>
      </c>
      <c r="AH24" s="286">
        <f>'1'!BG24</f>
        <v>8.3333333333333329E-2</v>
      </c>
      <c r="AI24" s="286">
        <f>'1'!BI24</f>
        <v>8.3333333333333676E-2</v>
      </c>
      <c r="AJ24" s="261">
        <f>'2'!AR24</f>
        <v>0.25486026272988799</v>
      </c>
      <c r="AK24" s="287">
        <f>'2'!AT24</f>
        <v>0.35731199389138485</v>
      </c>
      <c r="AL24" s="287">
        <f>'3'!AJ24</f>
        <v>0.84996841313925575</v>
      </c>
      <c r="AM24" s="261">
        <f>'8'!AT24</f>
        <v>0.81424820775527529</v>
      </c>
      <c r="AN24" s="261">
        <f>(AH24)*0.2+(AJ24)*0.1+(AL24)*0.4+(AM24)*0.3</f>
        <v>0.62641452052194035</v>
      </c>
      <c r="AO24" s="214">
        <f>AI24*0.2+AK24*0.1+AL24*0.4+AM24*0.3</f>
        <v>0.63665969363809016</v>
      </c>
      <c r="AP24" s="286">
        <f>'1'!BS24</f>
        <v>0.24558444757748912</v>
      </c>
      <c r="AQ24" s="286">
        <f>'1'!BU24</f>
        <v>0.33201443174957235</v>
      </c>
      <c r="AR24" s="261">
        <f>'2'!BA24</f>
        <v>0.21059438388567805</v>
      </c>
      <c r="AS24" s="287">
        <f>'2'!BC24</f>
        <v>0.29650793180289337</v>
      </c>
      <c r="AT24" s="287">
        <f>'3'!AQ24</f>
        <v>0.61886868384591309</v>
      </c>
      <c r="AU24" s="261">
        <f>'8'!BC24</f>
        <v>0.78494212499464722</v>
      </c>
      <c r="AV24" s="261">
        <f>(AP24)*0.2+(AR24)*0.1+(AT24)*0.4+(AU24)*0.3</f>
        <v>0.55320643894082511</v>
      </c>
      <c r="AW24" s="214">
        <f>AQ24*0.2+AS24*0.1+AT24*0.4+AU24*0.3</f>
        <v>0.57908379056696324</v>
      </c>
      <c r="AX24" s="286">
        <f>'1'!CE24</f>
        <v>0.2129163263575983</v>
      </c>
      <c r="AY24" s="286">
        <f>'1'!CG24</f>
        <v>0.2880312149899259</v>
      </c>
      <c r="AZ24" s="261">
        <f>'2'!BJ24</f>
        <v>0.25303504706692048</v>
      </c>
      <c r="BA24" s="287">
        <f>'2'!BL24</f>
        <v>0.35490982740262472</v>
      </c>
      <c r="BB24" s="287">
        <f>'3'!AX24</f>
        <v>0.80254296119830248</v>
      </c>
      <c r="BC24" s="261">
        <f>'8'!BL24</f>
        <v>0.78821936839593321</v>
      </c>
      <c r="BD24" s="261">
        <f>(AX24)*0.2+(AZ24)*0.1+(BB24)*0.4+(BC24)*0.3</f>
        <v>0.6253697649763128</v>
      </c>
      <c r="BE24" s="214">
        <f>AY24*0.2+BA24*0.1+BB24*0.4+BC24*0.3</f>
        <v>0.65058022073634869</v>
      </c>
      <c r="BF24" s="286">
        <f>'1'!CQ24</f>
        <v>0.26215938786201726</v>
      </c>
      <c r="BG24" s="286">
        <f>'1'!CS24</f>
        <v>0.35339860952489766</v>
      </c>
      <c r="BH24" s="261">
        <f>'2'!BS24</f>
        <v>0.19930359711829132</v>
      </c>
      <c r="BI24" s="287">
        <f>'2'!BU24</f>
        <v>0.28008398672079082</v>
      </c>
      <c r="BJ24" s="287">
        <f>'3'!BE24</f>
        <v>0.58149595563546186</v>
      </c>
      <c r="BK24" s="261">
        <f>'8'!BU24</f>
        <v>0.76461359928152728</v>
      </c>
      <c r="BL24" s="261">
        <f>(BF24)*0.2+(BH24)*0.1+(BJ24)*0.4+(BK24)*0.3</f>
        <v>0.53434469932287554</v>
      </c>
      <c r="BM24" s="214">
        <f>BG24*0.2+BI24*0.1+BJ24*0.4+BK24*0.3</f>
        <v>0.56067058261570157</v>
      </c>
      <c r="BN24" s="286">
        <f>'1'!DC24</f>
        <v>0.41695802139427851</v>
      </c>
      <c r="BO24" s="286">
        <f>'1'!DE24</f>
        <v>0.52863352208061176</v>
      </c>
      <c r="BP24" s="261">
        <f>'2'!CB24</f>
        <v>0.34097353728072044</v>
      </c>
      <c r="BQ24" s="287">
        <f>'2'!CD24</f>
        <v>0.46193382160731855</v>
      </c>
      <c r="BR24" s="287">
        <f>'3'!BL24</f>
        <v>0.75456669907330332</v>
      </c>
      <c r="BS24" s="261">
        <f>'8'!CD24</f>
        <v>0.78086095910367792</v>
      </c>
      <c r="BT24" s="261">
        <f>(BN24)*0.2+(BP24)*0.1+(BR24)*0.4+(BS24)*0.3</f>
        <v>0.65357392536735248</v>
      </c>
      <c r="BU24" s="214">
        <f>BO24*0.2+BQ24*0.1+BR24*0.4+BS24*0.3</f>
        <v>0.68800505393727895</v>
      </c>
      <c r="BV24" s="286">
        <f>'1'!DO24</f>
        <v>0.2184907991106072</v>
      </c>
      <c r="BW24" s="286">
        <f>'1'!DQ24</f>
        <v>0.29571782699835009</v>
      </c>
      <c r="BX24" s="261">
        <f>'2'!CK24</f>
        <v>0.35980509557512141</v>
      </c>
      <c r="BY24" s="287">
        <f>'2'!CM24</f>
        <v>0.48280880172285257</v>
      </c>
      <c r="BZ24" s="287">
        <f>'3'!BS24</f>
        <v>0.7150067670216631</v>
      </c>
      <c r="CA24" s="261">
        <f>'8'!CM24</f>
        <v>0.83102930812527465</v>
      </c>
      <c r="CB24" s="261">
        <f>(BV24)*0.2+(BX24)*0.1+(BZ24)*0.4+(CA24)*0.3</f>
        <v>0.61499016862588118</v>
      </c>
      <c r="CC24" s="214">
        <f>BW24*0.2+BY24*0.1+BZ24*0.4+CA24*0.3</f>
        <v>0.64273594481820295</v>
      </c>
      <c r="CD24" s="286">
        <f>'1'!EA24</f>
        <v>0.15129838857981878</v>
      </c>
      <c r="CE24" s="286">
        <f>'1'!EC24</f>
        <v>0.19748065832509781</v>
      </c>
      <c r="CF24" s="261">
        <f>'2'!CT24</f>
        <v>8.3333333333333343E-2</v>
      </c>
      <c r="CG24" s="287">
        <f>'2'!CV24</f>
        <v>8.3333333333333537E-2</v>
      </c>
      <c r="CH24" s="287">
        <f>'3'!BZ24</f>
        <v>0.48139867705612993</v>
      </c>
      <c r="CI24" s="261">
        <f>'8'!CV24</f>
        <v>0.74981277586907003</v>
      </c>
      <c r="CJ24" s="261">
        <f>(CD24)*0.2+(CF24)*0.1+(CH24)*0.4+(CI24)*0.3</f>
        <v>0.45609631463247008</v>
      </c>
      <c r="CK24" s="214">
        <f>CE24*0.2+CG24*0.1+CH24*0.4+CI24*0.3</f>
        <v>0.46533276858152589</v>
      </c>
      <c r="CL24" s="286">
        <f>'1'!EM24</f>
        <v>0.24933734745194244</v>
      </c>
      <c r="CM24" s="286">
        <f>'1'!EO24</f>
        <v>0.33690889395109347</v>
      </c>
      <c r="CN24" s="261">
        <f>'2'!DC24</f>
        <v>0.24601733487701427</v>
      </c>
      <c r="CO24" s="287">
        <f>'2'!DE24</f>
        <v>0.34559365604691583</v>
      </c>
      <c r="CP24" s="287">
        <f>'3'!CG24</f>
        <v>0.76886175443505966</v>
      </c>
      <c r="CQ24" s="261">
        <f>'8'!DE24</f>
        <v>0.8734399702296568</v>
      </c>
      <c r="CR24" s="261">
        <f>(CL24)*0.2+(CN24)*0.1+(CP24)*0.4+(CQ24)*0.3</f>
        <v>0.64404589582101091</v>
      </c>
      <c r="CS24" s="214">
        <f>CM24*0.2+CO24*0.1+CP24*0.4+CQ24*0.3</f>
        <v>0.67151783723783121</v>
      </c>
      <c r="CT24" s="286">
        <f>'1'!EY24</f>
        <v>0.17607901286359851</v>
      </c>
      <c r="CU24" s="286">
        <f>'1'!FA24</f>
        <v>0.23519567218517368</v>
      </c>
      <c r="CV24" s="261">
        <f>'2'!DL24</f>
        <v>0.17538055488558485</v>
      </c>
      <c r="CW24" s="287">
        <f>'2'!DN24</f>
        <v>0.24391067783479656</v>
      </c>
      <c r="CX24" s="287">
        <f>'3'!CN24</f>
        <v>0.64388656967445623</v>
      </c>
      <c r="CY24" s="261">
        <f>'8'!DN24</f>
        <v>0.81869468332081352</v>
      </c>
      <c r="CZ24" s="261">
        <f>(CT24)*0.2+(CV24)*0.1+(CX24)*0.4+(CY24)*0.3</f>
        <v>0.55591689092730467</v>
      </c>
      <c r="DA24" s="214">
        <f>CU24*0.2+CW24*0.1+CX24*0.4+CY24*0.3</f>
        <v>0.57459323508654092</v>
      </c>
      <c r="DB24" s="286">
        <f>'1'!FK24</f>
        <v>0.37934389323145085</v>
      </c>
      <c r="DC24" s="286">
        <f>'1'!FM24</f>
        <v>0.48960173022065251</v>
      </c>
      <c r="DD24" s="261">
        <f>'2'!DU24</f>
        <v>0.31599175782584382</v>
      </c>
      <c r="DE24" s="287">
        <f>'2'!DW24</f>
        <v>0.4332097299725286</v>
      </c>
      <c r="DF24" s="287">
        <f>'3'!CU24</f>
        <v>0.26598571608005345</v>
      </c>
      <c r="DG24" s="261">
        <f>'8'!DW24</f>
        <v>0.45847312530701828</v>
      </c>
      <c r="DH24" s="261">
        <f>(DB24)*0.2+(DD24)*0.1+(DF24)*0.4+(DG24)*0.3</f>
        <v>0.35140417845300143</v>
      </c>
      <c r="DI24" s="214">
        <f>DC24*0.2+DE24*0.1+DF24*0.4+DG24*0.3</f>
        <v>0.38517754306551022</v>
      </c>
      <c r="DM24" s="195">
        <v>6</v>
      </c>
    </row>
    <row r="25" spans="1:117" ht="19.5" customHeight="1">
      <c r="A25" s="201">
        <v>1981</v>
      </c>
      <c r="B25" s="286">
        <f>'1'!K25</f>
        <v>0.27552825083662269</v>
      </c>
      <c r="C25" s="286">
        <f>'1'!M25</f>
        <v>0.37022099792088964</v>
      </c>
      <c r="D25" s="261">
        <f>'2'!H25</f>
        <v>0.1854091909021427</v>
      </c>
      <c r="E25" s="287">
        <f>'2'!J25</f>
        <v>0.25931046365110816</v>
      </c>
      <c r="F25" s="287">
        <f>'3'!H25</f>
        <v>0.55382158753653732</v>
      </c>
      <c r="G25" s="261">
        <f>'8'!J25</f>
        <v>0.68351170222590518</v>
      </c>
      <c r="H25" s="261">
        <f t="shared" ref="H25:H51" si="14">(B25)*0.2+(D25)*0.1+(F25)*0.4+(G25)*0.3</f>
        <v>0.50022871493992538</v>
      </c>
      <c r="I25" s="214">
        <f t="shared" ref="I25:I51" si="15">C25*0.2+E25*0.1+F25*0.4+G25*0.3</f>
        <v>0.52655739163167525</v>
      </c>
      <c r="J25" s="286">
        <f>'1'!W25</f>
        <v>0.32400433015775365</v>
      </c>
      <c r="K25" s="286">
        <f>'1'!Y25</f>
        <v>0.4282909435164472</v>
      </c>
      <c r="L25" s="261">
        <f>'2'!Q25</f>
        <v>0.21731464279370177</v>
      </c>
      <c r="M25" s="287">
        <f>'2'!S25</f>
        <v>0.3060976946499861</v>
      </c>
      <c r="N25" s="287">
        <f>'3'!O25</f>
        <v>0.8506801849695006</v>
      </c>
      <c r="O25" s="261">
        <f>'8'!S25</f>
        <v>0.77843572208139622</v>
      </c>
      <c r="P25" s="261">
        <f t="shared" ref="P25:P51" si="16">(J25)*0.2+(L25)*0.1+(N25)*0.4+(O25)*0.3</f>
        <v>0.66033512092313995</v>
      </c>
      <c r="Q25" s="214">
        <f t="shared" ref="Q25:Q51" si="17">K25*0.2+M25*0.1+N25*0.4+O25*0.3</f>
        <v>0.69007074878050711</v>
      </c>
      <c r="R25" s="286">
        <f>'1'!AI25</f>
        <v>0.31158073609527193</v>
      </c>
      <c r="S25" s="286">
        <f>'1'!AK25</f>
        <v>0.41382377654867197</v>
      </c>
      <c r="T25" s="261">
        <f>'2'!Z25</f>
        <v>0.18709140985006611</v>
      </c>
      <c r="U25" s="287">
        <f>'2'!AB25</f>
        <v>0.26185970556496613</v>
      </c>
      <c r="V25" s="287">
        <f>'3'!V25</f>
        <v>0.46722391077022529</v>
      </c>
      <c r="W25" s="261">
        <f>'8'!AB25</f>
        <v>0.68695028432147809</v>
      </c>
      <c r="X25" s="261">
        <f t="shared" ref="X25:X51" si="18">(R25)*0.2+(T25)*0.1+(V25)*0.4+(W25)*0.3</f>
        <v>0.47399993780859456</v>
      </c>
      <c r="Y25" s="214">
        <f t="shared" ref="Y25:Y51" si="19">S25*0.2+U25*0.1+V25*0.4+W25*0.3</f>
        <v>0.50192537547076455</v>
      </c>
      <c r="Z25" s="286">
        <f>'1'!AU25</f>
        <v>0.22677653633544745</v>
      </c>
      <c r="AA25" s="286">
        <f>'1'!AW25</f>
        <v>0.30700204405647125</v>
      </c>
      <c r="AB25" s="261">
        <f>'2'!AI25</f>
        <v>0.23900560173006682</v>
      </c>
      <c r="AC25" s="287">
        <f>'2'!AK25</f>
        <v>0.33615568475822144</v>
      </c>
      <c r="AD25" s="287">
        <f>'3'!AC25</f>
        <v>0.56739412859408167</v>
      </c>
      <c r="AE25" s="261">
        <f>'8'!AK25</f>
        <v>0.75689112999803509</v>
      </c>
      <c r="AF25" s="261">
        <f t="shared" ref="AF25:AF51" si="20">(Z25)*0.2+(AB25)*0.1+(AD25)*0.4+(AE25)*0.3</f>
        <v>0.52328085787713929</v>
      </c>
      <c r="AG25" s="214">
        <f t="shared" ref="AG25:AG51" si="21">AA25*0.2+AC25*0.1+AD25*0.4+AE25*0.3</f>
        <v>0.54904096772415967</v>
      </c>
      <c r="AH25" s="286">
        <f>'1'!BG25</f>
        <v>9.1960110446597229E-2</v>
      </c>
      <c r="AI25" s="286">
        <f>'1'!BI25</f>
        <v>9.8802069976883539E-2</v>
      </c>
      <c r="AJ25" s="261">
        <f>'2'!AR25</f>
        <v>0.26586230519764192</v>
      </c>
      <c r="AK25" s="287">
        <f>'2'!AT25</f>
        <v>0.37161410057622019</v>
      </c>
      <c r="AL25" s="287">
        <f>'3'!AJ25</f>
        <v>0.84996841313925575</v>
      </c>
      <c r="AM25" s="261">
        <f>'8'!AT25</f>
        <v>0.81002190599721213</v>
      </c>
      <c r="AN25" s="261">
        <f t="shared" ref="AN25:AN51" si="22">(AH25)*0.2+(AJ25)*0.1+(AL25)*0.4+(AM25)*0.3</f>
        <v>0.62797218966394963</v>
      </c>
      <c r="AO25" s="214">
        <f t="shared" ref="AO25:AO51" si="23">AI25*0.2+AK25*0.1+AL25*0.4+AM25*0.3</f>
        <v>0.63991576110786474</v>
      </c>
      <c r="AP25" s="286">
        <f>'1'!BS25</f>
        <v>0.26047795551083919</v>
      </c>
      <c r="AQ25" s="286">
        <f>'1'!BU25</f>
        <v>0.35125636906956015</v>
      </c>
      <c r="AR25" s="261">
        <f>'2'!BA25</f>
        <v>0.22256906241820468</v>
      </c>
      <c r="AS25" s="287">
        <f>'2'!BC25</f>
        <v>0.31350227953423582</v>
      </c>
      <c r="AT25" s="287">
        <f>'3'!AQ25</f>
        <v>0.61886868384591309</v>
      </c>
      <c r="AU25" s="261">
        <f>'8'!BC25</f>
        <v>0.77490195954529706</v>
      </c>
      <c r="AV25" s="261">
        <f t="shared" ref="AV25:AV51" si="24">(AP25)*0.2+(AR25)*0.1+(AT25)*0.4+(AU25)*0.3</f>
        <v>0.55437055874594265</v>
      </c>
      <c r="AW25" s="214">
        <f t="shared" ref="AW25:AW51" si="25">AQ25*0.2+AS25*0.1+AT25*0.4+AU25*0.3</f>
        <v>0.58161956316928998</v>
      </c>
      <c r="AX25" s="286">
        <f>'1'!CE25</f>
        <v>0.22218372034006267</v>
      </c>
      <c r="AY25" s="286">
        <f>'1'!CG25</f>
        <v>0.30076774541147133</v>
      </c>
      <c r="AZ25" s="261">
        <f>'2'!BJ25</f>
        <v>0.26282491953294862</v>
      </c>
      <c r="BA25" s="287">
        <f>'2'!BL25</f>
        <v>0.36769572829125913</v>
      </c>
      <c r="BB25" s="287">
        <f>'3'!AX25</f>
        <v>0.80254296119830248</v>
      </c>
      <c r="BC25" s="261">
        <f>'8'!BL25</f>
        <v>0.77043321619708582</v>
      </c>
      <c r="BD25" s="261">
        <f t="shared" ref="BD25:BD51" si="26">(AX25)*0.2+(AZ25)*0.1+(BB25)*0.4+(BC25)*0.3</f>
        <v>0.62286638535975425</v>
      </c>
      <c r="BE25" s="214">
        <f t="shared" ref="BE25:BE51" si="27">AY25*0.2+BA25*0.1+BB25*0.4+BC25*0.3</f>
        <v>0.64907027124986694</v>
      </c>
      <c r="BF25" s="286">
        <f>'1'!CQ25</f>
        <v>0.27503326528777816</v>
      </c>
      <c r="BG25" s="286">
        <f>'1'!CS25</f>
        <v>0.36960469954847797</v>
      </c>
      <c r="BH25" s="261">
        <f>'2'!BS25</f>
        <v>0.20732463579047095</v>
      </c>
      <c r="BI25" s="287">
        <f>'2'!BU25</f>
        <v>0.29179246925644198</v>
      </c>
      <c r="BJ25" s="287">
        <f>'3'!BE25</f>
        <v>0.58149595563546186</v>
      </c>
      <c r="BK25" s="261">
        <f>'8'!BU25</f>
        <v>0.75832834029822815</v>
      </c>
      <c r="BL25" s="261">
        <f t="shared" ref="BL25:BL51" si="28">(BF25)*0.2+(BH25)*0.1+(BJ25)*0.4+(BK25)*0.3</f>
        <v>0.53583600098025586</v>
      </c>
      <c r="BM25" s="214">
        <f t="shared" ref="BM25:BM51" si="29">BG25*0.2+BI25*0.1+BJ25*0.4+BK25*0.3</f>
        <v>0.56319707117899298</v>
      </c>
      <c r="BN25" s="286">
        <f>'1'!DC25</f>
        <v>0.39721067063259891</v>
      </c>
      <c r="BO25" s="286">
        <f>'1'!DE25</f>
        <v>0.50839057526695486</v>
      </c>
      <c r="BP25" s="261">
        <f>'2'!CB25</f>
        <v>0.34919791371673237</v>
      </c>
      <c r="BQ25" s="287">
        <f>'2'!CD25</f>
        <v>0.47112984797205748</v>
      </c>
      <c r="BR25" s="287">
        <f>'3'!BL25</f>
        <v>0.75456669907330332</v>
      </c>
      <c r="BS25" s="261">
        <f>'8'!CD25</f>
        <v>0.62993005851617001</v>
      </c>
      <c r="BT25" s="261">
        <f t="shared" ref="BT25:BT51" si="30">(BN25)*0.2+(BP25)*0.1+(BR25)*0.4+(BS25)*0.3</f>
        <v>0.60516762268236535</v>
      </c>
      <c r="BU25" s="214">
        <f t="shared" ref="BU25:BU51" si="31">BO25*0.2+BQ25*0.1+BR25*0.4+BS25*0.3</f>
        <v>0.63959679703476913</v>
      </c>
      <c r="BV25" s="286">
        <f>'1'!DO25</f>
        <v>0.22581699532778018</v>
      </c>
      <c r="BW25" s="286">
        <f>'1'!DQ25</f>
        <v>0.30570375575131375</v>
      </c>
      <c r="BX25" s="261">
        <f>'2'!CK25</f>
        <v>0.38220701219290221</v>
      </c>
      <c r="BY25" s="287">
        <f>'2'!CM25</f>
        <v>0.50683183368018747</v>
      </c>
      <c r="BZ25" s="287">
        <f>'3'!BS25</f>
        <v>0.72880112242424766</v>
      </c>
      <c r="CA25" s="261">
        <f>'8'!CM25</f>
        <v>0.83936800857048921</v>
      </c>
      <c r="CB25" s="261">
        <f t="shared" ref="CB25:CB51" si="32">(BV25)*0.2+(BX25)*0.1+(BZ25)*0.4+(CA25)*0.3</f>
        <v>0.62671495182569203</v>
      </c>
      <c r="CC25" s="214">
        <f t="shared" ref="CC25:CC51" si="33">BW25*0.2+BY25*0.1+BZ25*0.4+CA25*0.3</f>
        <v>0.65515478605912736</v>
      </c>
      <c r="CD25" s="286">
        <f>'1'!EA25</f>
        <v>0.15378574798201353</v>
      </c>
      <c r="CE25" s="286">
        <f>'1'!EC25</f>
        <v>0.20135143222071791</v>
      </c>
      <c r="CF25" s="261">
        <f>'2'!CT25</f>
        <v>9.1272324954497122E-2</v>
      </c>
      <c r="CG25" s="287">
        <f>'2'!CV25</f>
        <v>9.8784611767747915E-2</v>
      </c>
      <c r="CH25" s="287">
        <f>'3'!BZ25</f>
        <v>0.49241285061869466</v>
      </c>
      <c r="CI25" s="261">
        <f>'8'!CV25</f>
        <v>0.72735075599882537</v>
      </c>
      <c r="CJ25" s="261">
        <f t="shared" ref="CJ25:CJ51" si="34">(CD25)*0.2+(CF25)*0.1+(CH25)*0.4+(CI25)*0.3</f>
        <v>0.45505474913897792</v>
      </c>
      <c r="CK25" s="214">
        <f t="shared" ref="CK25:CK51" si="35">CE25*0.2+CG25*0.1+CH25*0.4+CI25*0.3</f>
        <v>0.46531911466804388</v>
      </c>
      <c r="CL25" s="286">
        <f>'1'!EM25</f>
        <v>0.25226819612528356</v>
      </c>
      <c r="CM25" s="286">
        <f>'1'!EO25</f>
        <v>0.3407095781401317</v>
      </c>
      <c r="CN25" s="261">
        <f>'2'!DC25</f>
        <v>0.25643871810476232</v>
      </c>
      <c r="CO25" s="287">
        <f>'2'!DE25</f>
        <v>0.35938255283244191</v>
      </c>
      <c r="CP25" s="287">
        <f>'3'!CG25</f>
        <v>0.7678357741316717</v>
      </c>
      <c r="CQ25" s="261">
        <f>'8'!DE25</f>
        <v>0.86432057920006544</v>
      </c>
      <c r="CR25" s="261">
        <f t="shared" ref="CR25:CR51" si="36">(CL25)*0.2+(CN25)*0.1+(CP25)*0.4+(CQ25)*0.3</f>
        <v>0.64252799444822117</v>
      </c>
      <c r="CS25" s="214">
        <f t="shared" ref="CS25:CS51" si="37">CM25*0.2+CO25*0.1+CP25*0.4+CQ25*0.3</f>
        <v>0.67051065432395884</v>
      </c>
      <c r="CT25" s="286">
        <f>'1'!EY25</f>
        <v>0.18603231432722608</v>
      </c>
      <c r="CU25" s="286">
        <f>'1'!FA25</f>
        <v>0.24983546424431377</v>
      </c>
      <c r="CV25" s="261">
        <f>'2'!DL25</f>
        <v>0.18706995414289271</v>
      </c>
      <c r="CW25" s="287">
        <f>'2'!DN25</f>
        <v>0.26182725181477184</v>
      </c>
      <c r="CX25" s="287">
        <f>'3'!CN25</f>
        <v>0.61297442065755847</v>
      </c>
      <c r="CY25" s="261">
        <f>'8'!DN25</f>
        <v>0.79117671168776993</v>
      </c>
      <c r="CZ25" s="261">
        <f t="shared" ref="CZ25:CZ51" si="38">(CT25)*0.2+(CV25)*0.1+(CX25)*0.4+(CY25)*0.3</f>
        <v>0.53845624004908887</v>
      </c>
      <c r="DA25" s="214">
        <f t="shared" ref="DA25:DA51" si="39">CU25*0.2+CW25*0.1+CX25*0.4+CY25*0.3</f>
        <v>0.55869259979969432</v>
      </c>
      <c r="DB25" s="286">
        <f>'1'!FK25</f>
        <v>0.38587369596405152</v>
      </c>
      <c r="DC25" s="286">
        <f>'1'!FM25</f>
        <v>0.49652218527983233</v>
      </c>
      <c r="DD25" s="261">
        <f>'2'!DU25</f>
        <v>0.32635534265797927</v>
      </c>
      <c r="DE25" s="287">
        <f>'2'!DW25</f>
        <v>0.44527396747929632</v>
      </c>
      <c r="DF25" s="287">
        <f>'3'!CU25</f>
        <v>0.24425014373305803</v>
      </c>
      <c r="DG25" s="261">
        <f>'8'!DW25</f>
        <v>0.44448359343748939</v>
      </c>
      <c r="DH25" s="261">
        <f t="shared" ref="DH25:DH51" si="40">(DB25)*0.2+(DD25)*0.1+(DF25)*0.4+(DG25)*0.3</f>
        <v>0.34085540898307831</v>
      </c>
      <c r="DI25" s="214">
        <f t="shared" ref="DI25:DI51" si="41">DC25*0.2+DE25*0.1+DF25*0.4+DG25*0.3</f>
        <v>0.37487696932836612</v>
      </c>
    </row>
    <row r="26" spans="1:117" ht="19.5" customHeight="1">
      <c r="A26" s="201">
        <v>1982</v>
      </c>
      <c r="B26" s="286">
        <f>'1'!K26</f>
        <v>0.28025294435204795</v>
      </c>
      <c r="C26" s="286">
        <f>'1'!M26</f>
        <v>0.37607876496020731</v>
      </c>
      <c r="D26" s="261">
        <f>'2'!H26</f>
        <v>0.19754301706325708</v>
      </c>
      <c r="E26" s="287">
        <f>'2'!J26</f>
        <v>0.27748672042456479</v>
      </c>
      <c r="F26" s="287">
        <f>'3'!H26</f>
        <v>0.549263074685991</v>
      </c>
      <c r="G26" s="261">
        <f>'8'!J26</f>
        <v>0.65538540032825188</v>
      </c>
      <c r="H26" s="261">
        <f t="shared" si="14"/>
        <v>0.49212574054960728</v>
      </c>
      <c r="I26" s="214">
        <f t="shared" si="15"/>
        <v>0.51928527500736998</v>
      </c>
      <c r="J26" s="286">
        <f>'1'!W26</f>
        <v>0.33639198709296114</v>
      </c>
      <c r="K26" s="286">
        <f>'1'!Y26</f>
        <v>0.44244870553056337</v>
      </c>
      <c r="L26" s="261">
        <f>'2'!Q26</f>
        <v>0.22612332659854251</v>
      </c>
      <c r="M26" s="287">
        <f>'2'!S26</f>
        <v>0.3184654876870176</v>
      </c>
      <c r="N26" s="287">
        <f>'3'!O26</f>
        <v>0.8506801849695006</v>
      </c>
      <c r="O26" s="261">
        <f>'8'!S26</f>
        <v>0.75938101453949425</v>
      </c>
      <c r="P26" s="261">
        <f t="shared" si="16"/>
        <v>0.65797710842809498</v>
      </c>
      <c r="Q26" s="214">
        <f t="shared" si="17"/>
        <v>0.68842266822446296</v>
      </c>
      <c r="R26" s="286">
        <f>'1'!AI26</f>
        <v>0.3040004991712888</v>
      </c>
      <c r="S26" s="286">
        <f>'1'!AK26</f>
        <v>0.40486025561421268</v>
      </c>
      <c r="T26" s="261">
        <f>'2'!Z26</f>
        <v>0.20665796781203766</v>
      </c>
      <c r="U26" s="287">
        <f>'2'!AB26</f>
        <v>0.29082699342619078</v>
      </c>
      <c r="V26" s="287">
        <f>'3'!V26</f>
        <v>0.49422747665071093</v>
      </c>
      <c r="W26" s="261">
        <f>'8'!AB26</f>
        <v>0.65400214028502435</v>
      </c>
      <c r="X26" s="261">
        <f t="shared" si="18"/>
        <v>0.47535752936125325</v>
      </c>
      <c r="Y26" s="214">
        <f t="shared" si="19"/>
        <v>0.5039463832112534</v>
      </c>
      <c r="Z26" s="286">
        <f>'1'!AU26</f>
        <v>0.23835871152658697</v>
      </c>
      <c r="AA26" s="286">
        <f>'1'!AW26</f>
        <v>0.32250158470760076</v>
      </c>
      <c r="AB26" s="261">
        <f>'2'!AI26</f>
        <v>0.25054559489383837</v>
      </c>
      <c r="AC26" s="287">
        <f>'2'!AK26</f>
        <v>0.35161966661702004</v>
      </c>
      <c r="AD26" s="287">
        <f>'3'!AC26</f>
        <v>0.56739412859408167</v>
      </c>
      <c r="AE26" s="261">
        <f>'8'!AK26</f>
        <v>0.74990902956903682</v>
      </c>
      <c r="AF26" s="261">
        <f t="shared" si="20"/>
        <v>0.52465666210304496</v>
      </c>
      <c r="AG26" s="214">
        <f t="shared" si="21"/>
        <v>0.55159264391156593</v>
      </c>
      <c r="AH26" s="286">
        <f>'1'!BG26</f>
        <v>0.11119136195782457</v>
      </c>
      <c r="AI26" s="286">
        <f>'1'!BI26</f>
        <v>0.13219896733827741</v>
      </c>
      <c r="AJ26" s="261">
        <f>'2'!AR26</f>
        <v>0.27602123107558368</v>
      </c>
      <c r="AK26" s="287">
        <f>'2'!AT26</f>
        <v>0.38455733254591129</v>
      </c>
      <c r="AL26" s="287">
        <f>'3'!AJ26</f>
        <v>0.84996841313925575</v>
      </c>
      <c r="AM26" s="261">
        <f>'8'!AT26</f>
        <v>0.80607438380830621</v>
      </c>
      <c r="AN26" s="261">
        <f t="shared" si="22"/>
        <v>0.63165007589731748</v>
      </c>
      <c r="AO26" s="214">
        <f t="shared" si="23"/>
        <v>0.64670520712044088</v>
      </c>
      <c r="AP26" s="286">
        <f>'1'!BS26</f>
        <v>0.29054483787218593</v>
      </c>
      <c r="AQ26" s="286">
        <f>'1'!BU26</f>
        <v>0.38868556638334495</v>
      </c>
      <c r="AR26" s="261">
        <f>'2'!BA26</f>
        <v>0.23307386223427176</v>
      </c>
      <c r="AS26" s="287">
        <f>'2'!BC26</f>
        <v>0.32806744302744401</v>
      </c>
      <c r="AT26" s="287">
        <f>'3'!AQ26</f>
        <v>0.60695706931180526</v>
      </c>
      <c r="AU26" s="261">
        <f>'8'!BC26</f>
        <v>0.76585700212268759</v>
      </c>
      <c r="AV26" s="261">
        <f t="shared" si="24"/>
        <v>0.55395628215939274</v>
      </c>
      <c r="AW26" s="214">
        <f t="shared" si="25"/>
        <v>0.58308378594094179</v>
      </c>
      <c r="AX26" s="286">
        <f>'1'!CE26</f>
        <v>0.21908112964336493</v>
      </c>
      <c r="AY26" s="286">
        <f>'1'!CG26</f>
        <v>0.29652732326384368</v>
      </c>
      <c r="AZ26" s="261">
        <f>'2'!BJ26</f>
        <v>0.24585448795095777</v>
      </c>
      <c r="BA26" s="287">
        <f>'2'!BL26</f>
        <v>0.34537594478830541</v>
      </c>
      <c r="BB26" s="287">
        <f>'3'!AX26</f>
        <v>0.80431908333590751</v>
      </c>
      <c r="BC26" s="261">
        <f>'8'!BL26</f>
        <v>0.754838978743402</v>
      </c>
      <c r="BD26" s="261">
        <f t="shared" si="26"/>
        <v>0.61658100168115237</v>
      </c>
      <c r="BE26" s="214">
        <f t="shared" si="27"/>
        <v>0.64202238608898288</v>
      </c>
      <c r="BF26" s="286">
        <f>'1'!CQ26</f>
        <v>0.28242569124113082</v>
      </c>
      <c r="BG26" s="286">
        <f>'1'!CS26</f>
        <v>0.37875758515496738</v>
      </c>
      <c r="BH26" s="261">
        <f>'2'!BS26</f>
        <v>0.21745476253745677</v>
      </c>
      <c r="BI26" s="287">
        <f>'2'!BU26</f>
        <v>0.30629620689009762</v>
      </c>
      <c r="BJ26" s="287">
        <f>'3'!BE26</f>
        <v>0.58149595563546186</v>
      </c>
      <c r="BK26" s="261">
        <f>'8'!BU26</f>
        <v>0.74990034283547735</v>
      </c>
      <c r="BL26" s="261">
        <f t="shared" si="28"/>
        <v>0.53579909960679983</v>
      </c>
      <c r="BM26" s="214">
        <f t="shared" si="29"/>
        <v>0.56394962282483119</v>
      </c>
      <c r="BN26" s="286">
        <f>'1'!DC26</f>
        <v>0.3945942810913261</v>
      </c>
      <c r="BO26" s="286">
        <f>'1'!DE26</f>
        <v>0.50566785334101871</v>
      </c>
      <c r="BP26" s="261">
        <f>'2'!CB26</f>
        <v>0.35605108608025521</v>
      </c>
      <c r="BQ26" s="287">
        <f>'2'!CD26</f>
        <v>0.4786984596929546</v>
      </c>
      <c r="BR26" s="287">
        <f>'3'!BL26</f>
        <v>0.75456669907330332</v>
      </c>
      <c r="BS26" s="261">
        <f>'8'!CD26</f>
        <v>0.72756271445612408</v>
      </c>
      <c r="BT26" s="261">
        <f t="shared" si="30"/>
        <v>0.6346194587924493</v>
      </c>
      <c r="BU26" s="214">
        <f t="shared" si="31"/>
        <v>0.66909891060365778</v>
      </c>
      <c r="BV26" s="286">
        <f>'1'!DO26</f>
        <v>0.2320208346163653</v>
      </c>
      <c r="BW26" s="286">
        <f>'1'!DQ26</f>
        <v>0.31405904429786319</v>
      </c>
      <c r="BX26" s="261">
        <f>'2'!CK26</f>
        <v>0.40137048663424113</v>
      </c>
      <c r="BY26" s="287">
        <f>'2'!CM26</f>
        <v>0.52672695222678401</v>
      </c>
      <c r="BZ26" s="287">
        <f>'3'!BS26</f>
        <v>0.74168402262300037</v>
      </c>
      <c r="CA26" s="261">
        <f>'8'!CM26</f>
        <v>0.83254317532028876</v>
      </c>
      <c r="CB26" s="261">
        <f t="shared" si="32"/>
        <v>0.63297777723198401</v>
      </c>
      <c r="CC26" s="214">
        <f t="shared" si="33"/>
        <v>0.66192106572753784</v>
      </c>
      <c r="CD26" s="286">
        <f>'1'!EA26</f>
        <v>0.15918481688881492</v>
      </c>
      <c r="CE26" s="286">
        <f>'1'!EC26</f>
        <v>0.20968650322409016</v>
      </c>
      <c r="CF26" s="261">
        <f>'2'!CT26</f>
        <v>9.7823992586911629E-2</v>
      </c>
      <c r="CG26" s="287">
        <f>'2'!CV26</f>
        <v>0.11127562247671496</v>
      </c>
      <c r="CH26" s="287">
        <f>'3'!BZ26</f>
        <v>0.50319925293123791</v>
      </c>
      <c r="CI26" s="261">
        <f>'8'!CV26</f>
        <v>0.7145165332243093</v>
      </c>
      <c r="CJ26" s="261">
        <f t="shared" si="34"/>
        <v>0.45725402377624214</v>
      </c>
      <c r="CK26" s="214">
        <f t="shared" si="35"/>
        <v>0.46869952403227744</v>
      </c>
      <c r="CL26" s="286">
        <f>'1'!EM26</f>
        <v>0.25531965036205284</v>
      </c>
      <c r="CM26" s="286">
        <f>'1'!EO26</f>
        <v>0.34464668545551858</v>
      </c>
      <c r="CN26" s="261">
        <f>'2'!DC26</f>
        <v>0.26499095776532255</v>
      </c>
      <c r="CO26" s="287">
        <f>'2'!DE26</f>
        <v>0.37049233723228897</v>
      </c>
      <c r="CP26" s="287">
        <f>'3'!CG26</f>
        <v>0.74665391556037097</v>
      </c>
      <c r="CQ26" s="261">
        <f>'8'!DE26</f>
        <v>0.85584471612090729</v>
      </c>
      <c r="CR26" s="261">
        <f t="shared" si="36"/>
        <v>0.63297800690936334</v>
      </c>
      <c r="CS26" s="214">
        <f t="shared" si="37"/>
        <v>0.66139355187475313</v>
      </c>
      <c r="CT26" s="286">
        <f>'1'!EY26</f>
        <v>0.18971480081219735</v>
      </c>
      <c r="CU26" s="286">
        <f>'1'!FA26</f>
        <v>0.25518157008904513</v>
      </c>
      <c r="CV26" s="261">
        <f>'2'!DL26</f>
        <v>0.19609632599145518</v>
      </c>
      <c r="CW26" s="287">
        <f>'2'!DN26</f>
        <v>0.27534503534661536</v>
      </c>
      <c r="CX26" s="287">
        <f>'3'!CN26</f>
        <v>0.57961787839186085</v>
      </c>
      <c r="CY26" s="261">
        <f>'8'!DN26</f>
        <v>0.77755881663947546</v>
      </c>
      <c r="CZ26" s="261">
        <f t="shared" si="38"/>
        <v>0.52266738911017196</v>
      </c>
      <c r="DA26" s="214">
        <f t="shared" si="39"/>
        <v>0.54368561390105752</v>
      </c>
      <c r="DB26" s="286">
        <f>'1'!FK26</f>
        <v>0.39277732089259099</v>
      </c>
      <c r="DC26" s="286">
        <f>'1'!FM26</f>
        <v>0.50377132847903927</v>
      </c>
      <c r="DD26" s="261">
        <f>'2'!DU26</f>
        <v>0.34016013551289326</v>
      </c>
      <c r="DE26" s="287">
        <f>'2'!DW26</f>
        <v>0.46101750185273327</v>
      </c>
      <c r="DF26" s="287">
        <f>'3'!CU26</f>
        <v>0.22200484117156216</v>
      </c>
      <c r="DG26" s="261">
        <f>'8'!DW26</f>
        <v>0.41314498224613544</v>
      </c>
      <c r="DH26" s="261">
        <f t="shared" si="40"/>
        <v>0.32531690887227305</v>
      </c>
      <c r="DI26" s="214">
        <f t="shared" si="41"/>
        <v>0.35960144702354668</v>
      </c>
    </row>
    <row r="27" spans="1:117" ht="19.5" customHeight="1">
      <c r="A27" s="201">
        <v>1983</v>
      </c>
      <c r="B27" s="286">
        <f>'1'!K27</f>
        <v>0.29118275635690827</v>
      </c>
      <c r="C27" s="286">
        <f>'1'!M27</f>
        <v>0.38946016845085918</v>
      </c>
      <c r="D27" s="261">
        <f>'2'!H27</f>
        <v>0.20869328646981014</v>
      </c>
      <c r="E27" s="287">
        <f>'2'!J27</f>
        <v>0.29377026244040066</v>
      </c>
      <c r="F27" s="287">
        <f>'3'!H27</f>
        <v>0.54466874614859906</v>
      </c>
      <c r="G27" s="261">
        <f>'8'!J27</f>
        <v>0.64371227006137532</v>
      </c>
      <c r="H27" s="261">
        <f t="shared" si="14"/>
        <v>0.49008705939621494</v>
      </c>
      <c r="I27" s="214">
        <f t="shared" si="15"/>
        <v>0.51825023941206405</v>
      </c>
      <c r="J27" s="286">
        <f>'1'!W27</f>
        <v>0.3386363940837222</v>
      </c>
      <c r="K27" s="286">
        <f>'1'!Y27</f>
        <v>0.44498599917092108</v>
      </c>
      <c r="L27" s="261">
        <f>'2'!Q27</f>
        <v>0.23390869702818012</v>
      </c>
      <c r="M27" s="287">
        <f>'2'!S27</f>
        <v>0.32921164044572215</v>
      </c>
      <c r="N27" s="287">
        <f>'3'!O27</f>
        <v>0.8506801849695006</v>
      </c>
      <c r="O27" s="261">
        <f>'8'!S27</f>
        <v>0.74345795298993134</v>
      </c>
      <c r="P27" s="261">
        <f t="shared" si="16"/>
        <v>0.65442760840434211</v>
      </c>
      <c r="Q27" s="214">
        <f t="shared" si="17"/>
        <v>0.68522782376353608</v>
      </c>
      <c r="R27" s="286">
        <f>'1'!AI27</f>
        <v>0.31324011126877788</v>
      </c>
      <c r="S27" s="286">
        <f>'1'!AK27</f>
        <v>0.41577202018187148</v>
      </c>
      <c r="T27" s="261">
        <f>'2'!Z27</f>
        <v>0.22039878286569364</v>
      </c>
      <c r="U27" s="287">
        <f>'2'!AB27</f>
        <v>0.31045370257078675</v>
      </c>
      <c r="V27" s="287">
        <f>'3'!V27</f>
        <v>0.50099011547271566</v>
      </c>
      <c r="W27" s="261">
        <f>'8'!AB27</f>
        <v>0.65328212048120204</v>
      </c>
      <c r="X27" s="261">
        <f t="shared" si="18"/>
        <v>0.48106858287377186</v>
      </c>
      <c r="Y27" s="214">
        <f t="shared" si="19"/>
        <v>0.51058045662689988</v>
      </c>
      <c r="Z27" s="286">
        <f>'1'!AU27</f>
        <v>0.24571402879134707</v>
      </c>
      <c r="AA27" s="286">
        <f>'1'!AW27</f>
        <v>0.33218395252605099</v>
      </c>
      <c r="AB27" s="261">
        <f>'2'!AI27</f>
        <v>0.26131158109217284</v>
      </c>
      <c r="AC27" s="287">
        <f>'2'!AK27</f>
        <v>0.36573495774971571</v>
      </c>
      <c r="AD27" s="287">
        <f>'3'!AC27</f>
        <v>0.56739412859408167</v>
      </c>
      <c r="AE27" s="261">
        <f>'8'!AK27</f>
        <v>0.74421504556399209</v>
      </c>
      <c r="AF27" s="261">
        <f t="shared" si="20"/>
        <v>0.52549612897431697</v>
      </c>
      <c r="AG27" s="214">
        <f t="shared" si="21"/>
        <v>0.55323245138701205</v>
      </c>
      <c r="AH27" s="286">
        <f>'1'!BG27</f>
        <v>0.12440555373592044</v>
      </c>
      <c r="AI27" s="286">
        <f>'1'!BI27</f>
        <v>0.15432918833170631</v>
      </c>
      <c r="AJ27" s="261">
        <f>'2'!AR27</f>
        <v>0.2855187148037886</v>
      </c>
      <c r="AK27" s="287">
        <f>'2'!AT27</f>
        <v>0.39643818049133445</v>
      </c>
      <c r="AL27" s="287">
        <f>'3'!AJ27</f>
        <v>0.84996841313925575</v>
      </c>
      <c r="AM27" s="261">
        <f>'8'!AT27</f>
        <v>0.80186487644638549</v>
      </c>
      <c r="AN27" s="261">
        <f t="shared" si="22"/>
        <v>0.63397981041718088</v>
      </c>
      <c r="AO27" s="214">
        <f t="shared" si="23"/>
        <v>0.65105648390509263</v>
      </c>
      <c r="AP27" s="286">
        <f>'1'!BS27</f>
        <v>0.29902399402093782</v>
      </c>
      <c r="AQ27" s="286">
        <f>'1'!BU27</f>
        <v>0.39891793884413496</v>
      </c>
      <c r="AR27" s="261">
        <f>'2'!BA27</f>
        <v>0.24340393547424424</v>
      </c>
      <c r="AS27" s="287">
        <f>'2'!BC27</f>
        <v>0.34209130651552194</v>
      </c>
      <c r="AT27" s="287">
        <f>'3'!AQ27</f>
        <v>0.59452568431696973</v>
      </c>
      <c r="AU27" s="261">
        <f>'8'!BC27</f>
        <v>0.75960076932375131</v>
      </c>
      <c r="AV27" s="261">
        <f t="shared" si="24"/>
        <v>0.54983569687552525</v>
      </c>
      <c r="AW27" s="214">
        <f t="shared" si="25"/>
        <v>0.57968322294429253</v>
      </c>
      <c r="AX27" s="286">
        <f>'1'!CE27</f>
        <v>0.22917328594403769</v>
      </c>
      <c r="AY27" s="286">
        <f>'1'!CG27</f>
        <v>0.31023532007953109</v>
      </c>
      <c r="AZ27" s="261">
        <f>'2'!BJ27</f>
        <v>0.2835122678813039</v>
      </c>
      <c r="BA27" s="287">
        <f>'2'!BL27</f>
        <v>0.39394552311199155</v>
      </c>
      <c r="BB27" s="287">
        <f>'3'!AX27</f>
        <v>0.80493858092948889</v>
      </c>
      <c r="BC27" s="261">
        <f>'8'!BL27</f>
        <v>0.73373630241447996</v>
      </c>
      <c r="BD27" s="261">
        <f t="shared" si="26"/>
        <v>0.61628220707307757</v>
      </c>
      <c r="BE27" s="214">
        <f t="shared" si="27"/>
        <v>0.643537939423245</v>
      </c>
      <c r="BF27" s="286">
        <f>'1'!CQ27</f>
        <v>0.28940176892408787</v>
      </c>
      <c r="BG27" s="286">
        <f>'1'!CS27</f>
        <v>0.38729561149265246</v>
      </c>
      <c r="BH27" s="261">
        <f>'2'!BS27</f>
        <v>0.23263408559464172</v>
      </c>
      <c r="BI27" s="287">
        <f>'2'!BU27</f>
        <v>0.32746392141161645</v>
      </c>
      <c r="BJ27" s="287">
        <f>'3'!BE27</f>
        <v>0.58149595563546186</v>
      </c>
      <c r="BK27" s="261">
        <f>'8'!BU27</f>
        <v>0.73945642642099718</v>
      </c>
      <c r="BL27" s="261">
        <f t="shared" si="28"/>
        <v>0.53557907252476566</v>
      </c>
      <c r="BM27" s="214">
        <f t="shared" si="29"/>
        <v>0.56464082462017606</v>
      </c>
      <c r="BN27" s="286">
        <f>'1'!DC27</f>
        <v>0.40616460980243191</v>
      </c>
      <c r="BO27" s="286">
        <f>'1'!DE27</f>
        <v>0.51763570625389144</v>
      </c>
      <c r="BP27" s="261">
        <f>'2'!CB27</f>
        <v>0.36944661977445059</v>
      </c>
      <c r="BQ27" s="287">
        <f>'2'!CD27</f>
        <v>0.49325262389854152</v>
      </c>
      <c r="BR27" s="287">
        <f>'3'!BL27</f>
        <v>0.75456669907330332</v>
      </c>
      <c r="BS27" s="261">
        <f>'8'!CD27</f>
        <v>0.72772098980586764</v>
      </c>
      <c r="BT27" s="261">
        <f t="shared" si="30"/>
        <v>0.63832056050901309</v>
      </c>
      <c r="BU27" s="214">
        <f t="shared" si="31"/>
        <v>0.67299538021171412</v>
      </c>
      <c r="BV27" s="286">
        <f>'1'!DO27</f>
        <v>0.23719120750119826</v>
      </c>
      <c r="BW27" s="286">
        <f>'1'!DQ27</f>
        <v>0.32095336891124104</v>
      </c>
      <c r="BX27" s="261">
        <f>'2'!CK27</f>
        <v>0.41248412889961289</v>
      </c>
      <c r="BY27" s="287">
        <f>'2'!CM27</f>
        <v>0.53800276265442271</v>
      </c>
      <c r="BZ27" s="287">
        <f>'3'!BS27</f>
        <v>0.75370807144143059</v>
      </c>
      <c r="CA27" s="261">
        <f>'8'!CM27</f>
        <v>0.82056554925869951</v>
      </c>
      <c r="CB27" s="261">
        <f t="shared" si="32"/>
        <v>0.63633954774438306</v>
      </c>
      <c r="CC27" s="214">
        <f t="shared" si="33"/>
        <v>0.66564384340187266</v>
      </c>
      <c r="CD27" s="286">
        <f>'1'!EA27</f>
        <v>0.16280682152599601</v>
      </c>
      <c r="CE27" s="286">
        <f>'1'!EC27</f>
        <v>0.21522764188557333</v>
      </c>
      <c r="CF27" s="261">
        <f>'2'!CT27</f>
        <v>0.1054011376776163</v>
      </c>
      <c r="CG27" s="287">
        <f>'2'!CV27</f>
        <v>0.12544025704677042</v>
      </c>
      <c r="CH27" s="287">
        <f>'3'!BZ27</f>
        <v>0.51376314104116483</v>
      </c>
      <c r="CI27" s="261">
        <f>'8'!CV27</f>
        <v>0.71671419362341371</v>
      </c>
      <c r="CJ27" s="261">
        <f t="shared" si="34"/>
        <v>0.46362099257645084</v>
      </c>
      <c r="CK27" s="214">
        <f t="shared" si="35"/>
        <v>0.47610906858528179</v>
      </c>
      <c r="CL27" s="286">
        <f>'1'!EM27</f>
        <v>0.24798353816512983</v>
      </c>
      <c r="CM27" s="286">
        <f>'1'!EO27</f>
        <v>0.33514689217376553</v>
      </c>
      <c r="CN27" s="261">
        <f>'2'!DC27</f>
        <v>0.27209278435453316</v>
      </c>
      <c r="CO27" s="287">
        <f>'2'!DE27</f>
        <v>0.37958147912170037</v>
      </c>
      <c r="CP27" s="287">
        <f>'3'!CG27</f>
        <v>0.72418653359376739</v>
      </c>
      <c r="CQ27" s="261">
        <f>'8'!DE27</f>
        <v>0.85179789657547522</v>
      </c>
      <c r="CR27" s="261">
        <f t="shared" si="36"/>
        <v>0.62201996847862873</v>
      </c>
      <c r="CS27" s="214">
        <f t="shared" si="37"/>
        <v>0.65020150875707272</v>
      </c>
      <c r="CT27" s="286">
        <f>'1'!EY27</f>
        <v>0.20892276669155432</v>
      </c>
      <c r="CU27" s="286">
        <f>'1'!FA27</f>
        <v>0.28247660641666206</v>
      </c>
      <c r="CV27" s="261">
        <f>'2'!DL27</f>
        <v>0.20514350694628025</v>
      </c>
      <c r="CW27" s="287">
        <f>'2'!DN27</f>
        <v>0.28862860790281464</v>
      </c>
      <c r="CX27" s="287">
        <f>'3'!CN27</f>
        <v>0.54359796215651202</v>
      </c>
      <c r="CY27" s="261">
        <f>'8'!DN27</f>
        <v>0.76951355435905777</v>
      </c>
      <c r="CZ27" s="261">
        <f t="shared" si="38"/>
        <v>0.51059215520326107</v>
      </c>
      <c r="DA27" s="214">
        <f t="shared" si="39"/>
        <v>0.53365143324393605</v>
      </c>
      <c r="DB27" s="286">
        <f>'1'!FK27</f>
        <v>0.41814358043745381</v>
      </c>
      <c r="DC27" s="286">
        <f>'1'!FM27</f>
        <v>0.52983194520345123</v>
      </c>
      <c r="DD27" s="261">
        <f>'2'!DU27</f>
        <v>0.34804184944317473</v>
      </c>
      <c r="DE27" s="287">
        <f>'2'!DW27</f>
        <v>0.46984471898254554</v>
      </c>
      <c r="DF27" s="287">
        <f>'3'!CU27</f>
        <v>0.19923735705799409</v>
      </c>
      <c r="DG27" s="261">
        <f>'8'!DW27</f>
        <v>0.40595792109645767</v>
      </c>
      <c r="DH27" s="261">
        <f t="shared" si="40"/>
        <v>0.31991522018394314</v>
      </c>
      <c r="DI27" s="214">
        <f t="shared" si="41"/>
        <v>0.35443318009107971</v>
      </c>
    </row>
    <row r="28" spans="1:117" ht="19.5" customHeight="1">
      <c r="A28" s="201">
        <v>1984</v>
      </c>
      <c r="B28" s="286">
        <f>'1'!K28</f>
        <v>0.29601864040075632</v>
      </c>
      <c r="C28" s="286">
        <f>'1'!M28</f>
        <v>0.3953068238490694</v>
      </c>
      <c r="D28" s="261">
        <f>'2'!H28</f>
        <v>0.2168016802289629</v>
      </c>
      <c r="E28" s="287">
        <f>'2'!J28</f>
        <v>0.30537046706354382</v>
      </c>
      <c r="F28" s="287">
        <f>'3'!H28</f>
        <v>0.54003828862080261</v>
      </c>
      <c r="G28" s="261">
        <f>'8'!J28</f>
        <v>0.67362297872254051</v>
      </c>
      <c r="H28" s="261">
        <f t="shared" si="14"/>
        <v>0.4989861051681308</v>
      </c>
      <c r="I28" s="214">
        <f t="shared" si="15"/>
        <v>0.52770062054125144</v>
      </c>
      <c r="J28" s="286">
        <f>'1'!W28</f>
        <v>0.34397685699946617</v>
      </c>
      <c r="K28" s="286">
        <f>'1'!Y28</f>
        <v>0.45098972675871235</v>
      </c>
      <c r="L28" s="261">
        <f>'2'!Q28</f>
        <v>0.24436004962735658</v>
      </c>
      <c r="M28" s="287">
        <f>'2'!S28</f>
        <v>0.34337474516460414</v>
      </c>
      <c r="N28" s="287">
        <f>'3'!O28</f>
        <v>0.8506801849695006</v>
      </c>
      <c r="O28" s="261">
        <f>'8'!S28</f>
        <v>0.74058376935920656</v>
      </c>
      <c r="P28" s="261">
        <f t="shared" si="16"/>
        <v>0.65567858115819111</v>
      </c>
      <c r="Q28" s="214">
        <f t="shared" si="17"/>
        <v>0.68698262466376514</v>
      </c>
      <c r="R28" s="286">
        <f>'1'!AI28</f>
        <v>0.32664940538101067</v>
      </c>
      <c r="S28" s="286">
        <f>'1'!AK28</f>
        <v>0.43133607460122475</v>
      </c>
      <c r="T28" s="261">
        <f>'2'!Z28</f>
        <v>0.23401906882206489</v>
      </c>
      <c r="U28" s="287">
        <f>'2'!AB28</f>
        <v>0.32936276790156926</v>
      </c>
      <c r="V28" s="287">
        <f>'3'!V28</f>
        <v>0.50773548187001982</v>
      </c>
      <c r="W28" s="261">
        <f>'8'!AB28</f>
        <v>0.66681955865053155</v>
      </c>
      <c r="X28" s="261">
        <f t="shared" si="18"/>
        <v>0.49187184830157604</v>
      </c>
      <c r="Y28" s="214">
        <f t="shared" si="19"/>
        <v>0.5223435520535693</v>
      </c>
      <c r="Z28" s="286">
        <f>'1'!AU28</f>
        <v>0.25353776775931586</v>
      </c>
      <c r="AA28" s="286">
        <f>'1'!AW28</f>
        <v>0.34235009371864911</v>
      </c>
      <c r="AB28" s="261">
        <f>'2'!AI28</f>
        <v>0.26997331293786403</v>
      </c>
      <c r="AC28" s="287">
        <f>'2'!AK28</f>
        <v>0.37688165593247203</v>
      </c>
      <c r="AD28" s="287">
        <f>'3'!AC28</f>
        <v>0.56739412859408167</v>
      </c>
      <c r="AE28" s="261">
        <f>'8'!AK28</f>
        <v>0.76923581114353912</v>
      </c>
      <c r="AF28" s="261">
        <f t="shared" si="20"/>
        <v>0.53543327962634402</v>
      </c>
      <c r="AG28" s="214">
        <f t="shared" si="21"/>
        <v>0.56388657911767137</v>
      </c>
      <c r="AH28" s="286">
        <f>'1'!BG28</f>
        <v>0.13957716828423858</v>
      </c>
      <c r="AI28" s="286">
        <f>'1'!BI28</f>
        <v>0.17897182676296269</v>
      </c>
      <c r="AJ28" s="261">
        <f>'2'!AR28</f>
        <v>0.29710368841501511</v>
      </c>
      <c r="AK28" s="287">
        <f>'2'!AT28</f>
        <v>0.41065382529932742</v>
      </c>
      <c r="AL28" s="287">
        <f>'3'!AJ28</f>
        <v>0.84996841313925575</v>
      </c>
      <c r="AM28" s="261">
        <f>'8'!AT28</f>
        <v>0.80646921926565773</v>
      </c>
      <c r="AN28" s="261">
        <f t="shared" si="22"/>
        <v>0.63955393353374879</v>
      </c>
      <c r="AO28" s="214">
        <f t="shared" si="23"/>
        <v>0.6587878789179249</v>
      </c>
      <c r="AP28" s="286">
        <f>'1'!BS28</f>
        <v>0.30836220285303606</v>
      </c>
      <c r="AQ28" s="286">
        <f>'1'!BU28</f>
        <v>0.41003073855488897</v>
      </c>
      <c r="AR28" s="261">
        <f>'2'!BA28</f>
        <v>0.25250555515570405</v>
      </c>
      <c r="AS28" s="287">
        <f>'2'!BC28</f>
        <v>0.35421136613193849</v>
      </c>
      <c r="AT28" s="287">
        <f>'3'!AQ28</f>
        <v>0.58155231916482764</v>
      </c>
      <c r="AU28" s="261">
        <f>'8'!BC28</f>
        <v>0.74598922370265097</v>
      </c>
      <c r="AV28" s="261">
        <f t="shared" si="24"/>
        <v>0.54334069086290404</v>
      </c>
      <c r="AW28" s="214">
        <f t="shared" si="25"/>
        <v>0.57384497910089804</v>
      </c>
      <c r="AX28" s="286">
        <f>'1'!CE28</f>
        <v>0.24321538270849319</v>
      </c>
      <c r="AY28" s="286">
        <f>'1'!CG28</f>
        <v>0.32890852832847034</v>
      </c>
      <c r="AZ28" s="261">
        <f>'2'!BJ28</f>
        <v>0.29388573369794885</v>
      </c>
      <c r="BA28" s="287">
        <f>'2'!BL28</f>
        <v>0.40673497861416569</v>
      </c>
      <c r="BB28" s="287">
        <f>'3'!AX28</f>
        <v>0.60049379116800539</v>
      </c>
      <c r="BC28" s="261">
        <f>'8'!BL28</f>
        <v>0.67448605227279967</v>
      </c>
      <c r="BD28" s="261">
        <f t="shared" si="26"/>
        <v>0.52057498206053565</v>
      </c>
      <c r="BE28" s="214">
        <f t="shared" si="27"/>
        <v>0.54899853567615264</v>
      </c>
      <c r="BF28" s="286">
        <f>'1'!CQ28</f>
        <v>0.3095945998722695</v>
      </c>
      <c r="BG28" s="286">
        <f>'1'!CS28</f>
        <v>0.41148534148860255</v>
      </c>
      <c r="BH28" s="261">
        <f>'2'!BS28</f>
        <v>0.24351462714425348</v>
      </c>
      <c r="BI28" s="287">
        <f>'2'!BU28</f>
        <v>0.34224001785838737</v>
      </c>
      <c r="BJ28" s="287">
        <f>'3'!BE28</f>
        <v>0.58149595563546186</v>
      </c>
      <c r="BK28" s="261">
        <f>'8'!BU28</f>
        <v>0.73195751494634798</v>
      </c>
      <c r="BL28" s="261">
        <f t="shared" si="28"/>
        <v>0.53845601942696841</v>
      </c>
      <c r="BM28" s="214">
        <f t="shared" si="29"/>
        <v>0.56870670682164837</v>
      </c>
      <c r="BN28" s="286">
        <f>'1'!DC28</f>
        <v>0.40707466235256795</v>
      </c>
      <c r="BO28" s="286">
        <f>'1'!DE28</f>
        <v>0.51856912548317169</v>
      </c>
      <c r="BP28" s="261">
        <f>'2'!CB28</f>
        <v>0.38054052853578207</v>
      </c>
      <c r="BQ28" s="287">
        <f>'2'!CD28</f>
        <v>0.50507379056505597</v>
      </c>
      <c r="BR28" s="287">
        <f>'3'!BL28</f>
        <v>0.7369390360937873</v>
      </c>
      <c r="BS28" s="261">
        <f>'8'!CD28</f>
        <v>0.74067632602043243</v>
      </c>
      <c r="BT28" s="261">
        <f t="shared" si="30"/>
        <v>0.63644749756773655</v>
      </c>
      <c r="BU28" s="214">
        <f t="shared" si="31"/>
        <v>0.67119971639678466</v>
      </c>
      <c r="BV28" s="286">
        <f>'1'!DO28</f>
        <v>0.25102708975956756</v>
      </c>
      <c r="BW28" s="286">
        <f>'1'!DQ28</f>
        <v>0.33910243458392475</v>
      </c>
      <c r="BX28" s="261">
        <f>'2'!CK28</f>
        <v>0.43195772624712681</v>
      </c>
      <c r="BY28" s="287">
        <f>'2'!CM28</f>
        <v>0.55731897108062012</v>
      </c>
      <c r="BZ28" s="287">
        <f>'3'!BS28</f>
        <v>0.76492279540297192</v>
      </c>
      <c r="CA28" s="261">
        <f>'8'!CM28</f>
        <v>0.82671756086994341</v>
      </c>
      <c r="CB28" s="261">
        <f t="shared" si="32"/>
        <v>0.64738557699879795</v>
      </c>
      <c r="CC28" s="214">
        <f t="shared" si="33"/>
        <v>0.67753677044701877</v>
      </c>
      <c r="CD28" s="286">
        <f>'1'!EA28</f>
        <v>0.16984418498208714</v>
      </c>
      <c r="CE28" s="286">
        <f>'1'!EC28</f>
        <v>0.22588028790411391</v>
      </c>
      <c r="CF28" s="261">
        <f>'2'!CT28</f>
        <v>0.11358795607345265</v>
      </c>
      <c r="CG28" s="287">
        <f>'2'!CV28</f>
        <v>0.14041889816881731</v>
      </c>
      <c r="CH28" s="287">
        <f>'3'!BZ28</f>
        <v>0.5241096476437328</v>
      </c>
      <c r="CI28" s="261">
        <f>'8'!CV28</f>
        <v>0.6919250873928644</v>
      </c>
      <c r="CJ28" s="261">
        <f t="shared" si="34"/>
        <v>0.46254901787911518</v>
      </c>
      <c r="CK28" s="214">
        <f t="shared" si="35"/>
        <v>0.47643933267305694</v>
      </c>
      <c r="CL28" s="286">
        <f>'1'!EM28</f>
        <v>0.26062988893898315</v>
      </c>
      <c r="CM28" s="286">
        <f>'1'!EO28</f>
        <v>0.35145018780513149</v>
      </c>
      <c r="CN28" s="261">
        <f>'2'!DC28</f>
        <v>0.28069703234750637</v>
      </c>
      <c r="CO28" s="287">
        <f>'2'!DE28</f>
        <v>0.39043255305278746</v>
      </c>
      <c r="CP28" s="287">
        <f>'3'!CG28</f>
        <v>0.70034630884128291</v>
      </c>
      <c r="CQ28" s="261">
        <f>'8'!DE28</f>
        <v>0.85354151620819074</v>
      </c>
      <c r="CR28" s="261">
        <f t="shared" si="36"/>
        <v>0.61639665942151767</v>
      </c>
      <c r="CS28" s="214">
        <f t="shared" si="37"/>
        <v>0.64553427126527541</v>
      </c>
      <c r="CT28" s="286">
        <f>'1'!EY28</f>
        <v>0.2155951357178211</v>
      </c>
      <c r="CU28" s="286">
        <f>'1'!FA28</f>
        <v>0.29173465929236603</v>
      </c>
      <c r="CV28" s="261">
        <f>'2'!DL28</f>
        <v>0.21381167284743327</v>
      </c>
      <c r="CW28" s="287">
        <f>'2'!DN28</f>
        <v>0.30111592231040735</v>
      </c>
      <c r="CX28" s="287">
        <f>'3'!CN28</f>
        <v>0.50467557337590951</v>
      </c>
      <c r="CY28" s="261">
        <f>'8'!DN28</f>
        <v>0.76551897195592811</v>
      </c>
      <c r="CZ28" s="261">
        <f t="shared" si="38"/>
        <v>0.49602611536544983</v>
      </c>
      <c r="DA28" s="214">
        <f t="shared" si="39"/>
        <v>0.51998444502665619</v>
      </c>
      <c r="DB28" s="286">
        <f>'1'!FK28</f>
        <v>0.43889083894089465</v>
      </c>
      <c r="DC28" s="286">
        <f>'1'!FM28</f>
        <v>0.55050580521897696</v>
      </c>
      <c r="DD28" s="261">
        <f>'2'!DU28</f>
        <v>0.3545885696658202</v>
      </c>
      <c r="DE28" s="287">
        <f>'2'!DW28</f>
        <v>0.47709034544152551</v>
      </c>
      <c r="DF28" s="287">
        <f>'3'!CU28</f>
        <v>0.17593492739047506</v>
      </c>
      <c r="DG28" s="261">
        <f>'8'!DW28</f>
        <v>0.42144848391694784</v>
      </c>
      <c r="DH28" s="261">
        <f t="shared" si="40"/>
        <v>0.32004554088603532</v>
      </c>
      <c r="DI28" s="214">
        <f t="shared" si="41"/>
        <v>0.35461871171922232</v>
      </c>
    </row>
    <row r="29" spans="1:117" ht="19.5" customHeight="1">
      <c r="A29" s="201">
        <v>1985</v>
      </c>
      <c r="B29" s="286">
        <f>'1'!K29</f>
        <v>0.31086697574099548</v>
      </c>
      <c r="C29" s="286">
        <f>'1'!M29</f>
        <v>0.41298423328420253</v>
      </c>
      <c r="D29" s="261">
        <f>'2'!H29</f>
        <v>0.22530466125771656</v>
      </c>
      <c r="E29" s="287">
        <f>'2'!J29</f>
        <v>0.3173255145682416</v>
      </c>
      <c r="F29" s="287">
        <f>'3'!H29</f>
        <v>0.53537138591070221</v>
      </c>
      <c r="G29" s="261">
        <f>'8'!J29</f>
        <v>0.69024197706959201</v>
      </c>
      <c r="H29" s="261">
        <f t="shared" si="14"/>
        <v>0.50592500875912927</v>
      </c>
      <c r="I29" s="214">
        <f t="shared" si="15"/>
        <v>0.5355505455988232</v>
      </c>
      <c r="J29" s="286">
        <f>'1'!W29</f>
        <v>0.36269630246500334</v>
      </c>
      <c r="K29" s="286">
        <f>'1'!Y29</f>
        <v>0.47166938501383182</v>
      </c>
      <c r="L29" s="261">
        <f>'2'!Q29</f>
        <v>0.25539964936460957</v>
      </c>
      <c r="M29" s="287">
        <f>'2'!S29</f>
        <v>0.35802025319956232</v>
      </c>
      <c r="N29" s="287">
        <f>'3'!O29</f>
        <v>0.8506801849695006</v>
      </c>
      <c r="O29" s="261">
        <f>'8'!S29</f>
        <v>0.74558599707141238</v>
      </c>
      <c r="P29" s="261">
        <f t="shared" si="16"/>
        <v>0.66202709853868558</v>
      </c>
      <c r="Q29" s="214">
        <f t="shared" si="17"/>
        <v>0.69408377543194655</v>
      </c>
      <c r="R29" s="286">
        <f>'1'!AI29</f>
        <v>0.34589280875697032</v>
      </c>
      <c r="S29" s="286">
        <f>'1'!AK29</f>
        <v>0.45313219131132254</v>
      </c>
      <c r="T29" s="261">
        <f>'2'!Z29</f>
        <v>0.24474720278474696</v>
      </c>
      <c r="U29" s="287">
        <f>'2'!AB29</f>
        <v>0.34389374888592411</v>
      </c>
      <c r="V29" s="287">
        <f>'3'!V29</f>
        <v>0.5144635758426237</v>
      </c>
      <c r="W29" s="261">
        <f>'8'!AB29</f>
        <v>0.67869929465927159</v>
      </c>
      <c r="X29" s="261">
        <f t="shared" si="18"/>
        <v>0.50304850076469976</v>
      </c>
      <c r="Y29" s="214">
        <f t="shared" si="19"/>
        <v>0.53441103188568784</v>
      </c>
      <c r="Z29" s="286">
        <f>'1'!AU29</f>
        <v>0.27555756959982974</v>
      </c>
      <c r="AA29" s="286">
        <f>'1'!AW29</f>
        <v>0.37025748664943942</v>
      </c>
      <c r="AB29" s="261">
        <f>'2'!AI29</f>
        <v>0.28006530243617361</v>
      </c>
      <c r="AC29" s="287">
        <f>'2'!AK29</f>
        <v>0.3896417448834199</v>
      </c>
      <c r="AD29" s="287">
        <f>'3'!AC29</f>
        <v>0.56739412859408167</v>
      </c>
      <c r="AE29" s="261">
        <f>'8'!AK29</f>
        <v>0.77751416601789847</v>
      </c>
      <c r="AF29" s="261">
        <f t="shared" si="20"/>
        <v>0.54332994540658552</v>
      </c>
      <c r="AG29" s="214">
        <f t="shared" si="21"/>
        <v>0.57322757306123218</v>
      </c>
      <c r="AH29" s="286">
        <f>'1'!BG29</f>
        <v>0.15472041337649003</v>
      </c>
      <c r="AI29" s="286">
        <f>'1'!BI29</f>
        <v>0.2028008867058565</v>
      </c>
      <c r="AJ29" s="261">
        <f>'2'!AR29</f>
        <v>0.30683924595835932</v>
      </c>
      <c r="AK29" s="287">
        <f>'2'!AT29</f>
        <v>0.42237366154315975</v>
      </c>
      <c r="AL29" s="287">
        <f>'3'!AJ29</f>
        <v>0.84996841313925575</v>
      </c>
      <c r="AM29" s="261">
        <f>'8'!AT29</f>
        <v>0.80925643337141717</v>
      </c>
      <c r="AN29" s="261">
        <f t="shared" si="22"/>
        <v>0.64439230253826141</v>
      </c>
      <c r="AO29" s="214">
        <f t="shared" si="23"/>
        <v>0.66556183876261477</v>
      </c>
      <c r="AP29" s="286">
        <f>'1'!BS29</f>
        <v>0.32312952669857853</v>
      </c>
      <c r="AQ29" s="286">
        <f>'1'!BU29</f>
        <v>0.42728115474793643</v>
      </c>
      <c r="AR29" s="261">
        <f>'2'!BA29</f>
        <v>0.25879883460676012</v>
      </c>
      <c r="AS29" s="287">
        <f>'2'!BC29</f>
        <v>0.36246670810314241</v>
      </c>
      <c r="AT29" s="287">
        <f>'3'!AQ29</f>
        <v>0.56801381481353397</v>
      </c>
      <c r="AU29" s="261">
        <f>'8'!BC29</f>
        <v>0.73813584149728173</v>
      </c>
      <c r="AV29" s="261">
        <f t="shared" si="24"/>
        <v>0.53915206717498987</v>
      </c>
      <c r="AW29" s="214">
        <f t="shared" si="25"/>
        <v>0.57034918013449964</v>
      </c>
      <c r="AX29" s="286">
        <f>'1'!CE29</f>
        <v>0.25363227641445973</v>
      </c>
      <c r="AY29" s="286">
        <f>'1'!CG29</f>
        <v>0.34247207527409534</v>
      </c>
      <c r="AZ29" s="261">
        <f>'2'!BJ29</f>
        <v>0.30284270546529773</v>
      </c>
      <c r="BA29" s="287">
        <f>'2'!BL29</f>
        <v>0.41758706230063913</v>
      </c>
      <c r="BB29" s="287">
        <f>'3'!AX29</f>
        <v>0.62471258399760332</v>
      </c>
      <c r="BC29" s="261">
        <f>'8'!BL29</f>
        <v>0.6832593887420616</v>
      </c>
      <c r="BD29" s="261">
        <f t="shared" si="26"/>
        <v>0.53587357605108155</v>
      </c>
      <c r="BE29" s="214">
        <f t="shared" si="27"/>
        <v>0.5651159715065428</v>
      </c>
      <c r="BF29" s="286">
        <f>'1'!CQ29</f>
        <v>0.33207473751320293</v>
      </c>
      <c r="BG29" s="286">
        <f>'1'!CS29</f>
        <v>0.43754426359997861</v>
      </c>
      <c r="BH29" s="261">
        <f>'2'!BS29</f>
        <v>0.25318207913281288</v>
      </c>
      <c r="BI29" s="287">
        <f>'2'!BU29</f>
        <v>0.35510365207733441</v>
      </c>
      <c r="BJ29" s="287">
        <f>'3'!BE29</f>
        <v>0.58149595563546186</v>
      </c>
      <c r="BK29" s="261">
        <f>'8'!BU29</f>
        <v>0.7259483023380312</v>
      </c>
      <c r="BL29" s="261">
        <f t="shared" si="28"/>
        <v>0.54211602837151596</v>
      </c>
      <c r="BM29" s="214">
        <f t="shared" si="29"/>
        <v>0.57340209088332328</v>
      </c>
      <c r="BN29" s="286">
        <f>'1'!DC29</f>
        <v>0.41691682414335368</v>
      </c>
      <c r="BO29" s="286">
        <f>'1'!DE29</f>
        <v>0.52859184401717318</v>
      </c>
      <c r="BP29" s="261">
        <f>'2'!CB29</f>
        <v>0.39072893920772822</v>
      </c>
      <c r="BQ29" s="287">
        <f>'2'!CD29</f>
        <v>0.51575133718212929</v>
      </c>
      <c r="BR29" s="287">
        <f>'3'!BL29</f>
        <v>0.7173757008270899</v>
      </c>
      <c r="BS29" s="261">
        <f>'8'!CD29</f>
        <v>0.75444710751586741</v>
      </c>
      <c r="BT29" s="261">
        <f t="shared" si="30"/>
        <v>0.63574067133503975</v>
      </c>
      <c r="BU29" s="214">
        <f t="shared" si="31"/>
        <v>0.67057791510724374</v>
      </c>
      <c r="BV29" s="286">
        <f>'1'!DO29</f>
        <v>0.28553339650346132</v>
      </c>
      <c r="BW29" s="286">
        <f>'1'!DQ29</f>
        <v>0.38257289073780576</v>
      </c>
      <c r="BX29" s="261">
        <f>'2'!CK29</f>
        <v>0.44936164195577016</v>
      </c>
      <c r="BY29" s="287">
        <f>'2'!CM29</f>
        <v>0.57412815451327015</v>
      </c>
      <c r="BZ29" s="287">
        <f>'3'!BS29</f>
        <v>0.77537482349517661</v>
      </c>
      <c r="CA29" s="261">
        <f>'8'!CM29</f>
        <v>0.83367347827424587</v>
      </c>
      <c r="CB29" s="261">
        <f t="shared" si="32"/>
        <v>0.6622948163766138</v>
      </c>
      <c r="CC29" s="214">
        <f t="shared" si="33"/>
        <v>0.69417936647923262</v>
      </c>
      <c r="CD29" s="286">
        <f>'1'!EA29</f>
        <v>0.18132773243731762</v>
      </c>
      <c r="CE29" s="286">
        <f>'1'!EC29</f>
        <v>0.24295066787509978</v>
      </c>
      <c r="CF29" s="261">
        <f>'2'!CT29</f>
        <v>0.12082749416212707</v>
      </c>
      <c r="CG29" s="287">
        <f>'2'!CV29</f>
        <v>0.15339397824239562</v>
      </c>
      <c r="CH29" s="287">
        <f>'3'!BZ29</f>
        <v>0.53424378403844375</v>
      </c>
      <c r="CI29" s="261">
        <f>'8'!CV29</f>
        <v>0.68307732627757045</v>
      </c>
      <c r="CJ29" s="261">
        <f t="shared" si="34"/>
        <v>0.46696900740232489</v>
      </c>
      <c r="CK29" s="214">
        <f t="shared" si="35"/>
        <v>0.48255024289790815</v>
      </c>
      <c r="CL29" s="286">
        <f>'1'!EM29</f>
        <v>0.27193111839953471</v>
      </c>
      <c r="CM29" s="286">
        <f>'1'!EO29</f>
        <v>0.36573091162286098</v>
      </c>
      <c r="CN29" s="261">
        <f>'2'!DC29</f>
        <v>0.28607373314244627</v>
      </c>
      <c r="CO29" s="287">
        <f>'2'!DE29</f>
        <v>0.39712607679851775</v>
      </c>
      <c r="CP29" s="287">
        <f>'3'!CG29</f>
        <v>0.67503980840325006</v>
      </c>
      <c r="CQ29" s="261">
        <f>'8'!DE29</f>
        <v>0.85079597275876451</v>
      </c>
      <c r="CR29" s="261">
        <f t="shared" si="36"/>
        <v>0.60824831218308095</v>
      </c>
      <c r="CS29" s="214">
        <f t="shared" si="37"/>
        <v>0.6381135051933533</v>
      </c>
      <c r="CT29" s="286">
        <f>'1'!EY29</f>
        <v>0.22292002233881003</v>
      </c>
      <c r="CU29" s="286">
        <f>'1'!FA29</f>
        <v>0.30177063176331065</v>
      </c>
      <c r="CV29" s="261">
        <f>'2'!DL29</f>
        <v>0.22189630233751151</v>
      </c>
      <c r="CW29" s="287">
        <f>'2'!DN29</f>
        <v>0.31255872438913729</v>
      </c>
      <c r="CX29" s="287">
        <f>'3'!CN29</f>
        <v>0.4625896387766677</v>
      </c>
      <c r="CY29" s="261">
        <f>'8'!DN29</f>
        <v>0.76683598883193782</v>
      </c>
      <c r="CZ29" s="261">
        <f t="shared" si="38"/>
        <v>0.48186028686176158</v>
      </c>
      <c r="DA29" s="214">
        <f t="shared" si="39"/>
        <v>0.50669665095182426</v>
      </c>
      <c r="DB29" s="286">
        <f>'1'!FK29</f>
        <v>0.46931916401735663</v>
      </c>
      <c r="DC29" s="286">
        <f>'1'!FM29</f>
        <v>0.57984969219793814</v>
      </c>
      <c r="DD29" s="261">
        <f>'2'!DU29</f>
        <v>0.36402894457417878</v>
      </c>
      <c r="DE29" s="287">
        <f>'2'!DW29</f>
        <v>0.48740395872591713</v>
      </c>
      <c r="DF29" s="287">
        <f>'3'!CU29</f>
        <v>0.15208446751171129</v>
      </c>
      <c r="DG29" s="261">
        <f>'8'!DW29</f>
        <v>0.4118810343981712</v>
      </c>
      <c r="DH29" s="261">
        <f t="shared" si="40"/>
        <v>0.31466482458502509</v>
      </c>
      <c r="DI29" s="214">
        <f t="shared" si="41"/>
        <v>0.34910843163631522</v>
      </c>
    </row>
    <row r="30" spans="1:117" ht="19.5" customHeight="1">
      <c r="A30" s="201">
        <v>1986</v>
      </c>
      <c r="B30" s="286">
        <f>'1'!K30</f>
        <v>0.31285619700338413</v>
      </c>
      <c r="C30" s="286">
        <f>'1'!M30</f>
        <v>0.41532171438202303</v>
      </c>
      <c r="D30" s="261">
        <f>'2'!H30</f>
        <v>0.23514497722960848</v>
      </c>
      <c r="E30" s="287">
        <f>'2'!J30</f>
        <v>0.33090250385473896</v>
      </c>
      <c r="F30" s="287">
        <f>'3'!H30</f>
        <v>0.52573154818278112</v>
      </c>
      <c r="G30" s="261">
        <f>'8'!J30</f>
        <v>0.68560058190004614</v>
      </c>
      <c r="H30" s="261">
        <f t="shared" si="14"/>
        <v>0.50205853096676401</v>
      </c>
      <c r="I30" s="214">
        <f t="shared" si="15"/>
        <v>0.53212738710500485</v>
      </c>
      <c r="J30" s="286">
        <f>'1'!W30</f>
        <v>0.38499252274568913</v>
      </c>
      <c r="K30" s="286">
        <f>'1'!Y30</f>
        <v>0.49559194362677766</v>
      </c>
      <c r="L30" s="261">
        <f>'2'!Q30</f>
        <v>0.26354862467133805</v>
      </c>
      <c r="M30" s="287">
        <f>'2'!S30</f>
        <v>0.36863140120544791</v>
      </c>
      <c r="N30" s="287">
        <f>'3'!O30</f>
        <v>0.84968209911732306</v>
      </c>
      <c r="O30" s="261">
        <f>'8'!S30</f>
        <v>0.75418371136506124</v>
      </c>
      <c r="P30" s="261">
        <f t="shared" si="16"/>
        <v>0.66948132007271921</v>
      </c>
      <c r="Q30" s="214">
        <f t="shared" si="17"/>
        <v>0.7021094819023479</v>
      </c>
      <c r="R30" s="286">
        <f>'1'!AI30</f>
        <v>0.35731154662978432</v>
      </c>
      <c r="S30" s="286">
        <f>'1'!AK30</f>
        <v>0.46577785754841444</v>
      </c>
      <c r="T30" s="261">
        <f>'2'!Z30</f>
        <v>0.25490652609261699</v>
      </c>
      <c r="U30" s="287">
        <f>'2'!AB30</f>
        <v>0.3573727705570911</v>
      </c>
      <c r="V30" s="287">
        <f>'3'!V30</f>
        <v>0.5211743973905274</v>
      </c>
      <c r="W30" s="261">
        <f>'8'!AB30</f>
        <v>0.68157359919341376</v>
      </c>
      <c r="X30" s="261">
        <f t="shared" si="18"/>
        <v>0.50989480064945369</v>
      </c>
      <c r="Y30" s="214">
        <f t="shared" si="19"/>
        <v>0.54183468727962714</v>
      </c>
      <c r="Z30" s="286">
        <f>'1'!AU30</f>
        <v>0.30373951783150832</v>
      </c>
      <c r="AA30" s="286">
        <f>'1'!AW30</f>
        <v>0.40454976953446525</v>
      </c>
      <c r="AB30" s="261">
        <f>'2'!AI30</f>
        <v>0.29564830720464685</v>
      </c>
      <c r="AC30" s="287">
        <f>'2'!AK30</f>
        <v>0.40888425972615117</v>
      </c>
      <c r="AD30" s="287">
        <f>'3'!AC30</f>
        <v>0.56739412859408167</v>
      </c>
      <c r="AE30" s="261">
        <f>'8'!AK30</f>
        <v>0.79040043065185706</v>
      </c>
      <c r="AF30" s="261">
        <f t="shared" si="20"/>
        <v>0.55439051491995617</v>
      </c>
      <c r="AG30" s="214">
        <f t="shared" si="21"/>
        <v>0.58587616051269797</v>
      </c>
      <c r="AH30" s="286">
        <f>'1'!BG30</f>
        <v>0.17699150818995235</v>
      </c>
      <c r="AI30" s="286">
        <f>'1'!BI30</f>
        <v>0.23654954828013935</v>
      </c>
      <c r="AJ30" s="261">
        <f>'2'!AR30</f>
        <v>0.31570487030464378</v>
      </c>
      <c r="AK30" s="287">
        <f>'2'!AT30</f>
        <v>0.43287268925833056</v>
      </c>
      <c r="AL30" s="287">
        <f>'3'!AJ30</f>
        <v>0.84996841313925575</v>
      </c>
      <c r="AM30" s="261">
        <f>'8'!AT30</f>
        <v>0.80847292682651994</v>
      </c>
      <c r="AN30" s="261">
        <f t="shared" si="22"/>
        <v>0.64949803197211309</v>
      </c>
      <c r="AO30" s="214">
        <f t="shared" si="23"/>
        <v>0.6731264218855193</v>
      </c>
      <c r="AP30" s="286">
        <f>'1'!BS30</f>
        <v>0.34215422433867754</v>
      </c>
      <c r="AQ30" s="286">
        <f>'1'!BU30</f>
        <v>0.4489460258343847</v>
      </c>
      <c r="AR30" s="261">
        <f>'2'!BA30</f>
        <v>0.26510373364321643</v>
      </c>
      <c r="AS30" s="287">
        <f>'2'!BC30</f>
        <v>0.37063762837919695</v>
      </c>
      <c r="AT30" s="287">
        <f>'3'!AQ30</f>
        <v>0.55388602229680084</v>
      </c>
      <c r="AU30" s="261">
        <f>'8'!BC30</f>
        <v>0.72554056487767049</v>
      </c>
      <c r="AV30" s="261">
        <f t="shared" si="24"/>
        <v>0.53415779661407869</v>
      </c>
      <c r="AW30" s="214">
        <f t="shared" si="25"/>
        <v>0.56606954638681817</v>
      </c>
      <c r="AX30" s="286">
        <f>'1'!CE30</f>
        <v>0.27543294536571278</v>
      </c>
      <c r="AY30" s="286">
        <f>'1'!CG30</f>
        <v>0.3701023732619616</v>
      </c>
      <c r="AZ30" s="261">
        <f>'2'!BJ30</f>
        <v>0.31291972280947927</v>
      </c>
      <c r="BA30" s="287">
        <f>'2'!BL30</f>
        <v>0.42959190142660608</v>
      </c>
      <c r="BB30" s="287">
        <f>'3'!AX30</f>
        <v>0.64748209336370433</v>
      </c>
      <c r="BC30" s="261">
        <f>'8'!BL30</f>
        <v>0.70554295433947833</v>
      </c>
      <c r="BD30" s="261">
        <f t="shared" si="26"/>
        <v>0.55703428500141572</v>
      </c>
      <c r="BE30" s="214">
        <f t="shared" si="27"/>
        <v>0.58763538844237817</v>
      </c>
      <c r="BF30" s="286">
        <f>'1'!CQ30</f>
        <v>0.35414697575946813</v>
      </c>
      <c r="BG30" s="286">
        <f>'1'!CS30</f>
        <v>0.46229415951467778</v>
      </c>
      <c r="BH30" s="261">
        <f>'2'!BS30</f>
        <v>0.26246492359692059</v>
      </c>
      <c r="BI30" s="287">
        <f>'2'!BU30</f>
        <v>0.36722981050366355</v>
      </c>
      <c r="BJ30" s="287">
        <f>'3'!BE30</f>
        <v>0.58149595563546186</v>
      </c>
      <c r="BK30" s="261">
        <f>'8'!BU30</f>
        <v>0.71837359376619236</v>
      </c>
      <c r="BL30" s="261">
        <f t="shared" si="28"/>
        <v>0.54518634789562814</v>
      </c>
      <c r="BM30" s="214">
        <f t="shared" si="29"/>
        <v>0.57729227333734434</v>
      </c>
      <c r="BN30" s="286">
        <f>'1'!DC30</f>
        <v>0.42997723736852628</v>
      </c>
      <c r="BO30" s="286">
        <f>'1'!DE30</f>
        <v>0.54169215239232593</v>
      </c>
      <c r="BP30" s="261">
        <f>'2'!CB30</f>
        <v>0.40220595766397843</v>
      </c>
      <c r="BQ30" s="287">
        <f>'2'!CD30</f>
        <v>0.52758116933797672</v>
      </c>
      <c r="BR30" s="287">
        <f>'3'!BL30</f>
        <v>0.69567805609522426</v>
      </c>
      <c r="BS30" s="261">
        <f>'8'!CD30</f>
        <v>0.749704865623396</v>
      </c>
      <c r="BT30" s="261">
        <f t="shared" si="30"/>
        <v>0.62939872536521158</v>
      </c>
      <c r="BU30" s="214">
        <f t="shared" si="31"/>
        <v>0.6642792295373714</v>
      </c>
      <c r="BV30" s="286">
        <f>'1'!DO30</f>
        <v>0.30596654274670104</v>
      </c>
      <c r="BW30" s="286">
        <f>'1'!DQ30</f>
        <v>0.40719518744000566</v>
      </c>
      <c r="BX30" s="261">
        <f>'2'!CK30</f>
        <v>0.45281381244371466</v>
      </c>
      <c r="BY30" s="287">
        <f>'2'!CM30</f>
        <v>0.57741335250660264</v>
      </c>
      <c r="BZ30" s="287">
        <f>'3'!BS30</f>
        <v>0.78510805643119363</v>
      </c>
      <c r="CA30" s="261">
        <f>'8'!CM30</f>
        <v>0.84002912586345357</v>
      </c>
      <c r="CB30" s="261">
        <f t="shared" si="32"/>
        <v>0.67252665012522517</v>
      </c>
      <c r="CC30" s="214">
        <f t="shared" si="33"/>
        <v>0.70523233307017485</v>
      </c>
      <c r="CD30" s="286">
        <f>'1'!EA30</f>
        <v>0.19816210781106444</v>
      </c>
      <c r="CE30" s="286">
        <f>'1'!EC30</f>
        <v>0.2673056418219496</v>
      </c>
      <c r="CF30" s="261">
        <f>'2'!CT30</f>
        <v>0.12837337859168885</v>
      </c>
      <c r="CG30" s="287">
        <f>'2'!CV30</f>
        <v>0.16665869987689436</v>
      </c>
      <c r="CH30" s="287">
        <f>'3'!BZ30</f>
        <v>0.54417044301507811</v>
      </c>
      <c r="CI30" s="261">
        <f>'8'!CV30</f>
        <v>0.68594864799906274</v>
      </c>
      <c r="CJ30" s="261">
        <f t="shared" si="34"/>
        <v>0.47592253102713189</v>
      </c>
      <c r="CK30" s="214">
        <f t="shared" si="35"/>
        <v>0.49357976995782948</v>
      </c>
      <c r="CL30" s="286">
        <f>'1'!EM30</f>
        <v>0.29387988972848</v>
      </c>
      <c r="CM30" s="286">
        <f>'1'!EO30</f>
        <v>0.39272655598408568</v>
      </c>
      <c r="CN30" s="261">
        <f>'2'!DC30</f>
        <v>0.29013794926760456</v>
      </c>
      <c r="CO30" s="287">
        <f>'2'!DE30</f>
        <v>0.40214214138866805</v>
      </c>
      <c r="CP30" s="287">
        <f>'3'!CG30</f>
        <v>0.64816705465134661</v>
      </c>
      <c r="CQ30" s="261">
        <f>'8'!DE30</f>
        <v>0.84893155629627992</v>
      </c>
      <c r="CR30" s="261">
        <f t="shared" si="36"/>
        <v>0.60173606162187909</v>
      </c>
      <c r="CS30" s="214">
        <f t="shared" si="37"/>
        <v>0.63270581408510662</v>
      </c>
      <c r="CT30" s="286">
        <f>'1'!EY30</f>
        <v>0.24784114701167972</v>
      </c>
      <c r="CU30" s="286">
        <f>'1'!FA30</f>
        <v>0.33496133182817489</v>
      </c>
      <c r="CV30" s="261">
        <f>'2'!DL30</f>
        <v>0.2350314130338037</v>
      </c>
      <c r="CW30" s="287">
        <f>'2'!DN30</f>
        <v>0.33074735774331204</v>
      </c>
      <c r="CX30" s="287">
        <f>'3'!CN30</f>
        <v>0.41705508201687108</v>
      </c>
      <c r="CY30" s="261">
        <f>'8'!DN30</f>
        <v>0.77108812928939918</v>
      </c>
      <c r="CZ30" s="261">
        <f t="shared" si="38"/>
        <v>0.47121984229928449</v>
      </c>
      <c r="DA30" s="214">
        <f t="shared" si="39"/>
        <v>0.49821547373353436</v>
      </c>
      <c r="DB30" s="286">
        <f>'1'!FK30</f>
        <v>0.49391094306610528</v>
      </c>
      <c r="DC30" s="286">
        <f>'1'!FM30</f>
        <v>0.60276862453013635</v>
      </c>
      <c r="DD30" s="261">
        <f>'2'!DU30</f>
        <v>0.37530587647580266</v>
      </c>
      <c r="DE30" s="287">
        <f>'2'!DW30</f>
        <v>0.49952167643612289</v>
      </c>
      <c r="DF30" s="287">
        <f>'3'!CU30</f>
        <v>0.12767256391141496</v>
      </c>
      <c r="DG30" s="261">
        <f>'8'!DW30</f>
        <v>0.41141953343608989</v>
      </c>
      <c r="DH30" s="261">
        <f t="shared" si="40"/>
        <v>0.31080766185619429</v>
      </c>
      <c r="DI30" s="214">
        <f t="shared" si="41"/>
        <v>0.34500077814503255</v>
      </c>
    </row>
    <row r="31" spans="1:117" ht="19.5" customHeight="1">
      <c r="A31" s="201">
        <v>1987</v>
      </c>
      <c r="B31" s="286">
        <f>'1'!K31</f>
        <v>0.32344330154316908</v>
      </c>
      <c r="C31" s="286">
        <f>'1'!M31</f>
        <v>0.42764349960795034</v>
      </c>
      <c r="D31" s="261">
        <f>'2'!H31</f>
        <v>0.23770036930131497</v>
      </c>
      <c r="E31" s="287">
        <f>'2'!J31</f>
        <v>0.33438419929674296</v>
      </c>
      <c r="F31" s="287">
        <f>'3'!H31</f>
        <v>0.51595171484286362</v>
      </c>
      <c r="G31" s="261">
        <f>'8'!J31</f>
        <v>0.68784336789536382</v>
      </c>
      <c r="H31" s="261">
        <f t="shared" si="14"/>
        <v>0.50119239354451994</v>
      </c>
      <c r="I31" s="214">
        <f t="shared" si="15"/>
        <v>0.53170081615701892</v>
      </c>
      <c r="J31" s="286">
        <f>'1'!W31</f>
        <v>0.40951982091376837</v>
      </c>
      <c r="K31" s="286">
        <f>'1'!Y31</f>
        <v>0.52107143595694938</v>
      </c>
      <c r="L31" s="261">
        <f>'2'!Q31</f>
        <v>0.2739302727071492</v>
      </c>
      <c r="M31" s="287">
        <f>'2'!S31</f>
        <v>0.38191343078129425</v>
      </c>
      <c r="N31" s="287">
        <f>'3'!O31</f>
        <v>0.84869052660748645</v>
      </c>
      <c r="O31" s="261">
        <f>'8'!S31</f>
        <v>0.75542313865703048</v>
      </c>
      <c r="P31" s="261">
        <f t="shared" si="16"/>
        <v>0.67540014369357237</v>
      </c>
      <c r="Q31" s="214">
        <f t="shared" si="17"/>
        <v>0.70850878250962301</v>
      </c>
      <c r="R31" s="286">
        <f>'1'!AI31</f>
        <v>0.36883499537830577</v>
      </c>
      <c r="S31" s="286">
        <f>'1'!AK31</f>
        <v>0.47833088054970807</v>
      </c>
      <c r="T31" s="261">
        <f>'2'!Z31</f>
        <v>0.26314081561090252</v>
      </c>
      <c r="U31" s="287">
        <f>'2'!AB31</f>
        <v>0.36810430689320411</v>
      </c>
      <c r="V31" s="287">
        <f>'3'!V31</f>
        <v>0.52728539534229779</v>
      </c>
      <c r="W31" s="261">
        <f>'8'!AB31</f>
        <v>0.6894305840381707</v>
      </c>
      <c r="X31" s="261">
        <f t="shared" si="18"/>
        <v>0.51782441398512169</v>
      </c>
      <c r="Y31" s="214">
        <f t="shared" si="19"/>
        <v>0.55021994014763231</v>
      </c>
      <c r="Z31" s="286">
        <f>'1'!AU31</f>
        <v>0.30685884113606982</v>
      </c>
      <c r="AA31" s="286">
        <f>'1'!AW31</f>
        <v>0.4082525591951372</v>
      </c>
      <c r="AB31" s="261">
        <f>'2'!AI31</f>
        <v>0.30792384410223284</v>
      </c>
      <c r="AC31" s="287">
        <f>'2'!AK31</f>
        <v>0.42366685568694268</v>
      </c>
      <c r="AD31" s="287">
        <f>'3'!AC31</f>
        <v>0.56739412859408167</v>
      </c>
      <c r="AE31" s="261">
        <f>'8'!AK31</f>
        <v>0.78711905299512663</v>
      </c>
      <c r="AF31" s="261">
        <f t="shared" si="20"/>
        <v>0.55525751997360795</v>
      </c>
      <c r="AG31" s="214">
        <f t="shared" si="21"/>
        <v>0.58711056474389234</v>
      </c>
      <c r="AH31" s="286">
        <f>'1'!BG31</f>
        <v>0.19987726982266579</v>
      </c>
      <c r="AI31" s="286">
        <f>'1'!BI31</f>
        <v>0.26974403190919394</v>
      </c>
      <c r="AJ31" s="261">
        <f>'2'!AR31</f>
        <v>0.32000798984464113</v>
      </c>
      <c r="AK31" s="287">
        <f>'2'!AT31</f>
        <v>0.43791055190753209</v>
      </c>
      <c r="AL31" s="287">
        <f>'3'!AJ31</f>
        <v>0.84996841313925575</v>
      </c>
      <c r="AM31" s="261">
        <f>'8'!AT31</f>
        <v>0.81140706961918707</v>
      </c>
      <c r="AN31" s="261">
        <f t="shared" si="22"/>
        <v>0.65538573909045572</v>
      </c>
      <c r="AO31" s="214">
        <f t="shared" si="23"/>
        <v>0.68114934771405045</v>
      </c>
      <c r="AP31" s="286">
        <f>'1'!BS31</f>
        <v>0.36103645563799414</v>
      </c>
      <c r="AQ31" s="286">
        <f>'1'!BU31</f>
        <v>0.46985816235521183</v>
      </c>
      <c r="AR31" s="261">
        <f>'2'!BA31</f>
        <v>0.27179315312445917</v>
      </c>
      <c r="AS31" s="287">
        <f>'2'!BC31</f>
        <v>0.37920045554387921</v>
      </c>
      <c r="AT31" s="287">
        <f>'3'!AQ31</f>
        <v>0.5391437604101863</v>
      </c>
      <c r="AU31" s="261">
        <f>'8'!BC31</f>
        <v>0.72212976023352704</v>
      </c>
      <c r="AV31" s="261">
        <f t="shared" si="24"/>
        <v>0.53168303867417743</v>
      </c>
      <c r="AW31" s="214">
        <f t="shared" si="25"/>
        <v>0.56418811025956295</v>
      </c>
      <c r="AX31" s="286">
        <f>'1'!CE31</f>
        <v>0.29713231745227803</v>
      </c>
      <c r="AY31" s="286">
        <f>'1'!CG31</f>
        <v>0.39664696468504679</v>
      </c>
      <c r="AZ31" s="261">
        <f>'2'!BJ31</f>
        <v>0.32600936668664238</v>
      </c>
      <c r="BA31" s="287">
        <f>'2'!BL31</f>
        <v>0.44487466457695574</v>
      </c>
      <c r="BB31" s="287">
        <f>'3'!AX31</f>
        <v>0.66889688630693633</v>
      </c>
      <c r="BC31" s="261">
        <f>'8'!BL31</f>
        <v>0.71368426267561558</v>
      </c>
      <c r="BD31" s="261">
        <f t="shared" si="26"/>
        <v>0.57369143348457907</v>
      </c>
      <c r="BE31" s="214">
        <f t="shared" si="27"/>
        <v>0.60548089272016414</v>
      </c>
      <c r="BF31" s="286">
        <f>'1'!CQ31</f>
        <v>0.37428811291734937</v>
      </c>
      <c r="BG31" s="286">
        <f>'1'!CS31</f>
        <v>0.48420011653912287</v>
      </c>
      <c r="BH31" s="261">
        <f>'2'!BS31</f>
        <v>0.27121927089124948</v>
      </c>
      <c r="BI31" s="287">
        <f>'2'!BU31</f>
        <v>0.37847008410107658</v>
      </c>
      <c r="BJ31" s="287">
        <f>'3'!BE31</f>
        <v>0.44610976802534041</v>
      </c>
      <c r="BK31" s="261">
        <f>'8'!BU31</f>
        <v>0.71012743036073933</v>
      </c>
      <c r="BL31" s="261">
        <f t="shared" si="28"/>
        <v>0.4934616859909528</v>
      </c>
      <c r="BM31" s="214">
        <f t="shared" si="29"/>
        <v>0.52616916803629021</v>
      </c>
      <c r="BN31" s="286">
        <f>'1'!DC31</f>
        <v>0.41898663094195171</v>
      </c>
      <c r="BO31" s="286">
        <f>'1'!DE31</f>
        <v>0.5306830017962344</v>
      </c>
      <c r="BP31" s="261">
        <f>'2'!CB31</f>
        <v>0.41619479993151354</v>
      </c>
      <c r="BQ31" s="287">
        <f>'2'!CD31</f>
        <v>0.54172616894703052</v>
      </c>
      <c r="BR31" s="287">
        <f>'3'!BL31</f>
        <v>0.6716270321415837</v>
      </c>
      <c r="BS31" s="261">
        <f>'8'!CD31</f>
        <v>0.75496022169432553</v>
      </c>
      <c r="BT31" s="261">
        <f t="shared" si="30"/>
        <v>0.62055568554647289</v>
      </c>
      <c r="BU31" s="214">
        <f t="shared" si="31"/>
        <v>0.65544809661888104</v>
      </c>
      <c r="BV31" s="286">
        <f>'1'!DO31</f>
        <v>0.30697806454168225</v>
      </c>
      <c r="BW31" s="286">
        <f>'1'!DQ31</f>
        <v>0.40839372798798346</v>
      </c>
      <c r="BX31" s="261">
        <f>'2'!CK31</f>
        <v>0.46039603334838547</v>
      </c>
      <c r="BY31" s="287">
        <f>'2'!CM31</f>
        <v>0.58457340215989928</v>
      </c>
      <c r="BZ31" s="287">
        <f>'3'!BS31</f>
        <v>0.78804994466097622</v>
      </c>
      <c r="CA31" s="261">
        <f>'8'!CM31</f>
        <v>0.83785187427904662</v>
      </c>
      <c r="CB31" s="261">
        <f t="shared" si="32"/>
        <v>0.67401075639127939</v>
      </c>
      <c r="CC31" s="214">
        <f t="shared" si="33"/>
        <v>0.70671162596169101</v>
      </c>
      <c r="CD31" s="286">
        <f>'1'!EA31</f>
        <v>0.2248969806467461</v>
      </c>
      <c r="CE31" s="286">
        <f>'1'!EC31</f>
        <v>0.30445687380366371</v>
      </c>
      <c r="CF31" s="261">
        <f>'2'!CT31</f>
        <v>0.13726233320405146</v>
      </c>
      <c r="CG31" s="287">
        <f>'2'!CV31</f>
        <v>0.18195831074430507</v>
      </c>
      <c r="CH31" s="287">
        <f>'3'!BZ31</f>
        <v>0.55389440167104531</v>
      </c>
      <c r="CI31" s="261">
        <f>'8'!CV31</f>
        <v>0.69155416169330586</v>
      </c>
      <c r="CJ31" s="261">
        <f t="shared" si="34"/>
        <v>0.48772963862616425</v>
      </c>
      <c r="CK31" s="214">
        <f t="shared" si="35"/>
        <v>0.50811121501157319</v>
      </c>
      <c r="CL31" s="286">
        <f>'1'!EM31</f>
        <v>0.31370201407371567</v>
      </c>
      <c r="CM31" s="286">
        <f>'1'!EO31</f>
        <v>0.41631345001161174</v>
      </c>
      <c r="CN31" s="261">
        <f>'2'!DC31</f>
        <v>0.29511165962583857</v>
      </c>
      <c r="CO31" s="287">
        <f>'2'!DE31</f>
        <v>0.40823059369046744</v>
      </c>
      <c r="CP31" s="287">
        <f>'3'!CG31</f>
        <v>0.61962106353846891</v>
      </c>
      <c r="CQ31" s="261">
        <f>'8'!DE31</f>
        <v>0.84433203544942592</v>
      </c>
      <c r="CR31" s="261">
        <f t="shared" si="36"/>
        <v>0.59339960482754228</v>
      </c>
      <c r="CS31" s="214">
        <f t="shared" si="37"/>
        <v>0.62523378542158436</v>
      </c>
      <c r="CT31" s="286">
        <f>'1'!EY31</f>
        <v>0.27045595203461692</v>
      </c>
      <c r="CU31" s="286">
        <f>'1'!FA31</f>
        <v>0.36388189660376213</v>
      </c>
      <c r="CV31" s="261">
        <f>'2'!DL31</f>
        <v>0.23713001695080652</v>
      </c>
      <c r="CW31" s="287">
        <f>'2'!DN31</f>
        <v>0.33360864983885774</v>
      </c>
      <c r="CX31" s="287">
        <f>'3'!CN31</f>
        <v>0.42038637700460946</v>
      </c>
      <c r="CY31" s="261">
        <f>'8'!DN31</f>
        <v>0.7615536768154193</v>
      </c>
      <c r="CZ31" s="261">
        <f t="shared" si="38"/>
        <v>0.47442484594847362</v>
      </c>
      <c r="DA31" s="214">
        <f t="shared" si="39"/>
        <v>0.50275789815110783</v>
      </c>
      <c r="DB31" s="286">
        <f>'1'!FK31</f>
        <v>0.51081092397305572</v>
      </c>
      <c r="DC31" s="286">
        <f>'1'!FM31</f>
        <v>0.61812985146655941</v>
      </c>
      <c r="DD31" s="261">
        <f>'2'!DU31</f>
        <v>0.38680623529886193</v>
      </c>
      <c r="DE31" s="287">
        <f>'2'!DW31</f>
        <v>0.51166020803425893</v>
      </c>
      <c r="DF31" s="287">
        <f>'3'!CU31</f>
        <v>0.12787532026649898</v>
      </c>
      <c r="DG31" s="261">
        <f>'8'!DW31</f>
        <v>0.4174461888172169</v>
      </c>
      <c r="DH31" s="261">
        <f t="shared" si="40"/>
        <v>0.317226793076262</v>
      </c>
      <c r="DI31" s="214">
        <f t="shared" si="41"/>
        <v>0.35117597584850246</v>
      </c>
    </row>
    <row r="32" spans="1:117" ht="19.5" customHeight="1">
      <c r="A32" s="201">
        <v>1988</v>
      </c>
      <c r="B32" s="286">
        <f>'1'!K32</f>
        <v>0.33041166592532012</v>
      </c>
      <c r="C32" s="286">
        <f>'1'!M32</f>
        <v>0.4356465695125607</v>
      </c>
      <c r="D32" s="261">
        <f>'2'!H32</f>
        <v>0.23594440849625245</v>
      </c>
      <c r="E32" s="287">
        <f>'2'!J32</f>
        <v>0.33199364533105424</v>
      </c>
      <c r="F32" s="287">
        <f>'3'!H32</f>
        <v>0.50602973856879152</v>
      </c>
      <c r="G32" s="261">
        <f>'8'!J32</f>
        <v>0.6914021349847439</v>
      </c>
      <c r="H32" s="261">
        <f t="shared" si="14"/>
        <v>0.4995093099576291</v>
      </c>
      <c r="I32" s="214">
        <f t="shared" si="15"/>
        <v>0.53016121435855734</v>
      </c>
      <c r="J32" s="286">
        <f>'1'!W32</f>
        <v>0.4321215078747892</v>
      </c>
      <c r="K32" s="286">
        <f>'1'!Y32</f>
        <v>0.54382167974820983</v>
      </c>
      <c r="L32" s="261">
        <f>'2'!Q32</f>
        <v>0.27905902045353903</v>
      </c>
      <c r="M32" s="287">
        <f>'2'!S32</f>
        <v>0.38838015778374946</v>
      </c>
      <c r="N32" s="287">
        <f>'3'!O32</f>
        <v>0.84770561592121396</v>
      </c>
      <c r="O32" s="261">
        <f>'8'!S32</f>
        <v>0.76487371633501366</v>
      </c>
      <c r="P32" s="261">
        <f t="shared" si="16"/>
        <v>0.68287456488930143</v>
      </c>
      <c r="Q32" s="214">
        <f t="shared" si="17"/>
        <v>0.71614671299700661</v>
      </c>
      <c r="R32" s="286">
        <f>'1'!AI32</f>
        <v>0.3853390363069446</v>
      </c>
      <c r="S32" s="286">
        <f>'1'!AK32</f>
        <v>0.49595788797426371</v>
      </c>
      <c r="T32" s="261">
        <f>'2'!Z32</f>
        <v>0.27448689465300663</v>
      </c>
      <c r="U32" s="287">
        <f>'2'!AB32</f>
        <v>0.38261825701579061</v>
      </c>
      <c r="V32" s="287">
        <f>'3'!V32</f>
        <v>0.53651723573450028</v>
      </c>
      <c r="W32" s="261">
        <f>'8'!AB32</f>
        <v>0.70279818600949884</v>
      </c>
      <c r="X32" s="261">
        <f t="shared" si="18"/>
        <v>0.52996284682333938</v>
      </c>
      <c r="Y32" s="214">
        <f t="shared" si="19"/>
        <v>0.56289975339308163</v>
      </c>
      <c r="Z32" s="286">
        <f>'1'!AU32</f>
        <v>0.2985997313972158</v>
      </c>
      <c r="AA32" s="286">
        <f>'1'!AW32</f>
        <v>0.39840919442097933</v>
      </c>
      <c r="AB32" s="261">
        <f>'2'!AI32</f>
        <v>0.3238131484950536</v>
      </c>
      <c r="AC32" s="287">
        <f>'2'!AK32</f>
        <v>0.44233442893778996</v>
      </c>
      <c r="AD32" s="287">
        <f>'3'!AC32</f>
        <v>0.58143824534469113</v>
      </c>
      <c r="AE32" s="261">
        <f>'8'!AK32</f>
        <v>0.78232965228071949</v>
      </c>
      <c r="AF32" s="261">
        <f t="shared" si="20"/>
        <v>0.5593754549510408</v>
      </c>
      <c r="AG32" s="214">
        <f t="shared" si="21"/>
        <v>0.59118947560006718</v>
      </c>
      <c r="AH32" s="286">
        <f>'1'!BG32</f>
        <v>0.22229927886173145</v>
      </c>
      <c r="AI32" s="286">
        <f>'1'!BI32</f>
        <v>0.30092522993857279</v>
      </c>
      <c r="AJ32" s="261">
        <f>'2'!AR32</f>
        <v>0.32852329990151852</v>
      </c>
      <c r="AK32" s="287">
        <f>'2'!AT32</f>
        <v>0.44777073839215931</v>
      </c>
      <c r="AL32" s="287">
        <f>'3'!AJ32</f>
        <v>0.84729964340546937</v>
      </c>
      <c r="AM32" s="261">
        <f>'8'!AT32</f>
        <v>0.81582812905358648</v>
      </c>
      <c r="AN32" s="261">
        <f t="shared" si="22"/>
        <v>0.66098048184076186</v>
      </c>
      <c r="AO32" s="214">
        <f t="shared" si="23"/>
        <v>0.68863041590519414</v>
      </c>
      <c r="AP32" s="286">
        <f>'1'!BS32</f>
        <v>0.38031244871562042</v>
      </c>
      <c r="AQ32" s="286">
        <f>'1'!BU32</f>
        <v>0.4906321961370777</v>
      </c>
      <c r="AR32" s="261">
        <f>'2'!BA32</f>
        <v>0.27903561320940906</v>
      </c>
      <c r="AS32" s="287">
        <f>'2'!BC32</f>
        <v>0.38835078387817878</v>
      </c>
      <c r="AT32" s="287">
        <f>'3'!AQ32</f>
        <v>0.52376077158871293</v>
      </c>
      <c r="AU32" s="261">
        <f>'8'!BC32</f>
        <v>0.72112596839405207</v>
      </c>
      <c r="AV32" s="261">
        <f t="shared" si="24"/>
        <v>0.52980815021776584</v>
      </c>
      <c r="AW32" s="214">
        <f t="shared" si="25"/>
        <v>0.56280361676893431</v>
      </c>
      <c r="AX32" s="286">
        <f>'1'!CE32</f>
        <v>0.30824704755806764</v>
      </c>
      <c r="AY32" s="286">
        <f>'1'!CG32</f>
        <v>0.40989467881576436</v>
      </c>
      <c r="AZ32" s="261">
        <f>'2'!BJ32</f>
        <v>0.33441375745764113</v>
      </c>
      <c r="BA32" s="287">
        <f>'2'!BL32</f>
        <v>0.45450849683341188</v>
      </c>
      <c r="BB32" s="287">
        <f>'3'!AX32</f>
        <v>0.68904528790330788</v>
      </c>
      <c r="BC32" s="261">
        <f>'8'!BL32</f>
        <v>0.71924336634694952</v>
      </c>
      <c r="BD32" s="261">
        <f t="shared" si="26"/>
        <v>0.58648191032278563</v>
      </c>
      <c r="BE32" s="214">
        <f t="shared" si="27"/>
        <v>0.61882091051190213</v>
      </c>
      <c r="BF32" s="286">
        <f>'1'!CQ32</f>
        <v>0.3970519357195389</v>
      </c>
      <c r="BG32" s="286">
        <f>'1'!CS32</f>
        <v>0.50822566525994617</v>
      </c>
      <c r="BH32" s="261">
        <f>'2'!BS32</f>
        <v>0.28072688524273026</v>
      </c>
      <c r="BI32" s="287">
        <f>'2'!BU32</f>
        <v>0.3904699004835806</v>
      </c>
      <c r="BJ32" s="287">
        <f>'3'!BE32</f>
        <v>0.54720923439731872</v>
      </c>
      <c r="BK32" s="261">
        <f>'8'!BU32</f>
        <v>0.70605868713557574</v>
      </c>
      <c r="BL32" s="261">
        <f t="shared" si="28"/>
        <v>0.53818437556778098</v>
      </c>
      <c r="BM32" s="214">
        <f t="shared" si="29"/>
        <v>0.57139342299994755</v>
      </c>
      <c r="BN32" s="286">
        <f>'1'!DC32</f>
        <v>0.43032302865652861</v>
      </c>
      <c r="BO32" s="286">
        <f>'1'!DE32</f>
        <v>0.54203596759584738</v>
      </c>
      <c r="BP32" s="261">
        <f>'2'!CB32</f>
        <v>0.4256436883894551</v>
      </c>
      <c r="BQ32" s="287">
        <f>'2'!CD32</f>
        <v>0.55111610038831504</v>
      </c>
      <c r="BR32" s="287">
        <f>'3'!BL32</f>
        <v>0.6466410021900999</v>
      </c>
      <c r="BS32" s="261">
        <f>'8'!CD32</f>
        <v>0.74834421880695501</v>
      </c>
      <c r="BT32" s="261">
        <f t="shared" si="30"/>
        <v>0.61178864108837772</v>
      </c>
      <c r="BU32" s="214">
        <f t="shared" si="31"/>
        <v>0.64667847007612744</v>
      </c>
      <c r="BV32" s="286">
        <f>'1'!DO32</f>
        <v>0.29435070542712999</v>
      </c>
      <c r="BW32" s="286">
        <f>'1'!DQ32</f>
        <v>0.39329531349803959</v>
      </c>
      <c r="BX32" s="261">
        <f>'2'!CK32</f>
        <v>0.4697159564169448</v>
      </c>
      <c r="BY32" s="287">
        <f>'2'!CM32</f>
        <v>0.59327196790366754</v>
      </c>
      <c r="BZ32" s="287">
        <f>'3'!BS32</f>
        <v>0.7909558248483598</v>
      </c>
      <c r="CA32" s="261">
        <f>'8'!CM32</f>
        <v>0.82577900614720479</v>
      </c>
      <c r="CB32" s="261">
        <f t="shared" si="32"/>
        <v>0.66995776851062594</v>
      </c>
      <c r="CC32" s="214">
        <f t="shared" si="33"/>
        <v>0.70210229127348001</v>
      </c>
      <c r="CD32" s="286">
        <f>'1'!EA32</f>
        <v>0.24512748362422995</v>
      </c>
      <c r="CE32" s="286">
        <f>'1'!EC32</f>
        <v>0.33141632201384308</v>
      </c>
      <c r="CF32" s="261">
        <f>'2'!CT32</f>
        <v>0.14722045394359456</v>
      </c>
      <c r="CG32" s="287">
        <f>'2'!CV32</f>
        <v>0.19869754332865103</v>
      </c>
      <c r="CH32" s="287">
        <f>'3'!BZ32</f>
        <v>0.56342032416168641</v>
      </c>
      <c r="CI32" s="261">
        <f>'8'!CV32</f>
        <v>0.69369025454361588</v>
      </c>
      <c r="CJ32" s="261">
        <f t="shared" si="34"/>
        <v>0.49722274814696477</v>
      </c>
      <c r="CK32" s="214">
        <f t="shared" si="35"/>
        <v>0.5196282247633931</v>
      </c>
      <c r="CL32" s="286">
        <f>'1'!EM32</f>
        <v>0.3193456983446421</v>
      </c>
      <c r="CM32" s="286">
        <f>'1'!EO32</f>
        <v>0.42289804047300972</v>
      </c>
      <c r="CN32" s="261">
        <f>'2'!DC32</f>
        <v>0.29938066803141705</v>
      </c>
      <c r="CO32" s="287">
        <f>'2'!DE32</f>
        <v>0.413413114271168</v>
      </c>
      <c r="CP32" s="287">
        <f>'3'!CG32</f>
        <v>0.62173917430603942</v>
      </c>
      <c r="CQ32" s="261">
        <f>'8'!DE32</f>
        <v>0.85038787128615234</v>
      </c>
      <c r="CR32" s="261">
        <f t="shared" si="36"/>
        <v>0.59761923758033153</v>
      </c>
      <c r="CS32" s="214">
        <f t="shared" si="37"/>
        <v>0.62973295062998025</v>
      </c>
      <c r="CT32" s="286">
        <f>'1'!EY32</f>
        <v>0.29362901181969925</v>
      </c>
      <c r="CU32" s="286">
        <f>'1'!FA32</f>
        <v>0.39242331609024256</v>
      </c>
      <c r="CV32" s="261">
        <f>'2'!DL32</f>
        <v>0.24632921430654844</v>
      </c>
      <c r="CW32" s="287">
        <f>'2'!DN32</f>
        <v>0.34601041474893418</v>
      </c>
      <c r="CX32" s="287">
        <f>'3'!CN32</f>
        <v>0.42331117346127423</v>
      </c>
      <c r="CY32" s="261">
        <f>'8'!DN32</f>
        <v>0.77137491967410809</v>
      </c>
      <c r="CZ32" s="261">
        <f t="shared" si="38"/>
        <v>0.48409566908133678</v>
      </c>
      <c r="DA32" s="214">
        <f t="shared" si="39"/>
        <v>0.51382264997968408</v>
      </c>
      <c r="DB32" s="286">
        <f>'1'!FK32</f>
        <v>0.52939065751724312</v>
      </c>
      <c r="DC32" s="286">
        <f>'1'!FM32</f>
        <v>0.63466912714133994</v>
      </c>
      <c r="DD32" s="261">
        <f>'2'!DU32</f>
        <v>0.3960787916789672</v>
      </c>
      <c r="DE32" s="287">
        <f>'2'!DW32</f>
        <v>0.52129136250033858</v>
      </c>
      <c r="DF32" s="287">
        <f>'3'!CU32</f>
        <v>0.12807503233404752</v>
      </c>
      <c r="DG32" s="261">
        <f>'8'!DW32</f>
        <v>0.41378438384474747</v>
      </c>
      <c r="DH32" s="261">
        <f t="shared" si="40"/>
        <v>0.32085133875838862</v>
      </c>
      <c r="DI32" s="214">
        <f>DC32*0.2+DE32*0.1+DF32*0.4+DG32*0.3</f>
        <v>0.35442828976534513</v>
      </c>
    </row>
    <row r="33" spans="1:113" ht="19.5" customHeight="1">
      <c r="A33" s="201">
        <v>1989</v>
      </c>
      <c r="B33" s="286">
        <f>'1'!K33</f>
        <v>0.34761440937243571</v>
      </c>
      <c r="C33" s="286">
        <f>'1'!M33</f>
        <v>0.45505221920578637</v>
      </c>
      <c r="D33" s="261">
        <f>'2'!H33</f>
        <v>0.24237453912729584</v>
      </c>
      <c r="E33" s="287">
        <f>'2'!J33</f>
        <v>0.34070677396925525</v>
      </c>
      <c r="F33" s="287">
        <f>'3'!H33</f>
        <v>0.4959634377721755</v>
      </c>
      <c r="G33" s="261">
        <f>'8'!J33</f>
        <v>0.6965436554948975</v>
      </c>
      <c r="H33" s="261">
        <f t="shared" si="14"/>
        <v>0.50110880754455622</v>
      </c>
      <c r="I33" s="214">
        <f t="shared" si="15"/>
        <v>0.53242959299542225</v>
      </c>
      <c r="J33" s="286">
        <f>'1'!W33</f>
        <v>0.45063005735382822</v>
      </c>
      <c r="K33" s="286">
        <f>'1'!Y33</f>
        <v>0.56196048386822173</v>
      </c>
      <c r="L33" s="261">
        <f>'2'!Q33</f>
        <v>0.29036447795263542</v>
      </c>
      <c r="M33" s="287">
        <f>'2'!S33</f>
        <v>0.40242063382384879</v>
      </c>
      <c r="N33" s="287">
        <f>'3'!O33</f>
        <v>0.84842063381354205</v>
      </c>
      <c r="O33" s="261">
        <f>'8'!S33</f>
        <v>0.77375132004071545</v>
      </c>
      <c r="P33" s="261">
        <f t="shared" si="16"/>
        <v>0.69065610880366068</v>
      </c>
      <c r="Q33" s="214">
        <f t="shared" si="17"/>
        <v>0.72412780969366064</v>
      </c>
      <c r="R33" s="286">
        <f>'1'!AI33</f>
        <v>0.39446817772017617</v>
      </c>
      <c r="S33" s="286">
        <f>'1'!AK33</f>
        <v>0.50553637973919519</v>
      </c>
      <c r="T33" s="261">
        <f>'2'!Z33</f>
        <v>0.28462657082422926</v>
      </c>
      <c r="U33" s="287">
        <f>'2'!AB33</f>
        <v>0.39533098077996875</v>
      </c>
      <c r="V33" s="287">
        <f>'3'!V33</f>
        <v>0.54554890236692832</v>
      </c>
      <c r="W33" s="261">
        <f>'8'!AB33</f>
        <v>0.70449409448945655</v>
      </c>
      <c r="X33" s="261">
        <f t="shared" si="18"/>
        <v>0.53692408192006646</v>
      </c>
      <c r="Y33" s="214">
        <f t="shared" si="19"/>
        <v>0.57020816331944424</v>
      </c>
      <c r="Z33" s="286">
        <f>'1'!AU33</f>
        <v>0.29788593779249434</v>
      </c>
      <c r="AA33" s="286">
        <f>'1'!AW33</f>
        <v>0.39755250108923029</v>
      </c>
      <c r="AB33" s="261">
        <f>'2'!AI33</f>
        <v>0.33751364412350993</v>
      </c>
      <c r="AC33" s="287">
        <f>'2'!AK33</f>
        <v>0.45802754983668065</v>
      </c>
      <c r="AD33" s="287">
        <f>'3'!AC33</f>
        <v>0.59516934900897678</v>
      </c>
      <c r="AE33" s="261">
        <f>'8'!AK33</f>
        <v>0.77033271431806194</v>
      </c>
      <c r="AF33" s="261">
        <f t="shared" si="20"/>
        <v>0.56249610586985921</v>
      </c>
      <c r="AG33" s="214">
        <f t="shared" si="21"/>
        <v>0.59448080910052348</v>
      </c>
      <c r="AH33" s="286">
        <f>'1'!BG33</f>
        <v>0.24017564139290348</v>
      </c>
      <c r="AI33" s="286">
        <f>'1'!BI33</f>
        <v>0.32490477823737179</v>
      </c>
      <c r="AJ33" s="261">
        <f>'2'!AR33</f>
        <v>0.33376912034226425</v>
      </c>
      <c r="AK33" s="287">
        <f>'2'!AT33</f>
        <v>0.45377439032848627</v>
      </c>
      <c r="AL33" s="287">
        <f>'3'!AJ33</f>
        <v>0.84459325243152494</v>
      </c>
      <c r="AM33" s="261">
        <f>'8'!AT33</f>
        <v>0.82664898036240131</v>
      </c>
      <c r="AN33" s="261">
        <f t="shared" si="22"/>
        <v>0.66724403539413757</v>
      </c>
      <c r="AO33" s="214">
        <f t="shared" si="23"/>
        <v>0.69619038976165337</v>
      </c>
      <c r="AP33" s="286">
        <f>'1'!BS33</f>
        <v>0.39634042097897643</v>
      </c>
      <c r="AQ33" s="286">
        <f>'1'!BU33</f>
        <v>0.50748603379613733</v>
      </c>
      <c r="AR33" s="261">
        <f>'2'!BA33</f>
        <v>0.28762297371276685</v>
      </c>
      <c r="AS33" s="287">
        <f>'2'!BC33</f>
        <v>0.39904253601153183</v>
      </c>
      <c r="AT33" s="287">
        <f>'3'!AQ33</f>
        <v>0.50770967589849925</v>
      </c>
      <c r="AU33" s="261">
        <f>'8'!BC33</f>
        <v>0.7204097925086661</v>
      </c>
      <c r="AV33" s="261">
        <f t="shared" si="24"/>
        <v>0.52723718967907152</v>
      </c>
      <c r="AW33" s="214">
        <f t="shared" si="25"/>
        <v>0.56060826847238021</v>
      </c>
      <c r="AX33" s="286">
        <f>'1'!CE33</f>
        <v>0.31618681079846717</v>
      </c>
      <c r="AY33" s="286">
        <f>'1'!CG33</f>
        <v>0.41921949890507948</v>
      </c>
      <c r="AZ33" s="261">
        <f>'2'!BJ33</f>
        <v>0.34412743168438087</v>
      </c>
      <c r="BA33" s="287">
        <f>'2'!BL33</f>
        <v>0.46547509770535506</v>
      </c>
      <c r="BB33" s="287">
        <f>'3'!AX33</f>
        <v>0.70800979386552676</v>
      </c>
      <c r="BC33" s="261">
        <f>'8'!BL33</f>
        <v>0.73273330213398058</v>
      </c>
      <c r="BD33" s="261">
        <f t="shared" si="26"/>
        <v>0.60067401351453642</v>
      </c>
      <c r="BE33" s="214">
        <f t="shared" si="27"/>
        <v>0.63341531773795634</v>
      </c>
      <c r="BF33" s="286">
        <f>'1'!CQ33</f>
        <v>0.41950332338657975</v>
      </c>
      <c r="BG33" s="286">
        <f>'1'!CS33</f>
        <v>0.53120413314005499</v>
      </c>
      <c r="BH33" s="261">
        <f>'2'!BS33</f>
        <v>0.28750918765967359</v>
      </c>
      <c r="BI33" s="287">
        <f>'2'!BU33</f>
        <v>0.39890196341897621</v>
      </c>
      <c r="BJ33" s="287">
        <f>'3'!BE33</f>
        <v>0.63036188159951012</v>
      </c>
      <c r="BK33" s="261">
        <f>'8'!BU33</f>
        <v>0.7028653659919688</v>
      </c>
      <c r="BL33" s="261">
        <f t="shared" si="28"/>
        <v>0.57565594588067803</v>
      </c>
      <c r="BM33" s="214">
        <f t="shared" si="29"/>
        <v>0.60913538540730339</v>
      </c>
      <c r="BN33" s="286">
        <f>'1'!DC33</f>
        <v>0.45009048562435622</v>
      </c>
      <c r="BO33" s="286">
        <f>'1'!DE33</f>
        <v>0.56143773669877017</v>
      </c>
      <c r="BP33" s="261">
        <f>'2'!CB33</f>
        <v>0.43477164032385318</v>
      </c>
      <c r="BQ33" s="287">
        <f>'2'!CD33</f>
        <v>0.56006515153496705</v>
      </c>
      <c r="BR33" s="287">
        <f>'3'!BL33</f>
        <v>0.61981570539157993</v>
      </c>
      <c r="BS33" s="261">
        <f>'8'!CD33</f>
        <v>0.74927329674038479</v>
      </c>
      <c r="BT33" s="261">
        <f t="shared" si="30"/>
        <v>0.60620353233600399</v>
      </c>
      <c r="BU33" s="214">
        <f t="shared" si="31"/>
        <v>0.6410023336719981</v>
      </c>
      <c r="BV33" s="286">
        <f>'1'!DO33</f>
        <v>0.29728260768557363</v>
      </c>
      <c r="BW33" s="286">
        <f>'1'!DQ33</f>
        <v>0.39682763632551382</v>
      </c>
      <c r="BX33" s="261">
        <f>'2'!CK33</f>
        <v>0.48015065857636496</v>
      </c>
      <c r="BY33" s="287">
        <f>'2'!CM33</f>
        <v>0.60288026991105459</v>
      </c>
      <c r="BZ33" s="287">
        <f>'3'!BS33</f>
        <v>0.79382619010805611</v>
      </c>
      <c r="CA33" s="261">
        <f>'8'!CM33</f>
        <v>0.81040407797914771</v>
      </c>
      <c r="CB33" s="261">
        <f t="shared" si="32"/>
        <v>0.66812328683171796</v>
      </c>
      <c r="CC33" s="214">
        <f t="shared" si="33"/>
        <v>0.70030525369317509</v>
      </c>
      <c r="CD33" s="286">
        <f>'1'!EA33</f>
        <v>0.27718130695401444</v>
      </c>
      <c r="CE33" s="286">
        <f>'1'!EC33</f>
        <v>0.37227559797353033</v>
      </c>
      <c r="CF33" s="261">
        <f>'2'!CT33</f>
        <v>0.15782875051011255</v>
      </c>
      <c r="CG33" s="287">
        <f>'2'!CV33</f>
        <v>0.21608610347296775</v>
      </c>
      <c r="CH33" s="287">
        <f>'3'!BZ33</f>
        <v>0.57275276438512179</v>
      </c>
      <c r="CI33" s="261">
        <f>'8'!CV33</f>
        <v>0.70654404716331998</v>
      </c>
      <c r="CJ33" s="261">
        <f t="shared" si="34"/>
        <v>0.51228345634485883</v>
      </c>
      <c r="CK33" s="214">
        <f t="shared" si="35"/>
        <v>0.53712804984504758</v>
      </c>
      <c r="CL33" s="286">
        <f>'1'!EM33</f>
        <v>0.33282136105490095</v>
      </c>
      <c r="CM33" s="286">
        <f>'1'!EO33</f>
        <v>0.43839468936549064</v>
      </c>
      <c r="CN33" s="261">
        <f>'2'!DC33</f>
        <v>0.30373982409535671</v>
      </c>
      <c r="CO33" s="287">
        <f>'2'!DE33</f>
        <v>0.41866447607755203</v>
      </c>
      <c r="CP33" s="287">
        <f>'3'!CG33</f>
        <v>0.62376803197662956</v>
      </c>
      <c r="CQ33" s="261">
        <f>'8'!DE33</f>
        <v>0.85651471527415346</v>
      </c>
      <c r="CR33" s="261">
        <f t="shared" si="36"/>
        <v>0.60339988199341377</v>
      </c>
      <c r="CS33" s="214">
        <f t="shared" si="37"/>
        <v>0.63600701285375116</v>
      </c>
      <c r="CT33" s="286">
        <f>'1'!EY33</f>
        <v>0.30628114901210152</v>
      </c>
      <c r="CU33" s="286">
        <f>'1'!FA33</f>
        <v>0.4075681621635931</v>
      </c>
      <c r="CV33" s="261">
        <f>'2'!DL33</f>
        <v>0.25772841730220791</v>
      </c>
      <c r="CW33" s="287">
        <f>'2'!DN33</f>
        <v>0.36106964690215737</v>
      </c>
      <c r="CX33" s="287">
        <f>'3'!CN33</f>
        <v>0.42583200533899745</v>
      </c>
      <c r="CY33" s="261">
        <f>'8'!DN33</f>
        <v>0.77473657239089966</v>
      </c>
      <c r="CZ33" s="261">
        <f t="shared" si="38"/>
        <v>0.48978284538550998</v>
      </c>
      <c r="DA33" s="214">
        <f t="shared" si="39"/>
        <v>0.5203743709758033</v>
      </c>
      <c r="DB33" s="286">
        <f>'1'!FK33</f>
        <v>0.53869611056516242</v>
      </c>
      <c r="DC33" s="286">
        <f>'1'!FM33</f>
        <v>0.64282006424059424</v>
      </c>
      <c r="DD33" s="261">
        <f>'2'!DU33</f>
        <v>0.40556786099155501</v>
      </c>
      <c r="DE33" s="287">
        <f>'2'!DW33</f>
        <v>0.53100765975575959</v>
      </c>
      <c r="DF33" s="287">
        <f>'3'!CU33</f>
        <v>0.12827169878802849</v>
      </c>
      <c r="DG33" s="261">
        <f>'8'!DW33</f>
        <v>0.40915464159006565</v>
      </c>
      <c r="DH33" s="261">
        <f t="shared" si="40"/>
        <v>0.32235108020441905</v>
      </c>
      <c r="DI33" s="214">
        <f t="shared" si="41"/>
        <v>0.35571985081592589</v>
      </c>
    </row>
    <row r="34" spans="1:113" ht="19.5" customHeight="1">
      <c r="A34" s="201">
        <v>1990</v>
      </c>
      <c r="B34" s="286">
        <f>'1'!K34</f>
        <v>0.34885400790881915</v>
      </c>
      <c r="C34" s="286">
        <f>'1'!M34</f>
        <v>0.4564317105869321</v>
      </c>
      <c r="D34" s="261">
        <f>'2'!H34</f>
        <v>0.25132399638420894</v>
      </c>
      <c r="E34" s="287">
        <f>'2'!J34</f>
        <v>0.35265015166409275</v>
      </c>
      <c r="F34" s="287">
        <f>'3'!H34</f>
        <v>0.45728463533232827</v>
      </c>
      <c r="G34" s="261">
        <f>'8'!J34</f>
        <v>0.68006443494895796</v>
      </c>
      <c r="H34" s="261">
        <f t="shared" si="14"/>
        <v>0.48183638583780342</v>
      </c>
      <c r="I34" s="214">
        <f t="shared" si="15"/>
        <v>0.51348454190141435</v>
      </c>
      <c r="J34" s="286">
        <f>'1'!W34</f>
        <v>0.46348965906823508</v>
      </c>
      <c r="K34" s="286">
        <f>'1'!Y34</f>
        <v>0.57431448363019844</v>
      </c>
      <c r="L34" s="261">
        <f>'2'!Q34</f>
        <v>0.30574118534242145</v>
      </c>
      <c r="M34" s="287">
        <f>'2'!S34</f>
        <v>0.42106189612202832</v>
      </c>
      <c r="N34" s="287">
        <f>'3'!O34</f>
        <v>0.84912934966698783</v>
      </c>
      <c r="O34" s="261">
        <f>'8'!S34</f>
        <v>0.77617348458304103</v>
      </c>
      <c r="P34" s="261">
        <f t="shared" si="16"/>
        <v>0.69577583558959666</v>
      </c>
      <c r="Q34" s="214">
        <f t="shared" si="17"/>
        <v>0.72947287157995</v>
      </c>
      <c r="R34" s="286">
        <f>'1'!AI34</f>
        <v>0.39926111249118068</v>
      </c>
      <c r="S34" s="286">
        <f>'1'!AK34</f>
        <v>0.51051759165767563</v>
      </c>
      <c r="T34" s="261">
        <f>'2'!Z34</f>
        <v>0.29734409772464199</v>
      </c>
      <c r="U34" s="287">
        <f>'2'!AB34</f>
        <v>0.4109456892980039</v>
      </c>
      <c r="V34" s="287">
        <f>'3'!V34</f>
        <v>0.55438495038992397</v>
      </c>
      <c r="W34" s="261">
        <f>'8'!AB34</f>
        <v>0.69535393065840934</v>
      </c>
      <c r="X34" s="261">
        <f t="shared" si="18"/>
        <v>0.53994679162419268</v>
      </c>
      <c r="Y34" s="214">
        <f t="shared" si="19"/>
        <v>0.5735582466148279</v>
      </c>
      <c r="Z34" s="286">
        <f>'1'!AU34</f>
        <v>0.29879442981022092</v>
      </c>
      <c r="AA34" s="286">
        <f>'1'!AW34</f>
        <v>0.39864270442320565</v>
      </c>
      <c r="AB34" s="261">
        <f>'2'!AI34</f>
        <v>0.35090278771582795</v>
      </c>
      <c r="AC34" s="287">
        <f>'2'!AK34</f>
        <v>0.4730206190463509</v>
      </c>
      <c r="AD34" s="287">
        <f>'3'!AC34</f>
        <v>0.60859481282843619</v>
      </c>
      <c r="AE34" s="261">
        <f>'8'!AK34</f>
        <v>0.76796478927207612</v>
      </c>
      <c r="AF34" s="261">
        <f t="shared" si="20"/>
        <v>0.56867652664662427</v>
      </c>
      <c r="AG34" s="214">
        <f t="shared" si="21"/>
        <v>0.60085796470227359</v>
      </c>
      <c r="AH34" s="286">
        <f>'1'!BG34</f>
        <v>0.24591140821869678</v>
      </c>
      <c r="AI34" s="286">
        <f>'1'!BI34</f>
        <v>0.33244209608424991</v>
      </c>
      <c r="AJ34" s="261">
        <f>'2'!AR34</f>
        <v>0.33503816624222188</v>
      </c>
      <c r="AK34" s="287">
        <f>'2'!AT34</f>
        <v>0.45521880985712238</v>
      </c>
      <c r="AL34" s="287">
        <f>'3'!AJ34</f>
        <v>0.84184864991222053</v>
      </c>
      <c r="AM34" s="261">
        <f>'8'!AT34</f>
        <v>0.82467960735138468</v>
      </c>
      <c r="AN34" s="261">
        <f t="shared" si="22"/>
        <v>0.6668294404382652</v>
      </c>
      <c r="AO34" s="214">
        <f t="shared" si="23"/>
        <v>0.69615364237286592</v>
      </c>
      <c r="AP34" s="286">
        <f>'1'!BS34</f>
        <v>0.4132828679497898</v>
      </c>
      <c r="AQ34" s="286">
        <f>'1'!BU34</f>
        <v>0.52490650672193129</v>
      </c>
      <c r="AR34" s="261">
        <f>'2'!BA34</f>
        <v>0.29295564365322957</v>
      </c>
      <c r="AS34" s="287">
        <f>'2'!BC34</f>
        <v>0.40559807285982485</v>
      </c>
      <c r="AT34" s="287">
        <f>'3'!AQ34</f>
        <v>0.55813698398164158</v>
      </c>
      <c r="AU34" s="261">
        <f>'8'!BC34</f>
        <v>0.73546167846491173</v>
      </c>
      <c r="AV34" s="261">
        <f t="shared" si="24"/>
        <v>0.55584543508741113</v>
      </c>
      <c r="AW34" s="214">
        <f t="shared" si="25"/>
        <v>0.58943440576249895</v>
      </c>
      <c r="AX34" s="286">
        <f>'1'!CE34</f>
        <v>0.33749056236242181</v>
      </c>
      <c r="AY34" s="286">
        <f>'1'!CG34</f>
        <v>0.44369169297857786</v>
      </c>
      <c r="AZ34" s="261">
        <f>'2'!BJ34</f>
        <v>0.35577032199267905</v>
      </c>
      <c r="BA34" s="287">
        <f>'2'!BL34</f>
        <v>0.47839004063765261</v>
      </c>
      <c r="BB34" s="287">
        <f>'3'!AX34</f>
        <v>0.6961941259578257</v>
      </c>
      <c r="BC34" s="261">
        <f>'8'!BL34</f>
        <v>0.74373188099204068</v>
      </c>
      <c r="BD34" s="261">
        <f t="shared" si="26"/>
        <v>0.60467235935249475</v>
      </c>
      <c r="BE34" s="214">
        <f t="shared" si="27"/>
        <v>0.63817455734022333</v>
      </c>
      <c r="BF34" s="286">
        <f>'1'!CQ34</f>
        <v>0.43765394387806561</v>
      </c>
      <c r="BG34" s="286">
        <f>'1'!CS34</f>
        <v>0.54928883470570722</v>
      </c>
      <c r="BH34" s="261">
        <f>'2'!BS34</f>
        <v>0.29254868874924139</v>
      </c>
      <c r="BI34" s="287">
        <f>'2'!BU34</f>
        <v>0.40510002639324078</v>
      </c>
      <c r="BJ34" s="287">
        <f>'3'!BE34</f>
        <v>0.63380275123636309</v>
      </c>
      <c r="BK34" s="261">
        <f>'8'!BU34</f>
        <v>0.70898138417726886</v>
      </c>
      <c r="BL34" s="261">
        <f t="shared" si="28"/>
        <v>0.58300117339826318</v>
      </c>
      <c r="BM34" s="214">
        <f t="shared" si="29"/>
        <v>0.6165832853281914</v>
      </c>
      <c r="BN34" s="286">
        <f>'1'!DC34</f>
        <v>0.47342131415905048</v>
      </c>
      <c r="BO34" s="286">
        <f>'1'!DE34</f>
        <v>0.58372086371877108</v>
      </c>
      <c r="BP34" s="261">
        <f>'2'!CB34</f>
        <v>0.44817840875776299</v>
      </c>
      <c r="BQ34" s="287">
        <f>'2'!CD34</f>
        <v>0.57299847519413738</v>
      </c>
      <c r="BR34" s="287">
        <f>'3'!BL34</f>
        <v>0.59100242896256439</v>
      </c>
      <c r="BS34" s="261">
        <f>'8'!CD34</f>
        <v>0.74598928459877201</v>
      </c>
      <c r="BT34" s="261">
        <f t="shared" si="30"/>
        <v>0.59969986067224368</v>
      </c>
      <c r="BU34" s="214">
        <f t="shared" si="31"/>
        <v>0.63424177722782527</v>
      </c>
      <c r="BV34" s="286">
        <f>'1'!DO34</f>
        <v>0.3080291589650494</v>
      </c>
      <c r="BW34" s="286">
        <f>'1'!DQ34</f>
        <v>0.40963717005417116</v>
      </c>
      <c r="BX34" s="261">
        <f>'2'!CK34</f>
        <v>0.49365375353115237</v>
      </c>
      <c r="BY34" s="287">
        <f>'2'!CM34</f>
        <v>0.61511504733615729</v>
      </c>
      <c r="BZ34" s="287">
        <f>'3'!BS34</f>
        <v>0.79666152671860402</v>
      </c>
      <c r="CA34" s="261">
        <f>'8'!CM34</f>
        <v>0.80403691706722891</v>
      </c>
      <c r="CB34" s="261">
        <f t="shared" si="32"/>
        <v>0.67084689295373545</v>
      </c>
      <c r="CC34" s="214">
        <f t="shared" si="33"/>
        <v>0.70331462455206029</v>
      </c>
      <c r="CD34" s="286">
        <f>'1'!EA34</f>
        <v>0.29688613684425508</v>
      </c>
      <c r="CE34" s="286">
        <f>'1'!EC34</f>
        <v>0.39635092599084887</v>
      </c>
      <c r="CF34" s="261">
        <f>'2'!CT34</f>
        <v>0.1674864742086736</v>
      </c>
      <c r="CG34" s="287">
        <f>'2'!CV34</f>
        <v>0.23153753538589864</v>
      </c>
      <c r="CH34" s="287">
        <f>'3'!BZ34</f>
        <v>0.58189616860320736</v>
      </c>
      <c r="CI34" s="261">
        <f>'8'!CV34</f>
        <v>0.7139530149992811</v>
      </c>
      <c r="CJ34" s="261">
        <f t="shared" si="34"/>
        <v>0.52307024673078573</v>
      </c>
      <c r="CK34" s="214">
        <f t="shared" si="35"/>
        <v>0.54936831067782699</v>
      </c>
      <c r="CL34" s="286">
        <f>'1'!EM34</f>
        <v>0.33084047575265241</v>
      </c>
      <c r="CM34" s="286">
        <f>'1'!EO34</f>
        <v>0.43613632580798856</v>
      </c>
      <c r="CN34" s="261">
        <f>'2'!DC34</f>
        <v>0.30145330760162747</v>
      </c>
      <c r="CO34" s="287">
        <f>'2'!DE34</f>
        <v>0.41591504597784973</v>
      </c>
      <c r="CP34" s="287">
        <f>'3'!CG34</f>
        <v>0.62570816170408383</v>
      </c>
      <c r="CQ34" s="261">
        <f>'8'!DE34</f>
        <v>0.86069561924828497</v>
      </c>
      <c r="CR34" s="261">
        <f t="shared" si="36"/>
        <v>0.6048053763668122</v>
      </c>
      <c r="CS34" s="214">
        <f t="shared" si="37"/>
        <v>0.63731072021550172</v>
      </c>
      <c r="CT34" s="286">
        <f>'1'!EY34</f>
        <v>0.31247874593037622</v>
      </c>
      <c r="CU34" s="286">
        <f>'1'!FA34</f>
        <v>0.41487873072983983</v>
      </c>
      <c r="CV34" s="261">
        <f>'2'!DL34</f>
        <v>0.2601267322850615</v>
      </c>
      <c r="CW34" s="287">
        <f>'2'!DN34</f>
        <v>0.36419582683702606</v>
      </c>
      <c r="CX34" s="287">
        <f>'3'!CN34</f>
        <v>0.42795120511442653</v>
      </c>
      <c r="CY34" s="261">
        <f>'8'!DN34</f>
        <v>0.76840367704314227</v>
      </c>
      <c r="CZ34" s="261">
        <f t="shared" si="38"/>
        <v>0.49021000757329469</v>
      </c>
      <c r="DA34" s="214">
        <f t="shared" si="39"/>
        <v>0.52109691398838387</v>
      </c>
      <c r="DB34" s="286">
        <f>'1'!FK34</f>
        <v>0.55332031354957489</v>
      </c>
      <c r="DC34" s="286">
        <f>'1'!FM34</f>
        <v>0.65545678773941363</v>
      </c>
      <c r="DD34" s="261">
        <f>'2'!DU34</f>
        <v>0.41502181401332711</v>
      </c>
      <c r="DE34" s="287">
        <f>'2'!DW34</f>
        <v>0.54055136787007063</v>
      </c>
      <c r="DF34" s="287">
        <f>'3'!CU34</f>
        <v>0.12846531829294744</v>
      </c>
      <c r="DG34" s="261">
        <f>'8'!DW34</f>
        <v>0.39535835224397248</v>
      </c>
      <c r="DH34" s="261">
        <f t="shared" si="40"/>
        <v>0.32215987710161842</v>
      </c>
      <c r="DI34" s="214">
        <f t="shared" si="41"/>
        <v>0.35514012732526051</v>
      </c>
    </row>
    <row r="35" spans="1:113" ht="19.5" customHeight="1">
      <c r="A35" s="201">
        <v>1991</v>
      </c>
      <c r="B35" s="286">
        <f>'1'!K35</f>
        <v>0.35626736320618735</v>
      </c>
      <c r="C35" s="286">
        <f>'1'!M35</f>
        <v>0.46463012879695004</v>
      </c>
      <c r="D35" s="261">
        <f>'2'!H35</f>
        <v>0.25871520656476793</v>
      </c>
      <c r="E35" s="287">
        <f>'2'!J35</f>
        <v>0.3623576641833321</v>
      </c>
      <c r="F35" s="287">
        <f>'3'!H35</f>
        <v>0.41506534873376999</v>
      </c>
      <c r="G35" s="261">
        <f>'8'!J35</f>
        <v>0.64721705180223377</v>
      </c>
      <c r="H35" s="261">
        <f t="shared" si="14"/>
        <v>0.45731624833189238</v>
      </c>
      <c r="I35" s="214">
        <f t="shared" si="15"/>
        <v>0.48935304721190137</v>
      </c>
      <c r="J35" s="286">
        <f>'1'!W35</f>
        <v>0.48683892931511002</v>
      </c>
      <c r="K35" s="286">
        <f>'1'!Y35</f>
        <v>0.59624777002943241</v>
      </c>
      <c r="L35" s="261">
        <f>'2'!Q35</f>
        <v>0.32275074693532757</v>
      </c>
      <c r="M35" s="287">
        <f>'2'!S35</f>
        <v>0.44110218513142152</v>
      </c>
      <c r="N35" s="287">
        <f>'3'!O35</f>
        <v>0.84983541472558066</v>
      </c>
      <c r="O35" s="261">
        <f>'8'!S35</f>
        <v>0.76923843108591683</v>
      </c>
      <c r="P35" s="261">
        <f t="shared" si="16"/>
        <v>0.70034855577256216</v>
      </c>
      <c r="Q35" s="214">
        <f t="shared" si="17"/>
        <v>0.734065467735036</v>
      </c>
      <c r="R35" s="286">
        <f>'1'!AI35</f>
        <v>0.39368556882602151</v>
      </c>
      <c r="S35" s="286">
        <f>'1'!AK35</f>
        <v>0.50471993671169868</v>
      </c>
      <c r="T35" s="261">
        <f>'2'!Z35</f>
        <v>0.30968413371188436</v>
      </c>
      <c r="U35" s="287">
        <f>'2'!AB35</f>
        <v>0.42576045366217613</v>
      </c>
      <c r="V35" s="287">
        <f>'3'!V35</f>
        <v>0.56302983096158832</v>
      </c>
      <c r="W35" s="261">
        <f>'8'!AB35</f>
        <v>0.67196214985809311</v>
      </c>
      <c r="X35" s="261">
        <f t="shared" si="18"/>
        <v>0.53650610447845604</v>
      </c>
      <c r="Y35" s="214">
        <f t="shared" si="19"/>
        <v>0.57032061005062062</v>
      </c>
      <c r="Z35" s="286">
        <f>'1'!AU35</f>
        <v>0.31079225971718405</v>
      </c>
      <c r="AA35" s="286">
        <f>'1'!AW35</f>
        <v>0.41289629704469061</v>
      </c>
      <c r="AB35" s="261">
        <f>'2'!AI35</f>
        <v>0.36280565717391905</v>
      </c>
      <c r="AC35" s="287">
        <f>'2'!AK35</f>
        <v>0.48607633849750631</v>
      </c>
      <c r="AD35" s="287">
        <f>'3'!AC35</f>
        <v>0.62172182977950219</v>
      </c>
      <c r="AE35" s="261">
        <f>'8'!AK35</f>
        <v>0.7673956897614389</v>
      </c>
      <c r="AF35" s="261">
        <f t="shared" si="20"/>
        <v>0.57734645650106131</v>
      </c>
      <c r="AG35" s="214">
        <f t="shared" si="21"/>
        <v>0.61009433209892139</v>
      </c>
      <c r="AH35" s="286">
        <f>'1'!BG35</f>
        <v>0.23966289525059939</v>
      </c>
      <c r="AI35" s="286">
        <f>'1'!BI35</f>
        <v>0.32422735056281926</v>
      </c>
      <c r="AJ35" s="261">
        <f>'2'!AR35</f>
        <v>0.34656184612574747</v>
      </c>
      <c r="AK35" s="287">
        <f>'2'!AT35</f>
        <v>0.4681959195565995</v>
      </c>
      <c r="AL35" s="287">
        <f>'3'!AJ35</f>
        <v>0.83906523619235718</v>
      </c>
      <c r="AM35" s="261">
        <f>'8'!AT35</f>
        <v>0.78371809452018582</v>
      </c>
      <c r="AN35" s="261">
        <f t="shared" si="22"/>
        <v>0.65333028649569325</v>
      </c>
      <c r="AO35" s="214">
        <f t="shared" si="23"/>
        <v>0.68240658490122241</v>
      </c>
      <c r="AP35" s="286">
        <f>'1'!BS35</f>
        <v>0.41917704634408065</v>
      </c>
      <c r="AQ35" s="286">
        <f>'1'!BU35</f>
        <v>0.53087509439440872</v>
      </c>
      <c r="AR35" s="261">
        <f>'2'!BA35</f>
        <v>0.29963210291671177</v>
      </c>
      <c r="AS35" s="287">
        <f>'2'!BC35</f>
        <v>0.41371712013803952</v>
      </c>
      <c r="AT35" s="287">
        <f>'3'!AQ35</f>
        <v>0.60206862132234318</v>
      </c>
      <c r="AU35" s="261">
        <f>'8'!BC35</f>
        <v>0.73721663173325036</v>
      </c>
      <c r="AV35" s="261">
        <f t="shared" si="24"/>
        <v>0.57579105760939964</v>
      </c>
      <c r="AW35" s="214">
        <f t="shared" si="25"/>
        <v>0.6095391689415981</v>
      </c>
      <c r="AX35" s="286">
        <f>'1'!CE35</f>
        <v>0.36528050402930468</v>
      </c>
      <c r="AY35" s="286">
        <f>'1'!CG35</f>
        <v>0.47448074849709582</v>
      </c>
      <c r="AZ35" s="261">
        <f>'2'!BJ35</f>
        <v>0.45869793897908651</v>
      </c>
      <c r="BA35" s="287">
        <f>'2'!BL35</f>
        <v>0.5829764196505488</v>
      </c>
      <c r="BB35" s="287">
        <f>'3'!AX35</f>
        <v>0.68404084171677382</v>
      </c>
      <c r="BC35" s="261">
        <f>'8'!BL35</f>
        <v>0.74141883757018223</v>
      </c>
      <c r="BD35" s="261">
        <f t="shared" si="26"/>
        <v>0.61496788266153379</v>
      </c>
      <c r="BE35" s="214">
        <f t="shared" si="27"/>
        <v>0.64923577962223822</v>
      </c>
      <c r="BF35" s="286">
        <f>'1'!CQ35</f>
        <v>0.45712555576279684</v>
      </c>
      <c r="BG35" s="286">
        <f>'1'!CS35</f>
        <v>0.56822554998996333</v>
      </c>
      <c r="BH35" s="261">
        <f>'2'!BS35</f>
        <v>0.30364784893240815</v>
      </c>
      <c r="BI35" s="287">
        <f>'2'!BU35</f>
        <v>0.41855409534099414</v>
      </c>
      <c r="BJ35" s="287">
        <f>'3'!BE35</f>
        <v>0.63702205180765747</v>
      </c>
      <c r="BK35" s="261">
        <f>'8'!BU35</f>
        <v>0.7088112093338258</v>
      </c>
      <c r="BL35" s="261">
        <f t="shared" si="28"/>
        <v>0.58924207956901098</v>
      </c>
      <c r="BM35" s="214">
        <f t="shared" si="29"/>
        <v>0.62295270305530281</v>
      </c>
      <c r="BN35" s="286">
        <f>'1'!DC35</f>
        <v>0.48158990106885308</v>
      </c>
      <c r="BO35" s="286">
        <f>'1'!DE35</f>
        <v>0.5913716061515808</v>
      </c>
      <c r="BP35" s="261">
        <f>'2'!CB35</f>
        <v>0.4573514465998616</v>
      </c>
      <c r="BQ35" s="287">
        <f>'2'!CD35</f>
        <v>0.58170742165785427</v>
      </c>
      <c r="BR35" s="287">
        <f>'3'!BL35</f>
        <v>0.56004029646328135</v>
      </c>
      <c r="BS35" s="261">
        <f>'8'!CD35</f>
        <v>0.74290997582645757</v>
      </c>
      <c r="BT35" s="261">
        <f t="shared" si="30"/>
        <v>0.58894223620700659</v>
      </c>
      <c r="BU35" s="214">
        <f t="shared" si="31"/>
        <v>0.62333417472935149</v>
      </c>
      <c r="BV35" s="286">
        <f>'1'!DO35</f>
        <v>0.33127298744421046</v>
      </c>
      <c r="BW35" s="286">
        <f>'1'!DQ35</f>
        <v>0.43662999247258188</v>
      </c>
      <c r="BX35" s="261">
        <f>'2'!CK35</f>
        <v>0.50507892705847002</v>
      </c>
      <c r="BY35" s="287">
        <f>'2'!CM35</f>
        <v>0.62529725235949496</v>
      </c>
      <c r="BZ35" s="287">
        <f>'3'!BS35</f>
        <v>0.79946231421725922</v>
      </c>
      <c r="CA35" s="261">
        <f>'8'!CM35</f>
        <v>0.80847443264640695</v>
      </c>
      <c r="CB35" s="261">
        <f t="shared" si="32"/>
        <v>0.67908974567551483</v>
      </c>
      <c r="CC35" s="214">
        <f t="shared" si="33"/>
        <v>0.7121829792112917</v>
      </c>
      <c r="CD35" s="286">
        <f>'1'!EA35</f>
        <v>0.31152351058400568</v>
      </c>
      <c r="CE35" s="286">
        <f>'1'!EC35</f>
        <v>0.41375650041939899</v>
      </c>
      <c r="CF35" s="261">
        <f>'2'!CT35</f>
        <v>0.17891854769602955</v>
      </c>
      <c r="CG35" s="287">
        <f>'2'!CV35</f>
        <v>0.24938360765249593</v>
      </c>
      <c r="CH35" s="287">
        <f>'3'!BZ35</f>
        <v>0.53336384634367151</v>
      </c>
      <c r="CI35" s="261">
        <f>'8'!CV35</f>
        <v>0.70645585161821789</v>
      </c>
      <c r="CJ35" s="261">
        <f t="shared" si="34"/>
        <v>0.50547885090933808</v>
      </c>
      <c r="CK35" s="214">
        <f t="shared" si="35"/>
        <v>0.53297195487206339</v>
      </c>
      <c r="CL35" s="286">
        <f>'1'!EM35</f>
        <v>0.34426739251440458</v>
      </c>
      <c r="CM35" s="286">
        <f>'1'!EO35</f>
        <v>0.4513149972209915</v>
      </c>
      <c r="CN35" s="261">
        <f>'2'!DC35</f>
        <v>0.30825293570380008</v>
      </c>
      <c r="CO35" s="287">
        <f>'2'!DE35</f>
        <v>0.42405875237473478</v>
      </c>
      <c r="CP35" s="287">
        <f>'3'!CG35</f>
        <v>0.62756007531116553</v>
      </c>
      <c r="CQ35" s="261">
        <f>'8'!DE35</f>
        <v>0.84868099383735274</v>
      </c>
      <c r="CR35" s="261">
        <f t="shared" si="36"/>
        <v>0.60530710034893298</v>
      </c>
      <c r="CS35" s="214">
        <f t="shared" si="37"/>
        <v>0.63829720295734382</v>
      </c>
      <c r="CT35" s="286">
        <f>'1'!EY35</f>
        <v>0.308267405707983</v>
      </c>
      <c r="CU35" s="286">
        <f>'1'!FA35</f>
        <v>0.40991873439650639</v>
      </c>
      <c r="CV35" s="261">
        <f>'2'!DL35</f>
        <v>0.27142234079503891</v>
      </c>
      <c r="CW35" s="287">
        <f>'2'!DN35</f>
        <v>0.37872861819808962</v>
      </c>
      <c r="CX35" s="287">
        <f>'3'!CN35</f>
        <v>0.42967090546961756</v>
      </c>
      <c r="CY35" s="261">
        <f>'8'!DN35</f>
        <v>0.73940700998703424</v>
      </c>
      <c r="CZ35" s="261">
        <f t="shared" si="38"/>
        <v>0.48248618040505781</v>
      </c>
      <c r="DA35" s="214">
        <f t="shared" si="39"/>
        <v>0.51354707388306753</v>
      </c>
      <c r="DB35" s="286">
        <f>'1'!FK35</f>
        <v>0.54986583872143002</v>
      </c>
      <c r="DC35" s="286">
        <f>'1'!FM35</f>
        <v>0.65249057691173318</v>
      </c>
      <c r="DD35" s="261">
        <f>'2'!DU35</f>
        <v>0.42098595487398177</v>
      </c>
      <c r="DE35" s="287">
        <f>'2'!DW35</f>
        <v>0.54650369375690266</v>
      </c>
      <c r="DF35" s="287">
        <f>'3'!CU35</f>
        <v>0.12865588950383813</v>
      </c>
      <c r="DG35" s="261">
        <f>'8'!DW35</f>
        <v>0.38095785583207326</v>
      </c>
      <c r="DH35" s="261">
        <f t="shared" si="40"/>
        <v>0.31782147578284142</v>
      </c>
      <c r="DI35" s="214">
        <f t="shared" si="41"/>
        <v>0.35089819730919414</v>
      </c>
    </row>
    <row r="36" spans="1:113" ht="19.5" customHeight="1">
      <c r="A36" s="201">
        <v>1992</v>
      </c>
      <c r="B36" s="286">
        <f>'1'!K36</f>
        <v>0.35842180002914698</v>
      </c>
      <c r="C36" s="286">
        <f>'1'!M36</f>
        <v>0.46699632081942843</v>
      </c>
      <c r="D36" s="261">
        <f>'2'!H36</f>
        <v>0.26880033021521066</v>
      </c>
      <c r="E36" s="287">
        <f>'2'!J36</f>
        <v>0.37538285000942789</v>
      </c>
      <c r="F36" s="287">
        <f>'3'!H36</f>
        <v>0.36896869726122777</v>
      </c>
      <c r="G36" s="261">
        <f>'8'!J36</f>
        <v>0.63003989936767146</v>
      </c>
      <c r="H36" s="261">
        <f t="shared" si="14"/>
        <v>0.43516384174214301</v>
      </c>
      <c r="I36" s="214">
        <f t="shared" si="15"/>
        <v>0.467536997879621</v>
      </c>
      <c r="J36" s="286">
        <f>'1'!W36</f>
        <v>0.50233379030103764</v>
      </c>
      <c r="K36" s="286">
        <f>'1'!Y36</f>
        <v>0.61046315031874165</v>
      </c>
      <c r="L36" s="261">
        <f>'2'!Q36</f>
        <v>0.337325257693599</v>
      </c>
      <c r="M36" s="287">
        <f>'2'!S36</f>
        <v>0.45781421072520317</v>
      </c>
      <c r="N36" s="287">
        <f>'3'!O36</f>
        <v>0.85054269370424895</v>
      </c>
      <c r="O36" s="261">
        <f>'8'!S36</f>
        <v>0.75735071878275095</v>
      </c>
      <c r="P36" s="261">
        <f t="shared" si="16"/>
        <v>0.70162157694609228</v>
      </c>
      <c r="Q36" s="214">
        <f t="shared" si="17"/>
        <v>0.73529634425279355</v>
      </c>
      <c r="R36" s="286">
        <f>'1'!AI36</f>
        <v>0.39756872299353641</v>
      </c>
      <c r="S36" s="286">
        <f>'1'!AK36</f>
        <v>0.50876242598117671</v>
      </c>
      <c r="T36" s="261">
        <f>'2'!Z36</f>
        <v>0.32227261837151305</v>
      </c>
      <c r="U36" s="287">
        <f>'2'!AB36</f>
        <v>0.44054688770642531</v>
      </c>
      <c r="V36" s="287">
        <f>'3'!V36</f>
        <v>0.5574191468884252</v>
      </c>
      <c r="W36" s="261">
        <f>'8'!AB36</f>
        <v>0.66409652060794788</v>
      </c>
      <c r="X36" s="261">
        <f t="shared" si="18"/>
        <v>0.533937621373613</v>
      </c>
      <c r="Y36" s="214">
        <f t="shared" si="19"/>
        <v>0.56800378890463232</v>
      </c>
      <c r="Z36" s="286">
        <f>'1'!AU36</f>
        <v>0.31628489140650895</v>
      </c>
      <c r="AA36" s="286">
        <f>'1'!AW36</f>
        <v>0.41933398097212254</v>
      </c>
      <c r="AB36" s="261">
        <f>'2'!AI36</f>
        <v>0.37900760804007311</v>
      </c>
      <c r="AC36" s="287">
        <f>'2'!AK36</f>
        <v>0.50345261037901556</v>
      </c>
      <c r="AD36" s="287">
        <f>'3'!AC36</f>
        <v>0.63455741708408953</v>
      </c>
      <c r="AE36" s="261">
        <f>'8'!AK36</f>
        <v>0.76984319598160189</v>
      </c>
      <c r="AF36" s="261">
        <f t="shared" si="20"/>
        <v>0.58593366471342545</v>
      </c>
      <c r="AG36" s="214">
        <f t="shared" si="21"/>
        <v>0.61898798286044243</v>
      </c>
      <c r="AH36" s="286">
        <f>'1'!BG36</f>
        <v>0.21991345611527929</v>
      </c>
      <c r="AI36" s="286">
        <f>'1'!BI36</f>
        <v>0.2976672043799341</v>
      </c>
      <c r="AJ36" s="261">
        <f>'2'!AR36</f>
        <v>0.35391345244028372</v>
      </c>
      <c r="AK36" s="287">
        <f>'2'!AT36</f>
        <v>0.47634672855371812</v>
      </c>
      <c r="AL36" s="287">
        <f>'3'!AJ36</f>
        <v>0.85570749591182349</v>
      </c>
      <c r="AM36" s="261">
        <f>'8'!AT36</f>
        <v>0.73553283536611658</v>
      </c>
      <c r="AN36" s="261">
        <f t="shared" si="22"/>
        <v>0.64231688544164867</v>
      </c>
      <c r="AO36" s="214">
        <f t="shared" si="23"/>
        <v>0.67011096270592307</v>
      </c>
      <c r="AP36" s="286">
        <f>'1'!BS36</f>
        <v>0.426563377680513</v>
      </c>
      <c r="AQ36" s="286">
        <f>'1'!BU36</f>
        <v>0.5382894767287818</v>
      </c>
      <c r="AR36" s="261">
        <f>'2'!BA36</f>
        <v>0.31103816251805322</v>
      </c>
      <c r="AS36" s="287">
        <f>'2'!BC36</f>
        <v>0.42736647482662526</v>
      </c>
      <c r="AT36" s="287">
        <f>'3'!AQ36</f>
        <v>0.64033487239144393</v>
      </c>
      <c r="AU36" s="261">
        <f>'8'!BC36</f>
        <v>0.73471605453776279</v>
      </c>
      <c r="AV36" s="261">
        <f t="shared" si="24"/>
        <v>0.59296525710581438</v>
      </c>
      <c r="AW36" s="214">
        <f t="shared" si="25"/>
        <v>0.62694330814632537</v>
      </c>
      <c r="AX36" s="286">
        <f>'1'!CE36</f>
        <v>0.38599828310523671</v>
      </c>
      <c r="AY36" s="286">
        <f>'1'!CG36</f>
        <v>0.4966536188075007</v>
      </c>
      <c r="AZ36" s="261">
        <f>'2'!BJ36</f>
        <v>0.46171619703392808</v>
      </c>
      <c r="BA36" s="287">
        <f>'2'!BL36</f>
        <v>0.58581236171079443</v>
      </c>
      <c r="BB36" s="287">
        <f>'3'!AX36</f>
        <v>0.67153883571556161</v>
      </c>
      <c r="BC36" s="261">
        <f>'8'!BL36</f>
        <v>0.74317395985613799</v>
      </c>
      <c r="BD36" s="261">
        <f t="shared" si="26"/>
        <v>0.61493899856750622</v>
      </c>
      <c r="BE36" s="214">
        <f t="shared" si="27"/>
        <v>0.64947968217564556</v>
      </c>
      <c r="BF36" s="286">
        <f>'1'!CQ36</f>
        <v>0.46882722068415261</v>
      </c>
      <c r="BG36" s="286">
        <f>'1'!CS36</f>
        <v>0.57938412939565964</v>
      </c>
      <c r="BH36" s="261">
        <f>'2'!BS36</f>
        <v>0.3142067373532127</v>
      </c>
      <c r="BI36" s="287">
        <f>'2'!BU36</f>
        <v>0.43110992588845903</v>
      </c>
      <c r="BJ36" s="287">
        <f>'3'!BE36</f>
        <v>0.50188185591694878</v>
      </c>
      <c r="BK36" s="261">
        <f>'8'!BU36</f>
        <v>0.71011105802385965</v>
      </c>
      <c r="BL36" s="261">
        <f t="shared" si="28"/>
        <v>0.53897217764608918</v>
      </c>
      <c r="BM36" s="214">
        <f t="shared" si="29"/>
        <v>0.57277387824191528</v>
      </c>
      <c r="BN36" s="286">
        <f>'1'!DC36</f>
        <v>0.48662479704314954</v>
      </c>
      <c r="BO36" s="286">
        <f>'1'!DE36</f>
        <v>0.59604945598453207</v>
      </c>
      <c r="BP36" s="261">
        <f>'2'!CB36</f>
        <v>0.46022256470096778</v>
      </c>
      <c r="BQ36" s="287">
        <f>'2'!CD36</f>
        <v>0.58441043512249891</v>
      </c>
      <c r="BR36" s="287">
        <f>'3'!BL36</f>
        <v>0.56015199933265825</v>
      </c>
      <c r="BS36" s="261">
        <f>'8'!CD36</f>
        <v>0.75494230762827286</v>
      </c>
      <c r="BT36" s="261">
        <f t="shared" si="30"/>
        <v>0.59389070790027176</v>
      </c>
      <c r="BU36" s="214">
        <f t="shared" si="31"/>
        <v>0.62819442673070147</v>
      </c>
      <c r="BV36" s="286">
        <f>'1'!DO36</f>
        <v>0.34977375036531988</v>
      </c>
      <c r="BW36" s="286">
        <f>'1'!DQ36</f>
        <v>0.4574536427303259</v>
      </c>
      <c r="BX36" s="261">
        <f>'2'!CK36</f>
        <v>0.51571130159059941</v>
      </c>
      <c r="BY36" s="287">
        <f>'2'!CM36</f>
        <v>0.63463736831944728</v>
      </c>
      <c r="BZ36" s="287">
        <f>'3'!BS36</f>
        <v>0.78530148791457599</v>
      </c>
      <c r="CA36" s="261">
        <f>'8'!CM36</f>
        <v>0.80565433961906008</v>
      </c>
      <c r="CB36" s="261">
        <f t="shared" si="32"/>
        <v>0.67734277728367231</v>
      </c>
      <c r="CC36" s="214">
        <f t="shared" si="33"/>
        <v>0.7107713624295583</v>
      </c>
      <c r="CD36" s="286">
        <f>'1'!EA36</f>
        <v>0.32746645151457143</v>
      </c>
      <c r="CE36" s="286">
        <f>'1'!EC36</f>
        <v>0.43227424845066859</v>
      </c>
      <c r="CF36" s="261">
        <f>'2'!CT36</f>
        <v>0.19300053559043948</v>
      </c>
      <c r="CG36" s="287">
        <f>'2'!CV36</f>
        <v>0.27073914526930648</v>
      </c>
      <c r="CH36" s="287">
        <f>'3'!BZ36</f>
        <v>0.47990492632572646</v>
      </c>
      <c r="CI36" s="261">
        <f>'8'!CV36</f>
        <v>0.68206904085224163</v>
      </c>
      <c r="CJ36" s="261">
        <f t="shared" si="34"/>
        <v>0.48137602664792134</v>
      </c>
      <c r="CK36" s="214">
        <f t="shared" si="35"/>
        <v>0.51011144700302746</v>
      </c>
      <c r="CL36" s="286">
        <f>'1'!EM36</f>
        <v>0.34653039366279731</v>
      </c>
      <c r="CM36" s="286">
        <f>'1'!EO36</f>
        <v>0.45384382501069392</v>
      </c>
      <c r="CN36" s="261">
        <f>'2'!DC36</f>
        <v>0.32317440956164456</v>
      </c>
      <c r="CO36" s="287">
        <f>'2'!DE36</f>
        <v>0.44159384587660305</v>
      </c>
      <c r="CP36" s="287">
        <f>'3'!CG36</f>
        <v>0.62932427139584124</v>
      </c>
      <c r="CQ36" s="261">
        <f>'8'!DE36</f>
        <v>0.82626420103368969</v>
      </c>
      <c r="CR36" s="261">
        <f t="shared" si="36"/>
        <v>0.60123248855716727</v>
      </c>
      <c r="CS36" s="214">
        <f t="shared" si="37"/>
        <v>0.63453711845824246</v>
      </c>
      <c r="CT36" s="286">
        <f>'1'!EY36</f>
        <v>0.32208894283882583</v>
      </c>
      <c r="CU36" s="286">
        <f>'1'!FA36</f>
        <v>0.42607826550704953</v>
      </c>
      <c r="CV36" s="261">
        <f>'2'!DL36</f>
        <v>0.28464537739205914</v>
      </c>
      <c r="CW36" s="287">
        <f>'2'!DN36</f>
        <v>0.39535433944516607</v>
      </c>
      <c r="CX36" s="287">
        <f>'3'!CN36</f>
        <v>0.45302082277384514</v>
      </c>
      <c r="CY36" s="261">
        <f>'8'!DN36</f>
        <v>0.73829481464252911</v>
      </c>
      <c r="CZ36" s="261">
        <f t="shared" si="38"/>
        <v>0.4955790998092679</v>
      </c>
      <c r="DA36" s="214">
        <f t="shared" si="39"/>
        <v>0.52744786054822335</v>
      </c>
      <c r="DB36" s="286">
        <f>'1'!FK36</f>
        <v>0.55157579180191874</v>
      </c>
      <c r="DC36" s="286">
        <f>'1'!FM36</f>
        <v>0.65396027955333491</v>
      </c>
      <c r="DD36" s="261">
        <f>'2'!DU36</f>
        <v>0.42442964495126084</v>
      </c>
      <c r="DE36" s="287">
        <f>'2'!DW36</f>
        <v>0.54991689411357048</v>
      </c>
      <c r="DF36" s="287">
        <f>'3'!CU36</f>
        <v>0.13147439557318502</v>
      </c>
      <c r="DG36" s="261">
        <f>'8'!DW36</f>
        <v>0.37268930925716698</v>
      </c>
      <c r="DH36" s="261">
        <f t="shared" si="40"/>
        <v>0.31715467386193391</v>
      </c>
      <c r="DI36" s="214">
        <f t="shared" si="41"/>
        <v>0.3501802963284481</v>
      </c>
    </row>
    <row r="37" spans="1:113" ht="19.5" customHeight="1">
      <c r="A37" s="201">
        <v>1993</v>
      </c>
      <c r="B37" s="286">
        <f>'1'!K37</f>
        <v>0.36520495545921161</v>
      </c>
      <c r="C37" s="286">
        <f>'1'!M37</f>
        <v>0.47439870544116758</v>
      </c>
      <c r="D37" s="261">
        <f>'2'!H37</f>
        <v>0.26815993085622875</v>
      </c>
      <c r="E37" s="287">
        <f>'2'!J37</f>
        <v>0.3745631632780822</v>
      </c>
      <c r="F37" s="287">
        <f>'3'!H37</f>
        <v>0.31862568587648238</v>
      </c>
      <c r="G37" s="261">
        <f>'8'!J37</f>
        <v>0.61823719365707697</v>
      </c>
      <c r="H37" s="261">
        <f t="shared" si="14"/>
        <v>0.41277841662518122</v>
      </c>
      <c r="I37" s="214">
        <f t="shared" si="15"/>
        <v>0.44525748986375779</v>
      </c>
      <c r="J37" s="286">
        <f>'1'!W37</f>
        <v>0.5000812375532494</v>
      </c>
      <c r="K37" s="286">
        <f>'1'!Y37</f>
        <v>0.60841294996115236</v>
      </c>
      <c r="L37" s="261">
        <f>'2'!Q37</f>
        <v>0.35309797304765367</v>
      </c>
      <c r="M37" s="287">
        <f>'2'!S37</f>
        <v>0.47544741806373236</v>
      </c>
      <c r="N37" s="287">
        <f>'3'!O37</f>
        <v>0.81078101089582344</v>
      </c>
      <c r="O37" s="261">
        <f>'8'!S37</f>
        <v>0.7323898176493846</v>
      </c>
      <c r="P37" s="261">
        <f t="shared" si="16"/>
        <v>0.67935539446856008</v>
      </c>
      <c r="Q37" s="214">
        <f t="shared" si="17"/>
        <v>0.71325668145174848</v>
      </c>
      <c r="R37" s="286">
        <f>'1'!AI37</f>
        <v>0.3969854652970996</v>
      </c>
      <c r="S37" s="286">
        <f>'1'!AK37</f>
        <v>0.50815659844102967</v>
      </c>
      <c r="T37" s="261">
        <f>'2'!Z37</f>
        <v>0.33389093202872339</v>
      </c>
      <c r="U37" s="287">
        <f>'2'!AB37</f>
        <v>0.45391316926921482</v>
      </c>
      <c r="V37" s="287">
        <f>'3'!V37</f>
        <v>0.55174739862379085</v>
      </c>
      <c r="W37" s="261">
        <f>'8'!AB37</f>
        <v>0.66171827719682108</v>
      </c>
      <c r="X37" s="261">
        <f t="shared" si="18"/>
        <v>0.53200062887085497</v>
      </c>
      <c r="Y37" s="214">
        <f t="shared" si="19"/>
        <v>0.56623707922369015</v>
      </c>
      <c r="Z37" s="286">
        <f>'1'!AU37</f>
        <v>0.32809049473997398</v>
      </c>
      <c r="AA37" s="286">
        <f>'1'!AW37</f>
        <v>0.43299003183411755</v>
      </c>
      <c r="AB37" s="261">
        <f>'2'!AI37</f>
        <v>0.39191571116014245</v>
      </c>
      <c r="AC37" s="287">
        <f>'2'!AK37</f>
        <v>0.51698421199552558</v>
      </c>
      <c r="AD37" s="287">
        <f>'3'!AC37</f>
        <v>0.70798801019709934</v>
      </c>
      <c r="AE37" s="261">
        <f>'8'!AK37</f>
        <v>0.7579285668112864</v>
      </c>
      <c r="AF37" s="261">
        <f t="shared" si="20"/>
        <v>0.6153834441862347</v>
      </c>
      <c r="AG37" s="214">
        <f t="shared" si="21"/>
        <v>0.64887020168860177</v>
      </c>
      <c r="AH37" s="286">
        <f>'1'!BG37</f>
        <v>0.19827937894601588</v>
      </c>
      <c r="AI37" s="286">
        <f>'1'!BI37</f>
        <v>0.26747261032634262</v>
      </c>
      <c r="AJ37" s="261">
        <f>'2'!AR37</f>
        <v>0.35714419362660887</v>
      </c>
      <c r="AK37" s="287">
        <f>'2'!AT37</f>
        <v>0.47989790142812883</v>
      </c>
      <c r="AL37" s="287">
        <f>'3'!AJ37</f>
        <v>0.87011081574037841</v>
      </c>
      <c r="AM37" s="261">
        <f>'8'!AT37</f>
        <v>0.69191217666395022</v>
      </c>
      <c r="AN37" s="261">
        <f t="shared" si="22"/>
        <v>0.63098827444720051</v>
      </c>
      <c r="AO37" s="214">
        <f t="shared" si="23"/>
        <v>0.65710229150341792</v>
      </c>
      <c r="AP37" s="286">
        <f>'1'!BS37</f>
        <v>0.42947037434573221</v>
      </c>
      <c r="AQ37" s="286">
        <f>'1'!BU37</f>
        <v>0.54118790631106228</v>
      </c>
      <c r="AR37" s="261">
        <f>'2'!BA37</f>
        <v>0.32308984600420076</v>
      </c>
      <c r="AS37" s="287">
        <f>'2'!BC37</f>
        <v>0.44149573831418099</v>
      </c>
      <c r="AT37" s="287">
        <f>'3'!AQ37</f>
        <v>0.67365988648433539</v>
      </c>
      <c r="AU37" s="261">
        <f>'8'!BC37</f>
        <v>0.72552888867056486</v>
      </c>
      <c r="AV37" s="261">
        <f t="shared" si="24"/>
        <v>0.60532568066447023</v>
      </c>
      <c r="AW37" s="214">
        <f t="shared" si="25"/>
        <v>0.63950977628853423</v>
      </c>
      <c r="AX37" s="286">
        <f>'1'!CE37</f>
        <v>0.38881979634892161</v>
      </c>
      <c r="AY37" s="286">
        <f>'1'!CG37</f>
        <v>0.49962414669743632</v>
      </c>
      <c r="AZ37" s="261">
        <f>'2'!BJ37</f>
        <v>0.47056896667501602</v>
      </c>
      <c r="BA37" s="287">
        <f>'2'!BL37</f>
        <v>0.59406255711676204</v>
      </c>
      <c r="BB37" s="287">
        <f>'3'!AX37</f>
        <v>0.65867661624343643</v>
      </c>
      <c r="BC37" s="261">
        <f>'8'!BL37</f>
        <v>0.725979288167797</v>
      </c>
      <c r="BD37" s="261">
        <f t="shared" si="26"/>
        <v>0.60608528888499957</v>
      </c>
      <c r="BE37" s="214">
        <f t="shared" si="27"/>
        <v>0.64059551799887715</v>
      </c>
      <c r="BF37" s="286">
        <f>'1'!CQ37</f>
        <v>0.4516018150897923</v>
      </c>
      <c r="BG37" s="286">
        <f>'1'!CS37</f>
        <v>0.56290104024184995</v>
      </c>
      <c r="BH37" s="261">
        <f>'2'!BS37</f>
        <v>0.32904791339581857</v>
      </c>
      <c r="BI37" s="287">
        <f>'2'!BU37</f>
        <v>0.44837353963129684</v>
      </c>
      <c r="BJ37" s="287">
        <f>'3'!BE37</f>
        <v>0.32078298773862296</v>
      </c>
      <c r="BK37" s="261">
        <f>'8'!BU37</f>
        <v>0.7152229249679205</v>
      </c>
      <c r="BL37" s="261">
        <f t="shared" si="28"/>
        <v>0.46610522694336565</v>
      </c>
      <c r="BM37" s="214">
        <f t="shared" si="29"/>
        <v>0.50029763459732501</v>
      </c>
      <c r="BN37" s="286">
        <f>'1'!DC37</f>
        <v>0.48269342840971535</v>
      </c>
      <c r="BO37" s="286">
        <f>'1'!DE37</f>
        <v>0.59239932981452903</v>
      </c>
      <c r="BP37" s="261">
        <f>'2'!CB37</f>
        <v>0.46725608600808144</v>
      </c>
      <c r="BQ37" s="287">
        <f>'2'!CD37</f>
        <v>0.59098692404612374</v>
      </c>
      <c r="BR37" s="287">
        <f>'3'!BL37</f>
        <v>0.5602002102779039</v>
      </c>
      <c r="BS37" s="261">
        <f>'8'!CD37</f>
        <v>0.76173601263064827</v>
      </c>
      <c r="BT37" s="261">
        <f t="shared" si="30"/>
        <v>0.59586518218310724</v>
      </c>
      <c r="BU37" s="214">
        <f t="shared" si="31"/>
        <v>0.63017944626787425</v>
      </c>
      <c r="BV37" s="286">
        <f>'1'!DO37</f>
        <v>0.36155734962311481</v>
      </c>
      <c r="BW37" s="286">
        <f>'1'!DQ37</f>
        <v>0.47042702336018083</v>
      </c>
      <c r="BX37" s="261">
        <f>'2'!CK37</f>
        <v>0.52037078821538352</v>
      </c>
      <c r="BY37" s="287">
        <f>'2'!CM37</f>
        <v>0.63869030536421345</v>
      </c>
      <c r="BZ37" s="287">
        <f>'3'!BS37</f>
        <v>0.77024954455860384</v>
      </c>
      <c r="CA37" s="261">
        <f>'8'!CM37</f>
        <v>0.80383505631840846</v>
      </c>
      <c r="CB37" s="261">
        <f t="shared" si="32"/>
        <v>0.67359888346512542</v>
      </c>
      <c r="CC37" s="214">
        <f t="shared" si="33"/>
        <v>0.70720476992742154</v>
      </c>
      <c r="CD37" s="286">
        <f>'1'!EA37</f>
        <v>0.31752229304952079</v>
      </c>
      <c r="CE37" s="286">
        <f>'1'!EC37</f>
        <v>0.42077683556582979</v>
      </c>
      <c r="CF37" s="261">
        <f>'2'!CT37</f>
        <v>0.20606453379219511</v>
      </c>
      <c r="CG37" s="287">
        <f>'2'!CV37</f>
        <v>0.28996641673288248</v>
      </c>
      <c r="CH37" s="287">
        <f>'3'!BZ37</f>
        <v>0.42094702331958</v>
      </c>
      <c r="CI37" s="261">
        <f>'8'!CV37</f>
        <v>0.63548111145738562</v>
      </c>
      <c r="CJ37" s="261">
        <f t="shared" si="34"/>
        <v>0.44313405475417134</v>
      </c>
      <c r="CK37" s="214">
        <f t="shared" si="35"/>
        <v>0.47217515155150191</v>
      </c>
      <c r="CL37" s="286">
        <f>'1'!EM37</f>
        <v>0.32938596540946363</v>
      </c>
      <c r="CM37" s="286">
        <f>'1'!EO37</f>
        <v>0.43447381238054317</v>
      </c>
      <c r="CN37" s="261">
        <f>'2'!DC37</f>
        <v>0.31624636022040231</v>
      </c>
      <c r="CO37" s="287">
        <f>'2'!DE37</f>
        <v>0.43350870115293272</v>
      </c>
      <c r="CP37" s="287">
        <f>'3'!CG37</f>
        <v>0.62681232884720339</v>
      </c>
      <c r="CQ37" s="261">
        <f>'8'!DE37</f>
        <v>0.79454305100268496</v>
      </c>
      <c r="CR37" s="261">
        <f t="shared" si="36"/>
        <v>0.58658967594361977</v>
      </c>
      <c r="CS37" s="214">
        <f t="shared" si="37"/>
        <v>0.61933347943108874</v>
      </c>
      <c r="CT37" s="286">
        <f>'1'!EY37</f>
        <v>0.33360845281978124</v>
      </c>
      <c r="CU37" s="286">
        <f>'1'!FA37</f>
        <v>0.43929018640969913</v>
      </c>
      <c r="CV37" s="261">
        <f>'2'!DL37</f>
        <v>0.29932605412016478</v>
      </c>
      <c r="CW37" s="287">
        <f>'2'!DN37</f>
        <v>0.4133470634330273</v>
      </c>
      <c r="CX37" s="287">
        <f>'3'!CN37</f>
        <v>0.4749091153119897</v>
      </c>
      <c r="CY37" s="261">
        <f>'8'!DN37</f>
        <v>0.74177134468760253</v>
      </c>
      <c r="CZ37" s="261">
        <f t="shared" si="38"/>
        <v>0.50914934550704938</v>
      </c>
      <c r="DA37" s="214">
        <f t="shared" si="39"/>
        <v>0.54168779315631921</v>
      </c>
      <c r="DB37" s="286">
        <f>'1'!FK37</f>
        <v>0.55152335015579201</v>
      </c>
      <c r="DC37" s="286">
        <f>'1'!FM37</f>
        <v>0.6539152479948952</v>
      </c>
      <c r="DD37" s="261">
        <f>'2'!DU37</f>
        <v>0.43117919126952825</v>
      </c>
      <c r="DE37" s="287">
        <f>'2'!DW37</f>
        <v>0.55655720596759939</v>
      </c>
      <c r="DF37" s="287">
        <f>'3'!CU37</f>
        <v>0.13406032493220899</v>
      </c>
      <c r="DG37" s="261">
        <f>'8'!DW37</f>
        <v>0.38389789997054563</v>
      </c>
      <c r="DH37" s="261">
        <f t="shared" si="40"/>
        <v>0.32221608912215854</v>
      </c>
      <c r="DI37" s="214">
        <f t="shared" si="41"/>
        <v>0.35523227015978626</v>
      </c>
    </row>
    <row r="38" spans="1:113" ht="19.5" customHeight="1">
      <c r="A38" s="201">
        <v>1994</v>
      </c>
      <c r="B38" s="286">
        <f>'1'!K38</f>
        <v>0.38313609714267377</v>
      </c>
      <c r="C38" s="286">
        <f>'1'!M38</f>
        <v>0.49362842991893974</v>
      </c>
      <c r="D38" s="261">
        <f>'2'!H38</f>
        <v>0.26558146842184632</v>
      </c>
      <c r="E38" s="287">
        <f>'2'!J38</f>
        <v>0.37125275714290928</v>
      </c>
      <c r="F38" s="287">
        <f>'3'!H38</f>
        <v>0.26363214354058484</v>
      </c>
      <c r="G38" s="261">
        <f>'8'!J38</f>
        <v>0.61930530756911173</v>
      </c>
      <c r="H38" s="261">
        <f t="shared" si="14"/>
        <v>0.39442981595768689</v>
      </c>
      <c r="I38" s="214">
        <f t="shared" si="15"/>
        <v>0.42709541138504636</v>
      </c>
      <c r="J38" s="286">
        <f>'1'!W38</f>
        <v>0.51045890148290152</v>
      </c>
      <c r="K38" s="286">
        <f>'1'!Y38</f>
        <v>0.61781300858019195</v>
      </c>
      <c r="L38" s="261">
        <f>'2'!Q38</f>
        <v>0.36643155382101816</v>
      </c>
      <c r="M38" s="287">
        <f>'2'!S38</f>
        <v>0.49000393482089172</v>
      </c>
      <c r="N38" s="287">
        <f>'3'!O38</f>
        <v>0.76567068092641444</v>
      </c>
      <c r="O38" s="261">
        <f>'8'!S38</f>
        <v>0.71421819970313394</v>
      </c>
      <c r="P38" s="261">
        <f t="shared" si="16"/>
        <v>0.65926866796018813</v>
      </c>
      <c r="Q38" s="214">
        <f t="shared" si="17"/>
        <v>0.69309672747963358</v>
      </c>
      <c r="R38" s="286">
        <f>'1'!AI38</f>
        <v>0.39864591743832328</v>
      </c>
      <c r="S38" s="286">
        <f>'1'!AK38</f>
        <v>0.50988004312970558</v>
      </c>
      <c r="T38" s="261">
        <f>'2'!Z38</f>
        <v>0.34746163122005913</v>
      </c>
      <c r="U38" s="287">
        <f>'2'!AB38</f>
        <v>0.46919880434018368</v>
      </c>
      <c r="V38" s="287">
        <f>'3'!V38</f>
        <v>0.54601384156785271</v>
      </c>
      <c r="W38" s="261">
        <f>'8'!AB38</f>
        <v>0.67535804075503159</v>
      </c>
      <c r="X38" s="261">
        <f t="shared" si="18"/>
        <v>0.53548829546332111</v>
      </c>
      <c r="Y38" s="214">
        <f t="shared" si="19"/>
        <v>0.56990883791361002</v>
      </c>
      <c r="Z38" s="286">
        <f>'1'!AU38</f>
        <v>0.373668909684023</v>
      </c>
      <c r="AA38" s="286">
        <f>'1'!AW38</f>
        <v>0.4835359263471089</v>
      </c>
      <c r="AB38" s="261">
        <f>'2'!AI38</f>
        <v>0.39567295553269521</v>
      </c>
      <c r="AC38" s="287">
        <f>'2'!AK38</f>
        <v>0.52087268436914946</v>
      </c>
      <c r="AD38" s="287">
        <f>'3'!AC38</f>
        <v>0.76807892248800558</v>
      </c>
      <c r="AE38" s="261">
        <f>'8'!AK38</f>
        <v>0.7932741801758032</v>
      </c>
      <c r="AF38" s="261">
        <f t="shared" si="20"/>
        <v>0.65951490053801731</v>
      </c>
      <c r="AG38" s="214">
        <f t="shared" si="21"/>
        <v>0.69400827675428001</v>
      </c>
      <c r="AH38" s="286">
        <f>'1'!BG38</f>
        <v>0.21024370311358234</v>
      </c>
      <c r="AI38" s="286">
        <f>'1'!BI38</f>
        <v>0.28431835653804377</v>
      </c>
      <c r="AJ38" s="261">
        <f>'2'!AR38</f>
        <v>0.34858064918651194</v>
      </c>
      <c r="AK38" s="287">
        <f>'2'!AT38</f>
        <v>0.47044397447195191</v>
      </c>
      <c r="AL38" s="287">
        <f>'3'!AJ38</f>
        <v>0.88253879337753516</v>
      </c>
      <c r="AM38" s="261">
        <f>'8'!AT38</f>
        <v>0.69883378621797365</v>
      </c>
      <c r="AN38" s="261">
        <f t="shared" si="22"/>
        <v>0.6395724587577738</v>
      </c>
      <c r="AO38" s="214">
        <f t="shared" si="23"/>
        <v>0.66657372197121012</v>
      </c>
      <c r="AP38" s="286">
        <f>'1'!BS38</f>
        <v>0.43624679021332274</v>
      </c>
      <c r="AQ38" s="286">
        <f>'1'!BU38</f>
        <v>0.54790198837681636</v>
      </c>
      <c r="AR38" s="261">
        <f>'2'!BA38</f>
        <v>0.338018211034047</v>
      </c>
      <c r="AS38" s="287">
        <f>'2'!BC38</f>
        <v>0.45859861831311344</v>
      </c>
      <c r="AT38" s="287">
        <f>'3'!AQ38</f>
        <v>0.70267524496098921</v>
      </c>
      <c r="AU38" s="261">
        <f>'8'!BC38</f>
        <v>0.72233136659367636</v>
      </c>
      <c r="AV38" s="261">
        <f t="shared" si="24"/>
        <v>0.61882068710856786</v>
      </c>
      <c r="AW38" s="214">
        <f t="shared" si="25"/>
        <v>0.65320976746917325</v>
      </c>
      <c r="AX38" s="286">
        <f>'1'!CE38</f>
        <v>0.40397913617546083</v>
      </c>
      <c r="AY38" s="286">
        <f>'1'!CG38</f>
        <v>0.51538945197180452</v>
      </c>
      <c r="AZ38" s="261">
        <f>'2'!BJ38</f>
        <v>0.48177459310553383</v>
      </c>
      <c r="BA38" s="287">
        <f>'2'!BL38</f>
        <v>0.60436341421611661</v>
      </c>
      <c r="BB38" s="287">
        <f>'3'!AX38</f>
        <v>0.64544229160714695</v>
      </c>
      <c r="BC38" s="261">
        <f>'8'!BL38</f>
        <v>0.7168264372889821</v>
      </c>
      <c r="BD38" s="261">
        <f t="shared" si="26"/>
        <v>0.60219813437519898</v>
      </c>
      <c r="BE38" s="214">
        <f t="shared" si="27"/>
        <v>0.63673907964552601</v>
      </c>
      <c r="BF38" s="286">
        <f>'1'!CQ38</f>
        <v>0.46068961049294455</v>
      </c>
      <c r="BG38" s="286">
        <f>'1'!CS38</f>
        <v>0.57164147599693438</v>
      </c>
      <c r="BH38" s="261">
        <f>'2'!BS38</f>
        <v>0.34278607043111003</v>
      </c>
      <c r="BI38" s="287">
        <f>'2'!BU38</f>
        <v>0.46397124352494062</v>
      </c>
      <c r="BJ38" s="287">
        <f>'3'!BE38</f>
        <v>0.38495695551823428</v>
      </c>
      <c r="BK38" s="261">
        <f>'8'!BU38</f>
        <v>0.70184430195939063</v>
      </c>
      <c r="BL38" s="261">
        <f t="shared" si="28"/>
        <v>0.49095260193681084</v>
      </c>
      <c r="BM38" s="214">
        <f t="shared" si="29"/>
        <v>0.52526149234699182</v>
      </c>
      <c r="BN38" s="286">
        <f>'1'!DC38</f>
        <v>0.48896714803817609</v>
      </c>
      <c r="BO38" s="286">
        <f>'1'!DE38</f>
        <v>0.59821598293009515</v>
      </c>
      <c r="BP38" s="261">
        <f>'2'!CB38</f>
        <v>0.44241637889317914</v>
      </c>
      <c r="BQ38" s="287">
        <f>'2'!CD38</f>
        <v>0.56747015312702942</v>
      </c>
      <c r="BR38" s="287">
        <f>'3'!BL38</f>
        <v>0.56018505766921822</v>
      </c>
      <c r="BS38" s="261">
        <f>'8'!CD38</f>
        <v>0.75284391691519537</v>
      </c>
      <c r="BT38" s="261">
        <f t="shared" si="30"/>
        <v>0.59196226563919907</v>
      </c>
      <c r="BU38" s="214">
        <f t="shared" si="31"/>
        <v>0.62631741004096786</v>
      </c>
      <c r="BV38" s="286">
        <f>'1'!DO38</f>
        <v>0.37791453869335051</v>
      </c>
      <c r="BW38" s="286">
        <f>'1'!DQ38</f>
        <v>0.48807846876077599</v>
      </c>
      <c r="BX38" s="261">
        <f>'2'!CK38</f>
        <v>0.52739922527658623</v>
      </c>
      <c r="BY38" s="287">
        <f>'2'!CM38</f>
        <v>0.64475830550328717</v>
      </c>
      <c r="BZ38" s="287">
        <f>'3'!BS38</f>
        <v>0.75424357318436219</v>
      </c>
      <c r="CA38" s="261">
        <f>'8'!CM38</f>
        <v>0.80923587917834228</v>
      </c>
      <c r="CB38" s="261">
        <f t="shared" si="32"/>
        <v>0.67279102329357632</v>
      </c>
      <c r="CC38" s="214">
        <f t="shared" si="33"/>
        <v>0.70655971732973144</v>
      </c>
      <c r="CD38" s="286">
        <f>'1'!EA38</f>
        <v>0.32028700928290416</v>
      </c>
      <c r="CE38" s="286">
        <f>'1'!EC38</f>
        <v>0.4239907876103402</v>
      </c>
      <c r="CF38" s="261">
        <f>'2'!CT38</f>
        <v>0.2160564269827929</v>
      </c>
      <c r="CG38" s="287">
        <f>'2'!CV38</f>
        <v>0.3043125277821202</v>
      </c>
      <c r="CH38" s="287">
        <f>'3'!BZ38</f>
        <v>0.35584852062715455</v>
      </c>
      <c r="CI38" s="261">
        <f>'8'!CV38</f>
        <v>0.61949882179709048</v>
      </c>
      <c r="CJ38" s="261">
        <f t="shared" si="34"/>
        <v>0.41385209934484912</v>
      </c>
      <c r="CK38" s="214">
        <f t="shared" si="35"/>
        <v>0.44341846509026905</v>
      </c>
      <c r="CL38" s="286">
        <f>'1'!EM38</f>
        <v>0.33275111878355818</v>
      </c>
      <c r="CM38" s="286">
        <f>'1'!EO38</f>
        <v>0.43831472169487118</v>
      </c>
      <c r="CN38" s="261">
        <f>'2'!DC38</f>
        <v>0.31072306651192783</v>
      </c>
      <c r="CO38" s="287">
        <f>'2'!DE38</f>
        <v>0.42699307746049736</v>
      </c>
      <c r="CP38" s="287">
        <f>'3'!CG38</f>
        <v>0.62417255530685445</v>
      </c>
      <c r="CQ38" s="261">
        <f>'8'!DE38</f>
        <v>0.79390822098150771</v>
      </c>
      <c r="CR38" s="261">
        <f t="shared" si="36"/>
        <v>0.58546401882509846</v>
      </c>
      <c r="CS38" s="214">
        <f t="shared" si="37"/>
        <v>0.61820374050221805</v>
      </c>
      <c r="CT38" s="286">
        <f>'1'!EY38</f>
        <v>0.35076567810121634</v>
      </c>
      <c r="CU38" s="286">
        <f>'1'!FA38</f>
        <v>0.45855425141070505</v>
      </c>
      <c r="CV38" s="261">
        <f>'2'!DL38</f>
        <v>0.31018692137507853</v>
      </c>
      <c r="CW38" s="287">
        <f>'2'!DN38</f>
        <v>0.4263572574285181</v>
      </c>
      <c r="CX38" s="287">
        <f>'3'!CN38</f>
        <v>0.49542194513945609</v>
      </c>
      <c r="CY38" s="261">
        <f>'8'!DN38</f>
        <v>0.75014456567437426</v>
      </c>
      <c r="CZ38" s="261">
        <f t="shared" si="38"/>
        <v>0.52438397551584581</v>
      </c>
      <c r="DA38" s="214">
        <f t="shared" si="39"/>
        <v>0.55755872378308746</v>
      </c>
      <c r="DB38" s="286">
        <f>'1'!FK38</f>
        <v>0.55974012221019009</v>
      </c>
      <c r="DC38" s="286">
        <f>'1'!FM38</f>
        <v>0.66093882063149578</v>
      </c>
      <c r="DD38" s="261">
        <f>'2'!DU38</f>
        <v>0.43579350442791309</v>
      </c>
      <c r="DE38" s="287">
        <f>'2'!DW38</f>
        <v>0.56105966942357455</v>
      </c>
      <c r="DF38" s="287">
        <f>'3'!CU38</f>
        <v>0.1364135314378157</v>
      </c>
      <c r="DG38" s="261">
        <f>'8'!DW38</f>
        <v>0.40692806282872179</v>
      </c>
      <c r="DH38" s="261">
        <f t="shared" si="40"/>
        <v>0.33217120630857216</v>
      </c>
      <c r="DI38" s="214">
        <f t="shared" si="41"/>
        <v>0.36493756249239939</v>
      </c>
    </row>
    <row r="39" spans="1:113" ht="19.5" customHeight="1">
      <c r="A39" s="201">
        <v>1995</v>
      </c>
      <c r="B39" s="286">
        <f>'1'!K39</f>
        <v>0.4205675881242556</v>
      </c>
      <c r="C39" s="286">
        <f>'1'!M39</f>
        <v>0.53227642277757414</v>
      </c>
      <c r="D39" s="261">
        <f>'2'!H39</f>
        <v>0.27635397764084235</v>
      </c>
      <c r="E39" s="287">
        <f>'2'!J39</f>
        <v>0.3849771222124222</v>
      </c>
      <c r="F39" s="287">
        <f>'3'!H39</f>
        <v>0.29106475122978359</v>
      </c>
      <c r="G39" s="261">
        <f>'8'!J39</f>
        <v>0.64269724007040829</v>
      </c>
      <c r="H39" s="261">
        <f t="shared" si="14"/>
        <v>0.42098398790197133</v>
      </c>
      <c r="I39" s="214">
        <f t="shared" si="15"/>
        <v>0.45418806928979294</v>
      </c>
      <c r="J39" s="286">
        <f>'1'!W39</f>
        <v>0.50600778761776521</v>
      </c>
      <c r="K39" s="286">
        <f>'1'!Y39</f>
        <v>0.61379535027544818</v>
      </c>
      <c r="L39" s="261">
        <f>'2'!Q39</f>
        <v>0.38954699892599104</v>
      </c>
      <c r="M39" s="287">
        <f>'2'!S39</f>
        <v>0.51452124766118401</v>
      </c>
      <c r="N39" s="287">
        <f>'3'!O39</f>
        <v>0.71434465436781491</v>
      </c>
      <c r="O39" s="261">
        <f>'8'!S39</f>
        <v>0.70092863908670588</v>
      </c>
      <c r="P39" s="261">
        <f t="shared" si="16"/>
        <v>0.63617271088928984</v>
      </c>
      <c r="Q39" s="214">
        <f t="shared" si="17"/>
        <v>0.67022764829434578</v>
      </c>
      <c r="R39" s="286">
        <f>'1'!AI39</f>
        <v>0.40485437042980899</v>
      </c>
      <c r="S39" s="286">
        <f>'1'!AK39</f>
        <v>0.51628982005685975</v>
      </c>
      <c r="T39" s="261">
        <f>'2'!Z39</f>
        <v>0.35650813722353714</v>
      </c>
      <c r="U39" s="287">
        <f>'2'!AB39</f>
        <v>0.47920022975034221</v>
      </c>
      <c r="V39" s="287">
        <f>'3'!V39</f>
        <v>0.52326094988445615</v>
      </c>
      <c r="W39" s="261">
        <f>'8'!AB39</f>
        <v>0.6837641939838609</v>
      </c>
      <c r="X39" s="261">
        <f t="shared" si="18"/>
        <v>0.53105532595725624</v>
      </c>
      <c r="Y39" s="214">
        <f t="shared" si="19"/>
        <v>0.56561162513534691</v>
      </c>
      <c r="Z39" s="286">
        <f>'1'!AU39</f>
        <v>0.38769310656205536</v>
      </c>
      <c r="AA39" s="286">
        <f>'1'!AW39</f>
        <v>0.49843933622258468</v>
      </c>
      <c r="AB39" s="261">
        <f>'2'!AI39</f>
        <v>0.39465733855673812</v>
      </c>
      <c r="AC39" s="287">
        <f>'2'!AK39</f>
        <v>0.51982379452490213</v>
      </c>
      <c r="AD39" s="287">
        <f>'3'!AC39</f>
        <v>0.81745540273566253</v>
      </c>
      <c r="AE39" s="261">
        <f>'8'!AK39</f>
        <v>0.81774073317184548</v>
      </c>
      <c r="AF39" s="261">
        <f t="shared" si="20"/>
        <v>0.68930873621390354</v>
      </c>
      <c r="AG39" s="214">
        <f t="shared" si="21"/>
        <v>0.72397462774282584</v>
      </c>
      <c r="AH39" s="286">
        <f>'1'!BG39</f>
        <v>0.2261419771447051</v>
      </c>
      <c r="AI39" s="286">
        <f>'1'!BI39</f>
        <v>0.3061437130509308</v>
      </c>
      <c r="AJ39" s="261">
        <f>'2'!AR39</f>
        <v>0.35579924196762064</v>
      </c>
      <c r="AK39" s="287">
        <f>'2'!AT39</f>
        <v>0.4784218156872721</v>
      </c>
      <c r="AL39" s="287">
        <f>'3'!AJ39</f>
        <v>0.89322371599191275</v>
      </c>
      <c r="AM39" s="261">
        <f>'8'!AT39</f>
        <v>0.71019300716892575</v>
      </c>
      <c r="AN39" s="261">
        <f t="shared" si="22"/>
        <v>0.65115570817314583</v>
      </c>
      <c r="AO39" s="214">
        <f t="shared" si="23"/>
        <v>0.67941831272635622</v>
      </c>
      <c r="AP39" s="286">
        <f>'1'!BS39</f>
        <v>0.4467796616950544</v>
      </c>
      <c r="AQ39" s="286">
        <f>'1'!BU39</f>
        <v>0.55822229877371066</v>
      </c>
      <c r="AR39" s="261">
        <f>'2'!BA39</f>
        <v>0.35225796493426775</v>
      </c>
      <c r="AS39" s="287">
        <f>'2'!BC39</f>
        <v>0.47451980736705185</v>
      </c>
      <c r="AT39" s="287">
        <f>'3'!AQ39</f>
        <v>0.70574185266215905</v>
      </c>
      <c r="AU39" s="261">
        <f>'8'!BC39</f>
        <v>0.73202730896540791</v>
      </c>
      <c r="AV39" s="261">
        <f t="shared" si="24"/>
        <v>0.62648666258692365</v>
      </c>
      <c r="AW39" s="214">
        <f t="shared" si="25"/>
        <v>0.6610013742459333</v>
      </c>
      <c r="AX39" s="286">
        <f>'1'!CE39</f>
        <v>0.4232985355797183</v>
      </c>
      <c r="AY39" s="286">
        <f>'1'!CG39</f>
        <v>0.53502110045995666</v>
      </c>
      <c r="AZ39" s="261">
        <f>'2'!BJ39</f>
        <v>0.48236852153035692</v>
      </c>
      <c r="BA39" s="287">
        <f>'2'!BL39</f>
        <v>0.60490504090802477</v>
      </c>
      <c r="BB39" s="287">
        <f>'3'!AX39</f>
        <v>0.64943060650979778</v>
      </c>
      <c r="BC39" s="261">
        <f>'8'!BL39</f>
        <v>0.72062588353259871</v>
      </c>
      <c r="BD39" s="261">
        <f t="shared" si="26"/>
        <v>0.60885656693267809</v>
      </c>
      <c r="BE39" s="214">
        <f t="shared" si="27"/>
        <v>0.64345473184649249</v>
      </c>
      <c r="BF39" s="286">
        <f>'1'!CQ39</f>
        <v>0.4618157073476834</v>
      </c>
      <c r="BG39" s="286">
        <f>'1'!CS39</f>
        <v>0.5727176045804182</v>
      </c>
      <c r="BH39" s="261">
        <f>'2'!BS39</f>
        <v>0.34810400668465424</v>
      </c>
      <c r="BI39" s="287">
        <f>'2'!BU39</f>
        <v>0.46991387760024639</v>
      </c>
      <c r="BJ39" s="287">
        <f>'3'!BE39</f>
        <v>0.44137266409771575</v>
      </c>
      <c r="BK39" s="261">
        <f>'8'!BU39</f>
        <v>0.69263483737887765</v>
      </c>
      <c r="BL39" s="261">
        <f t="shared" si="28"/>
        <v>0.51151305899075172</v>
      </c>
      <c r="BM39" s="214">
        <f t="shared" si="29"/>
        <v>0.5458744255288579</v>
      </c>
      <c r="BN39" s="286">
        <f>'1'!DC39</f>
        <v>0.49902725915013257</v>
      </c>
      <c r="BO39" s="286">
        <f>'1'!DE39</f>
        <v>0.60745176149399394</v>
      </c>
      <c r="BP39" s="261">
        <f>'2'!CB39</f>
        <v>0.48609973777861487</v>
      </c>
      <c r="BQ39" s="287">
        <f>'2'!CD39</f>
        <v>0.60829781383784853</v>
      </c>
      <c r="BR39" s="287">
        <f>'3'!BL39</f>
        <v>0.57820694497487768</v>
      </c>
      <c r="BS39" s="261">
        <f>'8'!CD39</f>
        <v>0.75055114764792108</v>
      </c>
      <c r="BT39" s="261">
        <f t="shared" si="30"/>
        <v>0.60486354789221541</v>
      </c>
      <c r="BU39" s="214">
        <f t="shared" si="31"/>
        <v>0.638768255966911</v>
      </c>
      <c r="BV39" s="286">
        <f>'1'!DO39</f>
        <v>0.39148674938421674</v>
      </c>
      <c r="BW39" s="286">
        <f>'1'!DQ39</f>
        <v>0.50242137925323638</v>
      </c>
      <c r="BX39" s="261">
        <f>'2'!CK39</f>
        <v>0.5439405678298509</v>
      </c>
      <c r="BY39" s="287">
        <f>'2'!CM39</f>
        <v>0.65882837275049888</v>
      </c>
      <c r="BZ39" s="287">
        <f>'3'!BS39</f>
        <v>0.73721616811824275</v>
      </c>
      <c r="CA39" s="261">
        <f>'8'!CM39</f>
        <v>0.81299742684616194</v>
      </c>
      <c r="CB39" s="261">
        <f t="shared" si="32"/>
        <v>0.6714771019609741</v>
      </c>
      <c r="CC39" s="214">
        <f t="shared" si="33"/>
        <v>0.7051528084268428</v>
      </c>
      <c r="CD39" s="286">
        <f>'1'!EA39</f>
        <v>0.32722244806088807</v>
      </c>
      <c r="CE39" s="286">
        <f>'1'!EC39</f>
        <v>0.43199419185812515</v>
      </c>
      <c r="CF39" s="261">
        <f>'2'!CT39</f>
        <v>0.22742163301778162</v>
      </c>
      <c r="CG39" s="287">
        <f>'2'!CV39</f>
        <v>0.32026942604354464</v>
      </c>
      <c r="CH39" s="287">
        <f>'3'!BZ39</f>
        <v>0.28389010624884581</v>
      </c>
      <c r="CI39" s="261">
        <f>'8'!CV39</f>
        <v>0.61928024326387021</v>
      </c>
      <c r="CJ39" s="261">
        <f t="shared" si="34"/>
        <v>0.38752676839265515</v>
      </c>
      <c r="CK39" s="214">
        <f t="shared" si="35"/>
        <v>0.41776589645467888</v>
      </c>
      <c r="CL39" s="286">
        <f>'1'!EM39</f>
        <v>0.32966605410856459</v>
      </c>
      <c r="CM39" s="286">
        <f>'1'!EO39</f>
        <v>0.43479423653340582</v>
      </c>
      <c r="CN39" s="261">
        <f>'2'!DC39</f>
        <v>0.31982152090859678</v>
      </c>
      <c r="CO39" s="287">
        <f>'2'!DE39</f>
        <v>0.43769301883372014</v>
      </c>
      <c r="CP39" s="287">
        <f>'3'!CG39</f>
        <v>0.62140385424574429</v>
      </c>
      <c r="CQ39" s="261">
        <f>'8'!DE39</f>
        <v>0.79724672859978019</v>
      </c>
      <c r="CR39" s="261">
        <f t="shared" si="36"/>
        <v>0.58565092319080436</v>
      </c>
      <c r="CS39" s="214">
        <f t="shared" si="37"/>
        <v>0.61846370946828499</v>
      </c>
      <c r="CT39" s="286">
        <f>'1'!EY39</f>
        <v>0.36296478193425535</v>
      </c>
      <c r="CU39" s="286">
        <f>'1'!FA39</f>
        <v>0.47196194667780389</v>
      </c>
      <c r="CV39" s="261">
        <f>'2'!DL39</f>
        <v>0.30650280455299683</v>
      </c>
      <c r="CW39" s="287">
        <f>'2'!DN39</f>
        <v>0.42197201166904286</v>
      </c>
      <c r="CX39" s="287">
        <f>'3'!CN39</f>
        <v>0.36815010997445091</v>
      </c>
      <c r="CY39" s="261">
        <f>'8'!DN39</f>
        <v>0.75728565997019015</v>
      </c>
      <c r="CZ39" s="261">
        <f t="shared" si="38"/>
        <v>0.47768897882298816</v>
      </c>
      <c r="DA39" s="214">
        <f t="shared" si="39"/>
        <v>0.51103533248330246</v>
      </c>
      <c r="DB39" s="286">
        <f>'1'!FK39</f>
        <v>0.57124156335105536</v>
      </c>
      <c r="DC39" s="286">
        <f>'1'!FM39</f>
        <v>0.67066294309895769</v>
      </c>
      <c r="DD39" s="261">
        <f>'2'!DU39</f>
        <v>0.4428284367375549</v>
      </c>
      <c r="DE39" s="287">
        <f>'2'!DW39</f>
        <v>0.56786699917358552</v>
      </c>
      <c r="DF39" s="287">
        <f>'3'!CU39</f>
        <v>0.1461497447689144</v>
      </c>
      <c r="DG39" s="261">
        <f>'8'!DW39</f>
        <v>0.41752012969490798</v>
      </c>
      <c r="DH39" s="261">
        <f t="shared" si="40"/>
        <v>0.34224709316000468</v>
      </c>
      <c r="DI39" s="214">
        <f t="shared" si="41"/>
        <v>0.37463522535318827</v>
      </c>
    </row>
    <row r="40" spans="1:113" ht="19.5" customHeight="1">
      <c r="A40" s="201">
        <v>1996</v>
      </c>
      <c r="B40" s="286">
        <f>'1'!K40</f>
        <v>0.43269103517791141</v>
      </c>
      <c r="C40" s="286">
        <f>'1'!M40</f>
        <v>0.54438629556997964</v>
      </c>
      <c r="D40" s="261">
        <f>'2'!H40</f>
        <v>0.28534234457992264</v>
      </c>
      <c r="E40" s="287">
        <f>'2'!J40</f>
        <v>0.39621943881232363</v>
      </c>
      <c r="F40" s="287">
        <f>'3'!H40</f>
        <v>0.31717055574816655</v>
      </c>
      <c r="G40" s="261">
        <f>'8'!J40</f>
        <v>0.64711354470641524</v>
      </c>
      <c r="H40" s="261">
        <f t="shared" si="14"/>
        <v>0.43607472720476576</v>
      </c>
      <c r="I40" s="214">
        <f t="shared" si="15"/>
        <v>0.46950148870641945</v>
      </c>
      <c r="J40" s="286">
        <f>'1'!W40</f>
        <v>0.52565463871288665</v>
      </c>
      <c r="K40" s="286">
        <f>'1'!Y40</f>
        <v>0.63137202291365924</v>
      </c>
      <c r="L40" s="261">
        <f>'2'!Q40</f>
        <v>0.4035482861710909</v>
      </c>
      <c r="M40" s="287">
        <f>'2'!S40</f>
        <v>0.52895136512246499</v>
      </c>
      <c r="N40" s="287">
        <f>'3'!O40</f>
        <v>0.73278366620376945</v>
      </c>
      <c r="O40" s="261">
        <f>'8'!S40</f>
        <v>0.71391071328745959</v>
      </c>
      <c r="P40" s="261">
        <f t="shared" si="16"/>
        <v>0.65277243682743202</v>
      </c>
      <c r="Q40" s="214">
        <f t="shared" si="17"/>
        <v>0.68645622156272401</v>
      </c>
      <c r="R40" s="286">
        <f>'1'!AI40</f>
        <v>0.41154502350175187</v>
      </c>
      <c r="S40" s="286">
        <f>'1'!AK40</f>
        <v>0.52313779100754654</v>
      </c>
      <c r="T40" s="261">
        <f>'2'!Z40</f>
        <v>0.36905220534733441</v>
      </c>
      <c r="U40" s="287">
        <f>'2'!AB40</f>
        <v>0.49282853281912392</v>
      </c>
      <c r="V40" s="287">
        <f>'3'!V40</f>
        <v>0.49939301554581628</v>
      </c>
      <c r="W40" s="261">
        <f>'8'!AB40</f>
        <v>0.68341126545796582</v>
      </c>
      <c r="X40" s="261">
        <f t="shared" si="18"/>
        <v>0.52399481109080004</v>
      </c>
      <c r="Y40" s="214">
        <f t="shared" si="19"/>
        <v>0.55869099733913796</v>
      </c>
      <c r="Z40" s="286">
        <f>'1'!AU40</f>
        <v>0.40825120239029156</v>
      </c>
      <c r="AA40" s="286">
        <f>'1'!AW40</f>
        <v>0.5197741878313622</v>
      </c>
      <c r="AB40" s="261">
        <f>'2'!AI40</f>
        <v>0.41500356267112481</v>
      </c>
      <c r="AC40" s="287">
        <f>'2'!AK40</f>
        <v>0.54053307217830915</v>
      </c>
      <c r="AD40" s="287">
        <f>'3'!AC40</f>
        <v>0.8169902201453545</v>
      </c>
      <c r="AE40" s="261">
        <f>'8'!AK40</f>
        <v>0.81643966801158052</v>
      </c>
      <c r="AF40" s="261">
        <f t="shared" si="20"/>
        <v>0.6948785852067868</v>
      </c>
      <c r="AG40" s="214">
        <f t="shared" si="21"/>
        <v>0.72973613324571929</v>
      </c>
      <c r="AH40" s="286">
        <f>'1'!BG40</f>
        <v>0.24420362230938242</v>
      </c>
      <c r="AI40" s="286">
        <f>'1'!BI40</f>
        <v>0.33020566961754455</v>
      </c>
      <c r="AJ40" s="261">
        <f>'2'!AR40</f>
        <v>0.35463969434589671</v>
      </c>
      <c r="AK40" s="287">
        <f>'2'!AT40</f>
        <v>0.47714662417066001</v>
      </c>
      <c r="AL40" s="287">
        <f>'3'!AJ40</f>
        <v>0.8769381246357375</v>
      </c>
      <c r="AM40" s="261">
        <f>'8'!AT40</f>
        <v>0.71362101267940625</v>
      </c>
      <c r="AN40" s="261">
        <f t="shared" si="22"/>
        <v>0.64916624755458308</v>
      </c>
      <c r="AO40" s="214">
        <f t="shared" si="23"/>
        <v>0.67861734999869183</v>
      </c>
      <c r="AP40" s="286">
        <f>'1'!BS40</f>
        <v>0.45358672447071052</v>
      </c>
      <c r="AQ40" s="286">
        <f>'1'!BU40</f>
        <v>0.56481862932719118</v>
      </c>
      <c r="AR40" s="261">
        <f>'2'!BA40</f>
        <v>0.3500309780571555</v>
      </c>
      <c r="AS40" s="287">
        <f>'2'!BC40</f>
        <v>0.47205440780831021</v>
      </c>
      <c r="AT40" s="287">
        <f>'3'!AQ40</f>
        <v>0.7087906769439597</v>
      </c>
      <c r="AU40" s="261">
        <f>'8'!BC40</f>
        <v>0.72673766493023895</v>
      </c>
      <c r="AV40" s="261">
        <f t="shared" si="24"/>
        <v>0.62725801295651329</v>
      </c>
      <c r="AW40" s="214">
        <f t="shared" si="25"/>
        <v>0.66170673690292481</v>
      </c>
      <c r="AX40" s="286">
        <f>'1'!CE40</f>
        <v>0.43733161601803883</v>
      </c>
      <c r="AY40" s="286">
        <f>'1'!CG40</f>
        <v>0.54897138059918815</v>
      </c>
      <c r="AZ40" s="261">
        <f>'2'!BJ40</f>
        <v>0.48504049804921961</v>
      </c>
      <c r="BA40" s="287">
        <f>'2'!BL40</f>
        <v>0.60733637931410833</v>
      </c>
      <c r="BB40" s="287">
        <f>'3'!AX40</f>
        <v>0.65334773366515797</v>
      </c>
      <c r="BC40" s="261">
        <f>'8'!BL40</f>
        <v>0.71398065649367126</v>
      </c>
      <c r="BD40" s="261">
        <f t="shared" si="26"/>
        <v>0.61150366342269435</v>
      </c>
      <c r="BE40" s="214">
        <f t="shared" si="27"/>
        <v>0.64606120446541304</v>
      </c>
      <c r="BF40" s="286">
        <f>'1'!CQ40</f>
        <v>0.46340274241045898</v>
      </c>
      <c r="BG40" s="286">
        <f>'1'!CS40</f>
        <v>0.57423165087290029</v>
      </c>
      <c r="BH40" s="261">
        <f>'2'!BS40</f>
        <v>0.35975838815235922</v>
      </c>
      <c r="BI40" s="287">
        <f>'2'!BU40</f>
        <v>0.48275781372235532</v>
      </c>
      <c r="BJ40" s="287">
        <f>'3'!BE40</f>
        <v>0.39239948550940368</v>
      </c>
      <c r="BK40" s="261">
        <f>'8'!BU40</f>
        <v>0.68668263871653523</v>
      </c>
      <c r="BL40" s="261">
        <f t="shared" si="28"/>
        <v>0.4916209731160498</v>
      </c>
      <c r="BM40" s="214">
        <f t="shared" si="29"/>
        <v>0.5260866973655377</v>
      </c>
      <c r="BN40" s="286">
        <f>'1'!DC40</f>
        <v>0.50468625264298494</v>
      </c>
      <c r="BO40" s="286">
        <f>'1'!DE40</f>
        <v>0.61259843160529981</v>
      </c>
      <c r="BP40" s="261">
        <f>'2'!CB40</f>
        <v>0.49038695374201546</v>
      </c>
      <c r="BQ40" s="287">
        <f>'2'!CD40</f>
        <v>0.6121752905025063</v>
      </c>
      <c r="BR40" s="287">
        <f>'3'!BL40</f>
        <v>0.59574319922074692</v>
      </c>
      <c r="BS40" s="261">
        <f>'8'!CD40</f>
        <v>0.74031471130013438</v>
      </c>
      <c r="BT40" s="261">
        <f t="shared" si="30"/>
        <v>0.61036763898113766</v>
      </c>
      <c r="BU40" s="214">
        <f t="shared" si="31"/>
        <v>0.64412890844964965</v>
      </c>
      <c r="BV40" s="286">
        <f>'1'!DO40</f>
        <v>0.4237901392293304</v>
      </c>
      <c r="BW40" s="286">
        <f>'1'!DQ40</f>
        <v>0.53551413079485344</v>
      </c>
      <c r="BX40" s="261">
        <f>'2'!CK40</f>
        <v>0.53767680548996843</v>
      </c>
      <c r="BY40" s="287">
        <f>'2'!CM40</f>
        <v>0.65353473528231698</v>
      </c>
      <c r="BZ40" s="287">
        <f>'3'!BS40</f>
        <v>0.73466342724497513</v>
      </c>
      <c r="CA40" s="261">
        <f>'8'!CM40</f>
        <v>0.81627998501940813</v>
      </c>
      <c r="CB40" s="261">
        <f t="shared" si="32"/>
        <v>0.67727507479867544</v>
      </c>
      <c r="CC40" s="214">
        <f t="shared" si="33"/>
        <v>0.71120566609101488</v>
      </c>
      <c r="CD40" s="286">
        <f>'1'!EA40</f>
        <v>0.33444253418039827</v>
      </c>
      <c r="CE40" s="286">
        <f>'1'!EC40</f>
        <v>0.44023800145384406</v>
      </c>
      <c r="CF40" s="261">
        <f>'2'!CT40</f>
        <v>0.24566940777366805</v>
      </c>
      <c r="CG40" s="287">
        <f>'2'!CV40</f>
        <v>0.34512842475500133</v>
      </c>
      <c r="CH40" s="287">
        <f>'3'!BZ40</f>
        <v>0.31110259469629686</v>
      </c>
      <c r="CI40" s="261">
        <f>'8'!CV40</f>
        <v>0.62278477446856551</v>
      </c>
      <c r="CJ40" s="261">
        <f t="shared" si="34"/>
        <v>0.40273191783253487</v>
      </c>
      <c r="CK40" s="214">
        <f t="shared" si="35"/>
        <v>0.43383691298535737</v>
      </c>
      <c r="CL40" s="286">
        <f>'1'!EM40</f>
        <v>0.3415106659190506</v>
      </c>
      <c r="CM40" s="286">
        <f>'1'!EO40</f>
        <v>0.44822310264108833</v>
      </c>
      <c r="CN40" s="261">
        <f>'2'!DC40</f>
        <v>0.31918293960406757</v>
      </c>
      <c r="CO40" s="287">
        <f>'2'!DE40</f>
        <v>0.43694752565908035</v>
      </c>
      <c r="CP40" s="287">
        <f>'3'!CG40</f>
        <v>0.63771999198497564</v>
      </c>
      <c r="CQ40" s="261">
        <f>'8'!DE40</f>
        <v>0.78926878099208198</v>
      </c>
      <c r="CR40" s="261">
        <f t="shared" si="36"/>
        <v>0.5920890582358318</v>
      </c>
      <c r="CS40" s="214">
        <f t="shared" si="37"/>
        <v>0.62520800418574063</v>
      </c>
      <c r="CT40" s="286">
        <f>'1'!EY40</f>
        <v>0.38348448829525789</v>
      </c>
      <c r="CU40" s="286">
        <f>'1'!FA40</f>
        <v>0.49399730268118502</v>
      </c>
      <c r="CV40" s="261">
        <f>'2'!DL40</f>
        <v>0.31492466332351721</v>
      </c>
      <c r="CW40" s="287">
        <f>'2'!DN40</f>
        <v>0.43195523879182651</v>
      </c>
      <c r="CX40" s="287">
        <f>'3'!CN40</f>
        <v>0.35473126125507559</v>
      </c>
      <c r="CY40" s="261">
        <f>'8'!DN40</f>
        <v>0.75585420901916589</v>
      </c>
      <c r="CZ40" s="261">
        <f t="shared" si="38"/>
        <v>0.47683813119918328</v>
      </c>
      <c r="DA40" s="214">
        <f t="shared" si="39"/>
        <v>0.51064375162319964</v>
      </c>
      <c r="DB40" s="286">
        <f>'1'!FK40</f>
        <v>0.5990424877216951</v>
      </c>
      <c r="DC40" s="286">
        <f>'1'!FM40</f>
        <v>0.69366923727334129</v>
      </c>
      <c r="DD40" s="261">
        <f>'2'!DU40</f>
        <v>0.4519123872293791</v>
      </c>
      <c r="DE40" s="287">
        <f>'2'!DW40</f>
        <v>0.57655706254976524</v>
      </c>
      <c r="DF40" s="287">
        <f>'3'!CU40</f>
        <v>0.15539409370613624</v>
      </c>
      <c r="DG40" s="261">
        <f>'8'!DW40</f>
        <v>0.42713591366173553</v>
      </c>
      <c r="DH40" s="261">
        <f t="shared" si="40"/>
        <v>0.35529814784825209</v>
      </c>
      <c r="DI40" s="214">
        <f t="shared" si="41"/>
        <v>0.38668796529061994</v>
      </c>
    </row>
    <row r="41" spans="1:113" ht="19.5" customHeight="1">
      <c r="A41" s="201">
        <v>1997</v>
      </c>
      <c r="B41" s="286">
        <f>'1'!K41</f>
        <v>0.46093215675550986</v>
      </c>
      <c r="C41" s="286">
        <f>'1'!M41</f>
        <v>0.57187338779725994</v>
      </c>
      <c r="D41" s="261">
        <f>'2'!H41</f>
        <v>0.3064258320082302</v>
      </c>
      <c r="E41" s="287">
        <f>'2'!J41</f>
        <v>0.42188008696127038</v>
      </c>
      <c r="F41" s="287">
        <f>'3'!H41</f>
        <v>0.34201107250935081</v>
      </c>
      <c r="G41" s="261">
        <f>'8'!J41</f>
        <v>0.66254630001981529</v>
      </c>
      <c r="H41" s="261">
        <f t="shared" si="14"/>
        <v>0.45839733356160989</v>
      </c>
      <c r="I41" s="214">
        <f t="shared" si="15"/>
        <v>0.49213100526526393</v>
      </c>
      <c r="J41" s="286">
        <f>'1'!W41</f>
        <v>0.53004453779869543</v>
      </c>
      <c r="K41" s="286">
        <f>'1'!Y41</f>
        <v>0.63524472891748196</v>
      </c>
      <c r="L41" s="261">
        <f>'2'!Q41</f>
        <v>0.417233317162235</v>
      </c>
      <c r="M41" s="287">
        <f>'2'!S41</f>
        <v>0.54276459560524692</v>
      </c>
      <c r="N41" s="287">
        <f>'3'!O41</f>
        <v>0.72228562740873425</v>
      </c>
      <c r="O41" s="261">
        <f>'8'!S41</f>
        <v>0.71456143383036808</v>
      </c>
      <c r="P41" s="261">
        <f t="shared" si="16"/>
        <v>0.65101492038856668</v>
      </c>
      <c r="Q41" s="214">
        <f t="shared" si="17"/>
        <v>0.68460808645662519</v>
      </c>
      <c r="R41" s="286">
        <f>'1'!AI41</f>
        <v>0.4317571688480365</v>
      </c>
      <c r="S41" s="286">
        <f>'1'!AK41</f>
        <v>0.54346026386116864</v>
      </c>
      <c r="T41" s="261">
        <f>'2'!Z41</f>
        <v>0.38291813004444436</v>
      </c>
      <c r="U41" s="287">
        <f>'2'!AB41</f>
        <v>0.50758063499861117</v>
      </c>
      <c r="V41" s="287">
        <f>'3'!V41</f>
        <v>0.47434999859725813</v>
      </c>
      <c r="W41" s="261">
        <f>'8'!AB41</f>
        <v>0.68569856580430111</v>
      </c>
      <c r="X41" s="261">
        <f t="shared" si="18"/>
        <v>0.52009281595424528</v>
      </c>
      <c r="Y41" s="214">
        <f t="shared" si="19"/>
        <v>0.5548996854522884</v>
      </c>
      <c r="Z41" s="286">
        <f>'1'!AU41</f>
        <v>0.42195384027187044</v>
      </c>
      <c r="AA41" s="286">
        <f>'1'!AW41</f>
        <v>0.53367087600208307</v>
      </c>
      <c r="AB41" s="261">
        <f>'2'!AI41</f>
        <v>0.41475979632916049</v>
      </c>
      <c r="AC41" s="287">
        <f>'2'!AK41</f>
        <v>0.5402886661176638</v>
      </c>
      <c r="AD41" s="287">
        <f>'3'!AC41</f>
        <v>0.81650766571011379</v>
      </c>
      <c r="AE41" s="261">
        <f>'8'!AK41</f>
        <v>0.82245796832737528</v>
      </c>
      <c r="AF41" s="261">
        <f t="shared" si="20"/>
        <v>0.69920720446954832</v>
      </c>
      <c r="AG41" s="214">
        <f t="shared" si="21"/>
        <v>0.73410349859444113</v>
      </c>
      <c r="AH41" s="286">
        <f>'1'!BG41</f>
        <v>0.2660466430037477</v>
      </c>
      <c r="AI41" s="286">
        <f>'1'!BI41</f>
        <v>0.358328331442966</v>
      </c>
      <c r="AJ41" s="261">
        <f>'2'!AR41</f>
        <v>0.36473782317066844</v>
      </c>
      <c r="AK41" s="287">
        <f>'2'!AT41</f>
        <v>0.48817210776398207</v>
      </c>
      <c r="AL41" s="287">
        <f>'3'!AJ41</f>
        <v>0.85950454730535164</v>
      </c>
      <c r="AM41" s="261">
        <f>'8'!AT41</f>
        <v>0.73483117953091059</v>
      </c>
      <c r="AN41" s="261">
        <f t="shared" si="22"/>
        <v>0.65393428369923023</v>
      </c>
      <c r="AO41" s="214">
        <f t="shared" si="23"/>
        <v>0.68473404984640518</v>
      </c>
      <c r="AP41" s="286">
        <f>'1'!BS41</f>
        <v>0.4603763653863252</v>
      </c>
      <c r="AQ41" s="286">
        <f>'1'!BU41</f>
        <v>0.57134186100677065</v>
      </c>
      <c r="AR41" s="261">
        <f>'2'!BA41</f>
        <v>0.36500009232877118</v>
      </c>
      <c r="AS41" s="287">
        <f>'2'!BC41</f>
        <v>0.48845608506111499</v>
      </c>
      <c r="AT41" s="287">
        <f>'3'!AQ41</f>
        <v>0.71182182325512788</v>
      </c>
      <c r="AU41" s="261">
        <f>'8'!BC41</f>
        <v>0.72737476755177599</v>
      </c>
      <c r="AV41" s="261">
        <f t="shared" si="24"/>
        <v>0.63151644187772615</v>
      </c>
      <c r="AW41" s="214">
        <f t="shared" si="25"/>
        <v>0.66605514027504964</v>
      </c>
      <c r="AX41" s="286">
        <f>'1'!CE41</f>
        <v>0.44699475263176319</v>
      </c>
      <c r="AY41" s="286">
        <f>'1'!CG41</f>
        <v>0.55843160414978132</v>
      </c>
      <c r="AZ41" s="261">
        <f>'2'!BJ41</f>
        <v>0.49539032482907069</v>
      </c>
      <c r="BA41" s="287">
        <f>'2'!BL41</f>
        <v>0.6166725908556322</v>
      </c>
      <c r="BB41" s="287">
        <f>'3'!AX41</f>
        <v>0.65719480053442747</v>
      </c>
      <c r="BC41" s="261">
        <f>'8'!BL41</f>
        <v>0.69855735626556537</v>
      </c>
      <c r="BD41" s="261">
        <f t="shared" si="26"/>
        <v>0.6113831101027003</v>
      </c>
      <c r="BE41" s="214">
        <f t="shared" si="27"/>
        <v>0.64579870700896003</v>
      </c>
      <c r="BF41" s="286">
        <f>'1'!CQ41</f>
        <v>0.48080381392934096</v>
      </c>
      <c r="BG41" s="286">
        <f>'1'!CS41</f>
        <v>0.59063867346491539</v>
      </c>
      <c r="BH41" s="261">
        <f>'2'!BS41</f>
        <v>0.35963290773374662</v>
      </c>
      <c r="BI41" s="287">
        <f>'2'!BU41</f>
        <v>0.48262081443984456</v>
      </c>
      <c r="BJ41" s="287">
        <f>'3'!BE41</f>
        <v>0.33819398616732943</v>
      </c>
      <c r="BK41" s="261">
        <f>'8'!BU41</f>
        <v>0.67847379500533611</v>
      </c>
      <c r="BL41" s="261">
        <f t="shared" si="28"/>
        <v>0.47094378652777547</v>
      </c>
      <c r="BM41" s="214">
        <f t="shared" si="29"/>
        <v>0.5052095491055002</v>
      </c>
      <c r="BN41" s="286">
        <f>'1'!DC41</f>
        <v>0.52740173425932202</v>
      </c>
      <c r="BO41" s="286">
        <f>'1'!DE41</f>
        <v>0.63291563663847528</v>
      </c>
      <c r="BP41" s="261">
        <f>'2'!CB41</f>
        <v>0.49523053997663141</v>
      </c>
      <c r="BQ41" s="287">
        <f>'2'!CD41</f>
        <v>0.61652942814687606</v>
      </c>
      <c r="BR41" s="287">
        <f>'3'!BL41</f>
        <v>0.61280719926348248</v>
      </c>
      <c r="BS41" s="261">
        <f>'8'!CD41</f>
        <v>0.76200911667907156</v>
      </c>
      <c r="BT41" s="261">
        <f t="shared" si="30"/>
        <v>0.62872901555864202</v>
      </c>
      <c r="BU41" s="214">
        <f t="shared" si="31"/>
        <v>0.66196168485149709</v>
      </c>
      <c r="BV41" s="286">
        <f>'1'!DO41</f>
        <v>0.44145111170230289</v>
      </c>
      <c r="BW41" s="286">
        <f>'1'!DQ41</f>
        <v>0.55301869706231632</v>
      </c>
      <c r="BX41" s="261">
        <f>'2'!CK41</f>
        <v>0.5537516174181677</v>
      </c>
      <c r="BY41" s="287">
        <f>'2'!CM41</f>
        <v>0.66703764434588753</v>
      </c>
      <c r="BZ41" s="287">
        <f>'3'!BS41</f>
        <v>0.73207880999590436</v>
      </c>
      <c r="CA41" s="261">
        <f>'8'!CM41</f>
        <v>0.81050687714779523</v>
      </c>
      <c r="CB41" s="261">
        <f t="shared" si="32"/>
        <v>0.67964897122497769</v>
      </c>
      <c r="CC41" s="214">
        <f t="shared" si="33"/>
        <v>0.7132910909897523</v>
      </c>
      <c r="CD41" s="286">
        <f>'1'!EA41</f>
        <v>0.34966137172096001</v>
      </c>
      <c r="CE41" s="286">
        <f>'1'!EC41</f>
        <v>0.45732885128704587</v>
      </c>
      <c r="CF41" s="261">
        <f>'2'!CT41</f>
        <v>0.25739476471174666</v>
      </c>
      <c r="CG41" s="287">
        <f>'2'!CV41</f>
        <v>0.36063358869149553</v>
      </c>
      <c r="CH41" s="287">
        <f>'3'!BZ41</f>
        <v>0.33730172269556785</v>
      </c>
      <c r="CI41" s="261">
        <f>'8'!CV41</f>
        <v>0.6332131410465367</v>
      </c>
      <c r="CJ41" s="261">
        <f t="shared" si="34"/>
        <v>0.42055638220755487</v>
      </c>
      <c r="CK41" s="214">
        <f t="shared" si="35"/>
        <v>0.45241376051874682</v>
      </c>
      <c r="CL41" s="286">
        <f>'1'!EM41</f>
        <v>0.35851102814369201</v>
      </c>
      <c r="CM41" s="286">
        <f>'1'!EO41</f>
        <v>0.46709416121254882</v>
      </c>
      <c r="CN41" s="261">
        <f>'2'!DC41</f>
        <v>0.32987925407170482</v>
      </c>
      <c r="CO41" s="287">
        <f>'2'!DE41</f>
        <v>0.44932768517059929</v>
      </c>
      <c r="CP41" s="287">
        <f>'3'!CG41</f>
        <v>0.65236571629345241</v>
      </c>
      <c r="CQ41" s="261">
        <f>'8'!DE41</f>
        <v>0.7831364109428709</v>
      </c>
      <c r="CR41" s="261">
        <f t="shared" si="36"/>
        <v>0.60057734083615122</v>
      </c>
      <c r="CS41" s="214">
        <f t="shared" si="37"/>
        <v>0.63423881055981202</v>
      </c>
      <c r="CT41" s="286">
        <f>'1'!EY41</f>
        <v>0.40240749541275922</v>
      </c>
      <c r="CU41" s="286">
        <f>'1'!FA41</f>
        <v>0.51377001227742447</v>
      </c>
      <c r="CV41" s="261">
        <f>'2'!DL41</f>
        <v>0.32589839690756511</v>
      </c>
      <c r="CW41" s="287">
        <f>'2'!DN41</f>
        <v>0.44474654062736424</v>
      </c>
      <c r="CX41" s="287">
        <f>'3'!CN41</f>
        <v>0.34097339552861933</v>
      </c>
      <c r="CY41" s="261">
        <f>'8'!DN41</f>
        <v>0.7579970636773844</v>
      </c>
      <c r="CZ41" s="261">
        <f t="shared" si="38"/>
        <v>0.4768598160879714</v>
      </c>
      <c r="DA41" s="214">
        <f t="shared" si="39"/>
        <v>0.51101713383288438</v>
      </c>
      <c r="DB41" s="286">
        <f>'1'!FK41</f>
        <v>0.62655177290125041</v>
      </c>
      <c r="DC41" s="286">
        <f>'1'!FM41</f>
        <v>0.71577239876240983</v>
      </c>
      <c r="DD41" s="261">
        <f>'2'!DU41</f>
        <v>0.45523082212537774</v>
      </c>
      <c r="DE41" s="287">
        <f>'2'!DW41</f>
        <v>0.57970401253812132</v>
      </c>
      <c r="DF41" s="287">
        <f>'3'!CU41</f>
        <v>0.1641542007567463</v>
      </c>
      <c r="DG41" s="261">
        <f>'8'!DW41</f>
        <v>0.43571647340564018</v>
      </c>
      <c r="DH41" s="261">
        <f t="shared" si="40"/>
        <v>0.36721005911717841</v>
      </c>
      <c r="DI41" s="214">
        <f t="shared" si="41"/>
        <v>0.39750150333068468</v>
      </c>
    </row>
    <row r="42" spans="1:113" ht="19.5" customHeight="1">
      <c r="A42" s="201">
        <v>1998</v>
      </c>
      <c r="B42" s="286">
        <f>'1'!K42</f>
        <v>0.49193793024077936</v>
      </c>
      <c r="C42" s="286">
        <f>'1'!M42</f>
        <v>0.60095496638685975</v>
      </c>
      <c r="D42" s="261">
        <f>'2'!H42</f>
        <v>0.31509328312690266</v>
      </c>
      <c r="E42" s="287">
        <f>'2'!J42</f>
        <v>0.43215362519002221</v>
      </c>
      <c r="F42" s="287">
        <f>'3'!H42</f>
        <v>0.36564495757643356</v>
      </c>
      <c r="G42" s="261">
        <f>'8'!J42</f>
        <v>0.67114919842086729</v>
      </c>
      <c r="H42" s="261">
        <f t="shared" si="14"/>
        <v>0.47749965691767982</v>
      </c>
      <c r="I42" s="214">
        <f t="shared" si="15"/>
        <v>0.51100909835320785</v>
      </c>
      <c r="J42" s="286">
        <f>'1'!W42</f>
        <v>0.53809526170815958</v>
      </c>
      <c r="K42" s="286">
        <f>'1'!Y42</f>
        <v>0.64229637850731058</v>
      </c>
      <c r="L42" s="261">
        <f>'2'!Q42</f>
        <v>0.43458007655727665</v>
      </c>
      <c r="M42" s="287">
        <f>'2'!S42</f>
        <v>0.55987855161370015</v>
      </c>
      <c r="N42" s="287">
        <f>'3'!O42</f>
        <v>0.71544101336483767</v>
      </c>
      <c r="O42" s="261">
        <f>'8'!S42</f>
        <v>0.71887037870314618</v>
      </c>
      <c r="P42" s="261">
        <f t="shared" si="16"/>
        <v>0.65291457895423854</v>
      </c>
      <c r="Q42" s="214">
        <f t="shared" si="17"/>
        <v>0.68628464981971105</v>
      </c>
      <c r="R42" s="286">
        <f>'1'!AI42</f>
        <v>0.4519267559060135</v>
      </c>
      <c r="S42" s="286">
        <f>'1'!AK42</f>
        <v>0.56321528980350699</v>
      </c>
      <c r="T42" s="261">
        <f>'2'!Z42</f>
        <v>0.39676075243066866</v>
      </c>
      <c r="U42" s="287">
        <f>'2'!AB42</f>
        <v>0.52199432052160821</v>
      </c>
      <c r="V42" s="287">
        <f>'3'!V42</f>
        <v>0.40718045086715748</v>
      </c>
      <c r="W42" s="261">
        <f>'8'!AB42</f>
        <v>0.67791944548363348</v>
      </c>
      <c r="X42" s="261">
        <f t="shared" si="18"/>
        <v>0.4963094404162226</v>
      </c>
      <c r="Y42" s="214">
        <f t="shared" si="19"/>
        <v>0.53109050400481528</v>
      </c>
      <c r="Z42" s="286">
        <f>'1'!AU42</f>
        <v>0.44254461806892548</v>
      </c>
      <c r="AA42" s="286">
        <f>'1'!AW42</f>
        <v>0.55408945445235291</v>
      </c>
      <c r="AB42" s="261">
        <f>'2'!AI42</f>
        <v>0.41221644045243133</v>
      </c>
      <c r="AC42" s="287">
        <f>'2'!AK42</f>
        <v>0.53773336240106484</v>
      </c>
      <c r="AD42" s="287">
        <f>'3'!AC42</f>
        <v>0.81600772906439867</v>
      </c>
      <c r="AE42" s="261">
        <f>'8'!AK42</f>
        <v>0.82437097224526779</v>
      </c>
      <c r="AF42" s="261">
        <f t="shared" si="20"/>
        <v>0.70344495095836801</v>
      </c>
      <c r="AG42" s="214">
        <f t="shared" si="21"/>
        <v>0.73830561042991694</v>
      </c>
      <c r="AH42" s="286">
        <f>'1'!BG42</f>
        <v>0.2867500178746929</v>
      </c>
      <c r="AI42" s="286">
        <f>'1'!BI42</f>
        <v>0.38406135619721204</v>
      </c>
      <c r="AJ42" s="261">
        <f>'2'!AR42</f>
        <v>0.32559575886679865</v>
      </c>
      <c r="AK42" s="287">
        <f>'2'!AT42</f>
        <v>0.44439699633043811</v>
      </c>
      <c r="AL42" s="287">
        <f>'3'!AJ42</f>
        <v>0.84081965056517705</v>
      </c>
      <c r="AM42" s="261">
        <f>'8'!AT42</f>
        <v>0.74540394763218965</v>
      </c>
      <c r="AN42" s="261">
        <f t="shared" si="22"/>
        <v>0.64985862397734628</v>
      </c>
      <c r="AO42" s="214">
        <f t="shared" si="23"/>
        <v>0.68120101538821398</v>
      </c>
      <c r="AP42" s="286">
        <f>'1'!BS42</f>
        <v>0.47897913122533692</v>
      </c>
      <c r="AQ42" s="286">
        <f>'1'!BU42</f>
        <v>0.58893466044056342</v>
      </c>
      <c r="AR42" s="261">
        <f>'2'!BA42</f>
        <v>0.36868830754397242</v>
      </c>
      <c r="AS42" s="287">
        <f>'2'!BC42</f>
        <v>0.49243701889365116</v>
      </c>
      <c r="AT42" s="287">
        <f>'3'!AQ42</f>
        <v>0.714835396407834</v>
      </c>
      <c r="AU42" s="261">
        <f>'8'!BC42</f>
        <v>0.73249902629506802</v>
      </c>
      <c r="AV42" s="261">
        <f t="shared" si="24"/>
        <v>0.63834852345111859</v>
      </c>
      <c r="AW42" s="214">
        <f t="shared" si="25"/>
        <v>0.67271450042913183</v>
      </c>
      <c r="AX42" s="286">
        <f>'1'!CE42</f>
        <v>0.46012953564550219</v>
      </c>
      <c r="AY42" s="286">
        <f>'1'!CG42</f>
        <v>0.57110568872566314</v>
      </c>
      <c r="AZ42" s="261">
        <f>'2'!BJ42</f>
        <v>0.50195327607765017</v>
      </c>
      <c r="BA42" s="287">
        <f>'2'!BL42</f>
        <v>0.62252682012130045</v>
      </c>
      <c r="BB42" s="287">
        <f>'3'!AX42</f>
        <v>0.66097291655147405</v>
      </c>
      <c r="BC42" s="261">
        <f>'8'!BL42</f>
        <v>0.70214095963647172</v>
      </c>
      <c r="BD42" s="261">
        <f t="shared" si="26"/>
        <v>0.6172526892483966</v>
      </c>
      <c r="BE42" s="214">
        <f t="shared" si="27"/>
        <v>0.65150527426879379</v>
      </c>
      <c r="BF42" s="286">
        <f>'1'!CQ42</f>
        <v>0.49281275386423851</v>
      </c>
      <c r="BG42" s="286">
        <f>'1'!CS42</f>
        <v>0.60175966398831315</v>
      </c>
      <c r="BH42" s="261">
        <f>'2'!BS42</f>
        <v>0.36071601379345647</v>
      </c>
      <c r="BI42" s="287">
        <f>'2'!BU42</f>
        <v>0.48380243604233186</v>
      </c>
      <c r="BJ42" s="287">
        <f>'3'!BE42</f>
        <v>0.2781640355984567</v>
      </c>
      <c r="BK42" s="261">
        <f>'8'!BU42</f>
        <v>0.67488795129944068</v>
      </c>
      <c r="BL42" s="261">
        <f t="shared" si="28"/>
        <v>0.44836615178140826</v>
      </c>
      <c r="BM42" s="214">
        <f t="shared" si="29"/>
        <v>0.48246417603111069</v>
      </c>
      <c r="BN42" s="286">
        <f>'1'!DC42</f>
        <v>0.56583149598540217</v>
      </c>
      <c r="BO42" s="286">
        <f>'1'!DE42</f>
        <v>0.66610429747911359</v>
      </c>
      <c r="BP42" s="261">
        <f>'2'!CB42</f>
        <v>0.49261581246619701</v>
      </c>
      <c r="BQ42" s="287">
        <f>'2'!CD42</f>
        <v>0.61418239768255045</v>
      </c>
      <c r="BR42" s="287">
        <f>'3'!BL42</f>
        <v>0.62941194832235114</v>
      </c>
      <c r="BS42" s="261">
        <f>'8'!CD42</f>
        <v>0.75535692013300104</v>
      </c>
      <c r="BT42" s="261">
        <f t="shared" si="30"/>
        <v>0.6407997358125409</v>
      </c>
      <c r="BU42" s="214">
        <f t="shared" si="31"/>
        <v>0.67301095463291849</v>
      </c>
      <c r="BV42" s="286">
        <f>'1'!DO42</f>
        <v>0.46151374823807628</v>
      </c>
      <c r="BW42" s="286">
        <f>'1'!DQ42</f>
        <v>0.57242919290635907</v>
      </c>
      <c r="BX42" s="261">
        <f>'2'!CK42</f>
        <v>0.59966930974240262</v>
      </c>
      <c r="BY42" s="287">
        <f>'2'!CM42</f>
        <v>0.7041892409871513</v>
      </c>
      <c r="BZ42" s="287">
        <f>'3'!BS42</f>
        <v>0.72946199081359464</v>
      </c>
      <c r="CA42" s="261">
        <f>'8'!CM42</f>
        <v>0.81598716180081488</v>
      </c>
      <c r="CB42" s="261">
        <f t="shared" si="32"/>
        <v>0.68885062548753784</v>
      </c>
      <c r="CC42" s="214">
        <f t="shared" si="33"/>
        <v>0.72148570754566932</v>
      </c>
      <c r="CD42" s="286">
        <f>'1'!EA42</f>
        <v>0.36942112228437896</v>
      </c>
      <c r="CE42" s="286">
        <f>'1'!EC42</f>
        <v>0.4789638996339074</v>
      </c>
      <c r="CF42" s="261">
        <f>'2'!CT42</f>
        <v>0.26443417675773428</v>
      </c>
      <c r="CG42" s="287">
        <f>'2'!CV42</f>
        <v>0.3697745694291652</v>
      </c>
      <c r="CH42" s="287">
        <f>'3'!BZ42</f>
        <v>0.36252894432407801</v>
      </c>
      <c r="CI42" s="261">
        <f>'8'!CV42</f>
        <v>0.64634132526157784</v>
      </c>
      <c r="CJ42" s="261">
        <f t="shared" si="34"/>
        <v>0.43924161744075385</v>
      </c>
      <c r="CK42" s="214">
        <f t="shared" si="35"/>
        <v>0.47168421217780254</v>
      </c>
      <c r="CL42" s="286">
        <f>'1'!EM42</f>
        <v>0.38963699514299588</v>
      </c>
      <c r="CM42" s="286">
        <f>'1'!EO42</f>
        <v>0.50048235346389747</v>
      </c>
      <c r="CN42" s="261">
        <f>'2'!DC42</f>
        <v>0.33780686692158363</v>
      </c>
      <c r="CO42" s="287">
        <f>'2'!DE42</f>
        <v>0.45835947778187924</v>
      </c>
      <c r="CP42" s="287">
        <f>'3'!CG42</f>
        <v>0.66543195099435093</v>
      </c>
      <c r="CQ42" s="261">
        <f>'8'!DE42</f>
        <v>0.79441495435757847</v>
      </c>
      <c r="CR42" s="261">
        <f t="shared" si="36"/>
        <v>0.61620535242577146</v>
      </c>
      <c r="CS42" s="214">
        <f t="shared" si="37"/>
        <v>0.65042968517598132</v>
      </c>
      <c r="CT42" s="286">
        <f>'1'!EY42</f>
        <v>0.42750305949757267</v>
      </c>
      <c r="CU42" s="286">
        <f>'1'!FA42</f>
        <v>0.53922759180383006</v>
      </c>
      <c r="CV42" s="261">
        <f>'2'!DL42</f>
        <v>0.32866529520678267</v>
      </c>
      <c r="CW42" s="287">
        <f>'2'!DN42</f>
        <v>0.44793394945164244</v>
      </c>
      <c r="CX42" s="287">
        <f>'3'!CN42</f>
        <v>0.32686746215243806</v>
      </c>
      <c r="CY42" s="261">
        <f>'8'!DN42</f>
        <v>0.76160819903847776</v>
      </c>
      <c r="CZ42" s="261">
        <f t="shared" si="38"/>
        <v>0.47759658599271138</v>
      </c>
      <c r="DA42" s="214">
        <f t="shared" si="39"/>
        <v>0.51186835787844887</v>
      </c>
      <c r="DB42" s="286">
        <f>'1'!FK42</f>
        <v>0.65959889701790142</v>
      </c>
      <c r="DC42" s="286">
        <f>'1'!FM42</f>
        <v>0.74150684536848943</v>
      </c>
      <c r="DD42" s="261">
        <f>'2'!DU42</f>
        <v>0.46346788743358402</v>
      </c>
      <c r="DE42" s="287">
        <f>'2'!DW42</f>
        <v>0.58745281430235874</v>
      </c>
      <c r="DF42" s="287">
        <f>'3'!CU42</f>
        <v>0.17345655223609782</v>
      </c>
      <c r="DG42" s="261">
        <f>'8'!DW42</f>
        <v>0.44128640196555469</v>
      </c>
      <c r="DH42" s="261">
        <f t="shared" si="40"/>
        <v>0.38003510963104425</v>
      </c>
      <c r="DI42" s="214">
        <f t="shared" si="41"/>
        <v>0.40881519198803928</v>
      </c>
    </row>
    <row r="43" spans="1:113" ht="19.5" customHeight="1">
      <c r="A43" s="201">
        <v>1999</v>
      </c>
      <c r="B43" s="286">
        <f>'1'!K43</f>
        <v>0.51682364122444957</v>
      </c>
      <c r="C43" s="286">
        <f>'1'!M43</f>
        <v>0.62352150409038243</v>
      </c>
      <c r="D43" s="261">
        <f>'2'!H43</f>
        <v>0.32841673352676082</v>
      </c>
      <c r="E43" s="287">
        <f>'2'!J43</f>
        <v>0.4476482239245686</v>
      </c>
      <c r="F43" s="287">
        <f>'3'!H43</f>
        <v>0.38812814054913902</v>
      </c>
      <c r="G43" s="261">
        <f>'8'!J43</f>
        <v>0.69010656743453769</v>
      </c>
      <c r="H43" s="261">
        <f t="shared" si="14"/>
        <v>0.49848962804758296</v>
      </c>
      <c r="I43" s="214">
        <f t="shared" si="15"/>
        <v>0.53175234966055029</v>
      </c>
      <c r="J43" s="286">
        <f>'1'!W43</f>
        <v>0.54855967434648434</v>
      </c>
      <c r="K43" s="286">
        <f>'1'!Y43</f>
        <v>0.65136602358042039</v>
      </c>
      <c r="L43" s="261">
        <f>'2'!Q43</f>
        <v>0.46403871473801489</v>
      </c>
      <c r="M43" s="287">
        <f>'2'!S43</f>
        <v>0.58798653526256672</v>
      </c>
      <c r="N43" s="287">
        <f>'3'!O43</f>
        <v>0.70811811226416554</v>
      </c>
      <c r="O43" s="261">
        <f>'8'!S43</f>
        <v>0.73878027936295365</v>
      </c>
      <c r="P43" s="261">
        <f t="shared" si="16"/>
        <v>0.66099713505765068</v>
      </c>
      <c r="Q43" s="214">
        <f t="shared" si="17"/>
        <v>0.69395318695689301</v>
      </c>
      <c r="R43" s="286">
        <f>'1'!AI43</f>
        <v>0.46985102355871178</v>
      </c>
      <c r="S43" s="286">
        <f>'1'!AK43</f>
        <v>0.5803527119239168</v>
      </c>
      <c r="T43" s="261">
        <f>'2'!Z43</f>
        <v>0.41109676540028689</v>
      </c>
      <c r="U43" s="287">
        <f>'2'!AB43</f>
        <v>0.53660536461489428</v>
      </c>
      <c r="V43" s="287">
        <f>'3'!V43</f>
        <v>0.41750597992370148</v>
      </c>
      <c r="W43" s="261">
        <f>'8'!AB43</f>
        <v>0.69536828113885663</v>
      </c>
      <c r="X43" s="261">
        <f t="shared" si="18"/>
        <v>0.51069275756290866</v>
      </c>
      <c r="Y43" s="214">
        <f t="shared" si="19"/>
        <v>0.54534395515741041</v>
      </c>
      <c r="Z43" s="286">
        <f>'1'!AU43</f>
        <v>0.43874133583280273</v>
      </c>
      <c r="AA43" s="286">
        <f>'1'!AW43</f>
        <v>0.55035881327529224</v>
      </c>
      <c r="AB43" s="261">
        <f>'2'!AI43</f>
        <v>0.45718460355289653</v>
      </c>
      <c r="AC43" s="287">
        <f>'2'!AK43</f>
        <v>0.58155001524216987</v>
      </c>
      <c r="AD43" s="287">
        <f>'3'!AC43</f>
        <v>0.81549039913365073</v>
      </c>
      <c r="AE43" s="261">
        <f>'8'!AK43</f>
        <v>0.82180546323131942</v>
      </c>
      <c r="AF43" s="261">
        <f t="shared" si="20"/>
        <v>0.70620452614470641</v>
      </c>
      <c r="AG43" s="214">
        <f t="shared" si="21"/>
        <v>0.74096456280213163</v>
      </c>
      <c r="AH43" s="286">
        <f>'1'!BG43</f>
        <v>0.29528255299932027</v>
      </c>
      <c r="AI43" s="286">
        <f>'1'!BI43</f>
        <v>0.39441976335997597</v>
      </c>
      <c r="AJ43" s="261">
        <f>'2'!AR43</f>
        <v>0.23276917218516749</v>
      </c>
      <c r="AK43" s="287">
        <f>'2'!AT43</f>
        <v>0.32764936291431274</v>
      </c>
      <c r="AL43" s="287">
        <f>'3'!AJ43</f>
        <v>0.82076996721900197</v>
      </c>
      <c r="AM43" s="261">
        <f>'8'!AT43</f>
        <v>0.75233065363013651</v>
      </c>
      <c r="AN43" s="261">
        <f t="shared" si="22"/>
        <v>0.63634061079502258</v>
      </c>
      <c r="AO43" s="214">
        <f t="shared" si="23"/>
        <v>0.66565607194006815</v>
      </c>
      <c r="AP43" s="286">
        <f>'1'!BS43</f>
        <v>0.4974905282895245</v>
      </c>
      <c r="AQ43" s="286">
        <f>'1'!BU43</f>
        <v>0.60604815181469163</v>
      </c>
      <c r="AR43" s="261">
        <f>'2'!BA43</f>
        <v>0.36533206371515614</v>
      </c>
      <c r="AS43" s="287">
        <f>'2'!BC43</f>
        <v>0.48881536325636488</v>
      </c>
      <c r="AT43" s="287">
        <f>'3'!AQ43</f>
        <v>0.71783150058158118</v>
      </c>
      <c r="AU43" s="261">
        <f>'8'!BC43</f>
        <v>0.73587324216372862</v>
      </c>
      <c r="AV43" s="261">
        <f t="shared" si="24"/>
        <v>0.64392588491117153</v>
      </c>
      <c r="AW43" s="214">
        <f t="shared" si="25"/>
        <v>0.67798573957032593</v>
      </c>
      <c r="AX43" s="286">
        <f>'1'!CE43</f>
        <v>0.4822507929029457</v>
      </c>
      <c r="AY43" s="286">
        <f>'1'!CG43</f>
        <v>0.59198726583460082</v>
      </c>
      <c r="AZ43" s="261">
        <f>'2'!BJ43</f>
        <v>0.50592070103510689</v>
      </c>
      <c r="BA43" s="287">
        <f>'2'!BL43</f>
        <v>0.62604142937923402</v>
      </c>
      <c r="BB43" s="287">
        <f>'3'!AX43</f>
        <v>0.66468317341084793</v>
      </c>
      <c r="BC43" s="261">
        <f>'8'!BL43</f>
        <v>0.7087040863278613</v>
      </c>
      <c r="BD43" s="261">
        <f t="shared" si="26"/>
        <v>0.62552672394679742</v>
      </c>
      <c r="BE43" s="214">
        <f t="shared" si="27"/>
        <v>0.65948609136754111</v>
      </c>
      <c r="BF43" s="286">
        <f>'1'!CQ43</f>
        <v>0.51099040722385836</v>
      </c>
      <c r="BG43" s="286">
        <f>'1'!CS43</f>
        <v>0.6182913474050028</v>
      </c>
      <c r="BH43" s="261">
        <f>'2'!BS43</f>
        <v>0.37069729612952662</v>
      </c>
      <c r="BI43" s="287">
        <f>'2'!BU43</f>
        <v>0.49459565103726222</v>
      </c>
      <c r="BJ43" s="287">
        <f>'3'!BE43</f>
        <v>0.34091424258155389</v>
      </c>
      <c r="BK43" s="261">
        <f>'8'!BU43</f>
        <v>0.69193533713473765</v>
      </c>
      <c r="BL43" s="261">
        <f t="shared" si="28"/>
        <v>0.48321410923076724</v>
      </c>
      <c r="BM43" s="214">
        <f t="shared" si="29"/>
        <v>0.51706413275776963</v>
      </c>
      <c r="BN43" s="286">
        <f>'1'!DC43</f>
        <v>0.59877188686729288</v>
      </c>
      <c r="BO43" s="286">
        <f>'1'!DE43</f>
        <v>0.69344860929624752</v>
      </c>
      <c r="BP43" s="261">
        <f>'2'!CB43</f>
        <v>0.48333605381984096</v>
      </c>
      <c r="BQ43" s="287">
        <f>'2'!CD43</f>
        <v>0.60578644539811743</v>
      </c>
      <c r="BR43" s="287">
        <f>'3'!BL43</f>
        <v>0.64557008469257082</v>
      </c>
      <c r="BS43" s="261">
        <f>'8'!CD43</f>
        <v>0.75854320124775743</v>
      </c>
      <c r="BT43" s="261">
        <f t="shared" si="30"/>
        <v>0.65387897700679831</v>
      </c>
      <c r="BU43" s="214">
        <f t="shared" si="31"/>
        <v>0.68505936065041684</v>
      </c>
      <c r="BV43" s="286">
        <f>'1'!DO43</f>
        <v>0.48365687085823283</v>
      </c>
      <c r="BW43" s="286">
        <f>'1'!DQ43</f>
        <v>0.59329546300063629</v>
      </c>
      <c r="BX43" s="261">
        <f>'2'!CK43</f>
        <v>0.62052987048577957</v>
      </c>
      <c r="BY43" s="287">
        <f>'2'!CM43</f>
        <v>0.72041695173502196</v>
      </c>
      <c r="BZ43" s="287">
        <f>'3'!BS43</f>
        <v>0.72681264070481766</v>
      </c>
      <c r="CA43" s="261">
        <f>'8'!CM43</f>
        <v>0.82019150570531552</v>
      </c>
      <c r="CB43" s="261">
        <f t="shared" si="32"/>
        <v>0.69556686921374622</v>
      </c>
      <c r="CC43" s="214">
        <f t="shared" si="33"/>
        <v>0.72748329576715121</v>
      </c>
      <c r="CD43" s="286">
        <f>'1'!EA43</f>
        <v>0.38995406979891761</v>
      </c>
      <c r="CE43" s="286">
        <f>'1'!EC43</f>
        <v>0.50081508002776187</v>
      </c>
      <c r="CF43" s="261">
        <f>'2'!CT43</f>
        <v>0.26924188231474894</v>
      </c>
      <c r="CG43" s="287">
        <f>'2'!CV43</f>
        <v>0.37594744272170599</v>
      </c>
      <c r="CH43" s="287">
        <f>'3'!BZ43</f>
        <v>0.38682397473358887</v>
      </c>
      <c r="CI43" s="261">
        <f>'8'!CV43</f>
        <v>0.66657330397903336</v>
      </c>
      <c r="CJ43" s="261">
        <f t="shared" si="34"/>
        <v>0.45961658327840399</v>
      </c>
      <c r="CK43" s="214">
        <f t="shared" si="35"/>
        <v>0.49245934136486857</v>
      </c>
      <c r="CL43" s="286">
        <f>'1'!EM43</f>
        <v>0.41588434169196303</v>
      </c>
      <c r="CM43" s="286">
        <f>'1'!EO43</f>
        <v>0.52754656870003247</v>
      </c>
      <c r="CN43" s="261">
        <f>'2'!DC43</f>
        <v>0.35179118627052519</v>
      </c>
      <c r="CO43" s="287">
        <f>'2'!DE43</f>
        <v>0.47400379985513341</v>
      </c>
      <c r="CP43" s="287">
        <f>'3'!CG43</f>
        <v>0.67700335438209813</v>
      </c>
      <c r="CQ43" s="261">
        <f>'8'!DE43</f>
        <v>0.80117568193151467</v>
      </c>
      <c r="CR43" s="261">
        <f t="shared" si="36"/>
        <v>0.6295100332977388</v>
      </c>
      <c r="CS43" s="214">
        <f t="shared" si="37"/>
        <v>0.66406374005781355</v>
      </c>
      <c r="CT43" s="286">
        <f>'1'!EY43</f>
        <v>0.46231588960039849</v>
      </c>
      <c r="CU43" s="286">
        <f>'1'!FA43</f>
        <v>0.57319510681762487</v>
      </c>
      <c r="CV43" s="261">
        <f>'2'!DL43</f>
        <v>0.33384963149220859</v>
      </c>
      <c r="CW43" s="287">
        <f>'2'!DN43</f>
        <v>0.4538661191309864</v>
      </c>
      <c r="CX43" s="287">
        <f>'3'!CN43</f>
        <v>0.31240416779469371</v>
      </c>
      <c r="CY43" s="261">
        <f>'8'!DN43</f>
        <v>0.75537591092834333</v>
      </c>
      <c r="CZ43" s="261">
        <f t="shared" si="38"/>
        <v>0.47742258146568101</v>
      </c>
      <c r="DA43" s="214">
        <f t="shared" si="39"/>
        <v>0.51160007367300409</v>
      </c>
      <c r="DB43" s="286">
        <f>'1'!FK43</f>
        <v>0.69669463184662606</v>
      </c>
      <c r="DC43" s="286">
        <f>'1'!FM43</f>
        <v>0.76939815151815805</v>
      </c>
      <c r="DD43" s="261">
        <f>'2'!DU43</f>
        <v>0.4745642380648038</v>
      </c>
      <c r="DE43" s="287">
        <f>'2'!DW43</f>
        <v>0.5977532336192225</v>
      </c>
      <c r="DF43" s="287">
        <f>'3'!CU43</f>
        <v>0.17333578976398661</v>
      </c>
      <c r="DG43" s="261">
        <f>'8'!DW43</f>
        <v>0.44016895981049514</v>
      </c>
      <c r="DH43" s="261">
        <f t="shared" si="40"/>
        <v>0.38818035402454876</v>
      </c>
      <c r="DI43" s="214">
        <f t="shared" si="41"/>
        <v>0.41503995751429701</v>
      </c>
    </row>
    <row r="44" spans="1:113" ht="19.5" customHeight="1">
      <c r="A44" s="201">
        <v>2000</v>
      </c>
      <c r="B44" s="286">
        <f>'1'!K44</f>
        <v>0.53259879110106922</v>
      </c>
      <c r="C44" s="286">
        <f>'1'!M44</f>
        <v>0.63748905876068496</v>
      </c>
      <c r="D44" s="261">
        <f>'2'!H44</f>
        <v>0.34548394973171787</v>
      </c>
      <c r="E44" s="287">
        <f>'2'!J44</f>
        <v>0.46699255715250904</v>
      </c>
      <c r="F44" s="287">
        <f>'3'!H44</f>
        <v>0.40951395127503032</v>
      </c>
      <c r="G44" s="261">
        <f>'8'!J44</f>
        <v>0.69503444873078601</v>
      </c>
      <c r="H44" s="261">
        <f t="shared" si="14"/>
        <v>0.51338406832263361</v>
      </c>
      <c r="I44" s="214">
        <f t="shared" si="15"/>
        <v>0.54651298259663594</v>
      </c>
      <c r="J44" s="286">
        <f>'1'!W44</f>
        <v>0.58057913096838987</v>
      </c>
      <c r="K44" s="286">
        <f>'1'!Y44</f>
        <v>0.67846759987013905</v>
      </c>
      <c r="L44" s="261">
        <f>'2'!Q44</f>
        <v>0.46973209559620993</v>
      </c>
      <c r="M44" s="287">
        <f>'2'!S44</f>
        <v>0.59328693462658522</v>
      </c>
      <c r="N44" s="287">
        <f>'3'!O44</f>
        <v>0.70030339690414134</v>
      </c>
      <c r="O44" s="261">
        <f>'8'!S44</f>
        <v>0.74529950027848724</v>
      </c>
      <c r="P44" s="261">
        <f t="shared" si="16"/>
        <v>0.66680024459850173</v>
      </c>
      <c r="Q44" s="214">
        <f t="shared" si="17"/>
        <v>0.69873342228188906</v>
      </c>
      <c r="R44" s="286">
        <f>'1'!AI44</f>
        <v>0.49143015679135138</v>
      </c>
      <c r="S44" s="286">
        <f>'1'!AK44</f>
        <v>0.60048750733897116</v>
      </c>
      <c r="T44" s="261">
        <f>'2'!Z44</f>
        <v>0.4259225081281961</v>
      </c>
      <c r="U44" s="287">
        <f>'2'!AB44</f>
        <v>0.55139121310034611</v>
      </c>
      <c r="V44" s="287">
        <f>'3'!V44</f>
        <v>0.42719340956000779</v>
      </c>
      <c r="W44" s="261">
        <f>'8'!AB44</f>
        <v>0.71125267688421823</v>
      </c>
      <c r="X44" s="261">
        <f t="shared" si="18"/>
        <v>0.52513144906035847</v>
      </c>
      <c r="Y44" s="214">
        <f t="shared" si="19"/>
        <v>0.5594897896670975</v>
      </c>
      <c r="Z44" s="286">
        <f>'1'!AU44</f>
        <v>0.44559127674106452</v>
      </c>
      <c r="AA44" s="286">
        <f>'1'!AW44</f>
        <v>0.55706484511281773</v>
      </c>
      <c r="AB44" s="261">
        <f>'2'!AI44</f>
        <v>0.46539058733252009</v>
      </c>
      <c r="AC44" s="287">
        <f>'2'!AK44</f>
        <v>0.58924885545682404</v>
      </c>
      <c r="AD44" s="287">
        <f>'3'!AC44</f>
        <v>0.81495566413422527</v>
      </c>
      <c r="AE44" s="261">
        <f>'8'!AK44</f>
        <v>0.82675609798527916</v>
      </c>
      <c r="AF44" s="261">
        <f t="shared" si="20"/>
        <v>0.70966640913073875</v>
      </c>
      <c r="AG44" s="214">
        <f t="shared" si="21"/>
        <v>0.7443469496175199</v>
      </c>
      <c r="AH44" s="286">
        <f>'1'!BG44</f>
        <v>0.30431863395668535</v>
      </c>
      <c r="AI44" s="286">
        <f>'1'!BI44</f>
        <v>0.40523856592470275</v>
      </c>
      <c r="AJ44" s="261">
        <f>'2'!AR44</f>
        <v>0.27537957394929191</v>
      </c>
      <c r="AK44" s="287">
        <f>'2'!AT44</f>
        <v>0.38374708926167361</v>
      </c>
      <c r="AL44" s="287">
        <f>'3'!AJ44</f>
        <v>0.79923087829287809</v>
      </c>
      <c r="AM44" s="261">
        <f>'8'!AT44</f>
        <v>0.74631470915872067</v>
      </c>
      <c r="AN44" s="261">
        <f t="shared" si="22"/>
        <v>0.63198844825103373</v>
      </c>
      <c r="AO44" s="214">
        <f t="shared" si="23"/>
        <v>0.66300918617587534</v>
      </c>
      <c r="AP44" s="286">
        <f>'1'!BS44</f>
        <v>0.52755516478385722</v>
      </c>
      <c r="AQ44" s="286">
        <f>'1'!BU44</f>
        <v>0.63305104855372696</v>
      </c>
      <c r="AR44" s="261">
        <f>'2'!BA44</f>
        <v>0.38904585487167986</v>
      </c>
      <c r="AS44" s="287">
        <f>'2'!BC44</f>
        <v>0.51399901322581965</v>
      </c>
      <c r="AT44" s="287">
        <f>'3'!AQ44</f>
        <v>0.72081023932707633</v>
      </c>
      <c r="AU44" s="261">
        <f>'8'!BC44</f>
        <v>0.74998312775639719</v>
      </c>
      <c r="AV44" s="261">
        <f t="shared" si="24"/>
        <v>0.65773465250168917</v>
      </c>
      <c r="AW44" s="214">
        <f t="shared" si="25"/>
        <v>0.69132914509107701</v>
      </c>
      <c r="AX44" s="286">
        <f>'1'!CE44</f>
        <v>0.50527680069178416</v>
      </c>
      <c r="AY44" s="286">
        <f>'1'!CG44</f>
        <v>0.61313352458095216</v>
      </c>
      <c r="AZ44" s="261">
        <f>'2'!BJ44</f>
        <v>0.51188148269305644</v>
      </c>
      <c r="BA44" s="287">
        <f>'2'!BL44</f>
        <v>0.63128784493605627</v>
      </c>
      <c r="BB44" s="287">
        <f>'3'!AX44</f>
        <v>0.6683266453511959</v>
      </c>
      <c r="BC44" s="261">
        <f>'8'!BL44</f>
        <v>0.71402254683991595</v>
      </c>
      <c r="BD44" s="261">
        <f t="shared" si="26"/>
        <v>0.63378093060011564</v>
      </c>
      <c r="BE44" s="214">
        <f t="shared" si="27"/>
        <v>0.66729291160224924</v>
      </c>
      <c r="BF44" s="286">
        <f>'1'!CQ44</f>
        <v>0.53198144535239755</v>
      </c>
      <c r="BG44" s="286">
        <f>'1'!CS44</f>
        <v>0.63694722292333128</v>
      </c>
      <c r="BH44" s="261">
        <f>'2'!BS44</f>
        <v>0.38003787879877249</v>
      </c>
      <c r="BI44" s="287">
        <f>'2'!BU44</f>
        <v>0.50454262756566914</v>
      </c>
      <c r="BJ44" s="287">
        <f>'3'!BE44</f>
        <v>0.39803890303271244</v>
      </c>
      <c r="BK44" s="261">
        <f>'8'!BU44</f>
        <v>0.70545802297477422</v>
      </c>
      <c r="BL44" s="261">
        <f t="shared" si="28"/>
        <v>0.5152530450558741</v>
      </c>
      <c r="BM44" s="214">
        <f t="shared" si="29"/>
        <v>0.54869667544675038</v>
      </c>
      <c r="BN44" s="286">
        <f>'1'!DC44</f>
        <v>0.61286765634222728</v>
      </c>
      <c r="BO44" s="286">
        <f>'1'!DE44</f>
        <v>0.70485736098273388</v>
      </c>
      <c r="BP44" s="261">
        <f>'2'!CB44</f>
        <v>0.47081187481150116</v>
      </c>
      <c r="BQ44" s="287">
        <f>'2'!CD44</f>
        <v>0.59428752120215855</v>
      </c>
      <c r="BR44" s="287">
        <f>'3'!BL44</f>
        <v>0.62672240906278065</v>
      </c>
      <c r="BS44" s="261">
        <f>'8'!CD44</f>
        <v>0.76941043318809843</v>
      </c>
      <c r="BT44" s="261">
        <f t="shared" si="30"/>
        <v>0.65116681233113738</v>
      </c>
      <c r="BU44" s="214">
        <f t="shared" si="31"/>
        <v>0.68191231789830442</v>
      </c>
      <c r="BV44" s="286">
        <f>'1'!DO44</f>
        <v>0.50945371492417968</v>
      </c>
      <c r="BW44" s="286">
        <f>'1'!DQ44</f>
        <v>0.61690755247440232</v>
      </c>
      <c r="BX44" s="261">
        <f>'2'!CK44</f>
        <v>0.6457433241762115</v>
      </c>
      <c r="BY44" s="287">
        <f>'2'!CM44</f>
        <v>0.73952572718103526</v>
      </c>
      <c r="BZ44" s="287">
        <f>'3'!BS44</f>
        <v>0.72413042720449994</v>
      </c>
      <c r="CA44" s="261">
        <f>'8'!CM44</f>
        <v>0.82572009356101161</v>
      </c>
      <c r="CB44" s="261">
        <f t="shared" si="32"/>
        <v>0.7038332743525606</v>
      </c>
      <c r="CC44" s="214">
        <f t="shared" si="33"/>
        <v>0.73470228216308753</v>
      </c>
      <c r="CD44" s="286">
        <f>'1'!EA44</f>
        <v>0.4132888985028893</v>
      </c>
      <c r="CE44" s="286">
        <f>'1'!EC44</f>
        <v>0.52491263728297133</v>
      </c>
      <c r="CF44" s="261">
        <f>'2'!CT44</f>
        <v>0.29053589321119155</v>
      </c>
      <c r="CG44" s="287">
        <f>'2'!CV44</f>
        <v>0.40263129421452309</v>
      </c>
      <c r="CH44" s="287">
        <f>'3'!BZ44</f>
        <v>0.41022486355080429</v>
      </c>
      <c r="CI44" s="261">
        <f>'8'!CV44</f>
        <v>0.6747254886271834</v>
      </c>
      <c r="CJ44" s="261">
        <f t="shared" si="34"/>
        <v>0.47821896103017369</v>
      </c>
      <c r="CK44" s="214">
        <f t="shared" si="35"/>
        <v>0.51175324888652329</v>
      </c>
      <c r="CL44" s="286">
        <f>'1'!EM44</f>
        <v>0.44118670357034007</v>
      </c>
      <c r="CM44" s="286">
        <f>'1'!EO44</f>
        <v>0.55275956427358297</v>
      </c>
      <c r="CN44" s="261">
        <f>'2'!DC44</f>
        <v>0.36904421141044103</v>
      </c>
      <c r="CO44" s="287">
        <f>'2'!DE44</f>
        <v>0.49281993465439</v>
      </c>
      <c r="CP44" s="287">
        <f>'3'!CG44</f>
        <v>0.6871587102836304</v>
      </c>
      <c r="CQ44" s="261">
        <f>'8'!DE44</f>
        <v>0.80642298371047116</v>
      </c>
      <c r="CR44" s="261">
        <f t="shared" si="36"/>
        <v>0.64193214108170571</v>
      </c>
      <c r="CS44" s="214">
        <f t="shared" si="37"/>
        <v>0.67662428554674914</v>
      </c>
      <c r="CT44" s="286">
        <f>'1'!EY44</f>
        <v>0.49853720623889791</v>
      </c>
      <c r="CU44" s="286">
        <f>'1'!FA44</f>
        <v>0.60700443983101726</v>
      </c>
      <c r="CV44" s="261">
        <f>'2'!DL44</f>
        <v>0.35554427139270806</v>
      </c>
      <c r="CW44" s="287">
        <f>'2'!DN44</f>
        <v>0.47814162221499024</v>
      </c>
      <c r="CX44" s="287">
        <f>'3'!CN44</f>
        <v>0.34217696289005178</v>
      </c>
      <c r="CY44" s="261">
        <f>'8'!DN44</f>
        <v>0.7568208630445008</v>
      </c>
      <c r="CZ44" s="261">
        <f t="shared" si="38"/>
        <v>0.49917891245642138</v>
      </c>
      <c r="DA44" s="214">
        <f t="shared" si="39"/>
        <v>0.53313209425707342</v>
      </c>
      <c r="DB44" s="286">
        <f>'1'!FK44</f>
        <v>0.73247387663826768</v>
      </c>
      <c r="DC44" s="286">
        <f>'1'!FM44</f>
        <v>0.79536860316901259</v>
      </c>
      <c r="DD44" s="261">
        <f>'2'!DU44</f>
        <v>0.48543066970490578</v>
      </c>
      <c r="DE44" s="287">
        <f>'2'!DW44</f>
        <v>0.60769068311293639</v>
      </c>
      <c r="DF44" s="287">
        <f>'3'!CU44</f>
        <v>0.17818393273546421</v>
      </c>
      <c r="DG44" s="261">
        <f>'8'!DW44</f>
        <v>0.42926076073810199</v>
      </c>
      <c r="DH44" s="261">
        <f t="shared" si="40"/>
        <v>0.39508964361376037</v>
      </c>
      <c r="DI44" s="214">
        <f t="shared" si="41"/>
        <v>0.41989459026071246</v>
      </c>
    </row>
    <row r="45" spans="1:113" ht="19.5" customHeight="1">
      <c r="A45" s="201">
        <v>2001</v>
      </c>
      <c r="B45" s="286">
        <f>'1'!K45</f>
        <v>0.5570772190360932</v>
      </c>
      <c r="C45" s="286">
        <f>'1'!M45</f>
        <v>0.65866967138691268</v>
      </c>
      <c r="D45" s="261">
        <f>'2'!H45</f>
        <v>0.36036083717461104</v>
      </c>
      <c r="E45" s="287">
        <f>'2'!J45</f>
        <v>0.48341518086889973</v>
      </c>
      <c r="F45" s="287">
        <f>'3'!H45</f>
        <v>0.4298532406718133</v>
      </c>
      <c r="G45" s="261">
        <f>'8'!J45</f>
        <v>0.69171225311298734</v>
      </c>
      <c r="H45" s="261">
        <f t="shared" si="14"/>
        <v>0.52690649972730119</v>
      </c>
      <c r="I45" s="214">
        <f t="shared" si="15"/>
        <v>0.55953042456689395</v>
      </c>
      <c r="J45" s="286">
        <f>'1'!W45</f>
        <v>0.59283181207980806</v>
      </c>
      <c r="K45" s="286">
        <f>'1'!Y45</f>
        <v>0.68858940050930906</v>
      </c>
      <c r="L45" s="261">
        <f>'2'!Q45</f>
        <v>0.46577864898698285</v>
      </c>
      <c r="M45" s="287">
        <f>'2'!S45</f>
        <v>0.5896107765714198</v>
      </c>
      <c r="N45" s="287">
        <f>'3'!O45</f>
        <v>0.70030339690414134</v>
      </c>
      <c r="O45" s="261">
        <f>'8'!S45</f>
        <v>0.74687836799106488</v>
      </c>
      <c r="P45" s="261">
        <f t="shared" si="16"/>
        <v>0.66932909647363592</v>
      </c>
      <c r="Q45" s="214">
        <f t="shared" si="17"/>
        <v>0.70086382691797977</v>
      </c>
      <c r="R45" s="286">
        <f>'1'!AI45</f>
        <v>0.50592187716383696</v>
      </c>
      <c r="S45" s="286">
        <f>'1'!AK45</f>
        <v>0.61371759781655988</v>
      </c>
      <c r="T45" s="261">
        <f>'2'!Z45</f>
        <v>0.43854671898772846</v>
      </c>
      <c r="U45" s="287">
        <f>'2'!AB45</f>
        <v>0.56373196142958193</v>
      </c>
      <c r="V45" s="287">
        <f>'3'!V45</f>
        <v>0.42589185209573399</v>
      </c>
      <c r="W45" s="261">
        <f>'8'!AB45</f>
        <v>0.69889346909987016</v>
      </c>
      <c r="X45" s="261">
        <f t="shared" si="18"/>
        <v>0.52506382889979486</v>
      </c>
      <c r="Y45" s="214">
        <f t="shared" si="19"/>
        <v>0.55914149727452478</v>
      </c>
      <c r="Z45" s="286">
        <f>'1'!AU45</f>
        <v>0.45298461670883805</v>
      </c>
      <c r="AA45" s="286">
        <f>'1'!AW45</f>
        <v>0.56423745077480891</v>
      </c>
      <c r="AB45" s="261">
        <f>'2'!AI45</f>
        <v>0.51330932807754137</v>
      </c>
      <c r="AC45" s="287">
        <f>'2'!AK45</f>
        <v>0.63253856204204473</v>
      </c>
      <c r="AD45" s="287">
        <f>'3'!AC45</f>
        <v>0.80512634457124976</v>
      </c>
      <c r="AE45" s="261">
        <f>'8'!AK45</f>
        <v>0.82107297931718271</v>
      </c>
      <c r="AF45" s="261">
        <f t="shared" si="20"/>
        <v>0.71030028777317644</v>
      </c>
      <c r="AG45" s="214">
        <f t="shared" si="21"/>
        <v>0.74447377798282099</v>
      </c>
      <c r="AH45" s="286">
        <f>'1'!BG45</f>
        <v>0.32242011004517396</v>
      </c>
      <c r="AI45" s="286">
        <f>'1'!BI45</f>
        <v>0.42646129199338534</v>
      </c>
      <c r="AJ45" s="261">
        <f>'2'!AR45</f>
        <v>0.35789968016401308</v>
      </c>
      <c r="AK45" s="287">
        <f>'2'!AT45</f>
        <v>0.48072564007236646</v>
      </c>
      <c r="AL45" s="287">
        <f>'3'!AJ45</f>
        <v>0.79781032334044899</v>
      </c>
      <c r="AM45" s="261">
        <f>'8'!AT45</f>
        <v>0.75342898327342089</v>
      </c>
      <c r="AN45" s="261">
        <f t="shared" si="22"/>
        <v>0.64542681434364202</v>
      </c>
      <c r="AO45" s="214">
        <f t="shared" si="23"/>
        <v>0.67851764672411963</v>
      </c>
      <c r="AP45" s="286">
        <f>'1'!BS45</f>
        <v>0.54411002278395992</v>
      </c>
      <c r="AQ45" s="286">
        <f>'1'!BU45</f>
        <v>0.6475225934321428</v>
      </c>
      <c r="AR45" s="261">
        <f>'2'!BA45</f>
        <v>0.38976681847428912</v>
      </c>
      <c r="AS45" s="287">
        <f>'2'!BC45</f>
        <v>0.51475019123633847</v>
      </c>
      <c r="AT45" s="287">
        <f>'3'!AQ45</f>
        <v>0.71180834822983607</v>
      </c>
      <c r="AU45" s="261">
        <f>'8'!BC45</f>
        <v>0.75730947111851687</v>
      </c>
      <c r="AV45" s="261">
        <f t="shared" si="24"/>
        <v>0.65971486703171034</v>
      </c>
      <c r="AW45" s="214">
        <f t="shared" si="25"/>
        <v>0.69289571843755193</v>
      </c>
      <c r="AX45" s="286">
        <f>'1'!CE45</f>
        <v>0.52299505939908952</v>
      </c>
      <c r="AY45" s="286">
        <f>'1'!CG45</f>
        <v>0.62901620087447541</v>
      </c>
      <c r="AZ45" s="261">
        <f>'2'!BJ45</f>
        <v>0.52446424619460386</v>
      </c>
      <c r="BA45" s="287">
        <f>'2'!BL45</f>
        <v>0.64223099792476823</v>
      </c>
      <c r="BB45" s="287">
        <f>'3'!AX45</f>
        <v>0.6738864638987847</v>
      </c>
      <c r="BC45" s="261">
        <f>'8'!BL45</f>
        <v>0.71398132827786431</v>
      </c>
      <c r="BD45" s="261">
        <f t="shared" si="26"/>
        <v>0.64079442054215152</v>
      </c>
      <c r="BE45" s="214">
        <f t="shared" si="27"/>
        <v>0.67377532401024509</v>
      </c>
      <c r="BF45" s="286">
        <f>'1'!CQ45</f>
        <v>0.54315924793990833</v>
      </c>
      <c r="BG45" s="286">
        <f>'1'!CS45</f>
        <v>0.64669884073878259</v>
      </c>
      <c r="BH45" s="261">
        <f>'2'!BS45</f>
        <v>0.40127939879870989</v>
      </c>
      <c r="BI45" s="287">
        <f>'2'!BU45</f>
        <v>0.52663375543421753</v>
      </c>
      <c r="BJ45" s="287">
        <f>'3'!BE45</f>
        <v>0.40412486014133009</v>
      </c>
      <c r="BK45" s="261">
        <f>'8'!BU45</f>
        <v>0.72250906384345537</v>
      </c>
      <c r="BL45" s="261">
        <f t="shared" si="28"/>
        <v>0.52716245267742134</v>
      </c>
      <c r="BM45" s="214">
        <f t="shared" si="29"/>
        <v>0.56040580690074693</v>
      </c>
      <c r="BN45" s="286">
        <f>'1'!DC45</f>
        <v>0.63021698427133954</v>
      </c>
      <c r="BO45" s="286">
        <f>'1'!DE45</f>
        <v>0.71866965875532107</v>
      </c>
      <c r="BP45" s="261">
        <f>'2'!CB45</f>
        <v>0.49678045848515084</v>
      </c>
      <c r="BQ45" s="287">
        <f>'2'!CD45</f>
        <v>0.61791683635767114</v>
      </c>
      <c r="BR45" s="287">
        <f>'3'!BL45</f>
        <v>0.60727090729045075</v>
      </c>
      <c r="BS45" s="261">
        <f>'8'!CD45</f>
        <v>0.7650980482449995</v>
      </c>
      <c r="BT45" s="261">
        <f t="shared" si="30"/>
        <v>0.64815922009246318</v>
      </c>
      <c r="BU45" s="214">
        <f t="shared" si="31"/>
        <v>0.67796339277651152</v>
      </c>
      <c r="BV45" s="286">
        <f>'1'!DO45</f>
        <v>0.54000068445559035</v>
      </c>
      <c r="BW45" s="286">
        <f>'1'!DQ45</f>
        <v>0.64395586660116566</v>
      </c>
      <c r="BX45" s="261">
        <f>'2'!CK45</f>
        <v>0.67271837793243572</v>
      </c>
      <c r="BY45" s="287">
        <f>'2'!CM45</f>
        <v>0.75938984653140595</v>
      </c>
      <c r="BZ45" s="287">
        <f>'3'!BS45</f>
        <v>0.71670499472805715</v>
      </c>
      <c r="CA45" s="261">
        <f>'8'!CM45</f>
        <v>0.82936615845573092</v>
      </c>
      <c r="CB45" s="261">
        <f t="shared" si="32"/>
        <v>0.71076382011230388</v>
      </c>
      <c r="CC45" s="214">
        <f t="shared" si="33"/>
        <v>0.74022200340131583</v>
      </c>
      <c r="CD45" s="286">
        <f>'1'!EA45</f>
        <v>0.4378996468644839</v>
      </c>
      <c r="CE45" s="286">
        <f>'1'!EC45</f>
        <v>0.54953073402899544</v>
      </c>
      <c r="CF45" s="261">
        <f>'2'!CT45</f>
        <v>0.30598791827750227</v>
      </c>
      <c r="CG45" s="287">
        <f>'2'!CV45</f>
        <v>0.42135686960422175</v>
      </c>
      <c r="CH45" s="287">
        <f>'3'!BZ45</f>
        <v>0.41744359630192912</v>
      </c>
      <c r="CI45" s="261">
        <f>'8'!CV45</f>
        <v>0.70064132026366466</v>
      </c>
      <c r="CJ45" s="261">
        <f t="shared" si="34"/>
        <v>0.49534855580051806</v>
      </c>
      <c r="CK45" s="214">
        <f t="shared" si="35"/>
        <v>0.52921166836609235</v>
      </c>
      <c r="CL45" s="286">
        <f>'1'!EM45</f>
        <v>0.44951800603029146</v>
      </c>
      <c r="CM45" s="286">
        <f>'1'!EO45</f>
        <v>0.56088271666593903</v>
      </c>
      <c r="CN45" s="261">
        <f>'2'!DC45</f>
        <v>0.40032146226123838</v>
      </c>
      <c r="CO45" s="287">
        <f>'2'!DE45</f>
        <v>0.52565286257503208</v>
      </c>
      <c r="CP45" s="287">
        <f>'3'!CG45</f>
        <v>0.70948172100913109</v>
      </c>
      <c r="CQ45" s="261">
        <f>'8'!DE45</f>
        <v>0.79737641181886132</v>
      </c>
      <c r="CR45" s="261">
        <f t="shared" si="36"/>
        <v>0.652941359381493</v>
      </c>
      <c r="CS45" s="214">
        <f t="shared" si="37"/>
        <v>0.68774744154000189</v>
      </c>
      <c r="CT45" s="286">
        <f>'1'!EY45</f>
        <v>0.52330547336639155</v>
      </c>
      <c r="CU45" s="286">
        <f>'1'!FA45</f>
        <v>0.62929153619830414</v>
      </c>
      <c r="CV45" s="261">
        <f>'2'!DL45</f>
        <v>0.35979683402598039</v>
      </c>
      <c r="CW45" s="287">
        <f>'2'!DN45</f>
        <v>0.48279978330996293</v>
      </c>
      <c r="CX45" s="287">
        <f>'3'!CN45</f>
        <v>0.37031511803259665</v>
      </c>
      <c r="CY45" s="261">
        <f>'8'!DN45</f>
        <v>0.76453688146664378</v>
      </c>
      <c r="CZ45" s="261">
        <f t="shared" si="38"/>
        <v>0.51812788972890811</v>
      </c>
      <c r="DA45" s="214">
        <f t="shared" si="39"/>
        <v>0.55162539722368886</v>
      </c>
      <c r="DB45" s="286">
        <f>'1'!FK45</f>
        <v>0.76104080037111599</v>
      </c>
      <c r="DC45" s="286">
        <f>'1'!FM45</f>
        <v>0.81548859956828024</v>
      </c>
      <c r="DD45" s="261">
        <f>'2'!DU45</f>
        <v>0.49448479413298302</v>
      </c>
      <c r="DE45" s="287">
        <f>'2'!DW45</f>
        <v>0.61586086055992384</v>
      </c>
      <c r="DF45" s="287">
        <f>'3'!CU45</f>
        <v>0.1646526399061885</v>
      </c>
      <c r="DG45" s="261">
        <f>'8'!DW45</f>
        <v>0.41053837375830299</v>
      </c>
      <c r="DH45" s="261">
        <f t="shared" si="40"/>
        <v>0.39067920757748781</v>
      </c>
      <c r="DI45" s="214">
        <f t="shared" si="41"/>
        <v>0.41370637405961475</v>
      </c>
    </row>
    <row r="46" spans="1:113" ht="19.5" customHeight="1">
      <c r="A46" s="201">
        <v>2002</v>
      </c>
      <c r="B46" s="286">
        <f>'1'!K46</f>
        <v>0.57676732127350805</v>
      </c>
      <c r="C46" s="286">
        <f>'1'!M46</f>
        <v>0.67529117815818795</v>
      </c>
      <c r="D46" s="261">
        <f>'2'!H46</f>
        <v>0.3625894455973504</v>
      </c>
      <c r="E46" s="287">
        <f>'2'!J46</f>
        <v>0.48584141566617872</v>
      </c>
      <c r="F46" s="287">
        <f>'3'!H46</f>
        <v>0.44315516193357485</v>
      </c>
      <c r="G46" s="261">
        <f>'8'!J46</f>
        <v>0.69021015460284618</v>
      </c>
      <c r="H46" s="261">
        <f t="shared" si="14"/>
        <v>0.53593751996872041</v>
      </c>
      <c r="I46" s="214">
        <f t="shared" si="15"/>
        <v>0.5679674883525393</v>
      </c>
      <c r="J46" s="286">
        <f>'1'!W46</f>
        <v>0.5953634004289573</v>
      </c>
      <c r="K46" s="286">
        <f>'1'!Y46</f>
        <v>0.69066411473597344</v>
      </c>
      <c r="L46" s="261">
        <f>'2'!Q46</f>
        <v>0.47314428585506652</v>
      </c>
      <c r="M46" s="287">
        <f>'2'!S46</f>
        <v>0.59644383886550423</v>
      </c>
      <c r="N46" s="287">
        <f>'3'!O46</f>
        <v>0.70030339690414134</v>
      </c>
      <c r="O46" s="261">
        <f>'8'!S46</f>
        <v>0.73154959497313243</v>
      </c>
      <c r="P46" s="261">
        <f t="shared" si="16"/>
        <v>0.66597334592489443</v>
      </c>
      <c r="Q46" s="214">
        <f t="shared" si="17"/>
        <v>0.69736344408734141</v>
      </c>
      <c r="R46" s="286">
        <f>'1'!AI46</f>
        <v>0.52343411581330834</v>
      </c>
      <c r="S46" s="286">
        <f>'1'!AK46</f>
        <v>0.62940561221746671</v>
      </c>
      <c r="T46" s="261">
        <f>'2'!Z46</f>
        <v>0.45743819947817399</v>
      </c>
      <c r="U46" s="287">
        <f>'2'!AB46</f>
        <v>0.58178925334879694</v>
      </c>
      <c r="V46" s="287">
        <f>'3'!V46</f>
        <v>0.42458713736140474</v>
      </c>
      <c r="W46" s="261">
        <f>'8'!AB46</f>
        <v>0.68951974580925612</v>
      </c>
      <c r="X46" s="261">
        <f t="shared" si="18"/>
        <v>0.52712142179781785</v>
      </c>
      <c r="Y46" s="214">
        <f t="shared" si="19"/>
        <v>0.56075082646571173</v>
      </c>
      <c r="Z46" s="286">
        <f>'1'!AU46</f>
        <v>0.46555061913563256</v>
      </c>
      <c r="AA46" s="286">
        <f>'1'!AW46</f>
        <v>0.57627598156134963</v>
      </c>
      <c r="AB46" s="261">
        <f>'2'!AI46</f>
        <v>0.51148452071648731</v>
      </c>
      <c r="AC46" s="287">
        <f>'2'!AK46</f>
        <v>0.63093971660551018</v>
      </c>
      <c r="AD46" s="287">
        <f>'3'!AC46</f>
        <v>0.79483971247924312</v>
      </c>
      <c r="AE46" s="261">
        <f>'8'!AK46</f>
        <v>0.82137197980584797</v>
      </c>
      <c r="AF46" s="261">
        <f t="shared" si="20"/>
        <v>0.70860605483222694</v>
      </c>
      <c r="AG46" s="214">
        <f t="shared" si="21"/>
        <v>0.74269664690627257</v>
      </c>
      <c r="AH46" s="286">
        <f>'1'!BG46</f>
        <v>0.34055832588697293</v>
      </c>
      <c r="AI46" s="286">
        <f>'1'!BI46</f>
        <v>0.44715206239947697</v>
      </c>
      <c r="AJ46" s="261">
        <f>'2'!AR46</f>
        <v>0.40763674554735713</v>
      </c>
      <c r="AK46" s="287">
        <f>'2'!AT46</f>
        <v>0.53310770848428912</v>
      </c>
      <c r="AL46" s="287">
        <f>'3'!AJ46</f>
        <v>0.79637881287977275</v>
      </c>
      <c r="AM46" s="261">
        <f>'8'!AT46</f>
        <v>0.75081361595244722</v>
      </c>
      <c r="AN46" s="261">
        <f t="shared" si="22"/>
        <v>0.65267094966977357</v>
      </c>
      <c r="AO46" s="214">
        <f t="shared" si="23"/>
        <v>0.68653679326596762</v>
      </c>
      <c r="AP46" s="286">
        <f>'1'!BS46</f>
        <v>0.56618393298938652</v>
      </c>
      <c r="AQ46" s="286">
        <f>'1'!BU46</f>
        <v>0.66640209811351214</v>
      </c>
      <c r="AR46" s="261">
        <f>'2'!BA46</f>
        <v>0.38317373821877282</v>
      </c>
      <c r="AS46" s="287">
        <f>'2'!BC46</f>
        <v>0.507849586236091</v>
      </c>
      <c r="AT46" s="287">
        <f>'3'!AQ46</f>
        <v>0.70246224013953251</v>
      </c>
      <c r="AU46" s="261">
        <f>'8'!BC46</f>
        <v>0.75175803406800568</v>
      </c>
      <c r="AV46" s="261">
        <f t="shared" si="24"/>
        <v>0.65806646669596924</v>
      </c>
      <c r="AW46" s="214">
        <f t="shared" si="25"/>
        <v>0.69057768452252621</v>
      </c>
      <c r="AX46" s="286">
        <f>'1'!CE46</f>
        <v>0.52280426243611644</v>
      </c>
      <c r="AY46" s="286">
        <f>'1'!CG46</f>
        <v>0.62884691589165009</v>
      </c>
      <c r="AZ46" s="261">
        <f>'2'!BJ46</f>
        <v>0.52292527866430494</v>
      </c>
      <c r="BA46" s="287">
        <f>'2'!BL46</f>
        <v>0.6409020167710201</v>
      </c>
      <c r="BB46" s="287">
        <f>'3'!AX46</f>
        <v>0.67927329934940006</v>
      </c>
      <c r="BC46" s="261">
        <f>'8'!BL46</f>
        <v>0.70738711622990758</v>
      </c>
      <c r="BD46" s="261">
        <f t="shared" si="26"/>
        <v>0.64077883496238608</v>
      </c>
      <c r="BE46" s="214">
        <f t="shared" si="27"/>
        <v>0.67378503946416435</v>
      </c>
      <c r="BF46" s="286">
        <f>'1'!CQ46</f>
        <v>0.54348424592465638</v>
      </c>
      <c r="BG46" s="286">
        <f>'1'!CS46</f>
        <v>0.64698051932413903</v>
      </c>
      <c r="BH46" s="261">
        <f>'2'!BS46</f>
        <v>0.39984440917660558</v>
      </c>
      <c r="BI46" s="287">
        <f>'2'!BU46</f>
        <v>0.52516384695053775</v>
      </c>
      <c r="BJ46" s="287">
        <f>'3'!BE46</f>
        <v>0.40860638462266574</v>
      </c>
      <c r="BK46" s="261">
        <f>'8'!BU46</f>
        <v>0.72644503507128366</v>
      </c>
      <c r="BL46" s="261">
        <f t="shared" si="28"/>
        <v>0.53005735447304325</v>
      </c>
      <c r="BM46" s="214">
        <f t="shared" si="29"/>
        <v>0.56328855293033298</v>
      </c>
      <c r="BN46" s="286">
        <f>'1'!DC46</f>
        <v>0.64922315444272605</v>
      </c>
      <c r="BO46" s="286">
        <f>'1'!DE46</f>
        <v>0.73351995754554533</v>
      </c>
      <c r="BP46" s="261">
        <f>'2'!CB46</f>
        <v>0.49385608250318791</v>
      </c>
      <c r="BQ46" s="287">
        <f>'2'!CD46</f>
        <v>0.61529670209005694</v>
      </c>
      <c r="BR46" s="287">
        <f>'3'!BL46</f>
        <v>0.58719587822871688</v>
      </c>
      <c r="BS46" s="261">
        <f>'8'!CD46</f>
        <v>0.75302591357644155</v>
      </c>
      <c r="BT46" s="261">
        <f t="shared" si="30"/>
        <v>0.64001636450328325</v>
      </c>
      <c r="BU46" s="214">
        <f t="shared" si="31"/>
        <v>0.66901978708253396</v>
      </c>
      <c r="BV46" s="286">
        <f>'1'!DO46</f>
        <v>0.56818985416136014</v>
      </c>
      <c r="BW46" s="286">
        <f>'1'!DQ46</f>
        <v>0.66809484672832542</v>
      </c>
      <c r="BX46" s="261">
        <f>'2'!CK46</f>
        <v>0.69073398131411379</v>
      </c>
      <c r="BY46" s="287">
        <f>'2'!CM46</f>
        <v>0.77233916010034043</v>
      </c>
      <c r="BZ46" s="287">
        <f>'3'!BS46</f>
        <v>0.70911673753040261</v>
      </c>
      <c r="CA46" s="261">
        <f>'8'!CM46</f>
        <v>0.81846166710592916</v>
      </c>
      <c r="CB46" s="261">
        <f t="shared" si="32"/>
        <v>0.71189656410762314</v>
      </c>
      <c r="CC46" s="214">
        <f t="shared" si="33"/>
        <v>0.74003808049963893</v>
      </c>
      <c r="CD46" s="286">
        <f>'1'!EA46</f>
        <v>0.44442496174271157</v>
      </c>
      <c r="CE46" s="286">
        <f>'1'!EC46</f>
        <v>0.55592718044141309</v>
      </c>
      <c r="CF46" s="261">
        <f>'2'!CT46</f>
        <v>0.29768373775004331</v>
      </c>
      <c r="CG46" s="287">
        <f>'2'!CV46</f>
        <v>0.41135780812384115</v>
      </c>
      <c r="CH46" s="287">
        <f>'3'!BZ46</f>
        <v>0.4245602031146794</v>
      </c>
      <c r="CI46" s="261">
        <f>'8'!CV46</f>
        <v>0.690945353823882</v>
      </c>
      <c r="CJ46" s="261">
        <f t="shared" si="34"/>
        <v>0.49576105351658306</v>
      </c>
      <c r="CK46" s="214">
        <f t="shared" si="35"/>
        <v>0.52942890429370315</v>
      </c>
      <c r="CL46" s="286">
        <f>'1'!EM46</f>
        <v>0.47120433874923873</v>
      </c>
      <c r="CM46" s="286">
        <f>'1'!EO46</f>
        <v>0.5816311536623282</v>
      </c>
      <c r="CN46" s="261">
        <f>'2'!DC46</f>
        <v>0.40731397260826141</v>
      </c>
      <c r="CO46" s="287">
        <f>'2'!DE46</f>
        <v>0.53278050182440007</v>
      </c>
      <c r="CP46" s="287">
        <f>'3'!CG46</f>
        <v>0.73042190564523235</v>
      </c>
      <c r="CQ46" s="261">
        <f>'8'!DE46</f>
        <v>0.79517350665837894</v>
      </c>
      <c r="CR46" s="261">
        <f t="shared" si="36"/>
        <v>0.66569307926628052</v>
      </c>
      <c r="CS46" s="214">
        <f t="shared" si="37"/>
        <v>0.70032509517051222</v>
      </c>
      <c r="CT46" s="286">
        <f>'1'!EY46</f>
        <v>0.55522546154782892</v>
      </c>
      <c r="CU46" s="286">
        <f>'1'!FA46</f>
        <v>0.65708774672400561</v>
      </c>
      <c r="CV46" s="261">
        <f>'2'!DL46</f>
        <v>0.36697207390592124</v>
      </c>
      <c r="CW46" s="287">
        <f>'2'!DN46</f>
        <v>0.49058748452573414</v>
      </c>
      <c r="CX46" s="287">
        <f>'3'!CN46</f>
        <v>0.39691011779227248</v>
      </c>
      <c r="CY46" s="261">
        <f>'8'!DN46</f>
        <v>0.76141599017964678</v>
      </c>
      <c r="CZ46" s="261">
        <f t="shared" si="38"/>
        <v>0.53493114387096097</v>
      </c>
      <c r="DA46" s="214">
        <f t="shared" si="39"/>
        <v>0.56766514196817752</v>
      </c>
      <c r="DB46" s="286">
        <f>'1'!FK46</f>
        <v>0.78617025149351505</v>
      </c>
      <c r="DC46" s="286">
        <f>'1'!FM46</f>
        <v>0.83276007580591582</v>
      </c>
      <c r="DD46" s="261">
        <f>'2'!DU46</f>
        <v>0.50781383845489292</v>
      </c>
      <c r="DE46" s="287">
        <f>'2'!DW46</f>
        <v>0.62771209201211131</v>
      </c>
      <c r="DF46" s="287">
        <f>'3'!CU46</f>
        <v>0.15087817122144931</v>
      </c>
      <c r="DG46" s="261">
        <f>'8'!DW46</f>
        <v>0.38015623833988876</v>
      </c>
      <c r="DH46" s="261">
        <f t="shared" si="40"/>
        <v>0.3824135741347387</v>
      </c>
      <c r="DI46" s="214">
        <f t="shared" si="41"/>
        <v>0.4037213643529407</v>
      </c>
    </row>
    <row r="47" spans="1:113" ht="19.5" customHeight="1">
      <c r="A47" s="201">
        <v>2003</v>
      </c>
      <c r="B47" s="286">
        <f>'1'!K47</f>
        <v>0.61038992265993197</v>
      </c>
      <c r="C47" s="286">
        <f>'1'!M47</f>
        <v>0.70286424162942951</v>
      </c>
      <c r="D47" s="261">
        <f>'2'!H47</f>
        <v>0.3506365625628392</v>
      </c>
      <c r="E47" s="287">
        <f>'2'!J47</f>
        <v>0.47272571254484863</v>
      </c>
      <c r="F47" s="287">
        <f>'3'!H47</f>
        <v>0.45619096813774362</v>
      </c>
      <c r="G47" s="261">
        <f>'8'!J47</f>
        <v>0.68863426797122329</v>
      </c>
      <c r="H47" s="261">
        <f t="shared" si="14"/>
        <v>0.54620830843473478</v>
      </c>
      <c r="I47" s="214">
        <f t="shared" si="15"/>
        <v>0.57691208722683518</v>
      </c>
      <c r="J47" s="286">
        <f>'1'!W47</f>
        <v>0.59433015897457919</v>
      </c>
      <c r="K47" s="286">
        <f>'1'!Y47</f>
        <v>0.68981802167581929</v>
      </c>
      <c r="L47" s="261">
        <f>'2'!Q47</f>
        <v>0.48818092724333001</v>
      </c>
      <c r="M47" s="287">
        <f>'2'!S47</f>
        <v>0.61018287112372327</v>
      </c>
      <c r="N47" s="287">
        <f>'3'!O47</f>
        <v>0.70030339690414134</v>
      </c>
      <c r="O47" s="261">
        <f>'8'!S47</f>
        <v>0.70107780228571792</v>
      </c>
      <c r="P47" s="261">
        <f t="shared" si="16"/>
        <v>0.65812882396662076</v>
      </c>
      <c r="Q47" s="214">
        <f t="shared" si="17"/>
        <v>0.6894265908949081</v>
      </c>
      <c r="R47" s="286">
        <f>'1'!AI47</f>
        <v>0.54026537464840341</v>
      </c>
      <c r="S47" s="286">
        <f>'1'!AK47</f>
        <v>0.64418610827849265</v>
      </c>
      <c r="T47" s="261">
        <f>'2'!Z47</f>
        <v>0.46746816916548439</v>
      </c>
      <c r="U47" s="287">
        <f>'2'!AB47</f>
        <v>0.59118423804435716</v>
      </c>
      <c r="V47" s="287">
        <f>'3'!V47</f>
        <v>0.42327925665912774</v>
      </c>
      <c r="W47" s="261">
        <f>'8'!AB47</f>
        <v>0.68916645877814742</v>
      </c>
      <c r="X47" s="261">
        <f t="shared" si="18"/>
        <v>0.53086153214332443</v>
      </c>
      <c r="Y47" s="214">
        <f t="shared" si="19"/>
        <v>0.56401728575722954</v>
      </c>
      <c r="Z47" s="286">
        <f>'1'!AU47</f>
        <v>0.47363745978566973</v>
      </c>
      <c r="AA47" s="286">
        <f>'1'!AW47</f>
        <v>0.58392429623122855</v>
      </c>
      <c r="AB47" s="261">
        <f>'2'!AI47</f>
        <v>0.54576440690064654</v>
      </c>
      <c r="AC47" s="287">
        <f>'2'!AK47</f>
        <v>0.66036199374089122</v>
      </c>
      <c r="AD47" s="287">
        <f>'3'!AC47</f>
        <v>0.78407202884139293</v>
      </c>
      <c r="AE47" s="261">
        <f>'8'!AK47</f>
        <v>0.81461547649287691</v>
      </c>
      <c r="AF47" s="261">
        <f t="shared" si="20"/>
        <v>0.70731738713161885</v>
      </c>
      <c r="AG47" s="214">
        <f t="shared" si="21"/>
        <v>0.74083451310475512</v>
      </c>
      <c r="AH47" s="286">
        <f>'1'!BG47</f>
        <v>0.3680396084314897</v>
      </c>
      <c r="AI47" s="286">
        <f>'1'!BI47</f>
        <v>0.47747102073044378</v>
      </c>
      <c r="AJ47" s="261">
        <f>'2'!AR47</f>
        <v>0.41592587470381198</v>
      </c>
      <c r="AK47" s="287">
        <f>'2'!AT47</f>
        <v>0.54145700750851733</v>
      </c>
      <c r="AL47" s="287">
        <f>'3'!AJ47</f>
        <v>0.7949362870197495</v>
      </c>
      <c r="AM47" s="261">
        <f>'8'!AT47</f>
        <v>0.74594439338630325</v>
      </c>
      <c r="AN47" s="261">
        <f t="shared" si="22"/>
        <v>0.65695834198046987</v>
      </c>
      <c r="AO47" s="214">
        <f t="shared" si="23"/>
        <v>0.69139773772073132</v>
      </c>
      <c r="AP47" s="286">
        <f>'1'!BS47</f>
        <v>0.56957728802874164</v>
      </c>
      <c r="AQ47" s="286">
        <f>'1'!BU47</f>
        <v>0.669263479741394</v>
      </c>
      <c r="AR47" s="261">
        <f>'2'!BA47</f>
        <v>0.3907248292332714</v>
      </c>
      <c r="AS47" s="287">
        <f>'2'!BC47</f>
        <v>0.5157470636453656</v>
      </c>
      <c r="AT47" s="287">
        <f>'3'!AQ47</f>
        <v>0.69275759009990234</v>
      </c>
      <c r="AU47" s="261">
        <f>'8'!BC47</f>
        <v>0.73955022009451676</v>
      </c>
      <c r="AV47" s="261">
        <f t="shared" si="24"/>
        <v>0.65195604259739148</v>
      </c>
      <c r="AW47" s="214">
        <f t="shared" si="25"/>
        <v>0.68439550438113128</v>
      </c>
      <c r="AX47" s="286">
        <f>'1'!CE47</f>
        <v>0.52778395448491267</v>
      </c>
      <c r="AY47" s="286">
        <f>'1'!CG47</f>
        <v>0.63325292505640707</v>
      </c>
      <c r="AZ47" s="261">
        <f>'2'!BJ47</f>
        <v>0.53711475507705464</v>
      </c>
      <c r="BA47" s="287">
        <f>'2'!BL47</f>
        <v>0.65305770602158486</v>
      </c>
      <c r="BB47" s="287">
        <f>'3'!AX47</f>
        <v>0.68449156868813654</v>
      </c>
      <c r="BC47" s="261">
        <f>'8'!BL47</f>
        <v>0.69906578326551483</v>
      </c>
      <c r="BD47" s="261">
        <f t="shared" si="26"/>
        <v>0.64278462885959708</v>
      </c>
      <c r="BE47" s="214">
        <f t="shared" si="27"/>
        <v>0.67547271806834897</v>
      </c>
      <c r="BF47" s="286">
        <f>'1'!CQ47</f>
        <v>0.53800412588058</v>
      </c>
      <c r="BG47" s="286">
        <f>'1'!CS47</f>
        <v>0.64221691531994296</v>
      </c>
      <c r="BH47" s="261">
        <f>'2'!BS47</f>
        <v>0.39520541829318051</v>
      </c>
      <c r="BI47" s="287">
        <f>'2'!BU47</f>
        <v>0.52039003174701648</v>
      </c>
      <c r="BJ47" s="287">
        <f>'3'!BE47</f>
        <v>0.41192143921323671</v>
      </c>
      <c r="BK47" s="261">
        <f>'8'!BU47</f>
        <v>0.72995149732833442</v>
      </c>
      <c r="BL47" s="261">
        <f t="shared" si="28"/>
        <v>0.53087539188922905</v>
      </c>
      <c r="BM47" s="214">
        <f t="shared" si="29"/>
        <v>0.56423641112248524</v>
      </c>
      <c r="BN47" s="286">
        <f>'1'!DC47</f>
        <v>0.64441970507083557</v>
      </c>
      <c r="BO47" s="286">
        <f>'1'!DE47</f>
        <v>0.72979397971125737</v>
      </c>
      <c r="BP47" s="261">
        <f>'2'!CB47</f>
        <v>0.52915722419052025</v>
      </c>
      <c r="BQ47" s="287">
        <f>'2'!CD47</f>
        <v>0.64626761379563791</v>
      </c>
      <c r="BR47" s="287">
        <f>'3'!BL47</f>
        <v>0.56647696745968878</v>
      </c>
      <c r="BS47" s="261">
        <f>'8'!CD47</f>
        <v>0.73304148927630663</v>
      </c>
      <c r="BT47" s="261">
        <f t="shared" si="30"/>
        <v>0.62830289719998667</v>
      </c>
      <c r="BU47" s="214">
        <f t="shared" si="31"/>
        <v>0.65708879108858276</v>
      </c>
      <c r="BV47" s="286">
        <f>'1'!DO47</f>
        <v>0.59977072205799808</v>
      </c>
      <c r="BW47" s="286">
        <f>'1'!DQ47</f>
        <v>0.69426266976835138</v>
      </c>
      <c r="BX47" s="261">
        <f>'2'!CK47</f>
        <v>0.72516851724156117</v>
      </c>
      <c r="BY47" s="287">
        <f>'2'!CM47</f>
        <v>0.79642188769756705</v>
      </c>
      <c r="BZ47" s="287">
        <f>'3'!BS47</f>
        <v>0.70136154196236733</v>
      </c>
      <c r="CA47" s="261">
        <f>'8'!CM47</f>
        <v>0.81063189712384642</v>
      </c>
      <c r="CB47" s="261">
        <f t="shared" si="32"/>
        <v>0.71620518205785666</v>
      </c>
      <c r="CC47" s="214">
        <f t="shared" si="33"/>
        <v>0.74222890864552793</v>
      </c>
      <c r="CD47" s="286">
        <f>'1'!EA47</f>
        <v>0.44923344828024531</v>
      </c>
      <c r="CE47" s="286">
        <f>'1'!EC47</f>
        <v>0.56060668739541308</v>
      </c>
      <c r="CF47" s="261">
        <f>'2'!CT47</f>
        <v>0.29432908995867757</v>
      </c>
      <c r="CG47" s="287">
        <f>'2'!CV47</f>
        <v>0.40727624920578487</v>
      </c>
      <c r="CH47" s="287">
        <f>'3'!BZ47</f>
        <v>0.43157627826490164</v>
      </c>
      <c r="CI47" s="261">
        <f>'8'!CV47</f>
        <v>0.67410022333679842</v>
      </c>
      <c r="CJ47" s="261">
        <f t="shared" si="34"/>
        <v>0.49414017695891699</v>
      </c>
      <c r="CK47" s="214">
        <f t="shared" si="35"/>
        <v>0.52770954070666132</v>
      </c>
      <c r="CL47" s="286">
        <f>'1'!EM47</f>
        <v>0.48871268570467485</v>
      </c>
      <c r="CM47" s="286">
        <f>'1'!EO47</f>
        <v>0.59798091838600509</v>
      </c>
      <c r="CN47" s="261">
        <f>'2'!DC47</f>
        <v>0.40541246823624327</v>
      </c>
      <c r="CO47" s="287">
        <f>'2'!DE47</f>
        <v>0.53084966311698156</v>
      </c>
      <c r="CP47" s="287">
        <f>'3'!CG47</f>
        <v>0.7500758276408952</v>
      </c>
      <c r="CQ47" s="261">
        <f>'8'!DE47</f>
        <v>0.79393144851251096</v>
      </c>
      <c r="CR47" s="261">
        <f t="shared" si="36"/>
        <v>0.67649354957467067</v>
      </c>
      <c r="CS47" s="214">
        <f t="shared" si="37"/>
        <v>0.71089091559901063</v>
      </c>
      <c r="CT47" s="286">
        <f>'1'!EY47</f>
        <v>0.58416244975864628</v>
      </c>
      <c r="CU47" s="286">
        <f>'1'!FA47</f>
        <v>0.68144162996931756</v>
      </c>
      <c r="CV47" s="261">
        <f>'2'!DL47</f>
        <v>0.37480483082045346</v>
      </c>
      <c r="CW47" s="287">
        <f>'2'!DN47</f>
        <v>0.49898785027265419</v>
      </c>
      <c r="CX47" s="287">
        <f>'3'!CN47</f>
        <v>0.4220483241375258</v>
      </c>
      <c r="CY47" s="261">
        <f>'8'!DN47</f>
        <v>0.76391230870199867</v>
      </c>
      <c r="CZ47" s="261">
        <f t="shared" si="38"/>
        <v>0.55230599529938451</v>
      </c>
      <c r="DA47" s="214">
        <f t="shared" si="39"/>
        <v>0.5841801332867389</v>
      </c>
      <c r="DB47" s="286">
        <f>'1'!FK47</f>
        <v>0.81563177143412602</v>
      </c>
      <c r="DC47" s="286">
        <f>'1'!FM47</f>
        <v>0.85252424470832933</v>
      </c>
      <c r="DD47" s="261">
        <f>'2'!DU47</f>
        <v>0.52255959082826997</v>
      </c>
      <c r="DE47" s="287">
        <f>'2'!DW47</f>
        <v>0.64058584194860801</v>
      </c>
      <c r="DF47" s="287">
        <f>'3'!CU47</f>
        <v>0.14962946423408979</v>
      </c>
      <c r="DG47" s="261">
        <f>'8'!DW47</f>
        <v>0.36299462206732463</v>
      </c>
      <c r="DH47" s="261">
        <f t="shared" si="40"/>
        <v>0.38413248568348551</v>
      </c>
      <c r="DI47" s="214">
        <f t="shared" si="41"/>
        <v>0.40331360545035999</v>
      </c>
    </row>
    <row r="48" spans="1:113" ht="19.5" customHeight="1">
      <c r="A48" s="201">
        <v>2004</v>
      </c>
      <c r="B48" s="286">
        <f>'1'!K48</f>
        <v>0.64379671640629543</v>
      </c>
      <c r="C48" s="286">
        <f>'1'!M48</f>
        <v>0.72930940176007719</v>
      </c>
      <c r="D48" s="261">
        <f>'2'!H48</f>
        <v>0.36334068397534452</v>
      </c>
      <c r="E48" s="287">
        <f>'2'!J48</f>
        <v>0.48665731729154565</v>
      </c>
      <c r="F48" s="287">
        <f>'3'!H48</f>
        <v>0.45619096813774362</v>
      </c>
      <c r="G48" s="261">
        <f>'8'!J48</f>
        <v>0.69191519869927542</v>
      </c>
      <c r="H48" s="261">
        <f t="shared" si="14"/>
        <v>0.55514435854367361</v>
      </c>
      <c r="I48" s="214">
        <f t="shared" si="15"/>
        <v>0.58457855894605015</v>
      </c>
      <c r="J48" s="286">
        <f>'1'!W48</f>
        <v>0.61777057032942262</v>
      </c>
      <c r="K48" s="286">
        <f>'1'!Y48</f>
        <v>0.70878607548248085</v>
      </c>
      <c r="L48" s="261">
        <f>'2'!Q48</f>
        <v>0.48776133103501101</v>
      </c>
      <c r="M48" s="287">
        <f>'2'!S48</f>
        <v>0.60980323976909157</v>
      </c>
      <c r="N48" s="287">
        <f>'3'!O48</f>
        <v>0.70030339690414134</v>
      </c>
      <c r="O48" s="261">
        <f>'8'!S48</f>
        <v>0.7021611171814568</v>
      </c>
      <c r="P48" s="261">
        <f t="shared" si="16"/>
        <v>0.66309994108547921</v>
      </c>
      <c r="Q48" s="214">
        <f t="shared" si="17"/>
        <v>0.6935072329894989</v>
      </c>
      <c r="R48" s="286">
        <f>'1'!AI48</f>
        <v>0.55352330625857527</v>
      </c>
      <c r="S48" s="286">
        <f>'1'!AK48</f>
        <v>0.6556307314439852</v>
      </c>
      <c r="T48" s="261">
        <f>'2'!Z48</f>
        <v>0.47240081497235931</v>
      </c>
      <c r="U48" s="287">
        <f>'2'!AB48</f>
        <v>0.5957572438027634</v>
      </c>
      <c r="V48" s="287">
        <f>'3'!V48</f>
        <v>0.42196820126639822</v>
      </c>
      <c r="W48" s="261">
        <f>'8'!AB48</f>
        <v>0.69196188993520191</v>
      </c>
      <c r="X48" s="261">
        <f t="shared" si="18"/>
        <v>0.53432059023607092</v>
      </c>
      <c r="Y48" s="214">
        <f t="shared" si="19"/>
        <v>0.56707771815619323</v>
      </c>
      <c r="Z48" s="286">
        <f>'1'!AU48</f>
        <v>0.50225653847360874</v>
      </c>
      <c r="AA48" s="286">
        <f>'1'!AW48</f>
        <v>0.6103929291905944</v>
      </c>
      <c r="AB48" s="261">
        <f>'2'!AI48</f>
        <v>0.55703506381417567</v>
      </c>
      <c r="AC48" s="287">
        <f>'2'!AK48</f>
        <v>0.66976295792122953</v>
      </c>
      <c r="AD48" s="287">
        <f>'3'!AC48</f>
        <v>0.77322271623155947</v>
      </c>
      <c r="AE48" s="261">
        <f>'8'!AK48</f>
        <v>0.81304310306901617</v>
      </c>
      <c r="AF48" s="261">
        <f t="shared" si="20"/>
        <v>0.70935683148946804</v>
      </c>
      <c r="AG48" s="214">
        <f t="shared" si="21"/>
        <v>0.74225689904357051</v>
      </c>
      <c r="AH48" s="286">
        <f>'1'!BG48</f>
        <v>0.39011544979720941</v>
      </c>
      <c r="AI48" s="286">
        <f>'1'!BI48</f>
        <v>0.50098437070926483</v>
      </c>
      <c r="AJ48" s="261">
        <f>'2'!AR48</f>
        <v>0.45028891815439809</v>
      </c>
      <c r="AK48" s="287">
        <f>'2'!AT48</f>
        <v>0.57501214685435509</v>
      </c>
      <c r="AL48" s="287">
        <f>'3'!AJ48</f>
        <v>0.79348268550307466</v>
      </c>
      <c r="AM48" s="261">
        <f>'8'!AT48</f>
        <v>0.74895962647437864</v>
      </c>
      <c r="AN48" s="261">
        <f t="shared" si="22"/>
        <v>0.66513294391842515</v>
      </c>
      <c r="AO48" s="214">
        <f t="shared" si="23"/>
        <v>0.69977905097083193</v>
      </c>
      <c r="AP48" s="286">
        <f>'1'!BS48</f>
        <v>0.58116263218616082</v>
      </c>
      <c r="AQ48" s="286">
        <f>'1'!BU48</f>
        <v>0.67895267493241462</v>
      </c>
      <c r="AR48" s="261">
        <f>'2'!BA48</f>
        <v>0.3932345234351648</v>
      </c>
      <c r="AS48" s="287">
        <f>'2'!BC48</f>
        <v>0.51835162963046499</v>
      </c>
      <c r="AT48" s="287">
        <f>'3'!AQ48</f>
        <v>0.68267947381229233</v>
      </c>
      <c r="AU48" s="261">
        <f>'8'!BC48</f>
        <v>0.73352904546506359</v>
      </c>
      <c r="AV48" s="261">
        <f t="shared" si="24"/>
        <v>0.64868648194518475</v>
      </c>
      <c r="AW48" s="214">
        <f t="shared" si="25"/>
        <v>0.6807562011139654</v>
      </c>
      <c r="AX48" s="286">
        <f>'1'!CE48</f>
        <v>0.52562677291916227</v>
      </c>
      <c r="AY48" s="286">
        <f>'1'!CG48</f>
        <v>0.63134737733953505</v>
      </c>
      <c r="AZ48" s="261">
        <f>'2'!BJ48</f>
        <v>0.54893854811527298</v>
      </c>
      <c r="BA48" s="287">
        <f>'2'!BL48</f>
        <v>0.66302279909973971</v>
      </c>
      <c r="BB48" s="287">
        <f>'3'!AX48</f>
        <v>0.68954557370256653</v>
      </c>
      <c r="BC48" s="261">
        <f>'8'!BL48</f>
        <v>0.68715928225169176</v>
      </c>
      <c r="BD48" s="261">
        <f t="shared" si="26"/>
        <v>0.64198522355189391</v>
      </c>
      <c r="BE48" s="214">
        <f t="shared" si="27"/>
        <v>0.67453776953441513</v>
      </c>
      <c r="BF48" s="286">
        <f>'1'!CQ48</f>
        <v>0.53922839639456688</v>
      </c>
      <c r="BG48" s="286">
        <f>'1'!CS48</f>
        <v>0.64328369256166573</v>
      </c>
      <c r="BH48" s="261">
        <f>'2'!BS48</f>
        <v>0.39565234007899175</v>
      </c>
      <c r="BI48" s="287">
        <f>'2'!BU48</f>
        <v>0.52085140966751609</v>
      </c>
      <c r="BJ48" s="287">
        <f>'3'!BE48</f>
        <v>0.42163329441819425</v>
      </c>
      <c r="BK48" s="261">
        <f>'8'!BU48</f>
        <v>0.73824333266506936</v>
      </c>
      <c r="BL48" s="261">
        <f t="shared" si="28"/>
        <v>0.53753723085361105</v>
      </c>
      <c r="BM48" s="214">
        <f t="shared" si="29"/>
        <v>0.57086819704588332</v>
      </c>
      <c r="BN48" s="286">
        <f>'1'!DC48</f>
        <v>0.6575382563247516</v>
      </c>
      <c r="BO48" s="286">
        <f>'1'!DE48</f>
        <v>0.73992726206537529</v>
      </c>
      <c r="BP48" s="261">
        <f>'2'!CB48</f>
        <v>0.55953690251169719</v>
      </c>
      <c r="BQ48" s="287">
        <f>'2'!CD48</f>
        <v>0.67183218968545777</v>
      </c>
      <c r="BR48" s="287">
        <f>'3'!BL48</f>
        <v>0.54509314533001629</v>
      </c>
      <c r="BS48" s="261">
        <f>'8'!CD48</f>
        <v>0.72321992279214442</v>
      </c>
      <c r="BT48" s="261">
        <f t="shared" si="30"/>
        <v>0.62246457648576992</v>
      </c>
      <c r="BU48" s="214">
        <f t="shared" si="31"/>
        <v>0.65017190635127065</v>
      </c>
      <c r="BV48" s="286">
        <f>'1'!DO48</f>
        <v>0.63192752262063812</v>
      </c>
      <c r="BW48" s="286">
        <f>'1'!DQ48</f>
        <v>0.7200180485650346</v>
      </c>
      <c r="BX48" s="261">
        <f>'2'!CK48</f>
        <v>0.76032518974862318</v>
      </c>
      <c r="BY48" s="287">
        <f>'2'!CM48</f>
        <v>0.82015705640272807</v>
      </c>
      <c r="BZ48" s="287">
        <f>'3'!BS48</f>
        <v>0.69178137510821891</v>
      </c>
      <c r="CA48" s="261">
        <f>'8'!CM48</f>
        <v>0.81415824455085295</v>
      </c>
      <c r="CB48" s="261">
        <f t="shared" si="32"/>
        <v>0.72337804690753349</v>
      </c>
      <c r="CC48" s="214">
        <f t="shared" si="33"/>
        <v>0.74697933876182321</v>
      </c>
      <c r="CD48" s="286">
        <f>'1'!EA48</f>
        <v>0.47340312358001729</v>
      </c>
      <c r="CE48" s="286">
        <f>'1'!EC48</f>
        <v>0.58370374059148489</v>
      </c>
      <c r="CF48" s="261">
        <f>'2'!CT48</f>
        <v>0.30522307627828982</v>
      </c>
      <c r="CG48" s="287">
        <f>'2'!CV48</f>
        <v>0.42044206945329521</v>
      </c>
      <c r="CH48" s="287">
        <f>'3'!BZ48</f>
        <v>0.41499801782239654</v>
      </c>
      <c r="CI48" s="261">
        <f>'8'!CV48</f>
        <v>0.67255177194888138</v>
      </c>
      <c r="CJ48" s="261">
        <f t="shared" si="34"/>
        <v>0.49296767105745543</v>
      </c>
      <c r="CK48" s="214">
        <f t="shared" si="35"/>
        <v>0.52654969377724947</v>
      </c>
      <c r="CL48" s="286">
        <f>'1'!EM48</f>
        <v>0.49963788180892005</v>
      </c>
      <c r="CM48" s="286">
        <f>'1'!EO48</f>
        <v>0.60800877353430216</v>
      </c>
      <c r="CN48" s="261">
        <f>'2'!DC48</f>
        <v>0.39895776887223267</v>
      </c>
      <c r="CO48" s="287">
        <f>'2'!DE48</f>
        <v>0.52425403454733954</v>
      </c>
      <c r="CP48" s="287">
        <f>'3'!CG48</f>
        <v>0.76853315104944175</v>
      </c>
      <c r="CQ48" s="261">
        <f>'8'!DE48</f>
        <v>0.78601665934863862</v>
      </c>
      <c r="CR48" s="261">
        <f t="shared" si="36"/>
        <v>0.6830416114733755</v>
      </c>
      <c r="CS48" s="214">
        <f t="shared" si="37"/>
        <v>0.71724541638596273</v>
      </c>
      <c r="CT48" s="286">
        <f>'1'!EY48</f>
        <v>0.61531469075064871</v>
      </c>
      <c r="CU48" s="286">
        <f>'1'!FA48</f>
        <v>0.7068206982345201</v>
      </c>
      <c r="CV48" s="261">
        <f>'2'!DL48</f>
        <v>0.36945749984133236</v>
      </c>
      <c r="CW48" s="287">
        <f>'2'!DN48</f>
        <v>0.49326431884479693</v>
      </c>
      <c r="CX48" s="287">
        <f>'3'!CN48</f>
        <v>0.4458112632747635</v>
      </c>
      <c r="CY48" s="261">
        <f>'8'!DN48</f>
        <v>0.77026564238126349</v>
      </c>
      <c r="CZ48" s="261">
        <f t="shared" si="38"/>
        <v>0.56941288615854746</v>
      </c>
      <c r="DA48" s="214">
        <f t="shared" si="39"/>
        <v>0.60009476955566809</v>
      </c>
      <c r="DB48" s="286">
        <f>'1'!FK48</f>
        <v>0.8484304605439692</v>
      </c>
      <c r="DC48" s="286">
        <f>'1'!FM48</f>
        <v>0.87394228541507823</v>
      </c>
      <c r="DD48" s="261">
        <f>'2'!DU48</f>
        <v>0.53314109636601004</v>
      </c>
      <c r="DE48" s="287">
        <f>'2'!DW48</f>
        <v>0.6496755245968554</v>
      </c>
      <c r="DF48" s="287">
        <f>'3'!CU48</f>
        <v>0.12258088222174765</v>
      </c>
      <c r="DG48" s="261">
        <f>'8'!DW48</f>
        <v>0.36631064184441131</v>
      </c>
      <c r="DH48" s="261">
        <f t="shared" si="40"/>
        <v>0.38192574718741734</v>
      </c>
      <c r="DI48" s="214">
        <f t="shared" si="41"/>
        <v>0.39868155498472369</v>
      </c>
    </row>
    <row r="49" spans="1:113" ht="19.5" customHeight="1">
      <c r="A49" s="201">
        <v>2005</v>
      </c>
      <c r="B49" s="286">
        <f>'1'!K49</f>
        <v>0.65525862679143732</v>
      </c>
      <c r="C49" s="286">
        <f>'1'!M49</f>
        <v>0.73817600191725152</v>
      </c>
      <c r="D49" s="261">
        <f>'2'!H49</f>
        <v>0.37489283764737558</v>
      </c>
      <c r="E49" s="287">
        <f>'2'!J49</f>
        <v>0.49908164533486543</v>
      </c>
      <c r="F49" s="287">
        <f>'3'!H49</f>
        <v>0.45619096813774362</v>
      </c>
      <c r="G49" s="261">
        <f>'8'!J49</f>
        <v>0.69861995433863511</v>
      </c>
      <c r="H49" s="261">
        <f t="shared" si="14"/>
        <v>0.56060338267971299</v>
      </c>
      <c r="I49" s="214">
        <f t="shared" si="15"/>
        <v>0.58960573847362485</v>
      </c>
      <c r="J49" s="286">
        <f>'1'!W49</f>
        <v>0.61198672767108753</v>
      </c>
      <c r="K49" s="286">
        <f>'1'!Y49</f>
        <v>0.70414932635494354</v>
      </c>
      <c r="L49" s="261">
        <f>'2'!Q49</f>
        <v>0.49601077444395064</v>
      </c>
      <c r="M49" s="287">
        <f>'2'!S49</f>
        <v>0.61722820951450896</v>
      </c>
      <c r="N49" s="287">
        <f>'3'!O49</f>
        <v>0.70030339690414134</v>
      </c>
      <c r="O49" s="261">
        <f>'8'!S49</f>
        <v>0.69802340139648211</v>
      </c>
      <c r="P49" s="261">
        <f t="shared" si="16"/>
        <v>0.66152680215921378</v>
      </c>
      <c r="Q49" s="214">
        <f t="shared" si="17"/>
        <v>0.69208106540304082</v>
      </c>
      <c r="R49" s="286">
        <f>'1'!AI49</f>
        <v>0.57989083446362433</v>
      </c>
      <c r="S49" s="286">
        <f>'1'!AK49</f>
        <v>0.67789501063572732</v>
      </c>
      <c r="T49" s="261">
        <f>'2'!Z49</f>
        <v>0.49345868285949096</v>
      </c>
      <c r="U49" s="287">
        <f>'2'!AB49</f>
        <v>0.61493986308814108</v>
      </c>
      <c r="V49" s="287">
        <f>'3'!V49</f>
        <v>0.42196820126639822</v>
      </c>
      <c r="W49" s="261">
        <f>'8'!AB49</f>
        <v>0.69377804332187443</v>
      </c>
      <c r="X49" s="261">
        <f t="shared" si="18"/>
        <v>0.54224472868179563</v>
      </c>
      <c r="Y49" s="214">
        <f t="shared" si="19"/>
        <v>0.57399368193908118</v>
      </c>
      <c r="Z49" s="286">
        <f>'1'!AU49</f>
        <v>0.52888790403229069</v>
      </c>
      <c r="AA49" s="286">
        <f>'1'!AW49</f>
        <v>0.63422626528221515</v>
      </c>
      <c r="AB49" s="261">
        <f>'2'!AI49</f>
        <v>0.59538401248458406</v>
      </c>
      <c r="AC49" s="287">
        <f>'2'!AK49</f>
        <v>0.70080697357103516</v>
      </c>
      <c r="AD49" s="287">
        <f>'3'!AC49</f>
        <v>0.77322271623155947</v>
      </c>
      <c r="AE49" s="261">
        <f>'8'!AK49</f>
        <v>0.82045974159847812</v>
      </c>
      <c r="AF49" s="261">
        <f t="shared" si="20"/>
        <v>0.72074299102708372</v>
      </c>
      <c r="AG49" s="214">
        <f t="shared" si="21"/>
        <v>0.75235295938571389</v>
      </c>
      <c r="AH49" s="286">
        <f>'1'!BG49</f>
        <v>0.4095314493637246</v>
      </c>
      <c r="AI49" s="286">
        <f>'1'!BI49</f>
        <v>0.52108331665663554</v>
      </c>
      <c r="AJ49" s="261">
        <f>'2'!AR49</f>
        <v>0.45486550243640428</v>
      </c>
      <c r="AK49" s="287">
        <f>'2'!AT49</f>
        <v>0.57935828649080823</v>
      </c>
      <c r="AL49" s="287">
        <f>'3'!AJ49</f>
        <v>0.79348268550307466</v>
      </c>
      <c r="AM49" s="261">
        <f>'8'!AT49</f>
        <v>0.74999657426144872</v>
      </c>
      <c r="AN49" s="261">
        <f t="shared" si="22"/>
        <v>0.66978488659604984</v>
      </c>
      <c r="AO49" s="214">
        <f t="shared" si="23"/>
        <v>0.70454453846007237</v>
      </c>
      <c r="AP49" s="286">
        <f>'1'!BS49</f>
        <v>0.59219203638431417</v>
      </c>
      <c r="AQ49" s="286">
        <f>'1'!BU49</f>
        <v>0.6880641922076427</v>
      </c>
      <c r="AR49" s="261">
        <f>'2'!BA49</f>
        <v>0.3987172216506587</v>
      </c>
      <c r="AS49" s="287">
        <f>'2'!BC49</f>
        <v>0.52400698982655325</v>
      </c>
      <c r="AT49" s="287">
        <f>'3'!AQ49</f>
        <v>0.67221234255168705</v>
      </c>
      <c r="AU49" s="261">
        <f>'8'!BC49</f>
        <v>0.72896651670821777</v>
      </c>
      <c r="AV49" s="261">
        <f t="shared" si="24"/>
        <v>0.64588502147506888</v>
      </c>
      <c r="AW49" s="214">
        <f t="shared" si="25"/>
        <v>0.677588429457324</v>
      </c>
      <c r="AX49" s="286">
        <f>'1'!CE49</f>
        <v>0.52581628011402604</v>
      </c>
      <c r="AY49" s="286">
        <f>'1'!CG49</f>
        <v>0.63151496908310178</v>
      </c>
      <c r="AZ49" s="261">
        <f>'2'!BJ49</f>
        <v>0.56876128988692909</v>
      </c>
      <c r="BA49" s="287">
        <f>'2'!BL49</f>
        <v>0.679407385223744</v>
      </c>
      <c r="BB49" s="287">
        <f>'3'!AX49</f>
        <v>0.68954557370256653</v>
      </c>
      <c r="BC49" s="261">
        <f>'8'!BL49</f>
        <v>0.67629748345031404</v>
      </c>
      <c r="BD49" s="261">
        <f t="shared" si="26"/>
        <v>0.64074685952761889</v>
      </c>
      <c r="BE49" s="214">
        <f t="shared" si="27"/>
        <v>0.67295120685511556</v>
      </c>
      <c r="BF49" s="286">
        <f>'1'!CQ49</f>
        <v>0.54533979867382132</v>
      </c>
      <c r="BG49" s="286">
        <f>'1'!CS49</f>
        <v>0.64858675813914635</v>
      </c>
      <c r="BH49" s="261">
        <f>'2'!BS49</f>
        <v>0.41268628438567562</v>
      </c>
      <c r="BI49" s="287">
        <f>'2'!BU49</f>
        <v>0.53820613989957067</v>
      </c>
      <c r="BJ49" s="287">
        <f>'3'!BE49</f>
        <v>0.42163329441819425</v>
      </c>
      <c r="BK49" s="261">
        <f>'8'!BU49</f>
        <v>0.73800657492379473</v>
      </c>
      <c r="BL49" s="261">
        <f t="shared" si="28"/>
        <v>0.54039187841774794</v>
      </c>
      <c r="BM49" s="214">
        <f t="shared" si="29"/>
        <v>0.57359325586220244</v>
      </c>
      <c r="BN49" s="286">
        <f>'1'!DC49</f>
        <v>0.65739155651174708</v>
      </c>
      <c r="BO49" s="286">
        <f>'1'!DE49</f>
        <v>0.73981468483301349</v>
      </c>
      <c r="BP49" s="261">
        <f>'2'!CB49</f>
        <v>0.56701361849312393</v>
      </c>
      <c r="BQ49" s="287">
        <f>'2'!CD49</f>
        <v>0.6779786620586491</v>
      </c>
      <c r="BR49" s="287">
        <f>'3'!BL49</f>
        <v>0.54509314533001629</v>
      </c>
      <c r="BS49" s="261">
        <f>'8'!CD49</f>
        <v>0.70333425629698487</v>
      </c>
      <c r="BT49" s="261">
        <f t="shared" si="30"/>
        <v>0.61721720817276382</v>
      </c>
      <c r="BU49" s="214">
        <f t="shared" si="31"/>
        <v>0.64479833819356958</v>
      </c>
      <c r="BV49" s="286">
        <f>'1'!DO49</f>
        <v>0.6555188965837272</v>
      </c>
      <c r="BW49" s="286">
        <f>'1'!DQ49</f>
        <v>0.73837614973157883</v>
      </c>
      <c r="BX49" s="261">
        <f>'2'!CK49</f>
        <v>0.79592564900134444</v>
      </c>
      <c r="BY49" s="287">
        <f>'2'!CM49</f>
        <v>0.84337326723425443</v>
      </c>
      <c r="BZ49" s="287">
        <f>'3'!BS49</f>
        <v>0.69178137510821891</v>
      </c>
      <c r="CA49" s="261">
        <f>'8'!CM49</f>
        <v>0.81797762599263701</v>
      </c>
      <c r="CB49" s="261">
        <f t="shared" si="32"/>
        <v>0.73280218205795855</v>
      </c>
      <c r="CC49" s="214">
        <f t="shared" si="33"/>
        <v>0.75411839451081997</v>
      </c>
      <c r="CD49" s="286">
        <f>'1'!EA49</f>
        <v>0.49401698437812991</v>
      </c>
      <c r="CE49" s="286">
        <f>'1'!EC49</f>
        <v>0.60286597944505971</v>
      </c>
      <c r="CF49" s="261">
        <f>'2'!CT49</f>
        <v>0.32485632689801947</v>
      </c>
      <c r="CG49" s="287">
        <f>'2'!CV49</f>
        <v>0.44354219942317463</v>
      </c>
      <c r="CH49" s="287">
        <f>'3'!BZ49</f>
        <v>0.41499801782239654</v>
      </c>
      <c r="CI49" s="261">
        <f>'8'!CV49</f>
        <v>0.68221969117192705</v>
      </c>
      <c r="CJ49" s="261">
        <f t="shared" si="34"/>
        <v>0.50195414404596461</v>
      </c>
      <c r="CK49" s="214">
        <f t="shared" si="35"/>
        <v>0.53559253031186616</v>
      </c>
      <c r="CL49" s="286">
        <f>'1'!EM49</f>
        <v>0.50501259658014286</v>
      </c>
      <c r="CM49" s="286">
        <f>'1'!EO49</f>
        <v>0.61289417670271062</v>
      </c>
      <c r="CN49" s="261">
        <f>'2'!DC49</f>
        <v>0.42724410266647445</v>
      </c>
      <c r="CO49" s="287">
        <f>'2'!DE49</f>
        <v>0.55269371877520912</v>
      </c>
      <c r="CP49" s="287">
        <f>'3'!CG49</f>
        <v>0.7858771354741485</v>
      </c>
      <c r="CQ49" s="261">
        <f>'8'!DE49</f>
        <v>0.77665039207556175</v>
      </c>
      <c r="CR49" s="261">
        <f t="shared" si="36"/>
        <v>0.69107290139500388</v>
      </c>
      <c r="CS49" s="214">
        <f t="shared" si="37"/>
        <v>0.72519417903039096</v>
      </c>
      <c r="CT49" s="286">
        <f>'1'!EY49</f>
        <v>0.6308234653594198</v>
      </c>
      <c r="CU49" s="286">
        <f>'1'!FA49</f>
        <v>0.71914801020881092</v>
      </c>
      <c r="CV49" s="261">
        <f>'2'!DL49</f>
        <v>0.37906851041466461</v>
      </c>
      <c r="CW49" s="287">
        <f>'2'!DN49</f>
        <v>0.50351709333964367</v>
      </c>
      <c r="CX49" s="287">
        <f>'3'!CN49</f>
        <v>0.4458112632747635</v>
      </c>
      <c r="CY49" s="261">
        <f>'8'!DN49</f>
        <v>0.77090316543863446</v>
      </c>
      <c r="CZ49" s="261">
        <f t="shared" si="38"/>
        <v>0.57366699905484619</v>
      </c>
      <c r="DA49" s="214">
        <f t="shared" si="39"/>
        <v>0.60377676631722232</v>
      </c>
      <c r="DB49" s="286">
        <f>'1'!FK49</f>
        <v>0.87458139801177948</v>
      </c>
      <c r="DC49" s="286">
        <f>'1'!FM49</f>
        <v>0.89059943363471261</v>
      </c>
      <c r="DD49" s="261">
        <f>'2'!DU49</f>
        <v>0.55265357887491007</v>
      </c>
      <c r="DE49" s="287">
        <f>'2'!DW49</f>
        <v>0.66612380282295036</v>
      </c>
      <c r="DF49" s="287">
        <f>'3'!CU49</f>
        <v>0.12258088222174765</v>
      </c>
      <c r="DG49" s="261">
        <f>'8'!DW49</f>
        <v>0.36954411344281063</v>
      </c>
      <c r="DH49" s="261">
        <f t="shared" si="40"/>
        <v>0.3900772244113892</v>
      </c>
      <c r="DI49" s="214">
        <f t="shared" si="41"/>
        <v>0.40462785393077982</v>
      </c>
    </row>
    <row r="50" spans="1:113" ht="19.5" customHeight="1">
      <c r="A50" s="201">
        <v>2006</v>
      </c>
      <c r="B50" s="286">
        <f>'1'!K50</f>
        <v>0.68164626851454935</v>
      </c>
      <c r="C50" s="286">
        <f>'1'!M50</f>
        <v>0.75820607062829692</v>
      </c>
      <c r="D50" s="261">
        <f>'2'!H50</f>
        <v>0.37049586161984133</v>
      </c>
      <c r="E50" s="287">
        <f>'2'!J50</f>
        <v>0.4943795222688524</v>
      </c>
      <c r="F50" s="287">
        <f>'3'!H50</f>
        <v>0.45619096813774362</v>
      </c>
      <c r="G50" s="261">
        <f>'8'!J50</f>
        <v>0.69934126789166029</v>
      </c>
      <c r="H50" s="261">
        <f t="shared" si="14"/>
        <v>0.56565760748748961</v>
      </c>
      <c r="I50" s="214">
        <f t="shared" si="15"/>
        <v>0.59335793397514014</v>
      </c>
      <c r="J50" s="286">
        <f>'1'!W50</f>
        <v>0.62655381322012815</v>
      </c>
      <c r="K50" s="286">
        <f>'1'!Y50</f>
        <v>0.71577401464304546</v>
      </c>
      <c r="L50" s="261">
        <f>'2'!Q50</f>
        <v>0.51846549832223321</v>
      </c>
      <c r="M50" s="287">
        <f>'2'!S50</f>
        <v>0.63703596621989245</v>
      </c>
      <c r="N50" s="287">
        <f>'3'!O50</f>
        <v>0.70030339690414134</v>
      </c>
      <c r="O50" s="261">
        <f>'8'!S50</f>
        <v>0.6940291296935307</v>
      </c>
      <c r="P50" s="261">
        <f t="shared" si="16"/>
        <v>0.66548741014596469</v>
      </c>
      <c r="Q50" s="214">
        <f t="shared" si="17"/>
        <v>0.69518849722031417</v>
      </c>
      <c r="R50" s="286">
        <f>'1'!AI50</f>
        <v>0.60961684374075698</v>
      </c>
      <c r="S50" s="286">
        <f>'1'!AK50</f>
        <v>0.70224130233021698</v>
      </c>
      <c r="T50" s="261">
        <f>'2'!Z50</f>
        <v>0.51822894823550691</v>
      </c>
      <c r="U50" s="287">
        <f>'2'!AB50</f>
        <v>0.63683029055556339</v>
      </c>
      <c r="V50" s="287">
        <f>'3'!V50</f>
        <v>0.42196820126639822</v>
      </c>
      <c r="W50" s="261">
        <f>'8'!AB50</f>
        <v>0.69572498325785759</v>
      </c>
      <c r="X50" s="261">
        <f t="shared" si="18"/>
        <v>0.55125103905561867</v>
      </c>
      <c r="Y50" s="214">
        <f t="shared" si="19"/>
        <v>0.58163606500551635</v>
      </c>
      <c r="Z50" s="286">
        <f>'1'!AU50</f>
        <v>0.55361085725316495</v>
      </c>
      <c r="AA50" s="286">
        <f>'1'!AW50</f>
        <v>0.65570574135391413</v>
      </c>
      <c r="AB50" s="261">
        <f>'2'!AI50</f>
        <v>0.60294530208709252</v>
      </c>
      <c r="AC50" s="287">
        <f>'2'!AK50</f>
        <v>0.70676355035667948</v>
      </c>
      <c r="AD50" s="287">
        <f>'3'!AC50</f>
        <v>0.77322271623155947</v>
      </c>
      <c r="AE50" s="261">
        <f>'8'!AK50</f>
        <v>0.82906358417344106</v>
      </c>
      <c r="AF50" s="261">
        <f t="shared" si="20"/>
        <v>0.72902486340399841</v>
      </c>
      <c r="AG50" s="214">
        <f t="shared" si="21"/>
        <v>0.75982566505110682</v>
      </c>
      <c r="AH50" s="286">
        <f>'1'!BG50</f>
        <v>0.43292378581502583</v>
      </c>
      <c r="AI50" s="286">
        <f>'1'!BI50</f>
        <v>0.54461691903302989</v>
      </c>
      <c r="AJ50" s="261">
        <f>'2'!AR50</f>
        <v>0.45656032217512554</v>
      </c>
      <c r="AK50" s="287">
        <f>'2'!AT50</f>
        <v>0.58096071851026265</v>
      </c>
      <c r="AL50" s="287">
        <f>'3'!AJ50</f>
        <v>0.79348268550307466</v>
      </c>
      <c r="AM50" s="261">
        <f>'8'!AT50</f>
        <v>0.76029685865878638</v>
      </c>
      <c r="AN50" s="261">
        <f t="shared" si="22"/>
        <v>0.67772292117938349</v>
      </c>
      <c r="AO50" s="214">
        <f t="shared" si="23"/>
        <v>0.71250158745649805</v>
      </c>
      <c r="AP50" s="286">
        <f>'1'!BS50</f>
        <v>0.61421806055904138</v>
      </c>
      <c r="AQ50" s="286">
        <f>'1'!BU50</f>
        <v>0.70594145875549641</v>
      </c>
      <c r="AR50" s="261">
        <f>'2'!BA50</f>
        <v>0.41677839056154847</v>
      </c>
      <c r="AS50" s="287">
        <f>'2'!BC50</f>
        <v>0.54230990458446804</v>
      </c>
      <c r="AT50" s="287">
        <f>'3'!AQ50</f>
        <v>0.67221234255168705</v>
      </c>
      <c r="AU50" s="261">
        <f>'8'!BC50</f>
        <v>0.73148450686652422</v>
      </c>
      <c r="AV50" s="261">
        <f t="shared" si="24"/>
        <v>0.65285174024859527</v>
      </c>
      <c r="AW50" s="214">
        <f t="shared" si="25"/>
        <v>0.68374957129017822</v>
      </c>
      <c r="AX50" s="286">
        <f>'1'!CE50</f>
        <v>0.53633902602147765</v>
      </c>
      <c r="AY50" s="286">
        <f>'1'!CG50</f>
        <v>0.64076362478197746</v>
      </c>
      <c r="AZ50" s="261">
        <f>'2'!BJ50</f>
        <v>0.58955640360798345</v>
      </c>
      <c r="BA50" s="287">
        <f>'2'!BL50</f>
        <v>0.6961801362715635</v>
      </c>
      <c r="BB50" s="287">
        <f>'3'!AX50</f>
        <v>0.68954557370256653</v>
      </c>
      <c r="BC50" s="261">
        <f>'8'!BL50</f>
        <v>0.68716209828678454</v>
      </c>
      <c r="BD50" s="261">
        <f t="shared" si="26"/>
        <v>0.64819030453215587</v>
      </c>
      <c r="BE50" s="214">
        <f t="shared" si="27"/>
        <v>0.6797375975506138</v>
      </c>
      <c r="BF50" s="286">
        <f>'1'!CQ50</f>
        <v>0.55258647600826749</v>
      </c>
      <c r="BG50" s="286">
        <f>'1'!CS50</f>
        <v>0.65482763467794303</v>
      </c>
      <c r="BH50" s="261">
        <f>'2'!BS50</f>
        <v>0.40821668343700429</v>
      </c>
      <c r="BI50" s="287">
        <f>'2'!BU50</f>
        <v>0.5336952158151913</v>
      </c>
      <c r="BJ50" s="287">
        <f>'3'!BE50</f>
        <v>0.42163329441819425</v>
      </c>
      <c r="BK50" s="261">
        <f>'8'!BU50</f>
        <v>0.746674375335447</v>
      </c>
      <c r="BL50" s="261">
        <f t="shared" si="28"/>
        <v>0.54399459391326577</v>
      </c>
      <c r="BM50" s="214">
        <f t="shared" si="29"/>
        <v>0.57699067888501954</v>
      </c>
      <c r="BN50" s="286">
        <f>'1'!DC50</f>
        <v>0.67568829886849979</v>
      </c>
      <c r="BO50" s="286">
        <f>'1'!DE50</f>
        <v>0.75372920590781978</v>
      </c>
      <c r="BP50" s="261">
        <f>'2'!CB50</f>
        <v>0.59125733178118944</v>
      </c>
      <c r="BQ50" s="287">
        <f>'2'!CD50</f>
        <v>0.69753385906517407</v>
      </c>
      <c r="BR50" s="287">
        <f>'3'!BL50</f>
        <v>0.54509314533001629</v>
      </c>
      <c r="BS50" s="261">
        <f>'8'!CD50</f>
        <v>0.70757769042122953</v>
      </c>
      <c r="BT50" s="261">
        <f t="shared" si="30"/>
        <v>0.62457395821019424</v>
      </c>
      <c r="BU50" s="214">
        <f t="shared" si="31"/>
        <v>0.65080979234645675</v>
      </c>
      <c r="BV50" s="286">
        <f>'1'!DO50</f>
        <v>0.69320369103655077</v>
      </c>
      <c r="BW50" s="286">
        <f>'1'!DQ50</f>
        <v>0.76681635549101768</v>
      </c>
      <c r="BX50" s="261">
        <f>'2'!CK50</f>
        <v>0.81909227852925115</v>
      </c>
      <c r="BY50" s="287">
        <f>'2'!CM50</f>
        <v>0.85806457541056369</v>
      </c>
      <c r="BZ50" s="287">
        <f>'3'!BS50</f>
        <v>0.69178137510821891</v>
      </c>
      <c r="CA50" s="261">
        <f>'8'!CM50</f>
        <v>0.83195062760666616</v>
      </c>
      <c r="CB50" s="261">
        <f t="shared" si="32"/>
        <v>0.74684770438552273</v>
      </c>
      <c r="CC50" s="214">
        <f t="shared" si="33"/>
        <v>0.76546746696454737</v>
      </c>
      <c r="CD50" s="286">
        <f>'1'!EA50</f>
        <v>0.518398977008519</v>
      </c>
      <c r="CE50" s="286">
        <f>'1'!EC50</f>
        <v>0.62492785625602676</v>
      </c>
      <c r="CF50" s="261">
        <f>'2'!CT50</f>
        <v>0.31778224825238538</v>
      </c>
      <c r="CG50" s="287">
        <f>'2'!CV50</f>
        <v>0.4353094503524586</v>
      </c>
      <c r="CH50" s="287">
        <f>'3'!BZ50</f>
        <v>0.41499801782239654</v>
      </c>
      <c r="CI50" s="261">
        <f>'8'!CV50</f>
        <v>0.6771828739048108</v>
      </c>
      <c r="CJ50" s="261">
        <f t="shared" si="34"/>
        <v>0.50461208952734427</v>
      </c>
      <c r="CK50" s="214">
        <f t="shared" si="35"/>
        <v>0.5376705855868531</v>
      </c>
      <c r="CL50" s="286">
        <f>'1'!EM50</f>
        <v>0.52379764005086182</v>
      </c>
      <c r="CM50" s="286">
        <f>'1'!EO50</f>
        <v>0.62972788192737028</v>
      </c>
      <c r="CN50" s="261">
        <f>'2'!DC50</f>
        <v>0.44100346000564722</v>
      </c>
      <c r="CO50" s="287">
        <f>'2'!DE50</f>
        <v>0.56610762654321767</v>
      </c>
      <c r="CP50" s="287">
        <f>'3'!CG50</f>
        <v>0.7858771354741485</v>
      </c>
      <c r="CQ50" s="261">
        <f>'8'!DE50</f>
        <v>0.78654511272720273</v>
      </c>
      <c r="CR50" s="261">
        <f t="shared" si="36"/>
        <v>0.69917426201855726</v>
      </c>
      <c r="CS50" s="214">
        <f t="shared" si="37"/>
        <v>0.73287072704761602</v>
      </c>
      <c r="CT50" s="286">
        <f>'1'!EY50</f>
        <v>0.64514011855384135</v>
      </c>
      <c r="CU50" s="286">
        <f>'1'!FA50</f>
        <v>0.73035395469179365</v>
      </c>
      <c r="CV50" s="261">
        <f>'2'!DL50</f>
        <v>0.36459479273501488</v>
      </c>
      <c r="CW50" s="287">
        <f>'2'!DN50</f>
        <v>0.48801718845661002</v>
      </c>
      <c r="CX50" s="287">
        <f>'3'!CN50</f>
        <v>0.4458112632747635</v>
      </c>
      <c r="CY50" s="261">
        <f>'8'!DN50</f>
        <v>0.7640201949075045</v>
      </c>
      <c r="CZ50" s="261">
        <f t="shared" si="38"/>
        <v>0.57301806676642641</v>
      </c>
      <c r="DA50" s="214">
        <f t="shared" si="39"/>
        <v>0.60240307356617651</v>
      </c>
      <c r="DB50" s="286">
        <f>'1'!FK50</f>
        <v>0.89613269302903975</v>
      </c>
      <c r="DC50" s="286">
        <f>'1'!FM50</f>
        <v>0.90405911815820816</v>
      </c>
      <c r="DD50" s="261">
        <f>'2'!DU50</f>
        <v>0.57875501546008934</v>
      </c>
      <c r="DE50" s="287">
        <f>'2'!DW50</f>
        <v>0.68751988825071852</v>
      </c>
      <c r="DF50" s="287">
        <f>'3'!CU50</f>
        <v>0.12258088222174765</v>
      </c>
      <c r="DG50" s="261">
        <f>'8'!DW50</f>
        <v>0.37793238274157426</v>
      </c>
      <c r="DH50" s="261">
        <f t="shared" si="40"/>
        <v>0.39951410786298819</v>
      </c>
      <c r="DI50" s="214">
        <f t="shared" si="41"/>
        <v>0.41197588016788483</v>
      </c>
    </row>
    <row r="51" spans="1:113" ht="19.5" customHeight="1">
      <c r="A51" s="201">
        <v>2007</v>
      </c>
      <c r="B51" s="286">
        <f>'1'!K51</f>
        <v>0.70580012028014161</v>
      </c>
      <c r="C51" s="286">
        <f>'1'!M51</f>
        <v>0.7760915523836861</v>
      </c>
      <c r="D51" s="261">
        <f>'2'!H51</f>
        <v>0.3641766814641198</v>
      </c>
      <c r="E51" s="287">
        <f>'2'!J51</f>
        <v>0.48756411998936666</v>
      </c>
      <c r="F51" s="287">
        <f>'3'!H51</f>
        <v>0.45619096813774362</v>
      </c>
      <c r="G51" s="261">
        <f>'8'!J51</f>
        <v>0.70713884638545077</v>
      </c>
      <c r="H51" s="261">
        <f t="shared" si="14"/>
        <v>0.57219573337317298</v>
      </c>
      <c r="I51" s="214">
        <f t="shared" si="15"/>
        <v>0.59859276364640657</v>
      </c>
      <c r="J51" s="286">
        <f>'1'!W51</f>
        <v>0.64076624686124595</v>
      </c>
      <c r="K51" s="286">
        <f>'1'!Y51</f>
        <v>0.72694782683174364</v>
      </c>
      <c r="L51" s="261">
        <f>'2'!Q51</f>
        <v>0.53236160016413736</v>
      </c>
      <c r="M51" s="287">
        <f>'2'!S51</f>
        <v>0.64901007034968172</v>
      </c>
      <c r="N51" s="287">
        <f>'3'!O51</f>
        <v>0.70030339690414134</v>
      </c>
      <c r="O51" s="261">
        <f>'8'!S51</f>
        <v>0.69484379091062998</v>
      </c>
      <c r="P51" s="261">
        <f t="shared" si="16"/>
        <v>0.66996390542350848</v>
      </c>
      <c r="Q51" s="214">
        <f t="shared" si="17"/>
        <v>0.69886506843616236</v>
      </c>
      <c r="R51" s="286">
        <f>'1'!AI51</f>
        <v>0.6393934783312657</v>
      </c>
      <c r="S51" s="286">
        <f>'1'!AK51</f>
        <v>0.72587565440749979</v>
      </c>
      <c r="T51" s="261">
        <f>'2'!Z51</f>
        <v>0.53955052978714657</v>
      </c>
      <c r="U51" s="287">
        <f>'2'!AB51</f>
        <v>0.65512259987854782</v>
      </c>
      <c r="V51" s="287">
        <f>'3'!V51</f>
        <v>0.42196820126639822</v>
      </c>
      <c r="W51" s="261">
        <f>'8'!AB51</f>
        <v>0.69667114775455896</v>
      </c>
      <c r="X51" s="261">
        <f t="shared" si="18"/>
        <v>0.5596223734778949</v>
      </c>
      <c r="Y51" s="214">
        <f t="shared" si="19"/>
        <v>0.5884760157022817</v>
      </c>
      <c r="Z51" s="286">
        <f>'1'!AU51</f>
        <v>0.57549465077734885</v>
      </c>
      <c r="AA51" s="286">
        <f>'1'!AW51</f>
        <v>0.67422770246863373</v>
      </c>
      <c r="AB51" s="261">
        <f>'2'!AI51</f>
        <v>0.57844178641131438</v>
      </c>
      <c r="AC51" s="287">
        <f>'2'!AK51</f>
        <v>0.68726709077758141</v>
      </c>
      <c r="AD51" s="287">
        <f>'3'!AC51</f>
        <v>0.77322271623155947</v>
      </c>
      <c r="AE51" s="261">
        <f>'8'!AK51</f>
        <v>0.82925233985750468</v>
      </c>
      <c r="AF51" s="261">
        <f t="shared" si="20"/>
        <v>0.73100789724647641</v>
      </c>
      <c r="AG51" s="214">
        <f t="shared" si="21"/>
        <v>0.76163703802136018</v>
      </c>
      <c r="AH51" s="286">
        <f>'1'!BG51</f>
        <v>0.44965640725853323</v>
      </c>
      <c r="AI51" s="286">
        <f>'1'!BI51</f>
        <v>0.56101693385300466</v>
      </c>
      <c r="AJ51" s="261">
        <f>'2'!AR51</f>
        <v>0.43708966749381739</v>
      </c>
      <c r="AK51" s="287">
        <f>'2'!AT51</f>
        <v>0.56231904889752637</v>
      </c>
      <c r="AL51" s="287">
        <f>'3'!AJ51</f>
        <v>0.79348268550307466</v>
      </c>
      <c r="AM51" s="261">
        <f>'8'!AT51</f>
        <v>0.76926102058685308</v>
      </c>
      <c r="AN51" s="261">
        <f t="shared" si="22"/>
        <v>0.68181162857837418</v>
      </c>
      <c r="AO51" s="214">
        <f t="shared" si="23"/>
        <v>0.71660667203763928</v>
      </c>
      <c r="AP51" s="286">
        <f>'1'!BS51</f>
        <v>0.62456438460447095</v>
      </c>
      <c r="AQ51" s="286">
        <f>'1'!BU51</f>
        <v>0.7141968135610911</v>
      </c>
      <c r="AR51" s="261">
        <f>'2'!BA51</f>
        <v>0.41665630569572032</v>
      </c>
      <c r="AS51" s="287">
        <f>'2'!BC51</f>
        <v>0.54218783098235845</v>
      </c>
      <c r="AT51" s="287">
        <f>'3'!AQ51</f>
        <v>0.67221234255168705</v>
      </c>
      <c r="AU51" s="261">
        <f>'8'!BC51</f>
        <v>0.73840804582087982</v>
      </c>
      <c r="AV51" s="261">
        <f t="shared" si="24"/>
        <v>0.65698585825740496</v>
      </c>
      <c r="AW51" s="214">
        <f t="shared" si="25"/>
        <v>0.68746549657739286</v>
      </c>
      <c r="AX51" s="286">
        <f>'1'!CE51</f>
        <v>0.53649867865713852</v>
      </c>
      <c r="AY51" s="286">
        <f>'1'!CG51</f>
        <v>0.64090308859002154</v>
      </c>
      <c r="AZ51" s="261">
        <f>'2'!BJ51</f>
        <v>0.60451705890001628</v>
      </c>
      <c r="BA51" s="287">
        <f>'2'!BL51</f>
        <v>0.70799518941931538</v>
      </c>
      <c r="BB51" s="287">
        <f>'3'!AX51</f>
        <v>0.68954557370256653</v>
      </c>
      <c r="BC51" s="261">
        <f>'8'!BL51</f>
        <v>0.70331256140756737</v>
      </c>
      <c r="BD51" s="261">
        <f t="shared" si="26"/>
        <v>0.65456343952472618</v>
      </c>
      <c r="BE51" s="214">
        <f t="shared" si="27"/>
        <v>0.68579213456323274</v>
      </c>
      <c r="BF51" s="286">
        <f>'1'!CQ51</f>
        <v>0.55735361164174646</v>
      </c>
      <c r="BG51" s="286">
        <f>'1'!CS51</f>
        <v>0.65890550833036721</v>
      </c>
      <c r="BH51" s="261">
        <f>'2'!BS51</f>
        <v>0.41428585402451118</v>
      </c>
      <c r="BI51" s="287">
        <f>'2'!BU51</f>
        <v>0.53981322751680372</v>
      </c>
      <c r="BJ51" s="287">
        <f>'3'!BE51</f>
        <v>0.42163329441819425</v>
      </c>
      <c r="BK51" s="261">
        <f>'8'!BU51</f>
        <v>0.75399252314738574</v>
      </c>
      <c r="BL51" s="261">
        <f t="shared" si="28"/>
        <v>0.54775038244229379</v>
      </c>
      <c r="BM51" s="214">
        <f t="shared" si="29"/>
        <v>0.58061349912924731</v>
      </c>
      <c r="BN51" s="286">
        <f>'1'!DC51</f>
        <v>0.69665152586223256</v>
      </c>
      <c r="BO51" s="286">
        <f>'1'!DE51</f>
        <v>0.76936632472489852</v>
      </c>
      <c r="BP51" s="261">
        <f>'2'!CB51</f>
        <v>0.58217084795661511</v>
      </c>
      <c r="BQ51" s="287">
        <f>'2'!CD51</f>
        <v>0.69027059456770734</v>
      </c>
      <c r="BR51" s="287">
        <f>'3'!BL51</f>
        <v>0.54509314533001629</v>
      </c>
      <c r="BS51" s="261">
        <f>'8'!CD51</f>
        <v>0.70434208913747065</v>
      </c>
      <c r="BT51" s="261">
        <f t="shared" si="30"/>
        <v>0.62688727484135576</v>
      </c>
      <c r="BU51" s="214">
        <f t="shared" si="31"/>
        <v>0.65224020927499815</v>
      </c>
      <c r="BV51" s="286">
        <f>'1'!DO51</f>
        <v>0.73032962702335125</v>
      </c>
      <c r="BW51" s="286">
        <f>'1'!DQ51</f>
        <v>0.79383680147536428</v>
      </c>
      <c r="BX51" s="261">
        <f>'2'!CK51</f>
        <v>0.83875686202604449</v>
      </c>
      <c r="BY51" s="287">
        <f>'2'!CM51</f>
        <v>0.87028980895338048</v>
      </c>
      <c r="BZ51" s="287">
        <f>'3'!BS51</f>
        <v>0.69178137510821891</v>
      </c>
      <c r="CA51" s="261">
        <f>'8'!CM51</f>
        <v>0.83889025175618048</v>
      </c>
      <c r="CB51" s="261">
        <f t="shared" si="32"/>
        <v>0.7583212371774164</v>
      </c>
      <c r="CC51" s="214">
        <f t="shared" si="33"/>
        <v>0.77417596676055278</v>
      </c>
      <c r="CD51" s="286">
        <f>'1'!EA51</f>
        <v>0.53731840457553759</v>
      </c>
      <c r="CE51" s="286">
        <f>'1'!EC51</f>
        <v>0.64161875588926875</v>
      </c>
      <c r="CF51" s="261">
        <f>'2'!CT51</f>
        <v>0.29835717334549228</v>
      </c>
      <c r="CG51" s="287">
        <f>'2'!CV51</f>
        <v>0.41217421348259786</v>
      </c>
      <c r="CH51" s="287">
        <f>'3'!BZ51</f>
        <v>0.41499801782239654</v>
      </c>
      <c r="CI51" s="261">
        <f>'8'!CV51</f>
        <v>0.67962955669623681</v>
      </c>
      <c r="CJ51" s="261">
        <f t="shared" si="34"/>
        <v>0.50718747238748652</v>
      </c>
      <c r="CK51" s="214">
        <f t="shared" si="35"/>
        <v>0.53942924666394321</v>
      </c>
      <c r="CL51" s="286">
        <f>'1'!EM51</f>
        <v>0.53828372802942293</v>
      </c>
      <c r="CM51" s="286">
        <f>'1'!EO51</f>
        <v>0.64246067993968903</v>
      </c>
      <c r="CN51" s="261">
        <f>'2'!DC51</f>
        <v>0.469119442102435</v>
      </c>
      <c r="CO51" s="287">
        <f>'2'!DE51</f>
        <v>0.59271855622649783</v>
      </c>
      <c r="CP51" s="287">
        <f>'3'!CG51</f>
        <v>0.7858771354741485</v>
      </c>
      <c r="CQ51" s="261">
        <f>'8'!DE51</f>
        <v>0.79971745177060449</v>
      </c>
      <c r="CR51" s="261">
        <f t="shared" si="36"/>
        <v>0.70883477953696883</v>
      </c>
      <c r="CS51" s="214">
        <f t="shared" si="37"/>
        <v>0.74203008133142834</v>
      </c>
      <c r="CT51" s="286">
        <f>'1'!EY51</f>
        <v>0.66151106012032967</v>
      </c>
      <c r="CU51" s="286">
        <f>'1'!FA51</f>
        <v>0.74296969937388457</v>
      </c>
      <c r="CV51" s="261">
        <f>'2'!DL51</f>
        <v>0.38502516305978013</v>
      </c>
      <c r="CW51" s="287">
        <f>'2'!DN51</f>
        <v>0.50979447659950539</v>
      </c>
      <c r="CX51" s="287">
        <f>'3'!CN51</f>
        <v>0.4458112632747635</v>
      </c>
      <c r="CY51" s="261">
        <f>'8'!DN51</f>
        <v>0.76645942562777081</v>
      </c>
      <c r="CZ51" s="261">
        <f t="shared" si="38"/>
        <v>0.57906706132828056</v>
      </c>
      <c r="DA51" s="214">
        <f t="shared" si="39"/>
        <v>0.60783572053296409</v>
      </c>
      <c r="DB51" s="286">
        <f>'1'!FK51</f>
        <v>0.91666666666666663</v>
      </c>
      <c r="DC51" s="286">
        <f>'1'!FM51</f>
        <v>0.9166666666666663</v>
      </c>
      <c r="DD51" s="261">
        <f>'2'!DU51</f>
        <v>0.59132224695604751</v>
      </c>
      <c r="DE51" s="287">
        <f>'2'!DW51</f>
        <v>0.69758546974801927</v>
      </c>
      <c r="DF51" s="287">
        <f>'3'!CU51</f>
        <v>0.12258088222174765</v>
      </c>
      <c r="DG51" s="261">
        <f>'8'!DW51</f>
        <v>0.36754753367611342</v>
      </c>
      <c r="DH51" s="261">
        <f t="shared" si="40"/>
        <v>0.40176217102047118</v>
      </c>
      <c r="DI51" s="214">
        <f t="shared" si="41"/>
        <v>0.41238849329966826</v>
      </c>
    </row>
    <row r="52" spans="1:113" ht="19.5" customHeight="1">
      <c r="A52" s="97">
        <v>2008</v>
      </c>
      <c r="B52" s="286">
        <f>'1'!K52</f>
        <v>0.69749962550979483</v>
      </c>
      <c r="C52" s="286">
        <f>'1'!M52</f>
        <v>0.76999226576144997</v>
      </c>
      <c r="D52" s="261">
        <f>'2'!H52</f>
        <v>0.39493454315492488</v>
      </c>
      <c r="E52" s="287">
        <f>'2'!J52</f>
        <v>0.52011024186390575</v>
      </c>
      <c r="F52" s="287">
        <f>'3'!H52</f>
        <v>0.45619096813774362</v>
      </c>
      <c r="G52" s="261">
        <f>'8'!J52</f>
        <v>0.70697616654401985</v>
      </c>
      <c r="H52" s="261">
        <f t="shared" ref="H52:H53" si="42">(B52)*0.2+(D52)*0.1+(F52)*0.4+(G52)*0.3</f>
        <v>0.57356261663575492</v>
      </c>
      <c r="I52" s="214">
        <f t="shared" ref="I52:I53" si="43">C52*0.2+E52*0.1+F52*0.4+G52*0.3</f>
        <v>0.60057871455698397</v>
      </c>
      <c r="J52" s="286">
        <f>'1'!W52</f>
        <v>0.65084826913598137</v>
      </c>
      <c r="K52" s="286">
        <f>'1'!Y52</f>
        <v>0.73477643919649915</v>
      </c>
      <c r="L52" s="261">
        <f>'2'!Q52</f>
        <v>0.54129718503601376</v>
      </c>
      <c r="M52" s="287">
        <f>'2'!S52</f>
        <v>0.65659943708525415</v>
      </c>
      <c r="N52" s="287">
        <f>'3'!O52</f>
        <v>0.70030339690414134</v>
      </c>
      <c r="O52" s="261">
        <f>'8'!S52</f>
        <v>0.68616902972063043</v>
      </c>
      <c r="P52" s="261">
        <f t="shared" ref="P52:P53" si="44">(J52)*0.2+(L52)*0.1+(N52)*0.4+(O52)*0.3</f>
        <v>0.67027144000864336</v>
      </c>
      <c r="Q52" s="214">
        <f t="shared" ref="Q52:Q53" si="45">K52*0.2+M52*0.1+N52*0.4+O52*0.3</f>
        <v>0.69858729922567098</v>
      </c>
      <c r="R52" s="286">
        <f>'1'!AI52</f>
        <v>0.66221780511418715</v>
      </c>
      <c r="S52" s="286">
        <f>'1'!AK52</f>
        <v>0.74350966975191846</v>
      </c>
      <c r="T52" s="261">
        <f>'2'!Z52</f>
        <v>0.54704781595581142</v>
      </c>
      <c r="U52" s="287">
        <f>'2'!AB52</f>
        <v>0.66143910318135424</v>
      </c>
      <c r="V52" s="287">
        <f>'3'!V52</f>
        <v>0.42196820126639822</v>
      </c>
      <c r="W52" s="261">
        <f>'8'!AB52</f>
        <v>0.69063051315770863</v>
      </c>
      <c r="X52" s="261">
        <f t="shared" ref="X52:X53" si="46">(R52)*0.2+(T52)*0.1+(V52)*0.4+(W52)*0.3</f>
        <v>0.56312477707229047</v>
      </c>
      <c r="Y52" s="214">
        <f t="shared" ref="Y52:Y53" si="47">S52*0.2+U52*0.1+V52*0.4+W52*0.3</f>
        <v>0.5908222787223909</v>
      </c>
      <c r="Z52" s="286">
        <f>'1'!AU52</f>
        <v>0.57456398862694436</v>
      </c>
      <c r="AA52" s="286">
        <f>'1'!AW52</f>
        <v>0.67344908002660187</v>
      </c>
      <c r="AB52" s="261">
        <f>'2'!AI52</f>
        <v>0.57924388254680526</v>
      </c>
      <c r="AC52" s="287">
        <f>'2'!AK52</f>
        <v>0.68791424933540279</v>
      </c>
      <c r="AD52" s="287">
        <f>'3'!AC52</f>
        <v>0.77322271623155947</v>
      </c>
      <c r="AE52" s="261">
        <f>'8'!AK52</f>
        <v>0.83223942131201278</v>
      </c>
      <c r="AF52" s="261">
        <f t="shared" ref="AF52:AF53" si="48">(Z52)*0.2+(AB52)*0.1+(AD52)*0.4+(AE52)*0.3</f>
        <v>0.7317980988662971</v>
      </c>
      <c r="AG52" s="214">
        <f t="shared" ref="AG52:AG53" si="49">AA52*0.2+AC52*0.1+AD52*0.4+AE52*0.3</f>
        <v>0.7624421538250884</v>
      </c>
      <c r="AH52" s="286">
        <f>'1'!BG52</f>
        <v>0.46438726414855586</v>
      </c>
      <c r="AI52" s="286">
        <f>'1'!BI52</f>
        <v>0.57516938893086555</v>
      </c>
      <c r="AJ52" s="261">
        <f>'2'!AR52</f>
        <v>0.48013058293012262</v>
      </c>
      <c r="AK52" s="287">
        <f>'2'!AT52</f>
        <v>0.60286191442861403</v>
      </c>
      <c r="AL52" s="287">
        <f>'3'!AJ52</f>
        <v>0.79348268550307466</v>
      </c>
      <c r="AM52" s="261">
        <f>'8'!AT52</f>
        <v>0.77000794363849723</v>
      </c>
      <c r="AN52" s="261">
        <f t="shared" ref="AN52:AN53" si="50">(AH52)*0.2+(AJ52)*0.1+(AL52)*0.4+(AM52)*0.3</f>
        <v>0.68928596841550249</v>
      </c>
      <c r="AO52" s="214">
        <f t="shared" ref="AO52:AO53" si="51">AI52*0.2+AK52*0.1+AL52*0.4+AM52*0.3</f>
        <v>0.72371552652181359</v>
      </c>
      <c r="AP52" s="286">
        <f>'1'!BS52</f>
        <v>0.62375551805301388</v>
      </c>
      <c r="AQ52" s="286">
        <f>'1'!BU52</f>
        <v>0.71355461980489521</v>
      </c>
      <c r="AR52" s="261">
        <f>'2'!BA52</f>
        <v>0.40691889067135628</v>
      </c>
      <c r="AS52" s="287">
        <f>'2'!BC52</f>
        <v>0.53237977767044531</v>
      </c>
      <c r="AT52" s="287">
        <f>'3'!AQ52</f>
        <v>0.67221234255168705</v>
      </c>
      <c r="AU52" s="261">
        <f>'8'!BC52</f>
        <v>0.73843856728174573</v>
      </c>
      <c r="AV52" s="261">
        <f t="shared" ref="AV52:AV53" si="52">(AP52)*0.2+(AR52)*0.1+(AT52)*0.4+(AU52)*0.3</f>
        <v>0.65585949988293701</v>
      </c>
      <c r="AW52" s="214">
        <f t="shared" ref="AW52:AW53" si="53">AQ52*0.2+AS52*0.1+AT52*0.4+AU52*0.3</f>
        <v>0.68636540893322218</v>
      </c>
      <c r="AX52" s="286">
        <f>'1'!CE52</f>
        <v>0.54884306495308188</v>
      </c>
      <c r="AY52" s="286">
        <f>'1'!CG52</f>
        <v>0.65161015169669112</v>
      </c>
      <c r="AZ52" s="261">
        <f>'2'!BJ52</f>
        <v>0.61529202344409284</v>
      </c>
      <c r="BA52" s="287">
        <f>'2'!BL52</f>
        <v>0.71637876306469628</v>
      </c>
      <c r="BB52" s="287">
        <f>'3'!AX52</f>
        <v>0.68954557370256653</v>
      </c>
      <c r="BC52" s="261">
        <f>'8'!BL52</f>
        <v>0.70892328564079821</v>
      </c>
      <c r="BD52" s="261">
        <f t="shared" ref="BD52:BD53" si="54">(AX52)*0.2+(AZ52)*0.1+(BB52)*0.4+(BC52)*0.3</f>
        <v>0.65979303050829174</v>
      </c>
      <c r="BE52" s="214">
        <f t="shared" ref="BE52:BE53" si="55">AY52*0.2+BA52*0.1+BB52*0.4+BC52*0.3</f>
        <v>0.69045512181907398</v>
      </c>
      <c r="BF52" s="286">
        <f>'1'!CQ52</f>
        <v>0.5510006158184666</v>
      </c>
      <c r="BG52" s="286">
        <f>'1'!CS52</f>
        <v>0.65346623178319063</v>
      </c>
      <c r="BH52" s="261">
        <f>'2'!BS52</f>
        <v>0.41771677765818027</v>
      </c>
      <c r="BI52" s="287">
        <f>'2'!BU52</f>
        <v>0.54324747148318553</v>
      </c>
      <c r="BJ52" s="287">
        <f>'3'!BE52</f>
        <v>0.42163329441819425</v>
      </c>
      <c r="BK52" s="261">
        <f>'8'!BU52</f>
        <v>0.74359826739895252</v>
      </c>
      <c r="BL52" s="261">
        <f t="shared" ref="BL52:BL53" si="56">(BF52)*0.2+(BH52)*0.1+(BJ52)*0.4+(BK52)*0.3</f>
        <v>0.54370459891647482</v>
      </c>
      <c r="BM52" s="214">
        <f t="shared" ref="BM52:BM53" si="57">BG52*0.2+BI52*0.1+BJ52*0.4+BK52*0.3</f>
        <v>0.5767507914919201</v>
      </c>
      <c r="BN52" s="286">
        <f>'1'!DC52</f>
        <v>0.70299727392833988</v>
      </c>
      <c r="BO52" s="286">
        <f>'1'!DE52</f>
        <v>0.77403742996668856</v>
      </c>
      <c r="BP52" s="261">
        <f>'2'!CB52</f>
        <v>0.608127074095835</v>
      </c>
      <c r="BQ52" s="287">
        <f>'2'!CD52</f>
        <v>0.71081557214006841</v>
      </c>
      <c r="BR52" s="287">
        <f>'3'!BL52</f>
        <v>0.54509314533001629</v>
      </c>
      <c r="BS52" s="261">
        <f>'8'!CD52</f>
        <v>0.68866098585004354</v>
      </c>
      <c r="BT52" s="261">
        <f t="shared" ref="BT52:BT53" si="58">(BN52)*0.2+(BP52)*0.1+(BR52)*0.4+(BS52)*0.3</f>
        <v>0.62604771608227106</v>
      </c>
      <c r="BU52" s="214">
        <f t="shared" ref="BU52:BU53" si="59">BO52*0.2+BQ52*0.1+BR52*0.4+BS52*0.3</f>
        <v>0.65052459709436417</v>
      </c>
      <c r="BV52" s="286">
        <f>'1'!DO52</f>
        <v>0.73569891456303582</v>
      </c>
      <c r="BW52" s="286">
        <f>'1'!DQ52</f>
        <v>0.79766673017519041</v>
      </c>
      <c r="BX52" s="261">
        <f>'2'!CK52</f>
        <v>0.83534118329598439</v>
      </c>
      <c r="BY52" s="287">
        <f>'2'!CM52</f>
        <v>0.86818209301781846</v>
      </c>
      <c r="BZ52" s="287">
        <f>'3'!BS52</f>
        <v>0.69178137510821891</v>
      </c>
      <c r="CA52" s="261">
        <f>'8'!CM52</f>
        <v>0.83778495487592253</v>
      </c>
      <c r="CB52" s="261">
        <f t="shared" ref="CB52:CB53" si="60">(BV52)*0.2+(BX52)*0.1+(BZ52)*0.4+(CA52)*0.3</f>
        <v>0.7587219377482699</v>
      </c>
      <c r="CC52" s="214">
        <f t="shared" ref="CC52:CC53" si="61">BW52*0.2+BY52*0.1+BZ52*0.4+CA52*0.3</f>
        <v>0.77439959184288432</v>
      </c>
      <c r="CD52" s="286">
        <f>'1'!EA52</f>
        <v>0.52775749485847889</v>
      </c>
      <c r="CE52" s="286">
        <f>'1'!EC52</f>
        <v>0.63322958067887947</v>
      </c>
      <c r="CF52" s="261">
        <f>'2'!CT52</f>
        <v>0.30941097532837092</v>
      </c>
      <c r="CG52" s="287">
        <f>'2'!CV52</f>
        <v>0.42543599693226047</v>
      </c>
      <c r="CH52" s="287">
        <f>'3'!BZ52</f>
        <v>0.41499801782239654</v>
      </c>
      <c r="CI52" s="261">
        <f>'8'!CV52</f>
        <v>0.64728449956037071</v>
      </c>
      <c r="CJ52" s="261">
        <f t="shared" ref="CJ52:CJ53" si="62">(CD52)*0.2+(CF52)*0.1+(CH52)*0.4+(CI52)*0.3</f>
        <v>0.49667715350160269</v>
      </c>
      <c r="CK52" s="214">
        <f t="shared" ref="CK52:CK53" si="63">CE52*0.2+CG52*0.1+CH52*0.4+CI52*0.3</f>
        <v>0.52937407282607174</v>
      </c>
      <c r="CL52" s="286">
        <f>'1'!EM52</f>
        <v>0.53457935369856058</v>
      </c>
      <c r="CM52" s="286">
        <f>'1'!EO52</f>
        <v>0.63922478328293608</v>
      </c>
      <c r="CN52" s="261">
        <f>'2'!DC52</f>
        <v>0.45493379794894701</v>
      </c>
      <c r="CO52" s="287">
        <f>'2'!DE52</f>
        <v>0.57942293243637943</v>
      </c>
      <c r="CP52" s="287">
        <f>'3'!CG52</f>
        <v>0.7858771354741485</v>
      </c>
      <c r="CQ52" s="261">
        <f>'8'!DE52</f>
        <v>0.79598598906571782</v>
      </c>
      <c r="CR52" s="261">
        <f t="shared" ref="CR52:CR53" si="64">(CL52)*0.2+(CN52)*0.1+(CP52)*0.4+(CQ52)*0.3</f>
        <v>0.70555590144398161</v>
      </c>
      <c r="CS52" s="214">
        <f t="shared" ref="CS52:CS53" si="65">CM52*0.2+CO52*0.1+CP52*0.4+CQ52*0.3</f>
        <v>0.73893390080959986</v>
      </c>
      <c r="CT52" s="286">
        <f>'1'!EY52</f>
        <v>0.66890400587592591</v>
      </c>
      <c r="CU52" s="286">
        <f>'1'!FA52</f>
        <v>0.74859930538329045</v>
      </c>
      <c r="CV52" s="261">
        <f>'2'!DL52</f>
        <v>0.43021224870083319</v>
      </c>
      <c r="CW52" s="287">
        <f>'2'!DN52</f>
        <v>0.55560989744705902</v>
      </c>
      <c r="CX52" s="287">
        <f>'3'!CN52</f>
        <v>0.4458112632747635</v>
      </c>
      <c r="CY52" s="261">
        <f>'8'!DN52</f>
        <v>0.763986723635104</v>
      </c>
      <c r="CZ52" s="261">
        <f t="shared" ref="CZ52:CZ53" si="66">(CT52)*0.2+(CV52)*0.1+(CX52)*0.4+(CY52)*0.3</f>
        <v>0.58432254844570508</v>
      </c>
      <c r="DA52" s="214">
        <f t="shared" ref="DA52:DA53" si="67">CU52*0.2+CW52*0.1+CX52*0.4+CY52*0.3</f>
        <v>0.61280137322180062</v>
      </c>
      <c r="DB52" s="286">
        <f>'1'!FK52</f>
        <v>0.90934464532323156</v>
      </c>
      <c r="DC52" s="286">
        <f>'1'!FM52</f>
        <v>0.91219487118279352</v>
      </c>
      <c r="DD52" s="261">
        <f>'2'!DU52</f>
        <v>0.58839361530190681</v>
      </c>
      <c r="DE52" s="287">
        <f>'2'!DW52</f>
        <v>0.69525314526633408</v>
      </c>
      <c r="DF52" s="287">
        <f>'3'!CU52</f>
        <v>0.12258088222174765</v>
      </c>
      <c r="DG52" s="261">
        <f>'8'!DW52</f>
        <v>0.33473773653443989</v>
      </c>
      <c r="DH52" s="261">
        <f t="shared" ref="DH52:DH53" si="68">(DB52)*0.2+(DD52)*0.1+(DF52)*0.4+(DG52)*0.3</f>
        <v>0.39016196444386803</v>
      </c>
      <c r="DI52" s="214">
        <f t="shared" ref="DI52:DI53" si="69">DC52*0.2+DE52*0.1+DF52*0.4+DG52*0.3</f>
        <v>0.40141796261222312</v>
      </c>
    </row>
    <row r="53" spans="1:113" ht="19.5" customHeight="1">
      <c r="A53" s="97">
        <v>2009</v>
      </c>
      <c r="B53" s="286">
        <f>'1'!K53</f>
        <v>0.70856576343212196</v>
      </c>
      <c r="C53" s="286">
        <f>'1'!M53</f>
        <v>0.7781130139325293</v>
      </c>
      <c r="D53" s="261">
        <f>'2'!H53</f>
        <v>0.37595839240892182</v>
      </c>
      <c r="E53" s="287">
        <f>'2'!J53</f>
        <v>0.50021625266477476</v>
      </c>
      <c r="F53" s="287">
        <f>'3'!H53</f>
        <v>0.45619096813774362</v>
      </c>
      <c r="G53" s="261">
        <f>'8'!J53</f>
        <v>0.69444488206540722</v>
      </c>
      <c r="H53" s="261">
        <f t="shared" si="42"/>
        <v>0.57011884380203615</v>
      </c>
      <c r="I53" s="214">
        <f t="shared" si="43"/>
        <v>0.59645407992770294</v>
      </c>
      <c r="J53" s="286">
        <f>'1'!W53</f>
        <v>0.65693897737473417</v>
      </c>
      <c r="K53" s="286">
        <f>'1'!Y53</f>
        <v>0.73946727172786664</v>
      </c>
      <c r="L53" s="261">
        <f>'2'!Q53</f>
        <v>0.57210743823098098</v>
      </c>
      <c r="M53" s="287">
        <f>'2'!S53</f>
        <v>0.68213448595524151</v>
      </c>
      <c r="N53" s="287">
        <f>'3'!O53</f>
        <v>0.70030339690414134</v>
      </c>
      <c r="O53" s="261">
        <f>'8'!S53</f>
        <v>0.66351629748209928</v>
      </c>
      <c r="P53" s="261">
        <f t="shared" si="44"/>
        <v>0.66777478730433126</v>
      </c>
      <c r="Q53" s="214">
        <f t="shared" si="45"/>
        <v>0.6952831509473838</v>
      </c>
      <c r="R53" s="286">
        <f>'1'!AI53</f>
        <v>0.67397491667392784</v>
      </c>
      <c r="S53" s="286">
        <f>'1'!AK53</f>
        <v>0.75243688826600819</v>
      </c>
      <c r="T53" s="261">
        <f>'2'!Z53</f>
        <v>0.54470226847412873</v>
      </c>
      <c r="U53" s="287">
        <f>'2'!AB53</f>
        <v>0.65946929016993594</v>
      </c>
      <c r="V53" s="287">
        <f>'3'!V53</f>
        <v>0.42196820126639822</v>
      </c>
      <c r="W53" s="261">
        <f>'8'!AB53</f>
        <v>0.66092492884020704</v>
      </c>
      <c r="X53" s="261">
        <f t="shared" si="46"/>
        <v>0.55632996934081991</v>
      </c>
      <c r="Y53" s="214">
        <f t="shared" si="47"/>
        <v>0.58349906582881672</v>
      </c>
      <c r="Z53" s="286">
        <f>'1'!AU53</f>
        <v>0.55858009975418299</v>
      </c>
      <c r="AA53" s="286">
        <f>'1'!AW53</f>
        <v>0.65995115441553043</v>
      </c>
      <c r="AB53" s="261">
        <f>'2'!AI53</f>
        <v>0.6016985328961576</v>
      </c>
      <c r="AC53" s="287">
        <f>'2'!AK53</f>
        <v>0.7057849786673257</v>
      </c>
      <c r="AD53" s="287">
        <f>'3'!AC53</f>
        <v>0.77322271623155947</v>
      </c>
      <c r="AE53" s="261">
        <f>'8'!AK53</f>
        <v>0.80251702625852217</v>
      </c>
      <c r="AF53" s="261">
        <f t="shared" si="48"/>
        <v>0.72193006761063283</v>
      </c>
      <c r="AG53" s="214">
        <f t="shared" si="49"/>
        <v>0.75261292312001904</v>
      </c>
      <c r="AH53" s="286">
        <f>'1'!BG53</f>
        <v>0.46754413111527854</v>
      </c>
      <c r="AI53" s="286">
        <f>'1'!BI53</f>
        <v>0.5781685098369086</v>
      </c>
      <c r="AJ53" s="261">
        <f>'2'!AR53</f>
        <v>0.50025225371618476</v>
      </c>
      <c r="AK53" s="287">
        <f>'2'!AT53</f>
        <v>0.62101433841774367</v>
      </c>
      <c r="AL53" s="287">
        <f>'3'!AJ53</f>
        <v>0.79348268550307466</v>
      </c>
      <c r="AM53" s="261">
        <f>'8'!AT53</f>
        <v>0.74240666804874289</v>
      </c>
      <c r="AN53" s="261">
        <f t="shared" si="50"/>
        <v>0.68364912621052687</v>
      </c>
      <c r="AO53" s="214">
        <f t="shared" si="51"/>
        <v>0.71785021042500885</v>
      </c>
      <c r="AP53" s="286">
        <f>'1'!BS53</f>
        <v>0.62631643447385665</v>
      </c>
      <c r="AQ53" s="286">
        <f>'1'!BU53</f>
        <v>0.715585993794287</v>
      </c>
      <c r="AR53" s="261">
        <f>'2'!BA53</f>
        <v>0.41556598415734036</v>
      </c>
      <c r="AS53" s="287">
        <f>'2'!BC53</f>
        <v>0.54109663344785441</v>
      </c>
      <c r="AT53" s="287">
        <f>'3'!AQ53</f>
        <v>0.67221234255168705</v>
      </c>
      <c r="AU53" s="261">
        <f>'8'!BC53</f>
        <v>0.72219823738910116</v>
      </c>
      <c r="AV53" s="261">
        <f t="shared" si="52"/>
        <v>0.65236429354791059</v>
      </c>
      <c r="AW53" s="214">
        <f t="shared" si="53"/>
        <v>0.68277127034104801</v>
      </c>
      <c r="AX53" s="286">
        <f>'1'!CE53</f>
        <v>0.56915934432336124</v>
      </c>
      <c r="AY53" s="286">
        <f>'1'!CG53</f>
        <v>0.66891163450697089</v>
      </c>
      <c r="AZ53" s="261">
        <f>'2'!BJ53</f>
        <v>0.64322939587736916</v>
      </c>
      <c r="BA53" s="287">
        <f>'2'!BL53</f>
        <v>0.73764448132707539</v>
      </c>
      <c r="BB53" s="287">
        <f>'3'!AX53</f>
        <v>0.68954557370256653</v>
      </c>
      <c r="BC53" s="261">
        <f>'8'!BL53</f>
        <v>0.69791808533335387</v>
      </c>
      <c r="BD53" s="261">
        <f t="shared" si="54"/>
        <v>0.6633484635334419</v>
      </c>
      <c r="BE53" s="214">
        <f t="shared" si="55"/>
        <v>0.69274043011513453</v>
      </c>
      <c r="BF53" s="286">
        <f>'1'!CQ53</f>
        <v>0.54791957255415524</v>
      </c>
      <c r="BG53" s="286">
        <f>'1'!CS53</f>
        <v>0.65081431791194622</v>
      </c>
      <c r="BH53" s="261">
        <f>'2'!BS53</f>
        <v>0.43018934431265221</v>
      </c>
      <c r="BI53" s="287">
        <f>'2'!BU53</f>
        <v>0.55558744207050259</v>
      </c>
      <c r="BJ53" s="287">
        <f>'3'!BE53</f>
        <v>0.42163329441819425</v>
      </c>
      <c r="BK53" s="261">
        <f>'8'!BU53</f>
        <v>0.7283664147064921</v>
      </c>
      <c r="BL53" s="261">
        <f t="shared" si="56"/>
        <v>0.53976609112132157</v>
      </c>
      <c r="BM53" s="214">
        <f t="shared" si="57"/>
        <v>0.57288484996866484</v>
      </c>
      <c r="BN53" s="286">
        <f>'1'!DC53</f>
        <v>0.69912672322532066</v>
      </c>
      <c r="BO53" s="286">
        <f>'1'!DE53</f>
        <v>0.77119171433527312</v>
      </c>
      <c r="BP53" s="261">
        <f>'2'!CB53</f>
        <v>0.65033710255405586</v>
      </c>
      <c r="BQ53" s="287">
        <f>'2'!CD53</f>
        <v>0.74294994807351789</v>
      </c>
      <c r="BR53" s="287">
        <f>'3'!BL53</f>
        <v>0.54509314533001629</v>
      </c>
      <c r="BS53" s="261">
        <f>'8'!CD53</f>
        <v>0.65017712095635427</v>
      </c>
      <c r="BT53" s="261">
        <f t="shared" si="58"/>
        <v>0.61794944931938256</v>
      </c>
      <c r="BU53" s="214">
        <f t="shared" si="59"/>
        <v>0.64162373209331924</v>
      </c>
      <c r="BV53" s="286">
        <f>'1'!DO53</f>
        <v>0.75649902918355194</v>
      </c>
      <c r="BW53" s="286">
        <f>'1'!DQ53</f>
        <v>0.81232497205145782</v>
      </c>
      <c r="BX53" s="261">
        <f>'2'!CK53</f>
        <v>0.91666666666666674</v>
      </c>
      <c r="BY53" s="287">
        <f>'2'!CM53</f>
        <v>0.91666666666666652</v>
      </c>
      <c r="BZ53" s="287">
        <f>'3'!BS53</f>
        <v>0.69178137510821891</v>
      </c>
      <c r="CA53" s="261">
        <f>'8'!CM53</f>
        <v>0.82925924201378964</v>
      </c>
      <c r="CB53" s="261">
        <f t="shared" si="60"/>
        <v>0.76845679515080156</v>
      </c>
      <c r="CC53" s="214">
        <f t="shared" si="61"/>
        <v>0.77962198372438274</v>
      </c>
      <c r="CD53" s="286">
        <f>'1'!EA53</f>
        <v>0.50225855139790643</v>
      </c>
      <c r="CE53" s="286">
        <f>'1'!EC53</f>
        <v>0.61039475900022921</v>
      </c>
      <c r="CF53" s="261">
        <f>'2'!CT53</f>
        <v>0.3100365197197732</v>
      </c>
      <c r="CG53" s="287">
        <f>'2'!CV53</f>
        <v>0.42617878732373871</v>
      </c>
      <c r="CH53" s="287">
        <f>'3'!BZ53</f>
        <v>0.41499801782239654</v>
      </c>
      <c r="CI53" s="261">
        <f>'8'!CV53</f>
        <v>0.57683292922493234</v>
      </c>
      <c r="CJ53" s="261">
        <f t="shared" si="62"/>
        <v>0.47050444814799697</v>
      </c>
      <c r="CK53" s="214">
        <f t="shared" si="63"/>
        <v>0.50374591642885802</v>
      </c>
      <c r="CL53" s="286">
        <f>'1'!EM53</f>
        <v>0.54272497778403161</v>
      </c>
      <c r="CM53" s="286">
        <f>'1'!EO53</f>
        <v>0.64632229293524879</v>
      </c>
      <c r="CN53" s="261">
        <f>'2'!DC53</f>
        <v>0.45174138932841618</v>
      </c>
      <c r="CO53" s="287">
        <f>'2'!DE53</f>
        <v>0.57639450447879015</v>
      </c>
      <c r="CP53" s="287">
        <f>'3'!CG53</f>
        <v>0.7858771354741485</v>
      </c>
      <c r="CQ53" s="261">
        <f>'8'!DE53</f>
        <v>0.76796911077999408</v>
      </c>
      <c r="CR53" s="261">
        <f t="shared" si="64"/>
        <v>0.69846072191330566</v>
      </c>
      <c r="CS53" s="214">
        <f t="shared" si="65"/>
        <v>0.73164549645858634</v>
      </c>
      <c r="CT53" s="286">
        <f>'1'!EY53</f>
        <v>0.64639247220738127</v>
      </c>
      <c r="CU53" s="286">
        <f>'1'!FA53</f>
        <v>0.73132642971807471</v>
      </c>
      <c r="CV53" s="261">
        <f>'2'!DL53</f>
        <v>0.41950572483546089</v>
      </c>
      <c r="CW53" s="287">
        <f>'2'!DN53</f>
        <v>0.54503126819867498</v>
      </c>
      <c r="CX53" s="287">
        <f>'3'!CN53</f>
        <v>0.4458112632747635</v>
      </c>
      <c r="CY53" s="261">
        <f>'8'!DN53</f>
        <v>0.73659740564372767</v>
      </c>
      <c r="CZ53" s="261">
        <f t="shared" si="66"/>
        <v>0.57053279392804601</v>
      </c>
      <c r="DA53" s="214">
        <f t="shared" si="67"/>
        <v>0.60007213976650609</v>
      </c>
      <c r="DB53" s="286">
        <f>'1'!FK53</f>
        <v>0.90928137677381538</v>
      </c>
      <c r="DC53" s="286">
        <f>'1'!FM53</f>
        <v>0.91215611681229714</v>
      </c>
      <c r="DD53" s="261">
        <f>'2'!DU53</f>
        <v>0.61445953561155164</v>
      </c>
      <c r="DE53" s="287">
        <f>'2'!DW53</f>
        <v>0.71573472259823545</v>
      </c>
      <c r="DF53" s="287">
        <f>'3'!CU53</f>
        <v>0.12258088222174765</v>
      </c>
      <c r="DG53" s="261">
        <f>'8'!DW53</f>
        <v>0.27986932820995003</v>
      </c>
      <c r="DH53" s="261">
        <f t="shared" si="68"/>
        <v>0.37629538026760234</v>
      </c>
      <c r="DI53" s="214">
        <f t="shared" si="69"/>
        <v>0.38699784697396705</v>
      </c>
    </row>
    <row r="54" spans="1:113" ht="19.5" customHeight="1">
      <c r="A54" s="97"/>
      <c r="B54" s="260"/>
      <c r="C54" s="260"/>
      <c r="D54" s="260"/>
      <c r="E54" s="260"/>
      <c r="F54" s="260"/>
      <c r="G54" s="260"/>
      <c r="H54" s="260"/>
      <c r="I54" s="216"/>
      <c r="J54" s="260"/>
      <c r="K54" s="260"/>
      <c r="L54" s="260"/>
      <c r="M54" s="260"/>
      <c r="N54" s="260"/>
      <c r="O54" s="260"/>
      <c r="P54" s="260"/>
      <c r="Q54" s="260"/>
      <c r="R54" s="260"/>
      <c r="S54" s="260"/>
      <c r="T54" s="260"/>
      <c r="U54" s="260"/>
      <c r="V54" s="260"/>
      <c r="W54" s="260"/>
      <c r="X54" s="260"/>
      <c r="Y54" s="216"/>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c r="AZ54" s="260"/>
      <c r="BA54" s="260"/>
      <c r="BB54" s="260"/>
      <c r="BC54" s="260"/>
      <c r="BD54" s="260"/>
      <c r="BE54" s="216"/>
      <c r="BF54" s="260"/>
      <c r="BG54" s="260"/>
      <c r="BH54" s="260"/>
      <c r="BI54" s="260"/>
      <c r="BJ54" s="260"/>
      <c r="BK54" s="260"/>
      <c r="BL54" s="260"/>
      <c r="BM54" s="260"/>
      <c r="BN54" s="260"/>
      <c r="BO54" s="260"/>
      <c r="BP54" s="260"/>
      <c r="BQ54" s="260"/>
      <c r="BR54" s="260"/>
      <c r="BS54" s="260"/>
      <c r="BT54" s="260"/>
      <c r="BU54" s="260"/>
      <c r="BV54" s="260"/>
      <c r="BW54" s="260"/>
      <c r="BX54" s="260"/>
      <c r="BY54" s="260"/>
      <c r="BZ54" s="260"/>
      <c r="CA54" s="260"/>
      <c r="CB54" s="260"/>
      <c r="CC54" s="216"/>
      <c r="CD54" s="260"/>
      <c r="CE54" s="260"/>
      <c r="CF54" s="260"/>
      <c r="CG54" s="260"/>
      <c r="CH54" s="260"/>
      <c r="CI54" s="260"/>
      <c r="CJ54" s="260"/>
      <c r="CK54" s="260"/>
      <c r="CL54" s="260"/>
      <c r="CM54" s="260"/>
      <c r="CN54" s="260"/>
      <c r="CO54" s="260"/>
      <c r="CP54" s="260"/>
      <c r="CQ54" s="260"/>
      <c r="CR54" s="260"/>
      <c r="CS54" s="216"/>
      <c r="CT54" s="260"/>
      <c r="CU54" s="260"/>
      <c r="CV54" s="260"/>
      <c r="CW54" s="260"/>
      <c r="CX54" s="260"/>
      <c r="CY54" s="260"/>
      <c r="CZ54" s="260"/>
      <c r="DA54" s="216"/>
      <c r="DB54" s="260"/>
      <c r="DC54" s="260"/>
      <c r="DD54" s="260"/>
      <c r="DE54" s="260"/>
      <c r="DF54" s="260"/>
      <c r="DG54" s="260"/>
      <c r="DH54" s="260"/>
      <c r="DI54" s="216"/>
    </row>
    <row r="55" spans="1:113">
      <c r="A55" s="97"/>
      <c r="B55" s="195" t="s">
        <v>645</v>
      </c>
      <c r="H55" s="233"/>
      <c r="I55" s="233"/>
      <c r="J55" s="233"/>
      <c r="K55" s="233"/>
      <c r="L55" s="233"/>
      <c r="M55" s="233"/>
      <c r="N55" s="233"/>
      <c r="O55" s="233"/>
      <c r="P55" s="233"/>
      <c r="Q55" s="233"/>
      <c r="R55" s="233"/>
      <c r="S55" s="233"/>
      <c r="T55" s="233"/>
      <c r="U55" s="233"/>
      <c r="V55" s="233"/>
      <c r="W55" s="233"/>
      <c r="X55" s="233"/>
      <c r="Y55" s="233"/>
      <c r="Z55" s="233"/>
      <c r="AA55" s="233"/>
      <c r="AB55" s="233"/>
      <c r="AC55" s="233"/>
      <c r="AD55" s="233"/>
      <c r="AE55" s="233"/>
      <c r="AF55" s="233"/>
      <c r="AG55" s="233"/>
      <c r="AH55" s="233"/>
      <c r="AI55" s="233"/>
      <c r="AJ55" s="233"/>
      <c r="AK55" s="233"/>
      <c r="AL55" s="233"/>
      <c r="AM55" s="233"/>
      <c r="AN55" s="233"/>
      <c r="AO55" s="233"/>
      <c r="AP55" s="233"/>
      <c r="AQ55" s="233"/>
      <c r="AR55" s="233"/>
      <c r="AS55" s="233"/>
      <c r="AT55" s="233"/>
      <c r="AU55" s="233"/>
      <c r="AV55" s="233"/>
      <c r="AW55" s="233"/>
      <c r="AX55" s="233"/>
      <c r="AY55" s="233"/>
      <c r="AZ55" s="233"/>
      <c r="BA55" s="233"/>
      <c r="BB55" s="233"/>
      <c r="BC55" s="233"/>
      <c r="BD55" s="233"/>
      <c r="BE55" s="233"/>
      <c r="BF55" s="233"/>
      <c r="BG55" s="233"/>
      <c r="BH55" s="233"/>
      <c r="BI55" s="233"/>
      <c r="BJ55" s="233"/>
      <c r="BK55" s="233"/>
      <c r="BL55" s="233"/>
      <c r="BM55" s="233"/>
      <c r="BN55" s="233"/>
      <c r="BO55" s="233"/>
      <c r="BP55" s="233"/>
      <c r="BQ55" s="233"/>
      <c r="BR55" s="233"/>
      <c r="BS55" s="233"/>
      <c r="BT55" s="233"/>
      <c r="BU55" s="233"/>
      <c r="BV55" s="233"/>
      <c r="BW55" s="233"/>
      <c r="BX55" s="233"/>
      <c r="BY55" s="233"/>
      <c r="BZ55" s="233"/>
      <c r="CA55" s="233"/>
      <c r="CB55" s="233"/>
      <c r="CC55" s="233"/>
      <c r="CD55" s="233"/>
      <c r="CE55" s="233"/>
      <c r="CF55" s="233"/>
      <c r="CG55" s="233"/>
      <c r="CH55" s="233"/>
      <c r="CI55" s="233"/>
      <c r="CJ55" s="233"/>
      <c r="CK55" s="233"/>
      <c r="CL55" s="233"/>
      <c r="CM55" s="233"/>
      <c r="CN55" s="233"/>
      <c r="CO55" s="233"/>
      <c r="CP55" s="233"/>
      <c r="CQ55" s="233"/>
      <c r="CR55" s="233"/>
      <c r="CS55" s="233"/>
      <c r="CT55" s="233"/>
      <c r="CU55" s="233"/>
      <c r="CV55" s="233"/>
      <c r="CW55" s="233"/>
      <c r="CX55" s="233"/>
      <c r="CY55" s="233"/>
      <c r="CZ55" s="233"/>
      <c r="DA55" s="233"/>
      <c r="DB55" s="233"/>
      <c r="DC55" s="233"/>
      <c r="DD55" s="233"/>
      <c r="DE55" s="233"/>
      <c r="DF55" s="233"/>
      <c r="DG55" s="233"/>
      <c r="DH55" s="233"/>
      <c r="DI55" s="233"/>
    </row>
    <row r="56" spans="1:113">
      <c r="B56" s="195" t="s">
        <v>863</v>
      </c>
      <c r="D56" s="143"/>
      <c r="E56" s="143"/>
      <c r="F56" s="143"/>
      <c r="G56" s="143"/>
      <c r="H56" s="143"/>
    </row>
    <row r="57" spans="1:113">
      <c r="C57" s="195" t="s">
        <v>908</v>
      </c>
    </row>
    <row r="58" spans="1:113">
      <c r="B58" t="s">
        <v>290</v>
      </c>
      <c r="C58" s="232">
        <f>CB$53</f>
        <v>0.76845679515080156</v>
      </c>
    </row>
    <row r="59" spans="1:113">
      <c r="B59" t="s">
        <v>284</v>
      </c>
      <c r="C59" s="232">
        <f>AF$53</f>
        <v>0.72193006761063283</v>
      </c>
    </row>
    <row r="60" spans="1:113">
      <c r="B60" t="s">
        <v>292</v>
      </c>
      <c r="C60" s="232">
        <f>CR$53</f>
        <v>0.69846072191330566</v>
      </c>
    </row>
    <row r="61" spans="1:113">
      <c r="B61" t="s">
        <v>285</v>
      </c>
      <c r="C61" s="232">
        <f>AN$53</f>
        <v>0.68364912621052687</v>
      </c>
    </row>
    <row r="62" spans="1:113">
      <c r="B62" t="s">
        <v>283</v>
      </c>
      <c r="C62" s="232">
        <f>P$53</f>
        <v>0.66777478730433126</v>
      </c>
    </row>
    <row r="63" spans="1:113">
      <c r="B63" t="s">
        <v>287</v>
      </c>
      <c r="C63" s="232">
        <f>BD$53</f>
        <v>0.6633484635334419</v>
      </c>
    </row>
    <row r="64" spans="1:113">
      <c r="B64" t="s">
        <v>286</v>
      </c>
      <c r="C64" s="232">
        <f>AV$53</f>
        <v>0.65236429354791059</v>
      </c>
    </row>
    <row r="65" spans="2:22">
      <c r="B65" t="s">
        <v>289</v>
      </c>
      <c r="C65" s="232">
        <f>BT$53</f>
        <v>0.61794944931938256</v>
      </c>
    </row>
    <row r="66" spans="2:22">
      <c r="B66" t="s">
        <v>281</v>
      </c>
      <c r="C66" s="232">
        <f>H$53</f>
        <v>0.57011884380203615</v>
      </c>
    </row>
    <row r="67" spans="2:22">
      <c r="B67" t="s">
        <v>293</v>
      </c>
      <c r="C67" s="232">
        <f>CZ$53</f>
        <v>0.57053279392804601</v>
      </c>
    </row>
    <row r="68" spans="2:22">
      <c r="B68" t="s">
        <v>272</v>
      </c>
      <c r="C68" s="232">
        <f>X$53</f>
        <v>0.55632996934081991</v>
      </c>
    </row>
    <row r="69" spans="2:22">
      <c r="B69" t="s">
        <v>288</v>
      </c>
      <c r="C69" s="232">
        <f>BL$53</f>
        <v>0.53976609112132157</v>
      </c>
    </row>
    <row r="70" spans="2:22">
      <c r="B70" t="s">
        <v>291</v>
      </c>
      <c r="C70" s="232">
        <f>CJ$53</f>
        <v>0.47050444814799697</v>
      </c>
    </row>
    <row r="71" spans="2:22">
      <c r="B71" t="s">
        <v>273</v>
      </c>
      <c r="C71" s="232">
        <f>DH$53</f>
        <v>0.37629538026760234</v>
      </c>
      <c r="V71" s="255"/>
    </row>
    <row r="72" spans="2:22">
      <c r="V72" s="255"/>
    </row>
    <row r="73" spans="2:22">
      <c r="V73" s="255"/>
    </row>
    <row r="74" spans="2:22">
      <c r="V74" s="255"/>
    </row>
    <row r="75" spans="2:22">
      <c r="C75" s="195" t="s">
        <v>909</v>
      </c>
      <c r="Q75" s="255"/>
    </row>
    <row r="76" spans="2:22">
      <c r="B76" t="s">
        <v>284</v>
      </c>
      <c r="C76" s="195">
        <f>(POWER($AF$53/$AF$24, 1/29)-1)*100</f>
        <v>1.0633891244313576</v>
      </c>
      <c r="Q76" s="255"/>
    </row>
    <row r="77" spans="2:22">
      <c r="B77" t="s">
        <v>290</v>
      </c>
      <c r="C77" s="195">
        <f>(POWER($CB$53/$CB$24, 1/29)-1)*100</f>
        <v>0.77115843480599633</v>
      </c>
      <c r="Q77" s="255"/>
    </row>
    <row r="78" spans="2:22">
      <c r="B78" t="s">
        <v>286</v>
      </c>
      <c r="C78" s="195">
        <f>(POWER($AV$53/$AV$24, 1/29)-1)*100</f>
        <v>0.5701429537017022</v>
      </c>
    </row>
    <row r="79" spans="2:22">
      <c r="B79" t="s">
        <v>272</v>
      </c>
      <c r="C79" s="195">
        <f>(POWER($X$53/$X$24, 1/29)-1)*100</f>
        <v>0.55491064365464915</v>
      </c>
    </row>
    <row r="80" spans="2:22">
      <c r="B80" t="s">
        <v>281</v>
      </c>
      <c r="C80" s="195">
        <f>(POWER($H$53/$H$24, 1/29)-1)*100</f>
        <v>0.48216167101300389</v>
      </c>
    </row>
    <row r="81" spans="2:3">
      <c r="B81" t="s">
        <v>285</v>
      </c>
      <c r="C81" s="195">
        <f>(POWER($AN$53/$AN$24, 1/29)-1)*100</f>
        <v>0.30194627777628824</v>
      </c>
    </row>
    <row r="82" spans="2:3">
      <c r="B82" t="s">
        <v>292</v>
      </c>
      <c r="C82" s="195">
        <f>(POWER($CR$53/$CR$24, 1/29)-1)*100</f>
        <v>0.28007753701153604</v>
      </c>
    </row>
    <row r="83" spans="2:3">
      <c r="B83" t="s">
        <v>273</v>
      </c>
      <c r="C83" s="195">
        <f>(POWER($DH$53/$DH$24, 1/29)-1)*100</f>
        <v>0.23626955433735386</v>
      </c>
    </row>
    <row r="84" spans="2:3">
      <c r="B84" t="s">
        <v>287</v>
      </c>
      <c r="C84" s="195">
        <f>(POWER($BD$53/$BD$24, 1/29)-1)*100</f>
        <v>0.20350796721857467</v>
      </c>
    </row>
    <row r="85" spans="2:3">
      <c r="B85" t="s">
        <v>291</v>
      </c>
      <c r="C85" s="195">
        <f>(POWER($CJ$53/$CJ$24, 1/29)-1)*100</f>
        <v>0.10730376919654283</v>
      </c>
    </row>
    <row r="86" spans="2:3">
      <c r="B86" t="s">
        <v>293</v>
      </c>
      <c r="C86" s="195">
        <f>(POWER($CZ$53/$CZ$24, 1/29)-1)*100</f>
        <v>8.9529171062241453E-2</v>
      </c>
    </row>
    <row r="87" spans="2:3">
      <c r="B87" t="s">
        <v>288</v>
      </c>
      <c r="C87" s="195">
        <f>(POWER($BL$53/$BL$24, 1/29)-1)*100</f>
        <v>3.4815528383114192E-2</v>
      </c>
    </row>
    <row r="88" spans="2:3">
      <c r="B88" t="s">
        <v>283</v>
      </c>
      <c r="C88" s="195">
        <f>(POWER($P$53/$P$24, 1/29)-1)*100</f>
        <v>1.9572332921580227E-2</v>
      </c>
    </row>
    <row r="89" spans="2:3">
      <c r="B89" t="s">
        <v>289</v>
      </c>
      <c r="C89" s="195">
        <f>(POWER($BT$53/$BT$24, 1/29)-1)*100</f>
        <v>-0.19308573535306017</v>
      </c>
    </row>
  </sheetData>
  <sortState ref="B76:C89">
    <sortCondition descending="1" ref="C76:C89"/>
  </sortState>
  <pageMargins left="0.35433070866141736" right="0.35433070866141736" top="0.9055118110236221" bottom="0.62992125984251968" header="0.51181102362204722" footer="0.51181102362204722"/>
  <pageSetup scale="64" orientation="landscape" horizontalDpi="4294967294" r:id="rId1"/>
  <headerFooter alignWithMargins="0"/>
  <colBreaks count="6" manualBreakCount="6">
    <brk id="17" max="46" man="1"/>
    <brk id="33" max="46" man="1"/>
    <brk id="49" max="46" man="1"/>
    <brk id="65" max="46" man="1"/>
    <brk id="81" max="46" man="1"/>
    <brk id="97" max="46" man="1"/>
  </colBreaks>
</worksheet>
</file>

<file path=xl/worksheets/sheet156.xml><?xml version="1.0" encoding="utf-8"?>
<worksheet xmlns="http://schemas.openxmlformats.org/spreadsheetml/2006/main" xmlns:r="http://schemas.openxmlformats.org/officeDocument/2006/relationships">
  <sheetPr codeName="Sheet169"/>
  <dimension ref="A1:E16"/>
  <sheetViews>
    <sheetView workbookViewId="0">
      <selection activeCell="R37" sqref="R37"/>
    </sheetView>
  </sheetViews>
  <sheetFormatPr defaultRowHeight="12.75"/>
  <cols>
    <col min="1" max="5" width="20.7109375" customWidth="1"/>
    <col min="254" max="258" width="20.7109375" customWidth="1"/>
    <col min="510" max="514" width="20.7109375" customWidth="1"/>
    <col min="766" max="770" width="20.7109375" customWidth="1"/>
    <col min="1022" max="1026" width="20.7109375" customWidth="1"/>
    <col min="1278" max="1282" width="20.7109375" customWidth="1"/>
    <col min="1534" max="1538" width="20.7109375" customWidth="1"/>
    <col min="1790" max="1794" width="20.7109375" customWidth="1"/>
    <col min="2046" max="2050" width="20.7109375" customWidth="1"/>
    <col min="2302" max="2306" width="20.7109375" customWidth="1"/>
    <col min="2558" max="2562" width="20.7109375" customWidth="1"/>
    <col min="2814" max="2818" width="20.7109375" customWidth="1"/>
    <col min="3070" max="3074" width="20.7109375" customWidth="1"/>
    <col min="3326" max="3330" width="20.7109375" customWidth="1"/>
    <col min="3582" max="3586" width="20.7109375" customWidth="1"/>
    <col min="3838" max="3842" width="20.7109375" customWidth="1"/>
    <col min="4094" max="4098" width="20.7109375" customWidth="1"/>
    <col min="4350" max="4354" width="20.7109375" customWidth="1"/>
    <col min="4606" max="4610" width="20.7109375" customWidth="1"/>
    <col min="4862" max="4866" width="20.7109375" customWidth="1"/>
    <col min="5118" max="5122" width="20.7109375" customWidth="1"/>
    <col min="5374" max="5378" width="20.7109375" customWidth="1"/>
    <col min="5630" max="5634" width="20.7109375" customWidth="1"/>
    <col min="5886" max="5890" width="20.7109375" customWidth="1"/>
    <col min="6142" max="6146" width="20.7109375" customWidth="1"/>
    <col min="6398" max="6402" width="20.7109375" customWidth="1"/>
    <col min="6654" max="6658" width="20.7109375" customWidth="1"/>
    <col min="6910" max="6914" width="20.7109375" customWidth="1"/>
    <col min="7166" max="7170" width="20.7109375" customWidth="1"/>
    <col min="7422" max="7426" width="20.7109375" customWidth="1"/>
    <col min="7678" max="7682" width="20.7109375" customWidth="1"/>
    <col min="7934" max="7938" width="20.7109375" customWidth="1"/>
    <col min="8190" max="8194" width="20.7109375" customWidth="1"/>
    <col min="8446" max="8450" width="20.7109375" customWidth="1"/>
    <col min="8702" max="8706" width="20.7109375" customWidth="1"/>
    <col min="8958" max="8962" width="20.7109375" customWidth="1"/>
    <col min="9214" max="9218" width="20.7109375" customWidth="1"/>
    <col min="9470" max="9474" width="20.7109375" customWidth="1"/>
    <col min="9726" max="9730" width="20.7109375" customWidth="1"/>
    <col min="9982" max="9986" width="20.7109375" customWidth="1"/>
    <col min="10238" max="10242" width="20.7109375" customWidth="1"/>
    <col min="10494" max="10498" width="20.7109375" customWidth="1"/>
    <col min="10750" max="10754" width="20.7109375" customWidth="1"/>
    <col min="11006" max="11010" width="20.7109375" customWidth="1"/>
    <col min="11262" max="11266" width="20.7109375" customWidth="1"/>
    <col min="11518" max="11522" width="20.7109375" customWidth="1"/>
    <col min="11774" max="11778" width="20.7109375" customWidth="1"/>
    <col min="12030" max="12034" width="20.7109375" customWidth="1"/>
    <col min="12286" max="12290" width="20.7109375" customWidth="1"/>
    <col min="12542" max="12546" width="20.7109375" customWidth="1"/>
    <col min="12798" max="12802" width="20.7109375" customWidth="1"/>
    <col min="13054" max="13058" width="20.7109375" customWidth="1"/>
    <col min="13310" max="13314" width="20.7109375" customWidth="1"/>
    <col min="13566" max="13570" width="20.7109375" customWidth="1"/>
    <col min="13822" max="13826" width="20.7109375" customWidth="1"/>
    <col min="14078" max="14082" width="20.7109375" customWidth="1"/>
    <col min="14334" max="14338" width="20.7109375" customWidth="1"/>
    <col min="14590" max="14594" width="20.7109375" customWidth="1"/>
    <col min="14846" max="14850" width="20.7109375" customWidth="1"/>
    <col min="15102" max="15106" width="20.7109375" customWidth="1"/>
    <col min="15358" max="15362" width="20.7109375" customWidth="1"/>
    <col min="15614" max="15618" width="20.7109375" customWidth="1"/>
    <col min="15870" max="15874" width="20.7109375" customWidth="1"/>
    <col min="16126" max="16130" width="20.7109375" customWidth="1"/>
  </cols>
  <sheetData>
    <row r="1" spans="1:5" ht="15.75">
      <c r="A1" s="117"/>
      <c r="B1" s="850" t="s">
        <v>858</v>
      </c>
      <c r="C1" s="850"/>
      <c r="D1" s="850"/>
      <c r="E1" s="850"/>
    </row>
    <row r="2" spans="1:5" ht="15.75">
      <c r="A2" s="117"/>
      <c r="B2" s="117" t="s">
        <v>840</v>
      </c>
      <c r="C2" s="117" t="s">
        <v>859</v>
      </c>
      <c r="D2" s="117" t="s">
        <v>860</v>
      </c>
      <c r="E2" s="117" t="s">
        <v>861</v>
      </c>
    </row>
    <row r="3" spans="1:5" ht="15.75">
      <c r="A3" s="117" t="s">
        <v>290</v>
      </c>
      <c r="B3" s="724">
        <f>'9'!CB53</f>
        <v>0.79855157824305678</v>
      </c>
      <c r="C3" s="724">
        <f>'A27'!CB53</f>
        <v>0.77452643262058962</v>
      </c>
      <c r="D3" s="724">
        <f>'A28'!CB53</f>
        <v>0.82580022949512277</v>
      </c>
      <c r="E3" s="724">
        <f>'A29'!CB53</f>
        <v>0.76845679515080156</v>
      </c>
    </row>
    <row r="4" spans="1:5" ht="15.75">
      <c r="A4" s="117" t="s">
        <v>284</v>
      </c>
      <c r="B4" s="724">
        <f>'9'!AF53</f>
        <v>0.68400459378510559</v>
      </c>
      <c r="C4" s="724">
        <f>'A27'!AF53</f>
        <v>0.67753682881380939</v>
      </c>
      <c r="D4" s="724">
        <f>'A28'!AF53</f>
        <v>0.64772256743992473</v>
      </c>
      <c r="E4" s="724">
        <f>'A29'!AF53</f>
        <v>0.72193006761063283</v>
      </c>
    </row>
    <row r="5" spans="1:5" ht="15.75">
      <c r="A5" s="117" t="s">
        <v>287</v>
      </c>
      <c r="B5" s="724">
        <f>'9'!BD53</f>
        <v>0.64996309980916267</v>
      </c>
      <c r="C5" s="724">
        <f>'A27'!BD53</f>
        <v>0.63885259207606149</v>
      </c>
      <c r="D5" s="724">
        <f>'A28'!BD53</f>
        <v>0.63040125242624789</v>
      </c>
      <c r="E5" s="724">
        <f>'A29'!BD53</f>
        <v>0.6633484635334419</v>
      </c>
    </row>
    <row r="6" spans="1:5" ht="15.75">
      <c r="A6" s="117" t="s">
        <v>283</v>
      </c>
      <c r="B6" s="724">
        <f>'9'!P53</f>
        <v>0.64821652749798897</v>
      </c>
      <c r="C6" s="724">
        <f>'A27'!P53</f>
        <v>0.66094125836955198</v>
      </c>
      <c r="D6" s="724">
        <f>'A28'!P53</f>
        <v>0.62454569531897874</v>
      </c>
      <c r="E6" s="724">
        <f>'A29'!P53</f>
        <v>0.66777478730433126</v>
      </c>
    </row>
    <row r="7" spans="1:5" ht="15.75">
      <c r="A7" s="117" t="s">
        <v>292</v>
      </c>
      <c r="B7" s="724">
        <f>'9'!CR53</f>
        <v>0.63707815334164763</v>
      </c>
      <c r="C7" s="724">
        <f>'A27'!CR53</f>
        <v>0.65072569160998994</v>
      </c>
      <c r="D7" s="724">
        <f>'A28'!CR53</f>
        <v>0.58160370770450576</v>
      </c>
      <c r="E7" s="724">
        <f>'A29'!CR53</f>
        <v>0.69846072191330566</v>
      </c>
    </row>
    <row r="8" spans="1:5" ht="15.75">
      <c r="A8" s="117" t="s">
        <v>289</v>
      </c>
      <c r="B8" s="724">
        <f>'9'!BT53</f>
        <v>0.63618352301643677</v>
      </c>
      <c r="C8" s="724">
        <f>'A27'!BT53</f>
        <v>0.64350196611712651</v>
      </c>
      <c r="D8" s="724">
        <f>'A28'!BT53</f>
        <v>0.65988151242279125</v>
      </c>
      <c r="E8" s="724">
        <f>'A29'!BT53</f>
        <v>0.61794944931938256</v>
      </c>
    </row>
    <row r="9" spans="1:5" ht="15.75">
      <c r="A9" s="117" t="s">
        <v>285</v>
      </c>
      <c r="B9" s="724">
        <f>'9'!AN53</f>
        <v>0.62592143459582017</v>
      </c>
      <c r="C9" s="724">
        <f>'A27'!AN53</f>
        <v>0.62101521620568434</v>
      </c>
      <c r="D9" s="724">
        <f>'A28'!AN53</f>
        <v>0.56436700745046808</v>
      </c>
      <c r="E9" s="724">
        <f>'A29'!AN53</f>
        <v>0.68364912621052687</v>
      </c>
    </row>
    <row r="10" spans="1:5" ht="15.75">
      <c r="A10" s="117" t="s">
        <v>286</v>
      </c>
      <c r="B10" s="724">
        <f>'9'!AV53</f>
        <v>0.60907324964299625</v>
      </c>
      <c r="C10" s="724">
        <f>'A27'!AV53</f>
        <v>0.64068581719047379</v>
      </c>
      <c r="D10" s="724">
        <f>'A28'!AV53</f>
        <v>0.58214661648669841</v>
      </c>
      <c r="E10" s="724">
        <f>'A29'!AV53</f>
        <v>0.65236429354791059</v>
      </c>
    </row>
    <row r="11" spans="1:5" ht="15.75">
      <c r="A11" s="117" t="s">
        <v>272</v>
      </c>
      <c r="B11" s="724">
        <f>'9'!X53</f>
        <v>0.57539257881366546</v>
      </c>
      <c r="C11" s="724">
        <f>'A27'!X53</f>
        <v>0.59478347604363535</v>
      </c>
      <c r="D11" s="724">
        <f>'A28'!X53</f>
        <v>0.62026869761612691</v>
      </c>
      <c r="E11" s="724">
        <f>'A29'!X53</f>
        <v>0.55632996934081991</v>
      </c>
    </row>
    <row r="12" spans="1:5" ht="15.75">
      <c r="A12" s="117" t="s">
        <v>293</v>
      </c>
      <c r="B12" s="724">
        <f>'9'!CZ53</f>
        <v>0.56207671649033331</v>
      </c>
      <c r="C12" s="724">
        <f>'A27'!CZ53</f>
        <v>0.59610972859612144</v>
      </c>
      <c r="D12" s="724">
        <f>'A28'!CZ53</f>
        <v>0.59482354888656808</v>
      </c>
      <c r="E12" s="724">
        <f>'A29'!CZ53</f>
        <v>0.57053279392804601</v>
      </c>
    </row>
    <row r="13" spans="1:5" ht="15.75">
      <c r="A13" s="117" t="s">
        <v>281</v>
      </c>
      <c r="B13" s="724">
        <f>'9'!H53</f>
        <v>0.55879000151104863</v>
      </c>
      <c r="C13" s="724">
        <f>'A27'!H53</f>
        <v>0.60868110716452872</v>
      </c>
      <c r="D13" s="724">
        <f>'A28'!H53</f>
        <v>0.58705978250912894</v>
      </c>
      <c r="E13" s="724">
        <f>'A29'!H53</f>
        <v>0.57011884380203615</v>
      </c>
    </row>
    <row r="14" spans="1:5" ht="15.75">
      <c r="A14" s="117" t="s">
        <v>288</v>
      </c>
      <c r="B14" s="724">
        <f>'9'!BL53</f>
        <v>0.53202715649787347</v>
      </c>
      <c r="C14" s="724">
        <f>'A27'!BL53</f>
        <v>0.54968669073409893</v>
      </c>
      <c r="D14" s="724">
        <f>'A28'!BL53</f>
        <v>0.5631368594191889</v>
      </c>
      <c r="E14" s="724">
        <f>'A29'!BL53</f>
        <v>0.53976609112132157</v>
      </c>
    </row>
    <row r="15" spans="1:5" ht="15.75">
      <c r="A15" s="117" t="s">
        <v>273</v>
      </c>
      <c r="B15" s="724">
        <f>'9'!DH53</f>
        <v>0.48154778070426613</v>
      </c>
      <c r="C15" s="724">
        <f>'A27'!DH53</f>
        <v>0.52577105687860581</v>
      </c>
      <c r="D15" s="724">
        <f>'A28'!DH53</f>
        <v>0.59519137939645461</v>
      </c>
      <c r="E15" s="724">
        <f>'A29'!DH53</f>
        <v>0.37629538026760234</v>
      </c>
    </row>
    <row r="16" spans="1:5" ht="15.75">
      <c r="A16" s="117" t="s">
        <v>291</v>
      </c>
      <c r="B16" s="724">
        <f>'9'!CJ53</f>
        <v>0.45103150454125213</v>
      </c>
      <c r="C16" s="724">
        <f>'A27'!CJ53</f>
        <v>0.47986480929297209</v>
      </c>
      <c r="D16" s="724">
        <f>'A28'!CJ53</f>
        <v>0.45841224011306198</v>
      </c>
      <c r="E16" s="724">
        <f>'A29'!CJ53</f>
        <v>0.47050444814799697</v>
      </c>
    </row>
  </sheetData>
  <sortState ref="A3:E16">
    <sortCondition descending="1" ref="B3:B16"/>
  </sortState>
  <mergeCells count="1">
    <mergeCell ref="B1:E1"/>
  </mergeCells>
  <pageMargins left="0.7" right="0.7" top="0.75" bottom="0.75" header="0.3" footer="0.3"/>
</worksheet>
</file>

<file path=xl/worksheets/sheet157.xml><?xml version="1.0" encoding="utf-8"?>
<worksheet xmlns="http://schemas.openxmlformats.org/spreadsheetml/2006/main" xmlns:r="http://schemas.openxmlformats.org/officeDocument/2006/relationships">
  <dimension ref="A1:N87"/>
  <sheetViews>
    <sheetView workbookViewId="0">
      <selection activeCell="C34" sqref="C34"/>
    </sheetView>
  </sheetViews>
  <sheetFormatPr defaultRowHeight="12.75"/>
  <cols>
    <col min="1" max="1" width="10.7109375" bestFit="1" customWidth="1"/>
    <col min="2" max="2" width="23.7109375" customWidth="1"/>
    <col min="13" max="13" width="24" hidden="1" customWidth="1"/>
  </cols>
  <sheetData>
    <row r="1" spans="1:14" ht="114.75" thickBot="1">
      <c r="A1" s="774" t="s">
        <v>930</v>
      </c>
      <c r="B1" s="775" t="s">
        <v>998</v>
      </c>
      <c r="C1" s="775" t="s">
        <v>1011</v>
      </c>
      <c r="D1" s="775" t="s">
        <v>1012</v>
      </c>
      <c r="E1" s="775" t="s">
        <v>1013</v>
      </c>
      <c r="F1" s="774" t="s">
        <v>1014</v>
      </c>
      <c r="G1" s="775" t="s">
        <v>1015</v>
      </c>
      <c r="H1" s="775" t="s">
        <v>1016</v>
      </c>
      <c r="I1" s="775" t="s">
        <v>1017</v>
      </c>
      <c r="J1" s="774" t="s">
        <v>1018</v>
      </c>
      <c r="M1" s="769" t="s">
        <v>1005</v>
      </c>
      <c r="N1" s="769" t="s">
        <v>1006</v>
      </c>
    </row>
    <row r="2" spans="1:14" ht="15.75" thickBot="1">
      <c r="A2" s="770">
        <v>1</v>
      </c>
      <c r="B2" s="771" t="s">
        <v>290</v>
      </c>
      <c r="C2" s="771" t="s">
        <v>290</v>
      </c>
      <c r="D2" s="771" t="s">
        <v>290</v>
      </c>
      <c r="E2" s="771" t="s">
        <v>290</v>
      </c>
      <c r="F2" s="779" t="s">
        <v>290</v>
      </c>
      <c r="G2" s="771" t="s">
        <v>290</v>
      </c>
      <c r="H2" s="771" t="s">
        <v>290</v>
      </c>
      <c r="I2" s="762" t="s">
        <v>290</v>
      </c>
      <c r="J2" s="778" t="s">
        <v>284</v>
      </c>
      <c r="M2" s="762" t="s">
        <v>290</v>
      </c>
      <c r="N2" s="758" t="s">
        <v>290</v>
      </c>
    </row>
    <row r="3" spans="1:14" ht="26.25" thickBot="1">
      <c r="A3" s="770">
        <v>2</v>
      </c>
      <c r="B3" s="771" t="s">
        <v>284</v>
      </c>
      <c r="C3" s="771" t="s">
        <v>284</v>
      </c>
      <c r="D3" s="771" t="s">
        <v>289</v>
      </c>
      <c r="E3" s="771" t="s">
        <v>284</v>
      </c>
      <c r="F3" s="779" t="s">
        <v>284</v>
      </c>
      <c r="G3" s="771" t="s">
        <v>281</v>
      </c>
      <c r="H3" s="771" t="s">
        <v>284</v>
      </c>
      <c r="I3" s="776" t="s">
        <v>284</v>
      </c>
      <c r="J3" s="778" t="s">
        <v>285</v>
      </c>
      <c r="M3" s="762" t="s">
        <v>284</v>
      </c>
      <c r="N3" s="785" t="s">
        <v>284</v>
      </c>
    </row>
    <row r="4" spans="1:14" ht="30.75" thickBot="1">
      <c r="A4" s="770">
        <v>3</v>
      </c>
      <c r="B4" s="771" t="s">
        <v>287</v>
      </c>
      <c r="C4" s="771" t="s">
        <v>283</v>
      </c>
      <c r="D4" s="771" t="s">
        <v>284</v>
      </c>
      <c r="E4" s="771" t="s">
        <v>292</v>
      </c>
      <c r="F4" s="779" t="s">
        <v>292</v>
      </c>
      <c r="G4" s="771" t="s">
        <v>293</v>
      </c>
      <c r="H4" s="771" t="s">
        <v>292</v>
      </c>
      <c r="I4" s="776" t="s">
        <v>292</v>
      </c>
      <c r="J4" s="778" t="s">
        <v>290</v>
      </c>
      <c r="M4" s="762" t="s">
        <v>292</v>
      </c>
      <c r="N4" s="785" t="s">
        <v>289</v>
      </c>
    </row>
    <row r="5" spans="1:14" ht="26.25" thickBot="1">
      <c r="A5" s="770">
        <v>4</v>
      </c>
      <c r="B5" s="771" t="s">
        <v>283</v>
      </c>
      <c r="C5" s="771" t="s">
        <v>292</v>
      </c>
      <c r="D5" s="771" t="s">
        <v>287</v>
      </c>
      <c r="E5" s="771" t="s">
        <v>285</v>
      </c>
      <c r="F5" s="779" t="s">
        <v>285</v>
      </c>
      <c r="G5" s="771" t="s">
        <v>289</v>
      </c>
      <c r="H5" s="771" t="s">
        <v>283</v>
      </c>
      <c r="I5" s="776" t="s">
        <v>287</v>
      </c>
      <c r="J5" s="778" t="s">
        <v>292</v>
      </c>
      <c r="M5" s="762" t="s">
        <v>289</v>
      </c>
      <c r="N5" s="853" t="s">
        <v>999</v>
      </c>
    </row>
    <row r="6" spans="1:14" ht="26.25" thickBot="1">
      <c r="A6" s="770">
        <v>5</v>
      </c>
      <c r="B6" s="771" t="s">
        <v>289</v>
      </c>
      <c r="C6" s="771" t="s">
        <v>289</v>
      </c>
      <c r="D6" s="771" t="s">
        <v>283</v>
      </c>
      <c r="E6" s="771" t="s">
        <v>283</v>
      </c>
      <c r="F6" s="779" t="s">
        <v>283</v>
      </c>
      <c r="G6" s="771" t="s">
        <v>284</v>
      </c>
      <c r="H6" s="771" t="s">
        <v>285</v>
      </c>
      <c r="I6" s="776" t="s">
        <v>285</v>
      </c>
      <c r="J6" s="778" t="s">
        <v>273</v>
      </c>
      <c r="M6" s="762" t="s">
        <v>285</v>
      </c>
      <c r="N6" s="854"/>
    </row>
    <row r="7" spans="1:14" ht="15.75" thickBot="1">
      <c r="A7" s="770">
        <v>6</v>
      </c>
      <c r="B7" s="771" t="s">
        <v>292</v>
      </c>
      <c r="C7" s="771" t="s">
        <v>286</v>
      </c>
      <c r="D7" s="771" t="s">
        <v>272</v>
      </c>
      <c r="E7" s="771" t="s">
        <v>287</v>
      </c>
      <c r="F7" s="779" t="s">
        <v>287</v>
      </c>
      <c r="G7" s="771" t="s">
        <v>286</v>
      </c>
      <c r="H7" s="771" t="s">
        <v>286</v>
      </c>
      <c r="I7" s="776" t="s">
        <v>283</v>
      </c>
      <c r="J7" s="786" t="s">
        <v>283</v>
      </c>
      <c r="M7" s="772" t="s">
        <v>1000</v>
      </c>
      <c r="N7" s="785" t="s">
        <v>292</v>
      </c>
    </row>
    <row r="8" spans="1:14" ht="26.25" thickBot="1">
      <c r="A8" s="770">
        <v>7</v>
      </c>
      <c r="B8" s="771" t="s">
        <v>285</v>
      </c>
      <c r="C8" s="771" t="s">
        <v>287</v>
      </c>
      <c r="D8" s="771" t="s">
        <v>273</v>
      </c>
      <c r="E8" s="771" t="s">
        <v>286</v>
      </c>
      <c r="F8" s="779" t="s">
        <v>286</v>
      </c>
      <c r="G8" s="771" t="s">
        <v>272</v>
      </c>
      <c r="H8" s="771" t="s">
        <v>287</v>
      </c>
      <c r="I8" s="776" t="s">
        <v>289</v>
      </c>
      <c r="J8" s="779" t="s">
        <v>286</v>
      </c>
      <c r="M8" s="762" t="s">
        <v>1001</v>
      </c>
      <c r="N8" s="853" t="s">
        <v>1002</v>
      </c>
    </row>
    <row r="9" spans="1:14" ht="26.25" thickBot="1">
      <c r="A9" s="770">
        <v>8</v>
      </c>
      <c r="B9" s="771" t="s">
        <v>286</v>
      </c>
      <c r="C9" s="771" t="s">
        <v>285</v>
      </c>
      <c r="D9" s="771" t="s">
        <v>293</v>
      </c>
      <c r="E9" s="771" t="s">
        <v>289</v>
      </c>
      <c r="F9" s="779" t="s">
        <v>289</v>
      </c>
      <c r="G9" s="771" t="s">
        <v>283</v>
      </c>
      <c r="H9" s="771" t="s">
        <v>289</v>
      </c>
      <c r="I9" s="776" t="s">
        <v>286</v>
      </c>
      <c r="J9" s="779" t="s">
        <v>287</v>
      </c>
      <c r="M9" s="762" t="s">
        <v>273</v>
      </c>
      <c r="N9" s="854"/>
    </row>
    <row r="10" spans="1:14" ht="15.75" thickBot="1">
      <c r="A10" s="770">
        <v>9</v>
      </c>
      <c r="B10" s="771" t="s">
        <v>272</v>
      </c>
      <c r="C10" s="771" t="s">
        <v>281</v>
      </c>
      <c r="D10" s="771" t="s">
        <v>281</v>
      </c>
      <c r="E10" s="771" t="s">
        <v>281</v>
      </c>
      <c r="F10" s="779" t="s">
        <v>281</v>
      </c>
      <c r="G10" s="771" t="s">
        <v>292</v>
      </c>
      <c r="H10" s="771" t="s">
        <v>281</v>
      </c>
      <c r="I10" s="776" t="s">
        <v>272</v>
      </c>
      <c r="J10" s="779" t="s">
        <v>281</v>
      </c>
      <c r="M10" s="853" t="s">
        <v>1002</v>
      </c>
      <c r="N10" s="785" t="s">
        <v>287</v>
      </c>
    </row>
    <row r="11" spans="1:14" ht="30.75" thickBot="1">
      <c r="A11" s="770">
        <v>10</v>
      </c>
      <c r="B11" s="771" t="s">
        <v>293</v>
      </c>
      <c r="C11" s="771" t="s">
        <v>293</v>
      </c>
      <c r="D11" s="771" t="s">
        <v>286</v>
      </c>
      <c r="E11" s="771" t="s">
        <v>293</v>
      </c>
      <c r="F11" s="779" t="s">
        <v>293</v>
      </c>
      <c r="G11" s="771" t="s">
        <v>288</v>
      </c>
      <c r="H11" s="771" t="s">
        <v>293</v>
      </c>
      <c r="I11" s="776" t="s">
        <v>293</v>
      </c>
      <c r="J11" s="779" t="s">
        <v>289</v>
      </c>
      <c r="M11" s="854"/>
      <c r="N11" s="785" t="s">
        <v>273</v>
      </c>
    </row>
    <row r="12" spans="1:14" ht="26.25" thickBot="1">
      <c r="A12" s="770">
        <v>11</v>
      </c>
      <c r="B12" s="771" t="s">
        <v>281</v>
      </c>
      <c r="C12" s="771" t="s">
        <v>272</v>
      </c>
      <c r="D12" s="771" t="s">
        <v>292</v>
      </c>
      <c r="E12" s="771" t="s">
        <v>272</v>
      </c>
      <c r="F12" s="779" t="s">
        <v>272</v>
      </c>
      <c r="G12" s="771" t="s">
        <v>287</v>
      </c>
      <c r="H12" s="771" t="s">
        <v>272</v>
      </c>
      <c r="I12" s="776" t="s">
        <v>281</v>
      </c>
      <c r="J12" s="779" t="s">
        <v>293</v>
      </c>
      <c r="M12" s="762" t="s">
        <v>287</v>
      </c>
      <c r="N12" s="853" t="s">
        <v>1003</v>
      </c>
    </row>
    <row r="13" spans="1:14" ht="26.25" thickBot="1">
      <c r="A13" s="770">
        <v>12</v>
      </c>
      <c r="B13" s="771" t="s">
        <v>288</v>
      </c>
      <c r="C13" s="771" t="s">
        <v>288</v>
      </c>
      <c r="D13" s="771" t="s">
        <v>285</v>
      </c>
      <c r="E13" s="771" t="s">
        <v>288</v>
      </c>
      <c r="F13" s="779" t="s">
        <v>273</v>
      </c>
      <c r="G13" s="771" t="s">
        <v>273</v>
      </c>
      <c r="H13" s="771" t="s">
        <v>288</v>
      </c>
      <c r="I13" s="776" t="s">
        <v>288</v>
      </c>
      <c r="J13" s="779" t="s">
        <v>288</v>
      </c>
      <c r="M13" s="762" t="s">
        <v>272</v>
      </c>
      <c r="N13" s="854"/>
    </row>
    <row r="14" spans="1:14" ht="26.25" thickBot="1">
      <c r="A14" s="770">
        <v>13</v>
      </c>
      <c r="B14" s="771" t="s">
        <v>273</v>
      </c>
      <c r="C14" s="771" t="s">
        <v>273</v>
      </c>
      <c r="D14" s="771" t="s">
        <v>288</v>
      </c>
      <c r="E14" s="771" t="s">
        <v>291</v>
      </c>
      <c r="F14" s="779" t="s">
        <v>288</v>
      </c>
      <c r="G14" s="771" t="s">
        <v>285</v>
      </c>
      <c r="H14" s="771" t="s">
        <v>291</v>
      </c>
      <c r="I14" s="776" t="s">
        <v>291</v>
      </c>
      <c r="J14" s="779" t="s">
        <v>272</v>
      </c>
      <c r="M14" s="762" t="s">
        <v>288</v>
      </c>
      <c r="N14" s="785" t="s">
        <v>288</v>
      </c>
    </row>
    <row r="15" spans="1:14" ht="26.25" thickBot="1">
      <c r="A15" s="770">
        <v>14</v>
      </c>
      <c r="B15" s="771" t="s">
        <v>291</v>
      </c>
      <c r="C15" s="771" t="s">
        <v>291</v>
      </c>
      <c r="D15" s="771" t="s">
        <v>291</v>
      </c>
      <c r="E15" s="771" t="s">
        <v>273</v>
      </c>
      <c r="F15" s="779" t="s">
        <v>291</v>
      </c>
      <c r="G15" s="771" t="s">
        <v>291</v>
      </c>
      <c r="H15" s="771" t="s">
        <v>273</v>
      </c>
      <c r="I15" s="776" t="s">
        <v>273</v>
      </c>
      <c r="J15" s="779" t="s">
        <v>291</v>
      </c>
      <c r="M15" s="762" t="s">
        <v>291</v>
      </c>
      <c r="N15" s="785" t="s">
        <v>291</v>
      </c>
    </row>
    <row r="16" spans="1:14" ht="15.75">
      <c r="F16" s="777"/>
    </row>
    <row r="17" spans="1:10">
      <c r="B17">
        <v>0</v>
      </c>
      <c r="C17">
        <v>0</v>
      </c>
      <c r="D17">
        <v>0</v>
      </c>
      <c r="E17">
        <v>0</v>
      </c>
      <c r="F17">
        <v>0</v>
      </c>
      <c r="G17">
        <v>0</v>
      </c>
      <c r="H17">
        <v>0</v>
      </c>
      <c r="I17">
        <v>0</v>
      </c>
      <c r="J17">
        <v>0</v>
      </c>
    </row>
    <row r="18" spans="1:10">
      <c r="B18">
        <v>0</v>
      </c>
      <c r="C18">
        <v>0</v>
      </c>
      <c r="D18">
        <v>1</v>
      </c>
      <c r="E18">
        <v>0</v>
      </c>
      <c r="F18">
        <v>0</v>
      </c>
      <c r="G18">
        <v>2</v>
      </c>
      <c r="H18">
        <v>0</v>
      </c>
      <c r="I18">
        <v>0</v>
      </c>
      <c r="J18">
        <v>7</v>
      </c>
    </row>
    <row r="19" spans="1:10">
      <c r="B19">
        <v>6</v>
      </c>
      <c r="C19">
        <v>4</v>
      </c>
      <c r="D19">
        <v>1</v>
      </c>
      <c r="E19">
        <v>3</v>
      </c>
      <c r="F19">
        <v>3</v>
      </c>
      <c r="G19">
        <v>1</v>
      </c>
      <c r="H19">
        <v>3</v>
      </c>
      <c r="I19">
        <v>3</v>
      </c>
      <c r="J19">
        <v>0</v>
      </c>
    </row>
    <row r="20" spans="1:10">
      <c r="B20">
        <v>3</v>
      </c>
      <c r="C20">
        <v>2</v>
      </c>
      <c r="D20">
        <v>5</v>
      </c>
      <c r="E20">
        <v>7</v>
      </c>
      <c r="F20">
        <v>7</v>
      </c>
      <c r="G20">
        <v>1</v>
      </c>
      <c r="H20">
        <v>3</v>
      </c>
      <c r="I20">
        <v>5</v>
      </c>
      <c r="J20">
        <v>1</v>
      </c>
    </row>
    <row r="21" spans="1:10">
      <c r="B21">
        <v>2</v>
      </c>
      <c r="C21">
        <v>2</v>
      </c>
      <c r="D21">
        <v>2</v>
      </c>
      <c r="E21">
        <v>2</v>
      </c>
      <c r="F21">
        <v>2</v>
      </c>
      <c r="G21">
        <v>3</v>
      </c>
      <c r="H21">
        <v>6</v>
      </c>
      <c r="I21">
        <v>6</v>
      </c>
      <c r="J21">
        <v>5</v>
      </c>
    </row>
    <row r="22" spans="1:10">
      <c r="B22">
        <v>0</v>
      </c>
      <c r="C22">
        <v>1</v>
      </c>
      <c r="D22">
        <v>5</v>
      </c>
      <c r="E22">
        <v>3</v>
      </c>
      <c r="F22">
        <v>3</v>
      </c>
      <c r="G22">
        <v>1</v>
      </c>
      <c r="H22">
        <v>1</v>
      </c>
      <c r="I22">
        <v>1</v>
      </c>
      <c r="J22">
        <v>1</v>
      </c>
    </row>
    <row r="23" spans="1:10">
      <c r="B23">
        <v>4</v>
      </c>
      <c r="C23">
        <v>2</v>
      </c>
      <c r="D23">
        <v>3</v>
      </c>
      <c r="E23">
        <v>0</v>
      </c>
      <c r="F23">
        <v>0</v>
      </c>
      <c r="G23">
        <v>4</v>
      </c>
      <c r="H23">
        <v>2</v>
      </c>
      <c r="I23">
        <v>4</v>
      </c>
      <c r="J23">
        <v>0</v>
      </c>
    </row>
    <row r="24" spans="1:10">
      <c r="B24">
        <v>0</v>
      </c>
      <c r="C24">
        <v>3</v>
      </c>
      <c r="D24">
        <v>3</v>
      </c>
      <c r="E24">
        <v>5</v>
      </c>
      <c r="F24">
        <v>5</v>
      </c>
      <c r="G24">
        <v>0</v>
      </c>
      <c r="H24">
        <v>5</v>
      </c>
      <c r="I24">
        <v>0</v>
      </c>
      <c r="J24">
        <v>1</v>
      </c>
    </row>
    <row r="25" spans="1:10">
      <c r="B25">
        <v>2</v>
      </c>
      <c r="C25">
        <v>4</v>
      </c>
      <c r="D25">
        <v>4</v>
      </c>
      <c r="E25">
        <v>4</v>
      </c>
      <c r="F25">
        <v>4</v>
      </c>
      <c r="G25">
        <v>3</v>
      </c>
      <c r="H25">
        <v>4</v>
      </c>
      <c r="I25">
        <v>2</v>
      </c>
      <c r="J25">
        <v>4</v>
      </c>
    </row>
    <row r="26" spans="1:10">
      <c r="B26">
        <v>5</v>
      </c>
      <c r="C26">
        <v>5</v>
      </c>
      <c r="D26">
        <v>2</v>
      </c>
      <c r="E26">
        <v>5</v>
      </c>
      <c r="F26">
        <v>5</v>
      </c>
      <c r="G26">
        <v>3</v>
      </c>
      <c r="H26">
        <v>5</v>
      </c>
      <c r="I26">
        <v>5</v>
      </c>
      <c r="J26">
        <v>7</v>
      </c>
    </row>
    <row r="27" spans="1:10">
      <c r="B27">
        <v>6</v>
      </c>
      <c r="C27">
        <v>0</v>
      </c>
      <c r="D27">
        <v>5</v>
      </c>
      <c r="E27">
        <v>0</v>
      </c>
      <c r="F27">
        <v>0</v>
      </c>
      <c r="G27">
        <v>2</v>
      </c>
      <c r="H27">
        <v>0</v>
      </c>
      <c r="I27">
        <v>6</v>
      </c>
      <c r="J27">
        <v>6</v>
      </c>
    </row>
    <row r="28" spans="1:10">
      <c r="B28">
        <v>1</v>
      </c>
      <c r="C28">
        <v>1</v>
      </c>
      <c r="D28">
        <v>0</v>
      </c>
      <c r="E28">
        <v>1</v>
      </c>
      <c r="F28">
        <v>2</v>
      </c>
      <c r="G28">
        <v>2</v>
      </c>
      <c r="H28">
        <v>1</v>
      </c>
      <c r="I28">
        <v>1</v>
      </c>
      <c r="J28">
        <v>1</v>
      </c>
    </row>
    <row r="29" spans="1:10">
      <c r="B29">
        <v>3</v>
      </c>
      <c r="C29">
        <v>3</v>
      </c>
      <c r="D29">
        <v>0</v>
      </c>
      <c r="E29">
        <v>1</v>
      </c>
      <c r="F29">
        <v>0</v>
      </c>
      <c r="G29">
        <v>1</v>
      </c>
      <c r="H29">
        <v>1</v>
      </c>
      <c r="I29">
        <v>1</v>
      </c>
      <c r="J29">
        <v>1</v>
      </c>
    </row>
    <row r="30" spans="1:10">
      <c r="B30">
        <v>0</v>
      </c>
      <c r="C30">
        <v>0</v>
      </c>
      <c r="D30">
        <v>0</v>
      </c>
      <c r="E30">
        <v>4</v>
      </c>
      <c r="F30">
        <v>0</v>
      </c>
      <c r="G30">
        <v>0</v>
      </c>
      <c r="H30">
        <v>4</v>
      </c>
      <c r="I30">
        <v>4</v>
      </c>
      <c r="J30">
        <v>0</v>
      </c>
    </row>
    <row r="32" spans="1:10">
      <c r="A32" t="s">
        <v>1050</v>
      </c>
    </row>
    <row r="33" spans="1:13">
      <c r="A33" t="s">
        <v>1019</v>
      </c>
      <c r="B33">
        <v>2.2857142857142856</v>
      </c>
      <c r="C33">
        <v>1.9285714285714286</v>
      </c>
      <c r="D33">
        <v>2.2142857142857144</v>
      </c>
      <c r="E33">
        <v>2.5</v>
      </c>
      <c r="F33">
        <v>2.2142857142857144</v>
      </c>
      <c r="G33">
        <v>1.6428571428571428</v>
      </c>
      <c r="H33">
        <v>2.5</v>
      </c>
      <c r="I33">
        <v>2.7142857142857144</v>
      </c>
      <c r="J33">
        <v>2.4285714285714284</v>
      </c>
    </row>
    <row r="34" spans="1:13">
      <c r="A34" t="s">
        <v>1020</v>
      </c>
      <c r="B34">
        <v>2.5714285714285716</v>
      </c>
      <c r="C34">
        <v>2.1428571428571428</v>
      </c>
      <c r="D34">
        <v>2.7857142857142856</v>
      </c>
      <c r="E34">
        <v>2.1428571428571428</v>
      </c>
      <c r="F34">
        <v>1.8571428571428572</v>
      </c>
      <c r="G34">
        <v>2.8571428571428572</v>
      </c>
      <c r="H34">
        <v>2.1428571428571428</v>
      </c>
      <c r="I34">
        <v>2.2857142857142856</v>
      </c>
      <c r="J34">
        <v>1.7857142857142858</v>
      </c>
    </row>
    <row r="35" spans="1:13">
      <c r="A35" t="s">
        <v>1051</v>
      </c>
      <c r="B35">
        <f>AVERAGE(B33:B34)</f>
        <v>2.4285714285714288</v>
      </c>
      <c r="C35">
        <f t="shared" ref="C35:J35" si="0">AVERAGE(C33:C34)</f>
        <v>2.0357142857142856</v>
      </c>
      <c r="D35">
        <f t="shared" si="0"/>
        <v>2.5</v>
      </c>
      <c r="E35">
        <f t="shared" si="0"/>
        <v>2.3214285714285712</v>
      </c>
      <c r="F35">
        <f t="shared" si="0"/>
        <v>2.0357142857142856</v>
      </c>
      <c r="G35">
        <f t="shared" si="0"/>
        <v>2.25</v>
      </c>
      <c r="H35">
        <f t="shared" si="0"/>
        <v>2.3214285714285712</v>
      </c>
      <c r="I35">
        <f t="shared" si="0"/>
        <v>2.5</v>
      </c>
      <c r="J35">
        <f t="shared" si="0"/>
        <v>2.1071428571428572</v>
      </c>
    </row>
    <row r="36" spans="1:13">
      <c r="A36" t="s">
        <v>930</v>
      </c>
      <c r="B36">
        <f>RANK(B35,$B$35:$J$35,1)</f>
        <v>7</v>
      </c>
      <c r="C36">
        <f t="shared" ref="C36:J36" si="1">RANK(C35,$B$35:$J$35,1)</f>
        <v>1</v>
      </c>
      <c r="D36">
        <f t="shared" si="1"/>
        <v>8</v>
      </c>
      <c r="E36">
        <f t="shared" si="1"/>
        <v>5</v>
      </c>
      <c r="F36">
        <f t="shared" si="1"/>
        <v>1</v>
      </c>
      <c r="G36">
        <f t="shared" si="1"/>
        <v>4</v>
      </c>
      <c r="H36">
        <f t="shared" si="1"/>
        <v>5</v>
      </c>
      <c r="I36">
        <f t="shared" si="1"/>
        <v>8</v>
      </c>
      <c r="J36">
        <f t="shared" si="1"/>
        <v>3</v>
      </c>
    </row>
    <row r="38" spans="1:13">
      <c r="A38" t="s">
        <v>1049</v>
      </c>
    </row>
    <row r="39" spans="1:13">
      <c r="A39" t="s">
        <v>1019</v>
      </c>
      <c r="B39">
        <v>4</v>
      </c>
      <c r="C39">
        <v>3</v>
      </c>
      <c r="D39">
        <v>3</v>
      </c>
      <c r="E39">
        <v>2</v>
      </c>
      <c r="F39">
        <v>4</v>
      </c>
      <c r="G39">
        <v>2</v>
      </c>
      <c r="H39">
        <v>2</v>
      </c>
      <c r="I39">
        <v>2</v>
      </c>
      <c r="J39">
        <v>4</v>
      </c>
    </row>
    <row r="40" spans="1:13">
      <c r="A40" t="s">
        <v>1020</v>
      </c>
      <c r="B40">
        <v>3</v>
      </c>
      <c r="C40">
        <v>3</v>
      </c>
      <c r="D40">
        <v>3</v>
      </c>
      <c r="E40">
        <v>3</v>
      </c>
      <c r="F40">
        <v>5</v>
      </c>
      <c r="G40">
        <v>4</v>
      </c>
      <c r="H40">
        <v>4</v>
      </c>
      <c r="I40">
        <v>4</v>
      </c>
      <c r="J40">
        <v>5</v>
      </c>
    </row>
    <row r="43" spans="1:13" ht="13.5" thickBot="1"/>
    <row r="44" spans="1:13" ht="51.75" thickBot="1">
      <c r="A44" s="774" t="s">
        <v>930</v>
      </c>
      <c r="B44" s="775" t="s">
        <v>998</v>
      </c>
      <c r="C44" s="775" t="s">
        <v>1011</v>
      </c>
      <c r="D44" s="775" t="s">
        <v>1012</v>
      </c>
      <c r="E44" s="775" t="s">
        <v>1013</v>
      </c>
      <c r="F44" s="774" t="s">
        <v>1014</v>
      </c>
      <c r="G44" s="775" t="s">
        <v>1015</v>
      </c>
      <c r="H44" s="775" t="s">
        <v>1016</v>
      </c>
      <c r="I44" s="775" t="s">
        <v>1017</v>
      </c>
      <c r="J44" s="774" t="s">
        <v>1018</v>
      </c>
    </row>
    <row r="45" spans="1:13" ht="15.75" thickBot="1">
      <c r="A45" s="770">
        <v>1</v>
      </c>
      <c r="B45" s="771" t="s">
        <v>290</v>
      </c>
      <c r="C45" s="771" t="s">
        <v>290</v>
      </c>
      <c r="D45" s="771" t="s">
        <v>290</v>
      </c>
      <c r="E45" s="771" t="s">
        <v>290</v>
      </c>
      <c r="F45" s="779" t="s">
        <v>290</v>
      </c>
      <c r="G45" s="771" t="s">
        <v>290</v>
      </c>
      <c r="H45" s="771" t="s">
        <v>290</v>
      </c>
      <c r="I45" s="762" t="s">
        <v>290</v>
      </c>
      <c r="J45" s="778" t="s">
        <v>284</v>
      </c>
      <c r="L45" s="770">
        <v>1</v>
      </c>
      <c r="M45" s="725" t="s">
        <v>290</v>
      </c>
    </row>
    <row r="46" spans="1:13" ht="26.25" customHeight="1" thickBot="1">
      <c r="A46" s="770">
        <v>2</v>
      </c>
      <c r="B46" s="771" t="s">
        <v>284</v>
      </c>
      <c r="C46" s="771" t="s">
        <v>284</v>
      </c>
      <c r="D46" s="771" t="s">
        <v>289</v>
      </c>
      <c r="E46" s="771" t="s">
        <v>284</v>
      </c>
      <c r="F46" s="779" t="s">
        <v>284</v>
      </c>
      <c r="G46" s="771" t="s">
        <v>281</v>
      </c>
      <c r="H46" s="771" t="s">
        <v>284</v>
      </c>
      <c r="I46" s="776" t="s">
        <v>284</v>
      </c>
      <c r="J46" s="778" t="s">
        <v>285</v>
      </c>
      <c r="L46" s="770">
        <v>2</v>
      </c>
      <c r="M46" s="725" t="s">
        <v>284</v>
      </c>
    </row>
    <row r="47" spans="1:13" ht="26.25" thickBot="1">
      <c r="A47" s="770">
        <v>3</v>
      </c>
      <c r="B47" s="771" t="s">
        <v>287</v>
      </c>
      <c r="C47" s="771" t="s">
        <v>283</v>
      </c>
      <c r="D47" s="771" t="s">
        <v>284</v>
      </c>
      <c r="E47" s="771" t="s">
        <v>292</v>
      </c>
      <c r="F47" s="779" t="s">
        <v>292</v>
      </c>
      <c r="G47" s="771" t="s">
        <v>293</v>
      </c>
      <c r="H47" s="771" t="s">
        <v>292</v>
      </c>
      <c r="I47" s="776" t="s">
        <v>292</v>
      </c>
      <c r="J47" s="778" t="s">
        <v>290</v>
      </c>
      <c r="L47" s="770">
        <v>3</v>
      </c>
      <c r="M47" s="851" t="s">
        <v>1036</v>
      </c>
    </row>
    <row r="48" spans="1:13" ht="26.25" customHeight="1" thickBot="1">
      <c r="A48" s="770">
        <v>4</v>
      </c>
      <c r="B48" s="771" t="s">
        <v>283</v>
      </c>
      <c r="C48" s="771" t="s">
        <v>292</v>
      </c>
      <c r="D48" s="771" t="s">
        <v>287</v>
      </c>
      <c r="E48" s="771" t="s">
        <v>285</v>
      </c>
      <c r="F48" s="779" t="s">
        <v>285</v>
      </c>
      <c r="G48" s="771" t="s">
        <v>289</v>
      </c>
      <c r="H48" s="771" t="s">
        <v>283</v>
      </c>
      <c r="I48" s="776" t="s">
        <v>287</v>
      </c>
      <c r="J48" s="778" t="s">
        <v>292</v>
      </c>
      <c r="L48" s="770">
        <v>4</v>
      </c>
      <c r="M48" s="851"/>
    </row>
    <row r="49" spans="1:13" ht="26.25" thickBot="1">
      <c r="A49" s="770">
        <v>5</v>
      </c>
      <c r="B49" s="771" t="s">
        <v>289</v>
      </c>
      <c r="C49" s="771" t="s">
        <v>289</v>
      </c>
      <c r="D49" s="771" t="s">
        <v>283</v>
      </c>
      <c r="E49" s="771" t="s">
        <v>283</v>
      </c>
      <c r="F49" s="779" t="s">
        <v>283</v>
      </c>
      <c r="G49" s="771" t="s">
        <v>284</v>
      </c>
      <c r="H49" s="771" t="s">
        <v>285</v>
      </c>
      <c r="I49" s="776" t="s">
        <v>285</v>
      </c>
      <c r="J49" s="778" t="s">
        <v>273</v>
      </c>
      <c r="L49" s="770">
        <v>5</v>
      </c>
      <c r="M49" s="855" t="s">
        <v>1039</v>
      </c>
    </row>
    <row r="50" spans="1:13" ht="13.5" thickBot="1">
      <c r="A50" s="770">
        <v>6</v>
      </c>
      <c r="B50" s="771" t="s">
        <v>292</v>
      </c>
      <c r="C50" s="771" t="s">
        <v>286</v>
      </c>
      <c r="D50" s="771" t="s">
        <v>272</v>
      </c>
      <c r="E50" s="771" t="s">
        <v>287</v>
      </c>
      <c r="F50" s="779" t="s">
        <v>287</v>
      </c>
      <c r="G50" s="771" t="s">
        <v>286</v>
      </c>
      <c r="H50" s="771" t="s">
        <v>286</v>
      </c>
      <c r="I50" s="776" t="s">
        <v>283</v>
      </c>
      <c r="J50" s="779" t="s">
        <v>283</v>
      </c>
      <c r="L50" s="770">
        <v>6</v>
      </c>
      <c r="M50" s="855"/>
    </row>
    <row r="51" spans="1:13" ht="26.25" customHeight="1" thickBot="1">
      <c r="A51" s="770">
        <v>7</v>
      </c>
      <c r="B51" s="771" t="s">
        <v>285</v>
      </c>
      <c r="C51" s="771" t="s">
        <v>287</v>
      </c>
      <c r="D51" s="771" t="s">
        <v>273</v>
      </c>
      <c r="E51" s="771" t="s">
        <v>286</v>
      </c>
      <c r="F51" s="779" t="s">
        <v>286</v>
      </c>
      <c r="G51" s="771" t="s">
        <v>272</v>
      </c>
      <c r="H51" s="771" t="s">
        <v>287</v>
      </c>
      <c r="I51" s="776" t="s">
        <v>289</v>
      </c>
      <c r="J51" s="779" t="s">
        <v>286</v>
      </c>
      <c r="L51" s="770">
        <v>7</v>
      </c>
      <c r="M51" s="855"/>
    </row>
    <row r="52" spans="1:13" ht="26.25" thickBot="1">
      <c r="A52" s="770">
        <v>8</v>
      </c>
      <c r="B52" s="771" t="s">
        <v>286</v>
      </c>
      <c r="C52" s="771" t="s">
        <v>285</v>
      </c>
      <c r="D52" s="771" t="s">
        <v>293</v>
      </c>
      <c r="E52" s="771" t="s">
        <v>289</v>
      </c>
      <c r="F52" s="779" t="s">
        <v>289</v>
      </c>
      <c r="G52" s="771" t="s">
        <v>283</v>
      </c>
      <c r="H52" s="771" t="s">
        <v>289</v>
      </c>
      <c r="I52" s="776" t="s">
        <v>286</v>
      </c>
      <c r="J52" s="779" t="s">
        <v>287</v>
      </c>
      <c r="L52" s="770">
        <v>8</v>
      </c>
      <c r="M52" s="851" t="s">
        <v>1002</v>
      </c>
    </row>
    <row r="53" spans="1:13" ht="13.5" thickBot="1">
      <c r="A53" s="770">
        <v>9</v>
      </c>
      <c r="B53" s="771" t="s">
        <v>272</v>
      </c>
      <c r="C53" s="771" t="s">
        <v>281</v>
      </c>
      <c r="D53" s="771" t="s">
        <v>281</v>
      </c>
      <c r="E53" s="771" t="s">
        <v>281</v>
      </c>
      <c r="F53" s="779" t="s">
        <v>281</v>
      </c>
      <c r="G53" s="771" t="s">
        <v>292</v>
      </c>
      <c r="H53" s="771" t="s">
        <v>281</v>
      </c>
      <c r="I53" s="776" t="s">
        <v>272</v>
      </c>
      <c r="J53" s="779" t="s">
        <v>281</v>
      </c>
      <c r="L53" s="770">
        <v>9</v>
      </c>
      <c r="M53" s="851"/>
    </row>
    <row r="54" spans="1:13" ht="26.25" thickBot="1">
      <c r="A54" s="770">
        <v>10</v>
      </c>
      <c r="B54" s="771" t="s">
        <v>293</v>
      </c>
      <c r="C54" s="771" t="s">
        <v>293</v>
      </c>
      <c r="D54" s="771" t="s">
        <v>286</v>
      </c>
      <c r="E54" s="771" t="s">
        <v>293</v>
      </c>
      <c r="F54" s="779" t="s">
        <v>293</v>
      </c>
      <c r="G54" s="771" t="s">
        <v>288</v>
      </c>
      <c r="H54" s="771" t="s">
        <v>293</v>
      </c>
      <c r="I54" s="776" t="s">
        <v>293</v>
      </c>
      <c r="J54" s="779" t="s">
        <v>289</v>
      </c>
      <c r="L54" s="770">
        <v>10</v>
      </c>
      <c r="M54" s="725" t="s">
        <v>273</v>
      </c>
    </row>
    <row r="55" spans="1:13" ht="26.25" thickBot="1">
      <c r="A55" s="770">
        <v>11</v>
      </c>
      <c r="B55" s="771" t="s">
        <v>281</v>
      </c>
      <c r="C55" s="771" t="s">
        <v>272</v>
      </c>
      <c r="D55" s="771" t="s">
        <v>292</v>
      </c>
      <c r="E55" s="771" t="s">
        <v>272</v>
      </c>
      <c r="F55" s="779" t="s">
        <v>272</v>
      </c>
      <c r="G55" s="771" t="s">
        <v>287</v>
      </c>
      <c r="H55" s="771" t="s">
        <v>272</v>
      </c>
      <c r="I55" s="776" t="s">
        <v>281</v>
      </c>
      <c r="J55" s="779" t="s">
        <v>293</v>
      </c>
      <c r="L55" s="770">
        <v>11</v>
      </c>
      <c r="M55" s="725" t="s">
        <v>287</v>
      </c>
    </row>
    <row r="56" spans="1:13" ht="26.25" thickBot="1">
      <c r="A56" s="770">
        <v>12</v>
      </c>
      <c r="B56" s="771" t="s">
        <v>288</v>
      </c>
      <c r="C56" s="771" t="s">
        <v>288</v>
      </c>
      <c r="D56" s="771" t="s">
        <v>285</v>
      </c>
      <c r="E56" s="771" t="s">
        <v>288</v>
      </c>
      <c r="F56" s="779" t="s">
        <v>273</v>
      </c>
      <c r="G56" s="771" t="s">
        <v>273</v>
      </c>
      <c r="H56" s="771" t="s">
        <v>288</v>
      </c>
      <c r="I56" s="776" t="s">
        <v>288</v>
      </c>
      <c r="J56" s="779" t="s">
        <v>288</v>
      </c>
      <c r="L56" s="770">
        <v>12</v>
      </c>
      <c r="M56" s="725" t="s">
        <v>272</v>
      </c>
    </row>
    <row r="57" spans="1:13" ht="26.25" thickBot="1">
      <c r="A57" s="770">
        <v>13</v>
      </c>
      <c r="B57" s="771" t="s">
        <v>273</v>
      </c>
      <c r="C57" s="771" t="s">
        <v>273</v>
      </c>
      <c r="D57" s="771" t="s">
        <v>288</v>
      </c>
      <c r="E57" s="771" t="s">
        <v>291</v>
      </c>
      <c r="F57" s="779" t="s">
        <v>288</v>
      </c>
      <c r="G57" s="771" t="s">
        <v>285</v>
      </c>
      <c r="H57" s="771" t="s">
        <v>291</v>
      </c>
      <c r="I57" s="776" t="s">
        <v>291</v>
      </c>
      <c r="J57" s="779" t="s">
        <v>272</v>
      </c>
      <c r="L57" s="770">
        <v>13</v>
      </c>
      <c r="M57" s="725" t="s">
        <v>288</v>
      </c>
    </row>
    <row r="58" spans="1:13" ht="26.25" thickBot="1">
      <c r="A58" s="770">
        <v>14</v>
      </c>
      <c r="B58" s="771" t="s">
        <v>291</v>
      </c>
      <c r="C58" s="771" t="s">
        <v>291</v>
      </c>
      <c r="D58" s="771" t="s">
        <v>291</v>
      </c>
      <c r="E58" s="771" t="s">
        <v>273</v>
      </c>
      <c r="F58" s="779" t="s">
        <v>291</v>
      </c>
      <c r="G58" s="771" t="s">
        <v>291</v>
      </c>
      <c r="H58" s="771" t="s">
        <v>273</v>
      </c>
      <c r="I58" s="776" t="s">
        <v>273</v>
      </c>
      <c r="J58" s="779" t="s">
        <v>291</v>
      </c>
      <c r="L58" s="770">
        <v>14</v>
      </c>
      <c r="M58" s="725" t="s">
        <v>291</v>
      </c>
    </row>
    <row r="60" spans="1:13">
      <c r="B60">
        <v>0</v>
      </c>
      <c r="C60">
        <v>0</v>
      </c>
      <c r="D60">
        <v>0</v>
      </c>
      <c r="E60">
        <v>0</v>
      </c>
      <c r="F60">
        <v>0</v>
      </c>
      <c r="G60">
        <v>0</v>
      </c>
      <c r="H60">
        <v>0</v>
      </c>
      <c r="I60">
        <v>0</v>
      </c>
      <c r="J60">
        <v>0</v>
      </c>
    </row>
    <row r="61" spans="1:13">
      <c r="B61">
        <v>0</v>
      </c>
      <c r="C61">
        <v>0</v>
      </c>
      <c r="D61">
        <v>1</v>
      </c>
      <c r="E61">
        <v>0</v>
      </c>
      <c r="F61">
        <v>0</v>
      </c>
      <c r="G61">
        <v>3</v>
      </c>
      <c r="H61">
        <v>0</v>
      </c>
      <c r="I61">
        <v>0</v>
      </c>
      <c r="J61">
        <v>0</v>
      </c>
    </row>
    <row r="62" spans="1:13">
      <c r="B62">
        <v>2</v>
      </c>
      <c r="C62">
        <v>0</v>
      </c>
      <c r="D62">
        <v>7</v>
      </c>
      <c r="E62">
        <v>0</v>
      </c>
      <c r="F62">
        <v>0</v>
      </c>
      <c r="G62">
        <v>5</v>
      </c>
      <c r="H62">
        <v>0</v>
      </c>
      <c r="I62">
        <v>0</v>
      </c>
      <c r="J62">
        <v>0</v>
      </c>
    </row>
    <row r="63" spans="1:13">
      <c r="B63">
        <v>1</v>
      </c>
      <c r="C63">
        <v>1</v>
      </c>
      <c r="D63">
        <v>1</v>
      </c>
      <c r="E63">
        <v>4</v>
      </c>
      <c r="F63">
        <v>4</v>
      </c>
      <c r="G63">
        <v>0</v>
      </c>
      <c r="H63">
        <v>4</v>
      </c>
      <c r="I63">
        <v>3</v>
      </c>
      <c r="J63">
        <v>6</v>
      </c>
    </row>
    <row r="64" spans="1:13">
      <c r="B64">
        <v>4</v>
      </c>
      <c r="C64">
        <v>2</v>
      </c>
      <c r="D64">
        <v>2</v>
      </c>
      <c r="E64">
        <v>2</v>
      </c>
      <c r="F64">
        <v>2</v>
      </c>
      <c r="G64">
        <v>3</v>
      </c>
      <c r="H64">
        <v>2</v>
      </c>
      <c r="I64">
        <v>4</v>
      </c>
      <c r="J64">
        <v>2</v>
      </c>
    </row>
    <row r="65" spans="1:10">
      <c r="B65">
        <v>3</v>
      </c>
      <c r="C65">
        <v>3</v>
      </c>
      <c r="D65">
        <v>1</v>
      </c>
      <c r="E65">
        <v>3</v>
      </c>
      <c r="F65">
        <v>3</v>
      </c>
      <c r="G65">
        <v>2</v>
      </c>
      <c r="H65">
        <v>3</v>
      </c>
      <c r="I65">
        <v>3</v>
      </c>
      <c r="J65">
        <v>4</v>
      </c>
    </row>
    <row r="66" spans="1:10">
      <c r="B66">
        <v>0</v>
      </c>
      <c r="C66">
        <v>1</v>
      </c>
      <c r="D66">
        <v>5</v>
      </c>
      <c r="E66">
        <v>1</v>
      </c>
      <c r="F66">
        <v>1</v>
      </c>
      <c r="G66">
        <v>6</v>
      </c>
      <c r="H66">
        <v>0</v>
      </c>
      <c r="I66">
        <v>0</v>
      </c>
      <c r="J66">
        <v>0</v>
      </c>
    </row>
    <row r="67" spans="1:10">
      <c r="B67">
        <v>4</v>
      </c>
      <c r="C67">
        <v>5</v>
      </c>
      <c r="D67">
        <v>3</v>
      </c>
      <c r="E67">
        <v>3</v>
      </c>
      <c r="F67">
        <v>3</v>
      </c>
      <c r="G67">
        <v>0</v>
      </c>
      <c r="H67">
        <v>4</v>
      </c>
      <c r="I67">
        <v>2</v>
      </c>
      <c r="J67">
        <v>2</v>
      </c>
    </row>
    <row r="68" spans="1:10">
      <c r="B68">
        <v>0</v>
      </c>
      <c r="C68">
        <v>2</v>
      </c>
      <c r="D68">
        <v>1</v>
      </c>
      <c r="E68">
        <v>1</v>
      </c>
      <c r="F68">
        <v>1</v>
      </c>
      <c r="G68">
        <v>2</v>
      </c>
      <c r="H68">
        <v>2</v>
      </c>
      <c r="I68">
        <v>0</v>
      </c>
      <c r="J68">
        <v>1</v>
      </c>
    </row>
    <row r="69" spans="1:10">
      <c r="B69">
        <v>3</v>
      </c>
      <c r="C69">
        <v>3</v>
      </c>
      <c r="D69">
        <v>3</v>
      </c>
      <c r="E69">
        <v>4</v>
      </c>
      <c r="F69">
        <v>2</v>
      </c>
      <c r="G69">
        <v>2</v>
      </c>
      <c r="H69">
        <v>4</v>
      </c>
      <c r="I69">
        <v>4</v>
      </c>
      <c r="J69">
        <v>5</v>
      </c>
    </row>
    <row r="70" spans="1:10">
      <c r="B70">
        <v>8</v>
      </c>
      <c r="C70">
        <v>4</v>
      </c>
      <c r="D70">
        <v>7</v>
      </c>
      <c r="E70">
        <v>5</v>
      </c>
      <c r="F70">
        <v>5</v>
      </c>
      <c r="G70">
        <v>0</v>
      </c>
      <c r="H70">
        <v>4</v>
      </c>
      <c r="I70">
        <v>7</v>
      </c>
      <c r="J70">
        <v>3</v>
      </c>
    </row>
    <row r="71" spans="1:10">
      <c r="B71">
        <v>3</v>
      </c>
      <c r="C71">
        <v>1</v>
      </c>
      <c r="D71">
        <v>6</v>
      </c>
      <c r="E71">
        <v>1</v>
      </c>
      <c r="F71">
        <v>1</v>
      </c>
      <c r="G71">
        <v>5</v>
      </c>
      <c r="H71">
        <v>1</v>
      </c>
      <c r="I71">
        <v>3</v>
      </c>
      <c r="J71">
        <v>1</v>
      </c>
    </row>
    <row r="72" spans="1:10">
      <c r="B72">
        <v>1</v>
      </c>
      <c r="C72">
        <v>1</v>
      </c>
      <c r="D72">
        <v>0</v>
      </c>
      <c r="E72">
        <v>1</v>
      </c>
      <c r="F72">
        <v>0</v>
      </c>
      <c r="G72">
        <v>3</v>
      </c>
      <c r="H72">
        <v>1</v>
      </c>
      <c r="I72">
        <v>1</v>
      </c>
      <c r="J72">
        <v>1</v>
      </c>
    </row>
    <row r="73" spans="1:10">
      <c r="B73">
        <v>0</v>
      </c>
      <c r="C73">
        <v>0</v>
      </c>
      <c r="D73">
        <v>0</v>
      </c>
      <c r="E73">
        <v>1</v>
      </c>
      <c r="F73">
        <v>0</v>
      </c>
      <c r="G73">
        <v>0</v>
      </c>
      <c r="H73">
        <v>1</v>
      </c>
      <c r="I73">
        <v>1</v>
      </c>
      <c r="J73">
        <v>0</v>
      </c>
    </row>
    <row r="75" spans="1:10">
      <c r="A75" t="s">
        <v>1042</v>
      </c>
      <c r="B75" s="725">
        <v>5</v>
      </c>
      <c r="C75" s="725">
        <v>4</v>
      </c>
      <c r="D75" s="725">
        <v>3</v>
      </c>
      <c r="E75" s="725">
        <v>3</v>
      </c>
      <c r="F75" s="725">
        <v>5</v>
      </c>
      <c r="G75" s="725">
        <v>5</v>
      </c>
      <c r="H75" s="725">
        <v>4</v>
      </c>
      <c r="I75" s="725">
        <v>5</v>
      </c>
      <c r="J75" s="725">
        <v>5</v>
      </c>
    </row>
    <row r="76" spans="1:10">
      <c r="A76" t="s">
        <v>1043</v>
      </c>
      <c r="B76" s="725">
        <f>AVERAGE(B60:B73)</f>
        <v>2.0714285714285716</v>
      </c>
      <c r="C76" s="725">
        <f t="shared" ref="C76:I76" si="2">AVERAGE(C60:C73)</f>
        <v>1.6428571428571428</v>
      </c>
      <c r="D76" s="725">
        <f t="shared" si="2"/>
        <v>2.6428571428571428</v>
      </c>
      <c r="E76" s="725">
        <f t="shared" si="2"/>
        <v>1.8571428571428572</v>
      </c>
      <c r="F76" s="725">
        <f t="shared" si="2"/>
        <v>1.5714285714285714</v>
      </c>
      <c r="G76" s="725">
        <f t="shared" si="2"/>
        <v>2.2142857142857144</v>
      </c>
      <c r="H76" s="725">
        <f t="shared" si="2"/>
        <v>1.8571428571428572</v>
      </c>
      <c r="I76" s="725">
        <f t="shared" si="2"/>
        <v>2</v>
      </c>
      <c r="J76" s="725">
        <f>AVERAGE(J60:J73)</f>
        <v>1.7857142857142858</v>
      </c>
    </row>
    <row r="78" spans="1:10">
      <c r="A78" t="s">
        <v>1044</v>
      </c>
    </row>
    <row r="79" spans="1:10">
      <c r="A79" s="725">
        <v>1</v>
      </c>
      <c r="B79" s="725" t="s">
        <v>1014</v>
      </c>
    </row>
    <row r="80" spans="1:10">
      <c r="A80" s="725">
        <v>2</v>
      </c>
      <c r="B80" s="725" t="s">
        <v>837</v>
      </c>
    </row>
    <row r="81" spans="1:2">
      <c r="A81" s="725">
        <v>3</v>
      </c>
      <c r="B81" s="725" t="s">
        <v>1018</v>
      </c>
    </row>
    <row r="82" spans="1:2">
      <c r="A82" s="725">
        <v>4</v>
      </c>
      <c r="B82" s="852" t="s">
        <v>1045</v>
      </c>
    </row>
    <row r="83" spans="1:2">
      <c r="A83" s="725">
        <v>5</v>
      </c>
      <c r="B83" s="852"/>
    </row>
    <row r="84" spans="1:2">
      <c r="A84" s="725">
        <v>6</v>
      </c>
      <c r="B84" s="725" t="s">
        <v>1017</v>
      </c>
    </row>
    <row r="85" spans="1:2">
      <c r="A85" s="725">
        <v>7</v>
      </c>
      <c r="B85" s="725" t="s">
        <v>998</v>
      </c>
    </row>
    <row r="86" spans="1:2">
      <c r="A86" s="725">
        <v>8</v>
      </c>
      <c r="B86" s="725" t="s">
        <v>1046</v>
      </c>
    </row>
    <row r="87" spans="1:2">
      <c r="A87" s="725">
        <v>9</v>
      </c>
      <c r="B87" s="725" t="s">
        <v>838</v>
      </c>
    </row>
  </sheetData>
  <mergeCells count="8">
    <mergeCell ref="M52:M53"/>
    <mergeCell ref="B82:B83"/>
    <mergeCell ref="M10:M11"/>
    <mergeCell ref="N5:N6"/>
    <mergeCell ref="N8:N9"/>
    <mergeCell ref="N12:N13"/>
    <mergeCell ref="M47:M48"/>
    <mergeCell ref="M49:M51"/>
  </mergeCells>
  <pageMargins left="0.7" right="0.7" top="0.75" bottom="0.75" header="0.3" footer="0.3"/>
</worksheet>
</file>

<file path=xl/worksheets/sheet158.xml><?xml version="1.0" encoding="utf-8"?>
<worksheet xmlns="http://schemas.openxmlformats.org/spreadsheetml/2006/main" xmlns:r="http://schemas.openxmlformats.org/officeDocument/2006/relationships">
  <dimension ref="A1:Q286"/>
  <sheetViews>
    <sheetView topLeftCell="C267" workbookViewId="0">
      <selection activeCell="C34" sqref="C34"/>
    </sheetView>
  </sheetViews>
  <sheetFormatPr defaultRowHeight="12.75"/>
  <cols>
    <col min="2" max="2" width="16.140625" customWidth="1"/>
    <col min="3" max="3" width="17.5703125" customWidth="1"/>
    <col min="4" max="4" width="16.85546875" customWidth="1"/>
    <col min="5" max="5" width="16.140625" customWidth="1"/>
    <col min="6" max="6" width="15.7109375" customWidth="1"/>
    <col min="7" max="7" width="17.28515625" customWidth="1"/>
    <col min="8" max="8" width="17.5703125" customWidth="1"/>
    <col min="9" max="9" width="16.5703125" customWidth="1"/>
  </cols>
  <sheetData>
    <row r="1" spans="1:9" ht="16.5" thickBot="1">
      <c r="A1" s="767" t="s">
        <v>1008</v>
      </c>
    </row>
    <row r="2" spans="1:9" ht="57.75" thickBot="1">
      <c r="A2" s="768"/>
      <c r="B2" s="769" t="s">
        <v>1005</v>
      </c>
      <c r="C2" s="769" t="s">
        <v>1004</v>
      </c>
      <c r="D2" s="769" t="s">
        <v>996</v>
      </c>
      <c r="E2" s="769" t="s">
        <v>1010</v>
      </c>
      <c r="F2" s="769" t="s">
        <v>1006</v>
      </c>
      <c r="G2" s="769" t="s">
        <v>1007</v>
      </c>
      <c r="H2" s="769" t="s">
        <v>997</v>
      </c>
      <c r="I2" s="769" t="s">
        <v>1009</v>
      </c>
    </row>
    <row r="3" spans="1:9" ht="15.75" thickBot="1">
      <c r="A3" s="770">
        <v>1</v>
      </c>
      <c r="B3" s="762" t="s">
        <v>290</v>
      </c>
      <c r="C3" s="762" t="s">
        <v>290</v>
      </c>
      <c r="D3" s="762" t="s">
        <v>290</v>
      </c>
      <c r="E3" s="762" t="s">
        <v>290</v>
      </c>
      <c r="F3" s="762" t="s">
        <v>290</v>
      </c>
      <c r="G3" s="762" t="s">
        <v>290</v>
      </c>
      <c r="H3" s="771" t="s">
        <v>290</v>
      </c>
      <c r="I3" s="771" t="s">
        <v>290</v>
      </c>
    </row>
    <row r="4" spans="1:9" ht="15.75" thickBot="1">
      <c r="A4" s="770">
        <v>2</v>
      </c>
      <c r="B4" s="762" t="s">
        <v>284</v>
      </c>
      <c r="C4" s="762" t="s">
        <v>284</v>
      </c>
      <c r="D4" s="762" t="s">
        <v>284</v>
      </c>
      <c r="E4" s="762" t="s">
        <v>284</v>
      </c>
      <c r="F4" s="762" t="s">
        <v>284</v>
      </c>
      <c r="G4" s="762" t="s">
        <v>284</v>
      </c>
      <c r="H4" s="771" t="s">
        <v>284</v>
      </c>
      <c r="I4" s="771" t="s">
        <v>284</v>
      </c>
    </row>
    <row r="5" spans="1:9" ht="15.75" thickBot="1">
      <c r="A5" s="770">
        <v>3</v>
      </c>
      <c r="B5" s="762" t="s">
        <v>292</v>
      </c>
      <c r="C5" s="762" t="s">
        <v>289</v>
      </c>
      <c r="D5" s="762" t="s">
        <v>289</v>
      </c>
      <c r="E5" s="762" t="s">
        <v>292</v>
      </c>
      <c r="F5" s="762" t="s">
        <v>289</v>
      </c>
      <c r="G5" s="762" t="s">
        <v>289</v>
      </c>
      <c r="H5" s="771" t="s">
        <v>289</v>
      </c>
      <c r="I5" s="771" t="s">
        <v>289</v>
      </c>
    </row>
    <row r="6" spans="1:9" ht="15.75" thickBot="1">
      <c r="A6" s="770">
        <v>4</v>
      </c>
      <c r="B6" s="762" t="s">
        <v>289</v>
      </c>
      <c r="C6" s="762" t="s">
        <v>292</v>
      </c>
      <c r="D6" s="762" t="s">
        <v>292</v>
      </c>
      <c r="E6" s="772" t="s">
        <v>285</v>
      </c>
      <c r="F6" s="853" t="s">
        <v>999</v>
      </c>
      <c r="G6" s="772" t="s">
        <v>292</v>
      </c>
      <c r="H6" s="771" t="s">
        <v>292</v>
      </c>
      <c r="I6" s="858" t="s">
        <v>1021</v>
      </c>
    </row>
    <row r="7" spans="1:9" ht="15.75" thickBot="1">
      <c r="A7" s="770">
        <v>5</v>
      </c>
      <c r="B7" s="762" t="s">
        <v>285</v>
      </c>
      <c r="C7" s="772" t="s">
        <v>1000</v>
      </c>
      <c r="D7" s="853" t="s">
        <v>999</v>
      </c>
      <c r="E7" s="773" t="s">
        <v>273</v>
      </c>
      <c r="F7" s="854"/>
      <c r="G7" s="853" t="s">
        <v>999</v>
      </c>
      <c r="H7" s="858" t="s">
        <v>999</v>
      </c>
      <c r="I7" s="860"/>
    </row>
    <row r="8" spans="1:9" ht="15.75" thickBot="1">
      <c r="A8" s="770">
        <v>6</v>
      </c>
      <c r="B8" s="772" t="s">
        <v>1000</v>
      </c>
      <c r="C8" s="762" t="s">
        <v>1001</v>
      </c>
      <c r="D8" s="854"/>
      <c r="E8" s="762" t="s">
        <v>289</v>
      </c>
      <c r="F8" s="762" t="s">
        <v>292</v>
      </c>
      <c r="G8" s="854"/>
      <c r="H8" s="860"/>
      <c r="I8" s="779" t="s">
        <v>292</v>
      </c>
    </row>
    <row r="9" spans="1:9" ht="15.75" customHeight="1" thickBot="1">
      <c r="A9" s="770">
        <v>7</v>
      </c>
      <c r="B9" s="762" t="s">
        <v>1001</v>
      </c>
      <c r="C9" s="772" t="s">
        <v>285</v>
      </c>
      <c r="D9" s="853" t="s">
        <v>1002</v>
      </c>
      <c r="E9" s="853" t="s">
        <v>999</v>
      </c>
      <c r="F9" s="853" t="s">
        <v>1002</v>
      </c>
      <c r="G9" s="853" t="s">
        <v>1002</v>
      </c>
      <c r="H9" s="858" t="s">
        <v>1002</v>
      </c>
      <c r="I9" s="858" t="s">
        <v>1002</v>
      </c>
    </row>
    <row r="10" spans="1:9" ht="15.75" customHeight="1" thickBot="1">
      <c r="A10" s="770">
        <v>8</v>
      </c>
      <c r="B10" s="762" t="s">
        <v>273</v>
      </c>
      <c r="C10" s="853" t="s">
        <v>1002</v>
      </c>
      <c r="D10" s="854"/>
      <c r="E10" s="854"/>
      <c r="F10" s="854"/>
      <c r="G10" s="854"/>
      <c r="H10" s="860"/>
      <c r="I10" s="859"/>
    </row>
    <row r="11" spans="1:9" ht="15.75" thickBot="1">
      <c r="A11" s="770">
        <v>9</v>
      </c>
      <c r="B11" s="853" t="s">
        <v>1002</v>
      </c>
      <c r="C11" s="854"/>
      <c r="D11" s="762" t="s">
        <v>285</v>
      </c>
      <c r="E11" s="853" t="s">
        <v>1002</v>
      </c>
      <c r="F11" s="762" t="s">
        <v>287</v>
      </c>
      <c r="G11" s="762" t="s">
        <v>287</v>
      </c>
      <c r="H11" s="771" t="s">
        <v>287</v>
      </c>
      <c r="I11" s="779" t="s">
        <v>287</v>
      </c>
    </row>
    <row r="12" spans="1:9" ht="15.75" customHeight="1" thickBot="1">
      <c r="A12" s="770">
        <v>10</v>
      </c>
      <c r="B12" s="854"/>
      <c r="C12" s="762" t="s">
        <v>273</v>
      </c>
      <c r="D12" s="762" t="s">
        <v>287</v>
      </c>
      <c r="E12" s="854"/>
      <c r="F12" s="762" t="s">
        <v>273</v>
      </c>
      <c r="G12" s="853" t="s">
        <v>1003</v>
      </c>
      <c r="H12" s="858" t="s">
        <v>1003</v>
      </c>
      <c r="I12" s="780" t="s">
        <v>273</v>
      </c>
    </row>
    <row r="13" spans="1:9" ht="15.75" thickBot="1">
      <c r="A13" s="770">
        <v>11</v>
      </c>
      <c r="B13" s="762" t="s">
        <v>287</v>
      </c>
      <c r="C13" s="762" t="s">
        <v>287</v>
      </c>
      <c r="D13" s="762" t="s">
        <v>272</v>
      </c>
      <c r="E13" s="772" t="s">
        <v>287</v>
      </c>
      <c r="F13" s="853" t="s">
        <v>1003</v>
      </c>
      <c r="G13" s="854"/>
      <c r="H13" s="860"/>
      <c r="I13" s="859" t="s">
        <v>1003</v>
      </c>
    </row>
    <row r="14" spans="1:9" ht="15.75" thickBot="1">
      <c r="A14" s="770">
        <v>12</v>
      </c>
      <c r="B14" s="762" t="s">
        <v>272</v>
      </c>
      <c r="C14" s="762" t="s">
        <v>272</v>
      </c>
      <c r="D14" s="762" t="s">
        <v>288</v>
      </c>
      <c r="E14" s="762" t="s">
        <v>272</v>
      </c>
      <c r="F14" s="854"/>
      <c r="G14" s="762" t="s">
        <v>273</v>
      </c>
      <c r="H14" s="771" t="s">
        <v>288</v>
      </c>
      <c r="I14" s="860"/>
    </row>
    <row r="15" spans="1:9" ht="15.75" thickBot="1">
      <c r="A15" s="770">
        <v>13</v>
      </c>
      <c r="B15" s="762" t="s">
        <v>288</v>
      </c>
      <c r="C15" s="762" t="s">
        <v>288</v>
      </c>
      <c r="D15" s="762" t="s">
        <v>273</v>
      </c>
      <c r="E15" s="762" t="s">
        <v>288</v>
      </c>
      <c r="F15" s="762" t="s">
        <v>288</v>
      </c>
      <c r="G15" s="762" t="s">
        <v>288</v>
      </c>
      <c r="H15" s="771" t="s">
        <v>273</v>
      </c>
      <c r="I15" s="771" t="s">
        <v>288</v>
      </c>
    </row>
    <row r="16" spans="1:9" ht="15.75" thickBot="1">
      <c r="A16" s="770">
        <v>14</v>
      </c>
      <c r="B16" s="762" t="s">
        <v>291</v>
      </c>
      <c r="C16" s="762" t="s">
        <v>291</v>
      </c>
      <c r="D16" s="762" t="s">
        <v>291</v>
      </c>
      <c r="E16" s="762" t="s">
        <v>291</v>
      </c>
      <c r="F16" s="762" t="s">
        <v>291</v>
      </c>
      <c r="G16" s="762" t="s">
        <v>291</v>
      </c>
      <c r="H16" s="771" t="s">
        <v>291</v>
      </c>
      <c r="I16" s="771" t="s">
        <v>291</v>
      </c>
    </row>
    <row r="17" spans="1:16">
      <c r="A17" t="s">
        <v>1020</v>
      </c>
    </row>
    <row r="18" spans="1:16">
      <c r="B18" t="s">
        <v>1022</v>
      </c>
      <c r="C18" t="s">
        <v>1023</v>
      </c>
      <c r="D18" t="s">
        <v>1024</v>
      </c>
      <c r="E18" t="s">
        <v>1025</v>
      </c>
      <c r="F18" t="s">
        <v>1026</v>
      </c>
      <c r="G18" t="s">
        <v>1027</v>
      </c>
      <c r="H18" t="s">
        <v>1028</v>
      </c>
      <c r="I18" t="s">
        <v>1029</v>
      </c>
      <c r="J18" t="s">
        <v>1030</v>
      </c>
      <c r="K18" t="s">
        <v>1031</v>
      </c>
      <c r="L18" t="s">
        <v>1032</v>
      </c>
      <c r="M18" t="s">
        <v>1033</v>
      </c>
      <c r="N18" t="s">
        <v>274</v>
      </c>
      <c r="O18" t="s">
        <v>275</v>
      </c>
      <c r="P18" s="725" t="s">
        <v>1034</v>
      </c>
    </row>
    <row r="19" spans="1:16">
      <c r="A19" t="s">
        <v>1022</v>
      </c>
      <c r="B19" s="781"/>
      <c r="C19" s="725">
        <v>1</v>
      </c>
      <c r="D19" s="725">
        <v>1</v>
      </c>
      <c r="E19" s="725">
        <v>0</v>
      </c>
      <c r="F19" s="725">
        <v>0</v>
      </c>
      <c r="G19" s="725">
        <v>1</v>
      </c>
      <c r="H19" s="725">
        <v>1</v>
      </c>
      <c r="I19" s="725">
        <v>1</v>
      </c>
      <c r="J19" s="725">
        <v>0</v>
      </c>
      <c r="K19" s="725">
        <v>0</v>
      </c>
      <c r="L19" s="725">
        <v>1</v>
      </c>
      <c r="M19" s="725">
        <v>0</v>
      </c>
      <c r="N19" s="725">
        <v>0</v>
      </c>
      <c r="O19" s="725">
        <v>0</v>
      </c>
      <c r="P19" s="725">
        <f>SUM(B19:O19)</f>
        <v>6</v>
      </c>
    </row>
    <row r="20" spans="1:16">
      <c r="A20" t="s">
        <v>1023</v>
      </c>
      <c r="B20" s="725">
        <v>0</v>
      </c>
      <c r="C20" s="781"/>
      <c r="D20" s="725">
        <v>1</v>
      </c>
      <c r="E20" s="725">
        <v>0</v>
      </c>
      <c r="F20" s="725">
        <v>0</v>
      </c>
      <c r="G20" s="725">
        <v>0</v>
      </c>
      <c r="H20" s="725">
        <v>1</v>
      </c>
      <c r="I20" s="725">
        <v>1</v>
      </c>
      <c r="J20" s="725">
        <v>0</v>
      </c>
      <c r="K20" s="725">
        <v>0</v>
      </c>
      <c r="L20" s="725">
        <v>1</v>
      </c>
      <c r="M20" s="725">
        <v>0</v>
      </c>
      <c r="N20" s="725">
        <v>0</v>
      </c>
      <c r="O20" s="725">
        <v>0</v>
      </c>
      <c r="P20" s="725">
        <f t="shared" ref="P20:P32" si="0">SUM(B20:O20)</f>
        <v>4</v>
      </c>
    </row>
    <row r="21" spans="1:16">
      <c r="A21" t="s">
        <v>1024</v>
      </c>
      <c r="B21" s="725">
        <v>0</v>
      </c>
      <c r="C21" s="725">
        <v>0</v>
      </c>
      <c r="D21" s="781"/>
      <c r="E21" s="725">
        <v>0</v>
      </c>
      <c r="F21" s="725">
        <v>0</v>
      </c>
      <c r="G21" s="725">
        <v>0</v>
      </c>
      <c r="H21" s="725">
        <v>0</v>
      </c>
      <c r="I21" s="725">
        <v>1</v>
      </c>
      <c r="J21" s="725">
        <v>0</v>
      </c>
      <c r="K21" s="725">
        <v>0</v>
      </c>
      <c r="L21" s="725">
        <v>1</v>
      </c>
      <c r="M21" s="725">
        <v>0</v>
      </c>
      <c r="N21" s="725">
        <v>0</v>
      </c>
      <c r="O21" s="725">
        <v>0</v>
      </c>
      <c r="P21" s="725">
        <f t="shared" si="0"/>
        <v>2</v>
      </c>
    </row>
    <row r="22" spans="1:16">
      <c r="A22" t="s">
        <v>1025</v>
      </c>
      <c r="B22" s="725">
        <v>1</v>
      </c>
      <c r="C22" s="725">
        <v>1</v>
      </c>
      <c r="D22" s="725">
        <v>1</v>
      </c>
      <c r="E22" s="781"/>
      <c r="F22" s="725">
        <v>1</v>
      </c>
      <c r="G22" s="725">
        <v>1</v>
      </c>
      <c r="H22" s="725">
        <v>1</v>
      </c>
      <c r="I22" s="725">
        <v>1</v>
      </c>
      <c r="J22" s="725">
        <v>1</v>
      </c>
      <c r="K22" s="725">
        <v>0</v>
      </c>
      <c r="L22" s="725">
        <v>1</v>
      </c>
      <c r="M22" s="725">
        <v>1</v>
      </c>
      <c r="N22" s="725">
        <v>1</v>
      </c>
      <c r="O22" s="725">
        <v>1</v>
      </c>
      <c r="P22" s="725">
        <f t="shared" si="0"/>
        <v>12</v>
      </c>
    </row>
    <row r="23" spans="1:16">
      <c r="A23" t="s">
        <v>1026</v>
      </c>
      <c r="B23" s="725">
        <v>0</v>
      </c>
      <c r="C23" s="725">
        <v>0</v>
      </c>
      <c r="D23" s="725">
        <v>0</v>
      </c>
      <c r="E23" s="725">
        <v>0</v>
      </c>
      <c r="F23" s="781"/>
      <c r="G23" s="725">
        <v>0</v>
      </c>
      <c r="H23" s="725">
        <v>0</v>
      </c>
      <c r="I23" s="725">
        <v>1</v>
      </c>
      <c r="J23" s="725">
        <v>0</v>
      </c>
      <c r="K23" s="725">
        <v>0</v>
      </c>
      <c r="L23" s="725">
        <v>1</v>
      </c>
      <c r="M23" s="725">
        <v>0</v>
      </c>
      <c r="N23" s="725">
        <v>0</v>
      </c>
      <c r="O23" s="725">
        <v>0</v>
      </c>
      <c r="P23" s="725">
        <f t="shared" si="0"/>
        <v>2</v>
      </c>
    </row>
    <row r="24" spans="1:16">
      <c r="A24" t="s">
        <v>1027</v>
      </c>
      <c r="B24" s="725">
        <v>0</v>
      </c>
      <c r="C24" s="725">
        <v>0</v>
      </c>
      <c r="D24" s="725">
        <v>1</v>
      </c>
      <c r="E24" s="725">
        <v>0</v>
      </c>
      <c r="F24" s="725">
        <v>0</v>
      </c>
      <c r="G24" s="781"/>
      <c r="H24" s="725">
        <v>1</v>
      </c>
      <c r="I24" s="725">
        <v>1</v>
      </c>
      <c r="J24" s="725">
        <v>0</v>
      </c>
      <c r="K24" s="725">
        <v>0</v>
      </c>
      <c r="L24" s="725">
        <v>1</v>
      </c>
      <c r="M24" s="725">
        <v>0</v>
      </c>
      <c r="N24" s="725">
        <v>0</v>
      </c>
      <c r="O24" s="725">
        <v>0</v>
      </c>
      <c r="P24" s="725">
        <f t="shared" si="0"/>
        <v>4</v>
      </c>
    </row>
    <row r="25" spans="1:16">
      <c r="A25" t="s">
        <v>1028</v>
      </c>
      <c r="B25" s="725">
        <v>0</v>
      </c>
      <c r="C25" s="725">
        <v>0</v>
      </c>
      <c r="D25" s="725">
        <v>1</v>
      </c>
      <c r="E25" s="725">
        <v>0</v>
      </c>
      <c r="F25" s="725">
        <v>0</v>
      </c>
      <c r="G25" s="725">
        <v>0</v>
      </c>
      <c r="H25" s="781"/>
      <c r="I25" s="725">
        <v>1</v>
      </c>
      <c r="J25" s="725">
        <v>0</v>
      </c>
      <c r="K25" s="725">
        <v>0</v>
      </c>
      <c r="L25" s="725">
        <v>1</v>
      </c>
      <c r="M25" s="725">
        <v>0</v>
      </c>
      <c r="N25" s="725">
        <v>0</v>
      </c>
      <c r="O25" s="725">
        <v>0</v>
      </c>
      <c r="P25" s="725">
        <f t="shared" si="0"/>
        <v>3</v>
      </c>
    </row>
    <row r="26" spans="1:16">
      <c r="A26" t="s">
        <v>1029</v>
      </c>
      <c r="B26" s="725">
        <v>0</v>
      </c>
      <c r="C26" s="725">
        <v>0</v>
      </c>
      <c r="D26" s="725">
        <v>0</v>
      </c>
      <c r="E26" s="725">
        <v>0</v>
      </c>
      <c r="F26" s="725">
        <v>0</v>
      </c>
      <c r="G26" s="725">
        <v>0</v>
      </c>
      <c r="H26" s="725">
        <v>0</v>
      </c>
      <c r="I26" s="781"/>
      <c r="J26" s="725">
        <v>0</v>
      </c>
      <c r="K26" s="725">
        <v>0</v>
      </c>
      <c r="L26" s="725">
        <v>1</v>
      </c>
      <c r="M26" s="725">
        <v>0</v>
      </c>
      <c r="N26" s="725">
        <v>0</v>
      </c>
      <c r="O26" s="725">
        <v>0</v>
      </c>
      <c r="P26" s="725">
        <f t="shared" si="0"/>
        <v>1</v>
      </c>
    </row>
    <row r="27" spans="1:16">
      <c r="A27" t="s">
        <v>1030</v>
      </c>
      <c r="B27" s="725">
        <v>1</v>
      </c>
      <c r="C27" s="725">
        <v>1</v>
      </c>
      <c r="D27" s="725">
        <v>1</v>
      </c>
      <c r="E27" s="725">
        <v>0</v>
      </c>
      <c r="F27" s="725">
        <v>0</v>
      </c>
      <c r="G27" s="725">
        <v>1</v>
      </c>
      <c r="H27" s="725">
        <v>1</v>
      </c>
      <c r="I27" s="725">
        <v>1</v>
      </c>
      <c r="J27" s="781"/>
      <c r="K27" s="725">
        <v>0</v>
      </c>
      <c r="L27" s="725">
        <v>1</v>
      </c>
      <c r="M27" s="725">
        <v>0</v>
      </c>
      <c r="N27" s="725">
        <v>1</v>
      </c>
      <c r="O27" s="725">
        <v>0</v>
      </c>
      <c r="P27" s="725">
        <f t="shared" si="0"/>
        <v>8</v>
      </c>
    </row>
    <row r="28" spans="1:16">
      <c r="A28" t="s">
        <v>1031</v>
      </c>
      <c r="B28" s="725">
        <v>1</v>
      </c>
      <c r="C28" s="725">
        <v>1</v>
      </c>
      <c r="D28" s="725">
        <v>1</v>
      </c>
      <c r="E28" s="725">
        <v>1</v>
      </c>
      <c r="F28" s="725">
        <v>1</v>
      </c>
      <c r="G28" s="725">
        <v>1</v>
      </c>
      <c r="H28" s="725">
        <v>1</v>
      </c>
      <c r="I28" s="725">
        <v>1</v>
      </c>
      <c r="J28" s="725">
        <v>1</v>
      </c>
      <c r="K28" s="781"/>
      <c r="L28" s="725">
        <v>1</v>
      </c>
      <c r="M28" s="725">
        <v>1</v>
      </c>
      <c r="N28" s="725">
        <v>1</v>
      </c>
      <c r="O28" s="725">
        <v>1</v>
      </c>
      <c r="P28" s="725">
        <f t="shared" si="0"/>
        <v>13</v>
      </c>
    </row>
    <row r="29" spans="1:16">
      <c r="A29" t="s">
        <v>1032</v>
      </c>
      <c r="B29" s="725">
        <v>0</v>
      </c>
      <c r="C29" s="725">
        <v>0</v>
      </c>
      <c r="D29" s="725">
        <v>0</v>
      </c>
      <c r="E29" s="725">
        <v>0</v>
      </c>
      <c r="F29" s="725">
        <v>0</v>
      </c>
      <c r="G29" s="725">
        <v>0</v>
      </c>
      <c r="H29" s="725">
        <v>0</v>
      </c>
      <c r="I29" s="725">
        <v>0</v>
      </c>
      <c r="J29" s="725">
        <v>0</v>
      </c>
      <c r="K29" s="725">
        <v>0</v>
      </c>
      <c r="L29" s="781"/>
      <c r="M29" s="725">
        <v>0</v>
      </c>
      <c r="N29" s="725">
        <v>0</v>
      </c>
      <c r="O29" s="725">
        <v>0</v>
      </c>
      <c r="P29" s="725">
        <f t="shared" si="0"/>
        <v>0</v>
      </c>
    </row>
    <row r="30" spans="1:16">
      <c r="A30" t="s">
        <v>1033</v>
      </c>
      <c r="B30" s="725">
        <v>0</v>
      </c>
      <c r="C30" s="725">
        <v>1</v>
      </c>
      <c r="D30" s="725">
        <v>1</v>
      </c>
      <c r="E30" s="725">
        <v>0</v>
      </c>
      <c r="F30" s="725">
        <v>1</v>
      </c>
      <c r="G30" s="725">
        <v>1</v>
      </c>
      <c r="H30" s="725">
        <v>1</v>
      </c>
      <c r="I30" s="725">
        <v>1</v>
      </c>
      <c r="J30" s="725">
        <v>0</v>
      </c>
      <c r="K30" s="725">
        <v>0</v>
      </c>
      <c r="L30" s="725">
        <v>1</v>
      </c>
      <c r="M30" s="781"/>
      <c r="N30" s="725">
        <v>0</v>
      </c>
      <c r="O30" s="725">
        <v>1</v>
      </c>
      <c r="P30" s="725">
        <f t="shared" si="0"/>
        <v>8</v>
      </c>
    </row>
    <row r="31" spans="1:16">
      <c r="A31" t="s">
        <v>274</v>
      </c>
      <c r="B31" s="725">
        <v>0</v>
      </c>
      <c r="C31" s="725">
        <v>1</v>
      </c>
      <c r="D31" s="725">
        <v>1</v>
      </c>
      <c r="E31" s="725">
        <v>0</v>
      </c>
      <c r="F31" s="725">
        <v>0</v>
      </c>
      <c r="G31" s="725">
        <v>1</v>
      </c>
      <c r="H31" s="725">
        <v>1</v>
      </c>
      <c r="I31" s="725">
        <v>1</v>
      </c>
      <c r="J31" s="725">
        <v>0</v>
      </c>
      <c r="K31" s="725">
        <v>0</v>
      </c>
      <c r="L31" s="725">
        <v>1</v>
      </c>
      <c r="M31" s="725">
        <v>0</v>
      </c>
      <c r="N31" s="781"/>
      <c r="O31" s="725">
        <v>0</v>
      </c>
      <c r="P31" s="725">
        <f t="shared" si="0"/>
        <v>6</v>
      </c>
    </row>
    <row r="32" spans="1:16">
      <c r="A32" t="s">
        <v>275</v>
      </c>
      <c r="B32" s="725">
        <v>0</v>
      </c>
      <c r="C32" s="725">
        <v>0</v>
      </c>
      <c r="D32" s="725">
        <v>0</v>
      </c>
      <c r="E32" s="725">
        <v>0</v>
      </c>
      <c r="F32" s="725">
        <v>0</v>
      </c>
      <c r="G32" s="725">
        <v>0</v>
      </c>
      <c r="H32" s="725">
        <v>0</v>
      </c>
      <c r="I32" s="725">
        <v>0</v>
      </c>
      <c r="J32" s="725">
        <v>0</v>
      </c>
      <c r="K32" s="725">
        <v>0</v>
      </c>
      <c r="L32" s="725">
        <v>1</v>
      </c>
      <c r="M32" s="725">
        <v>0</v>
      </c>
      <c r="N32" s="725">
        <v>0</v>
      </c>
      <c r="O32" s="781"/>
      <c r="P32" s="725">
        <f t="shared" si="0"/>
        <v>1</v>
      </c>
    </row>
    <row r="33" spans="1:16">
      <c r="A33" t="s">
        <v>1034</v>
      </c>
      <c r="B33" s="725">
        <f>SUM(B19:B32)</f>
        <v>3</v>
      </c>
      <c r="C33" s="725">
        <f t="shared" ref="C33:O33" si="1">SUM(C19:C32)</f>
        <v>6</v>
      </c>
      <c r="D33" s="725">
        <f t="shared" si="1"/>
        <v>9</v>
      </c>
      <c r="E33" s="725">
        <f t="shared" si="1"/>
        <v>1</v>
      </c>
      <c r="F33" s="725">
        <f t="shared" si="1"/>
        <v>3</v>
      </c>
      <c r="G33" s="725">
        <f t="shared" si="1"/>
        <v>6</v>
      </c>
      <c r="H33" s="725">
        <f t="shared" si="1"/>
        <v>8</v>
      </c>
      <c r="I33" s="725">
        <f t="shared" si="1"/>
        <v>11</v>
      </c>
      <c r="J33" s="725">
        <f t="shared" si="1"/>
        <v>2</v>
      </c>
      <c r="K33" s="725">
        <f t="shared" si="1"/>
        <v>0</v>
      </c>
      <c r="L33" s="725">
        <f t="shared" si="1"/>
        <v>13</v>
      </c>
      <c r="M33" s="725">
        <f t="shared" si="1"/>
        <v>2</v>
      </c>
      <c r="N33" s="725">
        <f t="shared" si="1"/>
        <v>3</v>
      </c>
      <c r="O33" s="725">
        <f t="shared" si="1"/>
        <v>3</v>
      </c>
      <c r="P33" s="725">
        <f>SUM(P19:P32)</f>
        <v>70</v>
      </c>
    </row>
    <row r="34" spans="1:16">
      <c r="B34" s="725"/>
      <c r="C34" s="725"/>
      <c r="D34" s="725"/>
      <c r="E34" s="725"/>
      <c r="F34" s="725"/>
      <c r="G34" s="725"/>
      <c r="H34" s="725"/>
      <c r="I34" s="725"/>
      <c r="J34" s="725"/>
      <c r="K34" s="725"/>
      <c r="L34" s="725"/>
      <c r="M34" s="725"/>
      <c r="N34" s="725"/>
      <c r="O34" s="725"/>
    </row>
    <row r="35" spans="1:16">
      <c r="A35" t="s">
        <v>1019</v>
      </c>
    </row>
    <row r="36" spans="1:16">
      <c r="B36" t="s">
        <v>1022</v>
      </c>
      <c r="C36" t="s">
        <v>1023</v>
      </c>
      <c r="D36" t="s">
        <v>1024</v>
      </c>
      <c r="E36" t="s">
        <v>1025</v>
      </c>
      <c r="F36" t="s">
        <v>1026</v>
      </c>
      <c r="G36" t="s">
        <v>1027</v>
      </c>
      <c r="H36" t="s">
        <v>1028</v>
      </c>
      <c r="I36" t="s">
        <v>1029</v>
      </c>
      <c r="J36" t="s">
        <v>1030</v>
      </c>
      <c r="K36" t="s">
        <v>1031</v>
      </c>
      <c r="L36" t="s">
        <v>1032</v>
      </c>
      <c r="M36" t="s">
        <v>1033</v>
      </c>
      <c r="N36" t="s">
        <v>274</v>
      </c>
      <c r="O36" t="s">
        <v>275</v>
      </c>
      <c r="P36" s="725" t="s">
        <v>1034</v>
      </c>
    </row>
    <row r="37" spans="1:16">
      <c r="A37" t="s">
        <v>1022</v>
      </c>
      <c r="B37" s="781"/>
      <c r="C37" s="725">
        <v>1</v>
      </c>
      <c r="D37" s="725">
        <v>1</v>
      </c>
      <c r="E37" s="725">
        <v>0</v>
      </c>
      <c r="F37" s="725">
        <v>0</v>
      </c>
      <c r="G37" s="725">
        <v>1</v>
      </c>
      <c r="H37" s="725">
        <v>1</v>
      </c>
      <c r="I37" s="725">
        <v>1</v>
      </c>
      <c r="J37" s="725">
        <v>0</v>
      </c>
      <c r="K37" s="725">
        <v>0</v>
      </c>
      <c r="L37" s="725">
        <v>1</v>
      </c>
      <c r="M37" s="725">
        <v>0</v>
      </c>
      <c r="N37" s="725">
        <v>1</v>
      </c>
      <c r="O37" s="725">
        <v>0</v>
      </c>
      <c r="P37" s="725">
        <f>SUM(B37:O37)</f>
        <v>7</v>
      </c>
    </row>
    <row r="38" spans="1:16">
      <c r="A38" t="s">
        <v>1023</v>
      </c>
      <c r="B38" s="725">
        <v>0</v>
      </c>
      <c r="C38" s="781"/>
      <c r="D38" s="725">
        <v>1</v>
      </c>
      <c r="E38" s="725">
        <v>0</v>
      </c>
      <c r="F38" s="725">
        <v>0</v>
      </c>
      <c r="G38" s="725">
        <v>1</v>
      </c>
      <c r="H38" s="725">
        <v>1</v>
      </c>
      <c r="I38" s="725">
        <v>1</v>
      </c>
      <c r="J38" s="725">
        <v>0</v>
      </c>
      <c r="K38" s="725">
        <v>0</v>
      </c>
      <c r="L38" s="725">
        <v>1</v>
      </c>
      <c r="M38" s="725">
        <v>0</v>
      </c>
      <c r="N38" s="725">
        <v>0</v>
      </c>
      <c r="O38" s="725">
        <v>0</v>
      </c>
      <c r="P38" s="725">
        <f t="shared" ref="P38:P50" si="2">SUM(B38:O38)</f>
        <v>5</v>
      </c>
    </row>
    <row r="39" spans="1:16">
      <c r="A39" t="s">
        <v>1024</v>
      </c>
      <c r="B39" s="725">
        <v>0</v>
      </c>
      <c r="C39" s="725">
        <v>0</v>
      </c>
      <c r="D39" s="781"/>
      <c r="E39" s="725">
        <v>0</v>
      </c>
      <c r="F39" s="725">
        <v>0</v>
      </c>
      <c r="G39" s="725">
        <v>0</v>
      </c>
      <c r="H39" s="725">
        <v>0</v>
      </c>
      <c r="I39" s="725">
        <v>1</v>
      </c>
      <c r="J39" s="725">
        <v>0</v>
      </c>
      <c r="K39" s="725">
        <v>0</v>
      </c>
      <c r="L39" s="725">
        <v>1</v>
      </c>
      <c r="M39" s="725">
        <v>0</v>
      </c>
      <c r="N39" s="725">
        <v>0</v>
      </c>
      <c r="O39" s="725">
        <v>0</v>
      </c>
      <c r="P39" s="725">
        <f t="shared" si="2"/>
        <v>2</v>
      </c>
    </row>
    <row r="40" spans="1:16">
      <c r="A40" t="s">
        <v>1025</v>
      </c>
      <c r="B40" s="725">
        <v>1</v>
      </c>
      <c r="C40" s="725">
        <v>1</v>
      </c>
      <c r="D40" s="725">
        <v>1</v>
      </c>
      <c r="E40" s="781"/>
      <c r="F40" s="725">
        <v>1</v>
      </c>
      <c r="G40" s="725">
        <v>1</v>
      </c>
      <c r="H40" s="725">
        <v>1</v>
      </c>
      <c r="I40" s="725">
        <v>1</v>
      </c>
      <c r="J40" s="725">
        <v>1</v>
      </c>
      <c r="K40" s="725">
        <v>0</v>
      </c>
      <c r="L40" s="725">
        <v>1</v>
      </c>
      <c r="M40" s="725">
        <v>1</v>
      </c>
      <c r="N40" s="725">
        <v>1</v>
      </c>
      <c r="O40" s="725">
        <v>1</v>
      </c>
      <c r="P40" s="725">
        <f t="shared" si="2"/>
        <v>12</v>
      </c>
    </row>
    <row r="41" spans="1:16">
      <c r="A41" t="s">
        <v>1026</v>
      </c>
      <c r="B41" s="725">
        <v>0</v>
      </c>
      <c r="C41" s="725">
        <v>0</v>
      </c>
      <c r="D41" s="725">
        <v>1</v>
      </c>
      <c r="E41" s="725">
        <v>0</v>
      </c>
      <c r="F41" s="781"/>
      <c r="G41" s="725">
        <v>0</v>
      </c>
      <c r="H41" s="725">
        <v>0</v>
      </c>
      <c r="I41" s="725">
        <v>1</v>
      </c>
      <c r="J41" s="725">
        <v>0</v>
      </c>
      <c r="K41" s="725">
        <v>0</v>
      </c>
      <c r="L41" s="725">
        <v>1</v>
      </c>
      <c r="M41" s="725">
        <v>0</v>
      </c>
      <c r="N41" s="725">
        <v>0</v>
      </c>
      <c r="O41" s="725">
        <v>0</v>
      </c>
      <c r="P41" s="725">
        <f t="shared" si="2"/>
        <v>3</v>
      </c>
    </row>
    <row r="42" spans="1:16">
      <c r="A42" t="s">
        <v>1027</v>
      </c>
      <c r="B42" s="725">
        <v>0</v>
      </c>
      <c r="C42" s="725">
        <v>1</v>
      </c>
      <c r="D42" s="725">
        <v>1</v>
      </c>
      <c r="E42" s="725">
        <v>0</v>
      </c>
      <c r="F42" s="725">
        <v>0</v>
      </c>
      <c r="G42" s="781"/>
      <c r="H42" s="725">
        <v>1</v>
      </c>
      <c r="I42" s="725">
        <v>1</v>
      </c>
      <c r="J42" s="725">
        <v>0</v>
      </c>
      <c r="K42" s="725">
        <v>0</v>
      </c>
      <c r="L42" s="725">
        <v>1</v>
      </c>
      <c r="M42" s="725">
        <v>0</v>
      </c>
      <c r="N42" s="725">
        <v>0</v>
      </c>
      <c r="O42" s="725">
        <v>0</v>
      </c>
      <c r="P42" s="725">
        <f t="shared" si="2"/>
        <v>5</v>
      </c>
    </row>
    <row r="43" spans="1:16">
      <c r="A43" t="s">
        <v>1028</v>
      </c>
      <c r="B43" s="725">
        <v>0</v>
      </c>
      <c r="C43" s="725">
        <v>0</v>
      </c>
      <c r="D43" s="725">
        <v>1</v>
      </c>
      <c r="E43" s="725">
        <v>0</v>
      </c>
      <c r="F43" s="725">
        <v>0</v>
      </c>
      <c r="G43" s="725">
        <v>0</v>
      </c>
      <c r="H43" s="781"/>
      <c r="I43" s="725">
        <v>1</v>
      </c>
      <c r="J43" s="725">
        <v>0</v>
      </c>
      <c r="K43" s="725">
        <v>0</v>
      </c>
      <c r="L43" s="725">
        <v>1</v>
      </c>
      <c r="M43" s="725">
        <v>0</v>
      </c>
      <c r="N43" s="725">
        <v>0</v>
      </c>
      <c r="O43" s="725">
        <v>0</v>
      </c>
      <c r="P43" s="725">
        <f t="shared" si="2"/>
        <v>3</v>
      </c>
    </row>
    <row r="44" spans="1:16">
      <c r="A44" t="s">
        <v>1029</v>
      </c>
      <c r="B44" s="725">
        <v>0</v>
      </c>
      <c r="C44" s="725">
        <v>0</v>
      </c>
      <c r="D44" s="725">
        <v>0</v>
      </c>
      <c r="E44" s="725">
        <v>0</v>
      </c>
      <c r="F44" s="725">
        <v>0</v>
      </c>
      <c r="G44" s="725">
        <v>0</v>
      </c>
      <c r="H44" s="725">
        <v>0</v>
      </c>
      <c r="I44" s="781"/>
      <c r="J44" s="725">
        <v>0</v>
      </c>
      <c r="K44" s="725">
        <v>0</v>
      </c>
      <c r="L44" s="725">
        <v>1</v>
      </c>
      <c r="M44" s="725">
        <v>0</v>
      </c>
      <c r="N44" s="725">
        <v>0</v>
      </c>
      <c r="O44" s="725">
        <v>0</v>
      </c>
      <c r="P44" s="725">
        <f t="shared" si="2"/>
        <v>1</v>
      </c>
    </row>
    <row r="45" spans="1:16">
      <c r="A45" t="s">
        <v>1030</v>
      </c>
      <c r="B45" s="725">
        <v>1</v>
      </c>
      <c r="C45" s="725">
        <v>1</v>
      </c>
      <c r="D45" s="725">
        <v>1</v>
      </c>
      <c r="E45" s="725">
        <v>0</v>
      </c>
      <c r="F45" s="725">
        <v>0</v>
      </c>
      <c r="G45" s="725">
        <v>1</v>
      </c>
      <c r="H45" s="725">
        <v>1</v>
      </c>
      <c r="I45" s="725">
        <v>1</v>
      </c>
      <c r="J45" s="781"/>
      <c r="K45" s="725">
        <v>0</v>
      </c>
      <c r="L45" s="725">
        <v>1</v>
      </c>
      <c r="M45" s="725">
        <v>0</v>
      </c>
      <c r="N45" s="725">
        <v>1</v>
      </c>
      <c r="O45" s="725">
        <v>0</v>
      </c>
      <c r="P45" s="725">
        <f t="shared" si="2"/>
        <v>8</v>
      </c>
    </row>
    <row r="46" spans="1:16">
      <c r="A46" t="s">
        <v>1031</v>
      </c>
      <c r="B46" s="725">
        <v>1</v>
      </c>
      <c r="C46" s="725">
        <v>1</v>
      </c>
      <c r="D46" s="725">
        <v>1</v>
      </c>
      <c r="E46" s="725">
        <v>1</v>
      </c>
      <c r="F46" s="725">
        <v>1</v>
      </c>
      <c r="G46" s="725">
        <v>1</v>
      </c>
      <c r="H46" s="725">
        <v>1</v>
      </c>
      <c r="I46" s="725">
        <v>1</v>
      </c>
      <c r="J46" s="725">
        <v>1</v>
      </c>
      <c r="K46" s="781"/>
      <c r="L46" s="725">
        <v>1</v>
      </c>
      <c r="M46" s="725">
        <v>1</v>
      </c>
      <c r="N46" s="725">
        <v>1</v>
      </c>
      <c r="O46" s="725">
        <v>1</v>
      </c>
      <c r="P46" s="725">
        <f t="shared" si="2"/>
        <v>13</v>
      </c>
    </row>
    <row r="47" spans="1:16">
      <c r="A47" t="s">
        <v>1032</v>
      </c>
      <c r="B47" s="725">
        <v>0</v>
      </c>
      <c r="C47" s="725">
        <v>0</v>
      </c>
      <c r="D47" s="725">
        <v>0</v>
      </c>
      <c r="E47" s="725">
        <v>0</v>
      </c>
      <c r="F47" s="725">
        <v>0</v>
      </c>
      <c r="G47" s="725">
        <v>0</v>
      </c>
      <c r="H47" s="725">
        <v>0</v>
      </c>
      <c r="I47" s="725">
        <v>0</v>
      </c>
      <c r="J47" s="725">
        <v>0</v>
      </c>
      <c r="K47" s="725">
        <v>0</v>
      </c>
      <c r="L47" s="781"/>
      <c r="M47" s="725">
        <v>0</v>
      </c>
      <c r="N47" s="725">
        <v>0</v>
      </c>
      <c r="O47" s="725">
        <v>0</v>
      </c>
      <c r="P47" s="725">
        <f t="shared" si="2"/>
        <v>0</v>
      </c>
    </row>
    <row r="48" spans="1:16">
      <c r="A48" t="s">
        <v>1033</v>
      </c>
      <c r="B48" s="725">
        <v>0</v>
      </c>
      <c r="C48" s="725">
        <v>1</v>
      </c>
      <c r="D48" s="725">
        <v>1</v>
      </c>
      <c r="E48" s="725">
        <v>0</v>
      </c>
      <c r="F48" s="725">
        <v>1</v>
      </c>
      <c r="G48" s="725">
        <v>1</v>
      </c>
      <c r="H48" s="725">
        <v>1</v>
      </c>
      <c r="I48" s="725">
        <v>1</v>
      </c>
      <c r="J48" s="725">
        <v>0</v>
      </c>
      <c r="K48" s="725">
        <v>0</v>
      </c>
      <c r="L48" s="725">
        <v>1</v>
      </c>
      <c r="M48" s="781"/>
      <c r="N48" s="725">
        <v>0</v>
      </c>
      <c r="O48" s="725">
        <v>1</v>
      </c>
      <c r="P48" s="725">
        <f t="shared" si="2"/>
        <v>8</v>
      </c>
    </row>
    <row r="49" spans="1:16">
      <c r="A49" t="s">
        <v>274</v>
      </c>
      <c r="B49" s="725">
        <v>1</v>
      </c>
      <c r="C49" s="725">
        <v>1</v>
      </c>
      <c r="D49" s="725">
        <v>1</v>
      </c>
      <c r="E49" s="725">
        <v>0</v>
      </c>
      <c r="F49" s="725">
        <v>0</v>
      </c>
      <c r="G49" s="725">
        <v>1</v>
      </c>
      <c r="H49" s="725">
        <v>1</v>
      </c>
      <c r="I49" s="725">
        <v>1</v>
      </c>
      <c r="J49" s="725">
        <v>0</v>
      </c>
      <c r="K49" s="725">
        <v>0</v>
      </c>
      <c r="L49" s="725">
        <v>1</v>
      </c>
      <c r="M49" s="725">
        <v>0</v>
      </c>
      <c r="N49" s="781"/>
      <c r="O49" s="725">
        <v>0</v>
      </c>
      <c r="P49" s="725">
        <f t="shared" si="2"/>
        <v>7</v>
      </c>
    </row>
    <row r="50" spans="1:16">
      <c r="A50" t="s">
        <v>275</v>
      </c>
      <c r="B50" s="725">
        <v>0</v>
      </c>
      <c r="C50" s="725">
        <v>0</v>
      </c>
      <c r="D50" s="725">
        <v>0</v>
      </c>
      <c r="E50" s="725">
        <v>0</v>
      </c>
      <c r="F50" s="725">
        <v>0</v>
      </c>
      <c r="G50" s="725">
        <v>0</v>
      </c>
      <c r="H50" s="725">
        <v>0</v>
      </c>
      <c r="I50" s="725">
        <v>0</v>
      </c>
      <c r="J50" s="725">
        <v>0</v>
      </c>
      <c r="K50" s="725">
        <v>0</v>
      </c>
      <c r="L50" s="725">
        <v>1</v>
      </c>
      <c r="M50" s="725">
        <v>0</v>
      </c>
      <c r="N50" s="725">
        <v>0</v>
      </c>
      <c r="O50" s="781"/>
      <c r="P50" s="725">
        <f t="shared" si="2"/>
        <v>1</v>
      </c>
    </row>
    <row r="51" spans="1:16">
      <c r="A51" t="s">
        <v>1034</v>
      </c>
      <c r="B51" s="725">
        <f>SUM(B37:B50)</f>
        <v>4</v>
      </c>
      <c r="C51" s="725">
        <f t="shared" ref="C51" si="3">SUM(C37:C50)</f>
        <v>7</v>
      </c>
      <c r="D51" s="725">
        <f t="shared" ref="D51" si="4">SUM(D37:D50)</f>
        <v>10</v>
      </c>
      <c r="E51" s="725">
        <f t="shared" ref="E51" si="5">SUM(E37:E50)</f>
        <v>1</v>
      </c>
      <c r="F51" s="725">
        <f t="shared" ref="F51" si="6">SUM(F37:F50)</f>
        <v>3</v>
      </c>
      <c r="G51" s="725">
        <f t="shared" ref="G51" si="7">SUM(G37:G50)</f>
        <v>7</v>
      </c>
      <c r="H51" s="725">
        <f t="shared" ref="H51" si="8">SUM(H37:H50)</f>
        <v>8</v>
      </c>
      <c r="I51" s="725">
        <f t="shared" ref="I51" si="9">SUM(I37:I50)</f>
        <v>11</v>
      </c>
      <c r="J51" s="725">
        <f t="shared" ref="J51" si="10">SUM(J37:J50)</f>
        <v>2</v>
      </c>
      <c r="K51" s="725">
        <f t="shared" ref="K51" si="11">SUM(K37:K50)</f>
        <v>0</v>
      </c>
      <c r="L51" s="725">
        <f t="shared" ref="L51" si="12">SUM(L37:L50)</f>
        <v>13</v>
      </c>
      <c r="M51" s="725">
        <f t="shared" ref="M51" si="13">SUM(M37:M50)</f>
        <v>2</v>
      </c>
      <c r="N51" s="725">
        <f t="shared" ref="N51" si="14">SUM(N37:N50)</f>
        <v>4</v>
      </c>
      <c r="O51" s="725">
        <f t="shared" ref="O51" si="15">SUM(O37:O50)</f>
        <v>3</v>
      </c>
      <c r="P51" s="725">
        <f>SUM(P37:P50)</f>
        <v>75</v>
      </c>
    </row>
    <row r="53" spans="1:16" ht="16.5" thickBot="1">
      <c r="A53" s="767" t="s">
        <v>1035</v>
      </c>
    </row>
    <row r="54" spans="1:16" ht="57.75" thickBot="1">
      <c r="A54" s="768"/>
      <c r="B54" s="769" t="s">
        <v>1005</v>
      </c>
      <c r="C54" s="769" t="s">
        <v>1004</v>
      </c>
      <c r="D54" s="769" t="s">
        <v>996</v>
      </c>
      <c r="E54" s="769" t="s">
        <v>1010</v>
      </c>
      <c r="F54" s="769" t="s">
        <v>1006</v>
      </c>
      <c r="G54" s="769" t="s">
        <v>1007</v>
      </c>
      <c r="H54" s="769" t="s">
        <v>997</v>
      </c>
      <c r="I54" s="769" t="s">
        <v>1009</v>
      </c>
    </row>
    <row r="55" spans="1:16" ht="13.5" thickBot="1">
      <c r="A55" s="770">
        <v>1</v>
      </c>
      <c r="B55" s="783" t="s">
        <v>290</v>
      </c>
      <c r="C55" s="783" t="s">
        <v>290</v>
      </c>
      <c r="D55" s="783" t="s">
        <v>290</v>
      </c>
      <c r="E55" s="783" t="s">
        <v>290</v>
      </c>
      <c r="F55" s="783" t="s">
        <v>290</v>
      </c>
      <c r="G55" s="783" t="s">
        <v>290</v>
      </c>
      <c r="H55" s="783" t="s">
        <v>290</v>
      </c>
      <c r="I55" s="783" t="s">
        <v>290</v>
      </c>
    </row>
    <row r="56" spans="1:16" ht="13.5" thickBot="1">
      <c r="A56" s="770">
        <v>2</v>
      </c>
      <c r="B56" s="783" t="s">
        <v>284</v>
      </c>
      <c r="C56" s="783" t="s">
        <v>284</v>
      </c>
      <c r="D56" s="783" t="s">
        <v>284</v>
      </c>
      <c r="E56" s="783" t="s">
        <v>284</v>
      </c>
      <c r="F56" s="783" t="s">
        <v>284</v>
      </c>
      <c r="G56" s="783" t="s">
        <v>284</v>
      </c>
      <c r="H56" s="783" t="s">
        <v>284</v>
      </c>
      <c r="I56" s="783" t="s">
        <v>284</v>
      </c>
    </row>
    <row r="57" spans="1:16" ht="13.5" thickBot="1">
      <c r="A57" s="770">
        <v>3</v>
      </c>
      <c r="B57" s="856" t="s">
        <v>1036</v>
      </c>
      <c r="C57" s="856" t="s">
        <v>1036</v>
      </c>
      <c r="D57" s="856" t="s">
        <v>1036</v>
      </c>
      <c r="E57" s="856" t="s">
        <v>1036</v>
      </c>
      <c r="F57" s="856" t="s">
        <v>1036</v>
      </c>
      <c r="G57" s="856" t="s">
        <v>1036</v>
      </c>
      <c r="H57" s="856" t="s">
        <v>1036</v>
      </c>
      <c r="I57" s="856" t="s">
        <v>1036</v>
      </c>
    </row>
    <row r="58" spans="1:16" ht="13.5" thickBot="1">
      <c r="A58" s="770">
        <v>4</v>
      </c>
      <c r="B58" s="856"/>
      <c r="C58" s="856"/>
      <c r="D58" s="856"/>
      <c r="E58" s="856"/>
      <c r="F58" s="856"/>
      <c r="G58" s="856"/>
      <c r="H58" s="856"/>
      <c r="I58" s="856"/>
    </row>
    <row r="59" spans="1:16" ht="13.5" thickBot="1">
      <c r="A59" s="770">
        <v>5</v>
      </c>
      <c r="B59" s="856" t="s">
        <v>999</v>
      </c>
      <c r="C59" s="856" t="s">
        <v>999</v>
      </c>
      <c r="D59" s="856" t="s">
        <v>999</v>
      </c>
      <c r="E59" s="856" t="s">
        <v>999</v>
      </c>
      <c r="F59" s="856" t="s">
        <v>999</v>
      </c>
      <c r="G59" s="856" t="s">
        <v>999</v>
      </c>
      <c r="H59" s="856" t="s">
        <v>999</v>
      </c>
      <c r="I59" s="783" t="s">
        <v>285</v>
      </c>
    </row>
    <row r="60" spans="1:16" ht="13.5" thickBot="1">
      <c r="A60" s="770">
        <v>6</v>
      </c>
      <c r="B60" s="856"/>
      <c r="C60" s="856"/>
      <c r="D60" s="856"/>
      <c r="E60" s="856"/>
      <c r="F60" s="856"/>
      <c r="G60" s="856"/>
      <c r="H60" s="856"/>
      <c r="I60" s="783" t="s">
        <v>273</v>
      </c>
    </row>
    <row r="61" spans="1:16" ht="13.5" thickBot="1">
      <c r="A61" s="770">
        <v>7</v>
      </c>
      <c r="B61" s="783" t="s">
        <v>285</v>
      </c>
      <c r="C61" s="783" t="s">
        <v>285</v>
      </c>
      <c r="D61" s="856" t="s">
        <v>1002</v>
      </c>
      <c r="E61" s="783" t="s">
        <v>285</v>
      </c>
      <c r="F61" s="783" t="s">
        <v>285</v>
      </c>
      <c r="G61" s="783" t="s">
        <v>285</v>
      </c>
      <c r="H61" s="856" t="s">
        <v>1002</v>
      </c>
      <c r="I61" s="856" t="s">
        <v>999</v>
      </c>
    </row>
    <row r="62" spans="1:16" ht="13.5" thickBot="1">
      <c r="A62" s="770">
        <v>8</v>
      </c>
      <c r="B62" s="783" t="s">
        <v>273</v>
      </c>
      <c r="C62" s="856" t="s">
        <v>1002</v>
      </c>
      <c r="D62" s="856"/>
      <c r="E62" s="783" t="s">
        <v>273</v>
      </c>
      <c r="F62" s="783" t="s">
        <v>273</v>
      </c>
      <c r="G62" s="856" t="s">
        <v>1002</v>
      </c>
      <c r="H62" s="856"/>
      <c r="I62" s="856"/>
    </row>
    <row r="63" spans="1:16" ht="13.5" thickBot="1">
      <c r="A63" s="770">
        <v>9</v>
      </c>
      <c r="B63" s="856" t="s">
        <v>1002</v>
      </c>
      <c r="C63" s="856"/>
      <c r="D63" s="783" t="s">
        <v>287</v>
      </c>
      <c r="E63" s="856" t="s">
        <v>1002</v>
      </c>
      <c r="F63" s="856" t="s">
        <v>1002</v>
      </c>
      <c r="G63" s="856"/>
      <c r="H63" s="783" t="s">
        <v>285</v>
      </c>
      <c r="I63" s="856" t="s">
        <v>1002</v>
      </c>
    </row>
    <row r="64" spans="1:16" ht="13.5" thickBot="1">
      <c r="A64" s="770">
        <v>10</v>
      </c>
      <c r="B64" s="856"/>
      <c r="C64" s="783" t="s">
        <v>273</v>
      </c>
      <c r="D64" s="783" t="s">
        <v>285</v>
      </c>
      <c r="E64" s="856"/>
      <c r="F64" s="856"/>
      <c r="G64" s="783" t="s">
        <v>273</v>
      </c>
      <c r="H64" s="783" t="s">
        <v>287</v>
      </c>
      <c r="I64" s="856"/>
    </row>
    <row r="65" spans="1:16" ht="13.5" thickBot="1">
      <c r="A65" s="770">
        <v>11</v>
      </c>
      <c r="B65" s="783" t="s">
        <v>287</v>
      </c>
      <c r="C65" s="783" t="s">
        <v>287</v>
      </c>
      <c r="D65" s="783" t="s">
        <v>272</v>
      </c>
      <c r="E65" s="783" t="s">
        <v>287</v>
      </c>
      <c r="F65" s="783" t="s">
        <v>287</v>
      </c>
      <c r="G65" s="783" t="s">
        <v>287</v>
      </c>
      <c r="H65" s="783" t="s">
        <v>272</v>
      </c>
      <c r="I65" s="783" t="s">
        <v>287</v>
      </c>
    </row>
    <row r="66" spans="1:16" ht="13.5" thickBot="1">
      <c r="A66" s="770">
        <v>12</v>
      </c>
      <c r="B66" s="783" t="s">
        <v>272</v>
      </c>
      <c r="C66" s="783" t="s">
        <v>272</v>
      </c>
      <c r="D66" s="783" t="s">
        <v>273</v>
      </c>
      <c r="E66" s="783" t="s">
        <v>272</v>
      </c>
      <c r="F66" s="783" t="s">
        <v>272</v>
      </c>
      <c r="G66" s="783" t="s">
        <v>272</v>
      </c>
      <c r="H66" s="783" t="s">
        <v>273</v>
      </c>
      <c r="I66" s="783" t="s">
        <v>272</v>
      </c>
    </row>
    <row r="67" spans="1:16" ht="13.5" thickBot="1">
      <c r="A67" s="770">
        <v>13</v>
      </c>
      <c r="B67" s="783" t="s">
        <v>288</v>
      </c>
      <c r="C67" s="783" t="s">
        <v>288</v>
      </c>
      <c r="D67" s="783" t="s">
        <v>288</v>
      </c>
      <c r="E67" s="783" t="s">
        <v>288</v>
      </c>
      <c r="F67" s="783" t="s">
        <v>288</v>
      </c>
      <c r="G67" s="783" t="s">
        <v>288</v>
      </c>
      <c r="H67" s="783" t="s">
        <v>288</v>
      </c>
      <c r="I67" s="783" t="s">
        <v>288</v>
      </c>
    </row>
    <row r="68" spans="1:16" ht="13.5" thickBot="1">
      <c r="A68" s="770">
        <v>14</v>
      </c>
      <c r="B68" s="783" t="s">
        <v>291</v>
      </c>
      <c r="C68" s="783" t="s">
        <v>291</v>
      </c>
      <c r="D68" s="783" t="s">
        <v>291</v>
      </c>
      <c r="E68" s="783" t="s">
        <v>291</v>
      </c>
      <c r="F68" s="783" t="s">
        <v>291</v>
      </c>
      <c r="G68" s="783" t="s">
        <v>291</v>
      </c>
      <c r="H68" s="783" t="s">
        <v>291</v>
      </c>
      <c r="I68" s="783" t="s">
        <v>291</v>
      </c>
    </row>
    <row r="70" spans="1:16">
      <c r="A70" t="s">
        <v>1020</v>
      </c>
    </row>
    <row r="71" spans="1:16">
      <c r="B71" t="s">
        <v>1022</v>
      </c>
      <c r="C71" t="s">
        <v>1023</v>
      </c>
      <c r="D71" t="s">
        <v>1024</v>
      </c>
      <c r="E71" t="s">
        <v>1025</v>
      </c>
      <c r="F71" t="s">
        <v>1026</v>
      </c>
      <c r="G71" t="s">
        <v>1027</v>
      </c>
      <c r="H71" t="s">
        <v>1028</v>
      </c>
      <c r="I71" t="s">
        <v>1029</v>
      </c>
      <c r="J71" t="s">
        <v>1030</v>
      </c>
      <c r="K71" t="s">
        <v>1031</v>
      </c>
      <c r="L71" t="s">
        <v>1032</v>
      </c>
      <c r="M71" t="s">
        <v>1033</v>
      </c>
      <c r="N71" t="s">
        <v>274</v>
      </c>
      <c r="O71" t="s">
        <v>275</v>
      </c>
      <c r="P71" s="725" t="s">
        <v>1034</v>
      </c>
    </row>
    <row r="72" spans="1:16">
      <c r="A72" t="s">
        <v>1022</v>
      </c>
      <c r="B72" s="781"/>
      <c r="C72" s="725">
        <v>1</v>
      </c>
      <c r="D72" s="725">
        <v>1</v>
      </c>
      <c r="E72" s="725">
        <v>0</v>
      </c>
      <c r="F72" s="725">
        <v>0</v>
      </c>
      <c r="G72" s="725">
        <v>1</v>
      </c>
      <c r="H72" s="725">
        <v>1</v>
      </c>
      <c r="I72" s="725">
        <v>1</v>
      </c>
      <c r="J72" s="725">
        <v>0</v>
      </c>
      <c r="K72" s="725">
        <v>0</v>
      </c>
      <c r="L72" s="725">
        <v>1</v>
      </c>
      <c r="M72" s="725">
        <v>0</v>
      </c>
      <c r="N72" s="725">
        <v>0</v>
      </c>
      <c r="O72" s="725">
        <v>0</v>
      </c>
      <c r="P72" s="725">
        <f>SUM(B72:O72)</f>
        <v>6</v>
      </c>
    </row>
    <row r="73" spans="1:16">
      <c r="A73" t="s">
        <v>1023</v>
      </c>
      <c r="B73" s="725">
        <v>0</v>
      </c>
      <c r="C73" s="781"/>
      <c r="D73" s="725">
        <v>1</v>
      </c>
      <c r="E73" s="725">
        <v>0</v>
      </c>
      <c r="F73" s="725">
        <v>0</v>
      </c>
      <c r="G73" s="725">
        <v>0</v>
      </c>
      <c r="H73" s="725">
        <v>1</v>
      </c>
      <c r="I73" s="725">
        <v>1</v>
      </c>
      <c r="J73" s="725">
        <v>0</v>
      </c>
      <c r="K73" s="725">
        <v>0</v>
      </c>
      <c r="L73" s="725">
        <v>1</v>
      </c>
      <c r="M73" s="725">
        <v>0</v>
      </c>
      <c r="N73" s="725">
        <v>0</v>
      </c>
      <c r="O73" s="725">
        <v>0</v>
      </c>
      <c r="P73" s="725">
        <f t="shared" ref="P73:P85" si="16">SUM(B73:O73)</f>
        <v>4</v>
      </c>
    </row>
    <row r="74" spans="1:16">
      <c r="A74" t="s">
        <v>1024</v>
      </c>
      <c r="B74" s="725">
        <v>0</v>
      </c>
      <c r="C74" s="725">
        <v>0</v>
      </c>
      <c r="D74" s="781"/>
      <c r="E74" s="725">
        <v>0</v>
      </c>
      <c r="F74" s="725">
        <v>0</v>
      </c>
      <c r="G74" s="725">
        <v>0</v>
      </c>
      <c r="H74" s="725">
        <v>0</v>
      </c>
      <c r="I74" s="725">
        <v>1</v>
      </c>
      <c r="J74" s="725">
        <v>0</v>
      </c>
      <c r="K74" s="725">
        <v>0</v>
      </c>
      <c r="L74" s="725">
        <v>1</v>
      </c>
      <c r="M74" s="725">
        <v>0</v>
      </c>
      <c r="N74" s="725">
        <v>0</v>
      </c>
      <c r="O74" s="725">
        <v>0</v>
      </c>
      <c r="P74" s="725">
        <f t="shared" si="16"/>
        <v>2</v>
      </c>
    </row>
    <row r="75" spans="1:16">
      <c r="A75" t="s">
        <v>1025</v>
      </c>
      <c r="B75" s="725">
        <v>1</v>
      </c>
      <c r="C75" s="725">
        <v>1</v>
      </c>
      <c r="D75" s="725">
        <v>1</v>
      </c>
      <c r="E75" s="781"/>
      <c r="F75" s="725">
        <v>1</v>
      </c>
      <c r="G75" s="725">
        <v>1</v>
      </c>
      <c r="H75" s="725">
        <v>1</v>
      </c>
      <c r="I75" s="725">
        <v>1</v>
      </c>
      <c r="J75" s="725">
        <v>1</v>
      </c>
      <c r="K75" s="725">
        <v>0</v>
      </c>
      <c r="L75" s="725">
        <v>1</v>
      </c>
      <c r="M75" s="725">
        <v>1</v>
      </c>
      <c r="N75" s="725">
        <v>1</v>
      </c>
      <c r="O75" s="725">
        <v>1</v>
      </c>
      <c r="P75" s="725">
        <f t="shared" si="16"/>
        <v>12</v>
      </c>
    </row>
    <row r="76" spans="1:16">
      <c r="A76" t="s">
        <v>1026</v>
      </c>
      <c r="B76" s="725">
        <v>0</v>
      </c>
      <c r="C76" s="725">
        <v>0</v>
      </c>
      <c r="D76" s="725">
        <v>1</v>
      </c>
      <c r="E76" s="725">
        <v>0</v>
      </c>
      <c r="F76" s="781"/>
      <c r="G76" s="725">
        <v>0</v>
      </c>
      <c r="H76" s="725">
        <v>0</v>
      </c>
      <c r="I76" s="725">
        <v>1</v>
      </c>
      <c r="J76" s="725">
        <v>0</v>
      </c>
      <c r="K76" s="725">
        <v>0</v>
      </c>
      <c r="L76" s="725">
        <v>1</v>
      </c>
      <c r="M76" s="725">
        <v>0</v>
      </c>
      <c r="N76" s="725">
        <v>0</v>
      </c>
      <c r="O76" s="725">
        <v>1</v>
      </c>
      <c r="P76" s="725">
        <f t="shared" si="16"/>
        <v>4</v>
      </c>
    </row>
    <row r="77" spans="1:16">
      <c r="A77" t="s">
        <v>1027</v>
      </c>
      <c r="B77" s="725">
        <v>0</v>
      </c>
      <c r="C77" s="725">
        <v>0</v>
      </c>
      <c r="D77" s="725">
        <v>1</v>
      </c>
      <c r="E77" s="725">
        <v>0</v>
      </c>
      <c r="F77" s="725">
        <v>0</v>
      </c>
      <c r="G77" s="781"/>
      <c r="H77" s="725">
        <v>1</v>
      </c>
      <c r="I77" s="725">
        <v>1</v>
      </c>
      <c r="J77" s="725">
        <v>0</v>
      </c>
      <c r="K77" s="725">
        <v>0</v>
      </c>
      <c r="L77" s="725">
        <v>1</v>
      </c>
      <c r="M77" s="725">
        <v>0</v>
      </c>
      <c r="N77" s="725">
        <v>0</v>
      </c>
      <c r="O77" s="725">
        <v>0</v>
      </c>
      <c r="P77" s="725">
        <f t="shared" si="16"/>
        <v>4</v>
      </c>
    </row>
    <row r="78" spans="1:16">
      <c r="A78" t="s">
        <v>1028</v>
      </c>
      <c r="B78" s="725">
        <v>0</v>
      </c>
      <c r="C78" s="725">
        <v>0</v>
      </c>
      <c r="D78" s="725">
        <v>1</v>
      </c>
      <c r="E78" s="725">
        <v>0</v>
      </c>
      <c r="F78" s="725">
        <v>0</v>
      </c>
      <c r="G78" s="725">
        <v>0</v>
      </c>
      <c r="H78" s="781"/>
      <c r="I78" s="725">
        <v>1</v>
      </c>
      <c r="J78" s="725">
        <v>0</v>
      </c>
      <c r="K78" s="725">
        <v>0</v>
      </c>
      <c r="L78" s="725">
        <v>1</v>
      </c>
      <c r="M78" s="725">
        <v>0</v>
      </c>
      <c r="N78" s="725">
        <v>0</v>
      </c>
      <c r="O78" s="725">
        <v>0</v>
      </c>
      <c r="P78" s="725">
        <f t="shared" si="16"/>
        <v>3</v>
      </c>
    </row>
    <row r="79" spans="1:16">
      <c r="A79" t="s">
        <v>1029</v>
      </c>
      <c r="B79" s="725">
        <v>0</v>
      </c>
      <c r="C79" s="725">
        <v>0</v>
      </c>
      <c r="D79" s="725">
        <v>0</v>
      </c>
      <c r="E79" s="725">
        <v>0</v>
      </c>
      <c r="F79" s="725">
        <v>0</v>
      </c>
      <c r="G79" s="725">
        <v>0</v>
      </c>
      <c r="H79" s="725">
        <v>0</v>
      </c>
      <c r="I79" s="781"/>
      <c r="J79" s="725">
        <v>0</v>
      </c>
      <c r="K79" s="725">
        <v>0</v>
      </c>
      <c r="L79" s="725">
        <v>1</v>
      </c>
      <c r="M79" s="725">
        <v>0</v>
      </c>
      <c r="N79" s="725">
        <v>0</v>
      </c>
      <c r="O79" s="725">
        <v>0</v>
      </c>
      <c r="P79" s="725">
        <f t="shared" si="16"/>
        <v>1</v>
      </c>
    </row>
    <row r="80" spans="1:16">
      <c r="A80" t="s">
        <v>1030</v>
      </c>
      <c r="B80" s="725">
        <v>1</v>
      </c>
      <c r="C80" s="725">
        <v>1</v>
      </c>
      <c r="D80" s="725">
        <v>1</v>
      </c>
      <c r="E80" s="725">
        <v>0</v>
      </c>
      <c r="F80" s="725">
        <v>1</v>
      </c>
      <c r="G80" s="725">
        <v>1</v>
      </c>
      <c r="H80" s="725">
        <v>1</v>
      </c>
      <c r="I80" s="725">
        <v>1</v>
      </c>
      <c r="J80" s="781"/>
      <c r="K80" s="725">
        <v>0</v>
      </c>
      <c r="L80" s="725">
        <v>1</v>
      </c>
      <c r="M80" s="725">
        <v>0</v>
      </c>
      <c r="N80" s="725">
        <v>1</v>
      </c>
      <c r="O80" s="725">
        <v>1</v>
      </c>
      <c r="P80" s="725">
        <f t="shared" si="16"/>
        <v>10</v>
      </c>
    </row>
    <row r="81" spans="1:16">
      <c r="A81" t="s">
        <v>1031</v>
      </c>
      <c r="B81" s="725">
        <v>1</v>
      </c>
      <c r="C81" s="725">
        <v>1</v>
      </c>
      <c r="D81" s="725">
        <v>1</v>
      </c>
      <c r="E81" s="725">
        <v>1</v>
      </c>
      <c r="F81" s="725">
        <v>1</v>
      </c>
      <c r="G81" s="725">
        <v>1</v>
      </c>
      <c r="H81" s="725">
        <v>1</v>
      </c>
      <c r="I81" s="725">
        <v>1</v>
      </c>
      <c r="J81" s="725">
        <v>1</v>
      </c>
      <c r="K81" s="781"/>
      <c r="L81" s="725">
        <v>1</v>
      </c>
      <c r="M81" s="725">
        <v>1</v>
      </c>
      <c r="N81" s="725">
        <v>1</v>
      </c>
      <c r="O81" s="725">
        <v>1</v>
      </c>
      <c r="P81" s="725">
        <f t="shared" si="16"/>
        <v>13</v>
      </c>
    </row>
    <row r="82" spans="1:16">
      <c r="A82" t="s">
        <v>1032</v>
      </c>
      <c r="B82" s="725">
        <v>0</v>
      </c>
      <c r="C82" s="725">
        <v>0</v>
      </c>
      <c r="D82" s="725">
        <v>0</v>
      </c>
      <c r="E82" s="725">
        <v>0</v>
      </c>
      <c r="F82" s="725">
        <v>0</v>
      </c>
      <c r="G82" s="725">
        <v>0</v>
      </c>
      <c r="H82" s="725">
        <v>0</v>
      </c>
      <c r="I82" s="725">
        <v>0</v>
      </c>
      <c r="J82" s="725">
        <v>0</v>
      </c>
      <c r="K82" s="725">
        <v>0</v>
      </c>
      <c r="L82" s="781"/>
      <c r="M82" s="725">
        <v>0</v>
      </c>
      <c r="N82" s="725">
        <v>0</v>
      </c>
      <c r="O82" s="725">
        <v>0</v>
      </c>
      <c r="P82" s="725">
        <f t="shared" si="16"/>
        <v>0</v>
      </c>
    </row>
    <row r="83" spans="1:16">
      <c r="A83" t="s">
        <v>1033</v>
      </c>
      <c r="B83" s="725">
        <v>1</v>
      </c>
      <c r="C83" s="725">
        <v>1</v>
      </c>
      <c r="D83" s="725">
        <v>1</v>
      </c>
      <c r="E83" s="725">
        <v>0</v>
      </c>
      <c r="F83" s="725">
        <v>1</v>
      </c>
      <c r="G83" s="725">
        <v>1</v>
      </c>
      <c r="H83" s="725">
        <v>1</v>
      </c>
      <c r="I83" s="725">
        <v>1</v>
      </c>
      <c r="J83" s="725">
        <v>0</v>
      </c>
      <c r="K83" s="725">
        <v>0</v>
      </c>
      <c r="L83" s="725">
        <v>1</v>
      </c>
      <c r="M83" s="781"/>
      <c r="N83" s="725">
        <v>1</v>
      </c>
      <c r="O83" s="725">
        <v>1</v>
      </c>
      <c r="P83" s="725">
        <f t="shared" si="16"/>
        <v>10</v>
      </c>
    </row>
    <row r="84" spans="1:16">
      <c r="A84" t="s">
        <v>274</v>
      </c>
      <c r="B84" s="725">
        <v>0</v>
      </c>
      <c r="C84" s="725">
        <v>1</v>
      </c>
      <c r="D84" s="725">
        <v>1</v>
      </c>
      <c r="E84" s="725">
        <v>0</v>
      </c>
      <c r="F84" s="725">
        <v>0</v>
      </c>
      <c r="G84" s="725">
        <v>1</v>
      </c>
      <c r="H84" s="725">
        <v>1</v>
      </c>
      <c r="I84" s="725">
        <v>1</v>
      </c>
      <c r="J84" s="725">
        <v>0</v>
      </c>
      <c r="K84" s="725">
        <v>0</v>
      </c>
      <c r="L84" s="725">
        <v>1</v>
      </c>
      <c r="M84" s="725">
        <v>0</v>
      </c>
      <c r="N84" s="781"/>
      <c r="O84" s="725">
        <v>0</v>
      </c>
      <c r="P84" s="725">
        <f t="shared" si="16"/>
        <v>6</v>
      </c>
    </row>
    <row r="85" spans="1:16">
      <c r="A85" t="s">
        <v>275</v>
      </c>
      <c r="B85" s="725">
        <v>0</v>
      </c>
      <c r="C85" s="725">
        <v>0</v>
      </c>
      <c r="D85" s="725">
        <v>0</v>
      </c>
      <c r="E85" s="725">
        <v>0</v>
      </c>
      <c r="F85" s="725">
        <v>0</v>
      </c>
      <c r="G85" s="725">
        <v>0</v>
      </c>
      <c r="H85" s="725">
        <v>0</v>
      </c>
      <c r="I85" s="725">
        <v>1</v>
      </c>
      <c r="J85" s="725">
        <v>0</v>
      </c>
      <c r="K85" s="725">
        <v>0</v>
      </c>
      <c r="L85" s="725">
        <v>1</v>
      </c>
      <c r="M85" s="725">
        <v>0</v>
      </c>
      <c r="N85" s="725">
        <v>0</v>
      </c>
      <c r="O85" s="781"/>
      <c r="P85" s="725">
        <f t="shared" si="16"/>
        <v>2</v>
      </c>
    </row>
    <row r="86" spans="1:16">
      <c r="A86" t="s">
        <v>1034</v>
      </c>
      <c r="B86" s="725">
        <f>SUM(B72:B85)</f>
        <v>4</v>
      </c>
      <c r="C86" s="725">
        <f t="shared" ref="C86:O86" si="17">SUM(C72:C85)</f>
        <v>6</v>
      </c>
      <c r="D86" s="725">
        <f t="shared" si="17"/>
        <v>10</v>
      </c>
      <c r="E86" s="725">
        <f t="shared" si="17"/>
        <v>1</v>
      </c>
      <c r="F86" s="725">
        <f t="shared" si="17"/>
        <v>4</v>
      </c>
      <c r="G86" s="725">
        <f t="shared" si="17"/>
        <v>6</v>
      </c>
      <c r="H86" s="725">
        <f t="shared" si="17"/>
        <v>8</v>
      </c>
      <c r="I86" s="725">
        <f t="shared" si="17"/>
        <v>12</v>
      </c>
      <c r="J86" s="725">
        <f t="shared" si="17"/>
        <v>2</v>
      </c>
      <c r="K86" s="725">
        <f t="shared" si="17"/>
        <v>0</v>
      </c>
      <c r="L86" s="725">
        <f t="shared" si="17"/>
        <v>13</v>
      </c>
      <c r="M86" s="725">
        <f t="shared" si="17"/>
        <v>2</v>
      </c>
      <c r="N86" s="725">
        <f t="shared" si="17"/>
        <v>4</v>
      </c>
      <c r="O86" s="725">
        <f t="shared" si="17"/>
        <v>5</v>
      </c>
      <c r="P86" s="725">
        <f>SUM(P72:P85)</f>
        <v>77</v>
      </c>
    </row>
    <row r="89" spans="1:16">
      <c r="A89" t="s">
        <v>1019</v>
      </c>
    </row>
    <row r="90" spans="1:16">
      <c r="B90" t="s">
        <v>1022</v>
      </c>
      <c r="C90" t="s">
        <v>1023</v>
      </c>
      <c r="D90" t="s">
        <v>1024</v>
      </c>
      <c r="E90" t="s">
        <v>1025</v>
      </c>
      <c r="F90" t="s">
        <v>1026</v>
      </c>
      <c r="G90" t="s">
        <v>1027</v>
      </c>
      <c r="H90" t="s">
        <v>1028</v>
      </c>
      <c r="I90" t="s">
        <v>1029</v>
      </c>
      <c r="J90" t="s">
        <v>1030</v>
      </c>
      <c r="K90" t="s">
        <v>1031</v>
      </c>
      <c r="L90" t="s">
        <v>1032</v>
      </c>
      <c r="M90" t="s">
        <v>1033</v>
      </c>
      <c r="N90" t="s">
        <v>274</v>
      </c>
      <c r="O90" t="s">
        <v>275</v>
      </c>
      <c r="P90" s="725" t="s">
        <v>1034</v>
      </c>
    </row>
    <row r="91" spans="1:16">
      <c r="A91" t="s">
        <v>1022</v>
      </c>
      <c r="B91" s="781"/>
      <c r="C91" s="725">
        <v>1</v>
      </c>
      <c r="D91" s="725">
        <v>1</v>
      </c>
      <c r="E91" s="725">
        <v>0</v>
      </c>
      <c r="F91" s="725">
        <v>0</v>
      </c>
      <c r="G91" s="725">
        <v>1</v>
      </c>
      <c r="H91" s="725">
        <v>1</v>
      </c>
      <c r="I91" s="725">
        <v>1</v>
      </c>
      <c r="J91" s="725">
        <v>0</v>
      </c>
      <c r="K91" s="725">
        <v>0</v>
      </c>
      <c r="L91" s="725">
        <v>1</v>
      </c>
      <c r="M91" s="725">
        <v>0</v>
      </c>
      <c r="N91" s="725">
        <v>1</v>
      </c>
      <c r="O91" s="725">
        <v>0</v>
      </c>
      <c r="P91" s="725">
        <f>SUM(B91:O91)</f>
        <v>7</v>
      </c>
    </row>
    <row r="92" spans="1:16">
      <c r="A92" t="s">
        <v>1023</v>
      </c>
      <c r="B92" s="725">
        <v>0</v>
      </c>
      <c r="C92" s="781"/>
      <c r="D92" s="725">
        <v>1</v>
      </c>
      <c r="E92" s="725">
        <v>0</v>
      </c>
      <c r="F92" s="725">
        <v>0</v>
      </c>
      <c r="G92" s="725">
        <v>1</v>
      </c>
      <c r="H92" s="725">
        <v>1</v>
      </c>
      <c r="I92" s="725">
        <v>1</v>
      </c>
      <c r="J92" s="725">
        <v>0</v>
      </c>
      <c r="K92" s="725">
        <v>0</v>
      </c>
      <c r="L92" s="725">
        <v>1</v>
      </c>
      <c r="M92" s="725">
        <v>0</v>
      </c>
      <c r="N92" s="725">
        <v>0</v>
      </c>
      <c r="O92" s="725">
        <v>0</v>
      </c>
      <c r="P92" s="725">
        <f t="shared" ref="P92:P104" si="18">SUM(B92:O92)</f>
        <v>5</v>
      </c>
    </row>
    <row r="93" spans="1:16">
      <c r="A93" t="s">
        <v>1024</v>
      </c>
      <c r="B93" s="725">
        <v>0</v>
      </c>
      <c r="C93" s="725">
        <v>0</v>
      </c>
      <c r="D93" s="781"/>
      <c r="E93" s="725">
        <v>0</v>
      </c>
      <c r="F93" s="725">
        <v>0</v>
      </c>
      <c r="G93" s="725">
        <v>0</v>
      </c>
      <c r="H93" s="725">
        <v>0</v>
      </c>
      <c r="I93" s="725">
        <v>1</v>
      </c>
      <c r="J93" s="725">
        <v>0</v>
      </c>
      <c r="K93" s="725">
        <v>0</v>
      </c>
      <c r="L93" s="725">
        <v>1</v>
      </c>
      <c r="M93" s="725">
        <v>0</v>
      </c>
      <c r="N93" s="725">
        <v>0</v>
      </c>
      <c r="O93" s="725">
        <v>0</v>
      </c>
      <c r="P93" s="725">
        <f t="shared" si="18"/>
        <v>2</v>
      </c>
    </row>
    <row r="94" spans="1:16">
      <c r="A94" t="s">
        <v>1025</v>
      </c>
      <c r="B94" s="725">
        <v>1</v>
      </c>
      <c r="C94" s="725">
        <v>1</v>
      </c>
      <c r="D94" s="725">
        <v>1</v>
      </c>
      <c r="E94" s="781"/>
      <c r="F94" s="725">
        <v>1</v>
      </c>
      <c r="G94" s="725">
        <v>1</v>
      </c>
      <c r="H94" s="725">
        <v>1</v>
      </c>
      <c r="I94" s="725">
        <v>1</v>
      </c>
      <c r="J94" s="725">
        <v>1</v>
      </c>
      <c r="K94" s="725">
        <v>0</v>
      </c>
      <c r="L94" s="725">
        <v>1</v>
      </c>
      <c r="M94" s="725">
        <v>1</v>
      </c>
      <c r="N94" s="725">
        <v>1</v>
      </c>
      <c r="O94" s="725">
        <v>1</v>
      </c>
      <c r="P94" s="725">
        <f t="shared" si="18"/>
        <v>12</v>
      </c>
    </row>
    <row r="95" spans="1:16">
      <c r="A95" t="s">
        <v>1026</v>
      </c>
      <c r="B95" s="725">
        <v>0</v>
      </c>
      <c r="C95" s="725">
        <v>0</v>
      </c>
      <c r="D95" s="725">
        <v>1</v>
      </c>
      <c r="E95" s="725">
        <v>0</v>
      </c>
      <c r="F95" s="781"/>
      <c r="G95" s="725">
        <v>0</v>
      </c>
      <c r="H95" s="725">
        <v>0</v>
      </c>
      <c r="I95" s="725">
        <v>1</v>
      </c>
      <c r="J95" s="725">
        <v>0</v>
      </c>
      <c r="K95" s="725">
        <v>0</v>
      </c>
      <c r="L95" s="725">
        <v>1</v>
      </c>
      <c r="M95" s="725">
        <v>0</v>
      </c>
      <c r="N95" s="725">
        <v>0</v>
      </c>
      <c r="O95" s="725">
        <v>1</v>
      </c>
      <c r="P95" s="725">
        <f t="shared" si="18"/>
        <v>4</v>
      </c>
    </row>
    <row r="96" spans="1:16">
      <c r="A96" t="s">
        <v>1027</v>
      </c>
      <c r="B96" s="725">
        <v>0</v>
      </c>
      <c r="C96" s="725">
        <v>1</v>
      </c>
      <c r="D96" s="725">
        <v>1</v>
      </c>
      <c r="E96" s="725">
        <v>0</v>
      </c>
      <c r="F96" s="725">
        <v>0</v>
      </c>
      <c r="G96" s="781"/>
      <c r="H96" s="725">
        <v>1</v>
      </c>
      <c r="I96" s="725">
        <v>1</v>
      </c>
      <c r="J96" s="725">
        <v>0</v>
      </c>
      <c r="K96" s="725">
        <v>0</v>
      </c>
      <c r="L96" s="725">
        <v>1</v>
      </c>
      <c r="M96" s="725">
        <v>0</v>
      </c>
      <c r="N96" s="725">
        <v>0</v>
      </c>
      <c r="O96" s="725">
        <v>0</v>
      </c>
      <c r="P96" s="725">
        <f t="shared" si="18"/>
        <v>5</v>
      </c>
    </row>
    <row r="97" spans="1:16">
      <c r="A97" t="s">
        <v>1028</v>
      </c>
      <c r="B97" s="725">
        <v>0</v>
      </c>
      <c r="C97" s="725">
        <v>0</v>
      </c>
      <c r="D97" s="725">
        <v>1</v>
      </c>
      <c r="E97" s="725">
        <v>0</v>
      </c>
      <c r="F97" s="725">
        <v>0</v>
      </c>
      <c r="G97" s="725">
        <v>0</v>
      </c>
      <c r="H97" s="781"/>
      <c r="I97" s="725">
        <v>1</v>
      </c>
      <c r="J97" s="725">
        <v>0</v>
      </c>
      <c r="K97" s="725">
        <v>0</v>
      </c>
      <c r="L97" s="725">
        <v>1</v>
      </c>
      <c r="M97" s="725">
        <v>0</v>
      </c>
      <c r="N97" s="725">
        <v>0</v>
      </c>
      <c r="O97" s="725">
        <v>0</v>
      </c>
      <c r="P97" s="725">
        <f t="shared" si="18"/>
        <v>3</v>
      </c>
    </row>
    <row r="98" spans="1:16">
      <c r="A98" t="s">
        <v>1029</v>
      </c>
      <c r="B98" s="725">
        <v>0</v>
      </c>
      <c r="C98" s="725">
        <v>0</v>
      </c>
      <c r="D98" s="725">
        <v>0</v>
      </c>
      <c r="E98" s="725">
        <v>0</v>
      </c>
      <c r="F98" s="725">
        <v>0</v>
      </c>
      <c r="G98" s="725">
        <v>0</v>
      </c>
      <c r="H98" s="725">
        <v>0</v>
      </c>
      <c r="I98" s="781"/>
      <c r="J98" s="725">
        <v>0</v>
      </c>
      <c r="K98" s="725">
        <v>0</v>
      </c>
      <c r="L98" s="725">
        <v>1</v>
      </c>
      <c r="M98" s="725">
        <v>0</v>
      </c>
      <c r="N98" s="725">
        <v>0</v>
      </c>
      <c r="O98" s="725">
        <v>0</v>
      </c>
      <c r="P98" s="725">
        <f t="shared" si="18"/>
        <v>1</v>
      </c>
    </row>
    <row r="99" spans="1:16">
      <c r="A99" t="s">
        <v>1030</v>
      </c>
      <c r="B99" s="725">
        <v>1</v>
      </c>
      <c r="C99" s="725">
        <v>1</v>
      </c>
      <c r="D99" s="725">
        <v>1</v>
      </c>
      <c r="E99" s="725">
        <v>0</v>
      </c>
      <c r="F99" s="725">
        <v>1</v>
      </c>
      <c r="G99" s="725">
        <v>1</v>
      </c>
      <c r="H99" s="725">
        <v>1</v>
      </c>
      <c r="I99" s="725">
        <v>1</v>
      </c>
      <c r="J99" s="781"/>
      <c r="K99" s="725">
        <v>0</v>
      </c>
      <c r="L99" s="725">
        <v>1</v>
      </c>
      <c r="M99" s="725">
        <v>1</v>
      </c>
      <c r="N99" s="725">
        <v>1</v>
      </c>
      <c r="O99" s="725">
        <v>1</v>
      </c>
      <c r="P99" s="725">
        <f t="shared" si="18"/>
        <v>11</v>
      </c>
    </row>
    <row r="100" spans="1:16">
      <c r="A100" t="s">
        <v>1031</v>
      </c>
      <c r="B100" s="725">
        <v>1</v>
      </c>
      <c r="C100" s="725">
        <v>1</v>
      </c>
      <c r="D100" s="725">
        <v>1</v>
      </c>
      <c r="E100" s="725">
        <v>1</v>
      </c>
      <c r="F100" s="725">
        <v>1</v>
      </c>
      <c r="G100" s="725">
        <v>1</v>
      </c>
      <c r="H100" s="725">
        <v>1</v>
      </c>
      <c r="I100" s="725">
        <v>1</v>
      </c>
      <c r="J100" s="725">
        <v>1</v>
      </c>
      <c r="K100" s="781"/>
      <c r="L100" s="725">
        <v>1</v>
      </c>
      <c r="M100" s="725">
        <v>1</v>
      </c>
      <c r="N100" s="725">
        <v>1</v>
      </c>
      <c r="O100" s="725">
        <v>1</v>
      </c>
      <c r="P100" s="725">
        <f t="shared" si="18"/>
        <v>13</v>
      </c>
    </row>
    <row r="101" spans="1:16">
      <c r="A101" t="s">
        <v>1032</v>
      </c>
      <c r="B101" s="725">
        <v>0</v>
      </c>
      <c r="C101" s="725">
        <v>0</v>
      </c>
      <c r="D101" s="725">
        <v>0</v>
      </c>
      <c r="E101" s="725">
        <v>0</v>
      </c>
      <c r="F101" s="725">
        <v>0</v>
      </c>
      <c r="G101" s="725">
        <v>0</v>
      </c>
      <c r="H101" s="725">
        <v>0</v>
      </c>
      <c r="I101" s="725">
        <v>0</v>
      </c>
      <c r="J101" s="725">
        <v>0</v>
      </c>
      <c r="K101" s="725">
        <v>0</v>
      </c>
      <c r="L101" s="781"/>
      <c r="M101" s="725">
        <v>0</v>
      </c>
      <c r="N101" s="725">
        <v>0</v>
      </c>
      <c r="O101" s="725">
        <v>0</v>
      </c>
      <c r="P101" s="725">
        <f t="shared" si="18"/>
        <v>0</v>
      </c>
    </row>
    <row r="102" spans="1:16">
      <c r="A102" t="s">
        <v>1033</v>
      </c>
      <c r="B102" s="725">
        <v>1</v>
      </c>
      <c r="C102" s="725">
        <v>1</v>
      </c>
      <c r="D102" s="725">
        <v>1</v>
      </c>
      <c r="E102" s="725">
        <v>0</v>
      </c>
      <c r="F102" s="725">
        <v>1</v>
      </c>
      <c r="G102" s="725">
        <v>1</v>
      </c>
      <c r="H102" s="725">
        <v>1</v>
      </c>
      <c r="I102" s="725">
        <v>1</v>
      </c>
      <c r="J102" s="725">
        <v>1</v>
      </c>
      <c r="K102" s="725">
        <v>0</v>
      </c>
      <c r="L102" s="725">
        <v>1</v>
      </c>
      <c r="M102" s="781"/>
      <c r="N102" s="725">
        <v>1</v>
      </c>
      <c r="O102" s="725">
        <v>1</v>
      </c>
      <c r="P102" s="725">
        <f t="shared" si="18"/>
        <v>11</v>
      </c>
    </row>
    <row r="103" spans="1:16">
      <c r="A103" t="s">
        <v>274</v>
      </c>
      <c r="B103" s="725">
        <v>1</v>
      </c>
      <c r="C103" s="725">
        <v>1</v>
      </c>
      <c r="D103" s="725">
        <v>1</v>
      </c>
      <c r="E103" s="725">
        <v>0</v>
      </c>
      <c r="F103" s="725">
        <v>0</v>
      </c>
      <c r="G103" s="725">
        <v>1</v>
      </c>
      <c r="H103" s="725">
        <v>1</v>
      </c>
      <c r="I103" s="725">
        <v>1</v>
      </c>
      <c r="J103" s="725">
        <v>0</v>
      </c>
      <c r="K103" s="725">
        <v>0</v>
      </c>
      <c r="L103" s="725">
        <v>1</v>
      </c>
      <c r="M103" s="725">
        <v>0</v>
      </c>
      <c r="N103" s="781"/>
      <c r="O103" s="725">
        <v>0</v>
      </c>
      <c r="P103" s="725">
        <f t="shared" si="18"/>
        <v>7</v>
      </c>
    </row>
    <row r="104" spans="1:16">
      <c r="A104" t="s">
        <v>275</v>
      </c>
      <c r="B104" s="725">
        <v>0</v>
      </c>
      <c r="C104" s="725">
        <v>0</v>
      </c>
      <c r="D104" s="725">
        <v>0</v>
      </c>
      <c r="E104" s="725">
        <v>0</v>
      </c>
      <c r="F104" s="725">
        <v>0</v>
      </c>
      <c r="G104" s="725">
        <v>0</v>
      </c>
      <c r="H104" s="725">
        <v>0</v>
      </c>
      <c r="I104" s="725">
        <v>1</v>
      </c>
      <c r="J104" s="725">
        <v>0</v>
      </c>
      <c r="K104" s="725">
        <v>0</v>
      </c>
      <c r="L104" s="725">
        <v>1</v>
      </c>
      <c r="M104" s="725">
        <v>0</v>
      </c>
      <c r="N104" s="725">
        <v>0</v>
      </c>
      <c r="O104" s="781"/>
      <c r="P104" s="725">
        <f t="shared" si="18"/>
        <v>2</v>
      </c>
    </row>
    <row r="105" spans="1:16">
      <c r="A105" t="s">
        <v>1034</v>
      </c>
      <c r="B105" s="725">
        <f>SUM(B91:B104)</f>
        <v>5</v>
      </c>
      <c r="C105" s="725">
        <f t="shared" ref="C105" si="19">SUM(C91:C104)</f>
        <v>7</v>
      </c>
      <c r="D105" s="725">
        <f t="shared" ref="D105" si="20">SUM(D91:D104)</f>
        <v>10</v>
      </c>
      <c r="E105" s="725">
        <f t="shared" ref="E105" si="21">SUM(E91:E104)</f>
        <v>1</v>
      </c>
      <c r="F105" s="725">
        <f t="shared" ref="F105" si="22">SUM(F91:F104)</f>
        <v>4</v>
      </c>
      <c r="G105" s="725">
        <f t="shared" ref="G105" si="23">SUM(G91:G104)</f>
        <v>7</v>
      </c>
      <c r="H105" s="725">
        <f t="shared" ref="H105" si="24">SUM(H91:H104)</f>
        <v>8</v>
      </c>
      <c r="I105" s="725">
        <f t="shared" ref="I105" si="25">SUM(I91:I104)</f>
        <v>12</v>
      </c>
      <c r="J105" s="725">
        <f t="shared" ref="J105" si="26">SUM(J91:J104)</f>
        <v>3</v>
      </c>
      <c r="K105" s="725">
        <f t="shared" ref="K105" si="27">SUM(K91:K104)</f>
        <v>0</v>
      </c>
      <c r="L105" s="725">
        <f t="shared" ref="L105" si="28">SUM(L91:L104)</f>
        <v>13</v>
      </c>
      <c r="M105" s="725">
        <f t="shared" ref="M105" si="29">SUM(M91:M104)</f>
        <v>3</v>
      </c>
      <c r="N105" s="725">
        <f t="shared" ref="N105" si="30">SUM(N91:N104)</f>
        <v>5</v>
      </c>
      <c r="O105" s="725">
        <f t="shared" ref="O105" si="31">SUM(O91:O104)</f>
        <v>5</v>
      </c>
      <c r="P105" s="725">
        <f>SUM(P91:P104)</f>
        <v>83</v>
      </c>
    </row>
    <row r="106" spans="1:16">
      <c r="B106" s="725"/>
      <c r="C106" s="725"/>
      <c r="D106" s="725"/>
      <c r="E106" s="725"/>
      <c r="F106" s="725"/>
      <c r="G106" s="725"/>
      <c r="H106" s="725"/>
      <c r="I106" s="725"/>
      <c r="J106" s="725"/>
      <c r="K106" s="725"/>
      <c r="L106" s="725"/>
      <c r="M106" s="725"/>
      <c r="N106" s="725"/>
      <c r="O106" s="725"/>
      <c r="P106" s="725"/>
    </row>
    <row r="107" spans="1:16" ht="16.5" thickBot="1">
      <c r="A107" s="767" t="s">
        <v>1037</v>
      </c>
    </row>
    <row r="108" spans="1:16" ht="57.75" thickBot="1">
      <c r="A108" s="768"/>
      <c r="B108" s="769" t="s">
        <v>1005</v>
      </c>
      <c r="C108" s="769" t="s">
        <v>1004</v>
      </c>
      <c r="D108" s="769" t="s">
        <v>996</v>
      </c>
      <c r="E108" s="769" t="s">
        <v>1010</v>
      </c>
      <c r="F108" s="769" t="s">
        <v>1006</v>
      </c>
      <c r="G108" s="769" t="s">
        <v>1007</v>
      </c>
      <c r="H108" s="769" t="s">
        <v>997</v>
      </c>
      <c r="I108" s="769" t="s">
        <v>1009</v>
      </c>
    </row>
    <row r="109" spans="1:16" ht="13.5" thickBot="1">
      <c r="A109" s="770">
        <v>1</v>
      </c>
      <c r="B109" s="783" t="s">
        <v>290</v>
      </c>
      <c r="C109" s="783" t="s">
        <v>290</v>
      </c>
      <c r="D109" s="783" t="s">
        <v>290</v>
      </c>
      <c r="E109" s="783" t="s">
        <v>290</v>
      </c>
      <c r="F109" s="783" t="s">
        <v>290</v>
      </c>
      <c r="G109" s="783" t="s">
        <v>290</v>
      </c>
      <c r="H109" s="783" t="s">
        <v>290</v>
      </c>
      <c r="I109" s="783" t="s">
        <v>290</v>
      </c>
    </row>
    <row r="110" spans="1:16" ht="13.5" thickBot="1">
      <c r="A110" s="770">
        <v>2</v>
      </c>
      <c r="B110" s="783" t="s">
        <v>284</v>
      </c>
      <c r="C110" s="783" t="s">
        <v>284</v>
      </c>
      <c r="D110" s="783" t="s">
        <v>284</v>
      </c>
      <c r="E110" s="783" t="s">
        <v>284</v>
      </c>
      <c r="F110" s="783" t="s">
        <v>284</v>
      </c>
      <c r="G110" s="783" t="s">
        <v>284</v>
      </c>
      <c r="H110" s="783" t="s">
        <v>284</v>
      </c>
      <c r="I110" s="783" t="s">
        <v>284</v>
      </c>
    </row>
    <row r="111" spans="1:16" ht="13.5" thickBot="1">
      <c r="A111" s="770">
        <v>3</v>
      </c>
      <c r="B111" s="856" t="s">
        <v>1036</v>
      </c>
      <c r="C111" s="856" t="s">
        <v>1036</v>
      </c>
      <c r="D111" s="856" t="s">
        <v>1036</v>
      </c>
      <c r="E111" s="856" t="s">
        <v>1036</v>
      </c>
      <c r="F111" s="856" t="s">
        <v>1036</v>
      </c>
      <c r="G111" s="856" t="s">
        <v>1036</v>
      </c>
      <c r="H111" s="856" t="s">
        <v>1036</v>
      </c>
      <c r="I111" s="856" t="s">
        <v>1036</v>
      </c>
    </row>
    <row r="112" spans="1:16" ht="13.5" thickBot="1">
      <c r="A112" s="770">
        <v>4</v>
      </c>
      <c r="B112" s="856"/>
      <c r="C112" s="856"/>
      <c r="D112" s="856"/>
      <c r="E112" s="856"/>
      <c r="F112" s="856"/>
      <c r="G112" s="856"/>
      <c r="H112" s="856"/>
      <c r="I112" s="856"/>
    </row>
    <row r="113" spans="1:16" ht="13.5" thickBot="1">
      <c r="A113" s="770">
        <v>5</v>
      </c>
      <c r="B113" s="856" t="s">
        <v>999</v>
      </c>
      <c r="C113" s="856" t="s">
        <v>999</v>
      </c>
      <c r="D113" s="856" t="s">
        <v>999</v>
      </c>
      <c r="E113" s="856" t="s">
        <v>999</v>
      </c>
      <c r="F113" s="856" t="s">
        <v>999</v>
      </c>
      <c r="G113" s="856" t="s">
        <v>999</v>
      </c>
      <c r="H113" s="856" t="s">
        <v>999</v>
      </c>
      <c r="I113" s="783" t="s">
        <v>285</v>
      </c>
    </row>
    <row r="114" spans="1:16" ht="13.5" thickBot="1">
      <c r="A114" s="770">
        <v>6</v>
      </c>
      <c r="B114" s="856"/>
      <c r="C114" s="856"/>
      <c r="D114" s="856"/>
      <c r="E114" s="856"/>
      <c r="F114" s="856"/>
      <c r="G114" s="856"/>
      <c r="H114" s="856"/>
      <c r="I114" s="856" t="s">
        <v>999</v>
      </c>
    </row>
    <row r="115" spans="1:16" ht="13.5" thickBot="1">
      <c r="A115" s="770">
        <v>7</v>
      </c>
      <c r="B115" s="783" t="s">
        <v>285</v>
      </c>
      <c r="C115" s="783" t="s">
        <v>285</v>
      </c>
      <c r="D115" s="783" t="s">
        <v>285</v>
      </c>
      <c r="E115" s="783" t="s">
        <v>285</v>
      </c>
      <c r="F115" s="783" t="s">
        <v>285</v>
      </c>
      <c r="G115" s="783" t="s">
        <v>285</v>
      </c>
      <c r="H115" s="856" t="s">
        <v>1002</v>
      </c>
      <c r="I115" s="856"/>
    </row>
    <row r="116" spans="1:16" ht="13.5" thickBot="1">
      <c r="A116" s="770">
        <v>8</v>
      </c>
      <c r="B116" s="856" t="s">
        <v>1002</v>
      </c>
      <c r="C116" s="856" t="s">
        <v>1002</v>
      </c>
      <c r="D116" s="856" t="s">
        <v>1002</v>
      </c>
      <c r="E116" s="783" t="s">
        <v>273</v>
      </c>
      <c r="F116" s="856" t="s">
        <v>1002</v>
      </c>
      <c r="G116" s="856" t="s">
        <v>1002</v>
      </c>
      <c r="H116" s="856"/>
      <c r="I116" s="784" t="s">
        <v>273</v>
      </c>
    </row>
    <row r="117" spans="1:16" ht="13.5" thickBot="1">
      <c r="A117" s="770">
        <v>9</v>
      </c>
      <c r="B117" s="856"/>
      <c r="C117" s="856"/>
      <c r="D117" s="856"/>
      <c r="E117" s="856" t="s">
        <v>1002</v>
      </c>
      <c r="F117" s="856"/>
      <c r="G117" s="856"/>
      <c r="H117" s="783" t="s">
        <v>285</v>
      </c>
      <c r="I117" s="856" t="s">
        <v>1002</v>
      </c>
    </row>
    <row r="118" spans="1:16" ht="13.5" thickBot="1">
      <c r="A118" s="770">
        <v>10</v>
      </c>
      <c r="B118" s="783" t="s">
        <v>273</v>
      </c>
      <c r="C118" s="783" t="s">
        <v>273</v>
      </c>
      <c r="D118" s="783" t="s">
        <v>287</v>
      </c>
      <c r="E118" s="856"/>
      <c r="F118" s="784" t="s">
        <v>273</v>
      </c>
      <c r="G118" s="784" t="s">
        <v>273</v>
      </c>
      <c r="H118" s="784" t="s">
        <v>287</v>
      </c>
      <c r="I118" s="856"/>
    </row>
    <row r="119" spans="1:16" ht="13.5" thickBot="1">
      <c r="A119" s="770">
        <v>11</v>
      </c>
      <c r="B119" s="783" t="s">
        <v>287</v>
      </c>
      <c r="C119" s="783" t="s">
        <v>287</v>
      </c>
      <c r="D119" s="783" t="s">
        <v>273</v>
      </c>
      <c r="E119" s="783" t="s">
        <v>287</v>
      </c>
      <c r="F119" s="784" t="s">
        <v>287</v>
      </c>
      <c r="G119" s="784" t="s">
        <v>287</v>
      </c>
      <c r="H119" s="784" t="s">
        <v>273</v>
      </c>
      <c r="I119" s="784" t="s">
        <v>287</v>
      </c>
    </row>
    <row r="120" spans="1:16" ht="13.5" thickBot="1">
      <c r="A120" s="770">
        <v>12</v>
      </c>
      <c r="B120" s="783" t="s">
        <v>272</v>
      </c>
      <c r="C120" s="783" t="s">
        <v>272</v>
      </c>
      <c r="D120" s="783" t="s">
        <v>272</v>
      </c>
      <c r="E120" s="783" t="s">
        <v>272</v>
      </c>
      <c r="F120" s="783" t="s">
        <v>272</v>
      </c>
      <c r="G120" s="783" t="s">
        <v>272</v>
      </c>
      <c r="H120" s="784" t="s">
        <v>272</v>
      </c>
      <c r="I120" s="783" t="s">
        <v>272</v>
      </c>
    </row>
    <row r="121" spans="1:16" ht="13.5" thickBot="1">
      <c r="A121" s="770">
        <v>13</v>
      </c>
      <c r="B121" s="783" t="s">
        <v>288</v>
      </c>
      <c r="C121" s="783" t="s">
        <v>288</v>
      </c>
      <c r="D121" s="783" t="s">
        <v>288</v>
      </c>
      <c r="E121" s="783" t="s">
        <v>288</v>
      </c>
      <c r="F121" s="783" t="s">
        <v>288</v>
      </c>
      <c r="G121" s="783" t="s">
        <v>288</v>
      </c>
      <c r="H121" s="784" t="s">
        <v>288</v>
      </c>
      <c r="I121" s="783" t="s">
        <v>288</v>
      </c>
    </row>
    <row r="122" spans="1:16" ht="13.5" thickBot="1">
      <c r="A122" s="770">
        <v>14</v>
      </c>
      <c r="B122" s="783" t="s">
        <v>291</v>
      </c>
      <c r="C122" s="783" t="s">
        <v>291</v>
      </c>
      <c r="D122" s="783" t="s">
        <v>291</v>
      </c>
      <c r="E122" s="783" t="s">
        <v>291</v>
      </c>
      <c r="F122" s="783" t="s">
        <v>291</v>
      </c>
      <c r="G122" s="783" t="s">
        <v>291</v>
      </c>
      <c r="H122" s="784" t="s">
        <v>291</v>
      </c>
      <c r="I122" s="783" t="s">
        <v>291</v>
      </c>
    </row>
    <row r="124" spans="1:16">
      <c r="A124" t="s">
        <v>1020</v>
      </c>
    </row>
    <row r="125" spans="1:16">
      <c r="B125" t="s">
        <v>1022</v>
      </c>
      <c r="C125" t="s">
        <v>1023</v>
      </c>
      <c r="D125" t="s">
        <v>1024</v>
      </c>
      <c r="E125" t="s">
        <v>1025</v>
      </c>
      <c r="F125" t="s">
        <v>1026</v>
      </c>
      <c r="G125" t="s">
        <v>1027</v>
      </c>
      <c r="H125" t="s">
        <v>1028</v>
      </c>
      <c r="I125" t="s">
        <v>1029</v>
      </c>
      <c r="J125" t="s">
        <v>1030</v>
      </c>
      <c r="K125" t="s">
        <v>1031</v>
      </c>
      <c r="L125" t="s">
        <v>1032</v>
      </c>
      <c r="M125" t="s">
        <v>1033</v>
      </c>
      <c r="N125" t="s">
        <v>274</v>
      </c>
      <c r="O125" t="s">
        <v>275</v>
      </c>
      <c r="P125" s="725" t="s">
        <v>1034</v>
      </c>
    </row>
    <row r="126" spans="1:16">
      <c r="A126" t="s">
        <v>1022</v>
      </c>
      <c r="B126" s="781"/>
      <c r="C126" s="725">
        <v>1</v>
      </c>
      <c r="D126" s="725">
        <v>1</v>
      </c>
      <c r="E126" s="725">
        <v>0</v>
      </c>
      <c r="F126" s="725">
        <v>0</v>
      </c>
      <c r="G126" s="725">
        <v>1</v>
      </c>
      <c r="H126" s="725">
        <v>1</v>
      </c>
      <c r="I126" s="725">
        <v>1</v>
      </c>
      <c r="J126" s="725">
        <v>0</v>
      </c>
      <c r="K126" s="725">
        <v>0</v>
      </c>
      <c r="L126" s="725">
        <v>1</v>
      </c>
      <c r="M126" s="725">
        <v>0</v>
      </c>
      <c r="N126" s="725">
        <v>0</v>
      </c>
      <c r="O126" s="725">
        <v>1</v>
      </c>
      <c r="P126" s="725">
        <f>SUM(B126:O126)</f>
        <v>7</v>
      </c>
    </row>
    <row r="127" spans="1:16">
      <c r="A127" t="s">
        <v>1023</v>
      </c>
      <c r="B127" s="725">
        <v>0</v>
      </c>
      <c r="C127" s="781"/>
      <c r="D127" s="725">
        <v>1</v>
      </c>
      <c r="E127" s="725">
        <v>0</v>
      </c>
      <c r="F127" s="725">
        <v>0</v>
      </c>
      <c r="G127" s="725">
        <v>0</v>
      </c>
      <c r="H127" s="725">
        <v>1</v>
      </c>
      <c r="I127" s="725">
        <v>1</v>
      </c>
      <c r="J127" s="725">
        <v>0</v>
      </c>
      <c r="K127" s="725">
        <v>0</v>
      </c>
      <c r="L127" s="725">
        <v>1</v>
      </c>
      <c r="M127" s="725">
        <v>0</v>
      </c>
      <c r="N127" s="725">
        <v>0</v>
      </c>
      <c r="O127" s="725">
        <v>0</v>
      </c>
      <c r="P127" s="725">
        <f t="shared" ref="P127:P139" si="32">SUM(B127:O127)</f>
        <v>4</v>
      </c>
    </row>
    <row r="128" spans="1:16">
      <c r="A128" t="s">
        <v>1024</v>
      </c>
      <c r="B128" s="725">
        <v>0</v>
      </c>
      <c r="C128" s="725">
        <v>0</v>
      </c>
      <c r="D128" s="781"/>
      <c r="E128" s="725">
        <v>0</v>
      </c>
      <c r="F128" s="725">
        <v>0</v>
      </c>
      <c r="G128" s="725">
        <v>0</v>
      </c>
      <c r="H128" s="725">
        <v>0</v>
      </c>
      <c r="I128" s="725">
        <v>1</v>
      </c>
      <c r="J128" s="725">
        <v>0</v>
      </c>
      <c r="K128" s="725">
        <v>0</v>
      </c>
      <c r="L128" s="725">
        <v>1</v>
      </c>
      <c r="M128" s="725">
        <v>0</v>
      </c>
      <c r="N128" s="725">
        <v>0</v>
      </c>
      <c r="O128" s="725">
        <v>0</v>
      </c>
      <c r="P128" s="725">
        <f t="shared" si="32"/>
        <v>2</v>
      </c>
    </row>
    <row r="129" spans="1:16">
      <c r="A129" t="s">
        <v>1025</v>
      </c>
      <c r="B129" s="725">
        <v>1</v>
      </c>
      <c r="C129" s="725">
        <v>1</v>
      </c>
      <c r="D129" s="725">
        <v>1</v>
      </c>
      <c r="E129" s="781"/>
      <c r="F129" s="725">
        <v>1</v>
      </c>
      <c r="G129" s="725">
        <v>1</v>
      </c>
      <c r="H129" s="725">
        <v>1</v>
      </c>
      <c r="I129" s="725">
        <v>1</v>
      </c>
      <c r="J129" s="725">
        <v>1</v>
      </c>
      <c r="K129" s="725">
        <v>0</v>
      </c>
      <c r="L129" s="725">
        <v>1</v>
      </c>
      <c r="M129" s="725">
        <v>1</v>
      </c>
      <c r="N129" s="725">
        <v>1</v>
      </c>
      <c r="O129" s="725">
        <v>1</v>
      </c>
      <c r="P129" s="725">
        <f t="shared" si="32"/>
        <v>12</v>
      </c>
    </row>
    <row r="130" spans="1:16">
      <c r="A130" t="s">
        <v>1026</v>
      </c>
      <c r="B130" s="725">
        <v>0</v>
      </c>
      <c r="C130" s="725">
        <v>0</v>
      </c>
      <c r="D130" s="725">
        <v>1</v>
      </c>
      <c r="E130" s="725">
        <v>0</v>
      </c>
      <c r="F130" s="781"/>
      <c r="G130" s="725">
        <v>0</v>
      </c>
      <c r="H130" s="725">
        <v>1</v>
      </c>
      <c r="I130" s="725">
        <v>1</v>
      </c>
      <c r="J130" s="725">
        <v>0</v>
      </c>
      <c r="K130" s="725">
        <v>0</v>
      </c>
      <c r="L130" s="725">
        <v>1</v>
      </c>
      <c r="M130" s="725">
        <v>0</v>
      </c>
      <c r="N130" s="725">
        <v>0</v>
      </c>
      <c r="O130" s="725">
        <v>1</v>
      </c>
      <c r="P130" s="725">
        <f t="shared" si="32"/>
        <v>5</v>
      </c>
    </row>
    <row r="131" spans="1:16">
      <c r="A131" t="s">
        <v>1027</v>
      </c>
      <c r="B131" s="725">
        <v>0</v>
      </c>
      <c r="C131" s="725">
        <v>0</v>
      </c>
      <c r="D131" s="725">
        <v>1</v>
      </c>
      <c r="E131" s="725">
        <v>0</v>
      </c>
      <c r="F131" s="725">
        <v>0</v>
      </c>
      <c r="G131" s="781"/>
      <c r="H131" s="725">
        <v>1</v>
      </c>
      <c r="I131" s="725">
        <v>1</v>
      </c>
      <c r="J131" s="725">
        <v>0</v>
      </c>
      <c r="K131" s="725">
        <v>0</v>
      </c>
      <c r="L131" s="725">
        <v>1</v>
      </c>
      <c r="M131" s="725">
        <v>0</v>
      </c>
      <c r="N131" s="725">
        <v>0</v>
      </c>
      <c r="O131" s="725">
        <v>0</v>
      </c>
      <c r="P131" s="725">
        <f t="shared" si="32"/>
        <v>4</v>
      </c>
    </row>
    <row r="132" spans="1:16">
      <c r="A132" t="s">
        <v>1028</v>
      </c>
      <c r="B132" s="725">
        <v>0</v>
      </c>
      <c r="C132" s="725">
        <v>0</v>
      </c>
      <c r="D132" s="725">
        <v>1</v>
      </c>
      <c r="E132" s="725">
        <v>0</v>
      </c>
      <c r="F132" s="725">
        <v>0</v>
      </c>
      <c r="G132" s="725">
        <v>0</v>
      </c>
      <c r="H132" s="781"/>
      <c r="I132" s="725">
        <v>1</v>
      </c>
      <c r="J132" s="725">
        <v>0</v>
      </c>
      <c r="K132" s="725">
        <v>0</v>
      </c>
      <c r="L132" s="725">
        <v>1</v>
      </c>
      <c r="M132" s="725">
        <v>0</v>
      </c>
      <c r="N132" s="725">
        <v>0</v>
      </c>
      <c r="O132" s="725">
        <v>0</v>
      </c>
      <c r="P132" s="725">
        <f t="shared" si="32"/>
        <v>3</v>
      </c>
    </row>
    <row r="133" spans="1:16">
      <c r="A133" t="s">
        <v>1029</v>
      </c>
      <c r="B133" s="725">
        <v>0</v>
      </c>
      <c r="C133" s="725">
        <v>0</v>
      </c>
      <c r="D133" s="725">
        <v>0</v>
      </c>
      <c r="E133" s="725">
        <v>0</v>
      </c>
      <c r="F133" s="725">
        <v>0</v>
      </c>
      <c r="G133" s="725">
        <v>0</v>
      </c>
      <c r="H133" s="725">
        <v>0</v>
      </c>
      <c r="I133" s="781"/>
      <c r="J133" s="725">
        <v>0</v>
      </c>
      <c r="K133" s="725">
        <v>0</v>
      </c>
      <c r="L133" s="725">
        <v>1</v>
      </c>
      <c r="M133" s="725">
        <v>0</v>
      </c>
      <c r="N133" s="725">
        <v>0</v>
      </c>
      <c r="O133" s="725">
        <v>0</v>
      </c>
      <c r="P133" s="725">
        <f t="shared" si="32"/>
        <v>1</v>
      </c>
    </row>
    <row r="134" spans="1:16">
      <c r="A134" t="s">
        <v>1030</v>
      </c>
      <c r="B134" s="725">
        <v>1</v>
      </c>
      <c r="C134" s="725">
        <v>1</v>
      </c>
      <c r="D134" s="725">
        <v>1</v>
      </c>
      <c r="E134" s="725">
        <v>0</v>
      </c>
      <c r="F134" s="725">
        <v>1</v>
      </c>
      <c r="G134" s="725">
        <v>1</v>
      </c>
      <c r="H134" s="725">
        <v>1</v>
      </c>
      <c r="I134" s="725">
        <v>1</v>
      </c>
      <c r="J134" s="781"/>
      <c r="K134" s="725">
        <v>0</v>
      </c>
      <c r="L134" s="725">
        <v>1</v>
      </c>
      <c r="M134" s="725">
        <v>0</v>
      </c>
      <c r="N134" s="725">
        <v>1</v>
      </c>
      <c r="O134" s="725">
        <v>1</v>
      </c>
      <c r="P134" s="725">
        <f t="shared" si="32"/>
        <v>10</v>
      </c>
    </row>
    <row r="135" spans="1:16">
      <c r="A135" t="s">
        <v>1031</v>
      </c>
      <c r="B135" s="725">
        <v>1</v>
      </c>
      <c r="C135" s="725">
        <v>1</v>
      </c>
      <c r="D135" s="725">
        <v>1</v>
      </c>
      <c r="E135" s="725">
        <v>1</v>
      </c>
      <c r="F135" s="725">
        <v>1</v>
      </c>
      <c r="G135" s="725">
        <v>1</v>
      </c>
      <c r="H135" s="725">
        <v>1</v>
      </c>
      <c r="I135" s="725">
        <v>1</v>
      </c>
      <c r="J135" s="725">
        <v>1</v>
      </c>
      <c r="K135" s="781"/>
      <c r="L135" s="725">
        <v>1</v>
      </c>
      <c r="M135" s="725">
        <v>1</v>
      </c>
      <c r="N135" s="725">
        <v>1</v>
      </c>
      <c r="O135" s="725">
        <v>1</v>
      </c>
      <c r="P135" s="725">
        <f t="shared" si="32"/>
        <v>13</v>
      </c>
    </row>
    <row r="136" spans="1:16">
      <c r="A136" t="s">
        <v>1032</v>
      </c>
      <c r="B136" s="725">
        <v>0</v>
      </c>
      <c r="C136" s="725">
        <v>0</v>
      </c>
      <c r="D136" s="725">
        <v>0</v>
      </c>
      <c r="E136" s="725">
        <v>0</v>
      </c>
      <c r="F136" s="725">
        <v>0</v>
      </c>
      <c r="G136" s="725">
        <v>0</v>
      </c>
      <c r="H136" s="725">
        <v>0</v>
      </c>
      <c r="I136" s="725">
        <v>0</v>
      </c>
      <c r="J136" s="725">
        <v>0</v>
      </c>
      <c r="K136" s="725">
        <v>0</v>
      </c>
      <c r="L136" s="781"/>
      <c r="M136" s="725">
        <v>0</v>
      </c>
      <c r="N136" s="725">
        <v>0</v>
      </c>
      <c r="O136" s="725">
        <v>0</v>
      </c>
      <c r="P136" s="725">
        <f t="shared" si="32"/>
        <v>0</v>
      </c>
    </row>
    <row r="137" spans="1:16">
      <c r="A137" t="s">
        <v>1033</v>
      </c>
      <c r="B137" s="725">
        <v>1</v>
      </c>
      <c r="C137" s="725">
        <v>1</v>
      </c>
      <c r="D137" s="725">
        <v>1</v>
      </c>
      <c r="E137" s="725">
        <v>0</v>
      </c>
      <c r="F137" s="725">
        <v>1</v>
      </c>
      <c r="G137" s="725">
        <v>1</v>
      </c>
      <c r="H137" s="725">
        <v>1</v>
      </c>
      <c r="I137" s="725">
        <v>1</v>
      </c>
      <c r="J137" s="725">
        <v>0</v>
      </c>
      <c r="K137" s="725">
        <v>0</v>
      </c>
      <c r="L137" s="725">
        <v>1</v>
      </c>
      <c r="M137" s="781"/>
      <c r="N137" s="725">
        <v>1</v>
      </c>
      <c r="O137" s="725">
        <v>1</v>
      </c>
      <c r="P137" s="725">
        <f t="shared" si="32"/>
        <v>10</v>
      </c>
    </row>
    <row r="138" spans="1:16">
      <c r="A138" t="s">
        <v>274</v>
      </c>
      <c r="B138" s="725">
        <v>0</v>
      </c>
      <c r="C138" s="725">
        <v>1</v>
      </c>
      <c r="D138" s="725">
        <v>1</v>
      </c>
      <c r="E138" s="725">
        <v>0</v>
      </c>
      <c r="F138" s="725">
        <v>0</v>
      </c>
      <c r="G138" s="725">
        <v>1</v>
      </c>
      <c r="H138" s="725">
        <v>1</v>
      </c>
      <c r="I138" s="725">
        <v>1</v>
      </c>
      <c r="J138" s="725">
        <v>0</v>
      </c>
      <c r="K138" s="725">
        <v>0</v>
      </c>
      <c r="L138" s="725">
        <v>1</v>
      </c>
      <c r="M138" s="725">
        <v>0</v>
      </c>
      <c r="N138" s="781"/>
      <c r="O138" s="725">
        <v>1</v>
      </c>
      <c r="P138" s="725">
        <f t="shared" si="32"/>
        <v>7</v>
      </c>
    </row>
    <row r="139" spans="1:16">
      <c r="A139" t="s">
        <v>275</v>
      </c>
      <c r="B139" s="725">
        <v>0</v>
      </c>
      <c r="C139" s="725">
        <v>0</v>
      </c>
      <c r="D139" s="725">
        <v>1</v>
      </c>
      <c r="E139" s="725">
        <v>0</v>
      </c>
      <c r="F139" s="725">
        <v>0</v>
      </c>
      <c r="G139" s="725">
        <v>0</v>
      </c>
      <c r="H139" s="725">
        <v>0</v>
      </c>
      <c r="I139" s="725">
        <v>1</v>
      </c>
      <c r="J139" s="725">
        <v>0</v>
      </c>
      <c r="K139" s="725">
        <v>0</v>
      </c>
      <c r="L139" s="725">
        <v>1</v>
      </c>
      <c r="M139" s="725">
        <v>0</v>
      </c>
      <c r="N139" s="725">
        <v>0</v>
      </c>
      <c r="O139" s="781"/>
      <c r="P139" s="725">
        <f t="shared" si="32"/>
        <v>3</v>
      </c>
    </row>
    <row r="140" spans="1:16">
      <c r="A140" t="s">
        <v>1034</v>
      </c>
      <c r="B140" s="725">
        <f>SUM(B126:B139)</f>
        <v>4</v>
      </c>
      <c r="C140" s="725">
        <f t="shared" ref="C140:O140" si="33">SUM(C126:C139)</f>
        <v>6</v>
      </c>
      <c r="D140" s="725">
        <f t="shared" si="33"/>
        <v>11</v>
      </c>
      <c r="E140" s="725">
        <f t="shared" si="33"/>
        <v>1</v>
      </c>
      <c r="F140" s="725">
        <f t="shared" si="33"/>
        <v>4</v>
      </c>
      <c r="G140" s="725">
        <f t="shared" si="33"/>
        <v>6</v>
      </c>
      <c r="H140" s="725">
        <f t="shared" si="33"/>
        <v>9</v>
      </c>
      <c r="I140" s="725">
        <f t="shared" si="33"/>
        <v>12</v>
      </c>
      <c r="J140" s="725">
        <f t="shared" si="33"/>
        <v>2</v>
      </c>
      <c r="K140" s="725">
        <f t="shared" si="33"/>
        <v>0</v>
      </c>
      <c r="L140" s="725">
        <f t="shared" si="33"/>
        <v>13</v>
      </c>
      <c r="M140" s="725">
        <f t="shared" si="33"/>
        <v>2</v>
      </c>
      <c r="N140" s="725">
        <f t="shared" si="33"/>
        <v>4</v>
      </c>
      <c r="O140" s="725">
        <f t="shared" si="33"/>
        <v>7</v>
      </c>
      <c r="P140" s="725">
        <f>SUM(P126:P139)</f>
        <v>81</v>
      </c>
    </row>
    <row r="141" spans="1:16">
      <c r="B141" s="725"/>
      <c r="C141" s="725"/>
      <c r="D141" s="725"/>
      <c r="E141" s="725"/>
      <c r="F141" s="725"/>
      <c r="G141" s="725"/>
      <c r="H141" s="725"/>
      <c r="I141" s="725"/>
      <c r="J141" s="725"/>
      <c r="K141" s="725"/>
      <c r="L141" s="725"/>
      <c r="M141" s="725"/>
      <c r="N141" s="725"/>
      <c r="O141" s="725"/>
      <c r="P141" s="725"/>
    </row>
    <row r="143" spans="1:16">
      <c r="A143" t="s">
        <v>1019</v>
      </c>
    </row>
    <row r="144" spans="1:16">
      <c r="B144" t="s">
        <v>1022</v>
      </c>
      <c r="C144" t="s">
        <v>1023</v>
      </c>
      <c r="D144" t="s">
        <v>1024</v>
      </c>
      <c r="E144" t="s">
        <v>1025</v>
      </c>
      <c r="F144" t="s">
        <v>1026</v>
      </c>
      <c r="G144" t="s">
        <v>1027</v>
      </c>
      <c r="H144" t="s">
        <v>1028</v>
      </c>
      <c r="I144" t="s">
        <v>1029</v>
      </c>
      <c r="J144" t="s">
        <v>1030</v>
      </c>
      <c r="K144" t="s">
        <v>1031</v>
      </c>
      <c r="L144" t="s">
        <v>1032</v>
      </c>
      <c r="M144" t="s">
        <v>1033</v>
      </c>
      <c r="N144" t="s">
        <v>274</v>
      </c>
      <c r="O144" t="s">
        <v>275</v>
      </c>
      <c r="P144" s="725" t="s">
        <v>1034</v>
      </c>
    </row>
    <row r="145" spans="1:16">
      <c r="A145" t="s">
        <v>1022</v>
      </c>
      <c r="B145" s="781"/>
      <c r="C145" s="725">
        <v>1</v>
      </c>
      <c r="D145" s="725">
        <v>1</v>
      </c>
      <c r="E145" s="725">
        <v>0</v>
      </c>
      <c r="F145" s="725">
        <v>0</v>
      </c>
      <c r="G145" s="725">
        <v>1</v>
      </c>
      <c r="H145" s="725">
        <v>1</v>
      </c>
      <c r="I145" s="725">
        <v>1</v>
      </c>
      <c r="J145" s="725">
        <v>0</v>
      </c>
      <c r="K145" s="725">
        <v>0</v>
      </c>
      <c r="L145" s="725">
        <v>1</v>
      </c>
      <c r="M145" s="725">
        <v>0</v>
      </c>
      <c r="N145" s="725">
        <v>1</v>
      </c>
      <c r="O145" s="725">
        <v>1</v>
      </c>
      <c r="P145" s="725">
        <f>SUM(B145:O145)</f>
        <v>8</v>
      </c>
    </row>
    <row r="146" spans="1:16">
      <c r="A146" t="s">
        <v>1023</v>
      </c>
      <c r="B146" s="725">
        <v>0</v>
      </c>
      <c r="C146" s="781"/>
      <c r="D146" s="725">
        <v>1</v>
      </c>
      <c r="E146" s="725">
        <v>0</v>
      </c>
      <c r="F146" s="725">
        <v>0</v>
      </c>
      <c r="G146" s="725">
        <v>1</v>
      </c>
      <c r="H146" s="725">
        <v>1</v>
      </c>
      <c r="I146" s="725">
        <v>1</v>
      </c>
      <c r="J146" s="725">
        <v>0</v>
      </c>
      <c r="K146" s="725">
        <v>0</v>
      </c>
      <c r="L146" s="725">
        <v>1</v>
      </c>
      <c r="M146" s="725">
        <v>0</v>
      </c>
      <c r="N146" s="725">
        <v>0</v>
      </c>
      <c r="O146" s="725">
        <v>0</v>
      </c>
      <c r="P146" s="725">
        <f t="shared" ref="P146:P158" si="34">SUM(B146:O146)</f>
        <v>5</v>
      </c>
    </row>
    <row r="147" spans="1:16">
      <c r="A147" t="s">
        <v>1024</v>
      </c>
      <c r="B147" s="725">
        <v>0</v>
      </c>
      <c r="C147" s="725">
        <v>0</v>
      </c>
      <c r="D147" s="781"/>
      <c r="E147" s="725">
        <v>0</v>
      </c>
      <c r="F147" s="725">
        <v>0</v>
      </c>
      <c r="G147" s="725">
        <v>0</v>
      </c>
      <c r="H147" s="725">
        <v>0</v>
      </c>
      <c r="I147" s="725">
        <v>1</v>
      </c>
      <c r="J147" s="725">
        <v>0</v>
      </c>
      <c r="K147" s="725">
        <v>0</v>
      </c>
      <c r="L147" s="725">
        <v>1</v>
      </c>
      <c r="M147" s="725">
        <v>0</v>
      </c>
      <c r="N147" s="725">
        <v>0</v>
      </c>
      <c r="O147" s="725">
        <v>0</v>
      </c>
      <c r="P147" s="725">
        <f t="shared" si="34"/>
        <v>2</v>
      </c>
    </row>
    <row r="148" spans="1:16">
      <c r="A148" t="s">
        <v>1025</v>
      </c>
      <c r="B148" s="725">
        <v>1</v>
      </c>
      <c r="C148" s="725">
        <v>1</v>
      </c>
      <c r="D148" s="725">
        <v>1</v>
      </c>
      <c r="E148" s="781"/>
      <c r="F148" s="725">
        <v>1</v>
      </c>
      <c r="G148" s="725">
        <v>1</v>
      </c>
      <c r="H148" s="725">
        <v>1</v>
      </c>
      <c r="I148" s="725">
        <v>1</v>
      </c>
      <c r="J148" s="725">
        <v>1</v>
      </c>
      <c r="K148" s="725">
        <v>0</v>
      </c>
      <c r="L148" s="725">
        <v>1</v>
      </c>
      <c r="M148" s="725">
        <v>1</v>
      </c>
      <c r="N148" s="725">
        <v>1</v>
      </c>
      <c r="O148" s="725">
        <v>1</v>
      </c>
      <c r="P148" s="725">
        <f t="shared" si="34"/>
        <v>12</v>
      </c>
    </row>
    <row r="149" spans="1:16">
      <c r="A149" t="s">
        <v>1026</v>
      </c>
      <c r="B149" s="725">
        <v>0</v>
      </c>
      <c r="C149" s="725">
        <v>0</v>
      </c>
      <c r="D149" s="725">
        <v>1</v>
      </c>
      <c r="E149" s="725">
        <v>0</v>
      </c>
      <c r="F149" s="781"/>
      <c r="G149" s="725">
        <v>0</v>
      </c>
      <c r="H149" s="725">
        <v>1</v>
      </c>
      <c r="I149" s="725">
        <v>1</v>
      </c>
      <c r="J149" s="725">
        <v>0</v>
      </c>
      <c r="K149" s="725">
        <v>0</v>
      </c>
      <c r="L149" s="725">
        <v>1</v>
      </c>
      <c r="M149" s="725">
        <v>0</v>
      </c>
      <c r="N149" s="725">
        <v>0</v>
      </c>
      <c r="O149" s="725">
        <v>1</v>
      </c>
      <c r="P149" s="725">
        <f t="shared" si="34"/>
        <v>5</v>
      </c>
    </row>
    <row r="150" spans="1:16">
      <c r="A150" t="s">
        <v>1027</v>
      </c>
      <c r="B150" s="725">
        <v>0</v>
      </c>
      <c r="C150" s="725">
        <v>1</v>
      </c>
      <c r="D150" s="725">
        <v>1</v>
      </c>
      <c r="E150" s="725">
        <v>0</v>
      </c>
      <c r="F150" s="725">
        <v>0</v>
      </c>
      <c r="G150" s="781"/>
      <c r="H150" s="725">
        <v>1</v>
      </c>
      <c r="I150" s="725">
        <v>1</v>
      </c>
      <c r="J150" s="725">
        <v>0</v>
      </c>
      <c r="K150" s="725">
        <v>0</v>
      </c>
      <c r="L150" s="725">
        <v>1</v>
      </c>
      <c r="M150" s="725">
        <v>0</v>
      </c>
      <c r="N150" s="725">
        <v>0</v>
      </c>
      <c r="O150" s="725">
        <v>0</v>
      </c>
      <c r="P150" s="725">
        <f t="shared" si="34"/>
        <v>5</v>
      </c>
    </row>
    <row r="151" spans="1:16">
      <c r="A151" t="s">
        <v>1028</v>
      </c>
      <c r="B151" s="725">
        <v>0</v>
      </c>
      <c r="C151" s="725">
        <v>0</v>
      </c>
      <c r="D151" s="725">
        <v>1</v>
      </c>
      <c r="E151" s="725">
        <v>0</v>
      </c>
      <c r="F151" s="725">
        <v>0</v>
      </c>
      <c r="G151" s="725">
        <v>0</v>
      </c>
      <c r="H151" s="781"/>
      <c r="I151" s="725">
        <v>1</v>
      </c>
      <c r="J151" s="725">
        <v>0</v>
      </c>
      <c r="K151" s="725">
        <v>0</v>
      </c>
      <c r="L151" s="725">
        <v>1</v>
      </c>
      <c r="M151" s="725">
        <v>0</v>
      </c>
      <c r="N151" s="725">
        <v>0</v>
      </c>
      <c r="O151" s="725">
        <v>0</v>
      </c>
      <c r="P151" s="725">
        <f t="shared" si="34"/>
        <v>3</v>
      </c>
    </row>
    <row r="152" spans="1:16">
      <c r="A152" t="s">
        <v>1029</v>
      </c>
      <c r="B152" s="725">
        <v>0</v>
      </c>
      <c r="C152" s="725">
        <v>0</v>
      </c>
      <c r="D152" s="725">
        <v>0</v>
      </c>
      <c r="E152" s="725">
        <v>0</v>
      </c>
      <c r="F152" s="725">
        <v>0</v>
      </c>
      <c r="G152" s="725">
        <v>0</v>
      </c>
      <c r="H152" s="725">
        <v>0</v>
      </c>
      <c r="I152" s="781"/>
      <c r="J152" s="725">
        <v>0</v>
      </c>
      <c r="K152" s="725">
        <v>0</v>
      </c>
      <c r="L152" s="725">
        <v>1</v>
      </c>
      <c r="M152" s="725">
        <v>0</v>
      </c>
      <c r="N152" s="725">
        <v>0</v>
      </c>
      <c r="O152" s="725">
        <v>0</v>
      </c>
      <c r="P152" s="725">
        <f t="shared" si="34"/>
        <v>1</v>
      </c>
    </row>
    <row r="153" spans="1:16">
      <c r="A153" t="s">
        <v>1030</v>
      </c>
      <c r="B153" s="725">
        <v>1</v>
      </c>
      <c r="C153" s="725">
        <v>1</v>
      </c>
      <c r="D153" s="725">
        <v>1</v>
      </c>
      <c r="E153" s="725">
        <v>0</v>
      </c>
      <c r="F153" s="725">
        <v>1</v>
      </c>
      <c r="G153" s="725">
        <v>1</v>
      </c>
      <c r="H153" s="725">
        <v>1</v>
      </c>
      <c r="I153" s="725">
        <v>1</v>
      </c>
      <c r="J153" s="781"/>
      <c r="K153" s="725">
        <v>0</v>
      </c>
      <c r="L153" s="725">
        <v>1</v>
      </c>
      <c r="M153" s="725">
        <v>1</v>
      </c>
      <c r="N153" s="725">
        <v>1</v>
      </c>
      <c r="O153" s="725">
        <v>1</v>
      </c>
      <c r="P153" s="725">
        <f t="shared" si="34"/>
        <v>11</v>
      </c>
    </row>
    <row r="154" spans="1:16">
      <c r="A154" t="s">
        <v>1031</v>
      </c>
      <c r="B154" s="725">
        <v>1</v>
      </c>
      <c r="C154" s="725">
        <v>1</v>
      </c>
      <c r="D154" s="725">
        <v>1</v>
      </c>
      <c r="E154" s="725">
        <v>1</v>
      </c>
      <c r="F154" s="725">
        <v>1</v>
      </c>
      <c r="G154" s="725">
        <v>1</v>
      </c>
      <c r="H154" s="725">
        <v>1</v>
      </c>
      <c r="I154" s="725">
        <v>1</v>
      </c>
      <c r="J154" s="725">
        <v>1</v>
      </c>
      <c r="K154" s="781"/>
      <c r="L154" s="725">
        <v>1</v>
      </c>
      <c r="M154" s="725">
        <v>1</v>
      </c>
      <c r="N154" s="725">
        <v>1</v>
      </c>
      <c r="O154" s="725">
        <v>1</v>
      </c>
      <c r="P154" s="725">
        <f t="shared" si="34"/>
        <v>13</v>
      </c>
    </row>
    <row r="155" spans="1:16">
      <c r="A155" t="s">
        <v>1032</v>
      </c>
      <c r="B155" s="725">
        <v>0</v>
      </c>
      <c r="C155" s="725">
        <v>0</v>
      </c>
      <c r="D155" s="725">
        <v>0</v>
      </c>
      <c r="E155" s="725">
        <v>0</v>
      </c>
      <c r="F155" s="725">
        <v>0</v>
      </c>
      <c r="G155" s="725">
        <v>0</v>
      </c>
      <c r="H155" s="725">
        <v>0</v>
      </c>
      <c r="I155" s="725">
        <v>0</v>
      </c>
      <c r="J155" s="725">
        <v>0</v>
      </c>
      <c r="K155" s="725">
        <v>0</v>
      </c>
      <c r="L155" s="781"/>
      <c r="M155" s="725">
        <v>0</v>
      </c>
      <c r="N155" s="725">
        <v>0</v>
      </c>
      <c r="O155" s="725">
        <v>0</v>
      </c>
      <c r="P155" s="725">
        <f t="shared" si="34"/>
        <v>0</v>
      </c>
    </row>
    <row r="156" spans="1:16">
      <c r="A156" t="s">
        <v>1033</v>
      </c>
      <c r="B156" s="725">
        <v>1</v>
      </c>
      <c r="C156" s="725">
        <v>1</v>
      </c>
      <c r="D156" s="725">
        <v>1</v>
      </c>
      <c r="E156" s="725">
        <v>0</v>
      </c>
      <c r="F156" s="725">
        <v>1</v>
      </c>
      <c r="G156" s="725">
        <v>1</v>
      </c>
      <c r="H156" s="725">
        <v>1</v>
      </c>
      <c r="I156" s="725">
        <v>1</v>
      </c>
      <c r="J156" s="725">
        <v>1</v>
      </c>
      <c r="K156" s="725">
        <v>0</v>
      </c>
      <c r="L156" s="725">
        <v>1</v>
      </c>
      <c r="M156" s="781"/>
      <c r="N156" s="725">
        <v>1</v>
      </c>
      <c r="O156" s="725">
        <v>1</v>
      </c>
      <c r="P156" s="725">
        <f t="shared" si="34"/>
        <v>11</v>
      </c>
    </row>
    <row r="157" spans="1:16">
      <c r="A157" t="s">
        <v>274</v>
      </c>
      <c r="B157" s="725">
        <v>1</v>
      </c>
      <c r="C157" s="725">
        <v>1</v>
      </c>
      <c r="D157" s="725">
        <v>1</v>
      </c>
      <c r="E157" s="725">
        <v>0</v>
      </c>
      <c r="F157" s="725">
        <v>0</v>
      </c>
      <c r="G157" s="725">
        <v>1</v>
      </c>
      <c r="H157" s="725">
        <v>1</v>
      </c>
      <c r="I157" s="725">
        <v>1</v>
      </c>
      <c r="J157" s="725">
        <v>0</v>
      </c>
      <c r="K157" s="725">
        <v>0</v>
      </c>
      <c r="L157" s="725">
        <v>1</v>
      </c>
      <c r="M157" s="725">
        <v>0</v>
      </c>
      <c r="N157" s="781"/>
      <c r="O157" s="725">
        <v>1</v>
      </c>
      <c r="P157" s="725">
        <f t="shared" si="34"/>
        <v>8</v>
      </c>
    </row>
    <row r="158" spans="1:16">
      <c r="A158" t="s">
        <v>275</v>
      </c>
      <c r="B158" s="725">
        <v>0</v>
      </c>
      <c r="C158" s="725">
        <v>0</v>
      </c>
      <c r="D158" s="725">
        <v>1</v>
      </c>
      <c r="E158" s="725">
        <v>0</v>
      </c>
      <c r="F158" s="725">
        <v>0</v>
      </c>
      <c r="G158" s="725">
        <v>0</v>
      </c>
      <c r="H158" s="725">
        <v>0</v>
      </c>
      <c r="I158" s="725">
        <v>1</v>
      </c>
      <c r="J158" s="725">
        <v>0</v>
      </c>
      <c r="K158" s="725">
        <v>0</v>
      </c>
      <c r="L158" s="725">
        <v>1</v>
      </c>
      <c r="M158" s="725">
        <v>0</v>
      </c>
      <c r="N158" s="725">
        <v>0</v>
      </c>
      <c r="O158" s="781"/>
      <c r="P158" s="725">
        <f t="shared" si="34"/>
        <v>3</v>
      </c>
    </row>
    <row r="159" spans="1:16">
      <c r="A159" t="s">
        <v>1034</v>
      </c>
      <c r="B159" s="725">
        <f>SUM(B145:B158)</f>
        <v>5</v>
      </c>
      <c r="C159" s="725">
        <f t="shared" ref="C159" si="35">SUM(C145:C158)</f>
        <v>7</v>
      </c>
      <c r="D159" s="725">
        <f t="shared" ref="D159" si="36">SUM(D145:D158)</f>
        <v>11</v>
      </c>
      <c r="E159" s="725">
        <f t="shared" ref="E159" si="37">SUM(E145:E158)</f>
        <v>1</v>
      </c>
      <c r="F159" s="725">
        <f t="shared" ref="F159" si="38">SUM(F145:F158)</f>
        <v>4</v>
      </c>
      <c r="G159" s="725">
        <f t="shared" ref="G159" si="39">SUM(G145:G158)</f>
        <v>7</v>
      </c>
      <c r="H159" s="725">
        <f t="shared" ref="H159" si="40">SUM(H145:H158)</f>
        <v>9</v>
      </c>
      <c r="I159" s="725">
        <f t="shared" ref="I159" si="41">SUM(I145:I158)</f>
        <v>12</v>
      </c>
      <c r="J159" s="725">
        <f t="shared" ref="J159" si="42">SUM(J145:J158)</f>
        <v>3</v>
      </c>
      <c r="K159" s="725">
        <f t="shared" ref="K159" si="43">SUM(K145:K158)</f>
        <v>0</v>
      </c>
      <c r="L159" s="725">
        <f t="shared" ref="L159" si="44">SUM(L145:L158)</f>
        <v>13</v>
      </c>
      <c r="M159" s="725">
        <f t="shared" ref="M159" si="45">SUM(M145:M158)</f>
        <v>3</v>
      </c>
      <c r="N159" s="725">
        <f t="shared" ref="N159" si="46">SUM(N145:N158)</f>
        <v>5</v>
      </c>
      <c r="O159" s="725">
        <f t="shared" ref="O159" si="47">SUM(O145:O158)</f>
        <v>7</v>
      </c>
      <c r="P159" s="725">
        <f>SUM(P145:P158)</f>
        <v>87</v>
      </c>
    </row>
    <row r="161" spans="1:9" ht="16.5" thickBot="1">
      <c r="A161" s="767" t="s">
        <v>1038</v>
      </c>
    </row>
    <row r="162" spans="1:9" ht="57.75" thickBot="1">
      <c r="A162" s="768"/>
      <c r="B162" s="769" t="s">
        <v>1005</v>
      </c>
      <c r="C162" s="769" t="s">
        <v>1004</v>
      </c>
      <c r="D162" s="769" t="s">
        <v>996</v>
      </c>
      <c r="E162" s="769" t="s">
        <v>1010</v>
      </c>
      <c r="F162" s="769" t="s">
        <v>1006</v>
      </c>
      <c r="G162" s="769" t="s">
        <v>1007</v>
      </c>
      <c r="H162" s="769" t="s">
        <v>997</v>
      </c>
      <c r="I162" s="769" t="s">
        <v>1009</v>
      </c>
    </row>
    <row r="163" spans="1:9" ht="13.5" thickBot="1">
      <c r="A163" s="770">
        <v>1</v>
      </c>
      <c r="B163" s="783" t="s">
        <v>290</v>
      </c>
      <c r="C163" s="783" t="s">
        <v>290</v>
      </c>
      <c r="D163" s="783" t="s">
        <v>290</v>
      </c>
      <c r="E163" s="783" t="s">
        <v>290</v>
      </c>
      <c r="F163" s="783" t="s">
        <v>290</v>
      </c>
      <c r="G163" s="783" t="s">
        <v>290</v>
      </c>
      <c r="H163" s="783" t="s">
        <v>290</v>
      </c>
      <c r="I163" s="783" t="s">
        <v>290</v>
      </c>
    </row>
    <row r="164" spans="1:9" ht="13.5" thickBot="1">
      <c r="A164" s="770">
        <v>2</v>
      </c>
      <c r="B164" s="783" t="s">
        <v>284</v>
      </c>
      <c r="C164" s="783" t="s">
        <v>284</v>
      </c>
      <c r="D164" s="783" t="s">
        <v>284</v>
      </c>
      <c r="E164" s="783" t="s">
        <v>284</v>
      </c>
      <c r="F164" s="783" t="s">
        <v>284</v>
      </c>
      <c r="G164" s="783" t="s">
        <v>284</v>
      </c>
      <c r="H164" s="783" t="s">
        <v>284</v>
      </c>
      <c r="I164" s="783" t="s">
        <v>284</v>
      </c>
    </row>
    <row r="165" spans="1:9" ht="13.5" thickBot="1">
      <c r="A165" s="770">
        <v>3</v>
      </c>
      <c r="B165" s="856" t="s">
        <v>1036</v>
      </c>
      <c r="C165" s="856" t="s">
        <v>1036</v>
      </c>
      <c r="D165" s="856" t="s">
        <v>1036</v>
      </c>
      <c r="E165" s="856" t="s">
        <v>1036</v>
      </c>
      <c r="F165" s="856" t="s">
        <v>1036</v>
      </c>
      <c r="G165" s="856" t="s">
        <v>1036</v>
      </c>
      <c r="H165" s="856" t="s">
        <v>1036</v>
      </c>
      <c r="I165" s="856" t="s">
        <v>1036</v>
      </c>
    </row>
    <row r="166" spans="1:9" ht="13.5" thickBot="1">
      <c r="A166" s="770">
        <v>4</v>
      </c>
      <c r="B166" s="856"/>
      <c r="C166" s="856"/>
      <c r="D166" s="856"/>
      <c r="E166" s="856"/>
      <c r="F166" s="856"/>
      <c r="G166" s="856"/>
      <c r="H166" s="856"/>
      <c r="I166" s="856"/>
    </row>
    <row r="167" spans="1:9" ht="13.5" thickBot="1">
      <c r="A167" s="770">
        <v>5</v>
      </c>
      <c r="B167" s="856" t="s">
        <v>999</v>
      </c>
      <c r="C167" s="856" t="s">
        <v>999</v>
      </c>
      <c r="D167" s="856" t="s">
        <v>999</v>
      </c>
      <c r="E167" s="856" t="s">
        <v>999</v>
      </c>
      <c r="F167" s="856" t="s">
        <v>999</v>
      </c>
      <c r="G167" s="856" t="s">
        <v>999</v>
      </c>
      <c r="H167" s="856" t="s">
        <v>999</v>
      </c>
      <c r="I167" s="783" t="s">
        <v>285</v>
      </c>
    </row>
    <row r="168" spans="1:9" ht="13.5" thickBot="1">
      <c r="A168" s="770">
        <v>6</v>
      </c>
      <c r="B168" s="856"/>
      <c r="C168" s="856"/>
      <c r="D168" s="856"/>
      <c r="E168" s="856"/>
      <c r="F168" s="856"/>
      <c r="G168" s="856"/>
      <c r="H168" s="856"/>
      <c r="I168" s="856" t="s">
        <v>999</v>
      </c>
    </row>
    <row r="169" spans="1:9" ht="13.5" thickBot="1">
      <c r="A169" s="770">
        <v>7</v>
      </c>
      <c r="B169" s="783" t="s">
        <v>285</v>
      </c>
      <c r="C169" s="783" t="s">
        <v>285</v>
      </c>
      <c r="D169" s="783" t="s">
        <v>285</v>
      </c>
      <c r="E169" s="783" t="s">
        <v>285</v>
      </c>
      <c r="F169" s="783" t="s">
        <v>285</v>
      </c>
      <c r="G169" s="783" t="s">
        <v>285</v>
      </c>
      <c r="H169" s="783" t="s">
        <v>285</v>
      </c>
      <c r="I169" s="856"/>
    </row>
    <row r="170" spans="1:9" ht="13.5" customHeight="1" thickBot="1">
      <c r="A170" s="770">
        <v>8</v>
      </c>
      <c r="B170" s="856" t="s">
        <v>1002</v>
      </c>
      <c r="C170" s="856" t="s">
        <v>1002</v>
      </c>
      <c r="D170" s="856" t="s">
        <v>1002</v>
      </c>
      <c r="E170" s="856" t="s">
        <v>1002</v>
      </c>
      <c r="F170" s="856" t="s">
        <v>1002</v>
      </c>
      <c r="G170" s="856" t="s">
        <v>1002</v>
      </c>
      <c r="H170" s="856" t="s">
        <v>1002</v>
      </c>
      <c r="I170" s="856" t="s">
        <v>1002</v>
      </c>
    </row>
    <row r="171" spans="1:9" ht="13.5" thickBot="1">
      <c r="A171" s="770">
        <v>9</v>
      </c>
      <c r="B171" s="856"/>
      <c r="C171" s="856"/>
      <c r="D171" s="856"/>
      <c r="E171" s="856"/>
      <c r="F171" s="856"/>
      <c r="G171" s="856"/>
      <c r="H171" s="856"/>
      <c r="I171" s="856"/>
    </row>
    <row r="172" spans="1:9" ht="13.5" thickBot="1">
      <c r="A172" s="770">
        <v>10</v>
      </c>
      <c r="B172" s="783" t="s">
        <v>273</v>
      </c>
      <c r="C172" s="783" t="s">
        <v>273</v>
      </c>
      <c r="D172" s="783" t="s">
        <v>273</v>
      </c>
      <c r="E172" s="783" t="s">
        <v>273</v>
      </c>
      <c r="F172" s="783" t="s">
        <v>273</v>
      </c>
      <c r="G172" s="783" t="s">
        <v>273</v>
      </c>
      <c r="H172" s="783" t="s">
        <v>273</v>
      </c>
      <c r="I172" s="783" t="s">
        <v>273</v>
      </c>
    </row>
    <row r="173" spans="1:9" ht="13.5" thickBot="1">
      <c r="A173" s="770">
        <v>11</v>
      </c>
      <c r="B173" s="783" t="s">
        <v>287</v>
      </c>
      <c r="C173" s="783" t="s">
        <v>287</v>
      </c>
      <c r="D173" s="783" t="s">
        <v>287</v>
      </c>
      <c r="E173" s="783" t="s">
        <v>287</v>
      </c>
      <c r="F173" s="783" t="s">
        <v>287</v>
      </c>
      <c r="G173" s="783" t="s">
        <v>287</v>
      </c>
      <c r="H173" s="783" t="s">
        <v>287</v>
      </c>
      <c r="I173" s="783" t="s">
        <v>287</v>
      </c>
    </row>
    <row r="174" spans="1:9" ht="13.5" thickBot="1">
      <c r="A174" s="770">
        <v>12</v>
      </c>
      <c r="B174" s="783" t="s">
        <v>272</v>
      </c>
      <c r="C174" s="783" t="s">
        <v>272</v>
      </c>
      <c r="D174" s="783" t="s">
        <v>272</v>
      </c>
      <c r="E174" s="783" t="s">
        <v>272</v>
      </c>
      <c r="F174" s="783" t="s">
        <v>272</v>
      </c>
      <c r="G174" s="783" t="s">
        <v>272</v>
      </c>
      <c r="H174" s="783" t="s">
        <v>272</v>
      </c>
      <c r="I174" s="783" t="s">
        <v>272</v>
      </c>
    </row>
    <row r="175" spans="1:9" ht="13.5" thickBot="1">
      <c r="A175" s="770">
        <v>13</v>
      </c>
      <c r="B175" s="783" t="s">
        <v>288</v>
      </c>
      <c r="C175" s="783" t="s">
        <v>288</v>
      </c>
      <c r="D175" s="783" t="s">
        <v>288</v>
      </c>
      <c r="E175" s="783" t="s">
        <v>288</v>
      </c>
      <c r="F175" s="783" t="s">
        <v>288</v>
      </c>
      <c r="G175" s="783" t="s">
        <v>288</v>
      </c>
      <c r="H175" s="783" t="s">
        <v>288</v>
      </c>
      <c r="I175" s="783" t="s">
        <v>288</v>
      </c>
    </row>
    <row r="176" spans="1:9" ht="13.5" thickBot="1">
      <c r="A176" s="770">
        <v>14</v>
      </c>
      <c r="B176" s="783" t="s">
        <v>291</v>
      </c>
      <c r="C176" s="783" t="s">
        <v>291</v>
      </c>
      <c r="D176" s="783" t="s">
        <v>291</v>
      </c>
      <c r="E176" s="783" t="s">
        <v>291</v>
      </c>
      <c r="F176" s="783" t="s">
        <v>291</v>
      </c>
      <c r="G176" s="783" t="s">
        <v>291</v>
      </c>
      <c r="H176" s="783" t="s">
        <v>291</v>
      </c>
      <c r="I176" s="783" t="s">
        <v>291</v>
      </c>
    </row>
    <row r="177" spans="1:16">
      <c r="E177" s="782"/>
    </row>
    <row r="178" spans="1:16">
      <c r="A178" t="s">
        <v>1020</v>
      </c>
    </row>
    <row r="179" spans="1:16">
      <c r="B179" t="s">
        <v>1022</v>
      </c>
      <c r="C179" t="s">
        <v>1023</v>
      </c>
      <c r="D179" t="s">
        <v>1024</v>
      </c>
      <c r="E179" t="s">
        <v>1025</v>
      </c>
      <c r="F179" t="s">
        <v>1026</v>
      </c>
      <c r="G179" t="s">
        <v>1027</v>
      </c>
      <c r="H179" t="s">
        <v>1028</v>
      </c>
      <c r="I179" t="s">
        <v>1029</v>
      </c>
      <c r="J179" t="s">
        <v>1030</v>
      </c>
      <c r="K179" t="s">
        <v>1031</v>
      </c>
      <c r="L179" t="s">
        <v>1032</v>
      </c>
      <c r="M179" t="s">
        <v>1033</v>
      </c>
      <c r="N179" t="s">
        <v>274</v>
      </c>
      <c r="O179" t="s">
        <v>275</v>
      </c>
      <c r="P179" s="725" t="s">
        <v>1034</v>
      </c>
    </row>
    <row r="180" spans="1:16">
      <c r="A180" t="s">
        <v>1022</v>
      </c>
      <c r="B180" s="781"/>
      <c r="C180" s="725">
        <v>1</v>
      </c>
      <c r="D180" s="725">
        <v>1</v>
      </c>
      <c r="E180" s="725">
        <v>0</v>
      </c>
      <c r="F180" s="725">
        <v>0</v>
      </c>
      <c r="G180" s="725">
        <v>1</v>
      </c>
      <c r="H180" s="725">
        <v>1</v>
      </c>
      <c r="I180" s="725">
        <v>1</v>
      </c>
      <c r="J180" s="725">
        <v>0</v>
      </c>
      <c r="K180" s="725">
        <v>0</v>
      </c>
      <c r="L180" s="725">
        <v>1</v>
      </c>
      <c r="M180" s="725">
        <v>0</v>
      </c>
      <c r="N180" s="725">
        <v>0</v>
      </c>
      <c r="O180" s="725">
        <v>1</v>
      </c>
      <c r="P180" s="725">
        <f>SUM(B180:O180)</f>
        <v>7</v>
      </c>
    </row>
    <row r="181" spans="1:16">
      <c r="A181" t="s">
        <v>1023</v>
      </c>
      <c r="B181" s="725">
        <v>0</v>
      </c>
      <c r="C181" s="781"/>
      <c r="D181" s="725">
        <v>1</v>
      </c>
      <c r="E181" s="725">
        <v>0</v>
      </c>
      <c r="F181" s="725">
        <v>0</v>
      </c>
      <c r="G181" s="725">
        <v>0</v>
      </c>
      <c r="H181" s="725">
        <v>1</v>
      </c>
      <c r="I181" s="725">
        <v>1</v>
      </c>
      <c r="J181" s="725">
        <v>0</v>
      </c>
      <c r="K181" s="725">
        <v>0</v>
      </c>
      <c r="L181" s="725">
        <v>1</v>
      </c>
      <c r="M181" s="725">
        <v>0</v>
      </c>
      <c r="N181" s="725">
        <v>0</v>
      </c>
      <c r="O181" s="725">
        <v>1</v>
      </c>
      <c r="P181" s="725">
        <f t="shared" ref="P181:P193" si="48">SUM(B181:O181)</f>
        <v>5</v>
      </c>
    </row>
    <row r="182" spans="1:16">
      <c r="A182" t="s">
        <v>1024</v>
      </c>
      <c r="B182" s="725">
        <v>0</v>
      </c>
      <c r="C182" s="725">
        <v>0</v>
      </c>
      <c r="D182" s="781"/>
      <c r="E182" s="725">
        <v>0</v>
      </c>
      <c r="F182" s="725">
        <v>0</v>
      </c>
      <c r="G182" s="725">
        <v>0</v>
      </c>
      <c r="H182" s="725">
        <v>0</v>
      </c>
      <c r="I182" s="725">
        <v>1</v>
      </c>
      <c r="J182" s="725">
        <v>0</v>
      </c>
      <c r="K182" s="725">
        <v>0</v>
      </c>
      <c r="L182" s="725">
        <v>1</v>
      </c>
      <c r="M182" s="725">
        <v>0</v>
      </c>
      <c r="N182" s="725">
        <v>0</v>
      </c>
      <c r="O182" s="725">
        <v>0</v>
      </c>
      <c r="P182" s="725">
        <f t="shared" si="48"/>
        <v>2</v>
      </c>
    </row>
    <row r="183" spans="1:16">
      <c r="A183" t="s">
        <v>1025</v>
      </c>
      <c r="B183" s="725">
        <v>1</v>
      </c>
      <c r="C183" s="725">
        <v>1</v>
      </c>
      <c r="D183" s="725">
        <v>1</v>
      </c>
      <c r="E183" s="781"/>
      <c r="F183" s="725">
        <v>1</v>
      </c>
      <c r="G183" s="725">
        <v>1</v>
      </c>
      <c r="H183" s="725">
        <v>1</v>
      </c>
      <c r="I183" s="725">
        <v>1</v>
      </c>
      <c r="J183" s="725">
        <v>1</v>
      </c>
      <c r="K183" s="725">
        <v>0</v>
      </c>
      <c r="L183" s="725">
        <v>1</v>
      </c>
      <c r="M183" s="725">
        <v>1</v>
      </c>
      <c r="N183" s="725">
        <v>1</v>
      </c>
      <c r="O183" s="725">
        <v>1</v>
      </c>
      <c r="P183" s="725">
        <f t="shared" si="48"/>
        <v>12</v>
      </c>
    </row>
    <row r="184" spans="1:16">
      <c r="A184" t="s">
        <v>1026</v>
      </c>
      <c r="B184" s="725">
        <v>0</v>
      </c>
      <c r="C184" s="725">
        <v>1</v>
      </c>
      <c r="D184" s="725">
        <v>1</v>
      </c>
      <c r="E184" s="725">
        <v>0</v>
      </c>
      <c r="F184" s="781"/>
      <c r="G184" s="725">
        <v>1</v>
      </c>
      <c r="H184" s="725">
        <v>1</v>
      </c>
      <c r="I184" s="725">
        <v>1</v>
      </c>
      <c r="J184" s="725">
        <v>0</v>
      </c>
      <c r="K184" s="725">
        <v>0</v>
      </c>
      <c r="L184" s="725">
        <v>1</v>
      </c>
      <c r="M184" s="725">
        <v>0</v>
      </c>
      <c r="N184" s="725">
        <v>0</v>
      </c>
      <c r="O184" s="725">
        <v>1</v>
      </c>
      <c r="P184" s="725">
        <f t="shared" si="48"/>
        <v>7</v>
      </c>
    </row>
    <row r="185" spans="1:16">
      <c r="A185" t="s">
        <v>1027</v>
      </c>
      <c r="B185" s="725">
        <v>0</v>
      </c>
      <c r="C185" s="725">
        <v>0</v>
      </c>
      <c r="D185" s="725">
        <v>1</v>
      </c>
      <c r="E185" s="725">
        <v>0</v>
      </c>
      <c r="F185" s="725">
        <v>0</v>
      </c>
      <c r="G185" s="781"/>
      <c r="H185" s="725">
        <v>1</v>
      </c>
      <c r="I185" s="725">
        <v>1</v>
      </c>
      <c r="J185" s="725">
        <v>0</v>
      </c>
      <c r="K185" s="725">
        <v>0</v>
      </c>
      <c r="L185" s="725">
        <v>1</v>
      </c>
      <c r="M185" s="725">
        <v>0</v>
      </c>
      <c r="N185" s="725">
        <v>0</v>
      </c>
      <c r="O185" s="725">
        <v>1</v>
      </c>
      <c r="P185" s="725">
        <f t="shared" si="48"/>
        <v>5</v>
      </c>
    </row>
    <row r="186" spans="1:16">
      <c r="A186" t="s">
        <v>1028</v>
      </c>
      <c r="B186" s="725">
        <v>0</v>
      </c>
      <c r="C186" s="725">
        <v>0</v>
      </c>
      <c r="D186" s="725">
        <v>1</v>
      </c>
      <c r="E186" s="725">
        <v>0</v>
      </c>
      <c r="F186" s="725">
        <v>0</v>
      </c>
      <c r="G186" s="725">
        <v>0</v>
      </c>
      <c r="H186" s="781"/>
      <c r="I186" s="725">
        <v>1</v>
      </c>
      <c r="J186" s="725">
        <v>0</v>
      </c>
      <c r="K186" s="725">
        <v>0</v>
      </c>
      <c r="L186" s="725">
        <v>1</v>
      </c>
      <c r="M186" s="725">
        <v>0</v>
      </c>
      <c r="N186" s="725">
        <v>0</v>
      </c>
      <c r="O186" s="725">
        <v>0</v>
      </c>
      <c r="P186" s="725">
        <f t="shared" si="48"/>
        <v>3</v>
      </c>
    </row>
    <row r="187" spans="1:16">
      <c r="A187" t="s">
        <v>1029</v>
      </c>
      <c r="B187" s="725">
        <v>0</v>
      </c>
      <c r="C187" s="725">
        <v>0</v>
      </c>
      <c r="D187" s="725">
        <v>0</v>
      </c>
      <c r="E187" s="725">
        <v>0</v>
      </c>
      <c r="F187" s="725">
        <v>0</v>
      </c>
      <c r="G187" s="725">
        <v>0</v>
      </c>
      <c r="H187" s="725">
        <v>0</v>
      </c>
      <c r="I187" s="781"/>
      <c r="J187" s="725">
        <v>0</v>
      </c>
      <c r="K187" s="725">
        <v>0</v>
      </c>
      <c r="L187" s="725">
        <v>1</v>
      </c>
      <c r="M187" s="725">
        <v>0</v>
      </c>
      <c r="N187" s="725">
        <v>0</v>
      </c>
      <c r="O187" s="725">
        <v>0</v>
      </c>
      <c r="P187" s="725">
        <f t="shared" si="48"/>
        <v>1</v>
      </c>
    </row>
    <row r="188" spans="1:16">
      <c r="A188" t="s">
        <v>1030</v>
      </c>
      <c r="B188" s="725">
        <v>1</v>
      </c>
      <c r="C188" s="725">
        <v>1</v>
      </c>
      <c r="D188" s="725">
        <v>1</v>
      </c>
      <c r="E188" s="725">
        <v>0</v>
      </c>
      <c r="F188" s="725">
        <v>1</v>
      </c>
      <c r="G188" s="725">
        <v>1</v>
      </c>
      <c r="H188" s="725">
        <v>1</v>
      </c>
      <c r="I188" s="725">
        <v>1</v>
      </c>
      <c r="J188" s="781"/>
      <c r="K188" s="725">
        <v>0</v>
      </c>
      <c r="L188" s="725">
        <v>1</v>
      </c>
      <c r="M188" s="725">
        <v>0</v>
      </c>
      <c r="N188" s="725">
        <v>1</v>
      </c>
      <c r="O188" s="725">
        <v>1</v>
      </c>
      <c r="P188" s="725">
        <f t="shared" si="48"/>
        <v>10</v>
      </c>
    </row>
    <row r="189" spans="1:16">
      <c r="A189" t="s">
        <v>1031</v>
      </c>
      <c r="B189" s="725">
        <v>1</v>
      </c>
      <c r="C189" s="725">
        <v>1</v>
      </c>
      <c r="D189" s="725">
        <v>1</v>
      </c>
      <c r="E189" s="725">
        <v>1</v>
      </c>
      <c r="F189" s="725">
        <v>1</v>
      </c>
      <c r="G189" s="725">
        <v>1</v>
      </c>
      <c r="H189" s="725">
        <v>1</v>
      </c>
      <c r="I189" s="725">
        <v>1</v>
      </c>
      <c r="J189" s="725">
        <v>1</v>
      </c>
      <c r="K189" s="781"/>
      <c r="L189" s="725">
        <v>1</v>
      </c>
      <c r="M189" s="725">
        <v>1</v>
      </c>
      <c r="N189" s="725">
        <v>1</v>
      </c>
      <c r="O189" s="725">
        <v>1</v>
      </c>
      <c r="P189" s="725">
        <f t="shared" si="48"/>
        <v>13</v>
      </c>
    </row>
    <row r="190" spans="1:16">
      <c r="A190" t="s">
        <v>1032</v>
      </c>
      <c r="B190" s="725">
        <v>0</v>
      </c>
      <c r="C190" s="725">
        <v>0</v>
      </c>
      <c r="D190" s="725">
        <v>0</v>
      </c>
      <c r="E190" s="725">
        <v>0</v>
      </c>
      <c r="F190" s="725">
        <v>0</v>
      </c>
      <c r="G190" s="725">
        <v>0</v>
      </c>
      <c r="H190" s="725">
        <v>0</v>
      </c>
      <c r="I190" s="725">
        <v>0</v>
      </c>
      <c r="J190" s="725">
        <v>0</v>
      </c>
      <c r="K190" s="725">
        <v>0</v>
      </c>
      <c r="L190" s="781"/>
      <c r="M190" s="725">
        <v>0</v>
      </c>
      <c r="N190" s="725">
        <v>0</v>
      </c>
      <c r="O190" s="725">
        <v>0</v>
      </c>
      <c r="P190" s="725">
        <f t="shared" si="48"/>
        <v>0</v>
      </c>
    </row>
    <row r="191" spans="1:16">
      <c r="A191" t="s">
        <v>1033</v>
      </c>
      <c r="B191" s="725">
        <v>1</v>
      </c>
      <c r="C191" s="725">
        <v>1</v>
      </c>
      <c r="D191" s="725">
        <v>1</v>
      </c>
      <c r="E191" s="725">
        <v>0</v>
      </c>
      <c r="F191" s="725">
        <v>1</v>
      </c>
      <c r="G191" s="725">
        <v>1</v>
      </c>
      <c r="H191" s="725">
        <v>1</v>
      </c>
      <c r="I191" s="725">
        <v>1</v>
      </c>
      <c r="J191" s="725">
        <v>0</v>
      </c>
      <c r="K191" s="725">
        <v>0</v>
      </c>
      <c r="L191" s="725">
        <v>1</v>
      </c>
      <c r="M191" s="781"/>
      <c r="N191" s="725">
        <v>1</v>
      </c>
      <c r="O191" s="725">
        <v>1</v>
      </c>
      <c r="P191" s="725">
        <f t="shared" si="48"/>
        <v>10</v>
      </c>
    </row>
    <row r="192" spans="1:16">
      <c r="A192" t="s">
        <v>274</v>
      </c>
      <c r="B192" s="725">
        <v>0</v>
      </c>
      <c r="C192" s="725">
        <v>1</v>
      </c>
      <c r="D192" s="725">
        <v>1</v>
      </c>
      <c r="E192" s="725">
        <v>0</v>
      </c>
      <c r="F192" s="725">
        <v>0</v>
      </c>
      <c r="G192" s="725">
        <v>1</v>
      </c>
      <c r="H192" s="725">
        <v>1</v>
      </c>
      <c r="I192" s="725">
        <v>1</v>
      </c>
      <c r="J192" s="725">
        <v>0</v>
      </c>
      <c r="K192" s="725">
        <v>0</v>
      </c>
      <c r="L192" s="725">
        <v>1</v>
      </c>
      <c r="M192" s="725">
        <v>0</v>
      </c>
      <c r="N192" s="781"/>
      <c r="O192" s="725">
        <v>1</v>
      </c>
      <c r="P192" s="725">
        <f t="shared" si="48"/>
        <v>7</v>
      </c>
    </row>
    <row r="193" spans="1:16">
      <c r="A193" t="s">
        <v>275</v>
      </c>
      <c r="B193" s="725">
        <v>0</v>
      </c>
      <c r="C193" s="725">
        <v>0</v>
      </c>
      <c r="D193" s="725">
        <v>1</v>
      </c>
      <c r="E193" s="725">
        <v>0</v>
      </c>
      <c r="F193" s="725">
        <v>0</v>
      </c>
      <c r="G193" s="725">
        <v>0</v>
      </c>
      <c r="H193" s="725">
        <v>1</v>
      </c>
      <c r="I193" s="725">
        <v>1</v>
      </c>
      <c r="J193" s="725">
        <v>0</v>
      </c>
      <c r="K193" s="725">
        <v>0</v>
      </c>
      <c r="L193" s="725">
        <v>1</v>
      </c>
      <c r="M193" s="725">
        <v>0</v>
      </c>
      <c r="N193" s="725">
        <v>0</v>
      </c>
      <c r="O193" s="781"/>
      <c r="P193" s="725">
        <f t="shared" si="48"/>
        <v>4</v>
      </c>
    </row>
    <row r="194" spans="1:16">
      <c r="A194" t="s">
        <v>1034</v>
      </c>
      <c r="B194" s="725">
        <f>SUM(B180:B193)</f>
        <v>4</v>
      </c>
      <c r="C194" s="725">
        <f t="shared" ref="C194:O194" si="49">SUM(C180:C193)</f>
        <v>7</v>
      </c>
      <c r="D194" s="725">
        <f t="shared" si="49"/>
        <v>11</v>
      </c>
      <c r="E194" s="725">
        <f t="shared" si="49"/>
        <v>1</v>
      </c>
      <c r="F194" s="725">
        <f t="shared" si="49"/>
        <v>4</v>
      </c>
      <c r="G194" s="725">
        <f t="shared" si="49"/>
        <v>7</v>
      </c>
      <c r="H194" s="725">
        <f t="shared" si="49"/>
        <v>10</v>
      </c>
      <c r="I194" s="725">
        <f t="shared" si="49"/>
        <v>12</v>
      </c>
      <c r="J194" s="725">
        <f t="shared" si="49"/>
        <v>2</v>
      </c>
      <c r="K194" s="725">
        <f t="shared" si="49"/>
        <v>0</v>
      </c>
      <c r="L194" s="725">
        <f t="shared" si="49"/>
        <v>13</v>
      </c>
      <c r="M194" s="725">
        <f t="shared" si="49"/>
        <v>2</v>
      </c>
      <c r="N194" s="725">
        <f t="shared" si="49"/>
        <v>4</v>
      </c>
      <c r="O194" s="725">
        <f t="shared" si="49"/>
        <v>9</v>
      </c>
      <c r="P194" s="725">
        <f>SUM(P180:P193)</f>
        <v>86</v>
      </c>
    </row>
    <row r="195" spans="1:16">
      <c r="B195" s="725"/>
      <c r="C195" s="725"/>
      <c r="D195" s="725"/>
      <c r="E195" s="725"/>
      <c r="F195" s="725"/>
      <c r="G195" s="725"/>
      <c r="H195" s="725"/>
      <c r="I195" s="725"/>
      <c r="J195" s="725"/>
      <c r="K195" s="725"/>
      <c r="L195" s="725"/>
      <c r="M195" s="725"/>
      <c r="N195" s="725"/>
      <c r="O195" s="725"/>
    </row>
    <row r="196" spans="1:16">
      <c r="B196" s="725"/>
      <c r="C196" s="725"/>
      <c r="D196" s="725"/>
      <c r="E196" s="725"/>
      <c r="F196" s="725"/>
      <c r="G196" s="725"/>
      <c r="H196" s="725"/>
      <c r="I196" s="725"/>
      <c r="J196" s="725"/>
      <c r="K196" s="725"/>
      <c r="L196" s="725"/>
      <c r="M196" s="725"/>
      <c r="N196" s="725"/>
      <c r="O196" s="725"/>
    </row>
    <row r="197" spans="1:16">
      <c r="A197" t="s">
        <v>1019</v>
      </c>
    </row>
    <row r="198" spans="1:16">
      <c r="B198" t="s">
        <v>1022</v>
      </c>
      <c r="C198" t="s">
        <v>1023</v>
      </c>
      <c r="D198" t="s">
        <v>1024</v>
      </c>
      <c r="E198" t="s">
        <v>1025</v>
      </c>
      <c r="F198" t="s">
        <v>1026</v>
      </c>
      <c r="G198" t="s">
        <v>1027</v>
      </c>
      <c r="H198" t="s">
        <v>1028</v>
      </c>
      <c r="I198" t="s">
        <v>1029</v>
      </c>
      <c r="J198" t="s">
        <v>1030</v>
      </c>
      <c r="K198" t="s">
        <v>1031</v>
      </c>
      <c r="L198" t="s">
        <v>1032</v>
      </c>
      <c r="M198" t="s">
        <v>1033</v>
      </c>
      <c r="N198" t="s">
        <v>274</v>
      </c>
      <c r="O198" t="s">
        <v>275</v>
      </c>
      <c r="P198" s="725" t="s">
        <v>1034</v>
      </c>
    </row>
    <row r="199" spans="1:16">
      <c r="A199" t="s">
        <v>1022</v>
      </c>
      <c r="B199" s="781"/>
      <c r="C199" s="725">
        <v>1</v>
      </c>
      <c r="D199" s="725">
        <v>1</v>
      </c>
      <c r="E199" s="725">
        <v>0</v>
      </c>
      <c r="F199" s="725">
        <v>0</v>
      </c>
      <c r="G199" s="725">
        <v>1</v>
      </c>
      <c r="H199" s="725">
        <v>1</v>
      </c>
      <c r="I199" s="725">
        <v>1</v>
      </c>
      <c r="J199" s="725">
        <v>0</v>
      </c>
      <c r="K199" s="725">
        <v>0</v>
      </c>
      <c r="L199" s="725">
        <v>1</v>
      </c>
      <c r="M199" s="725">
        <v>0</v>
      </c>
      <c r="N199" s="725">
        <v>1</v>
      </c>
      <c r="O199" s="725">
        <v>1</v>
      </c>
      <c r="P199" s="725">
        <f>SUM(B199:O199)</f>
        <v>8</v>
      </c>
    </row>
    <row r="200" spans="1:16">
      <c r="A200" t="s">
        <v>1023</v>
      </c>
      <c r="B200" s="725">
        <v>0</v>
      </c>
      <c r="C200" s="781"/>
      <c r="D200" s="725">
        <v>1</v>
      </c>
      <c r="E200" s="725">
        <v>0</v>
      </c>
      <c r="F200" s="725">
        <v>0</v>
      </c>
      <c r="G200" s="725">
        <v>1</v>
      </c>
      <c r="H200" s="725">
        <v>1</v>
      </c>
      <c r="I200" s="725">
        <v>1</v>
      </c>
      <c r="J200" s="725">
        <v>0</v>
      </c>
      <c r="K200" s="725">
        <v>0</v>
      </c>
      <c r="L200" s="725">
        <v>1</v>
      </c>
      <c r="M200" s="725">
        <v>0</v>
      </c>
      <c r="N200" s="725">
        <v>0</v>
      </c>
      <c r="O200" s="725">
        <v>1</v>
      </c>
      <c r="P200" s="725">
        <f t="shared" ref="P200:P212" si="50">SUM(B200:O200)</f>
        <v>6</v>
      </c>
    </row>
    <row r="201" spans="1:16">
      <c r="A201" t="s">
        <v>1024</v>
      </c>
      <c r="B201" s="725">
        <v>0</v>
      </c>
      <c r="C201" s="725">
        <v>0</v>
      </c>
      <c r="D201" s="781"/>
      <c r="E201" s="725">
        <v>0</v>
      </c>
      <c r="F201" s="725">
        <v>0</v>
      </c>
      <c r="G201" s="725">
        <v>0</v>
      </c>
      <c r="H201" s="725">
        <v>0</v>
      </c>
      <c r="I201" s="725">
        <v>1</v>
      </c>
      <c r="J201" s="725">
        <v>0</v>
      </c>
      <c r="K201" s="725">
        <v>0</v>
      </c>
      <c r="L201" s="725">
        <v>1</v>
      </c>
      <c r="M201" s="725">
        <v>0</v>
      </c>
      <c r="N201" s="725">
        <v>0</v>
      </c>
      <c r="O201" s="725">
        <v>0</v>
      </c>
      <c r="P201" s="725">
        <f t="shared" si="50"/>
        <v>2</v>
      </c>
    </row>
    <row r="202" spans="1:16">
      <c r="A202" t="s">
        <v>1025</v>
      </c>
      <c r="B202" s="725">
        <v>1</v>
      </c>
      <c r="C202" s="725">
        <v>1</v>
      </c>
      <c r="D202" s="725">
        <v>1</v>
      </c>
      <c r="E202" s="781"/>
      <c r="F202" s="725">
        <v>1</v>
      </c>
      <c r="G202" s="725">
        <v>1</v>
      </c>
      <c r="H202" s="725">
        <v>1</v>
      </c>
      <c r="I202" s="725">
        <v>1</v>
      </c>
      <c r="J202" s="725">
        <v>1</v>
      </c>
      <c r="K202" s="725">
        <v>0</v>
      </c>
      <c r="L202" s="725">
        <v>1</v>
      </c>
      <c r="M202" s="725">
        <v>1</v>
      </c>
      <c r="N202" s="725">
        <v>1</v>
      </c>
      <c r="O202" s="725">
        <v>1</v>
      </c>
      <c r="P202" s="725">
        <f t="shared" si="50"/>
        <v>12</v>
      </c>
    </row>
    <row r="203" spans="1:16">
      <c r="A203" t="s">
        <v>1026</v>
      </c>
      <c r="B203" s="725">
        <v>0</v>
      </c>
      <c r="C203" s="725">
        <v>1</v>
      </c>
      <c r="D203" s="725">
        <v>1</v>
      </c>
      <c r="E203" s="725">
        <v>0</v>
      </c>
      <c r="F203" s="781"/>
      <c r="G203" s="725">
        <v>1</v>
      </c>
      <c r="H203" s="725">
        <v>1</v>
      </c>
      <c r="I203" s="725">
        <v>1</v>
      </c>
      <c r="J203" s="725">
        <v>0</v>
      </c>
      <c r="K203" s="725">
        <v>0</v>
      </c>
      <c r="L203" s="725">
        <v>1</v>
      </c>
      <c r="M203" s="725">
        <v>0</v>
      </c>
      <c r="N203" s="725">
        <v>0</v>
      </c>
      <c r="O203" s="725">
        <v>1</v>
      </c>
      <c r="P203" s="725">
        <f t="shared" si="50"/>
        <v>7</v>
      </c>
    </row>
    <row r="204" spans="1:16">
      <c r="A204" t="s">
        <v>1027</v>
      </c>
      <c r="B204" s="725">
        <v>0</v>
      </c>
      <c r="C204" s="725">
        <v>1</v>
      </c>
      <c r="D204" s="725">
        <v>1</v>
      </c>
      <c r="E204" s="725">
        <v>0</v>
      </c>
      <c r="F204" s="725">
        <v>0</v>
      </c>
      <c r="G204" s="781"/>
      <c r="H204" s="725">
        <v>1</v>
      </c>
      <c r="I204" s="725">
        <v>1</v>
      </c>
      <c r="J204" s="725">
        <v>0</v>
      </c>
      <c r="K204" s="725">
        <v>0</v>
      </c>
      <c r="L204" s="725">
        <v>1</v>
      </c>
      <c r="M204" s="725">
        <v>0</v>
      </c>
      <c r="N204" s="725">
        <v>0</v>
      </c>
      <c r="O204" s="725">
        <v>1</v>
      </c>
      <c r="P204" s="725">
        <f t="shared" si="50"/>
        <v>6</v>
      </c>
    </row>
    <row r="205" spans="1:16">
      <c r="A205" t="s">
        <v>1028</v>
      </c>
      <c r="B205" s="725">
        <v>0</v>
      </c>
      <c r="C205" s="725">
        <v>0</v>
      </c>
      <c r="D205" s="725">
        <v>1</v>
      </c>
      <c r="E205" s="725">
        <v>0</v>
      </c>
      <c r="F205" s="725">
        <v>0</v>
      </c>
      <c r="G205" s="725">
        <v>0</v>
      </c>
      <c r="H205" s="781"/>
      <c r="I205" s="725">
        <v>1</v>
      </c>
      <c r="J205" s="725">
        <v>0</v>
      </c>
      <c r="K205" s="725">
        <v>0</v>
      </c>
      <c r="L205" s="725">
        <v>1</v>
      </c>
      <c r="M205" s="725">
        <v>0</v>
      </c>
      <c r="N205" s="725">
        <v>0</v>
      </c>
      <c r="O205" s="725">
        <v>0</v>
      </c>
      <c r="P205" s="725">
        <f t="shared" si="50"/>
        <v>3</v>
      </c>
    </row>
    <row r="206" spans="1:16">
      <c r="A206" t="s">
        <v>1029</v>
      </c>
      <c r="B206" s="725">
        <v>0</v>
      </c>
      <c r="C206" s="725">
        <v>0</v>
      </c>
      <c r="D206" s="725">
        <v>0</v>
      </c>
      <c r="E206" s="725">
        <v>0</v>
      </c>
      <c r="F206" s="725">
        <v>0</v>
      </c>
      <c r="G206" s="725">
        <v>0</v>
      </c>
      <c r="H206" s="725">
        <v>0</v>
      </c>
      <c r="I206" s="781"/>
      <c r="J206" s="725">
        <v>0</v>
      </c>
      <c r="K206" s="725">
        <v>0</v>
      </c>
      <c r="L206" s="725">
        <v>1</v>
      </c>
      <c r="M206" s="725">
        <v>0</v>
      </c>
      <c r="N206" s="725">
        <v>0</v>
      </c>
      <c r="O206" s="725">
        <v>0</v>
      </c>
      <c r="P206" s="725">
        <f t="shared" si="50"/>
        <v>1</v>
      </c>
    </row>
    <row r="207" spans="1:16">
      <c r="A207" t="s">
        <v>1030</v>
      </c>
      <c r="B207" s="725">
        <v>1</v>
      </c>
      <c r="C207" s="725">
        <v>1</v>
      </c>
      <c r="D207" s="725">
        <v>1</v>
      </c>
      <c r="E207" s="725">
        <v>0</v>
      </c>
      <c r="F207" s="725">
        <v>1</v>
      </c>
      <c r="G207" s="725">
        <v>1</v>
      </c>
      <c r="H207" s="725">
        <v>1</v>
      </c>
      <c r="I207" s="725">
        <v>1</v>
      </c>
      <c r="J207" s="781"/>
      <c r="K207" s="725">
        <v>0</v>
      </c>
      <c r="L207" s="725">
        <v>1</v>
      </c>
      <c r="M207" s="725">
        <v>1</v>
      </c>
      <c r="N207" s="725">
        <v>1</v>
      </c>
      <c r="O207" s="725">
        <v>1</v>
      </c>
      <c r="P207" s="725">
        <f t="shared" si="50"/>
        <v>11</v>
      </c>
    </row>
    <row r="208" spans="1:16">
      <c r="A208" t="s">
        <v>1031</v>
      </c>
      <c r="B208" s="725">
        <v>1</v>
      </c>
      <c r="C208" s="725">
        <v>1</v>
      </c>
      <c r="D208" s="725">
        <v>1</v>
      </c>
      <c r="E208" s="725">
        <v>1</v>
      </c>
      <c r="F208" s="725">
        <v>1</v>
      </c>
      <c r="G208" s="725">
        <v>1</v>
      </c>
      <c r="H208" s="725">
        <v>1</v>
      </c>
      <c r="I208" s="725">
        <v>1</v>
      </c>
      <c r="J208" s="725">
        <v>1</v>
      </c>
      <c r="K208" s="781"/>
      <c r="L208" s="725">
        <v>1</v>
      </c>
      <c r="M208" s="725">
        <v>1</v>
      </c>
      <c r="N208" s="725">
        <v>1</v>
      </c>
      <c r="O208" s="725">
        <v>1</v>
      </c>
      <c r="P208" s="725">
        <f t="shared" si="50"/>
        <v>13</v>
      </c>
    </row>
    <row r="209" spans="1:16">
      <c r="A209" t="s">
        <v>1032</v>
      </c>
      <c r="B209" s="725">
        <v>0</v>
      </c>
      <c r="C209" s="725">
        <v>0</v>
      </c>
      <c r="D209" s="725">
        <v>0</v>
      </c>
      <c r="E209" s="725">
        <v>0</v>
      </c>
      <c r="F209" s="725">
        <v>0</v>
      </c>
      <c r="G209" s="725">
        <v>0</v>
      </c>
      <c r="H209" s="725">
        <v>0</v>
      </c>
      <c r="I209" s="725">
        <v>0</v>
      </c>
      <c r="J209" s="725">
        <v>0</v>
      </c>
      <c r="K209" s="725">
        <v>0</v>
      </c>
      <c r="L209" s="781"/>
      <c r="M209" s="725">
        <v>0</v>
      </c>
      <c r="N209" s="725">
        <v>0</v>
      </c>
      <c r="O209" s="725">
        <v>0</v>
      </c>
      <c r="P209" s="725">
        <f t="shared" si="50"/>
        <v>0</v>
      </c>
    </row>
    <row r="210" spans="1:16">
      <c r="A210" t="s">
        <v>1033</v>
      </c>
      <c r="B210" s="725">
        <v>1</v>
      </c>
      <c r="C210" s="725">
        <v>1</v>
      </c>
      <c r="D210" s="725">
        <v>1</v>
      </c>
      <c r="E210" s="725">
        <v>0</v>
      </c>
      <c r="F210" s="725">
        <v>1</v>
      </c>
      <c r="G210" s="725">
        <v>1</v>
      </c>
      <c r="H210" s="725">
        <v>1</v>
      </c>
      <c r="I210" s="725">
        <v>1</v>
      </c>
      <c r="J210" s="725">
        <v>1</v>
      </c>
      <c r="K210" s="725">
        <v>0</v>
      </c>
      <c r="L210" s="725">
        <v>1</v>
      </c>
      <c r="M210" s="781"/>
      <c r="N210" s="725">
        <v>1</v>
      </c>
      <c r="O210" s="725">
        <v>1</v>
      </c>
      <c r="P210" s="725">
        <f t="shared" si="50"/>
        <v>11</v>
      </c>
    </row>
    <row r="211" spans="1:16">
      <c r="A211" t="s">
        <v>274</v>
      </c>
      <c r="B211" s="725">
        <v>1</v>
      </c>
      <c r="C211" s="725">
        <v>1</v>
      </c>
      <c r="D211" s="725">
        <v>1</v>
      </c>
      <c r="E211" s="725">
        <v>0</v>
      </c>
      <c r="F211" s="725">
        <v>0</v>
      </c>
      <c r="G211" s="725">
        <v>1</v>
      </c>
      <c r="H211" s="725">
        <v>1</v>
      </c>
      <c r="I211" s="725">
        <v>1</v>
      </c>
      <c r="J211" s="725">
        <v>0</v>
      </c>
      <c r="K211" s="725">
        <v>0</v>
      </c>
      <c r="L211" s="725">
        <v>1</v>
      </c>
      <c r="M211" s="725">
        <v>0</v>
      </c>
      <c r="N211" s="781"/>
      <c r="O211" s="725">
        <v>1</v>
      </c>
      <c r="P211" s="725">
        <f t="shared" si="50"/>
        <v>8</v>
      </c>
    </row>
    <row r="212" spans="1:16">
      <c r="A212" t="s">
        <v>275</v>
      </c>
      <c r="B212" s="725">
        <v>0</v>
      </c>
      <c r="C212" s="725">
        <v>0</v>
      </c>
      <c r="D212" s="725">
        <v>1</v>
      </c>
      <c r="E212" s="725">
        <v>0</v>
      </c>
      <c r="F212" s="725">
        <v>0</v>
      </c>
      <c r="G212" s="725">
        <v>0</v>
      </c>
      <c r="H212" s="725">
        <v>1</v>
      </c>
      <c r="I212" s="725">
        <v>1</v>
      </c>
      <c r="J212" s="725">
        <v>0</v>
      </c>
      <c r="K212" s="725">
        <v>0</v>
      </c>
      <c r="L212" s="725">
        <v>1</v>
      </c>
      <c r="M212" s="725">
        <v>0</v>
      </c>
      <c r="N212" s="725">
        <v>0</v>
      </c>
      <c r="O212" s="781"/>
      <c r="P212" s="725">
        <f t="shared" si="50"/>
        <v>4</v>
      </c>
    </row>
    <row r="213" spans="1:16">
      <c r="A213" t="s">
        <v>1034</v>
      </c>
      <c r="B213" s="725">
        <f>SUM(B199:B212)</f>
        <v>5</v>
      </c>
      <c r="C213" s="725">
        <f t="shared" ref="C213" si="51">SUM(C199:C212)</f>
        <v>8</v>
      </c>
      <c r="D213" s="725">
        <f t="shared" ref="D213" si="52">SUM(D199:D212)</f>
        <v>11</v>
      </c>
      <c r="E213" s="725">
        <f t="shared" ref="E213" si="53">SUM(E199:E212)</f>
        <v>1</v>
      </c>
      <c r="F213" s="725">
        <f t="shared" ref="F213" si="54">SUM(F199:F212)</f>
        <v>4</v>
      </c>
      <c r="G213" s="725">
        <f t="shared" ref="G213" si="55">SUM(G199:G212)</f>
        <v>8</v>
      </c>
      <c r="H213" s="725">
        <f t="shared" ref="H213" si="56">SUM(H199:H212)</f>
        <v>10</v>
      </c>
      <c r="I213" s="725">
        <f t="shared" ref="I213" si="57">SUM(I199:I212)</f>
        <v>12</v>
      </c>
      <c r="J213" s="725">
        <f t="shared" ref="J213" si="58">SUM(J199:J212)</f>
        <v>3</v>
      </c>
      <c r="K213" s="725">
        <f t="shared" ref="K213" si="59">SUM(K199:K212)</f>
        <v>0</v>
      </c>
      <c r="L213" s="725">
        <f t="shared" ref="L213" si="60">SUM(L199:L212)</f>
        <v>13</v>
      </c>
      <c r="M213" s="725">
        <f t="shared" ref="M213" si="61">SUM(M199:M212)</f>
        <v>3</v>
      </c>
      <c r="N213" s="725">
        <f t="shared" ref="N213" si="62">SUM(N199:N212)</f>
        <v>5</v>
      </c>
      <c r="O213" s="725">
        <f t="shared" ref="O213" si="63">SUM(O199:O212)</f>
        <v>9</v>
      </c>
      <c r="P213" s="725">
        <f>SUM(P199:P212)</f>
        <v>92</v>
      </c>
    </row>
    <row r="214" spans="1:16">
      <c r="B214" s="725"/>
      <c r="C214" s="725"/>
      <c r="D214" s="725"/>
      <c r="E214" s="725"/>
      <c r="F214" s="725"/>
      <c r="G214" s="725"/>
      <c r="H214" s="725"/>
      <c r="I214" s="725"/>
      <c r="J214" s="725"/>
      <c r="K214" s="725"/>
      <c r="L214" s="725"/>
      <c r="M214" s="725"/>
      <c r="N214" s="725"/>
      <c r="O214" s="725"/>
    </row>
    <row r="215" spans="1:16" ht="16.5" thickBot="1">
      <c r="A215" s="767" t="s">
        <v>1040</v>
      </c>
    </row>
    <row r="216" spans="1:16" ht="57.75" thickBot="1">
      <c r="A216" s="768"/>
      <c r="B216" s="769" t="s">
        <v>1005</v>
      </c>
      <c r="C216" s="769" t="s">
        <v>1004</v>
      </c>
      <c r="D216" s="769" t="s">
        <v>996</v>
      </c>
      <c r="E216" s="769" t="s">
        <v>1010</v>
      </c>
      <c r="F216" s="769" t="s">
        <v>1006</v>
      </c>
      <c r="G216" s="769" t="s">
        <v>1007</v>
      </c>
      <c r="H216" s="769" t="s">
        <v>997</v>
      </c>
      <c r="I216" s="769" t="s">
        <v>1009</v>
      </c>
    </row>
    <row r="217" spans="1:16" ht="13.5" thickBot="1">
      <c r="A217" s="770">
        <v>1</v>
      </c>
      <c r="B217" s="783" t="s">
        <v>290</v>
      </c>
      <c r="C217" s="783" t="s">
        <v>290</v>
      </c>
      <c r="D217" s="783" t="s">
        <v>290</v>
      </c>
      <c r="E217" s="783" t="s">
        <v>290</v>
      </c>
      <c r="F217" s="783" t="s">
        <v>290</v>
      </c>
      <c r="G217" s="783" t="s">
        <v>290</v>
      </c>
      <c r="H217" s="783" t="s">
        <v>290</v>
      </c>
      <c r="I217" s="783" t="s">
        <v>290</v>
      </c>
    </row>
    <row r="218" spans="1:16" ht="13.5" thickBot="1">
      <c r="A218" s="770">
        <v>2</v>
      </c>
      <c r="B218" s="783" t="s">
        <v>284</v>
      </c>
      <c r="C218" s="783" t="s">
        <v>284</v>
      </c>
      <c r="D218" s="783" t="s">
        <v>284</v>
      </c>
      <c r="E218" s="783" t="s">
        <v>284</v>
      </c>
      <c r="F218" s="783" t="s">
        <v>284</v>
      </c>
      <c r="G218" s="783" t="s">
        <v>284</v>
      </c>
      <c r="H218" s="783" t="s">
        <v>284</v>
      </c>
      <c r="I218" s="783" t="s">
        <v>284</v>
      </c>
    </row>
    <row r="219" spans="1:16" ht="13.5" thickBot="1">
      <c r="A219" s="770">
        <v>3</v>
      </c>
      <c r="B219" s="856" t="s">
        <v>1036</v>
      </c>
      <c r="C219" s="856" t="s">
        <v>1036</v>
      </c>
      <c r="D219" s="856" t="s">
        <v>1036</v>
      </c>
      <c r="E219" s="856" t="s">
        <v>1036</v>
      </c>
      <c r="F219" s="856" t="s">
        <v>1036</v>
      </c>
      <c r="G219" s="856" t="s">
        <v>1036</v>
      </c>
      <c r="H219" s="856" t="s">
        <v>1036</v>
      </c>
      <c r="I219" s="856" t="s">
        <v>1036</v>
      </c>
    </row>
    <row r="220" spans="1:16" ht="13.5" thickBot="1">
      <c r="A220" s="770">
        <v>4</v>
      </c>
      <c r="B220" s="856"/>
      <c r="C220" s="856"/>
      <c r="D220" s="856"/>
      <c r="E220" s="856"/>
      <c r="F220" s="856"/>
      <c r="G220" s="856"/>
      <c r="H220" s="856"/>
      <c r="I220" s="856"/>
    </row>
    <row r="221" spans="1:16" ht="13.5" thickBot="1">
      <c r="A221" s="770">
        <v>5</v>
      </c>
      <c r="B221" s="857" t="s">
        <v>1039</v>
      </c>
      <c r="C221" s="857" t="s">
        <v>1039</v>
      </c>
      <c r="D221" s="857" t="s">
        <v>1039</v>
      </c>
      <c r="E221" s="857" t="s">
        <v>1039</v>
      </c>
      <c r="F221" s="783" t="s">
        <v>285</v>
      </c>
      <c r="G221" s="856" t="s">
        <v>999</v>
      </c>
      <c r="H221" s="856" t="s">
        <v>999</v>
      </c>
      <c r="I221" s="783" t="s">
        <v>285</v>
      </c>
    </row>
    <row r="222" spans="1:16" ht="13.5" thickBot="1">
      <c r="A222" s="770">
        <v>6</v>
      </c>
      <c r="B222" s="857"/>
      <c r="C222" s="857"/>
      <c r="D222" s="857"/>
      <c r="E222" s="857"/>
      <c r="F222" s="856" t="s">
        <v>999</v>
      </c>
      <c r="G222" s="856"/>
      <c r="H222" s="856"/>
      <c r="I222" s="856" t="s">
        <v>999</v>
      </c>
    </row>
    <row r="223" spans="1:16" ht="13.5" thickBot="1">
      <c r="A223" s="770">
        <v>7</v>
      </c>
      <c r="B223" s="857"/>
      <c r="C223" s="857"/>
      <c r="D223" s="857"/>
      <c r="E223" s="857"/>
      <c r="F223" s="856"/>
      <c r="G223" s="783" t="s">
        <v>285</v>
      </c>
      <c r="H223" s="783" t="s">
        <v>285</v>
      </c>
      <c r="I223" s="856"/>
    </row>
    <row r="224" spans="1:16" ht="13.5" thickBot="1">
      <c r="A224" s="770">
        <v>8</v>
      </c>
      <c r="B224" s="856" t="s">
        <v>1002</v>
      </c>
      <c r="C224" s="856" t="s">
        <v>1002</v>
      </c>
      <c r="D224" s="856" t="s">
        <v>1002</v>
      </c>
      <c r="E224" s="856" t="s">
        <v>1002</v>
      </c>
      <c r="F224" s="856" t="s">
        <v>1002</v>
      </c>
      <c r="G224" s="856" t="s">
        <v>1002</v>
      </c>
      <c r="H224" s="856" t="s">
        <v>1002</v>
      </c>
      <c r="I224" s="856" t="s">
        <v>1002</v>
      </c>
    </row>
    <row r="225" spans="1:16" ht="13.5" thickBot="1">
      <c r="A225" s="770">
        <v>9</v>
      </c>
      <c r="B225" s="856"/>
      <c r="C225" s="856"/>
      <c r="D225" s="856"/>
      <c r="E225" s="856"/>
      <c r="F225" s="856"/>
      <c r="G225" s="856"/>
      <c r="H225" s="856"/>
      <c r="I225" s="856"/>
    </row>
    <row r="226" spans="1:16" ht="13.5" thickBot="1">
      <c r="A226" s="770">
        <v>10</v>
      </c>
      <c r="B226" s="783" t="s">
        <v>273</v>
      </c>
      <c r="C226" s="783" t="s">
        <v>273</v>
      </c>
      <c r="D226" s="783" t="s">
        <v>273</v>
      </c>
      <c r="E226" s="783" t="s">
        <v>273</v>
      </c>
      <c r="F226" s="783" t="s">
        <v>273</v>
      </c>
      <c r="G226" s="783" t="s">
        <v>273</v>
      </c>
      <c r="H226" s="783" t="s">
        <v>273</v>
      </c>
      <c r="I226" s="783" t="s">
        <v>273</v>
      </c>
    </row>
    <row r="227" spans="1:16" ht="13.5" thickBot="1">
      <c r="A227" s="770">
        <v>11</v>
      </c>
      <c r="B227" s="783" t="s">
        <v>287</v>
      </c>
      <c r="C227" s="783" t="s">
        <v>287</v>
      </c>
      <c r="D227" s="783" t="s">
        <v>287</v>
      </c>
      <c r="E227" s="783" t="s">
        <v>287</v>
      </c>
      <c r="F227" s="783" t="s">
        <v>287</v>
      </c>
      <c r="G227" s="783" t="s">
        <v>287</v>
      </c>
      <c r="H227" s="783" t="s">
        <v>287</v>
      </c>
      <c r="I227" s="783" t="s">
        <v>287</v>
      </c>
    </row>
    <row r="228" spans="1:16" ht="13.5" thickBot="1">
      <c r="A228" s="770">
        <v>12</v>
      </c>
      <c r="B228" s="783" t="s">
        <v>272</v>
      </c>
      <c r="C228" s="783" t="s">
        <v>272</v>
      </c>
      <c r="D228" s="783" t="s">
        <v>272</v>
      </c>
      <c r="E228" s="783" t="s">
        <v>272</v>
      </c>
      <c r="F228" s="783" t="s">
        <v>272</v>
      </c>
      <c r="G228" s="783" t="s">
        <v>272</v>
      </c>
      <c r="H228" s="783" t="s">
        <v>272</v>
      </c>
      <c r="I228" s="783" t="s">
        <v>272</v>
      </c>
    </row>
    <row r="229" spans="1:16" ht="13.5" thickBot="1">
      <c r="A229" s="770">
        <v>13</v>
      </c>
      <c r="B229" s="783" t="s">
        <v>288</v>
      </c>
      <c r="C229" s="783" t="s">
        <v>288</v>
      </c>
      <c r="D229" s="783" t="s">
        <v>288</v>
      </c>
      <c r="E229" s="783" t="s">
        <v>288</v>
      </c>
      <c r="F229" s="783" t="s">
        <v>288</v>
      </c>
      <c r="G229" s="783" t="s">
        <v>288</v>
      </c>
      <c r="H229" s="783" t="s">
        <v>288</v>
      </c>
      <c r="I229" s="783" t="s">
        <v>288</v>
      </c>
    </row>
    <row r="230" spans="1:16" ht="13.5" thickBot="1">
      <c r="A230" s="770">
        <v>14</v>
      </c>
      <c r="B230" s="783" t="s">
        <v>291</v>
      </c>
      <c r="C230" s="783" t="s">
        <v>291</v>
      </c>
      <c r="D230" s="783" t="s">
        <v>291</v>
      </c>
      <c r="E230" s="783" t="s">
        <v>291</v>
      </c>
      <c r="F230" s="783" t="s">
        <v>291</v>
      </c>
      <c r="G230" s="783" t="s">
        <v>291</v>
      </c>
      <c r="H230" s="783" t="s">
        <v>291</v>
      </c>
      <c r="I230" s="783" t="s">
        <v>291</v>
      </c>
    </row>
    <row r="232" spans="1:16">
      <c r="A232" t="s">
        <v>1020</v>
      </c>
    </row>
    <row r="233" spans="1:16">
      <c r="B233" t="s">
        <v>1022</v>
      </c>
      <c r="C233" t="s">
        <v>1023</v>
      </c>
      <c r="D233" t="s">
        <v>1024</v>
      </c>
      <c r="E233" t="s">
        <v>1025</v>
      </c>
      <c r="F233" t="s">
        <v>1026</v>
      </c>
      <c r="G233" t="s">
        <v>1027</v>
      </c>
      <c r="H233" t="s">
        <v>1028</v>
      </c>
      <c r="I233" t="s">
        <v>1029</v>
      </c>
      <c r="J233" t="s">
        <v>1030</v>
      </c>
      <c r="K233" t="s">
        <v>1031</v>
      </c>
      <c r="L233" t="s">
        <v>1032</v>
      </c>
      <c r="M233" t="s">
        <v>1033</v>
      </c>
      <c r="N233" t="s">
        <v>274</v>
      </c>
      <c r="O233" t="s">
        <v>275</v>
      </c>
      <c r="P233" s="725" t="s">
        <v>1034</v>
      </c>
    </row>
    <row r="234" spans="1:16">
      <c r="A234" t="s">
        <v>1022</v>
      </c>
      <c r="B234" s="781"/>
      <c r="C234" s="725">
        <v>1</v>
      </c>
      <c r="D234" s="725">
        <v>1</v>
      </c>
      <c r="E234" s="725">
        <v>0</v>
      </c>
      <c r="F234" s="725">
        <v>0</v>
      </c>
      <c r="G234" s="725">
        <v>1</v>
      </c>
      <c r="H234" s="725">
        <v>1</v>
      </c>
      <c r="I234" s="725">
        <v>1</v>
      </c>
      <c r="J234" s="725">
        <v>0</v>
      </c>
      <c r="K234" s="725">
        <v>0</v>
      </c>
      <c r="L234" s="725">
        <v>1</v>
      </c>
      <c r="M234" s="725">
        <v>0</v>
      </c>
      <c r="N234" s="725">
        <v>0</v>
      </c>
      <c r="O234" s="725">
        <v>1</v>
      </c>
      <c r="P234" s="725">
        <f>SUM(B234:O234)</f>
        <v>7</v>
      </c>
    </row>
    <row r="235" spans="1:16">
      <c r="A235" t="s">
        <v>1023</v>
      </c>
      <c r="B235" s="725">
        <v>0</v>
      </c>
      <c r="C235" s="781"/>
      <c r="D235" s="725">
        <v>1</v>
      </c>
      <c r="E235" s="725">
        <v>0</v>
      </c>
      <c r="F235" s="725">
        <v>0</v>
      </c>
      <c r="G235" s="725">
        <v>0</v>
      </c>
      <c r="H235" s="725">
        <v>1</v>
      </c>
      <c r="I235" s="725">
        <v>1</v>
      </c>
      <c r="J235" s="725">
        <v>0</v>
      </c>
      <c r="K235" s="725">
        <v>0</v>
      </c>
      <c r="L235" s="725">
        <v>1</v>
      </c>
      <c r="M235" s="725">
        <v>0</v>
      </c>
      <c r="N235" s="725">
        <v>0</v>
      </c>
      <c r="O235" s="725">
        <v>1</v>
      </c>
      <c r="P235" s="725">
        <f t="shared" ref="P235:P247" si="64">SUM(B235:O235)</f>
        <v>5</v>
      </c>
    </row>
    <row r="236" spans="1:16">
      <c r="A236" t="s">
        <v>1024</v>
      </c>
      <c r="B236" s="725">
        <v>0</v>
      </c>
      <c r="C236" s="725">
        <v>0</v>
      </c>
      <c r="D236" s="781"/>
      <c r="E236" s="725">
        <v>0</v>
      </c>
      <c r="F236" s="725">
        <v>0</v>
      </c>
      <c r="G236" s="725">
        <v>0</v>
      </c>
      <c r="H236" s="725">
        <v>0</v>
      </c>
      <c r="I236" s="725">
        <v>1</v>
      </c>
      <c r="J236" s="725">
        <v>0</v>
      </c>
      <c r="K236" s="725">
        <v>0</v>
      </c>
      <c r="L236" s="725">
        <v>1</v>
      </c>
      <c r="M236" s="725">
        <v>0</v>
      </c>
      <c r="N236" s="725">
        <v>0</v>
      </c>
      <c r="O236" s="725">
        <v>0</v>
      </c>
      <c r="P236" s="725">
        <f t="shared" si="64"/>
        <v>2</v>
      </c>
    </row>
    <row r="237" spans="1:16">
      <c r="A237" t="s">
        <v>1025</v>
      </c>
      <c r="B237" s="725">
        <v>1</v>
      </c>
      <c r="C237" s="725">
        <v>1</v>
      </c>
      <c r="D237" s="725">
        <v>1</v>
      </c>
      <c r="E237" s="781"/>
      <c r="F237" s="725">
        <v>1</v>
      </c>
      <c r="G237" s="725">
        <v>1</v>
      </c>
      <c r="H237" s="725">
        <v>1</v>
      </c>
      <c r="I237" s="725">
        <v>1</v>
      </c>
      <c r="J237" s="725">
        <v>1</v>
      </c>
      <c r="K237" s="725">
        <v>0</v>
      </c>
      <c r="L237" s="725">
        <v>1</v>
      </c>
      <c r="M237" s="725">
        <v>1</v>
      </c>
      <c r="N237" s="725">
        <v>1</v>
      </c>
      <c r="O237" s="725">
        <v>1</v>
      </c>
      <c r="P237" s="725">
        <f t="shared" si="64"/>
        <v>12</v>
      </c>
    </row>
    <row r="238" spans="1:16">
      <c r="A238" t="s">
        <v>1026</v>
      </c>
      <c r="B238" s="725">
        <v>0</v>
      </c>
      <c r="C238" s="725">
        <v>1</v>
      </c>
      <c r="D238" s="725">
        <v>1</v>
      </c>
      <c r="E238" s="725">
        <v>0</v>
      </c>
      <c r="F238" s="781"/>
      <c r="G238" s="725">
        <v>1</v>
      </c>
      <c r="H238" s="725">
        <v>1</v>
      </c>
      <c r="I238" s="725">
        <v>1</v>
      </c>
      <c r="J238" s="725">
        <v>0</v>
      </c>
      <c r="K238" s="725">
        <v>0</v>
      </c>
      <c r="L238" s="725">
        <v>1</v>
      </c>
      <c r="M238" s="725">
        <v>0</v>
      </c>
      <c r="N238" s="725">
        <v>0</v>
      </c>
      <c r="O238" s="725">
        <v>1</v>
      </c>
      <c r="P238" s="725">
        <f t="shared" si="64"/>
        <v>7</v>
      </c>
    </row>
    <row r="239" spans="1:16">
      <c r="A239" t="s">
        <v>1027</v>
      </c>
      <c r="B239" s="725">
        <v>0</v>
      </c>
      <c r="C239" s="725">
        <v>0</v>
      </c>
      <c r="D239" s="725">
        <v>1</v>
      </c>
      <c r="E239" s="725">
        <v>0</v>
      </c>
      <c r="F239" s="725">
        <v>0</v>
      </c>
      <c r="G239" s="781"/>
      <c r="H239" s="725">
        <v>1</v>
      </c>
      <c r="I239" s="725">
        <v>1</v>
      </c>
      <c r="J239" s="725">
        <v>0</v>
      </c>
      <c r="K239" s="725">
        <v>0</v>
      </c>
      <c r="L239" s="725">
        <v>1</v>
      </c>
      <c r="M239" s="725">
        <v>0</v>
      </c>
      <c r="N239" s="725">
        <v>0</v>
      </c>
      <c r="O239" s="725">
        <v>1</v>
      </c>
      <c r="P239" s="725">
        <f t="shared" si="64"/>
        <v>5</v>
      </c>
    </row>
    <row r="240" spans="1:16">
      <c r="A240" t="s">
        <v>1028</v>
      </c>
      <c r="B240" s="725">
        <v>0</v>
      </c>
      <c r="C240" s="725">
        <v>0</v>
      </c>
      <c r="D240" s="725">
        <v>1</v>
      </c>
      <c r="E240" s="725">
        <v>0</v>
      </c>
      <c r="F240" s="725">
        <v>0</v>
      </c>
      <c r="G240" s="725">
        <v>0</v>
      </c>
      <c r="H240" s="781"/>
      <c r="I240" s="725">
        <v>1</v>
      </c>
      <c r="J240" s="725">
        <v>0</v>
      </c>
      <c r="K240" s="725">
        <v>0</v>
      </c>
      <c r="L240" s="725">
        <v>1</v>
      </c>
      <c r="M240" s="725">
        <v>0</v>
      </c>
      <c r="N240" s="725">
        <v>0</v>
      </c>
      <c r="O240" s="725">
        <v>0</v>
      </c>
      <c r="P240" s="725">
        <f t="shared" si="64"/>
        <v>3</v>
      </c>
    </row>
    <row r="241" spans="1:17">
      <c r="A241" t="s">
        <v>1029</v>
      </c>
      <c r="B241" s="725">
        <v>0</v>
      </c>
      <c r="C241" s="725">
        <v>0</v>
      </c>
      <c r="D241" s="725">
        <v>0</v>
      </c>
      <c r="E241" s="725">
        <v>0</v>
      </c>
      <c r="F241" s="725">
        <v>0</v>
      </c>
      <c r="G241" s="725">
        <v>0</v>
      </c>
      <c r="H241" s="725">
        <v>0</v>
      </c>
      <c r="I241" s="781"/>
      <c r="J241" s="725">
        <v>0</v>
      </c>
      <c r="K241" s="725">
        <v>0</v>
      </c>
      <c r="L241" s="725">
        <v>1</v>
      </c>
      <c r="M241" s="725">
        <v>0</v>
      </c>
      <c r="N241" s="725">
        <v>0</v>
      </c>
      <c r="O241" s="725">
        <v>0</v>
      </c>
      <c r="P241" s="725">
        <f t="shared" si="64"/>
        <v>1</v>
      </c>
    </row>
    <row r="242" spans="1:17">
      <c r="A242" t="s">
        <v>1030</v>
      </c>
      <c r="B242" s="725">
        <v>1</v>
      </c>
      <c r="C242" s="725">
        <v>1</v>
      </c>
      <c r="D242" s="725">
        <v>1</v>
      </c>
      <c r="E242" s="725">
        <v>0</v>
      </c>
      <c r="F242" s="725">
        <v>1</v>
      </c>
      <c r="G242" s="725">
        <v>1</v>
      </c>
      <c r="H242" s="725">
        <v>1</v>
      </c>
      <c r="I242" s="725">
        <v>1</v>
      </c>
      <c r="J242" s="781"/>
      <c r="K242" s="725">
        <v>0</v>
      </c>
      <c r="L242" s="725">
        <v>1</v>
      </c>
      <c r="M242" s="725">
        <v>0</v>
      </c>
      <c r="N242" s="725">
        <v>1</v>
      </c>
      <c r="O242" s="725">
        <v>1</v>
      </c>
      <c r="P242" s="725">
        <f t="shared" si="64"/>
        <v>10</v>
      </c>
    </row>
    <row r="243" spans="1:17">
      <c r="A243" t="s">
        <v>1031</v>
      </c>
      <c r="B243" s="725">
        <v>1</v>
      </c>
      <c r="C243" s="725">
        <v>1</v>
      </c>
      <c r="D243" s="725">
        <v>1</v>
      </c>
      <c r="E243" s="725">
        <v>1</v>
      </c>
      <c r="F243" s="725">
        <v>1</v>
      </c>
      <c r="G243" s="725">
        <v>1</v>
      </c>
      <c r="H243" s="725">
        <v>1</v>
      </c>
      <c r="I243" s="725">
        <v>1</v>
      </c>
      <c r="J243" s="725">
        <v>1</v>
      </c>
      <c r="K243" s="781"/>
      <c r="L243" s="725">
        <v>1</v>
      </c>
      <c r="M243" s="725">
        <v>1</v>
      </c>
      <c r="N243" s="725">
        <v>1</v>
      </c>
      <c r="O243" s="725">
        <v>1</v>
      </c>
      <c r="P243" s="725">
        <f t="shared" si="64"/>
        <v>13</v>
      </c>
    </row>
    <row r="244" spans="1:17">
      <c r="A244" t="s">
        <v>1032</v>
      </c>
      <c r="B244" s="725">
        <v>0</v>
      </c>
      <c r="C244" s="725">
        <v>0</v>
      </c>
      <c r="D244" s="725">
        <v>0</v>
      </c>
      <c r="E244" s="725">
        <v>0</v>
      </c>
      <c r="F244" s="725">
        <v>0</v>
      </c>
      <c r="G244" s="725">
        <v>0</v>
      </c>
      <c r="H244" s="725">
        <v>0</v>
      </c>
      <c r="I244" s="725">
        <v>0</v>
      </c>
      <c r="J244" s="725">
        <v>0</v>
      </c>
      <c r="K244" s="725">
        <v>0</v>
      </c>
      <c r="L244" s="781"/>
      <c r="M244" s="725">
        <v>0</v>
      </c>
      <c r="N244" s="725">
        <v>0</v>
      </c>
      <c r="O244" s="725">
        <v>0</v>
      </c>
      <c r="P244" s="725">
        <f t="shared" si="64"/>
        <v>0</v>
      </c>
    </row>
    <row r="245" spans="1:17">
      <c r="A245" t="s">
        <v>1033</v>
      </c>
      <c r="B245" s="725">
        <v>1</v>
      </c>
      <c r="C245" s="725">
        <v>1</v>
      </c>
      <c r="D245" s="725">
        <v>1</v>
      </c>
      <c r="E245" s="725">
        <v>0</v>
      </c>
      <c r="F245" s="725">
        <v>1</v>
      </c>
      <c r="G245" s="725">
        <v>1</v>
      </c>
      <c r="H245" s="725">
        <v>1</v>
      </c>
      <c r="I245" s="725">
        <v>1</v>
      </c>
      <c r="J245" s="725">
        <v>0</v>
      </c>
      <c r="K245" s="725">
        <v>0</v>
      </c>
      <c r="L245" s="725">
        <v>1</v>
      </c>
      <c r="M245" s="781"/>
      <c r="N245" s="725">
        <v>1</v>
      </c>
      <c r="O245" s="725">
        <v>1</v>
      </c>
      <c r="P245" s="725">
        <f t="shared" si="64"/>
        <v>10</v>
      </c>
    </row>
    <row r="246" spans="1:17">
      <c r="A246" t="s">
        <v>274</v>
      </c>
      <c r="B246" s="725">
        <v>0</v>
      </c>
      <c r="C246" s="725">
        <v>1</v>
      </c>
      <c r="D246" s="725">
        <v>1</v>
      </c>
      <c r="E246" s="725">
        <v>0</v>
      </c>
      <c r="F246" s="725">
        <v>0</v>
      </c>
      <c r="G246" s="725">
        <v>1</v>
      </c>
      <c r="H246" s="725">
        <v>1</v>
      </c>
      <c r="I246" s="725">
        <v>1</v>
      </c>
      <c r="J246" s="725">
        <v>0</v>
      </c>
      <c r="K246" s="725">
        <v>0</v>
      </c>
      <c r="L246" s="725">
        <v>1</v>
      </c>
      <c r="M246" s="725">
        <v>0</v>
      </c>
      <c r="N246" s="781"/>
      <c r="O246" s="725">
        <v>1</v>
      </c>
      <c r="P246" s="725">
        <f t="shared" si="64"/>
        <v>7</v>
      </c>
    </row>
    <row r="247" spans="1:17">
      <c r="A247" t="s">
        <v>275</v>
      </c>
      <c r="B247" s="725">
        <v>0</v>
      </c>
      <c r="C247" s="725">
        <v>0</v>
      </c>
      <c r="D247" s="725">
        <v>1</v>
      </c>
      <c r="E247" s="725">
        <v>0</v>
      </c>
      <c r="F247" s="725">
        <v>0</v>
      </c>
      <c r="G247" s="725">
        <v>0</v>
      </c>
      <c r="H247" s="725">
        <v>1</v>
      </c>
      <c r="I247" s="725">
        <v>1</v>
      </c>
      <c r="J247" s="725">
        <v>0</v>
      </c>
      <c r="K247" s="725">
        <v>0</v>
      </c>
      <c r="L247" s="725">
        <v>1</v>
      </c>
      <c r="M247" s="725">
        <v>0</v>
      </c>
      <c r="N247" s="725">
        <v>0</v>
      </c>
      <c r="O247" s="781"/>
      <c r="P247" s="725">
        <f t="shared" si="64"/>
        <v>4</v>
      </c>
    </row>
    <row r="248" spans="1:17">
      <c r="A248" t="s">
        <v>1034</v>
      </c>
      <c r="B248" s="725">
        <f>SUM(B234:B247)</f>
        <v>4</v>
      </c>
      <c r="C248" s="725">
        <f t="shared" ref="C248" si="65">SUM(C234:C247)</f>
        <v>7</v>
      </c>
      <c r="D248" s="725">
        <f t="shared" ref="D248" si="66">SUM(D234:D247)</f>
        <v>11</v>
      </c>
      <c r="E248" s="725">
        <f t="shared" ref="E248" si="67">SUM(E234:E247)</f>
        <v>1</v>
      </c>
      <c r="F248" s="725">
        <f t="shared" ref="F248" si="68">SUM(F234:F247)</f>
        <v>4</v>
      </c>
      <c r="G248" s="725">
        <f t="shared" ref="G248" si="69">SUM(G234:G247)</f>
        <v>7</v>
      </c>
      <c r="H248" s="725">
        <f t="shared" ref="H248" si="70">SUM(H234:H247)</f>
        <v>10</v>
      </c>
      <c r="I248" s="725">
        <f t="shared" ref="I248" si="71">SUM(I234:I247)</f>
        <v>12</v>
      </c>
      <c r="J248" s="725">
        <f t="shared" ref="J248" si="72">SUM(J234:J247)</f>
        <v>2</v>
      </c>
      <c r="K248" s="725">
        <f t="shared" ref="K248" si="73">SUM(K234:K247)</f>
        <v>0</v>
      </c>
      <c r="L248" s="725">
        <f t="shared" ref="L248" si="74">SUM(L234:L247)</f>
        <v>13</v>
      </c>
      <c r="M248" s="725">
        <f t="shared" ref="M248" si="75">SUM(M234:M247)</f>
        <v>2</v>
      </c>
      <c r="N248" s="725">
        <f t="shared" ref="N248" si="76">SUM(N234:N247)</f>
        <v>4</v>
      </c>
      <c r="O248" s="725">
        <f t="shared" ref="O248" si="77">SUM(O234:O247)</f>
        <v>9</v>
      </c>
      <c r="P248" s="725">
        <f>SUM(P234:P247)</f>
        <v>86</v>
      </c>
    </row>
    <row r="249" spans="1:17">
      <c r="B249" s="725"/>
      <c r="C249" s="725"/>
      <c r="D249" s="725"/>
      <c r="E249" s="725"/>
      <c r="F249" s="725"/>
      <c r="G249" s="725"/>
      <c r="H249" s="725"/>
      <c r="I249" s="725"/>
      <c r="J249" s="725"/>
      <c r="K249" s="725"/>
      <c r="L249" s="725"/>
      <c r="M249" s="725"/>
      <c r="N249" s="725"/>
      <c r="O249" s="725"/>
    </row>
    <row r="251" spans="1:17">
      <c r="A251" t="s">
        <v>1019</v>
      </c>
    </row>
    <row r="252" spans="1:17">
      <c r="B252" t="s">
        <v>1022</v>
      </c>
      <c r="C252" t="s">
        <v>1023</v>
      </c>
      <c r="D252" t="s">
        <v>1024</v>
      </c>
      <c r="E252" t="s">
        <v>1025</v>
      </c>
      <c r="F252" t="s">
        <v>1026</v>
      </c>
      <c r="G252" t="s">
        <v>1027</v>
      </c>
      <c r="H252" t="s">
        <v>1028</v>
      </c>
      <c r="I252" t="s">
        <v>1029</v>
      </c>
      <c r="J252" t="s">
        <v>1030</v>
      </c>
      <c r="K252" t="s">
        <v>1031</v>
      </c>
      <c r="L252" t="s">
        <v>1032</v>
      </c>
      <c r="M252" t="s">
        <v>1033</v>
      </c>
      <c r="N252" t="s">
        <v>274</v>
      </c>
      <c r="O252" t="s">
        <v>275</v>
      </c>
      <c r="P252" s="725" t="s">
        <v>1034</v>
      </c>
    </row>
    <row r="253" spans="1:17">
      <c r="A253" t="s">
        <v>1022</v>
      </c>
      <c r="B253" s="781"/>
      <c r="C253" s="725">
        <v>1</v>
      </c>
      <c r="D253" s="725">
        <v>1</v>
      </c>
      <c r="E253" s="725">
        <v>0</v>
      </c>
      <c r="F253" s="725">
        <v>0</v>
      </c>
      <c r="G253" s="725">
        <v>1</v>
      </c>
      <c r="H253" s="725">
        <v>1</v>
      </c>
      <c r="I253" s="725">
        <v>1</v>
      </c>
      <c r="J253" s="725">
        <v>0</v>
      </c>
      <c r="K253" s="725">
        <v>0</v>
      </c>
      <c r="L253" s="725">
        <v>1</v>
      </c>
      <c r="M253" s="725">
        <v>0</v>
      </c>
      <c r="N253" s="725">
        <v>0</v>
      </c>
      <c r="O253" s="725">
        <v>1</v>
      </c>
      <c r="P253" s="725">
        <f>SUM(B253:O253)</f>
        <v>7</v>
      </c>
      <c r="Q253" s="725"/>
    </row>
    <row r="254" spans="1:17">
      <c r="A254" t="s">
        <v>1023</v>
      </c>
      <c r="B254" s="725">
        <v>0</v>
      </c>
      <c r="C254" s="781"/>
      <c r="D254" s="725">
        <v>1</v>
      </c>
      <c r="E254" s="725">
        <v>0</v>
      </c>
      <c r="F254" s="725">
        <v>0</v>
      </c>
      <c r="G254" s="725">
        <v>1</v>
      </c>
      <c r="H254" s="725">
        <v>1</v>
      </c>
      <c r="I254" s="725">
        <v>1</v>
      </c>
      <c r="J254" s="725">
        <v>0</v>
      </c>
      <c r="K254" s="725">
        <v>0</v>
      </c>
      <c r="L254" s="725">
        <v>1</v>
      </c>
      <c r="M254" s="725">
        <v>0</v>
      </c>
      <c r="N254" s="725">
        <v>0</v>
      </c>
      <c r="O254" s="725">
        <v>1</v>
      </c>
      <c r="P254" s="725">
        <f t="shared" ref="P254:P266" si="78">SUM(B254:O254)</f>
        <v>6</v>
      </c>
      <c r="Q254" s="725"/>
    </row>
    <row r="255" spans="1:17">
      <c r="A255" t="s">
        <v>1024</v>
      </c>
      <c r="B255" s="725">
        <v>0</v>
      </c>
      <c r="C255" s="725">
        <v>0</v>
      </c>
      <c r="D255" s="781"/>
      <c r="E255" s="725">
        <v>0</v>
      </c>
      <c r="F255" s="725">
        <v>0</v>
      </c>
      <c r="G255" s="725">
        <v>0</v>
      </c>
      <c r="H255" s="725">
        <v>0</v>
      </c>
      <c r="I255" s="725">
        <v>1</v>
      </c>
      <c r="J255" s="725">
        <v>0</v>
      </c>
      <c r="K255" s="725">
        <v>0</v>
      </c>
      <c r="L255" s="725">
        <v>1</v>
      </c>
      <c r="M255" s="725">
        <v>0</v>
      </c>
      <c r="N255" s="725">
        <v>0</v>
      </c>
      <c r="O255" s="725">
        <v>0</v>
      </c>
      <c r="P255" s="725">
        <f t="shared" si="78"/>
        <v>2</v>
      </c>
      <c r="Q255" s="725"/>
    </row>
    <row r="256" spans="1:17">
      <c r="A256" t="s">
        <v>1025</v>
      </c>
      <c r="B256" s="725">
        <v>1</v>
      </c>
      <c r="C256" s="725">
        <v>1</v>
      </c>
      <c r="D256" s="725">
        <v>1</v>
      </c>
      <c r="E256" s="781"/>
      <c r="F256" s="725">
        <v>1</v>
      </c>
      <c r="G256" s="725">
        <v>1</v>
      </c>
      <c r="H256" s="725">
        <v>1</v>
      </c>
      <c r="I256" s="725">
        <v>1</v>
      </c>
      <c r="J256" s="725">
        <v>1</v>
      </c>
      <c r="K256" s="725">
        <v>0</v>
      </c>
      <c r="L256" s="725">
        <v>1</v>
      </c>
      <c r="M256" s="725">
        <v>1</v>
      </c>
      <c r="N256" s="725">
        <v>1</v>
      </c>
      <c r="O256" s="725">
        <v>1</v>
      </c>
      <c r="P256" s="725">
        <f t="shared" si="78"/>
        <v>12</v>
      </c>
      <c r="Q256" s="725"/>
    </row>
    <row r="257" spans="1:17">
      <c r="A257" t="s">
        <v>1026</v>
      </c>
      <c r="B257" s="725">
        <v>0</v>
      </c>
      <c r="C257" s="725">
        <v>1</v>
      </c>
      <c r="D257" s="725">
        <v>1</v>
      </c>
      <c r="E257" s="725">
        <v>0</v>
      </c>
      <c r="F257" s="781"/>
      <c r="G257" s="725">
        <v>1</v>
      </c>
      <c r="H257" s="725">
        <v>1</v>
      </c>
      <c r="I257" s="725">
        <v>1</v>
      </c>
      <c r="J257" s="725">
        <v>0</v>
      </c>
      <c r="K257" s="725">
        <v>0</v>
      </c>
      <c r="L257" s="725">
        <v>1</v>
      </c>
      <c r="M257" s="725">
        <v>0</v>
      </c>
      <c r="N257" s="725">
        <v>0</v>
      </c>
      <c r="O257" s="725">
        <v>1</v>
      </c>
      <c r="P257" s="725">
        <f t="shared" si="78"/>
        <v>7</v>
      </c>
      <c r="Q257" s="725"/>
    </row>
    <row r="258" spans="1:17">
      <c r="A258" t="s">
        <v>1027</v>
      </c>
      <c r="B258" s="725">
        <v>0</v>
      </c>
      <c r="C258" s="725">
        <v>1</v>
      </c>
      <c r="D258" s="725">
        <v>1</v>
      </c>
      <c r="E258" s="725">
        <v>0</v>
      </c>
      <c r="F258" s="725">
        <v>0</v>
      </c>
      <c r="G258" s="781"/>
      <c r="H258" s="725">
        <v>1</v>
      </c>
      <c r="I258" s="725">
        <v>1</v>
      </c>
      <c r="J258" s="725">
        <v>0</v>
      </c>
      <c r="K258" s="725">
        <v>0</v>
      </c>
      <c r="L258" s="725">
        <v>1</v>
      </c>
      <c r="M258" s="725">
        <v>0</v>
      </c>
      <c r="N258" s="725">
        <v>0</v>
      </c>
      <c r="O258" s="725">
        <v>1</v>
      </c>
      <c r="P258" s="725">
        <f t="shared" si="78"/>
        <v>6</v>
      </c>
      <c r="Q258" s="725"/>
    </row>
    <row r="259" spans="1:17">
      <c r="A259" t="s">
        <v>1028</v>
      </c>
      <c r="B259" s="725">
        <v>0</v>
      </c>
      <c r="C259" s="725">
        <v>0</v>
      </c>
      <c r="D259" s="725">
        <v>1</v>
      </c>
      <c r="E259" s="725">
        <v>0</v>
      </c>
      <c r="F259" s="725">
        <v>0</v>
      </c>
      <c r="G259" s="725">
        <v>0</v>
      </c>
      <c r="H259" s="781"/>
      <c r="I259" s="725">
        <v>1</v>
      </c>
      <c r="J259" s="725">
        <v>0</v>
      </c>
      <c r="K259" s="725">
        <v>0</v>
      </c>
      <c r="L259" s="725">
        <v>1</v>
      </c>
      <c r="M259" s="725">
        <v>0</v>
      </c>
      <c r="N259" s="725">
        <v>0</v>
      </c>
      <c r="O259" s="725">
        <v>0</v>
      </c>
      <c r="P259" s="725">
        <f t="shared" si="78"/>
        <v>3</v>
      </c>
      <c r="Q259" s="725"/>
    </row>
    <row r="260" spans="1:17">
      <c r="A260" t="s">
        <v>1029</v>
      </c>
      <c r="B260" s="725">
        <v>0</v>
      </c>
      <c r="C260" s="725">
        <v>0</v>
      </c>
      <c r="D260" s="725">
        <v>0</v>
      </c>
      <c r="E260" s="725">
        <v>0</v>
      </c>
      <c r="F260" s="725">
        <v>0</v>
      </c>
      <c r="G260" s="725">
        <v>0</v>
      </c>
      <c r="H260" s="725">
        <v>0</v>
      </c>
      <c r="I260" s="781"/>
      <c r="J260" s="725">
        <v>0</v>
      </c>
      <c r="K260" s="725">
        <v>0</v>
      </c>
      <c r="L260" s="725">
        <v>1</v>
      </c>
      <c r="M260" s="725">
        <v>0</v>
      </c>
      <c r="N260" s="725">
        <v>0</v>
      </c>
      <c r="O260" s="725">
        <v>0</v>
      </c>
      <c r="P260" s="725">
        <f t="shared" si="78"/>
        <v>1</v>
      </c>
      <c r="Q260" s="725"/>
    </row>
    <row r="261" spans="1:17">
      <c r="A261" t="s">
        <v>1030</v>
      </c>
      <c r="B261" s="725">
        <v>1</v>
      </c>
      <c r="C261" s="725">
        <v>1</v>
      </c>
      <c r="D261" s="725">
        <v>1</v>
      </c>
      <c r="E261" s="725">
        <v>0</v>
      </c>
      <c r="F261" s="725">
        <v>1</v>
      </c>
      <c r="G261" s="725">
        <v>1</v>
      </c>
      <c r="H261" s="725">
        <v>1</v>
      </c>
      <c r="I261" s="725">
        <v>1</v>
      </c>
      <c r="J261" s="781"/>
      <c r="K261" s="725">
        <v>0</v>
      </c>
      <c r="L261" s="725">
        <v>1</v>
      </c>
      <c r="M261" s="725">
        <v>1</v>
      </c>
      <c r="N261" s="725">
        <v>1</v>
      </c>
      <c r="O261" s="725">
        <v>1</v>
      </c>
      <c r="P261" s="725">
        <f t="shared" si="78"/>
        <v>11</v>
      </c>
      <c r="Q261" s="725"/>
    </row>
    <row r="262" spans="1:17">
      <c r="A262" t="s">
        <v>1031</v>
      </c>
      <c r="B262" s="725">
        <v>1</v>
      </c>
      <c r="C262" s="725">
        <v>1</v>
      </c>
      <c r="D262" s="725">
        <v>1</v>
      </c>
      <c r="E262" s="725">
        <v>1</v>
      </c>
      <c r="F262" s="725">
        <v>1</v>
      </c>
      <c r="G262" s="725">
        <v>1</v>
      </c>
      <c r="H262" s="725">
        <v>1</v>
      </c>
      <c r="I262" s="725">
        <v>1</v>
      </c>
      <c r="J262" s="725">
        <v>1</v>
      </c>
      <c r="K262" s="781"/>
      <c r="L262" s="725">
        <v>1</v>
      </c>
      <c r="M262" s="725">
        <v>1</v>
      </c>
      <c r="N262" s="725">
        <v>1</v>
      </c>
      <c r="O262" s="725">
        <v>1</v>
      </c>
      <c r="P262" s="725">
        <f t="shared" si="78"/>
        <v>13</v>
      </c>
      <c r="Q262" s="725"/>
    </row>
    <row r="263" spans="1:17">
      <c r="A263" t="s">
        <v>1032</v>
      </c>
      <c r="B263" s="725">
        <v>0</v>
      </c>
      <c r="C263" s="725">
        <v>0</v>
      </c>
      <c r="D263" s="725">
        <v>0</v>
      </c>
      <c r="E263" s="725">
        <v>0</v>
      </c>
      <c r="F263" s="725">
        <v>0</v>
      </c>
      <c r="G263" s="725">
        <v>0</v>
      </c>
      <c r="H263" s="725">
        <v>0</v>
      </c>
      <c r="I263" s="725">
        <v>0</v>
      </c>
      <c r="J263" s="725">
        <v>0</v>
      </c>
      <c r="K263" s="725">
        <v>0</v>
      </c>
      <c r="L263" s="781"/>
      <c r="M263" s="725">
        <v>0</v>
      </c>
      <c r="N263" s="725">
        <v>0</v>
      </c>
      <c r="O263" s="725">
        <v>0</v>
      </c>
      <c r="P263" s="725">
        <f t="shared" si="78"/>
        <v>0</v>
      </c>
      <c r="Q263" s="725"/>
    </row>
    <row r="264" spans="1:17">
      <c r="A264" t="s">
        <v>1033</v>
      </c>
      <c r="B264" s="725">
        <v>1</v>
      </c>
      <c r="C264" s="725">
        <v>1</v>
      </c>
      <c r="D264" s="725">
        <v>1</v>
      </c>
      <c r="E264" s="725">
        <v>0</v>
      </c>
      <c r="F264" s="725">
        <v>1</v>
      </c>
      <c r="G264" s="725">
        <v>1</v>
      </c>
      <c r="H264" s="725">
        <v>1</v>
      </c>
      <c r="I264" s="725">
        <v>1</v>
      </c>
      <c r="J264" s="725">
        <v>1</v>
      </c>
      <c r="K264" s="725">
        <v>0</v>
      </c>
      <c r="L264" s="725">
        <v>1</v>
      </c>
      <c r="M264" s="781"/>
      <c r="N264" s="725">
        <v>1</v>
      </c>
      <c r="O264" s="725">
        <v>1</v>
      </c>
      <c r="P264" s="725">
        <f t="shared" si="78"/>
        <v>11</v>
      </c>
      <c r="Q264" s="725"/>
    </row>
    <row r="265" spans="1:17">
      <c r="A265" t="s">
        <v>274</v>
      </c>
      <c r="B265" s="725">
        <v>0</v>
      </c>
      <c r="C265" s="725">
        <v>1</v>
      </c>
      <c r="D265" s="725">
        <v>1</v>
      </c>
      <c r="E265" s="725">
        <v>0</v>
      </c>
      <c r="F265" s="725">
        <v>0</v>
      </c>
      <c r="G265" s="725">
        <v>1</v>
      </c>
      <c r="H265" s="725">
        <v>1</v>
      </c>
      <c r="I265" s="725">
        <v>1</v>
      </c>
      <c r="J265" s="725">
        <v>0</v>
      </c>
      <c r="K265" s="725">
        <v>0</v>
      </c>
      <c r="L265" s="725">
        <v>1</v>
      </c>
      <c r="M265" s="725">
        <v>0</v>
      </c>
      <c r="N265" s="781"/>
      <c r="O265" s="725">
        <v>1</v>
      </c>
      <c r="P265" s="725">
        <f t="shared" si="78"/>
        <v>7</v>
      </c>
      <c r="Q265" s="725"/>
    </row>
    <row r="266" spans="1:17">
      <c r="A266" t="s">
        <v>275</v>
      </c>
      <c r="B266" s="725">
        <v>0</v>
      </c>
      <c r="C266" s="725">
        <v>0</v>
      </c>
      <c r="D266" s="725">
        <v>1</v>
      </c>
      <c r="E266" s="725">
        <v>0</v>
      </c>
      <c r="F266" s="725">
        <v>0</v>
      </c>
      <c r="G266" s="725">
        <v>0</v>
      </c>
      <c r="H266" s="725">
        <v>1</v>
      </c>
      <c r="I266" s="725">
        <v>1</v>
      </c>
      <c r="J266" s="725">
        <v>0</v>
      </c>
      <c r="K266" s="725">
        <v>0</v>
      </c>
      <c r="L266" s="725">
        <v>1</v>
      </c>
      <c r="M266" s="725">
        <v>0</v>
      </c>
      <c r="N266" s="725">
        <v>0</v>
      </c>
      <c r="O266" s="781"/>
      <c r="P266" s="725">
        <f t="shared" si="78"/>
        <v>4</v>
      </c>
      <c r="Q266" s="725"/>
    </row>
    <row r="267" spans="1:17">
      <c r="A267" t="s">
        <v>1034</v>
      </c>
      <c r="B267" s="725">
        <f>SUM(B253:B266)</f>
        <v>4</v>
      </c>
      <c r="C267" s="725">
        <f t="shared" ref="C267" si="79">SUM(C253:C266)</f>
        <v>8</v>
      </c>
      <c r="D267" s="725">
        <f t="shared" ref="D267" si="80">SUM(D253:D266)</f>
        <v>11</v>
      </c>
      <c r="E267" s="725">
        <f t="shared" ref="E267" si="81">SUM(E253:E266)</f>
        <v>1</v>
      </c>
      <c r="F267" s="725">
        <f t="shared" ref="F267" si="82">SUM(F253:F266)</f>
        <v>4</v>
      </c>
      <c r="G267" s="725">
        <f t="shared" ref="G267" si="83">SUM(G253:G266)</f>
        <v>8</v>
      </c>
      <c r="H267" s="725">
        <f t="shared" ref="H267" si="84">SUM(H253:H266)</f>
        <v>10</v>
      </c>
      <c r="I267" s="725">
        <f t="shared" ref="I267" si="85">SUM(I253:I266)</f>
        <v>12</v>
      </c>
      <c r="J267" s="725">
        <f t="shared" ref="J267" si="86">SUM(J253:J266)</f>
        <v>3</v>
      </c>
      <c r="K267" s="725">
        <f t="shared" ref="K267" si="87">SUM(K253:K266)</f>
        <v>0</v>
      </c>
      <c r="L267" s="725">
        <f t="shared" ref="L267" si="88">SUM(L253:L266)</f>
        <v>13</v>
      </c>
      <c r="M267" s="725">
        <f t="shared" ref="M267" si="89">SUM(M253:M266)</f>
        <v>3</v>
      </c>
      <c r="N267" s="725">
        <f t="shared" ref="N267" si="90">SUM(N253:N266)</f>
        <v>4</v>
      </c>
      <c r="O267" s="725">
        <f t="shared" ref="O267" si="91">SUM(O253:O266)</f>
        <v>9</v>
      </c>
      <c r="P267" s="725">
        <f>SUM(P253:P266)</f>
        <v>90</v>
      </c>
    </row>
    <row r="268" spans="1:17">
      <c r="A268" t="s">
        <v>930</v>
      </c>
      <c r="B268" s="725"/>
      <c r="C268" s="725"/>
      <c r="D268" s="725"/>
      <c r="E268" s="725"/>
      <c r="F268" s="725"/>
      <c r="G268" s="725"/>
      <c r="H268" s="725"/>
      <c r="I268" s="725"/>
      <c r="J268" s="725"/>
      <c r="K268" s="725"/>
      <c r="L268" s="725"/>
      <c r="M268" s="725"/>
      <c r="N268" s="725"/>
      <c r="O268" s="725"/>
    </row>
    <row r="269" spans="1:17" ht="16.5" thickBot="1">
      <c r="A269" s="767" t="s">
        <v>1048</v>
      </c>
    </row>
    <row r="270" spans="1:17" ht="57.75" thickBot="1">
      <c r="A270" s="768"/>
      <c r="B270" s="769" t="s">
        <v>1005</v>
      </c>
      <c r="C270" s="769" t="s">
        <v>1004</v>
      </c>
      <c r="D270" s="769" t="s">
        <v>996</v>
      </c>
      <c r="E270" s="769" t="s">
        <v>1010</v>
      </c>
      <c r="F270" s="769" t="s">
        <v>1006</v>
      </c>
      <c r="G270" s="769" t="s">
        <v>1007</v>
      </c>
      <c r="H270" s="769" t="s">
        <v>997</v>
      </c>
      <c r="I270" s="769" t="s">
        <v>1009</v>
      </c>
    </row>
    <row r="271" spans="1:17" ht="13.5" thickBot="1">
      <c r="A271" s="770">
        <v>1</v>
      </c>
      <c r="B271" s="783" t="s">
        <v>290</v>
      </c>
      <c r="C271" s="783" t="s">
        <v>290</v>
      </c>
      <c r="D271" s="783" t="s">
        <v>290</v>
      </c>
      <c r="E271" s="783" t="s">
        <v>290</v>
      </c>
      <c r="F271" s="783" t="s">
        <v>290</v>
      </c>
      <c r="G271" s="783" t="s">
        <v>290</v>
      </c>
      <c r="H271" s="783" t="s">
        <v>290</v>
      </c>
      <c r="I271" s="783" t="s">
        <v>290</v>
      </c>
    </row>
    <row r="272" spans="1:17" ht="13.5" thickBot="1">
      <c r="A272" s="770">
        <v>2</v>
      </c>
      <c r="B272" s="783" t="s">
        <v>284</v>
      </c>
      <c r="C272" s="783" t="s">
        <v>284</v>
      </c>
      <c r="D272" s="783" t="s">
        <v>284</v>
      </c>
      <c r="E272" s="783" t="s">
        <v>284</v>
      </c>
      <c r="F272" s="783" t="s">
        <v>284</v>
      </c>
      <c r="G272" s="783" t="s">
        <v>284</v>
      </c>
      <c r="H272" s="783" t="s">
        <v>284</v>
      </c>
      <c r="I272" s="783" t="s">
        <v>284</v>
      </c>
    </row>
    <row r="273" spans="1:9" ht="13.5" thickBot="1">
      <c r="A273" s="770">
        <v>3</v>
      </c>
      <c r="B273" s="856" t="s">
        <v>1036</v>
      </c>
      <c r="C273" s="856" t="s">
        <v>1036</v>
      </c>
      <c r="D273" s="856" t="s">
        <v>1036</v>
      </c>
      <c r="E273" s="856" t="s">
        <v>1036</v>
      </c>
      <c r="F273" s="856" t="s">
        <v>1036</v>
      </c>
      <c r="G273" s="856" t="s">
        <v>1036</v>
      </c>
      <c r="H273" s="856" t="s">
        <v>1036</v>
      </c>
      <c r="I273" s="856" t="s">
        <v>1036</v>
      </c>
    </row>
    <row r="274" spans="1:9" ht="13.5" thickBot="1">
      <c r="A274" s="770">
        <v>4</v>
      </c>
      <c r="B274" s="856"/>
      <c r="C274" s="856"/>
      <c r="D274" s="856"/>
      <c r="E274" s="856"/>
      <c r="F274" s="856"/>
      <c r="G274" s="856"/>
      <c r="H274" s="856"/>
      <c r="I274" s="856"/>
    </row>
    <row r="275" spans="1:9" ht="13.5" thickBot="1">
      <c r="A275" s="770">
        <v>5</v>
      </c>
      <c r="B275" s="857" t="s">
        <v>1039</v>
      </c>
      <c r="C275" s="857" t="s">
        <v>1039</v>
      </c>
      <c r="D275" s="857" t="s">
        <v>1039</v>
      </c>
      <c r="E275" s="857" t="s">
        <v>1039</v>
      </c>
      <c r="F275" s="857" t="s">
        <v>1039</v>
      </c>
      <c r="G275" s="857" t="s">
        <v>1039</v>
      </c>
      <c r="H275" s="857" t="s">
        <v>1039</v>
      </c>
      <c r="I275" s="857" t="s">
        <v>1039</v>
      </c>
    </row>
    <row r="276" spans="1:9" ht="13.5" thickBot="1">
      <c r="A276" s="770">
        <v>6</v>
      </c>
      <c r="B276" s="857"/>
      <c r="C276" s="857"/>
      <c r="D276" s="857"/>
      <c r="E276" s="857"/>
      <c r="F276" s="857"/>
      <c r="G276" s="857"/>
      <c r="H276" s="857"/>
      <c r="I276" s="857"/>
    </row>
    <row r="277" spans="1:9" ht="13.5" thickBot="1">
      <c r="A277" s="770">
        <v>7</v>
      </c>
      <c r="B277" s="857"/>
      <c r="C277" s="857"/>
      <c r="D277" s="857"/>
      <c r="E277" s="857"/>
      <c r="F277" s="857"/>
      <c r="G277" s="857"/>
      <c r="H277" s="857"/>
      <c r="I277" s="857"/>
    </row>
    <row r="278" spans="1:9" ht="13.5" thickBot="1">
      <c r="A278" s="770">
        <v>8</v>
      </c>
      <c r="B278" s="856" t="s">
        <v>1002</v>
      </c>
      <c r="C278" s="856" t="s">
        <v>1002</v>
      </c>
      <c r="D278" s="856" t="s">
        <v>1002</v>
      </c>
      <c r="E278" s="856" t="s">
        <v>1002</v>
      </c>
      <c r="F278" s="856" t="s">
        <v>1002</v>
      </c>
      <c r="G278" s="856" t="s">
        <v>1002</v>
      </c>
      <c r="H278" s="856" t="s">
        <v>1002</v>
      </c>
      <c r="I278" s="856" t="s">
        <v>1002</v>
      </c>
    </row>
    <row r="279" spans="1:9" ht="13.5" thickBot="1">
      <c r="A279" s="770">
        <v>9</v>
      </c>
      <c r="B279" s="856"/>
      <c r="C279" s="856"/>
      <c r="D279" s="856"/>
      <c r="E279" s="856"/>
      <c r="F279" s="856"/>
      <c r="G279" s="856"/>
      <c r="H279" s="856"/>
      <c r="I279" s="856"/>
    </row>
    <row r="280" spans="1:9" ht="13.5" thickBot="1">
      <c r="A280" s="770">
        <v>10</v>
      </c>
      <c r="B280" s="783" t="s">
        <v>273</v>
      </c>
      <c r="C280" s="783" t="s">
        <v>273</v>
      </c>
      <c r="D280" s="783" t="s">
        <v>273</v>
      </c>
      <c r="E280" s="783" t="s">
        <v>273</v>
      </c>
      <c r="F280" s="783" t="s">
        <v>273</v>
      </c>
      <c r="G280" s="783" t="s">
        <v>273</v>
      </c>
      <c r="H280" s="783" t="s">
        <v>273</v>
      </c>
      <c r="I280" s="783" t="s">
        <v>273</v>
      </c>
    </row>
    <row r="281" spans="1:9" ht="13.5" thickBot="1">
      <c r="A281" s="770">
        <v>11</v>
      </c>
      <c r="B281" s="783" t="s">
        <v>287</v>
      </c>
      <c r="C281" s="783" t="s">
        <v>287</v>
      </c>
      <c r="D281" s="783" t="s">
        <v>287</v>
      </c>
      <c r="E281" s="783" t="s">
        <v>287</v>
      </c>
      <c r="F281" s="783" t="s">
        <v>287</v>
      </c>
      <c r="G281" s="783" t="s">
        <v>287</v>
      </c>
      <c r="H281" s="783" t="s">
        <v>287</v>
      </c>
      <c r="I281" s="783" t="s">
        <v>287</v>
      </c>
    </row>
    <row r="282" spans="1:9" ht="13.5" thickBot="1">
      <c r="A282" s="770">
        <v>12</v>
      </c>
      <c r="B282" s="783" t="s">
        <v>272</v>
      </c>
      <c r="C282" s="783" t="s">
        <v>272</v>
      </c>
      <c r="D282" s="783" t="s">
        <v>272</v>
      </c>
      <c r="E282" s="783" t="s">
        <v>272</v>
      </c>
      <c r="F282" s="783" t="s">
        <v>272</v>
      </c>
      <c r="G282" s="783" t="s">
        <v>272</v>
      </c>
      <c r="H282" s="783" t="s">
        <v>272</v>
      </c>
      <c r="I282" s="783" t="s">
        <v>272</v>
      </c>
    </row>
    <row r="283" spans="1:9" ht="13.5" thickBot="1">
      <c r="A283" s="770">
        <v>13</v>
      </c>
      <c r="B283" s="783" t="s">
        <v>288</v>
      </c>
      <c r="C283" s="783" t="s">
        <v>288</v>
      </c>
      <c r="D283" s="783" t="s">
        <v>288</v>
      </c>
      <c r="E283" s="783" t="s">
        <v>288</v>
      </c>
      <c r="F283" s="783" t="s">
        <v>288</v>
      </c>
      <c r="G283" s="783" t="s">
        <v>288</v>
      </c>
      <c r="H283" s="783" t="s">
        <v>288</v>
      </c>
      <c r="I283" s="783" t="s">
        <v>288</v>
      </c>
    </row>
    <row r="284" spans="1:9" ht="13.5" thickBot="1">
      <c r="A284" s="770">
        <v>14</v>
      </c>
      <c r="B284" s="783" t="s">
        <v>291</v>
      </c>
      <c r="C284" s="783" t="s">
        <v>291</v>
      </c>
      <c r="D284" s="783" t="s">
        <v>291</v>
      </c>
      <c r="E284" s="783" t="s">
        <v>291</v>
      </c>
      <c r="F284" s="783" t="s">
        <v>291</v>
      </c>
      <c r="G284" s="783" t="s">
        <v>291</v>
      </c>
      <c r="H284" s="783" t="s">
        <v>291</v>
      </c>
      <c r="I284" s="783" t="s">
        <v>291</v>
      </c>
    </row>
    <row r="286" spans="1:9">
      <c r="A286" t="s">
        <v>1041</v>
      </c>
    </row>
  </sheetData>
  <mergeCells count="138">
    <mergeCell ref="I9:I10"/>
    <mergeCell ref="E9:E10"/>
    <mergeCell ref="E11:E12"/>
    <mergeCell ref="I6:I7"/>
    <mergeCell ref="I13:I14"/>
    <mergeCell ref="B11:B12"/>
    <mergeCell ref="H12:H13"/>
    <mergeCell ref="F13:F14"/>
    <mergeCell ref="C10:C11"/>
    <mergeCell ref="G7:G8"/>
    <mergeCell ref="G9:G10"/>
    <mergeCell ref="G12:G13"/>
    <mergeCell ref="F6:F7"/>
    <mergeCell ref="D7:D8"/>
    <mergeCell ref="H7:H8"/>
    <mergeCell ref="D9:D10"/>
    <mergeCell ref="F9:F10"/>
    <mergeCell ref="H9:H10"/>
    <mergeCell ref="D57:D58"/>
    <mergeCell ref="D59:D60"/>
    <mergeCell ref="D61:D62"/>
    <mergeCell ref="E57:E58"/>
    <mergeCell ref="E59:E60"/>
    <mergeCell ref="E63:E64"/>
    <mergeCell ref="B57:B58"/>
    <mergeCell ref="C57:C58"/>
    <mergeCell ref="B59:B60"/>
    <mergeCell ref="C59:C60"/>
    <mergeCell ref="B63:B64"/>
    <mergeCell ref="C62:C63"/>
    <mergeCell ref="H57:H58"/>
    <mergeCell ref="H59:H60"/>
    <mergeCell ref="H61:H62"/>
    <mergeCell ref="I57:I58"/>
    <mergeCell ref="I61:I62"/>
    <mergeCell ref="I63:I64"/>
    <mergeCell ref="F57:F58"/>
    <mergeCell ref="G57:G58"/>
    <mergeCell ref="F59:F60"/>
    <mergeCell ref="G59:G60"/>
    <mergeCell ref="F63:F64"/>
    <mergeCell ref="G62:G63"/>
    <mergeCell ref="D111:D112"/>
    <mergeCell ref="D113:D114"/>
    <mergeCell ref="D116:D117"/>
    <mergeCell ref="E111:E112"/>
    <mergeCell ref="E113:E114"/>
    <mergeCell ref="E117:E118"/>
    <mergeCell ref="B111:B112"/>
    <mergeCell ref="C111:C112"/>
    <mergeCell ref="B113:B114"/>
    <mergeCell ref="C113:C114"/>
    <mergeCell ref="B116:B117"/>
    <mergeCell ref="C116:C117"/>
    <mergeCell ref="I111:I112"/>
    <mergeCell ref="I114:I115"/>
    <mergeCell ref="I117:I118"/>
    <mergeCell ref="F111:F112"/>
    <mergeCell ref="G111:G112"/>
    <mergeCell ref="F113:F114"/>
    <mergeCell ref="G113:G114"/>
    <mergeCell ref="F116:F117"/>
    <mergeCell ref="G116:G117"/>
    <mergeCell ref="F165:F166"/>
    <mergeCell ref="G165:G166"/>
    <mergeCell ref="F167:F168"/>
    <mergeCell ref="G167:G168"/>
    <mergeCell ref="F170:F171"/>
    <mergeCell ref="G170:G171"/>
    <mergeCell ref="H111:H112"/>
    <mergeCell ref="H113:H114"/>
    <mergeCell ref="H115:H116"/>
    <mergeCell ref="C221:C223"/>
    <mergeCell ref="B224:B225"/>
    <mergeCell ref="C224:C225"/>
    <mergeCell ref="F219:F220"/>
    <mergeCell ref="G219:G220"/>
    <mergeCell ref="F222:F223"/>
    <mergeCell ref="I165:I166"/>
    <mergeCell ref="I168:I169"/>
    <mergeCell ref="I170:I171"/>
    <mergeCell ref="E165:E166"/>
    <mergeCell ref="E167:E168"/>
    <mergeCell ref="E170:E171"/>
    <mergeCell ref="D165:D166"/>
    <mergeCell ref="D167:D168"/>
    <mergeCell ref="D170:D171"/>
    <mergeCell ref="H165:H166"/>
    <mergeCell ref="H167:H168"/>
    <mergeCell ref="H170:H171"/>
    <mergeCell ref="B165:B166"/>
    <mergeCell ref="C165:C166"/>
    <mergeCell ref="B167:B168"/>
    <mergeCell ref="C167:C168"/>
    <mergeCell ref="B170:B171"/>
    <mergeCell ref="C170:C171"/>
    <mergeCell ref="I219:I220"/>
    <mergeCell ref="I222:I223"/>
    <mergeCell ref="I224:I225"/>
    <mergeCell ref="B273:B274"/>
    <mergeCell ref="C273:C274"/>
    <mergeCell ref="B275:B277"/>
    <mergeCell ref="C275:C277"/>
    <mergeCell ref="I273:I274"/>
    <mergeCell ref="I275:I277"/>
    <mergeCell ref="H219:H220"/>
    <mergeCell ref="H221:H222"/>
    <mergeCell ref="H224:H225"/>
    <mergeCell ref="E219:E220"/>
    <mergeCell ref="E221:E223"/>
    <mergeCell ref="E224:E225"/>
    <mergeCell ref="G221:G222"/>
    <mergeCell ref="F224:F225"/>
    <mergeCell ref="G224:G225"/>
    <mergeCell ref="D219:D220"/>
    <mergeCell ref="D221:D223"/>
    <mergeCell ref="D224:D225"/>
    <mergeCell ref="B219:B220"/>
    <mergeCell ref="C219:C220"/>
    <mergeCell ref="B221:B223"/>
    <mergeCell ref="I278:I279"/>
    <mergeCell ref="D278:D279"/>
    <mergeCell ref="H273:H274"/>
    <mergeCell ref="H275:H277"/>
    <mergeCell ref="H278:H279"/>
    <mergeCell ref="E273:E274"/>
    <mergeCell ref="E275:E277"/>
    <mergeCell ref="E278:E279"/>
    <mergeCell ref="B278:B279"/>
    <mergeCell ref="C278:C279"/>
    <mergeCell ref="F273:F274"/>
    <mergeCell ref="G273:G274"/>
    <mergeCell ref="F275:F277"/>
    <mergeCell ref="G275:G277"/>
    <mergeCell ref="F278:F279"/>
    <mergeCell ref="G278:G279"/>
    <mergeCell ref="D273:D274"/>
    <mergeCell ref="D275:D277"/>
  </mergeCells>
  <pageMargins left="0.70866141732283472" right="0.70866141732283472" top="0.74803149606299213" bottom="0.74803149606299213" header="0.31496062992125984" footer="0.31496062992125984"/>
  <pageSetup orientation="landscape" horizontalDpi="0" verticalDpi="0" r:id="rId1"/>
</worksheet>
</file>

<file path=xl/worksheets/sheet159.xml><?xml version="1.0" encoding="utf-8"?>
<worksheet xmlns="http://schemas.openxmlformats.org/spreadsheetml/2006/main" xmlns:r="http://schemas.openxmlformats.org/officeDocument/2006/relationships">
  <dimension ref="A1:S80"/>
  <sheetViews>
    <sheetView topLeftCell="A40" workbookViewId="0">
      <selection activeCell="C34" sqref="C34"/>
    </sheetView>
  </sheetViews>
  <sheetFormatPr defaultRowHeight="12.75"/>
  <sheetData>
    <row r="1" spans="1:19" ht="13.5" thickBot="1">
      <c r="A1" t="s">
        <v>973</v>
      </c>
      <c r="J1" t="s">
        <v>933</v>
      </c>
      <c r="K1" s="765">
        <v>0.160913</v>
      </c>
      <c r="M1" s="195"/>
      <c r="N1" s="195" t="s">
        <v>933</v>
      </c>
      <c r="O1" s="195" t="s">
        <v>934</v>
      </c>
      <c r="P1" s="195" t="s">
        <v>935</v>
      </c>
      <c r="Q1" s="195" t="s">
        <v>936</v>
      </c>
      <c r="S1" s="195" t="s">
        <v>939</v>
      </c>
    </row>
    <row r="2" spans="1:19" ht="13.5" thickBot="1">
      <c r="A2" t="s">
        <v>956</v>
      </c>
      <c r="J2" t="s">
        <v>993</v>
      </c>
      <c r="K2" s="766">
        <v>0.236344</v>
      </c>
      <c r="M2" s="195" t="s">
        <v>290</v>
      </c>
      <c r="N2" s="232">
        <v>0.75649902918355194</v>
      </c>
      <c r="O2" s="232">
        <v>0.91666666666666674</v>
      </c>
      <c r="P2" s="232">
        <v>0.69178137510821891</v>
      </c>
      <c r="Q2" s="232">
        <v>0.82925924201378964</v>
      </c>
      <c r="S2">
        <f t="shared" ref="S2:S15" si="0">N2*$K$1+O2*$K$2+P2*$K$3+Q2*$K$4</f>
        <v>0.79333084843040891</v>
      </c>
    </row>
    <row r="3" spans="1:19" ht="13.5" thickBot="1">
      <c r="A3" t="s">
        <v>957</v>
      </c>
      <c r="J3" t="s">
        <v>994</v>
      </c>
      <c r="K3" s="766">
        <v>0.32644200000000001</v>
      </c>
      <c r="M3" s="195" t="s">
        <v>284</v>
      </c>
      <c r="N3" s="232">
        <v>0.55858009975418299</v>
      </c>
      <c r="O3" s="232">
        <v>0.6016985328961576</v>
      </c>
      <c r="P3" s="232">
        <v>0.77322271623155947</v>
      </c>
      <c r="Q3" s="232">
        <v>0.80251702625852217</v>
      </c>
      <c r="S3">
        <f t="shared" si="0"/>
        <v>0.70623926445487295</v>
      </c>
    </row>
    <row r="4" spans="1:19" ht="13.5" thickBot="1">
      <c r="A4" t="s">
        <v>958</v>
      </c>
      <c r="J4" t="s">
        <v>995</v>
      </c>
      <c r="K4" s="766">
        <v>0.27630100000000002</v>
      </c>
      <c r="M4" s="195" t="s">
        <v>292</v>
      </c>
      <c r="N4" s="232">
        <v>0.54272497778403161</v>
      </c>
      <c r="O4" s="232">
        <v>0.45174138932841618</v>
      </c>
      <c r="P4" s="232">
        <v>0.7858771354741485</v>
      </c>
      <c r="Q4" s="232">
        <v>0.76796911077999408</v>
      </c>
      <c r="S4">
        <f t="shared" si="0"/>
        <v>0.66283180840567213</v>
      </c>
    </row>
    <row r="5" spans="1:19">
      <c r="M5" s="195" t="s">
        <v>287</v>
      </c>
      <c r="N5" s="232">
        <v>0.56915934432336124</v>
      </c>
      <c r="O5" s="232">
        <v>0.64322939587736916</v>
      </c>
      <c r="P5" s="232">
        <v>0.68954557370256653</v>
      </c>
      <c r="Q5" s="232">
        <v>0.69791808533335387</v>
      </c>
      <c r="S5">
        <f t="shared" si="0"/>
        <v>0.66154064697865023</v>
      </c>
    </row>
    <row r="6" spans="1:19">
      <c r="A6" t="s">
        <v>954</v>
      </c>
      <c r="M6" s="195" t="s">
        <v>285</v>
      </c>
      <c r="N6" s="232">
        <v>0.46754413111527854</v>
      </c>
      <c r="O6" s="232">
        <v>0.50025225371618476</v>
      </c>
      <c r="P6" s="232">
        <v>0.79348268550307466</v>
      </c>
      <c r="Q6" s="232">
        <v>0.74240666804874289</v>
      </c>
      <c r="S6">
        <f t="shared" si="0"/>
        <v>0.65761932703198123</v>
      </c>
    </row>
    <row r="7" spans="1:19">
      <c r="A7" t="s">
        <v>959</v>
      </c>
      <c r="M7" s="195" t="s">
        <v>283</v>
      </c>
      <c r="N7" s="232">
        <v>0.65693897737473417</v>
      </c>
      <c r="O7" s="232">
        <v>0.57210743823098098</v>
      </c>
      <c r="P7" s="232">
        <v>0.70030339690414134</v>
      </c>
      <c r="Q7" s="232">
        <v>0.66351629748209928</v>
      </c>
      <c r="S7">
        <f t="shared" si="0"/>
        <v>0.65286284005034678</v>
      </c>
    </row>
    <row r="8" spans="1:19">
      <c r="A8" t="s">
        <v>953</v>
      </c>
      <c r="M8" s="195" t="s">
        <v>289</v>
      </c>
      <c r="N8" s="232">
        <v>0.69912672322532066</v>
      </c>
      <c r="O8" s="232">
        <v>0.65033710255405586</v>
      </c>
      <c r="P8" s="232">
        <v>0.54509314533001629</v>
      </c>
      <c r="Q8" s="232">
        <v>0.65017712095635427</v>
      </c>
      <c r="S8">
        <f t="shared" si="0"/>
        <v>0.62378773582557467</v>
      </c>
    </row>
    <row r="9" spans="1:19">
      <c r="A9" t="s">
        <v>960</v>
      </c>
      <c r="M9" s="195" t="s">
        <v>286</v>
      </c>
      <c r="N9" s="232">
        <v>0.62631643447385665</v>
      </c>
      <c r="O9" s="232">
        <v>0.41556598415734036</v>
      </c>
      <c r="P9" s="232">
        <v>0.67221234255168705</v>
      </c>
      <c r="Q9" s="232">
        <v>0.72219823738910116</v>
      </c>
      <c r="S9">
        <f t="shared" si="0"/>
        <v>0.61798142009627799</v>
      </c>
    </row>
    <row r="10" spans="1:19">
      <c r="A10" t="s">
        <v>961</v>
      </c>
      <c r="M10" s="195" t="s">
        <v>272</v>
      </c>
      <c r="N10" s="232">
        <v>0.67397491667392784</v>
      </c>
      <c r="O10" s="232">
        <v>0.54470226847412873</v>
      </c>
      <c r="P10" s="232">
        <v>0.42196820126639822</v>
      </c>
      <c r="Q10" s="232">
        <v>0.66092492884020704</v>
      </c>
      <c r="S10">
        <f t="shared" si="0"/>
        <v>0.5575508010282848</v>
      </c>
    </row>
    <row r="11" spans="1:19">
      <c r="A11" t="s">
        <v>962</v>
      </c>
      <c r="M11" s="195" t="s">
        <v>274</v>
      </c>
      <c r="N11" s="232">
        <v>0.64639247220738127</v>
      </c>
      <c r="O11" s="232">
        <v>0.41950572483546089</v>
      </c>
      <c r="P11" s="232">
        <v>0.4458112632747635</v>
      </c>
      <c r="Q11" s="232">
        <v>0.73659740564372767</v>
      </c>
      <c r="S11">
        <f t="shared" si="0"/>
        <v>0.55221473309352653</v>
      </c>
    </row>
    <row r="12" spans="1:19">
      <c r="A12" t="s">
        <v>963</v>
      </c>
      <c r="M12" s="195" t="s">
        <v>281</v>
      </c>
      <c r="N12" s="232">
        <v>0.70856576343212196</v>
      </c>
      <c r="O12" s="232">
        <v>0.37595839240892182</v>
      </c>
      <c r="P12" s="232">
        <v>0.45619096813774362</v>
      </c>
      <c r="Q12" s="232">
        <v>0.69444488206540722</v>
      </c>
      <c r="S12">
        <f t="shared" si="0"/>
        <v>0.54366866036702266</v>
      </c>
    </row>
    <row r="13" spans="1:19">
      <c r="A13" t="s">
        <v>954</v>
      </c>
      <c r="M13" s="195" t="s">
        <v>288</v>
      </c>
      <c r="N13" s="232">
        <v>0.54791957255415524</v>
      </c>
      <c r="O13" s="232">
        <v>0.43018934431265199</v>
      </c>
      <c r="P13" s="232">
        <v>0.42163329441819425</v>
      </c>
      <c r="Q13" s="232">
        <v>0.7283664147064921</v>
      </c>
      <c r="S13">
        <f t="shared" si="0"/>
        <v>0.52872723721691894</v>
      </c>
    </row>
    <row r="14" spans="1:19">
      <c r="A14" t="s">
        <v>964</v>
      </c>
      <c r="M14" s="195" t="s">
        <v>291</v>
      </c>
      <c r="N14" s="232">
        <v>0.50225855139790643</v>
      </c>
      <c r="O14" s="232">
        <v>0.3100365197197732</v>
      </c>
      <c r="P14" s="232">
        <v>0.41499801782239654</v>
      </c>
      <c r="Q14" s="232">
        <v>0.57683292922493234</v>
      </c>
      <c r="S14">
        <f t="shared" si="0"/>
        <v>0.4489474996094982</v>
      </c>
    </row>
    <row r="15" spans="1:19">
      <c r="M15" s="195" t="s">
        <v>932</v>
      </c>
      <c r="N15" s="232">
        <v>0.90928137677381538</v>
      </c>
      <c r="O15" s="232">
        <v>0.61445953561155164</v>
      </c>
      <c r="P15" s="232">
        <v>0.12258088222174765</v>
      </c>
      <c r="Q15" s="232">
        <v>0.27986932820995003</v>
      </c>
      <c r="S15">
        <f t="shared" si="0"/>
        <v>0.40888274227335075</v>
      </c>
    </row>
    <row r="16" spans="1:19">
      <c r="A16" t="s">
        <v>965</v>
      </c>
    </row>
    <row r="18" spans="1:17">
      <c r="A18" t="s">
        <v>966</v>
      </c>
      <c r="N18">
        <f>VAR(N2:N15)</f>
        <v>1.3354830406625294E-2</v>
      </c>
      <c r="O18">
        <f t="shared" ref="O18:Q18" si="1">VAR(O2:O15)</f>
        <v>2.3493440114939028E-2</v>
      </c>
      <c r="P18">
        <f t="shared" si="1"/>
        <v>3.7798446056137018E-2</v>
      </c>
      <c r="Q18">
        <f t="shared" si="1"/>
        <v>1.7613082991780098E-2</v>
      </c>
    </row>
    <row r="19" spans="1:17">
      <c r="A19" t="s">
        <v>967</v>
      </c>
    </row>
    <row r="20" spans="1:17">
      <c r="A20" t="s">
        <v>968</v>
      </c>
    </row>
    <row r="21" spans="1:17">
      <c r="A21" t="s">
        <v>969</v>
      </c>
    </row>
    <row r="22" spans="1:17">
      <c r="A22" t="s">
        <v>970</v>
      </c>
    </row>
    <row r="23" spans="1:17">
      <c r="A23" t="s">
        <v>971</v>
      </c>
    </row>
    <row r="24" spans="1:17">
      <c r="A24" t="s">
        <v>972</v>
      </c>
    </row>
    <row r="25" spans="1:17">
      <c r="A25" t="s">
        <v>966</v>
      </c>
    </row>
    <row r="26" spans="1:17">
      <c r="A26" t="s">
        <v>974</v>
      </c>
      <c r="D26" t="s">
        <v>975</v>
      </c>
      <c r="G26" t="s">
        <v>976</v>
      </c>
    </row>
    <row r="27" spans="1:17">
      <c r="A27">
        <v>-0.76800000000000002</v>
      </c>
      <c r="B27">
        <v>0.44040000000000001</v>
      </c>
      <c r="D27">
        <f>A27^2</f>
        <v>0.58982400000000001</v>
      </c>
      <c r="E27">
        <f>B27^2</f>
        <v>0.19395216000000001</v>
      </c>
      <c r="G27">
        <f>D27/$D$32</f>
        <v>0.29617777644407794</v>
      </c>
      <c r="H27">
        <f>E27/$E$32</f>
        <v>0.21199597479926599</v>
      </c>
    </row>
    <row r="28" spans="1:17">
      <c r="A28">
        <v>-5.91E-2</v>
      </c>
      <c r="B28">
        <v>0.78159999999999996</v>
      </c>
      <c r="D28">
        <f t="shared" ref="D28:E30" si="2">A28^2</f>
        <v>3.4928099999999998E-3</v>
      </c>
      <c r="E28">
        <f t="shared" si="2"/>
        <v>0.61089855999999998</v>
      </c>
      <c r="G28">
        <f t="shared" ref="G28:G30" si="3">D28/$D$32</f>
        <v>1.7539006539944793E-3</v>
      </c>
      <c r="H28">
        <f t="shared" ref="H28:H30" si="4">E28/$E$32</f>
        <v>0.66773185578684902</v>
      </c>
    </row>
    <row r="29" spans="1:17">
      <c r="A29">
        <v>0.85829999999999995</v>
      </c>
      <c r="B29">
        <v>0.28129999999999999</v>
      </c>
      <c r="D29">
        <f t="shared" si="2"/>
        <v>0.73667888999999986</v>
      </c>
      <c r="E29">
        <f t="shared" si="2"/>
        <v>7.9129690000000003E-2</v>
      </c>
      <c r="G29">
        <f t="shared" si="3"/>
        <v>0.36992037555862667</v>
      </c>
      <c r="H29">
        <f t="shared" si="4"/>
        <v>8.649130675891277E-2</v>
      </c>
    </row>
    <row r="30" spans="1:17">
      <c r="A30">
        <v>0.81330000000000002</v>
      </c>
      <c r="B30">
        <v>0.17580000000000001</v>
      </c>
      <c r="D30">
        <f t="shared" si="2"/>
        <v>0.66145689000000008</v>
      </c>
      <c r="E30">
        <f t="shared" si="2"/>
        <v>3.0905640000000005E-2</v>
      </c>
      <c r="G30">
        <f t="shared" si="3"/>
        <v>0.33214794734330083</v>
      </c>
      <c r="H30">
        <f t="shared" si="4"/>
        <v>3.3780862654972175E-2</v>
      </c>
    </row>
    <row r="32" spans="1:17">
      <c r="C32" t="s">
        <v>955</v>
      </c>
      <c r="D32">
        <f>SUM(D27:D30)</f>
        <v>1.9914525900000002</v>
      </c>
      <c r="E32">
        <f>SUM(E27:E30)</f>
        <v>0.91488605000000001</v>
      </c>
    </row>
    <row r="34" spans="1:1">
      <c r="A34" t="s">
        <v>977</v>
      </c>
    </row>
    <row r="36" spans="1:1">
      <c r="A36" t="s">
        <v>956</v>
      </c>
    </row>
    <row r="37" spans="1:1">
      <c r="A37" t="s">
        <v>957</v>
      </c>
    </row>
    <row r="38" spans="1:1">
      <c r="A38" t="s">
        <v>978</v>
      </c>
    </row>
    <row r="40" spans="1:1">
      <c r="A40" t="s">
        <v>954</v>
      </c>
    </row>
    <row r="41" spans="1:1">
      <c r="A41" t="s">
        <v>979</v>
      </c>
    </row>
    <row r="42" spans="1:1">
      <c r="A42" t="s">
        <v>953</v>
      </c>
    </row>
    <row r="43" spans="1:1">
      <c r="A43" t="s">
        <v>980</v>
      </c>
    </row>
    <row r="44" spans="1:1">
      <c r="A44" t="s">
        <v>981</v>
      </c>
    </row>
    <row r="45" spans="1:1">
      <c r="A45" t="s">
        <v>954</v>
      </c>
    </row>
    <row r="46" spans="1:1">
      <c r="A46" t="s">
        <v>964</v>
      </c>
    </row>
    <row r="48" spans="1:1">
      <c r="A48" t="s">
        <v>982</v>
      </c>
    </row>
    <row r="50" spans="1:15">
      <c r="A50" t="s">
        <v>966</v>
      </c>
    </row>
    <row r="51" spans="1:15">
      <c r="A51" t="s">
        <v>967</v>
      </c>
    </row>
    <row r="52" spans="1:15" ht="13.5" thickBot="1">
      <c r="A52" t="s">
        <v>968</v>
      </c>
      <c r="K52" s="616" t="s">
        <v>975</v>
      </c>
      <c r="N52" s="616" t="s">
        <v>976</v>
      </c>
    </row>
    <row r="53" spans="1:15" ht="15.75" thickBot="1">
      <c r="A53" t="s">
        <v>983</v>
      </c>
      <c r="H53" s="758">
        <v>-0.61819999999999997</v>
      </c>
      <c r="I53" s="759">
        <v>0.63370000000000004</v>
      </c>
      <c r="K53">
        <f>H53^2</f>
        <v>0.38217123999999997</v>
      </c>
      <c r="L53">
        <f>I53^2</f>
        <v>0.40157569000000004</v>
      </c>
      <c r="N53">
        <f>K53/$K$58</f>
        <v>0.20001377697250325</v>
      </c>
      <c r="O53">
        <f>L53/$L$58</f>
        <v>0.40338051932238339</v>
      </c>
    </row>
    <row r="54" spans="1:15" ht="15.75" thickBot="1">
      <c r="A54" t="s">
        <v>984</v>
      </c>
      <c r="H54" s="760">
        <v>0.157</v>
      </c>
      <c r="I54" s="761">
        <v>0.76800000000000002</v>
      </c>
      <c r="K54">
        <f t="shared" ref="K54:K56" si="5">H54^2</f>
        <v>2.4649000000000001E-2</v>
      </c>
      <c r="L54">
        <f t="shared" ref="L54:L56" si="6">I54^2</f>
        <v>0.58982400000000001</v>
      </c>
      <c r="N54">
        <f t="shared" ref="N54:N56" si="7">K54/$K$58</f>
        <v>1.2900341712252426E-2</v>
      </c>
      <c r="O54">
        <f t="shared" ref="O54:O56" si="8">L54/$L$58</f>
        <v>0.59247488668650594</v>
      </c>
    </row>
    <row r="55" spans="1:15" ht="15.75" thickBot="1">
      <c r="A55" t="s">
        <v>985</v>
      </c>
      <c r="H55" s="760">
        <v>0.90249999999999997</v>
      </c>
      <c r="I55" s="762">
        <v>3.5700000000000003E-2</v>
      </c>
      <c r="K55">
        <f t="shared" si="5"/>
        <v>0.81450624999999999</v>
      </c>
      <c r="L55">
        <f t="shared" si="6"/>
        <v>1.2744900000000001E-3</v>
      </c>
      <c r="N55">
        <f t="shared" si="7"/>
        <v>0.42628134819933072</v>
      </c>
      <c r="O55">
        <f t="shared" si="8"/>
        <v>1.2802180283153703E-3</v>
      </c>
    </row>
    <row r="56" spans="1:15" ht="15.75" thickBot="1">
      <c r="A56" t="s">
        <v>986</v>
      </c>
      <c r="H56" s="760">
        <v>0.83030000000000004</v>
      </c>
      <c r="I56" s="762">
        <v>-5.3400000000000003E-2</v>
      </c>
      <c r="K56">
        <f t="shared" si="5"/>
        <v>0.68939809000000007</v>
      </c>
      <c r="L56">
        <f t="shared" si="6"/>
        <v>2.8515600000000004E-3</v>
      </c>
      <c r="N56">
        <f t="shared" si="7"/>
        <v>0.36080453311591354</v>
      </c>
      <c r="O56">
        <f t="shared" si="8"/>
        <v>2.8643759627952968E-3</v>
      </c>
    </row>
    <row r="57" spans="1:15">
      <c r="A57" t="s">
        <v>966</v>
      </c>
    </row>
    <row r="58" spans="1:15">
      <c r="J58" t="s">
        <v>955</v>
      </c>
      <c r="K58">
        <f>SUM(K53:K56)</f>
        <v>1.9107245800000001</v>
      </c>
      <c r="L58">
        <f>SUM(L53:L56)</f>
        <v>0.99552574000000005</v>
      </c>
      <c r="N58">
        <v>0.13400000000000001</v>
      </c>
      <c r="O58">
        <f>N58/$N$67</f>
        <v>0.1685958731756417</v>
      </c>
    </row>
    <row r="59" spans="1:15">
      <c r="A59" t="s">
        <v>987</v>
      </c>
      <c r="N59">
        <v>0.1225</v>
      </c>
      <c r="O59">
        <f t="shared" ref="O59:O65" si="9">N59/$N$67</f>
        <v>0.15412682435832914</v>
      </c>
    </row>
    <row r="60" spans="1:15">
      <c r="N60">
        <v>9.1200000000000003E-2</v>
      </c>
      <c r="O60">
        <f t="shared" si="9"/>
        <v>0.11474584801207852</v>
      </c>
    </row>
    <row r="61" spans="1:15">
      <c r="A61" t="s">
        <v>988</v>
      </c>
      <c r="N61">
        <v>4.5999999999999999E-2</v>
      </c>
      <c r="O61">
        <f t="shared" si="9"/>
        <v>5.7876195269250127E-2</v>
      </c>
    </row>
    <row r="62" spans="1:15">
      <c r="A62" t="s">
        <v>989</v>
      </c>
      <c r="G62">
        <v>0.7</v>
      </c>
      <c r="H62">
        <v>0.97</v>
      </c>
      <c r="I62">
        <v>0.06</v>
      </c>
      <c r="J62">
        <v>0.06</v>
      </c>
      <c r="N62">
        <v>6.5000000000000002E-2</v>
      </c>
      <c r="O62">
        <f t="shared" si="9"/>
        <v>8.1781580271766491E-2</v>
      </c>
    </row>
    <row r="63" spans="1:15">
      <c r="A63" t="s">
        <v>990</v>
      </c>
      <c r="G63">
        <v>0.38</v>
      </c>
      <c r="H63">
        <v>0.2</v>
      </c>
      <c r="I63">
        <v>0.17</v>
      </c>
      <c r="J63">
        <v>0.25</v>
      </c>
      <c r="N63">
        <v>9.5000000000000001E-2</v>
      </c>
      <c r="O63">
        <f t="shared" si="9"/>
        <v>0.11952692501258179</v>
      </c>
    </row>
    <row r="64" spans="1:15">
      <c r="A64" t="s">
        <v>991</v>
      </c>
      <c r="N64">
        <v>0.11020000000000001</v>
      </c>
      <c r="O64">
        <f t="shared" si="9"/>
        <v>0.13865123301459489</v>
      </c>
    </row>
    <row r="65" spans="1:15">
      <c r="A65" t="s">
        <v>992</v>
      </c>
      <c r="G65">
        <f>G62*G63</f>
        <v>0.26599999999999996</v>
      </c>
      <c r="H65">
        <f t="shared" ref="H65:J65" si="10">H62*H63</f>
        <v>0.19400000000000001</v>
      </c>
      <c r="I65">
        <f t="shared" si="10"/>
        <v>1.0200000000000001E-2</v>
      </c>
      <c r="J65">
        <f t="shared" si="10"/>
        <v>1.4999999999999999E-2</v>
      </c>
      <c r="L65">
        <f>SUM(G65:J65)</f>
        <v>0.48519999999999996</v>
      </c>
      <c r="N65">
        <v>0.13089999999999999</v>
      </c>
      <c r="O65">
        <f t="shared" si="9"/>
        <v>0.16469552088575742</v>
      </c>
    </row>
    <row r="66" spans="1:15">
      <c r="A66" t="s">
        <v>988</v>
      </c>
    </row>
    <row r="67" spans="1:15">
      <c r="N67">
        <f>SUM(N58:N65)</f>
        <v>0.79479999999999995</v>
      </c>
    </row>
    <row r="74" spans="1:15" ht="13.5" thickBot="1"/>
    <row r="75" spans="1:15" ht="15.75" thickBot="1">
      <c r="B75" s="763">
        <v>0.40338099999999999</v>
      </c>
      <c r="C75" s="759">
        <v>0.34250000000000003</v>
      </c>
      <c r="E75">
        <f>B75*C75</f>
        <v>0.13815799250000002</v>
      </c>
      <c r="G75">
        <f>E75/$E$80</f>
        <v>0.16091270193106494</v>
      </c>
    </row>
    <row r="76" spans="1:15" ht="15.75" thickBot="1">
      <c r="B76" s="764">
        <v>0.59247499999999997</v>
      </c>
      <c r="C76" s="762">
        <v>0.34250000000000003</v>
      </c>
      <c r="E76">
        <f t="shared" ref="E76:E78" si="11">B76*C76</f>
        <v>0.2029226875</v>
      </c>
      <c r="G76">
        <f t="shared" ref="G76:G78" si="12">E76/$E$80</f>
        <v>0.23634418348064906</v>
      </c>
    </row>
    <row r="77" spans="1:15" ht="15.75" thickBot="1">
      <c r="B77" s="764">
        <v>0.42628100000000002</v>
      </c>
      <c r="C77" s="762">
        <v>0.65749999999999997</v>
      </c>
      <c r="E77">
        <f t="shared" si="11"/>
        <v>0.2802797575</v>
      </c>
      <c r="G77">
        <f t="shared" si="12"/>
        <v>0.32644201221951497</v>
      </c>
    </row>
    <row r="78" spans="1:15" ht="15.75" thickBot="1">
      <c r="B78" s="764">
        <v>0.36080499999999999</v>
      </c>
      <c r="C78" s="762">
        <v>0.65749999999999997</v>
      </c>
      <c r="E78">
        <f t="shared" si="11"/>
        <v>0.23722928749999997</v>
      </c>
      <c r="G78">
        <f t="shared" si="12"/>
        <v>0.27630110236877103</v>
      </c>
    </row>
    <row r="80" spans="1:15">
      <c r="D80" t="s">
        <v>955</v>
      </c>
      <c r="E80">
        <f>SUM(E75:E78)</f>
        <v>0.85858972499999997</v>
      </c>
    </row>
  </sheetData>
  <sortState ref="M1:S15">
    <sortCondition descending="1" ref="S1:S15"/>
  </sortState>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Sheet16">
    <pageSetUpPr fitToPage="1"/>
  </sheetPr>
  <dimension ref="A1:P58"/>
  <sheetViews>
    <sheetView showOutlineSymbols="0" view="pageBreakPreview" zoomScaleSheetLayoutView="100" workbookViewId="0">
      <pane xSplit="1" ySplit="2" topLeftCell="B26"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5" style="90" customWidth="1"/>
    <col min="2" max="2" width="8.7109375" style="90" customWidth="1"/>
    <col min="3" max="8" width="7.85546875" style="90" customWidth="1"/>
    <col min="9" max="9" width="9.7109375" style="90" customWidth="1"/>
    <col min="10" max="10" width="10.85546875" style="90" customWidth="1"/>
    <col min="11" max="13" width="7.85546875" style="90" customWidth="1"/>
    <col min="14" max="14" width="8.28515625" style="90" customWidth="1"/>
    <col min="15" max="15" width="8.7109375" style="90" customWidth="1"/>
    <col min="16" max="16384" width="3.85546875" style="90"/>
  </cols>
  <sheetData>
    <row r="1" spans="1:16" ht="12.75" customHeight="1">
      <c r="A1" s="90" t="s">
        <v>97</v>
      </c>
    </row>
    <row r="2" spans="1:16" s="91" customFormat="1" ht="29.25" customHeight="1">
      <c r="A2" s="91" t="s">
        <v>471</v>
      </c>
      <c r="B2" s="91" t="s">
        <v>472</v>
      </c>
      <c r="C2" s="91" t="s">
        <v>474</v>
      </c>
      <c r="D2" s="91" t="s">
        <v>475</v>
      </c>
      <c r="E2" s="91" t="s">
        <v>479</v>
      </c>
      <c r="F2" s="91" t="s">
        <v>480</v>
      </c>
      <c r="G2" s="91" t="s">
        <v>481</v>
      </c>
      <c r="H2" s="91" t="s">
        <v>482</v>
      </c>
      <c r="I2" s="91" t="s">
        <v>487</v>
      </c>
      <c r="J2" s="91" t="s">
        <v>492</v>
      </c>
      <c r="K2" s="91" t="s">
        <v>494</v>
      </c>
      <c r="L2" s="91" t="s">
        <v>497</v>
      </c>
      <c r="M2" s="91" t="s">
        <v>498</v>
      </c>
      <c r="N2" s="91" t="s">
        <v>501</v>
      </c>
      <c r="O2" s="91" t="s">
        <v>502</v>
      </c>
    </row>
    <row r="3" spans="1:16" ht="12.75" hidden="1" customHeight="1">
      <c r="A3" s="92">
        <v>1960</v>
      </c>
      <c r="B3" s="296">
        <v>10392</v>
      </c>
      <c r="C3" s="301">
        <v>9129.6234794321826</v>
      </c>
      <c r="D3" s="301">
        <v>17892.655303563883</v>
      </c>
      <c r="E3" s="301">
        <v>4581</v>
      </c>
      <c r="F3" s="301">
        <v>4430</v>
      </c>
      <c r="G3" s="301">
        <v>46710.747270148895</v>
      </c>
      <c r="H3" s="301">
        <v>71218.195330662318</v>
      </c>
      <c r="I3" s="301">
        <v>50199.906729590126</v>
      </c>
      <c r="J3" s="301">
        <v>11479.833729580489</v>
      </c>
      <c r="K3" s="301">
        <v>3584.0757927300851</v>
      </c>
      <c r="L3" s="301">
        <v>30443.842593905032</v>
      </c>
      <c r="M3" s="301">
        <v>7480</v>
      </c>
      <c r="N3" s="296">
        <v>52372</v>
      </c>
      <c r="O3" s="301">
        <v>180953.96271766414</v>
      </c>
      <c r="P3" s="422"/>
    </row>
    <row r="4" spans="1:16" ht="12.75" hidden="1" customHeight="1">
      <c r="A4" s="92">
        <v>1961</v>
      </c>
      <c r="B4" s="296">
        <v>10643</v>
      </c>
      <c r="C4" s="301">
        <v>9159.5435913376841</v>
      </c>
      <c r="D4" s="301">
        <v>18261.121848147628</v>
      </c>
      <c r="E4" s="301">
        <v>4612</v>
      </c>
      <c r="F4" s="301">
        <v>4461</v>
      </c>
      <c r="G4" s="301">
        <v>47200.51278854486</v>
      </c>
      <c r="H4" s="301">
        <v>71974.131918682295</v>
      </c>
      <c r="I4" s="301">
        <v>50535.906105310096</v>
      </c>
      <c r="J4" s="301">
        <v>11632.751591379707</v>
      </c>
      <c r="K4" s="301">
        <v>3614.0680587780357</v>
      </c>
      <c r="L4" s="301">
        <v>30765.062508858962</v>
      </c>
      <c r="M4" s="301">
        <v>7520</v>
      </c>
      <c r="N4" s="296">
        <v>52807</v>
      </c>
      <c r="O4" s="301">
        <v>183983.28441446388</v>
      </c>
      <c r="P4" s="422"/>
    </row>
    <row r="5" spans="1:16" ht="12.75" hidden="1" customHeight="1">
      <c r="A5" s="92">
        <v>1962</v>
      </c>
      <c r="B5" s="296">
        <v>10846</v>
      </c>
      <c r="C5" s="301">
        <v>9196.4450626878042</v>
      </c>
      <c r="D5" s="301">
        <v>18606.559233694887</v>
      </c>
      <c r="E5" s="301">
        <v>4648</v>
      </c>
      <c r="F5" s="301">
        <v>4491</v>
      </c>
      <c r="G5" s="301">
        <v>48054.279402032618</v>
      </c>
      <c r="H5" s="301">
        <v>72822.318395409806</v>
      </c>
      <c r="I5" s="301">
        <v>50879.905466166252</v>
      </c>
      <c r="J5" s="301">
        <v>11799.661937265128</v>
      </c>
      <c r="K5" s="301">
        <v>3638.0618716163958</v>
      </c>
      <c r="L5" s="301">
        <v>31088.283793999526</v>
      </c>
      <c r="M5" s="301">
        <v>7562</v>
      </c>
      <c r="N5" s="296">
        <v>53292</v>
      </c>
      <c r="O5" s="301">
        <v>186777.33851184405</v>
      </c>
      <c r="P5" s="422"/>
    </row>
    <row r="6" spans="1:16" ht="12.75" hidden="1" customHeight="1">
      <c r="A6" s="92">
        <v>1963</v>
      </c>
      <c r="B6" s="296">
        <v>11055</v>
      </c>
      <c r="C6" s="301">
        <v>9265.2613200704582</v>
      </c>
      <c r="D6" s="301">
        <v>18955.00042259473</v>
      </c>
      <c r="E6" s="301">
        <v>4685</v>
      </c>
      <c r="F6" s="301">
        <v>4523</v>
      </c>
      <c r="G6" s="301">
        <v>48890.663940754748</v>
      </c>
      <c r="H6" s="301">
        <v>73529.567542167482</v>
      </c>
      <c r="I6" s="301">
        <v>51251.904774999071</v>
      </c>
      <c r="J6" s="301">
        <v>11959.576041107446</v>
      </c>
      <c r="K6" s="301">
        <v>3666.0546532611497</v>
      </c>
      <c r="L6" s="301">
        <v>31414.50713442003</v>
      </c>
      <c r="M6" s="301">
        <v>7604</v>
      </c>
      <c r="N6" s="296">
        <v>53625</v>
      </c>
      <c r="O6" s="301">
        <v>189504.0296640913</v>
      </c>
      <c r="P6" s="422"/>
    </row>
    <row r="7" spans="1:16" ht="12.75" hidden="1" customHeight="1">
      <c r="A7" s="92">
        <v>1964</v>
      </c>
      <c r="B7" s="296">
        <v>11280</v>
      </c>
      <c r="C7" s="301">
        <v>9353.0269816599302</v>
      </c>
      <c r="D7" s="301">
        <v>19315.456824904915</v>
      </c>
      <c r="E7" s="301">
        <v>4722</v>
      </c>
      <c r="F7" s="301">
        <v>4549</v>
      </c>
      <c r="G7" s="301">
        <v>49396.789058930117</v>
      </c>
      <c r="H7" s="301">
        <v>74275.254142553298</v>
      </c>
      <c r="I7" s="301">
        <v>51674.903989075101</v>
      </c>
      <c r="J7" s="301">
        <v>12120.48960809878</v>
      </c>
      <c r="K7" s="301">
        <v>3693.0476927043051</v>
      </c>
      <c r="L7" s="301">
        <v>31745.73390030711</v>
      </c>
      <c r="M7" s="301">
        <v>7661</v>
      </c>
      <c r="N7" s="296">
        <v>53991</v>
      </c>
      <c r="O7" s="301">
        <v>192176.42829339555</v>
      </c>
      <c r="P7" s="422"/>
    </row>
    <row r="8" spans="1:16" ht="12.75" hidden="1" customHeight="1">
      <c r="A8" s="92">
        <v>1965</v>
      </c>
      <c r="B8" s="296">
        <v>11505</v>
      </c>
      <c r="C8" s="301">
        <v>9438.79796912237</v>
      </c>
      <c r="D8" s="301">
        <v>19668.904352725738</v>
      </c>
      <c r="E8" s="301">
        <v>4760</v>
      </c>
      <c r="F8" s="301">
        <v>4564</v>
      </c>
      <c r="G8" s="301">
        <v>49853.835377767267</v>
      </c>
      <c r="H8" s="301">
        <v>75105.503140921006</v>
      </c>
      <c r="I8" s="301">
        <v>52111.903177139458</v>
      </c>
      <c r="J8" s="301">
        <v>12288.399417133216</v>
      </c>
      <c r="K8" s="301">
        <v>3722.0402165506575</v>
      </c>
      <c r="L8" s="301">
        <v>32078.962036380814</v>
      </c>
      <c r="M8" s="301">
        <v>7734</v>
      </c>
      <c r="N8" s="296">
        <v>54350</v>
      </c>
      <c r="O8" s="301">
        <v>194574.34805671033</v>
      </c>
      <c r="P8" s="422"/>
    </row>
    <row r="9" spans="1:16" ht="12.75" hidden="1" customHeight="1">
      <c r="A9" s="92">
        <v>1966</v>
      </c>
      <c r="B9" s="296">
        <v>11705</v>
      </c>
      <c r="C9" s="301">
        <v>9502.6275411874412</v>
      </c>
      <c r="D9" s="301">
        <v>20040.374700662065</v>
      </c>
      <c r="E9" s="296">
        <v>4779</v>
      </c>
      <c r="F9" s="301">
        <v>4581</v>
      </c>
      <c r="G9" s="301">
        <v>50268.960222169699</v>
      </c>
      <c r="H9" s="301">
        <v>75783.283573230452</v>
      </c>
      <c r="I9" s="301">
        <v>52518.902420943115</v>
      </c>
      <c r="J9" s="301">
        <v>12449.312984124548</v>
      </c>
      <c r="K9" s="301">
        <v>3752.0324825986081</v>
      </c>
      <c r="L9" s="301">
        <v>32417.193597921094</v>
      </c>
      <c r="M9" s="301">
        <v>7808</v>
      </c>
      <c r="N9" s="296">
        <v>54643</v>
      </c>
      <c r="O9" s="301">
        <v>196635.45309436033</v>
      </c>
      <c r="P9" s="422"/>
    </row>
    <row r="10" spans="1:16" ht="12.75" hidden="1" customHeight="1">
      <c r="A10" s="92">
        <v>1967</v>
      </c>
      <c r="B10" s="296">
        <v>11912</v>
      </c>
      <c r="C10" s="301">
        <v>9555.4864055538274</v>
      </c>
      <c r="D10" s="301">
        <v>20403.834906324832</v>
      </c>
      <c r="E10" s="296">
        <v>4820</v>
      </c>
      <c r="F10" s="301">
        <v>4606</v>
      </c>
      <c r="G10" s="301">
        <v>50661.590616875445</v>
      </c>
      <c r="H10" s="301">
        <v>75960.095859919864</v>
      </c>
      <c r="I10" s="301">
        <v>52900.901711196166</v>
      </c>
      <c r="J10" s="301">
        <v>12591.236751284609</v>
      </c>
      <c r="K10" s="301">
        <v>3784.0242330497549</v>
      </c>
      <c r="L10" s="301">
        <v>32758.427214741318</v>
      </c>
      <c r="M10" s="301">
        <v>7868</v>
      </c>
      <c r="N10" s="296">
        <v>54959</v>
      </c>
      <c r="O10" s="301">
        <v>198526.64264354066</v>
      </c>
      <c r="P10" s="422"/>
    </row>
    <row r="11" spans="1:16" ht="12.75" hidden="1" customHeight="1">
      <c r="A11" s="92">
        <v>1968</v>
      </c>
      <c r="B11" s="296">
        <v>12146</v>
      </c>
      <c r="C11" s="301">
        <v>9593.3852139674636</v>
      </c>
      <c r="D11" s="301">
        <v>20727.244400619806</v>
      </c>
      <c r="E11" s="296">
        <v>4855</v>
      </c>
      <c r="F11" s="301">
        <v>4626</v>
      </c>
      <c r="G11" s="301">
        <v>51036.838936815562</v>
      </c>
      <c r="H11" s="301">
        <v>76234.283029133905</v>
      </c>
      <c r="I11" s="301">
        <v>53235.90108877411</v>
      </c>
      <c r="J11" s="301">
        <v>12723.165886954521</v>
      </c>
      <c r="K11" s="301">
        <v>3818.0154679040993</v>
      </c>
      <c r="L11" s="301">
        <v>33102.662886841485</v>
      </c>
      <c r="M11" s="301">
        <v>7912</v>
      </c>
      <c r="N11" s="296">
        <v>55214</v>
      </c>
      <c r="O11" s="301">
        <v>200479.16263530473</v>
      </c>
      <c r="P11" s="422"/>
    </row>
    <row r="12" spans="1:16" ht="12.75" hidden="1" customHeight="1">
      <c r="A12" s="92">
        <v>1969</v>
      </c>
      <c r="B12" s="296">
        <v>12407</v>
      </c>
      <c r="C12" s="301">
        <v>9620.3133146824148</v>
      </c>
      <c r="D12" s="301">
        <v>21027.624735878293</v>
      </c>
      <c r="E12" s="296">
        <v>4879</v>
      </c>
      <c r="F12" s="301">
        <v>4624</v>
      </c>
      <c r="G12" s="301">
        <v>51448.896356259356</v>
      </c>
      <c r="H12" s="301">
        <v>76960.750902705637</v>
      </c>
      <c r="I12" s="301">
        <v>53537.900527665268</v>
      </c>
      <c r="J12" s="296">
        <v>12873</v>
      </c>
      <c r="K12" s="301">
        <v>3850.0072183552461</v>
      </c>
      <c r="L12" s="301">
        <v>33450.901299314901</v>
      </c>
      <c r="M12" s="301">
        <v>7968</v>
      </c>
      <c r="N12" s="296">
        <v>55461</v>
      </c>
      <c r="O12" s="301">
        <v>202475.92097909641</v>
      </c>
      <c r="P12" s="422"/>
    </row>
    <row r="13" spans="1:16" ht="12.75" hidden="1" customHeight="1">
      <c r="A13" s="92">
        <v>1970</v>
      </c>
      <c r="B13" s="296">
        <v>12663</v>
      </c>
      <c r="C13" s="296">
        <v>9625.301712779974</v>
      </c>
      <c r="D13" s="296">
        <v>21324</v>
      </c>
      <c r="E13" s="296">
        <v>4938</v>
      </c>
      <c r="F13" s="296">
        <v>4606</v>
      </c>
      <c r="G13" s="296">
        <v>51913.1</v>
      </c>
      <c r="H13" s="296">
        <v>77709</v>
      </c>
      <c r="I13" s="296">
        <v>53821.9</v>
      </c>
      <c r="J13" s="296">
        <v>13032</v>
      </c>
      <c r="K13" s="296">
        <v>3877</v>
      </c>
      <c r="L13" s="296">
        <v>34018.506692501847</v>
      </c>
      <c r="M13" s="296">
        <v>8043</v>
      </c>
      <c r="N13" s="296">
        <v>55632</v>
      </c>
      <c r="O13" s="296">
        <v>205089</v>
      </c>
      <c r="P13" s="422"/>
    </row>
    <row r="14" spans="1:16" ht="12.75" hidden="1" customHeight="1">
      <c r="A14" s="92">
        <v>1971</v>
      </c>
      <c r="B14" s="296">
        <v>13198</v>
      </c>
      <c r="C14" s="296">
        <v>9660.2555994729901</v>
      </c>
      <c r="D14" s="296">
        <v>21961.999</v>
      </c>
      <c r="E14" s="296">
        <v>4963</v>
      </c>
      <c r="F14" s="296">
        <v>4612</v>
      </c>
      <c r="G14" s="296">
        <v>52407</v>
      </c>
      <c r="H14" s="296">
        <v>78345</v>
      </c>
      <c r="I14" s="296">
        <v>54073.5</v>
      </c>
      <c r="J14" s="296">
        <v>13194</v>
      </c>
      <c r="K14" s="296">
        <v>3903</v>
      </c>
      <c r="L14" s="296">
        <v>34333.827601152392</v>
      </c>
      <c r="M14" s="296">
        <v>8098</v>
      </c>
      <c r="N14" s="296">
        <v>55928</v>
      </c>
      <c r="O14" s="296">
        <v>207692</v>
      </c>
      <c r="P14" s="422"/>
    </row>
    <row r="15" spans="1:16" ht="12.75" hidden="1" customHeight="1">
      <c r="A15" s="92">
        <v>1972</v>
      </c>
      <c r="B15" s="296">
        <v>13409</v>
      </c>
      <c r="C15" s="296">
        <v>9696.2081686429519</v>
      </c>
      <c r="D15" s="296">
        <v>22218.474999999999</v>
      </c>
      <c r="E15" s="296">
        <v>4992</v>
      </c>
      <c r="F15" s="296">
        <v>4640</v>
      </c>
      <c r="G15" s="296">
        <v>52873.8</v>
      </c>
      <c r="H15" s="296">
        <v>78715</v>
      </c>
      <c r="I15" s="296">
        <v>54381.3</v>
      </c>
      <c r="J15" s="296">
        <v>13330</v>
      </c>
      <c r="K15" s="296">
        <v>3933</v>
      </c>
      <c r="L15" s="296">
        <v>34643.123269510237</v>
      </c>
      <c r="M15" s="296">
        <v>8122</v>
      </c>
      <c r="N15" s="296">
        <v>56097</v>
      </c>
      <c r="O15" s="296">
        <v>209924</v>
      </c>
      <c r="P15" s="422"/>
    </row>
    <row r="16" spans="1:16" ht="12.75" hidden="1" customHeight="1">
      <c r="A16" s="92">
        <v>1973</v>
      </c>
      <c r="B16" s="296">
        <v>13614</v>
      </c>
      <c r="C16" s="296">
        <v>9725.169960474308</v>
      </c>
      <c r="D16" s="296">
        <v>22491.757000000001</v>
      </c>
      <c r="E16" s="296">
        <v>5022</v>
      </c>
      <c r="F16" s="296">
        <v>4666</v>
      </c>
      <c r="G16" s="296">
        <v>53297.7</v>
      </c>
      <c r="H16" s="296">
        <v>78956</v>
      </c>
      <c r="I16" s="296">
        <v>54751.4</v>
      </c>
      <c r="J16" s="296">
        <v>13438</v>
      </c>
      <c r="K16" s="296">
        <v>3960</v>
      </c>
      <c r="L16" s="296">
        <v>34956.435764729882</v>
      </c>
      <c r="M16" s="296">
        <v>8137</v>
      </c>
      <c r="N16" s="296">
        <v>56223</v>
      </c>
      <c r="O16" s="296">
        <v>211939</v>
      </c>
      <c r="P16" s="422"/>
    </row>
    <row r="17" spans="1:16" ht="12.75" hidden="1" customHeight="1">
      <c r="A17" s="92">
        <v>1974</v>
      </c>
      <c r="B17" s="296">
        <v>13832</v>
      </c>
      <c r="C17" s="296">
        <v>9755.1304347826099</v>
      </c>
      <c r="D17" s="296">
        <v>22807.918000000001</v>
      </c>
      <c r="E17" s="296">
        <v>5045</v>
      </c>
      <c r="F17" s="296">
        <v>4691</v>
      </c>
      <c r="G17" s="296">
        <v>53646</v>
      </c>
      <c r="H17" s="296">
        <v>78979</v>
      </c>
      <c r="I17" s="296">
        <v>55110.9</v>
      </c>
      <c r="J17" s="296">
        <v>13543</v>
      </c>
      <c r="K17" s="296">
        <v>3985</v>
      </c>
      <c r="L17" s="296">
        <v>35294.853427835711</v>
      </c>
      <c r="M17" s="296">
        <v>8161</v>
      </c>
      <c r="N17" s="296">
        <v>56236</v>
      </c>
      <c r="O17" s="296">
        <v>213898</v>
      </c>
      <c r="P17" s="422"/>
    </row>
    <row r="18" spans="1:16" ht="12.75" hidden="1" customHeight="1">
      <c r="A18" s="92">
        <v>1975</v>
      </c>
      <c r="B18" s="296">
        <v>13969</v>
      </c>
      <c r="C18" s="296">
        <v>9782.0948616600799</v>
      </c>
      <c r="D18" s="296">
        <v>23143.191999999999</v>
      </c>
      <c r="E18" s="296">
        <v>5060</v>
      </c>
      <c r="F18" s="296">
        <v>4711</v>
      </c>
      <c r="G18" s="296">
        <v>53894.400000000001</v>
      </c>
      <c r="H18" s="296">
        <v>78679</v>
      </c>
      <c r="I18" s="296">
        <v>55441</v>
      </c>
      <c r="J18" s="296">
        <v>13660</v>
      </c>
      <c r="K18" s="296">
        <v>4007</v>
      </c>
      <c r="L18" s="296">
        <v>35664.401499120417</v>
      </c>
      <c r="M18" s="296">
        <v>8192</v>
      </c>
      <c r="N18" s="296">
        <v>56226</v>
      </c>
      <c r="O18" s="296">
        <v>215981</v>
      </c>
      <c r="P18" s="422"/>
    </row>
    <row r="19" spans="1:16" ht="12.75" hidden="1" customHeight="1">
      <c r="A19" s="92">
        <v>1976</v>
      </c>
      <c r="B19" s="296">
        <v>14110</v>
      </c>
      <c r="C19" s="296">
        <v>9798.0737812911721</v>
      </c>
      <c r="D19" s="296">
        <v>23449.791000000001</v>
      </c>
      <c r="E19" s="296">
        <v>5073</v>
      </c>
      <c r="F19" s="296">
        <v>4726</v>
      </c>
      <c r="G19" s="296">
        <v>54109.9</v>
      </c>
      <c r="H19" s="296">
        <v>78317</v>
      </c>
      <c r="I19" s="296">
        <v>55718.3</v>
      </c>
      <c r="J19" s="296">
        <v>13773</v>
      </c>
      <c r="K19" s="296">
        <v>4026</v>
      </c>
      <c r="L19" s="296">
        <v>36088.17673303929</v>
      </c>
      <c r="M19" s="296">
        <v>8222</v>
      </c>
      <c r="N19" s="296">
        <v>56216</v>
      </c>
      <c r="O19" s="296">
        <v>218086</v>
      </c>
      <c r="P19" s="422"/>
    </row>
    <row r="20" spans="1:16" ht="12.75" hidden="1" customHeight="1">
      <c r="A20" s="92">
        <v>1977</v>
      </c>
      <c r="B20" s="296">
        <v>14282</v>
      </c>
      <c r="C20" s="296">
        <v>9809.0592885375499</v>
      </c>
      <c r="D20" s="296">
        <v>23725.920999999998</v>
      </c>
      <c r="E20" s="296">
        <v>5089</v>
      </c>
      <c r="F20" s="296">
        <v>4739</v>
      </c>
      <c r="G20" s="296">
        <v>54354.400000000001</v>
      </c>
      <c r="H20" s="296">
        <v>78165</v>
      </c>
      <c r="I20" s="296">
        <v>55955.4</v>
      </c>
      <c r="J20" s="296">
        <v>13856</v>
      </c>
      <c r="K20" s="296">
        <v>4043</v>
      </c>
      <c r="L20" s="296">
        <v>36519.985620681749</v>
      </c>
      <c r="M20" s="296">
        <v>8251</v>
      </c>
      <c r="N20" s="296">
        <v>56190</v>
      </c>
      <c r="O20" s="296">
        <v>220289</v>
      </c>
      <c r="P20" s="422"/>
    </row>
    <row r="21" spans="1:16" ht="12.75" hidden="1" customHeight="1">
      <c r="A21" s="92">
        <v>1978</v>
      </c>
      <c r="B21" s="296">
        <v>14431</v>
      </c>
      <c r="C21" s="296">
        <v>9817.048748353096</v>
      </c>
      <c r="D21" s="296">
        <v>23963.37</v>
      </c>
      <c r="E21" s="296">
        <v>5105</v>
      </c>
      <c r="F21" s="296">
        <v>4753</v>
      </c>
      <c r="G21" s="296">
        <v>54591.4</v>
      </c>
      <c r="H21" s="296">
        <v>78082</v>
      </c>
      <c r="I21" s="296">
        <v>56155.1</v>
      </c>
      <c r="J21" s="296">
        <v>13939</v>
      </c>
      <c r="K21" s="296">
        <v>4059</v>
      </c>
      <c r="L21" s="296">
        <v>36932.714580730702</v>
      </c>
      <c r="M21" s="296">
        <v>8275</v>
      </c>
      <c r="N21" s="296">
        <v>56178</v>
      </c>
      <c r="O21" s="296">
        <v>222629</v>
      </c>
      <c r="P21" s="422"/>
    </row>
    <row r="22" spans="1:16" ht="12.75" hidden="1" customHeight="1">
      <c r="A22" s="92">
        <v>1979</v>
      </c>
      <c r="B22" s="296">
        <v>14602</v>
      </c>
      <c r="C22" s="296">
        <v>9824.0395256917</v>
      </c>
      <c r="D22" s="296">
        <v>24201.800999999999</v>
      </c>
      <c r="E22" s="296">
        <v>5118</v>
      </c>
      <c r="F22" s="296">
        <v>4765</v>
      </c>
      <c r="G22" s="296">
        <v>54827.8</v>
      </c>
      <c r="H22" s="296">
        <v>78104</v>
      </c>
      <c r="I22" s="296">
        <v>56317.7</v>
      </c>
      <c r="J22" s="296">
        <v>14034</v>
      </c>
      <c r="K22" s="296">
        <v>4073</v>
      </c>
      <c r="L22" s="296">
        <v>37264.102796828403</v>
      </c>
      <c r="M22" s="296">
        <v>8294</v>
      </c>
      <c r="N22" s="296">
        <v>56240</v>
      </c>
      <c r="O22" s="296">
        <v>225106</v>
      </c>
      <c r="P22" s="422"/>
    </row>
    <row r="23" spans="1:16" ht="12.75" customHeight="1">
      <c r="A23" s="92">
        <v>1980</v>
      </c>
      <c r="B23" s="296">
        <v>14807.37</v>
      </c>
      <c r="C23" s="296">
        <v>9859</v>
      </c>
      <c r="D23" s="296">
        <v>24515.667000000001</v>
      </c>
      <c r="E23" s="296">
        <v>5124</v>
      </c>
      <c r="F23" s="296">
        <v>4780</v>
      </c>
      <c r="G23" s="296">
        <v>55109.2</v>
      </c>
      <c r="H23" s="296">
        <v>78303</v>
      </c>
      <c r="I23" s="296">
        <v>56433.9</v>
      </c>
      <c r="J23" s="296">
        <v>14148</v>
      </c>
      <c r="K23" s="296">
        <v>4086</v>
      </c>
      <c r="L23" s="296">
        <v>37667.793896438307</v>
      </c>
      <c r="M23" s="296">
        <v>8310</v>
      </c>
      <c r="N23" s="296">
        <v>56330</v>
      </c>
      <c r="O23" s="296">
        <v>227726</v>
      </c>
      <c r="P23" s="422"/>
    </row>
    <row r="24" spans="1:16" ht="12.75" customHeight="1">
      <c r="A24" s="92">
        <v>1981</v>
      </c>
      <c r="B24" s="296">
        <v>15054.117</v>
      </c>
      <c r="C24" s="296">
        <v>9858</v>
      </c>
      <c r="D24" s="296">
        <v>24819.915000000001</v>
      </c>
      <c r="E24" s="296">
        <v>5122</v>
      </c>
      <c r="F24" s="296">
        <v>4800</v>
      </c>
      <c r="G24" s="296">
        <v>55419.1</v>
      </c>
      <c r="H24" s="296">
        <v>78418</v>
      </c>
      <c r="I24" s="296">
        <v>56510.3</v>
      </c>
      <c r="J24" s="296">
        <v>14247</v>
      </c>
      <c r="K24" s="296">
        <v>4100</v>
      </c>
      <c r="L24" s="296">
        <v>37899.765647706707</v>
      </c>
      <c r="M24" s="296">
        <v>8320</v>
      </c>
      <c r="N24" s="296">
        <v>56357</v>
      </c>
      <c r="O24" s="296">
        <v>230008</v>
      </c>
      <c r="P24" s="422"/>
    </row>
    <row r="25" spans="1:16" ht="12.75" customHeight="1">
      <c r="A25" s="92">
        <v>1982</v>
      </c>
      <c r="B25" s="296">
        <v>15288.891</v>
      </c>
      <c r="C25" s="296">
        <v>9856</v>
      </c>
      <c r="D25" s="296">
        <v>25116.941999999999</v>
      </c>
      <c r="E25" s="296">
        <v>5118</v>
      </c>
      <c r="F25" s="296">
        <v>4827</v>
      </c>
      <c r="G25" s="296">
        <v>55750.887999999999</v>
      </c>
      <c r="H25" s="296">
        <v>78335</v>
      </c>
      <c r="I25" s="296">
        <v>56543.5</v>
      </c>
      <c r="J25" s="296">
        <v>14312</v>
      </c>
      <c r="K25" s="296">
        <v>4115</v>
      </c>
      <c r="L25" s="296">
        <v>38103.619610942573</v>
      </c>
      <c r="M25" s="296">
        <v>8325</v>
      </c>
      <c r="N25" s="296">
        <v>56291</v>
      </c>
      <c r="O25" s="296">
        <v>232218</v>
      </c>
      <c r="P25" s="422"/>
    </row>
    <row r="26" spans="1:16" ht="12.75" customHeight="1">
      <c r="A26" s="92">
        <v>1983</v>
      </c>
      <c r="B26" s="296">
        <v>15483.495999999999</v>
      </c>
      <c r="C26" s="296">
        <v>9854</v>
      </c>
      <c r="D26" s="296">
        <v>25366.451000000001</v>
      </c>
      <c r="E26" s="296">
        <v>5114</v>
      </c>
      <c r="F26" s="296">
        <v>4856</v>
      </c>
      <c r="G26" s="296">
        <v>56049.334999999999</v>
      </c>
      <c r="H26" s="296">
        <v>78122</v>
      </c>
      <c r="I26" s="296">
        <v>56564.1</v>
      </c>
      <c r="J26" s="296">
        <v>14368</v>
      </c>
      <c r="K26" s="296">
        <v>4128</v>
      </c>
      <c r="L26" s="296">
        <v>38283.372613007683</v>
      </c>
      <c r="M26" s="296">
        <v>8329</v>
      </c>
      <c r="N26" s="296">
        <v>56316</v>
      </c>
      <c r="O26" s="296">
        <v>234333</v>
      </c>
      <c r="P26" s="422"/>
    </row>
    <row r="27" spans="1:16" ht="12.75" customHeight="1">
      <c r="A27" s="92">
        <v>1984</v>
      </c>
      <c r="B27" s="296">
        <v>15677.281999999999</v>
      </c>
      <c r="C27" s="296">
        <v>9855</v>
      </c>
      <c r="D27" s="296">
        <v>25607.053</v>
      </c>
      <c r="E27" s="296">
        <v>5111</v>
      </c>
      <c r="F27" s="296">
        <v>4882</v>
      </c>
      <c r="G27" s="296">
        <v>56320.913</v>
      </c>
      <c r="H27" s="296">
        <v>77846</v>
      </c>
      <c r="I27" s="296">
        <v>56576.7</v>
      </c>
      <c r="J27" s="296">
        <v>14423</v>
      </c>
      <c r="K27" s="296">
        <v>4140</v>
      </c>
      <c r="L27" s="296">
        <v>38440.028860617502</v>
      </c>
      <c r="M27" s="296">
        <v>8337</v>
      </c>
      <c r="N27" s="296">
        <v>56409</v>
      </c>
      <c r="O27" s="296">
        <v>236394</v>
      </c>
      <c r="P27" s="422"/>
    </row>
    <row r="28" spans="1:16" ht="12.75" customHeight="1">
      <c r="A28" s="92">
        <v>1985</v>
      </c>
      <c r="B28" s="296">
        <v>15900.566000000001</v>
      </c>
      <c r="C28" s="296">
        <v>9857</v>
      </c>
      <c r="D28" s="296">
        <v>25842.116000000002</v>
      </c>
      <c r="E28" s="296">
        <v>5113</v>
      </c>
      <c r="F28" s="296">
        <v>4902</v>
      </c>
      <c r="G28" s="296">
        <v>56600.031000000003</v>
      </c>
      <c r="H28" s="296">
        <v>77668</v>
      </c>
      <c r="I28" s="296">
        <v>56593.1</v>
      </c>
      <c r="J28" s="296">
        <v>14488</v>
      </c>
      <c r="K28" s="296">
        <v>4153</v>
      </c>
      <c r="L28" s="296">
        <v>38581.622007495607</v>
      </c>
      <c r="M28" s="296">
        <v>8350</v>
      </c>
      <c r="N28" s="296">
        <v>56554</v>
      </c>
      <c r="O28" s="296">
        <v>238506</v>
      </c>
      <c r="P28" s="422"/>
    </row>
    <row r="29" spans="1:16" ht="12.75" customHeight="1">
      <c r="A29" s="92">
        <v>1986</v>
      </c>
      <c r="B29" s="296">
        <v>16138.769</v>
      </c>
      <c r="C29" s="296">
        <v>9859</v>
      </c>
      <c r="D29" s="296">
        <v>26100.277999999998</v>
      </c>
      <c r="E29" s="296">
        <v>5120</v>
      </c>
      <c r="F29" s="296">
        <v>4918</v>
      </c>
      <c r="G29" s="296">
        <v>56886.383000000002</v>
      </c>
      <c r="H29" s="296">
        <v>77690</v>
      </c>
      <c r="I29" s="296">
        <v>56596.2</v>
      </c>
      <c r="J29" s="296">
        <v>14567</v>
      </c>
      <c r="K29" s="296">
        <v>4167</v>
      </c>
      <c r="L29" s="296">
        <v>38699.114193202971</v>
      </c>
      <c r="M29" s="296">
        <v>8370</v>
      </c>
      <c r="N29" s="296">
        <v>56684</v>
      </c>
      <c r="O29" s="296">
        <v>240683</v>
      </c>
      <c r="P29" s="422"/>
    </row>
    <row r="30" spans="1:16" ht="12.75" customHeight="1">
      <c r="A30" s="92">
        <v>1987</v>
      </c>
      <c r="B30" s="296">
        <v>16394.641</v>
      </c>
      <c r="C30" s="296">
        <v>9870</v>
      </c>
      <c r="D30" s="296">
        <v>26446.600999999999</v>
      </c>
      <c r="E30" s="296">
        <v>5127</v>
      </c>
      <c r="F30" s="296">
        <v>4932</v>
      </c>
      <c r="G30" s="296">
        <v>57191.947999999997</v>
      </c>
      <c r="H30" s="296">
        <v>77718</v>
      </c>
      <c r="I30" s="296">
        <v>56601.9</v>
      </c>
      <c r="J30" s="296">
        <v>14664</v>
      </c>
      <c r="K30" s="296">
        <v>4187</v>
      </c>
      <c r="L30" s="296">
        <v>38794.513831170487</v>
      </c>
      <c r="M30" s="296">
        <v>8398</v>
      </c>
      <c r="N30" s="296">
        <v>56804</v>
      </c>
      <c r="O30" s="296">
        <v>242843</v>
      </c>
      <c r="P30" s="422"/>
    </row>
    <row r="31" spans="1:16" ht="12.75" customHeight="1">
      <c r="A31" s="92">
        <v>1988</v>
      </c>
      <c r="B31" s="296">
        <v>16687.081999999999</v>
      </c>
      <c r="C31" s="296">
        <v>9904</v>
      </c>
      <c r="D31" s="296">
        <v>26791.746999999999</v>
      </c>
      <c r="E31" s="296">
        <v>5130</v>
      </c>
      <c r="F31" s="296">
        <v>4946</v>
      </c>
      <c r="G31" s="296">
        <v>57519.072</v>
      </c>
      <c r="H31" s="296">
        <v>78115</v>
      </c>
      <c r="I31" s="296">
        <v>56629.3</v>
      </c>
      <c r="J31" s="296">
        <v>14760</v>
      </c>
      <c r="K31" s="296">
        <v>4209</v>
      </c>
      <c r="L31" s="296">
        <v>38879.871401983539</v>
      </c>
      <c r="M31" s="296">
        <v>8436</v>
      </c>
      <c r="N31" s="296">
        <v>56916</v>
      </c>
      <c r="O31" s="296">
        <v>245061</v>
      </c>
      <c r="P31" s="422"/>
    </row>
    <row r="32" spans="1:16" ht="12.75" customHeight="1">
      <c r="A32" s="92">
        <v>1989</v>
      </c>
      <c r="B32" s="296">
        <v>16936.723000000002</v>
      </c>
      <c r="C32" s="296">
        <v>9940</v>
      </c>
      <c r="D32" s="296">
        <v>27276.780999999999</v>
      </c>
      <c r="E32" s="296">
        <v>5132</v>
      </c>
      <c r="F32" s="296">
        <v>4964</v>
      </c>
      <c r="G32" s="296">
        <v>57858.794000000002</v>
      </c>
      <c r="H32" s="296">
        <v>78677</v>
      </c>
      <c r="I32" s="296">
        <v>56671.8</v>
      </c>
      <c r="J32" s="296">
        <v>14846</v>
      </c>
      <c r="K32" s="296">
        <v>4227</v>
      </c>
      <c r="L32" s="296">
        <v>38955.186905642098</v>
      </c>
      <c r="M32" s="296">
        <v>8493</v>
      </c>
      <c r="N32" s="296">
        <v>57076</v>
      </c>
      <c r="O32" s="296">
        <v>247387</v>
      </c>
      <c r="P32" s="422"/>
    </row>
    <row r="33" spans="1:16" ht="12.75" customHeight="1">
      <c r="A33" s="92">
        <v>1990</v>
      </c>
      <c r="B33" s="296">
        <v>17169.768</v>
      </c>
      <c r="C33" s="296">
        <v>9968</v>
      </c>
      <c r="D33" s="296">
        <v>27691.137999999999</v>
      </c>
      <c r="E33" s="296">
        <v>5140</v>
      </c>
      <c r="F33" s="296">
        <v>4986</v>
      </c>
      <c r="G33" s="296">
        <v>58171.419000000002</v>
      </c>
      <c r="H33" s="296">
        <v>79364</v>
      </c>
      <c r="I33" s="296">
        <v>56719.199999999997</v>
      </c>
      <c r="J33" s="296">
        <v>14947</v>
      </c>
      <c r="K33" s="296">
        <v>4241</v>
      </c>
      <c r="L33" s="296">
        <v>39014.435101853502</v>
      </c>
      <c r="M33" s="296">
        <v>8559</v>
      </c>
      <c r="N33" s="296">
        <v>57237</v>
      </c>
      <c r="O33" s="296">
        <v>250181</v>
      </c>
      <c r="P33" s="422"/>
    </row>
    <row r="34" spans="1:16" ht="12.75" customHeight="1">
      <c r="A34" s="92">
        <v>1991</v>
      </c>
      <c r="B34" s="296">
        <v>17387.023000000001</v>
      </c>
      <c r="C34" s="296">
        <v>10006</v>
      </c>
      <c r="D34" s="296">
        <v>28037.42</v>
      </c>
      <c r="E34" s="296">
        <v>5146</v>
      </c>
      <c r="F34" s="296">
        <v>5014</v>
      </c>
      <c r="G34" s="296">
        <v>58459.144999999997</v>
      </c>
      <c r="H34" s="296">
        <v>79984</v>
      </c>
      <c r="I34" s="296">
        <v>56775.5</v>
      </c>
      <c r="J34" s="296">
        <v>15068</v>
      </c>
      <c r="K34" s="296">
        <v>4262</v>
      </c>
      <c r="L34" s="296">
        <v>39083.624944547853</v>
      </c>
      <c r="M34" s="296">
        <v>8617</v>
      </c>
      <c r="N34" s="296">
        <v>57439</v>
      </c>
      <c r="O34" s="296">
        <v>253530</v>
      </c>
      <c r="P34" s="422"/>
    </row>
    <row r="35" spans="1:16" ht="12.75" customHeight="1">
      <c r="A35" s="92">
        <v>1992</v>
      </c>
      <c r="B35" s="296">
        <v>17581.284</v>
      </c>
      <c r="C35" s="296">
        <v>10047</v>
      </c>
      <c r="D35" s="296">
        <v>28371.263999999999</v>
      </c>
      <c r="E35" s="296">
        <v>5171</v>
      </c>
      <c r="F35" s="296">
        <v>5042</v>
      </c>
      <c r="G35" s="296">
        <v>58745.39</v>
      </c>
      <c r="H35" s="296">
        <v>80594</v>
      </c>
      <c r="I35" s="296">
        <v>56797.1</v>
      </c>
      <c r="J35" s="296">
        <v>15182</v>
      </c>
      <c r="K35" s="296">
        <v>4286</v>
      </c>
      <c r="L35" s="296">
        <v>39175.007755653583</v>
      </c>
      <c r="M35" s="296">
        <v>8668</v>
      </c>
      <c r="N35" s="296">
        <v>57585</v>
      </c>
      <c r="O35" s="296">
        <v>256922</v>
      </c>
      <c r="P35" s="422"/>
    </row>
    <row r="36" spans="1:16" ht="12.75" customHeight="1">
      <c r="A36" s="92">
        <v>1993</v>
      </c>
      <c r="B36" s="296">
        <v>17757.133000000002</v>
      </c>
      <c r="C36" s="296">
        <v>10086</v>
      </c>
      <c r="D36" s="296">
        <v>28684.763999999999</v>
      </c>
      <c r="E36" s="296">
        <v>5189</v>
      </c>
      <c r="F36" s="296">
        <v>5066</v>
      </c>
      <c r="G36" s="296">
        <v>58995.125</v>
      </c>
      <c r="H36" s="296">
        <v>81179</v>
      </c>
      <c r="I36" s="296">
        <v>56831.8</v>
      </c>
      <c r="J36" s="296">
        <v>15290</v>
      </c>
      <c r="K36" s="296">
        <v>4312</v>
      </c>
      <c r="L36" s="296">
        <v>39260.666588481246</v>
      </c>
      <c r="M36" s="296">
        <v>8719</v>
      </c>
      <c r="N36" s="296">
        <v>57714</v>
      </c>
      <c r="O36" s="296">
        <v>260282</v>
      </c>
      <c r="P36" s="422"/>
    </row>
    <row r="37" spans="1:16" ht="12.75" customHeight="1">
      <c r="A37" s="92">
        <v>1994</v>
      </c>
      <c r="B37" s="296">
        <v>17948.503000000001</v>
      </c>
      <c r="C37" s="296">
        <v>10116</v>
      </c>
      <c r="D37" s="296">
        <v>29000.663</v>
      </c>
      <c r="E37" s="296">
        <v>5206</v>
      </c>
      <c r="F37" s="296">
        <v>5089</v>
      </c>
      <c r="G37" s="296">
        <v>59209.73</v>
      </c>
      <c r="H37" s="296">
        <v>81422</v>
      </c>
      <c r="I37" s="296">
        <v>56843.4</v>
      </c>
      <c r="J37" s="296">
        <v>15381</v>
      </c>
      <c r="K37" s="296">
        <v>4337</v>
      </c>
      <c r="L37" s="296">
        <v>39331.061479234129</v>
      </c>
      <c r="M37" s="296">
        <v>8781</v>
      </c>
      <c r="N37" s="296">
        <v>57862</v>
      </c>
      <c r="O37" s="296">
        <v>263455</v>
      </c>
      <c r="P37" s="422"/>
    </row>
    <row r="38" spans="1:16" ht="12.75" customHeight="1">
      <c r="A38" s="92">
        <v>1995</v>
      </c>
      <c r="B38" s="296">
        <v>18192.969000000001</v>
      </c>
      <c r="C38" s="296">
        <v>10137</v>
      </c>
      <c r="D38" s="296">
        <v>29302.311000000002</v>
      </c>
      <c r="E38" s="296">
        <v>5230</v>
      </c>
      <c r="F38" s="296">
        <v>5108</v>
      </c>
      <c r="G38" s="296">
        <v>59418.718000000001</v>
      </c>
      <c r="H38" s="296">
        <v>81661</v>
      </c>
      <c r="I38" s="296">
        <v>56844.3</v>
      </c>
      <c r="J38" s="296">
        <v>15460</v>
      </c>
      <c r="K38" s="296">
        <v>4358</v>
      </c>
      <c r="L38" s="296">
        <v>39388</v>
      </c>
      <c r="M38" s="296">
        <v>8827</v>
      </c>
      <c r="N38" s="296">
        <v>58025</v>
      </c>
      <c r="O38" s="296">
        <v>266588</v>
      </c>
      <c r="P38" s="422"/>
    </row>
    <row r="39" spans="1:16" ht="12.75" customHeight="1">
      <c r="A39" s="92">
        <v>1996</v>
      </c>
      <c r="B39" s="296">
        <v>18417.366999999998</v>
      </c>
      <c r="C39" s="296">
        <v>10155</v>
      </c>
      <c r="D39" s="296">
        <v>29610.218000000001</v>
      </c>
      <c r="E39" s="296">
        <v>5262</v>
      </c>
      <c r="F39" s="296">
        <v>5125</v>
      </c>
      <c r="G39" s="296">
        <v>59624.341999999997</v>
      </c>
      <c r="H39" s="296">
        <v>81896</v>
      </c>
      <c r="I39" s="296">
        <v>56860.3</v>
      </c>
      <c r="J39" s="296">
        <v>15526</v>
      </c>
      <c r="K39" s="296">
        <v>4381</v>
      </c>
      <c r="L39" s="296">
        <v>39479.199999999997</v>
      </c>
      <c r="M39" s="296">
        <v>8841</v>
      </c>
      <c r="N39" s="296">
        <v>58164</v>
      </c>
      <c r="O39" s="296">
        <v>269714</v>
      </c>
      <c r="P39" s="422"/>
    </row>
    <row r="40" spans="1:16" ht="12.75" customHeight="1">
      <c r="A40" s="92">
        <v>1997</v>
      </c>
      <c r="B40" s="296">
        <v>18606.361000000001</v>
      </c>
      <c r="C40" s="296">
        <v>10180</v>
      </c>
      <c r="D40" s="296">
        <v>29905.948</v>
      </c>
      <c r="E40" s="296">
        <v>5285</v>
      </c>
      <c r="F40" s="296">
        <v>5140</v>
      </c>
      <c r="G40" s="296">
        <v>59830.635000000002</v>
      </c>
      <c r="H40" s="296">
        <v>82052</v>
      </c>
      <c r="I40" s="296">
        <v>56890.400000000001</v>
      </c>
      <c r="J40" s="296">
        <v>15607</v>
      </c>
      <c r="K40" s="296">
        <v>4405</v>
      </c>
      <c r="L40" s="296">
        <v>39583.4</v>
      </c>
      <c r="M40" s="296">
        <v>8846</v>
      </c>
      <c r="N40" s="296">
        <v>58314</v>
      </c>
      <c r="O40" s="296">
        <v>272958</v>
      </c>
      <c r="P40" s="422"/>
    </row>
    <row r="41" spans="1:16" ht="12.75" customHeight="1">
      <c r="A41" s="92">
        <v>1998</v>
      </c>
      <c r="B41" s="296">
        <v>18811.618999999999</v>
      </c>
      <c r="C41" s="296">
        <v>10203</v>
      </c>
      <c r="D41" s="296">
        <v>30155.172999999999</v>
      </c>
      <c r="E41" s="296">
        <v>5303</v>
      </c>
      <c r="F41" s="296">
        <v>5153</v>
      </c>
      <c r="G41" s="296">
        <v>60046.709000000003</v>
      </c>
      <c r="H41" s="296">
        <v>82029</v>
      </c>
      <c r="I41" s="296">
        <v>56906.7</v>
      </c>
      <c r="J41" s="296">
        <v>15703</v>
      </c>
      <c r="K41" s="296">
        <v>4432</v>
      </c>
      <c r="L41" s="296">
        <v>39722.1</v>
      </c>
      <c r="M41" s="296">
        <v>8851</v>
      </c>
      <c r="N41" s="296">
        <v>58475</v>
      </c>
      <c r="O41" s="296">
        <v>276154</v>
      </c>
      <c r="P41" s="422"/>
    </row>
    <row r="42" spans="1:16" ht="12.75" customHeight="1">
      <c r="A42" s="92">
        <v>1999</v>
      </c>
      <c r="B42" s="296">
        <v>19035.721000000001</v>
      </c>
      <c r="C42" s="296">
        <v>10222</v>
      </c>
      <c r="D42" s="296">
        <v>30401.286</v>
      </c>
      <c r="E42" s="296">
        <v>5321</v>
      </c>
      <c r="F42" s="296">
        <v>5165</v>
      </c>
      <c r="G42" s="296">
        <v>60315.407500000001</v>
      </c>
      <c r="H42" s="296">
        <v>82087</v>
      </c>
      <c r="I42" s="296">
        <v>56916.3</v>
      </c>
      <c r="J42" s="296">
        <v>15809</v>
      </c>
      <c r="K42" s="296">
        <v>4462</v>
      </c>
      <c r="L42" s="296">
        <v>39927.199999999997</v>
      </c>
      <c r="M42" s="296">
        <v>8858</v>
      </c>
      <c r="N42" s="296">
        <v>58684</v>
      </c>
      <c r="O42" s="296">
        <v>279328</v>
      </c>
      <c r="P42" s="422"/>
    </row>
    <row r="43" spans="1:16" ht="12.75" customHeight="1">
      <c r="A43" s="92">
        <v>2000</v>
      </c>
      <c r="B43" s="296">
        <v>19270.039000000001</v>
      </c>
      <c r="C43" s="296">
        <v>10246</v>
      </c>
      <c r="D43" s="296">
        <v>30685.73</v>
      </c>
      <c r="E43" s="296">
        <v>5338</v>
      </c>
      <c r="F43" s="296">
        <v>5176</v>
      </c>
      <c r="G43" s="296">
        <v>60724.78</v>
      </c>
      <c r="H43" s="296">
        <v>82188</v>
      </c>
      <c r="I43" s="296">
        <v>56942.1</v>
      </c>
      <c r="J43" s="296">
        <v>15922</v>
      </c>
      <c r="K43" s="296">
        <v>4491</v>
      </c>
      <c r="L43" s="296">
        <v>40264.199999999997</v>
      </c>
      <c r="M43" s="296">
        <v>8872</v>
      </c>
      <c r="N43" s="296">
        <v>58886</v>
      </c>
      <c r="O43" s="296">
        <v>282418</v>
      </c>
      <c r="P43" s="422"/>
    </row>
    <row r="44" spans="1:16" ht="12.75" customHeight="1">
      <c r="A44" s="92">
        <v>2001</v>
      </c>
      <c r="B44" s="296">
        <v>19531.376</v>
      </c>
      <c r="C44" s="296">
        <v>10281</v>
      </c>
      <c r="D44" s="296">
        <v>31019.02</v>
      </c>
      <c r="E44" s="296">
        <v>5357</v>
      </c>
      <c r="F44" s="296">
        <v>5188</v>
      </c>
      <c r="G44" s="296">
        <v>61163.24</v>
      </c>
      <c r="H44" s="296">
        <v>82340</v>
      </c>
      <c r="I44" s="296">
        <v>56977.2</v>
      </c>
      <c r="J44" s="296">
        <v>16043</v>
      </c>
      <c r="K44" s="296">
        <v>4513</v>
      </c>
      <c r="L44" s="296">
        <v>40721.4</v>
      </c>
      <c r="M44" s="296">
        <v>8896</v>
      </c>
      <c r="N44" s="296">
        <v>59113</v>
      </c>
      <c r="O44" s="296">
        <v>285335</v>
      </c>
      <c r="P44" s="422"/>
    </row>
    <row r="45" spans="1:16" ht="12.75" customHeight="1">
      <c r="A45" s="92">
        <v>2002</v>
      </c>
      <c r="B45" s="296">
        <v>19768.441999999999</v>
      </c>
      <c r="C45" s="296">
        <v>10330</v>
      </c>
      <c r="D45" s="296">
        <v>31353.655999999999</v>
      </c>
      <c r="E45" s="296">
        <v>5376</v>
      </c>
      <c r="F45" s="296">
        <v>5201</v>
      </c>
      <c r="G45" s="296">
        <v>61604.55</v>
      </c>
      <c r="H45" s="296">
        <v>82482</v>
      </c>
      <c r="I45" s="296">
        <v>57157.4</v>
      </c>
      <c r="J45" s="296">
        <v>16147</v>
      </c>
      <c r="K45" s="296">
        <v>4539</v>
      </c>
      <c r="L45" s="296">
        <v>41314</v>
      </c>
      <c r="M45" s="296">
        <v>8925</v>
      </c>
      <c r="N45" s="296">
        <v>59323</v>
      </c>
      <c r="O45" s="296">
        <v>288133</v>
      </c>
      <c r="P45" s="422"/>
    </row>
    <row r="46" spans="1:16" ht="12.75" customHeight="1">
      <c r="A46" s="92">
        <v>2003</v>
      </c>
      <c r="B46" s="296">
        <v>20009.437999999998</v>
      </c>
      <c r="C46" s="296">
        <v>10373</v>
      </c>
      <c r="D46" s="296">
        <v>31639.67</v>
      </c>
      <c r="E46" s="296">
        <v>5390</v>
      </c>
      <c r="F46" s="296">
        <v>5213</v>
      </c>
      <c r="G46" s="296">
        <v>62037.546000000002</v>
      </c>
      <c r="H46" s="296">
        <v>82520</v>
      </c>
      <c r="I46" s="296">
        <v>57604.7</v>
      </c>
      <c r="J46" s="296">
        <v>16223</v>
      </c>
      <c r="K46" s="296">
        <v>4565</v>
      </c>
      <c r="L46" s="296">
        <v>42004.6</v>
      </c>
      <c r="M46" s="296">
        <v>8958</v>
      </c>
      <c r="N46" s="296">
        <v>59557</v>
      </c>
      <c r="O46" s="296">
        <v>290845</v>
      </c>
      <c r="P46" s="422"/>
    </row>
    <row r="47" spans="1:16" ht="12.75" customHeight="1">
      <c r="A47" s="92">
        <v>2004</v>
      </c>
      <c r="B47" s="296">
        <v>20249.71</v>
      </c>
      <c r="C47" s="296">
        <v>10417</v>
      </c>
      <c r="D47" s="296">
        <v>31940.675999999999</v>
      </c>
      <c r="E47" s="296">
        <v>5403</v>
      </c>
      <c r="F47" s="296">
        <v>5227.3</v>
      </c>
      <c r="G47" s="296">
        <v>62490.799500000001</v>
      </c>
      <c r="H47" s="296">
        <v>82501</v>
      </c>
      <c r="I47" s="296">
        <v>58175.3</v>
      </c>
      <c r="J47" s="296">
        <v>16276</v>
      </c>
      <c r="K47" s="296">
        <v>4591</v>
      </c>
      <c r="L47" s="296">
        <v>42691.8</v>
      </c>
      <c r="M47" s="296">
        <v>8994</v>
      </c>
      <c r="N47" s="296">
        <v>59846</v>
      </c>
      <c r="O47" s="296">
        <v>293502</v>
      </c>
      <c r="P47" s="422"/>
    </row>
    <row r="48" spans="1:16" ht="12.75" customHeight="1">
      <c r="A48" s="92">
        <v>2005</v>
      </c>
      <c r="B48" s="296">
        <v>20541.68</v>
      </c>
      <c r="C48" s="296">
        <v>10474</v>
      </c>
      <c r="D48" s="296">
        <v>32245.208999999999</v>
      </c>
      <c r="E48" s="296">
        <v>5419</v>
      </c>
      <c r="F48" s="296">
        <v>5245.1</v>
      </c>
      <c r="G48" s="296">
        <v>62958.326999999997</v>
      </c>
      <c r="H48" s="296">
        <v>82464</v>
      </c>
      <c r="I48" s="296">
        <v>58607</v>
      </c>
      <c r="J48" s="296">
        <v>16317</v>
      </c>
      <c r="K48" s="296">
        <v>4622</v>
      </c>
      <c r="L48" s="296">
        <v>43398.2</v>
      </c>
      <c r="M48" s="296">
        <v>9030</v>
      </c>
      <c r="N48" s="296">
        <v>60238</v>
      </c>
      <c r="O48" s="296">
        <v>296229</v>
      </c>
      <c r="P48" s="422"/>
    </row>
    <row r="49" spans="1:16" ht="12.75" customHeight="1">
      <c r="A49" s="92">
        <v>2006</v>
      </c>
      <c r="B49" s="296">
        <v>20871.276999999998</v>
      </c>
      <c r="C49" s="296">
        <v>10543</v>
      </c>
      <c r="D49" s="296">
        <v>32576.074000000001</v>
      </c>
      <c r="E49" s="296">
        <v>5437</v>
      </c>
      <c r="F49" s="296">
        <v>5266.3</v>
      </c>
      <c r="G49" s="296">
        <v>63393.4035</v>
      </c>
      <c r="H49" s="296">
        <v>82366</v>
      </c>
      <c r="I49" s="296">
        <v>58941.5</v>
      </c>
      <c r="J49" s="296">
        <v>16341</v>
      </c>
      <c r="K49" s="296">
        <v>4661</v>
      </c>
      <c r="L49" s="296">
        <v>44068.2</v>
      </c>
      <c r="M49" s="296">
        <v>9081</v>
      </c>
      <c r="N49" s="296">
        <v>60584</v>
      </c>
      <c r="O49" s="296">
        <v>299052</v>
      </c>
      <c r="P49" s="422"/>
    </row>
    <row r="50" spans="1:16" ht="12.75" customHeight="1">
      <c r="A50" s="92">
        <v>2007</v>
      </c>
      <c r="B50" s="296">
        <v>21235.505000000001</v>
      </c>
      <c r="C50" s="296">
        <v>10622</v>
      </c>
      <c r="D50" s="296">
        <v>32931.955999999998</v>
      </c>
      <c r="E50" s="296">
        <v>5460</v>
      </c>
      <c r="F50" s="296">
        <v>5288.7</v>
      </c>
      <c r="G50" s="296">
        <v>63781.322999999997</v>
      </c>
      <c r="H50" s="296">
        <v>82263</v>
      </c>
      <c r="I50" s="296">
        <v>59375.3</v>
      </c>
      <c r="J50" s="296">
        <v>16378</v>
      </c>
      <c r="K50" s="296">
        <v>4706</v>
      </c>
      <c r="L50" s="296">
        <v>44873.599999999999</v>
      </c>
      <c r="M50" s="296">
        <v>9148</v>
      </c>
      <c r="N50" s="296">
        <v>60986</v>
      </c>
      <c r="O50" s="296">
        <v>302025</v>
      </c>
      <c r="P50" s="422"/>
    </row>
    <row r="51" spans="1:16" ht="12.75" customHeight="1">
      <c r="A51" s="92">
        <v>2008</v>
      </c>
      <c r="B51" s="623">
        <v>21641.562999999998</v>
      </c>
      <c r="C51" s="623">
        <v>10708</v>
      </c>
      <c r="D51" s="623">
        <v>33327.337</v>
      </c>
      <c r="E51" s="623">
        <v>5492</v>
      </c>
      <c r="F51" s="623">
        <v>5313.4</v>
      </c>
      <c r="G51" s="623">
        <v>64142.370499999997</v>
      </c>
      <c r="H51" s="296">
        <v>82120</v>
      </c>
      <c r="I51" s="623">
        <v>59832.2</v>
      </c>
      <c r="J51" s="623">
        <v>16440</v>
      </c>
      <c r="K51" s="296">
        <v>4769</v>
      </c>
      <c r="L51" s="623">
        <v>45593.4</v>
      </c>
      <c r="M51" s="623">
        <v>9220</v>
      </c>
      <c r="N51" s="623">
        <v>61398</v>
      </c>
      <c r="O51" s="623">
        <v>304831</v>
      </c>
      <c r="P51" s="422"/>
    </row>
    <row r="52" spans="1:16" ht="12.75" customHeight="1">
      <c r="A52" s="92">
        <v>2009</v>
      </c>
      <c r="B52" s="623">
        <v>22101</v>
      </c>
      <c r="C52" s="623">
        <v>10790</v>
      </c>
      <c r="D52" s="296">
        <v>33740.341</v>
      </c>
      <c r="E52" s="623">
        <v>5522</v>
      </c>
      <c r="F52" s="623">
        <v>5338.9</v>
      </c>
      <c r="G52" s="623">
        <v>64495.834999999999</v>
      </c>
      <c r="H52" s="296">
        <v>81875</v>
      </c>
      <c r="I52" s="623">
        <v>60192.7</v>
      </c>
      <c r="J52" s="623">
        <v>16527</v>
      </c>
      <c r="K52" s="296">
        <v>4827</v>
      </c>
      <c r="L52" s="623">
        <v>45929.476000000002</v>
      </c>
      <c r="M52" s="623">
        <v>9299</v>
      </c>
      <c r="N52" s="623">
        <v>61792</v>
      </c>
      <c r="O52" s="623">
        <v>307483</v>
      </c>
      <c r="P52" s="422"/>
    </row>
    <row r="53" spans="1:16" ht="12.75" customHeight="1">
      <c r="A53" s="92">
        <v>2010</v>
      </c>
      <c r="B53" s="423">
        <f>B52*POWER(B52/B47, 1/5)</f>
        <v>22491.092302377139</v>
      </c>
      <c r="C53" s="623">
        <v>10883</v>
      </c>
      <c r="D53" s="423">
        <f>D52*POWER(D52/D47, 1/5)</f>
        <v>34112.263704699064</v>
      </c>
      <c r="E53" s="623">
        <v>5546</v>
      </c>
      <c r="F53" s="623">
        <v>5363</v>
      </c>
      <c r="G53" s="623">
        <v>64847.885000000002</v>
      </c>
      <c r="H53" s="296">
        <v>81755</v>
      </c>
      <c r="I53" s="623">
        <v>60467.9</v>
      </c>
      <c r="J53" s="623">
        <v>16611</v>
      </c>
      <c r="K53" s="296">
        <v>4889</v>
      </c>
      <c r="L53" s="623">
        <v>46072.834000000003</v>
      </c>
      <c r="M53" s="623">
        <v>9378</v>
      </c>
      <c r="N53" s="623">
        <v>62195</v>
      </c>
      <c r="O53" s="423">
        <f>O52*POWER(O52/O47, 1/5)</f>
        <v>310358.12439523306</v>
      </c>
      <c r="P53" s="422"/>
    </row>
    <row r="54" spans="1:16" ht="12.75" customHeight="1">
      <c r="A54" s="92"/>
      <c r="B54" s="157"/>
      <c r="C54" s="157"/>
      <c r="D54" s="157"/>
      <c r="E54" s="157"/>
      <c r="F54" s="157"/>
      <c r="G54" s="157"/>
      <c r="H54" s="157"/>
      <c r="I54" s="157"/>
      <c r="J54" s="157"/>
      <c r="K54" s="157"/>
      <c r="L54" s="157"/>
      <c r="M54" s="157"/>
      <c r="N54" s="157"/>
      <c r="O54" s="157"/>
      <c r="P54" s="422"/>
    </row>
    <row r="55" spans="1:16" ht="12.75" customHeight="1">
      <c r="A55" s="90" t="s">
        <v>698</v>
      </c>
    </row>
    <row r="56" spans="1:16" ht="46.5" customHeight="1">
      <c r="A56" s="829" t="s">
        <v>327</v>
      </c>
      <c r="B56" s="829"/>
      <c r="C56" s="829"/>
      <c r="D56" s="829"/>
      <c r="E56" s="829"/>
      <c r="F56" s="829"/>
      <c r="G56" s="829"/>
      <c r="H56" s="829"/>
      <c r="I56" s="829"/>
      <c r="J56" s="829"/>
      <c r="K56" s="829"/>
      <c r="L56" s="829"/>
      <c r="M56" s="829"/>
      <c r="N56" s="829"/>
      <c r="O56" s="829"/>
    </row>
    <row r="57" spans="1:16" ht="13.5" customHeight="1">
      <c r="A57" s="424" t="s">
        <v>697</v>
      </c>
      <c r="B57" s="425"/>
      <c r="C57" s="425"/>
      <c r="D57" s="425"/>
      <c r="E57" s="425"/>
      <c r="F57" s="425"/>
      <c r="G57" s="425"/>
      <c r="H57" s="425"/>
      <c r="I57" s="425"/>
      <c r="J57" s="425"/>
      <c r="K57" s="425"/>
      <c r="L57" s="425"/>
      <c r="M57" s="425"/>
      <c r="N57" s="425"/>
      <c r="O57" s="425"/>
    </row>
    <row r="58" spans="1:16" ht="12.75" customHeight="1">
      <c r="A58" s="90" t="s">
        <v>696</v>
      </c>
      <c r="B58" s="426"/>
      <c r="C58" s="426"/>
      <c r="D58" s="426"/>
      <c r="E58" s="426"/>
      <c r="F58" s="426"/>
      <c r="G58" s="426"/>
      <c r="H58" s="426"/>
      <c r="I58" s="426"/>
      <c r="J58" s="426"/>
      <c r="K58" s="426"/>
      <c r="L58" s="426"/>
      <c r="M58" s="426"/>
      <c r="N58" s="426"/>
      <c r="O58" s="426"/>
    </row>
  </sheetData>
  <mergeCells count="1">
    <mergeCell ref="A56:O56"/>
  </mergeCells>
  <phoneticPr fontId="0" type="noConversion"/>
  <pageMargins left="0.74803149606299213" right="0.74803149606299213" top="0.98425196850393704" bottom="0.98425196850393704" header="0.51181102362204722" footer="0.51181102362204722"/>
  <pageSetup scale="90" orientation="landscape" r:id="rId1"/>
  <headerFooter alignWithMargins="0"/>
</worksheet>
</file>

<file path=xl/worksheets/sheet160.xml><?xml version="1.0" encoding="utf-8"?>
<worksheet xmlns="http://schemas.openxmlformats.org/spreadsheetml/2006/main" xmlns:r="http://schemas.openxmlformats.org/officeDocument/2006/relationships">
  <dimension ref="A1:K15"/>
  <sheetViews>
    <sheetView topLeftCell="A34" workbookViewId="0">
      <selection activeCell="C34" sqref="C34"/>
    </sheetView>
  </sheetViews>
  <sheetFormatPr defaultRowHeight="12.75"/>
  <sheetData>
    <row r="1" spans="1:11">
      <c r="A1" s="195"/>
      <c r="B1" s="195" t="s">
        <v>933</v>
      </c>
      <c r="C1" s="195" t="s">
        <v>934</v>
      </c>
      <c r="D1" s="195" t="s">
        <v>935</v>
      </c>
      <c r="E1" s="195" t="s">
        <v>936</v>
      </c>
      <c r="G1" s="725"/>
      <c r="H1" s="757" t="s">
        <v>347</v>
      </c>
      <c r="I1" s="757" t="s">
        <v>945</v>
      </c>
      <c r="J1" s="757" t="s">
        <v>348</v>
      </c>
      <c r="K1" s="757" t="s">
        <v>946</v>
      </c>
    </row>
    <row r="2" spans="1:11">
      <c r="A2" s="195" t="s">
        <v>281</v>
      </c>
      <c r="B2" s="232">
        <v>0.70856576343212196</v>
      </c>
      <c r="C2" s="232">
        <v>0.37595839240892182</v>
      </c>
      <c r="D2" s="232">
        <v>0.45619096813774362</v>
      </c>
      <c r="E2" s="232">
        <v>0.69444488206540722</v>
      </c>
      <c r="G2" s="725" t="s">
        <v>347</v>
      </c>
      <c r="H2" s="725">
        <f>CORREL(B2:B15,B2:B15)</f>
        <v>0.99999999999999989</v>
      </c>
      <c r="I2" s="725">
        <f>CORREL(B2:B15,C2:C15)</f>
        <v>0.45584310693576052</v>
      </c>
      <c r="J2" s="725">
        <f>CORREL(B2:B15,D2:D15)</f>
        <v>-0.58352463766504636</v>
      </c>
      <c r="K2" s="725">
        <f>CORREL(E2:E15,B2:B15)</f>
        <v>-0.56605262823523705</v>
      </c>
    </row>
    <row r="3" spans="1:11">
      <c r="A3" s="195" t="s">
        <v>283</v>
      </c>
      <c r="B3" s="232">
        <v>0.65693897737473417</v>
      </c>
      <c r="C3" s="232">
        <v>0.57210743823098098</v>
      </c>
      <c r="D3" s="232">
        <v>0.70030339690414134</v>
      </c>
      <c r="E3" s="232">
        <v>0.66351629748209928</v>
      </c>
      <c r="G3" s="725" t="s">
        <v>945</v>
      </c>
      <c r="H3" s="725" t="s">
        <v>947</v>
      </c>
      <c r="I3" s="725">
        <v>1</v>
      </c>
      <c r="J3" s="725">
        <f>CORREL(D2:D15,C2:C15)</f>
        <v>0.21353789441595045</v>
      </c>
      <c r="K3" s="725">
        <f>CORREL(C2:C15,E2:E15)</f>
        <v>9.8028864098561638E-2</v>
      </c>
    </row>
    <row r="4" spans="1:11">
      <c r="A4" s="195" t="s">
        <v>272</v>
      </c>
      <c r="B4" s="232">
        <v>0.67397491667392784</v>
      </c>
      <c r="C4" s="232">
        <v>0.54470226847412873</v>
      </c>
      <c r="D4" s="232">
        <v>0.42196820126639822</v>
      </c>
      <c r="E4" s="232">
        <v>0.66092492884020704</v>
      </c>
      <c r="G4" s="725" t="s">
        <v>348</v>
      </c>
      <c r="H4" s="725" t="s">
        <v>947</v>
      </c>
      <c r="I4" s="725" t="s">
        <v>947</v>
      </c>
      <c r="J4" s="725">
        <v>1</v>
      </c>
      <c r="K4" s="725">
        <f>CORREL(D2:D15,E2:E15)</f>
        <v>0.7845573071841524</v>
      </c>
    </row>
    <row r="5" spans="1:11">
      <c r="A5" s="195" t="s">
        <v>284</v>
      </c>
      <c r="B5" s="232">
        <v>0.55858009975418299</v>
      </c>
      <c r="C5" s="232">
        <v>0.6016985328961576</v>
      </c>
      <c r="D5" s="232">
        <v>0.77322271623155947</v>
      </c>
      <c r="E5" s="232">
        <v>0.80251702625852217</v>
      </c>
      <c r="G5" s="725" t="s">
        <v>946</v>
      </c>
      <c r="H5" s="725" t="s">
        <v>947</v>
      </c>
      <c r="I5" s="725" t="s">
        <v>947</v>
      </c>
      <c r="J5" s="725" t="s">
        <v>947</v>
      </c>
      <c r="K5" s="725">
        <v>1</v>
      </c>
    </row>
    <row r="6" spans="1:11">
      <c r="A6" s="195" t="s">
        <v>285</v>
      </c>
      <c r="B6" s="232">
        <v>0.46754413111527854</v>
      </c>
      <c r="C6" s="232">
        <v>0.50025225371618476</v>
      </c>
      <c r="D6" s="232">
        <v>0.79348268550307466</v>
      </c>
      <c r="E6" s="232">
        <v>0.74240666804874289</v>
      </c>
    </row>
    <row r="7" spans="1:11">
      <c r="A7" s="195" t="s">
        <v>286</v>
      </c>
      <c r="B7" s="232">
        <v>0.62631643447385665</v>
      </c>
      <c r="C7" s="232">
        <v>0.41556598415734036</v>
      </c>
      <c r="D7" s="232">
        <v>0.67221234255168705</v>
      </c>
      <c r="E7" s="232">
        <v>0.72219823738910116</v>
      </c>
    </row>
    <row r="8" spans="1:11">
      <c r="A8" s="195" t="s">
        <v>287</v>
      </c>
      <c r="B8" s="232">
        <v>0.56915934432336124</v>
      </c>
      <c r="C8" s="232">
        <v>0.64322939587736916</v>
      </c>
      <c r="D8" s="232">
        <v>0.68954557370256653</v>
      </c>
      <c r="E8" s="232">
        <v>0.69791808533335387</v>
      </c>
    </row>
    <row r="9" spans="1:11">
      <c r="A9" s="195" t="s">
        <v>288</v>
      </c>
      <c r="B9" s="232">
        <v>0.54791957255415524</v>
      </c>
      <c r="C9" s="232">
        <v>0.43018934431265221</v>
      </c>
      <c r="D9" s="232">
        <v>0.42163329441819425</v>
      </c>
      <c r="E9" s="232">
        <v>0.7283664147064921</v>
      </c>
    </row>
    <row r="10" spans="1:11">
      <c r="A10" s="195" t="s">
        <v>289</v>
      </c>
      <c r="B10" s="232">
        <v>0.69912672322532066</v>
      </c>
      <c r="C10" s="232">
        <v>0.65033710255405586</v>
      </c>
      <c r="D10" s="232">
        <v>0.54509314533001629</v>
      </c>
      <c r="E10" s="232">
        <v>0.65017712095635427</v>
      </c>
    </row>
    <row r="11" spans="1:11">
      <c r="A11" s="195" t="s">
        <v>290</v>
      </c>
      <c r="B11" s="232">
        <v>0.75649902918355194</v>
      </c>
      <c r="C11" s="232">
        <v>0.91666666666666674</v>
      </c>
      <c r="D11" s="232">
        <v>0.69178137510821891</v>
      </c>
      <c r="E11" s="232">
        <v>0.82925924201378964</v>
      </c>
    </row>
    <row r="12" spans="1:11">
      <c r="A12" s="195" t="s">
        <v>291</v>
      </c>
      <c r="B12" s="232">
        <v>0.50225855139790643</v>
      </c>
      <c r="C12" s="232">
        <v>0.3100365197197732</v>
      </c>
      <c r="D12" s="232">
        <v>0.41499801782239654</v>
      </c>
      <c r="E12" s="232">
        <v>0.57683292922493234</v>
      </c>
    </row>
    <row r="13" spans="1:11">
      <c r="A13" s="195" t="s">
        <v>292</v>
      </c>
      <c r="B13" s="232">
        <v>0.54272497778403161</v>
      </c>
      <c r="C13" s="232">
        <v>0.45174138932841618</v>
      </c>
      <c r="D13" s="232">
        <v>0.7858771354741485</v>
      </c>
      <c r="E13" s="232">
        <v>0.76796911077999408</v>
      </c>
    </row>
    <row r="14" spans="1:11">
      <c r="A14" s="195" t="s">
        <v>274</v>
      </c>
      <c r="B14" s="232">
        <v>0.64639247220738127</v>
      </c>
      <c r="C14" s="232">
        <v>0.41950572483546089</v>
      </c>
      <c r="D14" s="232">
        <v>0.4458112632747635</v>
      </c>
      <c r="E14" s="232">
        <v>0.73659740564372767</v>
      </c>
    </row>
    <row r="15" spans="1:11">
      <c r="A15" s="195" t="s">
        <v>932</v>
      </c>
      <c r="B15" s="232">
        <v>0.90928137677381538</v>
      </c>
      <c r="C15" s="232">
        <v>0.61445953561155164</v>
      </c>
      <c r="D15" s="232">
        <v>0.12258088222174765</v>
      </c>
      <c r="E15" s="232">
        <v>0.27986932820995003</v>
      </c>
    </row>
  </sheetData>
  <pageMargins left="0.7" right="0.7" top="0.75" bottom="0.75" header="0.3" footer="0.3"/>
</worksheet>
</file>

<file path=xl/worksheets/sheet161.xml><?xml version="1.0" encoding="utf-8"?>
<worksheet xmlns="http://schemas.openxmlformats.org/spreadsheetml/2006/main" xmlns:r="http://schemas.openxmlformats.org/officeDocument/2006/relationships">
  <dimension ref="A1:W52"/>
  <sheetViews>
    <sheetView workbookViewId="0">
      <selection activeCell="C34" sqref="C34"/>
    </sheetView>
  </sheetViews>
  <sheetFormatPr defaultRowHeight="12.75"/>
  <sheetData>
    <row r="1" spans="2:17">
      <c r="B1" s="195"/>
      <c r="C1" s="195" t="s">
        <v>933</v>
      </c>
      <c r="D1" s="195" t="s">
        <v>934</v>
      </c>
      <c r="E1" s="195" t="s">
        <v>935</v>
      </c>
      <c r="F1" s="195" t="s">
        <v>936</v>
      </c>
      <c r="G1" s="195"/>
      <c r="H1" s="195"/>
      <c r="I1" s="195"/>
      <c r="J1" s="195"/>
      <c r="M1" s="195"/>
      <c r="N1" s="195" t="s">
        <v>933</v>
      </c>
      <c r="O1" s="195" t="s">
        <v>934</v>
      </c>
      <c r="P1" s="195" t="s">
        <v>935</v>
      </c>
      <c r="Q1" s="195" t="s">
        <v>936</v>
      </c>
    </row>
    <row r="2" spans="2:17">
      <c r="B2" s="195" t="s">
        <v>281</v>
      </c>
      <c r="C2" s="232">
        <v>0.70856576343212196</v>
      </c>
      <c r="D2" s="232">
        <v>0.37595839240892182</v>
      </c>
      <c r="E2" s="232">
        <v>0.45619096813774362</v>
      </c>
      <c r="F2" s="232">
        <v>0.69444488206540722</v>
      </c>
      <c r="G2" s="195"/>
      <c r="H2" s="195"/>
      <c r="I2" s="195"/>
      <c r="J2" s="195"/>
      <c r="M2" s="195" t="s">
        <v>281</v>
      </c>
      <c r="N2" s="232">
        <v>0.70856576343212196</v>
      </c>
      <c r="O2" s="232">
        <v>0.37595839240892182</v>
      </c>
      <c r="P2" s="232">
        <v>0.45619096813774362</v>
      </c>
      <c r="Q2" s="232">
        <v>0.69444488206540722</v>
      </c>
    </row>
    <row r="3" spans="2:17">
      <c r="B3" s="195" t="s">
        <v>283</v>
      </c>
      <c r="C3" s="232">
        <v>0.65693897737473417</v>
      </c>
      <c r="D3" s="232">
        <v>0.57210743823098098</v>
      </c>
      <c r="E3" s="232">
        <v>0.70030339690414134</v>
      </c>
      <c r="F3" s="232">
        <v>0.66351629748209928</v>
      </c>
      <c r="G3" s="195"/>
      <c r="H3" s="195"/>
      <c r="I3" s="195"/>
      <c r="J3" s="195"/>
      <c r="M3" s="195" t="s">
        <v>283</v>
      </c>
      <c r="N3" s="232">
        <v>0.65693897737473417</v>
      </c>
      <c r="O3" s="232">
        <v>0.57210743823098098</v>
      </c>
      <c r="P3" s="232">
        <v>0.70030339690414134</v>
      </c>
      <c r="Q3" s="232">
        <v>0.66351629748209928</v>
      </c>
    </row>
    <row r="4" spans="2:17">
      <c r="B4" s="195" t="s">
        <v>272</v>
      </c>
      <c r="C4" s="232">
        <v>0.67397491667392784</v>
      </c>
      <c r="D4" s="232">
        <v>0.54470226847412873</v>
      </c>
      <c r="E4" s="232">
        <v>0.42196820126639822</v>
      </c>
      <c r="F4" s="232">
        <v>0.66092492884020704</v>
      </c>
      <c r="G4" s="195"/>
      <c r="H4" s="195"/>
      <c r="I4" s="195"/>
      <c r="J4" s="195"/>
      <c r="M4" s="195" t="s">
        <v>272</v>
      </c>
      <c r="N4" s="232">
        <v>0.67397491667392784</v>
      </c>
      <c r="O4" s="232">
        <v>0.54470226847412873</v>
      </c>
      <c r="P4" s="232">
        <v>0.42196820126639822</v>
      </c>
      <c r="Q4" s="232">
        <v>0.66092492884020704</v>
      </c>
    </row>
    <row r="5" spans="2:17">
      <c r="B5" s="195" t="s">
        <v>284</v>
      </c>
      <c r="C5" s="232">
        <v>0.55858009975418299</v>
      </c>
      <c r="D5" s="232">
        <v>0.6016985328961576</v>
      </c>
      <c r="E5" s="232">
        <v>0.77322271623155947</v>
      </c>
      <c r="F5" s="232">
        <v>0.80251702625852217</v>
      </c>
      <c r="G5" s="195"/>
      <c r="H5" s="195"/>
      <c r="I5" s="195"/>
      <c r="J5" s="195"/>
      <c r="M5" s="195" t="s">
        <v>284</v>
      </c>
      <c r="N5" s="232">
        <v>0.55858009975418299</v>
      </c>
      <c r="O5" s="232">
        <v>0.6016985328961576</v>
      </c>
      <c r="P5" s="232">
        <v>0.77322271623155947</v>
      </c>
      <c r="Q5" s="232">
        <v>0.80251702625852217</v>
      </c>
    </row>
    <row r="6" spans="2:17">
      <c r="B6" s="195" t="s">
        <v>285</v>
      </c>
      <c r="C6" s="232">
        <v>0.46754413111527854</v>
      </c>
      <c r="D6" s="232">
        <v>0.50025225371618476</v>
      </c>
      <c r="E6" s="232">
        <v>0.79348268550307466</v>
      </c>
      <c r="F6" s="232">
        <v>0.74240666804874289</v>
      </c>
      <c r="G6" s="195"/>
      <c r="H6" s="195"/>
      <c r="I6" s="195"/>
      <c r="J6" s="195"/>
      <c r="M6" s="195" t="s">
        <v>285</v>
      </c>
      <c r="N6" s="232">
        <v>0.46754413111527854</v>
      </c>
      <c r="O6" s="232">
        <v>0.50025225371618476</v>
      </c>
      <c r="P6" s="232">
        <v>0.79348268550307466</v>
      </c>
      <c r="Q6" s="232">
        <v>0.74240666804874289</v>
      </c>
    </row>
    <row r="7" spans="2:17">
      <c r="B7" s="195" t="s">
        <v>286</v>
      </c>
      <c r="C7" s="232">
        <v>0.62631643447385665</v>
      </c>
      <c r="D7" s="232">
        <v>0.41556598415734036</v>
      </c>
      <c r="E7" s="232">
        <v>0.67221234255168705</v>
      </c>
      <c r="F7" s="232">
        <v>0.72219823738910116</v>
      </c>
      <c r="G7" s="195"/>
      <c r="H7" s="195"/>
      <c r="I7" s="195"/>
      <c r="J7" s="195"/>
      <c r="M7" s="195" t="s">
        <v>286</v>
      </c>
      <c r="N7" s="232">
        <v>0.62631643447385665</v>
      </c>
      <c r="O7" s="232">
        <v>0.41556598415734036</v>
      </c>
      <c r="P7" s="232">
        <v>0.67221234255168705</v>
      </c>
      <c r="Q7" s="232">
        <v>0.72219823738910116</v>
      </c>
    </row>
    <row r="8" spans="2:17">
      <c r="B8" s="195" t="s">
        <v>287</v>
      </c>
      <c r="C8" s="232">
        <v>0.56915934432336124</v>
      </c>
      <c r="D8" s="232">
        <v>0.64322939587736916</v>
      </c>
      <c r="E8" s="232">
        <v>0.68954557370256653</v>
      </c>
      <c r="F8" s="232">
        <v>0.69791808533335387</v>
      </c>
      <c r="G8" s="195"/>
      <c r="H8" s="195"/>
      <c r="I8" s="195"/>
      <c r="J8" s="195"/>
      <c r="M8" s="195" t="s">
        <v>287</v>
      </c>
      <c r="N8" s="232">
        <v>0.56915934432336124</v>
      </c>
      <c r="O8" s="232">
        <v>0.64322939587736916</v>
      </c>
      <c r="P8" s="232">
        <v>0.68954557370256653</v>
      </c>
      <c r="Q8" s="232">
        <v>0.69791808533335387</v>
      </c>
    </row>
    <row r="9" spans="2:17">
      <c r="B9" s="195" t="s">
        <v>288</v>
      </c>
      <c r="C9" s="232">
        <v>0.54791957255415524</v>
      </c>
      <c r="D9" s="232">
        <v>0.43018934431265221</v>
      </c>
      <c r="E9" s="232">
        <v>0.42163329441819425</v>
      </c>
      <c r="F9" s="232">
        <v>0.7283664147064921</v>
      </c>
      <c r="G9" s="195"/>
      <c r="H9" s="195"/>
      <c r="I9" s="195"/>
      <c r="J9" s="195"/>
      <c r="M9" s="195" t="s">
        <v>288</v>
      </c>
      <c r="N9" s="232">
        <v>0.54791957255415524</v>
      </c>
      <c r="O9" s="232">
        <v>0.43018934431265221</v>
      </c>
      <c r="P9" s="232">
        <v>0.42163329441819425</v>
      </c>
      <c r="Q9" s="232">
        <v>0.7283664147064921</v>
      </c>
    </row>
    <row r="10" spans="2:17">
      <c r="B10" s="195" t="s">
        <v>289</v>
      </c>
      <c r="C10" s="232">
        <v>0.69912672322532066</v>
      </c>
      <c r="D10" s="232">
        <v>0.65033710255405586</v>
      </c>
      <c r="E10" s="232">
        <v>0.54509314533001629</v>
      </c>
      <c r="F10" s="232">
        <v>0.65017712095635427</v>
      </c>
      <c r="G10" s="195"/>
      <c r="H10" s="195"/>
      <c r="I10" s="195"/>
      <c r="J10" s="195"/>
      <c r="M10" s="195" t="s">
        <v>289</v>
      </c>
      <c r="N10" s="232">
        <v>0.69912672322532066</v>
      </c>
      <c r="O10" s="232">
        <v>0.65033710255405586</v>
      </c>
      <c r="P10" s="232">
        <v>0.54509314533001629</v>
      </c>
      <c r="Q10" s="232">
        <v>0.65017712095635427</v>
      </c>
    </row>
    <row r="11" spans="2:17">
      <c r="B11" s="195" t="s">
        <v>290</v>
      </c>
      <c r="C11" s="232">
        <v>0.75649902918355194</v>
      </c>
      <c r="D11" s="232">
        <v>0.91666666666666674</v>
      </c>
      <c r="E11" s="232">
        <v>0.69178137510821891</v>
      </c>
      <c r="F11" s="232">
        <v>0.82925924201378964</v>
      </c>
      <c r="G11" s="195"/>
      <c r="H11" s="195"/>
      <c r="I11" s="195"/>
      <c r="J11" s="195"/>
      <c r="M11" s="195" t="s">
        <v>290</v>
      </c>
      <c r="N11" s="232">
        <v>0.75649902918355194</v>
      </c>
      <c r="O11" s="232">
        <v>0.91666666666666674</v>
      </c>
      <c r="P11" s="232">
        <v>0.69178137510821891</v>
      </c>
      <c r="Q11" s="232">
        <v>0.82925924201378964</v>
      </c>
    </row>
    <row r="12" spans="2:17">
      <c r="B12" s="195" t="s">
        <v>291</v>
      </c>
      <c r="C12" s="232">
        <v>0.50225855139790643</v>
      </c>
      <c r="D12" s="232">
        <v>0.3100365197197732</v>
      </c>
      <c r="E12" s="232">
        <v>0.41499801782239654</v>
      </c>
      <c r="F12" s="232">
        <v>0.57683292922493234</v>
      </c>
      <c r="G12" s="195"/>
      <c r="H12" s="195"/>
      <c r="I12" s="195"/>
      <c r="J12" s="195"/>
      <c r="M12" s="195" t="s">
        <v>291</v>
      </c>
      <c r="N12" s="232">
        <v>0.50225855139790643</v>
      </c>
      <c r="O12" s="232">
        <v>0.3100365197197732</v>
      </c>
      <c r="P12" s="232">
        <v>0.41499801782239654</v>
      </c>
      <c r="Q12" s="232">
        <v>0.57683292922493234</v>
      </c>
    </row>
    <row r="13" spans="2:17">
      <c r="B13" s="195" t="s">
        <v>292</v>
      </c>
      <c r="C13" s="232">
        <v>0.54272497778403161</v>
      </c>
      <c r="D13" s="232">
        <v>0.45174138932841618</v>
      </c>
      <c r="E13" s="232">
        <v>0.7858771354741485</v>
      </c>
      <c r="F13" s="232">
        <v>0.76796911077999408</v>
      </c>
      <c r="G13" s="195"/>
      <c r="H13" s="195"/>
      <c r="I13" s="195"/>
      <c r="J13" s="195"/>
      <c r="M13" s="195" t="s">
        <v>292</v>
      </c>
      <c r="N13" s="232">
        <v>0.54272497778403161</v>
      </c>
      <c r="O13" s="232">
        <v>0.45174138932841618</v>
      </c>
      <c r="P13" s="232">
        <v>0.7858771354741485</v>
      </c>
      <c r="Q13" s="232">
        <v>0.76796911077999408</v>
      </c>
    </row>
    <row r="14" spans="2:17">
      <c r="B14" s="195" t="s">
        <v>274</v>
      </c>
      <c r="C14" s="232">
        <v>0.64639247220738127</v>
      </c>
      <c r="D14" s="232">
        <v>0.41950572483546089</v>
      </c>
      <c r="E14" s="232">
        <v>0.4458112632747635</v>
      </c>
      <c r="F14" s="232">
        <v>0.73659740564372767</v>
      </c>
      <c r="G14" s="195"/>
      <c r="H14" s="195"/>
      <c r="I14" s="195"/>
      <c r="J14" s="195"/>
      <c r="M14" s="195" t="s">
        <v>274</v>
      </c>
      <c r="N14" s="232">
        <v>0.64639247220738127</v>
      </c>
      <c r="O14" s="232">
        <v>0.41950572483546089</v>
      </c>
      <c r="P14" s="232">
        <v>0.4458112632747635</v>
      </c>
      <c r="Q14" s="232">
        <v>0.73659740564372767</v>
      </c>
    </row>
    <row r="15" spans="2:17">
      <c r="B15" s="195" t="s">
        <v>932</v>
      </c>
      <c r="C15" s="232">
        <v>0.90928137677381538</v>
      </c>
      <c r="D15" s="232">
        <v>0.61445953561155164</v>
      </c>
      <c r="E15" s="232">
        <v>0.12258088222174765</v>
      </c>
      <c r="F15" s="232">
        <v>0.27986932820995003</v>
      </c>
      <c r="G15" s="195"/>
      <c r="H15" s="195"/>
      <c r="I15" s="195"/>
      <c r="J15" s="195"/>
      <c r="M15" s="195" t="s">
        <v>932</v>
      </c>
      <c r="N15" s="232">
        <v>0.90928137677381538</v>
      </c>
      <c r="O15" s="232">
        <v>0.61445953561155164</v>
      </c>
      <c r="P15" s="232">
        <v>0.12258088222174765</v>
      </c>
      <c r="Q15" s="232">
        <v>0.27986932820995003</v>
      </c>
    </row>
    <row r="16" spans="2:17">
      <c r="B16" s="195"/>
      <c r="C16" s="195"/>
      <c r="D16" s="195"/>
      <c r="E16" s="195"/>
      <c r="F16" s="195"/>
      <c r="G16" s="195"/>
      <c r="H16" s="195"/>
      <c r="I16" s="195"/>
      <c r="J16" s="195"/>
    </row>
    <row r="17" spans="2:23">
      <c r="B17" s="195" t="s">
        <v>941</v>
      </c>
      <c r="C17" s="195"/>
      <c r="D17" s="195"/>
      <c r="E17" s="195"/>
      <c r="F17" s="195"/>
      <c r="G17" s="195"/>
      <c r="H17" s="195"/>
      <c r="I17" s="195"/>
      <c r="J17" s="195"/>
      <c r="M17" t="s">
        <v>943</v>
      </c>
    </row>
    <row r="18" spans="2:23">
      <c r="B18" s="195" t="s">
        <v>937</v>
      </c>
      <c r="C18" s="195"/>
      <c r="D18" s="195"/>
      <c r="E18" s="195"/>
      <c r="F18" s="195"/>
      <c r="G18" s="195" t="s">
        <v>938</v>
      </c>
      <c r="H18" s="195"/>
      <c r="I18" s="195" t="s">
        <v>939</v>
      </c>
      <c r="J18" s="195" t="s">
        <v>940</v>
      </c>
      <c r="M18" s="195" t="s">
        <v>937</v>
      </c>
      <c r="N18" s="195"/>
      <c r="O18" s="195"/>
      <c r="P18" s="195"/>
      <c r="Q18" s="195"/>
      <c r="R18" s="195" t="s">
        <v>938</v>
      </c>
      <c r="T18" s="195" t="s">
        <v>939</v>
      </c>
      <c r="U18" s="195" t="s">
        <v>940</v>
      </c>
      <c r="W18" s="195" t="s">
        <v>930</v>
      </c>
    </row>
    <row r="19" spans="2:23">
      <c r="B19" s="195" t="s">
        <v>281</v>
      </c>
      <c r="C19" s="195">
        <v>0.78355502497635698</v>
      </c>
      <c r="D19" s="195">
        <v>0</v>
      </c>
      <c r="E19" s="195">
        <v>4.04201032067983E-2</v>
      </c>
      <c r="F19" s="195">
        <v>0.17602487181684401</v>
      </c>
      <c r="G19" s="195">
        <f t="shared" ref="G19:G32" si="0">SUM(C19:F19)</f>
        <v>0.99999999999999933</v>
      </c>
      <c r="H19" s="195"/>
      <c r="I19" s="195">
        <f t="shared" ref="I19:I32" si="1">(C2*(C19)+D2*(D19)+E2*(E19)+F2*(F19))/J19</f>
        <v>0.90763991743821948</v>
      </c>
      <c r="J19" s="195">
        <f>MAX(C2*C19+D2*D19+E2*E19+F2*F19,(C3*C19+D3*D19+E3*E19+F3*F19),(C4*C19+D4*D19+E4*E19+F4*F19),(C5*C19+D5*D19+E5*E19+F5*F19),(C6*C19+D6*D19+E6*E19+F6*F19),(C7*C19+D7*D19+E7*E19+F7*F19),(C8*C19+D8*D19+E8*E19+F8*F19),(C9*C19+D9*D19+E9*E19+F9*F19),(C10*C19+D10*D19+E10*E19+F10*F19),(C11*C19+D11*D19+E11*E19+F11*F19),(C12*C19+D12*D19+E12*E19+F12*F19),(C13*C19+D13*D19+E13*E19+F13*F19),(C14*C19+D14*D19+E14*E19+F14*F19),(C15*C19+D15*D19+E15*E19+F15*F19))</f>
        <v>0.76669074206333354</v>
      </c>
      <c r="M19" s="195" t="s">
        <v>281</v>
      </c>
      <c r="N19" s="195">
        <v>0.4</v>
      </c>
      <c r="O19" s="195">
        <v>0.1</v>
      </c>
      <c r="P19" s="195">
        <v>0.1666676666666666</v>
      </c>
      <c r="Q19" s="195">
        <v>0.33333333333333331</v>
      </c>
      <c r="R19" s="195">
        <f t="shared" ref="R19:R32" si="2">SUM(N19:Q19)</f>
        <v>1.0000009999999999</v>
      </c>
      <c r="T19" s="195">
        <f t="shared" ref="T19:T32" si="3">(N2*(N19)+O2*(O19)+P2*(P19)+Q2*(Q19))/U19</f>
        <v>0.79968086552752549</v>
      </c>
      <c r="U19" s="195">
        <f>MAX(N2*N19+O2*O19+P2*P19+Q2*Q19,(N3*N19+O3*O19+P3*P19+Q3*Q19),(N4*N19+O4*O19+P4*P19+Q4*Q19),(N5*N19+O5*O19+P5*P19+Q5*Q19),(N6*N19+O6*O19+P6*P19+Q6*Q19),(N7*N19+O7*O19+P7*P19+Q7*Q19),(N8*N19+O8*O19+P8*P19+Q8*Q19),(N9*N19+O9*O19+P9*P19+Q9*Q19),(N10*N19+O10*O19+P10*P19+Q10*Q19),(N11*N19+O11*O19+P11*P19+Q11*Q19),(N12*N19+O12*O19+P12*P19+Q12*Q19),(N13*N19+O13*O19+P13*P19+Q13*Q19),(N14*N19+O14*O19+P14*P19+Q14*Q19),(N15*N19+O15*O19+P15*P19+Q15*Q19))</f>
        <v>0.78598361331076216</v>
      </c>
      <c r="W19">
        <f>RANK(T19,$T$19:$T$32, 0)</f>
        <v>9</v>
      </c>
    </row>
    <row r="20" spans="2:23">
      <c r="B20" s="195" t="s">
        <v>283</v>
      </c>
      <c r="C20" s="195">
        <v>0.30563490629450302</v>
      </c>
      <c r="D20" s="195">
        <v>0</v>
      </c>
      <c r="E20" s="195">
        <v>0.69436509370549704</v>
      </c>
      <c r="F20" s="195">
        <v>0</v>
      </c>
      <c r="G20" s="195">
        <f t="shared" si="0"/>
        <v>1</v>
      </c>
      <c r="H20" s="195"/>
      <c r="I20" s="195">
        <f t="shared" si="1"/>
        <v>0.96555232705048921</v>
      </c>
      <c r="J20" s="195">
        <f>MAX(C2*C20+D2*D20+E2*E20+F2*F20,(C3*C20+D3*D20+E3*E20+F3*F20),(C4*C20+D4*D20+E4*E20+F4*F20),(C5*C20+D5*D20+E5*E20+F5*F20),(C6*C20+D6*D20+E6*E20+F6*F20),(C7*C20+D7*D20+E7*E20+F7*F20),(C8*C20+D8*D20+E8*E20+F8*F20),(C9*C20+D9*D20+E9*E20+F9*F20),(C10*C20+D10*D20+E10*E20+F10*F20),(C11*C20+D11*D20+E11*E20+F11*F20),(C12*C20+D12*D20+E12*E20+F12*F20),(C13*C20+D13*D20+E13*E20+F13*F20),(C14*C20+D14*D20+E14*E20+F14*F20),(C15*C20+D15*D20+E15*E20+F15*F20))</f>
        <v>0.71156134924713343</v>
      </c>
      <c r="M20" s="195" t="s">
        <v>283</v>
      </c>
      <c r="N20" s="195">
        <v>0.24999999999999994</v>
      </c>
      <c r="O20" s="195">
        <v>0.1</v>
      </c>
      <c r="P20" s="195">
        <v>0.4</v>
      </c>
      <c r="Q20" s="195">
        <v>0.25</v>
      </c>
      <c r="R20" s="195">
        <f t="shared" si="2"/>
        <v>1</v>
      </c>
      <c r="T20" s="195">
        <f t="shared" si="3"/>
        <v>0.87268505274383212</v>
      </c>
      <c r="U20" s="195">
        <f>MAX(N2*N20+O2*O20+P2*P20+Q2*Q20,(N3*N20+O3*O20+P3*P20+Q3*Q20),(N4*N20+O4*O20+P4*P20+Q4*Q20),(N5*N20+O5*O20+P5*P20+Q5*Q20),(N6*N20+O6*O20+P6*P20+Q6*Q20),(N7*N20+O7*O20+P7*P20+Q7*Q20),(N8*N20+O8*O20+P8*P20+Q8*Q20),(N9*N20+O9*O20+P9*P20+Q9*Q20),(N10*N20+O10*O20+P10*P20+Q10*Q20),(N11*N20+O11*O20+P11*P20+Q11*Q20),(N12*N20+O12*O20+P12*P20+Q12*Q20),(N13*N20+O13*O20+P13*P20+Q13*Q20),(N14*N20+O14*O20+P14*P20+Q14*Q20),(N15*N20+O15*O20+P15*P20+Q15*Q20))</f>
        <v>0.76481878450928975</v>
      </c>
      <c r="W20">
        <f t="shared" ref="W20:W32" si="4">RANK(T20,$T$19:$T$32, 0)</f>
        <v>5</v>
      </c>
    </row>
    <row r="21" spans="2:23">
      <c r="B21" s="195" t="s">
        <v>272</v>
      </c>
      <c r="C21" s="195">
        <v>0.78241467463623005</v>
      </c>
      <c r="D21" s="195">
        <v>0</v>
      </c>
      <c r="E21" s="195">
        <v>0</v>
      </c>
      <c r="F21" s="195">
        <v>0.21758532536377001</v>
      </c>
      <c r="G21" s="195">
        <f t="shared" si="0"/>
        <v>1</v>
      </c>
      <c r="H21" s="195"/>
      <c r="I21" s="195">
        <f t="shared" si="1"/>
        <v>0.86897430314463142</v>
      </c>
      <c r="J21" s="195">
        <f>MAX(C2*C21+D2*D21+E2*E21+F2*F21,(C3*C21+D3*D21+E3*E21+F3*F21),(C4*C21+D4*D21+E4*E21+F4*F21),(C5*C21+D5*D21+E5*E21+F5*F21),(C6*C21+D6*D21+E6*E21+F6*F21),(C7*C21+D7*D21+E7*E21+F7*F21),(C8*C21+D8*D21+E8*E21+F8*F21),(C9*C21+D9*D21+E9*E21+F9*F21),(C10*C21+D10*D21+E10*E21+F10*F21),(C11*C21+D11*D21+E11*E21+F11*F21),(C12*C21+D12*D21+E12*E21+F12*F21),(C13*C21+D13*D21+E13*E21+F13*F21),(C14*C21+D14*D21+E14*E21+F14*F21),(C15*C21+D15*D21+E15*E21+F15*F21))</f>
        <v>0.77233058376575636</v>
      </c>
      <c r="M21" s="195" t="s">
        <v>272</v>
      </c>
      <c r="N21" s="195">
        <v>0.4</v>
      </c>
      <c r="O21" s="195">
        <v>0.1</v>
      </c>
      <c r="P21" s="195">
        <v>0.16666733333333322</v>
      </c>
      <c r="Q21" s="195">
        <v>0.33333366666666664</v>
      </c>
      <c r="R21" s="195">
        <f t="shared" si="2"/>
        <v>1.0000009999999999</v>
      </c>
      <c r="T21" s="195">
        <f t="shared" si="3"/>
        <v>0.78207355986303839</v>
      </c>
      <c r="U21" s="195">
        <f>MAX(N2*N21+O2*O21+P2*P21+Q2*Q21,(N3*N21+O3*O21+P3*P21+Q3*Q21),(N4*N21+O4*O21+P4*P21+Q4*Q21),(N5*N21+O5*O21+P5*P21+Q5*Q21),(N6*N21+O6*O21+P6*P21+Q6*Q21),(N7*N21+O7*O21+P7*P21+Q7*Q21),(N8*N21+O8*O21+P8*P21+Q8*Q21),(N9*N21+O9*O21+P9*P21+Q9*Q21),(N10*N21+O10*O21+P10*P21+Q10*Q21),(N11*N21+O11*O21+P11*P21+Q11*Q21),(N12*N21+O12*O21+P12*P21+Q12*Q21),(N13*N21+O13*O21+P13*P21+Q13*Q21),(N14*N21+O14*O21+P14*P21+Q14*Q21),(N15*N21+O15*O21+P15*P21+Q15*Q21))</f>
        <v>0.78598365913671775</v>
      </c>
      <c r="W21">
        <f t="shared" si="4"/>
        <v>11</v>
      </c>
    </row>
    <row r="22" spans="2:23">
      <c r="B22" s="195" t="s">
        <v>284</v>
      </c>
      <c r="C22" s="195">
        <v>0</v>
      </c>
      <c r="D22" s="195">
        <v>0</v>
      </c>
      <c r="E22" s="195">
        <v>0.54497886954031605</v>
      </c>
      <c r="F22" s="195">
        <v>0.45502113045968401</v>
      </c>
      <c r="G22" s="195">
        <f t="shared" si="0"/>
        <v>1</v>
      </c>
      <c r="H22" s="195"/>
      <c r="I22" s="195">
        <f t="shared" si="1"/>
        <v>1</v>
      </c>
      <c r="J22" s="195">
        <f>MAX(C2*C22+D2*D22+E2*E22+F2*F22,(C3*C22+D3*D22+E3*E22+F3*F22),(C4*C22+D4*D22+E4*E22+F4*F22),(C5*C22+D5*D22+E5*E22+F5*F22),(C6*C22+D6*D22+E6*E22+F6*F22),(C7*C22+D7*D22+E7*E22+F7*F22),(C8*C22+D8*D22+E8*E22+F8*F22),(C9*C22+D9*D22+E9*E22+F9*F22),(C10*C22+D10*D22+E10*E22+F10*F22),(C11*C22+D11*D22+E11*E22+F11*F22),(C12*C22+D12*D22+E12*E22+F12*F22),(C13*C22+D13*D22+E13*E22+F13*F22),(C14*C22+D14*D22+E14*E22+F14*F22),(C15*C22+D15*D22+E15*E22+F15*F22))</f>
        <v>0.78655224629606457</v>
      </c>
      <c r="M22" s="195" t="s">
        <v>284</v>
      </c>
      <c r="N22" s="195">
        <v>0.2</v>
      </c>
      <c r="O22" s="195">
        <v>0.1</v>
      </c>
      <c r="P22" s="195">
        <v>0.4</v>
      </c>
      <c r="Q22" s="195">
        <v>0.29999899999999996</v>
      </c>
      <c r="R22" s="195">
        <f t="shared" si="2"/>
        <v>0.99999900000000008</v>
      </c>
      <c r="T22" s="195">
        <f t="shared" si="3"/>
        <v>0.93945430465365332</v>
      </c>
      <c r="U22" s="195">
        <f>MAX(N2*N22+O2*O22+P2*P22+Q2*Q22,(N3*N22+O3*O22+P3*P22+Q3*Q22),(N4*N22+O4*O22+P4*P22+Q4*Q22),(N5*N22+O5*O22+P5*P22+Q5*Q22),(N6*N22+O6*O22+P6*P22+Q6*Q22),(N7*N22+O7*O22+P7*P22+Q7*Q22),(N8*N22+O8*O22+P8*P22+Q8*Q22),(N9*N22+O9*O22+P9*P22+Q9*Q22),(N10*N22+O10*O22+P10*P22+Q10*Q22),(N11*N22+O11*O22+P11*P22+Q11*Q22),(N12*N22+O12*O22+P12*P22+Q12*Q22),(N13*N22+O13*O22+P13*P22+Q13*Q22),(N14*N22+O14*O22+P14*P22+Q14*Q22),(N15*N22+O15*O22+P15*P22+Q15*Q22))</f>
        <v>0.76845596589155951</v>
      </c>
      <c r="W22">
        <f t="shared" si="4"/>
        <v>2</v>
      </c>
    </row>
    <row r="23" spans="2:23">
      <c r="B23" s="195" t="s">
        <v>285</v>
      </c>
      <c r="C23" s="195">
        <v>0</v>
      </c>
      <c r="D23" s="195">
        <v>0</v>
      </c>
      <c r="E23" s="195">
        <v>1</v>
      </c>
      <c r="F23" s="195">
        <v>0</v>
      </c>
      <c r="G23" s="195">
        <f t="shared" si="0"/>
        <v>1</v>
      </c>
      <c r="H23" s="195"/>
      <c r="I23" s="195">
        <f t="shared" si="1"/>
        <v>1</v>
      </c>
      <c r="J23" s="195">
        <f>MAX(C2*C23+D2*D23+E2*E23+F2*F23,(C3*C23+D3*D23+E3*E23+F3*F23),(C4*C23+D4*D23+E4*E23+F4*F23),(C5*C23+D5*D23+E5*E23+F5*F23),(C6*C23+D6*D23+E6*E23+F6*F23),(C7*C23+D7*D23+E7*E23+F7*F23),(C8*C23+D8*D23+E8*E23+F8*F23),(C9*C23+D9*D23+E9*E23+F9*F23),(C10*C23+D10*D23+E10*E23+F10*F23),(C11*C23+D11*D23+E11*E23+F11*F23),(C12*C23+D12*D23+E12*E23+F12*F23),(C13*C23+D13*D23+E13*E23+F13*F23),(C14*C23+D14*D23+E14*E23+F14*F23),(C15*C23+D15*D23+E15*E23+F15*F23))</f>
        <v>0.79348268550307466</v>
      </c>
      <c r="M23" s="195" t="s">
        <v>285</v>
      </c>
      <c r="N23" s="195">
        <v>0.2</v>
      </c>
      <c r="O23" s="195">
        <v>0.1</v>
      </c>
      <c r="P23" s="195">
        <v>0.4</v>
      </c>
      <c r="Q23" s="195">
        <v>0.30000099999999985</v>
      </c>
      <c r="R23" s="195">
        <f t="shared" si="2"/>
        <v>1.0000009999999999</v>
      </c>
      <c r="T23" s="195">
        <f t="shared" si="3"/>
        <v>0.88963899491796095</v>
      </c>
      <c r="U23" s="195">
        <f>MAX(N2*N23+O2*O23+P2*P23+Q2*Q23,(N3*N23+O3*O23+P3*P23+Q3*Q23),(N4*N23+O4*O23+P4*P23+Q4*Q23),(N5*N23+O5*O23+P5*P23+Q5*Q23),(N6*N23+O6*O23+P6*P23+Q6*Q23),(N7*N23+O7*O23+P7*P23+Q7*Q23),(N8*N23+O8*O23+P8*P23+Q8*Q23),(N9*N23+O9*O23+P9*P23+Q9*Q23),(N10*N23+O10*O23+P10*P23+Q10*Q23),(N11*N23+O11*O23+P11*P23+Q11*Q23),(N12*N23+O12*O23+P12*P23+Q12*Q23),(N13*N23+O13*O23+P13*P23+Q13*Q23),(N14*N23+O14*O23+P14*P23+Q14*Q23),(N15*N23+O15*O23+P15*P23+Q15*Q23))</f>
        <v>0.76845762441004339</v>
      </c>
      <c r="W23">
        <f t="shared" si="4"/>
        <v>4</v>
      </c>
    </row>
    <row r="24" spans="2:23">
      <c r="B24" s="195" t="s">
        <v>286</v>
      </c>
      <c r="C24" s="195">
        <v>0.30563490346198902</v>
      </c>
      <c r="D24" s="195">
        <v>0</v>
      </c>
      <c r="E24" s="195">
        <v>0.694365094976372</v>
      </c>
      <c r="F24" s="756">
        <v>1.56163832137547E-9</v>
      </c>
      <c r="G24" s="195">
        <f t="shared" si="0"/>
        <v>0.99999999999999933</v>
      </c>
      <c r="H24" s="195"/>
      <c r="I24" s="195">
        <f t="shared" si="1"/>
        <v>0.9249869345242645</v>
      </c>
      <c r="J24" s="195">
        <f>MAX(C2*C24+D2*D24+E2*E24+F2*F24,(C3*C24+D3*D24+E3*E24+F3*F24),(C4*C24+D4*D24+E4*E24+F4*F24),(C5*C24+D5*D24+E5*E24+F5*F24),(C6*C24+D6*D24+E6*E24+F6*F24),(C7*C24+D7*D24+E7*E24+F7*F24),(C8*C24+D8*D24+E8*E24+F8*F24),(C9*C24+D9*D24+E9*E24+F9*F24),(C10*C24+D10*D24+E10*E24+F10*F24),(C11*C24+D11*D24+E11*E24+F11*F24),(C12*C24+D12*D24+E12*E24+F12*F24),(C13*C24+D13*D24+E13*E24+F13*F24),(C14*C24+D14*D24+E14*E24+F14*F24),(C15*C24+D15*D24+E15*E24+F15*F24))</f>
        <v>0.71156134927851</v>
      </c>
      <c r="M24" s="195" t="s">
        <v>286</v>
      </c>
      <c r="N24" s="195">
        <v>0.19999999999999996</v>
      </c>
      <c r="O24" s="195">
        <v>0.1</v>
      </c>
      <c r="P24" s="195">
        <v>0.4</v>
      </c>
      <c r="Q24" s="756">
        <v>0.3</v>
      </c>
      <c r="R24" s="195">
        <f t="shared" si="2"/>
        <v>1</v>
      </c>
      <c r="T24" s="195">
        <f t="shared" si="3"/>
        <v>0.84892774410289518</v>
      </c>
      <c r="U24" s="195">
        <f>MAX(N2*N24+O2*O24+P2*P24+Q2*Q24,(N3*N24+O3*O24+P3*P24+Q3*Q24),(N4*N24+O4*O24+P4*P24+Q4*Q24),(N5*N24+O5*O24+P5*P24+Q5*Q24),(N6*N24+O6*O24+P6*P24+Q6*Q24),(N7*N24+O7*O24+P7*P24+Q7*Q24),(N8*N24+O8*O24+P8*P24+Q8*Q24),(N9*N24+O9*O24+P9*P24+Q9*Q24),(N10*N24+O10*O24+P10*P24+Q10*Q24),(N11*N24+O11*O24+P11*P24+Q11*Q24),(N12*N24+O12*O24+P12*P24+Q12*Q24),(N13*N24+O13*O24+P13*P24+Q13*Q24),(N14*N24+O14*O24+P14*P24+Q14*Q24),(N15*N24+O15*O24+P15*P24+Q15*Q24))</f>
        <v>0.76845679515080156</v>
      </c>
      <c r="W24">
        <f t="shared" si="4"/>
        <v>7</v>
      </c>
    </row>
    <row r="25" spans="2:23">
      <c r="B25" s="195" t="s">
        <v>287</v>
      </c>
      <c r="C25" s="195">
        <v>0</v>
      </c>
      <c r="D25" s="195">
        <v>0.20544743149884701</v>
      </c>
      <c r="E25" s="195">
        <v>0.79455256850115297</v>
      </c>
      <c r="F25" s="195">
        <v>0</v>
      </c>
      <c r="G25" s="195">
        <f t="shared" si="0"/>
        <v>1</v>
      </c>
      <c r="H25" s="195"/>
      <c r="I25" s="195">
        <f t="shared" si="1"/>
        <v>0.92147049582085006</v>
      </c>
      <c r="J25" s="195">
        <f>MAX(C2*C25+D2*D25+E2*E25+F2*F25,(C3*C25+D3*D25+E3*E25+F3*F25),(C4*C25+D4*D25+E4*E25+F4*F25),(C5*C25+D5*D25+E5*E25+F5*F25),(C6*C25+D6*D25+E6*E25+F6*F25),(C7*C25+D7*D25+E7*E25+F7*F25),(C8*C25+D8*D25+E8*E25+F8*F25),(C9*C25+D9*D25+E9*E25+F9*F25),(C10*C25+D10*D25+E10*E25+F10*F25),(C11*C25+D11*D25+E11*E25+F11*F25),(C12*C25+D12*D25+E12*E25+F12*F25),(C13*C25+D13*D25+E13*E25+F13*F25),(C14*C25+D14*D25+E14*E25+F14*F25),(C15*C25+D15*D25+E15*E25+F15*F25))</f>
        <v>0.73798351332536372</v>
      </c>
      <c r="M25" s="195" t="s">
        <v>287</v>
      </c>
      <c r="N25" s="195">
        <v>0.2</v>
      </c>
      <c r="O25" s="195">
        <v>0.1</v>
      </c>
      <c r="P25" s="195">
        <v>0.4</v>
      </c>
      <c r="Q25" s="195">
        <v>0.29999900000000002</v>
      </c>
      <c r="R25" s="195">
        <f t="shared" si="2"/>
        <v>0.99999900000000008</v>
      </c>
      <c r="T25" s="195">
        <f t="shared" si="3"/>
        <v>0.86322157034169578</v>
      </c>
      <c r="U25" s="195">
        <f>MAX(N2*N25+O2*O25+P2*P25+Q2*Q25,(N3*N25+O3*O25+P3*P25+Q3*Q25),(N4*N25+O4*O25+P4*P25+Q4*Q25),(N5*N25+O5*O25+P5*P25+Q5*Q25),(N6*N25+O6*O25+P6*P25+Q6*Q25),(N7*N25+O7*O25+P7*P25+Q7*Q25),(N8*N25+O8*O25+P8*P25+Q8*Q25),(N9*N25+O9*O25+P9*P25+Q9*Q25),(N10*N25+O10*O25+P10*P25+Q10*Q25),(N11*N25+O11*O25+P11*P25+Q11*Q25),(N12*N25+O12*O25+P12*P25+Q12*Q25),(N13*N25+O13*O25+P13*P25+Q13*Q25),(N14*N25+O14*O25+P14*P25+Q14*Q25),(N15*N25+O15*O25+P15*P25+Q15*Q25))</f>
        <v>0.76845596589155951</v>
      </c>
      <c r="W25">
        <f t="shared" si="4"/>
        <v>6</v>
      </c>
    </row>
    <row r="26" spans="2:23">
      <c r="B26" s="195" t="s">
        <v>288</v>
      </c>
      <c r="C26" s="195">
        <v>0</v>
      </c>
      <c r="D26" s="195">
        <v>0</v>
      </c>
      <c r="E26" s="195">
        <v>0</v>
      </c>
      <c r="F26" s="195">
        <v>0.99999999999999989</v>
      </c>
      <c r="G26" s="195">
        <f t="shared" si="0"/>
        <v>0.99999999999999989</v>
      </c>
      <c r="H26" s="195"/>
      <c r="I26" s="195">
        <f t="shared" si="1"/>
        <v>0.87833379214166196</v>
      </c>
      <c r="J26" s="195">
        <f>MAX(C2*C26+D2*D26+E2*E26+F2*F26,(C3*C26+D3*D26+E3*E26+F3*F26),(C4*C26+D4*D26+E4*E26+F4*F26),(C5*C26+D5*D26+E5*E26+F5*F26),(C6*C26+D6*D26+E6*E26+F6*F26),(C7*C26+D7*D26+E7*E26+F7*F26),(C8*C26+D8*D26+E8*E26+F8*F26),(C9*C26+D9*D26+E9*E26+F9*F26),(C10*C26+D10*D26+E10*E26+F10*F26),(C11*C26+D11*D26+E11*E26+F11*F26),(C12*C26+D12*D26+E12*E26+F12*F26),(C13*C26+D13*D26+E13*E26+F13*F26),(C14*C26+D14*D26+E14*E26+F14*F26),(C15*C26+D15*D26+E15*E26+F15*F26))</f>
        <v>0.82925924201378953</v>
      </c>
      <c r="M26" s="195" t="s">
        <v>288</v>
      </c>
      <c r="N26" s="195">
        <v>0.4</v>
      </c>
      <c r="O26" s="195">
        <v>0.1</v>
      </c>
      <c r="P26" s="195">
        <v>0.16666666666666655</v>
      </c>
      <c r="Q26" s="195">
        <v>0.33333333333333331</v>
      </c>
      <c r="R26" s="195">
        <f t="shared" si="2"/>
        <v>0.99999999999999978</v>
      </c>
      <c r="T26" s="195">
        <f t="shared" si="3"/>
        <v>0.73188331239071225</v>
      </c>
      <c r="U26" s="195">
        <f>MAX(N2*N26+O2*O26+P2*P26+Q2*Q26,(N3*N26+O3*O26+P3*P26+Q3*Q26),(N4*N26+O4*O26+P4*P26+Q4*Q26),(N5*N26+O5*O26+P5*P26+Q5*Q26),(N6*N26+O6*O26+P6*P26+Q6*Q26),(N7*N26+O7*O26+P7*P26+Q7*Q26),(N8*N26+O8*O26+P8*P26+Q8*Q26),(N9*N26+O9*O26+P9*P26+Q9*Q26),(N10*N26+O10*O26+P10*P26+Q10*Q26),(N11*N26+O11*O26+P11*P26+Q11*Q26),(N12*N26+O12*O26+P12*P26+Q12*Q26),(N13*N26+O13*O26+P13*P26+Q13*Q26),(N14*N26+O14*O26+P14*P26+Q14*Q26),(N15*N26+O15*O26+P15*P26+Q15*Q26))</f>
        <v>0.78598292152938709</v>
      </c>
      <c r="W26">
        <f t="shared" si="4"/>
        <v>13</v>
      </c>
    </row>
    <row r="27" spans="2:23">
      <c r="B27" s="195" t="s">
        <v>289</v>
      </c>
      <c r="C27" s="195">
        <v>0.78838492613364797</v>
      </c>
      <c r="D27" s="195">
        <v>0</v>
      </c>
      <c r="E27" s="195">
        <v>0.211615073866352</v>
      </c>
      <c r="F27" s="195">
        <v>0</v>
      </c>
      <c r="G27" s="195">
        <f t="shared" si="0"/>
        <v>1</v>
      </c>
      <c r="H27" s="195"/>
      <c r="I27" s="195">
        <f t="shared" si="1"/>
        <v>0.89731756625839809</v>
      </c>
      <c r="J27" s="195">
        <f>MAX(C2*C27+D2*D27+E2*E27+F2*F27,(C3*C27+D3*D27+E3*E27+F3*F27),(C4*C27+D4*D27+E4*E27+F4*F27),(C5*C27+D5*D27+E5*E27+F5*F27),(C6*C27+D6*D27+E6*E27+F6*F27),(C7*C27+D7*D27+E7*E27+F7*F27),(C8*C27+D8*D27+E8*E27+F8*F27),(C9*C27+D9*D27+E9*E27+F9*F27),(C10*C27+D10*D27+E10*E27+F10*F27),(C11*C27+D11*D27+E11*E27+F11*F27),(C12*C27+D12*D27+E12*E27+F12*F27),(C13*C27+D13*D27+E13*E27+F13*F27),(C14*C27+D14*D27+E14*E27+F14*F27),(C15*C27+D15*D27+E15*E27+F15*F27))</f>
        <v>0.74280379803594332</v>
      </c>
      <c r="M27" s="195" t="s">
        <v>289</v>
      </c>
      <c r="N27" s="195">
        <v>0.4</v>
      </c>
      <c r="O27" s="195">
        <v>0.1</v>
      </c>
      <c r="P27" s="195">
        <v>0.25000099999999981</v>
      </c>
      <c r="Q27" s="195">
        <v>0.25</v>
      </c>
      <c r="R27" s="195">
        <f t="shared" si="2"/>
        <v>1.0000009999999997</v>
      </c>
      <c r="T27" s="195">
        <f t="shared" si="3"/>
        <v>0.83083276354864788</v>
      </c>
      <c r="U27" s="195">
        <f>MAX(N2*N27+O2*O27+P2*P27+Q2*Q27,(N3*N27+O3*O27+P3*P27+Q3*Q27),(N4*N27+O4*O27+P4*P27+Q4*Q27),(N5*N27+O5*O27+P5*P27+Q5*Q27),(N6*N27+O6*O27+P6*P27+Q6*Q27),(N7*N27+O7*O27+P7*P27+Q7*Q27),(N8*N27+O8*O27+P8*P27+Q8*Q27),(N9*N27+O9*O27+P9*P27+Q9*Q27),(N10*N27+O10*O27+P10*P27+Q10*Q27),(N11*N27+O11*O27+P11*P27+Q11*Q27),(N12*N27+O12*O27+P12*P27+Q12*Q27),(N13*N27+O13*O27+P13*P27+Q13*Q27),(N14*N27+O14*O27+P14*P27+Q14*Q27),(N15*N27+O15*O27+P15*P27+Q15*Q27))</f>
        <v>0.7745271244019647</v>
      </c>
      <c r="W27">
        <f t="shared" si="4"/>
        <v>8</v>
      </c>
    </row>
    <row r="28" spans="2:23">
      <c r="B28" s="195" t="s">
        <v>290</v>
      </c>
      <c r="C28" s="195">
        <v>0.25</v>
      </c>
      <c r="D28" s="195">
        <v>0.25</v>
      </c>
      <c r="E28" s="195">
        <v>0.25</v>
      </c>
      <c r="F28" s="195">
        <v>0.25</v>
      </c>
      <c r="G28" s="195">
        <f t="shared" si="0"/>
        <v>1</v>
      </c>
      <c r="H28" s="195"/>
      <c r="I28" s="195">
        <f t="shared" si="1"/>
        <v>1</v>
      </c>
      <c r="J28" s="195">
        <f>MAX(C2*C28+D2*D28+E2*E28+F2*F28,(C3*C28+D3*D28+E3*E28+F3*F28),(C4*C28+D4*D28+E4*E28+F4*F28),(C5*C28+D5*D28+E5*E28+F5*F28),(C6*C28+D6*D28+E6*E28+F6*F28),(C7*C28+D7*D28+E7*E28+F7*F28),(C8*C28+D8*D28+E8*E28+F8*F28),(C9*C28+D9*D28+E9*E28+F9*F28),(C10*C28+D10*D28+E10*E28+F10*F28),(C11*C28+D11*D28+E11*E28+F11*F28),(C12*C28+D12*D28+E12*E28+F12*F28),(C13*C28+D13*D28+E13*E28+F13*F28),(C14*C28+D14*D28+E14*E28+F14*F28),(C15*C28+D15*D28+E15*E28+F15*F28))</f>
        <v>0.79855157824305678</v>
      </c>
      <c r="M28" s="195" t="s">
        <v>290</v>
      </c>
      <c r="N28" s="195">
        <v>0.25</v>
      </c>
      <c r="O28" s="195">
        <v>0.25</v>
      </c>
      <c r="P28" s="195">
        <v>0.25</v>
      </c>
      <c r="Q28" s="195">
        <v>0.25</v>
      </c>
      <c r="R28" s="195">
        <f t="shared" si="2"/>
        <v>1</v>
      </c>
      <c r="T28" s="195">
        <f t="shared" si="3"/>
        <v>1</v>
      </c>
      <c r="U28" s="195">
        <f>MAX(N2*N28+O2*O28+P2*P28+Q2*Q28,(N3*N28+O3*O28+P3*P28+Q3*Q28),(N4*N28+O4*O28+P4*P28+Q4*Q28),(N5*N28+O5*O28+P5*P28+Q5*Q28),(N6*N28+O6*O28+P6*P28+Q6*Q28),(N7*N28+O7*O28+P7*P28+Q7*Q28),(N8*N28+O8*O28+P8*P28+Q8*Q28),(N9*N28+O9*O28+P9*P28+Q9*Q28),(N10*N28+O10*O28+P10*P28+Q10*Q28),(N11*N28+O11*O28+P11*P28+Q11*Q28),(N12*N28+O12*O28+P12*P28+Q12*Q28),(N13*N28+O13*O28+P13*P28+Q13*Q28),(N14*N28+O14*O28+P14*P28+Q14*Q28),(N15*N28+O15*O28+P15*P28+Q15*Q28))</f>
        <v>0.79855157824305678</v>
      </c>
      <c r="W28">
        <f t="shared" si="4"/>
        <v>1</v>
      </c>
    </row>
    <row r="29" spans="2:23">
      <c r="B29" s="195" t="s">
        <v>291</v>
      </c>
      <c r="C29" s="195">
        <v>0</v>
      </c>
      <c r="D29" s="195">
        <v>0</v>
      </c>
      <c r="E29" s="195">
        <v>0</v>
      </c>
      <c r="F29" s="195">
        <v>1</v>
      </c>
      <c r="G29" s="195">
        <f t="shared" si="0"/>
        <v>1</v>
      </c>
      <c r="H29" s="195"/>
      <c r="I29" s="195">
        <f t="shared" si="1"/>
        <v>0.69560024175810187</v>
      </c>
      <c r="J29" s="195">
        <f>MAX(C2*C29+D2*D29+E2*E29+F2*F29,(C3*C29+D3*D29+E3*E29+F3*F29),(C4*C29+D4*D29+E4*E29+F4*F29),(C5*C29+D5*D29+E5*E29+F5*F29),(C6*C29+D6*D29+E6*E29+F6*F29),(C7*C29+D7*D29+E7*E29+F7*F29),(C8*C29+D8*D29+E8*E29+F8*F29),(C9*C29+D9*D29+E9*E29+F9*F29),(C10*C29+D10*D29+E10*E29+F10*F29),(C11*C29+D11*D29+E11*E29+F11*F29),(C12*C29+D12*D29+E12*E29+F12*F29),(C13*C29+D13*D29+E13*E29+F13*F29),(C14*C29+D14*D29+E14*E29+F14*F29),(C15*C29+D15*D29+E15*E29+F15*F29))</f>
        <v>0.82925924201378964</v>
      </c>
      <c r="M29" s="195" t="s">
        <v>291</v>
      </c>
      <c r="N29" s="195">
        <v>0.4</v>
      </c>
      <c r="O29" s="195">
        <v>0.1</v>
      </c>
      <c r="P29" s="195">
        <v>0.16666666666666652</v>
      </c>
      <c r="Q29" s="195">
        <v>0.33333333333333331</v>
      </c>
      <c r="R29" s="195">
        <f t="shared" si="2"/>
        <v>0.99999999999999978</v>
      </c>
      <c r="T29" s="195">
        <f t="shared" si="3"/>
        <v>0.62768673261993291</v>
      </c>
      <c r="U29" s="195">
        <f>MAX(N2*N29+O2*O29+P2*P29+Q2*Q29,(N3*N29+O3*O29+P3*P29+Q3*Q29),(N4*N29+O4*O29+P4*P29+Q4*Q29),(N5*N29+O5*O29+P5*P29+Q5*Q29),(N6*N29+O6*O29+P6*P29+Q6*Q29),(N7*N29+O7*O29+P7*P29+Q7*Q29),(N8*N29+O8*O29+P8*P29+Q8*Q29),(N9*N29+O9*O29+P9*P29+Q9*Q29),(N10*N29+O10*O29+P10*P29+Q10*Q29),(N11*N29+O11*O29+P11*P29+Q11*Q29),(N12*N29+O12*O29+P12*P29+Q12*Q29),(N13*N29+O13*O29+P13*P29+Q13*Q29),(N14*N29+O14*O29+P14*P29+Q14*Q29),(N15*N29+O15*O29+P15*P29+Q15*Q29))</f>
        <v>0.78598292152938709</v>
      </c>
      <c r="W29">
        <f t="shared" si="4"/>
        <v>14</v>
      </c>
    </row>
    <row r="30" spans="2:23">
      <c r="B30" s="195" t="s">
        <v>292</v>
      </c>
      <c r="C30" s="195">
        <v>1.83505215744246E-2</v>
      </c>
      <c r="D30" s="195">
        <v>0</v>
      </c>
      <c r="E30" s="195">
        <v>0.74733351557493899</v>
      </c>
      <c r="F30" s="195">
        <v>0.23431596285063599</v>
      </c>
      <c r="G30" s="195">
        <f t="shared" si="0"/>
        <v>0.99999999999999956</v>
      </c>
      <c r="H30" s="195"/>
      <c r="I30" s="195">
        <f t="shared" si="1"/>
        <v>1</v>
      </c>
      <c r="J30" s="195">
        <f>MAX(C2*C30+D2*D30+E2*E30+F2*F30,(C3*C30+D3*D30+E3*E30+F3*F30),(C4*C30+D4*D30+E4*E30+F4*F30),(C5*C30+D5*D30+E5*E30+F5*F30),(C6*C30+D6*D30+E6*E30+F6*F30),(C7*C30+D7*D30+E7*E30+F7*F30),(C8*C30+D8*D30+E8*E30+F8*F30),(C9*C30+D9*D30+E9*E30+F9*F30),(C10*C30+D10*D30+E10*E30+F10*F30),(C11*C30+D11*D30+E11*E30+F11*F30),(C12*C30+D12*D30+E12*E30+F12*F30),(C13*C30+D13*D30+E13*E30+F13*F30),(C14*C30+D14*D30+E14*E30+F14*F30),(C15*C30+D15*D30+E15*E30+F15*F30))</f>
        <v>0.77721903050962404</v>
      </c>
      <c r="M30" s="195" t="s">
        <v>292</v>
      </c>
      <c r="N30" s="195">
        <v>0.2</v>
      </c>
      <c r="O30" s="195">
        <v>0.1</v>
      </c>
      <c r="P30" s="195">
        <v>0.4</v>
      </c>
      <c r="Q30" s="195">
        <v>0.3000009999999998</v>
      </c>
      <c r="R30" s="195">
        <f t="shared" si="2"/>
        <v>1.0000009999999999</v>
      </c>
      <c r="T30" s="195">
        <f t="shared" si="3"/>
        <v>0.90891347511664766</v>
      </c>
      <c r="U30" s="195">
        <f>MAX(N2*N30+O2*O30+P2*P30+Q2*Q30,(N3*N30+O3*O30+P3*P30+Q3*Q30),(N4*N30+O4*O30+P4*P30+Q4*Q30),(N5*N30+O5*O30+P5*P30+Q5*Q30),(N6*N30+O6*O30+P6*P30+Q6*Q30),(N7*N30+O7*O30+P7*P30+Q7*Q30),(N8*N30+O8*O30+P8*P30+Q8*Q30),(N9*N30+O9*O30+P9*P30+Q9*Q30),(N10*N30+O10*O30+P10*P30+Q10*Q30),(N11*N30+O11*O30+P11*P30+Q11*Q30),(N12*N30+O12*O30+P12*P30+Q12*Q30),(N13*N30+O13*O30+P13*P30+Q13*Q30),(N14*N30+O14*O30+P14*P30+Q14*Q30),(N15*N30+O15*O30+P15*P30+Q15*Q30))</f>
        <v>0.76845762441004339</v>
      </c>
      <c r="W30">
        <f t="shared" si="4"/>
        <v>3</v>
      </c>
    </row>
    <row r="31" spans="2:23">
      <c r="B31" s="195" t="s">
        <v>274</v>
      </c>
      <c r="C31" s="195">
        <v>0</v>
      </c>
      <c r="D31" s="195">
        <v>0</v>
      </c>
      <c r="E31" s="195">
        <v>0</v>
      </c>
      <c r="F31" s="195">
        <v>0.99999999999999989</v>
      </c>
      <c r="G31" s="195">
        <f t="shared" si="0"/>
        <v>0.99999999999999989</v>
      </c>
      <c r="H31" s="195"/>
      <c r="I31" s="195">
        <f t="shared" si="1"/>
        <v>0.88825950718976598</v>
      </c>
      <c r="J31" s="195">
        <f>MAX(C2*C31+D2*D31+E2*E31+F2*F31,(C3*C31+D3*D31+E3*E31+F3*F31),(C4*C31+D4*D31+E4*E31+F4*F31),(C5*C31+D5*D31+E5*E31+F5*F31),(C6*C31+D6*D31+E6*E31+F6*F31),(C7*C31+D7*D31+E7*E31+F7*F31),(C8*C31+D8*D31+E8*E31+F8*F31),(C9*C31+D9*D31+E9*E31+F9*F31),(C10*C31+D10*D31+E10*E31+F10*F31),(C11*C31+D11*D31+E11*E31+F11*F31),(C12*C31+D12*D31+E12*E31+F12*F31),(C13*C31+D13*D31+E13*E31+F13*F31),(C14*C31+D14*D31+E14*E31+F14*F31),(C15*C31+D15*D31+E15*E31+F15*F31))</f>
        <v>0.82925924201378953</v>
      </c>
      <c r="M31" s="195" t="s">
        <v>274</v>
      </c>
      <c r="N31" s="195">
        <v>0.4</v>
      </c>
      <c r="O31" s="195">
        <v>0.1</v>
      </c>
      <c r="P31" s="195">
        <v>0.16666666666666652</v>
      </c>
      <c r="Q31" s="195">
        <v>0.33333333333333331</v>
      </c>
      <c r="R31" s="195">
        <f t="shared" si="2"/>
        <v>0.99999999999999978</v>
      </c>
      <c r="T31" s="195">
        <f t="shared" si="3"/>
        <v>0.78925621681421532</v>
      </c>
      <c r="U31" s="195">
        <f>MAX(N2*N31+O2*O31+P2*P31+Q2*Q31,(N3*N31+O3*O31+P3*P31+Q3*Q31),(N4*N31+O4*O31+P4*P31+Q4*Q31),(N5*N31+O5*O31+P5*P31+Q5*Q31),(N6*N31+O6*O31+P6*P31+Q6*Q31),(N7*N31+O7*O31+P7*P31+Q7*Q31),(N8*N31+O8*O31+P8*P31+Q8*Q31),(N9*N31+O9*O31+P9*P31+Q9*Q31),(N10*N31+O10*O31+P10*P31+Q10*Q31),(N11*N31+O11*O31+P11*P31+Q11*Q31),(N12*N31+O12*O31+P12*P31+Q12*Q31),(N13*N31+O13*O31+P13*P31+Q13*Q31),(N14*N31+O14*O31+P14*P31+Q14*Q31),(N15*N31+O15*O31+P15*P31+Q15*Q31))</f>
        <v>0.78598292152938709</v>
      </c>
      <c r="W31">
        <f t="shared" si="4"/>
        <v>10</v>
      </c>
    </row>
    <row r="32" spans="2:23">
      <c r="B32" s="195" t="s">
        <v>932</v>
      </c>
      <c r="C32" s="195">
        <v>0.85600259194225203</v>
      </c>
      <c r="D32" s="195">
        <v>0.119125059542576</v>
      </c>
      <c r="E32" s="195">
        <v>0</v>
      </c>
      <c r="F32" s="195">
        <v>2.4872348515171699E-2</v>
      </c>
      <c r="G32" s="195">
        <f t="shared" si="0"/>
        <v>0.99999999999999978</v>
      </c>
      <c r="H32" s="195"/>
      <c r="I32" s="195">
        <f t="shared" si="1"/>
        <v>1</v>
      </c>
      <c r="J32" s="195">
        <f>MAX(C2*C32+D2*D32+E2*E32+F2*F32,(C3*C32+D3*D32+E3*E32+F3*F32),(C4*C32+D4*D32+E4*E32+F4*F32),(C5*C32+D5*D32+E5*E32+F5*F32),(C6*C32+D6*D32+E6*E32+F6*F32),(C7*C32+D7*D32+E7*E32+F7*F32),(C8*C32+D8*D32+E8*E32+F8*F32),(C9*C32+D9*D32+E9*E32+F9*F32),(C10*C32+D10*D32+E10*E32+F10*F32),(C11*C32+D11*D32+E11*E32+F11*F32),(C12*C32+D12*D32+E12*E32+F12*F32),(C13*C32+D13*D32+E13*E32+F13*F32),(C14*C32+D14*D32+E14*E32+F14*F32),(C15*C32+D15*D32+E15*E32+F15*F32))</f>
        <v>0.85850575155937991</v>
      </c>
      <c r="M32" s="195" t="s">
        <v>932</v>
      </c>
      <c r="N32" s="195">
        <v>0.4</v>
      </c>
      <c r="O32" s="195">
        <v>0.33333333333333331</v>
      </c>
      <c r="P32" s="195">
        <v>0</v>
      </c>
      <c r="Q32" s="195">
        <v>0.26666763169500884</v>
      </c>
      <c r="R32" s="195">
        <f t="shared" si="2"/>
        <v>1.0000009650283421</v>
      </c>
      <c r="T32" s="195">
        <f t="shared" si="3"/>
        <v>0.77555875232108884</v>
      </c>
      <c r="U32" s="195">
        <f>MAX(N2*N32+O2*O32+P2*P32+Q2*Q32,(N3*N32+O3*O32+P3*P32+Q3*Q32),(N4*N32+O4*O32+P4*P32+Q4*Q32),(N5*N32+O5*O32+P5*P32+Q5*Q32),(N6*N32+O6*O32+P6*P32+Q6*Q32),(N7*N32+O7*O32+P7*P32+Q7*Q32),(N8*N32+O8*O32+P8*P32+Q8*Q32),(N9*N32+O9*O32+P9*P32+Q9*Q32),(N10*N32+O10*O32+P10*P32+Q10*Q32),(N11*N32+O11*O32+P11*P32+Q11*Q32),(N12*N32+O12*O32+P12*P32+Q12*Q32),(N13*N32+O13*O32+P13*P32+Q13*Q32),(N14*N32+O14*O32+P14*P32+Q14*Q32),(N15*N32+O15*O32+P15*P32+Q15*Q32))</f>
        <v>0.82929176535799187</v>
      </c>
      <c r="W32">
        <f t="shared" si="4"/>
        <v>12</v>
      </c>
    </row>
    <row r="34" spans="1:17">
      <c r="A34" t="s">
        <v>942</v>
      </c>
      <c r="C34">
        <f>AVERAGE(C19:C32)</f>
        <v>0.29214125350138598</v>
      </c>
      <c r="D34">
        <f t="shared" ref="D34:F34" si="5">AVERAGE(D19:D32)</f>
        <v>4.1040892217244503E-2</v>
      </c>
      <c r="E34">
        <f t="shared" si="5"/>
        <v>0.35554502281224476</v>
      </c>
      <c r="F34">
        <f t="shared" si="5"/>
        <v>0.31127283146912454</v>
      </c>
      <c r="G34" s="195"/>
      <c r="L34" t="s">
        <v>944</v>
      </c>
      <c r="M34" s="195" t="s">
        <v>436</v>
      </c>
      <c r="N34" s="195">
        <v>0.2</v>
      </c>
      <c r="O34" s="195">
        <v>0.1</v>
      </c>
      <c r="P34" s="195">
        <v>0</v>
      </c>
      <c r="Q34" s="195">
        <v>0.25</v>
      </c>
    </row>
    <row r="35" spans="1:17">
      <c r="G35" s="195"/>
      <c r="M35" s="195" t="s">
        <v>435</v>
      </c>
      <c r="N35" s="195">
        <v>0.4</v>
      </c>
      <c r="O35">
        <f>1/3</f>
        <v>0.33333333333333331</v>
      </c>
      <c r="P35" s="195">
        <v>0.4</v>
      </c>
      <c r="Q35">
        <f>1/3</f>
        <v>0.33333333333333331</v>
      </c>
    </row>
    <row r="36" spans="1:17">
      <c r="A36" t="s">
        <v>948</v>
      </c>
      <c r="G36" s="195"/>
      <c r="I36" t="s">
        <v>949</v>
      </c>
    </row>
    <row r="37" spans="1:17">
      <c r="B37" t="s">
        <v>951</v>
      </c>
      <c r="C37">
        <v>0.53306669620326408</v>
      </c>
      <c r="D37">
        <v>0</v>
      </c>
      <c r="E37">
        <v>0</v>
      </c>
      <c r="F37">
        <v>0.46693330379673548</v>
      </c>
      <c r="G37">
        <f>SUM(C37:F37)</f>
        <v>0.99999999999999956</v>
      </c>
      <c r="I37">
        <f>((I19-I39)^14+(I20-I40)^14+(I21-I41)^14+(I22-I42)^14+(I23-I43)^14+(I24-I44)^14+(I25-I45)^14+(I26-I46)^14+(I27-I47)^14+(I28-I48)^14+(I29-I49)^14+(I30-I50)^14+(I31-I51)^14+(I32-I52)^14)^(1/14)</f>
        <v>0.42028360900130801</v>
      </c>
    </row>
    <row r="38" spans="1:17">
      <c r="A38" t="s">
        <v>1047</v>
      </c>
      <c r="C38" t="s">
        <v>952</v>
      </c>
      <c r="D38" t="s">
        <v>930</v>
      </c>
      <c r="H38" t="s">
        <v>930</v>
      </c>
      <c r="I38" t="s">
        <v>950</v>
      </c>
    </row>
    <row r="39" spans="1:17">
      <c r="B39" s="195" t="s">
        <v>281</v>
      </c>
      <c r="C39">
        <v>0.60078921109126537</v>
      </c>
      <c r="D39">
        <f>RANK(C39,$C$39:$C$52,0)</f>
        <v>9</v>
      </c>
      <c r="H39">
        <f>RANK(I39,$I$39:$I$52,0)</f>
        <v>2</v>
      </c>
      <c r="I39">
        <f>$C$37*C2+$D$37*D2+$E$37*E2+$F$37*F2</f>
        <v>0.70197225364303972</v>
      </c>
    </row>
    <row r="40" spans="1:17">
      <c r="B40" s="195" t="s">
        <v>283</v>
      </c>
      <c r="C40">
        <v>0.67092275990423345</v>
      </c>
      <c r="D40">
        <f t="shared" ref="D40:D52" si="6">RANK(C40,$C$39:$C$52,0)</f>
        <v>4</v>
      </c>
      <c r="H40">
        <f t="shared" ref="H40:H52" si="7">RANK(I40,$I$39:$I$52,0)</f>
        <v>8</v>
      </c>
      <c r="I40">
        <f t="shared" ref="I40:I52" si="8">$C$37*C3+$D$37*D3+$E$37*E3+$F$37*F3</f>
        <v>0.66001014718259454</v>
      </c>
    </row>
    <row r="41" spans="1:17">
      <c r="B41" s="195" t="s">
        <v>272</v>
      </c>
      <c r="C41">
        <v>0.57500761181047311</v>
      </c>
      <c r="D41">
        <f t="shared" si="6"/>
        <v>11</v>
      </c>
      <c r="H41">
        <f t="shared" si="7"/>
        <v>7</v>
      </c>
      <c r="I41">
        <f t="shared" si="8"/>
        <v>0.6678814427402211</v>
      </c>
    </row>
    <row r="42" spans="1:17">
      <c r="B42" s="195" t="s">
        <v>284</v>
      </c>
      <c r="C42">
        <v>0.7125957705061492</v>
      </c>
      <c r="D42">
        <f t="shared" si="6"/>
        <v>2</v>
      </c>
      <c r="H42">
        <f t="shared" si="7"/>
        <v>5</v>
      </c>
      <c r="I42">
        <f t="shared" si="8"/>
        <v>0.67248237476487538</v>
      </c>
    </row>
    <row r="43" spans="1:17">
      <c r="B43" s="195" t="s">
        <v>285</v>
      </c>
      <c r="C43">
        <v>0.67032957254083603</v>
      </c>
      <c r="D43">
        <f t="shared" si="6"/>
        <v>5</v>
      </c>
      <c r="H43">
        <f t="shared" si="7"/>
        <v>13</v>
      </c>
      <c r="I43">
        <f t="shared" si="8"/>
        <v>0.5958866035755731</v>
      </c>
    </row>
    <row r="44" spans="1:17">
      <c r="B44" s="195" t="s">
        <v>286</v>
      </c>
      <c r="C44">
        <v>0.66383050992199422</v>
      </c>
      <c r="D44">
        <f t="shared" si="6"/>
        <v>6</v>
      </c>
      <c r="H44">
        <f t="shared" si="7"/>
        <v>6</v>
      </c>
      <c r="I44">
        <f t="shared" si="8"/>
        <v>0.67108684148305897</v>
      </c>
    </row>
    <row r="45" spans="1:17">
      <c r="B45" s="195" t="s">
        <v>287</v>
      </c>
      <c r="C45">
        <v>0.65508106788720466</v>
      </c>
      <c r="D45">
        <f t="shared" si="6"/>
        <v>7</v>
      </c>
      <c r="H45">
        <f t="shared" si="7"/>
        <v>11</v>
      </c>
      <c r="I45">
        <f t="shared" si="8"/>
        <v>0.62928108865586507</v>
      </c>
    </row>
    <row r="46" spans="1:17">
      <c r="B46" s="195" t="s">
        <v>288</v>
      </c>
      <c r="C46">
        <v>0.55435556079188031</v>
      </c>
      <c r="D46">
        <f t="shared" si="6"/>
        <v>12</v>
      </c>
      <c r="H46">
        <f t="shared" si="7"/>
        <v>10</v>
      </c>
      <c r="I46">
        <f t="shared" si="8"/>
        <v>0.63217621272003366</v>
      </c>
    </row>
    <row r="47" spans="1:17">
      <c r="B47" s="195" t="s">
        <v>289</v>
      </c>
      <c r="C47">
        <v>0.6271218003978446</v>
      </c>
      <c r="D47">
        <f t="shared" si="6"/>
        <v>8</v>
      </c>
      <c r="H47">
        <f t="shared" si="7"/>
        <v>4</v>
      </c>
      <c r="I47">
        <f t="shared" si="8"/>
        <v>0.67627052371833574</v>
      </c>
    </row>
    <row r="48" spans="1:17">
      <c r="B48" s="195" t="s">
        <v>290</v>
      </c>
      <c r="C48">
        <v>0.76271068960158195</v>
      </c>
      <c r="D48">
        <f t="shared" si="6"/>
        <v>1</v>
      </c>
      <c r="H48">
        <f t="shared" si="7"/>
        <v>1</v>
      </c>
      <c r="I48">
        <f t="shared" si="8"/>
        <v>0.79047319574532815</v>
      </c>
    </row>
    <row r="49" spans="2:9">
      <c r="B49" s="195" t="s">
        <v>291</v>
      </c>
      <c r="C49">
        <v>0.48655751705457762</v>
      </c>
      <c r="D49">
        <f t="shared" si="6"/>
        <v>13</v>
      </c>
      <c r="H49">
        <f t="shared" si="7"/>
        <v>14</v>
      </c>
      <c r="I49">
        <f t="shared" si="8"/>
        <v>0.53707981201526545</v>
      </c>
    </row>
    <row r="50" spans="2:9">
      <c r="B50" s="195" t="s">
        <v>292</v>
      </c>
      <c r="C50">
        <v>0.69555484863892691</v>
      </c>
      <c r="D50">
        <f t="shared" si="6"/>
        <v>3</v>
      </c>
      <c r="H50">
        <f t="shared" si="7"/>
        <v>9</v>
      </c>
      <c r="I50">
        <f t="shared" si="8"/>
        <v>0.64789896496466737</v>
      </c>
    </row>
    <row r="51" spans="2:9">
      <c r="B51" s="195" t="s">
        <v>274</v>
      </c>
      <c r="C51">
        <v>0.5938435322005291</v>
      </c>
      <c r="D51">
        <f t="shared" si="6"/>
        <v>10</v>
      </c>
      <c r="H51">
        <f t="shared" si="7"/>
        <v>3</v>
      </c>
      <c r="I51">
        <f t="shared" si="8"/>
        <v>0.68851215979557878</v>
      </c>
    </row>
    <row r="52" spans="2:9">
      <c r="B52" s="195" t="s">
        <v>932</v>
      </c>
      <c r="C52">
        <v>0.42155530956820952</v>
      </c>
      <c r="D52">
        <f t="shared" si="6"/>
        <v>14</v>
      </c>
      <c r="H52">
        <f t="shared" si="7"/>
        <v>12</v>
      </c>
      <c r="I52">
        <f t="shared" si="8"/>
        <v>0.61538792948841803</v>
      </c>
    </row>
  </sheetData>
  <pageMargins left="0.7" right="0.7" top="0.75" bottom="0.75" header="0.3" footer="0.3"/>
</worksheet>
</file>

<file path=xl/worksheets/sheet162.xml><?xml version="1.0" encoding="utf-8"?>
<worksheet xmlns="http://schemas.openxmlformats.org/spreadsheetml/2006/main" xmlns:r="http://schemas.openxmlformats.org/officeDocument/2006/relationships">
  <dimension ref="A1:O50"/>
  <sheetViews>
    <sheetView topLeftCell="A24" workbookViewId="0">
      <selection activeCell="R37" sqref="R37"/>
    </sheetView>
  </sheetViews>
  <sheetFormatPr defaultRowHeight="11.25"/>
  <cols>
    <col min="1" max="13" width="9.140625" style="792"/>
    <col min="14" max="14" width="13.7109375" style="792" bestFit="1" customWidth="1"/>
    <col min="15" max="15" width="11.28515625" style="792" bestFit="1" customWidth="1"/>
    <col min="16" max="16384" width="9.140625" style="792"/>
  </cols>
  <sheetData>
    <row r="1" spans="1:15">
      <c r="A1" s="794" t="s">
        <v>1052</v>
      </c>
      <c r="B1" s="794"/>
      <c r="C1" s="794"/>
      <c r="D1" s="794"/>
      <c r="E1" s="794"/>
      <c r="F1" s="794"/>
      <c r="G1" s="794"/>
      <c r="H1" s="794"/>
      <c r="I1" s="794"/>
      <c r="J1" s="794"/>
      <c r="K1" s="794"/>
      <c r="L1" s="794"/>
      <c r="M1" s="795"/>
      <c r="N1" s="795"/>
      <c r="O1" s="795"/>
    </row>
    <row r="2" spans="1:15">
      <c r="A2" s="794"/>
      <c r="B2" s="794"/>
      <c r="C2" s="794"/>
      <c r="D2" s="794"/>
      <c r="E2" s="794"/>
      <c r="F2" s="794"/>
      <c r="G2" s="794"/>
      <c r="H2" s="794"/>
      <c r="I2" s="794"/>
      <c r="J2" s="794"/>
      <c r="K2" s="794"/>
      <c r="L2" s="794"/>
      <c r="M2" s="795"/>
      <c r="N2" s="795"/>
      <c r="O2" s="795"/>
    </row>
    <row r="3" spans="1:15" s="793" customFormat="1">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797">
        <f>'9'!H24</f>
        <v>0.41717781465803982</v>
      </c>
      <c r="C4" s="797">
        <f>'9'!P24</f>
        <v>0.54240966926239531</v>
      </c>
      <c r="D4" s="797">
        <f>'9'!X24</f>
        <v>0.41150826500573989</v>
      </c>
      <c r="E4" s="797">
        <f>'9'!AF24</f>
        <v>0.45115399255083855</v>
      </c>
      <c r="F4" s="797">
        <f>'9'!AN24</f>
        <v>0.50060255423943811</v>
      </c>
      <c r="G4" s="797">
        <f>'9'!AV24</f>
        <v>0.46499741007593187</v>
      </c>
      <c r="H4" s="797">
        <f>'9'!BD24</f>
        <v>0.51417842575468864</v>
      </c>
      <c r="I4" s="797">
        <f>'9'!BL24</f>
        <v>0.45189313497432443</v>
      </c>
      <c r="J4" s="797">
        <f>'9'!BT24</f>
        <v>0.57333980421299502</v>
      </c>
      <c r="K4" s="797">
        <f>'9'!CB24</f>
        <v>0.53108299245816659</v>
      </c>
      <c r="L4" s="797">
        <f>'9'!CJ24</f>
        <v>0.36646079370958801</v>
      </c>
      <c r="M4" s="798">
        <f>'9'!CR24</f>
        <v>0.5344141017484183</v>
      </c>
      <c r="N4" s="798">
        <f>'9'!CZ24</f>
        <v>0.45351020518611329</v>
      </c>
      <c r="O4" s="798">
        <f>'9'!DH24</f>
        <v>0.3549486231110916</v>
      </c>
    </row>
    <row r="5" spans="1:15">
      <c r="A5" s="794">
        <f>A4+1</f>
        <v>1981</v>
      </c>
      <c r="B5" s="797">
        <f>'9'!H25</f>
        <v>0.424567682875302</v>
      </c>
      <c r="C5" s="797">
        <f>'9'!P25</f>
        <v>0.54260872000058802</v>
      </c>
      <c r="D5" s="797">
        <f>'9'!X25</f>
        <v>0.41321158525926038</v>
      </c>
      <c r="E5" s="797">
        <f>'9'!AF25</f>
        <v>0.4475168491644077</v>
      </c>
      <c r="F5" s="797">
        <f>'9'!AN25</f>
        <v>0.50445318369517678</v>
      </c>
      <c r="G5" s="797">
        <f>'9'!AV25</f>
        <v>0.46920441533006352</v>
      </c>
      <c r="H5" s="797">
        <f>'9'!BD25</f>
        <v>0.51449620431709986</v>
      </c>
      <c r="I5" s="797">
        <f>'9'!BL25</f>
        <v>0.45554554925298479</v>
      </c>
      <c r="J5" s="797">
        <f>'9'!BT25</f>
        <v>0.53272633548470116</v>
      </c>
      <c r="K5" s="797">
        <f>'9'!CB25</f>
        <v>0.49909979046762021</v>
      </c>
      <c r="L5" s="797">
        <f>'9'!CJ25</f>
        <v>0.36620541988850763</v>
      </c>
      <c r="M5" s="798">
        <f>'9'!CR25</f>
        <v>0.53521581689044573</v>
      </c>
      <c r="N5" s="798">
        <f>'9'!CZ25</f>
        <v>0.44431335020386181</v>
      </c>
      <c r="O5" s="798">
        <f>'9'!DH25</f>
        <v>0.35024069394814455</v>
      </c>
    </row>
    <row r="6" spans="1:15">
      <c r="A6" s="794">
        <f t="shared" ref="A6:A33" si="0">A5+1</f>
        <v>1982</v>
      </c>
      <c r="B6" s="797">
        <f>'9'!H26</f>
        <v>0.42061110910738697</v>
      </c>
      <c r="C6" s="797">
        <f>'9'!P26</f>
        <v>0.5431441283001246</v>
      </c>
      <c r="D6" s="797">
        <f>'9'!X26</f>
        <v>0.4147220209797654</v>
      </c>
      <c r="E6" s="797">
        <f>'9'!AF26</f>
        <v>0.45155186614588594</v>
      </c>
      <c r="F6" s="797">
        <f>'9'!AN26</f>
        <v>0.51081384749524261</v>
      </c>
      <c r="G6" s="797">
        <f>'9'!AV26</f>
        <v>0.47410819288523764</v>
      </c>
      <c r="H6" s="797">
        <f>'9'!BD26</f>
        <v>0.50602341991840805</v>
      </c>
      <c r="I6" s="797">
        <f>'9'!BL26</f>
        <v>0.4578191880623817</v>
      </c>
      <c r="J6" s="797">
        <f>'9'!BT26</f>
        <v>0.55819369517525219</v>
      </c>
      <c r="K6" s="797">
        <f>'9'!CB26</f>
        <v>0.55190462979847388</v>
      </c>
      <c r="L6" s="797">
        <f>'9'!CJ26</f>
        <v>0.36868114890781845</v>
      </c>
      <c r="M6" s="798">
        <f>'9'!CR26</f>
        <v>0.53070230995216339</v>
      </c>
      <c r="N6" s="798">
        <f>'9'!CZ26</f>
        <v>0.4357469554587472</v>
      </c>
      <c r="O6" s="798">
        <f>'9'!DH26</f>
        <v>0.34202181995579545</v>
      </c>
    </row>
    <row r="7" spans="1:15">
      <c r="A7" s="794">
        <f t="shared" si="0"/>
        <v>1983</v>
      </c>
      <c r="B7" s="797">
        <f>'9'!H27</f>
        <v>0.42206426475917319</v>
      </c>
      <c r="C7" s="797">
        <f>'9'!P27</f>
        <v>0.54167080726783357</v>
      </c>
      <c r="D7" s="797">
        <f>'9'!X27</f>
        <v>0.42197778252209733</v>
      </c>
      <c r="E7" s="797">
        <f>'9'!AF27</f>
        <v>0.45465869601039843</v>
      </c>
      <c r="F7" s="797">
        <f>'9'!AN27</f>
        <v>0.51543938953133761</v>
      </c>
      <c r="G7" s="797">
        <f>'9'!AV27</f>
        <v>0.47413859578397577</v>
      </c>
      <c r="H7" s="797">
        <f>'9'!BD27</f>
        <v>0.5128401092923276</v>
      </c>
      <c r="I7" s="797">
        <f>'9'!BL27</f>
        <v>0.46074705914379721</v>
      </c>
      <c r="J7" s="797">
        <f>'9'!BT27</f>
        <v>0.56447472961401335</v>
      </c>
      <c r="K7" s="797">
        <f>'9'!CB27</f>
        <v>0.5559872392752353</v>
      </c>
      <c r="L7" s="797">
        <f>'9'!CJ27</f>
        <v>0.37467132346704768</v>
      </c>
      <c r="M7" s="798">
        <f>'9'!CR27</f>
        <v>0.52401518817222636</v>
      </c>
      <c r="N7" s="798">
        <f>'9'!CZ27</f>
        <v>0.43179444753835106</v>
      </c>
      <c r="O7" s="798">
        <f>'9'!DH27</f>
        <v>0.34284517700877004</v>
      </c>
    </row>
    <row r="8" spans="1:15">
      <c r="A8" s="794">
        <f t="shared" si="0"/>
        <v>1984</v>
      </c>
      <c r="B8" s="797">
        <f>'9'!H28</f>
        <v>0.4316203969932656</v>
      </c>
      <c r="C8" s="797">
        <f>'9'!P28</f>
        <v>0.54490021523888243</v>
      </c>
      <c r="D8" s="797">
        <f>'9'!X28</f>
        <v>0.4338058786809067</v>
      </c>
      <c r="E8" s="797">
        <f>'9'!AF28</f>
        <v>0.46503525510870014</v>
      </c>
      <c r="F8" s="797">
        <f>'9'!AN28</f>
        <v>0.52327962227604186</v>
      </c>
      <c r="G8" s="797">
        <f>'9'!AV28</f>
        <v>0.47210232521905471</v>
      </c>
      <c r="H8" s="797">
        <f>'9'!BD28</f>
        <v>0.45302023996181184</v>
      </c>
      <c r="I8" s="797">
        <f>'9'!BL28</f>
        <v>0.46664067439958318</v>
      </c>
      <c r="J8" s="797">
        <f>'9'!BT28</f>
        <v>0.56630763825064245</v>
      </c>
      <c r="K8" s="797">
        <f>'9'!CB28</f>
        <v>0.5686562930699024</v>
      </c>
      <c r="L8" s="797">
        <f>'9'!CJ28</f>
        <v>0.37486671902303426</v>
      </c>
      <c r="M8" s="798">
        <f>'9'!CR28</f>
        <v>0.52380368658399079</v>
      </c>
      <c r="N8" s="798">
        <f>'9'!CZ28</f>
        <v>0.424900338474273</v>
      </c>
      <c r="O8" s="798">
        <f>'9'!DH28</f>
        <v>0.34771570497853443</v>
      </c>
    </row>
    <row r="9" spans="1:15">
      <c r="A9" s="794">
        <f t="shared" si="0"/>
        <v>1985</v>
      </c>
      <c r="B9" s="797">
        <f>'9'!H29</f>
        <v>0.44044624999475157</v>
      </c>
      <c r="C9" s="797">
        <f>'9'!P29</f>
        <v>0.55359053346763143</v>
      </c>
      <c r="D9" s="797">
        <f>'9'!X29</f>
        <v>0.44595072051090312</v>
      </c>
      <c r="E9" s="797">
        <f>'9'!AF29</f>
        <v>0.47513279166199585</v>
      </c>
      <c r="F9" s="797">
        <f>'9'!AN29</f>
        <v>0.53019612646138059</v>
      </c>
      <c r="G9" s="797">
        <f>'9'!AV29</f>
        <v>0.47201950440403861</v>
      </c>
      <c r="H9" s="797">
        <f>'9'!BD29</f>
        <v>0.46611173865485556</v>
      </c>
      <c r="I9" s="797">
        <f>'9'!BL29</f>
        <v>0.47317526865487725</v>
      </c>
      <c r="J9" s="797">
        <f>'9'!BT29</f>
        <v>0.56986714292350982</v>
      </c>
      <c r="K9" s="797">
        <f>'9'!CB29</f>
        <v>0.5859858350571634</v>
      </c>
      <c r="L9" s="797">
        <f>'9'!CJ29</f>
        <v>0.37986908422886473</v>
      </c>
      <c r="M9" s="798">
        <f>'9'!CR29</f>
        <v>0.52096015817599883</v>
      </c>
      <c r="N9" s="798">
        <f>'9'!CZ29</f>
        <v>0.41856048807123175</v>
      </c>
      <c r="O9" s="798">
        <f>'9'!DH29</f>
        <v>0.34932840262535447</v>
      </c>
    </row>
    <row r="10" spans="1:15">
      <c r="A10" s="794">
        <f t="shared" si="0"/>
        <v>1986</v>
      </c>
      <c r="B10" s="797">
        <f>'9'!H30</f>
        <v>0.43983332607895498</v>
      </c>
      <c r="C10" s="797">
        <f>'9'!P30</f>
        <v>0.56310173947485287</v>
      </c>
      <c r="D10" s="797">
        <f>'9'!X30</f>
        <v>0.45374151732658563</v>
      </c>
      <c r="E10" s="797">
        <f>'9'!AF30</f>
        <v>0.48929559607052348</v>
      </c>
      <c r="F10" s="797">
        <f>'9'!AN30</f>
        <v>0.53778442961509298</v>
      </c>
      <c r="G10" s="797">
        <f>'9'!AV30</f>
        <v>0.4716711362890913</v>
      </c>
      <c r="H10" s="797">
        <f>'9'!BD30</f>
        <v>0.48534442896959373</v>
      </c>
      <c r="I10" s="797">
        <f>'9'!BL30</f>
        <v>0.47912036218951071</v>
      </c>
      <c r="J10" s="797">
        <f>'9'!BT30</f>
        <v>0.56939152918778124</v>
      </c>
      <c r="K10" s="797">
        <f>'9'!CB30</f>
        <v>0.59597938437126574</v>
      </c>
      <c r="L10" s="797">
        <f>'9'!CJ30</f>
        <v>0.38916364435422357</v>
      </c>
      <c r="M10" s="798">
        <f>'9'!CR30</f>
        <v>0.52027911248592784</v>
      </c>
      <c r="N10" s="798">
        <f>'9'!CZ30</f>
        <v>0.41775394283793843</v>
      </c>
      <c r="O10" s="798">
        <f>'9'!DH30</f>
        <v>0.35207722922235318</v>
      </c>
    </row>
    <row r="11" spans="1:15">
      <c r="A11" s="794">
        <f t="shared" si="0"/>
        <v>1987</v>
      </c>
      <c r="B11" s="797">
        <f>'9'!H31</f>
        <v>0.44123468839567792</v>
      </c>
      <c r="C11" s="797">
        <f>'9'!P31</f>
        <v>0.57189093972135863</v>
      </c>
      <c r="D11" s="797">
        <f>'9'!X31</f>
        <v>0.46217294759241917</v>
      </c>
      <c r="E11" s="797">
        <f>'9'!AF31</f>
        <v>0.49232396670687772</v>
      </c>
      <c r="F11" s="797">
        <f>'9'!AN31</f>
        <v>0.54531518560643744</v>
      </c>
      <c r="G11" s="797">
        <f>'9'!AV31</f>
        <v>0.47352578235154164</v>
      </c>
      <c r="H11" s="797">
        <f>'9'!BD31</f>
        <v>0.50143070828036806</v>
      </c>
      <c r="I11" s="797">
        <f>'9'!BL31</f>
        <v>0.45043614554866962</v>
      </c>
      <c r="J11" s="797">
        <f>'9'!BT31</f>
        <v>0.56544217117734363</v>
      </c>
      <c r="K11" s="797">
        <f>'9'!CB31</f>
        <v>0.59831897920752264</v>
      </c>
      <c r="L11" s="797">
        <f>'9'!CJ31</f>
        <v>0.40190196930378719</v>
      </c>
      <c r="M11" s="798">
        <f>'9'!CR31</f>
        <v>0.5181916931718622</v>
      </c>
      <c r="N11" s="798">
        <f>'9'!CZ31</f>
        <v>0.42238150570136301</v>
      </c>
      <c r="O11" s="798">
        <f>'9'!DH31</f>
        <v>0.36073466708890839</v>
      </c>
    </row>
    <row r="12" spans="1:15">
      <c r="A12" s="794">
        <f t="shared" si="0"/>
        <v>1988</v>
      </c>
      <c r="B12" s="797">
        <f>'9'!H32</f>
        <v>0.44094698699377699</v>
      </c>
      <c r="C12" s="797">
        <f>'9'!P32</f>
        <v>0.58093996514613899</v>
      </c>
      <c r="D12" s="797">
        <f>'9'!X32</f>
        <v>0.47478533817598756</v>
      </c>
      <c r="E12" s="797">
        <f>'9'!AF32</f>
        <v>0.49654519437942002</v>
      </c>
      <c r="F12" s="797">
        <f>'9'!AN32</f>
        <v>0.5534875878055765</v>
      </c>
      <c r="G12" s="797">
        <f>'9'!AV32</f>
        <v>0.47605870047694859</v>
      </c>
      <c r="H12" s="797">
        <f>'9'!BD32</f>
        <v>0.51273736481649146</v>
      </c>
      <c r="I12" s="797">
        <f>'9'!BL32</f>
        <v>0.48276168562379085</v>
      </c>
      <c r="J12" s="797">
        <f>'9'!BT32</f>
        <v>0.56273798451075963</v>
      </c>
      <c r="K12" s="797">
        <f>'9'!CB32</f>
        <v>0.59520037320990982</v>
      </c>
      <c r="L12" s="797">
        <f>'9'!CJ32</f>
        <v>0.4123646290682817</v>
      </c>
      <c r="M12" s="798">
        <f>'9'!CR32</f>
        <v>0.52271335299206267</v>
      </c>
      <c r="N12" s="798">
        <f>'9'!CZ32</f>
        <v>0.43366107981540747</v>
      </c>
      <c r="O12" s="798">
        <f>'9'!DH32</f>
        <v>0.36683221634375135</v>
      </c>
    </row>
    <row r="13" spans="1:15">
      <c r="A13" s="794">
        <f t="shared" si="0"/>
        <v>1989</v>
      </c>
      <c r="B13" s="797">
        <f>'9'!H33</f>
        <v>0.44562401044170119</v>
      </c>
      <c r="C13" s="797">
        <f>'9'!P33</f>
        <v>0.59079162229018034</v>
      </c>
      <c r="D13" s="797">
        <f>'9'!X33</f>
        <v>0.48228443635019758</v>
      </c>
      <c r="E13" s="797">
        <f>'9'!AF33</f>
        <v>0.5002254113107607</v>
      </c>
      <c r="F13" s="797">
        <f>'9'!AN33</f>
        <v>0.56129674863227352</v>
      </c>
      <c r="G13" s="797">
        <f>'9'!AV33</f>
        <v>0.47802071577472716</v>
      </c>
      <c r="H13" s="797">
        <f>'9'!BD33</f>
        <v>0.52526433462058886</v>
      </c>
      <c r="I13" s="797">
        <f>'9'!BL33</f>
        <v>0.51005993965943308</v>
      </c>
      <c r="J13" s="797">
        <f>'9'!BT33</f>
        <v>0.56348778202004357</v>
      </c>
      <c r="K13" s="797">
        <f>'9'!CB33</f>
        <v>0.59541588358728559</v>
      </c>
      <c r="L13" s="797">
        <f>'9'!CJ33</f>
        <v>0.42857671725314217</v>
      </c>
      <c r="M13" s="798">
        <f>'9'!CR33</f>
        <v>0.52921098310026016</v>
      </c>
      <c r="N13" s="798">
        <f>'9'!CZ33</f>
        <v>0.44114453601105164</v>
      </c>
      <c r="O13" s="798">
        <f>'9'!DH33</f>
        <v>0.37042257798370293</v>
      </c>
    </row>
    <row r="14" spans="1:15">
      <c r="A14" s="794">
        <f t="shared" si="0"/>
        <v>1990</v>
      </c>
      <c r="B14" s="797">
        <f>'9'!H34</f>
        <v>0.43438176864357858</v>
      </c>
      <c r="C14" s="797">
        <f>'9'!P34</f>
        <v>0.59863341966517136</v>
      </c>
      <c r="D14" s="797">
        <f>'9'!X34</f>
        <v>0.48658602281603902</v>
      </c>
      <c r="E14" s="797">
        <f>'9'!AF34</f>
        <v>0.50656420490664034</v>
      </c>
      <c r="F14" s="797">
        <f>'9'!AN34</f>
        <v>0.56186945793113097</v>
      </c>
      <c r="G14" s="797">
        <f>'9'!AV34</f>
        <v>0.49995929351239321</v>
      </c>
      <c r="H14" s="797">
        <f>'9'!BD34</f>
        <v>0.53329672282624185</v>
      </c>
      <c r="I14" s="797">
        <f>'9'!BL34</f>
        <v>0.51824669201023477</v>
      </c>
      <c r="J14" s="797">
        <f>'9'!BT34</f>
        <v>0.56464785911953741</v>
      </c>
      <c r="K14" s="797">
        <f>'9'!CB34</f>
        <v>0.60059533907050866</v>
      </c>
      <c r="L14" s="797">
        <f>'9'!CJ34</f>
        <v>0.44005544866385427</v>
      </c>
      <c r="M14" s="798">
        <f>'9'!CR34</f>
        <v>0.52967439107666214</v>
      </c>
      <c r="N14" s="798">
        <f>'9'!CZ34</f>
        <v>0.4422400900932516</v>
      </c>
      <c r="O14" s="798">
        <f>'9'!DH34</f>
        <v>0.37304144952495549</v>
      </c>
    </row>
    <row r="15" spans="1:15">
      <c r="A15" s="794">
        <f t="shared" si="0"/>
        <v>1991</v>
      </c>
      <c r="B15" s="797">
        <f>'9'!H35</f>
        <v>0.41931624257673977</v>
      </c>
      <c r="C15" s="797">
        <f>'9'!P35</f>
        <v>0.60716588051548381</v>
      </c>
      <c r="D15" s="797">
        <f>'9'!X35</f>
        <v>0.48459042083939685</v>
      </c>
      <c r="E15" s="797">
        <f>'9'!AF35</f>
        <v>0.51567885910801103</v>
      </c>
      <c r="F15" s="797">
        <f>'9'!AN35</f>
        <v>0.55225201802222246</v>
      </c>
      <c r="G15" s="797">
        <f>'9'!AV35</f>
        <v>0.51452360057909652</v>
      </c>
      <c r="H15" s="797">
        <f>'9'!BD35</f>
        <v>0.56235953057383681</v>
      </c>
      <c r="I15" s="797">
        <f>'9'!BL35</f>
        <v>0.52665166645917205</v>
      </c>
      <c r="J15" s="797">
        <f>'9'!BT35</f>
        <v>0.56047290498961344</v>
      </c>
      <c r="K15" s="797">
        <f>'9'!CB35</f>
        <v>0.6110721653415867</v>
      </c>
      <c r="L15" s="797">
        <f>'9'!CJ35</f>
        <v>0.43256543906048117</v>
      </c>
      <c r="M15" s="798">
        <f>'9'!CR35</f>
        <v>0.53219034934168075</v>
      </c>
      <c r="N15" s="798">
        <f>'9'!CZ35</f>
        <v>0.43719191548991843</v>
      </c>
      <c r="O15" s="798">
        <f>'9'!DH35</f>
        <v>0.37011638473283076</v>
      </c>
    </row>
    <row r="16" spans="1:15">
      <c r="A16" s="794">
        <f t="shared" si="0"/>
        <v>1992</v>
      </c>
      <c r="B16" s="797">
        <f>'9'!H36</f>
        <v>0.40655768171831425</v>
      </c>
      <c r="C16" s="797">
        <f>'9'!P36</f>
        <v>0.61188811512040908</v>
      </c>
      <c r="D16" s="797">
        <f>'9'!X36</f>
        <v>0.48533925221535562</v>
      </c>
      <c r="E16" s="797">
        <f>'9'!AF36</f>
        <v>0.52492327812806838</v>
      </c>
      <c r="F16" s="797">
        <f>'9'!AN36</f>
        <v>0.54126680995837573</v>
      </c>
      <c r="G16" s="797">
        <f>'9'!AV36</f>
        <v>0.52816311678194328</v>
      </c>
      <c r="H16" s="797">
        <f>'9'!BD36</f>
        <v>0.56560681892771614</v>
      </c>
      <c r="I16" s="797">
        <f>'9'!BL36</f>
        <v>0.49875671799454341</v>
      </c>
      <c r="J16" s="797">
        <f>'9'!BT36</f>
        <v>0.56548541717626211</v>
      </c>
      <c r="K16" s="797">
        <f>'9'!CB36</f>
        <v>0.6141102198723889</v>
      </c>
      <c r="L16" s="797">
        <f>'9'!CJ36</f>
        <v>0.42061023857074475</v>
      </c>
      <c r="M16" s="798">
        <f>'9'!CR36</f>
        <v>0.53132331891349327</v>
      </c>
      <c r="N16" s="798">
        <f>'9'!CZ36</f>
        <v>0.44951248941181488</v>
      </c>
      <c r="O16" s="798">
        <f>'9'!DH36</f>
        <v>0.37004228539588291</v>
      </c>
    </row>
    <row r="17" spans="1:15">
      <c r="A17" s="794">
        <f t="shared" si="0"/>
        <v>1993</v>
      </c>
      <c r="B17" s="797">
        <f>'9'!H37</f>
        <v>0.39255694146224995</v>
      </c>
      <c r="C17" s="797">
        <f>'9'!P37</f>
        <v>0.59908750978652781</v>
      </c>
      <c r="D17" s="797">
        <f>'9'!X37</f>
        <v>0.48608551828660873</v>
      </c>
      <c r="E17" s="797">
        <f>'9'!AF37</f>
        <v>0.54648069572712554</v>
      </c>
      <c r="F17" s="797">
        <f>'9'!AN37</f>
        <v>0.52936164124423835</v>
      </c>
      <c r="G17" s="797">
        <f>'9'!AV37</f>
        <v>0.53793724887620831</v>
      </c>
      <c r="H17" s="797">
        <f>'9'!BD37</f>
        <v>0.56101116685879271</v>
      </c>
      <c r="I17" s="797">
        <f>'9'!BL37</f>
        <v>0.4541639102980386</v>
      </c>
      <c r="J17" s="797">
        <f>'9'!BT37</f>
        <v>0.56797143433158714</v>
      </c>
      <c r="K17" s="797">
        <f>'9'!CB37</f>
        <v>0.6140031846788776</v>
      </c>
      <c r="L17" s="797">
        <f>'9'!CJ37</f>
        <v>0.39500374040467034</v>
      </c>
      <c r="M17" s="798">
        <f>'9'!CR37</f>
        <v>0.51674692636993858</v>
      </c>
      <c r="N17" s="798">
        <f>'9'!CZ37</f>
        <v>0.46240374173488452</v>
      </c>
      <c r="O17" s="798">
        <f>'9'!DH37</f>
        <v>0.37516519158201872</v>
      </c>
    </row>
    <row r="18" spans="1:15">
      <c r="A18" s="794">
        <f t="shared" si="0"/>
        <v>1994</v>
      </c>
      <c r="B18" s="797">
        <f>'9'!H38</f>
        <v>0.38291375416855417</v>
      </c>
      <c r="C18" s="797">
        <f>'9'!P38</f>
        <v>0.58919483398336703</v>
      </c>
      <c r="D18" s="797">
        <f>'9'!X38</f>
        <v>0.49186985774531666</v>
      </c>
      <c r="E18" s="797">
        <f>'9'!AF38</f>
        <v>0.58267374197013178</v>
      </c>
      <c r="F18" s="797">
        <f>'9'!AN38</f>
        <v>0.53504923297390072</v>
      </c>
      <c r="G18" s="797">
        <f>'9'!AV38</f>
        <v>0.54981790320050883</v>
      </c>
      <c r="H18" s="797">
        <f>'9'!BD38</f>
        <v>0.56200561454428088</v>
      </c>
      <c r="I18" s="797">
        <f>'9'!BL38</f>
        <v>0.47256923460041989</v>
      </c>
      <c r="J18" s="797">
        <f>'9'!BT38</f>
        <v>0.56110312537894225</v>
      </c>
      <c r="K18" s="797">
        <f>'9'!CB38</f>
        <v>0.61719830408316034</v>
      </c>
      <c r="L18" s="797">
        <f>'9'!CJ38</f>
        <v>0.37792269467248552</v>
      </c>
      <c r="M18" s="798">
        <f>'9'!CR38</f>
        <v>0.51538874039596205</v>
      </c>
      <c r="N18" s="798">
        <f>'9'!CZ38</f>
        <v>0.47662977757253133</v>
      </c>
      <c r="O18" s="798">
        <f>'9'!DH38</f>
        <v>0.38471880522616014</v>
      </c>
    </row>
    <row r="19" spans="1:15">
      <c r="A19" s="794">
        <f t="shared" si="0"/>
        <v>1995</v>
      </c>
      <c r="B19" s="797">
        <f>'9'!H39</f>
        <v>0.40767088926632244</v>
      </c>
      <c r="C19" s="797">
        <f>'9'!P39</f>
        <v>0.5777070199995693</v>
      </c>
      <c r="D19" s="797">
        <f>'9'!X39</f>
        <v>0.49209691288041579</v>
      </c>
      <c r="E19" s="797">
        <f>'9'!AF39</f>
        <v>0.60438664525657537</v>
      </c>
      <c r="F19" s="797">
        <f>'9'!AN39</f>
        <v>0.54633948556829104</v>
      </c>
      <c r="G19" s="797">
        <f>'9'!AV39</f>
        <v>0.55920169706422229</v>
      </c>
      <c r="H19" s="797">
        <f>'9'!BD39</f>
        <v>0.56893088678811798</v>
      </c>
      <c r="I19" s="797">
        <f>'9'!BL39</f>
        <v>0.48598180387723278</v>
      </c>
      <c r="J19" s="797">
        <f>'9'!BT39</f>
        <v>0.57847127238788654</v>
      </c>
      <c r="K19" s="797">
        <f>'9'!CB39</f>
        <v>0.6214102280446181</v>
      </c>
      <c r="L19" s="797">
        <f>'9'!CJ39</f>
        <v>0.3644536076478464</v>
      </c>
      <c r="M19" s="798">
        <f>'9'!CR39</f>
        <v>0.51703453946567146</v>
      </c>
      <c r="N19" s="798">
        <f>'9'!CZ39</f>
        <v>0.44872583910797326</v>
      </c>
      <c r="O19" s="798">
        <f>'9'!DH39</f>
        <v>0.39443496863810817</v>
      </c>
    </row>
    <row r="20" spans="1:15">
      <c r="A20" s="794">
        <f t="shared" si="0"/>
        <v>1996</v>
      </c>
      <c r="B20" s="797">
        <f>'9'!H40</f>
        <v>0.42057937005310397</v>
      </c>
      <c r="C20" s="797">
        <f>'9'!P40</f>
        <v>0.59397432609380163</v>
      </c>
      <c r="D20" s="797">
        <f>'9'!X40</f>
        <v>0.49085037746321714</v>
      </c>
      <c r="E20" s="797">
        <f>'9'!AF40</f>
        <v>0.61417116330458787</v>
      </c>
      <c r="F20" s="797">
        <f>'9'!AN40</f>
        <v>0.54735061349260572</v>
      </c>
      <c r="G20" s="797">
        <f>'9'!AV40</f>
        <v>0.55978651110051614</v>
      </c>
      <c r="H20" s="797">
        <f>'9'!BD40</f>
        <v>0.57242512605652196</v>
      </c>
      <c r="I20" s="797">
        <f>'9'!BL40</f>
        <v>0.47556081369718928</v>
      </c>
      <c r="J20" s="797">
        <f>'9'!BT40</f>
        <v>0.58278277922647048</v>
      </c>
      <c r="K20" s="797">
        <f>'9'!CB40</f>
        <v>0.62810258924592055</v>
      </c>
      <c r="L20" s="797">
        <f>'9'!CJ40</f>
        <v>0.37849982777973218</v>
      </c>
      <c r="M20" s="798">
        <f>'9'!CR40</f>
        <v>0.52192059462504392</v>
      </c>
      <c r="N20" s="798">
        <f>'9'!CZ40</f>
        <v>0.4522486554732541</v>
      </c>
      <c r="O20" s="798">
        <f>'9'!DH40</f>
        <v>0.40837122057973652</v>
      </c>
    </row>
    <row r="21" spans="1:15">
      <c r="A21" s="794">
        <f t="shared" si="0"/>
        <v>1997</v>
      </c>
      <c r="B21" s="797">
        <f>'9'!H41</f>
        <v>0.44297884032322654</v>
      </c>
      <c r="C21" s="797">
        <f>'9'!P41</f>
        <v>0.59603122905000827</v>
      </c>
      <c r="D21" s="797">
        <f>'9'!X41</f>
        <v>0.49368096582351001</v>
      </c>
      <c r="E21" s="797">
        <f>'9'!AF41</f>
        <v>0.61891981765963</v>
      </c>
      <c r="F21" s="797">
        <f>'9'!AN41</f>
        <v>0.55628004825266952</v>
      </c>
      <c r="G21" s="797">
        <f>'9'!AV41</f>
        <v>0.56614326213050004</v>
      </c>
      <c r="H21" s="797">
        <f>'9'!BD41</f>
        <v>0.5745343085652066</v>
      </c>
      <c r="I21" s="797">
        <f>'9'!BL41</f>
        <v>0.46427612570893828</v>
      </c>
      <c r="J21" s="797">
        <f>'9'!BT41</f>
        <v>0.59936214754462691</v>
      </c>
      <c r="K21" s="797">
        <f>'9'!CB41</f>
        <v>0.63444710406604254</v>
      </c>
      <c r="L21" s="797">
        <f>'9'!CJ41</f>
        <v>0.39439275004370283</v>
      </c>
      <c r="M21" s="798">
        <f>'9'!CR41</f>
        <v>0.53097310236293005</v>
      </c>
      <c r="N21" s="798">
        <f>'9'!CZ41</f>
        <v>0.45681908788158199</v>
      </c>
      <c r="O21" s="798">
        <f>'9'!DH41</f>
        <v>0.42041331729725367</v>
      </c>
    </row>
    <row r="22" spans="1:15">
      <c r="A22" s="794">
        <f t="shared" si="0"/>
        <v>1998</v>
      </c>
      <c r="B22" s="797">
        <f>'9'!H42</f>
        <v>0.46095634234124572</v>
      </c>
      <c r="C22" s="797">
        <f>'9'!P42</f>
        <v>0.60174668258335506</v>
      </c>
      <c r="D22" s="797">
        <f>'9'!X42</f>
        <v>0.48344685117186831</v>
      </c>
      <c r="E22" s="797">
        <f>'9'!AF42</f>
        <v>0.62378493995775586</v>
      </c>
      <c r="F22" s="797">
        <f>'9'!AN42</f>
        <v>0.54964234373471454</v>
      </c>
      <c r="G22" s="797">
        <f>'9'!AV42</f>
        <v>0.57375046536805285</v>
      </c>
      <c r="H22" s="797">
        <f>'9'!BD42</f>
        <v>0.58129917197777448</v>
      </c>
      <c r="I22" s="797">
        <f>'9'!BL42</f>
        <v>0.45164518863889813</v>
      </c>
      <c r="J22" s="797">
        <f>'9'!BT42</f>
        <v>0.61080404422673773</v>
      </c>
      <c r="K22" s="797">
        <f>'9'!CB42</f>
        <v>0.65165805264872212</v>
      </c>
      <c r="L22" s="797">
        <f>'9'!CJ42</f>
        <v>0.41068139215694227</v>
      </c>
      <c r="M22" s="798">
        <f>'9'!CR42</f>
        <v>0.54682269185412724</v>
      </c>
      <c r="N22" s="798">
        <f>'9'!CZ42</f>
        <v>0.46116100397381782</v>
      </c>
      <c r="O22" s="798">
        <f>'9'!DH42</f>
        <v>0.43445243466328448</v>
      </c>
    </row>
    <row r="23" spans="1:15">
      <c r="A23" s="794">
        <f t="shared" si="0"/>
        <v>1999</v>
      </c>
      <c r="B23" s="797">
        <f>'9'!H43</f>
        <v>0.4808687706837218</v>
      </c>
      <c r="C23" s="797">
        <f>'9'!P43</f>
        <v>0.61487419517790465</v>
      </c>
      <c r="D23" s="797">
        <f>'9'!X43</f>
        <v>0.49845551250538922</v>
      </c>
      <c r="E23" s="797">
        <f>'9'!AF43</f>
        <v>0.63330545043766739</v>
      </c>
      <c r="F23" s="797">
        <f>'9'!AN43</f>
        <v>0.52528808650840653</v>
      </c>
      <c r="G23" s="797">
        <f>'9'!AV43</f>
        <v>0.57913183368749754</v>
      </c>
      <c r="H23" s="797">
        <f>'9'!BD43</f>
        <v>0.59038968841919048</v>
      </c>
      <c r="I23" s="797">
        <f>'9'!BL43</f>
        <v>0.47863432076741913</v>
      </c>
      <c r="J23" s="797">
        <f>'9'!BT43</f>
        <v>0.62155530665686554</v>
      </c>
      <c r="K23" s="797">
        <f>'9'!CB43</f>
        <v>0.66279772193853637</v>
      </c>
      <c r="L23" s="797">
        <f>'9'!CJ43</f>
        <v>0.4281483077065722</v>
      </c>
      <c r="M23" s="798">
        <f>'9'!CR43</f>
        <v>0.56146364106902524</v>
      </c>
      <c r="N23" s="798">
        <f>'9'!CZ43</f>
        <v>0.465986399953911</v>
      </c>
      <c r="O23" s="798">
        <f>'9'!DH43</f>
        <v>0.44619090487147794</v>
      </c>
    </row>
    <row r="24" spans="1:15">
      <c r="A24" s="794">
        <f t="shared" si="0"/>
        <v>2000</v>
      </c>
      <c r="B24" s="797">
        <f>'9'!H44</f>
        <v>0.49565778520965087</v>
      </c>
      <c r="C24" s="797">
        <f>'9'!P44</f>
        <v>0.62397853093680711</v>
      </c>
      <c r="D24" s="797">
        <f>'9'!X44</f>
        <v>0.5139496878409433</v>
      </c>
      <c r="E24" s="797">
        <f>'9'!AF44</f>
        <v>0.63817340654827226</v>
      </c>
      <c r="F24" s="797">
        <f>'9'!AN44</f>
        <v>0.531310948839394</v>
      </c>
      <c r="G24" s="797">
        <f>'9'!AV44</f>
        <v>0.59684859668475265</v>
      </c>
      <c r="H24" s="797">
        <f>'9'!BD44</f>
        <v>0.59987686889398817</v>
      </c>
      <c r="I24" s="797">
        <f>'9'!BL44</f>
        <v>0.50387906253966419</v>
      </c>
      <c r="J24" s="797">
        <f>'9'!BT44</f>
        <v>0.6199530933511519</v>
      </c>
      <c r="K24" s="797">
        <f>'9'!CB44</f>
        <v>0.67626188996647563</v>
      </c>
      <c r="L24" s="797">
        <f>'9'!CJ44</f>
        <v>0.44719378597301712</v>
      </c>
      <c r="M24" s="798">
        <f>'9'!CR44</f>
        <v>0.57595315224372068</v>
      </c>
      <c r="N24" s="798">
        <f>'9'!CZ44</f>
        <v>0.48826982589153961</v>
      </c>
      <c r="O24" s="798">
        <f>'9'!DH44</f>
        <v>0.45633730995418492</v>
      </c>
    </row>
    <row r="25" spans="1:15">
      <c r="A25" s="794">
        <f t="shared" si="0"/>
        <v>2001</v>
      </c>
      <c r="B25" s="797">
        <f>'9'!H45</f>
        <v>0.5097508874988762</v>
      </c>
      <c r="C25" s="797">
        <f>'9'!P45</f>
        <v>0.62644805649049928</v>
      </c>
      <c r="D25" s="797">
        <f>'9'!X45</f>
        <v>0.51731347933679239</v>
      </c>
      <c r="E25" s="797">
        <f>'9'!AF45</f>
        <v>0.64812331716870297</v>
      </c>
      <c r="F25" s="797">
        <f>'9'!AN45</f>
        <v>0.55788977420576424</v>
      </c>
      <c r="G25" s="797">
        <f>'9'!AV45</f>
        <v>0.60074866515165048</v>
      </c>
      <c r="H25" s="797">
        <f>'9'!BD45</f>
        <v>0.60883177444258563</v>
      </c>
      <c r="I25" s="797">
        <f>'9'!BL45</f>
        <v>0.51776814268085092</v>
      </c>
      <c r="J25" s="797">
        <f>'9'!BT45</f>
        <v>0.62484159957298513</v>
      </c>
      <c r="K25" s="797">
        <f>'9'!CB45</f>
        <v>0.68969755389295362</v>
      </c>
      <c r="L25" s="797">
        <f>'9'!CJ45</f>
        <v>0.46549312042689495</v>
      </c>
      <c r="M25" s="798">
        <f>'9'!CR45</f>
        <v>0.58917440027988055</v>
      </c>
      <c r="N25" s="798">
        <f>'9'!CZ45</f>
        <v>0.50448857672290304</v>
      </c>
      <c r="O25" s="798">
        <f>'9'!DH45</f>
        <v>0.45767915204214765</v>
      </c>
    </row>
    <row r="26" spans="1:15">
      <c r="A26" s="794">
        <f t="shared" si="0"/>
        <v>2002</v>
      </c>
      <c r="B26" s="797">
        <f>'9'!H46</f>
        <v>0.51818052085181987</v>
      </c>
      <c r="C26" s="797">
        <f>'9'!P46</f>
        <v>0.62509016954032437</v>
      </c>
      <c r="D26" s="797">
        <f>'9'!X46</f>
        <v>0.52374479961553577</v>
      </c>
      <c r="E26" s="797">
        <f>'9'!AF46</f>
        <v>0.64831170803430271</v>
      </c>
      <c r="F26" s="797">
        <f>'9'!AN46</f>
        <v>0.57384687506663745</v>
      </c>
      <c r="G26" s="797">
        <f>'9'!AV46</f>
        <v>0.60089448635392428</v>
      </c>
      <c r="H26" s="797">
        <f>'9'!BD46</f>
        <v>0.60809748916993234</v>
      </c>
      <c r="I26" s="797">
        <f>'9'!BL46</f>
        <v>0.51959501869880287</v>
      </c>
      <c r="J26" s="797">
        <f>'9'!BT46</f>
        <v>0.62082525718776815</v>
      </c>
      <c r="K26" s="797">
        <f>'9'!CB46</f>
        <v>0.6966255600279514</v>
      </c>
      <c r="L26" s="797">
        <f>'9'!CJ46</f>
        <v>0.46440356410782901</v>
      </c>
      <c r="M26" s="798">
        <f>'9'!CR46</f>
        <v>0.6010284309152778</v>
      </c>
      <c r="N26" s="798">
        <f>'9'!CZ46</f>
        <v>0.52013091085641738</v>
      </c>
      <c r="O26" s="798">
        <f>'9'!DH46</f>
        <v>0.45625462487743651</v>
      </c>
    </row>
    <row r="27" spans="1:15">
      <c r="A27" s="794">
        <f t="shared" si="0"/>
        <v>2003</v>
      </c>
      <c r="B27" s="797">
        <f>'9'!H47</f>
        <v>0.52646293033293456</v>
      </c>
      <c r="C27" s="797">
        <f>'9'!P47</f>
        <v>0.62097307135194213</v>
      </c>
      <c r="D27" s="797">
        <f>'9'!X47</f>
        <v>0.53004481481279075</v>
      </c>
      <c r="E27" s="797">
        <f>'9'!AF47</f>
        <v>0.65452234300514656</v>
      </c>
      <c r="F27" s="797">
        <f>'9'!AN47</f>
        <v>0.58121154088533866</v>
      </c>
      <c r="G27" s="797">
        <f>'9'!AV47</f>
        <v>0.59815248186410797</v>
      </c>
      <c r="H27" s="797">
        <f>'9'!BD47</f>
        <v>0.61211401537890464</v>
      </c>
      <c r="I27" s="797">
        <f>'9'!BL47</f>
        <v>0.51877062017883291</v>
      </c>
      <c r="J27" s="797">
        <f>'9'!BT47</f>
        <v>0.61827384649933781</v>
      </c>
      <c r="K27" s="797">
        <f>'9'!CB47</f>
        <v>0.70923316959644334</v>
      </c>
      <c r="L27" s="797">
        <f>'9'!CJ47</f>
        <v>0.46230975996015578</v>
      </c>
      <c r="M27" s="798">
        <f>'9'!CR47</f>
        <v>0.60953310752358103</v>
      </c>
      <c r="N27" s="798">
        <f>'9'!CZ47</f>
        <v>0.53623197835465608</v>
      </c>
      <c r="O27" s="798">
        <f>'9'!DH47</f>
        <v>0.4627038621409526</v>
      </c>
    </row>
    <row r="28" spans="1:15">
      <c r="A28" s="794">
        <f t="shared" si="0"/>
        <v>2004</v>
      </c>
      <c r="B28" s="797">
        <f>'9'!H48</f>
        <v>0.53881089180466479</v>
      </c>
      <c r="C28" s="797">
        <f>'9'!P48</f>
        <v>0.6269991038625079</v>
      </c>
      <c r="D28" s="797">
        <f>'9'!X48</f>
        <v>0.5349635531081337</v>
      </c>
      <c r="E28" s="797">
        <f>'9'!AF48</f>
        <v>0.66138935539708998</v>
      </c>
      <c r="F28" s="797">
        <f>'9'!AN48</f>
        <v>0.59571166998226521</v>
      </c>
      <c r="G28" s="797">
        <f>'9'!AV48</f>
        <v>0.59765141872467042</v>
      </c>
      <c r="H28" s="797">
        <f>'9'!BD48</f>
        <v>0.61281754424717338</v>
      </c>
      <c r="I28" s="797">
        <f>'9'!BL48</f>
        <v>0.5236893408892056</v>
      </c>
      <c r="J28" s="797">
        <f>'9'!BT48</f>
        <v>0.6213470567396524</v>
      </c>
      <c r="K28" s="797">
        <f>'9'!CB48</f>
        <v>0.72454808300708329</v>
      </c>
      <c r="L28" s="797">
        <f>'9'!CJ48</f>
        <v>0.46654399740739622</v>
      </c>
      <c r="M28" s="798">
        <f>'9'!CR48</f>
        <v>0.61328636526980829</v>
      </c>
      <c r="N28" s="798">
        <f>'9'!CZ48</f>
        <v>0.55021227406200202</v>
      </c>
      <c r="O28" s="798">
        <f>'9'!DH48</f>
        <v>0.4676157702440345</v>
      </c>
    </row>
    <row r="29" spans="1:15">
      <c r="A29" s="794">
        <f t="shared" si="0"/>
        <v>2005</v>
      </c>
      <c r="B29" s="797">
        <f>'9'!H49</f>
        <v>0.54624059672879788</v>
      </c>
      <c r="C29" s="797">
        <f>'9'!P49</f>
        <v>0.62658107510391536</v>
      </c>
      <c r="D29" s="797">
        <f>'9'!X49</f>
        <v>0.54727394047784705</v>
      </c>
      <c r="E29" s="797">
        <f>'9'!AF49</f>
        <v>0.67948859358672808</v>
      </c>
      <c r="F29" s="797">
        <f>'9'!AN49</f>
        <v>0.60196905289116298</v>
      </c>
      <c r="G29" s="797">
        <f>'9'!AV49</f>
        <v>0.5980220293237194</v>
      </c>
      <c r="H29" s="797">
        <f>'9'!BD49</f>
        <v>0.6151051567884589</v>
      </c>
      <c r="I29" s="797">
        <f>'9'!BL49</f>
        <v>0.52941648810037145</v>
      </c>
      <c r="J29" s="797">
        <f>'9'!BT49</f>
        <v>0.6182081441579681</v>
      </c>
      <c r="K29" s="797">
        <f>'9'!CB49</f>
        <v>0.74030088667148197</v>
      </c>
      <c r="L29" s="797">
        <f>'9'!CJ49</f>
        <v>0.47902275506761827</v>
      </c>
      <c r="M29" s="798">
        <f>'9'!CR49</f>
        <v>0.6236960566990819</v>
      </c>
      <c r="N29" s="798">
        <f>'9'!CZ49</f>
        <v>0.55665160112187051</v>
      </c>
      <c r="O29" s="798">
        <f>'9'!DH49</f>
        <v>0.47983999313781195</v>
      </c>
    </row>
    <row r="30" spans="1:15">
      <c r="A30" s="794">
        <f t="shared" si="0"/>
        <v>2006</v>
      </c>
      <c r="B30" s="797">
        <f>'9'!H50</f>
        <v>0.55191859154094869</v>
      </c>
      <c r="C30" s="797">
        <f>'9'!P50</f>
        <v>0.63483795953500832</v>
      </c>
      <c r="D30" s="797">
        <f>'9'!X50</f>
        <v>0.56138474412512995</v>
      </c>
      <c r="E30" s="797">
        <f>'9'!AF50</f>
        <v>0.68971061493631458</v>
      </c>
      <c r="F30" s="797">
        <f>'9'!AN50</f>
        <v>0.61081591303800309</v>
      </c>
      <c r="G30" s="797">
        <f>'9'!AV50</f>
        <v>0.60867332513470029</v>
      </c>
      <c r="H30" s="797">
        <f>'9'!BD50</f>
        <v>0.62565077540470315</v>
      </c>
      <c r="I30" s="797">
        <f>'9'!BL50</f>
        <v>0.53227770729972823</v>
      </c>
      <c r="J30" s="797">
        <f>'9'!BT50</f>
        <v>0.62990411660023371</v>
      </c>
      <c r="K30" s="797">
        <f>'9'!CB50</f>
        <v>0.75900699307017172</v>
      </c>
      <c r="L30" s="797">
        <f>'9'!CJ50</f>
        <v>0.482090529247028</v>
      </c>
      <c r="M30" s="798">
        <f>'9'!CR50</f>
        <v>0.63430583706446508</v>
      </c>
      <c r="N30" s="798">
        <f>'9'!CZ50</f>
        <v>0.55489159236778107</v>
      </c>
      <c r="O30" s="798">
        <f>'9'!DH50</f>
        <v>0.49385024336311267</v>
      </c>
    </row>
    <row r="31" spans="1:15">
      <c r="A31" s="794">
        <f t="shared" si="0"/>
        <v>2007</v>
      </c>
      <c r="B31" s="797">
        <f>'9'!H51</f>
        <v>0.55832665406686399</v>
      </c>
      <c r="C31" s="797">
        <f>'9'!P51</f>
        <v>0.64206875871003866</v>
      </c>
      <c r="D31" s="797">
        <f>'9'!X51</f>
        <v>0.57439583928484239</v>
      </c>
      <c r="E31" s="797">
        <f>'9'!AF51</f>
        <v>0.68910287331943187</v>
      </c>
      <c r="F31" s="797">
        <f>'9'!AN51</f>
        <v>0.61237244521056966</v>
      </c>
      <c r="G31" s="797">
        <f>'9'!AV51</f>
        <v>0.61296026966818951</v>
      </c>
      <c r="H31" s="797">
        <f>'9'!BD51</f>
        <v>0.63346846816682223</v>
      </c>
      <c r="I31" s="797">
        <f>'9'!BL51</f>
        <v>0.53681632080795938</v>
      </c>
      <c r="J31" s="797">
        <f>'9'!BT51</f>
        <v>0.63206440207158365</v>
      </c>
      <c r="K31" s="797">
        <f>'9'!CB51</f>
        <v>0.77493952897844876</v>
      </c>
      <c r="L31" s="797">
        <f>'9'!CJ51</f>
        <v>0.48257578810991586</v>
      </c>
      <c r="M31" s="798">
        <f>'9'!CR51</f>
        <v>0.64824943934415269</v>
      </c>
      <c r="N31" s="798">
        <f>'9'!CZ51</f>
        <v>0.56470172802066099</v>
      </c>
      <c r="O31" s="798">
        <f>'9'!DH51</f>
        <v>0.49952933238014374</v>
      </c>
    </row>
    <row r="32" spans="1:15">
      <c r="A32" s="794">
        <f t="shared" si="0"/>
        <v>2008</v>
      </c>
      <c r="B32" s="797">
        <f>'9'!H52</f>
        <v>0.56390032583662075</v>
      </c>
      <c r="C32" s="797">
        <f>'9'!P52</f>
        <v>0.64465447019919175</v>
      </c>
      <c r="D32" s="797">
        <f>'9'!X52</f>
        <v>0.58046608387352627</v>
      </c>
      <c r="E32" s="797">
        <f>'9'!AF52</f>
        <v>0.68981750217933047</v>
      </c>
      <c r="F32" s="797">
        <f>'9'!AN52</f>
        <v>0.62700211905506253</v>
      </c>
      <c r="G32" s="797">
        <f>'9'!AV52</f>
        <v>0.6103313296394508</v>
      </c>
      <c r="H32" s="797">
        <f>'9'!BD52</f>
        <v>0.64065098693513489</v>
      </c>
      <c r="I32" s="797">
        <f>'9'!BL52</f>
        <v>0.5334872388234484</v>
      </c>
      <c r="J32" s="797">
        <f>'9'!BT52</f>
        <v>0.63621961980105868</v>
      </c>
      <c r="K32" s="797">
        <f>'9'!CB52</f>
        <v>0.77515160696079044</v>
      </c>
      <c r="L32" s="797">
        <f>'9'!CJ52</f>
        <v>0.47486274689240426</v>
      </c>
      <c r="M32" s="798">
        <f>'9'!CR52</f>
        <v>0.64284406904684344</v>
      </c>
      <c r="N32" s="798">
        <f>'9'!CZ52</f>
        <v>0.57722856037165671</v>
      </c>
      <c r="O32" s="798">
        <f>'9'!DH52</f>
        <v>0.48876421984533147</v>
      </c>
    </row>
    <row r="33" spans="1:15">
      <c r="A33" s="794">
        <f t="shared" si="0"/>
        <v>2009</v>
      </c>
      <c r="B33" s="797">
        <f>'9'!H53</f>
        <v>0.55879000151104863</v>
      </c>
      <c r="C33" s="797">
        <f>'9'!P53</f>
        <v>0.64821652749798897</v>
      </c>
      <c r="D33" s="797">
        <f>'9'!X53</f>
        <v>0.57539257881366546</v>
      </c>
      <c r="E33" s="797">
        <f>'9'!AF53</f>
        <v>0.68400459378510559</v>
      </c>
      <c r="F33" s="797">
        <f>'9'!AN53</f>
        <v>0.62592143459582017</v>
      </c>
      <c r="G33" s="797">
        <f>'9'!AV53</f>
        <v>0.60907324964299625</v>
      </c>
      <c r="H33" s="797">
        <f>'9'!BD53</f>
        <v>0.64996309980916267</v>
      </c>
      <c r="I33" s="797">
        <f>'9'!BL53</f>
        <v>0.53202715649787347</v>
      </c>
      <c r="J33" s="797">
        <f>'9'!BT53</f>
        <v>0.63618352301643677</v>
      </c>
      <c r="K33" s="797">
        <f>'9'!CB53</f>
        <v>0.79855157824305678</v>
      </c>
      <c r="L33" s="797">
        <f>'9'!CJ53</f>
        <v>0.45103150454125213</v>
      </c>
      <c r="M33" s="798">
        <f>'9'!CR53</f>
        <v>0.63707815334164763</v>
      </c>
      <c r="N33" s="798">
        <f>'9'!CZ53</f>
        <v>0.56207671649033331</v>
      </c>
      <c r="O33" s="798">
        <f>'9'!DH53</f>
        <v>0.48154778070426613</v>
      </c>
    </row>
    <row r="34" spans="1:15">
      <c r="A34" s="794" t="s">
        <v>1053</v>
      </c>
      <c r="B34" s="794"/>
      <c r="C34" s="794"/>
      <c r="D34" s="794"/>
      <c r="E34" s="794"/>
      <c r="F34" s="794"/>
      <c r="G34" s="794"/>
      <c r="H34" s="794"/>
      <c r="I34" s="794"/>
      <c r="J34" s="794"/>
      <c r="K34" s="794"/>
      <c r="L34" s="794"/>
      <c r="M34" s="795"/>
      <c r="N34" s="795"/>
      <c r="O34" s="795"/>
    </row>
    <row r="35" spans="1:15">
      <c r="A35" s="794" t="s">
        <v>742</v>
      </c>
      <c r="B35" s="799">
        <f>B33-B4</f>
        <v>0.1416121868530088</v>
      </c>
      <c r="C35" s="799">
        <f t="shared" ref="C35:L35" si="1">C33-C4</f>
        <v>0.10580685823559366</v>
      </c>
      <c r="D35" s="799">
        <f t="shared" si="1"/>
        <v>0.16388431380792556</v>
      </c>
      <c r="E35" s="799">
        <f t="shared" si="1"/>
        <v>0.23285060123426704</v>
      </c>
      <c r="F35" s="799">
        <f t="shared" si="1"/>
        <v>0.12531888035638206</v>
      </c>
      <c r="G35" s="799">
        <f t="shared" si="1"/>
        <v>0.14407583956706438</v>
      </c>
      <c r="H35" s="799">
        <f t="shared" si="1"/>
        <v>0.13578467405447403</v>
      </c>
      <c r="I35" s="799">
        <f t="shared" si="1"/>
        <v>8.0134021523549037E-2</v>
      </c>
      <c r="J35" s="799">
        <f t="shared" si="1"/>
        <v>6.284371880344175E-2</v>
      </c>
      <c r="K35" s="799">
        <f t="shared" si="1"/>
        <v>0.26746858578489019</v>
      </c>
      <c r="L35" s="799">
        <f t="shared" si="1"/>
        <v>8.457071083166412E-2</v>
      </c>
      <c r="M35" s="799">
        <f t="shared" ref="M35:O35" si="2">M33-M4</f>
        <v>0.10266405159322933</v>
      </c>
      <c r="N35" s="799">
        <f t="shared" si="2"/>
        <v>0.10856651130422001</v>
      </c>
      <c r="O35" s="799">
        <f t="shared" si="2"/>
        <v>0.12659915759317453</v>
      </c>
    </row>
    <row r="36" spans="1:15">
      <c r="A36" s="794" t="s">
        <v>1056</v>
      </c>
      <c r="B36" s="799">
        <f t="shared" ref="B36:L36" si="3">B14-B4</f>
        <v>1.7203953985538756E-2</v>
      </c>
      <c r="C36" s="799">
        <f t="shared" si="3"/>
        <v>5.6223750402776052E-2</v>
      </c>
      <c r="D36" s="799">
        <f t="shared" si="3"/>
        <v>7.5077757810299128E-2</v>
      </c>
      <c r="E36" s="799">
        <f t="shared" si="3"/>
        <v>5.5410212355801791E-2</v>
      </c>
      <c r="F36" s="799">
        <f t="shared" si="3"/>
        <v>6.1266903691692853E-2</v>
      </c>
      <c r="G36" s="799">
        <f t="shared" si="3"/>
        <v>3.4961883436461338E-2</v>
      </c>
      <c r="H36" s="799">
        <f t="shared" si="3"/>
        <v>1.9118297071553214E-2</v>
      </c>
      <c r="I36" s="799">
        <f t="shared" si="3"/>
        <v>6.6353557035910338E-2</v>
      </c>
      <c r="J36" s="799">
        <f t="shared" si="3"/>
        <v>-8.6919450934576092E-3</v>
      </c>
      <c r="K36" s="799">
        <f t="shared" si="3"/>
        <v>6.9512346612342069E-2</v>
      </c>
      <c r="L36" s="799">
        <f t="shared" si="3"/>
        <v>7.3594654954266259E-2</v>
      </c>
      <c r="M36" s="799">
        <f t="shared" ref="M36:O36" si="4">M14-M4</f>
        <v>-4.7397106717561588E-3</v>
      </c>
      <c r="N36" s="799">
        <f t="shared" si="4"/>
        <v>-1.1270115092861688E-2</v>
      </c>
      <c r="O36" s="799">
        <f t="shared" si="4"/>
        <v>1.8092826413863894E-2</v>
      </c>
    </row>
    <row r="37" spans="1:15">
      <c r="A37" s="794" t="s">
        <v>1057</v>
      </c>
      <c r="B37" s="799">
        <f t="shared" ref="B37:L37" si="5">B24-B14</f>
        <v>6.1276016566072289E-2</v>
      </c>
      <c r="C37" s="799">
        <f t="shared" si="5"/>
        <v>2.5345111271635745E-2</v>
      </c>
      <c r="D37" s="799">
        <f t="shared" si="5"/>
        <v>2.7363665024904282E-2</v>
      </c>
      <c r="E37" s="799">
        <f t="shared" si="5"/>
        <v>0.13160920164163192</v>
      </c>
      <c r="F37" s="799">
        <f t="shared" si="5"/>
        <v>-3.0558509091736963E-2</v>
      </c>
      <c r="G37" s="799">
        <f t="shared" si="5"/>
        <v>9.6889303172359442E-2</v>
      </c>
      <c r="H37" s="799">
        <f t="shared" si="5"/>
        <v>6.6580146067746315E-2</v>
      </c>
      <c r="I37" s="799">
        <f t="shared" si="5"/>
        <v>-1.4367629470570575E-2</v>
      </c>
      <c r="J37" s="799">
        <f t="shared" si="5"/>
        <v>5.5305234231614486E-2</v>
      </c>
      <c r="K37" s="799">
        <f t="shared" si="5"/>
        <v>7.5666550895966966E-2</v>
      </c>
      <c r="L37" s="799">
        <f t="shared" si="5"/>
        <v>7.1383373091628566E-3</v>
      </c>
      <c r="M37" s="799">
        <f t="shared" ref="M37:O37" si="6">M24-M14</f>
        <v>4.6278761167058535E-2</v>
      </c>
      <c r="N37" s="799">
        <f t="shared" si="6"/>
        <v>4.6029735798288007E-2</v>
      </c>
      <c r="O37" s="799">
        <f t="shared" si="6"/>
        <v>8.3295860429229429E-2</v>
      </c>
    </row>
    <row r="38" spans="1:15">
      <c r="A38" s="794" t="s">
        <v>1058</v>
      </c>
      <c r="B38" s="799">
        <f t="shared" ref="B38:L38" si="7">B33-B24</f>
        <v>6.3132216301397759E-2</v>
      </c>
      <c r="C38" s="799">
        <f t="shared" si="7"/>
        <v>2.4237996561181863E-2</v>
      </c>
      <c r="D38" s="799">
        <f t="shared" si="7"/>
        <v>6.1442890972722153E-2</v>
      </c>
      <c r="E38" s="799">
        <f t="shared" si="7"/>
        <v>4.5831187236833326E-2</v>
      </c>
      <c r="F38" s="799">
        <f t="shared" si="7"/>
        <v>9.4610485756426166E-2</v>
      </c>
      <c r="G38" s="799">
        <f t="shared" si="7"/>
        <v>1.2224652958243598E-2</v>
      </c>
      <c r="H38" s="799">
        <f t="shared" si="7"/>
        <v>5.0086230915174501E-2</v>
      </c>
      <c r="I38" s="799">
        <f t="shared" si="7"/>
        <v>2.8148093958209275E-2</v>
      </c>
      <c r="J38" s="799">
        <f t="shared" si="7"/>
        <v>1.6230429665284873E-2</v>
      </c>
      <c r="K38" s="799">
        <f t="shared" si="7"/>
        <v>0.12228968827658115</v>
      </c>
      <c r="L38" s="799">
        <f t="shared" si="7"/>
        <v>3.8377185682350046E-3</v>
      </c>
      <c r="M38" s="799">
        <f t="shared" ref="M38:O38" si="8">M33-M24</f>
        <v>6.1125001097926956E-2</v>
      </c>
      <c r="N38" s="799">
        <f t="shared" si="8"/>
        <v>7.3806890598793695E-2</v>
      </c>
      <c r="O38" s="799">
        <f t="shared" si="8"/>
        <v>2.5210470750081204E-2</v>
      </c>
    </row>
    <row r="39" spans="1:15">
      <c r="A39" s="794" t="s">
        <v>1054</v>
      </c>
      <c r="B39" s="794"/>
      <c r="C39" s="794"/>
      <c r="D39" s="794"/>
      <c r="E39" s="794"/>
      <c r="F39" s="794"/>
      <c r="G39" s="794"/>
      <c r="H39" s="794"/>
      <c r="I39" s="794"/>
      <c r="J39" s="794"/>
      <c r="K39" s="794"/>
      <c r="L39" s="794"/>
      <c r="M39" s="795"/>
      <c r="N39" s="795"/>
      <c r="O39" s="795"/>
    </row>
    <row r="40" spans="1:15">
      <c r="A40" s="794" t="s">
        <v>742</v>
      </c>
      <c r="B40" s="800">
        <f>100*(B33-B4)/B4</f>
        <v>33.945282293855477</v>
      </c>
      <c r="C40" s="800">
        <f t="shared" ref="C40:L40" si="9">100*(C33-C4)/C4</f>
        <v>19.506816384648314</v>
      </c>
      <c r="D40" s="800">
        <f t="shared" si="9"/>
        <v>39.825278796196145</v>
      </c>
      <c r="E40" s="800">
        <f t="shared" si="9"/>
        <v>51.612222229869353</v>
      </c>
      <c r="F40" s="800">
        <f t="shared" si="9"/>
        <v>25.033607858189644</v>
      </c>
      <c r="G40" s="800">
        <f t="shared" si="9"/>
        <v>30.984224093535804</v>
      </c>
      <c r="H40" s="800">
        <f t="shared" si="9"/>
        <v>26.408084675115497</v>
      </c>
      <c r="I40" s="800">
        <f t="shared" si="9"/>
        <v>17.732958374794091</v>
      </c>
      <c r="J40" s="800">
        <f>100*(J33-J4)/J4</f>
        <v>10.960990034470969</v>
      </c>
      <c r="K40" s="800">
        <f t="shared" si="9"/>
        <v>50.362860340694994</v>
      </c>
      <c r="L40" s="800">
        <f t="shared" si="9"/>
        <v>23.077696791402062</v>
      </c>
      <c r="M40" s="800">
        <f t="shared" ref="M40:O40" si="10">100*(M33-M4)/M4</f>
        <v>19.21058056988916</v>
      </c>
      <c r="N40" s="800">
        <f t="shared" si="10"/>
        <v>23.939155075830335</v>
      </c>
      <c r="O40" s="800">
        <f t="shared" si="10"/>
        <v>35.666896376028937</v>
      </c>
    </row>
    <row r="41" spans="1:15">
      <c r="A41" s="794" t="s">
        <v>1056</v>
      </c>
      <c r="B41" s="800">
        <f t="shared" ref="B41:L41" si="11">100*(B14-B4)/B4</f>
        <v>4.123889953170405</v>
      </c>
      <c r="C41" s="800">
        <f t="shared" si="11"/>
        <v>10.365550909008101</v>
      </c>
      <c r="D41" s="800">
        <f t="shared" si="11"/>
        <v>18.244532174645851</v>
      </c>
      <c r="E41" s="800">
        <f t="shared" si="11"/>
        <v>12.281884516306892</v>
      </c>
      <c r="F41" s="800">
        <f t="shared" si="11"/>
        <v>12.238631859315065</v>
      </c>
      <c r="G41" s="800">
        <f t="shared" si="11"/>
        <v>7.518726487261989</v>
      </c>
      <c r="H41" s="800">
        <f t="shared" si="11"/>
        <v>3.7182223356594966</v>
      </c>
      <c r="I41" s="800">
        <f t="shared" si="11"/>
        <v>14.683462062259565</v>
      </c>
      <c r="J41" s="800">
        <f t="shared" si="11"/>
        <v>-1.5160198244719396</v>
      </c>
      <c r="K41" s="800">
        <f t="shared" si="11"/>
        <v>13.08879169536154</v>
      </c>
      <c r="L41" s="800">
        <f t="shared" si="11"/>
        <v>20.082545313861974</v>
      </c>
      <c r="M41" s="800">
        <f t="shared" ref="M41:O41" si="12">100*(M14-M4)/M4</f>
        <v>-0.88689850366026324</v>
      </c>
      <c r="N41" s="800">
        <f t="shared" si="12"/>
        <v>-2.4850852227761036</v>
      </c>
      <c r="O41" s="800">
        <f t="shared" si="12"/>
        <v>5.0973085218029466</v>
      </c>
    </row>
    <row r="42" spans="1:15">
      <c r="A42" s="794" t="s">
        <v>1057</v>
      </c>
      <c r="B42" s="800">
        <f t="shared" ref="B42:L42" si="13">100*(B24-B14)/B14</f>
        <v>14.106489035535661</v>
      </c>
      <c r="C42" s="800">
        <f t="shared" si="13"/>
        <v>4.2338283228176294</v>
      </c>
      <c r="D42" s="800">
        <f t="shared" si="13"/>
        <v>5.6236027632979333</v>
      </c>
      <c r="E42" s="800">
        <f t="shared" si="13"/>
        <v>25.980754338117411</v>
      </c>
      <c r="F42" s="800">
        <f t="shared" si="13"/>
        <v>-5.4387204466063999</v>
      </c>
      <c r="G42" s="800">
        <f t="shared" si="13"/>
        <v>19.379438372207737</v>
      </c>
      <c r="H42" s="800">
        <f t="shared" si="13"/>
        <v>12.484634391694806</v>
      </c>
      <c r="I42" s="800">
        <f t="shared" si="13"/>
        <v>-2.7723533390709671</v>
      </c>
      <c r="J42" s="800">
        <f t="shared" si="13"/>
        <v>9.7946416228076458</v>
      </c>
      <c r="K42" s="800">
        <f t="shared" si="13"/>
        <v>12.598591093475648</v>
      </c>
      <c r="L42" s="800">
        <f t="shared" si="13"/>
        <v>1.6221449662393859</v>
      </c>
      <c r="M42" s="800">
        <f t="shared" ref="M42:O42" si="14">100*(M24-M14)/M14</f>
        <v>8.7372094907190636</v>
      </c>
      <c r="N42" s="800">
        <f t="shared" si="14"/>
        <v>10.408313680603241</v>
      </c>
      <c r="O42" s="800">
        <f t="shared" si="14"/>
        <v>22.328848586477829</v>
      </c>
    </row>
    <row r="43" spans="1:15">
      <c r="A43" s="794" t="s">
        <v>1058</v>
      </c>
      <c r="B43" s="800">
        <f t="shared" ref="B43:L43" si="15">100*(B33-B24)/B24</f>
        <v>12.737057337794948</v>
      </c>
      <c r="C43" s="800">
        <f t="shared" si="15"/>
        <v>3.8844279665828032</v>
      </c>
      <c r="D43" s="800">
        <f t="shared" si="15"/>
        <v>11.955040041144542</v>
      </c>
      <c r="E43" s="800">
        <f t="shared" si="15"/>
        <v>7.1816197238182156</v>
      </c>
      <c r="F43" s="800">
        <f t="shared" si="15"/>
        <v>17.806989666427004</v>
      </c>
      <c r="G43" s="800">
        <f t="shared" si="15"/>
        <v>2.0482000001585821</v>
      </c>
      <c r="H43" s="800">
        <f t="shared" si="15"/>
        <v>8.3494186077753021</v>
      </c>
      <c r="I43" s="800">
        <f t="shared" si="15"/>
        <v>5.586279734731689</v>
      </c>
      <c r="J43" s="800">
        <f t="shared" si="15"/>
        <v>2.6180093041477388</v>
      </c>
      <c r="K43" s="800">
        <f t="shared" si="15"/>
        <v>18.083184945205684</v>
      </c>
      <c r="L43" s="800">
        <f t="shared" si="15"/>
        <v>0.85817797308716759</v>
      </c>
      <c r="M43" s="800">
        <f t="shared" ref="M43:O43" si="16">100*(M33-M24)/M24</f>
        <v>10.612842530647573</v>
      </c>
      <c r="N43" s="800">
        <f t="shared" si="16"/>
        <v>15.116004857361096</v>
      </c>
      <c r="O43" s="800">
        <f t="shared" si="16"/>
        <v>5.5245254333055236</v>
      </c>
    </row>
    <row r="44" spans="1:15">
      <c r="A44" s="794" t="s">
        <v>1055</v>
      </c>
      <c r="B44" s="794"/>
      <c r="C44" s="794"/>
      <c r="D44" s="794"/>
      <c r="E44" s="794"/>
      <c r="F44" s="794"/>
      <c r="G44" s="794"/>
      <c r="H44" s="794"/>
      <c r="I44" s="794"/>
      <c r="J44" s="794"/>
      <c r="K44" s="794"/>
      <c r="L44" s="794"/>
      <c r="M44" s="795"/>
      <c r="N44" s="795"/>
      <c r="O44" s="795"/>
    </row>
    <row r="45" spans="1:15">
      <c r="A45" s="794" t="s">
        <v>742</v>
      </c>
      <c r="B45" s="801">
        <f>100*(POWER(B33/B4, 1/29)-1)</f>
        <v>1.0128925837733727</v>
      </c>
      <c r="C45" s="801">
        <f t="shared" ref="C45:L45" si="17">100*(POWER(C33/C4, 1/29)-1)</f>
        <v>0.61638576486462426</v>
      </c>
      <c r="D45" s="801">
        <f t="shared" si="17"/>
        <v>1.1626497639823707</v>
      </c>
      <c r="E45" s="801">
        <f t="shared" si="17"/>
        <v>1.4453662102503984</v>
      </c>
      <c r="F45" s="801">
        <f t="shared" si="17"/>
        <v>0.77336263014939899</v>
      </c>
      <c r="G45" s="801">
        <f t="shared" si="17"/>
        <v>0.93505736905337145</v>
      </c>
      <c r="H45" s="801">
        <f t="shared" si="17"/>
        <v>0.81136092145703831</v>
      </c>
      <c r="I45" s="801">
        <f t="shared" si="17"/>
        <v>0.56451433936122175</v>
      </c>
      <c r="J45" s="801">
        <f t="shared" si="17"/>
        <v>0.35929396168055128</v>
      </c>
      <c r="K45" s="801">
        <f t="shared" si="17"/>
        <v>1.4164246541864767</v>
      </c>
      <c r="L45" s="801">
        <f t="shared" si="17"/>
        <v>0.71858903554715692</v>
      </c>
      <c r="M45" s="801">
        <f t="shared" ref="M45:O45" si="18">100*(POWER(M33/M4, 1/29)-1)</f>
        <v>0.60777511672198692</v>
      </c>
      <c r="N45" s="801">
        <f t="shared" si="18"/>
        <v>0.74281623914771444</v>
      </c>
      <c r="O45" s="801">
        <f t="shared" si="18"/>
        <v>1.0573871155598935</v>
      </c>
    </row>
    <row r="46" spans="1:15">
      <c r="A46" s="794" t="s">
        <v>1056</v>
      </c>
      <c r="B46" s="801">
        <f t="shared" ref="B46:L46" si="19">100*(POWER(B14/B4, 1/10)-1)</f>
        <v>0.40493017301483913</v>
      </c>
      <c r="C46" s="801">
        <f t="shared" si="19"/>
        <v>0.99115835981453682</v>
      </c>
      <c r="D46" s="801">
        <f t="shared" si="19"/>
        <v>1.6899670791638233</v>
      </c>
      <c r="E46" s="801">
        <f t="shared" si="19"/>
        <v>1.1651592036105329</v>
      </c>
      <c r="F46" s="801">
        <f t="shared" si="19"/>
        <v>1.1612614950521793</v>
      </c>
      <c r="G46" s="801">
        <f t="shared" si="19"/>
        <v>0.72758257574314644</v>
      </c>
      <c r="H46" s="801">
        <f t="shared" si="19"/>
        <v>0.3657435700801015</v>
      </c>
      <c r="I46" s="801">
        <f t="shared" si="19"/>
        <v>1.3794847162039048</v>
      </c>
      <c r="J46" s="801">
        <f t="shared" si="19"/>
        <v>-0.15264626538176174</v>
      </c>
      <c r="K46" s="801">
        <f t="shared" si="19"/>
        <v>1.2376269065120127</v>
      </c>
      <c r="L46" s="801">
        <f t="shared" si="19"/>
        <v>1.8469407885238542</v>
      </c>
      <c r="M46" s="801">
        <f t="shared" ref="M46:O46" si="20">100*(POWER(M14/M4, 1/10)-1)</f>
        <v>-8.904581649958887E-2</v>
      </c>
      <c r="N46" s="801">
        <f t="shared" si="20"/>
        <v>-0.25133210674992412</v>
      </c>
      <c r="O46" s="801">
        <f t="shared" si="20"/>
        <v>0.49840274327983547</v>
      </c>
    </row>
    <row r="47" spans="1:15">
      <c r="A47" s="794" t="s">
        <v>1057</v>
      </c>
      <c r="B47" s="801">
        <f t="shared" ref="B47:L47" si="21">100*(POWER(B24/B14, 1/10)-1)</f>
        <v>1.3283648106399149</v>
      </c>
      <c r="C47" s="801">
        <f t="shared" si="21"/>
        <v>0.41552631305177279</v>
      </c>
      <c r="D47" s="801">
        <f t="shared" si="21"/>
        <v>0.54861613001513376</v>
      </c>
      <c r="E47" s="801">
        <f t="shared" si="21"/>
        <v>2.3364672029210443</v>
      </c>
      <c r="F47" s="801">
        <f t="shared" si="21"/>
        <v>-0.55766027764659887</v>
      </c>
      <c r="G47" s="801">
        <f t="shared" si="21"/>
        <v>1.7871496902836626</v>
      </c>
      <c r="H47" s="801">
        <f t="shared" si="21"/>
        <v>1.1834119926871889</v>
      </c>
      <c r="I47" s="801">
        <f t="shared" si="21"/>
        <v>-0.28075598411821945</v>
      </c>
      <c r="J47" s="801">
        <f t="shared" si="21"/>
        <v>0.93879469685638206</v>
      </c>
      <c r="K47" s="801">
        <f t="shared" si="21"/>
        <v>1.1936580806942709</v>
      </c>
      <c r="L47" s="801">
        <f t="shared" si="21"/>
        <v>0.16104241096026595</v>
      </c>
      <c r="M47" s="801">
        <f t="shared" ref="M47:O47" si="22">100*(POWER(M24/M14, 1/10)-1)</f>
        <v>0.84115664011155111</v>
      </c>
      <c r="N47" s="801">
        <f t="shared" si="22"/>
        <v>0.99507073010480784</v>
      </c>
      <c r="O47" s="801">
        <f t="shared" si="22"/>
        <v>2.0358739920939284</v>
      </c>
    </row>
    <row r="48" spans="1:15">
      <c r="A48" s="794" t="s">
        <v>1058</v>
      </c>
      <c r="B48" s="801">
        <f t="shared" ref="B48:L48" si="23">100*(POWER(B33/B24, 1/9)-1)</f>
        <v>1.3410006639471561</v>
      </c>
      <c r="C48" s="801">
        <f t="shared" si="23"/>
        <v>0.424329133872825</v>
      </c>
      <c r="D48" s="801">
        <f t="shared" si="23"/>
        <v>1.2626513762137526</v>
      </c>
      <c r="E48" s="801">
        <f t="shared" si="23"/>
        <v>0.77358337112305442</v>
      </c>
      <c r="F48" s="801">
        <f t="shared" si="23"/>
        <v>1.8375389433487932</v>
      </c>
      <c r="G48" s="801">
        <f t="shared" si="23"/>
        <v>0.22553243934242406</v>
      </c>
      <c r="H48" s="801">
        <f t="shared" si="23"/>
        <v>0.8949944052618175</v>
      </c>
      <c r="I48" s="801">
        <f t="shared" si="23"/>
        <v>0.60580819677926723</v>
      </c>
      <c r="J48" s="801">
        <f t="shared" si="23"/>
        <v>0.28756000314529295</v>
      </c>
      <c r="K48" s="801">
        <f t="shared" si="23"/>
        <v>1.8640397125637476</v>
      </c>
      <c r="L48" s="801">
        <f t="shared" si="23"/>
        <v>9.4991372546804342E-2</v>
      </c>
      <c r="M48" s="801">
        <f t="shared" ref="M48:O48" si="24">100*(POWER(M33/M24, 1/9)-1)</f>
        <v>1.1270372258666672</v>
      </c>
      <c r="N48" s="801">
        <f t="shared" si="24"/>
        <v>1.5764092936023433</v>
      </c>
      <c r="O48" s="801">
        <f t="shared" si="24"/>
        <v>0.59926856661307593</v>
      </c>
    </row>
    <row r="49" spans="1:15">
      <c r="A49" s="795"/>
      <c r="B49" s="795"/>
      <c r="C49" s="795"/>
      <c r="D49" s="795"/>
      <c r="E49" s="795"/>
      <c r="F49" s="795"/>
      <c r="G49" s="795"/>
      <c r="H49" s="795"/>
      <c r="I49" s="795"/>
      <c r="J49" s="795"/>
      <c r="K49" s="795"/>
      <c r="L49" s="795"/>
      <c r="M49" s="795"/>
      <c r="N49" s="795"/>
      <c r="O49" s="795"/>
    </row>
    <row r="50" spans="1:15">
      <c r="A50" s="794" t="s">
        <v>1075</v>
      </c>
      <c r="B50" s="795"/>
      <c r="C50" s="795"/>
      <c r="D50" s="795"/>
      <c r="E50" s="795"/>
      <c r="F50" s="795"/>
      <c r="G50" s="795"/>
      <c r="H50" s="795"/>
      <c r="I50" s="795"/>
      <c r="J50" s="795"/>
      <c r="K50" s="795"/>
      <c r="L50" s="795"/>
      <c r="M50" s="795"/>
      <c r="N50" s="795"/>
      <c r="O50" s="795"/>
    </row>
  </sheetData>
  <pageMargins left="0.7" right="0.7" top="0.75" bottom="0.75" header="0.3" footer="0.3"/>
</worksheet>
</file>

<file path=xl/worksheets/sheet163.xml><?xml version="1.0" encoding="utf-8"?>
<worksheet xmlns="http://schemas.openxmlformats.org/spreadsheetml/2006/main" xmlns:r="http://schemas.openxmlformats.org/officeDocument/2006/relationships">
  <dimension ref="A1:O50"/>
  <sheetViews>
    <sheetView topLeftCell="A17" workbookViewId="0">
      <selection activeCell="R37" sqref="R37"/>
    </sheetView>
  </sheetViews>
  <sheetFormatPr defaultRowHeight="11.25"/>
  <cols>
    <col min="1" max="13" width="9.140625" style="792"/>
    <col min="14" max="14" width="13.7109375" style="792" bestFit="1" customWidth="1"/>
    <col min="15" max="15" width="11.28515625" style="792" bestFit="1" customWidth="1"/>
    <col min="16" max="16384" width="9.140625" style="792"/>
  </cols>
  <sheetData>
    <row r="1" spans="1:15">
      <c r="A1" s="794" t="s">
        <v>1059</v>
      </c>
      <c r="B1" s="794"/>
      <c r="C1" s="794"/>
      <c r="D1" s="794"/>
      <c r="E1" s="794"/>
      <c r="F1" s="794"/>
      <c r="G1" s="794"/>
      <c r="H1" s="794"/>
      <c r="I1" s="794"/>
      <c r="J1" s="794"/>
      <c r="K1" s="794"/>
      <c r="L1" s="794"/>
      <c r="M1" s="795"/>
      <c r="N1" s="795"/>
      <c r="O1" s="795"/>
    </row>
    <row r="2" spans="1:15">
      <c r="A2" s="794"/>
      <c r="B2" s="794"/>
      <c r="C2" s="794"/>
      <c r="D2" s="794"/>
      <c r="E2" s="794"/>
      <c r="F2" s="794"/>
      <c r="G2" s="794"/>
      <c r="H2" s="794"/>
      <c r="I2" s="794"/>
      <c r="J2" s="794"/>
      <c r="K2" s="794"/>
      <c r="L2" s="794"/>
      <c r="M2" s="795"/>
      <c r="N2" s="795"/>
      <c r="O2" s="795"/>
    </row>
    <row r="3" spans="1:15" s="793" customFormat="1">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804">
        <f>'A21'!B23</f>
        <v>19251.43744683365</v>
      </c>
      <c r="C4" s="804">
        <f>'A21'!C23</f>
        <v>18999.668958680657</v>
      </c>
      <c r="D4" s="804">
        <f>'A21'!D23</f>
        <v>20560.855092678008</v>
      </c>
      <c r="E4" s="804">
        <f>'A21'!E23</f>
        <v>18504.597752288668</v>
      </c>
      <c r="F4" s="804">
        <f>'A21'!F23</f>
        <v>16652.950211275493</v>
      </c>
      <c r="G4" s="804">
        <f>'A21'!G23</f>
        <v>17627.822973753831</v>
      </c>
      <c r="H4" s="804">
        <f>'A21'!H23</f>
        <v>18167.698249544668</v>
      </c>
      <c r="I4" s="804">
        <f>'A21'!I23</f>
        <v>17105.893885022637</v>
      </c>
      <c r="J4" s="804">
        <f>'A21'!J23</f>
        <v>18332.701510071307</v>
      </c>
      <c r="K4" s="804">
        <f>'A21'!K23</f>
        <v>17769.141273179794</v>
      </c>
      <c r="L4" s="804">
        <f>'A21'!L23</f>
        <v>12628.377180500245</v>
      </c>
      <c r="M4" s="804">
        <f>'A21'!M23</f>
        <v>19606.09117040769</v>
      </c>
      <c r="N4" s="804">
        <f>'A21'!N23</f>
        <v>15513.451442674528</v>
      </c>
      <c r="O4" s="804">
        <f>'A21'!O23</f>
        <v>22580.394097231907</v>
      </c>
    </row>
    <row r="5" spans="1:15">
      <c r="A5" s="794">
        <f>A4+1</f>
        <v>1981</v>
      </c>
      <c r="B5" s="804">
        <f>'A21'!B24</f>
        <v>19847.327481518947</v>
      </c>
      <c r="C5" s="804">
        <f>'A21'!C24</f>
        <v>18948.527950277199</v>
      </c>
      <c r="D5" s="804">
        <f>'A21'!D24</f>
        <v>21020.257680729585</v>
      </c>
      <c r="E5" s="804">
        <f>'A21'!E24</f>
        <v>18347.64122144381</v>
      </c>
      <c r="F5" s="804">
        <f>'A21'!F24</f>
        <v>16797.596709553858</v>
      </c>
      <c r="G5" s="804">
        <f>'A21'!G24</f>
        <v>17735.574747776951</v>
      </c>
      <c r="H5" s="804">
        <f>'A21'!H24</f>
        <v>18237.065140246781</v>
      </c>
      <c r="I5" s="804">
        <f>'A21'!I24</f>
        <v>17226.984740323249</v>
      </c>
      <c r="J5" s="804">
        <f>'A21'!J24</f>
        <v>18062.651731555288</v>
      </c>
      <c r="K5" s="804">
        <f>'A21'!K24</f>
        <v>17982.522759923027</v>
      </c>
      <c r="L5" s="804">
        <f>'A21'!L24</f>
        <v>12534.456854239765</v>
      </c>
      <c r="M5" s="804">
        <f>'A21'!M24</f>
        <v>19543.353786857129</v>
      </c>
      <c r="N5" s="804">
        <f>'A21'!N24</f>
        <v>15317.389053664641</v>
      </c>
      <c r="O5" s="804">
        <f>'A21'!O24</f>
        <v>22924.783197812882</v>
      </c>
    </row>
    <row r="6" spans="1:15">
      <c r="A6" s="794">
        <f t="shared" ref="A6:A33" si="0">A5+1</f>
        <v>1982</v>
      </c>
      <c r="B6" s="804">
        <f>'A21'!B25</f>
        <v>18789.131526791556</v>
      </c>
      <c r="C6" s="804">
        <f>'A21'!C25</f>
        <v>19065.137159064052</v>
      </c>
      <c r="D6" s="804">
        <f>'A21'!D25</f>
        <v>20177.813703750639</v>
      </c>
      <c r="E6" s="804">
        <f>'A21'!E25</f>
        <v>19043.941719651106</v>
      </c>
      <c r="F6" s="804">
        <f>'A21'!F25</f>
        <v>17211.840380448481</v>
      </c>
      <c r="G6" s="804">
        <f>'A21'!G25</f>
        <v>18073.705856161345</v>
      </c>
      <c r="H6" s="804">
        <f>'A21'!H25</f>
        <v>18184.304587684059</v>
      </c>
      <c r="I6" s="804">
        <f>'A21'!I25</f>
        <v>17288.076288071348</v>
      </c>
      <c r="J6" s="804">
        <f>'A21'!J25</f>
        <v>17757.521872385798</v>
      </c>
      <c r="K6" s="804">
        <f>'A21'!K25</f>
        <v>17939.372565595444</v>
      </c>
      <c r="L6" s="804">
        <f>'A21'!L25</f>
        <v>12622.79900251953</v>
      </c>
      <c r="M6" s="804">
        <f>'A21'!M25</f>
        <v>19766.002594738871</v>
      </c>
      <c r="N6" s="804">
        <f>'A21'!N25</f>
        <v>15673.119165920423</v>
      </c>
      <c r="O6" s="804">
        <f>'A21'!O25</f>
        <v>22256.966485101038</v>
      </c>
    </row>
    <row r="7" spans="1:15">
      <c r="A7" s="794">
        <f t="shared" si="0"/>
        <v>1983</v>
      </c>
      <c r="B7" s="804">
        <f>'A21'!B26</f>
        <v>19276.875131835914</v>
      </c>
      <c r="C7" s="804">
        <f>'A21'!C26</f>
        <v>19128.472000354719</v>
      </c>
      <c r="D7" s="804">
        <f>'A21'!D26</f>
        <v>20522.340849796932</v>
      </c>
      <c r="E7" s="804">
        <f>'A21'!E26</f>
        <v>19564.250410589517</v>
      </c>
      <c r="F7" s="804">
        <f>'A21'!F26</f>
        <v>17625.115014093619</v>
      </c>
      <c r="G7" s="804">
        <f>'A21'!G26</f>
        <v>18233.573993681079</v>
      </c>
      <c r="H7" s="804">
        <f>'A21'!H26</f>
        <v>18520.595621658718</v>
      </c>
      <c r="I7" s="804">
        <f>'A21'!I26</f>
        <v>17483.839329462735</v>
      </c>
      <c r="J7" s="804">
        <f>'A21'!J26</f>
        <v>18054.451672562631</v>
      </c>
      <c r="K7" s="804">
        <f>'A21'!K26</f>
        <v>18574.392755632663</v>
      </c>
      <c r="L7" s="804">
        <f>'A21'!L26</f>
        <v>12785.919853142659</v>
      </c>
      <c r="M7" s="804">
        <f>'A21'!M26</f>
        <v>20112.125379658963</v>
      </c>
      <c r="N7" s="804">
        <f>'A21'!N26</f>
        <v>16244.410445057523</v>
      </c>
      <c r="O7" s="804">
        <f>'A21'!O26</f>
        <v>23052.030597405799</v>
      </c>
    </row>
    <row r="8" spans="1:15">
      <c r="A8" s="794">
        <f t="shared" si="0"/>
        <v>1984</v>
      </c>
      <c r="B8" s="804">
        <f>'A21'!B27</f>
        <v>19795.455759985132</v>
      </c>
      <c r="C8" s="804">
        <f>'A21'!C27</f>
        <v>19598.264456269313</v>
      </c>
      <c r="D8" s="804">
        <f>'A21'!D27</f>
        <v>21511.567610842849</v>
      </c>
      <c r="E8" s="804">
        <f>'A21'!E27</f>
        <v>20391.176318322719</v>
      </c>
      <c r="F8" s="804">
        <f>'A21'!F27</f>
        <v>18076.876696029394</v>
      </c>
      <c r="G8" s="804">
        <f>'A21'!G27</f>
        <v>18385.431074203439</v>
      </c>
      <c r="H8" s="804">
        <f>'A21'!H27</f>
        <v>19110.940106988062</v>
      </c>
      <c r="I8" s="804">
        <f>'A21'!I27</f>
        <v>18043.822815279334</v>
      </c>
      <c r="J8" s="804">
        <f>'A21'!J27</f>
        <v>18536.265123337431</v>
      </c>
      <c r="K8" s="804">
        <f>'A21'!K27</f>
        <v>19612.169850823313</v>
      </c>
      <c r="L8" s="804">
        <f>'A21'!L27</f>
        <v>12961.07163031848</v>
      </c>
      <c r="M8" s="804">
        <f>'A21'!M27</f>
        <v>20956.820917359459</v>
      </c>
      <c r="N8" s="804">
        <f>'A21'!N27</f>
        <v>16654.130564045918</v>
      </c>
      <c r="O8" s="804">
        <f>'A21'!O27</f>
        <v>24495.241410513376</v>
      </c>
    </row>
    <row r="9" spans="1:15">
      <c r="A9" s="794">
        <f t="shared" si="0"/>
        <v>1985</v>
      </c>
      <c r="B9" s="804">
        <f>'A21'!B28</f>
        <v>20471.041259718295</v>
      </c>
      <c r="C9" s="804">
        <f>'A21'!C28</f>
        <v>19917.944984794976</v>
      </c>
      <c r="D9" s="804">
        <f>'A21'!D28</f>
        <v>22334.811728916415</v>
      </c>
      <c r="E9" s="804">
        <f>'A21'!E28</f>
        <v>21203.508640620963</v>
      </c>
      <c r="F9" s="804">
        <f>'A21'!F28</f>
        <v>18597.443422066157</v>
      </c>
      <c r="G9" s="804">
        <f>'A21'!G28</f>
        <v>18569.419532486005</v>
      </c>
      <c r="H9" s="804">
        <f>'A21'!H28</f>
        <v>19600.648589540295</v>
      </c>
      <c r="I9" s="804">
        <f>'A21'!I28</f>
        <v>18543.329258189562</v>
      </c>
      <c r="J9" s="804">
        <f>'A21'!J28</f>
        <v>18929.225922341793</v>
      </c>
      <c r="K9" s="804">
        <f>'A21'!K28</f>
        <v>20597.526265294426</v>
      </c>
      <c r="L9" s="804">
        <f>'A21'!L28</f>
        <v>13213.283694484579</v>
      </c>
      <c r="M9" s="804">
        <f>'A21'!M28</f>
        <v>21384.517978399384</v>
      </c>
      <c r="N9" s="804">
        <f>'A21'!N28</f>
        <v>17213.386430615868</v>
      </c>
      <c r="O9" s="804">
        <f>'A21'!O28</f>
        <v>25276.551291948901</v>
      </c>
    </row>
    <row r="10" spans="1:15">
      <c r="A10" s="794">
        <f t="shared" si="0"/>
        <v>1986</v>
      </c>
      <c r="B10" s="804">
        <f>'A21'!B29</f>
        <v>20814.174644440067</v>
      </c>
      <c r="C10" s="804">
        <f>'A21'!C29</f>
        <v>20276.887529962136</v>
      </c>
      <c r="D10" s="804">
        <f>'A21'!D29</f>
        <v>22649.223900854351</v>
      </c>
      <c r="E10" s="804">
        <f>'A21'!E29</f>
        <v>22222.497444104407</v>
      </c>
      <c r="F10" s="804">
        <f>'A21'!F29</f>
        <v>19025.992976832538</v>
      </c>
      <c r="G10" s="804">
        <f>'A21'!G29</f>
        <v>18880.271187414532</v>
      </c>
      <c r="H10" s="804">
        <f>'A21'!H29</f>
        <v>20043.304519815505</v>
      </c>
      <c r="I10" s="804">
        <f>'A21'!I29</f>
        <v>19072.618531710748</v>
      </c>
      <c r="J10" s="804">
        <f>'A21'!J29</f>
        <v>19351.260540198495</v>
      </c>
      <c r="K10" s="804">
        <f>'A21'!K29</f>
        <v>21357.176963052723</v>
      </c>
      <c r="L10" s="804">
        <f>'A21'!L29</f>
        <v>13601.733110494575</v>
      </c>
      <c r="M10" s="804">
        <f>'A21'!M29</f>
        <v>21952.09640810284</v>
      </c>
      <c r="N10" s="804">
        <f>'A21'!N29</f>
        <v>17863.321030362898</v>
      </c>
      <c r="O10" s="804">
        <f>'A21'!O29</f>
        <v>25906.742134093041</v>
      </c>
    </row>
    <row r="11" spans="1:15">
      <c r="A11" s="794">
        <f t="shared" si="0"/>
        <v>1987</v>
      </c>
      <c r="B11" s="804">
        <f>'A21'!B30</f>
        <v>21803.238380595947</v>
      </c>
      <c r="C11" s="804">
        <f>'A21'!C30</f>
        <v>20721.486634040146</v>
      </c>
      <c r="D11" s="804">
        <f>'A21'!D30</f>
        <v>23303.334455036107</v>
      </c>
      <c r="E11" s="804">
        <f>'A21'!E30</f>
        <v>22256.499841761437</v>
      </c>
      <c r="F11" s="804">
        <f>'A21'!F30</f>
        <v>19634.352301616302</v>
      </c>
      <c r="G11" s="804">
        <f>'A21'!G30</f>
        <v>19187.359334380122</v>
      </c>
      <c r="H11" s="804">
        <f>'A21'!H30</f>
        <v>20317.019632727483</v>
      </c>
      <c r="I11" s="804">
        <f>'A21'!I30</f>
        <v>19679.427006688034</v>
      </c>
      <c r="J11" s="804">
        <f>'A21'!J30</f>
        <v>19594.503890002288</v>
      </c>
      <c r="K11" s="804">
        <f>'A21'!K30</f>
        <v>21633.510155704626</v>
      </c>
      <c r="L11" s="804">
        <f>'A21'!L30</f>
        <v>14320.934480155818</v>
      </c>
      <c r="M11" s="804">
        <f>'A21'!M30</f>
        <v>22644.666769085325</v>
      </c>
      <c r="N11" s="804">
        <f>'A21'!N30</f>
        <v>18638.810466663999</v>
      </c>
      <c r="O11" s="804">
        <f>'A21'!O30</f>
        <v>26489.166770539749</v>
      </c>
    </row>
    <row r="12" spans="1:15">
      <c r="A12" s="794">
        <f t="shared" si="0"/>
        <v>1988</v>
      </c>
      <c r="B12" s="804">
        <f>'A21'!B31</f>
        <v>22325.228035332177</v>
      </c>
      <c r="C12" s="804">
        <f>'A21'!C31</f>
        <v>21625.709876026271</v>
      </c>
      <c r="D12" s="804">
        <f>'A21'!D31</f>
        <v>24147.412378231627</v>
      </c>
      <c r="E12" s="804">
        <f>'A21'!E31</f>
        <v>22211.750876298407</v>
      </c>
      <c r="F12" s="804">
        <f>'A21'!F31</f>
        <v>20599.994629379638</v>
      </c>
      <c r="G12" s="804">
        <f>'A21'!G31</f>
        <v>20007.708836600577</v>
      </c>
      <c r="H12" s="804">
        <f>'A21'!H31</f>
        <v>20963.135289326117</v>
      </c>
      <c r="I12" s="804">
        <f>'A21'!I31</f>
        <v>20494.935191091245</v>
      </c>
      <c r="J12" s="804">
        <f>'A21'!J31</f>
        <v>20136.964112905567</v>
      </c>
      <c r="K12" s="804">
        <f>'A21'!K31</f>
        <v>21483.221895191822</v>
      </c>
      <c r="L12" s="804">
        <f>'A21'!L31</f>
        <v>15017.447199761515</v>
      </c>
      <c r="M12" s="804">
        <f>'A21'!M31</f>
        <v>23151.318686934654</v>
      </c>
      <c r="N12" s="804">
        <f>'A21'!N31</f>
        <v>19538.193993164485</v>
      </c>
      <c r="O12" s="804">
        <f>'A21'!O31</f>
        <v>27325.827949673225</v>
      </c>
    </row>
    <row r="13" spans="1:15">
      <c r="A13" s="794">
        <f t="shared" si="0"/>
        <v>1989</v>
      </c>
      <c r="B13" s="804">
        <f>'A21'!B32</f>
        <v>22446.587334899159</v>
      </c>
      <c r="C13" s="804">
        <f>'A21'!C32</f>
        <v>22294.902196047555</v>
      </c>
      <c r="D13" s="804">
        <f>'A21'!D32</f>
        <v>24339.295255589808</v>
      </c>
      <c r="E13" s="804">
        <f>'A21'!E32</f>
        <v>22330.296317492372</v>
      </c>
      <c r="F13" s="804">
        <f>'A21'!F32</f>
        <v>21563.73002341784</v>
      </c>
      <c r="G13" s="804">
        <f>'A21'!G32</f>
        <v>20741.304171828986</v>
      </c>
      <c r="H13" s="804">
        <f>'A21'!H32</f>
        <v>21624.397528231828</v>
      </c>
      <c r="I13" s="804">
        <f>'A21'!I32</f>
        <v>21173.491576174809</v>
      </c>
      <c r="J13" s="804">
        <f>'A21'!J32</f>
        <v>20905.236110942154</v>
      </c>
      <c r="K13" s="804">
        <f>'A21'!K32</f>
        <v>21605.120251412187</v>
      </c>
      <c r="L13" s="804">
        <f>'A21'!L32</f>
        <v>15711.907858059902</v>
      </c>
      <c r="M13" s="804">
        <f>'A21'!M32</f>
        <v>23639.817555026715</v>
      </c>
      <c r="N13" s="804">
        <f>'A21'!N32</f>
        <v>19927.921140739621</v>
      </c>
      <c r="O13" s="804">
        <f>'A21'!O32</f>
        <v>28033.794144358733</v>
      </c>
    </row>
    <row r="14" spans="1:15">
      <c r="A14" s="794">
        <f t="shared" si="0"/>
        <v>1990</v>
      </c>
      <c r="B14" s="804">
        <f>'A21'!B33</f>
        <v>21736.553381017548</v>
      </c>
      <c r="C14" s="804">
        <f>'A21'!C33</f>
        <v>22929.792050484954</v>
      </c>
      <c r="D14" s="804">
        <f>'A21'!D33</f>
        <v>24021.37151751278</v>
      </c>
      <c r="E14" s="804">
        <f>'A21'!E33</f>
        <v>22653.929247322016</v>
      </c>
      <c r="F14" s="804">
        <f>'A21'!F33</f>
        <v>21582.521114008065</v>
      </c>
      <c r="G14" s="804">
        <f>'A21'!G33</f>
        <v>21194.283362826685</v>
      </c>
      <c r="H14" s="804">
        <f>'A21'!H33</f>
        <v>22563.736562874255</v>
      </c>
      <c r="I14" s="804">
        <f>'A21'!I33</f>
        <v>21590.036962563689</v>
      </c>
      <c r="J14" s="804">
        <f>'A21'!J33</f>
        <v>21632.578417796991</v>
      </c>
      <c r="K14" s="804">
        <f>'A21'!K33</f>
        <v>21948.87258257077</v>
      </c>
      <c r="L14" s="804">
        <f>'A21'!L33</f>
        <v>16281.274209954714</v>
      </c>
      <c r="M14" s="804">
        <f>'A21'!M33</f>
        <v>23692.1019046806</v>
      </c>
      <c r="N14" s="804">
        <f>'A21'!N33</f>
        <v>20026.724094756173</v>
      </c>
      <c r="O14" s="804">
        <f>'A21'!O33</f>
        <v>28235.505128983103</v>
      </c>
    </row>
    <row r="15" spans="1:15">
      <c r="A15" s="794">
        <f t="shared" si="0"/>
        <v>1991</v>
      </c>
      <c r="B15" s="804">
        <f>'A21'!B34</f>
        <v>21442.338754164037</v>
      </c>
      <c r="C15" s="804">
        <f>'A21'!C34</f>
        <v>23261.434954310978</v>
      </c>
      <c r="D15" s="804">
        <f>'A21'!D34</f>
        <v>23228.331315315045</v>
      </c>
      <c r="E15" s="804">
        <f>'A21'!E34</f>
        <v>22921.764662151596</v>
      </c>
      <c r="F15" s="804">
        <f>'A21'!F34</f>
        <v>20171.472994966727</v>
      </c>
      <c r="G15" s="804">
        <f>'A21'!G34</f>
        <v>21332.11401353855</v>
      </c>
      <c r="H15" s="804">
        <f>'A21'!H34</f>
        <v>23532.512737488345</v>
      </c>
      <c r="I15" s="804">
        <f>'A21'!I34</f>
        <v>21899.433192743294</v>
      </c>
      <c r="J15" s="804">
        <f>'A21'!J34</f>
        <v>21982.27366382521</v>
      </c>
      <c r="K15" s="804">
        <f>'A21'!K34</f>
        <v>22518.810022166021</v>
      </c>
      <c r="L15" s="804">
        <f>'A21'!L34</f>
        <v>16666.238927487255</v>
      </c>
      <c r="M15" s="804">
        <f>'A21'!M34</f>
        <v>23273.773531500305</v>
      </c>
      <c r="N15" s="804">
        <f>'A21'!N34</f>
        <v>19678.410197080066</v>
      </c>
      <c r="O15" s="804">
        <f>'A21'!O34</f>
        <v>27789.459295522487</v>
      </c>
    </row>
    <row r="16" spans="1:15">
      <c r="A16" s="794">
        <f t="shared" si="0"/>
        <v>1992</v>
      </c>
      <c r="B16" s="804">
        <f>'A21'!B35</f>
        <v>22098.703523991328</v>
      </c>
      <c r="C16" s="804">
        <f>'A21'!C35</f>
        <v>23521.108523892042</v>
      </c>
      <c r="D16" s="804">
        <f>'A21'!D35</f>
        <v>23155.904506896339</v>
      </c>
      <c r="E16" s="804">
        <f>'A21'!E35</f>
        <v>23261.563688509203</v>
      </c>
      <c r="F16" s="804">
        <f>'A21'!F35</f>
        <v>19359.854984026369</v>
      </c>
      <c r="G16" s="804">
        <f>'A21'!G35</f>
        <v>21498.533015425211</v>
      </c>
      <c r="H16" s="804">
        <f>'A21'!H35</f>
        <v>23874.237680496899</v>
      </c>
      <c r="I16" s="804">
        <f>'A21'!I35</f>
        <v>22060.31082272371</v>
      </c>
      <c r="J16" s="804">
        <f>'A21'!J35</f>
        <v>22189.428234878545</v>
      </c>
      <c r="K16" s="804">
        <f>'A21'!K35</f>
        <v>23181.63566633964</v>
      </c>
      <c r="L16" s="804">
        <f>'A21'!L35</f>
        <v>16781.865936958711</v>
      </c>
      <c r="M16" s="804">
        <f>'A21'!M35</f>
        <v>22859.200043841996</v>
      </c>
      <c r="N16" s="804">
        <f>'A21'!N35</f>
        <v>19657.301271966284</v>
      </c>
      <c r="O16" s="804">
        <f>'A21'!O35</f>
        <v>28356.48193910718</v>
      </c>
    </row>
    <row r="17" spans="1:15">
      <c r="A17" s="794">
        <f t="shared" si="0"/>
        <v>1993</v>
      </c>
      <c r="B17" s="804">
        <f>'A21'!B36</f>
        <v>22629.847666995131</v>
      </c>
      <c r="C17" s="804">
        <f>'A21'!C36</f>
        <v>23204.789970011308</v>
      </c>
      <c r="D17" s="804">
        <f>'A21'!D36</f>
        <v>23438.422697446884</v>
      </c>
      <c r="E17" s="804">
        <f>'A21'!E36</f>
        <v>23160.099019645699</v>
      </c>
      <c r="F17" s="804">
        <f>'A21'!F36</f>
        <v>19113.62746281764</v>
      </c>
      <c r="G17" s="804">
        <f>'A21'!G36</f>
        <v>21306.285351012186</v>
      </c>
      <c r="H17" s="804">
        <f>'A21'!H36</f>
        <v>23512.053749244802</v>
      </c>
      <c r="I17" s="804">
        <f>'A21'!I36</f>
        <v>21851.017819773573</v>
      </c>
      <c r="J17" s="804">
        <f>'A21'!J36</f>
        <v>22309.767179553866</v>
      </c>
      <c r="K17" s="804">
        <f>'A21'!K36</f>
        <v>23683.944832255824</v>
      </c>
      <c r="L17" s="804">
        <f>'A21'!L36</f>
        <v>16572.525394584012</v>
      </c>
      <c r="M17" s="804">
        <f>'A21'!M36</f>
        <v>22255.594781893018</v>
      </c>
      <c r="N17" s="804">
        <f>'A21'!N36</f>
        <v>20049.219080948598</v>
      </c>
      <c r="O17" s="804">
        <f>'A21'!O36</f>
        <v>28794.453026522187</v>
      </c>
    </row>
    <row r="18" spans="1:15">
      <c r="A18" s="794">
        <f t="shared" si="0"/>
        <v>1994</v>
      </c>
      <c r="B18" s="804">
        <f>'A21'!B37</f>
        <v>23389.70061733247</v>
      </c>
      <c r="C18" s="804">
        <f>'A21'!C37</f>
        <v>23882.565155747743</v>
      </c>
      <c r="D18" s="804">
        <f>'A21'!D37</f>
        <v>24296.877591016237</v>
      </c>
      <c r="E18" s="804">
        <f>'A21'!E37</f>
        <v>24359.982299981359</v>
      </c>
      <c r="F18" s="804">
        <f>'A21'!F37</f>
        <v>19715.082806335591</v>
      </c>
      <c r="G18" s="804">
        <f>'A21'!G37</f>
        <v>21658.782767820507</v>
      </c>
      <c r="H18" s="804">
        <f>'A21'!H37</f>
        <v>24064.76130495689</v>
      </c>
      <c r="I18" s="804">
        <f>'A21'!I37</f>
        <v>22316.672919790333</v>
      </c>
      <c r="J18" s="804">
        <f>'A21'!J37</f>
        <v>22834.478261368382</v>
      </c>
      <c r="K18" s="804">
        <f>'A21'!K37</f>
        <v>24736.886836495283</v>
      </c>
      <c r="L18" s="804">
        <f>'A21'!L37</f>
        <v>16937.112585456784</v>
      </c>
      <c r="M18" s="804">
        <f>'A21'!M37</f>
        <v>22985.182277870295</v>
      </c>
      <c r="N18" s="804">
        <f>'A21'!N37</f>
        <v>20853.896450320604</v>
      </c>
      <c r="O18" s="804">
        <f>'A21'!O37</f>
        <v>29618.145857902313</v>
      </c>
    </row>
    <row r="19" spans="1:15">
      <c r="A19" s="794">
        <f t="shared" si="0"/>
        <v>1995</v>
      </c>
      <c r="B19" s="804">
        <f>'A21'!B38</f>
        <v>24046.204017096105</v>
      </c>
      <c r="C19" s="804">
        <f>'A21'!C38</f>
        <v>24401.450907659357</v>
      </c>
      <c r="D19" s="804">
        <f>'A21'!D38</f>
        <v>24722.093362298179</v>
      </c>
      <c r="E19" s="804">
        <f>'A21'!E38</f>
        <v>24991.45790658399</v>
      </c>
      <c r="F19" s="804">
        <f>'A21'!F38</f>
        <v>20420.265655018302</v>
      </c>
      <c r="G19" s="804">
        <f>'A21'!G38</f>
        <v>22008.679244216932</v>
      </c>
      <c r="H19" s="804">
        <f>'A21'!H38</f>
        <v>24447.970434258848</v>
      </c>
      <c r="I19" s="804">
        <f>'A21'!I38</f>
        <v>22947.193812993872</v>
      </c>
      <c r="J19" s="804">
        <f>'A21'!J38</f>
        <v>23425.689623391954</v>
      </c>
      <c r="K19" s="804">
        <f>'A21'!K38</f>
        <v>25648.28077798909</v>
      </c>
      <c r="L19" s="804">
        <f>'A21'!L38</f>
        <v>17378.993347274489</v>
      </c>
      <c r="M19" s="804">
        <f>'A21'!M38</f>
        <v>23765.961922843868</v>
      </c>
      <c r="N19" s="804">
        <f>'A21'!N38</f>
        <v>21430.055896427846</v>
      </c>
      <c r="O19" s="804">
        <f>'A21'!O38</f>
        <v>30016.173901470982</v>
      </c>
    </row>
    <row r="20" spans="1:15">
      <c r="A20" s="794">
        <f t="shared" si="0"/>
        <v>1996</v>
      </c>
      <c r="B20" s="804">
        <f>'A21'!B39</f>
        <v>24491.508654944064</v>
      </c>
      <c r="C20" s="804">
        <f>'A21'!C39</f>
        <v>24320.197596361719</v>
      </c>
      <c r="D20" s="804">
        <f>'A21'!D39</f>
        <v>24861.056021418655</v>
      </c>
      <c r="E20" s="804">
        <f>'A21'!E39</f>
        <v>25658.645894333109</v>
      </c>
      <c r="F20" s="804">
        <f>'A21'!F39</f>
        <v>20529.602130325868</v>
      </c>
      <c r="G20" s="804">
        <f>'A21'!G39</f>
        <v>22185.479128691608</v>
      </c>
      <c r="H20" s="804">
        <f>'A21'!H39</f>
        <v>24596.767955795185</v>
      </c>
      <c r="I20" s="804">
        <f>'A21'!I39</f>
        <v>23258.762746166962</v>
      </c>
      <c r="J20" s="804">
        <f>'A21'!J39</f>
        <v>24154.303544881397</v>
      </c>
      <c r="K20" s="804">
        <f>'A21'!K39</f>
        <v>27781.92317166887</v>
      </c>
      <c r="L20" s="804">
        <f>'A21'!L39</f>
        <v>17820.476011813535</v>
      </c>
      <c r="M20" s="804">
        <f>'A21'!M39</f>
        <v>24167.89673932072</v>
      </c>
      <c r="N20" s="804">
        <f>'A21'!N39</f>
        <v>22338.010433368479</v>
      </c>
      <c r="O20" s="804">
        <f>'A21'!O39</f>
        <v>30791.234495736786</v>
      </c>
    </row>
    <row r="21" spans="1:15">
      <c r="A21" s="794">
        <f t="shared" si="0"/>
        <v>1997</v>
      </c>
      <c r="B21" s="804">
        <f>'A21'!B40</f>
        <v>25338.011072261717</v>
      </c>
      <c r="C21" s="804">
        <f>'A21'!C40</f>
        <v>24976.130474856869</v>
      </c>
      <c r="D21" s="804">
        <f>'A21'!D40</f>
        <v>25655.431644993074</v>
      </c>
      <c r="E21" s="804">
        <f>'A21'!E40</f>
        <v>26476.961827066974</v>
      </c>
      <c r="F21" s="804">
        <f>'A21'!F40</f>
        <v>21943.454789183237</v>
      </c>
      <c r="G21" s="804">
        <f>'A21'!G40</f>
        <v>22749.051057693971</v>
      </c>
      <c r="H21" s="804">
        <f>'A21'!H40</f>
        <v>24715.832379783751</v>
      </c>
      <c r="I21" s="804">
        <f>'A21'!I40</f>
        <v>23671.220529949656</v>
      </c>
      <c r="J21" s="804">
        <f>'A21'!J40</f>
        <v>25257.100416890906</v>
      </c>
      <c r="K21" s="804">
        <f>'A21'!K40</f>
        <v>29310.137047894255</v>
      </c>
      <c r="L21" s="804">
        <f>'A21'!L40</f>
        <v>18548.714261041314</v>
      </c>
      <c r="M21" s="804">
        <f>'A21'!M40</f>
        <v>24623.651017440097</v>
      </c>
      <c r="N21" s="804">
        <f>'A21'!N40</f>
        <v>23503.019333164368</v>
      </c>
      <c r="O21" s="804">
        <f>'A21'!O40</f>
        <v>31796.304474090801</v>
      </c>
    </row>
    <row r="22" spans="1:15">
      <c r="A22" s="794">
        <f t="shared" si="0"/>
        <v>1998</v>
      </c>
      <c r="B22" s="804">
        <f>'A21'!B41</f>
        <v>26367.666927223028</v>
      </c>
      <c r="C22" s="804">
        <f>'A21'!C41</f>
        <v>25239.001646397821</v>
      </c>
      <c r="D22" s="804">
        <f>'A21'!D41</f>
        <v>26485.921869508595</v>
      </c>
      <c r="E22" s="804">
        <f>'A21'!E41</f>
        <v>27095.645247009565</v>
      </c>
      <c r="F22" s="804">
        <f>'A21'!F41</f>
        <v>23376.524997204677</v>
      </c>
      <c r="G22" s="804">
        <f>'A21'!G41</f>
        <v>23582.578352815304</v>
      </c>
      <c r="H22" s="804">
        <f>'A21'!H41</f>
        <v>25137.059577064792</v>
      </c>
      <c r="I22" s="804">
        <f>'A21'!I41</f>
        <v>24593.619268343609</v>
      </c>
      <c r="J22" s="804">
        <f>'A21'!J41</f>
        <v>26411.054095394917</v>
      </c>
      <c r="K22" s="804">
        <f>'A21'!K41</f>
        <v>28416.937950702748</v>
      </c>
      <c r="L22" s="804">
        <f>'A21'!L41</f>
        <v>19581.875078328867</v>
      </c>
      <c r="M22" s="804">
        <f>'A21'!M41</f>
        <v>25311.674453460026</v>
      </c>
      <c r="N22" s="804">
        <f>'A21'!N41</f>
        <v>24157.319152423501</v>
      </c>
      <c r="O22" s="804">
        <f>'A21'!O41</f>
        <v>32811.387190833419</v>
      </c>
    </row>
    <row r="23" spans="1:15">
      <c r="A23" s="794">
        <f t="shared" si="0"/>
        <v>1999</v>
      </c>
      <c r="B23" s="804">
        <f>'A21'!B42</f>
        <v>27471.642228851153</v>
      </c>
      <c r="C23" s="804">
        <f>'A21'!C42</f>
        <v>25881.41925672242</v>
      </c>
      <c r="D23" s="804">
        <f>'A21'!D42</f>
        <v>27724.783007452039</v>
      </c>
      <c r="E23" s="804">
        <f>'A21'!E42</f>
        <v>27508.344288618726</v>
      </c>
      <c r="F23" s="804">
        <f>'A21'!F42</f>
        <v>24106.959974425437</v>
      </c>
      <c r="G23" s="804">
        <f>'A21'!G42</f>
        <v>24122.621961639499</v>
      </c>
      <c r="H23" s="804">
        <f>'A21'!H42</f>
        <v>25685.625376216649</v>
      </c>
      <c r="I23" s="804">
        <f>'A21'!I42</f>
        <v>24719.949518756977</v>
      </c>
      <c r="J23" s="804">
        <f>'A21'!J42</f>
        <v>27515.60390351036</v>
      </c>
      <c r="K23" s="804">
        <f>'A21'!K42</f>
        <v>30444.912814243344</v>
      </c>
      <c r="L23" s="804">
        <f>'A21'!L42</f>
        <v>20253.326995751748</v>
      </c>
      <c r="M23" s="804">
        <f>'A21'!M42</f>
        <v>26538.360328715647</v>
      </c>
      <c r="N23" s="804">
        <f>'A21'!N42</f>
        <v>24773.609256503518</v>
      </c>
      <c r="O23" s="804">
        <f>'A21'!O42</f>
        <v>34018.195908202862</v>
      </c>
    </row>
    <row r="24" spans="1:15">
      <c r="A24" s="794">
        <f t="shared" si="0"/>
        <v>2000</v>
      </c>
      <c r="B24" s="804">
        <f>'A21'!B43</f>
        <v>28045.656627910303</v>
      </c>
      <c r="C24" s="804">
        <f>'A21'!C43</f>
        <v>27624.445463748914</v>
      </c>
      <c r="D24" s="804">
        <f>'A21'!D43</f>
        <v>28484.977655336239</v>
      </c>
      <c r="E24" s="804">
        <f>'A21'!E43</f>
        <v>28822.334338938366</v>
      </c>
      <c r="F24" s="804">
        <f>'A21'!F43</f>
        <v>25651.000545028579</v>
      </c>
      <c r="G24" s="804">
        <f>'A21'!G43</f>
        <v>25241.494349328819</v>
      </c>
      <c r="H24" s="804">
        <f>'A21'!H43</f>
        <v>25949.058844575466</v>
      </c>
      <c r="I24" s="804">
        <f>'A21'!I43</f>
        <v>25594.345658979859</v>
      </c>
      <c r="J24" s="804">
        <f>'A21'!J43</f>
        <v>29405.549014019125</v>
      </c>
      <c r="K24" s="804">
        <f>'A21'!K43</f>
        <v>36125.703607891723</v>
      </c>
      <c r="L24" s="804">
        <f>'A21'!L43</f>
        <v>21320.069004120171</v>
      </c>
      <c r="M24" s="804">
        <f>'A21'!M43</f>
        <v>27948.47498356114</v>
      </c>
      <c r="N24" s="804">
        <f>'A21'!N43</f>
        <v>26071.306688230168</v>
      </c>
      <c r="O24" s="804">
        <f>'A21'!O43</f>
        <v>35050.173855774068</v>
      </c>
    </row>
    <row r="25" spans="1:15">
      <c r="A25" s="794">
        <f t="shared" si="0"/>
        <v>2001</v>
      </c>
      <c r="B25" s="804">
        <f>'A21'!B44</f>
        <v>28593.045156007982</v>
      </c>
      <c r="C25" s="804">
        <f>'A21'!C44</f>
        <v>27857.233957176511</v>
      </c>
      <c r="D25" s="804">
        <f>'A21'!D44</f>
        <v>28681.571012771987</v>
      </c>
      <c r="E25" s="804">
        <f>'A21'!E44</f>
        <v>28784.928700707376</v>
      </c>
      <c r="F25" s="804">
        <f>'A21'!F44</f>
        <v>25930.414465825135</v>
      </c>
      <c r="G25" s="804">
        <f>'A21'!G44</f>
        <v>26025.664378345762</v>
      </c>
      <c r="H25" s="804">
        <f>'A21'!H44</f>
        <v>26259.783683252983</v>
      </c>
      <c r="I25" s="804">
        <f>'A21'!I44</f>
        <v>26526.047307134439</v>
      </c>
      <c r="J25" s="804">
        <f>'A21'!J44</f>
        <v>30105.71230947756</v>
      </c>
      <c r="K25" s="804">
        <f>'A21'!K44</f>
        <v>36269.436223927041</v>
      </c>
      <c r="L25" s="804">
        <f>'A21'!L44</f>
        <v>22090.561618180644</v>
      </c>
      <c r="M25" s="804">
        <f>'A21'!M44</f>
        <v>27605.539646061221</v>
      </c>
      <c r="N25" s="804">
        <f>'A21'!N44</f>
        <v>26966.908195331893</v>
      </c>
      <c r="O25" s="804">
        <f>'A21'!O44</f>
        <v>35071.150453126458</v>
      </c>
    </row>
    <row r="26" spans="1:15">
      <c r="A26" s="794">
        <f t="shared" si="0"/>
        <v>2002</v>
      </c>
      <c r="B26" s="804">
        <f>'A21'!B45</f>
        <v>29293.959583113246</v>
      </c>
      <c r="C26" s="804">
        <f>'A21'!C45</f>
        <v>28879.225621120331</v>
      </c>
      <c r="D26" s="804">
        <f>'A21'!D45</f>
        <v>28780.663314433365</v>
      </c>
      <c r="E26" s="804">
        <f>'A21'!E45</f>
        <v>29593.731372381597</v>
      </c>
      <c r="F26" s="804">
        <f>'A21'!F45</f>
        <v>26469.24790838833</v>
      </c>
      <c r="G26" s="804">
        <f>'A21'!G45</f>
        <v>26629.546687294664</v>
      </c>
      <c r="H26" s="804">
        <f>'A21'!H45</f>
        <v>26544.352341328038</v>
      </c>
      <c r="I26" s="804">
        <f>'A21'!I45</f>
        <v>25790.769974576382</v>
      </c>
      <c r="J26" s="804">
        <f>'A21'!J45</f>
        <v>30736.021107084205</v>
      </c>
      <c r="K26" s="804">
        <f>'A21'!K45</f>
        <v>35651.36972883594</v>
      </c>
      <c r="L26" s="804">
        <f>'A21'!L45</f>
        <v>23156.777474997463</v>
      </c>
      <c r="M26" s="804">
        <f>'A21'!M45</f>
        <v>28171.062696244935</v>
      </c>
      <c r="N26" s="804">
        <f>'A21'!N45</f>
        <v>27795.623431747368</v>
      </c>
      <c r="O26" s="804">
        <f>'A21'!O45</f>
        <v>35365.218248565674</v>
      </c>
    </row>
    <row r="27" spans="1:15">
      <c r="A27" s="794">
        <f t="shared" si="0"/>
        <v>2003</v>
      </c>
      <c r="B27" s="804">
        <f>'A21'!B46</f>
        <v>30215.680139971533</v>
      </c>
      <c r="C27" s="804">
        <f>'A21'!C46</f>
        <v>28484.625126887811</v>
      </c>
      <c r="D27" s="804">
        <f>'A21'!D46</f>
        <v>29451.792291654045</v>
      </c>
      <c r="E27" s="804">
        <f>'A21'!E46</f>
        <v>28659.620900454182</v>
      </c>
      <c r="F27" s="804">
        <f>'A21'!F46</f>
        <v>25989.045898622244</v>
      </c>
      <c r="G27" s="804">
        <f>'A21'!G46</f>
        <v>25695.928901328643</v>
      </c>
      <c r="H27" s="804">
        <f>'A21'!H46</f>
        <v>26907.104552349312</v>
      </c>
      <c r="I27" s="804">
        <f>'A21'!I46</f>
        <v>25560.796244605543</v>
      </c>
      <c r="J27" s="804">
        <f>'A21'!J46</f>
        <v>29860.602197713819</v>
      </c>
      <c r="K27" s="804">
        <f>'A21'!K46</f>
        <v>36073.62944433208</v>
      </c>
      <c r="L27" s="804">
        <f>'A21'!L46</f>
        <v>23310.361701535636</v>
      </c>
      <c r="M27" s="804">
        <f>'A21'!M46</f>
        <v>28650.700350086136</v>
      </c>
      <c r="N27" s="804">
        <f>'A21'!N46</f>
        <v>28114.466259436125</v>
      </c>
      <c r="O27" s="804">
        <f>'A21'!O46</f>
        <v>35912.246343288265</v>
      </c>
    </row>
    <row r="28" spans="1:15">
      <c r="A28" s="794">
        <f t="shared" si="0"/>
        <v>2004</v>
      </c>
      <c r="B28" s="804">
        <f>'A21'!B47</f>
        <v>30678.948387613571</v>
      </c>
      <c r="C28" s="804">
        <f>'A21'!C47</f>
        <v>28532.880739751978</v>
      </c>
      <c r="D28" s="804">
        <f>'A21'!D47</f>
        <v>30084.47090931172</v>
      </c>
      <c r="E28" s="804">
        <f>'A21'!E47</f>
        <v>29585.938884844665</v>
      </c>
      <c r="F28" s="804">
        <f>'A21'!F47</f>
        <v>27345.604760156708</v>
      </c>
      <c r="G28" s="804">
        <f>'A21'!G47</f>
        <v>25824.877507109864</v>
      </c>
      <c r="H28" s="804">
        <f>'A21'!H47</f>
        <v>27387.063223564855</v>
      </c>
      <c r="I28" s="804">
        <f>'A21'!I47</f>
        <v>25111.371845077625</v>
      </c>
      <c r="J28" s="804">
        <f>'A21'!J47</f>
        <v>30417.168381886553</v>
      </c>
      <c r="K28" s="804">
        <f>'A21'!K47</f>
        <v>38705.224798810566</v>
      </c>
      <c r="L28" s="804">
        <f>'A21'!L47</f>
        <v>23775.943159472703</v>
      </c>
      <c r="M28" s="804">
        <f>'A21'!M47</f>
        <v>29773.071107487653</v>
      </c>
      <c r="N28" s="804">
        <f>'A21'!N47</f>
        <v>29118.494804336711</v>
      </c>
      <c r="O28" s="804">
        <f>'A21'!O47</f>
        <v>36862.792141467857</v>
      </c>
    </row>
    <row r="29" spans="1:15">
      <c r="A29" s="794">
        <f t="shared" si="0"/>
        <v>2005</v>
      </c>
      <c r="B29" s="804">
        <f>'A21'!B48</f>
        <v>31104.5363292972</v>
      </c>
      <c r="C29" s="804">
        <f>'A21'!C48</f>
        <v>28488.997524028433</v>
      </c>
      <c r="D29" s="804">
        <f>'A21'!D48</f>
        <v>31117.165284649574</v>
      </c>
      <c r="E29" s="804">
        <f>'A21'!E48</f>
        <v>29424.090097259432</v>
      </c>
      <c r="F29" s="804">
        <f>'A21'!F48</f>
        <v>27202.909094625255</v>
      </c>
      <c r="G29" s="804">
        <f>'A21'!G48</f>
        <v>26196.422869753849</v>
      </c>
      <c r="H29" s="804">
        <f>'A21'!H48</f>
        <v>27801.746546523846</v>
      </c>
      <c r="I29" s="804">
        <f>'A21'!I48</f>
        <v>24946.246996291342</v>
      </c>
      <c r="J29" s="804">
        <f>'A21'!J48</f>
        <v>31121.303317095761</v>
      </c>
      <c r="K29" s="804">
        <f>'A21'!K48</f>
        <v>41942.314330540845</v>
      </c>
      <c r="L29" s="804">
        <f>'A21'!L48</f>
        <v>24266.152960449741</v>
      </c>
      <c r="M29" s="804">
        <f>'A21'!M48</f>
        <v>28985.820037121914</v>
      </c>
      <c r="N29" s="804">
        <f>'A21'!N48</f>
        <v>29006.182826741904</v>
      </c>
      <c r="O29" s="804">
        <f>'A21'!O48</f>
        <v>37641.03204621654</v>
      </c>
    </row>
    <row r="30" spans="1:15">
      <c r="A30" s="794">
        <f t="shared" si="0"/>
        <v>2006</v>
      </c>
      <c r="B30" s="804">
        <f>'A21'!B49</f>
        <v>31847.346460002176</v>
      </c>
      <c r="C30" s="804">
        <f>'A21'!C49</f>
        <v>29324.408662857364</v>
      </c>
      <c r="D30" s="804">
        <f>'A21'!D49</f>
        <v>31637.16082709227</v>
      </c>
      <c r="E30" s="804">
        <f>'A21'!E49</f>
        <v>30926.62305846806</v>
      </c>
      <c r="F30" s="804">
        <f>'A21'!F49</f>
        <v>28410.632338813844</v>
      </c>
      <c r="G30" s="804">
        <f>'A21'!G49</f>
        <v>26961.027782036432</v>
      </c>
      <c r="H30" s="804">
        <f>'A21'!H49</f>
        <v>28941.276752813537</v>
      </c>
      <c r="I30" s="804">
        <f>'A21'!I49</f>
        <v>25946.190253994304</v>
      </c>
      <c r="J30" s="804">
        <f>'A21'!J49</f>
        <v>32676.006328400978</v>
      </c>
      <c r="K30" s="804">
        <f>'A21'!K49</f>
        <v>45745.38916398977</v>
      </c>
      <c r="L30" s="804">
        <f>'A21'!L49</f>
        <v>26052.371649670964</v>
      </c>
      <c r="M30" s="804">
        <f>'A21'!M49</f>
        <v>30629.868456624205</v>
      </c>
      <c r="N30" s="804">
        <f>'A21'!N49</f>
        <v>30020.656907708428</v>
      </c>
      <c r="O30" s="804">
        <f>'A21'!O49</f>
        <v>38282.78270354493</v>
      </c>
    </row>
    <row r="31" spans="1:15">
      <c r="A31" s="794">
        <f t="shared" si="0"/>
        <v>2007</v>
      </c>
      <c r="B31" s="804">
        <f>'A21'!B50</f>
        <v>32524.954415268603</v>
      </c>
      <c r="C31" s="804">
        <f>'A21'!C50</f>
        <v>29685.644359857703</v>
      </c>
      <c r="D31" s="804">
        <f>'A21'!D50</f>
        <v>31983.773789409021</v>
      </c>
      <c r="E31" s="804">
        <f>'A21'!E50</f>
        <v>31464.7823964204</v>
      </c>
      <c r="F31" s="804">
        <f>'A21'!F50</f>
        <v>30145.999881669384</v>
      </c>
      <c r="G31" s="804">
        <f>'A21'!G50</f>
        <v>27645.740574951644</v>
      </c>
      <c r="H31" s="804">
        <f>'A21'!H50</f>
        <v>29707.42384209645</v>
      </c>
      <c r="I31" s="804">
        <f>'A21'!I50</f>
        <v>26600.47583703656</v>
      </c>
      <c r="J31" s="804">
        <f>'A21'!J50</f>
        <v>33977.95049433961</v>
      </c>
      <c r="K31" s="804">
        <f>'A21'!K50</f>
        <v>45901.333515795064</v>
      </c>
      <c r="L31" s="804">
        <f>'A21'!L50</f>
        <v>26895.773291999831</v>
      </c>
      <c r="M31" s="804">
        <f>'A21'!M50</f>
        <v>32094.915936668291</v>
      </c>
      <c r="N31" s="804">
        <f>'A21'!N50</f>
        <v>29787.307028167408</v>
      </c>
      <c r="O31" s="804">
        <f>'A21'!O50</f>
        <v>38641.987434232848</v>
      </c>
    </row>
    <row r="32" spans="1:15">
      <c r="A32" s="794">
        <f t="shared" si="0"/>
        <v>2008</v>
      </c>
      <c r="B32" s="804">
        <f>'A21'!B51</f>
        <v>31951.132965321063</v>
      </c>
      <c r="C32" s="804">
        <f>'A21'!C51</f>
        <v>30098.870535166345</v>
      </c>
      <c r="D32" s="804">
        <f>'A21'!D51</f>
        <v>31734.521265064432</v>
      </c>
      <c r="E32" s="804">
        <f>'A21'!E51</f>
        <v>32233.232603501659</v>
      </c>
      <c r="F32" s="804">
        <f>'A21'!F51</f>
        <v>30846.683478691859</v>
      </c>
      <c r="G32" s="804">
        <f>'A21'!G51</f>
        <v>27719.210864768906</v>
      </c>
      <c r="H32" s="804">
        <f>'A21'!H51</f>
        <v>30336.960485833355</v>
      </c>
      <c r="I32" s="804">
        <f>'A21'!I51</f>
        <v>27152.452963568106</v>
      </c>
      <c r="J32" s="804">
        <f>'A21'!J51</f>
        <v>35002.695331989387</v>
      </c>
      <c r="K32" s="804">
        <f>'A21'!K51</f>
        <v>49477.025213173765</v>
      </c>
      <c r="L32" s="804">
        <f>'A21'!L51</f>
        <v>27074.504503328644</v>
      </c>
      <c r="M32" s="804">
        <f>'A21'!M51</f>
        <v>32217.490678048147</v>
      </c>
      <c r="N32" s="804">
        <f>'A21'!N51</f>
        <v>30048.695155568617</v>
      </c>
      <c r="O32" s="804">
        <f>'A21'!O51</f>
        <v>38278.433082896016</v>
      </c>
    </row>
    <row r="33" spans="1:15">
      <c r="A33" s="794">
        <f t="shared" si="0"/>
        <v>2009</v>
      </c>
      <c r="B33" s="804">
        <f>'A21'!B52</f>
        <v>32072.540948805021</v>
      </c>
      <c r="C33" s="804">
        <f>'A21'!C52</f>
        <v>29362.063146435532</v>
      </c>
      <c r="D33" s="804">
        <f>'A21'!D52</f>
        <v>30574.318007009017</v>
      </c>
      <c r="E33" s="804">
        <f>'A21'!E52</f>
        <v>30477.862857686454</v>
      </c>
      <c r="F33" s="804">
        <f>'A21'!F52</f>
        <v>28495.532859031708</v>
      </c>
      <c r="G33" s="804">
        <f>'A21'!G52</f>
        <v>26994.249451613348</v>
      </c>
      <c r="H33" s="804">
        <f>'A21'!H52</f>
        <v>29387.473989893686</v>
      </c>
      <c r="I33" s="804">
        <f>'A21'!I52</f>
        <v>26217.87128689063</v>
      </c>
      <c r="J33" s="804">
        <f>'A21'!J52</f>
        <v>33004.83336663786</v>
      </c>
      <c r="K33" s="804">
        <f>'A21'!K52</f>
        <v>45083.965375197506</v>
      </c>
      <c r="L33" s="804">
        <f>'A21'!L52</f>
        <v>26083.34621026312</v>
      </c>
      <c r="M33" s="804">
        <f>'A21'!M52</f>
        <v>30053.291967774028</v>
      </c>
      <c r="N33" s="804">
        <f>'A21'!N52</f>
        <v>28432.337787690936</v>
      </c>
      <c r="O33" s="804">
        <f>'A21'!O52</f>
        <v>36935.598249792762</v>
      </c>
    </row>
    <row r="34" spans="1:15">
      <c r="A34" s="794" t="s">
        <v>1055</v>
      </c>
      <c r="B34" s="794"/>
      <c r="C34" s="794"/>
      <c r="D34" s="794"/>
      <c r="E34" s="794"/>
      <c r="F34" s="794"/>
      <c r="G34" s="794"/>
      <c r="H34" s="794"/>
      <c r="I34" s="794"/>
      <c r="J34" s="794"/>
      <c r="K34" s="794"/>
      <c r="L34" s="794"/>
      <c r="M34" s="795"/>
      <c r="N34" s="795"/>
      <c r="O34" s="795"/>
    </row>
    <row r="35" spans="1:15">
      <c r="A35" s="794" t="s">
        <v>742</v>
      </c>
      <c r="B35" s="801">
        <f>100*(POWER(B33/B4, 1/29)-1)</f>
        <v>1.7756301919148898</v>
      </c>
      <c r="C35" s="801">
        <f t="shared" ref="C35:O35" si="1">100*(POWER(C33/C4, 1/29)-1)</f>
        <v>1.5122932827898561</v>
      </c>
      <c r="D35" s="801">
        <f t="shared" si="1"/>
        <v>1.3775794285868947</v>
      </c>
      <c r="E35" s="801">
        <f t="shared" si="1"/>
        <v>1.7355134877012013</v>
      </c>
      <c r="F35" s="801">
        <f t="shared" si="1"/>
        <v>1.8695366991099416</v>
      </c>
      <c r="G35" s="801">
        <f t="shared" si="1"/>
        <v>1.4803164847822847</v>
      </c>
      <c r="H35" s="801">
        <f t="shared" si="1"/>
        <v>1.6721833774176798</v>
      </c>
      <c r="I35" s="801">
        <f t="shared" si="1"/>
        <v>1.4833709385405625</v>
      </c>
      <c r="J35" s="801">
        <f t="shared" si="1"/>
        <v>2.0481672996219169</v>
      </c>
      <c r="K35" s="801">
        <f t="shared" si="1"/>
        <v>3.2626578093782443</v>
      </c>
      <c r="L35" s="801">
        <f t="shared" si="1"/>
        <v>2.5327516150072338</v>
      </c>
      <c r="M35" s="801">
        <f t="shared" si="1"/>
        <v>1.4837688242639979</v>
      </c>
      <c r="N35" s="801">
        <f t="shared" si="1"/>
        <v>2.1110063852792571</v>
      </c>
      <c r="O35" s="801">
        <f t="shared" si="1"/>
        <v>1.7113538653471982</v>
      </c>
    </row>
    <row r="36" spans="1:15">
      <c r="A36" s="794" t="s">
        <v>1054</v>
      </c>
      <c r="B36" s="799"/>
      <c r="C36" s="799"/>
      <c r="D36" s="799"/>
      <c r="E36" s="799"/>
      <c r="F36" s="799"/>
      <c r="G36" s="799"/>
      <c r="H36" s="799"/>
      <c r="I36" s="799"/>
      <c r="J36" s="799"/>
      <c r="K36" s="799"/>
      <c r="L36" s="799"/>
      <c r="M36" s="799"/>
      <c r="N36" s="799"/>
      <c r="O36" s="799"/>
    </row>
    <row r="37" spans="1:15">
      <c r="A37" s="794" t="s">
        <v>742</v>
      </c>
      <c r="B37" s="800">
        <f>100*(B33-B4)/B4</f>
        <v>66.598162019741039</v>
      </c>
      <c r="C37" s="800">
        <f t="shared" ref="C37:O37" si="2">100*(C33-C4)/C4</f>
        <v>54.5398670381594</v>
      </c>
      <c r="D37" s="800">
        <f t="shared" si="2"/>
        <v>48.701587892115121</v>
      </c>
      <c r="E37" s="800">
        <f t="shared" si="2"/>
        <v>64.704271152918849</v>
      </c>
      <c r="F37" s="800">
        <f t="shared" si="2"/>
        <v>71.114021825020274</v>
      </c>
      <c r="G37" s="800">
        <f t="shared" si="2"/>
        <v>53.134334805864825</v>
      </c>
      <c r="H37" s="800">
        <f t="shared" si="2"/>
        <v>61.756726615768272</v>
      </c>
      <c r="I37" s="800">
        <f t="shared" si="2"/>
        <v>53.268057566089219</v>
      </c>
      <c r="J37" s="800">
        <f t="shared" si="2"/>
        <v>80.032568296092251</v>
      </c>
      <c r="K37" s="800">
        <f t="shared" si="2"/>
        <v>153.72056354375371</v>
      </c>
      <c r="L37" s="800">
        <f t="shared" si="2"/>
        <v>106.54551125174649</v>
      </c>
      <c r="M37" s="800">
        <f t="shared" si="2"/>
        <v>53.285485141141976</v>
      </c>
      <c r="N37" s="800">
        <f t="shared" si="2"/>
        <v>83.275384544531676</v>
      </c>
      <c r="O37" s="800">
        <f t="shared" si="2"/>
        <v>63.573753809374992</v>
      </c>
    </row>
    <row r="38" spans="1:15">
      <c r="A38" s="794"/>
      <c r="B38" s="799"/>
      <c r="C38" s="799"/>
      <c r="D38" s="799"/>
      <c r="E38" s="799"/>
      <c r="F38" s="799"/>
      <c r="G38" s="799"/>
      <c r="H38" s="799"/>
      <c r="I38" s="799"/>
      <c r="J38" s="799"/>
      <c r="K38" s="799"/>
      <c r="L38" s="799"/>
      <c r="M38" s="799"/>
      <c r="N38" s="799"/>
      <c r="O38" s="799"/>
    </row>
    <row r="39" spans="1:15">
      <c r="A39" s="794" t="s">
        <v>1076</v>
      </c>
      <c r="B39" s="794"/>
      <c r="C39" s="794"/>
      <c r="D39" s="794"/>
      <c r="E39" s="794"/>
      <c r="F39" s="794"/>
      <c r="G39" s="794"/>
      <c r="H39" s="794"/>
      <c r="I39" s="794"/>
      <c r="J39" s="794"/>
      <c r="K39" s="794"/>
      <c r="L39" s="794"/>
      <c r="M39" s="795"/>
      <c r="N39" s="795"/>
      <c r="O39" s="795"/>
    </row>
    <row r="40" spans="1:15">
      <c r="A40" s="794"/>
      <c r="B40" s="800"/>
      <c r="C40" s="800"/>
      <c r="D40" s="800"/>
      <c r="E40" s="800"/>
      <c r="F40" s="800"/>
      <c r="G40" s="800"/>
      <c r="H40" s="800"/>
      <c r="I40" s="800"/>
      <c r="J40" s="800"/>
      <c r="K40" s="800"/>
      <c r="L40" s="800"/>
      <c r="M40" s="800"/>
      <c r="N40" s="800"/>
      <c r="O40" s="800"/>
    </row>
    <row r="41" spans="1:15">
      <c r="A41" s="794"/>
      <c r="B41" s="800"/>
      <c r="C41" s="800"/>
      <c r="D41" s="800"/>
      <c r="E41" s="800"/>
      <c r="F41" s="800"/>
      <c r="G41" s="800"/>
      <c r="H41" s="800"/>
      <c r="I41" s="800"/>
      <c r="J41" s="800"/>
      <c r="K41" s="800"/>
      <c r="L41" s="800"/>
      <c r="M41" s="800"/>
      <c r="N41" s="800"/>
      <c r="O41" s="800"/>
    </row>
    <row r="42" spans="1:15">
      <c r="A42" s="794"/>
      <c r="B42" s="800"/>
      <c r="C42" s="800"/>
      <c r="D42" s="800"/>
      <c r="E42" s="800"/>
      <c r="F42" s="800"/>
      <c r="G42" s="800"/>
      <c r="H42" s="800"/>
      <c r="I42" s="800"/>
      <c r="J42" s="800"/>
      <c r="K42" s="800"/>
      <c r="L42" s="800"/>
      <c r="M42" s="800"/>
      <c r="N42" s="800"/>
      <c r="O42" s="800"/>
    </row>
    <row r="43" spans="1:15">
      <c r="A43" s="794"/>
      <c r="B43" s="800"/>
      <c r="C43" s="800"/>
      <c r="D43" s="800"/>
      <c r="E43" s="800"/>
      <c r="F43" s="800"/>
      <c r="G43" s="800"/>
      <c r="H43" s="800"/>
      <c r="I43" s="800"/>
      <c r="J43" s="800"/>
      <c r="K43" s="800"/>
      <c r="L43" s="800"/>
      <c r="M43" s="800"/>
      <c r="N43" s="800"/>
      <c r="O43" s="800"/>
    </row>
    <row r="44" spans="1:15">
      <c r="A44" s="794"/>
      <c r="B44" s="794"/>
      <c r="C44" s="794"/>
      <c r="D44" s="794"/>
      <c r="E44" s="794"/>
      <c r="F44" s="794"/>
      <c r="G44" s="794"/>
      <c r="H44" s="794"/>
      <c r="I44" s="794"/>
      <c r="J44" s="794"/>
      <c r="K44" s="794"/>
      <c r="L44" s="794"/>
      <c r="M44" s="795"/>
      <c r="N44" s="795"/>
      <c r="O44" s="795"/>
    </row>
    <row r="45" spans="1:15">
      <c r="A45" s="794"/>
      <c r="B45" s="801"/>
      <c r="C45" s="801"/>
      <c r="D45" s="801"/>
      <c r="E45" s="801"/>
      <c r="F45" s="801"/>
      <c r="G45" s="801"/>
      <c r="H45" s="801"/>
      <c r="I45" s="801"/>
      <c r="J45" s="801"/>
      <c r="K45" s="801"/>
      <c r="L45" s="801"/>
      <c r="M45" s="801"/>
      <c r="N45" s="801"/>
      <c r="O45" s="801"/>
    </row>
    <row r="46" spans="1:15">
      <c r="A46" s="794"/>
      <c r="B46" s="801"/>
      <c r="C46" s="801"/>
      <c r="D46" s="801"/>
      <c r="E46" s="801"/>
      <c r="F46" s="801"/>
      <c r="G46" s="801"/>
      <c r="H46" s="801"/>
      <c r="I46" s="801"/>
      <c r="J46" s="801"/>
      <c r="K46" s="801"/>
      <c r="L46" s="801"/>
      <c r="M46" s="801"/>
      <c r="N46" s="801"/>
      <c r="O46" s="801"/>
    </row>
    <row r="47" spans="1:15">
      <c r="A47" s="794"/>
      <c r="B47" s="801"/>
      <c r="C47" s="801"/>
      <c r="D47" s="801"/>
      <c r="E47" s="801"/>
      <c r="F47" s="801"/>
      <c r="G47" s="801"/>
      <c r="H47" s="801"/>
      <c r="I47" s="801"/>
      <c r="J47" s="801"/>
      <c r="K47" s="801"/>
      <c r="L47" s="801"/>
      <c r="M47" s="801"/>
      <c r="N47" s="801"/>
      <c r="O47" s="801"/>
    </row>
    <row r="48" spans="1:15">
      <c r="A48" s="794"/>
      <c r="B48" s="801"/>
      <c r="C48" s="801"/>
      <c r="D48" s="801"/>
      <c r="E48" s="801"/>
      <c r="F48" s="801"/>
      <c r="G48" s="801"/>
      <c r="H48" s="801"/>
      <c r="I48" s="801"/>
      <c r="J48" s="801"/>
      <c r="K48" s="801"/>
      <c r="L48" s="801"/>
      <c r="M48" s="801"/>
      <c r="N48" s="801"/>
      <c r="O48" s="801"/>
    </row>
    <row r="49" spans="1:15">
      <c r="A49" s="795"/>
      <c r="B49" s="795"/>
      <c r="C49" s="795"/>
      <c r="D49" s="795"/>
      <c r="E49" s="795"/>
      <c r="F49" s="795"/>
      <c r="G49" s="795"/>
      <c r="H49" s="795"/>
      <c r="I49" s="795"/>
      <c r="J49" s="795"/>
      <c r="K49" s="795"/>
      <c r="L49" s="795"/>
      <c r="M49" s="795"/>
      <c r="N49" s="795"/>
      <c r="O49" s="795"/>
    </row>
    <row r="50" spans="1:15">
      <c r="A50" s="795"/>
      <c r="B50" s="795"/>
      <c r="C50" s="795"/>
      <c r="D50" s="795"/>
      <c r="E50" s="795"/>
      <c r="F50" s="795"/>
      <c r="G50" s="795"/>
      <c r="H50" s="795"/>
      <c r="I50" s="795"/>
      <c r="J50" s="795"/>
      <c r="K50" s="795"/>
      <c r="L50" s="795"/>
      <c r="M50" s="795"/>
      <c r="N50" s="795"/>
      <c r="O50" s="795"/>
    </row>
  </sheetData>
  <pageMargins left="0.7" right="0.7" top="0.75" bottom="0.75" header="0.3" footer="0.3"/>
</worksheet>
</file>

<file path=xl/worksheets/sheet164.xml><?xml version="1.0" encoding="utf-8"?>
<worksheet xmlns="http://schemas.openxmlformats.org/spreadsheetml/2006/main" xmlns:r="http://schemas.openxmlformats.org/officeDocument/2006/relationships">
  <dimension ref="A1:O50"/>
  <sheetViews>
    <sheetView topLeftCell="A11" workbookViewId="0">
      <selection activeCell="R37" sqref="R37"/>
    </sheetView>
  </sheetViews>
  <sheetFormatPr defaultRowHeight="11.25"/>
  <cols>
    <col min="1" max="13" width="9.140625" style="792"/>
    <col min="14" max="14" width="13.7109375" style="792" bestFit="1" customWidth="1"/>
    <col min="15" max="15" width="11.28515625" style="792" bestFit="1" customWidth="1"/>
    <col min="16" max="16384" width="9.140625" style="792"/>
  </cols>
  <sheetData>
    <row r="1" spans="1:15">
      <c r="A1" s="794" t="s">
        <v>1060</v>
      </c>
      <c r="B1" s="794"/>
      <c r="C1" s="794"/>
      <c r="D1" s="794"/>
      <c r="E1" s="794"/>
      <c r="F1" s="794"/>
      <c r="G1" s="794"/>
      <c r="H1" s="794"/>
      <c r="I1" s="794"/>
      <c r="J1" s="794"/>
      <c r="K1" s="794"/>
      <c r="L1" s="794"/>
      <c r="M1" s="795"/>
      <c r="N1" s="795"/>
      <c r="O1" s="795"/>
    </row>
    <row r="2" spans="1:15">
      <c r="A2" s="794"/>
      <c r="B2" s="794"/>
      <c r="C2" s="794"/>
      <c r="D2" s="794"/>
      <c r="E2" s="794"/>
      <c r="F2" s="794"/>
      <c r="G2" s="794"/>
      <c r="H2" s="794"/>
      <c r="I2" s="794"/>
      <c r="J2" s="794"/>
      <c r="K2" s="794"/>
      <c r="L2" s="794"/>
      <c r="M2" s="795"/>
      <c r="N2" s="795"/>
      <c r="O2" s="795"/>
    </row>
    <row r="3" spans="1:15" s="793" customFormat="1">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797">
        <f>'9'!B24</f>
        <v>0.25356867611487915</v>
      </c>
      <c r="C4" s="797">
        <f>'9'!J24</f>
        <v>0.31153286907193994</v>
      </c>
      <c r="D4" s="797">
        <f>'9'!R24</f>
        <v>0.31298112374564097</v>
      </c>
      <c r="E4" s="797">
        <f>'9'!Z24</f>
        <v>0.22845183145981121</v>
      </c>
      <c r="F4" s="797">
        <f>'9'!AH24</f>
        <v>8.3333333333333329E-2</v>
      </c>
      <c r="G4" s="797">
        <f>'9'!AP24</f>
        <v>0.24558444757748912</v>
      </c>
      <c r="H4" s="797">
        <f>'9'!AX24</f>
        <v>0.2129163263575983</v>
      </c>
      <c r="I4" s="797">
        <f>'9'!BF24</f>
        <v>0.26215938786201726</v>
      </c>
      <c r="J4" s="797">
        <f>'9'!BN24</f>
        <v>0.41695802139427851</v>
      </c>
      <c r="K4" s="797">
        <f>'9'!BV24</f>
        <v>0.2184907991106072</v>
      </c>
      <c r="L4" s="797">
        <f>'9'!CD24</f>
        <v>0.15129838857981878</v>
      </c>
      <c r="M4" s="798">
        <f>'9'!CL24</f>
        <v>0.24933734745194244</v>
      </c>
      <c r="N4" s="798">
        <f>'9'!CT24</f>
        <v>0.17607901286359851</v>
      </c>
      <c r="O4" s="798">
        <f>'9'!DB24</f>
        <v>0.37934389323145085</v>
      </c>
    </row>
    <row r="5" spans="1:15">
      <c r="A5" s="794">
        <f>A4+1</f>
        <v>1981</v>
      </c>
      <c r="B5" s="797">
        <f>'9'!B25</f>
        <v>0.27552825083662269</v>
      </c>
      <c r="C5" s="797">
        <f>'9'!J25</f>
        <v>0.32400433015775365</v>
      </c>
      <c r="D5" s="797">
        <f>'9'!R25</f>
        <v>0.31158073609527193</v>
      </c>
      <c r="E5" s="797">
        <f>'9'!Z25</f>
        <v>0.22677653633544745</v>
      </c>
      <c r="F5" s="797">
        <f>'9'!AH25</f>
        <v>9.1960110446597229E-2</v>
      </c>
      <c r="G5" s="797">
        <f>'9'!AP25</f>
        <v>0.26047795551083919</v>
      </c>
      <c r="H5" s="797">
        <f>'9'!AX25</f>
        <v>0.22218372034006267</v>
      </c>
      <c r="I5" s="797">
        <f>'9'!BF25</f>
        <v>0.27503326528777816</v>
      </c>
      <c r="J5" s="797">
        <f>'9'!BN25</f>
        <v>0.39721067063259891</v>
      </c>
      <c r="K5" s="797">
        <f>'9'!BV25</f>
        <v>0.22581699532778018</v>
      </c>
      <c r="L5" s="797">
        <f>'9'!CD25</f>
        <v>0.15378574798201353</v>
      </c>
      <c r="M5" s="798">
        <f>'9'!CL25</f>
        <v>0.25226819612528356</v>
      </c>
      <c r="N5" s="798">
        <f>'9'!CT25</f>
        <v>0.18603231432722608</v>
      </c>
      <c r="O5" s="798">
        <f>'9'!DB25</f>
        <v>0.38587369596405152</v>
      </c>
    </row>
    <row r="6" spans="1:15">
      <c r="A6" s="794">
        <f t="shared" ref="A6:A33" si="0">A5+1</f>
        <v>1982</v>
      </c>
      <c r="B6" s="797">
        <f>'9'!B26</f>
        <v>0.28025294435204795</v>
      </c>
      <c r="C6" s="797">
        <f>'9'!J26</f>
        <v>0.33639198709296114</v>
      </c>
      <c r="D6" s="797">
        <f>'9'!R26</f>
        <v>0.3040004991712888</v>
      </c>
      <c r="E6" s="797">
        <f>'9'!Z26</f>
        <v>0.23835871152658697</v>
      </c>
      <c r="F6" s="797">
        <f>'9'!AH26</f>
        <v>0.11119136195782457</v>
      </c>
      <c r="G6" s="797">
        <f>'9'!AP26</f>
        <v>0.29054483787218593</v>
      </c>
      <c r="H6" s="797">
        <f>'9'!AX26</f>
        <v>0.21908112964336493</v>
      </c>
      <c r="I6" s="797">
        <f>'9'!BF26</f>
        <v>0.28242569124113082</v>
      </c>
      <c r="J6" s="797">
        <f>'9'!BN26</f>
        <v>0.3945942810913261</v>
      </c>
      <c r="K6" s="797">
        <f>'9'!BV26</f>
        <v>0.2320208346163653</v>
      </c>
      <c r="L6" s="797">
        <f>'9'!CD26</f>
        <v>0.15918481688881492</v>
      </c>
      <c r="M6" s="798">
        <f>'9'!CL26</f>
        <v>0.25531965036205284</v>
      </c>
      <c r="N6" s="798">
        <f>'9'!CT26</f>
        <v>0.18971480081219735</v>
      </c>
      <c r="O6" s="798">
        <f>'9'!DB26</f>
        <v>0.39277732089259099</v>
      </c>
    </row>
    <row r="7" spans="1:15">
      <c r="A7" s="794">
        <f t="shared" si="0"/>
        <v>1983</v>
      </c>
      <c r="B7" s="797">
        <f>'9'!B27</f>
        <v>0.29118275635690827</v>
      </c>
      <c r="C7" s="797">
        <f>'9'!J27</f>
        <v>0.3386363940837222</v>
      </c>
      <c r="D7" s="797">
        <f>'9'!R27</f>
        <v>0.31324011126877788</v>
      </c>
      <c r="E7" s="797">
        <f>'9'!Z27</f>
        <v>0.24571402879134707</v>
      </c>
      <c r="F7" s="797">
        <f>'9'!AH27</f>
        <v>0.12440555373592044</v>
      </c>
      <c r="G7" s="797">
        <f>'9'!AP27</f>
        <v>0.29902399402093782</v>
      </c>
      <c r="H7" s="797">
        <f>'9'!AX27</f>
        <v>0.22917328594403769</v>
      </c>
      <c r="I7" s="797">
        <f>'9'!BF27</f>
        <v>0.28940176892408787</v>
      </c>
      <c r="J7" s="797">
        <f>'9'!BN27</f>
        <v>0.40616460980243191</v>
      </c>
      <c r="K7" s="797">
        <f>'9'!BV27</f>
        <v>0.23719120750119826</v>
      </c>
      <c r="L7" s="797">
        <f>'9'!CD27</f>
        <v>0.16280682152599601</v>
      </c>
      <c r="M7" s="798">
        <f>'9'!CL27</f>
        <v>0.24798353816512983</v>
      </c>
      <c r="N7" s="798">
        <f>'9'!CT27</f>
        <v>0.20892276669155432</v>
      </c>
      <c r="O7" s="798">
        <f>'9'!DB27</f>
        <v>0.41814358043745381</v>
      </c>
    </row>
    <row r="8" spans="1:15">
      <c r="A8" s="794">
        <f t="shared" si="0"/>
        <v>1984</v>
      </c>
      <c r="B8" s="797">
        <f>'9'!B28</f>
        <v>0.29601864040075632</v>
      </c>
      <c r="C8" s="797">
        <f>'9'!J28</f>
        <v>0.34397685699946617</v>
      </c>
      <c r="D8" s="797">
        <f>'9'!R28</f>
        <v>0.32664940538101067</v>
      </c>
      <c r="E8" s="797">
        <f>'9'!Z28</f>
        <v>0.25353776775931586</v>
      </c>
      <c r="F8" s="797">
        <f>'9'!AH28</f>
        <v>0.13957716828423858</v>
      </c>
      <c r="G8" s="797">
        <f>'9'!AP28</f>
        <v>0.30836220285303606</v>
      </c>
      <c r="H8" s="797">
        <f>'9'!AX28</f>
        <v>0.24321538270849319</v>
      </c>
      <c r="I8" s="797">
        <f>'9'!BF28</f>
        <v>0.3095945998722695</v>
      </c>
      <c r="J8" s="797">
        <f>'9'!BN28</f>
        <v>0.40707466235256795</v>
      </c>
      <c r="K8" s="797">
        <f>'9'!BV28</f>
        <v>0.25102708975956756</v>
      </c>
      <c r="L8" s="797">
        <f>'9'!CD28</f>
        <v>0.16984418498208714</v>
      </c>
      <c r="M8" s="798">
        <f>'9'!CL28</f>
        <v>0.26062988893898315</v>
      </c>
      <c r="N8" s="798">
        <f>'9'!CT28</f>
        <v>0.2155951357178211</v>
      </c>
      <c r="O8" s="798">
        <f>'9'!DB28</f>
        <v>0.43889083894089465</v>
      </c>
    </row>
    <row r="9" spans="1:15">
      <c r="A9" s="794">
        <f t="shared" si="0"/>
        <v>1985</v>
      </c>
      <c r="B9" s="797">
        <f>'9'!B29</f>
        <v>0.31086697574099548</v>
      </c>
      <c r="C9" s="797">
        <f>'9'!J29</f>
        <v>0.36269630246500334</v>
      </c>
      <c r="D9" s="797">
        <f>'9'!R29</f>
        <v>0.34589280875697032</v>
      </c>
      <c r="E9" s="797">
        <f>'9'!Z29</f>
        <v>0.27555756959982974</v>
      </c>
      <c r="F9" s="797">
        <f>'9'!AH29</f>
        <v>0.15472041337649003</v>
      </c>
      <c r="G9" s="797">
        <f>'9'!AP29</f>
        <v>0.32312952669857853</v>
      </c>
      <c r="H9" s="797">
        <f>'9'!AX29</f>
        <v>0.25363227641445973</v>
      </c>
      <c r="I9" s="797">
        <f>'9'!BF29</f>
        <v>0.33207473751320293</v>
      </c>
      <c r="J9" s="797">
        <f>'9'!BN29</f>
        <v>0.41691682414335368</v>
      </c>
      <c r="K9" s="797">
        <f>'9'!BV29</f>
        <v>0.28553339650346132</v>
      </c>
      <c r="L9" s="797">
        <f>'9'!CD29</f>
        <v>0.18132773243731762</v>
      </c>
      <c r="M9" s="798">
        <f>'9'!CL29</f>
        <v>0.27193111839953471</v>
      </c>
      <c r="N9" s="798">
        <f>'9'!CT29</f>
        <v>0.22292002233881003</v>
      </c>
      <c r="O9" s="798">
        <f>'9'!DB29</f>
        <v>0.46931916401735663</v>
      </c>
    </row>
    <row r="10" spans="1:15">
      <c r="A10" s="794">
        <f t="shared" si="0"/>
        <v>1986</v>
      </c>
      <c r="B10" s="797">
        <f>'9'!B30</f>
        <v>0.31285619700338413</v>
      </c>
      <c r="C10" s="797">
        <f>'9'!J30</f>
        <v>0.38499252274568913</v>
      </c>
      <c r="D10" s="797">
        <f>'9'!R30</f>
        <v>0.35731154662978432</v>
      </c>
      <c r="E10" s="797">
        <f>'9'!Z30</f>
        <v>0.30373951783150832</v>
      </c>
      <c r="F10" s="797">
        <f>'9'!AH30</f>
        <v>0.17699150818995235</v>
      </c>
      <c r="G10" s="797">
        <f>'9'!AP30</f>
        <v>0.34215422433867754</v>
      </c>
      <c r="H10" s="797">
        <f>'9'!AX30</f>
        <v>0.27543294536571278</v>
      </c>
      <c r="I10" s="797">
        <f>'9'!BF30</f>
        <v>0.35414697575946813</v>
      </c>
      <c r="J10" s="797">
        <f>'9'!BN30</f>
        <v>0.42997723736852628</v>
      </c>
      <c r="K10" s="797">
        <f>'9'!BV30</f>
        <v>0.30596654274670104</v>
      </c>
      <c r="L10" s="797">
        <f>'9'!CD30</f>
        <v>0.19816210781106444</v>
      </c>
      <c r="M10" s="798">
        <f>'9'!CL30</f>
        <v>0.29387988972848</v>
      </c>
      <c r="N10" s="798">
        <f>'9'!CT30</f>
        <v>0.24784114701167972</v>
      </c>
      <c r="O10" s="798">
        <f>'9'!DB30</f>
        <v>0.49391094306610528</v>
      </c>
    </row>
    <row r="11" spans="1:15">
      <c r="A11" s="794">
        <f t="shared" si="0"/>
        <v>1987</v>
      </c>
      <c r="B11" s="797">
        <f>'9'!B31</f>
        <v>0.32344330154316908</v>
      </c>
      <c r="C11" s="797">
        <f>'9'!J31</f>
        <v>0.40951982091376837</v>
      </c>
      <c r="D11" s="797">
        <f>'9'!R31</f>
        <v>0.36883499537830577</v>
      </c>
      <c r="E11" s="797">
        <f>'9'!Z31</f>
        <v>0.30685884113606982</v>
      </c>
      <c r="F11" s="797">
        <f>'9'!AH31</f>
        <v>0.19987726982266579</v>
      </c>
      <c r="G11" s="797">
        <f>'9'!AP31</f>
        <v>0.36103645563799414</v>
      </c>
      <c r="H11" s="797">
        <f>'9'!AX31</f>
        <v>0.29713231745227803</v>
      </c>
      <c r="I11" s="797">
        <f>'9'!BF31</f>
        <v>0.37428811291734937</v>
      </c>
      <c r="J11" s="797">
        <f>'9'!BN31</f>
        <v>0.41898663094195171</v>
      </c>
      <c r="K11" s="797">
        <f>'9'!BV31</f>
        <v>0.30697806454168225</v>
      </c>
      <c r="L11" s="797">
        <f>'9'!CD31</f>
        <v>0.2248969806467461</v>
      </c>
      <c r="M11" s="798">
        <f>'9'!CL31</f>
        <v>0.31370201407371567</v>
      </c>
      <c r="N11" s="798">
        <f>'9'!CT31</f>
        <v>0.27045595203461692</v>
      </c>
      <c r="O11" s="798">
        <f>'9'!DB31</f>
        <v>0.51081092397305572</v>
      </c>
    </row>
    <row r="12" spans="1:15">
      <c r="A12" s="794">
        <f t="shared" si="0"/>
        <v>1988</v>
      </c>
      <c r="B12" s="797">
        <f>'9'!B32</f>
        <v>0.33041166592532012</v>
      </c>
      <c r="C12" s="797">
        <f>'9'!J32</f>
        <v>0.4321215078747892</v>
      </c>
      <c r="D12" s="797">
        <f>'9'!R32</f>
        <v>0.3853390363069446</v>
      </c>
      <c r="E12" s="797">
        <f>'9'!Z32</f>
        <v>0.2985997313972158</v>
      </c>
      <c r="F12" s="797">
        <f>'9'!AH32</f>
        <v>0.22229927886173145</v>
      </c>
      <c r="G12" s="797">
        <f>'9'!AP32</f>
        <v>0.38031244871562042</v>
      </c>
      <c r="H12" s="797">
        <f>'9'!AX32</f>
        <v>0.30824704755806764</v>
      </c>
      <c r="I12" s="797">
        <f>'9'!BF32</f>
        <v>0.3970519357195389</v>
      </c>
      <c r="J12" s="797">
        <f>'9'!BN32</f>
        <v>0.43032302865652861</v>
      </c>
      <c r="K12" s="797">
        <f>'9'!BV32</f>
        <v>0.29435070542712999</v>
      </c>
      <c r="L12" s="797">
        <f>'9'!CD32</f>
        <v>0.24512748362422995</v>
      </c>
      <c r="M12" s="798">
        <f>'9'!CL32</f>
        <v>0.3193456983446421</v>
      </c>
      <c r="N12" s="798">
        <f>'9'!CT32</f>
        <v>0.29362901181969925</v>
      </c>
      <c r="O12" s="798">
        <f>'9'!DB32</f>
        <v>0.52939065751724312</v>
      </c>
    </row>
    <row r="13" spans="1:15">
      <c r="A13" s="794">
        <f t="shared" si="0"/>
        <v>1989</v>
      </c>
      <c r="B13" s="797">
        <f>'9'!B33</f>
        <v>0.34761440937243571</v>
      </c>
      <c r="C13" s="797">
        <f>'9'!J33</f>
        <v>0.45063005735382822</v>
      </c>
      <c r="D13" s="797">
        <f>'9'!R33</f>
        <v>0.39446817772017617</v>
      </c>
      <c r="E13" s="797">
        <f>'9'!Z33</f>
        <v>0.29788593779249434</v>
      </c>
      <c r="F13" s="797">
        <f>'9'!AH33</f>
        <v>0.24017564139290348</v>
      </c>
      <c r="G13" s="797">
        <f>'9'!AP33</f>
        <v>0.39634042097897643</v>
      </c>
      <c r="H13" s="797">
        <f>'9'!AX33</f>
        <v>0.31618681079846717</v>
      </c>
      <c r="I13" s="797">
        <f>'9'!BF33</f>
        <v>0.41950332338657975</v>
      </c>
      <c r="J13" s="797">
        <f>'9'!BN33</f>
        <v>0.45009048562435622</v>
      </c>
      <c r="K13" s="797">
        <f>'9'!BV33</f>
        <v>0.29728260768557363</v>
      </c>
      <c r="L13" s="797">
        <f>'9'!CD33</f>
        <v>0.27718130695401444</v>
      </c>
      <c r="M13" s="798">
        <f>'9'!CL33</f>
        <v>0.33282136105490095</v>
      </c>
      <c r="N13" s="798">
        <f>'9'!CT33</f>
        <v>0.30628114901210152</v>
      </c>
      <c r="O13" s="798">
        <f>'9'!DB33</f>
        <v>0.53869611056516242</v>
      </c>
    </row>
    <row r="14" spans="1:15">
      <c r="A14" s="794">
        <f t="shared" si="0"/>
        <v>1990</v>
      </c>
      <c r="B14" s="797">
        <f>'9'!B34</f>
        <v>0.34885400790881915</v>
      </c>
      <c r="C14" s="797">
        <f>'9'!J34</f>
        <v>0.46348965906823508</v>
      </c>
      <c r="D14" s="797">
        <f>'9'!R34</f>
        <v>0.39926111249118068</v>
      </c>
      <c r="E14" s="797">
        <f>'9'!Z34</f>
        <v>0.29879442981022092</v>
      </c>
      <c r="F14" s="797">
        <f>'9'!AH34</f>
        <v>0.24591140821869678</v>
      </c>
      <c r="G14" s="797">
        <f>'9'!AP34</f>
        <v>0.4132828679497898</v>
      </c>
      <c r="H14" s="797">
        <f>'9'!AX34</f>
        <v>0.33749056236242181</v>
      </c>
      <c r="I14" s="797">
        <f>'9'!BF34</f>
        <v>0.43765394387806561</v>
      </c>
      <c r="J14" s="797">
        <f>'9'!BN34</f>
        <v>0.47342131415905048</v>
      </c>
      <c r="K14" s="797">
        <f>'9'!BV34</f>
        <v>0.3080291589650494</v>
      </c>
      <c r="L14" s="797">
        <f>'9'!CD34</f>
        <v>0.29688613684425508</v>
      </c>
      <c r="M14" s="798">
        <f>'9'!CL34</f>
        <v>0.33084047575265241</v>
      </c>
      <c r="N14" s="798">
        <f>'9'!CT34</f>
        <v>0.31247874593037622</v>
      </c>
      <c r="O14" s="798">
        <f>'9'!DB34</f>
        <v>0.55332031354957489</v>
      </c>
    </row>
    <row r="15" spans="1:15">
      <c r="A15" s="794">
        <f t="shared" si="0"/>
        <v>1991</v>
      </c>
      <c r="B15" s="797">
        <f>'9'!B35</f>
        <v>0.35626736320618735</v>
      </c>
      <c r="C15" s="797">
        <f>'9'!J35</f>
        <v>0.48683892931511002</v>
      </c>
      <c r="D15" s="797">
        <f>'9'!R35</f>
        <v>0.39368556882602151</v>
      </c>
      <c r="E15" s="797">
        <f>'9'!Z35</f>
        <v>0.31079225971718405</v>
      </c>
      <c r="F15" s="797">
        <f>'9'!AH35</f>
        <v>0.23966289525059939</v>
      </c>
      <c r="G15" s="797">
        <f>'9'!AP35</f>
        <v>0.41917704634408065</v>
      </c>
      <c r="H15" s="797">
        <f>'9'!AX35</f>
        <v>0.36528050402930468</v>
      </c>
      <c r="I15" s="797">
        <f>'9'!BF35</f>
        <v>0.45712555576279684</v>
      </c>
      <c r="J15" s="797">
        <f>'9'!BN35</f>
        <v>0.48158990106885308</v>
      </c>
      <c r="K15" s="797">
        <f>'9'!BV35</f>
        <v>0.33127298744421046</v>
      </c>
      <c r="L15" s="797">
        <f>'9'!CD35</f>
        <v>0.31152351058400568</v>
      </c>
      <c r="M15" s="798">
        <f>'9'!CL35</f>
        <v>0.34426739251440458</v>
      </c>
      <c r="N15" s="798">
        <f>'9'!CT35</f>
        <v>0.308267405707983</v>
      </c>
      <c r="O15" s="798">
        <f>'9'!DB35</f>
        <v>0.54986583872143002</v>
      </c>
    </row>
    <row r="16" spans="1:15">
      <c r="A16" s="794">
        <f t="shared" si="0"/>
        <v>1992</v>
      </c>
      <c r="B16" s="797">
        <f>'9'!B36</f>
        <v>0.35842180002914698</v>
      </c>
      <c r="C16" s="797">
        <f>'9'!J36</f>
        <v>0.50233379030103764</v>
      </c>
      <c r="D16" s="797">
        <f>'9'!R36</f>
        <v>0.39756872299353641</v>
      </c>
      <c r="E16" s="797">
        <f>'9'!Z36</f>
        <v>0.31628489140650895</v>
      </c>
      <c r="F16" s="797">
        <f>'9'!AH36</f>
        <v>0.21991345611527929</v>
      </c>
      <c r="G16" s="797">
        <f>'9'!AP36</f>
        <v>0.426563377680513</v>
      </c>
      <c r="H16" s="797">
        <f>'9'!AX36</f>
        <v>0.38599828310523671</v>
      </c>
      <c r="I16" s="797">
        <f>'9'!BF36</f>
        <v>0.46882722068415261</v>
      </c>
      <c r="J16" s="797">
        <f>'9'!BN36</f>
        <v>0.48662479704314954</v>
      </c>
      <c r="K16" s="797">
        <f>'9'!BV36</f>
        <v>0.34977375036531988</v>
      </c>
      <c r="L16" s="797">
        <f>'9'!CD36</f>
        <v>0.32746645151457143</v>
      </c>
      <c r="M16" s="798">
        <f>'9'!CL36</f>
        <v>0.34653039366279731</v>
      </c>
      <c r="N16" s="798">
        <f>'9'!CT36</f>
        <v>0.32208894283882583</v>
      </c>
      <c r="O16" s="798">
        <f>'9'!DB36</f>
        <v>0.55157579180191874</v>
      </c>
    </row>
    <row r="17" spans="1:15">
      <c r="A17" s="794">
        <f t="shared" si="0"/>
        <v>1993</v>
      </c>
      <c r="B17" s="797">
        <f>'9'!B37</f>
        <v>0.36520495545921161</v>
      </c>
      <c r="C17" s="797">
        <f>'9'!J37</f>
        <v>0.5000812375532494</v>
      </c>
      <c r="D17" s="797">
        <f>'9'!R37</f>
        <v>0.3969854652970996</v>
      </c>
      <c r="E17" s="797">
        <f>'9'!Z37</f>
        <v>0.32809049473997398</v>
      </c>
      <c r="F17" s="797">
        <f>'9'!AH37</f>
        <v>0.19827937894601588</v>
      </c>
      <c r="G17" s="797">
        <f>'9'!AP37</f>
        <v>0.42947037434573221</v>
      </c>
      <c r="H17" s="797">
        <f>'9'!AX37</f>
        <v>0.38881979634892161</v>
      </c>
      <c r="I17" s="797">
        <f>'9'!BF37</f>
        <v>0.4516018150897923</v>
      </c>
      <c r="J17" s="797">
        <f>'9'!BN37</f>
        <v>0.48269342840971535</v>
      </c>
      <c r="K17" s="797">
        <f>'9'!BV37</f>
        <v>0.36155734962311481</v>
      </c>
      <c r="L17" s="797">
        <f>'9'!CD37</f>
        <v>0.31752229304952079</v>
      </c>
      <c r="M17" s="798">
        <f>'9'!CL37</f>
        <v>0.32938596540946363</v>
      </c>
      <c r="N17" s="798">
        <f>'9'!CT37</f>
        <v>0.33360845281978124</v>
      </c>
      <c r="O17" s="798">
        <f>'9'!DB37</f>
        <v>0.55152335015579201</v>
      </c>
    </row>
    <row r="18" spans="1:15">
      <c r="A18" s="794">
        <f t="shared" si="0"/>
        <v>1994</v>
      </c>
      <c r="B18" s="797">
        <f>'9'!B38</f>
        <v>0.38313609714267377</v>
      </c>
      <c r="C18" s="797">
        <f>'9'!J38</f>
        <v>0.51045890148290152</v>
      </c>
      <c r="D18" s="797">
        <f>'9'!R38</f>
        <v>0.39864591743832328</v>
      </c>
      <c r="E18" s="797">
        <f>'9'!Z38</f>
        <v>0.373668909684023</v>
      </c>
      <c r="F18" s="797">
        <f>'9'!AH38</f>
        <v>0.21024370311358234</v>
      </c>
      <c r="G18" s="797">
        <f>'9'!AP38</f>
        <v>0.43624679021332274</v>
      </c>
      <c r="H18" s="797">
        <f>'9'!AX38</f>
        <v>0.40397913617546083</v>
      </c>
      <c r="I18" s="797">
        <f>'9'!BF38</f>
        <v>0.46068961049294455</v>
      </c>
      <c r="J18" s="797">
        <f>'9'!BN38</f>
        <v>0.48896714803817609</v>
      </c>
      <c r="K18" s="797">
        <f>'9'!BV38</f>
        <v>0.37791453869335051</v>
      </c>
      <c r="L18" s="797">
        <f>'9'!CD38</f>
        <v>0.32028700928290416</v>
      </c>
      <c r="M18" s="798">
        <f>'9'!CL38</f>
        <v>0.33275111878355818</v>
      </c>
      <c r="N18" s="798">
        <f>'9'!CT38</f>
        <v>0.35076567810121634</v>
      </c>
      <c r="O18" s="798">
        <f>'9'!DB38</f>
        <v>0.55974012221019009</v>
      </c>
    </row>
    <row r="19" spans="1:15">
      <c r="A19" s="794">
        <f t="shared" si="0"/>
        <v>1995</v>
      </c>
      <c r="B19" s="797">
        <f>'9'!B39</f>
        <v>0.4205675881242556</v>
      </c>
      <c r="C19" s="797">
        <f>'9'!J39</f>
        <v>0.50600778761776521</v>
      </c>
      <c r="D19" s="797">
        <f>'9'!R39</f>
        <v>0.40485437042980899</v>
      </c>
      <c r="E19" s="797">
        <f>'9'!Z39</f>
        <v>0.38769310656205536</v>
      </c>
      <c r="F19" s="797">
        <f>'9'!AH39</f>
        <v>0.2261419771447051</v>
      </c>
      <c r="G19" s="797">
        <f>'9'!AP39</f>
        <v>0.4467796616950544</v>
      </c>
      <c r="H19" s="797">
        <f>'9'!AX39</f>
        <v>0.4232985355797183</v>
      </c>
      <c r="I19" s="797">
        <f>'9'!BF39</f>
        <v>0.4618157073476834</v>
      </c>
      <c r="J19" s="797">
        <f>'9'!BN39</f>
        <v>0.49902725915013257</v>
      </c>
      <c r="K19" s="797">
        <f>'9'!BV39</f>
        <v>0.39148674938421674</v>
      </c>
      <c r="L19" s="797">
        <f>'9'!CD39</f>
        <v>0.32722244806088807</v>
      </c>
      <c r="M19" s="798">
        <f>'9'!CL39</f>
        <v>0.32966605410856459</v>
      </c>
      <c r="N19" s="798">
        <f>'9'!CT39</f>
        <v>0.36296478193425535</v>
      </c>
      <c r="O19" s="798">
        <f>'9'!DB39</f>
        <v>0.57124156335105536</v>
      </c>
    </row>
    <row r="20" spans="1:15">
      <c r="A20" s="794">
        <f t="shared" si="0"/>
        <v>1996</v>
      </c>
      <c r="B20" s="797">
        <f>'9'!B40</f>
        <v>0.43269103517791141</v>
      </c>
      <c r="C20" s="797">
        <f>'9'!J40</f>
        <v>0.52565463871288665</v>
      </c>
      <c r="D20" s="797">
        <f>'9'!R40</f>
        <v>0.41154502350175187</v>
      </c>
      <c r="E20" s="797">
        <f>'9'!Z40</f>
        <v>0.40825120239029156</v>
      </c>
      <c r="F20" s="797">
        <f>'9'!AH40</f>
        <v>0.24420362230938242</v>
      </c>
      <c r="G20" s="797">
        <f>'9'!AP40</f>
        <v>0.45358672447071052</v>
      </c>
      <c r="H20" s="797">
        <f>'9'!AX40</f>
        <v>0.43733161601803883</v>
      </c>
      <c r="I20" s="797">
        <f>'9'!BF40</f>
        <v>0.46340274241045898</v>
      </c>
      <c r="J20" s="797">
        <f>'9'!BN40</f>
        <v>0.50468625264298494</v>
      </c>
      <c r="K20" s="797">
        <f>'9'!BV40</f>
        <v>0.4237901392293304</v>
      </c>
      <c r="L20" s="797">
        <f>'9'!CD40</f>
        <v>0.33444253418039827</v>
      </c>
      <c r="M20" s="798">
        <f>'9'!CL40</f>
        <v>0.3415106659190506</v>
      </c>
      <c r="N20" s="798">
        <f>'9'!CT40</f>
        <v>0.38348448829525789</v>
      </c>
      <c r="O20" s="798">
        <f>'9'!DB40</f>
        <v>0.5990424877216951</v>
      </c>
    </row>
    <row r="21" spans="1:15">
      <c r="A21" s="794">
        <f t="shared" si="0"/>
        <v>1997</v>
      </c>
      <c r="B21" s="797">
        <f>'9'!B41</f>
        <v>0.46093215675550986</v>
      </c>
      <c r="C21" s="797">
        <f>'9'!J41</f>
        <v>0.53004453779869543</v>
      </c>
      <c r="D21" s="797">
        <f>'9'!R41</f>
        <v>0.4317571688480365</v>
      </c>
      <c r="E21" s="797">
        <f>'9'!Z41</f>
        <v>0.42195384027187044</v>
      </c>
      <c r="F21" s="797">
        <f>'9'!AH41</f>
        <v>0.2660466430037477</v>
      </c>
      <c r="G21" s="797">
        <f>'9'!AP41</f>
        <v>0.4603763653863252</v>
      </c>
      <c r="H21" s="797">
        <f>'9'!AX41</f>
        <v>0.44699475263176319</v>
      </c>
      <c r="I21" s="797">
        <f>'9'!BF41</f>
        <v>0.48080381392934096</v>
      </c>
      <c r="J21" s="797">
        <f>'9'!BN41</f>
        <v>0.52740173425932202</v>
      </c>
      <c r="K21" s="797">
        <f>'9'!BV41</f>
        <v>0.44145111170230289</v>
      </c>
      <c r="L21" s="797">
        <f>'9'!CD41</f>
        <v>0.34966137172096001</v>
      </c>
      <c r="M21" s="798">
        <f>'9'!CL41</f>
        <v>0.35851102814369201</v>
      </c>
      <c r="N21" s="798">
        <f>'9'!CT41</f>
        <v>0.40240749541275922</v>
      </c>
      <c r="O21" s="798">
        <f>'9'!DB41</f>
        <v>0.62655177290125041</v>
      </c>
    </row>
    <row r="22" spans="1:15">
      <c r="A22" s="794">
        <f t="shared" si="0"/>
        <v>1998</v>
      </c>
      <c r="B22" s="797">
        <f>'9'!B42</f>
        <v>0.49193793024077936</v>
      </c>
      <c r="C22" s="797">
        <f>'9'!J42</f>
        <v>0.53809526170815958</v>
      </c>
      <c r="D22" s="797">
        <f>'9'!R42</f>
        <v>0.4519267559060135</v>
      </c>
      <c r="E22" s="797">
        <f>'9'!Z42</f>
        <v>0.44254461806892548</v>
      </c>
      <c r="F22" s="797">
        <f>'9'!AH42</f>
        <v>0.2867500178746929</v>
      </c>
      <c r="G22" s="797">
        <f>'9'!AP42</f>
        <v>0.47897913122533692</v>
      </c>
      <c r="H22" s="797">
        <f>'9'!AX42</f>
        <v>0.46012953564550219</v>
      </c>
      <c r="I22" s="797">
        <f>'9'!BF42</f>
        <v>0.49281275386423851</v>
      </c>
      <c r="J22" s="797">
        <f>'9'!BN42</f>
        <v>0.56583149598540217</v>
      </c>
      <c r="K22" s="797">
        <f>'9'!BV42</f>
        <v>0.46151374823807628</v>
      </c>
      <c r="L22" s="797">
        <f>'9'!CD42</f>
        <v>0.36942112228437896</v>
      </c>
      <c r="M22" s="798">
        <f>'9'!CL42</f>
        <v>0.38963699514299588</v>
      </c>
      <c r="N22" s="798">
        <f>'9'!CT42</f>
        <v>0.42750305949757267</v>
      </c>
      <c r="O22" s="798">
        <f>'9'!DB42</f>
        <v>0.65959889701790142</v>
      </c>
    </row>
    <row r="23" spans="1:15">
      <c r="A23" s="794">
        <f t="shared" si="0"/>
        <v>1999</v>
      </c>
      <c r="B23" s="797">
        <f>'9'!B43</f>
        <v>0.51682364122444957</v>
      </c>
      <c r="C23" s="797">
        <f>'9'!J43</f>
        <v>0.54855967434648434</v>
      </c>
      <c r="D23" s="797">
        <f>'9'!R43</f>
        <v>0.46985102355871178</v>
      </c>
      <c r="E23" s="797">
        <f>'9'!Z43</f>
        <v>0.43874133583280273</v>
      </c>
      <c r="F23" s="797">
        <f>'9'!AH43</f>
        <v>0.29528255299932027</v>
      </c>
      <c r="G23" s="797">
        <f>'9'!AP43</f>
        <v>0.4974905282895245</v>
      </c>
      <c r="H23" s="797">
        <f>'9'!AX43</f>
        <v>0.4822507929029457</v>
      </c>
      <c r="I23" s="797">
        <f>'9'!BF43</f>
        <v>0.51099040722385836</v>
      </c>
      <c r="J23" s="797">
        <f>'9'!BN43</f>
        <v>0.59877188686729288</v>
      </c>
      <c r="K23" s="797">
        <f>'9'!BV43</f>
        <v>0.48365687085823283</v>
      </c>
      <c r="L23" s="797">
        <f>'9'!CD43</f>
        <v>0.38995406979891761</v>
      </c>
      <c r="M23" s="798">
        <f>'9'!CL43</f>
        <v>0.41588434169196303</v>
      </c>
      <c r="N23" s="798">
        <f>'9'!CT43</f>
        <v>0.46231588960039849</v>
      </c>
      <c r="O23" s="798">
        <f>'9'!DB43</f>
        <v>0.69669463184662606</v>
      </c>
    </row>
    <row r="24" spans="1:15">
      <c r="A24" s="794">
        <f t="shared" si="0"/>
        <v>2000</v>
      </c>
      <c r="B24" s="797">
        <f>'9'!B44</f>
        <v>0.53259879110106922</v>
      </c>
      <c r="C24" s="797">
        <f>'9'!J44</f>
        <v>0.58057913096838987</v>
      </c>
      <c r="D24" s="797">
        <f>'9'!R44</f>
        <v>0.49143015679135138</v>
      </c>
      <c r="E24" s="797">
        <f>'9'!Z44</f>
        <v>0.44559127674106452</v>
      </c>
      <c r="F24" s="797">
        <f>'9'!AH44</f>
        <v>0.30431863395668535</v>
      </c>
      <c r="G24" s="797">
        <f>'9'!AP44</f>
        <v>0.52755516478385722</v>
      </c>
      <c r="H24" s="797">
        <f>'9'!AX44</f>
        <v>0.50527680069178416</v>
      </c>
      <c r="I24" s="797">
        <f>'9'!BF44</f>
        <v>0.53198144535239755</v>
      </c>
      <c r="J24" s="797">
        <f>'9'!BN44</f>
        <v>0.61286765634222728</v>
      </c>
      <c r="K24" s="797">
        <f>'9'!BV44</f>
        <v>0.50945371492417968</v>
      </c>
      <c r="L24" s="797">
        <f>'9'!CD44</f>
        <v>0.4132888985028893</v>
      </c>
      <c r="M24" s="798">
        <f>'9'!CL44</f>
        <v>0.44118670357034007</v>
      </c>
      <c r="N24" s="798">
        <f>'9'!CT44</f>
        <v>0.49853720623889791</v>
      </c>
      <c r="O24" s="798">
        <f>'9'!DB44</f>
        <v>0.73247387663826768</v>
      </c>
    </row>
    <row r="25" spans="1:15">
      <c r="A25" s="794">
        <f t="shared" si="0"/>
        <v>2001</v>
      </c>
      <c r="B25" s="797">
        <f>'9'!B45</f>
        <v>0.5570772190360932</v>
      </c>
      <c r="C25" s="797">
        <f>'9'!J45</f>
        <v>0.59283181207980806</v>
      </c>
      <c r="D25" s="797">
        <f>'9'!R45</f>
        <v>0.50592187716383696</v>
      </c>
      <c r="E25" s="797">
        <f>'9'!Z45</f>
        <v>0.45298461670883805</v>
      </c>
      <c r="F25" s="797">
        <f>'9'!AH45</f>
        <v>0.32242011004517396</v>
      </c>
      <c r="G25" s="797">
        <f>'9'!AP45</f>
        <v>0.54411002278395992</v>
      </c>
      <c r="H25" s="797">
        <f>'9'!AX45</f>
        <v>0.52299505939908952</v>
      </c>
      <c r="I25" s="797">
        <f>'9'!BF45</f>
        <v>0.54315924793990833</v>
      </c>
      <c r="J25" s="797">
        <f>'9'!BN45</f>
        <v>0.63021698427133954</v>
      </c>
      <c r="K25" s="797">
        <f>'9'!BV45</f>
        <v>0.54000068445559035</v>
      </c>
      <c r="L25" s="797">
        <f>'9'!CD45</f>
        <v>0.4378996468644839</v>
      </c>
      <c r="M25" s="798">
        <f>'9'!CL45</f>
        <v>0.44951800603029146</v>
      </c>
      <c r="N25" s="798">
        <f>'9'!CT45</f>
        <v>0.52330547336639155</v>
      </c>
      <c r="O25" s="798">
        <f>'9'!DB45</f>
        <v>0.76104080037111599</v>
      </c>
    </row>
    <row r="26" spans="1:15">
      <c r="A26" s="794">
        <f t="shared" si="0"/>
        <v>2002</v>
      </c>
      <c r="B26" s="797">
        <f>'9'!B46</f>
        <v>0.57676732127350805</v>
      </c>
      <c r="C26" s="797">
        <f>'9'!J46</f>
        <v>0.5953634004289573</v>
      </c>
      <c r="D26" s="797">
        <f>'9'!R46</f>
        <v>0.52343411581330834</v>
      </c>
      <c r="E26" s="797">
        <f>'9'!Z46</f>
        <v>0.46555061913563256</v>
      </c>
      <c r="F26" s="797">
        <f>'9'!AH46</f>
        <v>0.34055832588697293</v>
      </c>
      <c r="G26" s="797">
        <f>'9'!AP46</f>
        <v>0.56618393298938652</v>
      </c>
      <c r="H26" s="797">
        <f>'9'!AX46</f>
        <v>0.52280426243611644</v>
      </c>
      <c r="I26" s="797">
        <f>'9'!BF46</f>
        <v>0.54348424592465638</v>
      </c>
      <c r="J26" s="797">
        <f>'9'!BN46</f>
        <v>0.64922315444272605</v>
      </c>
      <c r="K26" s="797">
        <f>'9'!BV46</f>
        <v>0.56818985416136014</v>
      </c>
      <c r="L26" s="797">
        <f>'9'!CD46</f>
        <v>0.44442496174271157</v>
      </c>
      <c r="M26" s="798">
        <f>'9'!CL46</f>
        <v>0.47120433874923873</v>
      </c>
      <c r="N26" s="798">
        <f>'9'!CT46</f>
        <v>0.55522546154782892</v>
      </c>
      <c r="O26" s="798">
        <f>'9'!DB46</f>
        <v>0.78617025149351505</v>
      </c>
    </row>
    <row r="27" spans="1:15">
      <c r="A27" s="794">
        <f t="shared" si="0"/>
        <v>2003</v>
      </c>
      <c r="B27" s="797">
        <f>'9'!B47</f>
        <v>0.61038992265993197</v>
      </c>
      <c r="C27" s="797">
        <f>'9'!J47</f>
        <v>0.59433015897457919</v>
      </c>
      <c r="D27" s="797">
        <f>'9'!R47</f>
        <v>0.54026537464840341</v>
      </c>
      <c r="E27" s="797">
        <f>'9'!Z47</f>
        <v>0.47363745978566973</v>
      </c>
      <c r="F27" s="797">
        <f>'9'!AH47</f>
        <v>0.3680396084314897</v>
      </c>
      <c r="G27" s="797">
        <f>'9'!AP47</f>
        <v>0.56957728802874164</v>
      </c>
      <c r="H27" s="797">
        <f>'9'!AX47</f>
        <v>0.52778395448491267</v>
      </c>
      <c r="I27" s="797">
        <f>'9'!BF47</f>
        <v>0.53800412588058</v>
      </c>
      <c r="J27" s="797">
        <f>'9'!BN47</f>
        <v>0.64441970507083557</v>
      </c>
      <c r="K27" s="797">
        <f>'9'!BV47</f>
        <v>0.59977072205799808</v>
      </c>
      <c r="L27" s="797">
        <f>'9'!CD47</f>
        <v>0.44923344828024531</v>
      </c>
      <c r="M27" s="798">
        <f>'9'!CL47</f>
        <v>0.48871268570467485</v>
      </c>
      <c r="N27" s="798">
        <f>'9'!CT47</f>
        <v>0.58416244975864628</v>
      </c>
      <c r="O27" s="798">
        <f>'9'!DB47</f>
        <v>0.81563177143412602</v>
      </c>
    </row>
    <row r="28" spans="1:15">
      <c r="A28" s="794">
        <f t="shared" si="0"/>
        <v>2004</v>
      </c>
      <c r="B28" s="797">
        <f>'9'!B48</f>
        <v>0.64379671640629543</v>
      </c>
      <c r="C28" s="797">
        <f>'9'!J48</f>
        <v>0.61777057032942262</v>
      </c>
      <c r="D28" s="797">
        <f>'9'!R48</f>
        <v>0.55352330625857527</v>
      </c>
      <c r="E28" s="797">
        <f>'9'!Z48</f>
        <v>0.50225653847360874</v>
      </c>
      <c r="F28" s="797">
        <f>'9'!AH48</f>
        <v>0.39011544979720941</v>
      </c>
      <c r="G28" s="797">
        <f>'9'!AP48</f>
        <v>0.58116263218616082</v>
      </c>
      <c r="H28" s="797">
        <f>'9'!AX48</f>
        <v>0.52562677291916227</v>
      </c>
      <c r="I28" s="797">
        <f>'9'!BF48</f>
        <v>0.53922839639456688</v>
      </c>
      <c r="J28" s="797">
        <f>'9'!BN48</f>
        <v>0.6575382563247516</v>
      </c>
      <c r="K28" s="797">
        <f>'9'!BV48</f>
        <v>0.63192752262063812</v>
      </c>
      <c r="L28" s="797">
        <f>'9'!CD48</f>
        <v>0.47340312358001729</v>
      </c>
      <c r="M28" s="798">
        <f>'9'!CL48</f>
        <v>0.49963788180892005</v>
      </c>
      <c r="N28" s="798">
        <f>'9'!CT48</f>
        <v>0.61531469075064871</v>
      </c>
      <c r="O28" s="798">
        <f>'9'!DB48</f>
        <v>0.8484304605439692</v>
      </c>
    </row>
    <row r="29" spans="1:15">
      <c r="A29" s="794">
        <f t="shared" si="0"/>
        <v>2005</v>
      </c>
      <c r="B29" s="797">
        <f>'9'!B49</f>
        <v>0.65525862679143732</v>
      </c>
      <c r="C29" s="797">
        <f>'9'!J49</f>
        <v>0.61198672767108753</v>
      </c>
      <c r="D29" s="797">
        <f>'9'!R49</f>
        <v>0.57989083446362433</v>
      </c>
      <c r="E29" s="797">
        <f>'9'!Z49</f>
        <v>0.52888790403229069</v>
      </c>
      <c r="F29" s="797">
        <f>'9'!AH49</f>
        <v>0.4095314493637246</v>
      </c>
      <c r="G29" s="797">
        <f>'9'!AP49</f>
        <v>0.59219203638431417</v>
      </c>
      <c r="H29" s="797">
        <f>'9'!AX49</f>
        <v>0.52581628011402604</v>
      </c>
      <c r="I29" s="797">
        <f>'9'!BF49</f>
        <v>0.54533979867382132</v>
      </c>
      <c r="J29" s="797">
        <f>'9'!BN49</f>
        <v>0.65739155651174708</v>
      </c>
      <c r="K29" s="797">
        <f>'9'!BV49</f>
        <v>0.6555188965837272</v>
      </c>
      <c r="L29" s="797">
        <f>'9'!CD49</f>
        <v>0.49401698437812991</v>
      </c>
      <c r="M29" s="798">
        <f>'9'!CL49</f>
        <v>0.50501259658014286</v>
      </c>
      <c r="N29" s="798">
        <f>'9'!CT49</f>
        <v>0.6308234653594198</v>
      </c>
      <c r="O29" s="798">
        <f>'9'!DB49</f>
        <v>0.87458139801177948</v>
      </c>
    </row>
    <row r="30" spans="1:15">
      <c r="A30" s="794">
        <f t="shared" si="0"/>
        <v>2006</v>
      </c>
      <c r="B30" s="797">
        <f>'9'!B50</f>
        <v>0.68164626851454935</v>
      </c>
      <c r="C30" s="797">
        <f>'9'!J50</f>
        <v>0.62655381322012815</v>
      </c>
      <c r="D30" s="797">
        <f>'9'!R50</f>
        <v>0.60961684374075698</v>
      </c>
      <c r="E30" s="797">
        <f>'9'!Z50</f>
        <v>0.55361085725316495</v>
      </c>
      <c r="F30" s="797">
        <f>'9'!AH50</f>
        <v>0.43292378581502583</v>
      </c>
      <c r="G30" s="797">
        <f>'9'!AP50</f>
        <v>0.61421806055904138</v>
      </c>
      <c r="H30" s="797">
        <f>'9'!AX50</f>
        <v>0.53633902602147765</v>
      </c>
      <c r="I30" s="797">
        <f>'9'!BF50</f>
        <v>0.55258647600826749</v>
      </c>
      <c r="J30" s="797">
        <f>'9'!BN50</f>
        <v>0.67568829886849979</v>
      </c>
      <c r="K30" s="797">
        <f>'9'!BV50</f>
        <v>0.69320369103655077</v>
      </c>
      <c r="L30" s="797">
        <f>'9'!CD50</f>
        <v>0.518398977008519</v>
      </c>
      <c r="M30" s="798">
        <f>'9'!CL50</f>
        <v>0.52379764005086182</v>
      </c>
      <c r="N30" s="798">
        <f>'9'!CT50</f>
        <v>0.64514011855384135</v>
      </c>
      <c r="O30" s="798">
        <f>'9'!DB50</f>
        <v>0.89613269302903975</v>
      </c>
    </row>
    <row r="31" spans="1:15">
      <c r="A31" s="794">
        <f t="shared" si="0"/>
        <v>2007</v>
      </c>
      <c r="B31" s="797">
        <f>'9'!B51</f>
        <v>0.70580012028014161</v>
      </c>
      <c r="C31" s="797">
        <f>'9'!J51</f>
        <v>0.64076624686124595</v>
      </c>
      <c r="D31" s="797">
        <f>'9'!R51</f>
        <v>0.6393934783312657</v>
      </c>
      <c r="E31" s="797">
        <f>'9'!Z51</f>
        <v>0.57549465077734885</v>
      </c>
      <c r="F31" s="797">
        <f>'9'!AH51</f>
        <v>0.44965640725853323</v>
      </c>
      <c r="G31" s="797">
        <f>'9'!AP51</f>
        <v>0.62456438460447095</v>
      </c>
      <c r="H31" s="797">
        <f>'9'!AX51</f>
        <v>0.53649867865713852</v>
      </c>
      <c r="I31" s="797">
        <f>'9'!BF51</f>
        <v>0.55735361164174646</v>
      </c>
      <c r="J31" s="797">
        <f>'9'!BN51</f>
        <v>0.69665152586223256</v>
      </c>
      <c r="K31" s="797">
        <f>'9'!BV51</f>
        <v>0.73032962702335125</v>
      </c>
      <c r="L31" s="797">
        <f>'9'!CD51</f>
        <v>0.53731840457553759</v>
      </c>
      <c r="M31" s="798">
        <f>'9'!CL51</f>
        <v>0.53828372802942293</v>
      </c>
      <c r="N31" s="798">
        <f>'9'!CT51</f>
        <v>0.66151106012032967</v>
      </c>
      <c r="O31" s="798">
        <f>'9'!DB51</f>
        <v>0.91666666666666663</v>
      </c>
    </row>
    <row r="32" spans="1:15">
      <c r="A32" s="794">
        <f t="shared" si="0"/>
        <v>2008</v>
      </c>
      <c r="B32" s="797">
        <f>'9'!B52</f>
        <v>0.69749962550979483</v>
      </c>
      <c r="C32" s="797">
        <f>'9'!J52</f>
        <v>0.65084826913598137</v>
      </c>
      <c r="D32" s="797">
        <f>'9'!R52</f>
        <v>0.66221780511418715</v>
      </c>
      <c r="E32" s="797">
        <f>'9'!Z52</f>
        <v>0.57456398862694436</v>
      </c>
      <c r="F32" s="797">
        <f>'9'!AH52</f>
        <v>0.46438726414855586</v>
      </c>
      <c r="G32" s="797">
        <f>'9'!AP52</f>
        <v>0.62375551805301388</v>
      </c>
      <c r="H32" s="797">
        <f>'9'!AX52</f>
        <v>0.54884306495308188</v>
      </c>
      <c r="I32" s="797">
        <f>'9'!BF52</f>
        <v>0.5510006158184666</v>
      </c>
      <c r="J32" s="797">
        <f>'9'!BN52</f>
        <v>0.70299727392833988</v>
      </c>
      <c r="K32" s="797">
        <f>'9'!BV52</f>
        <v>0.73569891456303582</v>
      </c>
      <c r="L32" s="797">
        <f>'9'!CD52</f>
        <v>0.52775749485847889</v>
      </c>
      <c r="M32" s="798">
        <f>'9'!CL52</f>
        <v>0.53457935369856058</v>
      </c>
      <c r="N32" s="798">
        <f>'9'!CT52</f>
        <v>0.66890400587592591</v>
      </c>
      <c r="O32" s="798">
        <f>'9'!DB52</f>
        <v>0.90934464532323156</v>
      </c>
    </row>
    <row r="33" spans="1:15">
      <c r="A33" s="794">
        <f t="shared" si="0"/>
        <v>2009</v>
      </c>
      <c r="B33" s="797">
        <f>'9'!B53</f>
        <v>0.70856576343212196</v>
      </c>
      <c r="C33" s="797">
        <f>'9'!J53</f>
        <v>0.65693897737473417</v>
      </c>
      <c r="D33" s="797">
        <f>'9'!R53</f>
        <v>0.67397491667392784</v>
      </c>
      <c r="E33" s="797">
        <f>'9'!Z53</f>
        <v>0.55858009975418299</v>
      </c>
      <c r="F33" s="797">
        <f>'9'!AH53</f>
        <v>0.46754413111527854</v>
      </c>
      <c r="G33" s="797">
        <f>'9'!AP53</f>
        <v>0.62631643447385665</v>
      </c>
      <c r="H33" s="797">
        <f>'9'!AX53</f>
        <v>0.56915934432336124</v>
      </c>
      <c r="I33" s="797">
        <f>'9'!BF53</f>
        <v>0.54791957255415524</v>
      </c>
      <c r="J33" s="797">
        <f>'9'!BN53</f>
        <v>0.69912672322532066</v>
      </c>
      <c r="K33" s="797">
        <f>'9'!BV53</f>
        <v>0.75649902918355194</v>
      </c>
      <c r="L33" s="797">
        <f>'9'!CD53</f>
        <v>0.50225855139790643</v>
      </c>
      <c r="M33" s="798">
        <f>'9'!CL53</f>
        <v>0.54272497778403161</v>
      </c>
      <c r="N33" s="798">
        <f>'9'!CT53</f>
        <v>0.64639247220738127</v>
      </c>
      <c r="O33" s="798">
        <f>'9'!DB53</f>
        <v>0.90928137677381538</v>
      </c>
    </row>
    <row r="34" spans="1:15">
      <c r="A34" s="794" t="s">
        <v>1053</v>
      </c>
      <c r="B34" s="794"/>
      <c r="C34" s="794"/>
      <c r="D34" s="794"/>
      <c r="E34" s="794"/>
      <c r="F34" s="794"/>
      <c r="G34" s="794"/>
      <c r="H34" s="794"/>
      <c r="I34" s="794"/>
      <c r="J34" s="794"/>
      <c r="K34" s="794"/>
      <c r="L34" s="794"/>
      <c r="M34" s="795"/>
      <c r="N34" s="795"/>
      <c r="O34" s="795"/>
    </row>
    <row r="35" spans="1:15">
      <c r="A35" s="794" t="s">
        <v>742</v>
      </c>
      <c r="B35" s="799">
        <f>B33-B4</f>
        <v>0.45499708731724281</v>
      </c>
      <c r="C35" s="799">
        <f t="shared" ref="C35:O35" si="1">C33-C4</f>
        <v>0.34540610830279422</v>
      </c>
      <c r="D35" s="799">
        <f t="shared" si="1"/>
        <v>0.36099379292828687</v>
      </c>
      <c r="E35" s="799">
        <f t="shared" si="1"/>
        <v>0.33012826829437181</v>
      </c>
      <c r="F35" s="799">
        <f t="shared" si="1"/>
        <v>0.38421079778194522</v>
      </c>
      <c r="G35" s="799">
        <f t="shared" si="1"/>
        <v>0.38073198689636756</v>
      </c>
      <c r="H35" s="799">
        <f t="shared" si="1"/>
        <v>0.35624301796576296</v>
      </c>
      <c r="I35" s="799">
        <f t="shared" si="1"/>
        <v>0.28576018469213799</v>
      </c>
      <c r="J35" s="799">
        <f t="shared" si="1"/>
        <v>0.28216870183104215</v>
      </c>
      <c r="K35" s="799">
        <f t="shared" si="1"/>
        <v>0.53800823007294474</v>
      </c>
      <c r="L35" s="799">
        <f t="shared" si="1"/>
        <v>0.35096016281808762</v>
      </c>
      <c r="M35" s="799">
        <f t="shared" si="1"/>
        <v>0.29338763033208914</v>
      </c>
      <c r="N35" s="799">
        <f t="shared" si="1"/>
        <v>0.47031345934378277</v>
      </c>
      <c r="O35" s="799">
        <f t="shared" si="1"/>
        <v>0.52993748354236447</v>
      </c>
    </row>
    <row r="36" spans="1:15">
      <c r="A36" s="794" t="s">
        <v>1056</v>
      </c>
      <c r="B36" s="799">
        <f t="shared" ref="B36:L36" si="2">B14-B4</f>
        <v>9.5285331793939998E-2</v>
      </c>
      <c r="C36" s="799">
        <f t="shared" si="2"/>
        <v>0.15195678999629514</v>
      </c>
      <c r="D36" s="799">
        <f t="shared" si="2"/>
        <v>8.6279988745539715E-2</v>
      </c>
      <c r="E36" s="799">
        <f t="shared" si="2"/>
        <v>7.0342598350409707E-2</v>
      </c>
      <c r="F36" s="799">
        <f t="shared" si="2"/>
        <v>0.16257807488536347</v>
      </c>
      <c r="G36" s="799">
        <f t="shared" si="2"/>
        <v>0.16769842037230068</v>
      </c>
      <c r="H36" s="799">
        <f t="shared" si="2"/>
        <v>0.12457423600482351</v>
      </c>
      <c r="I36" s="799">
        <f t="shared" si="2"/>
        <v>0.17549455601604835</v>
      </c>
      <c r="J36" s="799">
        <f t="shared" si="2"/>
        <v>5.6463292764771966E-2</v>
      </c>
      <c r="K36" s="799">
        <f t="shared" si="2"/>
        <v>8.9538359854442195E-2</v>
      </c>
      <c r="L36" s="799">
        <f t="shared" si="2"/>
        <v>0.1455877482644363</v>
      </c>
      <c r="M36" s="799">
        <f t="shared" ref="M36:O36" si="3">M14-M4</f>
        <v>8.1503128300709965E-2</v>
      </c>
      <c r="N36" s="799">
        <f t="shared" si="3"/>
        <v>0.13639973306677772</v>
      </c>
      <c r="O36" s="799">
        <f t="shared" si="3"/>
        <v>0.17397642031812405</v>
      </c>
    </row>
    <row r="37" spans="1:15">
      <c r="A37" s="794" t="s">
        <v>1057</v>
      </c>
      <c r="B37" s="799">
        <f t="shared" ref="B37:L37" si="4">B24-B14</f>
        <v>0.18374478319225007</v>
      </c>
      <c r="C37" s="799">
        <f t="shared" si="4"/>
        <v>0.11708947190015478</v>
      </c>
      <c r="D37" s="799">
        <f t="shared" si="4"/>
        <v>9.2169044300170699E-2</v>
      </c>
      <c r="E37" s="799">
        <f t="shared" si="4"/>
        <v>0.14679684693084361</v>
      </c>
      <c r="F37" s="799">
        <f t="shared" si="4"/>
        <v>5.8407225737988566E-2</v>
      </c>
      <c r="G37" s="799">
        <f t="shared" si="4"/>
        <v>0.11427229683406742</v>
      </c>
      <c r="H37" s="799">
        <f t="shared" si="4"/>
        <v>0.16778623832936235</v>
      </c>
      <c r="I37" s="799">
        <f t="shared" si="4"/>
        <v>9.4327501474331943E-2</v>
      </c>
      <c r="J37" s="799">
        <f t="shared" si="4"/>
        <v>0.13944634218317681</v>
      </c>
      <c r="K37" s="799">
        <f t="shared" si="4"/>
        <v>0.20142455595913028</v>
      </c>
      <c r="L37" s="799">
        <f t="shared" si="4"/>
        <v>0.11640276165863422</v>
      </c>
      <c r="M37" s="799">
        <f t="shared" ref="M37:O37" si="5">M24-M14</f>
        <v>0.11034622781768766</v>
      </c>
      <c r="N37" s="799">
        <f t="shared" si="5"/>
        <v>0.18605846030852169</v>
      </c>
      <c r="O37" s="799">
        <f t="shared" si="5"/>
        <v>0.17915356308869279</v>
      </c>
    </row>
    <row r="38" spans="1:15">
      <c r="A38" s="794" t="s">
        <v>1058</v>
      </c>
      <c r="B38" s="799">
        <f t="shared" ref="B38:L38" si="6">B33-B24</f>
        <v>0.17596697233105274</v>
      </c>
      <c r="C38" s="799">
        <f t="shared" si="6"/>
        <v>7.6359846406344301E-2</v>
      </c>
      <c r="D38" s="799">
        <f t="shared" si="6"/>
        <v>0.18254475988257646</v>
      </c>
      <c r="E38" s="799">
        <f t="shared" si="6"/>
        <v>0.11298882301311847</v>
      </c>
      <c r="F38" s="799">
        <f t="shared" si="6"/>
        <v>0.16322549715859319</v>
      </c>
      <c r="G38" s="799">
        <f t="shared" si="6"/>
        <v>9.8761269689999431E-2</v>
      </c>
      <c r="H38" s="799">
        <f t="shared" si="6"/>
        <v>6.3882543631577082E-2</v>
      </c>
      <c r="I38" s="799">
        <f t="shared" si="6"/>
        <v>1.593812720175769E-2</v>
      </c>
      <c r="J38" s="799">
        <f t="shared" si="6"/>
        <v>8.6259066883093372E-2</v>
      </c>
      <c r="K38" s="799">
        <f t="shared" si="6"/>
        <v>0.24704531425937226</v>
      </c>
      <c r="L38" s="799">
        <f t="shared" si="6"/>
        <v>8.8969652895017126E-2</v>
      </c>
      <c r="M38" s="799">
        <f t="shared" ref="M38:O38" si="7">M33-M24</f>
        <v>0.10153827421369155</v>
      </c>
      <c r="N38" s="799">
        <f t="shared" si="7"/>
        <v>0.14785526596848336</v>
      </c>
      <c r="O38" s="799">
        <f t="shared" si="7"/>
        <v>0.17680750013554769</v>
      </c>
    </row>
    <row r="39" spans="1:15">
      <c r="A39" s="794" t="s">
        <v>1054</v>
      </c>
      <c r="B39" s="794"/>
      <c r="C39" s="794"/>
      <c r="D39" s="794"/>
      <c r="E39" s="794"/>
      <c r="F39" s="794"/>
      <c r="G39" s="794"/>
      <c r="H39" s="794"/>
      <c r="I39" s="794"/>
      <c r="J39" s="794"/>
      <c r="K39" s="794"/>
      <c r="L39" s="794"/>
      <c r="M39" s="795"/>
      <c r="N39" s="795"/>
      <c r="O39" s="795"/>
    </row>
    <row r="40" spans="1:15">
      <c r="A40" s="794" t="s">
        <v>742</v>
      </c>
      <c r="B40" s="800">
        <f>100*(B33-B4)/B4</f>
        <v>179.43741880448459</v>
      </c>
      <c r="C40" s="800">
        <f t="shared" ref="C40:O40" si="8">100*(C33-C4)/C4</f>
        <v>110.87308678912855</v>
      </c>
      <c r="D40" s="800">
        <f t="shared" si="8"/>
        <v>115.34043606465727</v>
      </c>
      <c r="E40" s="800">
        <f t="shared" si="8"/>
        <v>144.50672869849473</v>
      </c>
      <c r="F40" s="800">
        <f t="shared" si="8"/>
        <v>461.05295733833429</v>
      </c>
      <c r="G40" s="800">
        <f t="shared" si="8"/>
        <v>155.03098451551392</v>
      </c>
      <c r="H40" s="800">
        <f t="shared" si="8"/>
        <v>167.31597057871642</v>
      </c>
      <c r="I40" s="800">
        <f t="shared" si="8"/>
        <v>109.00246106866202</v>
      </c>
      <c r="J40" s="800">
        <f>100*(J33-J4)/J4</f>
        <v>67.673167885699783</v>
      </c>
      <c r="K40" s="800">
        <f t="shared" si="8"/>
        <v>246.23839185126846</v>
      </c>
      <c r="L40" s="800">
        <f t="shared" si="8"/>
        <v>231.96556560345354</v>
      </c>
      <c r="M40" s="800">
        <f t="shared" si="8"/>
        <v>117.66694132680504</v>
      </c>
      <c r="N40" s="800">
        <f t="shared" si="8"/>
        <v>267.10364381024567</v>
      </c>
      <c r="O40" s="800">
        <f t="shared" si="8"/>
        <v>139.69843537695525</v>
      </c>
    </row>
    <row r="41" spans="1:15">
      <c r="A41" s="794" t="s">
        <v>1056</v>
      </c>
      <c r="B41" s="800">
        <f t="shared" ref="B41:L41" si="9">100*(B14-B4)/B4</f>
        <v>37.577721843991107</v>
      </c>
      <c r="C41" s="800">
        <f t="shared" si="9"/>
        <v>48.777129183503554</v>
      </c>
      <c r="D41" s="800">
        <f t="shared" si="9"/>
        <v>27.567154118744639</v>
      </c>
      <c r="E41" s="800">
        <f t="shared" si="9"/>
        <v>30.7909977787962</v>
      </c>
      <c r="F41" s="800">
        <f t="shared" si="9"/>
        <v>195.09368986243618</v>
      </c>
      <c r="G41" s="800">
        <f t="shared" si="9"/>
        <v>68.285439907340574</v>
      </c>
      <c r="H41" s="800">
        <f t="shared" si="9"/>
        <v>58.508540954063783</v>
      </c>
      <c r="I41" s="800">
        <f t="shared" si="9"/>
        <v>66.941930802957415</v>
      </c>
      <c r="J41" s="800">
        <f t="shared" si="9"/>
        <v>13.541721196767639</v>
      </c>
      <c r="K41" s="800">
        <f t="shared" si="9"/>
        <v>40.980380052120616</v>
      </c>
      <c r="L41" s="800">
        <f t="shared" si="9"/>
        <v>96.22557756960525</v>
      </c>
      <c r="M41" s="800">
        <f t="shared" ref="M41:O41" si="10">100*(M14-M4)/M4</f>
        <v>32.687894185775342</v>
      </c>
      <c r="N41" s="800">
        <f t="shared" si="10"/>
        <v>77.465071417932833</v>
      </c>
      <c r="O41" s="800">
        <f t="shared" si="10"/>
        <v>45.862454470032823</v>
      </c>
    </row>
    <row r="42" spans="1:15">
      <c r="A42" s="794" t="s">
        <v>1057</v>
      </c>
      <c r="B42" s="800">
        <f t="shared" ref="B42:L42" si="11">100*(B24-B14)/B14</f>
        <v>52.670968091694071</v>
      </c>
      <c r="C42" s="800">
        <f t="shared" si="11"/>
        <v>25.262585606665464</v>
      </c>
      <c r="D42" s="800">
        <f t="shared" si="11"/>
        <v>23.084903942957038</v>
      </c>
      <c r="E42" s="800">
        <f t="shared" si="11"/>
        <v>49.129713369851487</v>
      </c>
      <c r="F42" s="800">
        <f t="shared" si="11"/>
        <v>23.751328236893009</v>
      </c>
      <c r="G42" s="800">
        <f t="shared" si="11"/>
        <v>27.649899305274488</v>
      </c>
      <c r="H42" s="800">
        <f t="shared" si="11"/>
        <v>49.715831208690609</v>
      </c>
      <c r="I42" s="800">
        <f t="shared" si="11"/>
        <v>21.552987878617735</v>
      </c>
      <c r="J42" s="800">
        <f t="shared" si="11"/>
        <v>29.455019876086201</v>
      </c>
      <c r="K42" s="800">
        <f t="shared" si="11"/>
        <v>65.391392372040002</v>
      </c>
      <c r="L42" s="800">
        <f t="shared" si="11"/>
        <v>39.207880467553963</v>
      </c>
      <c r="M42" s="800">
        <f t="shared" ref="M42:O42" si="12">100*(M24-M14)/M14</f>
        <v>33.353303451354677</v>
      </c>
      <c r="N42" s="800">
        <f t="shared" si="12"/>
        <v>59.542756981614879</v>
      </c>
      <c r="O42" s="800">
        <f t="shared" si="12"/>
        <v>32.377911799300222</v>
      </c>
    </row>
    <row r="43" spans="1:15">
      <c r="A43" s="794" t="s">
        <v>1058</v>
      </c>
      <c r="B43" s="800">
        <f t="shared" ref="B43:L43" si="13">100*(B33-B24)/B24</f>
        <v>33.039311254775299</v>
      </c>
      <c r="C43" s="800">
        <f t="shared" si="13"/>
        <v>13.15235810818384</v>
      </c>
      <c r="D43" s="800">
        <f t="shared" si="13"/>
        <v>37.145616189785493</v>
      </c>
      <c r="E43" s="800">
        <f t="shared" si="13"/>
        <v>25.357054527523186</v>
      </c>
      <c r="F43" s="800">
        <f t="shared" si="13"/>
        <v>53.636379421256741</v>
      </c>
      <c r="G43" s="800">
        <f t="shared" si="13"/>
        <v>18.720557826490538</v>
      </c>
      <c r="H43" s="800">
        <f t="shared" si="13"/>
        <v>12.643078713314022</v>
      </c>
      <c r="I43" s="800">
        <f t="shared" si="13"/>
        <v>2.9959930634798519</v>
      </c>
      <c r="J43" s="800">
        <f t="shared" si="13"/>
        <v>14.074664569168588</v>
      </c>
      <c r="K43" s="800">
        <f t="shared" si="13"/>
        <v>48.492199982512481</v>
      </c>
      <c r="L43" s="800">
        <f t="shared" si="13"/>
        <v>21.527230278215455</v>
      </c>
      <c r="M43" s="800">
        <f t="shared" ref="M43:O43" si="14">100*(M33-M24)/M24</f>
        <v>23.014808332160651</v>
      </c>
      <c r="N43" s="800">
        <f t="shared" si="14"/>
        <v>29.65781974106692</v>
      </c>
      <c r="O43" s="800">
        <f t="shared" si="14"/>
        <v>24.138403535565825</v>
      </c>
    </row>
    <row r="44" spans="1:15">
      <c r="A44" s="794"/>
      <c r="B44" s="794"/>
      <c r="C44" s="794"/>
      <c r="D44" s="794"/>
      <c r="E44" s="794"/>
      <c r="F44" s="794"/>
      <c r="G44" s="794"/>
      <c r="H44" s="794"/>
      <c r="I44" s="794"/>
      <c r="J44" s="794"/>
      <c r="K44" s="794"/>
      <c r="L44" s="794"/>
      <c r="M44" s="795"/>
      <c r="N44" s="795"/>
      <c r="O44" s="795"/>
    </row>
    <row r="45" spans="1:15">
      <c r="A45" s="794" t="s">
        <v>1075</v>
      </c>
      <c r="B45" s="801"/>
      <c r="C45" s="801"/>
      <c r="D45" s="801"/>
      <c r="E45" s="801"/>
      <c r="F45" s="801"/>
      <c r="G45" s="801"/>
      <c r="H45" s="801"/>
      <c r="I45" s="801"/>
      <c r="J45" s="801"/>
      <c r="K45" s="801"/>
      <c r="L45" s="801"/>
      <c r="M45" s="801"/>
      <c r="N45" s="801"/>
      <c r="O45" s="801"/>
    </row>
    <row r="46" spans="1:15">
      <c r="A46" s="794"/>
      <c r="B46" s="801"/>
      <c r="C46" s="801"/>
      <c r="D46" s="801"/>
      <c r="E46" s="801"/>
      <c r="F46" s="801"/>
      <c r="G46" s="801"/>
      <c r="H46" s="801"/>
      <c r="I46" s="801"/>
      <c r="J46" s="801"/>
      <c r="K46" s="801"/>
      <c r="L46" s="801"/>
      <c r="M46" s="801"/>
      <c r="N46" s="801"/>
      <c r="O46" s="801"/>
    </row>
    <row r="47" spans="1:15">
      <c r="A47" s="794"/>
      <c r="B47" s="801"/>
      <c r="C47" s="801"/>
      <c r="D47" s="801"/>
      <c r="E47" s="801"/>
      <c r="F47" s="801"/>
      <c r="G47" s="801"/>
      <c r="H47" s="801"/>
      <c r="I47" s="801"/>
      <c r="J47" s="801"/>
      <c r="K47" s="801"/>
      <c r="L47" s="801"/>
      <c r="M47" s="801"/>
      <c r="N47" s="801"/>
      <c r="O47" s="801"/>
    </row>
    <row r="48" spans="1:15">
      <c r="A48" s="794"/>
      <c r="B48" s="801"/>
      <c r="C48" s="801"/>
      <c r="D48" s="801"/>
      <c r="E48" s="801"/>
      <c r="F48" s="801"/>
      <c r="G48" s="801"/>
      <c r="H48" s="801"/>
      <c r="I48" s="801"/>
      <c r="J48" s="801"/>
      <c r="K48" s="801"/>
      <c r="L48" s="801"/>
      <c r="M48" s="801"/>
      <c r="N48" s="801"/>
      <c r="O48" s="801"/>
    </row>
    <row r="49" spans="1:15">
      <c r="A49" s="795"/>
      <c r="B49" s="795"/>
      <c r="C49" s="795"/>
      <c r="D49" s="795"/>
      <c r="E49" s="795"/>
      <c r="F49" s="795"/>
      <c r="G49" s="795"/>
      <c r="H49" s="795"/>
      <c r="I49" s="795"/>
      <c r="J49" s="795"/>
      <c r="K49" s="795"/>
      <c r="L49" s="795"/>
      <c r="M49" s="795"/>
      <c r="N49" s="795"/>
      <c r="O49" s="795"/>
    </row>
    <row r="50" spans="1:15">
      <c r="A50" s="795"/>
      <c r="B50" s="795"/>
      <c r="C50" s="795"/>
      <c r="D50" s="795"/>
      <c r="E50" s="795"/>
      <c r="F50" s="795"/>
      <c r="G50" s="795"/>
      <c r="H50" s="795"/>
      <c r="I50" s="795"/>
      <c r="J50" s="795"/>
      <c r="K50" s="795"/>
      <c r="L50" s="795"/>
      <c r="M50" s="795"/>
      <c r="N50" s="795"/>
      <c r="O50" s="795"/>
    </row>
  </sheetData>
  <pageMargins left="0.7" right="0.7" top="0.75" bottom="0.75" header="0.3" footer="0.3"/>
</worksheet>
</file>

<file path=xl/worksheets/sheet165.xml><?xml version="1.0" encoding="utf-8"?>
<worksheet xmlns="http://schemas.openxmlformats.org/spreadsheetml/2006/main" xmlns:r="http://schemas.openxmlformats.org/officeDocument/2006/relationships">
  <dimension ref="A1:O50"/>
  <sheetViews>
    <sheetView topLeftCell="A19" workbookViewId="0">
      <selection activeCell="R37" sqref="R37"/>
    </sheetView>
  </sheetViews>
  <sheetFormatPr defaultRowHeight="11.25"/>
  <cols>
    <col min="1" max="12" width="9.140625" style="792"/>
    <col min="13" max="13" width="9.5703125" style="792" bestFit="1" customWidth="1"/>
    <col min="14" max="14" width="13.7109375" style="792" bestFit="1" customWidth="1"/>
    <col min="15" max="15" width="11.28515625" style="792" bestFit="1" customWidth="1"/>
    <col min="16" max="16384" width="9.140625" style="792"/>
  </cols>
  <sheetData>
    <row r="1" spans="1:15">
      <c r="A1" s="794" t="s">
        <v>1061</v>
      </c>
      <c r="B1" s="794"/>
      <c r="C1" s="794"/>
      <c r="D1" s="794"/>
      <c r="E1" s="794"/>
      <c r="F1" s="794"/>
      <c r="G1" s="794"/>
      <c r="H1" s="794"/>
      <c r="I1" s="794"/>
      <c r="J1" s="794"/>
      <c r="K1" s="794"/>
      <c r="L1" s="794"/>
      <c r="M1" s="795"/>
      <c r="N1" s="795"/>
      <c r="O1" s="795"/>
    </row>
    <row r="2" spans="1:15">
      <c r="A2" s="794"/>
      <c r="B2" s="794"/>
      <c r="C2" s="794"/>
      <c r="D2" s="794"/>
      <c r="E2" s="794"/>
      <c r="F2" s="794"/>
      <c r="G2" s="794"/>
      <c r="H2" s="794"/>
      <c r="I2" s="794"/>
      <c r="J2" s="794"/>
      <c r="K2" s="794"/>
      <c r="L2" s="794"/>
      <c r="M2" s="795"/>
      <c r="N2" s="795"/>
      <c r="O2" s="795"/>
    </row>
    <row r="3" spans="1:15" s="793" customFormat="1">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804">
        <f>'1'!J24</f>
        <v>15750.047828830911</v>
      </c>
      <c r="C4" s="804">
        <f>'1'!V24</f>
        <v>17291.48415936578</v>
      </c>
      <c r="D4" s="804">
        <f>'1'!AH24</f>
        <v>17329.99745966418</v>
      </c>
      <c r="E4" s="804">
        <f>'1'!AT24</f>
        <v>15082.117941695198</v>
      </c>
      <c r="F4" s="804">
        <f>'1'!BF24</f>
        <v>11222.995372516722</v>
      </c>
      <c r="G4" s="804">
        <f>'1'!BR24</f>
        <v>15537.723990423581</v>
      </c>
      <c r="H4" s="804">
        <f>'1'!CD24</f>
        <v>14668.983715958622</v>
      </c>
      <c r="I4" s="804">
        <f>'1'!CP24</f>
        <v>15978.499818182352</v>
      </c>
      <c r="J4" s="804">
        <f>'1'!DB24</f>
        <v>20095.045317583026</v>
      </c>
      <c r="K4" s="804">
        <f>'1'!DN24</f>
        <v>14817.225145480983</v>
      </c>
      <c r="L4" s="804">
        <f>'1'!DZ24</f>
        <v>13030.383693119236</v>
      </c>
      <c r="M4" s="804">
        <f>'1'!EL24</f>
        <v>15637.524503744407</v>
      </c>
      <c r="N4" s="804">
        <f>'1'!EX24</f>
        <v>13689.372503549999</v>
      </c>
      <c r="O4" s="804">
        <f>'1'!FJ24</f>
        <v>19094.7763457623</v>
      </c>
    </row>
    <row r="5" spans="1:15">
      <c r="A5" s="794">
        <f>A4+1</f>
        <v>1981</v>
      </c>
      <c r="B5" s="804">
        <f>'1'!J25</f>
        <v>16334.016733638502</v>
      </c>
      <c r="C5" s="804">
        <f>'1'!V25</f>
        <v>17623.136550813135</v>
      </c>
      <c r="D5" s="804">
        <f>'1'!AH25</f>
        <v>17292.757082614331</v>
      </c>
      <c r="E5" s="804">
        <f>'1'!AT25</f>
        <v>15037.566976050335</v>
      </c>
      <c r="F5" s="804">
        <f>'1'!BF25</f>
        <v>11452.406444756827</v>
      </c>
      <c r="G5" s="804">
        <f>'1'!BR25</f>
        <v>15933.785645842154</v>
      </c>
      <c r="H5" s="804">
        <f>'1'!CD25</f>
        <v>14915.430652337656</v>
      </c>
      <c r="I5" s="804">
        <f>'1'!CP25</f>
        <v>16320.853629502059</v>
      </c>
      <c r="J5" s="804">
        <f>'1'!DB25</f>
        <v>19569.905876438432</v>
      </c>
      <c r="K5" s="804">
        <f>'1'!DN25</f>
        <v>15012.049992298796</v>
      </c>
      <c r="L5" s="804">
        <f>'1'!DZ25</f>
        <v>13096.529807712443</v>
      </c>
      <c r="M5" s="804">
        <f>'1'!EL25</f>
        <v>15715.464286805556</v>
      </c>
      <c r="N5" s="804">
        <f>'1'!EX25</f>
        <v>13954.059713051336</v>
      </c>
      <c r="O5" s="804">
        <f>'1'!FJ25</f>
        <v>19268.422775562725</v>
      </c>
    </row>
    <row r="6" spans="1:15">
      <c r="A6" s="794">
        <f t="shared" ref="A6:A33" si="0">A5+1</f>
        <v>1982</v>
      </c>
      <c r="B6" s="804">
        <f>'1'!J26</f>
        <v>16459.660063835716</v>
      </c>
      <c r="C6" s="804">
        <f>'1'!V26</f>
        <v>17952.56034636699</v>
      </c>
      <c r="D6" s="804">
        <f>'1'!AH26</f>
        <v>17091.176555178277</v>
      </c>
      <c r="E6" s="804">
        <f>'1'!AT26</f>
        <v>15345.57067135698</v>
      </c>
      <c r="F6" s="804">
        <f>'1'!BF26</f>
        <v>11963.821307084319</v>
      </c>
      <c r="G6" s="804">
        <f>'1'!BR26</f>
        <v>16733.351420044008</v>
      </c>
      <c r="H6" s="804">
        <f>'1'!CD26</f>
        <v>14832.923749805395</v>
      </c>
      <c r="I6" s="804">
        <f>'1'!CP26</f>
        <v>16517.439717463774</v>
      </c>
      <c r="J6" s="804">
        <f>'1'!DB26</f>
        <v>19500.328475494767</v>
      </c>
      <c r="K6" s="804">
        <f>'1'!DN26</f>
        <v>15177.02810689635</v>
      </c>
      <c r="L6" s="804">
        <f>'1'!DZ26</f>
        <v>13240.106739253091</v>
      </c>
      <c r="M6" s="804">
        <f>'1'!EL26</f>
        <v>15796.611322269418</v>
      </c>
      <c r="N6" s="804">
        <f>'1'!EX26</f>
        <v>14051.987729729552</v>
      </c>
      <c r="O6" s="804">
        <f>'1'!FJ26</f>
        <v>19452.010223853777</v>
      </c>
    </row>
    <row r="7" spans="1:15">
      <c r="A7" s="794">
        <f t="shared" si="0"/>
        <v>1983</v>
      </c>
      <c r="B7" s="804">
        <f>'1'!J27</f>
        <v>16750.315526298349</v>
      </c>
      <c r="C7" s="804">
        <f>'1'!V27</f>
        <v>18012.245650337813</v>
      </c>
      <c r="D7" s="804">
        <f>'1'!AH27</f>
        <v>17336.884690503644</v>
      </c>
      <c r="E7" s="804">
        <f>'1'!AT27</f>
        <v>15541.16993145382</v>
      </c>
      <c r="F7" s="804">
        <f>'1'!BF27</f>
        <v>12315.225065961824</v>
      </c>
      <c r="G7" s="804">
        <f>'1'!BR27</f>
        <v>16958.836821861754</v>
      </c>
      <c r="H7" s="804">
        <f>'1'!CD27</f>
        <v>15101.303512926006</v>
      </c>
      <c r="I7" s="804">
        <f>'1'!CP27</f>
        <v>16702.953895037321</v>
      </c>
      <c r="J7" s="804">
        <f>'1'!DB27</f>
        <v>19808.017138472289</v>
      </c>
      <c r="K7" s="804">
        <f>'1'!DN27</f>
        <v>15314.523346638545</v>
      </c>
      <c r="L7" s="804">
        <f>'1'!DZ27</f>
        <v>13336.426367842634</v>
      </c>
      <c r="M7" s="804">
        <f>'1'!EL27</f>
        <v>15601.522780734922</v>
      </c>
      <c r="N7" s="804">
        <f>'1'!EX27</f>
        <v>14562.783359439227</v>
      </c>
      <c r="O7" s="804">
        <f>'1'!FJ27</f>
        <v>20126.572777690999</v>
      </c>
    </row>
    <row r="8" spans="1:15">
      <c r="A8" s="794">
        <f t="shared" si="0"/>
        <v>1984</v>
      </c>
      <c r="B8" s="804">
        <f>'1'!J28</f>
        <v>16878.915735758063</v>
      </c>
      <c r="C8" s="804">
        <f>'1'!V28</f>
        <v>18154.264078271419</v>
      </c>
      <c r="D8" s="804">
        <f>'1'!AH28</f>
        <v>17693.476787399304</v>
      </c>
      <c r="E8" s="804">
        <f>'1'!AT28</f>
        <v>15749.225885839009</v>
      </c>
      <c r="F8" s="804">
        <f>'1'!BF28</f>
        <v>12718.682384430367</v>
      </c>
      <c r="G8" s="804">
        <f>'1'!BR28</f>
        <v>17207.16693087545</v>
      </c>
      <c r="H8" s="804">
        <f>'1'!CD28</f>
        <v>15474.723671223599</v>
      </c>
      <c r="I8" s="804">
        <f>'1'!CP28</f>
        <v>17239.939948874624</v>
      </c>
      <c r="J8" s="804">
        <f>'1'!DB28</f>
        <v>19832.218080328148</v>
      </c>
      <c r="K8" s="804">
        <f>'1'!DN28</f>
        <v>15682.459661974674</v>
      </c>
      <c r="L8" s="804">
        <f>'1'!DZ28</f>
        <v>13523.570312215898</v>
      </c>
      <c r="M8" s="804">
        <f>'1'!EL28</f>
        <v>15937.825997204198</v>
      </c>
      <c r="N8" s="804">
        <f>'1'!EX28</f>
        <v>14740.221041275705</v>
      </c>
      <c r="O8" s="804">
        <f>'1'!FJ28</f>
        <v>20678.302671349538</v>
      </c>
    </row>
    <row r="9" spans="1:15">
      <c r="A9" s="794">
        <f t="shared" si="0"/>
        <v>1985</v>
      </c>
      <c r="B9" s="804">
        <f>'1'!J29</f>
        <v>17273.776120657487</v>
      </c>
      <c r="C9" s="804">
        <f>'1'!V29</f>
        <v>18652.068530572178</v>
      </c>
      <c r="D9" s="804">
        <f>'1'!AH29</f>
        <v>18205.214803122479</v>
      </c>
      <c r="E9" s="804">
        <f>'1'!AT29</f>
        <v>16334.79640475041</v>
      </c>
      <c r="F9" s="804">
        <f>'1'!BF29</f>
        <v>13121.385276622483</v>
      </c>
      <c r="G9" s="804">
        <f>'1'!BR29</f>
        <v>17599.872984717269</v>
      </c>
      <c r="H9" s="804">
        <f>'1'!CD29</f>
        <v>15751.739145614689</v>
      </c>
      <c r="I9" s="804">
        <f>'1'!CP29</f>
        <v>17837.752134422153</v>
      </c>
      <c r="J9" s="804">
        <f>'1'!DB29</f>
        <v>20093.949762964665</v>
      </c>
      <c r="K9" s="804">
        <f>'1'!DN29</f>
        <v>16600.082631158773</v>
      </c>
      <c r="L9" s="804">
        <f>'1'!DZ29</f>
        <v>13828.951209419562</v>
      </c>
      <c r="M9" s="804">
        <f>'1'!EL29</f>
        <v>16238.358529126272</v>
      </c>
      <c r="N9" s="804">
        <f>'1'!EX29</f>
        <v>14935.011062125392</v>
      </c>
      <c r="O9" s="804">
        <f>'1'!FJ29</f>
        <v>21487.480257673033</v>
      </c>
    </row>
    <row r="10" spans="1:15">
      <c r="A10" s="794">
        <f t="shared" si="0"/>
        <v>1986</v>
      </c>
      <c r="B10" s="804">
        <f>'1'!J30</f>
        <v>17326.675294559376</v>
      </c>
      <c r="C10" s="804">
        <f>'1'!V30</f>
        <v>19244.989819060003</v>
      </c>
      <c r="D10" s="804">
        <f>'1'!AH30</f>
        <v>18508.872225197669</v>
      </c>
      <c r="E10" s="804">
        <f>'1'!AT30</f>
        <v>17084.236302960373</v>
      </c>
      <c r="F10" s="804">
        <f>'1'!BF30</f>
        <v>13713.638405924023</v>
      </c>
      <c r="G10" s="804">
        <f>'1'!BR30</f>
        <v>18105.794979380655</v>
      </c>
      <c r="H10" s="804">
        <f>'1'!CD30</f>
        <v>16331.482284216112</v>
      </c>
      <c r="I10" s="804">
        <f>'1'!CP30</f>
        <v>18424.717089738933</v>
      </c>
      <c r="J10" s="804">
        <f>'1'!DB30</f>
        <v>20441.264103250443</v>
      </c>
      <c r="K10" s="804">
        <f>'1'!DN30</f>
        <v>17143.459367030762</v>
      </c>
      <c r="L10" s="804">
        <f>'1'!DZ30</f>
        <v>14276.626170100506</v>
      </c>
      <c r="M10" s="804">
        <f>'1'!EL30</f>
        <v>16822.040140325469</v>
      </c>
      <c r="N10" s="804">
        <f>'1'!EX30</f>
        <v>15597.736186186157</v>
      </c>
      <c r="O10" s="804">
        <f>'1'!FJ30</f>
        <v>22141.447124533548</v>
      </c>
    </row>
    <row r="11" spans="1:15">
      <c r="A11" s="794">
        <f t="shared" si="0"/>
        <v>1987</v>
      </c>
      <c r="B11" s="804">
        <f>'1'!J31</f>
        <v>17608.21716964223</v>
      </c>
      <c r="C11" s="804">
        <f>'1'!V31</f>
        <v>19897.241951926684</v>
      </c>
      <c r="D11" s="804">
        <f>'1'!AH31</f>
        <v>18815.31421374025</v>
      </c>
      <c r="E11" s="804">
        <f>'1'!AT31</f>
        <v>17167.188174159495</v>
      </c>
      <c r="F11" s="804">
        <f>'1'!BF31</f>
        <v>14322.237312127345</v>
      </c>
      <c r="G11" s="804">
        <f>'1'!BR31</f>
        <v>18607.928380045621</v>
      </c>
      <c r="H11" s="804">
        <f>'1'!CD31</f>
        <v>16908.53164482403</v>
      </c>
      <c r="I11" s="804">
        <f>'1'!CP31</f>
        <v>18960.328455473686</v>
      </c>
      <c r="J11" s="804">
        <f>'1'!DB31</f>
        <v>20148.991940450178</v>
      </c>
      <c r="K11" s="804">
        <f>'1'!DN31</f>
        <v>17170.358670969435</v>
      </c>
      <c r="L11" s="804">
        <f>'1'!DZ31</f>
        <v>14987.584128433118</v>
      </c>
      <c r="M11" s="804">
        <f>'1'!EL31</f>
        <v>17349.168028343516</v>
      </c>
      <c r="N11" s="804">
        <f>'1'!EX31</f>
        <v>16199.129568754965</v>
      </c>
      <c r="O11" s="804">
        <f>'1'!FJ31</f>
        <v>22590.866726987373</v>
      </c>
    </row>
    <row r="12" spans="1:15">
      <c r="A12" s="794">
        <f t="shared" si="0"/>
        <v>1988</v>
      </c>
      <c r="B12" s="804">
        <f>'1'!J32</f>
        <v>17793.526228133043</v>
      </c>
      <c r="C12" s="804">
        <f>'1'!V32</f>
        <v>20498.286487108984</v>
      </c>
      <c r="D12" s="804">
        <f>'1'!AH32</f>
        <v>19254.204621597459</v>
      </c>
      <c r="E12" s="804">
        <f>'1'!AT32</f>
        <v>16947.554445820089</v>
      </c>
      <c r="F12" s="804">
        <f>'1'!BF32</f>
        <v>14918.503689233643</v>
      </c>
      <c r="G12" s="804">
        <f>'1'!BR32</f>
        <v>19120.53305063946</v>
      </c>
      <c r="H12" s="804">
        <f>'1'!CD32</f>
        <v>17204.104616949175</v>
      </c>
      <c r="I12" s="804">
        <f>'1'!CP32</f>
        <v>19565.684653827841</v>
      </c>
      <c r="J12" s="804">
        <f>'1'!DB32</f>
        <v>20450.459698443221</v>
      </c>
      <c r="K12" s="804">
        <f>'1'!DN32</f>
        <v>16834.560497909381</v>
      </c>
      <c r="L12" s="804">
        <f>'1'!DZ32</f>
        <v>15525.571991001794</v>
      </c>
      <c r="M12" s="804">
        <f>'1'!EL32</f>
        <v>17499.249993251033</v>
      </c>
      <c r="N12" s="804">
        <f>'1'!EX32</f>
        <v>16815.368567697697</v>
      </c>
      <c r="O12" s="804">
        <f>'1'!FJ32</f>
        <v>23084.955833306572</v>
      </c>
    </row>
    <row r="13" spans="1:15">
      <c r="A13" s="794">
        <f t="shared" si="0"/>
        <v>1989</v>
      </c>
      <c r="B13" s="804">
        <f>'1'!J33</f>
        <v>18250.997166336187</v>
      </c>
      <c r="C13" s="804">
        <f>'1'!V33</f>
        <v>20990.482602280077</v>
      </c>
      <c r="D13" s="804">
        <f>'1'!AH33</f>
        <v>19496.975020408496</v>
      </c>
      <c r="E13" s="804">
        <f>'1'!AT33</f>
        <v>16928.572599637289</v>
      </c>
      <c r="F13" s="804">
        <f>'1'!BF33</f>
        <v>15393.888116370816</v>
      </c>
      <c r="G13" s="804">
        <f>'1'!BR33</f>
        <v>19546.763409265244</v>
      </c>
      <c r="H13" s="804">
        <f>'1'!CD33</f>
        <v>17415.245993896548</v>
      </c>
      <c r="I13" s="804">
        <f>'1'!CP33</f>
        <v>20162.732294024194</v>
      </c>
      <c r="J13" s="804">
        <f>'1'!DB33</f>
        <v>20976.133822036492</v>
      </c>
      <c r="K13" s="804">
        <f>'1'!DN33</f>
        <v>16912.528298860048</v>
      </c>
      <c r="L13" s="804">
        <f>'1'!DZ33</f>
        <v>16377.976299463013</v>
      </c>
      <c r="M13" s="804">
        <f>'1'!EL33</f>
        <v>17857.607024030614</v>
      </c>
      <c r="N13" s="804">
        <f>'1'!EX33</f>
        <v>17151.825661851108</v>
      </c>
      <c r="O13" s="804">
        <f>'1'!FJ33</f>
        <v>23332.414870832981</v>
      </c>
    </row>
    <row r="14" spans="1:15">
      <c r="A14" s="794">
        <f t="shared" si="0"/>
        <v>1990</v>
      </c>
      <c r="B14" s="804">
        <f>'1'!J34</f>
        <v>18283.961693603473</v>
      </c>
      <c r="C14" s="804">
        <f>'1'!V34</f>
        <v>21332.456780950681</v>
      </c>
      <c r="D14" s="804">
        <f>'1'!AH34</f>
        <v>19624.433083895779</v>
      </c>
      <c r="E14" s="804">
        <f>'1'!AT34</f>
        <v>16952.732042401585</v>
      </c>
      <c r="F14" s="804">
        <f>'1'!BF34</f>
        <v>15546.418823997574</v>
      </c>
      <c r="G14" s="804">
        <f>'1'!BR34</f>
        <v>19997.312307760534</v>
      </c>
      <c r="H14" s="804">
        <f>'1'!CD34</f>
        <v>17981.774655163255</v>
      </c>
      <c r="I14" s="804">
        <f>'1'!CP34</f>
        <v>20645.410037300164</v>
      </c>
      <c r="J14" s="804">
        <f>'1'!DB34</f>
        <v>21596.568350496127</v>
      </c>
      <c r="K14" s="804">
        <f>'1'!DN34</f>
        <v>17198.310326092123</v>
      </c>
      <c r="L14" s="804">
        <f>'1'!DZ34</f>
        <v>16901.984987073429</v>
      </c>
      <c r="M14" s="804">
        <f>'1'!EL34</f>
        <v>17804.929527532553</v>
      </c>
      <c r="N14" s="804">
        <f>'1'!EX34</f>
        <v>17316.637773682225</v>
      </c>
      <c r="O14" s="804">
        <f>'1'!FJ34</f>
        <v>23721.314925078346</v>
      </c>
    </row>
    <row r="15" spans="1:15">
      <c r="A15" s="794">
        <f t="shared" si="0"/>
        <v>1991</v>
      </c>
      <c r="B15" s="804">
        <f>'1'!J35</f>
        <v>18481.104353641742</v>
      </c>
      <c r="C15" s="804">
        <f>'1'!V35</f>
        <v>21953.381728127501</v>
      </c>
      <c r="D15" s="804">
        <f>'1'!AH35</f>
        <v>19476.163175707348</v>
      </c>
      <c r="E15" s="804">
        <f>'1'!AT35</f>
        <v>17271.789204464909</v>
      </c>
      <c r="F15" s="804">
        <f>'1'!BF35</f>
        <v>15380.252706443265</v>
      </c>
      <c r="G15" s="804">
        <f>'1'!BR35</f>
        <v>20154.055639326351</v>
      </c>
      <c r="H15" s="804">
        <f>'1'!CD35</f>
        <v>18720.789959672209</v>
      </c>
      <c r="I15" s="804">
        <f>'1'!CP35</f>
        <v>21163.216780429211</v>
      </c>
      <c r="J15" s="804">
        <f>'1'!DB35</f>
        <v>21813.794813758177</v>
      </c>
      <c r="K15" s="804">
        <f>'1'!DN35</f>
        <v>17816.431270259181</v>
      </c>
      <c r="L15" s="804">
        <f>'1'!DZ35</f>
        <v>17291.23528997651</v>
      </c>
      <c r="M15" s="804">
        <f>'1'!EL35</f>
        <v>18161.990261889096</v>
      </c>
      <c r="N15" s="804">
        <f>'1'!EX35</f>
        <v>17204.645999314755</v>
      </c>
      <c r="O15" s="804">
        <f>'1'!FJ35</f>
        <v>23629.450400940743</v>
      </c>
    </row>
    <row r="16" spans="1:15">
      <c r="A16" s="794">
        <f t="shared" si="0"/>
        <v>1992</v>
      </c>
      <c r="B16" s="804">
        <f>'1'!J36</f>
        <v>18538.397089403839</v>
      </c>
      <c r="C16" s="804">
        <f>'1'!V36</f>
        <v>22365.43510870315</v>
      </c>
      <c r="D16" s="804">
        <f>'1'!AH36</f>
        <v>19579.427529190358</v>
      </c>
      <c r="E16" s="804">
        <f>'1'!AT36</f>
        <v>17417.854242279624</v>
      </c>
      <c r="F16" s="804">
        <f>'1'!BF36</f>
        <v>14855.057729374905</v>
      </c>
      <c r="G16" s="804">
        <f>'1'!BR36</f>
        <v>20350.479653713635</v>
      </c>
      <c r="H16" s="804">
        <f>'1'!CD36</f>
        <v>19271.735909688177</v>
      </c>
      <c r="I16" s="804">
        <f>'1'!CP36</f>
        <v>21474.398054890931</v>
      </c>
      <c r="J16" s="804">
        <f>'1'!DB36</f>
        <v>21947.687328762975</v>
      </c>
      <c r="K16" s="804">
        <f>'1'!DN36</f>
        <v>18308.420318227745</v>
      </c>
      <c r="L16" s="804">
        <f>'1'!DZ36</f>
        <v>17715.204418368419</v>
      </c>
      <c r="M16" s="804">
        <f>'1'!EL36</f>
        <v>18222.170038544638</v>
      </c>
      <c r="N16" s="804">
        <f>'1'!EX36</f>
        <v>17572.200836024036</v>
      </c>
      <c r="O16" s="804">
        <f>'1'!FJ36</f>
        <v>23674.923022352516</v>
      </c>
    </row>
    <row r="17" spans="1:15">
      <c r="A17" s="794">
        <f t="shared" si="0"/>
        <v>1993</v>
      </c>
      <c r="B17" s="804">
        <f>'1'!J37</f>
        <v>18718.780903654682</v>
      </c>
      <c r="C17" s="804">
        <f>'1'!V37</f>
        <v>22305.533185381988</v>
      </c>
      <c r="D17" s="804">
        <f>'1'!AH37</f>
        <v>19563.917012136877</v>
      </c>
      <c r="E17" s="804">
        <f>'1'!AT37</f>
        <v>17731.799541156935</v>
      </c>
      <c r="F17" s="804">
        <f>'1'!BF37</f>
        <v>14279.744750360411</v>
      </c>
      <c r="G17" s="804">
        <f>'1'!BR37</f>
        <v>20427.78514256659</v>
      </c>
      <c r="H17" s="804">
        <f>'1'!CD37</f>
        <v>19346.768145953814</v>
      </c>
      <c r="I17" s="804">
        <f>'1'!CP37</f>
        <v>21016.324464337969</v>
      </c>
      <c r="J17" s="804">
        <f>'1'!DB37</f>
        <v>21843.140812523376</v>
      </c>
      <c r="K17" s="804">
        <f>'1'!DN37</f>
        <v>18621.780464790714</v>
      </c>
      <c r="L17" s="804">
        <f>'1'!DZ37</f>
        <v>17450.760347768144</v>
      </c>
      <c r="M17" s="804">
        <f>'1'!EL37</f>
        <v>17766.249870803946</v>
      </c>
      <c r="N17" s="804">
        <f>'1'!EX37</f>
        <v>17878.538081291259</v>
      </c>
      <c r="O17" s="804">
        <f>'1'!FJ37</f>
        <v>23673.528446590324</v>
      </c>
    </row>
    <row r="18" spans="1:15">
      <c r="A18" s="794">
        <f t="shared" si="0"/>
        <v>1994</v>
      </c>
      <c r="B18" s="804">
        <f>'1'!J38</f>
        <v>19195.622067635555</v>
      </c>
      <c r="C18" s="804">
        <f>'1'!V38</f>
        <v>22581.505426021948</v>
      </c>
      <c r="D18" s="804">
        <f>'1'!AH38</f>
        <v>19608.073259727396</v>
      </c>
      <c r="E18" s="804">
        <f>'1'!AT38</f>
        <v>18943.862042139146</v>
      </c>
      <c r="F18" s="804">
        <f>'1'!BF38</f>
        <v>14597.910897447891</v>
      </c>
      <c r="G18" s="804">
        <f>'1'!BR38</f>
        <v>20607.98973226656</v>
      </c>
      <c r="H18" s="804">
        <f>'1'!CD38</f>
        <v>19749.89904390079</v>
      </c>
      <c r="I18" s="804">
        <f>'1'!CP38</f>
        <v>21257.995352592443</v>
      </c>
      <c r="J18" s="804">
        <f>'1'!DB38</f>
        <v>22009.977248425501</v>
      </c>
      <c r="K18" s="804">
        <f>'1'!DN38</f>
        <v>19056.765654991967</v>
      </c>
      <c r="L18" s="804">
        <f>'1'!DZ38</f>
        <v>17524.282186481807</v>
      </c>
      <c r="M18" s="804">
        <f>'1'!EL38</f>
        <v>17855.739077916583</v>
      </c>
      <c r="N18" s="804">
        <f>'1'!EX38</f>
        <v>18334.798559196417</v>
      </c>
      <c r="O18" s="804">
        <f>'1'!FJ38</f>
        <v>23892.036292869758</v>
      </c>
    </row>
    <row r="19" spans="1:15">
      <c r="A19" s="794">
        <f t="shared" si="0"/>
        <v>1995</v>
      </c>
      <c r="B19" s="804">
        <f>'1'!J39</f>
        <v>20191.034186076344</v>
      </c>
      <c r="C19" s="804">
        <f>'1'!V39</f>
        <v>22463.137373728849</v>
      </c>
      <c r="D19" s="804">
        <f>'1'!AH39</f>
        <v>19773.174066092168</v>
      </c>
      <c r="E19" s="804">
        <f>'1'!AT39</f>
        <v>19316.806190440955</v>
      </c>
      <c r="F19" s="804">
        <f>'1'!BF39</f>
        <v>15020.69220318479</v>
      </c>
      <c r="G19" s="804">
        <f>'1'!BR39</f>
        <v>20888.08939273838</v>
      </c>
      <c r="H19" s="804">
        <f>'1'!CD39</f>
        <v>20263.658014855439</v>
      </c>
      <c r="I19" s="804">
        <f>'1'!CP39</f>
        <v>21287.941540317017</v>
      </c>
      <c r="J19" s="804">
        <f>'1'!DB39</f>
        <v>22277.504836857115</v>
      </c>
      <c r="K19" s="804">
        <f>'1'!DN39</f>
        <v>19417.690177137436</v>
      </c>
      <c r="L19" s="804">
        <f>'1'!DZ39</f>
        <v>17708.715657478362</v>
      </c>
      <c r="M19" s="804">
        <f>'1'!EL39</f>
        <v>17773.698243230803</v>
      </c>
      <c r="N19" s="804">
        <f>'1'!EX39</f>
        <v>18659.20817984176</v>
      </c>
      <c r="O19" s="804">
        <f>'1'!FJ39</f>
        <v>24197.893035172223</v>
      </c>
    </row>
    <row r="20" spans="1:15">
      <c r="A20" s="794">
        <f t="shared" si="0"/>
        <v>1996</v>
      </c>
      <c r="B20" s="804">
        <f>'1'!J40</f>
        <v>20513.431873104688</v>
      </c>
      <c r="C20" s="804">
        <f>'1'!V40</f>
        <v>22985.604236694806</v>
      </c>
      <c r="D20" s="804">
        <f>'1'!AH40</f>
        <v>19951.097973835305</v>
      </c>
      <c r="E20" s="804">
        <f>'1'!AT40</f>
        <v>19863.505698872574</v>
      </c>
      <c r="F20" s="804">
        <f>'1'!BF40</f>
        <v>15501.003833964973</v>
      </c>
      <c r="G20" s="804">
        <f>'1'!BR40</f>
        <v>21069.108972781542</v>
      </c>
      <c r="H20" s="804">
        <f>'1'!CD40</f>
        <v>20636.838402840302</v>
      </c>
      <c r="I20" s="804">
        <f>'1'!CP40</f>
        <v>21330.145414446812</v>
      </c>
      <c r="J20" s="804">
        <f>'1'!DB40</f>
        <v>22427.993918463151</v>
      </c>
      <c r="K20" s="804">
        <f>'1'!DN40</f>
        <v>20276.731184463733</v>
      </c>
      <c r="L20" s="804">
        <f>'1'!DZ40</f>
        <v>17900.718728450953</v>
      </c>
      <c r="M20" s="804">
        <f>'1'!EL40</f>
        <v>18088.680890867952</v>
      </c>
      <c r="N20" s="804">
        <f>'1'!EX40</f>
        <v>19204.886800782584</v>
      </c>
      <c r="O20" s="804">
        <f>'1'!FJ40</f>
        <v>24937.200401689024</v>
      </c>
    </row>
    <row r="21" spans="1:15">
      <c r="A21" s="794">
        <f t="shared" si="0"/>
        <v>1997</v>
      </c>
      <c r="B21" s="804">
        <f>'1'!J41</f>
        <v>21264.445362536178</v>
      </c>
      <c r="C21" s="804">
        <f>'1'!V41</f>
        <v>23102.344410119807</v>
      </c>
      <c r="D21" s="804">
        <f>'1'!AH41</f>
        <v>20488.597653644429</v>
      </c>
      <c r="E21" s="804">
        <f>'1'!AT41</f>
        <v>20227.898659031198</v>
      </c>
      <c r="F21" s="804">
        <f>'1'!BF41</f>
        <v>16081.873228486893</v>
      </c>
      <c r="G21" s="804">
        <f>'1'!BR41</f>
        <v>21249.665254939518</v>
      </c>
      <c r="H21" s="804">
        <f>'1'!CD41</f>
        <v>20893.809285784373</v>
      </c>
      <c r="I21" s="804">
        <f>'1'!CP41</f>
        <v>21792.890472405441</v>
      </c>
      <c r="J21" s="804">
        <f>'1'!DB41</f>
        <v>23032.064584209453</v>
      </c>
      <c r="K21" s="804">
        <f>'1'!DN41</f>
        <v>20746.387764045248</v>
      </c>
      <c r="L21" s="804">
        <f>'1'!DZ41</f>
        <v>18305.431843509898</v>
      </c>
      <c r="M21" s="804">
        <f>'1'!EL41</f>
        <v>18540.769924260123</v>
      </c>
      <c r="N21" s="804">
        <f>'1'!EX41</f>
        <v>19708.104548944699</v>
      </c>
      <c r="O21" s="804">
        <f>'1'!FJ41</f>
        <v>25668.752234632226</v>
      </c>
    </row>
    <row r="22" spans="1:15">
      <c r="A22" s="794">
        <f t="shared" si="0"/>
        <v>1998</v>
      </c>
      <c r="B22" s="804">
        <f>'1'!J42</f>
        <v>22088.978980073716</v>
      </c>
      <c r="C22" s="804">
        <f>'1'!V42</f>
        <v>23316.436553701391</v>
      </c>
      <c r="D22" s="804">
        <f>'1'!AH42</f>
        <v>21024.965584896105</v>
      </c>
      <c r="E22" s="804">
        <f>'1'!AT42</f>
        <v>20775.467275985178</v>
      </c>
      <c r="F22" s="804">
        <f>'1'!BF42</f>
        <v>16632.43612883467</v>
      </c>
      <c r="G22" s="804">
        <f>'1'!BR42</f>
        <v>21744.366856908302</v>
      </c>
      <c r="H22" s="804">
        <f>'1'!CD42</f>
        <v>21243.101334861429</v>
      </c>
      <c r="I22" s="804">
        <f>'1'!CP42</f>
        <v>22112.24308239649</v>
      </c>
      <c r="J22" s="804">
        <f>'1'!DB42</f>
        <v>24054.023622649969</v>
      </c>
      <c r="K22" s="804">
        <f>'1'!DN42</f>
        <v>21279.911570120948</v>
      </c>
      <c r="L22" s="804">
        <f>'1'!DZ42</f>
        <v>18830.90103141568</v>
      </c>
      <c r="M22" s="804">
        <f>'1'!EL42</f>
        <v>19368.499836609604</v>
      </c>
      <c r="N22" s="804">
        <f>'1'!EX42</f>
        <v>20375.468523877527</v>
      </c>
      <c r="O22" s="804">
        <f>'1'!FJ42</f>
        <v>26547.571297477392</v>
      </c>
    </row>
    <row r="23" spans="1:15">
      <c r="A23" s="794">
        <f t="shared" si="0"/>
        <v>1999</v>
      </c>
      <c r="B23" s="804">
        <f>'1'!J43</f>
        <v>22750.762351229016</v>
      </c>
      <c r="C23" s="804">
        <f>'1'!V43</f>
        <v>23594.715694590512</v>
      </c>
      <c r="D23" s="804">
        <f>'1'!AH43</f>
        <v>21501.623948423523</v>
      </c>
      <c r="E23" s="804">
        <f>'1'!AT43</f>
        <v>20674.326949260016</v>
      </c>
      <c r="F23" s="804">
        <f>'1'!BF43</f>
        <v>16859.34103273644</v>
      </c>
      <c r="G23" s="804">
        <f>'1'!BR43</f>
        <v>22236.638697643375</v>
      </c>
      <c r="H23" s="804">
        <f>'1'!CD43</f>
        <v>21831.369848131188</v>
      </c>
      <c r="I23" s="804">
        <f>'1'!CP43</f>
        <v>22595.639708191728</v>
      </c>
      <c r="J23" s="804">
        <f>'1'!DB43</f>
        <v>24930.004338623705</v>
      </c>
      <c r="K23" s="804">
        <f>'1'!DN43</f>
        <v>21868.76154692443</v>
      </c>
      <c r="L23" s="804">
        <f>'1'!DZ43</f>
        <v>19376.931773106877</v>
      </c>
      <c r="M23" s="804">
        <f>'1'!EL43</f>
        <v>20066.493054261893</v>
      </c>
      <c r="N23" s="804">
        <f>'1'!EX43</f>
        <v>21301.242839910628</v>
      </c>
      <c r="O23" s="804">
        <f>'1'!FJ43</f>
        <v>27534.054684130304</v>
      </c>
    </row>
    <row r="24" spans="1:15">
      <c r="A24" s="794">
        <f t="shared" si="0"/>
        <v>2000</v>
      </c>
      <c r="B24" s="804">
        <f>'1'!J44</f>
        <v>23170.269427907671</v>
      </c>
      <c r="C24" s="804">
        <f>'1'!V44</f>
        <v>24446.206092422028</v>
      </c>
      <c r="D24" s="804">
        <f>'1'!AH44</f>
        <v>22075.475808500032</v>
      </c>
      <c r="E24" s="804">
        <f>'1'!AT44</f>
        <v>20856.486783449953</v>
      </c>
      <c r="F24" s="804">
        <f>'1'!BF44</f>
        <v>17099.636683598947</v>
      </c>
      <c r="G24" s="804">
        <f>'1'!BR44</f>
        <v>23036.144747714996</v>
      </c>
      <c r="H24" s="804">
        <f>'1'!CD44</f>
        <v>22443.698307171191</v>
      </c>
      <c r="I24" s="804">
        <f>'1'!CP44</f>
        <v>23153.85241048782</v>
      </c>
      <c r="J24" s="804">
        <f>'1'!DB44</f>
        <v>25304.851810261996</v>
      </c>
      <c r="K24" s="804">
        <f>'1'!DN44</f>
        <v>22554.774594425155</v>
      </c>
      <c r="L24" s="804">
        <f>'1'!DZ44</f>
        <v>19997.472677691807</v>
      </c>
      <c r="M24" s="804">
        <f>'1'!EL44</f>
        <v>20739.356383465201</v>
      </c>
      <c r="N24" s="804">
        <f>'1'!EX44</f>
        <v>22264.472905888611</v>
      </c>
      <c r="O24" s="804">
        <f>'1'!FJ44</f>
        <v>28485.52877507111</v>
      </c>
    </row>
    <row r="25" spans="1:15">
      <c r="A25" s="794">
        <f t="shared" si="0"/>
        <v>2001</v>
      </c>
      <c r="B25" s="804">
        <f>'1'!J45</f>
        <v>23821.221959264003</v>
      </c>
      <c r="C25" s="804">
        <f>'1'!V45</f>
        <v>24772.040488591218</v>
      </c>
      <c r="D25" s="804">
        <f>'1'!AH45</f>
        <v>22460.852765109252</v>
      </c>
      <c r="E25" s="804">
        <f>'1'!AT45</f>
        <v>21053.097177711181</v>
      </c>
      <c r="F25" s="804">
        <f>'1'!BF45</f>
        <v>17581.007534389093</v>
      </c>
      <c r="G25" s="804">
        <f>'1'!BR45</f>
        <v>23476.386529173211</v>
      </c>
      <c r="H25" s="804">
        <f>'1'!CD45</f>
        <v>22914.878294193324</v>
      </c>
      <c r="I25" s="804">
        <f>'1'!CP45</f>
        <v>23451.102663186059</v>
      </c>
      <c r="J25" s="804">
        <f>'1'!DB45</f>
        <v>25766.220855805474</v>
      </c>
      <c r="K25" s="804">
        <f>'1'!DN45</f>
        <v>23367.10728157805</v>
      </c>
      <c r="L25" s="804">
        <f>'1'!DZ45</f>
        <v>20651.943993704364</v>
      </c>
      <c r="M25" s="804">
        <f>'1'!EL45</f>
        <v>20960.909926045479</v>
      </c>
      <c r="N25" s="804">
        <f>'1'!EX45</f>
        <v>22923.133103624714</v>
      </c>
      <c r="O25" s="804">
        <f>'1'!FJ45</f>
        <v>29245.206290568498</v>
      </c>
    </row>
    <row r="26" spans="1:15">
      <c r="A26" s="794">
        <f t="shared" si="0"/>
        <v>2002</v>
      </c>
      <c r="B26" s="804">
        <f>'1'!J46</f>
        <v>24344.838995788275</v>
      </c>
      <c r="C26" s="804">
        <f>'1'!V46</f>
        <v>24839.362779410108</v>
      </c>
      <c r="D26" s="804">
        <f>'1'!AH46</f>
        <v>22926.554080113998</v>
      </c>
      <c r="E26" s="804">
        <f>'1'!AT46</f>
        <v>21387.263698145602</v>
      </c>
      <c r="F26" s="804">
        <f>'1'!BF46</f>
        <v>18063.355401982863</v>
      </c>
      <c r="G26" s="804">
        <f>'1'!BR46</f>
        <v>24063.395946742687</v>
      </c>
      <c r="H26" s="804">
        <f>'1'!CD46</f>
        <v>22909.804448505518</v>
      </c>
      <c r="I26" s="804">
        <f>'1'!CP46</f>
        <v>23459.74530402145</v>
      </c>
      <c r="J26" s="804">
        <f>'1'!DB46</f>
        <v>26271.650151236288</v>
      </c>
      <c r="K26" s="804">
        <f>'1'!DN46</f>
        <v>24116.739219769188</v>
      </c>
      <c r="L26" s="804">
        <f>'1'!DZ46</f>
        <v>20825.471078415627</v>
      </c>
      <c r="M26" s="804">
        <f>'1'!EL46</f>
        <v>21537.612531976964</v>
      </c>
      <c r="N26" s="804">
        <f>'1'!EX46</f>
        <v>23771.978346575994</v>
      </c>
      <c r="O26" s="804">
        <f>'1'!FJ46</f>
        <v>29913.471420304038</v>
      </c>
    </row>
    <row r="27" spans="1:15">
      <c r="A27" s="794">
        <f t="shared" si="0"/>
        <v>2003</v>
      </c>
      <c r="B27" s="804">
        <f>'1'!J47</f>
        <v>25238.961671532572</v>
      </c>
      <c r="C27" s="804">
        <f>'1'!V47</f>
        <v>24811.88588661229</v>
      </c>
      <c r="D27" s="804">
        <f>'1'!AH47</f>
        <v>23374.146162975754</v>
      </c>
      <c r="E27" s="804">
        <f>'1'!AT47</f>
        <v>21602.316290811694</v>
      </c>
      <c r="F27" s="804">
        <f>'1'!BF47</f>
        <v>18794.162563486727</v>
      </c>
      <c r="G27" s="804">
        <f>'1'!BR47</f>
        <v>24153.63511808663</v>
      </c>
      <c r="H27" s="804">
        <f>'1'!CD47</f>
        <v>23042.228930712598</v>
      </c>
      <c r="I27" s="804">
        <f>'1'!CP47</f>
        <v>23314.012987211841</v>
      </c>
      <c r="J27" s="804">
        <f>'1'!DB47</f>
        <v>26143.912473956771</v>
      </c>
      <c r="K27" s="804">
        <f>'1'!DN47</f>
        <v>24956.566268888313</v>
      </c>
      <c r="L27" s="804">
        <f>'1'!DZ47</f>
        <v>20953.342708567245</v>
      </c>
      <c r="M27" s="804">
        <f>'1'!EL47</f>
        <v>22003.210355528328</v>
      </c>
      <c r="N27" s="804">
        <f>'1'!EX47</f>
        <v>24541.496951923535</v>
      </c>
      <c r="O27" s="804">
        <f>'1'!FJ47</f>
        <v>30696.938848598551</v>
      </c>
    </row>
    <row r="28" spans="1:15">
      <c r="A28" s="794">
        <f t="shared" si="0"/>
        <v>2004</v>
      </c>
      <c r="B28" s="804">
        <f>'1'!J48</f>
        <v>26127.345395006065</v>
      </c>
      <c r="C28" s="804">
        <f>'1'!V48</f>
        <v>25435.234540699545</v>
      </c>
      <c r="D28" s="804">
        <f>'1'!AH48</f>
        <v>23726.713091092988</v>
      </c>
      <c r="E28" s="804">
        <f>'1'!AT48</f>
        <v>22363.38075812352</v>
      </c>
      <c r="F28" s="804">
        <f>'1'!BF48</f>
        <v>19381.22333622021</v>
      </c>
      <c r="G28" s="804">
        <f>'1'!BR48</f>
        <v>24461.72308541544</v>
      </c>
      <c r="H28" s="804">
        <f>'1'!CD48</f>
        <v>22984.863204263667</v>
      </c>
      <c r="I28" s="804">
        <f>'1'!CP48</f>
        <v>23346.569897821464</v>
      </c>
      <c r="J28" s="804">
        <f>'1'!DB48</f>
        <v>26492.772873371796</v>
      </c>
      <c r="K28" s="804">
        <f>'1'!DN48</f>
        <v>25811.709041215647</v>
      </c>
      <c r="L28" s="804">
        <f>'1'!DZ48</f>
        <v>21596.084610139111</v>
      </c>
      <c r="M28" s="804">
        <f>'1'!EL48</f>
        <v>22293.743067780128</v>
      </c>
      <c r="N28" s="804">
        <f>'1'!EX48</f>
        <v>25369.92556608922</v>
      </c>
      <c r="O28" s="804">
        <f>'1'!FJ48</f>
        <v>31569.15130267831</v>
      </c>
    </row>
    <row r="29" spans="1:15">
      <c r="A29" s="794">
        <f t="shared" si="0"/>
        <v>2005</v>
      </c>
      <c r="B29" s="804">
        <f>'1'!J49</f>
        <v>26432.150899640295</v>
      </c>
      <c r="C29" s="804">
        <f>'1'!V49</f>
        <v>25281.425356980562</v>
      </c>
      <c r="D29" s="804">
        <f>'1'!AH49</f>
        <v>24427.902288219808</v>
      </c>
      <c r="E29" s="804">
        <f>'1'!AT49</f>
        <v>23071.586157175952</v>
      </c>
      <c r="F29" s="804">
        <f>'1'!BF49</f>
        <v>19897.551186202465</v>
      </c>
      <c r="G29" s="804">
        <f>'1'!BR49</f>
        <v>24755.026993705538</v>
      </c>
      <c r="H29" s="804">
        <f>'1'!CD49</f>
        <v>22989.902751269474</v>
      </c>
      <c r="I29" s="804">
        <f>'1'!CP49</f>
        <v>23509.089843725567</v>
      </c>
      <c r="J29" s="804">
        <f>'1'!DB49</f>
        <v>26488.871699044823</v>
      </c>
      <c r="K29" s="804">
        <f>'1'!DN49</f>
        <v>26439.072229742716</v>
      </c>
      <c r="L29" s="804">
        <f>'1'!DZ49</f>
        <v>22144.267071168764</v>
      </c>
      <c r="M29" s="804">
        <f>'1'!EL49</f>
        <v>22436.672352084363</v>
      </c>
      <c r="N29" s="804">
        <f>'1'!EX49</f>
        <v>25782.348950328269</v>
      </c>
      <c r="O29" s="804">
        <f>'1'!FJ49</f>
        <v>32264.580722704726</v>
      </c>
    </row>
    <row r="30" spans="1:15">
      <c r="A30" s="794">
        <f t="shared" si="0"/>
        <v>2006</v>
      </c>
      <c r="B30" s="804">
        <f>'1'!J50</f>
        <v>27133.874973660852</v>
      </c>
      <c r="C30" s="804">
        <f>'1'!V50</f>
        <v>25668.806492640204</v>
      </c>
      <c r="D30" s="804">
        <f>'1'!AH50</f>
        <v>25218.403256559559</v>
      </c>
      <c r="E30" s="804">
        <f>'1'!AT50</f>
        <v>23729.041326456067</v>
      </c>
      <c r="F30" s="804">
        <f>'1'!BF50</f>
        <v>20519.621388902295</v>
      </c>
      <c r="G30" s="804">
        <f>'1'!BR50</f>
        <v>25340.762982565331</v>
      </c>
      <c r="H30" s="804">
        <f>'1'!CD50</f>
        <v>23269.733143296991</v>
      </c>
      <c r="I30" s="804">
        <f>'1'!CP50</f>
        <v>23701.800052375478</v>
      </c>
      <c r="J30" s="804">
        <f>'1'!DB50</f>
        <v>26975.435247337951</v>
      </c>
      <c r="K30" s="804">
        <f>'1'!DN50</f>
        <v>27441.220423565625</v>
      </c>
      <c r="L30" s="804">
        <f>'1'!DZ50</f>
        <v>22792.655107540744</v>
      </c>
      <c r="M30" s="804">
        <f>'1'!EL50</f>
        <v>22936.221245966026</v>
      </c>
      <c r="N30" s="804">
        <f>'1'!EX50</f>
        <v>26163.070361940048</v>
      </c>
      <c r="O30" s="804">
        <f>'1'!FJ50</f>
        <v>32837.692283738434</v>
      </c>
    </row>
    <row r="31" spans="1:15">
      <c r="A31" s="794">
        <f t="shared" si="0"/>
        <v>2007</v>
      </c>
      <c r="B31" s="804">
        <f>'1'!J51</f>
        <v>27776.196081476817</v>
      </c>
      <c r="C31" s="804">
        <f>'1'!V51</f>
        <v>26046.75640347505</v>
      </c>
      <c r="D31" s="804">
        <f>'1'!AH51</f>
        <v>26010.250499095531</v>
      </c>
      <c r="E31" s="804">
        <f>'1'!AT51</f>
        <v>24310.994989005798</v>
      </c>
      <c r="F31" s="804">
        <f>'1'!BF51</f>
        <v>20964.590416888517</v>
      </c>
      <c r="G31" s="804">
        <f>'1'!BR51</f>
        <v>25615.901804612346</v>
      </c>
      <c r="H31" s="804">
        <f>'1'!CD51</f>
        <v>23273.978770818376</v>
      </c>
      <c r="I31" s="804">
        <f>'1'!CP51</f>
        <v>23828.572041825504</v>
      </c>
      <c r="J31" s="804">
        <f>'1'!DB51</f>
        <v>27532.908370742367</v>
      </c>
      <c r="K31" s="804">
        <f>'1'!DN51</f>
        <v>28428.506946774178</v>
      </c>
      <c r="L31" s="804">
        <f>'1'!DZ51</f>
        <v>23295.777665053607</v>
      </c>
      <c r="M31" s="804">
        <f>'1'!EL51</f>
        <v>23321.44842085346</v>
      </c>
      <c r="N31" s="804">
        <f>'1'!EX51</f>
        <v>26598.421270980431</v>
      </c>
      <c r="O31" s="804">
        <f>'1'!FJ51</f>
        <v>33383.750313024386</v>
      </c>
    </row>
    <row r="32" spans="1:15">
      <c r="A32" s="794">
        <f t="shared" si="0"/>
        <v>2008</v>
      </c>
      <c r="B32" s="804">
        <f>'1'!J52</f>
        <v>27555.461804888073</v>
      </c>
      <c r="C32" s="804">
        <f>'1'!V52</f>
        <v>26314.866673397231</v>
      </c>
      <c r="D32" s="804">
        <f>'1'!AH52</f>
        <v>26617.215674117593</v>
      </c>
      <c r="E32" s="804">
        <f>'1'!AT52</f>
        <v>24286.245977988772</v>
      </c>
      <c r="F32" s="804">
        <f>'1'!BF52</f>
        <v>21356.326708412693</v>
      </c>
      <c r="G32" s="804">
        <f>'1'!BR52</f>
        <v>25594.391692500652</v>
      </c>
      <c r="H32" s="804">
        <f>'1'!CD52</f>
        <v>23602.251874332811</v>
      </c>
      <c r="I32" s="804">
        <f>'1'!CP52</f>
        <v>23659.627421532176</v>
      </c>
      <c r="J32" s="804">
        <f>'1'!DB52</f>
        <v>27701.660252111014</v>
      </c>
      <c r="K32" s="804">
        <f>'1'!DN52</f>
        <v>28571.291905220663</v>
      </c>
      <c r="L32" s="804">
        <f>'1'!DZ52</f>
        <v>23041.525292355938</v>
      </c>
      <c r="M32" s="804">
        <f>'1'!EL52</f>
        <v>23222.938342748483</v>
      </c>
      <c r="N32" s="804">
        <f>'1'!EX52</f>
        <v>26795.021181994311</v>
      </c>
      <c r="O32" s="804">
        <f>'1'!FJ52</f>
        <v>33189.036488231148</v>
      </c>
    </row>
    <row r="33" spans="1:15">
      <c r="A33" s="794">
        <f t="shared" si="0"/>
        <v>2009</v>
      </c>
      <c r="B33" s="804">
        <f>'1'!J53</f>
        <v>27849.742569649534</v>
      </c>
      <c r="C33" s="804">
        <f>'1'!V53</f>
        <v>26476.836304628992</v>
      </c>
      <c r="D33" s="804">
        <f>'1'!AH53</f>
        <v>26929.871435817946</v>
      </c>
      <c r="E33" s="804">
        <f>'1'!AT53</f>
        <v>23861.187924822087</v>
      </c>
      <c r="F33" s="804">
        <f>'1'!BF53</f>
        <v>21440.276974687884</v>
      </c>
      <c r="G33" s="804">
        <f>'1'!BR53</f>
        <v>25662.493901971156</v>
      </c>
      <c r="H33" s="804">
        <f>'1'!CD53</f>
        <v>24142.520780445993</v>
      </c>
      <c r="I33" s="804">
        <f>'1'!CP53</f>
        <v>23577.69352784237</v>
      </c>
      <c r="J33" s="804">
        <f>'1'!DB53</f>
        <v>27598.73106137371</v>
      </c>
      <c r="K33" s="804">
        <f>'1'!DN53</f>
        <v>29124.427396628336</v>
      </c>
      <c r="L33" s="804">
        <f>'1'!DZ53</f>
        <v>22363.434287630011</v>
      </c>
      <c r="M33" s="804">
        <f>'1'!EL53</f>
        <v>23439.554157783226</v>
      </c>
      <c r="N33" s="804">
        <f>'1'!EX53</f>
        <v>26196.374084837986</v>
      </c>
      <c r="O33" s="804">
        <f>'1'!FJ53</f>
        <v>33187.353993648285</v>
      </c>
    </row>
    <row r="34" spans="1:15">
      <c r="A34" s="794" t="s">
        <v>1053</v>
      </c>
      <c r="B34" s="794"/>
      <c r="C34" s="794"/>
      <c r="D34" s="794"/>
      <c r="E34" s="794"/>
      <c r="F34" s="794"/>
      <c r="G34" s="794"/>
      <c r="H34" s="794"/>
      <c r="I34" s="794"/>
      <c r="J34" s="794"/>
      <c r="K34" s="794"/>
      <c r="L34" s="794"/>
      <c r="M34" s="795"/>
      <c r="N34" s="795"/>
      <c r="O34" s="795"/>
    </row>
    <row r="35" spans="1:15">
      <c r="A35" s="794" t="s">
        <v>742</v>
      </c>
      <c r="B35" s="805">
        <f>B33-B4</f>
        <v>12099.694740818622</v>
      </c>
      <c r="C35" s="805">
        <f t="shared" ref="C35:O35" si="1">C33-C4</f>
        <v>9185.3521452632122</v>
      </c>
      <c r="D35" s="805">
        <f t="shared" si="1"/>
        <v>9599.8739761537654</v>
      </c>
      <c r="E35" s="805">
        <f t="shared" si="1"/>
        <v>8779.0699831268885</v>
      </c>
      <c r="F35" s="805">
        <f t="shared" si="1"/>
        <v>10217.281602171162</v>
      </c>
      <c r="G35" s="805">
        <f t="shared" si="1"/>
        <v>10124.769911547575</v>
      </c>
      <c r="H35" s="805">
        <f t="shared" si="1"/>
        <v>9473.537064487371</v>
      </c>
      <c r="I35" s="805">
        <f t="shared" si="1"/>
        <v>7599.1937096600177</v>
      </c>
      <c r="J35" s="805">
        <f t="shared" si="1"/>
        <v>7503.6857437906838</v>
      </c>
      <c r="K35" s="805">
        <f t="shared" si="1"/>
        <v>14307.202251147353</v>
      </c>
      <c r="L35" s="805">
        <f t="shared" si="1"/>
        <v>9333.0505945107743</v>
      </c>
      <c r="M35" s="805">
        <f t="shared" si="1"/>
        <v>7802.029654038819</v>
      </c>
      <c r="N35" s="805">
        <f t="shared" si="1"/>
        <v>12507.001581287986</v>
      </c>
      <c r="O35" s="805">
        <f t="shared" si="1"/>
        <v>14092.577647885984</v>
      </c>
    </row>
    <row r="36" spans="1:15">
      <c r="A36" s="794" t="s">
        <v>1056</v>
      </c>
      <c r="B36" s="805">
        <f t="shared" ref="B36:L36" si="2">B14-B4</f>
        <v>2533.9138647725613</v>
      </c>
      <c r="C36" s="805">
        <f t="shared" si="2"/>
        <v>4040.9726215849005</v>
      </c>
      <c r="D36" s="805">
        <f t="shared" si="2"/>
        <v>2294.4356242315989</v>
      </c>
      <c r="E36" s="805">
        <f t="shared" si="2"/>
        <v>1870.614100706387</v>
      </c>
      <c r="F36" s="805">
        <f t="shared" si="2"/>
        <v>4323.4234514808522</v>
      </c>
      <c r="G36" s="805">
        <f t="shared" si="2"/>
        <v>4459.588317336953</v>
      </c>
      <c r="H36" s="805">
        <f t="shared" si="2"/>
        <v>3312.7909392046331</v>
      </c>
      <c r="I36" s="805">
        <f t="shared" si="2"/>
        <v>4666.9102191178117</v>
      </c>
      <c r="J36" s="805">
        <f t="shared" si="2"/>
        <v>1501.5230329131009</v>
      </c>
      <c r="K36" s="805">
        <f t="shared" si="2"/>
        <v>2381.0851806111405</v>
      </c>
      <c r="L36" s="805">
        <f t="shared" si="2"/>
        <v>3871.6012939541924</v>
      </c>
      <c r="M36" s="805">
        <f t="shared" ref="M36:O36" si="3">M14-M4</f>
        <v>2167.4050237881456</v>
      </c>
      <c r="N36" s="805">
        <f t="shared" si="3"/>
        <v>3627.2652701322259</v>
      </c>
      <c r="O36" s="805">
        <f t="shared" si="3"/>
        <v>4626.5385793160458</v>
      </c>
    </row>
    <row r="37" spans="1:15">
      <c r="A37" s="794" t="s">
        <v>1057</v>
      </c>
      <c r="B37" s="805">
        <f t="shared" ref="B37:L37" si="4">B24-B14</f>
        <v>4886.3077343041987</v>
      </c>
      <c r="C37" s="805">
        <f t="shared" si="4"/>
        <v>3113.749311471347</v>
      </c>
      <c r="D37" s="805">
        <f t="shared" si="4"/>
        <v>2451.0427246042527</v>
      </c>
      <c r="E37" s="805">
        <f t="shared" si="4"/>
        <v>3903.7547410483676</v>
      </c>
      <c r="F37" s="805">
        <f t="shared" si="4"/>
        <v>1553.2178596013728</v>
      </c>
      <c r="G37" s="805">
        <f t="shared" si="4"/>
        <v>3038.8324399544617</v>
      </c>
      <c r="H37" s="805">
        <f t="shared" si="4"/>
        <v>4461.9236520079357</v>
      </c>
      <c r="I37" s="805">
        <f t="shared" si="4"/>
        <v>2508.4423731876559</v>
      </c>
      <c r="J37" s="805">
        <f t="shared" si="4"/>
        <v>3708.2834597658693</v>
      </c>
      <c r="K37" s="805">
        <f t="shared" si="4"/>
        <v>5356.4642683330312</v>
      </c>
      <c r="L37" s="805">
        <f t="shared" si="4"/>
        <v>3095.4876906183781</v>
      </c>
      <c r="M37" s="805">
        <f t="shared" ref="M37:O37" si="5">M24-M14</f>
        <v>2934.4268559326483</v>
      </c>
      <c r="N37" s="805">
        <f t="shared" si="5"/>
        <v>4947.8351322063863</v>
      </c>
      <c r="O37" s="805">
        <f t="shared" si="5"/>
        <v>4764.2138499927642</v>
      </c>
    </row>
    <row r="38" spans="1:15">
      <c r="A38" s="794" t="s">
        <v>1058</v>
      </c>
      <c r="B38" s="805">
        <f t="shared" ref="B38:L38" si="6">B33-B24</f>
        <v>4679.4731417418625</v>
      </c>
      <c r="C38" s="805">
        <f t="shared" si="6"/>
        <v>2030.6302122069646</v>
      </c>
      <c r="D38" s="805">
        <f t="shared" si="6"/>
        <v>4854.3956273179137</v>
      </c>
      <c r="E38" s="805">
        <f t="shared" si="6"/>
        <v>3004.7011413721339</v>
      </c>
      <c r="F38" s="805">
        <f t="shared" si="6"/>
        <v>4340.6402910889374</v>
      </c>
      <c r="G38" s="805">
        <f t="shared" si="6"/>
        <v>2626.3491542561605</v>
      </c>
      <c r="H38" s="805">
        <f t="shared" si="6"/>
        <v>1698.8224732748022</v>
      </c>
      <c r="I38" s="805">
        <f t="shared" si="6"/>
        <v>423.84111735455008</v>
      </c>
      <c r="J38" s="805">
        <f t="shared" si="6"/>
        <v>2293.8792511117135</v>
      </c>
      <c r="K38" s="805">
        <f t="shared" si="6"/>
        <v>6569.6528022031816</v>
      </c>
      <c r="L38" s="805">
        <f t="shared" si="6"/>
        <v>2365.9616099382038</v>
      </c>
      <c r="M38" s="805">
        <f t="shared" ref="M38:O38" si="7">M33-M24</f>
        <v>2700.197774318025</v>
      </c>
      <c r="N38" s="805">
        <f t="shared" si="7"/>
        <v>3931.9011789493743</v>
      </c>
      <c r="O38" s="805">
        <f t="shared" si="7"/>
        <v>4701.8252185771744</v>
      </c>
    </row>
    <row r="39" spans="1:15">
      <c r="A39" s="794" t="s">
        <v>1054</v>
      </c>
      <c r="B39" s="794"/>
      <c r="C39" s="794"/>
      <c r="D39" s="794"/>
      <c r="E39" s="794"/>
      <c r="F39" s="794"/>
      <c r="G39" s="794"/>
      <c r="H39" s="794"/>
      <c r="I39" s="794"/>
      <c r="J39" s="794"/>
      <c r="K39" s="794"/>
      <c r="L39" s="794"/>
      <c r="M39" s="795"/>
      <c r="N39" s="795"/>
      <c r="O39" s="795"/>
    </row>
    <row r="40" spans="1:15">
      <c r="A40" s="794" t="s">
        <v>742</v>
      </c>
      <c r="B40" s="800">
        <f>100*(B33-B4)/B4</f>
        <v>76.823225378844796</v>
      </c>
      <c r="C40" s="800">
        <f t="shared" ref="C40:O40" si="8">100*(C33-C4)/C4</f>
        <v>53.120669461377886</v>
      </c>
      <c r="D40" s="800">
        <f t="shared" si="8"/>
        <v>55.394549240400124</v>
      </c>
      <c r="E40" s="800">
        <f t="shared" si="8"/>
        <v>58.208469241954091</v>
      </c>
      <c r="F40" s="800">
        <f t="shared" si="8"/>
        <v>91.038811502957685</v>
      </c>
      <c r="G40" s="800">
        <f t="shared" si="8"/>
        <v>65.162503322802038</v>
      </c>
      <c r="H40" s="800">
        <f t="shared" si="8"/>
        <v>64.582095446605194</v>
      </c>
      <c r="I40" s="800">
        <f t="shared" si="8"/>
        <v>47.558868455302026</v>
      </c>
      <c r="J40" s="800">
        <f>100*(J33-J4)/J4</f>
        <v>37.340974480037673</v>
      </c>
      <c r="K40" s="800">
        <f t="shared" si="8"/>
        <v>96.557905482801019</v>
      </c>
      <c r="L40" s="800">
        <f t="shared" si="8"/>
        <v>71.625293731290057</v>
      </c>
      <c r="M40" s="800">
        <f t="shared" si="8"/>
        <v>49.892997143957288</v>
      </c>
      <c r="N40" s="800">
        <f t="shared" si="8"/>
        <v>91.362855222506411</v>
      </c>
      <c r="O40" s="800">
        <f t="shared" si="8"/>
        <v>73.803313496329835</v>
      </c>
    </row>
    <row r="41" spans="1:15">
      <c r="A41" s="794" t="s">
        <v>1056</v>
      </c>
      <c r="B41" s="800">
        <f t="shared" ref="B41:L41" si="9">100*(B14-B4)/B4</f>
        <v>16.088293142412937</v>
      </c>
      <c r="C41" s="800">
        <f t="shared" si="9"/>
        <v>23.369726880246674</v>
      </c>
      <c r="D41" s="800">
        <f t="shared" si="9"/>
        <v>13.239676633374765</v>
      </c>
      <c r="E41" s="800">
        <f t="shared" si="9"/>
        <v>12.402860844463957</v>
      </c>
      <c r="F41" s="800">
        <f t="shared" si="9"/>
        <v>38.522901489099858</v>
      </c>
      <c r="G41" s="800">
        <f t="shared" si="9"/>
        <v>28.701683207177229</v>
      </c>
      <c r="H41" s="800">
        <f t="shared" si="9"/>
        <v>22.583643170866669</v>
      </c>
      <c r="I41" s="800">
        <f t="shared" si="9"/>
        <v>29.207436694446201</v>
      </c>
      <c r="J41" s="800">
        <f t="shared" si="9"/>
        <v>7.4721057314525119</v>
      </c>
      <c r="K41" s="800">
        <f t="shared" si="9"/>
        <v>16.069710470299043</v>
      </c>
      <c r="L41" s="800">
        <f t="shared" si="9"/>
        <v>29.712105070233751</v>
      </c>
      <c r="M41" s="800">
        <f t="shared" ref="M41:O41" si="10">100*(M14-M4)/M4</f>
        <v>13.860282190247952</v>
      </c>
      <c r="N41" s="800">
        <f t="shared" si="10"/>
        <v>26.496943298106501</v>
      </c>
      <c r="O41" s="800">
        <f t="shared" si="10"/>
        <v>24.229341551532823</v>
      </c>
    </row>
    <row r="42" spans="1:15">
      <c r="A42" s="794" t="s">
        <v>1057</v>
      </c>
      <c r="B42" s="800">
        <f t="shared" ref="B42:L42" si="11">100*(B24-B14)/B14</f>
        <v>26.724556833947219</v>
      </c>
      <c r="C42" s="800">
        <f t="shared" si="11"/>
        <v>14.596299636016807</v>
      </c>
      <c r="D42" s="800">
        <f t="shared" si="11"/>
        <v>12.489750476489585</v>
      </c>
      <c r="E42" s="800">
        <f t="shared" si="11"/>
        <v>23.027289827294101</v>
      </c>
      <c r="F42" s="800">
        <f t="shared" si="11"/>
        <v>9.9908401876052206</v>
      </c>
      <c r="G42" s="800">
        <f t="shared" si="11"/>
        <v>15.196204335795443</v>
      </c>
      <c r="H42" s="800">
        <f t="shared" si="11"/>
        <v>24.813588967575829</v>
      </c>
      <c r="I42" s="800">
        <f t="shared" si="11"/>
        <v>12.150121352182596</v>
      </c>
      <c r="J42" s="800">
        <f t="shared" si="11"/>
        <v>17.170706936320652</v>
      </c>
      <c r="K42" s="800">
        <f t="shared" si="11"/>
        <v>31.145293733923172</v>
      </c>
      <c r="L42" s="800">
        <f t="shared" si="11"/>
        <v>18.314344102102769</v>
      </c>
      <c r="M42" s="800">
        <f t="shared" ref="M42:O42" si="12">100*(M24-M14)/M14</f>
        <v>16.480979896017075</v>
      </c>
      <c r="N42" s="800">
        <f t="shared" si="12"/>
        <v>28.572724086924609</v>
      </c>
      <c r="O42" s="800">
        <f t="shared" si="12"/>
        <v>20.08410522367798</v>
      </c>
    </row>
    <row r="43" spans="1:15">
      <c r="A43" s="794" t="s">
        <v>1058</v>
      </c>
      <c r="B43" s="800">
        <f t="shared" ref="B43:L43" si="13">100*(B33-B24)/B24</f>
        <v>20.196023858512508</v>
      </c>
      <c r="C43" s="800">
        <f t="shared" si="13"/>
        <v>8.3065249655914126</v>
      </c>
      <c r="D43" s="800">
        <f t="shared" si="13"/>
        <v>21.989993191669996</v>
      </c>
      <c r="E43" s="800">
        <f t="shared" si="13"/>
        <v>14.406554529387114</v>
      </c>
      <c r="F43" s="800">
        <f t="shared" si="13"/>
        <v>25.384400682923552</v>
      </c>
      <c r="G43" s="800">
        <f t="shared" si="13"/>
        <v>11.400992583694691</v>
      </c>
      <c r="H43" s="800">
        <f t="shared" si="13"/>
        <v>7.5692626501399554</v>
      </c>
      <c r="I43" s="800">
        <f t="shared" si="13"/>
        <v>1.8305425371138933</v>
      </c>
      <c r="J43" s="800">
        <f t="shared" si="13"/>
        <v>9.0649780062393646</v>
      </c>
      <c r="K43" s="800">
        <f t="shared" si="13"/>
        <v>29.127548026248054</v>
      </c>
      <c r="L43" s="800">
        <f t="shared" si="13"/>
        <v>11.831303125507223</v>
      </c>
      <c r="M43" s="800">
        <f t="shared" ref="M43:O43" si="14">100*(M33-M24)/M24</f>
        <v>13.019679706506237</v>
      </c>
      <c r="N43" s="800">
        <f t="shared" si="14"/>
        <v>17.659978727407672</v>
      </c>
      <c r="O43" s="800">
        <f t="shared" si="14"/>
        <v>16.506013476891958</v>
      </c>
    </row>
    <row r="44" spans="1:15">
      <c r="A44" s="794"/>
      <c r="B44" s="794"/>
      <c r="C44" s="794"/>
      <c r="D44" s="794"/>
      <c r="E44" s="794"/>
      <c r="F44" s="794"/>
      <c r="G44" s="794"/>
      <c r="H44" s="794"/>
      <c r="I44" s="794"/>
      <c r="J44" s="794"/>
      <c r="K44" s="794"/>
      <c r="L44" s="794"/>
      <c r="M44" s="795"/>
      <c r="N44" s="795"/>
      <c r="O44" s="795"/>
    </row>
    <row r="45" spans="1:15">
      <c r="A45" s="794" t="s">
        <v>1077</v>
      </c>
      <c r="B45" s="801"/>
      <c r="C45" s="801"/>
      <c r="D45" s="801"/>
      <c r="E45" s="801"/>
      <c r="F45" s="801"/>
      <c r="G45" s="801"/>
      <c r="H45" s="801"/>
      <c r="I45" s="801"/>
      <c r="J45" s="801"/>
      <c r="K45" s="801"/>
      <c r="L45" s="801"/>
      <c r="M45" s="801"/>
      <c r="N45" s="801"/>
      <c r="O45" s="801"/>
    </row>
    <row r="46" spans="1:15">
      <c r="A46" s="794"/>
      <c r="B46" s="801"/>
      <c r="C46" s="801"/>
      <c r="D46" s="801"/>
      <c r="E46" s="801"/>
      <c r="F46" s="801"/>
      <c r="G46" s="801"/>
      <c r="H46" s="801"/>
      <c r="I46" s="801"/>
      <c r="J46" s="801"/>
      <c r="K46" s="801"/>
      <c r="L46" s="801"/>
      <c r="M46" s="801"/>
      <c r="N46" s="801"/>
      <c r="O46" s="801"/>
    </row>
    <row r="47" spans="1:15">
      <c r="A47" s="794"/>
      <c r="B47" s="801"/>
      <c r="C47" s="801"/>
      <c r="D47" s="801"/>
      <c r="E47" s="801"/>
      <c r="F47" s="801"/>
      <c r="G47" s="801"/>
      <c r="H47" s="801"/>
      <c r="I47" s="801"/>
      <c r="J47" s="801"/>
      <c r="K47" s="801"/>
      <c r="L47" s="801"/>
      <c r="M47" s="801"/>
      <c r="N47" s="801"/>
      <c r="O47" s="801"/>
    </row>
    <row r="48" spans="1:15">
      <c r="A48" s="794"/>
      <c r="B48" s="801"/>
      <c r="C48" s="801"/>
      <c r="D48" s="801"/>
      <c r="E48" s="801"/>
      <c r="F48" s="801"/>
      <c r="G48" s="801"/>
      <c r="H48" s="801"/>
      <c r="I48" s="801"/>
      <c r="J48" s="801"/>
      <c r="K48" s="801"/>
      <c r="L48" s="801"/>
      <c r="M48" s="801"/>
      <c r="N48" s="801"/>
      <c r="O48" s="801"/>
    </row>
    <row r="49" spans="1:15">
      <c r="A49" s="795"/>
      <c r="B49" s="795"/>
      <c r="C49" s="795"/>
      <c r="D49" s="795"/>
      <c r="E49" s="795"/>
      <c r="F49" s="795"/>
      <c r="G49" s="795"/>
      <c r="H49" s="795"/>
      <c r="I49" s="795"/>
      <c r="J49" s="795"/>
      <c r="K49" s="795"/>
      <c r="L49" s="795"/>
      <c r="M49" s="795"/>
      <c r="N49" s="795"/>
      <c r="O49" s="795"/>
    </row>
    <row r="50" spans="1:15">
      <c r="A50" s="795"/>
      <c r="B50" s="795"/>
      <c r="C50" s="795"/>
      <c r="D50" s="795"/>
      <c r="E50" s="795"/>
      <c r="F50" s="795"/>
      <c r="G50" s="795"/>
      <c r="H50" s="795"/>
      <c r="I50" s="795"/>
      <c r="J50" s="795"/>
      <c r="K50" s="795"/>
      <c r="L50" s="795"/>
      <c r="M50" s="795"/>
      <c r="N50" s="795"/>
      <c r="O50" s="795"/>
    </row>
  </sheetData>
  <pageMargins left="0.7" right="0.7" top="0.75" bottom="0.75" header="0.3" footer="0.3"/>
</worksheet>
</file>

<file path=xl/worksheets/sheet166.xml><?xml version="1.0" encoding="utf-8"?>
<worksheet xmlns="http://schemas.openxmlformats.org/spreadsheetml/2006/main" xmlns:r="http://schemas.openxmlformats.org/officeDocument/2006/relationships">
  <dimension ref="A1:O50"/>
  <sheetViews>
    <sheetView topLeftCell="A7" workbookViewId="0">
      <selection activeCell="R37" sqref="R37"/>
    </sheetView>
  </sheetViews>
  <sheetFormatPr defaultRowHeight="11.25"/>
  <cols>
    <col min="1" max="11" width="9.140625" style="792"/>
    <col min="12" max="12" width="13.7109375" style="792" bestFit="1" customWidth="1"/>
    <col min="13" max="13" width="11.28515625" style="792" bestFit="1" customWidth="1"/>
    <col min="14" max="16384" width="9.140625" style="792"/>
  </cols>
  <sheetData>
    <row r="1" spans="1:15">
      <c r="A1" s="794" t="s">
        <v>1062</v>
      </c>
      <c r="B1" s="794"/>
      <c r="C1" s="794"/>
      <c r="D1" s="794"/>
      <c r="E1" s="794"/>
      <c r="F1" s="794"/>
      <c r="G1" s="794"/>
      <c r="H1" s="794"/>
      <c r="I1" s="794"/>
      <c r="J1" s="794"/>
      <c r="K1" s="795"/>
      <c r="L1" s="795"/>
      <c r="M1" s="795"/>
      <c r="N1" s="795"/>
      <c r="O1" s="795"/>
    </row>
    <row r="2" spans="1:15">
      <c r="A2" s="794"/>
      <c r="B2" s="794"/>
      <c r="C2" s="794"/>
      <c r="D2" s="794"/>
      <c r="E2" s="794"/>
      <c r="F2" s="794"/>
      <c r="G2" s="794"/>
      <c r="H2" s="794"/>
      <c r="I2" s="794"/>
      <c r="J2" s="794"/>
      <c r="K2" s="795"/>
      <c r="L2" s="795"/>
      <c r="M2" s="795"/>
      <c r="N2" s="795"/>
      <c r="O2" s="795"/>
    </row>
    <row r="3" spans="1:15" s="793" customFormat="1">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797">
        <f>'9'!D24</f>
        <v>0.17374373882127067</v>
      </c>
      <c r="C4" s="797">
        <f>'9'!L24</f>
        <v>0.20405358113177616</v>
      </c>
      <c r="D4" s="797">
        <f>'9'!T24</f>
        <v>0.17694104340707797</v>
      </c>
      <c r="E4" s="797">
        <f>'9'!AB24</f>
        <v>0.22030226576407447</v>
      </c>
      <c r="F4" s="797">
        <f>'9'!AJ24</f>
        <v>0.25486026272988799</v>
      </c>
      <c r="G4" s="797">
        <f>'9'!AR24</f>
        <v>0.21059438388567805</v>
      </c>
      <c r="H4" s="797">
        <f>'9'!AZ24</f>
        <v>0.25303504706692048</v>
      </c>
      <c r="I4" s="797">
        <f>'9'!BH24</f>
        <v>0.19930359711829132</v>
      </c>
      <c r="J4" s="797">
        <f>'9'!BP24</f>
        <v>0.34097353728072044</v>
      </c>
      <c r="K4" s="797">
        <f>'9'!BX24</f>
        <v>0.35980509557512141</v>
      </c>
      <c r="L4" s="797">
        <f>'9'!CF24</f>
        <v>8.3333333333333343E-2</v>
      </c>
      <c r="M4" s="798">
        <f>'9'!CN24</f>
        <v>0.24601733487701427</v>
      </c>
      <c r="N4" s="798">
        <f>'9'!CV24</f>
        <v>0.17538055488558485</v>
      </c>
      <c r="O4" s="798">
        <f>'9'!DD24</f>
        <v>0.31599175782584382</v>
      </c>
    </row>
    <row r="5" spans="1:15">
      <c r="A5" s="794">
        <f>A4+1</f>
        <v>1981</v>
      </c>
      <c r="B5" s="797">
        <f>'9'!D25</f>
        <v>0.1854091909021427</v>
      </c>
      <c r="C5" s="797">
        <f>'9'!L25</f>
        <v>0.21731464279370177</v>
      </c>
      <c r="D5" s="797">
        <f>'9'!T25</f>
        <v>0.18709140985006611</v>
      </c>
      <c r="E5" s="797">
        <f>'9'!AB25</f>
        <v>0.23900560173006682</v>
      </c>
      <c r="F5" s="797">
        <f>'9'!AJ25</f>
        <v>0.26586230519764192</v>
      </c>
      <c r="G5" s="797">
        <f>'9'!AR25</f>
        <v>0.22256906241820468</v>
      </c>
      <c r="H5" s="797">
        <f>'9'!AZ25</f>
        <v>0.26282491953294862</v>
      </c>
      <c r="I5" s="797">
        <f>'9'!BH25</f>
        <v>0.20732463579047095</v>
      </c>
      <c r="J5" s="797">
        <f>'9'!BP25</f>
        <v>0.34919791371673237</v>
      </c>
      <c r="K5" s="797">
        <f>'9'!BX25</f>
        <v>0.20241303554796375</v>
      </c>
      <c r="L5" s="797">
        <f>'9'!CF25</f>
        <v>9.1272324954497122E-2</v>
      </c>
      <c r="M5" s="798">
        <f>'9'!CN25</f>
        <v>0.25643871810476232</v>
      </c>
      <c r="N5" s="798">
        <f>'9'!CV25</f>
        <v>0.18706995414289271</v>
      </c>
      <c r="O5" s="798">
        <f>'9'!DD25</f>
        <v>0.32635534265797927</v>
      </c>
    </row>
    <row r="6" spans="1:15">
      <c r="A6" s="794">
        <f t="shared" ref="A6:A33" si="0">A5+1</f>
        <v>1982</v>
      </c>
      <c r="B6" s="797">
        <f>'9'!D26</f>
        <v>0.19754301706325708</v>
      </c>
      <c r="C6" s="797">
        <f>'9'!L26</f>
        <v>0.22612332659854251</v>
      </c>
      <c r="D6" s="797">
        <f>'9'!T26</f>
        <v>0.20665796781203766</v>
      </c>
      <c r="E6" s="797">
        <f>'9'!AB26</f>
        <v>0.25054559489383837</v>
      </c>
      <c r="F6" s="797">
        <f>'9'!AJ26</f>
        <v>0.27602123107558368</v>
      </c>
      <c r="G6" s="797">
        <f>'9'!AR26</f>
        <v>0.23307386223427176</v>
      </c>
      <c r="H6" s="797">
        <f>'9'!AZ26</f>
        <v>0.24585448795095777</v>
      </c>
      <c r="I6" s="797">
        <f>'9'!BH26</f>
        <v>0.21745476253745677</v>
      </c>
      <c r="J6" s="797">
        <f>'9'!BP26</f>
        <v>0.35605108608025521</v>
      </c>
      <c r="K6" s="797">
        <f>'9'!BX26</f>
        <v>0.40137048663424113</v>
      </c>
      <c r="L6" s="797">
        <f>'9'!CF26</f>
        <v>9.7823992586911629E-2</v>
      </c>
      <c r="M6" s="798">
        <f>'9'!CN26</f>
        <v>0.26499095776532255</v>
      </c>
      <c r="N6" s="798">
        <f>'9'!CV26</f>
        <v>0.19609632599145518</v>
      </c>
      <c r="O6" s="798">
        <f>'9'!DD26</f>
        <v>0.34016013551289326</v>
      </c>
    </row>
    <row r="7" spans="1:15">
      <c r="A7" s="794">
        <f t="shared" si="0"/>
        <v>1983</v>
      </c>
      <c r="B7" s="797">
        <f>'9'!D27</f>
        <v>0.20869328646981014</v>
      </c>
      <c r="C7" s="797">
        <f>'9'!L27</f>
        <v>0.23390869702818012</v>
      </c>
      <c r="D7" s="797">
        <f>'9'!T27</f>
        <v>0.22039878286569364</v>
      </c>
      <c r="E7" s="797">
        <f>'9'!AB27</f>
        <v>0.26131158109217284</v>
      </c>
      <c r="F7" s="797">
        <f>'9'!AJ27</f>
        <v>0.2855187148037886</v>
      </c>
      <c r="G7" s="797">
        <f>'9'!AR27</f>
        <v>0.24340393547424424</v>
      </c>
      <c r="H7" s="797">
        <f>'9'!AZ27</f>
        <v>0.2835122678813039</v>
      </c>
      <c r="I7" s="797">
        <f>'9'!BH27</f>
        <v>0.23263408559464172</v>
      </c>
      <c r="J7" s="797">
        <f>'9'!BP27</f>
        <v>0.36944661977445059</v>
      </c>
      <c r="K7" s="797">
        <f>'9'!BX27</f>
        <v>0.41248412889961289</v>
      </c>
      <c r="L7" s="797">
        <f>'9'!CF27</f>
        <v>0.1054011376776163</v>
      </c>
      <c r="M7" s="798">
        <f>'9'!CN27</f>
        <v>0.27209278435453316</v>
      </c>
      <c r="N7" s="798">
        <f>'9'!CV27</f>
        <v>0.20514350694628025</v>
      </c>
      <c r="O7" s="798">
        <f>'9'!DD27</f>
        <v>0.34804184944317473</v>
      </c>
    </row>
    <row r="8" spans="1:15">
      <c r="A8" s="794">
        <f t="shared" si="0"/>
        <v>1984</v>
      </c>
      <c r="B8" s="797">
        <f>'9'!D28</f>
        <v>0.2168016802289629</v>
      </c>
      <c r="C8" s="797">
        <f>'9'!L28</f>
        <v>0.24436004962735658</v>
      </c>
      <c r="D8" s="797">
        <f>'9'!T28</f>
        <v>0.23401906882206489</v>
      </c>
      <c r="E8" s="797">
        <f>'9'!AB28</f>
        <v>0.26997331293786403</v>
      </c>
      <c r="F8" s="797">
        <f>'9'!AJ28</f>
        <v>0.29710368841501511</v>
      </c>
      <c r="G8" s="797">
        <f>'9'!AR28</f>
        <v>0.25250555515570405</v>
      </c>
      <c r="H8" s="797">
        <f>'9'!AZ28</f>
        <v>0.29388573369794885</v>
      </c>
      <c r="I8" s="797">
        <f>'9'!BH28</f>
        <v>0.24351462714425348</v>
      </c>
      <c r="J8" s="797">
        <f>'9'!BP28</f>
        <v>0.38054052853578207</v>
      </c>
      <c r="K8" s="797">
        <f>'9'!BX28</f>
        <v>0.43195772624712681</v>
      </c>
      <c r="L8" s="797">
        <f>'9'!CF28</f>
        <v>0.11358795607345265</v>
      </c>
      <c r="M8" s="798">
        <f>'9'!CN28</f>
        <v>0.28069703234750637</v>
      </c>
      <c r="N8" s="798">
        <f>'9'!CV28</f>
        <v>0.21381167284743327</v>
      </c>
      <c r="O8" s="798">
        <f>'9'!DD28</f>
        <v>0.3545885696658202</v>
      </c>
    </row>
    <row r="9" spans="1:15">
      <c r="A9" s="794">
        <f t="shared" si="0"/>
        <v>1985</v>
      </c>
      <c r="B9" s="797">
        <f>'9'!D29</f>
        <v>0.22530466125771656</v>
      </c>
      <c r="C9" s="797">
        <f>'9'!L29</f>
        <v>0.25539964936460957</v>
      </c>
      <c r="D9" s="797">
        <f>'9'!T29</f>
        <v>0.24474720278474696</v>
      </c>
      <c r="E9" s="797">
        <f>'9'!AB29</f>
        <v>0.28006530243617361</v>
      </c>
      <c r="F9" s="797">
        <f>'9'!AJ29</f>
        <v>0.30683924595835932</v>
      </c>
      <c r="G9" s="797">
        <f>'9'!AR29</f>
        <v>0.25879883460676012</v>
      </c>
      <c r="H9" s="797">
        <f>'9'!AZ29</f>
        <v>0.30284270546529773</v>
      </c>
      <c r="I9" s="797">
        <f>'9'!BH29</f>
        <v>0.25318207913281288</v>
      </c>
      <c r="J9" s="797">
        <f>'9'!BP29</f>
        <v>0.39072893920772822</v>
      </c>
      <c r="K9" s="797">
        <f>'9'!BX29</f>
        <v>0.44936164195577016</v>
      </c>
      <c r="L9" s="797">
        <f>'9'!CF29</f>
        <v>0.12082749416212707</v>
      </c>
      <c r="M9" s="798">
        <f>'9'!CN29</f>
        <v>0.28607373314244627</v>
      </c>
      <c r="N9" s="798">
        <f>'9'!CV29</f>
        <v>0.22189630233751151</v>
      </c>
      <c r="O9" s="798">
        <f>'9'!DD29</f>
        <v>0.36402894457417878</v>
      </c>
    </row>
    <row r="10" spans="1:15">
      <c r="A10" s="794">
        <f t="shared" si="0"/>
        <v>1986</v>
      </c>
      <c r="B10" s="797">
        <f>'9'!D30</f>
        <v>0.23514497722960848</v>
      </c>
      <c r="C10" s="797">
        <f>'9'!L30</f>
        <v>0.26354862467133805</v>
      </c>
      <c r="D10" s="797">
        <f>'9'!T30</f>
        <v>0.25490652609261699</v>
      </c>
      <c r="E10" s="797">
        <f>'9'!AB30</f>
        <v>0.29564830720464685</v>
      </c>
      <c r="F10" s="797">
        <f>'9'!AJ30</f>
        <v>0.31570487030464378</v>
      </c>
      <c r="G10" s="797">
        <f>'9'!AR30</f>
        <v>0.26510373364321643</v>
      </c>
      <c r="H10" s="797">
        <f>'9'!AZ30</f>
        <v>0.31291972280947927</v>
      </c>
      <c r="I10" s="797">
        <f>'9'!BH30</f>
        <v>0.26246492359692059</v>
      </c>
      <c r="J10" s="797">
        <f>'9'!BP30</f>
        <v>0.40220595766397843</v>
      </c>
      <c r="K10" s="797">
        <f>'9'!BX30</f>
        <v>0.45281381244371466</v>
      </c>
      <c r="L10" s="797">
        <f>'9'!CF30</f>
        <v>0.12837337859168885</v>
      </c>
      <c r="M10" s="798">
        <f>'9'!CN30</f>
        <v>0.29013794926760456</v>
      </c>
      <c r="N10" s="798">
        <f>'9'!CV30</f>
        <v>0.2350314130338037</v>
      </c>
      <c r="O10" s="798">
        <f>'9'!DD30</f>
        <v>0.37530587647580266</v>
      </c>
    </row>
    <row r="11" spans="1:15">
      <c r="A11" s="794">
        <f t="shared" si="0"/>
        <v>1987</v>
      </c>
      <c r="B11" s="797">
        <f>'9'!D31</f>
        <v>0.23770036930131497</v>
      </c>
      <c r="C11" s="797">
        <f>'9'!L31</f>
        <v>0.2739302727071492</v>
      </c>
      <c r="D11" s="797">
        <f>'9'!T31</f>
        <v>0.26314081561090252</v>
      </c>
      <c r="E11" s="797">
        <f>'9'!AB31</f>
        <v>0.30792384410223284</v>
      </c>
      <c r="F11" s="797">
        <f>'9'!AJ31</f>
        <v>0.32000798984464113</v>
      </c>
      <c r="G11" s="797">
        <f>'9'!AR31</f>
        <v>0.27179315312445917</v>
      </c>
      <c r="H11" s="797">
        <f>'9'!AZ31</f>
        <v>0.32600936668664238</v>
      </c>
      <c r="I11" s="797">
        <f>'9'!BH31</f>
        <v>0.27121927089124948</v>
      </c>
      <c r="J11" s="797">
        <f>'9'!BP31</f>
        <v>0.41619479993151354</v>
      </c>
      <c r="K11" s="797">
        <f>'9'!BX31</f>
        <v>0.46039603334838547</v>
      </c>
      <c r="L11" s="797">
        <f>'9'!CF31</f>
        <v>0.13726233320405146</v>
      </c>
      <c r="M11" s="798">
        <f>'9'!CN31</f>
        <v>0.29511165962583857</v>
      </c>
      <c r="N11" s="798">
        <f>'9'!CV31</f>
        <v>0.23713001695080652</v>
      </c>
      <c r="O11" s="798">
        <f>'9'!DD31</f>
        <v>0.38680623529886193</v>
      </c>
    </row>
    <row r="12" spans="1:15">
      <c r="A12" s="794">
        <f t="shared" si="0"/>
        <v>1988</v>
      </c>
      <c r="B12" s="797">
        <f>'9'!D32</f>
        <v>0.23594440849625245</v>
      </c>
      <c r="C12" s="797">
        <f>'9'!L32</f>
        <v>0.27905902045353903</v>
      </c>
      <c r="D12" s="797">
        <f>'9'!T32</f>
        <v>0.27448689465300663</v>
      </c>
      <c r="E12" s="797">
        <f>'9'!AB32</f>
        <v>0.3238131484950536</v>
      </c>
      <c r="F12" s="797">
        <f>'9'!AJ32</f>
        <v>0.32852329990151852</v>
      </c>
      <c r="G12" s="797">
        <f>'9'!AR32</f>
        <v>0.27903561320940906</v>
      </c>
      <c r="H12" s="797">
        <f>'9'!AZ32</f>
        <v>0.33441375745764113</v>
      </c>
      <c r="I12" s="797">
        <f>'9'!BH32</f>
        <v>0.28072688524273026</v>
      </c>
      <c r="J12" s="797">
        <f>'9'!BP32</f>
        <v>0.4256436883894551</v>
      </c>
      <c r="K12" s="797">
        <f>'9'!BX32</f>
        <v>0.4697159564169448</v>
      </c>
      <c r="L12" s="797">
        <f>'9'!CF32</f>
        <v>0.14722045394359456</v>
      </c>
      <c r="M12" s="798">
        <f>'9'!CN32</f>
        <v>0.29938066803141705</v>
      </c>
      <c r="N12" s="798">
        <f>'9'!CV32</f>
        <v>0.24632921430654844</v>
      </c>
      <c r="O12" s="798">
        <f>'9'!DD32</f>
        <v>0.3960787916789672</v>
      </c>
    </row>
    <row r="13" spans="1:15">
      <c r="A13" s="794">
        <f t="shared" si="0"/>
        <v>1989</v>
      </c>
      <c r="B13" s="797">
        <f>'9'!D33</f>
        <v>0.24237453912729584</v>
      </c>
      <c r="C13" s="797">
        <f>'9'!L33</f>
        <v>0.29036447795263542</v>
      </c>
      <c r="D13" s="797">
        <f>'9'!T33</f>
        <v>0.28462657082422926</v>
      </c>
      <c r="E13" s="797">
        <f>'9'!AB33</f>
        <v>0.33751364412350993</v>
      </c>
      <c r="F13" s="797">
        <f>'9'!AJ33</f>
        <v>0.33376912034226425</v>
      </c>
      <c r="G13" s="797">
        <f>'9'!AR33</f>
        <v>0.28762297371276685</v>
      </c>
      <c r="H13" s="797">
        <f>'9'!AZ33</f>
        <v>0.34412743168438087</v>
      </c>
      <c r="I13" s="797">
        <f>'9'!BH33</f>
        <v>0.28750918765967359</v>
      </c>
      <c r="J13" s="797">
        <f>'9'!BP33</f>
        <v>0.43477164032385318</v>
      </c>
      <c r="K13" s="797">
        <f>'9'!BX33</f>
        <v>0.48015065857636496</v>
      </c>
      <c r="L13" s="797">
        <f>'9'!CF33</f>
        <v>0.15782875051011255</v>
      </c>
      <c r="M13" s="798">
        <f>'9'!CN33</f>
        <v>0.30373982409535671</v>
      </c>
      <c r="N13" s="798">
        <f>'9'!CV33</f>
        <v>0.25772841730220791</v>
      </c>
      <c r="O13" s="798">
        <f>'9'!DD33</f>
        <v>0.40556786099155501</v>
      </c>
    </row>
    <row r="14" spans="1:15">
      <c r="A14" s="794">
        <f t="shared" si="0"/>
        <v>1990</v>
      </c>
      <c r="B14" s="797">
        <f>'9'!D34</f>
        <v>0.25132399638420894</v>
      </c>
      <c r="C14" s="797">
        <f>'9'!L34</f>
        <v>0.30574118534242145</v>
      </c>
      <c r="D14" s="797">
        <f>'9'!T34</f>
        <v>0.29734409772464199</v>
      </c>
      <c r="E14" s="797">
        <f>'9'!AB34</f>
        <v>0.35090278771582795</v>
      </c>
      <c r="F14" s="797">
        <f>'9'!AJ34</f>
        <v>0.33503816624222188</v>
      </c>
      <c r="G14" s="797">
        <f>'9'!AR34</f>
        <v>0.29295564365322957</v>
      </c>
      <c r="H14" s="797">
        <f>'9'!AZ34</f>
        <v>0.35577032199267905</v>
      </c>
      <c r="I14" s="797">
        <f>'9'!BH34</f>
        <v>0.29254868874924139</v>
      </c>
      <c r="J14" s="797">
        <f>'9'!BP34</f>
        <v>0.44817840875776299</v>
      </c>
      <c r="K14" s="797">
        <f>'9'!BX34</f>
        <v>0.49365375353115237</v>
      </c>
      <c r="L14" s="797">
        <f>'9'!CF34</f>
        <v>0.1674864742086736</v>
      </c>
      <c r="M14" s="798">
        <f>'9'!CN34</f>
        <v>0.30145330760162747</v>
      </c>
      <c r="N14" s="798">
        <f>'9'!CV34</f>
        <v>0.2601267322850615</v>
      </c>
      <c r="O14" s="798">
        <f>'9'!DD34</f>
        <v>0.41502181401332711</v>
      </c>
    </row>
    <row r="15" spans="1:15">
      <c r="A15" s="794">
        <f t="shared" si="0"/>
        <v>1991</v>
      </c>
      <c r="B15" s="797">
        <f>'9'!D35</f>
        <v>0.25871520656476793</v>
      </c>
      <c r="C15" s="797">
        <f>'9'!L35</f>
        <v>0.32275074693532757</v>
      </c>
      <c r="D15" s="797">
        <f>'9'!T35</f>
        <v>0.30968413371188436</v>
      </c>
      <c r="E15" s="797">
        <f>'9'!AB35</f>
        <v>0.36280565717391905</v>
      </c>
      <c r="F15" s="797">
        <f>'9'!AJ35</f>
        <v>0.34656184612574747</v>
      </c>
      <c r="G15" s="797">
        <f>'9'!AR35</f>
        <v>0.29963210291671177</v>
      </c>
      <c r="H15" s="797">
        <f>'9'!AZ35</f>
        <v>0.45869793897908651</v>
      </c>
      <c r="I15" s="797">
        <f>'9'!BH35</f>
        <v>0.30364784893240815</v>
      </c>
      <c r="J15" s="797">
        <f>'9'!BP35</f>
        <v>0.4573514465998616</v>
      </c>
      <c r="K15" s="797">
        <f>'9'!BX35</f>
        <v>0.50507892705847002</v>
      </c>
      <c r="L15" s="797">
        <f>'9'!CF35</f>
        <v>0.17891854769602955</v>
      </c>
      <c r="M15" s="798">
        <f>'9'!CN35</f>
        <v>0.30825293570380008</v>
      </c>
      <c r="N15" s="798">
        <f>'9'!CV35</f>
        <v>0.27142234079503891</v>
      </c>
      <c r="O15" s="798">
        <f>'9'!DD35</f>
        <v>0.42098595487398177</v>
      </c>
    </row>
    <row r="16" spans="1:15">
      <c r="A16" s="794">
        <f t="shared" si="0"/>
        <v>1992</v>
      </c>
      <c r="B16" s="797">
        <f>'9'!D36</f>
        <v>0.26880033021521066</v>
      </c>
      <c r="C16" s="797">
        <f>'9'!L36</f>
        <v>0.337325257693599</v>
      </c>
      <c r="D16" s="797">
        <f>'9'!T36</f>
        <v>0.32227261837151305</v>
      </c>
      <c r="E16" s="797">
        <f>'9'!AB36</f>
        <v>0.37900760804007311</v>
      </c>
      <c r="F16" s="797">
        <f>'9'!AJ36</f>
        <v>0.35391345244028372</v>
      </c>
      <c r="G16" s="797">
        <f>'9'!AR36</f>
        <v>0.31103816251805322</v>
      </c>
      <c r="H16" s="797">
        <f>'9'!AZ36</f>
        <v>0.46171619703392808</v>
      </c>
      <c r="I16" s="797">
        <f>'9'!BH36</f>
        <v>0.3142067373532127</v>
      </c>
      <c r="J16" s="797">
        <f>'9'!BP36</f>
        <v>0.46022256470096778</v>
      </c>
      <c r="K16" s="797">
        <f>'9'!BX36</f>
        <v>0.51571130159059941</v>
      </c>
      <c r="L16" s="797">
        <f>'9'!CF36</f>
        <v>0.19300053559043948</v>
      </c>
      <c r="M16" s="798">
        <f>'9'!CN36</f>
        <v>0.32317440956164456</v>
      </c>
      <c r="N16" s="798">
        <f>'9'!CV36</f>
        <v>0.28464537739205914</v>
      </c>
      <c r="O16" s="798">
        <f>'9'!DD36</f>
        <v>0.42442964495126084</v>
      </c>
    </row>
    <row r="17" spans="1:15">
      <c r="A17" s="794">
        <f t="shared" si="0"/>
        <v>1993</v>
      </c>
      <c r="B17" s="797">
        <f>'9'!D37</f>
        <v>0.26815993085622875</v>
      </c>
      <c r="C17" s="797">
        <f>'9'!L37</f>
        <v>0.35309797304765367</v>
      </c>
      <c r="D17" s="797">
        <f>'9'!T37</f>
        <v>0.33389093202872339</v>
      </c>
      <c r="E17" s="797">
        <f>'9'!AB37</f>
        <v>0.39191571116014245</v>
      </c>
      <c r="F17" s="797">
        <f>'9'!AJ37</f>
        <v>0.35714419362660887</v>
      </c>
      <c r="G17" s="797">
        <f>'9'!AR37</f>
        <v>0.32308984600420076</v>
      </c>
      <c r="H17" s="797">
        <f>'9'!AZ37</f>
        <v>0.47056896667501602</v>
      </c>
      <c r="I17" s="797">
        <f>'9'!BH37</f>
        <v>0.32904791339581857</v>
      </c>
      <c r="J17" s="797">
        <f>'9'!BP37</f>
        <v>0.46725608600808144</v>
      </c>
      <c r="K17" s="797">
        <f>'9'!BX37</f>
        <v>0.52037078821538352</v>
      </c>
      <c r="L17" s="797">
        <f>'9'!CF37</f>
        <v>0.20606453379219511</v>
      </c>
      <c r="M17" s="798">
        <f>'9'!CN37</f>
        <v>0.31624636022040231</v>
      </c>
      <c r="N17" s="798">
        <f>'9'!CV37</f>
        <v>0.29932605412016478</v>
      </c>
      <c r="O17" s="798">
        <f>'9'!DD37</f>
        <v>0.43117919126952825</v>
      </c>
    </row>
    <row r="18" spans="1:15">
      <c r="A18" s="794">
        <f t="shared" si="0"/>
        <v>1994</v>
      </c>
      <c r="B18" s="797">
        <f>'9'!D38</f>
        <v>0.26558146842184632</v>
      </c>
      <c r="C18" s="797">
        <f>'9'!L38</f>
        <v>0.36643155382101816</v>
      </c>
      <c r="D18" s="797">
        <f>'9'!T38</f>
        <v>0.34746163122005913</v>
      </c>
      <c r="E18" s="797">
        <f>'9'!AB38</f>
        <v>0.39567295553269521</v>
      </c>
      <c r="F18" s="797">
        <f>'9'!AJ38</f>
        <v>0.34858064918651194</v>
      </c>
      <c r="G18" s="797">
        <f>'9'!AR38</f>
        <v>0.338018211034047</v>
      </c>
      <c r="H18" s="797">
        <f>'9'!AZ38</f>
        <v>0.48177459310553383</v>
      </c>
      <c r="I18" s="797">
        <f>'9'!BH38</f>
        <v>0.34278607043111003</v>
      </c>
      <c r="J18" s="797">
        <f>'9'!BP38</f>
        <v>0.44241637889317914</v>
      </c>
      <c r="K18" s="797">
        <f>'9'!BX38</f>
        <v>0.52739922527658623</v>
      </c>
      <c r="L18" s="797">
        <f>'9'!CF38</f>
        <v>0.2160564269827929</v>
      </c>
      <c r="M18" s="798">
        <f>'9'!CN38</f>
        <v>0.31072306651192783</v>
      </c>
      <c r="N18" s="798">
        <f>'9'!CV38</f>
        <v>0.31018692137507853</v>
      </c>
      <c r="O18" s="798">
        <f>'9'!DD38</f>
        <v>0.43579350442791309</v>
      </c>
    </row>
    <row r="19" spans="1:15">
      <c r="A19" s="794">
        <f t="shared" si="0"/>
        <v>1995</v>
      </c>
      <c r="B19" s="797">
        <f>'9'!D39</f>
        <v>0.27635397764084235</v>
      </c>
      <c r="C19" s="797">
        <f>'9'!L39</f>
        <v>0.38954699892599104</v>
      </c>
      <c r="D19" s="797">
        <f>'9'!T39</f>
        <v>0.35650813722353714</v>
      </c>
      <c r="E19" s="797">
        <f>'9'!AB39</f>
        <v>0.39465733855673812</v>
      </c>
      <c r="F19" s="797">
        <f>'9'!AJ39</f>
        <v>0.35579924196762064</v>
      </c>
      <c r="G19" s="797">
        <f>'9'!AR39</f>
        <v>0.35225796493426775</v>
      </c>
      <c r="H19" s="797">
        <f>'9'!AZ39</f>
        <v>0.48236852153035692</v>
      </c>
      <c r="I19" s="797">
        <f>'9'!BH39</f>
        <v>0.34810400668465424</v>
      </c>
      <c r="J19" s="797">
        <f>'9'!BP39</f>
        <v>0.48609973777861487</v>
      </c>
      <c r="K19" s="797">
        <f>'9'!BX39</f>
        <v>0.5439405678298509</v>
      </c>
      <c r="L19" s="797">
        <f>'9'!CF39</f>
        <v>0.22742163301778162</v>
      </c>
      <c r="M19" s="798">
        <f>'9'!CN39</f>
        <v>0.31982152090859678</v>
      </c>
      <c r="N19" s="798">
        <f>'9'!CV39</f>
        <v>0.30650280455299683</v>
      </c>
      <c r="O19" s="798">
        <f>'9'!DD39</f>
        <v>0.4428284367375549</v>
      </c>
    </row>
    <row r="20" spans="1:15">
      <c r="A20" s="794">
        <f t="shared" si="0"/>
        <v>1996</v>
      </c>
      <c r="B20" s="797">
        <f>'9'!D40</f>
        <v>0.28534234457992264</v>
      </c>
      <c r="C20" s="797">
        <f>'9'!L40</f>
        <v>0.4035482861710909</v>
      </c>
      <c r="D20" s="797">
        <f>'9'!T40</f>
        <v>0.36905220534733441</v>
      </c>
      <c r="E20" s="797">
        <f>'9'!AB40</f>
        <v>0.41500356267112481</v>
      </c>
      <c r="F20" s="797">
        <f>'9'!AJ40</f>
        <v>0.35463969434589671</v>
      </c>
      <c r="G20" s="797">
        <f>'9'!AR40</f>
        <v>0.3500309780571555</v>
      </c>
      <c r="H20" s="797">
        <f>'9'!AZ40</f>
        <v>0.48504049804921961</v>
      </c>
      <c r="I20" s="797">
        <f>'9'!BH40</f>
        <v>0.35975838815235922</v>
      </c>
      <c r="J20" s="797">
        <f>'9'!BP40</f>
        <v>0.49038695374201546</v>
      </c>
      <c r="K20" s="797">
        <f>'9'!BX40</f>
        <v>0.53767680548996843</v>
      </c>
      <c r="L20" s="797">
        <f>'9'!CF40</f>
        <v>0.24566940777366805</v>
      </c>
      <c r="M20" s="798">
        <f>'9'!CN40</f>
        <v>0.31918293960406757</v>
      </c>
      <c r="N20" s="798">
        <f>'9'!CV40</f>
        <v>0.31492466332351721</v>
      </c>
      <c r="O20" s="798">
        <f>'9'!DD40</f>
        <v>0.4519123872293791</v>
      </c>
    </row>
    <row r="21" spans="1:15">
      <c r="A21" s="794">
        <f t="shared" si="0"/>
        <v>1997</v>
      </c>
      <c r="B21" s="797">
        <f>'9'!D41</f>
        <v>0.3064258320082302</v>
      </c>
      <c r="C21" s="797">
        <f>'9'!L41</f>
        <v>0.417233317162235</v>
      </c>
      <c r="D21" s="797">
        <f>'9'!T41</f>
        <v>0.38291813004444436</v>
      </c>
      <c r="E21" s="797">
        <f>'9'!AB41</f>
        <v>0.41475979632916049</v>
      </c>
      <c r="F21" s="797">
        <f>'9'!AJ41</f>
        <v>0.36473782317066844</v>
      </c>
      <c r="G21" s="797">
        <f>'9'!AR41</f>
        <v>0.36500009232877118</v>
      </c>
      <c r="H21" s="797">
        <f>'9'!AZ41</f>
        <v>0.49539032482907069</v>
      </c>
      <c r="I21" s="797">
        <f>'9'!BH41</f>
        <v>0.35963290773374662</v>
      </c>
      <c r="J21" s="797">
        <f>'9'!BP41</f>
        <v>0.49523053997663141</v>
      </c>
      <c r="K21" s="797">
        <f>'9'!BX41</f>
        <v>0.5537516174181677</v>
      </c>
      <c r="L21" s="797">
        <f>'9'!CF41</f>
        <v>0.25739476471174666</v>
      </c>
      <c r="M21" s="798">
        <f>'9'!CN41</f>
        <v>0.32987925407170482</v>
      </c>
      <c r="N21" s="798">
        <f>'9'!CV41</f>
        <v>0.32589839690756511</v>
      </c>
      <c r="O21" s="798">
        <f>'9'!DD41</f>
        <v>0.45523082212537774</v>
      </c>
    </row>
    <row r="22" spans="1:15">
      <c r="A22" s="794">
        <f t="shared" si="0"/>
        <v>1998</v>
      </c>
      <c r="B22" s="797">
        <f>'9'!D42</f>
        <v>0.31509328312690266</v>
      </c>
      <c r="C22" s="797">
        <f>'9'!L42</f>
        <v>0.43458007655727665</v>
      </c>
      <c r="D22" s="797">
        <f>'9'!T42</f>
        <v>0.39676075243066866</v>
      </c>
      <c r="E22" s="797">
        <f>'9'!AB42</f>
        <v>0.41221644045243133</v>
      </c>
      <c r="F22" s="797">
        <f>'9'!AJ42</f>
        <v>0.32559575886679865</v>
      </c>
      <c r="G22" s="797">
        <f>'9'!AR42</f>
        <v>0.36868830754397242</v>
      </c>
      <c r="H22" s="797">
        <f>'9'!AZ42</f>
        <v>0.50195327607765017</v>
      </c>
      <c r="I22" s="797">
        <f>'9'!BH42</f>
        <v>0.36071601379345647</v>
      </c>
      <c r="J22" s="797">
        <f>'9'!BP42</f>
        <v>0.49261581246619701</v>
      </c>
      <c r="K22" s="797">
        <f>'9'!BX42</f>
        <v>0.59966930974240262</v>
      </c>
      <c r="L22" s="797">
        <f>'9'!CF42</f>
        <v>0.26443417675773428</v>
      </c>
      <c r="M22" s="798">
        <f>'9'!CN42</f>
        <v>0.33780686692158363</v>
      </c>
      <c r="N22" s="798">
        <f>'9'!CV42</f>
        <v>0.32866529520678267</v>
      </c>
      <c r="O22" s="798">
        <f>'9'!DD42</f>
        <v>0.46346788743358402</v>
      </c>
    </row>
    <row r="23" spans="1:15">
      <c r="A23" s="794">
        <f t="shared" si="0"/>
        <v>1999</v>
      </c>
      <c r="B23" s="797">
        <f>'9'!D43</f>
        <v>0.32841673352676082</v>
      </c>
      <c r="C23" s="797">
        <f>'9'!L43</f>
        <v>0.46403871473801489</v>
      </c>
      <c r="D23" s="797">
        <f>'9'!T43</f>
        <v>0.41109676540028689</v>
      </c>
      <c r="E23" s="797">
        <f>'9'!AB43</f>
        <v>0.45718460355289653</v>
      </c>
      <c r="F23" s="797">
        <f>'9'!AJ43</f>
        <v>0.23276917218516749</v>
      </c>
      <c r="G23" s="797">
        <f>'9'!AR43</f>
        <v>0.36533206371515614</v>
      </c>
      <c r="H23" s="797">
        <f>'9'!AZ43</f>
        <v>0.50592070103510689</v>
      </c>
      <c r="I23" s="797">
        <f>'9'!BH43</f>
        <v>0.37069729612952662</v>
      </c>
      <c r="J23" s="797">
        <f>'9'!BP43</f>
        <v>0.48333605381984096</v>
      </c>
      <c r="K23" s="797">
        <f>'9'!BX43</f>
        <v>0.62052987048577957</v>
      </c>
      <c r="L23" s="797">
        <f>'9'!CF43</f>
        <v>0.26924188231474894</v>
      </c>
      <c r="M23" s="798">
        <f>'9'!CN43</f>
        <v>0.35179118627052519</v>
      </c>
      <c r="N23" s="798">
        <f>'9'!CV43</f>
        <v>0.33384963149220859</v>
      </c>
      <c r="O23" s="798">
        <f>'9'!DD43</f>
        <v>0.4745642380648038</v>
      </c>
    </row>
    <row r="24" spans="1:15">
      <c r="A24" s="794">
        <f t="shared" si="0"/>
        <v>2000</v>
      </c>
      <c r="B24" s="797">
        <f>'9'!D44</f>
        <v>0.34548394973171787</v>
      </c>
      <c r="C24" s="797">
        <f>'9'!L44</f>
        <v>0.46973209559620993</v>
      </c>
      <c r="D24" s="797">
        <f>'9'!T44</f>
        <v>0.4259225081281961</v>
      </c>
      <c r="E24" s="797">
        <f>'9'!AB44</f>
        <v>0.46539058733252009</v>
      </c>
      <c r="F24" s="797">
        <f>'9'!AJ44</f>
        <v>0.27537957394929191</v>
      </c>
      <c r="G24" s="797">
        <f>'9'!AR44</f>
        <v>0.38904585487167986</v>
      </c>
      <c r="H24" s="797">
        <f>'9'!AZ44</f>
        <v>0.51188148269305644</v>
      </c>
      <c r="I24" s="797">
        <f>'9'!BH44</f>
        <v>0.38003787879877249</v>
      </c>
      <c r="J24" s="797">
        <f>'9'!BP44</f>
        <v>0.47081187481150116</v>
      </c>
      <c r="K24" s="797">
        <f>'9'!BX44</f>
        <v>0.6457433241762115</v>
      </c>
      <c r="L24" s="797">
        <f>'9'!CF44</f>
        <v>0.29053589321119155</v>
      </c>
      <c r="M24" s="798">
        <f>'9'!CN44</f>
        <v>0.36904421141044103</v>
      </c>
      <c r="N24" s="798">
        <f>'9'!CV44</f>
        <v>0.35554427139270806</v>
      </c>
      <c r="O24" s="798">
        <f>'9'!DD44</f>
        <v>0.48543066970490578</v>
      </c>
    </row>
    <row r="25" spans="1:15">
      <c r="A25" s="794">
        <f t="shared" si="0"/>
        <v>2001</v>
      </c>
      <c r="B25" s="797">
        <f>'9'!D45</f>
        <v>0.36036083717461104</v>
      </c>
      <c r="C25" s="797">
        <f>'9'!L45</f>
        <v>0.46577864898698285</v>
      </c>
      <c r="D25" s="797">
        <f>'9'!T45</f>
        <v>0.43854671898772846</v>
      </c>
      <c r="E25" s="797">
        <f>'9'!AB45</f>
        <v>0.51330932807754137</v>
      </c>
      <c r="F25" s="797">
        <f>'9'!AJ45</f>
        <v>0.35789968016401308</v>
      </c>
      <c r="G25" s="797">
        <f>'9'!AR45</f>
        <v>0.38976681847428912</v>
      </c>
      <c r="H25" s="797">
        <f>'9'!AZ45</f>
        <v>0.52446424619460386</v>
      </c>
      <c r="I25" s="797">
        <f>'9'!BH45</f>
        <v>0.40127939879870989</v>
      </c>
      <c r="J25" s="797">
        <f>'9'!BP45</f>
        <v>0.49678045848515084</v>
      </c>
      <c r="K25" s="797">
        <f>'9'!BX45</f>
        <v>0.67271837793243572</v>
      </c>
      <c r="L25" s="797">
        <f>'9'!CF45</f>
        <v>0.30598791827750227</v>
      </c>
      <c r="M25" s="798">
        <f>'9'!CN45</f>
        <v>0.40032146226123838</v>
      </c>
      <c r="N25" s="798">
        <f>'9'!CV45</f>
        <v>0.35979683402598039</v>
      </c>
      <c r="O25" s="798">
        <f>'9'!DD45</f>
        <v>0.49448479413298302</v>
      </c>
    </row>
    <row r="26" spans="1:15">
      <c r="A26" s="794">
        <f t="shared" si="0"/>
        <v>2002</v>
      </c>
      <c r="B26" s="797">
        <f>'9'!D46</f>
        <v>0.3625894455973504</v>
      </c>
      <c r="C26" s="797">
        <f>'9'!L46</f>
        <v>0.47314428585506652</v>
      </c>
      <c r="D26" s="797">
        <f>'9'!T46</f>
        <v>0.45743819947817399</v>
      </c>
      <c r="E26" s="797">
        <f>'9'!AB46</f>
        <v>0.51148452071648731</v>
      </c>
      <c r="F26" s="797">
        <f>'9'!AJ46</f>
        <v>0.40763674554735713</v>
      </c>
      <c r="G26" s="797">
        <f>'9'!AR46</f>
        <v>0.38317373821877282</v>
      </c>
      <c r="H26" s="797">
        <f>'9'!AZ46</f>
        <v>0.52292527866430494</v>
      </c>
      <c r="I26" s="797">
        <f>'9'!BH46</f>
        <v>0.39984440917660558</v>
      </c>
      <c r="J26" s="797">
        <f>'9'!BP46</f>
        <v>0.49385608250318791</v>
      </c>
      <c r="K26" s="797">
        <f>'9'!BX46</f>
        <v>0.69073398131411379</v>
      </c>
      <c r="L26" s="797">
        <f>'9'!CF46</f>
        <v>0.29768373775004331</v>
      </c>
      <c r="M26" s="798">
        <f>'9'!CN46</f>
        <v>0.40731397260826141</v>
      </c>
      <c r="N26" s="798">
        <f>'9'!CV46</f>
        <v>0.36697207390592124</v>
      </c>
      <c r="O26" s="798">
        <f>'9'!DD46</f>
        <v>0.50781383845489292</v>
      </c>
    </row>
    <row r="27" spans="1:15">
      <c r="A27" s="794">
        <f t="shared" si="0"/>
        <v>2003</v>
      </c>
      <c r="B27" s="797">
        <f>'9'!D47</f>
        <v>0.3506365625628392</v>
      </c>
      <c r="C27" s="797">
        <f>'9'!L47</f>
        <v>0.48818092724333001</v>
      </c>
      <c r="D27" s="797">
        <f>'9'!T47</f>
        <v>0.46746816916548439</v>
      </c>
      <c r="E27" s="797">
        <f>'9'!AB47</f>
        <v>0.54576440690064654</v>
      </c>
      <c r="F27" s="797">
        <f>'9'!AJ47</f>
        <v>0.41592587470381198</v>
      </c>
      <c r="G27" s="797">
        <f>'9'!AR47</f>
        <v>0.3907248292332714</v>
      </c>
      <c r="H27" s="797">
        <f>'9'!AZ47</f>
        <v>0.53711475507705464</v>
      </c>
      <c r="I27" s="797">
        <f>'9'!BH47</f>
        <v>0.39520541829318051</v>
      </c>
      <c r="J27" s="797">
        <f>'9'!BP47</f>
        <v>0.52915722419052025</v>
      </c>
      <c r="K27" s="797">
        <f>'9'!BX47</f>
        <v>0.72516851724156117</v>
      </c>
      <c r="L27" s="797">
        <f>'9'!CF47</f>
        <v>0.29432908995867757</v>
      </c>
      <c r="M27" s="798">
        <f>'9'!CN47</f>
        <v>0.40541246823624327</v>
      </c>
      <c r="N27" s="798">
        <f>'9'!CV47</f>
        <v>0.37480483082045346</v>
      </c>
      <c r="O27" s="798">
        <f>'9'!DD47</f>
        <v>0.52255959082826997</v>
      </c>
    </row>
    <row r="28" spans="1:15">
      <c r="A28" s="794">
        <f t="shared" si="0"/>
        <v>2004</v>
      </c>
      <c r="B28" s="797">
        <f>'9'!D48</f>
        <v>0.36334068397534452</v>
      </c>
      <c r="C28" s="797">
        <f>'9'!L48</f>
        <v>0.48776133103501101</v>
      </c>
      <c r="D28" s="797">
        <f>'9'!T48</f>
        <v>0.47240081497235931</v>
      </c>
      <c r="E28" s="797">
        <f>'9'!AB48</f>
        <v>0.55703506381417567</v>
      </c>
      <c r="F28" s="797">
        <f>'9'!AJ48</f>
        <v>0.45028891815439809</v>
      </c>
      <c r="G28" s="797">
        <f>'9'!AR48</f>
        <v>0.3932345234351648</v>
      </c>
      <c r="H28" s="797">
        <f>'9'!AZ48</f>
        <v>0.54893854811527298</v>
      </c>
      <c r="I28" s="797">
        <f>'9'!BH48</f>
        <v>0.39565234007899175</v>
      </c>
      <c r="J28" s="797">
        <f>'9'!BP48</f>
        <v>0.55953690251169719</v>
      </c>
      <c r="K28" s="797">
        <f>'9'!BX48</f>
        <v>0.76032518974862318</v>
      </c>
      <c r="L28" s="797">
        <f>'9'!CF48</f>
        <v>0.30522307627828982</v>
      </c>
      <c r="M28" s="798">
        <f>'9'!CN48</f>
        <v>0.39895776887223267</v>
      </c>
      <c r="N28" s="798">
        <f>'9'!CV48</f>
        <v>0.36945749984133236</v>
      </c>
      <c r="O28" s="798">
        <f>'9'!DD48</f>
        <v>0.53314109636601004</v>
      </c>
    </row>
    <row r="29" spans="1:15">
      <c r="A29" s="794">
        <f t="shared" si="0"/>
        <v>2005</v>
      </c>
      <c r="B29" s="797">
        <f>'9'!D49</f>
        <v>0.37489283764737558</v>
      </c>
      <c r="C29" s="797">
        <f>'9'!L49</f>
        <v>0.49601077444395064</v>
      </c>
      <c r="D29" s="797">
        <f>'9'!T49</f>
        <v>0.49345868285949096</v>
      </c>
      <c r="E29" s="797">
        <f>'9'!AB49</f>
        <v>0.59538401248458406</v>
      </c>
      <c r="F29" s="797">
        <f>'9'!AJ49</f>
        <v>0.45486550243640428</v>
      </c>
      <c r="G29" s="797">
        <f>'9'!AR49</f>
        <v>0.3987172216506587</v>
      </c>
      <c r="H29" s="797">
        <f>'9'!AZ49</f>
        <v>0.56876128988692909</v>
      </c>
      <c r="I29" s="797">
        <f>'9'!BH49</f>
        <v>0.41268628438567562</v>
      </c>
      <c r="J29" s="797">
        <f>'9'!BP49</f>
        <v>0.56701361849312393</v>
      </c>
      <c r="K29" s="797">
        <f>'9'!BX49</f>
        <v>0.79592564900134444</v>
      </c>
      <c r="L29" s="797">
        <f>'9'!CF49</f>
        <v>0.32485632689801947</v>
      </c>
      <c r="M29" s="798">
        <f>'9'!CN49</f>
        <v>0.42724410266647445</v>
      </c>
      <c r="N29" s="798">
        <f>'9'!CV49</f>
        <v>0.37906851041466461</v>
      </c>
      <c r="O29" s="798">
        <f>'9'!DD49</f>
        <v>0.55265357887491007</v>
      </c>
    </row>
    <row r="30" spans="1:15">
      <c r="A30" s="794">
        <f t="shared" si="0"/>
        <v>2006</v>
      </c>
      <c r="B30" s="797">
        <f>'9'!D50</f>
        <v>0.37049586161984133</v>
      </c>
      <c r="C30" s="797">
        <f>'9'!L50</f>
        <v>0.51846549832223321</v>
      </c>
      <c r="D30" s="797">
        <f>'9'!T50</f>
        <v>0.51822894823550691</v>
      </c>
      <c r="E30" s="797">
        <f>'9'!AB50</f>
        <v>0.60294530208709252</v>
      </c>
      <c r="F30" s="797">
        <f>'9'!AJ50</f>
        <v>0.45656032217512554</v>
      </c>
      <c r="G30" s="797">
        <f>'9'!AR50</f>
        <v>0.41677839056154847</v>
      </c>
      <c r="H30" s="797">
        <f>'9'!AZ50</f>
        <v>0.58955640360798345</v>
      </c>
      <c r="I30" s="797">
        <f>'9'!BH50</f>
        <v>0.40821668343700429</v>
      </c>
      <c r="J30" s="797">
        <f>'9'!BP50</f>
        <v>0.59125733178118944</v>
      </c>
      <c r="K30" s="797">
        <f>'9'!BX50</f>
        <v>0.81909227852925115</v>
      </c>
      <c r="L30" s="797">
        <f>'9'!CF50</f>
        <v>0.31778224825238538</v>
      </c>
      <c r="M30" s="798">
        <f>'9'!CN50</f>
        <v>0.44100346000564722</v>
      </c>
      <c r="N30" s="798">
        <f>'9'!CV50</f>
        <v>0.36459479273501488</v>
      </c>
      <c r="O30" s="798">
        <f>'9'!DD50</f>
        <v>0.57875501546008934</v>
      </c>
    </row>
    <row r="31" spans="1:15">
      <c r="A31" s="794">
        <f t="shared" si="0"/>
        <v>2007</v>
      </c>
      <c r="B31" s="797">
        <f>'9'!D51</f>
        <v>0.3641766814641198</v>
      </c>
      <c r="C31" s="797">
        <f>'9'!L51</f>
        <v>0.53236160016413736</v>
      </c>
      <c r="D31" s="797">
        <f>'9'!T51</f>
        <v>0.53955052978714657</v>
      </c>
      <c r="E31" s="797">
        <f>'9'!AB51</f>
        <v>0.57844178641131438</v>
      </c>
      <c r="F31" s="797">
        <f>'9'!AJ51</f>
        <v>0.43708966749381739</v>
      </c>
      <c r="G31" s="797">
        <f>'9'!AR51</f>
        <v>0.41665630569572032</v>
      </c>
      <c r="H31" s="797">
        <f>'9'!AZ51</f>
        <v>0.60451705890001628</v>
      </c>
      <c r="I31" s="797">
        <f>'9'!BH51</f>
        <v>0.41428585402451118</v>
      </c>
      <c r="J31" s="797">
        <f>'9'!BP51</f>
        <v>0.58217084795661511</v>
      </c>
      <c r="K31" s="797">
        <f>'9'!BX51</f>
        <v>0.83875686202604449</v>
      </c>
      <c r="L31" s="797">
        <f>'9'!CF51</f>
        <v>0.29835717334549228</v>
      </c>
      <c r="M31" s="798">
        <f>'9'!CN51</f>
        <v>0.469119442102435</v>
      </c>
      <c r="N31" s="798">
        <f>'9'!CV51</f>
        <v>0.38502516305978013</v>
      </c>
      <c r="O31" s="798">
        <f>'9'!DD51</f>
        <v>0.59132224695604751</v>
      </c>
    </row>
    <row r="32" spans="1:15">
      <c r="A32" s="794">
        <f t="shared" si="0"/>
        <v>2008</v>
      </c>
      <c r="B32" s="797">
        <f>'9'!D52</f>
        <v>0.39493454315492488</v>
      </c>
      <c r="C32" s="797">
        <f>'9'!L52</f>
        <v>0.54129718503601376</v>
      </c>
      <c r="D32" s="797">
        <f>'9'!T52</f>
        <v>0.54704781595581142</v>
      </c>
      <c r="E32" s="797">
        <f>'9'!AB52</f>
        <v>0.57924388254680526</v>
      </c>
      <c r="F32" s="797">
        <f>'9'!AJ52</f>
        <v>0.48013058293012262</v>
      </c>
      <c r="G32" s="797">
        <f>'9'!AR52</f>
        <v>0.40691889067135628</v>
      </c>
      <c r="H32" s="797">
        <f>'9'!AZ52</f>
        <v>0.61529202344409284</v>
      </c>
      <c r="I32" s="797">
        <f>'9'!BH52</f>
        <v>0.41771677765818027</v>
      </c>
      <c r="J32" s="797">
        <f>'9'!BP52</f>
        <v>0.608127074095835</v>
      </c>
      <c r="K32" s="797">
        <f>'9'!BX52</f>
        <v>0.83534118329598439</v>
      </c>
      <c r="L32" s="797">
        <f>'9'!CF52</f>
        <v>0.30941097532837092</v>
      </c>
      <c r="M32" s="798">
        <f>'9'!CN52</f>
        <v>0.45493379794894701</v>
      </c>
      <c r="N32" s="798">
        <f>'9'!CV52</f>
        <v>0.43021224870083319</v>
      </c>
      <c r="O32" s="798">
        <f>'9'!DD52</f>
        <v>0.58839361530190681</v>
      </c>
    </row>
    <row r="33" spans="1:15">
      <c r="A33" s="794">
        <f t="shared" si="0"/>
        <v>2009</v>
      </c>
      <c r="B33" s="797">
        <f>'9'!D53</f>
        <v>0.37595839240892182</v>
      </c>
      <c r="C33" s="797">
        <f>'9'!L53</f>
        <v>0.57210743823098098</v>
      </c>
      <c r="D33" s="797">
        <f>'9'!T53</f>
        <v>0.54470226847412873</v>
      </c>
      <c r="E33" s="797">
        <f>'9'!AB53</f>
        <v>0.6016985328961576</v>
      </c>
      <c r="F33" s="797">
        <f>'9'!AJ53</f>
        <v>0.50025225371618476</v>
      </c>
      <c r="G33" s="797">
        <f>'9'!AR53</f>
        <v>0.41556598415734036</v>
      </c>
      <c r="H33" s="797">
        <f>'9'!AZ53</f>
        <v>0.64322939587736916</v>
      </c>
      <c r="I33" s="797">
        <f>'9'!BH53</f>
        <v>0.43018934431265221</v>
      </c>
      <c r="J33" s="797">
        <f>'9'!BP53</f>
        <v>0.65033710255405586</v>
      </c>
      <c r="K33" s="797">
        <f>'9'!BX53</f>
        <v>0.91666666666666674</v>
      </c>
      <c r="L33" s="797">
        <f>'9'!CF53</f>
        <v>0.3100365197197732</v>
      </c>
      <c r="M33" s="798">
        <f>'9'!CN53</f>
        <v>0.45174138932841618</v>
      </c>
      <c r="N33" s="798">
        <f>'9'!CV53</f>
        <v>0.41950572483546089</v>
      </c>
      <c r="O33" s="798">
        <f>'9'!DD53</f>
        <v>0.61445953561155164</v>
      </c>
    </row>
    <row r="34" spans="1:15">
      <c r="A34" s="794" t="s">
        <v>1053</v>
      </c>
      <c r="B34" s="794"/>
      <c r="C34" s="794"/>
      <c r="D34" s="794"/>
      <c r="E34" s="794"/>
      <c r="F34" s="794"/>
      <c r="G34" s="794"/>
      <c r="H34" s="794"/>
      <c r="I34" s="794"/>
      <c r="J34" s="794"/>
      <c r="K34" s="794"/>
      <c r="L34" s="794"/>
      <c r="M34" s="795"/>
      <c r="N34" s="795"/>
      <c r="O34" s="795"/>
    </row>
    <row r="35" spans="1:15">
      <c r="A35" s="794" t="s">
        <v>742</v>
      </c>
      <c r="B35" s="799">
        <f>B33-B4</f>
        <v>0.20221465358765114</v>
      </c>
      <c r="C35" s="799">
        <f t="shared" ref="C35:O35" si="1">C33-C4</f>
        <v>0.3680538570992048</v>
      </c>
      <c r="D35" s="799">
        <f t="shared" si="1"/>
        <v>0.36776122506705078</v>
      </c>
      <c r="E35" s="799">
        <f t="shared" si="1"/>
        <v>0.38139626713208313</v>
      </c>
      <c r="F35" s="799">
        <f t="shared" si="1"/>
        <v>0.24539199098629677</v>
      </c>
      <c r="G35" s="799">
        <f t="shared" si="1"/>
        <v>0.20497160027166231</v>
      </c>
      <c r="H35" s="799">
        <f t="shared" si="1"/>
        <v>0.39019434881044868</v>
      </c>
      <c r="I35" s="799">
        <f t="shared" si="1"/>
        <v>0.23088574719436089</v>
      </c>
      <c r="J35" s="799">
        <f t="shared" si="1"/>
        <v>0.30936356527333542</v>
      </c>
      <c r="K35" s="799">
        <f t="shared" si="1"/>
        <v>0.55686157109154533</v>
      </c>
      <c r="L35" s="799">
        <f t="shared" si="1"/>
        <v>0.22670318638643985</v>
      </c>
      <c r="M35" s="799">
        <f t="shared" si="1"/>
        <v>0.20572405445140191</v>
      </c>
      <c r="N35" s="799">
        <f t="shared" si="1"/>
        <v>0.24412516994987604</v>
      </c>
      <c r="O35" s="799">
        <f t="shared" si="1"/>
        <v>0.29846777778570782</v>
      </c>
    </row>
    <row r="36" spans="1:15">
      <c r="A36" s="794" t="s">
        <v>1056</v>
      </c>
      <c r="B36" s="799">
        <f t="shared" ref="B36:L36" si="2">B14-B4</f>
        <v>7.7580257562938265E-2</v>
      </c>
      <c r="C36" s="799">
        <f t="shared" si="2"/>
        <v>0.10168760421064529</v>
      </c>
      <c r="D36" s="799">
        <f t="shared" si="2"/>
        <v>0.12040305431756401</v>
      </c>
      <c r="E36" s="799">
        <f t="shared" si="2"/>
        <v>0.13060052195175348</v>
      </c>
      <c r="F36" s="799">
        <f t="shared" si="2"/>
        <v>8.0177903512333892E-2</v>
      </c>
      <c r="G36" s="799">
        <f t="shared" si="2"/>
        <v>8.2361259767551515E-2</v>
      </c>
      <c r="H36" s="799">
        <f t="shared" si="2"/>
        <v>0.10273527492575857</v>
      </c>
      <c r="I36" s="799">
        <f t="shared" si="2"/>
        <v>9.3245091630950072E-2</v>
      </c>
      <c r="J36" s="799">
        <f t="shared" si="2"/>
        <v>0.10720487147704255</v>
      </c>
      <c r="K36" s="799">
        <f t="shared" si="2"/>
        <v>0.13384865795603096</v>
      </c>
      <c r="L36" s="799">
        <f t="shared" si="2"/>
        <v>8.415314087534026E-2</v>
      </c>
      <c r="M36" s="799">
        <f t="shared" ref="M36:O36" si="3">M14-M4</f>
        <v>5.5435972724613203E-2</v>
      </c>
      <c r="N36" s="799">
        <f t="shared" si="3"/>
        <v>8.4746177399476652E-2</v>
      </c>
      <c r="O36" s="799">
        <f t="shared" si="3"/>
        <v>9.9030056187483284E-2</v>
      </c>
    </row>
    <row r="37" spans="1:15">
      <c r="A37" s="794" t="s">
        <v>1057</v>
      </c>
      <c r="B37" s="799">
        <f t="shared" ref="B37:L37" si="4">B24-B14</f>
        <v>9.4159953347508929E-2</v>
      </c>
      <c r="C37" s="799">
        <f t="shared" si="4"/>
        <v>0.16399091025378848</v>
      </c>
      <c r="D37" s="799">
        <f t="shared" si="4"/>
        <v>0.12857841040355411</v>
      </c>
      <c r="E37" s="799">
        <f t="shared" si="4"/>
        <v>0.11448779961669214</v>
      </c>
      <c r="F37" s="799">
        <f t="shared" si="4"/>
        <v>-5.9658592292929968E-2</v>
      </c>
      <c r="G37" s="799">
        <f t="shared" si="4"/>
        <v>9.6090211218450294E-2</v>
      </c>
      <c r="H37" s="799">
        <f t="shared" si="4"/>
        <v>0.15611116070037739</v>
      </c>
      <c r="I37" s="799">
        <f t="shared" si="4"/>
        <v>8.7489190049531096E-2</v>
      </c>
      <c r="J37" s="799">
        <f t="shared" si="4"/>
        <v>2.2633466053738172E-2</v>
      </c>
      <c r="K37" s="799">
        <f t="shared" si="4"/>
        <v>0.15208957064505912</v>
      </c>
      <c r="L37" s="799">
        <f t="shared" si="4"/>
        <v>0.12304941900251795</v>
      </c>
      <c r="M37" s="799">
        <f t="shared" ref="M37:O37" si="5">M24-M14</f>
        <v>6.7590903808813552E-2</v>
      </c>
      <c r="N37" s="799">
        <f t="shared" si="5"/>
        <v>9.5417539107646554E-2</v>
      </c>
      <c r="O37" s="799">
        <f t="shared" si="5"/>
        <v>7.0408855691578676E-2</v>
      </c>
    </row>
    <row r="38" spans="1:15">
      <c r="A38" s="794" t="s">
        <v>1058</v>
      </c>
      <c r="B38" s="799">
        <f t="shared" ref="B38:L38" si="6">B33-B24</f>
        <v>3.047444267720395E-2</v>
      </c>
      <c r="C38" s="799">
        <f t="shared" si="6"/>
        <v>0.10237534263477105</v>
      </c>
      <c r="D38" s="799">
        <f t="shared" si="6"/>
        <v>0.11877976034593263</v>
      </c>
      <c r="E38" s="799">
        <f t="shared" si="6"/>
        <v>0.13630794556363751</v>
      </c>
      <c r="F38" s="799">
        <f t="shared" si="6"/>
        <v>0.22487267976689285</v>
      </c>
      <c r="G38" s="799">
        <f t="shared" si="6"/>
        <v>2.6520129285660499E-2</v>
      </c>
      <c r="H38" s="799">
        <f t="shared" si="6"/>
        <v>0.13134791318431271</v>
      </c>
      <c r="I38" s="799">
        <f t="shared" si="6"/>
        <v>5.0151465513879723E-2</v>
      </c>
      <c r="J38" s="799">
        <f t="shared" si="6"/>
        <v>0.17952522774255469</v>
      </c>
      <c r="K38" s="799">
        <f t="shared" si="6"/>
        <v>0.27092334249045524</v>
      </c>
      <c r="L38" s="799">
        <f t="shared" si="6"/>
        <v>1.9500626508581642E-2</v>
      </c>
      <c r="M38" s="799">
        <f t="shared" ref="M38:O38" si="7">M33-M24</f>
        <v>8.2697177917975151E-2</v>
      </c>
      <c r="N38" s="799">
        <f t="shared" si="7"/>
        <v>6.3961453442752836E-2</v>
      </c>
      <c r="O38" s="799">
        <f t="shared" si="7"/>
        <v>0.12902886590664586</v>
      </c>
    </row>
    <row r="39" spans="1:15">
      <c r="A39" s="794" t="s">
        <v>1054</v>
      </c>
      <c r="B39" s="794"/>
      <c r="C39" s="794"/>
      <c r="D39" s="794"/>
      <c r="E39" s="794"/>
      <c r="F39" s="794"/>
      <c r="G39" s="794"/>
      <c r="H39" s="794"/>
      <c r="I39" s="794"/>
      <c r="J39" s="794"/>
      <c r="K39" s="794"/>
      <c r="L39" s="794"/>
      <c r="M39" s="795"/>
      <c r="N39" s="795"/>
      <c r="O39" s="795"/>
    </row>
    <row r="40" spans="1:15">
      <c r="A40" s="794" t="s">
        <v>742</v>
      </c>
      <c r="B40" s="800">
        <f>100*(B33-B4)/B4</f>
        <v>116.38672849999411</v>
      </c>
      <c r="C40" s="800">
        <f t="shared" ref="C40:O40" si="8">100*(C33-C4)/C4</f>
        <v>180.37118244032118</v>
      </c>
      <c r="D40" s="800">
        <f t="shared" si="8"/>
        <v>207.843933767794</v>
      </c>
      <c r="E40" s="800">
        <f t="shared" si="8"/>
        <v>173.12407832451757</v>
      </c>
      <c r="F40" s="800">
        <f t="shared" si="8"/>
        <v>96.284916431391224</v>
      </c>
      <c r="G40" s="800">
        <f t="shared" si="8"/>
        <v>97.330041043702238</v>
      </c>
      <c r="H40" s="800">
        <f t="shared" si="8"/>
        <v>154.2056538544455</v>
      </c>
      <c r="I40" s="800">
        <f t="shared" si="8"/>
        <v>115.84625191552605</v>
      </c>
      <c r="J40" s="800">
        <f>100*(J33-J4)/J4</f>
        <v>90.729494065880886</v>
      </c>
      <c r="K40" s="800">
        <f t="shared" si="8"/>
        <v>154.76756108788396</v>
      </c>
      <c r="L40" s="800">
        <f t="shared" si="8"/>
        <v>272.04382366372778</v>
      </c>
      <c r="M40" s="800">
        <f t="shared" si="8"/>
        <v>83.621771837437691</v>
      </c>
      <c r="N40" s="800">
        <f t="shared" si="8"/>
        <v>139.19739854235206</v>
      </c>
      <c r="O40" s="800">
        <f t="shared" si="8"/>
        <v>94.454292048403943</v>
      </c>
    </row>
    <row r="41" spans="1:15">
      <c r="A41" s="794" t="s">
        <v>1056</v>
      </c>
      <c r="B41" s="800">
        <f t="shared" ref="B41:L41" si="9">100*(B14-B4)/B4</f>
        <v>44.652117013980394</v>
      </c>
      <c r="C41" s="800">
        <f t="shared" si="9"/>
        <v>49.833775838012009</v>
      </c>
      <c r="D41" s="800">
        <f t="shared" si="9"/>
        <v>68.046990115549221</v>
      </c>
      <c r="E41" s="800">
        <f t="shared" si="9"/>
        <v>59.282423400772402</v>
      </c>
      <c r="F41" s="800">
        <f t="shared" si="9"/>
        <v>31.459554602009465</v>
      </c>
      <c r="G41" s="800">
        <f t="shared" si="9"/>
        <v>39.10895354752747</v>
      </c>
      <c r="H41" s="800">
        <f t="shared" si="9"/>
        <v>40.601203713329106</v>
      </c>
      <c r="I41" s="800">
        <f t="shared" si="9"/>
        <v>46.785453438457978</v>
      </c>
      <c r="J41" s="800">
        <f t="shared" si="9"/>
        <v>31.440818642996845</v>
      </c>
      <c r="K41" s="800">
        <f t="shared" si="9"/>
        <v>37.200323064375709</v>
      </c>
      <c r="L41" s="800">
        <f t="shared" si="9"/>
        <v>100.98376905040831</v>
      </c>
      <c r="M41" s="800">
        <f t="shared" ref="M41:O41" si="10">100*(M14-M4)/M4</f>
        <v>22.533360404186972</v>
      </c>
      <c r="N41" s="800">
        <f t="shared" si="10"/>
        <v>48.321307601497523</v>
      </c>
      <c r="O41" s="800">
        <f t="shared" si="10"/>
        <v>31.339442797132339</v>
      </c>
    </row>
    <row r="42" spans="1:15">
      <c r="A42" s="794" t="s">
        <v>1057</v>
      </c>
      <c r="B42" s="800">
        <f t="shared" ref="B42:L42" si="11">100*(B24-B14)/B14</f>
        <v>37.465564252592451</v>
      </c>
      <c r="C42" s="800">
        <f t="shared" si="11"/>
        <v>53.637167027439666</v>
      </c>
      <c r="D42" s="800">
        <f t="shared" si="11"/>
        <v>43.242294495660452</v>
      </c>
      <c r="E42" s="800">
        <f t="shared" si="11"/>
        <v>32.626642940610644</v>
      </c>
      <c r="F42" s="800">
        <f t="shared" si="11"/>
        <v>-17.806506333907855</v>
      </c>
      <c r="G42" s="800">
        <f t="shared" si="11"/>
        <v>32.800259459139106</v>
      </c>
      <c r="H42" s="800">
        <f t="shared" si="11"/>
        <v>43.879759229492393</v>
      </c>
      <c r="I42" s="800">
        <f t="shared" si="11"/>
        <v>29.905856158023184</v>
      </c>
      <c r="J42" s="800">
        <f t="shared" si="11"/>
        <v>5.050101837005581</v>
      </c>
      <c r="K42" s="800">
        <f t="shared" si="11"/>
        <v>30.80895659298606</v>
      </c>
      <c r="L42" s="800">
        <f t="shared" si="11"/>
        <v>73.468272338940665</v>
      </c>
      <c r="M42" s="800">
        <f t="shared" ref="M42:O42" si="12">100*(M24-M14)/M14</f>
        <v>22.421682597072504</v>
      </c>
      <c r="N42" s="800">
        <f t="shared" si="12"/>
        <v>36.681173929899153</v>
      </c>
      <c r="O42" s="800">
        <f t="shared" si="12"/>
        <v>16.965097571791183</v>
      </c>
    </row>
    <row r="43" spans="1:15">
      <c r="A43" s="794" t="s">
        <v>1058</v>
      </c>
      <c r="B43" s="800">
        <f t="shared" ref="B43:L43" si="13">100*(B33-B24)/B24</f>
        <v>8.8207983904515892</v>
      </c>
      <c r="C43" s="800">
        <f t="shared" si="13"/>
        <v>21.794410813004081</v>
      </c>
      <c r="D43" s="800">
        <f t="shared" si="13"/>
        <v>27.887645775738569</v>
      </c>
      <c r="E43" s="800">
        <f t="shared" si="13"/>
        <v>29.288934773028814</v>
      </c>
      <c r="F43" s="800">
        <f t="shared" si="13"/>
        <v>81.659171935642789</v>
      </c>
      <c r="G43" s="800">
        <f t="shared" si="13"/>
        <v>6.8167104092158262</v>
      </c>
      <c r="H43" s="800">
        <f t="shared" si="13"/>
        <v>25.659829008324163</v>
      </c>
      <c r="I43" s="800">
        <f t="shared" si="13"/>
        <v>13.19643864774716</v>
      </c>
      <c r="J43" s="800">
        <f t="shared" si="13"/>
        <v>38.130989753483</v>
      </c>
      <c r="K43" s="800">
        <f t="shared" si="13"/>
        <v>41.955268037200064</v>
      </c>
      <c r="L43" s="800">
        <f t="shared" si="13"/>
        <v>6.7119509032250857</v>
      </c>
      <c r="M43" s="800">
        <f t="shared" ref="M43:O43" si="14">100*(M33-M24)/M24</f>
        <v>22.40847447570491</v>
      </c>
      <c r="N43" s="800">
        <f t="shared" si="14"/>
        <v>17.989729715573372</v>
      </c>
      <c r="O43" s="800">
        <f t="shared" si="14"/>
        <v>26.580287146892214</v>
      </c>
    </row>
    <row r="44" spans="1:15">
      <c r="A44" s="794"/>
      <c r="B44" s="794"/>
      <c r="C44" s="794"/>
      <c r="D44" s="794"/>
      <c r="E44" s="794"/>
      <c r="F44" s="794"/>
      <c r="G44" s="794"/>
      <c r="H44" s="794"/>
      <c r="I44" s="794"/>
      <c r="J44" s="794"/>
      <c r="K44" s="795"/>
      <c r="L44" s="795"/>
      <c r="M44" s="795"/>
      <c r="N44" s="795"/>
      <c r="O44" s="795"/>
    </row>
    <row r="45" spans="1:15">
      <c r="A45" s="794" t="s">
        <v>1075</v>
      </c>
      <c r="B45" s="801"/>
      <c r="C45" s="801"/>
      <c r="D45" s="801"/>
      <c r="E45" s="801"/>
      <c r="F45" s="801"/>
      <c r="G45" s="801"/>
      <c r="H45" s="801"/>
      <c r="I45" s="801"/>
      <c r="J45" s="801"/>
      <c r="K45" s="801"/>
      <c r="L45" s="801"/>
      <c r="M45" s="801"/>
      <c r="N45" s="795"/>
      <c r="O45" s="795"/>
    </row>
    <row r="46" spans="1:15">
      <c r="A46" s="801"/>
      <c r="B46" s="801"/>
      <c r="C46" s="801"/>
      <c r="D46" s="801"/>
      <c r="E46" s="801"/>
      <c r="F46" s="801"/>
      <c r="G46" s="801"/>
      <c r="H46" s="801"/>
      <c r="I46" s="801"/>
      <c r="J46" s="801"/>
      <c r="K46" s="801"/>
      <c r="L46" s="801"/>
      <c r="M46" s="801"/>
      <c r="N46" s="795"/>
      <c r="O46" s="795"/>
    </row>
    <row r="47" spans="1:15">
      <c r="A47" s="801"/>
      <c r="B47" s="801"/>
      <c r="C47" s="801"/>
      <c r="D47" s="801"/>
      <c r="E47" s="801"/>
      <c r="F47" s="801"/>
      <c r="G47" s="801"/>
      <c r="H47" s="801"/>
      <c r="I47" s="801"/>
      <c r="J47" s="801"/>
      <c r="K47" s="801"/>
      <c r="L47" s="801"/>
      <c r="M47" s="801"/>
      <c r="N47" s="795"/>
      <c r="O47" s="795"/>
    </row>
    <row r="48" spans="1:15">
      <c r="A48" s="801"/>
      <c r="B48" s="801"/>
      <c r="C48" s="801"/>
      <c r="D48" s="801"/>
      <c r="E48" s="801"/>
      <c r="F48" s="801"/>
      <c r="G48" s="801"/>
      <c r="H48" s="801"/>
      <c r="I48" s="801"/>
      <c r="J48" s="801"/>
      <c r="K48" s="801"/>
      <c r="L48" s="801"/>
      <c r="M48" s="801"/>
      <c r="N48" s="795"/>
      <c r="O48" s="795"/>
    </row>
    <row r="49" spans="1:15">
      <c r="A49" s="795"/>
      <c r="B49" s="795"/>
      <c r="C49" s="795"/>
      <c r="D49" s="795"/>
      <c r="E49" s="795"/>
      <c r="F49" s="795"/>
      <c r="G49" s="795"/>
      <c r="H49" s="795"/>
      <c r="I49" s="795"/>
      <c r="J49" s="795"/>
      <c r="K49" s="795"/>
      <c r="L49" s="795"/>
      <c r="M49" s="795"/>
      <c r="N49" s="795"/>
      <c r="O49" s="795"/>
    </row>
    <row r="50" spans="1:15">
      <c r="A50" s="795"/>
      <c r="B50" s="795"/>
      <c r="C50" s="795"/>
      <c r="D50" s="795"/>
      <c r="E50" s="795"/>
      <c r="F50" s="795"/>
      <c r="G50" s="795"/>
      <c r="H50" s="795"/>
      <c r="I50" s="795"/>
      <c r="J50" s="795"/>
      <c r="K50" s="795"/>
      <c r="L50" s="795"/>
      <c r="M50" s="795"/>
      <c r="N50" s="795"/>
      <c r="O50" s="795"/>
    </row>
  </sheetData>
  <pageMargins left="0.7" right="0.7" top="0.75" bottom="0.75" header="0.3" footer="0.3"/>
</worksheet>
</file>

<file path=xl/worksheets/sheet167.xml><?xml version="1.0" encoding="utf-8"?>
<worksheet xmlns="http://schemas.openxmlformats.org/spreadsheetml/2006/main" xmlns:r="http://schemas.openxmlformats.org/officeDocument/2006/relationships">
  <dimension ref="A1:O50"/>
  <sheetViews>
    <sheetView topLeftCell="A9" workbookViewId="0">
      <selection activeCell="R37" sqref="R37"/>
    </sheetView>
  </sheetViews>
  <sheetFormatPr defaultRowHeight="11.25"/>
  <cols>
    <col min="1" max="1" width="9.140625" style="792"/>
    <col min="2" max="2" width="8" style="792" bestFit="1" customWidth="1"/>
    <col min="3" max="3" width="7.5703125" style="792" bestFit="1" customWidth="1"/>
    <col min="4" max="4" width="6.7109375" style="792" bestFit="1" customWidth="1"/>
    <col min="5" max="5" width="8.140625" style="792" bestFit="1" customWidth="1"/>
    <col min="6" max="6" width="7.140625" style="792" bestFit="1" customWidth="1"/>
    <col min="7" max="7" width="6.5703125" style="792" bestFit="1" customWidth="1"/>
    <col min="8" max="8" width="7.7109375" style="792" bestFit="1" customWidth="1"/>
    <col min="9" max="9" width="6.5703125" style="792" bestFit="1" customWidth="1"/>
    <col min="10" max="10" width="10.7109375" style="792" bestFit="1" customWidth="1"/>
    <col min="11" max="11" width="7" style="792" bestFit="1" customWidth="1"/>
    <col min="12" max="12" width="6.5703125" style="792" bestFit="1" customWidth="1"/>
    <col min="13" max="13" width="7" style="792" bestFit="1" customWidth="1"/>
    <col min="14" max="14" width="13.7109375" style="792" bestFit="1" customWidth="1"/>
    <col min="15" max="15" width="11.28515625" style="792" bestFit="1" customWidth="1"/>
    <col min="16" max="16384" width="9.140625" style="792"/>
  </cols>
  <sheetData>
    <row r="1" spans="1:15">
      <c r="A1" s="794" t="s">
        <v>1063</v>
      </c>
      <c r="B1" s="794"/>
      <c r="C1" s="794"/>
      <c r="D1" s="794"/>
      <c r="E1" s="794"/>
      <c r="F1" s="794"/>
      <c r="G1" s="794"/>
      <c r="H1" s="794"/>
      <c r="I1" s="794"/>
      <c r="J1" s="794"/>
      <c r="K1" s="794"/>
      <c r="L1" s="795"/>
      <c r="M1" s="795"/>
      <c r="N1" s="795"/>
      <c r="O1" s="795"/>
    </row>
    <row r="2" spans="1:15">
      <c r="A2" s="794"/>
      <c r="B2" s="794"/>
      <c r="C2" s="794"/>
      <c r="D2" s="794"/>
      <c r="E2" s="794"/>
      <c r="F2" s="794"/>
      <c r="G2" s="794"/>
      <c r="H2" s="794"/>
      <c r="I2" s="794"/>
      <c r="J2" s="794"/>
      <c r="K2" s="794"/>
      <c r="L2" s="795"/>
      <c r="M2" s="795"/>
      <c r="N2" s="795"/>
      <c r="O2" s="795"/>
    </row>
    <row r="3" spans="1:15" s="793" customFormat="1">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804">
        <f>'2'!G24</f>
        <v>95509.755270105219</v>
      </c>
      <c r="C4" s="804">
        <f>'2'!P24</f>
        <v>102171.84061316116</v>
      </c>
      <c r="D4" s="804">
        <f>'2'!Y24</f>
        <v>96212.520919631861</v>
      </c>
      <c r="E4" s="804">
        <f>'2'!AH24</f>
        <v>105743.29184750997</v>
      </c>
      <c r="F4" s="804">
        <f>'2'!AQ24</f>
        <v>113339.11906141533</v>
      </c>
      <c r="G4" s="804">
        <f>'2'!AZ24</f>
        <v>103609.50517479717</v>
      </c>
      <c r="H4" s="804">
        <f>'2'!BI24</f>
        <v>112937.93774243641</v>
      </c>
      <c r="I4" s="804">
        <f>'2'!BR24</f>
        <v>101127.79694735102</v>
      </c>
      <c r="J4" s="804">
        <f>'2'!CA24</f>
        <v>132266.76567701017</v>
      </c>
      <c r="K4" s="804">
        <f>'2'!CJ24</f>
        <v>136405.93100868029</v>
      </c>
      <c r="L4" s="804">
        <f>'2'!CS24</f>
        <v>75637.601826002196</v>
      </c>
      <c r="M4" s="804">
        <f>'2'!DB24</f>
        <v>111395.44876993672</v>
      </c>
      <c r="N4" s="804">
        <f>'2'!DK24</f>
        <v>95869.526469164426</v>
      </c>
      <c r="O4" s="804">
        <f>'2'!DT24</f>
        <v>126775.78538602713</v>
      </c>
    </row>
    <row r="5" spans="1:15">
      <c r="A5" s="794">
        <f>A4+1</f>
        <v>1981</v>
      </c>
      <c r="B5" s="804">
        <f>'2'!G25</f>
        <v>98073.814710993902</v>
      </c>
      <c r="C5" s="804">
        <f>'2'!P25</f>
        <v>105086.61409255516</v>
      </c>
      <c r="D5" s="804">
        <f>'2'!Y25</f>
        <v>98443.565436911973</v>
      </c>
      <c r="E5" s="804">
        <f>'2'!AH25</f>
        <v>109854.27398752925</v>
      </c>
      <c r="F5" s="804">
        <f>'2'!AQ25</f>
        <v>115757.36146324722</v>
      </c>
      <c r="G5" s="804">
        <f>'2'!AZ25</f>
        <v>106241.53240615303</v>
      </c>
      <c r="H5" s="804">
        <f>'2'!BI25</f>
        <v>115089.74589762787</v>
      </c>
      <c r="I5" s="804">
        <f>'2'!BR25</f>
        <v>102890.81648491857</v>
      </c>
      <c r="J5" s="804">
        <f>'2'!CA25</f>
        <v>134074.47873433409</v>
      </c>
      <c r="K5" s="804">
        <f>'2'!CJ25</f>
        <v>141329.85897989082</v>
      </c>
      <c r="L5" s="804">
        <f>'2'!CS25</f>
        <v>77382.587470472776</v>
      </c>
      <c r="M5" s="804">
        <f>'2'!DB25</f>
        <v>113686.06261558794</v>
      </c>
      <c r="N5" s="804">
        <f>'2'!DK25</f>
        <v>98438.849485214814</v>
      </c>
      <c r="O5" s="804">
        <f>'2'!DT25</f>
        <v>129053.69517864114</v>
      </c>
    </row>
    <row r="6" spans="1:15">
      <c r="A6" s="794">
        <f t="shared" ref="A6:A33" si="0">A5+1</f>
        <v>1982</v>
      </c>
      <c r="B6" s="804">
        <f>'2'!G26</f>
        <v>100740.82249661774</v>
      </c>
      <c r="C6" s="804">
        <f>'2'!P26</f>
        <v>107022.75756260889</v>
      </c>
      <c r="D6" s="804">
        <f>'2'!Y26</f>
        <v>102744.28325910018</v>
      </c>
      <c r="E6" s="804">
        <f>'2'!AH26</f>
        <v>112390.75763293183</v>
      </c>
      <c r="F6" s="804">
        <f>'2'!AQ26</f>
        <v>117990.28733924788</v>
      </c>
      <c r="G6" s="804">
        <f>'2'!AZ26</f>
        <v>108550.48116838728</v>
      </c>
      <c r="H6" s="804">
        <f>'2'!BI26</f>
        <v>111359.6551122816</v>
      </c>
      <c r="I6" s="804">
        <f>'2'!BR26</f>
        <v>105117.41232903491</v>
      </c>
      <c r="J6" s="804">
        <f>'2'!CA26</f>
        <v>135580.801950692</v>
      </c>
      <c r="K6" s="804">
        <f>'2'!CJ26</f>
        <v>145541.97928357913</v>
      </c>
      <c r="L6" s="804">
        <f>'2'!CS26</f>
        <v>78822.640125954727</v>
      </c>
      <c r="M6" s="804">
        <f>'2'!DB26</f>
        <v>115565.83981499528</v>
      </c>
      <c r="N6" s="804">
        <f>'2'!DK26</f>
        <v>100422.84065802398</v>
      </c>
      <c r="O6" s="804">
        <f>'2'!DT26</f>
        <v>132087.98045140776</v>
      </c>
    </row>
    <row r="7" spans="1:15">
      <c r="A7" s="794">
        <f t="shared" si="0"/>
        <v>1983</v>
      </c>
      <c r="B7" s="804">
        <f>'2'!G27</f>
        <v>103191.64509158634</v>
      </c>
      <c r="C7" s="804">
        <f>'2'!P27</f>
        <v>108733.97736039625</v>
      </c>
      <c r="D7" s="804">
        <f>'2'!Y27</f>
        <v>105764.5062491378</v>
      </c>
      <c r="E7" s="804">
        <f>'2'!AH27</f>
        <v>114757.11500690624</v>
      </c>
      <c r="F7" s="804">
        <f>'2'!AQ27</f>
        <v>120077.82862347474</v>
      </c>
      <c r="G7" s="804">
        <f>'2'!AZ27</f>
        <v>110821.02513294172</v>
      </c>
      <c r="H7" s="804">
        <f>'2'!BI27</f>
        <v>119636.81278126194</v>
      </c>
      <c r="I7" s="804">
        <f>'2'!BR27</f>
        <v>108453.81852411869</v>
      </c>
      <c r="J7" s="804">
        <f>'2'!CA27</f>
        <v>138525.13230293468</v>
      </c>
      <c r="K7" s="804">
        <f>'2'!CJ27</f>
        <v>147984.75125466383</v>
      </c>
      <c r="L7" s="804">
        <f>'2'!CS27</f>
        <v>80488.092117880646</v>
      </c>
      <c r="M7" s="804">
        <f>'2'!DB27</f>
        <v>117126.81708251825</v>
      </c>
      <c r="N7" s="804">
        <f>'2'!DK27</f>
        <v>102411.40566003404</v>
      </c>
      <c r="O7" s="804">
        <f>'2'!DT27</f>
        <v>133820.37649343166</v>
      </c>
    </row>
    <row r="8" spans="1:15">
      <c r="A8" s="794">
        <f t="shared" si="0"/>
        <v>1984</v>
      </c>
      <c r="B8" s="804">
        <f>'2'!G28</f>
        <v>104973.86522540257</v>
      </c>
      <c r="C8" s="804">
        <f>'2'!P28</f>
        <v>111031.17845609281</v>
      </c>
      <c r="D8" s="804">
        <f>'2'!Y28</f>
        <v>108758.23701515769</v>
      </c>
      <c r="E8" s="804">
        <f>'2'!AH28</f>
        <v>116660.9585235932</v>
      </c>
      <c r="F8" s="804">
        <f>'2'!AQ28</f>
        <v>122624.19894452029</v>
      </c>
      <c r="G8" s="804">
        <f>'2'!AZ28</f>
        <v>112821.55573474252</v>
      </c>
      <c r="H8" s="804">
        <f>'2'!BI28</f>
        <v>121916.89440840417</v>
      </c>
      <c r="I8" s="804">
        <f>'2'!BR28</f>
        <v>110845.35509628539</v>
      </c>
      <c r="J8" s="804">
        <f>'2'!CA28</f>
        <v>140963.56686154832</v>
      </c>
      <c r="K8" s="804">
        <f>'2'!CJ28</f>
        <v>152265.03638899061</v>
      </c>
      <c r="L8" s="804">
        <f>'2'!CS28</f>
        <v>82287.549940274461</v>
      </c>
      <c r="M8" s="804">
        <f>'2'!DB28</f>
        <v>119018.02568250945</v>
      </c>
      <c r="N8" s="804">
        <f>'2'!DK28</f>
        <v>104316.66337829122</v>
      </c>
      <c r="O8" s="804">
        <f>'2'!DT28</f>
        <v>135259.34171118395</v>
      </c>
    </row>
    <row r="9" spans="1:15">
      <c r="A9" s="794">
        <f t="shared" si="0"/>
        <v>1985</v>
      </c>
      <c r="B9" s="804">
        <f>'2'!G29</f>
        <v>106842.81540678666</v>
      </c>
      <c r="C9" s="804">
        <f>'2'!P29</f>
        <v>113457.67592346056</v>
      </c>
      <c r="D9" s="804">
        <f>'2'!Y29</f>
        <v>111116.27449021088</v>
      </c>
      <c r="E9" s="804">
        <f>'2'!AH29</f>
        <v>118879.1718230949</v>
      </c>
      <c r="F9" s="804">
        <f>'2'!AQ29</f>
        <v>124764.0687119559</v>
      </c>
      <c r="G9" s="804">
        <f>'2'!AZ29</f>
        <v>114204.81482138264</v>
      </c>
      <c r="H9" s="804">
        <f>'2'!BI29</f>
        <v>123885.63148456965</v>
      </c>
      <c r="I9" s="804">
        <f>'2'!BR29</f>
        <v>112970.25530321769</v>
      </c>
      <c r="J9" s="804">
        <f>'2'!CA29</f>
        <v>143202.97347776423</v>
      </c>
      <c r="K9" s="804">
        <f>'2'!CJ29</f>
        <v>156090.40672798926</v>
      </c>
      <c r="L9" s="804">
        <f>'2'!CS29</f>
        <v>83878.796113611897</v>
      </c>
      <c r="M9" s="804">
        <f>'2'!DB29</f>
        <v>120199.82132476362</v>
      </c>
      <c r="N9" s="804">
        <f>'2'!DK29</f>
        <v>106093.66013987517</v>
      </c>
      <c r="O9" s="804">
        <f>'2'!DT29</f>
        <v>137334.33051071755</v>
      </c>
    </row>
    <row r="10" spans="1:15">
      <c r="A10" s="794">
        <f t="shared" si="0"/>
        <v>1986</v>
      </c>
      <c r="B10" s="804">
        <f>'2'!G30</f>
        <v>109005.7110146156</v>
      </c>
      <c r="C10" s="804">
        <f>'2'!P30</f>
        <v>115248.8158573382</v>
      </c>
      <c r="D10" s="804">
        <f>'2'!Y30</f>
        <v>113349.28772107381</v>
      </c>
      <c r="E10" s="804">
        <f>'2'!AH30</f>
        <v>122304.30701862952</v>
      </c>
      <c r="F10" s="804">
        <f>'2'!AQ30</f>
        <v>126712.72767920991</v>
      </c>
      <c r="G10" s="804">
        <f>'2'!AZ30</f>
        <v>115590.62788599447</v>
      </c>
      <c r="H10" s="804">
        <f>'2'!BI30</f>
        <v>126100.55391348386</v>
      </c>
      <c r="I10" s="804">
        <f>'2'!BR30</f>
        <v>115010.61900464035</v>
      </c>
      <c r="J10" s="804">
        <f>'2'!CA30</f>
        <v>145725.61531984553</v>
      </c>
      <c r="K10" s="804">
        <f>'2'!CJ30</f>
        <v>156849.19175147629</v>
      </c>
      <c r="L10" s="804">
        <f>'2'!CS30</f>
        <v>85537.377030779957</v>
      </c>
      <c r="M10" s="804">
        <f>'2'!DB30</f>
        <v>121093.13361590161</v>
      </c>
      <c r="N10" s="804">
        <f>'2'!DK30</f>
        <v>108980.74967180767</v>
      </c>
      <c r="O10" s="804">
        <f>'2'!DT30</f>
        <v>139812.9934468955</v>
      </c>
    </row>
    <row r="11" spans="1:15">
      <c r="A11" s="794">
        <f t="shared" si="0"/>
        <v>1987</v>
      </c>
      <c r="B11" s="804">
        <f>'2'!G31</f>
        <v>109567.38467468531</v>
      </c>
      <c r="C11" s="804">
        <f>'2'!P31</f>
        <v>117530.69593139489</v>
      </c>
      <c r="D11" s="804">
        <f>'2'!Y31</f>
        <v>115159.17966799546</v>
      </c>
      <c r="E11" s="804">
        <f>'2'!AH31</f>
        <v>125002.46273998755</v>
      </c>
      <c r="F11" s="804">
        <f>'2'!AQ31</f>
        <v>127658.55079907806</v>
      </c>
      <c r="G11" s="804">
        <f>'2'!AZ31</f>
        <v>117060.95831605724</v>
      </c>
      <c r="H11" s="804">
        <f>'2'!BI31</f>
        <v>128977.64986556822</v>
      </c>
      <c r="I11" s="804">
        <f>'2'!BR31</f>
        <v>116934.81934194647</v>
      </c>
      <c r="J11" s="804">
        <f>'2'!CA31</f>
        <v>148800.35454422497</v>
      </c>
      <c r="K11" s="804">
        <f>'2'!CJ31</f>
        <v>158515.75940429815</v>
      </c>
      <c r="L11" s="804">
        <f>'2'!CS31</f>
        <v>87491.163976665353</v>
      </c>
      <c r="M11" s="804">
        <f>'2'!DB31</f>
        <v>122186.35219944771</v>
      </c>
      <c r="N11" s="804">
        <f>'2'!DK31</f>
        <v>109442.02156669636</v>
      </c>
      <c r="O11" s="804">
        <f>'2'!DT31</f>
        <v>142340.76548774284</v>
      </c>
    </row>
    <row r="12" spans="1:15">
      <c r="A12" s="794">
        <f t="shared" si="0"/>
        <v>1988</v>
      </c>
      <c r="B12" s="804">
        <f>'2'!G32</f>
        <v>109181.42553235308</v>
      </c>
      <c r="C12" s="804">
        <f>'2'!P32</f>
        <v>118657.99164080252</v>
      </c>
      <c r="D12" s="804">
        <f>'2'!Y32</f>
        <v>117653.04110459411</v>
      </c>
      <c r="E12" s="804">
        <f>'2'!AH32</f>
        <v>128494.92241108505</v>
      </c>
      <c r="F12" s="804">
        <f>'2'!AQ32</f>
        <v>129530.21089352324</v>
      </c>
      <c r="G12" s="804">
        <f>'2'!AZ32</f>
        <v>118652.84674244106</v>
      </c>
      <c r="H12" s="804">
        <f>'2'!BI32</f>
        <v>130824.9299668368</v>
      </c>
      <c r="I12" s="804">
        <f>'2'!BR32</f>
        <v>119024.58733115419</v>
      </c>
      <c r="J12" s="804">
        <f>'2'!CA32</f>
        <v>150877.21461690191</v>
      </c>
      <c r="K12" s="804">
        <f>'2'!CJ32</f>
        <v>160564.27296096346</v>
      </c>
      <c r="L12" s="804">
        <f>'2'!CS32</f>
        <v>89679.953002476192</v>
      </c>
      <c r="M12" s="804">
        <f>'2'!DB32</f>
        <v>123124.67771222444</v>
      </c>
      <c r="N12" s="804">
        <f>'2'!DK32</f>
        <v>111463.99968336658</v>
      </c>
      <c r="O12" s="804">
        <f>'2'!DT32</f>
        <v>144378.86787441041</v>
      </c>
    </row>
    <row r="13" spans="1:15">
      <c r="A13" s="794">
        <f t="shared" si="0"/>
        <v>1989</v>
      </c>
      <c r="B13" s="804">
        <f>'2'!G33</f>
        <v>110594.76442709756</v>
      </c>
      <c r="C13" s="804">
        <f>'2'!P33</f>
        <v>121142.92448636756</v>
      </c>
      <c r="D13" s="804">
        <f>'2'!Y33</f>
        <v>119881.73590648764</v>
      </c>
      <c r="E13" s="804">
        <f>'2'!AH33</f>
        <v>131506.28321540388</v>
      </c>
      <c r="F13" s="804">
        <f>'2'!AQ33</f>
        <v>130683.23911163716</v>
      </c>
      <c r="G13" s="804">
        <f>'2'!AZ33</f>
        <v>120540.34348224192</v>
      </c>
      <c r="H13" s="804">
        <f>'2'!BI33</f>
        <v>132959.98979427619</v>
      </c>
      <c r="I13" s="804">
        <f>'2'!BR33</f>
        <v>120515.33337533371</v>
      </c>
      <c r="J13" s="804">
        <f>'2'!CA33</f>
        <v>152883.53303226348</v>
      </c>
      <c r="K13" s="804">
        <f>'2'!CJ33</f>
        <v>162857.81429988795</v>
      </c>
      <c r="L13" s="804">
        <f>'2'!CS33</f>
        <v>92011.650289007259</v>
      </c>
      <c r="M13" s="804">
        <f>'2'!DB33</f>
        <v>124082.81762678281</v>
      </c>
      <c r="N13" s="804">
        <f>'2'!DK33</f>
        <v>113969.53773341379</v>
      </c>
      <c r="O13" s="804">
        <f>'2'!DT33</f>
        <v>146464.55967508079</v>
      </c>
    </row>
    <row r="14" spans="1:15">
      <c r="A14" s="794">
        <f t="shared" si="0"/>
        <v>1990</v>
      </c>
      <c r="B14" s="804">
        <f>'2'!G34</f>
        <v>112561.84981833106</v>
      </c>
      <c r="C14" s="804">
        <f>'2'!P34</f>
        <v>124522.715640558</v>
      </c>
      <c r="D14" s="804">
        <f>'2'!Y34</f>
        <v>122677.04076803068</v>
      </c>
      <c r="E14" s="804">
        <f>'2'!AH34</f>
        <v>134449.20902704811</v>
      </c>
      <c r="F14" s="804">
        <f>'2'!AQ34</f>
        <v>130962.17464693825</v>
      </c>
      <c r="G14" s="804">
        <f>'2'!AZ34</f>
        <v>121712.46116882579</v>
      </c>
      <c r="H14" s="804">
        <f>'2'!BI34</f>
        <v>135519.09017094944</v>
      </c>
      <c r="I14" s="804">
        <f>'2'!BR34</f>
        <v>121623.01272256301</v>
      </c>
      <c r="J14" s="804">
        <f>'2'!CA34</f>
        <v>155830.33277362466</v>
      </c>
      <c r="K14" s="804">
        <f>'2'!CJ34</f>
        <v>165825.78655334312</v>
      </c>
      <c r="L14" s="804">
        <f>'2'!CS34</f>
        <v>94134.412223574196</v>
      </c>
      <c r="M14" s="804">
        <f>'2'!DB34</f>
        <v>123580.24265910477</v>
      </c>
      <c r="N14" s="804">
        <f>'2'!DK34</f>
        <v>114496.68594261982</v>
      </c>
      <c r="O14" s="804">
        <f>'2'!DT34</f>
        <v>148542.53293588053</v>
      </c>
    </row>
    <row r="15" spans="1:15">
      <c r="A15" s="794">
        <f t="shared" si="0"/>
        <v>1991</v>
      </c>
      <c r="B15" s="804">
        <f>'2'!G35</f>
        <v>114186.4334274078</v>
      </c>
      <c r="C15" s="804">
        <f>'2'!P35</f>
        <v>128261.40717906956</v>
      </c>
      <c r="D15" s="804">
        <f>'2'!Y35</f>
        <v>125389.37335099817</v>
      </c>
      <c r="E15" s="804">
        <f>'2'!AH35</f>
        <v>137065.45266648044</v>
      </c>
      <c r="F15" s="804">
        <f>'2'!AQ35</f>
        <v>133495.07264302895</v>
      </c>
      <c r="G15" s="804">
        <f>'2'!AZ35</f>
        <v>123179.94295072005</v>
      </c>
      <c r="H15" s="804">
        <f>'2'!BI35</f>
        <v>158142.51927018794</v>
      </c>
      <c r="I15" s="804">
        <f>'2'!BR35</f>
        <v>124062.60154057796</v>
      </c>
      <c r="J15" s="804">
        <f>'2'!CA35</f>
        <v>157846.56104472856</v>
      </c>
      <c r="K15" s="804">
        <f>'2'!CJ35</f>
        <v>168337.03291082851</v>
      </c>
      <c r="L15" s="804">
        <f>'2'!CS35</f>
        <v>96647.175188179084</v>
      </c>
      <c r="M15" s="804">
        <f>'2'!DB35</f>
        <v>125074.79687861037</v>
      </c>
      <c r="N15" s="804">
        <f>'2'!DK35</f>
        <v>116979.45398622446</v>
      </c>
      <c r="O15" s="804">
        <f>'2'!DT35</f>
        <v>149853.44755577997</v>
      </c>
    </row>
    <row r="16" spans="1:15">
      <c r="A16" s="794">
        <f t="shared" si="0"/>
        <v>1992</v>
      </c>
      <c r="B16" s="804">
        <f>'2'!G36</f>
        <v>116403.13761762503</v>
      </c>
      <c r="C16" s="804">
        <f>'2'!P36</f>
        <v>131464.87598996592</v>
      </c>
      <c r="D16" s="804">
        <f>'2'!Y36</f>
        <v>128156.31480463709</v>
      </c>
      <c r="E16" s="804">
        <f>'2'!AH36</f>
        <v>140626.63184677943</v>
      </c>
      <c r="F16" s="804">
        <f>'2'!AQ36</f>
        <v>135110.95134586911</v>
      </c>
      <c r="G16" s="804">
        <f>'2'!AZ36</f>
        <v>125686.98807862499</v>
      </c>
      <c r="H16" s="804">
        <f>'2'!BI36</f>
        <v>158805.9305985191</v>
      </c>
      <c r="I16" s="804">
        <f>'2'!BR36</f>
        <v>126383.43894601782</v>
      </c>
      <c r="J16" s="804">
        <f>'2'!CA36</f>
        <v>158477.6310985946</v>
      </c>
      <c r="K16" s="804">
        <f>'2'!CJ36</f>
        <v>170674.02251990442</v>
      </c>
      <c r="L16" s="804">
        <f>'2'!CS36</f>
        <v>99742.387766039406</v>
      </c>
      <c r="M16" s="804">
        <f>'2'!DB36</f>
        <v>128354.52797277983</v>
      </c>
      <c r="N16" s="804">
        <f>'2'!DK36</f>
        <v>119885.86957893004</v>
      </c>
      <c r="O16" s="804">
        <f>'2'!DT36</f>
        <v>150610.3685900381</v>
      </c>
    </row>
    <row r="17" spans="1:15">
      <c r="A17" s="794">
        <f t="shared" si="0"/>
        <v>1993</v>
      </c>
      <c r="B17" s="804">
        <f>'2'!G37</f>
        <v>116262.37821876479</v>
      </c>
      <c r="C17" s="804">
        <f>'2'!P37</f>
        <v>134931.70945956864</v>
      </c>
      <c r="D17" s="804">
        <f>'2'!Y37</f>
        <v>130710.01324799388</v>
      </c>
      <c r="E17" s="804">
        <f>'2'!AH37</f>
        <v>143463.82524824634</v>
      </c>
      <c r="F17" s="804">
        <f>'2'!AQ37</f>
        <v>135821.06634033623</v>
      </c>
      <c r="G17" s="804">
        <f>'2'!AZ37</f>
        <v>128335.94095306419</v>
      </c>
      <c r="H17" s="804">
        <f>'2'!BI37</f>
        <v>160751.76410920353</v>
      </c>
      <c r="I17" s="804">
        <f>'2'!BR37</f>
        <v>129645.52062807554</v>
      </c>
      <c r="J17" s="804">
        <f>'2'!CA37</f>
        <v>160023.59490566966</v>
      </c>
      <c r="K17" s="804">
        <f>'2'!CJ37</f>
        <v>171698.17491341193</v>
      </c>
      <c r="L17" s="804">
        <f>'2'!CS37</f>
        <v>102613.84681389658</v>
      </c>
      <c r="M17" s="804">
        <f>'2'!DB37</f>
        <v>126831.74684117819</v>
      </c>
      <c r="N17" s="804">
        <f>'2'!DK37</f>
        <v>123112.67360695876</v>
      </c>
      <c r="O17" s="804">
        <f>'2'!DT37</f>
        <v>152093.91486317792</v>
      </c>
    </row>
    <row r="18" spans="1:15">
      <c r="A18" s="794">
        <f t="shared" si="0"/>
        <v>1994</v>
      </c>
      <c r="B18" s="804">
        <f>'2'!G38</f>
        <v>115695.63370667718</v>
      </c>
      <c r="C18" s="804">
        <f>'2'!P38</f>
        <v>137862.4225965979</v>
      </c>
      <c r="D18" s="804">
        <f>'2'!Y38</f>
        <v>133692.84487250162</v>
      </c>
      <c r="E18" s="804">
        <f>'2'!AH38</f>
        <v>144289.66533042939</v>
      </c>
      <c r="F18" s="804">
        <f>'2'!AQ38</f>
        <v>133938.80435709906</v>
      </c>
      <c r="G18" s="804">
        <f>'2'!AZ38</f>
        <v>131617.18672274792</v>
      </c>
      <c r="H18" s="804">
        <f>'2'!BI38</f>
        <v>163214.75414517077</v>
      </c>
      <c r="I18" s="804">
        <f>'2'!BR38</f>
        <v>132665.15938725485</v>
      </c>
      <c r="J18" s="804">
        <f>'2'!CA38</f>
        <v>154563.842030656</v>
      </c>
      <c r="K18" s="804">
        <f>'2'!CJ38</f>
        <v>173243.02120625458</v>
      </c>
      <c r="L18" s="804">
        <f>'2'!CS38</f>
        <v>104810.05900439649</v>
      </c>
      <c r="M18" s="804">
        <f>'2'!DB38</f>
        <v>125617.73016357025</v>
      </c>
      <c r="N18" s="804">
        <f>'2'!DK38</f>
        <v>125499.88578083267</v>
      </c>
      <c r="O18" s="804">
        <f>'2'!DT38</f>
        <v>153108.1381555931</v>
      </c>
    </row>
    <row r="19" spans="1:15">
      <c r="A19" s="794">
        <f t="shared" si="0"/>
        <v>1995</v>
      </c>
      <c r="B19" s="804">
        <f>'2'!G39</f>
        <v>118063.4248367199</v>
      </c>
      <c r="C19" s="804">
        <f>'2'!P39</f>
        <v>142943.18370562809</v>
      </c>
      <c r="D19" s="804">
        <f>'2'!Y39</f>
        <v>135681.26152060635</v>
      </c>
      <c r="E19" s="804">
        <f>'2'!AH39</f>
        <v>144066.43332214747</v>
      </c>
      <c r="F19" s="804">
        <f>'2'!AQ39</f>
        <v>135525.44676427005</v>
      </c>
      <c r="G19" s="804">
        <f>'2'!AZ39</f>
        <v>134747.07617501021</v>
      </c>
      <c r="H19" s="804">
        <f>'2'!BI39</f>
        <v>163345.29926029552</v>
      </c>
      <c r="I19" s="804">
        <f>'2'!BR39</f>
        <v>133834.03861820232</v>
      </c>
      <c r="J19" s="804">
        <f>'2'!CA39</f>
        <v>164165.41837621306</v>
      </c>
      <c r="K19" s="804">
        <f>'2'!CJ39</f>
        <v>176878.79847786302</v>
      </c>
      <c r="L19" s="804">
        <f>'2'!CS39</f>
        <v>107308.12454267433</v>
      </c>
      <c r="M19" s="804">
        <f>'2'!DB39</f>
        <v>127617.56503765343</v>
      </c>
      <c r="N19" s="804">
        <f>'2'!DK39</f>
        <v>124690.1190908229</v>
      </c>
      <c r="O19" s="804">
        <f>'2'!DT39</f>
        <v>154654.41210018605</v>
      </c>
    </row>
    <row r="20" spans="1:15">
      <c r="A20" s="794">
        <f t="shared" si="0"/>
        <v>1996</v>
      </c>
      <c r="B20" s="804">
        <f>'2'!G40</f>
        <v>120039.06255299071</v>
      </c>
      <c r="C20" s="804">
        <f>'2'!P40</f>
        <v>146020.65832868693</v>
      </c>
      <c r="D20" s="804">
        <f>'2'!Y40</f>
        <v>138438.44024604233</v>
      </c>
      <c r="E20" s="804">
        <f>'2'!AH40</f>
        <v>148538.5213017014</v>
      </c>
      <c r="F20" s="804">
        <f>'2'!AQ40</f>
        <v>135270.57888550893</v>
      </c>
      <c r="G20" s="804">
        <f>'2'!AZ40</f>
        <v>134257.58578171823</v>
      </c>
      <c r="H20" s="804">
        <f>'2'!BI40</f>
        <v>163932.5981126269</v>
      </c>
      <c r="I20" s="804">
        <f>'2'!BR40</f>
        <v>136395.66474489018</v>
      </c>
      <c r="J20" s="804">
        <f>'2'!CA40</f>
        <v>165107.74589938816</v>
      </c>
      <c r="K20" s="804">
        <f>'2'!CJ40</f>
        <v>175502.02723473276</v>
      </c>
      <c r="L20" s="804">
        <f>'2'!CS40</f>
        <v>111318.97459920666</v>
      </c>
      <c r="M20" s="804">
        <f>'2'!DB40</f>
        <v>127477.20524608239</v>
      </c>
      <c r="N20" s="804">
        <f>'2'!DK40</f>
        <v>126541.23864801452</v>
      </c>
      <c r="O20" s="804">
        <f>'2'!DT40</f>
        <v>156651.05902459621</v>
      </c>
    </row>
    <row r="21" spans="1:15">
      <c r="A21" s="794">
        <f t="shared" si="0"/>
        <v>1997</v>
      </c>
      <c r="B21" s="804">
        <f>'2'!G41</f>
        <v>124673.20057118648</v>
      </c>
      <c r="C21" s="804">
        <f>'2'!P41</f>
        <v>149028.62001490683</v>
      </c>
      <c r="D21" s="804">
        <f>'2'!Y41</f>
        <v>141486.16226142595</v>
      </c>
      <c r="E21" s="804">
        <f>'2'!AH41</f>
        <v>148484.94160447651</v>
      </c>
      <c r="F21" s="804">
        <f>'2'!AQ41</f>
        <v>137490.14160532173</v>
      </c>
      <c r="G21" s="804">
        <f>'2'!AZ41</f>
        <v>137547.78821054759</v>
      </c>
      <c r="H21" s="804">
        <f>'2'!BI41</f>
        <v>166207.48389351778</v>
      </c>
      <c r="I21" s="804">
        <f>'2'!BR41</f>
        <v>136368.08422338447</v>
      </c>
      <c r="J21" s="804">
        <f>'2'!CA41</f>
        <v>166172.36327782559</v>
      </c>
      <c r="K21" s="804">
        <f>'2'!CJ41</f>
        <v>179035.2613519594</v>
      </c>
      <c r="L21" s="804">
        <f>'2'!CS41</f>
        <v>113896.2010921402</v>
      </c>
      <c r="M21" s="804">
        <f>'2'!DB41</f>
        <v>129828.2488150179</v>
      </c>
      <c r="N21" s="804">
        <f>'2'!DK41</f>
        <v>128953.25877401652</v>
      </c>
      <c r="O21" s="804">
        <f>'2'!DT41</f>
        <v>157380.44904438048</v>
      </c>
    </row>
    <row r="22" spans="1:15">
      <c r="A22" s="794">
        <f t="shared" si="0"/>
        <v>1998</v>
      </c>
      <c r="B22" s="804">
        <f>'2'!G42</f>
        <v>126578.30118067883</v>
      </c>
      <c r="C22" s="804">
        <f>'2'!P42</f>
        <v>152841.42743011299</v>
      </c>
      <c r="D22" s="804">
        <f>'2'!Y42</f>
        <v>144528.7624427129</v>
      </c>
      <c r="E22" s="804">
        <f>'2'!AH42</f>
        <v>147925.91349291621</v>
      </c>
      <c r="F22" s="804">
        <f>'2'!AQ42</f>
        <v>128886.73911235064</v>
      </c>
      <c r="G22" s="804">
        <f>'2'!AZ42</f>
        <v>138358.45572493158</v>
      </c>
      <c r="H22" s="804">
        <f>'2'!BI42</f>
        <v>167650.01668113301</v>
      </c>
      <c r="I22" s="804">
        <f>'2'!BR42</f>
        <v>136606.15029220289</v>
      </c>
      <c r="J22" s="804">
        <f>'2'!CA42</f>
        <v>165597.64772355455</v>
      </c>
      <c r="K22" s="804">
        <f>'2'!CJ42</f>
        <v>189127.94286070511</v>
      </c>
      <c r="L22" s="804">
        <f>'2'!CS42</f>
        <v>115443.45968012206</v>
      </c>
      <c r="M22" s="804">
        <f>'2'!DB42</f>
        <v>131570.7334123163</v>
      </c>
      <c r="N22" s="804">
        <f>'2'!DK42</f>
        <v>129561.42137730907</v>
      </c>
      <c r="O22" s="804">
        <f>'2'!DT42</f>
        <v>159190.95110827856</v>
      </c>
    </row>
    <row r="23" spans="1:15">
      <c r="A23" s="794">
        <f t="shared" si="0"/>
        <v>1999</v>
      </c>
      <c r="B23" s="804">
        <f>'2'!G43</f>
        <v>129506.78766762643</v>
      </c>
      <c r="C23" s="804">
        <f>'2'!P43</f>
        <v>159316.41861085765</v>
      </c>
      <c r="D23" s="804">
        <f>'2'!Y43</f>
        <v>147679.8095812739</v>
      </c>
      <c r="E23" s="804">
        <f>'2'!AH43</f>
        <v>157809.88904207048</v>
      </c>
      <c r="F23" s="804">
        <f>'2'!AQ43</f>
        <v>108483.51047650714</v>
      </c>
      <c r="G23" s="804">
        <f>'2'!AZ43</f>
        <v>137620.75532416345</v>
      </c>
      <c r="H23" s="804">
        <f>'2'!BI43</f>
        <v>168522.05433108099</v>
      </c>
      <c r="I23" s="804">
        <f>'2'!BR43</f>
        <v>138800.03022317792</v>
      </c>
      <c r="J23" s="804">
        <f>'2'!CA43</f>
        <v>163557.96228304147</v>
      </c>
      <c r="K23" s="804">
        <f>'2'!CJ43</f>
        <v>193713.08172591822</v>
      </c>
      <c r="L23" s="804">
        <f>'2'!CS43</f>
        <v>116500.19050692726</v>
      </c>
      <c r="M23" s="804">
        <f>'2'!DB43</f>
        <v>134644.47850187443</v>
      </c>
      <c r="N23" s="804">
        <f>'2'!DK43</f>
        <v>130700.93541459055</v>
      </c>
      <c r="O23" s="804">
        <f>'2'!DT43</f>
        <v>161629.92238844375</v>
      </c>
    </row>
    <row r="24" spans="1:15">
      <c r="A24" s="794">
        <f t="shared" si="0"/>
        <v>2000</v>
      </c>
      <c r="B24" s="804">
        <f>'2'!G44</f>
        <v>133258.15165563376</v>
      </c>
      <c r="C24" s="804">
        <f>'2'!P44</f>
        <v>160567.82034298312</v>
      </c>
      <c r="D24" s="804">
        <f>'2'!Y44</f>
        <v>150938.49902992498</v>
      </c>
      <c r="E24" s="804">
        <f>'2'!AH44</f>
        <v>159613.55940444107</v>
      </c>
      <c r="F24" s="804">
        <f>'2'!AQ44</f>
        <v>117849.25148387974</v>
      </c>
      <c r="G24" s="804">
        <f>'2'!AZ44</f>
        <v>142833.03254005013</v>
      </c>
      <c r="H24" s="804">
        <f>'2'!BI44</f>
        <v>169832.23060022041</v>
      </c>
      <c r="I24" s="804">
        <f>'2'!BR44</f>
        <v>140853.08474780727</v>
      </c>
      <c r="J24" s="804">
        <f>'2'!CA44</f>
        <v>160805.15517337367</v>
      </c>
      <c r="K24" s="804">
        <f>'2'!CJ44</f>
        <v>199254.98387631727</v>
      </c>
      <c r="L24" s="804">
        <f>'2'!CS44</f>
        <v>121180.60145841855</v>
      </c>
      <c r="M24" s="804">
        <f>'2'!DB44</f>
        <v>138436.68318345965</v>
      </c>
      <c r="N24" s="804">
        <f>'2'!DK44</f>
        <v>135469.40438329577</v>
      </c>
      <c r="O24" s="804">
        <f>'2'!DT44</f>
        <v>164018.35761087813</v>
      </c>
    </row>
    <row r="25" spans="1:15">
      <c r="A25" s="794">
        <f t="shared" si="0"/>
        <v>2001</v>
      </c>
      <c r="B25" s="804">
        <f>'2'!G45</f>
        <v>136528.08268227059</v>
      </c>
      <c r="C25" s="804">
        <f>'2'!P45</f>
        <v>159698.85512567623</v>
      </c>
      <c r="D25" s="804">
        <f>'2'!Y45</f>
        <v>153713.29308108991</v>
      </c>
      <c r="E25" s="804">
        <f>'2'!AH45</f>
        <v>170146.07016793173</v>
      </c>
      <c r="F25" s="804">
        <f>'2'!AQ45</f>
        <v>135987.12183267946</v>
      </c>
      <c r="G25" s="804">
        <f>'2'!AZ45</f>
        <v>142991.4999118238</v>
      </c>
      <c r="H25" s="804">
        <f>'2'!BI45</f>
        <v>172597.91454671009</v>
      </c>
      <c r="I25" s="804">
        <f>'2'!BR45</f>
        <v>145521.95823141374</v>
      </c>
      <c r="J25" s="804">
        <f>'2'!CA45</f>
        <v>166513.03444571747</v>
      </c>
      <c r="K25" s="804">
        <f>'2'!CJ45</f>
        <v>205184.08467520858</v>
      </c>
      <c r="L25" s="804">
        <f>'2'!CS45</f>
        <v>124576.94739318844</v>
      </c>
      <c r="M25" s="804">
        <f>'2'!DB45</f>
        <v>145311.40434926256</v>
      </c>
      <c r="N25" s="804">
        <f>'2'!DK45</f>
        <v>136404.11512508447</v>
      </c>
      <c r="O25" s="804">
        <f>'2'!DT45</f>
        <v>166008.44878418624</v>
      </c>
    </row>
    <row r="26" spans="1:15">
      <c r="A26" s="794">
        <f t="shared" si="0"/>
        <v>2002</v>
      </c>
      <c r="B26" s="804">
        <f>'2'!G46</f>
        <v>137017.92949032859</v>
      </c>
      <c r="C26" s="804">
        <f>'2'!P46</f>
        <v>161317.81773585532</v>
      </c>
      <c r="D26" s="804">
        <f>'2'!Y46</f>
        <v>157865.62927587118</v>
      </c>
      <c r="E26" s="804">
        <f>'2'!AH46</f>
        <v>169744.97859347094</v>
      </c>
      <c r="F26" s="804">
        <f>'2'!AQ46</f>
        <v>146919.29927202375</v>
      </c>
      <c r="G26" s="804">
        <f>'2'!AZ46</f>
        <v>141542.34478637326</v>
      </c>
      <c r="H26" s="804">
        <f>'2'!BI46</f>
        <v>172259.65039732881</v>
      </c>
      <c r="I26" s="804">
        <f>'2'!BR46</f>
        <v>145206.54836451565</v>
      </c>
      <c r="J26" s="804">
        <f>'2'!CA46</f>
        <v>165870.25834126153</v>
      </c>
      <c r="K26" s="804">
        <f>'2'!CJ46</f>
        <v>209143.90360154415</v>
      </c>
      <c r="L26" s="804">
        <f>'2'!CS46</f>
        <v>122751.693443949</v>
      </c>
      <c r="M26" s="804">
        <f>'2'!DB46</f>
        <v>146848.3539716604</v>
      </c>
      <c r="N26" s="804">
        <f>'2'!DK46</f>
        <v>137981.22859032001</v>
      </c>
      <c r="O26" s="804">
        <f>'2'!DT46</f>
        <v>168938.16481187937</v>
      </c>
    </row>
    <row r="27" spans="1:15">
      <c r="A27" s="794">
        <f t="shared" si="0"/>
        <v>2003</v>
      </c>
      <c r="B27" s="804">
        <f>'2'!G47</f>
        <v>134390.69289649522</v>
      </c>
      <c r="C27" s="804">
        <f>'2'!P47</f>
        <v>164622.86258482892</v>
      </c>
      <c r="D27" s="804">
        <f>'2'!Y47</f>
        <v>160070.21065774019</v>
      </c>
      <c r="E27" s="804">
        <f>'2'!AH47</f>
        <v>177279.67722269995</v>
      </c>
      <c r="F27" s="804">
        <f>'2'!AQ47</f>
        <v>148741.2449388534</v>
      </c>
      <c r="G27" s="804">
        <f>'2'!AZ47</f>
        <v>143202.07010781896</v>
      </c>
      <c r="H27" s="804">
        <f>'2'!BI47</f>
        <v>175378.48888769775</v>
      </c>
      <c r="I27" s="804">
        <f>'2'!BR47</f>
        <v>144186.9009227893</v>
      </c>
      <c r="J27" s="804">
        <f>'2'!CA47</f>
        <v>173629.42832370661</v>
      </c>
      <c r="K27" s="804">
        <f>'2'!CJ47</f>
        <v>216712.59415252294</v>
      </c>
      <c r="L27" s="804">
        <f>'2'!CS47</f>
        <v>122014.34385126483</v>
      </c>
      <c r="M27" s="804">
        <f>'2'!DB47</f>
        <v>146430.40443972938</v>
      </c>
      <c r="N27" s="804">
        <f>'2'!DK47</f>
        <v>139702.86390935097</v>
      </c>
      <c r="O27" s="804">
        <f>'2'!DT47</f>
        <v>172179.27242809939</v>
      </c>
    </row>
    <row r="28" spans="1:15">
      <c r="A28" s="794">
        <f t="shared" si="0"/>
        <v>2004</v>
      </c>
      <c r="B28" s="804">
        <f>'2'!G48</f>
        <v>137183.05123975588</v>
      </c>
      <c r="C28" s="804">
        <f>'2'!P48</f>
        <v>164530.63558738015</v>
      </c>
      <c r="D28" s="804">
        <f>'2'!Y48</f>
        <v>161154.40327728007</v>
      </c>
      <c r="E28" s="804">
        <f>'2'!AH48</f>
        <v>179756.9609202205</v>
      </c>
      <c r="F28" s="804">
        <f>'2'!AQ48</f>
        <v>156294.22148586751</v>
      </c>
      <c r="G28" s="804">
        <f>'2'!AZ48</f>
        <v>143753.69940323735</v>
      </c>
      <c r="H28" s="804">
        <f>'2'!BI48</f>
        <v>177977.35157699452</v>
      </c>
      <c r="I28" s="804">
        <f>'2'!BR48</f>
        <v>144285.13406594601</v>
      </c>
      <c r="J28" s="804">
        <f>'2'!CA48</f>
        <v>180306.86358044224</v>
      </c>
      <c r="K28" s="804">
        <f>'2'!CJ48</f>
        <v>224440.0098949247</v>
      </c>
      <c r="L28" s="804">
        <f>'2'!CS48</f>
        <v>124408.83557589466</v>
      </c>
      <c r="M28" s="804">
        <f>'2'!DB48</f>
        <v>145011.66535206666</v>
      </c>
      <c r="N28" s="804">
        <f>'2'!DK48</f>
        <v>138527.52373517514</v>
      </c>
      <c r="O28" s="804">
        <f>'2'!DT48</f>
        <v>174505.08106241253</v>
      </c>
    </row>
    <row r="29" spans="1:15">
      <c r="A29" s="794">
        <f t="shared" si="0"/>
        <v>2005</v>
      </c>
      <c r="B29" s="804">
        <f>'2'!G49</f>
        <v>139722.20775765346</v>
      </c>
      <c r="C29" s="804">
        <f>'2'!P49</f>
        <v>166343.85835046979</v>
      </c>
      <c r="D29" s="804">
        <f>'2'!Y49</f>
        <v>165782.91013553724</v>
      </c>
      <c r="E29" s="804">
        <f>'2'!AH49</f>
        <v>188186.03706787768</v>
      </c>
      <c r="F29" s="804">
        <f>'2'!AQ49</f>
        <v>157300.15199365659</v>
      </c>
      <c r="G29" s="804">
        <f>'2'!AZ49</f>
        <v>144958.79321559219</v>
      </c>
      <c r="H29" s="804">
        <f>'2'!BI49</f>
        <v>182334.37844843953</v>
      </c>
      <c r="I29" s="804">
        <f>'2'!BR49</f>
        <v>148029.18491046844</v>
      </c>
      <c r="J29" s="804">
        <f>'2'!CA49</f>
        <v>181950.24131377973</v>
      </c>
      <c r="K29" s="804">
        <f>'2'!CJ49</f>
        <v>232264.96970051926</v>
      </c>
      <c r="L29" s="804">
        <f>'2'!CS49</f>
        <v>128724.21240465863</v>
      </c>
      <c r="M29" s="804">
        <f>'2'!DB49</f>
        <v>151228.98472472766</v>
      </c>
      <c r="N29" s="804">
        <f>'2'!DK49</f>
        <v>140640.01815255321</v>
      </c>
      <c r="O29" s="804">
        <f>'2'!DT49</f>
        <v>178793.9131321235</v>
      </c>
    </row>
    <row r="30" spans="1:15">
      <c r="A30" s="794">
        <f t="shared" si="0"/>
        <v>2006</v>
      </c>
      <c r="B30" s="804">
        <f>'2'!G50</f>
        <v>138755.755037553</v>
      </c>
      <c r="C30" s="804">
        <f>'2'!P50</f>
        <v>171279.39332618375</v>
      </c>
      <c r="D30" s="804">
        <f>'2'!Y50</f>
        <v>171227.39975757545</v>
      </c>
      <c r="E30" s="804">
        <f>'2'!AH50</f>
        <v>189848.00403291246</v>
      </c>
      <c r="F30" s="804">
        <f>'2'!AQ50</f>
        <v>157672.67236591017</v>
      </c>
      <c r="G30" s="804">
        <f>'2'!AZ50</f>
        <v>148928.62741819347</v>
      </c>
      <c r="H30" s="804">
        <f>'2'!BI50</f>
        <v>186905.13209700599</v>
      </c>
      <c r="I30" s="804">
        <f>'2'!BR50</f>
        <v>147046.76927582387</v>
      </c>
      <c r="J30" s="804">
        <f>'2'!CA50</f>
        <v>187278.99509953239</v>
      </c>
      <c r="K30" s="804">
        <f>'2'!CJ50</f>
        <v>237356.98111531901</v>
      </c>
      <c r="L30" s="804">
        <f>'2'!CS50</f>
        <v>127169.33411865812</v>
      </c>
      <c r="M30" s="804">
        <f>'2'!DB50</f>
        <v>154253.28329811219</v>
      </c>
      <c r="N30" s="804">
        <f>'2'!DK50</f>
        <v>137458.70360049093</v>
      </c>
      <c r="O30" s="804">
        <f>'2'!DT50</f>
        <v>184530.99339553865</v>
      </c>
    </row>
    <row r="31" spans="1:15">
      <c r="A31" s="794">
        <f t="shared" si="0"/>
        <v>2007</v>
      </c>
      <c r="B31" s="804">
        <f>'2'!G51</f>
        <v>137366.80299140624</v>
      </c>
      <c r="C31" s="804">
        <f>'2'!P51</f>
        <v>174333.74826007514</v>
      </c>
      <c r="D31" s="804">
        <f>'2'!Y51</f>
        <v>175913.87072270867</v>
      </c>
      <c r="E31" s="804">
        <f>'2'!AH51</f>
        <v>184462.14583660103</v>
      </c>
      <c r="F31" s="804">
        <f>'2'!AQ51</f>
        <v>153393.03402786818</v>
      </c>
      <c r="G31" s="804">
        <f>'2'!AZ51</f>
        <v>148901.79323717364</v>
      </c>
      <c r="H31" s="804">
        <f>'2'!BI51</f>
        <v>190193.47524714566</v>
      </c>
      <c r="I31" s="804">
        <f>'2'!BR51</f>
        <v>148380.76936732291</v>
      </c>
      <c r="J31" s="804">
        <f>'2'!CA51</f>
        <v>185281.79135008794</v>
      </c>
      <c r="K31" s="804">
        <f>'2'!CJ51</f>
        <v>241679.24489185732</v>
      </c>
      <c r="L31" s="804">
        <f>'2'!CS51</f>
        <v>122899.71418796909</v>
      </c>
      <c r="M31" s="804">
        <f>'2'!DB51</f>
        <v>160433.15946882096</v>
      </c>
      <c r="N31" s="804">
        <f>'2'!DK51</f>
        <v>141949.28686712336</v>
      </c>
      <c r="O31" s="804">
        <f>'2'!DT51</f>
        <v>187293.26341642209</v>
      </c>
    </row>
    <row r="32" spans="1:15">
      <c r="A32" s="794">
        <f t="shared" si="0"/>
        <v>2008</v>
      </c>
      <c r="B32" s="804">
        <f>'2'!G52</f>
        <v>144127.36272823572</v>
      </c>
      <c r="C32" s="804">
        <f>'2'!P52</f>
        <v>176297.78450931443</v>
      </c>
      <c r="D32" s="804">
        <f>'2'!Y52</f>
        <v>177561.76977098733</v>
      </c>
      <c r="E32" s="804">
        <f>'2'!AH52</f>
        <v>184638.44609092874</v>
      </c>
      <c r="F32" s="804">
        <f>'2'!AQ52</f>
        <v>162853.40168476402</v>
      </c>
      <c r="G32" s="804">
        <f>'2'!AZ52</f>
        <v>146761.51519651277</v>
      </c>
      <c r="H32" s="804">
        <f>'2'!BI52</f>
        <v>192561.80605618321</v>
      </c>
      <c r="I32" s="804">
        <f>'2'!BR52</f>
        <v>149134.88434485576</v>
      </c>
      <c r="J32" s="804">
        <f>'2'!CA52</f>
        <v>190986.95444370148</v>
      </c>
      <c r="K32" s="804">
        <f>'2'!CJ52</f>
        <v>240928.4807350859</v>
      </c>
      <c r="L32" s="804">
        <f>'2'!CS52</f>
        <v>125329.33330049262</v>
      </c>
      <c r="M32" s="804">
        <f>'2'!DB52</f>
        <v>157315.16330676229</v>
      </c>
      <c r="N32" s="804">
        <f>'2'!DK52</f>
        <v>151881.38146071124</v>
      </c>
      <c r="O32" s="804">
        <f>'2'!DT52</f>
        <v>186649.55191774835</v>
      </c>
    </row>
    <row r="33" spans="1:15">
      <c r="A33" s="794">
        <f t="shared" si="0"/>
        <v>2009</v>
      </c>
      <c r="B33" s="804">
        <f>'2'!G53</f>
        <v>139956.41606155678</v>
      </c>
      <c r="C33" s="804">
        <f>'2'!P53</f>
        <v>183069.85986765075</v>
      </c>
      <c r="D33" s="804">
        <f>'2'!Y53</f>
        <v>177046.21982720739</v>
      </c>
      <c r="E33" s="804">
        <f>'2'!AH53</f>
        <v>189573.9649050275</v>
      </c>
      <c r="F33" s="804">
        <f>'2'!AQ53</f>
        <v>167276.13297608314</v>
      </c>
      <c r="G33" s="804">
        <f>'2'!AZ53</f>
        <v>148662.1412104278</v>
      </c>
      <c r="H33" s="804">
        <f>'2'!BI53</f>
        <v>198702.42392890356</v>
      </c>
      <c r="I33" s="804">
        <f>'2'!BR53</f>
        <v>151876.34708978879</v>
      </c>
      <c r="J33" s="804">
        <f>'2'!CA53</f>
        <v>200264.69363616241</v>
      </c>
      <c r="K33" s="804">
        <f>'2'!CJ53</f>
        <v>258803.77369208599</v>
      </c>
      <c r="L33" s="804">
        <f>'2'!CS53</f>
        <v>125466.82758629917</v>
      </c>
      <c r="M33" s="804">
        <f>'2'!DB53</f>
        <v>156613.47378749639</v>
      </c>
      <c r="N33" s="804">
        <f>'2'!DK53</f>
        <v>149528.09387221551</v>
      </c>
      <c r="O33" s="804">
        <f>'2'!DT53</f>
        <v>192378.8257248892</v>
      </c>
    </row>
    <row r="34" spans="1:15">
      <c r="A34" s="794" t="s">
        <v>1053</v>
      </c>
      <c r="B34" s="794"/>
      <c r="C34" s="794"/>
      <c r="D34" s="794"/>
      <c r="E34" s="794"/>
      <c r="F34" s="794"/>
      <c r="G34" s="794"/>
      <c r="H34" s="794"/>
      <c r="I34" s="794"/>
      <c r="J34" s="794"/>
      <c r="K34" s="794"/>
      <c r="L34" s="794"/>
      <c r="M34" s="795"/>
      <c r="N34" s="795"/>
      <c r="O34" s="795"/>
    </row>
    <row r="35" spans="1:15">
      <c r="A35" s="794" t="s">
        <v>742</v>
      </c>
      <c r="B35" s="805">
        <f>B33-B4</f>
        <v>44446.660791451563</v>
      </c>
      <c r="C35" s="805">
        <f t="shared" ref="C35:O35" si="1">C33-C4</f>
        <v>80898.019254489598</v>
      </c>
      <c r="D35" s="805">
        <f t="shared" si="1"/>
        <v>80833.698907575526</v>
      </c>
      <c r="E35" s="805">
        <f t="shared" si="1"/>
        <v>83830.673057517532</v>
      </c>
      <c r="F35" s="805">
        <f t="shared" si="1"/>
        <v>53937.013914667812</v>
      </c>
      <c r="G35" s="805">
        <f t="shared" si="1"/>
        <v>45052.636035630625</v>
      </c>
      <c r="H35" s="805">
        <f t="shared" si="1"/>
        <v>85764.486186467155</v>
      </c>
      <c r="I35" s="805">
        <f t="shared" si="1"/>
        <v>50748.550142437773</v>
      </c>
      <c r="J35" s="805">
        <f t="shared" si="1"/>
        <v>67997.927959152235</v>
      </c>
      <c r="K35" s="805">
        <f t="shared" si="1"/>
        <v>122397.8426834057</v>
      </c>
      <c r="L35" s="805">
        <f t="shared" si="1"/>
        <v>49829.225760296977</v>
      </c>
      <c r="M35" s="805">
        <f t="shared" si="1"/>
        <v>45218.025017559674</v>
      </c>
      <c r="N35" s="805">
        <f t="shared" si="1"/>
        <v>53658.567403051085</v>
      </c>
      <c r="O35" s="805">
        <f t="shared" si="1"/>
        <v>65603.040338862076</v>
      </c>
    </row>
    <row r="36" spans="1:15">
      <c r="A36" s="794" t="s">
        <v>1056</v>
      </c>
      <c r="B36" s="805">
        <f t="shared" ref="B36:L36" si="2">B14-B4</f>
        <v>17052.094548225839</v>
      </c>
      <c r="C36" s="805">
        <f t="shared" si="2"/>
        <v>22350.875027396847</v>
      </c>
      <c r="D36" s="805">
        <f t="shared" si="2"/>
        <v>26464.519848398821</v>
      </c>
      <c r="E36" s="805">
        <f t="shared" si="2"/>
        <v>28705.917179538141</v>
      </c>
      <c r="F36" s="805">
        <f t="shared" si="2"/>
        <v>17623.055585522918</v>
      </c>
      <c r="G36" s="805">
        <f t="shared" si="2"/>
        <v>18102.955994028613</v>
      </c>
      <c r="H36" s="805">
        <f t="shared" si="2"/>
        <v>22581.152428513029</v>
      </c>
      <c r="I36" s="805">
        <f t="shared" si="2"/>
        <v>20495.215775211997</v>
      </c>
      <c r="J36" s="805">
        <f t="shared" si="2"/>
        <v>23563.567096614483</v>
      </c>
      <c r="K36" s="805">
        <f t="shared" si="2"/>
        <v>29419.855544662831</v>
      </c>
      <c r="L36" s="805">
        <f t="shared" si="2"/>
        <v>18496.810397572001</v>
      </c>
      <c r="M36" s="805">
        <f t="shared" ref="M36:O36" si="3">M14-M4</f>
        <v>12184.793889168053</v>
      </c>
      <c r="N36" s="805">
        <f t="shared" si="3"/>
        <v>18627.159473455395</v>
      </c>
      <c r="O36" s="805">
        <f t="shared" si="3"/>
        <v>21766.747549853404</v>
      </c>
    </row>
    <row r="37" spans="1:15">
      <c r="A37" s="794" t="s">
        <v>1057</v>
      </c>
      <c r="B37" s="805">
        <f t="shared" ref="B37:L37" si="4">B24-B14</f>
        <v>20696.301837302701</v>
      </c>
      <c r="C37" s="805">
        <f t="shared" si="4"/>
        <v>36045.104702425117</v>
      </c>
      <c r="D37" s="805">
        <f t="shared" si="4"/>
        <v>28261.458261894295</v>
      </c>
      <c r="E37" s="805">
        <f t="shared" si="4"/>
        <v>25164.350377392955</v>
      </c>
      <c r="F37" s="805">
        <f t="shared" si="4"/>
        <v>-13112.923163058513</v>
      </c>
      <c r="G37" s="805">
        <f t="shared" si="4"/>
        <v>21120.571371224345</v>
      </c>
      <c r="H37" s="805">
        <f t="shared" si="4"/>
        <v>34313.140429270978</v>
      </c>
      <c r="I37" s="805">
        <f t="shared" si="4"/>
        <v>19230.072025244255</v>
      </c>
      <c r="J37" s="805">
        <f t="shared" si="4"/>
        <v>4974.8223997490131</v>
      </c>
      <c r="K37" s="805">
        <f t="shared" si="4"/>
        <v>33429.197322974156</v>
      </c>
      <c r="L37" s="805">
        <f t="shared" si="4"/>
        <v>27046.189234844351</v>
      </c>
      <c r="M37" s="805">
        <f t="shared" ref="M37:O37" si="5">M24-M14</f>
        <v>14856.440524354883</v>
      </c>
      <c r="N37" s="805">
        <f t="shared" si="5"/>
        <v>20972.718440675948</v>
      </c>
      <c r="O37" s="805">
        <f t="shared" si="5"/>
        <v>15475.824674997595</v>
      </c>
    </row>
    <row r="38" spans="1:15">
      <c r="A38" s="794" t="s">
        <v>1058</v>
      </c>
      <c r="B38" s="805">
        <f t="shared" ref="B38:L38" si="6">B33-B24</f>
        <v>6698.2644059230224</v>
      </c>
      <c r="C38" s="805">
        <f t="shared" si="6"/>
        <v>22502.039524667634</v>
      </c>
      <c r="D38" s="805">
        <f t="shared" si="6"/>
        <v>26107.720797282411</v>
      </c>
      <c r="E38" s="805">
        <f t="shared" si="6"/>
        <v>29960.405500586436</v>
      </c>
      <c r="F38" s="805">
        <f t="shared" si="6"/>
        <v>49426.881492203407</v>
      </c>
      <c r="G38" s="805">
        <f t="shared" si="6"/>
        <v>5829.1086703776673</v>
      </c>
      <c r="H38" s="805">
        <f t="shared" si="6"/>
        <v>28870.193328683148</v>
      </c>
      <c r="I38" s="805">
        <f t="shared" si="6"/>
        <v>11023.262341981521</v>
      </c>
      <c r="J38" s="805">
        <f t="shared" si="6"/>
        <v>39459.53846278874</v>
      </c>
      <c r="K38" s="805">
        <f t="shared" si="6"/>
        <v>59548.789815768716</v>
      </c>
      <c r="L38" s="805">
        <f t="shared" si="6"/>
        <v>4286.2261278806254</v>
      </c>
      <c r="M38" s="805">
        <f t="shared" ref="M38:O38" si="7">M33-M24</f>
        <v>18176.790604036738</v>
      </c>
      <c r="N38" s="805">
        <f t="shared" si="7"/>
        <v>14058.689488919743</v>
      </c>
      <c r="O38" s="805">
        <f t="shared" si="7"/>
        <v>28360.468114011077</v>
      </c>
    </row>
    <row r="39" spans="1:15">
      <c r="A39" s="794" t="s">
        <v>1054</v>
      </c>
      <c r="B39" s="794"/>
      <c r="C39" s="794"/>
      <c r="D39" s="794"/>
      <c r="E39" s="794"/>
      <c r="F39" s="794"/>
      <c r="G39" s="794"/>
      <c r="H39" s="794"/>
      <c r="I39" s="794"/>
      <c r="J39" s="794"/>
      <c r="K39" s="794"/>
      <c r="L39" s="794"/>
      <c r="M39" s="795"/>
      <c r="N39" s="795"/>
      <c r="O39" s="795"/>
    </row>
    <row r="40" spans="1:15">
      <c r="A40" s="794" t="s">
        <v>742</v>
      </c>
      <c r="B40" s="800">
        <f>100*(B33-B4)/B4</f>
        <v>46.536252412912916</v>
      </c>
      <c r="C40" s="800">
        <f t="shared" ref="C40:O40" si="8">100*(C33-C4)/C4</f>
        <v>79.178390806114933</v>
      </c>
      <c r="D40" s="800">
        <f t="shared" si="8"/>
        <v>84.015778959889687</v>
      </c>
      <c r="E40" s="800">
        <f t="shared" si="8"/>
        <v>79.277532969569236</v>
      </c>
      <c r="F40" s="800">
        <f t="shared" si="8"/>
        <v>47.589053418917821</v>
      </c>
      <c r="G40" s="800">
        <f t="shared" si="8"/>
        <v>43.483110897618303</v>
      </c>
      <c r="H40" s="800">
        <f t="shared" si="8"/>
        <v>75.939483136357254</v>
      </c>
      <c r="I40" s="800">
        <f t="shared" si="8"/>
        <v>50.182592397279649</v>
      </c>
      <c r="J40" s="800">
        <f>100*(J33-J4)/J4</f>
        <v>51.409685275891817</v>
      </c>
      <c r="K40" s="800">
        <f t="shared" si="8"/>
        <v>89.73058706341503</v>
      </c>
      <c r="L40" s="800">
        <f t="shared" si="8"/>
        <v>65.878907523965168</v>
      </c>
      <c r="M40" s="800">
        <f t="shared" si="8"/>
        <v>40.592345124393511</v>
      </c>
      <c r="N40" s="800">
        <f t="shared" si="8"/>
        <v>55.97041038928036</v>
      </c>
      <c r="O40" s="800">
        <f t="shared" si="8"/>
        <v>51.747295541576392</v>
      </c>
    </row>
    <row r="41" spans="1:15">
      <c r="A41" s="794" t="s">
        <v>1056</v>
      </c>
      <c r="B41" s="800">
        <f t="shared" ref="B41:L41" si="9">100*(B14-B4)/B4</f>
        <v>17.853772632964947</v>
      </c>
      <c r="C41" s="800">
        <f t="shared" si="9"/>
        <v>21.875768208992941</v>
      </c>
      <c r="D41" s="800">
        <f t="shared" si="9"/>
        <v>27.506315805304734</v>
      </c>
      <c r="E41" s="800">
        <f t="shared" si="9"/>
        <v>27.146797378820306</v>
      </c>
      <c r="F41" s="800">
        <f t="shared" si="9"/>
        <v>15.548961145510114</v>
      </c>
      <c r="G41" s="800">
        <f t="shared" si="9"/>
        <v>17.472292685393622</v>
      </c>
      <c r="H41" s="800">
        <f t="shared" si="9"/>
        <v>19.994302074127713</v>
      </c>
      <c r="I41" s="800">
        <f t="shared" si="9"/>
        <v>20.266649125049348</v>
      </c>
      <c r="J41" s="800">
        <f t="shared" si="9"/>
        <v>17.815183561799426</v>
      </c>
      <c r="K41" s="800">
        <f t="shared" si="9"/>
        <v>21.567871226061772</v>
      </c>
      <c r="L41" s="800">
        <f t="shared" si="9"/>
        <v>24.454517265264865</v>
      </c>
      <c r="M41" s="800">
        <f t="shared" ref="M41:O41" si="10">100*(M14-M4)/M4</f>
        <v>10.938322906111827</v>
      </c>
      <c r="N41" s="800">
        <f t="shared" si="10"/>
        <v>19.429698006745298</v>
      </c>
      <c r="O41" s="800">
        <f t="shared" si="10"/>
        <v>17.169483496848031</v>
      </c>
    </row>
    <row r="42" spans="1:15">
      <c r="A42" s="794" t="s">
        <v>1057</v>
      </c>
      <c r="B42" s="800">
        <f t="shared" ref="B42:L42" si="11">100*(B24-B14)/B14</f>
        <v>18.386604227547299</v>
      </c>
      <c r="C42" s="800">
        <f t="shared" si="11"/>
        <v>28.946609875158352</v>
      </c>
      <c r="D42" s="800">
        <f t="shared" si="11"/>
        <v>23.037283981550978</v>
      </c>
      <c r="E42" s="800">
        <f t="shared" si="11"/>
        <v>18.716622105475132</v>
      </c>
      <c r="F42" s="800">
        <f t="shared" si="11"/>
        <v>-10.012756124743442</v>
      </c>
      <c r="G42" s="800">
        <f t="shared" si="11"/>
        <v>17.352842238501999</v>
      </c>
      <c r="H42" s="800">
        <f t="shared" si="11"/>
        <v>25.319783645231787</v>
      </c>
      <c r="I42" s="800">
        <f t="shared" si="11"/>
        <v>15.81121170638192</v>
      </c>
      <c r="J42" s="800">
        <f t="shared" si="11"/>
        <v>3.1924608715146348</v>
      </c>
      <c r="K42" s="800">
        <f t="shared" si="11"/>
        <v>20.159227354076563</v>
      </c>
      <c r="L42" s="800">
        <f t="shared" si="11"/>
        <v>28.731458130963016</v>
      </c>
      <c r="M42" s="800">
        <f t="shared" ref="M42:O42" si="12">100*(M24-M14)/M14</f>
        <v>12.021695543466659</v>
      </c>
      <c r="N42" s="800">
        <f t="shared" si="12"/>
        <v>18.317314835807963</v>
      </c>
      <c r="O42" s="800">
        <f t="shared" si="12"/>
        <v>10.418446736516771</v>
      </c>
    </row>
    <row r="43" spans="1:15">
      <c r="A43" s="794" t="s">
        <v>1058</v>
      </c>
      <c r="B43" s="800">
        <f t="shared" ref="B43:L43" si="13">100*(B33-B24)/B24</f>
        <v>5.026532578084006</v>
      </c>
      <c r="C43" s="800">
        <f t="shared" si="13"/>
        <v>14.014040594561129</v>
      </c>
      <c r="D43" s="800">
        <f t="shared" si="13"/>
        <v>17.29692620840645</v>
      </c>
      <c r="E43" s="800">
        <f t="shared" si="13"/>
        <v>18.77058917323588</v>
      </c>
      <c r="F43" s="800">
        <f t="shared" si="13"/>
        <v>41.940768286478573</v>
      </c>
      <c r="G43" s="800">
        <f t="shared" si="13"/>
        <v>4.081064839635884</v>
      </c>
      <c r="H43" s="800">
        <f t="shared" si="13"/>
        <v>16.999242856700533</v>
      </c>
      <c r="I43" s="800">
        <f t="shared" si="13"/>
        <v>7.82607094599192</v>
      </c>
      <c r="J43" s="800">
        <f t="shared" si="13"/>
        <v>24.538727269188012</v>
      </c>
      <c r="K43" s="800">
        <f t="shared" si="13"/>
        <v>29.885721630296679</v>
      </c>
      <c r="L43" s="800">
        <f t="shared" si="13"/>
        <v>3.5370563244409912</v>
      </c>
      <c r="M43" s="800">
        <f t="shared" ref="M43:O43" si="14">100*(M33-M24)/M24</f>
        <v>13.130039080717077</v>
      </c>
      <c r="N43" s="800">
        <f t="shared" si="14"/>
        <v>10.377759873470934</v>
      </c>
      <c r="O43" s="800">
        <f t="shared" si="14"/>
        <v>17.291032861878953</v>
      </c>
    </row>
    <row r="44" spans="1:15">
      <c r="A44" s="794"/>
      <c r="B44" s="794"/>
      <c r="C44" s="794"/>
      <c r="D44" s="794"/>
      <c r="E44" s="794"/>
      <c r="F44" s="794"/>
      <c r="G44" s="794"/>
      <c r="H44" s="794"/>
      <c r="I44" s="794"/>
      <c r="J44" s="794"/>
      <c r="K44" s="794"/>
      <c r="L44" s="795"/>
      <c r="M44" s="795"/>
      <c r="N44" s="795"/>
      <c r="O44" s="795"/>
    </row>
    <row r="45" spans="1:15">
      <c r="A45" s="794" t="s">
        <v>1078</v>
      </c>
      <c r="B45" s="801"/>
      <c r="C45" s="801"/>
      <c r="D45" s="801"/>
      <c r="E45" s="801"/>
      <c r="F45" s="801"/>
      <c r="G45" s="801"/>
      <c r="H45" s="801"/>
      <c r="I45" s="801"/>
      <c r="J45" s="801"/>
      <c r="K45" s="801"/>
      <c r="L45" s="801"/>
      <c r="M45" s="801"/>
      <c r="N45" s="801"/>
      <c r="O45" s="795"/>
    </row>
    <row r="46" spans="1:15">
      <c r="A46" s="801"/>
      <c r="B46" s="801"/>
      <c r="C46" s="801"/>
      <c r="D46" s="801"/>
      <c r="E46" s="801"/>
      <c r="F46" s="801"/>
      <c r="G46" s="801"/>
      <c r="H46" s="801"/>
      <c r="I46" s="801"/>
      <c r="J46" s="801"/>
      <c r="K46" s="801"/>
      <c r="L46" s="801"/>
      <c r="M46" s="801"/>
      <c r="N46" s="801"/>
      <c r="O46" s="795"/>
    </row>
    <row r="47" spans="1:15">
      <c r="A47" s="801"/>
      <c r="B47" s="801"/>
      <c r="C47" s="801"/>
      <c r="D47" s="801"/>
      <c r="E47" s="801"/>
      <c r="F47" s="801"/>
      <c r="G47" s="801"/>
      <c r="H47" s="801"/>
      <c r="I47" s="801"/>
      <c r="J47" s="801"/>
      <c r="K47" s="801"/>
      <c r="L47" s="801"/>
      <c r="M47" s="801"/>
      <c r="N47" s="801"/>
      <c r="O47" s="795"/>
    </row>
    <row r="48" spans="1:15">
      <c r="A48" s="801"/>
      <c r="B48" s="801"/>
      <c r="C48" s="801"/>
      <c r="D48" s="801"/>
      <c r="E48" s="801"/>
      <c r="F48" s="801"/>
      <c r="G48" s="801"/>
      <c r="H48" s="801"/>
      <c r="I48" s="801"/>
      <c r="J48" s="801"/>
      <c r="K48" s="801"/>
      <c r="L48" s="801"/>
      <c r="M48" s="801"/>
      <c r="N48" s="801"/>
      <c r="O48" s="795"/>
    </row>
    <row r="49" spans="1:15">
      <c r="A49" s="795"/>
      <c r="B49" s="795"/>
      <c r="C49" s="795"/>
      <c r="D49" s="795"/>
      <c r="E49" s="795"/>
      <c r="F49" s="795"/>
      <c r="G49" s="795"/>
      <c r="H49" s="795"/>
      <c r="I49" s="795"/>
      <c r="J49" s="795"/>
      <c r="K49" s="795"/>
      <c r="L49" s="795"/>
      <c r="M49" s="795"/>
      <c r="N49" s="795"/>
      <c r="O49" s="795"/>
    </row>
    <row r="50" spans="1:15">
      <c r="A50" s="795"/>
      <c r="B50" s="795"/>
      <c r="C50" s="795"/>
      <c r="D50" s="795"/>
      <c r="E50" s="795"/>
      <c r="F50" s="795"/>
      <c r="G50" s="795"/>
      <c r="H50" s="795"/>
      <c r="I50" s="795"/>
      <c r="J50" s="795"/>
      <c r="K50" s="795"/>
      <c r="L50" s="795"/>
      <c r="M50" s="795"/>
      <c r="N50" s="795"/>
      <c r="O50" s="795"/>
    </row>
  </sheetData>
  <pageMargins left="0.7" right="0.7" top="0.75" bottom="0.75" header="0.3" footer="0.3"/>
</worksheet>
</file>

<file path=xl/worksheets/sheet168.xml><?xml version="1.0" encoding="utf-8"?>
<worksheet xmlns="http://schemas.openxmlformats.org/spreadsheetml/2006/main" xmlns:r="http://schemas.openxmlformats.org/officeDocument/2006/relationships">
  <dimension ref="A1:O50"/>
  <sheetViews>
    <sheetView topLeftCell="A9" workbookViewId="0">
      <selection activeCell="R37" sqref="R37"/>
    </sheetView>
  </sheetViews>
  <sheetFormatPr defaultRowHeight="11.25"/>
  <cols>
    <col min="1" max="11" width="9.140625" style="792"/>
    <col min="12" max="12" width="13.7109375" style="792" bestFit="1" customWidth="1"/>
    <col min="13" max="13" width="11.28515625" style="792" bestFit="1" customWidth="1"/>
    <col min="14" max="16384" width="9.140625" style="792"/>
  </cols>
  <sheetData>
    <row r="1" spans="1:15">
      <c r="A1" s="794" t="s">
        <v>1064</v>
      </c>
      <c r="B1" s="794"/>
      <c r="C1" s="794"/>
      <c r="D1" s="794"/>
      <c r="E1" s="794"/>
      <c r="F1" s="794"/>
      <c r="G1" s="794"/>
      <c r="H1" s="794"/>
      <c r="I1" s="794"/>
      <c r="J1" s="794"/>
      <c r="K1" s="795"/>
      <c r="L1" s="795"/>
      <c r="M1" s="795"/>
      <c r="N1" s="795"/>
      <c r="O1" s="795"/>
    </row>
    <row r="2" spans="1:15">
      <c r="A2" s="794"/>
      <c r="B2" s="794"/>
      <c r="C2" s="794"/>
      <c r="D2" s="794"/>
      <c r="E2" s="794"/>
      <c r="F2" s="794"/>
      <c r="G2" s="794"/>
      <c r="H2" s="794"/>
      <c r="I2" s="794"/>
      <c r="J2" s="794"/>
      <c r="K2" s="795"/>
      <c r="L2" s="795"/>
      <c r="M2" s="795"/>
      <c r="N2" s="795"/>
      <c r="O2" s="795"/>
    </row>
    <row r="3" spans="1:15" s="793" customFormat="1">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797">
        <f>'9'!F24</f>
        <v>0.55382158753653732</v>
      </c>
      <c r="C4" s="797">
        <f>'9'!N24</f>
        <v>0.8506801849695006</v>
      </c>
      <c r="D4" s="797">
        <f>'9'!V24</f>
        <v>0.46722391077022529</v>
      </c>
      <c r="E4" s="797">
        <f>'9'!AD24</f>
        <v>0.56739412859408167</v>
      </c>
      <c r="F4" s="797">
        <f>'9'!AL24</f>
        <v>0.84996841313925575</v>
      </c>
      <c r="G4" s="797">
        <f>'9'!AT24</f>
        <v>0.61886868384591309</v>
      </c>
      <c r="H4" s="797">
        <f>'9'!BB24</f>
        <v>0.80254296119830248</v>
      </c>
      <c r="I4" s="797">
        <f>'9'!BJ24</f>
        <v>0.58149595563546186</v>
      </c>
      <c r="J4" s="797">
        <f>'9'!BR24</f>
        <v>0.75456669907330332</v>
      </c>
      <c r="K4" s="797">
        <f>'9'!BZ24</f>
        <v>0.7150067670216631</v>
      </c>
      <c r="L4" s="797">
        <f>'9'!CH24</f>
        <v>0.48139867705612993</v>
      </c>
      <c r="M4" s="798">
        <f>'9'!CP24</f>
        <v>0.76886175443505966</v>
      </c>
      <c r="N4" s="798">
        <f>'9'!CX24</f>
        <v>0.64388656967445623</v>
      </c>
      <c r="O4" s="798">
        <f>'9'!DF24</f>
        <v>0.26598571608005345</v>
      </c>
    </row>
    <row r="5" spans="1:15">
      <c r="A5" s="794">
        <f>A4+1</f>
        <v>1981</v>
      </c>
      <c r="B5" s="797">
        <f>'9'!F25</f>
        <v>0.55382158753653732</v>
      </c>
      <c r="C5" s="797">
        <f>'9'!N25</f>
        <v>0.8506801849695006</v>
      </c>
      <c r="D5" s="797">
        <f>'9'!V25</f>
        <v>0.46722391077022529</v>
      </c>
      <c r="E5" s="797">
        <f>'9'!AD25</f>
        <v>0.56739412859408167</v>
      </c>
      <c r="F5" s="797">
        <f>'9'!AL25</f>
        <v>0.84996841313925575</v>
      </c>
      <c r="G5" s="797">
        <f>'9'!AT25</f>
        <v>0.61886868384591309</v>
      </c>
      <c r="H5" s="797">
        <f>'9'!BB25</f>
        <v>0.80254296119830248</v>
      </c>
      <c r="I5" s="797">
        <f>'9'!BJ25</f>
        <v>0.58149595563546186</v>
      </c>
      <c r="J5" s="797">
        <f>'9'!BR25</f>
        <v>0.75456669907330332</v>
      </c>
      <c r="K5" s="797">
        <f>'9'!BZ25</f>
        <v>0.72880112242424766</v>
      </c>
      <c r="L5" s="797">
        <f>'9'!CH25</f>
        <v>0.49241285061869466</v>
      </c>
      <c r="M5" s="798">
        <f>'9'!CP25</f>
        <v>0.7678357741316717</v>
      </c>
      <c r="N5" s="798">
        <f>'9'!CX25</f>
        <v>0.61297442065755847</v>
      </c>
      <c r="O5" s="798">
        <f>'9'!DF25</f>
        <v>0.24425014373305803</v>
      </c>
    </row>
    <row r="6" spans="1:15">
      <c r="A6" s="794">
        <f t="shared" ref="A6:A33" si="0">A5+1</f>
        <v>1982</v>
      </c>
      <c r="B6" s="797">
        <f>'9'!F26</f>
        <v>0.549263074685991</v>
      </c>
      <c r="C6" s="797">
        <f>'9'!N26</f>
        <v>0.8506801849695006</v>
      </c>
      <c r="D6" s="797">
        <f>'9'!V26</f>
        <v>0.49422747665071093</v>
      </c>
      <c r="E6" s="797">
        <f>'9'!AD26</f>
        <v>0.56739412859408167</v>
      </c>
      <c r="F6" s="797">
        <f>'9'!AL26</f>
        <v>0.84996841313925575</v>
      </c>
      <c r="G6" s="797">
        <f>'9'!AT26</f>
        <v>0.60695706931180526</v>
      </c>
      <c r="H6" s="797">
        <f>'9'!BB26</f>
        <v>0.80431908333590751</v>
      </c>
      <c r="I6" s="797">
        <f>'9'!BJ26</f>
        <v>0.58149595563546186</v>
      </c>
      <c r="J6" s="797">
        <f>'9'!BR26</f>
        <v>0.75456669907330332</v>
      </c>
      <c r="K6" s="797">
        <f>'9'!BZ26</f>
        <v>0.74168402262300037</v>
      </c>
      <c r="L6" s="797">
        <f>'9'!CH26</f>
        <v>0.50319925293123791</v>
      </c>
      <c r="M6" s="798">
        <f>'9'!CP26</f>
        <v>0.74665391556037097</v>
      </c>
      <c r="N6" s="798">
        <f>'9'!CX26</f>
        <v>0.57961787839186085</v>
      </c>
      <c r="O6" s="798">
        <f>'9'!DF26</f>
        <v>0.22200484117156216</v>
      </c>
    </row>
    <row r="7" spans="1:15">
      <c r="A7" s="794">
        <f t="shared" si="0"/>
        <v>1983</v>
      </c>
      <c r="B7" s="797">
        <f>'9'!F27</f>
        <v>0.54466874614859906</v>
      </c>
      <c r="C7" s="797">
        <f>'9'!N27</f>
        <v>0.8506801849695006</v>
      </c>
      <c r="D7" s="797">
        <f>'9'!V27</f>
        <v>0.50099011547271566</v>
      </c>
      <c r="E7" s="797">
        <f>'9'!AD27</f>
        <v>0.56739412859408167</v>
      </c>
      <c r="F7" s="797">
        <f>'9'!AL27</f>
        <v>0.84996841313925575</v>
      </c>
      <c r="G7" s="797">
        <f>'9'!AT27</f>
        <v>0.59452568431696973</v>
      </c>
      <c r="H7" s="797">
        <f>'9'!BB27</f>
        <v>0.80493858092948889</v>
      </c>
      <c r="I7" s="797">
        <f>'9'!BJ27</f>
        <v>0.58149595563546186</v>
      </c>
      <c r="J7" s="797">
        <f>'9'!BR27</f>
        <v>0.75456669907330332</v>
      </c>
      <c r="K7" s="797">
        <f>'9'!BZ27</f>
        <v>0.75370807144143059</v>
      </c>
      <c r="L7" s="797">
        <f>'9'!CH27</f>
        <v>0.51376314104116483</v>
      </c>
      <c r="M7" s="798">
        <f>'9'!CP27</f>
        <v>0.72418653359376739</v>
      </c>
      <c r="N7" s="798">
        <f>'9'!CX27</f>
        <v>0.54359796215651202</v>
      </c>
      <c r="O7" s="798">
        <f>'9'!DF27</f>
        <v>0.19923735705799409</v>
      </c>
    </row>
    <row r="8" spans="1:15">
      <c r="A8" s="794">
        <f t="shared" si="0"/>
        <v>1984</v>
      </c>
      <c r="B8" s="797">
        <f>'9'!F28</f>
        <v>0.54003828862080261</v>
      </c>
      <c r="C8" s="797">
        <f>'9'!N28</f>
        <v>0.8506801849695006</v>
      </c>
      <c r="D8" s="797">
        <f>'9'!V28</f>
        <v>0.50773548187001982</v>
      </c>
      <c r="E8" s="797">
        <f>'9'!AD28</f>
        <v>0.56739412859408167</v>
      </c>
      <c r="F8" s="797">
        <f>'9'!AL28</f>
        <v>0.84996841313925575</v>
      </c>
      <c r="G8" s="797">
        <f>'9'!AT28</f>
        <v>0.58155231916482764</v>
      </c>
      <c r="H8" s="797">
        <f>'9'!BB28</f>
        <v>0.60049379116800539</v>
      </c>
      <c r="I8" s="797">
        <f>'9'!BJ28</f>
        <v>0.58149595563546186</v>
      </c>
      <c r="J8" s="797">
        <f>'9'!BR28</f>
        <v>0.7369390360937873</v>
      </c>
      <c r="K8" s="797">
        <f>'9'!BZ28</f>
        <v>0.76492279540297192</v>
      </c>
      <c r="L8" s="797">
        <f>'9'!CH28</f>
        <v>0.5241096476437328</v>
      </c>
      <c r="M8" s="798">
        <f>'9'!CP28</f>
        <v>0.70034630884128291</v>
      </c>
      <c r="N8" s="798">
        <f>'9'!CX28</f>
        <v>0.50467557337590951</v>
      </c>
      <c r="O8" s="798">
        <f>'9'!DF28</f>
        <v>0.17593492739047506</v>
      </c>
    </row>
    <row r="9" spans="1:15">
      <c r="A9" s="794">
        <f t="shared" si="0"/>
        <v>1985</v>
      </c>
      <c r="B9" s="797">
        <f>'9'!F29</f>
        <v>0.53537138591070221</v>
      </c>
      <c r="C9" s="797">
        <f>'9'!N29</f>
        <v>0.8506801849695006</v>
      </c>
      <c r="D9" s="797">
        <f>'9'!V29</f>
        <v>0.5144635758426237</v>
      </c>
      <c r="E9" s="797">
        <f>'9'!AD29</f>
        <v>0.56739412859408167</v>
      </c>
      <c r="F9" s="797">
        <f>'9'!AL29</f>
        <v>0.84996841313925575</v>
      </c>
      <c r="G9" s="797">
        <f>'9'!AT29</f>
        <v>0.56801381481353397</v>
      </c>
      <c r="H9" s="797">
        <f>'9'!BB29</f>
        <v>0.62471258399760332</v>
      </c>
      <c r="I9" s="797">
        <f>'9'!BJ29</f>
        <v>0.58149595563546186</v>
      </c>
      <c r="J9" s="797">
        <f>'9'!BR29</f>
        <v>0.7173757008270899</v>
      </c>
      <c r="K9" s="797">
        <f>'9'!BZ29</f>
        <v>0.77537482349517661</v>
      </c>
      <c r="L9" s="797">
        <f>'9'!CH29</f>
        <v>0.53424378403844375</v>
      </c>
      <c r="M9" s="798">
        <f>'9'!CP29</f>
        <v>0.67503980840325006</v>
      </c>
      <c r="N9" s="798">
        <f>'9'!CX29</f>
        <v>0.4625896387766677</v>
      </c>
      <c r="O9" s="798">
        <f>'9'!DF29</f>
        <v>0.15208446751171129</v>
      </c>
    </row>
    <row r="10" spans="1:15">
      <c r="A10" s="794">
        <f t="shared" si="0"/>
        <v>1986</v>
      </c>
      <c r="B10" s="797">
        <f>'9'!F30</f>
        <v>0.52573154818278112</v>
      </c>
      <c r="C10" s="797">
        <f>'9'!N30</f>
        <v>0.84968209911732306</v>
      </c>
      <c r="D10" s="797">
        <f>'9'!V30</f>
        <v>0.5211743973905274</v>
      </c>
      <c r="E10" s="797">
        <f>'9'!AD30</f>
        <v>0.56739412859408167</v>
      </c>
      <c r="F10" s="797">
        <f>'9'!AL30</f>
        <v>0.84996841313925575</v>
      </c>
      <c r="G10" s="797">
        <f>'9'!AT30</f>
        <v>0.55388602229680084</v>
      </c>
      <c r="H10" s="797">
        <f>'9'!BB30</f>
        <v>0.64748209336370433</v>
      </c>
      <c r="I10" s="797">
        <f>'9'!BJ30</f>
        <v>0.58149595563546186</v>
      </c>
      <c r="J10" s="797">
        <f>'9'!BR30</f>
        <v>0.69567805609522426</v>
      </c>
      <c r="K10" s="797">
        <f>'9'!BZ30</f>
        <v>0.78510805643119363</v>
      </c>
      <c r="L10" s="797">
        <f>'9'!CH30</f>
        <v>0.54417044301507811</v>
      </c>
      <c r="M10" s="798">
        <f>'9'!CP30</f>
        <v>0.64816705465134661</v>
      </c>
      <c r="N10" s="798">
        <f>'9'!CX30</f>
        <v>0.41705508201687108</v>
      </c>
      <c r="O10" s="798">
        <f>'9'!DF30</f>
        <v>0.12767256391141496</v>
      </c>
    </row>
    <row r="11" spans="1:15">
      <c r="A11" s="794">
        <f t="shared" si="0"/>
        <v>1987</v>
      </c>
      <c r="B11" s="797">
        <f>'9'!F31</f>
        <v>0.51595171484286362</v>
      </c>
      <c r="C11" s="797">
        <f>'9'!N31</f>
        <v>0.84869052660748645</v>
      </c>
      <c r="D11" s="797">
        <f>'9'!V31</f>
        <v>0.52728539534229779</v>
      </c>
      <c r="E11" s="797">
        <f>'9'!AD31</f>
        <v>0.56739412859408167</v>
      </c>
      <c r="F11" s="797">
        <f>'9'!AL31</f>
        <v>0.84996841313925575</v>
      </c>
      <c r="G11" s="797">
        <f>'9'!AT31</f>
        <v>0.5391437604101863</v>
      </c>
      <c r="H11" s="797">
        <f>'9'!BB31</f>
        <v>0.66889688630693633</v>
      </c>
      <c r="I11" s="797">
        <f>'9'!BJ31</f>
        <v>0.44610976802534041</v>
      </c>
      <c r="J11" s="797">
        <f>'9'!BR31</f>
        <v>0.6716270321415837</v>
      </c>
      <c r="K11" s="797">
        <f>'9'!BZ31</f>
        <v>0.78804994466097622</v>
      </c>
      <c r="L11" s="797">
        <f>'9'!CH31</f>
        <v>0.55389440167104531</v>
      </c>
      <c r="M11" s="798">
        <f>'9'!CP31</f>
        <v>0.61962106353846891</v>
      </c>
      <c r="N11" s="798">
        <f>'9'!CX31</f>
        <v>0.42038637700460946</v>
      </c>
      <c r="O11" s="798">
        <f>'9'!DF31</f>
        <v>0.12787532026649898</v>
      </c>
    </row>
    <row r="12" spans="1:15">
      <c r="A12" s="794">
        <f t="shared" si="0"/>
        <v>1988</v>
      </c>
      <c r="B12" s="797">
        <f>'9'!F32</f>
        <v>0.50602973856879152</v>
      </c>
      <c r="C12" s="797">
        <f>'9'!N32</f>
        <v>0.84770561592121396</v>
      </c>
      <c r="D12" s="797">
        <f>'9'!V32</f>
        <v>0.53651723573450028</v>
      </c>
      <c r="E12" s="797">
        <f>'9'!AD32</f>
        <v>0.58143824534469113</v>
      </c>
      <c r="F12" s="797">
        <f>'9'!AL32</f>
        <v>0.84729964340546937</v>
      </c>
      <c r="G12" s="797">
        <f>'9'!AT32</f>
        <v>0.52376077158871293</v>
      </c>
      <c r="H12" s="797">
        <f>'9'!BB32</f>
        <v>0.68904528790330788</v>
      </c>
      <c r="I12" s="797">
        <f>'9'!BJ32</f>
        <v>0.54720923439731872</v>
      </c>
      <c r="J12" s="797">
        <f>'9'!BR32</f>
        <v>0.6466410021900999</v>
      </c>
      <c r="K12" s="797">
        <f>'9'!BZ32</f>
        <v>0.7909558248483598</v>
      </c>
      <c r="L12" s="797">
        <f>'9'!CH32</f>
        <v>0.56342032416168641</v>
      </c>
      <c r="M12" s="798">
        <f>'9'!CP32</f>
        <v>0.62173917430603942</v>
      </c>
      <c r="N12" s="798">
        <f>'9'!CX32</f>
        <v>0.42331117346127423</v>
      </c>
      <c r="O12" s="798">
        <f>'9'!DF32</f>
        <v>0.12807503233404752</v>
      </c>
    </row>
    <row r="13" spans="1:15">
      <c r="A13" s="794">
        <f t="shared" si="0"/>
        <v>1989</v>
      </c>
      <c r="B13" s="797">
        <f>'9'!F33</f>
        <v>0.4959634377721755</v>
      </c>
      <c r="C13" s="797">
        <f>'9'!N33</f>
        <v>0.84842063381354205</v>
      </c>
      <c r="D13" s="797">
        <f>'9'!V33</f>
        <v>0.54554890236692832</v>
      </c>
      <c r="E13" s="797">
        <f>'9'!AD33</f>
        <v>0.59516934900897678</v>
      </c>
      <c r="F13" s="797">
        <f>'9'!AL33</f>
        <v>0.84459325243152494</v>
      </c>
      <c r="G13" s="797">
        <f>'9'!AT33</f>
        <v>0.50770967589849925</v>
      </c>
      <c r="H13" s="797">
        <f>'9'!BB33</f>
        <v>0.70800979386552676</v>
      </c>
      <c r="I13" s="797">
        <f>'9'!BJ33</f>
        <v>0.63036188159951012</v>
      </c>
      <c r="J13" s="797">
        <f>'9'!BR33</f>
        <v>0.61981570539157993</v>
      </c>
      <c r="K13" s="797">
        <f>'9'!BZ33</f>
        <v>0.79382619010805611</v>
      </c>
      <c r="L13" s="797">
        <f>'9'!CH33</f>
        <v>0.57275276438512179</v>
      </c>
      <c r="M13" s="798">
        <f>'9'!CP33</f>
        <v>0.62376803197662956</v>
      </c>
      <c r="N13" s="798">
        <f>'9'!CX33</f>
        <v>0.42583200533899745</v>
      </c>
      <c r="O13" s="798">
        <f>'9'!DF33</f>
        <v>0.12827169878802849</v>
      </c>
    </row>
    <row r="14" spans="1:15">
      <c r="A14" s="794">
        <f t="shared" si="0"/>
        <v>1990</v>
      </c>
      <c r="B14" s="797">
        <f>'9'!F34</f>
        <v>0.45728463533232827</v>
      </c>
      <c r="C14" s="797">
        <f>'9'!N34</f>
        <v>0.84912934966698783</v>
      </c>
      <c r="D14" s="797">
        <f>'9'!V34</f>
        <v>0.55438495038992397</v>
      </c>
      <c r="E14" s="797">
        <f>'9'!AD34</f>
        <v>0.60859481282843619</v>
      </c>
      <c r="F14" s="797">
        <f>'9'!AL34</f>
        <v>0.84184864991222053</v>
      </c>
      <c r="G14" s="797">
        <f>'9'!AT34</f>
        <v>0.55813698398164158</v>
      </c>
      <c r="H14" s="797">
        <f>'9'!BB34</f>
        <v>0.6961941259578257</v>
      </c>
      <c r="I14" s="797">
        <f>'9'!BJ34</f>
        <v>0.63380275123636309</v>
      </c>
      <c r="J14" s="797">
        <f>'9'!BR34</f>
        <v>0.59100242896256439</v>
      </c>
      <c r="K14" s="797">
        <f>'9'!BZ34</f>
        <v>0.79666152671860402</v>
      </c>
      <c r="L14" s="797">
        <f>'9'!CH34</f>
        <v>0.58189616860320736</v>
      </c>
      <c r="M14" s="798">
        <f>'9'!CP34</f>
        <v>0.62570816170408383</v>
      </c>
      <c r="N14" s="798">
        <f>'9'!CX34</f>
        <v>0.42795120511442653</v>
      </c>
      <c r="O14" s="798">
        <f>'9'!DF34</f>
        <v>0.12846531829294744</v>
      </c>
    </row>
    <row r="15" spans="1:15">
      <c r="A15" s="794">
        <f t="shared" si="0"/>
        <v>1991</v>
      </c>
      <c r="B15" s="797">
        <f>'9'!F35</f>
        <v>0.41506534873376999</v>
      </c>
      <c r="C15" s="797">
        <f>'9'!N35</f>
        <v>0.84983541472558066</v>
      </c>
      <c r="D15" s="797">
        <f>'9'!V35</f>
        <v>0.56302983096158832</v>
      </c>
      <c r="E15" s="797">
        <f>'9'!AD35</f>
        <v>0.62172182977950219</v>
      </c>
      <c r="F15" s="797">
        <f>'9'!AL35</f>
        <v>0.83906523619235718</v>
      </c>
      <c r="G15" s="797">
        <f>'9'!AT35</f>
        <v>0.60206862132234318</v>
      </c>
      <c r="H15" s="797">
        <f>'9'!BB35</f>
        <v>0.68404084171677382</v>
      </c>
      <c r="I15" s="797">
        <f>'9'!BJ35</f>
        <v>0.63702205180765747</v>
      </c>
      <c r="J15" s="797">
        <f>'9'!BR35</f>
        <v>0.56004029646328135</v>
      </c>
      <c r="K15" s="797">
        <f>'9'!BZ35</f>
        <v>0.79946231421725922</v>
      </c>
      <c r="L15" s="797">
        <f>'9'!CH35</f>
        <v>0.53336384634367151</v>
      </c>
      <c r="M15" s="798">
        <f>'9'!CP35</f>
        <v>0.62756007531116553</v>
      </c>
      <c r="N15" s="798">
        <f>'9'!CX35</f>
        <v>0.42967090546961756</v>
      </c>
      <c r="O15" s="798">
        <f>'9'!DF35</f>
        <v>0.12865588950383813</v>
      </c>
    </row>
    <row r="16" spans="1:15">
      <c r="A16" s="794">
        <f t="shared" si="0"/>
        <v>1992</v>
      </c>
      <c r="B16" s="797">
        <f>'9'!F36</f>
        <v>0.36896869726122777</v>
      </c>
      <c r="C16" s="797">
        <f>'9'!N36</f>
        <v>0.85054269370424895</v>
      </c>
      <c r="D16" s="797">
        <f>'9'!V36</f>
        <v>0.5574191468884252</v>
      </c>
      <c r="E16" s="797">
        <f>'9'!AD36</f>
        <v>0.63455741708408953</v>
      </c>
      <c r="F16" s="797">
        <f>'9'!AL36</f>
        <v>0.85570749591182349</v>
      </c>
      <c r="G16" s="797">
        <f>'9'!AT36</f>
        <v>0.64033487239144393</v>
      </c>
      <c r="H16" s="797">
        <f>'9'!BB36</f>
        <v>0.67153883571556161</v>
      </c>
      <c r="I16" s="797">
        <f>'9'!BJ36</f>
        <v>0.50188185591694878</v>
      </c>
      <c r="J16" s="797">
        <f>'9'!BR36</f>
        <v>0.56015199933265825</v>
      </c>
      <c r="K16" s="797">
        <f>'9'!BZ36</f>
        <v>0.78530148791457599</v>
      </c>
      <c r="L16" s="797">
        <f>'9'!CH36</f>
        <v>0.47990492632572646</v>
      </c>
      <c r="M16" s="798">
        <f>'9'!CP36</f>
        <v>0.62932427139584124</v>
      </c>
      <c r="N16" s="798">
        <f>'9'!CX36</f>
        <v>0.45302082277384514</v>
      </c>
      <c r="O16" s="798">
        <f>'9'!DF36</f>
        <v>0.13147439557318502</v>
      </c>
    </row>
    <row r="17" spans="1:15">
      <c r="A17" s="794">
        <f t="shared" si="0"/>
        <v>1993</v>
      </c>
      <c r="B17" s="797">
        <f>'9'!F37</f>
        <v>0.31862568587648238</v>
      </c>
      <c r="C17" s="797">
        <f>'9'!N37</f>
        <v>0.81078101089582344</v>
      </c>
      <c r="D17" s="797">
        <f>'9'!V37</f>
        <v>0.55174739862379085</v>
      </c>
      <c r="E17" s="797">
        <f>'9'!AD37</f>
        <v>0.70798801019709934</v>
      </c>
      <c r="F17" s="797">
        <f>'9'!AL37</f>
        <v>0.87011081574037841</v>
      </c>
      <c r="G17" s="797">
        <f>'9'!AT37</f>
        <v>0.67365988648433539</v>
      </c>
      <c r="H17" s="797">
        <f>'9'!BB37</f>
        <v>0.65867661624343643</v>
      </c>
      <c r="I17" s="797">
        <f>'9'!BJ37</f>
        <v>0.32078298773862296</v>
      </c>
      <c r="J17" s="797">
        <f>'9'!BR37</f>
        <v>0.5602002102779039</v>
      </c>
      <c r="K17" s="797">
        <f>'9'!BZ37</f>
        <v>0.77024954455860384</v>
      </c>
      <c r="L17" s="797">
        <f>'9'!CH37</f>
        <v>0.42094702331958</v>
      </c>
      <c r="M17" s="798">
        <f>'9'!CP37</f>
        <v>0.62681232884720339</v>
      </c>
      <c r="N17" s="798">
        <f>'9'!CX37</f>
        <v>0.4749091153119897</v>
      </c>
      <c r="O17" s="798">
        <f>'9'!DF37</f>
        <v>0.13406032493220899</v>
      </c>
    </row>
    <row r="18" spans="1:15">
      <c r="A18" s="794">
        <f t="shared" si="0"/>
        <v>1994</v>
      </c>
      <c r="B18" s="797">
        <f>'9'!F38</f>
        <v>0.26363214354058484</v>
      </c>
      <c r="C18" s="797">
        <f>'9'!N38</f>
        <v>0.76567068092641444</v>
      </c>
      <c r="D18" s="797">
        <f>'9'!V38</f>
        <v>0.54601384156785271</v>
      </c>
      <c r="E18" s="797">
        <f>'9'!AD38</f>
        <v>0.76807892248800558</v>
      </c>
      <c r="F18" s="797">
        <f>'9'!AL38</f>
        <v>0.88253879337753516</v>
      </c>
      <c r="G18" s="797">
        <f>'9'!AT38</f>
        <v>0.70267524496098921</v>
      </c>
      <c r="H18" s="797">
        <f>'9'!BB38</f>
        <v>0.64544229160714695</v>
      </c>
      <c r="I18" s="797">
        <f>'9'!BJ38</f>
        <v>0.38495695551823428</v>
      </c>
      <c r="J18" s="797">
        <f>'9'!BR38</f>
        <v>0.56018505766921822</v>
      </c>
      <c r="K18" s="797">
        <f>'9'!BZ38</f>
        <v>0.75424357318436219</v>
      </c>
      <c r="L18" s="797">
        <f>'9'!CH38</f>
        <v>0.35584852062715455</v>
      </c>
      <c r="M18" s="798">
        <f>'9'!CP38</f>
        <v>0.62417255530685445</v>
      </c>
      <c r="N18" s="798">
        <f>'9'!CX38</f>
        <v>0.49542194513945609</v>
      </c>
      <c r="O18" s="798">
        <f>'9'!DF38</f>
        <v>0.1364135314378157</v>
      </c>
    </row>
    <row r="19" spans="1:15">
      <c r="A19" s="794">
        <f t="shared" si="0"/>
        <v>1995</v>
      </c>
      <c r="B19" s="797">
        <f>'9'!F39</f>
        <v>0.29106475122978359</v>
      </c>
      <c r="C19" s="797">
        <f>'9'!N39</f>
        <v>0.71434465436781491</v>
      </c>
      <c r="D19" s="797">
        <f>'9'!V39</f>
        <v>0.52326094988445615</v>
      </c>
      <c r="E19" s="797">
        <f>'9'!AD39</f>
        <v>0.81745540273566253</v>
      </c>
      <c r="F19" s="797">
        <f>'9'!AL39</f>
        <v>0.89322371599191275</v>
      </c>
      <c r="G19" s="797">
        <f>'9'!AT39</f>
        <v>0.70574185266215905</v>
      </c>
      <c r="H19" s="797">
        <f>'9'!BB39</f>
        <v>0.64943060650979778</v>
      </c>
      <c r="I19" s="797">
        <f>'9'!BJ39</f>
        <v>0.44137266409771575</v>
      </c>
      <c r="J19" s="797">
        <f>'9'!BR39</f>
        <v>0.57820694497487768</v>
      </c>
      <c r="K19" s="797">
        <f>'9'!BZ39</f>
        <v>0.73721616811824275</v>
      </c>
      <c r="L19" s="797">
        <f>'9'!CH39</f>
        <v>0.28389010624884581</v>
      </c>
      <c r="M19" s="798">
        <f>'9'!CP39</f>
        <v>0.62140385424574429</v>
      </c>
      <c r="N19" s="798">
        <f>'9'!CX39</f>
        <v>0.36815010997445091</v>
      </c>
      <c r="O19" s="798">
        <f>'9'!DF39</f>
        <v>0.1461497447689144</v>
      </c>
    </row>
    <row r="20" spans="1:15">
      <c r="A20" s="794">
        <f t="shared" si="0"/>
        <v>1996</v>
      </c>
      <c r="B20" s="797">
        <f>'9'!F40</f>
        <v>0.31717055574816655</v>
      </c>
      <c r="C20" s="797">
        <f>'9'!N40</f>
        <v>0.73278366620376945</v>
      </c>
      <c r="D20" s="797">
        <f>'9'!V40</f>
        <v>0.49939301554581628</v>
      </c>
      <c r="E20" s="797">
        <f>'9'!AD40</f>
        <v>0.8169902201453545</v>
      </c>
      <c r="F20" s="797">
        <f>'9'!AL40</f>
        <v>0.8769381246357375</v>
      </c>
      <c r="G20" s="797">
        <f>'9'!AT40</f>
        <v>0.7087906769439597</v>
      </c>
      <c r="H20" s="797">
        <f>'9'!BB40</f>
        <v>0.65334773366515797</v>
      </c>
      <c r="I20" s="797">
        <f>'9'!BJ40</f>
        <v>0.39239948550940368</v>
      </c>
      <c r="J20" s="797">
        <f>'9'!BR40</f>
        <v>0.59574319922074692</v>
      </c>
      <c r="K20" s="797">
        <f>'9'!BZ40</f>
        <v>0.73466342724497513</v>
      </c>
      <c r="L20" s="797">
        <f>'9'!CH40</f>
        <v>0.31110259469629686</v>
      </c>
      <c r="M20" s="798">
        <f>'9'!CP40</f>
        <v>0.63771999198497564</v>
      </c>
      <c r="N20" s="798">
        <f>'9'!CX40</f>
        <v>0.35473126125507559</v>
      </c>
      <c r="O20" s="798">
        <f>'9'!DF40</f>
        <v>0.15539409370613624</v>
      </c>
    </row>
    <row r="21" spans="1:15">
      <c r="A21" s="794">
        <f t="shared" si="0"/>
        <v>1997</v>
      </c>
      <c r="B21" s="797">
        <f>'9'!F41</f>
        <v>0.34201107250935081</v>
      </c>
      <c r="C21" s="797">
        <f>'9'!N41</f>
        <v>0.72228562740873425</v>
      </c>
      <c r="D21" s="797">
        <f>'9'!V41</f>
        <v>0.47434999859725813</v>
      </c>
      <c r="E21" s="797">
        <f>'9'!AD41</f>
        <v>0.81650766571011379</v>
      </c>
      <c r="F21" s="797">
        <f>'9'!AL41</f>
        <v>0.85950454730535164</v>
      </c>
      <c r="G21" s="797">
        <f>'9'!AT41</f>
        <v>0.71182182325512788</v>
      </c>
      <c r="H21" s="797">
        <f>'9'!BB41</f>
        <v>0.65719480053442747</v>
      </c>
      <c r="I21" s="797">
        <f>'9'!BJ41</f>
        <v>0.33819398616732943</v>
      </c>
      <c r="J21" s="797">
        <f>'9'!BR41</f>
        <v>0.61280719926348248</v>
      </c>
      <c r="K21" s="797">
        <f>'9'!BZ41</f>
        <v>0.73207880999590436</v>
      </c>
      <c r="L21" s="797">
        <f>'9'!CH41</f>
        <v>0.33730172269556785</v>
      </c>
      <c r="M21" s="798">
        <f>'9'!CP41</f>
        <v>0.65236571629345241</v>
      </c>
      <c r="N21" s="798">
        <f>'9'!CX41</f>
        <v>0.34097339552861933</v>
      </c>
      <c r="O21" s="798">
        <f>'9'!DF41</f>
        <v>0.1641542007567463</v>
      </c>
    </row>
    <row r="22" spans="1:15">
      <c r="A22" s="794">
        <f t="shared" si="0"/>
        <v>1998</v>
      </c>
      <c r="B22" s="797">
        <f>'9'!F42</f>
        <v>0.36564495757643356</v>
      </c>
      <c r="C22" s="797">
        <f>'9'!N42</f>
        <v>0.71544101336483767</v>
      </c>
      <c r="D22" s="797">
        <f>'9'!V42</f>
        <v>0.40718045086715748</v>
      </c>
      <c r="E22" s="797">
        <f>'9'!AD42</f>
        <v>0.81600772906439867</v>
      </c>
      <c r="F22" s="797">
        <f>'9'!AL42</f>
        <v>0.84081965056517705</v>
      </c>
      <c r="G22" s="797">
        <f>'9'!AT42</f>
        <v>0.714835396407834</v>
      </c>
      <c r="H22" s="797">
        <f>'9'!BB42</f>
        <v>0.66097291655147405</v>
      </c>
      <c r="I22" s="797">
        <f>'9'!BJ42</f>
        <v>0.2781640355984567</v>
      </c>
      <c r="J22" s="797">
        <f>'9'!BR42</f>
        <v>0.62941194832235114</v>
      </c>
      <c r="K22" s="797">
        <f>'9'!BZ42</f>
        <v>0.72946199081359464</v>
      </c>
      <c r="L22" s="797">
        <f>'9'!CH42</f>
        <v>0.36252894432407801</v>
      </c>
      <c r="M22" s="798">
        <f>'9'!CP42</f>
        <v>0.66543195099435093</v>
      </c>
      <c r="N22" s="798">
        <f>'9'!CX42</f>
        <v>0.32686746215243806</v>
      </c>
      <c r="O22" s="798">
        <f>'9'!DF42</f>
        <v>0.17345655223609782</v>
      </c>
    </row>
    <row r="23" spans="1:15">
      <c r="A23" s="794">
        <f t="shared" si="0"/>
        <v>1999</v>
      </c>
      <c r="B23" s="797">
        <f>'9'!F43</f>
        <v>0.38812814054913902</v>
      </c>
      <c r="C23" s="797">
        <f>'9'!N43</f>
        <v>0.70811811226416554</v>
      </c>
      <c r="D23" s="797">
        <f>'9'!V43</f>
        <v>0.41750597992370148</v>
      </c>
      <c r="E23" s="797">
        <f>'9'!AD43</f>
        <v>0.81549039913365073</v>
      </c>
      <c r="F23" s="797">
        <f>'9'!AL43</f>
        <v>0.82076996721900197</v>
      </c>
      <c r="G23" s="797">
        <f>'9'!AT43</f>
        <v>0.71783150058158118</v>
      </c>
      <c r="H23" s="797">
        <f>'9'!BB43</f>
        <v>0.66468317341084793</v>
      </c>
      <c r="I23" s="797">
        <f>'9'!BJ43</f>
        <v>0.34091424258155389</v>
      </c>
      <c r="J23" s="797">
        <f>'9'!BR43</f>
        <v>0.64557008469257082</v>
      </c>
      <c r="K23" s="797">
        <f>'9'!BZ43</f>
        <v>0.72681264070481766</v>
      </c>
      <c r="L23" s="797">
        <f>'9'!CH43</f>
        <v>0.38682397473358887</v>
      </c>
      <c r="M23" s="798">
        <f>'9'!CP43</f>
        <v>0.67700335438209813</v>
      </c>
      <c r="N23" s="798">
        <f>'9'!CX43</f>
        <v>0.31240416779469371</v>
      </c>
      <c r="O23" s="798">
        <f>'9'!DF43</f>
        <v>0.17333578976398661</v>
      </c>
    </row>
    <row r="24" spans="1:15">
      <c r="A24" s="794">
        <f t="shared" si="0"/>
        <v>2000</v>
      </c>
      <c r="B24" s="797">
        <f>'9'!F44</f>
        <v>0.40951395127503032</v>
      </c>
      <c r="C24" s="797">
        <f>'9'!N44</f>
        <v>0.70030339690414134</v>
      </c>
      <c r="D24" s="797">
        <f>'9'!V44</f>
        <v>0.42719340956000779</v>
      </c>
      <c r="E24" s="797">
        <f>'9'!AD44</f>
        <v>0.81495566413422527</v>
      </c>
      <c r="F24" s="797">
        <f>'9'!AL44</f>
        <v>0.79923087829287809</v>
      </c>
      <c r="G24" s="797">
        <f>'9'!AT44</f>
        <v>0.72081023932707633</v>
      </c>
      <c r="H24" s="797">
        <f>'9'!BB44</f>
        <v>0.6683266453511959</v>
      </c>
      <c r="I24" s="797">
        <f>'9'!BJ44</f>
        <v>0.39803890303271244</v>
      </c>
      <c r="J24" s="797">
        <f>'9'!BR44</f>
        <v>0.62672240906278065</v>
      </c>
      <c r="K24" s="797">
        <f>'9'!BZ44</f>
        <v>0.72413042720449994</v>
      </c>
      <c r="L24" s="797">
        <f>'9'!CH44</f>
        <v>0.41022486355080429</v>
      </c>
      <c r="M24" s="798">
        <f>'9'!CP44</f>
        <v>0.6871587102836304</v>
      </c>
      <c r="N24" s="798">
        <f>'9'!CX44</f>
        <v>0.34217696289005178</v>
      </c>
      <c r="O24" s="798">
        <f>'9'!DF44</f>
        <v>0.17818393273546421</v>
      </c>
    </row>
    <row r="25" spans="1:15">
      <c r="A25" s="794">
        <f t="shared" si="0"/>
        <v>2001</v>
      </c>
      <c r="B25" s="797">
        <f>'9'!F45</f>
        <v>0.4298532406718133</v>
      </c>
      <c r="C25" s="797">
        <f>'9'!N45</f>
        <v>0.70030339690414134</v>
      </c>
      <c r="D25" s="797">
        <f>'9'!V45</f>
        <v>0.42589185209573399</v>
      </c>
      <c r="E25" s="797">
        <f>'9'!AD45</f>
        <v>0.80512634457124976</v>
      </c>
      <c r="F25" s="797">
        <f>'9'!AL45</f>
        <v>0.79781032334044899</v>
      </c>
      <c r="G25" s="797">
        <f>'9'!AT45</f>
        <v>0.71180834822983607</v>
      </c>
      <c r="H25" s="797">
        <f>'9'!BB45</f>
        <v>0.6738864638987847</v>
      </c>
      <c r="I25" s="797">
        <f>'9'!BJ45</f>
        <v>0.40412486014133009</v>
      </c>
      <c r="J25" s="797">
        <f>'9'!BR45</f>
        <v>0.60727090729045075</v>
      </c>
      <c r="K25" s="797">
        <f>'9'!BZ45</f>
        <v>0.71670499472805715</v>
      </c>
      <c r="L25" s="797">
        <f>'9'!CH45</f>
        <v>0.41744359630192912</v>
      </c>
      <c r="M25" s="798">
        <f>'9'!CP45</f>
        <v>0.70948172100913109</v>
      </c>
      <c r="N25" s="798">
        <f>'9'!CX45</f>
        <v>0.37031511803259665</v>
      </c>
      <c r="O25" s="798">
        <f>'9'!DF45</f>
        <v>0.1646526399061885</v>
      </c>
    </row>
    <row r="26" spans="1:15">
      <c r="A26" s="794">
        <f t="shared" si="0"/>
        <v>2002</v>
      </c>
      <c r="B26" s="797">
        <f>'9'!F46</f>
        <v>0.44315516193357485</v>
      </c>
      <c r="C26" s="797">
        <f>'9'!N46</f>
        <v>0.70030339690414134</v>
      </c>
      <c r="D26" s="797">
        <f>'9'!V46</f>
        <v>0.42458713736140474</v>
      </c>
      <c r="E26" s="797">
        <f>'9'!AD46</f>
        <v>0.79483971247924312</v>
      </c>
      <c r="F26" s="797">
        <f>'9'!AL46</f>
        <v>0.79637881287977275</v>
      </c>
      <c r="G26" s="797">
        <f>'9'!AT46</f>
        <v>0.70246224013953251</v>
      </c>
      <c r="H26" s="797">
        <f>'9'!BB46</f>
        <v>0.67927329934940006</v>
      </c>
      <c r="I26" s="797">
        <f>'9'!BJ46</f>
        <v>0.40860638462266574</v>
      </c>
      <c r="J26" s="797">
        <f>'9'!BR46</f>
        <v>0.58719587822871688</v>
      </c>
      <c r="K26" s="797">
        <f>'9'!BZ46</f>
        <v>0.70911673753040261</v>
      </c>
      <c r="L26" s="797">
        <f>'9'!CH46</f>
        <v>0.4245602031146794</v>
      </c>
      <c r="M26" s="798">
        <f>'9'!CP46</f>
        <v>0.73042190564523235</v>
      </c>
      <c r="N26" s="798">
        <f>'9'!CX46</f>
        <v>0.39691011779227248</v>
      </c>
      <c r="O26" s="798">
        <f>'9'!DF46</f>
        <v>0.15087817122144931</v>
      </c>
    </row>
    <row r="27" spans="1:15">
      <c r="A27" s="794">
        <f t="shared" si="0"/>
        <v>2003</v>
      </c>
      <c r="B27" s="797">
        <f>'9'!F47</f>
        <v>0.45619096813774362</v>
      </c>
      <c r="C27" s="797">
        <f>'9'!N47</f>
        <v>0.70030339690414134</v>
      </c>
      <c r="D27" s="797">
        <f>'9'!V47</f>
        <v>0.42327925665912774</v>
      </c>
      <c r="E27" s="797">
        <f>'9'!AD47</f>
        <v>0.78407202884139293</v>
      </c>
      <c r="F27" s="797">
        <f>'9'!AL47</f>
        <v>0.7949362870197495</v>
      </c>
      <c r="G27" s="797">
        <f>'9'!AT47</f>
        <v>0.69275759009990234</v>
      </c>
      <c r="H27" s="797">
        <f>'9'!BB47</f>
        <v>0.68449156868813654</v>
      </c>
      <c r="I27" s="797">
        <f>'9'!BJ47</f>
        <v>0.41192143921323671</v>
      </c>
      <c r="J27" s="797">
        <f>'9'!BR47</f>
        <v>0.56647696745968878</v>
      </c>
      <c r="K27" s="797">
        <f>'9'!BZ47</f>
        <v>0.70136154196236733</v>
      </c>
      <c r="L27" s="797">
        <f>'9'!CH47</f>
        <v>0.43157627826490164</v>
      </c>
      <c r="M27" s="798">
        <f>'9'!CP47</f>
        <v>0.7500758276408952</v>
      </c>
      <c r="N27" s="798">
        <f>'9'!CX47</f>
        <v>0.4220483241375258</v>
      </c>
      <c r="O27" s="798">
        <f>'9'!DF47</f>
        <v>0.14962946423408979</v>
      </c>
    </row>
    <row r="28" spans="1:15">
      <c r="A28" s="794">
        <f t="shared" si="0"/>
        <v>2004</v>
      </c>
      <c r="B28" s="797">
        <f>'9'!F48</f>
        <v>0.45619096813774362</v>
      </c>
      <c r="C28" s="797">
        <f>'9'!N48</f>
        <v>0.70030339690414134</v>
      </c>
      <c r="D28" s="797">
        <f>'9'!V48</f>
        <v>0.42196820126639822</v>
      </c>
      <c r="E28" s="797">
        <f>'9'!AD48</f>
        <v>0.77322271623155947</v>
      </c>
      <c r="F28" s="797">
        <f>'9'!AL48</f>
        <v>0.79348268550307466</v>
      </c>
      <c r="G28" s="797">
        <f>'9'!AT48</f>
        <v>0.68267947381229233</v>
      </c>
      <c r="H28" s="797">
        <f>'9'!BB48</f>
        <v>0.68954557370256653</v>
      </c>
      <c r="I28" s="797">
        <f>'9'!BJ48</f>
        <v>0.42163329441819425</v>
      </c>
      <c r="J28" s="797">
        <f>'9'!BR48</f>
        <v>0.54509314533001629</v>
      </c>
      <c r="K28" s="797">
        <f>'9'!BZ48</f>
        <v>0.69178137510821891</v>
      </c>
      <c r="L28" s="797">
        <f>'9'!CH48</f>
        <v>0.41499801782239654</v>
      </c>
      <c r="M28" s="798">
        <f>'9'!CP48</f>
        <v>0.76853315104944175</v>
      </c>
      <c r="N28" s="798">
        <f>'9'!CX48</f>
        <v>0.4458112632747635</v>
      </c>
      <c r="O28" s="798">
        <f>'9'!DF48</f>
        <v>0.12258088222174765</v>
      </c>
    </row>
    <row r="29" spans="1:15">
      <c r="A29" s="794">
        <f t="shared" si="0"/>
        <v>2005</v>
      </c>
      <c r="B29" s="797">
        <f>'9'!F49</f>
        <v>0.45619096813774362</v>
      </c>
      <c r="C29" s="797">
        <f>'9'!N49</f>
        <v>0.70030339690414134</v>
      </c>
      <c r="D29" s="797">
        <f>'9'!V49</f>
        <v>0.42196820126639822</v>
      </c>
      <c r="E29" s="797">
        <f>'9'!AD49</f>
        <v>0.77322271623155947</v>
      </c>
      <c r="F29" s="797">
        <f>'9'!AL49</f>
        <v>0.79348268550307466</v>
      </c>
      <c r="G29" s="797">
        <f>'9'!AT49</f>
        <v>0.67221234255168705</v>
      </c>
      <c r="H29" s="797">
        <f>'9'!BB49</f>
        <v>0.68954557370256653</v>
      </c>
      <c r="I29" s="797">
        <f>'9'!BJ49</f>
        <v>0.42163329441819425</v>
      </c>
      <c r="J29" s="797">
        <f>'9'!BR49</f>
        <v>0.54509314533001629</v>
      </c>
      <c r="K29" s="797">
        <f>'9'!BZ49</f>
        <v>0.69178137510821891</v>
      </c>
      <c r="L29" s="797">
        <f>'9'!CH49</f>
        <v>0.41499801782239654</v>
      </c>
      <c r="M29" s="798">
        <f>'9'!CP49</f>
        <v>0.7858771354741485</v>
      </c>
      <c r="N29" s="798">
        <f>'9'!CX49</f>
        <v>0.4458112632747635</v>
      </c>
      <c r="O29" s="798">
        <f>'9'!DF49</f>
        <v>0.12258088222174765</v>
      </c>
    </row>
    <row r="30" spans="1:15">
      <c r="A30" s="794">
        <f t="shared" si="0"/>
        <v>2006</v>
      </c>
      <c r="B30" s="797">
        <f>'9'!F50</f>
        <v>0.45619096813774362</v>
      </c>
      <c r="C30" s="797">
        <f>'9'!N50</f>
        <v>0.70030339690414134</v>
      </c>
      <c r="D30" s="797">
        <f>'9'!V50</f>
        <v>0.42196820126639822</v>
      </c>
      <c r="E30" s="797">
        <f>'9'!AD50</f>
        <v>0.77322271623155947</v>
      </c>
      <c r="F30" s="797">
        <f>'9'!AL50</f>
        <v>0.79348268550307466</v>
      </c>
      <c r="G30" s="797">
        <f>'9'!AT50</f>
        <v>0.67221234255168705</v>
      </c>
      <c r="H30" s="797">
        <f>'9'!BB50</f>
        <v>0.68954557370256653</v>
      </c>
      <c r="I30" s="797">
        <f>'9'!BJ50</f>
        <v>0.42163329441819425</v>
      </c>
      <c r="J30" s="797">
        <f>'9'!BR50</f>
        <v>0.54509314533001629</v>
      </c>
      <c r="K30" s="797">
        <f>'9'!BZ50</f>
        <v>0.69178137510821891</v>
      </c>
      <c r="L30" s="797">
        <f>'9'!CH50</f>
        <v>0.41499801782239654</v>
      </c>
      <c r="M30" s="798">
        <f>'9'!CP50</f>
        <v>0.7858771354741485</v>
      </c>
      <c r="N30" s="798">
        <f>'9'!CX50</f>
        <v>0.4458112632747635</v>
      </c>
      <c r="O30" s="798">
        <f>'9'!DF50</f>
        <v>0.12258088222174765</v>
      </c>
    </row>
    <row r="31" spans="1:15">
      <c r="A31" s="794">
        <f t="shared" si="0"/>
        <v>2007</v>
      </c>
      <c r="B31" s="797">
        <f>'9'!F51</f>
        <v>0.45619096813774362</v>
      </c>
      <c r="C31" s="797">
        <f>'9'!N51</f>
        <v>0.70030339690414134</v>
      </c>
      <c r="D31" s="797">
        <f>'9'!V51</f>
        <v>0.42196820126639822</v>
      </c>
      <c r="E31" s="797">
        <f>'9'!AD51</f>
        <v>0.77322271623155947</v>
      </c>
      <c r="F31" s="797">
        <f>'9'!AL51</f>
        <v>0.79348268550307466</v>
      </c>
      <c r="G31" s="797">
        <f>'9'!AT51</f>
        <v>0.67221234255168705</v>
      </c>
      <c r="H31" s="797">
        <f>'9'!BB51</f>
        <v>0.68954557370256653</v>
      </c>
      <c r="I31" s="797">
        <f>'9'!BJ51</f>
        <v>0.42163329441819425</v>
      </c>
      <c r="J31" s="797">
        <f>'9'!BR51</f>
        <v>0.54509314533001629</v>
      </c>
      <c r="K31" s="797">
        <f>'9'!BZ51</f>
        <v>0.69178137510821891</v>
      </c>
      <c r="L31" s="797">
        <f>'9'!CH51</f>
        <v>0.41499801782239654</v>
      </c>
      <c r="M31" s="798">
        <f>'9'!CP51</f>
        <v>0.7858771354741485</v>
      </c>
      <c r="N31" s="798">
        <f>'9'!CX51</f>
        <v>0.4458112632747635</v>
      </c>
      <c r="O31" s="798">
        <f>'9'!DF51</f>
        <v>0.12258088222174765</v>
      </c>
    </row>
    <row r="32" spans="1:15">
      <c r="A32" s="794">
        <f t="shared" si="0"/>
        <v>2008</v>
      </c>
      <c r="B32" s="797">
        <f>'9'!F52</f>
        <v>0.45619096813774362</v>
      </c>
      <c r="C32" s="797">
        <f>'9'!N52</f>
        <v>0.70030339690414134</v>
      </c>
      <c r="D32" s="797">
        <f>'9'!V52</f>
        <v>0.42196820126639822</v>
      </c>
      <c r="E32" s="797">
        <f>'9'!AD52</f>
        <v>0.77322271623155947</v>
      </c>
      <c r="F32" s="797">
        <f>'9'!AL52</f>
        <v>0.79348268550307466</v>
      </c>
      <c r="G32" s="797">
        <f>'9'!AT52</f>
        <v>0.67221234255168705</v>
      </c>
      <c r="H32" s="797">
        <f>'9'!BB52</f>
        <v>0.68954557370256653</v>
      </c>
      <c r="I32" s="797">
        <f>'9'!BJ52</f>
        <v>0.42163329441819425</v>
      </c>
      <c r="J32" s="797">
        <f>'9'!BR52</f>
        <v>0.54509314533001629</v>
      </c>
      <c r="K32" s="797">
        <f>'9'!BZ52</f>
        <v>0.69178137510821891</v>
      </c>
      <c r="L32" s="797">
        <f>'9'!CH52</f>
        <v>0.41499801782239654</v>
      </c>
      <c r="M32" s="798">
        <f>'9'!CP52</f>
        <v>0.7858771354741485</v>
      </c>
      <c r="N32" s="798">
        <f>'9'!CX52</f>
        <v>0.4458112632747635</v>
      </c>
      <c r="O32" s="798">
        <f>'9'!DF52</f>
        <v>0.12258088222174765</v>
      </c>
    </row>
    <row r="33" spans="1:15">
      <c r="A33" s="794">
        <f t="shared" si="0"/>
        <v>2009</v>
      </c>
      <c r="B33" s="797">
        <f>'9'!F53</f>
        <v>0.45619096813774362</v>
      </c>
      <c r="C33" s="797">
        <f>'9'!N53</f>
        <v>0.70030339690414134</v>
      </c>
      <c r="D33" s="797">
        <f>'9'!V53</f>
        <v>0.42196820126639822</v>
      </c>
      <c r="E33" s="797">
        <f>'9'!AD53</f>
        <v>0.77322271623155947</v>
      </c>
      <c r="F33" s="797">
        <f>'9'!AL53</f>
        <v>0.79348268550307466</v>
      </c>
      <c r="G33" s="797">
        <f>'9'!AT53</f>
        <v>0.67221234255168705</v>
      </c>
      <c r="H33" s="797">
        <f>'9'!BB53</f>
        <v>0.68954557370256653</v>
      </c>
      <c r="I33" s="797">
        <f>'9'!BJ53</f>
        <v>0.42163329441819425</v>
      </c>
      <c r="J33" s="797">
        <f>'9'!BR53</f>
        <v>0.54509314533001629</v>
      </c>
      <c r="K33" s="797">
        <f>'9'!BZ53</f>
        <v>0.69178137510821891</v>
      </c>
      <c r="L33" s="797">
        <f>'9'!CH53</f>
        <v>0.41499801782239654</v>
      </c>
      <c r="M33" s="798">
        <f>'9'!CP53</f>
        <v>0.7858771354741485</v>
      </c>
      <c r="N33" s="798">
        <f>'9'!CX53</f>
        <v>0.4458112632747635</v>
      </c>
      <c r="O33" s="798">
        <f>'9'!DF53</f>
        <v>0.12258088222174765</v>
      </c>
    </row>
    <row r="34" spans="1:15">
      <c r="A34" s="794" t="s">
        <v>1053</v>
      </c>
      <c r="B34" s="794"/>
      <c r="C34" s="794"/>
      <c r="D34" s="794"/>
      <c r="E34" s="794"/>
      <c r="F34" s="794"/>
      <c r="G34" s="794"/>
      <c r="H34" s="794"/>
      <c r="I34" s="794"/>
      <c r="J34" s="794"/>
      <c r="K34" s="794"/>
      <c r="L34" s="794"/>
      <c r="M34" s="795"/>
      <c r="N34" s="795"/>
      <c r="O34" s="795"/>
    </row>
    <row r="35" spans="1:15">
      <c r="A35" s="794" t="s">
        <v>742</v>
      </c>
      <c r="B35" s="799">
        <f>B33-B4</f>
        <v>-9.7630619398793694E-2</v>
      </c>
      <c r="C35" s="799">
        <f t="shared" ref="C35:O35" si="1">C33-C4</f>
        <v>-0.15037678806535926</v>
      </c>
      <c r="D35" s="799">
        <f t="shared" si="1"/>
        <v>-4.5255709503827068E-2</v>
      </c>
      <c r="E35" s="799">
        <f t="shared" si="1"/>
        <v>0.2058285876374778</v>
      </c>
      <c r="F35" s="799">
        <f t="shared" si="1"/>
        <v>-5.6485727636181093E-2</v>
      </c>
      <c r="G35" s="799">
        <f t="shared" si="1"/>
        <v>5.3343658705773955E-2</v>
      </c>
      <c r="H35" s="799">
        <f t="shared" si="1"/>
        <v>-0.11299738749573596</v>
      </c>
      <c r="I35" s="799">
        <f t="shared" si="1"/>
        <v>-0.15986266121726761</v>
      </c>
      <c r="J35" s="799">
        <f t="shared" si="1"/>
        <v>-0.20947355374328702</v>
      </c>
      <c r="K35" s="799">
        <f t="shared" si="1"/>
        <v>-2.3225391913444193E-2</v>
      </c>
      <c r="L35" s="799">
        <f t="shared" si="1"/>
        <v>-6.6400659233733395E-2</v>
      </c>
      <c r="M35" s="799">
        <f t="shared" si="1"/>
        <v>1.7015381039088839E-2</v>
      </c>
      <c r="N35" s="799">
        <f t="shared" si="1"/>
        <v>-0.19807530639969273</v>
      </c>
      <c r="O35" s="799">
        <f t="shared" si="1"/>
        <v>-0.1434048338583058</v>
      </c>
    </row>
    <row r="36" spans="1:15">
      <c r="A36" s="794" t="s">
        <v>1056</v>
      </c>
      <c r="B36" s="799">
        <f t="shared" ref="B36:L36" si="2">B14-B4</f>
        <v>-9.6536952204209048E-2</v>
      </c>
      <c r="C36" s="799">
        <f t="shared" si="2"/>
        <v>-1.5508353025127652E-3</v>
      </c>
      <c r="D36" s="799">
        <f t="shared" si="2"/>
        <v>8.7161039619698677E-2</v>
      </c>
      <c r="E36" s="799">
        <f t="shared" si="2"/>
        <v>4.1200684234354523E-2</v>
      </c>
      <c r="F36" s="799">
        <f t="shared" si="2"/>
        <v>-8.119763227035226E-3</v>
      </c>
      <c r="G36" s="799">
        <f t="shared" si="2"/>
        <v>-6.0731699864271516E-2</v>
      </c>
      <c r="H36" s="799">
        <f t="shared" si="2"/>
        <v>-0.10634883524047678</v>
      </c>
      <c r="I36" s="799">
        <f t="shared" si="2"/>
        <v>5.2306795600901235E-2</v>
      </c>
      <c r="J36" s="799">
        <f t="shared" si="2"/>
        <v>-0.16356427011073893</v>
      </c>
      <c r="K36" s="799">
        <f t="shared" si="2"/>
        <v>8.1654759696940915E-2</v>
      </c>
      <c r="L36" s="799">
        <f t="shared" si="2"/>
        <v>0.10049749154707743</v>
      </c>
      <c r="M36" s="799">
        <f t="shared" ref="M36:O36" si="3">M14-M4</f>
        <v>-0.14315359273097583</v>
      </c>
      <c r="N36" s="799">
        <f t="shared" si="3"/>
        <v>-0.21593536456002971</v>
      </c>
      <c r="O36" s="799">
        <f t="shared" si="3"/>
        <v>-0.13752039778710601</v>
      </c>
    </row>
    <row r="37" spans="1:15">
      <c r="A37" s="794" t="s">
        <v>1057</v>
      </c>
      <c r="B37" s="799">
        <f t="shared" ref="B37:L37" si="4">B24-B14</f>
        <v>-4.7770684057297952E-2</v>
      </c>
      <c r="C37" s="799">
        <f t="shared" si="4"/>
        <v>-0.14882595276284649</v>
      </c>
      <c r="D37" s="799">
        <f t="shared" si="4"/>
        <v>-0.12719154082991618</v>
      </c>
      <c r="E37" s="799">
        <f t="shared" si="4"/>
        <v>0.20636085130578907</v>
      </c>
      <c r="F37" s="799">
        <f t="shared" si="4"/>
        <v>-4.2617771619342437E-2</v>
      </c>
      <c r="G37" s="799">
        <f t="shared" si="4"/>
        <v>0.16267325534543475</v>
      </c>
      <c r="H37" s="799">
        <f t="shared" si="4"/>
        <v>-2.7867480606629802E-2</v>
      </c>
      <c r="I37" s="799">
        <f t="shared" si="4"/>
        <v>-0.23576384820365065</v>
      </c>
      <c r="J37" s="799">
        <f t="shared" si="4"/>
        <v>3.5719980100216264E-2</v>
      </c>
      <c r="K37" s="799">
        <f t="shared" si="4"/>
        <v>-7.253109951410408E-2</v>
      </c>
      <c r="L37" s="799">
        <f t="shared" si="4"/>
        <v>-0.17167130505240308</v>
      </c>
      <c r="M37" s="799">
        <f t="shared" ref="M37:O37" si="5">M24-M14</f>
        <v>6.1450548579546571E-2</v>
      </c>
      <c r="N37" s="799">
        <f t="shared" si="5"/>
        <v>-8.5774242224374742E-2</v>
      </c>
      <c r="O37" s="799">
        <f t="shared" si="5"/>
        <v>4.9718614442516768E-2</v>
      </c>
    </row>
    <row r="38" spans="1:15">
      <c r="A38" s="794" t="s">
        <v>1058</v>
      </c>
      <c r="B38" s="799">
        <f t="shared" ref="B38:L38" si="6">B33-B24</f>
        <v>4.6677016862713305E-2</v>
      </c>
      <c r="C38" s="799">
        <f t="shared" si="6"/>
        <v>0</v>
      </c>
      <c r="D38" s="799">
        <f t="shared" si="6"/>
        <v>-5.2252082936095623E-3</v>
      </c>
      <c r="E38" s="799">
        <f t="shared" si="6"/>
        <v>-4.1732947902665796E-2</v>
      </c>
      <c r="F38" s="799">
        <f t="shared" si="6"/>
        <v>-5.7481927898034302E-3</v>
      </c>
      <c r="G38" s="799">
        <f t="shared" si="6"/>
        <v>-4.8597896775389282E-2</v>
      </c>
      <c r="H38" s="799">
        <f t="shared" si="6"/>
        <v>2.1218928351370625E-2</v>
      </c>
      <c r="I38" s="799">
        <f t="shared" si="6"/>
        <v>2.3594391385481805E-2</v>
      </c>
      <c r="J38" s="799">
        <f t="shared" si="6"/>
        <v>-8.1629263732764357E-2</v>
      </c>
      <c r="K38" s="799">
        <f t="shared" si="6"/>
        <v>-3.2349052096281028E-2</v>
      </c>
      <c r="L38" s="799">
        <f t="shared" si="6"/>
        <v>4.7731542715922504E-3</v>
      </c>
      <c r="M38" s="799">
        <f t="shared" ref="M38:O38" si="7">M33-M24</f>
        <v>9.87184251905181E-2</v>
      </c>
      <c r="N38" s="799">
        <f t="shared" si="7"/>
        <v>0.10363430038471172</v>
      </c>
      <c r="O38" s="799">
        <f t="shared" si="7"/>
        <v>-5.5603050513716556E-2</v>
      </c>
    </row>
    <row r="39" spans="1:15">
      <c r="A39" s="794" t="s">
        <v>1054</v>
      </c>
      <c r="B39" s="794"/>
      <c r="C39" s="794"/>
      <c r="D39" s="794"/>
      <c r="E39" s="794"/>
      <c r="F39" s="794"/>
      <c r="G39" s="794"/>
      <c r="H39" s="794"/>
      <c r="I39" s="794"/>
      <c r="J39" s="794"/>
      <c r="K39" s="794"/>
      <c r="L39" s="794"/>
      <c r="M39" s="795"/>
      <c r="N39" s="795"/>
      <c r="O39" s="795"/>
    </row>
    <row r="40" spans="1:15">
      <c r="A40" s="794" t="s">
        <v>742</v>
      </c>
      <c r="B40" s="800">
        <f>100*(B33-B4)/B4</f>
        <v>-17.628532653099715</v>
      </c>
      <c r="C40" s="800">
        <f t="shared" ref="C40:O40" si="8">100*(C33-C4)/C4</f>
        <v>-17.677241191500272</v>
      </c>
      <c r="D40" s="800">
        <f t="shared" si="8"/>
        <v>-9.6860859345195713</v>
      </c>
      <c r="E40" s="800">
        <f t="shared" si="8"/>
        <v>36.27612223402636</v>
      </c>
      <c r="F40" s="800">
        <f t="shared" si="8"/>
        <v>-6.6456266801207198</v>
      </c>
      <c r="G40" s="800">
        <f t="shared" si="8"/>
        <v>8.6195440322289016</v>
      </c>
      <c r="H40" s="800">
        <f t="shared" si="8"/>
        <v>-14.079917581859537</v>
      </c>
      <c r="I40" s="800">
        <f t="shared" si="8"/>
        <v>-27.491620477836143</v>
      </c>
      <c r="J40" s="800">
        <f>100*(J33-J4)/J4</f>
        <v>-27.76077369973326</v>
      </c>
      <c r="K40" s="800">
        <f t="shared" si="8"/>
        <v>-3.2482758184497738</v>
      </c>
      <c r="L40" s="800">
        <f t="shared" si="8"/>
        <v>-13.793278294778371</v>
      </c>
      <c r="M40" s="800">
        <f t="shared" si="8"/>
        <v>2.2130611830980351</v>
      </c>
      <c r="N40" s="800">
        <f t="shared" si="8"/>
        <v>-30.762453470622624</v>
      </c>
      <c r="O40" s="800">
        <f t="shared" si="8"/>
        <v>-53.914486827234505</v>
      </c>
    </row>
    <row r="41" spans="1:15">
      <c r="A41" s="794" t="s">
        <v>1056</v>
      </c>
      <c r="B41" s="800">
        <f t="shared" ref="B41:L41" si="9">100*(B14-B4)/B4</f>
        <v>-17.431056205955535</v>
      </c>
      <c r="C41" s="800">
        <f t="shared" si="9"/>
        <v>-0.18230532812614736</v>
      </c>
      <c r="D41" s="800">
        <f t="shared" si="9"/>
        <v>18.655089692651316</v>
      </c>
      <c r="E41" s="800">
        <f t="shared" si="9"/>
        <v>7.2613871307487248</v>
      </c>
      <c r="F41" s="800">
        <f t="shared" si="9"/>
        <v>-0.95530176198499661</v>
      </c>
      <c r="G41" s="800">
        <f t="shared" si="9"/>
        <v>-9.8133419010409302</v>
      </c>
      <c r="H41" s="800">
        <f t="shared" si="9"/>
        <v>-13.25148189969593</v>
      </c>
      <c r="I41" s="800">
        <f t="shared" si="9"/>
        <v>8.9952122786030557</v>
      </c>
      <c r="J41" s="800">
        <f t="shared" si="9"/>
        <v>-21.676582111510502</v>
      </c>
      <c r="K41" s="800">
        <f t="shared" si="9"/>
        <v>11.420138027094637</v>
      </c>
      <c r="L41" s="800">
        <f t="shared" si="9"/>
        <v>20.876146183376335</v>
      </c>
      <c r="M41" s="800">
        <f t="shared" ref="M41:O41" si="10">100*(M14-M4)/M4</f>
        <v>-18.618898898952452</v>
      </c>
      <c r="N41" s="800">
        <f t="shared" si="10"/>
        <v>-33.536242985966439</v>
      </c>
      <c r="O41" s="800">
        <f t="shared" si="10"/>
        <v>-51.702174016636526</v>
      </c>
    </row>
    <row r="42" spans="1:15">
      <c r="A42" s="794" t="s">
        <v>1057</v>
      </c>
      <c r="B42" s="800">
        <f t="shared" ref="B42:L42" si="11">100*(B24-B14)/B14</f>
        <v>-10.446597232067717</v>
      </c>
      <c r="C42" s="800">
        <f t="shared" si="11"/>
        <v>-17.526888314626405</v>
      </c>
      <c r="D42" s="800">
        <f t="shared" si="11"/>
        <v>-22.94281991970681</v>
      </c>
      <c r="E42" s="800">
        <f t="shared" si="11"/>
        <v>33.907757173731035</v>
      </c>
      <c r="F42" s="800">
        <f t="shared" si="11"/>
        <v>-5.0624030369100419</v>
      </c>
      <c r="G42" s="800">
        <f t="shared" si="11"/>
        <v>29.145758122845599</v>
      </c>
      <c r="H42" s="800">
        <f t="shared" si="11"/>
        <v>-4.0028319067314238</v>
      </c>
      <c r="I42" s="800">
        <f t="shared" si="11"/>
        <v>-37.198299903833579</v>
      </c>
      <c r="J42" s="800">
        <f t="shared" si="11"/>
        <v>6.0439650244616612</v>
      </c>
      <c r="K42" s="800">
        <f t="shared" si="11"/>
        <v>-9.1043808545462053</v>
      </c>
      <c r="L42" s="800">
        <f t="shared" si="11"/>
        <v>-29.502051107242306</v>
      </c>
      <c r="M42" s="800">
        <f t="shared" ref="M42:O42" si="12">100*(M24-M14)/M14</f>
        <v>9.8209600482418473</v>
      </c>
      <c r="N42" s="800">
        <f t="shared" si="12"/>
        <v>-20.042995836742705</v>
      </c>
      <c r="O42" s="800">
        <f t="shared" si="12"/>
        <v>38.701974278489956</v>
      </c>
    </row>
    <row r="43" spans="1:15">
      <c r="A43" s="794" t="s">
        <v>1058</v>
      </c>
      <c r="B43" s="800">
        <f t="shared" ref="B43:L43" si="13">100*(B33-B24)/B24</f>
        <v>11.398150592277364</v>
      </c>
      <c r="C43" s="800">
        <f t="shared" si="13"/>
        <v>0</v>
      </c>
      <c r="D43" s="800">
        <f t="shared" si="13"/>
        <v>-1.2231481517917888</v>
      </c>
      <c r="E43" s="800">
        <f t="shared" si="13"/>
        <v>-5.1208856799591826</v>
      </c>
      <c r="F43" s="800">
        <f t="shared" si="13"/>
        <v>-0.71921555409387039</v>
      </c>
      <c r="G43" s="800">
        <f t="shared" si="13"/>
        <v>-6.74212075854508</v>
      </c>
      <c r="H43" s="800">
        <f t="shared" si="13"/>
        <v>3.174933769133264</v>
      </c>
      <c r="I43" s="800">
        <f t="shared" si="13"/>
        <v>5.9276596347022705</v>
      </c>
      <c r="J43" s="800">
        <f t="shared" si="13"/>
        <v>-13.024787777229028</v>
      </c>
      <c r="K43" s="800">
        <f t="shared" si="13"/>
        <v>-4.4672963434452413</v>
      </c>
      <c r="L43" s="800">
        <f t="shared" si="13"/>
        <v>1.1635458246672363</v>
      </c>
      <c r="M43" s="800">
        <f t="shared" ref="M43:O43" si="14">100*(M33-M24)/M24</f>
        <v>14.366175341031662</v>
      </c>
      <c r="N43" s="800">
        <f t="shared" si="14"/>
        <v>30.286755575071098</v>
      </c>
      <c r="O43" s="800">
        <f t="shared" si="14"/>
        <v>-31.205423328637647</v>
      </c>
    </row>
    <row r="44" spans="1:15">
      <c r="A44" s="794"/>
      <c r="B44" s="794"/>
      <c r="C44" s="794"/>
      <c r="D44" s="794"/>
      <c r="E44" s="794"/>
      <c r="F44" s="794"/>
      <c r="G44" s="794"/>
      <c r="H44" s="794"/>
      <c r="I44" s="794"/>
      <c r="J44" s="794"/>
      <c r="K44" s="795"/>
      <c r="L44" s="795"/>
      <c r="M44" s="795"/>
      <c r="N44" s="795"/>
      <c r="O44" s="795"/>
    </row>
    <row r="45" spans="1:15">
      <c r="A45" s="794" t="s">
        <v>1075</v>
      </c>
      <c r="B45" s="801"/>
      <c r="C45" s="801"/>
      <c r="D45" s="801"/>
      <c r="E45" s="801"/>
      <c r="F45" s="801"/>
      <c r="G45" s="801"/>
      <c r="H45" s="801"/>
      <c r="I45" s="801"/>
      <c r="J45" s="801"/>
      <c r="K45" s="801"/>
      <c r="L45" s="801"/>
      <c r="M45" s="801"/>
      <c r="N45" s="795"/>
      <c r="O45" s="795"/>
    </row>
    <row r="46" spans="1:15">
      <c r="A46" s="801"/>
      <c r="B46" s="801"/>
      <c r="C46" s="801"/>
      <c r="D46" s="801"/>
      <c r="E46" s="801"/>
      <c r="F46" s="801"/>
      <c r="G46" s="801"/>
      <c r="H46" s="801"/>
      <c r="I46" s="801"/>
      <c r="J46" s="801"/>
      <c r="K46" s="801"/>
      <c r="L46" s="801"/>
      <c r="M46" s="801"/>
      <c r="N46" s="795"/>
      <c r="O46" s="795"/>
    </row>
    <row r="47" spans="1:15">
      <c r="A47" s="801"/>
      <c r="B47" s="801"/>
      <c r="C47" s="801"/>
      <c r="D47" s="801"/>
      <c r="E47" s="801"/>
      <c r="F47" s="801"/>
      <c r="G47" s="801"/>
      <c r="H47" s="801"/>
      <c r="I47" s="801"/>
      <c r="J47" s="801"/>
      <c r="K47" s="801"/>
      <c r="L47" s="801"/>
      <c r="M47" s="801"/>
      <c r="N47" s="795"/>
      <c r="O47" s="795"/>
    </row>
    <row r="48" spans="1:15">
      <c r="A48" s="801"/>
      <c r="B48" s="801"/>
      <c r="C48" s="801"/>
      <c r="D48" s="801"/>
      <c r="E48" s="801"/>
      <c r="F48" s="801"/>
      <c r="G48" s="801"/>
      <c r="H48" s="801"/>
      <c r="I48" s="801"/>
      <c r="J48" s="801"/>
      <c r="K48" s="801"/>
      <c r="L48" s="801"/>
      <c r="M48" s="801"/>
      <c r="N48" s="795"/>
      <c r="O48" s="795"/>
    </row>
    <row r="49" spans="1:15">
      <c r="A49" s="795"/>
      <c r="B49" s="795"/>
      <c r="C49" s="795"/>
      <c r="D49" s="795"/>
      <c r="E49" s="795"/>
      <c r="F49" s="795"/>
      <c r="G49" s="795"/>
      <c r="H49" s="795"/>
      <c r="I49" s="795"/>
      <c r="J49" s="795"/>
      <c r="K49" s="795"/>
      <c r="L49" s="795"/>
      <c r="M49" s="795"/>
      <c r="N49" s="795"/>
      <c r="O49" s="795"/>
    </row>
    <row r="50" spans="1:15">
      <c r="A50" s="795"/>
      <c r="B50" s="795"/>
      <c r="C50" s="795"/>
      <c r="D50" s="795"/>
      <c r="E50" s="795"/>
      <c r="F50" s="795"/>
      <c r="G50" s="795"/>
      <c r="H50" s="795"/>
      <c r="I50" s="795"/>
      <c r="J50" s="795"/>
      <c r="K50" s="795"/>
      <c r="L50" s="795"/>
      <c r="M50" s="795"/>
      <c r="N50" s="795"/>
      <c r="O50" s="795"/>
    </row>
  </sheetData>
  <pageMargins left="0.7" right="0.7" top="0.75" bottom="0.75" header="0.3" footer="0.3"/>
</worksheet>
</file>

<file path=xl/worksheets/sheet169.xml><?xml version="1.0" encoding="utf-8"?>
<worksheet xmlns="http://schemas.openxmlformats.org/spreadsheetml/2006/main" xmlns:r="http://schemas.openxmlformats.org/officeDocument/2006/relationships">
  <dimension ref="A1:O50"/>
  <sheetViews>
    <sheetView topLeftCell="A28" workbookViewId="0">
      <selection activeCell="R37" sqref="R37"/>
    </sheetView>
  </sheetViews>
  <sheetFormatPr defaultRowHeight="11.25"/>
  <cols>
    <col min="1" max="12" width="9.140625" style="792"/>
    <col min="13" max="13" width="13.7109375" style="792" bestFit="1" customWidth="1"/>
    <col min="14" max="14" width="11.28515625" style="792" bestFit="1" customWidth="1"/>
    <col min="15" max="16384" width="9.140625" style="792"/>
  </cols>
  <sheetData>
    <row r="1" spans="1:15">
      <c r="A1" s="794" t="s">
        <v>1065</v>
      </c>
      <c r="B1" s="794"/>
      <c r="C1" s="794"/>
      <c r="D1" s="794"/>
      <c r="E1" s="794"/>
      <c r="F1" s="794"/>
      <c r="G1" s="794"/>
      <c r="H1" s="794"/>
      <c r="I1" s="794"/>
      <c r="J1" s="794"/>
      <c r="K1" s="794"/>
      <c r="L1" s="795"/>
      <c r="M1" s="795"/>
      <c r="N1" s="795"/>
      <c r="O1" s="795"/>
    </row>
    <row r="2" spans="1:15">
      <c r="A2" s="794"/>
      <c r="B2" s="794"/>
      <c r="C2" s="794"/>
      <c r="D2" s="794"/>
      <c r="E2" s="794"/>
      <c r="F2" s="794"/>
      <c r="G2" s="794"/>
      <c r="H2" s="794"/>
      <c r="I2" s="794"/>
      <c r="J2" s="794"/>
      <c r="K2" s="794"/>
      <c r="L2" s="795"/>
      <c r="M2" s="795"/>
      <c r="N2" s="795"/>
      <c r="O2" s="795"/>
    </row>
    <row r="3" spans="1:15" s="793" customFormat="1">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797">
        <f>'9'!G24</f>
        <v>0.68757725615947207</v>
      </c>
      <c r="C4" s="797">
        <f>'9'!O24</f>
        <v>0.80337204187636457</v>
      </c>
      <c r="D4" s="797">
        <f>'9'!W24</f>
        <v>0.68888698210001531</v>
      </c>
      <c r="E4" s="797">
        <f>'9'!AE24</f>
        <v>0.7884677443853868</v>
      </c>
      <c r="F4" s="797">
        <f>'9'!AM24</f>
        <v>0.81424820775527529</v>
      </c>
      <c r="G4" s="797">
        <f>'9'!AU24</f>
        <v>0.78494212499464722</v>
      </c>
      <c r="H4" s="797">
        <f>'9'!BC24</f>
        <v>0.78821936839593321</v>
      </c>
      <c r="I4" s="797">
        <f>'9'!BK24</f>
        <v>0.76461359928152728</v>
      </c>
      <c r="J4" s="797">
        <f>'9'!BS24</f>
        <v>0.78086095910367792</v>
      </c>
      <c r="K4" s="797">
        <f>'9'!CA24</f>
        <v>0.83102930812527465</v>
      </c>
      <c r="L4" s="797">
        <f>'9'!CI24</f>
        <v>0.74981277586907003</v>
      </c>
      <c r="M4" s="798">
        <f>'9'!CQ24</f>
        <v>0.8734399702296568</v>
      </c>
      <c r="N4" s="798">
        <f>'9'!CY24</f>
        <v>0.81869468332081352</v>
      </c>
      <c r="O4" s="798">
        <f>'9'!DG24</f>
        <v>0.45847312530701828</v>
      </c>
    </row>
    <row r="5" spans="1:15">
      <c r="A5" s="794">
        <f>A4+1</f>
        <v>1981</v>
      </c>
      <c r="B5" s="797">
        <f>'9'!G25</f>
        <v>0.68351170222590518</v>
      </c>
      <c r="C5" s="797">
        <f>'9'!O25</f>
        <v>0.77843572208139622</v>
      </c>
      <c r="D5" s="797">
        <f>'9'!W25</f>
        <v>0.68695028432147809</v>
      </c>
      <c r="E5" s="797">
        <f>'9'!AE25</f>
        <v>0.75689112999803509</v>
      </c>
      <c r="F5" s="797">
        <f>'9'!AM25</f>
        <v>0.81002190599721213</v>
      </c>
      <c r="G5" s="797">
        <f>'9'!AU25</f>
        <v>0.77490195954529706</v>
      </c>
      <c r="H5" s="797">
        <f>'9'!BC25</f>
        <v>0.77043321619708582</v>
      </c>
      <c r="I5" s="797">
        <f>'9'!BK25</f>
        <v>0.75832834029822815</v>
      </c>
      <c r="J5" s="797">
        <f>'9'!BS25</f>
        <v>0.62993005851617001</v>
      </c>
      <c r="K5" s="797">
        <f>'9'!CA25</f>
        <v>0.83936800857048921</v>
      </c>
      <c r="L5" s="797">
        <f>'9'!CI25</f>
        <v>0.72735075599882537</v>
      </c>
      <c r="M5" s="798">
        <f>'9'!CQ25</f>
        <v>0.86432057920006544</v>
      </c>
      <c r="N5" s="798">
        <f>'9'!CY25</f>
        <v>0.79117671168776993</v>
      </c>
      <c r="O5" s="798">
        <f>'9'!DG25</f>
        <v>0.44448359343748939</v>
      </c>
    </row>
    <row r="6" spans="1:15">
      <c r="A6" s="794">
        <f t="shared" ref="A6:A33" si="0">A5+1</f>
        <v>1982</v>
      </c>
      <c r="B6" s="797">
        <f>'9'!G26</f>
        <v>0.65538540032825188</v>
      </c>
      <c r="C6" s="797">
        <f>'9'!O26</f>
        <v>0.75938101453949425</v>
      </c>
      <c r="D6" s="797">
        <f>'9'!W26</f>
        <v>0.65400214028502435</v>
      </c>
      <c r="E6" s="797">
        <f>'9'!AE26</f>
        <v>0.74990902956903682</v>
      </c>
      <c r="F6" s="797">
        <f>'9'!AM26</f>
        <v>0.80607438380830621</v>
      </c>
      <c r="G6" s="797">
        <f>'9'!AU26</f>
        <v>0.76585700212268759</v>
      </c>
      <c r="H6" s="797">
        <f>'9'!BC26</f>
        <v>0.754838978743402</v>
      </c>
      <c r="I6" s="797">
        <f>'9'!BK26</f>
        <v>0.74990034283547735</v>
      </c>
      <c r="J6" s="797">
        <f>'9'!BS26</f>
        <v>0.72756271445612408</v>
      </c>
      <c r="K6" s="797">
        <f>'9'!CA26</f>
        <v>0.83254317532028876</v>
      </c>
      <c r="L6" s="797">
        <f>'9'!CI26</f>
        <v>0.7145165332243093</v>
      </c>
      <c r="M6" s="798">
        <f>'9'!CQ26</f>
        <v>0.85584471612090729</v>
      </c>
      <c r="N6" s="798">
        <f>'9'!CY26</f>
        <v>0.77755881663947546</v>
      </c>
      <c r="O6" s="798">
        <f>'9'!DG26</f>
        <v>0.41314498224613544</v>
      </c>
    </row>
    <row r="7" spans="1:15">
      <c r="A7" s="794">
        <f t="shared" si="0"/>
        <v>1983</v>
      </c>
      <c r="B7" s="797">
        <f>'9'!G27</f>
        <v>0.64371227006137532</v>
      </c>
      <c r="C7" s="797">
        <f>'9'!O27</f>
        <v>0.74345795298993134</v>
      </c>
      <c r="D7" s="797">
        <f>'9'!W27</f>
        <v>0.65328212048120204</v>
      </c>
      <c r="E7" s="797">
        <f>'9'!AE27</f>
        <v>0.74421504556399209</v>
      </c>
      <c r="F7" s="797">
        <f>'9'!AM27</f>
        <v>0.80186487644638549</v>
      </c>
      <c r="G7" s="797">
        <f>'9'!AU27</f>
        <v>0.75960076932375131</v>
      </c>
      <c r="H7" s="797">
        <f>'9'!BC27</f>
        <v>0.73373630241447996</v>
      </c>
      <c r="I7" s="797">
        <f>'9'!BK27</f>
        <v>0.73945642642099718</v>
      </c>
      <c r="J7" s="797">
        <f>'9'!BS27</f>
        <v>0.72772098980586764</v>
      </c>
      <c r="K7" s="797">
        <f>'9'!CA27</f>
        <v>0.82056554925869951</v>
      </c>
      <c r="L7" s="797">
        <f>'9'!CI27</f>
        <v>0.71671419362341371</v>
      </c>
      <c r="M7" s="798">
        <f>'9'!CQ27</f>
        <v>0.85179789657547522</v>
      </c>
      <c r="N7" s="798">
        <f>'9'!CY27</f>
        <v>0.76951355435905777</v>
      </c>
      <c r="O7" s="798">
        <f>'9'!DG27</f>
        <v>0.40595792109645767</v>
      </c>
    </row>
    <row r="8" spans="1:15">
      <c r="A8" s="794">
        <f t="shared" si="0"/>
        <v>1984</v>
      </c>
      <c r="B8" s="797">
        <f>'9'!G28</f>
        <v>0.67362297872254051</v>
      </c>
      <c r="C8" s="797">
        <f>'9'!O28</f>
        <v>0.74058376935920656</v>
      </c>
      <c r="D8" s="797">
        <f>'9'!W28</f>
        <v>0.66681955865053155</v>
      </c>
      <c r="E8" s="797">
        <f>'9'!AE28</f>
        <v>0.76923581114353912</v>
      </c>
      <c r="F8" s="797">
        <f>'9'!AM28</f>
        <v>0.80646921926565773</v>
      </c>
      <c r="G8" s="797">
        <f>'9'!AU28</f>
        <v>0.74598922370265097</v>
      </c>
      <c r="H8" s="797">
        <f>'9'!BC28</f>
        <v>0.67448605227279967</v>
      </c>
      <c r="I8" s="797">
        <f>'9'!BK28</f>
        <v>0.73195751494634798</v>
      </c>
      <c r="J8" s="797">
        <f>'9'!BS28</f>
        <v>0.74067632602043243</v>
      </c>
      <c r="K8" s="797">
        <f>'9'!CA28</f>
        <v>0.82671756086994341</v>
      </c>
      <c r="L8" s="797">
        <f>'9'!CI28</f>
        <v>0.6919250873928644</v>
      </c>
      <c r="M8" s="798">
        <f>'9'!CQ28</f>
        <v>0.85354151620819074</v>
      </c>
      <c r="N8" s="798">
        <f>'9'!CY28</f>
        <v>0.76551897195592811</v>
      </c>
      <c r="O8" s="798">
        <f>'9'!DG28</f>
        <v>0.42144848391694784</v>
      </c>
    </row>
    <row r="9" spans="1:15">
      <c r="A9" s="794">
        <f t="shared" si="0"/>
        <v>1985</v>
      </c>
      <c r="B9" s="797">
        <f>'9'!G29</f>
        <v>0.69024197706959201</v>
      </c>
      <c r="C9" s="797">
        <f>'9'!O29</f>
        <v>0.74558599707141238</v>
      </c>
      <c r="D9" s="797">
        <f>'9'!W29</f>
        <v>0.67869929465927159</v>
      </c>
      <c r="E9" s="797">
        <f>'9'!AE29</f>
        <v>0.77751416601789847</v>
      </c>
      <c r="F9" s="797">
        <f>'9'!AM29</f>
        <v>0.80925643337141717</v>
      </c>
      <c r="G9" s="797">
        <f>'9'!AU29</f>
        <v>0.73813584149728173</v>
      </c>
      <c r="H9" s="797">
        <f>'9'!BC29</f>
        <v>0.6832593887420616</v>
      </c>
      <c r="I9" s="797">
        <f>'9'!BK29</f>
        <v>0.7259483023380312</v>
      </c>
      <c r="J9" s="797">
        <f>'9'!BS29</f>
        <v>0.75444710751586741</v>
      </c>
      <c r="K9" s="797">
        <f>'9'!CA29</f>
        <v>0.83367347827424587</v>
      </c>
      <c r="L9" s="797">
        <f>'9'!CI29</f>
        <v>0.68307732627757045</v>
      </c>
      <c r="M9" s="798">
        <f>'9'!CQ29</f>
        <v>0.85079597275876451</v>
      </c>
      <c r="N9" s="798">
        <f>'9'!CY29</f>
        <v>0.76683598883193782</v>
      </c>
      <c r="O9" s="798">
        <f>'9'!DG29</f>
        <v>0.4118810343981712</v>
      </c>
    </row>
    <row r="10" spans="1:15">
      <c r="A10" s="794">
        <f t="shared" si="0"/>
        <v>1986</v>
      </c>
      <c r="B10" s="797">
        <f>'9'!G30</f>
        <v>0.68560058190004614</v>
      </c>
      <c r="C10" s="797">
        <f>'9'!O30</f>
        <v>0.75418371136506124</v>
      </c>
      <c r="D10" s="797">
        <f>'9'!W30</f>
        <v>0.68157359919341376</v>
      </c>
      <c r="E10" s="797">
        <f>'9'!AE30</f>
        <v>0.79040043065185706</v>
      </c>
      <c r="F10" s="797">
        <f>'9'!AM30</f>
        <v>0.80847292682651994</v>
      </c>
      <c r="G10" s="797">
        <f>'9'!AU30</f>
        <v>0.72554056487767049</v>
      </c>
      <c r="H10" s="797">
        <f>'9'!BC30</f>
        <v>0.70554295433947833</v>
      </c>
      <c r="I10" s="797">
        <f>'9'!BK30</f>
        <v>0.71837359376619236</v>
      </c>
      <c r="J10" s="797">
        <f>'9'!BS30</f>
        <v>0.749704865623396</v>
      </c>
      <c r="K10" s="797">
        <f>'9'!CA30</f>
        <v>0.84002912586345357</v>
      </c>
      <c r="L10" s="797">
        <f>'9'!CI30</f>
        <v>0.68594864799906274</v>
      </c>
      <c r="M10" s="798">
        <f>'9'!CQ30</f>
        <v>0.84893155629627992</v>
      </c>
      <c r="N10" s="798">
        <f>'9'!CY30</f>
        <v>0.77108812928939918</v>
      </c>
      <c r="O10" s="798">
        <f>'9'!DG30</f>
        <v>0.41141953343608989</v>
      </c>
    </row>
    <row r="11" spans="1:15">
      <c r="A11" s="794">
        <f t="shared" si="0"/>
        <v>1987</v>
      </c>
      <c r="B11" s="797">
        <f>'9'!G31</f>
        <v>0.68784336789536382</v>
      </c>
      <c r="C11" s="797">
        <f>'9'!O31</f>
        <v>0.75542313865703048</v>
      </c>
      <c r="D11" s="797">
        <f>'9'!W31</f>
        <v>0.6894305840381707</v>
      </c>
      <c r="E11" s="797">
        <f>'9'!AE31</f>
        <v>0.78711905299512663</v>
      </c>
      <c r="F11" s="797">
        <f>'9'!AM31</f>
        <v>0.81140706961918707</v>
      </c>
      <c r="G11" s="797">
        <f>'9'!AU31</f>
        <v>0.72212976023352704</v>
      </c>
      <c r="H11" s="797">
        <f>'9'!BC31</f>
        <v>0.71368426267561558</v>
      </c>
      <c r="I11" s="797">
        <f>'9'!BK31</f>
        <v>0.71012743036073933</v>
      </c>
      <c r="J11" s="797">
        <f>'9'!BS31</f>
        <v>0.75496022169432553</v>
      </c>
      <c r="K11" s="797">
        <f>'9'!CA31</f>
        <v>0.83785187427904662</v>
      </c>
      <c r="L11" s="797">
        <f>'9'!CI31</f>
        <v>0.69155416169330586</v>
      </c>
      <c r="M11" s="798">
        <f>'9'!CQ31</f>
        <v>0.84433203544942592</v>
      </c>
      <c r="N11" s="798">
        <f>'9'!CY31</f>
        <v>0.7615536768154193</v>
      </c>
      <c r="O11" s="798">
        <f>'9'!DG31</f>
        <v>0.4174461888172169</v>
      </c>
    </row>
    <row r="12" spans="1:15">
      <c r="A12" s="794">
        <f t="shared" si="0"/>
        <v>1988</v>
      </c>
      <c r="B12" s="797">
        <f>'9'!G32</f>
        <v>0.6914021349847439</v>
      </c>
      <c r="C12" s="797">
        <f>'9'!O32</f>
        <v>0.76487371633501366</v>
      </c>
      <c r="D12" s="797">
        <f>'9'!W32</f>
        <v>0.70279818600949884</v>
      </c>
      <c r="E12" s="797">
        <f>'9'!AE32</f>
        <v>0.78232965228071949</v>
      </c>
      <c r="F12" s="797">
        <f>'9'!AM32</f>
        <v>0.81582812905358648</v>
      </c>
      <c r="G12" s="797">
        <f>'9'!AU32</f>
        <v>0.72112596839405207</v>
      </c>
      <c r="H12" s="797">
        <f>'9'!BC32</f>
        <v>0.71924336634694952</v>
      </c>
      <c r="I12" s="797">
        <f>'9'!BK32</f>
        <v>0.70605868713557574</v>
      </c>
      <c r="J12" s="797">
        <f>'9'!BS32</f>
        <v>0.74834421880695501</v>
      </c>
      <c r="K12" s="797">
        <f>'9'!CA32</f>
        <v>0.82577900614720479</v>
      </c>
      <c r="L12" s="797">
        <f>'9'!CI32</f>
        <v>0.69369025454361588</v>
      </c>
      <c r="M12" s="798">
        <f>'9'!CQ32</f>
        <v>0.85038787128615234</v>
      </c>
      <c r="N12" s="798">
        <f>'9'!CY32</f>
        <v>0.77137491967410809</v>
      </c>
      <c r="O12" s="798">
        <f>'9'!DG32</f>
        <v>0.41378438384474747</v>
      </c>
    </row>
    <row r="13" spans="1:15">
      <c r="A13" s="794">
        <f t="shared" si="0"/>
        <v>1989</v>
      </c>
      <c r="B13" s="797">
        <f>'9'!G33</f>
        <v>0.6965436554948975</v>
      </c>
      <c r="C13" s="797">
        <f>'9'!O33</f>
        <v>0.77375132004071545</v>
      </c>
      <c r="D13" s="797">
        <f>'9'!W33</f>
        <v>0.70449409448945655</v>
      </c>
      <c r="E13" s="797">
        <f>'9'!AE33</f>
        <v>0.77033271431806194</v>
      </c>
      <c r="F13" s="797">
        <f>'9'!AM33</f>
        <v>0.82664898036240131</v>
      </c>
      <c r="G13" s="797">
        <f>'9'!AU33</f>
        <v>0.7204097925086661</v>
      </c>
      <c r="H13" s="797">
        <f>'9'!BC33</f>
        <v>0.73273330213398058</v>
      </c>
      <c r="I13" s="797">
        <f>'9'!BK33</f>
        <v>0.7028653659919688</v>
      </c>
      <c r="J13" s="797">
        <f>'9'!BS33</f>
        <v>0.74927329674038479</v>
      </c>
      <c r="K13" s="797">
        <f>'9'!CA33</f>
        <v>0.81040407797914771</v>
      </c>
      <c r="L13" s="797">
        <f>'9'!CI33</f>
        <v>0.70654404716331998</v>
      </c>
      <c r="M13" s="798">
        <f>'9'!CQ33</f>
        <v>0.85651471527415346</v>
      </c>
      <c r="N13" s="798">
        <f>'9'!CY33</f>
        <v>0.77473657239089966</v>
      </c>
      <c r="O13" s="798">
        <f>'9'!DG33</f>
        <v>0.40915464159006565</v>
      </c>
    </row>
    <row r="14" spans="1:15">
      <c r="A14" s="794">
        <f t="shared" si="0"/>
        <v>1990</v>
      </c>
      <c r="B14" s="797">
        <f>'9'!G34</f>
        <v>0.68006443494895796</v>
      </c>
      <c r="C14" s="797">
        <f>'9'!O34</f>
        <v>0.77617348458304103</v>
      </c>
      <c r="D14" s="797">
        <f>'9'!W34</f>
        <v>0.69535393065840934</v>
      </c>
      <c r="E14" s="797">
        <f>'9'!AE34</f>
        <v>0.76796478927207612</v>
      </c>
      <c r="F14" s="797">
        <f>'9'!AM34</f>
        <v>0.82467960735138468</v>
      </c>
      <c r="G14" s="797">
        <f>'9'!AU34</f>
        <v>0.73546167846491173</v>
      </c>
      <c r="H14" s="797">
        <f>'9'!BC34</f>
        <v>0.74373188099204068</v>
      </c>
      <c r="I14" s="797">
        <f>'9'!BK34</f>
        <v>0.70898138417726886</v>
      </c>
      <c r="J14" s="797">
        <f>'9'!BS34</f>
        <v>0.74598928459877201</v>
      </c>
      <c r="K14" s="797">
        <f>'9'!CA34</f>
        <v>0.80403691706722891</v>
      </c>
      <c r="L14" s="797">
        <f>'9'!CI34</f>
        <v>0.7139530149992811</v>
      </c>
      <c r="M14" s="798">
        <f>'9'!CQ34</f>
        <v>0.86069561924828497</v>
      </c>
      <c r="N14" s="798">
        <f>'9'!CY34</f>
        <v>0.76840367704314227</v>
      </c>
      <c r="O14" s="798">
        <f>'9'!DG34</f>
        <v>0.39535835224397248</v>
      </c>
    </row>
    <row r="15" spans="1:15">
      <c r="A15" s="794">
        <f t="shared" si="0"/>
        <v>1991</v>
      </c>
      <c r="B15" s="797">
        <f>'9'!G35</f>
        <v>0.64721705180223377</v>
      </c>
      <c r="C15" s="797">
        <f>'9'!O35</f>
        <v>0.76923843108591683</v>
      </c>
      <c r="D15" s="797">
        <f>'9'!W35</f>
        <v>0.67196214985809311</v>
      </c>
      <c r="E15" s="797">
        <f>'9'!AE35</f>
        <v>0.7673956897614389</v>
      </c>
      <c r="F15" s="797">
        <f>'9'!AM35</f>
        <v>0.78371809452018582</v>
      </c>
      <c r="G15" s="797">
        <f>'9'!AU35</f>
        <v>0.73721663173325036</v>
      </c>
      <c r="H15" s="797">
        <f>'9'!BC35</f>
        <v>0.74141883757018223</v>
      </c>
      <c r="I15" s="797">
        <f>'9'!BK35</f>
        <v>0.7088112093338258</v>
      </c>
      <c r="J15" s="797">
        <f>'9'!BS35</f>
        <v>0.74290997582645757</v>
      </c>
      <c r="K15" s="797">
        <f>'9'!CA35</f>
        <v>0.80847443264640695</v>
      </c>
      <c r="L15" s="797">
        <f>'9'!CI35</f>
        <v>0.70645585161821789</v>
      </c>
      <c r="M15" s="798">
        <f>'9'!CQ35</f>
        <v>0.84868099383735274</v>
      </c>
      <c r="N15" s="798">
        <f>'9'!CY35</f>
        <v>0.73940700998703424</v>
      </c>
      <c r="O15" s="798">
        <f>'9'!DG35</f>
        <v>0.38095785583207326</v>
      </c>
    </row>
    <row r="16" spans="1:15">
      <c r="A16" s="794">
        <f t="shared" si="0"/>
        <v>1992</v>
      </c>
      <c r="B16" s="797">
        <f>'9'!G36</f>
        <v>0.63003989936767146</v>
      </c>
      <c r="C16" s="797">
        <f>'9'!O36</f>
        <v>0.75735071878275095</v>
      </c>
      <c r="D16" s="797">
        <f>'9'!W36</f>
        <v>0.66409652060794788</v>
      </c>
      <c r="E16" s="797">
        <f>'9'!AE36</f>
        <v>0.76984319598160189</v>
      </c>
      <c r="F16" s="797">
        <f>'9'!AM36</f>
        <v>0.73553283536611658</v>
      </c>
      <c r="G16" s="797">
        <f>'9'!AU36</f>
        <v>0.73471605453776279</v>
      </c>
      <c r="H16" s="797">
        <f>'9'!BC36</f>
        <v>0.74317395985613799</v>
      </c>
      <c r="I16" s="797">
        <f>'9'!BK36</f>
        <v>0.71011105802385965</v>
      </c>
      <c r="J16" s="797">
        <f>'9'!BS36</f>
        <v>0.75494230762827286</v>
      </c>
      <c r="K16" s="797">
        <f>'9'!CA36</f>
        <v>0.80565433961906008</v>
      </c>
      <c r="L16" s="797">
        <f>'9'!CI36</f>
        <v>0.68206904085224163</v>
      </c>
      <c r="M16" s="798">
        <f>'9'!CQ36</f>
        <v>0.82626420103368969</v>
      </c>
      <c r="N16" s="798">
        <f>'9'!CY36</f>
        <v>0.73829481464252911</v>
      </c>
      <c r="O16" s="798">
        <f>'9'!DG36</f>
        <v>0.37268930925716698</v>
      </c>
    </row>
    <row r="17" spans="1:15">
      <c r="A17" s="794">
        <f t="shared" si="0"/>
        <v>1993</v>
      </c>
      <c r="B17" s="797">
        <f>'9'!G37</f>
        <v>0.61823719365707697</v>
      </c>
      <c r="C17" s="797">
        <f>'9'!O37</f>
        <v>0.7323898176493846</v>
      </c>
      <c r="D17" s="797">
        <f>'9'!W37</f>
        <v>0.66171827719682108</v>
      </c>
      <c r="E17" s="797">
        <f>'9'!AE37</f>
        <v>0.7579285668112864</v>
      </c>
      <c r="F17" s="797">
        <f>'9'!AM37</f>
        <v>0.69191217666395022</v>
      </c>
      <c r="G17" s="797">
        <f>'9'!AU37</f>
        <v>0.72552888867056486</v>
      </c>
      <c r="H17" s="797">
        <f>'9'!BC37</f>
        <v>0.725979288167797</v>
      </c>
      <c r="I17" s="797">
        <f>'9'!BK37</f>
        <v>0.7152229249679205</v>
      </c>
      <c r="J17" s="797">
        <f>'9'!BS37</f>
        <v>0.76173601263064827</v>
      </c>
      <c r="K17" s="797">
        <f>'9'!CA37</f>
        <v>0.80383505631840846</v>
      </c>
      <c r="L17" s="797">
        <f>'9'!CI37</f>
        <v>0.63548111145738562</v>
      </c>
      <c r="M17" s="798">
        <f>'9'!CQ37</f>
        <v>0.79454305100268496</v>
      </c>
      <c r="N17" s="798">
        <f>'9'!CY37</f>
        <v>0.74177134468760253</v>
      </c>
      <c r="O17" s="798">
        <f>'9'!DG37</f>
        <v>0.38389789997054563</v>
      </c>
    </row>
    <row r="18" spans="1:15">
      <c r="A18" s="794">
        <f t="shared" si="0"/>
        <v>1994</v>
      </c>
      <c r="B18" s="797">
        <f>'9'!G38</f>
        <v>0.61930530756911173</v>
      </c>
      <c r="C18" s="797">
        <f>'9'!O38</f>
        <v>0.71421819970313394</v>
      </c>
      <c r="D18" s="797">
        <f>'9'!W38</f>
        <v>0.67535804075503159</v>
      </c>
      <c r="E18" s="797">
        <f>'9'!AE38</f>
        <v>0.7932741801758032</v>
      </c>
      <c r="F18" s="797">
        <f>'9'!AM38</f>
        <v>0.69883378621797365</v>
      </c>
      <c r="G18" s="797">
        <f>'9'!AU38</f>
        <v>0.72233136659367636</v>
      </c>
      <c r="H18" s="797">
        <f>'9'!BC38</f>
        <v>0.7168264372889821</v>
      </c>
      <c r="I18" s="797">
        <f>'9'!BK38</f>
        <v>0.70184430195939063</v>
      </c>
      <c r="J18" s="797">
        <f>'9'!BS38</f>
        <v>0.75284391691519537</v>
      </c>
      <c r="K18" s="797">
        <f>'9'!CA38</f>
        <v>0.80923587917834228</v>
      </c>
      <c r="L18" s="797">
        <f>'9'!CI38</f>
        <v>0.61949882179709048</v>
      </c>
      <c r="M18" s="798">
        <f>'9'!CQ38</f>
        <v>0.79390822098150771</v>
      </c>
      <c r="N18" s="798">
        <f>'9'!CY38</f>
        <v>0.75014456567437426</v>
      </c>
      <c r="O18" s="798">
        <f>'9'!DG38</f>
        <v>0.40692806282872179</v>
      </c>
    </row>
    <row r="19" spans="1:15">
      <c r="A19" s="794">
        <f t="shared" si="0"/>
        <v>1995</v>
      </c>
      <c r="B19" s="797">
        <f>'9'!G39</f>
        <v>0.64269724007040829</v>
      </c>
      <c r="C19" s="797">
        <f>'9'!O39</f>
        <v>0.70092863908670588</v>
      </c>
      <c r="D19" s="797">
        <f>'9'!W39</f>
        <v>0.6837641939838609</v>
      </c>
      <c r="E19" s="797">
        <f>'9'!AE39</f>
        <v>0.81774073317184548</v>
      </c>
      <c r="F19" s="797">
        <f>'9'!AM39</f>
        <v>0.71019300716892575</v>
      </c>
      <c r="G19" s="797">
        <f>'9'!AU39</f>
        <v>0.73202730896540791</v>
      </c>
      <c r="H19" s="797">
        <f>'9'!BC39</f>
        <v>0.72062588353259871</v>
      </c>
      <c r="I19" s="797">
        <f>'9'!BK39</f>
        <v>0.69263483737887765</v>
      </c>
      <c r="J19" s="797">
        <f>'9'!BS39</f>
        <v>0.75055114764792108</v>
      </c>
      <c r="K19" s="797">
        <f>'9'!CA39</f>
        <v>0.81299742684616194</v>
      </c>
      <c r="L19" s="797">
        <f>'9'!CI39</f>
        <v>0.61928024326387021</v>
      </c>
      <c r="M19" s="798">
        <f>'9'!CQ39</f>
        <v>0.79724672859978019</v>
      </c>
      <c r="N19" s="798">
        <f>'9'!CY39</f>
        <v>0.75728565997019015</v>
      </c>
      <c r="O19" s="798">
        <f>'9'!DG39</f>
        <v>0.41752012969490798</v>
      </c>
    </row>
    <row r="20" spans="1:15">
      <c r="A20" s="794">
        <f t="shared" si="0"/>
        <v>1996</v>
      </c>
      <c r="B20" s="797">
        <f>'9'!G40</f>
        <v>0.64711354470641524</v>
      </c>
      <c r="C20" s="797">
        <f>'9'!O40</f>
        <v>0.71391071328745959</v>
      </c>
      <c r="D20" s="797">
        <f>'9'!W40</f>
        <v>0.68341126545796582</v>
      </c>
      <c r="E20" s="797">
        <f>'9'!AE40</f>
        <v>0.81643966801158052</v>
      </c>
      <c r="F20" s="797">
        <f>'9'!AM40</f>
        <v>0.71362101267940625</v>
      </c>
      <c r="G20" s="797">
        <f>'9'!AU40</f>
        <v>0.72673766493023895</v>
      </c>
      <c r="H20" s="797">
        <f>'9'!BC40</f>
        <v>0.71398065649367126</v>
      </c>
      <c r="I20" s="797">
        <f>'9'!BK40</f>
        <v>0.68668263871653523</v>
      </c>
      <c r="J20" s="797">
        <f>'9'!BS40</f>
        <v>0.74031471130013438</v>
      </c>
      <c r="K20" s="797">
        <f>'9'!CA40</f>
        <v>0.81627998501940813</v>
      </c>
      <c r="L20" s="797">
        <f>'9'!CI40</f>
        <v>0.62278477446856551</v>
      </c>
      <c r="M20" s="798">
        <f>'9'!CQ40</f>
        <v>0.78926878099208198</v>
      </c>
      <c r="N20" s="798">
        <f>'9'!CY40</f>
        <v>0.75585420901916589</v>
      </c>
      <c r="O20" s="798">
        <f>'9'!DG40</f>
        <v>0.42713591366173553</v>
      </c>
    </row>
    <row r="21" spans="1:15">
      <c r="A21" s="794">
        <f t="shared" si="0"/>
        <v>1997</v>
      </c>
      <c r="B21" s="797">
        <f>'9'!G41</f>
        <v>0.66254630001981529</v>
      </c>
      <c r="C21" s="797">
        <f>'9'!O41</f>
        <v>0.71456143383036808</v>
      </c>
      <c r="D21" s="797">
        <f>'9'!W41</f>
        <v>0.68569856580430111</v>
      </c>
      <c r="E21" s="797">
        <f>'9'!AE41</f>
        <v>0.82245796832737528</v>
      </c>
      <c r="F21" s="797">
        <f>'9'!AM41</f>
        <v>0.73483117953091059</v>
      </c>
      <c r="G21" s="797">
        <f>'9'!AU41</f>
        <v>0.72737476755177599</v>
      </c>
      <c r="H21" s="797">
        <f>'9'!BC41</f>
        <v>0.69855735626556537</v>
      </c>
      <c r="I21" s="797">
        <f>'9'!BK41</f>
        <v>0.67847379500533611</v>
      </c>
      <c r="J21" s="797">
        <f>'9'!BS41</f>
        <v>0.76200911667907156</v>
      </c>
      <c r="K21" s="797">
        <f>'9'!CA41</f>
        <v>0.81050687714779523</v>
      </c>
      <c r="L21" s="797">
        <f>'9'!CI41</f>
        <v>0.6332131410465367</v>
      </c>
      <c r="M21" s="798">
        <f>'9'!CQ41</f>
        <v>0.7831364109428709</v>
      </c>
      <c r="N21" s="798">
        <f>'9'!CY41</f>
        <v>0.7579970636773844</v>
      </c>
      <c r="O21" s="798">
        <f>'9'!DG41</f>
        <v>0.43571647340564018</v>
      </c>
    </row>
    <row r="22" spans="1:15">
      <c r="A22" s="794">
        <f t="shared" si="0"/>
        <v>1998</v>
      </c>
      <c r="B22" s="797">
        <f>'9'!G42</f>
        <v>0.67114919842086729</v>
      </c>
      <c r="C22" s="797">
        <f>'9'!O42</f>
        <v>0.71887037870314618</v>
      </c>
      <c r="D22" s="797">
        <f>'9'!W42</f>
        <v>0.67791944548363348</v>
      </c>
      <c r="E22" s="797">
        <f>'9'!AE42</f>
        <v>0.82437097224526779</v>
      </c>
      <c r="F22" s="797">
        <f>'9'!AM42</f>
        <v>0.74540394763218965</v>
      </c>
      <c r="G22" s="797">
        <f>'9'!AU42</f>
        <v>0.73249902629506802</v>
      </c>
      <c r="H22" s="797">
        <f>'9'!BC42</f>
        <v>0.70214095963647172</v>
      </c>
      <c r="I22" s="797">
        <f>'9'!BK42</f>
        <v>0.67488795129944068</v>
      </c>
      <c r="J22" s="797">
        <f>'9'!BS42</f>
        <v>0.75535692013300104</v>
      </c>
      <c r="K22" s="797">
        <f>'9'!CA42</f>
        <v>0.81598716180081488</v>
      </c>
      <c r="L22" s="797">
        <f>'9'!CI42</f>
        <v>0.64634132526157784</v>
      </c>
      <c r="M22" s="798">
        <f>'9'!CQ42</f>
        <v>0.79441495435757847</v>
      </c>
      <c r="N22" s="798">
        <f>'9'!CY42</f>
        <v>0.76160819903847776</v>
      </c>
      <c r="O22" s="798">
        <f>'9'!DG42</f>
        <v>0.44128640196555469</v>
      </c>
    </row>
    <row r="23" spans="1:15">
      <c r="A23" s="794">
        <f t="shared" si="0"/>
        <v>1999</v>
      </c>
      <c r="B23" s="797">
        <f>'9'!G43</f>
        <v>0.69010656743453769</v>
      </c>
      <c r="C23" s="797">
        <f>'9'!O43</f>
        <v>0.73878027936295365</v>
      </c>
      <c r="D23" s="797">
        <f>'9'!W43</f>
        <v>0.69536828113885663</v>
      </c>
      <c r="E23" s="797">
        <f>'9'!AE43</f>
        <v>0.82180546323131942</v>
      </c>
      <c r="F23" s="797">
        <f>'9'!AM43</f>
        <v>0.75233065363013651</v>
      </c>
      <c r="G23" s="797">
        <f>'9'!AU43</f>
        <v>0.73587324216372862</v>
      </c>
      <c r="H23" s="797">
        <f>'9'!BC43</f>
        <v>0.7087040863278613</v>
      </c>
      <c r="I23" s="797">
        <f>'9'!BK43</f>
        <v>0.69193533713473765</v>
      </c>
      <c r="J23" s="797">
        <f>'9'!BS43</f>
        <v>0.75854320124775743</v>
      </c>
      <c r="K23" s="797">
        <f>'9'!CA43</f>
        <v>0.82019150570531552</v>
      </c>
      <c r="L23" s="797">
        <f>'9'!CI43</f>
        <v>0.66657330397903336</v>
      </c>
      <c r="M23" s="798">
        <f>'9'!CQ43</f>
        <v>0.80117568193151467</v>
      </c>
      <c r="N23" s="798">
        <f>'9'!CY43</f>
        <v>0.75537591092834333</v>
      </c>
      <c r="O23" s="798">
        <f>'9'!DG43</f>
        <v>0.44016895981049514</v>
      </c>
    </row>
    <row r="24" spans="1:15">
      <c r="A24" s="794">
        <f t="shared" si="0"/>
        <v>2000</v>
      </c>
      <c r="B24" s="797">
        <f>'9'!G44</f>
        <v>0.69503444873078601</v>
      </c>
      <c r="C24" s="797">
        <f>'9'!O44</f>
        <v>0.74529950027848724</v>
      </c>
      <c r="D24" s="797">
        <f>'9'!W44</f>
        <v>0.71125267688421823</v>
      </c>
      <c r="E24" s="797">
        <f>'9'!AE44</f>
        <v>0.82675609798527916</v>
      </c>
      <c r="F24" s="797">
        <f>'9'!AM44</f>
        <v>0.74631470915872067</v>
      </c>
      <c r="G24" s="797">
        <f>'9'!AU44</f>
        <v>0.74998312775639719</v>
      </c>
      <c r="H24" s="797">
        <f>'9'!BC44</f>
        <v>0.71402254683991595</v>
      </c>
      <c r="I24" s="797">
        <f>'9'!BK44</f>
        <v>0.70545802297477422</v>
      </c>
      <c r="J24" s="797">
        <f>'9'!BS44</f>
        <v>0.76941043318809843</v>
      </c>
      <c r="K24" s="797">
        <f>'9'!CA44</f>
        <v>0.82572009356101161</v>
      </c>
      <c r="L24" s="797">
        <f>'9'!CI44</f>
        <v>0.6747254886271834</v>
      </c>
      <c r="M24" s="798">
        <f>'9'!CQ44</f>
        <v>0.80642298371047116</v>
      </c>
      <c r="N24" s="798">
        <f>'9'!CY44</f>
        <v>0.7568208630445008</v>
      </c>
      <c r="O24" s="798">
        <f>'9'!DG44</f>
        <v>0.42926076073810199</v>
      </c>
    </row>
    <row r="25" spans="1:15">
      <c r="A25" s="794">
        <f t="shared" si="0"/>
        <v>2001</v>
      </c>
      <c r="B25" s="797">
        <f>'9'!G45</f>
        <v>0.69171225311298734</v>
      </c>
      <c r="C25" s="797">
        <f>'9'!O45</f>
        <v>0.74687836799106488</v>
      </c>
      <c r="D25" s="797">
        <f>'9'!W45</f>
        <v>0.69889346909987016</v>
      </c>
      <c r="E25" s="797">
        <f>'9'!AE45</f>
        <v>0.82107297931718271</v>
      </c>
      <c r="F25" s="797">
        <f>'9'!AM45</f>
        <v>0.75342898327342089</v>
      </c>
      <c r="G25" s="797">
        <f>'9'!AU45</f>
        <v>0.75730947111851687</v>
      </c>
      <c r="H25" s="797">
        <f>'9'!BC45</f>
        <v>0.71398132827786431</v>
      </c>
      <c r="I25" s="797">
        <f>'9'!BK45</f>
        <v>0.72250906384345537</v>
      </c>
      <c r="J25" s="797">
        <f>'9'!BS45</f>
        <v>0.7650980482449995</v>
      </c>
      <c r="K25" s="797">
        <f>'9'!CA45</f>
        <v>0.82936615845573092</v>
      </c>
      <c r="L25" s="797">
        <f>'9'!CI45</f>
        <v>0.70064132026366466</v>
      </c>
      <c r="M25" s="798">
        <f>'9'!CQ45</f>
        <v>0.79737641181886132</v>
      </c>
      <c r="N25" s="798">
        <f>'9'!CY45</f>
        <v>0.76453688146664378</v>
      </c>
      <c r="O25" s="798">
        <f>'9'!DG45</f>
        <v>0.41053837375830299</v>
      </c>
    </row>
    <row r="26" spans="1:15">
      <c r="A26" s="794">
        <f t="shared" si="0"/>
        <v>2002</v>
      </c>
      <c r="B26" s="797">
        <f>'9'!G46</f>
        <v>0.69021015460284618</v>
      </c>
      <c r="C26" s="797">
        <f>'9'!O46</f>
        <v>0.73154959497313243</v>
      </c>
      <c r="D26" s="797">
        <f>'9'!W46</f>
        <v>0.68951974580925612</v>
      </c>
      <c r="E26" s="797">
        <f>'9'!AE46</f>
        <v>0.82137197980584797</v>
      </c>
      <c r="F26" s="797">
        <f>'9'!AM46</f>
        <v>0.75081361595244722</v>
      </c>
      <c r="G26" s="797">
        <f>'9'!AU46</f>
        <v>0.75175803406800568</v>
      </c>
      <c r="H26" s="797">
        <f>'9'!BC46</f>
        <v>0.70738711622990758</v>
      </c>
      <c r="I26" s="797">
        <f>'9'!BK46</f>
        <v>0.72644503507128366</v>
      </c>
      <c r="J26" s="797">
        <f>'9'!BS46</f>
        <v>0.75302591357644155</v>
      </c>
      <c r="K26" s="797">
        <f>'9'!CA46</f>
        <v>0.81846166710592916</v>
      </c>
      <c r="L26" s="797">
        <f>'9'!CI46</f>
        <v>0.690945353823882</v>
      </c>
      <c r="M26" s="798">
        <f>'9'!CQ46</f>
        <v>0.79517350665837894</v>
      </c>
      <c r="N26" s="798">
        <f>'9'!CY46</f>
        <v>0.76141599017964678</v>
      </c>
      <c r="O26" s="798">
        <f>'9'!DG46</f>
        <v>0.38015623833988876</v>
      </c>
    </row>
    <row r="27" spans="1:15">
      <c r="A27" s="794">
        <f t="shared" si="0"/>
        <v>2003</v>
      </c>
      <c r="B27" s="797">
        <f>'9'!G47</f>
        <v>0.68863426797122329</v>
      </c>
      <c r="C27" s="797">
        <f>'9'!O47</f>
        <v>0.70107780228571792</v>
      </c>
      <c r="D27" s="797">
        <f>'9'!W47</f>
        <v>0.68916645877814742</v>
      </c>
      <c r="E27" s="797">
        <f>'9'!AE47</f>
        <v>0.81461547649287691</v>
      </c>
      <c r="F27" s="797">
        <f>'9'!AM47</f>
        <v>0.74594439338630325</v>
      </c>
      <c r="G27" s="797">
        <f>'9'!AU47</f>
        <v>0.73955022009451676</v>
      </c>
      <c r="H27" s="797">
        <f>'9'!BC47</f>
        <v>0.69906578326551483</v>
      </c>
      <c r="I27" s="797">
        <f>'9'!BK47</f>
        <v>0.72995149732833442</v>
      </c>
      <c r="J27" s="797">
        <f>'9'!BS47</f>
        <v>0.73304148927630663</v>
      </c>
      <c r="K27" s="797">
        <f>'9'!CA47</f>
        <v>0.81063189712384642</v>
      </c>
      <c r="L27" s="797">
        <f>'9'!CI47</f>
        <v>0.67410022333679842</v>
      </c>
      <c r="M27" s="798">
        <f>'9'!CQ47</f>
        <v>0.79393144851251096</v>
      </c>
      <c r="N27" s="798">
        <f>'9'!CY47</f>
        <v>0.76391230870199867</v>
      </c>
      <c r="O27" s="798">
        <f>'9'!DG47</f>
        <v>0.36299462206732463</v>
      </c>
    </row>
    <row r="28" spans="1:15">
      <c r="A28" s="794">
        <f t="shared" si="0"/>
        <v>2004</v>
      </c>
      <c r="B28" s="797">
        <f>'9'!G48</f>
        <v>0.69191519869927542</v>
      </c>
      <c r="C28" s="797">
        <f>'9'!O48</f>
        <v>0.7021611171814568</v>
      </c>
      <c r="D28" s="797">
        <f>'9'!W48</f>
        <v>0.69196188993520191</v>
      </c>
      <c r="E28" s="797">
        <f>'9'!AE48</f>
        <v>0.81304310306901617</v>
      </c>
      <c r="F28" s="797">
        <f>'9'!AM48</f>
        <v>0.74895962647437864</v>
      </c>
      <c r="G28" s="797">
        <f>'9'!AU48</f>
        <v>0.73352904546506359</v>
      </c>
      <c r="H28" s="797">
        <f>'9'!BC48</f>
        <v>0.68715928225169176</v>
      </c>
      <c r="I28" s="797">
        <f>'9'!BK48</f>
        <v>0.73824333266506936</v>
      </c>
      <c r="J28" s="797">
        <f>'9'!BS48</f>
        <v>0.72321992279214442</v>
      </c>
      <c r="K28" s="797">
        <f>'9'!CA48</f>
        <v>0.81415824455085295</v>
      </c>
      <c r="L28" s="797">
        <f>'9'!CI48</f>
        <v>0.67255177194888138</v>
      </c>
      <c r="M28" s="798">
        <f>'9'!CQ48</f>
        <v>0.78601665934863862</v>
      </c>
      <c r="N28" s="798">
        <f>'9'!CY48</f>
        <v>0.77026564238126349</v>
      </c>
      <c r="O28" s="798">
        <f>'9'!DG48</f>
        <v>0.36631064184441131</v>
      </c>
    </row>
    <row r="29" spans="1:15">
      <c r="A29" s="794">
        <f t="shared" si="0"/>
        <v>2005</v>
      </c>
      <c r="B29" s="797">
        <f>'9'!G49</f>
        <v>0.69861995433863511</v>
      </c>
      <c r="C29" s="797">
        <f>'9'!O49</f>
        <v>0.69802340139648211</v>
      </c>
      <c r="D29" s="797">
        <f>'9'!W49</f>
        <v>0.69377804332187443</v>
      </c>
      <c r="E29" s="797">
        <f>'9'!AE49</f>
        <v>0.82045974159847812</v>
      </c>
      <c r="F29" s="797">
        <f>'9'!AM49</f>
        <v>0.74999657426144872</v>
      </c>
      <c r="G29" s="797">
        <f>'9'!AU49</f>
        <v>0.72896651670821777</v>
      </c>
      <c r="H29" s="797">
        <f>'9'!BC49</f>
        <v>0.67629748345031404</v>
      </c>
      <c r="I29" s="797">
        <f>'9'!BK49</f>
        <v>0.73800657492379473</v>
      </c>
      <c r="J29" s="797">
        <f>'9'!BS49</f>
        <v>0.70333425629698487</v>
      </c>
      <c r="K29" s="797">
        <f>'9'!CA49</f>
        <v>0.81797762599263701</v>
      </c>
      <c r="L29" s="797">
        <f>'9'!CI49</f>
        <v>0.68221969117192705</v>
      </c>
      <c r="M29" s="798">
        <f>'9'!CQ49</f>
        <v>0.77665039207556175</v>
      </c>
      <c r="N29" s="798">
        <f>'9'!CY49</f>
        <v>0.77090316543863446</v>
      </c>
      <c r="O29" s="798">
        <f>'9'!DG49</f>
        <v>0.36954411344281063</v>
      </c>
    </row>
    <row r="30" spans="1:15">
      <c r="A30" s="794">
        <f t="shared" si="0"/>
        <v>2006</v>
      </c>
      <c r="B30" s="797">
        <f>'9'!G50</f>
        <v>0.69934126789166029</v>
      </c>
      <c r="C30" s="797">
        <f>'9'!O50</f>
        <v>0.6940291296935307</v>
      </c>
      <c r="D30" s="797">
        <f>'9'!W50</f>
        <v>0.69572498325785759</v>
      </c>
      <c r="E30" s="797">
        <f>'9'!AE50</f>
        <v>0.82906358417344106</v>
      </c>
      <c r="F30" s="797">
        <f>'9'!AM50</f>
        <v>0.76029685865878638</v>
      </c>
      <c r="G30" s="797">
        <f>'9'!AU50</f>
        <v>0.73148450686652422</v>
      </c>
      <c r="H30" s="797">
        <f>'9'!BC50</f>
        <v>0.68716209828678454</v>
      </c>
      <c r="I30" s="797">
        <f>'9'!BK50</f>
        <v>0.746674375335447</v>
      </c>
      <c r="J30" s="797">
        <f>'9'!BS50</f>
        <v>0.70757769042122953</v>
      </c>
      <c r="K30" s="797">
        <f>'9'!CA50</f>
        <v>0.83195062760666616</v>
      </c>
      <c r="L30" s="797">
        <f>'9'!CI50</f>
        <v>0.6771828739048108</v>
      </c>
      <c r="M30" s="798">
        <f>'9'!CQ50</f>
        <v>0.78654511272720273</v>
      </c>
      <c r="N30" s="798">
        <f>'9'!CY50</f>
        <v>0.7640201949075045</v>
      </c>
      <c r="O30" s="798">
        <f>'9'!DG50</f>
        <v>0.37793238274157426</v>
      </c>
    </row>
    <row r="31" spans="1:15">
      <c r="A31" s="794">
        <f t="shared" si="0"/>
        <v>2007</v>
      </c>
      <c r="B31" s="797">
        <f>'9'!G51</f>
        <v>0.70713884638545077</v>
      </c>
      <c r="C31" s="797">
        <f>'9'!O51</f>
        <v>0.69484379091062998</v>
      </c>
      <c r="D31" s="797">
        <f>'9'!W51</f>
        <v>0.69667114775455896</v>
      </c>
      <c r="E31" s="797">
        <f>'9'!AE51</f>
        <v>0.82925233985750468</v>
      </c>
      <c r="F31" s="797">
        <f>'9'!AM51</f>
        <v>0.76926102058685308</v>
      </c>
      <c r="G31" s="797">
        <f>'9'!AU51</f>
        <v>0.73840804582087982</v>
      </c>
      <c r="H31" s="797">
        <f>'9'!BC51</f>
        <v>0.70331256140756737</v>
      </c>
      <c r="I31" s="797">
        <f>'9'!BK51</f>
        <v>0.75399252314738574</v>
      </c>
      <c r="J31" s="797">
        <f>'9'!BS51</f>
        <v>0.70434208913747065</v>
      </c>
      <c r="K31" s="797">
        <f>'9'!CA51</f>
        <v>0.83889025175618048</v>
      </c>
      <c r="L31" s="797">
        <f>'9'!CI51</f>
        <v>0.67962955669623681</v>
      </c>
      <c r="M31" s="798">
        <f>'9'!CQ51</f>
        <v>0.79971745177060449</v>
      </c>
      <c r="N31" s="798">
        <f>'9'!CY51</f>
        <v>0.76645942562777081</v>
      </c>
      <c r="O31" s="798">
        <f>'9'!DG51</f>
        <v>0.36754753367611342</v>
      </c>
    </row>
    <row r="32" spans="1:15">
      <c r="A32" s="794">
        <f t="shared" si="0"/>
        <v>2008</v>
      </c>
      <c r="B32" s="797">
        <f>'9'!G52</f>
        <v>0.70697616654401985</v>
      </c>
      <c r="C32" s="797">
        <f>'9'!O52</f>
        <v>0.68616902972063043</v>
      </c>
      <c r="D32" s="797">
        <f>'9'!W52</f>
        <v>0.69063051315770863</v>
      </c>
      <c r="E32" s="797">
        <f>'9'!AE52</f>
        <v>0.83223942131201278</v>
      </c>
      <c r="F32" s="797">
        <f>'9'!AM52</f>
        <v>0.77000794363849723</v>
      </c>
      <c r="G32" s="797">
        <f>'9'!AU52</f>
        <v>0.73843856728174573</v>
      </c>
      <c r="H32" s="797">
        <f>'9'!BC52</f>
        <v>0.70892328564079821</v>
      </c>
      <c r="I32" s="797">
        <f>'9'!BK52</f>
        <v>0.74359826739895252</v>
      </c>
      <c r="J32" s="797">
        <f>'9'!BS52</f>
        <v>0.68866098585004354</v>
      </c>
      <c r="K32" s="797">
        <f>'9'!CA52</f>
        <v>0.83778495487592253</v>
      </c>
      <c r="L32" s="797">
        <f>'9'!CI52</f>
        <v>0.64728449956037071</v>
      </c>
      <c r="M32" s="798">
        <f>'9'!CQ52</f>
        <v>0.79598598906571782</v>
      </c>
      <c r="N32" s="798">
        <f>'9'!CY52</f>
        <v>0.763986723635104</v>
      </c>
      <c r="O32" s="798">
        <f>'9'!DG52</f>
        <v>0.33473773653443989</v>
      </c>
    </row>
    <row r="33" spans="1:15">
      <c r="A33" s="794">
        <f t="shared" si="0"/>
        <v>2009</v>
      </c>
      <c r="B33" s="797">
        <f>'9'!G53</f>
        <v>0.69444488206540722</v>
      </c>
      <c r="C33" s="797">
        <f>'9'!O53</f>
        <v>0.66351629748209928</v>
      </c>
      <c r="D33" s="797">
        <f>'9'!W53</f>
        <v>0.66092492884020704</v>
      </c>
      <c r="E33" s="797">
        <f>'9'!AE53</f>
        <v>0.80251702625852217</v>
      </c>
      <c r="F33" s="797">
        <f>'9'!AM53</f>
        <v>0.74240666804874289</v>
      </c>
      <c r="G33" s="797">
        <f>'9'!AU53</f>
        <v>0.72219823738910116</v>
      </c>
      <c r="H33" s="797">
        <f>'9'!BC53</f>
        <v>0.69791808533335387</v>
      </c>
      <c r="I33" s="797">
        <f>'9'!BK53</f>
        <v>0.7283664147064921</v>
      </c>
      <c r="J33" s="797">
        <f>'9'!BS53</f>
        <v>0.65017712095635427</v>
      </c>
      <c r="K33" s="797">
        <f>'9'!CA53</f>
        <v>0.82925924201378964</v>
      </c>
      <c r="L33" s="797">
        <f>'9'!CI53</f>
        <v>0.57683292922493234</v>
      </c>
      <c r="M33" s="798">
        <f>'9'!CQ53</f>
        <v>0.76796911077999408</v>
      </c>
      <c r="N33" s="798">
        <f>'9'!CY53</f>
        <v>0.73659740564372767</v>
      </c>
      <c r="O33" s="798">
        <f>'9'!DG53</f>
        <v>0.27986932820995003</v>
      </c>
    </row>
    <row r="34" spans="1:15">
      <c r="A34" s="794" t="s">
        <v>1053</v>
      </c>
      <c r="B34" s="794"/>
      <c r="C34" s="794"/>
      <c r="D34" s="794"/>
      <c r="E34" s="794"/>
      <c r="F34" s="794"/>
      <c r="G34" s="794"/>
      <c r="H34" s="794"/>
      <c r="I34" s="794"/>
      <c r="J34" s="794"/>
      <c r="K34" s="794"/>
      <c r="L34" s="794"/>
      <c r="M34" s="795"/>
      <c r="N34" s="795"/>
      <c r="O34" s="795"/>
    </row>
    <row r="35" spans="1:15">
      <c r="A35" s="794" t="s">
        <v>742</v>
      </c>
      <c r="B35" s="799">
        <f>B33-B4</f>
        <v>6.8676259059351485E-3</v>
      </c>
      <c r="C35" s="799">
        <f t="shared" ref="C35:O35" si="1">C33-C4</f>
        <v>-0.13985574439426529</v>
      </c>
      <c r="D35" s="799">
        <f t="shared" si="1"/>
        <v>-2.7962053259808273E-2</v>
      </c>
      <c r="E35" s="799">
        <f t="shared" si="1"/>
        <v>1.4049281873135366E-2</v>
      </c>
      <c r="F35" s="799">
        <f t="shared" si="1"/>
        <v>-7.1841539706532398E-2</v>
      </c>
      <c r="G35" s="799">
        <f t="shared" si="1"/>
        <v>-6.2743887605546056E-2</v>
      </c>
      <c r="H35" s="799">
        <f t="shared" si="1"/>
        <v>-9.0301283062579341E-2</v>
      </c>
      <c r="I35" s="799">
        <f t="shared" si="1"/>
        <v>-3.6247184575035174E-2</v>
      </c>
      <c r="J35" s="799">
        <f t="shared" si="1"/>
        <v>-0.13068383814732365</v>
      </c>
      <c r="K35" s="799">
        <f t="shared" si="1"/>
        <v>-1.7700661114850025E-3</v>
      </c>
      <c r="L35" s="799">
        <f t="shared" si="1"/>
        <v>-0.17297984664413768</v>
      </c>
      <c r="M35" s="799">
        <f t="shared" si="1"/>
        <v>-0.10547085944966272</v>
      </c>
      <c r="N35" s="799">
        <f t="shared" si="1"/>
        <v>-8.2097277677085856E-2</v>
      </c>
      <c r="O35" s="799">
        <f t="shared" si="1"/>
        <v>-0.17860379709706825</v>
      </c>
    </row>
    <row r="36" spans="1:15">
      <c r="A36" s="794" t="s">
        <v>1056</v>
      </c>
      <c r="B36" s="799">
        <f t="shared" ref="B36:L36" si="2">B14-B4</f>
        <v>-7.512821210514109E-3</v>
      </c>
      <c r="C36" s="799">
        <f t="shared" si="2"/>
        <v>-2.7198557293323544E-2</v>
      </c>
      <c r="D36" s="799">
        <f t="shared" si="2"/>
        <v>6.4669485583940256E-3</v>
      </c>
      <c r="E36" s="799">
        <f t="shared" si="2"/>
        <v>-2.0502955113310684E-2</v>
      </c>
      <c r="F36" s="799">
        <f t="shared" si="2"/>
        <v>1.0431399596109392E-2</v>
      </c>
      <c r="G36" s="799">
        <f t="shared" si="2"/>
        <v>-4.9480446529735489E-2</v>
      </c>
      <c r="H36" s="799">
        <f t="shared" si="2"/>
        <v>-4.4487487403892523E-2</v>
      </c>
      <c r="I36" s="799">
        <f t="shared" si="2"/>
        <v>-5.563221510425842E-2</v>
      </c>
      <c r="J36" s="799">
        <f t="shared" si="2"/>
        <v>-3.4871674504905914E-2</v>
      </c>
      <c r="K36" s="799">
        <f t="shared" si="2"/>
        <v>-2.6992391058045739E-2</v>
      </c>
      <c r="L36" s="799">
        <f t="shared" si="2"/>
        <v>-3.5859760869788926E-2</v>
      </c>
      <c r="M36" s="799">
        <f t="shared" ref="M36:O36" si="3">M14-M4</f>
        <v>-1.2744350981371833E-2</v>
      </c>
      <c r="N36" s="799">
        <f t="shared" si="3"/>
        <v>-5.0291006277671246E-2</v>
      </c>
      <c r="O36" s="799">
        <f t="shared" si="3"/>
        <v>-6.3114773063045804E-2</v>
      </c>
    </row>
    <row r="37" spans="1:15">
      <c r="A37" s="794" t="s">
        <v>1057</v>
      </c>
      <c r="B37" s="799">
        <f t="shared" ref="B37:L37" si="4">B24-B14</f>
        <v>1.4970013781828051E-2</v>
      </c>
      <c r="C37" s="799">
        <f t="shared" si="4"/>
        <v>-3.0873984304553792E-2</v>
      </c>
      <c r="D37" s="799">
        <f t="shared" si="4"/>
        <v>1.5898746225808891E-2</v>
      </c>
      <c r="E37" s="799">
        <f t="shared" si="4"/>
        <v>5.8791308713203039E-2</v>
      </c>
      <c r="F37" s="799">
        <f t="shared" si="4"/>
        <v>-7.8364898192664012E-2</v>
      </c>
      <c r="G37" s="799">
        <f t="shared" si="4"/>
        <v>1.4521449291485466E-2</v>
      </c>
      <c r="H37" s="799">
        <f t="shared" si="4"/>
        <v>-2.9709334152124733E-2</v>
      </c>
      <c r="I37" s="799">
        <f t="shared" si="4"/>
        <v>-3.5233612024946348E-3</v>
      </c>
      <c r="J37" s="799">
        <f t="shared" si="4"/>
        <v>2.3421148589326424E-2</v>
      </c>
      <c r="K37" s="799">
        <f t="shared" si="4"/>
        <v>2.1683176493782708E-2</v>
      </c>
      <c r="L37" s="799">
        <f t="shared" si="4"/>
        <v>-3.9227526372097699E-2</v>
      </c>
      <c r="M37" s="799">
        <f t="shared" ref="M37:O37" si="5">M24-M14</f>
        <v>-5.4272635537813807E-2</v>
      </c>
      <c r="N37" s="799">
        <f t="shared" si="5"/>
        <v>-1.1582813998641472E-2</v>
      </c>
      <c r="O37" s="799">
        <f t="shared" si="5"/>
        <v>3.390240849412951E-2</v>
      </c>
    </row>
    <row r="38" spans="1:15">
      <c r="A38" s="794" t="s">
        <v>1058</v>
      </c>
      <c r="B38" s="799">
        <f t="shared" ref="B38:L38" si="6">B33-B24</f>
        <v>-5.8956666537879343E-4</v>
      </c>
      <c r="C38" s="799">
        <f t="shared" si="6"/>
        <v>-8.1783202796387955E-2</v>
      </c>
      <c r="D38" s="799">
        <f t="shared" si="6"/>
        <v>-5.0327748044011189E-2</v>
      </c>
      <c r="E38" s="799">
        <f t="shared" si="6"/>
        <v>-2.4239071726756989E-2</v>
      </c>
      <c r="F38" s="799">
        <f t="shared" si="6"/>
        <v>-3.9080411099777779E-3</v>
      </c>
      <c r="G38" s="799">
        <f t="shared" si="6"/>
        <v>-2.7784890367296033E-2</v>
      </c>
      <c r="H38" s="799">
        <f t="shared" si="6"/>
        <v>-1.6104461506562084E-2</v>
      </c>
      <c r="I38" s="799">
        <f t="shared" si="6"/>
        <v>2.2908391731717881E-2</v>
      </c>
      <c r="J38" s="799">
        <f t="shared" si="6"/>
        <v>-0.11923331223174416</v>
      </c>
      <c r="K38" s="799">
        <f t="shared" si="6"/>
        <v>3.5391484527780293E-3</v>
      </c>
      <c r="L38" s="799">
        <f t="shared" si="6"/>
        <v>-9.7892559402251056E-2</v>
      </c>
      <c r="M38" s="799">
        <f t="shared" ref="M38:O38" si="7">M33-M24</f>
        <v>-3.8453872930477084E-2</v>
      </c>
      <c r="N38" s="799">
        <f t="shared" si="7"/>
        <v>-2.0223457400773137E-2</v>
      </c>
      <c r="O38" s="799">
        <f t="shared" si="7"/>
        <v>-0.14939143252815196</v>
      </c>
    </row>
    <row r="39" spans="1:15">
      <c r="A39" s="794" t="s">
        <v>1054</v>
      </c>
      <c r="B39" s="794"/>
      <c r="C39" s="794"/>
      <c r="D39" s="794"/>
      <c r="E39" s="794"/>
      <c r="F39" s="794"/>
      <c r="G39" s="794"/>
      <c r="H39" s="794"/>
      <c r="I39" s="794"/>
      <c r="J39" s="794"/>
      <c r="K39" s="794"/>
      <c r="L39" s="794"/>
      <c r="M39" s="795"/>
      <c r="N39" s="795"/>
      <c r="O39" s="795"/>
    </row>
    <row r="40" spans="1:15">
      <c r="A40" s="794" t="s">
        <v>742</v>
      </c>
      <c r="B40" s="800">
        <f>100*(B33-B4)/B4</f>
        <v>0.99881516504704126</v>
      </c>
      <c r="C40" s="800">
        <f t="shared" ref="C40:O40" si="8">100*(C33-C4)/C4</f>
        <v>-17.408589931461478</v>
      </c>
      <c r="D40" s="800">
        <f t="shared" si="8"/>
        <v>-4.0590189662995595</v>
      </c>
      <c r="E40" s="800">
        <f t="shared" si="8"/>
        <v>1.7818461152252751</v>
      </c>
      <c r="F40" s="800">
        <f t="shared" si="8"/>
        <v>-8.8230516226232307</v>
      </c>
      <c r="G40" s="800">
        <f t="shared" si="8"/>
        <v>-7.9934412496939098</v>
      </c>
      <c r="H40" s="800">
        <f t="shared" si="8"/>
        <v>-11.456364393372759</v>
      </c>
      <c r="I40" s="800">
        <f t="shared" si="8"/>
        <v>-4.7405885285188507</v>
      </c>
      <c r="J40" s="800">
        <f>100*(J33-J4)/J4</f>
        <v>-16.735865280975361</v>
      </c>
      <c r="K40" s="800">
        <f t="shared" si="8"/>
        <v>-0.21299683346645235</v>
      </c>
      <c r="L40" s="800">
        <f t="shared" si="8"/>
        <v>-23.069738501540666</v>
      </c>
      <c r="M40" s="800">
        <f t="shared" si="8"/>
        <v>-12.075341528271357</v>
      </c>
      <c r="N40" s="800">
        <f t="shared" si="8"/>
        <v>-10.027825922122819</v>
      </c>
      <c r="O40" s="800">
        <f t="shared" si="8"/>
        <v>-38.956219511768666</v>
      </c>
    </row>
    <row r="41" spans="1:15">
      <c r="A41" s="794" t="s">
        <v>1056</v>
      </c>
      <c r="B41" s="800">
        <f t="shared" ref="B41:L41" si="9">100*(B14-B4)/B4</f>
        <v>-1.0926512102040262</v>
      </c>
      <c r="C41" s="800">
        <f t="shared" si="9"/>
        <v>-3.3855493937526497</v>
      </c>
      <c r="D41" s="800">
        <f t="shared" si="9"/>
        <v>0.93875319557934811</v>
      </c>
      <c r="E41" s="800">
        <f t="shared" si="9"/>
        <v>-2.6003543276577288</v>
      </c>
      <c r="F41" s="800">
        <f t="shared" si="9"/>
        <v>1.2811080818792027</v>
      </c>
      <c r="G41" s="800">
        <f t="shared" si="9"/>
        <v>-6.3037063439642651</v>
      </c>
      <c r="H41" s="800">
        <f t="shared" si="9"/>
        <v>-5.6440490030620332</v>
      </c>
      <c r="I41" s="800">
        <f t="shared" si="9"/>
        <v>-7.2758600104070208</v>
      </c>
      <c r="J41" s="800">
        <f t="shared" si="9"/>
        <v>-4.4657981806304994</v>
      </c>
      <c r="K41" s="800">
        <f t="shared" si="9"/>
        <v>-3.2480672816387282</v>
      </c>
      <c r="L41" s="800">
        <f t="shared" si="9"/>
        <v>-4.7824953140103128</v>
      </c>
      <c r="M41" s="800">
        <f t="shared" ref="M41:O41" si="10">100*(M14-M4)/M4</f>
        <v>-1.4590986691416141</v>
      </c>
      <c r="N41" s="800">
        <f t="shared" si="10"/>
        <v>-6.1428280044129986</v>
      </c>
      <c r="O41" s="800">
        <f t="shared" si="10"/>
        <v>-13.766297211157307</v>
      </c>
    </row>
    <row r="42" spans="1:15">
      <c r="A42" s="794" t="s">
        <v>1057</v>
      </c>
      <c r="B42" s="800">
        <f t="shared" ref="B42:L42" si="11">100*(B24-B14)/B14</f>
        <v>2.2012640291874139</v>
      </c>
      <c r="C42" s="800">
        <f t="shared" si="11"/>
        <v>-3.977716956040986</v>
      </c>
      <c r="D42" s="800">
        <f t="shared" si="11"/>
        <v>2.2864250167903495</v>
      </c>
      <c r="E42" s="800">
        <f t="shared" si="11"/>
        <v>7.6554693046446864</v>
      </c>
      <c r="F42" s="800">
        <f t="shared" si="11"/>
        <v>-9.502465866028599</v>
      </c>
      <c r="G42" s="800">
        <f t="shared" si="11"/>
        <v>1.9744671567110446</v>
      </c>
      <c r="H42" s="800">
        <f t="shared" si="11"/>
        <v>-3.9946296389091702</v>
      </c>
      <c r="I42" s="800">
        <f t="shared" si="11"/>
        <v>-0.4969610318588672</v>
      </c>
      <c r="J42" s="800">
        <f t="shared" si="11"/>
        <v>3.1396092508116138</v>
      </c>
      <c r="K42" s="800">
        <f t="shared" si="11"/>
        <v>2.6967886714547071</v>
      </c>
      <c r="L42" s="800">
        <f t="shared" si="11"/>
        <v>-5.4944128742333556</v>
      </c>
      <c r="M42" s="800">
        <f t="shared" ref="M42:O42" si="12">100*(M24-M14)/M14</f>
        <v>-6.3056711715594052</v>
      </c>
      <c r="N42" s="800">
        <f t="shared" si="12"/>
        <v>-1.5073865917993456</v>
      </c>
      <c r="O42" s="800">
        <f t="shared" si="12"/>
        <v>8.5751087087717845</v>
      </c>
    </row>
    <row r="43" spans="1:15">
      <c r="A43" s="794" t="s">
        <v>1058</v>
      </c>
      <c r="B43" s="800">
        <f t="shared" ref="B43:L43" si="13">100*(B33-B24)/B24</f>
        <v>-8.482553151939605E-2</v>
      </c>
      <c r="C43" s="800">
        <f t="shared" si="13"/>
        <v>-10.973199735922135</v>
      </c>
      <c r="D43" s="800">
        <f t="shared" si="13"/>
        <v>-7.0759309145213702</v>
      </c>
      <c r="E43" s="800">
        <f t="shared" si="13"/>
        <v>-2.9318285992477287</v>
      </c>
      <c r="F43" s="800">
        <f t="shared" si="13"/>
        <v>-0.52364519444928226</v>
      </c>
      <c r="G43" s="800">
        <f t="shared" si="13"/>
        <v>-3.7047353919034927</v>
      </c>
      <c r="H43" s="800">
        <f t="shared" si="13"/>
        <v>-2.2554555984032123</v>
      </c>
      <c r="I43" s="800">
        <f t="shared" si="13"/>
        <v>3.2473075626977508</v>
      </c>
      <c r="J43" s="800">
        <f t="shared" si="13"/>
        <v>-15.496711129545481</v>
      </c>
      <c r="K43" s="800">
        <f t="shared" si="13"/>
        <v>0.42861357987729837</v>
      </c>
      <c r="L43" s="800">
        <f t="shared" si="13"/>
        <v>-14.50850176142392</v>
      </c>
      <c r="M43" s="800">
        <f t="shared" ref="M43:O43" si="14">100*(M33-M24)/M24</f>
        <v>-4.7684495242862672</v>
      </c>
      <c r="N43" s="800">
        <f t="shared" si="14"/>
        <v>-2.6721590786251892</v>
      </c>
      <c r="O43" s="800">
        <f t="shared" si="14"/>
        <v>-34.802023895982835</v>
      </c>
    </row>
    <row r="44" spans="1:15">
      <c r="A44" s="794"/>
      <c r="B44" s="794"/>
      <c r="C44" s="794"/>
      <c r="D44" s="794"/>
      <c r="E44" s="794"/>
      <c r="F44" s="794"/>
      <c r="G44" s="794"/>
      <c r="H44" s="794"/>
      <c r="I44" s="794"/>
      <c r="J44" s="794"/>
      <c r="K44" s="794"/>
      <c r="L44" s="795"/>
      <c r="M44" s="795"/>
      <c r="N44" s="795"/>
      <c r="O44" s="795"/>
    </row>
    <row r="45" spans="1:15">
      <c r="A45" s="794" t="s">
        <v>1075</v>
      </c>
      <c r="B45" s="801"/>
      <c r="C45" s="801"/>
      <c r="D45" s="801"/>
      <c r="E45" s="801"/>
      <c r="F45" s="801"/>
      <c r="G45" s="801"/>
      <c r="H45" s="801"/>
      <c r="I45" s="801"/>
      <c r="J45" s="801"/>
      <c r="K45" s="801"/>
      <c r="L45" s="801"/>
      <c r="M45" s="801"/>
      <c r="N45" s="801"/>
      <c r="O45" s="795"/>
    </row>
    <row r="46" spans="1:15">
      <c r="A46" s="801"/>
      <c r="B46" s="801"/>
      <c r="C46" s="801"/>
      <c r="D46" s="801"/>
      <c r="E46" s="801"/>
      <c r="F46" s="801"/>
      <c r="G46" s="801"/>
      <c r="H46" s="801"/>
      <c r="I46" s="801"/>
      <c r="J46" s="801"/>
      <c r="K46" s="801"/>
      <c r="L46" s="801"/>
      <c r="M46" s="801"/>
      <c r="N46" s="801"/>
      <c r="O46" s="795"/>
    </row>
    <row r="47" spans="1:15">
      <c r="A47" s="801"/>
      <c r="B47" s="801"/>
      <c r="C47" s="801"/>
      <c r="D47" s="801"/>
      <c r="E47" s="801"/>
      <c r="F47" s="801"/>
      <c r="G47" s="801"/>
      <c r="H47" s="801"/>
      <c r="I47" s="801"/>
      <c r="J47" s="801"/>
      <c r="K47" s="801"/>
      <c r="L47" s="801"/>
      <c r="M47" s="801"/>
      <c r="N47" s="801"/>
      <c r="O47" s="795"/>
    </row>
    <row r="48" spans="1:15">
      <c r="A48" s="801"/>
      <c r="B48" s="801"/>
      <c r="C48" s="801"/>
      <c r="D48" s="801"/>
      <c r="E48" s="801"/>
      <c r="F48" s="801"/>
      <c r="G48" s="801"/>
      <c r="H48" s="801"/>
      <c r="I48" s="801"/>
      <c r="J48" s="801"/>
      <c r="K48" s="801"/>
      <c r="L48" s="801"/>
      <c r="M48" s="801"/>
      <c r="N48" s="801"/>
      <c r="O48" s="795"/>
    </row>
    <row r="49" spans="1:15">
      <c r="A49" s="795"/>
      <c r="B49" s="795"/>
      <c r="C49" s="795"/>
      <c r="D49" s="795"/>
      <c r="E49" s="795"/>
      <c r="F49" s="795"/>
      <c r="G49" s="795"/>
      <c r="H49" s="795"/>
      <c r="I49" s="795"/>
      <c r="J49" s="795"/>
      <c r="K49" s="795"/>
      <c r="L49" s="795"/>
      <c r="M49" s="795"/>
      <c r="N49" s="795"/>
      <c r="O49" s="795"/>
    </row>
    <row r="50" spans="1:15">
      <c r="A50" s="795"/>
      <c r="B50" s="795"/>
      <c r="C50" s="795"/>
      <c r="D50" s="795"/>
      <c r="E50" s="795"/>
      <c r="F50" s="795"/>
      <c r="G50" s="795"/>
      <c r="H50" s="795"/>
      <c r="I50" s="795"/>
      <c r="J50" s="795"/>
      <c r="K50" s="795"/>
      <c r="L50" s="795"/>
      <c r="M50" s="795"/>
      <c r="N50" s="795"/>
      <c r="O50" s="795"/>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17">
    <pageSetUpPr fitToPage="1"/>
  </sheetPr>
  <dimension ref="A1:Q56"/>
  <sheetViews>
    <sheetView view="pageBreakPreview" zoomScaleSheetLayoutView="100" workbookViewId="0">
      <pane xSplit="1" ySplit="2" topLeftCell="B38" activePane="bottomRight" state="frozen"/>
      <selection activeCell="R37" sqref="R37"/>
      <selection pane="topRight" activeCell="R37" sqref="R37"/>
      <selection pane="bottomLeft" activeCell="R37" sqref="R37"/>
      <selection pane="bottomRight" activeCell="R37" sqref="R37"/>
    </sheetView>
  </sheetViews>
  <sheetFormatPr defaultRowHeight="12.75"/>
  <cols>
    <col min="1" max="1" width="9.140625" style="417"/>
    <col min="2" max="2" width="10" style="417" customWidth="1"/>
    <col min="3" max="3" width="9.85546875" style="417" bestFit="1" customWidth="1"/>
    <col min="4" max="4" width="9" style="417" customWidth="1"/>
    <col min="5" max="6" width="9.42578125" style="417" bestFit="1" customWidth="1"/>
    <col min="7" max="7" width="9.85546875" style="417" bestFit="1" customWidth="1"/>
    <col min="8" max="8" width="9.42578125" style="417" bestFit="1" customWidth="1"/>
    <col min="9" max="9" width="12.140625" style="417" customWidth="1"/>
    <col min="10" max="10" width="11" style="417" customWidth="1"/>
    <col min="11" max="11" width="9.42578125" style="417" bestFit="1" customWidth="1"/>
    <col min="12" max="12" width="12" style="417" bestFit="1" customWidth="1"/>
    <col min="13" max="14" width="9.42578125" style="417" bestFit="1" customWidth="1"/>
    <col min="15" max="15" width="9.7109375" style="417" customWidth="1"/>
    <col min="16" max="16384" width="9.140625" style="417"/>
  </cols>
  <sheetData>
    <row r="1" spans="1:15" s="415" customFormat="1" ht="12.75" customHeight="1">
      <c r="A1" s="415" t="s">
        <v>328</v>
      </c>
    </row>
    <row r="2" spans="1:15" s="415" customFormat="1" ht="29.45" customHeight="1">
      <c r="A2" s="91" t="s">
        <v>471</v>
      </c>
      <c r="B2" s="91" t="s">
        <v>281</v>
      </c>
      <c r="C2" s="91" t="s">
        <v>283</v>
      </c>
      <c r="D2" s="91" t="s">
        <v>272</v>
      </c>
      <c r="E2" s="91" t="s">
        <v>284</v>
      </c>
      <c r="F2" s="91" t="s">
        <v>285</v>
      </c>
      <c r="G2" s="91" t="s">
        <v>286</v>
      </c>
      <c r="H2" s="91" t="s">
        <v>287</v>
      </c>
      <c r="I2" s="91" t="s">
        <v>288</v>
      </c>
      <c r="J2" s="91" t="s">
        <v>289</v>
      </c>
      <c r="K2" s="91" t="s">
        <v>290</v>
      </c>
      <c r="L2" s="91" t="s">
        <v>291</v>
      </c>
      <c r="M2" s="91" t="s">
        <v>292</v>
      </c>
      <c r="N2" s="91" t="s">
        <v>293</v>
      </c>
      <c r="O2" s="588" t="s">
        <v>273</v>
      </c>
    </row>
    <row r="3" spans="1:15" hidden="1">
      <c r="A3" s="445">
        <v>1960</v>
      </c>
      <c r="B3" s="502">
        <f>'A2-1'!B3/'A19-1'!B$43</f>
        <v>77174.193185380704</v>
      </c>
      <c r="C3" s="502">
        <f>'A2-1'!C3/'A19-1'!C$43</f>
        <v>50159.807541078677</v>
      </c>
      <c r="D3" s="502">
        <f>'A2-1'!D3/'A19-1'!D$43</f>
        <v>125046.04720803362</v>
      </c>
      <c r="E3" s="502">
        <f>'A2-1'!E3/'A19-1'!E$43</f>
        <v>27964.919247984017</v>
      </c>
      <c r="F3" s="502">
        <f>'A2-1'!F3/'A19-1'!F$43</f>
        <v>17005.426955968949</v>
      </c>
      <c r="G3" s="502">
        <f>'A2-1'!G3/'A19-1'!G$43</f>
        <v>239699.04152697127</v>
      </c>
      <c r="H3" s="502">
        <f>'A2-1'!H3/'A19-1'!H$43</f>
        <v>368300.0602177814</v>
      </c>
      <c r="I3" s="502">
        <f>'A2-1'!I3/'A19-1'!I$43</f>
        <v>207064.49149555256</v>
      </c>
      <c r="J3" s="502">
        <f>'A2-1'!J3/'A19-1'!J$43</f>
        <v>65747.857712538709</v>
      </c>
      <c r="K3" s="502">
        <f>'A2-1'!K3/'A19-1'!K$43</f>
        <v>18968.389242395868</v>
      </c>
      <c r="L3" s="502">
        <f>'A2-1'!L3/'A19-1'!L$43</f>
        <v>108064.80432969908</v>
      </c>
      <c r="M3" s="502">
        <f>'A2-1'!M3/'A19-1'!M$43</f>
        <v>51077.353302561423</v>
      </c>
      <c r="N3" s="502">
        <f>'A2-1'!N3/'A19-1'!N$43</f>
        <v>340578.10090858361</v>
      </c>
      <c r="O3" s="502">
        <f>'A2-1'!O3/'A19-1'!O$43</f>
        <v>1643940.2467359635</v>
      </c>
    </row>
    <row r="4" spans="1:15" hidden="1">
      <c r="A4" s="445">
        <v>1961</v>
      </c>
      <c r="B4" s="502">
        <f>'A2-1'!B4/'A19-1'!B$43</f>
        <v>79076.644660817154</v>
      </c>
      <c r="C4" s="502">
        <f>'A2-1'!C4/'A19-1'!C$43</f>
        <v>51740.272323174242</v>
      </c>
      <c r="D4" s="502">
        <f>'A2-1'!D4/'A19-1'!D$43</f>
        <v>130188.67524304563</v>
      </c>
      <c r="E4" s="502">
        <f>'A2-1'!E4/'A19-1'!E$43</f>
        <v>29427.929846719122</v>
      </c>
      <c r="F4" s="502">
        <f>'A2-1'!F4/'A19-1'!F$43</f>
        <v>18006.72701079999</v>
      </c>
      <c r="G4" s="502">
        <f>'A2-1'!G4/'A19-1'!G$43</f>
        <v>253644.42107918017</v>
      </c>
      <c r="H4" s="502">
        <f>'A2-1'!H4/'A19-1'!H$43</f>
        <v>386528.93224544777</v>
      </c>
      <c r="I4" s="502">
        <f>'A2-1'!I4/'A19-1'!I$43</f>
        <v>221103.19188651623</v>
      </c>
      <c r="J4" s="502">
        <f>'A2-1'!J4/'A19-1'!J$43</f>
        <v>69737.320391062225</v>
      </c>
      <c r="K4" s="502">
        <f>'A2-1'!K4/'A19-1'!K$43</f>
        <v>19727.450428275275</v>
      </c>
      <c r="L4" s="502">
        <f>'A2-1'!L4/'A19-1'!L$43</f>
        <v>117579.16254737473</v>
      </c>
      <c r="M4" s="502">
        <f>'A2-1'!M4/'A19-1'!M$43</f>
        <v>53254.547011275004</v>
      </c>
      <c r="N4" s="502">
        <f>'A2-1'!N4/'A19-1'!N$43</f>
        <v>347896.60227265768</v>
      </c>
      <c r="O4" s="502">
        <f>'A2-1'!O4/'A19-1'!O$43</f>
        <v>1710419.6216357076</v>
      </c>
    </row>
    <row r="5" spans="1:15" hidden="1">
      <c r="A5" s="445">
        <v>1962</v>
      </c>
      <c r="B5" s="502">
        <f>'A2-1'!B5/'A19-1'!B$43</f>
        <v>83572.70759215999</v>
      </c>
      <c r="C5" s="502">
        <f>'A2-1'!C5/'A19-1'!C$43</f>
        <v>53370.5353212099</v>
      </c>
      <c r="D5" s="502">
        <f>'A2-1'!D5/'A19-1'!D$43</f>
        <v>135542.79835284792</v>
      </c>
      <c r="E5" s="502">
        <f>'A2-1'!E5/'A19-1'!E$43</f>
        <v>30967.479197203549</v>
      </c>
      <c r="F5" s="502">
        <f>'A2-1'!F5/'A19-1'!F$43</f>
        <v>19066.984820846505</v>
      </c>
      <c r="G5" s="502">
        <f>'A2-1'!G5/'A19-1'!G$43</f>
        <v>272267.41768140969</v>
      </c>
      <c r="H5" s="502">
        <f>'A2-1'!H5/'A19-1'!H$43</f>
        <v>405660.03539195948</v>
      </c>
      <c r="I5" s="502">
        <f>'A2-1'!I5/'A19-1'!I$43</f>
        <v>236093.69771376578</v>
      </c>
      <c r="J5" s="502">
        <f>'A2-1'!J5/'A19-1'!J$43</f>
        <v>73968.856545696806</v>
      </c>
      <c r="K5" s="502">
        <f>'A2-1'!K5/'A19-1'!K$43</f>
        <v>20516.887091826808</v>
      </c>
      <c r="L5" s="502">
        <f>'A2-1'!L5/'A19-1'!L$43</f>
        <v>127931.19416718856</v>
      </c>
      <c r="M5" s="502">
        <f>'A2-1'!M5/'A19-1'!M$43</f>
        <v>55524.544519300245</v>
      </c>
      <c r="N5" s="502">
        <f>'A2-1'!N5/'A19-1'!N$43</f>
        <v>355351.68292408797</v>
      </c>
      <c r="O5" s="502">
        <f>'A2-1'!O5/'A19-1'!O$43</f>
        <v>1779587.3590205454</v>
      </c>
    </row>
    <row r="6" spans="1:15" hidden="1">
      <c r="A6" s="445">
        <v>1963</v>
      </c>
      <c r="B6" s="502">
        <f>'A2-1'!B6/'A19-1'!B$43</f>
        <v>89467.10438575127</v>
      </c>
      <c r="C6" s="502">
        <f>'A2-1'!C6/'A19-1'!C$43</f>
        <v>55052.165606726478</v>
      </c>
      <c r="D6" s="502">
        <f>'A2-1'!D6/'A19-1'!D$43</f>
        <v>141117.11445732813</v>
      </c>
      <c r="E6" s="502">
        <f>'A2-1'!E6/'A19-1'!E$43</f>
        <v>32587.571494980657</v>
      </c>
      <c r="F6" s="502">
        <f>'A2-1'!F6/'A19-1'!F$43</f>
        <v>20189.671889863323</v>
      </c>
      <c r="G6" s="502">
        <f>'A2-1'!G6/'A19-1'!G$43</f>
        <v>291828.52236034739</v>
      </c>
      <c r="H6" s="502">
        <f>'A2-1'!H6/'A19-1'!H$43</f>
        <v>425738.02524492348</v>
      </c>
      <c r="I6" s="502">
        <f>'A2-1'!I6/'A19-1'!I$43</f>
        <v>252100.54013498063</v>
      </c>
      <c r="J6" s="502">
        <f>'A2-1'!J6/'A19-1'!J$43</f>
        <v>78457.154762991238</v>
      </c>
      <c r="K6" s="502">
        <f>'A2-1'!K6/'A19-1'!K$43</f>
        <v>21337.914773590514</v>
      </c>
      <c r="L6" s="502">
        <f>'A2-1'!L6/'A19-1'!L$43</f>
        <v>139194.65053553676</v>
      </c>
      <c r="M6" s="502">
        <f>'A2-1'!M6/'A19-1'!M$43</f>
        <v>57891.3016276907</v>
      </c>
      <c r="N6" s="502">
        <f>'A2-1'!N6/'A19-1'!N$43</f>
        <v>370363.12774341524</v>
      </c>
      <c r="O6" s="502">
        <f>'A2-1'!O6/'A19-1'!O$43</f>
        <v>1851552.1737040889</v>
      </c>
    </row>
    <row r="7" spans="1:15" hidden="1">
      <c r="A7" s="445">
        <v>1964</v>
      </c>
      <c r="B7" s="502">
        <f>'A2-1'!B7/'A19-1'!B$43</f>
        <v>93962.52676104175</v>
      </c>
      <c r="C7" s="502">
        <f>'A2-1'!C7/'A19-1'!C$43</f>
        <v>56786.781690495685</v>
      </c>
      <c r="D7" s="502">
        <f>'A2-1'!D7/'A19-1'!D$43</f>
        <v>146920.67918593489</v>
      </c>
      <c r="E7" s="502">
        <f>'A2-1'!E7/'A19-1'!E$43</f>
        <v>34292.420418784794</v>
      </c>
      <c r="F7" s="502">
        <f>'A2-1'!F7/'A19-1'!F$43</f>
        <v>21378.464127934425</v>
      </c>
      <c r="G7" s="502">
        <f>'A2-1'!G7/'A19-1'!G$43</f>
        <v>307580.28444145701</v>
      </c>
      <c r="H7" s="502">
        <f>'A2-1'!H7/'A19-1'!H$43</f>
        <v>446809.76760334749</v>
      </c>
      <c r="I7" s="502">
        <f>'A2-1'!I7/'A19-1'!I$43</f>
        <v>269192.62543552148</v>
      </c>
      <c r="J7" s="502">
        <f>'A2-1'!J7/'A19-1'!J$43</f>
        <v>83217.794906714189</v>
      </c>
      <c r="K7" s="502">
        <f>'A2-1'!K7/'A19-1'!K$43</f>
        <v>22191.797656594317</v>
      </c>
      <c r="L7" s="502">
        <f>'A2-1'!L7/'A19-1'!L$43</f>
        <v>151449.77629450982</v>
      </c>
      <c r="M7" s="502">
        <f>'A2-1'!M7/'A19-1'!M$43</f>
        <v>60358.942755186799</v>
      </c>
      <c r="N7" s="502">
        <f>'A2-1'!N7/'A19-1'!N$43</f>
        <v>382276.21771810745</v>
      </c>
      <c r="O7" s="502">
        <f>'A2-1'!O7/'A19-1'!O$43</f>
        <v>1926427.1768232747</v>
      </c>
    </row>
    <row r="8" spans="1:15" hidden="1">
      <c r="A8" s="445">
        <v>1965</v>
      </c>
      <c r="B8" s="502">
        <f>'A2-1'!B8/'A19-1'!B$43</f>
        <v>96559.34099720986</v>
      </c>
      <c r="C8" s="502">
        <f>'A2-1'!C8/'A19-1'!C$43</f>
        <v>59209.925599708455</v>
      </c>
      <c r="D8" s="502">
        <f>'A2-1'!D8/'A19-1'!D$43</f>
        <v>155821.42726939285</v>
      </c>
      <c r="E8" s="502">
        <f>'A2-1'!E8/'A19-1'!E$43</f>
        <v>35470.130882313148</v>
      </c>
      <c r="F8" s="502">
        <f>'A2-1'!F8/'A19-1'!F$43</f>
        <v>22572.772915436435</v>
      </c>
      <c r="G8" s="502">
        <f>'A2-1'!G8/'A19-1'!G$43</f>
        <v>319565.32802670094</v>
      </c>
      <c r="H8" s="502">
        <f>'A2-1'!H8/'A19-1'!H$43</f>
        <v>477450.4384811701</v>
      </c>
      <c r="I8" s="502">
        <f>'A2-1'!I8/'A19-1'!I$43</f>
        <v>277974.02312045102</v>
      </c>
      <c r="J8" s="502">
        <f>'A2-1'!J8/'A19-1'!J$43</f>
        <v>89442.575689878853</v>
      </c>
      <c r="K8" s="502">
        <f>'A2-1'!K8/'A19-1'!K$43</f>
        <v>22737.824186367136</v>
      </c>
      <c r="L8" s="502">
        <f>'A2-1'!L8/'A19-1'!L$43</f>
        <v>161743.36440330863</v>
      </c>
      <c r="M8" s="502">
        <f>'A2-1'!M8/'A19-1'!M$43</f>
        <v>62923.430383414649</v>
      </c>
      <c r="N8" s="502">
        <f>'A2-1'!N8/'A19-1'!N$43</f>
        <v>386554.6789894512</v>
      </c>
      <c r="O8" s="502">
        <f>'A2-1'!O8/'A19-1'!O$43</f>
        <v>2036673.7526237499</v>
      </c>
    </row>
    <row r="9" spans="1:15" hidden="1">
      <c r="A9" s="445">
        <v>1966</v>
      </c>
      <c r="B9" s="502">
        <f>'A2-1'!B9/'A19-1'!B$43</f>
        <v>101360.94916551679</v>
      </c>
      <c r="C9" s="502">
        <f>'A2-1'!C9/'A19-1'!C$43</f>
        <v>60780.927359752073</v>
      </c>
      <c r="D9" s="502">
        <f>'A2-1'!D9/'A19-1'!D$43</f>
        <v>164037.70186201695</v>
      </c>
      <c r="E9" s="502">
        <f>'A2-1'!E9/'A19-1'!E$43</f>
        <v>36986.427120615539</v>
      </c>
      <c r="F9" s="502">
        <f>'A2-1'!F9/'A19-1'!F$43</f>
        <v>23148.273846078024</v>
      </c>
      <c r="G9" s="502">
        <f>'A2-1'!G9/'A19-1'!G$43</f>
        <v>334837.32727306569</v>
      </c>
      <c r="H9" s="502">
        <f>'A2-1'!H9/'A19-1'!H$43</f>
        <v>492253.37038430094</v>
      </c>
      <c r="I9" s="502">
        <f>'A2-1'!I9/'A19-1'!I$43</f>
        <v>297879.88283779699</v>
      </c>
      <c r="J9" s="502">
        <f>'A2-1'!J9/'A19-1'!J$43</f>
        <v>92285.861014598908</v>
      </c>
      <c r="K9" s="502">
        <f>'A2-1'!K9/'A19-1'!K$43</f>
        <v>23554.712797370186</v>
      </c>
      <c r="L9" s="502">
        <f>'A2-1'!L9/'A19-1'!L$43</f>
        <v>173420.15341422736</v>
      </c>
      <c r="M9" s="502">
        <f>'A2-1'!M9/'A19-1'!M$43</f>
        <v>64142.590225888205</v>
      </c>
      <c r="N9" s="502">
        <f>'A2-1'!N9/'A19-1'!N$43</f>
        <v>393334.53619777132</v>
      </c>
      <c r="O9" s="502">
        <f>'A2-1'!O9/'A19-1'!O$43</f>
        <v>2143143.2713840096</v>
      </c>
    </row>
    <row r="10" spans="1:15" hidden="1">
      <c r="A10" s="445">
        <v>1967</v>
      </c>
      <c r="B10" s="502">
        <f>'A2-1'!B10/'A19-1'!B$43</f>
        <v>106580.19987994641</v>
      </c>
      <c r="C10" s="502">
        <f>'A2-1'!C10/'A19-1'!C$43</f>
        <v>62508.204442546048</v>
      </c>
      <c r="D10" s="502">
        <f>'A2-1'!D10/'A19-1'!D$43</f>
        <v>170611.49934690126</v>
      </c>
      <c r="E10" s="502">
        <f>'A2-1'!E10/'A19-1'!E$43</f>
        <v>39487.958496994965</v>
      </c>
      <c r="F10" s="502">
        <f>'A2-1'!F10/'A19-1'!F$43</f>
        <v>23635.717360074621</v>
      </c>
      <c r="G10" s="502">
        <f>'A2-1'!G10/'A19-1'!G$43</f>
        <v>351406.24538823741</v>
      </c>
      <c r="H10" s="502">
        <f>'A2-1'!H10/'A19-1'!H$43</f>
        <v>497907.97148569499</v>
      </c>
      <c r="I10" s="502">
        <f>'A2-1'!I10/'A19-1'!I$43</f>
        <v>319872.85259075765</v>
      </c>
      <c r="J10" s="502">
        <f>'A2-1'!J10/'A19-1'!J$43</f>
        <v>97305.563037772052</v>
      </c>
      <c r="K10" s="502">
        <f>'A2-1'!K10/'A19-1'!K$43</f>
        <v>24458.396992413873</v>
      </c>
      <c r="L10" s="502">
        <f>'A2-1'!L10/'A19-1'!L$43</f>
        <v>183860.28218707503</v>
      </c>
      <c r="M10" s="502">
        <f>'A2-1'!M10/'A19-1'!M$43</f>
        <v>65607.727885340602</v>
      </c>
      <c r="N10" s="502">
        <f>'A2-1'!N10/'A19-1'!N$43</f>
        <v>403117.60312919749</v>
      </c>
      <c r="O10" s="502">
        <f>'A2-1'!O10/'A19-1'!O$43</f>
        <v>2207855.1607135925</v>
      </c>
    </row>
    <row r="11" spans="1:15" hidden="1">
      <c r="A11" s="445">
        <v>1968</v>
      </c>
      <c r="B11" s="502">
        <f>'A2-1'!B11/'A19-1'!B$43</f>
        <v>112318.94155282014</v>
      </c>
      <c r="C11" s="502">
        <f>'A2-1'!C11/'A19-1'!C$43</f>
        <v>65842.123819734232</v>
      </c>
      <c r="D11" s="502">
        <f>'A2-1'!D11/'A19-1'!D$43</f>
        <v>178272.9355795311</v>
      </c>
      <c r="E11" s="502">
        <f>'A2-1'!E11/'A19-1'!E$43</f>
        <v>40954.139879089125</v>
      </c>
      <c r="F11" s="502">
        <f>'A2-1'!F11/'A19-1'!F$43</f>
        <v>23651.59656635486</v>
      </c>
      <c r="G11" s="502">
        <f>'A2-1'!G11/'A19-1'!G$43</f>
        <v>366365.15708650032</v>
      </c>
      <c r="H11" s="502">
        <f>'A2-1'!H11/'A19-1'!H$43</f>
        <v>521627.32354426623</v>
      </c>
      <c r="I11" s="502">
        <f>'A2-1'!I11/'A19-1'!I$43</f>
        <v>336405.46369044442</v>
      </c>
      <c r="J11" s="502">
        <f>'A2-1'!J11/'A19-1'!J$43</f>
        <v>103717.60592002989</v>
      </c>
      <c r="K11" s="502">
        <f>'A2-1'!K11/'A19-1'!K$43</f>
        <v>25356.469404006646</v>
      </c>
      <c r="L11" s="502">
        <f>'A2-1'!L11/'A19-1'!L$43</f>
        <v>194849.04490947159</v>
      </c>
      <c r="M11" s="502">
        <f>'A2-1'!M11/'A19-1'!M$43</f>
        <v>68307.324492199798</v>
      </c>
      <c r="N11" s="502">
        <f>'A2-1'!N11/'A19-1'!N$43</f>
        <v>414577.98647725896</v>
      </c>
      <c r="O11" s="502">
        <f>'A2-1'!O11/'A19-1'!O$43</f>
        <v>2323600.5119842691</v>
      </c>
    </row>
    <row r="12" spans="1:15" hidden="1">
      <c r="A12" s="445">
        <v>1969</v>
      </c>
      <c r="B12" s="502">
        <f>'A2-1'!B12/'A19-1'!B$43</f>
        <v>119162.6424159726</v>
      </c>
      <c r="C12" s="502">
        <f>'A2-1'!C12/'A19-1'!C$43</f>
        <v>69366.756143027902</v>
      </c>
      <c r="D12" s="502">
        <f>'A2-1'!D12/'A19-1'!D$43</f>
        <v>187435.54662728542</v>
      </c>
      <c r="E12" s="502">
        <f>'A2-1'!E12/'A19-1'!E$43</f>
        <v>43368.222885624135</v>
      </c>
      <c r="F12" s="502">
        <f>'A2-1'!F12/'A19-1'!F$43</f>
        <v>26189.863630848464</v>
      </c>
      <c r="G12" s="502">
        <f>'A2-1'!G12/'A19-1'!G$43</f>
        <v>390015.86976887652</v>
      </c>
      <c r="H12" s="502">
        <f>'A2-1'!H12/'A19-1'!H$43</f>
        <v>563219.70259610959</v>
      </c>
      <c r="I12" s="502">
        <f>'A2-1'!I12/'A19-1'!I$43</f>
        <v>358595.81114659016</v>
      </c>
      <c r="J12" s="502">
        <f>'A2-1'!J12/'A19-1'!J$43</f>
        <v>111907.9651389996</v>
      </c>
      <c r="K12" s="502">
        <f>'A2-1'!K12/'A19-1'!K$43</f>
        <v>27302.074726434577</v>
      </c>
      <c r="L12" s="502">
        <f>'A2-1'!L12/'A19-1'!L$43</f>
        <v>208795.42713187891</v>
      </c>
      <c r="M12" s="502">
        <f>'A2-1'!M12/'A19-1'!M$43</f>
        <v>71336.944648333534</v>
      </c>
      <c r="N12" s="502">
        <f>'A2-1'!N12/'A19-1'!N$43</f>
        <v>416642.02177494811</v>
      </c>
      <c r="O12" s="502">
        <f>'A2-1'!O12/'A19-1'!O$43</f>
        <v>2408955.1499641831</v>
      </c>
    </row>
    <row r="13" spans="1:15" hidden="1">
      <c r="A13" s="445">
        <v>1970</v>
      </c>
      <c r="B13" s="502">
        <f>'A2-1'!B13/'A19-1'!B$43</f>
        <v>123776.56766094513</v>
      </c>
      <c r="C13" s="502">
        <f>'A2-1'!C13/'A19-1'!C$43</f>
        <v>72396.132825056455</v>
      </c>
      <c r="D13" s="502">
        <f>'A2-1'!D13/'A19-1'!D$43</f>
        <v>191436.08676500048</v>
      </c>
      <c r="E13" s="502">
        <f>'A2-1'!E13/'A19-1'!E$43</f>
        <v>44535.410671237783</v>
      </c>
      <c r="F13" s="502">
        <f>'A2-1'!F13/'A19-1'!F$43</f>
        <v>28173.320851671713</v>
      </c>
      <c r="G13" s="502">
        <f>'A2-1'!G13/'A19-1'!G$43</f>
        <v>407472.69504288398</v>
      </c>
      <c r="H13" s="502">
        <f>'A2-1'!H13/'A19-1'!H$43</f>
        <v>606532.57398780528</v>
      </c>
      <c r="I13" s="502">
        <f>'A2-1'!I13/'A19-1'!I$43</f>
        <v>385872.13632222678</v>
      </c>
      <c r="J13" s="502">
        <f>'A2-1'!J13/'A19-1'!J$43</f>
        <v>119836.18387905609</v>
      </c>
      <c r="K13" s="502">
        <f>'A2-1'!K13/'A19-1'!K$43</f>
        <v>27299.455894157487</v>
      </c>
      <c r="L13" s="502">
        <f>'A2-1'!L13/'A19-1'!L$43</f>
        <v>218533.23296605336</v>
      </c>
      <c r="M13" s="502">
        <f>'A2-1'!M13/'A19-1'!M$43</f>
        <v>73830.301373105467</v>
      </c>
      <c r="N13" s="502">
        <f>'A2-1'!N13/'A19-1'!N$43</f>
        <v>428432.34385089279</v>
      </c>
      <c r="O13" s="502">
        <f>'A2-1'!O13/'A19-1'!O$43</f>
        <v>2462918.2141127079</v>
      </c>
    </row>
    <row r="14" spans="1:15" hidden="1">
      <c r="A14" s="445">
        <v>1971</v>
      </c>
      <c r="B14" s="502">
        <f>'A2-1'!B14/'A19-1'!B$43</f>
        <v>128451.34573088965</v>
      </c>
      <c r="C14" s="502">
        <f>'A2-1'!C14/'A19-1'!C$43</f>
        <v>75957.488991722596</v>
      </c>
      <c r="D14" s="502">
        <f>'A2-1'!D14/'A19-1'!D$43</f>
        <v>203175.89915759809</v>
      </c>
      <c r="E14" s="502">
        <f>'A2-1'!E14/'A19-1'!E$43</f>
        <v>44832.469034084112</v>
      </c>
      <c r="F14" s="502">
        <f>'A2-1'!F14/'A19-1'!F$43</f>
        <v>28585.731217914647</v>
      </c>
      <c r="G14" s="502">
        <f>'A2-1'!G14/'A19-1'!G$43</f>
        <v>429996.06223785598</v>
      </c>
      <c r="H14" s="502">
        <f>'A2-1'!H14/'A19-1'!H$43</f>
        <v>639753.88851766591</v>
      </c>
      <c r="I14" s="502">
        <f>'A2-1'!I14/'A19-1'!I$43</f>
        <v>400284.0005031628</v>
      </c>
      <c r="J14" s="502">
        <f>'A2-1'!J14/'A19-1'!J$43</f>
        <v>123809.29031982883</v>
      </c>
      <c r="K14" s="502">
        <f>'A2-1'!K14/'A19-1'!K$43</f>
        <v>28816.125521402966</v>
      </c>
      <c r="L14" s="502">
        <f>'A2-1'!L14/'A19-1'!L$43</f>
        <v>229679.50425306321</v>
      </c>
      <c r="M14" s="502">
        <f>'A2-1'!M14/'A19-1'!M$43</f>
        <v>73875.063326691932</v>
      </c>
      <c r="N14" s="502">
        <f>'A2-1'!N14/'A19-1'!N$43</f>
        <v>442320.46239668224</v>
      </c>
      <c r="O14" s="502">
        <f>'A2-1'!O14/'A19-1'!O$43</f>
        <v>2556100.5032563652</v>
      </c>
    </row>
    <row r="15" spans="1:15" hidden="1">
      <c r="A15" s="445">
        <v>1972</v>
      </c>
      <c r="B15" s="502">
        <f>'A2-1'!B15/'A19-1'!B$43</f>
        <v>134630.78996777019</v>
      </c>
      <c r="C15" s="502">
        <f>'A2-1'!C15/'A19-1'!C$43</f>
        <v>80453.679344544144</v>
      </c>
      <c r="D15" s="502">
        <f>'A2-1'!D15/'A19-1'!D$43</f>
        <v>217012.98885723343</v>
      </c>
      <c r="E15" s="502">
        <f>'A2-1'!E15/'A19-1'!E$43</f>
        <v>44759.413964393891</v>
      </c>
      <c r="F15" s="502">
        <f>'A2-1'!F15/'A19-1'!F$43</f>
        <v>31033.102099702504</v>
      </c>
      <c r="G15" s="502">
        <f>'A2-1'!G15/'A19-1'!G$43</f>
        <v>452005.20876409957</v>
      </c>
      <c r="H15" s="502">
        <f>'A2-1'!H15/'A19-1'!H$43</f>
        <v>673624.49118181772</v>
      </c>
      <c r="I15" s="502">
        <f>'A2-1'!I15/'A19-1'!I$43</f>
        <v>413528.77734950295</v>
      </c>
      <c r="J15" s="502">
        <f>'A2-1'!J15/'A19-1'!J$43</f>
        <v>126863.49593522961</v>
      </c>
      <c r="K15" s="502">
        <f>'A2-1'!K15/'A19-1'!K$43</f>
        <v>29557.852718971881</v>
      </c>
      <c r="L15" s="502">
        <f>'A2-1'!L15/'A19-1'!L$43</f>
        <v>248742.82960339924</v>
      </c>
      <c r="M15" s="502">
        <f>'A2-1'!M15/'A19-1'!M$43</f>
        <v>76408.654772081893</v>
      </c>
      <c r="N15" s="502">
        <f>'A2-1'!N15/'A19-1'!N$43</f>
        <v>470441.98420348793</v>
      </c>
      <c r="O15" s="502">
        <f>'A2-1'!O15/'A19-1'!O$43</f>
        <v>2713317.5897518708</v>
      </c>
    </row>
    <row r="16" spans="1:15" hidden="1">
      <c r="A16" s="445">
        <v>1973</v>
      </c>
      <c r="B16" s="502">
        <f>'A2-1'!B16/'A19-1'!B$43</f>
        <v>142696.03122272648</v>
      </c>
      <c r="C16" s="502">
        <f>'A2-1'!C16/'A19-1'!C$43</f>
        <v>87010.618507883875</v>
      </c>
      <c r="D16" s="502">
        <f>'A2-1'!D16/'A19-1'!D$43</f>
        <v>231689.75024534226</v>
      </c>
      <c r="E16" s="502">
        <f>'A2-1'!E16/'A19-1'!E$43</f>
        <v>48199.412701247544</v>
      </c>
      <c r="F16" s="502">
        <f>'A2-1'!F16/'A19-1'!F$43</f>
        <v>32932.972135759068</v>
      </c>
      <c r="G16" s="502">
        <f>'A2-1'!G16/'A19-1'!G$43</f>
        <v>478007.16307650873</v>
      </c>
      <c r="H16" s="502">
        <f>'A2-1'!H16/'A19-1'!H$43</f>
        <v>692237.08180653036</v>
      </c>
      <c r="I16" s="502">
        <f>'A2-1'!I16/'A19-1'!I$43</f>
        <v>437937.55055201816</v>
      </c>
      <c r="J16" s="502">
        <f>'A2-1'!J16/'A19-1'!J$43</f>
        <v>133145.85053375823</v>
      </c>
      <c r="K16" s="502">
        <f>'A2-1'!K16/'A19-1'!K$43</f>
        <v>30642.007453305057</v>
      </c>
      <c r="L16" s="502">
        <f>'A2-1'!L16/'A19-1'!L$43</f>
        <v>268144.26722753537</v>
      </c>
      <c r="M16" s="502">
        <f>'A2-1'!M16/'A19-1'!M$43</f>
        <v>78345.420169652425</v>
      </c>
      <c r="N16" s="502">
        <f>'A2-1'!N16/'A19-1'!N$43</f>
        <v>496057.50627711404</v>
      </c>
      <c r="O16" s="502">
        <f>'A2-1'!O16/'A19-1'!O$43</f>
        <v>2849727.851337532</v>
      </c>
    </row>
    <row r="17" spans="1:15" hidden="1">
      <c r="A17" s="445">
        <v>1974</v>
      </c>
      <c r="B17" s="502">
        <f>'A2-1'!B17/'A19-1'!B$43</f>
        <v>148726.86645546518</v>
      </c>
      <c r="C17" s="502">
        <f>'A2-1'!C17/'A19-1'!C$43</f>
        <v>89450.773551305887</v>
      </c>
      <c r="D17" s="502">
        <f>'A2-1'!D17/'A19-1'!D$43</f>
        <v>243088.13438764043</v>
      </c>
      <c r="E17" s="502">
        <f>'A2-1'!E17/'A19-1'!E$43</f>
        <v>46804.834963617977</v>
      </c>
      <c r="F17" s="502">
        <f>'A2-1'!F17/'A19-1'!F$43</f>
        <v>33554.424951291585</v>
      </c>
      <c r="G17" s="502">
        <f>'A2-1'!G17/'A19-1'!G$43</f>
        <v>493284.88426013332</v>
      </c>
      <c r="H17" s="502">
        <f>'A2-1'!H17/'A19-1'!H$43</f>
        <v>691046.74421925622</v>
      </c>
      <c r="I17" s="502">
        <f>'A2-1'!I17/'A19-1'!I$43</f>
        <v>451321.63857685734</v>
      </c>
      <c r="J17" s="502">
        <f>'A2-1'!J17/'A19-1'!J$43</f>
        <v>137729.55817572461</v>
      </c>
      <c r="K17" s="502">
        <f>'A2-1'!K17/'A19-1'!K$43</f>
        <v>31614.090649088041</v>
      </c>
      <c r="L17" s="502">
        <f>'A2-1'!L17/'A19-1'!L$43</f>
        <v>281819.03030122333</v>
      </c>
      <c r="M17" s="502">
        <f>'A2-1'!M17/'A19-1'!M$43</f>
        <v>81011.026941924181</v>
      </c>
      <c r="N17" s="502">
        <f>'A2-1'!N17/'A19-1'!N$43</f>
        <v>488961.52172951947</v>
      </c>
      <c r="O17" s="502">
        <f>'A2-1'!O17/'A19-1'!O$43</f>
        <v>2826589.2270843429</v>
      </c>
    </row>
    <row r="18" spans="1:15" hidden="1">
      <c r="A18" s="445">
        <v>1975</v>
      </c>
      <c r="B18" s="502">
        <f>'A2-1'!B18/'A19-1'!B$43</f>
        <v>150307.11823657679</v>
      </c>
      <c r="C18" s="502">
        <f>'A2-1'!C18/'A19-1'!C$43</f>
        <v>90216.227768689962</v>
      </c>
      <c r="D18" s="502">
        <f>'A2-1'!D18/'A19-1'!D$43</f>
        <v>252508.2011427019</v>
      </c>
      <c r="E18" s="502">
        <f>'A2-1'!E18/'A19-1'!E$43</f>
        <v>48388.339884784182</v>
      </c>
      <c r="F18" s="502">
        <f>'A2-1'!F18/'A19-1'!F$43</f>
        <v>34674.87051355213</v>
      </c>
      <c r="G18" s="502">
        <f>'A2-1'!G18/'A19-1'!G$43</f>
        <v>502830.69923661504</v>
      </c>
      <c r="H18" s="502">
        <f>'A2-1'!H18/'A19-1'!H$43</f>
        <v>716801.38915832585</v>
      </c>
      <c r="I18" s="502">
        <f>'A2-1'!I18/'A19-1'!I$43</f>
        <v>452468.73560987657</v>
      </c>
      <c r="J18" s="502">
        <f>'A2-1'!J18/'A19-1'!J$43</f>
        <v>142236.49081400456</v>
      </c>
      <c r="K18" s="502">
        <f>'A2-1'!K18/'A19-1'!K$43</f>
        <v>33338.654175136653</v>
      </c>
      <c r="L18" s="502">
        <f>'A2-1'!L18/'A19-1'!L$43</f>
        <v>286892.34780085011</v>
      </c>
      <c r="M18" s="502">
        <f>'A2-1'!M18/'A19-1'!M$43</f>
        <v>83309.780311976487</v>
      </c>
      <c r="N18" s="502">
        <f>'A2-1'!N18/'A19-1'!N$43</f>
        <v>488243.32952184771</v>
      </c>
      <c r="O18" s="502">
        <f>'A2-1'!O18/'A19-1'!O$43</f>
        <v>2891520.8703374779</v>
      </c>
    </row>
    <row r="19" spans="1:15" hidden="1">
      <c r="A19" s="445">
        <v>1976</v>
      </c>
      <c r="B19" s="502">
        <f>'A2-1'!B19/'A19-1'!B$43</f>
        <v>157483.26769089134</v>
      </c>
      <c r="C19" s="502">
        <f>'A2-1'!C19/'A19-1'!C$43</f>
        <v>94802.892857270112</v>
      </c>
      <c r="D19" s="502">
        <f>'A2-1'!D19/'A19-1'!D$43</f>
        <v>265493.691999198</v>
      </c>
      <c r="E19" s="502">
        <f>'A2-1'!E19/'A19-1'!E$43</f>
        <v>52129.267451752523</v>
      </c>
      <c r="F19" s="502">
        <f>'A2-1'!F19/'A19-1'!F$43</f>
        <v>35342.038100481645</v>
      </c>
      <c r="G19" s="502">
        <f>'A2-1'!G19/'A19-1'!G$43</f>
        <v>530195.20711036236</v>
      </c>
      <c r="H19" s="502">
        <f>'A2-1'!H19/'A19-1'!H$43</f>
        <v>747209.17455589573</v>
      </c>
      <c r="I19" s="502">
        <f>'A2-1'!I19/'A19-1'!I$43</f>
        <v>472412.2242350349</v>
      </c>
      <c r="J19" s="502">
        <f>'A2-1'!J19/'A19-1'!J$43</f>
        <v>150123.92283335264</v>
      </c>
      <c r="K19" s="502">
        <f>'A2-1'!K19/'A19-1'!K$43</f>
        <v>35366.933960241346</v>
      </c>
      <c r="L19" s="502">
        <f>'A2-1'!L19/'A19-1'!L$43</f>
        <v>302958.39768054371</v>
      </c>
      <c r="M19" s="502">
        <f>'A2-1'!M19/'A19-1'!M$43</f>
        <v>86905.981612071046</v>
      </c>
      <c r="N19" s="502">
        <f>'A2-1'!N19/'A19-1'!N$43</f>
        <v>490153.9049461027</v>
      </c>
      <c r="O19" s="502">
        <f>'A2-1'!O19/'A19-1'!O$43</f>
        <v>3052594.3942085151</v>
      </c>
    </row>
    <row r="20" spans="1:15" hidden="1">
      <c r="A20" s="445">
        <v>1977</v>
      </c>
      <c r="B20" s="502">
        <f>'A2-1'!B20/'A19-1'!B$43</f>
        <v>160636.725136539</v>
      </c>
      <c r="C20" s="502">
        <f>'A2-1'!C20/'A19-1'!C$43</f>
        <v>97297.406199307603</v>
      </c>
      <c r="D20" s="502">
        <f>'A2-1'!D20/'A19-1'!D$43</f>
        <v>272921.12878142379</v>
      </c>
      <c r="E20" s="502">
        <f>'A2-1'!E20/'A19-1'!E$43</f>
        <v>53025.643480683379</v>
      </c>
      <c r="F20" s="502">
        <f>'A2-1'!F20/'A19-1'!F$43</f>
        <v>35114.031347147633</v>
      </c>
      <c r="G20" s="502">
        <f>'A2-1'!G20/'A19-1'!G$43</f>
        <v>544295.59921449248</v>
      </c>
      <c r="H20" s="502">
        <f>'A2-1'!H20/'A19-1'!H$43</f>
        <v>779131.94160788564</v>
      </c>
      <c r="I20" s="502">
        <f>'A2-1'!I20/'A19-1'!I$43</f>
        <v>487128.58987704793</v>
      </c>
      <c r="J20" s="502">
        <f>'A2-1'!J20/'A19-1'!J$43</f>
        <v>155840.06177969385</v>
      </c>
      <c r="K20" s="502">
        <f>'A2-1'!K20/'A19-1'!K$43</f>
        <v>37650.660386519114</v>
      </c>
      <c r="L20" s="502">
        <f>'A2-1'!L20/'A19-1'!L$43</f>
        <v>307502.49596900534</v>
      </c>
      <c r="M20" s="502">
        <f>'A2-1'!M20/'A19-1'!M$43</f>
        <v>85972.467826405671</v>
      </c>
      <c r="N20" s="502">
        <f>'A2-1'!N20/'A19-1'!N$43</f>
        <v>488102.14643828839</v>
      </c>
      <c r="O20" s="502">
        <f>'A2-1'!O20/'A19-1'!O$43</f>
        <v>3182457.6807147861</v>
      </c>
    </row>
    <row r="21" spans="1:15" hidden="1">
      <c r="A21" s="445">
        <v>1978</v>
      </c>
      <c r="B21" s="502">
        <f>'A2-1'!B21/'A19-1'!B$43</f>
        <v>163789.54202613432</v>
      </c>
      <c r="C21" s="502">
        <f>'A2-1'!C21/'A19-1'!C$43</f>
        <v>99726.267204334887</v>
      </c>
      <c r="D21" s="502">
        <f>'A2-1'!D21/'A19-1'!D$43</f>
        <v>281101.56659488485</v>
      </c>
      <c r="E21" s="502">
        <f>'A2-1'!E21/'A19-1'!E$43</f>
        <v>53945.242313224371</v>
      </c>
      <c r="F21" s="502">
        <f>'A2-1'!F21/'A19-1'!F$43</f>
        <v>35967.569671584948</v>
      </c>
      <c r="G21" s="502">
        <f>'A2-1'!G21/'A19-1'!G$43</f>
        <v>565649.74325169157</v>
      </c>
      <c r="H21" s="502">
        <f>'A2-1'!H21/'A19-1'!H$43</f>
        <v>806726.1978731649</v>
      </c>
      <c r="I21" s="502">
        <f>'A2-1'!I21/'A19-1'!I$43</f>
        <v>499924.91556840268</v>
      </c>
      <c r="J21" s="502">
        <f>'A2-1'!J21/'A19-1'!J$43</f>
        <v>163254.84768259732</v>
      </c>
      <c r="K21" s="502">
        <f>'A2-1'!K21/'A19-1'!K$43</f>
        <v>36968.792294295235</v>
      </c>
      <c r="L21" s="502">
        <f>'A2-1'!L21/'A19-1'!L$43</f>
        <v>310271.09647186019</v>
      </c>
      <c r="M21" s="502">
        <f>'A2-1'!M21/'A19-1'!M$43</f>
        <v>85309.796296136599</v>
      </c>
      <c r="N21" s="502">
        <f>'A2-1'!N21/'A19-1'!N$43</f>
        <v>513729.94530178938</v>
      </c>
      <c r="O21" s="502">
        <f>'A2-1'!O21/'A19-1'!O$43</f>
        <v>3322275.9567253352</v>
      </c>
    </row>
    <row r="22" spans="1:15" hidden="1">
      <c r="A22" s="445">
        <v>1979</v>
      </c>
      <c r="B22" s="502">
        <f>'A2-1'!B22/'A19-1'!B$43</f>
        <v>167151.82074484337</v>
      </c>
      <c r="C22" s="502">
        <f>'A2-1'!C22/'A19-1'!C$43</f>
        <v>104843.66027601869</v>
      </c>
      <c r="D22" s="502">
        <f>'A2-1'!D22/'A19-1'!D$43</f>
        <v>287346.62477790605</v>
      </c>
      <c r="E22" s="502">
        <f>'A2-1'!E22/'A19-1'!E$43</f>
        <v>54717.642437465693</v>
      </c>
      <c r="F22" s="502">
        <f>'A2-1'!F22/'A19-1'!F$43</f>
        <v>38109.841819214496</v>
      </c>
      <c r="G22" s="502">
        <f>'A2-1'!G22/'A19-1'!G$43</f>
        <v>585167.33322886738</v>
      </c>
      <c r="H22" s="502">
        <f>'A2-1'!H22/'A19-1'!H$43</f>
        <v>832480.84281223465</v>
      </c>
      <c r="I22" s="502">
        <f>'A2-1'!I22/'A19-1'!I$43</f>
        <v>533821.43361066433</v>
      </c>
      <c r="J22" s="502">
        <f>'A2-1'!J22/'A19-1'!J$43</f>
        <v>165973.16265686997</v>
      </c>
      <c r="K22" s="502">
        <f>'A2-1'!K22/'A19-1'!K$43</f>
        <v>38467.181595956288</v>
      </c>
      <c r="L22" s="502">
        <f>'A2-1'!L22/'A19-1'!L$43</f>
        <v>314303.9428680542</v>
      </c>
      <c r="M22" s="502">
        <f>'A2-1'!M22/'A19-1'!M$43</f>
        <v>87363.007645428399</v>
      </c>
      <c r="N22" s="502">
        <f>'A2-1'!N22/'A19-1'!N$43</f>
        <v>537548.45225750178</v>
      </c>
      <c r="O22" s="502">
        <f>'A2-1'!O22/'A19-1'!O$43</f>
        <v>3400660.288497766</v>
      </c>
    </row>
    <row r="23" spans="1:15" ht="17.25" customHeight="1">
      <c r="A23" s="445">
        <v>1980</v>
      </c>
      <c r="B23" s="502">
        <f>'A2-1'!B23/'A19-1'!B$43</f>
        <v>173008.42473134684</v>
      </c>
      <c r="C23" s="502">
        <f>'A2-1'!C23/'A19-1'!C$43</f>
        <v>103753.94098963848</v>
      </c>
      <c r="D23" s="502">
        <f>'A2-1'!D23/'A19-1'!D$43</f>
        <v>292154.06325187423</v>
      </c>
      <c r="E23" s="502">
        <f>'A2-1'!E23/'A19-1'!E$43</f>
        <v>52887.274275839649</v>
      </c>
      <c r="F23" s="502">
        <f>'A2-1'!F23/'A19-1'!F$43</f>
        <v>39156.690217130643</v>
      </c>
      <c r="G23" s="502">
        <f>'A2-1'!G23/'A19-1'!G$43</f>
        <v>593104.05999951868</v>
      </c>
      <c r="H23" s="502">
        <f>'A2-1'!H23/'A19-1'!H$43</f>
        <v>845033.5212146237</v>
      </c>
      <c r="I23" s="502">
        <f>'A2-1'!I23/'A19-1'!I$43</f>
        <v>565634.28312706074</v>
      </c>
      <c r="J23" s="502">
        <f>'A2-1'!J23/'A19-1'!J$43</f>
        <v>165911.98257580734</v>
      </c>
      <c r="K23" s="502">
        <f>'A2-1'!K23/'A19-1'!K$43</f>
        <v>39227.069639857444</v>
      </c>
      <c r="L23" s="502">
        <f>'A2-1'!L23/'A19-1'!L$43</f>
        <v>320796.67856059002</v>
      </c>
      <c r="M23" s="502">
        <f>'A2-1'!M23/'A19-1'!M$43</f>
        <v>86589.404317140739</v>
      </c>
      <c r="N23" s="502">
        <f>'A2-1'!N23/'A19-1'!N$43</f>
        <v>537120.29921062035</v>
      </c>
      <c r="O23" s="502">
        <f>'A2-1'!O23/'A19-1'!O$43</f>
        <v>3385503.592766027</v>
      </c>
    </row>
    <row r="24" spans="1:15" ht="17.25" customHeight="1">
      <c r="A24" s="445">
        <v>1981</v>
      </c>
      <c r="B24" s="502">
        <f>'A2-1'!B24/'A19-1'!B$43</f>
        <v>181874.36105172243</v>
      </c>
      <c r="C24" s="502">
        <f>'A2-1'!C24/'A19-1'!C$43</f>
        <v>104220.84318033875</v>
      </c>
      <c r="D24" s="502">
        <f>'A2-1'!D24/'A19-1'!D$43</f>
        <v>294507.68843926198</v>
      </c>
      <c r="E24" s="502">
        <f>'A2-1'!E24/'A19-1'!E$43</f>
        <v>52035.045764188479</v>
      </c>
      <c r="F24" s="502">
        <f>'A2-1'!F24/'A19-1'!F$43</f>
        <v>39783.213121944093</v>
      </c>
      <c r="G24" s="502">
        <f>'A2-1'!G24/'A19-1'!G$43</f>
        <v>605677.87467097759</v>
      </c>
      <c r="H24" s="502">
        <f>'A2-1'!H24/'A19-1'!H$43</f>
        <v>841787.13812459086</v>
      </c>
      <c r="I24" s="502">
        <f>'A2-1'!I24/'A19-1'!I$43</f>
        <v>574801.85943463573</v>
      </c>
      <c r="J24" s="502">
        <f>'A2-1'!J24/'A19-1'!J$43</f>
        <v>160096.27604656029</v>
      </c>
      <c r="K24" s="502">
        <f>'A2-1'!K24/'A19-1'!K$43</f>
        <v>39256.342056642941</v>
      </c>
      <c r="L24" s="502">
        <f>'A2-1'!L24/'A19-1'!L$43</f>
        <v>317562.67672937794</v>
      </c>
      <c r="M24" s="502">
        <f>'A2-1'!M24/'A19-1'!M$43</f>
        <v>85853.512545833903</v>
      </c>
      <c r="N24" s="502">
        <f>'A2-1'!N24/'A19-1'!N$43</f>
        <v>537317.79693865823</v>
      </c>
      <c r="O24" s="502">
        <f>'A2-1'!O24/'A19-1'!O$43</f>
        <v>3432946.7409440768</v>
      </c>
    </row>
    <row r="25" spans="1:15" ht="17.25" customHeight="1">
      <c r="A25" s="445">
        <v>1982</v>
      </c>
      <c r="B25" s="502">
        <f>'A2-1'!B25/'A19-1'!B$43</f>
        <v>185546.66889976186</v>
      </c>
      <c r="C25" s="502">
        <f>'A2-1'!C25/'A19-1'!C$43</f>
        <v>106774.02984340861</v>
      </c>
      <c r="D25" s="502">
        <f>'A2-1'!D25/'A19-1'!D$43</f>
        <v>286643.71779626724</v>
      </c>
      <c r="E25" s="502">
        <f>'A2-1'!E25/'A19-1'!E$43</f>
        <v>52817.363960804963</v>
      </c>
      <c r="F25" s="502">
        <f>'A2-1'!F25/'A19-1'!F$43</f>
        <v>41698.469849949775</v>
      </c>
      <c r="G25" s="502">
        <f>'A2-1'!G25/'A19-1'!G$43</f>
        <v>625216.63877207483</v>
      </c>
      <c r="H25" s="502">
        <f>'A2-1'!H25/'A19-1'!H$43</f>
        <v>832372.61852628191</v>
      </c>
      <c r="I25" s="502">
        <f>'A2-1'!I25/'A19-1'!I$43</f>
        <v>580392.45153025014</v>
      </c>
      <c r="J25" s="502">
        <f>'A2-1'!J25/'A19-1'!J$43</f>
        <v>158262.0732241142</v>
      </c>
      <c r="K25" s="502">
        <f>'A2-1'!K25/'A19-1'!K$43</f>
        <v>39599.008551911567</v>
      </c>
      <c r="L25" s="502">
        <f>'A2-1'!L25/'A19-1'!L$43</f>
        <v>317680.7909937895</v>
      </c>
      <c r="M25" s="502">
        <f>'A2-1'!M25/'A19-1'!M$43</f>
        <v>86513.339939612008</v>
      </c>
      <c r="N25" s="502">
        <f>'A2-1'!N25/'A19-1'!N$43</f>
        <v>542467.15376019711</v>
      </c>
      <c r="O25" s="502">
        <f>'A2-1'!O25/'A19-1'!O$43</f>
        <v>3471869.853059906</v>
      </c>
    </row>
    <row r="26" spans="1:15" ht="17.25" customHeight="1">
      <c r="A26" s="445">
        <v>1983</v>
      </c>
      <c r="B26" s="502">
        <f>'A2-1'!B26/'A19-1'!B$43</f>
        <v>188131.31257093561</v>
      </c>
      <c r="C26" s="502">
        <f>'A2-1'!C26/'A19-1'!C$43</f>
        <v>106613.27364610419</v>
      </c>
      <c r="D26" s="502">
        <f>'A2-1'!D26/'A19-1'!D$43</f>
        <v>294068.76914755994</v>
      </c>
      <c r="E26" s="502">
        <f>'A2-1'!E26/'A19-1'!E$43</f>
        <v>53843.884451634294</v>
      </c>
      <c r="F26" s="502">
        <f>'A2-1'!F26/'A19-1'!F$43</f>
        <v>43087.328377866936</v>
      </c>
      <c r="G26" s="502">
        <f>'A2-1'!G26/'A19-1'!G$43</f>
        <v>630539.74137816334</v>
      </c>
      <c r="H26" s="502">
        <f>'A2-1'!H26/'A19-1'!H$43</f>
        <v>843518.53956020391</v>
      </c>
      <c r="I26" s="502">
        <f>'A2-1'!I26/'A19-1'!I$43</f>
        <v>579281.95272980712</v>
      </c>
      <c r="J26" s="502">
        <f>'A2-1'!J26/'A19-1'!J$43</f>
        <v>160029.09791833468</v>
      </c>
      <c r="K26" s="502">
        <f>'A2-1'!K26/'A19-1'!K$43</f>
        <v>40386.496303067615</v>
      </c>
      <c r="L26" s="502">
        <f>'A2-1'!L26/'A19-1'!L$43</f>
        <v>318920.15897951636</v>
      </c>
      <c r="M26" s="502">
        <f>'A2-1'!M26/'A19-1'!M$43</f>
        <v>84612.182592790923</v>
      </c>
      <c r="N26" s="502">
        <f>'A2-1'!N26/'A19-1'!N$43</f>
        <v>565153.44387793413</v>
      </c>
      <c r="O26" s="502">
        <f>'A2-1'!O26/'A19-1'!O$43</f>
        <v>3664422.668066096</v>
      </c>
    </row>
    <row r="27" spans="1:15" ht="17.25" customHeight="1">
      <c r="A27" s="445">
        <v>1984</v>
      </c>
      <c r="B27" s="502">
        <f>'A2-1'!B27/'A19-1'!B$43</f>
        <v>191273.8805636935</v>
      </c>
      <c r="C27" s="502">
        <f>'A2-1'!C27/'A19-1'!C$43</f>
        <v>106991.52352211454</v>
      </c>
      <c r="D27" s="502">
        <f>'A2-1'!D27/'A19-1'!D$43</f>
        <v>306469.82942543115</v>
      </c>
      <c r="E27" s="502">
        <f>'A2-1'!E27/'A19-1'!E$43</f>
        <v>55875.154054908453</v>
      </c>
      <c r="F27" s="502">
        <f>'A2-1'!F27/'A19-1'!F$43</f>
        <v>44592.172949871405</v>
      </c>
      <c r="G27" s="502">
        <f>'A2-1'!G27/'A19-1'!G$43</f>
        <v>635395.05427055317</v>
      </c>
      <c r="H27" s="502">
        <f>'A2-1'!H27/'A19-1'!H$43</f>
        <v>859425.81094322237</v>
      </c>
      <c r="I27" s="502">
        <f>'A2-1'!I27/'A19-1'!I$43</f>
        <v>596306.49370743753</v>
      </c>
      <c r="J27" s="502">
        <f>'A2-1'!J27/'A19-1'!J$43</f>
        <v>161971.26558971484</v>
      </c>
      <c r="K27" s="502">
        <f>'A2-1'!K27/'A19-1'!K$43</f>
        <v>41724.424969043248</v>
      </c>
      <c r="L27" s="502">
        <f>'A2-1'!L27/'A19-1'!L$43</f>
        <v>318243.08143563604</v>
      </c>
      <c r="M27" s="502">
        <f>'A2-1'!M27/'A19-1'!M$43</f>
        <v>86300.065823123616</v>
      </c>
      <c r="N27" s="502">
        <f>'A2-1'!N27/'A19-1'!N$43</f>
        <v>577786.09052607103</v>
      </c>
      <c r="O27" s="502">
        <f>'A2-1'!O27/'A19-1'!O$43</f>
        <v>3851863.4614349529</v>
      </c>
    </row>
    <row r="28" spans="1:15" ht="17.25" customHeight="1">
      <c r="A28" s="445">
        <v>1985</v>
      </c>
      <c r="B28" s="502">
        <f>'A2-1'!B28/'A19-1'!B$43</f>
        <v>200594.61168122731</v>
      </c>
      <c r="C28" s="502">
        <f>'A2-1'!C28/'A19-1'!C$43</f>
        <v>110003.33815984694</v>
      </c>
      <c r="D28" s="502">
        <f>'A2-1'!D28/'A19-1'!D$43</f>
        <v>321647.53130950412</v>
      </c>
      <c r="E28" s="502">
        <f>'A2-1'!E28/'A19-1'!E$43</f>
        <v>58258.152371194468</v>
      </c>
      <c r="F28" s="502">
        <f>'A2-1'!F28/'A19-1'!F$43</f>
        <v>46249.682913238641</v>
      </c>
      <c r="G28" s="502">
        <f>'A2-1'!G28/'A19-1'!G$43</f>
        <v>647703.89798926166</v>
      </c>
      <c r="H28" s="502">
        <f>'A2-1'!H28/'A19-1'!H$43</f>
        <v>874467.38880611258</v>
      </c>
      <c r="I28" s="502">
        <f>'A2-1'!I28/'A19-1'!I$43</f>
        <v>613479.57104974578</v>
      </c>
      <c r="J28" s="502">
        <f>'A2-1'!J28/'A19-1'!J$43</f>
        <v>164783.15009973032</v>
      </c>
      <c r="K28" s="502">
        <f>'A2-1'!K28/'A19-1'!K$43</f>
        <v>45773.098908608394</v>
      </c>
      <c r="L28" s="502">
        <f>'A2-1'!L28/'A19-1'!L$43</f>
        <v>325511.26764991885</v>
      </c>
      <c r="M28" s="502">
        <f>'A2-1'!M28/'A19-1'!M$43</f>
        <v>89142.929549691093</v>
      </c>
      <c r="N28" s="502">
        <f>'A2-1'!N28/'A19-1'!N$43</f>
        <v>599631.93410770572</v>
      </c>
      <c r="O28" s="502">
        <f>'A2-1'!O28/'A19-1'!O$43</f>
        <v>4050604.5131600201</v>
      </c>
    </row>
    <row r="29" spans="1:15" ht="17.25" customHeight="1">
      <c r="A29" s="445">
        <v>1986</v>
      </c>
      <c r="B29" s="502">
        <f>'A2-1'!B29/'A19-1'!B$43</f>
        <v>204434.7452149787</v>
      </c>
      <c r="C29" s="502">
        <f>'A2-1'!C29/'A19-1'!C$43</f>
        <v>112957.23328531528</v>
      </c>
      <c r="D29" s="502">
        <f>'A2-1'!D29/'A19-1'!D$43</f>
        <v>333736.10013513081</v>
      </c>
      <c r="E29" s="502">
        <f>'A2-1'!E29/'A19-1'!E$43</f>
        <v>62633.473713866813</v>
      </c>
      <c r="F29" s="502">
        <f>'A2-1'!F29/'A19-1'!F$43</f>
        <v>47918.097547417499</v>
      </c>
      <c r="G29" s="502">
        <f>'A2-1'!G29/'A19-1'!G$43</f>
        <v>670925.81062160782</v>
      </c>
      <c r="H29" s="502">
        <f>'A2-1'!H29/'A19-1'!H$43</f>
        <v>907255.86377358669</v>
      </c>
      <c r="I29" s="502">
        <f>'A2-1'!I29/'A19-1'!I$43</f>
        <v>638475.15200511855</v>
      </c>
      <c r="J29" s="502">
        <f>'A2-1'!J29/'A19-1'!J$43</f>
        <v>168064.08189789258</v>
      </c>
      <c r="K29" s="502">
        <f>'A2-1'!K29/'A19-1'!K$43</f>
        <v>48074.866701966195</v>
      </c>
      <c r="L29" s="502">
        <f>'A2-1'!L29/'A19-1'!L$43</f>
        <v>336459.29545403761</v>
      </c>
      <c r="M29" s="502">
        <f>'A2-1'!M29/'A19-1'!M$43</f>
        <v>93860.390253511665</v>
      </c>
      <c r="N29" s="502">
        <f>'A2-1'!N29/'A19-1'!N$43</f>
        <v>639331.86062180391</v>
      </c>
      <c r="O29" s="502">
        <f>'A2-1'!O29/'A19-1'!O$43</f>
        <v>4207911.284245654</v>
      </c>
    </row>
    <row r="30" spans="1:15" ht="17.25" customHeight="1">
      <c r="A30" s="445">
        <v>1987</v>
      </c>
      <c r="B30" s="502">
        <f>'A2-1'!B30/'A19-1'!B$43</f>
        <v>210454.05043877536</v>
      </c>
      <c r="C30" s="502">
        <f>'A2-1'!C30/'A19-1'!C$43</f>
        <v>115104.98336253653</v>
      </c>
      <c r="D30" s="502">
        <f>'A2-1'!D30/'A19-1'!D$43</f>
        <v>347614.53730427433</v>
      </c>
      <c r="E30" s="502">
        <f>'A2-1'!E30/'A19-1'!E$43</f>
        <v>61405.20511667442</v>
      </c>
      <c r="F30" s="502">
        <f>'A2-1'!F30/'A19-1'!F$43</f>
        <v>50261.610438207063</v>
      </c>
      <c r="G30" s="502">
        <f>'A2-1'!G30/'A19-1'!G$43</f>
        <v>692382.76830136543</v>
      </c>
      <c r="H30" s="502">
        <f>'A2-1'!H30/'A19-1'!H$43</f>
        <v>939395.05060676974</v>
      </c>
      <c r="I30" s="502">
        <f>'A2-1'!I30/'A19-1'!I$43</f>
        <v>661832.71104492841</v>
      </c>
      <c r="J30" s="502">
        <f>'A2-1'!J30/'A19-1'!J$43</f>
        <v>169489.54227221446</v>
      </c>
      <c r="K30" s="502">
        <f>'A2-1'!K30/'A19-1'!K$43</f>
        <v>47709.379669530092</v>
      </c>
      <c r="L30" s="502">
        <f>'A2-1'!L30/'A19-1'!L$43</f>
        <v>356457.20492574578</v>
      </c>
      <c r="M30" s="502">
        <f>'A2-1'!M30/'A19-1'!M$43</f>
        <v>98882.673581693249</v>
      </c>
      <c r="N30" s="502">
        <f>'A2-1'!N30/'A19-1'!N$43</f>
        <v>674366.80430429487</v>
      </c>
      <c r="O30" s="502">
        <f>'A2-1'!O30/'A19-1'!O$43</f>
        <v>4334276.8717369074</v>
      </c>
    </row>
    <row r="31" spans="1:15" ht="17.25" customHeight="1">
      <c r="A31" s="445">
        <v>1988</v>
      </c>
      <c r="B31" s="502">
        <f>'A2-1'!B31/'A19-1'!B$43</f>
        <v>218314.31375698425</v>
      </c>
      <c r="C31" s="502">
        <f>'A2-1'!C31/'A19-1'!C$43</f>
        <v>118987.95474595524</v>
      </c>
      <c r="D31" s="502">
        <f>'A2-1'!D31/'A19-1'!D$43</f>
        <v>362485.31374161376</v>
      </c>
      <c r="E31" s="502">
        <f>'A2-1'!E31/'A19-1'!E$43</f>
        <v>60348.446600311057</v>
      </c>
      <c r="F31" s="502">
        <f>'A2-1'!F31/'A19-1'!F$43</f>
        <v>53274.273583346432</v>
      </c>
      <c r="G31" s="502">
        <f>'A2-1'!G31/'A19-1'!G$43</f>
        <v>714131.72853202024</v>
      </c>
      <c r="H31" s="502">
        <f>'A2-1'!H31/'A19-1'!H$43</f>
        <v>963959.35795856535</v>
      </c>
      <c r="I31" s="502">
        <f>'A2-1'!I31/'A19-1'!I$43</f>
        <v>688988.00441173813</v>
      </c>
      <c r="J31" s="502">
        <f>'A2-1'!J31/'A19-1'!J$43</f>
        <v>172059.89795289637</v>
      </c>
      <c r="K31" s="502">
        <f>'A2-1'!K31/'A19-1'!K$43</f>
        <v>46616.980866796097</v>
      </c>
      <c r="L31" s="502">
        <f>'A2-1'!L31/'A19-1'!L$43</f>
        <v>373701.8875298326</v>
      </c>
      <c r="M31" s="502">
        <f>'A2-1'!M31/'A19-1'!M$43</f>
        <v>101474.513560131</v>
      </c>
      <c r="N31" s="502">
        <f>'A2-1'!N31/'A19-1'!N$43</f>
        <v>726065.07819399994</v>
      </c>
      <c r="O31" s="502">
        <f>'A2-1'!O31/'A19-1'!O$43</f>
        <v>4500013.9942946341</v>
      </c>
    </row>
    <row r="32" spans="1:15" ht="17.25" customHeight="1">
      <c r="A32" s="445">
        <v>1989</v>
      </c>
      <c r="B32" s="502">
        <f>'A2-1'!B32/'A19-1'!B$43</f>
        <v>229403.62013501633</v>
      </c>
      <c r="C32" s="502">
        <f>'A2-1'!C32/'A19-1'!C$43</f>
        <v>122852.01363557343</v>
      </c>
      <c r="D32" s="502">
        <f>'A2-1'!D32/'A19-1'!D$43</f>
        <v>374650.21635710163</v>
      </c>
      <c r="E32" s="502">
        <f>'A2-1'!E32/'A19-1'!E$43</f>
        <v>60325.223796700921</v>
      </c>
      <c r="F32" s="502">
        <f>'A2-1'!F32/'A19-1'!F$43</f>
        <v>56197.716694572497</v>
      </c>
      <c r="G32" s="502">
        <f>'A2-1'!G32/'A19-1'!G$43</f>
        <v>735751.93622027186</v>
      </c>
      <c r="H32" s="502">
        <f>'A2-1'!H32/'A19-1'!H$43</f>
        <v>992527.51763456955</v>
      </c>
      <c r="I32" s="502">
        <f>'A2-1'!I32/'A19-1'!I$43</f>
        <v>716452.26929033629</v>
      </c>
      <c r="J32" s="502">
        <f>'A2-1'!J32/'A19-1'!J$43</f>
        <v>177461.27357550283</v>
      </c>
      <c r="K32" s="502">
        <f>'A2-1'!K32/'A19-1'!K$43</f>
        <v>46256.153525195237</v>
      </c>
      <c r="L32" s="502">
        <f>'A2-1'!L32/'A19-1'!L$43</f>
        <v>393721.42355699651</v>
      </c>
      <c r="M32" s="502">
        <f>'A2-1'!M32/'A19-1'!M$43</f>
        <v>102686.45757237538</v>
      </c>
      <c r="N32" s="502">
        <f>'A2-1'!N32/'A19-1'!N$43</f>
        <v>751491.82948691759</v>
      </c>
      <c r="O32" s="502">
        <f>'A2-1'!O32/'A19-1'!O$43</f>
        <v>4617500.8073631534</v>
      </c>
    </row>
    <row r="33" spans="1:17" ht="17.25" customHeight="1">
      <c r="A33" s="445">
        <v>1990</v>
      </c>
      <c r="B33" s="502">
        <f>'A2-1'!B33/'A19-1'!B$43</f>
        <v>230495.12764819607</v>
      </c>
      <c r="C33" s="502">
        <f>'A2-1'!C33/'A19-1'!C$43</f>
        <v>126811.81702505679</v>
      </c>
      <c r="D33" s="502">
        <f>'A2-1'!D33/'A19-1'!D$43</f>
        <v>378734.86925832147</v>
      </c>
      <c r="E33" s="502">
        <f>'A2-1'!E33/'A19-1'!E$43</f>
        <v>60775.286568749456</v>
      </c>
      <c r="F33" s="502">
        <f>'A2-1'!F33/'A19-1'!F$43</f>
        <v>55538.479777324159</v>
      </c>
      <c r="G33" s="502">
        <f>'A2-1'!G33/'A19-1'!G$43</f>
        <v>753063.19656363747</v>
      </c>
      <c r="H33" s="502">
        <f>'A2-1'!H33/'A19-1'!H$43</f>
        <v>1034514.0780238037</v>
      </c>
      <c r="I33" s="502">
        <f>'A2-1'!I33/'A19-1'!I$43</f>
        <v>731224.21187621576</v>
      </c>
      <c r="J33" s="502">
        <f>'A2-1'!J33/'A19-1'!J$43</f>
        <v>184671.81552870636</v>
      </c>
      <c r="K33" s="502">
        <f>'A2-1'!K33/'A19-1'!K$43</f>
        <v>46532.150597744243</v>
      </c>
      <c r="L33" s="502">
        <f>'A2-1'!L33/'A19-1'!L$43</f>
        <v>407304.563964325</v>
      </c>
      <c r="M33" s="502">
        <f>'A2-1'!M33/'A19-1'!M$43</f>
        <v>102051.49520542687</v>
      </c>
      <c r="N33" s="502">
        <f>'A2-1'!N33/'A19-1'!N$43</f>
        <v>757422.52768507297</v>
      </c>
      <c r="O33" s="502">
        <f>'A2-1'!O33/'A19-1'!O$43</f>
        <v>4695616.0853651976</v>
      </c>
    </row>
    <row r="34" spans="1:17" ht="17.25" customHeight="1">
      <c r="A34" s="445">
        <v>1991</v>
      </c>
      <c r="B34" s="502">
        <f>'A2-1'!B34/'A19-1'!B$43</f>
        <v>233514.70887890554</v>
      </c>
      <c r="C34" s="502">
        <f>'A2-1'!C34/'A19-1'!C$43</f>
        <v>130655.78139001191</v>
      </c>
      <c r="D34" s="502">
        <f>'A2-1'!D34/'A19-1'!D$43</f>
        <v>372645.65922960022</v>
      </c>
      <c r="E34" s="502">
        <f>'A2-1'!E34/'A19-1'!E$43</f>
        <v>61780.035681194284</v>
      </c>
      <c r="F34" s="502">
        <f>'A2-1'!F34/'A19-1'!F$43</f>
        <v>53483.444996187631</v>
      </c>
      <c r="G34" s="502">
        <f>'A2-1'!G34/'A19-1'!G$43</f>
        <v>756411.50558603159</v>
      </c>
      <c r="H34" s="502">
        <f>'A2-1'!H34/'A19-1'!H$43</f>
        <v>1082127.6966776189</v>
      </c>
      <c r="I34" s="502">
        <f>'A2-1'!I34/'A19-1'!I$43</f>
        <v>751218.44585533545</v>
      </c>
      <c r="J34" s="502">
        <f>'A2-1'!J34/'A19-1'!J$43</f>
        <v>189697.4236188551</v>
      </c>
      <c r="K34" s="502">
        <f>'A2-1'!K34/'A19-1'!K$43</f>
        <v>47617.261166094911</v>
      </c>
      <c r="L34" s="502">
        <f>'A2-1'!L34/'A19-1'!L$43</f>
        <v>418838.17234693503</v>
      </c>
      <c r="M34" s="502">
        <f>'A2-1'!M34/'A19-1'!M$43</f>
        <v>103043.49675307855</v>
      </c>
      <c r="N34" s="502">
        <f>'A2-1'!N34/'A19-1'!N$43</f>
        <v>745205.05874259211</v>
      </c>
      <c r="O34" s="502">
        <f>'A2-1'!O34/'A19-1'!O$43</f>
        <v>4689876.2715969644</v>
      </c>
    </row>
    <row r="35" spans="1:17" ht="17.25" customHeight="1">
      <c r="A35" s="445">
        <v>1992</v>
      </c>
      <c r="B35" s="502">
        <f>'A2-1'!B35/'A19-1'!B$43</f>
        <v>236417.06835203775</v>
      </c>
      <c r="C35" s="502">
        <f>'A2-1'!C35/'A19-1'!C$43</f>
        <v>133138.04620132982</v>
      </c>
      <c r="D35" s="502">
        <f>'A2-1'!D35/'A19-1'!D$43</f>
        <v>378004.13224912918</v>
      </c>
      <c r="E35" s="502">
        <f>'A2-1'!E35/'A19-1'!E$43</f>
        <v>63401.035754022691</v>
      </c>
      <c r="F35" s="502">
        <f>'A2-1'!F35/'A19-1'!F$43</f>
        <v>51342.164182268236</v>
      </c>
      <c r="G35" s="502">
        <f>'A2-1'!G35/'A19-1'!G$43</f>
        <v>762501.36359886674</v>
      </c>
      <c r="H35" s="502">
        <f>'A2-1'!H35/'A19-1'!H$43</f>
        <v>1116870.2223280994</v>
      </c>
      <c r="I35" s="502">
        <f>'A2-1'!I35/'A19-1'!I$43</f>
        <v>763675.98566012736</v>
      </c>
      <c r="J35" s="502">
        <f>'A2-1'!J35/'A19-1'!J$43</f>
        <v>191005.23998757114</v>
      </c>
      <c r="K35" s="502">
        <f>'A2-1'!K35/'A19-1'!K$43</f>
        <v>48748.012808780521</v>
      </c>
      <c r="L35" s="502">
        <f>'A2-1'!L35/'A19-1'!L$43</f>
        <v>427773.26691249054</v>
      </c>
      <c r="M35" s="502">
        <f>'A2-1'!M35/'A19-1'!M$43</f>
        <v>101627.99858937916</v>
      </c>
      <c r="N35" s="502">
        <f>'A2-1'!N35/'A19-1'!N$43</f>
        <v>748604.32620765059</v>
      </c>
      <c r="O35" s="502">
        <f>'A2-1'!O35/'A19-1'!O$43</f>
        <v>4834268.4617040744</v>
      </c>
      <c r="Q35" s="600"/>
    </row>
    <row r="36" spans="1:17" ht="17.25" customHeight="1">
      <c r="A36" s="445">
        <v>1993</v>
      </c>
      <c r="B36" s="502">
        <f>'A2-1'!B36/'A19-1'!B$43</f>
        <v>241195.61650246047</v>
      </c>
      <c r="C36" s="502">
        <f>'A2-1'!C36/'A19-1'!C$43</f>
        <v>132406.36909742237</v>
      </c>
      <c r="D36" s="502">
        <f>'A2-1'!D36/'A19-1'!D$43</f>
        <v>384546.57415515138</v>
      </c>
      <c r="E36" s="502">
        <f>'A2-1'!E36/'A19-1'!E$43</f>
        <v>63056.201310832585</v>
      </c>
      <c r="F36" s="502">
        <f>'A2-1'!F36/'A19-1'!F$43</f>
        <v>49476.474139769947</v>
      </c>
      <c r="G36" s="502">
        <f>'A2-1'!G36/'A19-1'!G$43</f>
        <v>760798.12972716638</v>
      </c>
      <c r="H36" s="502">
        <f>'A2-1'!H36/'A19-1'!H$43</f>
        <v>1124150.82540835</v>
      </c>
      <c r="I36" s="502">
        <f>'A2-1'!I36/'A19-1'!I$43</f>
        <v>740134.59109224449</v>
      </c>
      <c r="J36" s="502">
        <f>'A2-1'!J36/'A19-1'!J$43</f>
        <v>192505.12226809809</v>
      </c>
      <c r="K36" s="502">
        <f>'A2-1'!K36/'A19-1'!K$43</f>
        <v>49919.506876461448</v>
      </c>
      <c r="L36" s="502">
        <f>'A2-1'!L36/'A19-1'!L$43</f>
        <v>419052.77432030241</v>
      </c>
      <c r="M36" s="502">
        <f>'A2-1'!M36/'A19-1'!M$43</f>
        <v>97943.792773177542</v>
      </c>
      <c r="N36" s="502">
        <f>'A2-1'!N36/'A19-1'!N$43</f>
        <v>768165.25081892184</v>
      </c>
      <c r="O36" s="502">
        <f>'A2-1'!O36/'A19-1'!O$43</f>
        <v>5001530.2222939879</v>
      </c>
    </row>
    <row r="37" spans="1:17" ht="17.25" customHeight="1">
      <c r="A37" s="445">
        <v>1994</v>
      </c>
      <c r="B37" s="502">
        <f>'A2-1'!B37/'A19-1'!B$43</f>
        <v>253717.20621351484</v>
      </c>
      <c r="C37" s="502">
        <f>'A2-1'!C37/'A19-1'!C$43</f>
        <v>135517.47432760743</v>
      </c>
      <c r="D37" s="502">
        <f>'A2-1'!D37/'A19-1'!D$43</f>
        <v>396233.59544036229</v>
      </c>
      <c r="E37" s="502">
        <f>'A2-1'!E37/'A19-1'!E$43</f>
        <v>67028.99405759589</v>
      </c>
      <c r="F37" s="502">
        <f>'A2-1'!F37/'A19-1'!F$43</f>
        <v>50713.658610034487</v>
      </c>
      <c r="G37" s="502">
        <f>'A2-1'!G37/'A19-1'!G$43</f>
        <v>771869.85390115844</v>
      </c>
      <c r="H37" s="502">
        <f>'A2-1'!H37/'A19-1'!H$43</f>
        <v>1144970.7997970299</v>
      </c>
      <c r="I37" s="502">
        <f>'A2-1'!I37/'A19-1'!I$43</f>
        <v>751565.23935682338</v>
      </c>
      <c r="J37" s="502">
        <f>'A2-1'!J37/'A19-1'!J$43</f>
        <v>196269.55626419495</v>
      </c>
      <c r="K37" s="502">
        <f>'A2-1'!K37/'A19-1'!K$43</f>
        <v>51664.381875381638</v>
      </c>
      <c r="L37" s="502">
        <f>'A2-1'!L37/'A19-1'!L$43</f>
        <v>423022.07903700607</v>
      </c>
      <c r="M37" s="502">
        <f>'A2-1'!M37/'A19-1'!M$43</f>
        <v>99966.900888021235</v>
      </c>
      <c r="N37" s="502">
        <f>'A2-1'!N37/'A19-1'!N$43</f>
        <v>789608.89099820238</v>
      </c>
      <c r="O37" s="502">
        <f>'A2-1'!O37/'A19-1'!O$43</f>
        <v>5187715.4314010441</v>
      </c>
    </row>
    <row r="38" spans="1:17" ht="17.25" customHeight="1">
      <c r="A38" s="445">
        <v>1995</v>
      </c>
      <c r="B38" s="502">
        <f>'A2-1'!B38/'A19-1'!B$43</f>
        <v>262970.67894555337</v>
      </c>
      <c r="C38" s="502">
        <f>'A2-1'!C38/'A19-1'!C$43</f>
        <v>137591.93849135173</v>
      </c>
      <c r="D38" s="502">
        <f>'A2-1'!D38/'A19-1'!D$43</f>
        <v>404369.50520973752</v>
      </c>
      <c r="E38" s="502">
        <f>'A2-1'!E38/'A19-1'!E$43</f>
        <v>68201.382783601395</v>
      </c>
      <c r="F38" s="502">
        <f>'A2-1'!F38/'A19-1'!F$43</f>
        <v>52940.194123026602</v>
      </c>
      <c r="G38" s="502">
        <f>'A2-1'!G38/'A19-1'!G$43</f>
        <v>783795.97124923929</v>
      </c>
      <c r="H38" s="502">
        <f>'A2-1'!H38/'A19-1'!H$43</f>
        <v>1168728.5629123431</v>
      </c>
      <c r="I38" s="502">
        <f>'A2-1'!I38/'A19-1'!I$43</f>
        <v>762737.95842179924</v>
      </c>
      <c r="J38" s="502">
        <f>'A2-1'!J38/'A19-1'!J$43</f>
        <v>201569.59261272068</v>
      </c>
      <c r="K38" s="502">
        <f>'A2-1'!K38/'A19-1'!K$43</f>
        <v>53715.482197653815</v>
      </c>
      <c r="L38" s="502">
        <f>'A2-1'!L38/'A19-1'!L$43</f>
        <v>430280.28376415564</v>
      </c>
      <c r="M38" s="502">
        <f>'A2-1'!M38/'A19-1'!M$43</f>
        <v>101226.1032526707</v>
      </c>
      <c r="N38" s="502">
        <f>'A2-1'!N38/'A19-1'!N$43</f>
        <v>804212.19015894935</v>
      </c>
      <c r="O38" s="502">
        <f>'A2-1'!O38/'A19-1'!O$43</f>
        <v>5325919.3847892787</v>
      </c>
    </row>
    <row r="39" spans="1:17" ht="17.25" customHeight="1">
      <c r="A39" s="445">
        <v>1996</v>
      </c>
      <c r="B39" s="502">
        <f>'A2-1'!B39/'A19-1'!B$43</f>
        <v>269510.75623989891</v>
      </c>
      <c r="C39" s="502">
        <f>'A2-1'!C39/'A19-1'!C$43</f>
        <v>140318.90240620478</v>
      </c>
      <c r="D39" s="502">
        <f>'A2-1'!D39/'A19-1'!D$43</f>
        <v>414979.10685680312</v>
      </c>
      <c r="E39" s="502">
        <f>'A2-1'!E39/'A19-1'!E$43</f>
        <v>69750.658259863078</v>
      </c>
      <c r="F39" s="502">
        <f>'A2-1'!F39/'A19-1'!F$43</f>
        <v>54934.757547844107</v>
      </c>
      <c r="G39" s="502">
        <f>'A2-1'!G39/'A19-1'!G$43</f>
        <v>795698.63198309764</v>
      </c>
      <c r="H39" s="502">
        <f>'A2-1'!H39/'A19-1'!H$43</f>
        <v>1186993.9393493021</v>
      </c>
      <c r="I39" s="502">
        <f>'A2-1'!I39/'A19-1'!I$43</f>
        <v>769903.98964485829</v>
      </c>
      <c r="J39" s="502">
        <f>'A2-1'!J39/'A19-1'!J$43</f>
        <v>210110.42532945375</v>
      </c>
      <c r="K39" s="502">
        <f>'A2-1'!K39/'A19-1'!K$43</f>
        <v>57311.688209191656</v>
      </c>
      <c r="L39" s="502">
        <f>'A2-1'!L39/'A19-1'!L$43</f>
        <v>440077.60767214384</v>
      </c>
      <c r="M39" s="502">
        <f>'A2-1'!M39/'A19-1'!M$43</f>
        <v>103090.84066320583</v>
      </c>
      <c r="N39" s="502">
        <f>'A2-1'!N39/'A19-1'!N$43</f>
        <v>836751.74283973721</v>
      </c>
      <c r="O39" s="502">
        <f>'A2-1'!O39/'A19-1'!O$43</f>
        <v>5508786.2640615748</v>
      </c>
    </row>
    <row r="40" spans="1:17" ht="17.25" customHeight="1">
      <c r="A40" s="445">
        <v>1997</v>
      </c>
      <c r="B40" s="502">
        <f>'A2-1'!B40/'A19-1'!B$43</f>
        <v>281878.61249839264</v>
      </c>
      <c r="C40" s="502">
        <f>'A2-1'!C40/'A19-1'!C$43</f>
        <v>143025.58790667681</v>
      </c>
      <c r="D40" s="502">
        <f>'A2-1'!D40/'A19-1'!D$43</f>
        <v>434318.59057560161</v>
      </c>
      <c r="E40" s="502">
        <f>'A2-1'!E40/'A19-1'!E$43</f>
        <v>71895.743791247325</v>
      </c>
      <c r="F40" s="502">
        <f>'A2-1'!F40/'A19-1'!F$43</f>
        <v>56704.288220458053</v>
      </c>
      <c r="G40" s="502">
        <f>'A2-1'!G40/'A19-1'!G$43</f>
        <v>798170.00147265964</v>
      </c>
      <c r="H40" s="502">
        <f>'A2-1'!H40/'A19-1'!H$43</f>
        <v>1196573.6762574851</v>
      </c>
      <c r="I40" s="502">
        <f>'A2-1'!I40/'A19-1'!I$43</f>
        <v>794360.82546603482</v>
      </c>
      <c r="J40" s="502">
        <f>'A2-1'!J40/'A19-1'!J$43</f>
        <v>217441.04436730416</v>
      </c>
      <c r="K40" s="502">
        <f>'A2-1'!K40/'A19-1'!K$43</f>
        <v>59215.590092771025</v>
      </c>
      <c r="L40" s="502">
        <f>'A2-1'!L40/'A19-1'!L$43</f>
        <v>454125.16494769853</v>
      </c>
      <c r="M40" s="502">
        <f>'A2-1'!M40/'A19-1'!M$43</f>
        <v>106004.75811221915</v>
      </c>
      <c r="N40" s="502">
        <f>'A2-1'!N40/'A19-1'!N$43</f>
        <v>868716.10140748112</v>
      </c>
      <c r="O40" s="502">
        <f>'A2-1'!O40/'A19-1'!O$43</f>
        <v>5725284.864632111</v>
      </c>
    </row>
    <row r="41" spans="1:17" ht="17.25" customHeight="1">
      <c r="A41" s="445">
        <v>1998</v>
      </c>
      <c r="B41" s="502">
        <f>'A2-1'!B41/'A19-1'!B$43</f>
        <v>296019.52790975105</v>
      </c>
      <c r="C41" s="502">
        <f>'A2-1'!C41/'A19-1'!C$43</f>
        <v>146816.68575714165</v>
      </c>
      <c r="D41" s="502">
        <f>'A2-1'!D41/'A19-1'!D$43</f>
        <v>446070.81363965228</v>
      </c>
      <c r="E41" s="502">
        <f>'A2-1'!E41/'A19-1'!E$43</f>
        <v>73545.288560179863</v>
      </c>
      <c r="F41" s="502">
        <f>'A2-1'!F41/'A19-1'!F$43</f>
        <v>59260.937858929407</v>
      </c>
      <c r="G41" s="502">
        <f>'A2-1'!G41/'A19-1'!G$43</f>
        <v>827185.80859211809</v>
      </c>
      <c r="H41" s="502">
        <f>'A2-1'!H41/'A19-1'!H$43</f>
        <v>1212923.1096414244</v>
      </c>
      <c r="I41" s="502">
        <f>'A2-1'!I41/'A19-1'!I$43</f>
        <v>821838.05032584246</v>
      </c>
      <c r="J41" s="502">
        <f>'A2-1'!J41/'A19-1'!J$43</f>
        <v>228615.80294161724</v>
      </c>
      <c r="K41" s="502">
        <f>'A2-1'!K41/'A19-1'!K$43</f>
        <v>60953.654774316608</v>
      </c>
      <c r="L41" s="502">
        <f>'A2-1'!L41/'A19-1'!L$43</f>
        <v>475802.31007129757</v>
      </c>
      <c r="M41" s="502">
        <f>'A2-1'!M41/'A19-1'!M$43</f>
        <v>109583.31496800714</v>
      </c>
      <c r="N41" s="502">
        <f>'A2-1'!N41/'A19-1'!N$43</f>
        <v>904899.99172680499</v>
      </c>
      <c r="O41" s="502">
        <f>'A2-1'!O41/'A19-1'!O$43</f>
        <v>6020347.1661553374</v>
      </c>
    </row>
    <row r="42" spans="1:17" ht="17.25" customHeight="1">
      <c r="A42" s="445">
        <v>1999</v>
      </c>
      <c r="B42" s="502">
        <f>'A2-1'!B42/'A19-1'!B$43</f>
        <v>309083.02804108121</v>
      </c>
      <c r="C42" s="502">
        <f>'A2-1'!C42/'A19-1'!C$43</f>
        <v>149585.17213953673</v>
      </c>
      <c r="D42" s="502">
        <f>'A2-1'!D42/'A19-1'!D$43</f>
        <v>462872.19884556514</v>
      </c>
      <c r="E42" s="502">
        <f>'A2-1'!E42/'A19-1'!E$43</f>
        <v>73240.368310694685</v>
      </c>
      <c r="F42" s="502">
        <f>'A2-1'!F42/'A19-1'!F$43</f>
        <v>60772.721766904906</v>
      </c>
      <c r="G42" s="502">
        <f>'A2-1'!G42/'A19-1'!G$43</f>
        <v>855530.71987207502</v>
      </c>
      <c r="H42" s="502">
        <f>'A2-1'!H42/'A19-1'!H$43</f>
        <v>1248176.5635394817</v>
      </c>
      <c r="I42" s="502">
        <f>'A2-1'!I42/'A19-1'!I$43</f>
        <v>842746.34637658834</v>
      </c>
      <c r="J42" s="502">
        <f>'A2-1'!J42/'A19-1'!J$43</f>
        <v>240542.61284236194</v>
      </c>
      <c r="K42" s="502">
        <f>'A2-1'!K42/'A19-1'!K$43</f>
        <v>63232.960468263504</v>
      </c>
      <c r="L42" s="502">
        <f>'A2-1'!L42/'A19-1'!L$43</f>
        <v>500570.43911493174</v>
      </c>
      <c r="M42" s="502">
        <f>'A2-1'!M42/'A19-1'!M$43</f>
        <v>114304.41812063041</v>
      </c>
      <c r="N42" s="502">
        <f>'A2-1'!N42/'A19-1'!N$43</f>
        <v>953506.05666292622</v>
      </c>
      <c r="O42" s="502">
        <f>'A2-1'!O42/'A19-1'!O$43</f>
        <v>6347247.4971742304</v>
      </c>
    </row>
    <row r="43" spans="1:17" ht="17.25" customHeight="1">
      <c r="A43" s="445">
        <v>2000</v>
      </c>
      <c r="B43" s="502">
        <f>'A2-1'!B43/'A19-1'!B$43</f>
        <v>320329.27065193554</v>
      </c>
      <c r="C43" s="502">
        <f>'A2-1'!C43/'A19-1'!C$43</f>
        <v>153502.76867018783</v>
      </c>
      <c r="D43" s="502">
        <f>'A2-1'!D43/'A19-1'!D$43</f>
        <v>481431.64664921921</v>
      </c>
      <c r="E43" s="502">
        <f>'A2-1'!E43/'A19-1'!E$43</f>
        <v>73395.066049326793</v>
      </c>
      <c r="F43" s="502">
        <f>'A2-1'!F43/'A19-1'!F$43</f>
        <v>62113.996276734972</v>
      </c>
      <c r="G43" s="502">
        <f>'A2-1'!G43/'A19-1'!G$43</f>
        <v>884071.87280622206</v>
      </c>
      <c r="H43" s="502">
        <f>'A2-1'!H43/'A19-1'!H$43</f>
        <v>1277298.9758604844</v>
      </c>
      <c r="I43" s="502">
        <f>'A2-1'!I43/'A19-1'!I$43</f>
        <v>862655.55874306778</v>
      </c>
      <c r="J43" s="502">
        <f>'A2-1'!J43/'A19-1'!J$43</f>
        <v>248692.23108183505</v>
      </c>
      <c r="K43" s="502">
        <f>'A2-1'!K43/'A19-1'!K$43</f>
        <v>65955.29522931503</v>
      </c>
      <c r="L43" s="502">
        <f>'A2-1'!L43/'A19-1'!L$43</f>
        <v>524867.60648636834</v>
      </c>
      <c r="M43" s="502">
        <f>'A2-1'!M43/'A19-1'!M$43</f>
        <v>119544.52173822302</v>
      </c>
      <c r="N43" s="502">
        <f>'A2-1'!N43/'A19-1'!N$43</f>
        <v>996802.74837012053</v>
      </c>
      <c r="O43" s="502">
        <f>'A2-1'!O43/'A19-1'!O$43</f>
        <v>6665000</v>
      </c>
    </row>
    <row r="44" spans="1:17" ht="17.25" customHeight="1">
      <c r="A44" s="445">
        <v>2001</v>
      </c>
      <c r="B44" s="502">
        <f>'A2-1'!B44/'A19-1'!B$43</f>
        <v>330245.71889814135</v>
      </c>
      <c r="C44" s="502">
        <f>'A2-1'!C44/'A19-1'!C$43</f>
        <v>155739.18808477686</v>
      </c>
      <c r="D44" s="502">
        <f>'A2-1'!D44/'A19-1'!D$43</f>
        <v>492101.6792132582</v>
      </c>
      <c r="E44" s="502">
        <f>'A2-1'!E44/'A19-1'!E$43</f>
        <v>73443.446890181236</v>
      </c>
      <c r="F44" s="502">
        <f>'A2-1'!F44/'A19-1'!F$43</f>
        <v>63863.700275145959</v>
      </c>
      <c r="G44" s="502">
        <f>'A2-1'!G44/'A19-1'!G$43</f>
        <v>904624.30585677805</v>
      </c>
      <c r="H44" s="502">
        <f>'A2-1'!H44/'A19-1'!H$43</f>
        <v>1302334.037951658</v>
      </c>
      <c r="I44" s="502">
        <f>'A2-1'!I44/'A19-1'!I$43</f>
        <v>868573.69855484972</v>
      </c>
      <c r="J44" s="502">
        <f>'A2-1'!J44/'A19-1'!J$43</f>
        <v>253201.56293898021</v>
      </c>
      <c r="K44" s="502">
        <f>'A2-1'!K44/'A19-1'!K$43</f>
        <v>67420.827736625011</v>
      </c>
      <c r="L44" s="502">
        <f>'A2-1'!L44/'A19-1'!L$43</f>
        <v>542777.5753292687</v>
      </c>
      <c r="M44" s="502">
        <f>'A2-1'!M44/'A19-1'!M$43</f>
        <v>120349.10702226912</v>
      </c>
      <c r="N44" s="502">
        <f>'A2-1'!N44/'A19-1'!N$43</f>
        <v>1028624.3896015451</v>
      </c>
      <c r="O44" s="502">
        <f>'A2-1'!O44/'A19-1'!O$43</f>
        <v>6837015.0438667312</v>
      </c>
    </row>
    <row r="45" spans="1:17" ht="17.25" customHeight="1">
      <c r="A45" s="445">
        <v>2002</v>
      </c>
      <c r="B45" s="502">
        <f>'A2-1'!B45/'A19-1'!B$43</f>
        <v>341513.09985872282</v>
      </c>
      <c r="C45" s="502">
        <f>'A2-1'!C45/'A19-1'!C$43</f>
        <v>156355.26562644698</v>
      </c>
      <c r="D45" s="502">
        <f>'A2-1'!D45/'A19-1'!D$43</f>
        <v>509706.95464364707</v>
      </c>
      <c r="E45" s="502">
        <f>'A2-1'!E45/'A19-1'!E$43</f>
        <v>74628.77749111531</v>
      </c>
      <c r="F45" s="502">
        <f>'A2-1'!F45/'A19-1'!F$43</f>
        <v>65416.128865237522</v>
      </c>
      <c r="G45" s="502">
        <f>'A2-1'!G45/'A19-1'!G$43</f>
        <v>920487.40863159345</v>
      </c>
      <c r="H45" s="502">
        <f>'A2-1'!H45/'A19-1'!H$43</f>
        <v>1291349.2645949495</v>
      </c>
      <c r="I45" s="502">
        <f>'A2-1'!I45/'A19-1'!I$43</f>
        <v>869985.32175664802</v>
      </c>
      <c r="J45" s="502">
        <f>'A2-1'!J45/'A19-1'!J$43</f>
        <v>255377.93916861899</v>
      </c>
      <c r="K45" s="502">
        <f>'A2-1'!K45/'A19-1'!K$43</f>
        <v>69539.792274138657</v>
      </c>
      <c r="L45" s="502">
        <f>'A2-1'!L45/'A19-1'!L$43</f>
        <v>557749.91862247221</v>
      </c>
      <c r="M45" s="502">
        <f>'A2-1'!M45/'A19-1'!M$43</f>
        <v>123486.60664207097</v>
      </c>
      <c r="N45" s="502">
        <f>'A2-1'!N45/'A19-1'!N$43</f>
        <v>1066533.8622600015</v>
      </c>
      <c r="O45" s="502">
        <f>'A2-1'!O45/'A19-1'!O$43</f>
        <v>7007057.0267506326</v>
      </c>
    </row>
    <row r="46" spans="1:17" ht="17.25" customHeight="1">
      <c r="A46" s="445">
        <v>2003</v>
      </c>
      <c r="B46" s="502">
        <f>'A2-1'!B46/'A19-1'!B$43</f>
        <v>360486.37012890022</v>
      </c>
      <c r="C46" s="502">
        <f>'A2-1'!C46/'A19-1'!C$43</f>
        <v>157312.21365747368</v>
      </c>
      <c r="D46" s="502">
        <f>'A2-1'!D46/'A19-1'!D$43</f>
        <v>524623.05426871649</v>
      </c>
      <c r="E46" s="502">
        <f>'A2-1'!E46/'A19-1'!E$43</f>
        <v>75356.425337566267</v>
      </c>
      <c r="F46" s="502">
        <f>'A2-1'!F46/'A19-1'!F$43</f>
        <v>68517.020710580051</v>
      </c>
      <c r="G46" s="502">
        <f>'A2-1'!G46/'A19-1'!G$43</f>
        <v>937970.57934081112</v>
      </c>
      <c r="H46" s="502">
        <f>'A2-1'!H46/'A19-1'!H$43</f>
        <v>1292626.56357081</v>
      </c>
      <c r="I46" s="502">
        <f>'A2-1'!I46/'A19-1'!I$43</f>
        <v>878473.10190568143</v>
      </c>
      <c r="J46" s="502">
        <f>'A2-1'!J46/'A19-1'!J$43</f>
        <v>254990.84063409537</v>
      </c>
      <c r="K46" s="502">
        <f>'A2-1'!K46/'A19-1'!K$43</f>
        <v>71571.178519800189</v>
      </c>
      <c r="L46" s="502">
        <f>'A2-1'!L46/'A19-1'!L$43</f>
        <v>574178.11482425081</v>
      </c>
      <c r="M46" s="502">
        <f>'A2-1'!M46/'A19-1'!M$43</f>
        <v>126264.51160385449</v>
      </c>
      <c r="N46" s="502">
        <f>'A2-1'!N46/'A19-1'!N$43</f>
        <v>1099603.9197869056</v>
      </c>
      <c r="O46" s="502">
        <f>'A2-1'!O46/'A19-1'!O$43</f>
        <v>7200058.2647074657</v>
      </c>
    </row>
    <row r="47" spans="1:17" ht="17.25" customHeight="1">
      <c r="A47" s="445">
        <v>2004</v>
      </c>
      <c r="B47" s="502">
        <f>'A2-1'!B47/'A19-1'!B$43</f>
        <v>376376.00356313458</v>
      </c>
      <c r="C47" s="502">
        <f>'A2-1'!C47/'A19-1'!C$43</f>
        <v>159650.02514396774</v>
      </c>
      <c r="D47" s="502">
        <f>'A2-1'!D47/'A19-1'!D$43</f>
        <v>541605.73222554976</v>
      </c>
      <c r="E47" s="502">
        <f>'A2-1'!E47/'A19-1'!E$43</f>
        <v>79002.647408562014</v>
      </c>
      <c r="F47" s="502">
        <f>'A2-1'!F47/'A19-1'!F$43</f>
        <v>70848.637596847839</v>
      </c>
      <c r="G47" s="502">
        <f>'A2-1'!G47/'A19-1'!G$43</f>
        <v>954812.85607289721</v>
      </c>
      <c r="H47" s="502">
        <f>'A2-1'!H47/'A19-1'!H$43</f>
        <v>1293648.398422882</v>
      </c>
      <c r="I47" s="502">
        <f>'A2-1'!I47/'A19-1'!I$43</f>
        <v>885060.0882904256</v>
      </c>
      <c r="J47" s="502">
        <f>'A2-1'!J47/'A19-1'!J$43</f>
        <v>257555.87982811261</v>
      </c>
      <c r="K47" s="502">
        <f>'A2-1'!K47/'A19-1'!K$43</f>
        <v>75530.959895739157</v>
      </c>
      <c r="L47" s="502">
        <f>'A2-1'!L47/'A19-1'!L$43</f>
        <v>598374.29695480817</v>
      </c>
      <c r="M47" s="502">
        <f>'A2-1'!M47/'A19-1'!M$43</f>
        <v>129923.80646576064</v>
      </c>
      <c r="N47" s="502">
        <f>'A2-1'!N47/'A19-1'!N$43</f>
        <v>1135284.6954559726</v>
      </c>
      <c r="O47" s="502">
        <f>'A2-1'!O47/'A19-1'!O$43</f>
        <v>7456825.2462457614</v>
      </c>
    </row>
    <row r="48" spans="1:17" ht="17.25" customHeight="1">
      <c r="A48" s="445">
        <v>2005</v>
      </c>
      <c r="B48" s="502">
        <f>'A2-1'!B48/'A19-1'!B$43</f>
        <v>387010.51514400856</v>
      </c>
      <c r="C48" s="502">
        <f>'A2-1'!C48/'A19-1'!C$43</f>
        <v>161176.70005522214</v>
      </c>
      <c r="D48" s="502">
        <f>'A2-1'!D48/'A19-1'!D$43</f>
        <v>561317.34316992166</v>
      </c>
      <c r="E48" s="502">
        <f>'A2-1'!E48/'A19-1'!E$43</f>
        <v>82003.106206252982</v>
      </c>
      <c r="F48" s="502">
        <f>'A2-1'!F48/'A19-1'!F$43</f>
        <v>73095.991117753059</v>
      </c>
      <c r="G48" s="502">
        <f>'A2-1'!G48/'A19-1'!G$43</f>
        <v>978920.60935448541</v>
      </c>
      <c r="H48" s="502">
        <f>'A2-1'!H48/'A19-1'!H$43</f>
        <v>1298885.3317989891</v>
      </c>
      <c r="I48" s="502">
        <f>'A2-1'!I48/'A19-1'!I$43</f>
        <v>895224.025186899</v>
      </c>
      <c r="J48" s="502">
        <f>'A2-1'!J48/'A19-1'!J$43</f>
        <v>260143.08970942412</v>
      </c>
      <c r="K48" s="502">
        <f>'A2-1'!K48/'A19-1'!K$43</f>
        <v>78605.519492234176</v>
      </c>
      <c r="L48" s="502">
        <f>'A2-1'!L48/'A19-1'!L$43</f>
        <v>623621.44722334656</v>
      </c>
      <c r="M48" s="502">
        <f>'A2-1'!M48/'A19-1'!M$43</f>
        <v>133519.75304594333</v>
      </c>
      <c r="N48" s="502">
        <f>'A2-1'!N48/'A19-1'!N$43</f>
        <v>1160872.9047455343</v>
      </c>
      <c r="O48" s="502">
        <f>'A2-1'!O48/'A19-1'!O$43</f>
        <v>7717269.2959793322</v>
      </c>
    </row>
    <row r="49" spans="1:15">
      <c r="A49" s="445">
        <v>2006</v>
      </c>
      <c r="B49" s="502">
        <f>'A2-1'!B49/'A19-1'!B$43</f>
        <v>403438.85621825705</v>
      </c>
      <c r="C49" s="502">
        <f>'A2-1'!C49/'A19-1'!C$43</f>
        <v>163953.87718663763</v>
      </c>
      <c r="D49" s="502">
        <f>'A2-1'!D49/'A19-1'!D$43</f>
        <v>584719.21576789697</v>
      </c>
      <c r="E49" s="502">
        <f>'A2-1'!E49/'A19-1'!E$43</f>
        <v>85033.682077375837</v>
      </c>
      <c r="F49" s="502">
        <f>'A2-1'!F49/'A19-1'!F$43</f>
        <v>76323.773677994512</v>
      </c>
      <c r="G49" s="502">
        <f>'A2-1'!G49/'A19-1'!G$43</f>
        <v>1000620.6367746869</v>
      </c>
      <c r="H49" s="502">
        <f>'A2-1'!H49/'A19-1'!H$43</f>
        <v>1317533.8990108601</v>
      </c>
      <c r="I49" s="502">
        <f>'A2-1'!I49/'A19-1'!I$43</f>
        <v>906338.68022363738</v>
      </c>
      <c r="J49" s="502">
        <f>'A2-1'!J49/'A19-1'!J$43</f>
        <v>259078.17771299402</v>
      </c>
      <c r="K49" s="502">
        <f>'A2-1'!K49/'A19-1'!K$43</f>
        <v>82522.766254395028</v>
      </c>
      <c r="L49" s="502">
        <f>'A2-1'!L49/'A19-1'!L$43</f>
        <v>647346.89064817049</v>
      </c>
      <c r="M49" s="502">
        <f>'A2-1'!M49/'A19-1'!M$43</f>
        <v>137293.32323958579</v>
      </c>
      <c r="N49" s="502">
        <f>'A2-1'!N49/'A19-1'!N$43</f>
        <v>1181540.9699052216</v>
      </c>
      <c r="O49" s="502">
        <f>'A2-1'!O49/'A19-1'!O$43</f>
        <v>7926503.4447494484</v>
      </c>
    </row>
    <row r="50" spans="1:15">
      <c r="A50" s="445">
        <v>2007</v>
      </c>
      <c r="B50" s="502">
        <f>'A2-1'!B50/'A19-1'!B$43</f>
        <v>419748.05386677105</v>
      </c>
      <c r="C50" s="502">
        <f>'A2-1'!C50/'A19-1'!C$43</f>
        <v>166879.7626901803</v>
      </c>
      <c r="D50" s="502">
        <f>'A2-1'!D50/'A19-1'!D$43</f>
        <v>611415.36848457088</v>
      </c>
      <c r="E50" s="502">
        <f>'A2-1'!E50/'A19-1'!E$43</f>
        <v>87586.376192958851</v>
      </c>
      <c r="F50" s="502">
        <f>'A2-1'!F50/'A19-1'!F$43</f>
        <v>78913.137328900746</v>
      </c>
      <c r="G50" s="502">
        <f>'A2-1'!G50/'A19-1'!G$43</f>
        <v>1023921.2634855426</v>
      </c>
      <c r="H50" s="502">
        <f>'A2-1'!H50/'A19-1'!H$43</f>
        <v>1313957.4553855262</v>
      </c>
      <c r="I50" s="502">
        <f>'A2-1'!I50/'A19-1'!I$43</f>
        <v>916067.15454231214</v>
      </c>
      <c r="J50" s="502">
        <f>'A2-1'!J50/'A19-1'!J$43</f>
        <v>263475.70237219252</v>
      </c>
      <c r="K50" s="502">
        <f>'A2-1'!K50/'A19-1'!K$43</f>
        <v>87111.247455335222</v>
      </c>
      <c r="L50" s="502">
        <f>'A2-1'!L50/'A19-1'!L$43</f>
        <v>670975.34087655938</v>
      </c>
      <c r="M50" s="502">
        <f>'A2-1'!M50/'A19-1'!M$43</f>
        <v>142719.74533283553</v>
      </c>
      <c r="N50" s="502">
        <f>'A2-1'!N50/'A19-1'!N$43</f>
        <v>1207211.349782361</v>
      </c>
      <c r="O50" s="502">
        <f>'A2-1'!O50/'A19-1'!O$43</f>
        <v>8111343.3850045754</v>
      </c>
    </row>
    <row r="51" spans="1:15">
      <c r="A51" s="445">
        <v>2008</v>
      </c>
      <c r="B51" s="502">
        <f>'A2-1'!B51/'A19-1'!B$43</f>
        <v>422919.44688188413</v>
      </c>
      <c r="C51" s="502">
        <f>'A2-1'!C51/'A19-1'!C$43</f>
        <v>169293.85964029818</v>
      </c>
      <c r="D51" s="502">
        <f>'A2-1'!D51/'A19-1'!D$43</f>
        <v>629008.71676029381</v>
      </c>
      <c r="E51" s="502">
        <f>'A2-1'!E51/'A19-1'!E$43</f>
        <v>86979.559496541886</v>
      </c>
      <c r="F51" s="502">
        <f>'A2-1'!F51/'A19-1'!F$43</f>
        <v>80336.692536673087</v>
      </c>
      <c r="G51" s="502">
        <f>'A2-1'!G51/'A19-1'!G$43</f>
        <v>1026643.8980785271</v>
      </c>
      <c r="H51" s="502">
        <f>'A2-1'!H51/'A19-1'!H$43</f>
        <v>1323154.0123403382</v>
      </c>
      <c r="I51" s="502">
        <f>'A2-1'!I51/'A19-1'!I$43</f>
        <v>908909.47267615737</v>
      </c>
      <c r="J51" s="502">
        <f>'A2-1'!J51/'A19-1'!J$43</f>
        <v>266431.27296546544</v>
      </c>
      <c r="K51" s="502">
        <f>'A2-1'!K51/'A19-1'!K$43</f>
        <v>88404.84931874997</v>
      </c>
      <c r="L51" s="502">
        <f>'A2-1'!L51/'A19-1'!L$43</f>
        <v>666684.98651146737</v>
      </c>
      <c r="M51" s="502">
        <f>'A2-1'!M51/'A19-1'!M$43</f>
        <v>142788.16561750742</v>
      </c>
      <c r="N51" s="502">
        <f>'A2-1'!N51/'A19-1'!N$43</f>
        <v>1214068.9898719636</v>
      </c>
      <c r="O51" s="502">
        <f>'A2-1'!O51/'A19-1'!O$43</f>
        <v>8070267.8427256579</v>
      </c>
    </row>
    <row r="52" spans="1:15">
      <c r="A52" s="445">
        <v>2009</v>
      </c>
      <c r="B52" s="502">
        <f>'A2-1'!B52/'A19-1'!B$43</f>
        <v>430054.60074884916</v>
      </c>
      <c r="C52" s="502">
        <f>'A2-1'!C52/'A19-1'!C$43</f>
        <v>168716.40764982993</v>
      </c>
      <c r="D52" s="502">
        <f>'A2-1'!D52/'A19-1'!D$43</f>
        <v>631578.62101895502</v>
      </c>
      <c r="E52" s="502">
        <f>'A2-1'!E52/'A19-1'!E$43</f>
        <v>83009.911504434116</v>
      </c>
      <c r="F52" s="502">
        <f>'A2-1'!F52/'A19-1'!F$43</f>
        <v>78268.770417304622</v>
      </c>
      <c r="G52" s="502">
        <f>'A2-1'!G52/'A19-1'!G$43</f>
        <v>1027400.6129147317</v>
      </c>
      <c r="H52" s="502">
        <f>'A2-1'!H52/'A19-1'!H$43</f>
        <v>1319833.0328387925</v>
      </c>
      <c r="I52" s="502">
        <f>'A2-1'!I52/'A19-1'!I$43</f>
        <v>892130.11725223192</v>
      </c>
      <c r="J52" s="502">
        <f>'A2-1'!J52/'A19-1'!J$43</f>
        <v>259932.19126108786</v>
      </c>
      <c r="K52" s="502">
        <f>'A2-1'!K52/'A19-1'!K$43</f>
        <v>88420.501100786292</v>
      </c>
      <c r="L52" s="502">
        <f>'A2-1'!L52/'A19-1'!L$43</f>
        <v>637819.42646231991</v>
      </c>
      <c r="M52" s="502">
        <f>'A2-1'!M52/'A19-1'!M$43</f>
        <v>141979.7504536839</v>
      </c>
      <c r="N52" s="502">
        <f>'A2-1'!N52/'A19-1'!N$43</f>
        <v>1174413.7526247937</v>
      </c>
      <c r="O52" s="502">
        <f>'A2-1'!O52/'A19-1'!O$43</f>
        <v>7980314.1988266325</v>
      </c>
    </row>
    <row r="53" spans="1:15">
      <c r="A53" s="445">
        <v>2010</v>
      </c>
      <c r="B53" s="502">
        <f>'A2-1'!B53/'A19-1'!B$43</f>
        <v>441676.13369193126</v>
      </c>
      <c r="C53" s="502">
        <f>'A2-1'!C53/'A19-1'!C$43</f>
        <v>171324.59799473721</v>
      </c>
      <c r="D53" s="502">
        <f>'A2-1'!D53/'A19-1'!D$43</f>
        <v>651292.76593706384</v>
      </c>
      <c r="E53" s="502">
        <f>'A2-1'!E53/'A19-1'!E$43</f>
        <v>84880.5567160715</v>
      </c>
      <c r="F53" s="502">
        <f>'A2-1'!F53/'A19-1'!F$43</f>
        <v>80410.051231224032</v>
      </c>
      <c r="G53" s="502">
        <f>'A2-1'!G53/'A19-1'!G$43</f>
        <v>1041213.5726664223</v>
      </c>
      <c r="H53" s="502">
        <f>'A2-1'!H53/'A19-1'!H$43</f>
        <v>1325708.6102920591</v>
      </c>
      <c r="I53" s="502">
        <f>'A2-1'!I53/'A19-1'!I$43</f>
        <v>900753.62888114643</v>
      </c>
      <c r="J53" s="502">
        <f>'A2-1'!J53/'A19-1'!J$43</f>
        <v>260879.06330762318</v>
      </c>
      <c r="K53" s="502">
        <f>'A2-1'!K53/'A19-1'!K$43</f>
        <v>91666.752382672174</v>
      </c>
      <c r="L53" s="502">
        <f>'A2-1'!L53/'A19-1'!L$43</f>
        <v>645797.68785334949</v>
      </c>
      <c r="M53" s="502">
        <f>'A2-1'!M53/'A19-1'!M$43</f>
        <v>147078.87309136265</v>
      </c>
      <c r="N53" s="502">
        <f>'A2-1'!N53/'A19-1'!N$43</f>
        <v>1183935.4496590223</v>
      </c>
      <c r="O53" s="502">
        <f>'A2-1'!O53/'A19-1'!O$43</f>
        <v>8089341.9781700084</v>
      </c>
    </row>
    <row r="54" spans="1:15">
      <c r="A54" s="445"/>
      <c r="B54" s="590"/>
      <c r="C54" s="590"/>
      <c r="D54" s="590"/>
      <c r="E54" s="590"/>
      <c r="F54" s="590"/>
      <c r="G54" s="590"/>
      <c r="H54" s="590"/>
      <c r="I54" s="590"/>
      <c r="J54" s="590"/>
      <c r="K54" s="590"/>
      <c r="L54" s="590"/>
      <c r="M54" s="590"/>
      <c r="N54" s="590"/>
      <c r="O54" s="590"/>
    </row>
    <row r="55" spans="1:15" ht="13.15" customHeight="1">
      <c r="A55" s="448" t="s">
        <v>241</v>
      </c>
      <c r="B55" s="480"/>
      <c r="C55" s="480"/>
      <c r="D55" s="480"/>
      <c r="E55" s="480"/>
      <c r="F55" s="480"/>
      <c r="G55" s="480"/>
      <c r="H55" s="480"/>
      <c r="I55" s="480"/>
      <c r="J55" s="480"/>
      <c r="K55" s="480"/>
      <c r="L55" s="480"/>
      <c r="M55" s="480"/>
      <c r="N55" s="480"/>
      <c r="O55" s="480"/>
    </row>
    <row r="56" spans="1:15" ht="13.15" customHeight="1">
      <c r="A56" s="556" t="s">
        <v>705</v>
      </c>
      <c r="B56" s="557"/>
      <c r="C56" s="557"/>
      <c r="D56" s="557"/>
      <c r="E56" s="557"/>
      <c r="F56" s="557"/>
      <c r="G56" s="557"/>
      <c r="H56" s="557"/>
      <c r="I56" s="557"/>
      <c r="J56" s="557"/>
      <c r="K56" s="557"/>
      <c r="L56" s="557"/>
      <c r="M56" s="557"/>
      <c r="N56" s="557"/>
      <c r="O56" s="557"/>
    </row>
  </sheetData>
  <phoneticPr fontId="0" type="noConversion"/>
  <pageMargins left="0.75" right="0.75" top="1" bottom="1" header="0.5" footer="0.5"/>
  <pageSetup scale="81" orientation="landscape" r:id="rId1"/>
  <headerFooter alignWithMargins="0"/>
</worksheet>
</file>

<file path=xl/worksheets/sheet170.xml><?xml version="1.0" encoding="utf-8"?>
<worksheet xmlns="http://schemas.openxmlformats.org/spreadsheetml/2006/main" xmlns:r="http://schemas.openxmlformats.org/officeDocument/2006/relationships">
  <dimension ref="A1:Q50"/>
  <sheetViews>
    <sheetView workbookViewId="0">
      <selection activeCell="R37" sqref="R37"/>
    </sheetView>
  </sheetViews>
  <sheetFormatPr defaultRowHeight="11.25"/>
  <cols>
    <col min="1" max="1" width="14.5703125" style="792" customWidth="1"/>
    <col min="2" max="13" width="9.140625" style="792"/>
    <col min="14" max="14" width="13.7109375" style="792" bestFit="1" customWidth="1"/>
    <col min="15" max="15" width="11.28515625" style="792" bestFit="1" customWidth="1"/>
    <col min="16" max="16384" width="9.140625" style="792"/>
  </cols>
  <sheetData>
    <row r="1" spans="1:17">
      <c r="A1" s="794" t="s">
        <v>1066</v>
      </c>
      <c r="B1" s="794"/>
      <c r="C1" s="794"/>
      <c r="D1" s="794"/>
      <c r="E1" s="794"/>
      <c r="F1" s="794"/>
      <c r="G1" s="794"/>
      <c r="H1" s="794"/>
      <c r="I1" s="794"/>
      <c r="J1" s="794"/>
      <c r="K1" s="794"/>
      <c r="L1" s="794"/>
      <c r="M1" s="795"/>
      <c r="N1" s="795"/>
      <c r="O1" s="795"/>
    </row>
    <row r="2" spans="1:17">
      <c r="A2" s="794"/>
      <c r="B2" s="794"/>
      <c r="C2" s="794"/>
      <c r="D2" s="794"/>
      <c r="E2" s="794"/>
      <c r="F2" s="794"/>
      <c r="G2" s="794"/>
      <c r="H2" s="794"/>
      <c r="I2" s="794"/>
      <c r="J2" s="794"/>
      <c r="K2" s="794"/>
      <c r="L2" s="794"/>
      <c r="M2" s="795"/>
      <c r="N2" s="795"/>
      <c r="O2" s="795"/>
    </row>
    <row r="3" spans="1:17" s="789" customFormat="1" ht="12.75">
      <c r="A3" s="802"/>
      <c r="B3" s="861" t="s">
        <v>840</v>
      </c>
      <c r="C3" s="861"/>
      <c r="D3" s="861"/>
      <c r="E3" s="861"/>
      <c r="F3" s="861" t="s">
        <v>837</v>
      </c>
      <c r="G3" s="861"/>
      <c r="H3" s="861"/>
      <c r="I3" s="861"/>
      <c r="J3" s="861" t="s">
        <v>838</v>
      </c>
      <c r="K3" s="861"/>
      <c r="L3" s="861"/>
      <c r="M3" s="861"/>
      <c r="N3" s="861" t="s">
        <v>839</v>
      </c>
      <c r="O3" s="861"/>
      <c r="P3" s="862"/>
      <c r="Q3" s="862"/>
    </row>
    <row r="4" spans="1:17" s="791" customFormat="1" ht="33.75">
      <c r="A4" s="796"/>
      <c r="B4" s="796">
        <v>1980</v>
      </c>
      <c r="C4" s="796">
        <v>2009</v>
      </c>
      <c r="D4" s="803" t="s">
        <v>1067</v>
      </c>
      <c r="E4" s="803" t="s">
        <v>1068</v>
      </c>
      <c r="F4" s="796">
        <v>1980</v>
      </c>
      <c r="G4" s="796">
        <v>2009</v>
      </c>
      <c r="H4" s="803" t="s">
        <v>1067</v>
      </c>
      <c r="I4" s="803" t="s">
        <v>1068</v>
      </c>
      <c r="J4" s="796">
        <v>1980</v>
      </c>
      <c r="K4" s="796">
        <v>2009</v>
      </c>
      <c r="L4" s="803" t="s">
        <v>1067</v>
      </c>
      <c r="M4" s="803" t="s">
        <v>1068</v>
      </c>
      <c r="N4" s="796">
        <v>1980</v>
      </c>
      <c r="O4" s="796">
        <v>2009</v>
      </c>
      <c r="P4" s="790" t="s">
        <v>1067</v>
      </c>
      <c r="Q4" s="790" t="s">
        <v>1068</v>
      </c>
    </row>
    <row r="5" spans="1:17">
      <c r="A5" s="794" t="s">
        <v>290</v>
      </c>
      <c r="B5" s="799">
        <f>'9'!$CB$24</f>
        <v>0.53108299245816659</v>
      </c>
      <c r="C5" s="799">
        <f>'9'!$CB$53</f>
        <v>0.79855157824305678</v>
      </c>
      <c r="D5" s="799">
        <f>C5-B5</f>
        <v>0.26746858578489019</v>
      </c>
      <c r="E5" s="801">
        <f>100*(POWER(C5/B5, 1/29)-1)</f>
        <v>1.4164246541864767</v>
      </c>
      <c r="F5" s="799">
        <f>'A27'!$CB$24</f>
        <v>0.50988584798848946</v>
      </c>
      <c r="G5" s="799">
        <f>'A27'!$CB$53</f>
        <v>0.77452643262058962</v>
      </c>
      <c r="H5" s="799">
        <f>G5-F5</f>
        <v>0.26464058463210016</v>
      </c>
      <c r="I5" s="801">
        <f>100*(POWER(G5/F5, 1/29)-1)</f>
        <v>1.4520443657162874</v>
      </c>
      <c r="J5" s="799">
        <f>'A28'!$CB$24</f>
        <v>0.4650773169276311</v>
      </c>
      <c r="K5" s="799">
        <f>'A28'!$CB$53</f>
        <v>0.82580022949512277</v>
      </c>
      <c r="L5" s="799">
        <f>K5-J5</f>
        <v>0.36072291256749167</v>
      </c>
      <c r="M5" s="801">
        <f>100*(POWER(K5/J5, 1/29)-1)</f>
        <v>1.9995534345699451</v>
      </c>
      <c r="N5" s="799">
        <f>'A29'!$CB$24</f>
        <v>0.61499016862588118</v>
      </c>
      <c r="O5" s="799">
        <f>'A29'!$CB$53</f>
        <v>0.76845679515080156</v>
      </c>
      <c r="P5" s="787">
        <f>O5-N5</f>
        <v>0.15346662652492038</v>
      </c>
      <c r="Q5" s="788">
        <f>100*(POWER(O5/N5, 1/29)-1)</f>
        <v>0.77115843480599633</v>
      </c>
    </row>
    <row r="6" spans="1:17">
      <c r="A6" s="794" t="s">
        <v>284</v>
      </c>
      <c r="B6" s="799">
        <f>'9'!$AF$24</f>
        <v>0.45115399255083855</v>
      </c>
      <c r="C6" s="799">
        <f>'9'!$AF$53</f>
        <v>0.68400459378510559</v>
      </c>
      <c r="D6" s="799">
        <f t="shared" ref="D6:D18" si="0">C6-B6</f>
        <v>0.23285060123426704</v>
      </c>
      <c r="E6" s="801">
        <f t="shared" ref="E6:E18" si="1">100*(POWER(C6/B6, 1/29)-1)</f>
        <v>1.4453662102503984</v>
      </c>
      <c r="F6" s="799">
        <f>'A27'!$AF$24</f>
        <v>0.45237642740519901</v>
      </c>
      <c r="G6" s="799">
        <f>'A27'!$AF$53</f>
        <v>0.67753682881380939</v>
      </c>
      <c r="H6" s="799">
        <f t="shared" ref="H6:H18" si="2">G6-F6</f>
        <v>0.22516040140861038</v>
      </c>
      <c r="I6" s="801">
        <f t="shared" ref="I6:I18" si="3">100*(POWER(G6/F6, 1/29)-1)</f>
        <v>1.4026749813085493</v>
      </c>
      <c r="J6" s="799">
        <f>'A28'!$AF$24</f>
        <v>0.40828320773105992</v>
      </c>
      <c r="K6" s="799">
        <f>'A28'!$AF$53</f>
        <v>0.64772256743992473</v>
      </c>
      <c r="L6" s="799">
        <f t="shared" ref="L6:L18" si="4">K6-J6</f>
        <v>0.23943935970886482</v>
      </c>
      <c r="M6" s="801">
        <f t="shared" ref="M6:M18" si="5">100*(POWER(K6/J6, 1/29)-1)</f>
        <v>1.60411408548089</v>
      </c>
      <c r="N6" s="799">
        <f>'A29'!$AF$24</f>
        <v>0.53121856762161834</v>
      </c>
      <c r="O6" s="799">
        <f>'A29'!$AF$53</f>
        <v>0.72193006761063283</v>
      </c>
      <c r="P6" s="787">
        <f t="shared" ref="P6:P18" si="6">O6-N6</f>
        <v>0.19071149998901449</v>
      </c>
      <c r="Q6" s="788">
        <f t="shared" ref="Q6:Q18" si="7">100*(POWER(O6/N6, 1/29)-1)</f>
        <v>1.0633891244313576</v>
      </c>
    </row>
    <row r="7" spans="1:17">
      <c r="A7" s="794" t="s">
        <v>287</v>
      </c>
      <c r="B7" s="799">
        <f>'9'!$BD$24</f>
        <v>0.51417842575468864</v>
      </c>
      <c r="C7" s="799">
        <f>'9'!$BD$53</f>
        <v>0.64996309980916267</v>
      </c>
      <c r="D7" s="799">
        <f t="shared" si="0"/>
        <v>0.13578467405447403</v>
      </c>
      <c r="E7" s="801">
        <f t="shared" si="1"/>
        <v>0.81136092145703831</v>
      </c>
      <c r="F7" s="799">
        <f>'A27'!$BD$24</f>
        <v>0.50816061764829024</v>
      </c>
      <c r="G7" s="799">
        <f>'A27'!$BD$53</f>
        <v>0.63885259207606149</v>
      </c>
      <c r="H7" s="799">
        <f t="shared" si="2"/>
        <v>0.13069197442777125</v>
      </c>
      <c r="I7" s="801">
        <f t="shared" si="3"/>
        <v>0.79235078170245554</v>
      </c>
      <c r="J7" s="799">
        <f>'A28'!$BD$24</f>
        <v>0.4138763448007492</v>
      </c>
      <c r="K7" s="799">
        <f>'A28'!$BD$53</f>
        <v>0.63040125242624789</v>
      </c>
      <c r="L7" s="799">
        <f t="shared" si="4"/>
        <v>0.2165249076254987</v>
      </c>
      <c r="M7" s="801">
        <f t="shared" si="5"/>
        <v>1.4615755871666414</v>
      </c>
      <c r="N7" s="799">
        <f>'A29'!$BD$24</f>
        <v>0.6253697649763128</v>
      </c>
      <c r="O7" s="799">
        <f>'A29'!$BD$53</f>
        <v>0.6633484635334419</v>
      </c>
      <c r="P7" s="787">
        <f t="shared" si="6"/>
        <v>3.7978698557129098E-2</v>
      </c>
      <c r="Q7" s="788">
        <f t="shared" si="7"/>
        <v>0.20350796721857467</v>
      </c>
    </row>
    <row r="8" spans="1:17">
      <c r="A8" s="794" t="s">
        <v>283</v>
      </c>
      <c r="B8" s="799">
        <f>'9'!$P$24</f>
        <v>0.54240966926239531</v>
      </c>
      <c r="C8" s="799">
        <f>'9'!$P$53</f>
        <v>0.64821652749798897</v>
      </c>
      <c r="D8" s="799">
        <f t="shared" si="0"/>
        <v>0.10580685823559366</v>
      </c>
      <c r="E8" s="801">
        <f t="shared" si="1"/>
        <v>0.61638576486462426</v>
      </c>
      <c r="F8" s="799">
        <f>'A27'!$P$24</f>
        <v>0.55853156245341995</v>
      </c>
      <c r="G8" s="799">
        <f>'A27'!$P$53</f>
        <v>0.66094125836955198</v>
      </c>
      <c r="H8" s="799">
        <f t="shared" si="2"/>
        <v>0.10240969591613203</v>
      </c>
      <c r="I8" s="801">
        <f t="shared" si="3"/>
        <v>0.58221882050195628</v>
      </c>
      <c r="J8" s="799">
        <f>'A28'!$P$24</f>
        <v>0.43525630238642665</v>
      </c>
      <c r="K8" s="799">
        <f>'A28'!$P$53</f>
        <v>0.62454569531897874</v>
      </c>
      <c r="L8" s="799">
        <f t="shared" si="4"/>
        <v>0.18928939293255209</v>
      </c>
      <c r="M8" s="801">
        <f t="shared" si="5"/>
        <v>1.2529200904018545</v>
      </c>
      <c r="N8" s="799">
        <f>'A29'!$P$24</f>
        <v>0.66399561847827515</v>
      </c>
      <c r="O8" s="799">
        <f>'A29'!$P$53</f>
        <v>0.66777478730433126</v>
      </c>
      <c r="P8" s="787">
        <f t="shared" si="6"/>
        <v>3.7791688260561118E-3</v>
      </c>
      <c r="Q8" s="788">
        <f t="shared" si="7"/>
        <v>1.9572332921580227E-2</v>
      </c>
    </row>
    <row r="9" spans="1:17">
      <c r="A9" s="794" t="s">
        <v>292</v>
      </c>
      <c r="B9" s="799">
        <f>'9'!$CR$24</f>
        <v>0.5344141017484183</v>
      </c>
      <c r="C9" s="799">
        <f>'9'!$CR$53</f>
        <v>0.63707815334164763</v>
      </c>
      <c r="D9" s="799">
        <f t="shared" si="0"/>
        <v>0.10266405159322933</v>
      </c>
      <c r="E9" s="801">
        <f t="shared" si="1"/>
        <v>0.60777511672198692</v>
      </c>
      <c r="F9" s="799">
        <f>'A27'!$CR$24</f>
        <v>0.53491210363465758</v>
      </c>
      <c r="G9" s="799">
        <f>'A27'!$CR$53</f>
        <v>0.65072569160998994</v>
      </c>
      <c r="H9" s="799">
        <f t="shared" si="2"/>
        <v>0.11581358797533237</v>
      </c>
      <c r="I9" s="801">
        <f t="shared" si="3"/>
        <v>0.67810169141577781</v>
      </c>
      <c r="J9" s="799">
        <f>'A28'!$CR$24</f>
        <v>0.45170223534434245</v>
      </c>
      <c r="K9" s="799">
        <f>'A28'!$CR$53</f>
        <v>0.58160370770450576</v>
      </c>
      <c r="L9" s="799">
        <f t="shared" si="4"/>
        <v>0.12990147236016331</v>
      </c>
      <c r="M9" s="801">
        <f t="shared" si="5"/>
        <v>0.8754168315382227</v>
      </c>
      <c r="N9" s="799">
        <f>'A29'!$CR$24</f>
        <v>0.64404589582101091</v>
      </c>
      <c r="O9" s="799">
        <f>'A29'!$CR$53</f>
        <v>0.69846072191330566</v>
      </c>
      <c r="P9" s="787">
        <f t="shared" si="6"/>
        <v>5.4414826092294755E-2</v>
      </c>
      <c r="Q9" s="788">
        <f t="shared" si="7"/>
        <v>0.28007753701153604</v>
      </c>
    </row>
    <row r="10" spans="1:17">
      <c r="A10" s="794" t="s">
        <v>289</v>
      </c>
      <c r="B10" s="799">
        <f>'9'!$BT$24</f>
        <v>0.57333980421299502</v>
      </c>
      <c r="C10" s="799">
        <f>'9'!$BT$53</f>
        <v>0.63618352301643677</v>
      </c>
      <c r="D10" s="799">
        <f t="shared" si="0"/>
        <v>6.284371880344175E-2</v>
      </c>
      <c r="E10" s="801">
        <f t="shared" si="1"/>
        <v>0.35929396168055128</v>
      </c>
      <c r="F10" s="799">
        <f>'A27'!$BT$24</f>
        <v>0.58473747683002875</v>
      </c>
      <c r="G10" s="799">
        <f>'A27'!$BT$53</f>
        <v>0.64350196611712651</v>
      </c>
      <c r="H10" s="799">
        <f t="shared" si="2"/>
        <v>5.8764489287097765E-2</v>
      </c>
      <c r="I10" s="801">
        <f t="shared" si="3"/>
        <v>0.3307599226841651</v>
      </c>
      <c r="J10" s="799">
        <f>'A28'!$BT$24</f>
        <v>0.50780153086696345</v>
      </c>
      <c r="K10" s="799">
        <f>'A28'!$BT$53</f>
        <v>0.65988151242279125</v>
      </c>
      <c r="L10" s="799">
        <f t="shared" si="4"/>
        <v>0.1520799815558278</v>
      </c>
      <c r="M10" s="801">
        <f t="shared" si="5"/>
        <v>0.90743593779674114</v>
      </c>
      <c r="N10" s="799">
        <f>'A29'!$BT$24</f>
        <v>0.65357392536735248</v>
      </c>
      <c r="O10" s="799">
        <f>'A29'!$BT$53</f>
        <v>0.61794944931938256</v>
      </c>
      <c r="P10" s="787">
        <f t="shared" si="6"/>
        <v>-3.5624476047969922E-2</v>
      </c>
      <c r="Q10" s="788">
        <f t="shared" si="7"/>
        <v>-0.19308573535306017</v>
      </c>
    </row>
    <row r="11" spans="1:17">
      <c r="A11" s="794" t="s">
        <v>285</v>
      </c>
      <c r="B11" s="799">
        <f>'9'!$AN$24</f>
        <v>0.50060255423943811</v>
      </c>
      <c r="C11" s="799">
        <f>'9'!$AN$53</f>
        <v>0.62592143459582017</v>
      </c>
      <c r="D11" s="799">
        <f t="shared" si="0"/>
        <v>0.12531888035638206</v>
      </c>
      <c r="E11" s="801">
        <f t="shared" si="1"/>
        <v>0.77336263014939899</v>
      </c>
      <c r="F11" s="799">
        <f>'A27'!$AN$24</f>
        <v>0.47487351482995488</v>
      </c>
      <c r="G11" s="799">
        <f>'A27'!$AN$53</f>
        <v>0.62101521620568434</v>
      </c>
      <c r="H11" s="799">
        <f t="shared" si="2"/>
        <v>0.14614170137572946</v>
      </c>
      <c r="I11" s="801">
        <f t="shared" si="3"/>
        <v>0.92949007423703822</v>
      </c>
      <c r="J11" s="799">
        <f>'A28'!$AN$24</f>
        <v>0.38030579526010388</v>
      </c>
      <c r="K11" s="799">
        <f>'A28'!$AN$53</f>
        <v>0.56436700745046808</v>
      </c>
      <c r="L11" s="799">
        <f t="shared" si="4"/>
        <v>0.1840612121903642</v>
      </c>
      <c r="M11" s="801">
        <f t="shared" si="5"/>
        <v>1.3704404712508111</v>
      </c>
      <c r="N11" s="799">
        <f>'A29'!$AN$24</f>
        <v>0.62641452052194035</v>
      </c>
      <c r="O11" s="799">
        <f>'A29'!$AN$53</f>
        <v>0.68364912621052687</v>
      </c>
      <c r="P11" s="787">
        <f t="shared" si="6"/>
        <v>5.7234605688586515E-2</v>
      </c>
      <c r="Q11" s="788">
        <f t="shared" si="7"/>
        <v>0.30194627777628824</v>
      </c>
    </row>
    <row r="12" spans="1:17">
      <c r="A12" s="794" t="s">
        <v>286</v>
      </c>
      <c r="B12" s="799">
        <f>'9'!$AV$24</f>
        <v>0.46499741007593187</v>
      </c>
      <c r="C12" s="799">
        <f>'9'!$AV$53</f>
        <v>0.60907324964299625</v>
      </c>
      <c r="D12" s="799">
        <f t="shared" si="0"/>
        <v>0.14407583956706438</v>
      </c>
      <c r="E12" s="801">
        <f t="shared" si="1"/>
        <v>0.93505736905337145</v>
      </c>
      <c r="F12" s="799">
        <f>'A27'!$AV$24</f>
        <v>0.47024591962970352</v>
      </c>
      <c r="G12" s="799">
        <f>'A27'!$AV$53</f>
        <v>0.64068581719047379</v>
      </c>
      <c r="H12" s="799">
        <f t="shared" si="2"/>
        <v>0.17043989756077027</v>
      </c>
      <c r="I12" s="801">
        <f t="shared" si="3"/>
        <v>1.0722018095222774</v>
      </c>
      <c r="J12" s="799">
        <f>'A28'!$AV$24</f>
        <v>0.40956991563107875</v>
      </c>
      <c r="K12" s="799">
        <f>'A28'!$AV$53</f>
        <v>0.58214661648669841</v>
      </c>
      <c r="L12" s="799">
        <f t="shared" si="4"/>
        <v>0.17257670085561966</v>
      </c>
      <c r="M12" s="801">
        <f t="shared" si="5"/>
        <v>1.2198446705893318</v>
      </c>
      <c r="N12" s="799">
        <f>'A29'!$AV$24</f>
        <v>0.55320643894082511</v>
      </c>
      <c r="O12" s="799">
        <f>'A29'!$AV$53</f>
        <v>0.65236429354791059</v>
      </c>
      <c r="P12" s="787">
        <f t="shared" si="6"/>
        <v>9.9157854607085483E-2</v>
      </c>
      <c r="Q12" s="788">
        <f t="shared" si="7"/>
        <v>0.5701429537017022</v>
      </c>
    </row>
    <row r="13" spans="1:17">
      <c r="A13" s="794" t="s">
        <v>272</v>
      </c>
      <c r="B13" s="799">
        <f>'9'!$X$24</f>
        <v>0.41150826500573989</v>
      </c>
      <c r="C13" s="799">
        <f>'9'!$X$53</f>
        <v>0.57539257881366546</v>
      </c>
      <c r="D13" s="799">
        <f t="shared" si="0"/>
        <v>0.16388431380792556</v>
      </c>
      <c r="E13" s="801">
        <f t="shared" si="1"/>
        <v>1.1626497639823707</v>
      </c>
      <c r="F13" s="799">
        <f>'A27'!$X$24</f>
        <v>0.4319142770565243</v>
      </c>
      <c r="G13" s="799">
        <f>'A27'!$X$53</f>
        <v>0.59478347604363535</v>
      </c>
      <c r="H13" s="799">
        <f t="shared" si="2"/>
        <v>0.16286919898711105</v>
      </c>
      <c r="I13" s="801">
        <f t="shared" si="3"/>
        <v>1.1094551627415683</v>
      </c>
      <c r="J13" s="799">
        <f>'A28'!$X$24</f>
        <v>0.38900701925340231</v>
      </c>
      <c r="K13" s="799">
        <f>'A28'!$X$53</f>
        <v>0.62026869761612691</v>
      </c>
      <c r="L13" s="799">
        <f t="shared" si="4"/>
        <v>0.2312616783627246</v>
      </c>
      <c r="M13" s="801">
        <f t="shared" si="5"/>
        <v>1.6218227092893001</v>
      </c>
      <c r="N13" s="799">
        <f>'A29'!$X$24</f>
        <v>0.47384598802793076</v>
      </c>
      <c r="O13" s="799">
        <f>'A29'!$X$53</f>
        <v>0.55632996934081991</v>
      </c>
      <c r="P13" s="787">
        <f t="shared" si="6"/>
        <v>8.2483981312889143E-2</v>
      </c>
      <c r="Q13" s="788">
        <f t="shared" si="7"/>
        <v>0.55491064365464915</v>
      </c>
    </row>
    <row r="14" spans="1:17">
      <c r="A14" s="794" t="s">
        <v>293</v>
      </c>
      <c r="B14" s="799">
        <f>'9'!$CZ$24</f>
        <v>0.45351020518611329</v>
      </c>
      <c r="C14" s="799">
        <f>'9'!$CZ$53</f>
        <v>0.56207671649033331</v>
      </c>
      <c r="D14" s="799">
        <f t="shared" si="0"/>
        <v>0.10856651130422001</v>
      </c>
      <c r="E14" s="801">
        <f t="shared" si="1"/>
        <v>0.74281623914771444</v>
      </c>
      <c r="F14" s="799">
        <f>'A27'!$CZ$24</f>
        <v>0.45361497388281535</v>
      </c>
      <c r="G14" s="799">
        <f>'A27'!$CZ$53</f>
        <v>0.59610972859612144</v>
      </c>
      <c r="H14" s="799">
        <f t="shared" si="2"/>
        <v>0.14249475471330608</v>
      </c>
      <c r="I14" s="801">
        <f t="shared" si="3"/>
        <v>0.94643684492368152</v>
      </c>
      <c r="J14" s="799">
        <f>'A28'!$CZ$24</f>
        <v>0.38615090285309894</v>
      </c>
      <c r="K14" s="799">
        <f>'A28'!$CZ$53</f>
        <v>0.59482354888656808</v>
      </c>
      <c r="L14" s="799">
        <f t="shared" si="4"/>
        <v>0.20867264603346913</v>
      </c>
      <c r="M14" s="801">
        <f t="shared" si="5"/>
        <v>1.5009338380725712</v>
      </c>
      <c r="N14" s="799">
        <f>'A29'!$CZ$24</f>
        <v>0.55591689092730467</v>
      </c>
      <c r="O14" s="799">
        <f>'A29'!$CZ$53</f>
        <v>0.57053279392804601</v>
      </c>
      <c r="P14" s="787">
        <f t="shared" si="6"/>
        <v>1.4615903000741337E-2</v>
      </c>
      <c r="Q14" s="788">
        <f t="shared" si="7"/>
        <v>8.9529171062241453E-2</v>
      </c>
    </row>
    <row r="15" spans="1:17">
      <c r="A15" s="794" t="s">
        <v>281</v>
      </c>
      <c r="B15" s="799">
        <f>'9'!$H$24</f>
        <v>0.41717781465803982</v>
      </c>
      <c r="C15" s="799">
        <f>'9'!$H$53</f>
        <v>0.55879000151104863</v>
      </c>
      <c r="D15" s="799">
        <f t="shared" si="0"/>
        <v>0.1416121868530088</v>
      </c>
      <c r="E15" s="801">
        <f t="shared" si="1"/>
        <v>1.0128925837733727</v>
      </c>
      <c r="F15" s="799">
        <f>'A27'!$H$24</f>
        <v>0.42915155525208104</v>
      </c>
      <c r="G15" s="799">
        <f>'A27'!$H$53</f>
        <v>0.60868110716452872</v>
      </c>
      <c r="H15" s="799">
        <f t="shared" si="2"/>
        <v>0.17952955191244768</v>
      </c>
      <c r="I15" s="801">
        <f t="shared" si="3"/>
        <v>1.2124093105810196</v>
      </c>
      <c r="J15" s="799">
        <f>'A28'!$H$24</f>
        <v>0.36791359146155522</v>
      </c>
      <c r="K15" s="799">
        <f>'A28'!$H$53</f>
        <v>0.58705978250912894</v>
      </c>
      <c r="L15" s="799">
        <f t="shared" si="4"/>
        <v>0.21914619104757371</v>
      </c>
      <c r="M15" s="801">
        <f t="shared" si="5"/>
        <v>1.6243568891683324</v>
      </c>
      <c r="N15" s="799">
        <f>'A29'!$H$24</f>
        <v>0.49588992096755946</v>
      </c>
      <c r="O15" s="799">
        <f>'A29'!$H$53</f>
        <v>0.57011884380203615</v>
      </c>
      <c r="P15" s="787">
        <f t="shared" si="6"/>
        <v>7.4228922834476685E-2</v>
      </c>
      <c r="Q15" s="788">
        <f t="shared" si="7"/>
        <v>0.48216167101300389</v>
      </c>
    </row>
    <row r="16" spans="1:17">
      <c r="A16" s="794" t="s">
        <v>288</v>
      </c>
      <c r="B16" s="799">
        <f>'9'!$BL$24</f>
        <v>0.45189313497432443</v>
      </c>
      <c r="C16" s="799">
        <f>'9'!$BL$53</f>
        <v>0.53202715649787347</v>
      </c>
      <c r="D16" s="799">
        <f t="shared" si="0"/>
        <v>8.0134021523549037E-2</v>
      </c>
      <c r="E16" s="801">
        <f t="shared" si="1"/>
        <v>0.56451433936122175</v>
      </c>
      <c r="F16" s="799">
        <f>'A27'!$BL$24</f>
        <v>0.46132150358588331</v>
      </c>
      <c r="G16" s="799">
        <f>'A27'!$BL$53</f>
        <v>0.54968669073409893</v>
      </c>
      <c r="H16" s="799">
        <f t="shared" si="2"/>
        <v>8.8365187148215618E-2</v>
      </c>
      <c r="I16" s="801">
        <f t="shared" si="3"/>
        <v>0.60615128620944425</v>
      </c>
      <c r="J16" s="799">
        <f>'A28'!$BL$24</f>
        <v>0.40460527280640585</v>
      </c>
      <c r="K16" s="799">
        <f>'A28'!$BL$53</f>
        <v>0.5631368594191889</v>
      </c>
      <c r="L16" s="799">
        <f t="shared" si="4"/>
        <v>0.15853158661278305</v>
      </c>
      <c r="M16" s="801">
        <f t="shared" si="5"/>
        <v>1.1465601918897228</v>
      </c>
      <c r="N16" s="799">
        <f>'A29'!$BL$24</f>
        <v>0.53434469932287554</v>
      </c>
      <c r="O16" s="799">
        <f>'A29'!$BL$53</f>
        <v>0.53976609112132157</v>
      </c>
      <c r="P16" s="787">
        <f t="shared" si="6"/>
        <v>5.4213917984460291E-3</v>
      </c>
      <c r="Q16" s="788">
        <f t="shared" si="7"/>
        <v>3.4815528383114192E-2</v>
      </c>
    </row>
    <row r="17" spans="1:17">
      <c r="A17" s="794" t="s">
        <v>273</v>
      </c>
      <c r="B17" s="799">
        <f>'9'!$DH$24</f>
        <v>0.3549486231110916</v>
      </c>
      <c r="C17" s="799">
        <f>'9'!$DH$53</f>
        <v>0.48154778070426613</v>
      </c>
      <c r="D17" s="799">
        <f t="shared" si="0"/>
        <v>0.12659915759317453</v>
      </c>
      <c r="E17" s="801">
        <f t="shared" si="1"/>
        <v>1.0573871155598935</v>
      </c>
      <c r="F17" s="799">
        <f>'A27'!$DH$24</f>
        <v>0.36445144342193264</v>
      </c>
      <c r="G17" s="799">
        <f>'A27'!$DH$53</f>
        <v>0.52577105687860581</v>
      </c>
      <c r="H17" s="799">
        <f t="shared" si="2"/>
        <v>0.16131961345667317</v>
      </c>
      <c r="I17" s="801">
        <f t="shared" si="3"/>
        <v>1.2717168106719301</v>
      </c>
      <c r="J17" s="799">
        <f>'A28'!$DH$24</f>
        <v>0.38075689620022329</v>
      </c>
      <c r="K17" s="799">
        <f>'A28'!$DH$53</f>
        <v>0.59519137939645461</v>
      </c>
      <c r="L17" s="799">
        <f t="shared" si="4"/>
        <v>0.21443448319623132</v>
      </c>
      <c r="M17" s="801">
        <f t="shared" si="5"/>
        <v>1.5523459616729962</v>
      </c>
      <c r="N17" s="799">
        <f>'A29'!$DH$24</f>
        <v>0.35140417845300143</v>
      </c>
      <c r="O17" s="799">
        <f>'A29'!$DH$53</f>
        <v>0.37629538026760234</v>
      </c>
      <c r="P17" s="787">
        <f t="shared" si="6"/>
        <v>2.4891201814600916E-2</v>
      </c>
      <c r="Q17" s="788">
        <f t="shared" si="7"/>
        <v>0.23626955433735386</v>
      </c>
    </row>
    <row r="18" spans="1:17">
      <c r="A18" s="794" t="s">
        <v>291</v>
      </c>
      <c r="B18" s="799">
        <f>'9'!$CJ$24</f>
        <v>0.36646079370958801</v>
      </c>
      <c r="C18" s="799">
        <f>'9'!$CJ$53</f>
        <v>0.45103150454125213</v>
      </c>
      <c r="D18" s="799">
        <f t="shared" si="0"/>
        <v>8.457071083166412E-2</v>
      </c>
      <c r="E18" s="801">
        <f t="shared" si="1"/>
        <v>0.71858903554715692</v>
      </c>
      <c r="F18" s="799">
        <f>'A27'!$CJ$24</f>
        <v>0.37665555199656087</v>
      </c>
      <c r="G18" s="799">
        <f>'A27'!$CJ$53</f>
        <v>0.47986480929297209</v>
      </c>
      <c r="H18" s="799">
        <f t="shared" si="2"/>
        <v>0.10320925729641123</v>
      </c>
      <c r="I18" s="801">
        <f t="shared" si="3"/>
        <v>0.83857687487010057</v>
      </c>
      <c r="J18" s="799">
        <f>'A28'!$CJ$24</f>
        <v>0.32486668426813331</v>
      </c>
      <c r="K18" s="799">
        <f>'A28'!$CJ$53</f>
        <v>0.45841224011306198</v>
      </c>
      <c r="L18" s="799">
        <f t="shared" si="4"/>
        <v>0.13354555584492867</v>
      </c>
      <c r="M18" s="801">
        <f t="shared" si="5"/>
        <v>1.1945053934334426</v>
      </c>
      <c r="N18" s="799">
        <f>'A29'!$CJ$24</f>
        <v>0.45609631463247008</v>
      </c>
      <c r="O18" s="799">
        <f>'A29'!$CJ$53</f>
        <v>0.47050444814799697</v>
      </c>
      <c r="P18" s="787">
        <f t="shared" si="6"/>
        <v>1.4408133515526889E-2</v>
      </c>
      <c r="Q18" s="788">
        <f t="shared" si="7"/>
        <v>0.10730376919654283</v>
      </c>
    </row>
    <row r="19" spans="1:17">
      <c r="A19" s="795"/>
      <c r="B19" s="795"/>
      <c r="C19" s="795"/>
      <c r="D19" s="795"/>
      <c r="E19" s="795"/>
      <c r="F19" s="795"/>
      <c r="G19" s="795"/>
      <c r="H19" s="795"/>
      <c r="I19" s="795"/>
      <c r="J19" s="795"/>
      <c r="K19" s="795"/>
      <c r="L19" s="795"/>
      <c r="M19" s="795"/>
      <c r="N19" s="795"/>
      <c r="O19" s="795"/>
    </row>
    <row r="20" spans="1:17">
      <c r="A20" s="794" t="s">
        <v>1074</v>
      </c>
      <c r="B20" s="795"/>
      <c r="C20" s="795"/>
      <c r="D20" s="795"/>
      <c r="E20" s="795"/>
      <c r="F20" s="795"/>
      <c r="G20" s="795"/>
      <c r="H20" s="795"/>
      <c r="I20" s="795"/>
      <c r="J20" s="795"/>
      <c r="K20" s="795"/>
      <c r="L20" s="795"/>
      <c r="M20" s="795"/>
      <c r="N20" s="795"/>
      <c r="O20" s="795"/>
    </row>
    <row r="21" spans="1:17">
      <c r="A21" s="794" t="s">
        <v>1073</v>
      </c>
      <c r="B21" s="795"/>
      <c r="C21" s="795"/>
      <c r="D21" s="795"/>
      <c r="E21" s="795"/>
      <c r="F21" s="795"/>
      <c r="G21" s="795"/>
      <c r="H21" s="795"/>
      <c r="I21" s="795"/>
      <c r="J21" s="795"/>
      <c r="K21" s="795"/>
      <c r="L21" s="795"/>
      <c r="M21" s="795"/>
      <c r="N21" s="795"/>
      <c r="O21" s="795"/>
    </row>
    <row r="22" spans="1:17">
      <c r="A22" s="794" t="s">
        <v>1069</v>
      </c>
      <c r="B22" s="795"/>
      <c r="C22" s="795"/>
      <c r="D22" s="795"/>
      <c r="E22" s="795"/>
      <c r="F22" s="795"/>
      <c r="G22" s="795"/>
      <c r="H22" s="795"/>
      <c r="I22" s="795"/>
      <c r="J22" s="795"/>
      <c r="K22" s="795"/>
      <c r="L22" s="795"/>
      <c r="M22" s="795"/>
      <c r="N22" s="795"/>
      <c r="O22" s="795"/>
    </row>
    <row r="23" spans="1:17">
      <c r="A23" s="794" t="s">
        <v>1070</v>
      </c>
      <c r="B23" s="795"/>
      <c r="C23" s="795"/>
      <c r="D23" s="795"/>
      <c r="E23" s="795"/>
      <c r="F23" s="795"/>
      <c r="G23" s="795"/>
      <c r="H23" s="795"/>
      <c r="I23" s="795"/>
      <c r="J23" s="795"/>
      <c r="K23" s="795"/>
      <c r="L23" s="795"/>
      <c r="M23" s="795"/>
      <c r="N23" s="795"/>
      <c r="O23" s="795"/>
    </row>
    <row r="24" spans="1:17">
      <c r="A24" s="794" t="s">
        <v>1071</v>
      </c>
      <c r="B24" s="795"/>
      <c r="C24" s="795"/>
      <c r="D24" s="795"/>
      <c r="E24" s="795"/>
      <c r="F24" s="795"/>
      <c r="G24" s="795"/>
      <c r="H24" s="795"/>
      <c r="I24" s="795"/>
      <c r="J24" s="795"/>
      <c r="K24" s="795"/>
      <c r="L24" s="795"/>
      <c r="M24" s="795"/>
      <c r="N24" s="795"/>
      <c r="O24" s="795"/>
    </row>
    <row r="25" spans="1:17">
      <c r="A25" s="794" t="s">
        <v>1072</v>
      </c>
      <c r="B25" s="795"/>
      <c r="C25" s="795"/>
      <c r="D25" s="795"/>
      <c r="E25" s="795"/>
      <c r="F25" s="795"/>
      <c r="G25" s="795"/>
      <c r="H25" s="795"/>
      <c r="I25" s="795"/>
      <c r="J25" s="795"/>
      <c r="K25" s="795"/>
      <c r="L25" s="795"/>
      <c r="M25" s="795"/>
      <c r="N25" s="795"/>
      <c r="O25" s="795"/>
    </row>
    <row r="26" spans="1:17">
      <c r="A26" s="795"/>
      <c r="B26" s="795"/>
      <c r="C26" s="795"/>
      <c r="D26" s="795"/>
      <c r="E26" s="795"/>
      <c r="F26" s="795"/>
      <c r="G26" s="795"/>
      <c r="H26" s="795"/>
      <c r="I26" s="795"/>
      <c r="J26" s="795"/>
      <c r="K26" s="795"/>
      <c r="L26" s="795"/>
      <c r="M26" s="795"/>
      <c r="N26" s="795"/>
      <c r="O26" s="795"/>
    </row>
    <row r="27" spans="1:17">
      <c r="A27" s="795"/>
      <c r="B27" s="795"/>
      <c r="C27" s="795"/>
      <c r="D27" s="795"/>
      <c r="E27" s="795"/>
      <c r="F27" s="795"/>
      <c r="G27" s="795"/>
      <c r="H27" s="795"/>
      <c r="I27" s="795"/>
      <c r="J27" s="795"/>
      <c r="K27" s="795"/>
      <c r="L27" s="795"/>
      <c r="M27" s="795"/>
      <c r="N27" s="795"/>
      <c r="O27" s="795"/>
    </row>
    <row r="28" spans="1:17">
      <c r="A28" s="795"/>
      <c r="B28" s="795"/>
      <c r="C28" s="795"/>
      <c r="D28" s="795"/>
      <c r="E28" s="795"/>
      <c r="F28" s="795"/>
      <c r="G28" s="795"/>
      <c r="H28" s="795"/>
      <c r="I28" s="795"/>
      <c r="J28" s="795"/>
      <c r="K28" s="795"/>
      <c r="L28" s="795"/>
      <c r="M28" s="795"/>
      <c r="N28" s="795"/>
      <c r="O28" s="795"/>
    </row>
    <row r="29" spans="1:17">
      <c r="A29" s="795"/>
      <c r="B29" s="795"/>
      <c r="C29" s="795"/>
      <c r="D29" s="795"/>
      <c r="E29" s="795"/>
      <c r="F29" s="795"/>
      <c r="G29" s="795"/>
      <c r="H29" s="795"/>
      <c r="I29" s="795"/>
      <c r="J29" s="795"/>
      <c r="K29" s="795"/>
      <c r="L29" s="795"/>
      <c r="M29" s="795"/>
      <c r="N29" s="795"/>
      <c r="O29" s="795"/>
    </row>
    <row r="30" spans="1:17">
      <c r="A30" s="795"/>
      <c r="B30" s="795"/>
      <c r="C30" s="795"/>
      <c r="D30" s="795"/>
      <c r="E30" s="795"/>
      <c r="F30" s="795"/>
      <c r="G30" s="795"/>
      <c r="H30" s="795"/>
      <c r="I30" s="795"/>
      <c r="J30" s="795"/>
      <c r="K30" s="795"/>
      <c r="L30" s="795"/>
      <c r="M30" s="795"/>
      <c r="N30" s="795"/>
      <c r="O30" s="795"/>
    </row>
    <row r="31" spans="1:17">
      <c r="A31" s="795"/>
      <c r="B31" s="795"/>
      <c r="C31" s="795"/>
      <c r="D31" s="795"/>
      <c r="E31" s="795"/>
      <c r="F31" s="795"/>
      <c r="G31" s="795"/>
      <c r="H31" s="795"/>
      <c r="I31" s="795"/>
      <c r="J31" s="795"/>
      <c r="K31" s="795"/>
      <c r="L31" s="795"/>
      <c r="M31" s="795"/>
      <c r="N31" s="795"/>
      <c r="O31" s="795"/>
    </row>
    <row r="32" spans="1:17">
      <c r="A32" s="795"/>
      <c r="B32" s="795"/>
      <c r="C32" s="795"/>
      <c r="D32" s="795"/>
      <c r="E32" s="795"/>
      <c r="F32" s="795"/>
      <c r="G32" s="795"/>
      <c r="H32" s="795"/>
      <c r="I32" s="795"/>
      <c r="J32" s="795"/>
      <c r="K32" s="795"/>
      <c r="L32" s="795"/>
      <c r="M32" s="795"/>
      <c r="N32" s="795"/>
      <c r="O32" s="795"/>
    </row>
    <row r="33" spans="1:15">
      <c r="A33" s="795"/>
      <c r="B33" s="795"/>
      <c r="C33" s="795"/>
      <c r="D33" s="795"/>
      <c r="E33" s="795"/>
      <c r="F33" s="795"/>
      <c r="G33" s="795"/>
      <c r="H33" s="795"/>
      <c r="I33" s="795"/>
      <c r="J33" s="795"/>
      <c r="K33" s="795"/>
      <c r="L33" s="795"/>
      <c r="M33" s="795"/>
      <c r="N33" s="795"/>
      <c r="O33" s="795"/>
    </row>
    <row r="34" spans="1:15">
      <c r="A34" s="794"/>
      <c r="B34" s="794"/>
      <c r="C34" s="794"/>
      <c r="D34" s="794"/>
      <c r="E34" s="794"/>
      <c r="F34" s="794"/>
      <c r="G34" s="794"/>
      <c r="H34" s="794"/>
      <c r="I34" s="794"/>
      <c r="J34" s="794"/>
      <c r="K34" s="794"/>
      <c r="L34" s="794"/>
      <c r="M34" s="795"/>
      <c r="N34" s="795"/>
      <c r="O34" s="795"/>
    </row>
    <row r="35" spans="1:15">
      <c r="A35" s="794"/>
      <c r="B35" s="799"/>
      <c r="C35" s="799"/>
      <c r="D35" s="799"/>
      <c r="E35" s="799"/>
      <c r="F35" s="799"/>
      <c r="G35" s="799"/>
      <c r="H35" s="799"/>
      <c r="I35" s="799"/>
      <c r="J35" s="799"/>
      <c r="K35" s="799"/>
      <c r="L35" s="799"/>
      <c r="M35" s="799"/>
      <c r="N35" s="799"/>
      <c r="O35" s="799"/>
    </row>
    <row r="36" spans="1:15">
      <c r="A36" s="794"/>
      <c r="B36" s="799"/>
      <c r="C36" s="799"/>
      <c r="D36" s="799"/>
      <c r="E36" s="799"/>
      <c r="F36" s="799"/>
      <c r="G36" s="799"/>
      <c r="H36" s="799"/>
      <c r="I36" s="799"/>
      <c r="J36" s="799"/>
      <c r="K36" s="799"/>
      <c r="L36" s="799"/>
      <c r="M36" s="799"/>
      <c r="N36" s="799"/>
      <c r="O36" s="799"/>
    </row>
    <row r="37" spans="1:15">
      <c r="A37" s="794"/>
      <c r="B37" s="799"/>
      <c r="C37" s="799"/>
      <c r="D37" s="799"/>
      <c r="E37" s="799"/>
      <c r="F37" s="799"/>
      <c r="G37" s="799"/>
      <c r="H37" s="799"/>
      <c r="I37" s="799"/>
      <c r="J37" s="799"/>
      <c r="K37" s="799"/>
      <c r="L37" s="799"/>
      <c r="M37" s="799"/>
      <c r="N37" s="799"/>
      <c r="O37" s="799"/>
    </row>
    <row r="38" spans="1:15">
      <c r="A38" s="794"/>
      <c r="B38" s="799"/>
      <c r="C38" s="799"/>
      <c r="D38" s="799"/>
      <c r="E38" s="799"/>
      <c r="F38" s="799"/>
      <c r="G38" s="799"/>
      <c r="H38" s="799"/>
      <c r="I38" s="799"/>
      <c r="J38" s="799"/>
      <c r="K38" s="799"/>
      <c r="L38" s="799"/>
      <c r="M38" s="799"/>
      <c r="N38" s="799"/>
      <c r="O38" s="799"/>
    </row>
    <row r="39" spans="1:15">
      <c r="A39" s="794"/>
      <c r="B39" s="794"/>
      <c r="C39" s="794"/>
      <c r="D39" s="794"/>
      <c r="E39" s="794"/>
      <c r="F39" s="794"/>
      <c r="G39" s="794"/>
      <c r="H39" s="794"/>
      <c r="I39" s="794"/>
      <c r="J39" s="794"/>
      <c r="K39" s="794"/>
      <c r="L39" s="794"/>
      <c r="M39" s="795"/>
      <c r="N39" s="795"/>
      <c r="O39" s="795"/>
    </row>
    <row r="40" spans="1:15">
      <c r="A40" s="794"/>
      <c r="B40" s="800"/>
      <c r="C40" s="800"/>
      <c r="D40" s="800"/>
      <c r="E40" s="800"/>
      <c r="F40" s="800"/>
      <c r="G40" s="800"/>
      <c r="H40" s="800"/>
      <c r="I40" s="800"/>
      <c r="J40" s="800"/>
      <c r="K40" s="800"/>
      <c r="L40" s="800"/>
      <c r="M40" s="800"/>
      <c r="N40" s="800"/>
      <c r="O40" s="800"/>
    </row>
    <row r="41" spans="1:15">
      <c r="A41" s="794"/>
      <c r="B41" s="800"/>
      <c r="C41" s="800"/>
      <c r="D41" s="800"/>
      <c r="E41" s="800"/>
      <c r="F41" s="800"/>
      <c r="G41" s="800"/>
      <c r="H41" s="800"/>
      <c r="I41" s="800"/>
      <c r="J41" s="800"/>
      <c r="K41" s="800"/>
      <c r="L41" s="800"/>
      <c r="M41" s="800"/>
      <c r="N41" s="800"/>
      <c r="O41" s="800"/>
    </row>
    <row r="42" spans="1:15">
      <c r="A42" s="794"/>
      <c r="B42" s="800"/>
      <c r="C42" s="800"/>
      <c r="D42" s="800"/>
      <c r="E42" s="800"/>
      <c r="F42" s="800"/>
      <c r="G42" s="800"/>
      <c r="H42" s="800"/>
      <c r="I42" s="800"/>
      <c r="J42" s="800"/>
      <c r="K42" s="800"/>
      <c r="L42" s="800"/>
      <c r="M42" s="800"/>
      <c r="N42" s="800"/>
      <c r="O42" s="800"/>
    </row>
    <row r="43" spans="1:15">
      <c r="A43" s="794"/>
      <c r="B43" s="800"/>
      <c r="C43" s="800"/>
      <c r="D43" s="800"/>
      <c r="E43" s="800"/>
      <c r="F43" s="800"/>
      <c r="G43" s="800"/>
      <c r="H43" s="800"/>
      <c r="I43" s="800"/>
      <c r="J43" s="800"/>
      <c r="K43" s="800"/>
      <c r="L43" s="800"/>
      <c r="M43" s="800"/>
      <c r="N43" s="800"/>
      <c r="O43" s="800"/>
    </row>
    <row r="44" spans="1:15">
      <c r="A44" s="794"/>
      <c r="B44" s="794"/>
      <c r="C44" s="794"/>
      <c r="D44" s="794"/>
      <c r="E44" s="794"/>
      <c r="F44" s="794"/>
      <c r="G44" s="794"/>
      <c r="H44" s="794"/>
      <c r="I44" s="794"/>
      <c r="J44" s="794"/>
      <c r="K44" s="794"/>
      <c r="L44" s="794"/>
      <c r="M44" s="795"/>
      <c r="N44" s="795"/>
      <c r="O44" s="795"/>
    </row>
    <row r="45" spans="1:15">
      <c r="A45" s="794"/>
      <c r="B45" s="801"/>
      <c r="C45" s="801"/>
      <c r="D45" s="801"/>
      <c r="E45" s="801"/>
      <c r="F45" s="801"/>
      <c r="G45" s="801"/>
      <c r="H45" s="801"/>
      <c r="I45" s="801"/>
      <c r="J45" s="801"/>
      <c r="K45" s="801"/>
      <c r="L45" s="801"/>
      <c r="M45" s="801"/>
      <c r="N45" s="801"/>
      <c r="O45" s="801"/>
    </row>
    <row r="46" spans="1:15">
      <c r="A46" s="794"/>
      <c r="B46" s="801"/>
      <c r="C46" s="801"/>
      <c r="D46" s="801"/>
      <c r="E46" s="801"/>
      <c r="F46" s="801"/>
      <c r="G46" s="801"/>
      <c r="H46" s="801"/>
      <c r="I46" s="801"/>
      <c r="J46" s="801"/>
      <c r="K46" s="801"/>
      <c r="L46" s="801"/>
      <c r="M46" s="801"/>
      <c r="N46" s="801"/>
      <c r="O46" s="801"/>
    </row>
    <row r="47" spans="1:15">
      <c r="A47" s="794"/>
      <c r="B47" s="801"/>
      <c r="C47" s="801"/>
      <c r="D47" s="801"/>
      <c r="E47" s="801"/>
      <c r="F47" s="801"/>
      <c r="G47" s="801"/>
      <c r="H47" s="801"/>
      <c r="I47" s="801"/>
      <c r="J47" s="801"/>
      <c r="K47" s="801"/>
      <c r="L47" s="801"/>
      <c r="M47" s="801"/>
      <c r="N47" s="801"/>
      <c r="O47" s="801"/>
    </row>
    <row r="48" spans="1:15">
      <c r="A48" s="794"/>
      <c r="B48" s="801"/>
      <c r="C48" s="801"/>
      <c r="D48" s="801"/>
      <c r="E48" s="801"/>
      <c r="F48" s="801"/>
      <c r="G48" s="801"/>
      <c r="H48" s="801"/>
      <c r="I48" s="801"/>
      <c r="J48" s="801"/>
      <c r="K48" s="801"/>
      <c r="L48" s="801"/>
      <c r="M48" s="801"/>
      <c r="N48" s="801"/>
      <c r="O48" s="801"/>
    </row>
    <row r="49" spans="1:15">
      <c r="A49" s="795"/>
      <c r="B49" s="795"/>
      <c r="C49" s="795"/>
      <c r="D49" s="795"/>
      <c r="E49" s="795"/>
      <c r="F49" s="795"/>
      <c r="G49" s="795"/>
      <c r="H49" s="795"/>
      <c r="I49" s="795"/>
      <c r="J49" s="795"/>
      <c r="K49" s="795"/>
      <c r="L49" s="795"/>
      <c r="M49" s="795"/>
      <c r="N49" s="795"/>
      <c r="O49" s="795"/>
    </row>
    <row r="50" spans="1:15">
      <c r="A50" s="795"/>
      <c r="B50" s="795"/>
      <c r="C50" s="795"/>
      <c r="D50" s="795"/>
      <c r="E50" s="795"/>
      <c r="F50" s="795"/>
      <c r="G50" s="795"/>
      <c r="H50" s="795"/>
      <c r="I50" s="795"/>
      <c r="J50" s="795"/>
      <c r="K50" s="795"/>
      <c r="L50" s="795"/>
      <c r="M50" s="795"/>
      <c r="N50" s="795"/>
      <c r="O50" s="795"/>
    </row>
  </sheetData>
  <mergeCells count="4">
    <mergeCell ref="B3:E3"/>
    <mergeCell ref="F3:I3"/>
    <mergeCell ref="J3:M3"/>
    <mergeCell ref="N3:Q3"/>
  </mergeCells>
  <pageMargins left="0.7" right="0.7" top="0.75" bottom="0.75" header="0.3" footer="0.3"/>
</worksheet>
</file>

<file path=xl/worksheets/sheet171.xml><?xml version="1.0" encoding="utf-8"?>
<worksheet xmlns="http://schemas.openxmlformats.org/spreadsheetml/2006/main" xmlns:r="http://schemas.openxmlformats.org/officeDocument/2006/relationships">
  <dimension ref="A1:A33"/>
  <sheetViews>
    <sheetView view="pageBreakPreview" zoomScale="60" workbookViewId="0">
      <selection activeCell="R37" sqref="R37"/>
    </sheetView>
  </sheetViews>
  <sheetFormatPr defaultRowHeight="11.25"/>
  <cols>
    <col min="1" max="16384" width="9.140625" style="277"/>
  </cols>
  <sheetData>
    <row r="1" spans="1:1">
      <c r="A1" s="277" t="s">
        <v>1130</v>
      </c>
    </row>
    <row r="3" spans="1:1">
      <c r="A3" s="277" t="str">
        <f>TabA1!A1</f>
        <v>Table A1: Personal Consumption per Capita, OECD, 1980-2009 (2000 US dollars)</v>
      </c>
    </row>
    <row r="4" spans="1:1">
      <c r="A4" s="277" t="str">
        <f>TabA2!A1</f>
        <v>Table A2: Average Family Size, OECD, 1980-2009 (persons)</v>
      </c>
    </row>
    <row r="5" spans="1:1">
      <c r="A5" s="277" t="str">
        <f>TabA3!A1</f>
        <v>Table A3: Adjusted Relative Cost of Leisure per Capita, OECD, 1980-2009 (2000 US dollars)</v>
      </c>
    </row>
    <row r="6" spans="1:1">
      <c r="A6" s="277" t="str">
        <f>TabA3a!A1</f>
        <v>Table A3a: Average Annual Number of Hours Worked per Employed Person</v>
      </c>
    </row>
    <row r="7" spans="1:1">
      <c r="A7" s="277" t="str">
        <f>TabA4!A1</f>
        <v>Table A4: Government Final Consumption Expenditures per Capita, 1980-2009 (2000 US dollars)</v>
      </c>
    </row>
    <row r="8" spans="1:1">
      <c r="A8" s="277" t="str">
        <f>TabA5!A1</f>
        <v>Table A5: Life Expectancy at Birth, Total Population, OECD, 1980-2009 (years)</v>
      </c>
    </row>
    <row r="9" spans="1:1">
      <c r="A9" s="277" t="str">
        <f>TabA6!A1</f>
        <v>Table A6: Total Net Stock of Fixed Capital per Capita, OECD, 1980-2009 (2000 US dollars)</v>
      </c>
    </row>
    <row r="10" spans="1:1">
      <c r="A10" s="277" t="str">
        <f>TabA7!A1</f>
        <v>Table A7: Per-Capita Stock of R&amp;D, OECD, 1980-2009 (millions of 2000 US dollars)</v>
      </c>
    </row>
    <row r="11" spans="1:1">
      <c r="A11" s="277" t="str">
        <f>TabA8!A1</f>
        <v>Table A8: Total Net International Investment Position per Capita, OECD, 1980-2009 (2000 US dollars)</v>
      </c>
    </row>
    <row r="12" spans="1:1">
      <c r="A12" s="277" t="str">
        <f>TabA9!A1</f>
        <v>Table A9: Human Capital Stock per Capita, OECD, 1980-2009 (2000 US dollars)</v>
      </c>
    </row>
    <row r="13" spans="1:1">
      <c r="A13" s="277" t="str">
        <f>TabA10!A1</f>
        <v>Table A10: Greenhouse Gas Emission Cost per Capita, OECD, 1980-2009 (2000 US dollars)</v>
      </c>
    </row>
    <row r="14" spans="1:1">
      <c r="A14" s="277" t="str">
        <f>TabA11!A1</f>
        <v>Table A11: Gini Coefficient, OECD, 1980-2009</v>
      </c>
    </row>
    <row r="15" spans="1:1">
      <c r="A15" s="277" t="str">
        <f>TabA12!A1</f>
        <v>Table A12: Poverty Rate, OECD, 1980-2009 (per cent)</v>
      </c>
    </row>
    <row r="16" spans="1:1">
      <c r="A16" s="277" t="str">
        <f>TabA13!A1</f>
        <v>Table A13: Poverty Gap, OECD, 1980-2009 (per cent of poverty line)</v>
      </c>
    </row>
    <row r="17" spans="1:1">
      <c r="A17" s="277" t="str">
        <f>TabA14!A1</f>
        <v>Table A14: Poverty Intensity, OECD, 1980-2009</v>
      </c>
    </row>
    <row r="18" spans="1:1">
      <c r="A18" s="277" t="str">
        <f>TabA15!A1</f>
        <v>Table A15: Unemployment Rate (Total Unemployment/Labour Force), OECD, 1980-2009 (per cent)</v>
      </c>
    </row>
    <row r="19" spans="1:1">
      <c r="A19" s="277" t="str">
        <f>TabA16!A1</f>
        <v>Table A16: Average Gross Replacement Rate, OECD, 1980-2009</v>
      </c>
    </row>
    <row r="20" spans="1:1">
      <c r="A20" s="277" t="str">
        <f>TabA17!A1</f>
        <v>Table A17: Scaled Employment Protection, OECD, 1980-2009</v>
      </c>
    </row>
    <row r="21" spans="1:1">
      <c r="A21" s="277" t="str">
        <f>TabA18!A1</f>
        <v>Table A18: Medical Care Expenses as a share of Disposable Income, OECD, 1980-2009 (per cent)</v>
      </c>
    </row>
    <row r="22" spans="1:1">
      <c r="A22" s="277" t="str">
        <f>TabA19!A1</f>
        <v>Table A19: Scaled Security from Risk of Illness, OECD, 1980-2009</v>
      </c>
    </row>
    <row r="23" spans="1:1">
      <c r="A23" s="277" t="str">
        <f>TabA20!A1</f>
        <v>Table A20: Divorce Rate, OECD, 1980-2009 (incidence of divorce per 1,000 inhabitants)</v>
      </c>
    </row>
    <row r="24" spans="1:1">
      <c r="A24" s="277" t="str">
        <f>TabA21!A1</f>
        <v>Table A21: Poverty Rate for Single Women with Children Under 18, OECD, 1980-2009 (per cent)</v>
      </c>
    </row>
    <row r="25" spans="1:1">
      <c r="A25" s="277" t="str">
        <f>TabA22!A1</f>
        <v>Table A22: Poverty Gap for Single Women with Children under 18, OECD, 1980-2009 (per cent)</v>
      </c>
    </row>
    <row r="26" spans="1:1">
      <c r="A26" s="277" t="str">
        <f>TabA23!A1</f>
        <v>Table A23: Scaled Security from Single Parent Poverty, OECD, 1980-2009</v>
      </c>
    </row>
    <row r="27" spans="1:1">
      <c r="A27" s="277" t="str">
        <f>TabA24!A1</f>
        <v>Table A24: Elderly Poverty Rate, OECD, 1980-2009 (per cent)</v>
      </c>
    </row>
    <row r="28" spans="1:1">
      <c r="A28" s="277" t="str">
        <f>TabA25!A1</f>
        <v>Table A25: Elderly Poverty Gap, OECD, 1980-2009 (per cent)</v>
      </c>
    </row>
    <row r="29" spans="1:1">
      <c r="A29" s="277" t="str">
        <f>TabA26!A1</f>
        <v>Table A26: Scaled Security from the Risk of Elderly Poverty, OECD, 1980-2009</v>
      </c>
    </row>
    <row r="30" spans="1:1">
      <c r="A30" s="277" t="str">
        <f>TabA27!A1</f>
        <v>Table A27: Population Patterns Used to Calculate the Weights for the Index of Security, OECD, 1980-2009</v>
      </c>
    </row>
    <row r="31" spans="1:1">
      <c r="A31" s="277" t="str">
        <f>TabA28!A1</f>
        <v>Table A28: Overall Index of Economic Well-being under Alternative Weighting Schemes, OECD, 1980-2009 --- Alternative 1</v>
      </c>
    </row>
    <row r="32" spans="1:1">
      <c r="A32" s="277" t="str">
        <f>TabA29!A1</f>
        <v>Table A29: Overall Index of Economic Well-being under Alternative Weighting Schemes, OECD, 1980-2009 --- Alternative 2</v>
      </c>
    </row>
    <row r="33" spans="1:1">
      <c r="A33" s="277" t="str">
        <f>TabA30!A1</f>
        <v>Table A30: Overall Index of Economic Well-being under Alternative Weighting Schemes, OECD, 1980-2009 --- Alternative 3</v>
      </c>
    </row>
  </sheetData>
  <pageMargins left="0.7" right="0.7" top="0.75" bottom="0.75" header="0.3" footer="0.3"/>
  <pageSetup orientation="portrait" horizontalDpi="300" verticalDpi="300" r:id="rId1"/>
</worksheet>
</file>

<file path=xl/worksheets/sheet172.xml><?xml version="1.0" encoding="utf-8"?>
<worksheet xmlns="http://schemas.openxmlformats.org/spreadsheetml/2006/main" xmlns:r="http://schemas.openxmlformats.org/officeDocument/2006/relationships">
  <dimension ref="A1:O50"/>
  <sheetViews>
    <sheetView view="pageBreakPreview" topLeftCell="A5" zoomScale="60" workbookViewId="0">
      <selection activeCell="R37" sqref="R37"/>
    </sheetView>
  </sheetViews>
  <sheetFormatPr defaultRowHeight="11.25"/>
  <cols>
    <col min="1" max="16384" width="9.140625" style="792"/>
  </cols>
  <sheetData>
    <row r="1" spans="1:15">
      <c r="A1" s="277" t="s">
        <v>1079</v>
      </c>
    </row>
    <row r="3" spans="1:15">
      <c r="A3" s="662"/>
      <c r="B3" s="662" t="s">
        <v>281</v>
      </c>
      <c r="C3" s="662" t="s">
        <v>75</v>
      </c>
      <c r="D3" s="662" t="s">
        <v>272</v>
      </c>
      <c r="E3" s="662" t="s">
        <v>76</v>
      </c>
      <c r="F3" s="662" t="s">
        <v>77</v>
      </c>
      <c r="G3" s="662" t="s">
        <v>78</v>
      </c>
      <c r="H3" s="662" t="s">
        <v>287</v>
      </c>
      <c r="I3" s="662" t="s">
        <v>79</v>
      </c>
      <c r="J3" s="662" t="s">
        <v>80</v>
      </c>
      <c r="K3" s="662" t="s">
        <v>290</v>
      </c>
      <c r="L3" s="662" t="s">
        <v>81</v>
      </c>
      <c r="M3" s="662" t="s">
        <v>292</v>
      </c>
      <c r="N3" s="662" t="s">
        <v>293</v>
      </c>
      <c r="O3" s="662" t="s">
        <v>273</v>
      </c>
    </row>
    <row r="4" spans="1:15">
      <c r="A4" s="277">
        <v>1980</v>
      </c>
      <c r="B4" s="806">
        <f>'1'!B24</f>
        <v>11683.940141385461</v>
      </c>
      <c r="C4" s="806">
        <f>'1'!N24</f>
        <v>10523.779388339433</v>
      </c>
      <c r="D4" s="806">
        <f>'1'!Z24</f>
        <v>11917.035063817526</v>
      </c>
      <c r="E4" s="806">
        <f>'1'!AL24</f>
        <v>10321.482099110002</v>
      </c>
      <c r="F4" s="806">
        <f>'1'!AX24</f>
        <v>8191.7761960524358</v>
      </c>
      <c r="G4" s="806">
        <f>'1'!BJ24</f>
        <v>10762.34204088462</v>
      </c>
      <c r="H4" s="806">
        <f>'1'!BV24</f>
        <v>10791.840941146875</v>
      </c>
      <c r="I4" s="806">
        <f>'1'!CH24</f>
        <v>10022.952217143609</v>
      </c>
      <c r="J4" s="806">
        <f>'1'!CT24</f>
        <v>11726.885960970269</v>
      </c>
      <c r="K4" s="806">
        <f>'1'!DF24</f>
        <v>9600.3596769107789</v>
      </c>
      <c r="L4" s="806">
        <f>'1'!DR24</f>
        <v>8516.4711117027509</v>
      </c>
      <c r="M4" s="807">
        <f>'1'!ED24</f>
        <v>10419.904249956768</v>
      </c>
      <c r="N4" s="807">
        <f>'1'!EP24</f>
        <v>9535.2440832703778</v>
      </c>
      <c r="O4" s="807">
        <f>'1'!FB24</f>
        <v>14866.565929081558</v>
      </c>
    </row>
    <row r="5" spans="1:15">
      <c r="A5" s="277">
        <f>A4+1</f>
        <v>1981</v>
      </c>
      <c r="B5" s="806">
        <f>'1'!B25</f>
        <v>12081.370235911041</v>
      </c>
      <c r="C5" s="806">
        <f>'1'!N25</f>
        <v>10572.209695713</v>
      </c>
      <c r="D5" s="806">
        <f>'1'!Z25</f>
        <v>11865.781508085824</v>
      </c>
      <c r="E5" s="806">
        <f>'1'!AL25</f>
        <v>10159.126467041875</v>
      </c>
      <c r="F5" s="806">
        <f>'1'!AX25</f>
        <v>8288.1694004050187</v>
      </c>
      <c r="G5" s="806">
        <f>'1'!BJ25</f>
        <v>10929.04566604253</v>
      </c>
      <c r="H5" s="806">
        <f>'1'!BV25</f>
        <v>10734.616263161402</v>
      </c>
      <c r="I5" s="806">
        <f>'1'!CH25</f>
        <v>10171.62994064154</v>
      </c>
      <c r="J5" s="806">
        <f>'1'!CT25</f>
        <v>11237.192113887855</v>
      </c>
      <c r="K5" s="806">
        <f>'1'!DF25</f>
        <v>9574.7175747909605</v>
      </c>
      <c r="L5" s="806">
        <f>'1'!DR25</f>
        <v>8379.01425779907</v>
      </c>
      <c r="M5" s="807">
        <f>'1'!ED25</f>
        <v>10318.931796374267</v>
      </c>
      <c r="N5" s="807">
        <f>'1'!EP25</f>
        <v>9534.1802604584736</v>
      </c>
      <c r="O5" s="807">
        <f>'1'!FB25</f>
        <v>14925.336253278481</v>
      </c>
    </row>
    <row r="6" spans="1:15">
      <c r="A6" s="277">
        <f t="shared" ref="A6:A33" si="0">A5+1</f>
        <v>1982</v>
      </c>
      <c r="B6" s="806">
        <f>'1'!B26</f>
        <v>12136.044981925888</v>
      </c>
      <c r="C6" s="806">
        <f>'1'!N26</f>
        <v>10833.404001969218</v>
      </c>
      <c r="D6" s="806">
        <f>'1'!Z26</f>
        <v>11412.36531884603</v>
      </c>
      <c r="E6" s="806">
        <f>'1'!AL26</f>
        <v>10319.922618367518</v>
      </c>
      <c r="F6" s="806">
        <f>'1'!AX26</f>
        <v>8638.5891547441024</v>
      </c>
      <c r="G6" s="806">
        <f>'1'!BJ26</f>
        <v>11214.469602207499</v>
      </c>
      <c r="H6" s="806">
        <f>'1'!BV26</f>
        <v>10625.807346987705</v>
      </c>
      <c r="I6" s="806">
        <f>'1'!CH26</f>
        <v>10264.529990719537</v>
      </c>
      <c r="J6" s="806">
        <f>'1'!CT26</f>
        <v>11057.99840861614</v>
      </c>
      <c r="K6" s="806">
        <f>'1'!DF26</f>
        <v>9623.0883479736494</v>
      </c>
      <c r="L6" s="806">
        <f>'1'!DR26</f>
        <v>8337.2864372852946</v>
      </c>
      <c r="M6" s="807">
        <f>'1'!ED26</f>
        <v>10391.99278553898</v>
      </c>
      <c r="N6" s="807">
        <f>'1'!EP26</f>
        <v>9636.8363283686049</v>
      </c>
      <c r="O6" s="807">
        <f>'1'!FB26</f>
        <v>14950.907565562989</v>
      </c>
    </row>
    <row r="7" spans="1:15">
      <c r="A7" s="277">
        <f t="shared" si="0"/>
        <v>1983</v>
      </c>
      <c r="B7" s="806">
        <f>'1'!B27</f>
        <v>12150.441513398242</v>
      </c>
      <c r="C7" s="806">
        <f>'1'!N27</f>
        <v>10819.288983773513</v>
      </c>
      <c r="D7" s="806">
        <f>'1'!Z27</f>
        <v>11592.822706951001</v>
      </c>
      <c r="E7" s="806">
        <f>'1'!AL27</f>
        <v>10528.722028086486</v>
      </c>
      <c r="F7" s="806">
        <f>'1'!AX27</f>
        <v>8873.0083150467326</v>
      </c>
      <c r="G7" s="806">
        <f>'1'!BJ27</f>
        <v>11249.727429918004</v>
      </c>
      <c r="H7" s="806">
        <f>'1'!BV27</f>
        <v>10797.451928524666</v>
      </c>
      <c r="I7" s="806">
        <f>'1'!CH27</f>
        <v>10241.159193371894</v>
      </c>
      <c r="J7" s="806">
        <f>'1'!CT27</f>
        <v>11137.882650218171</v>
      </c>
      <c r="K7" s="806">
        <f>'1'!DF27</f>
        <v>9783.5504610144417</v>
      </c>
      <c r="L7" s="806">
        <f>'1'!DR27</f>
        <v>8330.5136724332297</v>
      </c>
      <c r="M7" s="807">
        <f>'1'!ED27</f>
        <v>10158.744458253203</v>
      </c>
      <c r="N7" s="807">
        <f>'1'!EP27</f>
        <v>10035.397469243804</v>
      </c>
      <c r="O7" s="807">
        <f>'1'!FB27</f>
        <v>15637.67232129532</v>
      </c>
    </row>
    <row r="8" spans="1:15">
      <c r="A8" s="277">
        <f t="shared" si="0"/>
        <v>1984</v>
      </c>
      <c r="B8" s="806">
        <f>'1'!B28</f>
        <v>12200.704214142062</v>
      </c>
      <c r="C8" s="806">
        <f>'1'!N28</f>
        <v>10856.572655719385</v>
      </c>
      <c r="D8" s="806">
        <f>'1'!Z28</f>
        <v>11968.1803847335</v>
      </c>
      <c r="E8" s="806">
        <f>'1'!AL28</f>
        <v>10932.333017982479</v>
      </c>
      <c r="F8" s="806">
        <f>'1'!AX28</f>
        <v>9133.9969172206893</v>
      </c>
      <c r="G8" s="806">
        <f>'1'!BJ28</f>
        <v>11281.689525710515</v>
      </c>
      <c r="H8" s="806">
        <f>'1'!BV28</f>
        <v>11040.076701991398</v>
      </c>
      <c r="I8" s="806">
        <f>'1'!CH28</f>
        <v>10539.789236689974</v>
      </c>
      <c r="J8" s="806">
        <f>'1'!CT28</f>
        <v>11230.06764124765</v>
      </c>
      <c r="K8" s="806">
        <f>'1'!DF28</f>
        <v>10078.363519092571</v>
      </c>
      <c r="L8" s="806">
        <f>'1'!DR28</f>
        <v>8278.9501170661642</v>
      </c>
      <c r="M8" s="807">
        <f>'1'!ED28</f>
        <v>10351.453259340724</v>
      </c>
      <c r="N8" s="807">
        <f>'1'!EP28</f>
        <v>10242.799739865464</v>
      </c>
      <c r="O8" s="807">
        <f>'1'!FB28</f>
        <v>16294.25222905384</v>
      </c>
    </row>
    <row r="9" spans="1:15">
      <c r="A9" s="277">
        <f t="shared" si="0"/>
        <v>1985</v>
      </c>
      <c r="B9" s="806">
        <f>'1'!B29</f>
        <v>12615.564230935384</v>
      </c>
      <c r="C9" s="806">
        <f>'1'!N29</f>
        <v>11159.920681733483</v>
      </c>
      <c r="D9" s="806">
        <f>'1'!Z29</f>
        <v>12446.640643107712</v>
      </c>
      <c r="E9" s="806">
        <f>'1'!AL29</f>
        <v>11394.123287931638</v>
      </c>
      <c r="F9" s="806">
        <f>'1'!AX29</f>
        <v>9434.8598354219994</v>
      </c>
      <c r="G9" s="806">
        <f>'1'!BJ29</f>
        <v>11443.52549893942</v>
      </c>
      <c r="H9" s="806">
        <f>'1'!BV29</f>
        <v>11259.043477443896</v>
      </c>
      <c r="I9" s="806">
        <f>'1'!CH29</f>
        <v>10840.183185754902</v>
      </c>
      <c r="J9" s="806">
        <f>'1'!CT29</f>
        <v>11373.767952769902</v>
      </c>
      <c r="K9" s="806">
        <f>'1'!DF29</f>
        <v>11021.694897329255</v>
      </c>
      <c r="L9" s="806">
        <f>'1'!DR29</f>
        <v>8436.9513440020437</v>
      </c>
      <c r="M9" s="807">
        <f>'1'!ED29</f>
        <v>10675.799946070789</v>
      </c>
      <c r="N9" s="807">
        <f>'1'!EP29</f>
        <v>10602.820916428647</v>
      </c>
      <c r="O9" s="807">
        <f>'1'!FB29</f>
        <v>16983.239470537512</v>
      </c>
    </row>
    <row r="10" spans="1:15">
      <c r="A10" s="277">
        <f t="shared" si="0"/>
        <v>1986</v>
      </c>
      <c r="B10" s="806">
        <f>'1'!B30</f>
        <v>12667.307228635511</v>
      </c>
      <c r="C10" s="806">
        <f>'1'!N30</f>
        <v>11457.27084748101</v>
      </c>
      <c r="D10" s="806">
        <f>'1'!Z30</f>
        <v>12786.687564597238</v>
      </c>
      <c r="E10" s="806">
        <f>'1'!AL30</f>
        <v>12233.100334739613</v>
      </c>
      <c r="F10" s="806">
        <f>'1'!AX30</f>
        <v>9743.4114573846073</v>
      </c>
      <c r="G10" s="806">
        <f>'1'!BJ30</f>
        <v>11794.137282759</v>
      </c>
      <c r="H10" s="806">
        <f>'1'!BV30</f>
        <v>11677.897590083494</v>
      </c>
      <c r="I10" s="806">
        <f>'1'!CH30</f>
        <v>11281.237114949741</v>
      </c>
      <c r="J10" s="806">
        <f>'1'!CT30</f>
        <v>11537.315981182986</v>
      </c>
      <c r="K10" s="806">
        <f>'1'!DF30</f>
        <v>11537.045044868297</v>
      </c>
      <c r="L10" s="806">
        <f>'1'!DR30</f>
        <v>8694.2376451896307</v>
      </c>
      <c r="M10" s="807">
        <f>'1'!ED30</f>
        <v>11213.905645580844</v>
      </c>
      <c r="N10" s="807">
        <f>'1'!EP30</f>
        <v>11278.876942731704</v>
      </c>
      <c r="O10" s="807">
        <f>'1'!FB30</f>
        <v>17483.209384317357</v>
      </c>
    </row>
    <row r="11" spans="1:15">
      <c r="A11" s="277">
        <f t="shared" si="0"/>
        <v>1987</v>
      </c>
      <c r="B11" s="806">
        <f>'1'!B31</f>
        <v>12836.758696867797</v>
      </c>
      <c r="C11" s="806">
        <f>'1'!N31</f>
        <v>11662.105710490023</v>
      </c>
      <c r="D11" s="806">
        <f>'1'!Z31</f>
        <v>13144.015645121064</v>
      </c>
      <c r="E11" s="806">
        <f>'1'!AL31</f>
        <v>11976.829552696396</v>
      </c>
      <c r="F11" s="806">
        <f>'1'!AX31</f>
        <v>10190.918580333955</v>
      </c>
      <c r="G11" s="806">
        <f>'1'!BJ31</f>
        <v>12106.298045685828</v>
      </c>
      <c r="H11" s="806">
        <f>'1'!BV31</f>
        <v>12087.226261699603</v>
      </c>
      <c r="I11" s="806">
        <f>'1'!CH31</f>
        <v>11692.764925646108</v>
      </c>
      <c r="J11" s="806">
        <f>'1'!CT31</f>
        <v>11558.206647041357</v>
      </c>
      <c r="K11" s="806">
        <f>'1'!DF31</f>
        <v>11394.645251858154</v>
      </c>
      <c r="L11" s="806">
        <f>'1'!DR31</f>
        <v>9188.3405596216217</v>
      </c>
      <c r="M11" s="807">
        <f>'1'!ED31</f>
        <v>11774.550319325226</v>
      </c>
      <c r="N11" s="807">
        <f>'1'!EP31</f>
        <v>11871.818961768447</v>
      </c>
      <c r="O11" s="807">
        <f>'1'!FB31</f>
        <v>17848.061800162686</v>
      </c>
    </row>
    <row r="12" spans="1:15">
      <c r="A12" s="277">
        <f t="shared" si="0"/>
        <v>1988</v>
      </c>
      <c r="B12" s="806">
        <f>'1'!B32</f>
        <v>13082.833401129346</v>
      </c>
      <c r="C12" s="806">
        <f>'1'!N32</f>
        <v>12014.131133476903</v>
      </c>
      <c r="D12" s="806">
        <f>'1'!Z32</f>
        <v>13529.737860752932</v>
      </c>
      <c r="E12" s="806">
        <f>'1'!AL32</f>
        <v>11763.829746649328</v>
      </c>
      <c r="F12" s="806">
        <f>'1'!AX32</f>
        <v>10771.183498452574</v>
      </c>
      <c r="G12" s="806">
        <f>'1'!BJ32</f>
        <v>12415.564154651525</v>
      </c>
      <c r="H12" s="806">
        <f>'1'!BV32</f>
        <v>12340.259335064526</v>
      </c>
      <c r="I12" s="806">
        <f>'1'!CH32</f>
        <v>12166.634664594798</v>
      </c>
      <c r="J12" s="806">
        <f>'1'!CT32</f>
        <v>11657.17465805531</v>
      </c>
      <c r="K12" s="806">
        <f>'1'!DF32</f>
        <v>11075.547841956783</v>
      </c>
      <c r="L12" s="806">
        <f>'1'!DR32</f>
        <v>9611.7058532957853</v>
      </c>
      <c r="M12" s="807">
        <f>'1'!ED32</f>
        <v>12028.747458526672</v>
      </c>
      <c r="N12" s="807">
        <f>'1'!EP32</f>
        <v>12756.783298088409</v>
      </c>
      <c r="O12" s="807">
        <f>'1'!FB32</f>
        <v>18362.832087907234</v>
      </c>
    </row>
    <row r="13" spans="1:15">
      <c r="A13" s="277">
        <f t="shared" si="0"/>
        <v>1989</v>
      </c>
      <c r="B13" s="806">
        <f>'1'!B33</f>
        <v>13544.746533022728</v>
      </c>
      <c r="C13" s="806">
        <f>'1'!N33</f>
        <v>12359.357508608997</v>
      </c>
      <c r="D13" s="806">
        <f>'1'!Z33</f>
        <v>13735.133055366819</v>
      </c>
      <c r="E13" s="806">
        <f>'1'!AL33</f>
        <v>11754.720147447568</v>
      </c>
      <c r="F13" s="806">
        <f>'1'!AX33</f>
        <v>11321.054934442485</v>
      </c>
      <c r="G13" s="806">
        <f>'1'!BJ33</f>
        <v>12716.337229916542</v>
      </c>
      <c r="H13" s="806">
        <f>'1'!BV33</f>
        <v>12615.218140429472</v>
      </c>
      <c r="I13" s="806">
        <f>'1'!CH33</f>
        <v>12642.130112160479</v>
      </c>
      <c r="J13" s="806">
        <f>'1'!CT33</f>
        <v>11953.473903778986</v>
      </c>
      <c r="K13" s="806">
        <f>'1'!DF33</f>
        <v>10943.021889092794</v>
      </c>
      <c r="L13" s="806">
        <f>'1'!DR33</f>
        <v>10107.034642412962</v>
      </c>
      <c r="M13" s="807">
        <f>'1'!ED33</f>
        <v>12090.716775270856</v>
      </c>
      <c r="N13" s="807">
        <f>'1'!EP33</f>
        <v>13166.511834867853</v>
      </c>
      <c r="O13" s="807">
        <f>'1'!FB33</f>
        <v>18665.090758055816</v>
      </c>
    </row>
    <row r="14" spans="1:15">
      <c r="A14" s="277">
        <f t="shared" si="0"/>
        <v>1990</v>
      </c>
      <c r="B14" s="806">
        <f>'1'!B34</f>
        <v>13424.475371373455</v>
      </c>
      <c r="C14" s="806">
        <f>'1'!N34</f>
        <v>12721.89175612528</v>
      </c>
      <c r="D14" s="806">
        <f>'1'!Z34</f>
        <v>13677.114651565475</v>
      </c>
      <c r="E14" s="806">
        <f>'1'!AL34</f>
        <v>11823.985713764487</v>
      </c>
      <c r="F14" s="806">
        <f>'1'!AX34</f>
        <v>11138.884832997224</v>
      </c>
      <c r="G14" s="806">
        <f>'1'!BJ34</f>
        <v>12945.587532661657</v>
      </c>
      <c r="H14" s="806">
        <f>'1'!BV34</f>
        <v>13035.054659843301</v>
      </c>
      <c r="I14" s="806">
        <f>'1'!CH34</f>
        <v>12892.005033149546</v>
      </c>
      <c r="J14" s="806">
        <f>'1'!CT34</f>
        <v>12355.109087355748</v>
      </c>
      <c r="K14" s="806">
        <f>'1'!DF34</f>
        <v>10971.976090012789</v>
      </c>
      <c r="L14" s="806">
        <f>'1'!DR34</f>
        <v>10439.842660825167</v>
      </c>
      <c r="M14" s="807">
        <f>'1'!ED34</f>
        <v>11923.296553969723</v>
      </c>
      <c r="N14" s="807">
        <f>'1'!EP34</f>
        <v>13233.092714242064</v>
      </c>
      <c r="O14" s="807">
        <f>'1'!FB34</f>
        <v>18768.875675471747</v>
      </c>
    </row>
    <row r="15" spans="1:15">
      <c r="A15" s="277">
        <f t="shared" si="0"/>
        <v>1991</v>
      </c>
      <c r="B15" s="806">
        <f>'1'!B35</f>
        <v>13430.402023331168</v>
      </c>
      <c r="C15" s="806">
        <f>'1'!N35</f>
        <v>13057.743492905449</v>
      </c>
      <c r="D15" s="806">
        <f>'1'!Z35</f>
        <v>13291.011056994554</v>
      </c>
      <c r="E15" s="806">
        <f>'1'!AL35</f>
        <v>12005.448053088667</v>
      </c>
      <c r="F15" s="806">
        <f>'1'!AX35</f>
        <v>10666.821897923342</v>
      </c>
      <c r="G15" s="806">
        <f>'1'!BJ35</f>
        <v>12939.147597626199</v>
      </c>
      <c r="H15" s="806">
        <f>'1'!BV35</f>
        <v>13529.302068884013</v>
      </c>
      <c r="I15" s="806">
        <f>'1'!CH35</f>
        <v>13231.384062761852</v>
      </c>
      <c r="J15" s="806">
        <f>'1'!CT35</f>
        <v>12589.422857635725</v>
      </c>
      <c r="K15" s="806">
        <f>'1'!DF35</f>
        <v>11172.515524658591</v>
      </c>
      <c r="L15" s="806">
        <f>'1'!DR35</f>
        <v>10716.46176477197</v>
      </c>
      <c r="M15" s="807">
        <f>'1'!ED35</f>
        <v>11958.163717428171</v>
      </c>
      <c r="N15" s="807">
        <f>'1'!EP35</f>
        <v>12973.851542376993</v>
      </c>
      <c r="O15" s="807">
        <f>'1'!FB35</f>
        <v>18498.308963818738</v>
      </c>
    </row>
    <row r="16" spans="1:15">
      <c r="A16" s="277">
        <f t="shared" si="0"/>
        <v>1992</v>
      </c>
      <c r="B16" s="806">
        <f>'1'!B36</f>
        <v>13447.087729885812</v>
      </c>
      <c r="C16" s="806">
        <f>'1'!N36</f>
        <v>13251.5224645496</v>
      </c>
      <c r="D16" s="806">
        <f>'1'!Z36</f>
        <v>13323.485772404401</v>
      </c>
      <c r="E16" s="806">
        <f>'1'!AL36</f>
        <v>12260.884887647011</v>
      </c>
      <c r="F16" s="806">
        <f>'1'!AX36</f>
        <v>10182.896505804885</v>
      </c>
      <c r="G16" s="806">
        <f>'1'!BJ36</f>
        <v>12979.765111762246</v>
      </c>
      <c r="H16" s="806">
        <f>'1'!BV36</f>
        <v>13857.982260814693</v>
      </c>
      <c r="I16" s="806">
        <f>'1'!CH36</f>
        <v>13445.686235038889</v>
      </c>
      <c r="J16" s="806">
        <f>'1'!CT36</f>
        <v>12581.032801183714</v>
      </c>
      <c r="K16" s="806">
        <f>'1'!DF36</f>
        <v>11373.778070177443</v>
      </c>
      <c r="L16" s="806">
        <f>'1'!DR36</f>
        <v>10919.545174838056</v>
      </c>
      <c r="M16" s="807">
        <f>'1'!ED36</f>
        <v>11724.50375973456</v>
      </c>
      <c r="N16" s="807">
        <f>'1'!EP36</f>
        <v>12999.988299169065</v>
      </c>
      <c r="O16" s="807">
        <f>'1'!FB36</f>
        <v>18816.093840558904</v>
      </c>
    </row>
    <row r="17" spans="1:15">
      <c r="A17" s="277">
        <f t="shared" si="0"/>
        <v>1993</v>
      </c>
      <c r="B17" s="806">
        <f>'1'!B37</f>
        <v>13583.026973017573</v>
      </c>
      <c r="C17" s="806">
        <f>'1'!N37</f>
        <v>13127.738359847548</v>
      </c>
      <c r="D17" s="806">
        <f>'1'!Z37</f>
        <v>13405.952168724532</v>
      </c>
      <c r="E17" s="806">
        <f>'1'!AL37</f>
        <v>12151.898498907802</v>
      </c>
      <c r="F17" s="806">
        <f>'1'!AX37</f>
        <v>9766.3786300374941</v>
      </c>
      <c r="G17" s="806">
        <f>'1'!BJ37</f>
        <v>12895.949109814859</v>
      </c>
      <c r="H17" s="806">
        <f>'1'!BV37</f>
        <v>13847.803316231415</v>
      </c>
      <c r="I17" s="806">
        <f>'1'!CH37</f>
        <v>13023.247391288758</v>
      </c>
      <c r="J17" s="806">
        <f>'1'!CT37</f>
        <v>12590.263065277835</v>
      </c>
      <c r="K17" s="806">
        <f>'1'!DF37</f>
        <v>11576.880073390874</v>
      </c>
      <c r="L17" s="806">
        <f>'1'!DR37</f>
        <v>10673.603143642218</v>
      </c>
      <c r="M17" s="807">
        <f>'1'!ED37</f>
        <v>11233.374558226578</v>
      </c>
      <c r="N17" s="807">
        <f>'1'!EP37</f>
        <v>13309.859840228051</v>
      </c>
      <c r="O17" s="807">
        <f>'1'!FB37</f>
        <v>19215.812934793754</v>
      </c>
    </row>
    <row r="18" spans="1:15">
      <c r="A18" s="277">
        <f t="shared" si="0"/>
        <v>1994</v>
      </c>
      <c r="B18" s="806">
        <f>'1'!B38</f>
        <v>14135.84220441754</v>
      </c>
      <c r="C18" s="806">
        <f>'1'!N38</f>
        <v>13396.349775366492</v>
      </c>
      <c r="D18" s="806">
        <f>'1'!Z38</f>
        <v>13662.915066471489</v>
      </c>
      <c r="E18" s="806">
        <f>'1'!AL38</f>
        <v>12875.335009142507</v>
      </c>
      <c r="F18" s="806">
        <f>'1'!AX38</f>
        <v>9965.3485183797384</v>
      </c>
      <c r="G18" s="806">
        <f>'1'!BJ38</f>
        <v>13036.199521618464</v>
      </c>
      <c r="H18" s="806">
        <f>'1'!BV38</f>
        <v>14062.179752364595</v>
      </c>
      <c r="I18" s="806">
        <f>'1'!CH38</f>
        <v>13221.679902272268</v>
      </c>
      <c r="J18" s="806">
        <f>'1'!CT38</f>
        <v>12760.519879344316</v>
      </c>
      <c r="K18" s="806">
        <f>'1'!DF38</f>
        <v>11912.46988134232</v>
      </c>
      <c r="L18" s="806">
        <f>'1'!DR38</f>
        <v>10755.419841906676</v>
      </c>
      <c r="M18" s="807">
        <f>'1'!ED38</f>
        <v>11384.4551745839</v>
      </c>
      <c r="N18" s="807">
        <f>'1'!EP38</f>
        <v>13646.4154539802</v>
      </c>
      <c r="O18" s="807">
        <f>'1'!FB38</f>
        <v>19691.087401647506</v>
      </c>
    </row>
    <row r="19" spans="1:15">
      <c r="A19" s="277">
        <f t="shared" si="0"/>
        <v>1995</v>
      </c>
      <c r="B19" s="806">
        <f>'1'!B39</f>
        <v>14454.522455655993</v>
      </c>
      <c r="C19" s="806">
        <f>'1'!N39</f>
        <v>13573.240454903002</v>
      </c>
      <c r="D19" s="806">
        <f>'1'!Z39</f>
        <v>13799.918552831465</v>
      </c>
      <c r="E19" s="806">
        <f>'1'!AL39</f>
        <v>13040.417358241184</v>
      </c>
      <c r="F19" s="806">
        <f>'1'!AX39</f>
        <v>10364.172694406147</v>
      </c>
      <c r="G19" s="806">
        <f>'1'!BJ39</f>
        <v>13191.061632282934</v>
      </c>
      <c r="H19" s="806">
        <f>'1'!BV39</f>
        <v>14311.955069278396</v>
      </c>
      <c r="I19" s="806">
        <f>'1'!CH39</f>
        <v>13418.020072756621</v>
      </c>
      <c r="J19" s="806">
        <f>'1'!CT39</f>
        <v>13038.136650240665</v>
      </c>
      <c r="K19" s="806">
        <f>'1'!DF39</f>
        <v>12325.718723647044</v>
      </c>
      <c r="L19" s="806">
        <f>'1'!DR39</f>
        <v>10924.146536106316</v>
      </c>
      <c r="M19" s="807">
        <f>'1'!ED39</f>
        <v>11467.781041426384</v>
      </c>
      <c r="N19" s="807">
        <f>'1'!EP39</f>
        <v>13859.753384902186</v>
      </c>
      <c r="O19" s="807">
        <f>'1'!FB39</f>
        <v>19978.091229872607</v>
      </c>
    </row>
    <row r="20" spans="1:15">
      <c r="A20" s="277">
        <f t="shared" si="0"/>
        <v>1996</v>
      </c>
      <c r="B20" s="806">
        <f>'1'!B40</f>
        <v>14633.511741385124</v>
      </c>
      <c r="C20" s="806">
        <f>'1'!N40</f>
        <v>13817.715648075311</v>
      </c>
      <c r="D20" s="806">
        <f>'1'!Z40</f>
        <v>14014.72649937272</v>
      </c>
      <c r="E20" s="806">
        <f>'1'!AL40</f>
        <v>13255.541288457445</v>
      </c>
      <c r="F20" s="806">
        <f>'1'!AX40</f>
        <v>10718.977082506168</v>
      </c>
      <c r="G20" s="806">
        <f>'1'!BJ40</f>
        <v>13345.197704372111</v>
      </c>
      <c r="H20" s="806">
        <f>'1'!BV40</f>
        <v>14493.918376346855</v>
      </c>
      <c r="I20" s="806">
        <f>'1'!CH40</f>
        <v>13540.273084117711</v>
      </c>
      <c r="J20" s="806">
        <f>'1'!CT40</f>
        <v>13532.811112292526</v>
      </c>
      <c r="K20" s="806">
        <f>'1'!DF40</f>
        <v>13081.873592602524</v>
      </c>
      <c r="L20" s="806">
        <f>'1'!DR40</f>
        <v>11147.075109732312</v>
      </c>
      <c r="M20" s="807">
        <f>'1'!ED40</f>
        <v>11660.540737835745</v>
      </c>
      <c r="N20" s="807">
        <f>'1'!EP40</f>
        <v>14386.076315929737</v>
      </c>
      <c r="O20" s="807">
        <f>'1'!FB40</f>
        <v>20424.546979621282</v>
      </c>
    </row>
    <row r="21" spans="1:15">
      <c r="A21" s="277">
        <f t="shared" si="0"/>
        <v>1997</v>
      </c>
      <c r="B21" s="806">
        <f>'1'!B41</f>
        <v>15149.583118289096</v>
      </c>
      <c r="C21" s="806">
        <f>'1'!N41</f>
        <v>14049.664823838586</v>
      </c>
      <c r="D21" s="806">
        <f>'1'!Z41</f>
        <v>14522.816349964951</v>
      </c>
      <c r="E21" s="806">
        <f>'1'!AL41</f>
        <v>13603.735816697697</v>
      </c>
      <c r="F21" s="806">
        <f>'1'!AX41</f>
        <v>11031.962688805068</v>
      </c>
      <c r="G21" s="806">
        <f>'1'!BJ41</f>
        <v>13340.490226664979</v>
      </c>
      <c r="H21" s="806">
        <f>'1'!BV41</f>
        <v>14583.114077139924</v>
      </c>
      <c r="I21" s="806">
        <f>'1'!CH41</f>
        <v>13963.002992878146</v>
      </c>
      <c r="J21" s="806">
        <f>'1'!CT41</f>
        <v>13932.276822406879</v>
      </c>
      <c r="K21" s="806">
        <f>'1'!DF41</f>
        <v>13442.812733886725</v>
      </c>
      <c r="L21" s="806">
        <f>'1'!DR41</f>
        <v>11472.616423745774</v>
      </c>
      <c r="M21" s="807">
        <f>'1'!ED41</f>
        <v>11983.354975380866</v>
      </c>
      <c r="N21" s="807">
        <f>'1'!EP41</f>
        <v>14897.213386279129</v>
      </c>
      <c r="O21" s="807">
        <f>'1'!FB41</f>
        <v>20974.966348786664</v>
      </c>
    </row>
    <row r="22" spans="1:15">
      <c r="A22" s="277">
        <f t="shared" si="0"/>
        <v>1998</v>
      </c>
      <c r="B22" s="806">
        <f>'1'!B42</f>
        <v>15735.994223025198</v>
      </c>
      <c r="C22" s="806">
        <f>'1'!N42</f>
        <v>14389.560497612629</v>
      </c>
      <c r="D22" s="806">
        <f>'1'!Z42</f>
        <v>14792.513829705182</v>
      </c>
      <c r="E22" s="806">
        <f>'1'!AL42</f>
        <v>13868.619377744646</v>
      </c>
      <c r="F22" s="806">
        <f>'1'!AX42</f>
        <v>11500.279033364915</v>
      </c>
      <c r="G22" s="806">
        <f>'1'!BJ42</f>
        <v>13775.705985687211</v>
      </c>
      <c r="H22" s="806">
        <f>'1'!BV42</f>
        <v>14786.515861968626</v>
      </c>
      <c r="I22" s="806">
        <f>'1'!CH42</f>
        <v>14441.850438100304</v>
      </c>
      <c r="J22" s="806">
        <f>'1'!CT42</f>
        <v>14558.734187200995</v>
      </c>
      <c r="K22" s="806">
        <f>'1'!DF42</f>
        <v>13753.080950883712</v>
      </c>
      <c r="L22" s="806">
        <f>'1'!DR42</f>
        <v>11978.276830059276</v>
      </c>
      <c r="M22" s="807">
        <f>'1'!ED42</f>
        <v>12380.89650525445</v>
      </c>
      <c r="N22" s="807">
        <f>'1'!EP42</f>
        <v>15474.989170189056</v>
      </c>
      <c r="O22" s="807">
        <f>'1'!FB42</f>
        <v>21800.687899343618</v>
      </c>
    </row>
    <row r="23" spans="1:15">
      <c r="A23" s="277">
        <f t="shared" si="0"/>
        <v>1999</v>
      </c>
      <c r="B23" s="806">
        <f>'1'!B43</f>
        <v>16237.001374472822</v>
      </c>
      <c r="C23" s="806">
        <f>'1'!N43</f>
        <v>14633.650179958593</v>
      </c>
      <c r="D23" s="806">
        <f>'1'!Z43</f>
        <v>15225.415097425981</v>
      </c>
      <c r="E23" s="806">
        <f>'1'!AL43</f>
        <v>13764.399231478046</v>
      </c>
      <c r="F23" s="806">
        <f>'1'!AX43</f>
        <v>11766.257844512083</v>
      </c>
      <c r="G23" s="806">
        <f>'1'!BJ43</f>
        <v>14184.281518318101</v>
      </c>
      <c r="H23" s="806">
        <f>'1'!BV43</f>
        <v>15205.532709679752</v>
      </c>
      <c r="I23" s="806">
        <f>'1'!CH43</f>
        <v>14806.766187833508</v>
      </c>
      <c r="J23" s="806">
        <f>'1'!CT43</f>
        <v>15215.548917854509</v>
      </c>
      <c r="K23" s="806">
        <f>'1'!DF43</f>
        <v>14171.438921618894</v>
      </c>
      <c r="L23" s="806">
        <f>'1'!DR43</f>
        <v>12537.078460671717</v>
      </c>
      <c r="M23" s="807">
        <f>'1'!ED43</f>
        <v>12904.08874696663</v>
      </c>
      <c r="N23" s="807">
        <f>'1'!EP43</f>
        <v>16248.143559793576</v>
      </c>
      <c r="O23" s="807">
        <f>'1'!FB43</f>
        <v>22723.276925958839</v>
      </c>
    </row>
    <row r="24" spans="1:15">
      <c r="A24" s="277">
        <f t="shared" si="0"/>
        <v>2000</v>
      </c>
      <c r="B24" s="806">
        <f>'1'!B44</f>
        <v>16623.177080852587</v>
      </c>
      <c r="C24" s="806">
        <f>'1'!N44</f>
        <v>14981.726397636914</v>
      </c>
      <c r="D24" s="806">
        <f>'1'!Z44</f>
        <v>15689.105217611548</v>
      </c>
      <c r="E24" s="806">
        <f>'1'!AL44</f>
        <v>13749.544033219707</v>
      </c>
      <c r="F24" s="806">
        <f>'1'!AX44</f>
        <v>12000.385679431023</v>
      </c>
      <c r="G24" s="806">
        <f>'1'!BJ44</f>
        <v>14558.667364562245</v>
      </c>
      <c r="H24" s="806">
        <f>'1'!BV44</f>
        <v>15541.185767514533</v>
      </c>
      <c r="I24" s="806">
        <f>'1'!CH44</f>
        <v>15149.69695081614</v>
      </c>
      <c r="J24" s="806">
        <f>'1'!CT44</f>
        <v>15619.409061790922</v>
      </c>
      <c r="K24" s="806">
        <f>'1'!DF44</f>
        <v>14686.104482145409</v>
      </c>
      <c r="L24" s="806">
        <f>'1'!DR44</f>
        <v>13035.590089617286</v>
      </c>
      <c r="M24" s="807">
        <f>'1'!ED44</f>
        <v>13474.35997951116</v>
      </c>
      <c r="N24" s="807">
        <f>'1'!EP44</f>
        <v>16927.669537243495</v>
      </c>
      <c r="O24" s="807">
        <f>'1'!FB44</f>
        <v>23599.770552868442</v>
      </c>
    </row>
    <row r="25" spans="1:15">
      <c r="A25" s="277">
        <f t="shared" si="0"/>
        <v>2001</v>
      </c>
      <c r="B25" s="806">
        <f>'1'!B45</f>
        <v>16908.471727652028</v>
      </c>
      <c r="C25" s="806">
        <f>'1'!N45</f>
        <v>15148.25290193336</v>
      </c>
      <c r="D25" s="806">
        <f>'1'!Z45</f>
        <v>15864.514069537277</v>
      </c>
      <c r="E25" s="806">
        <f>'1'!AL45</f>
        <v>13709.809014407549</v>
      </c>
      <c r="F25" s="806">
        <f>'1'!AX45</f>
        <v>12309.888256581718</v>
      </c>
      <c r="G25" s="806">
        <f>'1'!BJ45</f>
        <v>14790.326769098205</v>
      </c>
      <c r="H25" s="806">
        <f>'1'!BV45</f>
        <v>15816.541631669395</v>
      </c>
      <c r="I25" s="806">
        <f>'1'!CH45</f>
        <v>15244.232755467972</v>
      </c>
      <c r="J25" s="806">
        <f>'1'!CT45</f>
        <v>15782.681726546169</v>
      </c>
      <c r="K25" s="806">
        <f>'1'!DF45</f>
        <v>14939.248335170621</v>
      </c>
      <c r="L25" s="806">
        <f>'1'!DR45</f>
        <v>13329.049967075511</v>
      </c>
      <c r="M25" s="807">
        <f>'1'!ED45</f>
        <v>13528.45177858241</v>
      </c>
      <c r="N25" s="807">
        <f>'1'!EP45</f>
        <v>17400.984379096732</v>
      </c>
      <c r="O25" s="807">
        <f>'1'!FB45</f>
        <v>23961.361360739942</v>
      </c>
    </row>
    <row r="26" spans="1:15">
      <c r="A26" s="277">
        <f t="shared" si="0"/>
        <v>2002</v>
      </c>
      <c r="B26" s="806">
        <f>'1'!B46</f>
        <v>17275.67098402205</v>
      </c>
      <c r="C26" s="806">
        <f>'1'!N46</f>
        <v>15136.037330730589</v>
      </c>
      <c r="D26" s="806">
        <f>'1'!Z46</f>
        <v>16256.699207379423</v>
      </c>
      <c r="E26" s="806">
        <f>'1'!AL46</f>
        <v>13881.841051174722</v>
      </c>
      <c r="F26" s="806">
        <f>'1'!AX46</f>
        <v>12577.60601138964</v>
      </c>
      <c r="G26" s="806">
        <f>'1'!BJ46</f>
        <v>14941.873751721154</v>
      </c>
      <c r="H26" s="806">
        <f>'1'!BV46</f>
        <v>15656.134242561402</v>
      </c>
      <c r="I26" s="806">
        <f>'1'!CH46</f>
        <v>15220.869419474084</v>
      </c>
      <c r="J26" s="806">
        <f>'1'!CT46</f>
        <v>15815.81341231306</v>
      </c>
      <c r="K26" s="806">
        <f>'1'!DF46</f>
        <v>15320.509423692147</v>
      </c>
      <c r="L26" s="806">
        <f>'1'!DR46</f>
        <v>13500.264283837736</v>
      </c>
      <c r="M26" s="807">
        <f>'1'!ED46</f>
        <v>13836.034357655011</v>
      </c>
      <c r="N26" s="807">
        <f>'1'!EP46</f>
        <v>17978.420886671298</v>
      </c>
      <c r="O26" s="807">
        <f>'1'!FB46</f>
        <v>24318.828550532678</v>
      </c>
    </row>
    <row r="27" spans="1:15">
      <c r="A27" s="277">
        <f t="shared" si="0"/>
        <v>2003</v>
      </c>
      <c r="B27" s="806">
        <f>'1'!B47</f>
        <v>18015.816842477048</v>
      </c>
      <c r="C27" s="806">
        <f>'1'!N47</f>
        <v>15165.54648196989</v>
      </c>
      <c r="D27" s="806">
        <f>'1'!Z47</f>
        <v>16581.179711062618</v>
      </c>
      <c r="E27" s="806">
        <f>'1'!AL47</f>
        <v>13980.783921626395</v>
      </c>
      <c r="F27" s="806">
        <f>'1'!AX47</f>
        <v>13143.491408129687</v>
      </c>
      <c r="G27" s="806">
        <f>'1'!BJ47</f>
        <v>15119.401714258831</v>
      </c>
      <c r="H27" s="806">
        <f>'1'!BV47</f>
        <v>15664.403339442681</v>
      </c>
      <c r="I27" s="806">
        <f>'1'!CH47</f>
        <v>15250.024770646865</v>
      </c>
      <c r="J27" s="806">
        <f>'1'!CT47</f>
        <v>15717.859867724548</v>
      </c>
      <c r="K27" s="806">
        <f>'1'!DF47</f>
        <v>15678.24283018624</v>
      </c>
      <c r="L27" s="806">
        <f>'1'!DR47</f>
        <v>13669.410369917838</v>
      </c>
      <c r="M27" s="807">
        <f>'1'!ED47</f>
        <v>14095.167627132674</v>
      </c>
      <c r="N27" s="807">
        <f>'1'!EP47</f>
        <v>18463.050855263118</v>
      </c>
      <c r="O27" s="807">
        <f>'1'!FB47</f>
        <v>24755.654265012174</v>
      </c>
    </row>
    <row r="28" spans="1:15">
      <c r="A28" s="277">
        <f t="shared" si="0"/>
        <v>2004</v>
      </c>
      <c r="B28" s="806">
        <f>'1'!B48</f>
        <v>18586.735492169249</v>
      </c>
      <c r="C28" s="806">
        <f>'1'!N48</f>
        <v>15325.911984637396</v>
      </c>
      <c r="D28" s="806">
        <f>'1'!Z48</f>
        <v>16956.614575895321</v>
      </c>
      <c r="E28" s="806">
        <f>'1'!AL48</f>
        <v>14621.996559052752</v>
      </c>
      <c r="F28" s="806">
        <f>'1'!AX48</f>
        <v>13553.581695492479</v>
      </c>
      <c r="G28" s="806">
        <f>'1'!BJ48</f>
        <v>15279.254925725461</v>
      </c>
      <c r="H28" s="806">
        <f>'1'!BV48</f>
        <v>15680.396582136967</v>
      </c>
      <c r="I28" s="806">
        <f>'1'!CH48</f>
        <v>15213.674674482565</v>
      </c>
      <c r="J28" s="806">
        <f>'1'!CT48</f>
        <v>15824.273766780081</v>
      </c>
      <c r="K28" s="806">
        <f>'1'!DF48</f>
        <v>16451.962512685506</v>
      </c>
      <c r="L28" s="806">
        <f>'1'!DR48</f>
        <v>14016.141201701688</v>
      </c>
      <c r="M28" s="807">
        <f>'1'!ED48</f>
        <v>14445.608902130381</v>
      </c>
      <c r="N28" s="807">
        <f>'1'!EP48</f>
        <v>18970.101518162828</v>
      </c>
      <c r="O28" s="807">
        <f>'1'!FB48</f>
        <v>25406.386485426887</v>
      </c>
    </row>
    <row r="29" spans="1:15">
      <c r="A29" s="277">
        <f t="shared" si="0"/>
        <v>2005</v>
      </c>
      <c r="B29" s="806">
        <f>'1'!B49</f>
        <v>18840.256256742803</v>
      </c>
      <c r="C29" s="806">
        <f>'1'!N49</f>
        <v>15388.266188201465</v>
      </c>
      <c r="D29" s="806">
        <f>'1'!Z49</f>
        <v>17407.775002169212</v>
      </c>
      <c r="E29" s="806">
        <f>'1'!AL49</f>
        <v>15132.516369487539</v>
      </c>
      <c r="F29" s="806">
        <f>'1'!AX49</f>
        <v>13936.052909906972</v>
      </c>
      <c r="G29" s="806">
        <f>'1'!BJ49</f>
        <v>15548.707470490526</v>
      </c>
      <c r="H29" s="806">
        <f>'1'!BV49</f>
        <v>15750.937764345523</v>
      </c>
      <c r="I29" s="806">
        <f>'1'!CH49</f>
        <v>15275.035835086235</v>
      </c>
      <c r="J29" s="806">
        <f>'1'!CT49</f>
        <v>15943.071012405719</v>
      </c>
      <c r="K29" s="806">
        <f>'1'!DF49</f>
        <v>17006.819448774164</v>
      </c>
      <c r="L29" s="806">
        <f>'1'!DR49</f>
        <v>14369.7537506935</v>
      </c>
      <c r="M29" s="807">
        <f>'1'!ED49</f>
        <v>14786.240647391289</v>
      </c>
      <c r="N29" s="807">
        <f>'1'!EP49</f>
        <v>19271.43837354385</v>
      </c>
      <c r="O29" s="807">
        <f>'1'!FB49</f>
        <v>26051.700866489547</v>
      </c>
    </row>
    <row r="30" spans="1:15">
      <c r="A30" s="277">
        <f t="shared" si="0"/>
        <v>2006</v>
      </c>
      <c r="B30" s="806">
        <f>'1'!B50</f>
        <v>19329.859702319944</v>
      </c>
      <c r="C30" s="806">
        <f>'1'!N50</f>
        <v>15550.970045208918</v>
      </c>
      <c r="D30" s="806">
        <f>'1'!Z50</f>
        <v>17949.345761183406</v>
      </c>
      <c r="E30" s="806">
        <f>'1'!AL50</f>
        <v>15639.816457122648</v>
      </c>
      <c r="F30" s="806">
        <f>'1'!AX50</f>
        <v>14492.864758558097</v>
      </c>
      <c r="G30" s="806">
        <f>'1'!BJ50</f>
        <v>15784.302175457211</v>
      </c>
      <c r="H30" s="806">
        <f>'1'!BV50</f>
        <v>15996.089393813712</v>
      </c>
      <c r="I30" s="806">
        <f>'1'!CH50</f>
        <v>15376.919152441615</v>
      </c>
      <c r="J30" s="806">
        <f>'1'!CT50</f>
        <v>15854.487345510923</v>
      </c>
      <c r="K30" s="806">
        <f>'1'!DF50</f>
        <v>17704.948778029397</v>
      </c>
      <c r="L30" s="806">
        <f>'1'!DR50</f>
        <v>14689.660359355965</v>
      </c>
      <c r="M30" s="807">
        <f>'1'!ED50</f>
        <v>15118.744988391783</v>
      </c>
      <c r="N30" s="807">
        <f>'1'!EP50</f>
        <v>19502.52492250795</v>
      </c>
      <c r="O30" s="807">
        <f>'1'!FB50</f>
        <v>26505.435324791168</v>
      </c>
    </row>
    <row r="31" spans="1:15">
      <c r="A31" s="277">
        <f t="shared" si="0"/>
        <v>2007</v>
      </c>
      <c r="B31" s="806">
        <f>'1'!B51</f>
        <v>19766.332557985836</v>
      </c>
      <c r="C31" s="806">
        <f>'1'!N51</f>
        <v>15710.766587288674</v>
      </c>
      <c r="D31" s="806">
        <f>'1'!Z51</f>
        <v>18566.020447876552</v>
      </c>
      <c r="E31" s="806">
        <f>'1'!AL51</f>
        <v>16041.460841201253</v>
      </c>
      <c r="F31" s="806">
        <f>'1'!AX51</f>
        <v>14921.084071492191</v>
      </c>
      <c r="G31" s="806">
        <f>'1'!BJ51</f>
        <v>16053.622209836298</v>
      </c>
      <c r="H31" s="806">
        <f>'1'!BV51</f>
        <v>15972.642079495354</v>
      </c>
      <c r="I31" s="806">
        <f>'1'!CH51</f>
        <v>15428.421490793513</v>
      </c>
      <c r="J31" s="806">
        <f>'1'!CT51</f>
        <v>16087.171960690714</v>
      </c>
      <c r="K31" s="806">
        <f>'1'!DF51</f>
        <v>18510.677317325801</v>
      </c>
      <c r="L31" s="806">
        <f>'1'!DR51</f>
        <v>14952.563219277245</v>
      </c>
      <c r="M31" s="807">
        <f>'1'!ED51</f>
        <v>15601.196472762958</v>
      </c>
      <c r="N31" s="807">
        <f>'1'!EP51</f>
        <v>19794.893086648757</v>
      </c>
      <c r="O31" s="807">
        <f>'1'!FB51</f>
        <v>26856.529707820795</v>
      </c>
    </row>
    <row r="32" spans="1:15">
      <c r="A32" s="277">
        <f t="shared" si="0"/>
        <v>2008</v>
      </c>
      <c r="B32" s="806">
        <f>'1'!B52</f>
        <v>19542.001050565716</v>
      </c>
      <c r="C32" s="806">
        <f>'1'!N52</f>
        <v>15810.035453894114</v>
      </c>
      <c r="D32" s="806">
        <f>'1'!Z52</f>
        <v>18873.656684909864</v>
      </c>
      <c r="E32" s="806">
        <f>'1'!AL52</f>
        <v>15837.501729159119</v>
      </c>
      <c r="F32" s="806">
        <f>'1'!AX52</f>
        <v>15119.639503269676</v>
      </c>
      <c r="G32" s="806">
        <f>'1'!BJ52</f>
        <v>16005.70559016878</v>
      </c>
      <c r="H32" s="806">
        <f>'1'!BV52</f>
        <v>16112.445352415225</v>
      </c>
      <c r="I32" s="806">
        <f>'1'!CH52</f>
        <v>15190.975305540451</v>
      </c>
      <c r="J32" s="806">
        <f>'1'!CT52</f>
        <v>16206.281810551427</v>
      </c>
      <c r="K32" s="806">
        <f>'1'!DF52</f>
        <v>18537.397634462144</v>
      </c>
      <c r="L32" s="806">
        <f>'1'!DR52</f>
        <v>14622.401192090683</v>
      </c>
      <c r="M32" s="807">
        <f>'1'!ED52</f>
        <v>15486.785858731824</v>
      </c>
      <c r="N32" s="807">
        <f>'1'!EP52</f>
        <v>19773.754680477599</v>
      </c>
      <c r="O32" s="807">
        <f>'1'!FB52</f>
        <v>26474.564078868811</v>
      </c>
    </row>
    <row r="33" spans="1:15">
      <c r="A33" s="277">
        <f t="shared" si="0"/>
        <v>2009</v>
      </c>
      <c r="B33" s="806">
        <f>'1'!B53</f>
        <v>19458.603716974307</v>
      </c>
      <c r="C33" s="806">
        <f>'1'!N53</f>
        <v>15636.367715461532</v>
      </c>
      <c r="D33" s="806">
        <f>'1'!Z53</f>
        <v>18718.797804057613</v>
      </c>
      <c r="E33" s="806">
        <f>'1'!AL53</f>
        <v>15032.580859187634</v>
      </c>
      <c r="F33" s="806">
        <f>'1'!AX53</f>
        <v>14660.092981195496</v>
      </c>
      <c r="G33" s="806">
        <f>'1'!BJ53</f>
        <v>15929.720313175754</v>
      </c>
      <c r="H33" s="806">
        <f>'1'!BV53</f>
        <v>16120.098111008154</v>
      </c>
      <c r="I33" s="806">
        <f>'1'!CH53</f>
        <v>14821.234422982056</v>
      </c>
      <c r="J33" s="806">
        <f>'1'!CT53</f>
        <v>15727.729851823555</v>
      </c>
      <c r="K33" s="806">
        <f>'1'!DF53</f>
        <v>18317.899544393265</v>
      </c>
      <c r="L33" s="806">
        <f>'1'!DR53</f>
        <v>13886.930181008811</v>
      </c>
      <c r="M33" s="807">
        <f>'1'!ED53</f>
        <v>15268.281584437455</v>
      </c>
      <c r="N33" s="807">
        <f>'1'!EP53</f>
        <v>19005.919093487726</v>
      </c>
      <c r="O33" s="807">
        <f>'1'!FB53</f>
        <v>25953.676134376965</v>
      </c>
    </row>
    <row r="34" spans="1:15">
      <c r="A34" s="277" t="s">
        <v>1053</v>
      </c>
      <c r="B34" s="277"/>
      <c r="C34" s="277"/>
      <c r="D34" s="277"/>
      <c r="E34" s="277"/>
      <c r="F34" s="277"/>
      <c r="G34" s="277"/>
      <c r="H34" s="277"/>
      <c r="I34" s="277"/>
      <c r="J34" s="277"/>
      <c r="K34" s="277"/>
      <c r="L34" s="277"/>
    </row>
    <row r="35" spans="1:15">
      <c r="A35" s="277" t="s">
        <v>742</v>
      </c>
      <c r="B35" s="808">
        <f>B33-B4</f>
        <v>7774.6635755888456</v>
      </c>
      <c r="C35" s="808">
        <f t="shared" ref="C35:O35" si="1">C33-C4</f>
        <v>5112.5883271220991</v>
      </c>
      <c r="D35" s="808">
        <f t="shared" si="1"/>
        <v>6801.7627402400867</v>
      </c>
      <c r="E35" s="808">
        <f t="shared" si="1"/>
        <v>4711.0987600776316</v>
      </c>
      <c r="F35" s="808">
        <f t="shared" si="1"/>
        <v>6468.3167851430599</v>
      </c>
      <c r="G35" s="808">
        <f t="shared" si="1"/>
        <v>5167.3782722911346</v>
      </c>
      <c r="H35" s="808">
        <f t="shared" si="1"/>
        <v>5328.2571698612792</v>
      </c>
      <c r="I35" s="808">
        <f t="shared" si="1"/>
        <v>4798.2822058384463</v>
      </c>
      <c r="J35" s="808">
        <f t="shared" si="1"/>
        <v>4000.8438908532862</v>
      </c>
      <c r="K35" s="808">
        <f t="shared" si="1"/>
        <v>8717.5398674824864</v>
      </c>
      <c r="L35" s="808">
        <f t="shared" si="1"/>
        <v>5370.45906930606</v>
      </c>
      <c r="M35" s="808">
        <f t="shared" si="1"/>
        <v>4848.3773344806868</v>
      </c>
      <c r="N35" s="808">
        <f t="shared" si="1"/>
        <v>9470.6750102173482</v>
      </c>
      <c r="O35" s="808">
        <f t="shared" si="1"/>
        <v>11087.110205295407</v>
      </c>
    </row>
    <row r="36" spans="1:15">
      <c r="A36" s="277" t="s">
        <v>1056</v>
      </c>
      <c r="B36" s="808">
        <f t="shared" ref="B36:O36" si="2">B14-B4</f>
        <v>1740.5352299879942</v>
      </c>
      <c r="C36" s="808">
        <f t="shared" si="2"/>
        <v>2198.1123677858468</v>
      </c>
      <c r="D36" s="808">
        <f t="shared" si="2"/>
        <v>1760.0795877479486</v>
      </c>
      <c r="E36" s="808">
        <f t="shared" si="2"/>
        <v>1502.5036146544844</v>
      </c>
      <c r="F36" s="808">
        <f t="shared" si="2"/>
        <v>2947.1086369447885</v>
      </c>
      <c r="G36" s="808">
        <f t="shared" si="2"/>
        <v>2183.2454917770374</v>
      </c>
      <c r="H36" s="808">
        <f t="shared" si="2"/>
        <v>2243.2137186964264</v>
      </c>
      <c r="I36" s="808">
        <f t="shared" si="2"/>
        <v>2869.0528160059366</v>
      </c>
      <c r="J36" s="808">
        <f t="shared" si="2"/>
        <v>628.22312638547919</v>
      </c>
      <c r="K36" s="808">
        <f t="shared" si="2"/>
        <v>1371.6164131020105</v>
      </c>
      <c r="L36" s="808">
        <f t="shared" si="2"/>
        <v>1923.3715491224157</v>
      </c>
      <c r="M36" s="808">
        <f t="shared" si="2"/>
        <v>1503.3923040129557</v>
      </c>
      <c r="N36" s="808">
        <f t="shared" si="2"/>
        <v>3697.8486309716864</v>
      </c>
      <c r="O36" s="808">
        <f t="shared" si="2"/>
        <v>3902.3097463901886</v>
      </c>
    </row>
    <row r="37" spans="1:15">
      <c r="A37" s="277" t="s">
        <v>1057</v>
      </c>
      <c r="B37" s="808">
        <f t="shared" ref="B37:O37" si="3">B24-B14</f>
        <v>3198.7017094791318</v>
      </c>
      <c r="C37" s="808">
        <f t="shared" si="3"/>
        <v>2259.8346415116339</v>
      </c>
      <c r="D37" s="808">
        <f t="shared" si="3"/>
        <v>2011.9905660460736</v>
      </c>
      <c r="E37" s="808">
        <f t="shared" si="3"/>
        <v>1925.55831945522</v>
      </c>
      <c r="F37" s="808">
        <f t="shared" si="3"/>
        <v>861.50084643379887</v>
      </c>
      <c r="G37" s="808">
        <f t="shared" si="3"/>
        <v>1613.079831900588</v>
      </c>
      <c r="H37" s="808">
        <f t="shared" si="3"/>
        <v>2506.1311076712318</v>
      </c>
      <c r="I37" s="808">
        <f t="shared" si="3"/>
        <v>2257.6919176665942</v>
      </c>
      <c r="J37" s="808">
        <f t="shared" si="3"/>
        <v>3264.2999744351746</v>
      </c>
      <c r="K37" s="808">
        <f t="shared" si="3"/>
        <v>3714.1283921326194</v>
      </c>
      <c r="L37" s="808">
        <f t="shared" si="3"/>
        <v>2595.7474287921195</v>
      </c>
      <c r="M37" s="808">
        <f t="shared" si="3"/>
        <v>1551.063425541437</v>
      </c>
      <c r="N37" s="808">
        <f t="shared" si="3"/>
        <v>3694.576823001431</v>
      </c>
      <c r="O37" s="808">
        <f t="shared" si="3"/>
        <v>4830.8948773966949</v>
      </c>
    </row>
    <row r="38" spans="1:15">
      <c r="A38" s="277" t="s">
        <v>1058</v>
      </c>
      <c r="B38" s="808">
        <f t="shared" ref="B38:O38" si="4">B33-B24</f>
        <v>2835.4266361217196</v>
      </c>
      <c r="C38" s="808">
        <f t="shared" si="4"/>
        <v>654.64131782461845</v>
      </c>
      <c r="D38" s="808">
        <f t="shared" si="4"/>
        <v>3029.6925864460645</v>
      </c>
      <c r="E38" s="808">
        <f t="shared" si="4"/>
        <v>1283.0368259679271</v>
      </c>
      <c r="F38" s="808">
        <f t="shared" si="4"/>
        <v>2659.7073017644725</v>
      </c>
      <c r="G38" s="808">
        <f t="shared" si="4"/>
        <v>1371.0529486135092</v>
      </c>
      <c r="H38" s="808">
        <f t="shared" si="4"/>
        <v>578.91234349362094</v>
      </c>
      <c r="I38" s="808">
        <f t="shared" si="4"/>
        <v>-328.46252783408454</v>
      </c>
      <c r="J38" s="808">
        <f t="shared" si="4"/>
        <v>108.32079003263243</v>
      </c>
      <c r="K38" s="808">
        <f t="shared" si="4"/>
        <v>3631.7950622478565</v>
      </c>
      <c r="L38" s="808">
        <f t="shared" si="4"/>
        <v>851.34009139152477</v>
      </c>
      <c r="M38" s="808">
        <f t="shared" si="4"/>
        <v>1793.9216049262941</v>
      </c>
      <c r="N38" s="808">
        <f t="shared" si="4"/>
        <v>2078.2495562442309</v>
      </c>
      <c r="O38" s="808">
        <f t="shared" si="4"/>
        <v>2353.905581508523</v>
      </c>
    </row>
    <row r="39" spans="1:15">
      <c r="A39" s="277" t="s">
        <v>1054</v>
      </c>
      <c r="B39" s="277"/>
      <c r="C39" s="277"/>
      <c r="D39" s="277"/>
      <c r="E39" s="277"/>
      <c r="F39" s="277"/>
      <c r="G39" s="277"/>
      <c r="H39" s="277"/>
      <c r="I39" s="277"/>
      <c r="J39" s="277"/>
      <c r="K39" s="277"/>
      <c r="L39" s="277"/>
    </row>
    <row r="40" spans="1:15">
      <c r="A40" s="277" t="s">
        <v>742</v>
      </c>
      <c r="B40" s="809">
        <f>100*(B33-B4)/B4</f>
        <v>66.54145332404056</v>
      </c>
      <c r="C40" s="809">
        <f t="shared" ref="C40:O40" si="5">100*(C33-C4)/C4</f>
        <v>48.581295164615035</v>
      </c>
      <c r="D40" s="809">
        <f t="shared" si="5"/>
        <v>57.075964816882873</v>
      </c>
      <c r="E40" s="809">
        <f t="shared" si="5"/>
        <v>45.643626708259838</v>
      </c>
      <c r="F40" s="809">
        <f t="shared" si="5"/>
        <v>78.961102334071327</v>
      </c>
      <c r="G40" s="809">
        <f t="shared" si="5"/>
        <v>48.013510931551821</v>
      </c>
      <c r="H40" s="809">
        <f t="shared" si="5"/>
        <v>49.373014288468859</v>
      </c>
      <c r="I40" s="809">
        <f t="shared" si="5"/>
        <v>47.872943039988719</v>
      </c>
      <c r="J40" s="809">
        <f>100*(J33-J4)/J4</f>
        <v>34.116848276422232</v>
      </c>
      <c r="K40" s="809">
        <f t="shared" si="5"/>
        <v>90.804304847541218</v>
      </c>
      <c r="L40" s="809">
        <f t="shared" si="5"/>
        <v>63.059675760848215</v>
      </c>
      <c r="M40" s="809">
        <f t="shared" si="5"/>
        <v>46.529960527236156</v>
      </c>
      <c r="N40" s="809">
        <f t="shared" si="5"/>
        <v>99.322837753400393</v>
      </c>
      <c r="O40" s="809">
        <f t="shared" si="5"/>
        <v>74.577479817360611</v>
      </c>
    </row>
    <row r="41" spans="1:15">
      <c r="A41" s="277" t="s">
        <v>1056</v>
      </c>
      <c r="B41" s="809">
        <f t="shared" ref="B41:O41" si="6">100*(B14-B4)/B4</f>
        <v>14.896817417121795</v>
      </c>
      <c r="C41" s="809">
        <f t="shared" si="6"/>
        <v>20.88710041015684</v>
      </c>
      <c r="D41" s="809">
        <f t="shared" si="6"/>
        <v>14.769442049322302</v>
      </c>
      <c r="E41" s="809">
        <f t="shared" si="6"/>
        <v>14.557052952541012</v>
      </c>
      <c r="F41" s="809">
        <f t="shared" si="6"/>
        <v>35.976430097845949</v>
      </c>
      <c r="G41" s="809">
        <f t="shared" si="6"/>
        <v>20.285970130694562</v>
      </c>
      <c r="H41" s="809">
        <f t="shared" si="6"/>
        <v>20.786200713388524</v>
      </c>
      <c r="I41" s="809">
        <f t="shared" si="6"/>
        <v>28.624827833645739</v>
      </c>
      <c r="J41" s="809">
        <f t="shared" si="6"/>
        <v>5.3571180659243041</v>
      </c>
      <c r="K41" s="809">
        <f t="shared" si="6"/>
        <v>14.287135683059864</v>
      </c>
      <c r="L41" s="809">
        <f t="shared" si="6"/>
        <v>22.584137536490321</v>
      </c>
      <c r="M41" s="809">
        <f t="shared" si="6"/>
        <v>14.428081755350041</v>
      </c>
      <c r="N41" s="809">
        <f t="shared" si="6"/>
        <v>38.780849222932595</v>
      </c>
      <c r="O41" s="809">
        <f t="shared" si="6"/>
        <v>26.248898131589357</v>
      </c>
    </row>
    <row r="42" spans="1:15">
      <c r="A42" s="277" t="s">
        <v>1057</v>
      </c>
      <c r="B42" s="809">
        <f t="shared" ref="B42:O42" si="7">100*(B24-B14)/B14</f>
        <v>23.827387074656858</v>
      </c>
      <c r="C42" s="809">
        <f t="shared" si="7"/>
        <v>17.763353790709456</v>
      </c>
      <c r="D42" s="809">
        <f t="shared" si="7"/>
        <v>14.710636104931549</v>
      </c>
      <c r="E42" s="809">
        <f t="shared" si="7"/>
        <v>16.285188142722866</v>
      </c>
      <c r="F42" s="809">
        <f t="shared" si="7"/>
        <v>7.7341750036030161</v>
      </c>
      <c r="G42" s="809">
        <f t="shared" si="7"/>
        <v>12.460460584201336</v>
      </c>
      <c r="H42" s="809">
        <f t="shared" si="7"/>
        <v>19.226088214204381</v>
      </c>
      <c r="I42" s="809">
        <f t="shared" si="7"/>
        <v>17.512341267796071</v>
      </c>
      <c r="J42" s="809">
        <f t="shared" si="7"/>
        <v>26.420648748264536</v>
      </c>
      <c r="K42" s="809">
        <f t="shared" si="7"/>
        <v>33.851043437046812</v>
      </c>
      <c r="L42" s="809">
        <f t="shared" si="7"/>
        <v>24.863855836951391</v>
      </c>
      <c r="M42" s="809">
        <f t="shared" si="7"/>
        <v>13.008679424525663</v>
      </c>
      <c r="N42" s="809">
        <f t="shared" si="7"/>
        <v>27.919224196360066</v>
      </c>
      <c r="O42" s="809">
        <f t="shared" si="7"/>
        <v>25.738861298495298</v>
      </c>
    </row>
    <row r="43" spans="1:15">
      <c r="A43" s="277" t="s">
        <v>1058</v>
      </c>
      <c r="B43" s="809">
        <f t="shared" ref="B43:O43" si="8">100*(B33-B24)/B24</f>
        <v>17.057068106359203</v>
      </c>
      <c r="C43" s="809">
        <f t="shared" si="8"/>
        <v>4.3695986727395839</v>
      </c>
      <c r="D43" s="809">
        <f t="shared" si="8"/>
        <v>19.31080545654785</v>
      </c>
      <c r="E43" s="809">
        <f t="shared" si="8"/>
        <v>9.3314863596060693</v>
      </c>
      <c r="F43" s="809">
        <f t="shared" si="8"/>
        <v>22.163515180376919</v>
      </c>
      <c r="G43" s="809">
        <f t="shared" si="8"/>
        <v>9.4174344002860888</v>
      </c>
      <c r="H43" s="809">
        <f t="shared" si="8"/>
        <v>3.7250204209238089</v>
      </c>
      <c r="I43" s="809">
        <f t="shared" si="8"/>
        <v>-2.1681128599499129</v>
      </c>
      <c r="J43" s="809">
        <f t="shared" si="8"/>
        <v>0.69350120484143563</v>
      </c>
      <c r="K43" s="809">
        <f t="shared" si="8"/>
        <v>24.729464962360858</v>
      </c>
      <c r="L43" s="809">
        <f t="shared" si="8"/>
        <v>6.5308903205663729</v>
      </c>
      <c r="M43" s="809">
        <f t="shared" si="8"/>
        <v>13.313594171850054</v>
      </c>
      <c r="N43" s="809">
        <f t="shared" si="8"/>
        <v>12.277233742493378</v>
      </c>
      <c r="O43" s="809">
        <f t="shared" si="8"/>
        <v>9.9742731660686292</v>
      </c>
    </row>
    <row r="44" spans="1:15">
      <c r="A44" s="277" t="s">
        <v>1055</v>
      </c>
      <c r="B44" s="277"/>
      <c r="C44" s="277"/>
      <c r="D44" s="277"/>
      <c r="E44" s="277"/>
      <c r="F44" s="277"/>
      <c r="G44" s="277"/>
      <c r="H44" s="277"/>
      <c r="I44" s="277"/>
      <c r="J44" s="277"/>
      <c r="K44" s="277"/>
      <c r="L44" s="277"/>
    </row>
    <row r="45" spans="1:15">
      <c r="A45" s="277" t="s">
        <v>742</v>
      </c>
      <c r="B45" s="788">
        <f>100*(POWER(B33/B4, 1/29)-1)</f>
        <v>1.7744353880146724</v>
      </c>
      <c r="C45" s="788">
        <f t="shared" ref="C45:O45" si="9">100*(POWER(C33/C4, 1/29)-1)</f>
        <v>1.374750399927005</v>
      </c>
      <c r="D45" s="788">
        <f t="shared" si="9"/>
        <v>1.569287211356829</v>
      </c>
      <c r="E45" s="788">
        <f t="shared" si="9"/>
        <v>1.3049673363662473</v>
      </c>
      <c r="F45" s="788">
        <f t="shared" si="9"/>
        <v>2.0271641034861787</v>
      </c>
      <c r="G45" s="788">
        <f t="shared" si="9"/>
        <v>1.361367400950253</v>
      </c>
      <c r="H45" s="788">
        <f t="shared" si="9"/>
        <v>1.393329474409355</v>
      </c>
      <c r="I45" s="788">
        <f t="shared" si="9"/>
        <v>1.3580464808697679</v>
      </c>
      <c r="J45" s="788">
        <f t="shared" si="9"/>
        <v>1.017351344491324</v>
      </c>
      <c r="K45" s="788">
        <f t="shared" si="9"/>
        <v>2.2528576656573485</v>
      </c>
      <c r="L45" s="788">
        <f t="shared" si="9"/>
        <v>1.7003144353296529</v>
      </c>
      <c r="M45" s="788">
        <f t="shared" si="9"/>
        <v>1.3261639200284669</v>
      </c>
      <c r="N45" s="788">
        <f t="shared" si="9"/>
        <v>2.4069788069634557</v>
      </c>
      <c r="O45" s="788">
        <f t="shared" si="9"/>
        <v>1.9399512049728784</v>
      </c>
    </row>
    <row r="46" spans="1:15">
      <c r="A46" s="277" t="s">
        <v>1056</v>
      </c>
      <c r="B46" s="788">
        <f t="shared" ref="B46:O46" si="10">100*(POWER(B14/B4, 1/10)-1)</f>
        <v>1.3983294292270187</v>
      </c>
      <c r="C46" s="788">
        <f t="shared" si="10"/>
        <v>1.9149735439379034</v>
      </c>
      <c r="D46" s="788">
        <f t="shared" si="10"/>
        <v>1.3870827318931411</v>
      </c>
      <c r="E46" s="788">
        <f t="shared" si="10"/>
        <v>1.3683046810669452</v>
      </c>
      <c r="F46" s="788">
        <f t="shared" si="10"/>
        <v>3.1208213560911302</v>
      </c>
      <c r="G46" s="788">
        <f t="shared" si="10"/>
        <v>1.8641809446829471</v>
      </c>
      <c r="H46" s="788">
        <f t="shared" si="10"/>
        <v>1.9064639062075672</v>
      </c>
      <c r="I46" s="788">
        <f t="shared" si="10"/>
        <v>2.5492481507480846</v>
      </c>
      <c r="J46" s="788">
        <f t="shared" si="10"/>
        <v>0.52321921450970699</v>
      </c>
      <c r="K46" s="788">
        <f t="shared" si="10"/>
        <v>1.3443951014267652</v>
      </c>
      <c r="L46" s="788">
        <f t="shared" si="10"/>
        <v>2.0571479607738308</v>
      </c>
      <c r="M46" s="788">
        <f t="shared" si="10"/>
        <v>1.3568865977968469</v>
      </c>
      <c r="N46" s="788">
        <f t="shared" si="10"/>
        <v>3.3315524031987565</v>
      </c>
      <c r="O46" s="788">
        <f t="shared" si="10"/>
        <v>2.3582281783084857</v>
      </c>
    </row>
    <row r="47" spans="1:15">
      <c r="A47" s="277" t="s">
        <v>1057</v>
      </c>
      <c r="B47" s="788">
        <f t="shared" ref="B47:O47" si="11">100*(POWER(B24/B14, 1/10)-1)</f>
        <v>2.160185039992224</v>
      </c>
      <c r="C47" s="788">
        <f t="shared" si="11"/>
        <v>1.6485098992230052</v>
      </c>
      <c r="D47" s="788">
        <f t="shared" si="11"/>
        <v>1.3818866289936116</v>
      </c>
      <c r="E47" s="788">
        <f t="shared" si="11"/>
        <v>1.5201942302529137</v>
      </c>
      <c r="F47" s="788">
        <f t="shared" si="11"/>
        <v>0.74774842493419147</v>
      </c>
      <c r="G47" s="788">
        <f t="shared" si="11"/>
        <v>1.1812372735211518</v>
      </c>
      <c r="H47" s="788">
        <f t="shared" si="11"/>
        <v>1.7740669467964265</v>
      </c>
      <c r="I47" s="788">
        <f t="shared" si="11"/>
        <v>1.6268227150712855</v>
      </c>
      <c r="J47" s="788">
        <f t="shared" si="11"/>
        <v>2.372144605346671</v>
      </c>
      <c r="K47" s="788">
        <f t="shared" si="11"/>
        <v>2.9584927437636299</v>
      </c>
      <c r="L47" s="788">
        <f t="shared" si="11"/>
        <v>2.2453754915101598</v>
      </c>
      <c r="M47" s="788">
        <f t="shared" si="11"/>
        <v>1.2304529305098955</v>
      </c>
      <c r="N47" s="788">
        <f t="shared" si="11"/>
        <v>2.4928528407472061</v>
      </c>
      <c r="O47" s="788">
        <f t="shared" si="11"/>
        <v>2.3168007911381183</v>
      </c>
    </row>
    <row r="48" spans="1:15">
      <c r="A48" s="277" t="s">
        <v>1058</v>
      </c>
      <c r="B48" s="788">
        <f t="shared" ref="B48:O48" si="12">100*(POWER(B33/B24, 1/9)-1)</f>
        <v>1.7653048763511148</v>
      </c>
      <c r="C48" s="788">
        <f t="shared" si="12"/>
        <v>0.476333618840874</v>
      </c>
      <c r="D48" s="788">
        <f t="shared" si="12"/>
        <v>1.9811665001702838</v>
      </c>
      <c r="E48" s="788">
        <f t="shared" si="12"/>
        <v>0.99619868801299472</v>
      </c>
      <c r="F48" s="788">
        <f t="shared" si="12"/>
        <v>2.2492589095781446</v>
      </c>
      <c r="G48" s="788">
        <f t="shared" si="12"/>
        <v>1.0050173268806528</v>
      </c>
      <c r="H48" s="788">
        <f t="shared" si="12"/>
        <v>0.40719543142002657</v>
      </c>
      <c r="I48" s="788">
        <f t="shared" si="12"/>
        <v>-0.24325496234037791</v>
      </c>
      <c r="J48" s="788">
        <f t="shared" si="12"/>
        <v>7.6819218144552615E-2</v>
      </c>
      <c r="K48" s="788">
        <f t="shared" si="12"/>
        <v>2.485689860874829</v>
      </c>
      <c r="L48" s="788">
        <f t="shared" si="12"/>
        <v>0.70541873933926968</v>
      </c>
      <c r="M48" s="788">
        <f t="shared" si="12"/>
        <v>1.3984543624764534</v>
      </c>
      <c r="N48" s="788">
        <f t="shared" si="12"/>
        <v>1.294990283624009</v>
      </c>
      <c r="O48" s="788">
        <f t="shared" si="12"/>
        <v>1.0620026614150513</v>
      </c>
    </row>
    <row r="50" spans="1:1">
      <c r="A50" s="277" t="s">
        <v>1077</v>
      </c>
    </row>
  </sheetData>
  <pageMargins left="0.7" right="0.7" top="0.75" bottom="0.75" header="0.3" footer="0.3"/>
  <pageSetup scale="90" orientation="landscape" horizontalDpi="300" verticalDpi="300" r:id="rId1"/>
</worksheet>
</file>

<file path=xl/worksheets/sheet173.xml><?xml version="1.0" encoding="utf-8"?>
<worksheet xmlns="http://schemas.openxmlformats.org/spreadsheetml/2006/main" xmlns:r="http://schemas.openxmlformats.org/officeDocument/2006/relationships">
  <dimension ref="A1:O50"/>
  <sheetViews>
    <sheetView view="pageBreakPreview" zoomScale="60" workbookViewId="0">
      <selection activeCell="R37" sqref="R37"/>
    </sheetView>
  </sheetViews>
  <sheetFormatPr defaultRowHeight="9"/>
  <cols>
    <col min="1" max="16384" width="9.140625" style="794"/>
  </cols>
  <sheetData>
    <row r="1" spans="1:15">
      <c r="A1" s="794" t="s">
        <v>1080</v>
      </c>
    </row>
    <row r="3" spans="1:15">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813">
        <f>'1'!C24</f>
        <v>2.6811337000000002</v>
      </c>
      <c r="C4" s="813">
        <f>'1'!O24</f>
        <v>2.8315562000000001</v>
      </c>
      <c r="D4" s="813">
        <f>'1'!AA24</f>
        <v>2.6548636999999999</v>
      </c>
      <c r="E4" s="813">
        <f>'1'!AM24</f>
        <v>2.0559300000000005</v>
      </c>
      <c r="F4" s="813">
        <f>'1'!AY24</f>
        <v>2.315474</v>
      </c>
      <c r="G4" s="813">
        <f>'1'!BK24</f>
        <v>2.7478082116571825</v>
      </c>
      <c r="H4" s="813">
        <f>'1'!BW24</f>
        <v>2.3805684999999999</v>
      </c>
      <c r="I4" s="813">
        <f>'1'!CI24</f>
        <v>3.0779633</v>
      </c>
      <c r="J4" s="813">
        <f>'1'!CU24</f>
        <v>2.7060471000000001</v>
      </c>
      <c r="K4" s="813">
        <f>'1'!DG24</f>
        <v>2.4753399372997813</v>
      </c>
      <c r="L4" s="813">
        <f>'1'!DS24</f>
        <v>3.7016594999999999</v>
      </c>
      <c r="M4" s="813">
        <f>'1'!EE24</f>
        <v>1.8911937546565829</v>
      </c>
      <c r="N4" s="813">
        <f>'1'!EQ24</f>
        <v>2.6806081815045131</v>
      </c>
      <c r="O4" s="813">
        <f>'1'!FC24</f>
        <v>2.5888664072865106</v>
      </c>
    </row>
    <row r="5" spans="1:15">
      <c r="A5" s="794">
        <f>A4+1</f>
        <v>1981</v>
      </c>
      <c r="B5" s="813">
        <f>'1'!C25</f>
        <v>2.6811337000000002</v>
      </c>
      <c r="C5" s="813">
        <f>'1'!O25</f>
        <v>2.8315562000000001</v>
      </c>
      <c r="D5" s="813">
        <f>'1'!AA25</f>
        <v>2.6548636999999999</v>
      </c>
      <c r="E5" s="813">
        <f>'1'!AM25</f>
        <v>2.0559300000000005</v>
      </c>
      <c r="F5" s="813">
        <f>'1'!AY25</f>
        <v>2.315474</v>
      </c>
      <c r="G5" s="813">
        <f>'1'!BK25</f>
        <v>2.7283997848380781</v>
      </c>
      <c r="H5" s="813">
        <f>'1'!BW25</f>
        <v>2.3805684999999999</v>
      </c>
      <c r="I5" s="813">
        <f>'1'!CI25</f>
        <v>3.0779633</v>
      </c>
      <c r="J5" s="813">
        <f>'1'!CU25</f>
        <v>2.7060471000000001</v>
      </c>
      <c r="K5" s="813">
        <f>'1'!DG25</f>
        <v>2.4648487286417451</v>
      </c>
      <c r="L5" s="813">
        <f>'1'!DS25</f>
        <v>3.6711000769940019</v>
      </c>
      <c r="M5" s="813">
        <f>'1'!EE25</f>
        <v>1.8758935000000001</v>
      </c>
      <c r="N5" s="813">
        <f>'1'!EQ25</f>
        <v>2.6590159994218907</v>
      </c>
      <c r="O5" s="813">
        <f>'1'!FC25</f>
        <v>2.5817665392378362</v>
      </c>
    </row>
    <row r="6" spans="1:15">
      <c r="A6" s="794">
        <f t="shared" ref="A6:A33" si="0">A5+1</f>
        <v>1982</v>
      </c>
      <c r="B6" s="813">
        <f>'1'!C26</f>
        <v>2.6485671322998123</v>
      </c>
      <c r="C6" s="813">
        <f>'1'!O26</f>
        <v>2.8315562000000001</v>
      </c>
      <c r="D6" s="813">
        <f>'1'!AA26</f>
        <v>2.6430980833333333</v>
      </c>
      <c r="E6" s="813">
        <f>'1'!AM26</f>
        <v>2.0559300000000005</v>
      </c>
      <c r="F6" s="813">
        <f>'1'!AY26</f>
        <v>2.315474</v>
      </c>
      <c r="G6" s="813">
        <f>'1'!BK26</f>
        <v>2.709128444381113</v>
      </c>
      <c r="H6" s="813">
        <f>'1'!BW26</f>
        <v>2.3577439305545247</v>
      </c>
      <c r="I6" s="813">
        <f>'1'!CI26</f>
        <v>3.0779633</v>
      </c>
      <c r="J6" s="813">
        <f>'1'!CU26</f>
        <v>2.7060471000000001</v>
      </c>
      <c r="K6" s="813">
        <f>'1'!DG26</f>
        <v>2.4544019847691096</v>
      </c>
      <c r="L6" s="813">
        <f>'1'!DS26</f>
        <v>3.6407929403839998</v>
      </c>
      <c r="M6" s="813">
        <f>'1'!EE26</f>
        <v>1.8684809925261945</v>
      </c>
      <c r="N6" s="813">
        <f>'1'!EQ26</f>
        <v>2.6375977414249689</v>
      </c>
      <c r="O6" s="813">
        <f>'1'!FC26</f>
        <v>2.5746861423083227</v>
      </c>
    </row>
    <row r="7" spans="1:15">
      <c r="A7" s="794">
        <f t="shared" si="0"/>
        <v>1983</v>
      </c>
      <c r="B7" s="813">
        <f>'1'!C27</f>
        <v>2.6163961365667259</v>
      </c>
      <c r="C7" s="813">
        <f>'1'!O27</f>
        <v>2.8315562000000001</v>
      </c>
      <c r="D7" s="813">
        <f>'1'!AA27</f>
        <v>2.6313324666666666</v>
      </c>
      <c r="E7" s="813">
        <f>'1'!AM27</f>
        <v>2.0559300000000005</v>
      </c>
      <c r="F7" s="813">
        <f>'1'!AY27</f>
        <v>2.315474</v>
      </c>
      <c r="G7" s="813">
        <f>'1'!BK27</f>
        <v>2.6899932220125131</v>
      </c>
      <c r="H7" s="813">
        <f>'1'!BW27</f>
        <v>2.3351381999999998</v>
      </c>
      <c r="I7" s="813">
        <f>'1'!CI27</f>
        <v>3.0779633</v>
      </c>
      <c r="J7" s="813">
        <f>'1'!CU27</f>
        <v>2.7060471000000001</v>
      </c>
      <c r="K7" s="813">
        <f>'1'!DG27</f>
        <v>2.4439995172272169</v>
      </c>
      <c r="L7" s="813">
        <f>'1'!DS27</f>
        <v>3.6107360073942298</v>
      </c>
      <c r="M7" s="813">
        <f>'1'!EE27</f>
        <v>1.8610977752370659</v>
      </c>
      <c r="N7" s="813">
        <f>'1'!EQ27</f>
        <v>2.6163520065628165</v>
      </c>
      <c r="O7" s="813">
        <f>'1'!FC27</f>
        <v>2.5676251630991636</v>
      </c>
    </row>
    <row r="8" spans="1:15">
      <c r="A8" s="794">
        <f t="shared" si="0"/>
        <v>1984</v>
      </c>
      <c r="B8" s="813">
        <f>'1'!C28</f>
        <v>2.5846159079596966</v>
      </c>
      <c r="C8" s="813">
        <f>'1'!O28</f>
        <v>2.8315562000000001</v>
      </c>
      <c r="D8" s="813">
        <f>'1'!AA28</f>
        <v>2.61956685</v>
      </c>
      <c r="E8" s="813">
        <f>'1'!AM28</f>
        <v>2.0559300000000005</v>
      </c>
      <c r="F8" s="813">
        <f>'1'!AY28</f>
        <v>2.315474</v>
      </c>
      <c r="G8" s="813">
        <f>'1'!BK28</f>
        <v>2.6709931562976537</v>
      </c>
      <c r="H8" s="813">
        <f>'1'!BW28</f>
        <v>2.2821527000000001</v>
      </c>
      <c r="I8" s="813">
        <f>'1'!CI28</f>
        <v>3.0779633</v>
      </c>
      <c r="J8" s="813">
        <f>'1'!CU28</f>
        <v>2.634204053067851</v>
      </c>
      <c r="K8" s="813">
        <f>'1'!DG28</f>
        <v>2.4336411383601346</v>
      </c>
      <c r="L8" s="813">
        <f>'1'!DS28</f>
        <v>3.5809272124434925</v>
      </c>
      <c r="M8" s="813">
        <f>'1'!EE28</f>
        <v>1.8537437323937873</v>
      </c>
      <c r="N8" s="813">
        <f>'1'!EQ28</f>
        <v>2.5952774051691017</v>
      </c>
      <c r="O8" s="813">
        <f>'1'!FC28</f>
        <v>2.5605835483579966</v>
      </c>
    </row>
    <row r="9" spans="1:15">
      <c r="A9" s="794">
        <f t="shared" si="0"/>
        <v>1985</v>
      </c>
      <c r="B9" s="813">
        <f>'1'!C29</f>
        <v>2.5532217000000004</v>
      </c>
      <c r="C9" s="813">
        <f>'1'!O29</f>
        <v>2.8315562000000001</v>
      </c>
      <c r="D9" s="813">
        <f>'1'!AA29</f>
        <v>2.6078012333333334</v>
      </c>
      <c r="E9" s="813">
        <f>'1'!AM29</f>
        <v>2.0559300000000005</v>
      </c>
      <c r="F9" s="813">
        <f>'1'!AY29</f>
        <v>2.315474</v>
      </c>
      <c r="G9" s="813">
        <f>'1'!BK29</f>
        <v>2.6521272925927528</v>
      </c>
      <c r="H9" s="813">
        <f>'1'!BW29</f>
        <v>2.263341597009711</v>
      </c>
      <c r="I9" s="813">
        <f>'1'!CI29</f>
        <v>3.0779633</v>
      </c>
      <c r="J9" s="813">
        <f>'1'!CU29</f>
        <v>2.5642683725642077</v>
      </c>
      <c r="K9" s="813">
        <f>'1'!DG29</f>
        <v>2.4233266613072701</v>
      </c>
      <c r="L9" s="813">
        <f>'1'!DS29</f>
        <v>3.5513645070032029</v>
      </c>
      <c r="M9" s="813">
        <f>'1'!EE29</f>
        <v>1.8464187487148689</v>
      </c>
      <c r="N9" s="813">
        <f>'1'!EQ29</f>
        <v>2.5743725587711941</v>
      </c>
      <c r="O9" s="813">
        <f>'1'!FC29</f>
        <v>2.5535612449785017</v>
      </c>
    </row>
    <row r="10" spans="1:15">
      <c r="A10" s="794">
        <f t="shared" si="0"/>
        <v>1986</v>
      </c>
      <c r="B10" s="813">
        <f>'1'!C30</f>
        <v>2.5555161802075186</v>
      </c>
      <c r="C10" s="813">
        <f>'1'!O30</f>
        <v>2.8230412867146546</v>
      </c>
      <c r="D10" s="813">
        <f>'1'!AA30</f>
        <v>2.5960356166666667</v>
      </c>
      <c r="E10" s="813">
        <f>'1'!AM30</f>
        <v>2.0559300000000005</v>
      </c>
      <c r="F10" s="813">
        <f>'1'!AY30</f>
        <v>2.315474</v>
      </c>
      <c r="G10" s="813">
        <f>'1'!BK30</f>
        <v>2.6333946829969057</v>
      </c>
      <c r="H10" s="813">
        <f>'1'!BW30</f>
        <v>2.2446855483221912</v>
      </c>
      <c r="I10" s="813">
        <f>'1'!CI30</f>
        <v>3.0779633</v>
      </c>
      <c r="J10" s="813">
        <f>'1'!CU30</f>
        <v>2.4961894196750447</v>
      </c>
      <c r="K10" s="813">
        <f>'1'!DG30</f>
        <v>2.4130558999999998</v>
      </c>
      <c r="L10" s="813">
        <f>'1'!DS30</f>
        <v>3.5220458594566098</v>
      </c>
      <c r="M10" s="813">
        <f>'1'!EE30</f>
        <v>1.8391227093743501</v>
      </c>
      <c r="N10" s="813">
        <f>'1'!EQ30</f>
        <v>2.5536360999999999</v>
      </c>
      <c r="O10" s="813">
        <f>'1'!FC30</f>
        <v>2.5465582000000002</v>
      </c>
    </row>
    <row r="11" spans="1:15">
      <c r="A11" s="794">
        <f t="shared" si="0"/>
        <v>1987</v>
      </c>
      <c r="B11" s="813">
        <f>'1'!C31</f>
        <v>2.5578127223744125</v>
      </c>
      <c r="C11" s="813">
        <f>'1'!O31</f>
        <v>2.8145519790479638</v>
      </c>
      <c r="D11" s="813">
        <f>'1'!AA31</f>
        <v>2.5842700000000001</v>
      </c>
      <c r="E11" s="813">
        <f>'1'!AM31</f>
        <v>2.05593</v>
      </c>
      <c r="F11" s="813">
        <f>'1'!AY31</f>
        <v>2.315474</v>
      </c>
      <c r="G11" s="813">
        <f>'1'!BK31</f>
        <v>2.6147943863044594</v>
      </c>
      <c r="H11" s="813">
        <f>'1'!BW31</f>
        <v>2.22618327587114</v>
      </c>
      <c r="I11" s="813">
        <f>'1'!CI31</f>
        <v>3.0226308999999998</v>
      </c>
      <c r="J11" s="813">
        <f>'1'!CU31</f>
        <v>2.4299179</v>
      </c>
      <c r="K11" s="813">
        <f>'1'!DG31</f>
        <v>2.3851581116368616</v>
      </c>
      <c r="L11" s="813">
        <f>'1'!DS31</f>
        <v>3.4929692549591786</v>
      </c>
      <c r="M11" s="813">
        <f>'1'!EE31</f>
        <v>1.8318555000000001</v>
      </c>
      <c r="N11" s="813">
        <f>'1'!EQ31</f>
        <v>2.5238663245270589</v>
      </c>
      <c r="O11" s="813">
        <f>'1'!FC31</f>
        <v>2.5567154690666065</v>
      </c>
    </row>
    <row r="12" spans="1:15">
      <c r="A12" s="794">
        <f t="shared" si="0"/>
        <v>1988</v>
      </c>
      <c r="B12" s="813">
        <f>'1'!C32</f>
        <v>2.5601113283536843</v>
      </c>
      <c r="C12" s="813">
        <f>'1'!O32</f>
        <v>2.8060882</v>
      </c>
      <c r="D12" s="813">
        <f>'1'!AA32</f>
        <v>2.5668926338897085</v>
      </c>
      <c r="E12" s="813">
        <f>'1'!AM32</f>
        <v>2.0446202519200973</v>
      </c>
      <c r="F12" s="813">
        <f>'1'!AY32</f>
        <v>2.2961012508970802</v>
      </c>
      <c r="G12" s="813">
        <f>'1'!BK32</f>
        <v>2.5963254679577203</v>
      </c>
      <c r="H12" s="813">
        <f>'1'!BW32</f>
        <v>2.2078335121249757</v>
      </c>
      <c r="I12" s="813">
        <f>'1'!CI32</f>
        <v>2.962949499788488</v>
      </c>
      <c r="J12" s="813">
        <f>'1'!CU32</f>
        <v>2.4176373666062947</v>
      </c>
      <c r="K12" s="813">
        <f>'1'!DG32</f>
        <v>2.357582854797156</v>
      </c>
      <c r="L12" s="813">
        <f>'1'!DS32</f>
        <v>3.4641326953001275</v>
      </c>
      <c r="M12" s="813">
        <f>'1'!EE32</f>
        <v>1.8350266815165335</v>
      </c>
      <c r="N12" s="813">
        <f>'1'!EQ32</f>
        <v>2.4944435991023646</v>
      </c>
      <c r="O12" s="813">
        <f>'1'!FC32</f>
        <v>2.5669132516839697</v>
      </c>
    </row>
    <row r="13" spans="1:15">
      <c r="A13" s="794">
        <f t="shared" si="0"/>
        <v>1989</v>
      </c>
      <c r="B13" s="813">
        <f>'1'!C33</f>
        <v>2.5624120000000006</v>
      </c>
      <c r="C13" s="813">
        <f>'1'!O33</f>
        <v>2.7665259976209202</v>
      </c>
      <c r="D13" s="813">
        <f>'1'!AA33</f>
        <v>2.5496321181290056</v>
      </c>
      <c r="E13" s="813">
        <f>'1'!AM33</f>
        <v>2.0333727191887867</v>
      </c>
      <c r="F13" s="813">
        <f>'1'!AY33</f>
        <v>2.2768905867097349</v>
      </c>
      <c r="G13" s="813">
        <f>'1'!BK33</f>
        <v>2.5779869999999998</v>
      </c>
      <c r="H13" s="813">
        <f>'1'!BW33</f>
        <v>2.189635</v>
      </c>
      <c r="I13" s="813">
        <f>'1'!CI33</f>
        <v>2.9044465000000002</v>
      </c>
      <c r="J13" s="813">
        <f>'1'!CU33</f>
        <v>2.4054188976553568</v>
      </c>
      <c r="K13" s="813">
        <f>'1'!DG33</f>
        <v>2.3303264006339126</v>
      </c>
      <c r="L13" s="813">
        <f>'1'!DS33</f>
        <v>3.4355341987651045</v>
      </c>
      <c r="M13" s="813">
        <f>'1'!EE33</f>
        <v>1.8382033527631307</v>
      </c>
      <c r="N13" s="813">
        <f>'1'!EQ33</f>
        <v>2.4653638778863338</v>
      </c>
      <c r="O13" s="813">
        <f>'1'!FC33</f>
        <v>2.5771517094455052</v>
      </c>
    </row>
    <row r="14" spans="1:15">
      <c r="A14" s="794">
        <f t="shared" si="0"/>
        <v>1990</v>
      </c>
      <c r="B14" s="813">
        <f>'1'!C34</f>
        <v>2.5415764467594371</v>
      </c>
      <c r="C14" s="813">
        <f>'1'!O34</f>
        <v>2.7275215709586131</v>
      </c>
      <c r="D14" s="813">
        <f>'1'!AA34</f>
        <v>2.5324876669829233</v>
      </c>
      <c r="E14" s="813">
        <f>'1'!AM34</f>
        <v>2.0221870595571008</v>
      </c>
      <c r="F14" s="813">
        <f>'1'!AY34</f>
        <v>2.2578406513310059</v>
      </c>
      <c r="G14" s="813">
        <f>'1'!BK34</f>
        <v>2.5556313423757175</v>
      </c>
      <c r="H14" s="813">
        <f>'1'!BW34</f>
        <v>2.1801244815868985</v>
      </c>
      <c r="I14" s="813">
        <f>'1'!CI34</f>
        <v>2.8975686564980911</v>
      </c>
      <c r="J14" s="813">
        <f>'1'!CU34</f>
        <v>2.3932621794804314</v>
      </c>
      <c r="K14" s="813">
        <f>'1'!DG34</f>
        <v>2.3033850634100554</v>
      </c>
      <c r="L14" s="813">
        <f>'1'!DS34</f>
        <v>3.4071718</v>
      </c>
      <c r="M14" s="813">
        <f>'1'!EE34</f>
        <v>1.8413855232432326</v>
      </c>
      <c r="N14" s="813">
        <f>'1'!EQ34</f>
        <v>2.4366231622049668</v>
      </c>
      <c r="O14" s="813">
        <f>'1'!FC34</f>
        <v>2.5874310045891633</v>
      </c>
    </row>
    <row r="15" spans="1:15">
      <c r="A15" s="794">
        <f t="shared" si="0"/>
        <v>1991</v>
      </c>
      <c r="B15" s="813">
        <f>'1'!C35</f>
        <v>2.5209103121286991</v>
      </c>
      <c r="C15" s="813">
        <f>'1'!O35</f>
        <v>2.6890670560992547</v>
      </c>
      <c r="D15" s="813">
        <f>'1'!AA35</f>
        <v>2.5154584999999998</v>
      </c>
      <c r="E15" s="813">
        <f>'1'!AM35</f>
        <v>2.0110629326587968</v>
      </c>
      <c r="F15" s="813">
        <f>'1'!AY35</f>
        <v>2.2389500999999998</v>
      </c>
      <c r="G15" s="813">
        <f>'1'!BK35</f>
        <v>2.5334695474155273</v>
      </c>
      <c r="H15" s="813">
        <f>'1'!BW35</f>
        <v>2.1706552714103231</v>
      </c>
      <c r="I15" s="813">
        <f>'1'!CI35</f>
        <v>2.8907071000000002</v>
      </c>
      <c r="J15" s="813">
        <f>'1'!CU35</f>
        <v>2.3811669000000002</v>
      </c>
      <c r="K15" s="813">
        <f>'1'!DG35</f>
        <v>2.2767552000000002</v>
      </c>
      <c r="L15" s="813">
        <f>'1'!DS35</f>
        <v>3.3462830055009327</v>
      </c>
      <c r="M15" s="813">
        <f>'1'!EE35</f>
        <v>1.8445732024767318</v>
      </c>
      <c r="N15" s="813">
        <f>'1'!EQ35</f>
        <v>2.4082175000000001</v>
      </c>
      <c r="O15" s="813">
        <f>'1'!FC35</f>
        <v>2.5977513000000001</v>
      </c>
    </row>
    <row r="16" spans="1:15">
      <c r="A16" s="794">
        <f t="shared" si="0"/>
        <v>1992</v>
      </c>
      <c r="B16" s="813">
        <f>'1'!C36</f>
        <v>2.5004122185266384</v>
      </c>
      <c r="C16" s="813">
        <f>'1'!O36</f>
        <v>2.6511547000000002</v>
      </c>
      <c r="D16" s="813">
        <f>'1'!AA36</f>
        <v>2.4899493540659998</v>
      </c>
      <c r="E16" s="813">
        <f>'1'!AM36</f>
        <v>2</v>
      </c>
      <c r="F16" s="813">
        <f>'1'!AY36</f>
        <v>2.2307899218686575</v>
      </c>
      <c r="G16" s="813">
        <f>'1'!BK36</f>
        <v>2.5114999339909576</v>
      </c>
      <c r="H16" s="813">
        <f>'1'!BW36</f>
        <v>2.1612271900509898</v>
      </c>
      <c r="I16" s="813">
        <f>'1'!CI36</f>
        <v>2.8928849296225452</v>
      </c>
      <c r="J16" s="813">
        <f>'1'!CU36</f>
        <v>2.3738105299894632</v>
      </c>
      <c r="K16" s="813">
        <f>'1'!DG36</f>
        <v>2.2547144277186075</v>
      </c>
      <c r="L16" s="813">
        <f>'1'!DS36</f>
        <v>3.2864823408389197</v>
      </c>
      <c r="M16" s="813">
        <f>'1'!EE36</f>
        <v>1.8477664</v>
      </c>
      <c r="N16" s="813">
        <f>'1'!EQ36</f>
        <v>2.4059908084526112</v>
      </c>
      <c r="O16" s="813">
        <f>'1'!FC36</f>
        <v>2.5491154066423842</v>
      </c>
    </row>
    <row r="17" spans="1:15">
      <c r="A17" s="794">
        <f t="shared" si="0"/>
        <v>1993</v>
      </c>
      <c r="B17" s="813">
        <f>'1'!C37</f>
        <v>2.4800807995735319</v>
      </c>
      <c r="C17" s="813">
        <f>'1'!O37</f>
        <v>2.5985744381947842</v>
      </c>
      <c r="D17" s="813">
        <f>'1'!AA37</f>
        <v>2.4646988951770386</v>
      </c>
      <c r="E17" s="813">
        <f>'1'!AM37</f>
        <v>2.0519711360120363</v>
      </c>
      <c r="F17" s="813">
        <f>'1'!AY37</f>
        <v>2.222659484689173</v>
      </c>
      <c r="G17" s="813">
        <f>'1'!BK37</f>
        <v>2.4897208355518621</v>
      </c>
      <c r="H17" s="813">
        <f>'1'!BW37</f>
        <v>2.1518400588689088</v>
      </c>
      <c r="I17" s="813">
        <f>'1'!CI37</f>
        <v>2.8950643999999999</v>
      </c>
      <c r="J17" s="813">
        <f>'1'!CU37</f>
        <v>2.3664768867267791</v>
      </c>
      <c r="K17" s="813">
        <f>'1'!DG37</f>
        <v>2.2328870273635251</v>
      </c>
      <c r="L17" s="813">
        <f>'1'!DS37</f>
        <v>3.2277503602924278</v>
      </c>
      <c r="M17" s="813">
        <f>'1'!EE37</f>
        <v>1.8391644169754453</v>
      </c>
      <c r="N17" s="813">
        <f>'1'!EQ37</f>
        <v>2.4037661757538302</v>
      </c>
      <c r="O17" s="813">
        <f>'1'!FC37</f>
        <v>2.5013900893367151</v>
      </c>
    </row>
    <row r="18" spans="1:15">
      <c r="A18" s="794">
        <f t="shared" si="0"/>
        <v>1994</v>
      </c>
      <c r="B18" s="813">
        <f>'1'!C38</f>
        <v>2.4599147000000001</v>
      </c>
      <c r="C18" s="813">
        <f>'1'!O38</f>
        <v>2.5470369989496793</v>
      </c>
      <c r="D18" s="813">
        <f>'1'!AA38</f>
        <v>2.4397044999999999</v>
      </c>
      <c r="E18" s="813">
        <f>'1'!AM38</f>
        <v>2.1052927715132634</v>
      </c>
      <c r="F18" s="813">
        <f>'1'!AY38</f>
        <v>2.2145586800663359</v>
      </c>
      <c r="G18" s="813">
        <f>'1'!BK38</f>
        <v>2.4681305999999998</v>
      </c>
      <c r="H18" s="813">
        <f>'1'!BW38</f>
        <v>2.1424937000000002</v>
      </c>
      <c r="I18" s="813">
        <f>'1'!CI38</f>
        <v>2.8684190821816116</v>
      </c>
      <c r="J18" s="813">
        <f>'1'!CU38</f>
        <v>2.3591658999999998</v>
      </c>
      <c r="K18" s="813">
        <f>'1'!DG38</f>
        <v>2.2112709333275062</v>
      </c>
      <c r="L18" s="813">
        <f>'1'!DS38</f>
        <v>3.1700679656500044</v>
      </c>
      <c r="M18" s="813">
        <f>'1'!EE38</f>
        <v>1.8306024791167486</v>
      </c>
      <c r="N18" s="813">
        <f>'1'!EQ38</f>
        <v>2.4015436000000001</v>
      </c>
      <c r="O18" s="813">
        <f>'1'!FC38</f>
        <v>2.4545583</v>
      </c>
    </row>
    <row r="19" spans="1:15">
      <c r="A19" s="794">
        <f t="shared" si="0"/>
        <v>1995</v>
      </c>
      <c r="B19" s="813">
        <f>'1'!C39</f>
        <v>2.69</v>
      </c>
      <c r="C19" s="813">
        <f>'1'!O39</f>
        <v>2.4965217000000002</v>
      </c>
      <c r="D19" s="813">
        <f>'1'!AA39</f>
        <v>2.4677929093830979</v>
      </c>
      <c r="E19" s="813">
        <f>'1'!AM39</f>
        <v>2.16</v>
      </c>
      <c r="F19" s="813">
        <f>'1'!AY39</f>
        <v>2.2064873999999999</v>
      </c>
      <c r="G19" s="813">
        <f>'1'!BK39</f>
        <v>2.4607722057456516</v>
      </c>
      <c r="H19" s="813">
        <f>'1'!BW39</f>
        <v>2.1404063391493846</v>
      </c>
      <c r="I19" s="813">
        <f>'1'!CI39</f>
        <v>2.8420190000000001</v>
      </c>
      <c r="J19" s="813">
        <f>'1'!CU39</f>
        <v>2.3573298644109268</v>
      </c>
      <c r="K19" s="813">
        <f>'1'!DG39</f>
        <v>2.1898640999999999</v>
      </c>
      <c r="L19" s="813">
        <f>'1'!DS39</f>
        <v>3.1134164000000002</v>
      </c>
      <c r="M19" s="813">
        <f>'1'!EE39</f>
        <v>1.8220803999999999</v>
      </c>
      <c r="N19" s="813">
        <f>'1'!EQ39</f>
        <v>2.4273167</v>
      </c>
      <c r="O19" s="813">
        <f>'1'!FC39</f>
        <v>2.4942427058902723</v>
      </c>
    </row>
    <row r="20" spans="1:15">
      <c r="A20" s="794">
        <f t="shared" si="0"/>
        <v>1996</v>
      </c>
      <c r="B20" s="813">
        <f>'1'!C40</f>
        <v>2.6678837036320773</v>
      </c>
      <c r="C20" s="813">
        <f>'1'!O40</f>
        <v>2.4767981378181956</v>
      </c>
      <c r="D20" s="813">
        <f>'1'!AA40</f>
        <v>2.4962047016765738</v>
      </c>
      <c r="E20" s="813">
        <f>'1'!AM40</f>
        <v>2.1559851023434216</v>
      </c>
      <c r="F20" s="813">
        <f>'1'!AY40</f>
        <v>2.1953509107176603</v>
      </c>
      <c r="G20" s="813">
        <f>'1'!BK40</f>
        <v>2.4534357495386669</v>
      </c>
      <c r="H20" s="813">
        <f>'1'!BW40</f>
        <v>2.1383210119455054</v>
      </c>
      <c r="I20" s="813">
        <f>'1'!CI40</f>
        <v>2.8010843676736736</v>
      </c>
      <c r="J20" s="813">
        <f>'1'!CU40</f>
        <v>2.355495257728013</v>
      </c>
      <c r="K20" s="813">
        <f>'1'!DG40</f>
        <v>2.1812322183858339</v>
      </c>
      <c r="L20" s="813">
        <f>'1'!DS40</f>
        <v>3.0673923883098468</v>
      </c>
      <c r="M20" s="813">
        <f>'1'!EE40</f>
        <v>1.857554401563456</v>
      </c>
      <c r="N20" s="813">
        <f>'1'!EQ40</f>
        <v>2.412623499740052</v>
      </c>
      <c r="O20" s="813">
        <f>'1'!FC40</f>
        <v>2.534568714822063</v>
      </c>
    </row>
    <row r="21" spans="1:15">
      <c r="A21" s="794">
        <f t="shared" si="0"/>
        <v>1997</v>
      </c>
      <c r="B21" s="813">
        <f>'1'!C41</f>
        <v>2.6459492401879592</v>
      </c>
      <c r="C21" s="813">
        <f>'1'!O41</f>
        <v>2.4572303999999998</v>
      </c>
      <c r="D21" s="813">
        <f>'1'!AA41</f>
        <v>2.5249435999999998</v>
      </c>
      <c r="E21" s="813">
        <f>'1'!AM41</f>
        <v>2.1519776673735063</v>
      </c>
      <c r="F21" s="813">
        <f>'1'!AY41</f>
        <v>2.1842706290499825</v>
      </c>
      <c r="G21" s="813">
        <f>'1'!BK41</f>
        <v>2.4461211659737541</v>
      </c>
      <c r="H21" s="813">
        <f>'1'!BW41</f>
        <v>2.1362377164070478</v>
      </c>
      <c r="I21" s="813">
        <f>'1'!CI41</f>
        <v>2.7607393317306546</v>
      </c>
      <c r="J21" s="813">
        <f>'1'!CU41</f>
        <v>2.3536620788392026</v>
      </c>
      <c r="K21" s="813">
        <f>'1'!DG41</f>
        <v>2.1726343614310979</v>
      </c>
      <c r="L21" s="813">
        <f>'1'!DS41</f>
        <v>3.0220487255932698</v>
      </c>
      <c r="M21" s="813">
        <f>'1'!EE41</f>
        <v>1.8937190448718779</v>
      </c>
      <c r="N21" s="813">
        <f>'1'!EQ41</f>
        <v>2.3980192413696724</v>
      </c>
      <c r="O21" s="813">
        <f>'1'!FC41</f>
        <v>2.5755466999999999</v>
      </c>
    </row>
    <row r="22" spans="1:15">
      <c r="A22" s="794">
        <f t="shared" si="0"/>
        <v>1998</v>
      </c>
      <c r="B22" s="813">
        <f>'1'!C42</f>
        <v>2.6241951146970757</v>
      </c>
      <c r="C22" s="813">
        <f>'1'!O42</f>
        <v>2.4514734561601226</v>
      </c>
      <c r="D22" s="813">
        <f>'1'!AA42</f>
        <v>2.5630670000000002</v>
      </c>
      <c r="E22" s="813">
        <f>'1'!AM42</f>
        <v>2.1479776812189932</v>
      </c>
      <c r="F22" s="813">
        <f>'1'!AY42</f>
        <v>2.1732462713082867</v>
      </c>
      <c r="G22" s="813">
        <f>'1'!BK42</f>
        <v>2.4388283898406189</v>
      </c>
      <c r="H22" s="813">
        <f>'1'!BW42</f>
        <v>2.1341564505546273</v>
      </c>
      <c r="I22" s="813">
        <f>'1'!CI42</f>
        <v>2.7209753999999999</v>
      </c>
      <c r="J22" s="813">
        <f>'1'!CU42</f>
        <v>2.3518303266333063</v>
      </c>
      <c r="K22" s="813">
        <f>'1'!DG42</f>
        <v>2.1640703950193272</v>
      </c>
      <c r="L22" s="813">
        <f>'1'!DS42</f>
        <v>2.9773753546060422</v>
      </c>
      <c r="M22" s="813">
        <f>'1'!EE42</f>
        <v>1.930587775998414</v>
      </c>
      <c r="N22" s="813">
        <f>'1'!EQ42</f>
        <v>2.3835033864997031</v>
      </c>
      <c r="O22" s="813">
        <f>'1'!FC42</f>
        <v>2.5662237267204375</v>
      </c>
    </row>
    <row r="23" spans="1:15">
      <c r="A23" s="794">
        <f t="shared" si="0"/>
        <v>1999</v>
      </c>
      <c r="B23" s="813">
        <f>'1'!C43</f>
        <v>2.6026198444800142</v>
      </c>
      <c r="C23" s="813">
        <f>'1'!O43</f>
        <v>2.4457300000267197</v>
      </c>
      <c r="D23" s="813">
        <f>'1'!AA43</f>
        <v>2.5485644703730768</v>
      </c>
      <c r="E23" s="813">
        <f>'1'!AM43</f>
        <v>2.1439851300344053</v>
      </c>
      <c r="F23" s="813">
        <f>'1'!AY43</f>
        <v>2.1622775552357139</v>
      </c>
      <c r="G23" s="813">
        <f>'1'!BK43</f>
        <v>2.4315573561233816</v>
      </c>
      <c r="H23" s="813">
        <f>'1'!BW43</f>
        <v>2.1320772124107878</v>
      </c>
      <c r="I23" s="813">
        <f>'1'!CI43</f>
        <v>2.7059849069249813</v>
      </c>
      <c r="J23" s="813">
        <f>'1'!CU43</f>
        <v>2.35</v>
      </c>
      <c r="K23" s="813">
        <f>'1'!DG43</f>
        <v>2.155540185562709</v>
      </c>
      <c r="L23" s="813">
        <f>'1'!DS43</f>
        <v>2.9333623667749369</v>
      </c>
      <c r="M23" s="813">
        <f>'1'!EE43</f>
        <v>1.9681743027972078</v>
      </c>
      <c r="N23" s="813">
        <f>'1'!EQ43</f>
        <v>2.3690753999999998</v>
      </c>
      <c r="O23" s="813">
        <f>'1'!FC43</f>
        <v>2.5569345007733433</v>
      </c>
    </row>
    <row r="24" spans="1:15">
      <c r="A24" s="794">
        <f t="shared" si="0"/>
        <v>2000</v>
      </c>
      <c r="B24" s="813">
        <f>'1'!C44</f>
        <v>2.5812219590474652</v>
      </c>
      <c r="C24" s="813">
        <f>'1'!O44</f>
        <v>2.44</v>
      </c>
      <c r="D24" s="813">
        <f>'1'!AA44</f>
        <v>2.534144</v>
      </c>
      <c r="E24" s="813">
        <f>'1'!AM44</f>
        <v>2.14</v>
      </c>
      <c r="F24" s="813">
        <f>'1'!AY44</f>
        <v>2.1513642000000002</v>
      </c>
      <c r="G24" s="813">
        <f>'1'!BK44</f>
        <v>2.4243079999999999</v>
      </c>
      <c r="H24" s="813">
        <f>'1'!BW44</f>
        <v>2.13</v>
      </c>
      <c r="I24" s="813">
        <f>'1'!CI44</f>
        <v>2.6910769999999999</v>
      </c>
      <c r="J24" s="813">
        <f>'1'!CU44</f>
        <v>2.3345120590879218</v>
      </c>
      <c r="K24" s="813">
        <f>'1'!DG44</f>
        <v>2.1470435999999999</v>
      </c>
      <c r="L24" s="813">
        <f>'1'!DS44</f>
        <v>2.89</v>
      </c>
      <c r="M24" s="813">
        <f>'1'!EE44</f>
        <v>2.0064926000000001</v>
      </c>
      <c r="N24" s="813">
        <f>'1'!EQ44</f>
        <v>2.3612082431704184</v>
      </c>
      <c r="O24" s="813">
        <f>'1'!FC44</f>
        <v>2.5476789000000002</v>
      </c>
    </row>
    <row r="25" spans="1:15">
      <c r="A25" s="794">
        <f t="shared" si="0"/>
        <v>2001</v>
      </c>
      <c r="B25" s="813">
        <f>'1'!C45</f>
        <v>2.56</v>
      </c>
      <c r="C25" s="813">
        <f>'1'!O45</f>
        <v>2.44</v>
      </c>
      <c r="D25" s="813">
        <f>'1'!AA45</f>
        <v>2.5212501769643647</v>
      </c>
      <c r="E25" s="813">
        <f>'1'!AM45</f>
        <v>2.1374956071788347</v>
      </c>
      <c r="F25" s="813">
        <f>'1'!AY45</f>
        <v>2.1485175048420526</v>
      </c>
      <c r="G25" s="813">
        <f>'1'!BK45</f>
        <v>2.4169581696048135</v>
      </c>
      <c r="H25" s="813">
        <f>'1'!BW45</f>
        <v>2.1209735336972417</v>
      </c>
      <c r="I25" s="813">
        <f>'1'!CI45</f>
        <v>2.6524137269368993</v>
      </c>
      <c r="J25" s="813">
        <f>'1'!CU45</f>
        <v>2.3191261932029481</v>
      </c>
      <c r="K25" s="813">
        <f>'1'!DG45</f>
        <v>2.1452805295390998</v>
      </c>
      <c r="L25" s="813">
        <f>'1'!DS45</f>
        <v>2.8752857560468303</v>
      </c>
      <c r="M25" s="813">
        <f>'1'!EE45</f>
        <v>2.0051923960314135</v>
      </c>
      <c r="N25" s="813">
        <f>'1'!EQ45</f>
        <v>2.3533672113669044</v>
      </c>
      <c r="O25" s="813">
        <f>'1'!FC45</f>
        <v>2.5432476271832489</v>
      </c>
    </row>
    <row r="26" spans="1:15">
      <c r="A26" s="794">
        <f t="shared" si="0"/>
        <v>2002</v>
      </c>
      <c r="B26" s="813">
        <f>'1'!C46</f>
        <v>2.539921258622007</v>
      </c>
      <c r="C26" s="813">
        <f>'1'!O46</f>
        <v>2.44</v>
      </c>
      <c r="D26" s="813">
        <f>'1'!AA46</f>
        <v>2.5084219582008127</v>
      </c>
      <c r="E26" s="813">
        <f>'1'!AM46</f>
        <v>2.134994145191035</v>
      </c>
      <c r="F26" s="813">
        <f>'1'!AY46</f>
        <v>2.145674576444434</v>
      </c>
      <c r="G26" s="813">
        <f>'1'!BK46</f>
        <v>2.4096306218597019</v>
      </c>
      <c r="H26" s="813">
        <f>'1'!BW46</f>
        <v>2.111985319551251</v>
      </c>
      <c r="I26" s="813">
        <f>'1'!CI46</f>
        <v>2.6143059373043922</v>
      </c>
      <c r="J26" s="813">
        <f>'1'!CU46</f>
        <v>2.3038417296080631</v>
      </c>
      <c r="K26" s="813">
        <f>'1'!DG46</f>
        <v>2.1435189068445375</v>
      </c>
      <c r="L26" s="813">
        <f>'1'!DS46</f>
        <v>2.8606464286940456</v>
      </c>
      <c r="M26" s="813">
        <f>'1'!EE46</f>
        <v>2.0038930345929016</v>
      </c>
      <c r="N26" s="813">
        <f>'1'!EQ46</f>
        <v>2.3455522178342298</v>
      </c>
      <c r="O26" s="813">
        <f>'1'!FC46</f>
        <v>2.5388240618443811</v>
      </c>
    </row>
    <row r="27" spans="1:15">
      <c r="A27" s="794">
        <f t="shared" si="0"/>
        <v>2003</v>
      </c>
      <c r="B27" s="813">
        <f>'1'!C47</f>
        <v>2.52</v>
      </c>
      <c r="C27" s="813">
        <f>'1'!O47</f>
        <v>2.44</v>
      </c>
      <c r="D27" s="813">
        <f>'1'!AA47</f>
        <v>2.4956590099122615</v>
      </c>
      <c r="E27" s="813">
        <f>'1'!AM47</f>
        <v>2.1324956106067141</v>
      </c>
      <c r="F27" s="813">
        <f>'1'!AY47</f>
        <v>2.1428354098229501</v>
      </c>
      <c r="G27" s="813">
        <f>'1'!BK47</f>
        <v>2.4023252892098417</v>
      </c>
      <c r="H27" s="813">
        <f>'1'!BW47</f>
        <v>2.1030351954578945</v>
      </c>
      <c r="I27" s="813">
        <f>'1'!CI47</f>
        <v>2.5767456503544146</v>
      </c>
      <c r="J27" s="813">
        <f>'1'!CU47</f>
        <v>2.2886579999999994</v>
      </c>
      <c r="K27" s="813">
        <f>'1'!DG47</f>
        <v>2.1417587307274624</v>
      </c>
      <c r="L27" s="813">
        <f>'1'!DS47</f>
        <v>2.8460816365087278</v>
      </c>
      <c r="M27" s="813">
        <f>'1'!EE47</f>
        <v>2.0025945151385058</v>
      </c>
      <c r="N27" s="813">
        <f>'1'!EQ47</f>
        <v>2.3377631761052604</v>
      </c>
      <c r="O27" s="813">
        <f>'1'!FC47</f>
        <v>2.5344081905774938</v>
      </c>
    </row>
    <row r="28" spans="1:15">
      <c r="A28" s="794">
        <f t="shared" si="0"/>
        <v>2004</v>
      </c>
      <c r="B28" s="813">
        <f>'1'!C48</f>
        <v>2.52</v>
      </c>
      <c r="C28" s="813">
        <f>'1'!O48</f>
        <v>2.44</v>
      </c>
      <c r="D28" s="813">
        <f>'1'!AA48</f>
        <v>2.482961</v>
      </c>
      <c r="E28" s="813">
        <f>'1'!AM48</f>
        <v>2.13</v>
      </c>
      <c r="F28" s="813">
        <f>'1'!AY48</f>
        <v>2.14</v>
      </c>
      <c r="G28" s="813">
        <f>'1'!BK48</f>
        <v>2.3950421043052175</v>
      </c>
      <c r="H28" s="813">
        <f>'1'!BW48</f>
        <v>2.0941230000000002</v>
      </c>
      <c r="I28" s="813">
        <f>'1'!CI48</f>
        <v>2.5397249999999998</v>
      </c>
      <c r="J28" s="813">
        <f>'1'!CU48</f>
        <v>2.2886579999999999</v>
      </c>
      <c r="K28" s="813">
        <f>'1'!DG48</f>
        <v>2.14</v>
      </c>
      <c r="L28" s="813">
        <f>'1'!DS48</f>
        <v>2.831591</v>
      </c>
      <c r="M28" s="813">
        <f>'1'!EE48</f>
        <v>2.0012968371226223</v>
      </c>
      <c r="N28" s="813">
        <f>'1'!EQ48</f>
        <v>2.33</v>
      </c>
      <c r="O28" s="813">
        <f>'1'!FC48</f>
        <v>2.5299999999999998</v>
      </c>
    </row>
    <row r="29" spans="1:15">
      <c r="A29" s="794">
        <f t="shared" si="0"/>
        <v>2005</v>
      </c>
      <c r="B29" s="813">
        <f>'1'!C49</f>
        <v>2.52</v>
      </c>
      <c r="C29" s="813">
        <f>'1'!O49</f>
        <v>2.44</v>
      </c>
      <c r="D29" s="813">
        <f>'1'!AA49</f>
        <v>2.482961</v>
      </c>
      <c r="E29" s="813">
        <f>'1'!AM49</f>
        <v>2.13</v>
      </c>
      <c r="F29" s="813">
        <f>'1'!AY49</f>
        <v>2.14</v>
      </c>
      <c r="G29" s="813">
        <f>'1'!BK49</f>
        <v>2.3877809999999999</v>
      </c>
      <c r="H29" s="813">
        <f>'1'!BW49</f>
        <v>2.0941230000000002</v>
      </c>
      <c r="I29" s="813">
        <f>'1'!CI49</f>
        <v>2.5397249999999998</v>
      </c>
      <c r="J29" s="813">
        <f>'1'!CU49</f>
        <v>2.2886579999999999</v>
      </c>
      <c r="K29" s="813">
        <f>'1'!DG49</f>
        <v>2.14</v>
      </c>
      <c r="L29" s="813">
        <f>'1'!DS49</f>
        <v>2.831591</v>
      </c>
      <c r="M29" s="813">
        <f>'1'!EE49</f>
        <v>2</v>
      </c>
      <c r="N29" s="813">
        <f>'1'!EQ49</f>
        <v>2.33</v>
      </c>
      <c r="O29" s="813">
        <f>'1'!FC49</f>
        <v>2.5299999999999998</v>
      </c>
    </row>
    <row r="30" spans="1:15">
      <c r="A30" s="794">
        <f t="shared" si="0"/>
        <v>2006</v>
      </c>
      <c r="B30" s="813">
        <f>'1'!C50</f>
        <v>2.52</v>
      </c>
      <c r="C30" s="813">
        <f>'1'!O50</f>
        <v>2.44</v>
      </c>
      <c r="D30" s="813">
        <f>'1'!AA50</f>
        <v>2.482961</v>
      </c>
      <c r="E30" s="813">
        <f>'1'!AM50</f>
        <v>2.13</v>
      </c>
      <c r="F30" s="813">
        <f>'1'!AY50</f>
        <v>2.14</v>
      </c>
      <c r="G30" s="813">
        <f>'1'!BK50</f>
        <v>2.3877809999999999</v>
      </c>
      <c r="H30" s="813">
        <f>'1'!BW50</f>
        <v>2.0941230000000002</v>
      </c>
      <c r="I30" s="813">
        <f>'1'!CI50</f>
        <v>2.5397249999999998</v>
      </c>
      <c r="J30" s="813">
        <f>'1'!CU50</f>
        <v>2.2886579999999999</v>
      </c>
      <c r="K30" s="813">
        <f>'1'!DG50</f>
        <v>2.14</v>
      </c>
      <c r="L30" s="813">
        <f>'1'!DS50</f>
        <v>2.831591</v>
      </c>
      <c r="M30" s="813">
        <f>'1'!EE50</f>
        <v>2</v>
      </c>
      <c r="N30" s="813">
        <f>'1'!EQ50</f>
        <v>2.33</v>
      </c>
      <c r="O30" s="813">
        <f>'1'!FC50</f>
        <v>2.5299999999999998</v>
      </c>
    </row>
    <row r="31" spans="1:15">
      <c r="A31" s="794">
        <f t="shared" si="0"/>
        <v>2007</v>
      </c>
      <c r="B31" s="813">
        <f>'1'!C51</f>
        <v>2.52</v>
      </c>
      <c r="C31" s="813">
        <f>'1'!O51</f>
        <v>2.44</v>
      </c>
      <c r="D31" s="813">
        <f>'1'!AA51</f>
        <v>2.482961</v>
      </c>
      <c r="E31" s="813">
        <f>'1'!AM51</f>
        <v>2.13</v>
      </c>
      <c r="F31" s="813">
        <f>'1'!AY51</f>
        <v>2.14</v>
      </c>
      <c r="G31" s="813">
        <f>'1'!BK51</f>
        <v>2.3877809999999999</v>
      </c>
      <c r="H31" s="813">
        <f>'1'!BW51</f>
        <v>2.0941230000000002</v>
      </c>
      <c r="I31" s="813">
        <f>'1'!CI51</f>
        <v>2.5397249999999998</v>
      </c>
      <c r="J31" s="813">
        <f>'1'!CU51</f>
        <v>2.2886579999999999</v>
      </c>
      <c r="K31" s="813">
        <f>'1'!DG51</f>
        <v>2.14</v>
      </c>
      <c r="L31" s="813">
        <f>'1'!DS51</f>
        <v>2.831591</v>
      </c>
      <c r="M31" s="813">
        <f>'1'!EE51</f>
        <v>2</v>
      </c>
      <c r="N31" s="813">
        <f>'1'!EQ51</f>
        <v>2.33</v>
      </c>
      <c r="O31" s="813">
        <f>'1'!FC51</f>
        <v>2.5299999999999998</v>
      </c>
    </row>
    <row r="32" spans="1:15">
      <c r="A32" s="794">
        <f t="shared" si="0"/>
        <v>2008</v>
      </c>
      <c r="B32" s="813">
        <f>'1'!C52</f>
        <v>2.52</v>
      </c>
      <c r="C32" s="813">
        <f>'1'!O52</f>
        <v>2.44</v>
      </c>
      <c r="D32" s="813">
        <f>'1'!AA52</f>
        <v>2.482961</v>
      </c>
      <c r="E32" s="813">
        <f>'1'!AM52</f>
        <v>2.13</v>
      </c>
      <c r="F32" s="813">
        <f>'1'!AY52</f>
        <v>2.14</v>
      </c>
      <c r="G32" s="813">
        <f>'1'!BK52</f>
        <v>2.3877809999999999</v>
      </c>
      <c r="H32" s="813">
        <f>'1'!BW52</f>
        <v>2.0941230000000002</v>
      </c>
      <c r="I32" s="813">
        <f>'1'!CI52</f>
        <v>2.5397249999999998</v>
      </c>
      <c r="J32" s="813">
        <f>'1'!CU52</f>
        <v>2.2886579999999999</v>
      </c>
      <c r="K32" s="813">
        <f>'1'!DG52</f>
        <v>2.14</v>
      </c>
      <c r="L32" s="813">
        <f>'1'!DS52</f>
        <v>2.831591</v>
      </c>
      <c r="M32" s="813">
        <f>'1'!EE52</f>
        <v>2</v>
      </c>
      <c r="N32" s="813">
        <f>'1'!EQ52</f>
        <v>2.33</v>
      </c>
      <c r="O32" s="813">
        <f>'1'!FC52</f>
        <v>2.5299999999999998</v>
      </c>
    </row>
    <row r="33" spans="1:15">
      <c r="A33" s="794">
        <f t="shared" si="0"/>
        <v>2009</v>
      </c>
      <c r="B33" s="813">
        <f>'1'!C53</f>
        <v>2.52</v>
      </c>
      <c r="C33" s="813">
        <f>'1'!O53</f>
        <v>2.44</v>
      </c>
      <c r="D33" s="813">
        <f>'1'!AA53</f>
        <v>2.482961</v>
      </c>
      <c r="E33" s="813">
        <f>'1'!AM53</f>
        <v>2.13</v>
      </c>
      <c r="F33" s="813">
        <f>'1'!AY53</f>
        <v>2.14</v>
      </c>
      <c r="G33" s="813">
        <f>'1'!BK53</f>
        <v>2.3877809999999999</v>
      </c>
      <c r="H33" s="813">
        <f>'1'!BW53</f>
        <v>2.0941230000000002</v>
      </c>
      <c r="I33" s="813">
        <f>'1'!CI53</f>
        <v>2.5397249999999998</v>
      </c>
      <c r="J33" s="813">
        <f>'1'!CU53</f>
        <v>2.2886579999999999</v>
      </c>
      <c r="K33" s="813">
        <f>'1'!DG53</f>
        <v>2.14</v>
      </c>
      <c r="L33" s="813">
        <f>'1'!DS53</f>
        <v>2.831591</v>
      </c>
      <c r="M33" s="813">
        <f>'1'!EE53</f>
        <v>2</v>
      </c>
      <c r="N33" s="813">
        <f>'1'!EQ53</f>
        <v>2.33</v>
      </c>
      <c r="O33" s="813">
        <f>'1'!FC53</f>
        <v>2.5299999999999998</v>
      </c>
    </row>
    <row r="34" spans="1:15">
      <c r="A34" s="794" t="s">
        <v>1053</v>
      </c>
    </row>
    <row r="35" spans="1:15">
      <c r="A35" s="794" t="s">
        <v>742</v>
      </c>
      <c r="B35" s="801">
        <f>B33-B4</f>
        <v>-0.16113370000000016</v>
      </c>
      <c r="C35" s="801">
        <f t="shared" ref="C35:O35" si="1">C33-C4</f>
        <v>-0.39155620000000013</v>
      </c>
      <c r="D35" s="801">
        <f t="shared" si="1"/>
        <v>-0.17190269999999996</v>
      </c>
      <c r="E35" s="801">
        <f t="shared" si="1"/>
        <v>7.4069999999999414E-2</v>
      </c>
      <c r="F35" s="801">
        <f t="shared" si="1"/>
        <v>-0.17547399999999991</v>
      </c>
      <c r="G35" s="801">
        <f t="shared" si="1"/>
        <v>-0.36002721165718254</v>
      </c>
      <c r="H35" s="801">
        <f t="shared" si="1"/>
        <v>-0.28644549999999969</v>
      </c>
      <c r="I35" s="801">
        <f t="shared" si="1"/>
        <v>-0.53823830000000017</v>
      </c>
      <c r="J35" s="801">
        <f t="shared" si="1"/>
        <v>-0.41738910000000029</v>
      </c>
      <c r="K35" s="801">
        <f t="shared" si="1"/>
        <v>-0.33533993729978118</v>
      </c>
      <c r="L35" s="801">
        <f t="shared" si="1"/>
        <v>-0.87006849999999991</v>
      </c>
      <c r="M35" s="801">
        <f t="shared" si="1"/>
        <v>0.1088062453434171</v>
      </c>
      <c r="N35" s="801">
        <f t="shared" si="1"/>
        <v>-0.35060818150451301</v>
      </c>
      <c r="O35" s="801">
        <f t="shared" si="1"/>
        <v>-5.8866407286510825E-2</v>
      </c>
    </row>
    <row r="36" spans="1:15">
      <c r="A36" s="794" t="s">
        <v>1056</v>
      </c>
      <c r="B36" s="801">
        <f t="shared" ref="B36:O36" si="2">B14-B4</f>
        <v>-0.13955725324056312</v>
      </c>
      <c r="C36" s="801">
        <f t="shared" si="2"/>
        <v>-0.10403462904138694</v>
      </c>
      <c r="D36" s="801">
        <f t="shared" si="2"/>
        <v>-0.12237603301707667</v>
      </c>
      <c r="E36" s="801">
        <f t="shared" si="2"/>
        <v>-3.3742940442899716E-2</v>
      </c>
      <c r="F36" s="801">
        <f t="shared" si="2"/>
        <v>-5.7633348668994167E-2</v>
      </c>
      <c r="G36" s="801">
        <f t="shared" si="2"/>
        <v>-0.19217686928146493</v>
      </c>
      <c r="H36" s="801">
        <f t="shared" si="2"/>
        <v>-0.20044401841310133</v>
      </c>
      <c r="I36" s="801">
        <f t="shared" si="2"/>
        <v>-0.18039464350190881</v>
      </c>
      <c r="J36" s="801">
        <f t="shared" si="2"/>
        <v>-0.31278492051956874</v>
      </c>
      <c r="K36" s="801">
        <f t="shared" si="2"/>
        <v>-0.17195487388972586</v>
      </c>
      <c r="L36" s="801">
        <f t="shared" si="2"/>
        <v>-0.29448769999999991</v>
      </c>
      <c r="M36" s="801">
        <f t="shared" si="2"/>
        <v>-4.9808231413350335E-2</v>
      </c>
      <c r="N36" s="801">
        <f t="shared" si="2"/>
        <v>-0.2439850192995463</v>
      </c>
      <c r="O36" s="801">
        <f t="shared" si="2"/>
        <v>-1.4354026973473211E-3</v>
      </c>
    </row>
    <row r="37" spans="1:15">
      <c r="A37" s="794" t="s">
        <v>1057</v>
      </c>
      <c r="B37" s="801">
        <f t="shared" ref="B37:O37" si="3">B24-B14</f>
        <v>3.9645512288028151E-2</v>
      </c>
      <c r="C37" s="801">
        <f t="shared" si="3"/>
        <v>-0.28752157095861319</v>
      </c>
      <c r="D37" s="801">
        <f t="shared" si="3"/>
        <v>1.6563330170766832E-3</v>
      </c>
      <c r="E37" s="801">
        <f t="shared" si="3"/>
        <v>0.11781294044289936</v>
      </c>
      <c r="F37" s="801">
        <f t="shared" si="3"/>
        <v>-0.10647645133100569</v>
      </c>
      <c r="G37" s="801">
        <f t="shared" si="3"/>
        <v>-0.13132334237571763</v>
      </c>
      <c r="H37" s="801">
        <f t="shared" si="3"/>
        <v>-5.0124481586898639E-2</v>
      </c>
      <c r="I37" s="801">
        <f t="shared" si="3"/>
        <v>-0.2064916564980912</v>
      </c>
      <c r="J37" s="801">
        <f t="shared" si="3"/>
        <v>-5.8750120392509597E-2</v>
      </c>
      <c r="K37" s="801">
        <f t="shared" si="3"/>
        <v>-0.1563414634100555</v>
      </c>
      <c r="L37" s="801">
        <f t="shared" si="3"/>
        <v>-0.51717179999999985</v>
      </c>
      <c r="M37" s="801">
        <f t="shared" si="3"/>
        <v>0.1651070767567675</v>
      </c>
      <c r="N37" s="801">
        <f t="shared" si="3"/>
        <v>-7.5414919034548333E-2</v>
      </c>
      <c r="O37" s="801">
        <f t="shared" si="3"/>
        <v>-3.9752104589163118E-2</v>
      </c>
    </row>
    <row r="38" spans="1:15">
      <c r="A38" s="794" t="s">
        <v>1058</v>
      </c>
      <c r="B38" s="801">
        <f t="shared" ref="B38:O38" si="4">B33-B24</f>
        <v>-6.1221959047465191E-2</v>
      </c>
      <c r="C38" s="801">
        <f t="shared" si="4"/>
        <v>0</v>
      </c>
      <c r="D38" s="801">
        <f t="shared" si="4"/>
        <v>-5.1182999999999979E-2</v>
      </c>
      <c r="E38" s="801">
        <f t="shared" si="4"/>
        <v>-1.0000000000000231E-2</v>
      </c>
      <c r="F38" s="801">
        <f t="shared" si="4"/>
        <v>-1.1364200000000046E-2</v>
      </c>
      <c r="G38" s="801">
        <f t="shared" si="4"/>
        <v>-3.6526999999999976E-2</v>
      </c>
      <c r="H38" s="801">
        <f t="shared" si="4"/>
        <v>-3.5876999999999715E-2</v>
      </c>
      <c r="I38" s="801">
        <f t="shared" si="4"/>
        <v>-0.15135200000000015</v>
      </c>
      <c r="J38" s="801">
        <f t="shared" si="4"/>
        <v>-4.585405908792195E-2</v>
      </c>
      <c r="K38" s="801">
        <f t="shared" si="4"/>
        <v>-7.0435999999998167E-3</v>
      </c>
      <c r="L38" s="801">
        <f t="shared" si="4"/>
        <v>-5.8409000000000155E-2</v>
      </c>
      <c r="M38" s="801">
        <f t="shared" si="4"/>
        <v>-6.4926000000000705E-3</v>
      </c>
      <c r="N38" s="801">
        <f t="shared" si="4"/>
        <v>-3.120824317041837E-2</v>
      </c>
      <c r="O38" s="801">
        <f t="shared" si="4"/>
        <v>-1.7678900000000386E-2</v>
      </c>
    </row>
    <row r="39" spans="1:15">
      <c r="A39" s="794" t="s">
        <v>1054</v>
      </c>
    </row>
    <row r="40" spans="1:15">
      <c r="A40" s="794" t="s">
        <v>742</v>
      </c>
      <c r="B40" s="800">
        <f>100*(B33-B4)/B4</f>
        <v>-6.0099091664097228</v>
      </c>
      <c r="C40" s="800">
        <f t="shared" ref="C40:O40" si="5">100*(C33-C4)/C4</f>
        <v>-13.828304025892198</v>
      </c>
      <c r="D40" s="800">
        <f t="shared" si="5"/>
        <v>-6.4750103743555645</v>
      </c>
      <c r="E40" s="800">
        <f t="shared" si="5"/>
        <v>3.6027491208357967</v>
      </c>
      <c r="F40" s="800">
        <f t="shared" si="5"/>
        <v>-7.5783187373298029</v>
      </c>
      <c r="G40" s="800">
        <f t="shared" si="5"/>
        <v>-13.102341354459119</v>
      </c>
      <c r="H40" s="800">
        <f t="shared" si="5"/>
        <v>-12.032651024324638</v>
      </c>
      <c r="I40" s="800">
        <f t="shared" si="5"/>
        <v>-17.486832932673373</v>
      </c>
      <c r="J40" s="800">
        <f>100*(J33-J4)/J4</f>
        <v>-15.424310242050122</v>
      </c>
      <c r="K40" s="800">
        <f t="shared" si="5"/>
        <v>-13.547227685648137</v>
      </c>
      <c r="L40" s="800">
        <f t="shared" si="5"/>
        <v>-23.50482263428065</v>
      </c>
      <c r="M40" s="800">
        <f t="shared" si="5"/>
        <v>5.7533103139490303</v>
      </c>
      <c r="N40" s="800">
        <f t="shared" si="5"/>
        <v>-13.079426673529412</v>
      </c>
      <c r="O40" s="800">
        <f t="shared" si="5"/>
        <v>-2.2738294691772429</v>
      </c>
    </row>
    <row r="41" spans="1:15">
      <c r="A41" s="794" t="s">
        <v>1056</v>
      </c>
      <c r="B41" s="800">
        <f t="shared" ref="B41:O41" si="6">100*(B14-B4)/B4</f>
        <v>-5.2051582970503523</v>
      </c>
      <c r="C41" s="800">
        <f t="shared" si="6"/>
        <v>-3.6741149280874925</v>
      </c>
      <c r="D41" s="800">
        <f t="shared" si="6"/>
        <v>-4.6095034188413013</v>
      </c>
      <c r="E41" s="800">
        <f t="shared" si="6"/>
        <v>-1.6412494804249029</v>
      </c>
      <c r="F41" s="800">
        <f t="shared" si="6"/>
        <v>-2.4890518601804281</v>
      </c>
      <c r="G41" s="800">
        <f t="shared" si="6"/>
        <v>-6.9938239672689706</v>
      </c>
      <c r="H41" s="800">
        <f t="shared" si="6"/>
        <v>-8.4200063309709989</v>
      </c>
      <c r="I41" s="800">
        <f t="shared" si="6"/>
        <v>-5.860844523451882</v>
      </c>
      <c r="J41" s="800">
        <f t="shared" si="6"/>
        <v>-11.558738963544601</v>
      </c>
      <c r="K41" s="800">
        <f t="shared" si="6"/>
        <v>-6.9467175517437187</v>
      </c>
      <c r="L41" s="800">
        <f t="shared" si="6"/>
        <v>-7.9555588513746311</v>
      </c>
      <c r="M41" s="800">
        <f t="shared" si="6"/>
        <v>-2.6336926764225108</v>
      </c>
      <c r="N41" s="800">
        <f t="shared" si="6"/>
        <v>-9.1018531161315686</v>
      </c>
      <c r="O41" s="800">
        <f t="shared" si="6"/>
        <v>-5.5445220862200502E-2</v>
      </c>
    </row>
    <row r="42" spans="1:15">
      <c r="A42" s="794" t="s">
        <v>1057</v>
      </c>
      <c r="B42" s="800">
        <f t="shared" ref="B42:O42" si="7">100*(B24-B14)/B14</f>
        <v>1.5598788042978997</v>
      </c>
      <c r="C42" s="800">
        <f t="shared" si="7"/>
        <v>-10.541495767439928</v>
      </c>
      <c r="D42" s="800">
        <f t="shared" si="7"/>
        <v>6.5403399142707527E-2</v>
      </c>
      <c r="E42" s="800">
        <f t="shared" si="7"/>
        <v>5.8260159408152248</v>
      </c>
      <c r="F42" s="800">
        <f t="shared" si="7"/>
        <v>-4.7158532320798372</v>
      </c>
      <c r="G42" s="800">
        <f t="shared" si="7"/>
        <v>-5.1385870958069919</v>
      </c>
      <c r="H42" s="800">
        <f t="shared" si="7"/>
        <v>-2.2991568605483184</v>
      </c>
      <c r="I42" s="800">
        <f t="shared" si="7"/>
        <v>-7.1263766618614106</v>
      </c>
      <c r="J42" s="800">
        <f t="shared" si="7"/>
        <v>-2.4548133880285543</v>
      </c>
      <c r="K42" s="800">
        <f t="shared" si="7"/>
        <v>-6.7874653653696608</v>
      </c>
      <c r="L42" s="800">
        <f t="shared" si="7"/>
        <v>-15.178917599634977</v>
      </c>
      <c r="M42" s="800">
        <f t="shared" si="7"/>
        <v>8.9664589339208209</v>
      </c>
      <c r="N42" s="800">
        <f t="shared" si="7"/>
        <v>-3.0950587766022597</v>
      </c>
      <c r="O42" s="800">
        <f t="shared" si="7"/>
        <v>-1.5363541875573614</v>
      </c>
    </row>
    <row r="43" spans="1:15">
      <c r="A43" s="794" t="s">
        <v>1058</v>
      </c>
      <c r="B43" s="800">
        <f t="shared" ref="B43:O43" si="8">100*(B33-B24)/B24</f>
        <v>-2.3718207894859846</v>
      </c>
      <c r="C43" s="800">
        <f t="shared" si="8"/>
        <v>0</v>
      </c>
      <c r="D43" s="800">
        <f t="shared" si="8"/>
        <v>-2.0197352636629953</v>
      </c>
      <c r="E43" s="800">
        <f t="shared" si="8"/>
        <v>-0.46728971962617899</v>
      </c>
      <c r="F43" s="800">
        <f t="shared" si="8"/>
        <v>-0.52823227234143089</v>
      </c>
      <c r="G43" s="800">
        <f t="shared" si="8"/>
        <v>-1.5066979938192662</v>
      </c>
      <c r="H43" s="800">
        <f t="shared" si="8"/>
        <v>-1.6843661971830852</v>
      </c>
      <c r="I43" s="800">
        <f t="shared" si="8"/>
        <v>-5.6242166240505256</v>
      </c>
      <c r="J43" s="800">
        <f t="shared" si="8"/>
        <v>-1.9641817188058057</v>
      </c>
      <c r="K43" s="800">
        <f t="shared" si="8"/>
        <v>-0.32806040827488631</v>
      </c>
      <c r="L43" s="800">
        <f t="shared" si="8"/>
        <v>-2.0210726643598669</v>
      </c>
      <c r="M43" s="800">
        <f t="shared" si="8"/>
        <v>-0.32357956366248597</v>
      </c>
      <c r="N43" s="800">
        <f t="shared" si="8"/>
        <v>-1.3217065144798386</v>
      </c>
      <c r="O43" s="800">
        <f t="shared" si="8"/>
        <v>-0.69392182821784898</v>
      </c>
    </row>
    <row r="44" spans="1:15">
      <c r="A44" s="794" t="s">
        <v>1055</v>
      </c>
    </row>
    <row r="45" spans="1:15">
      <c r="A45" s="794" t="s">
        <v>742</v>
      </c>
      <c r="B45" s="801">
        <f>100*(POWER(B33/B4, 1/29)-1)</f>
        <v>-0.21349875250078476</v>
      </c>
      <c r="C45" s="801">
        <f t="shared" ref="C45:O45" si="9">100*(POWER(C33/C4, 1/29)-1)</f>
        <v>-0.51188680305860323</v>
      </c>
      <c r="D45" s="801">
        <f t="shared" si="9"/>
        <v>-0.23056660206843826</v>
      </c>
      <c r="E45" s="801">
        <f t="shared" si="9"/>
        <v>0.12212167821441522</v>
      </c>
      <c r="F45" s="801">
        <f t="shared" si="9"/>
        <v>-0.27138483948142555</v>
      </c>
      <c r="G45" s="801">
        <f t="shared" si="9"/>
        <v>-0.48310203895428616</v>
      </c>
      <c r="H45" s="801">
        <f t="shared" si="9"/>
        <v>-0.44110864096373881</v>
      </c>
      <c r="I45" s="801">
        <f t="shared" si="9"/>
        <v>-0.66060936890305344</v>
      </c>
      <c r="J45" s="801">
        <f t="shared" si="9"/>
        <v>-0.5760013207316006</v>
      </c>
      <c r="K45" s="801">
        <f t="shared" si="9"/>
        <v>-0.500714315060935</v>
      </c>
      <c r="L45" s="801">
        <f t="shared" si="9"/>
        <v>-0.91968440739655932</v>
      </c>
      <c r="M45" s="801">
        <f t="shared" si="9"/>
        <v>0.19307903610377153</v>
      </c>
      <c r="N45" s="801">
        <f t="shared" si="9"/>
        <v>-0.48219724583129508</v>
      </c>
      <c r="O45" s="801">
        <f t="shared" si="9"/>
        <v>-7.9281647127960042E-2</v>
      </c>
    </row>
    <row r="46" spans="1:15">
      <c r="A46" s="794" t="s">
        <v>1056</v>
      </c>
      <c r="B46" s="801">
        <f t="shared" ref="B46:O46" si="10">100*(POWER(B14/B4, 1/10)-1)</f>
        <v>-0.53312571990139501</v>
      </c>
      <c r="C46" s="801">
        <f t="shared" si="10"/>
        <v>-0.37363132589450787</v>
      </c>
      <c r="D46" s="801">
        <f t="shared" si="10"/>
        <v>-0.47080053393274701</v>
      </c>
      <c r="E46" s="801">
        <f t="shared" si="10"/>
        <v>-0.1653498647964935</v>
      </c>
      <c r="F46" s="801">
        <f t="shared" si="10"/>
        <v>-0.25173786420843447</v>
      </c>
      <c r="G46" s="801">
        <f t="shared" si="10"/>
        <v>-0.72242076603755701</v>
      </c>
      <c r="H46" s="801">
        <f t="shared" si="10"/>
        <v>-0.87571654783721309</v>
      </c>
      <c r="I46" s="801">
        <f t="shared" si="10"/>
        <v>-0.60214103038526146</v>
      </c>
      <c r="J46" s="801">
        <f t="shared" si="10"/>
        <v>-1.2208027094716134</v>
      </c>
      <c r="K46" s="801">
        <f t="shared" si="10"/>
        <v>-0.71739363176340776</v>
      </c>
      <c r="L46" s="801">
        <f t="shared" si="10"/>
        <v>-0.8255600766628568</v>
      </c>
      <c r="M46" s="801">
        <f t="shared" si="10"/>
        <v>-0.26654369865882765</v>
      </c>
      <c r="N46" s="801">
        <f t="shared" si="10"/>
        <v>-0.94976666658257436</v>
      </c>
      <c r="O46" s="801">
        <f t="shared" si="10"/>
        <v>-5.5459059498219609E-3</v>
      </c>
    </row>
    <row r="47" spans="1:15">
      <c r="A47" s="794" t="s">
        <v>1057</v>
      </c>
      <c r="B47" s="801">
        <f t="shared" ref="B47:O47" si="11">100*(POWER(B24/B14, 1/10)-1)</f>
        <v>0.15490362698196147</v>
      </c>
      <c r="C47" s="801">
        <f t="shared" si="11"/>
        <v>-1.1077715977118596</v>
      </c>
      <c r="D47" s="801">
        <f t="shared" si="11"/>
        <v>6.5384157891701378E-3</v>
      </c>
      <c r="E47" s="801">
        <f t="shared" si="11"/>
        <v>0.56786829950312701</v>
      </c>
      <c r="F47" s="801">
        <f t="shared" si="11"/>
        <v>-0.48190250567829995</v>
      </c>
      <c r="G47" s="801">
        <f t="shared" si="11"/>
        <v>-0.52614270526627482</v>
      </c>
      <c r="H47" s="801">
        <f t="shared" si="11"/>
        <v>-0.23232966683188749</v>
      </c>
      <c r="I47" s="801">
        <f t="shared" si="11"/>
        <v>-0.73657892043845763</v>
      </c>
      <c r="J47" s="801">
        <f t="shared" si="11"/>
        <v>-0.2482360127199601</v>
      </c>
      <c r="K47" s="801">
        <f t="shared" si="11"/>
        <v>-0.70041539270072617</v>
      </c>
      <c r="L47" s="801">
        <f t="shared" si="11"/>
        <v>-1.6327837946547685</v>
      </c>
      <c r="M47" s="801">
        <f t="shared" si="11"/>
        <v>0.8623967251115916</v>
      </c>
      <c r="N47" s="801">
        <f t="shared" si="11"/>
        <v>-0.3139030446829727</v>
      </c>
      <c r="O47" s="801">
        <f t="shared" si="11"/>
        <v>-0.15470804335795396</v>
      </c>
    </row>
    <row r="48" spans="1:15">
      <c r="A48" s="794" t="s">
        <v>1058</v>
      </c>
      <c r="B48" s="801">
        <f t="shared" ref="B48:O48" si="12">100*(POWER(B33/B24, 1/9)-1)</f>
        <v>-0.26635589510942692</v>
      </c>
      <c r="C48" s="801">
        <f t="shared" si="12"/>
        <v>0</v>
      </c>
      <c r="D48" s="801">
        <f t="shared" si="12"/>
        <v>-0.22645551106400541</v>
      </c>
      <c r="E48" s="801">
        <f t="shared" si="12"/>
        <v>-5.20292302374048E-2</v>
      </c>
      <c r="F48" s="801">
        <f t="shared" si="12"/>
        <v>-5.8830727007896932E-2</v>
      </c>
      <c r="G48" s="801">
        <f t="shared" si="12"/>
        <v>-0.16854269655302012</v>
      </c>
      <c r="H48" s="801">
        <f t="shared" si="12"/>
        <v>-0.18856787300153277</v>
      </c>
      <c r="I48" s="801">
        <f t="shared" si="12"/>
        <v>-0.64111025960116308</v>
      </c>
      <c r="J48" s="801">
        <f t="shared" si="12"/>
        <v>-0.22017150428478294</v>
      </c>
      <c r="K48" s="801">
        <f t="shared" si="12"/>
        <v>-3.6504413987681339E-2</v>
      </c>
      <c r="L48" s="801">
        <f t="shared" si="12"/>
        <v>-0.22660683180621977</v>
      </c>
      <c r="M48" s="801">
        <f t="shared" si="12"/>
        <v>-3.6005095988300706E-2</v>
      </c>
      <c r="N48" s="801">
        <f t="shared" si="12"/>
        <v>-0.14772619832004175</v>
      </c>
      <c r="O48" s="801">
        <f t="shared" si="12"/>
        <v>-7.7341260895602559E-2</v>
      </c>
    </row>
    <row r="50" spans="1:1">
      <c r="A50" s="794" t="s">
        <v>1077</v>
      </c>
    </row>
  </sheetData>
  <pageMargins left="0.7" right="0.7" top="0.75" bottom="0.75" header="0.3" footer="0.3"/>
  <pageSetup scale="90" orientation="landscape" horizontalDpi="300" verticalDpi="300" r:id="rId1"/>
</worksheet>
</file>

<file path=xl/worksheets/sheet174.xml><?xml version="1.0" encoding="utf-8"?>
<worksheet xmlns="http://schemas.openxmlformats.org/spreadsheetml/2006/main" xmlns:r="http://schemas.openxmlformats.org/officeDocument/2006/relationships">
  <dimension ref="A1:O45"/>
  <sheetViews>
    <sheetView view="pageBreakPreview" zoomScaleSheetLayoutView="100" workbookViewId="0">
      <selection activeCell="R37" sqref="R37"/>
    </sheetView>
  </sheetViews>
  <sheetFormatPr defaultRowHeight="9"/>
  <cols>
    <col min="1" max="16384" width="9.140625" style="794"/>
  </cols>
  <sheetData>
    <row r="1" spans="1:15">
      <c r="A1" s="794" t="s">
        <v>1081</v>
      </c>
    </row>
    <row r="3" spans="1:15">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816">
        <f>'A5'!B23</f>
        <v>276.05426342010827</v>
      </c>
      <c r="C4" s="816">
        <f>'A5'!C23</f>
        <v>1766.5537249191361</v>
      </c>
      <c r="D4" s="816">
        <f>'A5'!D23</f>
        <v>101.35677797381717</v>
      </c>
      <c r="E4" s="816">
        <f>'A5'!E23</f>
        <v>178.70670528977985</v>
      </c>
      <c r="F4" s="816">
        <f>'A5'!F23</f>
        <v>-222.35506791209096</v>
      </c>
      <c r="G4" s="816">
        <f>'A5'!G23</f>
        <v>218.92795785667101</v>
      </c>
      <c r="H4" s="816">
        <f>'A5'!H23</f>
        <v>579.67504285037739</v>
      </c>
      <c r="I4" s="816">
        <f>'A5'!I23</f>
        <v>1436.540692663071</v>
      </c>
      <c r="J4" s="816">
        <f>'A5'!J23</f>
        <v>2700.5374006066786</v>
      </c>
      <c r="K4" s="816">
        <f>'A5'!K23</f>
        <v>638.74091600783879</v>
      </c>
      <c r="L4" s="816">
        <f>'A5'!L23</f>
        <v>792.99644915382999</v>
      </c>
      <c r="M4" s="816">
        <f>'A5'!M23</f>
        <v>307.11486937404135</v>
      </c>
      <c r="N4" s="816">
        <f>'A5'!N23</f>
        <v>-13.880874558310714</v>
      </c>
      <c r="O4" s="816">
        <f>'A5'!O23</f>
        <v>0</v>
      </c>
    </row>
    <row r="5" spans="1:15">
      <c r="A5" s="794">
        <f>A4+1</f>
        <v>1981</v>
      </c>
      <c r="B5" s="816">
        <f>'A5'!B24</f>
        <v>389.3319434893827</v>
      </c>
      <c r="C5" s="816">
        <f>'A5'!C24</f>
        <v>1808.0305063785047</v>
      </c>
      <c r="D5" s="816">
        <f>'A5'!D24</f>
        <v>50.860939224221326</v>
      </c>
      <c r="E5" s="816">
        <f>'A5'!E24</f>
        <v>222.69718288307197</v>
      </c>
      <c r="F5" s="816">
        <f>'A5'!F24</f>
        <v>-266.67163643867491</v>
      </c>
      <c r="G5" s="816">
        <f>'A5'!G24</f>
        <v>341.55561269935953</v>
      </c>
      <c r="H5" s="816">
        <f>'A5'!H24</f>
        <v>649.14115500914227</v>
      </c>
      <c r="I5" s="816">
        <f>'A5'!I24</f>
        <v>1435.5218530372676</v>
      </c>
      <c r="J5" s="816">
        <f>'A5'!J24</f>
        <v>2580.4001400122252</v>
      </c>
      <c r="K5" s="816">
        <f>'A5'!K24</f>
        <v>647.78295050334123</v>
      </c>
      <c r="L5" s="816">
        <f>'A5'!L24</f>
        <v>952.39789493169474</v>
      </c>
      <c r="M5" s="816">
        <f>'A5'!M24</f>
        <v>308.28622412193971</v>
      </c>
      <c r="N5" s="816">
        <f>'A5'!N24</f>
        <v>171.44894565065613</v>
      </c>
      <c r="O5" s="816">
        <f>'A5'!O24</f>
        <v>14.381470873478049</v>
      </c>
    </row>
    <row r="6" spans="1:15">
      <c r="A6" s="794">
        <f t="shared" ref="A6:A33" si="0">A5+1</f>
        <v>1982</v>
      </c>
      <c r="B6" s="816">
        <f>'A5'!B25</f>
        <v>543.14484131254824</v>
      </c>
      <c r="C6" s="816">
        <f>'A5'!C25</f>
        <v>1822.7842696364842</v>
      </c>
      <c r="D6" s="816">
        <f>'A5'!D25</f>
        <v>213.62371907214435</v>
      </c>
      <c r="E6" s="816">
        <f>'A5'!E25</f>
        <v>161.11886168721222</v>
      </c>
      <c r="F6" s="816">
        <f>'A5'!F25</f>
        <v>-280.0263264257764</v>
      </c>
      <c r="G6" s="816">
        <f>'A5'!G25</f>
        <v>654.99175180200632</v>
      </c>
      <c r="H6" s="816">
        <f>'A5'!H25</f>
        <v>696.58033250458038</v>
      </c>
      <c r="I6" s="816">
        <f>'A5'!I25</f>
        <v>1335.9814791547171</v>
      </c>
      <c r="J6" s="816">
        <f>'A5'!J25</f>
        <v>2606.1396291021706</v>
      </c>
      <c r="K6" s="816">
        <f>'A5'!K25</f>
        <v>673.8549657523497</v>
      </c>
      <c r="L6" s="816">
        <f>'A5'!L25</f>
        <v>1004.7295893533898</v>
      </c>
      <c r="M6" s="816">
        <f>'A5'!M25</f>
        <v>242.92594402922063</v>
      </c>
      <c r="N6" s="816">
        <f>'A5'!N25</f>
        <v>113.26239022672415</v>
      </c>
      <c r="O6" s="816">
        <f>'A5'!O25</f>
        <v>-6.1754416091641691</v>
      </c>
    </row>
    <row r="7" spans="1:15">
      <c r="A7" s="794">
        <f t="shared" si="0"/>
        <v>1983</v>
      </c>
      <c r="B7" s="816">
        <f>'A5'!B26</f>
        <v>600.63900716890782</v>
      </c>
      <c r="C7" s="816">
        <f>'A5'!C26</f>
        <v>1866.4522436892873</v>
      </c>
      <c r="D7" s="816">
        <f>'A5'!D26</f>
        <v>197.8414694294635</v>
      </c>
      <c r="E7" s="816">
        <f>'A5'!E26</f>
        <v>137.48036126382243</v>
      </c>
      <c r="F7" s="816">
        <f>'A5'!F26</f>
        <v>-251.98856047168528</v>
      </c>
      <c r="G7" s="816">
        <f>'A5'!G26</f>
        <v>793.59959098144793</v>
      </c>
      <c r="H7" s="816">
        <f>'A5'!H26</f>
        <v>797.725701222775</v>
      </c>
      <c r="I7" s="816">
        <f>'A5'!I26</f>
        <v>1385.5804989353121</v>
      </c>
      <c r="J7" s="816">
        <f>'A5'!J26</f>
        <v>2641.5375070295704</v>
      </c>
      <c r="K7" s="816">
        <f>'A5'!K26</f>
        <v>528.18331662694061</v>
      </c>
      <c r="L7" s="816">
        <f>'A5'!L26</f>
        <v>1128.1083320291884</v>
      </c>
      <c r="M7" s="816">
        <f>'A5'!M26</f>
        <v>196.63405732084709</v>
      </c>
      <c r="N7" s="816">
        <f>'A5'!N26</f>
        <v>150.08739266378859</v>
      </c>
      <c r="O7" s="816">
        <f>'A5'!O26</f>
        <v>-139.64834023678731</v>
      </c>
    </row>
    <row r="8" spans="1:15">
      <c r="A8" s="794">
        <f t="shared" si="0"/>
        <v>1984</v>
      </c>
      <c r="B8" s="816">
        <f>'A5'!B27</f>
        <v>484.15118533696409</v>
      </c>
      <c r="C8" s="816">
        <f>'A5'!C27</f>
        <v>1837.368766834313</v>
      </c>
      <c r="D8" s="816">
        <f>'A5'!D27</f>
        <v>119.97518143800016</v>
      </c>
      <c r="E8" s="816">
        <f>'A5'!E27</f>
        <v>71.127208737078433</v>
      </c>
      <c r="F8" s="816">
        <f>'A5'!F27</f>
        <v>-231.26167594821578</v>
      </c>
      <c r="G8" s="816">
        <f>'A5'!G27</f>
        <v>859.68416920684604</v>
      </c>
      <c r="H8" s="816">
        <f>'A5'!H27</f>
        <v>913.34461169801318</v>
      </c>
      <c r="I8" s="816">
        <f>'A5'!I27</f>
        <v>1482.4963067075018</v>
      </c>
      <c r="J8" s="816">
        <f>'A5'!J27</f>
        <v>2750.5792200893361</v>
      </c>
      <c r="K8" s="816">
        <f>'A5'!K27</f>
        <v>562.28604353994228</v>
      </c>
      <c r="L8" s="816">
        <f>'A5'!L27</f>
        <v>1314.0893495645123</v>
      </c>
      <c r="M8" s="816">
        <f>'A5'!M27</f>
        <v>190.2048607928765</v>
      </c>
      <c r="N8" s="816">
        <f>'A5'!N27</f>
        <v>75.16048255958971</v>
      </c>
      <c r="O8" s="816">
        <f>'A5'!O27</f>
        <v>-337.66644856484339</v>
      </c>
    </row>
    <row r="9" spans="1:15">
      <c r="A9" s="794">
        <f t="shared" si="0"/>
        <v>1985</v>
      </c>
      <c r="B9" s="816">
        <f>'A5'!B28</f>
        <v>467.22356288274909</v>
      </c>
      <c r="C9" s="816">
        <f>'A5'!C28</f>
        <v>1850.0137432469603</v>
      </c>
      <c r="D9" s="816">
        <f>'A5'!D28</f>
        <v>-3.0566801407418804</v>
      </c>
      <c r="E9" s="816">
        <f>'A5'!E28</f>
        <v>52.582427936698089</v>
      </c>
      <c r="F9" s="816">
        <f>'A5'!F28</f>
        <v>-266.10934109703425</v>
      </c>
      <c r="G9" s="816">
        <f>'A5'!G28</f>
        <v>986.89515925026888</v>
      </c>
      <c r="H9" s="816">
        <f>'A5'!H28</f>
        <v>962.56146915177862</v>
      </c>
      <c r="I9" s="816">
        <f>'A5'!I28</f>
        <v>1514.6849998231432</v>
      </c>
      <c r="J9" s="816">
        <f>'A5'!J28</f>
        <v>2837.3520846733318</v>
      </c>
      <c r="K9" s="816">
        <f>'A5'!K28</f>
        <v>524.09341540768378</v>
      </c>
      <c r="L9" s="816">
        <f>'A5'!L28</f>
        <v>1402.7816079813172</v>
      </c>
      <c r="M9" s="816">
        <f>'A5'!M28</f>
        <v>144.38512587010024</v>
      </c>
      <c r="N9" s="816">
        <f>'A5'!N28</f>
        <v>-64.51428144693449</v>
      </c>
      <c r="O9" s="816">
        <f>'A5'!O28</f>
        <v>-425.76205102184144</v>
      </c>
    </row>
    <row r="10" spans="1:15">
      <c r="A10" s="794">
        <f t="shared" si="0"/>
        <v>1986</v>
      </c>
      <c r="B10" s="816">
        <f>'A5'!B29</f>
        <v>279.81392337241306</v>
      </c>
      <c r="C10" s="816">
        <f>'A5'!C29</f>
        <v>2029.2323478605022</v>
      </c>
      <c r="D10" s="816">
        <f>'A5'!D29</f>
        <v>-86.412301361159479</v>
      </c>
      <c r="E10" s="816">
        <f>'A5'!E29</f>
        <v>-19.340961718084657</v>
      </c>
      <c r="F10" s="816">
        <f>'A5'!F29</f>
        <v>-199.54934789861264</v>
      </c>
      <c r="G10" s="816">
        <f>'A5'!G29</f>
        <v>1023.6962369479504</v>
      </c>
      <c r="H10" s="816">
        <f>'A5'!H29</f>
        <v>1067.9375910987374</v>
      </c>
      <c r="I10" s="816">
        <f>'A5'!I29</f>
        <v>1411.8529762098658</v>
      </c>
      <c r="J10" s="816">
        <f>'A5'!J29</f>
        <v>3121.3047672113357</v>
      </c>
      <c r="K10" s="816">
        <f>'A5'!K29</f>
        <v>446.06306102864505</v>
      </c>
      <c r="L10" s="816">
        <f>'A5'!L29</f>
        <v>1432.4979143012865</v>
      </c>
      <c r="M10" s="816">
        <f>'A5'!M29</f>
        <v>133.28833148307049</v>
      </c>
      <c r="N10" s="816">
        <f>'A5'!N29</f>
        <v>-111.37559893855179</v>
      </c>
      <c r="O10" s="816">
        <f>'A5'!O29</f>
        <v>-474.42761349874456</v>
      </c>
    </row>
    <row r="11" spans="1:15">
      <c r="A11" s="794">
        <f t="shared" si="0"/>
        <v>1987</v>
      </c>
      <c r="B11" s="816">
        <f>'A5'!B30</f>
        <v>245.83063837258354</v>
      </c>
      <c r="C11" s="816">
        <f>'A5'!C30</f>
        <v>2193.0248316559027</v>
      </c>
      <c r="D11" s="816">
        <f>'A5'!D30</f>
        <v>-213.27110264816562</v>
      </c>
      <c r="E11" s="816">
        <f>'A5'!E30</f>
        <v>115.16765934666633</v>
      </c>
      <c r="F11" s="816">
        <f>'A5'!F30</f>
        <v>-198.23012324983324</v>
      </c>
      <c r="G11" s="816">
        <f>'A5'!G30</f>
        <v>996.10972282766375</v>
      </c>
      <c r="H11" s="816">
        <f>'A5'!H30</f>
        <v>1189.7354073810782</v>
      </c>
      <c r="I11" s="816">
        <f>'A5'!I30</f>
        <v>1303.9660536450126</v>
      </c>
      <c r="J11" s="816">
        <f>'A5'!J30</f>
        <v>2698.7820851325355</v>
      </c>
      <c r="K11" s="816">
        <f>'A5'!K30</f>
        <v>488.91715269648665</v>
      </c>
      <c r="L11" s="816">
        <f>'A5'!L30</f>
        <v>1355.3601327893869</v>
      </c>
      <c r="M11" s="816">
        <f>'A5'!M30</f>
        <v>85.690622936233936</v>
      </c>
      <c r="N11" s="816">
        <f>'A5'!N30</f>
        <v>-111.02584485871877</v>
      </c>
      <c r="O11" s="816">
        <f>'A5'!O30</f>
        <v>-576.48113014256398</v>
      </c>
    </row>
    <row r="12" spans="1:15">
      <c r="A12" s="794">
        <f t="shared" si="0"/>
        <v>1988</v>
      </c>
      <c r="B12" s="816">
        <f>'A5'!B31</f>
        <v>133.60446897678514</v>
      </c>
      <c r="C12" s="816">
        <f>'A5'!C31</f>
        <v>2405.4918924893773</v>
      </c>
      <c r="D12" s="816">
        <f>'A5'!D31</f>
        <v>-296.58641093745769</v>
      </c>
      <c r="E12" s="816">
        <f>'A5'!E31</f>
        <v>112.94358173260211</v>
      </c>
      <c r="F12" s="816">
        <f>'A5'!F31</f>
        <v>-206.39161516937023</v>
      </c>
      <c r="G12" s="816">
        <f>'A5'!G31</f>
        <v>1032.9440325144858</v>
      </c>
      <c r="H12" s="816">
        <f>'A5'!H31</f>
        <v>1207.7924550196753</v>
      </c>
      <c r="I12" s="816">
        <f>'A5'!I31</f>
        <v>1287.7300591037199</v>
      </c>
      <c r="J12" s="816">
        <f>'A5'!J31</f>
        <v>2839.860677252128</v>
      </c>
      <c r="K12" s="816">
        <f>'A5'!K31</f>
        <v>528.27342292986566</v>
      </c>
      <c r="L12" s="816">
        <f>'A5'!L31</f>
        <v>1345.4884825010076</v>
      </c>
      <c r="M12" s="816">
        <f>'A5'!M31</f>
        <v>7.4098099956308285</v>
      </c>
      <c r="N12" s="816">
        <f>'A5'!N31</f>
        <v>-327.36458214589186</v>
      </c>
      <c r="O12" s="816">
        <f>'A5'!O31</f>
        <v>-674.2944309723307</v>
      </c>
    </row>
    <row r="13" spans="1:15">
      <c r="A13" s="794">
        <f t="shared" si="0"/>
        <v>1989</v>
      </c>
      <c r="B13" s="816">
        <f>'A5'!B32</f>
        <v>28.009952673520516</v>
      </c>
      <c r="C13" s="816">
        <f>'A5'!C32</f>
        <v>2574.7668453051829</v>
      </c>
      <c r="D13" s="816">
        <f>'A5'!D32</f>
        <v>-343.69160159947518</v>
      </c>
      <c r="E13" s="816">
        <f>'A5'!E32</f>
        <v>189.48977400000956</v>
      </c>
      <c r="F13" s="816">
        <f>'A5'!F32</f>
        <v>-364.30788338581789</v>
      </c>
      <c r="G13" s="816">
        <f>'A5'!G32</f>
        <v>1098.1959370396303</v>
      </c>
      <c r="H13" s="816">
        <f>'A5'!H32</f>
        <v>1283.8710907673637</v>
      </c>
      <c r="I13" s="816">
        <f>'A5'!I32</f>
        <v>1367.3091465712537</v>
      </c>
      <c r="J13" s="816">
        <f>'A5'!J32</f>
        <v>3088.6759413400637</v>
      </c>
      <c r="K13" s="816">
        <f>'A5'!K32</f>
        <v>643.84806140024943</v>
      </c>
      <c r="L13" s="816">
        <f>'A5'!L32</f>
        <v>1421.3633184429061</v>
      </c>
      <c r="M13" s="816">
        <f>'A5'!M32</f>
        <v>-17.265394012128418</v>
      </c>
      <c r="N13" s="816">
        <f>'A5'!N32</f>
        <v>-375.75249360006751</v>
      </c>
      <c r="O13" s="816">
        <f>'A5'!O32</f>
        <v>-859.49001039709549</v>
      </c>
    </row>
    <row r="14" spans="1:15">
      <c r="A14" s="794">
        <f t="shared" si="0"/>
        <v>1990</v>
      </c>
      <c r="B14" s="816">
        <f>'A5'!B33</f>
        <v>48.463518207202114</v>
      </c>
      <c r="C14" s="816">
        <f>'A5'!C33</f>
        <v>2550.6996123027834</v>
      </c>
      <c r="D14" s="816">
        <f>'A5'!D33</f>
        <v>-296.11715252207989</v>
      </c>
      <c r="E14" s="816">
        <f>'A5'!E33</f>
        <v>232.69565717312469</v>
      </c>
      <c r="F14" s="816">
        <f>'A5'!F33</f>
        <v>-228.82336431374281</v>
      </c>
      <c r="G14" s="816">
        <f>'A5'!G33</f>
        <v>1153.340598939403</v>
      </c>
      <c r="H14" s="816">
        <f>'A5'!H33</f>
        <v>1454.1732525355278</v>
      </c>
      <c r="I14" s="816">
        <f>'A5'!I33</f>
        <v>1426.8339951951004</v>
      </c>
      <c r="J14" s="816">
        <f>'A5'!J33</f>
        <v>3188.1774186608591</v>
      </c>
      <c r="K14" s="816">
        <f>'A5'!K33</f>
        <v>693.83384982575819</v>
      </c>
      <c r="L14" s="816">
        <f>'A5'!L33</f>
        <v>1429.6491064559004</v>
      </c>
      <c r="M14" s="816">
        <f>'A5'!M33</f>
        <v>-28.782418538825979</v>
      </c>
      <c r="N14" s="816">
        <f>'A5'!N33</f>
        <v>-352.9706072470853</v>
      </c>
      <c r="O14" s="816">
        <f>'A5'!O33</f>
        <v>-749.78501953595901</v>
      </c>
    </row>
    <row r="15" spans="1:15">
      <c r="A15" s="794">
        <f t="shared" si="0"/>
        <v>1991</v>
      </c>
      <c r="B15" s="816">
        <f>'A5'!B34</f>
        <v>145.89528927423689</v>
      </c>
      <c r="C15" s="816">
        <f>'A5'!C34</f>
        <v>2682.2448197503795</v>
      </c>
      <c r="D15" s="816">
        <f>'A5'!D34</f>
        <v>-147.9047687871234</v>
      </c>
      <c r="E15" s="816">
        <f>'A5'!E34</f>
        <v>279.45313929335617</v>
      </c>
      <c r="F15" s="816">
        <f>'A5'!F34</f>
        <v>-37.143705895138183</v>
      </c>
      <c r="G15" s="816">
        <f>'A5'!G34</f>
        <v>1191.8936372635533</v>
      </c>
      <c r="H15" s="816">
        <f>'A5'!H34</f>
        <v>1597.1408123425344</v>
      </c>
      <c r="I15" s="816">
        <f>'A5'!I34</f>
        <v>1495.3211852449606</v>
      </c>
      <c r="J15" s="816">
        <f>'A5'!J34</f>
        <v>3075.5338873032347</v>
      </c>
      <c r="K15" s="816">
        <f>'A5'!K34</f>
        <v>784.22822542578069</v>
      </c>
      <c r="L15" s="816">
        <f>'A5'!L34</f>
        <v>1411.7107561176983</v>
      </c>
      <c r="M15" s="816">
        <f>'A5'!M34</f>
        <v>63.877874252332433</v>
      </c>
      <c r="N15" s="816">
        <f>'A5'!N34</f>
        <v>-296.91443143319253</v>
      </c>
      <c r="O15" s="816">
        <f>'A5'!O34</f>
        <v>-630.77706355677469</v>
      </c>
    </row>
    <row r="16" spans="1:15">
      <c r="A16" s="794">
        <f t="shared" si="0"/>
        <v>1992</v>
      </c>
      <c r="B16" s="816">
        <f>'A5'!B35</f>
        <v>166.22484511136199</v>
      </c>
      <c r="C16" s="816">
        <f>'A5'!C35</f>
        <v>2893.2704517118423</v>
      </c>
      <c r="D16" s="816">
        <f>'A5'!D35</f>
        <v>-51.07313236689177</v>
      </c>
      <c r="E16" s="816">
        <f>'A5'!E35</f>
        <v>204.82841443269211</v>
      </c>
      <c r="F16" s="816">
        <f>'A5'!F35</f>
        <v>56.693624218944713</v>
      </c>
      <c r="G16" s="816">
        <f>'A5'!G35</f>
        <v>1181.3632803193716</v>
      </c>
      <c r="H16" s="816">
        <f>'A5'!H35</f>
        <v>1543.4969396226138</v>
      </c>
      <c r="I16" s="816">
        <f>'A5'!I35</f>
        <v>1411.501657050773</v>
      </c>
      <c r="J16" s="816">
        <f>'A5'!J35</f>
        <v>3074.6657923040002</v>
      </c>
      <c r="K16" s="816">
        <f>'A5'!K35</f>
        <v>781.81818317346847</v>
      </c>
      <c r="L16" s="816">
        <f>'A5'!L35</f>
        <v>1492.9855912306978</v>
      </c>
      <c r="M16" s="816">
        <f>'A5'!M35</f>
        <v>115.12247451392899</v>
      </c>
      <c r="N16" s="816">
        <f>'A5'!N35</f>
        <v>-70.523511410294262</v>
      </c>
      <c r="O16" s="816">
        <f>'A5'!O35</f>
        <v>-722.19153937461442</v>
      </c>
    </row>
    <row r="17" spans="1:15">
      <c r="A17" s="794">
        <f t="shared" si="0"/>
        <v>1993</v>
      </c>
      <c r="B17" s="816">
        <f>'A5'!B36</f>
        <v>140.65232342603451</v>
      </c>
      <c r="C17" s="816">
        <f>'A5'!C36</f>
        <v>3122.5978198839152</v>
      </c>
      <c r="D17" s="816">
        <f>'A5'!D36</f>
        <v>-21.843424935722382</v>
      </c>
      <c r="E17" s="816">
        <f>'A5'!E36</f>
        <v>258.64225775971664</v>
      </c>
      <c r="F17" s="816">
        <f>'A5'!F36</f>
        <v>103.86302312225668</v>
      </c>
      <c r="G17" s="816">
        <f>'A5'!G36</f>
        <v>1200.9999453634391</v>
      </c>
      <c r="H17" s="816">
        <f>'A5'!H36</f>
        <v>1656.2273783045655</v>
      </c>
      <c r="I17" s="816">
        <f>'A5'!I36</f>
        <v>1416.6138589805723</v>
      </c>
      <c r="J17" s="816">
        <f>'A5'!J36</f>
        <v>2981.5813556194294</v>
      </c>
      <c r="K17" s="816">
        <f>'A5'!K36</f>
        <v>825.36701562218843</v>
      </c>
      <c r="L17" s="816">
        <f>'A5'!L36</f>
        <v>1531.8022733615164</v>
      </c>
      <c r="M17" s="816">
        <f>'A5'!M36</f>
        <v>128.86351300009642</v>
      </c>
      <c r="N17" s="816">
        <f>'A5'!N36</f>
        <v>-3.9645072476491503</v>
      </c>
      <c r="O17" s="816">
        <f>'A5'!O36</f>
        <v>-769.10448341075107</v>
      </c>
    </row>
    <row r="18" spans="1:15">
      <c r="A18" s="794">
        <f t="shared" si="0"/>
        <v>1994</v>
      </c>
      <c r="B18" s="816">
        <f>'A5'!B37</f>
        <v>-1.4882122663714836</v>
      </c>
      <c r="C18" s="816">
        <f>'A5'!C37</f>
        <v>3082.9030656845739</v>
      </c>
      <c r="D18" s="816">
        <f>'A5'!D37</f>
        <v>-37.18583317060174</v>
      </c>
      <c r="E18" s="816">
        <f>'A5'!E37</f>
        <v>465.39203972818075</v>
      </c>
      <c r="F18" s="816">
        <f>'A5'!F37</f>
        <v>96.527049370943629</v>
      </c>
      <c r="G18" s="816">
        <f>'A5'!G37</f>
        <v>1220.2411245726494</v>
      </c>
      <c r="H18" s="816">
        <f>'A5'!H37</f>
        <v>1696.317050385773</v>
      </c>
      <c r="I18" s="816">
        <f>'A5'!I37</f>
        <v>1527.6277620594433</v>
      </c>
      <c r="J18" s="816">
        <f>'A5'!J37</f>
        <v>2776.4312632497081</v>
      </c>
      <c r="K18" s="816">
        <f>'A5'!K37</f>
        <v>807.10944301465281</v>
      </c>
      <c r="L18" s="816">
        <f>'A5'!L37</f>
        <v>1521.8219918055934</v>
      </c>
      <c r="M18" s="816">
        <f>'A5'!M37</f>
        <v>74.856804402772028</v>
      </c>
      <c r="N18" s="816">
        <f>'A5'!N37</f>
        <v>-54.953041924719507</v>
      </c>
      <c r="O18" s="816">
        <f>'A5'!O37</f>
        <v>-841.52725935046578</v>
      </c>
    </row>
    <row r="19" spans="1:15">
      <c r="A19" s="794">
        <f t="shared" si="0"/>
        <v>1995</v>
      </c>
      <c r="B19" s="816">
        <f>'A5'!B38</f>
        <v>-114.15282259900685</v>
      </c>
      <c r="C19" s="816">
        <f>'A5'!C38</f>
        <v>2831.2630466310861</v>
      </c>
      <c r="D19" s="816">
        <f>'A5'!D38</f>
        <v>-6.3986878360849175</v>
      </c>
      <c r="E19" s="816">
        <f>'A5'!E38</f>
        <v>454.56215209786177</v>
      </c>
      <c r="F19" s="816">
        <f>'A5'!F38</f>
        <v>62.292015799958726</v>
      </c>
      <c r="G19" s="816">
        <f>'A5'!G38</f>
        <v>1328.3704751881623</v>
      </c>
      <c r="H19" s="816">
        <f>'A5'!H38</f>
        <v>1848.4961361838764</v>
      </c>
      <c r="I19" s="816">
        <f>'A5'!I38</f>
        <v>1488.8860206877982</v>
      </c>
      <c r="J19" s="816">
        <f>'A5'!J38</f>
        <v>2652.1443458581512</v>
      </c>
      <c r="K19" s="816">
        <f>'A5'!K38</f>
        <v>814.28262509330204</v>
      </c>
      <c r="L19" s="816">
        <f>'A5'!L38</f>
        <v>1546.4541612069024</v>
      </c>
      <c r="M19" s="816">
        <f>'A5'!M38</f>
        <v>39.79886074910344</v>
      </c>
      <c r="N19" s="816">
        <f>'A5'!N38</f>
        <v>-43.190246016045236</v>
      </c>
      <c r="O19" s="816">
        <f>'A5'!O38</f>
        <v>-919.46075139152276</v>
      </c>
    </row>
    <row r="20" spans="1:15">
      <c r="A20" s="794">
        <f t="shared" si="0"/>
        <v>1996</v>
      </c>
      <c r="B20" s="816">
        <f>'A5'!B39</f>
        <v>-37.319731813356739</v>
      </c>
      <c r="C20" s="816">
        <f>'A5'!C39</f>
        <v>2943.7389812326742</v>
      </c>
      <c r="D20" s="816">
        <f>'A5'!D39</f>
        <v>-59.566717105108275</v>
      </c>
      <c r="E20" s="816">
        <f>'A5'!E39</f>
        <v>510.24545005111531</v>
      </c>
      <c r="F20" s="816">
        <f>'A5'!F39</f>
        <v>45.941504077696784</v>
      </c>
      <c r="G20" s="816">
        <f>'A5'!G39</f>
        <v>1219.477585296582</v>
      </c>
      <c r="H20" s="816">
        <f>'A5'!H39</f>
        <v>1914.1096723056646</v>
      </c>
      <c r="I20" s="816">
        <f>'A5'!I39</f>
        <v>1392.2923360827658</v>
      </c>
      <c r="J20" s="816">
        <f>'A5'!J39</f>
        <v>2397.7840086954734</v>
      </c>
      <c r="K20" s="816">
        <f>'A5'!K39</f>
        <v>724.46253142066325</v>
      </c>
      <c r="L20" s="816">
        <f>'A5'!L39</f>
        <v>1497.1255574369418</v>
      </c>
      <c r="M20" s="816">
        <f>'A5'!M39</f>
        <v>-5.900689178609837</v>
      </c>
      <c r="N20" s="816">
        <f>'A5'!N39</f>
        <v>-56.628214673352268</v>
      </c>
      <c r="O20" s="816">
        <f>'A5'!O39</f>
        <v>-893.2052971868261</v>
      </c>
    </row>
    <row r="21" spans="1:15">
      <c r="A21" s="794">
        <f t="shared" si="0"/>
        <v>1997</v>
      </c>
      <c r="B21" s="816">
        <f>'A5'!B40</f>
        <v>-0.44454357798266819</v>
      </c>
      <c r="C21" s="816">
        <f>'A5'!C40</f>
        <v>2806.1891525547148</v>
      </c>
      <c r="D21" s="816">
        <f>'A5'!D40</f>
        <v>-57.659198149832065</v>
      </c>
      <c r="E21" s="816">
        <f>'A5'!E40</f>
        <v>440.8253365922784</v>
      </c>
      <c r="F21" s="816">
        <f>'A5'!F40</f>
        <v>116.06712162237905</v>
      </c>
      <c r="G21" s="816">
        <f>'A5'!G40</f>
        <v>1288.2360092549559</v>
      </c>
      <c r="H21" s="816">
        <f>'A5'!H40</f>
        <v>1941.6716403767903</v>
      </c>
      <c r="I21" s="816">
        <f>'A5'!I40</f>
        <v>1394.8066750631142</v>
      </c>
      <c r="J21" s="816">
        <f>'A5'!J40</f>
        <v>2367.6731453002139</v>
      </c>
      <c r="K21" s="816">
        <f>'A5'!K40</f>
        <v>685.25605929046867</v>
      </c>
      <c r="L21" s="816">
        <f>'A5'!L40</f>
        <v>1435.8188217415614</v>
      </c>
      <c r="M21" s="816">
        <f>'A5'!M40</f>
        <v>38.921076958525362</v>
      </c>
      <c r="N21" s="816">
        <f>'A5'!N40</f>
        <v>-61.914699360608836</v>
      </c>
      <c r="O21" s="816">
        <f>'A5'!O40</f>
        <v>-1029.3704143683569</v>
      </c>
    </row>
    <row r="22" spans="1:15">
      <c r="A22" s="794">
        <f t="shared" si="0"/>
        <v>1998</v>
      </c>
      <c r="B22" s="816">
        <f>'A5'!B41</f>
        <v>47.482396046485782</v>
      </c>
      <c r="C22" s="816">
        <f>'A5'!C41</f>
        <v>2561.3946621696518</v>
      </c>
      <c r="D22" s="816">
        <f>'A5'!D41</f>
        <v>-97.564198481992861</v>
      </c>
      <c r="E22" s="816">
        <f>'A5'!E41</f>
        <v>421.60999362359394</v>
      </c>
      <c r="F22" s="816">
        <f>'A5'!F41</f>
        <v>119.77993316645482</v>
      </c>
      <c r="G22" s="816">
        <f>'A5'!G41</f>
        <v>1357.1882117813686</v>
      </c>
      <c r="H22" s="816">
        <f>'A5'!H41</f>
        <v>1905.9073112370793</v>
      </c>
      <c r="I22" s="816">
        <f>'A5'!I41</f>
        <v>1238.3518211911653</v>
      </c>
      <c r="J22" s="816">
        <f>'A5'!J41</f>
        <v>2629.3597954041852</v>
      </c>
      <c r="K22" s="816">
        <f>'A5'!K41</f>
        <v>696.03320840601748</v>
      </c>
      <c r="L22" s="816">
        <f>'A5'!L41</f>
        <v>1373.2937590612564</v>
      </c>
      <c r="M22" s="816">
        <f>'A5'!M41</f>
        <v>88.551996530814506</v>
      </c>
      <c r="N22" s="816">
        <f>'A5'!N41</f>
        <v>0.39496273554791578</v>
      </c>
      <c r="O22" s="816">
        <f>'A5'!O41</f>
        <v>-1072.5068215921167</v>
      </c>
    </row>
    <row r="23" spans="1:15">
      <c r="A23" s="794">
        <f t="shared" si="0"/>
        <v>1999</v>
      </c>
      <c r="B23" s="816">
        <f>'A5'!B42</f>
        <v>51.350555899203719</v>
      </c>
      <c r="C23" s="816">
        <f>'A5'!C42</f>
        <v>2438.7379360639834</v>
      </c>
      <c r="D23" s="816">
        <f>'A5'!D42</f>
        <v>-180.06129926649766</v>
      </c>
      <c r="E23" s="816">
        <f>'A5'!E42</f>
        <v>264.71387964106634</v>
      </c>
      <c r="F23" s="816">
        <f>'A5'!F42</f>
        <v>22.551801908602847</v>
      </c>
      <c r="G23" s="816">
        <f>'A5'!G42</f>
        <v>1360.1368533678883</v>
      </c>
      <c r="H23" s="816">
        <f>'A5'!H42</f>
        <v>1985.1230256734007</v>
      </c>
      <c r="I23" s="816">
        <f>'A5'!I42</f>
        <v>1188.242211222788</v>
      </c>
      <c r="J23" s="816">
        <f>'A5'!J42</f>
        <v>2703.9810979790868</v>
      </c>
      <c r="K23" s="816">
        <f>'A5'!K42</f>
        <v>733.58280675699973</v>
      </c>
      <c r="L23" s="816">
        <f>'A5'!L42</f>
        <v>1267.333043378603</v>
      </c>
      <c r="M23" s="816">
        <f>'A5'!M42</f>
        <v>30.066594659498861</v>
      </c>
      <c r="N23" s="816">
        <f>'A5'!N42</f>
        <v>13.123664682385389</v>
      </c>
      <c r="O23" s="816">
        <f>'A5'!O42</f>
        <v>-1091.4098668622701</v>
      </c>
    </row>
    <row r="24" spans="1:15">
      <c r="A24" s="794">
        <f t="shared" si="0"/>
        <v>2000</v>
      </c>
      <c r="B24" s="816">
        <f>'A5'!B43</f>
        <v>21.713393408633287</v>
      </c>
      <c r="C24" s="816">
        <f>'A5'!C43</f>
        <v>2731.8172138932769</v>
      </c>
      <c r="D24" s="816">
        <f>'A5'!D43</f>
        <v>-221.9321256308335</v>
      </c>
      <c r="E24" s="816">
        <f>'A5'!E43</f>
        <v>272.34892021074256</v>
      </c>
      <c r="F24" s="816">
        <f>'A5'!F43</f>
        <v>14.122977114798774</v>
      </c>
      <c r="G24" s="816">
        <f>'A5'!G43</f>
        <v>1617.8886971419156</v>
      </c>
      <c r="H24" s="816">
        <f>'A5'!H43</f>
        <v>2124.6652136423745</v>
      </c>
      <c r="I24" s="816">
        <f>'A5'!I43</f>
        <v>1216.4006771150716</v>
      </c>
      <c r="J24" s="816">
        <f>'A5'!J43</f>
        <v>2613.9850177755065</v>
      </c>
      <c r="K24" s="816">
        <f>'A5'!K43</f>
        <v>769.74396403055744</v>
      </c>
      <c r="L24" s="816">
        <f>'A5'!L43</f>
        <v>1123.4831398832432</v>
      </c>
      <c r="M24" s="816">
        <f>'A5'!M43</f>
        <v>92.561195782031106</v>
      </c>
      <c r="N24" s="816">
        <f>'A5'!N43</f>
        <v>39.563480148152401</v>
      </c>
      <c r="O24" s="816">
        <f>'A5'!O43</f>
        <v>-1045.62659405266</v>
      </c>
    </row>
    <row r="25" spans="1:15">
      <c r="A25" s="794">
        <f t="shared" si="0"/>
        <v>2001</v>
      </c>
      <c r="B25" s="816">
        <f>'A5'!B44</f>
        <v>213.83802229242667</v>
      </c>
      <c r="C25" s="816">
        <f>'A5'!C44</f>
        <v>2713.5810277056676</v>
      </c>
      <c r="D25" s="816">
        <f>'A5'!D44</f>
        <v>-222.93368903672169</v>
      </c>
      <c r="E25" s="816">
        <f>'A5'!E44</f>
        <v>319.3105320404718</v>
      </c>
      <c r="F25" s="816">
        <f>'A5'!F44</f>
        <v>54.001297208106315</v>
      </c>
      <c r="G25" s="816">
        <f>'A5'!G44</f>
        <v>1737.2583170316814</v>
      </c>
      <c r="H25" s="816">
        <f>'A5'!H44</f>
        <v>2249.8825398627905</v>
      </c>
      <c r="I25" s="816">
        <f>'A5'!I44</f>
        <v>1242.7426647294762</v>
      </c>
      <c r="J25" s="816">
        <f>'A5'!J44</f>
        <v>2607.1817629492339</v>
      </c>
      <c r="K25" s="816">
        <f>'A5'!K44</f>
        <v>962.40726254995718</v>
      </c>
      <c r="L25" s="816">
        <f>'A5'!L44</f>
        <v>1283.0886348145668</v>
      </c>
      <c r="M25" s="816">
        <f>'A5'!M44</f>
        <v>169.78338815779577</v>
      </c>
      <c r="N25" s="816">
        <f>'A5'!N44</f>
        <v>58.493370293711408</v>
      </c>
      <c r="O25" s="816">
        <f>'A5'!O44</f>
        <v>-832.77375648812506</v>
      </c>
    </row>
    <row r="26" spans="1:15">
      <c r="A26" s="794">
        <f t="shared" si="0"/>
        <v>2002</v>
      </c>
      <c r="B26" s="816">
        <f>'A5'!B45</f>
        <v>229.452534807782</v>
      </c>
      <c r="C26" s="816">
        <f>'A5'!C45</f>
        <v>2629.8296641633938</v>
      </c>
      <c r="D26" s="816">
        <f>'A5'!D45</f>
        <v>-264.56278685763857</v>
      </c>
      <c r="E26" s="816">
        <f>'A5'!E45</f>
        <v>337.32379404327804</v>
      </c>
      <c r="F26" s="816">
        <f>'A5'!F45</f>
        <v>95.777546246286917</v>
      </c>
      <c r="G26" s="816">
        <f>'A5'!G45</f>
        <v>2035.3170408589106</v>
      </c>
      <c r="H26" s="816">
        <f>'A5'!H45</f>
        <v>2356.1703269071904</v>
      </c>
      <c r="I26" s="816">
        <f>'A5'!I45</f>
        <v>1229.2416776703385</v>
      </c>
      <c r="J26" s="816">
        <f>'A5'!J45</f>
        <v>2894.793310491289</v>
      </c>
      <c r="K26" s="816">
        <f>'A5'!K45</f>
        <v>1107.9542008591407</v>
      </c>
      <c r="L26" s="816">
        <f>'A5'!L45</f>
        <v>1161.3817412268772</v>
      </c>
      <c r="M26" s="816">
        <f>'A5'!M45</f>
        <v>306.45729892179787</v>
      </c>
      <c r="N26" s="816">
        <f>'A5'!N45</f>
        <v>155.01294370345923</v>
      </c>
      <c r="O26" s="816">
        <f>'A5'!O45</f>
        <v>-760.88568513140922</v>
      </c>
    </row>
    <row r="27" spans="1:15">
      <c r="A27" s="794">
        <f t="shared" si="0"/>
        <v>2003</v>
      </c>
      <c r="B27" s="816">
        <f>'A5'!B46</f>
        <v>152.492384794961</v>
      </c>
      <c r="C27" s="816">
        <f>'A5'!C46</f>
        <v>2484.9176726358528</v>
      </c>
      <c r="D27" s="816">
        <f>'A5'!D46</f>
        <v>-304.06868604337541</v>
      </c>
      <c r="E27" s="816">
        <f>'A5'!E46</f>
        <v>346.59813853101218</v>
      </c>
      <c r="F27" s="816">
        <f>'A5'!F46</f>
        <v>160.0212044952099</v>
      </c>
      <c r="G27" s="816">
        <f>'A5'!G46</f>
        <v>1900.855864591907</v>
      </c>
      <c r="H27" s="816">
        <f>'A5'!H46</f>
        <v>2458.6713728356399</v>
      </c>
      <c r="I27" s="816">
        <f>'A5'!I46</f>
        <v>1199.4657039035644</v>
      </c>
      <c r="J27" s="816">
        <f>'A5'!J46</f>
        <v>2686.939944774892</v>
      </c>
      <c r="K27" s="816">
        <f>'A5'!K46</f>
        <v>1345.5397557833464</v>
      </c>
      <c r="L27" s="816">
        <f>'A5'!L46</f>
        <v>1043.9595013179417</v>
      </c>
      <c r="M27" s="816">
        <f>'A5'!M46</f>
        <v>395.02248644428181</v>
      </c>
      <c r="N27" s="816">
        <f>'A5'!N46</f>
        <v>262.99383885190673</v>
      </c>
      <c r="O27" s="816">
        <f>'A5'!O46</f>
        <v>-579.63947530605333</v>
      </c>
    </row>
    <row r="28" spans="1:15">
      <c r="A28" s="794">
        <f t="shared" si="0"/>
        <v>2004</v>
      </c>
      <c r="B28" s="816">
        <f>'A5'!B47</f>
        <v>213.78811524846424</v>
      </c>
      <c r="C28" s="816">
        <f>'A5'!C47</f>
        <v>2620.6036573839283</v>
      </c>
      <c r="D28" s="816">
        <f>'A5'!D47</f>
        <v>-418.08220411786101</v>
      </c>
      <c r="E28" s="816">
        <f>'A5'!E47</f>
        <v>270.24251614849169</v>
      </c>
      <c r="F28" s="816">
        <f>'A5'!F47</f>
        <v>177.22312825440403</v>
      </c>
      <c r="G28" s="816">
        <f>'A5'!G47</f>
        <v>1713.5057396170064</v>
      </c>
      <c r="H28" s="816">
        <f>'A5'!H47</f>
        <v>2291.8720117060907</v>
      </c>
      <c r="I28" s="816">
        <f>'A5'!I47</f>
        <v>1074.3126340792953</v>
      </c>
      <c r="J28" s="816">
        <f>'A5'!J47</f>
        <v>2753.8733665853151</v>
      </c>
      <c r="K28" s="816">
        <f>'A5'!K47</f>
        <v>1253.0200187455869</v>
      </c>
      <c r="L28" s="816">
        <f>'A5'!L47</f>
        <v>981.32144360754512</v>
      </c>
      <c r="M28" s="816">
        <f>'A5'!M47</f>
        <v>311.1186968831999</v>
      </c>
      <c r="N28" s="816">
        <f>'A5'!N47</f>
        <v>304.71282080878188</v>
      </c>
      <c r="O28" s="816">
        <f>'A5'!O47</f>
        <v>-529.13513830666454</v>
      </c>
    </row>
    <row r="29" spans="1:15">
      <c r="A29" s="794">
        <f t="shared" si="0"/>
        <v>2005</v>
      </c>
      <c r="B29" s="816">
        <f>'A5'!B48</f>
        <v>99.334004353955606</v>
      </c>
      <c r="C29" s="816">
        <f>'A5'!C48</f>
        <v>2345.4990193083186</v>
      </c>
      <c r="D29" s="816">
        <f>'A5'!D48</f>
        <v>-295.2496407257583</v>
      </c>
      <c r="E29" s="816">
        <f>'A5'!E48</f>
        <v>291.49851140356736</v>
      </c>
      <c r="F29" s="816">
        <f>'A5'!F48</f>
        <v>162.5219077113733</v>
      </c>
      <c r="G29" s="816">
        <f>'A5'!G48</f>
        <v>1715.6648927620097</v>
      </c>
      <c r="H29" s="816">
        <f>'A5'!H48</f>
        <v>2158.8067860118672</v>
      </c>
      <c r="I29" s="816">
        <f>'A5'!I48</f>
        <v>1129.2838285648268</v>
      </c>
      <c r="J29" s="816">
        <f>'A5'!J48</f>
        <v>2561.7152435980393</v>
      </c>
      <c r="K29" s="816">
        <f>'A5'!K48</f>
        <v>1262.4509950090701</v>
      </c>
      <c r="L29" s="816">
        <f>'A5'!L48</f>
        <v>957.24764021587316</v>
      </c>
      <c r="M29" s="816">
        <f>'A5'!M48</f>
        <v>164.32465521418712</v>
      </c>
      <c r="N29" s="816">
        <f>'A5'!N48</f>
        <v>272.84790014659023</v>
      </c>
      <c r="O29" s="816">
        <f>'A5'!O48</f>
        <v>-491.42397502546004</v>
      </c>
    </row>
    <row r="30" spans="1:15">
      <c r="A30" s="794">
        <f t="shared" si="0"/>
        <v>2006</v>
      </c>
      <c r="B30" s="816">
        <f>'A5'!B49</f>
        <v>82.493731630988606</v>
      </c>
      <c r="C30" s="816">
        <f>'A5'!C49</f>
        <v>2403.2175029482228</v>
      </c>
      <c r="D30" s="816">
        <f>'A5'!D49</f>
        <v>-298.91487472728431</v>
      </c>
      <c r="E30" s="816">
        <f>'A5'!E49</f>
        <v>206.64983052422537</v>
      </c>
      <c r="F30" s="816">
        <f>'A5'!F49</f>
        <v>140.90048308098119</v>
      </c>
      <c r="G30" s="816">
        <f>'A5'!G49</f>
        <v>1870.0354377347724</v>
      </c>
      <c r="H30" s="816">
        <f>'A5'!H49</f>
        <v>2034.6283542625461</v>
      </c>
      <c r="I30" s="816">
        <f>'A5'!I49</f>
        <v>1076.9587510524234</v>
      </c>
      <c r="J30" s="816">
        <f>'A5'!J49</f>
        <v>2311.4921834298416</v>
      </c>
      <c r="K30" s="816">
        <f>'A5'!K49</f>
        <v>1378.0000706760627</v>
      </c>
      <c r="L30" s="816">
        <f>'A5'!L49</f>
        <v>882.30305050737093</v>
      </c>
      <c r="M30" s="816">
        <f>'A5'!M49</f>
        <v>193.37107497191704</v>
      </c>
      <c r="N30" s="816">
        <f>'A5'!N49</f>
        <v>243.11308396252426</v>
      </c>
      <c r="O30" s="816">
        <f>'A5'!O49</f>
        <v>-527.03922028549493</v>
      </c>
    </row>
    <row r="31" spans="1:15">
      <c r="A31" s="794">
        <f t="shared" si="0"/>
        <v>2007</v>
      </c>
      <c r="B31" s="816">
        <f>'A5'!B50</f>
        <v>63.832633158297796</v>
      </c>
      <c r="C31" s="816">
        <f>'A5'!C50</f>
        <v>2421.8843178125517</v>
      </c>
      <c r="D31" s="816">
        <f>'A5'!D50</f>
        <v>-359.72531244870601</v>
      </c>
      <c r="E31" s="816">
        <f>'A5'!E50</f>
        <v>316.98927586695817</v>
      </c>
      <c r="F31" s="816">
        <f>'A5'!F50</f>
        <v>128.00081755517584</v>
      </c>
      <c r="G31" s="816">
        <f>'A5'!G50</f>
        <v>1750.1852817042302</v>
      </c>
      <c r="H31" s="816">
        <f>'A5'!H50</f>
        <v>1916.2988498730169</v>
      </c>
      <c r="I31" s="816">
        <f>'A5'!I50</f>
        <v>1079.1700149362998</v>
      </c>
      <c r="J31" s="816">
        <f>'A5'!J50</f>
        <v>2227.5163275058835</v>
      </c>
      <c r="K31" s="816">
        <f>'A5'!K50</f>
        <v>1362.8905464758502</v>
      </c>
      <c r="L31" s="816">
        <f>'A5'!L50</f>
        <v>901.91797688460122</v>
      </c>
      <c r="M31" s="816">
        <f>'A5'!M50</f>
        <v>74.206508201740064</v>
      </c>
      <c r="N31" s="816">
        <f>'A5'!N50</f>
        <v>273.79590321213817</v>
      </c>
      <c r="O31" s="816">
        <f>'A5'!O50</f>
        <v>-457.38881527152836</v>
      </c>
    </row>
    <row r="32" spans="1:15">
      <c r="A32" s="794">
        <f t="shared" si="0"/>
        <v>2008</v>
      </c>
      <c r="B32" s="816">
        <f>'A5'!B51</f>
        <v>-4.5653269303345363</v>
      </c>
      <c r="C32" s="816">
        <f>'A5'!C51</f>
        <v>2371.7839734356758</v>
      </c>
      <c r="D32" s="816">
        <f>'A5'!D51</f>
        <v>-335.1279600032704</v>
      </c>
      <c r="E32" s="816">
        <f>'A5'!E51</f>
        <v>281.05005627283344</v>
      </c>
      <c r="F32" s="816">
        <f>'A5'!F51</f>
        <v>100.70001805352004</v>
      </c>
      <c r="G32" s="816">
        <f>'A5'!G51</f>
        <v>1704.4872317141271</v>
      </c>
      <c r="H32" s="816">
        <f>'A5'!H51</f>
        <v>1909.3655070903842</v>
      </c>
      <c r="I32" s="816">
        <f>'A5'!I51</f>
        <v>1109.5301485997106</v>
      </c>
      <c r="J32" s="816">
        <f>'A5'!J51</f>
        <v>2102.8832048785112</v>
      </c>
      <c r="K32" s="816">
        <f>'A5'!K51</f>
        <v>1220.7340148917706</v>
      </c>
      <c r="L32" s="816">
        <f>'A5'!L51</f>
        <v>797.72351556455169</v>
      </c>
      <c r="M32" s="816">
        <f>'A5'!M51</f>
        <v>16.56886829136527</v>
      </c>
      <c r="N32" s="816">
        <f>'A5'!N51</f>
        <v>336.20212269963906</v>
      </c>
      <c r="O32" s="816">
        <f>'A5'!O51</f>
        <v>-450.06550114304724</v>
      </c>
    </row>
    <row r="33" spans="1:15">
      <c r="A33" s="794">
        <f t="shared" si="0"/>
        <v>2009</v>
      </c>
      <c r="B33" s="816">
        <f>'A5'!B52</f>
        <v>229.45294773439582</v>
      </c>
      <c r="C33" s="816">
        <f>'A5'!C52</f>
        <v>2597.1332205712265</v>
      </c>
      <c r="D33" s="816">
        <f>'A5'!D52</f>
        <v>-106.86021237495774</v>
      </c>
      <c r="E33" s="816">
        <f>'A5'!E52</f>
        <v>325.79837904316821</v>
      </c>
      <c r="F33" s="816">
        <f>'A5'!F52</f>
        <v>497.81960970063477</v>
      </c>
      <c r="G33" s="816">
        <f>'A5'!G52</f>
        <v>1674.8527287803581</v>
      </c>
      <c r="H33" s="816">
        <f>'A5'!H52</f>
        <v>2141.9486083780926</v>
      </c>
      <c r="I33" s="816">
        <f>'A5'!I52</f>
        <v>1318.8665638090233</v>
      </c>
      <c r="J33" s="816">
        <f>'A5'!J52</f>
        <v>2167.7100791967991</v>
      </c>
      <c r="K33" s="816">
        <f>'A5'!K52</f>
        <v>1572.8097036174388</v>
      </c>
      <c r="L33" s="816">
        <f>'A5'!L52</f>
        <v>756.36800294951468</v>
      </c>
      <c r="M33" s="816">
        <f>'A5'!M52</f>
        <v>288.76633358459452</v>
      </c>
      <c r="N33" s="816">
        <f>'A5'!N52</f>
        <v>409.44923331802852</v>
      </c>
      <c r="O33" s="816">
        <f>'A5'!O52</f>
        <v>-74.576020315664252</v>
      </c>
    </row>
    <row r="34" spans="1:15">
      <c r="A34" s="794" t="s">
        <v>1053</v>
      </c>
    </row>
    <row r="35" spans="1:15">
      <c r="A35" s="794" t="s">
        <v>742</v>
      </c>
      <c r="B35" s="801">
        <f>B33-B4</f>
        <v>-46.60131568571245</v>
      </c>
      <c r="C35" s="801">
        <f t="shared" ref="C35:O35" si="1">C33-C4</f>
        <v>830.57949565209037</v>
      </c>
      <c r="D35" s="801">
        <f t="shared" si="1"/>
        <v>-208.21699034877491</v>
      </c>
      <c r="E35" s="801">
        <f t="shared" si="1"/>
        <v>147.09167375338836</v>
      </c>
      <c r="F35" s="801">
        <f t="shared" si="1"/>
        <v>720.17467761272576</v>
      </c>
      <c r="G35" s="801">
        <f t="shared" si="1"/>
        <v>1455.924770923687</v>
      </c>
      <c r="H35" s="801">
        <f t="shared" si="1"/>
        <v>1562.2735655277152</v>
      </c>
      <c r="I35" s="801">
        <f t="shared" si="1"/>
        <v>-117.67412885404769</v>
      </c>
      <c r="J35" s="801">
        <f t="shared" si="1"/>
        <v>-532.82732140987946</v>
      </c>
      <c r="K35" s="801">
        <f t="shared" si="1"/>
        <v>934.06878760960001</v>
      </c>
      <c r="L35" s="801">
        <f t="shared" si="1"/>
        <v>-36.62844620431531</v>
      </c>
      <c r="M35" s="801">
        <f t="shared" si="1"/>
        <v>-18.348535789446828</v>
      </c>
      <c r="N35" s="801">
        <f t="shared" si="1"/>
        <v>423.33010787633924</v>
      </c>
      <c r="O35" s="801">
        <f t="shared" si="1"/>
        <v>-74.576020315664252</v>
      </c>
    </row>
    <row r="36" spans="1:15">
      <c r="A36" s="794" t="s">
        <v>1056</v>
      </c>
      <c r="B36" s="801">
        <f t="shared" ref="B36:O36" si="2">B14-B4</f>
        <v>-227.59074521290614</v>
      </c>
      <c r="C36" s="801">
        <f t="shared" si="2"/>
        <v>784.14588738364728</v>
      </c>
      <c r="D36" s="801">
        <f t="shared" si="2"/>
        <v>-397.47393049589709</v>
      </c>
      <c r="E36" s="801">
        <f t="shared" si="2"/>
        <v>53.988951883344839</v>
      </c>
      <c r="F36" s="801">
        <f t="shared" si="2"/>
        <v>-6.4682964016518554</v>
      </c>
      <c r="G36" s="801">
        <f t="shared" si="2"/>
        <v>934.41264108273197</v>
      </c>
      <c r="H36" s="801">
        <f t="shared" si="2"/>
        <v>874.49820968515041</v>
      </c>
      <c r="I36" s="801">
        <f t="shared" si="2"/>
        <v>-9.7066974679705709</v>
      </c>
      <c r="J36" s="801">
        <f t="shared" si="2"/>
        <v>487.64001805418047</v>
      </c>
      <c r="K36" s="801">
        <f t="shared" si="2"/>
        <v>55.092933817919402</v>
      </c>
      <c r="L36" s="801">
        <f t="shared" si="2"/>
        <v>636.65265730207045</v>
      </c>
      <c r="M36" s="801">
        <f t="shared" si="2"/>
        <v>-335.89728791286734</v>
      </c>
      <c r="N36" s="801">
        <f t="shared" si="2"/>
        <v>-339.08973268877457</v>
      </c>
      <c r="O36" s="801">
        <f t="shared" si="2"/>
        <v>-749.78501953595901</v>
      </c>
    </row>
    <row r="37" spans="1:15">
      <c r="A37" s="794" t="s">
        <v>1057</v>
      </c>
      <c r="B37" s="801">
        <f t="shared" ref="B37:O37" si="3">B24-B14</f>
        <v>-26.750124798568827</v>
      </c>
      <c r="C37" s="801">
        <f t="shared" si="3"/>
        <v>181.11760159049345</v>
      </c>
      <c r="D37" s="801">
        <f t="shared" si="3"/>
        <v>74.185026891246395</v>
      </c>
      <c r="E37" s="801">
        <f t="shared" si="3"/>
        <v>39.653263037617876</v>
      </c>
      <c r="F37" s="801">
        <f t="shared" si="3"/>
        <v>242.94634142854159</v>
      </c>
      <c r="G37" s="801">
        <f t="shared" si="3"/>
        <v>464.54809820251262</v>
      </c>
      <c r="H37" s="801">
        <f t="shared" si="3"/>
        <v>670.4919611068467</v>
      </c>
      <c r="I37" s="801">
        <f t="shared" si="3"/>
        <v>-210.43331808002881</v>
      </c>
      <c r="J37" s="801">
        <f t="shared" si="3"/>
        <v>-574.19240088535253</v>
      </c>
      <c r="K37" s="801">
        <f t="shared" si="3"/>
        <v>75.910114204799243</v>
      </c>
      <c r="L37" s="801">
        <f t="shared" si="3"/>
        <v>-306.16596657265723</v>
      </c>
      <c r="M37" s="801">
        <f t="shared" si="3"/>
        <v>121.34361432085709</v>
      </c>
      <c r="N37" s="801">
        <f t="shared" si="3"/>
        <v>392.53408739523769</v>
      </c>
      <c r="O37" s="801">
        <f t="shared" si="3"/>
        <v>-295.84157451670103</v>
      </c>
    </row>
    <row r="38" spans="1:15">
      <c r="A38" s="794" t="s">
        <v>1058</v>
      </c>
      <c r="B38" s="801">
        <f t="shared" ref="B38:O38" si="4">B33-B24</f>
        <v>207.73955432576253</v>
      </c>
      <c r="C38" s="801">
        <f t="shared" si="4"/>
        <v>-134.68399332205036</v>
      </c>
      <c r="D38" s="801">
        <f t="shared" si="4"/>
        <v>115.07191325587576</v>
      </c>
      <c r="E38" s="801">
        <f t="shared" si="4"/>
        <v>53.449458832425648</v>
      </c>
      <c r="F38" s="801">
        <f t="shared" si="4"/>
        <v>483.69663258583597</v>
      </c>
      <c r="G38" s="801">
        <f t="shared" si="4"/>
        <v>56.96403163844252</v>
      </c>
      <c r="H38" s="801">
        <f t="shared" si="4"/>
        <v>17.283394735718048</v>
      </c>
      <c r="I38" s="801">
        <f t="shared" si="4"/>
        <v>102.46588669395169</v>
      </c>
      <c r="J38" s="801">
        <f t="shared" si="4"/>
        <v>-446.27493857870741</v>
      </c>
      <c r="K38" s="801">
        <f t="shared" si="4"/>
        <v>803.06573958688136</v>
      </c>
      <c r="L38" s="801">
        <f t="shared" si="4"/>
        <v>-367.11513693372854</v>
      </c>
      <c r="M38" s="801">
        <f t="shared" si="4"/>
        <v>196.2051378025634</v>
      </c>
      <c r="N38" s="801">
        <f t="shared" si="4"/>
        <v>369.88575316987612</v>
      </c>
      <c r="O38" s="801">
        <f t="shared" si="4"/>
        <v>971.05057373699583</v>
      </c>
    </row>
    <row r="39" spans="1:15">
      <c r="A39" s="794" t="s">
        <v>1054</v>
      </c>
    </row>
    <row r="40" spans="1:15">
      <c r="A40" s="794" t="s">
        <v>742</v>
      </c>
      <c r="B40" s="800">
        <f>100*(B33-B4)/B4</f>
        <v>-16.881215710402948</v>
      </c>
      <c r="C40" s="800">
        <f t="shared" ref="C40:N40" si="5">100*(C33-C4)/C4</f>
        <v>47.016939475764325</v>
      </c>
      <c r="D40" s="800">
        <f t="shared" si="5"/>
        <v>-205.42976455167334</v>
      </c>
      <c r="E40" s="800">
        <f t="shared" si="5"/>
        <v>82.308984161995213</v>
      </c>
      <c r="F40" s="800">
        <f t="shared" si="5"/>
        <v>-323.88498466670882</v>
      </c>
      <c r="G40" s="800">
        <f t="shared" si="5"/>
        <v>665.02459767009748</v>
      </c>
      <c r="H40" s="800">
        <f t="shared" si="5"/>
        <v>269.50850908566042</v>
      </c>
      <c r="I40" s="800">
        <f t="shared" si="5"/>
        <v>-8.1914929006224266</v>
      </c>
      <c r="J40" s="800">
        <f>100*(J33-J4)/J4</f>
        <v>-19.730418149001721</v>
      </c>
      <c r="K40" s="800">
        <f t="shared" si="5"/>
        <v>146.23594077041039</v>
      </c>
      <c r="L40" s="800">
        <f t="shared" si="5"/>
        <v>-4.6189924612398752</v>
      </c>
      <c r="M40" s="800">
        <f t="shared" si="5"/>
        <v>-5.9744862978613318</v>
      </c>
      <c r="N40" s="800">
        <f t="shared" si="5"/>
        <v>-3049.7365716981021</v>
      </c>
      <c r="O40" s="800" t="s">
        <v>593</v>
      </c>
    </row>
    <row r="41" spans="1:15">
      <c r="A41" s="794" t="s">
        <v>1056</v>
      </c>
      <c r="B41" s="800">
        <f t="shared" ref="B41:N41" si="6">100*(B14-B4)/B4</f>
        <v>-82.444205857654595</v>
      </c>
      <c r="C41" s="800">
        <f t="shared" si="6"/>
        <v>44.388453989393469</v>
      </c>
      <c r="D41" s="800">
        <f t="shared" si="6"/>
        <v>-392.15328115360364</v>
      </c>
      <c r="E41" s="800">
        <f t="shared" si="6"/>
        <v>30.210926778488616</v>
      </c>
      <c r="F41" s="800">
        <f t="shared" si="6"/>
        <v>2.9089943676071841</v>
      </c>
      <c r="G41" s="800">
        <f t="shared" si="6"/>
        <v>426.81284301499699</v>
      </c>
      <c r="H41" s="800">
        <f t="shared" si="6"/>
        <v>150.86007591168129</v>
      </c>
      <c r="I41" s="800">
        <f t="shared" si="6"/>
        <v>-0.67569944363888601</v>
      </c>
      <c r="J41" s="800">
        <f t="shared" si="6"/>
        <v>18.057147364248006</v>
      </c>
      <c r="K41" s="800">
        <f t="shared" si="6"/>
        <v>8.6252395043444015</v>
      </c>
      <c r="L41" s="800">
        <f t="shared" si="6"/>
        <v>80.284427248244697</v>
      </c>
      <c r="M41" s="800">
        <f t="shared" si="6"/>
        <v>-109.37187398236043</v>
      </c>
      <c r="N41" s="800">
        <f t="shared" si="6"/>
        <v>2442.8556807737727</v>
      </c>
      <c r="O41" s="800" t="s">
        <v>593</v>
      </c>
    </row>
    <row r="42" spans="1:15">
      <c r="A42" s="794" t="s">
        <v>1057</v>
      </c>
      <c r="B42" s="800">
        <f t="shared" ref="B42:O42" si="7">100*(B24-B14)/B14</f>
        <v>-55.196415341124613</v>
      </c>
      <c r="C42" s="800">
        <f t="shared" si="7"/>
        <v>7.1007029097785299</v>
      </c>
      <c r="D42" s="800">
        <f t="shared" si="7"/>
        <v>-25.052593630392558</v>
      </c>
      <c r="E42" s="800">
        <f t="shared" si="7"/>
        <v>17.040826425099976</v>
      </c>
      <c r="F42" s="800">
        <f t="shared" si="7"/>
        <v>-106.17199959329091</v>
      </c>
      <c r="G42" s="800">
        <f t="shared" si="7"/>
        <v>40.278483097682077</v>
      </c>
      <c r="H42" s="800">
        <f t="shared" si="7"/>
        <v>46.108120881591134</v>
      </c>
      <c r="I42" s="800">
        <f t="shared" si="7"/>
        <v>-14.748269160159369</v>
      </c>
      <c r="J42" s="800">
        <f t="shared" si="7"/>
        <v>-18.010051684216887</v>
      </c>
      <c r="K42" s="800">
        <f t="shared" si="7"/>
        <v>10.940676103344119</v>
      </c>
      <c r="L42" s="800">
        <f t="shared" si="7"/>
        <v>-21.415462380950423</v>
      </c>
      <c r="M42" s="800">
        <f t="shared" si="7"/>
        <v>-421.5893607313468</v>
      </c>
      <c r="N42" s="800">
        <f t="shared" si="7"/>
        <v>-111.20871804502896</v>
      </c>
      <c r="O42" s="800">
        <f t="shared" si="7"/>
        <v>39.456853205709152</v>
      </c>
    </row>
    <row r="43" spans="1:15">
      <c r="A43" s="794" t="s">
        <v>1058</v>
      </c>
      <c r="B43" s="800">
        <f t="shared" ref="B43:O43" si="8">100*(B33-B24)/B24</f>
        <v>956.73463109255351</v>
      </c>
      <c r="C43" s="800">
        <f t="shared" si="8"/>
        <v>-4.9301978418279351</v>
      </c>
      <c r="D43" s="800">
        <f t="shared" si="8"/>
        <v>-51.850047814748891</v>
      </c>
      <c r="E43" s="800">
        <f t="shared" si="8"/>
        <v>19.625361022568644</v>
      </c>
      <c r="F43" s="800">
        <f t="shared" si="8"/>
        <v>3424.8914280190543</v>
      </c>
      <c r="G43" s="800">
        <f t="shared" si="8"/>
        <v>3.5208869274550492</v>
      </c>
      <c r="H43" s="800">
        <f t="shared" si="8"/>
        <v>0.81346438134074917</v>
      </c>
      <c r="I43" s="800">
        <f t="shared" si="8"/>
        <v>8.4236953021901684</v>
      </c>
      <c r="J43" s="800">
        <f t="shared" si="8"/>
        <v>-17.072589764056339</v>
      </c>
      <c r="K43" s="800">
        <f t="shared" si="8"/>
        <v>104.32894275413911</v>
      </c>
      <c r="L43" s="800">
        <f t="shared" si="8"/>
        <v>-32.676515018452392</v>
      </c>
      <c r="M43" s="800">
        <f t="shared" si="8"/>
        <v>211.97342595335473</v>
      </c>
      <c r="N43" s="800">
        <f t="shared" si="8"/>
        <v>934.91713010274611</v>
      </c>
      <c r="O43" s="800">
        <f t="shared" si="8"/>
        <v>-92.867815266000363</v>
      </c>
    </row>
    <row r="45" spans="1:15">
      <c r="A45" s="794" t="s">
        <v>1115</v>
      </c>
    </row>
  </sheetData>
  <pageMargins left="0.7" right="0.7" top="0.75" bottom="0.75" header="0.3" footer="0.3"/>
  <pageSetup scale="90" orientation="landscape" horizontalDpi="300" verticalDpi="300" r:id="rId1"/>
</worksheet>
</file>

<file path=xl/worksheets/sheet175.xml><?xml version="1.0" encoding="utf-8"?>
<worksheet xmlns="http://schemas.openxmlformats.org/spreadsheetml/2006/main" xmlns:r="http://schemas.openxmlformats.org/officeDocument/2006/relationships">
  <dimension ref="A1:O50"/>
  <sheetViews>
    <sheetView view="pageBreakPreview" zoomScale="60" workbookViewId="0">
      <selection activeCell="R37" sqref="R37"/>
    </sheetView>
  </sheetViews>
  <sheetFormatPr defaultRowHeight="9"/>
  <cols>
    <col min="1" max="16384" width="9.140625" style="794"/>
  </cols>
  <sheetData>
    <row r="1" spans="1:15">
      <c r="A1" s="794" t="s">
        <v>1082</v>
      </c>
    </row>
    <row r="3" spans="1:15">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804">
        <f>'A5-101'!B23</f>
        <v>1832.8</v>
      </c>
      <c r="C4" s="804">
        <f>'A5-101'!C23</f>
        <v>1680.2838054823594</v>
      </c>
      <c r="D4" s="804">
        <f>'A5-101'!D23</f>
        <v>1812.2</v>
      </c>
      <c r="E4" s="804">
        <f>'A5-101'!E23</f>
        <v>1658.7</v>
      </c>
      <c r="F4" s="804">
        <f>'A5-101'!F23</f>
        <v>1849.1890000000001</v>
      </c>
      <c r="G4" s="804">
        <f>'A5-101'!G23</f>
        <v>1860.109833</v>
      </c>
      <c r="H4" s="804">
        <f>'A5-101'!H23</f>
        <v>1753.3784605433373</v>
      </c>
      <c r="I4" s="804">
        <f>'A5-101'!I23</f>
        <v>1858.81</v>
      </c>
      <c r="J4" s="804">
        <f>'A5-101'!J23</f>
        <v>1540.8518725248698</v>
      </c>
      <c r="K4" s="804">
        <f>'A5-101'!K23</f>
        <v>1579.7</v>
      </c>
      <c r="L4" s="804">
        <f>'A5-101'!L23</f>
        <v>1912</v>
      </c>
      <c r="M4" s="804">
        <f>'A5-101'!M23</f>
        <v>1516.8</v>
      </c>
      <c r="N4" s="804">
        <f>'A5-101'!N23</f>
        <v>1773</v>
      </c>
      <c r="O4" s="804">
        <f>'A5-101'!O23</f>
        <v>1812.9</v>
      </c>
    </row>
    <row r="5" spans="1:15">
      <c r="A5" s="794">
        <f>A4+1</f>
        <v>1981</v>
      </c>
      <c r="B5" s="804">
        <f>'A5-101'!B24</f>
        <v>1815.8</v>
      </c>
      <c r="C5" s="804">
        <f>'A5-101'!C24</f>
        <v>1676.8488531394046</v>
      </c>
      <c r="D5" s="804">
        <f>'A5-101'!D24</f>
        <v>1798.2</v>
      </c>
      <c r="E5" s="804">
        <f>'A5-101'!E24</f>
        <v>1631.5</v>
      </c>
      <c r="F5" s="804">
        <f>'A5-101'!F24</f>
        <v>1854.79</v>
      </c>
      <c r="G5" s="804">
        <f>'A5-101'!G24</f>
        <v>1841.377405</v>
      </c>
      <c r="H5" s="804">
        <f>'A5-101'!H24</f>
        <v>1731.7491203104785</v>
      </c>
      <c r="I5" s="804">
        <f>'A5-101'!I24</f>
        <v>1865.1</v>
      </c>
      <c r="J5" s="804">
        <f>'A5-101'!J24</f>
        <v>1523.589267019579</v>
      </c>
      <c r="K5" s="804">
        <f>'A5-101'!K24</f>
        <v>1570.2</v>
      </c>
      <c r="L5" s="804">
        <f>'A5-101'!L24</f>
        <v>1878</v>
      </c>
      <c r="M5" s="804">
        <f>'A5-101'!M24</f>
        <v>1508.4</v>
      </c>
      <c r="N5" s="804">
        <f>'A5-101'!N24</f>
        <v>1716</v>
      </c>
      <c r="O5" s="804">
        <f>'A5-101'!O24</f>
        <v>1803.9</v>
      </c>
    </row>
    <row r="6" spans="1:15">
      <c r="A6" s="794">
        <f t="shared" ref="A6:A33" si="0">A5+1</f>
        <v>1982</v>
      </c>
      <c r="B6" s="804">
        <f>'A5-101'!B25</f>
        <v>1794.6</v>
      </c>
      <c r="C6" s="804">
        <f>'A5-101'!C25</f>
        <v>1673.4209227635483</v>
      </c>
      <c r="D6" s="804">
        <f>'A5-101'!D25</f>
        <v>1777.4</v>
      </c>
      <c r="E6" s="804">
        <f>'A5-101'!E25</f>
        <v>1641.7</v>
      </c>
      <c r="F6" s="804">
        <f>'A5-101'!F25</f>
        <v>1840.2739999999999</v>
      </c>
      <c r="G6" s="804">
        <f>'A5-101'!G25</f>
        <v>1766.429153</v>
      </c>
      <c r="H6" s="804">
        <f>'A5-101'!H25</f>
        <v>1720.5339068564033</v>
      </c>
      <c r="I6" s="804">
        <f>'A5-101'!I25</f>
        <v>1876.52</v>
      </c>
      <c r="J6" s="804">
        <f>'A5-101'!J25</f>
        <v>1506.5200594353635</v>
      </c>
      <c r="K6" s="804">
        <f>'A5-101'!K25</f>
        <v>1558.9</v>
      </c>
      <c r="L6" s="804">
        <f>'A5-101'!L25</f>
        <v>1857</v>
      </c>
      <c r="M6" s="804">
        <f>'A5-101'!M25</f>
        <v>1522.5</v>
      </c>
      <c r="N6" s="804">
        <f>'A5-101'!N25</f>
        <v>1731</v>
      </c>
      <c r="O6" s="804">
        <f>'A5-101'!O25</f>
        <v>1801.2</v>
      </c>
    </row>
    <row r="7" spans="1:15">
      <c r="A7" s="794">
        <f t="shared" si="0"/>
        <v>1983</v>
      </c>
      <c r="B7" s="804">
        <f>'A5-101'!B26</f>
        <v>1785.8</v>
      </c>
      <c r="C7" s="804">
        <f>'A5-101'!C26</f>
        <v>1670</v>
      </c>
      <c r="D7" s="804">
        <f>'A5-101'!D26</f>
        <v>1768</v>
      </c>
      <c r="E7" s="804">
        <f>'A5-101'!E26</f>
        <v>1637.8</v>
      </c>
      <c r="F7" s="804">
        <f>'A5-101'!F26</f>
        <v>1822.645</v>
      </c>
      <c r="G7" s="804">
        <f>'A5-101'!G26</f>
        <v>1748.9069059999999</v>
      </c>
      <c r="H7" s="804">
        <f>'A5-101'!H26</f>
        <v>1707.6163842173346</v>
      </c>
      <c r="I7" s="804">
        <f>'A5-101'!I26</f>
        <v>1875.79</v>
      </c>
      <c r="J7" s="804">
        <f>'A5-101'!J26</f>
        <v>1489.6420830798393</v>
      </c>
      <c r="K7" s="804">
        <f>'A5-101'!K26</f>
        <v>1553.2</v>
      </c>
      <c r="L7" s="804">
        <f>'A5-101'!L26</f>
        <v>1825</v>
      </c>
      <c r="M7" s="804">
        <f>'A5-101'!M26</f>
        <v>1531.8</v>
      </c>
      <c r="N7" s="804">
        <f>'A5-101'!N26</f>
        <v>1717</v>
      </c>
      <c r="O7" s="804">
        <f>'A5-101'!O26</f>
        <v>1819.6</v>
      </c>
    </row>
    <row r="8" spans="1:15">
      <c r="A8" s="794">
        <f t="shared" si="0"/>
        <v>1984</v>
      </c>
      <c r="B8" s="804">
        <f>'A5-101'!B27</f>
        <v>1799.7</v>
      </c>
      <c r="C8" s="804">
        <f>'A5-101'!C27</f>
        <v>1694</v>
      </c>
      <c r="D8" s="804">
        <f>'A5-101'!D27</f>
        <v>1773.6</v>
      </c>
      <c r="E8" s="804">
        <f>'A5-101'!E27</f>
        <v>1632.7</v>
      </c>
      <c r="F8" s="804">
        <f>'A5-101'!F27</f>
        <v>1813.7</v>
      </c>
      <c r="G8" s="804">
        <f>'A5-101'!G27</f>
        <v>1741.4862230000001</v>
      </c>
      <c r="H8" s="804">
        <f>'A5-101'!H27</f>
        <v>1696.0006274256141</v>
      </c>
      <c r="I8" s="804">
        <f>'A5-101'!I27</f>
        <v>1865.41</v>
      </c>
      <c r="J8" s="804">
        <f>'A5-101'!J27</f>
        <v>1472.9531955346988</v>
      </c>
      <c r="K8" s="804">
        <f>'A5-101'!K27</f>
        <v>1548.2</v>
      </c>
      <c r="L8" s="804">
        <f>'A5-101'!L27</f>
        <v>1781</v>
      </c>
      <c r="M8" s="804">
        <f>'A5-101'!M27</f>
        <v>1534</v>
      </c>
      <c r="N8" s="804">
        <f>'A5-101'!N27</f>
        <v>1733</v>
      </c>
      <c r="O8" s="804">
        <f>'A5-101'!O27</f>
        <v>1838</v>
      </c>
    </row>
    <row r="9" spans="1:15">
      <c r="A9" s="794">
        <f t="shared" si="0"/>
        <v>1985</v>
      </c>
      <c r="B9" s="804">
        <f>'A5-101'!B28</f>
        <v>1791.5</v>
      </c>
      <c r="C9" s="804">
        <f>'A5-101'!C28</f>
        <v>1700</v>
      </c>
      <c r="D9" s="804">
        <f>'A5-101'!D28</f>
        <v>1781.8</v>
      </c>
      <c r="E9" s="804">
        <f>'A5-101'!E28</f>
        <v>1618.6</v>
      </c>
      <c r="F9" s="804">
        <f>'A5-101'!F28</f>
        <v>1813.3</v>
      </c>
      <c r="G9" s="804">
        <f>'A5-101'!G28</f>
        <v>1706.8951059999999</v>
      </c>
      <c r="H9" s="804">
        <f>'A5-101'!H28</f>
        <v>1672.8692496765843</v>
      </c>
      <c r="I9" s="804">
        <f>'A5-101'!I28</f>
        <v>1861.91</v>
      </c>
      <c r="J9" s="804">
        <f>'A5-101'!J28</f>
        <v>1456.4512783837608</v>
      </c>
      <c r="K9" s="804">
        <f>'A5-101'!K28</f>
        <v>1542.2</v>
      </c>
      <c r="L9" s="804">
        <f>'A5-101'!L28</f>
        <v>1771</v>
      </c>
      <c r="M9" s="804">
        <f>'A5-101'!M28</f>
        <v>1538.1</v>
      </c>
      <c r="N9" s="804">
        <f>'A5-101'!N28</f>
        <v>1766</v>
      </c>
      <c r="O9" s="804">
        <f>'A5-101'!O28</f>
        <v>1835.4</v>
      </c>
    </row>
    <row r="10" spans="1:15">
      <c r="A10" s="794">
        <f t="shared" si="0"/>
        <v>1986</v>
      </c>
      <c r="B10" s="804">
        <f>'A5-101'!B29</f>
        <v>1792.8</v>
      </c>
      <c r="C10" s="804">
        <f>'A5-101'!C29</f>
        <v>1680</v>
      </c>
      <c r="D10" s="804">
        <f>'A5-101'!D29</f>
        <v>1780.1</v>
      </c>
      <c r="E10" s="804">
        <f>'A5-101'!E29</f>
        <v>1621.9</v>
      </c>
      <c r="F10" s="804">
        <f>'A5-101'!F29</f>
        <v>1792.587</v>
      </c>
      <c r="G10" s="804">
        <f>'A5-101'!G29</f>
        <v>1701.9169429999999</v>
      </c>
      <c r="H10" s="804">
        <f>'A5-101'!H29</f>
        <v>1653.8434411384212</v>
      </c>
      <c r="I10" s="804">
        <f>'A5-101'!I29</f>
        <v>1870.36</v>
      </c>
      <c r="J10" s="804">
        <f>'A5-101'!J29</f>
        <v>1440.1342369440688</v>
      </c>
      <c r="K10" s="804">
        <f>'A5-101'!K29</f>
        <v>1538.2</v>
      </c>
      <c r="L10" s="804">
        <f>'A5-101'!L29</f>
        <v>1764</v>
      </c>
      <c r="M10" s="804">
        <f>'A5-101'!M29</f>
        <v>1536.1</v>
      </c>
      <c r="N10" s="804">
        <f>'A5-101'!N29</f>
        <v>1769</v>
      </c>
      <c r="O10" s="804">
        <f>'A5-101'!O29</f>
        <v>1828.2</v>
      </c>
    </row>
    <row r="11" spans="1:15">
      <c r="A11" s="794">
        <f t="shared" si="0"/>
        <v>1987</v>
      </c>
      <c r="B11" s="804">
        <f>'A5-101'!B30</f>
        <v>1794.4</v>
      </c>
      <c r="C11" s="804">
        <f>'A5-101'!C30</f>
        <v>1665</v>
      </c>
      <c r="D11" s="804">
        <f>'A5-101'!D30</f>
        <v>1790.6</v>
      </c>
      <c r="E11" s="804">
        <f>'A5-101'!E30</f>
        <v>1587.3</v>
      </c>
      <c r="F11" s="804">
        <f>'A5-101'!F30</f>
        <v>1798.126</v>
      </c>
      <c r="G11" s="804">
        <f>'A5-101'!G30</f>
        <v>1714.46272</v>
      </c>
      <c r="H11" s="804">
        <f>'A5-101'!H30</f>
        <v>1631.6132858990943</v>
      </c>
      <c r="I11" s="804">
        <f>'A5-101'!I30</f>
        <v>1889.51</v>
      </c>
      <c r="J11" s="804">
        <f>'A5-101'!J30</f>
        <v>1424</v>
      </c>
      <c r="K11" s="804">
        <f>'A5-101'!K30</f>
        <v>1510.6</v>
      </c>
      <c r="L11" s="804">
        <f>'A5-101'!L30</f>
        <v>1755</v>
      </c>
      <c r="M11" s="804">
        <f>'A5-101'!M30</f>
        <v>1546.2</v>
      </c>
      <c r="N11" s="804">
        <f>'A5-101'!N30</f>
        <v>1758</v>
      </c>
      <c r="O11" s="804">
        <f>'A5-101'!O30</f>
        <v>1832.7</v>
      </c>
    </row>
    <row r="12" spans="1:15">
      <c r="A12" s="794">
        <f t="shared" si="0"/>
        <v>1988</v>
      </c>
      <c r="B12" s="804">
        <f>'A5-101'!B31</f>
        <v>1803.7</v>
      </c>
      <c r="C12" s="804">
        <f>'A5-101'!C31</f>
        <v>1653</v>
      </c>
      <c r="D12" s="804">
        <f>'A5-101'!D31</f>
        <v>1792.5</v>
      </c>
      <c r="E12" s="804">
        <f>'A5-101'!E31</f>
        <v>1569.3</v>
      </c>
      <c r="F12" s="804">
        <f>'A5-101'!F31</f>
        <v>1806.18</v>
      </c>
      <c r="G12" s="804">
        <f>'A5-101'!G31</f>
        <v>1724.1025380000001</v>
      </c>
      <c r="H12" s="804">
        <f>'A5-101'!H31</f>
        <v>1626.4062225097023</v>
      </c>
      <c r="I12" s="804">
        <f>'A5-101'!I31</f>
        <v>1893.18</v>
      </c>
      <c r="J12" s="804">
        <f>'A5-101'!J31</f>
        <v>1395</v>
      </c>
      <c r="K12" s="804">
        <f>'A5-101'!K31</f>
        <v>1513.3</v>
      </c>
      <c r="L12" s="804">
        <f>'A5-101'!L31</f>
        <v>1751</v>
      </c>
      <c r="M12" s="804">
        <f>'A5-101'!M31</f>
        <v>1565.8</v>
      </c>
      <c r="N12" s="804">
        <f>'A5-101'!N31</f>
        <v>1798</v>
      </c>
      <c r="O12" s="804">
        <f>'A5-101'!O31</f>
        <v>1836.2</v>
      </c>
    </row>
    <row r="13" spans="1:15">
      <c r="A13" s="794">
        <f t="shared" si="0"/>
        <v>1989</v>
      </c>
      <c r="B13" s="804">
        <f>'A5-101'!B32</f>
        <v>1800.3</v>
      </c>
      <c r="C13" s="804">
        <f>'A5-101'!C32</f>
        <v>1644</v>
      </c>
      <c r="D13" s="804">
        <f>'A5-101'!D32</f>
        <v>1786.5</v>
      </c>
      <c r="E13" s="804">
        <f>'A5-101'!E32</f>
        <v>1552</v>
      </c>
      <c r="F13" s="804">
        <f>'A5-101'!F32</f>
        <v>1802.14</v>
      </c>
      <c r="G13" s="804">
        <f>'A5-101'!G32</f>
        <v>1708.1162870000001</v>
      </c>
      <c r="H13" s="804">
        <f>'A5-101'!H32</f>
        <v>1602.874301423027</v>
      </c>
      <c r="I13" s="804">
        <f>'A5-101'!I32</f>
        <v>1877.29</v>
      </c>
      <c r="J13" s="804">
        <f>'A5-101'!J32</f>
        <v>1375</v>
      </c>
      <c r="K13" s="804">
        <f>'A5-101'!K32</f>
        <v>1510.5</v>
      </c>
      <c r="L13" s="804">
        <f>'A5-101'!L32</f>
        <v>1739</v>
      </c>
      <c r="M13" s="804">
        <f>'A5-101'!M32</f>
        <v>1564.6</v>
      </c>
      <c r="N13" s="804">
        <f>'A5-101'!N32</f>
        <v>1786</v>
      </c>
      <c r="O13" s="804">
        <f>'A5-101'!O32</f>
        <v>1849.5</v>
      </c>
    </row>
    <row r="14" spans="1:15">
      <c r="A14" s="794">
        <f t="shared" si="0"/>
        <v>1990</v>
      </c>
      <c r="B14" s="804">
        <f>'A5-101'!B33</f>
        <v>1777.4</v>
      </c>
      <c r="C14" s="804">
        <f>'A5-101'!C33</f>
        <v>1658</v>
      </c>
      <c r="D14" s="804">
        <f>'A5-101'!D33</f>
        <v>1776.4</v>
      </c>
      <c r="E14" s="804">
        <f>'A5-101'!E33</f>
        <v>1538.7</v>
      </c>
      <c r="F14" s="804">
        <f>'A5-101'!F33</f>
        <v>1769.12</v>
      </c>
      <c r="G14" s="804">
        <f>'A5-101'!G33</f>
        <v>1704.5528629999999</v>
      </c>
      <c r="H14" s="804">
        <f>'A5-101'!H33</f>
        <v>1579.7429236739972</v>
      </c>
      <c r="I14" s="804">
        <f>'A5-101'!I33</f>
        <v>1866.57</v>
      </c>
      <c r="J14" s="804">
        <f>'A5-101'!J33</f>
        <v>1352</v>
      </c>
      <c r="K14" s="804">
        <f>'A5-101'!K33</f>
        <v>1502.6</v>
      </c>
      <c r="L14" s="804">
        <f>'A5-101'!L33</f>
        <v>1741</v>
      </c>
      <c r="M14" s="804">
        <f>'A5-101'!M33</f>
        <v>1560.9</v>
      </c>
      <c r="N14" s="804">
        <f>'A5-101'!N33</f>
        <v>1771</v>
      </c>
      <c r="O14" s="804">
        <f>'A5-101'!O33</f>
        <v>1830.6</v>
      </c>
    </row>
    <row r="15" spans="1:15">
      <c r="A15" s="794">
        <f t="shared" si="0"/>
        <v>1991</v>
      </c>
      <c r="B15" s="804">
        <f>'A5-101'!B34</f>
        <v>1770.6</v>
      </c>
      <c r="C15" s="804">
        <f>'A5-101'!C34</f>
        <v>1621</v>
      </c>
      <c r="D15" s="804">
        <f>'A5-101'!D34</f>
        <v>1755.7</v>
      </c>
      <c r="E15" s="804">
        <f>'A5-101'!E34</f>
        <v>1533.7</v>
      </c>
      <c r="F15" s="804">
        <f>'A5-101'!F34</f>
        <v>1747.43</v>
      </c>
      <c r="G15" s="804">
        <f>'A5-101'!G34</f>
        <v>1694.361795</v>
      </c>
      <c r="H15" s="804">
        <f>'A5-101'!H34</f>
        <v>1548.1</v>
      </c>
      <c r="I15" s="804">
        <f>'A5-101'!I34</f>
        <v>1859.61</v>
      </c>
      <c r="J15" s="804">
        <f>'A5-101'!J34</f>
        <v>1334</v>
      </c>
      <c r="K15" s="804">
        <f>'A5-101'!K34</f>
        <v>1500.3</v>
      </c>
      <c r="L15" s="804">
        <f>'A5-101'!L34</f>
        <v>1750</v>
      </c>
      <c r="M15" s="804">
        <f>'A5-101'!M34</f>
        <v>1547.7</v>
      </c>
      <c r="N15" s="804">
        <f>'A5-101'!N34</f>
        <v>1768</v>
      </c>
      <c r="O15" s="804">
        <f>'A5-101'!O34</f>
        <v>1818.1</v>
      </c>
    </row>
    <row r="16" spans="1:15">
      <c r="A16" s="794">
        <f t="shared" si="0"/>
        <v>1992</v>
      </c>
      <c r="B16" s="804">
        <f>'A5-101'!B35</f>
        <v>1771.6</v>
      </c>
      <c r="C16" s="804">
        <f>'A5-101'!C35</f>
        <v>1598</v>
      </c>
      <c r="D16" s="804">
        <f>'A5-101'!D35</f>
        <v>1754.8</v>
      </c>
      <c r="E16" s="804">
        <f>'A5-101'!E35</f>
        <v>1554.3</v>
      </c>
      <c r="F16" s="804">
        <f>'A5-101'!F35</f>
        <v>1752.77</v>
      </c>
      <c r="G16" s="804">
        <f>'A5-101'!G35</f>
        <v>1694.5597379999999</v>
      </c>
      <c r="H16" s="804">
        <f>'A5-101'!H35</f>
        <v>1566.2</v>
      </c>
      <c r="I16" s="804">
        <f>'A5-101'!I35</f>
        <v>1862.76</v>
      </c>
      <c r="J16" s="804">
        <f>'A5-101'!J35</f>
        <v>1346</v>
      </c>
      <c r="K16" s="804">
        <f>'A5-101'!K35</f>
        <v>1510.1</v>
      </c>
      <c r="L16" s="804">
        <f>'A5-101'!L35</f>
        <v>1742</v>
      </c>
      <c r="M16" s="804">
        <f>'A5-101'!M35</f>
        <v>1565.3</v>
      </c>
      <c r="N16" s="804">
        <f>'A5-101'!N35</f>
        <v>1733</v>
      </c>
      <c r="O16" s="804">
        <f>'A5-101'!O35</f>
        <v>1820.6</v>
      </c>
    </row>
    <row r="17" spans="1:15">
      <c r="A17" s="794">
        <f t="shared" si="0"/>
        <v>1993</v>
      </c>
      <c r="B17" s="804">
        <f>'A5-101'!B36</f>
        <v>1779.6</v>
      </c>
      <c r="C17" s="804">
        <f>'A5-101'!C36</f>
        <v>1554</v>
      </c>
      <c r="D17" s="804">
        <f>'A5-101'!D36</f>
        <v>1754.5</v>
      </c>
      <c r="E17" s="804">
        <f>'A5-101'!E36</f>
        <v>1555.2</v>
      </c>
      <c r="F17" s="804">
        <f>'A5-101'!F36</f>
        <v>1755.34</v>
      </c>
      <c r="G17" s="804">
        <f>'A5-101'!G36</f>
        <v>1681.6662160000001</v>
      </c>
      <c r="H17" s="804">
        <f>'A5-101'!H36</f>
        <v>1549.9</v>
      </c>
      <c r="I17" s="804">
        <f>'A5-101'!I36</f>
        <v>1862.62</v>
      </c>
      <c r="J17" s="804">
        <f>'A5-101'!J36</f>
        <v>1342</v>
      </c>
      <c r="K17" s="804">
        <f>'A5-101'!K36</f>
        <v>1506.9</v>
      </c>
      <c r="L17" s="804">
        <f>'A5-101'!L36</f>
        <v>1734</v>
      </c>
      <c r="M17" s="804">
        <f>'A5-101'!M36</f>
        <v>1597</v>
      </c>
      <c r="N17" s="804">
        <f>'A5-101'!N36</f>
        <v>1726</v>
      </c>
      <c r="O17" s="804">
        <f>'A5-101'!O36</f>
        <v>1828.5</v>
      </c>
    </row>
    <row r="18" spans="1:15">
      <c r="A18" s="794">
        <f t="shared" si="0"/>
        <v>1994</v>
      </c>
      <c r="B18" s="804">
        <f>'A5-101'!B37</f>
        <v>1794</v>
      </c>
      <c r="C18" s="804">
        <f>'A5-101'!C37</f>
        <v>1554</v>
      </c>
      <c r="D18" s="804">
        <f>'A5-101'!D37</f>
        <v>1761.9</v>
      </c>
      <c r="E18" s="804">
        <f>'A5-101'!E37</f>
        <v>1547.9</v>
      </c>
      <c r="F18" s="804">
        <f>'A5-101'!F37</f>
        <v>1774.89</v>
      </c>
      <c r="G18" s="804">
        <f>'A5-101'!G37</f>
        <v>1675.0924869999999</v>
      </c>
      <c r="H18" s="804">
        <f>'A5-101'!H37</f>
        <v>1547.2</v>
      </c>
      <c r="I18" s="804">
        <f>'A5-101'!I37</f>
        <v>1856.56</v>
      </c>
      <c r="J18" s="804">
        <f>'A5-101'!J37</f>
        <v>1383</v>
      </c>
      <c r="K18" s="804">
        <f>'A5-101'!K37</f>
        <v>1504.9</v>
      </c>
      <c r="L18" s="804">
        <f>'A5-101'!L37</f>
        <v>1733</v>
      </c>
      <c r="M18" s="804">
        <f>'A5-101'!M37</f>
        <v>1635</v>
      </c>
      <c r="N18" s="804">
        <f>'A5-101'!N37</f>
        <v>1740</v>
      </c>
      <c r="O18" s="804">
        <f>'A5-101'!O37</f>
        <v>1836.3</v>
      </c>
    </row>
    <row r="19" spans="1:15">
      <c r="A19" s="794">
        <f t="shared" si="0"/>
        <v>1995</v>
      </c>
      <c r="B19" s="804">
        <f>'A5-101'!B38</f>
        <v>1793.7</v>
      </c>
      <c r="C19" s="804">
        <f>'A5-101'!C38</f>
        <v>1580</v>
      </c>
      <c r="D19" s="804">
        <f>'A5-101'!D38</f>
        <v>1760.7</v>
      </c>
      <c r="E19" s="804">
        <f>'A5-101'!E38</f>
        <v>1540.5</v>
      </c>
      <c r="F19" s="804">
        <f>'A5-101'!F38</f>
        <v>1776.1</v>
      </c>
      <c r="G19" s="804">
        <f>'A5-101'!G38</f>
        <v>1650.5715379999999</v>
      </c>
      <c r="H19" s="804">
        <f>'A5-101'!H38</f>
        <v>1533.6</v>
      </c>
      <c r="I19" s="804">
        <f>'A5-101'!I38</f>
        <v>1858.86</v>
      </c>
      <c r="J19" s="804">
        <f>'A5-101'!J38</f>
        <v>1394</v>
      </c>
      <c r="K19" s="804">
        <f>'A5-101'!K38</f>
        <v>1487.8</v>
      </c>
      <c r="L19" s="804">
        <f>'A5-101'!L38</f>
        <v>1732.9</v>
      </c>
      <c r="M19" s="804">
        <f>'A5-101'!M38</f>
        <v>1640</v>
      </c>
      <c r="N19" s="804">
        <f>'A5-101'!N38</f>
        <v>1743</v>
      </c>
      <c r="O19" s="804">
        <f>'A5-101'!O38</f>
        <v>1844.7</v>
      </c>
    </row>
    <row r="20" spans="1:15">
      <c r="A20" s="794">
        <f t="shared" si="0"/>
        <v>1996</v>
      </c>
      <c r="B20" s="804">
        <f>'A5-101'!B39</f>
        <v>1780.6</v>
      </c>
      <c r="C20" s="804">
        <f>'A5-101'!C39</f>
        <v>1554</v>
      </c>
      <c r="D20" s="804">
        <f>'A5-101'!D39</f>
        <v>1774.1</v>
      </c>
      <c r="E20" s="804">
        <f>'A5-101'!E39</f>
        <v>1530.7</v>
      </c>
      <c r="F20" s="804">
        <f>'A5-101'!F39</f>
        <v>1775</v>
      </c>
      <c r="G20" s="804">
        <f>'A5-101'!G39</f>
        <v>1654.983387</v>
      </c>
      <c r="H20" s="804">
        <f>'A5-101'!H39</f>
        <v>1517.8</v>
      </c>
      <c r="I20" s="804">
        <f>'A5-101'!I39</f>
        <v>1873.05</v>
      </c>
      <c r="J20" s="804">
        <f>'A5-101'!J39</f>
        <v>1421</v>
      </c>
      <c r="K20" s="804">
        <f>'A5-101'!K39</f>
        <v>1482.6</v>
      </c>
      <c r="L20" s="804">
        <f>'A5-101'!L39</f>
        <v>1728.5</v>
      </c>
      <c r="M20" s="804">
        <f>'A5-101'!M39</f>
        <v>1653</v>
      </c>
      <c r="N20" s="804">
        <f>'A5-101'!N39</f>
        <v>1742</v>
      </c>
      <c r="O20" s="804">
        <f>'A5-101'!O39</f>
        <v>1835.1</v>
      </c>
    </row>
    <row r="21" spans="1:15">
      <c r="A21" s="794">
        <f t="shared" si="0"/>
        <v>1997</v>
      </c>
      <c r="B21" s="804">
        <f>'A5-101'!B40</f>
        <v>1783.3</v>
      </c>
      <c r="C21" s="804">
        <f>'A5-101'!C40</f>
        <v>1567</v>
      </c>
      <c r="D21" s="804">
        <f>'A5-101'!D40</f>
        <v>1767.3</v>
      </c>
      <c r="E21" s="804">
        <f>'A5-101'!E40</f>
        <v>1544</v>
      </c>
      <c r="F21" s="804">
        <f>'A5-101'!F40</f>
        <v>1770.54</v>
      </c>
      <c r="G21" s="804">
        <f>'A5-101'!G40</f>
        <v>1648.649692</v>
      </c>
      <c r="H21" s="804">
        <f>'A5-101'!H40</f>
        <v>1508.7</v>
      </c>
      <c r="I21" s="804">
        <f>'A5-101'!I40</f>
        <v>1863.16</v>
      </c>
      <c r="J21" s="804">
        <f>'A5-101'!J40</f>
        <v>1414</v>
      </c>
      <c r="K21" s="804">
        <f>'A5-101'!K40</f>
        <v>1477.5</v>
      </c>
      <c r="L21" s="804">
        <f>'A5-101'!L40</f>
        <v>1728.4</v>
      </c>
      <c r="M21" s="804">
        <f>'A5-101'!M40</f>
        <v>1658</v>
      </c>
      <c r="N21" s="804">
        <f>'A5-101'!N40</f>
        <v>1741</v>
      </c>
      <c r="O21" s="804">
        <f>'A5-101'!O40</f>
        <v>1846.1</v>
      </c>
    </row>
    <row r="22" spans="1:15">
      <c r="A22" s="794">
        <f t="shared" si="0"/>
        <v>1998</v>
      </c>
      <c r="B22" s="804">
        <f>'A5-101'!B41</f>
        <v>1774.4</v>
      </c>
      <c r="C22" s="804">
        <f>'A5-101'!C41</f>
        <v>1578</v>
      </c>
      <c r="D22" s="804">
        <f>'A5-101'!D41</f>
        <v>1766.7</v>
      </c>
      <c r="E22" s="804">
        <f>'A5-101'!E41</f>
        <v>1559.2</v>
      </c>
      <c r="F22" s="804">
        <f>'A5-101'!F41</f>
        <v>1760.66</v>
      </c>
      <c r="G22" s="804">
        <f>'A5-101'!G41</f>
        <v>1637.4510660000001</v>
      </c>
      <c r="H22" s="804">
        <f>'A5-101'!H41</f>
        <v>1503.3</v>
      </c>
      <c r="I22" s="804">
        <f>'A5-101'!I41</f>
        <v>1879.68</v>
      </c>
      <c r="J22" s="804">
        <f>'A5-101'!J41</f>
        <v>1380</v>
      </c>
      <c r="K22" s="804">
        <f>'A5-101'!K41</f>
        <v>1475.6</v>
      </c>
      <c r="L22" s="804">
        <f>'A5-101'!L41</f>
        <v>1731.6</v>
      </c>
      <c r="M22" s="804">
        <f>'A5-101'!M41</f>
        <v>1656</v>
      </c>
      <c r="N22" s="804">
        <f>'A5-101'!N41</f>
        <v>1735</v>
      </c>
      <c r="O22" s="804">
        <f>'A5-101'!O41</f>
        <v>1846.5</v>
      </c>
    </row>
    <row r="23" spans="1:15">
      <c r="A23" s="794">
        <f t="shared" si="0"/>
        <v>1999</v>
      </c>
      <c r="B23" s="804">
        <f>'A5-101'!B42</f>
        <v>1777.6</v>
      </c>
      <c r="C23" s="804">
        <f>'A5-101'!C42</f>
        <v>1581</v>
      </c>
      <c r="D23" s="804">
        <f>'A5-101'!D42</f>
        <v>1769.1</v>
      </c>
      <c r="E23" s="804">
        <f>'A5-101'!E42</f>
        <v>1569</v>
      </c>
      <c r="F23" s="804">
        <f>'A5-101'!F42</f>
        <v>1764.28</v>
      </c>
      <c r="G23" s="804">
        <f>'A5-101'!G42</f>
        <v>1630.438551</v>
      </c>
      <c r="H23" s="804">
        <f>'A5-101'!H42</f>
        <v>1491.7</v>
      </c>
      <c r="I23" s="804">
        <f>'A5-101'!I42</f>
        <v>1875.58</v>
      </c>
      <c r="J23" s="804">
        <f>'A5-101'!J42</f>
        <v>1361</v>
      </c>
      <c r="K23" s="804">
        <f>'A5-101'!K42</f>
        <v>1473.4</v>
      </c>
      <c r="L23" s="804">
        <f>'A5-101'!L42</f>
        <v>1732.1</v>
      </c>
      <c r="M23" s="804">
        <f>'A5-101'!M42</f>
        <v>1665</v>
      </c>
      <c r="N23" s="804">
        <f>'A5-101'!N42</f>
        <v>1723</v>
      </c>
      <c r="O23" s="804">
        <f>'A5-101'!O42</f>
        <v>1847.3</v>
      </c>
    </row>
    <row r="24" spans="1:15">
      <c r="A24" s="794">
        <f t="shared" si="0"/>
        <v>2000</v>
      </c>
      <c r="B24" s="804">
        <f>'A5-101'!B43</f>
        <v>1771.9</v>
      </c>
      <c r="C24" s="804">
        <f>'A5-101'!C43</f>
        <v>1545</v>
      </c>
      <c r="D24" s="804">
        <f>'A5-101'!D43</f>
        <v>1767.8</v>
      </c>
      <c r="E24" s="804">
        <f>'A5-101'!E43</f>
        <v>1581.4</v>
      </c>
      <c r="F24" s="804">
        <f>'A5-101'!F43</f>
        <v>1750.63</v>
      </c>
      <c r="G24" s="804">
        <f>'A5-101'!G43</f>
        <v>1591.368113</v>
      </c>
      <c r="H24" s="804">
        <f>'A5-101'!H43</f>
        <v>1473</v>
      </c>
      <c r="I24" s="804">
        <f>'A5-101'!I43</f>
        <v>1861.34</v>
      </c>
      <c r="J24" s="804">
        <f>'A5-101'!J43</f>
        <v>1374</v>
      </c>
      <c r="K24" s="804">
        <f>'A5-101'!K43</f>
        <v>1455.2</v>
      </c>
      <c r="L24" s="804">
        <f>'A5-101'!L43</f>
        <v>1730.6</v>
      </c>
      <c r="M24" s="804">
        <f>'A5-101'!M43</f>
        <v>1642</v>
      </c>
      <c r="N24" s="804">
        <f>'A5-101'!N43</f>
        <v>1712</v>
      </c>
      <c r="O24" s="804">
        <f>'A5-101'!O43</f>
        <v>1836.4</v>
      </c>
    </row>
    <row r="25" spans="1:15">
      <c r="A25" s="794">
        <f t="shared" si="0"/>
        <v>2001</v>
      </c>
      <c r="B25" s="804">
        <f>'A5-101'!B44</f>
        <v>1737.5</v>
      </c>
      <c r="C25" s="804">
        <f>'A5-101'!C44</f>
        <v>1577</v>
      </c>
      <c r="D25" s="804">
        <f>'A5-101'!D44</f>
        <v>1762</v>
      </c>
      <c r="E25" s="804">
        <f>'A5-101'!E44</f>
        <v>1586.7</v>
      </c>
      <c r="F25" s="804">
        <f>'A5-101'!F44</f>
        <v>1732.98</v>
      </c>
      <c r="G25" s="804">
        <f>'A5-101'!G44</f>
        <v>1578.5014759999999</v>
      </c>
      <c r="H25" s="804">
        <f>'A5-101'!H44</f>
        <v>1458.4</v>
      </c>
      <c r="I25" s="804">
        <f>'A5-101'!I44</f>
        <v>1843.07</v>
      </c>
      <c r="J25" s="804">
        <f>'A5-101'!J44</f>
        <v>1373</v>
      </c>
      <c r="K25" s="804">
        <f>'A5-101'!K44</f>
        <v>1429.1</v>
      </c>
      <c r="L25" s="804">
        <f>'A5-101'!L44</f>
        <v>1726.6</v>
      </c>
      <c r="M25" s="804">
        <f>'A5-101'!M44</f>
        <v>1618</v>
      </c>
      <c r="N25" s="804">
        <f>'A5-101'!N44</f>
        <v>1715</v>
      </c>
      <c r="O25" s="804">
        <f>'A5-101'!O44</f>
        <v>1813.9</v>
      </c>
    </row>
    <row r="26" spans="1:15">
      <c r="A26" s="794">
        <f t="shared" si="0"/>
        <v>2002</v>
      </c>
      <c r="B26" s="804">
        <f>'A5-101'!B45</f>
        <v>1733.4</v>
      </c>
      <c r="C26" s="804">
        <f>'A5-101'!C45</f>
        <v>1580</v>
      </c>
      <c r="D26" s="804">
        <f>'A5-101'!D45</f>
        <v>1744.4</v>
      </c>
      <c r="E26" s="804">
        <f>'A5-101'!E45</f>
        <v>1578.8</v>
      </c>
      <c r="F26" s="804">
        <f>'A5-101'!F45</f>
        <v>1726.11</v>
      </c>
      <c r="G26" s="804">
        <f>'A5-101'!G45</f>
        <v>1537.1719129999999</v>
      </c>
      <c r="H26" s="804">
        <f>'A5-101'!H45</f>
        <v>1445.4</v>
      </c>
      <c r="I26" s="804">
        <f>'A5-101'!I45</f>
        <v>1830.97</v>
      </c>
      <c r="J26" s="804">
        <f>'A5-101'!J45</f>
        <v>1348</v>
      </c>
      <c r="K26" s="804">
        <f>'A5-101'!K45</f>
        <v>1414.1</v>
      </c>
      <c r="L26" s="804">
        <f>'A5-101'!L45</f>
        <v>1720.9</v>
      </c>
      <c r="M26" s="804">
        <f>'A5-101'!M45</f>
        <v>1595</v>
      </c>
      <c r="N26" s="804">
        <f>'A5-101'!N45</f>
        <v>1696</v>
      </c>
      <c r="O26" s="804">
        <f>'A5-101'!O45</f>
        <v>1810.1</v>
      </c>
    </row>
    <row r="27" spans="1:15">
      <c r="A27" s="794">
        <f t="shared" si="0"/>
        <v>2003</v>
      </c>
      <c r="B27" s="804">
        <f>'A5-101'!B46</f>
        <v>1738.3</v>
      </c>
      <c r="C27" s="804">
        <f>'A5-101'!C46</f>
        <v>1575</v>
      </c>
      <c r="D27" s="804">
        <f>'A5-101'!D46</f>
        <v>1734.1</v>
      </c>
      <c r="E27" s="804">
        <f>'A5-101'!E46</f>
        <v>1576.5</v>
      </c>
      <c r="F27" s="804">
        <f>'A5-101'!F46</f>
        <v>1718.73</v>
      </c>
      <c r="G27" s="804">
        <f>'A5-101'!G46</f>
        <v>1532.6597850000001</v>
      </c>
      <c r="H27" s="804">
        <f>'A5-101'!H46</f>
        <v>1438.9</v>
      </c>
      <c r="I27" s="804">
        <f>'A5-101'!I46</f>
        <v>1825.59</v>
      </c>
      <c r="J27" s="804">
        <f>'A5-101'!J46</f>
        <v>1363</v>
      </c>
      <c r="K27" s="804">
        <f>'A5-101'!K46</f>
        <v>1398.6</v>
      </c>
      <c r="L27" s="804">
        <f>'A5-101'!L46</f>
        <v>1705.8</v>
      </c>
      <c r="M27" s="804">
        <f>'A5-101'!M46</f>
        <v>1582</v>
      </c>
      <c r="N27" s="804">
        <f>'A5-101'!N46</f>
        <v>1677</v>
      </c>
      <c r="O27" s="804">
        <f>'A5-101'!O46</f>
        <v>1799.6</v>
      </c>
    </row>
    <row r="28" spans="1:15">
      <c r="A28" s="794">
        <f t="shared" si="0"/>
        <v>2004</v>
      </c>
      <c r="B28" s="804">
        <f>'A5-101'!B47</f>
        <v>1731.8</v>
      </c>
      <c r="C28" s="804">
        <f>'A5-101'!C47</f>
        <v>1549</v>
      </c>
      <c r="D28" s="804">
        <f>'A5-101'!D47</f>
        <v>1752.4</v>
      </c>
      <c r="E28" s="804">
        <f>'A5-101'!E47</f>
        <v>1579.4</v>
      </c>
      <c r="F28" s="804">
        <f>'A5-101'!F47</f>
        <v>1723.24</v>
      </c>
      <c r="G28" s="804">
        <f>'A5-101'!G47</f>
        <v>1561.3609409999999</v>
      </c>
      <c r="H28" s="804">
        <f>'A5-101'!H47</f>
        <v>1441.5</v>
      </c>
      <c r="I28" s="804">
        <f>'A5-101'!I47</f>
        <v>1826.05</v>
      </c>
      <c r="J28" s="804">
        <f>'A5-101'!J47</f>
        <v>1362</v>
      </c>
      <c r="K28" s="804">
        <f>'A5-101'!K47</f>
        <v>1417.3</v>
      </c>
      <c r="L28" s="804">
        <f>'A5-101'!L47</f>
        <v>1689.6</v>
      </c>
      <c r="M28" s="804">
        <f>'A5-101'!M47</f>
        <v>1605</v>
      </c>
      <c r="N28" s="804">
        <f>'A5-101'!N47</f>
        <v>1672</v>
      </c>
      <c r="O28" s="804">
        <f>'A5-101'!O47</f>
        <v>1802.3</v>
      </c>
    </row>
    <row r="29" spans="1:15">
      <c r="A29" s="794">
        <f t="shared" si="0"/>
        <v>2005</v>
      </c>
      <c r="B29" s="804">
        <f>'A5-101'!B48</f>
        <v>1726.3</v>
      </c>
      <c r="C29" s="804">
        <f>'A5-101'!C48</f>
        <v>1565</v>
      </c>
      <c r="D29" s="804">
        <f>'A5-101'!D48</f>
        <v>1738.3</v>
      </c>
      <c r="E29" s="804">
        <f>'A5-101'!E48</f>
        <v>1578.8</v>
      </c>
      <c r="F29" s="804">
        <f>'A5-101'!F48</f>
        <v>1715.8</v>
      </c>
      <c r="G29" s="804">
        <f>'A5-101'!G48</f>
        <v>1556.7</v>
      </c>
      <c r="H29" s="804">
        <f>'A5-101'!H48</f>
        <v>1434.1</v>
      </c>
      <c r="I29" s="804">
        <f>'A5-101'!I48</f>
        <v>1818.74</v>
      </c>
      <c r="J29" s="804">
        <f>'A5-101'!J48</f>
        <v>1375</v>
      </c>
      <c r="K29" s="804">
        <f>'A5-101'!K48</f>
        <v>1420</v>
      </c>
      <c r="L29" s="804">
        <f>'A5-101'!L48</f>
        <v>1667.8</v>
      </c>
      <c r="M29" s="804">
        <f>'A5-101'!M48</f>
        <v>1605</v>
      </c>
      <c r="N29" s="804">
        <f>'A5-101'!N48</f>
        <v>1676</v>
      </c>
      <c r="O29" s="804">
        <f>'A5-101'!O48</f>
        <v>1799.6</v>
      </c>
    </row>
    <row r="30" spans="1:15">
      <c r="A30" s="794">
        <f t="shared" si="0"/>
        <v>2006</v>
      </c>
      <c r="B30" s="804">
        <f>'A5-101'!B49</f>
        <v>1718.9</v>
      </c>
      <c r="C30" s="804">
        <f>'A5-101'!C49</f>
        <v>1566</v>
      </c>
      <c r="D30" s="804">
        <f>'A5-101'!D49</f>
        <v>1737.9</v>
      </c>
      <c r="E30" s="804">
        <f>'A5-101'!E49</f>
        <v>1585.6</v>
      </c>
      <c r="F30" s="804">
        <f>'A5-101'!F49</f>
        <v>1708.78</v>
      </c>
      <c r="G30" s="804">
        <f>'A5-101'!G49</f>
        <v>1535.8</v>
      </c>
      <c r="H30" s="804">
        <f>'A5-101'!H49</f>
        <v>1429.5</v>
      </c>
      <c r="I30" s="804">
        <f>'A5-101'!I49</f>
        <v>1814.82</v>
      </c>
      <c r="J30" s="804">
        <f>'A5-101'!J49</f>
        <v>1389</v>
      </c>
      <c r="K30" s="804">
        <f>'A5-101'!K49</f>
        <v>1413.9</v>
      </c>
      <c r="L30" s="804">
        <f>'A5-101'!L49</f>
        <v>1655.5</v>
      </c>
      <c r="M30" s="804">
        <f>'A5-101'!M49</f>
        <v>1599</v>
      </c>
      <c r="N30" s="804">
        <f>'A5-101'!N49</f>
        <v>1671</v>
      </c>
      <c r="O30" s="804">
        <f>'A5-101'!O49</f>
        <v>1801</v>
      </c>
    </row>
    <row r="31" spans="1:15">
      <c r="A31" s="794">
        <f t="shared" si="0"/>
        <v>2007</v>
      </c>
      <c r="B31" s="804">
        <f>'A5-101'!B50</f>
        <v>1713.2</v>
      </c>
      <c r="C31" s="804">
        <f>'A5-101'!C50</f>
        <v>1560</v>
      </c>
      <c r="D31" s="804">
        <f>'A5-101'!D50</f>
        <v>1735.7</v>
      </c>
      <c r="E31" s="804">
        <f>'A5-101'!E50</f>
        <v>1571.3</v>
      </c>
      <c r="F31" s="804">
        <f>'A5-101'!F50</f>
        <v>1706.36</v>
      </c>
      <c r="G31" s="804">
        <f>'A5-101'!G50</f>
        <v>1555.9</v>
      </c>
      <c r="H31" s="804">
        <f>'A5-101'!H50</f>
        <v>1431</v>
      </c>
      <c r="I31" s="804">
        <f>'A5-101'!I50</f>
        <v>1816.42</v>
      </c>
      <c r="J31" s="804">
        <f>'A5-101'!J50</f>
        <v>1390</v>
      </c>
      <c r="K31" s="804">
        <f>'A5-101'!K50</f>
        <v>1419</v>
      </c>
      <c r="L31" s="804">
        <f>'A5-101'!L50</f>
        <v>1636.5</v>
      </c>
      <c r="M31" s="804">
        <f>'A5-101'!M50</f>
        <v>1615</v>
      </c>
      <c r="N31" s="804">
        <f>'A5-101'!N50</f>
        <v>1673</v>
      </c>
      <c r="O31" s="804">
        <f>'A5-101'!O50</f>
        <v>1797.9</v>
      </c>
    </row>
    <row r="32" spans="1:15">
      <c r="A32" s="794">
        <f t="shared" si="0"/>
        <v>2008</v>
      </c>
      <c r="B32" s="804">
        <f>'A5-101'!B51</f>
        <v>1718.1</v>
      </c>
      <c r="C32" s="804">
        <f>'A5-101'!C51</f>
        <v>1568</v>
      </c>
      <c r="D32" s="804">
        <f>'A5-101'!D51</f>
        <v>1727.3</v>
      </c>
      <c r="E32" s="804">
        <f>'A5-101'!E51</f>
        <v>1569.5</v>
      </c>
      <c r="F32" s="804">
        <f>'A5-101'!F51</f>
        <v>1703.56</v>
      </c>
      <c r="G32" s="804">
        <f>'A5-101'!G51</f>
        <v>1559.9</v>
      </c>
      <c r="H32" s="804">
        <f>'A5-101'!H51</f>
        <v>1429.6</v>
      </c>
      <c r="I32" s="804">
        <f>'A5-101'!I51</f>
        <v>1806.96</v>
      </c>
      <c r="J32" s="804">
        <f>'A5-101'!J51</f>
        <v>1389</v>
      </c>
      <c r="K32" s="804">
        <f>'A5-101'!K51</f>
        <v>1422.5</v>
      </c>
      <c r="L32" s="804">
        <f>'A5-101'!L51</f>
        <v>1647.2</v>
      </c>
      <c r="M32" s="804">
        <f>'A5-101'!M51</f>
        <v>1625</v>
      </c>
      <c r="N32" s="804">
        <f>'A5-101'!N51</f>
        <v>1652.1</v>
      </c>
      <c r="O32" s="804">
        <f>'A5-101'!O51</f>
        <v>1796.1</v>
      </c>
    </row>
    <row r="33" spans="1:15">
      <c r="A33" s="794">
        <f t="shared" si="0"/>
        <v>2009</v>
      </c>
      <c r="B33" s="804">
        <f>'A5-101'!B52</f>
        <v>1690.1</v>
      </c>
      <c r="C33" s="804">
        <f>'A5-101'!C52</f>
        <v>1550</v>
      </c>
      <c r="D33" s="804">
        <f>'A5-101'!D52</f>
        <v>1699</v>
      </c>
      <c r="E33" s="804">
        <f>'A5-101'!E52</f>
        <v>1563.3</v>
      </c>
      <c r="F33" s="804">
        <f>'A5-101'!F52</f>
        <v>1652.2</v>
      </c>
      <c r="G33" s="804">
        <f>'A5-101'!G52</f>
        <v>1553.9</v>
      </c>
      <c r="H33" s="804">
        <f>'A5-101'!H52</f>
        <v>1389.7</v>
      </c>
      <c r="I33" s="804">
        <f>'A5-101'!I52</f>
        <v>1773.37</v>
      </c>
      <c r="J33" s="804">
        <f>'A5-101'!J52</f>
        <v>1378</v>
      </c>
      <c r="K33" s="804">
        <f>'A5-101'!K52</f>
        <v>1407.2</v>
      </c>
      <c r="L33" s="804">
        <f>'A5-101'!L52</f>
        <v>1653.8</v>
      </c>
      <c r="M33" s="804">
        <f>'A5-101'!M52</f>
        <v>1610</v>
      </c>
      <c r="N33" s="804">
        <f>'A5-101'!N52</f>
        <v>1645.6</v>
      </c>
      <c r="O33" s="804">
        <f>'A5-101'!O52</f>
        <v>1768.4</v>
      </c>
    </row>
    <row r="34" spans="1:15">
      <c r="A34" s="794" t="s">
        <v>1053</v>
      </c>
    </row>
    <row r="35" spans="1:15">
      <c r="A35" s="794" t="s">
        <v>742</v>
      </c>
      <c r="B35" s="814">
        <f>B33-B4</f>
        <v>-142.70000000000005</v>
      </c>
      <c r="C35" s="814">
        <f t="shared" ref="C35:O35" si="1">C33-C4</f>
        <v>-130.28380548235941</v>
      </c>
      <c r="D35" s="814">
        <f t="shared" si="1"/>
        <v>-113.20000000000005</v>
      </c>
      <c r="E35" s="814">
        <f t="shared" si="1"/>
        <v>-95.400000000000091</v>
      </c>
      <c r="F35" s="814">
        <f t="shared" si="1"/>
        <v>-196.98900000000003</v>
      </c>
      <c r="G35" s="814">
        <f t="shared" si="1"/>
        <v>-306.20983299999989</v>
      </c>
      <c r="H35" s="814">
        <f t="shared" si="1"/>
        <v>-363.67846054333722</v>
      </c>
      <c r="I35" s="814">
        <f t="shared" si="1"/>
        <v>-85.440000000000055</v>
      </c>
      <c r="J35" s="814">
        <f t="shared" si="1"/>
        <v>-162.8518725248698</v>
      </c>
      <c r="K35" s="814">
        <f t="shared" si="1"/>
        <v>-172.5</v>
      </c>
      <c r="L35" s="814">
        <f t="shared" si="1"/>
        <v>-258.20000000000005</v>
      </c>
      <c r="M35" s="814">
        <f t="shared" si="1"/>
        <v>93.200000000000045</v>
      </c>
      <c r="N35" s="814">
        <f t="shared" si="1"/>
        <v>-127.40000000000009</v>
      </c>
      <c r="O35" s="814">
        <f t="shared" si="1"/>
        <v>-44.5</v>
      </c>
    </row>
    <row r="36" spans="1:15">
      <c r="A36" s="794" t="s">
        <v>1056</v>
      </c>
      <c r="B36" s="814">
        <f t="shared" ref="B36:O36" si="2">B14-B4</f>
        <v>-55.399999999999864</v>
      </c>
      <c r="C36" s="814">
        <f t="shared" si="2"/>
        <v>-22.283805482359412</v>
      </c>
      <c r="D36" s="814">
        <f t="shared" si="2"/>
        <v>-35.799999999999955</v>
      </c>
      <c r="E36" s="814">
        <f t="shared" si="2"/>
        <v>-120</v>
      </c>
      <c r="F36" s="814">
        <f t="shared" si="2"/>
        <v>-80.069000000000187</v>
      </c>
      <c r="G36" s="814">
        <f t="shared" si="2"/>
        <v>-155.55697000000009</v>
      </c>
      <c r="H36" s="814">
        <f t="shared" si="2"/>
        <v>-173.63553686934006</v>
      </c>
      <c r="I36" s="814">
        <f t="shared" si="2"/>
        <v>7.7599999999999909</v>
      </c>
      <c r="J36" s="814">
        <f t="shared" si="2"/>
        <v>-188.8518725248698</v>
      </c>
      <c r="K36" s="814">
        <f t="shared" si="2"/>
        <v>-77.100000000000136</v>
      </c>
      <c r="L36" s="814">
        <f t="shared" si="2"/>
        <v>-171</v>
      </c>
      <c r="M36" s="814">
        <f t="shared" si="2"/>
        <v>44.100000000000136</v>
      </c>
      <c r="N36" s="814">
        <f t="shared" si="2"/>
        <v>-2</v>
      </c>
      <c r="O36" s="814">
        <f t="shared" si="2"/>
        <v>17.699999999999818</v>
      </c>
    </row>
    <row r="37" spans="1:15">
      <c r="A37" s="794" t="s">
        <v>1057</v>
      </c>
      <c r="B37" s="814">
        <f t="shared" ref="B37:O37" si="3">B24-B14</f>
        <v>-5.5</v>
      </c>
      <c r="C37" s="814">
        <f t="shared" si="3"/>
        <v>-113</v>
      </c>
      <c r="D37" s="814">
        <f t="shared" si="3"/>
        <v>-8.6000000000001364</v>
      </c>
      <c r="E37" s="814">
        <f t="shared" si="3"/>
        <v>42.700000000000045</v>
      </c>
      <c r="F37" s="814">
        <f t="shared" si="3"/>
        <v>-18.489999999999782</v>
      </c>
      <c r="G37" s="814">
        <f t="shared" si="3"/>
        <v>-113.18474999999989</v>
      </c>
      <c r="H37" s="814">
        <f t="shared" si="3"/>
        <v>-106.74292367399721</v>
      </c>
      <c r="I37" s="814">
        <f t="shared" si="3"/>
        <v>-5.2300000000000182</v>
      </c>
      <c r="J37" s="814">
        <f t="shared" si="3"/>
        <v>22</v>
      </c>
      <c r="K37" s="814">
        <f t="shared" si="3"/>
        <v>-47.399999999999864</v>
      </c>
      <c r="L37" s="814">
        <f t="shared" si="3"/>
        <v>-10.400000000000091</v>
      </c>
      <c r="M37" s="814">
        <f t="shared" si="3"/>
        <v>81.099999999999909</v>
      </c>
      <c r="N37" s="814">
        <f t="shared" si="3"/>
        <v>-59</v>
      </c>
      <c r="O37" s="814">
        <f t="shared" si="3"/>
        <v>5.8000000000001819</v>
      </c>
    </row>
    <row r="38" spans="1:15">
      <c r="A38" s="794" t="s">
        <v>1058</v>
      </c>
      <c r="B38" s="814">
        <f t="shared" ref="B38:O38" si="4">B33-B24</f>
        <v>-81.800000000000182</v>
      </c>
      <c r="C38" s="814">
        <f t="shared" si="4"/>
        <v>5</v>
      </c>
      <c r="D38" s="814">
        <f t="shared" si="4"/>
        <v>-68.799999999999955</v>
      </c>
      <c r="E38" s="814">
        <f t="shared" si="4"/>
        <v>-18.100000000000136</v>
      </c>
      <c r="F38" s="814">
        <f t="shared" si="4"/>
        <v>-98.430000000000064</v>
      </c>
      <c r="G38" s="814">
        <f t="shared" si="4"/>
        <v>-37.468112999999903</v>
      </c>
      <c r="H38" s="814">
        <f t="shared" si="4"/>
        <v>-83.299999999999955</v>
      </c>
      <c r="I38" s="814">
        <f t="shared" si="4"/>
        <v>-87.970000000000027</v>
      </c>
      <c r="J38" s="814">
        <f t="shared" si="4"/>
        <v>4</v>
      </c>
      <c r="K38" s="814">
        <f t="shared" si="4"/>
        <v>-48</v>
      </c>
      <c r="L38" s="814">
        <f t="shared" si="4"/>
        <v>-76.799999999999955</v>
      </c>
      <c r="M38" s="814">
        <f t="shared" si="4"/>
        <v>-32</v>
      </c>
      <c r="N38" s="814">
        <f t="shared" si="4"/>
        <v>-66.400000000000091</v>
      </c>
      <c r="O38" s="814">
        <f t="shared" si="4"/>
        <v>-68</v>
      </c>
    </row>
    <row r="39" spans="1:15">
      <c r="A39" s="794" t="s">
        <v>1054</v>
      </c>
    </row>
    <row r="40" spans="1:15">
      <c r="A40" s="794" t="s">
        <v>742</v>
      </c>
      <c r="B40" s="800">
        <f>100*(B33-B4)/B4</f>
        <v>-7.7859013531209103</v>
      </c>
      <c r="C40" s="800">
        <f t="shared" ref="C40:O40" si="5">100*(C33-C4)/C4</f>
        <v>-7.7536785784207938</v>
      </c>
      <c r="D40" s="800">
        <f t="shared" si="5"/>
        <v>-6.2465511532943401</v>
      </c>
      <c r="E40" s="800">
        <f t="shared" si="5"/>
        <v>-5.7514921323928432</v>
      </c>
      <c r="F40" s="800">
        <f t="shared" si="5"/>
        <v>-10.652723977916805</v>
      </c>
      <c r="G40" s="800">
        <f t="shared" si="5"/>
        <v>-16.461922170807636</v>
      </c>
      <c r="H40" s="800">
        <f t="shared" si="5"/>
        <v>-20.741583675588238</v>
      </c>
      <c r="I40" s="800">
        <f t="shared" si="5"/>
        <v>-4.59648915166155</v>
      </c>
      <c r="J40" s="800">
        <f>100*(J33-J4)/J4</f>
        <v>-10.568950554475919</v>
      </c>
      <c r="K40" s="800">
        <f t="shared" si="5"/>
        <v>-10.919794897765398</v>
      </c>
      <c r="L40" s="800">
        <f t="shared" si="5"/>
        <v>-13.504184100418412</v>
      </c>
      <c r="M40" s="800">
        <f t="shared" si="5"/>
        <v>6.1445147679324918</v>
      </c>
      <c r="N40" s="800">
        <f t="shared" si="5"/>
        <v>-7.1855611957134853</v>
      </c>
      <c r="O40" s="800">
        <f t="shared" si="5"/>
        <v>-2.4546307021898612</v>
      </c>
    </row>
    <row r="41" spans="1:15">
      <c r="A41" s="794" t="s">
        <v>1056</v>
      </c>
      <c r="B41" s="800">
        <f t="shared" ref="B41:O41" si="6">100*(B14-B4)/B4</f>
        <v>-3.0226975120034845</v>
      </c>
      <c r="C41" s="800">
        <f t="shared" si="6"/>
        <v>-1.3261929567881776</v>
      </c>
      <c r="D41" s="800">
        <f t="shared" si="6"/>
        <v>-1.9754993930029772</v>
      </c>
      <c r="E41" s="800">
        <f t="shared" si="6"/>
        <v>-7.2345812986073428</v>
      </c>
      <c r="F41" s="800">
        <f t="shared" si="6"/>
        <v>-4.3299522114829898</v>
      </c>
      <c r="G41" s="800">
        <f t="shared" si="6"/>
        <v>-8.3627841345861054</v>
      </c>
      <c r="H41" s="800">
        <f t="shared" si="6"/>
        <v>-9.9029126213592154</v>
      </c>
      <c r="I41" s="800">
        <f t="shared" si="6"/>
        <v>0.41747139298798647</v>
      </c>
      <c r="J41" s="800">
        <f t="shared" si="6"/>
        <v>-12.256328845900901</v>
      </c>
      <c r="K41" s="800">
        <f t="shared" si="6"/>
        <v>-4.8806735456099348</v>
      </c>
      <c r="L41" s="800">
        <f t="shared" si="6"/>
        <v>-8.943514644351465</v>
      </c>
      <c r="M41" s="800">
        <f t="shared" si="6"/>
        <v>2.9074367088607684</v>
      </c>
      <c r="N41" s="800">
        <f t="shared" si="6"/>
        <v>-0.11280315848843768</v>
      </c>
      <c r="O41" s="800">
        <f t="shared" si="6"/>
        <v>0.97633625682606973</v>
      </c>
    </row>
    <row r="42" spans="1:15">
      <c r="A42" s="794" t="s">
        <v>1057</v>
      </c>
      <c r="B42" s="800">
        <f t="shared" ref="B42:O42" si="7">100*(B24-B14)/B14</f>
        <v>-0.30944075616068412</v>
      </c>
      <c r="C42" s="800">
        <f t="shared" si="7"/>
        <v>-6.8154402895054282</v>
      </c>
      <c r="D42" s="800">
        <f t="shared" si="7"/>
        <v>-0.48412519702770412</v>
      </c>
      <c r="E42" s="800">
        <f t="shared" si="7"/>
        <v>2.7750698641710563</v>
      </c>
      <c r="F42" s="800">
        <f t="shared" si="7"/>
        <v>-1.0451523921497572</v>
      </c>
      <c r="G42" s="800">
        <f t="shared" si="7"/>
        <v>-6.6401431399901325</v>
      </c>
      <c r="H42" s="800">
        <f t="shared" si="7"/>
        <v>-6.7569806501013421</v>
      </c>
      <c r="I42" s="800">
        <f t="shared" si="7"/>
        <v>-0.28019308142743204</v>
      </c>
      <c r="J42" s="800">
        <f t="shared" si="7"/>
        <v>1.6272189349112427</v>
      </c>
      <c r="K42" s="800">
        <f t="shared" si="7"/>
        <v>-3.1545321442832335</v>
      </c>
      <c r="L42" s="800">
        <f t="shared" si="7"/>
        <v>-0.59735784032165939</v>
      </c>
      <c r="M42" s="800">
        <f t="shared" si="7"/>
        <v>5.1957204177077267</v>
      </c>
      <c r="N42" s="800">
        <f t="shared" si="7"/>
        <v>-3.331451157538114</v>
      </c>
      <c r="O42" s="800">
        <f t="shared" si="7"/>
        <v>0.31683601005135925</v>
      </c>
    </row>
    <row r="43" spans="1:15">
      <c r="A43" s="794" t="s">
        <v>1058</v>
      </c>
      <c r="B43" s="800">
        <f t="shared" ref="B43:O43" si="8">100*(B33-B24)/B24</f>
        <v>-4.6165133472543696</v>
      </c>
      <c r="C43" s="800">
        <f t="shared" si="8"/>
        <v>0.32362459546925565</v>
      </c>
      <c r="D43" s="800">
        <f t="shared" si="8"/>
        <v>-3.8918429686616109</v>
      </c>
      <c r="E43" s="800">
        <f t="shared" si="8"/>
        <v>-1.1445554571898404</v>
      </c>
      <c r="F43" s="800">
        <f t="shared" si="8"/>
        <v>-5.6225473115392779</v>
      </c>
      <c r="G43" s="800">
        <f t="shared" si="8"/>
        <v>-2.3544592036198417</v>
      </c>
      <c r="H43" s="800">
        <f t="shared" si="8"/>
        <v>-5.6551255940257956</v>
      </c>
      <c r="I43" s="800">
        <f t="shared" si="8"/>
        <v>-4.7261650208989243</v>
      </c>
      <c r="J43" s="800">
        <f t="shared" si="8"/>
        <v>0.29112081513828236</v>
      </c>
      <c r="K43" s="800">
        <f t="shared" si="8"/>
        <v>-3.2985156679494225</v>
      </c>
      <c r="L43" s="800">
        <f t="shared" si="8"/>
        <v>-4.43776724835317</v>
      </c>
      <c r="M43" s="800">
        <f t="shared" si="8"/>
        <v>-1.94884287454324</v>
      </c>
      <c r="N43" s="800">
        <f t="shared" si="8"/>
        <v>-3.8785046728972015</v>
      </c>
      <c r="O43" s="800">
        <f t="shared" si="8"/>
        <v>-3.7028969723371814</v>
      </c>
    </row>
    <row r="44" spans="1:15">
      <c r="A44" s="794" t="s">
        <v>1055</v>
      </c>
    </row>
    <row r="45" spans="1:15">
      <c r="A45" s="794" t="s">
        <v>742</v>
      </c>
      <c r="B45" s="801">
        <f>100*(POWER(B33/B4, 1/29)-1)</f>
        <v>-0.27911716711204182</v>
      </c>
      <c r="C45" s="801">
        <f t="shared" ref="C45:O45" si="9">100*(POWER(C33/C4, 1/29)-1)</f>
        <v>-0.27791578690012919</v>
      </c>
      <c r="D45" s="801">
        <f t="shared" si="9"/>
        <v>-0.22217260332243471</v>
      </c>
      <c r="E45" s="801">
        <f t="shared" si="9"/>
        <v>-0.20405081348183751</v>
      </c>
      <c r="F45" s="801">
        <f t="shared" si="9"/>
        <v>-0.38765848950020887</v>
      </c>
      <c r="G45" s="801">
        <f t="shared" si="9"/>
        <v>-0.61831375234903119</v>
      </c>
      <c r="H45" s="801">
        <f t="shared" si="9"/>
        <v>-0.79837036996607269</v>
      </c>
      <c r="I45" s="801">
        <f t="shared" si="9"/>
        <v>-0.16212638765905618</v>
      </c>
      <c r="J45" s="801">
        <f t="shared" si="9"/>
        <v>-0.38443932185459051</v>
      </c>
      <c r="K45" s="801">
        <f t="shared" si="9"/>
        <v>-0.39794073367979133</v>
      </c>
      <c r="L45" s="801">
        <f t="shared" si="9"/>
        <v>-0.49900647532699072</v>
      </c>
      <c r="M45" s="801">
        <f t="shared" si="9"/>
        <v>0.20583681743955307</v>
      </c>
      <c r="N45" s="801">
        <f t="shared" si="9"/>
        <v>-0.25680062482775767</v>
      </c>
      <c r="O45" s="801">
        <f t="shared" si="9"/>
        <v>-8.5661875743925364E-2</v>
      </c>
    </row>
    <row r="46" spans="1:15">
      <c r="A46" s="794" t="s">
        <v>1056</v>
      </c>
      <c r="B46" s="801">
        <f t="shared" ref="B46:O46" si="10">100*(POWER(B14/B4, 1/10)-1)</f>
        <v>-0.30646174272244142</v>
      </c>
      <c r="C46" s="801">
        <f t="shared" si="10"/>
        <v>-0.1334174623566553</v>
      </c>
      <c r="D46" s="801">
        <f t="shared" si="10"/>
        <v>-0.1993284002598128</v>
      </c>
      <c r="E46" s="801">
        <f t="shared" si="10"/>
        <v>-0.74814991055867086</v>
      </c>
      <c r="F46" s="801">
        <f t="shared" si="10"/>
        <v>-0.4416709203448721</v>
      </c>
      <c r="G46" s="801">
        <f t="shared" si="10"/>
        <v>-0.86952467692351654</v>
      </c>
      <c r="H46" s="801">
        <f t="shared" si="10"/>
        <v>-1.037404931946273</v>
      </c>
      <c r="I46" s="801">
        <f t="shared" si="10"/>
        <v>4.1668918969461899E-2</v>
      </c>
      <c r="J46" s="801">
        <f t="shared" si="10"/>
        <v>-1.2989937913707617</v>
      </c>
      <c r="K46" s="801">
        <f t="shared" si="10"/>
        <v>-0.49913033042464638</v>
      </c>
      <c r="L46" s="801">
        <f t="shared" si="10"/>
        <v>-0.93252629055102787</v>
      </c>
      <c r="M46" s="801">
        <f t="shared" si="10"/>
        <v>0.2870083371912191</v>
      </c>
      <c r="N46" s="801">
        <f t="shared" si="10"/>
        <v>-1.128604599165417E-2</v>
      </c>
      <c r="O46" s="801">
        <f t="shared" si="10"/>
        <v>9.7207304855539967E-2</v>
      </c>
    </row>
    <row r="47" spans="1:15">
      <c r="A47" s="794" t="s">
        <v>1057</v>
      </c>
      <c r="B47" s="801">
        <f t="shared" ref="B47:O47" si="11">100*(POWER(B24/B14, 1/10)-1)</f>
        <v>-3.0987249363356728E-2</v>
      </c>
      <c r="C47" s="801">
        <f t="shared" si="11"/>
        <v>-0.70339597207699223</v>
      </c>
      <c r="D47" s="801">
        <f t="shared" si="11"/>
        <v>-4.8518313968548554E-2</v>
      </c>
      <c r="E47" s="801">
        <f t="shared" si="11"/>
        <v>0.27410123813229603</v>
      </c>
      <c r="F47" s="801">
        <f t="shared" si="11"/>
        <v>-0.10501007240427684</v>
      </c>
      <c r="G47" s="801">
        <f t="shared" si="11"/>
        <v>-0.68473226411628341</v>
      </c>
      <c r="H47" s="801">
        <f t="shared" si="11"/>
        <v>-0.69716832494864933</v>
      </c>
      <c r="I47" s="801">
        <f t="shared" si="11"/>
        <v>-2.8054699636381741E-2</v>
      </c>
      <c r="J47" s="801">
        <f t="shared" si="11"/>
        <v>0.16154250134226</v>
      </c>
      <c r="K47" s="801">
        <f t="shared" si="11"/>
        <v>-0.32002275935031355</v>
      </c>
      <c r="L47" s="801">
        <f t="shared" si="11"/>
        <v>-5.9896970553907636E-2</v>
      </c>
      <c r="M47" s="801">
        <f t="shared" si="11"/>
        <v>0.50780933366871839</v>
      </c>
      <c r="N47" s="801">
        <f t="shared" si="11"/>
        <v>-0.33824746082807833</v>
      </c>
      <c r="O47" s="801">
        <f t="shared" si="11"/>
        <v>3.1638518167631524E-2</v>
      </c>
    </row>
    <row r="48" spans="1:15">
      <c r="A48" s="794" t="s">
        <v>1058</v>
      </c>
      <c r="B48" s="801">
        <f t="shared" ref="B48:O48" si="12">100*(POWER(B33/B24, 1/9)-1)</f>
        <v>-0.52378696487617171</v>
      </c>
      <c r="C48" s="801">
        <f t="shared" si="12"/>
        <v>3.5906673586061366E-2</v>
      </c>
      <c r="D48" s="801">
        <f t="shared" si="12"/>
        <v>-0.44009531821843639</v>
      </c>
      <c r="E48" s="801">
        <f t="shared" si="12"/>
        <v>-0.12782444657573055</v>
      </c>
      <c r="F48" s="801">
        <f t="shared" si="12"/>
        <v>-0.64091498854050855</v>
      </c>
      <c r="G48" s="801">
        <f t="shared" si="12"/>
        <v>-0.26438538322609562</v>
      </c>
      <c r="H48" s="801">
        <f t="shared" si="12"/>
        <v>-0.64472645099170611</v>
      </c>
      <c r="I48" s="801">
        <f t="shared" si="12"/>
        <v>-0.53649975281570006</v>
      </c>
      <c r="J48" s="801">
        <f t="shared" si="12"/>
        <v>3.2304981283437506E-2</v>
      </c>
      <c r="K48" s="801">
        <f t="shared" si="12"/>
        <v>-0.37198899787850292</v>
      </c>
      <c r="L48" s="801">
        <f t="shared" si="12"/>
        <v>-0.50309133375839865</v>
      </c>
      <c r="M48" s="801">
        <f t="shared" si="12"/>
        <v>-0.21843698990244853</v>
      </c>
      <c r="N48" s="801">
        <f t="shared" si="12"/>
        <v>-0.43856015247731861</v>
      </c>
      <c r="O48" s="801">
        <f t="shared" si="12"/>
        <v>-0.41836629323408481</v>
      </c>
    </row>
    <row r="50" spans="1:1">
      <c r="A50" s="794" t="s">
        <v>1116</v>
      </c>
    </row>
  </sheetData>
  <pageMargins left="0.7" right="0.7" top="0.75" bottom="0.75" header="0.3" footer="0.3"/>
  <pageSetup scale="90" orientation="landscape" horizontalDpi="300" verticalDpi="300" r:id="rId1"/>
</worksheet>
</file>

<file path=xl/worksheets/sheet176.xml><?xml version="1.0" encoding="utf-8"?>
<worksheet xmlns="http://schemas.openxmlformats.org/spreadsheetml/2006/main" xmlns:r="http://schemas.openxmlformats.org/officeDocument/2006/relationships">
  <dimension ref="A1:O50"/>
  <sheetViews>
    <sheetView view="pageBreakPreview" zoomScale="60" workbookViewId="0">
      <selection activeCell="R37" sqref="R37"/>
    </sheetView>
  </sheetViews>
  <sheetFormatPr defaultRowHeight="9"/>
  <cols>
    <col min="1" max="16384" width="9.140625" style="794"/>
  </cols>
  <sheetData>
    <row r="1" spans="1:15">
      <c r="A1" s="794" t="s">
        <v>1083</v>
      </c>
    </row>
    <row r="3" spans="1:15">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804">
        <f>'1'!G24</f>
        <v>3393.6542121687803</v>
      </c>
      <c r="C4" s="804">
        <f>'1'!S24</f>
        <v>4613.2905205348288</v>
      </c>
      <c r="D4" s="804">
        <f>'1'!AE24</f>
        <v>4792.4289480806538</v>
      </c>
      <c r="E4" s="804">
        <f>'1'!AQ24</f>
        <v>5583.6599050050881</v>
      </c>
      <c r="F4" s="804">
        <f>'1'!BC24</f>
        <v>3713.4268120323563</v>
      </c>
      <c r="G4" s="804">
        <f>'1'!BO24</f>
        <v>4105.5283896064784</v>
      </c>
      <c r="H4" s="804">
        <f>'1'!CA24</f>
        <v>3901.6981308121622</v>
      </c>
      <c r="I4" s="804">
        <f>'1'!CM24</f>
        <v>3548.3794075142991</v>
      </c>
      <c r="J4" s="804">
        <f>'1'!CY24</f>
        <v>4822.6950744022279</v>
      </c>
      <c r="K4" s="804">
        <f>'1'!DK24</f>
        <v>4361.4960174799762</v>
      </c>
      <c r="L4" s="804">
        <f>'1'!DW24</f>
        <v>1759.9575112421535</v>
      </c>
      <c r="M4" s="804">
        <f>'1'!EI24</f>
        <v>5991.2983914489378</v>
      </c>
      <c r="N4" s="804">
        <f>'1'!EU24</f>
        <v>4094.0363314692049</v>
      </c>
      <c r="O4" s="804">
        <f>'1'!FG24</f>
        <v>4228.2104166807421</v>
      </c>
    </row>
    <row r="5" spans="1:15">
      <c r="A5" s="794">
        <f>A4+1</f>
        <v>1981</v>
      </c>
      <c r="B5" s="804">
        <f>'1'!G25</f>
        <v>3388.2159232591921</v>
      </c>
      <c r="C5" s="804">
        <f>'1'!S25</f>
        <v>4758.4565724117247</v>
      </c>
      <c r="D5" s="804">
        <f>'1'!AE25</f>
        <v>4813.5431763630495</v>
      </c>
      <c r="E5" s="804">
        <f>'1'!AQ25</f>
        <v>5660.263564414241</v>
      </c>
      <c r="F5" s="804">
        <f>'1'!BC25</f>
        <v>3849.7499649644487</v>
      </c>
      <c r="G5" s="804">
        <f>'1'!BO25</f>
        <v>4201.4243493550621</v>
      </c>
      <c r="H5" s="804">
        <f>'1'!CA25</f>
        <v>4074.4580957930339</v>
      </c>
      <c r="I5" s="804">
        <f>'1'!CM25</f>
        <v>3662.6179757699688</v>
      </c>
      <c r="J5" s="804">
        <f>'1'!CY25</f>
        <v>4908.5646078396294</v>
      </c>
      <c r="K5" s="804">
        <f>'1'!DK25</f>
        <v>4567.3865642817773</v>
      </c>
      <c r="L5" s="804">
        <f>'1'!DW25</f>
        <v>1820.2877774397566</v>
      </c>
      <c r="M5" s="804">
        <f>'1'!EI25</f>
        <v>6127.7205784021207</v>
      </c>
      <c r="N5" s="804">
        <f>'1'!EU25</f>
        <v>4101.2137961585122</v>
      </c>
      <c r="O5" s="804">
        <f>'1'!FG25</f>
        <v>4245.172108770711</v>
      </c>
    </row>
    <row r="6" spans="1:15">
      <c r="A6" s="794">
        <f t="shared" ref="A6:A33" si="0">A5+1</f>
        <v>1982</v>
      </c>
      <c r="B6" s="804">
        <f>'1'!G26</f>
        <v>3420.9922565044408</v>
      </c>
      <c r="C6" s="804">
        <f>'1'!S26</f>
        <v>4727.1832033016335</v>
      </c>
      <c r="D6" s="804">
        <f>'1'!AE26</f>
        <v>4850.8772801788136</v>
      </c>
      <c r="E6" s="804">
        <f>'1'!AQ26</f>
        <v>5843.5035202002528</v>
      </c>
      <c r="F6" s="804">
        <f>'1'!BC26</f>
        <v>3945.6423628965717</v>
      </c>
      <c r="G6" s="804">
        <f>'1'!BO26</f>
        <v>4360.2921251698062</v>
      </c>
      <c r="H6" s="804">
        <f>'1'!CA26</f>
        <v>4036.2969734572484</v>
      </c>
      <c r="I6" s="804">
        <f>'1'!CM26</f>
        <v>3768.1282454240454</v>
      </c>
      <c r="J6" s="804">
        <f>'1'!CY26</f>
        <v>4973.7084966884822</v>
      </c>
      <c r="K6" s="804">
        <f>'1'!DK26</f>
        <v>4635.3921424458067</v>
      </c>
      <c r="L6" s="804">
        <f>'1'!DW26</f>
        <v>1897.1306082841606</v>
      </c>
      <c r="M6" s="804">
        <f>'1'!EI26</f>
        <v>6166.8989550007109</v>
      </c>
      <c r="N6" s="804">
        <f>'1'!EU26</f>
        <v>4135.7585373336942</v>
      </c>
      <c r="O6" s="804">
        <f>'1'!FG26</f>
        <v>4339.3997508183174</v>
      </c>
    </row>
    <row r="7" spans="1:15">
      <c r="A7" s="794">
        <f t="shared" si="0"/>
        <v>1983</v>
      </c>
      <c r="B7" s="804">
        <f>'1'!G27</f>
        <v>3535.4573241594671</v>
      </c>
      <c r="C7" s="804">
        <f>'1'!S27</f>
        <v>4757.7203623087407</v>
      </c>
      <c r="D7" s="804">
        <f>'1'!AE27</f>
        <v>4882.7313146623246</v>
      </c>
      <c r="E7" s="804">
        <f>'1'!AQ27</f>
        <v>5854.1656393879621</v>
      </c>
      <c r="F7" s="804">
        <f>'1'!BC27</f>
        <v>4059.9136716932776</v>
      </c>
      <c r="G7" s="804">
        <f>'1'!BO27</f>
        <v>4448.5003667314886</v>
      </c>
      <c r="H7" s="804">
        <f>'1'!CA27</f>
        <v>4028.420213341521</v>
      </c>
      <c r="I7" s="804">
        <f>'1'!CM27</f>
        <v>3905.011718445367</v>
      </c>
      <c r="J7" s="804">
        <f>'1'!CY27</f>
        <v>5104.3394796471039</v>
      </c>
      <c r="K7" s="804">
        <f>'1'!DK27</f>
        <v>4758.6042901797009</v>
      </c>
      <c r="L7" s="804">
        <f>'1'!DW27</f>
        <v>1949.5396585527064</v>
      </c>
      <c r="M7" s="804">
        <f>'1'!EI27</f>
        <v>6200.9258532065778</v>
      </c>
      <c r="N7" s="804">
        <f>'1'!EU27</f>
        <v>4206.5671406473875</v>
      </c>
      <c r="O7" s="804">
        <f>'1'!FG27</f>
        <v>4450.0193769943071</v>
      </c>
    </row>
    <row r="8" spans="1:15">
      <c r="A8" s="794">
        <f t="shared" si="0"/>
        <v>1984</v>
      </c>
      <c r="B8" s="804">
        <f>'1'!G28</f>
        <v>3736.4585647739732</v>
      </c>
      <c r="C8" s="804">
        <f>'1'!S28</f>
        <v>4767.9076826756109</v>
      </c>
      <c r="D8" s="804">
        <f>'1'!AE28</f>
        <v>4886.9627958466144</v>
      </c>
      <c r="E8" s="804">
        <f>'1'!AQ28</f>
        <v>5766.6638718976237</v>
      </c>
      <c r="F8" s="804">
        <f>'1'!BC28</f>
        <v>4141.4260767608012</v>
      </c>
      <c r="G8" s="804">
        <f>'1'!BO28</f>
        <v>4522.621775149305</v>
      </c>
      <c r="H8" s="804">
        <f>'1'!CA28</f>
        <v>4091.617111450571</v>
      </c>
      <c r="I8" s="804">
        <f>'1'!CM28</f>
        <v>3966.2685206415331</v>
      </c>
      <c r="J8" s="804">
        <f>'1'!CY28</f>
        <v>5052.787644592062</v>
      </c>
      <c r="K8" s="804">
        <f>'1'!DK28</f>
        <v>4794.4003578250431</v>
      </c>
      <c r="L8" s="804">
        <f>'1'!DW28</f>
        <v>1977.657048336285</v>
      </c>
      <c r="M8" s="804">
        <f>'1'!EI28</f>
        <v>6325.0692348901748</v>
      </c>
      <c r="N8" s="804">
        <f>'1'!EU28</f>
        <v>4251.301913593531</v>
      </c>
      <c r="O8" s="804">
        <f>'1'!FG28</f>
        <v>4534.1491049388096</v>
      </c>
    </row>
    <row r="9" spans="1:15">
      <c r="A9" s="794">
        <f t="shared" si="0"/>
        <v>1985</v>
      </c>
      <c r="B9" s="804">
        <f>'1'!G29</f>
        <v>3844.0085058631789</v>
      </c>
      <c r="C9" s="804">
        <f>'1'!S29</f>
        <v>4905.7392819275801</v>
      </c>
      <c r="D9" s="804">
        <f>'1'!AE29</f>
        <v>5049.8620835418296</v>
      </c>
      <c r="E9" s="804">
        <f>'1'!AQ29</f>
        <v>5931.3067799443943</v>
      </c>
      <c r="F9" s="804">
        <f>'1'!BC29</f>
        <v>4323.8055816589713</v>
      </c>
      <c r="G9" s="804">
        <f>'1'!BO29</f>
        <v>4633.6665109868327</v>
      </c>
      <c r="H9" s="804">
        <f>'1'!CA29</f>
        <v>4134.5619128468379</v>
      </c>
      <c r="I9" s="804">
        <f>'1'!CM29</f>
        <v>4077.9039108093889</v>
      </c>
      <c r="J9" s="804">
        <f>'1'!CY29</f>
        <v>5226.865945661556</v>
      </c>
      <c r="K9" s="804">
        <f>'1'!DK29</f>
        <v>4888.9705374689856</v>
      </c>
      <c r="L9" s="804">
        <f>'1'!DW29</f>
        <v>2055.8255611229738</v>
      </c>
      <c r="M9" s="804">
        <f>'1'!EI29</f>
        <v>6422.5851662326222</v>
      </c>
      <c r="N9" s="804">
        <f>'1'!EU29</f>
        <v>4226.4929815445903</v>
      </c>
      <c r="O9" s="804">
        <f>'1'!FG29</f>
        <v>4758.5528380787027</v>
      </c>
    </row>
    <row r="10" spans="1:15">
      <c r="A10" s="794">
        <f t="shared" si="0"/>
        <v>1986</v>
      </c>
      <c r="B10" s="804">
        <f>'1'!G30</f>
        <v>3914.9706754484296</v>
      </c>
      <c r="C10" s="804">
        <f>'1'!S30</f>
        <v>4968.5068187510669</v>
      </c>
      <c r="D10" s="804">
        <f>'1'!AE30</f>
        <v>5090.17691842352</v>
      </c>
      <c r="E10" s="804">
        <f>'1'!AQ30</f>
        <v>5973.382156010809</v>
      </c>
      <c r="F10" s="804">
        <f>'1'!BC30</f>
        <v>4496.9231857483865</v>
      </c>
      <c r="G10" s="804">
        <f>'1'!BO30</f>
        <v>4731.9250058476264</v>
      </c>
      <c r="H10" s="804">
        <f>'1'!CA30</f>
        <v>4192.5594314819009</v>
      </c>
      <c r="I10" s="804">
        <f>'1'!CM30</f>
        <v>4178.0067310186587</v>
      </c>
      <c r="J10" s="804">
        <f>'1'!CY30</f>
        <v>5268.6327442001566</v>
      </c>
      <c r="K10" s="804">
        <f>'1'!DK30</f>
        <v>4974.7988594142071</v>
      </c>
      <c r="L10" s="804">
        <f>'1'!DW30</f>
        <v>2144.8743946082932</v>
      </c>
      <c r="M10" s="804">
        <f>'1'!EI30</f>
        <v>6516.1615852702607</v>
      </c>
      <c r="N10" s="804">
        <f>'1'!EU30</f>
        <v>4277.8629362045986</v>
      </c>
      <c r="O10" s="804">
        <f>'1'!FG30</f>
        <v>4979.7074391339229</v>
      </c>
    </row>
    <row r="11" spans="1:15">
      <c r="A11" s="794">
        <f t="shared" si="0"/>
        <v>1987</v>
      </c>
      <c r="B11" s="804">
        <f>'1'!G31</f>
        <v>4002.8312532842597</v>
      </c>
      <c r="C11" s="804">
        <f>'1'!S31</f>
        <v>5095.7955249492488</v>
      </c>
      <c r="D11" s="804">
        <f>'1'!AE31</f>
        <v>5089.8725283462391</v>
      </c>
      <c r="E11" s="804">
        <f>'1'!AQ31</f>
        <v>6103.8632435632571</v>
      </c>
      <c r="F11" s="804">
        <f>'1'!BC31</f>
        <v>4672.0339516668919</v>
      </c>
      <c r="G11" s="804">
        <f>'1'!BO31</f>
        <v>4834.5518925967972</v>
      </c>
      <c r="H11" s="804">
        <f>'1'!CA31</f>
        <v>4217.0913104926376</v>
      </c>
      <c r="I11" s="804">
        <f>'1'!CM31</f>
        <v>4375.8602048132143</v>
      </c>
      <c r="J11" s="804">
        <f>'1'!CY31</f>
        <v>5439.1369763296325</v>
      </c>
      <c r="K11" s="804">
        <f>'1'!DK31</f>
        <v>5180.9492858132071</v>
      </c>
      <c r="L11" s="804">
        <f>'1'!DW31</f>
        <v>2335.7220888110119</v>
      </c>
      <c r="M11" s="804">
        <f>'1'!EI31</f>
        <v>6572.3634773364474</v>
      </c>
      <c r="N11" s="804">
        <f>'1'!EU31</f>
        <v>4265.1990516943079</v>
      </c>
      <c r="O11" s="804">
        <f>'1'!FG31</f>
        <v>5068.5227204652674</v>
      </c>
    </row>
    <row r="12" spans="1:15">
      <c r="A12" s="794">
        <f t="shared" si="0"/>
        <v>1988</v>
      </c>
      <c r="B12" s="804">
        <f>'1'!G32</f>
        <v>4043.6156396060364</v>
      </c>
      <c r="C12" s="804">
        <f>'1'!S32</f>
        <v>5043.218621210638</v>
      </c>
      <c r="D12" s="804">
        <f>'1'!AE32</f>
        <v>5253.4141699011125</v>
      </c>
      <c r="E12" s="804">
        <f>'1'!AQ32</f>
        <v>6108.6608406900641</v>
      </c>
      <c r="F12" s="804">
        <f>'1'!BC32</f>
        <v>4761.6250970214996</v>
      </c>
      <c r="G12" s="804">
        <f>'1'!BO32</f>
        <v>4978.4261769886398</v>
      </c>
      <c r="H12" s="804">
        <f>'1'!CA32</f>
        <v>4257.1402869883987</v>
      </c>
      <c r="I12" s="804">
        <f>'1'!CM32</f>
        <v>4545.8180038897199</v>
      </c>
      <c r="J12" s="804">
        <f>'1'!CY32</f>
        <v>5469.076380752741</v>
      </c>
      <c r="K12" s="804">
        <f>'1'!DK32</f>
        <v>5163.3894100612706</v>
      </c>
      <c r="L12" s="804">
        <f>'1'!DW32</f>
        <v>2415.6101015555982</v>
      </c>
      <c r="M12" s="804">
        <f>'1'!EI32</f>
        <v>6614.7331474010325</v>
      </c>
      <c r="N12" s="804">
        <f>'1'!EU32</f>
        <v>4263.4488130455738</v>
      </c>
      <c r="O12" s="804">
        <f>'1'!FG32</f>
        <v>5104.588380972089</v>
      </c>
    </row>
    <row r="13" spans="1:15">
      <c r="A13" s="794">
        <f t="shared" si="0"/>
        <v>1989</v>
      </c>
      <c r="B13" s="804">
        <f>'1'!G33</f>
        <v>4079.6117206975191</v>
      </c>
      <c r="C13" s="804">
        <f>'1'!S33</f>
        <v>5084.7469394538175</v>
      </c>
      <c r="D13" s="804">
        <f>'1'!AE33</f>
        <v>5301.9997435757814</v>
      </c>
      <c r="E13" s="804">
        <f>'1'!AQ33</f>
        <v>6050.305004562324</v>
      </c>
      <c r="F13" s="804">
        <f>'1'!BC33</f>
        <v>4874.3358199718177</v>
      </c>
      <c r="G13" s="804">
        <f>'1'!BO33</f>
        <v>5018.9567612808278</v>
      </c>
      <c r="H13" s="804">
        <f>'1'!CA33</f>
        <v>4136.9118945337732</v>
      </c>
      <c r="I13" s="804">
        <f>'1'!CM33</f>
        <v>4565.8915287594018</v>
      </c>
      <c r="J13" s="804">
        <f>'1'!CY33</f>
        <v>5518.5844104398439</v>
      </c>
      <c r="K13" s="804">
        <f>'1'!DK33</f>
        <v>5246.1543967443095</v>
      </c>
      <c r="L13" s="804">
        <f>'1'!DW33</f>
        <v>2611.6682176049085</v>
      </c>
      <c r="M13" s="804">
        <f>'1'!EI33</f>
        <v>6767.4429878010014</v>
      </c>
      <c r="N13" s="804">
        <f>'1'!EU33</f>
        <v>4292.2475920575898</v>
      </c>
      <c r="O13" s="804">
        <f>'1'!FG33</f>
        <v>5134.1335849936777</v>
      </c>
    </row>
    <row r="14" spans="1:15">
      <c r="A14" s="794">
        <f t="shared" si="0"/>
        <v>1990</v>
      </c>
      <c r="B14" s="804">
        <f>'1'!G34</f>
        <v>4150.5997492930292</v>
      </c>
      <c r="C14" s="804">
        <f>'1'!S34</f>
        <v>5050.8563138902291</v>
      </c>
      <c r="D14" s="804">
        <f>'1'!AE34</f>
        <v>5406.9017371422178</v>
      </c>
      <c r="E14" s="804">
        <f>'1'!AQ34</f>
        <v>5998.3475358502483</v>
      </c>
      <c r="F14" s="804">
        <f>'1'!BC34</f>
        <v>5103.3712139363297</v>
      </c>
      <c r="G14" s="804">
        <f>'1'!BO34</f>
        <v>5149.6104788974562</v>
      </c>
      <c r="H14" s="804">
        <f>'1'!CA34</f>
        <v>4183.6594431800077</v>
      </c>
      <c r="I14" s="804">
        <f>'1'!CM34</f>
        <v>4669.143401905435</v>
      </c>
      <c r="J14" s="804">
        <f>'1'!CY34</f>
        <v>5603.6316816131566</v>
      </c>
      <c r="K14" s="804">
        <f>'1'!DK34</f>
        <v>5504.0100024814546</v>
      </c>
      <c r="L14" s="804">
        <f>'1'!DW34</f>
        <v>2771.2932677579852</v>
      </c>
      <c r="M14" s="804">
        <f>'1'!EI34</f>
        <v>6883.1399937861979</v>
      </c>
      <c r="N14" s="804">
        <f>'1'!EU34</f>
        <v>4374.0024707804941</v>
      </c>
      <c r="O14" s="804">
        <f>'1'!FG34</f>
        <v>5203.3896487178172</v>
      </c>
    </row>
    <row r="15" spans="1:15">
      <c r="A15" s="794">
        <f t="shared" si="0"/>
        <v>1991</v>
      </c>
      <c r="B15" s="804">
        <f>'1'!G35</f>
        <v>4198.7853257906527</v>
      </c>
      <c r="C15" s="804">
        <f>'1'!S35</f>
        <v>5215.0121630590538</v>
      </c>
      <c r="D15" s="804">
        <f>'1'!AE35</f>
        <v>5496.4680175928916</v>
      </c>
      <c r="E15" s="804">
        <f>'1'!AQ35</f>
        <v>6044.1036396935215</v>
      </c>
      <c r="F15" s="804">
        <f>'1'!BC35</f>
        <v>5150.837871269965</v>
      </c>
      <c r="G15" s="804">
        <f>'1'!BO35</f>
        <v>5298.4544458008049</v>
      </c>
      <c r="H15" s="804">
        <f>'1'!CA35</f>
        <v>4288.903360343329</v>
      </c>
      <c r="I15" s="804">
        <f>'1'!CM35</f>
        <v>4753.1687127449459</v>
      </c>
      <c r="J15" s="804">
        <f>'1'!CY35</f>
        <v>5702.4497137809722</v>
      </c>
      <c r="K15" s="804">
        <f>'1'!DK35</f>
        <v>5769.104766445661</v>
      </c>
      <c r="L15" s="804">
        <f>'1'!DW35</f>
        <v>2933.3411936443244</v>
      </c>
      <c r="M15" s="804">
        <f>'1'!EI35</f>
        <v>7069.2641630083644</v>
      </c>
      <c r="N15" s="804">
        <f>'1'!EU35</f>
        <v>4489.860247520005</v>
      </c>
      <c r="O15" s="804">
        <f>'1'!FG35</f>
        <v>5166.8518012811937</v>
      </c>
    </row>
    <row r="16" spans="1:15">
      <c r="A16" s="794">
        <f t="shared" si="0"/>
        <v>1992</v>
      </c>
      <c r="B16" s="804">
        <f>'1'!G36</f>
        <v>4247.8258931861947</v>
      </c>
      <c r="C16" s="804">
        <f>'1'!S36</f>
        <v>5271.7719737415991</v>
      </c>
      <c r="D16" s="804">
        <f>'1'!AE36</f>
        <v>5484.6512573219406</v>
      </c>
      <c r="E16" s="804">
        <f>'1'!AQ36</f>
        <v>6066.3196440150286</v>
      </c>
      <c r="F16" s="804">
        <f>'1'!BC36</f>
        <v>4972.5409772642697</v>
      </c>
      <c r="G16" s="804">
        <f>'1'!BO36</f>
        <v>5437.0095063548852</v>
      </c>
      <c r="H16" s="804">
        <f>'1'!CA36</f>
        <v>4483.2170454854695</v>
      </c>
      <c r="I16" s="804">
        <f>'1'!CM36</f>
        <v>4796.6971458392072</v>
      </c>
      <c r="J16" s="804">
        <f>'1'!CY36</f>
        <v>5803.7232027158743</v>
      </c>
      <c r="K16" s="804">
        <f>'1'!DK36</f>
        <v>6059.5399234699144</v>
      </c>
      <c r="L16" s="804">
        <f>'1'!DW36</f>
        <v>3028.7694101617667</v>
      </c>
      <c r="M16" s="804">
        <f>'1'!EI36</f>
        <v>7175.2479417074137</v>
      </c>
      <c r="N16" s="804">
        <f>'1'!EU36</f>
        <v>4511.5084961632047</v>
      </c>
      <c r="O16" s="804">
        <f>'1'!FG36</f>
        <v>5100.5429658308667</v>
      </c>
    </row>
    <row r="17" spans="1:15">
      <c r="A17" s="794">
        <f t="shared" si="0"/>
        <v>1993</v>
      </c>
      <c r="B17" s="804">
        <f>'1'!G37</f>
        <v>4251.6146746032773</v>
      </c>
      <c r="C17" s="804">
        <f>'1'!S37</f>
        <v>5242.3215314065392</v>
      </c>
      <c r="D17" s="804">
        <f>'1'!AE37</f>
        <v>5426.7236903087523</v>
      </c>
      <c r="E17" s="804">
        <f>'1'!AQ37</f>
        <v>6300.7679881871145</v>
      </c>
      <c r="F17" s="804">
        <f>'1'!BC37</f>
        <v>4730.9642097185633</v>
      </c>
      <c r="G17" s="804">
        <f>'1'!BO37</f>
        <v>5603.6621499583607</v>
      </c>
      <c r="H17" s="804">
        <f>'1'!CA37</f>
        <v>4455.4025066029362</v>
      </c>
      <c r="I17" s="804">
        <f>'1'!CM37</f>
        <v>4720.2752549311872</v>
      </c>
      <c r="J17" s="804">
        <f>'1'!CY37</f>
        <v>5888.068486500606</v>
      </c>
      <c r="K17" s="804">
        <f>'1'!DK37</f>
        <v>6177.6381407696254</v>
      </c>
      <c r="L17" s="804">
        <f>'1'!DW37</f>
        <v>3102.5146690239308</v>
      </c>
      <c r="M17" s="804">
        <f>'1'!EI37</f>
        <v>7146.8694396828732</v>
      </c>
      <c r="N17" s="804">
        <f>'1'!EU37</f>
        <v>4470.7179045103285</v>
      </c>
      <c r="O17" s="804">
        <f>'1'!FG37</f>
        <v>4989.8533992395978</v>
      </c>
    </row>
    <row r="18" spans="1:15">
      <c r="A18" s="794">
        <f t="shared" si="0"/>
        <v>1994</v>
      </c>
      <c r="B18" s="804">
        <f>'1'!G38</f>
        <v>4359.5984412138632</v>
      </c>
      <c r="C18" s="804">
        <f>'1'!S38</f>
        <v>5299.4254970473485</v>
      </c>
      <c r="D18" s="804">
        <f>'1'!AE38</f>
        <v>5300.8311251033128</v>
      </c>
      <c r="E18" s="804">
        <f>'1'!AQ38</f>
        <v>6416.0864528470956</v>
      </c>
      <c r="F18" s="804">
        <f>'1'!BC38</f>
        <v>4731.8979869794593</v>
      </c>
      <c r="G18" s="804">
        <f>'1'!BO38</f>
        <v>5598.259722462999</v>
      </c>
      <c r="H18" s="804">
        <f>'1'!CA38</f>
        <v>4563.0502578336927</v>
      </c>
      <c r="I18" s="804">
        <f>'1'!CM38</f>
        <v>4641.2123525295865</v>
      </c>
      <c r="J18" s="804">
        <f>'1'!CY38</f>
        <v>5973.0709325711632</v>
      </c>
      <c r="K18" s="804">
        <f>'1'!DK38</f>
        <v>6235.869767815092</v>
      </c>
      <c r="L18" s="804">
        <f>'1'!DW38</f>
        <v>3113.5360078260783</v>
      </c>
      <c r="M18" s="804">
        <f>'1'!EI38</f>
        <v>7052.1033633729403</v>
      </c>
      <c r="N18" s="804">
        <f>'1'!EU38</f>
        <v>4506.2363166967207</v>
      </c>
      <c r="O18" s="804">
        <f>'1'!FG38</f>
        <v>4928.827090458306</v>
      </c>
    </row>
    <row r="19" spans="1:15">
      <c r="A19" s="794">
        <f t="shared" si="0"/>
        <v>1995</v>
      </c>
      <c r="B19" s="804">
        <f>'1'!G39</f>
        <v>4482.4324657935795</v>
      </c>
      <c r="C19" s="804">
        <f>'1'!S39</f>
        <v>5368.1633751630688</v>
      </c>
      <c r="D19" s="804">
        <f>'1'!AE39</f>
        <v>5216.1486564344341</v>
      </c>
      <c r="E19" s="804">
        <f>'1'!AQ39</f>
        <v>6540.3737424129731</v>
      </c>
      <c r="F19" s="804">
        <f>'1'!BC39</f>
        <v>4821.525029225797</v>
      </c>
      <c r="G19" s="804">
        <f>'1'!BO39</f>
        <v>5572.9494292928721</v>
      </c>
      <c r="H19" s="804">
        <f>'1'!CA39</f>
        <v>4634.5555685848676</v>
      </c>
      <c r="I19" s="804">
        <f>'1'!CM39</f>
        <v>4489.660071508858</v>
      </c>
      <c r="J19" s="804">
        <f>'1'!CY39</f>
        <v>6091.5973065080389</v>
      </c>
      <c r="K19" s="804">
        <f>'1'!DK39</f>
        <v>6243.9490100663261</v>
      </c>
      <c r="L19" s="804">
        <f>'1'!DW39</f>
        <v>3184.7395509181433</v>
      </c>
      <c r="M19" s="804">
        <f>'1'!EI39</f>
        <v>6962.8342466715712</v>
      </c>
      <c r="N19" s="804">
        <f>'1'!EU39</f>
        <v>4552.220890209931</v>
      </c>
      <c r="O19" s="804">
        <f>'1'!FG39</f>
        <v>4868.4529093539732</v>
      </c>
    </row>
    <row r="20" spans="1:15">
      <c r="A20" s="794">
        <f t="shared" si="0"/>
        <v>1996</v>
      </c>
      <c r="B20" s="804">
        <f>'1'!G40</f>
        <v>4515.1561608191259</v>
      </c>
      <c r="C20" s="804">
        <f>'1'!S40</f>
        <v>5456.0517473679938</v>
      </c>
      <c r="D20" s="804">
        <f>'1'!AE40</f>
        <v>5100.9527158996607</v>
      </c>
      <c r="E20" s="804">
        <f>'1'!AQ40</f>
        <v>6731.8034513982448</v>
      </c>
      <c r="F20" s="804">
        <f>'1'!BC40</f>
        <v>4939.2692362352273</v>
      </c>
      <c r="G20" s="804">
        <f>'1'!BO40</f>
        <v>5671.1920135647288</v>
      </c>
      <c r="H20" s="804">
        <f>'1'!CA40</f>
        <v>4717.2545308984927</v>
      </c>
      <c r="I20" s="804">
        <f>'1'!CM40</f>
        <v>4523.797207547128</v>
      </c>
      <c r="J20" s="804">
        <f>'1'!CY40</f>
        <v>6022.058179092649</v>
      </c>
      <c r="K20" s="804">
        <f>'1'!DK40</f>
        <v>6377.576244541011</v>
      </c>
      <c r="L20" s="804">
        <f>'1'!DW40</f>
        <v>3218.3237525030368</v>
      </c>
      <c r="M20" s="804">
        <f>'1'!EI40</f>
        <v>7003.8191181059083</v>
      </c>
      <c r="N20" s="804">
        <f>'1'!EU40</f>
        <v>4574.5883336186025</v>
      </c>
      <c r="O20" s="804">
        <f>'1'!FG40</f>
        <v>4834.7255159300894</v>
      </c>
    </row>
    <row r="21" spans="1:15">
      <c r="A21" s="794">
        <f t="shared" si="0"/>
        <v>1997</v>
      </c>
      <c r="B21" s="804">
        <f>'1'!G41</f>
        <v>4648.9518380452555</v>
      </c>
      <c r="C21" s="804">
        <f>'1'!S41</f>
        <v>5503.9659906783254</v>
      </c>
      <c r="D21" s="804">
        <f>'1'!AE41</f>
        <v>5000.1832697091795</v>
      </c>
      <c r="E21" s="804">
        <f>'1'!AQ41</f>
        <v>6746.2653201486864</v>
      </c>
      <c r="F21" s="804">
        <f>'1'!BC41</f>
        <v>5123.3117459428231</v>
      </c>
      <c r="G21" s="804">
        <f>'1'!BO41</f>
        <v>5720.0426035029222</v>
      </c>
      <c r="H21" s="804">
        <f>'1'!CA41</f>
        <v>4731.992838531829</v>
      </c>
      <c r="I21" s="804">
        <f>'1'!CM41</f>
        <v>4542.7448313380619</v>
      </c>
      <c r="J21" s="804">
        <f>'1'!CY41</f>
        <v>6138.2912782579133</v>
      </c>
      <c r="K21" s="804">
        <f>'1'!DK41</f>
        <v>6552.4493529970559</v>
      </c>
      <c r="L21" s="804">
        <f>'1'!DW41</f>
        <v>3289.5322938191921</v>
      </c>
      <c r="M21" s="804">
        <f>'1'!EI41</f>
        <v>6943.54121214306</v>
      </c>
      <c r="N21" s="804">
        <f>'1'!EU41</f>
        <v>4538.9141190246237</v>
      </c>
      <c r="O21" s="804">
        <f>'1'!FG41</f>
        <v>4837.6740560046792</v>
      </c>
    </row>
    <row r="22" spans="1:15">
      <c r="A22" s="794">
        <f t="shared" si="0"/>
        <v>1998</v>
      </c>
      <c r="B22" s="804">
        <f>'1'!G42</f>
        <v>4795.1304654473879</v>
      </c>
      <c r="C22" s="804">
        <f>'1'!S42</f>
        <v>5580.6872790815642</v>
      </c>
      <c r="D22" s="804">
        <f>'1'!AE42</f>
        <v>5118.3050839909283</v>
      </c>
      <c r="E22" s="804">
        <f>'1'!AQ42</f>
        <v>6960.8321264197057</v>
      </c>
      <c r="F22" s="804">
        <f>'1'!BC42</f>
        <v>5201.2709001445646</v>
      </c>
      <c r="G22" s="804">
        <f>'1'!BO42</f>
        <v>5661.0516751176765</v>
      </c>
      <c r="H22" s="804">
        <f>'1'!CA42</f>
        <v>4818.2930974277151</v>
      </c>
      <c r="I22" s="804">
        <f>'1'!CM42</f>
        <v>4558.5850847040965</v>
      </c>
      <c r="J22" s="804">
        <f>'1'!CY42</f>
        <v>6251.5449165724958</v>
      </c>
      <c r="K22" s="804">
        <f>'1'!DK42</f>
        <v>6733.9546894980467</v>
      </c>
      <c r="L22" s="804">
        <f>'1'!DW42</f>
        <v>3393.1990972780281</v>
      </c>
      <c r="M22" s="804">
        <f>'1'!EI42</f>
        <v>7197.9300527781925</v>
      </c>
      <c r="N22" s="804">
        <f>'1'!EU42</f>
        <v>4577.6227358659407</v>
      </c>
      <c r="O22" s="804">
        <f>'1'!FG42</f>
        <v>4876.5693736360545</v>
      </c>
    </row>
    <row r="23" spans="1:15">
      <c r="A23" s="794">
        <f t="shared" si="0"/>
        <v>1999</v>
      </c>
      <c r="B23" s="804">
        <f>'1'!G43</f>
        <v>4893.0207838647621</v>
      </c>
      <c r="C23" s="804">
        <f>'1'!S43</f>
        <v>5717.9637948655818</v>
      </c>
      <c r="D23" s="804">
        <f>'1'!AE43</f>
        <v>5183.6425506585019</v>
      </c>
      <c r="E23" s="804">
        <f>'1'!AQ43</f>
        <v>7100.8770959941576</v>
      </c>
      <c r="F23" s="804">
        <f>'1'!BC43</f>
        <v>5256.8995915190681</v>
      </c>
      <c r="G23" s="804">
        <f>'1'!BO43</f>
        <v>5717.1710703533145</v>
      </c>
      <c r="H23" s="804">
        <f>'1'!CA43</f>
        <v>4870.1812267485257</v>
      </c>
      <c r="I23" s="804">
        <f>'1'!CM43</f>
        <v>4620.9251276859113</v>
      </c>
      <c r="J23" s="804">
        <f>'1'!CY43</f>
        <v>6385.2958179933239</v>
      </c>
      <c r="K23" s="804">
        <f>'1'!DK43</f>
        <v>6893.0175616251208</v>
      </c>
      <c r="L23" s="804">
        <f>'1'!DW43</f>
        <v>3510.3296347472919</v>
      </c>
      <c r="M23" s="804">
        <f>'1'!EI43</f>
        <v>7321.1145745471276</v>
      </c>
      <c r="N23" s="804">
        <f>'1'!EU43</f>
        <v>4726.7166569840756</v>
      </c>
      <c r="O23" s="804">
        <f>'1'!FG43</f>
        <v>4965.8092300026738</v>
      </c>
    </row>
    <row r="24" spans="1:15">
      <c r="A24" s="794">
        <f t="shared" si="0"/>
        <v>2000</v>
      </c>
      <c r="B24" s="804">
        <f>'1'!G44</f>
        <v>4913.7037719395539</v>
      </c>
      <c r="C24" s="804">
        <f>'1'!S44</f>
        <v>5881.4868880556851</v>
      </c>
      <c r="D24" s="804">
        <f>'1'!AE44</f>
        <v>5293.9903687244814</v>
      </c>
      <c r="E24" s="804">
        <f>'1'!AQ44</f>
        <v>7241.4008977487192</v>
      </c>
      <c r="F24" s="804">
        <f>'1'!BC44</f>
        <v>5265.7265519731664</v>
      </c>
      <c r="G24" s="804">
        <f>'1'!BO44</f>
        <v>5784.424741056655</v>
      </c>
      <c r="H24" s="804">
        <f>'1'!CA44</f>
        <v>4930.7615281345788</v>
      </c>
      <c r="I24" s="804">
        <f>'1'!CM44</f>
        <v>4721.6823981501357</v>
      </c>
      <c r="J24" s="804">
        <f>'1'!CY44</f>
        <v>6463.578317224019</v>
      </c>
      <c r="K24" s="804">
        <f>'1'!DK44</f>
        <v>6977.7357668551231</v>
      </c>
      <c r="L24" s="804">
        <f>'1'!DW44</f>
        <v>3665.5216588732978</v>
      </c>
      <c r="M24" s="804">
        <f>'1'!EI44</f>
        <v>7223.101056049959</v>
      </c>
      <c r="N24" s="804">
        <f>'1'!EU44</f>
        <v>4858.2565265798694</v>
      </c>
      <c r="O24" s="804">
        <f>'1'!FG44</f>
        <v>5005.7007697809622</v>
      </c>
    </row>
    <row r="25" spans="1:15">
      <c r="A25" s="794">
        <f t="shared" si="0"/>
        <v>2001</v>
      </c>
      <c r="B25" s="804">
        <f>'1'!G45</f>
        <v>5000.1263890176078</v>
      </c>
      <c r="C25" s="804">
        <f>'1'!S45</f>
        <v>5956.5779895210435</v>
      </c>
      <c r="D25" s="804">
        <f>'1'!AE45</f>
        <v>5441.6800509323357</v>
      </c>
      <c r="E25" s="804">
        <f>'1'!AQ45</f>
        <v>7374.059691157815</v>
      </c>
      <c r="F25" s="804">
        <f>'1'!BC45</f>
        <v>5322.3155403440887</v>
      </c>
      <c r="G25" s="804">
        <f>'1'!BO45</f>
        <v>5817.9915152284721</v>
      </c>
      <c r="H25" s="804">
        <f>'1'!CA45</f>
        <v>4947.744077521591</v>
      </c>
      <c r="I25" s="804">
        <f>'1'!CM45</f>
        <v>4904.4200360525929</v>
      </c>
      <c r="J25" s="804">
        <f>'1'!CY45</f>
        <v>6707.462174253842</v>
      </c>
      <c r="K25" s="804">
        <f>'1'!DK45</f>
        <v>7265.3807651488842</v>
      </c>
      <c r="L25" s="804">
        <f>'1'!DW45</f>
        <v>3767.0872910186795</v>
      </c>
      <c r="M25" s="804">
        <f>'1'!EI45</f>
        <v>7258.4741869355657</v>
      </c>
      <c r="N25" s="804">
        <f>'1'!EU45</f>
        <v>4954.8666186390183</v>
      </c>
      <c r="O25" s="804">
        <f>'1'!FG45</f>
        <v>5148.1996834312749</v>
      </c>
    </row>
    <row r="26" spans="1:15">
      <c r="A26" s="794">
        <f t="shared" si="0"/>
        <v>2002</v>
      </c>
      <c r="B26" s="804">
        <f>'1'!G46</f>
        <v>5086.6457138440301</v>
      </c>
      <c r="C26" s="804">
        <f>'1'!S46</f>
        <v>6115.7179972389076</v>
      </c>
      <c r="D26" s="804">
        <f>'1'!AE46</f>
        <v>5516.3558207168253</v>
      </c>
      <c r="E26" s="804">
        <f>'1'!AQ46</f>
        <v>7500.4063605918573</v>
      </c>
      <c r="F26" s="804">
        <f>'1'!BC46</f>
        <v>5455.867609368328</v>
      </c>
      <c r="G26" s="804">
        <f>'1'!BO46</f>
        <v>5885.2463399218705</v>
      </c>
      <c r="H26" s="804">
        <f>'1'!CA46</f>
        <v>5011.9412835845615</v>
      </c>
      <c r="I26" s="804">
        <f>'1'!CM46</f>
        <v>5006.8347447450869</v>
      </c>
      <c r="J26" s="804">
        <f>'1'!CY46</f>
        <v>6882.0971441264619</v>
      </c>
      <c r="K26" s="804">
        <f>'1'!DK46</f>
        <v>7450.2079671795291</v>
      </c>
      <c r="L26" s="804">
        <f>'1'!DW46</f>
        <v>3880.9536021923814</v>
      </c>
      <c r="M26" s="804">
        <f>'1'!EI46</f>
        <v>7387.0004876186149</v>
      </c>
      <c r="N26" s="804">
        <f>'1'!EU46</f>
        <v>5107.6704945652737</v>
      </c>
      <c r="O26" s="804">
        <f>'1'!FG46</f>
        <v>5346.9410425197866</v>
      </c>
    </row>
    <row r="27" spans="1:15">
      <c r="A27" s="794">
        <f t="shared" si="0"/>
        <v>2003</v>
      </c>
      <c r="B27" s="804">
        <f>'1'!G47</f>
        <v>5237.4515940261954</v>
      </c>
      <c r="C27" s="804">
        <f>'1'!S47</f>
        <v>6176.1117059249245</v>
      </c>
      <c r="D27" s="804">
        <f>'1'!AE47</f>
        <v>5638.5990720497357</v>
      </c>
      <c r="E27" s="804">
        <f>'1'!AQ47</f>
        <v>7534.2427318874825</v>
      </c>
      <c r="F27" s="804">
        <f>'1'!BC47</f>
        <v>5527.170389125934</v>
      </c>
      <c r="G27" s="804">
        <f>'1'!BO47</f>
        <v>5954.3243368887179</v>
      </c>
      <c r="H27" s="804">
        <f>'1'!CA47</f>
        <v>5028.7859277473171</v>
      </c>
      <c r="I27" s="804">
        <f>'1'!CM47</f>
        <v>5064.285251543718</v>
      </c>
      <c r="J27" s="804">
        <f>'1'!CY47</f>
        <v>7048.6804474297705</v>
      </c>
      <c r="K27" s="804">
        <f>'1'!DK47</f>
        <v>7530.0228997958893</v>
      </c>
      <c r="L27" s="804">
        <f>'1'!DW47</f>
        <v>3999.5765054012863</v>
      </c>
      <c r="M27" s="804">
        <f>'1'!EI47</f>
        <v>7428.0184476046552</v>
      </c>
      <c r="N27" s="804">
        <f>'1'!EU47</f>
        <v>5262.4459952928046</v>
      </c>
      <c r="O27" s="804">
        <f>'1'!FG47</f>
        <v>5428.991068532081</v>
      </c>
    </row>
    <row r="28" spans="1:15">
      <c r="A28" s="794">
        <f t="shared" si="0"/>
        <v>2004</v>
      </c>
      <c r="B28" s="804">
        <f>'1'!G48</f>
        <v>5338.9925967314975</v>
      </c>
      <c r="C28" s="804">
        <f>'1'!S48</f>
        <v>6259.5418697015557</v>
      </c>
      <c r="D28" s="804">
        <f>'1'!AE48</f>
        <v>5697.5113461692999</v>
      </c>
      <c r="E28" s="804">
        <f>'1'!AQ48</f>
        <v>7651.6087018016533</v>
      </c>
      <c r="F28" s="804">
        <f>'1'!BC48</f>
        <v>5603.9495962728051</v>
      </c>
      <c r="G28" s="804">
        <f>'1'!BO48</f>
        <v>6041.5026808015627</v>
      </c>
      <c r="H28" s="804">
        <f>'1'!CA48</f>
        <v>4994.0860963134619</v>
      </c>
      <c r="I28" s="804">
        <f>'1'!CM48</f>
        <v>5125.8501623794627</v>
      </c>
      <c r="J28" s="804">
        <f>'1'!CY48</f>
        <v>7020.6144219870757</v>
      </c>
      <c r="K28" s="804">
        <f>'1'!DK48</f>
        <v>7597.9071265850498</v>
      </c>
      <c r="L28" s="804">
        <f>'1'!DW48</f>
        <v>4181.2636355224377</v>
      </c>
      <c r="M28" s="804">
        <f>'1'!EI48</f>
        <v>7373.1359584134507</v>
      </c>
      <c r="N28" s="804">
        <f>'1'!EU48</f>
        <v>5396.4804799124595</v>
      </c>
      <c r="O28" s="804">
        <f>'1'!FG48</f>
        <v>5473.2901918089856</v>
      </c>
    </row>
    <row r="29" spans="1:15">
      <c r="A29" s="794">
        <f t="shared" si="0"/>
        <v>2005</v>
      </c>
      <c r="B29" s="804">
        <f>'1'!G49</f>
        <v>5392.4055980216608</v>
      </c>
      <c r="C29" s="804">
        <f>'1'!S49</f>
        <v>6300.5467178475683</v>
      </c>
      <c r="D29" s="804">
        <f>'1'!AE49</f>
        <v>5723.3611747711029</v>
      </c>
      <c r="E29" s="804">
        <f>'1'!AQ49</f>
        <v>7726.3712082133161</v>
      </c>
      <c r="F29" s="804">
        <f>'1'!BC49</f>
        <v>5706.2183888258014</v>
      </c>
      <c r="G29" s="804">
        <f>'1'!BO49</f>
        <v>6072.0580932671483</v>
      </c>
      <c r="H29" s="804">
        <f>'1'!CA49</f>
        <v>5014.5095154134315</v>
      </c>
      <c r="I29" s="804">
        <f>'1'!CM49</f>
        <v>5184.6647953109423</v>
      </c>
      <c r="J29" s="804">
        <f>'1'!CY49</f>
        <v>7035.3560739561717</v>
      </c>
      <c r="K29" s="804">
        <f>'1'!DK49</f>
        <v>7601.7978800535675</v>
      </c>
      <c r="L29" s="804">
        <f>'1'!DW49</f>
        <v>4338.645752069734</v>
      </c>
      <c r="M29" s="804">
        <f>'1'!EI49</f>
        <v>7355.3436527000867</v>
      </c>
      <c r="N29" s="804">
        <f>'1'!EU49</f>
        <v>5466.8201645084455</v>
      </c>
      <c r="O29" s="804">
        <f>'1'!FG49</f>
        <v>5459.8288866048633</v>
      </c>
    </row>
    <row r="30" spans="1:15">
      <c r="A30" s="794">
        <f t="shared" si="0"/>
        <v>2006</v>
      </c>
      <c r="B30" s="804">
        <f>'1'!G50</f>
        <v>5504.5104901128789</v>
      </c>
      <c r="C30" s="804">
        <f>'1'!S50</f>
        <v>6295.6555345842116</v>
      </c>
      <c r="D30" s="804">
        <f>'1'!AE50</f>
        <v>5837.4084162375202</v>
      </c>
      <c r="E30" s="804">
        <f>'1'!AQ50</f>
        <v>7913.6415420256199</v>
      </c>
      <c r="F30" s="804">
        <f>'1'!BC50</f>
        <v>5705.0026077479724</v>
      </c>
      <c r="G30" s="804">
        <f>'1'!BO50</f>
        <v>6113.7396721672212</v>
      </c>
      <c r="H30" s="804">
        <f>'1'!CA50</f>
        <v>5069.6768929387899</v>
      </c>
      <c r="I30" s="804">
        <f>'1'!CM50</f>
        <v>5178.8959207323596</v>
      </c>
      <c r="J30" s="804">
        <f>'1'!CY50</f>
        <v>7694.9940425146106</v>
      </c>
      <c r="K30" s="804">
        <f>'1'!DK50</f>
        <v>7679.3853728907443</v>
      </c>
      <c r="L30" s="804">
        <f>'1'!DW50</f>
        <v>4467.76331190366</v>
      </c>
      <c r="M30" s="804">
        <f>'1'!EI50</f>
        <v>7438.9161509606365</v>
      </c>
      <c r="N30" s="804">
        <f>'1'!EU50</f>
        <v>5509.4049771582986</v>
      </c>
      <c r="O30" s="804">
        <f>'1'!FG50</f>
        <v>5471.887059715511</v>
      </c>
    </row>
    <row r="31" spans="1:15">
      <c r="A31" s="794">
        <f t="shared" si="0"/>
        <v>2007</v>
      </c>
      <c r="B31" s="804">
        <f>'1'!G51</f>
        <v>5583.226893234154</v>
      </c>
      <c r="C31" s="804">
        <f>'1'!S51</f>
        <v>6381.4544772125691</v>
      </c>
      <c r="D31" s="804">
        <f>'1'!AE51</f>
        <v>5931.5146342205398</v>
      </c>
      <c r="E31" s="804">
        <f>'1'!AQ51</f>
        <v>7986.0535433659416</v>
      </c>
      <c r="F31" s="804">
        <f>'1'!BC51</f>
        <v>5741.0777512099748</v>
      </c>
      <c r="G31" s="804">
        <f>'1'!BO51</f>
        <v>6168.3794145231413</v>
      </c>
      <c r="H31" s="804">
        <f>'1'!CA51</f>
        <v>5159.2784525126672</v>
      </c>
      <c r="I31" s="804">
        <f>'1'!CM51</f>
        <v>5187.5859663489491</v>
      </c>
      <c r="J31" s="804">
        <f>'1'!CY51</f>
        <v>7948.2270854178978</v>
      </c>
      <c r="K31" s="804">
        <f>'1'!DK51</f>
        <v>7834.5795651619883</v>
      </c>
      <c r="L31" s="804">
        <f>'1'!DW51</f>
        <v>4630.412052135126</v>
      </c>
      <c r="M31" s="804">
        <f>'1'!EI51</f>
        <v>7432.8867926951061</v>
      </c>
      <c r="N31" s="804">
        <f>'1'!EU51</f>
        <v>5543.0688116497531</v>
      </c>
      <c r="O31" s="804">
        <f>'1'!FG51</f>
        <v>5491.8068746070458</v>
      </c>
    </row>
    <row r="32" spans="1:15">
      <c r="A32" s="794">
        <f t="shared" si="0"/>
        <v>2008</v>
      </c>
      <c r="B32" s="804">
        <f>'1'!G52</f>
        <v>5642.486419549582</v>
      </c>
      <c r="C32" s="804">
        <f>'1'!S52</f>
        <v>6478.3561071645499</v>
      </c>
      <c r="D32" s="804">
        <f>'1'!AE52</f>
        <v>6087.2289986984897</v>
      </c>
      <c r="E32" s="804">
        <f>'1'!AQ52</f>
        <v>8067.8402415277169</v>
      </c>
      <c r="F32" s="804">
        <f>'1'!BC52</f>
        <v>5851.8966308646641</v>
      </c>
      <c r="G32" s="804">
        <f>'1'!BO52</f>
        <v>6211.7139865873378</v>
      </c>
      <c r="H32" s="804">
        <f>'1'!CA52</f>
        <v>5288.6728640775063</v>
      </c>
      <c r="I32" s="804">
        <f>'1'!CM52</f>
        <v>5176.2530937417487</v>
      </c>
      <c r="J32" s="804">
        <f>'1'!CY52</f>
        <v>8115.944143747397</v>
      </c>
      <c r="K32" s="804">
        <f>'1'!DK52</f>
        <v>8050.7121500872054</v>
      </c>
      <c r="L32" s="804">
        <f>'1'!DW52</f>
        <v>4823.0592671081722</v>
      </c>
      <c r="M32" s="804">
        <f>'1'!EI52</f>
        <v>7449.4083560730978</v>
      </c>
      <c r="N32" s="804">
        <f>'1'!EU52</f>
        <v>5594.8487471705384</v>
      </c>
      <c r="O32" s="804">
        <f>'1'!FG52</f>
        <v>5596.833409203874</v>
      </c>
    </row>
    <row r="33" spans="1:15">
      <c r="A33" s="794">
        <f t="shared" si="0"/>
        <v>2009</v>
      </c>
      <c r="B33" s="804">
        <f>'1'!G53</f>
        <v>5682.2620050953155</v>
      </c>
      <c r="C33" s="804">
        <f>'1'!S53</f>
        <v>6465.9200723226422</v>
      </c>
      <c r="D33" s="804">
        <f>'1'!AE53</f>
        <v>6221.9403071077995</v>
      </c>
      <c r="E33" s="804">
        <f>'1'!AQ53</f>
        <v>8275.7855965169365</v>
      </c>
      <c r="F33" s="804">
        <f>'1'!BC53</f>
        <v>5880.2300774317891</v>
      </c>
      <c r="G33" s="804">
        <f>'1'!BO53</f>
        <v>6318.7761388849622</v>
      </c>
      <c r="H33" s="804">
        <f>'1'!CA53</f>
        <v>5456.4514908573774</v>
      </c>
      <c r="I33" s="804">
        <f>'1'!CM53</f>
        <v>5196.2864047703588</v>
      </c>
      <c r="J33" s="804">
        <f>'1'!CY53</f>
        <v>8374.8967410432451</v>
      </c>
      <c r="K33" s="804">
        <f>'1'!DK53</f>
        <v>8330.8928709444444</v>
      </c>
      <c r="L33" s="804">
        <f>'1'!DW53</f>
        <v>4942.5794293283898</v>
      </c>
      <c r="M33" s="804">
        <f>'1'!EI53</f>
        <v>7513.5999811518068</v>
      </c>
      <c r="N33" s="804">
        <f>'1'!EU53</f>
        <v>5613.0115454546212</v>
      </c>
      <c r="O33" s="804">
        <f>'1'!FG53</f>
        <v>5653.9525421198314</v>
      </c>
    </row>
    <row r="34" spans="1:15">
      <c r="A34" s="794" t="s">
        <v>1053</v>
      </c>
    </row>
    <row r="35" spans="1:15">
      <c r="A35" s="794" t="s">
        <v>742</v>
      </c>
      <c r="B35" s="805">
        <f>B33-B4</f>
        <v>2288.6077929265352</v>
      </c>
      <c r="C35" s="805">
        <f t="shared" ref="C35:O35" si="1">C33-C4</f>
        <v>1852.6295517878134</v>
      </c>
      <c r="D35" s="805">
        <f t="shared" si="1"/>
        <v>1429.5113590271458</v>
      </c>
      <c r="E35" s="805">
        <f t="shared" si="1"/>
        <v>2692.1256915118483</v>
      </c>
      <c r="F35" s="805">
        <f t="shared" si="1"/>
        <v>2166.8032653994328</v>
      </c>
      <c r="G35" s="805">
        <f t="shared" si="1"/>
        <v>2213.2477492784838</v>
      </c>
      <c r="H35" s="805">
        <f t="shared" si="1"/>
        <v>1554.7533600452152</v>
      </c>
      <c r="I35" s="805">
        <f t="shared" si="1"/>
        <v>1647.9069972560596</v>
      </c>
      <c r="J35" s="805">
        <f t="shared" si="1"/>
        <v>3552.2016666410173</v>
      </c>
      <c r="K35" s="805">
        <f t="shared" si="1"/>
        <v>3969.3968534644682</v>
      </c>
      <c r="L35" s="805">
        <f t="shared" si="1"/>
        <v>3182.6219180862363</v>
      </c>
      <c r="M35" s="805">
        <f t="shared" si="1"/>
        <v>1522.301589702869</v>
      </c>
      <c r="N35" s="805">
        <f t="shared" si="1"/>
        <v>1518.9752139854163</v>
      </c>
      <c r="O35" s="805">
        <f t="shared" si="1"/>
        <v>1425.7421254390892</v>
      </c>
    </row>
    <row r="36" spans="1:15">
      <c r="A36" s="794" t="s">
        <v>1056</v>
      </c>
      <c r="B36" s="805">
        <f t="shared" ref="B36:O36" si="2">B14-B4</f>
        <v>756.94553712424886</v>
      </c>
      <c r="C36" s="805">
        <f t="shared" si="2"/>
        <v>437.56579335540027</v>
      </c>
      <c r="D36" s="805">
        <f t="shared" si="2"/>
        <v>614.47278906156407</v>
      </c>
      <c r="E36" s="805">
        <f t="shared" si="2"/>
        <v>414.68763084516013</v>
      </c>
      <c r="F36" s="805">
        <f t="shared" si="2"/>
        <v>1389.9444019039734</v>
      </c>
      <c r="G36" s="805">
        <f t="shared" si="2"/>
        <v>1044.0820892909778</v>
      </c>
      <c r="H36" s="805">
        <f t="shared" si="2"/>
        <v>281.96131236784549</v>
      </c>
      <c r="I36" s="805">
        <f t="shared" si="2"/>
        <v>1120.7639943911358</v>
      </c>
      <c r="J36" s="805">
        <f t="shared" si="2"/>
        <v>780.93660721092874</v>
      </c>
      <c r="K36" s="805">
        <f t="shared" si="2"/>
        <v>1142.5139850014784</v>
      </c>
      <c r="L36" s="805">
        <f t="shared" si="2"/>
        <v>1011.3357565158317</v>
      </c>
      <c r="M36" s="805">
        <f t="shared" si="2"/>
        <v>891.84160233726016</v>
      </c>
      <c r="N36" s="805">
        <f t="shared" si="2"/>
        <v>279.96613931128923</v>
      </c>
      <c r="O36" s="805">
        <f t="shared" si="2"/>
        <v>975.17923203707505</v>
      </c>
    </row>
    <row r="37" spans="1:15">
      <c r="A37" s="794" t="s">
        <v>1057</v>
      </c>
      <c r="B37" s="805">
        <f t="shared" ref="B37:O37" si="3">B24-B14</f>
        <v>763.10402264652475</v>
      </c>
      <c r="C37" s="805">
        <f t="shared" si="3"/>
        <v>830.63057416545598</v>
      </c>
      <c r="D37" s="805">
        <f t="shared" si="3"/>
        <v>-112.91136841773641</v>
      </c>
      <c r="E37" s="805">
        <f t="shared" si="3"/>
        <v>1243.0533618984709</v>
      </c>
      <c r="F37" s="805">
        <f t="shared" si="3"/>
        <v>162.35533803683666</v>
      </c>
      <c r="G37" s="805">
        <f t="shared" si="3"/>
        <v>634.81426215919873</v>
      </c>
      <c r="H37" s="805">
        <f t="shared" si="3"/>
        <v>747.10208495457118</v>
      </c>
      <c r="I37" s="805">
        <f t="shared" si="3"/>
        <v>52.538996244700684</v>
      </c>
      <c r="J37" s="805">
        <f t="shared" si="3"/>
        <v>859.94663561086236</v>
      </c>
      <c r="K37" s="805">
        <f t="shared" si="3"/>
        <v>1473.7257643736684</v>
      </c>
      <c r="L37" s="805">
        <f t="shared" si="3"/>
        <v>894.22839111531266</v>
      </c>
      <c r="M37" s="805">
        <f t="shared" si="3"/>
        <v>339.96106226376105</v>
      </c>
      <c r="N37" s="805">
        <f t="shared" si="3"/>
        <v>484.25405579937524</v>
      </c>
      <c r="O37" s="805">
        <f t="shared" si="3"/>
        <v>-197.68887893685496</v>
      </c>
    </row>
    <row r="38" spans="1:15">
      <c r="A38" s="794" t="s">
        <v>1058</v>
      </c>
      <c r="B38" s="805">
        <f t="shared" ref="B38:O38" si="4">B33-B24</f>
        <v>768.55823315576163</v>
      </c>
      <c r="C38" s="805">
        <f t="shared" si="4"/>
        <v>584.43318426695714</v>
      </c>
      <c r="D38" s="805">
        <f t="shared" si="4"/>
        <v>927.94993838331811</v>
      </c>
      <c r="E38" s="805">
        <f t="shared" si="4"/>
        <v>1034.3846987682173</v>
      </c>
      <c r="F38" s="805">
        <f t="shared" si="4"/>
        <v>614.50352545862279</v>
      </c>
      <c r="G38" s="805">
        <f t="shared" si="4"/>
        <v>534.3513978283072</v>
      </c>
      <c r="H38" s="805">
        <f t="shared" si="4"/>
        <v>525.68996272279855</v>
      </c>
      <c r="I38" s="805">
        <f t="shared" si="4"/>
        <v>474.60400662022312</v>
      </c>
      <c r="J38" s="805">
        <f t="shared" si="4"/>
        <v>1911.3184238192262</v>
      </c>
      <c r="K38" s="805">
        <f t="shared" si="4"/>
        <v>1353.1571040893214</v>
      </c>
      <c r="L38" s="805">
        <f t="shared" si="4"/>
        <v>1277.0577704550919</v>
      </c>
      <c r="M38" s="805">
        <f t="shared" si="4"/>
        <v>290.49892510184782</v>
      </c>
      <c r="N38" s="805">
        <f t="shared" si="4"/>
        <v>754.75501887475184</v>
      </c>
      <c r="O38" s="805">
        <f t="shared" si="4"/>
        <v>648.25177233886916</v>
      </c>
    </row>
    <row r="39" spans="1:15">
      <c r="A39" s="794" t="s">
        <v>1054</v>
      </c>
    </row>
    <row r="40" spans="1:15">
      <c r="A40" s="794" t="s">
        <v>742</v>
      </c>
      <c r="B40" s="800">
        <f>100*(B33-B4)/B4</f>
        <v>67.437860484435035</v>
      </c>
      <c r="C40" s="800">
        <f t="shared" ref="C40:O40" si="5">100*(C33-C4)/C4</f>
        <v>40.158527704711609</v>
      </c>
      <c r="D40" s="800">
        <f t="shared" si="5"/>
        <v>29.828535269149029</v>
      </c>
      <c r="E40" s="800">
        <f t="shared" si="5"/>
        <v>48.214356485048043</v>
      </c>
      <c r="F40" s="800">
        <f t="shared" si="5"/>
        <v>58.350504132153411</v>
      </c>
      <c r="G40" s="800">
        <f t="shared" si="5"/>
        <v>53.908962239343495</v>
      </c>
      <c r="H40" s="800">
        <f t="shared" si="5"/>
        <v>39.848120175344881</v>
      </c>
      <c r="I40" s="800">
        <f t="shared" si="5"/>
        <v>46.441116013871998</v>
      </c>
      <c r="J40" s="800">
        <f>100*(J33-J4)/J4</f>
        <v>73.655945728256768</v>
      </c>
      <c r="K40" s="800">
        <f t="shared" si="5"/>
        <v>91.009984591432499</v>
      </c>
      <c r="L40" s="800">
        <f t="shared" si="5"/>
        <v>180.83515640329213</v>
      </c>
      <c r="M40" s="800">
        <f t="shared" si="5"/>
        <v>25.408542359959391</v>
      </c>
      <c r="N40" s="800">
        <f t="shared" si="5"/>
        <v>37.102142995402041</v>
      </c>
      <c r="O40" s="800">
        <f t="shared" si="5"/>
        <v>33.719753392933903</v>
      </c>
    </row>
    <row r="41" spans="1:15">
      <c r="A41" s="794" t="s">
        <v>1056</v>
      </c>
      <c r="B41" s="800">
        <f t="shared" ref="B41:O41" si="6">100*(B14-B4)/B4</f>
        <v>22.304733770754684</v>
      </c>
      <c r="C41" s="800">
        <f t="shared" si="6"/>
        <v>9.4848956814597543</v>
      </c>
      <c r="D41" s="800">
        <f t="shared" si="6"/>
        <v>12.821740201441227</v>
      </c>
      <c r="E41" s="800">
        <f t="shared" si="6"/>
        <v>7.4268067522064145</v>
      </c>
      <c r="F41" s="800">
        <f t="shared" si="6"/>
        <v>37.43023552800971</v>
      </c>
      <c r="G41" s="800">
        <f t="shared" si="6"/>
        <v>25.431125794530306</v>
      </c>
      <c r="H41" s="800">
        <f t="shared" si="6"/>
        <v>7.2266306340094415</v>
      </c>
      <c r="I41" s="800">
        <f t="shared" si="6"/>
        <v>31.585235559019612</v>
      </c>
      <c r="J41" s="800">
        <f t="shared" si="6"/>
        <v>16.192950107004759</v>
      </c>
      <c r="K41" s="800">
        <f t="shared" si="6"/>
        <v>26.195460924933052</v>
      </c>
      <c r="L41" s="800">
        <f t="shared" si="6"/>
        <v>57.463646142346079</v>
      </c>
      <c r="M41" s="800">
        <f t="shared" si="6"/>
        <v>14.885614837847807</v>
      </c>
      <c r="N41" s="800">
        <f t="shared" si="6"/>
        <v>6.8383892238401138</v>
      </c>
      <c r="O41" s="800">
        <f t="shared" si="6"/>
        <v>23.063640073111987</v>
      </c>
    </row>
    <row r="42" spans="1:15">
      <c r="A42" s="794" t="s">
        <v>1057</v>
      </c>
      <c r="B42" s="800">
        <f t="shared" ref="B42:O42" si="7">100*(B24-B14)/B14</f>
        <v>18.385391720232821</v>
      </c>
      <c r="C42" s="800">
        <f t="shared" si="7"/>
        <v>16.445341592497108</v>
      </c>
      <c r="D42" s="800">
        <f t="shared" si="7"/>
        <v>-2.0882822345762655</v>
      </c>
      <c r="E42" s="800">
        <f t="shared" si="7"/>
        <v>20.723263439957915</v>
      </c>
      <c r="F42" s="800">
        <f t="shared" si="7"/>
        <v>3.181335067170409</v>
      </c>
      <c r="G42" s="800">
        <f t="shared" si="7"/>
        <v>12.327422914035896</v>
      </c>
      <c r="H42" s="800">
        <f t="shared" si="7"/>
        <v>17.857621900187397</v>
      </c>
      <c r="I42" s="800">
        <f t="shared" si="7"/>
        <v>1.125238437167297</v>
      </c>
      <c r="J42" s="800">
        <f t="shared" si="7"/>
        <v>15.346237662845525</v>
      </c>
      <c r="K42" s="800">
        <f t="shared" si="7"/>
        <v>26.775492117733194</v>
      </c>
      <c r="L42" s="800">
        <f t="shared" si="7"/>
        <v>32.267548206428401</v>
      </c>
      <c r="M42" s="800">
        <f t="shared" si="7"/>
        <v>4.9390403590608827</v>
      </c>
      <c r="N42" s="800">
        <f t="shared" si="7"/>
        <v>11.071188437462524</v>
      </c>
      <c r="O42" s="800">
        <f t="shared" si="7"/>
        <v>-3.7992326595331578</v>
      </c>
    </row>
    <row r="43" spans="1:15">
      <c r="A43" s="794" t="s">
        <v>1058</v>
      </c>
      <c r="B43" s="800">
        <f t="shared" ref="B43:O43" si="8">100*(B33-B24)/B24</f>
        <v>15.641118570165528</v>
      </c>
      <c r="C43" s="800">
        <f t="shared" si="8"/>
        <v>9.9368271219620166</v>
      </c>
      <c r="D43" s="800">
        <f t="shared" si="8"/>
        <v>17.528364688107576</v>
      </c>
      <c r="E43" s="800">
        <f t="shared" si="8"/>
        <v>14.284317542615234</v>
      </c>
      <c r="F43" s="800">
        <f t="shared" si="8"/>
        <v>11.669871562706893</v>
      </c>
      <c r="G43" s="800">
        <f t="shared" si="8"/>
        <v>9.2377621241329511</v>
      </c>
      <c r="H43" s="800">
        <f t="shared" si="8"/>
        <v>10.661435555608369</v>
      </c>
      <c r="I43" s="800">
        <f t="shared" si="8"/>
        <v>10.051586841295462</v>
      </c>
      <c r="J43" s="800">
        <f t="shared" si="8"/>
        <v>29.570592789538601</v>
      </c>
      <c r="K43" s="800">
        <f t="shared" si="8"/>
        <v>19.392495636148048</v>
      </c>
      <c r="L43" s="800">
        <f t="shared" si="8"/>
        <v>34.83972785602451</v>
      </c>
      <c r="M43" s="800">
        <f t="shared" si="8"/>
        <v>4.0218034172252146</v>
      </c>
      <c r="N43" s="800">
        <f t="shared" si="8"/>
        <v>15.535511859973493</v>
      </c>
      <c r="O43" s="800">
        <f t="shared" si="8"/>
        <v>12.950270145037758</v>
      </c>
    </row>
    <row r="44" spans="1:15">
      <c r="A44" s="794" t="s">
        <v>1055</v>
      </c>
    </row>
    <row r="45" spans="1:15">
      <c r="A45" s="794" t="s">
        <v>742</v>
      </c>
      <c r="B45" s="801">
        <f>100*(POWER(B33/B4, 1/29)-1)</f>
        <v>1.7932761163272026</v>
      </c>
      <c r="C45" s="801">
        <f t="shared" ref="C45:O45" si="9">100*(POWER(C33/C4, 1/29)-1)</f>
        <v>1.1709541216518016</v>
      </c>
      <c r="D45" s="801">
        <f t="shared" si="9"/>
        <v>0.90421678482051071</v>
      </c>
      <c r="E45" s="801">
        <f t="shared" si="9"/>
        <v>1.3661071024151816</v>
      </c>
      <c r="F45" s="801">
        <f t="shared" si="9"/>
        <v>1.5975954196219888</v>
      </c>
      <c r="G45" s="801">
        <f t="shared" si="9"/>
        <v>1.4979746577639341</v>
      </c>
      <c r="H45" s="801">
        <f t="shared" si="9"/>
        <v>1.1632195667841572</v>
      </c>
      <c r="I45" s="801">
        <f t="shared" si="9"/>
        <v>1.3240448030222174</v>
      </c>
      <c r="J45" s="801">
        <f t="shared" si="9"/>
        <v>1.9213483862827951</v>
      </c>
      <c r="K45" s="801">
        <f t="shared" si="9"/>
        <v>2.2566565398051575</v>
      </c>
      <c r="L45" s="801">
        <f t="shared" si="9"/>
        <v>3.6248330661173167</v>
      </c>
      <c r="M45" s="801">
        <f t="shared" si="9"/>
        <v>0.78376778326390006</v>
      </c>
      <c r="N45" s="801">
        <f t="shared" si="9"/>
        <v>1.0940658490299349</v>
      </c>
      <c r="O45" s="801">
        <f t="shared" si="9"/>
        <v>1.0070230061655083</v>
      </c>
    </row>
    <row r="46" spans="1:15">
      <c r="A46" s="794" t="s">
        <v>1056</v>
      </c>
      <c r="B46" s="801">
        <f t="shared" ref="B46:O46" si="10">100*(POWER(B14/B4, 1/10)-1)</f>
        <v>2.0338623696276148</v>
      </c>
      <c r="C46" s="801">
        <f t="shared" si="10"/>
        <v>0.91028224453901796</v>
      </c>
      <c r="D46" s="801">
        <f t="shared" si="10"/>
        <v>1.2136948868719744</v>
      </c>
      <c r="E46" s="801">
        <f t="shared" si="10"/>
        <v>0.71896787490071112</v>
      </c>
      <c r="F46" s="801">
        <f t="shared" si="10"/>
        <v>3.2305471151498955</v>
      </c>
      <c r="G46" s="801">
        <f t="shared" si="10"/>
        <v>2.2917319754461429</v>
      </c>
      <c r="H46" s="801">
        <f t="shared" si="10"/>
        <v>0.7001844274514113</v>
      </c>
      <c r="I46" s="801">
        <f t="shared" si="10"/>
        <v>2.7828643031710509</v>
      </c>
      <c r="J46" s="801">
        <f t="shared" si="10"/>
        <v>1.5121387181551871</v>
      </c>
      <c r="K46" s="801">
        <f t="shared" si="10"/>
        <v>2.3538948494807421</v>
      </c>
      <c r="L46" s="801">
        <f t="shared" si="10"/>
        <v>4.64489109550974</v>
      </c>
      <c r="M46" s="801">
        <f t="shared" si="10"/>
        <v>1.3973407398172322</v>
      </c>
      <c r="N46" s="801">
        <f t="shared" si="10"/>
        <v>0.66366380894504751</v>
      </c>
      <c r="O46" s="801">
        <f t="shared" si="10"/>
        <v>2.0969987403114621</v>
      </c>
    </row>
    <row r="47" spans="1:15">
      <c r="A47" s="794" t="s">
        <v>1057</v>
      </c>
      <c r="B47" s="801">
        <f t="shared" ref="B47:O47" si="11">100*(POWER(B24/B14, 1/10)-1)</f>
        <v>1.7020744717655134</v>
      </c>
      <c r="C47" s="801">
        <f t="shared" si="11"/>
        <v>1.5341674127261173</v>
      </c>
      <c r="D47" s="801">
        <f t="shared" si="11"/>
        <v>-0.21081699261911169</v>
      </c>
      <c r="E47" s="801">
        <f t="shared" si="11"/>
        <v>1.901152687442198</v>
      </c>
      <c r="F47" s="801">
        <f t="shared" si="11"/>
        <v>0.31366880379379847</v>
      </c>
      <c r="G47" s="801">
        <f t="shared" si="11"/>
        <v>1.1692614314084526</v>
      </c>
      <c r="H47" s="801">
        <f t="shared" si="11"/>
        <v>1.6566438072688205</v>
      </c>
      <c r="I47" s="801">
        <f t="shared" si="11"/>
        <v>0.11195809867705631</v>
      </c>
      <c r="J47" s="801">
        <f t="shared" si="11"/>
        <v>1.4379218644831049</v>
      </c>
      <c r="K47" s="801">
        <f t="shared" si="11"/>
        <v>2.4008426667101457</v>
      </c>
      <c r="L47" s="801">
        <f t="shared" si="11"/>
        <v>2.8360366382359947</v>
      </c>
      <c r="M47" s="801">
        <f t="shared" si="11"/>
        <v>0.48325821979369188</v>
      </c>
      <c r="N47" s="801">
        <f t="shared" si="11"/>
        <v>1.0555434358741289</v>
      </c>
      <c r="O47" s="801">
        <f t="shared" si="11"/>
        <v>-0.38657936899062495</v>
      </c>
    </row>
    <row r="48" spans="1:15">
      <c r="A48" s="794" t="s">
        <v>1058</v>
      </c>
      <c r="B48" s="801">
        <f t="shared" ref="B48:O48" si="12">100*(POWER(B33/B24, 1/9)-1)</f>
        <v>1.6277887079790609</v>
      </c>
      <c r="C48" s="801">
        <f t="shared" si="12"/>
        <v>1.0581785902414875</v>
      </c>
      <c r="D48" s="801">
        <f t="shared" si="12"/>
        <v>1.8107490289394068</v>
      </c>
      <c r="E48" s="801">
        <f t="shared" si="12"/>
        <v>1.4946055153907567</v>
      </c>
      <c r="F48" s="801">
        <f t="shared" si="12"/>
        <v>1.2339596406975017</v>
      </c>
      <c r="G48" s="801">
        <f t="shared" si="12"/>
        <v>0.98657515154461084</v>
      </c>
      <c r="H48" s="801">
        <f t="shared" si="12"/>
        <v>1.1319724669959452</v>
      </c>
      <c r="I48" s="801">
        <f t="shared" si="12"/>
        <v>1.0698944410854949</v>
      </c>
      <c r="J48" s="801">
        <f t="shared" si="12"/>
        <v>2.9202224431288171</v>
      </c>
      <c r="K48" s="801">
        <f t="shared" si="12"/>
        <v>1.9889224576316478</v>
      </c>
      <c r="L48" s="801">
        <f t="shared" si="12"/>
        <v>3.3770672898057574</v>
      </c>
      <c r="M48" s="801">
        <f t="shared" si="12"/>
        <v>0.43907600882571174</v>
      </c>
      <c r="N48" s="801">
        <f t="shared" si="12"/>
        <v>1.6174723706787075</v>
      </c>
      <c r="O48" s="801">
        <f t="shared" si="12"/>
        <v>1.3622783553926432</v>
      </c>
    </row>
    <row r="50" spans="1:1">
      <c r="A50" s="794" t="s">
        <v>1077</v>
      </c>
    </row>
  </sheetData>
  <pageMargins left="0.7" right="0.7" top="0.75" bottom="0.75" header="0.3" footer="0.3"/>
  <pageSetup orientation="portrait" horizontalDpi="300" verticalDpi="300" r:id="rId1"/>
</worksheet>
</file>

<file path=xl/worksheets/sheet177.xml><?xml version="1.0" encoding="utf-8"?>
<worksheet xmlns="http://schemas.openxmlformats.org/spreadsheetml/2006/main" xmlns:r="http://schemas.openxmlformats.org/officeDocument/2006/relationships">
  <dimension ref="A1:O50"/>
  <sheetViews>
    <sheetView view="pageBreakPreview" zoomScale="60" workbookViewId="0">
      <selection activeCell="R37" sqref="R37"/>
    </sheetView>
  </sheetViews>
  <sheetFormatPr defaultRowHeight="9"/>
  <cols>
    <col min="1" max="16384" width="9.140625" style="794"/>
  </cols>
  <sheetData>
    <row r="1" spans="1:15">
      <c r="A1" s="794" t="s">
        <v>1084</v>
      </c>
    </row>
    <row r="3" spans="1:15">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815">
        <f>'A3'!B23</f>
        <v>74.599999999999994</v>
      </c>
      <c r="C4" s="815">
        <f>'A3'!C23</f>
        <v>73.3</v>
      </c>
      <c r="D4" s="815">
        <f>'A3'!D23</f>
        <v>75.3</v>
      </c>
      <c r="E4" s="815">
        <f>'A3'!E23</f>
        <v>74.3</v>
      </c>
      <c r="F4" s="815">
        <f>'A3'!F23</f>
        <v>73.599999999999994</v>
      </c>
      <c r="G4" s="815">
        <f>'A3'!G23</f>
        <v>74.3</v>
      </c>
      <c r="H4" s="815">
        <f>'A3'!H23</f>
        <v>72.900000000000006</v>
      </c>
      <c r="I4" s="815">
        <f>'A3'!I23</f>
        <v>74</v>
      </c>
      <c r="J4" s="815">
        <f>'A3'!J23</f>
        <v>75.900000000000006</v>
      </c>
      <c r="K4" s="815">
        <f>'A3'!K23</f>
        <v>75.900000000000006</v>
      </c>
      <c r="L4" s="815">
        <f>'A3'!L23</f>
        <v>75.400000000000006</v>
      </c>
      <c r="M4" s="815">
        <f>'A3'!M23</f>
        <v>75.8</v>
      </c>
      <c r="N4" s="815">
        <f>'A3'!N23</f>
        <v>73.2</v>
      </c>
      <c r="O4" s="815">
        <f>'A3'!O23</f>
        <v>73.7</v>
      </c>
    </row>
    <row r="5" spans="1:15">
      <c r="A5" s="794">
        <f>A4+1</f>
        <v>1981</v>
      </c>
      <c r="B5" s="815">
        <f>'A3'!B24</f>
        <v>74.900000000000006</v>
      </c>
      <c r="C5" s="815">
        <f>'A3'!C24</f>
        <v>73.7</v>
      </c>
      <c r="D5" s="815">
        <f>'A3'!D24</f>
        <v>75.5</v>
      </c>
      <c r="E5" s="815">
        <f>'A3'!E24</f>
        <v>74.2</v>
      </c>
      <c r="F5" s="815">
        <f>'A3'!F24</f>
        <v>73.900000000000006</v>
      </c>
      <c r="G5" s="815">
        <f>'A3'!G24</f>
        <v>74.5</v>
      </c>
      <c r="H5" s="815">
        <f>'A3'!H24</f>
        <v>73.2</v>
      </c>
      <c r="I5" s="815">
        <f>'A3'!I24</f>
        <v>74.3</v>
      </c>
      <c r="J5" s="815">
        <f>'A3'!J24</f>
        <v>76</v>
      </c>
      <c r="K5" s="815">
        <f>'A3'!K24</f>
        <v>76</v>
      </c>
      <c r="L5" s="815">
        <f>'A3'!L24</f>
        <v>75.7</v>
      </c>
      <c r="M5" s="815">
        <f>'A3'!M24</f>
        <v>76.099999999999994</v>
      </c>
      <c r="N5" s="815">
        <f>'A3'!N24</f>
        <v>73.8</v>
      </c>
      <c r="O5" s="815">
        <f>'A3'!O24</f>
        <v>74.099999999999994</v>
      </c>
    </row>
    <row r="6" spans="1:15">
      <c r="A6" s="794">
        <f t="shared" ref="A6:A33" si="0">A5+1</f>
        <v>1982</v>
      </c>
      <c r="B6" s="815">
        <f>'A3'!B25</f>
        <v>74.7</v>
      </c>
      <c r="C6" s="815">
        <f>'A3'!C25</f>
        <v>74</v>
      </c>
      <c r="D6" s="815">
        <f>'A3'!D25</f>
        <v>75.900000000000006</v>
      </c>
      <c r="E6" s="815">
        <f>'A3'!E25</f>
        <v>74.400000000000006</v>
      </c>
      <c r="F6" s="815">
        <f>'A3'!F25</f>
        <v>74.5</v>
      </c>
      <c r="G6" s="815">
        <f>'A3'!G25</f>
        <v>74.8</v>
      </c>
      <c r="H6" s="815">
        <f>'A3'!H25</f>
        <v>73.5</v>
      </c>
      <c r="I6" s="815">
        <f>'A3'!I25</f>
        <v>74.7</v>
      </c>
      <c r="J6" s="815">
        <f>'A3'!J25</f>
        <v>76.099999999999994</v>
      </c>
      <c r="K6" s="815">
        <f>'A3'!K25</f>
        <v>76.2</v>
      </c>
      <c r="L6" s="815">
        <f>'A3'!L25</f>
        <v>76.3</v>
      </c>
      <c r="M6" s="815">
        <f>'A3'!M25</f>
        <v>76.400000000000006</v>
      </c>
      <c r="N6" s="815">
        <f>'A3'!N25</f>
        <v>74.099999999999994</v>
      </c>
      <c r="O6" s="815">
        <f>'A3'!O25</f>
        <v>74.5</v>
      </c>
    </row>
    <row r="7" spans="1:15">
      <c r="A7" s="794">
        <f t="shared" si="0"/>
        <v>1983</v>
      </c>
      <c r="B7" s="815">
        <f>'A3'!B26</f>
        <v>75.5</v>
      </c>
      <c r="C7" s="815">
        <f>'A3'!C26</f>
        <v>74</v>
      </c>
      <c r="D7" s="815">
        <f>'A3'!D26</f>
        <v>76.2</v>
      </c>
      <c r="E7" s="815">
        <f>'A3'!E26</f>
        <v>74.5</v>
      </c>
      <c r="F7" s="815">
        <f>'A3'!F26</f>
        <v>74.400000000000006</v>
      </c>
      <c r="G7" s="815">
        <f>'A3'!G26</f>
        <v>74.8</v>
      </c>
      <c r="H7" s="815">
        <f>'A3'!H26</f>
        <v>73.8</v>
      </c>
      <c r="I7" s="815">
        <f>'A3'!I26</f>
        <v>74.8</v>
      </c>
      <c r="J7" s="815">
        <f>'A3'!J26</f>
        <v>76.3</v>
      </c>
      <c r="K7" s="815">
        <f>'A3'!K26</f>
        <v>76.3</v>
      </c>
      <c r="L7" s="815">
        <f>'A3'!L26</f>
        <v>76.099999999999994</v>
      </c>
      <c r="M7" s="815">
        <f>'A3'!M26</f>
        <v>76.599999999999994</v>
      </c>
      <c r="N7" s="815">
        <f>'A3'!N26</f>
        <v>74.3</v>
      </c>
      <c r="O7" s="815">
        <f>'A3'!O26</f>
        <v>74.599999999999994</v>
      </c>
    </row>
    <row r="8" spans="1:15">
      <c r="A8" s="794">
        <f t="shared" si="0"/>
        <v>1984</v>
      </c>
      <c r="B8" s="815">
        <f>'A3'!B27</f>
        <v>75.8</v>
      </c>
      <c r="C8" s="815">
        <f>'A3'!C27</f>
        <v>74.5</v>
      </c>
      <c r="D8" s="815">
        <f>'A3'!D27</f>
        <v>76.5</v>
      </c>
      <c r="E8" s="815">
        <f>'A3'!E27</f>
        <v>74.5</v>
      </c>
      <c r="F8" s="815">
        <f>'A3'!F27</f>
        <v>74.7</v>
      </c>
      <c r="G8" s="815">
        <f>'A3'!G27</f>
        <v>75.3</v>
      </c>
      <c r="H8" s="815">
        <f>'A3'!H27</f>
        <v>74.2</v>
      </c>
      <c r="I8" s="815">
        <f>'A3'!I27</f>
        <v>75</v>
      </c>
      <c r="J8" s="815">
        <f>'A3'!J27</f>
        <v>76.400000000000006</v>
      </c>
      <c r="K8" s="815">
        <f>'A3'!K27</f>
        <v>76.400000000000006</v>
      </c>
      <c r="L8" s="815">
        <f>'A3'!L27</f>
        <v>76.5</v>
      </c>
      <c r="M8" s="815">
        <f>'A3'!M27</f>
        <v>76.900000000000006</v>
      </c>
      <c r="N8" s="815">
        <f>'A3'!N27</f>
        <v>74.5</v>
      </c>
      <c r="O8" s="815">
        <f>'A3'!O27</f>
        <v>74.7</v>
      </c>
    </row>
    <row r="9" spans="1:15">
      <c r="A9" s="794">
        <f t="shared" si="0"/>
        <v>1985</v>
      </c>
      <c r="B9" s="815">
        <f>'A3'!B28</f>
        <v>75.599999999999994</v>
      </c>
      <c r="C9" s="815">
        <f>'A3'!C28</f>
        <v>74.599999999999994</v>
      </c>
      <c r="D9" s="815">
        <f>'A3'!D28</f>
        <v>76.5</v>
      </c>
      <c r="E9" s="815">
        <f>'A3'!E28</f>
        <v>74.599999999999994</v>
      </c>
      <c r="F9" s="815">
        <f>'A3'!F28</f>
        <v>74.5</v>
      </c>
      <c r="G9" s="815">
        <f>'A3'!G28</f>
        <v>75.400000000000006</v>
      </c>
      <c r="H9" s="815">
        <f>'A3'!H28</f>
        <v>74.3</v>
      </c>
      <c r="I9" s="815">
        <f>'A3'!I28</f>
        <v>75.5</v>
      </c>
      <c r="J9" s="815">
        <f>'A3'!J28</f>
        <v>76.400000000000006</v>
      </c>
      <c r="K9" s="815">
        <f>'A3'!K28</f>
        <v>76.099999999999994</v>
      </c>
      <c r="L9" s="815">
        <f>'A3'!L28</f>
        <v>76.400000000000006</v>
      </c>
      <c r="M9" s="815">
        <f>'A3'!M28</f>
        <v>76.8</v>
      </c>
      <c r="N9" s="815">
        <f>'A3'!N28</f>
        <v>74.7</v>
      </c>
      <c r="O9" s="815">
        <f>'A3'!O28</f>
        <v>74.7</v>
      </c>
    </row>
    <row r="10" spans="1:15">
      <c r="A10" s="794">
        <f t="shared" si="0"/>
        <v>1986</v>
      </c>
      <c r="B10" s="815">
        <f>'A3'!B29</f>
        <v>76.099999999999994</v>
      </c>
      <c r="C10" s="815">
        <f>'A3'!C29</f>
        <v>74.8</v>
      </c>
      <c r="D10" s="815">
        <f>'A3'!D29</f>
        <v>76.599999999999994</v>
      </c>
      <c r="E10" s="815">
        <f>'A3'!E29</f>
        <v>74.7</v>
      </c>
      <c r="F10" s="815">
        <f>'A3'!F29</f>
        <v>74.8</v>
      </c>
      <c r="G10" s="815">
        <f>'A3'!G29</f>
        <v>75.599999999999994</v>
      </c>
      <c r="H10" s="815">
        <f>'A3'!H29</f>
        <v>74.599999999999994</v>
      </c>
      <c r="I10" s="815">
        <f>'A3'!I29</f>
        <v>75.900000000000006</v>
      </c>
      <c r="J10" s="815">
        <f>'A3'!J29</f>
        <v>76.400000000000006</v>
      </c>
      <c r="K10" s="815">
        <f>'A3'!K29</f>
        <v>76.3</v>
      </c>
      <c r="L10" s="815">
        <f>'A3'!L29</f>
        <v>76.7</v>
      </c>
      <c r="M10" s="815">
        <f>'A3'!M29</f>
        <v>77</v>
      </c>
      <c r="N10" s="815">
        <f>'A3'!N29</f>
        <v>74.8</v>
      </c>
      <c r="O10" s="815">
        <f>'A3'!O29</f>
        <v>74.7</v>
      </c>
    </row>
    <row r="11" spans="1:15">
      <c r="A11" s="794">
        <f t="shared" si="0"/>
        <v>1987</v>
      </c>
      <c r="B11" s="815">
        <f>'A3'!B30</f>
        <v>76.3</v>
      </c>
      <c r="C11" s="815">
        <f>'A3'!C30</f>
        <v>75.400000000000006</v>
      </c>
      <c r="D11" s="815">
        <f>'A3'!D30</f>
        <v>77</v>
      </c>
      <c r="E11" s="815">
        <f>'A3'!E30</f>
        <v>74.900000000000006</v>
      </c>
      <c r="F11" s="815">
        <f>'A3'!F30</f>
        <v>74.8</v>
      </c>
      <c r="G11" s="815">
        <f>'A3'!G30</f>
        <v>76.2</v>
      </c>
      <c r="H11" s="815">
        <f>'A3'!H30</f>
        <v>75</v>
      </c>
      <c r="I11" s="815">
        <f>'A3'!I30</f>
        <v>76.3</v>
      </c>
      <c r="J11" s="815">
        <f>'A3'!J30</f>
        <v>76.8</v>
      </c>
      <c r="K11" s="815">
        <f>'A3'!K30</f>
        <v>76.2</v>
      </c>
      <c r="L11" s="815">
        <f>'A3'!L30</f>
        <v>76.900000000000006</v>
      </c>
      <c r="M11" s="815">
        <f>'A3'!M30</f>
        <v>77.2</v>
      </c>
      <c r="N11" s="815">
        <f>'A3'!N30</f>
        <v>75.2</v>
      </c>
      <c r="O11" s="815">
        <f>'A3'!O30</f>
        <v>74.900000000000006</v>
      </c>
    </row>
    <row r="12" spans="1:15">
      <c r="A12" s="794">
        <f t="shared" si="0"/>
        <v>1988</v>
      </c>
      <c r="B12" s="815">
        <f>'A3'!B31</f>
        <v>76.3</v>
      </c>
      <c r="C12" s="815">
        <f>'A3'!C31</f>
        <v>75.7</v>
      </c>
      <c r="D12" s="815">
        <f>'A3'!D31</f>
        <v>77</v>
      </c>
      <c r="E12" s="815">
        <f>'A3'!E31</f>
        <v>74.900000000000006</v>
      </c>
      <c r="F12" s="815">
        <f>'A3'!F31</f>
        <v>74.8</v>
      </c>
      <c r="G12" s="815">
        <f>'A3'!G31</f>
        <v>76.400000000000006</v>
      </c>
      <c r="H12" s="815">
        <f>'A3'!H31</f>
        <v>75.2</v>
      </c>
      <c r="I12" s="815">
        <f>'A3'!I31</f>
        <v>76.5</v>
      </c>
      <c r="J12" s="815">
        <f>'A3'!J31</f>
        <v>77</v>
      </c>
      <c r="K12" s="815">
        <f>'A3'!K31</f>
        <v>76.3</v>
      </c>
      <c r="L12" s="815">
        <f>'A3'!L31</f>
        <v>76.900000000000006</v>
      </c>
      <c r="M12" s="815">
        <f>'A3'!M31</f>
        <v>77</v>
      </c>
      <c r="N12" s="815">
        <f>'A3'!N31</f>
        <v>75.3</v>
      </c>
      <c r="O12" s="815">
        <f>'A3'!O31</f>
        <v>74.900000000000006</v>
      </c>
    </row>
    <row r="13" spans="1:15">
      <c r="A13" s="794">
        <f t="shared" si="0"/>
        <v>1989</v>
      </c>
      <c r="B13" s="815">
        <f>'A3'!B32</f>
        <v>76.5</v>
      </c>
      <c r="C13" s="815">
        <f>'A3'!C32</f>
        <v>75.7</v>
      </c>
      <c r="D13" s="815">
        <f>'A3'!D32</f>
        <v>77.3</v>
      </c>
      <c r="E13" s="815">
        <f>'A3'!E32</f>
        <v>74.900000000000006</v>
      </c>
      <c r="F13" s="815">
        <f>'A3'!F32</f>
        <v>75</v>
      </c>
      <c r="G13" s="815">
        <f>'A3'!G32</f>
        <v>76.599999999999994</v>
      </c>
      <c r="H13" s="815">
        <f>'A3'!H32</f>
        <v>75.400000000000006</v>
      </c>
      <c r="I13" s="815">
        <f>'A3'!I32</f>
        <v>76.900000000000006</v>
      </c>
      <c r="J13" s="815">
        <f>'A3'!J32</f>
        <v>76.8</v>
      </c>
      <c r="K13" s="815">
        <f>'A3'!K32</f>
        <v>76.599999999999994</v>
      </c>
      <c r="L13" s="815">
        <f>'A3'!L32</f>
        <v>77</v>
      </c>
      <c r="M13" s="815">
        <f>'A3'!M32</f>
        <v>77.7</v>
      </c>
      <c r="N13" s="815">
        <f>'A3'!N32</f>
        <v>75.400000000000006</v>
      </c>
      <c r="O13" s="815">
        <f>'A3'!O32</f>
        <v>75.099999999999994</v>
      </c>
    </row>
    <row r="14" spans="1:15">
      <c r="A14" s="794">
        <f t="shared" si="0"/>
        <v>1990</v>
      </c>
      <c r="B14" s="815">
        <f>'A3'!B33</f>
        <v>77</v>
      </c>
      <c r="C14" s="815">
        <f>'A3'!C33</f>
        <v>76.099999999999994</v>
      </c>
      <c r="D14" s="815">
        <f>'A3'!D33</f>
        <v>77.599999999999994</v>
      </c>
      <c r="E14" s="815">
        <f>'A3'!E33</f>
        <v>74.900000000000006</v>
      </c>
      <c r="F14" s="815">
        <f>'A3'!F33</f>
        <v>75</v>
      </c>
      <c r="G14" s="815">
        <f>'A3'!G33</f>
        <v>76.900000000000006</v>
      </c>
      <c r="H14" s="815">
        <f>'A3'!H33</f>
        <v>75.3</v>
      </c>
      <c r="I14" s="815">
        <f>'A3'!I33</f>
        <v>77.099999999999994</v>
      </c>
      <c r="J14" s="815">
        <f>'A3'!J33</f>
        <v>77</v>
      </c>
      <c r="K14" s="815">
        <f>'A3'!K33</f>
        <v>76.599999999999994</v>
      </c>
      <c r="L14" s="815">
        <f>'A3'!L33</f>
        <v>77</v>
      </c>
      <c r="M14" s="815">
        <f>'A3'!M33</f>
        <v>77.599999999999994</v>
      </c>
      <c r="N14" s="815">
        <f>'A3'!N33</f>
        <v>75.7</v>
      </c>
      <c r="O14" s="815">
        <f>'A3'!O33</f>
        <v>75.3</v>
      </c>
    </row>
    <row r="15" spans="1:15">
      <c r="A15" s="794">
        <f t="shared" si="0"/>
        <v>1991</v>
      </c>
      <c r="B15" s="815">
        <f>'A3'!B34</f>
        <v>77.400000000000006</v>
      </c>
      <c r="C15" s="815">
        <f>'A3'!C34</f>
        <v>76.3</v>
      </c>
      <c r="D15" s="815">
        <f>'A3'!D34</f>
        <v>77.8</v>
      </c>
      <c r="E15" s="815">
        <f>'A3'!E34</f>
        <v>75.3</v>
      </c>
      <c r="F15" s="815">
        <f>'A3'!F34</f>
        <v>75.400000000000006</v>
      </c>
      <c r="G15" s="815">
        <f>'A3'!G34</f>
        <v>77</v>
      </c>
      <c r="H15" s="815">
        <f>'A3'!H34</f>
        <v>75.5</v>
      </c>
      <c r="I15" s="815">
        <f>'A3'!I34</f>
        <v>77.099999999999994</v>
      </c>
      <c r="J15" s="815">
        <f>'A3'!J34</f>
        <v>77.099999999999994</v>
      </c>
      <c r="K15" s="815">
        <f>'A3'!K34</f>
        <v>77.099999999999994</v>
      </c>
      <c r="L15" s="815">
        <f>'A3'!L34</f>
        <v>77.099999999999994</v>
      </c>
      <c r="M15" s="815">
        <f>'A3'!M34</f>
        <v>77.7</v>
      </c>
      <c r="N15" s="815">
        <f>'A3'!N34</f>
        <v>75.900000000000006</v>
      </c>
      <c r="O15" s="815">
        <f>'A3'!O34</f>
        <v>75.5</v>
      </c>
    </row>
    <row r="16" spans="1:15">
      <c r="A16" s="794">
        <f t="shared" si="0"/>
        <v>1992</v>
      </c>
      <c r="B16" s="815">
        <f>'A3'!B35</f>
        <v>77.5</v>
      </c>
      <c r="C16" s="815">
        <f>'A3'!C35</f>
        <v>76.400000000000006</v>
      </c>
      <c r="D16" s="815">
        <f>'A3'!D35</f>
        <v>78</v>
      </c>
      <c r="E16" s="815">
        <f>'A3'!E35</f>
        <v>75.3</v>
      </c>
      <c r="F16" s="815">
        <f>'A3'!F35</f>
        <v>75.599999999999994</v>
      </c>
      <c r="G16" s="815">
        <f>'A3'!G35</f>
        <v>77.3</v>
      </c>
      <c r="H16" s="815">
        <f>'A3'!H35</f>
        <v>76</v>
      </c>
      <c r="I16" s="815">
        <f>'A3'!I35</f>
        <v>77.5</v>
      </c>
      <c r="J16" s="815">
        <f>'A3'!J35</f>
        <v>77.3</v>
      </c>
      <c r="K16" s="815">
        <f>'A3'!K35</f>
        <v>77.3</v>
      </c>
      <c r="L16" s="815">
        <f>'A3'!L35</f>
        <v>77.599999999999994</v>
      </c>
      <c r="M16" s="815">
        <f>'A3'!M35</f>
        <v>78.099999999999994</v>
      </c>
      <c r="N16" s="815">
        <f>'A3'!N35</f>
        <v>76.3</v>
      </c>
      <c r="O16" s="815">
        <f>'A3'!O35</f>
        <v>75.7</v>
      </c>
    </row>
    <row r="17" spans="1:15">
      <c r="A17" s="794">
        <f t="shared" si="0"/>
        <v>1993</v>
      </c>
      <c r="B17" s="815">
        <f>'A3'!B36</f>
        <v>78</v>
      </c>
      <c r="C17" s="815">
        <f>'A3'!C36</f>
        <v>76.400000000000006</v>
      </c>
      <c r="D17" s="815">
        <f>'A3'!D36</f>
        <v>78</v>
      </c>
      <c r="E17" s="815">
        <f>'A3'!E36</f>
        <v>75.2</v>
      </c>
      <c r="F17" s="815">
        <f>'A3'!F36</f>
        <v>75.8</v>
      </c>
      <c r="G17" s="815">
        <f>'A3'!G36</f>
        <v>77.400000000000006</v>
      </c>
      <c r="H17" s="815">
        <f>'A3'!H36</f>
        <v>76.099999999999994</v>
      </c>
      <c r="I17" s="815">
        <f>'A3'!I36</f>
        <v>77.8</v>
      </c>
      <c r="J17" s="815">
        <f>'A3'!J36</f>
        <v>77</v>
      </c>
      <c r="K17" s="815">
        <f>'A3'!K36</f>
        <v>77.3</v>
      </c>
      <c r="L17" s="815">
        <f>'A3'!L36</f>
        <v>77.7</v>
      </c>
      <c r="M17" s="815">
        <f>'A3'!M36</f>
        <v>78.2</v>
      </c>
      <c r="N17" s="815">
        <f>'A3'!N36</f>
        <v>76.2</v>
      </c>
      <c r="O17" s="815">
        <f>'A3'!O36</f>
        <v>75.5</v>
      </c>
    </row>
    <row r="18" spans="1:15">
      <c r="A18" s="794">
        <f t="shared" si="0"/>
        <v>1994</v>
      </c>
      <c r="B18" s="815">
        <f>'A3'!B37</f>
        <v>78</v>
      </c>
      <c r="C18" s="815">
        <f>'A3'!C37</f>
        <v>76.8</v>
      </c>
      <c r="D18" s="815">
        <f>'A3'!D37</f>
        <v>78</v>
      </c>
      <c r="E18" s="815">
        <f>'A3'!E37</f>
        <v>75.5</v>
      </c>
      <c r="F18" s="815">
        <f>'A3'!F37</f>
        <v>76.599999999999994</v>
      </c>
      <c r="G18" s="815">
        <f>'A3'!G37</f>
        <v>77.7</v>
      </c>
      <c r="H18" s="815">
        <f>'A3'!H37</f>
        <v>76.400000000000006</v>
      </c>
      <c r="I18" s="815">
        <f>'A3'!I37</f>
        <v>78</v>
      </c>
      <c r="J18" s="815">
        <f>'A3'!J37</f>
        <v>77.5</v>
      </c>
      <c r="K18" s="815">
        <f>'A3'!K37</f>
        <v>77.8</v>
      </c>
      <c r="L18" s="815">
        <f>'A3'!L37</f>
        <v>78.099999999999994</v>
      </c>
      <c r="M18" s="815">
        <f>'A3'!M37</f>
        <v>78.8</v>
      </c>
      <c r="N18" s="815">
        <f>'A3'!N37</f>
        <v>76.8</v>
      </c>
      <c r="O18" s="815">
        <f>'A3'!O37</f>
        <v>75.7</v>
      </c>
    </row>
    <row r="19" spans="1:15">
      <c r="A19" s="794">
        <f t="shared" si="0"/>
        <v>1995</v>
      </c>
      <c r="B19" s="815">
        <f>'A3'!B38</f>
        <v>77.900000000000006</v>
      </c>
      <c r="C19" s="815">
        <f>'A3'!C38</f>
        <v>76.900000000000006</v>
      </c>
      <c r="D19" s="815">
        <f>'A3'!D38</f>
        <v>78</v>
      </c>
      <c r="E19" s="815">
        <f>'A3'!E38</f>
        <v>75.3</v>
      </c>
      <c r="F19" s="815">
        <f>'A3'!F38</f>
        <v>76.599999999999994</v>
      </c>
      <c r="G19" s="815">
        <f>'A3'!G38</f>
        <v>77.900000000000006</v>
      </c>
      <c r="H19" s="815">
        <f>'A3'!H38</f>
        <v>76.599999999999994</v>
      </c>
      <c r="I19" s="815">
        <f>'A3'!I38</f>
        <v>78.3</v>
      </c>
      <c r="J19" s="815">
        <f>'A3'!J38</f>
        <v>77.5</v>
      </c>
      <c r="K19" s="815">
        <f>'A3'!K38</f>
        <v>77.8</v>
      </c>
      <c r="L19" s="815">
        <f>'A3'!L38</f>
        <v>78.099999999999994</v>
      </c>
      <c r="M19" s="815">
        <f>'A3'!M38</f>
        <v>78.8</v>
      </c>
      <c r="N19" s="815">
        <f>'A3'!N38</f>
        <v>76.7</v>
      </c>
      <c r="O19" s="815">
        <f>'A3'!O38</f>
        <v>75.7</v>
      </c>
    </row>
    <row r="20" spans="1:15">
      <c r="A20" s="794">
        <f t="shared" si="0"/>
        <v>1996</v>
      </c>
      <c r="B20" s="815">
        <f>'A3'!B39</f>
        <v>78.2</v>
      </c>
      <c r="C20" s="815">
        <f>'A3'!C39</f>
        <v>77.3</v>
      </c>
      <c r="D20" s="815">
        <f>'A3'!D39</f>
        <v>78.2</v>
      </c>
      <c r="E20" s="815">
        <f>'A3'!E39</f>
        <v>75.7</v>
      </c>
      <c r="F20" s="815">
        <f>'A3'!F39</f>
        <v>76.900000000000006</v>
      </c>
      <c r="G20" s="815">
        <f>'A3'!G39</f>
        <v>78.099999999999994</v>
      </c>
      <c r="H20" s="815">
        <f>'A3'!H39</f>
        <v>76.8</v>
      </c>
      <c r="I20" s="815">
        <f>'A3'!I39</f>
        <v>78.599999999999994</v>
      </c>
      <c r="J20" s="815">
        <f>'A3'!J39</f>
        <v>77.5</v>
      </c>
      <c r="K20" s="815">
        <f>'A3'!K39</f>
        <v>78.2</v>
      </c>
      <c r="L20" s="815">
        <f>'A3'!L39</f>
        <v>78.3</v>
      </c>
      <c r="M20" s="815">
        <f>'A3'!M39</f>
        <v>79</v>
      </c>
      <c r="N20" s="815">
        <f>'A3'!N39</f>
        <v>76.900000000000006</v>
      </c>
      <c r="O20" s="815">
        <f>'A3'!O39</f>
        <v>76.099999999999994</v>
      </c>
    </row>
    <row r="21" spans="1:15">
      <c r="A21" s="794">
        <f t="shared" si="0"/>
        <v>1997</v>
      </c>
      <c r="B21" s="815">
        <f>'A3'!B40</f>
        <v>78.5</v>
      </c>
      <c r="C21" s="815">
        <f>'A3'!C40</f>
        <v>77.400000000000006</v>
      </c>
      <c r="D21" s="815">
        <f>'A3'!D40</f>
        <v>78.3</v>
      </c>
      <c r="E21" s="815">
        <f>'A3'!E40</f>
        <v>76.099999999999994</v>
      </c>
      <c r="F21" s="815">
        <f>'A3'!F40</f>
        <v>77.099999999999994</v>
      </c>
      <c r="G21" s="815">
        <f>'A3'!G40</f>
        <v>78.400000000000006</v>
      </c>
      <c r="H21" s="815">
        <f>'A3'!H40</f>
        <v>77.3</v>
      </c>
      <c r="I21" s="815">
        <f>'A3'!I40</f>
        <v>78.900000000000006</v>
      </c>
      <c r="J21" s="815">
        <f>'A3'!J40</f>
        <v>77.900000000000006</v>
      </c>
      <c r="K21" s="815">
        <f>'A3'!K40</f>
        <v>78.2</v>
      </c>
      <c r="L21" s="815">
        <f>'A3'!L40</f>
        <v>78.8</v>
      </c>
      <c r="M21" s="815">
        <f>'A3'!M40</f>
        <v>79.3</v>
      </c>
      <c r="N21" s="815">
        <f>'A3'!N40</f>
        <v>77.2</v>
      </c>
      <c r="O21" s="815">
        <f>'A3'!O40</f>
        <v>76.5</v>
      </c>
    </row>
    <row r="22" spans="1:15">
      <c r="A22" s="794">
        <f t="shared" si="0"/>
        <v>1998</v>
      </c>
      <c r="B22" s="815">
        <f>'A3'!B41</f>
        <v>78.7</v>
      </c>
      <c r="C22" s="815">
        <f>'A3'!C41</f>
        <v>77.599999999999994</v>
      </c>
      <c r="D22" s="815">
        <f>'A3'!D41</f>
        <v>78.5</v>
      </c>
      <c r="E22" s="815">
        <f>'A3'!E41</f>
        <v>76.5</v>
      </c>
      <c r="F22" s="815">
        <f>'A3'!F41</f>
        <v>77.3</v>
      </c>
      <c r="G22" s="815">
        <f>'A3'!G41</f>
        <v>78.599999999999994</v>
      </c>
      <c r="H22" s="815">
        <f>'A3'!H41</f>
        <v>77.7</v>
      </c>
      <c r="I22" s="815">
        <f>'A3'!I41</f>
        <v>79.099999999999994</v>
      </c>
      <c r="J22" s="815">
        <f>'A3'!J41</f>
        <v>77.900000000000006</v>
      </c>
      <c r="K22" s="815">
        <f>'A3'!K41</f>
        <v>78.400000000000006</v>
      </c>
      <c r="L22" s="815">
        <f>'A3'!L41</f>
        <v>78.8</v>
      </c>
      <c r="M22" s="815">
        <f>'A3'!M41</f>
        <v>79.400000000000006</v>
      </c>
      <c r="N22" s="815">
        <f>'A3'!N41</f>
        <v>77.3</v>
      </c>
      <c r="O22" s="815">
        <f>'A3'!O41</f>
        <v>76.7</v>
      </c>
    </row>
    <row r="23" spans="1:15">
      <c r="A23" s="794">
        <f t="shared" si="0"/>
        <v>1999</v>
      </c>
      <c r="B23" s="815">
        <f>'A3'!B42</f>
        <v>79</v>
      </c>
      <c r="C23" s="815">
        <f>'A3'!C42</f>
        <v>77.7</v>
      </c>
      <c r="D23" s="815">
        <f>'A3'!D42</f>
        <v>78.8</v>
      </c>
      <c r="E23" s="815">
        <f>'A3'!E42</f>
        <v>76.599999999999994</v>
      </c>
      <c r="F23" s="815">
        <f>'A3'!F42</f>
        <v>77.5</v>
      </c>
      <c r="G23" s="815">
        <f>'A3'!G42</f>
        <v>78.7</v>
      </c>
      <c r="H23" s="815">
        <f>'A3'!H42</f>
        <v>77.900000000000006</v>
      </c>
      <c r="I23" s="815">
        <f>'A3'!I42</f>
        <v>79.5</v>
      </c>
      <c r="J23" s="815">
        <f>'A3'!J42</f>
        <v>77.900000000000006</v>
      </c>
      <c r="K23" s="815">
        <f>'A3'!K42</f>
        <v>78.400000000000006</v>
      </c>
      <c r="L23" s="815">
        <f>'A3'!L42</f>
        <v>78.8</v>
      </c>
      <c r="M23" s="815">
        <f>'A3'!M42</f>
        <v>79.5</v>
      </c>
      <c r="N23" s="815">
        <f>'A3'!N42</f>
        <v>77.400000000000006</v>
      </c>
      <c r="O23" s="815">
        <f>'A3'!O42</f>
        <v>76.7</v>
      </c>
    </row>
    <row r="24" spans="1:15">
      <c r="A24" s="794">
        <f t="shared" si="0"/>
        <v>2000</v>
      </c>
      <c r="B24" s="815">
        <f>'A3'!B43</f>
        <v>79.3</v>
      </c>
      <c r="C24" s="815">
        <f>'A3'!C43</f>
        <v>77.8</v>
      </c>
      <c r="D24" s="815">
        <f>'A3'!D43</f>
        <v>79</v>
      </c>
      <c r="E24" s="815">
        <f>'A3'!E43</f>
        <v>76.8</v>
      </c>
      <c r="F24" s="815">
        <f>'A3'!F43</f>
        <v>77.7</v>
      </c>
      <c r="G24" s="815">
        <f>'A3'!G43</f>
        <v>79</v>
      </c>
      <c r="H24" s="815">
        <f>'A3'!H43</f>
        <v>78.2</v>
      </c>
      <c r="I24" s="815">
        <f>'A3'!I43</f>
        <v>79.8</v>
      </c>
      <c r="J24" s="815">
        <f>'A3'!J43</f>
        <v>78</v>
      </c>
      <c r="K24" s="815">
        <f>'A3'!K43</f>
        <v>78.7</v>
      </c>
      <c r="L24" s="815">
        <f>'A3'!L43</f>
        <v>79.400000000000006</v>
      </c>
      <c r="M24" s="815">
        <f>'A3'!M43</f>
        <v>79.7</v>
      </c>
      <c r="N24" s="815">
        <f>'A3'!N43</f>
        <v>77.900000000000006</v>
      </c>
      <c r="O24" s="815">
        <f>'A3'!O43</f>
        <v>76.7</v>
      </c>
    </row>
    <row r="25" spans="1:15">
      <c r="A25" s="794">
        <f t="shared" si="0"/>
        <v>2001</v>
      </c>
      <c r="B25" s="815">
        <f>'A3'!B44</f>
        <v>79.7</v>
      </c>
      <c r="C25" s="815">
        <f>'A3'!C44</f>
        <v>78.099999999999994</v>
      </c>
      <c r="D25" s="815">
        <f>'A3'!D44</f>
        <v>79.3</v>
      </c>
      <c r="E25" s="815">
        <f>'A3'!E44</f>
        <v>77</v>
      </c>
      <c r="F25" s="815">
        <f>'A3'!F44</f>
        <v>78.099999999999994</v>
      </c>
      <c r="G25" s="815">
        <f>'A3'!G44</f>
        <v>79.2</v>
      </c>
      <c r="H25" s="815">
        <f>'A3'!H44</f>
        <v>78.5</v>
      </c>
      <c r="I25" s="815">
        <f>'A3'!I44</f>
        <v>80.099999999999994</v>
      </c>
      <c r="J25" s="815">
        <f>'A3'!J44</f>
        <v>78.3</v>
      </c>
      <c r="K25" s="815">
        <f>'A3'!K44</f>
        <v>78.900000000000006</v>
      </c>
      <c r="L25" s="815">
        <f>'A3'!L44</f>
        <v>79.7</v>
      </c>
      <c r="M25" s="815">
        <f>'A3'!M44</f>
        <v>79.900000000000006</v>
      </c>
      <c r="N25" s="815">
        <f>'A3'!N44</f>
        <v>78.2</v>
      </c>
      <c r="O25" s="815">
        <f>'A3'!O44</f>
        <v>76.8</v>
      </c>
    </row>
    <row r="26" spans="1:15">
      <c r="A26" s="794">
        <f t="shared" si="0"/>
        <v>2002</v>
      </c>
      <c r="B26" s="815">
        <f>'A3'!B45</f>
        <v>80</v>
      </c>
      <c r="C26" s="815">
        <f>'A3'!C45</f>
        <v>78.099999999999994</v>
      </c>
      <c r="D26" s="815">
        <f>'A3'!D45</f>
        <v>79.5</v>
      </c>
      <c r="E26" s="815">
        <f>'A3'!E45</f>
        <v>77.099999999999994</v>
      </c>
      <c r="F26" s="815">
        <f>'A3'!F45</f>
        <v>78.3</v>
      </c>
      <c r="G26" s="815">
        <f>'A3'!G45</f>
        <v>79.400000000000006</v>
      </c>
      <c r="H26" s="815">
        <f>'A3'!H45</f>
        <v>78.5</v>
      </c>
      <c r="I26" s="815">
        <f>'A3'!I45</f>
        <v>80.3</v>
      </c>
      <c r="J26" s="815">
        <f>'A3'!J45</f>
        <v>78.400000000000006</v>
      </c>
      <c r="K26" s="815">
        <f>'A3'!K45</f>
        <v>79</v>
      </c>
      <c r="L26" s="815">
        <f>'A3'!L45</f>
        <v>79.8</v>
      </c>
      <c r="M26" s="815">
        <f>'A3'!M45</f>
        <v>79.900000000000006</v>
      </c>
      <c r="N26" s="815">
        <f>'A3'!N45</f>
        <v>78.3</v>
      </c>
      <c r="O26" s="815">
        <f>'A3'!O45</f>
        <v>76.900000000000006</v>
      </c>
    </row>
    <row r="27" spans="1:15">
      <c r="A27" s="794">
        <f t="shared" si="0"/>
        <v>2003</v>
      </c>
      <c r="B27" s="815">
        <f>'A3'!B46</f>
        <v>80.3</v>
      </c>
      <c r="C27" s="815">
        <f>'A3'!C46</f>
        <v>78.2</v>
      </c>
      <c r="D27" s="815">
        <f>'A3'!D46</f>
        <v>79.7</v>
      </c>
      <c r="E27" s="815">
        <f>'A3'!E46</f>
        <v>77.400000000000006</v>
      </c>
      <c r="F27" s="815">
        <f>'A3'!F46</f>
        <v>78.5</v>
      </c>
      <c r="G27" s="815">
        <f>'A3'!G46</f>
        <v>79.400000000000006</v>
      </c>
      <c r="H27" s="815">
        <f>'A3'!H46</f>
        <v>78.599999999999994</v>
      </c>
      <c r="I27" s="815">
        <f>'A3'!I46</f>
        <v>80</v>
      </c>
      <c r="J27" s="815">
        <f>'A3'!J46</f>
        <v>78.599999999999994</v>
      </c>
      <c r="K27" s="815">
        <f>'A3'!K46</f>
        <v>79.5</v>
      </c>
      <c r="L27" s="815">
        <f>'A3'!L46</f>
        <v>79.7</v>
      </c>
      <c r="M27" s="815">
        <f>'A3'!M46</f>
        <v>80.2</v>
      </c>
      <c r="N27" s="815">
        <f>'A3'!N46</f>
        <v>78.400000000000006</v>
      </c>
      <c r="O27" s="815">
        <f>'A3'!O46</f>
        <v>77.099999999999994</v>
      </c>
    </row>
    <row r="28" spans="1:15">
      <c r="A28" s="794">
        <f t="shared" si="0"/>
        <v>2004</v>
      </c>
      <c r="B28" s="815">
        <f>'A3'!B47</f>
        <v>80.599999999999994</v>
      </c>
      <c r="C28" s="815">
        <f>'A3'!C47</f>
        <v>78.900000000000006</v>
      </c>
      <c r="D28" s="815">
        <f>'A3'!D47</f>
        <v>79.900000000000006</v>
      </c>
      <c r="E28" s="815">
        <f>'A3'!E47</f>
        <v>77.8</v>
      </c>
      <c r="F28" s="815">
        <f>'A3'!F47</f>
        <v>78.900000000000006</v>
      </c>
      <c r="G28" s="815">
        <f>'A3'!G47</f>
        <v>80.3</v>
      </c>
      <c r="H28" s="815">
        <f>'A3'!H47</f>
        <v>79.2</v>
      </c>
      <c r="I28" s="815">
        <f>'A3'!I47</f>
        <v>80.900000000000006</v>
      </c>
      <c r="J28" s="815">
        <f>'A3'!J47</f>
        <v>79.2</v>
      </c>
      <c r="K28" s="815">
        <f>'A3'!K47</f>
        <v>79.900000000000006</v>
      </c>
      <c r="L28" s="815">
        <f>'A3'!L47</f>
        <v>80.3</v>
      </c>
      <c r="M28" s="815">
        <f>'A3'!M47</f>
        <v>80.599999999999994</v>
      </c>
      <c r="N28" s="815">
        <f>'A3'!N47</f>
        <v>78.900000000000006</v>
      </c>
      <c r="O28" s="815">
        <f>'A3'!O47</f>
        <v>77.400000000000006</v>
      </c>
    </row>
    <row r="29" spans="1:15">
      <c r="A29" s="794">
        <f t="shared" si="0"/>
        <v>2005</v>
      </c>
      <c r="B29" s="815">
        <f>'A3'!B48</f>
        <v>80.900000000000006</v>
      </c>
      <c r="C29" s="815">
        <f>'A3'!C48</f>
        <v>79</v>
      </c>
      <c r="D29" s="815">
        <f>'A3'!D48</f>
        <v>80.099999999999994</v>
      </c>
      <c r="E29" s="815">
        <f>'A3'!E48</f>
        <v>78.2</v>
      </c>
      <c r="F29" s="815">
        <f>'A3'!F48</f>
        <v>79.099999999999994</v>
      </c>
      <c r="G29" s="815">
        <f>'A3'!G48</f>
        <v>80.3</v>
      </c>
      <c r="H29" s="815">
        <f>'A3'!H48</f>
        <v>79.400000000000006</v>
      </c>
      <c r="I29" s="815">
        <f>'A3'!I48</f>
        <v>80.8</v>
      </c>
      <c r="J29" s="815">
        <f>'A3'!J48</f>
        <v>79.400000000000006</v>
      </c>
      <c r="K29" s="815">
        <f>'A3'!K48</f>
        <v>80.099999999999994</v>
      </c>
      <c r="L29" s="815">
        <f>'A3'!L48</f>
        <v>80.3</v>
      </c>
      <c r="M29" s="815">
        <f>'A3'!M48</f>
        <v>80.599999999999994</v>
      </c>
      <c r="N29" s="815">
        <f>'A3'!N48</f>
        <v>79.099999999999994</v>
      </c>
      <c r="O29" s="815">
        <f>'A3'!O48</f>
        <v>77.400000000000006</v>
      </c>
    </row>
    <row r="30" spans="1:15">
      <c r="A30" s="794">
        <f t="shared" si="0"/>
        <v>2006</v>
      </c>
      <c r="B30" s="815">
        <f>'A3'!B49</f>
        <v>81.099999999999994</v>
      </c>
      <c r="C30" s="815">
        <f>'A3'!C49</f>
        <v>79.5</v>
      </c>
      <c r="D30" s="815">
        <f>'A3'!D49</f>
        <v>80.400000000000006</v>
      </c>
      <c r="E30" s="815">
        <f>'A3'!E49</f>
        <v>78.400000000000006</v>
      </c>
      <c r="F30" s="815">
        <f>'A3'!F49</f>
        <v>79.5</v>
      </c>
      <c r="G30" s="815">
        <f>'A3'!G49</f>
        <v>80.7</v>
      </c>
      <c r="H30" s="815">
        <f>'A3'!H49</f>
        <v>79.8</v>
      </c>
      <c r="I30" s="815">
        <f>'A3'!I49</f>
        <v>81.3</v>
      </c>
      <c r="J30" s="815">
        <f>'A3'!J49</f>
        <v>79.8</v>
      </c>
      <c r="K30" s="815">
        <f>'A3'!K49</f>
        <v>80.400000000000006</v>
      </c>
      <c r="L30" s="815">
        <f>'A3'!L49</f>
        <v>81.099999999999994</v>
      </c>
      <c r="M30" s="815">
        <f>'A3'!M49</f>
        <v>80.8</v>
      </c>
      <c r="N30" s="815">
        <f>'A3'!N49</f>
        <v>79.5</v>
      </c>
      <c r="O30" s="815">
        <f>'A3'!O49</f>
        <v>77.7</v>
      </c>
    </row>
    <row r="31" spans="1:15">
      <c r="A31" s="794">
        <f t="shared" si="0"/>
        <v>2007</v>
      </c>
      <c r="B31" s="815">
        <f>'A3'!B50</f>
        <v>81.400000000000006</v>
      </c>
      <c r="C31" s="815">
        <f>'A3'!C50</f>
        <v>79.8</v>
      </c>
      <c r="D31" s="815">
        <f>'A3'!D50</f>
        <v>80.7</v>
      </c>
      <c r="E31" s="815">
        <f>'A3'!E50</f>
        <v>78.400000000000006</v>
      </c>
      <c r="F31" s="815">
        <f>'A3'!F50</f>
        <v>79.5</v>
      </c>
      <c r="G31" s="815">
        <f>'A3'!G50</f>
        <v>80.900000000000006</v>
      </c>
      <c r="H31" s="815">
        <f>'A3'!H50</f>
        <v>80</v>
      </c>
      <c r="I31" s="815">
        <f>'A3'!I50</f>
        <v>81.5</v>
      </c>
      <c r="J31" s="815">
        <f>'A3'!J50</f>
        <v>80.2</v>
      </c>
      <c r="K31" s="815">
        <f>'A3'!K50</f>
        <v>80.5</v>
      </c>
      <c r="L31" s="815">
        <f>'A3'!L50</f>
        <v>81.099999999999994</v>
      </c>
      <c r="M31" s="815">
        <f>'A3'!M50</f>
        <v>81</v>
      </c>
      <c r="N31" s="815">
        <f>'A3'!N50</f>
        <v>79.7</v>
      </c>
      <c r="O31" s="815">
        <f>'A3'!O50</f>
        <v>77.900000000000006</v>
      </c>
    </row>
    <row r="32" spans="1:15">
      <c r="A32" s="794">
        <f t="shared" si="0"/>
        <v>2008</v>
      </c>
      <c r="B32" s="815">
        <f>'A3'!B51</f>
        <v>81.5</v>
      </c>
      <c r="C32" s="815">
        <f>'A3'!C51</f>
        <v>80.144414935616467</v>
      </c>
      <c r="D32" s="815">
        <f>'A3'!D51</f>
        <v>80.942164894814383</v>
      </c>
      <c r="E32" s="815">
        <f>'A3'!E51</f>
        <v>78.8</v>
      </c>
      <c r="F32" s="815">
        <f>'A3'!F51</f>
        <v>79.900000000000006</v>
      </c>
      <c r="G32" s="815">
        <f>'A3'!G51</f>
        <v>81</v>
      </c>
      <c r="H32" s="815">
        <f>'A3'!H51</f>
        <v>80.2</v>
      </c>
      <c r="I32" s="815">
        <f>'A3'!I51</f>
        <v>81.742143411889529</v>
      </c>
      <c r="J32" s="815">
        <f>'A3'!J51</f>
        <v>80.2</v>
      </c>
      <c r="K32" s="815">
        <f>'A3'!K51</f>
        <v>80.599999999999994</v>
      </c>
      <c r="L32" s="815">
        <f>'A3'!L51</f>
        <v>81.2</v>
      </c>
      <c r="M32" s="815">
        <f>'A3'!M51</f>
        <v>81.2</v>
      </c>
      <c r="N32" s="815">
        <f>'A3'!N51</f>
        <v>79.982989623285732</v>
      </c>
      <c r="O32" s="815">
        <f>'A3'!O51</f>
        <v>78.10155508833077</v>
      </c>
    </row>
    <row r="33" spans="1:15">
      <c r="A33" s="794">
        <f t="shared" si="0"/>
        <v>2009</v>
      </c>
      <c r="B33" s="815">
        <f>'A3'!B52</f>
        <v>81.742143411889529</v>
      </c>
      <c r="C33" s="815">
        <f>'A3'!C52</f>
        <v>80.490316358048432</v>
      </c>
      <c r="D33" s="815">
        <f>'A3'!D52</f>
        <v>81.185056479049834</v>
      </c>
      <c r="E33" s="815">
        <f>'A3'!E52</f>
        <v>79.083024220559452</v>
      </c>
      <c r="F33" s="815">
        <f>'A3'!F52</f>
        <v>80.1829820422316</v>
      </c>
      <c r="G33" s="815">
        <f>'A3'!G52</f>
        <v>81.2</v>
      </c>
      <c r="H33" s="815">
        <f>'A3'!H52</f>
        <v>80.523887373040083</v>
      </c>
      <c r="I33" s="815">
        <f>'A3'!I52</f>
        <v>81.985006252391599</v>
      </c>
      <c r="J33" s="815">
        <f>'A3'!J52</f>
        <v>80.3</v>
      </c>
      <c r="K33" s="815">
        <f>'A3'!K52</f>
        <v>80.821819717757748</v>
      </c>
      <c r="L33" s="815">
        <f>'A3'!L52</f>
        <v>81.503370844108503</v>
      </c>
      <c r="M33" s="815">
        <f>'A3'!M52</f>
        <v>81.400000000000006</v>
      </c>
      <c r="N33" s="815">
        <f>'A3'!N52</f>
        <v>80.266984053684226</v>
      </c>
      <c r="O33" s="815">
        <f>'A3'!O52</f>
        <v>78.303421993761518</v>
      </c>
    </row>
    <row r="34" spans="1:15">
      <c r="A34" s="794" t="s">
        <v>1053</v>
      </c>
    </row>
    <row r="35" spans="1:15">
      <c r="A35" s="794" t="s">
        <v>742</v>
      </c>
      <c r="B35" s="810">
        <f>B33-B4</f>
        <v>7.1421434118895348</v>
      </c>
      <c r="C35" s="810">
        <f t="shared" ref="C35:O35" si="1">C33-C4</f>
        <v>7.1903163580484346</v>
      </c>
      <c r="D35" s="810">
        <f t="shared" si="1"/>
        <v>5.8850564790498368</v>
      </c>
      <c r="E35" s="810">
        <f t="shared" si="1"/>
        <v>4.7830242205594544</v>
      </c>
      <c r="F35" s="810">
        <f t="shared" si="1"/>
        <v>6.5829820422316061</v>
      </c>
      <c r="G35" s="810">
        <f t="shared" si="1"/>
        <v>6.9000000000000057</v>
      </c>
      <c r="H35" s="810">
        <f t="shared" si="1"/>
        <v>7.6238873730400769</v>
      </c>
      <c r="I35" s="810">
        <f t="shared" si="1"/>
        <v>7.9850062523915994</v>
      </c>
      <c r="J35" s="810">
        <f t="shared" si="1"/>
        <v>4.3999999999999915</v>
      </c>
      <c r="K35" s="810">
        <f t="shared" si="1"/>
        <v>4.9218197177577423</v>
      </c>
      <c r="L35" s="810">
        <f t="shared" si="1"/>
        <v>6.1033708441084968</v>
      </c>
      <c r="M35" s="810">
        <f t="shared" si="1"/>
        <v>5.6000000000000085</v>
      </c>
      <c r="N35" s="810">
        <f t="shared" si="1"/>
        <v>7.066984053684223</v>
      </c>
      <c r="O35" s="810">
        <f t="shared" si="1"/>
        <v>4.6034219937615148</v>
      </c>
    </row>
    <row r="36" spans="1:15">
      <c r="A36" s="794" t="s">
        <v>1056</v>
      </c>
      <c r="B36" s="810">
        <f t="shared" ref="B36:O36" si="2">B14-B4</f>
        <v>2.4000000000000057</v>
      </c>
      <c r="C36" s="810">
        <f t="shared" si="2"/>
        <v>2.7999999999999972</v>
      </c>
      <c r="D36" s="810">
        <f t="shared" si="2"/>
        <v>2.2999999999999972</v>
      </c>
      <c r="E36" s="810">
        <f t="shared" si="2"/>
        <v>0.60000000000000853</v>
      </c>
      <c r="F36" s="810">
        <f t="shared" si="2"/>
        <v>1.4000000000000057</v>
      </c>
      <c r="G36" s="810">
        <f t="shared" si="2"/>
        <v>2.6000000000000085</v>
      </c>
      <c r="H36" s="810">
        <f t="shared" si="2"/>
        <v>2.3999999999999915</v>
      </c>
      <c r="I36" s="810">
        <f t="shared" si="2"/>
        <v>3.0999999999999943</v>
      </c>
      <c r="J36" s="810">
        <f t="shared" si="2"/>
        <v>1.0999999999999943</v>
      </c>
      <c r="K36" s="810">
        <f t="shared" si="2"/>
        <v>0.69999999999998863</v>
      </c>
      <c r="L36" s="810">
        <f t="shared" si="2"/>
        <v>1.5999999999999943</v>
      </c>
      <c r="M36" s="810">
        <f t="shared" si="2"/>
        <v>1.7999999999999972</v>
      </c>
      <c r="N36" s="810">
        <f t="shared" si="2"/>
        <v>2.5</v>
      </c>
      <c r="O36" s="810">
        <f t="shared" si="2"/>
        <v>1.5999999999999943</v>
      </c>
    </row>
    <row r="37" spans="1:15">
      <c r="A37" s="794" t="s">
        <v>1057</v>
      </c>
      <c r="B37" s="810">
        <f t="shared" ref="B37:O37" si="3">B24-B14</f>
        <v>2.2999999999999972</v>
      </c>
      <c r="C37" s="810">
        <f t="shared" si="3"/>
        <v>1.7000000000000028</v>
      </c>
      <c r="D37" s="810">
        <f t="shared" si="3"/>
        <v>1.4000000000000057</v>
      </c>
      <c r="E37" s="810">
        <f t="shared" si="3"/>
        <v>1.8999999999999915</v>
      </c>
      <c r="F37" s="810">
        <f t="shared" si="3"/>
        <v>2.7000000000000028</v>
      </c>
      <c r="G37" s="810">
        <f t="shared" si="3"/>
        <v>2.0999999999999943</v>
      </c>
      <c r="H37" s="810">
        <f t="shared" si="3"/>
        <v>2.9000000000000057</v>
      </c>
      <c r="I37" s="810">
        <f t="shared" si="3"/>
        <v>2.7000000000000028</v>
      </c>
      <c r="J37" s="810">
        <f t="shared" si="3"/>
        <v>1</v>
      </c>
      <c r="K37" s="810">
        <f t="shared" si="3"/>
        <v>2.1000000000000085</v>
      </c>
      <c r="L37" s="810">
        <f t="shared" si="3"/>
        <v>2.4000000000000057</v>
      </c>
      <c r="M37" s="810">
        <f t="shared" si="3"/>
        <v>2.1000000000000085</v>
      </c>
      <c r="N37" s="810">
        <f t="shared" si="3"/>
        <v>2.2000000000000028</v>
      </c>
      <c r="O37" s="810">
        <f t="shared" si="3"/>
        <v>1.4000000000000057</v>
      </c>
    </row>
    <row r="38" spans="1:15">
      <c r="A38" s="794" t="s">
        <v>1058</v>
      </c>
      <c r="B38" s="810">
        <f t="shared" ref="B38:O38" si="4">B33-B24</f>
        <v>2.442143411889532</v>
      </c>
      <c r="C38" s="810">
        <f t="shared" si="4"/>
        <v>2.6903163580484346</v>
      </c>
      <c r="D38" s="810">
        <f t="shared" si="4"/>
        <v>2.1850564790498339</v>
      </c>
      <c r="E38" s="810">
        <f t="shared" si="4"/>
        <v>2.2830242205594544</v>
      </c>
      <c r="F38" s="810">
        <f t="shared" si="4"/>
        <v>2.4829820422315976</v>
      </c>
      <c r="G38" s="810">
        <f t="shared" si="4"/>
        <v>2.2000000000000028</v>
      </c>
      <c r="H38" s="810">
        <f t="shared" si="4"/>
        <v>2.3238873730400798</v>
      </c>
      <c r="I38" s="810">
        <f t="shared" si="4"/>
        <v>2.1850062523916023</v>
      </c>
      <c r="J38" s="810">
        <f t="shared" si="4"/>
        <v>2.2999999999999972</v>
      </c>
      <c r="K38" s="810">
        <f t="shared" si="4"/>
        <v>2.1218197177577451</v>
      </c>
      <c r="L38" s="810">
        <f t="shared" si="4"/>
        <v>2.1033708441084968</v>
      </c>
      <c r="M38" s="810">
        <f t="shared" si="4"/>
        <v>1.7000000000000028</v>
      </c>
      <c r="N38" s="810">
        <f t="shared" si="4"/>
        <v>2.3669840536842202</v>
      </c>
      <c r="O38" s="810">
        <f t="shared" si="4"/>
        <v>1.6034219937615148</v>
      </c>
    </row>
    <row r="39" spans="1:15">
      <c r="A39" s="794" t="s">
        <v>1054</v>
      </c>
    </row>
    <row r="40" spans="1:15">
      <c r="A40" s="794" t="s">
        <v>742</v>
      </c>
      <c r="B40" s="800">
        <f>100*(B33-B4)/B4</f>
        <v>9.5739187826937471</v>
      </c>
      <c r="C40" s="800">
        <f t="shared" ref="C40:O40" si="5">100*(C33-C4)/C4</f>
        <v>9.8094356862870882</v>
      </c>
      <c r="D40" s="800">
        <f t="shared" si="5"/>
        <v>7.8154800518590131</v>
      </c>
      <c r="E40" s="800">
        <f t="shared" si="5"/>
        <v>6.4374484798915947</v>
      </c>
      <c r="F40" s="800">
        <f t="shared" si="5"/>
        <v>8.9442690791190316</v>
      </c>
      <c r="G40" s="800">
        <f t="shared" si="5"/>
        <v>9.2866756393001424</v>
      </c>
      <c r="H40" s="800">
        <f t="shared" si="5"/>
        <v>10.458007370425344</v>
      </c>
      <c r="I40" s="800">
        <f t="shared" si="5"/>
        <v>10.790548989718378</v>
      </c>
      <c r="J40" s="800">
        <f>100*(J33-J4)/J4</f>
        <v>5.7971014492753508</v>
      </c>
      <c r="K40" s="800">
        <f t="shared" si="5"/>
        <v>6.4846109588376049</v>
      </c>
      <c r="L40" s="800">
        <f t="shared" si="5"/>
        <v>8.0946562919210834</v>
      </c>
      <c r="M40" s="800">
        <f t="shared" si="5"/>
        <v>7.3878627968337858</v>
      </c>
      <c r="N40" s="800">
        <f t="shared" si="5"/>
        <v>9.6543498001150585</v>
      </c>
      <c r="O40" s="800">
        <f t="shared" si="5"/>
        <v>6.2461628137876728</v>
      </c>
    </row>
    <row r="41" spans="1:15">
      <c r="A41" s="794" t="s">
        <v>1056</v>
      </c>
      <c r="B41" s="800">
        <f t="shared" ref="B41:O41" si="6">100*(B14-B4)/B4</f>
        <v>3.2171581769437076</v>
      </c>
      <c r="C41" s="800">
        <f t="shared" si="6"/>
        <v>3.819918144611183</v>
      </c>
      <c r="D41" s="800">
        <f t="shared" si="6"/>
        <v>3.0544488711819353</v>
      </c>
      <c r="E41" s="800">
        <f t="shared" si="6"/>
        <v>0.80753701211306672</v>
      </c>
      <c r="F41" s="800">
        <f t="shared" si="6"/>
        <v>1.902173913043486</v>
      </c>
      <c r="G41" s="800">
        <f t="shared" si="6"/>
        <v>3.4993270524899174</v>
      </c>
      <c r="H41" s="800">
        <f t="shared" si="6"/>
        <v>3.2921810699588359</v>
      </c>
      <c r="I41" s="800">
        <f t="shared" si="6"/>
        <v>4.1891891891891815</v>
      </c>
      <c r="J41" s="800">
        <f t="shared" si="6"/>
        <v>1.449275362318833</v>
      </c>
      <c r="K41" s="800">
        <f t="shared" si="6"/>
        <v>0.92226613965742898</v>
      </c>
      <c r="L41" s="800">
        <f t="shared" si="6"/>
        <v>2.1220159151193556</v>
      </c>
      <c r="M41" s="800">
        <f t="shared" si="6"/>
        <v>2.3746701846965661</v>
      </c>
      <c r="N41" s="800">
        <f t="shared" si="6"/>
        <v>3.4153005464480874</v>
      </c>
      <c r="O41" s="800">
        <f t="shared" si="6"/>
        <v>2.1709633649932081</v>
      </c>
    </row>
    <row r="42" spans="1:15">
      <c r="A42" s="794" t="s">
        <v>1057</v>
      </c>
      <c r="B42" s="800">
        <f t="shared" ref="B42:O42" si="7">100*(B24-B14)/B14</f>
        <v>2.9870129870129833</v>
      </c>
      <c r="C42" s="800">
        <f t="shared" si="7"/>
        <v>2.2339027595269423</v>
      </c>
      <c r="D42" s="800">
        <f t="shared" si="7"/>
        <v>1.8041237113402135</v>
      </c>
      <c r="E42" s="800">
        <f t="shared" si="7"/>
        <v>2.5367156208277586</v>
      </c>
      <c r="F42" s="800">
        <f t="shared" si="7"/>
        <v>3.6000000000000036</v>
      </c>
      <c r="G42" s="800">
        <f t="shared" si="7"/>
        <v>2.7308192457737244</v>
      </c>
      <c r="H42" s="800">
        <f t="shared" si="7"/>
        <v>3.8512616201859307</v>
      </c>
      <c r="I42" s="800">
        <f t="shared" si="7"/>
        <v>3.5019455252918328</v>
      </c>
      <c r="J42" s="800">
        <f t="shared" si="7"/>
        <v>1.2987012987012987</v>
      </c>
      <c r="K42" s="800">
        <f t="shared" si="7"/>
        <v>2.7415143603133272</v>
      </c>
      <c r="L42" s="800">
        <f t="shared" si="7"/>
        <v>3.1168831168831241</v>
      </c>
      <c r="M42" s="800">
        <f t="shared" si="7"/>
        <v>2.7061855670103205</v>
      </c>
      <c r="N42" s="800">
        <f t="shared" si="7"/>
        <v>2.9062087186261594</v>
      </c>
      <c r="O42" s="800">
        <f t="shared" si="7"/>
        <v>1.8592297476759705</v>
      </c>
    </row>
    <row r="43" spans="1:15">
      <c r="A43" s="794" t="s">
        <v>1058</v>
      </c>
      <c r="B43" s="800">
        <f t="shared" ref="B43:O43" si="8">100*(B33-B24)/B24</f>
        <v>3.079625992294492</v>
      </c>
      <c r="C43" s="800">
        <f t="shared" si="8"/>
        <v>3.4579901774401476</v>
      </c>
      <c r="D43" s="800">
        <f t="shared" si="8"/>
        <v>2.7658942772782709</v>
      </c>
      <c r="E43" s="800">
        <f t="shared" si="8"/>
        <v>2.9726877871867896</v>
      </c>
      <c r="F43" s="800">
        <f t="shared" si="8"/>
        <v>3.1956010839531501</v>
      </c>
      <c r="G43" s="800">
        <f t="shared" si="8"/>
        <v>2.7848101265822822</v>
      </c>
      <c r="H43" s="800">
        <f t="shared" si="8"/>
        <v>2.9717229834272119</v>
      </c>
      <c r="I43" s="800">
        <f t="shared" si="8"/>
        <v>2.7381030731724341</v>
      </c>
      <c r="J43" s="800">
        <f t="shared" si="8"/>
        <v>2.9487179487179449</v>
      </c>
      <c r="K43" s="800">
        <f t="shared" si="8"/>
        <v>2.6960860454355084</v>
      </c>
      <c r="L43" s="800">
        <f t="shared" si="8"/>
        <v>2.6490816676429429</v>
      </c>
      <c r="M43" s="800">
        <f t="shared" si="8"/>
        <v>2.1329987452948593</v>
      </c>
      <c r="N43" s="800">
        <f t="shared" si="8"/>
        <v>3.0384904411864184</v>
      </c>
      <c r="O43" s="800">
        <f t="shared" si="8"/>
        <v>2.0905110740045827</v>
      </c>
    </row>
    <row r="44" spans="1:15">
      <c r="A44" s="794" t="s">
        <v>1055</v>
      </c>
    </row>
    <row r="45" spans="1:15">
      <c r="A45" s="794" t="s">
        <v>742</v>
      </c>
      <c r="B45" s="801">
        <f>100*(POWER(B33/B4, 1/29)-1)</f>
        <v>0.31577058722216389</v>
      </c>
      <c r="C45" s="801">
        <f t="shared" ref="C45:O45" si="9">100*(POWER(C33/C4, 1/29)-1)</f>
        <v>0.32319797101123537</v>
      </c>
      <c r="D45" s="801">
        <f t="shared" si="9"/>
        <v>0.25982337780277032</v>
      </c>
      <c r="E45" s="801">
        <f t="shared" si="9"/>
        <v>0.2153601482254297</v>
      </c>
      <c r="F45" s="801">
        <f t="shared" si="9"/>
        <v>0.2958376786322825</v>
      </c>
      <c r="G45" s="801">
        <f t="shared" si="9"/>
        <v>0.30669104604981179</v>
      </c>
      <c r="H45" s="801">
        <f t="shared" si="9"/>
        <v>0.34357244430016642</v>
      </c>
      <c r="I45" s="801">
        <f t="shared" si="9"/>
        <v>0.35397427914944934</v>
      </c>
      <c r="J45" s="801">
        <f t="shared" si="9"/>
        <v>0.19450939544618517</v>
      </c>
      <c r="K45" s="801">
        <f t="shared" si="9"/>
        <v>0.2168910438427929</v>
      </c>
      <c r="L45" s="801">
        <f t="shared" si="9"/>
        <v>0.26876433387676979</v>
      </c>
      <c r="M45" s="801">
        <f t="shared" si="9"/>
        <v>0.24608498416363034</v>
      </c>
      <c r="N45" s="801">
        <f t="shared" si="9"/>
        <v>0.31830883335770555</v>
      </c>
      <c r="O45" s="801">
        <f t="shared" si="9"/>
        <v>0.20914428658000972</v>
      </c>
    </row>
    <row r="46" spans="1:15">
      <c r="A46" s="794" t="s">
        <v>1056</v>
      </c>
      <c r="B46" s="801">
        <f t="shared" ref="B46:O46" si="10">100*(POWER(B14/B4, 1/10)-1)</f>
        <v>0.31715100942453223</v>
      </c>
      <c r="C46" s="801">
        <f t="shared" si="10"/>
        <v>0.37558010078768689</v>
      </c>
      <c r="D46" s="801">
        <f t="shared" si="10"/>
        <v>0.30132600069598947</v>
      </c>
      <c r="E46" s="801">
        <f t="shared" si="10"/>
        <v>8.0461741100079642E-2</v>
      </c>
      <c r="F46" s="801">
        <f t="shared" si="10"/>
        <v>0.18860852055402333</v>
      </c>
      <c r="G46" s="801">
        <f t="shared" si="10"/>
        <v>0.34454143204745158</v>
      </c>
      <c r="H46" s="801">
        <f t="shared" si="10"/>
        <v>0.3244401292952892</v>
      </c>
      <c r="I46" s="801">
        <f t="shared" si="10"/>
        <v>0.41122509314097666</v>
      </c>
      <c r="J46" s="801">
        <f t="shared" si="10"/>
        <v>0.1439909420713148</v>
      </c>
      <c r="K46" s="801">
        <f t="shared" si="10"/>
        <v>9.1846076149715294E-2</v>
      </c>
      <c r="L46" s="801">
        <f t="shared" si="10"/>
        <v>0.21020208387325656</v>
      </c>
      <c r="M46" s="801">
        <f t="shared" si="10"/>
        <v>0.23496696111975357</v>
      </c>
      <c r="N46" s="801">
        <f t="shared" si="10"/>
        <v>0.33639192673085017</v>
      </c>
      <c r="O46" s="801">
        <f t="shared" si="10"/>
        <v>0.21500415928303873</v>
      </c>
    </row>
    <row r="47" spans="1:15">
      <c r="A47" s="794" t="s">
        <v>1057</v>
      </c>
      <c r="B47" s="801">
        <f t="shared" ref="B47:O47" si="11">100*(POWER(B24/B14, 1/10)-1)</f>
        <v>0.29476063524995766</v>
      </c>
      <c r="C47" s="801">
        <f t="shared" si="11"/>
        <v>0.22117589699617302</v>
      </c>
      <c r="D47" s="801">
        <f t="shared" si="11"/>
        <v>0.17896420290088866</v>
      </c>
      <c r="E47" s="801">
        <f t="shared" si="11"/>
        <v>0.2508215285030424</v>
      </c>
      <c r="F47" s="801">
        <f t="shared" si="11"/>
        <v>0.35429759376450765</v>
      </c>
      <c r="G47" s="801">
        <f t="shared" si="11"/>
        <v>0.26978302074764926</v>
      </c>
      <c r="H47" s="801">
        <f t="shared" si="11"/>
        <v>0.37861005136148318</v>
      </c>
      <c r="I47" s="801">
        <f t="shared" si="11"/>
        <v>0.34479529501327821</v>
      </c>
      <c r="J47" s="801">
        <f t="shared" si="11"/>
        <v>0.12911733310529971</v>
      </c>
      <c r="K47" s="801">
        <f t="shared" si="11"/>
        <v>0.27082686190951222</v>
      </c>
      <c r="L47" s="801">
        <f t="shared" si="11"/>
        <v>0.30740097475179251</v>
      </c>
      <c r="M47" s="801">
        <f t="shared" si="11"/>
        <v>0.26737840623203279</v>
      </c>
      <c r="N47" s="801">
        <f t="shared" si="11"/>
        <v>0.28688866447159622</v>
      </c>
      <c r="O47" s="801">
        <f t="shared" si="11"/>
        <v>0.18438551709867301</v>
      </c>
    </row>
    <row r="48" spans="1:15">
      <c r="A48" s="794" t="s">
        <v>1058</v>
      </c>
      <c r="B48" s="801">
        <f t="shared" ref="B48:O48" si="12">100*(POWER(B33/B24, 1/9)-1)</f>
        <v>0.33758600308080311</v>
      </c>
      <c r="C48" s="801">
        <f t="shared" si="12"/>
        <v>0.37844153638970646</v>
      </c>
      <c r="D48" s="801">
        <f t="shared" si="12"/>
        <v>0.30360822853643388</v>
      </c>
      <c r="E48" s="801">
        <f t="shared" si="12"/>
        <v>0.32601471982485197</v>
      </c>
      <c r="F48" s="801">
        <f t="shared" si="12"/>
        <v>0.35012307050961144</v>
      </c>
      <c r="G48" s="801">
        <f t="shared" si="12"/>
        <v>0.30565946326339688</v>
      </c>
      <c r="H48" s="801">
        <f t="shared" si="12"/>
        <v>0.3259102743091935</v>
      </c>
      <c r="I48" s="801">
        <f t="shared" si="12"/>
        <v>0.30059394147610163</v>
      </c>
      <c r="J48" s="801">
        <f t="shared" si="12"/>
        <v>0.3234195902609871</v>
      </c>
      <c r="K48" s="801">
        <f t="shared" si="12"/>
        <v>0.29603531789408333</v>
      </c>
      <c r="L48" s="801">
        <f t="shared" si="12"/>
        <v>0.29093362825487468</v>
      </c>
      <c r="M48" s="801">
        <f t="shared" si="12"/>
        <v>0.23478281991577976</v>
      </c>
      <c r="N48" s="801">
        <f t="shared" si="12"/>
        <v>0.33313618081418639</v>
      </c>
      <c r="O48" s="801">
        <f t="shared" si="12"/>
        <v>0.23014885117624839</v>
      </c>
    </row>
    <row r="50" spans="1:1">
      <c r="A50" s="794" t="s">
        <v>1117</v>
      </c>
    </row>
  </sheetData>
  <pageMargins left="0.7" right="0.7" top="0.75" bottom="0.75" header="0.3" footer="0.3"/>
  <pageSetup orientation="portrait" horizontalDpi="300" verticalDpi="300" r:id="rId1"/>
</worksheet>
</file>

<file path=xl/worksheets/sheet178.xml><?xml version="1.0" encoding="utf-8"?>
<worksheet xmlns="http://schemas.openxmlformats.org/spreadsheetml/2006/main" xmlns:r="http://schemas.openxmlformats.org/officeDocument/2006/relationships">
  <dimension ref="A1:O50"/>
  <sheetViews>
    <sheetView view="pageBreakPreview" zoomScale="60" workbookViewId="0">
      <selection activeCell="R37" sqref="R37"/>
    </sheetView>
  </sheetViews>
  <sheetFormatPr defaultRowHeight="9"/>
  <cols>
    <col min="1" max="16384" width="9.140625" style="794"/>
  </cols>
  <sheetData>
    <row r="1" spans="1:15">
      <c r="A1" s="794" t="s">
        <v>1085</v>
      </c>
    </row>
    <row r="3" spans="1:15">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804">
        <f>'2'!B24</f>
        <v>53465.375843245492</v>
      </c>
      <c r="C4" s="804">
        <f>'2'!K24</f>
        <v>54637.991613955026</v>
      </c>
      <c r="D4" s="804">
        <f>'2'!T24</f>
        <v>45790.314817028157</v>
      </c>
      <c r="E4" s="804">
        <f>'2'!AC24</f>
        <v>73068.612465751779</v>
      </c>
      <c r="F4" s="804">
        <f>'2'!AL24</f>
        <v>61357.658755286539</v>
      </c>
      <c r="G4" s="804">
        <f>'2'!AU24</f>
        <v>53499.877645632798</v>
      </c>
      <c r="H4" s="804">
        <f>'2'!BD24</f>
        <v>60619.470253924359</v>
      </c>
      <c r="I4" s="804">
        <f>'2'!BM24</f>
        <v>58040.533918053981</v>
      </c>
      <c r="J4" s="804">
        <f>'2'!BV24</f>
        <v>70418.408836488641</v>
      </c>
      <c r="K4" s="804">
        <f>'2'!CE24</f>
        <v>85133.294592205784</v>
      </c>
      <c r="L4" s="804">
        <f>'2'!CN24</f>
        <v>37099.534746973681</v>
      </c>
      <c r="M4" s="804">
        <f>'2'!CW24</f>
        <v>55629.476292372077</v>
      </c>
      <c r="N4" s="804">
        <f>'2'!DF24</f>
        <v>43059.348884763975</v>
      </c>
      <c r="O4" s="804">
        <f>'2'!DO24</f>
        <v>59156.099795802525</v>
      </c>
    </row>
    <row r="5" spans="1:15">
      <c r="A5" s="794">
        <f>A4+1</f>
        <v>1981</v>
      </c>
      <c r="B5" s="804">
        <f>'2'!B25</f>
        <v>54366.549789805875</v>
      </c>
      <c r="C5" s="804">
        <f>'2'!K25</f>
        <v>56339.497410374322</v>
      </c>
      <c r="D5" s="804">
        <f>'2'!T25</f>
        <v>47449.303269624063</v>
      </c>
      <c r="E5" s="804">
        <f>'2'!AC25</f>
        <v>74359.400027333671</v>
      </c>
      <c r="F5" s="804">
        <f>'2'!AL25</f>
        <v>62693.340600784228</v>
      </c>
      <c r="G5" s="804">
        <f>'2'!AU25</f>
        <v>54932.523583148737</v>
      </c>
      <c r="H5" s="804">
        <f>'2'!BD25</f>
        <v>61991.881148921857</v>
      </c>
      <c r="I5" s="804">
        <f>'2'!BM25</f>
        <v>59564.374256587304</v>
      </c>
      <c r="J5" s="804">
        <f>'2'!BV25</f>
        <v>71596.534156221431</v>
      </c>
      <c r="K5" s="804">
        <f>'2'!CE25</f>
        <v>87493.240116711168</v>
      </c>
      <c r="L5" s="804">
        <f>'2'!CN25</f>
        <v>38042.630162118599</v>
      </c>
      <c r="M5" s="804">
        <f>'2'!CW25</f>
        <v>56741.855773109033</v>
      </c>
      <c r="N5" s="804">
        <f>'2'!DF25</f>
        <v>43898.781432278047</v>
      </c>
      <c r="O5" s="804">
        <f>'2'!DO25</f>
        <v>60311.028672585155</v>
      </c>
    </row>
    <row r="6" spans="1:15">
      <c r="A6" s="794">
        <f t="shared" ref="A6:A33" si="0">A5+1</f>
        <v>1982</v>
      </c>
      <c r="B6" s="804">
        <f>'2'!B26</f>
        <v>55550.966064082677</v>
      </c>
      <c r="C6" s="804">
        <f>'2'!K26</f>
        <v>57494.076276645181</v>
      </c>
      <c r="D6" s="804">
        <f>'2'!T26</f>
        <v>49432.274343736572</v>
      </c>
      <c r="E6" s="804">
        <f>'2'!AC26</f>
        <v>74874.39349738181</v>
      </c>
      <c r="F6" s="804">
        <f>'2'!AL26</f>
        <v>63915.796744607891</v>
      </c>
      <c r="G6" s="804">
        <f>'2'!AU26</f>
        <v>56207.06105514762</v>
      </c>
      <c r="H6" s="804">
        <f>'2'!BD26</f>
        <v>57198.6</v>
      </c>
      <c r="I6" s="804">
        <f>'2'!BM26</f>
        <v>61002.221134141968</v>
      </c>
      <c r="J6" s="804">
        <f>'2'!BV26</f>
        <v>72432.15738721918</v>
      </c>
      <c r="K6" s="804">
        <f>'2'!CE26</f>
        <v>89893.092976879067</v>
      </c>
      <c r="L6" s="804">
        <f>'2'!CN26</f>
        <v>38903.219803652843</v>
      </c>
      <c r="M6" s="804">
        <f>'2'!CW26</f>
        <v>57642.044570523401</v>
      </c>
      <c r="N6" s="804">
        <f>'2'!DF26</f>
        <v>44546.160380558955</v>
      </c>
      <c r="O6" s="804">
        <f>'2'!DO26</f>
        <v>61389.16787865082</v>
      </c>
    </row>
    <row r="7" spans="1:15">
      <c r="A7" s="794">
        <f t="shared" si="0"/>
        <v>1983</v>
      </c>
      <c r="B7" s="804">
        <f>'2'!B27</f>
        <v>56608.775260328308</v>
      </c>
      <c r="C7" s="804">
        <f>'2'!K27</f>
        <v>58376.012711856012</v>
      </c>
      <c r="D7" s="804">
        <f>'2'!T27</f>
        <v>50866.330386421345</v>
      </c>
      <c r="E7" s="804">
        <f>'2'!AC27</f>
        <v>75557.333866178393</v>
      </c>
      <c r="F7" s="804">
        <f>'2'!AL27</f>
        <v>65225.471284660161</v>
      </c>
      <c r="G7" s="804">
        <f>'2'!AU27</f>
        <v>57397.332591921324</v>
      </c>
      <c r="H7" s="804">
        <f>'2'!BD27</f>
        <v>64397.742492705205</v>
      </c>
      <c r="I7" s="804">
        <f>'2'!BM27</f>
        <v>62248.594993979103</v>
      </c>
      <c r="J7" s="804">
        <f>'2'!BV27</f>
        <v>73085.39038134279</v>
      </c>
      <c r="K7" s="804">
        <f>'2'!CE27</f>
        <v>92190.686661402637</v>
      </c>
      <c r="L7" s="804">
        <f>'2'!CN27</f>
        <v>39748.122118778643</v>
      </c>
      <c r="M7" s="804">
        <f>'2'!CW27</f>
        <v>58509.883600619753</v>
      </c>
      <c r="N7" s="804">
        <f>'2'!DF27</f>
        <v>45209.394207584206</v>
      </c>
      <c r="O7" s="804">
        <f>'2'!DO27</f>
        <v>62123.596243895801</v>
      </c>
    </row>
    <row r="8" spans="1:15">
      <c r="A8" s="794">
        <f t="shared" si="0"/>
        <v>1984</v>
      </c>
      <c r="B8" s="804">
        <f>'2'!B28</f>
        <v>57205.188025192474</v>
      </c>
      <c r="C8" s="804">
        <f>'2'!K28</f>
        <v>59010.06906934375</v>
      </c>
      <c r="D8" s="804">
        <f>'2'!T28</f>
        <v>52157.143664748815</v>
      </c>
      <c r="E8" s="804">
        <f>'2'!AC28</f>
        <v>76225.352938686818</v>
      </c>
      <c r="F8" s="804">
        <f>'2'!AL28</f>
        <v>66591.724238621086</v>
      </c>
      <c r="G8" s="804">
        <f>'2'!AU28</f>
        <v>58426.052171939155</v>
      </c>
      <c r="H8" s="804">
        <f>'2'!BD28</f>
        <v>65629.925958600332</v>
      </c>
      <c r="I8" s="804">
        <f>'2'!BM28</f>
        <v>63394.894014725498</v>
      </c>
      <c r="J8" s="804">
        <f>'2'!BV28</f>
        <v>73771.410481820363</v>
      </c>
      <c r="K8" s="804">
        <f>'2'!CE28</f>
        <v>94682.024940793126</v>
      </c>
      <c r="L8" s="804">
        <f>'2'!CN28</f>
        <v>40526.220928426592</v>
      </c>
      <c r="M8" s="804">
        <f>'2'!CW28</f>
        <v>59368.73154928202</v>
      </c>
      <c r="N8" s="804">
        <f>'2'!DF28</f>
        <v>45888.506740336081</v>
      </c>
      <c r="O8" s="804">
        <f>'2'!DO28</f>
        <v>63086.30738157306</v>
      </c>
    </row>
    <row r="9" spans="1:15">
      <c r="A9" s="794">
        <f t="shared" si="0"/>
        <v>1985</v>
      </c>
      <c r="B9" s="804">
        <f>'2'!B29</f>
        <v>57991.406825455088</v>
      </c>
      <c r="C9" s="804">
        <f>'2'!K29</f>
        <v>59661.006718873999</v>
      </c>
      <c r="D9" s="804">
        <f>'2'!T29</f>
        <v>53427.159936310003</v>
      </c>
      <c r="E9" s="804">
        <f>'2'!AC29</f>
        <v>77188.501008033229</v>
      </c>
      <c r="F9" s="804">
        <f>'2'!AL29</f>
        <v>67857.976198823162</v>
      </c>
      <c r="G9" s="804">
        <f>'2'!AU29</f>
        <v>59326.399203719018</v>
      </c>
      <c r="H9" s="804">
        <f>'2'!BD29</f>
        <v>66729.572120704615</v>
      </c>
      <c r="I9" s="804">
        <f>'2'!BM29</f>
        <v>64588.517377271812</v>
      </c>
      <c r="J9" s="804">
        <f>'2'!BV29</f>
        <v>74549.170429634847</v>
      </c>
      <c r="K9" s="804">
        <f>'2'!CE29</f>
        <v>97012.65798301858</v>
      </c>
      <c r="L9" s="804">
        <f>'2'!CN29</f>
        <v>41152.139328192636</v>
      </c>
      <c r="M9" s="804">
        <f>'2'!CW29</f>
        <v>60355.036727751562</v>
      </c>
      <c r="N9" s="804">
        <f>'2'!DF29</f>
        <v>46701.15535394258</v>
      </c>
      <c r="O9" s="804">
        <f>'2'!DO29</f>
        <v>64519.95228067493</v>
      </c>
    </row>
    <row r="10" spans="1:15">
      <c r="A10" s="794">
        <f t="shared" si="0"/>
        <v>1986</v>
      </c>
      <c r="B10" s="804">
        <f>'2'!B30</f>
        <v>59053.643029481616</v>
      </c>
      <c r="C10" s="804">
        <f>'2'!K30</f>
        <v>60455.444375553001</v>
      </c>
      <c r="D10" s="804">
        <f>'2'!T30</f>
        <v>54847.120735983328</v>
      </c>
      <c r="E10" s="804">
        <f>'2'!AC30</f>
        <v>78465.336126316033</v>
      </c>
      <c r="F10" s="804">
        <f>'2'!AL30</f>
        <v>69196.057075047021</v>
      </c>
      <c r="G10" s="804">
        <f>'2'!AU30</f>
        <v>60223.108422644851</v>
      </c>
      <c r="H10" s="804">
        <f>'2'!BD30</f>
        <v>67581.345784270336</v>
      </c>
      <c r="I10" s="804">
        <f>'2'!BM30</f>
        <v>65742.005745598668</v>
      </c>
      <c r="J10" s="804">
        <f>'2'!BV30</f>
        <v>75445.259368012004</v>
      </c>
      <c r="K10" s="804">
        <f>'2'!CE30</f>
        <v>98839.510281896146</v>
      </c>
      <c r="L10" s="804">
        <f>'2'!CN30</f>
        <v>41903.102316654673</v>
      </c>
      <c r="M10" s="804">
        <f>'2'!CW30</f>
        <v>61444.075354533881</v>
      </c>
      <c r="N10" s="804">
        <f>'2'!DF30</f>
        <v>47569.9804308928</v>
      </c>
      <c r="O10" s="804">
        <f>'2'!DO30</f>
        <v>66073.247416639017</v>
      </c>
    </row>
    <row r="11" spans="1:15">
      <c r="A11" s="794">
        <f t="shared" si="0"/>
        <v>1987</v>
      </c>
      <c r="B11" s="804">
        <f>'2'!B31</f>
        <v>59798.422603068313</v>
      </c>
      <c r="C11" s="804">
        <f>'2'!K31</f>
        <v>61227.543307898763</v>
      </c>
      <c r="D11" s="804">
        <f>'2'!T31</f>
        <v>56130.959133911441</v>
      </c>
      <c r="E11" s="804">
        <f>'2'!AC31</f>
        <v>80355.390603057429</v>
      </c>
      <c r="F11" s="804">
        <f>'2'!AL31</f>
        <v>70500.48020406568</v>
      </c>
      <c r="G11" s="804">
        <f>'2'!AU31</f>
        <v>61177.991758137221</v>
      </c>
      <c r="H11" s="804">
        <f>'2'!BD31</f>
        <v>68474.450884032121</v>
      </c>
      <c r="I11" s="804">
        <f>'2'!BM31</f>
        <v>66904.972549633283</v>
      </c>
      <c r="J11" s="804">
        <f>'2'!BV31</f>
        <v>76432.30017928897</v>
      </c>
      <c r="K11" s="804">
        <f>'2'!CE31</f>
        <v>100863.60482460141</v>
      </c>
      <c r="L11" s="804">
        <f>'2'!CN31</f>
        <v>42868.679099220863</v>
      </c>
      <c r="M11" s="804">
        <f>'2'!CW31</f>
        <v>62423.752217630368</v>
      </c>
      <c r="N11" s="804">
        <f>'2'!DF31</f>
        <v>48439.731390637775</v>
      </c>
      <c r="O11" s="804">
        <f>'2'!DO31</f>
        <v>67620.215944866912</v>
      </c>
    </row>
    <row r="12" spans="1:15">
      <c r="A12" s="794">
        <f t="shared" si="0"/>
        <v>1988</v>
      </c>
      <c r="B12" s="804">
        <f>'2'!B32</f>
        <v>60439.089630983413</v>
      </c>
      <c r="C12" s="804">
        <f>'2'!K32</f>
        <v>61979.429847600208</v>
      </c>
      <c r="D12" s="804">
        <f>'2'!T32</f>
        <v>57699.382444963259</v>
      </c>
      <c r="E12" s="804">
        <f>'2'!AC32</f>
        <v>81980.253400754358</v>
      </c>
      <c r="F12" s="804">
        <f>'2'!AL32</f>
        <v>71913.411061798019</v>
      </c>
      <c r="G12" s="804">
        <f>'2'!AU32</f>
        <v>62220.172124665318</v>
      </c>
      <c r="H12" s="804">
        <f>'2'!BD32</f>
        <v>69034.804335245717</v>
      </c>
      <c r="I12" s="804">
        <f>'2'!BM32</f>
        <v>68119.159455077504</v>
      </c>
      <c r="J12" s="804">
        <f>'2'!BV32</f>
        <v>77352.100413384629</v>
      </c>
      <c r="K12" s="804">
        <f>'2'!CE32</f>
        <v>102665.34018004287</v>
      </c>
      <c r="L12" s="804">
        <f>'2'!CN32</f>
        <v>44091.512003763295</v>
      </c>
      <c r="M12" s="804">
        <f>'2'!CW32</f>
        <v>63515.954534844037</v>
      </c>
      <c r="N12" s="804">
        <f>'2'!DF32</f>
        <v>49503.298867653502</v>
      </c>
      <c r="O12" s="804">
        <f>'2'!DO32</f>
        <v>69055.799607121706</v>
      </c>
    </row>
    <row r="13" spans="1:15">
      <c r="A13" s="794">
        <f t="shared" si="0"/>
        <v>1989</v>
      </c>
      <c r="B13" s="804">
        <f>'2'!B33</f>
        <v>61460.332133624805</v>
      </c>
      <c r="C13" s="804">
        <f>'2'!K33</f>
        <v>63157.191089630207</v>
      </c>
      <c r="D13" s="804">
        <f>'2'!T33</f>
        <v>59209.510178175464</v>
      </c>
      <c r="E13" s="804">
        <f>'2'!AC33</f>
        <v>83181.288489478087</v>
      </c>
      <c r="F13" s="804">
        <f>'2'!AL33</f>
        <v>73654.305064927976</v>
      </c>
      <c r="G13" s="804">
        <f>'2'!AU33</f>
        <v>63487.233911654897</v>
      </c>
      <c r="H13" s="804">
        <f>'2'!BD33</f>
        <v>69526.734033356654</v>
      </c>
      <c r="I13" s="804">
        <f>'2'!BM33</f>
        <v>69484.414127834083</v>
      </c>
      <c r="J13" s="804">
        <f>'2'!BV33</f>
        <v>78414.755363510834</v>
      </c>
      <c r="K13" s="804">
        <f>'2'!CE33</f>
        <v>104248.83739495126</v>
      </c>
      <c r="L13" s="804">
        <f>'2'!CN33</f>
        <v>45632.467681560185</v>
      </c>
      <c r="M13" s="804">
        <f>'2'!CW33</f>
        <v>64598.261318023018</v>
      </c>
      <c r="N13" s="804">
        <f>'2'!DF33</f>
        <v>50900.224769024411</v>
      </c>
      <c r="O13" s="804">
        <f>'2'!DO33</f>
        <v>70443.231897935999</v>
      </c>
    </row>
    <row r="14" spans="1:15">
      <c r="A14" s="794">
        <f t="shared" si="0"/>
        <v>1990</v>
      </c>
      <c r="B14" s="804">
        <f>'2'!B34</f>
        <v>62851.803585882983</v>
      </c>
      <c r="C14" s="804">
        <f>'2'!K34</f>
        <v>64761.200110022401</v>
      </c>
      <c r="D14" s="804">
        <f>'2'!T34</f>
        <v>60949.858387807028</v>
      </c>
      <c r="E14" s="804">
        <f>'2'!AC34</f>
        <v>84144.337316641831</v>
      </c>
      <c r="F14" s="804">
        <f>'2'!AL34</f>
        <v>75848.355934388761</v>
      </c>
      <c r="G14" s="804">
        <f>'2'!AU34</f>
        <v>64974.059742181911</v>
      </c>
      <c r="H14" s="804">
        <f>'2'!BD34</f>
        <v>70049.608851963363</v>
      </c>
      <c r="I14" s="804">
        <f>'2'!BM34</f>
        <v>70916.30631187807</v>
      </c>
      <c r="J14" s="804">
        <f>'2'!BV34</f>
        <v>79508.132552877272</v>
      </c>
      <c r="K14" s="804">
        <f>'2'!CE34</f>
        <v>105279.60660710734</v>
      </c>
      <c r="L14" s="804">
        <f>'2'!CN34</f>
        <v>47482.813430982991</v>
      </c>
      <c r="M14" s="804">
        <f>'2'!CW34</f>
        <v>65968.049963193116</v>
      </c>
      <c r="N14" s="804">
        <f>'2'!DF34</f>
        <v>52400.95830421937</v>
      </c>
      <c r="O14" s="804">
        <f>'2'!DO34</f>
        <v>71677.596946942271</v>
      </c>
    </row>
    <row r="15" spans="1:15">
      <c r="A15" s="794">
        <f t="shared" si="0"/>
        <v>1991</v>
      </c>
      <c r="B15" s="804">
        <f>'2'!B35</f>
        <v>63747.680949360016</v>
      </c>
      <c r="C15" s="804">
        <f>'2'!K35</f>
        <v>66529.990790581302</v>
      </c>
      <c r="D15" s="804">
        <f>'2'!T35</f>
        <v>62463.068899335718</v>
      </c>
      <c r="E15" s="804">
        <f>'2'!AC35</f>
        <v>84941.631159059485</v>
      </c>
      <c r="F15" s="804">
        <f>'2'!AL35</f>
        <v>77511.075903533856</v>
      </c>
      <c r="G15" s="804">
        <f>'2'!AU35</f>
        <v>66500.815470341142</v>
      </c>
      <c r="H15" s="804">
        <f>'2'!BD35</f>
        <v>76525.85362396056</v>
      </c>
      <c r="I15" s="804">
        <f>'2'!BM35</f>
        <v>72402.622094639562</v>
      </c>
      <c r="J15" s="804">
        <f>'2'!BV35</f>
        <v>80447.380285879277</v>
      </c>
      <c r="K15" s="804">
        <f>'2'!CE35</f>
        <v>105301.03787862381</v>
      </c>
      <c r="L15" s="804">
        <f>'2'!CN35</f>
        <v>49438.907007509813</v>
      </c>
      <c r="M15" s="804">
        <f>'2'!CW35</f>
        <v>67267.616011029488</v>
      </c>
      <c r="N15" s="804">
        <f>'2'!DF35</f>
        <v>53651.050521394507</v>
      </c>
      <c r="O15" s="804">
        <f>'2'!DO35</f>
        <v>72583.494519182554</v>
      </c>
    </row>
    <row r="16" spans="1:15">
      <c r="A16" s="794">
        <f t="shared" si="0"/>
        <v>1992</v>
      </c>
      <c r="B16" s="804">
        <f>'2'!B36</f>
        <v>64194.603013528504</v>
      </c>
      <c r="C16" s="804">
        <f>'2'!K36</f>
        <v>67934.70325130377</v>
      </c>
      <c r="D16" s="804">
        <f>'2'!T36</f>
        <v>63591.81471108766</v>
      </c>
      <c r="E16" s="804">
        <f>'2'!AC36</f>
        <v>85181.515564965812</v>
      </c>
      <c r="F16" s="804">
        <f>'2'!AL36</f>
        <v>78027.674150480845</v>
      </c>
      <c r="G16" s="804">
        <f>'2'!AU36</f>
        <v>67829.570788326469</v>
      </c>
      <c r="H16" s="804">
        <f>'2'!BD36</f>
        <v>77903.886987204125</v>
      </c>
      <c r="I16" s="804">
        <f>'2'!BM36</f>
        <v>73870.306039696341</v>
      </c>
      <c r="J16" s="804">
        <f>'2'!BV36</f>
        <v>81308.794503900397</v>
      </c>
      <c r="K16" s="804">
        <f>'2'!CE36</f>
        <v>105145.38401719469</v>
      </c>
      <c r="L16" s="804">
        <f>'2'!CN36</f>
        <v>51304.242477939246</v>
      </c>
      <c r="M16" s="804">
        <f>'2'!CW36</f>
        <v>68128.53943377902</v>
      </c>
      <c r="N16" s="804">
        <f>'2'!DF36</f>
        <v>54548.203700167018</v>
      </c>
      <c r="O16" s="804">
        <f>'2'!DO36</f>
        <v>73074.571837662574</v>
      </c>
    </row>
    <row r="17" spans="1:15">
      <c r="A17" s="794">
        <f t="shared" si="0"/>
        <v>1993</v>
      </c>
      <c r="B17" s="804">
        <f>'2'!B37</f>
        <v>64656.609257554323</v>
      </c>
      <c r="C17" s="804">
        <f>'2'!K37</f>
        <v>69293.960778149456</v>
      </c>
      <c r="D17" s="804">
        <f>'2'!T37</f>
        <v>64514.761759314963</v>
      </c>
      <c r="E17" s="804">
        <f>'2'!AC37</f>
        <v>85364.530084979531</v>
      </c>
      <c r="F17" s="804">
        <f>'2'!AL37</f>
        <v>77804.089029899085</v>
      </c>
      <c r="G17" s="804">
        <f>'2'!AU37</f>
        <v>69001.989700865568</v>
      </c>
      <c r="H17" s="804">
        <f>'2'!BD37</f>
        <v>79380.766315047993</v>
      </c>
      <c r="I17" s="804">
        <f>'2'!BM37</f>
        <v>75156.447800307869</v>
      </c>
      <c r="J17" s="804">
        <f>'2'!BV37</f>
        <v>82114.313161903658</v>
      </c>
      <c r="K17" s="804">
        <f>'2'!CE37</f>
        <v>104685.79286113696</v>
      </c>
      <c r="L17" s="804">
        <f>'2'!CN37</f>
        <v>52886.611543322011</v>
      </c>
      <c r="M17" s="804">
        <f>'2'!CW37</f>
        <v>68447.27824379575</v>
      </c>
      <c r="N17" s="804">
        <f>'2'!DF37</f>
        <v>55345.480510503672</v>
      </c>
      <c r="O17" s="804">
        <f>'2'!DO37</f>
        <v>73699.098967736776</v>
      </c>
    </row>
    <row r="18" spans="1:15">
      <c r="A18" s="794">
        <f t="shared" si="0"/>
        <v>1994</v>
      </c>
      <c r="B18" s="804">
        <f>'2'!B38</f>
        <v>65168.393430297481</v>
      </c>
      <c r="C18" s="804">
        <f>'2'!K38</f>
        <v>70451.632868301531</v>
      </c>
      <c r="D18" s="804">
        <f>'2'!T38</f>
        <v>65235.432542835326</v>
      </c>
      <c r="E18" s="804">
        <f>'2'!AC38</f>
        <v>85331.886064528037</v>
      </c>
      <c r="F18" s="804">
        <f>'2'!AL38</f>
        <v>76973.002159317068</v>
      </c>
      <c r="G18" s="804">
        <f>'2'!AU38</f>
        <v>69826.63627788439</v>
      </c>
      <c r="H18" s="804">
        <f>'2'!BD38</f>
        <v>80824.855154619159</v>
      </c>
      <c r="I18" s="804">
        <f>'2'!BM38</f>
        <v>75913.116176605705</v>
      </c>
      <c r="J18" s="804">
        <f>'2'!BV38</f>
        <v>82773.338670305937</v>
      </c>
      <c r="K18" s="804">
        <f>'2'!CE38</f>
        <v>104396.10662438457</v>
      </c>
      <c r="L18" s="804">
        <f>'2'!CN38</f>
        <v>54044.254523435942</v>
      </c>
      <c r="M18" s="804">
        <f>'2'!CW38</f>
        <v>68106.40550498011</v>
      </c>
      <c r="N18" s="804">
        <f>'2'!DF38</f>
        <v>56055.672352502377</v>
      </c>
      <c r="O18" s="804">
        <f>'2'!DO38</f>
        <v>74515.973042256694</v>
      </c>
    </row>
    <row r="19" spans="1:15">
      <c r="A19" s="794">
        <f t="shared" si="0"/>
        <v>1995</v>
      </c>
      <c r="B19" s="804">
        <f>'2'!B39</f>
        <v>65894.326855802676</v>
      </c>
      <c r="C19" s="804">
        <f>'2'!K39</f>
        <v>71563.138756513275</v>
      </c>
      <c r="D19" s="804">
        <f>'2'!T39</f>
        <v>66183.245676730017</v>
      </c>
      <c r="E19" s="804">
        <f>'2'!AC39</f>
        <v>85422.404251380474</v>
      </c>
      <c r="F19" s="804">
        <f>'2'!AL39</f>
        <v>76138.51871527097</v>
      </c>
      <c r="G19" s="804">
        <f>'2'!AU39</f>
        <v>70633.737052385346</v>
      </c>
      <c r="H19" s="804">
        <f>'2'!BD39</f>
        <v>82360.660892101354</v>
      </c>
      <c r="I19" s="804">
        <f>'2'!BM39</f>
        <v>76626.062118306465</v>
      </c>
      <c r="J19" s="804">
        <f>'2'!BV39</f>
        <v>83507.279409951196</v>
      </c>
      <c r="K19" s="804">
        <f>'2'!CE39</f>
        <v>104380.91914008652</v>
      </c>
      <c r="L19" s="804">
        <f>'2'!CN39</f>
        <v>55197.785106629395</v>
      </c>
      <c r="M19" s="804">
        <f>'2'!CW39</f>
        <v>68034.944413524747</v>
      </c>
      <c r="N19" s="804">
        <f>'2'!DF39</f>
        <v>56827.728602138232</v>
      </c>
      <c r="O19" s="804">
        <f>'2'!DO39</f>
        <v>75554.444457569218</v>
      </c>
    </row>
    <row r="20" spans="1:15">
      <c r="A20" s="794">
        <f t="shared" si="0"/>
        <v>1996</v>
      </c>
      <c r="B20" s="804">
        <f>'2'!B40</f>
        <v>66709.878575649258</v>
      </c>
      <c r="C20" s="804">
        <f>'2'!K40</f>
        <v>72837.84217272875</v>
      </c>
      <c r="D20" s="804">
        <f>'2'!T40</f>
        <v>66903.243932221521</v>
      </c>
      <c r="E20" s="804">
        <f>'2'!AC40</f>
        <v>85788.661429631378</v>
      </c>
      <c r="F20" s="804">
        <f>'2'!AL40</f>
        <v>75656.148772530025</v>
      </c>
      <c r="G20" s="804">
        <f>'2'!AU40</f>
        <v>71445.059732061578</v>
      </c>
      <c r="H20" s="804">
        <f>'2'!BD40</f>
        <v>83756.999554814087</v>
      </c>
      <c r="I20" s="804">
        <f>'2'!BM40</f>
        <v>77484.384220596694</v>
      </c>
      <c r="J20" s="804">
        <f>'2'!BV40</f>
        <v>84451.690023692412</v>
      </c>
      <c r="K20" s="804">
        <f>'2'!CE40</f>
        <v>104431.64793452907</v>
      </c>
      <c r="L20" s="804">
        <f>'2'!CN40</f>
        <v>56482.253030474363</v>
      </c>
      <c r="M20" s="804">
        <f>'2'!CW40</f>
        <v>68440.870695621066</v>
      </c>
      <c r="N20" s="804">
        <f>'2'!DF40</f>
        <v>57643.975878464837</v>
      </c>
      <c r="O20" s="804">
        <f>'2'!DO40</f>
        <v>76707.59854897848</v>
      </c>
    </row>
    <row r="21" spans="1:15">
      <c r="A21" s="794">
        <f t="shared" si="0"/>
        <v>1997</v>
      </c>
      <c r="B21" s="804">
        <f>'2'!B41</f>
        <v>67742.615098341077</v>
      </c>
      <c r="C21" s="804">
        <f>'2'!K41</f>
        <v>74010.262961034809</v>
      </c>
      <c r="D21" s="804">
        <f>'2'!T41</f>
        <v>67716.596053080561</v>
      </c>
      <c r="E21" s="804">
        <f>'2'!AC41</f>
        <v>86381.465660570946</v>
      </c>
      <c r="F21" s="804">
        <f>'2'!AL41</f>
        <v>75461.427365462223</v>
      </c>
      <c r="G21" s="804">
        <f>'2'!AU41</f>
        <v>72170.592058186201</v>
      </c>
      <c r="H21" s="804">
        <f>'2'!BD41</f>
        <v>85089.215737787279</v>
      </c>
      <c r="I21" s="804">
        <f>'2'!BM41</f>
        <v>78392.820062009268</v>
      </c>
      <c r="J21" s="804">
        <f>'2'!BV41</f>
        <v>85515.045221999564</v>
      </c>
      <c r="K21" s="804">
        <f>'2'!CE41</f>
        <v>104968.46584611888</v>
      </c>
      <c r="L21" s="804">
        <f>'2'!CN41</f>
        <v>57721.582946490227</v>
      </c>
      <c r="M21" s="804">
        <f>'2'!CW41</f>
        <v>69005.311065021539</v>
      </c>
      <c r="N21" s="804">
        <f>'2'!DF41</f>
        <v>58522.980122555629</v>
      </c>
      <c r="O21" s="804">
        <f>'2'!DO41</f>
        <v>78091.901599579767</v>
      </c>
    </row>
    <row r="22" spans="1:15">
      <c r="A22" s="794">
        <f t="shared" si="0"/>
        <v>1998</v>
      </c>
      <c r="B22" s="804">
        <f>'2'!B42</f>
        <v>69029.62247363379</v>
      </c>
      <c r="C22" s="804">
        <f>'2'!K42</f>
        <v>75394.702886603773</v>
      </c>
      <c r="D22" s="804">
        <f>'2'!T42</f>
        <v>69155.897576145449</v>
      </c>
      <c r="E22" s="804">
        <f>'2'!AC42</f>
        <v>87461.478463005929</v>
      </c>
      <c r="F22" s="804">
        <f>'2'!AL42</f>
        <v>75682.586662779053</v>
      </c>
      <c r="G22" s="804">
        <f>'2'!AU42</f>
        <v>72797.055937596553</v>
      </c>
      <c r="H22" s="804">
        <f>'2'!BD42</f>
        <v>86542.329131591585</v>
      </c>
      <c r="I22" s="804">
        <f>'2'!BM42</f>
        <v>79322.66912847296</v>
      </c>
      <c r="J22" s="804">
        <f>'2'!BV42</f>
        <v>86711.235547882505</v>
      </c>
      <c r="K22" s="804">
        <f>'2'!CE42</f>
        <v>106217.24555895657</v>
      </c>
      <c r="L22" s="804">
        <f>'2'!CN42</f>
        <v>58991.78378536024</v>
      </c>
      <c r="M22" s="804">
        <f>'2'!CW42</f>
        <v>69440.073273512229</v>
      </c>
      <c r="N22" s="804">
        <f>'2'!DF42</f>
        <v>59546.601993140212</v>
      </c>
      <c r="O22" s="804">
        <f>'2'!DO42</f>
        <v>79787.176740036753</v>
      </c>
    </row>
    <row r="23" spans="1:15">
      <c r="A23" s="794">
        <f t="shared" si="0"/>
        <v>1999</v>
      </c>
      <c r="B23" s="804">
        <f>'2'!B43</f>
        <v>70452.580338028012</v>
      </c>
      <c r="C23" s="804">
        <f>'2'!K43</f>
        <v>76886.484805154338</v>
      </c>
      <c r="D23" s="804">
        <f>'2'!T43</f>
        <v>70546.768501528888</v>
      </c>
      <c r="E23" s="804">
        <f>'2'!AC43</f>
        <v>88924.477506023512</v>
      </c>
      <c r="F23" s="804">
        <f>'2'!AL43</f>
        <v>76226.835898747493</v>
      </c>
      <c r="G23" s="804">
        <f>'2'!AU43</f>
        <v>73569.99784077701</v>
      </c>
      <c r="H23" s="804">
        <f>'2'!BD43</f>
        <v>87968.697160365919</v>
      </c>
      <c r="I23" s="804">
        <f>'2'!BM43</f>
        <v>80343.221080545176</v>
      </c>
      <c r="J23" s="804">
        <f>'2'!BV43</f>
        <v>87938.218495639871</v>
      </c>
      <c r="K23" s="804">
        <f>'2'!CE43</f>
        <v>107984.07468565476</v>
      </c>
      <c r="L23" s="804">
        <f>'2'!CN43</f>
        <v>60430.401169326236</v>
      </c>
      <c r="M23" s="804">
        <f>'2'!CW43</f>
        <v>70065.857756876692</v>
      </c>
      <c r="N23" s="804">
        <f>'2'!DF43</f>
        <v>60911.25794019545</v>
      </c>
      <c r="O23" s="804">
        <f>'2'!DO43</f>
        <v>81877.374984632377</v>
      </c>
    </row>
    <row r="24" spans="1:15">
      <c r="A24" s="794">
        <f t="shared" si="0"/>
        <v>2000</v>
      </c>
      <c r="B24" s="804">
        <f>'2'!B44</f>
        <v>72012.699823970019</v>
      </c>
      <c r="C24" s="804">
        <f>'2'!K44</f>
        <v>78368.693751616287</v>
      </c>
      <c r="D24" s="804">
        <f>'2'!T44</f>
        <v>72035.420700095376</v>
      </c>
      <c r="E24" s="804">
        <f>'2'!AC44</f>
        <v>90284.137475857511</v>
      </c>
      <c r="F24" s="804">
        <f>'2'!AL44</f>
        <v>76839.276579732395</v>
      </c>
      <c r="G24" s="804">
        <f>'2'!AU44</f>
        <v>74337.476585231387</v>
      </c>
      <c r="H24" s="804">
        <f>'2'!BD44</f>
        <v>89462.625741838783</v>
      </c>
      <c r="I24" s="804">
        <f>'2'!BM44</f>
        <v>81494.934703193081</v>
      </c>
      <c r="J24" s="804">
        <f>'2'!BV44</f>
        <v>89406.245093858568</v>
      </c>
      <c r="K24" s="804">
        <f>'2'!CE44</f>
        <v>108837.04438794457</v>
      </c>
      <c r="L24" s="804">
        <f>'2'!CN44</f>
        <v>61905.33172793869</v>
      </c>
      <c r="M24" s="804">
        <f>'2'!CW44</f>
        <v>70891.027359291664</v>
      </c>
      <c r="N24" s="804">
        <f>'2'!DF44</f>
        <v>62169.021972932911</v>
      </c>
      <c r="O24" s="804">
        <f>'2'!DO44</f>
        <v>84239.447701005352</v>
      </c>
    </row>
    <row r="25" spans="1:15">
      <c r="A25" s="794">
        <f t="shared" si="0"/>
        <v>2001</v>
      </c>
      <c r="B25" s="804">
        <f>'2'!B45</f>
        <v>73268.697821768714</v>
      </c>
      <c r="C25" s="804">
        <f>'2'!K45</f>
        <v>79757.45660016255</v>
      </c>
      <c r="D25" s="804">
        <f>'2'!T45</f>
        <v>73566.471291790949</v>
      </c>
      <c r="E25" s="804">
        <f>'2'!AC45</f>
        <v>92057.89072017993</v>
      </c>
      <c r="F25" s="804">
        <f>'2'!AL45</f>
        <v>77570.58075154791</v>
      </c>
      <c r="G25" s="804">
        <f>'2'!AU45</f>
        <v>75238.636536177684</v>
      </c>
      <c r="H25" s="804">
        <f>'2'!BD45</f>
        <v>90907.607878339317</v>
      </c>
      <c r="I25" s="804">
        <f>'2'!BM45</f>
        <v>82824.626887312479</v>
      </c>
      <c r="J25" s="804">
        <f>'2'!BV45</f>
        <v>90874.991854789943</v>
      </c>
      <c r="K25" s="804">
        <f>'2'!CE45</f>
        <v>109591.11365555185</v>
      </c>
      <c r="L25" s="804">
        <f>'2'!CN45</f>
        <v>63290.756708277106</v>
      </c>
      <c r="M25" s="804">
        <f>'2'!CW45</f>
        <v>71714.332787166641</v>
      </c>
      <c r="N25" s="804">
        <f>'2'!DF45</f>
        <v>63421.013159022819</v>
      </c>
      <c r="O25" s="804">
        <f>'2'!DO45</f>
        <v>86841.872219063123</v>
      </c>
    </row>
    <row r="26" spans="1:15">
      <c r="A26" s="794">
        <f t="shared" si="0"/>
        <v>2002</v>
      </c>
      <c r="B26" s="804">
        <f>'2'!B46</f>
        <v>74251.631582323855</v>
      </c>
      <c r="C26" s="804">
        <f>'2'!K46</f>
        <v>80905.085857144077</v>
      </c>
      <c r="D26" s="804">
        <f>'2'!T46</f>
        <v>74941.662470879543</v>
      </c>
      <c r="E26" s="804">
        <f>'2'!AC46</f>
        <v>93622.966453123678</v>
      </c>
      <c r="F26" s="804">
        <f>'2'!AL46</f>
        <v>78291.455966925147</v>
      </c>
      <c r="G26" s="804">
        <f>'2'!AU46</f>
        <v>76144.052274410118</v>
      </c>
      <c r="H26" s="804">
        <f>'2'!BD46</f>
        <v>91980.687804214424</v>
      </c>
      <c r="I26" s="804">
        <f>'2'!BM46</f>
        <v>83933.221775214624</v>
      </c>
      <c r="J26" s="804">
        <f>'2'!BV46</f>
        <v>92186.790577609921</v>
      </c>
      <c r="K26" s="804">
        <f>'2'!CE46</f>
        <v>109656.89894220396</v>
      </c>
      <c r="L26" s="804">
        <f>'2'!CN46</f>
        <v>64406.05212260539</v>
      </c>
      <c r="M26" s="804">
        <f>'2'!CW46</f>
        <v>72423.639362721398</v>
      </c>
      <c r="N26" s="804">
        <f>'2'!DF46</f>
        <v>64543.859351510844</v>
      </c>
      <c r="O26" s="804">
        <f>'2'!DO46</f>
        <v>89086.221681946074</v>
      </c>
    </row>
    <row r="27" spans="1:15">
      <c r="A27" s="794">
        <f t="shared" si="0"/>
        <v>2003</v>
      </c>
      <c r="B27" s="804">
        <f>'2'!B47</f>
        <v>75626.597526285579</v>
      </c>
      <c r="C27" s="804">
        <f>'2'!K47</f>
        <v>82258.171339726963</v>
      </c>
      <c r="D27" s="804">
        <f>'2'!T47</f>
        <v>76505.266240716708</v>
      </c>
      <c r="E27" s="804">
        <f>'2'!AC47</f>
        <v>95219.985725267688</v>
      </c>
      <c r="F27" s="804">
        <f>'2'!AL47</f>
        <v>78874.408648562923</v>
      </c>
      <c r="G27" s="804">
        <f>'2'!AU47</f>
        <v>76875.356700606761</v>
      </c>
      <c r="H27" s="804">
        <f>'2'!BD47</f>
        <v>93479.212535367871</v>
      </c>
      <c r="I27" s="804">
        <f>'2'!BM47</f>
        <v>84505.827066671452</v>
      </c>
      <c r="J27" s="804">
        <f>'2'!BV47</f>
        <v>93779.753919131545</v>
      </c>
      <c r="K27" s="804">
        <f>'2'!CE47</f>
        <v>110650.56527616303</v>
      </c>
      <c r="L27" s="804">
        <f>'2'!CN47</f>
        <v>65307.279129324612</v>
      </c>
      <c r="M27" s="804">
        <f>'2'!CW47</f>
        <v>72987.642264213995</v>
      </c>
      <c r="N27" s="804">
        <f>'2'!DF47</f>
        <v>65787.135408753209</v>
      </c>
      <c r="O27" s="804">
        <f>'2'!DO47</f>
        <v>91597.217717122621</v>
      </c>
    </row>
    <row r="28" spans="1:15">
      <c r="A28" s="794">
        <f t="shared" si="0"/>
        <v>2004</v>
      </c>
      <c r="B28" s="804">
        <f>'2'!B48</f>
        <v>77040.954223495704</v>
      </c>
      <c r="C28" s="804">
        <f>'2'!K48</f>
        <v>83627.294774168084</v>
      </c>
      <c r="D28" s="804">
        <f>'2'!T48</f>
        <v>78071.214686350213</v>
      </c>
      <c r="E28" s="804">
        <f>'2'!AC48</f>
        <v>96862.824577162406</v>
      </c>
      <c r="F28" s="804">
        <f>'2'!AL48</f>
        <v>79427.159866329923</v>
      </c>
      <c r="G28" s="804">
        <f>'2'!AU48</f>
        <v>77592.304758989951</v>
      </c>
      <c r="H28" s="804">
        <f>'2'!BD48</f>
        <v>95067.808043780562</v>
      </c>
      <c r="I28" s="804">
        <f>'2'!BM48</f>
        <v>84907.129952274758</v>
      </c>
      <c r="J28" s="804">
        <f>'2'!BV48</f>
        <v>95537.15228650911</v>
      </c>
      <c r="K28" s="804">
        <f>'2'!CE48</f>
        <v>111656.8578287585</v>
      </c>
      <c r="L28" s="804">
        <f>'2'!CN48</f>
        <v>66244.297183705217</v>
      </c>
      <c r="M28" s="804">
        <f>'2'!CW48</f>
        <v>73532.500227733239</v>
      </c>
      <c r="N28" s="804">
        <f>'2'!DF48</f>
        <v>66993.769594096579</v>
      </c>
      <c r="O28" s="804">
        <f>'2'!DO48</f>
        <v>94204.828288198056</v>
      </c>
    </row>
    <row r="29" spans="1:15">
      <c r="A29" s="794">
        <f t="shared" si="0"/>
        <v>2005</v>
      </c>
      <c r="B29" s="804">
        <f>'2'!B49</f>
        <v>78295.267177638001</v>
      </c>
      <c r="C29" s="804">
        <f>'2'!K49</f>
        <v>84915.198010945955</v>
      </c>
      <c r="D29" s="804">
        <f>'2'!T49</f>
        <v>79667.576771353662</v>
      </c>
      <c r="E29" s="804">
        <f>'2'!AC49</f>
        <v>98480.028408639526</v>
      </c>
      <c r="F29" s="804">
        <f>'2'!AL49</f>
        <v>79931.010603685761</v>
      </c>
      <c r="G29" s="804">
        <f>'2'!AU49</f>
        <v>78302.302566909129</v>
      </c>
      <c r="H29" s="804">
        <f>'2'!BD49</f>
        <v>96704.509208323754</v>
      </c>
      <c r="I29" s="804">
        <f>'2'!BM49</f>
        <v>85520.753416139982</v>
      </c>
      <c r="J29" s="804">
        <f>'2'!BV49</f>
        <v>97400.093940712206</v>
      </c>
      <c r="K29" s="804">
        <f>'2'!CE49</f>
        <v>112554.02486338191</v>
      </c>
      <c r="L29" s="804">
        <f>'2'!CN49</f>
        <v>67182.438840530973</v>
      </c>
      <c r="M29" s="804">
        <f>'2'!CW49</f>
        <v>74082.612498684059</v>
      </c>
      <c r="N29" s="804">
        <f>'2'!DF49</f>
        <v>68107.470874843333</v>
      </c>
      <c r="O29" s="804">
        <f>'2'!DO49</f>
        <v>96871.717094716732</v>
      </c>
    </row>
    <row r="30" spans="1:15">
      <c r="A30" s="794">
        <f t="shared" si="0"/>
        <v>2006</v>
      </c>
      <c r="B30" s="804">
        <f>'2'!B50</f>
        <v>79442.601323379</v>
      </c>
      <c r="C30" s="804">
        <f>'2'!K50</f>
        <v>86127.347758069125</v>
      </c>
      <c r="D30" s="804">
        <f>'2'!T50</f>
        <v>81238.112564898969</v>
      </c>
      <c r="E30" s="804">
        <f>'2'!AC50</f>
        <v>100088.27462493448</v>
      </c>
      <c r="F30" s="804">
        <f>'2'!AL50</f>
        <v>80387.05136821256</v>
      </c>
      <c r="G30" s="804">
        <f>'2'!AU50</f>
        <v>79063.606712356821</v>
      </c>
      <c r="H30" s="804">
        <f>'2'!BD50</f>
        <v>98442.259933967958</v>
      </c>
      <c r="I30" s="804">
        <f>'2'!BM50</f>
        <v>86285.544118698745</v>
      </c>
      <c r="J30" s="804">
        <f>'2'!BV50</f>
        <v>99403.293832327981</v>
      </c>
      <c r="K30" s="804">
        <f>'2'!CE50</f>
        <v>113268.7594330885</v>
      </c>
      <c r="L30" s="804">
        <f>'2'!CN50</f>
        <v>68208.215893275032</v>
      </c>
      <c r="M30" s="804">
        <f>'2'!CW50</f>
        <v>74514.73943638448</v>
      </c>
      <c r="N30" s="804">
        <f>'2'!DF50</f>
        <v>69295.192831776963</v>
      </c>
      <c r="O30" s="804">
        <f>'2'!DO50</f>
        <v>99590.56637168437</v>
      </c>
    </row>
    <row r="31" spans="1:15">
      <c r="A31" s="794">
        <f t="shared" si="0"/>
        <v>2007</v>
      </c>
      <c r="B31" s="804">
        <f>'2'!B51</f>
        <v>80495.368674954327</v>
      </c>
      <c r="C31" s="804">
        <f>'2'!K51</f>
        <v>87278.297662657467</v>
      </c>
      <c r="D31" s="804">
        <f>'2'!T51</f>
        <v>82785.219564044746</v>
      </c>
      <c r="E31" s="804">
        <f>'2'!AC51</f>
        <v>101630.74578217277</v>
      </c>
      <c r="F31" s="804">
        <f>'2'!AL51</f>
        <v>80828.660108584489</v>
      </c>
      <c r="G31" s="804">
        <f>'2'!AU51</f>
        <v>79895.100355753253</v>
      </c>
      <c r="H31" s="804">
        <f>'2'!BD51</f>
        <v>100217.47029236067</v>
      </c>
      <c r="I31" s="804">
        <f>'2'!BM51</f>
        <v>86914.377886791583</v>
      </c>
      <c r="J31" s="804">
        <f>'2'!BV51</f>
        <v>101367.38774656517</v>
      </c>
      <c r="K31" s="804">
        <f>'2'!CE51</f>
        <v>113850.67244997679</v>
      </c>
      <c r="L31" s="804">
        <f>'2'!CN51</f>
        <v>69056.666249506467</v>
      </c>
      <c r="M31" s="804">
        <f>'2'!CW51</f>
        <v>74820.659203009724</v>
      </c>
      <c r="N31" s="804">
        <f>'2'!DF51</f>
        <v>70441.185437790555</v>
      </c>
      <c r="O31" s="804">
        <f>'2'!DO51</f>
        <v>102343.99449616803</v>
      </c>
    </row>
    <row r="32" spans="1:15">
      <c r="A32" s="794">
        <f t="shared" si="0"/>
        <v>2008</v>
      </c>
      <c r="B32" s="804">
        <f>'2'!B52</f>
        <v>81428.394608581701</v>
      </c>
      <c r="C32" s="804">
        <f>'2'!K52</f>
        <v>88391.699742285651</v>
      </c>
      <c r="D32" s="804">
        <f>'2'!T52</f>
        <v>84271.647088334168</v>
      </c>
      <c r="E32" s="804">
        <f>'2'!AC52</f>
        <v>103029.70258417987</v>
      </c>
      <c r="F32" s="804">
        <f>'2'!AL52</f>
        <v>81238.97184972548</v>
      </c>
      <c r="G32" s="804">
        <f>'2'!AU52</f>
        <v>80772.14997715471</v>
      </c>
      <c r="H32" s="804">
        <f>'2'!BD52</f>
        <v>102074.54847981149</v>
      </c>
      <c r="I32" s="804">
        <f>'2'!BM52</f>
        <v>87518.665681522092</v>
      </c>
      <c r="J32" s="804">
        <f>'2'!BV52</f>
        <v>103213.62338490074</v>
      </c>
      <c r="K32" s="804">
        <f>'2'!CE52</f>
        <v>114014.07719595174</v>
      </c>
      <c r="L32" s="804">
        <f>'2'!CN52</f>
        <v>70069.506811769243</v>
      </c>
      <c r="M32" s="804">
        <f>'2'!CW52</f>
        <v>75091.121112009161</v>
      </c>
      <c r="N32" s="804">
        <f>'2'!DF52</f>
        <v>71597.578595974148</v>
      </c>
      <c r="O32" s="804">
        <f>'2'!DO52</f>
        <v>105241.36414671301</v>
      </c>
    </row>
    <row r="33" spans="1:15">
      <c r="A33" s="794">
        <f t="shared" si="0"/>
        <v>2009</v>
      </c>
      <c r="B33" s="804">
        <f>'2'!B53</f>
        <v>82202.226323498631</v>
      </c>
      <c r="C33" s="804">
        <f>'2'!K53</f>
        <v>89558.268207435831</v>
      </c>
      <c r="D33" s="804">
        <f>'2'!T53</f>
        <v>85752.026405018958</v>
      </c>
      <c r="E33" s="804">
        <f>'2'!AC53</f>
        <v>104489.29330430557</v>
      </c>
      <c r="F33" s="804">
        <f>'2'!AL53</f>
        <v>81640.895763621505</v>
      </c>
      <c r="G33" s="804">
        <f>'2'!AU53</f>
        <v>81671.015992819302</v>
      </c>
      <c r="H33" s="804">
        <f>'2'!BD53</f>
        <v>104095.87592590781</v>
      </c>
      <c r="I33" s="804">
        <f>'2'!BM53</f>
        <v>88273.440142451058</v>
      </c>
      <c r="J33" s="804">
        <f>'2'!BV53</f>
        <v>104936.00513386112</v>
      </c>
      <c r="K33" s="804">
        <f>'2'!CE53</f>
        <v>114315.93587860769</v>
      </c>
      <c r="L33" s="804">
        <f>'2'!CN53</f>
        <v>71709.066521506349</v>
      </c>
      <c r="M33" s="804">
        <f>'2'!CW53</f>
        <v>75310.422675216469</v>
      </c>
      <c r="N33" s="804">
        <f>'2'!DF53</f>
        <v>72797.432306083458</v>
      </c>
      <c r="O33" s="804">
        <f>'2'!DO53</f>
        <v>108284.13534283839</v>
      </c>
    </row>
    <row r="34" spans="1:15">
      <c r="A34" s="794" t="s">
        <v>1053</v>
      </c>
    </row>
    <row r="35" spans="1:15">
      <c r="A35" s="794" t="s">
        <v>742</v>
      </c>
      <c r="B35" s="805">
        <f>B33-B4</f>
        <v>28736.850480253139</v>
      </c>
      <c r="C35" s="805">
        <f t="shared" ref="C35:O35" si="1">C33-C4</f>
        <v>34920.276593480805</v>
      </c>
      <c r="D35" s="805">
        <f t="shared" si="1"/>
        <v>39961.711587990801</v>
      </c>
      <c r="E35" s="805">
        <f t="shared" si="1"/>
        <v>31420.680838553788</v>
      </c>
      <c r="F35" s="805">
        <f t="shared" si="1"/>
        <v>20283.237008334967</v>
      </c>
      <c r="G35" s="805">
        <f t="shared" si="1"/>
        <v>28171.138347186505</v>
      </c>
      <c r="H35" s="805">
        <f t="shared" si="1"/>
        <v>43476.405671983448</v>
      </c>
      <c r="I35" s="805">
        <f t="shared" si="1"/>
        <v>30232.906224397077</v>
      </c>
      <c r="J35" s="805">
        <f t="shared" si="1"/>
        <v>34517.596297372482</v>
      </c>
      <c r="K35" s="805">
        <f t="shared" si="1"/>
        <v>29182.641286401908</v>
      </c>
      <c r="L35" s="805">
        <f t="shared" si="1"/>
        <v>34609.531774532668</v>
      </c>
      <c r="M35" s="805">
        <f t="shared" si="1"/>
        <v>19680.946382844391</v>
      </c>
      <c r="N35" s="805">
        <f t="shared" si="1"/>
        <v>29738.083421319483</v>
      </c>
      <c r="O35" s="805">
        <f t="shared" si="1"/>
        <v>49128.035547035863</v>
      </c>
    </row>
    <row r="36" spans="1:15">
      <c r="A36" s="794" t="s">
        <v>1056</v>
      </c>
      <c r="B36" s="805">
        <f t="shared" ref="B36:O36" si="2">B14-B4</f>
        <v>9386.4277426374902</v>
      </c>
      <c r="C36" s="805">
        <f t="shared" si="2"/>
        <v>10123.208496067375</v>
      </c>
      <c r="D36" s="805">
        <f t="shared" si="2"/>
        <v>15159.543570778871</v>
      </c>
      <c r="E36" s="805">
        <f t="shared" si="2"/>
        <v>11075.724850890052</v>
      </c>
      <c r="F36" s="805">
        <f t="shared" si="2"/>
        <v>14490.697179102222</v>
      </c>
      <c r="G36" s="805">
        <f t="shared" si="2"/>
        <v>11474.182096549113</v>
      </c>
      <c r="H36" s="805">
        <f t="shared" si="2"/>
        <v>9430.1385980390041</v>
      </c>
      <c r="I36" s="805">
        <f t="shared" si="2"/>
        <v>12875.772393824089</v>
      </c>
      <c r="J36" s="805">
        <f t="shared" si="2"/>
        <v>9089.7237163886311</v>
      </c>
      <c r="K36" s="805">
        <f t="shared" si="2"/>
        <v>20146.312014901559</v>
      </c>
      <c r="L36" s="805">
        <f t="shared" si="2"/>
        <v>10383.27868400931</v>
      </c>
      <c r="M36" s="805">
        <f t="shared" si="2"/>
        <v>10338.573670821039</v>
      </c>
      <c r="N36" s="805">
        <f t="shared" si="2"/>
        <v>9341.6094194553953</v>
      </c>
      <c r="O36" s="805">
        <f t="shared" si="2"/>
        <v>12521.497151139745</v>
      </c>
    </row>
    <row r="37" spans="1:15">
      <c r="A37" s="794" t="s">
        <v>1057</v>
      </c>
      <c r="B37" s="805">
        <f t="shared" ref="B37:O37" si="3">B24-B14</f>
        <v>9160.8962380870362</v>
      </c>
      <c r="C37" s="805">
        <f t="shared" si="3"/>
        <v>13607.493641593886</v>
      </c>
      <c r="D37" s="805">
        <f t="shared" si="3"/>
        <v>11085.562312288348</v>
      </c>
      <c r="E37" s="805">
        <f t="shared" si="3"/>
        <v>6139.8001592156797</v>
      </c>
      <c r="F37" s="805">
        <f t="shared" si="3"/>
        <v>990.92064534363453</v>
      </c>
      <c r="G37" s="805">
        <f t="shared" si="3"/>
        <v>9363.4168430494756</v>
      </c>
      <c r="H37" s="805">
        <f t="shared" si="3"/>
        <v>19413.01688987542</v>
      </c>
      <c r="I37" s="805">
        <f t="shared" si="3"/>
        <v>10578.628391315011</v>
      </c>
      <c r="J37" s="805">
        <f t="shared" si="3"/>
        <v>9898.1125409812958</v>
      </c>
      <c r="K37" s="805">
        <f t="shared" si="3"/>
        <v>3557.4377808372228</v>
      </c>
      <c r="L37" s="805">
        <f t="shared" si="3"/>
        <v>14422.518296955699</v>
      </c>
      <c r="M37" s="805">
        <f t="shared" si="3"/>
        <v>4922.9773960985476</v>
      </c>
      <c r="N37" s="805">
        <f t="shared" si="3"/>
        <v>9768.0636687135411</v>
      </c>
      <c r="O37" s="805">
        <f t="shared" si="3"/>
        <v>12561.850754063082</v>
      </c>
    </row>
    <row r="38" spans="1:15">
      <c r="A38" s="794" t="s">
        <v>1058</v>
      </c>
      <c r="B38" s="805">
        <f t="shared" ref="B38:O38" si="4">B33-B24</f>
        <v>10189.526499528612</v>
      </c>
      <c r="C38" s="805">
        <f t="shared" si="4"/>
        <v>11189.574455819544</v>
      </c>
      <c r="D38" s="805">
        <f t="shared" si="4"/>
        <v>13716.605704923582</v>
      </c>
      <c r="E38" s="805">
        <f t="shared" si="4"/>
        <v>14205.155828448056</v>
      </c>
      <c r="F38" s="805">
        <f t="shared" si="4"/>
        <v>4801.61918388911</v>
      </c>
      <c r="G38" s="805">
        <f t="shared" si="4"/>
        <v>7333.5394075879158</v>
      </c>
      <c r="H38" s="805">
        <f t="shared" si="4"/>
        <v>14633.250184069024</v>
      </c>
      <c r="I38" s="805">
        <f t="shared" si="4"/>
        <v>6778.5054392579768</v>
      </c>
      <c r="J38" s="805">
        <f t="shared" si="4"/>
        <v>15529.760040002555</v>
      </c>
      <c r="K38" s="805">
        <f t="shared" si="4"/>
        <v>5478.8914906631253</v>
      </c>
      <c r="L38" s="805">
        <f t="shared" si="4"/>
        <v>9803.7347935676589</v>
      </c>
      <c r="M38" s="805">
        <f t="shared" si="4"/>
        <v>4419.3953159248049</v>
      </c>
      <c r="N38" s="805">
        <f t="shared" si="4"/>
        <v>10628.410333150547</v>
      </c>
      <c r="O38" s="805">
        <f t="shared" si="4"/>
        <v>24044.687641833036</v>
      </c>
    </row>
    <row r="39" spans="1:15">
      <c r="A39" s="794" t="s">
        <v>1054</v>
      </c>
    </row>
    <row r="40" spans="1:15">
      <c r="A40" s="794" t="s">
        <v>742</v>
      </c>
      <c r="B40" s="800">
        <f>100*(B33-B4)/B4</f>
        <v>53.74852421220487</v>
      </c>
      <c r="C40" s="800">
        <f t="shared" ref="C40:O40" si="5">100*(C33-C4)/C4</f>
        <v>63.912079419408705</v>
      </c>
      <c r="D40" s="800">
        <f t="shared" si="5"/>
        <v>87.271100335676536</v>
      </c>
      <c r="E40" s="800">
        <f t="shared" si="5"/>
        <v>43.001611469331067</v>
      </c>
      <c r="F40" s="800">
        <f t="shared" si="5"/>
        <v>33.05738422848048</v>
      </c>
      <c r="G40" s="800">
        <f t="shared" si="5"/>
        <v>52.656453784406217</v>
      </c>
      <c r="H40" s="800">
        <f t="shared" si="5"/>
        <v>71.720200605297904</v>
      </c>
      <c r="I40" s="800">
        <f t="shared" si="5"/>
        <v>52.089297226455876</v>
      </c>
      <c r="J40" s="800">
        <f>100*(J33-J4)/J4</f>
        <v>49.017858920275025</v>
      </c>
      <c r="K40" s="800">
        <f t="shared" si="5"/>
        <v>34.278764173510169</v>
      </c>
      <c r="L40" s="800">
        <f t="shared" si="5"/>
        <v>93.288317523593392</v>
      </c>
      <c r="M40" s="800">
        <f t="shared" si="5"/>
        <v>35.37862963046274</v>
      </c>
      <c r="N40" s="800">
        <f t="shared" si="5"/>
        <v>69.063012310996513</v>
      </c>
      <c r="O40" s="800">
        <f t="shared" si="5"/>
        <v>83.048131497204935</v>
      </c>
    </row>
    <row r="41" spans="1:15">
      <c r="A41" s="794" t="s">
        <v>1056</v>
      </c>
      <c r="B41" s="800">
        <f t="shared" ref="B41:O41" si="6">100*(B14-B4)/B4</f>
        <v>17.556086709569662</v>
      </c>
      <c r="C41" s="800">
        <f t="shared" si="6"/>
        <v>18.527782952918457</v>
      </c>
      <c r="D41" s="800">
        <f t="shared" si="6"/>
        <v>33.106441026567161</v>
      </c>
      <c r="E41" s="800">
        <f t="shared" si="6"/>
        <v>15.157978887420901</v>
      </c>
      <c r="F41" s="800">
        <f t="shared" si="6"/>
        <v>23.616770054567496</v>
      </c>
      <c r="G41" s="800">
        <f t="shared" si="6"/>
        <v>21.447118388850658</v>
      </c>
      <c r="H41" s="800">
        <f t="shared" si="6"/>
        <v>15.556286715370165</v>
      </c>
      <c r="I41" s="800">
        <f t="shared" si="6"/>
        <v>22.184103978097578</v>
      </c>
      <c r="J41" s="800">
        <f t="shared" si="6"/>
        <v>12.908164024971006</v>
      </c>
      <c r="K41" s="800">
        <f t="shared" si="6"/>
        <v>23.664433652431462</v>
      </c>
      <c r="L41" s="800">
        <f t="shared" si="6"/>
        <v>27.98762506005902</v>
      </c>
      <c r="M41" s="800">
        <f t="shared" si="6"/>
        <v>18.584704296845349</v>
      </c>
      <c r="N41" s="800">
        <f t="shared" si="6"/>
        <v>21.694729858678404</v>
      </c>
      <c r="O41" s="800">
        <f t="shared" si="6"/>
        <v>21.166874074460569</v>
      </c>
    </row>
    <row r="42" spans="1:15">
      <c r="A42" s="794" t="s">
        <v>1057</v>
      </c>
      <c r="B42" s="800">
        <f t="shared" ref="B42:O42" si="7">100*(B24-B14)/B14</f>
        <v>14.575391182799162</v>
      </c>
      <c r="C42" s="800">
        <f t="shared" si="7"/>
        <v>21.011799686349544</v>
      </c>
      <c r="D42" s="800">
        <f t="shared" si="7"/>
        <v>18.188003394124383</v>
      </c>
      <c r="E42" s="800">
        <f t="shared" si="7"/>
        <v>7.2967478917935074</v>
      </c>
      <c r="F42" s="800">
        <f t="shared" si="7"/>
        <v>1.3064497353124074</v>
      </c>
      <c r="G42" s="800">
        <f t="shared" si="7"/>
        <v>14.411007839441863</v>
      </c>
      <c r="H42" s="800">
        <f t="shared" si="7"/>
        <v>27.7132409559933</v>
      </c>
      <c r="I42" s="800">
        <f t="shared" si="7"/>
        <v>14.917060604922046</v>
      </c>
      <c r="J42" s="800">
        <f t="shared" si="7"/>
        <v>12.449182521547097</v>
      </c>
      <c r="K42" s="800">
        <f t="shared" si="7"/>
        <v>3.3790378739856184</v>
      </c>
      <c r="L42" s="800">
        <f t="shared" si="7"/>
        <v>30.374186478901578</v>
      </c>
      <c r="M42" s="800">
        <f t="shared" si="7"/>
        <v>7.4626692752708674</v>
      </c>
      <c r="N42" s="800">
        <f t="shared" si="7"/>
        <v>18.64100196794876</v>
      </c>
      <c r="O42" s="800">
        <f t="shared" si="7"/>
        <v>17.525490933187548</v>
      </c>
    </row>
    <row r="43" spans="1:15">
      <c r="A43" s="794" t="s">
        <v>1058</v>
      </c>
      <c r="B43" s="800">
        <f t="shared" ref="B43:O43" si="8">100*(B33-B24)/B24</f>
        <v>14.149624336313169</v>
      </c>
      <c r="C43" s="800">
        <f t="shared" si="8"/>
        <v>14.278117855688732</v>
      </c>
      <c r="D43" s="800">
        <f t="shared" si="8"/>
        <v>19.041473724474855</v>
      </c>
      <c r="E43" s="800">
        <f t="shared" si="8"/>
        <v>15.733833456897781</v>
      </c>
      <c r="F43" s="800">
        <f t="shared" si="8"/>
        <v>6.248912532260376</v>
      </c>
      <c r="G43" s="800">
        <f t="shared" si="8"/>
        <v>9.8651982075012601</v>
      </c>
      <c r="H43" s="800">
        <f t="shared" si="8"/>
        <v>16.356830646013027</v>
      </c>
      <c r="I43" s="800">
        <f t="shared" si="8"/>
        <v>8.317701540525789</v>
      </c>
      <c r="J43" s="800">
        <f t="shared" si="8"/>
        <v>17.369882857399315</v>
      </c>
      <c r="K43" s="800">
        <f t="shared" si="8"/>
        <v>5.0340318606354941</v>
      </c>
      <c r="L43" s="800">
        <f t="shared" si="8"/>
        <v>15.836656585014477</v>
      </c>
      <c r="M43" s="800">
        <f t="shared" si="8"/>
        <v>6.234068655157607</v>
      </c>
      <c r="N43" s="800">
        <f t="shared" si="8"/>
        <v>17.095990890411517</v>
      </c>
      <c r="O43" s="800">
        <f t="shared" si="8"/>
        <v>28.543263634842269</v>
      </c>
    </row>
    <row r="44" spans="1:15">
      <c r="A44" s="794" t="s">
        <v>1055</v>
      </c>
    </row>
    <row r="45" spans="1:15">
      <c r="A45" s="794" t="s">
        <v>742</v>
      </c>
      <c r="B45" s="801">
        <f>100*(POWER(B33/B4, 1/29)-1)</f>
        <v>1.4943244176855108</v>
      </c>
      <c r="C45" s="801">
        <f t="shared" ref="C45:O45" si="9">100*(POWER(C33/C4, 1/29)-1)</f>
        <v>1.7186008845981204</v>
      </c>
      <c r="D45" s="801">
        <f t="shared" si="9"/>
        <v>2.1869751009147453</v>
      </c>
      <c r="E45" s="801">
        <f t="shared" si="9"/>
        <v>1.2410367456682669</v>
      </c>
      <c r="F45" s="801">
        <f t="shared" si="9"/>
        <v>0.98972887385191388</v>
      </c>
      <c r="G45" s="801">
        <f t="shared" si="9"/>
        <v>1.4693797886601967</v>
      </c>
      <c r="H45" s="801">
        <f t="shared" si="9"/>
        <v>1.8819595085278307</v>
      </c>
      <c r="I45" s="801">
        <f t="shared" si="9"/>
        <v>1.456356971791628</v>
      </c>
      <c r="J45" s="801">
        <f t="shared" si="9"/>
        <v>1.3850069206190252</v>
      </c>
      <c r="K45" s="801">
        <f t="shared" si="9"/>
        <v>1.0215542646551778</v>
      </c>
      <c r="L45" s="801">
        <f t="shared" si="9"/>
        <v>2.2984748215948647</v>
      </c>
      <c r="M45" s="801">
        <f t="shared" si="9"/>
        <v>1.0499750952330134</v>
      </c>
      <c r="N45" s="801">
        <f t="shared" si="9"/>
        <v>1.8271866434026229</v>
      </c>
      <c r="O45" s="801">
        <f t="shared" si="9"/>
        <v>2.1066378058514745</v>
      </c>
    </row>
    <row r="46" spans="1:15">
      <c r="A46" s="794" t="s">
        <v>1056</v>
      </c>
      <c r="B46" s="801">
        <f t="shared" ref="B46:O46" si="10">100*(POWER(B14/B4, 1/10)-1)</f>
        <v>1.6306052673089377</v>
      </c>
      <c r="C46" s="801">
        <f t="shared" si="10"/>
        <v>1.7143003481237207</v>
      </c>
      <c r="D46" s="801">
        <f t="shared" si="10"/>
        <v>2.9010738917042866</v>
      </c>
      <c r="E46" s="801">
        <f t="shared" si="10"/>
        <v>1.4213538173551532</v>
      </c>
      <c r="F46" s="801">
        <f t="shared" si="10"/>
        <v>2.1427953809602718</v>
      </c>
      <c r="G46" s="801">
        <f t="shared" si="10"/>
        <v>1.9620882361265801</v>
      </c>
      <c r="H46" s="801">
        <f t="shared" si="10"/>
        <v>1.4563789027471241</v>
      </c>
      <c r="I46" s="801">
        <f t="shared" si="10"/>
        <v>2.0237942474949477</v>
      </c>
      <c r="J46" s="801">
        <f t="shared" si="10"/>
        <v>1.2214453972646311</v>
      </c>
      <c r="K46" s="801">
        <f t="shared" si="10"/>
        <v>2.146733073718754</v>
      </c>
      <c r="L46" s="801">
        <f t="shared" si="10"/>
        <v>2.4983320119635666</v>
      </c>
      <c r="M46" s="801">
        <f t="shared" si="10"/>
        <v>1.7191839827573885</v>
      </c>
      <c r="N46" s="801">
        <f t="shared" si="10"/>
        <v>1.9828576452022517</v>
      </c>
      <c r="O46" s="801">
        <f t="shared" si="10"/>
        <v>1.9385355897570733</v>
      </c>
    </row>
    <row r="47" spans="1:15">
      <c r="A47" s="794" t="s">
        <v>1057</v>
      </c>
      <c r="B47" s="801">
        <f t="shared" ref="B47:O47" si="11">100*(POWER(B24/B14, 1/10)-1)</f>
        <v>1.3699272624527525</v>
      </c>
      <c r="C47" s="801">
        <f t="shared" si="11"/>
        <v>1.9254815534528014</v>
      </c>
      <c r="D47" s="801">
        <f t="shared" si="11"/>
        <v>1.685104573680718</v>
      </c>
      <c r="E47" s="801">
        <f t="shared" si="11"/>
        <v>0.70676744127424751</v>
      </c>
      <c r="F47" s="801">
        <f t="shared" si="11"/>
        <v>0.12988320414277776</v>
      </c>
      <c r="G47" s="801">
        <f t="shared" si="11"/>
        <v>1.3553741411156617</v>
      </c>
      <c r="H47" s="801">
        <f t="shared" si="11"/>
        <v>2.4763368528856855</v>
      </c>
      <c r="I47" s="801">
        <f t="shared" si="11"/>
        <v>1.400115782191369</v>
      </c>
      <c r="J47" s="801">
        <f t="shared" si="11"/>
        <v>1.1802225348052309</v>
      </c>
      <c r="K47" s="801">
        <f t="shared" si="11"/>
        <v>0.33287306641813785</v>
      </c>
      <c r="L47" s="801">
        <f t="shared" si="11"/>
        <v>2.6878736739655906</v>
      </c>
      <c r="M47" s="801">
        <f t="shared" si="11"/>
        <v>0.7223296929758094</v>
      </c>
      <c r="N47" s="801">
        <f t="shared" si="11"/>
        <v>1.7240120338698706</v>
      </c>
      <c r="O47" s="801">
        <f t="shared" si="11"/>
        <v>1.6279598649326044</v>
      </c>
    </row>
    <row r="48" spans="1:15">
      <c r="A48" s="794" t="s">
        <v>1058</v>
      </c>
      <c r="B48" s="801">
        <f t="shared" ref="B48:O48" si="12">100*(POWER(B33/B24, 1/9)-1)</f>
        <v>1.4813074917406688</v>
      </c>
      <c r="C48" s="801">
        <f t="shared" si="12"/>
        <v>1.4939937371287737</v>
      </c>
      <c r="D48" s="801">
        <f t="shared" si="12"/>
        <v>1.955561703252795</v>
      </c>
      <c r="E48" s="801">
        <f t="shared" si="12"/>
        <v>1.6368387886891655</v>
      </c>
      <c r="F48" s="801">
        <f t="shared" si="12"/>
        <v>0.67576625184848638</v>
      </c>
      <c r="G48" s="801">
        <f t="shared" si="12"/>
        <v>1.0508604635699026</v>
      </c>
      <c r="H48" s="801">
        <f t="shared" si="12"/>
        <v>1.6974841559885601</v>
      </c>
      <c r="I48" s="801">
        <f t="shared" si="12"/>
        <v>0.89171231849409782</v>
      </c>
      <c r="J48" s="801">
        <f t="shared" si="12"/>
        <v>1.7954857327857621</v>
      </c>
      <c r="K48" s="801">
        <f t="shared" si="12"/>
        <v>0.54720533582059971</v>
      </c>
      <c r="L48" s="801">
        <f t="shared" si="12"/>
        <v>1.6468680209123621</v>
      </c>
      <c r="M48" s="801">
        <f t="shared" si="12"/>
        <v>0.67420334800685211</v>
      </c>
      <c r="N48" s="801">
        <f t="shared" si="12"/>
        <v>1.7690641099231241</v>
      </c>
      <c r="O48" s="801">
        <f t="shared" si="12"/>
        <v>2.829231798656795</v>
      </c>
    </row>
    <row r="50" spans="1:1">
      <c r="A50" s="794" t="s">
        <v>1078</v>
      </c>
    </row>
  </sheetData>
  <pageMargins left="0.7" right="0.7" top="0.75" bottom="0.75" header="0.3" footer="0.3"/>
  <pageSetup orientation="portrait" horizontalDpi="300" verticalDpi="300" r:id="rId1"/>
</worksheet>
</file>

<file path=xl/worksheets/sheet179.xml><?xml version="1.0" encoding="utf-8"?>
<worksheet xmlns="http://schemas.openxmlformats.org/spreadsheetml/2006/main" xmlns:r="http://schemas.openxmlformats.org/officeDocument/2006/relationships">
  <dimension ref="A1:O50"/>
  <sheetViews>
    <sheetView view="pageBreakPreview" zoomScale="60" workbookViewId="0">
      <selection activeCell="R37" sqref="R37"/>
    </sheetView>
  </sheetViews>
  <sheetFormatPr defaultRowHeight="9"/>
  <cols>
    <col min="1" max="16384" width="9.140625" style="794"/>
  </cols>
  <sheetData>
    <row r="1" spans="1:15">
      <c r="A1" s="794" t="s">
        <v>1086</v>
      </c>
    </row>
    <row r="3" spans="1:15">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804">
        <f>'A8'!B13</f>
        <v>169.75044358674236</v>
      </c>
      <c r="C4" s="804">
        <f>'A8'!C13</f>
        <v>281.45261097117725</v>
      </c>
      <c r="D4" s="804">
        <f>'A8'!D13</f>
        <v>256.20088264359686</v>
      </c>
      <c r="E4" s="804">
        <f>'A8'!E13</f>
        <v>187.87180238970865</v>
      </c>
      <c r="F4" s="804">
        <f>'A8'!F13</f>
        <v>186.34604641050382</v>
      </c>
      <c r="G4" s="804">
        <f>'A8'!G13</f>
        <v>344.04186080511147</v>
      </c>
      <c r="H4" s="804">
        <f>'A8'!H13</f>
        <v>373.00299942074338</v>
      </c>
      <c r="I4" s="804">
        <f>'A8'!I13</f>
        <v>591.46993468433936</v>
      </c>
      <c r="J4" s="804">
        <f>'A8'!J13</f>
        <v>334.22067320279899</v>
      </c>
      <c r="K4" s="804">
        <f>'A8'!K13</f>
        <v>247.11422371103831</v>
      </c>
      <c r="L4" s="804">
        <f>'A8'!L13</f>
        <v>47.65901420734636</v>
      </c>
      <c r="M4" s="804">
        <f>'A8'!M13</f>
        <v>402.27678848375473</v>
      </c>
      <c r="N4" s="804">
        <f>'A8'!N13</f>
        <v>388.91424045865256</v>
      </c>
      <c r="O4" s="804">
        <f>'A8'!O13</f>
        <v>536.53595567199227</v>
      </c>
    </row>
    <row r="5" spans="1:15">
      <c r="A5" s="794">
        <f>A4+1</f>
        <v>1981</v>
      </c>
      <c r="B5" s="804">
        <f>'A8'!B14</f>
        <v>307.307704100156</v>
      </c>
      <c r="C5" s="804">
        <f>'A8'!C14</f>
        <v>512.74358811948048</v>
      </c>
      <c r="D5" s="804">
        <f>'A8'!D14</f>
        <v>456.15820330809294</v>
      </c>
      <c r="E5" s="804">
        <f>'A8'!E14</f>
        <v>345.28393831415508</v>
      </c>
      <c r="F5" s="804">
        <f>'A8'!F14</f>
        <v>344.86654758848033</v>
      </c>
      <c r="G5" s="804">
        <f>'A8'!G14</f>
        <v>618.80089134586228</v>
      </c>
      <c r="H5" s="804">
        <f>'A8'!H14</f>
        <v>680.64882768891596</v>
      </c>
      <c r="I5" s="804">
        <f>'A8'!I14</f>
        <v>1135.1465756446937</v>
      </c>
      <c r="J5" s="804">
        <f>'A8'!J14</f>
        <v>600.85199184875205</v>
      </c>
      <c r="K5" s="804">
        <f>'A8'!K14</f>
        <v>451.41519202589592</v>
      </c>
      <c r="L5" s="804">
        <f>'A8'!L14</f>
        <v>89.375211601955186</v>
      </c>
      <c r="M5" s="804">
        <f>'A8'!M14</f>
        <v>746.09574322401193</v>
      </c>
      <c r="N5" s="804">
        <f>'A8'!N14</f>
        <v>686.3680802630173</v>
      </c>
      <c r="O5" s="804">
        <f>'A8'!O14</f>
        <v>962.30161622913738</v>
      </c>
    </row>
    <row r="6" spans="1:15">
      <c r="A6" s="794">
        <f t="shared" ref="A6:A33" si="0">A5+1</f>
        <v>1982</v>
      </c>
      <c r="B6" s="804">
        <f>'A8'!B15</f>
        <v>420.43648017242475</v>
      </c>
      <c r="C6" s="804">
        <f>'A8'!C15</f>
        <v>696.31206732581063</v>
      </c>
      <c r="D6" s="804">
        <f>'A8'!D15</f>
        <v>632.7100940474586</v>
      </c>
      <c r="E6" s="804">
        <f>'A8'!E15</f>
        <v>486.31056365240659</v>
      </c>
      <c r="F6" s="804">
        <f>'A8'!F15</f>
        <v>493.62145910514846</v>
      </c>
      <c r="G6" s="804">
        <f>'A8'!G15</f>
        <v>858.68706798869914</v>
      </c>
      <c r="H6" s="804">
        <f>'A8'!H15</f>
        <v>937.81140693523196</v>
      </c>
      <c r="I6" s="804">
        <f>'A8'!I15</f>
        <v>1667.4908015326876</v>
      </c>
      <c r="J6" s="804">
        <f>'A8'!J15</f>
        <v>828.34353125805126</v>
      </c>
      <c r="K6" s="804">
        <f>'A8'!K15</f>
        <v>629.43336376034711</v>
      </c>
      <c r="L6" s="804">
        <f>'A8'!L15</f>
        <v>130.55796701833523</v>
      </c>
      <c r="M6" s="804">
        <f>'A8'!M15</f>
        <v>1055.2564258793761</v>
      </c>
      <c r="N6" s="804">
        <f>'A8'!N15</f>
        <v>918.1154115545213</v>
      </c>
      <c r="O6" s="804">
        <f>'A8'!O15</f>
        <v>1322.2030995463635</v>
      </c>
    </row>
    <row r="7" spans="1:15">
      <c r="A7" s="794">
        <f t="shared" si="0"/>
        <v>1983</v>
      </c>
      <c r="B7" s="804">
        <f>'A8'!B16</f>
        <v>519.8221467172832</v>
      </c>
      <c r="C7" s="804">
        <f>'A8'!C16</f>
        <v>845.5746995630509</v>
      </c>
      <c r="D7" s="804">
        <f>'A8'!D16</f>
        <v>772.30958811353332</v>
      </c>
      <c r="E7" s="804">
        <f>'A8'!E16</f>
        <v>614.63000657666566</v>
      </c>
      <c r="F7" s="804">
        <f>'A8'!F16</f>
        <v>626.85512487543099</v>
      </c>
      <c r="G7" s="804">
        <f>'A8'!G16</f>
        <v>1059.2972463018175</v>
      </c>
      <c r="H7" s="804">
        <f>'A8'!H16</f>
        <v>1153.5368945749183</v>
      </c>
      <c r="I7" s="804">
        <f>'A8'!I16</f>
        <v>2159.6349166396758</v>
      </c>
      <c r="J7" s="804">
        <f>'A8'!J16</f>
        <v>1023.3816174412066</v>
      </c>
      <c r="K7" s="804">
        <f>'A8'!K16</f>
        <v>790.70190537747146</v>
      </c>
      <c r="L7" s="804">
        <f>'A8'!L16</f>
        <v>163.25647566943891</v>
      </c>
      <c r="M7" s="804">
        <f>'A8'!M16</f>
        <v>1330.0499816167683</v>
      </c>
      <c r="N7" s="804">
        <f>'A8'!N16</f>
        <v>1101.4723348313273</v>
      </c>
      <c r="O7" s="804">
        <f>'A8'!O16</f>
        <v>1642.4651921026059</v>
      </c>
    </row>
    <row r="8" spans="1:15">
      <c r="A8" s="794">
        <f t="shared" si="0"/>
        <v>1984</v>
      </c>
      <c r="B8" s="804">
        <f>'A8'!B17</f>
        <v>613.92716581140837</v>
      </c>
      <c r="C8" s="804">
        <f>'A8'!C17</f>
        <v>974.23748534780179</v>
      </c>
      <c r="D8" s="804">
        <f>'A8'!D17</f>
        <v>904.57485182101743</v>
      </c>
      <c r="E8" s="804">
        <f>'A8'!E17</f>
        <v>732.54812989954883</v>
      </c>
      <c r="F8" s="804">
        <f>'A8'!F17</f>
        <v>763.31422993517981</v>
      </c>
      <c r="G8" s="804">
        <f>'A8'!G17</f>
        <v>1240.3207066025871</v>
      </c>
      <c r="H8" s="804">
        <f>'A8'!H17</f>
        <v>1340.2299053297777</v>
      </c>
      <c r="I8" s="804">
        <f>'A8'!I17</f>
        <v>2561.8942259969881</v>
      </c>
      <c r="J8" s="804">
        <f>'A8'!J17</f>
        <v>1176.3560897899538</v>
      </c>
      <c r="K8" s="804">
        <f>'A8'!K17</f>
        <v>955.96952727463668</v>
      </c>
      <c r="L8" s="804">
        <f>'A8'!L17</f>
        <v>192.51488190922325</v>
      </c>
      <c r="M8" s="804">
        <f>'A8'!M17</f>
        <v>1592.4230563706378</v>
      </c>
      <c r="N8" s="804">
        <f>'A8'!N17</f>
        <v>1262.9978808900139</v>
      </c>
      <c r="O8" s="804">
        <f>'A8'!O17</f>
        <v>1948.5873857065706</v>
      </c>
    </row>
    <row r="9" spans="1:15">
      <c r="A9" s="794">
        <f t="shared" si="0"/>
        <v>1985</v>
      </c>
      <c r="B9" s="804">
        <f>'A8'!B18</f>
        <v>708.65051859452603</v>
      </c>
      <c r="C9" s="804">
        <f>'A8'!C18</f>
        <v>1092.0027479386806</v>
      </c>
      <c r="D9" s="804">
        <f>'A8'!D18</f>
        <v>1029.7953198612001</v>
      </c>
      <c r="E9" s="804">
        <f>'A8'!E18</f>
        <v>842.96066686059544</v>
      </c>
      <c r="F9" s="804">
        <f>'A8'!F18</f>
        <v>896.69271094318867</v>
      </c>
      <c r="G9" s="804">
        <f>'A8'!G18</f>
        <v>1399.9499306918481</v>
      </c>
      <c r="H9" s="804">
        <f>'A8'!H18</f>
        <v>1530.0010333585185</v>
      </c>
      <c r="I9" s="804">
        <f>'A8'!I18</f>
        <v>2938.4030494493632</v>
      </c>
      <c r="J9" s="804">
        <f>'A8'!J18</f>
        <v>1333.5654113231844</v>
      </c>
      <c r="K9" s="804">
        <f>'A8'!K18</f>
        <v>1128.6854346511616</v>
      </c>
      <c r="L9" s="804">
        <f>'A8'!L18</f>
        <v>223.96440602428643</v>
      </c>
      <c r="M9" s="804">
        <f>'A8'!M18</f>
        <v>1853.3851825282793</v>
      </c>
      <c r="N9" s="804">
        <f>'A8'!N18</f>
        <v>1402.6865257335653</v>
      </c>
      <c r="O9" s="804">
        <f>'A8'!O18</f>
        <v>2240.9975127990583</v>
      </c>
    </row>
    <row r="10" spans="1:15">
      <c r="A10" s="794">
        <f t="shared" si="0"/>
        <v>1986</v>
      </c>
      <c r="B10" s="804">
        <f>'A8'!B19</f>
        <v>803.4179075034499</v>
      </c>
      <c r="C10" s="804">
        <f>'A8'!C19</f>
        <v>1192.4723386393882</v>
      </c>
      <c r="D10" s="804">
        <f>'A8'!D19</f>
        <v>1140.5523401165481</v>
      </c>
      <c r="E10" s="804">
        <f>'A8'!E19</f>
        <v>960.03121391136824</v>
      </c>
      <c r="F10" s="804">
        <f>'A8'!F19</f>
        <v>1026.6382232353635</v>
      </c>
      <c r="G10" s="804">
        <f>'A8'!G19</f>
        <v>1531.5534315916047</v>
      </c>
      <c r="H10" s="804">
        <f>'A8'!H19</f>
        <v>1694.1335728727065</v>
      </c>
      <c r="I10" s="804">
        <f>'A8'!I19</f>
        <v>3195.4309103250671</v>
      </c>
      <c r="J10" s="804">
        <f>'A8'!J19</f>
        <v>1490.1145822915528</v>
      </c>
      <c r="K10" s="804">
        <f>'A8'!K19</f>
        <v>1312.1496654400571</v>
      </c>
      <c r="L10" s="804">
        <f>'A8'!L19</f>
        <v>259.31336736392126</v>
      </c>
      <c r="M10" s="804">
        <f>'A8'!M19</f>
        <v>2081.1898013653595</v>
      </c>
      <c r="N10" s="804">
        <f>'A8'!N19</f>
        <v>1532.3016500387114</v>
      </c>
      <c r="O10" s="804">
        <f>'A8'!O19</f>
        <v>2482.4265559482192</v>
      </c>
    </row>
    <row r="11" spans="1:15">
      <c r="A11" s="794">
        <f t="shared" si="0"/>
        <v>1987</v>
      </c>
      <c r="B11" s="804">
        <f>'A8'!B20</f>
        <v>875.27521172953982</v>
      </c>
      <c r="C11" s="804">
        <f>'A8'!C20</f>
        <v>1281.5272674391088</v>
      </c>
      <c r="D11" s="804">
        <f>'A8'!D20</f>
        <v>1223.6280584795063</v>
      </c>
      <c r="E11" s="804">
        <f>'A8'!E20</f>
        <v>1074.7792217943393</v>
      </c>
      <c r="F11" s="804">
        <f>'A8'!F20</f>
        <v>1158.3332598157494</v>
      </c>
      <c r="G11" s="804">
        <f>'A8'!G20</f>
        <v>1652.2811240137978</v>
      </c>
      <c r="H11" s="804">
        <f>'A8'!H20</f>
        <v>1852.0294569538642</v>
      </c>
      <c r="I11" s="804">
        <f>'A8'!I20</f>
        <v>3374.5442943634266</v>
      </c>
      <c r="J11" s="804">
        <f>'A8'!J20</f>
        <v>1637.8358480164954</v>
      </c>
      <c r="K11" s="804">
        <f>'A8'!K20</f>
        <v>1473.9813722049259</v>
      </c>
      <c r="L11" s="804">
        <f>'A8'!L20</f>
        <v>295.5305212141833</v>
      </c>
      <c r="M11" s="804">
        <f>'A8'!M20</f>
        <v>2292.0757677767228</v>
      </c>
      <c r="N11" s="804">
        <f>'A8'!N20</f>
        <v>1641.308534135002</v>
      </c>
      <c r="O11" s="804">
        <f>'A8'!O20</f>
        <v>2682.3206014355728</v>
      </c>
    </row>
    <row r="12" spans="1:15">
      <c r="A12" s="794">
        <f t="shared" si="0"/>
        <v>1988</v>
      </c>
      <c r="B12" s="804">
        <f>'A8'!B21</f>
        <v>942.70627962053391</v>
      </c>
      <c r="C12" s="804">
        <f>'A8'!C21</f>
        <v>1354.9277470612071</v>
      </c>
      <c r="D12" s="804">
        <f>'A8'!D21</f>
        <v>1295.3524005870704</v>
      </c>
      <c r="E12" s="804">
        <f>'A8'!E21</f>
        <v>1184.504614916335</v>
      </c>
      <c r="F12" s="804">
        <f>'A8'!F21</f>
        <v>1286.657308822608</v>
      </c>
      <c r="G12" s="804">
        <f>'A8'!G21</f>
        <v>1763.6320061528045</v>
      </c>
      <c r="H12" s="804">
        <f>'A8'!H21</f>
        <v>1984.6583084916786</v>
      </c>
      <c r="I12" s="804">
        <f>'A8'!I21</f>
        <v>3513.5813233094209</v>
      </c>
      <c r="J12" s="804">
        <f>'A8'!J21</f>
        <v>1754.2383249552731</v>
      </c>
      <c r="K12" s="804">
        <f>'A8'!K21</f>
        <v>1605.9505069755423</v>
      </c>
      <c r="L12" s="804">
        <f>'A8'!L21</f>
        <v>340.04628367679192</v>
      </c>
      <c r="M12" s="804">
        <f>'A8'!M21</f>
        <v>2470.7013638962708</v>
      </c>
      <c r="N12" s="804">
        <f>'A8'!N21</f>
        <v>1737.6990737009701</v>
      </c>
      <c r="O12" s="804">
        <f>'A8'!O21</f>
        <v>2851.074526428069</v>
      </c>
    </row>
    <row r="13" spans="1:15">
      <c r="A13" s="794">
        <f t="shared" si="0"/>
        <v>1989</v>
      </c>
      <c r="B13" s="804">
        <f>'A8'!B22</f>
        <v>1003.4453572047311</v>
      </c>
      <c r="C13" s="804">
        <f>'A8'!C22</f>
        <v>1435.6218909889596</v>
      </c>
      <c r="D13" s="804">
        <f>'A8'!D22</f>
        <v>1364.9847695556457</v>
      </c>
      <c r="E13" s="804">
        <f>'A8'!E22</f>
        <v>1284.7357669439607</v>
      </c>
      <c r="F13" s="804">
        <f>'A8'!F22</f>
        <v>1412.4997242271043</v>
      </c>
      <c r="G13" s="804">
        <f>'A8'!G22</f>
        <v>1877.3597670556846</v>
      </c>
      <c r="H13" s="804">
        <f>'A8'!H22</f>
        <v>2099.9470650628523</v>
      </c>
      <c r="I13" s="804">
        <f>'A8'!I22</f>
        <v>3595.0957117793946</v>
      </c>
      <c r="J13" s="804">
        <f>'A8'!J22</f>
        <v>1843.9521751051775</v>
      </c>
      <c r="K13" s="804">
        <f>'A8'!K22</f>
        <v>1713.1115168403956</v>
      </c>
      <c r="L13" s="804">
        <f>'A8'!L22</f>
        <v>386.19709963538088</v>
      </c>
      <c r="M13" s="804">
        <f>'A8'!M22</f>
        <v>2610.2356003511468</v>
      </c>
      <c r="N13" s="804">
        <f>'A8'!N22</f>
        <v>1824.1286534644689</v>
      </c>
      <c r="O13" s="804">
        <f>'A8'!O22</f>
        <v>2992.3954083447575</v>
      </c>
    </row>
    <row r="14" spans="1:15">
      <c r="A14" s="794">
        <f t="shared" si="0"/>
        <v>1990</v>
      </c>
      <c r="B14" s="804">
        <f>'A8'!B23</f>
        <v>1065.8618924167799</v>
      </c>
      <c r="C14" s="804">
        <f>'A8'!C23</f>
        <v>1506.0207083143771</v>
      </c>
      <c r="D14" s="804">
        <f>'A8'!D23</f>
        <v>1432.8596286977283</v>
      </c>
      <c r="E14" s="804">
        <f>'A8'!E23</f>
        <v>1384.2999806998091</v>
      </c>
      <c r="F14" s="804">
        <f>'A8'!F23</f>
        <v>1527.7971852482999</v>
      </c>
      <c r="G14" s="804">
        <f>'A8'!G23</f>
        <v>1996.9033680592095</v>
      </c>
      <c r="H14" s="804">
        <f>'A8'!H23</f>
        <v>2190.0839832750348</v>
      </c>
      <c r="I14" s="804">
        <f>'A8'!I23</f>
        <v>3620.8481301024945</v>
      </c>
      <c r="J14" s="804">
        <f>'A8'!J23</f>
        <v>1939.6758951539921</v>
      </c>
      <c r="K14" s="804">
        <f>'A8'!K23</f>
        <v>1801.3313610950211</v>
      </c>
      <c r="L14" s="804">
        <f>'A8'!L23</f>
        <v>442.38362407667273</v>
      </c>
      <c r="M14" s="804">
        <f>'A8'!M23</f>
        <v>2705.6701535918219</v>
      </c>
      <c r="N14" s="804">
        <f>'A8'!N23</f>
        <v>1894.2663500009128</v>
      </c>
      <c r="O14" s="804">
        <f>'A8'!O23</f>
        <v>3114.8652559275847</v>
      </c>
    </row>
    <row r="15" spans="1:15">
      <c r="A15" s="794">
        <f t="shared" si="0"/>
        <v>1991</v>
      </c>
      <c r="B15" s="804">
        <f>'A8'!B24</f>
        <v>1138.6889279543918</v>
      </c>
      <c r="C15" s="804">
        <f>'A8'!C24</f>
        <v>1565.6175059381492</v>
      </c>
      <c r="D15" s="804">
        <f>'A8'!D24</f>
        <v>1491.8378383542947</v>
      </c>
      <c r="E15" s="804">
        <f>'A8'!E24</f>
        <v>1484.1158961822605</v>
      </c>
      <c r="F15" s="804">
        <f>'A8'!F24</f>
        <v>1623.1897899674104</v>
      </c>
      <c r="G15" s="804">
        <f>'A8'!G24</f>
        <v>2095.7455894737232</v>
      </c>
      <c r="H15" s="804">
        <f>'A8'!H24</f>
        <v>2299.8239735573407</v>
      </c>
      <c r="I15" s="804">
        <f>'A8'!I24</f>
        <v>3546.433280218615</v>
      </c>
      <c r="J15" s="804">
        <f>'A8'!J24</f>
        <v>1996.011747860771</v>
      </c>
      <c r="K15" s="804">
        <f>'A8'!K24</f>
        <v>1877.1684636877533</v>
      </c>
      <c r="L15" s="804">
        <f>'A8'!L24</f>
        <v>493.98621289403087</v>
      </c>
      <c r="M15" s="804">
        <f>'A8'!M24</f>
        <v>2769.5920126792639</v>
      </c>
      <c r="N15" s="804">
        <f>'A8'!N24</f>
        <v>1925.8951308713986</v>
      </c>
      <c r="O15" s="804">
        <f>'A8'!O24</f>
        <v>3213.5993062510638</v>
      </c>
    </row>
    <row r="16" spans="1:15">
      <c r="A16" s="794">
        <f t="shared" si="0"/>
        <v>1992</v>
      </c>
      <c r="B16" s="804">
        <f>'A8'!B25</f>
        <v>1223.9807810307188</v>
      </c>
      <c r="C16" s="804">
        <f>'A8'!C25</f>
        <v>1622.3006764195102</v>
      </c>
      <c r="D16" s="804">
        <f>'A8'!D25</f>
        <v>1548.7796665238975</v>
      </c>
      <c r="E16" s="804">
        <f>'A8'!E25</f>
        <v>1572.3962097745812</v>
      </c>
      <c r="F16" s="804">
        <f>'A8'!F25</f>
        <v>1701.6930916153851</v>
      </c>
      <c r="G16" s="804">
        <f>'A8'!G25</f>
        <v>2181.5494390725639</v>
      </c>
      <c r="H16" s="804">
        <f>'A8'!H25</f>
        <v>2368.4725614345793</v>
      </c>
      <c r="I16" s="804">
        <f>'A8'!I25</f>
        <v>3400.5419862829222</v>
      </c>
      <c r="J16" s="804">
        <f>'A8'!J25</f>
        <v>2029.908766580656</v>
      </c>
      <c r="K16" s="804">
        <f>'A8'!K25</f>
        <v>1965.5434388578337</v>
      </c>
      <c r="L16" s="804">
        <f>'A8'!L25</f>
        <v>542.43210079860478</v>
      </c>
      <c r="M16" s="804">
        <f>'A8'!M25</f>
        <v>2863.4802792169385</v>
      </c>
      <c r="N16" s="804">
        <f>'A8'!N25</f>
        <v>1944.2501524586876</v>
      </c>
      <c r="O16" s="804">
        <f>'A8'!O25</f>
        <v>3284.3729167356296</v>
      </c>
    </row>
    <row r="17" spans="1:15">
      <c r="A17" s="794">
        <f t="shared" si="0"/>
        <v>1993</v>
      </c>
      <c r="B17" s="804">
        <f>'A8'!B26</f>
        <v>1309.90467326406</v>
      </c>
      <c r="C17" s="804">
        <f>'A8'!C26</f>
        <v>1675.5089235386276</v>
      </c>
      <c r="D17" s="804">
        <f>'A8'!D26</f>
        <v>1612.4841160272426</v>
      </c>
      <c r="E17" s="804">
        <f>'A8'!E26</f>
        <v>1661.1931404059596</v>
      </c>
      <c r="F17" s="804">
        <f>'A8'!F26</f>
        <v>1766.7469497193651</v>
      </c>
      <c r="G17" s="804">
        <f>'A8'!G26</f>
        <v>2252.9017934917256</v>
      </c>
      <c r="H17" s="804">
        <f>'A8'!H26</f>
        <v>2399.5099994905604</v>
      </c>
      <c r="I17" s="804">
        <f>'A8'!I26</f>
        <v>3199.4992478468503</v>
      </c>
      <c r="J17" s="804">
        <f>'A8'!J26</f>
        <v>2065.3803774821558</v>
      </c>
      <c r="K17" s="804">
        <f>'A8'!K26</f>
        <v>2051.0929729850072</v>
      </c>
      <c r="L17" s="804">
        <f>'A8'!L26</f>
        <v>579.00323127911099</v>
      </c>
      <c r="M17" s="804">
        <f>'A8'!M26</f>
        <v>2966.9672788710309</v>
      </c>
      <c r="N17" s="804">
        <f>'A8'!N26</f>
        <v>1973.3921041796939</v>
      </c>
      <c r="O17" s="804">
        <f>'A8'!O26</f>
        <v>3316.8758928353063</v>
      </c>
    </row>
    <row r="18" spans="1:15">
      <c r="A18" s="794">
        <f t="shared" si="0"/>
        <v>1994</v>
      </c>
      <c r="B18" s="804">
        <f>'A8'!B27</f>
        <v>1393.7325817952369</v>
      </c>
      <c r="C18" s="804">
        <f>'A8'!C27</f>
        <v>1727.9934149903647</v>
      </c>
      <c r="D18" s="804">
        <f>'A8'!D27</f>
        <v>1690.3432410160524</v>
      </c>
      <c r="E18" s="804">
        <f>'A8'!E27</f>
        <v>1759.5817134301174</v>
      </c>
      <c r="F18" s="804">
        <f>'A8'!F27</f>
        <v>1858.1551522111072</v>
      </c>
      <c r="G18" s="804">
        <f>'A8'!G27</f>
        <v>2308.6438517480879</v>
      </c>
      <c r="H18" s="804">
        <f>'A8'!H27</f>
        <v>2422.3347255986009</v>
      </c>
      <c r="I18" s="804">
        <f>'A8'!I27</f>
        <v>2987.4788265044285</v>
      </c>
      <c r="J18" s="804">
        <f>'A8'!J27</f>
        <v>2115.4513882949259</v>
      </c>
      <c r="K18" s="804">
        <f>'A8'!K27</f>
        <v>2145.0369057175394</v>
      </c>
      <c r="L18" s="804">
        <f>'A8'!L27</f>
        <v>600.34522161703592</v>
      </c>
      <c r="M18" s="804">
        <f>'A8'!M27</f>
        <v>3089.0077419926261</v>
      </c>
      <c r="N18" s="804">
        <f>'A8'!N27</f>
        <v>2004.0525375412635</v>
      </c>
      <c r="O18" s="804">
        <f>'A8'!O27</f>
        <v>3336.087500990956</v>
      </c>
    </row>
    <row r="19" spans="1:15">
      <c r="A19" s="794">
        <f t="shared" si="0"/>
        <v>1995</v>
      </c>
      <c r="B19" s="804">
        <f>'A8'!B28</f>
        <v>1474.0267043861293</v>
      </c>
      <c r="C19" s="804">
        <f>'A8'!C28</f>
        <v>1784.5310289784788</v>
      </c>
      <c r="D19" s="804">
        <f>'A8'!D28</f>
        <v>1751.8199904036042</v>
      </c>
      <c r="E19" s="804">
        <f>'A8'!E28</f>
        <v>1865.9818775167792</v>
      </c>
      <c r="F19" s="804">
        <f>'A8'!F28</f>
        <v>1946.1999679628971</v>
      </c>
      <c r="G19" s="804">
        <f>'A8'!G28</f>
        <v>2355.3836619612885</v>
      </c>
      <c r="H19" s="804">
        <f>'A8'!H28</f>
        <v>2449.7745496850271</v>
      </c>
      <c r="I19" s="804">
        <f>'A8'!I28</f>
        <v>2793.0591709519804</v>
      </c>
      <c r="J19" s="804">
        <f>'A8'!J28</f>
        <v>2172.4289264845675</v>
      </c>
      <c r="K19" s="804">
        <f>'A8'!K28</f>
        <v>2231.6499130494503</v>
      </c>
      <c r="L19" s="804">
        <f>'A8'!L28</f>
        <v>621.06529136434506</v>
      </c>
      <c r="M19" s="804">
        <f>'A8'!M28</f>
        <v>3229.0065827606832</v>
      </c>
      <c r="N19" s="804">
        <f>'A8'!N28</f>
        <v>2026.3847836380937</v>
      </c>
      <c r="O19" s="804">
        <f>'A8'!O28</f>
        <v>3388.2946111054889</v>
      </c>
    </row>
    <row r="20" spans="1:15">
      <c r="A20" s="794">
        <f t="shared" si="0"/>
        <v>1996</v>
      </c>
      <c r="B20" s="804">
        <f>'A8'!B29</f>
        <v>1561.1320041328129</v>
      </c>
      <c r="C20" s="804">
        <f>'A8'!C29</f>
        <v>1858.8876928287821</v>
      </c>
      <c r="D20" s="804">
        <f>'A8'!D29</f>
        <v>1791.3525082962142</v>
      </c>
      <c r="E20" s="804">
        <f>'A8'!E29</f>
        <v>1963.7740104010854</v>
      </c>
      <c r="F20" s="804">
        <f>'A8'!F29</f>
        <v>2088.1117577909372</v>
      </c>
      <c r="G20" s="804">
        <f>'A8'!G29</f>
        <v>2393.482670983376</v>
      </c>
      <c r="H20" s="804">
        <f>'A8'!H29</f>
        <v>2476.7046968982904</v>
      </c>
      <c r="I20" s="804">
        <f>'A8'!I29</f>
        <v>2635.8492074470287</v>
      </c>
      <c r="J20" s="804">
        <f>'A8'!J29</f>
        <v>2237.9629595214924</v>
      </c>
      <c r="K20" s="804">
        <f>'A8'!K29</f>
        <v>2310.8231468690719</v>
      </c>
      <c r="L20" s="804">
        <f>'A8'!L29</f>
        <v>643.76882208582776</v>
      </c>
      <c r="M20" s="804">
        <f>'A8'!M29</f>
        <v>3392.3757955099063</v>
      </c>
      <c r="N20" s="804">
        <f>'A8'!N29</f>
        <v>2037.8326603864684</v>
      </c>
      <c r="O20" s="804">
        <f>'A8'!O29</f>
        <v>3461.6374018226979</v>
      </c>
    </row>
    <row r="21" spans="1:15">
      <c r="A21" s="794">
        <f t="shared" si="0"/>
        <v>1997</v>
      </c>
      <c r="B21" s="804">
        <f>'A8'!B30</f>
        <v>1626.273727508624</v>
      </c>
      <c r="C21" s="804">
        <f>'A8'!C30</f>
        <v>1949.3089785427251</v>
      </c>
      <c r="D21" s="804">
        <f>'A8'!D30</f>
        <v>1838.1012548873098</v>
      </c>
      <c r="E21" s="804">
        <f>'A8'!E30</f>
        <v>2080.4055155852679</v>
      </c>
      <c r="F21" s="804">
        <f>'A8'!F30</f>
        <v>2273.9206922140002</v>
      </c>
      <c r="G21" s="804">
        <f>'A8'!G30</f>
        <v>2415.9726362615429</v>
      </c>
      <c r="H21" s="804">
        <f>'A8'!H30</f>
        <v>2518.9547842700199</v>
      </c>
      <c r="I21" s="804">
        <f>'A8'!I30</f>
        <v>2520.9394660922276</v>
      </c>
      <c r="J21" s="804">
        <f>'A8'!J30</f>
        <v>2308.8200001349646</v>
      </c>
      <c r="K21" s="804">
        <f>'A8'!K30</f>
        <v>2391.8966751937951</v>
      </c>
      <c r="L21" s="804">
        <f>'A8'!L30</f>
        <v>664.86876420754766</v>
      </c>
      <c r="M21" s="804">
        <f>'A8'!M30</f>
        <v>3565.5914667062157</v>
      </c>
      <c r="N21" s="804">
        <f>'A8'!N30</f>
        <v>2043.339251734357</v>
      </c>
      <c r="O21" s="804">
        <f>'A8'!O30</f>
        <v>3553.3364003539946</v>
      </c>
    </row>
    <row r="22" spans="1:15">
      <c r="A22" s="794">
        <f t="shared" si="0"/>
        <v>1998</v>
      </c>
      <c r="B22" s="804">
        <f>'A8'!B31</f>
        <v>1674.9596677608922</v>
      </c>
      <c r="C22" s="804">
        <f>'A8'!C31</f>
        <v>2037.0078160473806</v>
      </c>
      <c r="D22" s="804">
        <f>'A8'!D31</f>
        <v>1917.2879697344511</v>
      </c>
      <c r="E22" s="804">
        <f>'A8'!E31</f>
        <v>2217.3864982971095</v>
      </c>
      <c r="F22" s="804">
        <f>'A8'!F31</f>
        <v>2492.0857959084428</v>
      </c>
      <c r="G22" s="804">
        <f>'A8'!G31</f>
        <v>2436.763240774741</v>
      </c>
      <c r="H22" s="804">
        <f>'A8'!H31</f>
        <v>2576.7292749844523</v>
      </c>
      <c r="I22" s="804">
        <f>'A8'!I31</f>
        <v>2427.1823471531225</v>
      </c>
      <c r="J22" s="804">
        <f>'A8'!J31</f>
        <v>2355.037438540066</v>
      </c>
      <c r="K22" s="804">
        <f>'A8'!K31</f>
        <v>2487.6390394754012</v>
      </c>
      <c r="L22" s="804">
        <f>'A8'!L31</f>
        <v>701.68639792480406</v>
      </c>
      <c r="M22" s="804">
        <f>'A8'!M31</f>
        <v>3757.4518103194459</v>
      </c>
      <c r="N22" s="804">
        <f>'A8'!N31</f>
        <v>2059.4244370014908</v>
      </c>
      <c r="O22" s="804">
        <f>'A8'!O31</f>
        <v>3661.6200198188599</v>
      </c>
    </row>
    <row r="23" spans="1:15">
      <c r="A23" s="794">
        <f t="shared" si="0"/>
        <v>1999</v>
      </c>
      <c r="B23" s="804">
        <f>'A8'!B32</f>
        <v>1728.3913979222943</v>
      </c>
      <c r="C23" s="804">
        <f>'A8'!C32</f>
        <v>2143.4757791836787</v>
      </c>
      <c r="D23" s="804">
        <f>'A8'!D32</f>
        <v>2011.8980014039255</v>
      </c>
      <c r="E23" s="804">
        <f>'A8'!E32</f>
        <v>2375.869667305341</v>
      </c>
      <c r="F23" s="804">
        <f>'A8'!F32</f>
        <v>2763.4498522277531</v>
      </c>
      <c r="G23" s="804">
        <f>'A8'!G32</f>
        <v>2470.1789016346843</v>
      </c>
      <c r="H23" s="804">
        <f>'A8'!H32</f>
        <v>2662.8615607653605</v>
      </c>
      <c r="I23" s="804">
        <f>'A8'!I32</f>
        <v>2331.0846379199661</v>
      </c>
      <c r="J23" s="804">
        <f>'A8'!J32</f>
        <v>2429.4307947936709</v>
      </c>
      <c r="K23" s="804">
        <f>'A8'!K32</f>
        <v>2553.5638709238428</v>
      </c>
      <c r="L23" s="804">
        <f>'A8'!L32</f>
        <v>734.75470445799067</v>
      </c>
      <c r="M23" s="804">
        <f>'A8'!M32</f>
        <v>3963.1857945153106</v>
      </c>
      <c r="N23" s="804">
        <f>'A8'!N32</f>
        <v>2100.5602745895048</v>
      </c>
      <c r="O23" s="804">
        <f>'A8'!O32</f>
        <v>3794.0966917860087</v>
      </c>
    </row>
    <row r="24" spans="1:15">
      <c r="A24" s="794">
        <f t="shared" si="0"/>
        <v>2000</v>
      </c>
      <c r="B24" s="804">
        <f>'A8'!B33</f>
        <v>1778.0297143472039</v>
      </c>
      <c r="C24" s="804">
        <f>'A8'!C33</f>
        <v>2254.4499114418059</v>
      </c>
      <c r="D24" s="804">
        <f>'A8'!D33</f>
        <v>2138.4867297588039</v>
      </c>
      <c r="E24" s="804">
        <f>'A8'!E33</f>
        <v>2541.0633893913841</v>
      </c>
      <c r="F24" s="804">
        <f>'A8'!F33</f>
        <v>3064.7723621637556</v>
      </c>
      <c r="G24" s="804">
        <f>'A8'!G33</f>
        <v>2505.5504905702987</v>
      </c>
      <c r="H24" s="804">
        <f>'A8'!H33</f>
        <v>2764.5273139466403</v>
      </c>
      <c r="I24" s="804">
        <f>'A8'!I33</f>
        <v>2252.5390268186934</v>
      </c>
      <c r="J24" s="804">
        <f>'A8'!J33</f>
        <v>2466.2778496673823</v>
      </c>
      <c r="K24" s="804">
        <f>'A8'!K33</f>
        <v>2573.1877981317643</v>
      </c>
      <c r="L24" s="804">
        <f>'A8'!L33</f>
        <v>776.34169344319196</v>
      </c>
      <c r="M24" s="804">
        <f>'A8'!M33</f>
        <v>4228.6972889055378</v>
      </c>
      <c r="N24" s="804">
        <f>'A8'!N33</f>
        <v>2147.7157375638417</v>
      </c>
      <c r="O24" s="804">
        <f>'A8'!O33</f>
        <v>3951.4441451273001</v>
      </c>
    </row>
    <row r="25" spans="1:15">
      <c r="A25" s="794">
        <f t="shared" si="0"/>
        <v>2001</v>
      </c>
      <c r="B25" s="804">
        <f>'A8'!B34</f>
        <v>1847.3377993484864</v>
      </c>
      <c r="C25" s="804">
        <f>'A8'!C34</f>
        <v>2372.1128321543256</v>
      </c>
      <c r="D25" s="804">
        <f>'A8'!D34</f>
        <v>2291.199923602901</v>
      </c>
      <c r="E25" s="804">
        <f>'A8'!E34</f>
        <v>2716.0728109050851</v>
      </c>
      <c r="F25" s="804">
        <f>'A8'!F34</f>
        <v>3314.769853649957</v>
      </c>
      <c r="G25" s="804">
        <f>'A8'!G34</f>
        <v>2551.2711051318934</v>
      </c>
      <c r="H25" s="804">
        <f>'A8'!H34</f>
        <v>2852.8351720043884</v>
      </c>
      <c r="I25" s="804">
        <f>'A8'!I34</f>
        <v>2194.1912040100665</v>
      </c>
      <c r="J25" s="804">
        <f>'A8'!J34</f>
        <v>2494.6178473021178</v>
      </c>
      <c r="K25" s="804">
        <f>'A8'!K34</f>
        <v>2631.6612128194779</v>
      </c>
      <c r="L25" s="804">
        <f>'A8'!L34</f>
        <v>813.99160106407248</v>
      </c>
      <c r="M25" s="804">
        <f>'A8'!M34</f>
        <v>4539.5190590351795</v>
      </c>
      <c r="N25" s="804">
        <f>'A8'!N34</f>
        <v>2187.7781007833592</v>
      </c>
      <c r="O25" s="804">
        <f>'A8'!O34</f>
        <v>4082.3521027366301</v>
      </c>
    </row>
    <row r="26" spans="1:15">
      <c r="A26" s="794">
        <f t="shared" si="0"/>
        <v>2002</v>
      </c>
      <c r="B26" s="804">
        <f>'A8'!B35</f>
        <v>1941.1133101037956</v>
      </c>
      <c r="C26" s="804">
        <f>'A8'!C35</f>
        <v>2431.3894329882528</v>
      </c>
      <c r="D26" s="804">
        <f>'A8'!D35</f>
        <v>2409.6090271549979</v>
      </c>
      <c r="E26" s="804">
        <f>'A8'!E35</f>
        <v>2891.4179856392307</v>
      </c>
      <c r="F26" s="804">
        <f>'A8'!F35</f>
        <v>3539.8723491164774</v>
      </c>
      <c r="G26" s="804">
        <f>'A8'!G35</f>
        <v>2598.6642676712222</v>
      </c>
      <c r="H26" s="804">
        <f>'A8'!H35</f>
        <v>2930.133492275113</v>
      </c>
      <c r="I26" s="804">
        <f>'A8'!I35</f>
        <v>2153.7492490158047</v>
      </c>
      <c r="J26" s="804">
        <f>'A8'!J35</f>
        <v>2492.6618855969155</v>
      </c>
      <c r="K26" s="804">
        <f>'A8'!K35</f>
        <v>2707.6023712946444</v>
      </c>
      <c r="L26" s="804">
        <f>'A8'!L35</f>
        <v>860.05128280858992</v>
      </c>
      <c r="M26" s="804">
        <f>'A8'!M35</f>
        <v>4762.8962711669346</v>
      </c>
      <c r="N26" s="804">
        <f>'A8'!N35</f>
        <v>2227.9964814889886</v>
      </c>
      <c r="O26" s="804">
        <f>'A8'!O35</f>
        <v>4159.4095437377928</v>
      </c>
    </row>
    <row r="27" spans="1:15">
      <c r="A27" s="794">
        <f t="shared" si="0"/>
        <v>2003</v>
      </c>
      <c r="B27" s="804">
        <f>'A8'!B36</f>
        <v>2040.106568731773</v>
      </c>
      <c r="C27" s="804">
        <f>'A8'!C36</f>
        <v>2464.6337985087434</v>
      </c>
      <c r="D27" s="804">
        <f>'A8'!D36</f>
        <v>2510.3656964551274</v>
      </c>
      <c r="E27" s="804">
        <f>'A8'!E36</f>
        <v>3053.765912147609</v>
      </c>
      <c r="F27" s="804">
        <f>'A8'!F36</f>
        <v>3756.6208238931436</v>
      </c>
      <c r="G27" s="804">
        <f>'A8'!G36</f>
        <v>2622.2422738825148</v>
      </c>
      <c r="H27" s="804">
        <f>'A8'!H36</f>
        <v>3001.0854480071043</v>
      </c>
      <c r="I27" s="804">
        <f>'A8'!I36</f>
        <v>2099.8061785195855</v>
      </c>
      <c r="J27" s="804">
        <f>'A8'!J36</f>
        <v>2551.257182959459</v>
      </c>
      <c r="K27" s="804">
        <f>'A8'!K36</f>
        <v>2790.3651407167181</v>
      </c>
      <c r="L27" s="804">
        <f>'A8'!L36</f>
        <v>912.00878837691016</v>
      </c>
      <c r="M27" s="804">
        <f>'A8'!M36</f>
        <v>4914.1374946506248</v>
      </c>
      <c r="N27" s="804">
        <f>'A8'!N36</f>
        <v>2259.3956951941163</v>
      </c>
      <c r="O27" s="804">
        <f>'A8'!O36</f>
        <v>4234.8066182102166</v>
      </c>
    </row>
    <row r="28" spans="1:15">
      <c r="A28" s="794">
        <f t="shared" si="0"/>
        <v>2004</v>
      </c>
      <c r="B28" s="804">
        <f>'A8'!B37</f>
        <v>2140.7517644493241</v>
      </c>
      <c r="C28" s="804">
        <f>'A8'!C37</f>
        <v>2500.0136743984549</v>
      </c>
      <c r="D28" s="804">
        <f>'A8'!D37</f>
        <v>2614.2606348462118</v>
      </c>
      <c r="E28" s="804">
        <f>'A8'!E37</f>
        <v>3172.2727450528223</v>
      </c>
      <c r="F28" s="804">
        <f>'A8'!F37</f>
        <v>3967.0464780701991</v>
      </c>
      <c r="G28" s="804">
        <f>'A8'!G37</f>
        <v>2644.9357757501566</v>
      </c>
      <c r="H28" s="804">
        <f>'A8'!H37</f>
        <v>3058.5096724577984</v>
      </c>
      <c r="I28" s="804">
        <f>'A8'!I37</f>
        <v>2048.7073835046422</v>
      </c>
      <c r="J28" s="804">
        <f>'A8'!J37</f>
        <v>2614.6102919839677</v>
      </c>
      <c r="K28" s="804">
        <f>'A8'!K37</f>
        <v>2831.0586986760391</v>
      </c>
      <c r="L28" s="804">
        <f>'A8'!L37</f>
        <v>960.25361564665741</v>
      </c>
      <c r="M28" s="804">
        <f>'A8'!M37</f>
        <v>5006.6441463940973</v>
      </c>
      <c r="N28" s="804">
        <f>'A8'!N37</f>
        <v>2276.8743827656322</v>
      </c>
      <c r="O28" s="804">
        <f>'A8'!O37</f>
        <v>4294.3040963922303</v>
      </c>
    </row>
    <row r="29" spans="1:15">
      <c r="A29" s="794">
        <f t="shared" si="0"/>
        <v>2005</v>
      </c>
      <c r="B29" s="804">
        <f>'A8'!B38</f>
        <v>2237.333493467976</v>
      </c>
      <c r="C29" s="804">
        <f>'A8'!C38</f>
        <v>2524.720098014971</v>
      </c>
      <c r="D29" s="804">
        <f>'A8'!D38</f>
        <v>2700.8857944313486</v>
      </c>
      <c r="E29" s="804">
        <f>'A8'!E38</f>
        <v>3272.6288673105073</v>
      </c>
      <c r="F29" s="804">
        <f>'A8'!F38</f>
        <v>4165.4705603820485</v>
      </c>
      <c r="G29" s="804">
        <f>'A8'!G38</f>
        <v>2656.1539746882472</v>
      </c>
      <c r="H29" s="804">
        <f>'A8'!H38</f>
        <v>3110.1680273965935</v>
      </c>
      <c r="I29" s="804">
        <f>'A8'!I38</f>
        <v>1999.5592008828276</v>
      </c>
      <c r="J29" s="804">
        <f>'A8'!J38</f>
        <v>2669.5858980118728</v>
      </c>
      <c r="K29" s="804">
        <f>'A8'!K38</f>
        <v>2846.0947755801681</v>
      </c>
      <c r="L29" s="804">
        <f>'A8'!L38</f>
        <v>1016.3210913456961</v>
      </c>
      <c r="M29" s="804">
        <f>'A8'!M38</f>
        <v>5105.4225856818957</v>
      </c>
      <c r="N29" s="804">
        <f>'A8'!N38</f>
        <v>2308.1143768920101</v>
      </c>
      <c r="O29" s="804">
        <f>'A8'!O38</f>
        <v>4370.4401750689631</v>
      </c>
    </row>
    <row r="30" spans="1:15">
      <c r="A30" s="794">
        <f t="shared" si="0"/>
        <v>2006</v>
      </c>
      <c r="B30" s="804">
        <f>'A8'!B39</f>
        <v>2395.5648643933146</v>
      </c>
      <c r="C30" s="804">
        <f>'A8'!C39</f>
        <v>2561.811902548623</v>
      </c>
      <c r="D30" s="804">
        <f>'A8'!D39</f>
        <v>2755.5809659774163</v>
      </c>
      <c r="E30" s="804">
        <f>'A8'!E39</f>
        <v>3380.9592511792148</v>
      </c>
      <c r="F30" s="804">
        <f>'A8'!F39</f>
        <v>4361.0971223166953</v>
      </c>
      <c r="G30" s="804">
        <f>'A8'!G39</f>
        <v>2675.8894860863675</v>
      </c>
      <c r="H30" s="804">
        <f>'A8'!H39</f>
        <v>3187.673171256612</v>
      </c>
      <c r="I30" s="804">
        <f>'A8'!I39</f>
        <v>1972.0507288954707</v>
      </c>
      <c r="J30" s="804">
        <f>'A8'!J39</f>
        <v>2728.3121596220749</v>
      </c>
      <c r="K30" s="804">
        <f>'A8'!K39</f>
        <v>2860.4196447401287</v>
      </c>
      <c r="L30" s="804">
        <f>'A8'!L39</f>
        <v>1086.3150627566326</v>
      </c>
      <c r="M30" s="804">
        <f>'A8'!M39</f>
        <v>5259.5387714635808</v>
      </c>
      <c r="N30" s="804">
        <f>'A8'!N39</f>
        <v>2350.6474686301444</v>
      </c>
      <c r="O30" s="804">
        <f>'A8'!O39</f>
        <v>4461.7647386373246</v>
      </c>
    </row>
    <row r="31" spans="1:15">
      <c r="A31" s="794">
        <f t="shared" si="0"/>
        <v>2007</v>
      </c>
      <c r="B31" s="804">
        <f>'A8'!B40</f>
        <v>2559.0641958134852</v>
      </c>
      <c r="C31" s="804">
        <f>'A8'!C40</f>
        <v>2611.8843978335763</v>
      </c>
      <c r="D31" s="804">
        <f>'A8'!D40</f>
        <v>2783.7420520994801</v>
      </c>
      <c r="E31" s="804">
        <f>'A8'!E40</f>
        <v>3506.1164914616197</v>
      </c>
      <c r="F31" s="804">
        <f>'A8'!F40</f>
        <v>4565.8551249587263</v>
      </c>
      <c r="G31" s="804">
        <f>'A8'!G40</f>
        <v>2695.8437405791797</v>
      </c>
      <c r="H31" s="804">
        <f>'A8'!H40</f>
        <v>3269.6369263652314</v>
      </c>
      <c r="I31" s="804">
        <f>'A8'!I40</f>
        <v>1966.064394629462</v>
      </c>
      <c r="J31" s="804">
        <f>'A8'!J40</f>
        <v>2770.9439695452256</v>
      </c>
      <c r="K31" s="804">
        <f>'A8'!K40</f>
        <v>2931.9049453302587</v>
      </c>
      <c r="L31" s="804">
        <f>'A8'!L40</f>
        <v>1159.9582462141336</v>
      </c>
      <c r="M31" s="804">
        <f>'A8'!M40</f>
        <v>5309.8906724045446</v>
      </c>
      <c r="N31" s="804">
        <f>'A8'!N40</f>
        <v>2402.9542346602911</v>
      </c>
      <c r="O31" s="804">
        <f>'A8'!O40</f>
        <v>4564.6876673946717</v>
      </c>
    </row>
    <row r="32" spans="1:15">
      <c r="A32" s="794">
        <f t="shared" si="0"/>
        <v>2008</v>
      </c>
      <c r="B32" s="804">
        <f>'A8'!B41</f>
        <v>2719.9777206532563</v>
      </c>
      <c r="C32" s="804">
        <f>'A8'!C41</f>
        <v>2670.4913615504101</v>
      </c>
      <c r="D32" s="804">
        <f>'A8'!D41</f>
        <v>2779.6105634259779</v>
      </c>
      <c r="E32" s="804">
        <f>'A8'!E41</f>
        <v>3677.2880883588937</v>
      </c>
      <c r="F32" s="804">
        <f>'A8'!F41</f>
        <v>4810.4634710482942</v>
      </c>
      <c r="G32" s="804">
        <f>'A8'!G41</f>
        <v>2720.0189599634518</v>
      </c>
      <c r="H32" s="804">
        <f>'A8'!H41</f>
        <v>3388.9993553261043</v>
      </c>
      <c r="I32" s="804">
        <f>'A8'!I41</f>
        <v>1970.3507167276755</v>
      </c>
      <c r="J32" s="804">
        <f>'A8'!J41</f>
        <v>2794.741469352824</v>
      </c>
      <c r="K32" s="804">
        <f>'A8'!K41</f>
        <v>2972.5008296691904</v>
      </c>
      <c r="L32" s="804">
        <f>'A8'!L41</f>
        <v>1237.9104585352643</v>
      </c>
      <c r="M32" s="804">
        <f>'A8'!M41</f>
        <v>5430.0853374198878</v>
      </c>
      <c r="N32" s="804">
        <f>'A8'!N41</f>
        <v>2438.7000197888642</v>
      </c>
      <c r="O32" s="804">
        <f>'A8'!O41</f>
        <v>4684.2575999520595</v>
      </c>
    </row>
    <row r="33" spans="1:15">
      <c r="A33" s="794">
        <f t="shared" si="0"/>
        <v>2009</v>
      </c>
      <c r="B33" s="804">
        <f>'A8'!B42</f>
        <v>2920.5679726253447</v>
      </c>
      <c r="C33" s="804">
        <f>'A8'!C42</f>
        <v>2697.7378109034371</v>
      </c>
      <c r="D33" s="804">
        <f>'A8'!D42</f>
        <v>2788.0360662239095</v>
      </c>
      <c r="E33" s="804">
        <f>'A8'!E42</f>
        <v>3807.3030717253737</v>
      </c>
      <c r="F33" s="804">
        <f>'A8'!F42</f>
        <v>4973.3169648472622</v>
      </c>
      <c r="G33" s="804">
        <f>'A8'!G42</f>
        <v>2748.0033700617937</v>
      </c>
      <c r="H33" s="804">
        <f>'A8'!H42</f>
        <v>3492.5725253752862</v>
      </c>
      <c r="I33" s="804">
        <f>'A8'!I42</f>
        <v>1966.1787409769765</v>
      </c>
      <c r="J33" s="804">
        <f>'A8'!J42</f>
        <v>2810.430291500465</v>
      </c>
      <c r="K33" s="804">
        <f>'A8'!K42</f>
        <v>3053.5578736644729</v>
      </c>
      <c r="L33" s="804">
        <f>'A8'!L42</f>
        <v>1300.7676604650433</v>
      </c>
      <c r="M33" s="804">
        <f>'A8'!M42</f>
        <v>5425.6996240634717</v>
      </c>
      <c r="N33" s="804">
        <f>'A8'!N42</f>
        <v>2465.6826117185078</v>
      </c>
      <c r="O33" s="804">
        <f>'A8'!O42</f>
        <v>4831.1015872745311</v>
      </c>
    </row>
    <row r="34" spans="1:15">
      <c r="A34" s="794" t="s">
        <v>1053</v>
      </c>
    </row>
    <row r="35" spans="1:15">
      <c r="A35" s="794" t="s">
        <v>742</v>
      </c>
      <c r="B35" s="805">
        <f>B33-B4</f>
        <v>2750.8175290386025</v>
      </c>
      <c r="C35" s="805">
        <f t="shared" ref="C35:O35" si="1">C33-C4</f>
        <v>2416.2851999322597</v>
      </c>
      <c r="D35" s="805">
        <f t="shared" si="1"/>
        <v>2531.8351835803128</v>
      </c>
      <c r="E35" s="805">
        <f t="shared" si="1"/>
        <v>3619.4312693356651</v>
      </c>
      <c r="F35" s="805">
        <f t="shared" si="1"/>
        <v>4786.9709184367584</v>
      </c>
      <c r="G35" s="805">
        <f t="shared" si="1"/>
        <v>2403.9615092566823</v>
      </c>
      <c r="H35" s="805">
        <f t="shared" si="1"/>
        <v>3119.5695259545428</v>
      </c>
      <c r="I35" s="805">
        <f t="shared" si="1"/>
        <v>1374.7088062926373</v>
      </c>
      <c r="J35" s="805">
        <f t="shared" si="1"/>
        <v>2476.2096182976661</v>
      </c>
      <c r="K35" s="805">
        <f t="shared" si="1"/>
        <v>2806.4436499534345</v>
      </c>
      <c r="L35" s="805">
        <f t="shared" si="1"/>
        <v>1253.1086462576968</v>
      </c>
      <c r="M35" s="805">
        <f t="shared" si="1"/>
        <v>5023.4228355797168</v>
      </c>
      <c r="N35" s="805">
        <f t="shared" si="1"/>
        <v>2076.7683712598555</v>
      </c>
      <c r="O35" s="805">
        <f t="shared" si="1"/>
        <v>4294.5656316025388</v>
      </c>
    </row>
    <row r="36" spans="1:15">
      <c r="A36" s="794" t="s">
        <v>1056</v>
      </c>
      <c r="B36" s="805">
        <f t="shared" ref="B36:O36" si="2">B14-B4</f>
        <v>896.1114488300376</v>
      </c>
      <c r="C36" s="805">
        <f t="shared" si="2"/>
        <v>1224.5680973432</v>
      </c>
      <c r="D36" s="805">
        <f t="shared" si="2"/>
        <v>1176.6587460541314</v>
      </c>
      <c r="E36" s="805">
        <f t="shared" si="2"/>
        <v>1196.4281783101005</v>
      </c>
      <c r="F36" s="805">
        <f t="shared" si="2"/>
        <v>1341.4511388377962</v>
      </c>
      <c r="G36" s="805">
        <f t="shared" si="2"/>
        <v>1652.8615072540979</v>
      </c>
      <c r="H36" s="805">
        <f t="shared" si="2"/>
        <v>1817.0809838542914</v>
      </c>
      <c r="I36" s="805">
        <f t="shared" si="2"/>
        <v>3029.378195418155</v>
      </c>
      <c r="J36" s="805">
        <f t="shared" si="2"/>
        <v>1605.4552219511932</v>
      </c>
      <c r="K36" s="805">
        <f t="shared" si="2"/>
        <v>1554.2171373839828</v>
      </c>
      <c r="L36" s="805">
        <f t="shared" si="2"/>
        <v>394.7246098693264</v>
      </c>
      <c r="M36" s="805">
        <f t="shared" si="2"/>
        <v>2303.393365108067</v>
      </c>
      <c r="N36" s="805">
        <f t="shared" si="2"/>
        <v>1505.3521095422602</v>
      </c>
      <c r="O36" s="805">
        <f t="shared" si="2"/>
        <v>2578.3293002555924</v>
      </c>
    </row>
    <row r="37" spans="1:15">
      <c r="A37" s="794" t="s">
        <v>1057</v>
      </c>
      <c r="B37" s="805">
        <f t="shared" ref="B37:O37" si="3">B24-B14</f>
        <v>712.167821930424</v>
      </c>
      <c r="C37" s="805">
        <f t="shared" si="3"/>
        <v>748.42920312742876</v>
      </c>
      <c r="D37" s="805">
        <f t="shared" si="3"/>
        <v>705.62710106107556</v>
      </c>
      <c r="E37" s="805">
        <f t="shared" si="3"/>
        <v>1156.763408691575</v>
      </c>
      <c r="F37" s="805">
        <f t="shared" si="3"/>
        <v>1536.9751769154557</v>
      </c>
      <c r="G37" s="805">
        <f t="shared" si="3"/>
        <v>508.64712251108926</v>
      </c>
      <c r="H37" s="805">
        <f t="shared" si="3"/>
        <v>574.44333067160551</v>
      </c>
      <c r="I37" s="805">
        <f t="shared" si="3"/>
        <v>-1368.3091032838011</v>
      </c>
      <c r="J37" s="805">
        <f t="shared" si="3"/>
        <v>526.60195451339018</v>
      </c>
      <c r="K37" s="805">
        <f t="shared" si="3"/>
        <v>771.85643703674327</v>
      </c>
      <c r="L37" s="805">
        <f t="shared" si="3"/>
        <v>333.95806936651923</v>
      </c>
      <c r="M37" s="805">
        <f t="shared" si="3"/>
        <v>1523.0271353137159</v>
      </c>
      <c r="N37" s="805">
        <f t="shared" si="3"/>
        <v>253.44938756292891</v>
      </c>
      <c r="O37" s="805">
        <f t="shared" si="3"/>
        <v>836.57888919971538</v>
      </c>
    </row>
    <row r="38" spans="1:15">
      <c r="A38" s="794" t="s">
        <v>1058</v>
      </c>
      <c r="B38" s="805">
        <f t="shared" ref="B38:O38" si="4">B33-B24</f>
        <v>1142.5382582781408</v>
      </c>
      <c r="C38" s="805">
        <f t="shared" si="4"/>
        <v>443.28789946163124</v>
      </c>
      <c r="D38" s="805">
        <f t="shared" si="4"/>
        <v>649.54933646510563</v>
      </c>
      <c r="E38" s="805">
        <f t="shared" si="4"/>
        <v>1266.2396823339895</v>
      </c>
      <c r="F38" s="805">
        <f t="shared" si="4"/>
        <v>1908.5446026835066</v>
      </c>
      <c r="G38" s="805">
        <f t="shared" si="4"/>
        <v>242.45287949149497</v>
      </c>
      <c r="H38" s="805">
        <f t="shared" si="4"/>
        <v>728.04521142864587</v>
      </c>
      <c r="I38" s="805">
        <f t="shared" si="4"/>
        <v>-286.36028584171686</v>
      </c>
      <c r="J38" s="805">
        <f t="shared" si="4"/>
        <v>344.15244183308278</v>
      </c>
      <c r="K38" s="805">
        <f t="shared" si="4"/>
        <v>480.3700755327086</v>
      </c>
      <c r="L38" s="805">
        <f t="shared" si="4"/>
        <v>524.42596702185131</v>
      </c>
      <c r="M38" s="805">
        <f t="shared" si="4"/>
        <v>1197.0023351579339</v>
      </c>
      <c r="N38" s="805">
        <f t="shared" si="4"/>
        <v>317.96687415466613</v>
      </c>
      <c r="O38" s="805">
        <f t="shared" si="4"/>
        <v>879.657442147231</v>
      </c>
    </row>
    <row r="39" spans="1:15">
      <c r="A39" s="794" t="s">
        <v>1054</v>
      </c>
    </row>
    <row r="40" spans="1:15">
      <c r="A40" s="794" t="s">
        <v>742</v>
      </c>
      <c r="B40" s="800">
        <f>100*(B33-B4)/B4</f>
        <v>1620.5068280914013</v>
      </c>
      <c r="C40" s="800">
        <f t="shared" ref="C40:O40" si="5">100*(C33-C4)/C4</f>
        <v>858.50516418897416</v>
      </c>
      <c r="D40" s="800">
        <f t="shared" si="5"/>
        <v>988.22266241071839</v>
      </c>
      <c r="E40" s="800">
        <f t="shared" si="5"/>
        <v>1926.5431125357281</v>
      </c>
      <c r="F40" s="800">
        <f t="shared" si="5"/>
        <v>2568.8610038398592</v>
      </c>
      <c r="G40" s="800">
        <f t="shared" si="5"/>
        <v>698.74099146860749</v>
      </c>
      <c r="H40" s="800">
        <f t="shared" si="5"/>
        <v>836.33899212582526</v>
      </c>
      <c r="I40" s="800">
        <f t="shared" si="5"/>
        <v>232.42243192400022</v>
      </c>
      <c r="J40" s="800">
        <f>100*(J33-J4)/J4</f>
        <v>740.89062013083412</v>
      </c>
      <c r="K40" s="800">
        <f t="shared" si="5"/>
        <v>1135.6868122796259</v>
      </c>
      <c r="L40" s="800">
        <f t="shared" si="5"/>
        <v>2629.3213720407534</v>
      </c>
      <c r="M40" s="800">
        <f t="shared" si="5"/>
        <v>1248.7478719599501</v>
      </c>
      <c r="N40" s="800">
        <f t="shared" si="5"/>
        <v>533.99134184716161</v>
      </c>
      <c r="O40" s="800">
        <f t="shared" si="5"/>
        <v>800.42457289255617</v>
      </c>
    </row>
    <row r="41" spans="1:15">
      <c r="A41" s="794" t="s">
        <v>1056</v>
      </c>
      <c r="B41" s="800">
        <f t="shared" ref="B41:O41" si="6">100*(B14-B4)/B4</f>
        <v>527.89932673850433</v>
      </c>
      <c r="C41" s="800">
        <f t="shared" si="6"/>
        <v>435.08855473669934</v>
      </c>
      <c r="D41" s="800">
        <f t="shared" si="6"/>
        <v>459.27193298978244</v>
      </c>
      <c r="E41" s="800">
        <f t="shared" si="6"/>
        <v>636.83222446991283</v>
      </c>
      <c r="F41" s="800">
        <f t="shared" si="6"/>
        <v>719.87099521430048</v>
      </c>
      <c r="G41" s="800">
        <f t="shared" si="6"/>
        <v>480.424534208176</v>
      </c>
      <c r="H41" s="800">
        <f t="shared" si="6"/>
        <v>487.14916144806745</v>
      </c>
      <c r="I41" s="800">
        <f t="shared" si="6"/>
        <v>512.17788390797898</v>
      </c>
      <c r="J41" s="800">
        <f t="shared" si="6"/>
        <v>480.35784458402799</v>
      </c>
      <c r="K41" s="800">
        <f t="shared" si="6"/>
        <v>628.94685463407325</v>
      </c>
      <c r="L41" s="800">
        <f t="shared" si="6"/>
        <v>828.22655154390895</v>
      </c>
      <c r="M41" s="800">
        <f t="shared" si="6"/>
        <v>572.58918014880339</v>
      </c>
      <c r="N41" s="800">
        <f t="shared" si="6"/>
        <v>387.06530976262923</v>
      </c>
      <c r="O41" s="800">
        <f t="shared" si="6"/>
        <v>480.55107453634236</v>
      </c>
    </row>
    <row r="42" spans="1:15">
      <c r="A42" s="794" t="s">
        <v>1057</v>
      </c>
      <c r="B42" s="800">
        <f t="shared" ref="B42:O42" si="7">100*(B24-B14)/B14</f>
        <v>66.816144473992296</v>
      </c>
      <c r="C42" s="800">
        <f t="shared" si="7"/>
        <v>49.695810887296012</v>
      </c>
      <c r="D42" s="800">
        <f t="shared" si="7"/>
        <v>49.246073162267344</v>
      </c>
      <c r="E42" s="800">
        <f t="shared" si="7"/>
        <v>83.563058933714146</v>
      </c>
      <c r="F42" s="800">
        <f t="shared" si="7"/>
        <v>100.60073364159682</v>
      </c>
      <c r="G42" s="800">
        <f t="shared" si="7"/>
        <v>25.471794511791696</v>
      </c>
      <c r="H42" s="800">
        <f t="shared" si="7"/>
        <v>26.22928321737632</v>
      </c>
      <c r="I42" s="800">
        <f t="shared" si="7"/>
        <v>-37.789740251963245</v>
      </c>
      <c r="J42" s="800">
        <f t="shared" si="7"/>
        <v>27.148966269521171</v>
      </c>
      <c r="K42" s="800">
        <f t="shared" si="7"/>
        <v>42.849219955152243</v>
      </c>
      <c r="L42" s="800">
        <f t="shared" si="7"/>
        <v>75.49060389917112</v>
      </c>
      <c r="M42" s="800">
        <f t="shared" si="7"/>
        <v>56.290199797335688</v>
      </c>
      <c r="N42" s="800">
        <f t="shared" si="7"/>
        <v>13.379817867894173</v>
      </c>
      <c r="O42" s="800">
        <f t="shared" si="7"/>
        <v>26.857626910432376</v>
      </c>
    </row>
    <row r="43" spans="1:15">
      <c r="A43" s="794" t="s">
        <v>1058</v>
      </c>
      <c r="B43" s="800">
        <f t="shared" ref="B43:O43" si="8">100*(B33-B24)/B24</f>
        <v>64.258670654310123</v>
      </c>
      <c r="C43" s="800">
        <f t="shared" si="8"/>
        <v>19.662796552358614</v>
      </c>
      <c r="D43" s="800">
        <f t="shared" si="8"/>
        <v>30.374251447347866</v>
      </c>
      <c r="E43" s="800">
        <f t="shared" si="8"/>
        <v>49.831093849149092</v>
      </c>
      <c r="F43" s="800">
        <f t="shared" si="8"/>
        <v>62.27361699829666</v>
      </c>
      <c r="G43" s="800">
        <f t="shared" si="8"/>
        <v>9.6766311596582213</v>
      </c>
      <c r="H43" s="800">
        <f t="shared" si="8"/>
        <v>26.335251156889029</v>
      </c>
      <c r="I43" s="800">
        <f t="shared" si="8"/>
        <v>-12.712777999950985</v>
      </c>
      <c r="J43" s="800">
        <f t="shared" si="8"/>
        <v>13.954325619860606</v>
      </c>
      <c r="K43" s="800">
        <f t="shared" si="8"/>
        <v>18.668286701867473</v>
      </c>
      <c r="L43" s="800">
        <f t="shared" si="8"/>
        <v>67.55092138565216</v>
      </c>
      <c r="M43" s="800">
        <f t="shared" si="8"/>
        <v>28.306645129184439</v>
      </c>
      <c r="N43" s="800">
        <f t="shared" si="8"/>
        <v>14.804886354063626</v>
      </c>
      <c r="O43" s="800">
        <f t="shared" si="8"/>
        <v>22.261669653915654</v>
      </c>
    </row>
    <row r="44" spans="1:15">
      <c r="A44" s="794" t="s">
        <v>1055</v>
      </c>
    </row>
    <row r="45" spans="1:15">
      <c r="A45" s="794" t="s">
        <v>742</v>
      </c>
      <c r="B45" s="801">
        <f>100*(POWER(B33/B4, 1/29)-1)</f>
        <v>10.30846505123526</v>
      </c>
      <c r="C45" s="801">
        <f t="shared" ref="C45:O45" si="9">100*(POWER(C33/C4, 1/29)-1)</f>
        <v>8.105573418878965</v>
      </c>
      <c r="D45" s="801">
        <f t="shared" si="9"/>
        <v>8.5797627763714921</v>
      </c>
      <c r="E45" s="801">
        <f t="shared" si="9"/>
        <v>10.932945984652775</v>
      </c>
      <c r="F45" s="801">
        <f t="shared" si="9"/>
        <v>11.991136941688829</v>
      </c>
      <c r="G45" s="801">
        <f t="shared" si="9"/>
        <v>7.4279893268297092</v>
      </c>
      <c r="H45" s="801">
        <f t="shared" si="9"/>
        <v>8.0183883903977016</v>
      </c>
      <c r="I45" s="801">
        <f t="shared" si="9"/>
        <v>4.2291800952334535</v>
      </c>
      <c r="J45" s="801">
        <f t="shared" si="9"/>
        <v>7.618657289697528</v>
      </c>
      <c r="K45" s="801">
        <f t="shared" si="9"/>
        <v>9.0566151686392047</v>
      </c>
      <c r="L45" s="801">
        <f t="shared" si="9"/>
        <v>12.077678516568469</v>
      </c>
      <c r="M45" s="801">
        <f t="shared" si="9"/>
        <v>9.3863497567067142</v>
      </c>
      <c r="N45" s="801">
        <f t="shared" si="9"/>
        <v>6.5756636656531642</v>
      </c>
      <c r="O45" s="801">
        <f t="shared" si="9"/>
        <v>7.8728063458918252</v>
      </c>
    </row>
    <row r="46" spans="1:15">
      <c r="A46" s="794" t="s">
        <v>1056</v>
      </c>
      <c r="B46" s="801">
        <f t="shared" ref="B46:O46" si="10">100*(POWER(B14/B4, 1/10)-1)</f>
        <v>20.168046658979421</v>
      </c>
      <c r="C46" s="801">
        <f t="shared" si="10"/>
        <v>18.261277522812968</v>
      </c>
      <c r="D46" s="801">
        <f t="shared" si="10"/>
        <v>18.785191585716188</v>
      </c>
      <c r="E46" s="801">
        <f t="shared" si="10"/>
        <v>22.105959631778084</v>
      </c>
      <c r="F46" s="801">
        <f t="shared" si="10"/>
        <v>23.416876895625084</v>
      </c>
      <c r="G46" s="801">
        <f t="shared" si="10"/>
        <v>19.226988968254165</v>
      </c>
      <c r="H46" s="801">
        <f t="shared" si="10"/>
        <v>19.364406911935241</v>
      </c>
      <c r="I46" s="801">
        <f t="shared" si="10"/>
        <v>19.863723195311668</v>
      </c>
      <c r="J46" s="801">
        <f t="shared" si="10"/>
        <v>19.225619003038407</v>
      </c>
      <c r="K46" s="801">
        <f t="shared" si="10"/>
        <v>21.974651694645608</v>
      </c>
      <c r="L46" s="801">
        <f t="shared" si="10"/>
        <v>24.958383587744692</v>
      </c>
      <c r="M46" s="801">
        <f t="shared" si="10"/>
        <v>20.997107293581905</v>
      </c>
      <c r="N46" s="801">
        <f t="shared" si="10"/>
        <v>17.154431220870634</v>
      </c>
      <c r="O46" s="801">
        <f t="shared" si="10"/>
        <v>19.22958802144672</v>
      </c>
    </row>
    <row r="47" spans="1:15">
      <c r="A47" s="794" t="s">
        <v>1057</v>
      </c>
      <c r="B47" s="801">
        <f t="shared" ref="B47:O47" si="11">100*(POWER(B24/B14, 1/10)-1)</f>
        <v>5.2504128220551394</v>
      </c>
      <c r="C47" s="801">
        <f t="shared" si="11"/>
        <v>4.1168366771131559</v>
      </c>
      <c r="D47" s="801">
        <f t="shared" si="11"/>
        <v>4.0855140266302881</v>
      </c>
      <c r="E47" s="801">
        <f t="shared" si="11"/>
        <v>6.2621328460088499</v>
      </c>
      <c r="F47" s="801">
        <f t="shared" si="11"/>
        <v>7.2094953419408636</v>
      </c>
      <c r="G47" s="801">
        <f t="shared" si="11"/>
        <v>2.2950481114148991</v>
      </c>
      <c r="H47" s="801">
        <f t="shared" si="11"/>
        <v>2.3566377578927433</v>
      </c>
      <c r="I47" s="801">
        <f t="shared" si="11"/>
        <v>-4.6356173960723996</v>
      </c>
      <c r="J47" s="801">
        <f t="shared" si="11"/>
        <v>2.4309695171963019</v>
      </c>
      <c r="K47" s="801">
        <f t="shared" si="11"/>
        <v>3.6305462352366646</v>
      </c>
      <c r="L47" s="801">
        <f t="shared" si="11"/>
        <v>5.7853157896058827</v>
      </c>
      <c r="M47" s="801">
        <f t="shared" si="11"/>
        <v>4.5666451555965493</v>
      </c>
      <c r="N47" s="801">
        <f t="shared" si="11"/>
        <v>1.2636495873862952</v>
      </c>
      <c r="O47" s="801">
        <f t="shared" si="11"/>
        <v>2.4074750376577247</v>
      </c>
    </row>
    <row r="48" spans="1:15">
      <c r="A48" s="794" t="s">
        <v>1058</v>
      </c>
      <c r="B48" s="801">
        <f t="shared" ref="B48:O48" si="12">100*(POWER(B33/B24, 1/9)-1)</f>
        <v>5.6689980086001457</v>
      </c>
      <c r="C48" s="801">
        <f t="shared" si="12"/>
        <v>2.0145522090015744</v>
      </c>
      <c r="D48" s="801">
        <f t="shared" si="12"/>
        <v>2.99095660342239</v>
      </c>
      <c r="E48" s="801">
        <f t="shared" si="12"/>
        <v>4.5950971858265577</v>
      </c>
      <c r="F48" s="801">
        <f t="shared" si="12"/>
        <v>5.5263409638307781</v>
      </c>
      <c r="G48" s="801">
        <f t="shared" si="12"/>
        <v>1.0315747955733867</v>
      </c>
      <c r="H48" s="801">
        <f t="shared" si="12"/>
        <v>2.6314595908234262</v>
      </c>
      <c r="I48" s="801">
        <f t="shared" si="12"/>
        <v>-1.4993801310657973</v>
      </c>
      <c r="J48" s="801">
        <f t="shared" si="12"/>
        <v>1.4620011977498626</v>
      </c>
      <c r="K48" s="801">
        <f t="shared" si="12"/>
        <v>1.919998364329123</v>
      </c>
      <c r="L48" s="801">
        <f t="shared" si="12"/>
        <v>5.9022536674657955</v>
      </c>
      <c r="M48" s="801">
        <f t="shared" si="12"/>
        <v>2.8081829164056993</v>
      </c>
      <c r="N48" s="801">
        <f t="shared" si="12"/>
        <v>1.545869737535388</v>
      </c>
      <c r="O48" s="801">
        <f t="shared" si="12"/>
        <v>2.258383874472325</v>
      </c>
    </row>
    <row r="50" spans="1:1">
      <c r="A50" s="794" t="s">
        <v>1118</v>
      </c>
    </row>
  </sheetData>
  <pageMargins left="0.7" right="0.7" top="0.75" bottom="0.75" header="0.3" footer="0.3"/>
  <pageSetup orientation="portrait" horizontalDpi="300" verticalDpi="300" r:id="rId1"/>
</worksheet>
</file>

<file path=xl/worksheets/sheet18.xml><?xml version="1.0" encoding="utf-8"?>
<worksheet xmlns="http://schemas.openxmlformats.org/spreadsheetml/2006/main" xmlns:r="http://schemas.openxmlformats.org/officeDocument/2006/relationships">
  <sheetPr codeName="Sheet18">
    <pageSetUpPr fitToPage="1"/>
  </sheetPr>
  <dimension ref="A1:AE57"/>
  <sheetViews>
    <sheetView view="pageBreakPreview" zoomScaleSheetLayoutView="100" workbookViewId="0">
      <pane xSplit="1" ySplit="2" topLeftCell="B47" activePane="bottomRight" state="frozen"/>
      <selection activeCell="R37" sqref="R37"/>
      <selection pane="topRight" activeCell="R37" sqref="R37"/>
      <selection pane="bottomLeft" activeCell="R37" sqref="R37"/>
      <selection pane="bottomRight" activeCell="R37" sqref="R37"/>
    </sheetView>
  </sheetViews>
  <sheetFormatPr defaultRowHeight="12.75"/>
  <cols>
    <col min="1" max="1" width="9.140625" style="417"/>
    <col min="2" max="2" width="10.5703125" style="417" bestFit="1" customWidth="1"/>
    <col min="3" max="3" width="10" style="417" bestFit="1" customWidth="1"/>
    <col min="4" max="4" width="9" style="417" customWidth="1"/>
    <col min="5" max="5" width="11.140625" style="417" bestFit="1" customWidth="1"/>
    <col min="6" max="6" width="9.85546875" style="417" bestFit="1" customWidth="1"/>
    <col min="7" max="7" width="11.140625" style="417" bestFit="1" customWidth="1"/>
    <col min="8" max="9" width="10.85546875" style="417" bestFit="1" customWidth="1"/>
    <col min="10" max="10" width="11" style="417" customWidth="1"/>
    <col min="11" max="11" width="11.140625" style="417" bestFit="1" customWidth="1"/>
    <col min="12" max="12" width="10.5703125" style="417" bestFit="1" customWidth="1"/>
    <col min="13" max="13" width="10.85546875" style="417" bestFit="1" customWidth="1"/>
    <col min="14" max="14" width="11.140625" style="417" bestFit="1" customWidth="1"/>
    <col min="15" max="15" width="10.7109375" style="417" customWidth="1"/>
    <col min="16" max="16384" width="9.140625" style="417"/>
  </cols>
  <sheetData>
    <row r="1" spans="1:31" s="415" customFormat="1" ht="12.75" customHeight="1">
      <c r="A1" s="415" t="s">
        <v>233</v>
      </c>
    </row>
    <row r="2" spans="1:31" s="415" customFormat="1" ht="29.45" customHeight="1">
      <c r="A2" s="91" t="s">
        <v>471</v>
      </c>
      <c r="B2" s="91" t="s">
        <v>281</v>
      </c>
      <c r="C2" s="91" t="s">
        <v>283</v>
      </c>
      <c r="D2" s="91" t="s">
        <v>272</v>
      </c>
      <c r="E2" s="91" t="s">
        <v>284</v>
      </c>
      <c r="F2" s="91" t="s">
        <v>285</v>
      </c>
      <c r="G2" s="91" t="s">
        <v>286</v>
      </c>
      <c r="H2" s="91" t="s">
        <v>287</v>
      </c>
      <c r="I2" s="91" t="s">
        <v>288</v>
      </c>
      <c r="J2" s="91" t="s">
        <v>289</v>
      </c>
      <c r="K2" s="91" t="s">
        <v>290</v>
      </c>
      <c r="L2" s="91" t="s">
        <v>291</v>
      </c>
      <c r="M2" s="91" t="s">
        <v>292</v>
      </c>
      <c r="N2" s="91" t="s">
        <v>293</v>
      </c>
      <c r="O2" s="588" t="s">
        <v>273</v>
      </c>
      <c r="Q2" s="91" t="s">
        <v>471</v>
      </c>
      <c r="R2" s="91" t="s">
        <v>281</v>
      </c>
      <c r="S2" s="91" t="s">
        <v>283</v>
      </c>
      <c r="T2" s="91" t="s">
        <v>272</v>
      </c>
      <c r="U2" s="91" t="s">
        <v>284</v>
      </c>
      <c r="V2" s="91" t="s">
        <v>285</v>
      </c>
      <c r="W2" s="91" t="s">
        <v>286</v>
      </c>
      <c r="X2" s="91" t="s">
        <v>287</v>
      </c>
      <c r="Y2" s="91" t="s">
        <v>288</v>
      </c>
      <c r="Z2" s="91" t="s">
        <v>289</v>
      </c>
      <c r="AA2" s="91" t="s">
        <v>290</v>
      </c>
      <c r="AB2" s="91" t="s">
        <v>291</v>
      </c>
      <c r="AC2" s="91" t="s">
        <v>292</v>
      </c>
      <c r="AD2" s="91" t="s">
        <v>293</v>
      </c>
      <c r="AE2" s="588" t="s">
        <v>273</v>
      </c>
    </row>
    <row r="3" spans="1:31" hidden="1">
      <c r="A3" s="445">
        <v>1960</v>
      </c>
      <c r="B3" s="395">
        <v>100920.31003039511</v>
      </c>
      <c r="C3" s="589">
        <f t="shared" ref="C3:C12" si="0">C4*S3/S4</f>
        <v>43128.487229657527</v>
      </c>
      <c r="D3" s="589">
        <f t="shared" ref="D3:D12" si="1">D4*T3/T4</f>
        <v>151505.89908713041</v>
      </c>
      <c r="E3" s="589">
        <f t="shared" ref="E3:E8" si="2">E4*U3/U4</f>
        <v>231206.55824989316</v>
      </c>
      <c r="F3" s="589">
        <f t="shared" ref="F3:F12" si="3">F4*V3/V4</f>
        <v>17154.089265694805</v>
      </c>
      <c r="G3" s="395">
        <v>212074.94993549769</v>
      </c>
      <c r="H3" s="589">
        <f t="shared" ref="H3:H12" si="4">H4*X3/X4</f>
        <v>340339.74683491536</v>
      </c>
      <c r="I3" s="589">
        <f t="shared" ref="I3:I12" si="5">I4*Y3/Y4</f>
        <v>170381.57027457785</v>
      </c>
      <c r="J3" s="589">
        <f t="shared" ref="J3:J11" si="6">J4*Z3/Z4</f>
        <v>54807.719850962771</v>
      </c>
      <c r="K3" s="589">
        <f t="shared" ref="K3:K12" si="7">K4*AA3/AA4</f>
        <v>176554.06055012083</v>
      </c>
      <c r="L3" s="589">
        <f t="shared" ref="L3:L12" si="8">L4*AB3/AB4</f>
        <v>76297.142822262613</v>
      </c>
      <c r="M3" s="589">
        <f t="shared" ref="M3:M12" si="9">M4*AC3/AC4</f>
        <v>460461.97109086835</v>
      </c>
      <c r="N3" s="395">
        <v>210659.68476044471</v>
      </c>
      <c r="O3" s="589">
        <f t="shared" ref="O3:O12" si="10">O4*AE3/AE4</f>
        <v>1643940.2467359635</v>
      </c>
      <c r="Q3" s="445">
        <v>1960</v>
      </c>
      <c r="R3" s="589">
        <v>108023.17495683006</v>
      </c>
      <c r="S3" s="589">
        <v>56742.50264331737</v>
      </c>
      <c r="T3" s="589">
        <v>194614.13945677274</v>
      </c>
      <c r="U3" s="589">
        <v>333112.32021598704</v>
      </c>
      <c r="V3" s="589">
        <v>22404.680060461666</v>
      </c>
      <c r="W3" s="589">
        <v>296909.12389352132</v>
      </c>
      <c r="X3" s="589">
        <v>441846.95357025525</v>
      </c>
      <c r="Y3" s="589">
        <v>192608.78139619302</v>
      </c>
      <c r="Z3" s="589">
        <v>68416.709498027078</v>
      </c>
      <c r="AA3" s="589">
        <v>223882.2459867069</v>
      </c>
      <c r="AB3" s="589">
        <v>77538.823903177006</v>
      </c>
      <c r="AC3" s="589">
        <v>637062.54235843115</v>
      </c>
      <c r="AD3" s="589">
        <v>268108.81337508734</v>
      </c>
      <c r="AE3" s="589">
        <v>2010038.9979064616</v>
      </c>
    </row>
    <row r="4" spans="1:31" hidden="1">
      <c r="A4" s="445">
        <v>1961</v>
      </c>
      <c r="B4" s="395">
        <v>103408.1363981763</v>
      </c>
      <c r="C4" s="589">
        <f t="shared" si="0"/>
        <v>44487.405026854205</v>
      </c>
      <c r="D4" s="589">
        <f t="shared" si="1"/>
        <v>157736.71166786682</v>
      </c>
      <c r="E4" s="589">
        <f t="shared" si="2"/>
        <v>243302.34305145463</v>
      </c>
      <c r="F4" s="589">
        <f t="shared" si="3"/>
        <v>18164.142736671482</v>
      </c>
      <c r="G4" s="395">
        <v>224413.195643641</v>
      </c>
      <c r="H4" s="589">
        <f t="shared" si="4"/>
        <v>357184.73373856541</v>
      </c>
      <c r="I4" s="589">
        <f t="shared" si="5"/>
        <v>181933.21681692137</v>
      </c>
      <c r="J4" s="589">
        <f t="shared" si="6"/>
        <v>58133.354486791963</v>
      </c>
      <c r="K4" s="589">
        <f t="shared" si="7"/>
        <v>183619.25374393532</v>
      </c>
      <c r="L4" s="589">
        <f t="shared" si="8"/>
        <v>83014.578274988133</v>
      </c>
      <c r="M4" s="589">
        <f t="shared" si="9"/>
        <v>480089.35664905107</v>
      </c>
      <c r="N4" s="395">
        <v>215186.43849523211</v>
      </c>
      <c r="O4" s="589">
        <f t="shared" si="10"/>
        <v>1710419.6216357076</v>
      </c>
      <c r="Q4" s="445">
        <v>1961</v>
      </c>
      <c r="R4" s="589">
        <v>113340.02996184428</v>
      </c>
      <c r="S4" s="589">
        <v>58530.3788627842</v>
      </c>
      <c r="T4" s="589">
        <v>202617.8161176999</v>
      </c>
      <c r="U4" s="589">
        <v>350539.39914740081</v>
      </c>
      <c r="V4" s="589">
        <v>23723.894651844676</v>
      </c>
      <c r="W4" s="589">
        <v>315858.55870653794</v>
      </c>
      <c r="X4" s="589">
        <v>463716.001236671</v>
      </c>
      <c r="Y4" s="589">
        <v>205667.40364069236</v>
      </c>
      <c r="Z4" s="589">
        <v>72568.113340310912</v>
      </c>
      <c r="AA4" s="589">
        <v>232841.37904562705</v>
      </c>
      <c r="AB4" s="589">
        <v>84365.580782700155</v>
      </c>
      <c r="AC4" s="589">
        <v>664217.60168704938</v>
      </c>
      <c r="AD4" s="589">
        <v>275824.61511361646</v>
      </c>
      <c r="AE4" s="589">
        <v>2091323.0569653257</v>
      </c>
    </row>
    <row r="5" spans="1:31" hidden="1">
      <c r="A5" s="445">
        <v>1962</v>
      </c>
      <c r="B5" s="395">
        <v>109287.61561550151</v>
      </c>
      <c r="C5" s="589">
        <f t="shared" si="0"/>
        <v>45889.140407002596</v>
      </c>
      <c r="D5" s="589">
        <f t="shared" si="1"/>
        <v>164223.77186437391</v>
      </c>
      <c r="E5" s="589">
        <f t="shared" si="2"/>
        <v>256030.93001517432</v>
      </c>
      <c r="F5" s="589">
        <f t="shared" si="3"/>
        <v>19233.669374566573</v>
      </c>
      <c r="G5" s="395">
        <v>240889.9869019922</v>
      </c>
      <c r="H5" s="589">
        <f t="shared" si="4"/>
        <v>374863.45689084061</v>
      </c>
      <c r="I5" s="589">
        <f t="shared" si="5"/>
        <v>194268.04981319996</v>
      </c>
      <c r="J5" s="589">
        <f t="shared" si="6"/>
        <v>61660.782697706942</v>
      </c>
      <c r="K5" s="589">
        <f t="shared" si="7"/>
        <v>190967.17594840174</v>
      </c>
      <c r="L5" s="589">
        <f t="shared" si="8"/>
        <v>90323.437434976891</v>
      </c>
      <c r="M5" s="589">
        <f t="shared" si="9"/>
        <v>500553.36778770667</v>
      </c>
      <c r="N5" s="395">
        <v>219797.67138338409</v>
      </c>
      <c r="O5" s="589">
        <f t="shared" si="10"/>
        <v>1779587.3590205454</v>
      </c>
      <c r="Q5" s="445">
        <v>1962</v>
      </c>
      <c r="R5" s="589">
        <v>118918.57832252631</v>
      </c>
      <c r="S5" s="589">
        <v>60374.588540015982</v>
      </c>
      <c r="T5" s="589">
        <v>210950.65097993496</v>
      </c>
      <c r="U5" s="589">
        <v>368878.19182114879</v>
      </c>
      <c r="V5" s="589">
        <v>25120.786189893355</v>
      </c>
      <c r="W5" s="589">
        <v>336017.39077560371</v>
      </c>
      <c r="X5" s="589">
        <v>486667.44913685898</v>
      </c>
      <c r="Y5" s="589">
        <v>219611.38331120519</v>
      </c>
      <c r="Z5" s="589">
        <v>76971.416959537761</v>
      </c>
      <c r="AA5" s="589">
        <v>242159.03122165578</v>
      </c>
      <c r="AB5" s="589">
        <v>91793.386364616759</v>
      </c>
      <c r="AC5" s="589">
        <v>692530.15686279582</v>
      </c>
      <c r="AD5" s="589">
        <v>283762.4669806693</v>
      </c>
      <c r="AE5" s="589">
        <v>2175894.1658097743</v>
      </c>
    </row>
    <row r="6" spans="1:31" hidden="1">
      <c r="A6" s="445">
        <v>1963</v>
      </c>
      <c r="B6" s="395">
        <v>116995.6890957447</v>
      </c>
      <c r="C6" s="589">
        <f t="shared" si="0"/>
        <v>47335.042491744673</v>
      </c>
      <c r="D6" s="589">
        <f t="shared" si="1"/>
        <v>170977.61808391986</v>
      </c>
      <c r="E6" s="589">
        <f t="shared" si="2"/>
        <v>269425.42477107135</v>
      </c>
      <c r="F6" s="589">
        <f t="shared" si="3"/>
        <v>20366.171031197773</v>
      </c>
      <c r="G6" s="395">
        <v>258196.77406743841</v>
      </c>
      <c r="H6" s="589">
        <f t="shared" si="4"/>
        <v>393417.18175168126</v>
      </c>
      <c r="I6" s="589">
        <f t="shared" si="5"/>
        <v>207439.16827569544</v>
      </c>
      <c r="J6" s="589">
        <f t="shared" si="6"/>
        <v>65402.248957741984</v>
      </c>
      <c r="K6" s="589">
        <f t="shared" si="7"/>
        <v>198609.14117734417</v>
      </c>
      <c r="L6" s="589">
        <f t="shared" si="8"/>
        <v>98275.791067028098</v>
      </c>
      <c r="M6" s="589">
        <f t="shared" si="9"/>
        <v>521889.66602475999</v>
      </c>
      <c r="N6" s="395">
        <v>229082.78462173379</v>
      </c>
      <c r="O6" s="589">
        <f t="shared" si="10"/>
        <v>1851552.1737040889</v>
      </c>
      <c r="Q6" s="445">
        <v>1963</v>
      </c>
      <c r="R6" s="589">
        <v>124771.7004752123</v>
      </c>
      <c r="S6" s="589">
        <v>62276.906662805064</v>
      </c>
      <c r="T6" s="589">
        <v>219626.1809623313</v>
      </c>
      <c r="U6" s="589">
        <v>388176.39538436796</v>
      </c>
      <c r="V6" s="589">
        <v>26599.928386938296</v>
      </c>
      <c r="W6" s="589">
        <v>357462.8066626066</v>
      </c>
      <c r="X6" s="589">
        <v>510754.87026055052</v>
      </c>
      <c r="Y6" s="589">
        <v>234500.74647764312</v>
      </c>
      <c r="Z6" s="589">
        <v>81641.905184655756</v>
      </c>
      <c r="AA6" s="589">
        <v>251849.54943390758</v>
      </c>
      <c r="AB6" s="589">
        <v>99875.158827942709</v>
      </c>
      <c r="AC6" s="589">
        <v>722049.5466339275</v>
      </c>
      <c r="AD6" s="589">
        <v>291928.75927258166</v>
      </c>
      <c r="AE6" s="589">
        <v>2263885.2495965725</v>
      </c>
    </row>
    <row r="7" spans="1:31" hidden="1">
      <c r="A7" s="445">
        <v>1964</v>
      </c>
      <c r="B7" s="395">
        <v>122874.33066109419</v>
      </c>
      <c r="C7" s="589">
        <f t="shared" si="0"/>
        <v>48826.502911642252</v>
      </c>
      <c r="D7" s="589">
        <f t="shared" si="1"/>
        <v>178009.22213498686</v>
      </c>
      <c r="E7" s="589">
        <f t="shared" si="2"/>
        <v>283520.6649007994</v>
      </c>
      <c r="F7" s="589">
        <f t="shared" si="3"/>
        <v>21565.355751642499</v>
      </c>
      <c r="G7" s="395">
        <v>272133.22593419033</v>
      </c>
      <c r="H7" s="589">
        <f t="shared" si="4"/>
        <v>412889.21619934315</v>
      </c>
      <c r="I7" s="589">
        <f t="shared" si="5"/>
        <v>221503.27125993755</v>
      </c>
      <c r="J7" s="589">
        <f t="shared" si="6"/>
        <v>69370.740713765466</v>
      </c>
      <c r="K7" s="589">
        <f t="shared" si="7"/>
        <v>206556.91619935882</v>
      </c>
      <c r="L7" s="589">
        <f t="shared" si="8"/>
        <v>106928.29440645428</v>
      </c>
      <c r="M7" s="589">
        <f t="shared" si="9"/>
        <v>544135.43296536547</v>
      </c>
      <c r="N7" s="395">
        <v>236451.45504386729</v>
      </c>
      <c r="O7" s="589">
        <f t="shared" si="10"/>
        <v>1926427.1768232747</v>
      </c>
      <c r="Q7" s="445">
        <v>1964</v>
      </c>
      <c r="R7" s="589">
        <v>130912.91082586974</v>
      </c>
      <c r="S7" s="589">
        <v>64239.164146305338</v>
      </c>
      <c r="T7" s="589">
        <v>228658.49970136717</v>
      </c>
      <c r="U7" s="589">
        <v>408484.20230453508</v>
      </c>
      <c r="V7" s="589">
        <v>28166.164261009922</v>
      </c>
      <c r="W7" s="589">
        <v>380276.9191563683</v>
      </c>
      <c r="X7" s="589">
        <v>536034.48917231918</v>
      </c>
      <c r="Y7" s="589">
        <v>250399.58889856908</v>
      </c>
      <c r="Z7" s="589">
        <v>86595.790300757784</v>
      </c>
      <c r="AA7" s="589">
        <v>261927.85472454436</v>
      </c>
      <c r="AB7" s="589">
        <v>108668.47543116492</v>
      </c>
      <c r="AC7" s="589">
        <v>752827.21283363749</v>
      </c>
      <c r="AD7" s="589">
        <v>300330.0661896012</v>
      </c>
      <c r="AE7" s="589">
        <v>2355434.6088489858</v>
      </c>
    </row>
    <row r="8" spans="1:31" hidden="1">
      <c r="A8" s="445">
        <v>1965</v>
      </c>
      <c r="B8" s="395">
        <v>126270.1717705167</v>
      </c>
      <c r="C8" s="589">
        <f t="shared" si="0"/>
        <v>50909.974445270425</v>
      </c>
      <c r="D8" s="589">
        <f t="shared" si="1"/>
        <v>188793.3762209524</v>
      </c>
      <c r="E8" s="589">
        <f t="shared" si="2"/>
        <v>293257.663619539</v>
      </c>
      <c r="F8" s="589">
        <f t="shared" si="3"/>
        <v>22770.105247474599</v>
      </c>
      <c r="G8" s="395">
        <v>282737.05439392722</v>
      </c>
      <c r="H8" s="589">
        <f t="shared" si="4"/>
        <v>441203.73280095257</v>
      </c>
      <c r="I8" s="589">
        <f t="shared" si="5"/>
        <v>228728.9829981376</v>
      </c>
      <c r="J8" s="589">
        <f t="shared" si="6"/>
        <v>74559.74691361739</v>
      </c>
      <c r="K8" s="589">
        <f t="shared" si="7"/>
        <v>211639.22444217018</v>
      </c>
      <c r="L8" s="589">
        <f t="shared" si="8"/>
        <v>114195.89061376751</v>
      </c>
      <c r="M8" s="589">
        <f t="shared" si="9"/>
        <v>567254.2704105454</v>
      </c>
      <c r="N8" s="395">
        <v>239097.83571331311</v>
      </c>
      <c r="O8" s="589">
        <f t="shared" si="10"/>
        <v>2036673.7526237499</v>
      </c>
      <c r="Q8" s="445">
        <v>1965</v>
      </c>
      <c r="R8" s="589">
        <v>134889.65289526398</v>
      </c>
      <c r="S8" s="589">
        <v>66980.308030500688</v>
      </c>
      <c r="T8" s="589">
        <v>242511.08814746089</v>
      </c>
      <c r="U8" s="589">
        <v>422512.84517561569</v>
      </c>
      <c r="V8" s="589">
        <v>29739.668198703661</v>
      </c>
      <c r="W8" s="589">
        <v>395521.7104411766</v>
      </c>
      <c r="X8" s="589">
        <v>572793.88333236706</v>
      </c>
      <c r="Y8" s="589">
        <v>258567.93439727547</v>
      </c>
      <c r="Z8" s="589">
        <v>93073.248781499424</v>
      </c>
      <c r="AA8" s="589">
        <v>268372.55829381937</v>
      </c>
      <c r="AB8" s="589">
        <v>116054.34653555219</v>
      </c>
      <c r="AC8" s="589">
        <v>784812.79749398539</v>
      </c>
      <c r="AD8" s="589">
        <v>304819.39310023555</v>
      </c>
      <c r="AE8" s="589">
        <v>2490232.6449604514</v>
      </c>
    </row>
    <row r="9" spans="1:31" ht="12.75" hidden="1" customHeight="1">
      <c r="A9" s="445">
        <v>1966</v>
      </c>
      <c r="B9" s="395">
        <v>132549.2109802432</v>
      </c>
      <c r="C9" s="589">
        <f t="shared" si="0"/>
        <v>52260.755731468991</v>
      </c>
      <c r="D9" s="589">
        <f t="shared" si="1"/>
        <v>198748.22163266953</v>
      </c>
      <c r="E9" s="395">
        <v>305794</v>
      </c>
      <c r="F9" s="589">
        <f t="shared" si="3"/>
        <v>23350.637236602404</v>
      </c>
      <c r="G9" s="395">
        <v>296249.03364488861</v>
      </c>
      <c r="H9" s="589">
        <f t="shared" si="4"/>
        <v>454882.86739937478</v>
      </c>
      <c r="I9" s="589">
        <f t="shared" si="5"/>
        <v>245108.38060421974</v>
      </c>
      <c r="J9" s="589">
        <f t="shared" si="6"/>
        <v>76929.922778737498</v>
      </c>
      <c r="K9" s="589">
        <f t="shared" si="7"/>
        <v>219242.66400926752</v>
      </c>
      <c r="L9" s="589">
        <f t="shared" si="8"/>
        <v>122440.0700614385</v>
      </c>
      <c r="M9" s="589">
        <f t="shared" si="9"/>
        <v>578244.98758445296</v>
      </c>
      <c r="N9" s="395">
        <v>243291.41885449371</v>
      </c>
      <c r="O9" s="589">
        <f t="shared" si="10"/>
        <v>2143143.2713840096</v>
      </c>
      <c r="Q9" s="445">
        <v>1966</v>
      </c>
      <c r="R9" s="589">
        <v>141520.88527617251</v>
      </c>
      <c r="S9" s="589">
        <v>68757.479353355695</v>
      </c>
      <c r="T9" s="589">
        <v>255298.40326125966</v>
      </c>
      <c r="U9" s="589">
        <v>440574.65159803524</v>
      </c>
      <c r="V9" s="589">
        <v>30497.891691645535</v>
      </c>
      <c r="W9" s="589">
        <v>414638.8580223638</v>
      </c>
      <c r="X9" s="589">
        <v>590552.85508338641</v>
      </c>
      <c r="Y9" s="589">
        <v>277084.11433285812</v>
      </c>
      <c r="Z9" s="589">
        <v>96031.949381781902</v>
      </c>
      <c r="AA9" s="589">
        <v>278014.22341441683</v>
      </c>
      <c r="AB9" s="589">
        <v>124432.69406959154</v>
      </c>
      <c r="AC9" s="589">
        <v>800018.77467504179</v>
      </c>
      <c r="AD9" s="589">
        <v>310122.178174901</v>
      </c>
      <c r="AE9" s="589">
        <v>2620412.4889185075</v>
      </c>
    </row>
    <row r="10" spans="1:31" ht="12.75" hidden="1" customHeight="1">
      <c r="A10" s="445">
        <v>1967</v>
      </c>
      <c r="B10" s="395">
        <v>139374.39927811551</v>
      </c>
      <c r="C10" s="589">
        <f t="shared" si="0"/>
        <v>53745.905919622164</v>
      </c>
      <c r="D10" s="589">
        <f t="shared" si="1"/>
        <v>206713.040358264</v>
      </c>
      <c r="E10" s="395">
        <v>326476</v>
      </c>
      <c r="F10" s="589">
        <f t="shared" si="3"/>
        <v>23842.342006657978</v>
      </c>
      <c r="G10" s="395">
        <v>310908.46848190698</v>
      </c>
      <c r="H10" s="589">
        <f t="shared" si="4"/>
        <v>460108.18695583346</v>
      </c>
      <c r="I10" s="589">
        <f t="shared" si="5"/>
        <v>263205.14212255675</v>
      </c>
      <c r="J10" s="589">
        <f t="shared" si="6"/>
        <v>81114.369721849347</v>
      </c>
      <c r="K10" s="589">
        <f t="shared" si="7"/>
        <v>227653.97991232402</v>
      </c>
      <c r="L10" s="589">
        <f t="shared" si="8"/>
        <v>129811.12857586972</v>
      </c>
      <c r="M10" s="589">
        <f t="shared" si="9"/>
        <v>591453.19300172699</v>
      </c>
      <c r="N10" s="395">
        <v>249342.59416572651</v>
      </c>
      <c r="O10" s="589">
        <f t="shared" si="10"/>
        <v>2207855.1607135925</v>
      </c>
      <c r="Q10" s="445">
        <v>1967</v>
      </c>
      <c r="R10" s="589">
        <v>149316.5780420418</v>
      </c>
      <c r="S10" s="589">
        <v>70711.434706073356</v>
      </c>
      <c r="T10" s="589">
        <v>265529.4658901763</v>
      </c>
      <c r="U10" s="589">
        <v>453415.39285762346</v>
      </c>
      <c r="V10" s="589">
        <v>31140.099382573728</v>
      </c>
      <c r="W10" s="589">
        <v>435761.73912026564</v>
      </c>
      <c r="X10" s="589">
        <v>597336.63966606767</v>
      </c>
      <c r="Y10" s="589">
        <v>297541.69773021276</v>
      </c>
      <c r="Z10" s="589">
        <v>101255.41227524438</v>
      </c>
      <c r="AA10" s="589">
        <v>288680.32925311773</v>
      </c>
      <c r="AB10" s="589">
        <v>131923.7112556732</v>
      </c>
      <c r="AC10" s="589">
        <v>818292.71139816905</v>
      </c>
      <c r="AD10" s="589">
        <v>317607.30531328451</v>
      </c>
      <c r="AE10" s="589">
        <v>2699535.4506191709</v>
      </c>
    </row>
    <row r="11" spans="1:31" ht="12.75" hidden="1" customHeight="1">
      <c r="A11" s="445">
        <v>1968</v>
      </c>
      <c r="B11" s="395">
        <v>146878.9233282675</v>
      </c>
      <c r="C11" s="589">
        <f t="shared" si="0"/>
        <v>56612.481896135097</v>
      </c>
      <c r="D11" s="589">
        <f t="shared" si="1"/>
        <v>215995.64313252209</v>
      </c>
      <c r="E11" s="395">
        <v>338598</v>
      </c>
      <c r="F11" s="589">
        <f t="shared" si="3"/>
        <v>23858.360029769359</v>
      </c>
      <c r="G11" s="395">
        <v>324143.44192731258</v>
      </c>
      <c r="H11" s="589">
        <f t="shared" si="4"/>
        <v>482026.8319593909</v>
      </c>
      <c r="I11" s="589">
        <f t="shared" si="5"/>
        <v>276808.88566911285</v>
      </c>
      <c r="J11" s="589">
        <f t="shared" si="6"/>
        <v>86459.478478086836</v>
      </c>
      <c r="K11" s="589">
        <f t="shared" si="7"/>
        <v>236013.06243158999</v>
      </c>
      <c r="L11" s="589">
        <f t="shared" si="8"/>
        <v>137569.53987426715</v>
      </c>
      <c r="M11" s="589">
        <f t="shared" si="9"/>
        <v>615790.0369133763</v>
      </c>
      <c r="N11" s="395">
        <v>256431.24941659509</v>
      </c>
      <c r="O11" s="589">
        <f t="shared" si="10"/>
        <v>2323600.5119842691</v>
      </c>
      <c r="Q11" s="445">
        <v>1968</v>
      </c>
      <c r="R11" s="589">
        <v>157150.22063177769</v>
      </c>
      <c r="S11" s="589">
        <v>74482.879182166726</v>
      </c>
      <c r="T11" s="589">
        <v>277453.26398461463</v>
      </c>
      <c r="U11" s="589">
        <v>462143.14357758034</v>
      </c>
      <c r="V11" s="589">
        <v>31161.020264904058</v>
      </c>
      <c r="W11" s="589">
        <v>453093.45592991519</v>
      </c>
      <c r="X11" s="589">
        <v>625792.5770382823</v>
      </c>
      <c r="Y11" s="589">
        <v>312920.12429774541</v>
      </c>
      <c r="Z11" s="589">
        <v>107927.73424020268</v>
      </c>
      <c r="AA11" s="589">
        <v>299280.19970056188</v>
      </c>
      <c r="AB11" s="589">
        <v>139808.38511346444</v>
      </c>
      <c r="AC11" s="589">
        <v>851963.44346450083</v>
      </c>
      <c r="AD11" s="589">
        <v>326454.7562048707</v>
      </c>
      <c r="AE11" s="589">
        <v>2841056.816947645</v>
      </c>
    </row>
    <row r="12" spans="1:31" ht="12.75" hidden="1" customHeight="1">
      <c r="A12" s="445">
        <v>1969</v>
      </c>
      <c r="B12" s="395">
        <v>155828.3970364742</v>
      </c>
      <c r="C12" s="589">
        <f t="shared" si="0"/>
        <v>59643.036987876985</v>
      </c>
      <c r="D12" s="589">
        <f t="shared" si="1"/>
        <v>227097.07061280237</v>
      </c>
      <c r="E12" s="395">
        <v>358557</v>
      </c>
      <c r="F12" s="589">
        <f t="shared" si="3"/>
        <v>26418.816754392388</v>
      </c>
      <c r="G12" s="395">
        <v>345068.53063898103</v>
      </c>
      <c r="H12" s="589">
        <f t="shared" si="4"/>
        <v>520461.63359476352</v>
      </c>
      <c r="I12" s="589">
        <f t="shared" si="5"/>
        <v>295068.05805163505</v>
      </c>
      <c r="J12" s="395">
        <v>93287</v>
      </c>
      <c r="K12" s="589">
        <f t="shared" si="7"/>
        <v>254122.37659174114</v>
      </c>
      <c r="L12" s="589">
        <f t="shared" si="8"/>
        <v>147416.12334681448</v>
      </c>
      <c r="M12" s="589">
        <f t="shared" si="9"/>
        <v>643102.04073797562</v>
      </c>
      <c r="N12" s="395">
        <v>257707.9287567689</v>
      </c>
      <c r="O12" s="589">
        <f t="shared" si="10"/>
        <v>2408955.1499641831</v>
      </c>
      <c r="Q12" s="445">
        <v>1969</v>
      </c>
      <c r="R12" s="589">
        <v>166475.89050721802</v>
      </c>
      <c r="S12" s="589">
        <v>78470.064714276756</v>
      </c>
      <c r="T12" s="589">
        <v>291713.40018283634</v>
      </c>
      <c r="U12" s="589">
        <v>491224.87566949264</v>
      </c>
      <c r="V12" s="589">
        <v>34505.191607101689</v>
      </c>
      <c r="W12" s="589">
        <v>480438.23664730968</v>
      </c>
      <c r="X12" s="589">
        <v>675690.65732892742</v>
      </c>
      <c r="Y12" s="589">
        <v>333561.30594804371</v>
      </c>
      <c r="Z12" s="589">
        <v>116450.55835743433</v>
      </c>
      <c r="AA12" s="589">
        <v>322244.00984925311</v>
      </c>
      <c r="AB12" s="589">
        <v>149815.21464447805</v>
      </c>
      <c r="AC12" s="589">
        <v>889750.3958857439</v>
      </c>
      <c r="AD12" s="589">
        <v>328453.41416703328</v>
      </c>
      <c r="AE12" s="589">
        <v>2945419.5827674242</v>
      </c>
    </row>
    <row r="13" spans="1:31" hidden="1">
      <c r="A13" s="445">
        <v>1970</v>
      </c>
      <c r="B13" s="590">
        <v>161862.00421732519</v>
      </c>
      <c r="C13" s="590">
        <v>62247.76056935588</v>
      </c>
      <c r="D13" s="590">
        <v>231944.12850812569</v>
      </c>
      <c r="E13" s="590">
        <v>368207</v>
      </c>
      <c r="F13" s="590">
        <v>28419.613459396391</v>
      </c>
      <c r="G13" s="590">
        <v>360513.54586488171</v>
      </c>
      <c r="H13" s="590">
        <v>560486.31258999999</v>
      </c>
      <c r="I13" s="590">
        <v>317512.19166999997</v>
      </c>
      <c r="J13" s="590">
        <v>99896</v>
      </c>
      <c r="K13" s="590">
        <v>254098.00101263891</v>
      </c>
      <c r="L13" s="590">
        <v>154291.31982835091</v>
      </c>
      <c r="M13" s="590">
        <v>665579.63360227889</v>
      </c>
      <c r="N13" s="395">
        <v>265000.66286127112</v>
      </c>
      <c r="O13" s="590">
        <v>2462918.2141127079</v>
      </c>
      <c r="Q13" s="445">
        <v>1970</v>
      </c>
      <c r="R13" s="590">
        <v>173502.6</v>
      </c>
      <c r="S13" s="590">
        <v>81897</v>
      </c>
      <c r="T13" s="590">
        <v>297939.59999999998</v>
      </c>
      <c r="U13" s="590">
        <v>508452.3</v>
      </c>
      <c r="V13" s="590">
        <v>37118.400000000001</v>
      </c>
      <c r="W13" s="590">
        <v>500917.4</v>
      </c>
      <c r="X13" s="590">
        <v>727652.8</v>
      </c>
      <c r="Y13" s="590">
        <v>358933.4</v>
      </c>
      <c r="Z13" s="590">
        <v>125060.3</v>
      </c>
      <c r="AA13" s="590">
        <v>322213.09999999998</v>
      </c>
      <c r="AB13" s="590">
        <v>156802.29999999999</v>
      </c>
      <c r="AC13" s="590">
        <v>920848.8</v>
      </c>
      <c r="AD13" s="590">
        <v>337970</v>
      </c>
      <c r="AE13" s="590">
        <v>3011400</v>
      </c>
    </row>
    <row r="14" spans="1:31" hidden="1">
      <c r="A14" s="445">
        <v>1971</v>
      </c>
      <c r="B14" s="590">
        <v>167975.18833586629</v>
      </c>
      <c r="C14" s="590">
        <v>65309.891615782537</v>
      </c>
      <c r="D14" s="590">
        <v>246168.0953696745</v>
      </c>
      <c r="E14" s="590">
        <v>370663</v>
      </c>
      <c r="F14" s="590">
        <v>28835.629138093951</v>
      </c>
      <c r="G14" s="590">
        <v>380441.20990485261</v>
      </c>
      <c r="H14" s="590">
        <v>591185.55757499975</v>
      </c>
      <c r="I14" s="590">
        <v>329370.89343</v>
      </c>
      <c r="J14" s="590">
        <v>103208</v>
      </c>
      <c r="K14" s="590">
        <v>268214.86553821131</v>
      </c>
      <c r="L14" s="590">
        <v>162160.93711582659</v>
      </c>
      <c r="M14" s="590">
        <v>665983.1622905453</v>
      </c>
      <c r="N14" s="395">
        <v>273590.95879329578</v>
      </c>
      <c r="O14" s="590">
        <v>2556100.5032563652</v>
      </c>
      <c r="R14" s="417" t="s">
        <v>329</v>
      </c>
    </row>
    <row r="15" spans="1:31" hidden="1">
      <c r="A15" s="445">
        <v>1972</v>
      </c>
      <c r="B15" s="590">
        <v>176056.01694528881</v>
      </c>
      <c r="C15" s="590">
        <v>69175.813311254882</v>
      </c>
      <c r="D15" s="590">
        <v>262933.12523267238</v>
      </c>
      <c r="E15" s="590">
        <v>370059</v>
      </c>
      <c r="F15" s="590">
        <v>31304.39506094631</v>
      </c>
      <c r="G15" s="590">
        <v>399913.91458461218</v>
      </c>
      <c r="H15" s="590">
        <v>622484.79854999995</v>
      </c>
      <c r="I15" s="590">
        <v>340269.26552999998</v>
      </c>
      <c r="J15" s="590">
        <v>105754</v>
      </c>
      <c r="K15" s="590">
        <v>275118.71735597972</v>
      </c>
      <c r="L15" s="590">
        <v>175620.24300125</v>
      </c>
      <c r="M15" s="590">
        <v>688823.47087060486</v>
      </c>
      <c r="N15" s="395">
        <v>290985.1215506827</v>
      </c>
      <c r="O15" s="590">
        <v>2713317.5897518708</v>
      </c>
    </row>
    <row r="16" spans="1:31" hidden="1">
      <c r="A16" s="445">
        <v>1973</v>
      </c>
      <c r="B16" s="590">
        <v>186602.8929711247</v>
      </c>
      <c r="C16" s="590">
        <v>74813.611397703789</v>
      </c>
      <c r="D16" s="590">
        <v>280715.50204058038</v>
      </c>
      <c r="E16" s="590">
        <v>398500</v>
      </c>
      <c r="F16" s="590">
        <v>33220.873857751452</v>
      </c>
      <c r="G16" s="590">
        <v>422919.27632448712</v>
      </c>
      <c r="H16" s="590">
        <v>639684.37320499972</v>
      </c>
      <c r="I16" s="590">
        <v>360353.85404000001</v>
      </c>
      <c r="J16" s="590">
        <v>110991</v>
      </c>
      <c r="K16" s="590">
        <v>285209.81777389708</v>
      </c>
      <c r="L16" s="590">
        <v>189318.26676160129</v>
      </c>
      <c r="M16" s="590">
        <v>706283.39694044669</v>
      </c>
      <c r="N16" s="395">
        <v>306829.23422442359</v>
      </c>
      <c r="O16" s="590">
        <v>2849727.851337532</v>
      </c>
    </row>
    <row r="17" spans="1:15" hidden="1">
      <c r="A17" s="445">
        <v>1974</v>
      </c>
      <c r="B17" s="590">
        <v>194489.38632218851</v>
      </c>
      <c r="C17" s="590">
        <v>76911.709472390852</v>
      </c>
      <c r="D17" s="590">
        <v>294525.79413838952</v>
      </c>
      <c r="E17" s="590">
        <v>386970</v>
      </c>
      <c r="F17" s="590">
        <v>33847.759445491451</v>
      </c>
      <c r="G17" s="590">
        <v>436436.31808863243</v>
      </c>
      <c r="H17" s="590">
        <v>638584.40272749984</v>
      </c>
      <c r="I17" s="590">
        <v>371366.85736999998</v>
      </c>
      <c r="J17" s="590">
        <v>114812</v>
      </c>
      <c r="K17" s="590">
        <v>294257.77821032819</v>
      </c>
      <c r="L17" s="590">
        <v>198973.07859201549</v>
      </c>
      <c r="M17" s="590">
        <v>730313.82273879892</v>
      </c>
      <c r="N17" s="395">
        <v>302440.11506534269</v>
      </c>
      <c r="O17" s="590">
        <v>2826589.2270843429</v>
      </c>
    </row>
    <row r="18" spans="1:15" hidden="1">
      <c r="A18" s="445">
        <v>1975</v>
      </c>
      <c r="B18" s="590">
        <v>196555.87374620061</v>
      </c>
      <c r="C18" s="590">
        <v>77569.863561445134</v>
      </c>
      <c r="D18" s="590">
        <v>305939.1551765998</v>
      </c>
      <c r="E18" s="590">
        <v>400062</v>
      </c>
      <c r="F18" s="590">
        <v>34978</v>
      </c>
      <c r="G18" s="590">
        <v>444882.02659182262</v>
      </c>
      <c r="H18" s="590">
        <v>662383.82685250009</v>
      </c>
      <c r="I18" s="590">
        <v>372310.73814999999</v>
      </c>
      <c r="J18" s="590">
        <v>118569</v>
      </c>
      <c r="K18" s="590">
        <v>310309.67852245289</v>
      </c>
      <c r="L18" s="590">
        <v>202554.99994238181</v>
      </c>
      <c r="M18" s="590">
        <v>751037.06776592485</v>
      </c>
      <c r="N18" s="395">
        <v>301995.88760720042</v>
      </c>
      <c r="O18" s="590">
        <v>2891520.8703374779</v>
      </c>
    </row>
    <row r="19" spans="1:15" hidden="1">
      <c r="A19" s="445">
        <v>1976</v>
      </c>
      <c r="B19" s="590">
        <v>205940.08882978719</v>
      </c>
      <c r="C19" s="590">
        <v>81513.577391238883</v>
      </c>
      <c r="D19" s="590">
        <v>321672.38714376552</v>
      </c>
      <c r="E19" s="590">
        <v>430991</v>
      </c>
      <c r="F19" s="590">
        <v>35651</v>
      </c>
      <c r="G19" s="590">
        <v>469092.91454683972</v>
      </c>
      <c r="H19" s="590">
        <v>690483.13798999996</v>
      </c>
      <c r="I19" s="590">
        <v>388721.09843999997</v>
      </c>
      <c r="J19" s="590">
        <v>125144</v>
      </c>
      <c r="K19" s="590">
        <v>329188.51042619598</v>
      </c>
      <c r="L19" s="590">
        <v>213898.13529402469</v>
      </c>
      <c r="M19" s="590">
        <v>783456.79651091527</v>
      </c>
      <c r="N19" s="395">
        <v>303177.64655033528</v>
      </c>
      <c r="O19" s="590">
        <v>3052594.3942085151</v>
      </c>
    </row>
    <row r="20" spans="1:15" hidden="1">
      <c r="A20" s="445">
        <v>1977</v>
      </c>
      <c r="B20" s="590">
        <v>210063.84950607899</v>
      </c>
      <c r="C20" s="590">
        <v>83658.41390657374</v>
      </c>
      <c r="D20" s="590">
        <v>330671.4759812706</v>
      </c>
      <c r="E20" s="590">
        <v>438402</v>
      </c>
      <c r="F20" s="590">
        <v>35421</v>
      </c>
      <c r="G20" s="590">
        <v>481568.30840116937</v>
      </c>
      <c r="H20" s="590">
        <v>719982.41760000004</v>
      </c>
      <c r="I20" s="590">
        <v>400830.35710000002</v>
      </c>
      <c r="J20" s="590">
        <v>129909</v>
      </c>
      <c r="K20" s="590">
        <v>350444.98975042708</v>
      </c>
      <c r="L20" s="590">
        <v>217106.41127493879</v>
      </c>
      <c r="M20" s="590">
        <v>775041.17647591198</v>
      </c>
      <c r="N20" s="395">
        <v>301908.56084192463</v>
      </c>
      <c r="O20" s="590">
        <v>3182457.6807147861</v>
      </c>
    </row>
    <row r="21" spans="1:15" hidden="1">
      <c r="A21" s="445">
        <v>1978</v>
      </c>
      <c r="B21" s="590">
        <v>214186.7725303951</v>
      </c>
      <c r="C21" s="590">
        <v>85746.801122815436</v>
      </c>
      <c r="D21" s="590">
        <v>340582.90152031911</v>
      </c>
      <c r="E21" s="590">
        <v>446005</v>
      </c>
      <c r="F21" s="590">
        <v>36282</v>
      </c>
      <c r="G21" s="590">
        <v>500461.49628692417</v>
      </c>
      <c r="H21" s="590">
        <v>745481.79489000002</v>
      </c>
      <c r="I21" s="590">
        <v>411359.7243</v>
      </c>
      <c r="J21" s="590">
        <v>136090</v>
      </c>
      <c r="K21" s="590">
        <v>344098.2947884418</v>
      </c>
      <c r="L21" s="590">
        <v>219061.1301058695</v>
      </c>
      <c r="M21" s="590">
        <v>769067.19741701277</v>
      </c>
      <c r="N21" s="395">
        <v>317760.26714742871</v>
      </c>
      <c r="O21" s="590">
        <v>3322275.9567253352</v>
      </c>
    </row>
    <row r="22" spans="1:15" hidden="1">
      <c r="A22" s="445">
        <v>1979</v>
      </c>
      <c r="B22" s="590">
        <v>218583.6077507599</v>
      </c>
      <c r="C22" s="590">
        <v>90146.846349474348</v>
      </c>
      <c r="D22" s="590">
        <v>348149.41942308802</v>
      </c>
      <c r="E22" s="590">
        <v>452391</v>
      </c>
      <c r="F22" s="590">
        <v>38443</v>
      </c>
      <c r="G22" s="590">
        <v>517729.78359797457</v>
      </c>
      <c r="H22" s="590">
        <v>769281.21901500039</v>
      </c>
      <c r="I22" s="590">
        <v>439251.23736999999</v>
      </c>
      <c r="J22" s="590">
        <v>138356</v>
      </c>
      <c r="K22" s="590">
        <v>358045.00961554138</v>
      </c>
      <c r="L22" s="590">
        <v>221908.44620826951</v>
      </c>
      <c r="M22" s="590">
        <v>787576.8829005328</v>
      </c>
      <c r="N22" s="395">
        <v>332492.86197184352</v>
      </c>
      <c r="O22" s="590">
        <v>3400660.288497766</v>
      </c>
    </row>
    <row r="23" spans="1:15" ht="19.5" customHeight="1">
      <c r="A23" s="445">
        <v>1980</v>
      </c>
      <c r="B23" s="590">
        <v>226242.25976443771</v>
      </c>
      <c r="C23" s="590">
        <v>89209.882141865062</v>
      </c>
      <c r="D23" s="590">
        <v>353974.11604138959</v>
      </c>
      <c r="E23" s="590">
        <v>437258</v>
      </c>
      <c r="F23" s="590">
        <v>39499</v>
      </c>
      <c r="G23" s="590">
        <v>524751.84310148819</v>
      </c>
      <c r="H23" s="590">
        <v>780880.93308250012</v>
      </c>
      <c r="I23" s="590">
        <v>465428.21834999998</v>
      </c>
      <c r="J23" s="590">
        <v>138305</v>
      </c>
      <c r="K23" s="590">
        <v>365117.89904225012</v>
      </c>
      <c r="L23" s="590">
        <v>226492.52134275311</v>
      </c>
      <c r="M23" s="590">
        <v>780602.85448375635</v>
      </c>
      <c r="N23" s="395">
        <v>332228.03406410478</v>
      </c>
      <c r="O23" s="590">
        <v>3385503.592766027</v>
      </c>
    </row>
    <row r="24" spans="1:15" ht="19.5" customHeight="1">
      <c r="A24" s="445">
        <v>1981</v>
      </c>
      <c r="B24" s="590">
        <v>237836.20075987841</v>
      </c>
      <c r="C24" s="590">
        <v>89611.334742189036</v>
      </c>
      <c r="D24" s="590">
        <v>356825.77035666798</v>
      </c>
      <c r="E24" s="590">
        <v>430212</v>
      </c>
      <c r="F24" s="590">
        <v>40131</v>
      </c>
      <c r="G24" s="590">
        <v>535876.58978366398</v>
      </c>
      <c r="H24" s="590">
        <v>777881.0063425001</v>
      </c>
      <c r="I24" s="590">
        <v>472971.69446999999</v>
      </c>
      <c r="J24" s="590">
        <v>133457</v>
      </c>
      <c r="K24" s="590">
        <v>365390.3609777129</v>
      </c>
      <c r="L24" s="590">
        <v>224209.21457017391</v>
      </c>
      <c r="M24" s="590">
        <v>773968.79548077146</v>
      </c>
      <c r="N24" s="395">
        <v>332350.19344258029</v>
      </c>
      <c r="O24" s="590">
        <v>3432946.7409440768</v>
      </c>
    </row>
    <row r="25" spans="1:15" ht="19.5" customHeight="1">
      <c r="A25" s="445">
        <v>1982</v>
      </c>
      <c r="B25" s="590">
        <v>242638.4595364742</v>
      </c>
      <c r="C25" s="590">
        <v>91806.619847758091</v>
      </c>
      <c r="D25" s="590">
        <v>347297.77671541699</v>
      </c>
      <c r="E25" s="590">
        <v>436680</v>
      </c>
      <c r="F25" s="590">
        <v>42063</v>
      </c>
      <c r="G25" s="590">
        <v>553163.61100888415</v>
      </c>
      <c r="H25" s="590">
        <v>769181.21081499965</v>
      </c>
      <c r="I25" s="590">
        <v>477571.87411999999</v>
      </c>
      <c r="J25" s="590">
        <v>131928</v>
      </c>
      <c r="K25" s="590">
        <v>368579.83375692682</v>
      </c>
      <c r="L25" s="590">
        <v>224292.60694715599</v>
      </c>
      <c r="M25" s="590">
        <v>779917.1346697479</v>
      </c>
      <c r="N25" s="395">
        <v>335535.25402589591</v>
      </c>
      <c r="O25" s="590">
        <v>3471869.853059906</v>
      </c>
    </row>
    <row r="26" spans="1:15" ht="19.5" customHeight="1">
      <c r="A26" s="445">
        <v>1983</v>
      </c>
      <c r="B26" s="590">
        <v>246018.3852583587</v>
      </c>
      <c r="C26" s="590">
        <v>91668.398192962981</v>
      </c>
      <c r="D26" s="590">
        <v>356293.97536273772</v>
      </c>
      <c r="E26" s="590">
        <v>445167</v>
      </c>
      <c r="F26" s="590">
        <v>43464</v>
      </c>
      <c r="G26" s="590">
        <v>557873.25319809048</v>
      </c>
      <c r="H26" s="590">
        <v>779480.96461000002</v>
      </c>
      <c r="I26" s="590">
        <v>476658.10794000002</v>
      </c>
      <c r="J26" s="590">
        <v>133401</v>
      </c>
      <c r="K26" s="590">
        <v>375909.61586564331</v>
      </c>
      <c r="L26" s="590">
        <v>225167.63963520719</v>
      </c>
      <c r="M26" s="590">
        <v>762778.21492021531</v>
      </c>
      <c r="N26" s="395">
        <v>349567.53241325251</v>
      </c>
      <c r="O26" s="590">
        <v>3664422.668066096</v>
      </c>
    </row>
    <row r="27" spans="1:15" ht="19.5" customHeight="1">
      <c r="A27" s="445">
        <v>1984</v>
      </c>
      <c r="B27" s="590">
        <v>250127.90585106381</v>
      </c>
      <c r="C27" s="590">
        <v>91993.625616010249</v>
      </c>
      <c r="D27" s="590">
        <v>371319.11073472461</v>
      </c>
      <c r="E27" s="590">
        <v>461961</v>
      </c>
      <c r="F27" s="590">
        <v>44982</v>
      </c>
      <c r="G27" s="590">
        <v>562169.01605143875</v>
      </c>
      <c r="H27" s="590">
        <v>794180.60031499958</v>
      </c>
      <c r="I27" s="590">
        <v>490666.63254999998</v>
      </c>
      <c r="J27" s="590">
        <v>135020</v>
      </c>
      <c r="K27" s="590">
        <v>388362.79445059347</v>
      </c>
      <c r="L27" s="590">
        <v>224689.60164321141</v>
      </c>
      <c r="M27" s="590">
        <v>777994.47005008394</v>
      </c>
      <c r="N27" s="395">
        <v>357381.27426420292</v>
      </c>
      <c r="O27" s="590">
        <v>3851863.4614349529</v>
      </c>
    </row>
    <row r="28" spans="1:15" ht="19.5" customHeight="1">
      <c r="A28" s="445">
        <v>1985</v>
      </c>
      <c r="B28" s="590">
        <v>262316.57974924007</v>
      </c>
      <c r="C28" s="590">
        <v>94583.248972024114</v>
      </c>
      <c r="D28" s="590">
        <v>389708.4274813573</v>
      </c>
      <c r="E28" s="590">
        <v>481663</v>
      </c>
      <c r="F28" s="590">
        <v>46654</v>
      </c>
      <c r="G28" s="590">
        <v>573059.32833128679</v>
      </c>
      <c r="H28" s="590">
        <v>808080.26353749982</v>
      </c>
      <c r="I28" s="590">
        <v>504797.37926999998</v>
      </c>
      <c r="J28" s="590">
        <v>137364</v>
      </c>
      <c r="K28" s="590">
        <v>426047.06034893473</v>
      </c>
      <c r="L28" s="590">
        <v>229821.16917891029</v>
      </c>
      <c r="M28" s="590">
        <v>803622.86601108499</v>
      </c>
      <c r="N28" s="395">
        <v>370893.70653731731</v>
      </c>
      <c r="O28" s="590">
        <v>4050604.5131600201</v>
      </c>
    </row>
    <row r="29" spans="1:15" ht="19.5" customHeight="1">
      <c r="A29" s="445">
        <v>1986</v>
      </c>
      <c r="B29" s="590">
        <v>267338.30334346509</v>
      </c>
      <c r="C29" s="590">
        <v>97123.071878883871</v>
      </c>
      <c r="D29" s="590">
        <v>404354.94793918717</v>
      </c>
      <c r="E29" s="590">
        <v>517837</v>
      </c>
      <c r="F29" s="590">
        <v>48337</v>
      </c>
      <c r="G29" s="590">
        <v>593605.03401095327</v>
      </c>
      <c r="H29" s="590">
        <v>838379.52893250005</v>
      </c>
      <c r="I29" s="590">
        <v>525364.81843999994</v>
      </c>
      <c r="J29" s="590">
        <v>140099</v>
      </c>
      <c r="K29" s="590">
        <v>447471.46519257349</v>
      </c>
      <c r="L29" s="590">
        <v>237550.8203467826</v>
      </c>
      <c r="M29" s="590">
        <v>846150.74018180883</v>
      </c>
      <c r="N29" s="395">
        <v>395449.52495946991</v>
      </c>
      <c r="O29" s="590">
        <v>4207911.284245654</v>
      </c>
    </row>
    <row r="30" spans="1:15" ht="19.5" customHeight="1">
      <c r="A30" s="445">
        <v>1987</v>
      </c>
      <c r="B30" s="590">
        <v>275209.71895896661</v>
      </c>
      <c r="C30" s="590">
        <v>98969.75384037412</v>
      </c>
      <c r="D30" s="590">
        <v>421170.07443204807</v>
      </c>
      <c r="E30" s="590">
        <v>507682</v>
      </c>
      <c r="F30" s="590">
        <v>50701</v>
      </c>
      <c r="G30" s="590">
        <v>612589.18679151696</v>
      </c>
      <c r="H30" s="590">
        <v>868078.79833749984</v>
      </c>
      <c r="I30" s="590">
        <v>544584.42272000003</v>
      </c>
      <c r="J30" s="590">
        <v>141287.270395</v>
      </c>
      <c r="K30" s="590">
        <v>444069.58331265178</v>
      </c>
      <c r="L30" s="590">
        <v>251669.97194820989</v>
      </c>
      <c r="M30" s="590">
        <v>891426.58810941328</v>
      </c>
      <c r="N30" s="395">
        <v>417119.88536157488</v>
      </c>
      <c r="O30" s="590">
        <v>4334276.8717369074</v>
      </c>
    </row>
    <row r="31" spans="1:15" ht="19.5" customHeight="1">
      <c r="A31" s="445">
        <v>1988</v>
      </c>
      <c r="B31" s="590">
        <v>285488.54635258362</v>
      </c>
      <c r="C31" s="590">
        <v>102308.41660509371</v>
      </c>
      <c r="D31" s="590">
        <v>439187.52004162088</v>
      </c>
      <c r="E31" s="590">
        <v>498945</v>
      </c>
      <c r="F31" s="590">
        <v>53740</v>
      </c>
      <c r="G31" s="590">
        <v>631831.69031878386</v>
      </c>
      <c r="H31" s="590">
        <v>890778.25198500033</v>
      </c>
      <c r="I31" s="590">
        <v>566928.96615999995</v>
      </c>
      <c r="J31" s="590">
        <v>143429.93083999999</v>
      </c>
      <c r="K31" s="590">
        <v>433901.7487169918</v>
      </c>
      <c r="L31" s="590">
        <v>263845.25898759061</v>
      </c>
      <c r="M31" s="590">
        <v>914792.00679416955</v>
      </c>
      <c r="N31" s="395">
        <v>449097.1089446838</v>
      </c>
      <c r="O31" s="590">
        <v>4500013.9942946341</v>
      </c>
    </row>
    <row r="32" spans="1:15" ht="19.5" customHeight="1">
      <c r="A32" s="445">
        <v>1989</v>
      </c>
      <c r="B32" s="590">
        <v>299989.97735562309</v>
      </c>
      <c r="C32" s="590">
        <v>105630.8179986609</v>
      </c>
      <c r="D32" s="590">
        <v>453926.52658535168</v>
      </c>
      <c r="E32" s="590">
        <v>498753</v>
      </c>
      <c r="F32" s="590">
        <v>56689</v>
      </c>
      <c r="G32" s="590">
        <v>650960.27937726409</v>
      </c>
      <c r="H32" s="590">
        <v>917177.59665499965</v>
      </c>
      <c r="I32" s="590">
        <v>589527.74465000001</v>
      </c>
      <c r="J32" s="590">
        <v>147932.54267</v>
      </c>
      <c r="K32" s="590">
        <v>430543.23832883767</v>
      </c>
      <c r="L32" s="590">
        <v>277979.67961578933</v>
      </c>
      <c r="M32" s="590">
        <v>925717.67331068101</v>
      </c>
      <c r="N32" s="395">
        <v>464824.46016767388</v>
      </c>
      <c r="O32" s="590">
        <v>4617500.8073631534</v>
      </c>
    </row>
    <row r="33" spans="1:17" ht="19.5" customHeight="1">
      <c r="A33" s="445">
        <v>1990</v>
      </c>
      <c r="B33" s="590">
        <v>301417.33632218849</v>
      </c>
      <c r="C33" s="590">
        <v>109035.542583687</v>
      </c>
      <c r="D33" s="590">
        <v>458875.49557777907</v>
      </c>
      <c r="E33" s="590">
        <v>502474</v>
      </c>
      <c r="F33" s="590">
        <v>56024</v>
      </c>
      <c r="G33" s="590">
        <v>666276.50528810709</v>
      </c>
      <c r="H33" s="590">
        <v>955976.65448000003</v>
      </c>
      <c r="I33" s="590">
        <v>601682.73441000003</v>
      </c>
      <c r="J33" s="590">
        <v>153943.283964</v>
      </c>
      <c r="K33" s="590">
        <v>433112.1651489159</v>
      </c>
      <c r="L33" s="590">
        <v>287569.80296872609</v>
      </c>
      <c r="M33" s="590">
        <v>919993.49215897336</v>
      </c>
      <c r="N33" s="395">
        <v>468492.80821911863</v>
      </c>
      <c r="O33" s="590">
        <v>4695616.0853651976</v>
      </c>
    </row>
    <row r="34" spans="1:17" ht="19.5" customHeight="1">
      <c r="A34" s="445">
        <v>1991</v>
      </c>
      <c r="B34" s="590">
        <v>305366.0277355623</v>
      </c>
      <c r="C34" s="590">
        <v>112340.66627040481</v>
      </c>
      <c r="D34" s="590">
        <v>451497.8034337245</v>
      </c>
      <c r="E34" s="590">
        <v>510781</v>
      </c>
      <c r="F34" s="590">
        <v>53951</v>
      </c>
      <c r="G34" s="590">
        <v>669238.93877874292</v>
      </c>
      <c r="H34" s="590">
        <v>999975.58</v>
      </c>
      <c r="I34" s="590">
        <v>618134.85016000003</v>
      </c>
      <c r="J34" s="590">
        <v>158132.654232</v>
      </c>
      <c r="K34" s="590">
        <v>443212.16228309332</v>
      </c>
      <c r="L34" s="590">
        <v>295712.89239994623</v>
      </c>
      <c r="M34" s="590">
        <v>928936.37894582609</v>
      </c>
      <c r="N34" s="395">
        <v>460935.86856525531</v>
      </c>
      <c r="O34" s="590">
        <v>4689876.2715969644</v>
      </c>
    </row>
    <row r="35" spans="1:17" ht="19.5" customHeight="1">
      <c r="A35" s="445">
        <v>1992</v>
      </c>
      <c r="B35" s="590">
        <v>309161.42883738608</v>
      </c>
      <c r="C35" s="590">
        <v>114474.9712341525</v>
      </c>
      <c r="D35" s="590">
        <v>457990.13398462342</v>
      </c>
      <c r="E35" s="590">
        <v>524183</v>
      </c>
      <c r="F35" s="590">
        <v>51791</v>
      </c>
      <c r="G35" s="590">
        <v>674626.97172605444</v>
      </c>
      <c r="H35" s="590">
        <v>1032080.55</v>
      </c>
      <c r="I35" s="590">
        <v>628385.44975999999</v>
      </c>
      <c r="J35" s="590">
        <v>159222.85603699999</v>
      </c>
      <c r="K35" s="590">
        <v>453736.97761868621</v>
      </c>
      <c r="L35" s="590">
        <v>302021.34953756077</v>
      </c>
      <c r="M35" s="590">
        <v>916175.67322421924</v>
      </c>
      <c r="N35" s="395">
        <v>463038.43655390543</v>
      </c>
      <c r="O35" s="590">
        <v>4834268.4617040744</v>
      </c>
      <c r="Q35" s="600"/>
    </row>
    <row r="36" spans="1:17" ht="19.5" customHeight="1">
      <c r="A36" s="445">
        <v>1993</v>
      </c>
      <c r="B36" s="590">
        <v>315410.31257598777</v>
      </c>
      <c r="C36" s="590">
        <v>113845.8594376955</v>
      </c>
      <c r="D36" s="590">
        <v>465916.96226371458</v>
      </c>
      <c r="E36" s="590">
        <v>521332</v>
      </c>
      <c r="F36" s="590">
        <v>49909</v>
      </c>
      <c r="G36" s="590">
        <v>673120.02686816826</v>
      </c>
      <c r="H36" s="590">
        <v>1038808.43</v>
      </c>
      <c r="I36" s="590">
        <v>609014.57770000002</v>
      </c>
      <c r="J36" s="590">
        <v>160473.16487899999</v>
      </c>
      <c r="K36" s="590">
        <v>464641.01548486197</v>
      </c>
      <c r="L36" s="590">
        <v>295864.40812713892</v>
      </c>
      <c r="M36" s="590">
        <v>882962.58440218028</v>
      </c>
      <c r="N36" s="395">
        <v>475137.56506874581</v>
      </c>
      <c r="O36" s="590">
        <v>5001530.2222939879</v>
      </c>
    </row>
    <row r="37" spans="1:17" ht="19.5" customHeight="1">
      <c r="A37" s="445">
        <v>1994</v>
      </c>
      <c r="B37" s="590">
        <v>331784.73339665658</v>
      </c>
      <c r="C37" s="590">
        <v>116520.85499225921</v>
      </c>
      <c r="D37" s="590">
        <v>480076.96737383661</v>
      </c>
      <c r="E37" s="590">
        <v>554178</v>
      </c>
      <c r="F37" s="590">
        <v>51157</v>
      </c>
      <c r="G37" s="590">
        <v>682915.79131904454</v>
      </c>
      <c r="H37" s="590">
        <v>1058047.81</v>
      </c>
      <c r="I37" s="590">
        <v>618420.20677000005</v>
      </c>
      <c r="J37" s="590">
        <v>163611.21455899999</v>
      </c>
      <c r="K37" s="590">
        <v>480881.97101751191</v>
      </c>
      <c r="L37" s="590">
        <v>298666.86180994438</v>
      </c>
      <c r="M37" s="590">
        <v>901200.88944458636</v>
      </c>
      <c r="N37" s="395">
        <v>488401.22021343221</v>
      </c>
      <c r="O37" s="590">
        <v>5187715.4314010441</v>
      </c>
    </row>
    <row r="38" spans="1:17" ht="19.5" customHeight="1">
      <c r="A38" s="445">
        <v>1995</v>
      </c>
      <c r="B38" s="590">
        <v>343885.45383738598</v>
      </c>
      <c r="C38" s="590">
        <v>118304.52414053409</v>
      </c>
      <c r="D38" s="590">
        <v>489934.44269610947</v>
      </c>
      <c r="E38" s="590">
        <v>563871</v>
      </c>
      <c r="F38" s="590">
        <v>53403</v>
      </c>
      <c r="G38" s="590">
        <v>693467.48448980972</v>
      </c>
      <c r="H38" s="590">
        <v>1080001.95</v>
      </c>
      <c r="I38" s="590">
        <v>627613.60060000001</v>
      </c>
      <c r="J38" s="590">
        <v>168029.349499</v>
      </c>
      <c r="K38" s="590">
        <v>499973.21202196291</v>
      </c>
      <c r="L38" s="590">
        <v>303791.38210251811</v>
      </c>
      <c r="M38" s="590">
        <v>912552.58966668253</v>
      </c>
      <c r="N38" s="395">
        <v>497433.88082625048</v>
      </c>
      <c r="O38" s="590">
        <v>5325919.3847892787</v>
      </c>
    </row>
    <row r="39" spans="1:17" ht="19.5" customHeight="1">
      <c r="A39" s="445">
        <v>1996</v>
      </c>
      <c r="B39" s="590">
        <v>352437.88050911861</v>
      </c>
      <c r="C39" s="590">
        <v>120649.2266851194</v>
      </c>
      <c r="D39" s="590">
        <v>502789.0452396092</v>
      </c>
      <c r="E39" s="590">
        <v>576680</v>
      </c>
      <c r="F39" s="590">
        <v>55415</v>
      </c>
      <c r="G39" s="590">
        <v>703998.42430146597</v>
      </c>
      <c r="H39" s="590">
        <v>1096880.67</v>
      </c>
      <c r="I39" s="590">
        <v>633510.11933000002</v>
      </c>
      <c r="J39" s="590">
        <v>175149.02735799999</v>
      </c>
      <c r="K39" s="590">
        <v>533445.9948607214</v>
      </c>
      <c r="L39" s="590">
        <v>310708.60021178471</v>
      </c>
      <c r="M39" s="590">
        <v>929363.18395365844</v>
      </c>
      <c r="N39" s="395">
        <v>517560.753022947</v>
      </c>
      <c r="O39" s="590">
        <v>5508786.2640615748</v>
      </c>
    </row>
    <row r="40" spans="1:17" ht="19.5" customHeight="1">
      <c r="A40" s="445">
        <v>1997</v>
      </c>
      <c r="B40" s="590">
        <v>368611.26485562313</v>
      </c>
      <c r="C40" s="590">
        <v>122976.4934104992</v>
      </c>
      <c r="D40" s="590">
        <v>526220.7804612983</v>
      </c>
      <c r="E40" s="590">
        <v>594415</v>
      </c>
      <c r="F40" s="590">
        <v>57200</v>
      </c>
      <c r="G40" s="590">
        <v>706184.98106628307</v>
      </c>
      <c r="H40" s="590">
        <v>1105733.1399999999</v>
      </c>
      <c r="I40" s="590">
        <v>653634.25583000004</v>
      </c>
      <c r="J40" s="590">
        <v>181259.865468</v>
      </c>
      <c r="K40" s="590">
        <v>551167.14156113064</v>
      </c>
      <c r="L40" s="590">
        <v>320626.61644662608</v>
      </c>
      <c r="M40" s="590">
        <v>955632.12870928773</v>
      </c>
      <c r="N40" s="395">
        <v>537331.84717576264</v>
      </c>
      <c r="O40" s="590">
        <v>5725284.864632111</v>
      </c>
    </row>
    <row r="41" spans="1:17" ht="19.5" customHeight="1">
      <c r="A41" s="445">
        <v>1998</v>
      </c>
      <c r="B41" s="590">
        <v>387103.26987082069</v>
      </c>
      <c r="C41" s="590">
        <v>126236.1613248199</v>
      </c>
      <c r="D41" s="590">
        <v>540459.78410312731</v>
      </c>
      <c r="E41" s="590">
        <v>608053</v>
      </c>
      <c r="F41" s="590">
        <v>59779</v>
      </c>
      <c r="G41" s="590">
        <v>731856.86445387185</v>
      </c>
      <c r="H41" s="590">
        <v>1120841.3700000001</v>
      </c>
      <c r="I41" s="590">
        <v>676243.69834999996</v>
      </c>
      <c r="J41" s="590">
        <v>190575.19616699999</v>
      </c>
      <c r="K41" s="590">
        <v>567344.70799042785</v>
      </c>
      <c r="L41" s="590">
        <v>335931.36111102381</v>
      </c>
      <c r="M41" s="590">
        <v>987892.79291630036</v>
      </c>
      <c r="N41" s="395">
        <v>559712.87199133425</v>
      </c>
      <c r="O41" s="590">
        <v>6020347.1661553374</v>
      </c>
    </row>
    <row r="42" spans="1:17" ht="19.5" customHeight="1">
      <c r="A42" s="445">
        <v>1999</v>
      </c>
      <c r="B42" s="590">
        <v>404186.34426291799</v>
      </c>
      <c r="C42" s="590">
        <v>128616.5657849212</v>
      </c>
      <c r="D42" s="590">
        <v>560816.3569686109</v>
      </c>
      <c r="E42" s="590">
        <v>605532</v>
      </c>
      <c r="F42" s="590">
        <v>61304</v>
      </c>
      <c r="G42" s="590">
        <v>756935.16932455113</v>
      </c>
      <c r="H42" s="590">
        <v>1153418.48</v>
      </c>
      <c r="I42" s="590">
        <v>693447.94368999999</v>
      </c>
      <c r="J42" s="590">
        <v>200517.440348</v>
      </c>
      <c r="K42" s="590">
        <v>588560.0400019564</v>
      </c>
      <c r="L42" s="590">
        <v>353418.43741495081</v>
      </c>
      <c r="M42" s="590">
        <v>1030453.5037366709</v>
      </c>
      <c r="N42" s="395">
        <v>589777.45421072189</v>
      </c>
      <c r="O42" s="590">
        <v>6347247.4971742304</v>
      </c>
    </row>
    <row r="43" spans="1:17" ht="19.5" customHeight="1">
      <c r="A43" s="445">
        <v>2000</v>
      </c>
      <c r="B43" s="590">
        <v>418893</v>
      </c>
      <c r="C43" s="590">
        <v>131985</v>
      </c>
      <c r="D43" s="590">
        <v>583303</v>
      </c>
      <c r="E43" s="590">
        <v>606811</v>
      </c>
      <c r="F43" s="590">
        <v>62657</v>
      </c>
      <c r="G43" s="590">
        <v>782187.1</v>
      </c>
      <c r="H43" s="590">
        <v>1180330</v>
      </c>
      <c r="I43" s="590">
        <v>709830.1</v>
      </c>
      <c r="J43" s="590">
        <v>207311</v>
      </c>
      <c r="K43" s="590">
        <v>613899</v>
      </c>
      <c r="L43" s="590">
        <v>370573</v>
      </c>
      <c r="M43" s="590">
        <v>1077693</v>
      </c>
      <c r="N43" s="395">
        <v>616558</v>
      </c>
      <c r="O43" s="590">
        <v>6665000</v>
      </c>
    </row>
    <row r="44" spans="1:17" ht="19.5" customHeight="1">
      <c r="A44" s="445">
        <v>2001</v>
      </c>
      <c r="B44" s="590">
        <v>431860.69023556227</v>
      </c>
      <c r="C44" s="590">
        <v>133907.9217752335</v>
      </c>
      <c r="D44" s="590">
        <v>596230.82069483784</v>
      </c>
      <c r="E44" s="590">
        <v>607211</v>
      </c>
      <c r="F44" s="590">
        <v>64422</v>
      </c>
      <c r="G44" s="590">
        <v>800370.96999999287</v>
      </c>
      <c r="H44" s="590">
        <v>1203464.47</v>
      </c>
      <c r="I44" s="590">
        <v>714699.8</v>
      </c>
      <c r="J44" s="590">
        <v>211070</v>
      </c>
      <c r="K44" s="590">
        <v>627539.89020566177</v>
      </c>
      <c r="L44" s="590">
        <v>383218</v>
      </c>
      <c r="M44" s="590">
        <v>1084946.3305241561</v>
      </c>
      <c r="N44" s="395">
        <v>636240.81839756691</v>
      </c>
      <c r="O44" s="590">
        <v>6837015.0438667312</v>
      </c>
    </row>
    <row r="45" spans="1:17" ht="19.5" customHeight="1">
      <c r="A45" s="445">
        <v>2002</v>
      </c>
      <c r="B45" s="590">
        <v>446594.98848784203</v>
      </c>
      <c r="C45" s="590">
        <v>134437.6385682383</v>
      </c>
      <c r="D45" s="590">
        <v>617561.38765246549</v>
      </c>
      <c r="E45" s="590">
        <v>617011</v>
      </c>
      <c r="F45" s="590">
        <v>65988</v>
      </c>
      <c r="G45" s="590">
        <v>814405.93111356115</v>
      </c>
      <c r="H45" s="590">
        <v>1193313.6299999999</v>
      </c>
      <c r="I45" s="590">
        <v>715861.34429000004</v>
      </c>
      <c r="J45" s="590">
        <v>212884.23734299999</v>
      </c>
      <c r="K45" s="590">
        <v>647262.79806457332</v>
      </c>
      <c r="L45" s="590">
        <v>393788.94418216182</v>
      </c>
      <c r="M45" s="590">
        <v>1113230.8669345099</v>
      </c>
      <c r="N45" s="395">
        <v>659689.17734478146</v>
      </c>
      <c r="O45" s="590">
        <v>7007057.0267506326</v>
      </c>
    </row>
    <row r="46" spans="1:17" ht="19.5" customHeight="1">
      <c r="A46" s="445">
        <v>2003</v>
      </c>
      <c r="B46" s="590">
        <v>471406.24000759883</v>
      </c>
      <c r="C46" s="590">
        <v>135260.44317931621</v>
      </c>
      <c r="D46" s="590">
        <v>635633.74687554187</v>
      </c>
      <c r="E46" s="590">
        <v>623027</v>
      </c>
      <c r="F46" s="590">
        <v>69116</v>
      </c>
      <c r="G46" s="590">
        <v>829874.25559767836</v>
      </c>
      <c r="H46" s="590">
        <v>1194493.96</v>
      </c>
      <c r="I46" s="590">
        <v>722845.45489000005</v>
      </c>
      <c r="J46" s="590">
        <v>212561.55020500001</v>
      </c>
      <c r="K46" s="590">
        <v>666170.5442961615</v>
      </c>
      <c r="L46" s="590">
        <v>405387.76620098611</v>
      </c>
      <c r="M46" s="590">
        <v>1138273.6601001809</v>
      </c>
      <c r="N46" s="395">
        <v>680144.18568220048</v>
      </c>
      <c r="O46" s="590">
        <v>7200058.2647074657</v>
      </c>
    </row>
    <row r="47" spans="1:17" ht="19.5" customHeight="1">
      <c r="A47" s="445">
        <v>2004</v>
      </c>
      <c r="B47" s="590">
        <v>492185.03491641342</v>
      </c>
      <c r="C47" s="590">
        <v>137270.54405057721</v>
      </c>
      <c r="D47" s="590">
        <v>656209.97419504018</v>
      </c>
      <c r="E47" s="590">
        <v>653173</v>
      </c>
      <c r="F47" s="590">
        <v>71468</v>
      </c>
      <c r="G47" s="590">
        <v>844775.54586568743</v>
      </c>
      <c r="H47" s="590">
        <v>1195438.22</v>
      </c>
      <c r="I47" s="590">
        <v>728265.51061999996</v>
      </c>
      <c r="J47" s="590">
        <v>214699.77880199999</v>
      </c>
      <c r="K47" s="590">
        <v>703027.4155823217</v>
      </c>
      <c r="L47" s="590">
        <v>422471.03003715869</v>
      </c>
      <c r="M47" s="590">
        <v>1171262.176849178</v>
      </c>
      <c r="N47" s="395">
        <v>702214.01616866305</v>
      </c>
      <c r="O47" s="590">
        <v>7456825.2462457614</v>
      </c>
    </row>
    <row r="48" spans="1:17" ht="19.5" customHeight="1">
      <c r="A48" s="445">
        <v>2005</v>
      </c>
      <c r="B48" s="590">
        <v>506091.73301671742</v>
      </c>
      <c r="C48" s="590">
        <v>138583.21215361869</v>
      </c>
      <c r="D48" s="590">
        <v>680092.57908549625</v>
      </c>
      <c r="E48" s="590">
        <v>677980</v>
      </c>
      <c r="F48" s="590">
        <v>73735</v>
      </c>
      <c r="G48" s="590">
        <v>866105.00357932982</v>
      </c>
      <c r="H48" s="590">
        <v>1200277.58</v>
      </c>
      <c r="I48" s="590">
        <v>736628.83508999995</v>
      </c>
      <c r="J48" s="590">
        <v>216856.48898699999</v>
      </c>
      <c r="K48" s="590">
        <v>731644.81552217936</v>
      </c>
      <c r="L48" s="590">
        <v>440296.31035707513</v>
      </c>
      <c r="M48" s="590">
        <v>1203679.6092960029</v>
      </c>
      <c r="N48" s="395">
        <v>718041.23491274263</v>
      </c>
      <c r="O48" s="590">
        <v>7717269.2959793322</v>
      </c>
    </row>
    <row r="49" spans="1:15" ht="16.5" customHeight="1">
      <c r="A49" s="445">
        <v>2006</v>
      </c>
      <c r="B49" s="590">
        <v>527574.99323708215</v>
      </c>
      <c r="C49" s="590">
        <v>140971.0891076652</v>
      </c>
      <c r="D49" s="590">
        <v>708446.30819122482</v>
      </c>
      <c r="E49" s="590">
        <v>703036</v>
      </c>
      <c r="F49" s="590">
        <v>76991</v>
      </c>
      <c r="G49" s="590">
        <v>885304.21355289302</v>
      </c>
      <c r="H49" s="590">
        <v>1217510.3999999999</v>
      </c>
      <c r="I49" s="590">
        <v>745774.45134000003</v>
      </c>
      <c r="J49" s="590">
        <v>215968.773396</v>
      </c>
      <c r="K49" s="590">
        <v>768105.78293476906</v>
      </c>
      <c r="L49" s="590">
        <v>457047.21789569</v>
      </c>
      <c r="M49" s="590">
        <v>1237698.3173351921</v>
      </c>
      <c r="N49" s="395">
        <v>730825.1692864818</v>
      </c>
      <c r="O49" s="590">
        <v>7926503.4447494484</v>
      </c>
    </row>
    <row r="50" spans="1:15" ht="16.5" customHeight="1">
      <c r="A50" s="445">
        <v>2007</v>
      </c>
      <c r="B50" s="590">
        <v>548902.45018996962</v>
      </c>
      <c r="C50" s="590">
        <v>143486.82873588521</v>
      </c>
      <c r="D50" s="590">
        <v>740791.38994161517</v>
      </c>
      <c r="E50" s="590">
        <v>724141</v>
      </c>
      <c r="F50" s="590">
        <v>79603</v>
      </c>
      <c r="G50" s="590">
        <v>905919.56191512011</v>
      </c>
      <c r="H50" s="590">
        <v>1214205.47</v>
      </c>
      <c r="I50" s="590">
        <v>753779.45846999995</v>
      </c>
      <c r="J50" s="590">
        <v>219634.570396</v>
      </c>
      <c r="K50" s="590">
        <v>810814.4693409513</v>
      </c>
      <c r="L50" s="590">
        <v>473729.64519407228</v>
      </c>
      <c r="M50" s="590">
        <v>1286617.4733107919</v>
      </c>
      <c r="N50" s="395">
        <v>746703.21346540144</v>
      </c>
      <c r="O50" s="590">
        <v>8111343.3850045754</v>
      </c>
    </row>
    <row r="51" spans="1:15" ht="16.5" customHeight="1">
      <c r="A51" s="445">
        <v>2008</v>
      </c>
      <c r="B51" s="624">
        <v>553049.66512158059</v>
      </c>
      <c r="C51" s="624">
        <v>145562.52149844309</v>
      </c>
      <c r="D51" s="624">
        <v>762107.50594832073</v>
      </c>
      <c r="E51" s="624">
        <v>719124</v>
      </c>
      <c r="F51" s="624">
        <v>81039</v>
      </c>
      <c r="G51" s="624">
        <v>908328.42676214478</v>
      </c>
      <c r="H51" s="395">
        <v>1222703.8500000001</v>
      </c>
      <c r="I51" s="624">
        <v>747889.80995000002</v>
      </c>
      <c r="J51" s="624">
        <v>222098.347783</v>
      </c>
      <c r="K51" s="395">
        <v>822855.06270934362</v>
      </c>
      <c r="L51" s="624">
        <v>470700.5203852877</v>
      </c>
      <c r="M51" s="624">
        <v>1287234.281682909</v>
      </c>
      <c r="N51" s="624">
        <v>750944.90808881482</v>
      </c>
      <c r="O51" s="624">
        <v>8070267.8427256579</v>
      </c>
    </row>
    <row r="52" spans="1:15" ht="16.5" customHeight="1">
      <c r="A52" s="445">
        <v>2009</v>
      </c>
      <c r="B52" s="624">
        <v>562380.27047872334</v>
      </c>
      <c r="C52" s="624">
        <v>145066.0157896392</v>
      </c>
      <c r="D52" s="624">
        <v>765221.20417365164</v>
      </c>
      <c r="E52" s="624">
        <v>686304</v>
      </c>
      <c r="F52" s="624">
        <v>78953</v>
      </c>
      <c r="G52" s="624">
        <v>908997.93407423596</v>
      </c>
      <c r="H52" s="395">
        <v>1219634.99</v>
      </c>
      <c r="I52" s="624">
        <v>734083.03455999994</v>
      </c>
      <c r="J52" s="624">
        <v>216680.68306000001</v>
      </c>
      <c r="K52" s="395">
        <v>823000.74643810128</v>
      </c>
      <c r="L52" s="624">
        <v>450320.5292181808</v>
      </c>
      <c r="M52" s="624">
        <v>1279946.4248202229</v>
      </c>
      <c r="N52" s="624">
        <v>726416.7315698209</v>
      </c>
      <c r="O52" s="624">
        <v>7980314.1988266325</v>
      </c>
    </row>
    <row r="53" spans="1:15" ht="16.5" customHeight="1">
      <c r="A53" s="445">
        <v>2010</v>
      </c>
      <c r="B53" s="642">
        <f>B52*POWER(B52/B47, 1/5)</f>
        <v>577577.69152369606</v>
      </c>
      <c r="C53" s="624">
        <v>147308.59425030669</v>
      </c>
      <c r="D53" s="642">
        <f>D52*POWER(D52/D47, 1/5)</f>
        <v>789106.87922888179</v>
      </c>
      <c r="E53" s="624">
        <v>701770</v>
      </c>
      <c r="F53" s="624">
        <v>81113</v>
      </c>
      <c r="G53" s="624">
        <v>921219.02068826486</v>
      </c>
      <c r="H53" s="395">
        <v>1225064.51</v>
      </c>
      <c r="I53" s="624">
        <v>741178.83085999999</v>
      </c>
      <c r="J53" s="624">
        <v>217470</v>
      </c>
      <c r="K53" s="395">
        <v>853216.2190361633</v>
      </c>
      <c r="L53" s="624">
        <v>455953.43211011193</v>
      </c>
      <c r="M53" s="624">
        <v>1325914.9785679339</v>
      </c>
      <c r="N53" s="624">
        <v>732306.24029120943</v>
      </c>
      <c r="O53" s="642">
        <f>O52*POWER(O52/O47, 1/5)</f>
        <v>8089341.9781700084</v>
      </c>
    </row>
    <row r="54" spans="1:15">
      <c r="A54" s="445"/>
      <c r="B54" s="590"/>
      <c r="C54" s="590"/>
      <c r="D54" s="590"/>
      <c r="E54" s="590"/>
      <c r="F54" s="590"/>
      <c r="G54" s="590"/>
      <c r="H54" s="590"/>
      <c r="I54" s="590"/>
      <c r="J54" s="590"/>
      <c r="K54" s="590"/>
      <c r="L54" s="590"/>
      <c r="M54" s="590"/>
      <c r="N54" s="590"/>
      <c r="O54" s="590"/>
    </row>
    <row r="55" spans="1:15" s="556" customFormat="1" ht="15.6" customHeight="1">
      <c r="A55" s="448" t="s">
        <v>700</v>
      </c>
      <c r="B55" s="480"/>
      <c r="C55" s="480"/>
      <c r="D55" s="480"/>
      <c r="E55" s="480"/>
      <c r="F55" s="480"/>
      <c r="G55" s="480"/>
      <c r="H55" s="480"/>
      <c r="I55" s="480"/>
      <c r="J55" s="480"/>
      <c r="K55" s="480"/>
      <c r="L55" s="480"/>
      <c r="M55" s="480"/>
      <c r="N55" s="480"/>
      <c r="O55" s="480"/>
    </row>
    <row r="56" spans="1:15">
      <c r="A56" s="417" t="s">
        <v>699</v>
      </c>
    </row>
    <row r="57" spans="1:15">
      <c r="A57" s="417" t="s">
        <v>696</v>
      </c>
    </row>
  </sheetData>
  <phoneticPr fontId="0" type="noConversion"/>
  <pageMargins left="0.75" right="0.75" top="1" bottom="1" header="0.5" footer="0.5"/>
  <pageSetup scale="68" orientation="landscape" r:id="rId1"/>
  <headerFooter alignWithMargins="0"/>
</worksheet>
</file>

<file path=xl/worksheets/sheet180.xml><?xml version="1.0" encoding="utf-8"?>
<worksheet xmlns="http://schemas.openxmlformats.org/spreadsheetml/2006/main" xmlns:r="http://schemas.openxmlformats.org/officeDocument/2006/relationships">
  <dimension ref="A1:O45"/>
  <sheetViews>
    <sheetView topLeftCell="A12" workbookViewId="0">
      <selection activeCell="R37" sqref="R37"/>
    </sheetView>
  </sheetViews>
  <sheetFormatPr defaultRowHeight="9"/>
  <cols>
    <col min="1" max="16384" width="9.140625" style="794"/>
  </cols>
  <sheetData>
    <row r="1" spans="1:15">
      <c r="A1" s="794" t="s">
        <v>1087</v>
      </c>
    </row>
    <row r="3" spans="1:15">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804">
        <f>'2'!D24</f>
        <v>-9129.8848219673328</v>
      </c>
      <c r="C4" s="804">
        <f>'2'!M24</f>
        <v>2413.8204260119455</v>
      </c>
      <c r="D4" s="804">
        <f>'2'!V24</f>
        <v>-6995.8026273000614</v>
      </c>
      <c r="E4" s="804">
        <f>'2'!AE24</f>
        <v>-20264.452222538952</v>
      </c>
      <c r="F4" s="804">
        <f>'2'!AN24</f>
        <v>-2904.6548414748768</v>
      </c>
      <c r="G4" s="804">
        <f>'2'!AW24</f>
        <v>874.92285475027245</v>
      </c>
      <c r="H4" s="804">
        <f>'2'!BF24</f>
        <v>792.02413284131137</v>
      </c>
      <c r="I4" s="804">
        <f>'2'!BO24</f>
        <v>1215.9764051442539</v>
      </c>
      <c r="J4" s="804">
        <f>'2'!BX24</f>
        <v>4046.5298953387796</v>
      </c>
      <c r="K4" s="804">
        <f>'2'!CG24</f>
        <v>-8201.4140563224391</v>
      </c>
      <c r="L4" s="804">
        <f>'2'!CP24</f>
        <v>-814.29314817797842</v>
      </c>
      <c r="M4" s="804">
        <f>'2'!CY24</f>
        <v>-4260.6273570380426</v>
      </c>
      <c r="N4" s="804">
        <f>'2'!DH24</f>
        <v>1423.3695920211333</v>
      </c>
      <c r="O4" s="804">
        <f>'2'!DQ24</f>
        <v>2077.0535734576811</v>
      </c>
    </row>
    <row r="5" spans="1:15">
      <c r="A5" s="794">
        <f>A4+1</f>
        <v>1981</v>
      </c>
      <c r="B5" s="804">
        <f>'2'!D25</f>
        <v>-8210.8077677781366</v>
      </c>
      <c r="C5" s="804">
        <f>'2'!M25</f>
        <v>2207.2267718593102</v>
      </c>
      <c r="D5" s="804">
        <f>'2'!V25</f>
        <v>-7834.4389700521706</v>
      </c>
      <c r="E5" s="804">
        <f>'2'!AE25</f>
        <v>-18535.416952764444</v>
      </c>
      <c r="F5" s="804">
        <f>'2'!AN25</f>
        <v>-2958.3309374333899</v>
      </c>
      <c r="G5" s="804">
        <f>'2'!AW25</f>
        <v>795.48563889258139</v>
      </c>
      <c r="H5" s="804">
        <f>'2'!BF25</f>
        <v>631.83062013666688</v>
      </c>
      <c r="I5" s="804">
        <f>'2'!BO25</f>
        <v>482.9259386833163</v>
      </c>
      <c r="J5" s="804">
        <f>'2'!BX25</f>
        <v>3341.6991554459255</v>
      </c>
      <c r="K5" s="804">
        <f>'2'!CG25</f>
        <v>-6251.5938451525053</v>
      </c>
      <c r="L5" s="804">
        <f>'2'!CP25</f>
        <v>-739.97153974813978</v>
      </c>
      <c r="M5" s="804">
        <f>'2'!CY25</f>
        <v>-3890.8921542691337</v>
      </c>
      <c r="N5" s="804">
        <f>'2'!DH25</f>
        <v>1877.724558328071</v>
      </c>
      <c r="O5" s="804">
        <f>'2'!DQ25</f>
        <v>1748.4523415552094</v>
      </c>
    </row>
    <row r="6" spans="1:15">
      <c r="A6" s="794">
        <f t="shared" ref="A6:A33" si="0">A5+1</f>
        <v>1982</v>
      </c>
      <c r="B6" s="804">
        <f>'2'!D26</f>
        <v>-7620.4291036459927</v>
      </c>
      <c r="C6" s="804">
        <f>'2'!M26</f>
        <v>1640.4400034904183</v>
      </c>
      <c r="D6" s="804">
        <f>'2'!V26</f>
        <v>-7083.6808066547583</v>
      </c>
      <c r="E6" s="804">
        <f>'2'!AE26</f>
        <v>-17484.60769287921</v>
      </c>
      <c r="F6" s="804">
        <f>'2'!AN26</f>
        <v>-2905.0703878422264</v>
      </c>
      <c r="G6" s="804">
        <f>'2'!AW26</f>
        <v>745.33971487063525</v>
      </c>
      <c r="H6" s="804">
        <f>'2'!BF26</f>
        <v>622.66864756970813</v>
      </c>
      <c r="I6" s="804">
        <f>'2'!BO26</f>
        <v>89.687943468958679</v>
      </c>
      <c r="J6" s="804">
        <f>'2'!BX26</f>
        <v>2665.0791984065718</v>
      </c>
      <c r="K6" s="804">
        <f>'2'!CG26</f>
        <v>-5400.1640943441635</v>
      </c>
      <c r="L6" s="804">
        <f>'2'!CP26</f>
        <v>-850.86565704180157</v>
      </c>
      <c r="M6" s="804">
        <f>'2'!CY26</f>
        <v>-3665.2408431177528</v>
      </c>
      <c r="N6" s="804">
        <f>'2'!DH26</f>
        <v>1997.602648188152</v>
      </c>
      <c r="O6" s="804">
        <f>'2'!DQ26</f>
        <v>2285.047180014662</v>
      </c>
    </row>
    <row r="7" spans="1:15">
      <c r="A7" s="794">
        <f t="shared" si="0"/>
        <v>1983</v>
      </c>
      <c r="B7" s="804">
        <f>'2'!D27</f>
        <v>-7238.3062344525506</v>
      </c>
      <c r="C7" s="804">
        <f>'2'!M27</f>
        <v>1079.2137814451769</v>
      </c>
      <c r="D7" s="804">
        <f>'2'!V27</f>
        <v>-7042.3310993513396</v>
      </c>
      <c r="E7" s="804">
        <f>'2'!AE27</f>
        <v>-16832.399034072092</v>
      </c>
      <c r="F7" s="804">
        <f>'2'!AN27</f>
        <v>-3042.2218841649196</v>
      </c>
      <c r="G7" s="804">
        <f>'2'!AW27</f>
        <v>713.15865256651273</v>
      </c>
      <c r="H7" s="804">
        <f>'2'!BF27</f>
        <v>642.86057020718556</v>
      </c>
      <c r="I7" s="804">
        <f>'2'!BO27</f>
        <v>252.9029073486393</v>
      </c>
      <c r="J7" s="804">
        <f>'2'!BX27</f>
        <v>3581.5697677808053</v>
      </c>
      <c r="K7" s="804">
        <f>'2'!CG27</f>
        <v>-4382.6076282710246</v>
      </c>
      <c r="L7" s="804">
        <f>'2'!CP27</f>
        <v>-810.67227542704063</v>
      </c>
      <c r="M7" s="804">
        <f>'2'!CY27</f>
        <v>-3698.2996908515752</v>
      </c>
      <c r="N7" s="804">
        <f>'2'!DH27</f>
        <v>2204.4808689630386</v>
      </c>
      <c r="O7" s="804">
        <f>'2'!DQ27</f>
        <v>1987.7766838676648</v>
      </c>
    </row>
    <row r="8" spans="1:15">
      <c r="A8" s="794">
        <f t="shared" si="0"/>
        <v>1984</v>
      </c>
      <c r="B8" s="804">
        <f>'2'!D28</f>
        <v>-6890.091298178645</v>
      </c>
      <c r="C8" s="804">
        <f>'2'!M28</f>
        <v>437.92267076998047</v>
      </c>
      <c r="D8" s="804">
        <f>'2'!V28</f>
        <v>-6774.4559821026132</v>
      </c>
      <c r="E8" s="804">
        <f>'2'!AE28</f>
        <v>-16232.694997055465</v>
      </c>
      <c r="F8" s="804">
        <f>'2'!AN28</f>
        <v>-2855.617057702792</v>
      </c>
      <c r="G8" s="804">
        <f>'2'!AW28</f>
        <v>684.03244452931665</v>
      </c>
      <c r="H8" s="804">
        <f>'2'!BF28</f>
        <v>799.11167579139044</v>
      </c>
      <c r="I8" s="804">
        <f>'2'!BO28</f>
        <v>146.08063044502802</v>
      </c>
      <c r="J8" s="804">
        <f>'2'!BX28</f>
        <v>3983.7018806462297</v>
      </c>
      <c r="K8" s="804">
        <f>'2'!CG28</f>
        <v>-3016.7113805495319</v>
      </c>
      <c r="L8" s="804">
        <f>'2'!CP28</f>
        <v>-640.26160031810286</v>
      </c>
      <c r="M8" s="804">
        <f>'2'!CY28</f>
        <v>-3347.7456403662582</v>
      </c>
      <c r="N8" s="804">
        <f>'2'!DH28</f>
        <v>2383.4795241362312</v>
      </c>
      <c r="O8" s="804">
        <f>'2'!DQ28</f>
        <v>1047.2211837768195</v>
      </c>
    </row>
    <row r="9" spans="1:15">
      <c r="A9" s="794">
        <f t="shared" si="0"/>
        <v>1985</v>
      </c>
      <c r="B9" s="804">
        <f>'2'!D29</f>
        <v>-6591.9902821040114</v>
      </c>
      <c r="C9" s="804">
        <f>'2'!M29</f>
        <v>174.94108456669639</v>
      </c>
      <c r="D9" s="804">
        <f>'2'!V29</f>
        <v>-7093.7446790158101</v>
      </c>
      <c r="E9" s="804">
        <f>'2'!AE29</f>
        <v>-15745.41501036529</v>
      </c>
      <c r="F9" s="804">
        <f>'2'!AN29</f>
        <v>-2991.0749344588116</v>
      </c>
      <c r="G9" s="804">
        <f>'2'!AW29</f>
        <v>660.48523565639289</v>
      </c>
      <c r="H9" s="804">
        <f>'2'!BF29</f>
        <v>979.06342021390412</v>
      </c>
      <c r="I9" s="804">
        <f>'2'!BO29</f>
        <v>-204.76277132250306</v>
      </c>
      <c r="J9" s="804">
        <f>'2'!BX29</f>
        <v>4165.0825022823383</v>
      </c>
      <c r="K9" s="804">
        <f>'2'!CG29</f>
        <v>-2230.6528413401848</v>
      </c>
      <c r="L9" s="804">
        <f>'2'!CP29</f>
        <v>-593.24101613877463</v>
      </c>
      <c r="M9" s="804">
        <f>'2'!CY29</f>
        <v>-3624.7311198632324</v>
      </c>
      <c r="N9" s="804">
        <f>'2'!DH29</f>
        <v>2610.7472177011036</v>
      </c>
      <c r="O9" s="804">
        <f>'2'!DQ29</f>
        <v>372.91490077540755</v>
      </c>
    </row>
    <row r="10" spans="1:15">
      <c r="A10" s="794">
        <f t="shared" si="0"/>
        <v>1986</v>
      </c>
      <c r="B10" s="804">
        <f>'2'!D30</f>
        <v>-6352.7076826128241</v>
      </c>
      <c r="C10" s="804">
        <f>'2'!M30</f>
        <v>271.27407101325804</v>
      </c>
      <c r="D10" s="804">
        <f>'2'!V30</f>
        <v>-7696.9527627901352</v>
      </c>
      <c r="E10" s="804">
        <f>'2'!AE30</f>
        <v>-15380.217121953403</v>
      </c>
      <c r="F10" s="804">
        <f>'2'!AN30</f>
        <v>-3438.3949499901205</v>
      </c>
      <c r="G10" s="804">
        <f>'2'!AW30</f>
        <v>642.79721232954262</v>
      </c>
      <c r="H10" s="804">
        <f>'2'!BF30</f>
        <v>1747.4670803683402</v>
      </c>
      <c r="I10" s="804">
        <f>'2'!BO30</f>
        <v>-239.78888797929932</v>
      </c>
      <c r="J10" s="804">
        <f>'2'!BX30</f>
        <v>4595.0127260816671</v>
      </c>
      <c r="K10" s="804">
        <f>'2'!CG30</f>
        <v>-3848.4904949886741</v>
      </c>
      <c r="L10" s="804">
        <f>'2'!CP30</f>
        <v>-555.63176844318787</v>
      </c>
      <c r="M10" s="804">
        <f>'2'!CY30</f>
        <v>-4197.0775138820709</v>
      </c>
      <c r="N10" s="804">
        <f>'2'!DH30</f>
        <v>3654.578037572604</v>
      </c>
      <c r="O10" s="804">
        <f>'2'!DQ30</f>
        <v>-162.52455630337238</v>
      </c>
    </row>
    <row r="11" spans="1:15">
      <c r="A11" s="794">
        <f t="shared" si="0"/>
        <v>1987</v>
      </c>
      <c r="B11" s="804">
        <f>'2'!D31</f>
        <v>-7363.5235865155828</v>
      </c>
      <c r="C11" s="804">
        <f>'2'!M31</f>
        <v>852.02395353633051</v>
      </c>
      <c r="D11" s="804">
        <f>'2'!V31</f>
        <v>-8465.7701283060123</v>
      </c>
      <c r="E11" s="804">
        <f>'2'!AE31</f>
        <v>-14921.504301366098</v>
      </c>
      <c r="F11" s="804">
        <f>'2'!AN31</f>
        <v>-4764.9102127515043</v>
      </c>
      <c r="G11" s="804">
        <f>'2'!AW31</f>
        <v>621.14202689717138</v>
      </c>
      <c r="H11" s="804">
        <f>'2'!BF31</f>
        <v>2966.5926088985434</v>
      </c>
      <c r="I11" s="804">
        <f>'2'!BO31</f>
        <v>-227.9495772218207</v>
      </c>
      <c r="J11" s="804">
        <f>'2'!BX31</f>
        <v>5493.8282393283262</v>
      </c>
      <c r="K11" s="804">
        <f>'2'!CG31</f>
        <v>-5176.3217359741511</v>
      </c>
      <c r="L11" s="804">
        <f>'2'!CP31</f>
        <v>-589.93972933242242</v>
      </c>
      <c r="M11" s="804">
        <f>'2'!CY31</f>
        <v>-4543.4949939673752</v>
      </c>
      <c r="N11" s="804">
        <f>'2'!DH31</f>
        <v>2263.6738061806091</v>
      </c>
      <c r="O11" s="804">
        <f>'2'!DQ31</f>
        <v>-399.78968022274512</v>
      </c>
    </row>
    <row r="12" spans="1:15">
      <c r="A12" s="794">
        <f t="shared" si="0"/>
        <v>1988</v>
      </c>
      <c r="B12" s="804">
        <f>'2'!D32</f>
        <v>-9193.5626631141859</v>
      </c>
      <c r="C12" s="804">
        <f>'2'!M32</f>
        <v>559.27515948329926</v>
      </c>
      <c r="D12" s="804">
        <f>'2'!V32</f>
        <v>-8940.6123172820226</v>
      </c>
      <c r="E12" s="804">
        <f>'2'!AE32</f>
        <v>-14414.748081483942</v>
      </c>
      <c r="F12" s="804">
        <f>'2'!AN32</f>
        <v>-5236.8371168451667</v>
      </c>
      <c r="G12" s="804">
        <f>'2'!AW32</f>
        <v>596.98363981681814</v>
      </c>
      <c r="H12" s="804">
        <f>'2'!BF32</f>
        <v>3537.7793455615051</v>
      </c>
      <c r="I12" s="804">
        <f>'2'!BO32</f>
        <v>-450.85877593067408</v>
      </c>
      <c r="J12" s="804">
        <f>'2'!BX32</f>
        <v>5405.8089175823061</v>
      </c>
      <c r="K12" s="804">
        <f>'2'!CG32</f>
        <v>-5991.5911583053221</v>
      </c>
      <c r="L12" s="804">
        <f>'2'!CP32</f>
        <v>-794.58338789063328</v>
      </c>
      <c r="M12" s="804">
        <f>'2'!CY32</f>
        <v>-5324.3420086970264</v>
      </c>
      <c r="N12" s="804">
        <f>'2'!DH32</f>
        <v>2065.8980047627629</v>
      </c>
      <c r="O12" s="804">
        <f>'2'!DQ32</f>
        <v>-904.21940610039678</v>
      </c>
    </row>
    <row r="13" spans="1:15">
      <c r="A13" s="794">
        <f t="shared" si="0"/>
        <v>1989</v>
      </c>
      <c r="B13" s="804">
        <f>'2'!D33</f>
        <v>-9792.9678782763549</v>
      </c>
      <c r="C13" s="804">
        <f>'2'!M33</f>
        <v>509.08054853072747</v>
      </c>
      <c r="D13" s="804">
        <f>'2'!V33</f>
        <v>-9369.2012141348496</v>
      </c>
      <c r="E13" s="804">
        <f>'2'!AE33</f>
        <v>-13883.297342128808</v>
      </c>
      <c r="F13" s="804">
        <f>'2'!AN33</f>
        <v>-6722.2837439022323</v>
      </c>
      <c r="G13" s="804">
        <f>'2'!AW33</f>
        <v>571.82056989894454</v>
      </c>
      <c r="H13" s="804">
        <f>'2'!BF33</f>
        <v>4352.223590554453</v>
      </c>
      <c r="I13" s="804">
        <f>'2'!BO33</f>
        <v>-1032.6577070454855</v>
      </c>
      <c r="J13" s="804">
        <f>'2'!BX33</f>
        <v>5133.1905518413005</v>
      </c>
      <c r="K13" s="804">
        <f>'2'!CG33</f>
        <v>-6209.8043825719606</v>
      </c>
      <c r="L13" s="804">
        <f>'2'!CP33</f>
        <v>-1178.4561716312319</v>
      </c>
      <c r="M13" s="804">
        <f>'2'!CY33</f>
        <v>-6123.1334242284347</v>
      </c>
      <c r="N13" s="804">
        <f>'2'!DH33</f>
        <v>1876.589337071729</v>
      </c>
      <c r="O13" s="804">
        <f>'2'!DQ33</f>
        <v>-1268.9832215908245</v>
      </c>
    </row>
    <row r="14" spans="1:15">
      <c r="A14" s="794">
        <f t="shared" si="0"/>
        <v>1990</v>
      </c>
      <c r="B14" s="804">
        <f>'2'!D34</f>
        <v>-10165.495538093457</v>
      </c>
      <c r="C14" s="804">
        <f>'2'!M34</f>
        <v>1192.1525761367734</v>
      </c>
      <c r="D14" s="804">
        <f>'2'!V34</f>
        <v>-9647.4730287606562</v>
      </c>
      <c r="E14" s="804">
        <f>'2'!AE34</f>
        <v>-13345.781670748231</v>
      </c>
      <c r="F14" s="804">
        <f>'2'!AN34</f>
        <v>-9678.8676646536424</v>
      </c>
      <c r="G14" s="804">
        <f>'2'!AW34</f>
        <v>-457.47700665943023</v>
      </c>
      <c r="H14" s="804">
        <f>'2'!BF34</f>
        <v>5196.6533394689641</v>
      </c>
      <c r="I14" s="804">
        <f>'2'!BO34</f>
        <v>-1832.7629740789394</v>
      </c>
      <c r="J14" s="804">
        <f>'2'!BX34</f>
        <v>5762.910153645239</v>
      </c>
      <c r="K14" s="804">
        <f>'2'!CG34</f>
        <v>-5105.2610277863023</v>
      </c>
      <c r="L14" s="804">
        <f>'2'!CP34</f>
        <v>-1946.275175879143</v>
      </c>
      <c r="M14" s="804">
        <f>'2'!CY34</f>
        <v>-8758.9689975006277</v>
      </c>
      <c r="N14" s="804">
        <f>'2'!DH34</f>
        <v>-521.99141688686348</v>
      </c>
      <c r="O14" s="804">
        <f>'2'!DQ34</f>
        <v>-1130.2935491353023</v>
      </c>
    </row>
    <row r="15" spans="1:15">
      <c r="A15" s="794">
        <f t="shared" si="0"/>
        <v>1991</v>
      </c>
      <c r="B15" s="804">
        <f>'2'!D35</f>
        <v>-10341.34492453263</v>
      </c>
      <c r="C15" s="804">
        <f>'2'!M35</f>
        <v>2120.9486892868945</v>
      </c>
      <c r="D15" s="804">
        <f>'2'!V35</f>
        <v>-9783.2777842645446</v>
      </c>
      <c r="E15" s="804">
        <f>'2'!AE35</f>
        <v>-12873.801541740211</v>
      </c>
      <c r="F15" s="804">
        <f>'2'!AN35</f>
        <v>-9919.4944494498104</v>
      </c>
      <c r="G15" s="804">
        <f>'2'!AW35</f>
        <v>-1195.0751009253715</v>
      </c>
      <c r="H15" s="804">
        <f>'2'!BF35</f>
        <v>4628.4811923567577</v>
      </c>
      <c r="I15" s="804">
        <f>'2'!BO35</f>
        <v>-2213.3515224371258</v>
      </c>
      <c r="J15" s="804">
        <f>'2'!BX35</f>
        <v>5568.5747597767931</v>
      </c>
      <c r="K15" s="804">
        <f>'2'!CG35</f>
        <v>-3746.4564486528352</v>
      </c>
      <c r="L15" s="804">
        <f>'2'!CP35</f>
        <v>-2564.8035675113524</v>
      </c>
      <c r="M15" s="804">
        <f>'2'!CY35</f>
        <v>-9379.7229712860099</v>
      </c>
      <c r="N15" s="804">
        <f>'2'!DH35</f>
        <v>-99.891284813498785</v>
      </c>
      <c r="O15" s="804">
        <f>'2'!DQ35</f>
        <v>-1364.1766639972889</v>
      </c>
    </row>
    <row r="16" spans="1:15">
      <c r="A16" s="794">
        <f t="shared" si="0"/>
        <v>1992</v>
      </c>
      <c r="B16" s="804">
        <f>'2'!D36</f>
        <v>-9626.5473833406886</v>
      </c>
      <c r="C16" s="804">
        <f>'2'!M36</f>
        <v>2683.0413142500074</v>
      </c>
      <c r="D16" s="804">
        <f>'2'!V36</f>
        <v>-9572.4446571867884</v>
      </c>
      <c r="E16" s="804">
        <f>'2'!AE36</f>
        <v>-11185.180769129336</v>
      </c>
      <c r="F16" s="804">
        <f>'2'!AN36</f>
        <v>-9982.6828903330043</v>
      </c>
      <c r="G16" s="804">
        <f>'2'!AW36</f>
        <v>-909.7573786495592</v>
      </c>
      <c r="H16" s="804">
        <f>'2'!BF36</f>
        <v>3783.6583392343873</v>
      </c>
      <c r="I16" s="804">
        <f>'2'!BO36</f>
        <v>-2254.9669829212289</v>
      </c>
      <c r="J16" s="804">
        <f>'2'!BX36</f>
        <v>4510.4762478994162</v>
      </c>
      <c r="K16" s="804">
        <f>'2'!CG36</f>
        <v>-2703.2761461669002</v>
      </c>
      <c r="L16" s="804">
        <f>'2'!CP36</f>
        <v>-2746.8035137906641</v>
      </c>
      <c r="M16" s="804">
        <f>'2'!CY36</f>
        <v>-7985.5970047438714</v>
      </c>
      <c r="N16" s="804">
        <f>'2'!DH36</f>
        <v>388.70660909975663</v>
      </c>
      <c r="O16" s="804">
        <f>'2'!DQ36</f>
        <v>-1852.51231131079</v>
      </c>
    </row>
    <row r="17" spans="1:15">
      <c r="A17" s="794">
        <f t="shared" si="0"/>
        <v>1993</v>
      </c>
      <c r="B17" s="804">
        <f>'2'!D37</f>
        <v>-10443.962751122916</v>
      </c>
      <c r="C17" s="804">
        <f>'2'!M37</f>
        <v>3528.0528663070345</v>
      </c>
      <c r="D17" s="804">
        <f>'2'!V37</f>
        <v>-9658.842421053103</v>
      </c>
      <c r="E17" s="804">
        <f>'2'!AE37</f>
        <v>-9432.327836757293</v>
      </c>
      <c r="F17" s="804">
        <f>'2'!AN37</f>
        <v>-10089.888066146381</v>
      </c>
      <c r="G17" s="804">
        <f>'2'!AW37</f>
        <v>-1189.3754472830872</v>
      </c>
      <c r="H17" s="804">
        <f>'2'!BF37</f>
        <v>2868.1042908755194</v>
      </c>
      <c r="I17" s="804">
        <f>'2'!BO37</f>
        <v>-1682.0940487060868</v>
      </c>
      <c r="J17" s="804">
        <f>'2'!BX37</f>
        <v>4664.7645861032343</v>
      </c>
      <c r="K17" s="804">
        <f>'2'!CG37</f>
        <v>-2917.7118642243754</v>
      </c>
      <c r="L17" s="804">
        <f>'2'!CP37</f>
        <v>-2665.1404020334835</v>
      </c>
      <c r="M17" s="804">
        <f>'2'!CY37</f>
        <v>-10486.166154187105</v>
      </c>
      <c r="N17" s="804">
        <f>'2'!DH37</f>
        <v>912.34811000474883</v>
      </c>
      <c r="O17" s="804">
        <f>'2'!DQ37</f>
        <v>-1238.5319513849631</v>
      </c>
    </row>
    <row r="18" spans="1:15">
      <c r="A18" s="794">
        <f t="shared" si="0"/>
        <v>1994</v>
      </c>
      <c r="B18" s="804">
        <f>'2'!D38</f>
        <v>-11743.998751310057</v>
      </c>
      <c r="C18" s="804">
        <f>'2'!M38</f>
        <v>4154.6092069733586</v>
      </c>
      <c r="D18" s="804">
        <f>'2'!V38</f>
        <v>-9086.6911317571248</v>
      </c>
      <c r="E18" s="804">
        <f>'2'!AE38</f>
        <v>-9086.9460689439475</v>
      </c>
      <c r="F18" s="804">
        <f>'2'!AN38</f>
        <v>-12150.288872054622</v>
      </c>
      <c r="G18" s="804">
        <f>'2'!AW38</f>
        <v>-468.6245411786378</v>
      </c>
      <c r="H18" s="804">
        <f>'2'!BF38</f>
        <v>2662.8686814539051</v>
      </c>
      <c r="I18" s="804">
        <f>'2'!BO38</f>
        <v>-1391.8230435806258</v>
      </c>
      <c r="J18" s="804">
        <f>'2'!BX38</f>
        <v>-1888.7749681181583</v>
      </c>
      <c r="K18" s="804">
        <f>'2'!CG38</f>
        <v>-2841.4548018727924</v>
      </c>
      <c r="L18" s="804">
        <f>'2'!CP38</f>
        <v>-2832.2898955641517</v>
      </c>
      <c r="M18" s="804">
        <f>'2'!CY38</f>
        <v>-12078.297413876766</v>
      </c>
      <c r="N18" s="804">
        <f>'2'!DH38</f>
        <v>729.66777669317185</v>
      </c>
      <c r="O18" s="804">
        <f>'2'!DQ38</f>
        <v>-1257.3546423084447</v>
      </c>
    </row>
    <row r="19" spans="1:15">
      <c r="A19" s="794">
        <f t="shared" si="0"/>
        <v>1995</v>
      </c>
      <c r="B19" s="804">
        <f>'2'!D39</f>
        <v>-12032.495490381234</v>
      </c>
      <c r="C19" s="804">
        <f>'2'!M39</f>
        <v>5143.36854198539</v>
      </c>
      <c r="D19" s="804">
        <f>'2'!V39</f>
        <v>-8811.6112308254505</v>
      </c>
      <c r="E19" s="804">
        <f>'2'!AE39</f>
        <v>-9964.7214306979768</v>
      </c>
      <c r="F19" s="804">
        <f>'2'!AN39</f>
        <v>-11340.600924146165</v>
      </c>
      <c r="G19" s="804">
        <f>'2'!AW39</f>
        <v>-645.41878944558459</v>
      </c>
      <c r="H19" s="804">
        <f>'2'!BF39</f>
        <v>1719.6463362697659</v>
      </c>
      <c r="I19" s="804">
        <f>'2'!BO39</f>
        <v>-1000.2481385707545</v>
      </c>
      <c r="J19" s="804">
        <f>'2'!BX39</f>
        <v>4565.1478863975926</v>
      </c>
      <c r="K19" s="804">
        <f>'2'!CG39</f>
        <v>-2770.2838512273297</v>
      </c>
      <c r="L19" s="804">
        <f>'2'!CP39</f>
        <v>-3165.052482405833</v>
      </c>
      <c r="M19" s="804">
        <f>'2'!CY39</f>
        <v>-11933.106813016137</v>
      </c>
      <c r="N19" s="804">
        <f>'2'!DH39</f>
        <v>-378.52593637425923</v>
      </c>
      <c r="O19" s="804">
        <f>'2'!DQ39</f>
        <v>-1754.6448728021433</v>
      </c>
    </row>
    <row r="20" spans="1:15">
      <c r="A20" s="794">
        <f t="shared" si="0"/>
        <v>1996</v>
      </c>
      <c r="B20" s="804">
        <f>'2'!D40</f>
        <v>-13123.588796475788</v>
      </c>
      <c r="C20" s="804">
        <f>'2'!M40</f>
        <v>7035.4973396333107</v>
      </c>
      <c r="D20" s="804">
        <f>'2'!V40</f>
        <v>-8191.7585962591893</v>
      </c>
      <c r="E20" s="804">
        <f>'2'!AE40</f>
        <v>-8540.8637448800837</v>
      </c>
      <c r="F20" s="804">
        <f>'2'!AN40</f>
        <v>-11004.302599708453</v>
      </c>
      <c r="G20" s="804">
        <f>'2'!AW40</f>
        <v>783.5824293830151</v>
      </c>
      <c r="H20" s="804">
        <f>'2'!BF40</f>
        <v>1166.5080574005246</v>
      </c>
      <c r="I20" s="804">
        <f>'2'!BO40</f>
        <v>-640.93889992243282</v>
      </c>
      <c r="J20" s="804">
        <f>'2'!BX40</f>
        <v>2616.3887128365427</v>
      </c>
      <c r="K20" s="804">
        <f>'2'!CG40</f>
        <v>-2704.0341003839858</v>
      </c>
      <c r="L20" s="804">
        <f>'2'!CP40</f>
        <v>-2984.0686441220355</v>
      </c>
      <c r="M20" s="804">
        <f>'2'!CY40</f>
        <v>-12575.60378735731</v>
      </c>
      <c r="N20" s="804">
        <f>'2'!DH40</f>
        <v>-1727.9452597959842</v>
      </c>
      <c r="O20" s="804">
        <f>'2'!DQ40</f>
        <v>-1832.8219374490579</v>
      </c>
    </row>
    <row r="21" spans="1:15">
      <c r="A21" s="794">
        <f t="shared" si="0"/>
        <v>1997</v>
      </c>
      <c r="B21" s="804">
        <f>'2'!D41</f>
        <v>-10523.031317124152</v>
      </c>
      <c r="C21" s="804">
        <f>'2'!M41</f>
        <v>8231.5876277097668</v>
      </c>
      <c r="D21" s="804">
        <f>'2'!V41</f>
        <v>-7118.9832736855815</v>
      </c>
      <c r="E21" s="804">
        <f>'2'!AE41</f>
        <v>-8148.246082330621</v>
      </c>
      <c r="F21" s="804">
        <f>'2'!AN41</f>
        <v>-9915.1630859448869</v>
      </c>
      <c r="G21" s="804">
        <f>'2'!AW41</f>
        <v>2720.9447001535309</v>
      </c>
      <c r="H21" s="804">
        <f>'2'!BF41</f>
        <v>1096.731646095008</v>
      </c>
      <c r="I21" s="804">
        <f>'2'!BO41</f>
        <v>-2094.1848078709218</v>
      </c>
      <c r="J21" s="804">
        <f>'2'!BX41</f>
        <v>1736.2303844531925</v>
      </c>
      <c r="K21" s="804">
        <f>'2'!CG41</f>
        <v>-2642.445257719894</v>
      </c>
      <c r="L21" s="804">
        <f>'2'!CP41</f>
        <v>-2633.6675952316259</v>
      </c>
      <c r="M21" s="804">
        <f>'2'!CY41</f>
        <v>-11571.023546729692</v>
      </c>
      <c r="N21" s="804">
        <f>'2'!DH41</f>
        <v>-1628.9326768970996</v>
      </c>
      <c r="O21" s="804">
        <f>'2'!DQ41</f>
        <v>-3019.3987955399839</v>
      </c>
    </row>
    <row r="22" spans="1:15">
      <c r="A22" s="794">
        <f t="shared" si="0"/>
        <v>1998</v>
      </c>
      <c r="B22" s="804">
        <f>'2'!D42</f>
        <v>-10749.824707159243</v>
      </c>
      <c r="C22" s="804">
        <f>'2'!M42</f>
        <v>10053.569334678567</v>
      </c>
      <c r="D22" s="804">
        <f>'2'!V42</f>
        <v>-6730.6467938091237</v>
      </c>
      <c r="E22" s="804">
        <f>'2'!AE42</f>
        <v>-9344.5290900087457</v>
      </c>
      <c r="F22" s="804">
        <f>'2'!AN42</f>
        <v>-20171.22060141922</v>
      </c>
      <c r="G22" s="804">
        <f>'2'!AW42</f>
        <v>2292.0577465138581</v>
      </c>
      <c r="H22" s="804">
        <f>'2'!BF42</f>
        <v>109.69002052174849</v>
      </c>
      <c r="I22" s="804">
        <f>'2'!BO42</f>
        <v>-3340.984177343902</v>
      </c>
      <c r="J22" s="804">
        <f>'2'!BX42</f>
        <v>-1002.6116981597102</v>
      </c>
      <c r="K22" s="804">
        <f>'2'!CG42</f>
        <v>3201.9791980077794</v>
      </c>
      <c r="L22" s="804">
        <f>'2'!CP42</f>
        <v>-3397.3755484125754</v>
      </c>
      <c r="M22" s="804">
        <f>'2'!CY42</f>
        <v>-11080.738149115999</v>
      </c>
      <c r="N22" s="804">
        <f>'2'!DH42</f>
        <v>-3440.3528348283203</v>
      </c>
      <c r="O22" s="804">
        <f>'2'!DQ42</f>
        <v>-3222.0549489902496</v>
      </c>
    </row>
    <row r="23" spans="1:15">
      <c r="A23" s="794">
        <f t="shared" si="0"/>
        <v>1999</v>
      </c>
      <c r="B23" s="804">
        <f>'2'!D43</f>
        <v>-11748.822952938715</v>
      </c>
      <c r="C23" s="804">
        <f>'2'!M43</f>
        <v>14495.794751838224</v>
      </c>
      <c r="D23" s="804">
        <f>'2'!V43</f>
        <v>-5673.5018183490793</v>
      </c>
      <c r="E23" s="804">
        <f>'2'!AE43</f>
        <v>-4215.5677024673087</v>
      </c>
      <c r="F23" s="804">
        <f>'2'!AN43</f>
        <v>-42636.531347838441</v>
      </c>
      <c r="G23" s="804">
        <f>'2'!AW43</f>
        <v>167.34964043825372</v>
      </c>
      <c r="H23" s="804">
        <f>'2'!BF43</f>
        <v>1128.5822948789371</v>
      </c>
      <c r="I23" s="804">
        <f>'2'!BO43</f>
        <v>-2729.2660313692804</v>
      </c>
      <c r="J23" s="804">
        <f>'2'!BX43</f>
        <v>-2058.9105422336329</v>
      </c>
      <c r="K23" s="804">
        <f>'2'!CG43</f>
        <v>4467.7676988061885</v>
      </c>
      <c r="L23" s="804">
        <f>'2'!CP43</f>
        <v>-5573.6405908105644</v>
      </c>
      <c r="M23" s="804">
        <f>'2'!CY43</f>
        <v>-9919.947575998809</v>
      </c>
      <c r="N23" s="804">
        <f>'2'!DH43</f>
        <v>-5295.5009765333662</v>
      </c>
      <c r="O23" s="804">
        <f>'2'!DQ43</f>
        <v>-2673.7255945353763</v>
      </c>
    </row>
    <row r="24" spans="1:15">
      <c r="A24" s="794">
        <f t="shared" si="0"/>
        <v>2000</v>
      </c>
      <c r="B24" s="804">
        <f>'2'!D44</f>
        <v>-10217.779009165472</v>
      </c>
      <c r="C24" s="804">
        <f>'2'!M44</f>
        <v>13891.567440952567</v>
      </c>
      <c r="D24" s="804">
        <f>'2'!V44</f>
        <v>-4536.408291411024</v>
      </c>
      <c r="E24" s="804">
        <f>'2'!AE44</f>
        <v>-4314.5372798801045</v>
      </c>
      <c r="F24" s="804">
        <f>'2'!AN44</f>
        <v>-35124.806800618237</v>
      </c>
      <c r="G24" s="804">
        <f>'2'!AW44</f>
        <v>4083.6706201323418</v>
      </c>
      <c r="H24" s="804">
        <f>'2'!BF44</f>
        <v>758.26154669781488</v>
      </c>
      <c r="I24" s="804">
        <f>'2'!BO44</f>
        <v>-2568.7496597420891</v>
      </c>
      <c r="J24" s="804">
        <f>'2'!BX44</f>
        <v>-3721.8942343926642</v>
      </c>
      <c r="K24" s="804">
        <f>'2'!CG44</f>
        <v>7658.8733021598755</v>
      </c>
      <c r="L24" s="804">
        <f>'2'!CP44</f>
        <v>-4676.3874608212755</v>
      </c>
      <c r="M24" s="804">
        <f>'2'!CY44</f>
        <v>-9308.6113615870163</v>
      </c>
      <c r="N24" s="804">
        <f>'2'!DH44</f>
        <v>-2437.0818191081071</v>
      </c>
      <c r="O24" s="804">
        <f>'2'!DQ44</f>
        <v>-4734.1883307721182</v>
      </c>
    </row>
    <row r="25" spans="1:15">
      <c r="A25" s="794">
        <f t="shared" si="0"/>
        <v>2001</v>
      </c>
      <c r="B25" s="804">
        <f>'2'!D45</f>
        <v>-8781.2367527936785</v>
      </c>
      <c r="C25" s="804">
        <f>'2'!M45</f>
        <v>11274.019948143492</v>
      </c>
      <c r="D25" s="804">
        <f>'2'!V45</f>
        <v>-4026.6671317418572</v>
      </c>
      <c r="E25" s="804">
        <f>'2'!AE45</f>
        <v>-4804.8255869947334</v>
      </c>
      <c r="F25" s="804">
        <f>'2'!AN45</f>
        <v>-19015.68807576572</v>
      </c>
      <c r="G25" s="804">
        <f>'2'!AW45</f>
        <v>2790.8919234900936</v>
      </c>
      <c r="H25" s="804">
        <f>'2'!BF45</f>
        <v>1919.0857647615028</v>
      </c>
      <c r="I25" s="804">
        <f>'2'!BO45</f>
        <v>-1875.4412905951965</v>
      </c>
      <c r="J25" s="804">
        <f>'2'!BX45</f>
        <v>-3225.5081398602238</v>
      </c>
      <c r="K25" s="804">
        <f>'2'!CG45</f>
        <v>10903.47871973713</v>
      </c>
      <c r="L25" s="804">
        <f>'2'!CP45</f>
        <v>-5153.8481091073982</v>
      </c>
      <c r="M25" s="804">
        <f>'2'!CY45</f>
        <v>-6036.1511163630867</v>
      </c>
      <c r="N25" s="804">
        <f>'2'!DH45</f>
        <v>-3275.427669908493</v>
      </c>
      <c r="O25" s="804">
        <f>'2'!DQ45</f>
        <v>-6425.6499706002305</v>
      </c>
    </row>
    <row r="26" spans="1:15">
      <c r="A26" s="794">
        <f t="shared" si="0"/>
        <v>2002</v>
      </c>
      <c r="B26" s="804">
        <f>'2'!D46</f>
        <v>-10979.090804463471</v>
      </c>
      <c r="C26" s="804">
        <f>'2'!M46</f>
        <v>9727.4376430601824</v>
      </c>
      <c r="D26" s="804">
        <f>'2'!V46</f>
        <v>-4019.7761816714319</v>
      </c>
      <c r="E26" s="804">
        <f>'2'!AE46</f>
        <v>-5693.7303484308432</v>
      </c>
      <c r="F26" s="804">
        <f>'2'!AN46</f>
        <v>-10211.60017256983</v>
      </c>
      <c r="G26" s="804">
        <f>'2'!AW46</f>
        <v>706.4460153011928</v>
      </c>
      <c r="H26" s="804">
        <f>'2'!BF46</f>
        <v>1325.9087917154652</v>
      </c>
      <c r="I26" s="804">
        <f>'2'!BO46</f>
        <v>-3148.3337796627043</v>
      </c>
      <c r="J26" s="804">
        <f>'2'!BX46</f>
        <v>-7064.989601950937</v>
      </c>
      <c r="K26" s="804">
        <f>'2'!CG46</f>
        <v>13779.02079428358</v>
      </c>
      <c r="L26" s="804">
        <f>'2'!CP46</f>
        <v>-7504.6865899116874</v>
      </c>
      <c r="M26" s="804">
        <f>'2'!CY46</f>
        <v>-6631.1455806871827</v>
      </c>
      <c r="N26" s="804">
        <f>'2'!DH46</f>
        <v>-3136.3980374057555</v>
      </c>
      <c r="O26" s="804">
        <f>'2'!DQ46</f>
        <v>-6827.8961858666344</v>
      </c>
    </row>
    <row r="27" spans="1:15">
      <c r="A27" s="794">
        <f t="shared" si="0"/>
        <v>2003</v>
      </c>
      <c r="B27" s="804">
        <f>'2'!D47</f>
        <v>-15336.613653974131</v>
      </c>
      <c r="C27" s="804">
        <f>'2'!M47</f>
        <v>11592.802518667113</v>
      </c>
      <c r="D27" s="804">
        <f>'2'!V47</f>
        <v>-4749.4311885730804</v>
      </c>
      <c r="E27" s="804">
        <f>'2'!AE47</f>
        <v>-4981.7501465455225</v>
      </c>
      <c r="F27" s="804">
        <f>'2'!AN47</f>
        <v>-8745.2165292124992</v>
      </c>
      <c r="G27" s="804">
        <f>'2'!AW47</f>
        <v>197.83073420920931</v>
      </c>
      <c r="H27" s="804">
        <f>'2'!BF47</f>
        <v>2045.4211548149942</v>
      </c>
      <c r="I27" s="804">
        <f>'2'!BO47</f>
        <v>-4168.8674664429927</v>
      </c>
      <c r="J27" s="804">
        <f>'2'!BX47</f>
        <v>-792.51125838388202</v>
      </c>
      <c r="K27" s="804">
        <f>'2'!CG47</f>
        <v>20704.221858079502</v>
      </c>
      <c r="L27" s="804">
        <f>'2'!CP47</f>
        <v>-10168.269432262587</v>
      </c>
      <c r="M27" s="804">
        <f>'2'!CY47</f>
        <v>-7342.3476051341813</v>
      </c>
      <c r="N27" s="804">
        <f>'2'!DH47</f>
        <v>-3306.4568783711834</v>
      </c>
      <c r="O27" s="804">
        <f>'2'!DQ47</f>
        <v>-6780.7147739344146</v>
      </c>
    </row>
    <row r="28" spans="1:15">
      <c r="A28" s="794">
        <f t="shared" si="0"/>
        <v>2004</v>
      </c>
      <c r="B28" s="804">
        <f>'2'!D48</f>
        <v>-17011.13076306225</v>
      </c>
      <c r="C28" s="804">
        <f>'2'!M48</f>
        <v>9890.9060501392232</v>
      </c>
      <c r="D28" s="804">
        <f>'2'!V48</f>
        <v>-4536.4796190582992</v>
      </c>
      <c r="E28" s="804">
        <f>'2'!AE48</f>
        <v>-3724.2613105561309</v>
      </c>
      <c r="F28" s="804">
        <f>'2'!AN48</f>
        <v>-3633.7435074129244</v>
      </c>
      <c r="G28" s="804">
        <f>'2'!AW48</f>
        <v>-340.04526195204107</v>
      </c>
      <c r="H28" s="804">
        <f>'2'!BF48</f>
        <v>3544.3493141400882</v>
      </c>
      <c r="I28" s="804">
        <f>'2'!BO48</f>
        <v>-4858.4078209347172</v>
      </c>
      <c r="J28" s="804">
        <f>'2'!BX48</f>
        <v>1394.4997634459241</v>
      </c>
      <c r="K28" s="804">
        <f>'2'!CG48</f>
        <v>25006.371944862389</v>
      </c>
      <c r="L28" s="804">
        <f>'2'!CP48</f>
        <v>-12753.68508823413</v>
      </c>
      <c r="M28" s="804">
        <f>'2'!CY48</f>
        <v>-10052.98629972683</v>
      </c>
      <c r="N28" s="804">
        <f>'2'!DH48</f>
        <v>-6524.1607465863317</v>
      </c>
      <c r="O28" s="804">
        <f>'2'!DQ48</f>
        <v>-7031.1836890509876</v>
      </c>
    </row>
    <row r="29" spans="1:15">
      <c r="A29" s="794">
        <f t="shared" si="0"/>
        <v>2005</v>
      </c>
      <c r="B29" s="804">
        <f>'2'!D49</f>
        <v>-16807.522184235106</v>
      </c>
      <c r="C29" s="804">
        <f>'2'!M49</f>
        <v>10156.023027955207</v>
      </c>
      <c r="D29" s="804">
        <f>'2'!V49</f>
        <v>-3893.0543863910098</v>
      </c>
      <c r="E29" s="804">
        <f>'2'!AE49</f>
        <v>1568.9490112591941</v>
      </c>
      <c r="F29" s="804">
        <f>'2'!AN49</f>
        <v>-4864.7602963726213</v>
      </c>
      <c r="G29" s="804">
        <f>'2'!AW49</f>
        <v>320.2926943325424</v>
      </c>
      <c r="H29" s="804">
        <f>'2'!BF49</f>
        <v>5933.5839863848141</v>
      </c>
      <c r="I29" s="804">
        <f>'2'!BO49</f>
        <v>-3996.3901541194</v>
      </c>
      <c r="J29" s="804">
        <f>'2'!BX49</f>
        <v>-862.63881438485726</v>
      </c>
      <c r="K29" s="804">
        <f>'2'!CG49</f>
        <v>31806.230443427343</v>
      </c>
      <c r="L29" s="804">
        <f>'2'!CP49</f>
        <v>-12179.620376192001</v>
      </c>
      <c r="M29" s="804">
        <f>'2'!CY49</f>
        <v>-7306.1864191453624</v>
      </c>
      <c r="N29" s="804">
        <f>'2'!DH49</f>
        <v>-6391.725090136717</v>
      </c>
      <c r="O29" s="804">
        <f>'2'!DQ49</f>
        <v>-5781.2378686689626</v>
      </c>
    </row>
    <row r="30" spans="1:15">
      <c r="A30" s="794">
        <f t="shared" si="0"/>
        <v>2006</v>
      </c>
      <c r="B30" s="804">
        <f>'2'!D50</f>
        <v>-19672.249883405551</v>
      </c>
      <c r="C30" s="804">
        <f>'2'!M50</f>
        <v>9796.9688317389373</v>
      </c>
      <c r="D30" s="804">
        <f>'2'!V50</f>
        <v>-1913.7077310915886</v>
      </c>
      <c r="E30" s="804">
        <f>'2'!AE50</f>
        <v>-80.998344350723372</v>
      </c>
      <c r="F30" s="804">
        <f>'2'!AN50</f>
        <v>-4740.4748908119009</v>
      </c>
      <c r="G30" s="804">
        <f>'2'!AW50</f>
        <v>357.90783339995346</v>
      </c>
      <c r="H30" s="804">
        <f>'2'!BF50</f>
        <v>8877.2239765414306</v>
      </c>
      <c r="I30" s="804">
        <f>'2'!BO50</f>
        <v>-5861.9381248115214</v>
      </c>
      <c r="J30" s="804">
        <f>'2'!BX50</f>
        <v>1203.0258573674416</v>
      </c>
      <c r="K30" s="804">
        <f>'2'!CG50</f>
        <v>37517.166935976835</v>
      </c>
      <c r="L30" s="804">
        <f>'2'!CP50</f>
        <v>-16630.223246698417</v>
      </c>
      <c r="M30" s="804">
        <f>'2'!CY50</f>
        <v>-5221.7312668762661</v>
      </c>
      <c r="N30" s="804">
        <f>'2'!DH50</f>
        <v>-10732.118679778689</v>
      </c>
      <c r="O30" s="804">
        <f>'2'!DQ50</f>
        <v>-6291.4754466309314</v>
      </c>
    </row>
    <row r="31" spans="1:15">
      <c r="A31" s="794">
        <f t="shared" si="0"/>
        <v>2007</v>
      </c>
      <c r="B31" s="804">
        <f>'2'!D51</f>
        <v>-22564.929711897563</v>
      </c>
      <c r="C31" s="804">
        <f>'2'!M51</f>
        <v>11219.031744023858</v>
      </c>
      <c r="D31" s="804">
        <f>'2'!V51</f>
        <v>-3221.821281138929</v>
      </c>
      <c r="E31" s="804">
        <f>'2'!AE51</f>
        <v>-2889.1235063838094</v>
      </c>
      <c r="F31" s="804">
        <f>'2'!AN51</f>
        <v>-11649.818413006224</v>
      </c>
      <c r="G31" s="804">
        <f>'2'!AW51</f>
        <v>-565.4862293200149</v>
      </c>
      <c r="H31" s="804">
        <f>'2'!BF51</f>
        <v>9803.1319661393281</v>
      </c>
      <c r="I31" s="804">
        <f>'2'!BO51</f>
        <v>-6867.7539029884065</v>
      </c>
      <c r="J31" s="804">
        <f>'2'!BX51</f>
        <v>-2581.0170269410778</v>
      </c>
      <c r="K31" s="804">
        <f>'2'!CG51</f>
        <v>40076.294269571277</v>
      </c>
      <c r="L31" s="804">
        <f>'2'!CP51</f>
        <v>-22510.393103267885</v>
      </c>
      <c r="M31" s="804">
        <f>'2'!CY51</f>
        <v>-494.08603126535945</v>
      </c>
      <c r="N31" s="804">
        <f>'2'!DH51</f>
        <v>-8852.6234309466454</v>
      </c>
      <c r="O31" s="804">
        <f>'2'!DQ51</f>
        <v>-5289.4930566459352</v>
      </c>
    </row>
    <row r="32" spans="1:15">
      <c r="A32" s="794">
        <f t="shared" si="0"/>
        <v>2008</v>
      </c>
      <c r="B32" s="804">
        <f>'2'!D52</f>
        <v>-18823.480737139595</v>
      </c>
      <c r="C32" s="804">
        <f>'2'!M52</f>
        <v>11428.271439865415</v>
      </c>
      <c r="D32" s="804">
        <f>'2'!V52</f>
        <v>134.68941899135382</v>
      </c>
      <c r="E32" s="804">
        <f>'2'!AE52</f>
        <v>-2774.3543520371909</v>
      </c>
      <c r="F32" s="804">
        <f>'2'!AN52</f>
        <v>-3851.5880740890325</v>
      </c>
      <c r="G32" s="804">
        <f>'2'!AW52</f>
        <v>-4103.2613751521058</v>
      </c>
      <c r="H32" s="804">
        <f>'2'!BF52</f>
        <v>9130.0370875377394</v>
      </c>
      <c r="I32" s="804">
        <f>'2'!BO52</f>
        <v>-6387.6636648603371</v>
      </c>
      <c r="J32" s="804">
        <f>'2'!BX52</f>
        <v>821.11709718819588</v>
      </c>
      <c r="K32" s="804">
        <f>'2'!CG52</f>
        <v>37504.687883661172</v>
      </c>
      <c r="L32" s="804">
        <f>'2'!CP52</f>
        <v>-21501.038536611701</v>
      </c>
      <c r="M32" s="804">
        <f>'2'!CY52</f>
        <v>-3523.9737082926586</v>
      </c>
      <c r="N32" s="804">
        <f>'2'!DH52</f>
        <v>-1967.3376072206654</v>
      </c>
      <c r="O32" s="804">
        <f>'2'!DQ52</f>
        <v>-9354.5466043918877</v>
      </c>
    </row>
    <row r="33" spans="1:15">
      <c r="A33" s="794">
        <f t="shared" si="0"/>
        <v>2009</v>
      </c>
      <c r="B33" s="804">
        <f>'2'!D53</f>
        <v>-25429.197339165545</v>
      </c>
      <c r="C33" s="804">
        <f>'2'!M53</f>
        <v>15815.418664728337</v>
      </c>
      <c r="D33" s="804">
        <f>'2'!V53</f>
        <v>-2732.5744113894693</v>
      </c>
      <c r="E33" s="804">
        <f>'2'!AE53</f>
        <v>1782.2667088049488</v>
      </c>
      <c r="F33" s="804">
        <f>'2'!AN53</f>
        <v>-1529.5444374892522</v>
      </c>
      <c r="G33" s="804">
        <f>'2'!AW53</f>
        <v>-3961.2998429910876</v>
      </c>
      <c r="H33" s="804">
        <f>'2'!BF53</f>
        <v>12547.01281907</v>
      </c>
      <c r="I33" s="804">
        <f>'2'!BO53</f>
        <v>-5833.9744196943466</v>
      </c>
      <c r="J33" s="804">
        <f>'2'!BX53</f>
        <v>6926.6787461901449</v>
      </c>
      <c r="K33" s="804">
        <f>'2'!CG53</f>
        <v>54355.35116257787</v>
      </c>
      <c r="L33" s="804">
        <f>'2'!CP53</f>
        <v>-24431.566814969839</v>
      </c>
      <c r="M33" s="804">
        <f>'2'!CY53</f>
        <v>-5296.1413054343193</v>
      </c>
      <c r="N33" s="804">
        <f>'2'!DH53</f>
        <v>-6449.3651433248342</v>
      </c>
      <c r="O33" s="804">
        <f>'2'!DQ53</f>
        <v>-7200.4415360606836</v>
      </c>
    </row>
    <row r="34" spans="1:15">
      <c r="A34" s="794" t="s">
        <v>1053</v>
      </c>
    </row>
    <row r="35" spans="1:15">
      <c r="A35" s="794" t="s">
        <v>742</v>
      </c>
      <c r="B35" s="805">
        <f>B33-B4</f>
        <v>-16299.312517198212</v>
      </c>
      <c r="C35" s="805">
        <f t="shared" ref="C35:O35" si="1">C33-C4</f>
        <v>13401.598238716391</v>
      </c>
      <c r="D35" s="805">
        <f t="shared" si="1"/>
        <v>4263.2282159105926</v>
      </c>
      <c r="E35" s="805">
        <f t="shared" si="1"/>
        <v>22046.718931343901</v>
      </c>
      <c r="F35" s="805">
        <f t="shared" si="1"/>
        <v>1375.1104039856245</v>
      </c>
      <c r="G35" s="805">
        <f t="shared" si="1"/>
        <v>-4836.2226977413602</v>
      </c>
      <c r="H35" s="805">
        <f t="shared" si="1"/>
        <v>11754.988686228688</v>
      </c>
      <c r="I35" s="805">
        <f t="shared" si="1"/>
        <v>-7049.950824838601</v>
      </c>
      <c r="J35" s="805">
        <f t="shared" si="1"/>
        <v>2880.1488508513653</v>
      </c>
      <c r="K35" s="805">
        <f t="shared" si="1"/>
        <v>62556.765218900313</v>
      </c>
      <c r="L35" s="805">
        <f t="shared" si="1"/>
        <v>-23617.273666791862</v>
      </c>
      <c r="M35" s="805">
        <f t="shared" si="1"/>
        <v>-1035.5139483962766</v>
      </c>
      <c r="N35" s="805">
        <f t="shared" si="1"/>
        <v>-7872.7347353459672</v>
      </c>
      <c r="O35" s="805">
        <f t="shared" si="1"/>
        <v>-9277.4951095183642</v>
      </c>
    </row>
    <row r="36" spans="1:15">
      <c r="A36" s="794" t="s">
        <v>1056</v>
      </c>
      <c r="B36" s="805">
        <f t="shared" ref="B36:O36" si="2">B14-B4</f>
        <v>-1035.6107161261243</v>
      </c>
      <c r="C36" s="805">
        <f t="shared" si="2"/>
        <v>-1221.6678498751721</v>
      </c>
      <c r="D36" s="805">
        <f t="shared" si="2"/>
        <v>-2651.6704014605948</v>
      </c>
      <c r="E36" s="805">
        <f t="shared" si="2"/>
        <v>6918.6705517907212</v>
      </c>
      <c r="F36" s="805">
        <f t="shared" si="2"/>
        <v>-6774.2128231787656</v>
      </c>
      <c r="G36" s="805">
        <f t="shared" si="2"/>
        <v>-1332.3998614097027</v>
      </c>
      <c r="H36" s="805">
        <f t="shared" si="2"/>
        <v>4404.6292066276528</v>
      </c>
      <c r="I36" s="805">
        <f t="shared" si="2"/>
        <v>-3048.7393792231933</v>
      </c>
      <c r="J36" s="805">
        <f t="shared" si="2"/>
        <v>1716.3802583064594</v>
      </c>
      <c r="K36" s="805">
        <f t="shared" si="2"/>
        <v>3096.1530285361368</v>
      </c>
      <c r="L36" s="805">
        <f t="shared" si="2"/>
        <v>-1131.9820277011645</v>
      </c>
      <c r="M36" s="805">
        <f t="shared" si="2"/>
        <v>-4498.341640462585</v>
      </c>
      <c r="N36" s="805">
        <f t="shared" si="2"/>
        <v>-1945.3610089079966</v>
      </c>
      <c r="O36" s="805">
        <f t="shared" si="2"/>
        <v>-3207.3471225929834</v>
      </c>
    </row>
    <row r="37" spans="1:15">
      <c r="A37" s="794" t="s">
        <v>1057</v>
      </c>
      <c r="B37" s="805">
        <f t="shared" ref="B37:O37" si="3">B24-B14</f>
        <v>-52.283471072014436</v>
      </c>
      <c r="C37" s="805">
        <f t="shared" si="3"/>
        <v>12699.414864815793</v>
      </c>
      <c r="D37" s="805">
        <f t="shared" si="3"/>
        <v>5111.0647373496322</v>
      </c>
      <c r="E37" s="805">
        <f t="shared" si="3"/>
        <v>9031.2443908681271</v>
      </c>
      <c r="F37" s="805">
        <f t="shared" si="3"/>
        <v>-25445.939135964596</v>
      </c>
      <c r="G37" s="805">
        <f t="shared" si="3"/>
        <v>4541.1476267917724</v>
      </c>
      <c r="H37" s="805">
        <f t="shared" si="3"/>
        <v>-4438.3917927711491</v>
      </c>
      <c r="I37" s="805">
        <f t="shared" si="3"/>
        <v>-735.98668566314973</v>
      </c>
      <c r="J37" s="805">
        <f t="shared" si="3"/>
        <v>-9484.8043880379028</v>
      </c>
      <c r="K37" s="805">
        <f t="shared" si="3"/>
        <v>12764.134329946177</v>
      </c>
      <c r="L37" s="805">
        <f t="shared" si="3"/>
        <v>-2730.1122849421326</v>
      </c>
      <c r="M37" s="805">
        <f t="shared" si="3"/>
        <v>-549.64236408638862</v>
      </c>
      <c r="N37" s="805">
        <f t="shared" si="3"/>
        <v>-1915.0904022212435</v>
      </c>
      <c r="O37" s="805">
        <f t="shared" si="3"/>
        <v>-3603.8947816368159</v>
      </c>
    </row>
    <row r="38" spans="1:15">
      <c r="A38" s="794" t="s">
        <v>1058</v>
      </c>
      <c r="B38" s="805">
        <f t="shared" ref="B38:O38" si="4">B33-B24</f>
        <v>-15211.418330000073</v>
      </c>
      <c r="C38" s="805">
        <f t="shared" si="4"/>
        <v>1923.8512237757695</v>
      </c>
      <c r="D38" s="805">
        <f t="shared" si="4"/>
        <v>1803.8338800215547</v>
      </c>
      <c r="E38" s="805">
        <f t="shared" si="4"/>
        <v>6096.8039886850529</v>
      </c>
      <c r="F38" s="805">
        <f t="shared" si="4"/>
        <v>33595.262363128983</v>
      </c>
      <c r="G38" s="805">
        <f t="shared" si="4"/>
        <v>-8044.970463123429</v>
      </c>
      <c r="H38" s="805">
        <f t="shared" si="4"/>
        <v>11788.751272372185</v>
      </c>
      <c r="I38" s="805">
        <f t="shared" si="4"/>
        <v>-3265.2247599522575</v>
      </c>
      <c r="J38" s="805">
        <f t="shared" si="4"/>
        <v>10648.572980582809</v>
      </c>
      <c r="K38" s="805">
        <f t="shared" si="4"/>
        <v>46696.477860417996</v>
      </c>
      <c r="L38" s="805">
        <f t="shared" si="4"/>
        <v>-19755.179354148564</v>
      </c>
      <c r="M38" s="805">
        <f t="shared" si="4"/>
        <v>4012.470056152697</v>
      </c>
      <c r="N38" s="805">
        <f t="shared" si="4"/>
        <v>-4012.2833242167271</v>
      </c>
      <c r="O38" s="805">
        <f t="shared" si="4"/>
        <v>-2466.2532052885654</v>
      </c>
    </row>
    <row r="39" spans="1:15">
      <c r="A39" s="794" t="s">
        <v>1054</v>
      </c>
    </row>
    <row r="40" spans="1:15">
      <c r="A40" s="794" t="s">
        <v>742</v>
      </c>
      <c r="B40" s="800">
        <f>100*(B33-B4)/B4</f>
        <v>178.52703330912331</v>
      </c>
      <c r="C40" s="800">
        <f t="shared" ref="C40:O40" si="5">100*(C33-C4)/C4</f>
        <v>555.2027853562488</v>
      </c>
      <c r="D40" s="800">
        <f t="shared" si="5"/>
        <v>-60.939801235586458</v>
      </c>
      <c r="E40" s="800">
        <f t="shared" si="5"/>
        <v>-108.7950401482979</v>
      </c>
      <c r="F40" s="800">
        <f t="shared" si="5"/>
        <v>-47.34161127686324</v>
      </c>
      <c r="G40" s="800">
        <f t="shared" si="5"/>
        <v>-552.75990008533427</v>
      </c>
      <c r="H40" s="800">
        <f t="shared" si="5"/>
        <v>1484.1705194081376</v>
      </c>
      <c r="I40" s="800">
        <f t="shared" si="5"/>
        <v>-579.77694262926502</v>
      </c>
      <c r="J40" s="800">
        <f>100*(J33-J4)/J4</f>
        <v>71.175770977721541</v>
      </c>
      <c r="K40" s="800">
        <f t="shared" si="5"/>
        <v>-762.75584660520269</v>
      </c>
      <c r="L40" s="800">
        <f t="shared" si="5"/>
        <v>2900.3404633376431</v>
      </c>
      <c r="M40" s="800">
        <f t="shared" si="5"/>
        <v>24.304259950960802</v>
      </c>
      <c r="N40" s="800">
        <f t="shared" si="5"/>
        <v>-553.10544636315922</v>
      </c>
      <c r="O40" s="800">
        <f t="shared" si="5"/>
        <v>-446.66614419935604</v>
      </c>
    </row>
    <row r="41" spans="1:15">
      <c r="A41" s="794" t="s">
        <v>1056</v>
      </c>
      <c r="B41" s="800">
        <f t="shared" ref="B41:O41" si="6">100*(B14-B4)/B4</f>
        <v>11.343086318398571</v>
      </c>
      <c r="C41" s="800">
        <f t="shared" si="6"/>
        <v>-50.611380892719581</v>
      </c>
      <c r="D41" s="800">
        <f t="shared" si="6"/>
        <v>37.903733749046211</v>
      </c>
      <c r="E41" s="800">
        <f t="shared" si="6"/>
        <v>-34.141907591735901</v>
      </c>
      <c r="F41" s="800">
        <f t="shared" si="6"/>
        <v>233.2192013471408</v>
      </c>
      <c r="G41" s="800">
        <f t="shared" si="6"/>
        <v>-152.28769647239434</v>
      </c>
      <c r="H41" s="800">
        <f t="shared" si="6"/>
        <v>556.12310584861393</v>
      </c>
      <c r="I41" s="800">
        <f t="shared" si="6"/>
        <v>-250.72356390513309</v>
      </c>
      <c r="J41" s="800">
        <f t="shared" si="6"/>
        <v>42.416102257975837</v>
      </c>
      <c r="K41" s="800">
        <f t="shared" si="6"/>
        <v>-37.751453679494745</v>
      </c>
      <c r="L41" s="800">
        <f t="shared" si="6"/>
        <v>139.01406762835114</v>
      </c>
      <c r="M41" s="800">
        <f t="shared" si="6"/>
        <v>105.57932584814927</v>
      </c>
      <c r="N41" s="800">
        <f t="shared" si="6"/>
        <v>-136.67293581462945</v>
      </c>
      <c r="O41" s="800">
        <f t="shared" si="6"/>
        <v>-154.41812207345703</v>
      </c>
    </row>
    <row r="42" spans="1:15">
      <c r="A42" s="794" t="s">
        <v>1057</v>
      </c>
      <c r="B42" s="800">
        <f t="shared" ref="B42:O42" si="7">100*(B24-B14)/B14</f>
        <v>0.51432289627289751</v>
      </c>
      <c r="C42" s="800">
        <f t="shared" si="7"/>
        <v>1065.2508008638329</v>
      </c>
      <c r="D42" s="800">
        <f t="shared" si="7"/>
        <v>-52.978274436349629</v>
      </c>
      <c r="E42" s="800">
        <f t="shared" si="7"/>
        <v>-67.6711534301744</v>
      </c>
      <c r="F42" s="800">
        <f t="shared" si="7"/>
        <v>262.90202550129794</v>
      </c>
      <c r="G42" s="800">
        <f t="shared" si="7"/>
        <v>-992.65046345213136</v>
      </c>
      <c r="H42" s="800">
        <f t="shared" si="7"/>
        <v>-85.408656356991088</v>
      </c>
      <c r="I42" s="800">
        <f t="shared" si="7"/>
        <v>40.157221423191508</v>
      </c>
      <c r="J42" s="800">
        <f t="shared" si="7"/>
        <v>-164.58358945676844</v>
      </c>
      <c r="K42" s="800">
        <f t="shared" si="7"/>
        <v>-250.0192303679494</v>
      </c>
      <c r="L42" s="800">
        <f t="shared" si="7"/>
        <v>140.27370429306976</v>
      </c>
      <c r="M42" s="800">
        <f t="shared" si="7"/>
        <v>6.2751947659961935</v>
      </c>
      <c r="N42" s="800">
        <f t="shared" si="7"/>
        <v>366.88158852165964</v>
      </c>
      <c r="O42" s="800">
        <f t="shared" si="7"/>
        <v>318.84591258561716</v>
      </c>
    </row>
    <row r="43" spans="1:15">
      <c r="A43" s="794" t="s">
        <v>1058</v>
      </c>
      <c r="B43" s="800">
        <f t="shared" ref="B43:O43" si="8">100*(B33-B24)/B24</f>
        <v>148.87206227845843</v>
      </c>
      <c r="C43" s="800">
        <f t="shared" si="8"/>
        <v>13.849057940749182</v>
      </c>
      <c r="D43" s="800">
        <f t="shared" si="8"/>
        <v>-39.763481683005267</v>
      </c>
      <c r="E43" s="800">
        <f t="shared" si="8"/>
        <v>-141.30840906430817</v>
      </c>
      <c r="F43" s="800">
        <f t="shared" si="8"/>
        <v>-95.645401137231786</v>
      </c>
      <c r="G43" s="800">
        <f t="shared" si="8"/>
        <v>-197.00341216213738</v>
      </c>
      <c r="H43" s="800">
        <f t="shared" si="8"/>
        <v>1554.7077817293405</v>
      </c>
      <c r="I43" s="800">
        <f t="shared" si="8"/>
        <v>127.11338948771275</v>
      </c>
      <c r="J43" s="800">
        <f t="shared" si="8"/>
        <v>-286.10627572872005</v>
      </c>
      <c r="K43" s="800">
        <f t="shared" si="8"/>
        <v>609.70427395958029</v>
      </c>
      <c r="L43" s="800">
        <f t="shared" si="8"/>
        <v>422.44530675991342</v>
      </c>
      <c r="M43" s="800">
        <f t="shared" si="8"/>
        <v>-43.104926183840753</v>
      </c>
      <c r="N43" s="800">
        <f t="shared" si="8"/>
        <v>164.63474031762678</v>
      </c>
      <c r="O43" s="800">
        <f t="shared" si="8"/>
        <v>52.094530951757342</v>
      </c>
    </row>
    <row r="45" spans="1:15">
      <c r="A45" s="794" t="s">
        <v>1078</v>
      </c>
    </row>
  </sheetData>
  <pageMargins left="0.7" right="0.7" top="0.75" bottom="0.75" header="0.3" footer="0.3"/>
</worksheet>
</file>

<file path=xl/worksheets/sheet181.xml><?xml version="1.0" encoding="utf-8"?>
<worksheet xmlns="http://schemas.openxmlformats.org/spreadsheetml/2006/main" xmlns:r="http://schemas.openxmlformats.org/officeDocument/2006/relationships">
  <dimension ref="A1:O50"/>
  <sheetViews>
    <sheetView workbookViewId="0">
      <selection activeCell="R37" sqref="R37"/>
    </sheetView>
  </sheetViews>
  <sheetFormatPr defaultRowHeight="9"/>
  <cols>
    <col min="1" max="16384" width="9.140625" style="794"/>
  </cols>
  <sheetData>
    <row r="1" spans="1:15">
      <c r="A1" s="794" t="s">
        <v>1088</v>
      </c>
    </row>
    <row r="3" spans="1:15">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804">
        <f>'A25'!H25</f>
        <v>52808.035024407814</v>
      </c>
      <c r="C4" s="804">
        <f>'A25'!P25</f>
        <v>46594.198519163881</v>
      </c>
      <c r="D4" s="804">
        <f>'A25'!X25</f>
        <v>59157.926569705924</v>
      </c>
      <c r="E4" s="804">
        <f>'A25'!AF25</f>
        <v>54557.338766027446</v>
      </c>
      <c r="F4" s="804">
        <f>'A25'!AN25</f>
        <v>56248.614057201688</v>
      </c>
      <c r="G4" s="804">
        <f>'A25'!AV25</f>
        <v>50637.846659896146</v>
      </c>
      <c r="H4" s="804">
        <f>'A25'!BD25</f>
        <v>52888.832108682553</v>
      </c>
      <c r="I4" s="804">
        <f>'A25'!BL25</f>
        <v>42896.967281137848</v>
      </c>
      <c r="J4" s="804">
        <f>'A25'!BT25</f>
        <v>59391.121022336141</v>
      </c>
      <c r="K4" s="804">
        <f>'A25'!CB25</f>
        <v>61491.828224649049</v>
      </c>
      <c r="L4" s="804">
        <f>'A25'!CJ25</f>
        <v>40604.932930365925</v>
      </c>
      <c r="M4" s="804">
        <f>'A25'!CR25</f>
        <v>61423.28001043597</v>
      </c>
      <c r="N4" s="804">
        <f>'A25'!CZ25</f>
        <v>52545.81260921534</v>
      </c>
      <c r="O4" s="804">
        <f>'A25'!DH25</f>
        <v>66801.124524924264</v>
      </c>
    </row>
    <row r="5" spans="1:15">
      <c r="A5" s="794">
        <f>A4+1</f>
        <v>1981</v>
      </c>
      <c r="B5" s="804">
        <f>'A25'!H26</f>
        <v>53365.351762101134</v>
      </c>
      <c r="C5" s="804">
        <f>'A25'!P26</f>
        <v>47696.786944184241</v>
      </c>
      <c r="D5" s="804">
        <f>'A25'!X26</f>
        <v>60309.575183341934</v>
      </c>
      <c r="E5" s="804">
        <f>'A25'!AF26</f>
        <v>55382.173104996276</v>
      </c>
      <c r="F5" s="804">
        <f>'A25'!AN26</f>
        <v>57159.973657445553</v>
      </c>
      <c r="G5" s="804">
        <f>'A25'!AV26</f>
        <v>51560.396381820246</v>
      </c>
      <c r="H5" s="804">
        <f>'A25'!BD26</f>
        <v>53432.346879752811</v>
      </c>
      <c r="I5" s="804">
        <f>'A25'!BL26</f>
        <v>43253.629327565679</v>
      </c>
      <c r="J5" s="804">
        <f>'A25'!BT26</f>
        <v>60339.571950674988</v>
      </c>
      <c r="K5" s="804">
        <f>'A25'!CB26</f>
        <v>61809.898552578568</v>
      </c>
      <c r="L5" s="804">
        <f>'A25'!CJ26</f>
        <v>41212.794159595884</v>
      </c>
      <c r="M5" s="804">
        <f>'A25'!CR26</f>
        <v>61790.089991573521</v>
      </c>
      <c r="N5" s="804">
        <f>'A25'!CZ26</f>
        <v>53426.804394125342</v>
      </c>
      <c r="O5" s="804">
        <f>'A25'!DH26</f>
        <v>67761.984042271841</v>
      </c>
    </row>
    <row r="6" spans="1:15">
      <c r="A6" s="794">
        <f t="shared" ref="A6:A33" si="0">A5+1</f>
        <v>1982</v>
      </c>
      <c r="B6" s="804">
        <f>'A25'!H27</f>
        <v>54095.457919226072</v>
      </c>
      <c r="C6" s="804">
        <f>'A25'!P27</f>
        <v>48849.267107247972</v>
      </c>
      <c r="D6" s="804">
        <f>'A25'!X27</f>
        <v>61597.970053562283</v>
      </c>
      <c r="E6" s="804">
        <f>'A25'!AF27</f>
        <v>56253.808674615233</v>
      </c>
      <c r="F6" s="804">
        <f>'A25'!AN27</f>
        <v>57985.450690695812</v>
      </c>
      <c r="G6" s="804">
        <f>'A25'!AV27</f>
        <v>52413.14825954038</v>
      </c>
      <c r="H6" s="804">
        <f>'A25'!BD27</f>
        <v>54215.074727975043</v>
      </c>
      <c r="I6" s="804">
        <f>'A25'!BL27</f>
        <v>43892.750035807148</v>
      </c>
      <c r="J6" s="804">
        <f>'A25'!BT27</f>
        <v>61404.806328760213</v>
      </c>
      <c r="K6" s="804">
        <f>'A25'!CB27</f>
        <v>62558.898625469097</v>
      </c>
      <c r="L6" s="804">
        <f>'A25'!CJ27</f>
        <v>41854.441311982147</v>
      </c>
      <c r="M6" s="804">
        <f>'A25'!CR27</f>
        <v>62232.724718949161</v>
      </c>
      <c r="N6" s="804">
        <f>'A25'!CZ27</f>
        <v>54426.476031144521</v>
      </c>
      <c r="O6" s="804">
        <f>'A25'!DH27</f>
        <v>68750.127269267774</v>
      </c>
    </row>
    <row r="7" spans="1:15">
      <c r="A7" s="794">
        <f t="shared" si="0"/>
        <v>1983</v>
      </c>
      <c r="B7" s="804">
        <f>'A25'!H28</f>
        <v>54926.718871213096</v>
      </c>
      <c r="C7" s="804">
        <f>'A25'!P28</f>
        <v>50049.406203399158</v>
      </c>
      <c r="D7" s="804">
        <f>'A25'!X28</f>
        <v>62979.510555529327</v>
      </c>
      <c r="E7" s="804">
        <f>'A25'!AF28</f>
        <v>57151.930531416845</v>
      </c>
      <c r="F7" s="804">
        <f>'A25'!AN28</f>
        <v>58761.06147974242</v>
      </c>
      <c r="G7" s="804">
        <f>'A25'!AV28</f>
        <v>53286.916061543336</v>
      </c>
      <c r="H7" s="804">
        <f>'A25'!BD28</f>
        <v>55038.158661736037</v>
      </c>
      <c r="I7" s="804">
        <f>'A25'!BL28</f>
        <v>45294.926884681729</v>
      </c>
      <c r="J7" s="804">
        <f>'A25'!BT28</f>
        <v>62556.496475404863</v>
      </c>
      <c r="K7" s="804">
        <f>'A25'!CB28</f>
        <v>61539.341161670556</v>
      </c>
      <c r="L7" s="804">
        <f>'A25'!CJ28</f>
        <v>42579.918714750245</v>
      </c>
      <c r="M7" s="804">
        <f>'A25'!CR28</f>
        <v>62663.291425219599</v>
      </c>
      <c r="N7" s="804">
        <f>'A25'!CZ28</f>
        <v>55369.956595162097</v>
      </c>
      <c r="O7" s="804">
        <f>'A25'!DH28</f>
        <v>69733.556678411667</v>
      </c>
    </row>
    <row r="8" spans="1:15">
      <c r="A8" s="794">
        <f t="shared" si="0"/>
        <v>1984</v>
      </c>
      <c r="B8" s="804">
        <f>'A25'!H29</f>
        <v>55735.134431763872</v>
      </c>
      <c r="C8" s="804">
        <f>'A25'!P29</f>
        <v>52241.574583260939</v>
      </c>
      <c r="D8" s="804">
        <f>'A25'!X29</f>
        <v>64349.631302436333</v>
      </c>
      <c r="E8" s="804">
        <f>'A25'!AF29</f>
        <v>57723.320778992078</v>
      </c>
      <c r="F8" s="804">
        <f>'A25'!AN29</f>
        <v>59640.129118290184</v>
      </c>
      <c r="G8" s="804">
        <f>'A25'!AV29</f>
        <v>54106.608576569379</v>
      </c>
      <c r="H8" s="804">
        <f>'A25'!BD29</f>
        <v>55776.951133766081</v>
      </c>
      <c r="I8" s="804">
        <f>'A25'!BL29</f>
        <v>46276.589245087438</v>
      </c>
      <c r="J8" s="804">
        <f>'A25'!BT29</f>
        <v>63781.095467400555</v>
      </c>
      <c r="K8" s="804">
        <f>'A25'!CB29</f>
        <v>61889.638679775751</v>
      </c>
      <c r="L8" s="804">
        <f>'A25'!CJ29</f>
        <v>43404.290160260025</v>
      </c>
      <c r="M8" s="804">
        <f>'A25'!CR29</f>
        <v>63133.277683106782</v>
      </c>
      <c r="N8" s="804">
        <f>'A25'!CZ29</f>
        <v>56276.985250637772</v>
      </c>
      <c r="O8" s="804">
        <f>'A25'!DH29</f>
        <v>70929.972447605585</v>
      </c>
    </row>
    <row r="9" spans="1:15">
      <c r="A9" s="794">
        <f t="shared" si="0"/>
        <v>1985</v>
      </c>
      <c r="B9" s="804">
        <f>'A25'!H30</f>
        <v>56481.259878976023</v>
      </c>
      <c r="C9" s="804">
        <f>'A25'!P30</f>
        <v>54177.045703210191</v>
      </c>
      <c r="D9" s="804">
        <f>'A25'!X30</f>
        <v>65687.223482510031</v>
      </c>
      <c r="E9" s="804">
        <f>'A25'!AF30</f>
        <v>58437.506082075612</v>
      </c>
      <c r="F9" s="804">
        <f>'A25'!AN30</f>
        <v>60546.285365338277</v>
      </c>
      <c r="G9" s="804">
        <f>'A25'!AV30</f>
        <v>54460.206764649003</v>
      </c>
      <c r="H9" s="804">
        <f>'A25'!BD30</f>
        <v>56301.286294235651</v>
      </c>
      <c r="I9" s="804">
        <f>'A25'!BL30</f>
        <v>47211.07058941562</v>
      </c>
      <c r="J9" s="804">
        <f>'A25'!BT30</f>
        <v>64928.262095356178</v>
      </c>
      <c r="K9" s="804">
        <f>'A25'!CB30</f>
        <v>62520.617769686585</v>
      </c>
      <c r="L9" s="804">
        <f>'A25'!CJ30</f>
        <v>44304.570016177138</v>
      </c>
      <c r="M9" s="804">
        <f>'A25'!CR30</f>
        <v>63366.294947945178</v>
      </c>
      <c r="N9" s="804">
        <f>'A25'!CZ30</f>
        <v>56911.099952679338</v>
      </c>
      <c r="O9" s="804">
        <f>'A25'!DH30</f>
        <v>71993.842647927129</v>
      </c>
    </row>
    <row r="10" spans="1:15">
      <c r="A10" s="794">
        <f t="shared" si="0"/>
        <v>1986</v>
      </c>
      <c r="B10" s="804">
        <f>'A25'!H31</f>
        <v>57253.946153925397</v>
      </c>
      <c r="C10" s="804">
        <f>'A25'!P31</f>
        <v>55003.520794981247</v>
      </c>
      <c r="D10" s="804">
        <f>'A25'!X31</f>
        <v>67014.636700460862</v>
      </c>
      <c r="E10" s="804">
        <f>'A25'!AF31</f>
        <v>60187.226800081233</v>
      </c>
      <c r="F10" s="804">
        <f>'A25'!AN31</f>
        <v>61503.692259172778</v>
      </c>
      <c r="G10" s="804">
        <f>'A25'!AV31</f>
        <v>54861.735415202995</v>
      </c>
      <c r="H10" s="804">
        <f>'A25'!BD31</f>
        <v>56766.749887211467</v>
      </c>
      <c r="I10" s="804">
        <f>'A25'!BL31</f>
        <v>47916.15251454719</v>
      </c>
      <c r="J10" s="804">
        <f>'A25'!BT31</f>
        <v>66008.750771897016</v>
      </c>
      <c r="K10" s="804">
        <f>'A25'!CB31</f>
        <v>62966.545690652194</v>
      </c>
      <c r="L10" s="804">
        <f>'A25'!CJ31</f>
        <v>45173.320185570359</v>
      </c>
      <c r="M10" s="804">
        <f>'A25'!CR31</f>
        <v>63554.58273099309</v>
      </c>
      <c r="N10" s="804">
        <f>'A25'!CZ31</f>
        <v>57809.443818034299</v>
      </c>
      <c r="O10" s="804">
        <f>'A25'!DH31</f>
        <v>73253.542958463615</v>
      </c>
    </row>
    <row r="11" spans="1:15">
      <c r="A11" s="794">
        <f t="shared" si="0"/>
        <v>1987</v>
      </c>
      <c r="B11" s="804">
        <f>'A25'!H32</f>
        <v>58039.440759486701</v>
      </c>
      <c r="C11" s="804">
        <f>'A25'!P32</f>
        <v>55862.844982565723</v>
      </c>
      <c r="D11" s="804">
        <f>'A25'!X32</f>
        <v>68261.889273574925</v>
      </c>
      <c r="E11" s="804">
        <f>'A25'!AF32</f>
        <v>60404.932840710193</v>
      </c>
      <c r="F11" s="804">
        <f>'A25'!AN32</f>
        <v>62371.863548163994</v>
      </c>
      <c r="G11" s="804">
        <f>'A25'!AV32</f>
        <v>55293.530288409464</v>
      </c>
      <c r="H11" s="804">
        <f>'A25'!BD32</f>
        <v>57380.514680280081</v>
      </c>
      <c r="I11" s="804">
        <f>'A25'!BL32</f>
        <v>48520.60662307981</v>
      </c>
      <c r="J11" s="804">
        <f>'A25'!BT32</f>
        <v>67051.774945920115</v>
      </c>
      <c r="K11" s="804">
        <f>'A25'!CB32</f>
        <v>63778.830766862971</v>
      </c>
      <c r="L11" s="804">
        <f>'A25'!CJ32</f>
        <v>46213.806672164908</v>
      </c>
      <c r="M11" s="804">
        <f>'A25'!CR32</f>
        <v>63841.495376674466</v>
      </c>
      <c r="N11" s="804">
        <f>'A25'!CZ32</f>
        <v>58735.038983769424</v>
      </c>
      <c r="O11" s="804">
        <f>'A25'!DH32</f>
        <v>74294.440274694076</v>
      </c>
    </row>
    <row r="12" spans="1:15">
      <c r="A12" s="794">
        <f t="shared" si="0"/>
        <v>1988</v>
      </c>
      <c r="B12" s="804">
        <f>'A25'!H33</f>
        <v>58803.522270816</v>
      </c>
      <c r="C12" s="804">
        <f>'A25'!P33</f>
        <v>56518.854658778961</v>
      </c>
      <c r="D12" s="804">
        <f>'A25'!X33</f>
        <v>69650.332778107229</v>
      </c>
      <c r="E12" s="804">
        <f>'A25'!AF33</f>
        <v>61641.053066032699</v>
      </c>
      <c r="F12" s="804">
        <f>'A25'!AN33</f>
        <v>63242.812932112945</v>
      </c>
      <c r="G12" s="804">
        <f>'A25'!AV33</f>
        <v>55810.425597387919</v>
      </c>
      <c r="H12" s="804">
        <f>'A25'!BD33</f>
        <v>58007.517862238674</v>
      </c>
      <c r="I12" s="804">
        <f>'A25'!BL33</f>
        <v>49537.419642639499</v>
      </c>
      <c r="J12" s="804">
        <f>'A25'!BT33</f>
        <v>68212.191892493938</v>
      </c>
      <c r="K12" s="804">
        <f>'A25'!CB33</f>
        <v>64676.996408622515</v>
      </c>
      <c r="L12" s="804">
        <f>'A25'!CJ33</f>
        <v>47397.271571843849</v>
      </c>
      <c r="M12" s="804">
        <f>'A25'!CR33</f>
        <v>64319.166892431749</v>
      </c>
      <c r="N12" s="804">
        <f>'A25'!CZ33</f>
        <v>59863.340570174936</v>
      </c>
      <c r="O12" s="804">
        <f>'A25'!DH33</f>
        <v>75279.820382273057</v>
      </c>
    </row>
    <row r="13" spans="1:15">
      <c r="A13" s="794">
        <f t="shared" si="0"/>
        <v>1989</v>
      </c>
      <c r="B13" s="804">
        <f>'A25'!H34</f>
        <v>59753.09245343729</v>
      </c>
      <c r="C13" s="804">
        <f>'A25'!P34</f>
        <v>57821.979363012615</v>
      </c>
      <c r="D13" s="804">
        <f>'A25'!X34</f>
        <v>70709.690430367104</v>
      </c>
      <c r="E13" s="804">
        <f>'A25'!AF34</f>
        <v>62798.065319457193</v>
      </c>
      <c r="F13" s="804">
        <f>'A25'!AN34</f>
        <v>64065.51065526779</v>
      </c>
      <c r="G13" s="804">
        <f>'A25'!AV34</f>
        <v>56376.901995025066</v>
      </c>
      <c r="H13" s="804">
        <f>'A25'!BD34</f>
        <v>58745.884964262899</v>
      </c>
      <c r="I13" s="804">
        <f>'A25'!BL34</f>
        <v>50190.220903743437</v>
      </c>
      <c r="J13" s="804">
        <f>'A25'!BT34</f>
        <v>69382.243941580178</v>
      </c>
      <c r="K13" s="804">
        <f>'A25'!CB34</f>
        <v>65475.189548303504</v>
      </c>
      <c r="L13" s="804">
        <f>'A25'!CJ34</f>
        <v>48567.037594246649</v>
      </c>
      <c r="M13" s="804">
        <f>'A25'!CR34</f>
        <v>64859.681824373256</v>
      </c>
      <c r="N13" s="804">
        <f>'A25'!CZ34</f>
        <v>61079.774058597359</v>
      </c>
      <c r="O13" s="804">
        <f>'A25'!DH34</f>
        <v>76218.242647616993</v>
      </c>
    </row>
    <row r="14" spans="1:15">
      <c r="A14" s="794">
        <f t="shared" si="0"/>
        <v>1990</v>
      </c>
      <c r="B14" s="804">
        <f>'A25'!H35</f>
        <v>60599.766156081583</v>
      </c>
      <c r="C14" s="804">
        <f>'A25'!P35</f>
        <v>58855.304923605763</v>
      </c>
      <c r="D14" s="804">
        <f>'A25'!X35</f>
        <v>71907.553737351176</v>
      </c>
      <c r="E14" s="804">
        <f>'A25'!AF35</f>
        <v>64129.840985388713</v>
      </c>
      <c r="F14" s="804">
        <f>'A25'!AN35</f>
        <v>64959.372862189906</v>
      </c>
      <c r="G14" s="804">
        <f>'A25'!AV35</f>
        <v>56971.767659655554</v>
      </c>
      <c r="H14" s="804">
        <f>'A25'!BD35</f>
        <v>59894.554926302102</v>
      </c>
      <c r="I14" s="804">
        <f>'A25'!BL35</f>
        <v>50638.052694415659</v>
      </c>
      <c r="J14" s="804">
        <f>'A25'!BT35</f>
        <v>70534.199620855012</v>
      </c>
      <c r="K14" s="804">
        <f>'A25'!CB35</f>
        <v>66208.500950842441</v>
      </c>
      <c r="L14" s="804">
        <f>'A25'!CJ35</f>
        <v>49573.038276212814</v>
      </c>
      <c r="M14" s="804">
        <f>'A25'!CR35</f>
        <v>65493.986772668148</v>
      </c>
      <c r="N14" s="804">
        <f>'A25'!CZ35</f>
        <v>62408.004290483317</v>
      </c>
      <c r="O14" s="804">
        <f>'A25'!DH35</f>
        <v>76775.292082898857</v>
      </c>
    </row>
    <row r="15" spans="1:15">
      <c r="A15" s="794">
        <f t="shared" si="0"/>
        <v>1991</v>
      </c>
      <c r="B15" s="804">
        <f>'A25'!H36</f>
        <v>61382.247031261351</v>
      </c>
      <c r="C15" s="804">
        <f>'A25'!P36</f>
        <v>59850.775787574887</v>
      </c>
      <c r="D15" s="804">
        <f>'A25'!X36</f>
        <v>73106.118198680473</v>
      </c>
      <c r="E15" s="804">
        <f>'A25'!AF36</f>
        <v>65387.535066223834</v>
      </c>
      <c r="F15" s="804">
        <f>'A25'!AN36</f>
        <v>65851.366141319842</v>
      </c>
      <c r="G15" s="804">
        <f>'A25'!AV36</f>
        <v>57549.387154628508</v>
      </c>
      <c r="H15" s="804">
        <f>'A25'!BD36</f>
        <v>76564.372987110313</v>
      </c>
      <c r="I15" s="804">
        <f>'A25'!BL36</f>
        <v>52059.949281517976</v>
      </c>
      <c r="J15" s="804">
        <f>'A25'!BT36</f>
        <v>71767.313140547267</v>
      </c>
      <c r="K15" s="804">
        <f>'A25'!CB36</f>
        <v>67308.031539820222</v>
      </c>
      <c r="L15" s="804">
        <f>'A25'!CJ36</f>
        <v>50720.475977719099</v>
      </c>
      <c r="M15" s="804">
        <f>'A25'!CR36</f>
        <v>66201.309346965601</v>
      </c>
      <c r="N15" s="804">
        <f>'A25'!CZ36</f>
        <v>63147.276481048517</v>
      </c>
      <c r="O15" s="804">
        <f>'A25'!DH36</f>
        <v>77274.378496057252</v>
      </c>
    </row>
    <row r="16" spans="1:15">
      <c r="A16" s="794">
        <f t="shared" si="0"/>
        <v>1992</v>
      </c>
      <c r="B16" s="804">
        <f>'A25'!H37</f>
        <v>62205.626783884931</v>
      </c>
      <c r="C16" s="804">
        <f>'A25'!P37</f>
        <v>60869.346977784742</v>
      </c>
      <c r="D16" s="804">
        <f>'A25'!X37</f>
        <v>74285.274075873196</v>
      </c>
      <c r="E16" s="804">
        <f>'A25'!AF37</f>
        <v>66772.071749818075</v>
      </c>
      <c r="F16" s="804">
        <f>'A25'!AN37</f>
        <v>66723.808738335414</v>
      </c>
      <c r="G16" s="804">
        <f>'A25'!AV37</f>
        <v>58193.488367774407</v>
      </c>
      <c r="H16" s="804">
        <f>'A25'!BD37</f>
        <v>76465.942321592694</v>
      </c>
      <c r="I16" s="804">
        <f>'A25'!BL37</f>
        <v>52941.514503840175</v>
      </c>
      <c r="J16" s="804">
        <f>'A25'!BT37</f>
        <v>72383.108927993206</v>
      </c>
      <c r="K16" s="804">
        <f>'A25'!CB37</f>
        <v>68494.42970653488</v>
      </c>
      <c r="L16" s="804">
        <f>'A25'!CJ37</f>
        <v>51950.03329905001</v>
      </c>
      <c r="M16" s="804">
        <f>'A25'!CR37</f>
        <v>66929.741045424205</v>
      </c>
      <c r="N16" s="804">
        <f>'A25'!CZ37</f>
        <v>64486.117852904354</v>
      </c>
      <c r="O16" s="804">
        <f>'A25'!DH37</f>
        <v>77809.217427102616</v>
      </c>
    </row>
    <row r="17" spans="1:15">
      <c r="A17" s="794">
        <f t="shared" si="0"/>
        <v>1993</v>
      </c>
      <c r="B17" s="804">
        <f>'A25'!H38</f>
        <v>62344.955614584884</v>
      </c>
      <c r="C17" s="804">
        <f>'A25'!P38</f>
        <v>62026.268600009433</v>
      </c>
      <c r="D17" s="804">
        <f>'A25'!X38</f>
        <v>75924.30328231414</v>
      </c>
      <c r="E17" s="804">
        <f>'A25'!AF38</f>
        <v>67540.588779743717</v>
      </c>
      <c r="F17" s="804">
        <f>'A25'!AN38</f>
        <v>67654.614601878144</v>
      </c>
      <c r="G17" s="804">
        <f>'A25'!AV38</f>
        <v>59825.095912735174</v>
      </c>
      <c r="H17" s="804">
        <f>'A25'!BD38</f>
        <v>77758.26782147192</v>
      </c>
      <c r="I17" s="804">
        <f>'A25'!BL38</f>
        <v>54498.260198923104</v>
      </c>
      <c r="J17" s="804">
        <f>'A25'!BT38</f>
        <v>72896.541711868806</v>
      </c>
      <c r="K17" s="804">
        <f>'A25'!CB38</f>
        <v>70107.903389933679</v>
      </c>
      <c r="L17" s="804">
        <f>'A25'!CJ38</f>
        <v>53074.064488411379</v>
      </c>
      <c r="M17" s="804">
        <f>'A25'!CR38</f>
        <v>67412.232104028604</v>
      </c>
      <c r="N17" s="804">
        <f>'A25'!CZ38</f>
        <v>66360.979049293164</v>
      </c>
      <c r="O17" s="804">
        <f>'A25'!DH38</f>
        <v>78011.778474725259</v>
      </c>
    </row>
    <row r="18" spans="1:15">
      <c r="A18" s="794">
        <f t="shared" si="0"/>
        <v>1994</v>
      </c>
      <c r="B18" s="804">
        <f>'A25'!H39</f>
        <v>62521.128627136939</v>
      </c>
      <c r="C18" s="804">
        <f>'A25'!P39</f>
        <v>63146.729033849573</v>
      </c>
      <c r="D18" s="804">
        <f>'A25'!X39</f>
        <v>77575.685225415291</v>
      </c>
      <c r="E18" s="804">
        <f>'A25'!AF39</f>
        <v>68017.003562202881</v>
      </c>
      <c r="F18" s="804">
        <f>'A25'!AN39</f>
        <v>68599.685757093321</v>
      </c>
      <c r="G18" s="804">
        <f>'A25'!AV39</f>
        <v>61513.058547879606</v>
      </c>
      <c r="H18" s="804">
        <f>'A25'!BD39</f>
        <v>78976.608919503517</v>
      </c>
      <c r="I18" s="804">
        <f>'A25'!BL39</f>
        <v>56695.561261684867</v>
      </c>
      <c r="J18" s="804">
        <f>'A25'!BT39</f>
        <v>73297.362029366559</v>
      </c>
      <c r="K18" s="804">
        <f>'A25'!CB39</f>
        <v>71843.949545720257</v>
      </c>
      <c r="L18" s="804">
        <f>'A25'!CJ39</f>
        <v>54269.240271686365</v>
      </c>
      <c r="M18" s="804">
        <f>'A25'!CR39</f>
        <v>68036.661480708222</v>
      </c>
      <c r="N18" s="804">
        <f>'A25'!CZ39</f>
        <v>68229.635247031212</v>
      </c>
      <c r="O18" s="804">
        <f>'A25'!DH39</f>
        <v>78234.178188118822</v>
      </c>
    </row>
    <row r="19" spans="1:15">
      <c r="A19" s="794">
        <f t="shared" si="0"/>
        <v>1995</v>
      </c>
      <c r="B19" s="804">
        <f>'A25'!H40</f>
        <v>64382.011624981715</v>
      </c>
      <c r="C19" s="804">
        <f>'A25'!P40</f>
        <v>66114.924094579561</v>
      </c>
      <c r="D19" s="804">
        <f>'A25'!X40</f>
        <v>78286.853194565047</v>
      </c>
      <c r="E19" s="804">
        <f>'A25'!AF40</f>
        <v>68499.841202343567</v>
      </c>
      <c r="F19" s="804">
        <f>'A25'!AN40</f>
        <v>70152.254203637523</v>
      </c>
      <c r="G19" s="804">
        <f>'A25'!AV40</f>
        <v>63974.336698143707</v>
      </c>
      <c r="H19" s="804">
        <f>'A25'!BD40</f>
        <v>78491.465403428054</v>
      </c>
      <c r="I19" s="804">
        <f>'A25'!BL40</f>
        <v>56977.309280551046</v>
      </c>
      <c r="J19" s="804">
        <f>'A25'!BT40</f>
        <v>75675.167189292421</v>
      </c>
      <c r="K19" s="804">
        <f>'A25'!CB40</f>
        <v>75387.59982460193</v>
      </c>
      <c r="L19" s="804">
        <f>'A25'!CJ40</f>
        <v>55958.723927320883</v>
      </c>
      <c r="M19" s="804">
        <f>'A25'!CR40</f>
        <v>69853.887052758058</v>
      </c>
      <c r="N19" s="804">
        <f>'A25'!CZ40</f>
        <v>67755.051614153344</v>
      </c>
      <c r="O19" s="804">
        <f>'A25'!DH40</f>
        <v>79186.76568552533</v>
      </c>
    </row>
    <row r="20" spans="1:15">
      <c r="A20" s="794">
        <f t="shared" si="0"/>
        <v>1996</v>
      </c>
      <c r="B20" s="804">
        <f>'A25'!H41</f>
        <v>66568.026486815274</v>
      </c>
      <c r="C20" s="804">
        <f>'A25'!P41</f>
        <v>65939.392740318872</v>
      </c>
      <c r="D20" s="804">
        <f>'A25'!X41</f>
        <v>79646.072534378545</v>
      </c>
      <c r="E20" s="804">
        <f>'A25'!AF41</f>
        <v>71093.857261622834</v>
      </c>
      <c r="F20" s="804">
        <f>'A25'!AN41</f>
        <v>69919.342766744972</v>
      </c>
      <c r="G20" s="804">
        <f>'A25'!AV41</f>
        <v>61192.280099509029</v>
      </c>
      <c r="H20" s="804">
        <f>'A25'!BD41</f>
        <v>78193.379312066812</v>
      </c>
      <c r="I20" s="804">
        <f>'A25'!BL41</f>
        <v>58469.535016973103</v>
      </c>
      <c r="J20" s="804">
        <f>'A25'!BT41</f>
        <v>77578.831442331168</v>
      </c>
      <c r="K20" s="804">
        <f>'A25'!CB41</f>
        <v>73883.270063348886</v>
      </c>
      <c r="L20" s="804">
        <f>'A25'!CJ41</f>
        <v>58488.474478661752</v>
      </c>
      <c r="M20" s="804">
        <f>'A25'!CR41</f>
        <v>69784.253142648537</v>
      </c>
      <c r="N20" s="804">
        <f>'A25'!CZ41</f>
        <v>70143.212059770129</v>
      </c>
      <c r="O20" s="804">
        <f>'A25'!DH41</f>
        <v>80050.333169533973</v>
      </c>
    </row>
    <row r="21" spans="1:15">
      <c r="A21" s="794">
        <f t="shared" si="0"/>
        <v>1997</v>
      </c>
      <c r="B21" s="804">
        <f>'A25'!H42</f>
        <v>67511.217638278365</v>
      </c>
      <c r="C21" s="804">
        <f>'A25'!P42</f>
        <v>66507.771503109427</v>
      </c>
      <c r="D21" s="804">
        <f>'A25'!X42</f>
        <v>80771.516286756523</v>
      </c>
      <c r="E21" s="804">
        <f>'A25'!AF42</f>
        <v>69941.59002724367</v>
      </c>
      <c r="F21" s="804">
        <f>'A25'!AN42</f>
        <v>71108.272193130833</v>
      </c>
      <c r="G21" s="804">
        <f>'A25'!AV42</f>
        <v>61786.539294611408</v>
      </c>
      <c r="H21" s="804">
        <f>'A25'!BD42</f>
        <v>79148.317467673216</v>
      </c>
      <c r="I21" s="804">
        <f>'A25'!BL42</f>
        <v>59090.888768980127</v>
      </c>
      <c r="J21" s="804">
        <f>'A25'!BT42</f>
        <v>78410.671375061705</v>
      </c>
      <c r="K21" s="804">
        <f>'A25'!CB42</f>
        <v>76794.293609478395</v>
      </c>
      <c r="L21" s="804">
        <f>'A25'!CJ42</f>
        <v>59468.831042330457</v>
      </c>
      <c r="M21" s="804">
        <f>'A25'!CR42</f>
        <v>70396.099813166176</v>
      </c>
      <c r="N21" s="804">
        <f>'A25'!CZ42</f>
        <v>71579.17801405814</v>
      </c>
      <c r="O21" s="804">
        <f>'A25'!DH42</f>
        <v>80501.76891116082</v>
      </c>
    </row>
    <row r="22" spans="1:15">
      <c r="A22" s="794">
        <f t="shared" si="0"/>
        <v>1998</v>
      </c>
      <c r="B22" s="804">
        <f>'A25'!H43</f>
        <v>68324.648685160981</v>
      </c>
      <c r="C22" s="804">
        <f>'A25'!P43</f>
        <v>67006.483403887469</v>
      </c>
      <c r="D22" s="804">
        <f>'A25'!X43</f>
        <v>81914.456583326813</v>
      </c>
      <c r="E22" s="804">
        <f>'A25'!AF43</f>
        <v>69344.433432938575</v>
      </c>
      <c r="F22" s="804">
        <f>'A25'!AN43</f>
        <v>72347.091631927658</v>
      </c>
      <c r="G22" s="804">
        <f>'A25'!AV43</f>
        <v>62383.9897473655</v>
      </c>
      <c r="H22" s="804">
        <f>'A25'!BD43</f>
        <v>80054.477317313344</v>
      </c>
      <c r="I22" s="804">
        <f>'A25'!BL43</f>
        <v>59717.814650553708</v>
      </c>
      <c r="J22" s="804">
        <f>'A25'!BT43</f>
        <v>79340.566763717259</v>
      </c>
      <c r="K22" s="804">
        <f>'A25'!CB43</f>
        <v>79679.432238164503</v>
      </c>
      <c r="L22" s="804">
        <f>'A25'!CJ43</f>
        <v>60488.770345377641</v>
      </c>
      <c r="M22" s="804">
        <f>'A25'!CR43</f>
        <v>71040.73673413643</v>
      </c>
      <c r="N22" s="804">
        <f>'A25'!CZ43</f>
        <v>72966.273041847657</v>
      </c>
      <c r="O22" s="804">
        <f>'A25'!DH43</f>
        <v>80716.585712329877</v>
      </c>
    </row>
    <row r="23" spans="1:15">
      <c r="A23" s="794">
        <f t="shared" si="0"/>
        <v>1999</v>
      </c>
      <c r="B23" s="804">
        <f>'A25'!H44</f>
        <v>70755.275026453382</v>
      </c>
      <c r="C23" s="804">
        <f>'A25'!P44</f>
        <v>67426.995605892342</v>
      </c>
      <c r="D23" s="804">
        <f>'A25'!X44</f>
        <v>82529.742983767326</v>
      </c>
      <c r="E23" s="804">
        <f>'A25'!AF44</f>
        <v>72443.621989479652</v>
      </c>
      <c r="F23" s="804">
        <f>'A25'!AN44</f>
        <v>73583.156377990206</v>
      </c>
      <c r="G23" s="804">
        <f>'A25'!AV44</f>
        <v>62941.405212302707</v>
      </c>
      <c r="H23" s="804">
        <f>'A25'!BD44</f>
        <v>78358.903373489477</v>
      </c>
      <c r="I23" s="804">
        <f>'A25'!BL44</f>
        <v>60334.129898004998</v>
      </c>
      <c r="J23" s="804">
        <f>'A25'!BT44</f>
        <v>77049.807393899566</v>
      </c>
      <c r="K23" s="804">
        <f>'A25'!CB44</f>
        <v>81095.762281555057</v>
      </c>
      <c r="L23" s="804">
        <f>'A25'!CJ44</f>
        <v>62249.368365874034</v>
      </c>
      <c r="M23" s="804">
        <f>'A25'!CR44</f>
        <v>72127.927331496743</v>
      </c>
      <c r="N23" s="804">
        <f>'A25'!CZ44</f>
        <v>74537.677920418311</v>
      </c>
      <c r="O23" s="804">
        <f>'A25'!DH44</f>
        <v>80373.836661243433</v>
      </c>
    </row>
    <row r="24" spans="1:15">
      <c r="A24" s="794">
        <f t="shared" si="0"/>
        <v>2000</v>
      </c>
      <c r="B24" s="804">
        <f>'A25'!H45</f>
        <v>71363.135591268539</v>
      </c>
      <c r="C24" s="804">
        <f>'A25'!P45</f>
        <v>67709.124281104814</v>
      </c>
      <c r="D24" s="804">
        <f>'A25'!X45</f>
        <v>83070.088196758225</v>
      </c>
      <c r="E24" s="804">
        <f>'A25'!AF45</f>
        <v>72834.93501752599</v>
      </c>
      <c r="F24" s="804">
        <f>'A25'!AN45</f>
        <v>74566.866114080301</v>
      </c>
      <c r="G24" s="804">
        <f>'A25'!AV45</f>
        <v>63451.846312915339</v>
      </c>
      <c r="H24" s="804">
        <f>'A25'!BD45</f>
        <v>78457.234370938837</v>
      </c>
      <c r="I24" s="804">
        <f>'A25'!BL45</f>
        <v>61174.231906781191</v>
      </c>
      <c r="J24" s="804">
        <f>'A25'!BT45</f>
        <v>74472.808517944359</v>
      </c>
      <c r="K24" s="804">
        <f>'A25'!CB45</f>
        <v>82583.86226747316</v>
      </c>
      <c r="L24" s="804">
        <f>'A25'!CJ45</f>
        <v>64541.51394732733</v>
      </c>
      <c r="M24" s="804">
        <f>'A25'!CR45</f>
        <v>74249.868702920372</v>
      </c>
      <c r="N24" s="804">
        <f>'A25'!CZ45</f>
        <v>75162.90735471448</v>
      </c>
      <c r="O24" s="804">
        <f>'A25'!DH45</f>
        <v>82316.515332584604</v>
      </c>
    </row>
    <row r="25" spans="1:15">
      <c r="A25" s="794">
        <f t="shared" si="0"/>
        <v>2001</v>
      </c>
      <c r="B25" s="804">
        <f>'A25'!H46</f>
        <v>71894.898674616416</v>
      </c>
      <c r="C25" s="804">
        <f>'A25'!P46</f>
        <v>67963.066314644617</v>
      </c>
      <c r="D25" s="804">
        <f>'A25'!X46</f>
        <v>83667.730503575774</v>
      </c>
      <c r="E25" s="804">
        <f>'A25'!AF46</f>
        <v>81920.575061056516</v>
      </c>
      <c r="F25" s="804">
        <f>'A25'!AN46</f>
        <v>75647.580242442535</v>
      </c>
      <c r="G25" s="804">
        <f>'A25'!AV46</f>
        <v>63975.946158666709</v>
      </c>
      <c r="H25" s="804">
        <f>'A25'!BD46</f>
        <v>78549.294452362912</v>
      </c>
      <c r="I25" s="804">
        <f>'A25'!BL46</f>
        <v>63908.354329483474</v>
      </c>
      <c r="J25" s="804">
        <f>'A25'!BT46</f>
        <v>78212.931925556972</v>
      </c>
      <c r="K25" s="804">
        <f>'A25'!CB46</f>
        <v>84496.947160620053</v>
      </c>
      <c r="L25" s="804">
        <f>'A25'!CJ46</f>
        <v>67029.621861662585</v>
      </c>
      <c r="M25" s="804">
        <f>'A25'!CR46</f>
        <v>76738.585922405444</v>
      </c>
      <c r="N25" s="804">
        <f>'A25'!CZ46</f>
        <v>75680.437486242736</v>
      </c>
      <c r="O25" s="804">
        <f>'A25'!DH46</f>
        <v>83269.566009030328</v>
      </c>
    </row>
    <row r="26" spans="1:15">
      <c r="A26" s="794">
        <f t="shared" si="0"/>
        <v>2002</v>
      </c>
      <c r="B26" s="804">
        <f>'A25'!H47</f>
        <v>73518.849678616112</v>
      </c>
      <c r="C26" s="804">
        <f>'A25'!P47</f>
        <v>69903.538356534467</v>
      </c>
      <c r="D26" s="804">
        <f>'A25'!X47</f>
        <v>86319.676549120064</v>
      </c>
      <c r="E26" s="804">
        <f>'A25'!AF47</f>
        <v>80638.388210456847</v>
      </c>
      <c r="F26" s="804">
        <f>'A25'!AN47</f>
        <v>76824.805978979741</v>
      </c>
      <c r="G26" s="804">
        <f>'A25'!AV47</f>
        <v>63635.373356053315</v>
      </c>
      <c r="H26" s="804">
        <f>'A25'!BD47</f>
        <v>77621.311555393506</v>
      </c>
      <c r="I26" s="804">
        <f>'A25'!BL47</f>
        <v>63771.678635795855</v>
      </c>
      <c r="J26" s="804">
        <f>'A25'!BT47</f>
        <v>80055.512295837907</v>
      </c>
      <c r="K26" s="804">
        <f>'A25'!CB47</f>
        <v>85413.011908506945</v>
      </c>
      <c r="L26" s="804">
        <f>'A25'!CJ47</f>
        <v>66384.781463464067</v>
      </c>
      <c r="M26" s="804">
        <f>'A25'!CR47</f>
        <v>77941.925352726583</v>
      </c>
      <c r="N26" s="804">
        <f>'A25'!CZ47</f>
        <v>75953.57762467576</v>
      </c>
      <c r="O26" s="804">
        <f>'A25'!DH47</f>
        <v>84262.419493901194</v>
      </c>
    </row>
    <row r="27" spans="1:15">
      <c r="A27" s="794">
        <f t="shared" si="0"/>
        <v>2003</v>
      </c>
      <c r="B27" s="804">
        <f>'A25'!H48</f>
        <v>73849.810078228911</v>
      </c>
      <c r="C27" s="804">
        <f>'A25'!P48</f>
        <v>70001.562795241087</v>
      </c>
      <c r="D27" s="804">
        <f>'A25'!X48</f>
        <v>87648.43839483909</v>
      </c>
      <c r="E27" s="804">
        <f>'A25'!AF48</f>
        <v>85741.406036819724</v>
      </c>
      <c r="F27" s="804">
        <f>'A25'!AN48</f>
        <v>76446.119980140007</v>
      </c>
      <c r="G27" s="804">
        <f>'A25'!AV48</f>
        <v>65090.549344034829</v>
      </c>
      <c r="H27" s="804">
        <f>'A25'!BD48</f>
        <v>78484.239543000134</v>
      </c>
      <c r="I27" s="804">
        <f>'A25'!BL48</f>
        <v>63276.6057266758</v>
      </c>
      <c r="J27" s="804">
        <f>'A25'!BT48</f>
        <v>79929.644025509071</v>
      </c>
      <c r="K27" s="804">
        <f>'A25'!CB48</f>
        <v>85047.285610179999</v>
      </c>
      <c r="L27" s="804">
        <f>'A25'!CJ48</f>
        <v>67410.571935333588</v>
      </c>
      <c r="M27" s="804">
        <f>'A25'!CR48</f>
        <v>77589.644068715526</v>
      </c>
      <c r="N27" s="804">
        <f>'A25'!CZ48</f>
        <v>76647.357624430413</v>
      </c>
      <c r="O27" s="804">
        <f>'A25'!DH48</f>
        <v>84937.917994527816</v>
      </c>
    </row>
    <row r="28" spans="1:15">
      <c r="A28" s="794">
        <f t="shared" si="0"/>
        <v>2004</v>
      </c>
      <c r="B28" s="804">
        <f>'A25'!H49</f>
        <v>76838.6556727188</v>
      </c>
      <c r="C28" s="804">
        <f>'A25'!P49</f>
        <v>70253.086667675627</v>
      </c>
      <c r="D28" s="804">
        <f>'A25'!X49</f>
        <v>86892.126117665262</v>
      </c>
      <c r="E28" s="804">
        <f>'A25'!AF49</f>
        <v>85242.608874832265</v>
      </c>
      <c r="F28" s="804">
        <f>'A25'!AN49</f>
        <v>78185.573191802527</v>
      </c>
      <c r="G28" s="804">
        <f>'A25'!AV49</f>
        <v>65464.07345395966</v>
      </c>
      <c r="H28" s="804">
        <f>'A25'!BD49</f>
        <v>77962.112332231889</v>
      </c>
      <c r="I28" s="804">
        <f>'A25'!BL49</f>
        <v>63719.52829935577</v>
      </c>
      <c r="J28" s="804">
        <f>'A25'!BT49</f>
        <v>82633.83936446454</v>
      </c>
      <c r="K28" s="804">
        <f>'A25'!CB49</f>
        <v>87500.949329646421</v>
      </c>
      <c r="L28" s="804">
        <f>'A25'!CJ49</f>
        <v>71428.834907575088</v>
      </c>
      <c r="M28" s="804">
        <f>'A25'!CR49</f>
        <v>78303.222189537119</v>
      </c>
      <c r="N28" s="804">
        <f>'A25'!CZ49</f>
        <v>77514.877906434282</v>
      </c>
      <c r="O28" s="804">
        <f>'A25'!DH49</f>
        <v>84899.674482876857</v>
      </c>
    </row>
    <row r="29" spans="1:15">
      <c r="A29" s="794">
        <f t="shared" si="0"/>
        <v>2005</v>
      </c>
      <c r="B29" s="804">
        <f>'A25'!H50</f>
        <v>77845.086123094326</v>
      </c>
      <c r="C29" s="804">
        <f>'A25'!P50</f>
        <v>70505.38599656627</v>
      </c>
      <c r="D29" s="804">
        <f>'A25'!X50</f>
        <v>89222.545107083119</v>
      </c>
      <c r="E29" s="804">
        <f>'A25'!AF50</f>
        <v>86691.327730754652</v>
      </c>
      <c r="F29" s="804">
        <f>'A25'!AN50</f>
        <v>79731.761656748335</v>
      </c>
      <c r="G29" s="804">
        <f>'A25'!AV50</f>
        <v>65299.18793720242</v>
      </c>
      <c r="H29" s="804">
        <f>'A25'!BD50</f>
        <v>78247.709663703936</v>
      </c>
      <c r="I29" s="804">
        <f>'A25'!BL50</f>
        <v>66025.551681831479</v>
      </c>
      <c r="J29" s="804">
        <f>'A25'!BT50</f>
        <v>84654.388430853069</v>
      </c>
      <c r="K29" s="804">
        <f>'A25'!CB50</f>
        <v>87655.697705359809</v>
      </c>
      <c r="L29" s="804">
        <f>'A25'!CJ50</f>
        <v>74192.836540270713</v>
      </c>
      <c r="M29" s="804">
        <f>'A25'!CR50</f>
        <v>81156.097858471971</v>
      </c>
      <c r="N29" s="804">
        <f>'A25'!CZ50</f>
        <v>78365.943489132929</v>
      </c>
      <c r="O29" s="804">
        <f>'A25'!DH50</f>
        <v>85228.613314356131</v>
      </c>
    </row>
    <row r="30" spans="1:15">
      <c r="A30" s="794">
        <f t="shared" si="0"/>
        <v>2006</v>
      </c>
      <c r="B30" s="804">
        <f>'A25'!H51</f>
        <v>78422.073376346496</v>
      </c>
      <c r="C30" s="804">
        <f>'A25'!P51</f>
        <v>74553.812904918101</v>
      </c>
      <c r="D30" s="804">
        <f>'A25'!X51</f>
        <v>91061.744958641008</v>
      </c>
      <c r="E30" s="804">
        <f>'A25'!AF51</f>
        <v>88310.686517392649</v>
      </c>
      <c r="F30" s="804">
        <f>'A25'!AN51</f>
        <v>79363.588120188215</v>
      </c>
      <c r="G30" s="804">
        <f>'A25'!AV51</f>
        <v>68448.919437270612</v>
      </c>
      <c r="H30" s="804">
        <f>'A25'!BD51</f>
        <v>78087.155851628326</v>
      </c>
      <c r="I30" s="804">
        <f>'A25'!BL51</f>
        <v>66166.598609881359</v>
      </c>
      <c r="J30" s="804">
        <f>'A25'!BT51</f>
        <v>85881.815404942143</v>
      </c>
      <c r="K30" s="804">
        <f>'A25'!CB51</f>
        <v>86301.523216762842</v>
      </c>
      <c r="L30" s="804">
        <f>'A25'!CJ51</f>
        <v>76002.057107713423</v>
      </c>
      <c r="M30" s="804">
        <f>'A25'!CR51</f>
        <v>81544.195740244686</v>
      </c>
      <c r="N30" s="804">
        <f>'A25'!CZ51</f>
        <v>78302.027491348301</v>
      </c>
      <c r="O30" s="804">
        <f>'A25'!DH51</f>
        <v>88664.087279969943</v>
      </c>
    </row>
    <row r="31" spans="1:15">
      <c r="A31" s="794">
        <f t="shared" si="0"/>
        <v>2007</v>
      </c>
      <c r="B31" s="804">
        <f>'A25'!H52</f>
        <v>78712.035715766004</v>
      </c>
      <c r="C31" s="804">
        <f>'A25'!P52</f>
        <v>74972.375491173734</v>
      </c>
      <c r="D31" s="804">
        <f>'A25'!X52</f>
        <v>95448.561737864555</v>
      </c>
      <c r="E31" s="804">
        <f>'A25'!AF52</f>
        <v>84034.279029962578</v>
      </c>
      <c r="F31" s="804">
        <f>'A25'!AN52</f>
        <v>81378.8267997043</v>
      </c>
      <c r="G31" s="804">
        <f>'A25'!AV52</f>
        <v>68475.746589129776</v>
      </c>
      <c r="H31" s="804">
        <f>'A25'!BD52</f>
        <v>78591.506750943765</v>
      </c>
      <c r="I31" s="804">
        <f>'A25'!BL52</f>
        <v>67852.217891186054</v>
      </c>
      <c r="J31" s="804">
        <f>'A25'!BT52</f>
        <v>85678.283915583554</v>
      </c>
      <c r="K31" s="804">
        <f>'A25'!CB52</f>
        <v>87383.289013323752</v>
      </c>
      <c r="L31" s="804">
        <f>'A25'!CJ52</f>
        <v>76674.316733551226</v>
      </c>
      <c r="M31" s="804">
        <f>'A25'!CR52</f>
        <v>82636.793678188653</v>
      </c>
      <c r="N31" s="804">
        <f>'A25'!CZ52</f>
        <v>79700.166013709022</v>
      </c>
      <c r="O31" s="804">
        <f>'A25'!DH52</f>
        <v>87532.95003692327</v>
      </c>
    </row>
    <row r="32" spans="1:15">
      <c r="A32" s="794">
        <f t="shared" si="0"/>
        <v>2008</v>
      </c>
      <c r="B32" s="804">
        <f>'A25'!H53</f>
        <v>80636.913067108224</v>
      </c>
      <c r="C32" s="804">
        <f>'A25'!P53</f>
        <v>75548.54633070901</v>
      </c>
      <c r="D32" s="804">
        <f>'A25'!X53</f>
        <v>92238.987213922854</v>
      </c>
      <c r="E32" s="804">
        <f>'A25'!AF53</f>
        <v>82491.65983892059</v>
      </c>
      <c r="F32" s="804">
        <f>'A25'!AN53</f>
        <v>82388.033862208715</v>
      </c>
      <c r="G32" s="804">
        <f>'A25'!AV53</f>
        <v>68959.616369326381</v>
      </c>
      <c r="H32" s="804">
        <f>'A25'!BD53</f>
        <v>79670.455884204392</v>
      </c>
      <c r="I32" s="804">
        <f>'A25'!BL53</f>
        <v>67481.986525512126</v>
      </c>
      <c r="J32" s="804">
        <f>'A25'!BT53</f>
        <v>86132.521261780697</v>
      </c>
      <c r="K32" s="804">
        <f>'A25'!CB53</f>
        <v>88971.104970986242</v>
      </c>
      <c r="L32" s="804">
        <f>'A25'!CJ53</f>
        <v>76987.655044857675</v>
      </c>
      <c r="M32" s="804">
        <f>'A25'!CR53</f>
        <v>82129.59403630723</v>
      </c>
      <c r="N32" s="804">
        <f>'A25'!CZ53</f>
        <v>81536.354243639726</v>
      </c>
      <c r="O32" s="804">
        <f>'A25'!DH53</f>
        <v>87914.107477373778</v>
      </c>
    </row>
    <row r="33" spans="1:15">
      <c r="A33" s="794">
        <f t="shared" si="0"/>
        <v>2009</v>
      </c>
      <c r="B33" s="804">
        <f>'A25'!H54</f>
        <v>82159.615349177227</v>
      </c>
      <c r="C33" s="804">
        <f>'A25'!P54</f>
        <v>76750.134904679435</v>
      </c>
      <c r="D33" s="804">
        <f>'A25'!X54</f>
        <v>93109.093738559794</v>
      </c>
      <c r="E33" s="804">
        <f>'A25'!AF54</f>
        <v>81262.934543349795</v>
      </c>
      <c r="F33" s="804">
        <f>'A25'!AN54</f>
        <v>83844.860585981965</v>
      </c>
      <c r="G33" s="804">
        <f>'A25'!AV54</f>
        <v>69807.100874355383</v>
      </c>
      <c r="H33" s="804">
        <f>'A25'!BD54</f>
        <v>80262.399133547602</v>
      </c>
      <c r="I33" s="804">
        <f>'A25'!BL54</f>
        <v>68895.804595116395</v>
      </c>
      <c r="J33" s="804">
        <f>'A25'!BT54</f>
        <v>87560.47325402181</v>
      </c>
      <c r="K33" s="804">
        <f>'A25'!CB54</f>
        <v>89653.504159742559</v>
      </c>
      <c r="L33" s="804">
        <f>'A25'!CJ54</f>
        <v>78347.718233759515</v>
      </c>
      <c r="M33" s="804">
        <f>'A25'!CR54</f>
        <v>82949.196879044772</v>
      </c>
      <c r="N33" s="804">
        <f>'A25'!CZ54</f>
        <v>82412.361539061414</v>
      </c>
      <c r="O33" s="804">
        <f>'A25'!DH54</f>
        <v>88310.743031536724</v>
      </c>
    </row>
    <row r="34" spans="1:15">
      <c r="A34" s="794" t="s">
        <v>1053</v>
      </c>
    </row>
    <row r="35" spans="1:15">
      <c r="A35" s="794" t="s">
        <v>742</v>
      </c>
      <c r="B35" s="805">
        <f>B33-B4</f>
        <v>29351.580324769413</v>
      </c>
      <c r="C35" s="805">
        <f t="shared" ref="C35:O35" si="1">C33-C4</f>
        <v>30155.936385515553</v>
      </c>
      <c r="D35" s="805">
        <f t="shared" si="1"/>
        <v>33951.16716885387</v>
      </c>
      <c r="E35" s="805">
        <f t="shared" si="1"/>
        <v>26705.595777322349</v>
      </c>
      <c r="F35" s="805">
        <f t="shared" si="1"/>
        <v>27596.246528780277</v>
      </c>
      <c r="G35" s="805">
        <f t="shared" si="1"/>
        <v>19169.254214459237</v>
      </c>
      <c r="H35" s="805">
        <f t="shared" si="1"/>
        <v>27373.567024865049</v>
      </c>
      <c r="I35" s="805">
        <f t="shared" si="1"/>
        <v>25998.837313978547</v>
      </c>
      <c r="J35" s="805">
        <f t="shared" si="1"/>
        <v>28169.352231685669</v>
      </c>
      <c r="K35" s="805">
        <f t="shared" si="1"/>
        <v>28161.67593509351</v>
      </c>
      <c r="L35" s="805">
        <f t="shared" si="1"/>
        <v>37742.78530339359</v>
      </c>
      <c r="M35" s="805">
        <f t="shared" si="1"/>
        <v>21525.916868608801</v>
      </c>
      <c r="N35" s="805">
        <f t="shared" si="1"/>
        <v>29866.548929846074</v>
      </c>
      <c r="O35" s="805">
        <f t="shared" si="1"/>
        <v>21509.61850661246</v>
      </c>
    </row>
    <row r="36" spans="1:15">
      <c r="A36" s="794" t="s">
        <v>1056</v>
      </c>
      <c r="B36" s="805">
        <f t="shared" ref="B36:O36" si="2">B14-B4</f>
        <v>7791.7311316737687</v>
      </c>
      <c r="C36" s="805">
        <f t="shared" si="2"/>
        <v>12261.106404441882</v>
      </c>
      <c r="D36" s="805">
        <f t="shared" si="2"/>
        <v>12749.627167645252</v>
      </c>
      <c r="E36" s="805">
        <f t="shared" si="2"/>
        <v>9572.5022193612676</v>
      </c>
      <c r="F36" s="805">
        <f t="shared" si="2"/>
        <v>8710.7588049882179</v>
      </c>
      <c r="G36" s="805">
        <f t="shared" si="2"/>
        <v>6333.920999759408</v>
      </c>
      <c r="H36" s="805">
        <f t="shared" si="2"/>
        <v>7005.7228176195495</v>
      </c>
      <c r="I36" s="805">
        <f t="shared" si="2"/>
        <v>7741.0854132778113</v>
      </c>
      <c r="J36" s="805">
        <f t="shared" si="2"/>
        <v>11143.07859851887</v>
      </c>
      <c r="K36" s="805">
        <f t="shared" si="2"/>
        <v>4716.672726193392</v>
      </c>
      <c r="L36" s="805">
        <f t="shared" si="2"/>
        <v>8968.1053458468887</v>
      </c>
      <c r="M36" s="805">
        <f t="shared" si="2"/>
        <v>4070.7067622321774</v>
      </c>
      <c r="N36" s="805">
        <f t="shared" si="2"/>
        <v>9862.1916812679774</v>
      </c>
      <c r="O36" s="805">
        <f t="shared" si="2"/>
        <v>9974.1675579745934</v>
      </c>
    </row>
    <row r="37" spans="1:15">
      <c r="A37" s="794" t="s">
        <v>1057</v>
      </c>
      <c r="B37" s="805">
        <f t="shared" ref="B37:O37" si="3">B24-B14</f>
        <v>10763.369435186956</v>
      </c>
      <c r="C37" s="805">
        <f t="shared" si="3"/>
        <v>8853.819357499051</v>
      </c>
      <c r="D37" s="805">
        <f t="shared" si="3"/>
        <v>11162.534459407048</v>
      </c>
      <c r="E37" s="805">
        <f t="shared" si="3"/>
        <v>8705.0940321372764</v>
      </c>
      <c r="F37" s="805">
        <f t="shared" si="3"/>
        <v>9607.4932518903952</v>
      </c>
      <c r="G37" s="805">
        <f t="shared" si="3"/>
        <v>6480.0786532597849</v>
      </c>
      <c r="H37" s="805">
        <f t="shared" si="3"/>
        <v>18562.679444636735</v>
      </c>
      <c r="I37" s="805">
        <f t="shared" si="3"/>
        <v>10536.179212365532</v>
      </c>
      <c r="J37" s="805">
        <f t="shared" si="3"/>
        <v>3938.608897089347</v>
      </c>
      <c r="K37" s="805">
        <f t="shared" si="3"/>
        <v>16375.361316630719</v>
      </c>
      <c r="L37" s="805">
        <f t="shared" si="3"/>
        <v>14968.475671114516</v>
      </c>
      <c r="M37" s="805">
        <f t="shared" si="3"/>
        <v>8755.8819302522243</v>
      </c>
      <c r="N37" s="805">
        <f t="shared" si="3"/>
        <v>12754.903064231163</v>
      </c>
      <c r="O37" s="805">
        <f t="shared" si="3"/>
        <v>5541.2232496857469</v>
      </c>
    </row>
    <row r="38" spans="1:15">
      <c r="A38" s="794" t="s">
        <v>1058</v>
      </c>
      <c r="B38" s="805">
        <f t="shared" ref="B38:O38" si="4">B33-B24</f>
        <v>10796.479757908688</v>
      </c>
      <c r="C38" s="805">
        <f t="shared" si="4"/>
        <v>9041.0106235746207</v>
      </c>
      <c r="D38" s="805">
        <f t="shared" si="4"/>
        <v>10039.005541801569</v>
      </c>
      <c r="E38" s="805">
        <f t="shared" si="4"/>
        <v>8427.999525823805</v>
      </c>
      <c r="F38" s="805">
        <f t="shared" si="4"/>
        <v>9277.9944719016639</v>
      </c>
      <c r="G38" s="805">
        <f t="shared" si="4"/>
        <v>6355.2545614400442</v>
      </c>
      <c r="H38" s="805">
        <f t="shared" si="4"/>
        <v>1805.1647626087652</v>
      </c>
      <c r="I38" s="805">
        <f t="shared" si="4"/>
        <v>7721.5726883352036</v>
      </c>
      <c r="J38" s="805">
        <f t="shared" si="4"/>
        <v>13087.664736077451</v>
      </c>
      <c r="K38" s="805">
        <f t="shared" si="4"/>
        <v>7069.6418922693992</v>
      </c>
      <c r="L38" s="805">
        <f t="shared" si="4"/>
        <v>13806.204286432185</v>
      </c>
      <c r="M38" s="805">
        <f t="shared" si="4"/>
        <v>8699.3281761243998</v>
      </c>
      <c r="N38" s="805">
        <f t="shared" si="4"/>
        <v>7249.4541843469342</v>
      </c>
      <c r="O38" s="805">
        <f t="shared" si="4"/>
        <v>5994.2276989521197</v>
      </c>
    </row>
    <row r="39" spans="1:15">
      <c r="A39" s="794" t="s">
        <v>1054</v>
      </c>
    </row>
    <row r="40" spans="1:15">
      <c r="A40" s="794" t="s">
        <v>742</v>
      </c>
      <c r="B40" s="800">
        <f>100*(B33-B4)/B4</f>
        <v>55.581655918844817</v>
      </c>
      <c r="C40" s="800">
        <f t="shared" ref="C40:O40" si="5">100*(C33-C4)/C4</f>
        <v>64.720367221495664</v>
      </c>
      <c r="D40" s="800">
        <f t="shared" si="5"/>
        <v>57.390732125895468</v>
      </c>
      <c r="E40" s="800">
        <f t="shared" si="5"/>
        <v>48.949593915955035</v>
      </c>
      <c r="F40" s="800">
        <f t="shared" si="5"/>
        <v>49.061202647084677</v>
      </c>
      <c r="G40" s="800">
        <f t="shared" si="5"/>
        <v>37.855587231438861</v>
      </c>
      <c r="H40" s="800">
        <f t="shared" si="5"/>
        <v>51.75679993956841</v>
      </c>
      <c r="I40" s="800">
        <f t="shared" si="5"/>
        <v>60.6076349024572</v>
      </c>
      <c r="J40" s="800">
        <f>100*(J33-J4)/J4</f>
        <v>47.430241670453704</v>
      </c>
      <c r="K40" s="800">
        <f t="shared" si="5"/>
        <v>45.797428289511934</v>
      </c>
      <c r="L40" s="800">
        <f t="shared" si="5"/>
        <v>92.951231733640142</v>
      </c>
      <c r="M40" s="800">
        <f t="shared" si="5"/>
        <v>35.045209023275042</v>
      </c>
      <c r="N40" s="800">
        <f t="shared" si="5"/>
        <v>56.839065658693727</v>
      </c>
      <c r="O40" s="800">
        <f t="shared" si="5"/>
        <v>32.199485651752731</v>
      </c>
    </row>
    <row r="41" spans="1:15">
      <c r="A41" s="794" t="s">
        <v>1056</v>
      </c>
      <c r="B41" s="800">
        <f t="shared" ref="B41:O41" si="6">100*(B14-B4)/B4</f>
        <v>14.754821170816976</v>
      </c>
      <c r="C41" s="800">
        <f t="shared" si="6"/>
        <v>26.314663185801919</v>
      </c>
      <c r="D41" s="800">
        <f t="shared" si="6"/>
        <v>21.551849273524383</v>
      </c>
      <c r="E41" s="800">
        <f t="shared" si="6"/>
        <v>17.545764576995847</v>
      </c>
      <c r="F41" s="800">
        <f t="shared" si="6"/>
        <v>15.486174994693851</v>
      </c>
      <c r="G41" s="800">
        <f t="shared" si="6"/>
        <v>12.508274773808081</v>
      </c>
      <c r="H41" s="800">
        <f t="shared" si="6"/>
        <v>13.246128791846489</v>
      </c>
      <c r="I41" s="800">
        <f t="shared" si="6"/>
        <v>18.04576384746348</v>
      </c>
      <c r="J41" s="800">
        <f t="shared" si="6"/>
        <v>18.76219611064105</v>
      </c>
      <c r="K41" s="800">
        <f t="shared" si="6"/>
        <v>7.6704057471862734</v>
      </c>
      <c r="L41" s="800">
        <f t="shared" si="6"/>
        <v>22.086245927869015</v>
      </c>
      <c r="M41" s="800">
        <f t="shared" si="6"/>
        <v>6.6273028101732017</v>
      </c>
      <c r="N41" s="800">
        <f t="shared" si="6"/>
        <v>18.768749005012769</v>
      </c>
      <c r="O41" s="800">
        <f t="shared" si="6"/>
        <v>14.931137206010831</v>
      </c>
    </row>
    <row r="42" spans="1:15">
      <c r="A42" s="794" t="s">
        <v>1057</v>
      </c>
      <c r="B42" s="800">
        <f t="shared" ref="B42:O42" si="7">100*(B24-B14)/B14</f>
        <v>17.761404239522435</v>
      </c>
      <c r="C42" s="800">
        <f t="shared" si="7"/>
        <v>15.043366726230229</v>
      </c>
      <c r="D42" s="800">
        <f t="shared" si="7"/>
        <v>15.523451820067766</v>
      </c>
      <c r="E42" s="800">
        <f t="shared" si="7"/>
        <v>13.574170617576671</v>
      </c>
      <c r="F42" s="800">
        <f t="shared" si="7"/>
        <v>14.790003087425911</v>
      </c>
      <c r="G42" s="800">
        <f t="shared" si="7"/>
        <v>11.374192726424109</v>
      </c>
      <c r="H42" s="800">
        <f t="shared" si="7"/>
        <v>30.992265436277776</v>
      </c>
      <c r="I42" s="800">
        <f t="shared" si="7"/>
        <v>20.806841202895342</v>
      </c>
      <c r="J42" s="800">
        <f t="shared" si="7"/>
        <v>5.5839704969513955</v>
      </c>
      <c r="K42" s="800">
        <f t="shared" si="7"/>
        <v>24.733019297308768</v>
      </c>
      <c r="L42" s="800">
        <f t="shared" si="7"/>
        <v>30.194791748919307</v>
      </c>
      <c r="M42" s="800">
        <f t="shared" si="7"/>
        <v>13.3689860118673</v>
      </c>
      <c r="N42" s="800">
        <f t="shared" si="7"/>
        <v>20.437928129959726</v>
      </c>
      <c r="O42" s="800">
        <f t="shared" si="7"/>
        <v>7.2174564229629476</v>
      </c>
    </row>
    <row r="43" spans="1:15">
      <c r="A43" s="794" t="s">
        <v>1058</v>
      </c>
      <c r="B43" s="800">
        <f t="shared" ref="B43:O43" si="8">100*(B33-B24)/B24</f>
        <v>15.12893130109275</v>
      </c>
      <c r="C43" s="800">
        <f t="shared" si="8"/>
        <v>13.352721246311617</v>
      </c>
      <c r="D43" s="800">
        <f t="shared" si="8"/>
        <v>12.084982404284165</v>
      </c>
      <c r="E43" s="800">
        <f t="shared" si="8"/>
        <v>11.57136959591686</v>
      </c>
      <c r="F43" s="800">
        <f t="shared" si="8"/>
        <v>12.442516301687139</v>
      </c>
      <c r="G43" s="800">
        <f t="shared" si="8"/>
        <v>10.015870192490301</v>
      </c>
      <c r="H43" s="800">
        <f t="shared" si="8"/>
        <v>2.3008264019020941</v>
      </c>
      <c r="I43" s="800">
        <f t="shared" si="8"/>
        <v>12.622263406758465</v>
      </c>
      <c r="J43" s="800">
        <f t="shared" si="8"/>
        <v>17.573749394618243</v>
      </c>
      <c r="K43" s="800">
        <f t="shared" si="8"/>
        <v>8.5605609839028798</v>
      </c>
      <c r="L43" s="800">
        <f t="shared" si="8"/>
        <v>21.3911999301713</v>
      </c>
      <c r="M43" s="800">
        <f t="shared" si="8"/>
        <v>11.716287621909613</v>
      </c>
      <c r="N43" s="800">
        <f t="shared" si="8"/>
        <v>9.644989050429837</v>
      </c>
      <c r="O43" s="800">
        <f t="shared" si="8"/>
        <v>7.2819259594913071</v>
      </c>
    </row>
    <row r="44" spans="1:15">
      <c r="A44" s="794" t="s">
        <v>1055</v>
      </c>
    </row>
    <row r="45" spans="1:15">
      <c r="A45" s="794" t="s">
        <v>742</v>
      </c>
      <c r="B45" s="801">
        <f>100*(POWER(B33/B4, 1/29)-1)</f>
        <v>1.5358139907202695</v>
      </c>
      <c r="C45" s="801">
        <f t="shared" ref="C45:O45" si="9">100*(POWER(C33/C4, 1/29)-1)</f>
        <v>1.7358563099876267</v>
      </c>
      <c r="D45" s="801">
        <f t="shared" si="9"/>
        <v>1.5762989303038433</v>
      </c>
      <c r="E45" s="801">
        <f t="shared" si="9"/>
        <v>1.3834050346286819</v>
      </c>
      <c r="F45" s="801">
        <f t="shared" si="9"/>
        <v>1.3860236437256646</v>
      </c>
      <c r="G45" s="801">
        <f t="shared" si="9"/>
        <v>1.1131725174322593</v>
      </c>
      <c r="H45" s="801">
        <f t="shared" si="9"/>
        <v>1.4487004858241059</v>
      </c>
      <c r="I45" s="801">
        <f t="shared" si="9"/>
        <v>1.6471919952466108</v>
      </c>
      <c r="J45" s="801">
        <f t="shared" si="9"/>
        <v>1.3475676980572837</v>
      </c>
      <c r="K45" s="801">
        <f t="shared" si="9"/>
        <v>1.3086544010119994</v>
      </c>
      <c r="L45" s="801">
        <f t="shared" si="9"/>
        <v>2.2923177826524199</v>
      </c>
      <c r="M45" s="801">
        <f t="shared" si="9"/>
        <v>1.0413830326992501</v>
      </c>
      <c r="N45" s="801">
        <f t="shared" si="9"/>
        <v>1.5640011209030913</v>
      </c>
      <c r="O45" s="801">
        <f t="shared" si="9"/>
        <v>0.96720559616363388</v>
      </c>
    </row>
    <row r="46" spans="1:15">
      <c r="A46" s="794" t="s">
        <v>1056</v>
      </c>
      <c r="B46" s="801">
        <f t="shared" ref="B46:O46" si="10">100*(POWER(B14/B4, 1/10)-1)</f>
        <v>1.3857910525237438</v>
      </c>
      <c r="C46" s="801">
        <f t="shared" si="10"/>
        <v>2.3635589313509175</v>
      </c>
      <c r="D46" s="801">
        <f t="shared" si="10"/>
        <v>1.970877607308541</v>
      </c>
      <c r="E46" s="801">
        <f t="shared" si="10"/>
        <v>1.6297128541099326</v>
      </c>
      <c r="F46" s="801">
        <f t="shared" si="10"/>
        <v>1.450221536165941</v>
      </c>
      <c r="G46" s="801">
        <f t="shared" si="10"/>
        <v>1.1855383171781808</v>
      </c>
      <c r="H46" s="801">
        <f t="shared" si="10"/>
        <v>1.2517029882084474</v>
      </c>
      <c r="I46" s="801">
        <f t="shared" si="10"/>
        <v>1.6728601140907795</v>
      </c>
      <c r="J46" s="801">
        <f t="shared" si="10"/>
        <v>1.7343985703474285</v>
      </c>
      <c r="K46" s="801">
        <f t="shared" si="10"/>
        <v>0.74178344593978096</v>
      </c>
      <c r="L46" s="801">
        <f t="shared" si="10"/>
        <v>2.0156201484576641</v>
      </c>
      <c r="M46" s="801">
        <f t="shared" si="10"/>
        <v>0.64375743668338981</v>
      </c>
      <c r="N46" s="801">
        <f t="shared" si="10"/>
        <v>1.7349598922474341</v>
      </c>
      <c r="O46" s="801">
        <f t="shared" si="10"/>
        <v>1.401357799955516</v>
      </c>
    </row>
    <row r="47" spans="1:15">
      <c r="A47" s="794" t="s">
        <v>1057</v>
      </c>
      <c r="B47" s="801">
        <f t="shared" ref="B47:O47" si="11">100*(POWER(B24/B14, 1/10)-1)</f>
        <v>1.6483416206855228</v>
      </c>
      <c r="C47" s="801">
        <f t="shared" si="11"/>
        <v>1.4112552293028324</v>
      </c>
      <c r="D47" s="801">
        <f t="shared" si="11"/>
        <v>1.453495688245221</v>
      </c>
      <c r="E47" s="801">
        <f t="shared" si="11"/>
        <v>1.2809945648037724</v>
      </c>
      <c r="F47" s="801">
        <f t="shared" si="11"/>
        <v>1.388898943242789</v>
      </c>
      <c r="G47" s="801">
        <f t="shared" si="11"/>
        <v>1.0830777934677016</v>
      </c>
      <c r="H47" s="801">
        <f t="shared" si="11"/>
        <v>2.736452474614981</v>
      </c>
      <c r="I47" s="801">
        <f t="shared" si="11"/>
        <v>1.9082051958223989</v>
      </c>
      <c r="J47" s="801">
        <f t="shared" si="11"/>
        <v>0.54484269069658975</v>
      </c>
      <c r="K47" s="801">
        <f t="shared" si="11"/>
        <v>2.2346568227505692</v>
      </c>
      <c r="L47" s="801">
        <f t="shared" si="11"/>
        <v>2.6737350775893454</v>
      </c>
      <c r="M47" s="801">
        <f t="shared" si="11"/>
        <v>1.2626821132339483</v>
      </c>
      <c r="N47" s="801">
        <f t="shared" si="11"/>
        <v>1.8770421989795283</v>
      </c>
      <c r="O47" s="801">
        <f t="shared" si="11"/>
        <v>0.69932281284101894</v>
      </c>
    </row>
    <row r="48" spans="1:15">
      <c r="A48" s="794" t="s">
        <v>1058</v>
      </c>
      <c r="B48" s="801">
        <f t="shared" ref="B48:O48" si="12">100*(POWER(B33/B24, 1/9)-1)</f>
        <v>1.5776765719800467</v>
      </c>
      <c r="C48" s="801">
        <f t="shared" si="12"/>
        <v>1.4023440753762051</v>
      </c>
      <c r="D48" s="801">
        <f t="shared" si="12"/>
        <v>1.2757037640667823</v>
      </c>
      <c r="E48" s="801">
        <f t="shared" si="12"/>
        <v>1.2240339001096112</v>
      </c>
      <c r="F48" s="801">
        <f t="shared" si="12"/>
        <v>1.3115478616203102</v>
      </c>
      <c r="G48" s="801">
        <f t="shared" si="12"/>
        <v>1.0662492831587489</v>
      </c>
      <c r="H48" s="801">
        <f t="shared" si="12"/>
        <v>0.25307040788475899</v>
      </c>
      <c r="I48" s="801">
        <f t="shared" si="12"/>
        <v>1.3295299213217149</v>
      </c>
      <c r="J48" s="801">
        <f t="shared" si="12"/>
        <v>1.8151166347634806</v>
      </c>
      <c r="K48" s="801">
        <f t="shared" si="12"/>
        <v>0.91682170879594516</v>
      </c>
      <c r="L48" s="801">
        <f t="shared" si="12"/>
        <v>2.1772321011754414</v>
      </c>
      <c r="M48" s="801">
        <f t="shared" si="12"/>
        <v>1.2386341469765139</v>
      </c>
      <c r="N48" s="801">
        <f t="shared" si="12"/>
        <v>1.028335715907458</v>
      </c>
      <c r="O48" s="801">
        <f t="shared" si="12"/>
        <v>0.78405782140305025</v>
      </c>
    </row>
    <row r="50" spans="1:1">
      <c r="A50" s="794" t="s">
        <v>1119</v>
      </c>
    </row>
  </sheetData>
  <pageMargins left="0.7" right="0.7" top="0.75" bottom="0.75" header="0.3" footer="0.3"/>
</worksheet>
</file>

<file path=xl/worksheets/sheet182.xml><?xml version="1.0" encoding="utf-8"?>
<worksheet xmlns="http://schemas.openxmlformats.org/spreadsheetml/2006/main" xmlns:r="http://schemas.openxmlformats.org/officeDocument/2006/relationships">
  <dimension ref="A1:O50"/>
  <sheetViews>
    <sheetView workbookViewId="0">
      <selection activeCell="R37" sqref="R37"/>
    </sheetView>
  </sheetViews>
  <sheetFormatPr defaultRowHeight="9"/>
  <cols>
    <col min="1" max="16384" width="9.140625" style="794"/>
  </cols>
  <sheetData>
    <row r="1" spans="1:15">
      <c r="A1" s="794" t="s">
        <v>1089</v>
      </c>
    </row>
    <row r="3" spans="1:15">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804">
        <f>('2'!F24)/-1</f>
        <v>1803.521219167493</v>
      </c>
      <c r="C4" s="804">
        <f>('2'!O24)/-1</f>
        <v>1755.6225569408784</v>
      </c>
      <c r="D4" s="804">
        <f>('2'!X24)/-1</f>
        <v>1996.1187224457503</v>
      </c>
      <c r="E4" s="804">
        <f>('2'!AG24)/-1</f>
        <v>1806.0789641200126</v>
      </c>
      <c r="F4" s="804">
        <f>('2'!AP24)/-1</f>
        <v>1548.8449560085269</v>
      </c>
      <c r="G4" s="804">
        <f>('2'!AY24)/-1</f>
        <v>1747.1838462871513</v>
      </c>
      <c r="H4" s="804">
        <f>('2'!BH24)/-1</f>
        <v>1735.3917524325545</v>
      </c>
      <c r="I4" s="804">
        <f>('2'!BQ24)/-1</f>
        <v>1617.1505916693982</v>
      </c>
      <c r="J4" s="804">
        <f>('2'!BZ24)/-1</f>
        <v>1923.514750356198</v>
      </c>
      <c r="K4" s="804">
        <f>('2'!CI24)/-1</f>
        <v>2264.8919755631296</v>
      </c>
      <c r="L4" s="804">
        <f>('2'!CR24)/-1</f>
        <v>1300.2317173667686</v>
      </c>
      <c r="M4" s="804">
        <f>('2'!DA24)/-1</f>
        <v>1798.956964317041</v>
      </c>
      <c r="N4" s="804">
        <f>('2'!DJ24)/-1</f>
        <v>1547.9188572946748</v>
      </c>
      <c r="O4" s="804">
        <f>('2'!DS24)/-1</f>
        <v>1795.0284638293385</v>
      </c>
    </row>
    <row r="5" spans="1:15">
      <c r="A5" s="794">
        <f>A4+1</f>
        <v>1981</v>
      </c>
      <c r="B5" s="804">
        <f>('2'!F25)/-1</f>
        <v>1754.5867772351262</v>
      </c>
      <c r="C5" s="804">
        <f>('2'!O25)/-1</f>
        <v>1669.6406219821984</v>
      </c>
      <c r="D5" s="804">
        <f>('2'!X25)/-1</f>
        <v>1937.0322493099366</v>
      </c>
      <c r="E5" s="804">
        <f>('2'!AG25)/-1</f>
        <v>1697.1661303504025</v>
      </c>
      <c r="F5" s="804">
        <f>('2'!AP25)/-1</f>
        <v>1482.4884051376457</v>
      </c>
      <c r="G5" s="804">
        <f>('2'!AY25)/-1</f>
        <v>1665.6740890544029</v>
      </c>
      <c r="H5" s="804">
        <f>('2'!BH25)/-1</f>
        <v>1646.9615788723709</v>
      </c>
      <c r="I5" s="804">
        <f>('2'!BQ25)/-1</f>
        <v>1545.2596135624146</v>
      </c>
      <c r="J5" s="804">
        <f>('2'!BZ25)/-1</f>
        <v>1804.1785198570362</v>
      </c>
      <c r="K5" s="804">
        <f>('2'!CI25)/-1</f>
        <v>2173.1010362723036</v>
      </c>
      <c r="L5" s="804">
        <f>('2'!CR25)/-1</f>
        <v>1222.2405230955167</v>
      </c>
      <c r="M5" s="804">
        <f>('2'!DA25)/-1</f>
        <v>1701.0867380494828</v>
      </c>
      <c r="N5" s="804">
        <f>('2'!DJ25)/-1</f>
        <v>1450.8289797796558</v>
      </c>
      <c r="O5" s="804">
        <f>('2'!DS25)/-1</f>
        <v>1730.0714940002085</v>
      </c>
    </row>
    <row r="6" spans="1:15">
      <c r="A6" s="794">
        <f t="shared" ref="A6:A33" si="0">A5+1</f>
        <v>1982</v>
      </c>
      <c r="B6" s="804">
        <f>('2'!F26)/-1</f>
        <v>1705.6088632174294</v>
      </c>
      <c r="C6" s="804">
        <f>('2'!O26)/-1</f>
        <v>1657.3378921004808</v>
      </c>
      <c r="D6" s="804">
        <f>('2'!X26)/-1</f>
        <v>1834.9904255913727</v>
      </c>
      <c r="E6" s="804">
        <f>('2'!AG26)/-1</f>
        <v>1739.1474098384158</v>
      </c>
      <c r="F6" s="804">
        <f>('2'!AP26)/-1</f>
        <v>1499.5111673187284</v>
      </c>
      <c r="G6" s="804">
        <f>('2'!AY26)/-1</f>
        <v>1673.7549291600562</v>
      </c>
      <c r="H6" s="804">
        <f>('2'!BH26)/-1</f>
        <v>1614.4996701983719</v>
      </c>
      <c r="I6" s="804">
        <f>('2'!BQ26)/-1</f>
        <v>1534.7375859158574</v>
      </c>
      <c r="J6" s="804">
        <f>('2'!BZ26)/-1</f>
        <v>1749.5844949520347</v>
      </c>
      <c r="K6" s="804">
        <f>('2'!CI26)/-1</f>
        <v>2139.2815881852002</v>
      </c>
      <c r="L6" s="804">
        <f>('2'!CR26)/-1</f>
        <v>1214.7132996568014</v>
      </c>
      <c r="M6" s="804">
        <f>('2'!DA26)/-1</f>
        <v>1698.9450572389071</v>
      </c>
      <c r="N6" s="804">
        <f>('2'!DJ26)/-1</f>
        <v>1465.5138134221695</v>
      </c>
      <c r="O6" s="804">
        <f>('2'!DS26)/-1</f>
        <v>1658.5649760718375</v>
      </c>
    </row>
    <row r="7" spans="1:15">
      <c r="A7" s="794">
        <f t="shared" si="0"/>
        <v>1983</v>
      </c>
      <c r="B7" s="804">
        <f>('2'!F27)/-1</f>
        <v>1625.3649522198002</v>
      </c>
      <c r="C7" s="804">
        <f>('2'!O27)/-1</f>
        <v>1616.2300358671441</v>
      </c>
      <c r="D7" s="804">
        <f>('2'!X27)/-1</f>
        <v>1811.3131815750749</v>
      </c>
      <c r="E7" s="804">
        <f>('2'!AG27)/-1</f>
        <v>1734.3803631935693</v>
      </c>
      <c r="F7" s="804">
        <f>('2'!AP27)/-1</f>
        <v>1493.3373816383726</v>
      </c>
      <c r="G7" s="804">
        <f>('2'!AY27)/-1</f>
        <v>1635.6794193912585</v>
      </c>
      <c r="H7" s="804">
        <f>('2'!BH27)/-1</f>
        <v>1595.4858379614193</v>
      </c>
      <c r="I7" s="804">
        <f>('2'!BQ27)/-1</f>
        <v>1502.2411785304573</v>
      </c>
      <c r="J7" s="804">
        <f>('2'!BZ27)/-1</f>
        <v>1721.7059390349978</v>
      </c>
      <c r="K7" s="804">
        <f>('2'!CI27)/-1</f>
        <v>2153.3708455157976</v>
      </c>
      <c r="L7" s="804">
        <f>('2'!CR27)/-1</f>
        <v>1192.5329158906607</v>
      </c>
      <c r="M7" s="804">
        <f>('2'!DA27)/-1</f>
        <v>1678.1082340862947</v>
      </c>
      <c r="N7" s="804">
        <f>('2'!DJ27)/-1</f>
        <v>1473.8983465066278</v>
      </c>
      <c r="O7" s="804">
        <f>('2'!DS27)/-1</f>
        <v>1667.0183048460949</v>
      </c>
    </row>
    <row r="8" spans="1:15">
      <c r="A8" s="794">
        <f t="shared" si="0"/>
        <v>1984</v>
      </c>
      <c r="B8" s="804">
        <f>('2'!F28)/-1</f>
        <v>1690.293099186541</v>
      </c>
      <c r="C8" s="804">
        <f>('2'!O28)/-1</f>
        <v>1632.6253526296589</v>
      </c>
      <c r="D8" s="804">
        <f>('2'!X28)/-1</f>
        <v>1878.6568217458687</v>
      </c>
      <c r="E8" s="804">
        <f>('2'!AG28)/-1</f>
        <v>1787.5683269297745</v>
      </c>
      <c r="F8" s="804">
        <f>('2'!AP28)/-1</f>
        <v>1515.3515846233668</v>
      </c>
      <c r="G8" s="804">
        <f>('2'!AY28)/-1</f>
        <v>1635.458164897927</v>
      </c>
      <c r="H8" s="804">
        <f>('2'!BH28)/-1</f>
        <v>1629.3242650834004</v>
      </c>
      <c r="I8" s="804">
        <f>('2'!BQ28)/-1</f>
        <v>1534.1030199695585</v>
      </c>
      <c r="J8" s="804">
        <f>('2'!BZ28)/-1</f>
        <v>1748.9970581088098</v>
      </c>
      <c r="K8" s="804">
        <f>('2'!CI28)/-1</f>
        <v>2245.8853783033624</v>
      </c>
      <c r="L8" s="804">
        <f>('2'!CR28)/-1</f>
        <v>1195.2144300032619</v>
      </c>
      <c r="M8" s="804">
        <f>('2'!DA28)/-1</f>
        <v>1728.6609658837317</v>
      </c>
      <c r="N8" s="804">
        <f>('2'!DJ28)/-1</f>
        <v>1495.3060177088653</v>
      </c>
      <c r="O8" s="804">
        <f>('2'!DS28)/-1</f>
        <v>1752.7466874781085</v>
      </c>
    </row>
    <row r="9" spans="1:15">
      <c r="A9" s="794">
        <f t="shared" si="0"/>
        <v>1985</v>
      </c>
      <c r="B9" s="804">
        <f>('2'!F29)/-1</f>
        <v>1746.5115341349683</v>
      </c>
      <c r="C9" s="804">
        <f>('2'!O29)/-1</f>
        <v>1647.3203311289949</v>
      </c>
      <c r="D9" s="804">
        <f>('2'!X29)/-1</f>
        <v>1934.1595694545401</v>
      </c>
      <c r="E9" s="804">
        <f>('2'!AG29)/-1</f>
        <v>1844.380923509241</v>
      </c>
      <c r="F9" s="804">
        <f>('2'!AP29)/-1</f>
        <v>1545.810628689916</v>
      </c>
      <c r="G9" s="804">
        <f>('2'!AY29)/-1</f>
        <v>1642.2263133336314</v>
      </c>
      <c r="H9" s="804">
        <f>('2'!BH29)/-1</f>
        <v>1654.2913839430362</v>
      </c>
      <c r="I9" s="804">
        <f>('2'!BQ29)/-1</f>
        <v>1562.972941596593</v>
      </c>
      <c r="J9" s="804">
        <f>('2'!BZ29)/-1</f>
        <v>1773.1069608323171</v>
      </c>
      <c r="K9" s="804">
        <f>('2'!CI29)/-1</f>
        <v>2340.9016180269068</v>
      </c>
      <c r="L9" s="804">
        <f>('2'!CR29)/-1</f>
        <v>1208.6366206433818</v>
      </c>
      <c r="M9" s="804">
        <f>('2'!DA29)/-1</f>
        <v>1750.1644135981617</v>
      </c>
      <c r="N9" s="804">
        <f>('2'!DJ29)/-1</f>
        <v>1532.0289101814208</v>
      </c>
      <c r="O9" s="804">
        <f>('2'!DS29)/-1</f>
        <v>1793.376831458957</v>
      </c>
    </row>
    <row r="10" spans="1:15">
      <c r="A10" s="794">
        <f t="shared" si="0"/>
        <v>1986</v>
      </c>
      <c r="B10" s="804">
        <f>('2'!F30)/-1</f>
        <v>1752.5883936820285</v>
      </c>
      <c r="C10" s="804">
        <f>('2'!O30)/-1</f>
        <v>1673.8957228486977</v>
      </c>
      <c r="D10" s="804">
        <f>('2'!X30)/-1</f>
        <v>1956.0692926968072</v>
      </c>
      <c r="E10" s="804">
        <f>('2'!AG30)/-1</f>
        <v>1928.0699997257097</v>
      </c>
      <c r="F10" s="804">
        <f>('2'!AP30)/-1</f>
        <v>1575.2649282551338</v>
      </c>
      <c r="G10" s="804">
        <f>('2'!AY30)/-1</f>
        <v>1668.5665957745255</v>
      </c>
      <c r="H10" s="804">
        <f>('2'!BH30)/-1</f>
        <v>1689.1424112389907</v>
      </c>
      <c r="I10" s="804">
        <f>('2'!BQ30)/-1</f>
        <v>1603.1812778512838</v>
      </c>
      <c r="J10" s="804">
        <f>('2'!BZ30)/-1</f>
        <v>1813.5221284367028</v>
      </c>
      <c r="K10" s="804">
        <f>('2'!CI30)/-1</f>
        <v>2420.5233915234335</v>
      </c>
      <c r="L10" s="804">
        <f>('2'!CR30)/-1</f>
        <v>1242.7270703658171</v>
      </c>
      <c r="M10" s="804">
        <f>('2'!DA30)/-1</f>
        <v>1789.6367571086575</v>
      </c>
      <c r="N10" s="804">
        <f>('2'!DJ30)/-1</f>
        <v>1585.5542647307313</v>
      </c>
      <c r="O10" s="804">
        <f>('2'!DS30)/-1</f>
        <v>1833.6989278519875</v>
      </c>
    </row>
    <row r="11" spans="1:15">
      <c r="A11" s="794">
        <f t="shared" si="0"/>
        <v>1987</v>
      </c>
      <c r="B11" s="804">
        <f>('2'!F31)/-1</f>
        <v>1782.2303130836558</v>
      </c>
      <c r="C11" s="804">
        <f>('2'!O31)/-1</f>
        <v>1693.2435800450335</v>
      </c>
      <c r="D11" s="804">
        <f>('2'!X31)/-1</f>
        <v>1991.5266696644121</v>
      </c>
      <c r="E11" s="804">
        <f>('2'!AG31)/-1</f>
        <v>1911.1356242082961</v>
      </c>
      <c r="F11" s="804">
        <f>('2'!AP31)/-1</f>
        <v>1607.2160002158505</v>
      </c>
      <c r="G11" s="804">
        <f>('2'!AY31)/-1</f>
        <v>1683.986881400413</v>
      </c>
      <c r="H11" s="804">
        <f>('2'!BH31)/-1</f>
        <v>1695.9377645963805</v>
      </c>
      <c r="I11" s="804">
        <f>('2'!BQ31)/-1</f>
        <v>1637.3545479082268</v>
      </c>
      <c r="J11" s="804">
        <f>('2'!BZ31)/-1</f>
        <v>1815.3846683289146</v>
      </c>
      <c r="K11" s="804">
        <f>('2'!CI31)/-1</f>
        <v>2424.3358233970025</v>
      </c>
      <c r="L11" s="804">
        <f>('2'!CR31)/-1</f>
        <v>1296.9125866021732</v>
      </c>
      <c r="M11" s="804">
        <f>('2'!DA31)/-1</f>
        <v>1827.4761686664847</v>
      </c>
      <c r="N11" s="804">
        <f>('2'!DJ31)/-1</f>
        <v>1637.7311480264414</v>
      </c>
      <c r="O11" s="804">
        <f>('2'!DS31)/-1</f>
        <v>1856.4216530309707</v>
      </c>
    </row>
    <row r="12" spans="1:15">
      <c r="A12" s="794">
        <f t="shared" si="0"/>
        <v>1988</v>
      </c>
      <c r="B12" s="804">
        <f>('2'!F32)/-1</f>
        <v>1810.3299859526778</v>
      </c>
      <c r="C12" s="804">
        <f>('2'!O32)/-1</f>
        <v>1754.4957721211724</v>
      </c>
      <c r="D12" s="804">
        <f>('2'!X32)/-1</f>
        <v>2051.4142017814343</v>
      </c>
      <c r="E12" s="804">
        <f>('2'!AG32)/-1</f>
        <v>1896.1405891344175</v>
      </c>
      <c r="F12" s="804">
        <f>('2'!AP32)/-1</f>
        <v>1675.8332923651594</v>
      </c>
      <c r="G12" s="804">
        <f>('2'!AY32)/-1</f>
        <v>1738.3666255817932</v>
      </c>
      <c r="H12" s="804">
        <f>('2'!BH32)/-1</f>
        <v>1739.8298847007773</v>
      </c>
      <c r="I12" s="804">
        <f>('2'!BQ32)/-1</f>
        <v>1694.7143139415543</v>
      </c>
      <c r="J12" s="804">
        <f>('2'!BZ32)/-1</f>
        <v>1847.1249315142302</v>
      </c>
      <c r="K12" s="804">
        <f>('2'!CI32)/-1</f>
        <v>2392.4229763721532</v>
      </c>
      <c r="L12" s="804">
        <f>('2'!CR32)/-1</f>
        <v>1354.2934689171132</v>
      </c>
      <c r="M12" s="804">
        <f>('2'!DA32)/-1</f>
        <v>1856.8030702505862</v>
      </c>
      <c r="N12" s="804">
        <f>('2'!DJ32)/-1</f>
        <v>1706.2368329255964</v>
      </c>
      <c r="O12" s="804">
        <f>('2'!DS32)/-1</f>
        <v>1903.6072353120246</v>
      </c>
    </row>
    <row r="13" spans="1:15">
      <c r="A13" s="794">
        <f t="shared" si="0"/>
        <v>1989</v>
      </c>
      <c r="B13" s="804">
        <f>('2'!F33)/-1</f>
        <v>1829.1376388929057</v>
      </c>
      <c r="C13" s="804">
        <f>('2'!O33)/-1</f>
        <v>1780.9484057949508</v>
      </c>
      <c r="D13" s="804">
        <f>('2'!X33)/-1</f>
        <v>2033.2482574757353</v>
      </c>
      <c r="E13" s="804">
        <f>('2'!AG33)/-1</f>
        <v>1874.5090183465834</v>
      </c>
      <c r="F13" s="804">
        <f>('2'!AP33)/-1</f>
        <v>1726.7925888835045</v>
      </c>
      <c r="G13" s="804">
        <f>('2'!AY33)/-1</f>
        <v>1772.9727613926664</v>
      </c>
      <c r="H13" s="804">
        <f>('2'!BH33)/-1</f>
        <v>1764.7998589606605</v>
      </c>
      <c r="I13" s="804">
        <f>('2'!BQ33)/-1</f>
        <v>1721.7396609777236</v>
      </c>
      <c r="J13" s="804">
        <f>('2'!BZ33)/-1</f>
        <v>1890.6089997740114</v>
      </c>
      <c r="K13" s="804">
        <f>('2'!CI33)/-1</f>
        <v>2369.5197776352447</v>
      </c>
      <c r="L13" s="804">
        <f>('2'!CR33)/-1</f>
        <v>1395.5959148037271</v>
      </c>
      <c r="M13" s="804">
        <f>('2'!DA33)/-1</f>
        <v>1862.2276917361712</v>
      </c>
      <c r="N13" s="804">
        <f>('2'!DJ33)/-1</f>
        <v>1711.1790847441725</v>
      </c>
      <c r="O13" s="804">
        <f>('2'!DS33)/-1</f>
        <v>1920.3270572261276</v>
      </c>
    </row>
    <row r="14" spans="1:15">
      <c r="A14" s="794">
        <f t="shared" si="0"/>
        <v>1990</v>
      </c>
      <c r="B14" s="804">
        <f>('2'!F34)/-1</f>
        <v>1790.0862779568299</v>
      </c>
      <c r="C14" s="804">
        <f>('2'!O34)/-1</f>
        <v>1791.9626775213019</v>
      </c>
      <c r="D14" s="804">
        <f>('2'!X34)/-1</f>
        <v>1965.7579570645908</v>
      </c>
      <c r="E14" s="804">
        <f>('2'!AG34)/-1</f>
        <v>1863.4875849340115</v>
      </c>
      <c r="F14" s="804">
        <f>('2'!AP34)/-1</f>
        <v>1694.4836702350533</v>
      </c>
      <c r="G14" s="804">
        <f>('2'!AY34)/-1</f>
        <v>1772.7925944114527</v>
      </c>
      <c r="H14" s="804">
        <f>('2'!BH34)/-1</f>
        <v>1811.8109300600281</v>
      </c>
      <c r="I14" s="804">
        <f>('2'!BQ34)/-1</f>
        <v>1719.431439754266</v>
      </c>
      <c r="J14" s="804">
        <f>('2'!BZ34)/-1</f>
        <v>1914.5854489068511</v>
      </c>
      <c r="K14" s="804">
        <f>('2'!CI34)/-1</f>
        <v>2358.3913379153819</v>
      </c>
      <c r="L14" s="804">
        <f>('2'!CR34)/-1</f>
        <v>1417.5479318191437</v>
      </c>
      <c r="M14" s="804">
        <f>('2'!DA34)/-1</f>
        <v>1828.4952328476872</v>
      </c>
      <c r="N14" s="804">
        <f>('2'!DJ34)/-1</f>
        <v>1684.5515851969126</v>
      </c>
      <c r="O14" s="804">
        <f>('2'!DS34)/-1</f>
        <v>1894.9278007528549</v>
      </c>
    </row>
    <row r="15" spans="1:15">
      <c r="A15" s="794">
        <f t="shared" si="0"/>
        <v>1991</v>
      </c>
      <c r="B15" s="804">
        <f>('2'!F35)/-1</f>
        <v>1740.8385566353268</v>
      </c>
      <c r="C15" s="804">
        <f>('2'!O35)/-1</f>
        <v>1805.9255943116671</v>
      </c>
      <c r="D15" s="804">
        <f>('2'!X35)/-1</f>
        <v>1888.3738011077717</v>
      </c>
      <c r="E15" s="804">
        <f>('2'!AG35)/-1</f>
        <v>1874.0279132449377</v>
      </c>
      <c r="F15" s="804">
        <f>('2'!AP35)/-1</f>
        <v>1571.0647423423761</v>
      </c>
      <c r="G15" s="804">
        <f>('2'!AY35)/-1</f>
        <v>1770.9301627979457</v>
      </c>
      <c r="H15" s="804">
        <f>('2'!BH35)/-1</f>
        <v>1876.0125067970407</v>
      </c>
      <c r="I15" s="804">
        <f>('2'!BQ35)/-1</f>
        <v>1733.0515933610641</v>
      </c>
      <c r="J15" s="804">
        <f>('2'!BZ35)/-1</f>
        <v>1932.7188893355583</v>
      </c>
      <c r="K15" s="804">
        <f>('2'!CI35)/-1</f>
        <v>2402.7485226504164</v>
      </c>
      <c r="L15" s="804">
        <f>('2'!CR35)/-1</f>
        <v>1441.3904424325062</v>
      </c>
      <c r="M15" s="804">
        <f>('2'!DA35)/-1</f>
        <v>1783.9975207779585</v>
      </c>
      <c r="N15" s="804">
        <f>('2'!DJ35)/-1</f>
        <v>1644.8768622764653</v>
      </c>
      <c r="O15" s="804">
        <f>('2'!DS35)/-1</f>
        <v>1853.8481017136039</v>
      </c>
    </row>
    <row r="16" spans="1:15">
      <c r="A16" s="794">
        <f t="shared" si="0"/>
        <v>1992</v>
      </c>
      <c r="B16" s="804">
        <f>('2'!F36)/-1</f>
        <v>1594.525577478438</v>
      </c>
      <c r="C16" s="804">
        <f>('2'!O36)/-1</f>
        <v>1644.5162297921338</v>
      </c>
      <c r="D16" s="804">
        <f>('2'!X36)/-1</f>
        <v>1697.1089916608694</v>
      </c>
      <c r="E16" s="804">
        <f>('2'!AG36)/-1</f>
        <v>1714.1709086496717</v>
      </c>
      <c r="F16" s="804">
        <f>('2'!AP36)/-1</f>
        <v>1359.5417442295184</v>
      </c>
      <c r="G16" s="804">
        <f>('2'!AY36)/-1</f>
        <v>1607.8631378988912</v>
      </c>
      <c r="H16" s="804">
        <f>('2'!BH36)/-1</f>
        <v>1716.0296109466951</v>
      </c>
      <c r="I16" s="804">
        <f>('2'!BQ36)/-1</f>
        <v>1573.9566008803984</v>
      </c>
      <c r="J16" s="804">
        <f>('2'!BZ36)/-1</f>
        <v>1754.6573477790612</v>
      </c>
      <c r="K16" s="804">
        <f>('2'!CI36)/-1</f>
        <v>2228.0584965160933</v>
      </c>
      <c r="L16" s="804">
        <f>('2'!CR36)/-1</f>
        <v>1307.5165979577805</v>
      </c>
      <c r="M16" s="804">
        <f>('2'!DA36)/-1</f>
        <v>1581.6357808964535</v>
      </c>
      <c r="N16" s="804">
        <f>('2'!DJ36)/-1</f>
        <v>1481.4087356997584</v>
      </c>
      <c r="O16" s="804">
        <f>('2'!DS36)/-1</f>
        <v>1705.2812801519526</v>
      </c>
    </row>
    <row r="17" spans="1:15">
      <c r="A17" s="794">
        <f t="shared" si="0"/>
        <v>1993</v>
      </c>
      <c r="B17" s="804">
        <f>('2'!F37)/-1</f>
        <v>1605.1285755155532</v>
      </c>
      <c r="C17" s="804">
        <f>('2'!O37)/-1</f>
        <v>1592.0817084359146</v>
      </c>
      <c r="D17" s="804">
        <f>('2'!X37)/-1</f>
        <v>1682.6934886093795</v>
      </c>
      <c r="E17" s="804">
        <f>('2'!AG37)/-1</f>
        <v>1670.1589201255654</v>
      </c>
      <c r="F17" s="804">
        <f>('2'!AP37)/-1</f>
        <v>1314.4961750140108</v>
      </c>
      <c r="G17" s="804">
        <f>('2'!AY37)/-1</f>
        <v>1554.6710067451861</v>
      </c>
      <c r="H17" s="804">
        <f>('2'!BH37)/-1</f>
        <v>1654.8843176824612</v>
      </c>
      <c r="I17" s="804">
        <f>('2'!BQ37)/-1</f>
        <v>1526.5925702961799</v>
      </c>
      <c r="J17" s="804">
        <f>('2'!BZ37)/-1</f>
        <v>1717.4049316881963</v>
      </c>
      <c r="K17" s="804">
        <f>('2'!CI37)/-1</f>
        <v>2228.9024464193103</v>
      </c>
      <c r="L17" s="804">
        <f>('2'!CR37)/-1</f>
        <v>1260.6920470824457</v>
      </c>
      <c r="M17" s="804">
        <f>('2'!DA37)/-1</f>
        <v>1508.5646313300804</v>
      </c>
      <c r="N17" s="804">
        <f>('2'!DJ37)/-1</f>
        <v>1479.5261670225093</v>
      </c>
      <c r="O17" s="804">
        <f>('2'!DS37)/-1</f>
        <v>1695.3065207344341</v>
      </c>
    </row>
    <row r="18" spans="1:15">
      <c r="A18" s="794">
        <f t="shared" si="0"/>
        <v>1994</v>
      </c>
      <c r="B18" s="804">
        <f>('2'!F38)/-1</f>
        <v>1643.6221812424146</v>
      </c>
      <c r="C18" s="804">
        <f>('2'!O38)/-1</f>
        <v>1618.5419275169402</v>
      </c>
      <c r="D18" s="804">
        <f>('2'!X38)/-1</f>
        <v>1721.9250050079406</v>
      </c>
      <c r="E18" s="804">
        <f>('2'!AG38)/-1</f>
        <v>1731.8599407877145</v>
      </c>
      <c r="F18" s="804">
        <f>('2'!AP38)/-1</f>
        <v>1341.7498394678184</v>
      </c>
      <c r="G18" s="804">
        <f>('2'!AY38)/-1</f>
        <v>1562.5274135855148</v>
      </c>
      <c r="H18" s="804">
        <f>('2'!BH38)/-1</f>
        <v>1671.9133360044093</v>
      </c>
      <c r="I18" s="804">
        <f>('2'!BQ38)/-1</f>
        <v>1539.1738339594945</v>
      </c>
      <c r="J18" s="804">
        <f>('2'!BZ38)/-1</f>
        <v>1733.5350891932628</v>
      </c>
      <c r="K18" s="804">
        <f>('2'!CI38)/-1</f>
        <v>2300.6170676949955</v>
      </c>
      <c r="L18" s="804">
        <f>('2'!CR38)/-1</f>
        <v>1271.4911167786852</v>
      </c>
      <c r="M18" s="804">
        <f>('2'!DA38)/-1</f>
        <v>1536.0471502339483</v>
      </c>
      <c r="N18" s="804">
        <f>('2'!DJ38)/-1</f>
        <v>1519.1421329353525</v>
      </c>
      <c r="O18" s="804">
        <f>('2'!DS38)/-1</f>
        <v>1720.7459334649177</v>
      </c>
    </row>
    <row r="19" spans="1:15">
      <c r="A19" s="794">
        <f t="shared" si="0"/>
        <v>1995</v>
      </c>
      <c r="B19" s="804">
        <f>('2'!F39)/-1</f>
        <v>1654.4448580693906</v>
      </c>
      <c r="C19" s="804">
        <f>('2'!O39)/-1</f>
        <v>1662.778716428614</v>
      </c>
      <c r="D19" s="804">
        <f>('2'!X39)/-1</f>
        <v>1729.0461102668714</v>
      </c>
      <c r="E19" s="804">
        <f>('2'!AG39)/-1</f>
        <v>1757.0725783953822</v>
      </c>
      <c r="F19" s="804">
        <f>('2'!AP39)/-1</f>
        <v>1370.9251984552056</v>
      </c>
      <c r="G19" s="804">
        <f>('2'!AY39)/-1</f>
        <v>1570.9624480345597</v>
      </c>
      <c r="H19" s="804">
        <f>('2'!BH39)/-1</f>
        <v>1676.2479211886837</v>
      </c>
      <c r="I19" s="804">
        <f>('2'!BQ39)/-1</f>
        <v>1562.1438130364172</v>
      </c>
      <c r="J19" s="804">
        <f>('2'!BZ39)/-1</f>
        <v>1754.6050359126998</v>
      </c>
      <c r="K19" s="804">
        <f>('2'!CI39)/-1</f>
        <v>2351.0865486475623</v>
      </c>
      <c r="L19" s="804">
        <f>('2'!CR39)/-1</f>
        <v>1304.3973002344571</v>
      </c>
      <c r="M19" s="804">
        <f>('2'!DA39)/-1</f>
        <v>1567.1661983739182</v>
      </c>
      <c r="N19" s="804">
        <f>('2'!DJ39)/-1</f>
        <v>1540.5199727325055</v>
      </c>
      <c r="O19" s="804">
        <f>('2'!DS39)/-1</f>
        <v>1720.4477812118321</v>
      </c>
    </row>
    <row r="20" spans="1:15">
      <c r="A20" s="794">
        <f t="shared" si="0"/>
        <v>1996</v>
      </c>
      <c r="B20" s="804">
        <f>('2'!F40)/-1</f>
        <v>1676.3857171308518</v>
      </c>
      <c r="C20" s="804">
        <f>('2'!O40)/-1</f>
        <v>1650.9616168227935</v>
      </c>
      <c r="D20" s="804">
        <f>('2'!X40)/-1</f>
        <v>1710.4701325947526</v>
      </c>
      <c r="E20" s="804">
        <f>('2'!AG40)/-1</f>
        <v>1766.9076550738196</v>
      </c>
      <c r="F20" s="804">
        <f>('2'!AP40)/-1</f>
        <v>1388.7218118485607</v>
      </c>
      <c r="G20" s="804">
        <f>('2'!AY40)/-1</f>
        <v>1556.819150218766</v>
      </c>
      <c r="H20" s="804">
        <f>('2'!BH40)/-1</f>
        <v>1660.9935085528086</v>
      </c>
      <c r="I20" s="804">
        <f>('2'!BQ40)/-1</f>
        <v>1553.16480020423</v>
      </c>
      <c r="J20" s="804">
        <f>('2'!BZ40)/-1</f>
        <v>1777.1272389934704</v>
      </c>
      <c r="K20" s="804">
        <f>('2'!CI40)/-1</f>
        <v>2419.6798096302523</v>
      </c>
      <c r="L20" s="804">
        <f>('2'!CR40)/-1</f>
        <v>1311.4530878932364</v>
      </c>
      <c r="M20" s="804">
        <f>('2'!DA40)/-1</f>
        <v>1564.6906003397978</v>
      </c>
      <c r="N20" s="804">
        <f>('2'!DJ40)/-1</f>
        <v>1555.836690810934</v>
      </c>
      <c r="O20" s="804">
        <f>('2'!DS40)/-1</f>
        <v>1735.6881582898923</v>
      </c>
    </row>
    <row r="21" spans="1:15">
      <c r="A21" s="794">
        <f t="shared" si="0"/>
        <v>1997</v>
      </c>
      <c r="B21" s="804">
        <f>('2'!F41)/-1</f>
        <v>1683.8745758174448</v>
      </c>
      <c r="C21" s="804">
        <f>('2'!O41)/-1</f>
        <v>1670.3110554898951</v>
      </c>
      <c r="D21" s="804">
        <f>('2'!X41)/-1</f>
        <v>1721.0680596128593</v>
      </c>
      <c r="E21" s="804">
        <f>('2'!AG41)/-1</f>
        <v>1770.2735165927663</v>
      </c>
      <c r="F21" s="804">
        <f>('2'!AP41)/-1</f>
        <v>1438.3155595404442</v>
      </c>
      <c r="G21" s="804">
        <f>('2'!AY41)/-1</f>
        <v>1546.2604786650879</v>
      </c>
      <c r="H21" s="804">
        <f>('2'!BH41)/-1</f>
        <v>1645.7357423077656</v>
      </c>
      <c r="I21" s="804">
        <f>('2'!BQ41)/-1</f>
        <v>1542.37926582622</v>
      </c>
      <c r="J21" s="804">
        <f>('2'!BZ41)/-1</f>
        <v>1798.4037038238166</v>
      </c>
      <c r="K21" s="804">
        <f>('2'!CI41)/-1</f>
        <v>2476.9495211117573</v>
      </c>
      <c r="L21" s="804">
        <f>('2'!CR41)/-1</f>
        <v>1325.4140656563941</v>
      </c>
      <c r="M21" s="804">
        <f>('2'!DA41)/-1</f>
        <v>1567.7299831463313</v>
      </c>
      <c r="N21" s="804">
        <f>('2'!DJ41)/-1</f>
        <v>1563.3059374345237</v>
      </c>
      <c r="O21" s="804">
        <f>('2'!DS41)/-1</f>
        <v>1747.1590711741367</v>
      </c>
    </row>
    <row r="22" spans="1:15">
      <c r="A22" s="794">
        <f t="shared" si="0"/>
        <v>1998</v>
      </c>
      <c r="B22" s="804">
        <f>('2'!F42)/-1</f>
        <v>1701.1049387175899</v>
      </c>
      <c r="C22" s="804">
        <f>('2'!O42)/-1</f>
        <v>1650.3360111041977</v>
      </c>
      <c r="D22" s="804">
        <f>('2'!X42)/-1</f>
        <v>1728.232892684684</v>
      </c>
      <c r="E22" s="804">
        <f>('2'!AG42)/-1</f>
        <v>1752.8558113166778</v>
      </c>
      <c r="F22" s="804">
        <f>('2'!AP42)/-1</f>
        <v>1463.804376845291</v>
      </c>
      <c r="G22" s="804">
        <f>('2'!AY42)/-1</f>
        <v>1551.4109473190822</v>
      </c>
      <c r="H22" s="804">
        <f>('2'!BH42)/-1</f>
        <v>1633.2090632781046</v>
      </c>
      <c r="I22" s="804">
        <f>('2'!BQ42)/-1</f>
        <v>1520.531656633028</v>
      </c>
      <c r="J22" s="804">
        <f>('2'!BZ42)/-1</f>
        <v>1806.5803284255637</v>
      </c>
      <c r="K22" s="804">
        <f>('2'!CI42)/-1</f>
        <v>2458.3531738991487</v>
      </c>
      <c r="L22" s="804">
        <f>('2'!CR42)/-1</f>
        <v>1341.4053001280422</v>
      </c>
      <c r="M22" s="804">
        <f>('2'!DA42)/-1</f>
        <v>1586.7902565358077</v>
      </c>
      <c r="N22" s="804">
        <f>('2'!DJ42)/-1</f>
        <v>1570.5252598519771</v>
      </c>
      <c r="O22" s="804">
        <f>('2'!DS42)/-1</f>
        <v>1752.3764149166768</v>
      </c>
    </row>
    <row r="23" spans="1:15">
      <c r="A23" s="794">
        <f t="shared" si="0"/>
        <v>1999</v>
      </c>
      <c r="B23" s="804">
        <f>('2'!F43)/-1</f>
        <v>1680.6361418385354</v>
      </c>
      <c r="C23" s="804">
        <f>('2'!O43)/-1</f>
        <v>1636.3323312109269</v>
      </c>
      <c r="D23" s="804">
        <f>('2'!X43)/-1</f>
        <v>1735.0980870771846</v>
      </c>
      <c r="E23" s="804">
        <f>('2'!AG43)/-1</f>
        <v>1718.5124182707038</v>
      </c>
      <c r="F23" s="804">
        <f>('2'!AP43)/-1</f>
        <v>1453.4003046198786</v>
      </c>
      <c r="G23" s="804">
        <f>('2'!AY43)/-1</f>
        <v>1528.1762709892134</v>
      </c>
      <c r="H23" s="804">
        <f>('2'!BH43)/-1</f>
        <v>1596.9900584187096</v>
      </c>
      <c r="I23" s="804">
        <f>('2'!BQ43)/-1</f>
        <v>1479.1393619229607</v>
      </c>
      <c r="J23" s="804">
        <f>('2'!BZ43)/-1</f>
        <v>1800.5838590580022</v>
      </c>
      <c r="K23" s="804">
        <f>('2'!CI43)/-1</f>
        <v>2388.0868110216234</v>
      </c>
      <c r="L23" s="804">
        <f>('2'!CR43)/-1</f>
        <v>1340.6931419204395</v>
      </c>
      <c r="M23" s="804">
        <f>('2'!DA43)/-1</f>
        <v>1592.544805015501</v>
      </c>
      <c r="N23" s="804">
        <f>('2'!DJ43)/-1</f>
        <v>1553.0597440793424</v>
      </c>
      <c r="O23" s="804">
        <f>('2'!DS43)/-1</f>
        <v>1741.660354682667</v>
      </c>
    </row>
    <row r="24" spans="1:15">
      <c r="A24" s="794">
        <f t="shared" si="0"/>
        <v>2000</v>
      </c>
      <c r="B24" s="804">
        <f>('2'!F44)/-1</f>
        <v>1677.9344647865146</v>
      </c>
      <c r="C24" s="804">
        <f>('2'!O44)/-1</f>
        <v>1656.0150421323415</v>
      </c>
      <c r="D24" s="804">
        <f>('2'!X44)/-1</f>
        <v>1769.0883052764023</v>
      </c>
      <c r="E24" s="804">
        <f>('2'!AG44)/-1</f>
        <v>1732.0391984537191</v>
      </c>
      <c r="F24" s="804">
        <f>('2'!AP44)/-1</f>
        <v>1496.8567714784751</v>
      </c>
      <c r="G24" s="804">
        <f>('2'!AY44)/-1</f>
        <v>1545.5114687992384</v>
      </c>
      <c r="H24" s="804">
        <f>('2'!BH44)/-1</f>
        <v>1610.4183732016641</v>
      </c>
      <c r="I24" s="804">
        <f>('2'!BQ44)/-1</f>
        <v>1499.8712292436087</v>
      </c>
      <c r="J24" s="804">
        <f>('2'!BZ44)/-1</f>
        <v>1818.2820537039884</v>
      </c>
      <c r="K24" s="804">
        <f>('2'!CI44)/-1</f>
        <v>2397.9838793920949</v>
      </c>
      <c r="L24" s="804">
        <f>('2'!CR44)/-1</f>
        <v>1366.1984494693891</v>
      </c>
      <c r="M24" s="804">
        <f>('2'!DA44)/-1</f>
        <v>1624.2988060708985</v>
      </c>
      <c r="N24" s="804">
        <f>('2'!DJ44)/-1</f>
        <v>1573.1588628073496</v>
      </c>
      <c r="O24" s="804">
        <f>('2'!DS44)/-1</f>
        <v>1754.8612370670426</v>
      </c>
    </row>
    <row r="25" spans="1:15">
      <c r="A25" s="794">
        <f t="shared" si="0"/>
        <v>2001</v>
      </c>
      <c r="B25" s="804">
        <f>('2'!F45)/-1</f>
        <v>1701.6148606693673</v>
      </c>
      <c r="C25" s="804">
        <f>('2'!O45)/-1</f>
        <v>1667.8005694287358</v>
      </c>
      <c r="D25" s="804">
        <f>('2'!X45)/-1</f>
        <v>1785.4415061378822</v>
      </c>
      <c r="E25" s="804">
        <f>('2'!AG45)/-1</f>
        <v>1743.6428372150615</v>
      </c>
      <c r="F25" s="804">
        <f>('2'!AP45)/-1</f>
        <v>1530.1209391952257</v>
      </c>
      <c r="G25" s="804">
        <f>('2'!AY45)/-1</f>
        <v>1565.2458116425921</v>
      </c>
      <c r="H25" s="804">
        <f>('2'!BH45)/-1</f>
        <v>1630.9087207580365</v>
      </c>
      <c r="I25" s="804">
        <f>('2'!BQ45)/-1</f>
        <v>1529.772898797102</v>
      </c>
      <c r="J25" s="804">
        <f>('2'!BZ45)/-1</f>
        <v>1843.9990420713339</v>
      </c>
      <c r="K25" s="804">
        <f>('2'!CI45)/-1</f>
        <v>2439.1160735199419</v>
      </c>
      <c r="L25" s="804">
        <f>('2'!CR45)/-1</f>
        <v>1403.5746687079222</v>
      </c>
      <c r="M25" s="804">
        <f>('2'!DA45)/-1</f>
        <v>1644.882302981599</v>
      </c>
      <c r="N25" s="804">
        <f>('2'!DJ45)/-1</f>
        <v>1609.6859510559557</v>
      </c>
      <c r="O25" s="804">
        <f>('2'!DS45)/-1</f>
        <v>1759.6915760435977</v>
      </c>
    </row>
    <row r="26" spans="1:15">
      <c r="A26" s="794">
        <f t="shared" si="0"/>
        <v>2002</v>
      </c>
      <c r="B26" s="804">
        <f>('2'!F46)/-1</f>
        <v>1714.5742762517284</v>
      </c>
      <c r="C26" s="804">
        <f>('2'!O46)/-1</f>
        <v>1649.6335538716432</v>
      </c>
      <c r="D26" s="804">
        <f>('2'!X46)/-1</f>
        <v>1785.5425896119816</v>
      </c>
      <c r="E26" s="804">
        <f>('2'!AG46)/-1</f>
        <v>1714.0637073179814</v>
      </c>
      <c r="F26" s="804">
        <f>('2'!AP46)/-1</f>
        <v>1525.2348504277693</v>
      </c>
      <c r="G26" s="804">
        <f>('2'!AY46)/-1</f>
        <v>1542.191127062596</v>
      </c>
      <c r="H26" s="804">
        <f>('2'!BH46)/-1</f>
        <v>1598.391246269724</v>
      </c>
      <c r="I26" s="804">
        <f>('2'!BQ46)/-1</f>
        <v>1503.7675158479205</v>
      </c>
      <c r="J26" s="804">
        <f>('2'!BZ46)/-1</f>
        <v>1799.7168158322797</v>
      </c>
      <c r="K26" s="804">
        <f>('2'!CI46)/-1</f>
        <v>2412.6304147449969</v>
      </c>
      <c r="L26" s="804">
        <f>('2'!CR46)/-1</f>
        <v>1394.504835017357</v>
      </c>
      <c r="M26" s="804">
        <f>('2'!DA46)/-1</f>
        <v>1648.961434267316</v>
      </c>
      <c r="N26" s="804">
        <f>('2'!DJ46)/-1</f>
        <v>1607.8068299497975</v>
      </c>
      <c r="O26" s="804">
        <f>('2'!DS46)/-1</f>
        <v>1741.9897218390465</v>
      </c>
    </row>
    <row r="27" spans="1:15">
      <c r="A27" s="794">
        <f t="shared" si="0"/>
        <v>2003</v>
      </c>
      <c r="B27" s="804">
        <f>('2'!F47)/-1</f>
        <v>1789.2076227769098</v>
      </c>
      <c r="C27" s="804">
        <f>('2'!O47)/-1</f>
        <v>1694.3078673149926</v>
      </c>
      <c r="D27" s="804">
        <f>('2'!X47)/-1</f>
        <v>1844.4284856976556</v>
      </c>
      <c r="E27" s="804">
        <f>('2'!AG47)/-1</f>
        <v>1753.7303049895324</v>
      </c>
      <c r="F27" s="804">
        <f>('2'!AP47)/-1</f>
        <v>1590.6879845301637</v>
      </c>
      <c r="G27" s="804">
        <f>('2'!AY47)/-1</f>
        <v>1583.908944914353</v>
      </c>
      <c r="H27" s="804">
        <f>('2'!BH47)/-1</f>
        <v>1631.4697934923324</v>
      </c>
      <c r="I27" s="804">
        <f>('2'!BQ47)/-1</f>
        <v>1526.4705826345607</v>
      </c>
      <c r="J27" s="804">
        <f>('2'!BZ47)/-1</f>
        <v>1838.7155455095783</v>
      </c>
      <c r="K27" s="804">
        <f>('2'!CI47)/-1</f>
        <v>2479.8437326163221</v>
      </c>
      <c r="L27" s="804">
        <f>('2'!CR47)/-1</f>
        <v>1447.2465695077001</v>
      </c>
      <c r="M27" s="804">
        <f>('2'!DA47)/-1</f>
        <v>1718.6717827165853</v>
      </c>
      <c r="N27" s="804">
        <f>('2'!DJ47)/-1</f>
        <v>1684.5679406555896</v>
      </c>
      <c r="O27" s="804">
        <f>('2'!DS47)/-1</f>
        <v>1809.9551278268493</v>
      </c>
    </row>
    <row r="28" spans="1:15">
      <c r="A28" s="794">
        <f t="shared" si="0"/>
        <v>2004</v>
      </c>
      <c r="B28" s="804">
        <f>('2'!F48)/-1</f>
        <v>1826.1796578457072</v>
      </c>
      <c r="C28" s="804">
        <f>('2'!O48)/-1</f>
        <v>1740.6655790012478</v>
      </c>
      <c r="D28" s="804">
        <f>('2'!X48)/-1</f>
        <v>1886.7185425233106</v>
      </c>
      <c r="E28" s="804">
        <f>('2'!AG48)/-1</f>
        <v>1796.4839662708378</v>
      </c>
      <c r="F28" s="804">
        <f>('2'!AP48)/-1</f>
        <v>1651.8145429221856</v>
      </c>
      <c r="G28" s="804">
        <f>('2'!AY48)/-1</f>
        <v>1607.5693235103618</v>
      </c>
      <c r="H28" s="804">
        <f>('2'!BH48)/-1</f>
        <v>1655.4277856158076</v>
      </c>
      <c r="I28" s="804">
        <f>('2'!BQ48)/-1</f>
        <v>1531.8237482544523</v>
      </c>
      <c r="J28" s="804">
        <f>('2'!BZ48)/-1</f>
        <v>1873.2381259612957</v>
      </c>
      <c r="K28" s="804">
        <f>('2'!CI48)/-1</f>
        <v>2555.2279070186441</v>
      </c>
      <c r="L28" s="804">
        <f>('2'!CR48)/-1</f>
        <v>1470.865042798169</v>
      </c>
      <c r="M28" s="804">
        <f>('2'!DA48)/-1</f>
        <v>1777.714911870981</v>
      </c>
      <c r="N28" s="804">
        <f>('2'!DJ48)/-1</f>
        <v>1733.8374015350166</v>
      </c>
      <c r="O28" s="804">
        <f>('2'!DS48)/-1</f>
        <v>1862.5421160036385</v>
      </c>
    </row>
    <row r="29" spans="1:15">
      <c r="A29" s="794">
        <f t="shared" si="0"/>
        <v>2005</v>
      </c>
      <c r="B29" s="804">
        <f>('2'!F49)/-1</f>
        <v>1847.9568523117443</v>
      </c>
      <c r="C29" s="804">
        <f>('2'!O49)/-1</f>
        <v>1757.4687830125943</v>
      </c>
      <c r="D29" s="804">
        <f>('2'!X49)/-1</f>
        <v>1915.0431509398861</v>
      </c>
      <c r="E29" s="804">
        <f>('2'!AG49)/-1</f>
        <v>1826.8969500861897</v>
      </c>
      <c r="F29" s="804">
        <f>('2'!AP49)/-1</f>
        <v>1663.3305307869553</v>
      </c>
      <c r="G29" s="804">
        <f>('2'!AY49)/-1</f>
        <v>1619.1439575401457</v>
      </c>
      <c r="H29" s="804">
        <f>('2'!BH49)/-1</f>
        <v>1661.5924373695671</v>
      </c>
      <c r="I29" s="804">
        <f>('2'!BQ49)/-1</f>
        <v>1520.2892342664454</v>
      </c>
      <c r="J29" s="804">
        <f>('2'!BZ49)/-1</f>
        <v>1911.1881414125601</v>
      </c>
      <c r="K29" s="804">
        <f>('2'!CI49)/-1</f>
        <v>2597.0780872299738</v>
      </c>
      <c r="L29" s="804">
        <f>('2'!CR49)/-1</f>
        <v>1487.7636912967525</v>
      </c>
      <c r="M29" s="804">
        <f>('2'!DA49)/-1</f>
        <v>1808.9617989649116</v>
      </c>
      <c r="N29" s="804">
        <f>('2'!DJ49)/-1</f>
        <v>1749.7854981783523</v>
      </c>
      <c r="O29" s="804">
        <f>('2'!DS49)/-1</f>
        <v>1895.619583349368</v>
      </c>
    </row>
    <row r="30" spans="1:15">
      <c r="A30" s="794">
        <f t="shared" si="0"/>
        <v>2006</v>
      </c>
      <c r="B30" s="804">
        <f>('2'!F50)/-1</f>
        <v>1832.2346431602557</v>
      </c>
      <c r="C30" s="804">
        <f>('2'!O50)/-1</f>
        <v>1760.5480710910367</v>
      </c>
      <c r="D30" s="804">
        <f>('2'!X50)/-1</f>
        <v>1914.331000850332</v>
      </c>
      <c r="E30" s="804">
        <f>('2'!AG50)/-1</f>
        <v>1850.9180162431803</v>
      </c>
      <c r="F30" s="804">
        <f>('2'!AP50)/-1</f>
        <v>1698.5893539953913</v>
      </c>
      <c r="G30" s="804">
        <f>('2'!AY50)/-1</f>
        <v>1617.696050920257</v>
      </c>
      <c r="H30" s="804">
        <f>('2'!BH50)/-1</f>
        <v>1689.180836388347</v>
      </c>
      <c r="I30" s="804">
        <f>('2'!BQ50)/-1</f>
        <v>1515.486056840185</v>
      </c>
      <c r="J30" s="804">
        <f>('2'!BZ50)/-1</f>
        <v>1937.4521547272452</v>
      </c>
      <c r="K30" s="804">
        <f>('2'!CI50)/-1</f>
        <v>2590.8881152493036</v>
      </c>
      <c r="L30" s="804">
        <f>('2'!CR50)/-1</f>
        <v>1497.0306983885487</v>
      </c>
      <c r="M30" s="804">
        <f>('2'!DA50)/-1</f>
        <v>1843.4593831043103</v>
      </c>
      <c r="N30" s="804">
        <f>('2'!DJ50)/-1</f>
        <v>1757.0455114858141</v>
      </c>
      <c r="O30" s="804">
        <f>('2'!DS50)/-1</f>
        <v>1893.9495481220656</v>
      </c>
    </row>
    <row r="31" spans="1:15">
      <c r="A31" s="794">
        <f t="shared" si="0"/>
        <v>2007</v>
      </c>
      <c r="B31" s="804">
        <f>('2'!F51)/-1</f>
        <v>1834.7358832300054</v>
      </c>
      <c r="C31" s="804">
        <f>('2'!O51)/-1</f>
        <v>1747.8410356135128</v>
      </c>
      <c r="D31" s="804">
        <f>('2'!X51)/-1</f>
        <v>1881.8313501611917</v>
      </c>
      <c r="E31" s="804">
        <f>('2'!AG51)/-1</f>
        <v>1819.8719606121238</v>
      </c>
      <c r="F31" s="804">
        <f>('2'!AP51)/-1</f>
        <v>1730.4895923730983</v>
      </c>
      <c r="G31" s="804">
        <f>('2'!AY51)/-1</f>
        <v>1599.4112189685566</v>
      </c>
      <c r="H31" s="804">
        <f>('2'!BH51)/-1</f>
        <v>1688.2706886633259</v>
      </c>
      <c r="I31" s="804">
        <f>('2'!BQ51)/-1</f>
        <v>1484.1369022957715</v>
      </c>
      <c r="J31" s="804">
        <f>('2'!BZ51)/-1</f>
        <v>1953.8072546649569</v>
      </c>
      <c r="K31" s="804">
        <f>('2'!CI51)/-1</f>
        <v>2562.915786344749</v>
      </c>
      <c r="L31" s="804">
        <f>('2'!CR51)/-1</f>
        <v>1480.8339380348566</v>
      </c>
      <c r="M31" s="804">
        <f>('2'!DA51)/-1</f>
        <v>1840.0980535165986</v>
      </c>
      <c r="N31" s="804">
        <f>('2'!DJ51)/-1</f>
        <v>1742.3953880898828</v>
      </c>
      <c r="O31" s="804">
        <f>('2'!DS51)/-1</f>
        <v>1858.8757274179288</v>
      </c>
    </row>
    <row r="32" spans="1:15">
      <c r="A32" s="794">
        <f t="shared" si="0"/>
        <v>2008</v>
      </c>
      <c r="B32" s="804">
        <f>('2'!F52)/-1</f>
        <v>1834.4419309678908</v>
      </c>
      <c r="C32" s="804">
        <f>('2'!O52)/-1</f>
        <v>1741.224365096054</v>
      </c>
      <c r="D32" s="804">
        <f>('2'!X52)/-1</f>
        <v>1863.1645136870095</v>
      </c>
      <c r="E32" s="804">
        <f>('2'!AG52)/-1</f>
        <v>1785.8500684934324</v>
      </c>
      <c r="F32" s="804">
        <f>('2'!AP52)/-1</f>
        <v>1732.4794241294449</v>
      </c>
      <c r="G32" s="804">
        <f>('2'!AY52)/-1</f>
        <v>1587.0087347796311</v>
      </c>
      <c r="H32" s="804">
        <f>('2'!BH52)/-1</f>
        <v>1702.2347506965141</v>
      </c>
      <c r="I32" s="804">
        <f>('2'!BQ52)/-1</f>
        <v>1448.4549140457693</v>
      </c>
      <c r="J32" s="804">
        <f>('2'!BZ52)/-1</f>
        <v>1975.0487695209706</v>
      </c>
      <c r="K32" s="804">
        <f>('2'!CI52)/-1</f>
        <v>2533.8901451824472</v>
      </c>
      <c r="L32" s="804">
        <f>('2'!CR52)/-1</f>
        <v>1464.7004780578636</v>
      </c>
      <c r="M32" s="804">
        <f>('2'!DA52)/-1</f>
        <v>1811.6634706813354</v>
      </c>
      <c r="N32" s="804">
        <f>('2'!DJ52)/-1</f>
        <v>1723.9137914708274</v>
      </c>
      <c r="O32" s="804">
        <f>('2'!DS52)/-1</f>
        <v>1835.6307018985929</v>
      </c>
    </row>
    <row r="33" spans="1:15">
      <c r="A33" s="794">
        <f t="shared" si="0"/>
        <v>2009</v>
      </c>
      <c r="B33" s="804">
        <f>('2'!F53)/-1</f>
        <v>1896.7962445788646</v>
      </c>
      <c r="C33" s="804">
        <f>('2'!O53)/-1</f>
        <v>1751.699720096281</v>
      </c>
      <c r="D33" s="804">
        <f>('2'!X53)/-1</f>
        <v>1870.3619712058103</v>
      </c>
      <c r="E33" s="804">
        <f>('2'!AG53)/-1</f>
        <v>1767.8327231581698</v>
      </c>
      <c r="F33" s="804">
        <f>('2'!AP53)/-1</f>
        <v>1653.3959008783593</v>
      </c>
      <c r="G33" s="804">
        <f>('2'!AY53)/-1</f>
        <v>1602.6791838175882</v>
      </c>
      <c r="H33" s="804">
        <f>('2'!BH53)/-1</f>
        <v>1695.4364749971508</v>
      </c>
      <c r="I33" s="804">
        <f>('2'!BQ53)/-1</f>
        <v>1425.1019690612798</v>
      </c>
      <c r="J33" s="804">
        <f>('2'!BZ53)/-1</f>
        <v>1968.8937894111482</v>
      </c>
      <c r="K33" s="804">
        <f>('2'!CI53)/-1</f>
        <v>2574.5753825065785</v>
      </c>
      <c r="L33" s="804">
        <f>('2'!CR53)/-1</f>
        <v>1459.1580144619111</v>
      </c>
      <c r="M33" s="804">
        <f>('2'!DA53)/-1</f>
        <v>1775.7040853940221</v>
      </c>
      <c r="N33" s="804">
        <f>('2'!DJ53)/-1</f>
        <v>1698.0174413230473</v>
      </c>
      <c r="O33" s="804">
        <f>('2'!DS53)/-1</f>
        <v>1846.712700699783</v>
      </c>
    </row>
    <row r="34" spans="1:15">
      <c r="A34" s="794" t="s">
        <v>1053</v>
      </c>
    </row>
    <row r="35" spans="1:15">
      <c r="A35" s="794" t="s">
        <v>742</v>
      </c>
      <c r="B35" s="814">
        <f>B33-B4</f>
        <v>93.275025411371644</v>
      </c>
      <c r="C35" s="814">
        <f t="shared" ref="C35:O35" si="1">C33-C4</f>
        <v>-3.9228368445974411</v>
      </c>
      <c r="D35" s="814">
        <f t="shared" si="1"/>
        <v>-125.75675123994006</v>
      </c>
      <c r="E35" s="814">
        <f t="shared" si="1"/>
        <v>-38.246240961842886</v>
      </c>
      <c r="F35" s="814">
        <f t="shared" si="1"/>
        <v>104.55094486983239</v>
      </c>
      <c r="G35" s="814">
        <f t="shared" si="1"/>
        <v>-144.50466246956307</v>
      </c>
      <c r="H35" s="814">
        <f t="shared" si="1"/>
        <v>-39.955277435403787</v>
      </c>
      <c r="I35" s="814">
        <f t="shared" si="1"/>
        <v>-192.04862260811842</v>
      </c>
      <c r="J35" s="814">
        <f t="shared" si="1"/>
        <v>45.379039054950226</v>
      </c>
      <c r="K35" s="814">
        <f t="shared" si="1"/>
        <v>309.68340694344897</v>
      </c>
      <c r="L35" s="814">
        <f t="shared" si="1"/>
        <v>158.92629709514244</v>
      </c>
      <c r="M35" s="814">
        <f t="shared" si="1"/>
        <v>-23.252878923018898</v>
      </c>
      <c r="N35" s="814">
        <f t="shared" si="1"/>
        <v>150.09858402837244</v>
      </c>
      <c r="O35" s="814">
        <f t="shared" si="1"/>
        <v>51.684236870444465</v>
      </c>
    </row>
    <row r="36" spans="1:15">
      <c r="A36" s="794" t="s">
        <v>1056</v>
      </c>
      <c r="B36" s="814">
        <f t="shared" ref="B36:O36" si="2">B14-B4</f>
        <v>-13.434941210663055</v>
      </c>
      <c r="C36" s="814">
        <f t="shared" si="2"/>
        <v>36.340120580423445</v>
      </c>
      <c r="D36" s="814">
        <f t="shared" si="2"/>
        <v>-30.360765381159581</v>
      </c>
      <c r="E36" s="814">
        <f t="shared" si="2"/>
        <v>57.408620813998823</v>
      </c>
      <c r="F36" s="814">
        <f t="shared" si="2"/>
        <v>145.63871422652642</v>
      </c>
      <c r="G36" s="814">
        <f t="shared" si="2"/>
        <v>25.608748124301428</v>
      </c>
      <c r="H36" s="814">
        <f t="shared" si="2"/>
        <v>76.419177627473573</v>
      </c>
      <c r="I36" s="814">
        <f t="shared" si="2"/>
        <v>102.28084808486778</v>
      </c>
      <c r="J36" s="814">
        <f t="shared" si="2"/>
        <v>-8.9293014493468945</v>
      </c>
      <c r="K36" s="814">
        <f t="shared" si="2"/>
        <v>93.499362352252319</v>
      </c>
      <c r="L36" s="814">
        <f t="shared" si="2"/>
        <v>117.31621445237511</v>
      </c>
      <c r="M36" s="814">
        <f t="shared" si="2"/>
        <v>29.538268530646292</v>
      </c>
      <c r="N36" s="814">
        <f t="shared" si="2"/>
        <v>136.63272790223778</v>
      </c>
      <c r="O36" s="814">
        <f t="shared" si="2"/>
        <v>99.89933692351633</v>
      </c>
    </row>
    <row r="37" spans="1:15">
      <c r="A37" s="794" t="s">
        <v>1057</v>
      </c>
      <c r="B37" s="814">
        <f t="shared" ref="B37:O37" si="3">B24-B14</f>
        <v>-112.15181317031534</v>
      </c>
      <c r="C37" s="814">
        <f t="shared" si="3"/>
        <v>-135.94763538896041</v>
      </c>
      <c r="D37" s="814">
        <f t="shared" si="3"/>
        <v>-196.6696517881885</v>
      </c>
      <c r="E37" s="814">
        <f t="shared" si="3"/>
        <v>-131.44838648029236</v>
      </c>
      <c r="F37" s="814">
        <f t="shared" si="3"/>
        <v>-197.62689875657816</v>
      </c>
      <c r="G37" s="814">
        <f t="shared" si="3"/>
        <v>-227.28112561221428</v>
      </c>
      <c r="H37" s="814">
        <f t="shared" si="3"/>
        <v>-201.39255685836406</v>
      </c>
      <c r="I37" s="814">
        <f t="shared" si="3"/>
        <v>-219.56021051065727</v>
      </c>
      <c r="J37" s="814">
        <f t="shared" si="3"/>
        <v>-96.303395202862703</v>
      </c>
      <c r="K37" s="814">
        <f t="shared" si="3"/>
        <v>39.592541476712995</v>
      </c>
      <c r="L37" s="814">
        <f t="shared" si="3"/>
        <v>-51.34948234975468</v>
      </c>
      <c r="M37" s="814">
        <f t="shared" si="3"/>
        <v>-204.19642677678871</v>
      </c>
      <c r="N37" s="814">
        <f t="shared" si="3"/>
        <v>-111.392722389563</v>
      </c>
      <c r="O37" s="814">
        <f t="shared" si="3"/>
        <v>-140.0665636858123</v>
      </c>
    </row>
    <row r="38" spans="1:15">
      <c r="A38" s="794" t="s">
        <v>1058</v>
      </c>
      <c r="B38" s="814">
        <f t="shared" ref="B38:O38" si="4">B33-B24</f>
        <v>218.86177979235003</v>
      </c>
      <c r="C38" s="814">
        <f t="shared" si="4"/>
        <v>95.684677963939521</v>
      </c>
      <c r="D38" s="814">
        <f t="shared" si="4"/>
        <v>101.27366592940803</v>
      </c>
      <c r="E38" s="814">
        <f t="shared" si="4"/>
        <v>35.793524704450647</v>
      </c>
      <c r="F38" s="814">
        <f t="shared" si="4"/>
        <v>156.53912939988413</v>
      </c>
      <c r="G38" s="814">
        <f t="shared" si="4"/>
        <v>57.167715018349782</v>
      </c>
      <c r="H38" s="814">
        <f t="shared" si="4"/>
        <v>85.0181017954867</v>
      </c>
      <c r="I38" s="814">
        <f t="shared" si="4"/>
        <v>-74.769260182328935</v>
      </c>
      <c r="J38" s="814">
        <f t="shared" si="4"/>
        <v>150.61173570715982</v>
      </c>
      <c r="K38" s="814">
        <f t="shared" si="4"/>
        <v>176.59150311448366</v>
      </c>
      <c r="L38" s="814">
        <f t="shared" si="4"/>
        <v>92.959564992522019</v>
      </c>
      <c r="M38" s="814">
        <f t="shared" si="4"/>
        <v>151.40527932312352</v>
      </c>
      <c r="N38" s="814">
        <f t="shared" si="4"/>
        <v>124.85857851569767</v>
      </c>
      <c r="O38" s="814">
        <f t="shared" si="4"/>
        <v>91.851463632740433</v>
      </c>
    </row>
    <row r="39" spans="1:15">
      <c r="A39" s="794" t="s">
        <v>1054</v>
      </c>
    </row>
    <row r="40" spans="1:15">
      <c r="A40" s="794" t="s">
        <v>742</v>
      </c>
      <c r="B40" s="800">
        <f>100*(B33-B4)/B4</f>
        <v>5.1718285551654049</v>
      </c>
      <c r="C40" s="800">
        <f t="shared" ref="C40:O40" si="5">100*(C33-C4)/C4</f>
        <v>-0.22344420382891816</v>
      </c>
      <c r="D40" s="800">
        <f t="shared" si="5"/>
        <v>-6.3000637099308516</v>
      </c>
      <c r="E40" s="800">
        <f t="shared" si="5"/>
        <v>-2.1176394676894899</v>
      </c>
      <c r="F40" s="800">
        <f t="shared" si="5"/>
        <v>6.7502524680886653</v>
      </c>
      <c r="G40" s="800">
        <f t="shared" si="5"/>
        <v>-8.2707187784870122</v>
      </c>
      <c r="H40" s="800">
        <f t="shared" si="5"/>
        <v>-2.3023779719707198</v>
      </c>
      <c r="I40" s="800">
        <f t="shared" si="5"/>
        <v>-11.875741418111533</v>
      </c>
      <c r="J40" s="800">
        <f>100*(J33-J4)/J4</f>
        <v>2.3591729175223066</v>
      </c>
      <c r="K40" s="800">
        <f t="shared" si="5"/>
        <v>13.673208713031494</v>
      </c>
      <c r="L40" s="800">
        <f t="shared" si="5"/>
        <v>12.222921112630619</v>
      </c>
      <c r="M40" s="800">
        <f t="shared" si="5"/>
        <v>-1.2925756082134328</v>
      </c>
      <c r="N40" s="800">
        <f t="shared" si="5"/>
        <v>9.69679924248112</v>
      </c>
      <c r="O40" s="800">
        <f t="shared" si="5"/>
        <v>2.8792990145786526</v>
      </c>
    </row>
    <row r="41" spans="1:15">
      <c r="A41" s="794" t="s">
        <v>1056</v>
      </c>
      <c r="B41" s="800">
        <f t="shared" ref="B41:O41" si="6">100*(B14-B4)/B4</f>
        <v>-0.74492836945187901</v>
      </c>
      <c r="C41" s="800">
        <f t="shared" si="6"/>
        <v>2.0699278689916731</v>
      </c>
      <c r="D41" s="800">
        <f t="shared" si="6"/>
        <v>-1.5209899611562163</v>
      </c>
      <c r="E41" s="800">
        <f t="shared" si="6"/>
        <v>3.1786329365709873</v>
      </c>
      <c r="F41" s="800">
        <f t="shared" si="6"/>
        <v>9.4030531372130852</v>
      </c>
      <c r="G41" s="800">
        <f t="shared" si="6"/>
        <v>1.4657157103828102</v>
      </c>
      <c r="H41" s="800">
        <f t="shared" si="6"/>
        <v>4.4035692528994881</v>
      </c>
      <c r="I41" s="800">
        <f t="shared" si="6"/>
        <v>6.3247571754763054</v>
      </c>
      <c r="J41" s="800">
        <f t="shared" si="6"/>
        <v>-0.46421798677100656</v>
      </c>
      <c r="K41" s="800">
        <f t="shared" si="6"/>
        <v>4.1282040539264653</v>
      </c>
      <c r="L41" s="800">
        <f t="shared" si="6"/>
        <v>9.0227159425063164</v>
      </c>
      <c r="M41" s="800">
        <f t="shared" si="6"/>
        <v>1.6419663792157613</v>
      </c>
      <c r="N41" s="800">
        <f t="shared" si="6"/>
        <v>8.8268662958879656</v>
      </c>
      <c r="O41" s="800">
        <f t="shared" si="6"/>
        <v>5.5653344187312124</v>
      </c>
    </row>
    <row r="42" spans="1:15">
      <c r="A42" s="794" t="s">
        <v>1057</v>
      </c>
      <c r="B42" s="800">
        <f t="shared" ref="B42:O42" si="7">100*(B24-B14)/B14</f>
        <v>-6.2651624422440273</v>
      </c>
      <c r="C42" s="800">
        <f t="shared" si="7"/>
        <v>-7.5865215885526913</v>
      </c>
      <c r="D42" s="800">
        <f t="shared" si="7"/>
        <v>-10.004774549246621</v>
      </c>
      <c r="E42" s="800">
        <f t="shared" si="7"/>
        <v>-7.0538911846277266</v>
      </c>
      <c r="F42" s="800">
        <f t="shared" si="7"/>
        <v>-11.662956818531276</v>
      </c>
      <c r="G42" s="800">
        <f t="shared" si="7"/>
        <v>-12.820514161030161</v>
      </c>
      <c r="H42" s="800">
        <f t="shared" si="7"/>
        <v>-11.115539348892856</v>
      </c>
      <c r="I42" s="800">
        <f t="shared" si="7"/>
        <v>-12.769349532310279</v>
      </c>
      <c r="J42" s="800">
        <f t="shared" si="7"/>
        <v>-5.0299867920675965</v>
      </c>
      <c r="K42" s="800">
        <f t="shared" si="7"/>
        <v>1.6787943900654523</v>
      </c>
      <c r="L42" s="800">
        <f t="shared" si="7"/>
        <v>-3.6224159477879332</v>
      </c>
      <c r="M42" s="800">
        <f t="shared" si="7"/>
        <v>-11.167457432129831</v>
      </c>
      <c r="N42" s="800">
        <f t="shared" si="7"/>
        <v>-6.6126038150705817</v>
      </c>
      <c r="O42" s="800">
        <f t="shared" si="7"/>
        <v>-7.3916570135370776</v>
      </c>
    </row>
    <row r="43" spans="1:15">
      <c r="A43" s="794" t="s">
        <v>1058</v>
      </c>
      <c r="B43" s="800">
        <f t="shared" ref="B43:O43" si="8">100*(B33-B24)/B24</f>
        <v>13.043523712363584</v>
      </c>
      <c r="C43" s="800">
        <f t="shared" si="8"/>
        <v>5.7780077794904967</v>
      </c>
      <c r="D43" s="800">
        <f t="shared" si="8"/>
        <v>5.7246246909978318</v>
      </c>
      <c r="E43" s="800">
        <f t="shared" si="8"/>
        <v>2.0665539634671881</v>
      </c>
      <c r="F43" s="800">
        <f t="shared" si="8"/>
        <v>10.457856248014119</v>
      </c>
      <c r="G43" s="800">
        <f t="shared" si="8"/>
        <v>3.6989511998099482</v>
      </c>
      <c r="H43" s="800">
        <f t="shared" si="8"/>
        <v>5.2792555779441752</v>
      </c>
      <c r="I43" s="800">
        <f t="shared" si="8"/>
        <v>-4.9850452975243336</v>
      </c>
      <c r="J43" s="800">
        <f t="shared" si="8"/>
        <v>8.2831888155279039</v>
      </c>
      <c r="K43" s="800">
        <f t="shared" si="8"/>
        <v>7.3641655655854859</v>
      </c>
      <c r="L43" s="800">
        <f t="shared" si="8"/>
        <v>6.8042505119681644</v>
      </c>
      <c r="M43" s="800">
        <f t="shared" si="8"/>
        <v>9.3212701232826536</v>
      </c>
      <c r="N43" s="800">
        <f t="shared" si="8"/>
        <v>7.9368067311958406</v>
      </c>
      <c r="O43" s="800">
        <f t="shared" si="8"/>
        <v>5.2341154783414563</v>
      </c>
    </row>
    <row r="44" spans="1:15">
      <c r="A44" s="794" t="s">
        <v>1055</v>
      </c>
    </row>
    <row r="45" spans="1:15">
      <c r="A45" s="794" t="s">
        <v>742</v>
      </c>
      <c r="B45" s="801">
        <f>100*(POWER(B33/B4, 1/29)-1)</f>
        <v>0.17403156654602903</v>
      </c>
      <c r="C45" s="801">
        <f t="shared" ref="C45:O45" si="9">100*(POWER(C33/C4, 1/29)-1)</f>
        <v>-7.7132960576098419E-3</v>
      </c>
      <c r="D45" s="801">
        <f t="shared" si="9"/>
        <v>-0.22413697738259408</v>
      </c>
      <c r="E45" s="801">
        <f t="shared" si="9"/>
        <v>-7.3779084010250351E-2</v>
      </c>
      <c r="F45" s="801">
        <f t="shared" si="9"/>
        <v>0.22550156684615352</v>
      </c>
      <c r="G45" s="801">
        <f t="shared" si="9"/>
        <v>-0.2972419872753318</v>
      </c>
      <c r="H45" s="801">
        <f t="shared" si="9"/>
        <v>-8.0288326710498126E-2</v>
      </c>
      <c r="I45" s="801">
        <f t="shared" si="9"/>
        <v>-0.43499026185614964</v>
      </c>
      <c r="J45" s="801">
        <f t="shared" si="9"/>
        <v>8.0438352018674664E-2</v>
      </c>
      <c r="K45" s="801">
        <f t="shared" si="9"/>
        <v>0.44290052358786358</v>
      </c>
      <c r="L45" s="801">
        <f t="shared" si="9"/>
        <v>0.39843674058750445</v>
      </c>
      <c r="M45" s="801">
        <f t="shared" si="9"/>
        <v>-4.4852078365265058E-2</v>
      </c>
      <c r="N45" s="801">
        <f t="shared" si="9"/>
        <v>0.31964773039121486</v>
      </c>
      <c r="O45" s="801">
        <f t="shared" si="9"/>
        <v>9.79315798116831E-2</v>
      </c>
    </row>
    <row r="46" spans="1:15">
      <c r="A46" s="794" t="s">
        <v>1056</v>
      </c>
      <c r="B46" s="801">
        <f t="shared" ref="B46:O46" si="10">100*(POWER(B14/B4, 1/10)-1)</f>
        <v>-7.4743734686044672E-2</v>
      </c>
      <c r="C46" s="801">
        <f t="shared" si="10"/>
        <v>0.20508961910623569</v>
      </c>
      <c r="D46" s="801">
        <f t="shared" si="10"/>
        <v>-0.15315017095605121</v>
      </c>
      <c r="E46" s="801">
        <f t="shared" si="10"/>
        <v>0.31340609753178761</v>
      </c>
      <c r="F46" s="801">
        <f t="shared" si="10"/>
        <v>0.90273642405822585</v>
      </c>
      <c r="G46" s="801">
        <f t="shared" si="10"/>
        <v>0.14561370577335087</v>
      </c>
      <c r="H46" s="801">
        <f t="shared" si="10"/>
        <v>0.43186663896019883</v>
      </c>
      <c r="I46" s="801">
        <f t="shared" si="10"/>
        <v>0.6151641238390626</v>
      </c>
      <c r="J46" s="801">
        <f t="shared" si="10"/>
        <v>-4.6519059001692842E-2</v>
      </c>
      <c r="K46" s="801">
        <f t="shared" si="10"/>
        <v>0.40534616679834823</v>
      </c>
      <c r="L46" s="801">
        <f t="shared" si="10"/>
        <v>0.86760282150253332</v>
      </c>
      <c r="M46" s="801">
        <f t="shared" si="10"/>
        <v>0.16299588197798975</v>
      </c>
      <c r="N46" s="801">
        <f t="shared" si="10"/>
        <v>0.84946818603310881</v>
      </c>
      <c r="O46" s="801">
        <f t="shared" si="10"/>
        <v>0.54306788492977098</v>
      </c>
    </row>
    <row r="47" spans="1:15">
      <c r="A47" s="794" t="s">
        <v>1057</v>
      </c>
      <c r="B47" s="801">
        <f t="shared" ref="B47:O47" si="11">100*(POWER(B24/B14, 1/10)-1)</f>
        <v>-0.64491411384332009</v>
      </c>
      <c r="C47" s="801">
        <f t="shared" si="11"/>
        <v>-0.78586925071431057</v>
      </c>
      <c r="D47" s="801">
        <f t="shared" si="11"/>
        <v>-1.0485991372918502</v>
      </c>
      <c r="E47" s="801">
        <f t="shared" si="11"/>
        <v>-0.72883438501167852</v>
      </c>
      <c r="F47" s="801">
        <f t="shared" si="11"/>
        <v>-1.232448878853909</v>
      </c>
      <c r="G47" s="801">
        <f t="shared" si="11"/>
        <v>-1.362642190594554</v>
      </c>
      <c r="H47" s="801">
        <f t="shared" si="11"/>
        <v>-1.171413442443392</v>
      </c>
      <c r="I47" s="801">
        <f t="shared" si="11"/>
        <v>-1.3568548067932396</v>
      </c>
      <c r="J47" s="801">
        <f t="shared" si="11"/>
        <v>-0.51476049046610406</v>
      </c>
      <c r="K47" s="801">
        <f t="shared" si="11"/>
        <v>0.1666245038093539</v>
      </c>
      <c r="L47" s="801">
        <f t="shared" si="11"/>
        <v>-0.36828557887502722</v>
      </c>
      <c r="M47" s="801">
        <f t="shared" si="11"/>
        <v>-1.1771876125483804</v>
      </c>
      <c r="N47" s="801">
        <f t="shared" si="11"/>
        <v>-0.68180304750183884</v>
      </c>
      <c r="O47" s="801">
        <f t="shared" si="11"/>
        <v>-0.764968620992168</v>
      </c>
    </row>
    <row r="48" spans="1:15">
      <c r="A48" s="794" t="s">
        <v>1058</v>
      </c>
      <c r="B48" s="801">
        <f t="shared" ref="B48:O48" si="12">100*(POWER(B33/B24, 1/9)-1)</f>
        <v>1.3715734267471191</v>
      </c>
      <c r="C48" s="801">
        <f t="shared" si="12"/>
        <v>0.62609008877116956</v>
      </c>
      <c r="D48" s="801">
        <f t="shared" si="12"/>
        <v>0.62044625994577274</v>
      </c>
      <c r="E48" s="801">
        <f t="shared" si="12"/>
        <v>0.22753518435969511</v>
      </c>
      <c r="F48" s="801">
        <f t="shared" si="12"/>
        <v>1.1112835070681948</v>
      </c>
      <c r="G48" s="801">
        <f t="shared" si="12"/>
        <v>0.40439119018931269</v>
      </c>
      <c r="H48" s="801">
        <f t="shared" si="12"/>
        <v>0.5732614538509706</v>
      </c>
      <c r="I48" s="801">
        <f t="shared" si="12"/>
        <v>-0.56656547260665047</v>
      </c>
      <c r="J48" s="801">
        <f t="shared" si="12"/>
        <v>0.88813996598346989</v>
      </c>
      <c r="K48" s="801">
        <f t="shared" si="12"/>
        <v>0.7926391764876195</v>
      </c>
      <c r="L48" s="801">
        <f t="shared" si="12"/>
        <v>0.73409848319425652</v>
      </c>
      <c r="M48" s="801">
        <f t="shared" si="12"/>
        <v>0.99515004846197908</v>
      </c>
      <c r="N48" s="801">
        <f t="shared" si="12"/>
        <v>0.85223039319293203</v>
      </c>
      <c r="O48" s="801">
        <f t="shared" si="12"/>
        <v>0.56846917029802491</v>
      </c>
    </row>
    <row r="50" spans="1:1">
      <c r="A50" s="794" t="s">
        <v>1078</v>
      </c>
    </row>
  </sheetData>
  <pageMargins left="0.7" right="0.7" top="0.75" bottom="0.75" header="0.3" footer="0.3"/>
</worksheet>
</file>

<file path=xl/worksheets/sheet183.xml><?xml version="1.0" encoding="utf-8"?>
<worksheet xmlns="http://schemas.openxmlformats.org/spreadsheetml/2006/main" xmlns:r="http://schemas.openxmlformats.org/officeDocument/2006/relationships">
  <dimension ref="A1:O50"/>
  <sheetViews>
    <sheetView workbookViewId="0">
      <selection activeCell="R37" sqref="R37"/>
    </sheetView>
  </sheetViews>
  <sheetFormatPr defaultRowHeight="9"/>
  <cols>
    <col min="1" max="16384" width="9.140625" style="794"/>
  </cols>
  <sheetData>
    <row r="1" spans="1:15">
      <c r="A1" s="794" t="s">
        <v>1090</v>
      </c>
    </row>
    <row r="3" spans="1:15">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813">
        <f>'3'!B24</f>
        <v>0.28129679600000002</v>
      </c>
      <c r="C4" s="813">
        <f>'3'!I24</f>
        <v>0.226660948</v>
      </c>
      <c r="D4" s="813">
        <f>'3'!P24</f>
        <v>0.28395362800000001</v>
      </c>
      <c r="E4" s="813">
        <f>'3'!W24</f>
        <v>0.25417684800000001</v>
      </c>
      <c r="F4" s="813">
        <f>'3'!AD24</f>
        <v>0.20855606900000001</v>
      </c>
      <c r="G4" s="813">
        <f>'3'!AK24</f>
        <v>0.28834143400000001</v>
      </c>
      <c r="H4" s="813">
        <f>'3'!AR24</f>
        <v>0.243900969</v>
      </c>
      <c r="I4" s="813">
        <f>'3'!AY24</f>
        <v>0.30641882399999998</v>
      </c>
      <c r="J4" s="813">
        <f>'3'!BF24</f>
        <v>0.25981525599999999</v>
      </c>
      <c r="K4" s="813">
        <f>'3'!BM24</f>
        <v>0.22447967510062886</v>
      </c>
      <c r="L4" s="813">
        <f>'3'!BT24</f>
        <v>0.31800498999999999</v>
      </c>
      <c r="M4" s="813">
        <f>'3'!CA24</f>
        <v>0.19988082509913188</v>
      </c>
      <c r="N4" s="813">
        <f>'3'!CH24</f>
        <v>0.27456648431739805</v>
      </c>
      <c r="O4" s="813">
        <f>'3'!CO24</f>
        <v>0.30591492502584272</v>
      </c>
    </row>
    <row r="5" spans="1:15">
      <c r="A5" s="794">
        <f>A4+1</f>
        <v>1981</v>
      </c>
      <c r="B5" s="813">
        <f>'3'!B25</f>
        <v>0.28129679600000002</v>
      </c>
      <c r="C5" s="813">
        <f>'3'!I25</f>
        <v>0.226660948</v>
      </c>
      <c r="D5" s="813">
        <f>'3'!P25</f>
        <v>0.28395362800000001</v>
      </c>
      <c r="E5" s="813">
        <f>'3'!W25</f>
        <v>0.25417684800000001</v>
      </c>
      <c r="F5" s="813">
        <f>'3'!AD25</f>
        <v>0.20855606900000001</v>
      </c>
      <c r="G5" s="813">
        <f>'3'!AK25</f>
        <v>0.28834143400000001</v>
      </c>
      <c r="H5" s="813">
        <f>'3'!AR25</f>
        <v>0.243900969</v>
      </c>
      <c r="I5" s="813">
        <f>'3'!AY25</f>
        <v>0.30641882399999998</v>
      </c>
      <c r="J5" s="813">
        <f>'3'!BF25</f>
        <v>0.25981525599999999</v>
      </c>
      <c r="K5" s="813">
        <f>'3'!BM25</f>
        <v>0.22585621589534696</v>
      </c>
      <c r="L5" s="813">
        <f>'3'!BT25</f>
        <v>0.31648040743506783</v>
      </c>
      <c r="M5" s="813">
        <f>'3'!CA25</f>
        <v>0.19697112700000002</v>
      </c>
      <c r="N5" s="813">
        <f>'3'!CH25</f>
        <v>0.27914468589191005</v>
      </c>
      <c r="O5" s="813">
        <f>'3'!CO25</f>
        <v>0.31059071372468172</v>
      </c>
    </row>
    <row r="6" spans="1:15">
      <c r="A6" s="794">
        <f t="shared" ref="A6:A33" si="0">A5+1</f>
        <v>1982</v>
      </c>
      <c r="B6" s="813">
        <f>'3'!B26</f>
        <v>0.28399169527131546</v>
      </c>
      <c r="C6" s="813">
        <f>'3'!I26</f>
        <v>0.226660948</v>
      </c>
      <c r="D6" s="813">
        <f>'3'!P26</f>
        <v>0.28377087649999999</v>
      </c>
      <c r="E6" s="813">
        <f>'3'!W26</f>
        <v>0.25417684800000001</v>
      </c>
      <c r="F6" s="813">
        <f>'3'!AD26</f>
        <v>0.20855606900000001</v>
      </c>
      <c r="G6" s="813">
        <f>'3'!AK26</f>
        <v>0.28813573714241675</v>
      </c>
      <c r="H6" s="813">
        <f>'3'!AR26</f>
        <v>0.25196616408421846</v>
      </c>
      <c r="I6" s="813">
        <f>'3'!AY26</f>
        <v>0.30641882399999998</v>
      </c>
      <c r="J6" s="813">
        <f>'3'!BF26</f>
        <v>0.25981525599999999</v>
      </c>
      <c r="K6" s="813">
        <f>'3'!BM26</f>
        <v>0.22724119783093305</v>
      </c>
      <c r="L6" s="813">
        <f>'3'!BT26</f>
        <v>0.31496313403845189</v>
      </c>
      <c r="M6" s="813">
        <f>'3'!CA26</f>
        <v>0.20028550244291082</v>
      </c>
      <c r="N6" s="813">
        <f>'3'!CH26</f>
        <v>0.28379922573366895</v>
      </c>
      <c r="O6" s="813">
        <f>'3'!CO26</f>
        <v>0.31533797000541247</v>
      </c>
    </row>
    <row r="7" spans="1:15">
      <c r="A7" s="794">
        <f t="shared" si="0"/>
        <v>1983</v>
      </c>
      <c r="B7" s="813">
        <f>'3'!B27</f>
        <v>0.28671241240542139</v>
      </c>
      <c r="C7" s="813">
        <f>'3'!I27</f>
        <v>0.226660948</v>
      </c>
      <c r="D7" s="813">
        <f>'3'!P27</f>
        <v>0.28358812499999997</v>
      </c>
      <c r="E7" s="813">
        <f>'3'!W27</f>
        <v>0.25417684800000001</v>
      </c>
      <c r="F7" s="813">
        <f>'3'!AD27</f>
        <v>0.20855606900000001</v>
      </c>
      <c r="G7" s="813">
        <f>'3'!AK27</f>
        <v>0.28793018702474743</v>
      </c>
      <c r="H7" s="813">
        <f>'3'!AR27</f>
        <v>0.26029805499999997</v>
      </c>
      <c r="I7" s="813">
        <f>'3'!AY27</f>
        <v>0.30641882399999998</v>
      </c>
      <c r="J7" s="813">
        <f>'3'!BF27</f>
        <v>0.25981525599999999</v>
      </c>
      <c r="K7" s="813">
        <f>'3'!BM27</f>
        <v>0.22863467266964468</v>
      </c>
      <c r="L7" s="813">
        <f>'3'!BT27</f>
        <v>0.31345313476846748</v>
      </c>
      <c r="M7" s="813">
        <f>'3'!CA27</f>
        <v>0.2036556479103114</v>
      </c>
      <c r="N7" s="813">
        <f>'3'!CH27</f>
        <v>0.28853137672918955</v>
      </c>
      <c r="O7" s="813">
        <f>'3'!CO27</f>
        <v>0.3201577862217726</v>
      </c>
    </row>
    <row r="8" spans="1:15">
      <c r="A8" s="794">
        <f t="shared" si="0"/>
        <v>1984</v>
      </c>
      <c r="B8" s="813">
        <f>'3'!B28</f>
        <v>0.28945919474441562</v>
      </c>
      <c r="C8" s="813">
        <f>'3'!I28</f>
        <v>0.226660948</v>
      </c>
      <c r="D8" s="813">
        <f>'3'!P28</f>
        <v>0.28340537349999995</v>
      </c>
      <c r="E8" s="813">
        <f>'3'!W28</f>
        <v>0.25417684800000001</v>
      </c>
      <c r="F8" s="813">
        <f>'3'!AD28</f>
        <v>0.20855606900000001</v>
      </c>
      <c r="G8" s="813">
        <f>'3'!AK28</f>
        <v>0.28772478354231085</v>
      </c>
      <c r="H8" s="813">
        <f>'3'!AR28</f>
        <v>0.26826239000000002</v>
      </c>
      <c r="I8" s="813">
        <f>'3'!AY28</f>
        <v>0.30641882399999998</v>
      </c>
      <c r="J8" s="813">
        <f>'3'!BF28</f>
        <v>0.25884685091085746</v>
      </c>
      <c r="K8" s="813">
        <f>'3'!BM28</f>
        <v>0.23003669249115283</v>
      </c>
      <c r="L8" s="813">
        <f>'3'!BT28</f>
        <v>0.31195037475142712</v>
      </c>
      <c r="M8" s="813">
        <f>'3'!CA28</f>
        <v>0.20708250182806365</v>
      </c>
      <c r="N8" s="813">
        <f>'3'!CH28</f>
        <v>0.29334243298946733</v>
      </c>
      <c r="O8" s="813">
        <f>'3'!CO28</f>
        <v>0.32505127142369472</v>
      </c>
    </row>
    <row r="9" spans="1:15">
      <c r="A9" s="794">
        <f t="shared" si="0"/>
        <v>1985</v>
      </c>
      <c r="B9" s="813">
        <f>'3'!B29</f>
        <v>0.292232292</v>
      </c>
      <c r="C9" s="813">
        <f>'3'!I29</f>
        <v>0.226660948</v>
      </c>
      <c r="D9" s="813">
        <f>'3'!P29</f>
        <v>0.28322262199999992</v>
      </c>
      <c r="E9" s="813">
        <f>'3'!W29</f>
        <v>0.25417684800000001</v>
      </c>
      <c r="F9" s="813">
        <f>'3'!AD29</f>
        <v>0.20855606900000001</v>
      </c>
      <c r="G9" s="813">
        <f>'3'!AK29</f>
        <v>0.28751952659050045</v>
      </c>
      <c r="H9" s="813">
        <f>'3'!AR29</f>
        <v>0.2660517246263841</v>
      </c>
      <c r="I9" s="813">
        <f>'3'!AY29</f>
        <v>0.30641882399999998</v>
      </c>
      <c r="J9" s="813">
        <f>'3'!BF29</f>
        <v>0.25788205534192216</v>
      </c>
      <c r="K9" s="813">
        <f>'3'!BM29</f>
        <v>0.23144730969448826</v>
      </c>
      <c r="L9" s="813">
        <f>'3'!BT29</f>
        <v>0.31045481928083507</v>
      </c>
      <c r="M9" s="813">
        <f>'3'!CA29</f>
        <v>0.21056701841264647</v>
      </c>
      <c r="N9" s="813">
        <f>'3'!CH29</f>
        <v>0.29823371020388173</v>
      </c>
      <c r="O9" s="813">
        <f>'3'!CO29</f>
        <v>0.33001955161250135</v>
      </c>
    </row>
    <row r="10" spans="1:15">
      <c r="A10" s="794">
        <f t="shared" si="0"/>
        <v>1986</v>
      </c>
      <c r="B10" s="813">
        <f>'3'!B30</f>
        <v>0.29512403296054768</v>
      </c>
      <c r="C10" s="813">
        <f>'3'!I30</f>
        <v>0.22846139259216683</v>
      </c>
      <c r="D10" s="813">
        <f>'3'!P30</f>
        <v>0.2830398704999999</v>
      </c>
      <c r="E10" s="813">
        <f>'3'!W30</f>
        <v>0.25417684800000001</v>
      </c>
      <c r="F10" s="813">
        <f>'3'!AD30</f>
        <v>0.20855606900000001</v>
      </c>
      <c r="G10" s="813">
        <f>'3'!AK30</f>
        <v>0.28731441606478425</v>
      </c>
      <c r="H10" s="813">
        <f>'3'!AR30</f>
        <v>0.26385927664579933</v>
      </c>
      <c r="I10" s="813">
        <f>'3'!AY30</f>
        <v>0.30641882399999998</v>
      </c>
      <c r="J10" s="813">
        <f>'3'!BF30</f>
        <v>0.25692085583948931</v>
      </c>
      <c r="K10" s="813">
        <f>'3'!BM30</f>
        <v>0.23286657699999999</v>
      </c>
      <c r="L10" s="813">
        <f>'3'!BT30</f>
        <v>0.30896643381658584</v>
      </c>
      <c r="M10" s="813">
        <f>'3'!CA30</f>
        <v>0.21411016793685986</v>
      </c>
      <c r="N10" s="813">
        <f>'3'!CH30</f>
        <v>0.30320654600000002</v>
      </c>
      <c r="O10" s="813">
        <f>'3'!CO30</f>
        <v>0.33506376999999998</v>
      </c>
    </row>
    <row r="11" spans="1:15">
      <c r="A11" s="794">
        <f t="shared" si="0"/>
        <v>1987</v>
      </c>
      <c r="B11" s="813">
        <f>'3'!B31</f>
        <v>0.29804438871149269</v>
      </c>
      <c r="C11" s="813">
        <f>'3'!I31</f>
        <v>0.23027613872484193</v>
      </c>
      <c r="D11" s="813">
        <f>'3'!P31</f>
        <v>0.28285711899999999</v>
      </c>
      <c r="E11" s="813">
        <f>'3'!W31</f>
        <v>0.25417684800000001</v>
      </c>
      <c r="F11" s="813">
        <f>'3'!AD31</f>
        <v>0.20855606900000001</v>
      </c>
      <c r="G11" s="813">
        <f>'3'!AK31</f>
        <v>0.28710945186070491</v>
      </c>
      <c r="H11" s="813">
        <f>'3'!AR31</f>
        <v>0.2616848959344808</v>
      </c>
      <c r="I11" s="813">
        <f>'3'!AY31</f>
        <v>0.33192668400000003</v>
      </c>
      <c r="J11" s="813">
        <f>'3'!BF31</f>
        <v>0.25596323900000001</v>
      </c>
      <c r="K11" s="813">
        <f>'3'!BM31</f>
        <v>0.23254057429880823</v>
      </c>
      <c r="L11" s="813">
        <f>'3'!BT31</f>
        <v>0.30748518398416647</v>
      </c>
      <c r="M11" s="813">
        <f>'3'!CA31</f>
        <v>0.21771293700000002</v>
      </c>
      <c r="N11" s="813">
        <f>'3'!CH31</f>
        <v>0.3095209999066878</v>
      </c>
      <c r="O11" s="813">
        <f>'3'!CO31</f>
        <v>0.33574228956268592</v>
      </c>
    </row>
    <row r="12" spans="1:15">
      <c r="A12" s="794">
        <f t="shared" si="0"/>
        <v>1988</v>
      </c>
      <c r="B12" s="813">
        <f>'3'!B32</f>
        <v>0.30099364240621584</v>
      </c>
      <c r="C12" s="813">
        <f>'3'!I32</f>
        <v>0.23210529999999999</v>
      </c>
      <c r="D12" s="813">
        <f>'3'!P32</f>
        <v>0.28243779974650335</v>
      </c>
      <c r="E12" s="813">
        <f>'3'!W32</f>
        <v>0.25053881608685585</v>
      </c>
      <c r="F12" s="813">
        <f>'3'!AD32</f>
        <v>0.20882720978214489</v>
      </c>
      <c r="G12" s="813">
        <f>'3'!AK32</f>
        <v>0.2869046338738796</v>
      </c>
      <c r="H12" s="813">
        <f>'3'!AR32</f>
        <v>0.25952843360578598</v>
      </c>
      <c r="I12" s="813">
        <f>'3'!AY32</f>
        <v>0.31700736547896857</v>
      </c>
      <c r="J12" s="813">
        <f>'3'!BF32</f>
        <v>0.25837329186951513</v>
      </c>
      <c r="K12" s="813">
        <f>'3'!BM32</f>
        <v>0.23221502798668936</v>
      </c>
      <c r="L12" s="813">
        <f>'3'!BT32</f>
        <v>0.30601103557386256</v>
      </c>
      <c r="M12" s="813">
        <f>'3'!CA32</f>
        <v>0.21994855533167129</v>
      </c>
      <c r="N12" s="813">
        <f>'3'!CH32</f>
        <v>0.31596695601431979</v>
      </c>
      <c r="O12" s="813">
        <f>'3'!CO32</f>
        <v>0.33642218315872963</v>
      </c>
    </row>
    <row r="13" spans="1:15">
      <c r="A13" s="794">
        <f t="shared" si="0"/>
        <v>1989</v>
      </c>
      <c r="B13" s="813">
        <f>'3'!B33</f>
        <v>0.30397207999999998</v>
      </c>
      <c r="C13" s="813">
        <f>'3'!I33</f>
        <v>0.22994124246397404</v>
      </c>
      <c r="D13" s="813">
        <f>'3'!P33</f>
        <v>0.2820191021094503</v>
      </c>
      <c r="E13" s="813">
        <f>'3'!W33</f>
        <v>0.24695285530570185</v>
      </c>
      <c r="F13" s="813">
        <f>'3'!AD33</f>
        <v>0.20909870307056827</v>
      </c>
      <c r="G13" s="813">
        <f>'3'!AK33</f>
        <v>0.28669996199999997</v>
      </c>
      <c r="H13" s="813">
        <f>'3'!AR33</f>
        <v>0.25738974200000003</v>
      </c>
      <c r="I13" s="813">
        <f>'3'!AY33</f>
        <v>0.302758635</v>
      </c>
      <c r="J13" s="813">
        <f>'3'!BF33</f>
        <v>0.26080603688363879</v>
      </c>
      <c r="K13" s="813">
        <f>'3'!BM33</f>
        <v>0.23188993742471925</v>
      </c>
      <c r="L13" s="813">
        <f>'3'!BT33</f>
        <v>0.3045439545399683</v>
      </c>
      <c r="M13" s="813">
        <f>'3'!CA33</f>
        <v>0.22220713044943793</v>
      </c>
      <c r="N13" s="813">
        <f>'3'!CH33</f>
        <v>0.32254715293325065</v>
      </c>
      <c r="O13" s="813">
        <f>'3'!CO33</f>
        <v>0.33710345357061189</v>
      </c>
    </row>
    <row r="14" spans="1:15">
      <c r="A14" s="794">
        <f t="shared" si="0"/>
        <v>1990</v>
      </c>
      <c r="B14" s="813">
        <f>'3'!B34</f>
        <v>0.30533494737579725</v>
      </c>
      <c r="C14" s="813">
        <f>'3'!I34</f>
        <v>0.22779736174002102</v>
      </c>
      <c r="D14" s="813">
        <f>'3'!P34</f>
        <v>0.28160102516733054</v>
      </c>
      <c r="E14" s="813">
        <f>'3'!W34</f>
        <v>0.2434182203626947</v>
      </c>
      <c r="F14" s="813">
        <f>'3'!AD34</f>
        <v>0.20937054932355856</v>
      </c>
      <c r="G14" s="813">
        <f>'3'!AK34</f>
        <v>0.28702355470939056</v>
      </c>
      <c r="H14" s="813">
        <f>'3'!AR34</f>
        <v>0.26034592735306789</v>
      </c>
      <c r="I14" s="813">
        <f>'3'!AY34</f>
        <v>0.29643514860532372</v>
      </c>
      <c r="J14" s="813">
        <f>'3'!BF34</f>
        <v>0.26326168770300618</v>
      </c>
      <c r="K14" s="813">
        <f>'3'!BM34</f>
        <v>0.2315653019748683</v>
      </c>
      <c r="L14" s="813">
        <f>'3'!BT34</f>
        <v>0.30308390699999999</v>
      </c>
      <c r="M14" s="813">
        <f>'3'!CA34</f>
        <v>0.22448889808854169</v>
      </c>
      <c r="N14" s="813">
        <f>'3'!CH34</f>
        <v>0.32926438630699978</v>
      </c>
      <c r="O14" s="813">
        <f>'3'!CO34</f>
        <v>0.33778610358644817</v>
      </c>
    </row>
    <row r="15" spans="1:15">
      <c r="A15" s="794">
        <f t="shared" si="0"/>
        <v>1991</v>
      </c>
      <c r="B15" s="813">
        <f>'3'!B35</f>
        <v>0.30670392520583101</v>
      </c>
      <c r="C15" s="813">
        <f>'3'!I35</f>
        <v>0.22567346970756713</v>
      </c>
      <c r="D15" s="813">
        <f>'3'!P35</f>
        <v>0.28118356799999999</v>
      </c>
      <c r="E15" s="813">
        <f>'3'!W35</f>
        <v>0.23993417663137798</v>
      </c>
      <c r="F15" s="813">
        <f>'3'!AD35</f>
        <v>0.20964274899999999</v>
      </c>
      <c r="G15" s="813">
        <f>'3'!AK35</f>
        <v>0.28734751265162189</v>
      </c>
      <c r="H15" s="813">
        <f>'3'!AR35</f>
        <v>0.26333606523188052</v>
      </c>
      <c r="I15" s="813">
        <f>'3'!AY35</f>
        <v>0.29024373600000003</v>
      </c>
      <c r="J15" s="813">
        <f>'3'!BF35</f>
        <v>0.26574046000000001</v>
      </c>
      <c r="K15" s="813">
        <f>'3'!BM35</f>
        <v>0.23124112100000002</v>
      </c>
      <c r="L15" s="813">
        <f>'3'!BT35</f>
        <v>0.31255501483358616</v>
      </c>
      <c r="M15" s="813">
        <f>'3'!CA35</f>
        <v>0.22679409640490739</v>
      </c>
      <c r="N15" s="813">
        <f>'3'!CH35</f>
        <v>0.33612150999999996</v>
      </c>
      <c r="O15" s="813">
        <f>'3'!CO35</f>
        <v>0.33847013599999998</v>
      </c>
    </row>
    <row r="16" spans="1:15">
      <c r="A16" s="794">
        <f t="shared" si="0"/>
        <v>1992</v>
      </c>
      <c r="B16" s="813">
        <f>'3'!B36</f>
        <v>0.30807904088649485</v>
      </c>
      <c r="C16" s="813">
        <f>'3'!I36</f>
        <v>0.22356937999999998</v>
      </c>
      <c r="D16" s="813">
        <f>'3'!P36</f>
        <v>0.28214989759215497</v>
      </c>
      <c r="E16" s="813">
        <f>'3'!W36</f>
        <v>0.23649999999999999</v>
      </c>
      <c r="F16" s="813">
        <f>'3'!AD36</f>
        <v>0.21138801295856111</v>
      </c>
      <c r="G16" s="813">
        <f>'3'!AK36</f>
        <v>0.28767183623892528</v>
      </c>
      <c r="H16" s="813">
        <f>'3'!AR36</f>
        <v>0.26636054558966032</v>
      </c>
      <c r="I16" s="813">
        <f>'3'!AY36</f>
        <v>0.31356465381106968</v>
      </c>
      <c r="J16" s="813">
        <f>'3'!BF36</f>
        <v>0.26292842669838651</v>
      </c>
      <c r="K16" s="813">
        <f>'3'!BM36</f>
        <v>0.23282834028626678</v>
      </c>
      <c r="L16" s="813">
        <f>'3'!BT36</f>
        <v>0.32232208652907218</v>
      </c>
      <c r="M16" s="813">
        <f>'3'!CA36</f>
        <v>0.22912296600000001</v>
      </c>
      <c r="N16" s="813">
        <f>'3'!CH36</f>
        <v>0.33721428572398121</v>
      </c>
      <c r="O16" s="813">
        <f>'3'!CO36</f>
        <v>0.34402986682637587</v>
      </c>
    </row>
    <row r="17" spans="1:15">
      <c r="A17" s="794">
        <f t="shared" si="0"/>
        <v>1993</v>
      </c>
      <c r="B17" s="813">
        <f>'3'!B37</f>
        <v>0.30946032193701473</v>
      </c>
      <c r="C17" s="813">
        <f>'3'!I37</f>
        <v>0.23694387178004647</v>
      </c>
      <c r="D17" s="813">
        <f>'3'!P37</f>
        <v>0.28311954812118872</v>
      </c>
      <c r="E17" s="813">
        <f>'3'!W37</f>
        <v>0.23012996608625111</v>
      </c>
      <c r="F17" s="813">
        <f>'3'!AD37</f>
        <v>0.21314780614028678</v>
      </c>
      <c r="G17" s="813">
        <f>'3'!AK37</f>
        <v>0.28799652588399721</v>
      </c>
      <c r="H17" s="813">
        <f>'3'!AR37</f>
        <v>0.26941976285833968</v>
      </c>
      <c r="I17" s="813">
        <f>'3'!AY37</f>
        <v>0.33875939399999999</v>
      </c>
      <c r="J17" s="813">
        <f>'3'!BF37</f>
        <v>0.2601461499919463</v>
      </c>
      <c r="K17" s="813">
        <f>'3'!BM37</f>
        <v>0.23442645411002672</v>
      </c>
      <c r="L17" s="813">
        <f>'3'!BT37</f>
        <v>0.33239437069909028</v>
      </c>
      <c r="M17" s="813">
        <f>'3'!CA37</f>
        <v>0.22649697604186553</v>
      </c>
      <c r="N17" s="813">
        <f>'3'!CH37</f>
        <v>0.33831061420715042</v>
      </c>
      <c r="O17" s="813">
        <f>'3'!CO37</f>
        <v>0.34968092212594476</v>
      </c>
    </row>
    <row r="18" spans="1:15">
      <c r="A18" s="794">
        <f t="shared" si="0"/>
        <v>1994</v>
      </c>
      <c r="B18" s="813">
        <f>'3'!B38</f>
        <v>0.31084779600000001</v>
      </c>
      <c r="C18" s="813">
        <f>'3'!I38</f>
        <v>0.25111845984507858</v>
      </c>
      <c r="D18" s="813">
        <f>'3'!P38</f>
        <v>0.28409253099999998</v>
      </c>
      <c r="E18" s="813">
        <f>'3'!W38</f>
        <v>0.22393150651526039</v>
      </c>
      <c r="F18" s="813">
        <f>'3'!AD38</f>
        <v>0.21492224950013328</v>
      </c>
      <c r="G18" s="813">
        <f>'3'!AK38</f>
        <v>0.28832158199999997</v>
      </c>
      <c r="H18" s="813">
        <f>'3'!AR38</f>
        <v>0.27251411600000003</v>
      </c>
      <c r="I18" s="813">
        <f>'3'!AY38</f>
        <v>0.33833664271595248</v>
      </c>
      <c r="J18" s="813">
        <f>'3'!BF38</f>
        <v>0.25739331500000001</v>
      </c>
      <c r="K18" s="813">
        <f>'3'!BM38</f>
        <v>0.23603553725045381</v>
      </c>
      <c r="L18" s="813">
        <f>'3'!BT38</f>
        <v>0.34278140496735349</v>
      </c>
      <c r="M18" s="813">
        <f>'3'!CA38</f>
        <v>0.22390108268810296</v>
      </c>
      <c r="N18" s="813">
        <f>'3'!CH38</f>
        <v>0.33941050699999997</v>
      </c>
      <c r="O18" s="813">
        <f>'3'!CO38</f>
        <v>0.35542480199999998</v>
      </c>
    </row>
    <row r="19" spans="1:15">
      <c r="A19" s="794">
        <f t="shared" si="0"/>
        <v>1995</v>
      </c>
      <c r="B19" s="813">
        <f>'3'!B39</f>
        <v>0.31173336334161522</v>
      </c>
      <c r="C19" s="813">
        <f>'3'!I39</f>
        <v>0.26614100800000001</v>
      </c>
      <c r="D19" s="813">
        <f>'3'!P39</f>
        <v>0.28651449346606933</v>
      </c>
      <c r="E19" s="813">
        <f>'3'!W39</f>
        <v>0.21790000000000001</v>
      </c>
      <c r="F19" s="813">
        <f>'3'!AD39</f>
        <v>0.21671146499999999</v>
      </c>
      <c r="G19" s="813">
        <f>'3'!AK39</f>
        <v>0.28648911430873503</v>
      </c>
      <c r="H19" s="813">
        <f>'3'!AR39</f>
        <v>0.27287721834010076</v>
      </c>
      <c r="I19" s="813">
        <f>'3'!AY39</f>
        <v>0.33791441900000002</v>
      </c>
      <c r="J19" s="813">
        <f>'3'!BF39</f>
        <v>0.25181832422441691</v>
      </c>
      <c r="K19" s="813">
        <f>'3'!BM39</f>
        <v>0.23765566499999999</v>
      </c>
      <c r="L19" s="813">
        <f>'3'!BT39</f>
        <v>0.35349302500000002</v>
      </c>
      <c r="M19" s="813">
        <f>'3'!CA39</f>
        <v>0.22133494100000001</v>
      </c>
      <c r="N19" s="813">
        <f>'3'!CH39</f>
        <v>0.34424253200000005</v>
      </c>
      <c r="O19" s="813">
        <f>'3'!CO39</f>
        <v>0.36098562373752746</v>
      </c>
    </row>
    <row r="20" spans="1:15">
      <c r="A20" s="794">
        <f t="shared" si="0"/>
        <v>1996</v>
      </c>
      <c r="B20" s="813">
        <f>'3'!B40</f>
        <v>0.31262145355624615</v>
      </c>
      <c r="C20" s="813">
        <f>'3'!I40</f>
        <v>0.25804743789001278</v>
      </c>
      <c r="D20" s="813">
        <f>'3'!P40</f>
        <v>0.28895710378995598</v>
      </c>
      <c r="E20" s="813">
        <f>'3'!W40</f>
        <v>0.21924333449492575</v>
      </c>
      <c r="F20" s="813">
        <f>'3'!AD40</f>
        <v>0.22231210974223067</v>
      </c>
      <c r="G20" s="813">
        <f>'3'!AK40</f>
        <v>0.28466829311932484</v>
      </c>
      <c r="H20" s="813">
        <f>'3'!AR40</f>
        <v>0.27324080448379789</v>
      </c>
      <c r="I20" s="813">
        <f>'3'!AY40</f>
        <v>0.34057725091044999</v>
      </c>
      <c r="J20" s="813">
        <f>'3'!BF40</f>
        <v>0.24636408453418282</v>
      </c>
      <c r="K20" s="813">
        <f>'3'!BM40</f>
        <v>0.24015155425969495</v>
      </c>
      <c r="L20" s="813">
        <f>'3'!BT40</f>
        <v>0.34988136925229768</v>
      </c>
      <c r="M20" s="813">
        <f>'3'!CA40</f>
        <v>0.22713581354790707</v>
      </c>
      <c r="N20" s="813">
        <f>'3'!CH40</f>
        <v>0.34495468604042828</v>
      </c>
      <c r="O20" s="813">
        <f>'3'!CO40</f>
        <v>0.36663344767136358</v>
      </c>
    </row>
    <row r="21" spans="1:15">
      <c r="A21" s="794">
        <f t="shared" si="0"/>
        <v>1997</v>
      </c>
      <c r="B21" s="813">
        <f>'3'!B41</f>
        <v>0.3135120738312494</v>
      </c>
      <c r="C21" s="813">
        <f>'3'!I41</f>
        <v>0.25019999999999998</v>
      </c>
      <c r="D21" s="813">
        <f>'3'!P41</f>
        <v>0.29142053800000001</v>
      </c>
      <c r="E21" s="813">
        <f>'3'!W41</f>
        <v>0.22059495052984809</v>
      </c>
      <c r="F21" s="813">
        <f>'3'!AD41</f>
        <v>0.22805749634908157</v>
      </c>
      <c r="G21" s="813">
        <f>'3'!AK41</f>
        <v>0.28285904441081605</v>
      </c>
      <c r="H21" s="813">
        <f>'3'!AR41</f>
        <v>0.27360487507571934</v>
      </c>
      <c r="I21" s="813">
        <f>'3'!AY41</f>
        <v>0.34326106645872251</v>
      </c>
      <c r="J21" s="813">
        <f>'3'!BF41</f>
        <v>0.2410279805304209</v>
      </c>
      <c r="K21" s="813">
        <f>'3'!BM41</f>
        <v>0.2426736556578494</v>
      </c>
      <c r="L21" s="813">
        <f>'3'!BT41</f>
        <v>0.34630661397028323</v>
      </c>
      <c r="M21" s="813">
        <f>'3'!CA41</f>
        <v>0.23308871867668468</v>
      </c>
      <c r="N21" s="813">
        <f>'3'!CH41</f>
        <v>0.34566831335429066</v>
      </c>
      <c r="O21" s="813">
        <f>'3'!CO41</f>
        <v>0.37236963500000003</v>
      </c>
    </row>
    <row r="22" spans="1:15">
      <c r="A22" s="794">
        <f t="shared" si="0"/>
        <v>1998</v>
      </c>
      <c r="B22" s="813">
        <f>'3'!B42</f>
        <v>0.31440523137445747</v>
      </c>
      <c r="C22" s="813">
        <f>'3'!I42</f>
        <v>0.25942254068211729</v>
      </c>
      <c r="D22" s="813">
        <f>'3'!P42</f>
        <v>0.30486392600000001</v>
      </c>
      <c r="E22" s="813">
        <f>'3'!W42</f>
        <v>0.22195489915973879</v>
      </c>
      <c r="F22" s="813">
        <f>'3'!AD42</f>
        <v>0.23395136549833853</v>
      </c>
      <c r="G22" s="813">
        <f>'3'!AK42</f>
        <v>0.28106129463270579</v>
      </c>
      <c r="H22" s="813">
        <f>'3'!AR42</f>
        <v>0.27396943076135205</v>
      </c>
      <c r="I22" s="813">
        <f>'3'!AY42</f>
        <v>0.34596603100000001</v>
      </c>
      <c r="J22" s="813">
        <f>'3'!BF42</f>
        <v>0.23580745346228579</v>
      </c>
      <c r="K22" s="813">
        <f>'3'!BM42</f>
        <v>0.24522224447759136</v>
      </c>
      <c r="L22" s="813">
        <f>'3'!BT42</f>
        <v>0.34276838214007072</v>
      </c>
      <c r="M22" s="813">
        <f>'3'!CA42</f>
        <v>0.23919764094304483</v>
      </c>
      <c r="N22" s="813">
        <f>'3'!CH42</f>
        <v>0.34638341698943143</v>
      </c>
      <c r="O22" s="813">
        <f>'3'!CO42</f>
        <v>0.37097453639816408</v>
      </c>
    </row>
    <row r="23" spans="1:15">
      <c r="A23" s="794">
        <f t="shared" si="0"/>
        <v>1999</v>
      </c>
      <c r="B23" s="813">
        <f>'3'!B43</f>
        <v>0.31530093341423704</v>
      </c>
      <c r="C23" s="813">
        <f>'3'!I43</f>
        <v>0.26898503043151401</v>
      </c>
      <c r="D23" s="813">
        <f>'3'!P43</f>
        <v>0.30974292164987405</v>
      </c>
      <c r="E23" s="813">
        <f>'3'!W43</f>
        <v>0.22332323175431906</v>
      </c>
      <c r="F23" s="813">
        <f>'3'!AD43</f>
        <v>0.23999755454106389</v>
      </c>
      <c r="G23" s="813">
        <f>'3'!AK43</f>
        <v>0.27927497070195151</v>
      </c>
      <c r="H23" s="813">
        <f>'3'!AR43</f>
        <v>0.27433447218704288</v>
      </c>
      <c r="I23" s="813">
        <f>'3'!AY43</f>
        <v>0.33967583272658658</v>
      </c>
      <c r="J23" s="813">
        <f>'3'!BF43</f>
        <v>0.23069999999999999</v>
      </c>
      <c r="K23" s="813">
        <f>'3'!BM43</f>
        <v>0.2477975988931064</v>
      </c>
      <c r="L23" s="813">
        <f>'3'!BT43</f>
        <v>0.33926630059974383</v>
      </c>
      <c r="M23" s="813">
        <f>'3'!CA43</f>
        <v>0.24546666933323757</v>
      </c>
      <c r="N23" s="813">
        <f>'3'!CH43</f>
        <v>0.34710000000000002</v>
      </c>
      <c r="O23" s="813">
        <f>'3'!CO43</f>
        <v>0.36958466459230155</v>
      </c>
    </row>
    <row r="24" spans="1:15">
      <c r="A24" s="794">
        <f t="shared" si="0"/>
        <v>2000</v>
      </c>
      <c r="B24" s="813">
        <f>'3'!B44</f>
        <v>0.31619918719954759</v>
      </c>
      <c r="C24" s="813">
        <f>'3'!I44</f>
        <v>0.27889999999999998</v>
      </c>
      <c r="D24" s="813">
        <f>'3'!P44</f>
        <v>0.31469999999999998</v>
      </c>
      <c r="E24" s="813">
        <f>'3'!W44</f>
        <v>0.22470000000000001</v>
      </c>
      <c r="F24" s="813">
        <f>'3'!AD44</f>
        <v>0.2462</v>
      </c>
      <c r="G24" s="813">
        <f>'3'!AK44</f>
        <v>0.27750000000000002</v>
      </c>
      <c r="H24" s="813">
        <f>'3'!AR44</f>
        <v>0.2747</v>
      </c>
      <c r="I24" s="813">
        <f>'3'!AY44</f>
        <v>0.33350000000000002</v>
      </c>
      <c r="J24" s="813">
        <f>'3'!BF44</f>
        <v>0.2368259157608773</v>
      </c>
      <c r="K24" s="813">
        <f>'3'!BM44</f>
        <v>0.25040000000000001</v>
      </c>
      <c r="L24" s="813">
        <f>'3'!BT44</f>
        <v>0.33579999999999999</v>
      </c>
      <c r="M24" s="813">
        <f>'3'!CA44</f>
        <v>0.25190000000000001</v>
      </c>
      <c r="N24" s="813">
        <f>'3'!CH44</f>
        <v>0.34659855323620098</v>
      </c>
      <c r="O24" s="813">
        <f>'3'!CO44</f>
        <v>0.36820000000000003</v>
      </c>
    </row>
    <row r="25" spans="1:15">
      <c r="A25" s="794">
        <f t="shared" si="0"/>
        <v>2001</v>
      </c>
      <c r="B25" s="813">
        <f>'3'!B45</f>
        <v>0.31709999999999999</v>
      </c>
      <c r="C25" s="813">
        <f>'3'!I45</f>
        <v>0.27889999999999998</v>
      </c>
      <c r="D25" s="813">
        <f>'3'!P45</f>
        <v>0.3155961647426106</v>
      </c>
      <c r="E25" s="813">
        <f>'3'!W45</f>
        <v>0.22573220948179121</v>
      </c>
      <c r="F25" s="813">
        <f>'3'!AD45</f>
        <v>0.24766192706835372</v>
      </c>
      <c r="G25" s="813">
        <f>'3'!AK45</f>
        <v>0.27819649495985976</v>
      </c>
      <c r="H25" s="813">
        <f>'3'!AR45</f>
        <v>0.27552130927668961</v>
      </c>
      <c r="I25" s="813">
        <f>'3'!AY45</f>
        <v>0.33461935192801828</v>
      </c>
      <c r="J25" s="813">
        <f>'3'!BF45</f>
        <v>0.24311449664489881</v>
      </c>
      <c r="K25" s="813">
        <f>'3'!BM45</f>
        <v>0.2516899971132141</v>
      </c>
      <c r="L25" s="813">
        <f>'3'!BT45</f>
        <v>0.33047465456243752</v>
      </c>
      <c r="M25" s="813">
        <f>'3'!CA45</f>
        <v>0.24878385069864103</v>
      </c>
      <c r="N25" s="813">
        <f>'3'!CH45</f>
        <v>0.34609783090010848</v>
      </c>
      <c r="O25" s="813">
        <f>'3'!CO45</f>
        <v>0.36924553820878775</v>
      </c>
    </row>
    <row r="26" spans="1:15">
      <c r="A26" s="794">
        <f t="shared" si="0"/>
        <v>2002</v>
      </c>
      <c r="B26" s="813">
        <f>'3'!B46</f>
        <v>0.31459006659460814</v>
      </c>
      <c r="C26" s="813">
        <f>'3'!I46</f>
        <v>0.27889999999999998</v>
      </c>
      <c r="D26" s="813">
        <f>'3'!P46</f>
        <v>0.31649488147519866</v>
      </c>
      <c r="E26" s="813">
        <f>'3'!W46</f>
        <v>0.22676916064766917</v>
      </c>
      <c r="F26" s="813">
        <f>'3'!AD46</f>
        <v>0.24913253500897869</v>
      </c>
      <c r="G26" s="813">
        <f>'3'!AK46</f>
        <v>0.27889473804667125</v>
      </c>
      <c r="H26" s="813">
        <f>'3'!AR46</f>
        <v>0.27634507413739079</v>
      </c>
      <c r="I26" s="813">
        <f>'3'!AY46</f>
        <v>0.33546133069522999</v>
      </c>
      <c r="J26" s="813">
        <f>'3'!BF46</f>
        <v>0.24957006199684828</v>
      </c>
      <c r="K26" s="813">
        <f>'3'!BM46</f>
        <v>0.25298663996345733</v>
      </c>
      <c r="L26" s="813">
        <f>'3'!BT46</f>
        <v>0.32523376208505778</v>
      </c>
      <c r="M26" s="813">
        <f>'3'!CA46</f>
        <v>0.24570624997397267</v>
      </c>
      <c r="N26" s="813">
        <f>'3'!CH46</f>
        <v>0.34559783194515969</v>
      </c>
      <c r="O26" s="813">
        <f>'3'!CO46</f>
        <v>0.37029404532074234</v>
      </c>
    </row>
    <row r="27" spans="1:15">
      <c r="A27" s="794">
        <f t="shared" si="0"/>
        <v>2003</v>
      </c>
      <c r="B27" s="813">
        <f>'3'!B47</f>
        <v>0.31209999999999999</v>
      </c>
      <c r="C27" s="813">
        <f>'3'!I47</f>
        <v>0.27889999999999998</v>
      </c>
      <c r="D27" s="813">
        <f>'3'!P47</f>
        <v>0.31739615746501371</v>
      </c>
      <c r="E27" s="813">
        <f>'3'!W47</f>
        <v>0.22781087527961555</v>
      </c>
      <c r="F27" s="813">
        <f>'3'!AD47</f>
        <v>0.25061187536859364</v>
      </c>
      <c r="G27" s="813">
        <f>'3'!AK47</f>
        <v>0.27959473364804394</v>
      </c>
      <c r="H27" s="813">
        <f>'3'!AR47</f>
        <v>0.27717130192390887</v>
      </c>
      <c r="I27" s="813">
        <f>'3'!AY47</f>
        <v>0.33609420481781144</v>
      </c>
      <c r="J27" s="813">
        <f>'3'!BF47</f>
        <v>0.2561970458556676</v>
      </c>
      <c r="K27" s="813">
        <f>'3'!BM47</f>
        <v>0.25428996278787663</v>
      </c>
      <c r="L27" s="813">
        <f>'3'!BT47</f>
        <v>0.3200759832552158</v>
      </c>
      <c r="M27" s="813">
        <f>'3'!CA47</f>
        <v>0.24266672095771255</v>
      </c>
      <c r="N27" s="813">
        <f>'3'!CH47</f>
        <v>0.34509855532630385</v>
      </c>
      <c r="O27" s="813">
        <f>'3'!CO47</f>
        <v>0.37134552976634094</v>
      </c>
    </row>
    <row r="28" spans="1:15">
      <c r="A28" s="794">
        <f t="shared" si="0"/>
        <v>2004</v>
      </c>
      <c r="B28" s="813">
        <f>'3'!B48</f>
        <v>0.31209999999999999</v>
      </c>
      <c r="C28" s="813">
        <f>'3'!I48</f>
        <v>0.27889999999999998</v>
      </c>
      <c r="D28" s="813">
        <f>'3'!P48</f>
        <v>0.31830000000000003</v>
      </c>
      <c r="E28" s="813">
        <f>'3'!W48</f>
        <v>0.22850000000000001</v>
      </c>
      <c r="F28" s="813">
        <f>'3'!AD48</f>
        <v>0.25209999999999999</v>
      </c>
      <c r="G28" s="813">
        <f>'3'!AK48</f>
        <v>0.28029648616259961</v>
      </c>
      <c r="H28" s="813">
        <f>'3'!AR48</f>
        <v>0.27800000000000002</v>
      </c>
      <c r="I28" s="813">
        <f>'3'!AY48</f>
        <v>0.33800000000000002</v>
      </c>
      <c r="J28" s="813">
        <f>'3'!BF48</f>
        <v>0.26300000000000001</v>
      </c>
      <c r="K28" s="813">
        <f>'3'!BM48</f>
        <v>0.25559999999999999</v>
      </c>
      <c r="L28" s="813">
        <f>'3'!BT48</f>
        <v>0.315</v>
      </c>
      <c r="M28" s="813">
        <f>'3'!CA48</f>
        <v>0.23966479268071594</v>
      </c>
      <c r="N28" s="813">
        <f>'3'!CH48</f>
        <v>0.34460000000000002</v>
      </c>
      <c r="O28" s="813">
        <f>'3'!CO48</f>
        <v>0.37240000000000001</v>
      </c>
    </row>
    <row r="29" spans="1:15">
      <c r="A29" s="794">
        <f t="shared" si="0"/>
        <v>2005</v>
      </c>
      <c r="B29" s="813">
        <f>'3'!B49</f>
        <v>0.31209999999999999</v>
      </c>
      <c r="C29" s="813">
        <f>'3'!I49</f>
        <v>0.27889999999999998</v>
      </c>
      <c r="D29" s="813">
        <f>'3'!P49</f>
        <v>0.31830000000000003</v>
      </c>
      <c r="E29" s="813">
        <f>'3'!W49</f>
        <v>0.22850000000000001</v>
      </c>
      <c r="F29" s="813">
        <f>'3'!AD49</f>
        <v>0.25209999999999999</v>
      </c>
      <c r="G29" s="813">
        <f>'3'!AK49</f>
        <v>0.28100000000000003</v>
      </c>
      <c r="H29" s="813">
        <f>'3'!AR49</f>
        <v>0.27800000000000002</v>
      </c>
      <c r="I29" s="813">
        <f>'3'!AY49</f>
        <v>0.33800000000000002</v>
      </c>
      <c r="J29" s="813">
        <f>'3'!BF49</f>
        <v>0.26300000000000001</v>
      </c>
      <c r="K29" s="813">
        <f>'3'!BM49</f>
        <v>0.25559999999999999</v>
      </c>
      <c r="L29" s="813">
        <f>'3'!BT49</f>
        <v>0.315</v>
      </c>
      <c r="M29" s="813">
        <f>'3'!CA49</f>
        <v>0.23669999999999999</v>
      </c>
      <c r="N29" s="813">
        <f>'3'!CH49</f>
        <v>0.34460000000000002</v>
      </c>
      <c r="O29" s="813">
        <f>'3'!CO49</f>
        <v>0.37240000000000001</v>
      </c>
    </row>
    <row r="30" spans="1:15">
      <c r="A30" s="794">
        <f t="shared" si="0"/>
        <v>2006</v>
      </c>
      <c r="B30" s="813">
        <f>'3'!B50</f>
        <v>0.31209999999999999</v>
      </c>
      <c r="C30" s="813">
        <f>'3'!I50</f>
        <v>0.27889999999999998</v>
      </c>
      <c r="D30" s="813">
        <f>'3'!P50</f>
        <v>0.31830000000000003</v>
      </c>
      <c r="E30" s="813">
        <f>'3'!W50</f>
        <v>0.22850000000000001</v>
      </c>
      <c r="F30" s="813">
        <f>'3'!AD50</f>
        <v>0.25209999999999999</v>
      </c>
      <c r="G30" s="813">
        <f>'3'!AK50</f>
        <v>0.28100000000000003</v>
      </c>
      <c r="H30" s="813">
        <f>'3'!AR50</f>
        <v>0.27800000000000002</v>
      </c>
      <c r="I30" s="813">
        <f>'3'!AY50</f>
        <v>0.33800000000000002</v>
      </c>
      <c r="J30" s="813">
        <f>'3'!BF50</f>
        <v>0.26300000000000001</v>
      </c>
      <c r="K30" s="813">
        <f>'3'!BM50</f>
        <v>0.25559999999999999</v>
      </c>
      <c r="L30" s="813">
        <f>'3'!BT50</f>
        <v>0.315</v>
      </c>
      <c r="M30" s="813">
        <f>'3'!CA50</f>
        <v>0.23669999999999999</v>
      </c>
      <c r="N30" s="813">
        <f>'3'!CH50</f>
        <v>0.34460000000000002</v>
      </c>
      <c r="O30" s="813">
        <f>'3'!CO50</f>
        <v>0.37240000000000001</v>
      </c>
    </row>
    <row r="31" spans="1:15">
      <c r="A31" s="794">
        <f t="shared" si="0"/>
        <v>2007</v>
      </c>
      <c r="B31" s="813">
        <f>'3'!B51</f>
        <v>0.31209999999999999</v>
      </c>
      <c r="C31" s="813">
        <f>'3'!I51</f>
        <v>0.27889999999999998</v>
      </c>
      <c r="D31" s="813">
        <f>'3'!P51</f>
        <v>0.31830000000000003</v>
      </c>
      <c r="E31" s="813">
        <f>'3'!W51</f>
        <v>0.22850000000000001</v>
      </c>
      <c r="F31" s="813">
        <f>'3'!AD51</f>
        <v>0.25209999999999999</v>
      </c>
      <c r="G31" s="813">
        <f>'3'!AK51</f>
        <v>0.28100000000000003</v>
      </c>
      <c r="H31" s="813">
        <f>'3'!AR51</f>
        <v>0.27800000000000002</v>
      </c>
      <c r="I31" s="813">
        <f>'3'!AY51</f>
        <v>0.33800000000000002</v>
      </c>
      <c r="J31" s="813">
        <f>'3'!BF51</f>
        <v>0.26300000000000001</v>
      </c>
      <c r="K31" s="813">
        <f>'3'!BM51</f>
        <v>0.25559999999999999</v>
      </c>
      <c r="L31" s="813">
        <f>'3'!BT51</f>
        <v>0.315</v>
      </c>
      <c r="M31" s="813">
        <f>'3'!CA51</f>
        <v>0.23669999999999999</v>
      </c>
      <c r="N31" s="813">
        <f>'3'!CH51</f>
        <v>0.34460000000000002</v>
      </c>
      <c r="O31" s="813">
        <f>'3'!CO51</f>
        <v>0.37240000000000001</v>
      </c>
    </row>
    <row r="32" spans="1:15">
      <c r="A32" s="794">
        <f t="shared" si="0"/>
        <v>2008</v>
      </c>
      <c r="B32" s="813">
        <f>'3'!B52</f>
        <v>0.31209999999999999</v>
      </c>
      <c r="C32" s="813">
        <f>'3'!I52</f>
        <v>0.27889999999999998</v>
      </c>
      <c r="D32" s="813">
        <f>'3'!P52</f>
        <v>0.31830000000000003</v>
      </c>
      <c r="E32" s="813">
        <f>'3'!W52</f>
        <v>0.22850000000000001</v>
      </c>
      <c r="F32" s="813">
        <f>'3'!AD52</f>
        <v>0.25209999999999999</v>
      </c>
      <c r="G32" s="813">
        <f>'3'!AK52</f>
        <v>0.28100000000000003</v>
      </c>
      <c r="H32" s="813">
        <f>'3'!AR52</f>
        <v>0.27800000000000002</v>
      </c>
      <c r="I32" s="813">
        <f>'3'!AY52</f>
        <v>0.33800000000000002</v>
      </c>
      <c r="J32" s="813">
        <f>'3'!BF52</f>
        <v>0.26300000000000001</v>
      </c>
      <c r="K32" s="813">
        <f>'3'!BM52</f>
        <v>0.25559999999999999</v>
      </c>
      <c r="L32" s="813">
        <f>'3'!BT52</f>
        <v>0.315</v>
      </c>
      <c r="M32" s="813">
        <f>'3'!CA52</f>
        <v>0.23669999999999999</v>
      </c>
      <c r="N32" s="813">
        <f>'3'!CH52</f>
        <v>0.34460000000000002</v>
      </c>
      <c r="O32" s="813">
        <f>'3'!CO52</f>
        <v>0.37240000000000001</v>
      </c>
    </row>
    <row r="33" spans="1:15">
      <c r="A33" s="794">
        <f t="shared" si="0"/>
        <v>2009</v>
      </c>
      <c r="B33" s="813">
        <f>'3'!B53</f>
        <v>0.31209999999999999</v>
      </c>
      <c r="C33" s="813">
        <f>'3'!I53</f>
        <v>0.27889999999999998</v>
      </c>
      <c r="D33" s="813">
        <f>'3'!P53</f>
        <v>0.31830000000000003</v>
      </c>
      <c r="E33" s="813">
        <f>'3'!W53</f>
        <v>0.22850000000000001</v>
      </c>
      <c r="F33" s="813">
        <f>'3'!AD53</f>
        <v>0.25209999999999999</v>
      </c>
      <c r="G33" s="813">
        <f>'3'!AK53</f>
        <v>0.28100000000000003</v>
      </c>
      <c r="H33" s="813">
        <f>'3'!AR53</f>
        <v>0.27800000000000002</v>
      </c>
      <c r="I33" s="813">
        <f>'3'!AY53</f>
        <v>0.33800000000000002</v>
      </c>
      <c r="J33" s="813">
        <f>'3'!BF53</f>
        <v>0.26300000000000001</v>
      </c>
      <c r="K33" s="813">
        <f>'3'!BM53</f>
        <v>0.25559999999999999</v>
      </c>
      <c r="L33" s="813">
        <f>'3'!BT53</f>
        <v>0.315</v>
      </c>
      <c r="M33" s="813">
        <f>'3'!CA53</f>
        <v>0.23669999999999999</v>
      </c>
      <c r="N33" s="813">
        <f>'3'!CH53</f>
        <v>0.34460000000000002</v>
      </c>
      <c r="O33" s="813">
        <f>'3'!CO53</f>
        <v>0.37240000000000001</v>
      </c>
    </row>
    <row r="34" spans="1:15">
      <c r="A34" s="794" t="s">
        <v>1053</v>
      </c>
    </row>
    <row r="35" spans="1:15">
      <c r="A35" s="794" t="s">
        <v>742</v>
      </c>
      <c r="B35" s="801">
        <f>B33-B4</f>
        <v>3.0803203999999973E-2</v>
      </c>
      <c r="C35" s="801">
        <f t="shared" ref="C35:O35" si="1">C33-C4</f>
        <v>5.223905199999998E-2</v>
      </c>
      <c r="D35" s="801">
        <f t="shared" si="1"/>
        <v>3.4346372000000014E-2</v>
      </c>
      <c r="E35" s="801">
        <f t="shared" si="1"/>
        <v>-2.5676848000000002E-2</v>
      </c>
      <c r="F35" s="801">
        <f t="shared" si="1"/>
        <v>4.354393099999998E-2</v>
      </c>
      <c r="G35" s="801">
        <f t="shared" si="1"/>
        <v>-7.34143399999998E-3</v>
      </c>
      <c r="H35" s="801">
        <f t="shared" si="1"/>
        <v>3.409903100000003E-2</v>
      </c>
      <c r="I35" s="801">
        <f t="shared" si="1"/>
        <v>3.1581176000000044E-2</v>
      </c>
      <c r="J35" s="801">
        <f t="shared" si="1"/>
        <v>3.1847440000000171E-3</v>
      </c>
      <c r="K35" s="801">
        <f t="shared" si="1"/>
        <v>3.1120324899371138E-2</v>
      </c>
      <c r="L35" s="801">
        <f t="shared" si="1"/>
        <v>-3.0049899999999852E-3</v>
      </c>
      <c r="M35" s="801">
        <f t="shared" si="1"/>
        <v>3.6819174900868112E-2</v>
      </c>
      <c r="N35" s="801">
        <f t="shared" si="1"/>
        <v>7.0033515682601966E-2</v>
      </c>
      <c r="O35" s="801">
        <f t="shared" si="1"/>
        <v>6.6485074974157288E-2</v>
      </c>
    </row>
    <row r="36" spans="1:15">
      <c r="A36" s="794" t="s">
        <v>1056</v>
      </c>
      <c r="B36" s="801">
        <f t="shared" ref="B36:O36" si="2">B14-B4</f>
        <v>2.4038151375797234E-2</v>
      </c>
      <c r="C36" s="801">
        <f t="shared" si="2"/>
        <v>1.1364137400210195E-3</v>
      </c>
      <c r="D36" s="801">
        <f t="shared" si="2"/>
        <v>-2.3526028326694703E-3</v>
      </c>
      <c r="E36" s="801">
        <f t="shared" si="2"/>
        <v>-1.0758627637305312E-2</v>
      </c>
      <c r="F36" s="801">
        <f t="shared" si="2"/>
        <v>8.1448032355854738E-4</v>
      </c>
      <c r="G36" s="801">
        <f t="shared" si="2"/>
        <v>-1.3178792906094472E-3</v>
      </c>
      <c r="H36" s="801">
        <f t="shared" si="2"/>
        <v>1.644495835306789E-2</v>
      </c>
      <c r="I36" s="801">
        <f t="shared" si="2"/>
        <v>-9.9836753946762613E-3</v>
      </c>
      <c r="J36" s="801">
        <f t="shared" si="2"/>
        <v>3.4464317030061808E-3</v>
      </c>
      <c r="K36" s="801">
        <f t="shared" si="2"/>
        <v>7.0856268742394424E-3</v>
      </c>
      <c r="L36" s="801">
        <f t="shared" si="2"/>
        <v>-1.4921083000000002E-2</v>
      </c>
      <c r="M36" s="801">
        <f t="shared" si="2"/>
        <v>2.4608072989409813E-2</v>
      </c>
      <c r="N36" s="801">
        <f t="shared" si="2"/>
        <v>5.4697901989601727E-2</v>
      </c>
      <c r="O36" s="801">
        <f t="shared" si="2"/>
        <v>3.1871178560605451E-2</v>
      </c>
    </row>
    <row r="37" spans="1:15">
      <c r="A37" s="794" t="s">
        <v>1057</v>
      </c>
      <c r="B37" s="801">
        <f t="shared" ref="B37:O37" si="3">B24-B14</f>
        <v>1.0864239823750343E-2</v>
      </c>
      <c r="C37" s="801">
        <f t="shared" si="3"/>
        <v>5.1102638259978961E-2</v>
      </c>
      <c r="D37" s="801">
        <f t="shared" si="3"/>
        <v>3.3098974832669437E-2</v>
      </c>
      <c r="E37" s="801">
        <f t="shared" si="3"/>
        <v>-1.8718220362694687E-2</v>
      </c>
      <c r="F37" s="801">
        <f t="shared" si="3"/>
        <v>3.6829450676441444E-2</v>
      </c>
      <c r="G37" s="801">
        <f t="shared" si="3"/>
        <v>-9.5235547093905359E-3</v>
      </c>
      <c r="H37" s="801">
        <f t="shared" si="3"/>
        <v>1.4354072646932114E-2</v>
      </c>
      <c r="I37" s="801">
        <f t="shared" si="3"/>
        <v>3.7064851394676301E-2</v>
      </c>
      <c r="J37" s="801">
        <f t="shared" si="3"/>
        <v>-2.6435771942128872E-2</v>
      </c>
      <c r="K37" s="801">
        <f t="shared" si="3"/>
        <v>1.8834698025131713E-2</v>
      </c>
      <c r="L37" s="801">
        <f t="shared" si="3"/>
        <v>3.2716093000000002E-2</v>
      </c>
      <c r="M37" s="801">
        <f t="shared" si="3"/>
        <v>2.7411101911458319E-2</v>
      </c>
      <c r="N37" s="801">
        <f t="shared" si="3"/>
        <v>1.73341669292012E-2</v>
      </c>
      <c r="O37" s="801">
        <f t="shared" si="3"/>
        <v>3.0413896413551855E-2</v>
      </c>
    </row>
    <row r="38" spans="1:15">
      <c r="A38" s="794" t="s">
        <v>1058</v>
      </c>
      <c r="B38" s="801">
        <f t="shared" ref="B38:N38" si="4">B33-B24</f>
        <v>-4.0991871995476048E-3</v>
      </c>
      <c r="C38" s="801">
        <f t="shared" si="4"/>
        <v>0</v>
      </c>
      <c r="D38" s="801">
        <f t="shared" si="4"/>
        <v>3.6000000000000476E-3</v>
      </c>
      <c r="E38" s="801">
        <f t="shared" si="4"/>
        <v>3.7999999999999978E-3</v>
      </c>
      <c r="F38" s="801">
        <f t="shared" si="4"/>
        <v>5.8999999999999886E-3</v>
      </c>
      <c r="G38" s="801">
        <f t="shared" si="4"/>
        <v>3.5000000000000031E-3</v>
      </c>
      <c r="H38" s="801">
        <f t="shared" si="4"/>
        <v>3.3000000000000251E-3</v>
      </c>
      <c r="I38" s="801">
        <f t="shared" si="4"/>
        <v>4.500000000000004E-3</v>
      </c>
      <c r="J38" s="801">
        <f t="shared" si="4"/>
        <v>2.6174084239122708E-2</v>
      </c>
      <c r="K38" s="801">
        <f t="shared" si="4"/>
        <v>5.1999999999999824E-3</v>
      </c>
      <c r="L38" s="801">
        <f t="shared" si="4"/>
        <v>-2.0799999999999985E-2</v>
      </c>
      <c r="M38" s="801">
        <f t="shared" si="4"/>
        <v>-1.5200000000000019E-2</v>
      </c>
      <c r="N38" s="801">
        <f t="shared" si="4"/>
        <v>-1.9985532362009617E-3</v>
      </c>
      <c r="O38" s="801">
        <f>O33-O24</f>
        <v>4.1999999999999815E-3</v>
      </c>
    </row>
    <row r="39" spans="1:15">
      <c r="A39" s="794" t="s">
        <v>1054</v>
      </c>
    </row>
    <row r="40" spans="1:15">
      <c r="A40" s="794" t="s">
        <v>742</v>
      </c>
      <c r="B40" s="800">
        <f>100*(B33-B4)/B4</f>
        <v>10.950428315578813</v>
      </c>
      <c r="C40" s="800">
        <f t="shared" ref="C40:O40" si="5">100*(C33-C4)/C4</f>
        <v>23.047222056090572</v>
      </c>
      <c r="D40" s="800">
        <f t="shared" si="5"/>
        <v>12.095767975185023</v>
      </c>
      <c r="E40" s="800">
        <f t="shared" si="5"/>
        <v>-10.10196176482604</v>
      </c>
      <c r="F40" s="800">
        <f t="shared" si="5"/>
        <v>20.878764741197713</v>
      </c>
      <c r="G40" s="800">
        <f t="shared" si="5"/>
        <v>-2.5460905490259784</v>
      </c>
      <c r="H40" s="800">
        <f t="shared" si="5"/>
        <v>13.980686972998466</v>
      </c>
      <c r="I40" s="800">
        <f t="shared" si="5"/>
        <v>10.306539130898839</v>
      </c>
      <c r="J40" s="800">
        <f>100*(J33-J4)/J4</f>
        <v>1.2257725158371828</v>
      </c>
      <c r="K40" s="800">
        <f t="shared" si="5"/>
        <v>13.863315191195213</v>
      </c>
      <c r="L40" s="800">
        <f t="shared" si="5"/>
        <v>-0.94495058080691918</v>
      </c>
      <c r="M40" s="800">
        <f t="shared" si="5"/>
        <v>18.42056379475493</v>
      </c>
      <c r="N40" s="800">
        <f t="shared" si="5"/>
        <v>25.506942646955928</v>
      </c>
      <c r="O40" s="800">
        <f t="shared" si="5"/>
        <v>21.733191006794076</v>
      </c>
    </row>
    <row r="41" spans="1:15">
      <c r="A41" s="794" t="s">
        <v>1056</v>
      </c>
      <c r="B41" s="800">
        <f t="shared" ref="B41:O41" si="6">100*(B14-B4)/B4</f>
        <v>8.5454764212093028</v>
      </c>
      <c r="C41" s="800">
        <f t="shared" si="6"/>
        <v>0.50137165226231184</v>
      </c>
      <c r="D41" s="800">
        <f t="shared" si="6"/>
        <v>-0.82851656069330804</v>
      </c>
      <c r="E41" s="800">
        <f t="shared" si="6"/>
        <v>-4.2327331233981278</v>
      </c>
      <c r="F41" s="800">
        <f t="shared" si="6"/>
        <v>0.39053302426722825</v>
      </c>
      <c r="G41" s="800">
        <f t="shared" si="6"/>
        <v>-0.45705512118991792</v>
      </c>
      <c r="H41" s="800">
        <f t="shared" si="6"/>
        <v>6.7424735623202432</v>
      </c>
      <c r="I41" s="800">
        <f t="shared" si="6"/>
        <v>-3.2581795283818016</v>
      </c>
      <c r="J41" s="800">
        <f t="shared" si="6"/>
        <v>1.3264931998474259</v>
      </c>
      <c r="K41" s="800">
        <f t="shared" si="6"/>
        <v>3.1564670035552775</v>
      </c>
      <c r="L41" s="800">
        <f t="shared" si="6"/>
        <v>-4.6920908379456572</v>
      </c>
      <c r="M41" s="800">
        <f t="shared" si="6"/>
        <v>12.311372527707606</v>
      </c>
      <c r="N41" s="800">
        <f t="shared" si="6"/>
        <v>19.9215509225704</v>
      </c>
      <c r="O41" s="800">
        <f t="shared" si="6"/>
        <v>10.41831435910264</v>
      </c>
    </row>
    <row r="42" spans="1:15">
      <c r="A42" s="794" t="s">
        <v>1057</v>
      </c>
      <c r="B42" s="800">
        <f t="shared" ref="B42:O42" si="7">100*(B24-B14)/B14</f>
        <v>3.5581383386091594</v>
      </c>
      <c r="C42" s="800">
        <f t="shared" si="7"/>
        <v>22.433375816837167</v>
      </c>
      <c r="D42" s="800">
        <f t="shared" si="7"/>
        <v>11.753854522724712</v>
      </c>
      <c r="E42" s="800">
        <f t="shared" si="7"/>
        <v>-7.6897367562725663</v>
      </c>
      <c r="F42" s="800">
        <f t="shared" si="7"/>
        <v>17.590559319556299</v>
      </c>
      <c r="G42" s="800">
        <f t="shared" si="7"/>
        <v>-3.3180394267756426</v>
      </c>
      <c r="H42" s="800">
        <f t="shared" si="7"/>
        <v>5.5134615674113663</v>
      </c>
      <c r="I42" s="800">
        <f t="shared" si="7"/>
        <v>12.50352786066701</v>
      </c>
      <c r="J42" s="800">
        <f t="shared" si="7"/>
        <v>-10.041632784771895</v>
      </c>
      <c r="K42" s="800">
        <f t="shared" si="7"/>
        <v>8.1336443173925232</v>
      </c>
      <c r="L42" s="800">
        <f t="shared" si="7"/>
        <v>10.794401234902915</v>
      </c>
      <c r="M42" s="800">
        <f t="shared" si="7"/>
        <v>12.210448777135955</v>
      </c>
      <c r="N42" s="800">
        <f t="shared" si="7"/>
        <v>5.2645131541918886</v>
      </c>
      <c r="O42" s="800">
        <f t="shared" si="7"/>
        <v>9.0038921348841559</v>
      </c>
    </row>
    <row r="43" spans="1:15">
      <c r="A43" s="794" t="s">
        <v>1058</v>
      </c>
      <c r="B43" s="800">
        <f t="shared" ref="B43:O43" si="8">100*(B33-B24)/B24</f>
        <v>-1.2963939711080541</v>
      </c>
      <c r="C43" s="800">
        <f t="shared" si="8"/>
        <v>0</v>
      </c>
      <c r="D43" s="800">
        <f t="shared" si="8"/>
        <v>1.1439466158246101</v>
      </c>
      <c r="E43" s="800">
        <f t="shared" si="8"/>
        <v>1.6911437472185125</v>
      </c>
      <c r="F43" s="800">
        <f t="shared" si="8"/>
        <v>2.3964256701868352</v>
      </c>
      <c r="G43" s="800">
        <f t="shared" si="8"/>
        <v>1.2612612612612624</v>
      </c>
      <c r="H43" s="800">
        <f t="shared" si="8"/>
        <v>1.2013105205679013</v>
      </c>
      <c r="I43" s="800">
        <f t="shared" si="8"/>
        <v>1.3493253373313354</v>
      </c>
      <c r="J43" s="800">
        <f t="shared" si="8"/>
        <v>11.052035481433812</v>
      </c>
      <c r="K43" s="800">
        <f t="shared" si="8"/>
        <v>2.0766773162939227</v>
      </c>
      <c r="L43" s="800">
        <f t="shared" si="8"/>
        <v>-6.1941631923764096</v>
      </c>
      <c r="M43" s="800">
        <f t="shared" si="8"/>
        <v>-6.0341405319571324</v>
      </c>
      <c r="N43" s="800">
        <f t="shared" si="8"/>
        <v>-0.5766190359251101</v>
      </c>
      <c r="O43" s="800">
        <f t="shared" si="8"/>
        <v>1.1406844106463827</v>
      </c>
    </row>
    <row r="44" spans="1:15">
      <c r="A44" s="794" t="s">
        <v>1055</v>
      </c>
    </row>
    <row r="45" spans="1:15">
      <c r="A45" s="794" t="s">
        <v>742</v>
      </c>
      <c r="B45" s="801">
        <f>100*(POWER(B33/B4, 1/29)-1)</f>
        <v>0.35896454632655672</v>
      </c>
      <c r="C45" s="801">
        <f t="shared" ref="C45:O45" si="9">100*(POWER(C33/C4, 1/29)-1)</f>
        <v>0.71772898468580593</v>
      </c>
      <c r="D45" s="801">
        <f t="shared" si="9"/>
        <v>0.39451198940931853</v>
      </c>
      <c r="E45" s="801">
        <f t="shared" si="9"/>
        <v>-0.36654748712212637</v>
      </c>
      <c r="F45" s="801">
        <f t="shared" si="9"/>
        <v>0.65599717014832581</v>
      </c>
      <c r="G45" s="801">
        <f t="shared" si="9"/>
        <v>-8.8893718975746605E-2</v>
      </c>
      <c r="H45" s="801">
        <f t="shared" si="9"/>
        <v>0.45225697275523835</v>
      </c>
      <c r="I45" s="801">
        <f t="shared" si="9"/>
        <v>0.33882452205509228</v>
      </c>
      <c r="J45" s="801">
        <f t="shared" si="9"/>
        <v>4.2019886473076973E-2</v>
      </c>
      <c r="K45" s="801">
        <f t="shared" si="9"/>
        <v>0.44868827212452</v>
      </c>
      <c r="L45" s="801">
        <f t="shared" si="9"/>
        <v>-3.2734074526596935E-2</v>
      </c>
      <c r="M45" s="801">
        <f t="shared" si="9"/>
        <v>0.58471039018559434</v>
      </c>
      <c r="N45" s="801">
        <f t="shared" si="9"/>
        <v>0.78649360458502571</v>
      </c>
      <c r="O45" s="801">
        <f t="shared" si="9"/>
        <v>0.68044771733750675</v>
      </c>
    </row>
    <row r="46" spans="1:15">
      <c r="A46" s="794" t="s">
        <v>1056</v>
      </c>
      <c r="B46" s="801">
        <f t="shared" ref="B46:O46" si="10">100*(POWER(B14/B4, 1/10)-1)</f>
        <v>0.82336149603619013</v>
      </c>
      <c r="C46" s="801">
        <f t="shared" si="10"/>
        <v>5.0024405025483887E-2</v>
      </c>
      <c r="D46" s="801">
        <f t="shared" si="10"/>
        <v>-8.3162184600904521E-2</v>
      </c>
      <c r="E46" s="801">
        <f t="shared" si="10"/>
        <v>-0.43155851110564525</v>
      </c>
      <c r="F46" s="801">
        <f t="shared" si="10"/>
        <v>3.8984839481459588E-2</v>
      </c>
      <c r="G46" s="801">
        <f t="shared" si="10"/>
        <v>-4.5799789860445639E-2</v>
      </c>
      <c r="H46" s="801">
        <f t="shared" si="10"/>
        <v>0.65462293436375774</v>
      </c>
      <c r="I46" s="801">
        <f t="shared" si="10"/>
        <v>-0.33069599810261474</v>
      </c>
      <c r="J46" s="801">
        <f t="shared" si="10"/>
        <v>0.13186409588947789</v>
      </c>
      <c r="K46" s="801">
        <f t="shared" si="10"/>
        <v>0.31125084972112305</v>
      </c>
      <c r="L46" s="801">
        <f t="shared" si="10"/>
        <v>-0.47942095654918138</v>
      </c>
      <c r="M46" s="801">
        <f t="shared" si="10"/>
        <v>1.1678157379982013</v>
      </c>
      <c r="N46" s="801">
        <f t="shared" si="10"/>
        <v>1.8332779476736505</v>
      </c>
      <c r="O46" s="801">
        <f t="shared" si="10"/>
        <v>0.99598549642279099</v>
      </c>
    </row>
    <row r="47" spans="1:15">
      <c r="A47" s="794" t="s">
        <v>1057</v>
      </c>
      <c r="B47" s="801">
        <f t="shared" ref="B47:O47" si="11">100*(POWER(B24/B14, 1/10)-1)</f>
        <v>0.35024183923322294</v>
      </c>
      <c r="C47" s="801">
        <f t="shared" si="11"/>
        <v>2.0445893757451872</v>
      </c>
      <c r="D47" s="801">
        <f t="shared" si="11"/>
        <v>1.117483105779149</v>
      </c>
      <c r="E47" s="801">
        <f t="shared" si="11"/>
        <v>-0.79695589496889818</v>
      </c>
      <c r="F47" s="801">
        <f t="shared" si="11"/>
        <v>1.6335851300149695</v>
      </c>
      <c r="G47" s="801">
        <f t="shared" si="11"/>
        <v>-0.33686484655914839</v>
      </c>
      <c r="H47" s="801">
        <f t="shared" si="11"/>
        <v>0.53812629188727534</v>
      </c>
      <c r="I47" s="801">
        <f t="shared" si="11"/>
        <v>1.1851113902857424</v>
      </c>
      <c r="J47" s="801">
        <f t="shared" si="11"/>
        <v>-1.0526525149819888</v>
      </c>
      <c r="K47" s="801">
        <f t="shared" si="11"/>
        <v>0.78504266220984498</v>
      </c>
      <c r="L47" s="801">
        <f t="shared" si="11"/>
        <v>1.0303323100590234</v>
      </c>
      <c r="M47" s="801">
        <f t="shared" si="11"/>
        <v>1.1587210521561309</v>
      </c>
      <c r="N47" s="801">
        <f t="shared" si="11"/>
        <v>0.51438010799440548</v>
      </c>
      <c r="O47" s="801">
        <f t="shared" si="11"/>
        <v>0.86586111118613918</v>
      </c>
    </row>
    <row r="48" spans="1:15">
      <c r="A48" s="794" t="s">
        <v>1058</v>
      </c>
      <c r="B48" s="801">
        <f t="shared" ref="B48:O48" si="12">100*(POWER(B33/B24, 1/9)-1)</f>
        <v>-0.14488055740601302</v>
      </c>
      <c r="C48" s="801">
        <f t="shared" si="12"/>
        <v>0</v>
      </c>
      <c r="D48" s="801">
        <f t="shared" si="12"/>
        <v>0.12646356690018123</v>
      </c>
      <c r="E48" s="801">
        <f t="shared" si="12"/>
        <v>0.18650738844281367</v>
      </c>
      <c r="F48" s="801">
        <f t="shared" si="12"/>
        <v>0.26347560453505725</v>
      </c>
      <c r="G48" s="801">
        <f t="shared" si="12"/>
        <v>0.13936075194016517</v>
      </c>
      <c r="H48" s="801">
        <f t="shared" si="12"/>
        <v>0.13277162568714473</v>
      </c>
      <c r="I48" s="801">
        <f t="shared" si="12"/>
        <v>0.14903350167738694</v>
      </c>
      <c r="J48" s="801">
        <f t="shared" si="12"/>
        <v>1.1715730430823301</v>
      </c>
      <c r="K48" s="801">
        <f t="shared" si="12"/>
        <v>0.22863968588129335</v>
      </c>
      <c r="L48" s="801">
        <f t="shared" si="12"/>
        <v>-0.70796101847591109</v>
      </c>
      <c r="M48" s="801">
        <f t="shared" si="12"/>
        <v>-0.68915510205089792</v>
      </c>
      <c r="N48" s="801">
        <f t="shared" si="12"/>
        <v>-6.4233572725913568E-2</v>
      </c>
      <c r="O48" s="801">
        <f t="shared" si="12"/>
        <v>0.12610474084513434</v>
      </c>
    </row>
    <row r="50" spans="1:1">
      <c r="A50" s="794" t="s">
        <v>1120</v>
      </c>
    </row>
  </sheetData>
  <pageMargins left="0.7" right="0.7" top="0.75" bottom="0.75" header="0.3" footer="0.3"/>
</worksheet>
</file>

<file path=xl/worksheets/sheet184.xml><?xml version="1.0" encoding="utf-8"?>
<worksheet xmlns="http://schemas.openxmlformats.org/spreadsheetml/2006/main" xmlns:r="http://schemas.openxmlformats.org/officeDocument/2006/relationships">
  <dimension ref="A1:O50"/>
  <sheetViews>
    <sheetView workbookViewId="0">
      <selection activeCell="R37" sqref="R37"/>
    </sheetView>
  </sheetViews>
  <sheetFormatPr defaultRowHeight="9"/>
  <cols>
    <col min="1" max="16384" width="9.140625" style="794"/>
  </cols>
  <sheetData>
    <row r="1" spans="1:15">
      <c r="A1" s="794" t="s">
        <v>1091</v>
      </c>
    </row>
    <row r="3" spans="1:15">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812">
        <f>'3'!C24</f>
        <v>11.33389</v>
      </c>
      <c r="C4" s="812">
        <f>'3'!J24</f>
        <v>4.4607200000000002</v>
      </c>
      <c r="D4" s="812">
        <f>'3'!Q24</f>
        <v>12.416770000000001</v>
      </c>
      <c r="E4" s="812">
        <f>'3'!X24</f>
        <v>10.135109999999999</v>
      </c>
      <c r="F4" s="812">
        <f>'3'!AE24</f>
        <v>5.3634199999999996</v>
      </c>
      <c r="G4" s="812">
        <f>'3'!AL24</f>
        <v>7.2778800000000006</v>
      </c>
      <c r="H4" s="812">
        <f>'3'!AS24</f>
        <v>5.3001300000000002</v>
      </c>
      <c r="I4" s="812">
        <f>'3'!AZ24</f>
        <v>10.461499999999999</v>
      </c>
      <c r="J4" s="812">
        <f>'3'!BG24</f>
        <v>3.91194</v>
      </c>
      <c r="K4" s="812">
        <f>'3'!BN24</f>
        <v>5.1814337719135528</v>
      </c>
      <c r="L4" s="812">
        <f>'3'!BU24</f>
        <v>12.147919999999999</v>
      </c>
      <c r="M4" s="812">
        <f>'3'!CB24</f>
        <v>5.4969644907379704</v>
      </c>
      <c r="N4" s="812">
        <f>'3'!CI24</f>
        <v>9.1474969243803308</v>
      </c>
      <c r="O4" s="812">
        <f>'3'!CP24</f>
        <v>16.04184681741723</v>
      </c>
    </row>
    <row r="5" spans="1:15">
      <c r="A5" s="794">
        <f t="shared" ref="A5:A33" si="0">A4+1</f>
        <v>1981</v>
      </c>
      <c r="B5" s="812">
        <f>'3'!C25</f>
        <v>11.33389</v>
      </c>
      <c r="C5" s="812">
        <f>'3'!J25</f>
        <v>4.4607200000000002</v>
      </c>
      <c r="D5" s="812">
        <f>'3'!Q25</f>
        <v>12.416770000000001</v>
      </c>
      <c r="E5" s="812">
        <f>'3'!X25</f>
        <v>10.135109999999999</v>
      </c>
      <c r="F5" s="812">
        <f>'3'!AE25</f>
        <v>5.3634199999999996</v>
      </c>
      <c r="G5" s="812">
        <f>'3'!AL25</f>
        <v>7.2778800000000006</v>
      </c>
      <c r="H5" s="812">
        <f>'3'!AS25</f>
        <v>5.3001300000000002</v>
      </c>
      <c r="I5" s="812">
        <f>'3'!AZ25</f>
        <v>10.461499999999999</v>
      </c>
      <c r="J5" s="812">
        <f>'3'!BG25</f>
        <v>3.91194</v>
      </c>
      <c r="K5" s="812">
        <f>'3'!BN25</f>
        <v>5.4777462295025261</v>
      </c>
      <c r="L5" s="812">
        <f>'3'!BU25</f>
        <v>11.923462603494627</v>
      </c>
      <c r="M5" s="812">
        <f>'3'!CB25</f>
        <v>5.3186600000000004</v>
      </c>
      <c r="N5" s="812">
        <f>'3'!CI25</f>
        <v>9.1321297081540447</v>
      </c>
      <c r="O5" s="812">
        <f>'3'!CP25</f>
        <v>16.320604858207005</v>
      </c>
    </row>
    <row r="6" spans="1:15">
      <c r="A6" s="794">
        <f t="shared" si="0"/>
        <v>1982</v>
      </c>
      <c r="B6" s="812">
        <f>'3'!C26</f>
        <v>11.455706952106913</v>
      </c>
      <c r="C6" s="812">
        <f>'3'!J26</f>
        <v>4.4607200000000002</v>
      </c>
      <c r="D6" s="812">
        <f>'3'!Q26</f>
        <v>12.240948333333334</v>
      </c>
      <c r="E6" s="812">
        <f>'3'!X26</f>
        <v>10.135109999999999</v>
      </c>
      <c r="F6" s="812">
        <f>'3'!AE26</f>
        <v>5.3634199999999996</v>
      </c>
      <c r="G6" s="812">
        <f>'3'!AL26</f>
        <v>7.4662182348319064</v>
      </c>
      <c r="H6" s="812">
        <f>'3'!AS26</f>
        <v>5.5602375222916507</v>
      </c>
      <c r="I6" s="812">
        <f>'3'!AZ26</f>
        <v>10.461499999999999</v>
      </c>
      <c r="J6" s="812">
        <f>'3'!BG26</f>
        <v>3.91194</v>
      </c>
      <c r="K6" s="812">
        <f>'3'!BN26</f>
        <v>5.7910040107967546</v>
      </c>
      <c r="L6" s="812">
        <f>'3'!BU26</f>
        <v>11.703152511453393</v>
      </c>
      <c r="M6" s="812">
        <f>'3'!CB26</f>
        <v>5.6300400291906971</v>
      </c>
      <c r="N6" s="812">
        <f>'3'!CI26</f>
        <v>9.1167883078789966</v>
      </c>
      <c r="O6" s="812">
        <f>'3'!CP26</f>
        <v>16.604206857812084</v>
      </c>
    </row>
    <row r="7" spans="1:15">
      <c r="A7" s="794">
        <f t="shared" si="0"/>
        <v>1983</v>
      </c>
      <c r="B7" s="812">
        <f>'3'!C27</f>
        <v>11.578833196065135</v>
      </c>
      <c r="C7" s="812">
        <f>'3'!J27</f>
        <v>4.4607200000000002</v>
      </c>
      <c r="D7" s="812">
        <f>'3'!Q27</f>
        <v>12.065126666666666</v>
      </c>
      <c r="E7" s="812">
        <f>'3'!X27</f>
        <v>10.135109999999999</v>
      </c>
      <c r="F7" s="812">
        <f>'3'!AE27</f>
        <v>5.3634199999999996</v>
      </c>
      <c r="G7" s="812">
        <f>'3'!AL27</f>
        <v>7.6594303190127437</v>
      </c>
      <c r="H7" s="812">
        <f>'3'!AS27</f>
        <v>5.8331099999999996</v>
      </c>
      <c r="I7" s="812">
        <f>'3'!AZ27</f>
        <v>10.461499999999999</v>
      </c>
      <c r="J7" s="812">
        <f>'3'!BG27</f>
        <v>3.91194</v>
      </c>
      <c r="K7" s="812">
        <f>'3'!BN27</f>
        <v>6.122176173924311</v>
      </c>
      <c r="L7" s="812">
        <f>'3'!BU27</f>
        <v>11.486913094036574</v>
      </c>
      <c r="M7" s="812">
        <f>'3'!CB27</f>
        <v>5.9596497482993049</v>
      </c>
      <c r="N7" s="812">
        <f>'3'!CI27</f>
        <v>9.1014726801860206</v>
      </c>
      <c r="O7" s="812">
        <f>'3'!CP27</f>
        <v>16.892736989363176</v>
      </c>
    </row>
    <row r="8" spans="1:15">
      <c r="A8" s="794">
        <f t="shared" si="0"/>
        <v>1984</v>
      </c>
      <c r="B8" s="812">
        <f>'3'!C28</f>
        <v>11.703282804178414</v>
      </c>
      <c r="C8" s="812">
        <f>'3'!J28</f>
        <v>4.4607200000000002</v>
      </c>
      <c r="D8" s="812">
        <f>'3'!Q28</f>
        <v>11.889304999999998</v>
      </c>
      <c r="E8" s="812">
        <f>'3'!X28</f>
        <v>10.135109999999999</v>
      </c>
      <c r="F8" s="812">
        <f>'3'!AE28</f>
        <v>5.3634199999999996</v>
      </c>
      <c r="G8" s="812">
        <f>'3'!AL28</f>
        <v>7.8576423788572098</v>
      </c>
      <c r="H8" s="812">
        <f>'3'!AS28</f>
        <v>7.9145499999999993</v>
      </c>
      <c r="I8" s="812">
        <f>'3'!AZ28</f>
        <v>10.461499999999999</v>
      </c>
      <c r="J8" s="812">
        <f>'3'!BG28</f>
        <v>4.087398555279611</v>
      </c>
      <c r="K8" s="812">
        <f>'3'!BN28</f>
        <v>6.4722871948779215</v>
      </c>
      <c r="L8" s="812">
        <f>'3'!BU28</f>
        <v>11.274669137295756</v>
      </c>
      <c r="M8" s="812">
        <f>'3'!CB28</f>
        <v>6.3085564113670261</v>
      </c>
      <c r="N8" s="812">
        <f>'3'!CI28</f>
        <v>9.0861827817788097</v>
      </c>
      <c r="O8" s="812">
        <f>'3'!CP28</f>
        <v>17.18628088866155</v>
      </c>
    </row>
    <row r="9" spans="1:15">
      <c r="A9" s="794">
        <f t="shared" si="0"/>
        <v>1985</v>
      </c>
      <c r="B9" s="812">
        <f>'3'!C29</f>
        <v>11.82907</v>
      </c>
      <c r="C9" s="812">
        <f>'3'!J29</f>
        <v>4.4607200000000002</v>
      </c>
      <c r="D9" s="812">
        <f>'3'!Q29</f>
        <v>11.713483333333331</v>
      </c>
      <c r="E9" s="812">
        <f>'3'!X29</f>
        <v>10.135109999999999</v>
      </c>
      <c r="F9" s="812">
        <f>'3'!AE29</f>
        <v>5.3634199999999996</v>
      </c>
      <c r="G9" s="812">
        <f>'3'!AL29</f>
        <v>8.0609838045985445</v>
      </c>
      <c r="H9" s="812">
        <f>'3'!AS29</f>
        <v>7.4288713661414807</v>
      </c>
      <c r="I9" s="812">
        <f>'3'!AZ29</f>
        <v>10.461499999999999</v>
      </c>
      <c r="J9" s="812">
        <f>'3'!BG29</f>
        <v>4.2707267876557031</v>
      </c>
      <c r="K9" s="812">
        <f>'3'!BN29</f>
        <v>6.8424201367156874</v>
      </c>
      <c r="L9" s="812">
        <f>'3'!BU29</f>
        <v>11.066346817012377</v>
      </c>
      <c r="M9" s="812">
        <f>'3'!CB29</f>
        <v>6.6778897546381923</v>
      </c>
      <c r="N9" s="812">
        <f>'3'!CI29</f>
        <v>9.0709185694337915</v>
      </c>
      <c r="O9" s="812">
        <f>'3'!CP29</f>
        <v>17.484925679595751</v>
      </c>
    </row>
    <row r="10" spans="1:15">
      <c r="A10" s="794">
        <f t="shared" si="0"/>
        <v>1986</v>
      </c>
      <c r="B10" s="812">
        <f>'3'!C30</f>
        <v>11.928865013189306</v>
      </c>
      <c r="C10" s="812">
        <f>'3'!J30</f>
        <v>4.4934427009978588</v>
      </c>
      <c r="D10" s="812">
        <f>'3'!Q30</f>
        <v>11.537661666666663</v>
      </c>
      <c r="E10" s="812">
        <f>'3'!X30</f>
        <v>10.135109999999999</v>
      </c>
      <c r="F10" s="812">
        <f>'3'!AE30</f>
        <v>5.3634199999999996</v>
      </c>
      <c r="G10" s="812">
        <f>'3'!AL30</f>
        <v>8.2695873348527762</v>
      </c>
      <c r="H10" s="812">
        <f>'3'!AS30</f>
        <v>6.9729965411396471</v>
      </c>
      <c r="I10" s="812">
        <f>'3'!AZ30</f>
        <v>10.461499999999999</v>
      </c>
      <c r="J10" s="812">
        <f>'3'!BG30</f>
        <v>4.4622776683328107</v>
      </c>
      <c r="K10" s="812">
        <f>'3'!BN30</f>
        <v>7.2337200000000008</v>
      </c>
      <c r="L10" s="812">
        <f>'3'!BU30</f>
        <v>10.861873673019652</v>
      </c>
      <c r="M10" s="812">
        <f>'3'!CB30</f>
        <v>7.0688456545700351</v>
      </c>
      <c r="N10" s="812">
        <f>'3'!CI30</f>
        <v>9.0556800000000006</v>
      </c>
      <c r="O10" s="812">
        <f>'3'!CP30</f>
        <v>17.78876</v>
      </c>
    </row>
    <row r="11" spans="1:15">
      <c r="A11" s="794">
        <f t="shared" si="0"/>
        <v>1987</v>
      </c>
      <c r="B11" s="812">
        <f>'3'!C31</f>
        <v>12.029501939112025</v>
      </c>
      <c r="C11" s="812">
        <f>'3'!J31</f>
        <v>4.5264054473607249</v>
      </c>
      <c r="D11" s="812">
        <f>'3'!Q31</f>
        <v>11.361839999999999</v>
      </c>
      <c r="E11" s="812">
        <f>'3'!X31</f>
        <v>10.135109999999999</v>
      </c>
      <c r="F11" s="812">
        <f>'3'!AE31</f>
        <v>5.3634199999999996</v>
      </c>
      <c r="G11" s="812">
        <f>'3'!AL31</f>
        <v>8.4835891432687518</v>
      </c>
      <c r="H11" s="812">
        <f>'3'!AS31</f>
        <v>6.5450966057041668</v>
      </c>
      <c r="I11" s="812">
        <f>'3'!AZ31</f>
        <v>11.20899</v>
      </c>
      <c r="J11" s="812">
        <f>'3'!BG31</f>
        <v>4.66242</v>
      </c>
      <c r="K11" s="812">
        <f>'3'!BN31</f>
        <v>7.0682094158678748</v>
      </c>
      <c r="L11" s="812">
        <f>'3'!BU31</f>
        <v>10.661178583998961</v>
      </c>
      <c r="M11" s="812">
        <f>'3'!CB31</f>
        <v>7.4826899999999998</v>
      </c>
      <c r="N11" s="812">
        <f>'3'!CI31</f>
        <v>9.9615849491594126</v>
      </c>
      <c r="O11" s="812">
        <f>'3'!CP31</f>
        <v>17.847741574680839</v>
      </c>
    </row>
    <row r="12" spans="1:15">
      <c r="A12" s="794">
        <f t="shared" si="0"/>
        <v>1988</v>
      </c>
      <c r="B12" s="812">
        <f>'3'!C32</f>
        <v>12.130987880498326</v>
      </c>
      <c r="C12" s="812">
        <f>'3'!J32</f>
        <v>4.5596100000000002</v>
      </c>
      <c r="D12" s="812">
        <f>'3'!Q32</f>
        <v>11.260155566961927</v>
      </c>
      <c r="E12" s="812">
        <f>'3'!X32</f>
        <v>9.4754308937052603</v>
      </c>
      <c r="F12" s="812">
        <f>'3'!AE32</f>
        <v>5.4466309261189609</v>
      </c>
      <c r="G12" s="812">
        <f>'3'!AL32</f>
        <v>8.7031289274205044</v>
      </c>
      <c r="H12" s="812">
        <f>'3'!AS32</f>
        <v>6.1434548727022369</v>
      </c>
      <c r="I12" s="812">
        <f>'3'!AZ32</f>
        <v>10.439212780521336</v>
      </c>
      <c r="J12" s="812">
        <f>'3'!BG32</f>
        <v>5.0329547027722761</v>
      </c>
      <c r="K12" s="812">
        <f>'3'!BN32</f>
        <v>6.9064857841557705</v>
      </c>
      <c r="L12" s="812">
        <f>'3'!BU32</f>
        <v>10.464191742741919</v>
      </c>
      <c r="M12" s="812">
        <f>'3'!CB32</f>
        <v>7.3129432393424318</v>
      </c>
      <c r="N12" s="812">
        <f>'3'!CI32</f>
        <v>10.958114100688114</v>
      </c>
      <c r="O12" s="812">
        <f>'3'!CP32</f>
        <v>17.906918712523574</v>
      </c>
    </row>
    <row r="13" spans="1:15">
      <c r="A13" s="794">
        <f t="shared" si="0"/>
        <v>1989</v>
      </c>
      <c r="B13" s="812">
        <f>'3'!C33</f>
        <v>12.23333</v>
      </c>
      <c r="C13" s="812">
        <f>'3'!J33</f>
        <v>4.7169585386499522</v>
      </c>
      <c r="D13" s="812">
        <f>'3'!Q33</f>
        <v>11.15938117348807</v>
      </c>
      <c r="E13" s="812">
        <f>'3'!X33</f>
        <v>8.8586893108593863</v>
      </c>
      <c r="F13" s="812">
        <f>'3'!AE33</f>
        <v>5.5311328304245224</v>
      </c>
      <c r="G13" s="812">
        <f>'3'!AL33</f>
        <v>8.92835</v>
      </c>
      <c r="H13" s="812">
        <f>'3'!AS33</f>
        <v>5.7664600000000004</v>
      </c>
      <c r="I13" s="812">
        <f>'3'!AZ33</f>
        <v>9.7223000000000006</v>
      </c>
      <c r="J13" s="812">
        <f>'3'!BG33</f>
        <v>5.4329367667772468</v>
      </c>
      <c r="K13" s="812">
        <f>'3'!BN33</f>
        <v>6.7484624577848518</v>
      </c>
      <c r="L13" s="812">
        <f>'3'!BU33</f>
        <v>10.270844631869535</v>
      </c>
      <c r="M13" s="812">
        <f>'3'!CB33</f>
        <v>7.1470472279145838</v>
      </c>
      <c r="N13" s="812">
        <f>'3'!CI33</f>
        <v>12.054333246822573</v>
      </c>
      <c r="O13" s="812">
        <f>'3'!CP33</f>
        <v>17.966292061950202</v>
      </c>
    </row>
    <row r="14" spans="1:15">
      <c r="A14" s="794">
        <f t="shared" si="0"/>
        <v>1990</v>
      </c>
      <c r="B14" s="812">
        <f>'3'!C34</f>
        <v>12.615537397473739</v>
      </c>
      <c r="C14" s="812">
        <f>'3'!J34</f>
        <v>4.8797370510510092</v>
      </c>
      <c r="D14" s="812">
        <f>'3'!Q34</f>
        <v>11.059508675047512</v>
      </c>
      <c r="E14" s="812">
        <f>'3'!X34</f>
        <v>8.2820905124713597</v>
      </c>
      <c r="F14" s="812">
        <f>'3'!AE34</f>
        <v>5.61694574183303</v>
      </c>
      <c r="G14" s="812">
        <f>'3'!AL34</f>
        <v>8.7264706992505801</v>
      </c>
      <c r="H14" s="812">
        <f>'3'!AS34</f>
        <v>6.1830547081084539</v>
      </c>
      <c r="I14" s="812">
        <f>'3'!AZ34</f>
        <v>10.063295055547165</v>
      </c>
      <c r="J14" s="812">
        <f>'3'!BG34</f>
        <v>5.8647064507736211</v>
      </c>
      <c r="K14" s="812">
        <f>'3'!BN34</f>
        <v>6.5940547721982252</v>
      </c>
      <c r="L14" s="812">
        <f>'3'!BU34</f>
        <v>10.08107</v>
      </c>
      <c r="M14" s="812">
        <f>'3'!CB34</f>
        <v>6.984914610472841</v>
      </c>
      <c r="N14" s="812">
        <f>'3'!CI34</f>
        <v>13.260215096348331</v>
      </c>
      <c r="O14" s="812">
        <f>'3'!CP34</f>
        <v>18.025862273532667</v>
      </c>
    </row>
    <row r="15" spans="1:15">
      <c r="A15" s="794">
        <f t="shared" si="0"/>
        <v>1991</v>
      </c>
      <c r="B15" s="812">
        <f>'3'!C35</f>
        <v>13.009686146540515</v>
      </c>
      <c r="C15" s="812">
        <f>'3'!J35</f>
        <v>5.0481329213072161</v>
      </c>
      <c r="D15" s="812">
        <f>'3'!Q35</f>
        <v>10.96053</v>
      </c>
      <c r="E15" s="812">
        <f>'3'!X35</f>
        <v>7.7430216649187198</v>
      </c>
      <c r="F15" s="812">
        <f>'3'!AE35</f>
        <v>5.7040899999999999</v>
      </c>
      <c r="G15" s="812">
        <f>'3'!AL35</f>
        <v>8.5291560999377172</v>
      </c>
      <c r="H15" s="812">
        <f>'3'!AS35</f>
        <v>6.6297460701127058</v>
      </c>
      <c r="I15" s="812">
        <f>'3'!AZ35</f>
        <v>10.41625</v>
      </c>
      <c r="J15" s="812">
        <f>'3'!BG35</f>
        <v>6.3307900000000004</v>
      </c>
      <c r="K15" s="812">
        <f>'3'!BN35</f>
        <v>6.4431799999999999</v>
      </c>
      <c r="L15" s="812">
        <f>'3'!BU35</f>
        <v>10.721972042411165</v>
      </c>
      <c r="M15" s="812">
        <f>'3'!CB35</f>
        <v>6.826460013449914</v>
      </c>
      <c r="N15" s="812">
        <f>'3'!CI35</f>
        <v>14.586730000000001</v>
      </c>
      <c r="O15" s="812">
        <f>'3'!CP35</f>
        <v>18.085629999999998</v>
      </c>
    </row>
    <row r="16" spans="1:15">
      <c r="A16" s="794">
        <f t="shared" si="0"/>
        <v>1992</v>
      </c>
      <c r="B16" s="812">
        <f>'3'!C36</f>
        <v>13.416149332281389</v>
      </c>
      <c r="C16" s="812">
        <f>'3'!J36</f>
        <v>5.22234</v>
      </c>
      <c r="D16" s="812">
        <f>'3'!Q36</f>
        <v>11.059637808392853</v>
      </c>
      <c r="E16" s="812">
        <f>'3'!X36</f>
        <v>7.2390399999999993</v>
      </c>
      <c r="F16" s="812">
        <f>'3'!AE36</f>
        <v>5.2745384827966806</v>
      </c>
      <c r="G16" s="812">
        <f>'3'!AL36</f>
        <v>8.3363029894035119</v>
      </c>
      <c r="H16" s="812">
        <f>'3'!AS36</f>
        <v>7.1087084021000546</v>
      </c>
      <c r="I16" s="812">
        <f>'3'!AZ36</f>
        <v>12.058957411919987</v>
      </c>
      <c r="J16" s="812">
        <f>'3'!BG36</f>
        <v>6.6097689808198128</v>
      </c>
      <c r="K16" s="812">
        <f>'3'!BN36</f>
        <v>6.562269903095582</v>
      </c>
      <c r="L16" s="812">
        <f>'3'!BU36</f>
        <v>11.403619306110032</v>
      </c>
      <c r="M16" s="812">
        <f>'3'!CB36</f>
        <v>6.6715999999999998</v>
      </c>
      <c r="N16" s="812">
        <f>'3'!CI36</f>
        <v>13.211912751731809</v>
      </c>
      <c r="O16" s="812">
        <f>'3'!CP36</f>
        <v>17.996565445719487</v>
      </c>
    </row>
    <row r="17" spans="1:15">
      <c r="A17" s="794">
        <f t="shared" si="0"/>
        <v>1993</v>
      </c>
      <c r="B17" s="812">
        <f>'3'!C37</f>
        <v>13.835311696119387</v>
      </c>
      <c r="C17" s="812">
        <f>'3'!J37</f>
        <v>6.1843044836156205</v>
      </c>
      <c r="D17" s="812">
        <f>'3'!Q37</f>
        <v>11.159641773968293</v>
      </c>
      <c r="E17" s="812">
        <f>'3'!X37</f>
        <v>6.4831852626928796</v>
      </c>
      <c r="F17" s="812">
        <f>'3'!AE37</f>
        <v>4.8773347206132982</v>
      </c>
      <c r="G17" s="812">
        <f>'3'!AL37</f>
        <v>8.1478104887358551</v>
      </c>
      <c r="H17" s="812">
        <f>'3'!AS37</f>
        <v>7.6222731024189647</v>
      </c>
      <c r="I17" s="812">
        <f>'3'!AZ37</f>
        <v>13.960729999999998</v>
      </c>
      <c r="J17" s="812">
        <f>'3'!BG37</f>
        <v>6.9010417309384433</v>
      </c>
      <c r="K17" s="812">
        <f>'3'!BN37</f>
        <v>6.6835609560921938</v>
      </c>
      <c r="L17" s="812">
        <f>'3'!BU37</f>
        <v>12.128602160525816</v>
      </c>
      <c r="M17" s="812">
        <f>'3'!CB37</f>
        <v>6.6394015203373256</v>
      </c>
      <c r="N17" s="812">
        <f>'3'!CI37</f>
        <v>11.966673720523625</v>
      </c>
      <c r="O17" s="812">
        <f>'3'!CP37</f>
        <v>17.907939499042314</v>
      </c>
    </row>
    <row r="18" spans="1:15">
      <c r="A18" s="794">
        <f t="shared" si="0"/>
        <v>1994</v>
      </c>
      <c r="B18" s="812">
        <f>'3'!C38</f>
        <v>14.267569999999999</v>
      </c>
      <c r="C18" s="812">
        <f>'3'!J38</f>
        <v>7.3234645668547564</v>
      </c>
      <c r="D18" s="812">
        <f>'3'!Q38</f>
        <v>11.26055</v>
      </c>
      <c r="E18" s="812">
        <f>'3'!X38</f>
        <v>5.8062520928739376</v>
      </c>
      <c r="F18" s="812">
        <f>'3'!AE38</f>
        <v>4.5100427372911787</v>
      </c>
      <c r="G18" s="812">
        <f>'3'!AL38</f>
        <v>7.9635800000000003</v>
      </c>
      <c r="H18" s="812">
        <f>'3'!AS38</f>
        <v>8.1729399999999988</v>
      </c>
      <c r="I18" s="812">
        <f>'3'!AZ38</f>
        <v>14.004531287519047</v>
      </c>
      <c r="J18" s="812">
        <f>'3'!BG38</f>
        <v>7.2051500000000006</v>
      </c>
      <c r="K18" s="812">
        <f>'3'!BN38</f>
        <v>6.8070938430508745</v>
      </c>
      <c r="L18" s="812">
        <f>'3'!BU38</f>
        <v>12.899675657314695</v>
      </c>
      <c r="M18" s="812">
        <f>'3'!CB38</f>
        <v>6.6073584369952618</v>
      </c>
      <c r="N18" s="812">
        <f>'3'!CI38</f>
        <v>10.838799999999999</v>
      </c>
      <c r="O18" s="812">
        <f>'3'!CP38</f>
        <v>17.819749999999999</v>
      </c>
    </row>
    <row r="19" spans="1:15">
      <c r="A19" s="794">
        <f t="shared" si="0"/>
        <v>1995</v>
      </c>
      <c r="B19" s="812">
        <f>'3'!C39</f>
        <v>14.079188774773934</v>
      </c>
      <c r="C19" s="812">
        <f>'3'!J39</f>
        <v>8.6724599999999992</v>
      </c>
      <c r="D19" s="812">
        <f>'3'!Q39</f>
        <v>11.477625113903837</v>
      </c>
      <c r="E19" s="812">
        <f>'3'!X39</f>
        <v>5.2</v>
      </c>
      <c r="F19" s="812">
        <f>'3'!AE39</f>
        <v>4.1704100000000004</v>
      </c>
      <c r="G19" s="812">
        <f>'3'!AL39</f>
        <v>7.8489356054369681</v>
      </c>
      <c r="H19" s="812">
        <f>'3'!AS39</f>
        <v>8.2103525605285945</v>
      </c>
      <c r="I19" s="812">
        <f>'3'!AZ39</f>
        <v>14.048469999999998</v>
      </c>
      <c r="J19" s="812">
        <f>'3'!BG39</f>
        <v>7.2337539846104626</v>
      </c>
      <c r="K19" s="812">
        <f>'3'!BN39</f>
        <v>6.9329100000000006</v>
      </c>
      <c r="L19" s="812">
        <f>'3'!BU39</f>
        <v>13.71977</v>
      </c>
      <c r="M19" s="812">
        <f>'3'!CB39</f>
        <v>6.5754700000000001</v>
      </c>
      <c r="N19" s="812">
        <f>'3'!CI39</f>
        <v>13.440849999999999</v>
      </c>
      <c r="O19" s="812">
        <f>'3'!CP39</f>
        <v>17.504754715369046</v>
      </c>
    </row>
    <row r="20" spans="1:15">
      <c r="A20" s="794">
        <f t="shared" si="0"/>
        <v>1996</v>
      </c>
      <c r="B20" s="812">
        <f>'3'!C40</f>
        <v>13.893294832667396</v>
      </c>
      <c r="C20" s="812">
        <f>'3'!J40</f>
        <v>8.3168439442254769</v>
      </c>
      <c r="D20" s="812">
        <f>'3'!Q40</f>
        <v>11.698884890641759</v>
      </c>
      <c r="E20" s="812">
        <f>'3'!X40</f>
        <v>5.2393984450713056</v>
      </c>
      <c r="F20" s="812">
        <f>'3'!AE40</f>
        <v>4.3967822207035612</v>
      </c>
      <c r="G20" s="812">
        <f>'3'!AL40</f>
        <v>7.7359416416104549</v>
      </c>
      <c r="H20" s="812">
        <f>'3'!AS40</f>
        <v>8.2479363812995636</v>
      </c>
      <c r="I20" s="812">
        <f>'3'!AZ40</f>
        <v>14.098799476346491</v>
      </c>
      <c r="J20" s="812">
        <f>'3'!BG40</f>
        <v>7.2624715252101257</v>
      </c>
      <c r="K20" s="812">
        <f>'3'!BN40</f>
        <v>6.822891181018484</v>
      </c>
      <c r="L20" s="812">
        <f>'3'!BU40</f>
        <v>13.814498817374236</v>
      </c>
      <c r="M20" s="812">
        <f>'3'!CB40</f>
        <v>6.5803686955479836</v>
      </c>
      <c r="N20" s="812">
        <f>'3'!CI40</f>
        <v>13.505174267227533</v>
      </c>
      <c r="O20" s="812">
        <f>'3'!CP40</f>
        <v>17.195327523968341</v>
      </c>
    </row>
    <row r="21" spans="1:15">
      <c r="A21" s="794">
        <f t="shared" si="0"/>
        <v>1997</v>
      </c>
      <c r="B21" s="812">
        <f>'3'!C41</f>
        <v>13.709855332948463</v>
      </c>
      <c r="C21" s="812">
        <f>'3'!J41</f>
        <v>7.9758100000000001</v>
      </c>
      <c r="D21" s="812">
        <f>'3'!Q41</f>
        <v>11.92441</v>
      </c>
      <c r="E21" s="812">
        <f>'3'!X41</f>
        <v>5.279095397349157</v>
      </c>
      <c r="F21" s="812">
        <f>'3'!AE41</f>
        <v>4.6354420539694985</v>
      </c>
      <c r="G21" s="812">
        <f>'3'!AL41</f>
        <v>7.6245743487751501</v>
      </c>
      <c r="H21" s="812">
        <f>'3'!AS41</f>
        <v>8.2856922462761045</v>
      </c>
      <c r="I21" s="812">
        <f>'3'!AZ41</f>
        <v>14.149309261024731</v>
      </c>
      <c r="J21" s="812">
        <f>'3'!BG41</f>
        <v>7.2913030726090042</v>
      </c>
      <c r="K21" s="812">
        <f>'3'!BN41</f>
        <v>6.7146182581368867</v>
      </c>
      <c r="L21" s="812">
        <f>'3'!BU41</f>
        <v>13.909881694462383</v>
      </c>
      <c r="M21" s="812">
        <f>'3'!CB41</f>
        <v>6.5852710406020973</v>
      </c>
      <c r="N21" s="812">
        <f>'3'!CI41</f>
        <v>13.569806372973789</v>
      </c>
      <c r="O21" s="812">
        <f>'3'!CP41</f>
        <v>16.891369999999998</v>
      </c>
    </row>
    <row r="22" spans="1:15">
      <c r="A22" s="794">
        <f t="shared" si="0"/>
        <v>1998</v>
      </c>
      <c r="B22" s="812">
        <f>'3'!C42</f>
        <v>13.528837868496357</v>
      </c>
      <c r="C22" s="812">
        <f>'3'!J42</f>
        <v>8.0169936460457016</v>
      </c>
      <c r="D22" s="812">
        <f>'3'!Q42</f>
        <v>12.761700000000001</v>
      </c>
      <c r="E22" s="812">
        <f>'3'!X42</f>
        <v>5.3190931185104349</v>
      </c>
      <c r="F22" s="812">
        <f>'3'!AE42</f>
        <v>4.8870564783785495</v>
      </c>
      <c r="G22" s="812">
        <f>'3'!AL42</f>
        <v>7.5148103092331162</v>
      </c>
      <c r="H22" s="812">
        <f>'3'!AS42</f>
        <v>8.3236209430100967</v>
      </c>
      <c r="I22" s="812">
        <f>'3'!AZ42</f>
        <v>14.2</v>
      </c>
      <c r="J22" s="812">
        <f>'3'!BG42</f>
        <v>7.3202490794067971</v>
      </c>
      <c r="K22" s="812">
        <f>'3'!BN42</f>
        <v>6.6080635256115912</v>
      </c>
      <c r="L22" s="812">
        <f>'3'!BU42</f>
        <v>14.005923147251458</v>
      </c>
      <c r="M22" s="812">
        <f>'3'!CB42</f>
        <v>6.5901770378812063</v>
      </c>
      <c r="N22" s="812">
        <f>'3'!CI42</f>
        <v>13.634747790470529</v>
      </c>
      <c r="O22" s="812">
        <f>'3'!CP42</f>
        <v>16.938737048410545</v>
      </c>
    </row>
    <row r="23" spans="1:15">
      <c r="A23" s="794">
        <f t="shared" si="0"/>
        <v>1999</v>
      </c>
      <c r="B23" s="812">
        <f>'3'!C43</f>
        <v>13.350210460076273</v>
      </c>
      <c r="C23" s="812">
        <f>'3'!J43</f>
        <v>8.0583899466934579</v>
      </c>
      <c r="D23" s="812">
        <f>'3'!Q43</f>
        <v>12.564323658677376</v>
      </c>
      <c r="E23" s="812">
        <f>'3'!X43</f>
        <v>5.3593938873678955</v>
      </c>
      <c r="F23" s="812">
        <f>'3'!AE43</f>
        <v>5.1523286764871949</v>
      </c>
      <c r="G23" s="812">
        <f>'3'!AL43</f>
        <v>7.4066264424096442</v>
      </c>
      <c r="H23" s="812">
        <f>'3'!AS43</f>
        <v>8.3617232626585274</v>
      </c>
      <c r="I23" s="812">
        <f>'3'!AZ43</f>
        <v>13.481839637082174</v>
      </c>
      <c r="J23" s="812">
        <f>'3'!BG43</f>
        <v>7.3493100000000009</v>
      </c>
      <c r="K23" s="812">
        <f>'3'!BN43</f>
        <v>6.503199717363306</v>
      </c>
      <c r="L23" s="812">
        <f>'3'!BU43</f>
        <v>14.102627722909329</v>
      </c>
      <c r="M23" s="812">
        <f>'3'!CB43</f>
        <v>6.5950866901062026</v>
      </c>
      <c r="N23" s="812">
        <f>'3'!CI43</f>
        <v>13.7</v>
      </c>
      <c r="O23" s="812">
        <f>'3'!CP43</f>
        <v>16.986236924251614</v>
      </c>
    </row>
    <row r="24" spans="1:15">
      <c r="A24" s="794">
        <f t="shared" si="0"/>
        <v>2000</v>
      </c>
      <c r="B24" s="812">
        <f>'3'!C44</f>
        <v>13.173941550689811</v>
      </c>
      <c r="C24" s="812">
        <f>'3'!J44</f>
        <v>8.1</v>
      </c>
      <c r="D24" s="812">
        <f>'3'!Q44</f>
        <v>12.37</v>
      </c>
      <c r="E24" s="812">
        <f>'3'!X44</f>
        <v>5.4</v>
      </c>
      <c r="F24" s="812">
        <f>'3'!AE44</f>
        <v>5.4320000000000004</v>
      </c>
      <c r="G24" s="812">
        <f>'3'!AL44</f>
        <v>7.3</v>
      </c>
      <c r="H24" s="812">
        <f>'3'!AS44</f>
        <v>8.4</v>
      </c>
      <c r="I24" s="812">
        <f>'3'!AZ44</f>
        <v>12.8</v>
      </c>
      <c r="J24" s="812">
        <f>'3'!BG44</f>
        <v>7.1276775869642011</v>
      </c>
      <c r="K24" s="812">
        <f>'3'!BN44</f>
        <v>6.4</v>
      </c>
      <c r="L24" s="812">
        <f>'3'!BU44</f>
        <v>14.2</v>
      </c>
      <c r="M24" s="812">
        <f>'3'!CB44</f>
        <v>6.6</v>
      </c>
      <c r="N24" s="812">
        <f>'3'!CI44</f>
        <v>13.251591863927965</v>
      </c>
      <c r="O24" s="812">
        <f>'3'!CP44</f>
        <v>17.03387</v>
      </c>
    </row>
    <row r="25" spans="1:15">
      <c r="A25" s="794">
        <f t="shared" si="0"/>
        <v>2001</v>
      </c>
      <c r="B25" s="812">
        <f>'3'!C45</f>
        <v>13</v>
      </c>
      <c r="C25" s="812">
        <f>'3'!J45</f>
        <v>8.1</v>
      </c>
      <c r="D25" s="812">
        <f>'3'!Q45</f>
        <v>12.524578317875452</v>
      </c>
      <c r="E25" s="812">
        <f>'3'!X45</f>
        <v>5.4493201872631643</v>
      </c>
      <c r="F25" s="812">
        <f>'3'!AE45</f>
        <v>5.6913306970630329</v>
      </c>
      <c r="G25" s="812">
        <f>'3'!AL45</f>
        <v>7.5051417894999819</v>
      </c>
      <c r="H25" s="812">
        <f>'3'!AS45</f>
        <v>8.4293458594752675</v>
      </c>
      <c r="I25" s="812">
        <f>'3'!AZ45</f>
        <v>12.61737877796066</v>
      </c>
      <c r="J25" s="812">
        <f>'3'!BG45</f>
        <v>6.9127289206349722</v>
      </c>
      <c r="K25" s="812">
        <f>'3'!BN45</f>
        <v>6.5682483843611585</v>
      </c>
      <c r="L25" s="812">
        <f>'3'!BU45</f>
        <v>14.170910736243485</v>
      </c>
      <c r="M25" s="812">
        <f>'3'!CB45</f>
        <v>6.3866446639961669</v>
      </c>
      <c r="N25" s="812">
        <f>'3'!CI45</f>
        <v>12.817860359716924</v>
      </c>
      <c r="O25" s="812">
        <f>'3'!CP45</f>
        <v>17.100016211461238</v>
      </c>
    </row>
    <row r="26" spans="1:15">
      <c r="A26" s="794">
        <f t="shared" si="0"/>
        <v>2002</v>
      </c>
      <c r="B26" s="812">
        <f>'3'!C46</f>
        <v>12.593649193144932</v>
      </c>
      <c r="C26" s="812">
        <f>'3'!J46</f>
        <v>8.1</v>
      </c>
      <c r="D26" s="812">
        <f>'3'!Q46</f>
        <v>12.681088281373961</v>
      </c>
      <c r="E26" s="812">
        <f>'3'!X46</f>
        <v>5.4990908339470082</v>
      </c>
      <c r="F26" s="812">
        <f>'3'!AE46</f>
        <v>5.9630421766075079</v>
      </c>
      <c r="G26" s="812">
        <f>'3'!AL46</f>
        <v>7.7160483945889027</v>
      </c>
      <c r="H26" s="812">
        <f>'3'!AS46</f>
        <v>8.4587942403158127</v>
      </c>
      <c r="I26" s="812">
        <f>'3'!AZ46</f>
        <v>12.482124768533582</v>
      </c>
      <c r="J26" s="812">
        <f>'3'!BG46</f>
        <v>6.7042624399255333</v>
      </c>
      <c r="K26" s="812">
        <f>'3'!BN46</f>
        <v>6.7409198185410881</v>
      </c>
      <c r="L26" s="812">
        <f>'3'!BU46</f>
        <v>14.141881062998655</v>
      </c>
      <c r="M26" s="812">
        <f>'3'!CB46</f>
        <v>6.180186373356169</v>
      </c>
      <c r="N26" s="812">
        <f>'3'!CI46</f>
        <v>12.398325113561285</v>
      </c>
      <c r="O26" s="812">
        <f>'3'!CP46</f>
        <v>17.166419283007158</v>
      </c>
    </row>
    <row r="27" spans="1:15">
      <c r="A27" s="794">
        <f t="shared" si="0"/>
        <v>2003</v>
      </c>
      <c r="B27" s="812">
        <f>'3'!C47</f>
        <v>12.2</v>
      </c>
      <c r="C27" s="812">
        <f>'3'!J47</f>
        <v>8.1</v>
      </c>
      <c r="D27" s="812">
        <f>'3'!Q47</f>
        <v>12.839554028776137</v>
      </c>
      <c r="E27" s="812">
        <f>'3'!X47</f>
        <v>5.5493160542631959</v>
      </c>
      <c r="F27" s="812">
        <f>'3'!AE47</f>
        <v>6.2477255131825977</v>
      </c>
      <c r="G27" s="812">
        <f>'3'!AL47</f>
        <v>7.932881815894989</v>
      </c>
      <c r="H27" s="812">
        <f>'3'!AS47</f>
        <v>8.4883455006856359</v>
      </c>
      <c r="I27" s="812">
        <f>'3'!AZ47</f>
        <v>12.381636596057371</v>
      </c>
      <c r="J27" s="812">
        <f>'3'!BG47</f>
        <v>6.5020826622068117</v>
      </c>
      <c r="K27" s="812">
        <f>'3'!BN47</f>
        <v>6.9181305792563457</v>
      </c>
      <c r="L27" s="812">
        <f>'3'!BU47</f>
        <v>14.112910858191977</v>
      </c>
      <c r="M27" s="812">
        <f>'3'!CB47</f>
        <v>5.9804021702874248</v>
      </c>
      <c r="N27" s="812">
        <f>'3'!CI47</f>
        <v>11.992521474540329</v>
      </c>
      <c r="O27" s="812">
        <f>'3'!CP47</f>
        <v>17.166419283007158</v>
      </c>
    </row>
    <row r="28" spans="1:15">
      <c r="A28" s="794">
        <f t="shared" si="0"/>
        <v>2004</v>
      </c>
      <c r="B28" s="812">
        <f>'3'!C48</f>
        <v>12.2</v>
      </c>
      <c r="C28" s="812">
        <f>'3'!J48</f>
        <v>8.1</v>
      </c>
      <c r="D28" s="812">
        <f>'3'!Q48</f>
        <v>13</v>
      </c>
      <c r="E28" s="812">
        <f>'3'!X48</f>
        <v>5.6</v>
      </c>
      <c r="F28" s="812">
        <f>'3'!AE48</f>
        <v>6.5460000000000003</v>
      </c>
      <c r="G28" s="812">
        <f>'3'!AL48</f>
        <v>8.1558086065257509</v>
      </c>
      <c r="H28" s="812">
        <f>'3'!AS48</f>
        <v>8.5180000000000007</v>
      </c>
      <c r="I28" s="812">
        <f>'3'!AZ48</f>
        <v>12.085000000000001</v>
      </c>
      <c r="J28" s="812">
        <f>'3'!BG48</f>
        <v>6.306</v>
      </c>
      <c r="K28" s="812">
        <f>'3'!BN48</f>
        <v>7.1</v>
      </c>
      <c r="L28" s="812">
        <f>'3'!BU48</f>
        <v>14.084</v>
      </c>
      <c r="M28" s="812">
        <f>'3'!CB48</f>
        <v>5.7870763044571634</v>
      </c>
      <c r="N28" s="812">
        <f>'3'!CI48</f>
        <v>11.6</v>
      </c>
      <c r="O28" s="812">
        <f>'3'!CP48</f>
        <v>17.3</v>
      </c>
    </row>
    <row r="29" spans="1:15">
      <c r="A29" s="794">
        <f t="shared" si="0"/>
        <v>2005</v>
      </c>
      <c r="B29" s="812">
        <f>'3'!C49</f>
        <v>12.2</v>
      </c>
      <c r="C29" s="812">
        <f>'3'!J49</f>
        <v>8.1</v>
      </c>
      <c r="D29" s="812">
        <f>'3'!Q49</f>
        <v>13</v>
      </c>
      <c r="E29" s="812">
        <f>'3'!X49</f>
        <v>5.6</v>
      </c>
      <c r="F29" s="812">
        <f>'3'!AE49</f>
        <v>6.5460000000000003</v>
      </c>
      <c r="G29" s="812">
        <f>'3'!AL49</f>
        <v>8.3849999999999998</v>
      </c>
      <c r="H29" s="812">
        <f>'3'!AS49</f>
        <v>8.5180000000000007</v>
      </c>
      <c r="I29" s="812">
        <f>'3'!AZ49</f>
        <v>12.085000000000001</v>
      </c>
      <c r="J29" s="812">
        <f>'3'!BG49</f>
        <v>6.306</v>
      </c>
      <c r="K29" s="812">
        <f>'3'!BN49</f>
        <v>7.1</v>
      </c>
      <c r="L29" s="812">
        <f>'3'!BU49</f>
        <v>14.084</v>
      </c>
      <c r="M29" s="812">
        <f>'3'!CB49</f>
        <v>5.6</v>
      </c>
      <c r="N29" s="812">
        <f>'3'!CI49</f>
        <v>11.6</v>
      </c>
      <c r="O29" s="812">
        <f>'3'!CP49</f>
        <v>17.3</v>
      </c>
    </row>
    <row r="30" spans="1:15">
      <c r="A30" s="794">
        <f t="shared" si="0"/>
        <v>2006</v>
      </c>
      <c r="B30" s="812">
        <f>'3'!C50</f>
        <v>12.2</v>
      </c>
      <c r="C30" s="812">
        <f>'3'!J50</f>
        <v>8.1</v>
      </c>
      <c r="D30" s="812">
        <f>'3'!Q50</f>
        <v>13</v>
      </c>
      <c r="E30" s="812">
        <f>'3'!X50</f>
        <v>5.6</v>
      </c>
      <c r="F30" s="812">
        <f>'3'!AE50</f>
        <v>6.5460000000000003</v>
      </c>
      <c r="G30" s="812">
        <f>'3'!AL50</f>
        <v>8.3849999999999998</v>
      </c>
      <c r="H30" s="812">
        <f>'3'!AS50</f>
        <v>8.5180000000000007</v>
      </c>
      <c r="I30" s="812">
        <f>'3'!AZ50</f>
        <v>12.085000000000001</v>
      </c>
      <c r="J30" s="812">
        <f>'3'!BG50</f>
        <v>6.306</v>
      </c>
      <c r="K30" s="812">
        <f>'3'!BN50</f>
        <v>7.1</v>
      </c>
      <c r="L30" s="812">
        <f>'3'!BU50</f>
        <v>14.084</v>
      </c>
      <c r="M30" s="812">
        <f>'3'!CB50</f>
        <v>5.6</v>
      </c>
      <c r="N30" s="812">
        <f>'3'!CI50</f>
        <v>11.6</v>
      </c>
      <c r="O30" s="812">
        <f>'3'!CP50</f>
        <v>17.3</v>
      </c>
    </row>
    <row r="31" spans="1:15">
      <c r="A31" s="794">
        <f t="shared" si="0"/>
        <v>2007</v>
      </c>
      <c r="B31" s="812">
        <f>'3'!C51</f>
        <v>12.2</v>
      </c>
      <c r="C31" s="812">
        <f>'3'!J51</f>
        <v>8.1</v>
      </c>
      <c r="D31" s="812">
        <f>'3'!Q51</f>
        <v>13</v>
      </c>
      <c r="E31" s="812">
        <f>'3'!X51</f>
        <v>5.6</v>
      </c>
      <c r="F31" s="812">
        <f>'3'!AE51</f>
        <v>6.5460000000000003</v>
      </c>
      <c r="G31" s="812">
        <f>'3'!AL51</f>
        <v>8.3849999999999998</v>
      </c>
      <c r="H31" s="812">
        <f>'3'!AS51</f>
        <v>8.5180000000000007</v>
      </c>
      <c r="I31" s="812">
        <f>'3'!AZ51</f>
        <v>12.085000000000001</v>
      </c>
      <c r="J31" s="812">
        <f>'3'!BG51</f>
        <v>6.306</v>
      </c>
      <c r="K31" s="812">
        <f>'3'!BN51</f>
        <v>7.1</v>
      </c>
      <c r="L31" s="812">
        <f>'3'!BU51</f>
        <v>14.084</v>
      </c>
      <c r="M31" s="812">
        <f>'3'!CB51</f>
        <v>5.6</v>
      </c>
      <c r="N31" s="812">
        <f>'3'!CI51</f>
        <v>11.6</v>
      </c>
      <c r="O31" s="812">
        <f>'3'!CP51</f>
        <v>17.3</v>
      </c>
    </row>
    <row r="32" spans="1:15">
      <c r="A32" s="794">
        <f t="shared" si="0"/>
        <v>2008</v>
      </c>
      <c r="B32" s="812">
        <f>'3'!C52</f>
        <v>12.2</v>
      </c>
      <c r="C32" s="812">
        <f>'3'!J52</f>
        <v>8.1</v>
      </c>
      <c r="D32" s="812">
        <f>'3'!Q52</f>
        <v>13</v>
      </c>
      <c r="E32" s="812">
        <f>'3'!X52</f>
        <v>5.6</v>
      </c>
      <c r="F32" s="812">
        <f>'3'!AE52</f>
        <v>6.5460000000000003</v>
      </c>
      <c r="G32" s="812">
        <f>'3'!AL52</f>
        <v>8.3849999999999998</v>
      </c>
      <c r="H32" s="812">
        <f>'3'!AS52</f>
        <v>8.5180000000000007</v>
      </c>
      <c r="I32" s="812">
        <f>'3'!AZ52</f>
        <v>12.085000000000001</v>
      </c>
      <c r="J32" s="812">
        <f>'3'!BG52</f>
        <v>6.306</v>
      </c>
      <c r="K32" s="812">
        <f>'3'!BN52</f>
        <v>7.1</v>
      </c>
      <c r="L32" s="812">
        <f>'3'!BU52</f>
        <v>14.084</v>
      </c>
      <c r="M32" s="812">
        <f>'3'!CB52</f>
        <v>5.6</v>
      </c>
      <c r="N32" s="812">
        <f>'3'!CI52</f>
        <v>11.6</v>
      </c>
      <c r="O32" s="812">
        <f>'3'!CP52</f>
        <v>17.3</v>
      </c>
    </row>
    <row r="33" spans="1:15">
      <c r="A33" s="794">
        <f t="shared" si="0"/>
        <v>2009</v>
      </c>
      <c r="B33" s="812">
        <f>'3'!C53</f>
        <v>12.2</v>
      </c>
      <c r="C33" s="812">
        <f>'3'!J53</f>
        <v>8.1</v>
      </c>
      <c r="D33" s="812">
        <f>'3'!Q53</f>
        <v>13</v>
      </c>
      <c r="E33" s="812">
        <f>'3'!X53</f>
        <v>5.6</v>
      </c>
      <c r="F33" s="812">
        <f>'3'!AE53</f>
        <v>6.5460000000000003</v>
      </c>
      <c r="G33" s="812">
        <f>'3'!AL53</f>
        <v>8.3849999999999998</v>
      </c>
      <c r="H33" s="812">
        <f>'3'!AS53</f>
        <v>8.5180000000000007</v>
      </c>
      <c r="I33" s="812">
        <f>'3'!AZ53</f>
        <v>12.085000000000001</v>
      </c>
      <c r="J33" s="812">
        <f>'3'!BG53</f>
        <v>6.306</v>
      </c>
      <c r="K33" s="812">
        <f>'3'!BN53</f>
        <v>7.1</v>
      </c>
      <c r="L33" s="812">
        <f>'3'!BU53</f>
        <v>14.084</v>
      </c>
      <c r="M33" s="812">
        <f>'3'!CB53</f>
        <v>5.6</v>
      </c>
      <c r="N33" s="812">
        <f>'3'!CI53</f>
        <v>11.6</v>
      </c>
      <c r="O33" s="812">
        <f>'3'!CP53</f>
        <v>17.3</v>
      </c>
    </row>
    <row r="34" spans="1:15">
      <c r="A34" s="794" t="s">
        <v>1053</v>
      </c>
    </row>
    <row r="35" spans="1:15">
      <c r="A35" s="794" t="s">
        <v>742</v>
      </c>
      <c r="B35" s="800">
        <f>B33-B4</f>
        <v>0.86610999999999905</v>
      </c>
      <c r="C35" s="800">
        <f t="shared" ref="C35:O35" si="1">C33-C4</f>
        <v>3.6392799999999994</v>
      </c>
      <c r="D35" s="800">
        <f t="shared" si="1"/>
        <v>0.58322999999999858</v>
      </c>
      <c r="E35" s="800">
        <f t="shared" si="1"/>
        <v>-4.5351099999999995</v>
      </c>
      <c r="F35" s="800">
        <f t="shared" si="1"/>
        <v>1.1825800000000006</v>
      </c>
      <c r="G35" s="800">
        <f t="shared" si="1"/>
        <v>1.1071199999999992</v>
      </c>
      <c r="H35" s="800">
        <f t="shared" si="1"/>
        <v>3.2178700000000005</v>
      </c>
      <c r="I35" s="800">
        <f t="shared" si="1"/>
        <v>1.6235000000000017</v>
      </c>
      <c r="J35" s="800">
        <f t="shared" si="1"/>
        <v>2.3940600000000001</v>
      </c>
      <c r="K35" s="800">
        <f t="shared" si="1"/>
        <v>1.9185662280864468</v>
      </c>
      <c r="L35" s="800">
        <f t="shared" si="1"/>
        <v>1.9360800000000005</v>
      </c>
      <c r="M35" s="800">
        <f t="shared" si="1"/>
        <v>0.1030355092620292</v>
      </c>
      <c r="N35" s="800">
        <f t="shared" si="1"/>
        <v>2.4525030756196688</v>
      </c>
      <c r="O35" s="800">
        <f t="shared" si="1"/>
        <v>1.2581531825827703</v>
      </c>
    </row>
    <row r="36" spans="1:15">
      <c r="A36" s="794" t="s">
        <v>1056</v>
      </c>
      <c r="B36" s="800">
        <f t="shared" ref="B36:O36" si="2">B14-B4</f>
        <v>1.2816473974737388</v>
      </c>
      <c r="C36" s="800">
        <f t="shared" si="2"/>
        <v>0.41901705105100895</v>
      </c>
      <c r="D36" s="800">
        <f t="shared" si="2"/>
        <v>-1.3572613249524892</v>
      </c>
      <c r="E36" s="800">
        <f t="shared" si="2"/>
        <v>-1.8530194875286394</v>
      </c>
      <c r="F36" s="800">
        <f t="shared" si="2"/>
        <v>0.25352574183303034</v>
      </c>
      <c r="G36" s="800">
        <f t="shared" si="2"/>
        <v>1.4485906992505795</v>
      </c>
      <c r="H36" s="800">
        <f t="shared" si="2"/>
        <v>0.88292470810845369</v>
      </c>
      <c r="I36" s="800">
        <f t="shared" si="2"/>
        <v>-0.39820494445283394</v>
      </c>
      <c r="J36" s="800">
        <f t="shared" si="2"/>
        <v>1.9527664507736211</v>
      </c>
      <c r="K36" s="800">
        <f t="shared" si="2"/>
        <v>1.4126210002846724</v>
      </c>
      <c r="L36" s="800">
        <f t="shared" si="2"/>
        <v>-2.0668499999999987</v>
      </c>
      <c r="M36" s="800">
        <f t="shared" si="2"/>
        <v>1.4879501197348706</v>
      </c>
      <c r="N36" s="800">
        <f t="shared" si="2"/>
        <v>4.1127181719679999</v>
      </c>
      <c r="O36" s="800">
        <f t="shared" si="2"/>
        <v>1.9840154561154364</v>
      </c>
    </row>
    <row r="37" spans="1:15">
      <c r="A37" s="794" t="s">
        <v>1057</v>
      </c>
      <c r="B37" s="800">
        <f t="shared" ref="B37:O37" si="3">B24-B14</f>
        <v>0.55840415321607217</v>
      </c>
      <c r="C37" s="800">
        <f t="shared" si="3"/>
        <v>3.2202629489489905</v>
      </c>
      <c r="D37" s="800">
        <f t="shared" si="3"/>
        <v>1.310491324952487</v>
      </c>
      <c r="E37" s="800">
        <f t="shared" si="3"/>
        <v>-2.8820905124713594</v>
      </c>
      <c r="F37" s="800">
        <f t="shared" si="3"/>
        <v>-0.18494574183302959</v>
      </c>
      <c r="G37" s="800">
        <f t="shared" si="3"/>
        <v>-1.4264706992505802</v>
      </c>
      <c r="H37" s="800">
        <f t="shared" si="3"/>
        <v>2.2169452918915464</v>
      </c>
      <c r="I37" s="800">
        <f t="shared" si="3"/>
        <v>2.7367049444528355</v>
      </c>
      <c r="J37" s="800">
        <f t="shared" si="3"/>
        <v>1.26297113619058</v>
      </c>
      <c r="K37" s="800">
        <f t="shared" si="3"/>
        <v>-0.19405477219822487</v>
      </c>
      <c r="L37" s="800">
        <f t="shared" si="3"/>
        <v>4.1189299999999989</v>
      </c>
      <c r="M37" s="800">
        <f t="shared" si="3"/>
        <v>-0.38491461047284137</v>
      </c>
      <c r="N37" s="800">
        <f t="shared" si="3"/>
        <v>-8.6232324203656674E-3</v>
      </c>
      <c r="O37" s="800">
        <f t="shared" si="3"/>
        <v>-0.9919922735326665</v>
      </c>
    </row>
    <row r="38" spans="1:15">
      <c r="A38" s="794" t="s">
        <v>1058</v>
      </c>
      <c r="B38" s="800">
        <f t="shared" ref="B38:O38" si="4">B33-B24</f>
        <v>-0.97394155068981192</v>
      </c>
      <c r="C38" s="800">
        <f t="shared" si="4"/>
        <v>0</v>
      </c>
      <c r="D38" s="800">
        <f t="shared" si="4"/>
        <v>0.63000000000000078</v>
      </c>
      <c r="E38" s="800">
        <f t="shared" si="4"/>
        <v>0.19999999999999929</v>
      </c>
      <c r="F38" s="800">
        <f t="shared" si="4"/>
        <v>1.1139999999999999</v>
      </c>
      <c r="G38" s="800">
        <f t="shared" si="4"/>
        <v>1.085</v>
      </c>
      <c r="H38" s="800">
        <f t="shared" si="4"/>
        <v>0.11800000000000033</v>
      </c>
      <c r="I38" s="800">
        <f t="shared" si="4"/>
        <v>-0.71499999999999986</v>
      </c>
      <c r="J38" s="800">
        <f t="shared" si="4"/>
        <v>-0.82167758696420101</v>
      </c>
      <c r="K38" s="800">
        <f t="shared" si="4"/>
        <v>0.69999999999999929</v>
      </c>
      <c r="L38" s="800">
        <f t="shared" si="4"/>
        <v>-0.11599999999999966</v>
      </c>
      <c r="M38" s="800">
        <f t="shared" si="4"/>
        <v>-1</v>
      </c>
      <c r="N38" s="800">
        <f t="shared" si="4"/>
        <v>-1.6515918639279654</v>
      </c>
      <c r="O38" s="800">
        <f t="shared" si="4"/>
        <v>0.26613000000000042</v>
      </c>
    </row>
    <row r="39" spans="1:15">
      <c r="A39" s="794" t="s">
        <v>1054</v>
      </c>
    </row>
    <row r="40" spans="1:15">
      <c r="A40" s="794" t="s">
        <v>742</v>
      </c>
      <c r="B40" s="800">
        <f>100*(B33-B4)/B4</f>
        <v>7.6417717129776186</v>
      </c>
      <c r="C40" s="800">
        <f t="shared" ref="C40:O40" si="5">100*(C33-C4)/C4</f>
        <v>81.585035599634125</v>
      </c>
      <c r="D40" s="800">
        <f t="shared" si="5"/>
        <v>4.6971152723292651</v>
      </c>
      <c r="E40" s="800">
        <f t="shared" si="5"/>
        <v>-44.746529638060167</v>
      </c>
      <c r="F40" s="800">
        <f t="shared" si="5"/>
        <v>22.0489911287947</v>
      </c>
      <c r="G40" s="800">
        <f t="shared" si="5"/>
        <v>15.212122211413201</v>
      </c>
      <c r="H40" s="800">
        <f t="shared" si="5"/>
        <v>60.713039114134943</v>
      </c>
      <c r="I40" s="800">
        <f t="shared" si="5"/>
        <v>15.518807054437717</v>
      </c>
      <c r="J40" s="800">
        <f>100*(J33-J4)/J4</f>
        <v>61.198791392506024</v>
      </c>
      <c r="K40" s="800">
        <f t="shared" si="5"/>
        <v>37.027709173592356</v>
      </c>
      <c r="L40" s="800">
        <f t="shared" si="5"/>
        <v>15.937543217275062</v>
      </c>
      <c r="M40" s="800">
        <f t="shared" si="5"/>
        <v>1.8744074013146232</v>
      </c>
      <c r="N40" s="800">
        <f t="shared" si="5"/>
        <v>26.810646627091444</v>
      </c>
      <c r="O40" s="800">
        <f t="shared" si="5"/>
        <v>7.8429447488349444</v>
      </c>
    </row>
    <row r="41" spans="1:15">
      <c r="A41" s="794" t="s">
        <v>1056</v>
      </c>
      <c r="B41" s="800">
        <f t="shared" ref="B41:O41" si="6">100*(B14-B4)/B4</f>
        <v>11.308098079950827</v>
      </c>
      <c r="C41" s="800">
        <f t="shared" si="6"/>
        <v>9.3934847076482928</v>
      </c>
      <c r="D41" s="800">
        <f t="shared" si="6"/>
        <v>-10.930872722555778</v>
      </c>
      <c r="E41" s="800">
        <f t="shared" si="6"/>
        <v>-18.283170952546541</v>
      </c>
      <c r="F41" s="800">
        <f t="shared" si="6"/>
        <v>4.7269417989460152</v>
      </c>
      <c r="G41" s="800">
        <f t="shared" si="6"/>
        <v>19.904020116442968</v>
      </c>
      <c r="H41" s="800">
        <f t="shared" si="6"/>
        <v>16.658548150865236</v>
      </c>
      <c r="I41" s="800">
        <f t="shared" si="6"/>
        <v>-3.8063847866255696</v>
      </c>
      <c r="J41" s="800">
        <f t="shared" si="6"/>
        <v>49.918108426346542</v>
      </c>
      <c r="K41" s="800">
        <f t="shared" si="6"/>
        <v>27.263129521058765</v>
      </c>
      <c r="L41" s="800">
        <f t="shared" si="6"/>
        <v>-17.014023799959162</v>
      </c>
      <c r="M41" s="800">
        <f t="shared" si="6"/>
        <v>27.068577980483049</v>
      </c>
      <c r="N41" s="800">
        <f t="shared" si="6"/>
        <v>44.96003886053893</v>
      </c>
      <c r="O41" s="800">
        <f t="shared" si="6"/>
        <v>12.367749665589107</v>
      </c>
    </row>
    <row r="42" spans="1:15">
      <c r="A42" s="794" t="s">
        <v>1057</v>
      </c>
      <c r="B42" s="800">
        <f t="shared" ref="B42:O42" si="7">100*(B24-B14)/B14</f>
        <v>4.4263207790727375</v>
      </c>
      <c r="C42" s="800">
        <f t="shared" si="7"/>
        <v>65.992550730892404</v>
      </c>
      <c r="D42" s="800">
        <f t="shared" si="7"/>
        <v>11.849453384029802</v>
      </c>
      <c r="E42" s="800">
        <f t="shared" si="7"/>
        <v>-34.799070453666765</v>
      </c>
      <c r="F42" s="800">
        <f t="shared" si="7"/>
        <v>-3.2926389239550411</v>
      </c>
      <c r="G42" s="800">
        <f t="shared" si="7"/>
        <v>-16.346478988041341</v>
      </c>
      <c r="H42" s="800">
        <f t="shared" si="7"/>
        <v>35.855178330934805</v>
      </c>
      <c r="I42" s="800">
        <f t="shared" si="7"/>
        <v>27.194919053320298</v>
      </c>
      <c r="J42" s="800">
        <f t="shared" si="7"/>
        <v>21.535112571985248</v>
      </c>
      <c r="K42" s="800">
        <f t="shared" si="7"/>
        <v>-2.9428747394758727</v>
      </c>
      <c r="L42" s="800">
        <f t="shared" si="7"/>
        <v>40.858063677764356</v>
      </c>
      <c r="M42" s="800">
        <f t="shared" si="7"/>
        <v>-5.5106559197691425</v>
      </c>
      <c r="N42" s="800">
        <f t="shared" si="7"/>
        <v>-6.5030863811103484E-2</v>
      </c>
      <c r="O42" s="800">
        <f t="shared" si="7"/>
        <v>-5.5031612828264338</v>
      </c>
    </row>
    <row r="43" spans="1:15">
      <c r="A43" s="794" t="s">
        <v>1058</v>
      </c>
      <c r="B43" s="800">
        <f t="shared" ref="B43:O43" si="8">100*(B33-B24)/B24</f>
        <v>-7.3929396676184176</v>
      </c>
      <c r="C43" s="800">
        <f t="shared" si="8"/>
        <v>0</v>
      </c>
      <c r="D43" s="800">
        <f t="shared" si="8"/>
        <v>5.0929668552950753</v>
      </c>
      <c r="E43" s="800">
        <f t="shared" si="8"/>
        <v>3.7037037037036904</v>
      </c>
      <c r="F43" s="800">
        <f t="shared" si="8"/>
        <v>20.508100147275403</v>
      </c>
      <c r="G43" s="800">
        <f t="shared" si="8"/>
        <v>14.863013698630137</v>
      </c>
      <c r="H43" s="800">
        <f t="shared" si="8"/>
        <v>1.4047619047619087</v>
      </c>
      <c r="I43" s="800">
        <f t="shared" si="8"/>
        <v>-5.5859374999999982</v>
      </c>
      <c r="J43" s="800">
        <f t="shared" si="8"/>
        <v>-11.527984773988177</v>
      </c>
      <c r="K43" s="800">
        <f t="shared" si="8"/>
        <v>10.937499999999988</v>
      </c>
      <c r="L43" s="800">
        <f t="shared" si="8"/>
        <v>-0.81690140845070192</v>
      </c>
      <c r="M43" s="800">
        <f t="shared" si="8"/>
        <v>-15.151515151515152</v>
      </c>
      <c r="N43" s="800">
        <f t="shared" si="8"/>
        <v>-12.463346901165497</v>
      </c>
      <c r="O43" s="800">
        <f t="shared" si="8"/>
        <v>1.5623578200373751</v>
      </c>
    </row>
    <row r="44" spans="1:15">
      <c r="A44" s="794" t="s">
        <v>1055</v>
      </c>
    </row>
    <row r="45" spans="1:15">
      <c r="A45" s="794" t="s">
        <v>742</v>
      </c>
      <c r="B45" s="801">
        <f>100*(POWER(B33/B4, 1/29)-1)</f>
        <v>0.25424887029643628</v>
      </c>
      <c r="C45" s="801">
        <f t="shared" ref="C45:O45" si="9">100*(POWER(C33/C4, 1/29)-1)</f>
        <v>2.0783860894312056</v>
      </c>
      <c r="D45" s="801">
        <f t="shared" si="9"/>
        <v>0.15840594778577799</v>
      </c>
      <c r="E45" s="801">
        <f t="shared" si="9"/>
        <v>-2.024870336463036</v>
      </c>
      <c r="F45" s="801">
        <f t="shared" si="9"/>
        <v>0.68944284045673321</v>
      </c>
      <c r="G45" s="801">
        <f t="shared" si="9"/>
        <v>0.489486449443155</v>
      </c>
      <c r="H45" s="801">
        <f t="shared" si="9"/>
        <v>1.6494915915765018</v>
      </c>
      <c r="I45" s="801">
        <f t="shared" si="9"/>
        <v>0.49869856301572035</v>
      </c>
      <c r="J45" s="801">
        <f t="shared" si="9"/>
        <v>1.6600704314814196</v>
      </c>
      <c r="K45" s="801">
        <f t="shared" si="9"/>
        <v>1.0921727750236032</v>
      </c>
      <c r="L45" s="801">
        <f t="shared" si="9"/>
        <v>0.51123838499300689</v>
      </c>
      <c r="M45" s="801">
        <f t="shared" si="9"/>
        <v>6.4056951281576957E-2</v>
      </c>
      <c r="N45" s="801">
        <f t="shared" si="9"/>
        <v>0.82241449095794561</v>
      </c>
      <c r="O45" s="801">
        <f t="shared" si="9"/>
        <v>0.26070395863020401</v>
      </c>
    </row>
    <row r="46" spans="1:15">
      <c r="A46" s="794" t="s">
        <v>1056</v>
      </c>
      <c r="B46" s="801">
        <f t="shared" ref="B46:O46" si="10">100*(POWER(B14/B4, 1/10)-1)</f>
        <v>1.0770774490614032</v>
      </c>
      <c r="C46" s="801">
        <f t="shared" si="10"/>
        <v>0.90185389043657693</v>
      </c>
      <c r="D46" s="801">
        <f t="shared" si="10"/>
        <v>-1.1508999563798694</v>
      </c>
      <c r="E46" s="801">
        <f t="shared" si="10"/>
        <v>-1.9988548267176665</v>
      </c>
      <c r="F46" s="801">
        <f t="shared" si="10"/>
        <v>0.46293045310858982</v>
      </c>
      <c r="G46" s="801">
        <f t="shared" si="10"/>
        <v>1.8317891936605379</v>
      </c>
      <c r="H46" s="801">
        <f t="shared" si="10"/>
        <v>1.5527425952911456</v>
      </c>
      <c r="I46" s="801">
        <f t="shared" si="10"/>
        <v>-0.38731997813613583</v>
      </c>
      <c r="J46" s="801">
        <f t="shared" si="10"/>
        <v>4.1322876536111108</v>
      </c>
      <c r="K46" s="801">
        <f t="shared" si="10"/>
        <v>2.4401627735507248</v>
      </c>
      <c r="L46" s="801">
        <f t="shared" si="10"/>
        <v>-1.8477022939348609</v>
      </c>
      <c r="M46" s="801">
        <f t="shared" si="10"/>
        <v>2.4244916084382728</v>
      </c>
      <c r="N46" s="801">
        <f t="shared" si="10"/>
        <v>3.7826676459375319</v>
      </c>
      <c r="O46" s="801">
        <f t="shared" si="10"/>
        <v>1.1728929299318791</v>
      </c>
    </row>
    <row r="47" spans="1:15">
      <c r="A47" s="794" t="s">
        <v>1057</v>
      </c>
      <c r="B47" s="801">
        <f t="shared" ref="B47:O47" si="11">100*(POWER(B24/B14, 1/10)-1)</f>
        <v>0.43405502602074097</v>
      </c>
      <c r="C47" s="801">
        <f t="shared" si="11"/>
        <v>5.1983334673203041</v>
      </c>
      <c r="D47" s="801">
        <f t="shared" si="11"/>
        <v>1.1261297847776852</v>
      </c>
      <c r="E47" s="801">
        <f t="shared" si="11"/>
        <v>-4.1867925825707637</v>
      </c>
      <c r="F47" s="801">
        <f t="shared" si="11"/>
        <v>-0.33424678369150529</v>
      </c>
      <c r="G47" s="801">
        <f t="shared" si="11"/>
        <v>-1.769032274871718</v>
      </c>
      <c r="H47" s="801">
        <f t="shared" si="11"/>
        <v>3.1116222603828403</v>
      </c>
      <c r="I47" s="801">
        <f t="shared" si="11"/>
        <v>2.4346708629431113</v>
      </c>
      <c r="J47" s="801">
        <f t="shared" si="11"/>
        <v>1.9694734642121459</v>
      </c>
      <c r="K47" s="801">
        <f t="shared" si="11"/>
        <v>-0.29825892784129948</v>
      </c>
      <c r="L47" s="801">
        <f t="shared" si="11"/>
        <v>3.4851828583949418</v>
      </c>
      <c r="M47" s="801">
        <f t="shared" si="11"/>
        <v>-0.56522773209919386</v>
      </c>
      <c r="N47" s="801">
        <f t="shared" si="11"/>
        <v>-6.504990221234408E-3</v>
      </c>
      <c r="O47" s="801">
        <f t="shared" si="11"/>
        <v>-0.56443907076707545</v>
      </c>
    </row>
    <row r="48" spans="1:15">
      <c r="A48" s="794" t="s">
        <v>1058</v>
      </c>
      <c r="B48" s="801">
        <f t="shared" ref="B48:O48" si="12">100*(POWER(B33/B24, 1/9)-1)</f>
        <v>-0.84975567814505881</v>
      </c>
      <c r="C48" s="801">
        <f t="shared" si="12"/>
        <v>0</v>
      </c>
      <c r="D48" s="801">
        <f t="shared" si="12"/>
        <v>0.5534723752492976</v>
      </c>
      <c r="E48" s="801">
        <f t="shared" si="12"/>
        <v>0.40490245919917456</v>
      </c>
      <c r="F48" s="801">
        <f t="shared" si="12"/>
        <v>2.0943725526076928</v>
      </c>
      <c r="G48" s="801">
        <f t="shared" si="12"/>
        <v>1.5515811319993578</v>
      </c>
      <c r="H48" s="801">
        <f t="shared" si="12"/>
        <v>0.15511869201478845</v>
      </c>
      <c r="I48" s="801">
        <f t="shared" si="12"/>
        <v>-0.63663325680520799</v>
      </c>
      <c r="J48" s="801">
        <f t="shared" si="12"/>
        <v>-1.3517133650666646</v>
      </c>
      <c r="K48" s="801">
        <f t="shared" si="12"/>
        <v>1.1599738260738901</v>
      </c>
      <c r="L48" s="801">
        <f t="shared" si="12"/>
        <v>-9.1098072870354763E-2</v>
      </c>
      <c r="M48" s="801">
        <f t="shared" si="12"/>
        <v>-1.8090265180134013</v>
      </c>
      <c r="N48" s="801">
        <f t="shared" si="12"/>
        <v>-1.4681448475876713</v>
      </c>
      <c r="O48" s="801">
        <f t="shared" si="12"/>
        <v>0.17240162556382277</v>
      </c>
    </row>
    <row r="50" spans="1:1">
      <c r="A50" s="794" t="s">
        <v>1120</v>
      </c>
    </row>
  </sheetData>
  <pageMargins left="0.7" right="0.7" top="0.75" bottom="0.75" header="0.3" footer="0.3"/>
</worksheet>
</file>

<file path=xl/worksheets/sheet185.xml><?xml version="1.0" encoding="utf-8"?>
<worksheet xmlns="http://schemas.openxmlformats.org/spreadsheetml/2006/main" xmlns:r="http://schemas.openxmlformats.org/officeDocument/2006/relationships">
  <dimension ref="A1:O50"/>
  <sheetViews>
    <sheetView workbookViewId="0">
      <selection activeCell="R37" sqref="R37"/>
    </sheetView>
  </sheetViews>
  <sheetFormatPr defaultRowHeight="9"/>
  <cols>
    <col min="1" max="16384" width="9.140625" style="794"/>
  </cols>
  <sheetData>
    <row r="1" spans="1:15">
      <c r="A1" s="794" t="s">
        <v>1092</v>
      </c>
    </row>
    <row r="3" spans="1:15">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812">
        <f>'3'!D24</f>
        <v>28.461079999999999</v>
      </c>
      <c r="C4" s="812">
        <f>'3'!K24</f>
        <v>25.43018519999999</v>
      </c>
      <c r="D4" s="812">
        <f>'3'!R24</f>
        <v>32.037529999999997</v>
      </c>
      <c r="E4" s="812">
        <f>'3'!Y24</f>
        <v>33.485030000000002</v>
      </c>
      <c r="F4" s="812">
        <f>'3'!AF24</f>
        <v>24.883880000000001</v>
      </c>
      <c r="G4" s="812">
        <f>'3'!AM24</f>
        <v>35.228520000000003</v>
      </c>
      <c r="H4" s="812">
        <f>'3'!AT24</f>
        <v>26.108249999999998</v>
      </c>
      <c r="I4" s="812">
        <f>'3'!BA24</f>
        <v>25.878489999999999</v>
      </c>
      <c r="J4" s="812">
        <f>'3'!BH24</f>
        <v>42.074159999999999</v>
      </c>
      <c r="K4" s="812">
        <f>'3'!BO24</f>
        <v>45.950441782606859</v>
      </c>
      <c r="L4" s="812">
        <f>'3'!BV24</f>
        <v>28.693479999999997</v>
      </c>
      <c r="M4" s="812">
        <f>'3'!CC24</f>
        <v>39.271288492005787</v>
      </c>
      <c r="N4" s="812">
        <f>'3'!CJ24</f>
        <v>27.17488589615548</v>
      </c>
      <c r="O4" s="812">
        <f>'3'!CQ24</f>
        <v>34.641690276620572</v>
      </c>
    </row>
    <row r="5" spans="1:15">
      <c r="A5" s="794">
        <f t="shared" ref="A5:A33" si="0">A4+1</f>
        <v>1981</v>
      </c>
      <c r="B5" s="812">
        <f>'3'!D25</f>
        <v>28.461079999999999</v>
      </c>
      <c r="C5" s="812">
        <f>'3'!K25</f>
        <v>25.43018519999999</v>
      </c>
      <c r="D5" s="812">
        <f>'3'!R25</f>
        <v>32.037529999999997</v>
      </c>
      <c r="E5" s="812">
        <f>'3'!Y25</f>
        <v>33.485030000000002</v>
      </c>
      <c r="F5" s="812">
        <f>'3'!AF25</f>
        <v>24.883880000000001</v>
      </c>
      <c r="G5" s="812">
        <f>'3'!AM25</f>
        <v>35.228520000000003</v>
      </c>
      <c r="H5" s="812">
        <f>'3'!AT25</f>
        <v>26.108249999999998</v>
      </c>
      <c r="I5" s="812">
        <f>'3'!BA25</f>
        <v>25.878489999999999</v>
      </c>
      <c r="J5" s="812">
        <f>'3'!BH25</f>
        <v>42.074159999999999</v>
      </c>
      <c r="K5" s="812">
        <f>'3'!BO25</f>
        <v>40.925412177721711</v>
      </c>
      <c r="L5" s="812">
        <f>'3'!BV25</f>
        <v>28.537728062387199</v>
      </c>
      <c r="M5" s="812">
        <f>'3'!CC25</f>
        <v>41.347469999999994</v>
      </c>
      <c r="N5" s="812">
        <f>'3'!CJ25</f>
        <v>29.735612597749196</v>
      </c>
      <c r="O5" s="812">
        <f>'3'!CQ25</f>
        <v>34.943944966049152</v>
      </c>
    </row>
    <row r="6" spans="1:15">
      <c r="A6" s="794">
        <f t="shared" si="0"/>
        <v>1982</v>
      </c>
      <c r="B6" s="812">
        <f>'3'!D26</f>
        <v>28.265316979080549</v>
      </c>
      <c r="C6" s="812">
        <f>'3'!K26</f>
        <v>25.43018519999999</v>
      </c>
      <c r="D6" s="812">
        <f>'3'!R26</f>
        <v>30.524852750000004</v>
      </c>
      <c r="E6" s="812">
        <f>'3'!Y26</f>
        <v>33.485030000000002</v>
      </c>
      <c r="F6" s="812">
        <f>'3'!AF26</f>
        <v>24.883880000000001</v>
      </c>
      <c r="G6" s="812">
        <f>'3'!AM26</f>
        <v>35.807703555652047</v>
      </c>
      <c r="H6" s="812">
        <f>'3'!AT26</f>
        <v>23.045924737738339</v>
      </c>
      <c r="I6" s="812">
        <f>'3'!BA26</f>
        <v>25.878489999999999</v>
      </c>
      <c r="J6" s="812">
        <f>'3'!BH26</f>
        <v>42.074159999999999</v>
      </c>
      <c r="K6" s="812">
        <f>'3'!BO26</f>
        <v>36.449907703616269</v>
      </c>
      <c r="L6" s="812">
        <f>'3'!BV26</f>
        <v>28.382821566528769</v>
      </c>
      <c r="M6" s="812">
        <f>'3'!CC26</f>
        <v>41.822289498033975</v>
      </c>
      <c r="N6" s="812">
        <f>'3'!CJ26</f>
        <v>32.537640082180154</v>
      </c>
      <c r="O6" s="812">
        <f>'3'!CQ26</f>
        <v>35.248836879485914</v>
      </c>
    </row>
    <row r="7" spans="1:15">
      <c r="A7" s="794">
        <f t="shared" si="0"/>
        <v>1983</v>
      </c>
      <c r="B7" s="812">
        <f>'3'!D27</f>
        <v>28.070900469268881</v>
      </c>
      <c r="C7" s="812">
        <f>'3'!K27</f>
        <v>25.43018519999999</v>
      </c>
      <c r="D7" s="812">
        <f>'3'!R27</f>
        <v>30.480569200000001</v>
      </c>
      <c r="E7" s="812">
        <f>'3'!Y27</f>
        <v>33.485030000000002</v>
      </c>
      <c r="F7" s="812">
        <f>'3'!AF27</f>
        <v>24.883880000000001</v>
      </c>
      <c r="G7" s="812">
        <f>'3'!AM27</f>
        <v>36.396409327711076</v>
      </c>
      <c r="H7" s="812">
        <f>'3'!AT27</f>
        <v>20.342790000000001</v>
      </c>
      <c r="I7" s="812">
        <f>'3'!BA27</f>
        <v>25.878489999999999</v>
      </c>
      <c r="J7" s="812">
        <f>'3'!BH27</f>
        <v>42.074159999999999</v>
      </c>
      <c r="K7" s="812">
        <f>'3'!BO27</f>
        <v>32.463833615960091</v>
      </c>
      <c r="L7" s="812">
        <f>'3'!BV27</f>
        <v>28.228755923257015</v>
      </c>
      <c r="M7" s="812">
        <f>'3'!CC27</f>
        <v>42.302561652680637</v>
      </c>
      <c r="N7" s="812">
        <f>'3'!CJ27</f>
        <v>35.603706452566357</v>
      </c>
      <c r="O7" s="812">
        <f>'3'!CQ27</f>
        <v>35.556389027162673</v>
      </c>
    </row>
    <row r="8" spans="1:15">
      <c r="A8" s="794">
        <f t="shared" si="0"/>
        <v>1984</v>
      </c>
      <c r="B8" s="812">
        <f>'3'!D28</f>
        <v>27.877821208896709</v>
      </c>
      <c r="C8" s="812">
        <f>'3'!K28</f>
        <v>25.43018519999999</v>
      </c>
      <c r="D8" s="812">
        <f>'3'!R28</f>
        <v>30.436285650000002</v>
      </c>
      <c r="E8" s="812">
        <f>'3'!Y28</f>
        <v>33.485030000000002</v>
      </c>
      <c r="F8" s="812">
        <f>'3'!AF28</f>
        <v>24.883880000000001</v>
      </c>
      <c r="G8" s="812">
        <f>'3'!AM28</f>
        <v>36.994793868628236</v>
      </c>
      <c r="H8" s="812">
        <f>'3'!AT28</f>
        <v>37.203960000000002</v>
      </c>
      <c r="I8" s="812">
        <f>'3'!BA28</f>
        <v>25.878489999999999</v>
      </c>
      <c r="J8" s="812">
        <f>'3'!BH28</f>
        <v>44.40983559088513</v>
      </c>
      <c r="K8" s="812">
        <f>'3'!BO28</f>
        <v>28.913666986876372</v>
      </c>
      <c r="L8" s="812">
        <f>'3'!BV28</f>
        <v>28.075526568314846</v>
      </c>
      <c r="M8" s="812">
        <f>'3'!CC28</f>
        <v>42.78834908029053</v>
      </c>
      <c r="N8" s="812">
        <f>'3'!CJ28</f>
        <v>38.95869245461207</v>
      </c>
      <c r="O8" s="812">
        <f>'3'!CQ28</f>
        <v>35.866624620079449</v>
      </c>
    </row>
    <row r="9" spans="1:15">
      <c r="A9" s="794">
        <f t="shared" si="0"/>
        <v>1985</v>
      </c>
      <c r="B9" s="812">
        <f>'3'!D29</f>
        <v>27.686070000000001</v>
      </c>
      <c r="C9" s="812">
        <f>'3'!K29</f>
        <v>25.43018519999999</v>
      </c>
      <c r="D9" s="812">
        <f>'3'!R29</f>
        <v>30.392002099999999</v>
      </c>
      <c r="E9" s="812">
        <f>'3'!Y29</f>
        <v>33.485030000000002</v>
      </c>
      <c r="F9" s="812">
        <f>'3'!AF29</f>
        <v>24.883880000000001</v>
      </c>
      <c r="G9" s="812">
        <f>'3'!AM29</f>
        <v>37.603016304695565</v>
      </c>
      <c r="H9" s="812">
        <f>'3'!AT29</f>
        <v>37.01570647499765</v>
      </c>
      <c r="I9" s="812">
        <f>'3'!BA29</f>
        <v>25.878489999999999</v>
      </c>
      <c r="J9" s="812">
        <f>'3'!BH29</f>
        <v>46.875172248464324</v>
      </c>
      <c r="K9" s="812">
        <f>'3'!BO29</f>
        <v>25.751738026928049</v>
      </c>
      <c r="L9" s="812">
        <f>'3'!BV29</f>
        <v>27.923128962220545</v>
      </c>
      <c r="M9" s="812">
        <f>'3'!CC29</f>
        <v>43.279715116277885</v>
      </c>
      <c r="N9" s="812">
        <f>'3'!CJ29</f>
        <v>42.629823380752093</v>
      </c>
      <c r="O9" s="812">
        <f>'3'!CQ29</f>
        <v>36.179567071756232</v>
      </c>
    </row>
    <row r="10" spans="1:15">
      <c r="A10" s="794">
        <f t="shared" si="0"/>
        <v>1986</v>
      </c>
      <c r="B10" s="812">
        <f>'3'!D30</f>
        <v>27.923464204015325</v>
      </c>
      <c r="C10" s="812">
        <f>'3'!K30</f>
        <v>25.016255366666659</v>
      </c>
      <c r="D10" s="812">
        <f>'3'!R30</f>
        <v>30.34771855</v>
      </c>
      <c r="E10" s="812">
        <f>'3'!Y30</f>
        <v>33.485030000000002</v>
      </c>
      <c r="F10" s="812">
        <f>'3'!AF30</f>
        <v>24.883880000000001</v>
      </c>
      <c r="G10" s="812">
        <f>'3'!AM30</f>
        <v>38.221238378361882</v>
      </c>
      <c r="H10" s="812">
        <f>'3'!AT30</f>
        <v>36.828405520358125</v>
      </c>
      <c r="I10" s="812">
        <f>'3'!BA30</f>
        <v>25.878489999999999</v>
      </c>
      <c r="J10" s="812">
        <f>'3'!BH30</f>
        <v>49.477367886815131</v>
      </c>
      <c r="K10" s="812">
        <f>'3'!BO30</f>
        <v>22.935590000000001</v>
      </c>
      <c r="L10" s="812">
        <f>'3'!BV30</f>
        <v>27.771558590133299</v>
      </c>
      <c r="M10" s="812">
        <f>'3'!CC30</f>
        <v>43.776723823378092</v>
      </c>
      <c r="N10" s="812">
        <f>'3'!CJ30</f>
        <v>46.646889999999999</v>
      </c>
      <c r="O10" s="812">
        <f>'3'!CQ30</f>
        <v>36.495240000000003</v>
      </c>
    </row>
    <row r="11" spans="1:15">
      <c r="A11" s="794">
        <f t="shared" si="0"/>
        <v>1987</v>
      </c>
      <c r="B11" s="812">
        <f>'3'!D31</f>
        <v>28.162893944605543</v>
      </c>
      <c r="C11" s="812">
        <f>'3'!K31</f>
        <v>24.602325533333332</v>
      </c>
      <c r="D11" s="812">
        <f>'3'!R31</f>
        <v>30.34966</v>
      </c>
      <c r="E11" s="812">
        <f>'3'!Y31</f>
        <v>33.485030000000002</v>
      </c>
      <c r="F11" s="812">
        <f>'3'!AF31</f>
        <v>24.883880000000001</v>
      </c>
      <c r="G11" s="812">
        <f>'3'!AM31</f>
        <v>38.849624491244398</v>
      </c>
      <c r="H11" s="812">
        <f>'3'!AT31</f>
        <v>36.642052316037308</v>
      </c>
      <c r="I11" s="812">
        <f>'3'!BA31</f>
        <v>32.605580000000003</v>
      </c>
      <c r="J11" s="812">
        <f>'3'!BH31</f>
        <v>52.224020000000003</v>
      </c>
      <c r="K11" s="812">
        <f>'3'!BO31</f>
        <v>23.146796160919774</v>
      </c>
      <c r="L11" s="812">
        <f>'3'!BV31</f>
        <v>27.620810961719435</v>
      </c>
      <c r="M11" s="812">
        <f>'3'!CC31</f>
        <v>44.279440000000001</v>
      </c>
      <c r="N11" s="812">
        <f>'3'!CJ31</f>
        <v>41.424670277648765</v>
      </c>
      <c r="O11" s="812">
        <f>'3'!CQ31</f>
        <v>36.323688759775457</v>
      </c>
    </row>
    <row r="12" spans="1:15">
      <c r="A12" s="794">
        <f t="shared" si="0"/>
        <v>1988</v>
      </c>
      <c r="B12" s="812">
        <f>'3'!D32</f>
        <v>28.404376675478783</v>
      </c>
      <c r="C12" s="812">
        <f>'3'!K32</f>
        <v>24.188395700000001</v>
      </c>
      <c r="D12" s="812">
        <f>'3'!R32</f>
        <v>29.924447024149099</v>
      </c>
      <c r="E12" s="812">
        <f>'3'!Y32</f>
        <v>34.891079598765096</v>
      </c>
      <c r="F12" s="812">
        <f>'3'!AF32</f>
        <v>24.892165860529389</v>
      </c>
      <c r="G12" s="812">
        <f>'3'!AM32</f>
        <v>39.48834174784745</v>
      </c>
      <c r="H12" s="812">
        <f>'3'!AT32</f>
        <v>36.456642066380695</v>
      </c>
      <c r="I12" s="812">
        <f>'3'!BA32</f>
        <v>27.808847031338786</v>
      </c>
      <c r="J12" s="812">
        <f>'3'!BH32</f>
        <v>52.342260331880851</v>
      </c>
      <c r="K12" s="812">
        <f>'3'!BO32</f>
        <v>23.359947248584856</v>
      </c>
      <c r="L12" s="812">
        <f>'3'!BV32</f>
        <v>27.470881611019394</v>
      </c>
      <c r="M12" s="812">
        <f>'3'!CC32</f>
        <v>44.718815390966611</v>
      </c>
      <c r="N12" s="812">
        <f>'3'!CJ32</f>
        <v>36.787089291738788</v>
      </c>
      <c r="O12" s="812">
        <f>'3'!CQ32</f>
        <v>36.152943921372703</v>
      </c>
    </row>
    <row r="13" spans="1:15">
      <c r="A13" s="794">
        <f t="shared" si="0"/>
        <v>1989</v>
      </c>
      <c r="B13" s="812">
        <f>'3'!D33</f>
        <v>28.647929999999999</v>
      </c>
      <c r="C13" s="812">
        <f>'3'!K33</f>
        <v>23.736053699999999</v>
      </c>
      <c r="D13" s="812">
        <f>'3'!R33</f>
        <v>29.505191481588458</v>
      </c>
      <c r="E13" s="812">
        <f>'3'!Y33</f>
        <v>36.356169773996371</v>
      </c>
      <c r="F13" s="812">
        <f>'3'!AF33</f>
        <v>24.900454480093327</v>
      </c>
      <c r="G13" s="812">
        <f>'3'!AM33</f>
        <v>40.137560000000001</v>
      </c>
      <c r="H13" s="812">
        <f>'3'!AT33</f>
        <v>36.272169999999996</v>
      </c>
      <c r="I13" s="812">
        <f>'3'!BA33</f>
        <v>23.717779999999998</v>
      </c>
      <c r="J13" s="812">
        <f>'3'!BH33</f>
        <v>52.460768371534549</v>
      </c>
      <c r="K13" s="812">
        <f>'3'!BO33</f>
        <v>23.575061173173761</v>
      </c>
      <c r="L13" s="812">
        <f>'3'!BV33</f>
        <v>27.321766096315422</v>
      </c>
      <c r="M13" s="812">
        <f>'3'!CC33</f>
        <v>45.162550609749175</v>
      </c>
      <c r="N13" s="812">
        <f>'3'!CJ33</f>
        <v>32.668695477548511</v>
      </c>
      <c r="O13" s="812">
        <f>'3'!CQ33</f>
        <v>35.983001694181432</v>
      </c>
    </row>
    <row r="14" spans="1:15">
      <c r="A14" s="794">
        <f t="shared" si="0"/>
        <v>1990</v>
      </c>
      <c r="B14" s="812">
        <f>'3'!D34</f>
        <v>30.428464516953206</v>
      </c>
      <c r="C14" s="812">
        <f>'3'!K34</f>
        <v>23.283711700000001</v>
      </c>
      <c r="D14" s="812">
        <f>'3'!R34</f>
        <v>29.091809905882606</v>
      </c>
      <c r="E14" s="812">
        <f>'3'!Y34</f>
        <v>37.882779662754515</v>
      </c>
      <c r="F14" s="812">
        <f>'3'!AF34</f>
        <v>24.908745859610523</v>
      </c>
      <c r="G14" s="812">
        <f>'3'!AM34</f>
        <v>35.816634475500216</v>
      </c>
      <c r="H14" s="812">
        <f>'3'!AT34</f>
        <v>35.039221301465091</v>
      </c>
      <c r="I14" s="812">
        <f>'3'!BA34</f>
        <v>23.278609039085648</v>
      </c>
      <c r="J14" s="812">
        <f>'3'!BH34</f>
        <v>52.579544725077888</v>
      </c>
      <c r="K14" s="812">
        <f>'3'!BO34</f>
        <v>23.792156009793828</v>
      </c>
      <c r="L14" s="812">
        <f>'3'!BV34</f>
        <v>27.173459999999999</v>
      </c>
      <c r="M14" s="812">
        <f>'3'!CC34</f>
        <v>45.610688917984504</v>
      </c>
      <c r="N14" s="812">
        <f>'3'!CJ34</f>
        <v>29.011364713882585</v>
      </c>
      <c r="O14" s="812">
        <f>'3'!CQ34</f>
        <v>35.813858305409674</v>
      </c>
    </row>
    <row r="15" spans="1:15">
      <c r="A15" s="794">
        <f t="shared" si="0"/>
        <v>1991</v>
      </c>
      <c r="B15" s="812">
        <f>'3'!D35</f>
        <v>32.319663335517795</v>
      </c>
      <c r="C15" s="812">
        <f>'3'!K35</f>
        <v>22.8313697</v>
      </c>
      <c r="D15" s="812">
        <f>'3'!R35</f>
        <v>28.68422</v>
      </c>
      <c r="E15" s="812">
        <f>'3'!Y35</f>
        <v>39.473492502041871</v>
      </c>
      <c r="F15" s="812">
        <f>'3'!AF35</f>
        <v>24.91704</v>
      </c>
      <c r="G15" s="812">
        <f>'3'!AM35</f>
        <v>31.960869199612301</v>
      </c>
      <c r="H15" s="812">
        <f>'3'!AT35</f>
        <v>33.848182488476567</v>
      </c>
      <c r="I15" s="812">
        <f>'3'!BA35</f>
        <v>22.847570000000001</v>
      </c>
      <c r="J15" s="812">
        <f>'3'!BH35</f>
        <v>52.698590000000003</v>
      </c>
      <c r="K15" s="812">
        <f>'3'!BO35</f>
        <v>24.01125</v>
      </c>
      <c r="L15" s="812">
        <f>'3'!BV35</f>
        <v>28.684252855960601</v>
      </c>
      <c r="M15" s="812">
        <f>'3'!CC35</f>
        <v>46.063274006585353</v>
      </c>
      <c r="N15" s="812">
        <f>'3'!CJ35</f>
        <v>25.763480000000001</v>
      </c>
      <c r="O15" s="812">
        <f>'3'!CQ35</f>
        <v>35.645510000000002</v>
      </c>
    </row>
    <row r="16" spans="1:15">
      <c r="A16" s="794">
        <f t="shared" si="0"/>
        <v>1992</v>
      </c>
      <c r="B16" s="812">
        <f>'3'!D36</f>
        <v>34.328404495706209</v>
      </c>
      <c r="C16" s="812">
        <f>'3'!K36</f>
        <v>22.379027699999998</v>
      </c>
      <c r="D16" s="812">
        <f>'3'!R36</f>
        <v>28.790995374902327</v>
      </c>
      <c r="E16" s="812">
        <f>'3'!Y36</f>
        <v>41.131</v>
      </c>
      <c r="F16" s="812">
        <f>'3'!AF36</f>
        <v>23.747400335937176</v>
      </c>
      <c r="G16" s="812">
        <f>'3'!AM36</f>
        <v>28.520188313434772</v>
      </c>
      <c r="H16" s="812">
        <f>'3'!AT36</f>
        <v>32.697628977425559</v>
      </c>
      <c r="I16" s="812">
        <f>'3'!BA36</f>
        <v>27.768029241759308</v>
      </c>
      <c r="J16" s="812">
        <f>'3'!BH36</f>
        <v>50.914595733770661</v>
      </c>
      <c r="K16" s="812">
        <f>'3'!BO36</f>
        <v>25.262018783963427</v>
      </c>
      <c r="L16" s="812">
        <f>'3'!BV36</f>
        <v>30.279042930296104</v>
      </c>
      <c r="M16" s="812">
        <f>'3'!CC36</f>
        <v>46.520350000000001</v>
      </c>
      <c r="N16" s="812">
        <f>'3'!CJ36</f>
        <v>26.762494461511256</v>
      </c>
      <c r="O16" s="812">
        <f>'3'!CQ36</f>
        <v>35.349962975025207</v>
      </c>
    </row>
    <row r="17" spans="1:15">
      <c r="A17" s="794">
        <f t="shared" si="0"/>
        <v>1993</v>
      </c>
      <c r="B17" s="812">
        <f>'3'!D37</f>
        <v>36.461993523483663</v>
      </c>
      <c r="C17" s="812">
        <f>'3'!K37</f>
        <v>22.379027699999998</v>
      </c>
      <c r="D17" s="812">
        <f>'3'!R37</f>
        <v>28.89816821505508</v>
      </c>
      <c r="E17" s="812">
        <f>'3'!Y37</f>
        <v>36.767027114532546</v>
      </c>
      <c r="F17" s="812">
        <f>'3'!AF37</f>
        <v>22.632665144626692</v>
      </c>
      <c r="G17" s="812">
        <f>'3'!AM37</f>
        <v>25.449906770484461</v>
      </c>
      <c r="H17" s="812">
        <f>'3'!AT37</f>
        <v>31.586184608563865</v>
      </c>
      <c r="I17" s="812">
        <f>'3'!BA37</f>
        <v>33.748159999999999</v>
      </c>
      <c r="J17" s="812">
        <f>'3'!BH37</f>
        <v>49.190994649634789</v>
      </c>
      <c r="K17" s="812">
        <f>'3'!BO37</f>
        <v>26.577941300070634</v>
      </c>
      <c r="L17" s="812">
        <f>'3'!BV37</f>
        <v>31.962500309092022</v>
      </c>
      <c r="M17" s="812">
        <f>'3'!CC37</f>
        <v>47.510508849836171</v>
      </c>
      <c r="N17" s="812">
        <f>'3'!CJ37</f>
        <v>27.800247086279519</v>
      </c>
      <c r="O17" s="812">
        <f>'3'!CQ37</f>
        <v>35.056866414189415</v>
      </c>
    </row>
    <row r="18" spans="1:15">
      <c r="A18" s="794">
        <f t="shared" si="0"/>
        <v>1994</v>
      </c>
      <c r="B18" s="812">
        <f>'3'!D38</f>
        <v>38.728189999999998</v>
      </c>
      <c r="C18" s="812">
        <f>'3'!K38</f>
        <v>22.379027699999998</v>
      </c>
      <c r="D18" s="812">
        <f>'3'!R38</f>
        <v>29.005740000000003</v>
      </c>
      <c r="E18" s="812">
        <f>'3'!Y38</f>
        <v>32.866068970867993</v>
      </c>
      <c r="F18" s="812">
        <f>'3'!AF38</f>
        <v>21.570257135625319</v>
      </c>
      <c r="G18" s="812">
        <f>'3'!AM38</f>
        <v>22.710150000000002</v>
      </c>
      <c r="H18" s="812">
        <f>'3'!AT38</f>
        <v>30.512519999999999</v>
      </c>
      <c r="I18" s="812">
        <f>'3'!BA38</f>
        <v>29.543673808109919</v>
      </c>
      <c r="J18" s="812">
        <f>'3'!BH38</f>
        <v>47.525742269920897</v>
      </c>
      <c r="K18" s="812">
        <f>'3'!BO38</f>
        <v>27.962411468018605</v>
      </c>
      <c r="L18" s="812">
        <f>'3'!BV38</f>
        <v>33.739554726365888</v>
      </c>
      <c r="M18" s="812">
        <f>'3'!CC38</f>
        <v>48.521742660370379</v>
      </c>
      <c r="N18" s="812">
        <f>'3'!CJ38</f>
        <v>28.878239999999998</v>
      </c>
      <c r="O18" s="812">
        <f>'3'!CQ38</f>
        <v>34.766200000000005</v>
      </c>
    </row>
    <row r="19" spans="1:15">
      <c r="A19" s="794">
        <f t="shared" si="0"/>
        <v>1995</v>
      </c>
      <c r="B19" s="812">
        <f>'3'!D39</f>
        <v>37.422401965803779</v>
      </c>
      <c r="C19" s="812">
        <f>'3'!K39</f>
        <v>22.379027699999998</v>
      </c>
      <c r="D19" s="812">
        <f>'3'!R39</f>
        <v>30.01844435545695</v>
      </c>
      <c r="E19" s="812">
        <f>'3'!Y39</f>
        <v>29.379000000000001</v>
      </c>
      <c r="F19" s="812">
        <f>'3'!AF39</f>
        <v>20.55772</v>
      </c>
      <c r="G19" s="812">
        <f>'3'!AM39</f>
        <v>22.939584875899815</v>
      </c>
      <c r="H19" s="812">
        <f>'3'!AT39</f>
        <v>29.888187757379097</v>
      </c>
      <c r="I19" s="812">
        <f>'3'!BA39</f>
        <v>25.863</v>
      </c>
      <c r="J19" s="812">
        <f>'3'!BH39</f>
        <v>45.916863328229432</v>
      </c>
      <c r="K19" s="812">
        <f>'3'!BO39</f>
        <v>29.419</v>
      </c>
      <c r="L19" s="812">
        <f>'3'!BV39</f>
        <v>35.615409999999997</v>
      </c>
      <c r="M19" s="812">
        <f>'3'!CC39</f>
        <v>49.554500000000004</v>
      </c>
      <c r="N19" s="812">
        <f>'3'!CJ39</f>
        <v>31.43956</v>
      </c>
      <c r="O19" s="812">
        <f>'3'!CQ39</f>
        <v>34.550244672801512</v>
      </c>
    </row>
    <row r="20" spans="1:15">
      <c r="A20" s="794">
        <f t="shared" si="0"/>
        <v>1996</v>
      </c>
      <c r="B20" s="812">
        <f>'3'!D40</f>
        <v>36.160640837854665</v>
      </c>
      <c r="C20" s="812">
        <f>'3'!K40</f>
        <v>22.379027699999998</v>
      </c>
      <c r="D20" s="812">
        <f>'3'!R40</f>
        <v>31.066506199175237</v>
      </c>
      <c r="E20" s="812">
        <f>'3'!Y40</f>
        <v>28.963619002800453</v>
      </c>
      <c r="F20" s="812">
        <f>'3'!AF40</f>
        <v>21.474818388844685</v>
      </c>
      <c r="G20" s="812">
        <f>'3'!AM40</f>
        <v>23.171337674062546</v>
      </c>
      <c r="H20" s="812">
        <f>'3'!AT40</f>
        <v>29.276630295378613</v>
      </c>
      <c r="I20" s="812">
        <f>'3'!BA40</f>
        <v>28.700071194082557</v>
      </c>
      <c r="J20" s="812">
        <f>'3'!BH40</f>
        <v>44.362449426438175</v>
      </c>
      <c r="K20" s="812">
        <f>'3'!BO40</f>
        <v>29.83903337035014</v>
      </c>
      <c r="L20" s="812">
        <f>'3'!BV40</f>
        <v>33.875174155387057</v>
      </c>
      <c r="M20" s="812">
        <f>'3'!CC40</f>
        <v>46.338365337977102</v>
      </c>
      <c r="N20" s="812">
        <f>'3'!CJ40</f>
        <v>32.129148498972299</v>
      </c>
      <c r="O20" s="812">
        <f>'3'!CQ40</f>
        <v>34.335630783647595</v>
      </c>
    </row>
    <row r="21" spans="1:15">
      <c r="A21" s="794">
        <f t="shared" si="0"/>
        <v>1997</v>
      </c>
      <c r="B21" s="812">
        <f>'3'!D41</f>
        <v>34.941422172718553</v>
      </c>
      <c r="C21" s="812">
        <f>'3'!K41</f>
        <v>25.576000000000001</v>
      </c>
      <c r="D21" s="812">
        <f>'3'!R41</f>
        <v>32.151160000000004</v>
      </c>
      <c r="E21" s="812">
        <f>'3'!Y41</f>
        <v>28.554110954742622</v>
      </c>
      <c r="F21" s="812">
        <f>'3'!AF41</f>
        <v>22.432829362101529</v>
      </c>
      <c r="G21" s="812">
        <f>'3'!AM41</f>
        <v>23.405431811867942</v>
      </c>
      <c r="H21" s="812">
        <f>'3'!AT41</f>
        <v>28.677586222693147</v>
      </c>
      <c r="I21" s="812">
        <f>'3'!BA41</f>
        <v>31.848358138862753</v>
      </c>
      <c r="J21" s="812">
        <f>'3'!BH41</f>
        <v>42.86065677102453</v>
      </c>
      <c r="K21" s="812">
        <f>'3'!BO41</f>
        <v>30.2650638185142</v>
      </c>
      <c r="L21" s="812">
        <f>'3'!BV41</f>
        <v>32.219969503588572</v>
      </c>
      <c r="M21" s="812">
        <f>'3'!CC41</f>
        <v>43.33096090558552</v>
      </c>
      <c r="N21" s="812">
        <f>'3'!CJ41</f>
        <v>32.833862282710506</v>
      </c>
      <c r="O21" s="812">
        <f>'3'!CQ41</f>
        <v>34.122350000000004</v>
      </c>
    </row>
    <row r="22" spans="1:15">
      <c r="A22" s="794">
        <f t="shared" si="0"/>
        <v>1998</v>
      </c>
      <c r="B22" s="812">
        <f>'3'!D42</f>
        <v>33.763311577543973</v>
      </c>
      <c r="C22" s="812">
        <f>'3'!K42</f>
        <v>24.982675541037779</v>
      </c>
      <c r="D22" s="812">
        <f>'3'!R42</f>
        <v>33.659099999999995</v>
      </c>
      <c r="E22" s="812">
        <f>'3'!Y42</f>
        <v>28.15039281993451</v>
      </c>
      <c r="F22" s="812">
        <f>'3'!AF42</f>
        <v>23.433578066977898</v>
      </c>
      <c r="G22" s="812">
        <f>'3'!AM42</f>
        <v>23.641890943275595</v>
      </c>
      <c r="H22" s="812">
        <f>'3'!AT42</f>
        <v>28.090799496478194</v>
      </c>
      <c r="I22" s="812">
        <f>'3'!BA42</f>
        <v>35.341999999999999</v>
      </c>
      <c r="J22" s="812">
        <f>'3'!BH42</f>
        <v>41.409703986019629</v>
      </c>
      <c r="K22" s="812">
        <f>'3'!BO42</f>
        <v>30.697176968504092</v>
      </c>
      <c r="L22" s="812">
        <f>'3'!BV42</f>
        <v>30.645641260772315</v>
      </c>
      <c r="M22" s="812">
        <f>'3'!CC42</f>
        <v>40.518739910373931</v>
      </c>
      <c r="N22" s="812">
        <f>'3'!CJ42</f>
        <v>33.554033105934415</v>
      </c>
      <c r="O22" s="812">
        <f>'3'!CQ42</f>
        <v>33.619999999999997</v>
      </c>
    </row>
    <row r="23" spans="1:15">
      <c r="A23" s="794">
        <f t="shared" si="0"/>
        <v>1999</v>
      </c>
      <c r="B23" s="812">
        <f>'3'!D43</f>
        <v>32.624923022519958</v>
      </c>
      <c r="C23" s="812">
        <f>'3'!K43</f>
        <v>24.403115310790088</v>
      </c>
      <c r="D23" s="812">
        <f>'3'!R43</f>
        <v>33.031193234577522</v>
      </c>
      <c r="E23" s="812">
        <f>'3'!Y43</f>
        <v>27.752382736504053</v>
      </c>
      <c r="F23" s="812">
        <f>'3'!AF43</f>
        <v>24.478971072140514</v>
      </c>
      <c r="G23" s="812">
        <f>'3'!AM43</f>
        <v>23.880738961215034</v>
      </c>
      <c r="H23" s="812">
        <f>'3'!AT43</f>
        <v>27.516019312912555</v>
      </c>
      <c r="I23" s="812">
        <f>'3'!BA43</f>
        <v>33.527943480028711</v>
      </c>
      <c r="J23" s="812">
        <f>'3'!BH43</f>
        <v>40.007870000000004</v>
      </c>
      <c r="K23" s="812">
        <f>'3'!BO43</f>
        <v>31.135459666839026</v>
      </c>
      <c r="L23" s="812">
        <f>'3'!BV43</f>
        <v>29.148237653649858</v>
      </c>
      <c r="M23" s="812">
        <f>'3'!CC43</f>
        <v>37.889034759736866</v>
      </c>
      <c r="N23" s="812">
        <f>'3'!CJ43</f>
        <v>34.29</v>
      </c>
      <c r="O23" s="812">
        <f>'3'!CQ43</f>
        <v>33.619999999999997</v>
      </c>
    </row>
    <row r="24" spans="1:15">
      <c r="A24" s="794">
        <f t="shared" si="0"/>
        <v>2000</v>
      </c>
      <c r="B24" s="812">
        <f>'3'!D44</f>
        <v>31.524917210232339</v>
      </c>
      <c r="C24" s="812">
        <f>'3'!K44</f>
        <v>23.837</v>
      </c>
      <c r="D24" s="812">
        <f>'3'!R44</f>
        <v>32.414999999999999</v>
      </c>
      <c r="E24" s="812">
        <f>'3'!Y44</f>
        <v>27.36</v>
      </c>
      <c r="F24" s="812">
        <f>'3'!AF44</f>
        <v>25.571000000000002</v>
      </c>
      <c r="G24" s="812">
        <f>'3'!AM44</f>
        <v>24.122</v>
      </c>
      <c r="H24" s="812">
        <f>'3'!AT44</f>
        <v>26.952999999999999</v>
      </c>
      <c r="I24" s="812">
        <f>'3'!BA44</f>
        <v>31.806999999999999</v>
      </c>
      <c r="J24" s="812">
        <f>'3'!BH44</f>
        <v>42.715693360083208</v>
      </c>
      <c r="K24" s="812">
        <f>'3'!BO44</f>
        <v>31.580000000000002</v>
      </c>
      <c r="L24" s="812">
        <f>'3'!BV44</f>
        <v>27.724</v>
      </c>
      <c r="M24" s="812">
        <f>'3'!CC44</f>
        <v>35.43</v>
      </c>
      <c r="N24" s="812">
        <f>'3'!CJ44</f>
        <v>33.465270636991598</v>
      </c>
      <c r="O24" s="812">
        <f>'3'!CQ44</f>
        <v>33.35642</v>
      </c>
    </row>
    <row r="25" spans="1:15">
      <c r="A25" s="794">
        <f t="shared" si="0"/>
        <v>2001</v>
      </c>
      <c r="B25" s="812">
        <f>'3'!D45</f>
        <v>30.462</v>
      </c>
      <c r="C25" s="812">
        <f>'3'!K45</f>
        <v>23.837</v>
      </c>
      <c r="D25" s="812">
        <f>'3'!R45</f>
        <v>32.032015851789161</v>
      </c>
      <c r="E25" s="812">
        <f>'3'!Y45</f>
        <v>28.535764622177041</v>
      </c>
      <c r="F25" s="812">
        <f>'3'!AF45</f>
        <v>24.355843549363144</v>
      </c>
      <c r="G25" s="812">
        <f>'3'!AM45</f>
        <v>24.444652274745533</v>
      </c>
      <c r="H25" s="812">
        <f>'3'!AT45</f>
        <v>26.160201701402201</v>
      </c>
      <c r="I25" s="812">
        <f>'3'!BA45</f>
        <v>31.737522688181151</v>
      </c>
      <c r="J25" s="812">
        <f>'3'!BH45</f>
        <v>45.606788345209488</v>
      </c>
      <c r="K25" s="812">
        <f>'3'!BO45</f>
        <v>31.580000000000002</v>
      </c>
      <c r="L25" s="812">
        <f>'3'!BV45</f>
        <v>27.724</v>
      </c>
      <c r="M25" s="812">
        <f>'3'!CC45</f>
        <v>33.984813756456887</v>
      </c>
      <c r="N25" s="812">
        <f>'3'!CJ45</f>
        <v>32.660377334706681</v>
      </c>
      <c r="O25" s="812">
        <f>'3'!CQ45</f>
        <v>33.875330264969712</v>
      </c>
    </row>
    <row r="26" spans="1:15">
      <c r="A26" s="794">
        <f t="shared" si="0"/>
        <v>2002</v>
      </c>
      <c r="B26" s="812">
        <f>'3'!D46</f>
        <v>30.706022601437656</v>
      </c>
      <c r="C26" s="812">
        <f>'3'!K46</f>
        <v>23.837</v>
      </c>
      <c r="D26" s="812">
        <f>'3'!R46</f>
        <v>31.653556672197201</v>
      </c>
      <c r="E26" s="812">
        <f>'3'!Y46</f>
        <v>29.762056380566186</v>
      </c>
      <c r="F26" s="812">
        <f>'3'!AF46</f>
        <v>23.198432403936266</v>
      </c>
      <c r="G26" s="812">
        <f>'3'!AM46</f>
        <v>24.771620298201722</v>
      </c>
      <c r="H26" s="812">
        <f>'3'!AT46</f>
        <v>25.39072285304221</v>
      </c>
      <c r="I26" s="812">
        <f>'3'!BA46</f>
        <v>31.68551431633113</v>
      </c>
      <c r="J26" s="812">
        <f>'3'!BH46</f>
        <v>48.693559194533101</v>
      </c>
      <c r="K26" s="812">
        <f>'3'!BO46</f>
        <v>31.580000000000002</v>
      </c>
      <c r="L26" s="812">
        <f>'3'!BV46</f>
        <v>27.724</v>
      </c>
      <c r="M26" s="812">
        <f>'3'!CC46</f>
        <v>32.598576518799362</v>
      </c>
      <c r="N26" s="812">
        <f>'3'!CJ46</f>
        <v>31.874843004147724</v>
      </c>
      <c r="O26" s="812">
        <f>'3'!CQ46</f>
        <v>34.402312974856798</v>
      </c>
    </row>
    <row r="27" spans="1:15">
      <c r="A27" s="794">
        <f t="shared" si="0"/>
        <v>2003</v>
      </c>
      <c r="B27" s="812">
        <f>'3'!D47</f>
        <v>30.952000000000002</v>
      </c>
      <c r="C27" s="812">
        <f>'3'!K47</f>
        <v>23.837</v>
      </c>
      <c r="D27" s="812">
        <f>'3'!R47</f>
        <v>31.279568998591007</v>
      </c>
      <c r="E27" s="812">
        <f>'3'!Y47</f>
        <v>31.041046620899088</v>
      </c>
      <c r="F27" s="812">
        <f>'3'!AF47</f>
        <v>22.096022455936335</v>
      </c>
      <c r="G27" s="812">
        <f>'3'!AM47</f>
        <v>25.102961797179724</v>
      </c>
      <c r="H27" s="812">
        <f>'3'!AT47</f>
        <v>24.643877534225748</v>
      </c>
      <c r="I27" s="812">
        <f>'3'!BA47</f>
        <v>31.646563974826243</v>
      </c>
      <c r="J27" s="812">
        <f>'3'!BH47</f>
        <v>51.98924969424106</v>
      </c>
      <c r="K27" s="812">
        <f>'3'!BO47</f>
        <v>31.580000000000002</v>
      </c>
      <c r="L27" s="812">
        <f>'3'!BV47</f>
        <v>27.724</v>
      </c>
      <c r="M27" s="812">
        <f>'3'!CC47</f>
        <v>31.268883762828256</v>
      </c>
      <c r="N27" s="812">
        <f>'3'!CJ47</f>
        <v>31.108202031070924</v>
      </c>
      <c r="O27" s="812">
        <f>'3'!CQ47</f>
        <v>34.402312974856798</v>
      </c>
    </row>
    <row r="28" spans="1:15">
      <c r="A28" s="794">
        <f t="shared" si="0"/>
        <v>2004</v>
      </c>
      <c r="B28" s="812">
        <f>'3'!D48</f>
        <v>30.952000000000002</v>
      </c>
      <c r="C28" s="812">
        <f>'3'!K48</f>
        <v>23.837</v>
      </c>
      <c r="D28" s="812">
        <f>'3'!R48</f>
        <v>30.91</v>
      </c>
      <c r="E28" s="812">
        <f>'3'!Y48</f>
        <v>32.375</v>
      </c>
      <c r="F28" s="812">
        <f>'3'!AF48</f>
        <v>21.045999999999999</v>
      </c>
      <c r="G28" s="812">
        <f>'3'!AM48</f>
        <v>25.438735270635913</v>
      </c>
      <c r="H28" s="812">
        <f>'3'!AT48</f>
        <v>23.919</v>
      </c>
      <c r="I28" s="812">
        <f>'3'!BA48</f>
        <v>31.53</v>
      </c>
      <c r="J28" s="812">
        <f>'3'!BH48</f>
        <v>55.508000000000003</v>
      </c>
      <c r="K28" s="812">
        <f>'3'!BO48</f>
        <v>31.790000000000003</v>
      </c>
      <c r="L28" s="812">
        <f>'3'!BV48</f>
        <v>29.228000000000002</v>
      </c>
      <c r="M28" s="812">
        <f>'3'!CC48</f>
        <v>29.993429044651911</v>
      </c>
      <c r="N28" s="812">
        <f>'3'!CJ48</f>
        <v>30.36</v>
      </c>
      <c r="O28" s="812">
        <f>'3'!CQ48</f>
        <v>35.481000000000002</v>
      </c>
    </row>
    <row r="29" spans="1:15">
      <c r="A29" s="794">
        <f t="shared" si="0"/>
        <v>2005</v>
      </c>
      <c r="B29" s="812">
        <f>'3'!D49</f>
        <v>30.952000000000002</v>
      </c>
      <c r="C29" s="812">
        <f>'3'!K49</f>
        <v>23.837</v>
      </c>
      <c r="D29" s="812">
        <f>'3'!R49</f>
        <v>30.91</v>
      </c>
      <c r="E29" s="812">
        <f>'3'!Y49</f>
        <v>32.375</v>
      </c>
      <c r="F29" s="812">
        <f>'3'!AF49</f>
        <v>21.045999999999999</v>
      </c>
      <c r="G29" s="812">
        <f>'3'!AM49</f>
        <v>25.779</v>
      </c>
      <c r="H29" s="812">
        <f>'3'!AT49</f>
        <v>23.919</v>
      </c>
      <c r="I29" s="812">
        <f>'3'!BA49</f>
        <v>31.53</v>
      </c>
      <c r="J29" s="812">
        <f>'3'!BH49</f>
        <v>55.508000000000003</v>
      </c>
      <c r="K29" s="812">
        <f>'3'!BO49</f>
        <v>31.790000000000003</v>
      </c>
      <c r="L29" s="812">
        <f>'3'!BV49</f>
        <v>29.228000000000002</v>
      </c>
      <c r="M29" s="812">
        <f>'3'!CC49</f>
        <v>28.77</v>
      </c>
      <c r="N29" s="812">
        <f>'3'!CJ49</f>
        <v>30.36</v>
      </c>
      <c r="O29" s="812">
        <f>'3'!CQ49</f>
        <v>35.481000000000002</v>
      </c>
    </row>
    <row r="30" spans="1:15">
      <c r="A30" s="794">
        <f t="shared" si="0"/>
        <v>2006</v>
      </c>
      <c r="B30" s="812">
        <f>'3'!D50</f>
        <v>30.952000000000002</v>
      </c>
      <c r="C30" s="812">
        <f>'3'!K50</f>
        <v>23.837</v>
      </c>
      <c r="D30" s="812">
        <f>'3'!R50</f>
        <v>30.91</v>
      </c>
      <c r="E30" s="812">
        <f>'3'!Y50</f>
        <v>32.375</v>
      </c>
      <c r="F30" s="812">
        <f>'3'!AF50</f>
        <v>21.045999999999999</v>
      </c>
      <c r="G30" s="812">
        <f>'3'!AM50</f>
        <v>25.779</v>
      </c>
      <c r="H30" s="812">
        <f>'3'!AT50</f>
        <v>23.919</v>
      </c>
      <c r="I30" s="812">
        <f>'3'!BA50</f>
        <v>31.53</v>
      </c>
      <c r="J30" s="812">
        <f>'3'!BH50</f>
        <v>55.508000000000003</v>
      </c>
      <c r="K30" s="812">
        <f>'3'!BO50</f>
        <v>31.790000000000003</v>
      </c>
      <c r="L30" s="812">
        <f>'3'!BV50</f>
        <v>29.228000000000002</v>
      </c>
      <c r="M30" s="812">
        <f>'3'!CC50</f>
        <v>28.77</v>
      </c>
      <c r="N30" s="812">
        <f>'3'!CJ50</f>
        <v>30.36</v>
      </c>
      <c r="O30" s="812">
        <f>'3'!CQ50</f>
        <v>35.481000000000002</v>
      </c>
    </row>
    <row r="31" spans="1:15">
      <c r="A31" s="794">
        <f t="shared" si="0"/>
        <v>2007</v>
      </c>
      <c r="B31" s="812">
        <f>'3'!D51</f>
        <v>30.952000000000002</v>
      </c>
      <c r="C31" s="812">
        <f>'3'!K51</f>
        <v>23.837</v>
      </c>
      <c r="D31" s="812">
        <f>'3'!R51</f>
        <v>30.91</v>
      </c>
      <c r="E31" s="812">
        <f>'3'!Y51</f>
        <v>32.375</v>
      </c>
      <c r="F31" s="812">
        <f>'3'!AF51</f>
        <v>21.045999999999999</v>
      </c>
      <c r="G31" s="812">
        <f>'3'!AM51</f>
        <v>25.779</v>
      </c>
      <c r="H31" s="812">
        <f>'3'!AT51</f>
        <v>23.919</v>
      </c>
      <c r="I31" s="812">
        <f>'3'!BA51</f>
        <v>31.53</v>
      </c>
      <c r="J31" s="812">
        <f>'3'!BH51</f>
        <v>55.508000000000003</v>
      </c>
      <c r="K31" s="812">
        <f>'3'!BO51</f>
        <v>31.790000000000003</v>
      </c>
      <c r="L31" s="812">
        <f>'3'!BV51</f>
        <v>29.228000000000002</v>
      </c>
      <c r="M31" s="812">
        <f>'3'!CC51</f>
        <v>28.77</v>
      </c>
      <c r="N31" s="812">
        <f>'3'!CJ51</f>
        <v>30.36</v>
      </c>
      <c r="O31" s="812">
        <f>'3'!CQ51</f>
        <v>35.481000000000002</v>
      </c>
    </row>
    <row r="32" spans="1:15">
      <c r="A32" s="794">
        <f t="shared" si="0"/>
        <v>2008</v>
      </c>
      <c r="B32" s="812">
        <f>'3'!D52</f>
        <v>30.952000000000002</v>
      </c>
      <c r="C32" s="812">
        <f>'3'!K52</f>
        <v>23.837</v>
      </c>
      <c r="D32" s="812">
        <f>'3'!R52</f>
        <v>30.91</v>
      </c>
      <c r="E32" s="812">
        <f>'3'!Y52</f>
        <v>32.375</v>
      </c>
      <c r="F32" s="812">
        <f>'3'!AF52</f>
        <v>21.045999999999999</v>
      </c>
      <c r="G32" s="812">
        <f>'3'!AM52</f>
        <v>25.779</v>
      </c>
      <c r="H32" s="812">
        <f>'3'!AT52</f>
        <v>23.919</v>
      </c>
      <c r="I32" s="812">
        <f>'3'!BA52</f>
        <v>31.53</v>
      </c>
      <c r="J32" s="812">
        <f>'3'!BH52</f>
        <v>55.508000000000003</v>
      </c>
      <c r="K32" s="812">
        <f>'3'!BO52</f>
        <v>31.790000000000003</v>
      </c>
      <c r="L32" s="812">
        <f>'3'!BV52</f>
        <v>29.228000000000002</v>
      </c>
      <c r="M32" s="812">
        <f>'3'!CC52</f>
        <v>28.77</v>
      </c>
      <c r="N32" s="812">
        <f>'3'!CJ52</f>
        <v>30.36</v>
      </c>
      <c r="O32" s="812">
        <f>'3'!CQ52</f>
        <v>35.481000000000002</v>
      </c>
    </row>
    <row r="33" spans="1:15">
      <c r="A33" s="794">
        <f t="shared" si="0"/>
        <v>2009</v>
      </c>
      <c r="B33" s="812">
        <f>'3'!D53</f>
        <v>30.952000000000002</v>
      </c>
      <c r="C33" s="812">
        <f>'3'!K53</f>
        <v>23.837</v>
      </c>
      <c r="D33" s="812">
        <f>'3'!R53</f>
        <v>30.91</v>
      </c>
      <c r="E33" s="812">
        <f>'3'!Y53</f>
        <v>32.375</v>
      </c>
      <c r="F33" s="812">
        <f>'3'!AF53</f>
        <v>21.045999999999999</v>
      </c>
      <c r="G33" s="812">
        <f>'3'!AM53</f>
        <v>25.779</v>
      </c>
      <c r="H33" s="812">
        <f>'3'!AT53</f>
        <v>23.919</v>
      </c>
      <c r="I33" s="812">
        <f>'3'!BA53</f>
        <v>31.53</v>
      </c>
      <c r="J33" s="812">
        <f>'3'!BH53</f>
        <v>55.508000000000003</v>
      </c>
      <c r="K33" s="812">
        <f>'3'!BO53</f>
        <v>31.790000000000003</v>
      </c>
      <c r="L33" s="812">
        <f>'3'!BV53</f>
        <v>29.228000000000002</v>
      </c>
      <c r="M33" s="812">
        <f>'3'!CC53</f>
        <v>28.77</v>
      </c>
      <c r="N33" s="812">
        <f>'3'!CJ53</f>
        <v>30.36</v>
      </c>
      <c r="O33" s="812">
        <f>'3'!CQ53</f>
        <v>35.481000000000002</v>
      </c>
    </row>
    <row r="34" spans="1:15">
      <c r="A34" s="794" t="s">
        <v>1053</v>
      </c>
    </row>
    <row r="35" spans="1:15">
      <c r="A35" s="794" t="s">
        <v>742</v>
      </c>
      <c r="B35" s="800">
        <f>B33-B4</f>
        <v>2.4909200000000027</v>
      </c>
      <c r="C35" s="800">
        <f t="shared" ref="C35:O35" si="1">C33-C4</f>
        <v>-1.59318519999999</v>
      </c>
      <c r="D35" s="800">
        <f t="shared" si="1"/>
        <v>-1.1275299999999966</v>
      </c>
      <c r="E35" s="800">
        <f t="shared" si="1"/>
        <v>-1.1100300000000018</v>
      </c>
      <c r="F35" s="800">
        <f t="shared" si="1"/>
        <v>-3.837880000000002</v>
      </c>
      <c r="G35" s="800">
        <f t="shared" si="1"/>
        <v>-9.4495200000000033</v>
      </c>
      <c r="H35" s="800">
        <f t="shared" si="1"/>
        <v>-2.1892499999999977</v>
      </c>
      <c r="I35" s="800">
        <f t="shared" si="1"/>
        <v>5.6515100000000018</v>
      </c>
      <c r="J35" s="800">
        <f t="shared" si="1"/>
        <v>13.433840000000004</v>
      </c>
      <c r="K35" s="800">
        <f t="shared" si="1"/>
        <v>-14.160441782606856</v>
      </c>
      <c r="L35" s="800">
        <f t="shared" si="1"/>
        <v>0.5345200000000041</v>
      </c>
      <c r="M35" s="800">
        <f t="shared" si="1"/>
        <v>-10.501288492005788</v>
      </c>
      <c r="N35" s="800">
        <f t="shared" si="1"/>
        <v>3.1851141038445192</v>
      </c>
      <c r="O35" s="800">
        <f t="shared" si="1"/>
        <v>0.83930972337942933</v>
      </c>
    </row>
    <row r="36" spans="1:15">
      <c r="A36" s="794" t="s">
        <v>1056</v>
      </c>
      <c r="B36" s="800">
        <f t="shared" ref="B36:O36" si="2">B14-B4</f>
        <v>1.9673845169532065</v>
      </c>
      <c r="C36" s="800">
        <f t="shared" si="2"/>
        <v>-2.1464734999999884</v>
      </c>
      <c r="D36" s="800">
        <f t="shared" si="2"/>
        <v>-2.9457200941173909</v>
      </c>
      <c r="E36" s="800">
        <f t="shared" si="2"/>
        <v>4.3977496627545136</v>
      </c>
      <c r="F36" s="800">
        <f t="shared" si="2"/>
        <v>2.4865859610521568E-2</v>
      </c>
      <c r="G36" s="800">
        <f t="shared" si="2"/>
        <v>0.58811447550021256</v>
      </c>
      <c r="H36" s="800">
        <f t="shared" si="2"/>
        <v>8.9309713014650924</v>
      </c>
      <c r="I36" s="800">
        <f t="shared" si="2"/>
        <v>-2.5998809609143514</v>
      </c>
      <c r="J36" s="800">
        <f t="shared" si="2"/>
        <v>10.505384725077889</v>
      </c>
      <c r="K36" s="800">
        <f t="shared" si="2"/>
        <v>-22.158285772813031</v>
      </c>
      <c r="L36" s="800">
        <f t="shared" si="2"/>
        <v>-1.5200199999999988</v>
      </c>
      <c r="M36" s="800">
        <f t="shared" si="2"/>
        <v>6.3394004259787167</v>
      </c>
      <c r="N36" s="800">
        <f t="shared" si="2"/>
        <v>1.8364788177271052</v>
      </c>
      <c r="O36" s="800">
        <f t="shared" si="2"/>
        <v>1.1721680287891019</v>
      </c>
    </row>
    <row r="37" spans="1:15">
      <c r="A37" s="794" t="s">
        <v>1057</v>
      </c>
      <c r="B37" s="800">
        <f t="shared" ref="B37:O37" si="3">B24-B14</f>
        <v>1.096452693279133</v>
      </c>
      <c r="C37" s="800">
        <f t="shared" si="3"/>
        <v>0.5532882999999984</v>
      </c>
      <c r="D37" s="800">
        <f t="shared" si="3"/>
        <v>3.3231900941173933</v>
      </c>
      <c r="E37" s="800">
        <f t="shared" si="3"/>
        <v>-10.522779662754516</v>
      </c>
      <c r="F37" s="800">
        <f t="shared" si="3"/>
        <v>0.66225414038947861</v>
      </c>
      <c r="G37" s="800">
        <f t="shared" si="3"/>
        <v>-11.694634475500216</v>
      </c>
      <c r="H37" s="800">
        <f t="shared" si="3"/>
        <v>-8.0862213014650912</v>
      </c>
      <c r="I37" s="800">
        <f t="shared" si="3"/>
        <v>8.5283909609143507</v>
      </c>
      <c r="J37" s="800">
        <f t="shared" si="3"/>
        <v>-9.8638513649946802</v>
      </c>
      <c r="K37" s="800">
        <f t="shared" si="3"/>
        <v>7.7878439902061736</v>
      </c>
      <c r="L37" s="800">
        <f t="shared" si="3"/>
        <v>0.55054000000000158</v>
      </c>
      <c r="M37" s="800">
        <f t="shared" si="3"/>
        <v>-10.180688917984504</v>
      </c>
      <c r="N37" s="800">
        <f t="shared" si="3"/>
        <v>4.4539059231090121</v>
      </c>
      <c r="O37" s="800">
        <f t="shared" si="3"/>
        <v>-2.4574383054096742</v>
      </c>
    </row>
    <row r="38" spans="1:15">
      <c r="A38" s="794" t="s">
        <v>1058</v>
      </c>
      <c r="B38" s="800">
        <f t="shared" ref="B38:O38" si="4">B33-B24</f>
        <v>-0.57291721023233677</v>
      </c>
      <c r="C38" s="800">
        <f t="shared" si="4"/>
        <v>0</v>
      </c>
      <c r="D38" s="800">
        <f t="shared" si="4"/>
        <v>-1.504999999999999</v>
      </c>
      <c r="E38" s="800">
        <f t="shared" si="4"/>
        <v>5.0150000000000006</v>
      </c>
      <c r="F38" s="800">
        <f t="shared" si="4"/>
        <v>-4.5250000000000021</v>
      </c>
      <c r="G38" s="800">
        <f t="shared" si="4"/>
        <v>1.657</v>
      </c>
      <c r="H38" s="800">
        <f t="shared" si="4"/>
        <v>-3.0339999999999989</v>
      </c>
      <c r="I38" s="800">
        <f t="shared" si="4"/>
        <v>-0.27699999999999747</v>
      </c>
      <c r="J38" s="800">
        <f t="shared" si="4"/>
        <v>12.792306639916795</v>
      </c>
      <c r="K38" s="800">
        <f t="shared" si="4"/>
        <v>0.21000000000000085</v>
      </c>
      <c r="L38" s="800">
        <f t="shared" si="4"/>
        <v>1.5040000000000013</v>
      </c>
      <c r="M38" s="800">
        <f t="shared" si="4"/>
        <v>-6.66</v>
      </c>
      <c r="N38" s="800">
        <f t="shared" si="4"/>
        <v>-3.1052706369915981</v>
      </c>
      <c r="O38" s="800">
        <f t="shared" si="4"/>
        <v>2.1245800000000017</v>
      </c>
    </row>
    <row r="39" spans="1:15">
      <c r="A39" s="794" t="s">
        <v>1054</v>
      </c>
    </row>
    <row r="40" spans="1:15">
      <c r="A40" s="794" t="s">
        <v>742</v>
      </c>
      <c r="B40" s="800">
        <f>100*(B33-B4)/B4</f>
        <v>8.7520220595985911</v>
      </c>
      <c r="C40" s="800">
        <f t="shared" ref="C40:O40" si="5">100*(C33-C4)/C4</f>
        <v>-6.2649374649461489</v>
      </c>
      <c r="D40" s="800">
        <f t="shared" si="5"/>
        <v>-3.519403649407419</v>
      </c>
      <c r="E40" s="800">
        <f t="shared" si="5"/>
        <v>-3.315003749436694</v>
      </c>
      <c r="F40" s="800">
        <f t="shared" si="5"/>
        <v>-15.423157481871804</v>
      </c>
      <c r="G40" s="800">
        <f t="shared" si="5"/>
        <v>-26.82349414622017</v>
      </c>
      <c r="H40" s="800">
        <f t="shared" si="5"/>
        <v>-8.3852805147798026</v>
      </c>
      <c r="I40" s="800">
        <f t="shared" si="5"/>
        <v>21.838638962319678</v>
      </c>
      <c r="J40" s="800">
        <f>100*(J33-J4)/J4</f>
        <v>31.928955919737923</v>
      </c>
      <c r="K40" s="800">
        <f t="shared" si="5"/>
        <v>-30.816769618016732</v>
      </c>
      <c r="L40" s="800">
        <f t="shared" si="5"/>
        <v>1.8628622251466331</v>
      </c>
      <c r="M40" s="800">
        <f t="shared" si="5"/>
        <v>-26.740371643633413</v>
      </c>
      <c r="N40" s="800">
        <f t="shared" si="5"/>
        <v>11.720800286028533</v>
      </c>
      <c r="O40" s="800">
        <f t="shared" si="5"/>
        <v>2.4228313245611846</v>
      </c>
    </row>
    <row r="41" spans="1:15">
      <c r="A41" s="794" t="s">
        <v>1056</v>
      </c>
      <c r="B41" s="800">
        <f t="shared" ref="B41:O41" si="6">100*(B14-B4)/B4</f>
        <v>6.9125434345892929</v>
      </c>
      <c r="C41" s="800">
        <f t="shared" si="6"/>
        <v>-8.440652252898218</v>
      </c>
      <c r="D41" s="800">
        <f t="shared" si="6"/>
        <v>-9.1945917619660165</v>
      </c>
      <c r="E41" s="800">
        <f t="shared" si="6"/>
        <v>13.133479834882971</v>
      </c>
      <c r="F41" s="800">
        <f t="shared" si="6"/>
        <v>9.9927582075309662E-2</v>
      </c>
      <c r="G41" s="800">
        <f t="shared" si="6"/>
        <v>1.6694271445414468</v>
      </c>
      <c r="H41" s="800">
        <f t="shared" si="6"/>
        <v>34.207468143077733</v>
      </c>
      <c r="I41" s="800">
        <f t="shared" si="6"/>
        <v>-10.046494060953137</v>
      </c>
      <c r="J41" s="800">
        <f t="shared" si="6"/>
        <v>24.968733125219586</v>
      </c>
      <c r="K41" s="800">
        <f t="shared" si="6"/>
        <v>-48.22213870683693</v>
      </c>
      <c r="L41" s="800">
        <f t="shared" si="6"/>
        <v>-5.2974403941243766</v>
      </c>
      <c r="M41" s="800">
        <f t="shared" si="6"/>
        <v>16.142583218956997</v>
      </c>
      <c r="N41" s="800">
        <f t="shared" si="6"/>
        <v>6.7580001062190949</v>
      </c>
      <c r="O41" s="800">
        <f t="shared" si="6"/>
        <v>3.3836917870609495</v>
      </c>
    </row>
    <row r="42" spans="1:15">
      <c r="A42" s="794" t="s">
        <v>1057</v>
      </c>
      <c r="B42" s="800">
        <f t="shared" ref="B42:O42" si="7">100*(B24-B14)/B14</f>
        <v>3.6033783192321285</v>
      </c>
      <c r="C42" s="800">
        <f t="shared" si="7"/>
        <v>2.3762890862456367</v>
      </c>
      <c r="D42" s="800">
        <f t="shared" si="7"/>
        <v>11.423112225978819</v>
      </c>
      <c r="E42" s="800">
        <f t="shared" si="7"/>
        <v>-27.777211061152073</v>
      </c>
      <c r="F42" s="800">
        <f t="shared" si="7"/>
        <v>2.6587213347554455</v>
      </c>
      <c r="G42" s="800">
        <f t="shared" si="7"/>
        <v>-32.651405266733647</v>
      </c>
      <c r="H42" s="800">
        <f t="shared" si="7"/>
        <v>-23.077628443549294</v>
      </c>
      <c r="I42" s="800">
        <f t="shared" si="7"/>
        <v>36.636170772037396</v>
      </c>
      <c r="J42" s="800">
        <f t="shared" si="7"/>
        <v>-18.759864537758354</v>
      </c>
      <c r="K42" s="800">
        <f t="shared" si="7"/>
        <v>32.732821636678814</v>
      </c>
      <c r="L42" s="800">
        <f t="shared" si="7"/>
        <v>2.0260209778217484</v>
      </c>
      <c r="M42" s="800">
        <f t="shared" si="7"/>
        <v>-22.320840047584134</v>
      </c>
      <c r="N42" s="800">
        <f t="shared" si="7"/>
        <v>15.352279932483556</v>
      </c>
      <c r="O42" s="800">
        <f t="shared" si="7"/>
        <v>-6.8616966216077273</v>
      </c>
    </row>
    <row r="43" spans="1:15">
      <c r="A43" s="794" t="s">
        <v>1058</v>
      </c>
      <c r="B43" s="800">
        <f t="shared" ref="B43:O43" si="8">100*(B33-B24)/B24</f>
        <v>-1.8173472317522206</v>
      </c>
      <c r="C43" s="800">
        <f t="shared" si="8"/>
        <v>0</v>
      </c>
      <c r="D43" s="800">
        <f t="shared" si="8"/>
        <v>-4.6429122319913585</v>
      </c>
      <c r="E43" s="800">
        <f t="shared" si="8"/>
        <v>18.329678362573102</v>
      </c>
      <c r="F43" s="800">
        <f t="shared" si="8"/>
        <v>-17.695827304368237</v>
      </c>
      <c r="G43" s="800">
        <f t="shared" si="8"/>
        <v>6.8692479893872811</v>
      </c>
      <c r="H43" s="800">
        <f t="shared" si="8"/>
        <v>-11.256631914814673</v>
      </c>
      <c r="I43" s="800">
        <f t="shared" si="8"/>
        <v>-0.87087747980003605</v>
      </c>
      <c r="J43" s="800">
        <f t="shared" si="8"/>
        <v>29.947557053752284</v>
      </c>
      <c r="K43" s="800">
        <f t="shared" si="8"/>
        <v>0.66497783407220024</v>
      </c>
      <c r="L43" s="800">
        <f t="shared" si="8"/>
        <v>5.4249026114557841</v>
      </c>
      <c r="M43" s="800">
        <f t="shared" si="8"/>
        <v>-18.797629127857746</v>
      </c>
      <c r="N43" s="800">
        <f t="shared" si="8"/>
        <v>-9.27908419051934</v>
      </c>
      <c r="O43" s="800">
        <f t="shared" si="8"/>
        <v>6.3693286030095608</v>
      </c>
    </row>
    <row r="44" spans="1:15">
      <c r="A44" s="794" t="s">
        <v>1055</v>
      </c>
    </row>
    <row r="45" spans="1:15">
      <c r="A45" s="794" t="s">
        <v>742</v>
      </c>
      <c r="B45" s="801">
        <f>100*(POWER(B33/B4, 1/29)-1)</f>
        <v>0.28972951896300003</v>
      </c>
      <c r="C45" s="801">
        <f t="shared" ref="C45:O45" si="9">100*(POWER(C33/C4, 1/29)-1)</f>
        <v>-0.22284741801544827</v>
      </c>
      <c r="D45" s="801">
        <f t="shared" si="9"/>
        <v>-0.12346947897799998</v>
      </c>
      <c r="E45" s="801">
        <f t="shared" si="9"/>
        <v>-0.1161805727622256</v>
      </c>
      <c r="F45" s="801">
        <f t="shared" si="9"/>
        <v>-0.57595459202209875</v>
      </c>
      <c r="G45" s="801">
        <f t="shared" si="9"/>
        <v>-1.0711043660898145</v>
      </c>
      <c r="H45" s="801">
        <f t="shared" si="9"/>
        <v>-0.30153836792906619</v>
      </c>
      <c r="I45" s="801">
        <f t="shared" si="9"/>
        <v>0.68345375730962665</v>
      </c>
      <c r="J45" s="801">
        <f t="shared" si="9"/>
        <v>0.96007383186966777</v>
      </c>
      <c r="K45" s="801">
        <f t="shared" si="9"/>
        <v>-1.262349802524898</v>
      </c>
      <c r="L45" s="801">
        <f t="shared" si="9"/>
        <v>6.3665894934739065E-2</v>
      </c>
      <c r="M45" s="801">
        <f t="shared" si="9"/>
        <v>-1.0672314859094478</v>
      </c>
      <c r="N45" s="801">
        <f t="shared" si="9"/>
        <v>0.38291303338549021</v>
      </c>
      <c r="O45" s="801">
        <f t="shared" si="9"/>
        <v>8.2583957369597449E-2</v>
      </c>
    </row>
    <row r="46" spans="1:15">
      <c r="A46" s="794" t="s">
        <v>1056</v>
      </c>
      <c r="B46" s="801">
        <f t="shared" ref="B46:O46" si="10">100*(POWER(B14/B4, 1/10)-1)</f>
        <v>0.67064847442994679</v>
      </c>
      <c r="C46" s="801">
        <f t="shared" si="10"/>
        <v>-0.87795144629129185</v>
      </c>
      <c r="D46" s="801">
        <f t="shared" si="10"/>
        <v>-0.95987688868385268</v>
      </c>
      <c r="E46" s="801">
        <f t="shared" si="10"/>
        <v>1.2416266989244251</v>
      </c>
      <c r="F46" s="801">
        <f t="shared" si="10"/>
        <v>9.9882675645313057E-3</v>
      </c>
      <c r="G46" s="801">
        <f t="shared" si="10"/>
        <v>0.1657016719926574</v>
      </c>
      <c r="H46" s="801">
        <f t="shared" si="10"/>
        <v>2.9858762070065659</v>
      </c>
      <c r="I46" s="801">
        <f t="shared" si="10"/>
        <v>-1.0531872313133905</v>
      </c>
      <c r="J46" s="801">
        <f t="shared" si="10"/>
        <v>2.2539601750031002</v>
      </c>
      <c r="K46" s="801">
        <f t="shared" si="10"/>
        <v>-6.3701320731577749</v>
      </c>
      <c r="L46" s="801">
        <f t="shared" si="10"/>
        <v>-0.54281299310087183</v>
      </c>
      <c r="M46" s="801">
        <f t="shared" si="10"/>
        <v>1.5077375491253653</v>
      </c>
      <c r="N46" s="801">
        <f t="shared" si="10"/>
        <v>0.65608694028651549</v>
      </c>
      <c r="O46" s="801">
        <f t="shared" si="10"/>
        <v>0.33332473536420437</v>
      </c>
    </row>
    <row r="47" spans="1:15">
      <c r="A47" s="794" t="s">
        <v>1057</v>
      </c>
      <c r="B47" s="801">
        <f t="shared" ref="B47:O47" si="11">100*(POWER(B24/B14, 1/10)-1)</f>
        <v>0.35462483689068236</v>
      </c>
      <c r="C47" s="801">
        <f t="shared" si="11"/>
        <v>0.23512546652766364</v>
      </c>
      <c r="D47" s="801">
        <f t="shared" si="11"/>
        <v>1.0875168437846749</v>
      </c>
      <c r="E47" s="801">
        <f t="shared" si="11"/>
        <v>-3.2017679057974591</v>
      </c>
      <c r="F47" s="801">
        <f t="shared" si="11"/>
        <v>0.26274372516490452</v>
      </c>
      <c r="G47" s="801">
        <f t="shared" si="11"/>
        <v>-3.8757744458215559</v>
      </c>
      <c r="H47" s="801">
        <f t="shared" si="11"/>
        <v>-2.5896134980114005</v>
      </c>
      <c r="I47" s="801">
        <f t="shared" si="11"/>
        <v>3.1707453874568747</v>
      </c>
      <c r="J47" s="801">
        <f t="shared" si="11"/>
        <v>-2.0561742390840076</v>
      </c>
      <c r="K47" s="801">
        <f t="shared" si="11"/>
        <v>2.8721538152888026</v>
      </c>
      <c r="L47" s="801">
        <f t="shared" si="11"/>
        <v>0.20077831414537783</v>
      </c>
      <c r="M47" s="801">
        <f t="shared" si="11"/>
        <v>-2.4941995176324339</v>
      </c>
      <c r="N47" s="801">
        <f t="shared" si="11"/>
        <v>1.438453221933722</v>
      </c>
      <c r="O47" s="801">
        <f t="shared" si="11"/>
        <v>-0.70832610537880925</v>
      </c>
    </row>
    <row r="48" spans="1:15">
      <c r="A48" s="794" t="s">
        <v>1058</v>
      </c>
      <c r="B48" s="801">
        <f t="shared" ref="B48:O48" si="12">100*(POWER(B33/B24, 1/9)-1)</f>
        <v>-0.20357736946489124</v>
      </c>
      <c r="C48" s="801">
        <f t="shared" si="12"/>
        <v>0</v>
      </c>
      <c r="D48" s="801">
        <f t="shared" si="12"/>
        <v>-0.52684640915431347</v>
      </c>
      <c r="E48" s="801">
        <f t="shared" si="12"/>
        <v>1.8876441185328385</v>
      </c>
      <c r="F48" s="801">
        <f t="shared" si="12"/>
        <v>-2.1406271436496538</v>
      </c>
      <c r="G48" s="801">
        <f t="shared" si="12"/>
        <v>0.74090812900307057</v>
      </c>
      <c r="H48" s="801">
        <f t="shared" si="12"/>
        <v>-1.3181408214957835</v>
      </c>
      <c r="I48" s="801">
        <f t="shared" si="12"/>
        <v>-9.7140763240999295E-2</v>
      </c>
      <c r="J48" s="801">
        <f t="shared" si="12"/>
        <v>2.9534494367345898</v>
      </c>
      <c r="K48" s="801">
        <f t="shared" si="12"/>
        <v>7.3668967766815641E-2</v>
      </c>
      <c r="L48" s="801">
        <f t="shared" si="12"/>
        <v>0.58871157832252052</v>
      </c>
      <c r="M48" s="801">
        <f t="shared" si="12"/>
        <v>-2.2870603941556489</v>
      </c>
      <c r="N48" s="801">
        <f t="shared" si="12"/>
        <v>-1.0761921787537432</v>
      </c>
      <c r="O48" s="801">
        <f t="shared" si="12"/>
        <v>0.68843762663612917</v>
      </c>
    </row>
    <row r="50" spans="1:1">
      <c r="A50" s="794" t="s">
        <v>1120</v>
      </c>
    </row>
  </sheetData>
  <pageMargins left="0.7" right="0.7" top="0.75" bottom="0.75" header="0.3" footer="0.3"/>
</worksheet>
</file>

<file path=xl/worksheets/sheet186.xml><?xml version="1.0" encoding="utf-8"?>
<worksheet xmlns="http://schemas.openxmlformats.org/spreadsheetml/2006/main" xmlns:r="http://schemas.openxmlformats.org/officeDocument/2006/relationships">
  <dimension ref="A1:O50"/>
  <sheetViews>
    <sheetView workbookViewId="0">
      <selection activeCell="R37" sqref="R37"/>
    </sheetView>
  </sheetViews>
  <sheetFormatPr defaultRowHeight="9"/>
  <cols>
    <col min="1" max="16384" width="9.140625" style="794"/>
  </cols>
  <sheetData>
    <row r="1" spans="1:15">
      <c r="A1" s="794" t="s">
        <v>1093</v>
      </c>
    </row>
    <row r="3" spans="1:15">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811">
        <f>'3'!E24</f>
        <v>3.2257475000120002E-2</v>
      </c>
      <c r="C4" s="811">
        <f>'3'!L24</f>
        <v>1.1343693572534395E-2</v>
      </c>
      <c r="D4" s="811">
        <f>'3'!S24</f>
        <v>3.9780264137810002E-2</v>
      </c>
      <c r="E4" s="811">
        <f>'3'!Z24</f>
        <v>3.3937446240330002E-2</v>
      </c>
      <c r="F4" s="811">
        <f>'3'!AG24</f>
        <v>1.3346269966959999E-2</v>
      </c>
      <c r="G4" s="811">
        <f>'3'!AN24</f>
        <v>2.5638894113760007E-2</v>
      </c>
      <c r="H4" s="811">
        <f>'3'!AU24</f>
        <v>1.383771190725E-2</v>
      </c>
      <c r="I4" s="811">
        <f>'3'!BB24</f>
        <v>2.70727823135E-2</v>
      </c>
      <c r="J4" s="811">
        <f>'3'!BI24</f>
        <v>1.645915894704E-2</v>
      </c>
      <c r="K4" s="811">
        <f>'3'!BP24</f>
        <v>2.3808917088674678E-2</v>
      </c>
      <c r="L4" s="811">
        <f>'3'!BW24</f>
        <v>3.4856609956159995E-2</v>
      </c>
      <c r="M4" s="811">
        <f>'3'!CD24</f>
        <v>2.1587287834608251E-2</v>
      </c>
      <c r="N4" s="811">
        <f>'3'!CK24</f>
        <v>2.485821851554687E-2</v>
      </c>
      <c r="O4" s="811">
        <f>'3'!CR24</f>
        <v>5.5571668891395913E-2</v>
      </c>
    </row>
    <row r="5" spans="1:15">
      <c r="A5" s="794">
        <f t="shared" ref="A5:A33" si="0">A4+1</f>
        <v>1981</v>
      </c>
      <c r="B5" s="811">
        <f>'3'!E25</f>
        <v>3.2257475000120002E-2</v>
      </c>
      <c r="C5" s="811">
        <f>'3'!L25</f>
        <v>1.1343693572534395E-2</v>
      </c>
      <c r="D5" s="811">
        <f>'3'!S25</f>
        <v>3.9780264137810002E-2</v>
      </c>
      <c r="E5" s="811">
        <f>'3'!Z25</f>
        <v>3.3937446240330002E-2</v>
      </c>
      <c r="F5" s="811">
        <f>'3'!AG25</f>
        <v>1.3346269966959999E-2</v>
      </c>
      <c r="G5" s="811">
        <f>'3'!AN25</f>
        <v>2.5638894113760007E-2</v>
      </c>
      <c r="H5" s="811">
        <f>'3'!AU25</f>
        <v>1.383771190725E-2</v>
      </c>
      <c r="I5" s="811">
        <f>'3'!BB25</f>
        <v>2.70727823135E-2</v>
      </c>
      <c r="J5" s="811">
        <f>'3'!BI25</f>
        <v>1.645915894704E-2</v>
      </c>
      <c r="K5" s="811">
        <f>'3'!BP25</f>
        <v>2.2417902224735185E-2</v>
      </c>
      <c r="L5" s="811">
        <f>'3'!BW25</f>
        <v>3.4026853334057298E-2</v>
      </c>
      <c r="M5" s="811">
        <f>'3'!CD25</f>
        <v>2.1991313479019999E-2</v>
      </c>
      <c r="N5" s="811">
        <f>'3'!CK25</f>
        <v>2.7154947119406511E-2</v>
      </c>
      <c r="O5" s="811">
        <f>'3'!CR25</f>
        <v>5.7030631797782005E-2</v>
      </c>
    </row>
    <row r="6" spans="1:15">
      <c r="A6" s="794">
        <f t="shared" si="0"/>
        <v>1982</v>
      </c>
      <c r="B6" s="811">
        <f>'3'!E26</f>
        <v>3.2379918822075859E-2</v>
      </c>
      <c r="C6" s="811">
        <f>'3'!L26</f>
        <v>1.1343693572534395E-2</v>
      </c>
      <c r="D6" s="811">
        <f>'3'!S26</f>
        <v>3.7365314539535795E-2</v>
      </c>
      <c r="E6" s="811">
        <f>'3'!Z26</f>
        <v>3.3937446240330002E-2</v>
      </c>
      <c r="F6" s="811">
        <f>'3'!AG26</f>
        <v>1.3346269966959999E-2</v>
      </c>
      <c r="G6" s="811">
        <f>'3'!AN26</f>
        <v>2.673481292346646E-2</v>
      </c>
      <c r="H6" s="811">
        <f>'3'!AU26</f>
        <v>1.2814081546268207E-2</v>
      </c>
      <c r="I6" s="811">
        <f>'3'!BB26</f>
        <v>2.70727823135E-2</v>
      </c>
      <c r="J6" s="811">
        <f>'3'!BI26</f>
        <v>1.645915894704E-2</v>
      </c>
      <c r="K6" s="811">
        <f>'3'!BP26</f>
        <v>2.1108156170481333E-2</v>
      </c>
      <c r="L6" s="811">
        <f>'3'!BW26</f>
        <v>3.3216848949845466E-2</v>
      </c>
      <c r="M6" s="811">
        <f>'3'!CD26</f>
        <v>2.3546116398633299E-2</v>
      </c>
      <c r="N6" s="811">
        <f>'3'!CK26</f>
        <v>2.9663877666719504E-2</v>
      </c>
      <c r="O6" s="811">
        <f>'3'!CR26</f>
        <v>5.8527897904425946E-2</v>
      </c>
    </row>
    <row r="7" spans="1:15">
      <c r="A7" s="794">
        <f t="shared" si="0"/>
        <v>1983</v>
      </c>
      <c r="B7" s="811">
        <f>'3'!E27</f>
        <v>3.2502827419701091E-2</v>
      </c>
      <c r="C7" s="811">
        <f>'3'!L27</f>
        <v>1.1343693572534395E-2</v>
      </c>
      <c r="D7" s="811">
        <f>'3'!S27</f>
        <v>3.6775192827009869E-2</v>
      </c>
      <c r="E7" s="811">
        <f>'3'!Z27</f>
        <v>3.3937446240330002E-2</v>
      </c>
      <c r="F7" s="811">
        <f>'3'!AG27</f>
        <v>1.3346269966959999E-2</v>
      </c>
      <c r="G7" s="811">
        <f>'3'!AN27</f>
        <v>2.7877576110786846E-2</v>
      </c>
      <c r="H7" s="811">
        <f>'3'!AU27</f>
        <v>1.1866173177690001E-2</v>
      </c>
      <c r="I7" s="811">
        <f>'3'!BB27</f>
        <v>2.70727823135E-2</v>
      </c>
      <c r="J7" s="811">
        <f>'3'!BI27</f>
        <v>1.645915894704E-2</v>
      </c>
      <c r="K7" s="811">
        <f>'3'!BP27</f>
        <v>1.98749308677874E-2</v>
      </c>
      <c r="L7" s="811">
        <f>'3'!BW27</f>
        <v>3.2426126604322349E-2</v>
      </c>
      <c r="M7" s="811">
        <f>'3'!CD27</f>
        <v>2.5210845090581399E-2</v>
      </c>
      <c r="N7" s="811">
        <f>'3'!CK27</f>
        <v>3.2404616159139546E-2</v>
      </c>
      <c r="O7" s="811">
        <f>'3'!CR27</f>
        <v>6.0064472812733791E-2</v>
      </c>
    </row>
    <row r="8" spans="1:15">
      <c r="A8" s="794">
        <f t="shared" si="0"/>
        <v>1984</v>
      </c>
      <c r="B8" s="811">
        <f>'3'!E28</f>
        <v>3.2626202557204109E-2</v>
      </c>
      <c r="C8" s="811">
        <f>'3'!L28</f>
        <v>1.1343693572534395E-2</v>
      </c>
      <c r="D8" s="811">
        <f>'3'!S28</f>
        <v>3.6186628315997324E-2</v>
      </c>
      <c r="E8" s="811">
        <f>'3'!Z28</f>
        <v>3.3937446240330002E-2</v>
      </c>
      <c r="F8" s="811">
        <f>'3'!AG28</f>
        <v>1.3346269966959999E-2</v>
      </c>
      <c r="G8" s="811">
        <f>'3'!AN28</f>
        <v>2.9069186009922008E-2</v>
      </c>
      <c r="H8" s="811">
        <f>'3'!AU28</f>
        <v>2.9445260161800001E-2</v>
      </c>
      <c r="I8" s="811">
        <f>'3'!BB28</f>
        <v>2.70727823135E-2</v>
      </c>
      <c r="J8" s="811">
        <f>'3'!BI28</f>
        <v>1.8152069783438893E-2</v>
      </c>
      <c r="K8" s="811">
        <f>'3'!BP28</f>
        <v>1.8713755659612443E-2</v>
      </c>
      <c r="L8" s="811">
        <f>'3'!BW28</f>
        <v>3.1654227291310642E-2</v>
      </c>
      <c r="M8" s="811">
        <f>'3'!CD28</f>
        <v>2.6993271392227722E-2</v>
      </c>
      <c r="N8" s="811">
        <f>'3'!CK28</f>
        <v>3.5398580058171224E-2</v>
      </c>
      <c r="O8" s="811">
        <f>'3'!CR28</f>
        <v>6.1641388524886931E-2</v>
      </c>
    </row>
    <row r="9" spans="1:15">
      <c r="A9" s="794">
        <f t="shared" si="0"/>
        <v>1985</v>
      </c>
      <c r="B9" s="811">
        <f>'3'!E29</f>
        <v>3.2750046005490002E-2</v>
      </c>
      <c r="C9" s="811">
        <f>'3'!L29</f>
        <v>1.1343693572534395E-2</v>
      </c>
      <c r="D9" s="811">
        <f>'3'!S29</f>
        <v>3.5599621006498161E-2</v>
      </c>
      <c r="E9" s="811">
        <f>'3'!Z29</f>
        <v>3.3937446240330002E-2</v>
      </c>
      <c r="F9" s="811">
        <f>'3'!AG29</f>
        <v>1.3346269966959999E-2</v>
      </c>
      <c r="G9" s="811">
        <f>'3'!AN29</f>
        <v>3.0311730543620598E-2</v>
      </c>
      <c r="H9" s="811">
        <f>'3'!AU29</f>
        <v>2.7498492192960782E-2</v>
      </c>
      <c r="I9" s="811">
        <f>'3'!BB29</f>
        <v>2.70727823135E-2</v>
      </c>
      <c r="J9" s="811">
        <f>'3'!BI29</f>
        <v>2.0019105379749179E-2</v>
      </c>
      <c r="K9" s="811">
        <f>'3'!BP29</f>
        <v>1.7620421083087957E-2</v>
      </c>
      <c r="L9" s="811">
        <f>'3'!BW29</f>
        <v>3.0900702931209542E-2</v>
      </c>
      <c r="M9" s="811">
        <f>'3'!CD29</f>
        <v>2.8901716615865179E-2</v>
      </c>
      <c r="N9" s="811">
        <f>'3'!CK29</f>
        <v>3.8669165651614698E-2</v>
      </c>
      <c r="O9" s="811">
        <f>'3'!CR29</f>
        <v>6.3259704136960734E-2</v>
      </c>
    </row>
    <row r="10" spans="1:15">
      <c r="A10" s="794">
        <f t="shared" si="0"/>
        <v>1986</v>
      </c>
      <c r="B10" s="811">
        <f>'3'!E30</f>
        <v>3.3309523519032241E-2</v>
      </c>
      <c r="C10" s="811">
        <f>'3'!L30</f>
        <v>1.1240911008364681E-2</v>
      </c>
      <c r="D10" s="811">
        <f>'3'!S30</f>
        <v>3.501417089851238E-2</v>
      </c>
      <c r="E10" s="811">
        <f>'3'!Z30</f>
        <v>3.3937446240330002E-2</v>
      </c>
      <c r="F10" s="811">
        <f>'3'!AG30</f>
        <v>1.3346269966959999E-2</v>
      </c>
      <c r="G10" s="811">
        <f>'3'!AN30</f>
        <v>3.160738688160903E-2</v>
      </c>
      <c r="H10" s="811">
        <f>'3'!AU30</f>
        <v>2.5680434430914549E-2</v>
      </c>
      <c r="I10" s="811">
        <f>'3'!BB30</f>
        <v>2.70727823135E-2</v>
      </c>
      <c r="J10" s="811">
        <f>'3'!BI30</f>
        <v>2.2078175380922209E-2</v>
      </c>
      <c r="K10" s="811">
        <f>'3'!BP30</f>
        <v>1.6590963609480001E-2</v>
      </c>
      <c r="L10" s="811">
        <f>'3'!BW30</f>
        <v>3.0165116110889165E-2</v>
      </c>
      <c r="M10" s="811">
        <f>'3'!CD30</f>
        <v>3.0945090397019873E-2</v>
      </c>
      <c r="N10" s="811">
        <f>'3'!CK30</f>
        <v>4.2241930883520004E-2</v>
      </c>
      <c r="O10" s="811">
        <f>'3'!CR30</f>
        <v>6.4920506550240009E-2</v>
      </c>
    </row>
    <row r="11" spans="1:15">
      <c r="A11" s="794">
        <f t="shared" si="0"/>
        <v>1987</v>
      </c>
      <c r="B11" s="811">
        <f>'3'!E31</f>
        <v>3.3878558731763875E-2</v>
      </c>
      <c r="C11" s="811">
        <f>'3'!L31</f>
        <v>1.1136010031182184E-2</v>
      </c>
      <c r="D11" s="811">
        <f>'3'!S31</f>
        <v>3.4482798097439996E-2</v>
      </c>
      <c r="E11" s="811">
        <f>'3'!Z31</f>
        <v>3.3937446240330002E-2</v>
      </c>
      <c r="F11" s="811">
        <f>'3'!AG31</f>
        <v>1.3346269966959999E-2</v>
      </c>
      <c r="G11" s="811">
        <f>'3'!AN31</f>
        <v>3.2958425255398882E-2</v>
      </c>
      <c r="H11" s="811">
        <f>'3'!AU31</f>
        <v>2.3982577223973029E-2</v>
      </c>
      <c r="I11" s="811">
        <f>'3'!BB31</f>
        <v>3.6547562016420003E-2</v>
      </c>
      <c r="J11" s="811">
        <f>'3'!BI31</f>
        <v>2.4349031532840001E-2</v>
      </c>
      <c r="K11" s="811">
        <f>'3'!BP31</f>
        <v>1.6360640257178753E-2</v>
      </c>
      <c r="L11" s="811">
        <f>'3'!BW31</f>
        <v>2.9447039829776697E-2</v>
      </c>
      <c r="M11" s="811">
        <f>'3'!CD31</f>
        <v>3.3132932289360005E-2</v>
      </c>
      <c r="N11" s="811">
        <f>'3'!CK31</f>
        <v>4.1265537196171723E-2</v>
      </c>
      <c r="O11" s="811">
        <f>'3'!CR31</f>
        <v>6.482958100236115E-2</v>
      </c>
    </row>
    <row r="12" spans="1:15">
      <c r="A12" s="794">
        <f t="shared" si="0"/>
        <v>1988</v>
      </c>
      <c r="B12" s="811">
        <f>'3'!E32</f>
        <v>3.4457314920334242E-2</v>
      </c>
      <c r="C12" s="811">
        <f>'3'!L32</f>
        <v>1.1028965091767701E-2</v>
      </c>
      <c r="D12" s="811">
        <f>'3'!S32</f>
        <v>3.3695392874722979E-2</v>
      </c>
      <c r="E12" s="811">
        <f>'3'!Z32</f>
        <v>3.3060801354486816E-2</v>
      </c>
      <c r="F12" s="811">
        <f>'3'!AG32</f>
        <v>1.3557844039404196E-2</v>
      </c>
      <c r="G12" s="811">
        <f>'3'!AN32</f>
        <v>3.4367212936155786E-2</v>
      </c>
      <c r="H12" s="811">
        <f>'3'!AU32</f>
        <v>2.2396973534506783E-2</v>
      </c>
      <c r="I12" s="811">
        <f>'3'!BB32</f>
        <v>2.9030247134111467E-2</v>
      </c>
      <c r="J12" s="811">
        <f>'3'!BI32</f>
        <v>2.634362252910705E-2</v>
      </c>
      <c r="K12" s="811">
        <f>'3'!BP32</f>
        <v>1.6133514359097999E-2</v>
      </c>
      <c r="L12" s="811">
        <f>'3'!BW32</f>
        <v>2.8746057251986996E-2</v>
      </c>
      <c r="M12" s="811">
        <f>'3'!CD32</f>
        <v>3.2702615868477156E-2</v>
      </c>
      <c r="N12" s="811">
        <f>'3'!CK32</f>
        <v>4.0311712189107556E-2</v>
      </c>
      <c r="O12" s="811">
        <f>'3'!CR32</f>
        <v>6.4738782801844419E-2</v>
      </c>
    </row>
    <row r="13" spans="1:15">
      <c r="A13" s="794">
        <f t="shared" si="0"/>
        <v>1989</v>
      </c>
      <c r="B13" s="811">
        <f>'3'!E33</f>
        <v>3.5045958150690004E-2</v>
      </c>
      <c r="C13" s="811">
        <f>'3'!L33</f>
        <v>1.1196198117406879E-2</v>
      </c>
      <c r="D13" s="811">
        <f>'3'!S33</f>
        <v>3.2925967833979886E-2</v>
      </c>
      <c r="E13" s="811">
        <f>'3'!Z33</f>
        <v>3.2206801256069076E-2</v>
      </c>
      <c r="F13" s="811">
        <f>'3'!AG33</f>
        <v>1.377277212673356E-2</v>
      </c>
      <c r="G13" s="811">
        <f>'3'!AN33</f>
        <v>3.5836218382599996E-2</v>
      </c>
      <c r="H13" s="811">
        <f>'3'!AU33</f>
        <v>2.0916201741819997E-2</v>
      </c>
      <c r="I13" s="811">
        <f>'3'!BB33</f>
        <v>2.3059137249399998E-2</v>
      </c>
      <c r="J13" s="811">
        <f>'3'!BI33</f>
        <v>2.8501603729909498E-2</v>
      </c>
      <c r="K13" s="811">
        <f>'3'!BP33</f>
        <v>1.5909541526714442E-2</v>
      </c>
      <c r="L13" s="811">
        <f>'3'!BW33</f>
        <v>2.806176146435363E-2</v>
      </c>
      <c r="M13" s="811">
        <f>'3'!CD33</f>
        <v>3.2277888214095996E-2</v>
      </c>
      <c r="N13" s="811">
        <f>'3'!CK33</f>
        <v>3.9379934202533523E-2</v>
      </c>
      <c r="O13" s="811">
        <f>'3'!CR33</f>
        <v>6.4648111770331251E-2</v>
      </c>
    </row>
    <row r="14" spans="1:15">
      <c r="A14" s="794">
        <f t="shared" si="0"/>
        <v>1990</v>
      </c>
      <c r="B14" s="811">
        <f>'3'!E34</f>
        <v>3.8387143206132582E-2</v>
      </c>
      <c r="C14" s="811">
        <f>'3'!L34</f>
        <v>1.1361839066847989E-2</v>
      </c>
      <c r="D14" s="811">
        <f>'3'!S34</f>
        <v>3.2174112402694181E-2</v>
      </c>
      <c r="E14" s="811">
        <f>'3'!Z34</f>
        <v>3.1374861003094216E-2</v>
      </c>
      <c r="F14" s="811">
        <f>'3'!AG34</f>
        <v>1.3991107399054044E-2</v>
      </c>
      <c r="G14" s="811">
        <f>'3'!AN34</f>
        <v>3.125528112962208E-2</v>
      </c>
      <c r="H14" s="811">
        <f>'3'!AU34</f>
        <v>2.1664942223647777E-2</v>
      </c>
      <c r="I14" s="811">
        <f>'3'!BB34</f>
        <v>2.3425951124304616E-2</v>
      </c>
      <c r="J14" s="811">
        <f>'3'!BI34</f>
        <v>3.0836359512790443E-2</v>
      </c>
      <c r="K14" s="811">
        <f>'3'!BP34</f>
        <v>1.5688677987726565E-2</v>
      </c>
      <c r="L14" s="811">
        <f>'3'!BW34</f>
        <v>2.7393755240219995E-2</v>
      </c>
      <c r="M14" s="811">
        <f>'3'!CD34</f>
        <v>3.1858676741696165E-2</v>
      </c>
      <c r="N14" s="811">
        <f>'3'!CK34</f>
        <v>3.8469693634469317E-2</v>
      </c>
      <c r="O14" s="811">
        <f>'3'!CR34</f>
        <v>6.4557567729712884E-2</v>
      </c>
    </row>
    <row r="15" spans="1:15">
      <c r="A15" s="794">
        <f t="shared" si="0"/>
        <v>1991</v>
      </c>
      <c r="B15" s="811">
        <f>'3'!E35</f>
        <v>4.204686763569393E-2</v>
      </c>
      <c r="C15" s="811">
        <f>'3'!L35</f>
        <v>1.1525578902110605E-2</v>
      </c>
      <c r="D15" s="811">
        <f>'3'!S35</f>
        <v>3.143942538366E-2</v>
      </c>
      <c r="E15" s="811">
        <f>'3'!Z35</f>
        <v>3.0564410763331686E-2</v>
      </c>
      <c r="F15" s="811">
        <f>'3'!AG35</f>
        <v>1.421290386936E-2</v>
      </c>
      <c r="G15" s="811">
        <f>'3'!AN35</f>
        <v>2.7259924249318477E-2</v>
      </c>
      <c r="H15" s="811">
        <f>'3'!AU35</f>
        <v>2.2440485483343521E-2</v>
      </c>
      <c r="I15" s="811">
        <f>'3'!BB35</f>
        <v>2.3798600101250001E-2</v>
      </c>
      <c r="J15" s="811">
        <f>'3'!BI35</f>
        <v>3.3362370658610002E-2</v>
      </c>
      <c r="K15" s="811">
        <f>'3'!BP35</f>
        <v>1.54708805775E-2</v>
      </c>
      <c r="L15" s="811">
        <f>'3'!BW35</f>
        <v>3.0755175717906216E-2</v>
      </c>
      <c r="M15" s="811">
        <f>'3'!CD35</f>
        <v>3.1444909809454177E-2</v>
      </c>
      <c r="N15" s="811">
        <f>'3'!CK35</f>
        <v>3.7580492662040006E-2</v>
      </c>
      <c r="O15" s="811">
        <f>'3'!CR35</f>
        <v>6.4467150502129991E-2</v>
      </c>
    </row>
    <row r="16" spans="1:15">
      <c r="A16" s="794">
        <f t="shared" si="0"/>
        <v>1992</v>
      </c>
      <c r="B16" s="811">
        <f>'3'!E36</f>
        <v>4.6055500105335434E-2</v>
      </c>
      <c r="C16" s="811">
        <f>'3'!L36</f>
        <v>1.1687089151881798E-2</v>
      </c>
      <c r="D16" s="811">
        <f>'3'!S36</f>
        <v>3.184179809895335E-2</v>
      </c>
      <c r="E16" s="811">
        <f>'3'!Z36</f>
        <v>2.9774895423999997E-2</v>
      </c>
      <c r="F16" s="811">
        <f>'3'!AG36</f>
        <v>1.2525657693827946E-2</v>
      </c>
      <c r="G16" s="811">
        <f>'3'!AN36</f>
        <v>2.3775293109563739E-2</v>
      </c>
      <c r="H16" s="811">
        <f>'3'!AU36</f>
        <v>2.324379098405753E-2</v>
      </c>
      <c r="I16" s="811">
        <f>'3'!BB36</f>
        <v>3.3485348203932438E-2</v>
      </c>
      <c r="J16" s="811">
        <f>'3'!BI36</f>
        <v>3.3653371555205806E-2</v>
      </c>
      <c r="K16" s="811">
        <f>'3'!BP36</f>
        <v>1.6577618555743846E-2</v>
      </c>
      <c r="L16" s="811">
        <f>'3'!BW36</f>
        <v>3.4529067853045915E-2</v>
      </c>
      <c r="M16" s="811">
        <f>'3'!CD36</f>
        <v>3.1036516705999998E-2</v>
      </c>
      <c r="N16" s="811">
        <f>'3'!CK36</f>
        <v>3.5358374184419249E-2</v>
      </c>
      <c r="O16" s="811">
        <f>'3'!CR36</f>
        <v>6.3617792218380195E-2</v>
      </c>
    </row>
    <row r="17" spans="1:15">
      <c r="A17" s="794">
        <f t="shared" si="0"/>
        <v>1993</v>
      </c>
      <c r="B17" s="811">
        <f>'3'!E37</f>
        <v>5.0446304545928286E-2</v>
      </c>
      <c r="C17" s="811">
        <f>'3'!L37</f>
        <v>1.3839872134406815E-2</v>
      </c>
      <c r="D17" s="811">
        <f>'3'!S37</f>
        <v>3.2249320520389139E-2</v>
      </c>
      <c r="E17" s="811">
        <f>'3'!Z37</f>
        <v>2.3836744834196691E-2</v>
      </c>
      <c r="F17" s="811">
        <f>'3'!AG37</f>
        <v>1.1038708352990216E-2</v>
      </c>
      <c r="G17" s="811">
        <f>'3'!AN37</f>
        <v>2.0736101732190294E-2</v>
      </c>
      <c r="H17" s="811">
        <f>'3'!AU37</f>
        <v>2.4075852534989624E-2</v>
      </c>
      <c r="I17" s="811">
        <f>'3'!BB37</f>
        <v>4.7114894975679993E-2</v>
      </c>
      <c r="J17" s="811">
        <f>'3'!BI37</f>
        <v>3.3946910686349932E-2</v>
      </c>
      <c r="K17" s="811">
        <f>'3'!BP37</f>
        <v>1.7763529076646231E-2</v>
      </c>
      <c r="L17" s="811">
        <f>'3'!BW37</f>
        <v>3.8766045030466059E-2</v>
      </c>
      <c r="M17" s="811">
        <f>'3'!CD37</f>
        <v>3.1544134468960226E-2</v>
      </c>
      <c r="N17" s="811">
        <f>'3'!CK37</f>
        <v>3.3267648623144457E-2</v>
      </c>
      <c r="O17" s="811">
        <f>'3'!CR37</f>
        <v>6.2779624277131255E-2</v>
      </c>
    </row>
    <row r="18" spans="1:15">
      <c r="A18" s="794">
        <f t="shared" si="0"/>
        <v>1994</v>
      </c>
      <c r="B18" s="811">
        <f>'3'!E38</f>
        <v>5.5255716179829995E-2</v>
      </c>
      <c r="C18" s="811">
        <f>'3'!L38</f>
        <v>1.6389201640161107E-2</v>
      </c>
      <c r="D18" s="811">
        <f>'3'!S38</f>
        <v>3.2662058555700001E-2</v>
      </c>
      <c r="E18" s="811">
        <f>'3'!Z38</f>
        <v>1.9082868174664144E-2</v>
      </c>
      <c r="F18" s="811">
        <f>'3'!AG38</f>
        <v>9.7282781536030191E-3</v>
      </c>
      <c r="G18" s="811">
        <f>'3'!AN38</f>
        <v>1.8085409633700002E-2</v>
      </c>
      <c r="H18" s="811">
        <f>'3'!AU38</f>
        <v>2.4937699520879993E-2</v>
      </c>
      <c r="I18" s="811">
        <f>'3'!BB38</f>
        <v>4.1374530419393235E-2</v>
      </c>
      <c r="J18" s="811">
        <f>'3'!BI38</f>
        <v>3.4243010191612057E-2</v>
      </c>
      <c r="K18" s="811">
        <f>'3'!BP38</f>
        <v>1.9034275894080459E-2</v>
      </c>
      <c r="L18" s="811">
        <f>'3'!BW38</f>
        <v>4.3522931279233908E-2</v>
      </c>
      <c r="M18" s="811">
        <f>'3'!CD38</f>
        <v>3.2060054574471114E-2</v>
      </c>
      <c r="N18" s="811">
        <f>'3'!CK38</f>
        <v>3.1300546771199991E-2</v>
      </c>
      <c r="O18" s="811">
        <f>'3'!CR38</f>
        <v>6.1952499245000001E-2</v>
      </c>
    </row>
    <row r="19" spans="1:15">
      <c r="A19" s="794">
        <f t="shared" si="0"/>
        <v>1995</v>
      </c>
      <c r="B19" s="811">
        <f>'3'!E39</f>
        <v>5.2687706168202258E-2</v>
      </c>
      <c r="C19" s="811">
        <f>'3'!L39</f>
        <v>1.9408122256714195E-2</v>
      </c>
      <c r="D19" s="811">
        <f>'3'!S39</f>
        <v>3.4454045081451758E-2</v>
      </c>
      <c r="E19" s="811">
        <f>'3'!Z39</f>
        <v>1.527708E-2</v>
      </c>
      <c r="F19" s="811">
        <f>'3'!AG39</f>
        <v>8.5734121065200002E-3</v>
      </c>
      <c r="G19" s="811">
        <f>'3'!AN39</f>
        <v>1.8005132450639342E-2</v>
      </c>
      <c r="H19" s="811">
        <f>'3'!AU39</f>
        <v>2.4539255888335686E-2</v>
      </c>
      <c r="I19" s="811">
        <f>'3'!BB39</f>
        <v>3.6333557960999997E-2</v>
      </c>
      <c r="J19" s="811">
        <f>'3'!BI39</f>
        <v>3.3215129306139367E-2</v>
      </c>
      <c r="K19" s="811">
        <f>'3'!BP39</f>
        <v>2.0395927929E-2</v>
      </c>
      <c r="L19" s="811">
        <f>'3'!BW39</f>
        <v>4.8863523365569997E-2</v>
      </c>
      <c r="M19" s="811">
        <f>'3'!CD39</f>
        <v>3.2584412811500006E-2</v>
      </c>
      <c r="N19" s="811">
        <f>'3'!CK39</f>
        <v>4.2257441002599996E-2</v>
      </c>
      <c r="O19" s="811">
        <f>'3'!CR39</f>
        <v>6.0479355835337652E-2</v>
      </c>
    </row>
    <row r="20" spans="1:15">
      <c r="A20" s="794">
        <f t="shared" si="0"/>
        <v>1996</v>
      </c>
      <c r="B20" s="811">
        <f>'3'!E40</f>
        <v>5.0239044449850778E-2</v>
      </c>
      <c r="C20" s="811">
        <f>'3'!L40</f>
        <v>1.8612288100439918E-2</v>
      </c>
      <c r="D20" s="811">
        <f>'3'!S40</f>
        <v>3.6344347997855971E-2</v>
      </c>
      <c r="E20" s="811">
        <f>'3'!Z40</f>
        <v>1.5175194036691042E-2</v>
      </c>
      <c r="F20" s="811">
        <f>'3'!AG40</f>
        <v>9.4420099684910212E-3</v>
      </c>
      <c r="G20" s="811">
        <f>'3'!AN40</f>
        <v>1.7925211600459758E-2</v>
      </c>
      <c r="H20" s="811">
        <f>'3'!AU40</f>
        <v>2.4147178413511026E-2</v>
      </c>
      <c r="I20" s="811">
        <f>'3'!BB40</f>
        <v>4.0463654872223816E-2</v>
      </c>
      <c r="J20" s="811">
        <f>'3'!BI40</f>
        <v>3.2218102574808151E-2</v>
      </c>
      <c r="K20" s="811">
        <f>'3'!BP40</f>
        <v>2.0358847763267823E-2</v>
      </c>
      <c r="L20" s="811">
        <f>'3'!BW40</f>
        <v>4.6796855330794078E-2</v>
      </c>
      <c r="M20" s="811">
        <f>'3'!CD40</f>
        <v>3.0492352867289026E-2</v>
      </c>
      <c r="N20" s="811">
        <f>'3'!CK40</f>
        <v>4.3390974953625275E-2</v>
      </c>
      <c r="O20" s="811">
        <f>'3'!CR40</f>
        <v>5.9041241706687016E-2</v>
      </c>
    </row>
    <row r="21" spans="1:15">
      <c r="A21" s="794">
        <f t="shared" si="0"/>
        <v>1997</v>
      </c>
      <c r="B21" s="811">
        <f>'3'!E41</f>
        <v>4.790418431154491E-2</v>
      </c>
      <c r="C21" s="811">
        <f>'3'!L41</f>
        <v>2.0398931655999999E-2</v>
      </c>
      <c r="D21" s="811">
        <f>'3'!S41</f>
        <v>3.833836138156E-2</v>
      </c>
      <c r="E21" s="811">
        <f>'3'!Z41</f>
        <v>1.5073987571657892E-2</v>
      </c>
      <c r="F21" s="811">
        <f>'3'!AG41</f>
        <v>1.0398608061460719E-2</v>
      </c>
      <c r="G21" s="811">
        <f>'3'!AN41</f>
        <v>1.7845645501477422E-2</v>
      </c>
      <c r="H21" s="811">
        <f>'3'!AU41</f>
        <v>2.3761365380728303E-2</v>
      </c>
      <c r="I21" s="811">
        <f>'3'!BB41</f>
        <v>4.5063226876264316E-2</v>
      </c>
      <c r="J21" s="811">
        <f>'3'!BI41</f>
        <v>3.1251003840861109E-2</v>
      </c>
      <c r="K21" s="811">
        <f>'3'!BP41</f>
        <v>2.0321835009947352E-2</v>
      </c>
      <c r="L21" s="811">
        <f>'3'!BW41</f>
        <v>4.4817596399410291E-2</v>
      </c>
      <c r="M21" s="811">
        <f>'3'!CD41</f>
        <v>2.8534612201301393E-2</v>
      </c>
      <c r="N21" s="811">
        <f>'3'!CK41</f>
        <v>4.4554915365326873E-2</v>
      </c>
      <c r="O21" s="811">
        <f>'3'!CR41</f>
        <v>5.7637323911949999E-2</v>
      </c>
    </row>
    <row r="22" spans="1:15">
      <c r="A22" s="794">
        <f t="shared" si="0"/>
        <v>1998</v>
      </c>
      <c r="B22" s="811">
        <f>'3'!E42</f>
        <v>4.5677836823611838E-2</v>
      </c>
      <c r="C22" s="811">
        <f>'3'!L42</f>
        <v>2.0028595107372125E-2</v>
      </c>
      <c r="D22" s="811">
        <f>'3'!S42</f>
        <v>4.2954733646999997E-2</v>
      </c>
      <c r="E22" s="811">
        <f>'3'!Z42</f>
        <v>1.4973456073187921E-2</v>
      </c>
      <c r="F22" s="811">
        <f>'3'!AG42</f>
        <v>1.1452121950381382E-2</v>
      </c>
      <c r="G22" s="811">
        <f>'3'!AN42</f>
        <v>1.7766432579029247E-2</v>
      </c>
      <c r="H22" s="811">
        <f>'3'!AU42</f>
        <v>2.3381716699478337E-2</v>
      </c>
      <c r="I22" s="811">
        <f>'3'!BB42</f>
        <v>5.0185639999999997E-2</v>
      </c>
      <c r="J22" s="811">
        <f>'3'!BI42</f>
        <v>3.0312934748216815E-2</v>
      </c>
      <c r="K22" s="811">
        <f>'3'!BP42</f>
        <v>2.0284889546481607E-2</v>
      </c>
      <c r="L22" s="811">
        <f>'3'!BW42</f>
        <v>4.2922049629661535E-2</v>
      </c>
      <c r="M22" s="811">
        <f>'3'!CD42</f>
        <v>2.6702566936122708E-2</v>
      </c>
      <c r="N22" s="811">
        <f>'3'!CK42</f>
        <v>4.5750077875251427E-2</v>
      </c>
      <c r="O22" s="811">
        <f>'3'!CR42</f>
        <v>5.6948033956756253E-2</v>
      </c>
    </row>
    <row r="23" spans="1:15">
      <c r="A23" s="794">
        <f t="shared" si="0"/>
        <v>1999</v>
      </c>
      <c r="B23" s="811">
        <f>'3'!E43</f>
        <v>4.3554958859442917E-2</v>
      </c>
      <c r="C23" s="811">
        <f>'3'!L43</f>
        <v>1.9664981908847204E-2</v>
      </c>
      <c r="D23" s="811">
        <f>'3'!S43</f>
        <v>4.1501460263154641E-2</v>
      </c>
      <c r="E23" s="811">
        <f>'3'!Z43</f>
        <v>1.4873595039791413E-2</v>
      </c>
      <c r="F23" s="811">
        <f>'3'!AG43</f>
        <v>1.2612370462589007E-2</v>
      </c>
      <c r="G23" s="811">
        <f>'3'!AN43</f>
        <v>1.7687571265441751E-2</v>
      </c>
      <c r="H23" s="811">
        <f>'3'!AU43</f>
        <v>2.3008133878454223E-2</v>
      </c>
      <c r="I23" s="811">
        <f>'3'!BB43</f>
        <v>4.5201835735890192E-2</v>
      </c>
      <c r="J23" s="811">
        <f>'3'!BI43</f>
        <v>2.940302390697001E-2</v>
      </c>
      <c r="K23" s="811">
        <f>'3'!BP43</f>
        <v>2.0248011250536418E-2</v>
      </c>
      <c r="L23" s="811">
        <f>'3'!BW43</f>
        <v>4.1106674440831208E-2</v>
      </c>
      <c r="M23" s="811">
        <f>'3'!CD43</f>
        <v>2.4988146884491188E-2</v>
      </c>
      <c r="N23" s="811">
        <f>'3'!CK43</f>
        <v>4.69773E-2</v>
      </c>
      <c r="O23" s="811">
        <f>'3'!CR43</f>
        <v>5.7107728539333928E-2</v>
      </c>
    </row>
    <row r="24" spans="1:15">
      <c r="A24" s="794">
        <f t="shared" si="0"/>
        <v>2000</v>
      </c>
      <c r="B24" s="811">
        <f>'3'!E44</f>
        <v>4.153074167179361E-2</v>
      </c>
      <c r="C24" s="811">
        <f>'3'!L44</f>
        <v>1.9307970000000001E-2</v>
      </c>
      <c r="D24" s="811">
        <f>'3'!S44</f>
        <v>4.0097355000000001E-2</v>
      </c>
      <c r="E24" s="811">
        <f>'3'!Z44</f>
        <v>1.47744E-2</v>
      </c>
      <c r="F24" s="811">
        <f>'3'!AG44</f>
        <v>1.3890167200000001E-2</v>
      </c>
      <c r="G24" s="811">
        <f>'3'!AN44</f>
        <v>1.7609059999999999E-2</v>
      </c>
      <c r="H24" s="811">
        <f>'3'!AU44</f>
        <v>2.2640520000000001E-2</v>
      </c>
      <c r="I24" s="811">
        <f>'3'!BB44</f>
        <v>4.0712959999999999E-2</v>
      </c>
      <c r="J24" s="811">
        <f>'3'!BI44</f>
        <v>3.0446369017430062E-2</v>
      </c>
      <c r="K24" s="811">
        <f>'3'!BP44</f>
        <v>2.0211200000000002E-2</v>
      </c>
      <c r="L24" s="811">
        <f>'3'!BW44</f>
        <v>3.936808E-2</v>
      </c>
      <c r="M24" s="811">
        <f>'3'!CD44</f>
        <v>2.33838E-2</v>
      </c>
      <c r="N24" s="811">
        <f>'3'!CK44</f>
        <v>4.4346810809730526E-2</v>
      </c>
      <c r="O24" s="811">
        <f>'3'!CR44</f>
        <v>5.6818892194539998E-2</v>
      </c>
    </row>
    <row r="25" spans="1:15">
      <c r="A25" s="794">
        <f t="shared" si="0"/>
        <v>2001</v>
      </c>
      <c r="B25" s="811">
        <f>'3'!E45</f>
        <v>3.96006E-2</v>
      </c>
      <c r="C25" s="811">
        <f>'3'!L45</f>
        <v>1.9307970000000001E-2</v>
      </c>
      <c r="D25" s="811">
        <f>'3'!S45</f>
        <v>4.0118749121516126E-2</v>
      </c>
      <c r="E25" s="811">
        <f>'3'!Z45</f>
        <v>1.5550051821461937E-2</v>
      </c>
      <c r="F25" s="811">
        <f>'3'!AG45</f>
        <v>1.3861716004535512E-2</v>
      </c>
      <c r="G25" s="811">
        <f>'3'!AN45</f>
        <v>1.8346058131698848E-2</v>
      </c>
      <c r="H25" s="811">
        <f>'3'!AU45</f>
        <v>2.2051338789475249E-2</v>
      </c>
      <c r="I25" s="811">
        <f>'3'!BB45</f>
        <v>4.0044434523090186E-2</v>
      </c>
      <c r="J25" s="811">
        <f>'3'!BI45</f>
        <v>3.1526736477120759E-2</v>
      </c>
      <c r="K25" s="811">
        <f>'3'!BP45</f>
        <v>2.074252839781254E-2</v>
      </c>
      <c r="L25" s="811">
        <f>'3'!BW45</f>
        <v>3.9287432925161438E-2</v>
      </c>
      <c r="M25" s="811">
        <f>'3'!CD45</f>
        <v>2.1704892943457888E-2</v>
      </c>
      <c r="N25" s="811">
        <f>'3'!CK45</f>
        <v>4.1863615597193385E-2</v>
      </c>
      <c r="O25" s="811">
        <f>'3'!CR45</f>
        <v>5.792686966995856E-2</v>
      </c>
    </row>
    <row r="26" spans="1:15">
      <c r="A26" s="794">
        <f t="shared" si="0"/>
        <v>2002</v>
      </c>
      <c r="B26" s="811">
        <f>'3'!E46</f>
        <v>3.8670087675928541E-2</v>
      </c>
      <c r="C26" s="811">
        <f>'3'!L46</f>
        <v>1.9307970000000001E-2</v>
      </c>
      <c r="D26" s="811">
        <f>'3'!S46</f>
        <v>4.0140154657960649E-2</v>
      </c>
      <c r="E26" s="811">
        <f>'3'!Z46</f>
        <v>1.6366425144178558E-2</v>
      </c>
      <c r="F26" s="811">
        <f>'3'!AG46</f>
        <v>1.3833323085585025E-2</v>
      </c>
      <c r="G26" s="811">
        <f>'3'!AN46</f>
        <v>1.9113902103330527E-2</v>
      </c>
      <c r="H26" s="811">
        <f>'3'!AU46</f>
        <v>2.1477490022676852E-2</v>
      </c>
      <c r="I26" s="811">
        <f>'3'!BB46</f>
        <v>3.9550254305160223E-2</v>
      </c>
      <c r="J26" s="811">
        <f>'3'!BI46</f>
        <v>3.2645439997419888E-2</v>
      </c>
      <c r="K26" s="811">
        <f>'3'!BP46</f>
        <v>2.1287824786952757E-2</v>
      </c>
      <c r="L26" s="811">
        <f>'3'!BW46</f>
        <v>3.9206951059057471E-2</v>
      </c>
      <c r="M26" s="811">
        <f>'3'!CD46</f>
        <v>2.0146527839229218E-2</v>
      </c>
      <c r="N26" s="811">
        <f>'3'!CK46</f>
        <v>3.9519466650914797E-2</v>
      </c>
      <c r="O26" s="811">
        <f>'3'!CR46</f>
        <v>5.9056452883162913E-2</v>
      </c>
    </row>
    <row r="27" spans="1:15">
      <c r="A27" s="794">
        <f t="shared" si="0"/>
        <v>2003</v>
      </c>
      <c r="B27" s="811">
        <f>'3'!E47</f>
        <v>3.776144E-2</v>
      </c>
      <c r="C27" s="811">
        <f>'3'!L47</f>
        <v>1.9307970000000001E-2</v>
      </c>
      <c r="D27" s="811">
        <f>'3'!S47</f>
        <v>4.0161571615424031E-2</v>
      </c>
      <c r="E27" s="811">
        <f>'3'!Z47</f>
        <v>1.7225657835448764E-2</v>
      </c>
      <c r="F27" s="811">
        <f>'3'!AG47</f>
        <v>1.3804988323780904E-2</v>
      </c>
      <c r="G27" s="811">
        <f>'3'!AN47</f>
        <v>1.9913882916595359E-2</v>
      </c>
      <c r="H27" s="811">
        <f>'3'!AU47</f>
        <v>2.0918574698709294E-2</v>
      </c>
      <c r="I27" s="811">
        <f>'3'!BB47</f>
        <v>3.9183625465017947E-2</v>
      </c>
      <c r="J27" s="811">
        <f>'3'!BI47</f>
        <v>3.3803839905806557E-2</v>
      </c>
      <c r="K27" s="811">
        <f>'3'!BP47</f>
        <v>2.184745636929154E-2</v>
      </c>
      <c r="L27" s="811">
        <f>'3'!BW47</f>
        <v>3.9126634063251432E-2</v>
      </c>
      <c r="M27" s="811">
        <f>'3'!CD47</f>
        <v>1.8700050031768334E-2</v>
      </c>
      <c r="N27" s="811">
        <f>'3'!CK47</f>
        <v>3.7306578089195713E-2</v>
      </c>
      <c r="O27" s="811">
        <f>'3'!CR47</f>
        <v>5.9056452883162913E-2</v>
      </c>
    </row>
    <row r="28" spans="1:15">
      <c r="A28" s="794">
        <f t="shared" si="0"/>
        <v>2004</v>
      </c>
      <c r="B28" s="811">
        <f>'3'!E48</f>
        <v>3.776144E-2</v>
      </c>
      <c r="C28" s="811">
        <f>'3'!L48</f>
        <v>1.9307970000000001E-2</v>
      </c>
      <c r="D28" s="811">
        <f>'3'!S48</f>
        <v>4.0182999999999996E-2</v>
      </c>
      <c r="E28" s="811">
        <f>'3'!Z48</f>
        <v>1.8129999999999997E-2</v>
      </c>
      <c r="F28" s="811">
        <f>'3'!AG48</f>
        <v>1.3776711599999998E-2</v>
      </c>
      <c r="G28" s="811">
        <f>'3'!AN48</f>
        <v>2.0747345605938255E-2</v>
      </c>
      <c r="H28" s="811">
        <f>'3'!AU48</f>
        <v>2.0374204200000003E-2</v>
      </c>
      <c r="I28" s="811">
        <f>'3'!BB48</f>
        <v>3.8104005000000003E-2</v>
      </c>
      <c r="J28" s="811">
        <f>'3'!BI48</f>
        <v>3.5003344800000002E-2</v>
      </c>
      <c r="K28" s="811">
        <f>'3'!BP48</f>
        <v>2.2570900000000001E-2</v>
      </c>
      <c r="L28" s="811">
        <f>'3'!BW48</f>
        <v>4.11647152E-2</v>
      </c>
      <c r="M28" s="811">
        <f>'3'!CD48</f>
        <v>1.7357426251372231E-2</v>
      </c>
      <c r="N28" s="811">
        <f>'3'!CK48</f>
        <v>3.5217600000000002E-2</v>
      </c>
      <c r="O28" s="811">
        <f>'3'!CR48</f>
        <v>6.1382130000000007E-2</v>
      </c>
    </row>
    <row r="29" spans="1:15">
      <c r="A29" s="794">
        <f t="shared" si="0"/>
        <v>2005</v>
      </c>
      <c r="B29" s="811">
        <f>'3'!E49</f>
        <v>3.776144E-2</v>
      </c>
      <c r="C29" s="811">
        <f>'3'!L49</f>
        <v>1.9307970000000001E-2</v>
      </c>
      <c r="D29" s="811">
        <f>'3'!S49</f>
        <v>4.0182999999999996E-2</v>
      </c>
      <c r="E29" s="811">
        <f>'3'!Z49</f>
        <v>1.8129999999999997E-2</v>
      </c>
      <c r="F29" s="811">
        <f>'3'!AG49</f>
        <v>1.3776711599999998E-2</v>
      </c>
      <c r="G29" s="811">
        <f>'3'!AN49</f>
        <v>2.1615691499999999E-2</v>
      </c>
      <c r="H29" s="811">
        <f>'3'!AU49</f>
        <v>2.0374204200000003E-2</v>
      </c>
      <c r="I29" s="811">
        <f>'3'!BB49</f>
        <v>3.8104005000000003E-2</v>
      </c>
      <c r="J29" s="811">
        <f>'3'!BI49</f>
        <v>3.5003344800000002E-2</v>
      </c>
      <c r="K29" s="811">
        <f>'3'!BP49</f>
        <v>2.2570900000000001E-2</v>
      </c>
      <c r="L29" s="811">
        <f>'3'!BW49</f>
        <v>4.11647152E-2</v>
      </c>
      <c r="M29" s="811">
        <f>'3'!CD49</f>
        <v>1.6111199999999999E-2</v>
      </c>
      <c r="N29" s="811">
        <f>'3'!CK49</f>
        <v>3.5217600000000002E-2</v>
      </c>
      <c r="O29" s="811">
        <f>'3'!CR49</f>
        <v>6.1382130000000007E-2</v>
      </c>
    </row>
    <row r="30" spans="1:15">
      <c r="A30" s="794">
        <f t="shared" si="0"/>
        <v>2006</v>
      </c>
      <c r="B30" s="811">
        <f>'3'!E50</f>
        <v>3.776144E-2</v>
      </c>
      <c r="C30" s="811">
        <f>'3'!L50</f>
        <v>1.9307970000000001E-2</v>
      </c>
      <c r="D30" s="811">
        <f>'3'!S50</f>
        <v>4.0182999999999996E-2</v>
      </c>
      <c r="E30" s="811">
        <f>'3'!Z50</f>
        <v>1.8129999999999997E-2</v>
      </c>
      <c r="F30" s="811">
        <f>'3'!AG50</f>
        <v>1.3776711599999998E-2</v>
      </c>
      <c r="G30" s="811">
        <f>'3'!AN50</f>
        <v>2.1615691499999999E-2</v>
      </c>
      <c r="H30" s="811">
        <f>'3'!AU50</f>
        <v>2.0374204200000003E-2</v>
      </c>
      <c r="I30" s="811">
        <f>'3'!BB50</f>
        <v>3.8104005000000003E-2</v>
      </c>
      <c r="J30" s="811">
        <f>'3'!BI50</f>
        <v>3.5003344800000002E-2</v>
      </c>
      <c r="K30" s="811">
        <f>'3'!BP50</f>
        <v>2.2570900000000001E-2</v>
      </c>
      <c r="L30" s="811">
        <f>'3'!BW50</f>
        <v>4.11647152E-2</v>
      </c>
      <c r="M30" s="811">
        <f>'3'!CD50</f>
        <v>1.6111199999999999E-2</v>
      </c>
      <c r="N30" s="811">
        <f>'3'!CK50</f>
        <v>3.5217600000000002E-2</v>
      </c>
      <c r="O30" s="811">
        <f>'3'!CR50</f>
        <v>6.1382130000000007E-2</v>
      </c>
    </row>
    <row r="31" spans="1:15">
      <c r="A31" s="794">
        <f t="shared" si="0"/>
        <v>2007</v>
      </c>
      <c r="B31" s="811">
        <f>'3'!E51</f>
        <v>3.776144E-2</v>
      </c>
      <c r="C31" s="811">
        <f>'3'!L51</f>
        <v>1.9307970000000001E-2</v>
      </c>
      <c r="D31" s="811">
        <f>'3'!S51</f>
        <v>4.0182999999999996E-2</v>
      </c>
      <c r="E31" s="811">
        <f>'3'!Z51</f>
        <v>1.8129999999999997E-2</v>
      </c>
      <c r="F31" s="811">
        <f>'3'!AG51</f>
        <v>1.3776711599999998E-2</v>
      </c>
      <c r="G31" s="811">
        <f>'3'!AN51</f>
        <v>2.1615691499999999E-2</v>
      </c>
      <c r="H31" s="811">
        <f>'3'!AU51</f>
        <v>2.0374204200000003E-2</v>
      </c>
      <c r="I31" s="811">
        <f>'3'!BB51</f>
        <v>3.8104005000000003E-2</v>
      </c>
      <c r="J31" s="811">
        <f>'3'!BI51</f>
        <v>3.5003344800000002E-2</v>
      </c>
      <c r="K31" s="811">
        <f>'3'!BP51</f>
        <v>2.2570900000000001E-2</v>
      </c>
      <c r="L31" s="811">
        <f>'3'!BW51</f>
        <v>4.11647152E-2</v>
      </c>
      <c r="M31" s="811">
        <f>'3'!CD51</f>
        <v>1.6111199999999999E-2</v>
      </c>
      <c r="N31" s="811">
        <f>'3'!CK51</f>
        <v>3.5217600000000002E-2</v>
      </c>
      <c r="O31" s="811">
        <f>'3'!CR51</f>
        <v>6.1382130000000007E-2</v>
      </c>
    </row>
    <row r="32" spans="1:15">
      <c r="A32" s="794">
        <f t="shared" si="0"/>
        <v>2008</v>
      </c>
      <c r="B32" s="811">
        <f>'3'!E52</f>
        <v>3.776144E-2</v>
      </c>
      <c r="C32" s="811">
        <f>'3'!L52</f>
        <v>1.9307970000000001E-2</v>
      </c>
      <c r="D32" s="811">
        <f>'3'!S52</f>
        <v>4.0182999999999996E-2</v>
      </c>
      <c r="E32" s="811">
        <f>'3'!Z52</f>
        <v>1.8129999999999997E-2</v>
      </c>
      <c r="F32" s="811">
        <f>'3'!AG52</f>
        <v>1.3776711599999998E-2</v>
      </c>
      <c r="G32" s="811">
        <f>'3'!AN52</f>
        <v>2.1615691499999999E-2</v>
      </c>
      <c r="H32" s="811">
        <f>'3'!AU52</f>
        <v>2.0374204200000003E-2</v>
      </c>
      <c r="I32" s="811">
        <f>'3'!BB52</f>
        <v>3.8104005000000003E-2</v>
      </c>
      <c r="J32" s="811">
        <f>'3'!BI52</f>
        <v>3.5003344800000002E-2</v>
      </c>
      <c r="K32" s="811">
        <f>'3'!BP52</f>
        <v>2.2570900000000001E-2</v>
      </c>
      <c r="L32" s="811">
        <f>'3'!BW52</f>
        <v>4.11647152E-2</v>
      </c>
      <c r="M32" s="811">
        <f>'3'!CD52</f>
        <v>1.6111199999999999E-2</v>
      </c>
      <c r="N32" s="811">
        <f>'3'!CK52</f>
        <v>3.5217600000000002E-2</v>
      </c>
      <c r="O32" s="811">
        <f>'3'!CR52</f>
        <v>6.1382130000000007E-2</v>
      </c>
    </row>
    <row r="33" spans="1:15">
      <c r="A33" s="794">
        <f t="shared" si="0"/>
        <v>2009</v>
      </c>
      <c r="B33" s="811">
        <f>'3'!E53</f>
        <v>3.776144E-2</v>
      </c>
      <c r="C33" s="811">
        <f>'3'!L53</f>
        <v>1.9307970000000001E-2</v>
      </c>
      <c r="D33" s="811">
        <f>'3'!S53</f>
        <v>4.0182999999999996E-2</v>
      </c>
      <c r="E33" s="811">
        <f>'3'!Z53</f>
        <v>1.8129999999999997E-2</v>
      </c>
      <c r="F33" s="811">
        <f>'3'!AG53</f>
        <v>1.3776711599999998E-2</v>
      </c>
      <c r="G33" s="811">
        <f>'3'!AN53</f>
        <v>2.1615691499999999E-2</v>
      </c>
      <c r="H33" s="811">
        <f>'3'!AU53</f>
        <v>2.0374204200000003E-2</v>
      </c>
      <c r="I33" s="811">
        <f>'3'!BB53</f>
        <v>3.8104005000000003E-2</v>
      </c>
      <c r="J33" s="811">
        <f>'3'!BI53</f>
        <v>3.5003344800000002E-2</v>
      </c>
      <c r="K33" s="811">
        <f>'3'!BP53</f>
        <v>2.2570900000000001E-2</v>
      </c>
      <c r="L33" s="811">
        <f>'3'!BW53</f>
        <v>4.11647152E-2</v>
      </c>
      <c r="M33" s="811">
        <f>'3'!CD53</f>
        <v>1.6111199999999999E-2</v>
      </c>
      <c r="N33" s="811">
        <f>'3'!CK53</f>
        <v>3.5217600000000002E-2</v>
      </c>
      <c r="O33" s="811">
        <f>'3'!CR53</f>
        <v>6.1382130000000007E-2</v>
      </c>
    </row>
    <row r="34" spans="1:15">
      <c r="A34" s="794" t="s">
        <v>1053</v>
      </c>
    </row>
    <row r="35" spans="1:15">
      <c r="A35" s="794" t="s">
        <v>742</v>
      </c>
      <c r="B35" s="799">
        <f>B33-B4</f>
        <v>5.5039649998799983E-3</v>
      </c>
      <c r="C35" s="799">
        <f t="shared" ref="C35:O35" si="1">C33-C4</f>
        <v>7.9642764274656056E-3</v>
      </c>
      <c r="D35" s="799">
        <f t="shared" si="1"/>
        <v>4.027358621899943E-4</v>
      </c>
      <c r="E35" s="799">
        <f t="shared" si="1"/>
        <v>-1.5807446240330005E-2</v>
      </c>
      <c r="F35" s="799">
        <f t="shared" si="1"/>
        <v>4.3044163303999905E-4</v>
      </c>
      <c r="G35" s="799">
        <f t="shared" si="1"/>
        <v>-4.0232026137600081E-3</v>
      </c>
      <c r="H35" s="799">
        <f t="shared" si="1"/>
        <v>6.5364922927500027E-3</v>
      </c>
      <c r="I35" s="799">
        <f t="shared" si="1"/>
        <v>1.1031222686500003E-2</v>
      </c>
      <c r="J35" s="799">
        <f t="shared" si="1"/>
        <v>1.8544185852960002E-2</v>
      </c>
      <c r="K35" s="799">
        <f t="shared" si="1"/>
        <v>-1.2380170886746762E-3</v>
      </c>
      <c r="L35" s="799">
        <f t="shared" si="1"/>
        <v>6.3081052438400051E-3</v>
      </c>
      <c r="M35" s="799">
        <f t="shared" si="1"/>
        <v>-5.4760878346082516E-3</v>
      </c>
      <c r="N35" s="799">
        <f t="shared" si="1"/>
        <v>1.0359381484453131E-2</v>
      </c>
      <c r="O35" s="799">
        <f t="shared" si="1"/>
        <v>5.8104611086040939E-3</v>
      </c>
    </row>
    <row r="36" spans="1:15">
      <c r="A36" s="794" t="s">
        <v>1056</v>
      </c>
      <c r="B36" s="799">
        <f t="shared" ref="B36:O36" si="2">B14-B4</f>
        <v>6.1296682060125798E-3</v>
      </c>
      <c r="C36" s="799">
        <f t="shared" si="2"/>
        <v>1.814549431359419E-5</v>
      </c>
      <c r="D36" s="799">
        <f t="shared" si="2"/>
        <v>-7.6061517351158209E-3</v>
      </c>
      <c r="E36" s="799">
        <f t="shared" si="2"/>
        <v>-2.5625852372357857E-3</v>
      </c>
      <c r="F36" s="799">
        <f t="shared" si="2"/>
        <v>6.4483743209404511E-4</v>
      </c>
      <c r="G36" s="799">
        <f t="shared" si="2"/>
        <v>5.6163870158620725E-3</v>
      </c>
      <c r="H36" s="799">
        <f t="shared" si="2"/>
        <v>7.827230316397777E-3</v>
      </c>
      <c r="I36" s="799">
        <f t="shared" si="2"/>
        <v>-3.6468311891953847E-3</v>
      </c>
      <c r="J36" s="799">
        <f t="shared" si="2"/>
        <v>1.4377200565750443E-2</v>
      </c>
      <c r="K36" s="799">
        <f t="shared" si="2"/>
        <v>-8.1202391009481123E-3</v>
      </c>
      <c r="L36" s="799">
        <f t="shared" si="2"/>
        <v>-7.4628547159399997E-3</v>
      </c>
      <c r="M36" s="799">
        <f t="shared" si="2"/>
        <v>1.0271388907087915E-2</v>
      </c>
      <c r="N36" s="799">
        <f t="shared" si="2"/>
        <v>1.3611475118922446E-2</v>
      </c>
      <c r="O36" s="799">
        <f t="shared" si="2"/>
        <v>8.9858988383169705E-3</v>
      </c>
    </row>
    <row r="37" spans="1:15">
      <c r="A37" s="794" t="s">
        <v>1057</v>
      </c>
      <c r="B37" s="799">
        <f t="shared" ref="B37:O37" si="3">B24-B14</f>
        <v>3.143598465661028E-3</v>
      </c>
      <c r="C37" s="799">
        <f t="shared" si="3"/>
        <v>7.9461309331520114E-3</v>
      </c>
      <c r="D37" s="799">
        <f t="shared" si="3"/>
        <v>7.9232425973058199E-3</v>
      </c>
      <c r="E37" s="799">
        <f t="shared" si="3"/>
        <v>-1.6600461003094216E-2</v>
      </c>
      <c r="F37" s="799">
        <f t="shared" si="3"/>
        <v>-1.009401990540431E-4</v>
      </c>
      <c r="G37" s="799">
        <f t="shared" si="3"/>
        <v>-1.364622112962208E-2</v>
      </c>
      <c r="H37" s="799">
        <f t="shared" si="3"/>
        <v>9.7557777635222387E-4</v>
      </c>
      <c r="I37" s="799">
        <f t="shared" si="3"/>
        <v>1.7287008875695384E-2</v>
      </c>
      <c r="J37" s="799">
        <f t="shared" si="3"/>
        <v>-3.8999049536038097E-4</v>
      </c>
      <c r="K37" s="799">
        <f t="shared" si="3"/>
        <v>4.5225220122734368E-3</v>
      </c>
      <c r="L37" s="799">
        <f t="shared" si="3"/>
        <v>1.1974324759780004E-2</v>
      </c>
      <c r="M37" s="799">
        <f t="shared" si="3"/>
        <v>-8.4748767416961655E-3</v>
      </c>
      <c r="N37" s="799">
        <f t="shared" si="3"/>
        <v>5.8771171752612095E-3</v>
      </c>
      <c r="O37" s="799">
        <f t="shared" si="3"/>
        <v>-7.7386755351728856E-3</v>
      </c>
    </row>
    <row r="38" spans="1:15">
      <c r="A38" s="794" t="s">
        <v>1058</v>
      </c>
      <c r="B38" s="799">
        <f t="shared" ref="B38:O38" si="4">B33-B24</f>
        <v>-3.7693016717936095E-3</v>
      </c>
      <c r="C38" s="799">
        <f t="shared" si="4"/>
        <v>0</v>
      </c>
      <c r="D38" s="799">
        <f t="shared" si="4"/>
        <v>8.5644999999995308E-5</v>
      </c>
      <c r="E38" s="799">
        <f t="shared" si="4"/>
        <v>3.3555999999999968E-3</v>
      </c>
      <c r="F38" s="799">
        <f t="shared" si="4"/>
        <v>-1.1345560000000296E-4</v>
      </c>
      <c r="G38" s="799">
        <f t="shared" si="4"/>
        <v>4.0066314999999998E-3</v>
      </c>
      <c r="H38" s="799">
        <f t="shared" si="4"/>
        <v>-2.2663157999999982E-3</v>
      </c>
      <c r="I38" s="799">
        <f t="shared" si="4"/>
        <v>-2.6089549999999961E-3</v>
      </c>
      <c r="J38" s="799">
        <f t="shared" si="4"/>
        <v>4.5569757825699407E-3</v>
      </c>
      <c r="K38" s="799">
        <f t="shared" si="4"/>
        <v>2.3596999999999993E-3</v>
      </c>
      <c r="L38" s="799">
        <f t="shared" si="4"/>
        <v>1.7966352000000005E-3</v>
      </c>
      <c r="M38" s="799">
        <f t="shared" si="4"/>
        <v>-7.2726000000000006E-3</v>
      </c>
      <c r="N38" s="799">
        <f t="shared" si="4"/>
        <v>-9.1292108097305244E-3</v>
      </c>
      <c r="O38" s="799">
        <f t="shared" si="4"/>
        <v>4.563237805460009E-3</v>
      </c>
    </row>
    <row r="39" spans="1:15">
      <c r="A39" s="794" t="s">
        <v>1054</v>
      </c>
    </row>
    <row r="40" spans="1:15">
      <c r="A40" s="794" t="s">
        <v>742</v>
      </c>
      <c r="B40" s="800">
        <f>100*(B33-B4)/B4</f>
        <v>17.062603318640168</v>
      </c>
      <c r="C40" s="800">
        <f t="shared" ref="C40:O40" si="5">100*(C33-C4)/C4</f>
        <v>70.208846673616875</v>
      </c>
      <c r="D40" s="800">
        <f t="shared" si="5"/>
        <v>1.0124011766106031</v>
      </c>
      <c r="E40" s="800">
        <f t="shared" si="5"/>
        <v>-46.578184252252377</v>
      </c>
      <c r="F40" s="800">
        <f t="shared" si="5"/>
        <v>3.2251830219649351</v>
      </c>
      <c r="G40" s="800">
        <f t="shared" si="5"/>
        <v>-15.691794645701259</v>
      </c>
      <c r="H40" s="800">
        <f t="shared" si="5"/>
        <v>47.236799960586943</v>
      </c>
      <c r="I40" s="800">
        <f t="shared" si="5"/>
        <v>40.746542260635032</v>
      </c>
      <c r="J40" s="800">
        <f>100*(J33-J4)/J4</f>
        <v>112.66788243936955</v>
      </c>
      <c r="K40" s="800">
        <f t="shared" si="5"/>
        <v>-5.199804275279579</v>
      </c>
      <c r="L40" s="800">
        <f t="shared" si="5"/>
        <v>18.097299914632728</v>
      </c>
      <c r="M40" s="800">
        <f t="shared" si="5"/>
        <v>-25.36718774754609</v>
      </c>
      <c r="N40" s="800">
        <f t="shared" si="5"/>
        <v>41.67386925967422</v>
      </c>
      <c r="O40" s="800">
        <f t="shared" si="5"/>
        <v>10.455797395538934</v>
      </c>
    </row>
    <row r="41" spans="1:15">
      <c r="A41" s="794" t="s">
        <v>1056</v>
      </c>
      <c r="B41" s="800">
        <f t="shared" ref="B41:O41" si="6">100*(B14-B4)/B4</f>
        <v>19.00231870594266</v>
      </c>
      <c r="C41" s="800">
        <f t="shared" si="6"/>
        <v>0.15996107614832322</v>
      </c>
      <c r="D41" s="800">
        <f t="shared" si="6"/>
        <v>-19.120415361662698</v>
      </c>
      <c r="E41" s="800">
        <f t="shared" si="6"/>
        <v>-7.5509076878934538</v>
      </c>
      <c r="F41" s="800">
        <f t="shared" si="6"/>
        <v>4.8315928996671236</v>
      </c>
      <c r="G41" s="800">
        <f t="shared" si="6"/>
        <v>21.905730375663286</v>
      </c>
      <c r="H41" s="800">
        <f t="shared" si="6"/>
        <v>56.564483845749471</v>
      </c>
      <c r="I41" s="800">
        <f t="shared" si="6"/>
        <v>-13.470470626053352</v>
      </c>
      <c r="J41" s="800">
        <f t="shared" si="6"/>
        <v>87.350760825698359</v>
      </c>
      <c r="K41" s="800">
        <f t="shared" si="6"/>
        <v>-34.105873319247742</v>
      </c>
      <c r="L41" s="800">
        <f t="shared" si="6"/>
        <v>-21.410156424638579</v>
      </c>
      <c r="M41" s="800">
        <f t="shared" si="6"/>
        <v>47.580728926127797</v>
      </c>
      <c r="N41" s="800">
        <f t="shared" si="6"/>
        <v>54.756438440709395</v>
      </c>
      <c r="O41" s="800">
        <f t="shared" si="6"/>
        <v>16.169927982328861</v>
      </c>
    </row>
    <row r="42" spans="1:15">
      <c r="A42" s="794" t="s">
        <v>1057</v>
      </c>
      <c r="B42" s="800">
        <f t="shared" ref="B42:O42" si="7">100*(B24-B14)/B14</f>
        <v>8.1891961815976426</v>
      </c>
      <c r="C42" s="800">
        <f t="shared" si="7"/>
        <v>69.937013597891365</v>
      </c>
      <c r="D42" s="800">
        <f t="shared" si="7"/>
        <v>24.626141968231412</v>
      </c>
      <c r="E42" s="800">
        <f t="shared" si="7"/>
        <v>-52.910070267584814</v>
      </c>
      <c r="F42" s="800">
        <f t="shared" si="7"/>
        <v>-0.72145968274725547</v>
      </c>
      <c r="G42" s="800">
        <f t="shared" si="7"/>
        <v>-43.660529153548147</v>
      </c>
      <c r="H42" s="800">
        <f t="shared" si="7"/>
        <v>4.5030250544003696</v>
      </c>
      <c r="I42" s="800">
        <f t="shared" si="7"/>
        <v>73.79426681104944</v>
      </c>
      <c r="J42" s="800">
        <f t="shared" si="7"/>
        <v>-1.2647099123313146</v>
      </c>
      <c r="K42" s="800">
        <f t="shared" si="7"/>
        <v>28.826660957739449</v>
      </c>
      <c r="L42" s="800">
        <f t="shared" si="7"/>
        <v>43.711877596829403</v>
      </c>
      <c r="M42" s="800">
        <f t="shared" si="7"/>
        <v>-26.601471273928876</v>
      </c>
      <c r="N42" s="800">
        <f t="shared" si="7"/>
        <v>15.277265348417645</v>
      </c>
      <c r="O42" s="800">
        <f t="shared" si="7"/>
        <v>-11.987247672608843</v>
      </c>
    </row>
    <row r="43" spans="1:15">
      <c r="A43" s="794" t="s">
        <v>1058</v>
      </c>
      <c r="B43" s="800">
        <f t="shared" ref="B43:O43" si="8">100*(B33-B24)/B24</f>
        <v>-9.0759315149760553</v>
      </c>
      <c r="C43" s="800">
        <f t="shared" si="8"/>
        <v>0</v>
      </c>
      <c r="D43" s="800">
        <f t="shared" si="8"/>
        <v>0.21359264220793442</v>
      </c>
      <c r="E43" s="800">
        <f t="shared" si="8"/>
        <v>22.712259042668379</v>
      </c>
      <c r="F43" s="800">
        <f t="shared" si="8"/>
        <v>-0.81680514256158809</v>
      </c>
      <c r="G43" s="800">
        <f t="shared" si="8"/>
        <v>22.753238957672924</v>
      </c>
      <c r="H43" s="800">
        <f t="shared" si="8"/>
        <v>-10.009998886951353</v>
      </c>
      <c r="I43" s="800">
        <f t="shared" si="8"/>
        <v>-6.4081683080768288</v>
      </c>
      <c r="J43" s="800">
        <f t="shared" si="8"/>
        <v>14.967222462426125</v>
      </c>
      <c r="K43" s="800">
        <f t="shared" si="8"/>
        <v>11.675209784673839</v>
      </c>
      <c r="L43" s="800">
        <f t="shared" si="8"/>
        <v>4.5636850971650142</v>
      </c>
      <c r="M43" s="800">
        <f t="shared" si="8"/>
        <v>-31.101018653939906</v>
      </c>
      <c r="N43" s="800">
        <f t="shared" si="8"/>
        <v>-20.585946639769197</v>
      </c>
      <c r="O43" s="800">
        <f t="shared" si="8"/>
        <v>8.031198126559941</v>
      </c>
    </row>
    <row r="44" spans="1:15">
      <c r="A44" s="794" t="s">
        <v>1055</v>
      </c>
    </row>
    <row r="45" spans="1:15">
      <c r="A45" s="794" t="s">
        <v>742</v>
      </c>
      <c r="B45" s="801">
        <f>100*(POWER(B33/B4, 1/29)-1)</f>
        <v>0.54471502328832244</v>
      </c>
      <c r="C45" s="801">
        <f t="shared" ref="C45:O45" si="9">100*(POWER(C33/C4, 1/29)-1)</f>
        <v>1.8509070416790729</v>
      </c>
      <c r="D45" s="801">
        <f t="shared" si="9"/>
        <v>3.4740885809392275E-2</v>
      </c>
      <c r="E45" s="801">
        <f t="shared" si="9"/>
        <v>-2.1386984032706668</v>
      </c>
      <c r="F45" s="801">
        <f t="shared" si="9"/>
        <v>0.1095173707356567</v>
      </c>
      <c r="G45" s="801">
        <f t="shared" si="9"/>
        <v>-0.58686082737805512</v>
      </c>
      <c r="H45" s="801">
        <f t="shared" si="9"/>
        <v>1.3429793736230655</v>
      </c>
      <c r="I45" s="801">
        <f t="shared" si="9"/>
        <v>1.1855606943919295</v>
      </c>
      <c r="J45" s="801">
        <f t="shared" si="9"/>
        <v>2.6360821651543409</v>
      </c>
      <c r="K45" s="801">
        <f t="shared" si="9"/>
        <v>-0.18396406837003498</v>
      </c>
      <c r="L45" s="801">
        <f t="shared" si="9"/>
        <v>0.57522976442081486</v>
      </c>
      <c r="M45" s="801">
        <f t="shared" si="9"/>
        <v>-1.0038581705808625</v>
      </c>
      <c r="N45" s="801">
        <f t="shared" si="9"/>
        <v>1.2084766566177851</v>
      </c>
      <c r="O45" s="801">
        <f t="shared" si="9"/>
        <v>0.34350321564586839</v>
      </c>
    </row>
    <row r="46" spans="1:15">
      <c r="A46" s="794" t="s">
        <v>1056</v>
      </c>
      <c r="B46" s="801">
        <f t="shared" ref="B46:O46" si="10">100*(POWER(B14/B4, 1/10)-1)</f>
        <v>1.754949326971933</v>
      </c>
      <c r="C46" s="801">
        <f t="shared" si="10"/>
        <v>1.5984604870755703E-2</v>
      </c>
      <c r="D46" s="801">
        <f t="shared" si="10"/>
        <v>-2.0997296223705608</v>
      </c>
      <c r="E46" s="801">
        <f t="shared" si="10"/>
        <v>-0.78204644299451065</v>
      </c>
      <c r="F46" s="801">
        <f t="shared" si="10"/>
        <v>0.47296495940543082</v>
      </c>
      <c r="G46" s="801">
        <f t="shared" si="10"/>
        <v>2.0005261709744815</v>
      </c>
      <c r="H46" s="801">
        <f t="shared" si="10"/>
        <v>4.5849817740065912</v>
      </c>
      <c r="I46" s="801">
        <f t="shared" si="10"/>
        <v>-1.4364280048954625</v>
      </c>
      <c r="J46" s="801">
        <f t="shared" si="10"/>
        <v>6.4793879466431781</v>
      </c>
      <c r="K46" s="801">
        <f t="shared" si="10"/>
        <v>-4.0854108910822751</v>
      </c>
      <c r="L46" s="801">
        <f t="shared" si="10"/>
        <v>-2.3804857189104189</v>
      </c>
      <c r="M46" s="801">
        <f t="shared" si="10"/>
        <v>3.9687841279194558</v>
      </c>
      <c r="N46" s="801">
        <f t="shared" si="10"/>
        <v>4.463572174643482</v>
      </c>
      <c r="O46" s="801">
        <f t="shared" si="10"/>
        <v>1.5101272075508598</v>
      </c>
    </row>
    <row r="47" spans="1:15">
      <c r="A47" s="794" t="s">
        <v>1057</v>
      </c>
      <c r="B47" s="801">
        <f t="shared" ref="B47:O47" si="11">100*(POWER(B24/B14, 1/10)-1)</f>
        <v>0.79021912983945342</v>
      </c>
      <c r="C47" s="801">
        <f t="shared" si="11"/>
        <v>5.4456815396646485</v>
      </c>
      <c r="D47" s="801">
        <f t="shared" si="11"/>
        <v>2.2258934796546725</v>
      </c>
      <c r="E47" s="801">
        <f t="shared" si="11"/>
        <v>-7.2545091071771655</v>
      </c>
      <c r="F47" s="801">
        <f t="shared" si="11"/>
        <v>-7.2381270977317502E-2</v>
      </c>
      <c r="G47" s="801">
        <f t="shared" si="11"/>
        <v>-5.576243019845462</v>
      </c>
      <c r="H47" s="801">
        <f t="shared" si="11"/>
        <v>0.44142977230943181</v>
      </c>
      <c r="I47" s="801">
        <f t="shared" si="11"/>
        <v>5.6826134644865078</v>
      </c>
      <c r="J47" s="801">
        <f t="shared" si="11"/>
        <v>-0.12719658088859997</v>
      </c>
      <c r="K47" s="801">
        <f t="shared" si="11"/>
        <v>2.5653284322720848</v>
      </c>
      <c r="L47" s="801">
        <f t="shared" si="11"/>
        <v>3.6929586639282697</v>
      </c>
      <c r="M47" s="801">
        <f t="shared" si="11"/>
        <v>-3.0453293423640893</v>
      </c>
      <c r="N47" s="801">
        <f t="shared" si="11"/>
        <v>1.4318546604710658</v>
      </c>
      <c r="O47" s="801">
        <f t="shared" si="11"/>
        <v>-1.2687671068586814</v>
      </c>
    </row>
    <row r="48" spans="1:15">
      <c r="A48" s="794" t="s">
        <v>1058</v>
      </c>
      <c r="B48" s="801">
        <f t="shared" ref="B48:O48" si="12">100*(POWER(B33/B24, 1/9)-1)</f>
        <v>-1.0516031373535073</v>
      </c>
      <c r="C48" s="801">
        <f t="shared" si="12"/>
        <v>0</v>
      </c>
      <c r="D48" s="801">
        <f t="shared" si="12"/>
        <v>2.3710016760314367E-2</v>
      </c>
      <c r="E48" s="801">
        <f t="shared" si="12"/>
        <v>2.3001896951888812</v>
      </c>
      <c r="F48" s="801">
        <f t="shared" si="12"/>
        <v>-9.1087298392233951E-2</v>
      </c>
      <c r="G48" s="801">
        <f t="shared" si="12"/>
        <v>2.3039850517375005</v>
      </c>
      <c r="H48" s="801">
        <f t="shared" si="12"/>
        <v>-1.1650668122822117</v>
      </c>
      <c r="I48" s="801">
        <f t="shared" si="12"/>
        <v>-0.73315558964150984</v>
      </c>
      <c r="J48" s="801">
        <f t="shared" si="12"/>
        <v>1.5618139009010878</v>
      </c>
      <c r="K48" s="801">
        <f t="shared" si="12"/>
        <v>1.2344973345847388</v>
      </c>
      <c r="L48" s="801">
        <f t="shared" si="12"/>
        <v>0.49707720054954496</v>
      </c>
      <c r="M48" s="801">
        <f t="shared" si="12"/>
        <v>-4.0547133831557947</v>
      </c>
      <c r="N48" s="801">
        <f t="shared" si="12"/>
        <v>-2.5285369663189061</v>
      </c>
      <c r="O48" s="801">
        <f t="shared" si="12"/>
        <v>0.8620261298592613</v>
      </c>
    </row>
    <row r="50" spans="1:1">
      <c r="A50" s="794" t="s">
        <v>1120</v>
      </c>
    </row>
  </sheetData>
  <pageMargins left="0.7" right="0.7" top="0.75" bottom="0.75" header="0.3" footer="0.3"/>
</worksheet>
</file>

<file path=xl/worksheets/sheet187.xml><?xml version="1.0" encoding="utf-8"?>
<worksheet xmlns="http://schemas.openxmlformats.org/spreadsheetml/2006/main" xmlns:r="http://schemas.openxmlformats.org/officeDocument/2006/relationships">
  <dimension ref="A1:O50"/>
  <sheetViews>
    <sheetView workbookViewId="0">
      <selection activeCell="R37" sqref="R37"/>
    </sheetView>
  </sheetViews>
  <sheetFormatPr defaultRowHeight="9"/>
  <cols>
    <col min="1" max="16384" width="9.140625" style="794"/>
  </cols>
  <sheetData>
    <row r="1" spans="1:15">
      <c r="A1" s="794" t="s">
        <v>1094</v>
      </c>
    </row>
    <row r="3" spans="1:15">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812">
        <f>A11b!B23</f>
        <v>6.1051589999999996</v>
      </c>
      <c r="C4" s="812">
        <f>A11b!C23</f>
        <v>8.0924849999999999</v>
      </c>
      <c r="D4" s="812">
        <f>A11b!D23</f>
        <v>7.5365760000000002</v>
      </c>
      <c r="E4" s="812">
        <f>A11b!E23</f>
        <v>6.932931</v>
      </c>
      <c r="F4" s="812">
        <f>A11b!F23</f>
        <v>4.6875</v>
      </c>
      <c r="G4" s="812">
        <f>A11b!G23</f>
        <v>5.7874850000000002</v>
      </c>
      <c r="H4" s="812">
        <f>A11b!H23</f>
        <v>3.2425139999999999</v>
      </c>
      <c r="I4" s="812">
        <f>A11b!I23</f>
        <v>7.6555900000000001</v>
      </c>
      <c r="J4" s="812">
        <f>A11b!J23</f>
        <v>6.155589</v>
      </c>
      <c r="K4" s="812">
        <f>A11b!K23</f>
        <v>1.6780280000000001</v>
      </c>
      <c r="L4" s="812">
        <f>A11b!L23</f>
        <v>11.512119999999999</v>
      </c>
      <c r="M4" s="812">
        <f>A11b!M23</f>
        <v>2.2226330000000001</v>
      </c>
      <c r="N4" s="812">
        <f>A11b!N23</f>
        <v>5.7057739999999999</v>
      </c>
      <c r="O4" s="812">
        <f>A11b!O23</f>
        <v>7.1413869999999999</v>
      </c>
    </row>
    <row r="5" spans="1:15">
      <c r="A5" s="794">
        <f>A4+1</f>
        <v>1981</v>
      </c>
      <c r="B5" s="812">
        <f>A11b!B24</f>
        <v>5.7836299999999996</v>
      </c>
      <c r="C5" s="812">
        <f>A11b!C24</f>
        <v>10.4</v>
      </c>
      <c r="D5" s="812">
        <f>A11b!D24</f>
        <v>7.6071850000000003</v>
      </c>
      <c r="E5" s="812">
        <f>A11b!E24</f>
        <v>10.43478</v>
      </c>
      <c r="F5" s="812">
        <f>A11b!F24</f>
        <v>4.9107139999999996</v>
      </c>
      <c r="G5" s="812">
        <f>A11b!G24</f>
        <v>6.8078599999999998</v>
      </c>
      <c r="H5" s="812">
        <f>A11b!H24</f>
        <v>4.5804819999999999</v>
      </c>
      <c r="I5" s="812">
        <f>A11b!I24</f>
        <v>7.9940350000000002</v>
      </c>
      <c r="J5" s="812">
        <f>A11b!J24</f>
        <v>8.6455339999999996</v>
      </c>
      <c r="K5" s="812">
        <f>A11b!K24</f>
        <v>2.0576129999999999</v>
      </c>
      <c r="L5" s="812">
        <f>A11b!L24</f>
        <v>14.159420000000001</v>
      </c>
      <c r="M5" s="812">
        <f>A11b!M24</f>
        <v>2.7669079999999999</v>
      </c>
      <c r="N5" s="812">
        <f>A11b!N24</f>
        <v>9.0699079999999999</v>
      </c>
      <c r="O5" s="812">
        <f>A11b!O24</f>
        <v>7.6129569999999998</v>
      </c>
    </row>
    <row r="6" spans="1:15">
      <c r="A6" s="794">
        <f t="shared" ref="A6:A33" si="0">A5+1</f>
        <v>1982</v>
      </c>
      <c r="B6" s="812">
        <f>A11b!B25</f>
        <v>7.1626349999999999</v>
      </c>
      <c r="C6" s="812">
        <f>A11b!C25</f>
        <v>12.167870000000001</v>
      </c>
      <c r="D6" s="812">
        <f>A11b!D25</f>
        <v>11.040660000000001</v>
      </c>
      <c r="E6" s="812">
        <f>A11b!E25</f>
        <v>11.08614</v>
      </c>
      <c r="F6" s="812">
        <f>A11b!F25</f>
        <v>5.395683</v>
      </c>
      <c r="G6" s="812">
        <f>A11b!G25</f>
        <v>7.3878399999999997</v>
      </c>
      <c r="H6" s="812">
        <f>A11b!H25</f>
        <v>6.5403549999999999</v>
      </c>
      <c r="I6" s="812">
        <f>A11b!I25</f>
        <v>8.6543659999999996</v>
      </c>
      <c r="J6" s="812">
        <f>A11b!J25</f>
        <v>11.56222</v>
      </c>
      <c r="K6" s="812">
        <f>A11b!K25</f>
        <v>2.6503570000000001</v>
      </c>
      <c r="L6" s="812">
        <f>A11b!L25</f>
        <v>15.98879</v>
      </c>
      <c r="M6" s="812">
        <f>A11b!M25</f>
        <v>3.5296270000000001</v>
      </c>
      <c r="N6" s="812">
        <f>A11b!N25</f>
        <v>10.51074</v>
      </c>
      <c r="O6" s="812">
        <f>A11b!O25</f>
        <v>9.6893030000000007</v>
      </c>
    </row>
    <row r="7" spans="1:15">
      <c r="A7" s="794">
        <f t="shared" si="0"/>
        <v>1983</v>
      </c>
      <c r="B7" s="812">
        <f>A11b!B26</f>
        <v>9.9613720000000008</v>
      </c>
      <c r="C7" s="812">
        <f>A11b!C26</f>
        <v>13.46677</v>
      </c>
      <c r="D7" s="812">
        <f>A11b!D26</f>
        <v>12.01826</v>
      </c>
      <c r="E7" s="812">
        <f>A11b!E26</f>
        <v>11.55128</v>
      </c>
      <c r="F7" s="812">
        <f>A11b!F26</f>
        <v>5.4805400000000004</v>
      </c>
      <c r="G7" s="812">
        <f>A11b!G26</f>
        <v>7.687989</v>
      </c>
      <c r="H7" s="812">
        <f>A11b!H26</f>
        <v>8.0450350000000004</v>
      </c>
      <c r="I7" s="812">
        <f>A11b!I26</f>
        <v>9.5153400000000001</v>
      </c>
      <c r="J7" s="812">
        <f>A11b!J26</f>
        <v>11.984349999999999</v>
      </c>
      <c r="K7" s="812">
        <f>A11b!K26</f>
        <v>3.4866090000000001</v>
      </c>
      <c r="L7" s="812">
        <f>A11b!L26</f>
        <v>17.45391</v>
      </c>
      <c r="M7" s="812">
        <f>A11b!M26</f>
        <v>3.8929719999999999</v>
      </c>
      <c r="N7" s="812">
        <f>A11b!N26</f>
        <v>11.351190000000001</v>
      </c>
      <c r="O7" s="812">
        <f>A11b!O26</f>
        <v>9.6073509999999995</v>
      </c>
    </row>
    <row r="8" spans="1:15">
      <c r="A8" s="794">
        <f t="shared" si="0"/>
        <v>1984</v>
      </c>
      <c r="B8" s="812">
        <f>A11b!B27</f>
        <v>8.9868100000000002</v>
      </c>
      <c r="C8" s="812">
        <f>A11b!C27</f>
        <v>13.50816</v>
      </c>
      <c r="D8" s="812">
        <f>A11b!D27</f>
        <v>11.344609999999999</v>
      </c>
      <c r="E8" s="812">
        <f>A11b!E27</f>
        <v>8.59375</v>
      </c>
      <c r="F8" s="812">
        <f>A11b!F27</f>
        <v>5.2444800000000003</v>
      </c>
      <c r="G8" s="812">
        <f>A11b!G27</f>
        <v>8.9761209999999991</v>
      </c>
      <c r="H8" s="812">
        <f>A11b!H27</f>
        <v>7.2053580000000004</v>
      </c>
      <c r="I8" s="812">
        <f>A11b!I27</f>
        <v>10.139950000000001</v>
      </c>
      <c r="J8" s="812">
        <f>A11b!J27</f>
        <v>12.15382</v>
      </c>
      <c r="K8" s="812">
        <f>A11b!K27</f>
        <v>3.1952069999999999</v>
      </c>
      <c r="L8" s="812">
        <f>A11b!L27</f>
        <v>20.21191</v>
      </c>
      <c r="M8" s="812">
        <f>A11b!M27</f>
        <v>3.4906670000000002</v>
      </c>
      <c r="N8" s="812">
        <f>A11b!N27</f>
        <v>11.87987</v>
      </c>
      <c r="O8" s="812">
        <f>A11b!O27</f>
        <v>7.5204319999999996</v>
      </c>
    </row>
    <row r="9" spans="1:15">
      <c r="A9" s="794">
        <f t="shared" si="0"/>
        <v>1985</v>
      </c>
      <c r="B9" s="812">
        <f>A11b!B28</f>
        <v>8.2581340000000001</v>
      </c>
      <c r="C9" s="812">
        <f>A11b!C28</f>
        <v>12.577680000000001</v>
      </c>
      <c r="D9" s="812">
        <f>A11b!D28</f>
        <v>10.64446</v>
      </c>
      <c r="E9" s="812">
        <f>A11b!E28</f>
        <v>7.3475380000000001</v>
      </c>
      <c r="F9" s="812">
        <f>A11b!F28</f>
        <v>5.0469480000000004</v>
      </c>
      <c r="G9" s="812">
        <f>A11b!G28</f>
        <v>9.5374739999999996</v>
      </c>
      <c r="H9" s="812">
        <f>A11b!H28</f>
        <v>7.2976749999999999</v>
      </c>
      <c r="I9" s="812">
        <f>A11b!I28</f>
        <v>10.40629</v>
      </c>
      <c r="J9" s="812">
        <f>A11b!J28</f>
        <v>11.10333</v>
      </c>
      <c r="K9" s="812">
        <f>A11b!K28</f>
        <v>2.6018659999999998</v>
      </c>
      <c r="L9" s="812">
        <f>A11b!L28</f>
        <v>21.602319999999999</v>
      </c>
      <c r="M9" s="812">
        <f>A11b!M28</f>
        <v>3.0927370000000001</v>
      </c>
      <c r="N9" s="812">
        <f>A11b!N28</f>
        <v>11.321580000000001</v>
      </c>
      <c r="O9" s="812">
        <f>A11b!O28</f>
        <v>7.1989669999999997</v>
      </c>
    </row>
    <row r="10" spans="1:15">
      <c r="A10" s="794">
        <f t="shared" si="0"/>
        <v>1986</v>
      </c>
      <c r="B10" s="812">
        <f>A11b!B29</f>
        <v>8.0805659999999992</v>
      </c>
      <c r="C10" s="812">
        <f>A11b!C29</f>
        <v>11.893509999999999</v>
      </c>
      <c r="D10" s="812">
        <f>A11b!D29</f>
        <v>9.6857319999999998</v>
      </c>
      <c r="E10" s="812">
        <f>A11b!E29</f>
        <v>5.5316090000000004</v>
      </c>
      <c r="F10" s="812">
        <f>A11b!F29</f>
        <v>5.3927319999999996</v>
      </c>
      <c r="G10" s="812">
        <f>A11b!G29</f>
        <v>9.5836170000000003</v>
      </c>
      <c r="H10" s="812">
        <f>A11b!H29</f>
        <v>6.5682320000000001</v>
      </c>
      <c r="I10" s="812">
        <f>A11b!I29</f>
        <v>11.23789</v>
      </c>
      <c r="J10" s="812">
        <f>A11b!J29</f>
        <v>10.50347</v>
      </c>
      <c r="K10" s="812">
        <f>A11b!K29</f>
        <v>2.0047730000000001</v>
      </c>
      <c r="L10" s="812">
        <f>A11b!L29</f>
        <v>21.132750000000001</v>
      </c>
      <c r="M10" s="812">
        <f>A11b!M29</f>
        <v>2.893408</v>
      </c>
      <c r="N10" s="812">
        <f>A11b!N29</f>
        <v>10.780939999999999</v>
      </c>
      <c r="O10" s="812">
        <f>A11b!O29</f>
        <v>6.9903420000000001</v>
      </c>
    </row>
    <row r="11" spans="1:15">
      <c r="A11" s="794">
        <f t="shared" si="0"/>
        <v>1987</v>
      </c>
      <c r="B11" s="812">
        <f>A11b!B30</f>
        <v>8.1063899999999993</v>
      </c>
      <c r="C11" s="812">
        <f>A11b!C30</f>
        <v>11.58052</v>
      </c>
      <c r="D11" s="812">
        <f>A11b!D30</f>
        <v>8.8200500000000002</v>
      </c>
      <c r="E11" s="812">
        <f>A11b!E30</f>
        <v>5.4662379999999997</v>
      </c>
      <c r="F11" s="812">
        <f>A11b!F30</f>
        <v>5.1100630000000002</v>
      </c>
      <c r="G11" s="812">
        <f>A11b!G30</f>
        <v>9.7013339999999992</v>
      </c>
      <c r="H11" s="812">
        <f>A11b!H30</f>
        <v>6.3142389999999997</v>
      </c>
      <c r="I11" s="812">
        <f>A11b!I30</f>
        <v>12.094290000000001</v>
      </c>
      <c r="J11" s="812">
        <f>A11b!J30</f>
        <v>9.7263490000000008</v>
      </c>
      <c r="K11" s="812">
        <f>A11b!K30</f>
        <v>2.1077279999999998</v>
      </c>
      <c r="L11" s="812">
        <f>A11b!L30</f>
        <v>20.330539999999999</v>
      </c>
      <c r="M11" s="812">
        <f>A11b!M30</f>
        <v>2.3087369999999998</v>
      </c>
      <c r="N11" s="812">
        <f>A11b!N30</f>
        <v>10.847799999999999</v>
      </c>
      <c r="O11" s="812">
        <f>A11b!O30</f>
        <v>6.1944689999999998</v>
      </c>
    </row>
    <row r="12" spans="1:15">
      <c r="A12" s="794">
        <f t="shared" si="0"/>
        <v>1988</v>
      </c>
      <c r="B12" s="812">
        <f>A11b!B31</f>
        <v>7.2258050000000003</v>
      </c>
      <c r="C12" s="812">
        <f>A11b!C31</f>
        <v>10.535450000000001</v>
      </c>
      <c r="D12" s="812">
        <f>A11b!D31</f>
        <v>7.761755</v>
      </c>
      <c r="E12" s="812">
        <f>A11b!E31</f>
        <v>6.5354890000000001</v>
      </c>
      <c r="F12" s="812">
        <f>A11b!F31</f>
        <v>4.5741319999999996</v>
      </c>
      <c r="G12" s="812">
        <f>A11b!G31</f>
        <v>9.3181049999999992</v>
      </c>
      <c r="H12" s="812">
        <f>A11b!H31</f>
        <v>6.2872479999999999</v>
      </c>
      <c r="I12" s="812">
        <f>A11b!I31</f>
        <v>12.10791</v>
      </c>
      <c r="J12" s="812">
        <f>A11b!J31</f>
        <v>9.3076570000000007</v>
      </c>
      <c r="K12" s="812">
        <f>A11b!K31</f>
        <v>3.212291</v>
      </c>
      <c r="L12" s="812">
        <f>A11b!L31</f>
        <v>19.336359999999999</v>
      </c>
      <c r="M12" s="812">
        <f>A11b!M31</f>
        <v>1.8838299999999999</v>
      </c>
      <c r="N12" s="812">
        <f>A11b!N31</f>
        <v>8.8142440000000004</v>
      </c>
      <c r="O12" s="812">
        <f>A11b!O31</f>
        <v>5.5075649999999996</v>
      </c>
    </row>
    <row r="13" spans="1:15">
      <c r="A13" s="794">
        <f t="shared" si="0"/>
        <v>1989</v>
      </c>
      <c r="B13" s="812">
        <f>A11b!B32</f>
        <v>6.1749890000000001</v>
      </c>
      <c r="C13" s="812">
        <f>A11b!C32</f>
        <v>9.4721259999999994</v>
      </c>
      <c r="D13" s="812">
        <f>A11b!D32</f>
        <v>7.5464180000000001</v>
      </c>
      <c r="E13" s="812">
        <f>A11b!E32</f>
        <v>8.2278479999999998</v>
      </c>
      <c r="F13" s="812">
        <f>A11b!F32</f>
        <v>3.1067960000000001</v>
      </c>
      <c r="G13" s="812">
        <f>A11b!G32</f>
        <v>8.6467270000000003</v>
      </c>
      <c r="H13" s="812">
        <f>A11b!H32</f>
        <v>5.6177849999999996</v>
      </c>
      <c r="I13" s="812">
        <f>A11b!I32</f>
        <v>12.097049999999999</v>
      </c>
      <c r="J13" s="812">
        <f>A11b!J32</f>
        <v>8.4251850000000008</v>
      </c>
      <c r="K13" s="812">
        <f>A11b!K32</f>
        <v>5</v>
      </c>
      <c r="L13" s="812">
        <f>A11b!L32</f>
        <v>17.323399999999999</v>
      </c>
      <c r="M13" s="812">
        <f>A11b!M32</f>
        <v>1.616833</v>
      </c>
      <c r="N13" s="812">
        <f>A11b!N32</f>
        <v>7.2491620000000001</v>
      </c>
      <c r="O13" s="812">
        <f>A11b!O32</f>
        <v>5.2700839999999998</v>
      </c>
    </row>
    <row r="14" spans="1:15">
      <c r="A14" s="794">
        <f t="shared" si="0"/>
        <v>1990</v>
      </c>
      <c r="B14" s="812">
        <f>A11b!B33</f>
        <v>6.9259639999999996</v>
      </c>
      <c r="C14" s="812">
        <f>A11b!C33</f>
        <v>8.9220240000000004</v>
      </c>
      <c r="D14" s="812">
        <f>A11b!D33</f>
        <v>8.1315019999999993</v>
      </c>
      <c r="E14" s="812">
        <f>A11b!E33</f>
        <v>8.4086169999999996</v>
      </c>
      <c r="F14" s="812">
        <f>A11b!F33</f>
        <v>3.1857030000000002</v>
      </c>
      <c r="G14" s="812">
        <f>A11b!G33</f>
        <v>8.0680770000000006</v>
      </c>
      <c r="H14" s="812">
        <f>A11b!H33</f>
        <v>4.7831400000000004</v>
      </c>
      <c r="I14" s="812">
        <f>A11b!I33</f>
        <v>11.478759999999999</v>
      </c>
      <c r="J14" s="812">
        <f>A11b!J33</f>
        <v>7.6061319999999997</v>
      </c>
      <c r="K14" s="812">
        <f>A11b!K33</f>
        <v>5.323194</v>
      </c>
      <c r="L14" s="812">
        <f>A11b!L33</f>
        <v>16.31662</v>
      </c>
      <c r="M14" s="812">
        <f>A11b!M33</f>
        <v>1.8060419999999999</v>
      </c>
      <c r="N14" s="812">
        <f>A11b!N33</f>
        <v>6.856071</v>
      </c>
      <c r="O14" s="812">
        <f>A11b!O33</f>
        <v>5.5999679999999996</v>
      </c>
    </row>
    <row r="15" spans="1:15">
      <c r="A15" s="794">
        <f t="shared" si="0"/>
        <v>1991</v>
      </c>
      <c r="B15" s="812">
        <f>A11b!B34</f>
        <v>9.5932250000000003</v>
      </c>
      <c r="C15" s="812">
        <f>A11b!C34</f>
        <v>9.4741949999999999</v>
      </c>
      <c r="D15" s="812">
        <f>A11b!D34</f>
        <v>10.316470000000001</v>
      </c>
      <c r="E15" s="812">
        <f>A11b!E34</f>
        <v>9.2077829999999992</v>
      </c>
      <c r="F15" s="812">
        <f>A11b!F34</f>
        <v>6.6692980000000004</v>
      </c>
      <c r="G15" s="812">
        <f>A11b!G34</f>
        <v>8.2639669999999992</v>
      </c>
      <c r="H15" s="812">
        <f>A11b!H34</f>
        <v>5.6404350000000001</v>
      </c>
      <c r="I15" s="812">
        <f>A11b!I34</f>
        <v>11.025230000000001</v>
      </c>
      <c r="J15" s="812">
        <f>A11b!J34</f>
        <v>7.0666279999999997</v>
      </c>
      <c r="K15" s="812">
        <f>A11b!K34</f>
        <v>5.5528959999999996</v>
      </c>
      <c r="L15" s="812">
        <f>A11b!L34</f>
        <v>16.40155</v>
      </c>
      <c r="M15" s="812">
        <f>A11b!M34</f>
        <v>3.2563260000000001</v>
      </c>
      <c r="N15" s="812">
        <f>A11b!N34</f>
        <v>8.4045129999999997</v>
      </c>
      <c r="O15" s="812">
        <f>A11b!O34</f>
        <v>6.8288669999999998</v>
      </c>
    </row>
    <row r="16" spans="1:15">
      <c r="A16" s="794">
        <f t="shared" si="0"/>
        <v>1992</v>
      </c>
      <c r="B16" s="812">
        <f>A11b!B35</f>
        <v>10.804600000000001</v>
      </c>
      <c r="C16" s="812">
        <f>A11b!C35</f>
        <v>10.477220000000001</v>
      </c>
      <c r="D16" s="812">
        <f>A11b!D35</f>
        <v>11.196910000000001</v>
      </c>
      <c r="E16" s="812">
        <f>A11b!E35</f>
        <v>9.1003819999999997</v>
      </c>
      <c r="F16" s="812">
        <f>A11b!F35</f>
        <v>11.731619999999999</v>
      </c>
      <c r="G16" s="812">
        <f>A11b!G35</f>
        <v>9.164377</v>
      </c>
      <c r="H16" s="812">
        <f>A11b!H35</f>
        <v>6.7042679999999999</v>
      </c>
      <c r="I16" s="812">
        <f>A11b!I35</f>
        <v>10.64902</v>
      </c>
      <c r="J16" s="812">
        <f>A11b!J35</f>
        <v>6.7762969999999996</v>
      </c>
      <c r="K16" s="812">
        <f>A11b!K35</f>
        <v>6.01145</v>
      </c>
      <c r="L16" s="812">
        <f>A11b!L35</f>
        <v>18.463100000000001</v>
      </c>
      <c r="M16" s="812">
        <f>A11b!M35</f>
        <v>5.8322149999999997</v>
      </c>
      <c r="N16" s="812">
        <f>A11b!N35</f>
        <v>9.6992930000000008</v>
      </c>
      <c r="O16" s="812">
        <f>A11b!O35</f>
        <v>7.5040009999999997</v>
      </c>
    </row>
    <row r="17" spans="1:15">
      <c r="A17" s="794">
        <f t="shared" si="0"/>
        <v>1993</v>
      </c>
      <c r="B17" s="812">
        <f>A11b!B36</f>
        <v>10.89654</v>
      </c>
      <c r="C17" s="812">
        <f>A11b!C36</f>
        <v>12.14983</v>
      </c>
      <c r="D17" s="812">
        <f>A11b!D36</f>
        <v>11.37721</v>
      </c>
      <c r="E17" s="812">
        <f>A11b!E36</f>
        <v>10.81176</v>
      </c>
      <c r="F17" s="812">
        <f>A11b!F36</f>
        <v>16.423359999999999</v>
      </c>
      <c r="G17" s="812">
        <f>A11b!G36</f>
        <v>10.280110000000001</v>
      </c>
      <c r="H17" s="812">
        <f>A11b!H36</f>
        <v>7.9612299999999996</v>
      </c>
      <c r="I17" s="812">
        <f>A11b!I36</f>
        <v>10.17019</v>
      </c>
      <c r="J17" s="812">
        <f>A11b!J36</f>
        <v>6.2348410000000003</v>
      </c>
      <c r="K17" s="812">
        <f>A11b!K36</f>
        <v>6.0562709999999997</v>
      </c>
      <c r="L17" s="812">
        <f>A11b!L36</f>
        <v>22.776430000000001</v>
      </c>
      <c r="M17" s="812">
        <f>A11b!M36</f>
        <v>9.4817350000000005</v>
      </c>
      <c r="N17" s="812">
        <f>A11b!N36</f>
        <v>10.32634</v>
      </c>
      <c r="O17" s="812">
        <f>A11b!O36</f>
        <v>6.919505</v>
      </c>
    </row>
    <row r="18" spans="1:15">
      <c r="A18" s="794">
        <f t="shared" si="0"/>
        <v>1994</v>
      </c>
      <c r="B18" s="812">
        <f>A11b!B37</f>
        <v>9.7480659999999997</v>
      </c>
      <c r="C18" s="812">
        <f>A11b!C37</f>
        <v>13.062580000000001</v>
      </c>
      <c r="D18" s="812">
        <f>A11b!D37</f>
        <v>10.395440000000001</v>
      </c>
      <c r="E18" s="812">
        <f>A11b!E37</f>
        <v>8.1318680000000008</v>
      </c>
      <c r="F18" s="812">
        <f>A11b!F37</f>
        <v>16.625920000000001</v>
      </c>
      <c r="G18" s="812">
        <f>A11b!G37</f>
        <v>10.864240000000001</v>
      </c>
      <c r="H18" s="812">
        <f>A11b!H37</f>
        <v>8.4915800000000008</v>
      </c>
      <c r="I18" s="812">
        <f>A11b!I37</f>
        <v>11.155189999999999</v>
      </c>
      <c r="J18" s="812">
        <f>A11b!J37</f>
        <v>6.9062320000000001</v>
      </c>
      <c r="K18" s="812">
        <f>A11b!K37</f>
        <v>5.4742800000000003</v>
      </c>
      <c r="L18" s="812">
        <f>A11b!L37</f>
        <v>24.171430000000001</v>
      </c>
      <c r="M18" s="812">
        <f>A11b!M37</f>
        <v>9.7841059999999995</v>
      </c>
      <c r="N18" s="812">
        <f>A11b!N37</f>
        <v>9.6105660000000004</v>
      </c>
      <c r="O18" s="812">
        <f>A11b!O37</f>
        <v>6.1012089999999999</v>
      </c>
    </row>
    <row r="19" spans="1:15">
      <c r="A19" s="794">
        <f t="shared" si="0"/>
        <v>1995</v>
      </c>
      <c r="B19" s="812">
        <f>A11b!B38</f>
        <v>8.4942659999999997</v>
      </c>
      <c r="C19" s="812">
        <f>A11b!C38</f>
        <v>13.00051</v>
      </c>
      <c r="D19" s="812">
        <f>A11b!D38</f>
        <v>9.4886040000000005</v>
      </c>
      <c r="E19" s="812">
        <f>A11b!E38</f>
        <v>7.129931</v>
      </c>
      <c r="F19" s="812">
        <f>A11b!F38</f>
        <v>15.44683</v>
      </c>
      <c r="G19" s="812">
        <f>A11b!G38</f>
        <v>10.275320000000001</v>
      </c>
      <c r="H19" s="812">
        <f>A11b!H38</f>
        <v>8.2093380000000007</v>
      </c>
      <c r="I19" s="812">
        <f>A11b!I38</f>
        <v>11.72925</v>
      </c>
      <c r="J19" s="812">
        <f>A11b!J38</f>
        <v>7.1050129999999996</v>
      </c>
      <c r="K19" s="812">
        <f>A11b!K38</f>
        <v>4.9675019999999996</v>
      </c>
      <c r="L19" s="812">
        <f>A11b!L38</f>
        <v>22.964079999999999</v>
      </c>
      <c r="M19" s="812">
        <f>A11b!M38</f>
        <v>9.2234119999999997</v>
      </c>
      <c r="N19" s="812">
        <f>A11b!N38</f>
        <v>8.6252010000000006</v>
      </c>
      <c r="O19" s="812">
        <f>A11b!O38</f>
        <v>5.596203</v>
      </c>
    </row>
    <row r="20" spans="1:15">
      <c r="A20" s="794">
        <f t="shared" si="0"/>
        <v>1996</v>
      </c>
      <c r="B20" s="812">
        <f>A11b!B39</f>
        <v>8.5469010000000001</v>
      </c>
      <c r="C20" s="812">
        <f>A11b!C39</f>
        <v>12.72232</v>
      </c>
      <c r="D20" s="812">
        <f>A11b!D39</f>
        <v>9.6198270000000008</v>
      </c>
      <c r="E20" s="812">
        <f>A11b!E39</f>
        <v>6.9942609999999998</v>
      </c>
      <c r="F20" s="812">
        <f>A11b!F39</f>
        <v>14.6312</v>
      </c>
      <c r="G20" s="812">
        <f>A11b!G39</f>
        <v>10.81345</v>
      </c>
      <c r="H20" s="812">
        <f>A11b!H39</f>
        <v>8.9545759999999994</v>
      </c>
      <c r="I20" s="812">
        <f>A11b!I39</f>
        <v>11.73828</v>
      </c>
      <c r="J20" s="812">
        <f>A11b!J39</f>
        <v>6.5444329999999997</v>
      </c>
      <c r="K20" s="812">
        <f>A11b!K39</f>
        <v>4.8824589999999999</v>
      </c>
      <c r="L20" s="812">
        <f>A11b!L39</f>
        <v>22.14949</v>
      </c>
      <c r="M20" s="812">
        <f>A11b!M39</f>
        <v>9.9829650000000001</v>
      </c>
      <c r="N20" s="812">
        <f>A11b!N39</f>
        <v>8.1441020000000002</v>
      </c>
      <c r="O20" s="812">
        <f>A11b!O39</f>
        <v>5.402298</v>
      </c>
    </row>
    <row r="21" spans="1:15">
      <c r="A21" s="794">
        <f t="shared" si="0"/>
        <v>1997</v>
      </c>
      <c r="B21" s="812">
        <f>A11b!B40</f>
        <v>8.4505289999999995</v>
      </c>
      <c r="C21" s="812">
        <f>A11b!C40</f>
        <v>12.563029999999999</v>
      </c>
      <c r="D21" s="812">
        <f>A11b!D40</f>
        <v>9.1004330000000007</v>
      </c>
      <c r="E21" s="812">
        <f>A11b!E40</f>
        <v>6.1636559999999996</v>
      </c>
      <c r="F21" s="812">
        <f>A11b!F40</f>
        <v>12.68174</v>
      </c>
      <c r="G21" s="812">
        <f>A11b!G40</f>
        <v>10.90394</v>
      </c>
      <c r="H21" s="812">
        <f>A11b!H40</f>
        <v>9.9124700000000008</v>
      </c>
      <c r="I21" s="812">
        <f>A11b!I40</f>
        <v>11.833410000000001</v>
      </c>
      <c r="J21" s="812">
        <f>A11b!J40</f>
        <v>5.544632</v>
      </c>
      <c r="K21" s="812">
        <f>A11b!K40</f>
        <v>4.0725980000000002</v>
      </c>
      <c r="L21" s="812">
        <f>A11b!L40</f>
        <v>20.673770000000001</v>
      </c>
      <c r="M21" s="812">
        <f>A11b!M40</f>
        <v>10.19417</v>
      </c>
      <c r="N21" s="812">
        <f>A11b!N40</f>
        <v>7.0542660000000001</v>
      </c>
      <c r="O21" s="812">
        <f>A11b!O40</f>
        <v>4.9443489999999999</v>
      </c>
    </row>
    <row r="22" spans="1:15">
      <c r="A22" s="794">
        <f t="shared" si="0"/>
        <v>1998</v>
      </c>
      <c r="B22" s="812">
        <f>A11b!B41</f>
        <v>7.7165520000000001</v>
      </c>
      <c r="C22" s="812">
        <f>A11b!C41</f>
        <v>11.708</v>
      </c>
      <c r="D22" s="812">
        <f>A11b!D41</f>
        <v>8.2782669999999996</v>
      </c>
      <c r="E22" s="812">
        <f>A11b!E41</f>
        <v>5.5081730000000002</v>
      </c>
      <c r="F22" s="812">
        <f>A11b!F41</f>
        <v>11.40456</v>
      </c>
      <c r="G22" s="812">
        <f>A11b!G41</f>
        <v>10.383330000000001</v>
      </c>
      <c r="H22" s="812">
        <f>A11b!H41</f>
        <v>9.2900980000000004</v>
      </c>
      <c r="I22" s="812">
        <f>A11b!I41</f>
        <v>11.93952</v>
      </c>
      <c r="J22" s="812">
        <f>A11b!J41</f>
        <v>4.3422239999999999</v>
      </c>
      <c r="K22" s="812">
        <f>A11b!K41</f>
        <v>3.225806</v>
      </c>
      <c r="L22" s="812">
        <f>A11b!L41</f>
        <v>18.66564</v>
      </c>
      <c r="M22" s="812">
        <f>A11b!M41</f>
        <v>8.4656090000000006</v>
      </c>
      <c r="N22" s="812">
        <f>A11b!N41</f>
        <v>6.1275300000000001</v>
      </c>
      <c r="O22" s="812">
        <f>A11b!O41</f>
        <v>4.510688</v>
      </c>
    </row>
    <row r="23" spans="1:15">
      <c r="A23" s="794">
        <f t="shared" si="0"/>
        <v>1999</v>
      </c>
      <c r="B23" s="812">
        <f>A11b!B42</f>
        <v>6.9308120000000004</v>
      </c>
      <c r="C23" s="812">
        <f>A11b!C42</f>
        <v>8.5577360000000002</v>
      </c>
      <c r="D23" s="812">
        <f>A11b!D42</f>
        <v>7.5829230000000001</v>
      </c>
      <c r="E23" s="812">
        <f>A11b!E42</f>
        <v>5.5830390000000003</v>
      </c>
      <c r="F23" s="812">
        <f>A11b!F42</f>
        <v>10.24333</v>
      </c>
      <c r="G23" s="812">
        <f>A11b!G42</f>
        <v>10.01019</v>
      </c>
      <c r="H23" s="812">
        <f>A11b!H42</f>
        <v>8.4647620000000003</v>
      </c>
      <c r="I23" s="812">
        <f>A11b!I42</f>
        <v>11.52469</v>
      </c>
      <c r="J23" s="812">
        <f>A11b!J42</f>
        <v>3.5072169999999998</v>
      </c>
      <c r="K23" s="812">
        <f>A11b!K42</f>
        <v>3.2495669999999999</v>
      </c>
      <c r="L23" s="812">
        <f>A11b!L42</f>
        <v>15.692310000000001</v>
      </c>
      <c r="M23" s="812">
        <f>A11b!M42</f>
        <v>7.1656779999999998</v>
      </c>
      <c r="N23" s="812">
        <f>A11b!N42</f>
        <v>5.9778779999999996</v>
      </c>
      <c r="O23" s="812">
        <f>A11b!O42</f>
        <v>4.2190459999999996</v>
      </c>
    </row>
    <row r="24" spans="1:15">
      <c r="A24" s="794">
        <f t="shared" si="0"/>
        <v>2000</v>
      </c>
      <c r="B24" s="812">
        <f>A11b!B43</f>
        <v>6.2756559999999997</v>
      </c>
      <c r="C24" s="812">
        <f>A11b!C43</f>
        <v>7.0079760000000002</v>
      </c>
      <c r="D24" s="812">
        <f>A11b!D43</f>
        <v>6.8287259999999996</v>
      </c>
      <c r="E24" s="812">
        <f>A11b!E43</f>
        <v>4.6388100000000003</v>
      </c>
      <c r="F24" s="812">
        <f>A11b!F43</f>
        <v>9.8092430000000004</v>
      </c>
      <c r="G24" s="812">
        <f>A11b!G43</f>
        <v>8.5327549999999999</v>
      </c>
      <c r="H24" s="812">
        <f>A11b!H43</f>
        <v>7.7985850000000001</v>
      </c>
      <c r="I24" s="812">
        <f>A11b!I43</f>
        <v>10.676539999999999</v>
      </c>
      <c r="J24" s="812">
        <f>A11b!J43</f>
        <v>2.725349</v>
      </c>
      <c r="K24" s="812">
        <f>A11b!K43</f>
        <v>3.480877</v>
      </c>
      <c r="L24" s="812">
        <f>A11b!L43</f>
        <v>13.91976</v>
      </c>
      <c r="M24" s="812">
        <f>A11b!M43</f>
        <v>5.8623810000000001</v>
      </c>
      <c r="N24" s="812">
        <f>A11b!N43</f>
        <v>5.4973450000000001</v>
      </c>
      <c r="O24" s="812">
        <f>A11b!O43</f>
        <v>3.9920610000000001</v>
      </c>
    </row>
    <row r="25" spans="1:15">
      <c r="A25" s="794">
        <f t="shared" si="0"/>
        <v>2001</v>
      </c>
      <c r="B25" s="812">
        <f>A11b!B44</f>
        <v>6.7549590000000004</v>
      </c>
      <c r="C25" s="812">
        <f>A11b!C44</f>
        <v>6.6052720000000003</v>
      </c>
      <c r="D25" s="812">
        <f>A11b!D44</f>
        <v>7.227614</v>
      </c>
      <c r="E25" s="812">
        <f>A11b!E44</f>
        <v>4.8324509999999998</v>
      </c>
      <c r="F25" s="812">
        <f>A11b!F44</f>
        <v>9.1427250000000004</v>
      </c>
      <c r="G25" s="812">
        <f>A11b!G44</f>
        <v>7.7392849999999997</v>
      </c>
      <c r="H25" s="812">
        <f>A11b!H44</f>
        <v>7.8815980000000003</v>
      </c>
      <c r="I25" s="812">
        <f>A11b!I44</f>
        <v>9.6193829999999991</v>
      </c>
      <c r="J25" s="812">
        <f>A11b!J44</f>
        <v>2.119138</v>
      </c>
      <c r="K25" s="812">
        <f>A11b!K44</f>
        <v>3.586678</v>
      </c>
      <c r="L25" s="812">
        <f>A11b!L44</f>
        <v>10.59581</v>
      </c>
      <c r="M25" s="812">
        <f>A11b!M44</f>
        <v>5.0615899999999998</v>
      </c>
      <c r="N25" s="812">
        <f>A11b!N44</f>
        <v>4.7625690000000001</v>
      </c>
      <c r="O25" s="812">
        <f>A11b!O44</f>
        <v>4.7316570000000002</v>
      </c>
    </row>
    <row r="26" spans="1:15">
      <c r="A26" s="794">
        <f t="shared" si="0"/>
        <v>2002</v>
      </c>
      <c r="B26" s="812">
        <f>A11b!B45</f>
        <v>6.3627310000000001</v>
      </c>
      <c r="C26" s="812">
        <f>A11b!C45</f>
        <v>7.5444690000000003</v>
      </c>
      <c r="D26" s="812">
        <f>A11b!D45</f>
        <v>7.6727160000000003</v>
      </c>
      <c r="E26" s="812">
        <f>A11b!E45</f>
        <v>4.751773</v>
      </c>
      <c r="F26" s="812">
        <f>A11b!F45</f>
        <v>9.1216740000000005</v>
      </c>
      <c r="G26" s="812">
        <f>A11b!G45</f>
        <v>7.8943510000000003</v>
      </c>
      <c r="H26" s="812">
        <f>A11b!H45</f>
        <v>8.6164459999999998</v>
      </c>
      <c r="I26" s="812">
        <f>A11b!I45</f>
        <v>9.0974090000000007</v>
      </c>
      <c r="J26" s="812">
        <f>A11b!J45</f>
        <v>2.5540180000000001</v>
      </c>
      <c r="K26" s="812">
        <f>A11b!K45</f>
        <v>3.8966539999999998</v>
      </c>
      <c r="L26" s="812">
        <f>A11b!L45</f>
        <v>11.516249999999999</v>
      </c>
      <c r="M26" s="812">
        <f>A11b!M45</f>
        <v>5.2148469999999998</v>
      </c>
      <c r="N26" s="812">
        <f>A11b!N45</f>
        <v>5.0889620000000004</v>
      </c>
      <c r="O26" s="812">
        <f>A11b!O45</f>
        <v>5.7833949999999996</v>
      </c>
    </row>
    <row r="27" spans="1:15">
      <c r="A27" s="794">
        <f t="shared" si="0"/>
        <v>2003</v>
      </c>
      <c r="B27" s="812">
        <f>A11b!B46</f>
        <v>5.9438240000000002</v>
      </c>
      <c r="C27" s="812">
        <f>A11b!C46</f>
        <v>8.2147609999999993</v>
      </c>
      <c r="D27" s="812">
        <f>A11b!D46</f>
        <v>7.5826060000000002</v>
      </c>
      <c r="E27" s="812">
        <f>A11b!E46</f>
        <v>5.5968830000000001</v>
      </c>
      <c r="F27" s="812">
        <f>A11b!F46</f>
        <v>9.0645869999999995</v>
      </c>
      <c r="G27" s="812">
        <f>A11b!G46</f>
        <v>8.4448000000000008</v>
      </c>
      <c r="H27" s="812">
        <f>A11b!H46</f>
        <v>9.3212139999999994</v>
      </c>
      <c r="I27" s="812">
        <f>A11b!I46</f>
        <v>8.7632739999999991</v>
      </c>
      <c r="J27" s="812">
        <f>A11b!J46</f>
        <v>3.5938870000000001</v>
      </c>
      <c r="K27" s="812">
        <f>A11b!K46</f>
        <v>4.539669</v>
      </c>
      <c r="L27" s="812">
        <f>A11b!L46</f>
        <v>11.51643</v>
      </c>
      <c r="M27" s="812">
        <f>A11b!M46</f>
        <v>5.8461189999999998</v>
      </c>
      <c r="N27" s="812">
        <f>A11b!N46</f>
        <v>4.8579379999999999</v>
      </c>
      <c r="O27" s="812">
        <f>A11b!O46</f>
        <v>5.9886699999999999</v>
      </c>
    </row>
    <row r="28" spans="1:15">
      <c r="A28" s="794">
        <f t="shared" si="0"/>
        <v>2004</v>
      </c>
      <c r="B28" s="812">
        <f>A11b!B47</f>
        <v>5.3966289999999999</v>
      </c>
      <c r="C28" s="812">
        <f>A11b!C47</f>
        <v>8.4146479999999997</v>
      </c>
      <c r="D28" s="812">
        <f>A11b!D47</f>
        <v>7.184787</v>
      </c>
      <c r="E28" s="812">
        <f>A11b!E47</f>
        <v>5.7152880000000001</v>
      </c>
      <c r="F28" s="812">
        <f>A11b!F47</f>
        <v>8.8495919999999995</v>
      </c>
      <c r="G28" s="812">
        <f>A11b!G47</f>
        <v>8.8159559999999999</v>
      </c>
      <c r="H28" s="812">
        <f>A11b!H47</f>
        <v>10.342219999999999</v>
      </c>
      <c r="I28" s="812">
        <f>A11b!I47</f>
        <v>8.1304189999999998</v>
      </c>
      <c r="J28" s="812">
        <f>A11b!J47</f>
        <v>4.6467830000000001</v>
      </c>
      <c r="K28" s="812">
        <f>A11b!K47</f>
        <v>4.4820289999999998</v>
      </c>
      <c r="L28" s="812">
        <f>A11b!L47</f>
        <v>11.003019999999999</v>
      </c>
      <c r="M28" s="812">
        <f>A11b!M47</f>
        <v>6.6289889999999998</v>
      </c>
      <c r="N28" s="812">
        <f>A11b!N47</f>
        <v>4.6600010000000003</v>
      </c>
      <c r="O28" s="812">
        <f>A11b!O47</f>
        <v>5.5284560000000003</v>
      </c>
    </row>
    <row r="29" spans="1:15">
      <c r="A29" s="794">
        <f t="shared" si="0"/>
        <v>2005</v>
      </c>
      <c r="B29" s="812">
        <f>A11b!B48</f>
        <v>5.044791</v>
      </c>
      <c r="C29" s="812">
        <f>A11b!C48</f>
        <v>8.4396210000000007</v>
      </c>
      <c r="D29" s="812">
        <f>A11b!D48</f>
        <v>6.7586089999999999</v>
      </c>
      <c r="E29" s="812">
        <f>A11b!E48</f>
        <v>5.0210679999999996</v>
      </c>
      <c r="F29" s="812">
        <f>A11b!F48</f>
        <v>8.4226650000000003</v>
      </c>
      <c r="G29" s="812">
        <f>A11b!G48</f>
        <v>8.8338079999999994</v>
      </c>
      <c r="H29" s="812">
        <f>A11b!H48</f>
        <v>11.236980000000001</v>
      </c>
      <c r="I29" s="812">
        <f>A11b!I48</f>
        <v>7.8056210000000004</v>
      </c>
      <c r="J29" s="812">
        <f>A11b!J48</f>
        <v>4.7233090000000004</v>
      </c>
      <c r="K29" s="812">
        <f>A11b!K48</f>
        <v>4.6367089999999997</v>
      </c>
      <c r="L29" s="812">
        <f>A11b!L48</f>
        <v>9.1907359999999994</v>
      </c>
      <c r="M29" s="812">
        <f>A11b!M48</f>
        <v>7.7798449999999999</v>
      </c>
      <c r="N29" s="812">
        <f>A11b!N48</f>
        <v>4.6720839999999999</v>
      </c>
      <c r="O29" s="812">
        <f>A11b!O48</f>
        <v>5.0837130000000004</v>
      </c>
    </row>
    <row r="30" spans="1:15">
      <c r="A30" s="794">
        <f t="shared" si="0"/>
        <v>2006</v>
      </c>
      <c r="B30" s="812">
        <f>A11b!B49</f>
        <v>4.7893610000000004</v>
      </c>
      <c r="C30" s="812">
        <f>A11b!C49</f>
        <v>8.2458259999999992</v>
      </c>
      <c r="D30" s="812">
        <f>A11b!D49</f>
        <v>6.3168290000000002</v>
      </c>
      <c r="E30" s="812">
        <f>A11b!E49</f>
        <v>4.1014949999999999</v>
      </c>
      <c r="F30" s="812">
        <f>A11b!F49</f>
        <v>7.7331310000000002</v>
      </c>
      <c r="G30" s="812">
        <f>A11b!G49</f>
        <v>8.7686100000000007</v>
      </c>
      <c r="H30" s="812">
        <f>A11b!H49</f>
        <v>10.331020000000001</v>
      </c>
      <c r="I30" s="812">
        <f>A11b!I49</f>
        <v>6.8534670000000002</v>
      </c>
      <c r="J30" s="812">
        <f>A11b!J49</f>
        <v>3.9050319999999998</v>
      </c>
      <c r="K30" s="812">
        <f>A11b!K49</f>
        <v>3.4582130000000002</v>
      </c>
      <c r="L30" s="812">
        <f>A11b!L49</f>
        <v>8.5372990000000009</v>
      </c>
      <c r="M30" s="812">
        <f>A11b!M49</f>
        <v>7.0734320000000004</v>
      </c>
      <c r="N30" s="812">
        <f>A11b!N49</f>
        <v>5.4181039999999996</v>
      </c>
      <c r="O30" s="812">
        <f>A11b!O49</f>
        <v>4.6233190000000004</v>
      </c>
    </row>
    <row r="31" spans="1:15">
      <c r="A31" s="794">
        <f t="shared" si="0"/>
        <v>2007</v>
      </c>
      <c r="B31" s="812">
        <f>A11b!B50</f>
        <v>4.3796470000000003</v>
      </c>
      <c r="C31" s="812">
        <f>A11b!C50</f>
        <v>7.4577989999999996</v>
      </c>
      <c r="D31" s="812">
        <f>A11b!D50</f>
        <v>6.0310220000000001</v>
      </c>
      <c r="E31" s="812">
        <f>A11b!E50</f>
        <v>4.0111610000000004</v>
      </c>
      <c r="F31" s="812">
        <f>A11b!F50</f>
        <v>6.8642159999999999</v>
      </c>
      <c r="G31" s="812">
        <f>A11b!G50</f>
        <v>7.9683109999999999</v>
      </c>
      <c r="H31" s="812">
        <f>A11b!H50</f>
        <v>8.7056380000000004</v>
      </c>
      <c r="I31" s="812">
        <f>A11b!I50</f>
        <v>6.1529660000000002</v>
      </c>
      <c r="J31" s="812">
        <f>A11b!J50</f>
        <v>3.179125</v>
      </c>
      <c r="K31" s="812">
        <f>A11b!K50</f>
        <v>2.5291049999999999</v>
      </c>
      <c r="L31" s="812">
        <f>A11b!L50</f>
        <v>8.2934059999999992</v>
      </c>
      <c r="M31" s="812">
        <f>A11b!M50</f>
        <v>6.1595700000000004</v>
      </c>
      <c r="N31" s="812">
        <f>A11b!N50</f>
        <v>5.3008499999999996</v>
      </c>
      <c r="O31" s="812">
        <f>A11b!O50</f>
        <v>4.6223970000000003</v>
      </c>
    </row>
    <row r="32" spans="1:15">
      <c r="A32" s="794">
        <f t="shared" si="0"/>
        <v>2008</v>
      </c>
      <c r="B32" s="812">
        <f>A11b!B51</f>
        <v>4.249098</v>
      </c>
      <c r="C32" s="812">
        <f>A11b!C51</f>
        <v>6.9809770000000002</v>
      </c>
      <c r="D32" s="812">
        <f>A11b!D51</f>
        <v>6.133267</v>
      </c>
      <c r="E32" s="812">
        <f>A11b!E51</f>
        <v>3.3828100000000001</v>
      </c>
      <c r="F32" s="812">
        <f>A11b!F51</f>
        <v>6.3845580000000002</v>
      </c>
      <c r="G32" s="812">
        <f>A11b!G51</f>
        <v>7.4344020000000004</v>
      </c>
      <c r="H32" s="812">
        <f>A11b!H51</f>
        <v>7.5600880000000004</v>
      </c>
      <c r="I32" s="812">
        <f>A11b!I51</f>
        <v>6.8083049999999998</v>
      </c>
      <c r="J32" s="812">
        <f>A11b!J51</f>
        <v>2.7502059999999999</v>
      </c>
      <c r="K32" s="812">
        <f>A11b!K51</f>
        <v>2.6029529999999999</v>
      </c>
      <c r="L32" s="812">
        <f>A11b!L51</f>
        <v>11.37895</v>
      </c>
      <c r="M32" s="812">
        <f>A11b!M51</f>
        <v>6.2270310000000002</v>
      </c>
      <c r="N32" s="812">
        <f>A11b!N51</f>
        <v>5.3077589999999999</v>
      </c>
      <c r="O32" s="812">
        <f>A11b!O51</f>
        <v>5.7840259999999999</v>
      </c>
    </row>
    <row r="33" spans="1:15">
      <c r="A33" s="794">
        <f t="shared" si="0"/>
        <v>2009</v>
      </c>
      <c r="B33" s="812">
        <f>A11b!B52</f>
        <v>5.5922280000000004</v>
      </c>
      <c r="C33" s="812">
        <f>A11b!C52</f>
        <v>7.9075689999999996</v>
      </c>
      <c r="D33" s="812">
        <f>A11b!D52</f>
        <v>8.2710460000000001</v>
      </c>
      <c r="E33" s="812">
        <f>A11b!E52</f>
        <v>6.1118779999999999</v>
      </c>
      <c r="F33" s="812">
        <f>A11b!F52</f>
        <v>8.278378</v>
      </c>
      <c r="G33" s="812">
        <f>A11b!G52</f>
        <v>9.1910600000000002</v>
      </c>
      <c r="H33" s="812">
        <f>A11b!H52</f>
        <v>7.7770010000000003</v>
      </c>
      <c r="I33" s="812">
        <f>A11b!I52</f>
        <v>7.8678759999999999</v>
      </c>
      <c r="J33" s="812">
        <f>A11b!J52</f>
        <v>3.412436</v>
      </c>
      <c r="K33" s="812">
        <f>A11b!K52</f>
        <v>3.186941</v>
      </c>
      <c r="L33" s="812">
        <f>A11b!L52</f>
        <v>18.086569999999998</v>
      </c>
      <c r="M33" s="812">
        <f>A11b!M52</f>
        <v>8.3146520000000006</v>
      </c>
      <c r="N33" s="812">
        <f>A11b!N52</f>
        <v>7.7450070000000002</v>
      </c>
      <c r="O33" s="812">
        <f>A11b!O52</f>
        <v>9.2544540000000008</v>
      </c>
    </row>
    <row r="34" spans="1:15">
      <c r="A34" s="794" t="s">
        <v>1053</v>
      </c>
    </row>
    <row r="35" spans="1:15">
      <c r="A35" s="794" t="s">
        <v>742</v>
      </c>
      <c r="B35" s="800">
        <f>B33-B4</f>
        <v>-0.51293099999999914</v>
      </c>
      <c r="C35" s="800">
        <f t="shared" ref="C35:O35" si="1">C33-C4</f>
        <v>-0.1849160000000003</v>
      </c>
      <c r="D35" s="800">
        <f t="shared" si="1"/>
        <v>0.73446999999999996</v>
      </c>
      <c r="E35" s="800">
        <f t="shared" si="1"/>
        <v>-0.82105300000000003</v>
      </c>
      <c r="F35" s="800">
        <f t="shared" si="1"/>
        <v>3.590878</v>
      </c>
      <c r="G35" s="800">
        <f t="shared" si="1"/>
        <v>3.403575</v>
      </c>
      <c r="H35" s="800">
        <f t="shared" si="1"/>
        <v>4.5344870000000004</v>
      </c>
      <c r="I35" s="800">
        <f t="shared" si="1"/>
        <v>0.21228599999999975</v>
      </c>
      <c r="J35" s="800">
        <f t="shared" si="1"/>
        <v>-2.743153</v>
      </c>
      <c r="K35" s="800">
        <f t="shared" si="1"/>
        <v>1.5089129999999999</v>
      </c>
      <c r="L35" s="800">
        <f t="shared" si="1"/>
        <v>6.5744499999999988</v>
      </c>
      <c r="M35" s="800">
        <f t="shared" si="1"/>
        <v>6.0920190000000005</v>
      </c>
      <c r="N35" s="800">
        <f t="shared" si="1"/>
        <v>2.0392330000000003</v>
      </c>
      <c r="O35" s="800">
        <f t="shared" si="1"/>
        <v>2.1130670000000009</v>
      </c>
    </row>
    <row r="36" spans="1:15">
      <c r="A36" s="794" t="s">
        <v>1056</v>
      </c>
      <c r="B36" s="800">
        <f t="shared" ref="B36:O36" si="2">B14-B4</f>
        <v>0.82080500000000001</v>
      </c>
      <c r="C36" s="800">
        <f t="shared" si="2"/>
        <v>0.82953900000000047</v>
      </c>
      <c r="D36" s="800">
        <f t="shared" si="2"/>
        <v>0.59492599999999918</v>
      </c>
      <c r="E36" s="800">
        <f t="shared" si="2"/>
        <v>1.4756859999999996</v>
      </c>
      <c r="F36" s="800">
        <f t="shared" si="2"/>
        <v>-1.5017969999999998</v>
      </c>
      <c r="G36" s="800">
        <f t="shared" si="2"/>
        <v>2.2805920000000004</v>
      </c>
      <c r="H36" s="800">
        <f t="shared" si="2"/>
        <v>1.5406260000000005</v>
      </c>
      <c r="I36" s="800">
        <f t="shared" si="2"/>
        <v>3.8231699999999993</v>
      </c>
      <c r="J36" s="800">
        <f t="shared" si="2"/>
        <v>1.4505429999999997</v>
      </c>
      <c r="K36" s="800">
        <f t="shared" si="2"/>
        <v>3.6451659999999997</v>
      </c>
      <c r="L36" s="800">
        <f t="shared" si="2"/>
        <v>4.8045000000000009</v>
      </c>
      <c r="M36" s="800">
        <f t="shared" si="2"/>
        <v>-0.41659100000000016</v>
      </c>
      <c r="N36" s="800">
        <f t="shared" si="2"/>
        <v>1.1502970000000001</v>
      </c>
      <c r="O36" s="800">
        <f t="shared" si="2"/>
        <v>-1.5414190000000003</v>
      </c>
    </row>
    <row r="37" spans="1:15">
      <c r="A37" s="794" t="s">
        <v>1057</v>
      </c>
      <c r="B37" s="800">
        <f t="shared" ref="B37:O37" si="3">B24-B14</f>
        <v>-0.65030799999999989</v>
      </c>
      <c r="C37" s="800">
        <f t="shared" si="3"/>
        <v>-1.9140480000000002</v>
      </c>
      <c r="D37" s="800">
        <f t="shared" si="3"/>
        <v>-1.3027759999999997</v>
      </c>
      <c r="E37" s="800">
        <f t="shared" si="3"/>
        <v>-3.7698069999999992</v>
      </c>
      <c r="F37" s="800">
        <f t="shared" si="3"/>
        <v>6.6235400000000002</v>
      </c>
      <c r="G37" s="800">
        <f t="shared" si="3"/>
        <v>0.46467799999999926</v>
      </c>
      <c r="H37" s="800">
        <f t="shared" si="3"/>
        <v>3.0154449999999997</v>
      </c>
      <c r="I37" s="800">
        <f t="shared" si="3"/>
        <v>-0.80222000000000016</v>
      </c>
      <c r="J37" s="800">
        <f t="shared" si="3"/>
        <v>-4.8807829999999992</v>
      </c>
      <c r="K37" s="800">
        <f t="shared" si="3"/>
        <v>-1.842317</v>
      </c>
      <c r="L37" s="800">
        <f t="shared" si="3"/>
        <v>-2.3968600000000002</v>
      </c>
      <c r="M37" s="800">
        <f t="shared" si="3"/>
        <v>4.0563390000000004</v>
      </c>
      <c r="N37" s="800">
        <f t="shared" si="3"/>
        <v>-1.3587259999999999</v>
      </c>
      <c r="O37" s="800">
        <f t="shared" si="3"/>
        <v>-1.6079069999999995</v>
      </c>
    </row>
    <row r="38" spans="1:15">
      <c r="A38" s="794" t="s">
        <v>1058</v>
      </c>
      <c r="B38" s="800">
        <f t="shared" ref="B38:O38" si="4">B33-B24</f>
        <v>-0.68342799999999926</v>
      </c>
      <c r="C38" s="800">
        <f t="shared" si="4"/>
        <v>0.89959299999999942</v>
      </c>
      <c r="D38" s="800">
        <f t="shared" si="4"/>
        <v>1.4423200000000005</v>
      </c>
      <c r="E38" s="800">
        <f t="shared" si="4"/>
        <v>1.4730679999999996</v>
      </c>
      <c r="F38" s="800">
        <f t="shared" si="4"/>
        <v>-1.5308650000000004</v>
      </c>
      <c r="G38" s="800">
        <f t="shared" si="4"/>
        <v>0.65830500000000036</v>
      </c>
      <c r="H38" s="800">
        <f t="shared" si="4"/>
        <v>-2.1583999999999826E-2</v>
      </c>
      <c r="I38" s="800">
        <f t="shared" si="4"/>
        <v>-2.8086639999999994</v>
      </c>
      <c r="J38" s="800">
        <f t="shared" si="4"/>
        <v>0.687087</v>
      </c>
      <c r="K38" s="800">
        <f t="shared" si="4"/>
        <v>-0.29393599999999998</v>
      </c>
      <c r="L38" s="800">
        <f t="shared" si="4"/>
        <v>4.1668099999999981</v>
      </c>
      <c r="M38" s="800">
        <f t="shared" si="4"/>
        <v>2.4522710000000005</v>
      </c>
      <c r="N38" s="800">
        <f t="shared" si="4"/>
        <v>2.247662</v>
      </c>
      <c r="O38" s="800">
        <f t="shared" si="4"/>
        <v>5.2623930000000012</v>
      </c>
    </row>
    <row r="39" spans="1:15">
      <c r="A39" s="794" t="s">
        <v>1054</v>
      </c>
    </row>
    <row r="40" spans="1:15">
      <c r="A40" s="794" t="s">
        <v>742</v>
      </c>
      <c r="B40" s="800">
        <f>100*(B33-B4)/B4</f>
        <v>-8.4015993686650781</v>
      </c>
      <c r="C40" s="800">
        <f t="shared" ref="C40:O40" si="5">100*(C33-C4)/C4</f>
        <v>-2.2850335836272828</v>
      </c>
      <c r="D40" s="800">
        <f t="shared" si="5"/>
        <v>9.7454069328034372</v>
      </c>
      <c r="E40" s="800">
        <f t="shared" si="5"/>
        <v>-11.842797800814692</v>
      </c>
      <c r="F40" s="800">
        <f t="shared" si="5"/>
        <v>76.605397333333343</v>
      </c>
      <c r="G40" s="800">
        <f t="shared" si="5"/>
        <v>58.809223695612168</v>
      </c>
      <c r="H40" s="800">
        <f t="shared" si="5"/>
        <v>139.84479326843308</v>
      </c>
      <c r="I40" s="800">
        <f t="shared" si="5"/>
        <v>2.772954142006034</v>
      </c>
      <c r="J40" s="800">
        <f>100*(J33-J4)/J4</f>
        <v>-44.563615277108326</v>
      </c>
      <c r="K40" s="800">
        <f t="shared" si="5"/>
        <v>89.921801066489948</v>
      </c>
      <c r="L40" s="800">
        <f t="shared" si="5"/>
        <v>57.108942575303246</v>
      </c>
      <c r="M40" s="800">
        <f t="shared" si="5"/>
        <v>274.09018942848417</v>
      </c>
      <c r="N40" s="800">
        <f t="shared" si="5"/>
        <v>35.739813739555764</v>
      </c>
      <c r="O40" s="800">
        <f t="shared" si="5"/>
        <v>29.589028013745803</v>
      </c>
    </row>
    <row r="41" spans="1:15">
      <c r="A41" s="794" t="s">
        <v>1056</v>
      </c>
      <c r="B41" s="800">
        <f t="shared" ref="B41:O41" si="6">100*(B14-B4)/B4</f>
        <v>13.444449194525484</v>
      </c>
      <c r="C41" s="800">
        <f t="shared" si="6"/>
        <v>10.250732624156862</v>
      </c>
      <c r="D41" s="800">
        <f t="shared" si="6"/>
        <v>7.8938499392827612</v>
      </c>
      <c r="E41" s="800">
        <f t="shared" si="6"/>
        <v>21.285167846037982</v>
      </c>
      <c r="F41" s="800">
        <f t="shared" si="6"/>
        <v>-32.038335999999994</v>
      </c>
      <c r="G41" s="800">
        <f t="shared" si="6"/>
        <v>39.405579452905712</v>
      </c>
      <c r="H41" s="800">
        <f t="shared" si="6"/>
        <v>47.513318369635435</v>
      </c>
      <c r="I41" s="800">
        <f t="shared" si="6"/>
        <v>49.939586628855508</v>
      </c>
      <c r="J41" s="800">
        <f t="shared" si="6"/>
        <v>23.564649946576999</v>
      </c>
      <c r="K41" s="800">
        <f t="shared" si="6"/>
        <v>217.22915231450247</v>
      </c>
      <c r="L41" s="800">
        <f t="shared" si="6"/>
        <v>41.734276571126792</v>
      </c>
      <c r="M41" s="800">
        <f t="shared" si="6"/>
        <v>-18.743130332358071</v>
      </c>
      <c r="N41" s="800">
        <f t="shared" si="6"/>
        <v>20.16022716637568</v>
      </c>
      <c r="O41" s="800">
        <f t="shared" si="6"/>
        <v>-21.584308482371846</v>
      </c>
    </row>
    <row r="42" spans="1:15">
      <c r="A42" s="794" t="s">
        <v>1057</v>
      </c>
      <c r="B42" s="800">
        <f t="shared" ref="B42:O42" si="7">100*(B24-B14)/B14</f>
        <v>-9.3894221800748596</v>
      </c>
      <c r="C42" s="800">
        <f t="shared" si="7"/>
        <v>-21.453069393222886</v>
      </c>
      <c r="D42" s="800">
        <f t="shared" si="7"/>
        <v>-16.021345134023207</v>
      </c>
      <c r="E42" s="800">
        <f t="shared" si="7"/>
        <v>-44.83266392083263</v>
      </c>
      <c r="F42" s="800">
        <f t="shared" si="7"/>
        <v>207.91454821745782</v>
      </c>
      <c r="G42" s="800">
        <f t="shared" si="7"/>
        <v>5.7594641201366725</v>
      </c>
      <c r="H42" s="800">
        <f t="shared" si="7"/>
        <v>63.043210108840626</v>
      </c>
      <c r="I42" s="800">
        <f t="shared" si="7"/>
        <v>-6.9887339747498869</v>
      </c>
      <c r="J42" s="800">
        <f t="shared" si="7"/>
        <v>-64.169054652220069</v>
      </c>
      <c r="K42" s="800">
        <f t="shared" si="7"/>
        <v>-34.609240241854792</v>
      </c>
      <c r="L42" s="800">
        <f t="shared" si="7"/>
        <v>-14.689684505737096</v>
      </c>
      <c r="M42" s="800">
        <f t="shared" si="7"/>
        <v>224.59826515662431</v>
      </c>
      <c r="N42" s="800">
        <f t="shared" si="7"/>
        <v>-19.817851944648762</v>
      </c>
      <c r="O42" s="800">
        <f t="shared" si="7"/>
        <v>-28.712789073080412</v>
      </c>
    </row>
    <row r="43" spans="1:15">
      <c r="A43" s="794" t="s">
        <v>1058</v>
      </c>
      <c r="B43" s="800">
        <f t="shared" ref="B43:O43" si="8">100*(B33-B24)/B24</f>
        <v>-10.890144392873021</v>
      </c>
      <c r="C43" s="800">
        <f t="shared" si="8"/>
        <v>12.836702066331268</v>
      </c>
      <c r="D43" s="800">
        <f t="shared" si="8"/>
        <v>21.121362901366972</v>
      </c>
      <c r="E43" s="800">
        <f t="shared" si="8"/>
        <v>31.755299311676904</v>
      </c>
      <c r="F43" s="800">
        <f t="shared" si="8"/>
        <v>-15.606352090574168</v>
      </c>
      <c r="G43" s="800">
        <f t="shared" si="8"/>
        <v>7.7150345931648134</v>
      </c>
      <c r="H43" s="800">
        <f t="shared" si="8"/>
        <v>-0.2767681573003285</v>
      </c>
      <c r="I43" s="800">
        <f t="shared" si="8"/>
        <v>-26.306874699106636</v>
      </c>
      <c r="J43" s="800">
        <f t="shared" si="8"/>
        <v>25.210972979974304</v>
      </c>
      <c r="K43" s="800">
        <f t="shared" si="8"/>
        <v>-8.444308718751051</v>
      </c>
      <c r="L43" s="800">
        <f t="shared" si="8"/>
        <v>29.934495997057407</v>
      </c>
      <c r="M43" s="800">
        <f t="shared" si="8"/>
        <v>41.830631615379495</v>
      </c>
      <c r="N43" s="800">
        <f t="shared" si="8"/>
        <v>40.886318759328368</v>
      </c>
      <c r="O43" s="800">
        <f t="shared" si="8"/>
        <v>131.82145763804712</v>
      </c>
    </row>
    <row r="44" spans="1:15">
      <c r="A44" s="794" t="s">
        <v>1055</v>
      </c>
    </row>
    <row r="45" spans="1:15">
      <c r="A45" s="794" t="s">
        <v>742</v>
      </c>
      <c r="B45" s="801">
        <f>100*(POWER(B33/B4, 1/29)-1)</f>
        <v>-0.30215079193398608</v>
      </c>
      <c r="C45" s="801">
        <f t="shared" ref="C45:O45" si="9">100*(POWER(C33/C4, 1/29)-1)</f>
        <v>-7.967669365070984E-2</v>
      </c>
      <c r="D45" s="801">
        <f t="shared" si="9"/>
        <v>0.32118025037037867</v>
      </c>
      <c r="E45" s="801">
        <f t="shared" si="9"/>
        <v>-0.43370702688839691</v>
      </c>
      <c r="F45" s="801">
        <f t="shared" si="9"/>
        <v>1.9805566880533476</v>
      </c>
      <c r="G45" s="801">
        <f t="shared" si="9"/>
        <v>1.6077300197032018</v>
      </c>
      <c r="H45" s="801">
        <f t="shared" si="9"/>
        <v>3.0625881995809845</v>
      </c>
      <c r="I45" s="801">
        <f t="shared" si="9"/>
        <v>9.4361873567816446E-2</v>
      </c>
      <c r="J45" s="801">
        <f t="shared" si="9"/>
        <v>-2.013703941818612</v>
      </c>
      <c r="K45" s="801">
        <f t="shared" si="9"/>
        <v>2.2365129475383494</v>
      </c>
      <c r="L45" s="801">
        <f t="shared" si="9"/>
        <v>1.5700224558651055</v>
      </c>
      <c r="M45" s="801">
        <f t="shared" si="9"/>
        <v>4.6544751691003361</v>
      </c>
      <c r="N45" s="801">
        <f t="shared" si="9"/>
        <v>1.05925958385793</v>
      </c>
      <c r="O45" s="801">
        <f t="shared" si="9"/>
        <v>0.89779217275343104</v>
      </c>
    </row>
    <row r="46" spans="1:15">
      <c r="A46" s="794" t="s">
        <v>1056</v>
      </c>
      <c r="B46" s="801">
        <f t="shared" ref="B46:O46" si="10">100*(POWER(B14/B4, 1/10)-1)</f>
        <v>1.2694205666254232</v>
      </c>
      <c r="C46" s="801">
        <f t="shared" si="10"/>
        <v>0.9806468699252946</v>
      </c>
      <c r="D46" s="801">
        <f t="shared" si="10"/>
        <v>0.76267049687319677</v>
      </c>
      <c r="E46" s="801">
        <f t="shared" si="10"/>
        <v>1.9484833576334015</v>
      </c>
      <c r="F46" s="801">
        <f t="shared" si="10"/>
        <v>-3.788629655276321</v>
      </c>
      <c r="G46" s="801">
        <f t="shared" si="10"/>
        <v>3.3779737564445966</v>
      </c>
      <c r="H46" s="801">
        <f t="shared" si="10"/>
        <v>3.96403416181077</v>
      </c>
      <c r="I46" s="801">
        <f t="shared" si="10"/>
        <v>4.1337794214882484</v>
      </c>
      <c r="J46" s="801">
        <f t="shared" si="10"/>
        <v>2.1384879525524481</v>
      </c>
      <c r="K46" s="801">
        <f t="shared" si="10"/>
        <v>12.237325427209278</v>
      </c>
      <c r="L46" s="801">
        <f t="shared" si="10"/>
        <v>3.5493767165301726</v>
      </c>
      <c r="M46" s="801">
        <f t="shared" si="10"/>
        <v>-2.0541569354649236</v>
      </c>
      <c r="N46" s="801">
        <f t="shared" si="10"/>
        <v>1.8535273884487946</v>
      </c>
      <c r="O46" s="801">
        <f t="shared" si="10"/>
        <v>-2.4021394276916741</v>
      </c>
    </row>
    <row r="47" spans="1:15">
      <c r="A47" s="794" t="s">
        <v>1057</v>
      </c>
      <c r="B47" s="801">
        <f t="shared" ref="B47:O47" si="11">100*(POWER(B24/B14, 1/10)-1)</f>
        <v>-0.98114730073115552</v>
      </c>
      <c r="C47" s="801">
        <f t="shared" si="11"/>
        <v>-2.3858174165667823</v>
      </c>
      <c r="D47" s="801">
        <f t="shared" si="11"/>
        <v>-1.7309197246405672</v>
      </c>
      <c r="E47" s="801">
        <f t="shared" si="11"/>
        <v>-5.7745540998450746</v>
      </c>
      <c r="F47" s="801">
        <f t="shared" si="11"/>
        <v>11.903332704007564</v>
      </c>
      <c r="G47" s="801">
        <f t="shared" si="11"/>
        <v>0.56154200108196051</v>
      </c>
      <c r="H47" s="801">
        <f t="shared" si="11"/>
        <v>5.0099064894975065</v>
      </c>
      <c r="I47" s="801">
        <f t="shared" si="11"/>
        <v>-0.7218774583639731</v>
      </c>
      <c r="J47" s="801">
        <f t="shared" si="11"/>
        <v>-9.7544436473144263</v>
      </c>
      <c r="K47" s="801">
        <f t="shared" si="11"/>
        <v>-4.1589333849474608</v>
      </c>
      <c r="L47" s="801">
        <f t="shared" si="11"/>
        <v>-1.5761940384183659</v>
      </c>
      <c r="M47" s="801">
        <f t="shared" si="11"/>
        <v>12.495362485100681</v>
      </c>
      <c r="N47" s="801">
        <f t="shared" si="11"/>
        <v>-2.1844798572890567</v>
      </c>
      <c r="O47" s="801">
        <f t="shared" si="11"/>
        <v>-3.327897882481623</v>
      </c>
    </row>
    <row r="48" spans="1:15">
      <c r="A48" s="794" t="s">
        <v>1058</v>
      </c>
      <c r="B48" s="801">
        <f t="shared" ref="B48:O48" si="12">100*(POWER(B33/B24, 1/9)-1)</f>
        <v>-1.2729424992707017</v>
      </c>
      <c r="C48" s="801">
        <f t="shared" si="12"/>
        <v>1.3509492135542978</v>
      </c>
      <c r="D48" s="801">
        <f t="shared" si="12"/>
        <v>2.1519708176442665</v>
      </c>
      <c r="E48" s="801">
        <f t="shared" si="12"/>
        <v>3.1116094591648658</v>
      </c>
      <c r="F48" s="801">
        <f t="shared" si="12"/>
        <v>-1.8676508163093297</v>
      </c>
      <c r="G48" s="801">
        <f t="shared" si="12"/>
        <v>0.82918536011720168</v>
      </c>
      <c r="H48" s="801">
        <f t="shared" si="12"/>
        <v>-3.078991099170203E-2</v>
      </c>
      <c r="I48" s="801">
        <f t="shared" si="12"/>
        <v>-3.3349090468961506</v>
      </c>
      <c r="J48" s="801">
        <f t="shared" si="12"/>
        <v>2.5295743669811355</v>
      </c>
      <c r="K48" s="801">
        <f t="shared" si="12"/>
        <v>-0.97546397124343986</v>
      </c>
      <c r="L48" s="801">
        <f t="shared" si="12"/>
        <v>2.952299621683685</v>
      </c>
      <c r="M48" s="801">
        <f t="shared" si="12"/>
        <v>3.9592978168972781</v>
      </c>
      <c r="N48" s="801">
        <f t="shared" si="12"/>
        <v>3.8821621346962987</v>
      </c>
      <c r="O48" s="801">
        <f t="shared" si="12"/>
        <v>9.7924877711020883</v>
      </c>
    </row>
    <row r="50" spans="1:1">
      <c r="A50" s="794" t="s">
        <v>1121</v>
      </c>
    </row>
  </sheetData>
  <pageMargins left="0.7" right="0.7" top="0.75" bottom="0.75" header="0.3" footer="0.3"/>
</worksheet>
</file>

<file path=xl/worksheets/sheet188.xml><?xml version="1.0" encoding="utf-8"?>
<worksheet xmlns="http://schemas.openxmlformats.org/spreadsheetml/2006/main" xmlns:r="http://schemas.openxmlformats.org/officeDocument/2006/relationships">
  <dimension ref="A1:O50"/>
  <sheetViews>
    <sheetView topLeftCell="A18" workbookViewId="0">
      <selection activeCell="R37" sqref="R37"/>
    </sheetView>
  </sheetViews>
  <sheetFormatPr defaultRowHeight="9"/>
  <cols>
    <col min="1" max="16384" width="9.140625" style="794"/>
  </cols>
  <sheetData>
    <row r="1" spans="1:15">
      <c r="A1" s="794" t="s">
        <v>1095</v>
      </c>
    </row>
    <row r="3" spans="1:15">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812">
        <f>'A22'!B24</f>
        <v>23.513888888888893</v>
      </c>
      <c r="C4" s="812">
        <f>'A22'!D24</f>
        <v>45.527777777777771</v>
      </c>
      <c r="D4" s="812">
        <f>'A22'!E24</f>
        <v>18.125</v>
      </c>
      <c r="E4" s="812">
        <f>'A22'!F24</f>
        <v>52</v>
      </c>
      <c r="F4" s="812">
        <f>'A22'!G24</f>
        <v>25.099999999999998</v>
      </c>
      <c r="G4" s="812">
        <f>'A22'!H24</f>
        <v>27.65</v>
      </c>
      <c r="H4" s="812">
        <f>'A22'!I24</f>
        <v>29.666666666666664</v>
      </c>
      <c r="I4" s="812">
        <f>'A22'!L24</f>
        <v>0.8472222222222221</v>
      </c>
      <c r="J4" s="812">
        <f>'A22'!N24</f>
        <v>47.722222222222221</v>
      </c>
      <c r="K4" s="812">
        <f>'A22'!P24</f>
        <v>24.486111111111111</v>
      </c>
      <c r="L4" s="812">
        <f>'A22'!R24</f>
        <v>24.616666666666667</v>
      </c>
      <c r="M4" s="812">
        <f>'A22'!S24</f>
        <v>25.135833333333331</v>
      </c>
      <c r="N4" s="812">
        <f>'A22'!U24</f>
        <v>24.062499999999996</v>
      </c>
      <c r="O4" s="812">
        <f>'A22'!V24</f>
        <v>13.111111111111112</v>
      </c>
    </row>
    <row r="5" spans="1:15">
      <c r="A5" s="794">
        <f>A4+1</f>
        <v>1981</v>
      </c>
      <c r="B5" s="812">
        <f>'A22'!B25</f>
        <v>22.180555555555557</v>
      </c>
      <c r="C5" s="812">
        <f>'A22'!D25</f>
        <v>44.638888888888886</v>
      </c>
      <c r="D5" s="812">
        <f>'A22'!E25</f>
        <v>17.958333333333332</v>
      </c>
      <c r="E5" s="812">
        <f>'A22'!F25</f>
        <v>54.2</v>
      </c>
      <c r="F5" s="812">
        <f>'A22'!G25</f>
        <v>23.7</v>
      </c>
      <c r="G5" s="812">
        <f>'A22'!H25</f>
        <v>31.3</v>
      </c>
      <c r="H5" s="812">
        <f>'A22'!I25</f>
        <v>29.333333333333329</v>
      </c>
      <c r="I5" s="812">
        <f>'A22'!L25</f>
        <v>0.68055555555555547</v>
      </c>
      <c r="J5" s="812">
        <f>'A22'!N25</f>
        <v>47.972222222222221</v>
      </c>
      <c r="K5" s="812">
        <f>'A22'!P25</f>
        <v>28.999999999999996</v>
      </c>
      <c r="L5" s="812">
        <f>'A22'!R25</f>
        <v>27.9</v>
      </c>
      <c r="M5" s="812">
        <f>'A22'!S25</f>
        <v>25.132777777777772</v>
      </c>
      <c r="N5" s="812">
        <f>'A22'!U25</f>
        <v>24.194444444444439</v>
      </c>
      <c r="O5" s="812">
        <f>'A22'!V25</f>
        <v>14.569444444444446</v>
      </c>
    </row>
    <row r="6" spans="1:15">
      <c r="A6" s="794">
        <f t="shared" ref="A6:A33" si="0">A5+1</f>
        <v>1982</v>
      </c>
      <c r="B6" s="812">
        <f>'A22'!B26</f>
        <v>22.256944444444446</v>
      </c>
      <c r="C6" s="812">
        <f>'A22'!D26</f>
        <v>44.125</v>
      </c>
      <c r="D6" s="812">
        <f>'A22'!E26</f>
        <v>18.604166666666664</v>
      </c>
      <c r="E6" s="812">
        <f>'A22'!F26</f>
        <v>55.2</v>
      </c>
      <c r="F6" s="812">
        <f>'A22'!G26</f>
        <v>24.45</v>
      </c>
      <c r="G6" s="812">
        <f>'A22'!H26</f>
        <v>30.95</v>
      </c>
      <c r="H6" s="812">
        <f>'A22'!I26</f>
        <v>29.166666666666664</v>
      </c>
      <c r="I6" s="812">
        <f>'A22'!L26</f>
        <v>0.60416666666666663</v>
      </c>
      <c r="J6" s="812">
        <f>'A22'!N26</f>
        <v>47.666666666666671</v>
      </c>
      <c r="K6" s="812">
        <f>'A22'!P26</f>
        <v>28.999999999999996</v>
      </c>
      <c r="L6" s="812">
        <f>'A22'!R26</f>
        <v>27.9</v>
      </c>
      <c r="M6" s="812">
        <f>'A22'!S26</f>
        <v>26.554027777777776</v>
      </c>
      <c r="N6" s="812">
        <f>'A22'!U26</f>
        <v>22.958333333333332</v>
      </c>
      <c r="O6" s="812">
        <f>'A22'!V26</f>
        <v>14.194444444444445</v>
      </c>
    </row>
    <row r="7" spans="1:15">
      <c r="A7" s="794">
        <f t="shared" si="0"/>
        <v>1983</v>
      </c>
      <c r="B7" s="812">
        <f>'A22'!B27</f>
        <v>22.333333333333336</v>
      </c>
      <c r="C7" s="812">
        <f>'A22'!D27</f>
        <v>43.611111111111114</v>
      </c>
      <c r="D7" s="812">
        <f>'A22'!E27</f>
        <v>19.249999999999996</v>
      </c>
      <c r="E7" s="812">
        <f>'A22'!F27</f>
        <v>56.2</v>
      </c>
      <c r="F7" s="812">
        <f>'A22'!G27</f>
        <v>25.2</v>
      </c>
      <c r="G7" s="812">
        <f>'A22'!H27</f>
        <v>30.599999999999998</v>
      </c>
      <c r="H7" s="812">
        <f>'A22'!I27</f>
        <v>28.999999999999996</v>
      </c>
      <c r="I7" s="812">
        <f>'A22'!L27</f>
        <v>0.52777777777777779</v>
      </c>
      <c r="J7" s="812">
        <f>'A22'!N27</f>
        <v>47.361111111111114</v>
      </c>
      <c r="K7" s="812">
        <f>'A22'!P27</f>
        <v>28.999999999999996</v>
      </c>
      <c r="L7" s="812">
        <f>'A22'!R27</f>
        <v>27.9</v>
      </c>
      <c r="M7" s="812">
        <f>'A22'!S27</f>
        <v>27.97527777777778</v>
      </c>
      <c r="N7" s="812">
        <f>'A22'!U27</f>
        <v>21.722222222222225</v>
      </c>
      <c r="O7" s="812">
        <f>'A22'!V27</f>
        <v>13.819444444444443</v>
      </c>
    </row>
    <row r="8" spans="1:15">
      <c r="A8" s="794">
        <f t="shared" si="0"/>
        <v>1984</v>
      </c>
      <c r="B8" s="812">
        <f>'A22'!B28</f>
        <v>22.916666666666668</v>
      </c>
      <c r="C8" s="812">
        <f>'A22'!D28</f>
        <v>43.361111111111114</v>
      </c>
      <c r="D8" s="812">
        <f>'A22'!E28</f>
        <v>19.249999999999996</v>
      </c>
      <c r="E8" s="812">
        <f>'A22'!F28</f>
        <v>54.650000000000006</v>
      </c>
      <c r="F8" s="812">
        <f>'A22'!G28</f>
        <v>29.799999999999997</v>
      </c>
      <c r="G8" s="812">
        <f>'A22'!H28</f>
        <v>32.49444444444444</v>
      </c>
      <c r="H8" s="812">
        <f>'A22'!I28</f>
        <v>28.638888888888886</v>
      </c>
      <c r="I8" s="812">
        <f>'A22'!L28</f>
        <v>0.45833333333333337</v>
      </c>
      <c r="J8" s="812">
        <f>'A22'!N28</f>
        <v>51</v>
      </c>
      <c r="K8" s="812">
        <f>'A22'!P28</f>
        <v>33.916666666666671</v>
      </c>
      <c r="L8" s="812">
        <f>'A22'!R28</f>
        <v>31.158333333333331</v>
      </c>
      <c r="M8" s="812">
        <f>'A22'!S28</f>
        <v>27.950138888888894</v>
      </c>
      <c r="N8" s="812">
        <f>'A22'!U28</f>
        <v>21.229166666666668</v>
      </c>
      <c r="O8" s="812">
        <f>'A22'!V28</f>
        <v>14.25</v>
      </c>
    </row>
    <row r="9" spans="1:15">
      <c r="A9" s="794">
        <f t="shared" si="0"/>
        <v>1985</v>
      </c>
      <c r="B9" s="812">
        <f>'A22'!B29</f>
        <v>23.5</v>
      </c>
      <c r="C9" s="812">
        <f>'A22'!D29</f>
        <v>43.111111111111114</v>
      </c>
      <c r="D9" s="812">
        <f>'A22'!E29</f>
        <v>19.249999999999996</v>
      </c>
      <c r="E9" s="812">
        <f>'A22'!F29</f>
        <v>53.1</v>
      </c>
      <c r="F9" s="812">
        <f>'A22'!G29</f>
        <v>34.4</v>
      </c>
      <c r="G9" s="812">
        <f>'A22'!H29</f>
        <v>34.388888888888886</v>
      </c>
      <c r="H9" s="812">
        <f>'A22'!I29</f>
        <v>28.277777777777779</v>
      </c>
      <c r="I9" s="812">
        <f>'A22'!L29</f>
        <v>0.3888888888888889</v>
      </c>
      <c r="J9" s="812">
        <f>'A22'!N29</f>
        <v>54.638888888888879</v>
      </c>
      <c r="K9" s="812">
        <f>'A22'!P29</f>
        <v>38.833333333333343</v>
      </c>
      <c r="L9" s="812">
        <f>'A22'!R29</f>
        <v>34.416666666666664</v>
      </c>
      <c r="M9" s="812">
        <f>'A22'!S29</f>
        <v>27.925000000000004</v>
      </c>
      <c r="N9" s="812">
        <f>'A22'!U29</f>
        <v>20.736111111111111</v>
      </c>
      <c r="O9" s="812">
        <f>'A22'!V29</f>
        <v>14.680555555555555</v>
      </c>
    </row>
    <row r="10" spans="1:15">
      <c r="A10" s="794">
        <f t="shared" si="0"/>
        <v>1986</v>
      </c>
      <c r="B10" s="812">
        <f>'A22'!B30</f>
        <v>24</v>
      </c>
      <c r="C10" s="812">
        <f>'A22'!D30</f>
        <v>42.805555555555557</v>
      </c>
      <c r="D10" s="812">
        <f>'A22'!E30</f>
        <v>19.249999999999996</v>
      </c>
      <c r="E10" s="812">
        <f>'A22'!F30</f>
        <v>51.25</v>
      </c>
      <c r="F10" s="812">
        <f>'A22'!G30</f>
        <v>35.150000000000006</v>
      </c>
      <c r="G10" s="812">
        <f>'A22'!H30</f>
        <v>36.013888888888886</v>
      </c>
      <c r="H10" s="812">
        <f>'A22'!I30</f>
        <v>27.916666666666668</v>
      </c>
      <c r="I10" s="812">
        <f>'A22'!L30</f>
        <v>0.36805555555555558</v>
      </c>
      <c r="J10" s="812">
        <f>'A22'!N30</f>
        <v>55.672384290764001</v>
      </c>
      <c r="K10" s="812">
        <f>'A22'!P30</f>
        <v>38.833333333333343</v>
      </c>
      <c r="L10" s="812">
        <f>'A22'!R30</f>
        <v>34.125</v>
      </c>
      <c r="M10" s="812">
        <f>'A22'!S30</f>
        <v>28.71756944444445</v>
      </c>
      <c r="N10" s="812">
        <f>'A22'!U30</f>
        <v>19.673611111111111</v>
      </c>
      <c r="O10" s="812">
        <f>'A22'!V30</f>
        <v>13</v>
      </c>
    </row>
    <row r="11" spans="1:15">
      <c r="A11" s="794">
        <f t="shared" si="0"/>
        <v>1987</v>
      </c>
      <c r="B11" s="812">
        <f>'A22'!B31</f>
        <v>24.5</v>
      </c>
      <c r="C11" s="812">
        <f>'A22'!D31</f>
        <v>42.500000000000007</v>
      </c>
      <c r="D11" s="812">
        <f>'A22'!E31</f>
        <v>19.249999999999996</v>
      </c>
      <c r="E11" s="812">
        <f>'A22'!F31</f>
        <v>49.4</v>
      </c>
      <c r="F11" s="812">
        <f>'A22'!G31</f>
        <v>35.900000000000006</v>
      </c>
      <c r="G11" s="812">
        <f>'A22'!H31</f>
        <v>37.638888888888886</v>
      </c>
      <c r="H11" s="812">
        <f>'A22'!I31</f>
        <v>27.555555555555557</v>
      </c>
      <c r="I11" s="812">
        <f>'A22'!L31</f>
        <v>0.34722222222222221</v>
      </c>
      <c r="J11" s="812">
        <f>'A22'!N31</f>
        <v>56.705879692639115</v>
      </c>
      <c r="K11" s="812">
        <f>'A22'!P31</f>
        <v>38.833333333333343</v>
      </c>
      <c r="L11" s="812">
        <f>'A22'!R31</f>
        <v>33.833333333333329</v>
      </c>
      <c r="M11" s="812">
        <f>'A22'!S31</f>
        <v>29.510138888888893</v>
      </c>
      <c r="N11" s="812">
        <f>'A22'!U31</f>
        <v>18.611111111111111</v>
      </c>
      <c r="O11" s="812">
        <f>'A22'!V31</f>
        <v>11.319444444444443</v>
      </c>
    </row>
    <row r="12" spans="1:15">
      <c r="A12" s="794">
        <f t="shared" si="0"/>
        <v>1988</v>
      </c>
      <c r="B12" s="812">
        <f>'A22'!B32</f>
        <v>24.513888888888889</v>
      </c>
      <c r="C12" s="812">
        <f>'A22'!D32</f>
        <v>42.305555555555557</v>
      </c>
      <c r="D12" s="812">
        <f>'A22'!E32</f>
        <v>19.249999999999996</v>
      </c>
      <c r="E12" s="812">
        <f>'A22'!F32</f>
        <v>50.45</v>
      </c>
      <c r="F12" s="812">
        <f>'A22'!G32</f>
        <v>34.900000000000006</v>
      </c>
      <c r="G12" s="812">
        <f>'A22'!H32</f>
        <v>37.291666666666664</v>
      </c>
      <c r="H12" s="812">
        <f>'A22'!I32</f>
        <v>27.611111111111114</v>
      </c>
      <c r="I12" s="812">
        <f>'A22'!L32</f>
        <v>1.5138888888888891</v>
      </c>
      <c r="J12" s="812">
        <f>'A22'!N32</f>
        <v>56.03185235457827</v>
      </c>
      <c r="K12" s="812">
        <f>'A22'!P32</f>
        <v>38.833333333333343</v>
      </c>
      <c r="L12" s="812">
        <f>'A22'!R32</f>
        <v>33.833333333333329</v>
      </c>
      <c r="M12" s="812">
        <f>'A22'!S32</f>
        <v>29.214513888888888</v>
      </c>
      <c r="N12" s="812">
        <f>'A22'!U32</f>
        <v>18.111111111111111</v>
      </c>
      <c r="O12" s="812">
        <f>'A22'!V32</f>
        <v>11.347222222222221</v>
      </c>
    </row>
    <row r="13" spans="1:15">
      <c r="A13" s="794">
        <f t="shared" si="0"/>
        <v>1989</v>
      </c>
      <c r="B13" s="812">
        <f>'A22'!B33</f>
        <v>24.527777777777779</v>
      </c>
      <c r="C13" s="812">
        <f>'A22'!D33</f>
        <v>42.111111111111107</v>
      </c>
      <c r="D13" s="812">
        <f>'A22'!E33</f>
        <v>19.249999999999996</v>
      </c>
      <c r="E13" s="812">
        <f>'A22'!F33</f>
        <v>51.500000000000014</v>
      </c>
      <c r="F13" s="812">
        <f>'A22'!G33</f>
        <v>33.9</v>
      </c>
      <c r="G13" s="812">
        <f>'A22'!H33</f>
        <v>36.944444444444443</v>
      </c>
      <c r="H13" s="812">
        <f>'A22'!I33</f>
        <v>27.666666666666668</v>
      </c>
      <c r="I13" s="812">
        <f>'A22'!L33</f>
        <v>2.6805555555555558</v>
      </c>
      <c r="J13" s="812">
        <f>'A22'!N33</f>
        <v>55.357825016517424</v>
      </c>
      <c r="K13" s="812">
        <f>'A22'!P33</f>
        <v>38.833333333333343</v>
      </c>
      <c r="L13" s="812">
        <f>'A22'!R33</f>
        <v>33.833333333333329</v>
      </c>
      <c r="M13" s="812">
        <f>'A22'!S33</f>
        <v>28.918888888888887</v>
      </c>
      <c r="N13" s="812">
        <f>'A22'!U33</f>
        <v>17.611111111111111</v>
      </c>
      <c r="O13" s="812">
        <f>'A22'!V33</f>
        <v>11.374999999999998</v>
      </c>
    </row>
    <row r="14" spans="1:15">
      <c r="A14" s="794">
        <f t="shared" si="0"/>
        <v>1990</v>
      </c>
      <c r="B14" s="812">
        <f>'A22'!B34</f>
        <v>25.506944444444443</v>
      </c>
      <c r="C14" s="812">
        <f>'A22'!D34</f>
        <v>41.833333333333329</v>
      </c>
      <c r="D14" s="812">
        <f>'A22'!E34</f>
        <v>19.249999999999996</v>
      </c>
      <c r="E14" s="812">
        <f>'A22'!F34</f>
        <v>51.7</v>
      </c>
      <c r="F14" s="812">
        <f>'A22'!G34</f>
        <v>36.349999999999994</v>
      </c>
      <c r="G14" s="812">
        <f>'A22'!H34</f>
        <v>37.263888888888886</v>
      </c>
      <c r="H14" s="812">
        <f>'A22'!I34</f>
        <v>28.222222222222221</v>
      </c>
      <c r="I14" s="812">
        <f>'A22'!L34</f>
        <v>2.5902777777777777</v>
      </c>
      <c r="J14" s="812">
        <f>'A22'!N34</f>
        <v>54.255148728295438</v>
      </c>
      <c r="K14" s="812">
        <f>'A22'!P34</f>
        <v>38.833333333333343</v>
      </c>
      <c r="L14" s="812">
        <f>'A22'!R34</f>
        <v>33.666666666666664</v>
      </c>
      <c r="M14" s="812">
        <f>'A22'!S34</f>
        <v>29.158333333333335</v>
      </c>
      <c r="N14" s="812">
        <f>'A22'!U34</f>
        <v>17.694444444444443</v>
      </c>
      <c r="O14" s="812">
        <f>'A22'!V34</f>
        <v>11.236111111111111</v>
      </c>
    </row>
    <row r="15" spans="1:15">
      <c r="A15" s="794">
        <f t="shared" si="0"/>
        <v>1991</v>
      </c>
      <c r="B15" s="812">
        <f>'A22'!B35</f>
        <v>26.486111111111111</v>
      </c>
      <c r="C15" s="812">
        <f>'A22'!D35</f>
        <v>41.55555555555555</v>
      </c>
      <c r="D15" s="812">
        <f>'A22'!E35</f>
        <v>19.249999999999996</v>
      </c>
      <c r="E15" s="812">
        <f>'A22'!F35</f>
        <v>51.9</v>
      </c>
      <c r="F15" s="812">
        <f>'A22'!G35</f>
        <v>38.799999999999997</v>
      </c>
      <c r="G15" s="812">
        <f>'A22'!H35</f>
        <v>37.583333333333329</v>
      </c>
      <c r="H15" s="812">
        <f>'A22'!I35</f>
        <v>28.777777777777775</v>
      </c>
      <c r="I15" s="812">
        <f>'A22'!L35</f>
        <v>2.5</v>
      </c>
      <c r="J15" s="812">
        <f>'A22'!N35</f>
        <v>53.15247244007346</v>
      </c>
      <c r="K15" s="812">
        <f>'A22'!P35</f>
        <v>38.833333333333343</v>
      </c>
      <c r="L15" s="812">
        <f>'A22'!R35</f>
        <v>33.5</v>
      </c>
      <c r="M15" s="812">
        <f>'A22'!S35</f>
        <v>29.397777777777783</v>
      </c>
      <c r="N15" s="812">
        <f>'A22'!U35</f>
        <v>17.777777777777779</v>
      </c>
      <c r="O15" s="812">
        <f>'A22'!V35</f>
        <v>11.097222222222221</v>
      </c>
    </row>
    <row r="16" spans="1:15">
      <c r="A16" s="794">
        <f t="shared" si="0"/>
        <v>1992</v>
      </c>
      <c r="B16" s="812">
        <f>'A22'!B36</f>
        <v>26.826388888888893</v>
      </c>
      <c r="C16" s="812">
        <f>'A22'!D36</f>
        <v>40.972222222222214</v>
      </c>
      <c r="D16" s="812">
        <f>'A22'!E36</f>
        <v>19.249999999999996</v>
      </c>
      <c r="E16" s="812">
        <f>'A22'!F36</f>
        <v>51.587277236444763</v>
      </c>
      <c r="F16" s="812">
        <f>'A22'!G36</f>
        <v>38.599838251454457</v>
      </c>
      <c r="G16" s="812">
        <f>'A22'!H36</f>
        <v>37.638888888888886</v>
      </c>
      <c r="H16" s="812">
        <f>'A22'!I36</f>
        <v>28.277777777777779</v>
      </c>
      <c r="I16" s="812">
        <f>'A22'!L36</f>
        <v>9.6</v>
      </c>
      <c r="J16" s="812">
        <f>'A22'!N36</f>
        <v>52.966102708443245</v>
      </c>
      <c r="K16" s="812">
        <f>'A22'!P36</f>
        <v>38.833333333333343</v>
      </c>
      <c r="L16" s="812">
        <f>'A22'!R36</f>
        <v>32.583333333333329</v>
      </c>
      <c r="M16" s="812">
        <f>'A22'!S36</f>
        <v>28.879907407407408</v>
      </c>
      <c r="N16" s="812">
        <f>'A22'!U36</f>
        <v>18.138888888888886</v>
      </c>
      <c r="O16" s="812">
        <f>'A22'!V36</f>
        <v>11.493055555555555</v>
      </c>
    </row>
    <row r="17" spans="1:15">
      <c r="A17" s="794">
        <f t="shared" si="0"/>
        <v>1993</v>
      </c>
      <c r="B17" s="812">
        <f>'A22'!B37</f>
        <v>27.166666666666671</v>
      </c>
      <c r="C17" s="812">
        <f>'A22'!D37</f>
        <v>40.388888888888879</v>
      </c>
      <c r="D17" s="812">
        <f>'A22'!E37</f>
        <v>19.249999999999996</v>
      </c>
      <c r="E17" s="812">
        <f>'A22'!F37</f>
        <v>51.274554472889534</v>
      </c>
      <c r="F17" s="812">
        <f>'A22'!G37</f>
        <v>38.399676502908925</v>
      </c>
      <c r="G17" s="812">
        <f>'A22'!H37</f>
        <v>37.69444444444445</v>
      </c>
      <c r="H17" s="812">
        <f>'A22'!I37</f>
        <v>27.777777777777779</v>
      </c>
      <c r="I17" s="812">
        <f>'A22'!L37</f>
        <v>16.7</v>
      </c>
      <c r="J17" s="812">
        <f>'A22'!N37</f>
        <v>52.779732976813023</v>
      </c>
      <c r="K17" s="812">
        <f>'A22'!P37</f>
        <v>38.833333333333336</v>
      </c>
      <c r="L17" s="812">
        <f>'A22'!R37</f>
        <v>31.666666666666664</v>
      </c>
      <c r="M17" s="812">
        <f>'A22'!S37</f>
        <v>28.362037037037034</v>
      </c>
      <c r="N17" s="812">
        <f>'A22'!U37</f>
        <v>18.499999999999996</v>
      </c>
      <c r="O17" s="812">
        <f>'A22'!V37</f>
        <v>11.888888888888889</v>
      </c>
    </row>
    <row r="18" spans="1:15">
      <c r="A18" s="794">
        <f t="shared" si="0"/>
        <v>1994</v>
      </c>
      <c r="B18" s="812">
        <f>'A22'!B38</f>
        <v>27.090277777777779</v>
      </c>
      <c r="C18" s="812">
        <f>'A22'!D38</f>
        <v>39.55555555555555</v>
      </c>
      <c r="D18" s="812">
        <f>'A22'!E38</f>
        <v>19.249999999999996</v>
      </c>
      <c r="E18" s="812">
        <f>'A22'!F38</f>
        <v>58.109310465520274</v>
      </c>
      <c r="F18" s="812">
        <f>'A22'!G38</f>
        <v>37.089660857242137</v>
      </c>
      <c r="G18" s="812">
        <f>'A22'!H38</f>
        <v>37.562500000000007</v>
      </c>
      <c r="H18" s="812">
        <f>'A22'!I38</f>
        <v>27.056623055555555</v>
      </c>
      <c r="I18" s="812">
        <f>'A22'!L38</f>
        <v>18</v>
      </c>
      <c r="J18" s="812">
        <f>'A22'!N38</f>
        <v>52.519551564908603</v>
      </c>
      <c r="K18" s="812">
        <f>'A22'!P38</f>
        <v>38.833333333333336</v>
      </c>
      <c r="L18" s="812">
        <f>'A22'!R38</f>
        <v>35.352548707646307</v>
      </c>
      <c r="M18" s="812">
        <f>'A22'!S38</f>
        <v>27.618935185185183</v>
      </c>
      <c r="N18" s="812">
        <f>'A22'!U38</f>
        <v>18.124999999999996</v>
      </c>
      <c r="O18" s="812">
        <f>'A22'!V38</f>
        <v>11.875</v>
      </c>
    </row>
    <row r="19" spans="1:15">
      <c r="A19" s="794">
        <f t="shared" si="0"/>
        <v>1995</v>
      </c>
      <c r="B19" s="812">
        <f>'A22'!B39</f>
        <v>27.013888888888886</v>
      </c>
      <c r="C19" s="812">
        <f>'A22'!D39</f>
        <v>38.722222222222221</v>
      </c>
      <c r="D19" s="812">
        <f>'A22'!E39</f>
        <v>19.249999999999996</v>
      </c>
      <c r="E19" s="812">
        <f>'A22'!F39</f>
        <v>64.944066458151013</v>
      </c>
      <c r="F19" s="812">
        <f>'A22'!G39</f>
        <v>35.779645211575343</v>
      </c>
      <c r="G19" s="812">
        <f>'A22'!H39</f>
        <v>37.430555555555564</v>
      </c>
      <c r="H19" s="812">
        <f>'A22'!I39</f>
        <v>26.335468333333335</v>
      </c>
      <c r="I19" s="812">
        <f>'A22'!L39</f>
        <v>19.3</v>
      </c>
      <c r="J19" s="812">
        <f>'A22'!N39</f>
        <v>52.259370153004184</v>
      </c>
      <c r="K19" s="812">
        <f>'A22'!P39</f>
        <v>38.833333333333336</v>
      </c>
      <c r="L19" s="812">
        <f>'A22'!R39</f>
        <v>39.038430748625942</v>
      </c>
      <c r="M19" s="812">
        <f>'A22'!S39</f>
        <v>26.875833333333333</v>
      </c>
      <c r="N19" s="812">
        <f>'A22'!U39</f>
        <v>17.749999999999996</v>
      </c>
      <c r="O19" s="812">
        <f>'A22'!V39</f>
        <v>11.861111111111109</v>
      </c>
    </row>
    <row r="20" spans="1:15">
      <c r="A20" s="794">
        <f t="shared" si="0"/>
        <v>1996</v>
      </c>
      <c r="B20" s="812">
        <f>'A22'!B40</f>
        <v>26.763888888888886</v>
      </c>
      <c r="C20" s="812">
        <f>'A22'!D40</f>
        <v>39.194444444444443</v>
      </c>
      <c r="D20" s="812">
        <f>'A22'!E40</f>
        <v>17.083333333333332</v>
      </c>
      <c r="E20" s="812">
        <f>'A22'!F40</f>
        <v>63.713812611358982</v>
      </c>
      <c r="F20" s="812">
        <f>'A22'!G40</f>
        <v>34.997332330223472</v>
      </c>
      <c r="G20" s="812">
        <f>'A22'!H40</f>
        <v>36.972222222222229</v>
      </c>
      <c r="H20" s="812">
        <f>'A22'!I40</f>
        <v>26.013718333333333</v>
      </c>
      <c r="I20" s="812">
        <f>'A22'!L40</f>
        <v>18.649999999999999</v>
      </c>
      <c r="J20" s="812">
        <f>'A22'!N40</f>
        <v>52.209566380411943</v>
      </c>
      <c r="K20" s="812">
        <f>'A22'!P40</f>
        <v>38.708333333333329</v>
      </c>
      <c r="L20" s="812">
        <f>'A22'!R40</f>
        <v>38.844100228828452</v>
      </c>
      <c r="M20" s="812">
        <f>'A22'!S40</f>
        <v>26.898730569134187</v>
      </c>
      <c r="N20" s="812">
        <f>'A22'!U40</f>
        <v>18.048611111111107</v>
      </c>
      <c r="O20" s="812">
        <f>'A22'!V40</f>
        <v>12.875</v>
      </c>
    </row>
    <row r="21" spans="1:15">
      <c r="A21" s="794">
        <f t="shared" si="0"/>
        <v>1997</v>
      </c>
      <c r="B21" s="812">
        <f>'A22'!B41</f>
        <v>26.513888888888886</v>
      </c>
      <c r="C21" s="812">
        <f>'A22'!D41</f>
        <v>39.666666666666664</v>
      </c>
      <c r="D21" s="812">
        <f>'A22'!E41</f>
        <v>14.916666666666668</v>
      </c>
      <c r="E21" s="812">
        <f>'A22'!F41</f>
        <v>62.483558764566951</v>
      </c>
      <c r="F21" s="812">
        <f>'A22'!G41</f>
        <v>34.215019448871601</v>
      </c>
      <c r="G21" s="812">
        <f>'A22'!H41</f>
        <v>36.513888888888893</v>
      </c>
      <c r="H21" s="812">
        <f>'A22'!I41</f>
        <v>25.691968333333332</v>
      </c>
      <c r="I21" s="812">
        <f>'A22'!L41</f>
        <v>18</v>
      </c>
      <c r="J21" s="812">
        <f>'A22'!N41</f>
        <v>52.159762607819701</v>
      </c>
      <c r="K21" s="812">
        <f>'A22'!P41</f>
        <v>38.583333333333329</v>
      </c>
      <c r="L21" s="812">
        <f>'A22'!R41</f>
        <v>38.649769709030956</v>
      </c>
      <c r="M21" s="812">
        <f>'A22'!S41</f>
        <v>26.921627804935039</v>
      </c>
      <c r="N21" s="812">
        <f>'A22'!U41</f>
        <v>18.347222222222221</v>
      </c>
      <c r="O21" s="812">
        <f>'A22'!V41</f>
        <v>13.888888888888889</v>
      </c>
    </row>
    <row r="22" spans="1:15">
      <c r="A22" s="794">
        <f t="shared" si="0"/>
        <v>1998</v>
      </c>
      <c r="B22" s="812">
        <f>'A22'!B42</f>
        <v>25.689390046366587</v>
      </c>
      <c r="C22" s="812">
        <f>'A22'!D42</f>
        <v>39.333333333333336</v>
      </c>
      <c r="D22" s="812">
        <f>'A22'!E42</f>
        <v>15.125000000000002</v>
      </c>
      <c r="E22" s="812">
        <f>'A22'!F42</f>
        <v>61.775503114545721</v>
      </c>
      <c r="F22" s="812">
        <f>'A22'!G42</f>
        <v>33.864263683108646</v>
      </c>
      <c r="G22" s="812">
        <f>'A22'!H42</f>
        <v>36.729166666666671</v>
      </c>
      <c r="H22" s="812">
        <f>'A22'!I42</f>
        <v>26.191073611111115</v>
      </c>
      <c r="I22" s="812">
        <f>'A22'!L42</f>
        <v>26.229166666666661</v>
      </c>
      <c r="J22" s="812">
        <f>'A22'!N42</f>
        <v>52.168336088272198</v>
      </c>
      <c r="K22" s="812">
        <f>'A22'!P42</f>
        <v>39.958333333333329</v>
      </c>
      <c r="L22" s="812">
        <f>'A22'!R42</f>
        <v>38.216122325754156</v>
      </c>
      <c r="M22" s="812">
        <f>'A22'!S42</f>
        <v>25.622410793203489</v>
      </c>
      <c r="N22" s="812">
        <f>'A22'!U42</f>
        <v>17.472222222222221</v>
      </c>
      <c r="O22" s="812">
        <f>'A22'!V42</f>
        <v>13.722222222222221</v>
      </c>
    </row>
    <row r="23" spans="1:15">
      <c r="A23" s="794">
        <f t="shared" si="0"/>
        <v>1999</v>
      </c>
      <c r="B23" s="812">
        <f>'A22'!B43</f>
        <v>24.864891203844287</v>
      </c>
      <c r="C23" s="812">
        <f>'A22'!D43</f>
        <v>39.000000000000007</v>
      </c>
      <c r="D23" s="812">
        <f>'A22'!E43</f>
        <v>15.333333333333336</v>
      </c>
      <c r="E23" s="812">
        <f>'A22'!F43</f>
        <v>61.067447464524491</v>
      </c>
      <c r="F23" s="812">
        <f>'A22'!G43</f>
        <v>33.513507917345692</v>
      </c>
      <c r="G23" s="812">
        <f>'A22'!H43</f>
        <v>36.944444444444443</v>
      </c>
      <c r="H23" s="812">
        <f>'A22'!I43</f>
        <v>26.690178888888894</v>
      </c>
      <c r="I23" s="812">
        <f>'A22'!L43</f>
        <v>34.458333333333321</v>
      </c>
      <c r="J23" s="812">
        <f>'A22'!N43</f>
        <v>52.176909568724696</v>
      </c>
      <c r="K23" s="812">
        <f>'A22'!P43</f>
        <v>41.333333333333336</v>
      </c>
      <c r="L23" s="812">
        <f>'A22'!R43</f>
        <v>37.782474942477357</v>
      </c>
      <c r="M23" s="812">
        <f>'A22'!S43</f>
        <v>24.323193781471939</v>
      </c>
      <c r="N23" s="812">
        <f>'A22'!U43</f>
        <v>16.597222222222221</v>
      </c>
      <c r="O23" s="812">
        <f>'A22'!V43</f>
        <v>13.555555555555554</v>
      </c>
    </row>
    <row r="24" spans="1:15">
      <c r="A24" s="794">
        <f t="shared" si="0"/>
        <v>2000</v>
      </c>
      <c r="B24" s="812">
        <f>'A22'!B44</f>
        <v>24.688407030398604</v>
      </c>
      <c r="C24" s="812">
        <f>'A22'!D44</f>
        <v>38.744238025559959</v>
      </c>
      <c r="D24" s="812">
        <f>'A22'!E44</f>
        <v>15.310850076207405</v>
      </c>
      <c r="E24" s="812">
        <f>'A22'!F44</f>
        <v>55.978618690115205</v>
      </c>
      <c r="F24" s="812">
        <f>'A22'!G44</f>
        <v>34.190679554341251</v>
      </c>
      <c r="G24" s="812">
        <f>'A22'!H44</f>
        <v>40.236240650284401</v>
      </c>
      <c r="H24" s="812">
        <f>'A22'!I44</f>
        <v>28.048790571829578</v>
      </c>
      <c r="I24" s="812">
        <f>'A22'!L44</f>
        <v>34.301487853541772</v>
      </c>
      <c r="J24" s="812">
        <f>'A22'!N44</f>
        <v>52.520519782815796</v>
      </c>
      <c r="K24" s="812">
        <f>'A22'!P44</f>
        <v>42.117805612844279</v>
      </c>
      <c r="L24" s="812">
        <f>'A22'!R44</f>
        <v>37.120860500916024</v>
      </c>
      <c r="M24" s="812">
        <f>'A22'!S44</f>
        <v>23.971660944682284</v>
      </c>
      <c r="N24" s="812">
        <f>'A22'!U44</f>
        <v>14.867311480516287</v>
      </c>
      <c r="O24" s="812">
        <f>'A22'!V44</f>
        <v>13.528969193206253</v>
      </c>
    </row>
    <row r="25" spans="1:15">
      <c r="A25" s="794">
        <f t="shared" si="0"/>
        <v>2001</v>
      </c>
      <c r="B25" s="812">
        <f>'A22'!B45</f>
        <v>24.511922856952921</v>
      </c>
      <c r="C25" s="812">
        <f>'A22'!D45</f>
        <v>38.48847605111991</v>
      </c>
      <c r="D25" s="812">
        <f>'A22'!E45</f>
        <v>15.288366819081473</v>
      </c>
      <c r="E25" s="812">
        <f>'A22'!F45</f>
        <v>50.889789915705919</v>
      </c>
      <c r="F25" s="812">
        <f>'A22'!G45</f>
        <v>34.867851191336811</v>
      </c>
      <c r="G25" s="812">
        <f>'A22'!H45</f>
        <v>43.528036856124359</v>
      </c>
      <c r="H25" s="812">
        <f>'A22'!I45</f>
        <v>29.407402254770265</v>
      </c>
      <c r="I25" s="812">
        <f>'A22'!L45</f>
        <v>34.144642373750223</v>
      </c>
      <c r="J25" s="812">
        <f>'A22'!N45</f>
        <v>52.864129996906904</v>
      </c>
      <c r="K25" s="812">
        <f>'A22'!P45</f>
        <v>42.902277892355215</v>
      </c>
      <c r="L25" s="812">
        <f>'A22'!R45</f>
        <v>36.459246059354697</v>
      </c>
      <c r="M25" s="812">
        <f>'A22'!S45</f>
        <v>23.620128107892629</v>
      </c>
      <c r="N25" s="812">
        <f>'A22'!U45</f>
        <v>13.137400738810353</v>
      </c>
      <c r="O25" s="812">
        <f>'A22'!V45</f>
        <v>13.502382830856952</v>
      </c>
    </row>
    <row r="26" spans="1:15">
      <c r="A26" s="794">
        <f t="shared" si="0"/>
        <v>2002</v>
      </c>
      <c r="B26" s="812">
        <f>'A22'!B46</f>
        <v>23.499062292614582</v>
      </c>
      <c r="C26" s="812">
        <f>'A22'!D46</f>
        <v>40.320032212809025</v>
      </c>
      <c r="D26" s="812">
        <f>'A22'!E46</f>
        <v>15.179950722673594</v>
      </c>
      <c r="E26" s="812">
        <f>'A22'!F46</f>
        <v>50.21364741313478</v>
      </c>
      <c r="F26" s="812">
        <f>'A22'!G46</f>
        <v>35.353484916289418</v>
      </c>
      <c r="G26" s="812">
        <f>'A22'!H46</f>
        <v>41.463923398559459</v>
      </c>
      <c r="H26" s="812">
        <f>'A22'!I46</f>
        <v>29.19825053781301</v>
      </c>
      <c r="I26" s="812">
        <f>'A22'!L46</f>
        <v>33.934314621600222</v>
      </c>
      <c r="J26" s="812">
        <f>'A22'!N46</f>
        <v>52.751381543241024</v>
      </c>
      <c r="K26" s="812">
        <f>'A22'!P46</f>
        <v>38.204830613665614</v>
      </c>
      <c r="L26" s="812">
        <f>'A22'!R46</f>
        <v>36.214674520140363</v>
      </c>
      <c r="M26" s="812">
        <f>'A22'!S46</f>
        <v>24.052009236284356</v>
      </c>
      <c r="N26" s="812">
        <f>'A22'!U46</f>
        <v>12.976154373599302</v>
      </c>
      <c r="O26" s="812">
        <f>'A22'!V46</f>
        <v>13.689838825620118</v>
      </c>
    </row>
    <row r="27" spans="1:15">
      <c r="A27" s="794">
        <f t="shared" si="0"/>
        <v>2003</v>
      </c>
      <c r="B27" s="812">
        <f>'A22'!B47</f>
        <v>22.486201728276242</v>
      </c>
      <c r="C27" s="812">
        <f>'A22'!D47</f>
        <v>42.151588374498147</v>
      </c>
      <c r="D27" s="812">
        <f>'A22'!E47</f>
        <v>15.071534626265715</v>
      </c>
      <c r="E27" s="812">
        <f>'A22'!F47</f>
        <v>49.537504910563648</v>
      </c>
      <c r="F27" s="812">
        <f>'A22'!G47</f>
        <v>35.839118641242017</v>
      </c>
      <c r="G27" s="812">
        <f>'A22'!H47</f>
        <v>39.399809940994565</v>
      </c>
      <c r="H27" s="812">
        <f>'A22'!I47</f>
        <v>28.989098820855759</v>
      </c>
      <c r="I27" s="812">
        <f>'A22'!L47</f>
        <v>33.723986869450215</v>
      </c>
      <c r="J27" s="812">
        <f>'A22'!N47</f>
        <v>52.638633089575151</v>
      </c>
      <c r="K27" s="812">
        <f>'A22'!P47</f>
        <v>33.507383334976012</v>
      </c>
      <c r="L27" s="812">
        <f>'A22'!R47</f>
        <v>35.970102980926036</v>
      </c>
      <c r="M27" s="812">
        <f>'A22'!S47</f>
        <v>24.483890364676082</v>
      </c>
      <c r="N27" s="812">
        <f>'A22'!U47</f>
        <v>12.814908008388251</v>
      </c>
      <c r="O27" s="812">
        <f>'A22'!V47</f>
        <v>13.877294820383284</v>
      </c>
    </row>
    <row r="28" spans="1:15">
      <c r="A28" s="794">
        <f t="shared" si="0"/>
        <v>2004</v>
      </c>
      <c r="B28" s="812">
        <f>'A22'!B48</f>
        <v>22.306884025755629</v>
      </c>
      <c r="C28" s="812">
        <f>'A22'!D48</f>
        <v>41.507738579027709</v>
      </c>
      <c r="D28" s="812">
        <f>'A22'!E48</f>
        <v>13.403398460311696</v>
      </c>
      <c r="E28" s="812">
        <f>'A22'!F48</f>
        <v>49.216777012284737</v>
      </c>
      <c r="F28" s="812">
        <f>'A22'!G48</f>
        <v>35.545240759509468</v>
      </c>
      <c r="G28" s="812">
        <f>'A22'!H48</f>
        <v>39.2025000569705</v>
      </c>
      <c r="H28" s="812">
        <f>'A22'!I48</f>
        <v>26.580062974651923</v>
      </c>
      <c r="I28" s="812">
        <f>'A22'!L48</f>
        <v>33.1133012328105</v>
      </c>
      <c r="J28" s="812">
        <f>'A22'!N48</f>
        <v>43.981965885125945</v>
      </c>
      <c r="K28" s="812">
        <f>'A22'!P48</f>
        <v>33.551695836274703</v>
      </c>
      <c r="L28" s="812">
        <f>'A22'!R48</f>
        <v>35.970886179910813</v>
      </c>
      <c r="M28" s="812">
        <f>'A22'!S48</f>
        <v>24.138132953701984</v>
      </c>
      <c r="N28" s="812">
        <f>'A22'!U48</f>
        <v>12.582107341576075</v>
      </c>
      <c r="O28" s="812">
        <f>'A22'!V48</f>
        <v>13.679644410740444</v>
      </c>
    </row>
    <row r="29" spans="1:15">
      <c r="A29" s="794">
        <f t="shared" si="0"/>
        <v>2005</v>
      </c>
      <c r="B29" s="812">
        <f>'A22'!B49</f>
        <v>22.127566323235019</v>
      </c>
      <c r="C29" s="812">
        <f>'A22'!D49</f>
        <v>40.863888783557272</v>
      </c>
      <c r="D29" s="812">
        <f>'A22'!E49</f>
        <v>11.735262294357678</v>
      </c>
      <c r="E29" s="812">
        <f>'A22'!F49</f>
        <v>48.896049114005827</v>
      </c>
      <c r="F29" s="812">
        <f>'A22'!G49</f>
        <v>35.251362877776913</v>
      </c>
      <c r="G29" s="812">
        <f>'A22'!H49</f>
        <v>39.005190172946435</v>
      </c>
      <c r="H29" s="812">
        <f>'A22'!I49</f>
        <v>24.171027128448085</v>
      </c>
      <c r="I29" s="812">
        <f>'A22'!L49</f>
        <v>32.502615596170784</v>
      </c>
      <c r="J29" s="812">
        <f>'A22'!N49</f>
        <v>35.325298680676738</v>
      </c>
      <c r="K29" s="812">
        <f>'A22'!P49</f>
        <v>33.596008337573402</v>
      </c>
      <c r="L29" s="812">
        <f>'A22'!R49</f>
        <v>35.971669378895591</v>
      </c>
      <c r="M29" s="812">
        <f>'A22'!S49</f>
        <v>23.792375542727882</v>
      </c>
      <c r="N29" s="812">
        <f>'A22'!U49</f>
        <v>12.349306674763898</v>
      </c>
      <c r="O29" s="812">
        <f>'A22'!V49</f>
        <v>13.481994001097606</v>
      </c>
    </row>
    <row r="30" spans="1:15">
      <c r="A30" s="794">
        <f t="shared" si="0"/>
        <v>2006</v>
      </c>
      <c r="B30" s="812">
        <f>'A22'!B50</f>
        <v>21.161671192515925</v>
      </c>
      <c r="C30" s="812">
        <f>'A22'!D50</f>
        <v>40.456222182763327</v>
      </c>
      <c r="D30" s="812">
        <f>'A22'!E50</f>
        <v>11.692816889072521</v>
      </c>
      <c r="E30" s="812">
        <f>'A22'!F50</f>
        <v>48.292574623679528</v>
      </c>
      <c r="F30" s="812">
        <f>'A22'!G50</f>
        <v>34.673366012039978</v>
      </c>
      <c r="G30" s="812">
        <f>'A22'!H50</f>
        <v>39.013375557046594</v>
      </c>
      <c r="H30" s="812">
        <f>'A22'!I50</f>
        <v>23.923289026818537</v>
      </c>
      <c r="I30" s="812">
        <f>'A22'!L50</f>
        <v>32.089480142222477</v>
      </c>
      <c r="J30" s="812">
        <f>'A22'!N50</f>
        <v>34.623913740306065</v>
      </c>
      <c r="K30" s="812">
        <f>'A22'!P50</f>
        <v>33.577567956576154</v>
      </c>
      <c r="L30" s="812">
        <f>'A22'!R50</f>
        <v>35.930503007039235</v>
      </c>
      <c r="M30" s="812">
        <f>'A22'!S50</f>
        <v>28.073928121534074</v>
      </c>
      <c r="N30" s="812">
        <f>'A22'!U50</f>
        <v>13.796506818920324</v>
      </c>
      <c r="O30" s="812">
        <f>'A22'!V50</f>
        <v>13.516329215729284</v>
      </c>
    </row>
    <row r="31" spans="1:15">
      <c r="A31" s="794">
        <f t="shared" si="0"/>
        <v>2007</v>
      </c>
      <c r="B31" s="812">
        <f>'A22'!B51</f>
        <v>20.195776061796835</v>
      </c>
      <c r="C31" s="812">
        <f>'A22'!D51</f>
        <v>40.048555581969389</v>
      </c>
      <c r="D31" s="812">
        <f>'A22'!E51</f>
        <v>11.650371483787362</v>
      </c>
      <c r="E31" s="812">
        <f>'A22'!F51</f>
        <v>47.689100133353222</v>
      </c>
      <c r="F31" s="812">
        <f>'A22'!G51</f>
        <v>34.095369146303042</v>
      </c>
      <c r="G31" s="812">
        <f>'A22'!H51</f>
        <v>39.021560941146753</v>
      </c>
      <c r="H31" s="812">
        <f>'A22'!I51</f>
        <v>23.675550925188986</v>
      </c>
      <c r="I31" s="812">
        <f>'A22'!L51</f>
        <v>31.67634468827417</v>
      </c>
      <c r="J31" s="812">
        <f>'A22'!N51</f>
        <v>33.922528799935392</v>
      </c>
      <c r="K31" s="812">
        <f>'A22'!P51</f>
        <v>33.559127575578906</v>
      </c>
      <c r="L31" s="812">
        <f>'A22'!R51</f>
        <v>35.889336635182872</v>
      </c>
      <c r="M31" s="812">
        <f>'A22'!S51</f>
        <v>32.355480700340266</v>
      </c>
      <c r="N31" s="812">
        <f>'A22'!U51</f>
        <v>15.24370696307675</v>
      </c>
      <c r="O31" s="812">
        <f>'A22'!V51</f>
        <v>13.550664430360962</v>
      </c>
    </row>
    <row r="32" spans="1:15">
      <c r="A32" s="794">
        <f t="shared" si="0"/>
        <v>2008</v>
      </c>
      <c r="B32" s="812">
        <f>'A22'!B52</f>
        <v>20.195776061796835</v>
      </c>
      <c r="C32" s="812">
        <f>'A22'!D52</f>
        <v>40.048555581969389</v>
      </c>
      <c r="D32" s="812">
        <f>'A22'!E52</f>
        <v>11.650371483787362</v>
      </c>
      <c r="E32" s="812">
        <f>'A22'!F52</f>
        <v>47.689100133353222</v>
      </c>
      <c r="F32" s="812">
        <f>'A22'!G52</f>
        <v>34.095369146303042</v>
      </c>
      <c r="G32" s="812">
        <f>'A22'!H52</f>
        <v>39.021560941146753</v>
      </c>
      <c r="H32" s="812">
        <f>'A22'!I52</f>
        <v>23.675550925188986</v>
      </c>
      <c r="I32" s="812">
        <f>'A22'!L52</f>
        <v>31.67634468827417</v>
      </c>
      <c r="J32" s="812">
        <f>'A22'!N52</f>
        <v>33.922528799935392</v>
      </c>
      <c r="K32" s="812">
        <f>'A22'!P52</f>
        <v>33.559127575578906</v>
      </c>
      <c r="L32" s="812">
        <f>'A22'!R52</f>
        <v>35.889336635182872</v>
      </c>
      <c r="M32" s="812">
        <f>'A22'!S52</f>
        <v>32.355480700340266</v>
      </c>
      <c r="N32" s="812">
        <f>'A22'!U52</f>
        <v>15.24370696307675</v>
      </c>
      <c r="O32" s="812">
        <f>'A22'!V52</f>
        <v>13.550664430360962</v>
      </c>
    </row>
    <row r="33" spans="1:15">
      <c r="A33" s="794">
        <f t="shared" si="0"/>
        <v>2009</v>
      </c>
      <c r="B33" s="812">
        <f>'A22'!B53</f>
        <v>20.195776061796835</v>
      </c>
      <c r="C33" s="812">
        <f>'A22'!D53</f>
        <v>40.048555581969389</v>
      </c>
      <c r="D33" s="812">
        <f>'A22'!E53</f>
        <v>11.650371483787362</v>
      </c>
      <c r="E33" s="812">
        <f>'A22'!F53</f>
        <v>47.689100133353222</v>
      </c>
      <c r="F33" s="812">
        <f>'A22'!G53</f>
        <v>34.095369146303042</v>
      </c>
      <c r="G33" s="812">
        <f>'A22'!H53</f>
        <v>39.021560941146753</v>
      </c>
      <c r="H33" s="812">
        <f>'A22'!I53</f>
        <v>23.675550925188986</v>
      </c>
      <c r="I33" s="812">
        <f>'A22'!L53</f>
        <v>31.67634468827417</v>
      </c>
      <c r="J33" s="812">
        <f>'A22'!N53</f>
        <v>33.922528799935392</v>
      </c>
      <c r="K33" s="812">
        <f>'A22'!P53</f>
        <v>33.559127575578906</v>
      </c>
      <c r="L33" s="812">
        <f>'A22'!R53</f>
        <v>35.889336635182872</v>
      </c>
      <c r="M33" s="812">
        <f>'A22'!S53</f>
        <v>32.355480700340266</v>
      </c>
      <c r="N33" s="812">
        <f>'A22'!U53</f>
        <v>15.24370696307675</v>
      </c>
      <c r="O33" s="812">
        <f>'A22'!V53</f>
        <v>13.550664430360962</v>
      </c>
    </row>
    <row r="34" spans="1:15">
      <c r="A34" s="794" t="s">
        <v>1053</v>
      </c>
    </row>
    <row r="35" spans="1:15">
      <c r="A35" s="794" t="s">
        <v>742</v>
      </c>
      <c r="B35" s="800">
        <f>B33-B4</f>
        <v>-3.3181128270920581</v>
      </c>
      <c r="C35" s="800">
        <f t="shared" ref="C35:O35" si="1">C33-C4</f>
        <v>-5.4792221958083829</v>
      </c>
      <c r="D35" s="800">
        <f t="shared" si="1"/>
        <v>-6.474628516212638</v>
      </c>
      <c r="E35" s="800">
        <f t="shared" si="1"/>
        <v>-4.3108998666467784</v>
      </c>
      <c r="F35" s="800">
        <f t="shared" si="1"/>
        <v>8.9953691463030445</v>
      </c>
      <c r="G35" s="800">
        <f t="shared" si="1"/>
        <v>11.371560941146754</v>
      </c>
      <c r="H35" s="800">
        <f t="shared" si="1"/>
        <v>-5.9911157414776781</v>
      </c>
      <c r="I35" s="800">
        <f t="shared" si="1"/>
        <v>30.829122466051949</v>
      </c>
      <c r="J35" s="800">
        <f t="shared" si="1"/>
        <v>-13.799693422286829</v>
      </c>
      <c r="K35" s="800">
        <f t="shared" si="1"/>
        <v>9.0730164644677949</v>
      </c>
      <c r="L35" s="800">
        <f t="shared" si="1"/>
        <v>11.272669968516205</v>
      </c>
      <c r="M35" s="800">
        <f t="shared" si="1"/>
        <v>7.2196473670069352</v>
      </c>
      <c r="N35" s="800">
        <f t="shared" si="1"/>
        <v>-8.8187930369232461</v>
      </c>
      <c r="O35" s="800">
        <f t="shared" si="1"/>
        <v>0.43955331924984975</v>
      </c>
    </row>
    <row r="36" spans="1:15">
      <c r="A36" s="794" t="s">
        <v>1056</v>
      </c>
      <c r="B36" s="800">
        <f t="shared" ref="B36:O36" si="2">B14-B4</f>
        <v>1.99305555555555</v>
      </c>
      <c r="C36" s="800">
        <f t="shared" si="2"/>
        <v>-3.6944444444444429</v>
      </c>
      <c r="D36" s="800">
        <f t="shared" si="2"/>
        <v>1.1249999999999964</v>
      </c>
      <c r="E36" s="800">
        <f t="shared" si="2"/>
        <v>-0.29999999999999716</v>
      </c>
      <c r="F36" s="800">
        <f t="shared" si="2"/>
        <v>11.249999999999996</v>
      </c>
      <c r="G36" s="800">
        <f t="shared" si="2"/>
        <v>9.6138888888888872</v>
      </c>
      <c r="H36" s="800">
        <f t="shared" si="2"/>
        <v>-1.4444444444444429</v>
      </c>
      <c r="I36" s="800">
        <f t="shared" si="2"/>
        <v>1.7430555555555556</v>
      </c>
      <c r="J36" s="800">
        <f t="shared" si="2"/>
        <v>6.5329265060732169</v>
      </c>
      <c r="K36" s="800">
        <f t="shared" si="2"/>
        <v>14.347222222222232</v>
      </c>
      <c r="L36" s="800">
        <f t="shared" si="2"/>
        <v>9.0499999999999972</v>
      </c>
      <c r="M36" s="800">
        <f t="shared" si="2"/>
        <v>4.0225000000000044</v>
      </c>
      <c r="N36" s="800">
        <f t="shared" si="2"/>
        <v>-6.3680555555555536</v>
      </c>
      <c r="O36" s="800">
        <f t="shared" si="2"/>
        <v>-1.8750000000000018</v>
      </c>
    </row>
    <row r="37" spans="1:15">
      <c r="A37" s="794" t="s">
        <v>1057</v>
      </c>
      <c r="B37" s="800">
        <f t="shared" ref="B37:O37" si="3">B24-B14</f>
        <v>-0.81853741404583857</v>
      </c>
      <c r="C37" s="800">
        <f t="shared" si="3"/>
        <v>-3.0890953077733698</v>
      </c>
      <c r="D37" s="800">
        <f t="shared" si="3"/>
        <v>-3.9391499237925913</v>
      </c>
      <c r="E37" s="800">
        <f t="shared" si="3"/>
        <v>4.2786186901152021</v>
      </c>
      <c r="F37" s="800">
        <f t="shared" si="3"/>
        <v>-2.1593204456587429</v>
      </c>
      <c r="G37" s="800">
        <f t="shared" si="3"/>
        <v>2.9723517613955153</v>
      </c>
      <c r="H37" s="800">
        <f t="shared" si="3"/>
        <v>-0.17343165039264363</v>
      </c>
      <c r="I37" s="800">
        <f t="shared" si="3"/>
        <v>31.711210075763994</v>
      </c>
      <c r="J37" s="800">
        <f t="shared" si="3"/>
        <v>-1.734628945479642</v>
      </c>
      <c r="K37" s="800">
        <f t="shared" si="3"/>
        <v>3.2844722795109362</v>
      </c>
      <c r="L37" s="800">
        <f t="shared" si="3"/>
        <v>3.4541938342493594</v>
      </c>
      <c r="M37" s="800">
        <f t="shared" si="3"/>
        <v>-5.1866723886510506</v>
      </c>
      <c r="N37" s="800">
        <f t="shared" si="3"/>
        <v>-2.8271329639281557</v>
      </c>
      <c r="O37" s="800">
        <f t="shared" si="3"/>
        <v>2.2928580820951421</v>
      </c>
    </row>
    <row r="38" spans="1:15">
      <c r="A38" s="794" t="s">
        <v>1058</v>
      </c>
      <c r="B38" s="800">
        <f t="shared" ref="B38:O38" si="4">B33-B24</f>
        <v>-4.4926309686017696</v>
      </c>
      <c r="C38" s="800">
        <f t="shared" si="4"/>
        <v>1.3043175564094298</v>
      </c>
      <c r="D38" s="800">
        <f t="shared" si="4"/>
        <v>-3.6604785924200431</v>
      </c>
      <c r="E38" s="800">
        <f t="shared" si="4"/>
        <v>-8.2895185567619833</v>
      </c>
      <c r="F38" s="800">
        <f t="shared" si="4"/>
        <v>-9.5310408038209005E-2</v>
      </c>
      <c r="G38" s="800">
        <f t="shared" si="4"/>
        <v>-1.2146797091376484</v>
      </c>
      <c r="H38" s="800">
        <f t="shared" si="4"/>
        <v>-4.3732396466405916</v>
      </c>
      <c r="I38" s="800">
        <f t="shared" si="4"/>
        <v>-2.6251431652676018</v>
      </c>
      <c r="J38" s="800">
        <f t="shared" si="4"/>
        <v>-18.597990982880404</v>
      </c>
      <c r="K38" s="800">
        <f t="shared" si="4"/>
        <v>-8.5586780372653735</v>
      </c>
      <c r="L38" s="800">
        <f t="shared" si="4"/>
        <v>-1.231523865733152</v>
      </c>
      <c r="M38" s="800">
        <f t="shared" si="4"/>
        <v>8.3838197556579814</v>
      </c>
      <c r="N38" s="800">
        <f t="shared" si="4"/>
        <v>0.37639548256046318</v>
      </c>
      <c r="O38" s="800">
        <f t="shared" si="4"/>
        <v>2.1695237154709446E-2</v>
      </c>
    </row>
    <row r="39" spans="1:15">
      <c r="A39" s="794" t="s">
        <v>1054</v>
      </c>
    </row>
    <row r="40" spans="1:15">
      <c r="A40" s="794" t="s">
        <v>742</v>
      </c>
      <c r="B40" s="800">
        <f>100*(B33-B4)/B4</f>
        <v>-14.111289046109162</v>
      </c>
      <c r="C40" s="800">
        <f t="shared" ref="C40:O40" si="5">100*(C33-C4)/C4</f>
        <v>-12.034899270842086</v>
      </c>
      <c r="D40" s="800">
        <f t="shared" si="5"/>
        <v>-35.722088365311102</v>
      </c>
      <c r="E40" s="800">
        <f t="shared" si="5"/>
        <v>-8.290192051243805</v>
      </c>
      <c r="F40" s="800">
        <f t="shared" si="5"/>
        <v>35.838124088856752</v>
      </c>
      <c r="G40" s="800">
        <f t="shared" si="5"/>
        <v>41.126802680458425</v>
      </c>
      <c r="H40" s="800">
        <f t="shared" si="5"/>
        <v>-20.194772162284309</v>
      </c>
      <c r="I40" s="800">
        <f t="shared" si="5"/>
        <v>3638.8472418946567</v>
      </c>
      <c r="J40" s="800">
        <f>100*(J33-J4)/J4</f>
        <v>-28.916703329588234</v>
      </c>
      <c r="K40" s="800">
        <f t="shared" si="5"/>
        <v>37.053725776612666</v>
      </c>
      <c r="L40" s="800">
        <f t="shared" si="5"/>
        <v>45.792836703518773</v>
      </c>
      <c r="M40" s="800">
        <f t="shared" si="5"/>
        <v>28.722530386262385</v>
      </c>
      <c r="N40" s="800">
        <f t="shared" si="5"/>
        <v>-36.649529504096613</v>
      </c>
      <c r="O40" s="800">
        <f t="shared" si="5"/>
        <v>3.3525253163124131</v>
      </c>
    </row>
    <row r="41" spans="1:15">
      <c r="A41" s="794" t="s">
        <v>1056</v>
      </c>
      <c r="B41" s="800">
        <f t="shared" ref="B41:O41" si="6">100*(B14-B4)/B4</f>
        <v>8.4760779681039331</v>
      </c>
      <c r="C41" s="800">
        <f t="shared" si="6"/>
        <v>-8.1147040878584473</v>
      </c>
      <c r="D41" s="800">
        <f t="shared" si="6"/>
        <v>6.2068965517241184</v>
      </c>
      <c r="E41" s="800">
        <f t="shared" si="6"/>
        <v>-0.57692307692307143</v>
      </c>
      <c r="F41" s="800">
        <f t="shared" si="6"/>
        <v>44.82071713147409</v>
      </c>
      <c r="G41" s="800">
        <f t="shared" si="6"/>
        <v>34.769941731967045</v>
      </c>
      <c r="H41" s="800">
        <f t="shared" si="6"/>
        <v>-4.8689138576778976</v>
      </c>
      <c r="I41" s="800">
        <f t="shared" si="6"/>
        <v>205.73770491803285</v>
      </c>
      <c r="J41" s="800">
        <f t="shared" si="6"/>
        <v>13.689485111678453</v>
      </c>
      <c r="K41" s="800">
        <f t="shared" si="6"/>
        <v>58.593306863301237</v>
      </c>
      <c r="L41" s="800">
        <f t="shared" si="6"/>
        <v>36.763710223425853</v>
      </c>
      <c r="M41" s="800">
        <f t="shared" si="6"/>
        <v>16.003050094486643</v>
      </c>
      <c r="N41" s="800">
        <f t="shared" si="6"/>
        <v>-26.46464646464646</v>
      </c>
      <c r="O41" s="800">
        <f t="shared" si="6"/>
        <v>-14.30084745762713</v>
      </c>
    </row>
    <row r="42" spans="1:15">
      <c r="A42" s="794" t="s">
        <v>1057</v>
      </c>
      <c r="B42" s="800">
        <f t="shared" ref="B42:O42" si="7">100*(B24-B14)/B14</f>
        <v>-3.2090767117506331</v>
      </c>
      <c r="C42" s="800">
        <f t="shared" si="7"/>
        <v>-7.3842915723666209</v>
      </c>
      <c r="D42" s="800">
        <f t="shared" si="7"/>
        <v>-20.463116487234245</v>
      </c>
      <c r="E42" s="800">
        <f t="shared" si="7"/>
        <v>8.2758582013833681</v>
      </c>
      <c r="F42" s="800">
        <f t="shared" si="7"/>
        <v>-5.9403588601340944</v>
      </c>
      <c r="G42" s="800">
        <f t="shared" si="7"/>
        <v>7.9764937316614652</v>
      </c>
      <c r="H42" s="800">
        <f t="shared" si="7"/>
        <v>-0.61452159587944599</v>
      </c>
      <c r="I42" s="800">
        <f t="shared" si="7"/>
        <v>1224.2397455522828</v>
      </c>
      <c r="J42" s="800">
        <f t="shared" si="7"/>
        <v>-3.197169275429502</v>
      </c>
      <c r="K42" s="800">
        <f t="shared" si="7"/>
        <v>8.4578685309294475</v>
      </c>
      <c r="L42" s="800">
        <f t="shared" si="7"/>
        <v>10.259981685889189</v>
      </c>
      <c r="M42" s="800">
        <f t="shared" si="7"/>
        <v>-17.787959035099345</v>
      </c>
      <c r="N42" s="800">
        <f t="shared" si="7"/>
        <v>-15.977517535543738</v>
      </c>
      <c r="O42" s="800">
        <f t="shared" si="7"/>
        <v>20.40615351184799</v>
      </c>
    </row>
    <row r="43" spans="1:15">
      <c r="A43" s="794" t="s">
        <v>1058</v>
      </c>
      <c r="B43" s="800">
        <f t="shared" ref="B43:O43" si="8">100*(B33-B24)/B24</f>
        <v>-18.19733028165825</v>
      </c>
      <c r="C43" s="800">
        <f t="shared" si="8"/>
        <v>3.3664813734340537</v>
      </c>
      <c r="D43" s="800">
        <f t="shared" si="8"/>
        <v>-23.907742380080617</v>
      </c>
      <c r="E43" s="800">
        <f t="shared" si="8"/>
        <v>-14.808365677350592</v>
      </c>
      <c r="F43" s="800">
        <f t="shared" si="8"/>
        <v>-0.27876137380284177</v>
      </c>
      <c r="G43" s="800">
        <f t="shared" si="8"/>
        <v>-3.0188697788521224</v>
      </c>
      <c r="H43" s="800">
        <f t="shared" si="8"/>
        <v>-15.591544439113164</v>
      </c>
      <c r="I43" s="800">
        <f t="shared" si="8"/>
        <v>-7.6531466403914159</v>
      </c>
      <c r="J43" s="800">
        <f t="shared" si="8"/>
        <v>-35.410904270916006</v>
      </c>
      <c r="K43" s="800">
        <f t="shared" si="8"/>
        <v>-20.320807109322221</v>
      </c>
      <c r="L43" s="800">
        <f t="shared" si="8"/>
        <v>-3.3176059205382966</v>
      </c>
      <c r="M43" s="800">
        <f t="shared" si="8"/>
        <v>34.973879261035492</v>
      </c>
      <c r="N43" s="800">
        <f t="shared" si="8"/>
        <v>2.5316983709780483</v>
      </c>
      <c r="O43" s="800">
        <f t="shared" si="8"/>
        <v>0.16036134641805519</v>
      </c>
    </row>
    <row r="44" spans="1:15">
      <c r="A44" s="794" t="s">
        <v>1055</v>
      </c>
    </row>
    <row r="45" spans="1:15">
      <c r="A45" s="794" t="s">
        <v>742</v>
      </c>
      <c r="B45" s="801">
        <f>100*(POWER(B33/B4, 1/29)-1)</f>
        <v>-0.52317076090083736</v>
      </c>
      <c r="C45" s="801">
        <f t="shared" ref="C45:O45" si="9">100*(POWER(C33/C4, 1/29)-1)</f>
        <v>-0.44119638343007583</v>
      </c>
      <c r="D45" s="801">
        <f t="shared" si="9"/>
        <v>-1.5124259684289321</v>
      </c>
      <c r="E45" s="801">
        <f t="shared" si="9"/>
        <v>-0.29797192304004128</v>
      </c>
      <c r="F45" s="801">
        <f t="shared" si="9"/>
        <v>1.0617825899712496</v>
      </c>
      <c r="G45" s="801">
        <f t="shared" si="9"/>
        <v>1.1949752130608449</v>
      </c>
      <c r="H45" s="801">
        <f t="shared" si="9"/>
        <v>-0.77484856090133114</v>
      </c>
      <c r="I45" s="801">
        <f t="shared" si="9"/>
        <v>13.300632737287209</v>
      </c>
      <c r="J45" s="801">
        <f t="shared" si="9"/>
        <v>-1.170058887866543</v>
      </c>
      <c r="K45" s="801">
        <f t="shared" si="9"/>
        <v>1.0928345676475715</v>
      </c>
      <c r="L45" s="801">
        <f t="shared" si="9"/>
        <v>1.3085443819315312</v>
      </c>
      <c r="M45" s="801">
        <f t="shared" si="9"/>
        <v>0.87445283151834641</v>
      </c>
      <c r="N45" s="801">
        <f t="shared" si="9"/>
        <v>-1.5617719000760477</v>
      </c>
      <c r="O45" s="801">
        <f t="shared" si="9"/>
        <v>0.11377341236347149</v>
      </c>
    </row>
    <row r="46" spans="1:15">
      <c r="A46" s="794" t="s">
        <v>1056</v>
      </c>
      <c r="B46" s="801">
        <f t="shared" ref="B46:O46" si="10">100*(POWER(B14/B4, 1/10)-1)</f>
        <v>0.81691350810217944</v>
      </c>
      <c r="C46" s="801">
        <f t="shared" si="10"/>
        <v>-0.84272073630097255</v>
      </c>
      <c r="D46" s="801">
        <f t="shared" si="10"/>
        <v>0.60400540050447038</v>
      </c>
      <c r="E46" s="801">
        <f t="shared" si="10"/>
        <v>-5.7842635364369066E-2</v>
      </c>
      <c r="F46" s="801">
        <f t="shared" si="10"/>
        <v>3.7726887316255731</v>
      </c>
      <c r="G46" s="801">
        <f t="shared" si="10"/>
        <v>3.0289571742782462</v>
      </c>
      <c r="H46" s="801">
        <f t="shared" si="10"/>
        <v>-0.49790026065039683</v>
      </c>
      <c r="I46" s="801">
        <f t="shared" si="10"/>
        <v>11.823968325227362</v>
      </c>
      <c r="J46" s="801">
        <f t="shared" si="10"/>
        <v>1.2912731641169461</v>
      </c>
      <c r="K46" s="801">
        <f t="shared" si="10"/>
        <v>4.7197231711640697</v>
      </c>
      <c r="L46" s="801">
        <f t="shared" si="10"/>
        <v>3.1803715475127836</v>
      </c>
      <c r="M46" s="801">
        <f t="shared" si="10"/>
        <v>1.4955358617666947</v>
      </c>
      <c r="N46" s="801">
        <f t="shared" si="10"/>
        <v>-3.0272708206114496</v>
      </c>
      <c r="O46" s="801">
        <f t="shared" si="10"/>
        <v>-1.5314250652842087</v>
      </c>
    </row>
    <row r="47" spans="1:15">
      <c r="A47" s="794" t="s">
        <v>1057</v>
      </c>
      <c r="B47" s="801">
        <f t="shared" ref="B47:O47" si="11">100*(POWER(B24/B14, 1/10)-1)</f>
        <v>-0.32563828255424143</v>
      </c>
      <c r="C47" s="801">
        <f t="shared" si="11"/>
        <v>-0.76417940092388115</v>
      </c>
      <c r="D47" s="801">
        <f t="shared" si="11"/>
        <v>-2.2634832634781832</v>
      </c>
      <c r="E47" s="801">
        <f t="shared" si="11"/>
        <v>0.79828974812876652</v>
      </c>
      <c r="F47" s="801">
        <f t="shared" si="11"/>
        <v>-0.61053983156645897</v>
      </c>
      <c r="G47" s="801">
        <f t="shared" si="11"/>
        <v>0.77038598784797685</v>
      </c>
      <c r="H47" s="801">
        <f t="shared" si="11"/>
        <v>-6.1622760493118545E-2</v>
      </c>
      <c r="I47" s="801">
        <f t="shared" si="11"/>
        <v>29.478202572644506</v>
      </c>
      <c r="J47" s="801">
        <f t="shared" si="11"/>
        <v>-0.32441213409436509</v>
      </c>
      <c r="K47" s="801">
        <f t="shared" si="11"/>
        <v>0.81522100780260232</v>
      </c>
      <c r="L47" s="801">
        <f t="shared" si="11"/>
        <v>0.98149397629616608</v>
      </c>
      <c r="M47" s="801">
        <f t="shared" si="11"/>
        <v>-1.9396265205760876</v>
      </c>
      <c r="N47" s="801">
        <f t="shared" si="11"/>
        <v>-1.7257923661972541</v>
      </c>
      <c r="O47" s="801">
        <f t="shared" si="11"/>
        <v>1.8743541018503729</v>
      </c>
    </row>
    <row r="48" spans="1:15">
      <c r="A48" s="794" t="s">
        <v>1058</v>
      </c>
      <c r="B48" s="801">
        <f t="shared" ref="B48:O48" si="12">100*(POWER(B33/B24, 1/9)-1)</f>
        <v>-2.2070611793808315</v>
      </c>
      <c r="C48" s="801">
        <f t="shared" si="12"/>
        <v>0.36857266318885973</v>
      </c>
      <c r="D48" s="801">
        <f t="shared" si="12"/>
        <v>-2.9902003331657601</v>
      </c>
      <c r="E48" s="801">
        <f t="shared" si="12"/>
        <v>-1.7649822939611481</v>
      </c>
      <c r="F48" s="801">
        <f t="shared" si="12"/>
        <v>-3.1011927740487444E-2</v>
      </c>
      <c r="G48" s="801">
        <f t="shared" si="12"/>
        <v>-0.340017960922534</v>
      </c>
      <c r="H48" s="801">
        <f t="shared" si="12"/>
        <v>-1.8657378283113535</v>
      </c>
      <c r="I48" s="801">
        <f t="shared" si="12"/>
        <v>-0.88074906800048591</v>
      </c>
      <c r="J48" s="801">
        <f t="shared" si="12"/>
        <v>-4.7408771359890185</v>
      </c>
      <c r="K48" s="801">
        <f t="shared" si="12"/>
        <v>-2.4924318677477353</v>
      </c>
      <c r="L48" s="801">
        <f t="shared" si="12"/>
        <v>-0.37417452194318246</v>
      </c>
      <c r="M48" s="801">
        <f t="shared" si="12"/>
        <v>3.3884899458487938</v>
      </c>
      <c r="N48" s="801">
        <f t="shared" si="12"/>
        <v>0.27818418479093054</v>
      </c>
      <c r="O48" s="801">
        <f t="shared" si="12"/>
        <v>1.7805241045598663E-2</v>
      </c>
    </row>
    <row r="50" spans="1:1">
      <c r="A50" s="794" t="s">
        <v>1122</v>
      </c>
    </row>
  </sheetData>
  <pageMargins left="0.7" right="0.7" top="0.75" bottom="0.75" header="0.3" footer="0.3"/>
</worksheet>
</file>

<file path=xl/worksheets/sheet189.xml><?xml version="1.0" encoding="utf-8"?>
<worksheet xmlns="http://schemas.openxmlformats.org/spreadsheetml/2006/main" xmlns:r="http://schemas.openxmlformats.org/officeDocument/2006/relationships">
  <dimension ref="A1:O50"/>
  <sheetViews>
    <sheetView workbookViewId="0">
      <selection activeCell="R37" sqref="R37"/>
    </sheetView>
  </sheetViews>
  <sheetFormatPr defaultRowHeight="9"/>
  <cols>
    <col min="1" max="16384" width="9.140625" style="794"/>
  </cols>
  <sheetData>
    <row r="1" spans="1:15">
      <c r="A1" s="794" t="s">
        <v>1096</v>
      </c>
    </row>
    <row r="3" spans="1:15">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811">
        <f>'4'!F24</f>
        <v>0.67710692204641132</v>
      </c>
      <c r="C4" s="811">
        <f>'4'!K24</f>
        <v>0.67516387979052694</v>
      </c>
      <c r="D4" s="811">
        <f>'4'!P24</f>
        <v>0.62089333103842126</v>
      </c>
      <c r="E4" s="811">
        <f>'4'!U24</f>
        <v>0.7261368838789477</v>
      </c>
      <c r="F4" s="811">
        <f>'4'!Z24</f>
        <v>0.72310228789711817</v>
      </c>
      <c r="G4" s="811">
        <f>'4'!AE24</f>
        <v>0.69716830301394495</v>
      </c>
      <c r="H4" s="811">
        <f>'4'!AJ24</f>
        <v>0.77759553014089511</v>
      </c>
      <c r="I4" s="811">
        <f>'4'!AO24</f>
        <v>0.57279703861534759</v>
      </c>
      <c r="J4" s="811">
        <f>'4'!AT24</f>
        <v>0.73807636839723623</v>
      </c>
      <c r="K4" s="811">
        <f>'4'!AY24</f>
        <v>0.81047208150245154</v>
      </c>
      <c r="L4" s="811">
        <f>'4'!BD24</f>
        <v>0.5201337578836055</v>
      </c>
      <c r="M4" s="811">
        <f>'4'!BI24</f>
        <v>0.79605104971027107</v>
      </c>
      <c r="N4" s="811">
        <f>'4'!BN24</f>
        <v>0.69032738097833191</v>
      </c>
      <c r="O4" s="811">
        <f>'4'!BS24</f>
        <v>0.61963792870501844</v>
      </c>
    </row>
    <row r="5" spans="1:15">
      <c r="A5" s="794">
        <f>A4+1</f>
        <v>1981</v>
      </c>
      <c r="B5" s="811">
        <f>'4'!F25</f>
        <v>0.68317050559435644</v>
      </c>
      <c r="C5" s="811">
        <f>'4'!K25</f>
        <v>0.60466514041699881</v>
      </c>
      <c r="D5" s="811">
        <f>'4'!P25</f>
        <v>0.61837625925977058</v>
      </c>
      <c r="E5" s="811">
        <f>'4'!U25</f>
        <v>0.62830579084525029</v>
      </c>
      <c r="F5" s="811">
        <f>'4'!Z25</f>
        <v>0.7128924018207401</v>
      </c>
      <c r="G5" s="811">
        <f>'4'!AE25</f>
        <v>0.67642553899856461</v>
      </c>
      <c r="H5" s="811">
        <f>'4'!AJ25</f>
        <v>0.73718796211791504</v>
      </c>
      <c r="I5" s="811">
        <f>'4'!AO25</f>
        <v>0.56236329542229169</v>
      </c>
      <c r="J5" s="811">
        <f>'4'!AT25</f>
        <v>0.66512383353474092</v>
      </c>
      <c r="K5" s="811">
        <f>'4'!AY25</f>
        <v>0.81089865270684158</v>
      </c>
      <c r="L5" s="811">
        <f>'4'!BD25</f>
        <v>0.4503564583767431</v>
      </c>
      <c r="M5" s="811">
        <f>'4'!BI25</f>
        <v>0.77995553655744398</v>
      </c>
      <c r="N5" s="811">
        <f>'4'!BN25</f>
        <v>0.59123105371501117</v>
      </c>
      <c r="O5" s="811">
        <f>'4'!BS25</f>
        <v>0.60946196050029233</v>
      </c>
    </row>
    <row r="6" spans="1:15">
      <c r="A6" s="794">
        <f t="shared" ref="A6:A33" si="0">A5+1</f>
        <v>1982</v>
      </c>
      <c r="B6" s="811">
        <f>'4'!F26</f>
        <v>0.64260709628532431</v>
      </c>
      <c r="C6" s="811">
        <f>'4'!K26</f>
        <v>0.55108471695952477</v>
      </c>
      <c r="D6" s="811">
        <f>'4'!P26</f>
        <v>0.5185562447073061</v>
      </c>
      <c r="E6" s="811">
        <f>'4'!U26</f>
        <v>0.61163305834310022</v>
      </c>
      <c r="F6" s="811">
        <f>'4'!Z26</f>
        <v>0.70049281256969886</v>
      </c>
      <c r="G6" s="811">
        <f>'4'!AE26</f>
        <v>0.65837950756350261</v>
      </c>
      <c r="H6" s="811">
        <f>'4'!AJ26</f>
        <v>0.67882820189161308</v>
      </c>
      <c r="I6" s="811">
        <f>'4'!AO26</f>
        <v>0.54264820215673426</v>
      </c>
      <c r="J6" s="811">
        <f>'4'!AT26</f>
        <v>0.57812433625465554</v>
      </c>
      <c r="K6" s="811">
        <f>'4'!AY26</f>
        <v>0.79337838104485336</v>
      </c>
      <c r="L6" s="811">
        <f>'4'!BD26</f>
        <v>0.39628411117408635</v>
      </c>
      <c r="M6" s="811">
        <f>'4'!BI26</f>
        <v>0.76107813455816919</v>
      </c>
      <c r="N6" s="811">
        <f>'4'!BN26</f>
        <v>0.54545377938982154</v>
      </c>
      <c r="O6" s="811">
        <f>'4'!BS26</f>
        <v>0.54712198028523373</v>
      </c>
    </row>
    <row r="7" spans="1:15">
      <c r="A7" s="794">
        <f t="shared" si="0"/>
        <v>1983</v>
      </c>
      <c r="B7" s="811">
        <f>'4'!F27</f>
        <v>0.56007938142917879</v>
      </c>
      <c r="C7" s="811">
        <f>'4'!K27</f>
        <v>0.511366064859201</v>
      </c>
      <c r="D7" s="811">
        <f>'4'!P27</f>
        <v>0.49132675349693461</v>
      </c>
      <c r="E7" s="811">
        <f>'4'!U27</f>
        <v>0.6004645991678762</v>
      </c>
      <c r="F7" s="811">
        <f>'4'!Z27</f>
        <v>0.69991969635798257</v>
      </c>
      <c r="G7" s="811">
        <f>'4'!AE27</f>
        <v>0.64860469462992842</v>
      </c>
      <c r="H7" s="811">
        <f>'4'!AJ27</f>
        <v>0.63392299374620187</v>
      </c>
      <c r="I7" s="811">
        <f>'4'!AO27</f>
        <v>0.51700252188046658</v>
      </c>
      <c r="J7" s="811">
        <f>'4'!AT27</f>
        <v>0.56485869169352287</v>
      </c>
      <c r="K7" s="811">
        <f>'4'!AY27</f>
        <v>0.76866052271498231</v>
      </c>
      <c r="L7" s="811">
        <f>'4'!BD27</f>
        <v>0.35297823137199247</v>
      </c>
      <c r="M7" s="811">
        <f>'4'!BI27</f>
        <v>0.75400539186330728</v>
      </c>
      <c r="N7" s="811">
        <f>'4'!BN27</f>
        <v>0.5174225400155853</v>
      </c>
      <c r="O7" s="811">
        <f>'4'!BS27</f>
        <v>0.54857677030408081</v>
      </c>
    </row>
    <row r="8" spans="1:15">
      <c r="A8" s="794">
        <f t="shared" si="0"/>
        <v>1984</v>
      </c>
      <c r="B8" s="811">
        <f>'4'!F28</f>
        <v>0.5903904552747028</v>
      </c>
      <c r="C8" s="811">
        <f>'4'!K28</f>
        <v>0.5094976367638272</v>
      </c>
      <c r="D8" s="811">
        <f>'4'!P28</f>
        <v>0.51123843713286921</v>
      </c>
      <c r="E8" s="811">
        <f>'4'!U28</f>
        <v>0.68388383066656366</v>
      </c>
      <c r="F8" s="811">
        <f>'4'!Z28</f>
        <v>0.71876562058129156</v>
      </c>
      <c r="G8" s="811">
        <f>'4'!AE28</f>
        <v>0.61541807590502684</v>
      </c>
      <c r="H8" s="811">
        <f>'4'!AJ28</f>
        <v>0.6578103831774913</v>
      </c>
      <c r="I8" s="811">
        <f>'4'!AO28</f>
        <v>0.49836118398748497</v>
      </c>
      <c r="J8" s="811">
        <f>'4'!AT28</f>
        <v>0.56923823017248287</v>
      </c>
      <c r="K8" s="811">
        <f>'4'!AY28</f>
        <v>0.78995927397024024</v>
      </c>
      <c r="L8" s="811">
        <f>'4'!BD28</f>
        <v>0.27986436899335143</v>
      </c>
      <c r="M8" s="811">
        <f>'4'!BI28</f>
        <v>0.76583182440834907</v>
      </c>
      <c r="N8" s="811">
        <f>'4'!BN28</f>
        <v>0.50052373076659273</v>
      </c>
      <c r="O8" s="811">
        <f>'4'!BS28</f>
        <v>0.61137260545225791</v>
      </c>
    </row>
    <row r="9" spans="1:15">
      <c r="A9" s="794">
        <f t="shared" si="0"/>
        <v>1985</v>
      </c>
      <c r="B9" s="811">
        <f>'4'!F29</f>
        <v>0.61343365375096193</v>
      </c>
      <c r="C9" s="811">
        <f>'4'!K29</f>
        <v>0.53635565114638073</v>
      </c>
      <c r="D9" s="811">
        <f>'4'!P29</f>
        <v>0.53193340528799382</v>
      </c>
      <c r="E9" s="811">
        <f>'4'!U29</f>
        <v>0.71672008492710026</v>
      </c>
      <c r="F9" s="811">
        <f>'4'!Z29</f>
        <v>0.7364727377874174</v>
      </c>
      <c r="G9" s="811">
        <f>'4'!AE29</f>
        <v>0.6037135228243633</v>
      </c>
      <c r="H9" s="811">
        <f>'4'!AJ29</f>
        <v>0.65414998120584222</v>
      </c>
      <c r="I9" s="811">
        <f>'4'!AO29</f>
        <v>0.49030955721488689</v>
      </c>
      <c r="J9" s="811">
        <f>'4'!AT29</f>
        <v>0.60967723212430669</v>
      </c>
      <c r="K9" s="811">
        <f>'4'!AY29</f>
        <v>0.82018270992133491</v>
      </c>
      <c r="L9" s="811">
        <f>'4'!BD29</f>
        <v>0.24717360380712161</v>
      </c>
      <c r="M9" s="811">
        <f>'4'!BI29</f>
        <v>0.77752894111295856</v>
      </c>
      <c r="N9" s="811">
        <f>'4'!BN29</f>
        <v>0.51575347902038637</v>
      </c>
      <c r="O9" s="811">
        <f>'4'!BS29</f>
        <v>0.62198531654225175</v>
      </c>
    </row>
    <row r="10" spans="1:15">
      <c r="A10" s="794">
        <f t="shared" si="0"/>
        <v>1986</v>
      </c>
      <c r="B10" s="811">
        <f>'4'!F30</f>
        <v>0.61997224477208579</v>
      </c>
      <c r="C10" s="811">
        <f>'4'!K30</f>
        <v>0.55578991841844694</v>
      </c>
      <c r="D10" s="811">
        <f>'4'!P30</f>
        <v>0.56027139776021573</v>
      </c>
      <c r="E10" s="811">
        <f>'4'!U30</f>
        <v>0.76562194931916661</v>
      </c>
      <c r="F10" s="811">
        <f>'4'!Z30</f>
        <v>0.72818716573650644</v>
      </c>
      <c r="G10" s="811">
        <f>'4'!AE30</f>
        <v>0.60654230362583172</v>
      </c>
      <c r="H10" s="811">
        <f>'4'!AJ30</f>
        <v>0.67477908438473999</v>
      </c>
      <c r="I10" s="811">
        <f>'4'!AO30</f>
        <v>0.46567545006967354</v>
      </c>
      <c r="J10" s="811">
        <f>'4'!AT30</f>
        <v>0.63007436491586988</v>
      </c>
      <c r="K10" s="811">
        <f>'4'!AY30</f>
        <v>0.83783152891818957</v>
      </c>
      <c r="L10" s="811">
        <f>'4'!BD30</f>
        <v>0.26030057916629767</v>
      </c>
      <c r="M10" s="811">
        <f>'4'!BI30</f>
        <v>0.78546560173854074</v>
      </c>
      <c r="N10" s="811">
        <f>'4'!BN30</f>
        <v>0.52899230354011229</v>
      </c>
      <c r="O10" s="811">
        <f>'4'!BS30</f>
        <v>0.62381582429703841</v>
      </c>
    </row>
    <row r="11" spans="1:15">
      <c r="A11" s="794">
        <f t="shared" si="0"/>
        <v>1987</v>
      </c>
      <c r="B11" s="811">
        <f>'4'!F31</f>
        <v>0.6204989940978487</v>
      </c>
      <c r="C11" s="811">
        <f>'4'!K31</f>
        <v>0.5642528819987056</v>
      </c>
      <c r="D11" s="811">
        <f>'4'!P31</f>
        <v>0.58585914527498328</v>
      </c>
      <c r="E11" s="811">
        <f>'4'!U31</f>
        <v>0.76278098422655327</v>
      </c>
      <c r="F11" s="811">
        <f>'4'!Z31</f>
        <v>0.73847734862666858</v>
      </c>
      <c r="G11" s="811">
        <f>'4'!AE31</f>
        <v>0.60725550683573404</v>
      </c>
      <c r="H11" s="811">
        <f>'4'!AJ31</f>
        <v>0.68135488097311547</v>
      </c>
      <c r="I11" s="811">
        <f>'4'!AO31</f>
        <v>0.44030830684612399</v>
      </c>
      <c r="J11" s="811">
        <f>'4'!AT31</f>
        <v>0.65571096175106014</v>
      </c>
      <c r="K11" s="811">
        <f>'4'!AY31</f>
        <v>0.83478839466637089</v>
      </c>
      <c r="L11" s="811">
        <f>'4'!BD31</f>
        <v>0.28325969650522204</v>
      </c>
      <c r="M11" s="811">
        <f>'4'!BI31</f>
        <v>0.80479216512614826</v>
      </c>
      <c r="N11" s="811">
        <f>'4'!BN31</f>
        <v>0.52427469993123987</v>
      </c>
      <c r="O11" s="811">
        <f>'4'!BS31</f>
        <v>0.64300415346032402</v>
      </c>
    </row>
    <row r="12" spans="1:15">
      <c r="A12" s="794">
        <f t="shared" si="0"/>
        <v>1988</v>
      </c>
      <c r="B12" s="811">
        <f>'4'!F32</f>
        <v>0.64656307788869349</v>
      </c>
      <c r="C12" s="811">
        <f>'4'!K32</f>
        <v>0.59464127606277684</v>
      </c>
      <c r="D12" s="811">
        <f>'4'!P32</f>
        <v>0.61714012981219302</v>
      </c>
      <c r="E12" s="811">
        <f>'4'!U32</f>
        <v>0.73388527393749159</v>
      </c>
      <c r="F12" s="811">
        <f>'4'!Z32</f>
        <v>0.75173824155275937</v>
      </c>
      <c r="G12" s="811">
        <f>'4'!AE32</f>
        <v>0.61768708381084902</v>
      </c>
      <c r="H12" s="811">
        <f>'4'!AJ32</f>
        <v>0.68229601761325542</v>
      </c>
      <c r="I12" s="811">
        <f>'4'!AO32</f>
        <v>0.44291585112838583</v>
      </c>
      <c r="J12" s="811">
        <f>'4'!AT32</f>
        <v>0.66634755911601162</v>
      </c>
      <c r="K12" s="811">
        <f>'4'!AY32</f>
        <v>0.80213982491656177</v>
      </c>
      <c r="L12" s="811">
        <f>'4'!BD32</f>
        <v>0.31264557587458813</v>
      </c>
      <c r="M12" s="811">
        <f>'4'!BI32</f>
        <v>0.81658878279526226</v>
      </c>
      <c r="N12" s="811">
        <f>'4'!BN32</f>
        <v>0.5830923051066903</v>
      </c>
      <c r="O12" s="811">
        <f>'4'!BS32</f>
        <v>0.66337926718193685</v>
      </c>
    </row>
    <row r="13" spans="1:15">
      <c r="A13" s="794">
        <f t="shared" si="0"/>
        <v>1989</v>
      </c>
      <c r="B13" s="811">
        <f>'4'!F33</f>
        <v>0.67765883364128232</v>
      </c>
      <c r="C13" s="811">
        <f>'4'!K33</f>
        <v>0.62556922014999139</v>
      </c>
      <c r="D13" s="811">
        <f>'4'!P33</f>
        <v>0.62350504069931745</v>
      </c>
      <c r="E13" s="811">
        <f>'4'!U33</f>
        <v>0.68657179571698235</v>
      </c>
      <c r="F13" s="811">
        <f>'4'!Z33</f>
        <v>0.79252951627492785</v>
      </c>
      <c r="G13" s="811">
        <f>'4'!AE33</f>
        <v>0.63663574195275785</v>
      </c>
      <c r="H13" s="811">
        <f>'4'!AJ33</f>
        <v>0.70222728148407332</v>
      </c>
      <c r="I13" s="811">
        <f>'4'!AO33</f>
        <v>0.44624697295894095</v>
      </c>
      <c r="J13" s="811">
        <f>'4'!AT33</f>
        <v>0.69069252230397771</v>
      </c>
      <c r="K13" s="811">
        <f>'4'!AY33</f>
        <v>0.74929888965179081</v>
      </c>
      <c r="L13" s="811">
        <f>'4'!BD33</f>
        <v>0.37214445911037963</v>
      </c>
      <c r="M13" s="811">
        <f>'4'!BI33</f>
        <v>0.82371791146719597</v>
      </c>
      <c r="N13" s="811">
        <f>'4'!BN33</f>
        <v>0.62806279964655709</v>
      </c>
      <c r="O13" s="811">
        <f>'4'!BS33</f>
        <v>0.67047037794249753</v>
      </c>
    </row>
    <row r="14" spans="1:15">
      <c r="A14" s="794">
        <f t="shared" si="0"/>
        <v>1990</v>
      </c>
      <c r="B14" s="811">
        <f>'4'!F34</f>
        <v>0.65798793809879474</v>
      </c>
      <c r="C14" s="811">
        <f>'4'!K34</f>
        <v>0.64111238762335476</v>
      </c>
      <c r="D14" s="811">
        <f>'4'!P34</f>
        <v>0.60621118260023454</v>
      </c>
      <c r="E14" s="811">
        <f>'4'!U34</f>
        <v>0.68174466361785291</v>
      </c>
      <c r="F14" s="811">
        <f>'4'!Z34</f>
        <v>0.79651844878700429</v>
      </c>
      <c r="G14" s="811">
        <f>'4'!AE34</f>
        <v>0.65456362481842523</v>
      </c>
      <c r="H14" s="811">
        <f>'4'!AJ34</f>
        <v>0.72833103214753636</v>
      </c>
      <c r="I14" s="811">
        <f>'4'!AO34</f>
        <v>0.46428940471544106</v>
      </c>
      <c r="J14" s="811">
        <f>'4'!AT34</f>
        <v>0.71205699315572579</v>
      </c>
      <c r="K14" s="811">
        <f>'4'!AY34</f>
        <v>0.73974595165575086</v>
      </c>
      <c r="L14" s="811">
        <f>'4'!BD34</f>
        <v>0.40147275053344511</v>
      </c>
      <c r="M14" s="811">
        <f>'4'!BI34</f>
        <v>0.81874308146231101</v>
      </c>
      <c r="N14" s="811">
        <f>'4'!BN34</f>
        <v>0.63989675540852886</v>
      </c>
      <c r="O14" s="811">
        <f>'4'!BS34</f>
        <v>0.66036134958045722</v>
      </c>
    </row>
    <row r="15" spans="1:15">
      <c r="A15" s="794">
        <f t="shared" si="0"/>
        <v>1991</v>
      </c>
      <c r="B15" s="811">
        <f>'4'!F35</f>
        <v>0.5816756403623331</v>
      </c>
      <c r="C15" s="811">
        <f>'4'!K35</f>
        <v>0.62407467295252983</v>
      </c>
      <c r="D15" s="811">
        <f>'4'!P35</f>
        <v>0.54162810300305386</v>
      </c>
      <c r="E15" s="811">
        <f>'4'!U35</f>
        <v>0.65863901088425303</v>
      </c>
      <c r="F15" s="811">
        <f>'4'!Z35</f>
        <v>0.6998719321265684</v>
      </c>
      <c r="G15" s="811">
        <f>'4'!AE35</f>
        <v>0.64959772687302308</v>
      </c>
      <c r="H15" s="811">
        <f>'4'!AJ35</f>
        <v>0.70442457868276775</v>
      </c>
      <c r="I15" s="811">
        <f>'4'!AO35</f>
        <v>0.47746187581602706</v>
      </c>
      <c r="J15" s="811">
        <f>'4'!AT35</f>
        <v>0.72515858083558649</v>
      </c>
      <c r="K15" s="811">
        <f>'4'!AY35</f>
        <v>0.73295644144341299</v>
      </c>
      <c r="L15" s="811">
        <f>'4'!BD35</f>
        <v>0.39853237997746194</v>
      </c>
      <c r="M15" s="811">
        <f>'4'!BI35</f>
        <v>0.77649351466356253</v>
      </c>
      <c r="N15" s="811">
        <f>'4'!BN35</f>
        <v>0.59434306051403663</v>
      </c>
      <c r="O15" s="811">
        <f>'4'!BS35</f>
        <v>0.62367932001013404</v>
      </c>
    </row>
    <row r="16" spans="1:15">
      <c r="A16" s="794">
        <f t="shared" si="0"/>
        <v>1992</v>
      </c>
      <c r="B16" s="811">
        <f>'4'!F36</f>
        <v>0.54674788404788588</v>
      </c>
      <c r="C16" s="811">
        <f>'4'!K36</f>
        <v>0.59292229241758299</v>
      </c>
      <c r="D16" s="811">
        <f>'4'!P36</f>
        <v>0.51560413990586351</v>
      </c>
      <c r="E16" s="811">
        <f>'4'!U36</f>
        <v>0.66100670189675748</v>
      </c>
      <c r="F16" s="811">
        <f>'4'!Z36</f>
        <v>0.54972385395386136</v>
      </c>
      <c r="G16" s="811">
        <f>'4'!AE36</f>
        <v>0.62312683157424897</v>
      </c>
      <c r="H16" s="811">
        <f>'4'!AJ36</f>
        <v>0.67168984975976354</v>
      </c>
      <c r="I16" s="811">
        <f>'4'!AO36</f>
        <v>0.50690060412031079</v>
      </c>
      <c r="J16" s="811">
        <f>'4'!AT36</f>
        <v>0.73325930380304771</v>
      </c>
      <c r="K16" s="811">
        <f>'4'!AY36</f>
        <v>0.71940254523916392</v>
      </c>
      <c r="L16" s="811">
        <f>'4'!BD36</f>
        <v>0.3352321814533456</v>
      </c>
      <c r="M16" s="811">
        <f>'4'!BI36</f>
        <v>0.6990194686052994</v>
      </c>
      <c r="N16" s="811">
        <f>'4'!BN36</f>
        <v>0.55700377921343125</v>
      </c>
      <c r="O16" s="811">
        <f>'4'!BS36</f>
        <v>0.60474506416214557</v>
      </c>
    </row>
    <row r="17" spans="1:15">
      <c r="A17" s="794">
        <f t="shared" si="0"/>
        <v>1993</v>
      </c>
      <c r="B17" s="811">
        <f>'4'!F37</f>
        <v>0.54490828266699831</v>
      </c>
      <c r="C17" s="811">
        <f>'4'!K37</f>
        <v>0.54197838113615471</v>
      </c>
      <c r="D17" s="811">
        <f>'4'!P37</f>
        <v>0.51027484938473378</v>
      </c>
      <c r="E17" s="811">
        <f>'4'!U37</f>
        <v>0.60961509349312359</v>
      </c>
      <c r="F17" s="811">
        <f>'4'!Z37</f>
        <v>0.41052940384494402</v>
      </c>
      <c r="G17" s="811">
        <f>'4'!AE37</f>
        <v>0.59029143919904004</v>
      </c>
      <c r="H17" s="811">
        <f>'4'!AJ37</f>
        <v>0.63324663193462272</v>
      </c>
      <c r="I17" s="811">
        <f>'4'!AO37</f>
        <v>0.53937256477777451</v>
      </c>
      <c r="J17" s="811">
        <f>'4'!AT37</f>
        <v>0.7487827560113226</v>
      </c>
      <c r="K17" s="811">
        <f>'4'!AY37</f>
        <v>0.7180777303171032</v>
      </c>
      <c r="L17" s="811">
        <f>'4'!BD37</f>
        <v>0.20537408049068584</v>
      </c>
      <c r="M17" s="811">
        <f>'4'!BI37</f>
        <v>0.5898111379575135</v>
      </c>
      <c r="N17" s="811">
        <f>'4'!BN37</f>
        <v>0.53940128741668347</v>
      </c>
      <c r="O17" s="811">
        <f>'4'!BS37</f>
        <v>0.62304283393329507</v>
      </c>
    </row>
    <row r="18" spans="1:15">
      <c r="A18" s="794">
        <f t="shared" si="0"/>
        <v>1994</v>
      </c>
      <c r="B18" s="811">
        <f>'4'!F38</f>
        <v>0.57865767825929981</v>
      </c>
      <c r="C18" s="811">
        <f>'4'!K38</f>
        <v>0.5128493142499525</v>
      </c>
      <c r="D18" s="811">
        <f>'4'!P38</f>
        <v>0.53929391513586789</v>
      </c>
      <c r="E18" s="811">
        <f>'4'!U38</f>
        <v>0.70646148119726382</v>
      </c>
      <c r="F18" s="811">
        <f>'4'!Z38</f>
        <v>0.4011621758856051</v>
      </c>
      <c r="G18" s="811">
        <f>'4'!AE38</f>
        <v>0.57268534876897437</v>
      </c>
      <c r="H18" s="811">
        <f>'4'!AJ38</f>
        <v>0.61570994109020782</v>
      </c>
      <c r="I18" s="811">
        <f>'4'!AO38</f>
        <v>0.51361216400963394</v>
      </c>
      <c r="J18" s="811">
        <f>'4'!AT38</f>
        <v>0.72826654821995329</v>
      </c>
      <c r="K18" s="811">
        <f>'4'!AY38</f>
        <v>0.73528016581173872</v>
      </c>
      <c r="L18" s="811">
        <f>'4'!BD38</f>
        <v>0.17365076524371476</v>
      </c>
      <c r="M18" s="811">
        <f>'4'!BI38</f>
        <v>0.5789564031450537</v>
      </c>
      <c r="N18" s="811">
        <f>'4'!BN38</f>
        <v>0.55959052877598203</v>
      </c>
      <c r="O18" s="811">
        <f>'4'!BS38</f>
        <v>0.64719411569889673</v>
      </c>
    </row>
    <row r="19" spans="1:15">
      <c r="A19" s="794">
        <f t="shared" si="0"/>
        <v>1995</v>
      </c>
      <c r="B19" s="811">
        <f>'4'!F39</f>
        <v>0.61552028989945762</v>
      </c>
      <c r="C19" s="811">
        <f>'4'!K39</f>
        <v>0.51253388566551195</v>
      </c>
      <c r="D19" s="811">
        <f>'4'!P39</f>
        <v>0.56609808872998424</v>
      </c>
      <c r="E19" s="811">
        <f>'4'!U39</f>
        <v>0.75371103209396006</v>
      </c>
      <c r="F19" s="811">
        <f>'4'!Z39</f>
        <v>0.43263362928244381</v>
      </c>
      <c r="G19" s="811">
        <f>'4'!AE39</f>
        <v>0.58975216042327472</v>
      </c>
      <c r="H19" s="811">
        <f>'4'!AJ39</f>
        <v>0.6221917685106062</v>
      </c>
      <c r="I19" s="811">
        <f>'4'!AO39</f>
        <v>0.49999828929114964</v>
      </c>
      <c r="J19" s="811">
        <f>'4'!AT39</f>
        <v>0.72171970256497375</v>
      </c>
      <c r="K19" s="811">
        <f>'4'!AY39</f>
        <v>0.75025946249347497</v>
      </c>
      <c r="L19" s="811">
        <f>'4'!BD39</f>
        <v>0.21884746767650981</v>
      </c>
      <c r="M19" s="811">
        <f>'4'!BI39</f>
        <v>0.59361206280635326</v>
      </c>
      <c r="N19" s="811">
        <f>'4'!BN39</f>
        <v>0.5877483156753911</v>
      </c>
      <c r="O19" s="811">
        <f>'4'!BS39</f>
        <v>0.66208520097329093</v>
      </c>
    </row>
    <row r="20" spans="1:15">
      <c r="A20" s="794">
        <f t="shared" si="0"/>
        <v>1996</v>
      </c>
      <c r="B20" s="811">
        <f>'4'!F40</f>
        <v>0.61331948314678963</v>
      </c>
      <c r="C20" s="811">
        <f>'4'!K40</f>
        <v>0.52197498274840182</v>
      </c>
      <c r="D20" s="811">
        <f>'4'!P40</f>
        <v>0.5566291832127952</v>
      </c>
      <c r="E20" s="811">
        <f>'4'!U40</f>
        <v>0.75454696865908699</v>
      </c>
      <c r="F20" s="811">
        <f>'4'!Z40</f>
        <v>0.45472349477681723</v>
      </c>
      <c r="G20" s="811">
        <f>'4'!AE40</f>
        <v>0.57266361595202042</v>
      </c>
      <c r="H20" s="811">
        <f>'4'!AJ40</f>
        <v>0.59933394455981404</v>
      </c>
      <c r="I20" s="811">
        <f>'4'!AO40</f>
        <v>0.49805431288618962</v>
      </c>
      <c r="J20" s="811">
        <f>'4'!AT40</f>
        <v>0.73816077474338093</v>
      </c>
      <c r="K20" s="811">
        <f>'4'!AY40</f>
        <v>0.75245064235107495</v>
      </c>
      <c r="L20" s="811">
        <f>'4'!BD40</f>
        <v>0.24242364941467287</v>
      </c>
      <c r="M20" s="811">
        <f>'4'!BI40</f>
        <v>0.5712203436200145</v>
      </c>
      <c r="N20" s="811">
        <f>'4'!BN40</f>
        <v>0.60273904301949843</v>
      </c>
      <c r="O20" s="811">
        <f>'4'!BS40</f>
        <v>0.67043256700848441</v>
      </c>
    </row>
    <row r="21" spans="1:15">
      <c r="A21" s="794">
        <f t="shared" si="0"/>
        <v>1997</v>
      </c>
      <c r="B21" s="811">
        <f>'4'!F41</f>
        <v>0.61552301135076082</v>
      </c>
      <c r="C21" s="811">
        <f>'4'!K41</f>
        <v>0.52790164476217183</v>
      </c>
      <c r="D21" s="811">
        <f>'4'!P41</f>
        <v>0.56639115407378604</v>
      </c>
      <c r="E21" s="811">
        <f>'4'!U41</f>
        <v>0.77592372889754313</v>
      </c>
      <c r="F21" s="811">
        <f>'4'!Z41</f>
        <v>0.51032700126715547</v>
      </c>
      <c r="G21" s="811">
        <f>'4'!AE41</f>
        <v>0.56880637269473444</v>
      </c>
      <c r="H21" s="811">
        <f>'4'!AJ41</f>
        <v>0.57019045446891414</v>
      </c>
      <c r="I21" s="811">
        <f>'4'!AO41</f>
        <v>0.493565400741522</v>
      </c>
      <c r="J21" s="811">
        <f>'4'!AT41</f>
        <v>0.76758430012190537</v>
      </c>
      <c r="K21" s="811">
        <f>'4'!AY41</f>
        <v>0.77606592479849268</v>
      </c>
      <c r="L21" s="811">
        <f>'4'!BD41</f>
        <v>0.28554144980083634</v>
      </c>
      <c r="M21" s="811">
        <f>'4'!BI41</f>
        <v>0.56503664328381686</v>
      </c>
      <c r="N21" s="811">
        <f>'4'!BN41</f>
        <v>0.6357227616224016</v>
      </c>
      <c r="O21" s="811">
        <f>'4'!BS41</f>
        <v>0.68658452087707322</v>
      </c>
    </row>
    <row r="22" spans="1:15">
      <c r="A22" s="794">
        <f t="shared" si="0"/>
        <v>1998</v>
      </c>
      <c r="B22" s="811">
        <f>'4'!F42</f>
        <v>0.63509054088887862</v>
      </c>
      <c r="C22" s="811">
        <f>'4'!K42</f>
        <v>0.5523145063246403</v>
      </c>
      <c r="D22" s="811">
        <f>'4'!P42</f>
        <v>0.59123018169275665</v>
      </c>
      <c r="E22" s="811">
        <f>'4'!U42</f>
        <v>0.79347157584173456</v>
      </c>
      <c r="F22" s="811">
        <f>'4'!Z42</f>
        <v>0.54717278129784963</v>
      </c>
      <c r="G22" s="811">
        <f>'4'!AE42</f>
        <v>0.5847499536946279</v>
      </c>
      <c r="H22" s="811">
        <f>'4'!AJ42</f>
        <v>0.58987421200386259</v>
      </c>
      <c r="I22" s="811">
        <f>'4'!AO42</f>
        <v>0.51166112865312352</v>
      </c>
      <c r="J22" s="811">
        <f>'4'!AT42</f>
        <v>0.80314708370512455</v>
      </c>
      <c r="K22" s="811">
        <f>'4'!AY42</f>
        <v>0.80464296838730776</v>
      </c>
      <c r="L22" s="811">
        <f>'4'!BD42</f>
        <v>0.34377871239329694</v>
      </c>
      <c r="M22" s="811">
        <f>'4'!BI42</f>
        <v>0.61277717067340043</v>
      </c>
      <c r="N22" s="811">
        <f>'4'!BN42</f>
        <v>0.66085754532815566</v>
      </c>
      <c r="O22" s="811">
        <f>'4'!BS42</f>
        <v>0.69897261455094661</v>
      </c>
    </row>
    <row r="23" spans="1:15">
      <c r="A23" s="794">
        <f t="shared" si="0"/>
        <v>1999</v>
      </c>
      <c r="B23" s="811">
        <f>'4'!F43</f>
        <v>0.65618807633517862</v>
      </c>
      <c r="C23" s="811">
        <f>'4'!K43</f>
        <v>0.64456967958968525</v>
      </c>
      <c r="D23" s="811">
        <f>'4'!P43</f>
        <v>0.612320616508229</v>
      </c>
      <c r="E23" s="811">
        <f>'4'!U43</f>
        <v>0.78943183541589523</v>
      </c>
      <c r="F23" s="811">
        <f>'4'!Z43</f>
        <v>0.58059132208325825</v>
      </c>
      <c r="G23" s="811">
        <f>'4'!AE43</f>
        <v>0.59633463023999567</v>
      </c>
      <c r="H23" s="811">
        <f>'4'!AJ43</f>
        <v>0.61555716045023934</v>
      </c>
      <c r="I23" s="811">
        <f>'4'!AO43</f>
        <v>0.54515475231667898</v>
      </c>
      <c r="J23" s="811">
        <f>'4'!AT43</f>
        <v>0.82785026292476305</v>
      </c>
      <c r="K23" s="811">
        <f>'4'!AY43</f>
        <v>0.80748828789935623</v>
      </c>
      <c r="L23" s="811">
        <f>'4'!BD43</f>
        <v>0.43054526622810008</v>
      </c>
      <c r="M23" s="811">
        <f>'4'!BI43</f>
        <v>0.64784829264938548</v>
      </c>
      <c r="N23" s="811">
        <f>'4'!BN43</f>
        <v>0.66302335290899816</v>
      </c>
      <c r="O23" s="811">
        <f>'4'!BS43</f>
        <v>0.7071629239179964</v>
      </c>
    </row>
    <row r="24" spans="1:15">
      <c r="A24" s="794">
        <f t="shared" si="0"/>
        <v>2000</v>
      </c>
      <c r="B24" s="811">
        <f>'4'!F44</f>
        <v>0.67509776828143253</v>
      </c>
      <c r="C24" s="811">
        <f>'4'!K44</f>
        <v>0.68971744773667676</v>
      </c>
      <c r="D24" s="811">
        <f>'4'!P44</f>
        <v>0.63455509165658708</v>
      </c>
      <c r="E24" s="811">
        <f>'4'!U44</f>
        <v>0.80421155320050952</v>
      </c>
      <c r="F24" s="811">
        <f>'4'!Z44</f>
        <v>0.59516919918965705</v>
      </c>
      <c r="G24" s="811">
        <f>'4'!AE44</f>
        <v>0.64849769682716096</v>
      </c>
      <c r="H24" s="811">
        <f>'4'!AJ44</f>
        <v>0.63875331919206413</v>
      </c>
      <c r="I24" s="811">
        <f>'4'!AO44</f>
        <v>0.569819612747263</v>
      </c>
      <c r="J24" s="811">
        <f>'4'!AT44</f>
        <v>0.85184719464285241</v>
      </c>
      <c r="K24" s="811">
        <f>'4'!AY44</f>
        <v>0.80267526973843994</v>
      </c>
      <c r="L24" s="811">
        <f>'4'!BD44</f>
        <v>0.48123109819628451</v>
      </c>
      <c r="M24" s="811">
        <f>'4'!BI44</f>
        <v>0.6854640315959718</v>
      </c>
      <c r="N24" s="811">
        <f>'4'!BN44</f>
        <v>0.67276355029066004</v>
      </c>
      <c r="O24" s="811">
        <f>'4'!BS44</f>
        <v>0.71380352968161109</v>
      </c>
    </row>
    <row r="25" spans="1:15">
      <c r="A25" s="794">
        <f t="shared" si="0"/>
        <v>2001</v>
      </c>
      <c r="B25" s="811">
        <f>'4'!F45</f>
        <v>0.66047522730860564</v>
      </c>
      <c r="C25" s="811">
        <f>'4'!K45</f>
        <v>0.70096064201786168</v>
      </c>
      <c r="D25" s="811">
        <f>'4'!P45</f>
        <v>0.62270678832154625</v>
      </c>
      <c r="E25" s="811">
        <f>'4'!U45</f>
        <v>0.78535821604736555</v>
      </c>
      <c r="F25" s="811">
        <f>'4'!Z45</f>
        <v>0.61661725003491685</v>
      </c>
      <c r="G25" s="811">
        <f>'4'!AE45</f>
        <v>0.680444189974035</v>
      </c>
      <c r="H25" s="811">
        <f>'4'!AJ45</f>
        <v>0.63980499004966718</v>
      </c>
      <c r="I25" s="811">
        <f>'4'!AO45</f>
        <v>0.60066228251755716</v>
      </c>
      <c r="J25" s="811">
        <f>'4'!AT45</f>
        <v>0.8706520731991555</v>
      </c>
      <c r="K25" s="811">
        <f>'4'!AY45</f>
        <v>0.80157203484993866</v>
      </c>
      <c r="L25" s="811">
        <f>'4'!BD45</f>
        <v>0.57777306612941959</v>
      </c>
      <c r="M25" s="811">
        <f>'4'!BI45</f>
        <v>0.70822674523689633</v>
      </c>
      <c r="N25" s="811">
        <f>'4'!BN45</f>
        <v>0.69001863846524247</v>
      </c>
      <c r="O25" s="811">
        <f>'4'!BS45</f>
        <v>0.69187402473416626</v>
      </c>
    </row>
    <row r="26" spans="1:15">
      <c r="A26" s="794">
        <f t="shared" si="0"/>
        <v>2002</v>
      </c>
      <c r="B26" s="811">
        <f>'4'!F46</f>
        <v>0.66945537880201877</v>
      </c>
      <c r="C26" s="811">
        <f>'4'!K46</f>
        <v>0.67792555295928048</v>
      </c>
      <c r="D26" s="811">
        <f>'4'!P46</f>
        <v>0.60927078011814151</v>
      </c>
      <c r="E26" s="811">
        <f>'4'!U46</f>
        <v>0.78599836989628258</v>
      </c>
      <c r="F26" s="811">
        <f>'4'!Z46</f>
        <v>0.61849245971861966</v>
      </c>
      <c r="G26" s="811">
        <f>'4'!AE46</f>
        <v>0.67053513338355919</v>
      </c>
      <c r="H26" s="811">
        <f>'4'!AJ46</f>
        <v>0.61754478818437286</v>
      </c>
      <c r="I26" s="811">
        <f>'4'!AO46</f>
        <v>0.61554807337552098</v>
      </c>
      <c r="J26" s="811">
        <f>'4'!AT46</f>
        <v>0.85750702797645539</v>
      </c>
      <c r="K26" s="811">
        <f>'4'!AY46</f>
        <v>0.78028988416830281</v>
      </c>
      <c r="L26" s="811">
        <f>'4'!BD46</f>
        <v>0.54993576642771924</v>
      </c>
      <c r="M26" s="811">
        <f>'4'!BI46</f>
        <v>0.70481108800984948</v>
      </c>
      <c r="N26" s="811">
        <f>'4'!BN46</f>
        <v>0.67995511210899073</v>
      </c>
      <c r="O26" s="811">
        <f>'4'!BS46</f>
        <v>0.66127050761355943</v>
      </c>
    </row>
    <row r="27" spans="1:15">
      <c r="A27" s="794">
        <f t="shared" si="0"/>
        <v>2003</v>
      </c>
      <c r="B27" s="811">
        <f>'4'!F47</f>
        <v>0.67922410567986469</v>
      </c>
      <c r="C27" s="811">
        <f>'4'!K47</f>
        <v>0.66283873271702964</v>
      </c>
      <c r="D27" s="811">
        <f>'4'!P47</f>
        <v>0.61165451810661065</v>
      </c>
      <c r="E27" s="811">
        <f>'4'!U47</f>
        <v>0.75927416870928399</v>
      </c>
      <c r="F27" s="811">
        <f>'4'!Z47</f>
        <v>0.6214328181167954</v>
      </c>
      <c r="G27" s="811">
        <f>'4'!AE47</f>
        <v>0.64893938309305099</v>
      </c>
      <c r="H27" s="811">
        <f>'4'!AJ47</f>
        <v>0.59617368814312488</v>
      </c>
      <c r="I27" s="811">
        <f>'4'!AO47</f>
        <v>0.62488173665612234</v>
      </c>
      <c r="J27" s="811">
        <f>'4'!AT47</f>
        <v>0.8264797745280883</v>
      </c>
      <c r="K27" s="811">
        <f>'4'!AY47</f>
        <v>0.74916379790227139</v>
      </c>
      <c r="L27" s="811">
        <f>'4'!BD47</f>
        <v>0.54929942565544099</v>
      </c>
      <c r="M27" s="811">
        <f>'4'!BI47</f>
        <v>0.68726630816240442</v>
      </c>
      <c r="N27" s="811">
        <f>'4'!BN47</f>
        <v>0.68636766525588122</v>
      </c>
      <c r="O27" s="811">
        <f>'4'!BS47</f>
        <v>0.65568666460491576</v>
      </c>
    </row>
    <row r="28" spans="1:15">
      <c r="A28" s="794">
        <f t="shared" si="0"/>
        <v>2004</v>
      </c>
      <c r="B28" s="811">
        <f>'4'!F48</f>
        <v>0.69493538569127022</v>
      </c>
      <c r="C28" s="811">
        <f>'4'!K48</f>
        <v>0.65526929114915933</v>
      </c>
      <c r="D28" s="811">
        <f>'4'!P48</f>
        <v>0.61910924773609266</v>
      </c>
      <c r="E28" s="811">
        <f>'4'!U48</f>
        <v>0.75494685302139253</v>
      </c>
      <c r="F28" s="811">
        <f>'4'!Z48</f>
        <v>0.62702938429019828</v>
      </c>
      <c r="G28" s="811">
        <f>'4'!AE48</f>
        <v>0.63745970849365929</v>
      </c>
      <c r="H28" s="811">
        <f>'4'!AJ48</f>
        <v>0.55977932198036273</v>
      </c>
      <c r="I28" s="811">
        <f>'4'!AO48</f>
        <v>0.64201197219201456</v>
      </c>
      <c r="J28" s="811">
        <f>'4'!AT48</f>
        <v>0.77302325932314708</v>
      </c>
      <c r="K28" s="811">
        <f>'4'!AY48</f>
        <v>0.75098184655018463</v>
      </c>
      <c r="L28" s="811">
        <f>'4'!BD48</f>
        <v>0.56447677110824979</v>
      </c>
      <c r="M28" s="811">
        <f>'4'!BI48</f>
        <v>0.663234219427844</v>
      </c>
      <c r="N28" s="811">
        <f>'4'!BN48</f>
        <v>0.69161761831423874</v>
      </c>
      <c r="O28" s="811">
        <f>'4'!BS48</f>
        <v>0.66877966804443778</v>
      </c>
    </row>
    <row r="29" spans="1:15">
      <c r="A29" s="794">
        <f t="shared" si="0"/>
        <v>2005</v>
      </c>
      <c r="B29" s="811">
        <f>'4'!F49</f>
        <v>0.7048723217851145</v>
      </c>
      <c r="C29" s="811">
        <f>'4'!K49</f>
        <v>0.65286994121863151</v>
      </c>
      <c r="D29" s="811">
        <f>'4'!P49</f>
        <v>0.62740221003273311</v>
      </c>
      <c r="E29" s="811">
        <f>'4'!U49</f>
        <v>0.77463903100922482</v>
      </c>
      <c r="F29" s="811">
        <f>'4'!Z49</f>
        <v>0.6388902166794862</v>
      </c>
      <c r="G29" s="811">
        <f>'4'!AE49</f>
        <v>0.63642296045154534</v>
      </c>
      <c r="H29" s="811">
        <f>'4'!AJ49</f>
        <v>0.52711652326702119</v>
      </c>
      <c r="I29" s="811">
        <f>'4'!AO49</f>
        <v>0.65003668776080947</v>
      </c>
      <c r="J29" s="811">
        <f>'4'!AT49</f>
        <v>0.74842619717486358</v>
      </c>
      <c r="K29" s="811">
        <f>'4'!AY49</f>
        <v>0.74652416051453574</v>
      </c>
      <c r="L29" s="811">
        <f>'4'!BD49</f>
        <v>0.61804611265835097</v>
      </c>
      <c r="M29" s="811">
        <f>'4'!BI49</f>
        <v>0.62832523495446813</v>
      </c>
      <c r="N29" s="811">
        <f>'4'!BN49</f>
        <v>0.69065981987371872</v>
      </c>
      <c r="O29" s="811">
        <f>'4'!BS49</f>
        <v>0.6814153811142849</v>
      </c>
    </row>
    <row r="30" spans="1:15">
      <c r="A30" s="794">
        <f t="shared" si="0"/>
        <v>2006</v>
      </c>
      <c r="B30" s="811">
        <f>'4'!F50</f>
        <v>0.70993018656985407</v>
      </c>
      <c r="C30" s="811">
        <f>'4'!K50</f>
        <v>0.65754629288811928</v>
      </c>
      <c r="D30" s="811">
        <f>'4'!P50</f>
        <v>0.64035078829588654</v>
      </c>
      <c r="E30" s="811">
        <f>'4'!U50</f>
        <v>0.80026265586542178</v>
      </c>
      <c r="F30" s="811">
        <f>'4'!Z50</f>
        <v>0.65778010526568786</v>
      </c>
      <c r="G30" s="811">
        <f>'4'!AE50</f>
        <v>0.63837119598572556</v>
      </c>
      <c r="H30" s="811">
        <f>'4'!AJ50</f>
        <v>0.55325561372122711</v>
      </c>
      <c r="I30" s="811">
        <f>'4'!AO50</f>
        <v>0.67711443354060052</v>
      </c>
      <c r="J30" s="811">
        <f>'4'!AT50</f>
        <v>0.77080310506501171</v>
      </c>
      <c r="K30" s="811">
        <f>'4'!AY50</f>
        <v>0.78131045683047406</v>
      </c>
      <c r="L30" s="811">
        <f>'4'!BD50</f>
        <v>0.63725412875419052</v>
      </c>
      <c r="M30" s="811">
        <f>'4'!BI50</f>
        <v>0.66025218120826801</v>
      </c>
      <c r="N30" s="811">
        <f>'4'!BN50</f>
        <v>0.67234295946024014</v>
      </c>
      <c r="O30" s="811">
        <f>'4'!BS50</f>
        <v>0.69511225233897911</v>
      </c>
    </row>
    <row r="31" spans="1:15">
      <c r="A31" s="794">
        <f t="shared" si="0"/>
        <v>2007</v>
      </c>
      <c r="B31" s="811">
        <f>'4'!F51</f>
        <v>0.71954836338322348</v>
      </c>
      <c r="C31" s="811">
        <f>'4'!K51</f>
        <v>0.67978689838429551</v>
      </c>
      <c r="D31" s="811">
        <f>'4'!P51</f>
        <v>0.64868913122652683</v>
      </c>
      <c r="E31" s="811">
        <f>'4'!U51</f>
        <v>0.80137571198922253</v>
      </c>
      <c r="F31" s="811">
        <f>'4'!Z51</f>
        <v>0.68197212065705193</v>
      </c>
      <c r="G31" s="811">
        <f>'4'!AE51</f>
        <v>0.66204747806107533</v>
      </c>
      <c r="H31" s="811">
        <f>'4'!AJ51</f>
        <v>0.60065931230240011</v>
      </c>
      <c r="I31" s="811">
        <f>'4'!AO51</f>
        <v>0.6967538435050068</v>
      </c>
      <c r="J31" s="811">
        <f>'4'!AT51</f>
        <v>0.79044974914242117</v>
      </c>
      <c r="K31" s="811">
        <f>'4'!AY51</f>
        <v>0.80872536598898859</v>
      </c>
      <c r="L31" s="811">
        <f>'4'!BD51</f>
        <v>0.64435688163768678</v>
      </c>
      <c r="M31" s="811">
        <f>'4'!BI51</f>
        <v>0.6983108855836313</v>
      </c>
      <c r="N31" s="811">
        <f>'4'!BN51</f>
        <v>0.67954267112295508</v>
      </c>
      <c r="O31" s="811">
        <f>'4'!BS51</f>
        <v>0.69522809320136336</v>
      </c>
    </row>
    <row r="32" spans="1:15">
      <c r="A32" s="794">
        <f t="shared" si="0"/>
        <v>2008</v>
      </c>
      <c r="B32" s="811">
        <f>'4'!F52</f>
        <v>0.72340711850381678</v>
      </c>
      <c r="C32" s="811">
        <f>'4'!K52</f>
        <v>0.69388075842237706</v>
      </c>
      <c r="D32" s="811">
        <f>'4'!P52</f>
        <v>0.64566698308824111</v>
      </c>
      <c r="E32" s="811">
        <f>'4'!U52</f>
        <v>0.8199484520238447</v>
      </c>
      <c r="F32" s="811">
        <f>'4'!Z52</f>
        <v>0.69614980691763984</v>
      </c>
      <c r="G32" s="811">
        <f>'4'!AE52</f>
        <v>0.67782871030093017</v>
      </c>
      <c r="H32" s="811">
        <f>'4'!AJ52</f>
        <v>0.63451937196119157</v>
      </c>
      <c r="I32" s="811">
        <f>'4'!AO52</f>
        <v>0.67738339469287923</v>
      </c>
      <c r="J32" s="811">
        <f>'4'!AT52</f>
        <v>0.80312769679096485</v>
      </c>
      <c r="K32" s="811">
        <f>'4'!AY52</f>
        <v>0.80654257371830429</v>
      </c>
      <c r="L32" s="811">
        <f>'4'!BD52</f>
        <v>0.55315466094035703</v>
      </c>
      <c r="M32" s="811">
        <f>'4'!BI52</f>
        <v>0.69631687966102485</v>
      </c>
      <c r="N32" s="811">
        <f>'4'!BN52</f>
        <v>0.67933845554774441</v>
      </c>
      <c r="O32" s="811">
        <f>'4'!BS52</f>
        <v>0.66089277196581497</v>
      </c>
    </row>
    <row r="33" spans="1:15">
      <c r="A33" s="794">
        <f t="shared" si="0"/>
        <v>2009</v>
      </c>
      <c r="B33" s="811">
        <f>'4'!F53</f>
        <v>0.683707007701571</v>
      </c>
      <c r="C33" s="811">
        <f>'4'!K53</f>
        <v>0.66649263882972809</v>
      </c>
      <c r="D33" s="811">
        <f>'4'!P53</f>
        <v>0.58247871153543962</v>
      </c>
      <c r="E33" s="811">
        <f>'4'!U53</f>
        <v>0.73928291556284431</v>
      </c>
      <c r="F33" s="811">
        <f>'4'!Z53</f>
        <v>0.64017245264850065</v>
      </c>
      <c r="G33" s="811">
        <f>'4'!AE53</f>
        <v>0.62590557758730503</v>
      </c>
      <c r="H33" s="811">
        <f>'4'!AJ53</f>
        <v>0.62810787781360522</v>
      </c>
      <c r="I33" s="811">
        <f>'4'!AO53</f>
        <v>0.64606469426712265</v>
      </c>
      <c r="J33" s="811">
        <f>'4'!AT53</f>
        <v>0.78355356444594149</v>
      </c>
      <c r="K33" s="811">
        <f>'4'!AY53</f>
        <v>0.78928111108461885</v>
      </c>
      <c r="L33" s="811">
        <f>'4'!BD53</f>
        <v>0.35489145691739582</v>
      </c>
      <c r="M33" s="811">
        <f>'4'!BI53</f>
        <v>0.63461117357665842</v>
      </c>
      <c r="N33" s="811">
        <f>'4'!BN53</f>
        <v>0.60729850732787594</v>
      </c>
      <c r="O33" s="811">
        <f>'4'!BS53</f>
        <v>0.55831418602758398</v>
      </c>
    </row>
    <row r="34" spans="1:15">
      <c r="A34" s="794" t="s">
        <v>1053</v>
      </c>
    </row>
    <row r="35" spans="1:15">
      <c r="A35" s="794" t="s">
        <v>742</v>
      </c>
      <c r="B35" s="799">
        <f>B33-B4</f>
        <v>6.600085655159682E-3</v>
      </c>
      <c r="C35" s="799">
        <f t="shared" ref="C35:O35" si="1">C33-C4</f>
        <v>-8.6712409607988539E-3</v>
      </c>
      <c r="D35" s="799">
        <f t="shared" si="1"/>
        <v>-3.841461950298164E-2</v>
      </c>
      <c r="E35" s="799">
        <f t="shared" si="1"/>
        <v>1.3146031683896608E-2</v>
      </c>
      <c r="F35" s="799">
        <f t="shared" si="1"/>
        <v>-8.2929835248617523E-2</v>
      </c>
      <c r="G35" s="799">
        <f t="shared" si="1"/>
        <v>-7.1262725426639917E-2</v>
      </c>
      <c r="H35" s="799">
        <f t="shared" si="1"/>
        <v>-0.14948765232728989</v>
      </c>
      <c r="I35" s="799">
        <f t="shared" si="1"/>
        <v>7.3267655651775065E-2</v>
      </c>
      <c r="J35" s="799">
        <f t="shared" si="1"/>
        <v>4.547719604870526E-2</v>
      </c>
      <c r="K35" s="799">
        <f t="shared" si="1"/>
        <v>-2.1190970417832689E-2</v>
      </c>
      <c r="L35" s="799">
        <f t="shared" si="1"/>
        <v>-0.16524230096620968</v>
      </c>
      <c r="M35" s="799">
        <f t="shared" si="1"/>
        <v>-0.16143987613361266</v>
      </c>
      <c r="N35" s="799">
        <f t="shared" si="1"/>
        <v>-8.302887365045597E-2</v>
      </c>
      <c r="O35" s="799">
        <f t="shared" si="1"/>
        <v>-6.1323742677434456E-2</v>
      </c>
    </row>
    <row r="36" spans="1:15">
      <c r="A36" s="794" t="s">
        <v>1056</v>
      </c>
      <c r="B36" s="799">
        <f t="shared" ref="B36:O36" si="2">B14-B4</f>
        <v>-1.9118983947616575E-2</v>
      </c>
      <c r="C36" s="799">
        <f t="shared" si="2"/>
        <v>-3.4051492167172182E-2</v>
      </c>
      <c r="D36" s="799">
        <f t="shared" si="2"/>
        <v>-1.4682148438186715E-2</v>
      </c>
      <c r="E36" s="799">
        <f t="shared" si="2"/>
        <v>-4.4392220261094795E-2</v>
      </c>
      <c r="F36" s="799">
        <f t="shared" si="2"/>
        <v>7.3416160889886117E-2</v>
      </c>
      <c r="G36" s="799">
        <f t="shared" si="2"/>
        <v>-4.2604678195519718E-2</v>
      </c>
      <c r="H36" s="799">
        <f t="shared" si="2"/>
        <v>-4.9264497993358747E-2</v>
      </c>
      <c r="I36" s="799">
        <f t="shared" si="2"/>
        <v>-0.10850763389990653</v>
      </c>
      <c r="J36" s="799">
        <f t="shared" si="2"/>
        <v>-2.6019375241510434E-2</v>
      </c>
      <c r="K36" s="799">
        <f t="shared" si="2"/>
        <v>-7.072612984670068E-2</v>
      </c>
      <c r="L36" s="799">
        <f t="shared" si="2"/>
        <v>-0.11866100735016039</v>
      </c>
      <c r="M36" s="799">
        <f t="shared" si="2"/>
        <v>2.2692031752039932E-2</v>
      </c>
      <c r="N36" s="799">
        <f t="shared" si="2"/>
        <v>-5.0430625569803045E-2</v>
      </c>
      <c r="O36" s="799">
        <f t="shared" si="2"/>
        <v>4.0723420875438787E-2</v>
      </c>
    </row>
    <row r="37" spans="1:15">
      <c r="A37" s="794" t="s">
        <v>1057</v>
      </c>
      <c r="B37" s="799">
        <f t="shared" ref="B37:O37" si="3">B24-B14</f>
        <v>1.7109830182637786E-2</v>
      </c>
      <c r="C37" s="799">
        <f t="shared" si="3"/>
        <v>4.8605060113321996E-2</v>
      </c>
      <c r="D37" s="799">
        <f t="shared" si="3"/>
        <v>2.8343909056352534E-2</v>
      </c>
      <c r="E37" s="799">
        <f t="shared" si="3"/>
        <v>0.12246688958265661</v>
      </c>
      <c r="F37" s="799">
        <f t="shared" si="3"/>
        <v>-0.20134924959734724</v>
      </c>
      <c r="G37" s="799">
        <f t="shared" si="3"/>
        <v>-6.0659279912642639E-3</v>
      </c>
      <c r="H37" s="799">
        <f t="shared" si="3"/>
        <v>-8.9577712955472233E-2</v>
      </c>
      <c r="I37" s="799">
        <f t="shared" si="3"/>
        <v>0.10553020803182195</v>
      </c>
      <c r="J37" s="799">
        <f t="shared" si="3"/>
        <v>0.13979020148712662</v>
      </c>
      <c r="K37" s="799">
        <f t="shared" si="3"/>
        <v>6.292931808268909E-2</v>
      </c>
      <c r="L37" s="799">
        <f t="shared" si="3"/>
        <v>7.9758347662839402E-2</v>
      </c>
      <c r="M37" s="799">
        <f t="shared" si="3"/>
        <v>-0.13327904986633921</v>
      </c>
      <c r="N37" s="799">
        <f t="shared" si="3"/>
        <v>3.2866794882131178E-2</v>
      </c>
      <c r="O37" s="799">
        <f t="shared" si="3"/>
        <v>5.3442180101153869E-2</v>
      </c>
    </row>
    <row r="38" spans="1:15">
      <c r="A38" s="794" t="s">
        <v>1058</v>
      </c>
      <c r="B38" s="799">
        <f t="shared" ref="B38:O38" si="4">B33-B24</f>
        <v>8.6092394201384703E-3</v>
      </c>
      <c r="C38" s="799">
        <f t="shared" si="4"/>
        <v>-2.3224808906948669E-2</v>
      </c>
      <c r="D38" s="799">
        <f t="shared" si="4"/>
        <v>-5.2076380121147459E-2</v>
      </c>
      <c r="E38" s="799">
        <f t="shared" si="4"/>
        <v>-6.492863763766521E-2</v>
      </c>
      <c r="F38" s="799">
        <f t="shared" si="4"/>
        <v>4.5003253458843595E-2</v>
      </c>
      <c r="G38" s="799">
        <f t="shared" si="4"/>
        <v>-2.2592119239855935E-2</v>
      </c>
      <c r="H38" s="799">
        <f t="shared" si="4"/>
        <v>-1.0645441378458909E-2</v>
      </c>
      <c r="I38" s="799">
        <f t="shared" si="4"/>
        <v>7.6245081519859648E-2</v>
      </c>
      <c r="J38" s="799">
        <f t="shared" si="4"/>
        <v>-6.8293630196910926E-2</v>
      </c>
      <c r="K38" s="799">
        <f t="shared" si="4"/>
        <v>-1.3394158653821098E-2</v>
      </c>
      <c r="L38" s="799">
        <f t="shared" si="4"/>
        <v>-0.12633964127888869</v>
      </c>
      <c r="M38" s="799">
        <f t="shared" si="4"/>
        <v>-5.0852858019313385E-2</v>
      </c>
      <c r="N38" s="799">
        <f t="shared" si="4"/>
        <v>-6.5465042962784104E-2</v>
      </c>
      <c r="O38" s="799">
        <f t="shared" si="4"/>
        <v>-0.15548934365402711</v>
      </c>
    </row>
    <row r="39" spans="1:15">
      <c r="A39" s="794" t="s">
        <v>1054</v>
      </c>
    </row>
    <row r="40" spans="1:15">
      <c r="A40" s="794" t="s">
        <v>742</v>
      </c>
      <c r="B40" s="800">
        <f>100*(B33-B4)/B4</f>
        <v>0.97474792241265684</v>
      </c>
      <c r="C40" s="800">
        <f t="shared" ref="C40:O40" si="5">100*(C33-C4)/C4</f>
        <v>-1.2843164778733647</v>
      </c>
      <c r="D40" s="800">
        <f t="shared" si="5"/>
        <v>-6.1869918040083638</v>
      </c>
      <c r="E40" s="800">
        <f t="shared" si="5"/>
        <v>1.8104068221506495</v>
      </c>
      <c r="F40" s="800">
        <f t="shared" si="5"/>
        <v>-11.468617460717624</v>
      </c>
      <c r="G40" s="800">
        <f t="shared" si="5"/>
        <v>-10.221739158042947</v>
      </c>
      <c r="H40" s="800">
        <f t="shared" si="5"/>
        <v>-19.224345631231152</v>
      </c>
      <c r="I40" s="800">
        <f t="shared" si="5"/>
        <v>12.791207131393142</v>
      </c>
      <c r="J40" s="800">
        <f>100*(J33-J4)/J4</f>
        <v>6.1615840847825671</v>
      </c>
      <c r="K40" s="800">
        <f t="shared" si="5"/>
        <v>-2.6146453285039639</v>
      </c>
      <c r="L40" s="800">
        <f t="shared" si="5"/>
        <v>-31.769193685595635</v>
      </c>
      <c r="M40" s="800">
        <f t="shared" si="5"/>
        <v>-20.280090855023676</v>
      </c>
      <c r="N40" s="800">
        <f t="shared" si="5"/>
        <v>-12.027463481571232</v>
      </c>
      <c r="O40" s="800">
        <f t="shared" si="5"/>
        <v>-9.8967057755155459</v>
      </c>
    </row>
    <row r="41" spans="1:15">
      <c r="A41" s="794" t="s">
        <v>1056</v>
      </c>
      <c r="B41" s="800">
        <f t="shared" ref="B41:O41" si="6">100*(B14-B4)/B4</f>
        <v>-2.8236284883683544</v>
      </c>
      <c r="C41" s="800">
        <f t="shared" si="6"/>
        <v>-5.0434410350471994</v>
      </c>
      <c r="D41" s="800">
        <f t="shared" si="6"/>
        <v>-2.3646812913308897</v>
      </c>
      <c r="E41" s="800">
        <f t="shared" si="6"/>
        <v>-6.1134782224470099</v>
      </c>
      <c r="F41" s="800">
        <f t="shared" si="6"/>
        <v>10.152942691329399</v>
      </c>
      <c r="G41" s="800">
        <f t="shared" si="6"/>
        <v>-6.1111037336801477</v>
      </c>
      <c r="H41" s="800">
        <f t="shared" si="6"/>
        <v>-6.3354914070085186</v>
      </c>
      <c r="I41" s="800">
        <f t="shared" si="6"/>
        <v>-18.943469778092386</v>
      </c>
      <c r="J41" s="800">
        <f t="shared" si="6"/>
        <v>-3.5252958034698492</v>
      </c>
      <c r="K41" s="800">
        <f t="shared" si="6"/>
        <v>-8.7265349986625971</v>
      </c>
      <c r="L41" s="800">
        <f t="shared" si="6"/>
        <v>-22.813556234647265</v>
      </c>
      <c r="M41" s="800">
        <f t="shared" si="6"/>
        <v>2.8505749424360247</v>
      </c>
      <c r="N41" s="800">
        <f t="shared" si="6"/>
        <v>-7.3053201943594885</v>
      </c>
      <c r="O41" s="800">
        <f t="shared" si="6"/>
        <v>6.5721317222376427</v>
      </c>
    </row>
    <row r="42" spans="1:15">
      <c r="A42" s="794" t="s">
        <v>1057</v>
      </c>
      <c r="B42" s="800">
        <f t="shared" ref="B42:O42" si="7">100*(B24-B14)/B14</f>
        <v>2.6003258102383029</v>
      </c>
      <c r="C42" s="800">
        <f t="shared" si="7"/>
        <v>7.5813634320035703</v>
      </c>
      <c r="D42" s="800">
        <f t="shared" si="7"/>
        <v>4.6755833395841364</v>
      </c>
      <c r="E42" s="800">
        <f t="shared" si="7"/>
        <v>17.963747443618356</v>
      </c>
      <c r="F42" s="800">
        <f t="shared" si="7"/>
        <v>-25.27866741868646</v>
      </c>
      <c r="G42" s="800">
        <f t="shared" si="7"/>
        <v>-0.92671327297586104</v>
      </c>
      <c r="H42" s="800">
        <f t="shared" si="7"/>
        <v>-12.299038349546347</v>
      </c>
      <c r="I42" s="800">
        <f t="shared" si="7"/>
        <v>22.729402601056659</v>
      </c>
      <c r="J42" s="800">
        <f t="shared" si="7"/>
        <v>19.631883800143328</v>
      </c>
      <c r="K42" s="800">
        <f t="shared" si="7"/>
        <v>8.5068823887222784</v>
      </c>
      <c r="L42" s="800">
        <f t="shared" si="7"/>
        <v>19.866441136257155</v>
      </c>
      <c r="M42" s="800">
        <f t="shared" si="7"/>
        <v>-16.278494790856367</v>
      </c>
      <c r="N42" s="800">
        <f t="shared" si="7"/>
        <v>5.1362652809745928</v>
      </c>
      <c r="O42" s="800">
        <f t="shared" si="7"/>
        <v>8.092869174597654</v>
      </c>
    </row>
    <row r="43" spans="1:15">
      <c r="A43" s="794" t="s">
        <v>1058</v>
      </c>
      <c r="B43" s="800">
        <f t="shared" ref="B43:O43" si="8">100*(B33-B24)/B24</f>
        <v>1.2752581662437785</v>
      </c>
      <c r="C43" s="800">
        <f t="shared" si="8"/>
        <v>-3.3672932275617211</v>
      </c>
      <c r="D43" s="800">
        <f t="shared" si="8"/>
        <v>-8.2067547492520188</v>
      </c>
      <c r="E43" s="800">
        <f t="shared" si="8"/>
        <v>-8.0735768317763679</v>
      </c>
      <c r="F43" s="800">
        <f t="shared" si="8"/>
        <v>7.5614217805822346</v>
      </c>
      <c r="G43" s="800">
        <f t="shared" si="8"/>
        <v>-3.4837624482538811</v>
      </c>
      <c r="H43" s="800">
        <f t="shared" si="8"/>
        <v>-1.6665966435875341</v>
      </c>
      <c r="I43" s="800">
        <f t="shared" si="8"/>
        <v>13.380564623295493</v>
      </c>
      <c r="J43" s="800">
        <f t="shared" si="8"/>
        <v>-8.0171221583401326</v>
      </c>
      <c r="K43" s="800">
        <f t="shared" si="8"/>
        <v>-1.6686895882796693</v>
      </c>
      <c r="L43" s="800">
        <f t="shared" si="8"/>
        <v>-26.253424134979177</v>
      </c>
      <c r="M43" s="800">
        <f t="shared" si="8"/>
        <v>-7.4187492961391763</v>
      </c>
      <c r="N43" s="800">
        <f t="shared" si="8"/>
        <v>-9.7307654278387492</v>
      </c>
      <c r="O43" s="800">
        <f t="shared" si="8"/>
        <v>-21.78321305351102</v>
      </c>
    </row>
    <row r="44" spans="1:15">
      <c r="A44" s="794" t="s">
        <v>1055</v>
      </c>
    </row>
    <row r="45" spans="1:15">
      <c r="A45" s="794" t="s">
        <v>742</v>
      </c>
      <c r="B45" s="801">
        <f>100*(POWER(B33/B4, 1/29)-1)</f>
        <v>3.3454832890522646E-2</v>
      </c>
      <c r="C45" s="801">
        <f t="shared" ref="C45:O45" si="9">100*(POWER(C33/C4, 1/29)-1)</f>
        <v>-4.4563692396548671E-2</v>
      </c>
      <c r="D45" s="801">
        <f t="shared" si="9"/>
        <v>-0.21998753218704925</v>
      </c>
      <c r="E45" s="801">
        <f t="shared" si="9"/>
        <v>6.1888594882075765E-2</v>
      </c>
      <c r="F45" s="801">
        <f t="shared" si="9"/>
        <v>-0.41916418865822758</v>
      </c>
      <c r="G45" s="801">
        <f t="shared" si="9"/>
        <v>-0.37112797061379377</v>
      </c>
      <c r="H45" s="801">
        <f t="shared" si="9"/>
        <v>-0.73348495585556783</v>
      </c>
      <c r="I45" s="801">
        <f t="shared" si="9"/>
        <v>0.41592533388581376</v>
      </c>
      <c r="J45" s="801">
        <f t="shared" si="9"/>
        <v>0.20639244002602641</v>
      </c>
      <c r="K45" s="801">
        <f t="shared" si="9"/>
        <v>-9.1318104999982275E-2</v>
      </c>
      <c r="L45" s="801">
        <f t="shared" si="9"/>
        <v>-1.309536242063325</v>
      </c>
      <c r="M45" s="801">
        <f t="shared" si="9"/>
        <v>-0.77850839051125664</v>
      </c>
      <c r="N45" s="801">
        <f t="shared" si="9"/>
        <v>-0.4409061946490489</v>
      </c>
      <c r="O45" s="801">
        <f t="shared" si="9"/>
        <v>-0.35871184555739122</v>
      </c>
    </row>
    <row r="46" spans="1:15">
      <c r="A46" s="794" t="s">
        <v>1056</v>
      </c>
      <c r="B46" s="801">
        <f t="shared" ref="B46:O46" si="10">100*(POWER(B14/B4, 1/10)-1)</f>
        <v>-0.28601614739298675</v>
      </c>
      <c r="C46" s="801">
        <f t="shared" si="10"/>
        <v>-0.51616997107790663</v>
      </c>
      <c r="D46" s="801">
        <f t="shared" si="10"/>
        <v>-0.23902274476473861</v>
      </c>
      <c r="E46" s="801">
        <f t="shared" si="10"/>
        <v>-0.62884790423373138</v>
      </c>
      <c r="F46" s="801">
        <f t="shared" si="10"/>
        <v>0.97168653549677408</v>
      </c>
      <c r="G46" s="801">
        <f t="shared" si="10"/>
        <v>-0.62859658701100996</v>
      </c>
      <c r="H46" s="801">
        <f t="shared" si="10"/>
        <v>-0.65237121396417574</v>
      </c>
      <c r="I46" s="801">
        <f t="shared" si="10"/>
        <v>-2.0783323937321629</v>
      </c>
      <c r="J46" s="801">
        <f t="shared" si="10"/>
        <v>-0.35825019407355052</v>
      </c>
      <c r="K46" s="801">
        <f t="shared" si="10"/>
        <v>-0.90894465328587026</v>
      </c>
      <c r="L46" s="801">
        <f t="shared" si="10"/>
        <v>-2.5562243510220961</v>
      </c>
      <c r="M46" s="801">
        <f t="shared" si="10"/>
        <v>0.28146557464621136</v>
      </c>
      <c r="N46" s="801">
        <f t="shared" si="10"/>
        <v>-0.75572102573017164</v>
      </c>
      <c r="O46" s="801">
        <f t="shared" si="10"/>
        <v>0.63854871552408987</v>
      </c>
    </row>
    <row r="47" spans="1:15">
      <c r="A47" s="794" t="s">
        <v>1057</v>
      </c>
      <c r="B47" s="801">
        <f t="shared" ref="B47:O47" si="11">100*(POWER(B24/B14, 1/10)-1)</f>
        <v>0.25703900307634253</v>
      </c>
      <c r="C47" s="801">
        <f t="shared" si="11"/>
        <v>0.73344910228279048</v>
      </c>
      <c r="D47" s="801">
        <f t="shared" si="11"/>
        <v>0.45800262820552273</v>
      </c>
      <c r="E47" s="801">
        <f t="shared" si="11"/>
        <v>1.665793828612494</v>
      </c>
      <c r="F47" s="801">
        <f t="shared" si="11"/>
        <v>-2.8719967018245196</v>
      </c>
      <c r="G47" s="801">
        <f t="shared" si="11"/>
        <v>-9.3060069716743854E-2</v>
      </c>
      <c r="H47" s="801">
        <f t="shared" si="11"/>
        <v>-1.3037991460657095</v>
      </c>
      <c r="I47" s="801">
        <f t="shared" si="11"/>
        <v>2.0692355266259455</v>
      </c>
      <c r="J47" s="801">
        <f t="shared" si="11"/>
        <v>1.8086536291552324</v>
      </c>
      <c r="K47" s="801">
        <f t="shared" si="11"/>
        <v>0.81977608377603595</v>
      </c>
      <c r="L47" s="801">
        <f t="shared" si="11"/>
        <v>1.8285972451408394</v>
      </c>
      <c r="M47" s="801">
        <f t="shared" si="11"/>
        <v>-1.7610520818197695</v>
      </c>
      <c r="N47" s="801">
        <f t="shared" si="11"/>
        <v>0.5021273288398298</v>
      </c>
      <c r="O47" s="801">
        <f t="shared" si="11"/>
        <v>0.78124160470429693</v>
      </c>
    </row>
    <row r="48" spans="1:15">
      <c r="A48" s="794" t="s">
        <v>1058</v>
      </c>
      <c r="B48" s="801">
        <f t="shared" ref="B48:O48" si="12">100*(POWER(B33/B24, 1/9)-1)</f>
        <v>0.14089863852471129</v>
      </c>
      <c r="C48" s="801">
        <f t="shared" si="12"/>
        <v>-0.37986471111418618</v>
      </c>
      <c r="D48" s="801">
        <f t="shared" si="12"/>
        <v>-0.94694873562231052</v>
      </c>
      <c r="E48" s="801">
        <f t="shared" si="12"/>
        <v>-0.93099115793366938</v>
      </c>
      <c r="F48" s="801">
        <f t="shared" si="12"/>
        <v>0.81319823805183766</v>
      </c>
      <c r="G48" s="801">
        <f t="shared" si="12"/>
        <v>-0.39321296318348686</v>
      </c>
      <c r="H48" s="801">
        <f t="shared" si="12"/>
        <v>-0.18656360022248908</v>
      </c>
      <c r="I48" s="801">
        <f t="shared" si="12"/>
        <v>1.4051113230709733</v>
      </c>
      <c r="J48" s="801">
        <f t="shared" si="12"/>
        <v>-0.92423287551106625</v>
      </c>
      <c r="K48" s="801">
        <f t="shared" si="12"/>
        <v>-0.18679965200705251</v>
      </c>
      <c r="L48" s="801">
        <f t="shared" si="12"/>
        <v>-3.3271212877035383</v>
      </c>
      <c r="M48" s="801">
        <f t="shared" si="12"/>
        <v>-0.8528264159475496</v>
      </c>
      <c r="N48" s="801">
        <f t="shared" si="12"/>
        <v>-1.1310382978285793</v>
      </c>
      <c r="O48" s="801">
        <f t="shared" si="12"/>
        <v>-2.6929197995284038</v>
      </c>
    </row>
    <row r="50" spans="1:1">
      <c r="A50" s="794" t="s">
        <v>1123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sheetPr codeName="Sheet19">
    <pageSetUpPr fitToPage="1"/>
  </sheetPr>
  <dimension ref="A1:P58"/>
  <sheetViews>
    <sheetView showOutlineSymbols="0" view="pageBreakPreview" zoomScaleSheetLayoutView="100" workbookViewId="0">
      <pane xSplit="1" ySplit="2" topLeftCell="B3"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5" style="421" customWidth="1"/>
    <col min="2" max="3" width="8" style="421" customWidth="1"/>
    <col min="4" max="4" width="8.140625" style="421" customWidth="1"/>
    <col min="5" max="9" width="8" style="421" customWidth="1"/>
    <col min="10" max="10" width="10.28515625" style="421" customWidth="1"/>
    <col min="11" max="15" width="8" style="421" customWidth="1"/>
    <col min="16" max="16384" width="3.85546875" style="421"/>
  </cols>
  <sheetData>
    <row r="1" spans="1:16" ht="12.75" customHeight="1">
      <c r="A1" s="421" t="s">
        <v>222</v>
      </c>
    </row>
    <row r="2" spans="1:16" s="592" customFormat="1" ht="25.5" customHeight="1">
      <c r="A2" s="91"/>
      <c r="B2" s="91" t="s">
        <v>472</v>
      </c>
      <c r="C2" s="91" t="s">
        <v>474</v>
      </c>
      <c r="D2" s="91" t="s">
        <v>475</v>
      </c>
      <c r="E2" s="91" t="s">
        <v>479</v>
      </c>
      <c r="F2" s="91" t="s">
        <v>480</v>
      </c>
      <c r="G2" s="91" t="s">
        <v>481</v>
      </c>
      <c r="H2" s="91" t="s">
        <v>482</v>
      </c>
      <c r="I2" s="91" t="s">
        <v>487</v>
      </c>
      <c r="J2" s="91" t="s">
        <v>492</v>
      </c>
      <c r="K2" s="91" t="s">
        <v>494</v>
      </c>
      <c r="L2" s="91" t="s">
        <v>497</v>
      </c>
      <c r="M2" s="91" t="s">
        <v>498</v>
      </c>
      <c r="N2" s="91" t="s">
        <v>501</v>
      </c>
      <c r="O2" s="91" t="s">
        <v>502</v>
      </c>
    </row>
    <row r="3" spans="1:16" ht="12.75" hidden="1" customHeight="1">
      <c r="A3" s="593">
        <v>1960</v>
      </c>
      <c r="B3" s="594">
        <v>70.900000000000006</v>
      </c>
      <c r="C3" s="594">
        <v>69.8</v>
      </c>
      <c r="D3" s="595">
        <f>D4*D4/D5</f>
        <v>71.160818793264482</v>
      </c>
      <c r="E3" s="594">
        <v>72.400000000000006</v>
      </c>
      <c r="F3" s="594">
        <v>69</v>
      </c>
      <c r="G3" s="594">
        <v>70.3</v>
      </c>
      <c r="H3" s="594">
        <v>69.099999999999994</v>
      </c>
      <c r="I3" s="595">
        <f>I4*I4/I5</f>
        <v>69.583731614213463</v>
      </c>
      <c r="J3" s="594">
        <v>73.5</v>
      </c>
      <c r="K3" s="594">
        <v>73.8</v>
      </c>
      <c r="L3" s="594">
        <v>69.8</v>
      </c>
      <c r="M3" s="594">
        <v>73.099999999999994</v>
      </c>
      <c r="N3" s="594">
        <v>70.8</v>
      </c>
      <c r="O3" s="594">
        <v>69.900000000000006</v>
      </c>
    </row>
    <row r="4" spans="1:16" ht="12.75" hidden="1" customHeight="1">
      <c r="A4" s="593">
        <v>1961</v>
      </c>
      <c r="B4" s="594">
        <v>71.2</v>
      </c>
      <c r="C4" s="594">
        <v>70.599999999999994</v>
      </c>
      <c r="D4" s="594">
        <v>71.3</v>
      </c>
      <c r="E4" s="595">
        <f t="shared" ref="E4:E9" si="0">E3*POWER(E$10/E$3,1/7)</f>
        <v>72.428537660617067</v>
      </c>
      <c r="F4" s="595">
        <f>F3*POWER(F$6/F$3,1/3)</f>
        <v>69</v>
      </c>
      <c r="G4" s="594">
        <v>71</v>
      </c>
      <c r="H4" s="594">
        <v>69.7</v>
      </c>
      <c r="I4" s="594">
        <v>69.8</v>
      </c>
      <c r="J4" s="594">
        <v>73.8</v>
      </c>
      <c r="K4" s="594">
        <v>73.8</v>
      </c>
      <c r="L4" s="595">
        <f>L3*POWER(L$13/L$3,1/10)</f>
        <v>70.016940554605398</v>
      </c>
      <c r="M4" s="594">
        <v>73.5</v>
      </c>
      <c r="N4" s="594">
        <v>70.7</v>
      </c>
      <c r="O4" s="594">
        <v>70.400000000000006</v>
      </c>
      <c r="P4" s="596"/>
    </row>
    <row r="5" spans="1:16" ht="12.75" hidden="1" customHeight="1">
      <c r="A5" s="593">
        <v>1962</v>
      </c>
      <c r="B5" s="594">
        <v>71</v>
      </c>
      <c r="C5" s="594">
        <v>70.3</v>
      </c>
      <c r="D5" s="595">
        <f>D4*POWER(D$9/D$4,1/5)</f>
        <v>71.439453426879084</v>
      </c>
      <c r="E5" s="595">
        <f t="shared" si="0"/>
        <v>72.457086569826302</v>
      </c>
      <c r="F5" s="595">
        <f>F4*POWER(F$6/F$3,1/3)</f>
        <v>69</v>
      </c>
      <c r="G5" s="594">
        <v>70.5</v>
      </c>
      <c r="H5" s="594">
        <v>69.900000000000006</v>
      </c>
      <c r="I5" s="595">
        <f>I4*POWER(I$14/I$4,1/10)</f>
        <v>70.016940554605398</v>
      </c>
      <c r="J5" s="594">
        <v>73.400000000000006</v>
      </c>
      <c r="K5" s="594">
        <v>73.7</v>
      </c>
      <c r="L5" s="595">
        <f t="shared" ref="L5:L12" si="1">L4*POWER(L$13/L$3,1/10)</f>
        <v>70.234555367151103</v>
      </c>
      <c r="M5" s="594">
        <v>73.400000000000006</v>
      </c>
      <c r="N5" s="595">
        <f>N4*POWER(N$13/N$4,1/9)</f>
        <v>70.832338137342788</v>
      </c>
      <c r="O5" s="594">
        <v>70.2</v>
      </c>
      <c r="P5" s="596"/>
    </row>
    <row r="6" spans="1:16" ht="12.75" hidden="1" customHeight="1">
      <c r="A6" s="593">
        <v>1963</v>
      </c>
      <c r="B6" s="594">
        <v>71.099999999999994</v>
      </c>
      <c r="C6" s="594">
        <v>70.099999999999994</v>
      </c>
      <c r="D6" s="595">
        <f>D5*POWER(D$9/D$4,1/5)</f>
        <v>71.579179606328552</v>
      </c>
      <c r="E6" s="595">
        <f t="shared" si="0"/>
        <v>72.485646732061539</v>
      </c>
      <c r="F6" s="594">
        <v>69</v>
      </c>
      <c r="G6" s="594">
        <v>70.5</v>
      </c>
      <c r="H6" s="594">
        <v>70</v>
      </c>
      <c r="I6" s="595">
        <f t="shared" ref="I6:I13" si="2">I5*POWER(I$14/I$4,1/10)</f>
        <v>70.234555367151103</v>
      </c>
      <c r="J6" s="594">
        <v>73.400000000000006</v>
      </c>
      <c r="K6" s="594">
        <v>73.400000000000006</v>
      </c>
      <c r="L6" s="595">
        <f t="shared" si="1"/>
        <v>70.452846533251588</v>
      </c>
      <c r="M6" s="594">
        <v>73.599999999999994</v>
      </c>
      <c r="N6" s="595">
        <f t="shared" ref="N6:N12" si="3">N5*POWER(N$13/N$4,1/9)</f>
        <v>70.964923988725104</v>
      </c>
      <c r="O6" s="594">
        <v>70</v>
      </c>
      <c r="P6" s="596"/>
    </row>
    <row r="7" spans="1:16" ht="12.75" hidden="1" customHeight="1">
      <c r="A7" s="593">
        <v>1964</v>
      </c>
      <c r="B7" s="594">
        <v>70.7</v>
      </c>
      <c r="C7" s="594">
        <v>70.8</v>
      </c>
      <c r="D7" s="595">
        <f>D6*POWER(D$9/D$4,1/5)</f>
        <v>71.719179071816569</v>
      </c>
      <c r="E7" s="595">
        <f t="shared" si="0"/>
        <v>72.514218151758342</v>
      </c>
      <c r="F7" s="595">
        <f>F6*POWER(F$11/F$6,1/5)</f>
        <v>69.159263091427007</v>
      </c>
      <c r="G7" s="594">
        <v>71.400000000000006</v>
      </c>
      <c r="H7" s="594">
        <v>70.5</v>
      </c>
      <c r="I7" s="595">
        <f t="shared" si="2"/>
        <v>70.452846533251588</v>
      </c>
      <c r="J7" s="594">
        <v>73.8</v>
      </c>
      <c r="K7" s="594">
        <v>73.900000000000006</v>
      </c>
      <c r="L7" s="595">
        <f t="shared" si="1"/>
        <v>70.671816155034577</v>
      </c>
      <c r="M7" s="594">
        <v>73.8</v>
      </c>
      <c r="N7" s="595">
        <f t="shared" si="3"/>
        <v>71.097758017824674</v>
      </c>
      <c r="O7" s="594">
        <v>70.3</v>
      </c>
      <c r="P7" s="596"/>
    </row>
    <row r="8" spans="1:16" ht="12.75" hidden="1" customHeight="1">
      <c r="A8" s="593">
        <v>1965</v>
      </c>
      <c r="B8" s="594">
        <v>71</v>
      </c>
      <c r="C8" s="594">
        <v>70.7</v>
      </c>
      <c r="D8" s="595">
        <f>D7*POWER(D$9/D$4,1/5)</f>
        <v>71.859452357854707</v>
      </c>
      <c r="E8" s="595">
        <f t="shared" si="0"/>
        <v>72.542800833354022</v>
      </c>
      <c r="F8" s="595">
        <f>F7*POWER(F$11/F$6,1/5)</f>
        <v>69.318893787669836</v>
      </c>
      <c r="G8" s="594">
        <v>71.3</v>
      </c>
      <c r="H8" s="594">
        <v>70.5</v>
      </c>
      <c r="I8" s="595">
        <f t="shared" si="2"/>
        <v>70.671816155034577</v>
      </c>
      <c r="J8" s="594">
        <v>73.599999999999994</v>
      </c>
      <c r="K8" s="594">
        <v>74</v>
      </c>
      <c r="L8" s="595">
        <f t="shared" si="1"/>
        <v>70.891466341161291</v>
      </c>
      <c r="M8" s="594">
        <v>73.900000000000006</v>
      </c>
      <c r="N8" s="595">
        <f t="shared" si="3"/>
        <v>71.230840689187147</v>
      </c>
      <c r="O8" s="594">
        <v>70.3</v>
      </c>
      <c r="P8" s="596"/>
    </row>
    <row r="9" spans="1:16" ht="12.75" hidden="1" customHeight="1">
      <c r="A9" s="593">
        <v>1966</v>
      </c>
      <c r="B9" s="594">
        <v>70.8</v>
      </c>
      <c r="C9" s="594">
        <v>70.8</v>
      </c>
      <c r="D9" s="594">
        <v>72</v>
      </c>
      <c r="E9" s="595">
        <f t="shared" si="0"/>
        <v>72.571394781287637</v>
      </c>
      <c r="F9" s="595">
        <f>F8*POWER(F$11/F$6,1/5)</f>
        <v>69.47889293721947</v>
      </c>
      <c r="G9" s="594">
        <v>71.5</v>
      </c>
      <c r="H9" s="594">
        <v>70.599999999999994</v>
      </c>
      <c r="I9" s="595">
        <f t="shared" si="2"/>
        <v>70.891466341161291</v>
      </c>
      <c r="J9" s="594">
        <v>73.599999999999994</v>
      </c>
      <c r="K9" s="594">
        <v>74.2</v>
      </c>
      <c r="L9" s="595">
        <f t="shared" si="1"/>
        <v>71.111799206846712</v>
      </c>
      <c r="M9" s="594">
        <v>74.2</v>
      </c>
      <c r="N9" s="595">
        <f t="shared" si="3"/>
        <v>71.364172468227707</v>
      </c>
      <c r="O9" s="594">
        <v>70.3</v>
      </c>
      <c r="P9" s="596"/>
    </row>
    <row r="10" spans="1:16" ht="12.75" hidden="1" customHeight="1">
      <c r="A10" s="593">
        <v>1967</v>
      </c>
      <c r="B10" s="594">
        <v>71.2</v>
      </c>
      <c r="C10" s="594">
        <v>71.099999999999994</v>
      </c>
      <c r="D10" s="595">
        <f>D9*POWER(D$14/D$9,1/5)</f>
        <v>72.179106691493033</v>
      </c>
      <c r="E10" s="594">
        <v>72.599999999999994</v>
      </c>
      <c r="F10" s="595">
        <f>F9*POWER(F$11/F$6,1/5)</f>
        <v>69.639261390525377</v>
      </c>
      <c r="G10" s="594">
        <v>71.5</v>
      </c>
      <c r="H10" s="594">
        <v>70.8</v>
      </c>
      <c r="I10" s="595">
        <f t="shared" si="2"/>
        <v>71.111799206846712</v>
      </c>
      <c r="J10" s="594">
        <v>73.900000000000006</v>
      </c>
      <c r="K10" s="594">
        <v>74.3</v>
      </c>
      <c r="L10" s="595">
        <f t="shared" si="1"/>
        <v>71.332816873879977</v>
      </c>
      <c r="M10" s="594">
        <v>74.2</v>
      </c>
      <c r="N10" s="595">
        <f t="shared" si="3"/>
        <v>71.49775382123272</v>
      </c>
      <c r="O10" s="594">
        <v>70.7</v>
      </c>
      <c r="P10" s="596"/>
    </row>
    <row r="11" spans="1:16" ht="12.75" hidden="1" customHeight="1">
      <c r="A11" s="593">
        <v>1968</v>
      </c>
      <c r="B11" s="594">
        <v>70.900000000000006</v>
      </c>
      <c r="C11" s="594">
        <v>70.8</v>
      </c>
      <c r="D11" s="595">
        <f>D10*POWER(D$14/D$9,1/5)</f>
        <v>72.358658927526875</v>
      </c>
      <c r="E11" s="594">
        <v>73</v>
      </c>
      <c r="F11" s="594">
        <v>69.8</v>
      </c>
      <c r="G11" s="594">
        <v>71.5</v>
      </c>
      <c r="H11" s="594">
        <v>70.5</v>
      </c>
      <c r="I11" s="595">
        <f t="shared" si="2"/>
        <v>71.332816873879977</v>
      </c>
      <c r="J11" s="594">
        <v>73.7</v>
      </c>
      <c r="K11" s="594">
        <v>74.2</v>
      </c>
      <c r="L11" s="595">
        <f t="shared" si="1"/>
        <v>71.554521470644815</v>
      </c>
      <c r="M11" s="594">
        <v>74</v>
      </c>
      <c r="N11" s="595">
        <f t="shared" si="3"/>
        <v>71.631585215361355</v>
      </c>
      <c r="O11" s="594">
        <v>70.400000000000006</v>
      </c>
      <c r="P11" s="596"/>
    </row>
    <row r="12" spans="1:16" ht="12.75" hidden="1" customHeight="1">
      <c r="A12" s="593">
        <v>1969</v>
      </c>
      <c r="B12" s="594">
        <v>71.099999999999994</v>
      </c>
      <c r="C12" s="594">
        <v>70.900000000000006</v>
      </c>
      <c r="D12" s="595">
        <f>D11*POWER(D$14/D$9,1/5)</f>
        <v>72.538657816434963</v>
      </c>
      <c r="E12" s="594">
        <v>73.2</v>
      </c>
      <c r="F12" s="595">
        <f>F13*F13/F14</f>
        <v>71.506990014265327</v>
      </c>
      <c r="G12" s="594">
        <v>71.3</v>
      </c>
      <c r="H12" s="594">
        <v>70.3</v>
      </c>
      <c r="I12" s="595">
        <f t="shared" si="2"/>
        <v>71.554521470644815</v>
      </c>
      <c r="J12" s="594">
        <v>73.599999999999994</v>
      </c>
      <c r="K12" s="594">
        <v>73.900000000000006</v>
      </c>
      <c r="L12" s="595">
        <f t="shared" si="1"/>
        <v>71.776915132140033</v>
      </c>
      <c r="M12" s="594">
        <v>74.099999999999994</v>
      </c>
      <c r="N12" s="595">
        <f t="shared" si="3"/>
        <v>71.765667118647229</v>
      </c>
      <c r="O12" s="594">
        <v>70.599999999999994</v>
      </c>
      <c r="P12" s="596"/>
    </row>
    <row r="13" spans="1:16" ht="12.75" hidden="1" customHeight="1">
      <c r="A13" s="593">
        <v>1970</v>
      </c>
      <c r="B13" s="594">
        <v>70.8</v>
      </c>
      <c r="C13" s="594">
        <v>71.099999999999994</v>
      </c>
      <c r="D13" s="595">
        <f>D12*POWER(D$14/D$9,1/5)</f>
        <v>72.719104469307837</v>
      </c>
      <c r="E13" s="594">
        <v>73.3</v>
      </c>
      <c r="F13" s="594">
        <v>70.8</v>
      </c>
      <c r="G13" s="594">
        <v>72.2</v>
      </c>
      <c r="H13" s="594">
        <v>70.599999999999994</v>
      </c>
      <c r="I13" s="595">
        <f t="shared" si="2"/>
        <v>71.776915132140033</v>
      </c>
      <c r="J13" s="594">
        <v>73.7</v>
      </c>
      <c r="K13" s="594">
        <v>74.400000000000006</v>
      </c>
      <c r="L13" s="594">
        <v>72</v>
      </c>
      <c r="M13" s="594">
        <v>74.7</v>
      </c>
      <c r="N13" s="594">
        <v>71.900000000000006</v>
      </c>
      <c r="O13" s="594">
        <v>70.900000000000006</v>
      </c>
      <c r="P13" s="596"/>
    </row>
    <row r="14" spans="1:16" ht="12.75" hidden="1" customHeight="1">
      <c r="A14" s="593">
        <v>1971</v>
      </c>
      <c r="B14" s="594">
        <v>71.599999999999994</v>
      </c>
      <c r="C14" s="594">
        <v>71.099999999999994</v>
      </c>
      <c r="D14" s="594">
        <v>72.900000000000006</v>
      </c>
      <c r="E14" s="594">
        <v>73.3</v>
      </c>
      <c r="F14" s="594">
        <v>70.099999999999994</v>
      </c>
      <c r="G14" s="594">
        <v>72.099999999999994</v>
      </c>
      <c r="H14" s="594">
        <v>70.8</v>
      </c>
      <c r="I14" s="594">
        <v>72</v>
      </c>
      <c r="J14" s="594">
        <v>73.900000000000006</v>
      </c>
      <c r="K14" s="594">
        <v>74.400000000000006</v>
      </c>
      <c r="L14" s="595">
        <f>L13*POWER(L$18/L$13,1/5)</f>
        <v>72.258142311184926</v>
      </c>
      <c r="M14" s="594">
        <v>74.7</v>
      </c>
      <c r="N14" s="594">
        <v>71.900000000000006</v>
      </c>
      <c r="O14" s="594">
        <v>71.2</v>
      </c>
      <c r="P14" s="596"/>
    </row>
    <row r="15" spans="1:16" ht="12.75" hidden="1" customHeight="1">
      <c r="A15" s="593">
        <v>1972</v>
      </c>
      <c r="B15" s="594">
        <v>72</v>
      </c>
      <c r="C15" s="594">
        <v>71.5</v>
      </c>
      <c r="D15" s="595">
        <f>D14*POWER(D$19/D$14,1/5)</f>
        <v>73.098911552523717</v>
      </c>
      <c r="E15" s="594">
        <v>73.400000000000006</v>
      </c>
      <c r="F15" s="594">
        <v>70.7</v>
      </c>
      <c r="G15" s="594">
        <v>72.400000000000006</v>
      </c>
      <c r="H15" s="594">
        <v>71</v>
      </c>
      <c r="I15" s="595">
        <f>I14*POWER(I$17/I$14,1/3)</f>
        <v>72.199447002258694</v>
      </c>
      <c r="J15" s="594">
        <v>73.8</v>
      </c>
      <c r="K15" s="594">
        <v>74.599999999999994</v>
      </c>
      <c r="L15" s="595">
        <f>L14*POWER(L$18/L$13,1/5)</f>
        <v>72.517210142547967</v>
      </c>
      <c r="M15" s="594">
        <v>74.7</v>
      </c>
      <c r="N15" s="595">
        <f>N14*POWER(N$23/N$14,1/9)</f>
        <v>72.043296754011067</v>
      </c>
      <c r="O15" s="594">
        <v>71.3</v>
      </c>
      <c r="P15" s="596"/>
    </row>
    <row r="16" spans="1:16" ht="12.75" hidden="1" customHeight="1">
      <c r="A16" s="593">
        <v>1973</v>
      </c>
      <c r="B16" s="594">
        <v>72.099999999999994</v>
      </c>
      <c r="C16" s="594">
        <v>71.7</v>
      </c>
      <c r="D16" s="595">
        <f>D15*POWER(D$19/D$14,1/5)</f>
        <v>73.298365845866726</v>
      </c>
      <c r="E16" s="594">
        <v>73.599999999999994</v>
      </c>
      <c r="F16" s="594">
        <v>71.2</v>
      </c>
      <c r="G16" s="594">
        <v>72.5</v>
      </c>
      <c r="H16" s="594">
        <v>71.2</v>
      </c>
      <c r="I16" s="595">
        <f>I15*POWER(I$17/I$14,1/3)</f>
        <v>72.39944649211057</v>
      </c>
      <c r="J16" s="594">
        <v>74.2</v>
      </c>
      <c r="K16" s="594">
        <v>74.7</v>
      </c>
      <c r="L16" s="595">
        <f>L15*POWER(L$18/L$13,1/5)</f>
        <v>72.777206812365748</v>
      </c>
      <c r="M16" s="594">
        <v>74.900000000000006</v>
      </c>
      <c r="N16" s="595">
        <f t="shared" ref="N16:N22" si="4">N15*POWER(N$23/N$14,1/9)</f>
        <v>72.186879098560524</v>
      </c>
      <c r="O16" s="594">
        <v>71.5</v>
      </c>
      <c r="P16" s="596"/>
    </row>
    <row r="17" spans="1:16" ht="12.75" hidden="1" customHeight="1">
      <c r="A17" s="593">
        <v>1974</v>
      </c>
      <c r="B17" s="594">
        <v>71.900000000000006</v>
      </c>
      <c r="C17" s="594">
        <v>72.099999999999994</v>
      </c>
      <c r="D17" s="595">
        <f>D16*POWER(D$19/D$14,1/5)</f>
        <v>73.498364360926431</v>
      </c>
      <c r="E17" s="594">
        <v>73.7</v>
      </c>
      <c r="F17" s="594">
        <v>71.2</v>
      </c>
      <c r="G17" s="594">
        <v>72.8</v>
      </c>
      <c r="H17" s="594">
        <v>71.5</v>
      </c>
      <c r="I17" s="594">
        <v>72.599999999999994</v>
      </c>
      <c r="J17" s="594">
        <v>74.599999999999994</v>
      </c>
      <c r="K17" s="594">
        <v>75</v>
      </c>
      <c r="L17" s="595">
        <f>L16*POWER(L$18/L$13,1/5)</f>
        <v>73.038135650811967</v>
      </c>
      <c r="M17" s="594">
        <v>75</v>
      </c>
      <c r="N17" s="595">
        <f t="shared" si="4"/>
        <v>72.330747602830527</v>
      </c>
      <c r="O17" s="594">
        <v>72.099999999999994</v>
      </c>
      <c r="P17" s="596"/>
    </row>
    <row r="18" spans="1:16" ht="12.75" hidden="1" customHeight="1">
      <c r="A18" s="593">
        <v>1975</v>
      </c>
      <c r="B18" s="594">
        <v>72.7</v>
      </c>
      <c r="C18" s="594">
        <v>72.099999999999994</v>
      </c>
      <c r="D18" s="595">
        <f>D17*POWER(D$19/D$14,1/5)</f>
        <v>73.698908582640911</v>
      </c>
      <c r="E18" s="594">
        <v>74</v>
      </c>
      <c r="F18" s="594">
        <v>71.7</v>
      </c>
      <c r="G18" s="594">
        <v>73</v>
      </c>
      <c r="H18" s="594">
        <v>71.400000000000006</v>
      </c>
      <c r="I18" s="594">
        <v>72.7</v>
      </c>
      <c r="J18" s="594">
        <v>74.599999999999994</v>
      </c>
      <c r="K18" s="594">
        <v>75.099999999999994</v>
      </c>
      <c r="L18" s="594">
        <v>73.3</v>
      </c>
      <c r="M18" s="594">
        <v>75</v>
      </c>
      <c r="N18" s="595">
        <f t="shared" si="4"/>
        <v>72.474902837137606</v>
      </c>
      <c r="O18" s="594">
        <v>72.7</v>
      </c>
      <c r="P18" s="596"/>
    </row>
    <row r="19" spans="1:16" ht="12.75" hidden="1" customHeight="1">
      <c r="A19" s="593">
        <v>1976</v>
      </c>
      <c r="B19" s="594">
        <v>72.8</v>
      </c>
      <c r="C19" s="594">
        <v>72.2</v>
      </c>
      <c r="D19" s="594">
        <v>73.900000000000006</v>
      </c>
      <c r="E19" s="594">
        <v>74</v>
      </c>
      <c r="F19" s="594">
        <v>72</v>
      </c>
      <c r="G19" s="594">
        <v>73.2</v>
      </c>
      <c r="H19" s="594">
        <v>71.8</v>
      </c>
      <c r="I19" s="594">
        <v>72.8</v>
      </c>
      <c r="J19" s="594">
        <v>74.7</v>
      </c>
      <c r="K19" s="594">
        <v>75.3</v>
      </c>
      <c r="L19" s="594">
        <v>73.7</v>
      </c>
      <c r="M19" s="594">
        <v>75</v>
      </c>
      <c r="N19" s="595">
        <f t="shared" si="4"/>
        <v>72.619345372934959</v>
      </c>
      <c r="O19" s="594">
        <v>73</v>
      </c>
      <c r="P19" s="596"/>
    </row>
    <row r="20" spans="1:16" ht="12.75" hidden="1" customHeight="1">
      <c r="A20" s="593">
        <v>1977</v>
      </c>
      <c r="B20" s="594">
        <v>73.400000000000006</v>
      </c>
      <c r="C20" s="594">
        <v>72.900000000000006</v>
      </c>
      <c r="D20" s="595">
        <f>D19*POWER(D$22/D$19,1/3)</f>
        <v>74.297854234781667</v>
      </c>
      <c r="E20" s="594">
        <v>74.2</v>
      </c>
      <c r="F20" s="594">
        <v>72.400000000000006</v>
      </c>
      <c r="G20" s="594">
        <v>73.8</v>
      </c>
      <c r="H20" s="594">
        <v>72.400000000000006</v>
      </c>
      <c r="I20" s="594">
        <v>73.400000000000006</v>
      </c>
      <c r="J20" s="594">
        <v>75.3</v>
      </c>
      <c r="K20" s="594">
        <v>75.7</v>
      </c>
      <c r="L20" s="594">
        <v>74.2</v>
      </c>
      <c r="M20" s="594">
        <v>75.5</v>
      </c>
      <c r="N20" s="595">
        <f t="shared" si="4"/>
        <v>72.764075782814658</v>
      </c>
      <c r="O20" s="594">
        <v>73.400000000000006</v>
      </c>
      <c r="P20" s="596"/>
    </row>
    <row r="21" spans="1:16" ht="12.75" hidden="1" customHeight="1">
      <c r="A21" s="593">
        <v>1978</v>
      </c>
      <c r="B21" s="594">
        <v>73.7</v>
      </c>
      <c r="C21" s="594">
        <v>72.8</v>
      </c>
      <c r="D21" s="595">
        <f>D20*POWER(D$22/D$19,1/3)</f>
        <v>74.697850390972448</v>
      </c>
      <c r="E21" s="594">
        <v>74.5</v>
      </c>
      <c r="F21" s="594">
        <v>73</v>
      </c>
      <c r="G21" s="594">
        <v>73.900000000000006</v>
      </c>
      <c r="H21" s="594">
        <v>72.400000000000006</v>
      </c>
      <c r="I21" s="594">
        <v>73.8</v>
      </c>
      <c r="J21" s="594">
        <v>75.3</v>
      </c>
      <c r="K21" s="594">
        <v>75.7</v>
      </c>
      <c r="L21" s="594">
        <v>74.5</v>
      </c>
      <c r="M21" s="594">
        <v>75.5</v>
      </c>
      <c r="N21" s="595">
        <f t="shared" si="4"/>
        <v>72.909094640509963</v>
      </c>
      <c r="O21" s="594">
        <v>73.5</v>
      </c>
      <c r="P21" s="596"/>
    </row>
    <row r="22" spans="1:16" ht="12.75" hidden="1" customHeight="1">
      <c r="A22" s="593">
        <v>1979</v>
      </c>
      <c r="B22" s="594">
        <v>74.3</v>
      </c>
      <c r="C22" s="594">
        <v>73.3</v>
      </c>
      <c r="D22" s="594">
        <v>75.099999999999994</v>
      </c>
      <c r="E22" s="594">
        <v>74.400000000000006</v>
      </c>
      <c r="F22" s="594">
        <v>73.2</v>
      </c>
      <c r="G22" s="594">
        <v>74.2</v>
      </c>
      <c r="H22" s="594">
        <v>72.8</v>
      </c>
      <c r="I22" s="594">
        <v>74.099999999999994</v>
      </c>
      <c r="J22" s="594">
        <v>75.7</v>
      </c>
      <c r="K22" s="594">
        <v>75.7</v>
      </c>
      <c r="L22" s="594">
        <v>75</v>
      </c>
      <c r="M22" s="594">
        <v>75.599999999999994</v>
      </c>
      <c r="N22" s="595">
        <f t="shared" si="4"/>
        <v>73.054402520897597</v>
      </c>
      <c r="O22" s="594">
        <v>73.900000000000006</v>
      </c>
      <c r="P22" s="596"/>
    </row>
    <row r="23" spans="1:16" ht="12.75" customHeight="1">
      <c r="A23" s="597">
        <v>1980</v>
      </c>
      <c r="B23" s="594">
        <v>74.599999999999994</v>
      </c>
      <c r="C23" s="594">
        <v>73.3</v>
      </c>
      <c r="D23" s="594">
        <v>75.3</v>
      </c>
      <c r="E23" s="594">
        <v>74.3</v>
      </c>
      <c r="F23" s="594">
        <v>73.599999999999994</v>
      </c>
      <c r="G23" s="594">
        <v>74.3</v>
      </c>
      <c r="H23" s="594">
        <v>72.900000000000006</v>
      </c>
      <c r="I23" s="594">
        <v>74</v>
      </c>
      <c r="J23" s="594">
        <v>75.900000000000006</v>
      </c>
      <c r="K23" s="594">
        <v>75.900000000000006</v>
      </c>
      <c r="L23" s="594">
        <v>75.400000000000006</v>
      </c>
      <c r="M23" s="594">
        <v>75.8</v>
      </c>
      <c r="N23" s="594">
        <v>73.2</v>
      </c>
      <c r="O23" s="594">
        <v>73.7</v>
      </c>
      <c r="P23" s="596"/>
    </row>
    <row r="24" spans="1:16" ht="12.75" customHeight="1">
      <c r="A24" s="597">
        <v>1981</v>
      </c>
      <c r="B24" s="594">
        <v>74.900000000000006</v>
      </c>
      <c r="C24" s="594">
        <v>73.7</v>
      </c>
      <c r="D24" s="594">
        <v>75.5</v>
      </c>
      <c r="E24" s="594">
        <v>74.2</v>
      </c>
      <c r="F24" s="594">
        <v>73.900000000000006</v>
      </c>
      <c r="G24" s="594">
        <v>74.5</v>
      </c>
      <c r="H24" s="594">
        <v>73.2</v>
      </c>
      <c r="I24" s="594">
        <v>74.3</v>
      </c>
      <c r="J24" s="594">
        <v>76</v>
      </c>
      <c r="K24" s="594">
        <v>76</v>
      </c>
      <c r="L24" s="594">
        <v>75.7</v>
      </c>
      <c r="M24" s="594">
        <v>76.099999999999994</v>
      </c>
      <c r="N24" s="594">
        <v>73.8</v>
      </c>
      <c r="O24" s="594">
        <v>74.099999999999994</v>
      </c>
      <c r="P24" s="596"/>
    </row>
    <row r="25" spans="1:16" ht="12.75" customHeight="1">
      <c r="A25" s="597">
        <v>1982</v>
      </c>
      <c r="B25" s="594">
        <v>74.7</v>
      </c>
      <c r="C25" s="594">
        <v>74</v>
      </c>
      <c r="D25" s="594">
        <v>75.900000000000006</v>
      </c>
      <c r="E25" s="594">
        <v>74.400000000000006</v>
      </c>
      <c r="F25" s="594">
        <v>74.5</v>
      </c>
      <c r="G25" s="594">
        <v>74.8</v>
      </c>
      <c r="H25" s="594">
        <v>73.5</v>
      </c>
      <c r="I25" s="594">
        <v>74.7</v>
      </c>
      <c r="J25" s="594">
        <v>76.099999999999994</v>
      </c>
      <c r="K25" s="594">
        <v>76.2</v>
      </c>
      <c r="L25" s="594">
        <v>76.3</v>
      </c>
      <c r="M25" s="594">
        <v>76.400000000000006</v>
      </c>
      <c r="N25" s="594">
        <v>74.099999999999994</v>
      </c>
      <c r="O25" s="594">
        <v>74.5</v>
      </c>
      <c r="P25" s="596"/>
    </row>
    <row r="26" spans="1:16" ht="12.75" customHeight="1">
      <c r="A26" s="597">
        <v>1983</v>
      </c>
      <c r="B26" s="594">
        <v>75.5</v>
      </c>
      <c r="C26" s="594">
        <v>74</v>
      </c>
      <c r="D26" s="594">
        <v>76.2</v>
      </c>
      <c r="E26" s="594">
        <v>74.5</v>
      </c>
      <c r="F26" s="594">
        <v>74.400000000000006</v>
      </c>
      <c r="G26" s="594">
        <v>74.8</v>
      </c>
      <c r="H26" s="594">
        <v>73.8</v>
      </c>
      <c r="I26" s="594">
        <v>74.8</v>
      </c>
      <c r="J26" s="594">
        <v>76.3</v>
      </c>
      <c r="K26" s="594">
        <v>76.3</v>
      </c>
      <c r="L26" s="594">
        <v>76.099999999999994</v>
      </c>
      <c r="M26" s="594">
        <v>76.599999999999994</v>
      </c>
      <c r="N26" s="594">
        <v>74.3</v>
      </c>
      <c r="O26" s="594">
        <v>74.599999999999994</v>
      </c>
      <c r="P26" s="596"/>
    </row>
    <row r="27" spans="1:16" ht="12.75" customHeight="1">
      <c r="A27" s="597">
        <v>1984</v>
      </c>
      <c r="B27" s="594">
        <v>75.8</v>
      </c>
      <c r="C27" s="594">
        <v>74.5</v>
      </c>
      <c r="D27" s="594">
        <v>76.5</v>
      </c>
      <c r="E27" s="594">
        <v>74.5</v>
      </c>
      <c r="F27" s="594">
        <v>74.7</v>
      </c>
      <c r="G27" s="594">
        <v>75.3</v>
      </c>
      <c r="H27" s="594">
        <v>74.2</v>
      </c>
      <c r="I27" s="594">
        <v>75</v>
      </c>
      <c r="J27" s="594">
        <v>76.400000000000006</v>
      </c>
      <c r="K27" s="594">
        <v>76.400000000000006</v>
      </c>
      <c r="L27" s="594">
        <v>76.5</v>
      </c>
      <c r="M27" s="594">
        <v>76.900000000000006</v>
      </c>
      <c r="N27" s="594">
        <v>74.5</v>
      </c>
      <c r="O27" s="594">
        <v>74.7</v>
      </c>
      <c r="P27" s="596"/>
    </row>
    <row r="28" spans="1:16" ht="12.75" customHeight="1">
      <c r="A28" s="597">
        <v>1985</v>
      </c>
      <c r="B28" s="594">
        <v>75.599999999999994</v>
      </c>
      <c r="C28" s="594">
        <v>74.599999999999994</v>
      </c>
      <c r="D28" s="594">
        <v>76.5</v>
      </c>
      <c r="E28" s="594">
        <v>74.599999999999994</v>
      </c>
      <c r="F28" s="594">
        <v>74.5</v>
      </c>
      <c r="G28" s="594">
        <v>75.400000000000006</v>
      </c>
      <c r="H28" s="594">
        <v>74.3</v>
      </c>
      <c r="I28" s="594">
        <v>75.5</v>
      </c>
      <c r="J28" s="594">
        <v>76.400000000000006</v>
      </c>
      <c r="K28" s="594">
        <v>76.099999999999994</v>
      </c>
      <c r="L28" s="594">
        <v>76.400000000000006</v>
      </c>
      <c r="M28" s="594">
        <v>76.8</v>
      </c>
      <c r="N28" s="594">
        <v>74.7</v>
      </c>
      <c r="O28" s="594">
        <v>74.7</v>
      </c>
      <c r="P28" s="596"/>
    </row>
    <row r="29" spans="1:16" ht="12.75" customHeight="1">
      <c r="A29" s="597">
        <v>1986</v>
      </c>
      <c r="B29" s="594">
        <v>76.099999999999994</v>
      </c>
      <c r="C29" s="594">
        <v>74.8</v>
      </c>
      <c r="D29" s="594">
        <v>76.599999999999994</v>
      </c>
      <c r="E29" s="594">
        <v>74.7</v>
      </c>
      <c r="F29" s="594">
        <v>74.8</v>
      </c>
      <c r="G29" s="594">
        <v>75.599999999999994</v>
      </c>
      <c r="H29" s="594">
        <v>74.599999999999994</v>
      </c>
      <c r="I29" s="594">
        <v>75.900000000000006</v>
      </c>
      <c r="J29" s="594">
        <v>76.400000000000006</v>
      </c>
      <c r="K29" s="594">
        <v>76.3</v>
      </c>
      <c r="L29" s="594">
        <v>76.7</v>
      </c>
      <c r="M29" s="594">
        <v>77</v>
      </c>
      <c r="N29" s="594">
        <v>74.8</v>
      </c>
      <c r="O29" s="594">
        <v>74.7</v>
      </c>
      <c r="P29" s="596"/>
    </row>
    <row r="30" spans="1:16" ht="12.75" customHeight="1">
      <c r="A30" s="593">
        <v>1987</v>
      </c>
      <c r="B30" s="594">
        <v>76.3</v>
      </c>
      <c r="C30" s="594">
        <v>75.400000000000006</v>
      </c>
      <c r="D30" s="594">
        <v>77</v>
      </c>
      <c r="E30" s="594">
        <v>74.900000000000006</v>
      </c>
      <c r="F30" s="594">
        <v>74.8</v>
      </c>
      <c r="G30" s="594">
        <v>76.2</v>
      </c>
      <c r="H30" s="594">
        <v>75</v>
      </c>
      <c r="I30" s="594">
        <v>76.3</v>
      </c>
      <c r="J30" s="594">
        <v>76.8</v>
      </c>
      <c r="K30" s="594">
        <v>76.2</v>
      </c>
      <c r="L30" s="594">
        <v>76.900000000000006</v>
      </c>
      <c r="M30" s="594">
        <v>77.2</v>
      </c>
      <c r="N30" s="594">
        <v>75.2</v>
      </c>
      <c r="O30" s="594">
        <v>74.900000000000006</v>
      </c>
      <c r="P30" s="596"/>
    </row>
    <row r="31" spans="1:16" ht="12.75" customHeight="1">
      <c r="A31" s="593">
        <v>1988</v>
      </c>
      <c r="B31" s="594">
        <v>76.3</v>
      </c>
      <c r="C31" s="594">
        <v>75.7</v>
      </c>
      <c r="D31" s="594">
        <v>77</v>
      </c>
      <c r="E31" s="594">
        <v>74.900000000000006</v>
      </c>
      <c r="F31" s="594">
        <v>74.8</v>
      </c>
      <c r="G31" s="594">
        <v>76.400000000000006</v>
      </c>
      <c r="H31" s="594">
        <v>75.2</v>
      </c>
      <c r="I31" s="594">
        <v>76.5</v>
      </c>
      <c r="J31" s="594">
        <v>77</v>
      </c>
      <c r="K31" s="594">
        <v>76.3</v>
      </c>
      <c r="L31" s="594">
        <v>76.900000000000006</v>
      </c>
      <c r="M31" s="594">
        <v>77</v>
      </c>
      <c r="N31" s="594">
        <v>75.3</v>
      </c>
      <c r="O31" s="594">
        <v>74.900000000000006</v>
      </c>
      <c r="P31" s="596"/>
    </row>
    <row r="32" spans="1:16" ht="12.75" customHeight="1">
      <c r="A32" s="593">
        <v>1989</v>
      </c>
      <c r="B32" s="594">
        <v>76.5</v>
      </c>
      <c r="C32" s="594">
        <v>75.7</v>
      </c>
      <c r="D32" s="594">
        <v>77.3</v>
      </c>
      <c r="E32" s="594">
        <v>74.900000000000006</v>
      </c>
      <c r="F32" s="594">
        <v>75</v>
      </c>
      <c r="G32" s="594">
        <v>76.599999999999994</v>
      </c>
      <c r="H32" s="594">
        <v>75.400000000000006</v>
      </c>
      <c r="I32" s="594">
        <v>76.900000000000006</v>
      </c>
      <c r="J32" s="594">
        <v>76.8</v>
      </c>
      <c r="K32" s="594">
        <v>76.599999999999994</v>
      </c>
      <c r="L32" s="594">
        <v>77</v>
      </c>
      <c r="M32" s="594">
        <v>77.7</v>
      </c>
      <c r="N32" s="594">
        <v>75.400000000000006</v>
      </c>
      <c r="O32" s="594">
        <v>75.099999999999994</v>
      </c>
      <c r="P32" s="596"/>
    </row>
    <row r="33" spans="1:16" ht="12.75" customHeight="1">
      <c r="A33" s="593">
        <v>1990</v>
      </c>
      <c r="B33" s="594">
        <v>77</v>
      </c>
      <c r="C33" s="594">
        <v>76.099999999999994</v>
      </c>
      <c r="D33" s="594">
        <v>77.599999999999994</v>
      </c>
      <c r="E33" s="594">
        <v>74.900000000000006</v>
      </c>
      <c r="F33" s="594">
        <v>75</v>
      </c>
      <c r="G33" s="594">
        <v>76.900000000000006</v>
      </c>
      <c r="H33" s="594">
        <v>75.3</v>
      </c>
      <c r="I33" s="594">
        <v>77.099999999999994</v>
      </c>
      <c r="J33" s="594">
        <v>77</v>
      </c>
      <c r="K33" s="594">
        <v>76.599999999999994</v>
      </c>
      <c r="L33" s="594">
        <v>77</v>
      </c>
      <c r="M33" s="594">
        <v>77.599999999999994</v>
      </c>
      <c r="N33" s="594">
        <v>75.7</v>
      </c>
      <c r="O33" s="594">
        <v>75.3</v>
      </c>
      <c r="P33" s="596"/>
    </row>
    <row r="34" spans="1:16" ht="12.75" customHeight="1">
      <c r="A34" s="593">
        <v>1991</v>
      </c>
      <c r="B34" s="594">
        <v>77.400000000000006</v>
      </c>
      <c r="C34" s="594">
        <v>76.3</v>
      </c>
      <c r="D34" s="594">
        <v>77.8</v>
      </c>
      <c r="E34" s="594">
        <v>75.3</v>
      </c>
      <c r="F34" s="594">
        <v>75.400000000000006</v>
      </c>
      <c r="G34" s="594">
        <v>77</v>
      </c>
      <c r="H34" s="594">
        <v>75.5</v>
      </c>
      <c r="I34" s="594">
        <v>77.099999999999994</v>
      </c>
      <c r="J34" s="594">
        <v>77.099999999999994</v>
      </c>
      <c r="K34" s="594">
        <v>77.099999999999994</v>
      </c>
      <c r="L34" s="594">
        <v>77.099999999999994</v>
      </c>
      <c r="M34" s="594">
        <v>77.7</v>
      </c>
      <c r="N34" s="594">
        <v>75.900000000000006</v>
      </c>
      <c r="O34" s="594">
        <v>75.5</v>
      </c>
      <c r="P34" s="596"/>
    </row>
    <row r="35" spans="1:16" ht="12.75" customHeight="1">
      <c r="A35" s="593">
        <v>1992</v>
      </c>
      <c r="B35" s="594">
        <v>77.5</v>
      </c>
      <c r="C35" s="594">
        <v>76.400000000000006</v>
      </c>
      <c r="D35" s="594">
        <v>78</v>
      </c>
      <c r="E35" s="594">
        <v>75.3</v>
      </c>
      <c r="F35" s="594">
        <v>75.599999999999994</v>
      </c>
      <c r="G35" s="594">
        <v>77.3</v>
      </c>
      <c r="H35" s="594">
        <v>76</v>
      </c>
      <c r="I35" s="594">
        <v>77.5</v>
      </c>
      <c r="J35" s="594">
        <v>77.3</v>
      </c>
      <c r="K35" s="594">
        <v>77.3</v>
      </c>
      <c r="L35" s="594">
        <v>77.599999999999994</v>
      </c>
      <c r="M35" s="594">
        <v>78.099999999999994</v>
      </c>
      <c r="N35" s="594">
        <v>76.3</v>
      </c>
      <c r="O35" s="594">
        <v>75.7</v>
      </c>
      <c r="P35" s="596"/>
    </row>
    <row r="36" spans="1:16" ht="12.75" customHeight="1">
      <c r="A36" s="593">
        <v>1993</v>
      </c>
      <c r="B36" s="594">
        <v>78</v>
      </c>
      <c r="C36" s="594">
        <v>76.400000000000006</v>
      </c>
      <c r="D36" s="595">
        <f>D35</f>
        <v>78</v>
      </c>
      <c r="E36" s="594">
        <v>75.2</v>
      </c>
      <c r="F36" s="594">
        <v>75.8</v>
      </c>
      <c r="G36" s="594">
        <v>77.400000000000006</v>
      </c>
      <c r="H36" s="594">
        <v>76.099999999999994</v>
      </c>
      <c r="I36" s="594">
        <v>77.8</v>
      </c>
      <c r="J36" s="594">
        <v>77</v>
      </c>
      <c r="K36" s="594">
        <v>77.3</v>
      </c>
      <c r="L36" s="594">
        <v>77.7</v>
      </c>
      <c r="M36" s="594">
        <v>78.2</v>
      </c>
      <c r="N36" s="594">
        <v>76.2</v>
      </c>
      <c r="O36" s="594">
        <v>75.5</v>
      </c>
      <c r="P36" s="596"/>
    </row>
    <row r="37" spans="1:16" ht="12.75" customHeight="1">
      <c r="A37" s="593">
        <v>1994</v>
      </c>
      <c r="B37" s="594">
        <v>78</v>
      </c>
      <c r="C37" s="594">
        <v>76.8</v>
      </c>
      <c r="D37" s="594">
        <v>78</v>
      </c>
      <c r="E37" s="594">
        <v>75.5</v>
      </c>
      <c r="F37" s="594">
        <v>76.599999999999994</v>
      </c>
      <c r="G37" s="594">
        <v>77.7</v>
      </c>
      <c r="H37" s="594">
        <v>76.400000000000006</v>
      </c>
      <c r="I37" s="594">
        <v>78</v>
      </c>
      <c r="J37" s="594">
        <v>77.5</v>
      </c>
      <c r="K37" s="594">
        <v>77.8</v>
      </c>
      <c r="L37" s="594">
        <v>78.099999999999994</v>
      </c>
      <c r="M37" s="594">
        <v>78.8</v>
      </c>
      <c r="N37" s="594">
        <v>76.8</v>
      </c>
      <c r="O37" s="594">
        <v>75.7</v>
      </c>
      <c r="P37" s="596"/>
    </row>
    <row r="38" spans="1:16" ht="12.75" customHeight="1">
      <c r="A38" s="593">
        <v>1995</v>
      </c>
      <c r="B38" s="594">
        <v>77.900000000000006</v>
      </c>
      <c r="C38" s="594">
        <v>76.900000000000006</v>
      </c>
      <c r="D38" s="594">
        <v>78</v>
      </c>
      <c r="E38" s="594">
        <v>75.3</v>
      </c>
      <c r="F38" s="594">
        <v>76.599999999999994</v>
      </c>
      <c r="G38" s="594">
        <v>77.900000000000006</v>
      </c>
      <c r="H38" s="594">
        <v>76.599999999999994</v>
      </c>
      <c r="I38" s="594">
        <v>78.3</v>
      </c>
      <c r="J38" s="594">
        <v>77.5</v>
      </c>
      <c r="K38" s="594">
        <v>77.8</v>
      </c>
      <c r="L38" s="594">
        <v>78.099999999999994</v>
      </c>
      <c r="M38" s="594">
        <v>78.8</v>
      </c>
      <c r="N38" s="594">
        <v>76.7</v>
      </c>
      <c r="O38" s="594">
        <v>75.7</v>
      </c>
      <c r="P38" s="596"/>
    </row>
    <row r="39" spans="1:16" ht="12.75" customHeight="1">
      <c r="A39" s="593">
        <v>1996</v>
      </c>
      <c r="B39" s="594">
        <v>78.2</v>
      </c>
      <c r="C39" s="594">
        <v>77.3</v>
      </c>
      <c r="D39" s="594">
        <v>78.2</v>
      </c>
      <c r="E39" s="594">
        <v>75.7</v>
      </c>
      <c r="F39" s="594">
        <v>76.900000000000006</v>
      </c>
      <c r="G39" s="594">
        <v>78.099999999999994</v>
      </c>
      <c r="H39" s="594">
        <v>76.8</v>
      </c>
      <c r="I39" s="594">
        <v>78.599999999999994</v>
      </c>
      <c r="J39" s="594">
        <v>77.5</v>
      </c>
      <c r="K39" s="594">
        <v>78.2</v>
      </c>
      <c r="L39" s="594">
        <v>78.3</v>
      </c>
      <c r="M39" s="594">
        <v>79</v>
      </c>
      <c r="N39" s="594">
        <v>76.900000000000006</v>
      </c>
      <c r="O39" s="594">
        <v>76.099999999999994</v>
      </c>
      <c r="P39" s="596"/>
    </row>
    <row r="40" spans="1:16" ht="12.75" customHeight="1">
      <c r="A40" s="593">
        <v>1997</v>
      </c>
      <c r="B40" s="594">
        <v>78.5</v>
      </c>
      <c r="C40" s="594">
        <v>77.400000000000006</v>
      </c>
      <c r="D40" s="594">
        <v>78.3</v>
      </c>
      <c r="E40" s="594">
        <v>76.099999999999994</v>
      </c>
      <c r="F40" s="594">
        <v>77.099999999999994</v>
      </c>
      <c r="G40" s="594">
        <v>78.400000000000006</v>
      </c>
      <c r="H40" s="594">
        <v>77.3</v>
      </c>
      <c r="I40" s="594">
        <v>78.900000000000006</v>
      </c>
      <c r="J40" s="594">
        <v>77.900000000000006</v>
      </c>
      <c r="K40" s="594">
        <v>78.2</v>
      </c>
      <c r="L40" s="594">
        <v>78.8</v>
      </c>
      <c r="M40" s="594">
        <v>79.3</v>
      </c>
      <c r="N40" s="594">
        <v>77.2</v>
      </c>
      <c r="O40" s="594">
        <v>76.5</v>
      </c>
      <c r="P40" s="596"/>
    </row>
    <row r="41" spans="1:16" ht="12.75" customHeight="1">
      <c r="A41" s="593">
        <v>1998</v>
      </c>
      <c r="B41" s="594">
        <v>78.7</v>
      </c>
      <c r="C41" s="594">
        <v>77.599999999999994</v>
      </c>
      <c r="D41" s="594">
        <v>78.5</v>
      </c>
      <c r="E41" s="594">
        <v>76.5</v>
      </c>
      <c r="F41" s="594">
        <v>77.3</v>
      </c>
      <c r="G41" s="594">
        <v>78.599999999999994</v>
      </c>
      <c r="H41" s="594">
        <v>77.7</v>
      </c>
      <c r="I41" s="594">
        <v>79.099999999999994</v>
      </c>
      <c r="J41" s="594">
        <v>77.900000000000006</v>
      </c>
      <c r="K41" s="594">
        <v>78.400000000000006</v>
      </c>
      <c r="L41" s="594">
        <v>78.8</v>
      </c>
      <c r="M41" s="594">
        <v>79.400000000000006</v>
      </c>
      <c r="N41" s="594">
        <v>77.3</v>
      </c>
      <c r="O41" s="594">
        <v>76.7</v>
      </c>
      <c r="P41" s="596"/>
    </row>
    <row r="42" spans="1:16" ht="12.75" customHeight="1">
      <c r="A42" s="593">
        <v>1999</v>
      </c>
      <c r="B42" s="594">
        <v>79</v>
      </c>
      <c r="C42" s="594">
        <v>77.7</v>
      </c>
      <c r="D42" s="594">
        <v>78.8</v>
      </c>
      <c r="E42" s="594">
        <v>76.599999999999994</v>
      </c>
      <c r="F42" s="594">
        <v>77.5</v>
      </c>
      <c r="G42" s="594">
        <v>78.7</v>
      </c>
      <c r="H42" s="594">
        <v>77.900000000000006</v>
      </c>
      <c r="I42" s="594">
        <v>79.5</v>
      </c>
      <c r="J42" s="594">
        <v>77.900000000000006</v>
      </c>
      <c r="K42" s="594">
        <v>78.400000000000006</v>
      </c>
      <c r="L42" s="594">
        <v>78.8</v>
      </c>
      <c r="M42" s="594">
        <v>79.5</v>
      </c>
      <c r="N42" s="594">
        <v>77.400000000000006</v>
      </c>
      <c r="O42" s="594">
        <v>76.7</v>
      </c>
    </row>
    <row r="43" spans="1:16" ht="12.75" customHeight="1">
      <c r="A43" s="593">
        <v>2000</v>
      </c>
      <c r="B43" s="594">
        <v>79.3</v>
      </c>
      <c r="C43" s="594">
        <v>77.8</v>
      </c>
      <c r="D43" s="594">
        <v>79</v>
      </c>
      <c r="E43" s="594">
        <v>76.8</v>
      </c>
      <c r="F43" s="594">
        <v>77.7</v>
      </c>
      <c r="G43" s="594">
        <v>79</v>
      </c>
      <c r="H43" s="594">
        <v>78.2</v>
      </c>
      <c r="I43" s="594">
        <v>79.8</v>
      </c>
      <c r="J43" s="594">
        <v>78</v>
      </c>
      <c r="K43" s="594">
        <v>78.7</v>
      </c>
      <c r="L43" s="594">
        <v>79.400000000000006</v>
      </c>
      <c r="M43" s="594">
        <v>79.7</v>
      </c>
      <c r="N43" s="594">
        <v>77.900000000000006</v>
      </c>
      <c r="O43" s="594">
        <v>76.7</v>
      </c>
    </row>
    <row r="44" spans="1:16" ht="12.75" customHeight="1">
      <c r="A44" s="593">
        <v>2001</v>
      </c>
      <c r="B44" s="594">
        <v>79.7</v>
      </c>
      <c r="C44" s="594">
        <v>78.099999999999994</v>
      </c>
      <c r="D44" s="594">
        <v>79.3</v>
      </c>
      <c r="E44" s="594">
        <v>77</v>
      </c>
      <c r="F44" s="594">
        <v>78.099999999999994</v>
      </c>
      <c r="G44" s="594">
        <v>79.2</v>
      </c>
      <c r="H44" s="594">
        <v>78.5</v>
      </c>
      <c r="I44" s="594">
        <v>80.099999999999994</v>
      </c>
      <c r="J44" s="594">
        <v>78.3</v>
      </c>
      <c r="K44" s="594">
        <v>78.900000000000006</v>
      </c>
      <c r="L44" s="594">
        <v>79.7</v>
      </c>
      <c r="M44" s="594">
        <v>79.900000000000006</v>
      </c>
      <c r="N44" s="594">
        <v>78.2</v>
      </c>
      <c r="O44" s="594">
        <v>76.8</v>
      </c>
    </row>
    <row r="45" spans="1:16" ht="12.75" customHeight="1">
      <c r="A45" s="593">
        <v>2002</v>
      </c>
      <c r="B45" s="594">
        <v>80</v>
      </c>
      <c r="C45" s="594">
        <v>78.099999999999994</v>
      </c>
      <c r="D45" s="594">
        <v>79.5</v>
      </c>
      <c r="E45" s="594">
        <v>77.099999999999994</v>
      </c>
      <c r="F45" s="594">
        <v>78.3</v>
      </c>
      <c r="G45" s="594">
        <v>79.400000000000006</v>
      </c>
      <c r="H45" s="594">
        <v>78.5</v>
      </c>
      <c r="I45" s="594">
        <v>80.3</v>
      </c>
      <c r="J45" s="594">
        <v>78.400000000000006</v>
      </c>
      <c r="K45" s="594">
        <v>79</v>
      </c>
      <c r="L45" s="594">
        <v>79.8</v>
      </c>
      <c r="M45" s="594">
        <v>79.900000000000006</v>
      </c>
      <c r="N45" s="594">
        <v>78.3</v>
      </c>
      <c r="O45" s="594">
        <v>76.900000000000006</v>
      </c>
    </row>
    <row r="46" spans="1:16" ht="12.75" customHeight="1">
      <c r="A46" s="593">
        <v>2003</v>
      </c>
      <c r="B46" s="594">
        <v>80.3</v>
      </c>
      <c r="C46" s="594">
        <v>78.2</v>
      </c>
      <c r="D46" s="594">
        <v>79.7</v>
      </c>
      <c r="E46" s="594">
        <v>77.400000000000006</v>
      </c>
      <c r="F46" s="594">
        <v>78.5</v>
      </c>
      <c r="G46" s="594">
        <v>79.400000000000006</v>
      </c>
      <c r="H46" s="594">
        <v>78.599999999999994</v>
      </c>
      <c r="I46" s="594">
        <v>80</v>
      </c>
      <c r="J46" s="594">
        <v>78.599999999999994</v>
      </c>
      <c r="K46" s="594">
        <v>79.5</v>
      </c>
      <c r="L46" s="594">
        <v>79.7</v>
      </c>
      <c r="M46" s="594">
        <v>80.2</v>
      </c>
      <c r="N46" s="594">
        <v>78.400000000000006</v>
      </c>
      <c r="O46" s="594">
        <v>77.099999999999994</v>
      </c>
    </row>
    <row r="47" spans="1:16" ht="12.75" customHeight="1">
      <c r="A47" s="593">
        <v>2004</v>
      </c>
      <c r="B47" s="594">
        <v>80.599999999999994</v>
      </c>
      <c r="C47" s="594">
        <v>78.900000000000006</v>
      </c>
      <c r="D47" s="594">
        <v>79.900000000000006</v>
      </c>
      <c r="E47" s="594">
        <v>77.8</v>
      </c>
      <c r="F47" s="594">
        <v>78.900000000000006</v>
      </c>
      <c r="G47" s="594">
        <v>80.3</v>
      </c>
      <c r="H47" s="594">
        <v>79.2</v>
      </c>
      <c r="I47" s="594">
        <v>80.900000000000006</v>
      </c>
      <c r="J47" s="594">
        <v>79.2</v>
      </c>
      <c r="K47" s="594">
        <v>79.900000000000006</v>
      </c>
      <c r="L47" s="594">
        <v>80.3</v>
      </c>
      <c r="M47" s="594">
        <v>80.599999999999994</v>
      </c>
      <c r="N47" s="594">
        <v>78.900000000000006</v>
      </c>
      <c r="O47" s="594">
        <v>77.400000000000006</v>
      </c>
    </row>
    <row r="48" spans="1:16" s="598" customFormat="1" ht="12.75" customHeight="1">
      <c r="A48" s="597">
        <v>2005</v>
      </c>
      <c r="B48" s="594">
        <v>80.900000000000006</v>
      </c>
      <c r="C48" s="594">
        <v>79</v>
      </c>
      <c r="D48" s="594">
        <v>80.099999999999994</v>
      </c>
      <c r="E48" s="594">
        <v>78.2</v>
      </c>
      <c r="F48" s="594">
        <v>79.099999999999994</v>
      </c>
      <c r="G48" s="594">
        <v>80.3</v>
      </c>
      <c r="H48" s="594">
        <v>79.400000000000006</v>
      </c>
      <c r="I48" s="594">
        <v>80.8</v>
      </c>
      <c r="J48" s="594">
        <v>79.400000000000006</v>
      </c>
      <c r="K48" s="594">
        <v>80.099999999999994</v>
      </c>
      <c r="L48" s="594">
        <v>80.3</v>
      </c>
      <c r="M48" s="594">
        <v>80.599999999999994</v>
      </c>
      <c r="N48" s="594">
        <v>79.099999999999994</v>
      </c>
      <c r="O48" s="594">
        <v>77.400000000000006</v>
      </c>
    </row>
    <row r="49" spans="1:15" s="598" customFormat="1" ht="12.75" customHeight="1">
      <c r="A49" s="593">
        <v>2006</v>
      </c>
      <c r="B49" s="599">
        <v>81.099999999999994</v>
      </c>
      <c r="C49" s="594">
        <v>79.5</v>
      </c>
      <c r="D49" s="594">
        <v>80.400000000000006</v>
      </c>
      <c r="E49" s="594">
        <v>78.400000000000006</v>
      </c>
      <c r="F49" s="594">
        <v>79.5</v>
      </c>
      <c r="G49" s="594">
        <v>80.7</v>
      </c>
      <c r="H49" s="594">
        <v>79.8</v>
      </c>
      <c r="I49" s="594">
        <v>81.3</v>
      </c>
      <c r="J49" s="594">
        <v>79.8</v>
      </c>
      <c r="K49" s="594">
        <v>80.400000000000006</v>
      </c>
      <c r="L49" s="594">
        <v>81.099999999999994</v>
      </c>
      <c r="M49" s="599">
        <v>80.8</v>
      </c>
      <c r="N49" s="594">
        <v>79.5</v>
      </c>
      <c r="O49" s="594">
        <v>77.7</v>
      </c>
    </row>
    <row r="50" spans="1:15" ht="12.75" customHeight="1">
      <c r="A50" s="421">
        <v>2007</v>
      </c>
      <c r="B50" s="594">
        <v>81.400000000000006</v>
      </c>
      <c r="C50" s="594">
        <v>79.8</v>
      </c>
      <c r="D50" s="594">
        <v>80.7</v>
      </c>
      <c r="E50" s="594">
        <v>78.400000000000006</v>
      </c>
      <c r="F50" s="594">
        <v>79.5</v>
      </c>
      <c r="G50" s="594">
        <v>80.900000000000006</v>
      </c>
      <c r="H50" s="594">
        <v>80</v>
      </c>
      <c r="I50" s="594">
        <v>81.5</v>
      </c>
      <c r="J50" s="594">
        <v>80.2</v>
      </c>
      <c r="K50" s="594">
        <v>80.5</v>
      </c>
      <c r="L50" s="594">
        <v>81.099999999999994</v>
      </c>
      <c r="M50" s="594">
        <v>81</v>
      </c>
      <c r="N50" s="594">
        <v>79.7</v>
      </c>
      <c r="O50" s="594">
        <v>77.900000000000006</v>
      </c>
    </row>
    <row r="51" spans="1:15" ht="12.75" customHeight="1">
      <c r="A51" s="593">
        <v>2008</v>
      </c>
      <c r="B51" s="594">
        <v>81.5</v>
      </c>
      <c r="C51" s="595">
        <f>C50*POWER(C$50/C$45, 1/5)</f>
        <v>80.144414935616467</v>
      </c>
      <c r="D51" s="595">
        <f>D50*POWER(D$50/D$45, 1/5)</f>
        <v>80.942164894814383</v>
      </c>
      <c r="E51" s="594">
        <v>78.8</v>
      </c>
      <c r="F51" s="594">
        <v>79.900000000000006</v>
      </c>
      <c r="G51" s="594">
        <v>81</v>
      </c>
      <c r="H51" s="594">
        <v>80.2</v>
      </c>
      <c r="I51" s="595">
        <f>I50*POWER(I$50/I$45, 1/5)</f>
        <v>81.742143411889529</v>
      </c>
      <c r="J51" s="594">
        <v>80.2</v>
      </c>
      <c r="K51" s="594">
        <v>80.599999999999994</v>
      </c>
      <c r="L51" s="594">
        <v>81.2</v>
      </c>
      <c r="M51" s="594">
        <v>81.2</v>
      </c>
      <c r="N51" s="595">
        <f>N50*POWER(N$50/N$45, 1/5)</f>
        <v>79.982989623285732</v>
      </c>
      <c r="O51" s="594">
        <f>O50*POWER(O50/O45,1/5)</f>
        <v>78.10155508833077</v>
      </c>
    </row>
    <row r="52" spans="1:15" ht="12.75" customHeight="1">
      <c r="A52" s="593">
        <v>2009</v>
      </c>
      <c r="B52" s="595">
        <f>B51*POWER(B$51/B$46, 1/5)</f>
        <v>81.742143411889529</v>
      </c>
      <c r="C52" s="595">
        <f t="shared" ref="C52:D53" si="5">C51*POWER(C$50/C$45, 1/5)</f>
        <v>80.490316358048432</v>
      </c>
      <c r="D52" s="595">
        <f t="shared" si="5"/>
        <v>81.185056479049834</v>
      </c>
      <c r="E52" s="595">
        <f t="shared" ref="E52:F53" si="6">E51*POWER(E$51/E$46, 1/5)</f>
        <v>79.083024220559452</v>
      </c>
      <c r="F52" s="595">
        <f t="shared" si="6"/>
        <v>80.1829820422316</v>
      </c>
      <c r="G52" s="594">
        <v>81.2</v>
      </c>
      <c r="H52" s="595">
        <f>H51*POWER(H$51/H$46, 1/5)</f>
        <v>80.523887373040083</v>
      </c>
      <c r="I52" s="595">
        <f t="shared" ref="I52:I53" si="7">I51*POWER(I$50/I$45, 1/5)</f>
        <v>81.985006252391599</v>
      </c>
      <c r="J52" s="594">
        <v>80.3</v>
      </c>
      <c r="K52" s="595">
        <f t="shared" ref="K52:L53" si="8">K51*POWER(K$51/K$46, 1/5)</f>
        <v>80.821819717757748</v>
      </c>
      <c r="L52" s="595">
        <f t="shared" si="8"/>
        <v>81.503370844108503</v>
      </c>
      <c r="M52" s="594">
        <v>81.400000000000006</v>
      </c>
      <c r="N52" s="595">
        <f t="shared" ref="N52:N53" si="9">N51*POWER(N$50/N$45, 1/5)</f>
        <v>80.266984053684226</v>
      </c>
      <c r="O52" s="595">
        <f>O51*POWER(O$51/O$46, 1/5)</f>
        <v>78.303421993761518</v>
      </c>
    </row>
    <row r="53" spans="1:15" ht="12.75" customHeight="1">
      <c r="A53" s="593">
        <v>2010</v>
      </c>
      <c r="B53" s="595">
        <f>B52*POWER(B$51/B$46, 1/5)</f>
        <v>81.985006252391599</v>
      </c>
      <c r="C53" s="595">
        <f t="shared" si="5"/>
        <v>80.837710682938251</v>
      </c>
      <c r="D53" s="595">
        <f t="shared" si="5"/>
        <v>81.428676933358986</v>
      </c>
      <c r="E53" s="595">
        <f t="shared" si="6"/>
        <v>79.367064972964371</v>
      </c>
      <c r="F53" s="595">
        <f t="shared" si="6"/>
        <v>80.46696632271383</v>
      </c>
      <c r="G53" s="595">
        <f>G52*POWER(G$52/G$47, 1/5)</f>
        <v>81.381206861089652</v>
      </c>
      <c r="H53" s="595">
        <f>H52*POWER(H$51/H$46, 1/5)</f>
        <v>80.849082763915746</v>
      </c>
      <c r="I53" s="595">
        <f t="shared" si="7"/>
        <v>82.228590658989617</v>
      </c>
      <c r="J53" s="595">
        <f>J52*POWER(J$52/J$47, 1/5)</f>
        <v>80.521826585320952</v>
      </c>
      <c r="K53" s="595">
        <f t="shared" si="8"/>
        <v>81.044249906820554</v>
      </c>
      <c r="L53" s="595">
        <f t="shared" si="8"/>
        <v>81.807875110249697</v>
      </c>
      <c r="M53" s="595">
        <f>M52*POWER(M$52/M$47, 1/5)</f>
        <v>81.560950342772728</v>
      </c>
      <c r="N53" s="595">
        <f t="shared" si="9"/>
        <v>80.551986858949391</v>
      </c>
      <c r="O53" s="595">
        <f>O52*POWER(O$51/O$46, 1/5)</f>
        <v>78.505810658937804</v>
      </c>
    </row>
    <row r="54" spans="1:15" ht="12.75" customHeight="1">
      <c r="A54" s="593"/>
      <c r="B54" s="595"/>
      <c r="C54" s="595"/>
      <c r="D54" s="595"/>
      <c r="E54" s="595"/>
      <c r="F54" s="595"/>
      <c r="G54" s="595"/>
      <c r="H54" s="595"/>
      <c r="I54" s="595"/>
      <c r="J54" s="595"/>
      <c r="K54" s="595"/>
      <c r="L54" s="595"/>
      <c r="M54" s="595"/>
      <c r="N54" s="595"/>
      <c r="O54" s="595"/>
    </row>
    <row r="55" spans="1:15" ht="12.75" customHeight="1">
      <c r="A55" s="478" t="s">
        <v>701</v>
      </c>
      <c r="B55" s="424"/>
      <c r="C55" s="424"/>
      <c r="D55" s="424"/>
      <c r="E55" s="424"/>
      <c r="F55" s="424"/>
      <c r="G55" s="424"/>
      <c r="H55" s="424"/>
      <c r="I55" s="424"/>
      <c r="J55" s="424"/>
      <c r="K55" s="424"/>
      <c r="L55" s="424"/>
      <c r="M55" s="424"/>
      <c r="N55" s="424"/>
      <c r="O55" s="424"/>
    </row>
    <row r="56" spans="1:15" ht="13.9" customHeight="1">
      <c r="A56" s="424" t="s">
        <v>655</v>
      </c>
      <c r="B56" s="480"/>
      <c r="C56" s="480"/>
      <c r="D56" s="480"/>
      <c r="E56" s="480"/>
      <c r="F56" s="480"/>
      <c r="G56" s="480"/>
      <c r="H56" s="480"/>
      <c r="I56" s="480"/>
      <c r="J56" s="480"/>
      <c r="K56" s="480"/>
      <c r="L56" s="480"/>
      <c r="M56" s="480"/>
      <c r="N56" s="480"/>
      <c r="O56" s="480"/>
    </row>
    <row r="57" spans="1:15" ht="12.75" customHeight="1">
      <c r="A57" s="421" t="s">
        <v>331</v>
      </c>
    </row>
    <row r="58" spans="1:15" ht="12.75" customHeight="1">
      <c r="A58" s="421" t="s">
        <v>696</v>
      </c>
    </row>
  </sheetData>
  <phoneticPr fontId="0" type="noConversion"/>
  <pageMargins left="0.75" right="0.75" top="1" bottom="1" header="0.5" footer="0.5"/>
  <pageSetup scale="95" orientation="landscape" r:id="rId1"/>
  <headerFooter alignWithMargins="0"/>
  <ignoredErrors>
    <ignoredError sqref="G53" formula="1"/>
  </ignoredErrors>
</worksheet>
</file>

<file path=xl/worksheets/sheet190.xml><?xml version="1.0" encoding="utf-8"?>
<worksheet xmlns="http://schemas.openxmlformats.org/spreadsheetml/2006/main" xmlns:r="http://schemas.openxmlformats.org/officeDocument/2006/relationships">
  <dimension ref="A1:O50"/>
  <sheetViews>
    <sheetView workbookViewId="0">
      <selection activeCell="R37" sqref="R37"/>
    </sheetView>
  </sheetViews>
  <sheetFormatPr defaultRowHeight="9"/>
  <cols>
    <col min="1" max="16384" width="9.140625" style="794"/>
  </cols>
  <sheetData>
    <row r="1" spans="1:15">
      <c r="A1" s="794" t="s">
        <v>1097</v>
      </c>
    </row>
    <row r="3" spans="1:15">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813">
        <f>'5'!B24</f>
        <v>3.0051953534657372</v>
      </c>
      <c r="C4" s="813">
        <f>'5'!D24</f>
        <v>1.2088830016067107</v>
      </c>
      <c r="D4" s="813">
        <f>'5'!F24</f>
        <v>1.9947458468862997</v>
      </c>
      <c r="E4" s="813">
        <f>'5'!H24</f>
        <v>1.3248533349411273</v>
      </c>
      <c r="F4" s="813">
        <f>'5'!J24</f>
        <v>1.56031982567016</v>
      </c>
      <c r="G4" s="813">
        <f>'5'!L24</f>
        <v>1.6715687032167403</v>
      </c>
      <c r="H4" s="813">
        <f>'5'!N24</f>
        <v>2.4754666750649887</v>
      </c>
      <c r="I4" s="813">
        <f>'5'!P24</f>
        <v>1.5703856404468803</v>
      </c>
      <c r="J4" s="813">
        <f>'5'!R24</f>
        <v>2.756261569961818</v>
      </c>
      <c r="K4" s="813">
        <f>'5'!T24</f>
        <v>1.3437223325543459</v>
      </c>
      <c r="L4" s="813">
        <f>'5'!V24</f>
        <v>1.3420951853566379</v>
      </c>
      <c r="M4" s="813">
        <f>'5'!X24</f>
        <v>0.77095702442434733</v>
      </c>
      <c r="N4" s="813">
        <f>'5'!Z24</f>
        <v>0.73506991594470994</v>
      </c>
      <c r="O4" s="813">
        <f>'5'!AB24</f>
        <v>5.7512299514398082</v>
      </c>
    </row>
    <row r="5" spans="1:15">
      <c r="A5" s="794">
        <f>A4+1</f>
        <v>1981</v>
      </c>
      <c r="B5" s="813">
        <f>'5'!B25</f>
        <v>3.1104500698740032</v>
      </c>
      <c r="C5" s="813">
        <f>'5'!D25</f>
        <v>1.3199333642711468</v>
      </c>
      <c r="D5" s="813">
        <f>'5'!F25</f>
        <v>2.0388319093874143</v>
      </c>
      <c r="E5" s="813">
        <f>'5'!H25</f>
        <v>1.3918379842478958</v>
      </c>
      <c r="F5" s="813">
        <f>'5'!J25</f>
        <v>1.5912781207730331</v>
      </c>
      <c r="G5" s="813">
        <f>'5'!L25</f>
        <v>1.7612061402472332</v>
      </c>
      <c r="H5" s="813">
        <f>'5'!N25</f>
        <v>2.6246741036430787</v>
      </c>
      <c r="I5" s="813">
        <f>'5'!P25</f>
        <v>1.648654385752288</v>
      </c>
      <c r="J5" s="813">
        <f>'5'!R25</f>
        <v>2.7732418031831245</v>
      </c>
      <c r="K5" s="813">
        <f>'5'!T25</f>
        <v>1.0420204984188846</v>
      </c>
      <c r="L5" s="813">
        <f>'5'!V25</f>
        <v>1.5044415768148443</v>
      </c>
      <c r="M5" s="813">
        <f>'5'!X25</f>
        <v>0.87058313579441438</v>
      </c>
      <c r="N5" s="813">
        <f>'5'!Z25</f>
        <v>0.80500259464746504</v>
      </c>
      <c r="O5" s="813">
        <f>'5'!AB25</f>
        <v>5.9441652667095317</v>
      </c>
    </row>
    <row r="6" spans="1:15">
      <c r="A6" s="794">
        <f t="shared" ref="A6:A33" si="0">A5+1</f>
        <v>1982</v>
      </c>
      <c r="B6" s="813">
        <f>'5'!B26</f>
        <v>3.4546099193927149</v>
      </c>
      <c r="C6" s="813">
        <f>'5'!D26</f>
        <v>1.4018973466383</v>
      </c>
      <c r="D6" s="813">
        <f>'5'!F26</f>
        <v>2.2508017554719322</v>
      </c>
      <c r="E6" s="813">
        <f>'5'!H26</f>
        <v>1.4399420492581512</v>
      </c>
      <c r="F6" s="813">
        <f>'5'!J26</f>
        <v>1.5948984091770646</v>
      </c>
      <c r="G6" s="813">
        <f>'5'!L26</f>
        <v>1.8353889339963489</v>
      </c>
      <c r="H6" s="813">
        <f>'5'!N26</f>
        <v>2.636309645371103</v>
      </c>
      <c r="I6" s="813">
        <f>'5'!P26</f>
        <v>1.692327507053579</v>
      </c>
      <c r="J6" s="813">
        <f>'5'!R26</f>
        <v>2.8424819172293345</v>
      </c>
      <c r="K6" s="813">
        <f>'5'!T26</f>
        <v>1.0876609105948465</v>
      </c>
      <c r="L6" s="813">
        <f>'5'!V26</f>
        <v>1.4982065909481808</v>
      </c>
      <c r="M6" s="813">
        <f>'5'!X26</f>
        <v>0.94486534043376169</v>
      </c>
      <c r="N6" s="813">
        <f>'5'!Z26</f>
        <v>0.87082954140590807</v>
      </c>
      <c r="O6" s="813">
        <f>'5'!AB26</f>
        <v>6.4345221393227297</v>
      </c>
    </row>
    <row r="7" spans="1:15">
      <c r="A7" s="794">
        <f t="shared" si="0"/>
        <v>1983</v>
      </c>
      <c r="B7" s="813">
        <f>'5'!B27</f>
        <v>3.1013330641756585</v>
      </c>
      <c r="C7" s="813">
        <f>'5'!D27</f>
        <v>1.4863587977662531</v>
      </c>
      <c r="D7" s="813">
        <f>'5'!F27</f>
        <v>2.2528735002045877</v>
      </c>
      <c r="E7" s="813">
        <f>'5'!H27</f>
        <v>1.4971688026463197</v>
      </c>
      <c r="F7" s="813">
        <f>'5'!J27</f>
        <v>1.7097417901981482</v>
      </c>
      <c r="G7" s="813">
        <f>'5'!L27</f>
        <v>1.9318022054499475</v>
      </c>
      <c r="H7" s="813">
        <f>'5'!N27</f>
        <v>2.7295310080534008</v>
      </c>
      <c r="I7" s="813">
        <f>'5'!P27</f>
        <v>1.6805622550062609</v>
      </c>
      <c r="J7" s="813">
        <f>'5'!R27</f>
        <v>2.7097349724972455</v>
      </c>
      <c r="K7" s="813">
        <f>'5'!T27</f>
        <v>1.2056434778027785</v>
      </c>
      <c r="L7" s="813">
        <f>'5'!V27</f>
        <v>1.1294017255402462</v>
      </c>
      <c r="M7" s="813">
        <f>'5'!X27</f>
        <v>0.97780688490023193</v>
      </c>
      <c r="N7" s="813">
        <f>'5'!Z27</f>
        <v>0.91141549339106731</v>
      </c>
      <c r="O7" s="813">
        <f>'5'!AB27</f>
        <v>6.6371505556852934</v>
      </c>
    </row>
    <row r="8" spans="1:15">
      <c r="A8" s="794">
        <f t="shared" si="0"/>
        <v>1984</v>
      </c>
      <c r="B8" s="813">
        <f>'5'!B28</f>
        <v>2.4734199673265307</v>
      </c>
      <c r="C8" s="813">
        <f>'5'!D28</f>
        <v>1.5282247928660306</v>
      </c>
      <c r="D8" s="813">
        <f>'5'!F28</f>
        <v>2.2790973051571939</v>
      </c>
      <c r="E8" s="813">
        <f>'5'!H28</f>
        <v>1.4943420776173151</v>
      </c>
      <c r="F8" s="813">
        <f>'5'!J28</f>
        <v>1.7405641290193354</v>
      </c>
      <c r="G8" s="813">
        <f>'5'!L28</f>
        <v>2.0255695626772603</v>
      </c>
      <c r="H8" s="813">
        <f>'5'!N28</f>
        <v>2.745319468944531</v>
      </c>
      <c r="I8" s="813">
        <f>'5'!P28</f>
        <v>1.7078408650695505</v>
      </c>
      <c r="J8" s="813">
        <f>'5'!R28</f>
        <v>2.6118738155635857</v>
      </c>
      <c r="K8" s="813">
        <f>'5'!T28</f>
        <v>1.1562212612830962</v>
      </c>
      <c r="L8" s="813">
        <f>'5'!V28</f>
        <v>1.2942610375532844</v>
      </c>
      <c r="M8" s="813">
        <f>'5'!X28</f>
        <v>0.97502189878599477</v>
      </c>
      <c r="N8" s="813">
        <f>'5'!Z28</f>
        <v>0.94198933999601597</v>
      </c>
      <c r="O8" s="813">
        <f>'5'!AB28</f>
        <v>6.5908240144037142</v>
      </c>
    </row>
    <row r="9" spans="1:15">
      <c r="A9" s="794">
        <f t="shared" si="0"/>
        <v>1985</v>
      </c>
      <c r="B9" s="813">
        <f>'5'!B29</f>
        <v>2.2955178270361105</v>
      </c>
      <c r="C9" s="813">
        <f>'5'!D29</f>
        <v>1.5734438371911252</v>
      </c>
      <c r="D9" s="813">
        <f>'5'!F29</f>
        <v>2.3426729517542575</v>
      </c>
      <c r="E9" s="813">
        <f>'5'!H29</f>
        <v>1.527316012519343</v>
      </c>
      <c r="F9" s="813">
        <f>'5'!J29</f>
        <v>1.8190344455326821</v>
      </c>
      <c r="G9" s="813">
        <f>'5'!L29</f>
        <v>2.1022421353950085</v>
      </c>
      <c r="H9" s="813">
        <f>'5'!N29</f>
        <v>2.7937901365292634</v>
      </c>
      <c r="I9" s="813">
        <f>'5'!P29</f>
        <v>1.795173859383917</v>
      </c>
      <c r="J9" s="813">
        <f>'5'!R29</f>
        <v>2.6130003534658535</v>
      </c>
      <c r="K9" s="813">
        <f>'5'!T29</f>
        <v>1.1806230427374449</v>
      </c>
      <c r="L9" s="813">
        <f>'5'!V29</f>
        <v>1.303178619342255</v>
      </c>
      <c r="M9" s="813">
        <f>'5'!X29</f>
        <v>1.0634197266180316</v>
      </c>
      <c r="N9" s="813">
        <f>'5'!Z29</f>
        <v>1.0104529837954663</v>
      </c>
      <c r="O9" s="813">
        <f>'5'!AB29</f>
        <v>6.8013920569612392</v>
      </c>
    </row>
    <row r="10" spans="1:15">
      <c r="A10" s="794">
        <f t="shared" si="0"/>
        <v>1986</v>
      </c>
      <c r="B10" s="813">
        <f>'5'!B30</f>
        <v>2.5027589932228902</v>
      </c>
      <c r="C10" s="813">
        <f>'5'!D30</f>
        <v>1.5890040077002918</v>
      </c>
      <c r="D10" s="813">
        <f>'5'!F30</f>
        <v>2.4694057820637672</v>
      </c>
      <c r="E10" s="813">
        <f>'5'!H30</f>
        <v>1.5491308664776902</v>
      </c>
      <c r="F10" s="813">
        <f>'5'!J30</f>
        <v>1.7637214635554239</v>
      </c>
      <c r="G10" s="813">
        <f>'5'!L30</f>
        <v>2.4164490647669843</v>
      </c>
      <c r="H10" s="813">
        <f>'5'!N30</f>
        <v>2.6358133533258354</v>
      </c>
      <c r="I10" s="813">
        <f>'5'!P30</f>
        <v>1.7875506982100953</v>
      </c>
      <c r="J10" s="813">
        <f>'5'!R30</f>
        <v>2.9393249101459049</v>
      </c>
      <c r="K10" s="813">
        <f>'5'!T30</f>
        <v>1.1499603459835606</v>
      </c>
      <c r="L10" s="813">
        <f>'5'!V30</f>
        <v>1.3375119489471288</v>
      </c>
      <c r="M10" s="813">
        <f>'5'!X30</f>
        <v>1.041981118738136</v>
      </c>
      <c r="N10" s="813">
        <f>'5'!Z30</f>
        <v>1.0433997874946055</v>
      </c>
      <c r="O10" s="813">
        <f>'5'!AB30</f>
        <v>6.8859182572055442</v>
      </c>
    </row>
    <row r="11" spans="1:15">
      <c r="A11" s="794">
        <f t="shared" si="0"/>
        <v>1987</v>
      </c>
      <c r="B11" s="813">
        <f>'5'!B31</f>
        <v>2.4314161621323147</v>
      </c>
      <c r="C11" s="813">
        <f>'5'!D31</f>
        <v>1.6241237709104257</v>
      </c>
      <c r="D11" s="813">
        <f>'5'!F31</f>
        <v>2.4460136405649155</v>
      </c>
      <c r="E11" s="813">
        <f>'5'!H31</f>
        <v>1.6389309030318659</v>
      </c>
      <c r="F11" s="813">
        <f>'5'!J31</f>
        <v>1.7658149331156399</v>
      </c>
      <c r="G11" s="813">
        <f>'5'!L31</f>
        <v>2.4180248661730368</v>
      </c>
      <c r="H11" s="813">
        <f>'5'!N31</f>
        <v>2.6589634919662708</v>
      </c>
      <c r="I11" s="813">
        <f>'5'!P31</f>
        <v>1.6982844588252597</v>
      </c>
      <c r="J11" s="813">
        <f>'5'!R31</f>
        <v>2.9936853724511803</v>
      </c>
      <c r="K11" s="813">
        <f>'5'!T31</f>
        <v>1.2845567465167143</v>
      </c>
      <c r="L11" s="813">
        <f>'5'!V31</f>
        <v>1.3608368676732152</v>
      </c>
      <c r="M11" s="813">
        <f>'5'!X31</f>
        <v>1.0988312399057754</v>
      </c>
      <c r="N11" s="813">
        <f>'5'!Z31</f>
        <v>1.1261775527241165</v>
      </c>
      <c r="O11" s="813">
        <f>'5'!AB31</f>
        <v>6.9874950471557735</v>
      </c>
    </row>
    <row r="12" spans="1:15">
      <c r="A12" s="794">
        <f t="shared" si="0"/>
        <v>1988</v>
      </c>
      <c r="B12" s="813">
        <f>'5'!B32</f>
        <v>2.4935380808822765</v>
      </c>
      <c r="C12" s="813">
        <f>'5'!D32</f>
        <v>1.6231536329467511</v>
      </c>
      <c r="D12" s="813">
        <f>'5'!F32</f>
        <v>2.4260448181390157</v>
      </c>
      <c r="E12" s="813">
        <f>'5'!H32</f>
        <v>1.6461186666357188</v>
      </c>
      <c r="F12" s="813">
        <f>'5'!J32</f>
        <v>1.7086480840912366</v>
      </c>
      <c r="G12" s="813">
        <f>'5'!L32</f>
        <v>2.3709525797382831</v>
      </c>
      <c r="H12" s="813">
        <f>'5'!N32</f>
        <v>2.7257846752921226</v>
      </c>
      <c r="I12" s="813">
        <f>'5'!P32</f>
        <v>1.7841004145421806</v>
      </c>
      <c r="J12" s="813">
        <f>'5'!R32</f>
        <v>3.2023705717744475</v>
      </c>
      <c r="K12" s="813">
        <f>'5'!T32</f>
        <v>1.4559575407488397</v>
      </c>
      <c r="L12" s="813">
        <f>'5'!V32</f>
        <v>1.529501875313658</v>
      </c>
      <c r="M12" s="813">
        <f>'5'!X32</f>
        <v>1.1703762248386693</v>
      </c>
      <c r="N12" s="813">
        <f>'5'!Z32</f>
        <v>1.1269431979995372</v>
      </c>
      <c r="O12" s="813">
        <f>'5'!AB32</f>
        <v>7.3307394846595759</v>
      </c>
    </row>
    <row r="13" spans="1:15">
      <c r="A13" s="794">
        <f t="shared" si="0"/>
        <v>1989</v>
      </c>
      <c r="B13" s="813">
        <f>'5'!B33</f>
        <v>2.5881520137243714</v>
      </c>
      <c r="C13" s="813">
        <f>'5'!D33</f>
        <v>1.6560287279007084</v>
      </c>
      <c r="D13" s="813">
        <f>'5'!F33</f>
        <v>2.5135772159956651</v>
      </c>
      <c r="E13" s="813">
        <f>'5'!H33</f>
        <v>1.6773288333591956</v>
      </c>
      <c r="F13" s="813">
        <f>'5'!J33</f>
        <v>1.6950144320739606</v>
      </c>
      <c r="G13" s="813">
        <f>'5'!L33</f>
        <v>2.3450191825607836</v>
      </c>
      <c r="H13" s="813">
        <f>'5'!N33</f>
        <v>2.693145441402399</v>
      </c>
      <c r="I13" s="813">
        <f>'5'!P33</f>
        <v>1.8697271104055064</v>
      </c>
      <c r="J13" s="813">
        <f>'5'!R33</f>
        <v>3.2799752984786359</v>
      </c>
      <c r="K13" s="813">
        <f>'5'!T33</f>
        <v>1.5411522969674987</v>
      </c>
      <c r="L13" s="813">
        <f>'5'!V33</f>
        <v>1.6434603822895144</v>
      </c>
      <c r="M13" s="813">
        <f>'5'!X33</f>
        <v>1.1690707474367155</v>
      </c>
      <c r="N13" s="813">
        <f>'5'!Z33</f>
        <v>1.1741680751324575</v>
      </c>
      <c r="O13" s="813">
        <f>'5'!AB33</f>
        <v>7.6773812177425729</v>
      </c>
    </row>
    <row r="14" spans="1:15">
      <c r="A14" s="794">
        <f t="shared" si="0"/>
        <v>1990</v>
      </c>
      <c r="B14" s="813">
        <f>'5'!B34</f>
        <v>2.8367959015465667</v>
      </c>
      <c r="C14" s="813">
        <f>'5'!D34</f>
        <v>1.7064574765985316</v>
      </c>
      <c r="D14" s="813">
        <f>'5'!F34</f>
        <v>2.6951653240272728</v>
      </c>
      <c r="E14" s="813">
        <f>'5'!H34</f>
        <v>1.809638387685901</v>
      </c>
      <c r="F14" s="813">
        <f>'5'!J34</f>
        <v>1.7702998318209959</v>
      </c>
      <c r="G14" s="813">
        <f>'5'!L34</f>
        <v>2.3481817308087014</v>
      </c>
      <c r="H14" s="813">
        <f>'5'!N34</f>
        <v>2.6591579613706999</v>
      </c>
      <c r="I14" s="813">
        <f>'5'!P34</f>
        <v>1.8088062433014209</v>
      </c>
      <c r="J14" s="813">
        <f>'5'!R34</f>
        <v>3.3823978382704012</v>
      </c>
      <c r="K14" s="813">
        <f>'5'!T34</f>
        <v>1.6943283716823569</v>
      </c>
      <c r="L14" s="813">
        <f>'5'!V34</f>
        <v>1.6827350757782873</v>
      </c>
      <c r="M14" s="813">
        <f>'5'!X34</f>
        <v>1.1070715163445386</v>
      </c>
      <c r="N14" s="813">
        <f>'5'!Z34</f>
        <v>1.1697232034498282</v>
      </c>
      <c r="O14" s="813">
        <f>'5'!AB34</f>
        <v>8.1489857458126504</v>
      </c>
    </row>
    <row r="15" spans="1:15">
      <c r="A15" s="794">
        <f t="shared" si="0"/>
        <v>1991</v>
      </c>
      <c r="B15" s="813">
        <f>'5'!B35</f>
        <v>2.9817026201569403</v>
      </c>
      <c r="C15" s="813">
        <f>'5'!D35</f>
        <v>1.7756488640563888</v>
      </c>
      <c r="D15" s="813">
        <f>'5'!F35</f>
        <v>2.9256000721013997</v>
      </c>
      <c r="E15" s="813">
        <f>'5'!H35</f>
        <v>1.7221448209298285</v>
      </c>
      <c r="F15" s="813">
        <f>'5'!J35</f>
        <v>2.0870146774352931</v>
      </c>
      <c r="G15" s="813">
        <f>'5'!L35</f>
        <v>2.4728942261251685</v>
      </c>
      <c r="H15" s="813">
        <f>'5'!N35</f>
        <v>2.4152674082439063</v>
      </c>
      <c r="I15" s="813">
        <f>'5'!P35</f>
        <v>1.8842439471259715</v>
      </c>
      <c r="J15" s="813">
        <f>'5'!R35</f>
        <v>3.2438497637462405</v>
      </c>
      <c r="K15" s="813">
        <f>'5'!T35</f>
        <v>1.5968066697419148</v>
      </c>
      <c r="L15" s="813">
        <f>'5'!V35</f>
        <v>1.8206425903323677</v>
      </c>
      <c r="M15" s="813">
        <f>'5'!X35</f>
        <v>1.1823857783194791</v>
      </c>
      <c r="N15" s="813">
        <f>'5'!Z35</f>
        <v>1.2653970525195701</v>
      </c>
      <c r="O15" s="813">
        <f>'5'!AB35</f>
        <v>8.3418706627778096</v>
      </c>
    </row>
    <row r="16" spans="1:15">
      <c r="A16" s="794">
        <f t="shared" si="0"/>
        <v>1992</v>
      </c>
      <c r="B16" s="813">
        <f>'5'!B36</f>
        <v>3.0677180000187576</v>
      </c>
      <c r="C16" s="813">
        <f>'5'!D36</f>
        <v>1.8402738777465728</v>
      </c>
      <c r="D16" s="813">
        <f>'5'!F36</f>
        <v>3.0900053440831141</v>
      </c>
      <c r="E16" s="813">
        <f>'5'!H36</f>
        <v>1.7388387566923864</v>
      </c>
      <c r="F16" s="813">
        <f>'5'!J36</f>
        <v>2.3628683071486889</v>
      </c>
      <c r="G16" s="813">
        <f>'5'!L36</f>
        <v>2.5063269643040629</v>
      </c>
      <c r="H16" s="813">
        <f>'5'!N36</f>
        <v>2.1393483839941725</v>
      </c>
      <c r="I16" s="813">
        <f>'5'!P36</f>
        <v>2.1060719686398879</v>
      </c>
      <c r="J16" s="813">
        <f>'5'!R36</f>
        <v>2.948405194609327</v>
      </c>
      <c r="K16" s="813">
        <f>'5'!T36</f>
        <v>1.5504593228894668</v>
      </c>
      <c r="L16" s="813">
        <f>'5'!V36</f>
        <v>1.9159702129086582</v>
      </c>
      <c r="M16" s="813">
        <f>'5'!X36</f>
        <v>1.2560610558243528</v>
      </c>
      <c r="N16" s="813">
        <f>'5'!Z36</f>
        <v>1.2610793679921801</v>
      </c>
      <c r="O16" s="813">
        <f>'5'!AB36</f>
        <v>8.4804610887540939</v>
      </c>
    </row>
    <row r="17" spans="1:15">
      <c r="A17" s="794">
        <f t="shared" si="0"/>
        <v>1993</v>
      </c>
      <c r="B17" s="813">
        <f>'5'!B37</f>
        <v>3.1466421242042064</v>
      </c>
      <c r="C17" s="813">
        <f>'5'!D37</f>
        <v>1.9408989140611357</v>
      </c>
      <c r="D17" s="813">
        <f>'5'!F37</f>
        <v>3.2113222434442124</v>
      </c>
      <c r="E17" s="813">
        <f>'5'!H37</f>
        <v>1.882325274272693</v>
      </c>
      <c r="F17" s="813">
        <f>'5'!J37</f>
        <v>2.5716172148927008</v>
      </c>
      <c r="G17" s="813">
        <f>'5'!L37</f>
        <v>2.6470959292306211</v>
      </c>
      <c r="H17" s="813">
        <f>'5'!N37</f>
        <v>2.2437633491674598</v>
      </c>
      <c r="I17" s="813">
        <f>'5'!P37</f>
        <v>2.272641326319782</v>
      </c>
      <c r="J17" s="813">
        <f>'5'!R37</f>
        <v>2.8915283341799753</v>
      </c>
      <c r="K17" s="813">
        <f>'5'!T37</f>
        <v>1.544571610690797</v>
      </c>
      <c r="L17" s="813">
        <f>'5'!V37</f>
        <v>2.0734972697162477</v>
      </c>
      <c r="M17" s="813">
        <f>'5'!X37</f>
        <v>1.2819278008559174</v>
      </c>
      <c r="N17" s="813">
        <f>'5'!Z37</f>
        <v>1.2236366319664624</v>
      </c>
      <c r="O17" s="813">
        <f>'5'!AB37</f>
        <v>8.5473119010426704</v>
      </c>
    </row>
    <row r="18" spans="1:15">
      <c r="A18" s="794">
        <f t="shared" si="0"/>
        <v>1994</v>
      </c>
      <c r="B18" s="813">
        <f>'5'!B38</f>
        <v>3.1621177483942464</v>
      </c>
      <c r="C18" s="813">
        <f>'5'!D38</f>
        <v>1.9815411615596155</v>
      </c>
      <c r="D18" s="813">
        <f>'5'!F38</f>
        <v>3.1669314323572419</v>
      </c>
      <c r="E18" s="813">
        <f>'5'!H38</f>
        <v>1.8866844422729341</v>
      </c>
      <c r="F18" s="813">
        <f>'5'!J38</f>
        <v>2.381416267369727</v>
      </c>
      <c r="G18" s="813">
        <f>'5'!L38</f>
        <v>2.7051990040081941</v>
      </c>
      <c r="H18" s="813">
        <f>'5'!N38</f>
        <v>2.2993549910523177</v>
      </c>
      <c r="I18" s="813">
        <f>'5'!P38</f>
        <v>2.3776307830887933</v>
      </c>
      <c r="J18" s="813">
        <f>'5'!R38</f>
        <v>2.8849288763064957</v>
      </c>
      <c r="K18" s="813">
        <f>'5'!T38</f>
        <v>1.5103354391104475</v>
      </c>
      <c r="L18" s="813">
        <f>'5'!V38</f>
        <v>2.1719144976897349</v>
      </c>
      <c r="M18" s="813">
        <f>'5'!X38</f>
        <v>1.2086166766015862</v>
      </c>
      <c r="N18" s="813">
        <f>'5'!Z38</f>
        <v>1.3301892767080945</v>
      </c>
      <c r="O18" s="813">
        <f>'5'!AB38</f>
        <v>8.2176250715374071</v>
      </c>
    </row>
    <row r="19" spans="1:15">
      <c r="A19" s="794">
        <f t="shared" si="0"/>
        <v>1995</v>
      </c>
      <c r="B19" s="813">
        <f>'5'!B39</f>
        <v>3.0952992143387239</v>
      </c>
      <c r="C19" s="813">
        <f>'5'!D39</f>
        <v>2.0726649410022038</v>
      </c>
      <c r="D19" s="813">
        <f>'5'!F39</f>
        <v>3.1294192845926063</v>
      </c>
      <c r="E19" s="813">
        <f>'5'!H39</f>
        <v>1.7752558292459353</v>
      </c>
      <c r="F19" s="813">
        <f>'5'!J39</f>
        <v>2.4003894750544323</v>
      </c>
      <c r="G19" s="813">
        <f>'5'!L39</f>
        <v>2.5559164059990382</v>
      </c>
      <c r="H19" s="813">
        <f>'5'!N39</f>
        <v>2.268174000792393</v>
      </c>
      <c r="I19" s="813">
        <f>'5'!P39</f>
        <v>2.4974045710251818</v>
      </c>
      <c r="J19" s="813">
        <f>'5'!R39</f>
        <v>3.0366543962037804</v>
      </c>
      <c r="K19" s="813">
        <f>'5'!T39</f>
        <v>1.5280530001884374</v>
      </c>
      <c r="L19" s="813">
        <f>'5'!V39</f>
        <v>2.4722371799076388</v>
      </c>
      <c r="M19" s="813">
        <f>'5'!X39</f>
        <v>1.2205566011852391</v>
      </c>
      <c r="N19" s="813">
        <f>'5'!Z39</f>
        <v>1.3323719621761647</v>
      </c>
      <c r="O19" s="813">
        <f>'5'!AB39</f>
        <v>8.1657456044708621</v>
      </c>
    </row>
    <row r="20" spans="1:15">
      <c r="A20" s="794">
        <f t="shared" si="0"/>
        <v>1996</v>
      </c>
      <c r="B20" s="813">
        <f>'5'!B40</f>
        <v>3.1919531974979054</v>
      </c>
      <c r="C20" s="813">
        <f>'5'!D40</f>
        <v>2.0456189943437666</v>
      </c>
      <c r="D20" s="813">
        <f>'5'!F40</f>
        <v>3.1156083698151922</v>
      </c>
      <c r="E20" s="813">
        <f>'5'!H40</f>
        <v>1.8061830438294322</v>
      </c>
      <c r="F20" s="813">
        <f>'5'!J40</f>
        <v>2.4555447825007799</v>
      </c>
      <c r="G20" s="813">
        <f>'5'!L40</f>
        <v>2.5698412449007186</v>
      </c>
      <c r="H20" s="813">
        <f>'5'!N40</f>
        <v>2.2640667015730442</v>
      </c>
      <c r="I20" s="813">
        <f>'5'!P40</f>
        <v>2.527412103336955</v>
      </c>
      <c r="J20" s="813">
        <f>'5'!R40</f>
        <v>3.5244058656555297</v>
      </c>
      <c r="K20" s="813">
        <f>'5'!T40</f>
        <v>1.4948542401922458</v>
      </c>
      <c r="L20" s="813">
        <f>'5'!V40</f>
        <v>2.476573982996686</v>
      </c>
      <c r="M20" s="813">
        <f>'5'!X40</f>
        <v>1.2358714667924895</v>
      </c>
      <c r="N20" s="813">
        <f>'5'!Z40</f>
        <v>1.401207264814059</v>
      </c>
      <c r="O20" s="813">
        <f>'5'!AB40</f>
        <v>8.0907280948498528</v>
      </c>
    </row>
    <row r="21" spans="1:15">
      <c r="A21" s="794">
        <f t="shared" si="0"/>
        <v>1997</v>
      </c>
      <c r="B21" s="813">
        <f>'5'!B41</f>
        <v>3.0549254037082556</v>
      </c>
      <c r="C21" s="813">
        <f>'5'!D41</f>
        <v>2.2670058482890783</v>
      </c>
      <c r="D21" s="813">
        <f>'5'!F41</f>
        <v>3.1597247934641368</v>
      </c>
      <c r="E21" s="813">
        <f>'5'!H41</f>
        <v>1.801904819703638</v>
      </c>
      <c r="F21" s="813">
        <f>'5'!J41</f>
        <v>2.2775104932729455</v>
      </c>
      <c r="G21" s="813">
        <f>'5'!L41</f>
        <v>2.5210303127079272</v>
      </c>
      <c r="H21" s="813">
        <f>'5'!N41</f>
        <v>2.426825257630592</v>
      </c>
      <c r="I21" s="813">
        <f>'5'!P41</f>
        <v>2.5814261827976468</v>
      </c>
      <c r="J21" s="813">
        <f>'5'!R41</f>
        <v>3.1973098281224965</v>
      </c>
      <c r="K21" s="813">
        <f>'5'!T41</f>
        <v>1.8721888617394498</v>
      </c>
      <c r="L21" s="813">
        <f>'5'!V41</f>
        <v>2.4299636727278515</v>
      </c>
      <c r="M21" s="813">
        <f>'5'!X41</f>
        <v>1.320822806289196</v>
      </c>
      <c r="N21" s="813">
        <f>'5'!Z41</f>
        <v>1.5508389032552539</v>
      </c>
      <c r="O21" s="813">
        <f>'5'!AB41</f>
        <v>8.0107379173975595</v>
      </c>
    </row>
    <row r="22" spans="1:15">
      <c r="A22" s="794">
        <f t="shared" si="0"/>
        <v>1998</v>
      </c>
      <c r="B22" s="813">
        <f>'5'!B42</f>
        <v>3.2095134375716636</v>
      </c>
      <c r="C22" s="813">
        <f>'5'!D42</f>
        <v>2.3520847652157038</v>
      </c>
      <c r="D22" s="813">
        <f>'5'!F42</f>
        <v>3.2091568209837074</v>
      </c>
      <c r="E22" s="813">
        <f>'5'!H42</f>
        <v>1.8784366377424817</v>
      </c>
      <c r="F22" s="813">
        <f>'5'!J42</f>
        <v>2.2314964201998606</v>
      </c>
      <c r="G22" s="813">
        <f>'5'!L42</f>
        <v>2.4951806361433162</v>
      </c>
      <c r="H22" s="813">
        <f>'5'!N42</f>
        <v>2.5194275982399157</v>
      </c>
      <c r="I22" s="813">
        <f>'5'!P42</f>
        <v>2.633127256619034</v>
      </c>
      <c r="J22" s="813">
        <f>'5'!R42</f>
        <v>3.7124265889058177</v>
      </c>
      <c r="K22" s="813">
        <f>'5'!T42</f>
        <v>1.9893281942586361</v>
      </c>
      <c r="L22" s="813">
        <f>'5'!V42</f>
        <v>2.425013279748049</v>
      </c>
      <c r="M22" s="813">
        <f>'5'!X42</f>
        <v>1.3377777660188259</v>
      </c>
      <c r="N22" s="813">
        <f>'5'!Z42</f>
        <v>1.5307398329452579</v>
      </c>
      <c r="O22" s="813">
        <f>'5'!AB42</f>
        <v>8.0733677561279311</v>
      </c>
    </row>
    <row r="23" spans="1:15">
      <c r="A23" s="794">
        <f t="shared" si="0"/>
        <v>1999</v>
      </c>
      <c r="B23" s="813">
        <f>'5'!B43</f>
        <v>3.0439140047897233</v>
      </c>
      <c r="C23" s="813">
        <f>'5'!D43</f>
        <v>2.4483541497534498</v>
      </c>
      <c r="D23" s="813">
        <f>'5'!F43</f>
        <v>3.2228620675215915</v>
      </c>
      <c r="E23" s="813">
        <f>'5'!H43</f>
        <v>1.8993657230224255</v>
      </c>
      <c r="F23" s="813">
        <f>'5'!J43</f>
        <v>2.2546604015643861</v>
      </c>
      <c r="G23" s="813">
        <f>'5'!L43</f>
        <v>2.4889600875338607</v>
      </c>
      <c r="H23" s="813">
        <f>'5'!N43</f>
        <v>2.5778778317845745</v>
      </c>
      <c r="I23" s="813">
        <f>'5'!P43</f>
        <v>2.6255287015898734</v>
      </c>
      <c r="J23" s="813">
        <f>'5'!R43</f>
        <v>3.790890344103909</v>
      </c>
      <c r="K23" s="813">
        <f>'5'!T43</f>
        <v>1.9200825383721001</v>
      </c>
      <c r="L23" s="813">
        <f>'5'!V43</f>
        <v>2.4542886684626208</v>
      </c>
      <c r="M23" s="813">
        <f>'5'!X43</f>
        <v>1.3728994353478805</v>
      </c>
      <c r="N23" s="813">
        <f>'5'!Z43</f>
        <v>1.5758473774609205</v>
      </c>
      <c r="O23" s="813">
        <f>'5'!AB43</f>
        <v>8.1611246644774162</v>
      </c>
    </row>
    <row r="24" spans="1:15">
      <c r="A24" s="794">
        <f t="shared" si="0"/>
        <v>2000</v>
      </c>
      <c r="B24" s="813">
        <f>'5'!B44</f>
        <v>3.3002787735289409</v>
      </c>
      <c r="C24" s="813">
        <f>'5'!D44</f>
        <v>2.484371745740086</v>
      </c>
      <c r="D24" s="813">
        <f>'5'!F44</f>
        <v>3.1459111367758372</v>
      </c>
      <c r="E24" s="813">
        <f>'5'!H44</f>
        <v>1.8558264972455416</v>
      </c>
      <c r="F24" s="813">
        <f>'5'!J44</f>
        <v>2.4877669777111038</v>
      </c>
      <c r="G24" s="813">
        <f>'5'!L44</f>
        <v>2.5105054289449735</v>
      </c>
      <c r="H24" s="813">
        <f>'5'!N44</f>
        <v>2.6358015097456398</v>
      </c>
      <c r="I24" s="813">
        <f>'5'!P44</f>
        <v>2.6027244084046162</v>
      </c>
      <c r="J24" s="813">
        <f>'5'!R44</f>
        <v>3.6531889631108196</v>
      </c>
      <c r="K24" s="813">
        <f>'5'!T44</f>
        <v>1.7140609077860776</v>
      </c>
      <c r="L24" s="813">
        <f>'5'!V44</f>
        <v>2.487698076154202</v>
      </c>
      <c r="M24" s="813">
        <f>'5'!X44</f>
        <v>1.4631355413486267</v>
      </c>
      <c r="N24" s="813">
        <f>'5'!Z44</f>
        <v>1.702001958920569</v>
      </c>
      <c r="O24" s="813">
        <f>'5'!AB44</f>
        <v>8.5016959471643681</v>
      </c>
    </row>
    <row r="25" spans="1:15">
      <c r="A25" s="794">
        <f t="shared" si="0"/>
        <v>2001</v>
      </c>
      <c r="B25" s="813">
        <f>'5'!B45</f>
        <v>3.3882609373734569</v>
      </c>
      <c r="C25" s="813">
        <f>'5'!D45</f>
        <v>2.4847444199095916</v>
      </c>
      <c r="D25" s="813">
        <f>'5'!F45</f>
        <v>3.3826355356740936</v>
      </c>
      <c r="E25" s="813">
        <f>'5'!H45</f>
        <v>1.8802478932361038</v>
      </c>
      <c r="F25" s="813">
        <f>'5'!J45</f>
        <v>2.4495290554712232</v>
      </c>
      <c r="G25" s="813">
        <f>'5'!L45</f>
        <v>2.5519863219074348</v>
      </c>
      <c r="H25" s="813">
        <f>'5'!N45</f>
        <v>2.7369307683948207</v>
      </c>
      <c r="I25" s="813">
        <f>'5'!P45</f>
        <v>2.4345422793236544</v>
      </c>
      <c r="J25" s="813">
        <f>'5'!R45</f>
        <v>3.8781940695375674</v>
      </c>
      <c r="K25" s="813">
        <f>'5'!T45</f>
        <v>1.6526581758978207</v>
      </c>
      <c r="L25" s="813">
        <f>'5'!V45</f>
        <v>2.5460577339254207</v>
      </c>
      <c r="M25" s="813">
        <f>'5'!X45</f>
        <v>1.9362176340234958</v>
      </c>
      <c r="N25" s="813">
        <f>'5'!Z45</f>
        <v>1.6832105614493911</v>
      </c>
      <c r="O25" s="813">
        <f>'5'!AB45</f>
        <v>8.7992554021448441</v>
      </c>
    </row>
    <row r="26" spans="1:15">
      <c r="A26" s="794">
        <f t="shared" si="0"/>
        <v>2002</v>
      </c>
      <c r="B26" s="813">
        <f>'5'!B46</f>
        <v>3.409792255535359</v>
      </c>
      <c r="C26" s="813">
        <f>'5'!D46</f>
        <v>2.7072845583208132</v>
      </c>
      <c r="D26" s="813">
        <f>'5'!F46</f>
        <v>3.5293673900585438</v>
      </c>
      <c r="E26" s="813">
        <f>'5'!H46</f>
        <v>1.8881459187897454</v>
      </c>
      <c r="F26" s="813">
        <f>'5'!J46</f>
        <v>2.5237640068521685</v>
      </c>
      <c r="G26" s="813">
        <f>'5'!L46</f>
        <v>2.6104604464190961</v>
      </c>
      <c r="H26" s="813">
        <f>'5'!N46</f>
        <v>2.803085541506475</v>
      </c>
      <c r="I26" s="813">
        <f>'5'!P46</f>
        <v>2.4953585892397956</v>
      </c>
      <c r="J26" s="813">
        <f>'5'!R46</f>
        <v>4.178444650525738</v>
      </c>
      <c r="K26" s="813">
        <f>'5'!T46</f>
        <v>1.8369950286026493</v>
      </c>
      <c r="L26" s="813">
        <f>'5'!V46</f>
        <v>2.526760483904837</v>
      </c>
      <c r="M26" s="813">
        <f>'5'!X46</f>
        <v>1.9974233733936855</v>
      </c>
      <c r="N26" s="813">
        <f>'5'!Z46</f>
        <v>1.7419730566190226</v>
      </c>
      <c r="O26" s="813">
        <f>'5'!AB46</f>
        <v>9.3625207279255775</v>
      </c>
    </row>
    <row r="27" spans="1:15">
      <c r="A27" s="794">
        <f t="shared" si="0"/>
        <v>2003</v>
      </c>
      <c r="B27" s="813">
        <f>'5'!B47</f>
        <v>3.4121130016301411</v>
      </c>
      <c r="C27" s="813">
        <f>'5'!D47</f>
        <v>3.4406121788411972</v>
      </c>
      <c r="D27" s="813">
        <f>'5'!F47</f>
        <v>3.5332793448309632</v>
      </c>
      <c r="E27" s="813">
        <f>'5'!H47</f>
        <v>1.8721539970405316</v>
      </c>
      <c r="F27" s="813">
        <f>'5'!J47</f>
        <v>2.665379779994387</v>
      </c>
      <c r="G27" s="813">
        <f>'5'!L47</f>
        <v>2.7416159171277958</v>
      </c>
      <c r="H27" s="813">
        <f>'5'!N47</f>
        <v>2.9092448207028077</v>
      </c>
      <c r="I27" s="813">
        <f>'5'!P47</f>
        <v>2.5183099227599954</v>
      </c>
      <c r="J27" s="813">
        <f>'5'!R47</f>
        <v>4.5015617384845612</v>
      </c>
      <c r="K27" s="813">
        <f>'5'!T47</f>
        <v>1.8425095757256806</v>
      </c>
      <c r="L27" s="813">
        <f>'5'!V47</f>
        <v>2.9254166109695556</v>
      </c>
      <c r="M27" s="813">
        <f>'5'!X47</f>
        <v>1.9206092623155502</v>
      </c>
      <c r="N27" s="813">
        <f>'5'!Z47</f>
        <v>1.7674147485351404</v>
      </c>
      <c r="O27" s="813">
        <f>'5'!AB47</f>
        <v>9.7617887468252533</v>
      </c>
    </row>
    <row r="28" spans="1:15">
      <c r="A28" s="794">
        <f t="shared" si="0"/>
        <v>2004</v>
      </c>
      <c r="B28" s="813">
        <f>'5'!B48</f>
        <v>3.4528002068601755</v>
      </c>
      <c r="C28" s="813">
        <f>'5'!D48</f>
        <v>3.3469868251435941</v>
      </c>
      <c r="D28" s="813">
        <f>'5'!F48</f>
        <v>3.510414379882735</v>
      </c>
      <c r="E28" s="813">
        <f>'5'!H48</f>
        <v>1.8954358924615327</v>
      </c>
      <c r="F28" s="813">
        <f>'5'!J48</f>
        <v>2.6040206334515204</v>
      </c>
      <c r="G28" s="813">
        <f>'5'!L48</f>
        <v>2.7938922885333617</v>
      </c>
      <c r="H28" s="813">
        <f>'5'!N48</f>
        <v>3.021481176120695</v>
      </c>
      <c r="I28" s="813">
        <f>'5'!P48</f>
        <v>2.4810993640587879</v>
      </c>
      <c r="J28" s="813">
        <f>'5'!R48</f>
        <v>4.7056869938810832</v>
      </c>
      <c r="K28" s="813">
        <f>'5'!T48</f>
        <v>1.7888609293783317</v>
      </c>
      <c r="L28" s="813">
        <f>'5'!V48</f>
        <v>2.9565655160047379</v>
      </c>
      <c r="M28" s="813">
        <f>'5'!X48</f>
        <v>1.9855753684729609</v>
      </c>
      <c r="N28" s="813">
        <f>'5'!Z48</f>
        <v>1.6935048272052173</v>
      </c>
      <c r="O28" s="813">
        <f>'5'!AB48</f>
        <v>9.7088034729920238</v>
      </c>
    </row>
    <row r="29" spans="1:15">
      <c r="A29" s="794">
        <f t="shared" si="0"/>
        <v>2005</v>
      </c>
      <c r="B29" s="813">
        <f>'5'!B49</f>
        <v>3.3472214145109529</v>
      </c>
      <c r="C29" s="813">
        <f>'5'!D49</f>
        <v>3.4568661395376385</v>
      </c>
      <c r="D29" s="813">
        <f>'5'!F49</f>
        <v>3.524884219180946</v>
      </c>
      <c r="E29" s="813">
        <f>'5'!H49</f>
        <v>1.8521091522766659</v>
      </c>
      <c r="F29" s="813">
        <f>'5'!J49</f>
        <v>2.6762257391690283</v>
      </c>
      <c r="G29" s="813">
        <f>'5'!L49</f>
        <v>2.8464261038596756</v>
      </c>
      <c r="H29" s="813">
        <f>'5'!N49</f>
        <v>3.0737380263758771</v>
      </c>
      <c r="I29" s="813">
        <f>'5'!P49</f>
        <v>2.5468531115709832</v>
      </c>
      <c r="J29" s="813">
        <f>'5'!R49</f>
        <v>5.0729670869420147</v>
      </c>
      <c r="K29" s="813">
        <f>'5'!T49</f>
        <v>1.6445826622821793</v>
      </c>
      <c r="L29" s="813">
        <f>'5'!V49</f>
        <v>3.0068906568899525</v>
      </c>
      <c r="M29" s="813">
        <f>'5'!X49</f>
        <v>1.9931391711103972</v>
      </c>
      <c r="N29" s="813">
        <f>'5'!Z49</f>
        <v>1.707019526257588</v>
      </c>
      <c r="O29" s="813">
        <f>'5'!AB49</f>
        <v>9.7189136535351928</v>
      </c>
    </row>
    <row r="30" spans="1:15">
      <c r="A30" s="794">
        <f t="shared" si="0"/>
        <v>2006</v>
      </c>
      <c r="B30" s="813">
        <f>'5'!B50</f>
        <v>3.382581912609123</v>
      </c>
      <c r="C30" s="813">
        <f>'5'!D50</f>
        <v>3.6448331682078874</v>
      </c>
      <c r="D30" s="813">
        <f>'5'!F50</f>
        <v>3.5875179074723684</v>
      </c>
      <c r="E30" s="813">
        <f>'5'!H50</f>
        <v>1.8287033593130504</v>
      </c>
      <c r="F30" s="813">
        <f>'5'!J50</f>
        <v>2.5431043559291031</v>
      </c>
      <c r="G30" s="813">
        <f>'5'!L50</f>
        <v>2.8396068037432389</v>
      </c>
      <c r="H30" s="813">
        <f>'5'!N50</f>
        <v>3.0304308762662973</v>
      </c>
      <c r="I30" s="813">
        <f>'5'!P50</f>
        <v>2.5240841612303662</v>
      </c>
      <c r="J30" s="813">
        <f>'5'!R50</f>
        <v>5.1494040068914479</v>
      </c>
      <c r="K30" s="813">
        <f>'5'!T50</f>
        <v>1.5356442098680283</v>
      </c>
      <c r="L30" s="813">
        <f>'5'!V50</f>
        <v>2.9815794619397278</v>
      </c>
      <c r="M30" s="813">
        <f>'5'!X50</f>
        <v>1.9656598988027645</v>
      </c>
      <c r="N30" s="813">
        <f>'5'!Z50</f>
        <v>1.7698523585850663</v>
      </c>
      <c r="O30" s="813">
        <f>'5'!AB50</f>
        <v>9.5868739409377</v>
      </c>
    </row>
    <row r="31" spans="1:15">
      <c r="A31" s="794">
        <f t="shared" si="0"/>
        <v>2007</v>
      </c>
      <c r="B31" s="813">
        <f>'5'!B51</f>
        <v>3.2804497164995401</v>
      </c>
      <c r="C31" s="813">
        <f>'5'!D51</f>
        <v>3.7916739881887671</v>
      </c>
      <c r="D31" s="813">
        <f>'5'!F51</f>
        <v>3.6391560283637214</v>
      </c>
      <c r="E31" s="813">
        <f>'5'!H51</f>
        <v>1.835747040810003</v>
      </c>
      <c r="F31" s="813">
        <f>'5'!J51</f>
        <v>2.4914630086630201</v>
      </c>
      <c r="G31" s="813">
        <f>'5'!L51</f>
        <v>2.8467144589704372</v>
      </c>
      <c r="H31" s="813">
        <f>'5'!N51</f>
        <v>2.9943110406534408</v>
      </c>
      <c r="I31" s="813">
        <f>'5'!P51</f>
        <v>2.4812784548787441</v>
      </c>
      <c r="J31" s="813">
        <f>'5'!R51</f>
        <v>5.4153785869838345</v>
      </c>
      <c r="K31" s="813">
        <f>'5'!T51</f>
        <v>1.5758079575220696</v>
      </c>
      <c r="L31" s="813">
        <f>'5'!V51</f>
        <v>2.988286568348522</v>
      </c>
      <c r="M31" s="813">
        <f>'5'!X51</f>
        <v>1.8975103351118405</v>
      </c>
      <c r="N31" s="813">
        <f>'5'!Z51</f>
        <v>1.7744247258852865</v>
      </c>
      <c r="O31" s="813">
        <f>'5'!AB51</f>
        <v>9.8916239155459174</v>
      </c>
    </row>
    <row r="32" spans="1:15">
      <c r="A32" s="794">
        <f t="shared" si="0"/>
        <v>2008</v>
      </c>
      <c r="B32" s="813">
        <f>'5'!B52</f>
        <v>3.3329014820244791</v>
      </c>
      <c r="C32" s="813">
        <f>'5'!D52</f>
        <v>4.1599564590514397</v>
      </c>
      <c r="D32" s="813">
        <f>'5'!F52</f>
        <v>3.7949828341237732</v>
      </c>
      <c r="E32" s="813">
        <f>'5'!H52</f>
        <v>1.8991990082785841</v>
      </c>
      <c r="F32" s="813">
        <f>'5'!J52</f>
        <v>2.5876443835098306</v>
      </c>
      <c r="G32" s="813">
        <f>'5'!L52</f>
        <v>2.9710942424564633</v>
      </c>
      <c r="H32" s="813">
        <f>'5'!N52</f>
        <v>3.1072867112249867</v>
      </c>
      <c r="I32" s="813">
        <f>'5'!P52</f>
        <v>2.6061937855517892</v>
      </c>
      <c r="J32" s="813">
        <f>'5'!R52</f>
        <v>5.9811876759516771</v>
      </c>
      <c r="K32" s="813">
        <f>'5'!T52</f>
        <v>1.5959728137869591</v>
      </c>
      <c r="L32" s="813">
        <f>'5'!V52</f>
        <v>3.2099384190881777</v>
      </c>
      <c r="M32" s="813">
        <f>'5'!X52</f>
        <v>1.9822187944200222</v>
      </c>
      <c r="N32" s="813">
        <f>'5'!Z52</f>
        <v>1.8240672727009333</v>
      </c>
      <c r="O32" s="813">
        <f>'5'!AB52</f>
        <v>10.5502733065334</v>
      </c>
    </row>
    <row r="33" spans="1:15">
      <c r="A33" s="794">
        <f t="shared" si="0"/>
        <v>2009</v>
      </c>
      <c r="B33" s="813">
        <f>'5'!B53</f>
        <v>3.3628016351859129</v>
      </c>
      <c r="C33" s="813">
        <f>'5'!D53</f>
        <v>4.5879697213809179</v>
      </c>
      <c r="D33" s="813">
        <f>'5'!F53</f>
        <v>4.1185005800341914</v>
      </c>
      <c r="E33" s="813">
        <f>'5'!H53</f>
        <v>2.0856825761708544</v>
      </c>
      <c r="F33" s="813">
        <f>'5'!J53</f>
        <v>2.9152362136441945</v>
      </c>
      <c r="G33" s="813">
        <f>'5'!L53</f>
        <v>3.0279206965072785</v>
      </c>
      <c r="H33" s="813">
        <f>'5'!N53</f>
        <v>3.368910787721787</v>
      </c>
      <c r="I33" s="813">
        <f>'5'!P53</f>
        <v>2.7654794903831426</v>
      </c>
      <c r="J33" s="813">
        <f>'5'!R53</f>
        <v>6.9347825873411484</v>
      </c>
      <c r="K33" s="813">
        <f>'5'!T53</f>
        <v>1.6976765770345859</v>
      </c>
      <c r="L33" s="813">
        <f>'5'!V53</f>
        <v>3.4855264818015583</v>
      </c>
      <c r="M33" s="813">
        <f>'5'!X53</f>
        <v>2.2549676806464864</v>
      </c>
      <c r="N33" s="813">
        <f>'5'!Z53</f>
        <v>2.0129439029653549</v>
      </c>
      <c r="O33" s="813">
        <f>'5'!AB53</f>
        <v>11.299476621978439</v>
      </c>
    </row>
    <row r="34" spans="1:15">
      <c r="A34" s="794" t="s">
        <v>1053</v>
      </c>
    </row>
    <row r="35" spans="1:15">
      <c r="A35" s="794" t="s">
        <v>742</v>
      </c>
      <c r="B35" s="801">
        <f>B33-B4</f>
        <v>0.35760628172017572</v>
      </c>
      <c r="C35" s="801">
        <f t="shared" ref="C35:O35" si="1">C33-C4</f>
        <v>3.3790867197742074</v>
      </c>
      <c r="D35" s="801">
        <f t="shared" si="1"/>
        <v>2.1237547331478916</v>
      </c>
      <c r="E35" s="801">
        <f t="shared" si="1"/>
        <v>0.76082924122972706</v>
      </c>
      <c r="F35" s="801">
        <f t="shared" si="1"/>
        <v>1.3549163879740345</v>
      </c>
      <c r="G35" s="801">
        <f t="shared" si="1"/>
        <v>1.3563519932905381</v>
      </c>
      <c r="H35" s="801">
        <f t="shared" si="1"/>
        <v>0.89344411265679824</v>
      </c>
      <c r="I35" s="801">
        <f t="shared" si="1"/>
        <v>1.1950938499362622</v>
      </c>
      <c r="J35" s="801">
        <f t="shared" si="1"/>
        <v>4.1785210173793299</v>
      </c>
      <c r="K35" s="801">
        <f t="shared" si="1"/>
        <v>0.35395424448023993</v>
      </c>
      <c r="L35" s="801">
        <f t="shared" si="1"/>
        <v>2.1434312964449207</v>
      </c>
      <c r="M35" s="801">
        <f t="shared" si="1"/>
        <v>1.4840106562221391</v>
      </c>
      <c r="N35" s="801">
        <f t="shared" si="1"/>
        <v>1.2778739870206448</v>
      </c>
      <c r="O35" s="801">
        <f t="shared" si="1"/>
        <v>5.5482466705386306</v>
      </c>
    </row>
    <row r="36" spans="1:15">
      <c r="A36" s="794" t="s">
        <v>1056</v>
      </c>
      <c r="B36" s="801">
        <f t="shared" ref="B36:O36" si="2">B14-B4</f>
        <v>-0.1683994519191705</v>
      </c>
      <c r="C36" s="801">
        <f t="shared" si="2"/>
        <v>0.49757447499182095</v>
      </c>
      <c r="D36" s="801">
        <f t="shared" si="2"/>
        <v>0.70041947714097308</v>
      </c>
      <c r="E36" s="801">
        <f t="shared" si="2"/>
        <v>0.48478505274477368</v>
      </c>
      <c r="F36" s="801">
        <f t="shared" si="2"/>
        <v>0.2099800061508359</v>
      </c>
      <c r="G36" s="801">
        <f t="shared" si="2"/>
        <v>0.67661302759196107</v>
      </c>
      <c r="H36" s="801">
        <f t="shared" si="2"/>
        <v>0.18369128630571119</v>
      </c>
      <c r="I36" s="801">
        <f t="shared" si="2"/>
        <v>0.23842060285454059</v>
      </c>
      <c r="J36" s="801">
        <f t="shared" si="2"/>
        <v>0.62613626830858315</v>
      </c>
      <c r="K36" s="801">
        <f t="shared" si="2"/>
        <v>0.35060603912801103</v>
      </c>
      <c r="L36" s="801">
        <f t="shared" si="2"/>
        <v>0.34063989042164944</v>
      </c>
      <c r="M36" s="801">
        <f t="shared" si="2"/>
        <v>0.33611449192019127</v>
      </c>
      <c r="N36" s="801">
        <f t="shared" si="2"/>
        <v>0.43465328750511822</v>
      </c>
      <c r="O36" s="801">
        <f t="shared" si="2"/>
        <v>2.3977557943728423</v>
      </c>
    </row>
    <row r="37" spans="1:15">
      <c r="A37" s="794" t="s">
        <v>1057</v>
      </c>
      <c r="B37" s="801">
        <f t="shared" ref="B37:O37" si="3">B24-B14</f>
        <v>0.46348287198237426</v>
      </c>
      <c r="C37" s="801">
        <f t="shared" si="3"/>
        <v>0.77791426914155437</v>
      </c>
      <c r="D37" s="801">
        <f t="shared" si="3"/>
        <v>0.4507458127485644</v>
      </c>
      <c r="E37" s="801">
        <f t="shared" si="3"/>
        <v>4.6188109559640589E-2</v>
      </c>
      <c r="F37" s="801">
        <f t="shared" si="3"/>
        <v>0.71746714589010785</v>
      </c>
      <c r="G37" s="801">
        <f t="shared" si="3"/>
        <v>0.16232369813627212</v>
      </c>
      <c r="H37" s="801">
        <f t="shared" si="3"/>
        <v>-2.3356451625060171E-2</v>
      </c>
      <c r="I37" s="801">
        <f t="shared" si="3"/>
        <v>0.79391816510319524</v>
      </c>
      <c r="J37" s="801">
        <f t="shared" si="3"/>
        <v>0.27079112484041845</v>
      </c>
      <c r="K37" s="801">
        <f t="shared" si="3"/>
        <v>1.973253610372061E-2</v>
      </c>
      <c r="L37" s="801">
        <f t="shared" si="3"/>
        <v>0.80496300037591473</v>
      </c>
      <c r="M37" s="801">
        <f t="shared" si="3"/>
        <v>0.35606402500408807</v>
      </c>
      <c r="N37" s="801">
        <f t="shared" si="3"/>
        <v>0.53227875547074088</v>
      </c>
      <c r="O37" s="801">
        <f t="shared" si="3"/>
        <v>0.3527102013517176</v>
      </c>
    </row>
    <row r="38" spans="1:15">
      <c r="A38" s="794" t="s">
        <v>1058</v>
      </c>
      <c r="B38" s="801">
        <f t="shared" ref="B38:O38" si="4">B33-B24</f>
        <v>6.2522861656971962E-2</v>
      </c>
      <c r="C38" s="801">
        <f t="shared" si="4"/>
        <v>2.1035979756408318</v>
      </c>
      <c r="D38" s="801">
        <f t="shared" si="4"/>
        <v>0.97258944325835417</v>
      </c>
      <c r="E38" s="801">
        <f t="shared" si="4"/>
        <v>0.22985607892531279</v>
      </c>
      <c r="F38" s="801">
        <f t="shared" si="4"/>
        <v>0.42746923593309072</v>
      </c>
      <c r="G38" s="801">
        <f t="shared" si="4"/>
        <v>0.51741526756230494</v>
      </c>
      <c r="H38" s="801">
        <f t="shared" si="4"/>
        <v>0.73310927797614722</v>
      </c>
      <c r="I38" s="801">
        <f t="shared" si="4"/>
        <v>0.16275508197852639</v>
      </c>
      <c r="J38" s="801">
        <f t="shared" si="4"/>
        <v>3.2815936242303287</v>
      </c>
      <c r="K38" s="801">
        <f t="shared" si="4"/>
        <v>-1.6384330751491705E-2</v>
      </c>
      <c r="L38" s="801">
        <f t="shared" si="4"/>
        <v>0.99782840564735631</v>
      </c>
      <c r="M38" s="801">
        <f t="shared" si="4"/>
        <v>0.79183213929785978</v>
      </c>
      <c r="N38" s="801">
        <f t="shared" si="4"/>
        <v>0.31094194404478581</v>
      </c>
      <c r="O38" s="801">
        <f t="shared" si="4"/>
        <v>2.7977806748140708</v>
      </c>
    </row>
    <row r="39" spans="1:15">
      <c r="A39" s="794" t="s">
        <v>1054</v>
      </c>
    </row>
    <row r="40" spans="1:15">
      <c r="A40" s="794" t="s">
        <v>742</v>
      </c>
      <c r="B40" s="800">
        <f>100*(B33-B4)/B4</f>
        <v>11.899601844777473</v>
      </c>
      <c r="C40" s="800">
        <f t="shared" ref="C40:O40" si="5">100*(C33-C4)/C4</f>
        <v>279.52140242547102</v>
      </c>
      <c r="D40" s="800">
        <f t="shared" si="5"/>
        <v>106.46743475931876</v>
      </c>
      <c r="E40" s="800">
        <f t="shared" si="5"/>
        <v>57.427431487239772</v>
      </c>
      <c r="F40" s="800">
        <f t="shared" si="5"/>
        <v>86.835811843388939</v>
      </c>
      <c r="G40" s="800">
        <f t="shared" si="5"/>
        <v>81.142461609887519</v>
      </c>
      <c r="H40" s="800">
        <f t="shared" si="5"/>
        <v>36.091946688530662</v>
      </c>
      <c r="I40" s="800">
        <f t="shared" si="5"/>
        <v>76.101934401041632</v>
      </c>
      <c r="J40" s="800">
        <f>100*(J33-J4)/J4</f>
        <v>151.60103318631019</v>
      </c>
      <c r="K40" s="800">
        <f t="shared" si="5"/>
        <v>26.34132334523245</v>
      </c>
      <c r="L40" s="800">
        <f t="shared" si="5"/>
        <v>159.7078448556793</v>
      </c>
      <c r="M40" s="800">
        <f t="shared" si="5"/>
        <v>192.48941370372876</v>
      </c>
      <c r="N40" s="800">
        <f t="shared" si="5"/>
        <v>173.84386971929391</v>
      </c>
      <c r="O40" s="800">
        <f t="shared" si="5"/>
        <v>96.470610936876895</v>
      </c>
    </row>
    <row r="41" spans="1:15">
      <c r="A41" s="794" t="s">
        <v>1056</v>
      </c>
      <c r="B41" s="800">
        <f t="shared" ref="B41:O41" si="6">100*(B14-B4)/B4</f>
        <v>-5.6036108176782609</v>
      </c>
      <c r="C41" s="800">
        <f t="shared" si="6"/>
        <v>41.159853710450157</v>
      </c>
      <c r="D41" s="800">
        <f t="shared" si="6"/>
        <v>35.113218971444077</v>
      </c>
      <c r="E41" s="800">
        <f t="shared" si="6"/>
        <v>36.591601497256761</v>
      </c>
      <c r="F41" s="800">
        <f t="shared" si="6"/>
        <v>13.457497796046342</v>
      </c>
      <c r="G41" s="800">
        <f t="shared" si="6"/>
        <v>40.477727675201002</v>
      </c>
      <c r="H41" s="800">
        <f t="shared" si="6"/>
        <v>7.420470982542664</v>
      </c>
      <c r="I41" s="800">
        <f t="shared" si="6"/>
        <v>15.1822964190308</v>
      </c>
      <c r="J41" s="800">
        <f t="shared" si="6"/>
        <v>22.716866756490635</v>
      </c>
      <c r="K41" s="800">
        <f t="shared" si="6"/>
        <v>26.092149444411422</v>
      </c>
      <c r="L41" s="800">
        <f t="shared" si="6"/>
        <v>25.381202029357585</v>
      </c>
      <c r="M41" s="800">
        <f t="shared" si="6"/>
        <v>43.59704643344535</v>
      </c>
      <c r="N41" s="800">
        <f t="shared" si="6"/>
        <v>59.130876951548608</v>
      </c>
      <c r="O41" s="800">
        <f t="shared" si="6"/>
        <v>41.691182835987441</v>
      </c>
    </row>
    <row r="42" spans="1:15">
      <c r="A42" s="794" t="s">
        <v>1057</v>
      </c>
      <c r="B42" s="800">
        <f t="shared" ref="B42:O42" si="7">100*(B24-B14)/B14</f>
        <v>16.338252312395557</v>
      </c>
      <c r="C42" s="800">
        <f t="shared" si="7"/>
        <v>45.586501850146583</v>
      </c>
      <c r="D42" s="800">
        <f t="shared" si="7"/>
        <v>16.724236124967423</v>
      </c>
      <c r="E42" s="800">
        <f t="shared" si="7"/>
        <v>2.5523391785860734</v>
      </c>
      <c r="F42" s="800">
        <f t="shared" si="7"/>
        <v>40.528001697435315</v>
      </c>
      <c r="G42" s="800">
        <f t="shared" si="7"/>
        <v>6.9127400152444203</v>
      </c>
      <c r="H42" s="800">
        <f t="shared" si="7"/>
        <v>-0.87834013489822027</v>
      </c>
      <c r="I42" s="800">
        <f t="shared" si="7"/>
        <v>43.891830208090241</v>
      </c>
      <c r="J42" s="800">
        <f t="shared" si="7"/>
        <v>8.0058922039427589</v>
      </c>
      <c r="K42" s="800">
        <f t="shared" si="7"/>
        <v>1.1646228932664036</v>
      </c>
      <c r="L42" s="800">
        <f t="shared" si="7"/>
        <v>47.836585328418892</v>
      </c>
      <c r="M42" s="800">
        <f t="shared" si="7"/>
        <v>32.16269407596927</v>
      </c>
      <c r="N42" s="800">
        <f t="shared" si="7"/>
        <v>45.504676140552547</v>
      </c>
      <c r="O42" s="800">
        <f t="shared" si="7"/>
        <v>4.3282711782010104</v>
      </c>
    </row>
    <row r="43" spans="1:15">
      <c r="A43" s="794" t="s">
        <v>1058</v>
      </c>
      <c r="B43" s="800">
        <f t="shared" ref="B43:O43" si="8">100*(B33-B24)/B24</f>
        <v>1.8944721324288967</v>
      </c>
      <c r="C43" s="800">
        <f t="shared" si="8"/>
        <v>84.673236976223023</v>
      </c>
      <c r="D43" s="800">
        <f t="shared" si="8"/>
        <v>30.915985893204088</v>
      </c>
      <c r="E43" s="800">
        <f t="shared" si="8"/>
        <v>12.385644846997831</v>
      </c>
      <c r="F43" s="800">
        <f t="shared" si="8"/>
        <v>17.182848705805569</v>
      </c>
      <c r="G43" s="800">
        <f t="shared" si="8"/>
        <v>20.610003929756324</v>
      </c>
      <c r="H43" s="800">
        <f t="shared" si="8"/>
        <v>27.81352371434425</v>
      </c>
      <c r="I43" s="800">
        <f t="shared" si="8"/>
        <v>6.2532583723794968</v>
      </c>
      <c r="J43" s="800">
        <f t="shared" si="8"/>
        <v>89.828192775331701</v>
      </c>
      <c r="K43" s="800">
        <f t="shared" si="8"/>
        <v>-0.95587797826006671</v>
      </c>
      <c r="L43" s="800">
        <f t="shared" si="8"/>
        <v>40.110510805633034</v>
      </c>
      <c r="M43" s="800">
        <f t="shared" si="8"/>
        <v>54.118850709347029</v>
      </c>
      <c r="N43" s="800">
        <f t="shared" si="8"/>
        <v>18.269188376374672</v>
      </c>
      <c r="O43" s="800">
        <f t="shared" si="8"/>
        <v>32.908500753278936</v>
      </c>
    </row>
    <row r="44" spans="1:15">
      <c r="A44" s="794" t="s">
        <v>1055</v>
      </c>
    </row>
    <row r="45" spans="1:15">
      <c r="A45" s="794" t="s">
        <v>742</v>
      </c>
      <c r="B45" s="801">
        <f>100*(POWER(B33/B4, 1/29)-1)</f>
        <v>0.3884486210823157</v>
      </c>
      <c r="C45" s="801">
        <f t="shared" ref="C45:O45" si="9">100*(POWER(C33/C4, 1/29)-1)</f>
        <v>4.7065052523358686</v>
      </c>
      <c r="D45" s="801">
        <f t="shared" si="9"/>
        <v>2.5314148704825179</v>
      </c>
      <c r="E45" s="801">
        <f t="shared" si="9"/>
        <v>1.5771155594110242</v>
      </c>
      <c r="F45" s="801">
        <f t="shared" si="9"/>
        <v>2.1787755179223378</v>
      </c>
      <c r="G45" s="801">
        <f t="shared" si="9"/>
        <v>2.0697968809640477</v>
      </c>
      <c r="H45" s="801">
        <f t="shared" si="9"/>
        <v>1.0682884708759</v>
      </c>
      <c r="I45" s="801">
        <f t="shared" si="9"/>
        <v>1.9705178994704697</v>
      </c>
      <c r="J45" s="801">
        <f t="shared" si="9"/>
        <v>3.2327911387947994</v>
      </c>
      <c r="K45" s="801">
        <f t="shared" si="9"/>
        <v>0.80952449998532572</v>
      </c>
      <c r="L45" s="801">
        <f t="shared" si="9"/>
        <v>3.3457421944016241</v>
      </c>
      <c r="M45" s="801">
        <f t="shared" si="9"/>
        <v>3.7702263058675634</v>
      </c>
      <c r="N45" s="801">
        <f t="shared" si="9"/>
        <v>3.5347909992331061</v>
      </c>
      <c r="O45" s="801">
        <f t="shared" si="9"/>
        <v>2.3560953499277115</v>
      </c>
    </row>
    <row r="46" spans="1:15">
      <c r="A46" s="794" t="s">
        <v>1056</v>
      </c>
      <c r="B46" s="801">
        <f t="shared" ref="B46:O46" si="10">100*(POWER(B14/B4, 1/10)-1)</f>
        <v>-0.5750140667682313</v>
      </c>
      <c r="C46" s="801">
        <f t="shared" si="10"/>
        <v>3.5073333311065547</v>
      </c>
      <c r="D46" s="801">
        <f t="shared" si="10"/>
        <v>3.0551700094417544</v>
      </c>
      <c r="E46" s="801">
        <f t="shared" si="10"/>
        <v>3.1673795727033438</v>
      </c>
      <c r="F46" s="801">
        <f t="shared" si="10"/>
        <v>1.2705853269401102</v>
      </c>
      <c r="G46" s="801">
        <f t="shared" si="10"/>
        <v>3.4572064362708987</v>
      </c>
      <c r="H46" s="801">
        <f t="shared" si="10"/>
        <v>0.71837384335764476</v>
      </c>
      <c r="I46" s="801">
        <f t="shared" si="10"/>
        <v>1.4234952952368651</v>
      </c>
      <c r="J46" s="801">
        <f t="shared" si="10"/>
        <v>2.0681929216264772</v>
      </c>
      <c r="K46" s="801">
        <f t="shared" si="10"/>
        <v>2.3455124322992127</v>
      </c>
      <c r="L46" s="801">
        <f t="shared" si="10"/>
        <v>2.287659857564539</v>
      </c>
      <c r="M46" s="801">
        <f t="shared" si="10"/>
        <v>3.6846702281544186</v>
      </c>
      <c r="N46" s="801">
        <f t="shared" si="10"/>
        <v>4.7551650878582485</v>
      </c>
      <c r="O46" s="801">
        <f t="shared" si="10"/>
        <v>3.5462279086492687</v>
      </c>
    </row>
    <row r="47" spans="1:15">
      <c r="A47" s="794" t="s">
        <v>1057</v>
      </c>
      <c r="B47" s="801">
        <f t="shared" ref="B47:O47" si="11">100*(POWER(B24/B14, 1/10)-1)</f>
        <v>1.524825928401996</v>
      </c>
      <c r="C47" s="801">
        <f t="shared" si="11"/>
        <v>3.8274316423318577</v>
      </c>
      <c r="D47" s="801">
        <f t="shared" si="11"/>
        <v>1.5584593681733594</v>
      </c>
      <c r="E47" s="801">
        <f t="shared" si="11"/>
        <v>0.25234894929775376</v>
      </c>
      <c r="F47" s="801">
        <f t="shared" si="11"/>
        <v>3.4609083558142517</v>
      </c>
      <c r="G47" s="801">
        <f t="shared" si="11"/>
        <v>0.67066698477964426</v>
      </c>
      <c r="H47" s="801">
        <f t="shared" si="11"/>
        <v>-8.8183123725071866E-2</v>
      </c>
      <c r="I47" s="801">
        <f t="shared" si="11"/>
        <v>3.7059355402318861</v>
      </c>
      <c r="J47" s="801">
        <f t="shared" si="11"/>
        <v>0.77312930020569937</v>
      </c>
      <c r="K47" s="801">
        <f t="shared" si="11"/>
        <v>0.11585639769047251</v>
      </c>
      <c r="L47" s="801">
        <f t="shared" si="11"/>
        <v>3.9867948459362257</v>
      </c>
      <c r="M47" s="801">
        <f t="shared" si="11"/>
        <v>2.8278814770738014</v>
      </c>
      <c r="N47" s="801">
        <f t="shared" si="11"/>
        <v>3.8215946295163228</v>
      </c>
      <c r="O47" s="801">
        <f t="shared" si="11"/>
        <v>0.42462092722659328</v>
      </c>
    </row>
    <row r="48" spans="1:15">
      <c r="A48" s="794" t="s">
        <v>1058</v>
      </c>
      <c r="B48" s="801">
        <f t="shared" ref="B48:O48" si="12">100*(POWER(B33/B24, 1/9)-1)</f>
        <v>0.20874540165085609</v>
      </c>
      <c r="C48" s="801">
        <f t="shared" si="12"/>
        <v>7.0533938875836366</v>
      </c>
      <c r="D48" s="801">
        <f t="shared" si="12"/>
        <v>3.0384190934793942</v>
      </c>
      <c r="E48" s="801">
        <f t="shared" si="12"/>
        <v>1.3058530695917892</v>
      </c>
      <c r="F48" s="801">
        <f t="shared" si="12"/>
        <v>1.7774489930771242</v>
      </c>
      <c r="G48" s="801">
        <f t="shared" si="12"/>
        <v>2.1039614836411369</v>
      </c>
      <c r="H48" s="801">
        <f t="shared" si="12"/>
        <v>2.7642051786453514</v>
      </c>
      <c r="I48" s="801">
        <f t="shared" si="12"/>
        <v>0.67622378628879876</v>
      </c>
      <c r="J48" s="801">
        <f t="shared" si="12"/>
        <v>7.3813768290443615</v>
      </c>
      <c r="K48" s="801">
        <f t="shared" si="12"/>
        <v>-0.10666260996408106</v>
      </c>
      <c r="L48" s="801">
        <f t="shared" si="12"/>
        <v>3.8184460389065755</v>
      </c>
      <c r="M48" s="801">
        <f t="shared" si="12"/>
        <v>4.9235225211678113</v>
      </c>
      <c r="N48" s="801">
        <f t="shared" si="12"/>
        <v>1.8818555989827512</v>
      </c>
      <c r="O48" s="801">
        <f t="shared" si="12"/>
        <v>3.2114986993101668</v>
      </c>
    </row>
    <row r="50" spans="1:1">
      <c r="A50" s="794" t="s">
        <v>1124</v>
      </c>
    </row>
  </sheetData>
  <pageMargins left="0.7" right="0.7" top="0.75" bottom="0.75" header="0.3" footer="0.3"/>
</worksheet>
</file>

<file path=xl/worksheets/sheet191.xml><?xml version="1.0" encoding="utf-8"?>
<worksheet xmlns="http://schemas.openxmlformats.org/spreadsheetml/2006/main" xmlns:r="http://schemas.openxmlformats.org/officeDocument/2006/relationships">
  <dimension ref="A1:O50"/>
  <sheetViews>
    <sheetView workbookViewId="0">
      <selection activeCell="R37" sqref="R37"/>
    </sheetView>
  </sheetViews>
  <sheetFormatPr defaultRowHeight="9"/>
  <cols>
    <col min="1" max="16384" width="9.140625" style="794"/>
  </cols>
  <sheetData>
    <row r="1" spans="1:15">
      <c r="A1" s="794" t="s">
        <v>1098</v>
      </c>
    </row>
    <row r="3" spans="1:15">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811">
        <f>'5'!C24</f>
        <v>0.73759639319321857</v>
      </c>
      <c r="C4" s="811">
        <f>'5'!E24</f>
        <v>0.87929171045391907</v>
      </c>
      <c r="D4" s="811">
        <f>'5'!G24</f>
        <v>0.81730188720850883</v>
      </c>
      <c r="E4" s="811">
        <f>'5'!I24</f>
        <v>0.87014382859604322</v>
      </c>
      <c r="F4" s="811">
        <f>'5'!K24</f>
        <v>0.85156994356230475</v>
      </c>
      <c r="G4" s="811">
        <f>'5'!M24</f>
        <v>0.84279449591671807</v>
      </c>
      <c r="H4" s="811">
        <f>'5'!O24</f>
        <v>0.77938203980996923</v>
      </c>
      <c r="I4" s="811">
        <f>'5'!Q24</f>
        <v>0.85077593977070431</v>
      </c>
      <c r="J4" s="811">
        <f>'5'!S24</f>
        <v>0.75723259476695381</v>
      </c>
      <c r="K4" s="811">
        <f>'5'!U24</f>
        <v>0.86865541896593113</v>
      </c>
      <c r="L4" s="811">
        <f>'5'!W24</f>
        <v>0.86878377032874987</v>
      </c>
      <c r="M4" s="811">
        <f>'5'!Y24</f>
        <v>0.91383584761878289</v>
      </c>
      <c r="N4" s="811">
        <f>'5'!AA24</f>
        <v>0.91666666666666674</v>
      </c>
      <c r="O4" s="811">
        <f>'5'!AC24</f>
        <v>0.52098582256160675</v>
      </c>
    </row>
    <row r="5" spans="1:15">
      <c r="A5" s="794">
        <f t="shared" ref="A5:A33" si="0">A4+1</f>
        <v>1981</v>
      </c>
      <c r="B5" s="811">
        <f>'5'!C25</f>
        <v>0.72929377231594206</v>
      </c>
      <c r="C5" s="811">
        <f>'5'!E25</f>
        <v>0.87053192190524686</v>
      </c>
      <c r="D5" s="811">
        <f>'5'!G25</f>
        <v>0.81382432463070564</v>
      </c>
      <c r="E5" s="811">
        <f>'5'!I25</f>
        <v>0.86485999745982889</v>
      </c>
      <c r="F5" s="811">
        <f>'5'!K25</f>
        <v>0.84912791534716048</v>
      </c>
      <c r="G5" s="811">
        <f>'5'!M25</f>
        <v>0.83572378515456858</v>
      </c>
      <c r="H5" s="811">
        <f>'5'!O25</f>
        <v>0.767612375192262</v>
      </c>
      <c r="I5" s="811">
        <f>'5'!Q25</f>
        <v>0.84460200532875207</v>
      </c>
      <c r="J5" s="811">
        <f>'5'!S25</f>
        <v>0.75589317318419647</v>
      </c>
      <c r="K5" s="811">
        <f>'5'!U25</f>
        <v>0.89245402896920667</v>
      </c>
      <c r="L5" s="811">
        <f>'5'!W25</f>
        <v>0.85597768823506848</v>
      </c>
      <c r="M5" s="811">
        <f>'5'!Y25</f>
        <v>0.90597721799714614</v>
      </c>
      <c r="N5" s="811">
        <f>'5'!AA25</f>
        <v>0.9111502913628825</v>
      </c>
      <c r="O5" s="811">
        <f>'5'!AC25</f>
        <v>0.50576684871240707</v>
      </c>
    </row>
    <row r="6" spans="1:15">
      <c r="A6" s="794">
        <f t="shared" si="0"/>
        <v>1982</v>
      </c>
      <c r="B6" s="811">
        <f>'5'!C26</f>
        <v>0.70214602208448573</v>
      </c>
      <c r="C6" s="811">
        <f>'5'!E26</f>
        <v>0.86406650264035967</v>
      </c>
      <c r="D6" s="811">
        <f>'5'!G26</f>
        <v>0.79710388368981699</v>
      </c>
      <c r="E6" s="811">
        <f>'5'!I26</f>
        <v>0.86106548992548859</v>
      </c>
      <c r="F6" s="811">
        <f>'5'!K26</f>
        <v>0.84884234256609392</v>
      </c>
      <c r="G6" s="811">
        <f>'5'!M26</f>
        <v>0.82987215557317218</v>
      </c>
      <c r="H6" s="811">
        <f>'5'!O26</f>
        <v>0.76669454941716986</v>
      </c>
      <c r="I6" s="811">
        <f>'5'!Q26</f>
        <v>0.84115701605829074</v>
      </c>
      <c r="J6" s="811">
        <f>'5'!S26</f>
        <v>0.75043142822831976</v>
      </c>
      <c r="K6" s="811">
        <f>'5'!U26</f>
        <v>0.88885385738630274</v>
      </c>
      <c r="L6" s="811">
        <f>'5'!W26</f>
        <v>0.85646951155275519</v>
      </c>
      <c r="M6" s="811">
        <f>'5'!Y26</f>
        <v>0.90011774676303491</v>
      </c>
      <c r="N6" s="811">
        <f>'5'!AA26</f>
        <v>0.90595778122087545</v>
      </c>
      <c r="O6" s="811">
        <f>'5'!AC26</f>
        <v>0.46708689833296169</v>
      </c>
    </row>
    <row r="7" spans="1:15">
      <c r="A7" s="794">
        <f t="shared" si="0"/>
        <v>1983</v>
      </c>
      <c r="B7" s="811">
        <f>'5'!C27</f>
        <v>0.7300129328859607</v>
      </c>
      <c r="C7" s="811">
        <f>'5'!E27</f>
        <v>0.85740407998235757</v>
      </c>
      <c r="D7" s="811">
        <f>'5'!G27</f>
        <v>0.7969404619291901</v>
      </c>
      <c r="E7" s="811">
        <f>'5'!I27</f>
        <v>0.85655137356440891</v>
      </c>
      <c r="F7" s="811">
        <f>'5'!K27</f>
        <v>0.83978335608624644</v>
      </c>
      <c r="G7" s="811">
        <f>'5'!M27</f>
        <v>0.82226695869712685</v>
      </c>
      <c r="H7" s="811">
        <f>'5'!O27</f>
        <v>0.75934113421236271</v>
      </c>
      <c r="I7" s="811">
        <f>'5'!Q27</f>
        <v>0.8420850735421529</v>
      </c>
      <c r="J7" s="811">
        <f>'5'!S27</f>
        <v>0.76090266973024234</v>
      </c>
      <c r="K7" s="811">
        <f>'5'!U27</f>
        <v>0.87954724805721884</v>
      </c>
      <c r="L7" s="811">
        <f>'5'!W27</f>
        <v>0.8855612908066165</v>
      </c>
      <c r="M7" s="811">
        <f>'5'!Y27</f>
        <v>0.89751927741030602</v>
      </c>
      <c r="N7" s="811">
        <f>'5'!AA27</f>
        <v>0.90275631164521219</v>
      </c>
      <c r="O7" s="811">
        <f>'5'!AC27</f>
        <v>0.4511033208038015</v>
      </c>
    </row>
    <row r="8" spans="1:15">
      <c r="A8" s="794">
        <f t="shared" si="0"/>
        <v>1984</v>
      </c>
      <c r="B8" s="811">
        <f>'5'!C28</f>
        <v>0.77954348662184503</v>
      </c>
      <c r="C8" s="811">
        <f>'5'!E28</f>
        <v>0.8541016390388555</v>
      </c>
      <c r="D8" s="811">
        <f>'5'!G28</f>
        <v>0.7948718960927994</v>
      </c>
      <c r="E8" s="811">
        <f>'5'!I28</f>
        <v>0.85677434909501704</v>
      </c>
      <c r="F8" s="811">
        <f>'5'!K28</f>
        <v>0.83735205226903175</v>
      </c>
      <c r="G8" s="811">
        <f>'5'!M28</f>
        <v>0.8148704747742328</v>
      </c>
      <c r="H8" s="811">
        <f>'5'!O28</f>
        <v>0.75809572108991119</v>
      </c>
      <c r="I8" s="811">
        <f>'5'!Q28</f>
        <v>0.83993330338739747</v>
      </c>
      <c r="J8" s="811">
        <f>'5'!S28</f>
        <v>0.76862207758537582</v>
      </c>
      <c r="K8" s="811">
        <f>'5'!U28</f>
        <v>0.88344573299623064</v>
      </c>
      <c r="L8" s="811">
        <f>'5'!W28</f>
        <v>0.87255698646339197</v>
      </c>
      <c r="M8" s="811">
        <f>'5'!Y28</f>
        <v>0.89773896052422275</v>
      </c>
      <c r="N8" s="811">
        <f>'5'!AA28</f>
        <v>0.90034460919820458</v>
      </c>
      <c r="O8" s="811">
        <f>'5'!AC28</f>
        <v>0.45475761509047768</v>
      </c>
    </row>
    <row r="9" spans="1:15">
      <c r="A9" s="794">
        <f t="shared" si="0"/>
        <v>1985</v>
      </c>
      <c r="B9" s="811">
        <f>'5'!C29</f>
        <v>0.79357662522589723</v>
      </c>
      <c r="C9" s="811">
        <f>'5'!E29</f>
        <v>0.85053470546784327</v>
      </c>
      <c r="D9" s="811">
        <f>'5'!G29</f>
        <v>0.78985697126343868</v>
      </c>
      <c r="E9" s="811">
        <f>'5'!I29</f>
        <v>0.85417332474508079</v>
      </c>
      <c r="F9" s="811">
        <f>'5'!K29</f>
        <v>0.83116221764344478</v>
      </c>
      <c r="G9" s="811">
        <f>'5'!M29</f>
        <v>0.80882244837994099</v>
      </c>
      <c r="H9" s="811">
        <f>'5'!O29</f>
        <v>0.75427229549572172</v>
      </c>
      <c r="I9" s="811">
        <f>'5'!Q29</f>
        <v>0.83304436988766706</v>
      </c>
      <c r="J9" s="811">
        <f>'5'!S29</f>
        <v>0.76853321489659965</v>
      </c>
      <c r="K9" s="811">
        <f>'5'!U29</f>
        <v>0.88152089060380279</v>
      </c>
      <c r="L9" s="811">
        <f>'5'!W29</f>
        <v>0.87185355669546838</v>
      </c>
      <c r="M9" s="811">
        <f>'5'!Y29</f>
        <v>0.8907660316531083</v>
      </c>
      <c r="N9" s="811">
        <f>'5'!AA29</f>
        <v>0.89494411316590428</v>
      </c>
      <c r="O9" s="811">
        <f>'5'!AC29</f>
        <v>0.43814775012780843</v>
      </c>
    </row>
    <row r="10" spans="1:15">
      <c r="A10" s="794">
        <f t="shared" si="0"/>
        <v>1986</v>
      </c>
      <c r="B10" s="811">
        <f>'5'!C30</f>
        <v>0.77722918834393018</v>
      </c>
      <c r="C10" s="811">
        <f>'5'!E30</f>
        <v>0.84930730017018152</v>
      </c>
      <c r="D10" s="811">
        <f>'5'!G30</f>
        <v>0.77986013046931513</v>
      </c>
      <c r="E10" s="811">
        <f>'5'!I30</f>
        <v>0.85245254236031076</v>
      </c>
      <c r="F10" s="811">
        <f>'5'!K30</f>
        <v>0.83552537337289912</v>
      </c>
      <c r="G10" s="811">
        <f>'5'!M30</f>
        <v>0.78403742115636466</v>
      </c>
      <c r="H10" s="811">
        <f>'5'!O30</f>
        <v>0.76673369754123377</v>
      </c>
      <c r="I10" s="811">
        <f>'5'!Q30</f>
        <v>0.83364569417290968</v>
      </c>
      <c r="J10" s="811">
        <f>'5'!S30</f>
        <v>0.74279233439723424</v>
      </c>
      <c r="K10" s="811">
        <f>'5'!U30</f>
        <v>0.88393960165932384</v>
      </c>
      <c r="L10" s="811">
        <f>'5'!W30</f>
        <v>0.8691453016272761</v>
      </c>
      <c r="M10" s="811">
        <f>'5'!Y30</f>
        <v>0.89245713528663051</v>
      </c>
      <c r="N10" s="811">
        <f>'5'!AA30</f>
        <v>0.89234522895846446</v>
      </c>
      <c r="O10" s="811">
        <f>'5'!AC30</f>
        <v>0.43148021998024633</v>
      </c>
    </row>
    <row r="11" spans="1:15">
      <c r="A11" s="794">
        <f t="shared" si="0"/>
        <v>1987</v>
      </c>
      <c r="B11" s="811">
        <f>'5'!C31</f>
        <v>0.78285679819429599</v>
      </c>
      <c r="C11" s="811">
        <f>'5'!E31</f>
        <v>0.84653701025649775</v>
      </c>
      <c r="D11" s="811">
        <f>'5'!G31</f>
        <v>0.78170533122610808</v>
      </c>
      <c r="E11" s="811">
        <f>'5'!I31</f>
        <v>0.84536900554868777</v>
      </c>
      <c r="F11" s="811">
        <f>'5'!K31</f>
        <v>0.83536023793127967</v>
      </c>
      <c r="G11" s="811">
        <f>'5'!M31</f>
        <v>0.78391312001244651</v>
      </c>
      <c r="H11" s="811">
        <f>'5'!O31</f>
        <v>0.76490758626615918</v>
      </c>
      <c r="I11" s="811">
        <f>'5'!Q31</f>
        <v>0.84068712441037019</v>
      </c>
      <c r="J11" s="811">
        <f>'5'!S31</f>
        <v>0.7385043145855279</v>
      </c>
      <c r="K11" s="811">
        <f>'5'!U31</f>
        <v>0.87332247281981212</v>
      </c>
      <c r="L11" s="811">
        <f>'5'!W31</f>
        <v>0.867305403485089</v>
      </c>
      <c r="M11" s="811">
        <f>'5'!Y31</f>
        <v>0.88797272813615835</v>
      </c>
      <c r="N11" s="811">
        <f>'5'!AA31</f>
        <v>0.88581561750520665</v>
      </c>
      <c r="O11" s="811">
        <f>'5'!AC31</f>
        <v>0.42346771844429359</v>
      </c>
    </row>
    <row r="12" spans="1:15">
      <c r="A12" s="794">
        <f t="shared" si="0"/>
        <v>1988</v>
      </c>
      <c r="B12" s="811">
        <f>'5'!C32</f>
        <v>0.77795654519708779</v>
      </c>
      <c r="C12" s="811">
        <f>'5'!E32</f>
        <v>0.84661353592666155</v>
      </c>
      <c r="D12" s="811">
        <f>'5'!G32</f>
        <v>0.78328049638378916</v>
      </c>
      <c r="E12" s="811">
        <f>'5'!I32</f>
        <v>0.84480202595675391</v>
      </c>
      <c r="F12" s="811">
        <f>'5'!K32</f>
        <v>0.83986962896281403</v>
      </c>
      <c r="G12" s="811">
        <f>'5'!M32</f>
        <v>0.7876262395897049</v>
      </c>
      <c r="H12" s="811">
        <f>'5'!O32</f>
        <v>0.75963664952662546</v>
      </c>
      <c r="I12" s="811">
        <f>'5'!Q32</f>
        <v>0.83391785677228092</v>
      </c>
      <c r="J12" s="811">
        <f>'5'!S32</f>
        <v>0.72204297060204914</v>
      </c>
      <c r="K12" s="811">
        <f>'5'!U32</f>
        <v>0.85980216835142576</v>
      </c>
      <c r="L12" s="811">
        <f>'5'!W32</f>
        <v>0.85400090121205308</v>
      </c>
      <c r="M12" s="811">
        <f>'5'!Y32</f>
        <v>0.88232917214324491</v>
      </c>
      <c r="N12" s="811">
        <f>'5'!AA32</f>
        <v>0.88575522246862082</v>
      </c>
      <c r="O12" s="811">
        <f>'5'!AC32</f>
        <v>0.39639217703316992</v>
      </c>
    </row>
    <row r="13" spans="1:15">
      <c r="A13" s="794">
        <f t="shared" si="0"/>
        <v>1989</v>
      </c>
      <c r="B13" s="811">
        <f>'5'!C33</f>
        <v>0.77049328235336856</v>
      </c>
      <c r="C13" s="811">
        <f>'5'!E33</f>
        <v>0.84402030819282359</v>
      </c>
      <c r="D13" s="811">
        <f>'5'!G33</f>
        <v>0.77637583368854468</v>
      </c>
      <c r="E13" s="811">
        <f>'5'!I33</f>
        <v>0.84234012979984907</v>
      </c>
      <c r="F13" s="811">
        <f>'5'!K33</f>
        <v>0.84094506812349823</v>
      </c>
      <c r="G13" s="811">
        <f>'5'!M33</f>
        <v>0.78967189770529422</v>
      </c>
      <c r="H13" s="811">
        <f>'5'!O33</f>
        <v>0.76221127225098861</v>
      </c>
      <c r="I13" s="811">
        <f>'5'!Q33</f>
        <v>0.82716351818312472</v>
      </c>
      <c r="J13" s="811">
        <f>'5'!S33</f>
        <v>0.71592141476021598</v>
      </c>
      <c r="K13" s="811">
        <f>'5'!U33</f>
        <v>0.85308190169019749</v>
      </c>
      <c r="L13" s="811">
        <f>'5'!W33</f>
        <v>0.84501171468010683</v>
      </c>
      <c r="M13" s="811">
        <f>'5'!Y33</f>
        <v>0.88243214979880424</v>
      </c>
      <c r="N13" s="811">
        <f>'5'!AA33</f>
        <v>0.88203006635029801</v>
      </c>
      <c r="O13" s="811">
        <f>'5'!AC33</f>
        <v>0.36904865278797838</v>
      </c>
    </row>
    <row r="14" spans="1:15">
      <c r="A14" s="794">
        <f t="shared" si="0"/>
        <v>1990</v>
      </c>
      <c r="B14" s="811">
        <f>'5'!C34</f>
        <v>0.75087994810588199</v>
      </c>
      <c r="C14" s="811">
        <f>'5'!E34</f>
        <v>0.84004242676345897</v>
      </c>
      <c r="D14" s="811">
        <f>'5'!G34</f>
        <v>0.76205194143691024</v>
      </c>
      <c r="E14" s="811">
        <f>'5'!I34</f>
        <v>0.83190339018853243</v>
      </c>
      <c r="F14" s="811">
        <f>'5'!K34</f>
        <v>0.83500646363123676</v>
      </c>
      <c r="G14" s="811">
        <f>'5'!M34</f>
        <v>0.78942243202808204</v>
      </c>
      <c r="H14" s="811">
        <f>'5'!O34</f>
        <v>0.76489224628147912</v>
      </c>
      <c r="I14" s="811">
        <f>'5'!Q34</f>
        <v>0.83196903075624529</v>
      </c>
      <c r="J14" s="811">
        <f>'5'!S34</f>
        <v>0.70784219944144278</v>
      </c>
      <c r="K14" s="811">
        <f>'5'!U34</f>
        <v>0.84099918540702512</v>
      </c>
      <c r="L14" s="811">
        <f>'5'!W34</f>
        <v>0.84191367877980861</v>
      </c>
      <c r="M14" s="811">
        <f>'5'!Y34</f>
        <v>0.88732272504337895</v>
      </c>
      <c r="N14" s="811">
        <f>'5'!AA34</f>
        <v>0.88238068326978936</v>
      </c>
      <c r="O14" s="811">
        <f>'5'!AC34</f>
        <v>0.3318479103016756</v>
      </c>
    </row>
    <row r="15" spans="1:15">
      <c r="A15" s="794">
        <f t="shared" si="0"/>
        <v>1991</v>
      </c>
      <c r="B15" s="811">
        <f>'5'!C35</f>
        <v>0.73944952875511893</v>
      </c>
      <c r="C15" s="811">
        <f>'5'!E35</f>
        <v>0.83458452542051997</v>
      </c>
      <c r="D15" s="811">
        <f>'5'!G35</f>
        <v>0.74387496642337114</v>
      </c>
      <c r="E15" s="811">
        <f>'5'!I35</f>
        <v>0.8388049898390284</v>
      </c>
      <c r="F15" s="811">
        <f>'5'!K35</f>
        <v>0.81002360890441383</v>
      </c>
      <c r="G15" s="811">
        <f>'5'!M35</f>
        <v>0.7795849577313918</v>
      </c>
      <c r="H15" s="811">
        <f>'5'!O35</f>
        <v>0.78413063166942354</v>
      </c>
      <c r="I15" s="811">
        <f>'5'!Q35</f>
        <v>0.82601841233190709</v>
      </c>
      <c r="J15" s="811">
        <f>'5'!S35</f>
        <v>0.71877104116278545</v>
      </c>
      <c r="K15" s="811">
        <f>'5'!U35</f>
        <v>0.84869181663675175</v>
      </c>
      <c r="L15" s="811">
        <f>'5'!W35</f>
        <v>0.831035365213044</v>
      </c>
      <c r="M15" s="811">
        <f>'5'!Y35</f>
        <v>0.8813818438632488</v>
      </c>
      <c r="N15" s="811">
        <f>'5'!AA35</f>
        <v>0.87483381293654261</v>
      </c>
      <c r="O15" s="811">
        <f>'5'!AC35</f>
        <v>0.31663291193243481</v>
      </c>
    </row>
    <row r="16" spans="1:15">
      <c r="A16" s="794">
        <f t="shared" si="0"/>
        <v>1992</v>
      </c>
      <c r="B16" s="811">
        <f>'5'!C36</f>
        <v>0.73266453029635625</v>
      </c>
      <c r="C16" s="811">
        <f>'5'!E36</f>
        <v>0.82948682523027706</v>
      </c>
      <c r="D16" s="811">
        <f>'5'!G36</f>
        <v>0.73090647731362801</v>
      </c>
      <c r="E16" s="811">
        <f>'5'!I36</f>
        <v>0.83748815175028668</v>
      </c>
      <c r="F16" s="811">
        <f>'5'!K36</f>
        <v>0.78826393690789076</v>
      </c>
      <c r="G16" s="811">
        <f>'5'!M36</f>
        <v>0.77694774241733477</v>
      </c>
      <c r="H16" s="811">
        <f>'5'!O36</f>
        <v>0.80589546206702534</v>
      </c>
      <c r="I16" s="811">
        <f>'5'!Q36</f>
        <v>0.80852034644531534</v>
      </c>
      <c r="J16" s="811">
        <f>'5'!S36</f>
        <v>0.74207607044317825</v>
      </c>
      <c r="K16" s="811">
        <f>'5'!U36</f>
        <v>0.85234775209232705</v>
      </c>
      <c r="L16" s="811">
        <f>'5'!W36</f>
        <v>0.82351580564943205</v>
      </c>
      <c r="M16" s="811">
        <f>'5'!Y36</f>
        <v>0.87557024778447134</v>
      </c>
      <c r="N16" s="811">
        <f>'5'!AA36</f>
        <v>0.87517439717753343</v>
      </c>
      <c r="O16" s="811">
        <f>'5'!AC36</f>
        <v>0.30570072947670429</v>
      </c>
    </row>
    <row r="17" spans="1:15">
      <c r="A17" s="794">
        <f t="shared" si="0"/>
        <v>1993</v>
      </c>
      <c r="B17" s="811">
        <f>'5'!C37</f>
        <v>0.72643889876606793</v>
      </c>
      <c r="C17" s="811">
        <f>'5'!E37</f>
        <v>0.82154939918618974</v>
      </c>
      <c r="D17" s="811">
        <f>'5'!G37</f>
        <v>0.72133685178259777</v>
      </c>
      <c r="E17" s="811">
        <f>'5'!I37</f>
        <v>0.8261697595953067</v>
      </c>
      <c r="F17" s="811">
        <f>'5'!K37</f>
        <v>0.77179756752619544</v>
      </c>
      <c r="G17" s="811">
        <f>'5'!M37</f>
        <v>0.76584371414235997</v>
      </c>
      <c r="H17" s="811">
        <f>'5'!O37</f>
        <v>0.797659081795141</v>
      </c>
      <c r="I17" s="811">
        <f>'5'!Q37</f>
        <v>0.79538115160654599</v>
      </c>
      <c r="J17" s="811">
        <f>'5'!S37</f>
        <v>0.74656258681934695</v>
      </c>
      <c r="K17" s="811">
        <f>'5'!U37</f>
        <v>0.85281218203796927</v>
      </c>
      <c r="L17" s="811">
        <f>'5'!W37</f>
        <v>0.81108987857255388</v>
      </c>
      <c r="M17" s="811">
        <f>'5'!Y37</f>
        <v>0.87352984727174532</v>
      </c>
      <c r="N17" s="811">
        <f>'5'!AA37</f>
        <v>0.878127926030565</v>
      </c>
      <c r="O17" s="811">
        <f>'5'!AC37</f>
        <v>0.30042745556832073</v>
      </c>
    </row>
    <row r="18" spans="1:15">
      <c r="A18" s="794">
        <f t="shared" si="0"/>
        <v>1994</v>
      </c>
      <c r="B18" s="811">
        <f>'5'!C38</f>
        <v>0.72521816258555571</v>
      </c>
      <c r="C18" s="811">
        <f>'5'!E38</f>
        <v>0.81834348895152198</v>
      </c>
      <c r="D18" s="811">
        <f>'5'!G38</f>
        <v>0.72483845330190955</v>
      </c>
      <c r="E18" s="811">
        <f>'5'!I38</f>
        <v>0.82582590308719583</v>
      </c>
      <c r="F18" s="811">
        <f>'5'!K38</f>
        <v>0.78680085110026998</v>
      </c>
      <c r="G18" s="811">
        <f>'5'!M38</f>
        <v>0.76126047247733997</v>
      </c>
      <c r="H18" s="811">
        <f>'5'!O38</f>
        <v>0.79327394503105519</v>
      </c>
      <c r="I18" s="811">
        <f>'5'!Q38</f>
        <v>0.78709945473433007</v>
      </c>
      <c r="J18" s="811">
        <f>'5'!S38</f>
        <v>0.74708316013509768</v>
      </c>
      <c r="K18" s="811">
        <f>'5'!U38</f>
        <v>0.85551277316225172</v>
      </c>
      <c r="L18" s="811">
        <f>'5'!W38</f>
        <v>0.80332660715308724</v>
      </c>
      <c r="M18" s="811">
        <f>'5'!Y38</f>
        <v>0.87931271849634363</v>
      </c>
      <c r="N18" s="811">
        <f>'5'!AA38</f>
        <v>0.86972292297750076</v>
      </c>
      <c r="O18" s="811">
        <f>'5'!AC38</f>
        <v>0.32643355626404702</v>
      </c>
    </row>
    <row r="19" spans="1:15">
      <c r="A19" s="794">
        <f t="shared" si="0"/>
        <v>1995</v>
      </c>
      <c r="B19" s="811">
        <f>'5'!C39</f>
        <v>0.73048889034740283</v>
      </c>
      <c r="C19" s="811">
        <f>'5'!E39</f>
        <v>0.81115553368040827</v>
      </c>
      <c r="D19" s="811">
        <f>'5'!G39</f>
        <v>0.72779745743787694</v>
      </c>
      <c r="E19" s="811">
        <f>'5'!I39</f>
        <v>0.83461552848750009</v>
      </c>
      <c r="F19" s="811">
        <f>'5'!K39</f>
        <v>0.78530422125215071</v>
      </c>
      <c r="G19" s="811">
        <f>'5'!M39</f>
        <v>0.77303606655178791</v>
      </c>
      <c r="H19" s="811">
        <f>'5'!O39</f>
        <v>0.79573353971279892</v>
      </c>
      <c r="I19" s="811">
        <f>'5'!Q39</f>
        <v>0.77765155172147238</v>
      </c>
      <c r="J19" s="811">
        <f>'5'!S39</f>
        <v>0.73511486539162452</v>
      </c>
      <c r="K19" s="811">
        <f>'5'!U39</f>
        <v>0.85411519025556315</v>
      </c>
      <c r="L19" s="811">
        <f>'5'!W39</f>
        <v>0.77963678634135003</v>
      </c>
      <c r="M19" s="811">
        <f>'5'!Y39</f>
        <v>0.87837088262899099</v>
      </c>
      <c r="N19" s="811">
        <f>'5'!AA39</f>
        <v>0.86955075007585669</v>
      </c>
      <c r="O19" s="811">
        <f>'5'!AC39</f>
        <v>0.33052587213422541</v>
      </c>
    </row>
    <row r="20" spans="1:15">
      <c r="A20" s="794">
        <f t="shared" si="0"/>
        <v>1996</v>
      </c>
      <c r="B20" s="811">
        <f>'5'!C40</f>
        <v>0.72286470583735529</v>
      </c>
      <c r="C20" s="811">
        <f>'5'!E40</f>
        <v>0.81328895106097532</v>
      </c>
      <c r="D20" s="811">
        <f>'5'!G40</f>
        <v>0.72888687930207607</v>
      </c>
      <c r="E20" s="811">
        <f>'5'!I40</f>
        <v>0.8321759519417713</v>
      </c>
      <c r="F20" s="811">
        <f>'5'!K40</f>
        <v>0.78095350308271116</v>
      </c>
      <c r="G20" s="811">
        <f>'5'!M40</f>
        <v>0.77193765821320715</v>
      </c>
      <c r="H20" s="811">
        <f>'5'!O40</f>
        <v>0.79605752850314926</v>
      </c>
      <c r="I20" s="811">
        <f>'5'!Q40</f>
        <v>0.77528452083916122</v>
      </c>
      <c r="J20" s="811">
        <f>'5'!S40</f>
        <v>0.69664043240294438</v>
      </c>
      <c r="K20" s="811">
        <f>'5'!U40</f>
        <v>0.85673394908414535</v>
      </c>
      <c r="L20" s="811">
        <f>'5'!W40</f>
        <v>0.77929469400481188</v>
      </c>
      <c r="M20" s="811">
        <f>'5'!Y40</f>
        <v>0.87716282728228112</v>
      </c>
      <c r="N20" s="811">
        <f>'5'!AA40</f>
        <v>0.86412093713941585</v>
      </c>
      <c r="O20" s="811">
        <f>'5'!AC40</f>
        <v>0.33644334512540974</v>
      </c>
    </row>
    <row r="21" spans="1:15">
      <c r="A21" s="794">
        <f t="shared" si="0"/>
        <v>1997</v>
      </c>
      <c r="B21" s="811">
        <f>'5'!C41</f>
        <v>0.73367362595331642</v>
      </c>
      <c r="C21" s="811">
        <f>'5'!E41</f>
        <v>0.79582568501224804</v>
      </c>
      <c r="D21" s="811">
        <f>'5'!G41</f>
        <v>0.72540692179976574</v>
      </c>
      <c r="E21" s="811">
        <f>'5'!I41</f>
        <v>0.83251342349797874</v>
      </c>
      <c r="F21" s="811">
        <f>'5'!K41</f>
        <v>0.79499706575671603</v>
      </c>
      <c r="G21" s="811">
        <f>'5'!M41</f>
        <v>0.77578792429621346</v>
      </c>
      <c r="H21" s="811">
        <f>'5'!O41</f>
        <v>0.78321893436132284</v>
      </c>
      <c r="I21" s="811">
        <f>'5'!Q41</f>
        <v>0.77102382413025838</v>
      </c>
      <c r="J21" s="811">
        <f>'5'!S41</f>
        <v>0.72244216825639718</v>
      </c>
      <c r="K21" s="811">
        <f>'5'!U41</f>
        <v>0.82696933222436364</v>
      </c>
      <c r="L21" s="811">
        <f>'5'!W41</f>
        <v>0.7829713723365771</v>
      </c>
      <c r="M21" s="811">
        <f>'5'!Y41</f>
        <v>0.87046176163005751</v>
      </c>
      <c r="N21" s="811">
        <f>'5'!AA41</f>
        <v>0.85231781032841247</v>
      </c>
      <c r="O21" s="811">
        <f>'5'!AC41</f>
        <v>0.34275306824239021</v>
      </c>
    </row>
    <row r="22" spans="1:15">
      <c r="A22" s="794">
        <f t="shared" si="0"/>
        <v>1998</v>
      </c>
      <c r="B22" s="811">
        <f>'5'!C42</f>
        <v>0.72147953260406428</v>
      </c>
      <c r="C22" s="811">
        <f>'5'!E42</f>
        <v>0.78911455589617918</v>
      </c>
      <c r="D22" s="811">
        <f>'5'!G42</f>
        <v>0.72150766295707247</v>
      </c>
      <c r="E22" s="811">
        <f>'5'!I42</f>
        <v>0.82647650000506323</v>
      </c>
      <c r="F22" s="811">
        <f>'5'!K42</f>
        <v>0.79862671216859993</v>
      </c>
      <c r="G22" s="811">
        <f>'5'!M42</f>
        <v>0.77782697842737181</v>
      </c>
      <c r="H22" s="811">
        <f>'5'!O42</f>
        <v>0.77591434837540452</v>
      </c>
      <c r="I22" s="811">
        <f>'5'!Q42</f>
        <v>0.76694558013763714</v>
      </c>
      <c r="J22" s="811">
        <f>'5'!S42</f>
        <v>0.68180912758840906</v>
      </c>
      <c r="K22" s="811">
        <f>'5'!U42</f>
        <v>0.81772923827976918</v>
      </c>
      <c r="L22" s="811">
        <f>'5'!W42</f>
        <v>0.78336186539482078</v>
      </c>
      <c r="M22" s="811">
        <f>'5'!Y42</f>
        <v>0.86912433365126196</v>
      </c>
      <c r="N22" s="811">
        <f>'5'!AA42</f>
        <v>0.85390324959863328</v>
      </c>
      <c r="O22" s="811">
        <f>'5'!AC42</f>
        <v>0.33781274989535975</v>
      </c>
    </row>
    <row r="23" spans="1:15">
      <c r="A23" s="794">
        <f t="shared" si="0"/>
        <v>1999</v>
      </c>
      <c r="B23" s="811">
        <f>'5'!C43</f>
        <v>0.73454221857955471</v>
      </c>
      <c r="C23" s="811">
        <f>'5'!E43</f>
        <v>0.78152070899619486</v>
      </c>
      <c r="D23" s="811">
        <f>'5'!G43</f>
        <v>0.7204265763329607</v>
      </c>
      <c r="E23" s="811">
        <f>'5'!I43</f>
        <v>0.82482558813795459</v>
      </c>
      <c r="F23" s="811">
        <f>'5'!K43</f>
        <v>0.79679950896250351</v>
      </c>
      <c r="G23" s="811">
        <f>'5'!M43</f>
        <v>0.77831766291653659</v>
      </c>
      <c r="H23" s="811">
        <f>'5'!O43</f>
        <v>0.77130372240186418</v>
      </c>
      <c r="I23" s="811">
        <f>'5'!Q43</f>
        <v>0.76754496346006729</v>
      </c>
      <c r="J23" s="811">
        <f>'5'!S43</f>
        <v>0.67561981052740161</v>
      </c>
      <c r="K23" s="811">
        <f>'5'!U43</f>
        <v>0.82319142038279469</v>
      </c>
      <c r="L23" s="811">
        <f>'5'!W43</f>
        <v>0.78105258689570645</v>
      </c>
      <c r="M23" s="811">
        <f>'5'!Y43</f>
        <v>0.86635389338058444</v>
      </c>
      <c r="N23" s="811">
        <f>'5'!AA43</f>
        <v>0.85034511126908097</v>
      </c>
      <c r="O23" s="811">
        <f>'5'!AC43</f>
        <v>0.33089037753760714</v>
      </c>
    </row>
    <row r="24" spans="1:15">
      <c r="A24" s="794">
        <f t="shared" si="0"/>
        <v>2000</v>
      </c>
      <c r="B24" s="811">
        <f>'5'!C44</f>
        <v>0.7143198517938586</v>
      </c>
      <c r="C24" s="811">
        <f>'5'!E44</f>
        <v>0.77867959693402344</v>
      </c>
      <c r="D24" s="811">
        <f>'5'!G44</f>
        <v>0.726496559949252</v>
      </c>
      <c r="E24" s="811">
        <f>'5'!I44</f>
        <v>0.82826001556554318</v>
      </c>
      <c r="F24" s="811">
        <f>'5'!K44</f>
        <v>0.77841177687989471</v>
      </c>
      <c r="G24" s="811">
        <f>'5'!M44</f>
        <v>0.77661814001141471</v>
      </c>
      <c r="H24" s="811">
        <f>'5'!O44</f>
        <v>0.76673463177733781</v>
      </c>
      <c r="I24" s="811">
        <f>'5'!Q44</f>
        <v>0.76934379402227282</v>
      </c>
      <c r="J24" s="811">
        <f>'5'!S44</f>
        <v>0.6864818640265381</v>
      </c>
      <c r="K24" s="811">
        <f>'5'!U44</f>
        <v>0.83944265880368618</v>
      </c>
      <c r="L24" s="811">
        <f>'5'!W44</f>
        <v>0.77841721191904845</v>
      </c>
      <c r="M24" s="811">
        <f>'5'!Y44</f>
        <v>0.85923595887720383</v>
      </c>
      <c r="N24" s="811">
        <f>'5'!AA44</f>
        <v>0.84039388345209454</v>
      </c>
      <c r="O24" s="811">
        <f>'5'!AC44</f>
        <v>0.30402569785076466</v>
      </c>
    </row>
    <row r="25" spans="1:15">
      <c r="A25" s="794">
        <f t="shared" si="0"/>
        <v>2001</v>
      </c>
      <c r="B25" s="811">
        <f>'5'!C45</f>
        <v>0.70737971100691266</v>
      </c>
      <c r="C25" s="811">
        <f>'5'!E45</f>
        <v>0.77865019993932572</v>
      </c>
      <c r="D25" s="811">
        <f>'5'!G45</f>
        <v>0.70782344957926346</v>
      </c>
      <c r="E25" s="811">
        <f>'5'!I45</f>
        <v>0.82633362595448767</v>
      </c>
      <c r="F25" s="811">
        <f>'5'!K45</f>
        <v>0.78142803099492231</v>
      </c>
      <c r="G25" s="811">
        <f>'5'!M45</f>
        <v>0.77334607639592479</v>
      </c>
      <c r="H25" s="811">
        <f>'5'!O45</f>
        <v>0.75875743205825485</v>
      </c>
      <c r="I25" s="811">
        <f>'5'!Q45</f>
        <v>0.7826102062434237</v>
      </c>
      <c r="J25" s="811">
        <f>'5'!S45</f>
        <v>0.66873318579281082</v>
      </c>
      <c r="K25" s="811">
        <f>'5'!U45</f>
        <v>0.84428618146085432</v>
      </c>
      <c r="L25" s="811">
        <f>'5'!W45</f>
        <v>0.77381373067339498</v>
      </c>
      <c r="M25" s="811">
        <f>'5'!Y45</f>
        <v>0.82191866428612237</v>
      </c>
      <c r="N25" s="811">
        <f>'5'!AA45</f>
        <v>0.84187617188800878</v>
      </c>
      <c r="O25" s="811">
        <f>'5'!AC45</f>
        <v>0.28055384378610554</v>
      </c>
    </row>
    <row r="26" spans="1:15">
      <c r="A26" s="794">
        <f t="shared" si="0"/>
        <v>2002</v>
      </c>
      <c r="B26" s="811">
        <f>'5'!C46</f>
        <v>0.70568129427285498</v>
      </c>
      <c r="C26" s="811">
        <f>'5'!E46</f>
        <v>0.76109596140014046</v>
      </c>
      <c r="D26" s="811">
        <f>'5'!G46</f>
        <v>0.69624906128441122</v>
      </c>
      <c r="E26" s="811">
        <f>'5'!I46</f>
        <v>0.82571062003049112</v>
      </c>
      <c r="F26" s="811">
        <f>'5'!K46</f>
        <v>0.77557228715567872</v>
      </c>
      <c r="G26" s="811">
        <f>'5'!M46</f>
        <v>0.76873356587366137</v>
      </c>
      <c r="H26" s="811">
        <f>'5'!O46</f>
        <v>0.75353906257219949</v>
      </c>
      <c r="I26" s="811">
        <f>'5'!Q46</f>
        <v>0.77781294126928124</v>
      </c>
      <c r="J26" s="811">
        <f>'5'!S46</f>
        <v>0.64504905241433741</v>
      </c>
      <c r="K26" s="811">
        <f>'5'!U46</f>
        <v>0.82974546486453515</v>
      </c>
      <c r="L26" s="811">
        <f>'5'!W46</f>
        <v>0.77533592137764307</v>
      </c>
      <c r="M26" s="811">
        <f>'5'!Y46</f>
        <v>0.81709068063992674</v>
      </c>
      <c r="N26" s="811">
        <f>'5'!AA46</f>
        <v>0.83724091433523729</v>
      </c>
      <c r="O26" s="811">
        <f>'5'!AC46</f>
        <v>0.23612278537031589</v>
      </c>
    </row>
    <row r="27" spans="1:15">
      <c r="A27" s="794">
        <f t="shared" si="0"/>
        <v>2003</v>
      </c>
      <c r="B27" s="811">
        <f>'5'!C47</f>
        <v>0.70549823097996978</v>
      </c>
      <c r="C27" s="811">
        <f>'5'!E47</f>
        <v>0.7032501809944478</v>
      </c>
      <c r="D27" s="811">
        <f>'5'!G47</f>
        <v>0.69594048150316457</v>
      </c>
      <c r="E27" s="811">
        <f>'5'!I47</f>
        <v>0.82697208239449382</v>
      </c>
      <c r="F27" s="811">
        <f>'5'!K47</f>
        <v>0.76440146161203693</v>
      </c>
      <c r="G27" s="811">
        <f>'5'!M47</f>
        <v>0.75838786179089834</v>
      </c>
      <c r="H27" s="811">
        <f>'5'!O47</f>
        <v>0.74516508867488462</v>
      </c>
      <c r="I27" s="811">
        <f>'5'!Q47</f>
        <v>0.776002511985457</v>
      </c>
      <c r="J27" s="811">
        <f>'5'!S47</f>
        <v>0.61956118097410784</v>
      </c>
      <c r="K27" s="811">
        <f>'5'!U47</f>
        <v>0.82931047063686736</v>
      </c>
      <c r="L27" s="811">
        <f>'5'!W47</f>
        <v>0.74388943806203389</v>
      </c>
      <c r="M27" s="811">
        <f>'5'!Y47</f>
        <v>0.82314987175334908</v>
      </c>
      <c r="N27" s="811">
        <f>'5'!AA47</f>
        <v>0.83523404253258415</v>
      </c>
      <c r="O27" s="811">
        <f>'5'!AC47</f>
        <v>0.20462803527772125</v>
      </c>
    </row>
    <row r="28" spans="1:15">
      <c r="A28" s="794">
        <f t="shared" si="0"/>
        <v>2004</v>
      </c>
      <c r="B28" s="811">
        <f>'5'!C48</f>
        <v>0.7022887744244023</v>
      </c>
      <c r="C28" s="811">
        <f>'5'!E48</f>
        <v>0.71063546350508577</v>
      </c>
      <c r="D28" s="811">
        <f>'5'!G48</f>
        <v>0.69774409792830405</v>
      </c>
      <c r="E28" s="811">
        <f>'5'!I48</f>
        <v>0.82513557798327863</v>
      </c>
      <c r="F28" s="811">
        <f>'5'!K48</f>
        <v>0.76924154620380603</v>
      </c>
      <c r="G28" s="811">
        <f>'5'!M48</f>
        <v>0.75426423762058958</v>
      </c>
      <c r="H28" s="811">
        <f>'5'!O48</f>
        <v>0.73631174756599371</v>
      </c>
      <c r="I28" s="811">
        <f>'5'!Q48</f>
        <v>0.7789377264069125</v>
      </c>
      <c r="J28" s="811">
        <f>'5'!S48</f>
        <v>0.6034595309496017</v>
      </c>
      <c r="K28" s="811">
        <f>'5'!U48</f>
        <v>0.83354234153444684</v>
      </c>
      <c r="L28" s="811">
        <f>'5'!W48</f>
        <v>0.74143237430209497</v>
      </c>
      <c r="M28" s="811">
        <f>'5'!Y48</f>
        <v>0.81802526577174461</v>
      </c>
      <c r="N28" s="811">
        <f>'5'!AA48</f>
        <v>0.84106414760351944</v>
      </c>
      <c r="O28" s="811">
        <f>'5'!AC48</f>
        <v>0.20880757853932311</v>
      </c>
    </row>
    <row r="29" spans="1:15">
      <c r="A29" s="794">
        <f t="shared" si="0"/>
        <v>2005</v>
      </c>
      <c r="B29" s="811">
        <f>'5'!C49</f>
        <v>0.71061695880861719</v>
      </c>
      <c r="C29" s="811">
        <f>'5'!E49</f>
        <v>0.7019680486775145</v>
      </c>
      <c r="D29" s="811">
        <f>'5'!G49</f>
        <v>0.6966026992912856</v>
      </c>
      <c r="E29" s="811">
        <f>'5'!I49</f>
        <v>0.82855324428725585</v>
      </c>
      <c r="F29" s="811">
        <f>'5'!K49</f>
        <v>0.76354591907531888</v>
      </c>
      <c r="G29" s="811">
        <f>'5'!M49</f>
        <v>0.75012030595866375</v>
      </c>
      <c r="H29" s="811">
        <f>'5'!O49</f>
        <v>0.73218966324792389</v>
      </c>
      <c r="I29" s="811">
        <f>'5'!Q49</f>
        <v>0.77375099031105588</v>
      </c>
      <c r="J29" s="811">
        <f>'5'!S49</f>
        <v>0.57448802760501372</v>
      </c>
      <c r="K29" s="811">
        <f>'5'!U49</f>
        <v>0.84492318786045251</v>
      </c>
      <c r="L29" s="811">
        <f>'5'!W49</f>
        <v>0.7374626655838199</v>
      </c>
      <c r="M29" s="811">
        <f>'5'!Y49</f>
        <v>0.81742862376051562</v>
      </c>
      <c r="N29" s="811">
        <f>'5'!AA49</f>
        <v>0.83999809159832262</v>
      </c>
      <c r="O29" s="811">
        <f>'5'!AC49</f>
        <v>0.20801007512175504</v>
      </c>
    </row>
    <row r="30" spans="1:15">
      <c r="A30" s="794">
        <f t="shared" si="0"/>
        <v>2006</v>
      </c>
      <c r="B30" s="811">
        <f>'5'!C50</f>
        <v>0.70782767943227087</v>
      </c>
      <c r="C30" s="811">
        <f>'5'!E50</f>
        <v>0.68714097935718266</v>
      </c>
      <c r="D30" s="811">
        <f>'5'!G50</f>
        <v>0.69166207728616713</v>
      </c>
      <c r="E30" s="811">
        <f>'5'!I50</f>
        <v>0.83039952188830091</v>
      </c>
      <c r="F30" s="811">
        <f>'5'!K50</f>
        <v>0.7740466967451064</v>
      </c>
      <c r="G30" s="811">
        <f>'5'!M50</f>
        <v>0.75065822069965771</v>
      </c>
      <c r="H30" s="811">
        <f>'5'!O50</f>
        <v>0.73560578426278145</v>
      </c>
      <c r="I30" s="811">
        <f>'5'!Q50</f>
        <v>0.77554703298641126</v>
      </c>
      <c r="J30" s="811">
        <f>'5'!S50</f>
        <v>0.56845858978955988</v>
      </c>
      <c r="K30" s="811">
        <f>'5'!U50</f>
        <v>0.85351638634329874</v>
      </c>
      <c r="L30" s="811">
        <f>'5'!W50</f>
        <v>0.7394592436260562</v>
      </c>
      <c r="M30" s="811">
        <f>'5'!Y50</f>
        <v>0.8195962223987443</v>
      </c>
      <c r="N30" s="811">
        <f>'5'!AA50</f>
        <v>0.83504176086785886</v>
      </c>
      <c r="O30" s="811">
        <f>'5'!AC50</f>
        <v>0.21842552928714609</v>
      </c>
    </row>
    <row r="31" spans="1:15">
      <c r="A31" s="794">
        <f t="shared" si="0"/>
        <v>2007</v>
      </c>
      <c r="B31" s="811">
        <f>'5'!C51</f>
        <v>0.71588399208597076</v>
      </c>
      <c r="C31" s="811">
        <f>'5'!E51</f>
        <v>0.67555799572269426</v>
      </c>
      <c r="D31" s="811">
        <f>'5'!G51</f>
        <v>0.68758879909773041</v>
      </c>
      <c r="E31" s="811">
        <f>'5'!I51</f>
        <v>0.82984390766933669</v>
      </c>
      <c r="F31" s="811">
        <f>'5'!K51</f>
        <v>0.77812022943393122</v>
      </c>
      <c r="G31" s="811">
        <f>'5'!M51</f>
        <v>0.75009756015453855</v>
      </c>
      <c r="H31" s="811">
        <f>'5'!O51</f>
        <v>0.73845496111182518</v>
      </c>
      <c r="I31" s="811">
        <f>'5'!Q51</f>
        <v>0.77892359950380141</v>
      </c>
      <c r="J31" s="811">
        <f>'5'!S51</f>
        <v>0.54747818932052716</v>
      </c>
      <c r="K31" s="811">
        <f>'5'!U51</f>
        <v>0.85034822076211325</v>
      </c>
      <c r="L31" s="811">
        <f>'5'!W51</f>
        <v>0.73893017886206236</v>
      </c>
      <c r="M31" s="811">
        <f>'5'!Y51</f>
        <v>0.8249719434076046</v>
      </c>
      <c r="N31" s="811">
        <f>'5'!AA51</f>
        <v>0.83468108693797882</v>
      </c>
      <c r="O31" s="811">
        <f>'5'!AC51</f>
        <v>0.19438647823201496</v>
      </c>
    </row>
    <row r="32" spans="1:15">
      <c r="A32" s="794">
        <f t="shared" si="0"/>
        <v>2008</v>
      </c>
      <c r="B32" s="811">
        <f>'5'!C52</f>
        <v>0.71174653261281817</v>
      </c>
      <c r="C32" s="811">
        <f>'5'!E52</f>
        <v>0.64650742359004976</v>
      </c>
      <c r="D32" s="811">
        <f>'5'!G52</f>
        <v>0.67529698990483511</v>
      </c>
      <c r="E32" s="811">
        <f>'5'!I52</f>
        <v>0.82483873880103176</v>
      </c>
      <c r="F32" s="811">
        <f>'5'!K52</f>
        <v>0.77053332484610437</v>
      </c>
      <c r="G32" s="811">
        <f>'5'!M52</f>
        <v>0.74028633057432092</v>
      </c>
      <c r="H32" s="811">
        <f>'5'!O52</f>
        <v>0.72954330191858485</v>
      </c>
      <c r="I32" s="811">
        <f>'5'!Q52</f>
        <v>0.76907012530588448</v>
      </c>
      <c r="J32" s="811">
        <f>'5'!S52</f>
        <v>0.50284647575060437</v>
      </c>
      <c r="K32" s="811">
        <f>'5'!U52</f>
        <v>0.84875759221523883</v>
      </c>
      <c r="L32" s="811">
        <f>'5'!W52</f>
        <v>0.72144600954180271</v>
      </c>
      <c r="M32" s="811">
        <f>'5'!Y52</f>
        <v>0.8182900364419724</v>
      </c>
      <c r="N32" s="811">
        <f>'5'!AA52</f>
        <v>0.83076522207550507</v>
      </c>
      <c r="O32" s="811">
        <f>'5'!AC52</f>
        <v>0.14243140798882881</v>
      </c>
    </row>
    <row r="33" spans="1:15">
      <c r="A33" s="794">
        <f t="shared" si="0"/>
        <v>2009</v>
      </c>
      <c r="B33" s="811">
        <f>'5'!C53</f>
        <v>0.70938797192933323</v>
      </c>
      <c r="C33" s="811">
        <f>'5'!E53</f>
        <v>0.61274521350737787</v>
      </c>
      <c r="D33" s="811">
        <f>'5'!G53</f>
        <v>0.64977751407492068</v>
      </c>
      <c r="E33" s="811">
        <f>'5'!I53</f>
        <v>0.81012868668283744</v>
      </c>
      <c r="F33" s="811">
        <f>'5'!K53</f>
        <v>0.74469248026533685</v>
      </c>
      <c r="G33" s="811">
        <f>'5'!M53</f>
        <v>0.73580379031499588</v>
      </c>
      <c r="H33" s="811">
        <f>'5'!O53</f>
        <v>0.70890607449881748</v>
      </c>
      <c r="I33" s="811">
        <f>'5'!Q53</f>
        <v>0.75650547392005218</v>
      </c>
      <c r="J33" s="811">
        <f>'5'!S53</f>
        <v>0.42762574180214413</v>
      </c>
      <c r="K33" s="811">
        <f>'5'!U53</f>
        <v>0.84073507487015386</v>
      </c>
      <c r="L33" s="811">
        <f>'5'!W53</f>
        <v>0.69970728579533326</v>
      </c>
      <c r="M33" s="811">
        <f>'5'!Y53</f>
        <v>0.79677527041235341</v>
      </c>
      <c r="N33" s="811">
        <f>'5'!AA53</f>
        <v>0.81586640226794105</v>
      </c>
      <c r="O33" s="811">
        <f>'5'!AC53</f>
        <v>8.3333333333333287E-2</v>
      </c>
    </row>
    <row r="34" spans="1:15">
      <c r="A34" s="794" t="s">
        <v>1053</v>
      </c>
    </row>
    <row r="35" spans="1:15">
      <c r="A35" s="794" t="s">
        <v>742</v>
      </c>
      <c r="B35" s="799">
        <f>B33-B4</f>
        <v>-2.8208421263885342E-2</v>
      </c>
      <c r="C35" s="799">
        <f t="shared" ref="C35:O35" si="1">C33-C4</f>
        <v>-0.2665464969465412</v>
      </c>
      <c r="D35" s="799">
        <f t="shared" si="1"/>
        <v>-0.16752437313358814</v>
      </c>
      <c r="E35" s="799">
        <f t="shared" si="1"/>
        <v>-6.0015141913205783E-2</v>
      </c>
      <c r="F35" s="799">
        <f t="shared" si="1"/>
        <v>-0.1068774632969679</v>
      </c>
      <c r="G35" s="799">
        <f t="shared" si="1"/>
        <v>-0.10699070560172219</v>
      </c>
      <c r="H35" s="799">
        <f t="shared" si="1"/>
        <v>-7.0475965311151745E-2</v>
      </c>
      <c r="I35" s="799">
        <f t="shared" si="1"/>
        <v>-9.427046585065213E-2</v>
      </c>
      <c r="J35" s="799">
        <f t="shared" si="1"/>
        <v>-0.32960685296480968</v>
      </c>
      <c r="K35" s="799">
        <f t="shared" si="1"/>
        <v>-2.7920344095777261E-2</v>
      </c>
      <c r="L35" s="799">
        <f t="shared" si="1"/>
        <v>-0.16907648453341662</v>
      </c>
      <c r="M35" s="799">
        <f t="shared" si="1"/>
        <v>-0.11706057720642948</v>
      </c>
      <c r="N35" s="799">
        <f t="shared" si="1"/>
        <v>-0.10080026439872569</v>
      </c>
      <c r="O35" s="799">
        <f t="shared" si="1"/>
        <v>-0.43765248922827349</v>
      </c>
    </row>
    <row r="36" spans="1:15">
      <c r="A36" s="794" t="s">
        <v>1056</v>
      </c>
      <c r="B36" s="799">
        <f t="shared" ref="B36:O36" si="2">B14-B4</f>
        <v>1.328355491266342E-2</v>
      </c>
      <c r="C36" s="799">
        <f t="shared" si="2"/>
        <v>-3.9249283690460102E-2</v>
      </c>
      <c r="D36" s="799">
        <f t="shared" si="2"/>
        <v>-5.5249945771598585E-2</v>
      </c>
      <c r="E36" s="799">
        <f t="shared" si="2"/>
        <v>-3.8240438407510791E-2</v>
      </c>
      <c r="F36" s="799">
        <f t="shared" si="2"/>
        <v>-1.6563479931067993E-2</v>
      </c>
      <c r="G36" s="799">
        <f t="shared" si="2"/>
        <v>-5.3372063888636023E-2</v>
      </c>
      <c r="H36" s="799">
        <f t="shared" si="2"/>
        <v>-1.4489793528490114E-2</v>
      </c>
      <c r="I36" s="799">
        <f t="shared" si="2"/>
        <v>-1.8806909014459028E-2</v>
      </c>
      <c r="J36" s="799">
        <f t="shared" si="2"/>
        <v>-4.9390395325511038E-2</v>
      </c>
      <c r="K36" s="799">
        <f t="shared" si="2"/>
        <v>-2.7656233558906007E-2</v>
      </c>
      <c r="L36" s="799">
        <f t="shared" si="2"/>
        <v>-2.6870091548941266E-2</v>
      </c>
      <c r="M36" s="799">
        <f t="shared" si="2"/>
        <v>-2.6513122575403947E-2</v>
      </c>
      <c r="N36" s="799">
        <f t="shared" si="2"/>
        <v>-3.4285983396877384E-2</v>
      </c>
      <c r="O36" s="799">
        <f t="shared" si="2"/>
        <v>-0.18913791225993115</v>
      </c>
    </row>
    <row r="37" spans="1:15">
      <c r="A37" s="794" t="s">
        <v>1057</v>
      </c>
      <c r="B37" s="799">
        <f t="shared" ref="B37:O37" si="3">B24-B14</f>
        <v>-3.6560096312023393E-2</v>
      </c>
      <c r="C37" s="799">
        <f t="shared" si="3"/>
        <v>-6.1362829829435528E-2</v>
      </c>
      <c r="D37" s="799">
        <f t="shared" si="3"/>
        <v>-3.5555381487658244E-2</v>
      </c>
      <c r="E37" s="799">
        <f t="shared" si="3"/>
        <v>-3.6433746229892483E-3</v>
      </c>
      <c r="F37" s="799">
        <f t="shared" si="3"/>
        <v>-5.6594686751342049E-2</v>
      </c>
      <c r="G37" s="799">
        <f t="shared" si="3"/>
        <v>-1.2804292016667329E-2</v>
      </c>
      <c r="H37" s="799">
        <f t="shared" si="3"/>
        <v>1.8423854958586894E-3</v>
      </c>
      <c r="I37" s="799">
        <f t="shared" si="3"/>
        <v>-6.2625236733972467E-2</v>
      </c>
      <c r="J37" s="799">
        <f t="shared" si="3"/>
        <v>-2.1360335414904674E-2</v>
      </c>
      <c r="K37" s="799">
        <f t="shared" si="3"/>
        <v>-1.5565266033389369E-3</v>
      </c>
      <c r="L37" s="799">
        <f t="shared" si="3"/>
        <v>-6.3496466860760159E-2</v>
      </c>
      <c r="M37" s="799">
        <f t="shared" si="3"/>
        <v>-2.8086766166175114E-2</v>
      </c>
      <c r="N37" s="799">
        <f t="shared" si="3"/>
        <v>-4.198679981769482E-2</v>
      </c>
      <c r="O37" s="799">
        <f t="shared" si="3"/>
        <v>-2.7822212450910933E-2</v>
      </c>
    </row>
    <row r="38" spans="1:15">
      <c r="A38" s="794" t="s">
        <v>1058</v>
      </c>
      <c r="B38" s="799">
        <f t="shared" ref="B38:O38" si="4">B33-B24</f>
        <v>-4.9318798645253681E-3</v>
      </c>
      <c r="C38" s="799">
        <f t="shared" si="4"/>
        <v>-0.16593438342664557</v>
      </c>
      <c r="D38" s="799">
        <f t="shared" si="4"/>
        <v>-7.6719045874331315E-2</v>
      </c>
      <c r="E38" s="799">
        <f t="shared" si="4"/>
        <v>-1.8131328882705744E-2</v>
      </c>
      <c r="F38" s="799">
        <f t="shared" si="4"/>
        <v>-3.3719296614557859E-2</v>
      </c>
      <c r="G38" s="799">
        <f t="shared" si="4"/>
        <v>-4.0814349696418839E-2</v>
      </c>
      <c r="H38" s="799">
        <f t="shared" si="4"/>
        <v>-5.7828557278520321E-2</v>
      </c>
      <c r="I38" s="799">
        <f t="shared" si="4"/>
        <v>-1.2838320102220635E-2</v>
      </c>
      <c r="J38" s="799">
        <f t="shared" si="4"/>
        <v>-0.25885612222439397</v>
      </c>
      <c r="K38" s="799">
        <f t="shared" si="4"/>
        <v>1.2924160664676831E-3</v>
      </c>
      <c r="L38" s="799">
        <f t="shared" si="4"/>
        <v>-7.870992612371519E-2</v>
      </c>
      <c r="M38" s="799">
        <f t="shared" si="4"/>
        <v>-6.2460688464850422E-2</v>
      </c>
      <c r="N38" s="799">
        <f t="shared" si="4"/>
        <v>-2.4527481184153488E-2</v>
      </c>
      <c r="O38" s="799">
        <f t="shared" si="4"/>
        <v>-0.22069236451743138</v>
      </c>
    </row>
    <row r="39" spans="1:15">
      <c r="A39" s="794" t="s">
        <v>1054</v>
      </c>
    </row>
    <row r="40" spans="1:15">
      <c r="A40" s="794" t="s">
        <v>742</v>
      </c>
      <c r="B40" s="800">
        <f>100*(B33-B4)/B4</f>
        <v>-3.8243708245053671</v>
      </c>
      <c r="C40" s="800">
        <f t="shared" ref="C40:O40" si="5">100*(C33-C4)/C4</f>
        <v>-30.313773435773797</v>
      </c>
      <c r="D40" s="800">
        <f t="shared" si="5"/>
        <v>-20.497245357620173</v>
      </c>
      <c r="E40" s="800">
        <f t="shared" si="5"/>
        <v>-6.8971519352195845</v>
      </c>
      <c r="F40" s="800">
        <f t="shared" si="5"/>
        <v>-12.550638277564836</v>
      </c>
      <c r="G40" s="800">
        <f t="shared" si="5"/>
        <v>-12.69475609061104</v>
      </c>
      <c r="H40" s="800">
        <f t="shared" si="5"/>
        <v>-9.0425441838941225</v>
      </c>
      <c r="I40" s="800">
        <f t="shared" si="5"/>
        <v>-11.080527956168964</v>
      </c>
      <c r="J40" s="800">
        <f>100*(J33-J4)/J4</f>
        <v>-43.527821602324131</v>
      </c>
      <c r="K40" s="800">
        <f t="shared" si="5"/>
        <v>-3.2142024888320306</v>
      </c>
      <c r="L40" s="800">
        <f t="shared" si="5"/>
        <v>-19.461284879831222</v>
      </c>
      <c r="M40" s="800">
        <f t="shared" si="5"/>
        <v>-12.80980358906457</v>
      </c>
      <c r="N40" s="800">
        <f t="shared" si="5"/>
        <v>-10.996392479860983</v>
      </c>
      <c r="O40" s="800">
        <f t="shared" si="5"/>
        <v>-84.004683097978329</v>
      </c>
    </row>
    <row r="41" spans="1:15">
      <c r="A41" s="794" t="s">
        <v>1056</v>
      </c>
      <c r="B41" s="800">
        <f t="shared" ref="B41:O41" si="6">100*(B14-B4)/B4</f>
        <v>1.8009246025669894</v>
      </c>
      <c r="C41" s="800">
        <f t="shared" si="6"/>
        <v>-4.463738623237826</v>
      </c>
      <c r="D41" s="800">
        <f t="shared" si="6"/>
        <v>-6.7600413796063226</v>
      </c>
      <c r="E41" s="800">
        <f t="shared" si="6"/>
        <v>-4.3947261534005069</v>
      </c>
      <c r="F41" s="800">
        <f t="shared" si="6"/>
        <v>-1.9450522010886511</v>
      </c>
      <c r="G41" s="800">
        <f t="shared" si="6"/>
        <v>-6.3327494599478333</v>
      </c>
      <c r="H41" s="800">
        <f t="shared" si="6"/>
        <v>-1.8591387520327065</v>
      </c>
      <c r="I41" s="800">
        <f t="shared" si="6"/>
        <v>-2.2105595768878636</v>
      </c>
      <c r="J41" s="800">
        <f t="shared" si="6"/>
        <v>-6.5224867057804667</v>
      </c>
      <c r="K41" s="800">
        <f t="shared" si="6"/>
        <v>-3.1837979658065878</v>
      </c>
      <c r="L41" s="800">
        <f t="shared" si="6"/>
        <v>-3.0928399524283883</v>
      </c>
      <c r="M41" s="800">
        <f t="shared" si="6"/>
        <v>-2.9013003423415928</v>
      </c>
      <c r="N41" s="800">
        <f t="shared" si="6"/>
        <v>-3.7402890978411687</v>
      </c>
      <c r="O41" s="800">
        <f t="shared" si="6"/>
        <v>-36.303850137412432</v>
      </c>
    </row>
    <row r="42" spans="1:15">
      <c r="A42" s="794" t="s">
        <v>1057</v>
      </c>
      <c r="B42" s="800">
        <f t="shared" ref="B42:O42" si="7">100*(B24-B14)/B14</f>
        <v>-4.868966923973316</v>
      </c>
      <c r="C42" s="800">
        <f t="shared" si="7"/>
        <v>-7.3047298415457549</v>
      </c>
      <c r="D42" s="800">
        <f t="shared" si="7"/>
        <v>-4.6657425241402457</v>
      </c>
      <c r="E42" s="800">
        <f t="shared" si="7"/>
        <v>-0.43795645816079176</v>
      </c>
      <c r="F42" s="800">
        <f t="shared" si="7"/>
        <v>-6.777754330813889</v>
      </c>
      <c r="G42" s="800">
        <f t="shared" si="7"/>
        <v>-1.6219822869451781</v>
      </c>
      <c r="H42" s="800">
        <f t="shared" si="7"/>
        <v>0.24086863278003404</v>
      </c>
      <c r="I42" s="800">
        <f t="shared" si="7"/>
        <v>-7.5273519108093758</v>
      </c>
      <c r="J42" s="800">
        <f t="shared" si="7"/>
        <v>-3.0176691120930741</v>
      </c>
      <c r="K42" s="800">
        <f t="shared" si="7"/>
        <v>-0.18508063150924603</v>
      </c>
      <c r="L42" s="800">
        <f t="shared" si="7"/>
        <v>-7.5419212754431104</v>
      </c>
      <c r="M42" s="800">
        <f t="shared" si="7"/>
        <v>-3.1653383119205047</v>
      </c>
      <c r="N42" s="800">
        <f t="shared" si="7"/>
        <v>-4.7583543717329189</v>
      </c>
      <c r="O42" s="800">
        <f t="shared" si="7"/>
        <v>-8.3840252076978192</v>
      </c>
    </row>
    <row r="43" spans="1:15">
      <c r="A43" s="794" t="s">
        <v>1058</v>
      </c>
      <c r="B43" s="800">
        <f t="shared" ref="B43:O43" si="8">100*(B33-B24)/B24</f>
        <v>-0.69043018364112752</v>
      </c>
      <c r="C43" s="800">
        <f t="shared" si="8"/>
        <v>-21.309712503062407</v>
      </c>
      <c r="D43" s="800">
        <f t="shared" si="8"/>
        <v>-10.560138905501544</v>
      </c>
      <c r="E43" s="800">
        <f t="shared" si="8"/>
        <v>-2.1890865841598686</v>
      </c>
      <c r="F43" s="800">
        <f t="shared" si="8"/>
        <v>-4.3318070995424556</v>
      </c>
      <c r="G43" s="800">
        <f t="shared" si="8"/>
        <v>-5.2553948451189862</v>
      </c>
      <c r="H43" s="800">
        <f t="shared" si="8"/>
        <v>-7.5421866812602669</v>
      </c>
      <c r="I43" s="800">
        <f t="shared" si="8"/>
        <v>-1.6687364221266416</v>
      </c>
      <c r="J43" s="800">
        <f t="shared" si="8"/>
        <v>-37.707641787662304</v>
      </c>
      <c r="K43" s="800">
        <f t="shared" si="8"/>
        <v>0.15396120901331634</v>
      </c>
      <c r="L43" s="800">
        <f t="shared" si="8"/>
        <v>-10.111534652435285</v>
      </c>
      <c r="M43" s="800">
        <f t="shared" si="8"/>
        <v>-7.269328968316243</v>
      </c>
      <c r="N43" s="800">
        <f t="shared" si="8"/>
        <v>-2.9185696929874956</v>
      </c>
      <c r="O43" s="800">
        <f t="shared" si="8"/>
        <v>-72.590036328363709</v>
      </c>
    </row>
    <row r="44" spans="1:15">
      <c r="A44" s="794" t="s">
        <v>1055</v>
      </c>
    </row>
    <row r="45" spans="1:15">
      <c r="A45" s="794" t="s">
        <v>742</v>
      </c>
      <c r="B45" s="801">
        <f>100*(POWER(B33/B4, 1/29)-1)</f>
        <v>-0.13437238206679414</v>
      </c>
      <c r="C45" s="801">
        <f t="shared" ref="C45:O45" si="9">100*(POWER(C33/C4, 1/29)-1)</f>
        <v>-1.2376820898897689</v>
      </c>
      <c r="D45" s="801">
        <f t="shared" si="9"/>
        <v>-0.78784053700466927</v>
      </c>
      <c r="E45" s="801">
        <f t="shared" si="9"/>
        <v>-0.24612905524873385</v>
      </c>
      <c r="F45" s="801">
        <f t="shared" si="9"/>
        <v>-0.46138160268990314</v>
      </c>
      <c r="G45" s="801">
        <f t="shared" si="9"/>
        <v>-0.46704269696474787</v>
      </c>
      <c r="H45" s="801">
        <f t="shared" si="9"/>
        <v>-0.32628826835443547</v>
      </c>
      <c r="I45" s="801">
        <f t="shared" si="9"/>
        <v>-0.40414332124718566</v>
      </c>
      <c r="J45" s="801">
        <f t="shared" si="9"/>
        <v>-1.9511350737416056</v>
      </c>
      <c r="K45" s="801">
        <f t="shared" si="9"/>
        <v>-0.11259147299758077</v>
      </c>
      <c r="L45" s="801">
        <f t="shared" si="9"/>
        <v>-0.7435398393107806</v>
      </c>
      <c r="M45" s="801">
        <f t="shared" si="9"/>
        <v>-0.47156835976144285</v>
      </c>
      <c r="N45" s="801">
        <f t="shared" si="9"/>
        <v>-0.40089523723249032</v>
      </c>
      <c r="O45" s="801">
        <f t="shared" si="9"/>
        <v>-6.1246698151643191</v>
      </c>
    </row>
    <row r="46" spans="1:15">
      <c r="A46" s="794" t="s">
        <v>1056</v>
      </c>
      <c r="B46" s="801">
        <f t="shared" ref="B46:O46" si="10">100*(POWER(B14/B4, 1/10)-1)</f>
        <v>0.17864939449863115</v>
      </c>
      <c r="C46" s="801">
        <f t="shared" si="10"/>
        <v>-0.45560207347290493</v>
      </c>
      <c r="D46" s="801">
        <f t="shared" si="10"/>
        <v>-0.69749429422618636</v>
      </c>
      <c r="E46" s="801">
        <f t="shared" si="10"/>
        <v>-0.4484136273896433</v>
      </c>
      <c r="F46" s="801">
        <f t="shared" si="10"/>
        <v>-0.19622894497767218</v>
      </c>
      <c r="G46" s="801">
        <f t="shared" si="10"/>
        <v>-0.65208038624896547</v>
      </c>
      <c r="H46" s="801">
        <f t="shared" si="10"/>
        <v>-0.18748781816709803</v>
      </c>
      <c r="I46" s="801">
        <f t="shared" si="10"/>
        <v>-0.22328620376064201</v>
      </c>
      <c r="J46" s="801">
        <f t="shared" si="10"/>
        <v>-0.67222318451316543</v>
      </c>
      <c r="K46" s="801">
        <f t="shared" si="10"/>
        <v>-0.32303540750439064</v>
      </c>
      <c r="L46" s="801">
        <f t="shared" si="10"/>
        <v>-0.31367479662879338</v>
      </c>
      <c r="M46" s="801">
        <f t="shared" si="10"/>
        <v>-0.29398902906075941</v>
      </c>
      <c r="N46" s="801">
        <f t="shared" si="10"/>
        <v>-0.38047759695953864</v>
      </c>
      <c r="O46" s="801">
        <f t="shared" si="10"/>
        <v>-4.4102516673963148</v>
      </c>
    </row>
    <row r="47" spans="1:15">
      <c r="A47" s="794" t="s">
        <v>1057</v>
      </c>
      <c r="B47" s="801">
        <f t="shared" ref="B47:O47" si="11">100*(POWER(B24/B14, 1/10)-1)</f>
        <v>-0.49790581110646936</v>
      </c>
      <c r="C47" s="801">
        <f t="shared" si="11"/>
        <v>-0.75565781932874776</v>
      </c>
      <c r="D47" s="801">
        <f t="shared" si="11"/>
        <v>-0.47667000616821165</v>
      </c>
      <c r="E47" s="801">
        <f t="shared" si="11"/>
        <v>-4.3882198622957613E-2</v>
      </c>
      <c r="F47" s="801">
        <f t="shared" si="11"/>
        <v>-0.69938092185823919</v>
      </c>
      <c r="G47" s="801">
        <f t="shared" si="11"/>
        <v>-0.16339440687005435</v>
      </c>
      <c r="H47" s="801">
        <f t="shared" si="11"/>
        <v>2.4060795072111674E-2</v>
      </c>
      <c r="I47" s="801">
        <f t="shared" si="11"/>
        <v>-0.77951868635993682</v>
      </c>
      <c r="J47" s="801">
        <f t="shared" si="11"/>
        <v>-0.30594483075487844</v>
      </c>
      <c r="K47" s="801">
        <f t="shared" si="11"/>
        <v>-1.8523495922018185E-2</v>
      </c>
      <c r="L47" s="801">
        <f t="shared" si="11"/>
        <v>-0.78108204796097924</v>
      </c>
      <c r="M47" s="801">
        <f t="shared" si="11"/>
        <v>-0.32113505986139934</v>
      </c>
      <c r="N47" s="801">
        <f t="shared" si="11"/>
        <v>-0.48634236468777514</v>
      </c>
      <c r="O47" s="801">
        <f t="shared" si="11"/>
        <v>-0.87182271415749968</v>
      </c>
    </row>
    <row r="48" spans="1:15">
      <c r="A48" s="794" t="s">
        <v>1058</v>
      </c>
      <c r="B48" s="801">
        <f t="shared" ref="B48:O48" si="12">100*(POWER(B33/B24, 1/9)-1)</f>
        <v>-7.6950897682859232E-2</v>
      </c>
      <c r="C48" s="801">
        <f t="shared" si="12"/>
        <v>-2.6276433030035573</v>
      </c>
      <c r="D48" s="801">
        <f t="shared" si="12"/>
        <v>-1.2323846085536716</v>
      </c>
      <c r="E48" s="801">
        <f t="shared" si="12"/>
        <v>-0.24563145384942642</v>
      </c>
      <c r="F48" s="801">
        <f t="shared" si="12"/>
        <v>-0.49083926503178388</v>
      </c>
      <c r="G48" s="801">
        <f t="shared" si="12"/>
        <v>-0.59804103195755243</v>
      </c>
      <c r="H48" s="801">
        <f t="shared" si="12"/>
        <v>-0.86752308751856244</v>
      </c>
      <c r="I48" s="801">
        <f t="shared" si="12"/>
        <v>-0.18680493419157562</v>
      </c>
      <c r="J48" s="801">
        <f t="shared" si="12"/>
        <v>-5.1233330989225445</v>
      </c>
      <c r="K48" s="801">
        <f t="shared" si="12"/>
        <v>1.7095106630593548E-2</v>
      </c>
      <c r="L48" s="801">
        <f t="shared" si="12"/>
        <v>-1.1774636420689766</v>
      </c>
      <c r="M48" s="801">
        <f t="shared" si="12"/>
        <v>-0.83505945478560273</v>
      </c>
      <c r="N48" s="801">
        <f t="shared" si="12"/>
        <v>-0.32857093101544832</v>
      </c>
      <c r="O48" s="801">
        <f t="shared" si="12"/>
        <v>-13.39451773150363</v>
      </c>
    </row>
    <row r="50" spans="1:1">
      <c r="A50" s="794" t="s">
        <v>1124</v>
      </c>
    </row>
  </sheetData>
  <pageMargins left="0.7" right="0.7" top="0.75" bottom="0.75" header="0.3" footer="0.3"/>
</worksheet>
</file>

<file path=xl/worksheets/sheet192.xml><?xml version="1.0" encoding="utf-8"?>
<worksheet xmlns="http://schemas.openxmlformats.org/spreadsheetml/2006/main" xmlns:r="http://schemas.openxmlformats.org/officeDocument/2006/relationships">
  <dimension ref="A1:O50"/>
  <sheetViews>
    <sheetView workbookViewId="0">
      <selection activeCell="R37" sqref="R37"/>
    </sheetView>
  </sheetViews>
  <sheetFormatPr defaultRowHeight="9"/>
  <cols>
    <col min="1" max="16384" width="9.140625" style="794"/>
  </cols>
  <sheetData>
    <row r="1" spans="1:15">
      <c r="A1" s="794" t="s">
        <v>1099</v>
      </c>
    </row>
    <row r="3" spans="1:15">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813">
        <f>'6'!D24</f>
        <v>2.67</v>
      </c>
      <c r="C4" s="813">
        <f>'6'!I24</f>
        <v>1.48</v>
      </c>
      <c r="D4" s="813">
        <f>'6'!N24</f>
        <v>2.78</v>
      </c>
      <c r="E4" s="813">
        <f>'6'!S24</f>
        <v>2.65</v>
      </c>
      <c r="F4" s="813">
        <f>'6'!X24</f>
        <v>1.98</v>
      </c>
      <c r="G4" s="813">
        <f>'6'!AC24</f>
        <v>1.5</v>
      </c>
      <c r="H4" s="813">
        <f>'6'!AH24</f>
        <v>1.56</v>
      </c>
      <c r="I4" s="813">
        <f>'6'!AM24</f>
        <v>0.21</v>
      </c>
      <c r="J4" s="813">
        <f>'6'!AR24</f>
        <v>1.82</v>
      </c>
      <c r="K4" s="813">
        <f>'6'!AW24</f>
        <v>1.62</v>
      </c>
      <c r="L4" s="813">
        <f>'6'!BB24</f>
        <v>0.56999999999999995</v>
      </c>
      <c r="M4" s="813">
        <f>'6'!BG24</f>
        <v>2.39</v>
      </c>
      <c r="N4" s="813">
        <f>'6'!BL24</f>
        <v>2.77</v>
      </c>
      <c r="O4" s="813">
        <f>'6'!BQ24</f>
        <v>5.22</v>
      </c>
    </row>
    <row r="5" spans="1:15">
      <c r="A5" s="794">
        <f t="shared" ref="A5:A33" si="0">A4+1</f>
        <v>1981</v>
      </c>
      <c r="B5" s="813">
        <f>'6'!D25</f>
        <v>2.77</v>
      </c>
      <c r="C5" s="813">
        <f>'6'!I25</f>
        <v>1.49</v>
      </c>
      <c r="D5" s="813">
        <f>'6'!N25</f>
        <v>2.78</v>
      </c>
      <c r="E5" s="813">
        <f>'6'!S25</f>
        <v>2.82</v>
      </c>
      <c r="F5" s="813">
        <f>'6'!X25</f>
        <v>1.98</v>
      </c>
      <c r="G5" s="813">
        <f>'6'!AC25</f>
        <v>1.55</v>
      </c>
      <c r="H5" s="813">
        <f>'6'!AH25</f>
        <v>1.78</v>
      </c>
      <c r="I5" s="813">
        <f>'6'!AM25</f>
        <v>0.22</v>
      </c>
      <c r="J5" s="813">
        <f>'6'!AR25</f>
        <v>2</v>
      </c>
      <c r="K5" s="813">
        <f>'6'!AW25</f>
        <v>1.74</v>
      </c>
      <c r="L5" s="813">
        <f>'6'!BB25</f>
        <v>0.56999999999999995</v>
      </c>
      <c r="M5" s="813">
        <f>'6'!BG25</f>
        <v>2.4300000000000002</v>
      </c>
      <c r="N5" s="813">
        <f>'6'!BL25</f>
        <v>2.76</v>
      </c>
      <c r="O5" s="813">
        <f>'6'!BQ25</f>
        <v>5.27</v>
      </c>
    </row>
    <row r="6" spans="1:15">
      <c r="A6" s="794">
        <f t="shared" si="0"/>
        <v>1982</v>
      </c>
      <c r="B6" s="813">
        <f>'6'!D26</f>
        <v>2.9</v>
      </c>
      <c r="C6" s="813">
        <f>'6'!I26</f>
        <v>1.49</v>
      </c>
      <c r="D6" s="813">
        <f>'6'!N26</f>
        <v>2.86</v>
      </c>
      <c r="E6" s="813">
        <f>'6'!S26</f>
        <v>2.86</v>
      </c>
      <c r="F6" s="813">
        <f>'6'!X26</f>
        <v>2.0099999999999998</v>
      </c>
      <c r="G6" s="813">
        <f>'6'!AC26</f>
        <v>1.72</v>
      </c>
      <c r="H6" s="813">
        <f>'6'!AH26</f>
        <v>1.92</v>
      </c>
      <c r="I6" s="813">
        <f>'6'!AM26</f>
        <v>0.26</v>
      </c>
      <c r="J6" s="813">
        <f>'6'!AR26</f>
        <v>2.16</v>
      </c>
      <c r="K6" s="813">
        <f>'6'!AW26</f>
        <v>1.74</v>
      </c>
      <c r="L6" s="813">
        <f>'6'!BB26</f>
        <v>0.56999999999999995</v>
      </c>
      <c r="M6" s="813">
        <f>'6'!BG26</f>
        <v>2.4900000000000002</v>
      </c>
      <c r="N6" s="813">
        <f>'6'!BL26</f>
        <v>2.81</v>
      </c>
      <c r="O6" s="813">
        <f>'6'!BQ26</f>
        <v>5.04</v>
      </c>
    </row>
    <row r="7" spans="1:15">
      <c r="A7" s="794">
        <f t="shared" si="0"/>
        <v>1983</v>
      </c>
      <c r="B7" s="813">
        <f>'6'!D27</f>
        <v>2.83</v>
      </c>
      <c r="C7" s="813">
        <f>'6'!I27</f>
        <v>1.63</v>
      </c>
      <c r="D7" s="813">
        <f>'6'!N27</f>
        <v>2.77</v>
      </c>
      <c r="E7" s="813">
        <f>'6'!S27</f>
        <v>2.89</v>
      </c>
      <c r="F7" s="813">
        <f>'6'!X27</f>
        <v>2.0099999999999998</v>
      </c>
      <c r="G7" s="813">
        <f>'6'!AC27</f>
        <v>1.8</v>
      </c>
      <c r="H7" s="813">
        <f>'6'!AH27</f>
        <v>1.98</v>
      </c>
      <c r="I7" s="813">
        <f>'6'!AM27</f>
        <v>0.24</v>
      </c>
      <c r="J7" s="813">
        <f>'6'!AR27</f>
        <v>2.27</v>
      </c>
      <c r="K7" s="813">
        <f>'6'!AW27</f>
        <v>1.86</v>
      </c>
      <c r="L7" s="813">
        <f>'6'!BB27</f>
        <v>0.5722222222222223</v>
      </c>
      <c r="M7" s="813">
        <f>'6'!BG27</f>
        <v>2.4700000000000002</v>
      </c>
      <c r="N7" s="813">
        <f>'6'!BL27</f>
        <v>2.86</v>
      </c>
      <c r="O7" s="813">
        <f>'6'!BQ27</f>
        <v>4.9400000000000004</v>
      </c>
    </row>
    <row r="8" spans="1:15">
      <c r="A8" s="794">
        <f t="shared" si="0"/>
        <v>1984</v>
      </c>
      <c r="B8" s="813">
        <f>'6'!D28</f>
        <v>2.76</v>
      </c>
      <c r="C8" s="813">
        <f>'6'!I28</f>
        <v>1.48</v>
      </c>
      <c r="D8" s="813">
        <f>'6'!N28</f>
        <v>2.61</v>
      </c>
      <c r="E8" s="813">
        <f>'6'!S28</f>
        <v>2.83</v>
      </c>
      <c r="F8" s="813">
        <f>'6'!X28</f>
        <v>1.97</v>
      </c>
      <c r="G8" s="813">
        <f>'6'!AC28</f>
        <v>1.89</v>
      </c>
      <c r="H8" s="813">
        <f>'6'!AH28</f>
        <v>2.14</v>
      </c>
      <c r="I8" s="813">
        <f>'6'!AM28</f>
        <v>0.26</v>
      </c>
      <c r="J8" s="813">
        <f>'6'!AR28</f>
        <v>2.36</v>
      </c>
      <c r="K8" s="813">
        <f>'6'!AW28</f>
        <v>1.93</v>
      </c>
      <c r="L8" s="813">
        <f>'6'!BB28</f>
        <v>0.57444444444444454</v>
      </c>
      <c r="M8" s="813">
        <f>'6'!BG28</f>
        <v>2.44</v>
      </c>
      <c r="N8" s="813">
        <f>'6'!BL28</f>
        <v>2.78</v>
      </c>
      <c r="O8" s="813">
        <f>'6'!BQ28</f>
        <v>4.95</v>
      </c>
    </row>
    <row r="9" spans="1:15">
      <c r="A9" s="794">
        <f t="shared" si="0"/>
        <v>1985</v>
      </c>
      <c r="B9" s="813">
        <f>'6'!D29</f>
        <v>2.52</v>
      </c>
      <c r="C9" s="813">
        <f>'6'!I29</f>
        <v>1.6</v>
      </c>
      <c r="D9" s="813">
        <f>'6'!N29</f>
        <v>2.46</v>
      </c>
      <c r="E9" s="813">
        <f>'6'!S29</f>
        <v>2.81</v>
      </c>
      <c r="F9" s="813">
        <f>'6'!X29</f>
        <v>1.85</v>
      </c>
      <c r="G9" s="813">
        <f>'6'!AC29</f>
        <v>1.95</v>
      </c>
      <c r="H9" s="813">
        <f>'6'!AH29</f>
        <v>2.1</v>
      </c>
      <c r="I9" s="813">
        <f>'6'!AM29</f>
        <v>0.27</v>
      </c>
      <c r="J9" s="813">
        <f>'6'!AR29</f>
        <v>2.35</v>
      </c>
      <c r="K9" s="813">
        <f>'6'!AW29</f>
        <v>1.95</v>
      </c>
      <c r="L9" s="813">
        <f>'6'!BB29</f>
        <v>0.57666666666666666</v>
      </c>
      <c r="M9" s="813">
        <f>'6'!BG29</f>
        <v>2.37</v>
      </c>
      <c r="N9" s="813">
        <f>'6'!BL29</f>
        <v>3.08</v>
      </c>
      <c r="O9" s="813">
        <f>'6'!BQ29</f>
        <v>4.99</v>
      </c>
    </row>
    <row r="10" spans="1:15">
      <c r="A10" s="794">
        <f t="shared" si="0"/>
        <v>1986</v>
      </c>
      <c r="B10" s="813">
        <f>'6'!D30</f>
        <v>2.46</v>
      </c>
      <c r="C10" s="813">
        <f>'6'!I30</f>
        <v>1.1200000000000001</v>
      </c>
      <c r="D10" s="813">
        <f>'6'!N30</f>
        <v>2.7549999999999999</v>
      </c>
      <c r="E10" s="813">
        <f>'6'!S30</f>
        <v>2.83</v>
      </c>
      <c r="F10" s="813">
        <f>'6'!X30</f>
        <v>1.98</v>
      </c>
      <c r="G10" s="813">
        <f>'6'!AC30</f>
        <v>1.96</v>
      </c>
      <c r="H10" s="813">
        <f>'6'!AH30</f>
        <v>2.0099999999999998</v>
      </c>
      <c r="I10" s="813">
        <f>'6'!AM30</f>
        <v>0.28999999999999998</v>
      </c>
      <c r="J10" s="813">
        <f>'6'!AR30</f>
        <v>2.0499999999999998</v>
      </c>
      <c r="K10" s="813">
        <f>'6'!AW30</f>
        <v>1.89</v>
      </c>
      <c r="L10" s="813">
        <f>'6'!BB30</f>
        <v>0.5788888888888889</v>
      </c>
      <c r="M10" s="813">
        <f>'6'!BG30</f>
        <v>2.2799999999999998</v>
      </c>
      <c r="N10" s="813">
        <f>'6'!BL30</f>
        <v>2.95</v>
      </c>
      <c r="O10" s="813">
        <f>'6'!BQ30</f>
        <v>4.8099999999999996</v>
      </c>
    </row>
    <row r="11" spans="1:15">
      <c r="A11" s="794">
        <f t="shared" si="0"/>
        <v>1987</v>
      </c>
      <c r="B11" s="813">
        <f>'6'!D31</f>
        <v>2.44</v>
      </c>
      <c r="C11" s="813">
        <f>'6'!I31</f>
        <v>1.3</v>
      </c>
      <c r="D11" s="813">
        <f>'6'!N31</f>
        <v>3.05</v>
      </c>
      <c r="E11" s="813">
        <f>'6'!S31</f>
        <v>2.8</v>
      </c>
      <c r="F11" s="813">
        <f>'6'!X31</f>
        <v>2.0499999999999998</v>
      </c>
      <c r="G11" s="813">
        <f>'6'!AC31</f>
        <v>1.91</v>
      </c>
      <c r="H11" s="813">
        <f>'6'!AH31</f>
        <v>2.12</v>
      </c>
      <c r="I11" s="813">
        <f>'6'!AM31</f>
        <v>0.47</v>
      </c>
      <c r="J11" s="813">
        <f>'6'!AR31</f>
        <v>1.9</v>
      </c>
      <c r="K11" s="813">
        <f>'6'!AW31</f>
        <v>2.0099999999999998</v>
      </c>
      <c r="L11" s="813">
        <f>'6'!BB31</f>
        <v>0.58111111111111113</v>
      </c>
      <c r="M11" s="813">
        <f>'6'!BG31</f>
        <v>2.19</v>
      </c>
      <c r="N11" s="813">
        <f>'6'!BL31</f>
        <v>2.88</v>
      </c>
      <c r="O11" s="813">
        <f>'6'!BQ31</f>
        <v>4.8</v>
      </c>
    </row>
    <row r="12" spans="1:15">
      <c r="A12" s="794">
        <f t="shared" si="0"/>
        <v>1988</v>
      </c>
      <c r="B12" s="813">
        <f>'6'!D32</f>
        <v>2.48</v>
      </c>
      <c r="C12" s="813">
        <f>'6'!I32</f>
        <v>1.38</v>
      </c>
      <c r="D12" s="813">
        <f>'6'!N32</f>
        <v>3.0133333333333336</v>
      </c>
      <c r="E12" s="813">
        <f>'6'!S32</f>
        <v>2.87</v>
      </c>
      <c r="F12" s="813">
        <f>'6'!X32</f>
        <v>2.4900000000000002</v>
      </c>
      <c r="G12" s="813">
        <f>'6'!AC32</f>
        <v>1.9</v>
      </c>
      <c r="H12" s="813">
        <f>'6'!AH32</f>
        <v>2.09</v>
      </c>
      <c r="I12" s="813">
        <f>'6'!AM32</f>
        <v>0.44</v>
      </c>
      <c r="J12" s="813">
        <f>'6'!AR32</f>
        <v>1.89</v>
      </c>
      <c r="K12" s="813">
        <f>'6'!AW32</f>
        <v>2.08</v>
      </c>
      <c r="L12" s="813">
        <f>'6'!BB32</f>
        <v>0.58333333333333337</v>
      </c>
      <c r="M12" s="813">
        <f>'6'!BG32</f>
        <v>2.1</v>
      </c>
      <c r="N12" s="813">
        <f>'6'!BL32</f>
        <v>2.89</v>
      </c>
      <c r="O12" s="813">
        <f>'6'!BQ32</f>
        <v>4.83</v>
      </c>
    </row>
    <row r="13" spans="1:15">
      <c r="A13" s="794">
        <f t="shared" si="0"/>
        <v>1989</v>
      </c>
      <c r="B13" s="813">
        <f>'6'!D33</f>
        <v>2.46</v>
      </c>
      <c r="C13" s="813">
        <f>'6'!I33</f>
        <v>1.4</v>
      </c>
      <c r="D13" s="813">
        <f>'6'!N33</f>
        <v>2.9766666666666666</v>
      </c>
      <c r="E13" s="813">
        <f>'6'!S33</f>
        <v>2.95</v>
      </c>
      <c r="F13" s="813">
        <f>'6'!X33</f>
        <v>2.93</v>
      </c>
      <c r="G13" s="813">
        <f>'6'!AC33</f>
        <v>1.88</v>
      </c>
      <c r="H13" s="813">
        <f>'6'!AH33</f>
        <v>2.04</v>
      </c>
      <c r="I13" s="813">
        <f>'6'!AM33</f>
        <v>0.46</v>
      </c>
      <c r="J13" s="813">
        <f>'6'!AR33</f>
        <v>1.9</v>
      </c>
      <c r="K13" s="813">
        <f>'6'!AW33</f>
        <v>2.1800000000000002</v>
      </c>
      <c r="L13" s="813">
        <f>'6'!BB33</f>
        <v>0.58555555555555561</v>
      </c>
      <c r="M13" s="813">
        <f>'6'!BG33</f>
        <v>2.2000000000000002</v>
      </c>
      <c r="N13" s="813">
        <f>'6'!BL33</f>
        <v>2.86</v>
      </c>
      <c r="O13" s="813">
        <f>'6'!BQ33</f>
        <v>4.76</v>
      </c>
    </row>
    <row r="14" spans="1:15">
      <c r="A14" s="794">
        <f t="shared" si="0"/>
        <v>1990</v>
      </c>
      <c r="B14" s="813">
        <f>'6'!D34</f>
        <v>2.5</v>
      </c>
      <c r="C14" s="813">
        <f>'6'!I34</f>
        <v>2.04</v>
      </c>
      <c r="D14" s="813">
        <f>'6'!N34</f>
        <v>2.94</v>
      </c>
      <c r="E14" s="813">
        <f>'6'!S34</f>
        <v>2.67</v>
      </c>
      <c r="F14" s="813">
        <f>'6'!X34</f>
        <v>2.63</v>
      </c>
      <c r="G14" s="813">
        <f>'6'!AC34</f>
        <v>1.86</v>
      </c>
      <c r="H14" s="813">
        <f>'6'!AH34</f>
        <v>1.87</v>
      </c>
      <c r="I14" s="813">
        <f>'6'!AM34</f>
        <v>0.48</v>
      </c>
      <c r="J14" s="813">
        <f>'6'!AR34</f>
        <v>1.91</v>
      </c>
      <c r="K14" s="813">
        <f>'6'!AW34</f>
        <v>2.4</v>
      </c>
      <c r="L14" s="813">
        <f>'6'!BB34</f>
        <v>0.58777777777777784</v>
      </c>
      <c r="M14" s="813">
        <f>'6'!BG34</f>
        <v>2.2599999999999998</v>
      </c>
      <c r="N14" s="813">
        <f>'6'!BL34</f>
        <v>2.88</v>
      </c>
      <c r="O14" s="813">
        <f>'6'!BQ34</f>
        <v>4.7</v>
      </c>
    </row>
    <row r="15" spans="1:15">
      <c r="A15" s="794">
        <f t="shared" si="0"/>
        <v>1991</v>
      </c>
      <c r="B15" s="813">
        <f>'6'!D35</f>
        <v>2.64</v>
      </c>
      <c r="C15" s="813">
        <f>'6'!I35</f>
        <v>2.09</v>
      </c>
      <c r="D15" s="813">
        <f>'6'!N35</f>
        <v>2.81</v>
      </c>
      <c r="E15" s="813">
        <f>'6'!S35</f>
        <v>2.4500000000000002</v>
      </c>
      <c r="F15" s="813">
        <f>'6'!X35</f>
        <v>2.585</v>
      </c>
      <c r="G15" s="813">
        <f>'6'!AC35</f>
        <v>1.89</v>
      </c>
      <c r="H15" s="813">
        <f>'6'!AH35</f>
        <v>1.7</v>
      </c>
      <c r="I15" s="813">
        <f>'6'!AM35</f>
        <v>0.48</v>
      </c>
      <c r="J15" s="813">
        <f>'6'!AR35</f>
        <v>1.88</v>
      </c>
      <c r="K15" s="813">
        <f>'6'!AW35</f>
        <v>2.41</v>
      </c>
      <c r="L15" s="813">
        <f>'6'!BB35</f>
        <v>0.59</v>
      </c>
      <c r="M15" s="813">
        <f>'6'!BG35</f>
        <v>2.34</v>
      </c>
      <c r="N15" s="813">
        <f>'6'!BL35</f>
        <v>2.96</v>
      </c>
      <c r="O15" s="813">
        <f>'6'!BQ35</f>
        <v>4.7</v>
      </c>
    </row>
    <row r="16" spans="1:15">
      <c r="A16" s="794">
        <f t="shared" si="0"/>
        <v>1992</v>
      </c>
      <c r="B16" s="813">
        <f>'6'!D36</f>
        <v>2.61</v>
      </c>
      <c r="C16" s="813">
        <f>'6'!I36</f>
        <v>2.4300000000000002</v>
      </c>
      <c r="D16" s="813">
        <f>'6'!N36</f>
        <v>2.71</v>
      </c>
      <c r="E16" s="813">
        <f>'6'!S36</f>
        <v>2.5099999999999998</v>
      </c>
      <c r="F16" s="813">
        <f>'6'!X36</f>
        <v>2.54</v>
      </c>
      <c r="G16" s="813">
        <f>'6'!AC36</f>
        <v>1.905</v>
      </c>
      <c r="H16" s="813">
        <f>'6'!AH36</f>
        <v>1.67</v>
      </c>
      <c r="I16" s="813">
        <f>'6'!AM36</f>
        <v>0.46</v>
      </c>
      <c r="J16" s="813">
        <f>'6'!AR36</f>
        <v>2.0099999999999998</v>
      </c>
      <c r="K16" s="813">
        <f>'6'!AW36</f>
        <v>2.38</v>
      </c>
      <c r="L16" s="813">
        <f>'6'!BB36</f>
        <v>0.66500000000000004</v>
      </c>
      <c r="M16" s="813">
        <f>'6'!BG36</f>
        <v>2.5299999999999998</v>
      </c>
      <c r="N16" s="813">
        <f>'6'!BL36</f>
        <v>3.01</v>
      </c>
      <c r="O16" s="813">
        <f>'6'!BQ36</f>
        <v>4.76</v>
      </c>
    </row>
    <row r="17" spans="1:15">
      <c r="A17" s="794">
        <f t="shared" si="0"/>
        <v>1993</v>
      </c>
      <c r="B17" s="813">
        <f>'6'!D37</f>
        <v>2.73</v>
      </c>
      <c r="C17" s="813">
        <f>'6'!I37</f>
        <v>2.77</v>
      </c>
      <c r="D17" s="813">
        <f>'6'!N37</f>
        <v>2.71</v>
      </c>
      <c r="E17" s="813">
        <f>'6'!S37</f>
        <v>2.5</v>
      </c>
      <c r="F17" s="813">
        <f>'6'!X37</f>
        <v>2.42</v>
      </c>
      <c r="G17" s="813">
        <f>'6'!AC37</f>
        <v>1.92</v>
      </c>
      <c r="H17" s="813">
        <f>'6'!AH37</f>
        <v>1.93</v>
      </c>
      <c r="I17" s="813">
        <f>'6'!AM37</f>
        <v>0.42</v>
      </c>
      <c r="J17" s="813">
        <f>'6'!AR37</f>
        <v>2</v>
      </c>
      <c r="K17" s="813">
        <f>'6'!AW37</f>
        <v>2.54</v>
      </c>
      <c r="L17" s="813">
        <f>'6'!BB37</f>
        <v>0.74</v>
      </c>
      <c r="M17" s="813">
        <f>'6'!BG37</f>
        <v>2.48</v>
      </c>
      <c r="N17" s="813">
        <f>'6'!BL37</f>
        <v>3.08</v>
      </c>
      <c r="O17" s="813">
        <f>'6'!BQ37</f>
        <v>4.5999999999999996</v>
      </c>
    </row>
    <row r="18" spans="1:15">
      <c r="A18" s="794">
        <f t="shared" si="0"/>
        <v>1994</v>
      </c>
      <c r="B18" s="813">
        <f>'6'!D38</f>
        <v>2.7</v>
      </c>
      <c r="C18" s="813">
        <f>'6'!I38</f>
        <v>3.11</v>
      </c>
      <c r="D18" s="813">
        <f>'6'!N38</f>
        <v>2.69</v>
      </c>
      <c r="E18" s="813">
        <f>'6'!S38</f>
        <v>2.63</v>
      </c>
      <c r="F18" s="813">
        <f>'6'!X38</f>
        <v>2.7</v>
      </c>
      <c r="G18" s="813">
        <f>'6'!AC38</f>
        <v>2</v>
      </c>
      <c r="H18" s="813">
        <f>'6'!AH38</f>
        <v>2.04</v>
      </c>
      <c r="I18" s="813">
        <f>'6'!AM38</f>
        <v>0.48</v>
      </c>
      <c r="J18" s="813">
        <f>'6'!AR38</f>
        <v>2.35</v>
      </c>
      <c r="K18" s="813">
        <f>'6'!AW38</f>
        <v>2.54</v>
      </c>
      <c r="L18" s="813">
        <f>'6'!BB38</f>
        <v>0.8</v>
      </c>
      <c r="M18" s="813">
        <f>'6'!BG38</f>
        <v>2.5299999999999998</v>
      </c>
      <c r="N18" s="813">
        <f>'6'!BL38</f>
        <v>2.97</v>
      </c>
      <c r="O18" s="813">
        <f>'6'!BQ38</f>
        <v>4.57</v>
      </c>
    </row>
    <row r="19" spans="1:15">
      <c r="A19" s="794">
        <f t="shared" si="0"/>
        <v>1995</v>
      </c>
      <c r="B19" s="813">
        <f>'6'!D39</f>
        <v>2.75</v>
      </c>
      <c r="C19" s="813">
        <f>'6'!I39</f>
        <v>3.45</v>
      </c>
      <c r="D19" s="813">
        <f>'6'!N39</f>
        <v>2.64</v>
      </c>
      <c r="E19" s="813">
        <f>'6'!S39</f>
        <v>2.48</v>
      </c>
      <c r="F19" s="813">
        <f>'6'!X39</f>
        <v>2.74</v>
      </c>
      <c r="G19" s="813">
        <f>'6'!AC39</f>
        <v>2.0499999999999998</v>
      </c>
      <c r="H19" s="813">
        <f>'6'!AH39</f>
        <v>2.0699999999999998</v>
      </c>
      <c r="I19" s="813">
        <f>'6'!AM39</f>
        <v>0.47</v>
      </c>
      <c r="J19" s="813">
        <f>'6'!AR39</f>
        <v>2.21</v>
      </c>
      <c r="K19" s="813">
        <f>'6'!AW39</f>
        <v>2.38</v>
      </c>
      <c r="L19" s="813">
        <f>'6'!BB39</f>
        <v>0.84</v>
      </c>
      <c r="M19" s="813">
        <f>'6'!BG39</f>
        <v>2.54</v>
      </c>
      <c r="N19" s="813">
        <f>'6'!BL39</f>
        <v>2.89</v>
      </c>
      <c r="O19" s="813">
        <f>'6'!BQ39</f>
        <v>4.45</v>
      </c>
    </row>
    <row r="20" spans="1:15">
      <c r="A20" s="794">
        <f t="shared" si="0"/>
        <v>1996</v>
      </c>
      <c r="B20" s="813">
        <f>'6'!D40</f>
        <v>2.86</v>
      </c>
      <c r="C20" s="813">
        <f>'6'!I40</f>
        <v>3.45</v>
      </c>
      <c r="D20" s="813">
        <f>'6'!N40</f>
        <v>2.41</v>
      </c>
      <c r="E20" s="813">
        <f>'6'!S40</f>
        <v>2.4300000000000002</v>
      </c>
      <c r="F20" s="813">
        <f>'6'!X40</f>
        <v>2.69</v>
      </c>
      <c r="G20" s="813">
        <f>'6'!AC40</f>
        <v>2.0099999999999998</v>
      </c>
      <c r="H20" s="813">
        <f>'6'!AH40</f>
        <v>2.14</v>
      </c>
      <c r="I20" s="813">
        <f>'6'!AM40</f>
        <v>0.47</v>
      </c>
      <c r="J20" s="813">
        <f>'6'!AR40</f>
        <v>2.2400000000000002</v>
      </c>
      <c r="K20" s="813">
        <f>'6'!AW40</f>
        <v>2.2799999999999998</v>
      </c>
      <c r="L20" s="813">
        <f>'6'!BB40</f>
        <v>0.83</v>
      </c>
      <c r="M20" s="813">
        <f>'6'!BG40</f>
        <v>2.42</v>
      </c>
      <c r="N20" s="813">
        <f>'6'!BL40</f>
        <v>2.91</v>
      </c>
      <c r="O20" s="813">
        <f>'6'!BQ40</f>
        <v>4.33</v>
      </c>
    </row>
    <row r="21" spans="1:15">
      <c r="A21" s="794">
        <f t="shared" si="0"/>
        <v>1997</v>
      </c>
      <c r="B21" s="813">
        <f>'6'!D41</f>
        <v>2.77</v>
      </c>
      <c r="C21" s="813">
        <f>'6'!I41</f>
        <v>3.45</v>
      </c>
      <c r="D21" s="813">
        <f>'6'!N41</f>
        <v>2.25</v>
      </c>
      <c r="E21" s="813">
        <f>'6'!S41</f>
        <v>2.42</v>
      </c>
      <c r="F21" s="813">
        <f>'6'!X41</f>
        <v>2.63</v>
      </c>
      <c r="G21" s="813">
        <f>'6'!AC41</f>
        <v>1.98</v>
      </c>
      <c r="H21" s="813">
        <f>'6'!AH41</f>
        <v>2.29</v>
      </c>
      <c r="I21" s="813">
        <f>'6'!AM41</f>
        <v>0.47</v>
      </c>
      <c r="J21" s="813">
        <f>'6'!AR41</f>
        <v>2.16</v>
      </c>
      <c r="K21" s="813">
        <f>'6'!AW41</f>
        <v>2.2599999999999998</v>
      </c>
      <c r="L21" s="813">
        <f>'6'!BB41</f>
        <v>0.87</v>
      </c>
      <c r="M21" s="813">
        <f>'6'!BG41</f>
        <v>2.37</v>
      </c>
      <c r="N21" s="813">
        <f>'6'!BL41</f>
        <v>2.72</v>
      </c>
      <c r="O21" s="813">
        <f>'6'!BQ41</f>
        <v>4.34</v>
      </c>
    </row>
    <row r="22" spans="1:15">
      <c r="A22" s="794">
        <f t="shared" si="0"/>
        <v>1998</v>
      </c>
      <c r="B22" s="813">
        <f>'6'!D42</f>
        <v>2.75</v>
      </c>
      <c r="C22" s="813">
        <f>'6'!I42</f>
        <v>2.6</v>
      </c>
      <c r="D22" s="813">
        <f>'6'!N42</f>
        <v>2.29</v>
      </c>
      <c r="E22" s="813">
        <f>'6'!S42</f>
        <v>2.48</v>
      </c>
      <c r="F22" s="813">
        <f>'6'!X42</f>
        <v>2.69</v>
      </c>
      <c r="G22" s="813">
        <f>'6'!AC42</f>
        <v>2</v>
      </c>
      <c r="H22" s="813">
        <f>'6'!AH42</f>
        <v>2.29</v>
      </c>
      <c r="I22" s="813">
        <f>'6'!AM42</f>
        <v>0.57999999999999996</v>
      </c>
      <c r="J22" s="813">
        <f>'6'!AR42</f>
        <v>2.0699999999999998</v>
      </c>
      <c r="K22" s="813">
        <f>'6'!AW42</f>
        <v>2.11</v>
      </c>
      <c r="L22" s="813">
        <f>'6'!BB42</f>
        <v>0.91</v>
      </c>
      <c r="M22" s="813">
        <f>'6'!BG42</f>
        <v>2.35</v>
      </c>
      <c r="N22" s="813">
        <f>'6'!BL42</f>
        <v>2.7</v>
      </c>
      <c r="O22" s="813">
        <f>'6'!BQ42</f>
        <v>4.1900000000000004</v>
      </c>
    </row>
    <row r="23" spans="1:15">
      <c r="A23" s="794">
        <f t="shared" si="0"/>
        <v>1999</v>
      </c>
      <c r="B23" s="813">
        <f>'6'!D43</f>
        <v>2.78</v>
      </c>
      <c r="C23" s="813">
        <f>'6'!I43</f>
        <v>2.58</v>
      </c>
      <c r="D23" s="813">
        <f>'6'!N43</f>
        <v>2.3049511925418291</v>
      </c>
      <c r="E23" s="813">
        <f>'6'!S43</f>
        <v>2.54</v>
      </c>
      <c r="F23" s="813">
        <f>'6'!X43</f>
        <v>2.72</v>
      </c>
      <c r="G23" s="813">
        <f>'6'!AC43</f>
        <v>1.99</v>
      </c>
      <c r="H23" s="813">
        <f>'6'!AH43</f>
        <v>2.3199999999999998</v>
      </c>
      <c r="I23" s="813">
        <f>'6'!AM43</f>
        <v>0.6</v>
      </c>
      <c r="J23" s="813">
        <f>'6'!AR43</f>
        <v>2.12</v>
      </c>
      <c r="K23" s="813">
        <f>'6'!AW43</f>
        <v>2.04</v>
      </c>
      <c r="L23" s="813">
        <f>'6'!BB43</f>
        <v>0.93</v>
      </c>
      <c r="M23" s="813">
        <f>'6'!BG43</f>
        <v>2.37</v>
      </c>
      <c r="N23" s="813">
        <f>'6'!BL43</f>
        <v>2.7</v>
      </c>
      <c r="O23" s="813">
        <f>'6'!BQ43</f>
        <v>4.1900000000000004</v>
      </c>
    </row>
    <row r="24" spans="1:15">
      <c r="A24" s="794">
        <f t="shared" si="0"/>
        <v>2000</v>
      </c>
      <c r="B24" s="813">
        <f>'6'!D44</f>
        <v>2.61</v>
      </c>
      <c r="C24" s="813">
        <f>'6'!I44</f>
        <v>2.63</v>
      </c>
      <c r="D24" s="813">
        <f>'6'!N44</f>
        <v>2.3199999999999998</v>
      </c>
      <c r="E24" s="813">
        <f>'6'!S44</f>
        <v>2.69</v>
      </c>
      <c r="F24" s="813">
        <f>'6'!X44</f>
        <v>2.69</v>
      </c>
      <c r="G24" s="813">
        <f>'6'!AC44</f>
        <v>1.93</v>
      </c>
      <c r="H24" s="813">
        <f>'6'!AH44</f>
        <v>2.37</v>
      </c>
      <c r="I24" s="813">
        <f>'6'!AM44</f>
        <v>0.66</v>
      </c>
      <c r="J24" s="813">
        <f>'6'!AR44</f>
        <v>2.1800000000000002</v>
      </c>
      <c r="K24" s="813">
        <f>'6'!AW44</f>
        <v>2.2400000000000002</v>
      </c>
      <c r="L24" s="813">
        <f>'6'!BB44</f>
        <v>0.97</v>
      </c>
      <c r="M24" s="813">
        <f>'6'!BG44</f>
        <v>2.42</v>
      </c>
      <c r="N24" s="813">
        <f>'6'!BL44</f>
        <v>2.62</v>
      </c>
      <c r="O24" s="813">
        <f>'6'!BQ44</f>
        <v>4.1900000000000004</v>
      </c>
    </row>
    <row r="25" spans="1:15">
      <c r="A25" s="794">
        <f t="shared" si="0"/>
        <v>2001</v>
      </c>
      <c r="B25" s="813">
        <f>'6'!D45</f>
        <v>2.85</v>
      </c>
      <c r="C25" s="813">
        <f>'6'!I45</f>
        <v>2.85</v>
      </c>
      <c r="D25" s="813">
        <f>'6'!N45</f>
        <v>2.29</v>
      </c>
      <c r="E25" s="813">
        <f>'6'!S45</f>
        <v>2.72</v>
      </c>
      <c r="F25" s="813">
        <f>'6'!X45</f>
        <v>2.62</v>
      </c>
      <c r="G25" s="813">
        <f>'6'!AC45</f>
        <v>1.89</v>
      </c>
      <c r="H25" s="813">
        <f>'6'!AH45</f>
        <v>2.4</v>
      </c>
      <c r="I25" s="813">
        <f>'6'!AM45</f>
        <v>0.7</v>
      </c>
      <c r="J25" s="813">
        <f>'6'!AR45</f>
        <v>2.31</v>
      </c>
      <c r="K25" s="813">
        <f>'6'!AW45</f>
        <v>2.2799999999999998</v>
      </c>
      <c r="L25" s="813">
        <f>'6'!BB45</f>
        <v>0.96</v>
      </c>
      <c r="M25" s="813">
        <f>'6'!BG45</f>
        <v>2.36</v>
      </c>
      <c r="N25" s="813">
        <f>'6'!BL45</f>
        <v>2.65</v>
      </c>
      <c r="O25" s="813">
        <f>'6'!BQ45</f>
        <v>4.1900000000000004</v>
      </c>
    </row>
    <row r="26" spans="1:15">
      <c r="A26" s="794">
        <f t="shared" si="0"/>
        <v>2002</v>
      </c>
      <c r="B26" s="813">
        <f>'6'!D46</f>
        <v>2.75</v>
      </c>
      <c r="C26" s="813">
        <f>'6'!I46</f>
        <v>2.96</v>
      </c>
      <c r="D26" s="813">
        <f>'6'!N46</f>
        <v>2.2361879178000001</v>
      </c>
      <c r="E26" s="813">
        <f>'6'!S46</f>
        <v>2.85</v>
      </c>
      <c r="F26" s="813">
        <f>'6'!X46</f>
        <v>2.56</v>
      </c>
      <c r="G26" s="813">
        <f>'6'!AC46</f>
        <v>1.94</v>
      </c>
      <c r="H26" s="813">
        <f>'6'!AH46</f>
        <v>2.48</v>
      </c>
      <c r="I26" s="813">
        <f>'6'!AM46</f>
        <v>0.73</v>
      </c>
      <c r="J26" s="813">
        <f>'6'!AR46</f>
        <v>2.0499999999999998</v>
      </c>
      <c r="K26" s="813">
        <f>'6'!AW46</f>
        <v>2.2999999999999998</v>
      </c>
      <c r="L26" s="813">
        <f>'6'!BB46</f>
        <v>1.01</v>
      </c>
      <c r="M26" s="813">
        <f>'6'!BG46</f>
        <v>2.39</v>
      </c>
      <c r="N26" s="813">
        <f>'6'!BL46</f>
        <v>2.71</v>
      </c>
      <c r="O26" s="813">
        <f>'6'!BQ46</f>
        <v>4.1900000000000004</v>
      </c>
    </row>
    <row r="27" spans="1:15">
      <c r="A27" s="794">
        <f t="shared" si="0"/>
        <v>2003</v>
      </c>
      <c r="B27" s="813">
        <f>'6'!D47</f>
        <v>2.6712157839000001</v>
      </c>
      <c r="C27" s="813">
        <f>'6'!I47</f>
        <v>3.0229061180999999</v>
      </c>
      <c r="D27" s="813">
        <f>'6'!N47</f>
        <v>2.2360092129</v>
      </c>
      <c r="E27" s="813">
        <f>'6'!S47</f>
        <v>2.9260239226999998</v>
      </c>
      <c r="F27" s="813">
        <f>'6'!X47</f>
        <v>2.58</v>
      </c>
      <c r="G27" s="813">
        <f>'6'!AC47</f>
        <v>2.08</v>
      </c>
      <c r="H27" s="813">
        <f>'6'!AH47</f>
        <v>2.59</v>
      </c>
      <c r="I27" s="813">
        <f>'6'!AM47</f>
        <v>0.76132732839999995</v>
      </c>
      <c r="J27" s="813">
        <f>'6'!AR47</f>
        <v>1.94</v>
      </c>
      <c r="K27" s="813">
        <f>'6'!AW47</f>
        <v>2.36</v>
      </c>
      <c r="L27" s="813">
        <f>'6'!BB47</f>
        <v>1.08</v>
      </c>
      <c r="M27" s="813">
        <f>'6'!BG47</f>
        <v>2.36</v>
      </c>
      <c r="N27" s="813">
        <f>'6'!BL47</f>
        <v>2.8</v>
      </c>
      <c r="O27" s="813">
        <f>'6'!BQ47</f>
        <v>4.1900000000000004</v>
      </c>
    </row>
    <row r="28" spans="1:15">
      <c r="A28" s="794">
        <f t="shared" si="0"/>
        <v>2004</v>
      </c>
      <c r="B28" s="813">
        <f>'6'!D48</f>
        <v>2.6206612361000001</v>
      </c>
      <c r="C28" s="813">
        <f>'6'!I48</f>
        <v>3.0147482192999999</v>
      </c>
      <c r="D28" s="813">
        <f>'6'!N48</f>
        <v>2.1804172209999999</v>
      </c>
      <c r="E28" s="813">
        <f>'6'!S48</f>
        <v>2.9204745557999998</v>
      </c>
      <c r="F28" s="813">
        <f>'6'!X48</f>
        <v>2.5312865118999999</v>
      </c>
      <c r="G28" s="813">
        <f>'6'!AC48</f>
        <v>2.1624503289999999</v>
      </c>
      <c r="H28" s="813">
        <f>'6'!AH48</f>
        <v>2.5901539411000001</v>
      </c>
      <c r="I28" s="813">
        <f>'6'!AM48</f>
        <v>0.77519139989999997</v>
      </c>
      <c r="J28" s="813">
        <f>'6'!AR48</f>
        <v>1.9099878458999999</v>
      </c>
      <c r="K28" s="813">
        <f>'6'!AW48</f>
        <v>2.4053171774000002</v>
      </c>
      <c r="L28" s="813">
        <f>'6'!BB48</f>
        <v>1.1940011549</v>
      </c>
      <c r="M28" s="813">
        <f>'6'!BG48</f>
        <v>2.2356069046</v>
      </c>
      <c r="N28" s="813">
        <f>'6'!BL48</f>
        <v>2.7928088972</v>
      </c>
      <c r="O28" s="813">
        <f>'6'!BQ48</f>
        <v>4.1900000000000004</v>
      </c>
    </row>
    <row r="29" spans="1:15">
      <c r="A29" s="794">
        <f t="shared" si="0"/>
        <v>2005</v>
      </c>
      <c r="B29" s="813">
        <f>'6'!D49</f>
        <v>2.5692344677999999</v>
      </c>
      <c r="C29" s="813">
        <f>'6'!I49</f>
        <v>2.9447594071999998</v>
      </c>
      <c r="D29" s="813">
        <f>'6'!N49</f>
        <v>2.2102198190000002</v>
      </c>
      <c r="E29" s="813">
        <f>'6'!S49</f>
        <v>2.8249745475000001</v>
      </c>
      <c r="F29" s="813">
        <f>'6'!X49</f>
        <v>2.5510401021</v>
      </c>
      <c r="G29" s="813">
        <f>'6'!AC49</f>
        <v>2.4847419730000002</v>
      </c>
      <c r="H29" s="813">
        <f>'6'!AH49</f>
        <v>2.4458207052000001</v>
      </c>
      <c r="I29" s="813">
        <f>'6'!AM49</f>
        <v>0.80256565749999997</v>
      </c>
      <c r="J29" s="813">
        <f>'6'!AR49</f>
        <v>1.9549790476</v>
      </c>
      <c r="K29" s="813">
        <f>'6'!AW49</f>
        <v>2.3879093918000001</v>
      </c>
      <c r="L29" s="813">
        <f>'6'!BB49</f>
        <v>1.6785953516000001</v>
      </c>
      <c r="M29" s="813">
        <f>'6'!BG49</f>
        <v>2.2149444071</v>
      </c>
      <c r="N29" s="813">
        <f>'6'!BL49</f>
        <v>2.5739734746999998</v>
      </c>
      <c r="O29" s="813">
        <f>'6'!BQ49</f>
        <v>4.1900000000000004</v>
      </c>
    </row>
    <row r="30" spans="1:15">
      <c r="A30" s="794">
        <f t="shared" si="0"/>
        <v>2006</v>
      </c>
      <c r="B30" s="813">
        <f>'6'!D50</f>
        <v>2.4821382672999999</v>
      </c>
      <c r="C30" s="813">
        <f>'6'!I50</f>
        <v>2.7688575477000001</v>
      </c>
      <c r="D30" s="813">
        <f>'6'!N50</f>
        <v>2.2102198190000002</v>
      </c>
      <c r="E30" s="813">
        <f>'6'!S50</f>
        <v>2.6392167030000002</v>
      </c>
      <c r="F30" s="813">
        <f>'6'!X50</f>
        <v>2.5169629154000002</v>
      </c>
      <c r="G30" s="813">
        <f>'6'!AC50</f>
        <v>2.2068581278999999</v>
      </c>
      <c r="H30" s="813">
        <f>'6'!AH50</f>
        <v>2.3180492002999999</v>
      </c>
      <c r="I30" s="813">
        <f>'6'!AM50</f>
        <v>0.84039260689999995</v>
      </c>
      <c r="J30" s="813">
        <f>'6'!AR50</f>
        <v>1.9413803940000001</v>
      </c>
      <c r="K30" s="813">
        <f>'6'!AW50</f>
        <v>2.2739188183999999</v>
      </c>
      <c r="L30" s="813">
        <f>'6'!BB50</f>
        <v>2.8808045993000002</v>
      </c>
      <c r="M30" s="813">
        <f>'6'!BG50</f>
        <v>2.2350078547000001</v>
      </c>
      <c r="N30" s="813">
        <f>'6'!BL50</f>
        <v>2.4695956783000002</v>
      </c>
      <c r="O30" s="813">
        <f>'6'!BQ50</f>
        <v>4.1900000000000004</v>
      </c>
    </row>
    <row r="31" spans="1:15">
      <c r="A31" s="794">
        <f t="shared" si="0"/>
        <v>2007</v>
      </c>
      <c r="B31" s="813">
        <f>'6'!D51</f>
        <v>2.2760996205000001</v>
      </c>
      <c r="C31" s="813">
        <f>'6'!I51</f>
        <v>2.8317915268</v>
      </c>
      <c r="D31" s="813">
        <f>'6'!N51</f>
        <v>2.2102198190000002</v>
      </c>
      <c r="E31" s="813">
        <f>'6'!S51</f>
        <v>2.5774107337999999</v>
      </c>
      <c r="F31" s="813">
        <f>'6'!X51</f>
        <v>2.5004162161000001</v>
      </c>
      <c r="G31" s="813">
        <f>'6'!AC51</f>
        <v>2.1201042377000001</v>
      </c>
      <c r="H31" s="813">
        <f>'6'!AH51</f>
        <v>2.2740820519999998</v>
      </c>
      <c r="I31" s="813">
        <f>'6'!AM51</f>
        <v>0.85336848509999996</v>
      </c>
      <c r="J31" s="813">
        <f>'6'!AR51</f>
        <v>1.9523620128000001</v>
      </c>
      <c r="K31" s="813">
        <f>'6'!AW51</f>
        <v>2.1829830314000001</v>
      </c>
      <c r="L31" s="813">
        <f>'6'!BB51</f>
        <v>2.8016716388999998</v>
      </c>
      <c r="M31" s="813">
        <f>'6'!BG51</f>
        <v>2.2593782397000002</v>
      </c>
      <c r="N31" s="813">
        <f>'6'!BL51</f>
        <v>2.3652178819</v>
      </c>
      <c r="O31" s="813">
        <f>'6'!BQ51</f>
        <v>4.1900000000000004</v>
      </c>
    </row>
    <row r="32" spans="1:15">
      <c r="A32" s="794">
        <f t="shared" si="0"/>
        <v>2008</v>
      </c>
      <c r="B32" s="813">
        <f>'6'!D52</f>
        <v>2.1959165599000001</v>
      </c>
      <c r="C32" s="813">
        <f>'6'!I52</f>
        <v>2.8317915268</v>
      </c>
      <c r="D32" s="813">
        <f>'6'!N52</f>
        <v>2.2102198190000002</v>
      </c>
      <c r="E32" s="813">
        <f>'6'!S52</f>
        <v>2.6771617968000001</v>
      </c>
      <c r="F32" s="813">
        <f>'6'!X52</f>
        <v>2.5352886165999999</v>
      </c>
      <c r="G32" s="813">
        <f>'6'!AC52</f>
        <v>2.1201042377000001</v>
      </c>
      <c r="H32" s="813">
        <f>'6'!AH52</f>
        <v>2.3372200305000002</v>
      </c>
      <c r="I32" s="813">
        <f>'6'!AM52</f>
        <v>0.85336848509999996</v>
      </c>
      <c r="J32" s="813">
        <f>'6'!AR52</f>
        <v>1.9601603907</v>
      </c>
      <c r="K32" s="813">
        <f>'6'!AW52</f>
        <v>2.1303585211999998</v>
      </c>
      <c r="L32" s="813">
        <f>'6'!BB52</f>
        <v>2.4109199173999998</v>
      </c>
      <c r="M32" s="813">
        <f>'6'!BG52</f>
        <v>2.3186379247</v>
      </c>
      <c r="N32" s="813">
        <f>'6'!BL52</f>
        <v>2.3652178819</v>
      </c>
      <c r="O32" s="813">
        <f>'6'!BQ52</f>
        <v>4.1900000000000004</v>
      </c>
    </row>
    <row r="33" spans="1:15">
      <c r="A33" s="794">
        <f t="shared" si="0"/>
        <v>2009</v>
      </c>
      <c r="B33" s="813">
        <f>'6'!D53</f>
        <v>2.1959165599000001</v>
      </c>
      <c r="C33" s="813">
        <f>'6'!I53</f>
        <v>2.8317915268</v>
      </c>
      <c r="D33" s="813">
        <f>'6'!N53</f>
        <v>2.2102198190000002</v>
      </c>
      <c r="E33" s="813">
        <f>'6'!S53</f>
        <v>2.6771617968000001</v>
      </c>
      <c r="F33" s="813">
        <f>'6'!X53</f>
        <v>2.5352886165999999</v>
      </c>
      <c r="G33" s="813">
        <f>'6'!AC53</f>
        <v>2.1201042377000001</v>
      </c>
      <c r="H33" s="813">
        <f>'6'!AH53</f>
        <v>2.3372200305000002</v>
      </c>
      <c r="I33" s="813">
        <f>'6'!AM53</f>
        <v>0.85336848509999996</v>
      </c>
      <c r="J33" s="813">
        <f>'6'!AR53</f>
        <v>1.9601603907</v>
      </c>
      <c r="K33" s="813">
        <f>'6'!AW53</f>
        <v>2.1303585211999998</v>
      </c>
      <c r="L33" s="813">
        <f>'6'!BB53</f>
        <v>2.4109199173999998</v>
      </c>
      <c r="M33" s="813">
        <f>'6'!BG53</f>
        <v>2.3186379247</v>
      </c>
      <c r="N33" s="813">
        <f>'6'!BL53</f>
        <v>2.3652178819</v>
      </c>
      <c r="O33" s="813">
        <f>'6'!BQ53</f>
        <v>4.1900000000000004</v>
      </c>
    </row>
    <row r="34" spans="1:15">
      <c r="A34" s="794" t="s">
        <v>1053</v>
      </c>
    </row>
    <row r="35" spans="1:15">
      <c r="A35" s="794" t="s">
        <v>742</v>
      </c>
      <c r="B35" s="801">
        <f>B33-B4</f>
        <v>-0.47408344009999981</v>
      </c>
      <c r="C35" s="801">
        <f t="shared" ref="C35:O35" si="1">C33-C4</f>
        <v>1.3517915268</v>
      </c>
      <c r="D35" s="801">
        <f t="shared" si="1"/>
        <v>-0.56978018099999961</v>
      </c>
      <c r="E35" s="801">
        <f t="shared" si="1"/>
        <v>2.7161796800000193E-2</v>
      </c>
      <c r="F35" s="801">
        <f t="shared" si="1"/>
        <v>0.55528861659999995</v>
      </c>
      <c r="G35" s="801">
        <f t="shared" si="1"/>
        <v>0.62010423770000012</v>
      </c>
      <c r="H35" s="801">
        <f t="shared" si="1"/>
        <v>0.7772200305000001</v>
      </c>
      <c r="I35" s="801">
        <f t="shared" si="1"/>
        <v>0.6433684851</v>
      </c>
      <c r="J35" s="801">
        <f t="shared" si="1"/>
        <v>0.14016039069999997</v>
      </c>
      <c r="K35" s="801">
        <f t="shared" si="1"/>
        <v>0.51035852119999969</v>
      </c>
      <c r="L35" s="801">
        <f t="shared" si="1"/>
        <v>1.8409199173999999</v>
      </c>
      <c r="M35" s="801">
        <f t="shared" si="1"/>
        <v>-7.1362075300000161E-2</v>
      </c>
      <c r="N35" s="801">
        <f t="shared" si="1"/>
        <v>-0.40478211809999998</v>
      </c>
      <c r="O35" s="801">
        <f t="shared" si="1"/>
        <v>-1.0299999999999994</v>
      </c>
    </row>
    <row r="36" spans="1:15">
      <c r="A36" s="794" t="s">
        <v>1056</v>
      </c>
      <c r="B36" s="801">
        <f t="shared" ref="B36:O36" si="2">B14-B4</f>
        <v>-0.16999999999999993</v>
      </c>
      <c r="C36" s="801">
        <f t="shared" si="2"/>
        <v>0.56000000000000005</v>
      </c>
      <c r="D36" s="801">
        <f t="shared" si="2"/>
        <v>0.16000000000000014</v>
      </c>
      <c r="E36" s="801">
        <f t="shared" si="2"/>
        <v>2.0000000000000018E-2</v>
      </c>
      <c r="F36" s="801">
        <f t="shared" si="2"/>
        <v>0.64999999999999991</v>
      </c>
      <c r="G36" s="801">
        <f t="shared" si="2"/>
        <v>0.3600000000000001</v>
      </c>
      <c r="H36" s="801">
        <f t="shared" si="2"/>
        <v>0.31000000000000005</v>
      </c>
      <c r="I36" s="801">
        <f t="shared" si="2"/>
        <v>0.27</v>
      </c>
      <c r="J36" s="801">
        <f t="shared" si="2"/>
        <v>8.9999999999999858E-2</v>
      </c>
      <c r="K36" s="801">
        <f t="shared" si="2"/>
        <v>0.7799999999999998</v>
      </c>
      <c r="L36" s="801">
        <f t="shared" si="2"/>
        <v>1.7777777777777892E-2</v>
      </c>
      <c r="M36" s="801">
        <f t="shared" si="2"/>
        <v>-0.13000000000000034</v>
      </c>
      <c r="N36" s="801">
        <f t="shared" si="2"/>
        <v>0.10999999999999988</v>
      </c>
      <c r="O36" s="801">
        <f t="shared" si="2"/>
        <v>-0.51999999999999957</v>
      </c>
    </row>
    <row r="37" spans="1:15">
      <c r="A37" s="794" t="s">
        <v>1057</v>
      </c>
      <c r="B37" s="801">
        <f t="shared" ref="B37:O37" si="3">B24-B14</f>
        <v>0.10999999999999988</v>
      </c>
      <c r="C37" s="801">
        <f t="shared" si="3"/>
        <v>0.58999999999999986</v>
      </c>
      <c r="D37" s="801">
        <f t="shared" si="3"/>
        <v>-0.62000000000000011</v>
      </c>
      <c r="E37" s="801">
        <f t="shared" si="3"/>
        <v>2.0000000000000018E-2</v>
      </c>
      <c r="F37" s="801">
        <f t="shared" si="3"/>
        <v>6.0000000000000053E-2</v>
      </c>
      <c r="G37" s="801">
        <f t="shared" si="3"/>
        <v>6.999999999999984E-2</v>
      </c>
      <c r="H37" s="801">
        <f t="shared" si="3"/>
        <v>0.5</v>
      </c>
      <c r="I37" s="801">
        <f t="shared" si="3"/>
        <v>0.18000000000000005</v>
      </c>
      <c r="J37" s="801">
        <f t="shared" si="3"/>
        <v>0.27000000000000024</v>
      </c>
      <c r="K37" s="801">
        <f t="shared" si="3"/>
        <v>-0.1599999999999997</v>
      </c>
      <c r="L37" s="801">
        <f t="shared" si="3"/>
        <v>0.38222222222222213</v>
      </c>
      <c r="M37" s="801">
        <f t="shared" si="3"/>
        <v>0.16000000000000014</v>
      </c>
      <c r="N37" s="801">
        <f t="shared" si="3"/>
        <v>-0.25999999999999979</v>
      </c>
      <c r="O37" s="801">
        <f t="shared" si="3"/>
        <v>-0.50999999999999979</v>
      </c>
    </row>
    <row r="38" spans="1:15">
      <c r="A38" s="794" t="s">
        <v>1058</v>
      </c>
      <c r="B38" s="801">
        <f t="shared" ref="B38:O38" si="4">B33-B24</f>
        <v>-0.41408344009999976</v>
      </c>
      <c r="C38" s="801">
        <f t="shared" si="4"/>
        <v>0.20179152680000012</v>
      </c>
      <c r="D38" s="801">
        <f t="shared" si="4"/>
        <v>-0.10978018099999964</v>
      </c>
      <c r="E38" s="801">
        <f t="shared" si="4"/>
        <v>-1.2838203199999842E-2</v>
      </c>
      <c r="F38" s="801">
        <f t="shared" si="4"/>
        <v>-0.15471138340000001</v>
      </c>
      <c r="G38" s="801">
        <f t="shared" si="4"/>
        <v>0.19010423770000018</v>
      </c>
      <c r="H38" s="801">
        <f t="shared" si="4"/>
        <v>-3.277996949999995E-2</v>
      </c>
      <c r="I38" s="801">
        <f t="shared" si="4"/>
        <v>0.19336848509999993</v>
      </c>
      <c r="J38" s="801">
        <f t="shared" si="4"/>
        <v>-0.21983960930000013</v>
      </c>
      <c r="K38" s="801">
        <f t="shared" si="4"/>
        <v>-0.10964147880000041</v>
      </c>
      <c r="L38" s="801">
        <f t="shared" si="4"/>
        <v>1.4409199173999998</v>
      </c>
      <c r="M38" s="801">
        <f t="shared" si="4"/>
        <v>-0.10136207529999997</v>
      </c>
      <c r="N38" s="801">
        <f t="shared" si="4"/>
        <v>-0.25478211810000007</v>
      </c>
      <c r="O38" s="801">
        <f t="shared" si="4"/>
        <v>0</v>
      </c>
    </row>
    <row r="39" spans="1:15">
      <c r="A39" s="794" t="s">
        <v>1054</v>
      </c>
    </row>
    <row r="40" spans="1:15">
      <c r="A40" s="794" t="s">
        <v>742</v>
      </c>
      <c r="B40" s="800">
        <f>100*(B33-B4)/B4</f>
        <v>-17.755934086142314</v>
      </c>
      <c r="C40" s="800">
        <f t="shared" ref="C40:O40" si="5">100*(C33-C4)/C4</f>
        <v>91.337265324324335</v>
      </c>
      <c r="D40" s="800">
        <f t="shared" si="5"/>
        <v>-20.495689964028763</v>
      </c>
      <c r="E40" s="800">
        <f t="shared" si="5"/>
        <v>1.0249734641509507</v>
      </c>
      <c r="F40" s="800">
        <f t="shared" si="5"/>
        <v>28.044879626262624</v>
      </c>
      <c r="G40" s="800">
        <f t="shared" si="5"/>
        <v>41.340282513333342</v>
      </c>
      <c r="H40" s="800">
        <f t="shared" si="5"/>
        <v>49.821796826923084</v>
      </c>
      <c r="I40" s="800">
        <f t="shared" si="5"/>
        <v>306.3659452857143</v>
      </c>
      <c r="J40" s="800">
        <f>100*(J33-J4)/J4</f>
        <v>7.7011203681318667</v>
      </c>
      <c r="K40" s="800">
        <f t="shared" si="5"/>
        <v>31.503612419753068</v>
      </c>
      <c r="L40" s="800">
        <f t="shared" si="5"/>
        <v>322.96840656140353</v>
      </c>
      <c r="M40" s="800">
        <f t="shared" si="5"/>
        <v>-2.9858608912133957</v>
      </c>
      <c r="N40" s="800">
        <f t="shared" si="5"/>
        <v>-14.613072855595666</v>
      </c>
      <c r="O40" s="800">
        <f t="shared" si="5"/>
        <v>-19.731800766283516</v>
      </c>
    </row>
    <row r="41" spans="1:15">
      <c r="A41" s="794" t="s">
        <v>1056</v>
      </c>
      <c r="B41" s="800">
        <f t="shared" ref="B41:O41" si="6">100*(B14-B4)/B4</f>
        <v>-6.3670411985018704</v>
      </c>
      <c r="C41" s="800">
        <f t="shared" si="6"/>
        <v>37.837837837837846</v>
      </c>
      <c r="D41" s="800">
        <f t="shared" si="6"/>
        <v>5.7553956834532425</v>
      </c>
      <c r="E41" s="800">
        <f t="shared" si="6"/>
        <v>0.75471698113207619</v>
      </c>
      <c r="F41" s="800">
        <f t="shared" si="6"/>
        <v>32.828282828282823</v>
      </c>
      <c r="G41" s="800">
        <f t="shared" si="6"/>
        <v>24.000000000000004</v>
      </c>
      <c r="H41" s="800">
        <f t="shared" si="6"/>
        <v>19.871794871794876</v>
      </c>
      <c r="I41" s="800">
        <f t="shared" si="6"/>
        <v>128.57142857142858</v>
      </c>
      <c r="J41" s="800">
        <f t="shared" si="6"/>
        <v>4.9450549450549373</v>
      </c>
      <c r="K41" s="800">
        <f t="shared" si="6"/>
        <v>48.148148148148138</v>
      </c>
      <c r="L41" s="800">
        <f t="shared" si="6"/>
        <v>3.1189083820662971</v>
      </c>
      <c r="M41" s="800">
        <f t="shared" si="6"/>
        <v>-5.4393305439330684</v>
      </c>
      <c r="N41" s="800">
        <f t="shared" si="6"/>
        <v>3.9711191335740028</v>
      </c>
      <c r="O41" s="800">
        <f t="shared" si="6"/>
        <v>-9.961685823754781</v>
      </c>
    </row>
    <row r="42" spans="1:15">
      <c r="A42" s="794" t="s">
        <v>1057</v>
      </c>
      <c r="B42" s="800">
        <f t="shared" ref="B42:O42" si="7">100*(B24-B14)/B14</f>
        <v>4.399999999999995</v>
      </c>
      <c r="C42" s="800">
        <f t="shared" si="7"/>
        <v>28.921568627450974</v>
      </c>
      <c r="D42" s="800">
        <f t="shared" si="7"/>
        <v>-21.088435374149665</v>
      </c>
      <c r="E42" s="800">
        <f t="shared" si="7"/>
        <v>0.74906367041198574</v>
      </c>
      <c r="F42" s="800">
        <f t="shared" si="7"/>
        <v>2.2813688212927778</v>
      </c>
      <c r="G42" s="800">
        <f t="shared" si="7"/>
        <v>3.7634408602150451</v>
      </c>
      <c r="H42" s="800">
        <f t="shared" si="7"/>
        <v>26.737967914438499</v>
      </c>
      <c r="I42" s="800">
        <f t="shared" si="7"/>
        <v>37.500000000000007</v>
      </c>
      <c r="J42" s="800">
        <f t="shared" si="7"/>
        <v>14.136125654450275</v>
      </c>
      <c r="K42" s="800">
        <f t="shared" si="7"/>
        <v>-6.6666666666666545</v>
      </c>
      <c r="L42" s="800">
        <f t="shared" si="7"/>
        <v>65.028355387523604</v>
      </c>
      <c r="M42" s="800">
        <f t="shared" si="7"/>
        <v>7.0796460176991216</v>
      </c>
      <c r="N42" s="800">
        <f t="shared" si="7"/>
        <v>-9.0277777777777715</v>
      </c>
      <c r="O42" s="800">
        <f t="shared" si="7"/>
        <v>-10.851063829787229</v>
      </c>
    </row>
    <row r="43" spans="1:15">
      <c r="A43" s="794" t="s">
        <v>1058</v>
      </c>
      <c r="B43" s="800">
        <f t="shared" ref="B43:O43" si="8">100*(B33-B24)/B24</f>
        <v>-15.865265904214553</v>
      </c>
      <c r="C43" s="800">
        <f t="shared" si="8"/>
        <v>7.6726816273764307</v>
      </c>
      <c r="D43" s="800">
        <f t="shared" si="8"/>
        <v>-4.731904353448261</v>
      </c>
      <c r="E43" s="800">
        <f t="shared" si="8"/>
        <v>-0.47725662453531015</v>
      </c>
      <c r="F43" s="800">
        <f t="shared" si="8"/>
        <v>-5.7513525427509302</v>
      </c>
      <c r="G43" s="800">
        <f t="shared" si="8"/>
        <v>9.8499605025906831</v>
      </c>
      <c r="H43" s="800">
        <f t="shared" si="8"/>
        <v>-1.3831210759493648</v>
      </c>
      <c r="I43" s="800">
        <f t="shared" si="8"/>
        <v>29.298255318181806</v>
      </c>
      <c r="J43" s="800">
        <f t="shared" si="8"/>
        <v>-10.084385747706428</v>
      </c>
      <c r="K43" s="800">
        <f t="shared" si="8"/>
        <v>-4.8947088750000178</v>
      </c>
      <c r="L43" s="800">
        <f t="shared" si="8"/>
        <v>148.54844509278348</v>
      </c>
      <c r="M43" s="800">
        <f t="shared" si="8"/>
        <v>-4.1885155082644614</v>
      </c>
      <c r="N43" s="800">
        <f t="shared" si="8"/>
        <v>-9.7245083244274824</v>
      </c>
      <c r="O43" s="800">
        <f t="shared" si="8"/>
        <v>0</v>
      </c>
    </row>
    <row r="44" spans="1:15">
      <c r="A44" s="794" t="s">
        <v>1055</v>
      </c>
    </row>
    <row r="45" spans="1:15">
      <c r="A45" s="794" t="s">
        <v>742</v>
      </c>
      <c r="B45" s="801">
        <f>100*(POWER(B33/B4, 1/29)-1)</f>
        <v>-0.67179860623025611</v>
      </c>
      <c r="C45" s="801">
        <f t="shared" ref="C45:O45" si="9">100*(POWER(C33/C4, 1/29)-1)</f>
        <v>2.2626932312688197</v>
      </c>
      <c r="D45" s="801">
        <f t="shared" si="9"/>
        <v>-0.78777360698822907</v>
      </c>
      <c r="E45" s="801">
        <f t="shared" si="9"/>
        <v>3.5170191228406367E-2</v>
      </c>
      <c r="F45" s="801">
        <f t="shared" si="9"/>
        <v>0.85609418310745866</v>
      </c>
      <c r="G45" s="801">
        <f t="shared" si="9"/>
        <v>1.2002498351928459</v>
      </c>
      <c r="H45" s="801">
        <f t="shared" si="9"/>
        <v>1.403818763727549</v>
      </c>
      <c r="I45" s="801">
        <f t="shared" si="9"/>
        <v>4.953553749092876</v>
      </c>
      <c r="J45" s="801">
        <f t="shared" si="9"/>
        <v>0.25615441553872298</v>
      </c>
      <c r="K45" s="801">
        <f t="shared" si="9"/>
        <v>0.9488322302888097</v>
      </c>
      <c r="L45" s="801">
        <f t="shared" si="9"/>
        <v>5.0985744055043858</v>
      </c>
      <c r="M45" s="801">
        <f t="shared" si="9"/>
        <v>-0.10447453937822981</v>
      </c>
      <c r="N45" s="801">
        <f t="shared" si="9"/>
        <v>-0.54326781265726654</v>
      </c>
      <c r="O45" s="801">
        <f t="shared" si="9"/>
        <v>-0.75505457712919943</v>
      </c>
    </row>
    <row r="46" spans="1:15">
      <c r="A46" s="794" t="s">
        <v>1056</v>
      </c>
      <c r="B46" s="801">
        <f t="shared" ref="B46:O46" si="10">100*(POWER(B14/B4, 1/10)-1)</f>
        <v>-0.65571812970122156</v>
      </c>
      <c r="C46" s="801">
        <f t="shared" si="10"/>
        <v>3.2611233246252924</v>
      </c>
      <c r="D46" s="801">
        <f t="shared" si="10"/>
        <v>0.56115514648469311</v>
      </c>
      <c r="E46" s="801">
        <f t="shared" si="10"/>
        <v>7.5216597646399208E-2</v>
      </c>
      <c r="F46" s="801">
        <f t="shared" si="10"/>
        <v>2.879549967558459</v>
      </c>
      <c r="G46" s="801">
        <f t="shared" si="10"/>
        <v>2.174417042143828</v>
      </c>
      <c r="H46" s="801">
        <f t="shared" si="10"/>
        <v>1.8290520450146008</v>
      </c>
      <c r="I46" s="801">
        <f t="shared" si="10"/>
        <v>8.6180981564665249</v>
      </c>
      <c r="J46" s="801">
        <f t="shared" si="10"/>
        <v>0.48383412520349722</v>
      </c>
      <c r="K46" s="801">
        <f t="shared" si="10"/>
        <v>4.0086891113623624</v>
      </c>
      <c r="L46" s="801">
        <f t="shared" si="10"/>
        <v>0.30759798157087292</v>
      </c>
      <c r="M46" s="801">
        <f t="shared" si="10"/>
        <v>-0.5577244367633738</v>
      </c>
      <c r="N46" s="801">
        <f t="shared" si="10"/>
        <v>0.39018900237461906</v>
      </c>
      <c r="O46" s="801">
        <f t="shared" si="10"/>
        <v>-1.0438624733495105</v>
      </c>
    </row>
    <row r="47" spans="1:15">
      <c r="A47" s="794" t="s">
        <v>1057</v>
      </c>
      <c r="B47" s="801">
        <f t="shared" ref="B47:O47" si="11">100*(POWER(B24/B14, 1/10)-1)</f>
        <v>0.4315232864784857</v>
      </c>
      <c r="C47" s="801">
        <f t="shared" si="11"/>
        <v>2.5728820012814513</v>
      </c>
      <c r="D47" s="801">
        <f t="shared" si="11"/>
        <v>-2.340596916864135</v>
      </c>
      <c r="E47" s="801">
        <f t="shared" si="11"/>
        <v>7.4655065047979363E-2</v>
      </c>
      <c r="F47" s="801">
        <f t="shared" si="11"/>
        <v>0.22582808260913634</v>
      </c>
      <c r="G47" s="801">
        <f t="shared" si="11"/>
        <v>0.37011840470710933</v>
      </c>
      <c r="H47" s="801">
        <f t="shared" si="11"/>
        <v>2.39781130641048</v>
      </c>
      <c r="I47" s="801">
        <f t="shared" si="11"/>
        <v>3.2357862679155636</v>
      </c>
      <c r="J47" s="801">
        <f t="shared" si="11"/>
        <v>1.330996281671637</v>
      </c>
      <c r="K47" s="801">
        <f t="shared" si="11"/>
        <v>-0.68755417073701475</v>
      </c>
      <c r="L47" s="801">
        <f t="shared" si="11"/>
        <v>5.1370669497976973</v>
      </c>
      <c r="M47" s="801">
        <f t="shared" si="11"/>
        <v>0.68637207869726158</v>
      </c>
      <c r="N47" s="801">
        <f t="shared" si="11"/>
        <v>-0.94169775591880223</v>
      </c>
      <c r="O47" s="801">
        <f t="shared" si="11"/>
        <v>-1.1420463184324658</v>
      </c>
    </row>
    <row r="48" spans="1:15">
      <c r="A48" s="794" t="s">
        <v>1058</v>
      </c>
      <c r="B48" s="801">
        <f t="shared" ref="B48:O48" si="12">100*(POWER(B33/B24, 1/9)-1)</f>
        <v>-1.9011479819455612</v>
      </c>
      <c r="C48" s="801">
        <f t="shared" si="12"/>
        <v>0.82477953598298903</v>
      </c>
      <c r="D48" s="801">
        <f t="shared" si="12"/>
        <v>-0.53716551726300521</v>
      </c>
      <c r="E48" s="801">
        <f t="shared" si="12"/>
        <v>-5.3141333937301027E-2</v>
      </c>
      <c r="F48" s="801">
        <f t="shared" si="12"/>
        <v>-0.65599125838073924</v>
      </c>
      <c r="G48" s="801">
        <f t="shared" si="12"/>
        <v>1.0493031226532779</v>
      </c>
      <c r="H48" s="801">
        <f t="shared" si="12"/>
        <v>-0.15463313277634949</v>
      </c>
      <c r="I48" s="801">
        <f t="shared" si="12"/>
        <v>2.8961641280933037</v>
      </c>
      <c r="J48" s="801">
        <f t="shared" si="12"/>
        <v>-1.1741477258876865</v>
      </c>
      <c r="K48" s="801">
        <f t="shared" si="12"/>
        <v>-0.55606576007374287</v>
      </c>
      <c r="L48" s="801">
        <f t="shared" si="12"/>
        <v>10.645705216377133</v>
      </c>
      <c r="M48" s="801">
        <f t="shared" si="12"/>
        <v>-0.47428976947115897</v>
      </c>
      <c r="N48" s="801">
        <f t="shared" si="12"/>
        <v>-1.1302768543743458</v>
      </c>
      <c r="O48" s="801">
        <f t="shared" si="12"/>
        <v>0</v>
      </c>
    </row>
    <row r="50" spans="1:1">
      <c r="A50" s="794" t="s">
        <v>1125</v>
      </c>
    </row>
  </sheetData>
  <pageMargins left="0.7" right="0.7" top="0.75" bottom="0.75" header="0.3" footer="0.3"/>
</worksheet>
</file>

<file path=xl/worksheets/sheet193.xml><?xml version="1.0" encoding="utf-8"?>
<worksheet xmlns="http://schemas.openxmlformats.org/spreadsheetml/2006/main" xmlns:r="http://schemas.openxmlformats.org/officeDocument/2006/relationships">
  <dimension ref="A1:O50"/>
  <sheetViews>
    <sheetView workbookViewId="0">
      <selection activeCell="R37" sqref="R37"/>
    </sheetView>
  </sheetViews>
  <sheetFormatPr defaultRowHeight="9"/>
  <cols>
    <col min="1" max="16384" width="9.140625" style="794"/>
  </cols>
  <sheetData>
    <row r="1" spans="1:15">
      <c r="A1" s="794" t="s">
        <v>1100</v>
      </c>
    </row>
    <row r="3" spans="1:15">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812">
        <f>'6'!B24</f>
        <v>43.551030000000004</v>
      </c>
      <c r="C4" s="812">
        <f>'6'!G24</f>
        <v>18.508289999999999</v>
      </c>
      <c r="D4" s="812">
        <f>'6'!L24</f>
        <v>44.697629999999997</v>
      </c>
      <c r="E4" s="812">
        <f>'6'!Q24</f>
        <v>6.9456100000000003</v>
      </c>
      <c r="F4" s="812">
        <f>'6'!V24</f>
        <v>5.9579399999999998</v>
      </c>
      <c r="G4" s="812">
        <f>'6'!AA24</f>
        <v>32.77778</v>
      </c>
      <c r="H4" s="812">
        <f>'6'!AF24</f>
        <v>5.7340499999999999</v>
      </c>
      <c r="I4" s="812">
        <f>'6'!AK24</f>
        <v>17.572950000000002</v>
      </c>
      <c r="J4" s="812">
        <f>'6'!AP24</f>
        <v>7.1770799999999992</v>
      </c>
      <c r="K4" s="812">
        <f>'6'!AU24</f>
        <v>17.021905136389041</v>
      </c>
      <c r="L4" s="812">
        <f>'6'!AZ24</f>
        <v>19.340219999999999</v>
      </c>
      <c r="M4" s="812">
        <f>'6'!BE24</f>
        <v>8.2117054940115537</v>
      </c>
      <c r="N4" s="812">
        <f>'6'!BJ24</f>
        <v>22.659733795336891</v>
      </c>
      <c r="O4" s="812">
        <f>'6'!BO24</f>
        <v>47.234553895416838</v>
      </c>
    </row>
    <row r="5" spans="1:15">
      <c r="A5" s="794">
        <f>A4+1</f>
        <v>1981</v>
      </c>
      <c r="B5" s="812">
        <f>'6'!B25</f>
        <v>43.551030000000004</v>
      </c>
      <c r="C5" s="812">
        <f>'6'!G25</f>
        <v>18.508289999999999</v>
      </c>
      <c r="D5" s="812">
        <f>'6'!L25</f>
        <v>44.697629999999997</v>
      </c>
      <c r="E5" s="812">
        <f>'6'!Q25</f>
        <v>6.9456100000000003</v>
      </c>
      <c r="F5" s="812">
        <f>'6'!V25</f>
        <v>5.9579399999999998</v>
      </c>
      <c r="G5" s="812">
        <f>'6'!AA25</f>
        <v>32.77778</v>
      </c>
      <c r="H5" s="812">
        <f>'6'!AF25</f>
        <v>5.7340499999999999</v>
      </c>
      <c r="I5" s="812">
        <f>'6'!AK25</f>
        <v>17.572950000000002</v>
      </c>
      <c r="J5" s="812">
        <f>'6'!AP25</f>
        <v>7.1770799999999992</v>
      </c>
      <c r="K5" s="812">
        <f>'6'!AU25</f>
        <v>17.581149451151372</v>
      </c>
      <c r="L5" s="812">
        <f>'6'!AZ25</f>
        <v>19.632243507327821</v>
      </c>
      <c r="M5" s="812">
        <f>'6'!BE25</f>
        <v>9.610710000000001</v>
      </c>
      <c r="N5" s="812">
        <f>'6'!BJ25</f>
        <v>22.116500670241429</v>
      </c>
      <c r="O5" s="812">
        <f>'6'!BO25</f>
        <v>48.661119461542761</v>
      </c>
    </row>
    <row r="6" spans="1:15">
      <c r="A6" s="794">
        <f t="shared" ref="A6:A33" si="0">A5+1</f>
        <v>1982</v>
      </c>
      <c r="B6" s="812">
        <f>'6'!B26</f>
        <v>46.592154381097558</v>
      </c>
      <c r="C6" s="812">
        <f>'6'!G26</f>
        <v>18.508289999999999</v>
      </c>
      <c r="D6" s="812">
        <f>'6'!L26</f>
        <v>44.299141666666664</v>
      </c>
      <c r="E6" s="812">
        <f>'6'!Q26</f>
        <v>6.9456100000000003</v>
      </c>
      <c r="F6" s="812">
        <f>'6'!V26</f>
        <v>5.9579399999999998</v>
      </c>
      <c r="G6" s="812">
        <f>'6'!AA26</f>
        <v>31.929732288386667</v>
      </c>
      <c r="H6" s="812">
        <f>'6'!AF26</f>
        <v>12.075445144403579</v>
      </c>
      <c r="I6" s="812">
        <f>'6'!AK26</f>
        <v>17.572950000000002</v>
      </c>
      <c r="J6" s="812">
        <f>'6'!AP26</f>
        <v>7.1770799999999992</v>
      </c>
      <c r="K6" s="812">
        <f>'6'!AU26</f>
        <v>18.158767396896138</v>
      </c>
      <c r="L6" s="812">
        <f>'6'!AZ26</f>
        <v>19.928676361024614</v>
      </c>
      <c r="M6" s="812">
        <f>'6'!BE26</f>
        <v>8.7983626018756258</v>
      </c>
      <c r="N6" s="812">
        <f>'6'!BJ26</f>
        <v>21.586290744397395</v>
      </c>
      <c r="O6" s="812">
        <f>'6'!BO26</f>
        <v>50.130769785470399</v>
      </c>
    </row>
    <row r="7" spans="1:15">
      <c r="A7" s="794">
        <f t="shared" si="0"/>
        <v>1983</v>
      </c>
      <c r="B7" s="812">
        <f>'6'!B27</f>
        <v>49.84563740219297</v>
      </c>
      <c r="C7" s="812">
        <f>'6'!G27</f>
        <v>18.508289999999999</v>
      </c>
      <c r="D7" s="812">
        <f>'6'!L27</f>
        <v>43.900653333333331</v>
      </c>
      <c r="E7" s="812">
        <f>'6'!Q27</f>
        <v>6.9456100000000003</v>
      </c>
      <c r="F7" s="812">
        <f>'6'!V27</f>
        <v>5.9579399999999998</v>
      </c>
      <c r="G7" s="812">
        <f>'6'!AA27</f>
        <v>31.103625810169024</v>
      </c>
      <c r="H7" s="812">
        <f>'6'!AF27</f>
        <v>25.42991</v>
      </c>
      <c r="I7" s="812">
        <f>'6'!AK27</f>
        <v>17.572950000000002</v>
      </c>
      <c r="J7" s="812">
        <f>'6'!AP27</f>
        <v>7.1770799999999992</v>
      </c>
      <c r="K7" s="812">
        <f>'6'!AU27</f>
        <v>18.755362628066603</v>
      </c>
      <c r="L7" s="812">
        <f>'6'!AZ27</f>
        <v>20.229585139070959</v>
      </c>
      <c r="M7" s="812">
        <f>'6'!BE27</f>
        <v>8.0546790480707067</v>
      </c>
      <c r="N7" s="812">
        <f>'6'!BJ27</f>
        <v>21.068791806139284</v>
      </c>
      <c r="O7" s="812">
        <f>'6'!BO27</f>
        <v>51.644806101716355</v>
      </c>
    </row>
    <row r="8" spans="1:15">
      <c r="A8" s="794">
        <f t="shared" si="0"/>
        <v>1984</v>
      </c>
      <c r="B8" s="812">
        <f>'6'!B28</f>
        <v>53.326307852355853</v>
      </c>
      <c r="C8" s="812">
        <f>'6'!G28</f>
        <v>18.508289999999999</v>
      </c>
      <c r="D8" s="812">
        <f>'6'!L28</f>
        <v>43.502164999999998</v>
      </c>
      <c r="E8" s="812">
        <f>'6'!Q28</f>
        <v>6.9456100000000003</v>
      </c>
      <c r="F8" s="812">
        <f>'6'!V28</f>
        <v>5.9579399999999998</v>
      </c>
      <c r="G8" s="812">
        <f>'6'!AA28</f>
        <v>30.298892887707794</v>
      </c>
      <c r="H8" s="812">
        <f>'6'!AF28</f>
        <v>44.559359999999998</v>
      </c>
      <c r="I8" s="812">
        <f>'6'!AK28</f>
        <v>17.572950000000002</v>
      </c>
      <c r="J8" s="812">
        <f>'6'!AP28</f>
        <v>7.7671734926747922</v>
      </c>
      <c r="K8" s="812">
        <f>'6'!AU28</f>
        <v>19.371558631804714</v>
      </c>
      <c r="L8" s="812">
        <f>'6'!AZ28</f>
        <v>20.535037424727395</v>
      </c>
      <c r="M8" s="812">
        <f>'6'!BE28</f>
        <v>7.373855511887931</v>
      </c>
      <c r="N8" s="812">
        <f>'6'!BJ28</f>
        <v>20.563699128607919</v>
      </c>
      <c r="O8" s="812">
        <f>'6'!BO28</f>
        <v>53.204568944339648</v>
      </c>
    </row>
    <row r="9" spans="1:15">
      <c r="A9" s="794">
        <f t="shared" si="0"/>
        <v>1985</v>
      </c>
      <c r="B9" s="812">
        <f>'6'!B29</f>
        <v>57.050029999999992</v>
      </c>
      <c r="C9" s="812">
        <f>'6'!G29</f>
        <v>18.508289999999999</v>
      </c>
      <c r="D9" s="812">
        <f>'6'!L29</f>
        <v>43.103676666666665</v>
      </c>
      <c r="E9" s="812">
        <f>'6'!Q29</f>
        <v>6.9456100000000003</v>
      </c>
      <c r="F9" s="812">
        <f>'6'!V29</f>
        <v>5.9579399999999998</v>
      </c>
      <c r="G9" s="812">
        <f>'6'!AA29</f>
        <v>29.514980530683061</v>
      </c>
      <c r="H9" s="812">
        <f>'6'!AF29</f>
        <v>38.490942772195332</v>
      </c>
      <c r="I9" s="812">
        <f>'6'!AK29</f>
        <v>17.572950000000002</v>
      </c>
      <c r="J9" s="812">
        <f>'6'!AP29</f>
        <v>8.405783976953014</v>
      </c>
      <c r="K9" s="812">
        <f>'6'!AU29</f>
        <v>20.007999379542316</v>
      </c>
      <c r="L9" s="812">
        <f>'6'!AZ29</f>
        <v>20.845101821713417</v>
      </c>
      <c r="M9" s="812">
        <f>'6'!BE29</f>
        <v>6.7505787363711125</v>
      </c>
      <c r="N9" s="812">
        <f>'6'!BJ29</f>
        <v>20.07071529031343</v>
      </c>
      <c r="O9" s="812">
        <f>'6'!BO29</f>
        <v>54.811439333856171</v>
      </c>
    </row>
    <row r="10" spans="1:15">
      <c r="A10" s="794">
        <f t="shared" si="0"/>
        <v>1986</v>
      </c>
      <c r="B10" s="812">
        <f>'6'!B30</f>
        <v>55.218760357250915</v>
      </c>
      <c r="C10" s="812">
        <f>'6'!G30</f>
        <v>13.089944392085487</v>
      </c>
      <c r="D10" s="812">
        <f>'6'!L30</f>
        <v>42.705188333333332</v>
      </c>
      <c r="E10" s="812">
        <f>'6'!Q30</f>
        <v>6.9456100000000003</v>
      </c>
      <c r="F10" s="812">
        <f>'6'!V30</f>
        <v>5.9579399999999998</v>
      </c>
      <c r="G10" s="812">
        <f>'6'!AA30</f>
        <v>28.751350056094548</v>
      </c>
      <c r="H10" s="812">
        <f>'6'!AF30</f>
        <v>33.248966670356488</v>
      </c>
      <c r="I10" s="812">
        <f>'6'!AK30</f>
        <v>17.572950000000002</v>
      </c>
      <c r="J10" s="812">
        <f>'6'!AP30</f>
        <v>9.0969004791558614</v>
      </c>
      <c r="K10" s="812">
        <f>'6'!AU30</f>
        <v>20.66535</v>
      </c>
      <c r="L10" s="812">
        <f>'6'!AZ30</f>
        <v>21.159847969615683</v>
      </c>
      <c r="M10" s="812">
        <f>'6'!BE30</f>
        <v>6.1799845687888206</v>
      </c>
      <c r="N10" s="812">
        <f>'6'!BJ30</f>
        <v>19.589549999999999</v>
      </c>
      <c r="O10" s="812">
        <f>'6'!BO30</f>
        <v>56.466839999999998</v>
      </c>
    </row>
    <row r="11" spans="1:15">
      <c r="A11" s="794">
        <f t="shared" si="0"/>
        <v>1987</v>
      </c>
      <c r="B11" s="812">
        <f>'6'!B31</f>
        <v>53.446273304177147</v>
      </c>
      <c r="C11" s="812">
        <f>'6'!G31</f>
        <v>9.2578322572150267</v>
      </c>
      <c r="D11" s="812">
        <f>'6'!L31</f>
        <v>42.306699999999999</v>
      </c>
      <c r="E11" s="812">
        <f>'6'!Q31</f>
        <v>6.9456100000000003</v>
      </c>
      <c r="F11" s="812">
        <f>'6'!V31</f>
        <v>5.9579399999999998</v>
      </c>
      <c r="G11" s="812">
        <f>'6'!AA31</f>
        <v>28.007476718093475</v>
      </c>
      <c r="H11" s="812">
        <f>'6'!AF31</f>
        <v>28.720880940465069</v>
      </c>
      <c r="I11" s="812">
        <f>'6'!AK31</f>
        <v>24.929119999999998</v>
      </c>
      <c r="J11" s="812">
        <f>'6'!AP31</f>
        <v>9.8448400000000014</v>
      </c>
      <c r="K11" s="812">
        <f>'6'!AU31</f>
        <v>20.534263473279534</v>
      </c>
      <c r="L11" s="812">
        <f>'6'!AZ31</f>
        <v>21.479346559528864</v>
      </c>
      <c r="M11" s="812">
        <f>'6'!BE31</f>
        <v>5.6576199999999996</v>
      </c>
      <c r="N11" s="812">
        <f>'6'!BJ31</f>
        <v>22.736410243764929</v>
      </c>
      <c r="O11" s="812">
        <f>'6'!BO31</f>
        <v>55.458066968293224</v>
      </c>
    </row>
    <row r="12" spans="1:15">
      <c r="A12" s="794">
        <f t="shared" si="0"/>
        <v>1988</v>
      </c>
      <c r="B12" s="812">
        <f>'6'!B32</f>
        <v>51.730681957073386</v>
      </c>
      <c r="C12" s="812">
        <f>'6'!G32</f>
        <v>6.54758</v>
      </c>
      <c r="D12" s="812">
        <f>'6'!L32</f>
        <v>43.31868003329275</v>
      </c>
      <c r="E12" s="812">
        <f>'6'!Q32</f>
        <v>7.8014266501267695</v>
      </c>
      <c r="F12" s="812">
        <f>'6'!V32</f>
        <v>5.935546564543281</v>
      </c>
      <c r="G12" s="812">
        <f>'6'!AA32</f>
        <v>27.28284934739165</v>
      </c>
      <c r="H12" s="812">
        <f>'6'!AF32</f>
        <v>24.809462807510624</v>
      </c>
      <c r="I12" s="812">
        <f>'6'!AK32</f>
        <v>17.749352393233956</v>
      </c>
      <c r="J12" s="812">
        <f>'6'!AP32</f>
        <v>13.017462389603841</v>
      </c>
      <c r="K12" s="812">
        <f>'6'!AU32</f>
        <v>20.404008467800551</v>
      </c>
      <c r="L12" s="812">
        <f>'6'!AZ32</f>
        <v>21.803669349932665</v>
      </c>
      <c r="M12" s="812">
        <f>'6'!BE32</f>
        <v>5.5603910886263828</v>
      </c>
      <c r="N12" s="812">
        <f>'6'!BJ32</f>
        <v>26.388781302928287</v>
      </c>
      <c r="O12" s="812">
        <f>'6'!BO32</f>
        <v>54.467315540584458</v>
      </c>
    </row>
    <row r="13" spans="1:15">
      <c r="A13" s="794">
        <f t="shared" si="0"/>
        <v>1989</v>
      </c>
      <c r="B13" s="812">
        <f>'6'!B33</f>
        <v>50.070159999999994</v>
      </c>
      <c r="C13" s="812">
        <f>'6'!G33</f>
        <v>7.1289431216935908</v>
      </c>
      <c r="D13" s="812">
        <f>'6'!L33</f>
        <v>44.354866719143679</v>
      </c>
      <c r="E13" s="812">
        <f>'6'!Q33</f>
        <v>8.7626943893060787</v>
      </c>
      <c r="F13" s="812">
        <f>'6'!V33</f>
        <v>5.9132372967605491</v>
      </c>
      <c r="G13" s="812">
        <f>'6'!AA33</f>
        <v>26.576969999999999</v>
      </c>
      <c r="H13" s="812">
        <f>'6'!AF33</f>
        <v>21.430730000000001</v>
      </c>
      <c r="I13" s="812">
        <f>'6'!AK33</f>
        <v>12.637409999999999</v>
      </c>
      <c r="J13" s="812">
        <f>'6'!AP33</f>
        <v>17.212501885734103</v>
      </c>
      <c r="K13" s="812">
        <f>'6'!AU33</f>
        <v>20.274579708973871</v>
      </c>
      <c r="L13" s="812">
        <f>'6'!AZ33</f>
        <v>22.132889182808583</v>
      </c>
      <c r="M13" s="812">
        <f>'6'!BE33</f>
        <v>5.4648331026961321</v>
      </c>
      <c r="N13" s="812">
        <f>'6'!BJ33</f>
        <v>30.62786830408923</v>
      </c>
      <c r="O13" s="812">
        <f>'6'!BO33</f>
        <v>53.494263763173066</v>
      </c>
    </row>
    <row r="14" spans="1:15">
      <c r="A14" s="794">
        <f t="shared" si="0"/>
        <v>1990</v>
      </c>
      <c r="B14" s="812">
        <f>'6'!B34</f>
        <v>48.308684004594035</v>
      </c>
      <c r="C14" s="812">
        <f>'6'!G34</f>
        <v>7.761925785151516</v>
      </c>
      <c r="D14" s="812">
        <f>'6'!L34</f>
        <v>45.415839082838659</v>
      </c>
      <c r="E14" s="812">
        <f>'6'!Q34</f>
        <v>9.8424065756137704</v>
      </c>
      <c r="F14" s="812">
        <f>'6'!V34</f>
        <v>5.891011880300284</v>
      </c>
      <c r="G14" s="812">
        <f>'6'!AA34</f>
        <v>25.968240221823351</v>
      </c>
      <c r="H14" s="812">
        <f>'6'!AF34</f>
        <v>24.136848422081666</v>
      </c>
      <c r="I14" s="812">
        <f>'6'!AK34</f>
        <v>15.188277968104217</v>
      </c>
      <c r="J14" s="812">
        <f>'6'!AP34</f>
        <v>22.759445143702571</v>
      </c>
      <c r="K14" s="812">
        <f>'6'!AU34</f>
        <v>20.145971955668625</v>
      </c>
      <c r="L14" s="812">
        <f>'6'!AZ34</f>
        <v>22.467079999999999</v>
      </c>
      <c r="M14" s="812">
        <f>'6'!BE34</f>
        <v>5.3709173265546362</v>
      </c>
      <c r="N14" s="812">
        <f>'6'!BJ34</f>
        <v>35.5479211443743</v>
      </c>
      <c r="O14" s="812">
        <f>'6'!BO34</f>
        <v>52.538595434020991</v>
      </c>
    </row>
    <row r="15" spans="1:15">
      <c r="A15" s="794">
        <f t="shared" si="0"/>
        <v>1991</v>
      </c>
      <c r="B15" s="812">
        <f>'6'!B35</f>
        <v>46.609177007936857</v>
      </c>
      <c r="C15" s="812">
        <f>'6'!G35</f>
        <v>8.4511113170288912</v>
      </c>
      <c r="D15" s="812">
        <f>'6'!L35</f>
        <v>46.502189999999999</v>
      </c>
      <c r="E15" s="812">
        <f>'6'!Q35</f>
        <v>11.055157568647855</v>
      </c>
      <c r="F15" s="812">
        <f>'6'!V35</f>
        <v>5.8688700000000003</v>
      </c>
      <c r="G15" s="812">
        <f>'6'!AA35</f>
        <v>25.373453039166016</v>
      </c>
      <c r="H15" s="812">
        <f>'6'!AF35</f>
        <v>27.184676011995215</v>
      </c>
      <c r="I15" s="812">
        <f>'6'!AK35</f>
        <v>18.25404</v>
      </c>
      <c r="J15" s="812">
        <f>'6'!AP35</f>
        <v>30.093959999999996</v>
      </c>
      <c r="K15" s="812">
        <f>'6'!AU35</f>
        <v>20.018180000000001</v>
      </c>
      <c r="L15" s="812">
        <f>'6'!AZ35</f>
        <v>23.587153801248121</v>
      </c>
      <c r="M15" s="812">
        <f>'6'!BE35</f>
        <v>5.2786155380395705</v>
      </c>
      <c r="N15" s="812">
        <f>'6'!BJ35</f>
        <v>41.258330000000001</v>
      </c>
      <c r="O15" s="812">
        <f>'6'!BO35</f>
        <v>51.6</v>
      </c>
    </row>
    <row r="16" spans="1:15">
      <c r="A16" s="794">
        <f t="shared" si="0"/>
        <v>1992</v>
      </c>
      <c r="B16" s="812">
        <f>'6'!B36</f>
        <v>44.969458931040194</v>
      </c>
      <c r="C16" s="812">
        <f>'6'!G36</f>
        <v>9.2014899999999997</v>
      </c>
      <c r="D16" s="812">
        <f>'6'!L36</f>
        <v>44.846693016579998</v>
      </c>
      <c r="E16" s="812">
        <f>'6'!Q36</f>
        <v>12.417340000000001</v>
      </c>
      <c r="F16" s="812">
        <f>'6'!V36</f>
        <v>5.5058384445356854</v>
      </c>
      <c r="G16" s="812">
        <f>'6'!AA36</f>
        <v>24.792289105124357</v>
      </c>
      <c r="H16" s="812">
        <f>'6'!AF36</f>
        <v>30.617361345363786</v>
      </c>
      <c r="I16" s="812">
        <f>'6'!AK36</f>
        <v>27.580291834902685</v>
      </c>
      <c r="J16" s="812">
        <f>'6'!AP36</f>
        <v>28.554572111223052</v>
      </c>
      <c r="K16" s="812">
        <f>'6'!AU36</f>
        <v>18.021456581458555</v>
      </c>
      <c r="L16" s="812">
        <f>'6'!AZ36</f>
        <v>24.763067761530813</v>
      </c>
      <c r="M16" s="812">
        <f>'6'!BE36</f>
        <v>5.1879</v>
      </c>
      <c r="N16" s="812">
        <f>'6'!BJ36</f>
        <v>35.210946718585582</v>
      </c>
      <c r="O16" s="812">
        <f>'6'!BO36</f>
        <v>50.826269403435155</v>
      </c>
    </row>
    <row r="17" spans="1:15">
      <c r="A17" s="794">
        <f t="shared" si="0"/>
        <v>1993</v>
      </c>
      <c r="B17" s="812">
        <f>'6'!B37</f>
        <v>43.387426390432744</v>
      </c>
      <c r="C17" s="812">
        <f>'6'!G37</f>
        <v>11.235498329531623</v>
      </c>
      <c r="D17" s="812">
        <f>'6'!L37</f>
        <v>43.250132402868879</v>
      </c>
      <c r="E17" s="812">
        <f>'6'!Q37</f>
        <v>9.9565567439335148</v>
      </c>
      <c r="F17" s="812">
        <f>'6'!V37</f>
        <v>5.1652629854345271</v>
      </c>
      <c r="G17" s="812">
        <f>'6'!AA37</f>
        <v>24.224436387246673</v>
      </c>
      <c r="H17" s="812">
        <f>'6'!AF37</f>
        <v>34.4835014895502</v>
      </c>
      <c r="I17" s="812">
        <f>'6'!AK37</f>
        <v>41.671459999999996</v>
      </c>
      <c r="J17" s="812">
        <f>'6'!AP37</f>
        <v>27.093928099028425</v>
      </c>
      <c r="K17" s="812">
        <f>'6'!AU37</f>
        <v>16.223897343184834</v>
      </c>
      <c r="L17" s="812">
        <f>'6'!AZ37</f>
        <v>25.99760573612398</v>
      </c>
      <c r="M17" s="812">
        <f>'6'!BE37</f>
        <v>5.637142026239288</v>
      </c>
      <c r="N17" s="812">
        <f>'6'!BJ37</f>
        <v>30.049950369272647</v>
      </c>
      <c r="O17" s="812">
        <f>'6'!BO37</f>
        <v>50.064140726173811</v>
      </c>
    </row>
    <row r="18" spans="1:15">
      <c r="A18" s="794">
        <f t="shared" si="0"/>
        <v>1994</v>
      </c>
      <c r="B18" s="812">
        <f>'6'!B38</f>
        <v>41.861049999999999</v>
      </c>
      <c r="C18" s="812">
        <f>'6'!G38</f>
        <v>13.719128392565541</v>
      </c>
      <c r="D18" s="812">
        <f>'6'!L38</f>
        <v>41.710409999999996</v>
      </c>
      <c r="E18" s="812">
        <f>'6'!Q38</f>
        <v>7.98343463214891</v>
      </c>
      <c r="F18" s="812">
        <f>'6'!V38</f>
        <v>4.8457545526383417</v>
      </c>
      <c r="G18" s="812">
        <f>'6'!AA38</f>
        <v>23.669589999999999</v>
      </c>
      <c r="H18" s="812">
        <f>'6'!AF38</f>
        <v>38.837830000000004</v>
      </c>
      <c r="I18" s="812">
        <f>'6'!AK38</f>
        <v>37.808920011341236</v>
      </c>
      <c r="J18" s="812">
        <f>'6'!AP38</f>
        <v>25.707999999999998</v>
      </c>
      <c r="K18" s="812">
        <f>'6'!AU38</f>
        <v>14.605636553984741</v>
      </c>
      <c r="L18" s="812">
        <f>'6'!AZ38</f>
        <v>27.293690366623821</v>
      </c>
      <c r="M18" s="812">
        <f>'6'!BE38</f>
        <v>6.1252858042740197</v>
      </c>
      <c r="N18" s="812">
        <f>'6'!BJ38</f>
        <v>25.645420000000001</v>
      </c>
      <c r="O18" s="812">
        <f>'6'!BO38</f>
        <v>49.31344</v>
      </c>
    </row>
    <row r="19" spans="1:15">
      <c r="A19" s="794">
        <f t="shared" si="0"/>
        <v>1995</v>
      </c>
      <c r="B19" s="812">
        <f>'6'!B39</f>
        <v>40.15800680398209</v>
      </c>
      <c r="C19" s="812">
        <f>'6'!G39</f>
        <v>16.75177</v>
      </c>
      <c r="D19" s="812">
        <f>'6'!L39</f>
        <v>41.562969431953746</v>
      </c>
      <c r="E19" s="812">
        <f>'6'!Q39</f>
        <v>5</v>
      </c>
      <c r="F19" s="812">
        <f>'6'!V39</f>
        <v>4.5460100000000008</v>
      </c>
      <c r="G19" s="812">
        <f>'6'!AA39</f>
        <v>24.283454014692062</v>
      </c>
      <c r="H19" s="812">
        <f>'6'!AF39</f>
        <v>38.151946595885917</v>
      </c>
      <c r="I19" s="812">
        <f>'6'!AK39</f>
        <v>34.304400000000001</v>
      </c>
      <c r="J19" s="812">
        <f>'6'!AP39</f>
        <v>27.360621245167753</v>
      </c>
      <c r="K19" s="812">
        <f>'6'!AU39</f>
        <v>13.148789999999998</v>
      </c>
      <c r="L19" s="812">
        <f>'6'!AZ39</f>
        <v>28.654390000000003</v>
      </c>
      <c r="M19" s="812">
        <f>'6'!BE39</f>
        <v>6.6557000000000004</v>
      </c>
      <c r="N19" s="812">
        <f>'6'!BJ39</f>
        <v>40.48798</v>
      </c>
      <c r="O19" s="812">
        <f>'6'!BO39</f>
        <v>48.606209035723104</v>
      </c>
    </row>
    <row r="20" spans="1:15">
      <c r="A20" s="794">
        <f t="shared" si="0"/>
        <v>1996</v>
      </c>
      <c r="B20" s="812">
        <f>'6'!B40</f>
        <v>38.52424892516246</v>
      </c>
      <c r="C20" s="812">
        <f>'6'!G40</f>
        <v>13.912205002331588</v>
      </c>
      <c r="D20" s="812">
        <f>'6'!L40</f>
        <v>41.416050046056171</v>
      </c>
      <c r="E20" s="812">
        <f>'6'!Q40</f>
        <v>5.1327601987055669</v>
      </c>
      <c r="F20" s="812">
        <f>'6'!V40</f>
        <v>5.0985302223784128</v>
      </c>
      <c r="G20" s="812">
        <f>'6'!AA40</f>
        <v>24.913238416198336</v>
      </c>
      <c r="H20" s="812">
        <f>'6'!AF40</f>
        <v>37.478176022072574</v>
      </c>
      <c r="I20" s="812">
        <f>'6'!AK40</f>
        <v>33.704452040433772</v>
      </c>
      <c r="J20" s="812">
        <f>'6'!AP40</f>
        <v>29.119480119866385</v>
      </c>
      <c r="K20" s="812">
        <f>'6'!AU40</f>
        <v>12.497658857947481</v>
      </c>
      <c r="L20" s="812">
        <f>'6'!AZ40</f>
        <v>28.236836831806102</v>
      </c>
      <c r="M20" s="812">
        <f>'6'!BE40</f>
        <v>7.549826879812235</v>
      </c>
      <c r="N20" s="812">
        <f>'6'!BJ40</f>
        <v>40.738647493728607</v>
      </c>
      <c r="O20" s="812">
        <f>'6'!BO40</f>
        <v>47.90912085679706</v>
      </c>
    </row>
    <row r="21" spans="1:15">
      <c r="A21" s="794">
        <f t="shared" si="0"/>
        <v>1997</v>
      </c>
      <c r="B21" s="812">
        <f>'6'!B41</f>
        <v>36.956957612266628</v>
      </c>
      <c r="C21" s="812">
        <f>'6'!G41</f>
        <v>11.55397</v>
      </c>
      <c r="D21" s="812">
        <f>'6'!L41</f>
        <v>41.269649999999999</v>
      </c>
      <c r="E21" s="812">
        <f>'6'!Q41</f>
        <v>5.2690454514832021</v>
      </c>
      <c r="F21" s="812">
        <f>'6'!V41</f>
        <v>5.7182035297999931</v>
      </c>
      <c r="G21" s="812">
        <f>'6'!AA41</f>
        <v>25.559356095175794</v>
      </c>
      <c r="H21" s="812">
        <f>'6'!AF41</f>
        <v>36.816304363691913</v>
      </c>
      <c r="I21" s="812">
        <f>'6'!AK41</f>
        <v>33.114996541140499</v>
      </c>
      <c r="J21" s="812">
        <f>'6'!AP41</f>
        <v>30.991406037648055</v>
      </c>
      <c r="K21" s="812">
        <f>'6'!AU41</f>
        <v>11.878771881643344</v>
      </c>
      <c r="L21" s="812">
        <f>'6'!AZ41</f>
        <v>27.825368268737932</v>
      </c>
      <c r="M21" s="812">
        <f>'6'!BE41</f>
        <v>8.5640707837095036</v>
      </c>
      <c r="N21" s="812">
        <f>'6'!BJ41</f>
        <v>40.990866909593414</v>
      </c>
      <c r="O21" s="812">
        <f>'6'!BO41</f>
        <v>47.222029999999997</v>
      </c>
    </row>
    <row r="22" spans="1:15">
      <c r="A22" s="794">
        <f t="shared" si="0"/>
        <v>1998</v>
      </c>
      <c r="B22" s="812">
        <f>'6'!B42</f>
        <v>35.453428789958231</v>
      </c>
      <c r="C22" s="812">
        <f>'6'!G42</f>
        <v>15.370115287498297</v>
      </c>
      <c r="D22" s="812">
        <f>'6'!L42</f>
        <v>45.567880000000002</v>
      </c>
      <c r="E22" s="812">
        <f>'6'!Q42</f>
        <v>5.4089493557087174</v>
      </c>
      <c r="F22" s="812">
        <f>'6'!V42</f>
        <v>6.413191681143724</v>
      </c>
      <c r="G22" s="812">
        <f>'6'!AA42</f>
        <v>26.222230650481933</v>
      </c>
      <c r="H22" s="812">
        <f>'6'!AF42</f>
        <v>36.166121483652802</v>
      </c>
      <c r="I22" s="812">
        <f>'6'!AK42</f>
        <v>32.535849999999996</v>
      </c>
      <c r="J22" s="812">
        <f>'6'!AP42</f>
        <v>32.983667436256944</v>
      </c>
      <c r="K22" s="812">
        <f>'6'!AU42</f>
        <v>11.290532332492756</v>
      </c>
      <c r="L22" s="812">
        <f>'6'!AZ42</f>
        <v>27.419895645632934</v>
      </c>
      <c r="M22" s="812">
        <f>'6'!BE42</f>
        <v>9.7145682352667109</v>
      </c>
      <c r="N22" s="812">
        <f>'6'!BJ42</f>
        <v>41.244647855790049</v>
      </c>
      <c r="O22" s="812">
        <f>'6'!BO42</f>
        <v>46.227209410802374</v>
      </c>
    </row>
    <row r="23" spans="1:15">
      <c r="A23" s="794">
        <f t="shared" si="0"/>
        <v>1999</v>
      </c>
      <c r="B23" s="812">
        <f>'6'!B43</f>
        <v>34.011068393450174</v>
      </c>
      <c r="C23" s="812">
        <f>'6'!G43</f>
        <v>20.446690094486041</v>
      </c>
      <c r="D23" s="812">
        <f>'6'!L43</f>
        <v>41.392659832390578</v>
      </c>
      <c r="E23" s="812">
        <f>'6'!Q43</f>
        <v>5.5525679939591654</v>
      </c>
      <c r="F23" s="812">
        <f>'6'!V43</f>
        <v>7.1926484121717937</v>
      </c>
      <c r="G23" s="812">
        <f>'6'!AA43</f>
        <v>26.902296666888894</v>
      </c>
      <c r="H23" s="812">
        <f>'6'!AF43</f>
        <v>35.527420955924775</v>
      </c>
      <c r="I23" s="812">
        <f>'6'!AK43</f>
        <v>24.334183158676193</v>
      </c>
      <c r="J23" s="812">
        <f>'6'!AP43</f>
        <v>35.103999999999999</v>
      </c>
      <c r="K23" s="812">
        <f>'6'!AU43</f>
        <v>10.731422542767856</v>
      </c>
      <c r="L23" s="812">
        <f>'6'!AZ43</f>
        <v>27.020331589361618</v>
      </c>
      <c r="M23" s="812">
        <f>'6'!BE43</f>
        <v>11.01962353897963</v>
      </c>
      <c r="N23" s="812">
        <f>'6'!BJ43</f>
        <v>41.5</v>
      </c>
      <c r="O23" s="812">
        <f>'6'!BO43</f>
        <v>45.253346582308637</v>
      </c>
    </row>
    <row r="24" spans="1:15">
      <c r="A24" s="794">
        <f t="shared" si="0"/>
        <v>2000</v>
      </c>
      <c r="B24" s="812">
        <f>'6'!B44</f>
        <v>32.62738789291889</v>
      </c>
      <c r="C24" s="812">
        <f>'6'!G44</f>
        <v>27.2</v>
      </c>
      <c r="D24" s="812">
        <f>'6'!L44</f>
        <v>37.6</v>
      </c>
      <c r="E24" s="812">
        <f>'6'!Q44</f>
        <v>5.7</v>
      </c>
      <c r="F24" s="812">
        <f>'6'!V44</f>
        <v>8.0668400000000009</v>
      </c>
      <c r="G24" s="812">
        <f>'6'!AA44</f>
        <v>27.6</v>
      </c>
      <c r="H24" s="812">
        <f>'6'!AF44</f>
        <v>34.9</v>
      </c>
      <c r="I24" s="812">
        <f>'6'!AK44</f>
        <v>18.2</v>
      </c>
      <c r="J24" s="812">
        <f>'6'!AP44</f>
        <v>35.103999999999999</v>
      </c>
      <c r="K24" s="812">
        <f>'6'!AU44</f>
        <v>10.199999999999999</v>
      </c>
      <c r="L24" s="812">
        <f>'6'!AZ44</f>
        <v>26.62659</v>
      </c>
      <c r="M24" s="812">
        <f>'6'!BE44</f>
        <v>12.5</v>
      </c>
      <c r="N24" s="812">
        <f>'6'!BJ44</f>
        <v>39.021004517160264</v>
      </c>
      <c r="O24" s="812">
        <f>'6'!BO44</f>
        <v>44.3</v>
      </c>
    </row>
    <row r="25" spans="1:15">
      <c r="A25" s="794">
        <f t="shared" si="0"/>
        <v>2001</v>
      </c>
      <c r="B25" s="812">
        <f>'6'!B45</f>
        <v>31.3</v>
      </c>
      <c r="C25" s="812">
        <f>'6'!G45</f>
        <v>27.2</v>
      </c>
      <c r="D25" s="812">
        <f>'6'!L45</f>
        <v>38.972953208723581</v>
      </c>
      <c r="E25" s="812">
        <f>'6'!Q45</f>
        <v>6.0843483602580894</v>
      </c>
      <c r="F25" s="812">
        <f>'6'!V45</f>
        <v>8.8145884980143538</v>
      </c>
      <c r="G25" s="812">
        <f>'6'!AA45</f>
        <v>27.726239886383482</v>
      </c>
      <c r="H25" s="812">
        <f>'6'!AF45</f>
        <v>35.755989710553585</v>
      </c>
      <c r="I25" s="812">
        <f>'6'!AK45</f>
        <v>20.330037370272912</v>
      </c>
      <c r="J25" s="812">
        <f>'6'!AP45</f>
        <v>35.103999999999999</v>
      </c>
      <c r="K25" s="812">
        <f>'6'!AU45</f>
        <v>10.899662211939617</v>
      </c>
      <c r="L25" s="812">
        <f>'6'!AZ45</f>
        <v>26.177455838567784</v>
      </c>
      <c r="M25" s="812">
        <f>'6'!BE45</f>
        <v>11.881803266779203</v>
      </c>
      <c r="N25" s="812">
        <f>'6'!BJ45</f>
        <v>36.690091410319077</v>
      </c>
      <c r="O25" s="812">
        <f>'6'!BO45</f>
        <v>44.149232073222457</v>
      </c>
    </row>
    <row r="26" spans="1:15">
      <c r="A26" s="794">
        <f t="shared" si="0"/>
        <v>2002</v>
      </c>
      <c r="B26" s="812">
        <f>'6'!B46</f>
        <v>31.449642287313861</v>
      </c>
      <c r="C26" s="812">
        <f>'6'!G46</f>
        <v>27.2</v>
      </c>
      <c r="D26" s="812">
        <f>'6'!L46</f>
        <v>40.396039409823338</v>
      </c>
      <c r="E26" s="812">
        <f>'6'!Q46</f>
        <v>6.4946131524518069</v>
      </c>
      <c r="F26" s="812">
        <f>'6'!V46</f>
        <v>9.6316488723374878</v>
      </c>
      <c r="G26" s="812">
        <f>'6'!AA46</f>
        <v>27.853057182510227</v>
      </c>
      <c r="H26" s="812">
        <f>'6'!AF46</f>
        <v>36.63297421722676</v>
      </c>
      <c r="I26" s="812">
        <f>'6'!AK46</f>
        <v>22.709363707510612</v>
      </c>
      <c r="J26" s="812">
        <f>'6'!AP46</f>
        <v>35.103999999999999</v>
      </c>
      <c r="K26" s="812">
        <f>'6'!AU46</f>
        <v>11.64731728768475</v>
      </c>
      <c r="L26" s="812">
        <f>'6'!AZ46</f>
        <v>25.735897618890235</v>
      </c>
      <c r="M26" s="812">
        <f>'6'!BE46</f>
        <v>11.294179909635593</v>
      </c>
      <c r="N26" s="812">
        <f>'6'!BJ46</f>
        <v>34.498415003785148</v>
      </c>
      <c r="O26" s="812">
        <f>'6'!BO46</f>
        <v>43.99897726084096</v>
      </c>
    </row>
    <row r="27" spans="1:15">
      <c r="A27" s="794">
        <f t="shared" si="0"/>
        <v>2003</v>
      </c>
      <c r="B27" s="812">
        <f>'6'!B47</f>
        <v>31.6</v>
      </c>
      <c r="C27" s="812">
        <f>'6'!G47</f>
        <v>27.2</v>
      </c>
      <c r="D27" s="812">
        <f>'6'!L47</f>
        <v>41.871089195127624</v>
      </c>
      <c r="E27" s="812">
        <f>'6'!Q47</f>
        <v>6.9325419095843461</v>
      </c>
      <c r="F27" s="812">
        <f>'6'!V47</f>
        <v>10.52444592517255</v>
      </c>
      <c r="G27" s="812">
        <f>'6'!AA47</f>
        <v>27.980454529399815</v>
      </c>
      <c r="H27" s="812">
        <f>'6'!AF47</f>
        <v>37.531468457826215</v>
      </c>
      <c r="I27" s="812">
        <f>'6'!AK47</f>
        <v>25.367154551033526</v>
      </c>
      <c r="J27" s="812">
        <f>'6'!AP47</f>
        <v>35.103999999999999</v>
      </c>
      <c r="K27" s="812">
        <f>'6'!AU47</f>
        <v>12.44625726578907</v>
      </c>
      <c r="L27" s="812">
        <f>'6'!AZ47</f>
        <v>25.301787550880562</v>
      </c>
      <c r="M27" s="812">
        <f>'6'!BE47</f>
        <v>10.735617899672018</v>
      </c>
      <c r="N27" s="812">
        <f>'6'!BJ47</f>
        <v>32.437658016808911</v>
      </c>
      <c r="O27" s="812">
        <f>'6'!BO47</f>
        <v>43.849233816553166</v>
      </c>
    </row>
    <row r="28" spans="1:15">
      <c r="A28" s="794">
        <f t="shared" si="0"/>
        <v>2004</v>
      </c>
      <c r="B28" s="812">
        <f>'6'!B48</f>
        <v>31.6</v>
      </c>
      <c r="C28" s="812">
        <f>'6'!G48</f>
        <v>27.2</v>
      </c>
      <c r="D28" s="812">
        <f>'6'!L48</f>
        <v>43.4</v>
      </c>
      <c r="E28" s="812">
        <f>'6'!Q48</f>
        <v>7.4</v>
      </c>
      <c r="F28" s="812">
        <f>'6'!V48</f>
        <v>11.5</v>
      </c>
      <c r="G28" s="812">
        <f>'6'!AA48</f>
        <v>28.108434580151609</v>
      </c>
      <c r="H28" s="812">
        <f>'6'!AF48</f>
        <v>38.451999999999998</v>
      </c>
      <c r="I28" s="812">
        <f>'6'!AK48</f>
        <v>28.335999999999999</v>
      </c>
      <c r="J28" s="812">
        <f>'6'!AP48</f>
        <v>18.416</v>
      </c>
      <c r="K28" s="812">
        <f>'6'!AU48</f>
        <v>13.3</v>
      </c>
      <c r="L28" s="812">
        <f>'6'!AZ48</f>
        <v>24.875</v>
      </c>
      <c r="M28" s="812">
        <f>'6'!BE48</f>
        <v>10.2046799864973</v>
      </c>
      <c r="N28" s="812">
        <f>'6'!BJ48</f>
        <v>30.5</v>
      </c>
      <c r="O28" s="812">
        <f>'6'!BO48</f>
        <v>43.7</v>
      </c>
    </row>
    <row r="29" spans="1:15">
      <c r="A29" s="794">
        <f t="shared" si="0"/>
        <v>2005</v>
      </c>
      <c r="B29" s="812">
        <f>'6'!B49</f>
        <v>31.6</v>
      </c>
      <c r="C29" s="812">
        <f>'6'!G49</f>
        <v>27.2</v>
      </c>
      <c r="D29" s="812">
        <f>'6'!L49</f>
        <v>43.4</v>
      </c>
      <c r="E29" s="812">
        <f>'6'!Q49</f>
        <v>7.4</v>
      </c>
      <c r="F29" s="812">
        <f>'6'!V49</f>
        <v>11.5</v>
      </c>
      <c r="G29" s="812">
        <f>'6'!AA49</f>
        <v>28.236999999999998</v>
      </c>
      <c r="H29" s="812">
        <f>'6'!AF49</f>
        <v>38.451999999999998</v>
      </c>
      <c r="I29" s="812">
        <f>'6'!AK49</f>
        <v>28.335999999999999</v>
      </c>
      <c r="J29" s="812">
        <f>'6'!AP49</f>
        <v>18.416</v>
      </c>
      <c r="K29" s="812">
        <f>'6'!AU49</f>
        <v>13.3</v>
      </c>
      <c r="L29" s="812">
        <f>'6'!AZ49</f>
        <v>24.875</v>
      </c>
      <c r="M29" s="812">
        <f>'6'!BE49</f>
        <v>9.6999999999999993</v>
      </c>
      <c r="N29" s="812">
        <f>'6'!BJ49</f>
        <v>30.5</v>
      </c>
      <c r="O29" s="812">
        <f>'6'!BO49</f>
        <v>43.7</v>
      </c>
    </row>
    <row r="30" spans="1:15">
      <c r="A30" s="794">
        <f t="shared" si="0"/>
        <v>2006</v>
      </c>
      <c r="B30" s="812">
        <f>'6'!B50</f>
        <v>31.6</v>
      </c>
      <c r="C30" s="812">
        <f>'6'!G50</f>
        <v>27.2</v>
      </c>
      <c r="D30" s="812">
        <f>'6'!L50</f>
        <v>43.4</v>
      </c>
      <c r="E30" s="812">
        <f>'6'!Q50</f>
        <v>7.4</v>
      </c>
      <c r="F30" s="812">
        <f>'6'!V50</f>
        <v>11.5</v>
      </c>
      <c r="G30" s="812">
        <f>'6'!AA50</f>
        <v>28.236999999999998</v>
      </c>
      <c r="H30" s="812">
        <f>'6'!AF50</f>
        <v>38.451999999999998</v>
      </c>
      <c r="I30" s="812">
        <f>'6'!AK50</f>
        <v>28.335999999999999</v>
      </c>
      <c r="J30" s="812">
        <f>'6'!AP50</f>
        <v>18.416</v>
      </c>
      <c r="K30" s="812">
        <f>'6'!AU50</f>
        <v>13.3</v>
      </c>
      <c r="L30" s="812">
        <f>'6'!AZ50</f>
        <v>24.875</v>
      </c>
      <c r="M30" s="812">
        <f>'6'!BE50</f>
        <v>9.6999999999999993</v>
      </c>
      <c r="N30" s="812">
        <f>'6'!BJ50</f>
        <v>30.5</v>
      </c>
      <c r="O30" s="812">
        <f>'6'!BO50</f>
        <v>43.7</v>
      </c>
    </row>
    <row r="31" spans="1:15">
      <c r="A31" s="794">
        <f t="shared" si="0"/>
        <v>2007</v>
      </c>
      <c r="B31" s="812">
        <f>'6'!B51</f>
        <v>31.6</v>
      </c>
      <c r="C31" s="812">
        <f>'6'!G51</f>
        <v>27.2</v>
      </c>
      <c r="D31" s="812">
        <f>'6'!L51</f>
        <v>43.4</v>
      </c>
      <c r="E31" s="812">
        <f>'6'!Q51</f>
        <v>7.4</v>
      </c>
      <c r="F31" s="812">
        <f>'6'!V51</f>
        <v>11.5</v>
      </c>
      <c r="G31" s="812">
        <f>'6'!AA51</f>
        <v>28.236999999999998</v>
      </c>
      <c r="H31" s="812">
        <f>'6'!AF51</f>
        <v>38.451999999999998</v>
      </c>
      <c r="I31" s="812">
        <f>'6'!AK51</f>
        <v>28.335999999999999</v>
      </c>
      <c r="J31" s="812">
        <f>'6'!AP51</f>
        <v>18.416</v>
      </c>
      <c r="K31" s="812">
        <f>'6'!AU51</f>
        <v>13.3</v>
      </c>
      <c r="L31" s="812">
        <f>'6'!AZ51</f>
        <v>24.875</v>
      </c>
      <c r="M31" s="812">
        <f>'6'!BE51</f>
        <v>9.6999999999999993</v>
      </c>
      <c r="N31" s="812">
        <f>'6'!BJ51</f>
        <v>30.5</v>
      </c>
      <c r="O31" s="812">
        <f>'6'!BO51</f>
        <v>43.7</v>
      </c>
    </row>
    <row r="32" spans="1:15">
      <c r="A32" s="794">
        <f t="shared" si="0"/>
        <v>2008</v>
      </c>
      <c r="B32" s="812">
        <f>'6'!B52</f>
        <v>31.6</v>
      </c>
      <c r="C32" s="812">
        <f>'6'!G52</f>
        <v>27.2</v>
      </c>
      <c r="D32" s="812">
        <f>'6'!L52</f>
        <v>43.4</v>
      </c>
      <c r="E32" s="812">
        <f>'6'!Q52</f>
        <v>7.4</v>
      </c>
      <c r="F32" s="812">
        <f>'6'!V52</f>
        <v>11.5</v>
      </c>
      <c r="G32" s="812">
        <f>'6'!AA52</f>
        <v>28.236999999999998</v>
      </c>
      <c r="H32" s="812">
        <f>'6'!AF52</f>
        <v>38.451999999999998</v>
      </c>
      <c r="I32" s="812">
        <f>'6'!AK52</f>
        <v>28.335999999999999</v>
      </c>
      <c r="J32" s="812">
        <f>'6'!AP52</f>
        <v>18.416</v>
      </c>
      <c r="K32" s="812">
        <f>'6'!AU52</f>
        <v>13.3</v>
      </c>
      <c r="L32" s="812">
        <f>'6'!AZ52</f>
        <v>24.875</v>
      </c>
      <c r="M32" s="812">
        <f>'6'!BE52</f>
        <v>9.6999999999999993</v>
      </c>
      <c r="N32" s="812">
        <f>'6'!BJ52</f>
        <v>30.5</v>
      </c>
      <c r="O32" s="812">
        <f>'6'!BO52</f>
        <v>43.7</v>
      </c>
    </row>
    <row r="33" spans="1:15">
      <c r="A33" s="794">
        <f t="shared" si="0"/>
        <v>2009</v>
      </c>
      <c r="B33" s="812">
        <f>'6'!B53</f>
        <v>31.6</v>
      </c>
      <c r="C33" s="812">
        <f>'6'!G53</f>
        <v>27.2</v>
      </c>
      <c r="D33" s="812">
        <f>'6'!L53</f>
        <v>43.4</v>
      </c>
      <c r="E33" s="812">
        <f>'6'!Q53</f>
        <v>7.4</v>
      </c>
      <c r="F33" s="812">
        <f>'6'!V53</f>
        <v>11.5</v>
      </c>
      <c r="G33" s="812">
        <f>'6'!AA53</f>
        <v>28.236999999999998</v>
      </c>
      <c r="H33" s="812">
        <f>'6'!AF53</f>
        <v>38.451999999999998</v>
      </c>
      <c r="I33" s="812">
        <f>'6'!AK53</f>
        <v>28.335999999999999</v>
      </c>
      <c r="J33" s="812">
        <f>'6'!AP53</f>
        <v>18.416</v>
      </c>
      <c r="K33" s="812">
        <f>'6'!AU53</f>
        <v>13.3</v>
      </c>
      <c r="L33" s="812">
        <f>'6'!AZ53</f>
        <v>24.875</v>
      </c>
      <c r="M33" s="812">
        <f>'6'!BE53</f>
        <v>9.6999999999999993</v>
      </c>
      <c r="N33" s="812">
        <f>'6'!BJ53</f>
        <v>30.5</v>
      </c>
      <c r="O33" s="812">
        <f>'6'!BO53</f>
        <v>43.7</v>
      </c>
    </row>
    <row r="34" spans="1:15">
      <c r="A34" s="794" t="s">
        <v>1053</v>
      </c>
    </row>
    <row r="35" spans="1:15">
      <c r="A35" s="794" t="s">
        <v>742</v>
      </c>
      <c r="B35" s="800">
        <f>B33-B4</f>
        <v>-11.951030000000003</v>
      </c>
      <c r="C35" s="800">
        <f t="shared" ref="C35:O35" si="1">C33-C4</f>
        <v>8.6917100000000005</v>
      </c>
      <c r="D35" s="800">
        <f t="shared" si="1"/>
        <v>-1.2976299999999981</v>
      </c>
      <c r="E35" s="800">
        <f t="shared" si="1"/>
        <v>0.45439000000000007</v>
      </c>
      <c r="F35" s="800">
        <f t="shared" si="1"/>
        <v>5.5420600000000002</v>
      </c>
      <c r="G35" s="800">
        <f t="shared" si="1"/>
        <v>-4.5407800000000016</v>
      </c>
      <c r="H35" s="800">
        <f t="shared" si="1"/>
        <v>32.717950000000002</v>
      </c>
      <c r="I35" s="800">
        <f t="shared" si="1"/>
        <v>10.763049999999996</v>
      </c>
      <c r="J35" s="800">
        <f t="shared" si="1"/>
        <v>11.23892</v>
      </c>
      <c r="K35" s="800">
        <f t="shared" si="1"/>
        <v>-3.7219051363890401</v>
      </c>
      <c r="L35" s="800">
        <f t="shared" si="1"/>
        <v>5.5347800000000014</v>
      </c>
      <c r="M35" s="800">
        <f t="shared" si="1"/>
        <v>1.4882945059884456</v>
      </c>
      <c r="N35" s="800">
        <f t="shared" si="1"/>
        <v>7.8402662046631093</v>
      </c>
      <c r="O35" s="800">
        <f t="shared" si="1"/>
        <v>-3.5345538954168347</v>
      </c>
    </row>
    <row r="36" spans="1:15">
      <c r="A36" s="794" t="s">
        <v>1056</v>
      </c>
      <c r="B36" s="800">
        <f t="shared" ref="B36:O36" si="2">B14-B4</f>
        <v>4.7576540045940305</v>
      </c>
      <c r="C36" s="800">
        <f t="shared" si="2"/>
        <v>-10.746364214848484</v>
      </c>
      <c r="D36" s="800">
        <f t="shared" si="2"/>
        <v>0.71820908283866203</v>
      </c>
      <c r="E36" s="800">
        <f t="shared" si="2"/>
        <v>2.8967965756137701</v>
      </c>
      <c r="F36" s="800">
        <f t="shared" si="2"/>
        <v>-6.6928119699715793E-2</v>
      </c>
      <c r="G36" s="800">
        <f t="shared" si="2"/>
        <v>-6.8095397781766493</v>
      </c>
      <c r="H36" s="800">
        <f t="shared" si="2"/>
        <v>18.402798422081666</v>
      </c>
      <c r="I36" s="800">
        <f t="shared" si="2"/>
        <v>-2.3846720318957857</v>
      </c>
      <c r="J36" s="800">
        <f t="shared" si="2"/>
        <v>15.582365143702571</v>
      </c>
      <c r="K36" s="800">
        <f t="shared" si="2"/>
        <v>3.1240668192795837</v>
      </c>
      <c r="L36" s="800">
        <f t="shared" si="2"/>
        <v>3.1268600000000006</v>
      </c>
      <c r="M36" s="800">
        <f t="shared" si="2"/>
        <v>-2.8407881674569175</v>
      </c>
      <c r="N36" s="800">
        <f t="shared" si="2"/>
        <v>12.888187349037409</v>
      </c>
      <c r="O36" s="800">
        <f t="shared" si="2"/>
        <v>5.3040415386041531</v>
      </c>
    </row>
    <row r="37" spans="1:15">
      <c r="A37" s="794" t="s">
        <v>1057</v>
      </c>
      <c r="B37" s="800">
        <f t="shared" ref="B37:O37" si="3">B24-B14</f>
        <v>-15.681296111675145</v>
      </c>
      <c r="C37" s="800">
        <f t="shared" si="3"/>
        <v>19.438074214848484</v>
      </c>
      <c r="D37" s="800">
        <f t="shared" si="3"/>
        <v>-7.8158390828386572</v>
      </c>
      <c r="E37" s="800">
        <f t="shared" si="3"/>
        <v>-4.1424065756137702</v>
      </c>
      <c r="F37" s="800">
        <f t="shared" si="3"/>
        <v>2.1758281196997169</v>
      </c>
      <c r="G37" s="800">
        <f t="shared" si="3"/>
        <v>1.6317597781766509</v>
      </c>
      <c r="H37" s="800">
        <f t="shared" si="3"/>
        <v>10.763151577918332</v>
      </c>
      <c r="I37" s="800">
        <f t="shared" si="3"/>
        <v>3.0117220318957827</v>
      </c>
      <c r="J37" s="800">
        <f t="shared" si="3"/>
        <v>12.344554856297428</v>
      </c>
      <c r="K37" s="800">
        <f t="shared" si="3"/>
        <v>-9.9459719556686252</v>
      </c>
      <c r="L37" s="800">
        <f t="shared" si="3"/>
        <v>4.1595100000000009</v>
      </c>
      <c r="M37" s="800">
        <f t="shared" si="3"/>
        <v>7.1290826734453638</v>
      </c>
      <c r="N37" s="800">
        <f t="shared" si="3"/>
        <v>3.4730833727859647</v>
      </c>
      <c r="O37" s="800">
        <f t="shared" si="3"/>
        <v>-8.2385954340209935</v>
      </c>
    </row>
    <row r="38" spans="1:15">
      <c r="A38" s="794" t="s">
        <v>1058</v>
      </c>
      <c r="B38" s="800">
        <f t="shared" ref="B38:O38" si="4">B33-B24</f>
        <v>-1.0273878929188882</v>
      </c>
      <c r="C38" s="800">
        <f t="shared" si="4"/>
        <v>0</v>
      </c>
      <c r="D38" s="800">
        <f t="shared" si="4"/>
        <v>5.7999999999999972</v>
      </c>
      <c r="E38" s="800">
        <f t="shared" si="4"/>
        <v>1.7000000000000002</v>
      </c>
      <c r="F38" s="800">
        <f t="shared" si="4"/>
        <v>3.4331599999999991</v>
      </c>
      <c r="G38" s="800">
        <f t="shared" si="4"/>
        <v>0.6369999999999969</v>
      </c>
      <c r="H38" s="800">
        <f t="shared" si="4"/>
        <v>3.5519999999999996</v>
      </c>
      <c r="I38" s="800">
        <f t="shared" si="4"/>
        <v>10.135999999999999</v>
      </c>
      <c r="J38" s="800">
        <f t="shared" si="4"/>
        <v>-16.687999999999999</v>
      </c>
      <c r="K38" s="800">
        <f t="shared" si="4"/>
        <v>3.1000000000000014</v>
      </c>
      <c r="L38" s="800">
        <f t="shared" si="4"/>
        <v>-1.7515900000000002</v>
      </c>
      <c r="M38" s="800">
        <f t="shared" si="4"/>
        <v>-2.8000000000000007</v>
      </c>
      <c r="N38" s="800">
        <f t="shared" si="4"/>
        <v>-8.5210045171602644</v>
      </c>
      <c r="O38" s="800">
        <f t="shared" si="4"/>
        <v>-0.59999999999999432</v>
      </c>
    </row>
    <row r="39" spans="1:15">
      <c r="A39" s="794" t="s">
        <v>1054</v>
      </c>
    </row>
    <row r="40" spans="1:15">
      <c r="A40" s="794" t="s">
        <v>742</v>
      </c>
      <c r="B40" s="800">
        <f>100*(B33-B4)/B4</f>
        <v>-27.441440535390328</v>
      </c>
      <c r="C40" s="800">
        <f t="shared" ref="C40:O40" si="5">100*(C33-C4)/C4</f>
        <v>46.961172534037459</v>
      </c>
      <c r="D40" s="800">
        <f t="shared" si="5"/>
        <v>-2.903129315804883</v>
      </c>
      <c r="E40" s="800">
        <f t="shared" si="5"/>
        <v>6.5421179709197617</v>
      </c>
      <c r="F40" s="800">
        <f t="shared" si="5"/>
        <v>93.019735009080321</v>
      </c>
      <c r="G40" s="800">
        <f t="shared" si="5"/>
        <v>-13.853226179442297</v>
      </c>
      <c r="H40" s="800">
        <f t="shared" si="5"/>
        <v>570.5905947803036</v>
      </c>
      <c r="I40" s="800">
        <f t="shared" si="5"/>
        <v>61.247826915799536</v>
      </c>
      <c r="J40" s="800">
        <f>100*(J33-J4)/J4</f>
        <v>156.59460393363321</v>
      </c>
      <c r="K40" s="800">
        <f t="shared" si="5"/>
        <v>-21.865385258389416</v>
      </c>
      <c r="L40" s="800">
        <f t="shared" si="5"/>
        <v>28.617978492488721</v>
      </c>
      <c r="M40" s="800">
        <f t="shared" si="5"/>
        <v>18.124060916137278</v>
      </c>
      <c r="N40" s="800">
        <f t="shared" si="5"/>
        <v>34.599992548352645</v>
      </c>
      <c r="O40" s="800">
        <f t="shared" si="5"/>
        <v>-7.4829835447218906</v>
      </c>
    </row>
    <row r="41" spans="1:15">
      <c r="A41" s="794" t="s">
        <v>1056</v>
      </c>
      <c r="B41" s="800">
        <f t="shared" ref="B41:O41" si="6">100*(B14-B4)/B4</f>
        <v>10.924320284948553</v>
      </c>
      <c r="C41" s="800">
        <f t="shared" si="6"/>
        <v>-58.062436966615955</v>
      </c>
      <c r="D41" s="800">
        <f t="shared" si="6"/>
        <v>1.6068169225944688</v>
      </c>
      <c r="E41" s="800">
        <f t="shared" si="6"/>
        <v>41.706870607675491</v>
      </c>
      <c r="F41" s="800">
        <f t="shared" si="6"/>
        <v>-1.1233432981821871</v>
      </c>
      <c r="G41" s="800">
        <f t="shared" si="6"/>
        <v>-20.774865711395492</v>
      </c>
      <c r="H41" s="800">
        <f t="shared" si="6"/>
        <v>320.93892488000046</v>
      </c>
      <c r="I41" s="800">
        <f t="shared" si="6"/>
        <v>-13.570129271953688</v>
      </c>
      <c r="J41" s="800">
        <f t="shared" si="6"/>
        <v>217.11288077745508</v>
      </c>
      <c r="K41" s="800">
        <f t="shared" si="6"/>
        <v>18.353214838455568</v>
      </c>
      <c r="L41" s="800">
        <f t="shared" si="6"/>
        <v>16.167654762975811</v>
      </c>
      <c r="M41" s="800">
        <f t="shared" si="6"/>
        <v>-34.594374695105458</v>
      </c>
      <c r="N41" s="800">
        <f t="shared" si="6"/>
        <v>56.877046594826496</v>
      </c>
      <c r="O41" s="800">
        <f t="shared" si="6"/>
        <v>11.2291555676549</v>
      </c>
    </row>
    <row r="42" spans="1:15">
      <c r="A42" s="794" t="s">
        <v>1057</v>
      </c>
      <c r="B42" s="800">
        <f t="shared" ref="B42:O42" si="7">100*(B24-B14)/B14</f>
        <v>-32.460615383734925</v>
      </c>
      <c r="C42" s="800">
        <f t="shared" si="7"/>
        <v>250.42849871140638</v>
      </c>
      <c r="D42" s="800">
        <f t="shared" si="7"/>
        <v>-17.209500563410352</v>
      </c>
      <c r="E42" s="800">
        <f t="shared" si="7"/>
        <v>-42.087334472417389</v>
      </c>
      <c r="F42" s="800">
        <f t="shared" si="7"/>
        <v>36.934709416827857</v>
      </c>
      <c r="G42" s="800">
        <f t="shared" si="7"/>
        <v>6.2836748437244605</v>
      </c>
      <c r="H42" s="800">
        <f t="shared" si="7"/>
        <v>44.592199402767228</v>
      </c>
      <c r="I42" s="800">
        <f t="shared" si="7"/>
        <v>19.829252784420184</v>
      </c>
      <c r="J42" s="800">
        <f t="shared" si="7"/>
        <v>54.239261011655664</v>
      </c>
      <c r="K42" s="800">
        <f t="shared" si="7"/>
        <v>-49.369531425710399</v>
      </c>
      <c r="L42" s="800">
        <f t="shared" si="7"/>
        <v>18.513798855926098</v>
      </c>
      <c r="M42" s="800">
        <f t="shared" si="7"/>
        <v>132.73491733335922</v>
      </c>
      <c r="N42" s="800">
        <f t="shared" si="7"/>
        <v>9.7701448101012343</v>
      </c>
      <c r="O42" s="800">
        <f t="shared" si="7"/>
        <v>-15.68103480110576</v>
      </c>
    </row>
    <row r="43" spans="1:15">
      <c r="A43" s="794" t="s">
        <v>1058</v>
      </c>
      <c r="B43" s="800">
        <f t="shared" ref="B43:O43" si="8">100*(B33-B24)/B24</f>
        <v>-3.1488511930244401</v>
      </c>
      <c r="C43" s="800">
        <f t="shared" si="8"/>
        <v>0</v>
      </c>
      <c r="D43" s="800">
        <f t="shared" si="8"/>
        <v>15.425531914893611</v>
      </c>
      <c r="E43" s="800">
        <f t="shared" si="8"/>
        <v>29.824561403508778</v>
      </c>
      <c r="F43" s="800">
        <f t="shared" si="8"/>
        <v>42.558920221548945</v>
      </c>
      <c r="G43" s="800">
        <f t="shared" si="8"/>
        <v>2.3079710144927423</v>
      </c>
      <c r="H43" s="800">
        <f t="shared" si="8"/>
        <v>10.177650429799426</v>
      </c>
      <c r="I43" s="800">
        <f t="shared" si="8"/>
        <v>55.692307692307686</v>
      </c>
      <c r="J43" s="800">
        <f t="shared" si="8"/>
        <v>-47.538742023701005</v>
      </c>
      <c r="K43" s="800">
        <f t="shared" si="8"/>
        <v>30.392156862745111</v>
      </c>
      <c r="L43" s="800">
        <f t="shared" si="8"/>
        <v>-6.5783489361574281</v>
      </c>
      <c r="M43" s="800">
        <f t="shared" si="8"/>
        <v>-22.400000000000006</v>
      </c>
      <c r="N43" s="800">
        <f t="shared" si="8"/>
        <v>-21.836968634195419</v>
      </c>
      <c r="O43" s="800">
        <f t="shared" si="8"/>
        <v>-1.3544018058690617</v>
      </c>
    </row>
    <row r="44" spans="1:15">
      <c r="A44" s="794" t="s">
        <v>1055</v>
      </c>
    </row>
    <row r="45" spans="1:15">
      <c r="A45" s="794" t="s">
        <v>742</v>
      </c>
      <c r="B45" s="801">
        <f>100*(POWER(B33/B4, 1/29)-1)</f>
        <v>-1.1000298745429626</v>
      </c>
      <c r="C45" s="801">
        <f t="shared" ref="C45:O45" si="9">100*(POWER(C33/C4, 1/29)-1)</f>
        <v>1.3364315870156185</v>
      </c>
      <c r="D45" s="801">
        <f t="shared" si="9"/>
        <v>-0.10153820460627738</v>
      </c>
      <c r="E45" s="801">
        <f t="shared" si="9"/>
        <v>0.21875683779688515</v>
      </c>
      <c r="F45" s="801">
        <f t="shared" si="9"/>
        <v>2.2935698692856388</v>
      </c>
      <c r="G45" s="801">
        <f t="shared" si="9"/>
        <v>-0.51287912996565987</v>
      </c>
      <c r="H45" s="801">
        <f t="shared" si="9"/>
        <v>6.78211856357267</v>
      </c>
      <c r="I45" s="801">
        <f t="shared" si="9"/>
        <v>1.6611366290124607</v>
      </c>
      <c r="J45" s="801">
        <f t="shared" si="9"/>
        <v>3.3027739018732127</v>
      </c>
      <c r="K45" s="801">
        <f t="shared" si="9"/>
        <v>-0.84720809213781889</v>
      </c>
      <c r="L45" s="801">
        <f t="shared" si="9"/>
        <v>0.87162644939418055</v>
      </c>
      <c r="M45" s="801">
        <f t="shared" si="9"/>
        <v>0.57601555700328433</v>
      </c>
      <c r="N45" s="801">
        <f t="shared" si="9"/>
        <v>1.029878063016576</v>
      </c>
      <c r="O45" s="801">
        <f t="shared" si="9"/>
        <v>-0.26783927818639919</v>
      </c>
    </row>
    <row r="46" spans="1:15">
      <c r="A46" s="794" t="s">
        <v>1056</v>
      </c>
      <c r="B46" s="801">
        <f t="shared" ref="B46:O46" si="10">100*(POWER(B14/B4, 1/10)-1)</f>
        <v>1.042173020093573</v>
      </c>
      <c r="C46" s="801">
        <f t="shared" si="10"/>
        <v>-8.3230156540698097</v>
      </c>
      <c r="D46" s="801">
        <f t="shared" si="10"/>
        <v>0.15953154239225498</v>
      </c>
      <c r="E46" s="801">
        <f t="shared" si="10"/>
        <v>3.5473742951940057</v>
      </c>
      <c r="F46" s="801">
        <f t="shared" si="10"/>
        <v>-0.11290625809571297</v>
      </c>
      <c r="G46" s="801">
        <f t="shared" si="10"/>
        <v>-2.3018593695372513</v>
      </c>
      <c r="H46" s="801">
        <f t="shared" si="10"/>
        <v>15.457435998776026</v>
      </c>
      <c r="I46" s="801">
        <f t="shared" si="10"/>
        <v>-1.4477857538718442</v>
      </c>
      <c r="J46" s="801">
        <f t="shared" si="10"/>
        <v>12.233211001044797</v>
      </c>
      <c r="K46" s="801">
        <f t="shared" si="10"/>
        <v>1.6993098942286622</v>
      </c>
      <c r="L46" s="801">
        <f t="shared" si="10"/>
        <v>1.5099285702428578</v>
      </c>
      <c r="M46" s="801">
        <f t="shared" si="10"/>
        <v>-4.1567548139502808</v>
      </c>
      <c r="N46" s="801">
        <f t="shared" si="10"/>
        <v>4.6058422133975041</v>
      </c>
      <c r="O46" s="801">
        <f t="shared" si="10"/>
        <v>1.0699065187256718</v>
      </c>
    </row>
    <row r="47" spans="1:15">
      <c r="A47" s="794" t="s">
        <v>1057</v>
      </c>
      <c r="B47" s="801">
        <f t="shared" ref="B47:O47" si="11">100*(POWER(B24/B14, 1/10)-1)</f>
        <v>-3.8485783438184096</v>
      </c>
      <c r="C47" s="801">
        <f t="shared" si="11"/>
        <v>13.36002729439889</v>
      </c>
      <c r="D47" s="801">
        <f t="shared" si="11"/>
        <v>-1.8708470013891532</v>
      </c>
      <c r="E47" s="801">
        <f t="shared" si="11"/>
        <v>-5.31583459044972</v>
      </c>
      <c r="F47" s="801">
        <f t="shared" si="11"/>
        <v>3.1932652025129959</v>
      </c>
      <c r="G47" s="801">
        <f t="shared" si="11"/>
        <v>0.61127582487248144</v>
      </c>
      <c r="H47" s="801">
        <f t="shared" si="11"/>
        <v>3.7563024334510642</v>
      </c>
      <c r="I47" s="801">
        <f t="shared" si="11"/>
        <v>1.825437589730794</v>
      </c>
      <c r="J47" s="801">
        <f t="shared" si="11"/>
        <v>4.4286090922051047</v>
      </c>
      <c r="K47" s="801">
        <f t="shared" si="11"/>
        <v>-6.5797135367851034</v>
      </c>
      <c r="L47" s="801">
        <f t="shared" si="11"/>
        <v>1.7131002428585118</v>
      </c>
      <c r="M47" s="801">
        <f t="shared" si="11"/>
        <v>8.8143455916595883</v>
      </c>
      <c r="N47" s="801">
        <f t="shared" si="11"/>
        <v>0.93654237651712435</v>
      </c>
      <c r="O47" s="801">
        <f t="shared" si="11"/>
        <v>-1.6911701522595801</v>
      </c>
    </row>
    <row r="48" spans="1:15">
      <c r="A48" s="794" t="s">
        <v>1058</v>
      </c>
      <c r="B48" s="801">
        <f t="shared" ref="B48:O48" si="12">100*(POWER(B33/B24, 1/9)-1)</f>
        <v>-0.3548681216009153</v>
      </c>
      <c r="C48" s="801">
        <f t="shared" si="12"/>
        <v>0</v>
      </c>
      <c r="D48" s="801">
        <f t="shared" si="12"/>
        <v>1.606719914184751</v>
      </c>
      <c r="E48" s="801">
        <f t="shared" si="12"/>
        <v>2.9426175829180279</v>
      </c>
      <c r="F48" s="801">
        <f t="shared" si="12"/>
        <v>4.0184764913658189</v>
      </c>
      <c r="G48" s="801">
        <f t="shared" si="12"/>
        <v>0.25384833916677341</v>
      </c>
      <c r="H48" s="801">
        <f t="shared" si="12"/>
        <v>1.0827517967891165</v>
      </c>
      <c r="I48" s="801">
        <f t="shared" si="12"/>
        <v>5.0420085112139468</v>
      </c>
      <c r="J48" s="801">
        <f t="shared" si="12"/>
        <v>-6.9168725021443889</v>
      </c>
      <c r="K48" s="801">
        <f t="shared" si="12"/>
        <v>2.9925281333210041</v>
      </c>
      <c r="L48" s="801">
        <f t="shared" si="12"/>
        <v>-0.75322733393430319</v>
      </c>
      <c r="M48" s="801">
        <f t="shared" si="12"/>
        <v>-2.7784784892812775</v>
      </c>
      <c r="N48" s="801">
        <f t="shared" si="12"/>
        <v>-2.7003526981678516</v>
      </c>
      <c r="O48" s="801">
        <f t="shared" si="12"/>
        <v>-0.1514027696287723</v>
      </c>
    </row>
    <row r="50" spans="1:1">
      <c r="A50" s="794" t="s">
        <v>1125</v>
      </c>
    </row>
  </sheetData>
  <pageMargins left="0.7" right="0.7" top="0.75" bottom="0.75" header="0.3" footer="0.3"/>
</worksheet>
</file>

<file path=xl/worksheets/sheet194.xml><?xml version="1.0" encoding="utf-8"?>
<worksheet xmlns="http://schemas.openxmlformats.org/spreadsheetml/2006/main" xmlns:r="http://schemas.openxmlformats.org/officeDocument/2006/relationships">
  <dimension ref="A1:O50"/>
  <sheetViews>
    <sheetView workbookViewId="0">
      <selection activeCell="R37" sqref="R37"/>
    </sheetView>
  </sheetViews>
  <sheetFormatPr defaultRowHeight="9"/>
  <cols>
    <col min="1" max="16384" width="9.140625" style="794"/>
  </cols>
  <sheetData>
    <row r="1" spans="1:15">
      <c r="A1" s="794" t="s">
        <v>1101</v>
      </c>
    </row>
    <row r="3" spans="1:15">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812">
        <f>'6'!C24</f>
        <v>33.62959</v>
      </c>
      <c r="C4" s="812">
        <f>'6'!H24</f>
        <v>25.374269999999999</v>
      </c>
      <c r="D4" s="812">
        <f>'6'!M24</f>
        <v>38.327379999999998</v>
      </c>
      <c r="E4" s="812">
        <f>'6'!R24</f>
        <v>28.515020000000003</v>
      </c>
      <c r="F4" s="812">
        <f>'6'!W24</f>
        <v>22.435189999999999</v>
      </c>
      <c r="G4" s="812">
        <f>'6'!AB24</f>
        <v>40.594729999999998</v>
      </c>
      <c r="H4" s="812">
        <f>'6'!AG24</f>
        <v>20.390639999999998</v>
      </c>
      <c r="I4" s="812">
        <f>'6'!AL24</f>
        <v>40.321839999999995</v>
      </c>
      <c r="J4" s="812">
        <f>'6'!AQ24</f>
        <v>19.431370000000001</v>
      </c>
      <c r="K4" s="812">
        <f>'6'!AV24</f>
        <v>41.237642367420996</v>
      </c>
      <c r="L4" s="812">
        <f>'6'!BA24</f>
        <v>28.374329999999997</v>
      </c>
      <c r="M4" s="812">
        <f>'6'!BF24</f>
        <v>28.954000178559326</v>
      </c>
      <c r="N4" s="812">
        <f>'6'!BK24</f>
        <v>19.111163001357578</v>
      </c>
      <c r="O4" s="812">
        <f>'6'!BP24</f>
        <v>38.848388758670815</v>
      </c>
    </row>
    <row r="5" spans="1:15">
      <c r="A5" s="794">
        <f>A4+1</f>
        <v>1981</v>
      </c>
      <c r="B5" s="812">
        <f>'6'!C25</f>
        <v>33.62959</v>
      </c>
      <c r="C5" s="812">
        <f>'6'!H25</f>
        <v>25.374269999999999</v>
      </c>
      <c r="D5" s="812">
        <f>'6'!M25</f>
        <v>38.327379999999998</v>
      </c>
      <c r="E5" s="812">
        <f>'6'!R25</f>
        <v>28.515020000000003</v>
      </c>
      <c r="F5" s="812">
        <f>'6'!W25</f>
        <v>22.435189999999999</v>
      </c>
      <c r="G5" s="812">
        <f>'6'!AB25</f>
        <v>40.594729999999998</v>
      </c>
      <c r="H5" s="812">
        <f>'6'!AG25</f>
        <v>20.390639999999998</v>
      </c>
      <c r="I5" s="812">
        <f>'6'!AL25</f>
        <v>40.321839999999995</v>
      </c>
      <c r="J5" s="812">
        <f>'6'!AQ25</f>
        <v>19.431370000000001</v>
      </c>
      <c r="K5" s="812">
        <f>'6'!AV25</f>
        <v>40.211500457988386</v>
      </c>
      <c r="L5" s="812">
        <f>'6'!BA25</f>
        <v>28.700804874217418</v>
      </c>
      <c r="M5" s="812">
        <f>'6'!BF25</f>
        <v>30.185919999999999</v>
      </c>
      <c r="N5" s="812">
        <f>'6'!BK25</f>
        <v>19.525393904348981</v>
      </c>
      <c r="O5" s="812">
        <f>'6'!BP25</f>
        <v>39.183116988368127</v>
      </c>
    </row>
    <row r="6" spans="1:15">
      <c r="A6" s="794">
        <f t="shared" ref="A6:A33" si="0">A5+1</f>
        <v>1982</v>
      </c>
      <c r="B6" s="812">
        <f>'6'!C26</f>
        <v>32.610322812582176</v>
      </c>
      <c r="C6" s="812">
        <f>'6'!H26</f>
        <v>25.374269999999999</v>
      </c>
      <c r="D6" s="812">
        <f>'6'!M26</f>
        <v>37.421210000000002</v>
      </c>
      <c r="E6" s="812">
        <f>'6'!R26</f>
        <v>28.515020000000003</v>
      </c>
      <c r="F6" s="812">
        <f>'6'!W26</f>
        <v>22.435189999999999</v>
      </c>
      <c r="G6" s="812">
        <f>'6'!AB26</f>
        <v>37.587451706857522</v>
      </c>
      <c r="H6" s="812">
        <f>'6'!AG26</f>
        <v>21.811005302333037</v>
      </c>
      <c r="I6" s="812">
        <f>'6'!AL26</f>
        <v>40.321839999999995</v>
      </c>
      <c r="J6" s="812">
        <f>'6'!AQ26</f>
        <v>19.431370000000001</v>
      </c>
      <c r="K6" s="812">
        <f>'6'!AV26</f>
        <v>39.210892676062684</v>
      </c>
      <c r="L6" s="812">
        <f>'6'!BA26</f>
        <v>29.031036166418819</v>
      </c>
      <c r="M6" s="812">
        <f>'6'!BF26</f>
        <v>29.483199627756989</v>
      </c>
      <c r="N6" s="812">
        <f>'6'!BK26</f>
        <v>19.948603185107395</v>
      </c>
      <c r="O6" s="812">
        <f>'6'!BP26</f>
        <v>39.520729327068068</v>
      </c>
    </row>
    <row r="7" spans="1:15">
      <c r="A7" s="794">
        <f t="shared" si="0"/>
        <v>1983</v>
      </c>
      <c r="B7" s="812">
        <f>'6'!C27</f>
        <v>31.621948228950089</v>
      </c>
      <c r="C7" s="812">
        <f>'6'!H27</f>
        <v>25.374269999999999</v>
      </c>
      <c r="D7" s="812">
        <f>'6'!M27</f>
        <v>36.515039999999999</v>
      </c>
      <c r="E7" s="812">
        <f>'6'!R27</f>
        <v>28.515020000000003</v>
      </c>
      <c r="F7" s="812">
        <f>'6'!W27</f>
        <v>22.435189999999999</v>
      </c>
      <c r="G7" s="812">
        <f>'6'!AB27</f>
        <v>34.802954122748112</v>
      </c>
      <c r="H7" s="812">
        <f>'6'!AG27</f>
        <v>23.330310000000001</v>
      </c>
      <c r="I7" s="812">
        <f>'6'!AL27</f>
        <v>40.321839999999995</v>
      </c>
      <c r="J7" s="812">
        <f>'6'!AQ27</f>
        <v>19.431370000000001</v>
      </c>
      <c r="K7" s="812">
        <f>'6'!AV27</f>
        <v>38.235183640064065</v>
      </c>
      <c r="L7" s="812">
        <f>'6'!BA27</f>
        <v>29.36506709792744</v>
      </c>
      <c r="M7" s="812">
        <f>'6'!BF27</f>
        <v>28.796838403141923</v>
      </c>
      <c r="N7" s="812">
        <f>'6'!BK27</f>
        <v>20.380985448300756</v>
      </c>
      <c r="O7" s="812">
        <f>'6'!BP27</f>
        <v>39.861250625034216</v>
      </c>
    </row>
    <row r="8" spans="1:15">
      <c r="A8" s="794">
        <f t="shared" si="0"/>
        <v>1984</v>
      </c>
      <c r="B8" s="812">
        <f>'6'!C28</f>
        <v>30.663529936250299</v>
      </c>
      <c r="C8" s="812">
        <f>'6'!H28</f>
        <v>25.374269999999999</v>
      </c>
      <c r="D8" s="812">
        <f>'6'!M28</f>
        <v>35.608869999999996</v>
      </c>
      <c r="E8" s="812">
        <f>'6'!R28</f>
        <v>28.515020000000003</v>
      </c>
      <c r="F8" s="812">
        <f>'6'!W28</f>
        <v>22.435189999999999</v>
      </c>
      <c r="G8" s="812">
        <f>'6'!AB28</f>
        <v>32.224733539175467</v>
      </c>
      <c r="H8" s="812">
        <f>'6'!AG28</f>
        <v>30.53895</v>
      </c>
      <c r="I8" s="812">
        <f>'6'!AL28</f>
        <v>40.321839999999995</v>
      </c>
      <c r="J8" s="812">
        <f>'6'!AQ28</f>
        <v>21.332996522832978</v>
      </c>
      <c r="K8" s="812">
        <f>'6'!AV28</f>
        <v>37.283753779007839</v>
      </c>
      <c r="L8" s="812">
        <f>'6'!BA28</f>
        <v>29.702941387370821</v>
      </c>
      <c r="M8" s="812">
        <f>'6'!BF28</f>
        <v>28.126455489449786</v>
      </c>
      <c r="N8" s="812">
        <f>'6'!BK28</f>
        <v>20.822739516616984</v>
      </c>
      <c r="O8" s="812">
        <f>'6'!BP28</f>
        <v>40.204705946646769</v>
      </c>
    </row>
    <row r="9" spans="1:15">
      <c r="A9" s="794">
        <f t="shared" si="0"/>
        <v>1985</v>
      </c>
      <c r="B9" s="812">
        <f>'6'!C29</f>
        <v>29.734159999999999</v>
      </c>
      <c r="C9" s="812">
        <f>'6'!H29</f>
        <v>25.374269999999999</v>
      </c>
      <c r="D9" s="812">
        <f>'6'!M29</f>
        <v>34.702699999999993</v>
      </c>
      <c r="E9" s="812">
        <f>'6'!R29</f>
        <v>28.515020000000003</v>
      </c>
      <c r="F9" s="812">
        <f>'6'!W29</f>
        <v>22.435189999999999</v>
      </c>
      <c r="G9" s="812">
        <f>'6'!AB29</f>
        <v>29.837508850782104</v>
      </c>
      <c r="H9" s="812">
        <f>'6'!AG29</f>
        <v>29.211144538033629</v>
      </c>
      <c r="I9" s="812">
        <f>'6'!AL29</f>
        <v>40.321839999999995</v>
      </c>
      <c r="J9" s="812">
        <f>'6'!AQ29</f>
        <v>23.420723327444435</v>
      </c>
      <c r="K9" s="812">
        <f>'6'!AV29</f>
        <v>36.355998939079555</v>
      </c>
      <c r="L9" s="812">
        <f>'6'!BA29</f>
        <v>30.044703256402773</v>
      </c>
      <c r="M9" s="812">
        <f>'6'!BF29</f>
        <v>27.471678915755074</v>
      </c>
      <c r="N9" s="812">
        <f>'6'!BK29</f>
        <v>21.27406852218877</v>
      </c>
      <c r="O9" s="812">
        <f>'6'!BP29</f>
        <v>40.551120572247385</v>
      </c>
    </row>
    <row r="10" spans="1:15">
      <c r="A10" s="794">
        <f t="shared" si="0"/>
        <v>1986</v>
      </c>
      <c r="B10" s="812">
        <f>'6'!C30</f>
        <v>30.518521893638223</v>
      </c>
      <c r="C10" s="812">
        <f>'6'!H30</f>
        <v>24.926491212996098</v>
      </c>
      <c r="D10" s="812">
        <f>'6'!M30</f>
        <v>33.79652999999999</v>
      </c>
      <c r="E10" s="812">
        <f>'6'!R30</f>
        <v>28.515020000000003</v>
      </c>
      <c r="F10" s="812">
        <f>'6'!W30</f>
        <v>22.435189999999999</v>
      </c>
      <c r="G10" s="812">
        <f>'6'!AB30</f>
        <v>27.62713098428555</v>
      </c>
      <c r="H10" s="812">
        <f>'6'!AG30</f>
        <v>27.941070836485601</v>
      </c>
      <c r="I10" s="812">
        <f>'6'!AL30</f>
        <v>40.321839999999995</v>
      </c>
      <c r="J10" s="812">
        <f>'6'!AQ30</f>
        <v>25.712762883245254</v>
      </c>
      <c r="K10" s="812">
        <f>'6'!AV30</f>
        <v>35.451329999999999</v>
      </c>
      <c r="L10" s="812">
        <f>'6'!BA30</f>
        <v>30.390397435491192</v>
      </c>
      <c r="M10" s="812">
        <f>'6'!BF30</f>
        <v>26.832145370518756</v>
      </c>
      <c r="N10" s="812">
        <f>'6'!BK30</f>
        <v>21.73518</v>
      </c>
      <c r="O10" s="812">
        <f>'6'!BP30</f>
        <v>40.90052</v>
      </c>
    </row>
    <row r="11" spans="1:15">
      <c r="A11" s="794">
        <f t="shared" si="0"/>
        <v>1987</v>
      </c>
      <c r="B11" s="812">
        <f>'6'!C31</f>
        <v>31.323574588031931</v>
      </c>
      <c r="C11" s="812">
        <f>'6'!H31</f>
        <v>24.486614361381495</v>
      </c>
      <c r="D11" s="812">
        <f>'6'!M31</f>
        <v>32.890360000000001</v>
      </c>
      <c r="E11" s="812">
        <f>'6'!R31</f>
        <v>28.515020000000003</v>
      </c>
      <c r="F11" s="812">
        <f>'6'!W31</f>
        <v>22.435189999999999</v>
      </c>
      <c r="G11" s="812">
        <f>'6'!AB31</f>
        <v>25.580499036965147</v>
      </c>
      <c r="H11" s="812">
        <f>'6'!AG31</f>
        <v>26.726218771503838</v>
      </c>
      <c r="I11" s="812">
        <f>'6'!AL31</f>
        <v>36.85577</v>
      </c>
      <c r="J11" s="812">
        <f>'6'!AQ31</f>
        <v>28.229110000000002</v>
      </c>
      <c r="K11" s="812">
        <f>'6'!AV31</f>
        <v>32.457706646852458</v>
      </c>
      <c r="L11" s="812">
        <f>'6'!BA31</f>
        <v>30.740069169772475</v>
      </c>
      <c r="M11" s="812">
        <f>'6'!BF31</f>
        <v>26.2075</v>
      </c>
      <c r="N11" s="812">
        <f>'6'!BK31</f>
        <v>21.734137900077187</v>
      </c>
      <c r="O11" s="812">
        <f>'6'!BP31</f>
        <v>40.935183196058368</v>
      </c>
    </row>
    <row r="12" spans="1:15">
      <c r="A12" s="794">
        <f t="shared" si="0"/>
        <v>1988</v>
      </c>
      <c r="B12" s="812">
        <f>'6'!C32</f>
        <v>32.149863888936579</v>
      </c>
      <c r="C12" s="812">
        <f>'6'!H32</f>
        <v>24.054500000000001</v>
      </c>
      <c r="D12" s="812">
        <f>'6'!M32</f>
        <v>32.357505166396017</v>
      </c>
      <c r="E12" s="812">
        <f>'6'!R32</f>
        <v>27.338471755817242</v>
      </c>
      <c r="F12" s="812">
        <f>'6'!W32</f>
        <v>24.927977564158947</v>
      </c>
      <c r="G12" s="812">
        <f>'6'!AB32</f>
        <v>23.685482627652476</v>
      </c>
      <c r="H12" s="812">
        <f>'6'!AG32</f>
        <v>25.564187357113006</v>
      </c>
      <c r="I12" s="812">
        <f>'6'!AL32</f>
        <v>42.068921703369107</v>
      </c>
      <c r="J12" s="812">
        <f>'6'!AQ32</f>
        <v>27.949879198173658</v>
      </c>
      <c r="K12" s="812">
        <f>'6'!AV32</f>
        <v>29.716874395773878</v>
      </c>
      <c r="L12" s="812">
        <f>'6'!BA32</f>
        <v>31.093764224973299</v>
      </c>
      <c r="M12" s="812">
        <f>'6'!BF32</f>
        <v>23.706838811698841</v>
      </c>
      <c r="N12" s="812">
        <f>'6'!BK32</f>
        <v>21.733095850118175</v>
      </c>
      <c r="O12" s="812">
        <f>'6'!BP32</f>
        <v>40.969875769179936</v>
      </c>
    </row>
    <row r="13" spans="1:15">
      <c r="A13" s="794">
        <f t="shared" si="0"/>
        <v>1989</v>
      </c>
      <c r="B13" s="812">
        <f>'6'!C33</f>
        <v>32.997949999999996</v>
      </c>
      <c r="C13" s="812">
        <f>'6'!H33</f>
        <v>24.6557958315062</v>
      </c>
      <c r="D13" s="812">
        <f>'6'!M33</f>
        <v>31.83328308335162</v>
      </c>
      <c r="E13" s="812">
        <f>'6'!R33</f>
        <v>26.210468656294719</v>
      </c>
      <c r="F13" s="812">
        <f>'6'!W33</f>
        <v>27.697740266037947</v>
      </c>
      <c r="G13" s="812">
        <f>'6'!AB33</f>
        <v>21.93085</v>
      </c>
      <c r="H13" s="812">
        <f>'6'!AG33</f>
        <v>24.452679999999997</v>
      </c>
      <c r="I13" s="812">
        <f>'6'!AL33</f>
        <v>48.019460000000002</v>
      </c>
      <c r="J13" s="812">
        <f>'6'!AQ33</f>
        <v>27.673410433148639</v>
      </c>
      <c r="K13" s="812">
        <f>'6'!AV33</f>
        <v>27.207486759999966</v>
      </c>
      <c r="L13" s="812">
        <f>'6'!BA33</f>
        <v>31.451528893400514</v>
      </c>
      <c r="M13" s="812">
        <f>'6'!BF33</f>
        <v>21.444785135700485</v>
      </c>
      <c r="N13" s="812">
        <f>'6'!BK33</f>
        <v>21.732053850120572</v>
      </c>
      <c r="O13" s="812">
        <f>'6'!BP33</f>
        <v>41.004597744261773</v>
      </c>
    </row>
    <row r="14" spans="1:15">
      <c r="A14" s="794">
        <f t="shared" si="0"/>
        <v>1990</v>
      </c>
      <c r="B14" s="812">
        <f>'6'!C34</f>
        <v>31.681128479771157</v>
      </c>
      <c r="C14" s="812">
        <f>'6'!H34</f>
        <v>25.272122392272482</v>
      </c>
      <c r="D14" s="812">
        <f>'6'!M34</f>
        <v>31.317553892170739</v>
      </c>
      <c r="E14" s="812">
        <f>'6'!R34</f>
        <v>25.129007697236272</v>
      </c>
      <c r="F14" s="812">
        <f>'6'!W34</f>
        <v>30.775252981129015</v>
      </c>
      <c r="G14" s="812">
        <f>'6'!AB34</f>
        <v>21.552661590988457</v>
      </c>
      <c r="H14" s="812">
        <f>'6'!AG34</f>
        <v>25.489933307480864</v>
      </c>
      <c r="I14" s="812">
        <f>'6'!AL34</f>
        <v>40.185761162247509</v>
      </c>
      <c r="J14" s="812">
        <f>'6'!AQ34</f>
        <v>27.399676383987416</v>
      </c>
      <c r="K14" s="812">
        <f>'6'!AV34</f>
        <v>24.909999818178932</v>
      </c>
      <c r="L14" s="812">
        <f>'6'!BA34</f>
        <v>31.813409999999998</v>
      </c>
      <c r="M14" s="812">
        <f>'6'!BF34</f>
        <v>19.398571575448504</v>
      </c>
      <c r="N14" s="812">
        <f>'6'!BK34</f>
        <v>21.731011900081981</v>
      </c>
      <c r="O14" s="812">
        <f>'6'!BP34</f>
        <v>41.039349146222037</v>
      </c>
    </row>
    <row r="15" spans="1:15">
      <c r="A15" s="794">
        <f t="shared" si="0"/>
        <v>1991</v>
      </c>
      <c r="B15" s="812">
        <f>'6'!C35</f>
        <v>30.416856251729797</v>
      </c>
      <c r="C15" s="812">
        <f>'6'!H35</f>
        <v>25.903855408871785</v>
      </c>
      <c r="D15" s="812">
        <f>'6'!M35</f>
        <v>30.810179999999999</v>
      </c>
      <c r="E15" s="812">
        <f>'6'!R35</f>
        <v>24.092168519699719</v>
      </c>
      <c r="F15" s="812">
        <f>'6'!W35</f>
        <v>34.194710000000001</v>
      </c>
      <c r="G15" s="812">
        <f>'6'!AB35</f>
        <v>21.180994884177725</v>
      </c>
      <c r="H15" s="812">
        <f>'6'!AG35</f>
        <v>26.571185654080551</v>
      </c>
      <c r="I15" s="812">
        <f>'6'!AL35</f>
        <v>33.630020000000002</v>
      </c>
      <c r="J15" s="812">
        <f>'6'!AQ35</f>
        <v>27.12865</v>
      </c>
      <c r="K15" s="812">
        <f>'6'!AV35</f>
        <v>22.806519999999999</v>
      </c>
      <c r="L15" s="812">
        <f>'6'!BA35</f>
        <v>33.225128028441603</v>
      </c>
      <c r="M15" s="812">
        <f>'6'!BF35</f>
        <v>17.547603148578098</v>
      </c>
      <c r="N15" s="812">
        <f>'6'!BK35</f>
        <v>21.729970000000002</v>
      </c>
      <c r="O15" s="812">
        <f>'6'!BP35</f>
        <v>41.074129999999997</v>
      </c>
    </row>
    <row r="16" spans="1:15">
      <c r="A16" s="794">
        <f t="shared" si="0"/>
        <v>1992</v>
      </c>
      <c r="B16" s="812">
        <f>'6'!C36</f>
        <v>29.20303627533778</v>
      </c>
      <c r="C16" s="812">
        <f>'6'!H36</f>
        <v>26.551380000000002</v>
      </c>
      <c r="D16" s="812">
        <f>'6'!M36</f>
        <v>29.947659342953816</v>
      </c>
      <c r="E16" s="812">
        <f>'6'!R36</f>
        <v>23.098109999999998</v>
      </c>
      <c r="F16" s="812">
        <f>'6'!W36</f>
        <v>30.221316782048579</v>
      </c>
      <c r="G16" s="812">
        <f>'6'!AB36</f>
        <v>20.815737415519244</v>
      </c>
      <c r="H16" s="812">
        <f>'6'!AG36</f>
        <v>27.698303426176828</v>
      </c>
      <c r="I16" s="812">
        <f>'6'!AL36</f>
        <v>37.525384953908201</v>
      </c>
      <c r="J16" s="812">
        <f>'6'!AQ36</f>
        <v>25.71134389758538</v>
      </c>
      <c r="K16" s="812">
        <f>'6'!AV36</f>
        <v>25.911623397837129</v>
      </c>
      <c r="L16" s="812">
        <f>'6'!BA36</f>
        <v>34.699490953856746</v>
      </c>
      <c r="M16" s="812">
        <f>'6'!BF36</f>
        <v>15.873250000000001</v>
      </c>
      <c r="N16" s="812">
        <f>'6'!BK36</f>
        <v>18.677028975444301</v>
      </c>
      <c r="O16" s="812">
        <f>'6'!BP36</f>
        <v>40.57485568884136</v>
      </c>
    </row>
    <row r="17" spans="1:15">
      <c r="A17" s="794">
        <f t="shared" si="0"/>
        <v>1993</v>
      </c>
      <c r="B17" s="812">
        <f>'6'!C37</f>
        <v>28.037655194895262</v>
      </c>
      <c r="C17" s="812">
        <f>'6'!H37</f>
        <v>24.888560728491036</v>
      </c>
      <c r="D17" s="812">
        <f>'6'!M37</f>
        <v>29.10928466245926</v>
      </c>
      <c r="E17" s="812">
        <f>'6'!R37</f>
        <v>22.700994663827338</v>
      </c>
      <c r="F17" s="812">
        <f>'6'!W37</f>
        <v>26.70962812788677</v>
      </c>
      <c r="G17" s="812">
        <f>'6'!AB37</f>
        <v>20.45677866036031</v>
      </c>
      <c r="H17" s="812">
        <f>'6'!AG37</f>
        <v>28.873232180015282</v>
      </c>
      <c r="I17" s="812">
        <f>'6'!AL37</f>
        <v>41.871950000000005</v>
      </c>
      <c r="J17" s="812">
        <f>'6'!AQ37</f>
        <v>24.368083373846503</v>
      </c>
      <c r="K17" s="812">
        <f>'6'!AV37</f>
        <v>29.439486037823421</v>
      </c>
      <c r="L17" s="812">
        <f>'6'!BA37</f>
        <v>36.239278639530994</v>
      </c>
      <c r="M17" s="812">
        <f>'6'!BF37</f>
        <v>18.408786917371696</v>
      </c>
      <c r="N17" s="812">
        <f>'6'!BK37</f>
        <v>16.05300933915629</v>
      </c>
      <c r="O17" s="812">
        <f>'6'!BP37</f>
        <v>40.081650278905535</v>
      </c>
    </row>
    <row r="18" spans="1:15">
      <c r="A18" s="794">
        <f t="shared" si="0"/>
        <v>1994</v>
      </c>
      <c r="B18" s="812">
        <f>'6'!C38</f>
        <v>26.918779999999998</v>
      </c>
      <c r="C18" s="812">
        <f>'6'!H38</f>
        <v>23.329877962493331</v>
      </c>
      <c r="D18" s="812">
        <f>'6'!M38</f>
        <v>28.294380000000004</v>
      </c>
      <c r="E18" s="812">
        <f>'6'!R38</f>
        <v>22.310706751639735</v>
      </c>
      <c r="F18" s="812">
        <f>'6'!W38</f>
        <v>23.605994400408168</v>
      </c>
      <c r="G18" s="812">
        <f>'6'!AB38</f>
        <v>20.104009999999999</v>
      </c>
      <c r="H18" s="812">
        <f>'6'!AG38</f>
        <v>30.097999999999999</v>
      </c>
      <c r="I18" s="812">
        <f>'6'!AL38</f>
        <v>39.683019907940476</v>
      </c>
      <c r="J18" s="812">
        <f>'6'!AQ38</f>
        <v>23.094999999999999</v>
      </c>
      <c r="K18" s="812">
        <f>'6'!AV38</f>
        <v>33.447666511066345</v>
      </c>
      <c r="L18" s="812">
        <f>'6'!BA38</f>
        <v>37.847394305004912</v>
      </c>
      <c r="M18" s="812">
        <f>'6'!BF38</f>
        <v>21.349341550671429</v>
      </c>
      <c r="N18" s="812">
        <f>'6'!BK38</f>
        <v>13.797650000000001</v>
      </c>
      <c r="O18" s="812">
        <f>'6'!BP38</f>
        <v>39.594439999999999</v>
      </c>
    </row>
    <row r="19" spans="1:15">
      <c r="A19" s="794">
        <f t="shared" si="0"/>
        <v>1995</v>
      </c>
      <c r="B19" s="812">
        <f>'6'!C39</f>
        <v>26.122707132221095</v>
      </c>
      <c r="C19" s="812">
        <f>'6'!H39</f>
        <v>21.86881</v>
      </c>
      <c r="D19" s="812">
        <f>'6'!M39</f>
        <v>29.337017277297761</v>
      </c>
      <c r="E19" s="812">
        <f>'6'!R39</f>
        <v>21.713999999999999</v>
      </c>
      <c r="F19" s="812">
        <f>'6'!W39</f>
        <v>20.863</v>
      </c>
      <c r="G19" s="812">
        <f>'6'!AB39</f>
        <v>19.639300403835996</v>
      </c>
      <c r="H19" s="812">
        <f>'6'!AG39</f>
        <v>30.457430150864742</v>
      </c>
      <c r="I19" s="812">
        <f>'6'!AL39</f>
        <v>37.608519999999999</v>
      </c>
      <c r="J19" s="812">
        <f>'6'!AQ39</f>
        <v>24.015790543610727</v>
      </c>
      <c r="K19" s="812">
        <f>'6'!AV39</f>
        <v>38.001559999999998</v>
      </c>
      <c r="L19" s="812">
        <f>'6'!BA39</f>
        <v>39.526869999999995</v>
      </c>
      <c r="M19" s="812">
        <f>'6'!BF39</f>
        <v>24.759610000000002</v>
      </c>
      <c r="N19" s="812">
        <f>'6'!BK39</f>
        <v>18.662419999999997</v>
      </c>
      <c r="O19" s="812">
        <f>'6'!BP39</f>
        <v>39.755579975550496</v>
      </c>
    </row>
    <row r="20" spans="1:15">
      <c r="A20" s="794">
        <f t="shared" si="0"/>
        <v>1996</v>
      </c>
      <c r="B20" s="812">
        <f>'6'!C40</f>
        <v>25.350176639349737</v>
      </c>
      <c r="C20" s="812">
        <f>'6'!H40</f>
        <v>24.758810725301405</v>
      </c>
      <c r="D20" s="812">
        <f>'6'!M40</f>
        <v>30.418075346710804</v>
      </c>
      <c r="E20" s="812">
        <f>'6'!R40</f>
        <v>21.550145694070341</v>
      </c>
      <c r="F20" s="812">
        <f>'6'!W40</f>
        <v>21.354855320530174</v>
      </c>
      <c r="G20" s="812">
        <f>'6'!AB40</f>
        <v>19.185332694925677</v>
      </c>
      <c r="H20" s="812">
        <f>'6'!AG40</f>
        <v>30.821152614619066</v>
      </c>
      <c r="I20" s="812">
        <f>'6'!AL40</f>
        <v>40.807052439336076</v>
      </c>
      <c r="J20" s="812">
        <f>'6'!AQ40</f>
        <v>24.973292722865665</v>
      </c>
      <c r="K20" s="812">
        <f>'6'!AV40</f>
        <v>37.700515962098351</v>
      </c>
      <c r="L20" s="812">
        <f>'6'!BA40</f>
        <v>37.305702013162481</v>
      </c>
      <c r="M20" s="812">
        <f>'6'!BF40</f>
        <v>23.779034460236467</v>
      </c>
      <c r="N20" s="812">
        <f>'6'!BK40</f>
        <v>18.362145384921352</v>
      </c>
      <c r="O20" s="812">
        <f>'6'!BP40</f>
        <v>39.91737575256505</v>
      </c>
    </row>
    <row r="21" spans="1:15">
      <c r="A21" s="794">
        <f t="shared" si="0"/>
        <v>1997</v>
      </c>
      <c r="B21" s="812">
        <f>'6'!C41</f>
        <v>24.600492299420925</v>
      </c>
      <c r="C21" s="812">
        <f>'6'!H41</f>
        <v>28.030729999999998</v>
      </c>
      <c r="D21" s="812">
        <f>'6'!M41</f>
        <v>31.538969999999999</v>
      </c>
      <c r="E21" s="812">
        <f>'6'!R41</f>
        <v>21.387527836218961</v>
      </c>
      <c r="F21" s="812">
        <f>'6'!W41</f>
        <v>21.858306368248858</v>
      </c>
      <c r="G21" s="812">
        <f>'6'!AB41</f>
        <v>18.741858571657186</v>
      </c>
      <c r="H21" s="812">
        <f>'6'!AG41</f>
        <v>31.189218650039951</v>
      </c>
      <c r="I21" s="812">
        <f>'6'!AL41</f>
        <v>44.277613923300478</v>
      </c>
      <c r="J21" s="812">
        <f>'6'!AQ41</f>
        <v>25.968970219381681</v>
      </c>
      <c r="K21" s="812">
        <f>'6'!AV41</f>
        <v>37.401856760839095</v>
      </c>
      <c r="L21" s="812">
        <f>'6'!BA41</f>
        <v>35.20935006224564</v>
      </c>
      <c r="M21" s="812">
        <f>'6'!BF41</f>
        <v>22.837293473568984</v>
      </c>
      <c r="N21" s="812">
        <f>'6'!BK41</f>
        <v>18.066702128501479</v>
      </c>
      <c r="O21" s="812">
        <f>'6'!BP41</f>
        <v>40.079830000000001</v>
      </c>
    </row>
    <row r="22" spans="1:15">
      <c r="A22" s="794">
        <f t="shared" si="0"/>
        <v>1998</v>
      </c>
      <c r="B22" s="812">
        <f>'6'!C42</f>
        <v>23.872978479939775</v>
      </c>
      <c r="C22" s="812">
        <f>'6'!H42</f>
        <v>25.787407880838881</v>
      </c>
      <c r="D22" s="812">
        <f>'6'!M42</f>
        <v>30.73978</v>
      </c>
      <c r="E22" s="812">
        <f>'6'!R42</f>
        <v>21.226137096182352</v>
      </c>
      <c r="F22" s="812">
        <f>'6'!W42</f>
        <v>22.37362651803565</v>
      </c>
      <c r="G22" s="812">
        <f>'6'!AB42</f>
        <v>18.308635471977187</v>
      </c>
      <c r="H22" s="812">
        <f>'6'!AG42</f>
        <v>31.561680128036407</v>
      </c>
      <c r="I22" s="812">
        <f>'6'!AL42</f>
        <v>48.043340000000001</v>
      </c>
      <c r="J22" s="812">
        <f>'6'!AQ42</f>
        <v>27.004345071311334</v>
      </c>
      <c r="K22" s="812">
        <f>'6'!AV42</f>
        <v>37.105563503817486</v>
      </c>
      <c r="L22" s="812">
        <f>'6'!BA42</f>
        <v>33.230800250545009</v>
      </c>
      <c r="M22" s="812">
        <f>'6'!BF42</f>
        <v>21.932849042716352</v>
      </c>
      <c r="N22" s="812">
        <f>'6'!BK42</f>
        <v>17.776012495143302</v>
      </c>
      <c r="O22" s="812">
        <f>'6'!BP42</f>
        <v>39.449354306683674</v>
      </c>
    </row>
    <row r="23" spans="1:15">
      <c r="A23" s="794">
        <f t="shared" si="0"/>
        <v>1999</v>
      </c>
      <c r="B23" s="812">
        <f>'6'!C43</f>
        <v>23.166979528986214</v>
      </c>
      <c r="C23" s="812">
        <f>'6'!H43</f>
        <v>23.723620655357575</v>
      </c>
      <c r="D23" s="812">
        <f>'6'!M43</f>
        <v>28.460919570175523</v>
      </c>
      <c r="E23" s="812">
        <f>'6'!R43</f>
        <v>21.065964214103385</v>
      </c>
      <c r="F23" s="812">
        <f>'6'!W43</f>
        <v>22.901095589715219</v>
      </c>
      <c r="G23" s="812">
        <f>'6'!AB43</f>
        <v>17.885426440719421</v>
      </c>
      <c r="H23" s="812">
        <f>'6'!AG43</f>
        <v>31.938589538959555</v>
      </c>
      <c r="I23" s="812">
        <f>'6'!AL43</f>
        <v>47.748766926906086</v>
      </c>
      <c r="J23" s="812">
        <f>'6'!AQ43</f>
        <v>28.081</v>
      </c>
      <c r="K23" s="812">
        <f>'6'!AV43</f>
        <v>36.811617448292253</v>
      </c>
      <c r="L23" s="812">
        <f>'6'!BA43</f>
        <v>31.363432819389885</v>
      </c>
      <c r="M23" s="812">
        <f>'6'!BF43</f>
        <v>21.064224080989828</v>
      </c>
      <c r="N23" s="812">
        <f>'6'!BK43</f>
        <v>17.489999999999998</v>
      </c>
      <c r="O23" s="812">
        <f>'6'!BP43</f>
        <v>38.828796310120623</v>
      </c>
    </row>
    <row r="24" spans="1:15">
      <c r="A24" s="794">
        <f t="shared" si="0"/>
        <v>2000</v>
      </c>
      <c r="B24" s="812">
        <f>'6'!C44</f>
        <v>22.481859184326645</v>
      </c>
      <c r="C24" s="812">
        <f>'6'!H44</f>
        <v>21.824999999999999</v>
      </c>
      <c r="D24" s="812">
        <f>'6'!M44</f>
        <v>26.350999999999999</v>
      </c>
      <c r="E24" s="812">
        <f>'6'!R44</f>
        <v>20.907</v>
      </c>
      <c r="F24" s="812">
        <f>'6'!W44</f>
        <v>23.440999999999999</v>
      </c>
      <c r="G24" s="812">
        <f>'6'!AB44</f>
        <v>17.472000000000001</v>
      </c>
      <c r="H24" s="812">
        <f>'6'!AG44</f>
        <v>32.32</v>
      </c>
      <c r="I24" s="812">
        <f>'6'!AL44</f>
        <v>47.456000000000003</v>
      </c>
      <c r="J24" s="812">
        <f>'6'!AQ44</f>
        <v>28.081</v>
      </c>
      <c r="K24" s="812">
        <f>'6'!AV44</f>
        <v>36.520000000000003</v>
      </c>
      <c r="L24" s="812">
        <f>'6'!BA44</f>
        <v>29.600999999999999</v>
      </c>
      <c r="M24" s="812">
        <f>'6'!BF44</f>
        <v>20.23</v>
      </c>
      <c r="N24" s="812">
        <f>'6'!BK44</f>
        <v>17.742597628241469</v>
      </c>
      <c r="O24" s="812">
        <f>'6'!BP44</f>
        <v>38.218000000000004</v>
      </c>
    </row>
    <row r="25" spans="1:15">
      <c r="A25" s="794">
        <f t="shared" si="0"/>
        <v>2001</v>
      </c>
      <c r="B25" s="812">
        <f>'6'!C45</f>
        <v>21.817</v>
      </c>
      <c r="C25" s="812">
        <f>'6'!H45</f>
        <v>21.824999999999999</v>
      </c>
      <c r="D25" s="812">
        <f>'6'!M45</f>
        <v>26.966357416912707</v>
      </c>
      <c r="E25" s="812">
        <f>'6'!R45</f>
        <v>20.857071430941993</v>
      </c>
      <c r="F25" s="812">
        <f>'6'!W45</f>
        <v>21.814075847275586</v>
      </c>
      <c r="G25" s="812">
        <f>'6'!AB45</f>
        <v>17.532972951316339</v>
      </c>
      <c r="H25" s="812">
        <f>'6'!AG45</f>
        <v>30.683906804535194</v>
      </c>
      <c r="I25" s="812">
        <f>'6'!AL45</f>
        <v>46.101069045097113</v>
      </c>
      <c r="J25" s="812">
        <f>'6'!AQ45</f>
        <v>28.081</v>
      </c>
      <c r="K25" s="812">
        <f>'6'!AV45</f>
        <v>34.539665677117071</v>
      </c>
      <c r="L25" s="812">
        <f>'6'!BA45</f>
        <v>31.623799183448355</v>
      </c>
      <c r="M25" s="812">
        <f>'6'!BF45</f>
        <v>20.730603794284061</v>
      </c>
      <c r="N25" s="812">
        <f>'6'!BK45</f>
        <v>17.998843373223547</v>
      </c>
      <c r="O25" s="812">
        <f>'6'!BP45</f>
        <v>39.297633895474867</v>
      </c>
    </row>
    <row r="26" spans="1:15">
      <c r="A26" s="794">
        <f t="shared" si="0"/>
        <v>2002</v>
      </c>
      <c r="B26" s="812">
        <f>'6'!C46</f>
        <v>21.088848830602394</v>
      </c>
      <c r="C26" s="812">
        <f>'6'!H46</f>
        <v>21.824999999999999</v>
      </c>
      <c r="D26" s="812">
        <f>'6'!M46</f>
        <v>27.596084867241583</v>
      </c>
      <c r="E26" s="812">
        <f>'6'!R46</f>
        <v>20.807262097642734</v>
      </c>
      <c r="F26" s="812">
        <f>'6'!W46</f>
        <v>20.300068472790926</v>
      </c>
      <c r="G26" s="812">
        <f>'6'!AB46</f>
        <v>17.594158683126736</v>
      </c>
      <c r="H26" s="812">
        <f>'6'!AG46</f>
        <v>29.130635420464145</v>
      </c>
      <c r="I26" s="812">
        <f>'6'!AL46</f>
        <v>44.784823143560587</v>
      </c>
      <c r="J26" s="812">
        <f>'6'!AQ46</f>
        <v>28.081</v>
      </c>
      <c r="K26" s="812">
        <f>'6'!AV46</f>
        <v>32.666717006763939</v>
      </c>
      <c r="L26" s="812">
        <f>'6'!BA46</f>
        <v>33.784827363773822</v>
      </c>
      <c r="M26" s="812">
        <f>'6'!BF46</f>
        <v>21.243595337399146</v>
      </c>
      <c r="N26" s="812">
        <f>'6'!BK46</f>
        <v>18.258789922518343</v>
      </c>
      <c r="O26" s="812">
        <f>'6'!BP46</f>
        <v>40.407766753434906</v>
      </c>
    </row>
    <row r="27" spans="1:15">
      <c r="A27" s="794">
        <f t="shared" si="0"/>
        <v>2003</v>
      </c>
      <c r="B27" s="812">
        <f>'6'!C47</f>
        <v>20.385000000000002</v>
      </c>
      <c r="C27" s="812">
        <f>'6'!H47</f>
        <v>21.824999999999999</v>
      </c>
      <c r="D27" s="812">
        <f>'6'!M47</f>
        <v>28.240517924841281</v>
      </c>
      <c r="E27" s="812">
        <f>'6'!R47</f>
        <v>20.757571715352103</v>
      </c>
      <c r="F27" s="812">
        <f>'6'!W47</f>
        <v>18.891140880096803</v>
      </c>
      <c r="G27" s="812">
        <f>'6'!AB47</f>
        <v>17.655557937982401</v>
      </c>
      <c r="H27" s="812">
        <f>'6'!AG47</f>
        <v>27.655993267277651</v>
      </c>
      <c r="I27" s="812">
        <f>'6'!AL47</f>
        <v>43.506157786449549</v>
      </c>
      <c r="J27" s="812">
        <f>'6'!AQ47</f>
        <v>28.081</v>
      </c>
      <c r="K27" s="812">
        <f>'6'!AV47</f>
        <v>30.895330892185672</v>
      </c>
      <c r="L27" s="812">
        <f>'6'!BA47</f>
        <v>36.093530488816398</v>
      </c>
      <c r="M27" s="812">
        <f>'6'!BF47</f>
        <v>21.769281171810277</v>
      </c>
      <c r="N27" s="812">
        <f>'6'!BK47</f>
        <v>18.522490724633116</v>
      </c>
      <c r="O27" s="812">
        <f>'6'!BP47</f>
        <v>41.549260149935265</v>
      </c>
    </row>
    <row r="28" spans="1:15">
      <c r="A28" s="794">
        <f t="shared" si="0"/>
        <v>2004</v>
      </c>
      <c r="B28" s="812">
        <f>'6'!C48</f>
        <v>20.385000000000002</v>
      </c>
      <c r="C28" s="812">
        <f>'6'!H48</f>
        <v>21.824999999999999</v>
      </c>
      <c r="D28" s="812">
        <f>'6'!M48</f>
        <v>28.9</v>
      </c>
      <c r="E28" s="812">
        <f>'6'!R48</f>
        <v>20.707999999999998</v>
      </c>
      <c r="F28" s="812">
        <f>'6'!W48</f>
        <v>17.579999999999998</v>
      </c>
      <c r="G28" s="812">
        <f>'6'!AB48</f>
        <v>17.717171461025863</v>
      </c>
      <c r="H28" s="812">
        <f>'6'!AG48</f>
        <v>26.256</v>
      </c>
      <c r="I28" s="812">
        <f>'6'!AL48</f>
        <v>42.264000000000003</v>
      </c>
      <c r="J28" s="812">
        <f>'6'!AQ48</f>
        <v>20.434000000000001</v>
      </c>
      <c r="K28" s="812">
        <f>'6'!AV48</f>
        <v>29.220000000000002</v>
      </c>
      <c r="L28" s="812">
        <f>'6'!BA48</f>
        <v>38.56</v>
      </c>
      <c r="M28" s="812">
        <f>'6'!BF48</f>
        <v>22.307975425564344</v>
      </c>
      <c r="N28" s="812">
        <f>'6'!BK48</f>
        <v>18.790000000000003</v>
      </c>
      <c r="O28" s="812">
        <f>'6'!BP48</f>
        <v>42.722999999999999</v>
      </c>
    </row>
    <row r="29" spans="1:15">
      <c r="A29" s="794">
        <f t="shared" si="0"/>
        <v>2005</v>
      </c>
      <c r="B29" s="812">
        <f>'6'!C49</f>
        <v>20.385000000000002</v>
      </c>
      <c r="C29" s="812">
        <f>'6'!H49</f>
        <v>21.824999999999999</v>
      </c>
      <c r="D29" s="812">
        <f>'6'!M49</f>
        <v>28.9</v>
      </c>
      <c r="E29" s="812">
        <f>'6'!R49</f>
        <v>20.707999999999998</v>
      </c>
      <c r="F29" s="812">
        <f>'6'!W49</f>
        <v>17.579999999999998</v>
      </c>
      <c r="G29" s="812">
        <f>'6'!AB49</f>
        <v>17.779</v>
      </c>
      <c r="H29" s="812">
        <f>'6'!AG49</f>
        <v>26.256</v>
      </c>
      <c r="I29" s="812">
        <f>'6'!AL49</f>
        <v>42.264000000000003</v>
      </c>
      <c r="J29" s="812">
        <f>'6'!AQ49</f>
        <v>20.434000000000001</v>
      </c>
      <c r="K29" s="812">
        <f>'6'!AV49</f>
        <v>29.220000000000002</v>
      </c>
      <c r="L29" s="812">
        <f>'6'!BA49</f>
        <v>38.56</v>
      </c>
      <c r="M29" s="812">
        <f>'6'!BF49</f>
        <v>22.86</v>
      </c>
      <c r="N29" s="812">
        <f>'6'!BK49</f>
        <v>18.790000000000003</v>
      </c>
      <c r="O29" s="812">
        <f>'6'!BP49</f>
        <v>42.722999999999999</v>
      </c>
    </row>
    <row r="30" spans="1:15">
      <c r="A30" s="794">
        <f t="shared" si="0"/>
        <v>2006</v>
      </c>
      <c r="B30" s="812">
        <f>'6'!C50</f>
        <v>20.385000000000002</v>
      </c>
      <c r="C30" s="812">
        <f>'6'!H50</f>
        <v>21.824999999999999</v>
      </c>
      <c r="D30" s="812">
        <f>'6'!M50</f>
        <v>28.9</v>
      </c>
      <c r="E30" s="812">
        <f>'6'!R50</f>
        <v>20.707999999999998</v>
      </c>
      <c r="F30" s="812">
        <f>'6'!W50</f>
        <v>17.579999999999998</v>
      </c>
      <c r="G30" s="812">
        <f>'6'!AB50</f>
        <v>17.779</v>
      </c>
      <c r="H30" s="812">
        <f>'6'!AG50</f>
        <v>26.256</v>
      </c>
      <c r="I30" s="812">
        <f>'6'!AL50</f>
        <v>42.264000000000003</v>
      </c>
      <c r="J30" s="812">
        <f>'6'!AQ50</f>
        <v>20.434000000000001</v>
      </c>
      <c r="K30" s="812">
        <f>'6'!AV50</f>
        <v>29.220000000000002</v>
      </c>
      <c r="L30" s="812">
        <f>'6'!BA50</f>
        <v>38.56</v>
      </c>
      <c r="M30" s="812">
        <f>'6'!BF50</f>
        <v>22.86</v>
      </c>
      <c r="N30" s="812">
        <f>'6'!BK50</f>
        <v>18.790000000000003</v>
      </c>
      <c r="O30" s="812">
        <f>'6'!BP50</f>
        <v>42.722999999999999</v>
      </c>
    </row>
    <row r="31" spans="1:15">
      <c r="A31" s="794">
        <f t="shared" si="0"/>
        <v>2007</v>
      </c>
      <c r="B31" s="812">
        <f>'6'!C51</f>
        <v>20.385000000000002</v>
      </c>
      <c r="C31" s="812">
        <f>'6'!H51</f>
        <v>21.824999999999999</v>
      </c>
      <c r="D31" s="812">
        <f>'6'!M51</f>
        <v>28.9</v>
      </c>
      <c r="E31" s="812">
        <f>'6'!R51</f>
        <v>20.707999999999998</v>
      </c>
      <c r="F31" s="812">
        <f>'6'!W51</f>
        <v>17.579999999999998</v>
      </c>
      <c r="G31" s="812">
        <f>'6'!AB51</f>
        <v>17.779</v>
      </c>
      <c r="H31" s="812">
        <f>'6'!AG51</f>
        <v>26.256</v>
      </c>
      <c r="I31" s="812">
        <f>'6'!AL51</f>
        <v>42.264000000000003</v>
      </c>
      <c r="J31" s="812">
        <f>'6'!AQ51</f>
        <v>20.434000000000001</v>
      </c>
      <c r="K31" s="812">
        <f>'6'!AV51</f>
        <v>29.220000000000002</v>
      </c>
      <c r="L31" s="812">
        <f>'6'!BA51</f>
        <v>38.56</v>
      </c>
      <c r="M31" s="812">
        <f>'6'!BF51</f>
        <v>22.86</v>
      </c>
      <c r="N31" s="812">
        <f>'6'!BK51</f>
        <v>18.790000000000003</v>
      </c>
      <c r="O31" s="812">
        <f>'6'!BP51</f>
        <v>42.722999999999999</v>
      </c>
    </row>
    <row r="32" spans="1:15">
      <c r="A32" s="794">
        <f t="shared" si="0"/>
        <v>2008</v>
      </c>
      <c r="B32" s="812">
        <f>'6'!C52</f>
        <v>20.385000000000002</v>
      </c>
      <c r="C32" s="812">
        <f>'6'!H52</f>
        <v>21.824999999999999</v>
      </c>
      <c r="D32" s="812">
        <f>'6'!M52</f>
        <v>28.9</v>
      </c>
      <c r="E32" s="812">
        <f>'6'!R52</f>
        <v>20.707999999999998</v>
      </c>
      <c r="F32" s="812">
        <f>'6'!W52</f>
        <v>17.579999999999998</v>
      </c>
      <c r="G32" s="812">
        <f>'6'!AB52</f>
        <v>17.779</v>
      </c>
      <c r="H32" s="812">
        <f>'6'!AG52</f>
        <v>26.256</v>
      </c>
      <c r="I32" s="812">
        <f>'6'!AL52</f>
        <v>42.264000000000003</v>
      </c>
      <c r="J32" s="812">
        <f>'6'!AQ52</f>
        <v>20.434000000000001</v>
      </c>
      <c r="K32" s="812">
        <f>'6'!AV52</f>
        <v>29.220000000000002</v>
      </c>
      <c r="L32" s="812">
        <f>'6'!BA52</f>
        <v>38.56</v>
      </c>
      <c r="M32" s="812">
        <f>'6'!BF52</f>
        <v>22.86</v>
      </c>
      <c r="N32" s="812">
        <f>'6'!BK52</f>
        <v>18.790000000000003</v>
      </c>
      <c r="O32" s="812">
        <f>'6'!BP52</f>
        <v>42.722999999999999</v>
      </c>
    </row>
    <row r="33" spans="1:15">
      <c r="A33" s="794">
        <f t="shared" si="0"/>
        <v>2009</v>
      </c>
      <c r="B33" s="812">
        <f>'6'!C53</f>
        <v>20.385000000000002</v>
      </c>
      <c r="C33" s="812">
        <f>'6'!H53</f>
        <v>21.824999999999999</v>
      </c>
      <c r="D33" s="812">
        <f>'6'!M53</f>
        <v>28.9</v>
      </c>
      <c r="E33" s="812">
        <f>'6'!R53</f>
        <v>20.707999999999998</v>
      </c>
      <c r="F33" s="812">
        <f>'6'!W53</f>
        <v>17.579999999999998</v>
      </c>
      <c r="G33" s="812">
        <f>'6'!AB53</f>
        <v>17.779</v>
      </c>
      <c r="H33" s="812">
        <f>'6'!AG53</f>
        <v>26.256</v>
      </c>
      <c r="I33" s="812">
        <f>'6'!AL53</f>
        <v>42.264000000000003</v>
      </c>
      <c r="J33" s="812">
        <f>'6'!AQ53</f>
        <v>20.434000000000001</v>
      </c>
      <c r="K33" s="812">
        <f>'6'!AV53</f>
        <v>29.220000000000002</v>
      </c>
      <c r="L33" s="812">
        <f>'6'!BA53</f>
        <v>38.56</v>
      </c>
      <c r="M33" s="812">
        <f>'6'!BF53</f>
        <v>22.86</v>
      </c>
      <c r="N33" s="812">
        <f>'6'!BK53</f>
        <v>18.790000000000003</v>
      </c>
      <c r="O33" s="812">
        <f>'6'!BP53</f>
        <v>42.722999999999999</v>
      </c>
    </row>
    <row r="34" spans="1:15">
      <c r="A34" s="794" t="s">
        <v>1053</v>
      </c>
    </row>
    <row r="35" spans="1:15">
      <c r="A35" s="794" t="s">
        <v>742</v>
      </c>
      <c r="B35" s="800">
        <f>B33-B4</f>
        <v>-13.244589999999999</v>
      </c>
      <c r="C35" s="800">
        <f t="shared" ref="C35:O35" si="1">C33-C4</f>
        <v>-3.5492699999999999</v>
      </c>
      <c r="D35" s="800">
        <f t="shared" si="1"/>
        <v>-9.4273799999999994</v>
      </c>
      <c r="E35" s="800">
        <f t="shared" si="1"/>
        <v>-7.807020000000005</v>
      </c>
      <c r="F35" s="800">
        <f t="shared" si="1"/>
        <v>-4.8551900000000003</v>
      </c>
      <c r="G35" s="800">
        <f t="shared" si="1"/>
        <v>-22.815729999999999</v>
      </c>
      <c r="H35" s="800">
        <f t="shared" si="1"/>
        <v>5.8653600000000026</v>
      </c>
      <c r="I35" s="800">
        <f t="shared" si="1"/>
        <v>1.9421600000000083</v>
      </c>
      <c r="J35" s="800">
        <f t="shared" si="1"/>
        <v>1.0026299999999999</v>
      </c>
      <c r="K35" s="800">
        <f t="shared" si="1"/>
        <v>-12.017642367420994</v>
      </c>
      <c r="L35" s="800">
        <f t="shared" si="1"/>
        <v>10.185670000000005</v>
      </c>
      <c r="M35" s="800">
        <f t="shared" si="1"/>
        <v>-6.0940001785593267</v>
      </c>
      <c r="N35" s="800">
        <f t="shared" si="1"/>
        <v>-0.32116300135757569</v>
      </c>
      <c r="O35" s="800">
        <f t="shared" si="1"/>
        <v>3.874611241329184</v>
      </c>
    </row>
    <row r="36" spans="1:15">
      <c r="A36" s="794" t="s">
        <v>1056</v>
      </c>
      <c r="B36" s="800">
        <f t="shared" ref="B36:O36" si="2">B14-B4</f>
        <v>-1.9484615202288431</v>
      </c>
      <c r="C36" s="800">
        <f t="shared" si="2"/>
        <v>-0.10214760772751674</v>
      </c>
      <c r="D36" s="800">
        <f t="shared" si="2"/>
        <v>-7.0098261078292587</v>
      </c>
      <c r="E36" s="800">
        <f t="shared" si="2"/>
        <v>-3.3860123027637314</v>
      </c>
      <c r="F36" s="800">
        <f t="shared" si="2"/>
        <v>8.3400629811290159</v>
      </c>
      <c r="G36" s="800">
        <f t="shared" si="2"/>
        <v>-19.042068409011542</v>
      </c>
      <c r="H36" s="800">
        <f t="shared" si="2"/>
        <v>5.0992933074808668</v>
      </c>
      <c r="I36" s="800">
        <f t="shared" si="2"/>
        <v>-0.13607883775248553</v>
      </c>
      <c r="J36" s="800">
        <f t="shared" si="2"/>
        <v>7.9683063839874144</v>
      </c>
      <c r="K36" s="800">
        <f t="shared" si="2"/>
        <v>-16.327642549242064</v>
      </c>
      <c r="L36" s="800">
        <f t="shared" si="2"/>
        <v>3.4390800000000006</v>
      </c>
      <c r="M36" s="800">
        <f t="shared" si="2"/>
        <v>-9.5554286031108226</v>
      </c>
      <c r="N36" s="800">
        <f t="shared" si="2"/>
        <v>2.6198488987244026</v>
      </c>
      <c r="O36" s="800">
        <f t="shared" si="2"/>
        <v>2.1909603875512218</v>
      </c>
    </row>
    <row r="37" spans="1:15">
      <c r="A37" s="794" t="s">
        <v>1057</v>
      </c>
      <c r="B37" s="800">
        <f t="shared" ref="B37:O37" si="3">B24-B14</f>
        <v>-9.1992692954445126</v>
      </c>
      <c r="C37" s="800">
        <f t="shared" si="3"/>
        <v>-3.4471223922724832</v>
      </c>
      <c r="D37" s="800">
        <f t="shared" si="3"/>
        <v>-4.9665538921707402</v>
      </c>
      <c r="E37" s="800">
        <f t="shared" si="3"/>
        <v>-4.2220076972362719</v>
      </c>
      <c r="F37" s="800">
        <f t="shared" si="3"/>
        <v>-7.3342529811290156</v>
      </c>
      <c r="G37" s="800">
        <f t="shared" si="3"/>
        <v>-4.0806615909884556</v>
      </c>
      <c r="H37" s="800">
        <f t="shared" si="3"/>
        <v>6.8300666925191358</v>
      </c>
      <c r="I37" s="800">
        <f t="shared" si="3"/>
        <v>7.270238837752494</v>
      </c>
      <c r="J37" s="800">
        <f t="shared" si="3"/>
        <v>0.68132361601258395</v>
      </c>
      <c r="K37" s="800">
        <f t="shared" si="3"/>
        <v>11.610000181821071</v>
      </c>
      <c r="L37" s="800">
        <f t="shared" si="3"/>
        <v>-2.2124099999999984</v>
      </c>
      <c r="M37" s="800">
        <f t="shared" si="3"/>
        <v>0.8314284245514969</v>
      </c>
      <c r="N37" s="800">
        <f t="shared" si="3"/>
        <v>-3.9884142718405116</v>
      </c>
      <c r="O37" s="800">
        <f t="shared" si="3"/>
        <v>-2.8213491462220333</v>
      </c>
    </row>
    <row r="38" spans="1:15">
      <c r="A38" s="794" t="s">
        <v>1058</v>
      </c>
      <c r="B38" s="800">
        <f t="shared" ref="B38:O38" si="4">B33-B24</f>
        <v>-2.0968591843266431</v>
      </c>
      <c r="C38" s="800">
        <f t="shared" si="4"/>
        <v>0</v>
      </c>
      <c r="D38" s="800">
        <f t="shared" si="4"/>
        <v>2.5489999999999995</v>
      </c>
      <c r="E38" s="800">
        <f t="shared" si="4"/>
        <v>-0.19900000000000162</v>
      </c>
      <c r="F38" s="800">
        <f t="shared" si="4"/>
        <v>-5.8610000000000007</v>
      </c>
      <c r="G38" s="800">
        <f t="shared" si="4"/>
        <v>0.30699999999999861</v>
      </c>
      <c r="H38" s="800">
        <f t="shared" si="4"/>
        <v>-6.0640000000000001</v>
      </c>
      <c r="I38" s="800">
        <f t="shared" si="4"/>
        <v>-5.1920000000000002</v>
      </c>
      <c r="J38" s="800">
        <f t="shared" si="4"/>
        <v>-7.6469999999999985</v>
      </c>
      <c r="K38" s="800">
        <f t="shared" si="4"/>
        <v>-7.3000000000000007</v>
      </c>
      <c r="L38" s="800">
        <f t="shared" si="4"/>
        <v>8.9590000000000032</v>
      </c>
      <c r="M38" s="800">
        <f t="shared" si="4"/>
        <v>2.629999999999999</v>
      </c>
      <c r="N38" s="800">
        <f t="shared" si="4"/>
        <v>1.0474023717585332</v>
      </c>
      <c r="O38" s="800">
        <f t="shared" si="4"/>
        <v>4.5049999999999955</v>
      </c>
    </row>
    <row r="39" spans="1:15">
      <c r="A39" s="794" t="s">
        <v>1054</v>
      </c>
    </row>
    <row r="40" spans="1:15">
      <c r="A40" s="794" t="s">
        <v>742</v>
      </c>
      <c r="B40" s="800">
        <f>100*(B33-B4)/B4</f>
        <v>-39.383739141630919</v>
      </c>
      <c r="C40" s="800">
        <f t="shared" ref="C40:O40" si="5">100*(C33-C4)/C4</f>
        <v>-13.987673339962097</v>
      </c>
      <c r="D40" s="800">
        <f t="shared" si="5"/>
        <v>-24.59698523614189</v>
      </c>
      <c r="E40" s="800">
        <f t="shared" si="5"/>
        <v>-27.37862361660628</v>
      </c>
      <c r="F40" s="800">
        <f t="shared" si="5"/>
        <v>-21.640957798886483</v>
      </c>
      <c r="G40" s="800">
        <f t="shared" si="5"/>
        <v>-56.203674713441863</v>
      </c>
      <c r="H40" s="800">
        <f t="shared" si="5"/>
        <v>28.764962747613627</v>
      </c>
      <c r="I40" s="800">
        <f t="shared" si="5"/>
        <v>4.8166452721403799</v>
      </c>
      <c r="J40" s="800">
        <f>100*(J33-J4)/J4</f>
        <v>5.1598523418575217</v>
      </c>
      <c r="K40" s="800">
        <f t="shared" si="5"/>
        <v>-29.142408919369505</v>
      </c>
      <c r="L40" s="800">
        <f t="shared" si="5"/>
        <v>35.897481984596666</v>
      </c>
      <c r="M40" s="800">
        <f t="shared" si="5"/>
        <v>-21.047178769695471</v>
      </c>
      <c r="N40" s="800">
        <f t="shared" si="5"/>
        <v>-1.680499514000072</v>
      </c>
      <c r="O40" s="800">
        <f t="shared" si="5"/>
        <v>9.973672950501415</v>
      </c>
    </row>
    <row r="41" spans="1:15">
      <c r="A41" s="794" t="s">
        <v>1056</v>
      </c>
      <c r="B41" s="800">
        <f t="shared" ref="B41:O41" si="6">100*(B14-B4)/B4</f>
        <v>-5.7938902027317107</v>
      </c>
      <c r="C41" s="800">
        <f t="shared" si="6"/>
        <v>-0.40256372982362348</v>
      </c>
      <c r="D41" s="800">
        <f t="shared" si="6"/>
        <v>-18.289343304523449</v>
      </c>
      <c r="E41" s="800">
        <f t="shared" si="6"/>
        <v>-11.874486859078939</v>
      </c>
      <c r="F41" s="800">
        <f t="shared" si="6"/>
        <v>37.174024294552517</v>
      </c>
      <c r="G41" s="800">
        <f t="shared" si="6"/>
        <v>-46.907735090272908</v>
      </c>
      <c r="H41" s="800">
        <f t="shared" si="6"/>
        <v>25.008010084435149</v>
      </c>
      <c r="I41" s="800">
        <f t="shared" si="6"/>
        <v>-0.33748171649033265</v>
      </c>
      <c r="J41" s="800">
        <f t="shared" si="6"/>
        <v>41.007434802525061</v>
      </c>
      <c r="K41" s="800">
        <f t="shared" si="6"/>
        <v>-39.594025293117639</v>
      </c>
      <c r="L41" s="800">
        <f t="shared" si="6"/>
        <v>12.120391917624138</v>
      </c>
      <c r="M41" s="800">
        <f t="shared" si="6"/>
        <v>-33.002101762044937</v>
      </c>
      <c r="N41" s="800">
        <f t="shared" si="6"/>
        <v>13.708474458295914</v>
      </c>
      <c r="O41" s="800">
        <f t="shared" si="6"/>
        <v>5.6397715775592046</v>
      </c>
    </row>
    <row r="42" spans="1:15">
      <c r="A42" s="794" t="s">
        <v>1057</v>
      </c>
      <c r="B42" s="800">
        <f t="shared" ref="B42:O42" si="7">100*(B24-B14)/B14</f>
        <v>-29.037063188321635</v>
      </c>
      <c r="C42" s="800">
        <f t="shared" si="7"/>
        <v>-13.640019380906917</v>
      </c>
      <c r="D42" s="800">
        <f t="shared" si="7"/>
        <v>-15.858690334727445</v>
      </c>
      <c r="E42" s="800">
        <f t="shared" si="7"/>
        <v>-16.801330749326066</v>
      </c>
      <c r="F42" s="800">
        <f t="shared" si="7"/>
        <v>-23.831657811639385</v>
      </c>
      <c r="G42" s="800">
        <f t="shared" si="7"/>
        <v>-18.933446218515542</v>
      </c>
      <c r="H42" s="800">
        <f t="shared" si="7"/>
        <v>26.795153247869134</v>
      </c>
      <c r="I42" s="800">
        <f t="shared" si="7"/>
        <v>18.091579274557866</v>
      </c>
      <c r="J42" s="800">
        <f t="shared" si="7"/>
        <v>2.4866119090762502</v>
      </c>
      <c r="K42" s="800">
        <f t="shared" si="7"/>
        <v>46.607789107040752</v>
      </c>
      <c r="L42" s="800">
        <f t="shared" si="7"/>
        <v>-6.9543315224617501</v>
      </c>
      <c r="M42" s="800">
        <f t="shared" si="7"/>
        <v>4.286029109502997</v>
      </c>
      <c r="N42" s="800">
        <f t="shared" si="7"/>
        <v>-18.353559835036791</v>
      </c>
      <c r="O42" s="800">
        <f t="shared" si="7"/>
        <v>-6.8747414491629639</v>
      </c>
    </row>
    <row r="43" spans="1:15">
      <c r="A43" s="794" t="s">
        <v>1058</v>
      </c>
      <c r="B43" s="800">
        <f t="shared" ref="B43:O43" si="8">100*(B33-B24)/B24</f>
        <v>-9.3268940399221094</v>
      </c>
      <c r="C43" s="800">
        <f t="shared" si="8"/>
        <v>0</v>
      </c>
      <c r="D43" s="800">
        <f t="shared" si="8"/>
        <v>9.6732571818906283</v>
      </c>
      <c r="E43" s="800">
        <f t="shared" si="8"/>
        <v>-0.95183431386617701</v>
      </c>
      <c r="F43" s="800">
        <f t="shared" si="8"/>
        <v>-25.003199522204685</v>
      </c>
      <c r="G43" s="800">
        <f t="shared" si="8"/>
        <v>1.7570970695970616</v>
      </c>
      <c r="H43" s="800">
        <f t="shared" si="8"/>
        <v>-18.762376237623762</v>
      </c>
      <c r="I43" s="800">
        <f t="shared" si="8"/>
        <v>-10.940660822656778</v>
      </c>
      <c r="J43" s="800">
        <f t="shared" si="8"/>
        <v>-27.231936184608806</v>
      </c>
      <c r="K43" s="800">
        <f t="shared" si="8"/>
        <v>-19.989047097480835</v>
      </c>
      <c r="L43" s="800">
        <f t="shared" si="8"/>
        <v>30.26586939630419</v>
      </c>
      <c r="M43" s="800">
        <f t="shared" si="8"/>
        <v>13.000494315373203</v>
      </c>
      <c r="N43" s="800">
        <f t="shared" si="8"/>
        <v>5.9033203238028058</v>
      </c>
      <c r="O43" s="800">
        <f t="shared" si="8"/>
        <v>11.787639332251805</v>
      </c>
    </row>
    <row r="44" spans="1:15">
      <c r="A44" s="794" t="s">
        <v>1055</v>
      </c>
    </row>
    <row r="45" spans="1:15">
      <c r="A45" s="794" t="s">
        <v>742</v>
      </c>
      <c r="B45" s="801">
        <f>100*(POWER(B33/B4, 1/29)-1)</f>
        <v>-1.7114170232731429</v>
      </c>
      <c r="C45" s="801">
        <f t="shared" ref="C45:O45" si="9">100*(POWER(C33/C4, 1/29)-1)</f>
        <v>-0.51823720638279891</v>
      </c>
      <c r="D45" s="801">
        <f t="shared" si="9"/>
        <v>-0.96880390152661588</v>
      </c>
      <c r="E45" s="801">
        <f t="shared" si="9"/>
        <v>-1.097078633411841</v>
      </c>
      <c r="F45" s="801">
        <f t="shared" si="9"/>
        <v>-0.83740105152574351</v>
      </c>
      <c r="G45" s="801">
        <f t="shared" si="9"/>
        <v>-2.8068222237557117</v>
      </c>
      <c r="H45" s="801">
        <f t="shared" si="9"/>
        <v>0.87559928575462465</v>
      </c>
      <c r="I45" s="801">
        <f t="shared" si="9"/>
        <v>0.16234682006088796</v>
      </c>
      <c r="J45" s="801">
        <f t="shared" si="9"/>
        <v>0.17363819664353297</v>
      </c>
      <c r="K45" s="801">
        <f t="shared" si="9"/>
        <v>-1.1808964571011993</v>
      </c>
      <c r="L45" s="801">
        <f t="shared" si="9"/>
        <v>1.063305079022947</v>
      </c>
      <c r="M45" s="801">
        <f t="shared" si="9"/>
        <v>-0.81158428374094038</v>
      </c>
      <c r="N45" s="801">
        <f t="shared" si="9"/>
        <v>-5.8423620668024423E-2</v>
      </c>
      <c r="O45" s="801">
        <f t="shared" si="9"/>
        <v>0.32836834582605778</v>
      </c>
    </row>
    <row r="46" spans="1:15">
      <c r="A46" s="794" t="s">
        <v>1056</v>
      </c>
      <c r="B46" s="801">
        <f t="shared" ref="B46:O46" si="10">100*(POWER(B14/B4, 1/10)-1)</f>
        <v>-0.59507384663050056</v>
      </c>
      <c r="C46" s="801">
        <f t="shared" si="10"/>
        <v>-4.0329485356893624E-2</v>
      </c>
      <c r="D46" s="801">
        <f t="shared" si="10"/>
        <v>-1.9995950880942748</v>
      </c>
      <c r="E46" s="801">
        <f t="shared" si="10"/>
        <v>-1.2561250743270636</v>
      </c>
      <c r="F46" s="801">
        <f t="shared" si="10"/>
        <v>3.2112856762175568</v>
      </c>
      <c r="G46" s="801">
        <f t="shared" si="10"/>
        <v>-6.135120865034005</v>
      </c>
      <c r="H46" s="801">
        <f t="shared" si="10"/>
        <v>2.2571735041388097</v>
      </c>
      <c r="I46" s="801">
        <f t="shared" si="10"/>
        <v>-3.3799533722578268E-2</v>
      </c>
      <c r="J46" s="801">
        <f t="shared" si="10"/>
        <v>3.4961515784976971</v>
      </c>
      <c r="K46" s="801">
        <f t="shared" si="10"/>
        <v>-4.9158803985206223</v>
      </c>
      <c r="L46" s="801">
        <f t="shared" si="10"/>
        <v>1.1505994122765983</v>
      </c>
      <c r="M46" s="801">
        <f t="shared" si="10"/>
        <v>-3.9259457701354084</v>
      </c>
      <c r="N46" s="801">
        <f t="shared" si="10"/>
        <v>1.2929648865632304</v>
      </c>
      <c r="O46" s="801">
        <f t="shared" si="10"/>
        <v>0.55015521775265697</v>
      </c>
    </row>
    <row r="47" spans="1:15">
      <c r="A47" s="794" t="s">
        <v>1057</v>
      </c>
      <c r="B47" s="801">
        <f t="shared" ref="B47:O47" si="11">100*(POWER(B24/B14, 1/10)-1)</f>
        <v>-3.3719627500115035</v>
      </c>
      <c r="C47" s="801">
        <f t="shared" si="11"/>
        <v>-1.4557579197387982</v>
      </c>
      <c r="D47" s="801">
        <f t="shared" si="11"/>
        <v>-1.7119029599207081</v>
      </c>
      <c r="E47" s="801">
        <f t="shared" si="11"/>
        <v>-1.8225748279477982</v>
      </c>
      <c r="F47" s="801">
        <f t="shared" si="11"/>
        <v>-2.6855235876604655</v>
      </c>
      <c r="G47" s="801">
        <f t="shared" si="11"/>
        <v>-2.0771215485957395</v>
      </c>
      <c r="H47" s="801">
        <f t="shared" si="11"/>
        <v>2.4024306517117733</v>
      </c>
      <c r="I47" s="801">
        <f t="shared" si="11"/>
        <v>1.6768055095003342</v>
      </c>
      <c r="J47" s="801">
        <f t="shared" si="11"/>
        <v>0.24592177814155569</v>
      </c>
      <c r="K47" s="801">
        <f t="shared" si="11"/>
        <v>3.9000375347222782</v>
      </c>
      <c r="L47" s="801">
        <f t="shared" si="11"/>
        <v>-0.71820602942773704</v>
      </c>
      <c r="M47" s="801">
        <f t="shared" si="11"/>
        <v>0.42055403642304867</v>
      </c>
      <c r="N47" s="801">
        <f t="shared" si="11"/>
        <v>-2.0072996801237863</v>
      </c>
      <c r="O47" s="801">
        <f t="shared" si="11"/>
        <v>-0.70971685908418625</v>
      </c>
    </row>
    <row r="48" spans="1:15">
      <c r="A48" s="794" t="s">
        <v>1058</v>
      </c>
      <c r="B48" s="801">
        <f t="shared" ref="B48:O48" si="12">100*(POWER(B33/B24, 1/9)-1)</f>
        <v>-1.0819860655935987</v>
      </c>
      <c r="C48" s="801">
        <f t="shared" si="12"/>
        <v>0</v>
      </c>
      <c r="D48" s="801">
        <f t="shared" si="12"/>
        <v>1.0312294541574341</v>
      </c>
      <c r="E48" s="801">
        <f t="shared" si="12"/>
        <v>-0.10620946982813351</v>
      </c>
      <c r="F48" s="801">
        <f t="shared" si="12"/>
        <v>-3.1463795549555029</v>
      </c>
      <c r="G48" s="801">
        <f t="shared" si="12"/>
        <v>0.19372502684609216</v>
      </c>
      <c r="H48" s="801">
        <f t="shared" si="12"/>
        <v>-2.2823478893453042</v>
      </c>
      <c r="I48" s="801">
        <f t="shared" si="12"/>
        <v>-1.2791627808067862</v>
      </c>
      <c r="J48" s="801">
        <f t="shared" si="12"/>
        <v>-3.4704923526024944</v>
      </c>
      <c r="K48" s="801">
        <f t="shared" si="12"/>
        <v>-2.4474049093124783</v>
      </c>
      <c r="L48" s="801">
        <f t="shared" si="12"/>
        <v>2.9814399854728668</v>
      </c>
      <c r="M48" s="801">
        <f t="shared" si="12"/>
        <v>1.3672853086785564</v>
      </c>
      <c r="N48" s="801">
        <f t="shared" si="12"/>
        <v>0.63932858627646638</v>
      </c>
      <c r="O48" s="801">
        <f t="shared" si="12"/>
        <v>1.2458165275453181</v>
      </c>
    </row>
    <row r="50" spans="1:1">
      <c r="A50" s="794" t="s">
        <v>1125</v>
      </c>
    </row>
  </sheetData>
  <pageMargins left="0.7" right="0.7" top="0.75" bottom="0.75" header="0.3" footer="0.3"/>
</worksheet>
</file>

<file path=xl/worksheets/sheet195.xml><?xml version="1.0" encoding="utf-8"?>
<worksheet xmlns="http://schemas.openxmlformats.org/spreadsheetml/2006/main" xmlns:r="http://schemas.openxmlformats.org/officeDocument/2006/relationships">
  <dimension ref="A1:O50"/>
  <sheetViews>
    <sheetView workbookViewId="0">
      <selection activeCell="R37" sqref="R37"/>
    </sheetView>
  </sheetViews>
  <sheetFormatPr defaultRowHeight="9"/>
  <cols>
    <col min="1" max="16384" width="9.140625" style="794"/>
  </cols>
  <sheetData>
    <row r="1" spans="1:15">
      <c r="A1" s="794" t="s">
        <v>1102</v>
      </c>
    </row>
    <row r="3" spans="1:15">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811">
        <f>'6'!F24</f>
        <v>0.63065021845438118</v>
      </c>
      <c r="C4" s="811">
        <f>'6'!K24</f>
        <v>0.87513244551121572</v>
      </c>
      <c r="D4" s="811">
        <f>'6'!P24</f>
        <v>0.5658656633761453</v>
      </c>
      <c r="E4" s="811">
        <f>'6'!U24</f>
        <v>0.88807459075583395</v>
      </c>
      <c r="F4" s="811">
        <f>'6'!Z24</f>
        <v>0.90785727277140182</v>
      </c>
      <c r="G4" s="811">
        <f>'6'!AE24</f>
        <v>0.77622367276925752</v>
      </c>
      <c r="H4" s="811">
        <f>'6'!AJ24</f>
        <v>0.91411221176194424</v>
      </c>
      <c r="I4" s="811">
        <f>'6'!AO24</f>
        <v>0.91666666666666663</v>
      </c>
      <c r="J4" s="811">
        <f>'6'!AT24</f>
        <v>0.90868175355697223</v>
      </c>
      <c r="K4" s="811">
        <f>'6'!AY24</f>
        <v>0.84151862424162549</v>
      </c>
      <c r="L4" s="811">
        <f>'6'!BD24</f>
        <v>0.90419738906277214</v>
      </c>
      <c r="M4" s="811">
        <f>'6'!BI24</f>
        <v>0.88477419215951836</v>
      </c>
      <c r="N4" s="811">
        <f>'6'!BN24</f>
        <v>0.83677325216537146</v>
      </c>
      <c r="O4" s="811">
        <f>'6'!BS24</f>
        <v>0.19967889672850306</v>
      </c>
    </row>
    <row r="5" spans="1:15">
      <c r="A5" s="794">
        <f>A4+1</f>
        <v>1981</v>
      </c>
      <c r="B5" s="811">
        <f>'6'!F25</f>
        <v>0.61951425040822905</v>
      </c>
      <c r="C5" s="811">
        <f>'6'!K25</f>
        <v>0.87477536362084118</v>
      </c>
      <c r="D5" s="811">
        <f>'6'!P25</f>
        <v>0.5658656633761453</v>
      </c>
      <c r="E5" s="811">
        <f>'6'!U25</f>
        <v>0.88551458484253687</v>
      </c>
      <c r="F5" s="811">
        <f>'6'!Z25</f>
        <v>0.90785727277140182</v>
      </c>
      <c r="G5" s="811">
        <f>'6'!AE25</f>
        <v>0.77116510968534469</v>
      </c>
      <c r="H5" s="811">
        <f>'6'!AJ25</f>
        <v>0.91215641831615357</v>
      </c>
      <c r="I5" s="811">
        <f>'6'!AO25</f>
        <v>0.91612790958952495</v>
      </c>
      <c r="J5" s="811">
        <f>'6'!AT25</f>
        <v>0.90677307986942246</v>
      </c>
      <c r="K5" s="811">
        <f>'6'!AY25</f>
        <v>0.83444974019253715</v>
      </c>
      <c r="L5" s="811">
        <f>'6'!BD25</f>
        <v>0.90356049909847469</v>
      </c>
      <c r="M5" s="811">
        <f>'6'!BI25</f>
        <v>0.87437941178147693</v>
      </c>
      <c r="N5" s="811">
        <f>'6'!BN25</f>
        <v>0.83735864267696736</v>
      </c>
      <c r="O5" s="811">
        <f>'6'!BS25</f>
        <v>0.16396947177276949</v>
      </c>
    </row>
    <row r="6" spans="1:15">
      <c r="A6" s="794">
        <f t="shared" ref="A6:A33" si="0">A5+1</f>
        <v>1982</v>
      </c>
      <c r="B6" s="811">
        <f>'6'!F26</f>
        <v>0.5929581533276197</v>
      </c>
      <c r="C6" s="811">
        <f>'6'!K26</f>
        <v>0.87477536362084118</v>
      </c>
      <c r="D6" s="811">
        <f>'6'!P26</f>
        <v>0.5674956106353195</v>
      </c>
      <c r="E6" s="811">
        <f>'6'!U26</f>
        <v>0.88491223050999634</v>
      </c>
      <c r="F6" s="811">
        <f>'6'!Z26</f>
        <v>0.90755237439995884</v>
      </c>
      <c r="G6" s="811">
        <f>'6'!AE26</f>
        <v>0.77102577315625664</v>
      </c>
      <c r="H6" s="811">
        <f>'6'!AJ26</f>
        <v>0.88953130099390987</v>
      </c>
      <c r="I6" s="811">
        <f>'6'!AO26</f>
        <v>0.91397288128095844</v>
      </c>
      <c r="J6" s="811">
        <f>'6'!AT26</f>
        <v>0.90507648103604488</v>
      </c>
      <c r="K6" s="811">
        <f>'6'!AY26</f>
        <v>0.83378069250690168</v>
      </c>
      <c r="L6" s="811">
        <f>'6'!BD26</f>
        <v>0.90290655385010565</v>
      </c>
      <c r="M6" s="811">
        <f>'6'!BI26</f>
        <v>0.87886899852558764</v>
      </c>
      <c r="N6" s="811">
        <f>'6'!BN26</f>
        <v>0.8359769684013818</v>
      </c>
      <c r="O6" s="811">
        <f>'6'!BS26</f>
        <v>0.16876022752106368</v>
      </c>
    </row>
    <row r="7" spans="1:15">
      <c r="A7" s="794">
        <f t="shared" si="0"/>
        <v>1983</v>
      </c>
      <c r="B7" s="811">
        <f>'6'!F27</f>
        <v>0.58881622401551137</v>
      </c>
      <c r="C7" s="811">
        <f>'6'!K27</f>
        <v>0.86977621715559827</v>
      </c>
      <c r="D7" s="811">
        <f>'6'!P27</f>
        <v>0.59035874574537706</v>
      </c>
      <c r="E7" s="811">
        <f>'6'!U27</f>
        <v>0.88446046476059093</v>
      </c>
      <c r="F7" s="811">
        <f>'6'!Z27</f>
        <v>0.90755237439995884</v>
      </c>
      <c r="G7" s="811">
        <f>'6'!AE27</f>
        <v>0.77982853568340749</v>
      </c>
      <c r="H7" s="811">
        <f>'6'!AJ27</f>
        <v>0.83866266690979163</v>
      </c>
      <c r="I7" s="811">
        <f>'6'!AO27</f>
        <v>0.91505039543524169</v>
      </c>
      <c r="J7" s="811">
        <f>'6'!AT27</f>
        <v>0.90391006933809792</v>
      </c>
      <c r="K7" s="811">
        <f>'6'!AY27</f>
        <v>0.82656384473911804</v>
      </c>
      <c r="L7" s="811">
        <f>'6'!BD27</f>
        <v>0.90213472439637421</v>
      </c>
      <c r="M7" s="811">
        <f>'6'!BI27</f>
        <v>0.88441955181715626</v>
      </c>
      <c r="N7" s="811">
        <f>'6'!BN27</f>
        <v>0.83460380188721039</v>
      </c>
      <c r="O7" s="811">
        <f>'6'!BS27</f>
        <v>0.15474380370790361</v>
      </c>
    </row>
    <row r="8" spans="1:15">
      <c r="A8" s="794">
        <f t="shared" si="0"/>
        <v>1984</v>
      </c>
      <c r="B8" s="811">
        <f>'6'!F28</f>
        <v>0.58483316019661147</v>
      </c>
      <c r="C8" s="811">
        <f>'6'!K28</f>
        <v>0.87513244551121572</v>
      </c>
      <c r="D8" s="811">
        <f>'6'!P28</f>
        <v>0.62057088193750964</v>
      </c>
      <c r="E8" s="811">
        <f>'6'!U28</f>
        <v>0.88536399625940165</v>
      </c>
      <c r="F8" s="811">
        <f>'6'!Z28</f>
        <v>0.90795890556188286</v>
      </c>
      <c r="G8" s="811">
        <f>'6'!AE28</f>
        <v>0.78767145468502398</v>
      </c>
      <c r="H8" s="811">
        <f>'6'!AJ28</f>
        <v>0.70656161293123965</v>
      </c>
      <c r="I8" s="811">
        <f>'6'!AO28</f>
        <v>0.91397288128095844</v>
      </c>
      <c r="J8" s="811">
        <f>'6'!AT28</f>
        <v>0.89824783137059194</v>
      </c>
      <c r="K8" s="811">
        <f>'6'!AY28</f>
        <v>0.82199432695666919</v>
      </c>
      <c r="L8" s="811">
        <f>'6'!BD28</f>
        <v>0.90133953824405155</v>
      </c>
      <c r="M8" s="811">
        <f>'6'!BI28</f>
        <v>0.88950301377694352</v>
      </c>
      <c r="N8" s="811">
        <f>'6'!BN28</f>
        <v>0.83747154247256717</v>
      </c>
      <c r="O8" s="811">
        <f>'6'!BS28</f>
        <v>0.12290065271879341</v>
      </c>
    </row>
    <row r="9" spans="1:15">
      <c r="A9" s="794">
        <f t="shared" si="0"/>
        <v>1985</v>
      </c>
      <c r="B9" s="811">
        <f>'6'!F29</f>
        <v>0.60295309721755264</v>
      </c>
      <c r="C9" s="811">
        <f>'6'!K29</f>
        <v>0.87084746282672176</v>
      </c>
      <c r="D9" s="811">
        <f>'6'!P29</f>
        <v>0.64819799085986995</v>
      </c>
      <c r="E9" s="811">
        <f>'6'!U29</f>
        <v>0.88566517342567197</v>
      </c>
      <c r="F9" s="811">
        <f>'6'!Z29</f>
        <v>0.90917849904765502</v>
      </c>
      <c r="G9" s="811">
        <f>'6'!AE29</f>
        <v>0.79740928993914872</v>
      </c>
      <c r="H9" s="811">
        <f>'6'!AJ29</f>
        <v>0.74845165709478201</v>
      </c>
      <c r="I9" s="811">
        <f>'6'!AO29</f>
        <v>0.91343412420381664</v>
      </c>
      <c r="J9" s="811">
        <f>'6'!AT29</f>
        <v>0.89280392452999391</v>
      </c>
      <c r="K9" s="811">
        <f>'6'!AY29</f>
        <v>0.82013002340733232</v>
      </c>
      <c r="L9" s="811">
        <f>'6'!BD29</f>
        <v>0.90052029794536581</v>
      </c>
      <c r="M9" s="811">
        <f>'6'!BI29</f>
        <v>0.89456240576583879</v>
      </c>
      <c r="N9" s="811">
        <f>'6'!BN29</f>
        <v>0.82798699081085525</v>
      </c>
      <c r="O9" s="811">
        <f>'6'!BS29</f>
        <v>8.4679624314826257E-2</v>
      </c>
    </row>
    <row r="10" spans="1:15">
      <c r="A10" s="794">
        <f t="shared" si="0"/>
        <v>1986</v>
      </c>
      <c r="B10" s="811">
        <f>'6'!F30</f>
        <v>0.61277547081536066</v>
      </c>
      <c r="C10" s="811">
        <f>'6'!K30</f>
        <v>0.90019463471210637</v>
      </c>
      <c r="D10" s="811">
        <f>'6'!P30</f>
        <v>0.62564980959710059</v>
      </c>
      <c r="E10" s="811">
        <f>'6'!U30</f>
        <v>0.88536399625940165</v>
      </c>
      <c r="F10" s="811">
        <f>'6'!Z30</f>
        <v>0.90785727277140182</v>
      </c>
      <c r="G10" s="811">
        <f>'6'!AE30</f>
        <v>0.80960608827788283</v>
      </c>
      <c r="H10" s="811">
        <f>'6'!AJ30</f>
        <v>0.78600120038106303</v>
      </c>
      <c r="I10" s="811">
        <f>'6'!AO30</f>
        <v>0.91235661004953339</v>
      </c>
      <c r="J10" s="811">
        <f>'6'!AT30</f>
        <v>0.8915216266007493</v>
      </c>
      <c r="K10" s="811">
        <f>'6'!AY30</f>
        <v>0.82270075952220101</v>
      </c>
      <c r="L10" s="811">
        <f>'6'!BD30</f>
        <v>0.8996762854480701</v>
      </c>
      <c r="M10" s="811">
        <f>'6'!BI30</f>
        <v>0.8992340233561753</v>
      </c>
      <c r="N10" s="811">
        <f>'6'!BN30</f>
        <v>0.83247741673149367</v>
      </c>
      <c r="O10" s="811">
        <f>'6'!BS30</f>
        <v>8.3333333333333356E-2</v>
      </c>
    </row>
    <row r="11" spans="1:15">
      <c r="A11" s="794">
        <f t="shared" si="0"/>
        <v>1987</v>
      </c>
      <c r="B11" s="811">
        <f>'6'!F31</f>
        <v>0.617391226335957</v>
      </c>
      <c r="C11" s="811">
        <f>'6'!K31</f>
        <v>0.90557327325834536</v>
      </c>
      <c r="D11" s="811">
        <f>'6'!P31</f>
        <v>0.6052905035806363</v>
      </c>
      <c r="E11" s="811">
        <f>'6'!U31</f>
        <v>0.88581576200880696</v>
      </c>
      <c r="F11" s="811">
        <f>'6'!Z31</f>
        <v>0.90714584323803482</v>
      </c>
      <c r="G11" s="811">
        <f>'6'!AE31</f>
        <v>0.82393481738876295</v>
      </c>
      <c r="H11" s="811">
        <f>'6'!AJ31</f>
        <v>0.80424939818405639</v>
      </c>
      <c r="I11" s="811">
        <f>'6'!AO31</f>
        <v>0.89514698306307106</v>
      </c>
      <c r="J11" s="811">
        <f>'6'!AT31</f>
        <v>0.88783224111892045</v>
      </c>
      <c r="K11" s="811">
        <f>'6'!AY31</f>
        <v>0.8261211940265597</v>
      </c>
      <c r="L11" s="811">
        <f>'6'!BD31</f>
        <v>0.89880676149205907</v>
      </c>
      <c r="M11" s="811">
        <f>'6'!BI31</f>
        <v>0.90329111295698772</v>
      </c>
      <c r="N11" s="811">
        <f>'6'!BN31</f>
        <v>0.8197712184336452</v>
      </c>
      <c r="O11" s="811">
        <f>'6'!BS31</f>
        <v>9.9445914038240754E-2</v>
      </c>
    </row>
    <row r="12" spans="1:15">
      <c r="A12" s="794">
        <f t="shared" si="0"/>
        <v>1988</v>
      </c>
      <c r="B12" s="811">
        <f>'6'!F32</f>
        <v>0.61437266413738956</v>
      </c>
      <c r="C12" s="811">
        <f>'6'!K32</f>
        <v>0.91145470005824281</v>
      </c>
      <c r="D12" s="811">
        <f>'6'!P32</f>
        <v>0.60683243901737027</v>
      </c>
      <c r="E12" s="811">
        <f>'6'!U32</f>
        <v>0.88143930572447493</v>
      </c>
      <c r="F12" s="811">
        <f>'6'!Z32</f>
        <v>0.89996785811745117</v>
      </c>
      <c r="G12" s="811">
        <f>'6'!AE32</f>
        <v>0.83462643501685385</v>
      </c>
      <c r="H12" s="811">
        <f>'6'!AJ32</f>
        <v>0.82719377574841157</v>
      </c>
      <c r="I12" s="811">
        <f>'6'!AO32</f>
        <v>0.90299986886327022</v>
      </c>
      <c r="J12" s="811">
        <f>'6'!AT32</f>
        <v>0.87569569394089886</v>
      </c>
      <c r="K12" s="811">
        <f>'6'!AY32</f>
        <v>0.83208689718029916</v>
      </c>
      <c r="L12" s="811">
        <f>'6'!BD32</f>
        <v>0.89791096498844447</v>
      </c>
      <c r="M12" s="811">
        <f>'6'!BI32</f>
        <v>0.90693278735408867</v>
      </c>
      <c r="N12" s="811">
        <f>'6'!BN32</f>
        <v>0.80195845583933545</v>
      </c>
      <c r="O12" s="811">
        <f>'6'!BS32</f>
        <v>0.1084678017214129</v>
      </c>
    </row>
    <row r="13" spans="1:15">
      <c r="A13" s="794">
        <f t="shared" si="0"/>
        <v>1989</v>
      </c>
      <c r="B13" s="811">
        <f>'6'!F33</f>
        <v>0.61894460417808705</v>
      </c>
      <c r="C13" s="811">
        <f>'6'!K33</f>
        <v>0.90927028974533086</v>
      </c>
      <c r="D13" s="811">
        <f>'6'!P33</f>
        <v>0.60841432965852671</v>
      </c>
      <c r="E13" s="811">
        <f>'6'!U33</f>
        <v>0.87646452898604821</v>
      </c>
      <c r="F13" s="811">
        <f>'6'!Z33</f>
        <v>0.8914929702637443</v>
      </c>
      <c r="G13" s="811">
        <f>'6'!AE33</f>
        <v>0.84466488347488866</v>
      </c>
      <c r="H13" s="811">
        <f>'6'!AJ33</f>
        <v>0.84669721992163471</v>
      </c>
      <c r="I13" s="811">
        <f>'6'!AO33</f>
        <v>0.9067558852433617</v>
      </c>
      <c r="J13" s="811">
        <f>'6'!AT33</f>
        <v>0.85916791910750734</v>
      </c>
      <c r="K13" s="811">
        <f>'6'!AY33</f>
        <v>0.83654718982671739</v>
      </c>
      <c r="L13" s="811">
        <f>'6'!BD33</f>
        <v>0.89698811238058251</v>
      </c>
      <c r="M13" s="811">
        <f>'6'!BI33</f>
        <v>0.90837726214235803</v>
      </c>
      <c r="N13" s="811">
        <f>'6'!BN33</f>
        <v>0.78323957173391567</v>
      </c>
      <c r="O13" s="811">
        <f>'6'!BS33</f>
        <v>0.13410086680206129</v>
      </c>
    </row>
    <row r="14" spans="1:15">
      <c r="A14" s="794">
        <f t="shared" si="0"/>
        <v>1990</v>
      </c>
      <c r="B14" s="811">
        <f>'6'!F34</f>
        <v>0.63706039636556133</v>
      </c>
      <c r="C14" s="811">
        <f>'6'!K34</f>
        <v>0.897554251322635</v>
      </c>
      <c r="D14" s="811">
        <f>'6'!P34</f>
        <v>0.61003667849365451</v>
      </c>
      <c r="E14" s="811">
        <f>'6'!U34</f>
        <v>0.87776991168865048</v>
      </c>
      <c r="F14" s="811">
        <f>'6'!Z34</f>
        <v>0.89172662196097552</v>
      </c>
      <c r="G14" s="811">
        <f>'6'!AE34</f>
        <v>0.84882811805539415</v>
      </c>
      <c r="H14" s="811">
        <f>'6'!AJ34</f>
        <v>0.8405025660209624</v>
      </c>
      <c r="I14" s="811">
        <f>'6'!AO34</f>
        <v>0.90570493784646067</v>
      </c>
      <c r="J14" s="811">
        <f>'6'!AT34</f>
        <v>0.83741805678519121</v>
      </c>
      <c r="K14" s="811">
        <f>'6'!AY34</f>
        <v>0.83640467195760759</v>
      </c>
      <c r="L14" s="811">
        <f>'6'!BD34</f>
        <v>0.89603739698653495</v>
      </c>
      <c r="M14" s="811">
        <f>'6'!BI34</f>
        <v>0.91007720172364814</v>
      </c>
      <c r="N14" s="811">
        <f>'6'!BN34</f>
        <v>0.75882175646254557</v>
      </c>
      <c r="O14" s="811">
        <f>'6'!BS34</f>
        <v>0.15745907936399006</v>
      </c>
    </row>
    <row r="15" spans="1:15">
      <c r="A15" s="794">
        <f t="shared" si="0"/>
        <v>1991</v>
      </c>
      <c r="B15" s="811">
        <f>'6'!F35</f>
        <v>0.64340496571898209</v>
      </c>
      <c r="C15" s="811">
        <f>'6'!K35</f>
        <v>0.89319232281768568</v>
      </c>
      <c r="D15" s="811">
        <f>'6'!P35</f>
        <v>0.6218674518379983</v>
      </c>
      <c r="E15" s="811">
        <f>'6'!U35</f>
        <v>0.87836534928533849</v>
      </c>
      <c r="F15" s="811">
        <f>'6'!Z35</f>
        <v>0.88853647585640594</v>
      </c>
      <c r="G15" s="811">
        <f>'6'!AE35</f>
        <v>0.8507488454411577</v>
      </c>
      <c r="H15" s="811">
        <f>'6'!AJ35</f>
        <v>0.83461386952256067</v>
      </c>
      <c r="I15" s="811">
        <f>'6'!AO35</f>
        <v>0.90557606129379753</v>
      </c>
      <c r="J15" s="811">
        <f>'6'!AT35</f>
        <v>0.81127989674278156</v>
      </c>
      <c r="K15" s="811">
        <f>'6'!AY35</f>
        <v>0.84432234378471904</v>
      </c>
      <c r="L15" s="811">
        <f>'6'!BD35</f>
        <v>0.89282434424103241</v>
      </c>
      <c r="M15" s="811">
        <f>'6'!BI35</f>
        <v>0.91150039609616385</v>
      </c>
      <c r="N15" s="811">
        <f>'6'!BN35</f>
        <v>0.72620412509489052</v>
      </c>
      <c r="O15" s="811">
        <f>'6'!BS35</f>
        <v>0.17058299831340881</v>
      </c>
    </row>
    <row r="16" spans="1:15">
      <c r="A16" s="794">
        <f t="shared" si="0"/>
        <v>1992</v>
      </c>
      <c r="B16" s="811">
        <f>'6'!F36</f>
        <v>0.66736872062625996</v>
      </c>
      <c r="C16" s="811">
        <f>'6'!K36</f>
        <v>0.88284077852068887</v>
      </c>
      <c r="D16" s="811">
        <f>'6'!P36</f>
        <v>0.65124143494797815</v>
      </c>
      <c r="E16" s="811">
        <f>'6'!U36</f>
        <v>0.87324284420820997</v>
      </c>
      <c r="F16" s="811">
        <f>'6'!Z36</f>
        <v>0.89584554809874217</v>
      </c>
      <c r="G16" s="811">
        <f>'6'!AE36</f>
        <v>0.85323053358679024</v>
      </c>
      <c r="H16" s="811">
        <f>'6'!AJ36</f>
        <v>0.82029800516643769</v>
      </c>
      <c r="I16" s="811">
        <f>'6'!AO36</f>
        <v>0.89178212835346782</v>
      </c>
      <c r="J16" s="811">
        <f>'6'!AT36</f>
        <v>0.81577756652684064</v>
      </c>
      <c r="K16" s="811">
        <f>'6'!AY36</f>
        <v>0.84347808767037125</v>
      </c>
      <c r="L16" s="811">
        <f>'6'!BD36</f>
        <v>0.88453382800200431</v>
      </c>
      <c r="M16" s="811">
        <f>'6'!BI36</f>
        <v>0.91213944300127414</v>
      </c>
      <c r="N16" s="811">
        <f>'6'!BN36</f>
        <v>0.77747243417404166</v>
      </c>
      <c r="O16" s="811">
        <f>'6'!BS36</f>
        <v>0.18160030759924728</v>
      </c>
    </row>
    <row r="17" spans="1:15">
      <c r="A17" s="794">
        <f t="shared" si="0"/>
        <v>1993</v>
      </c>
      <c r="B17" s="811">
        <f>'6'!F37</f>
        <v>0.67547195004542593</v>
      </c>
      <c r="C17" s="811">
        <f>'6'!K37</f>
        <v>0.86908537028834099</v>
      </c>
      <c r="D17" s="811">
        <f>'6'!P37</f>
        <v>0.66856487615472604</v>
      </c>
      <c r="E17" s="811">
        <f>'6'!U37</f>
        <v>0.88501682909222734</v>
      </c>
      <c r="F17" s="811">
        <f>'6'!Z37</f>
        <v>0.90259518823263629</v>
      </c>
      <c r="G17" s="811">
        <f>'6'!AE37</f>
        <v>0.8556369631961358</v>
      </c>
      <c r="H17" s="811">
        <f>'6'!AJ37</f>
        <v>0.78187322228094791</v>
      </c>
      <c r="I17" s="811">
        <f>'6'!AO37</f>
        <v>0.87225953133342815</v>
      </c>
      <c r="J17" s="811">
        <f>'6'!AT37</f>
        <v>0.82758111976632776</v>
      </c>
      <c r="K17" s="811">
        <f>'6'!AY37</f>
        <v>0.83573890682123619</v>
      </c>
      <c r="L17" s="811">
        <f>'6'!BD37</f>
        <v>0.87497120173158005</v>
      </c>
      <c r="M17" s="811">
        <f>'6'!BI37</f>
        <v>0.90841268416499255</v>
      </c>
      <c r="N17" s="811">
        <f>'6'!BN37</f>
        <v>0.8150116635332636</v>
      </c>
      <c r="O17" s="811">
        <f>'6'!BS37</f>
        <v>0.22614048593546945</v>
      </c>
    </row>
    <row r="18" spans="1:15">
      <c r="A18" s="794">
        <f t="shared" si="0"/>
        <v>1994</v>
      </c>
      <c r="B18" s="811">
        <f>'6'!F38</f>
        <v>0.69664775829210313</v>
      </c>
      <c r="C18" s="811">
        <f>'6'!K38</f>
        <v>0.85229599501747266</v>
      </c>
      <c r="D18" s="811">
        <f>'6'!P38</f>
        <v>0.68659855851650498</v>
      </c>
      <c r="E18" s="811">
        <f>'6'!U38</f>
        <v>0.89236278726968488</v>
      </c>
      <c r="F18" s="811">
        <f>'6'!Z38</f>
        <v>0.9044974641142246</v>
      </c>
      <c r="G18" s="811">
        <f>'6'!AE38</f>
        <v>0.85561842639867003</v>
      </c>
      <c r="H18" s="811">
        <f>'6'!AJ38</f>
        <v>0.74666681767996324</v>
      </c>
      <c r="I18" s="811">
        <f>'6'!AO38</f>
        <v>0.8732224871383335</v>
      </c>
      <c r="J18" s="811">
        <f>'6'!AT38</f>
        <v>0.8218935837097211</v>
      </c>
      <c r="K18" s="811">
        <f>'6'!AY38</f>
        <v>0.83363358525080811</v>
      </c>
      <c r="L18" s="811">
        <f>'6'!BD38</f>
        <v>0.86514634865658935</v>
      </c>
      <c r="M18" s="811">
        <f>'6'!BI38</f>
        <v>0.90282469557451128</v>
      </c>
      <c r="N18" s="811">
        <f>'6'!BN38</f>
        <v>0.84807457056391566</v>
      </c>
      <c r="O18" s="811">
        <f>'6'!BS38</f>
        <v>0.24952145758296487</v>
      </c>
    </row>
    <row r="19" spans="1:15">
      <c r="A19" s="794">
        <f t="shared" si="0"/>
        <v>1995</v>
      </c>
      <c r="B19" s="811">
        <f>'6'!F39</f>
        <v>0.70863391978296897</v>
      </c>
      <c r="C19" s="811">
        <f>'6'!K39</f>
        <v>0.83188288134998878</v>
      </c>
      <c r="D19" s="811">
        <f>'6'!P39</f>
        <v>0.68322395826597693</v>
      </c>
      <c r="E19" s="811">
        <f>'6'!U39</f>
        <v>0.90750813073210923</v>
      </c>
      <c r="F19" s="811">
        <f>'6'!Z39</f>
        <v>0.90822153256677185</v>
      </c>
      <c r="G19" s="811">
        <f>'6'!AE39</f>
        <v>0.85364471614880366</v>
      </c>
      <c r="H19" s="811">
        <f>'6'!AJ39</f>
        <v>0.74509127413357179</v>
      </c>
      <c r="I19" s="811">
        <f>'6'!AO39</f>
        <v>0.88187621550009454</v>
      </c>
      <c r="J19" s="811">
        <f>'6'!AT39</f>
        <v>0.81756683367378435</v>
      </c>
      <c r="K19" s="811">
        <f>'6'!AY39</f>
        <v>0.83755897428757731</v>
      </c>
      <c r="L19" s="811">
        <f>'6'!BD39</f>
        <v>0.85564183996657073</v>
      </c>
      <c r="M19" s="811">
        <f>'6'!BI39</f>
        <v>0.89615477275656596</v>
      </c>
      <c r="N19" s="811">
        <f>'6'!BN39</f>
        <v>0.76194547434459026</v>
      </c>
      <c r="O19" s="811">
        <f>'6'!BS39</f>
        <v>0.27416112781859592</v>
      </c>
    </row>
    <row r="20" spans="1:15">
      <c r="A20" s="794">
        <f t="shared" si="0"/>
        <v>1996</v>
      </c>
      <c r="B20" s="811">
        <f>'6'!F40</f>
        <v>0.7156125168227313</v>
      </c>
      <c r="C20" s="811">
        <f>'6'!K40</f>
        <v>0.83762543505451192</v>
      </c>
      <c r="D20" s="811">
        <f>'6'!P40</f>
        <v>0.69713293356457107</v>
      </c>
      <c r="E20" s="811">
        <f>'6'!U40</f>
        <v>0.90754364591044034</v>
      </c>
      <c r="F20" s="811">
        <f>'6'!Z40</f>
        <v>0.90571150534727052</v>
      </c>
      <c r="G20" s="811">
        <f>'6'!AE40</f>
        <v>0.85493336938076359</v>
      </c>
      <c r="H20" s="811">
        <f>'6'!AJ40</f>
        <v>0.74002764897726037</v>
      </c>
      <c r="I20" s="811">
        <f>'6'!AO40</f>
        <v>0.87883002143148392</v>
      </c>
      <c r="J20" s="811">
        <f>'6'!AT40</f>
        <v>0.80412503132039426</v>
      </c>
      <c r="K20" s="811">
        <f>'6'!AY40</f>
        <v>0.84629999157601354</v>
      </c>
      <c r="L20" s="811">
        <f>'6'!BD40</f>
        <v>0.86150266001544062</v>
      </c>
      <c r="M20" s="811">
        <f>'6'!BI40</f>
        <v>0.89494706853438133</v>
      </c>
      <c r="N20" s="811">
        <f>'6'!BN40</f>
        <v>0.76246799235140061</v>
      </c>
      <c r="O20" s="811">
        <f>'6'!BS40</f>
        <v>0.29836413480653445</v>
      </c>
    </row>
    <row r="21" spans="1:15">
      <c r="A21" s="794">
        <f t="shared" si="0"/>
        <v>1997</v>
      </c>
      <c r="B21" s="811">
        <f>'6'!F41</f>
        <v>0.73649865482929533</v>
      </c>
      <c r="C21" s="811">
        <f>'6'!K41</f>
        <v>0.84302482832375247</v>
      </c>
      <c r="D21" s="811">
        <f>'6'!P41</f>
        <v>0.70530693853367865</v>
      </c>
      <c r="E21" s="811">
        <f>'6'!U41</f>
        <v>0.90724500038313294</v>
      </c>
      <c r="F21" s="811">
        <f>'6'!Z41</f>
        <v>0.90298633083152147</v>
      </c>
      <c r="G21" s="811">
        <f>'6'!AE41</f>
        <v>0.85586388480270992</v>
      </c>
      <c r="H21" s="811">
        <f>'6'!AJ41</f>
        <v>0.72804588073304533</v>
      </c>
      <c r="I21" s="811">
        <f>'6'!AO41</f>
        <v>0.87558256005628299</v>
      </c>
      <c r="J21" s="811">
        <f>'6'!AT41</f>
        <v>0.7958030047401623</v>
      </c>
      <c r="K21" s="811">
        <f>'6'!AY41</f>
        <v>0.85163547432460496</v>
      </c>
      <c r="L21" s="811">
        <f>'6'!BD41</f>
        <v>0.86317293304032916</v>
      </c>
      <c r="M21" s="811">
        <f>'6'!BI41</f>
        <v>0.89273688930280171</v>
      </c>
      <c r="N21" s="811">
        <f>'6'!BN41</f>
        <v>0.77482144459402036</v>
      </c>
      <c r="O21" s="811">
        <f>'6'!BS41</f>
        <v>0.30342910825413311</v>
      </c>
    </row>
    <row r="22" spans="1:15">
      <c r="A22" s="794">
        <f t="shared" si="0"/>
        <v>1998</v>
      </c>
      <c r="B22" s="811">
        <f>'6'!F42</f>
        <v>0.75100817512644713</v>
      </c>
      <c r="C22" s="811">
        <f>'6'!K42</f>
        <v>0.84962566984942245</v>
      </c>
      <c r="D22" s="811">
        <f>'6'!P42</f>
        <v>0.68408548836442717</v>
      </c>
      <c r="E22" s="811">
        <f>'6'!U42</f>
        <v>0.90633128148296616</v>
      </c>
      <c r="F22" s="811">
        <f>'6'!Z42</f>
        <v>0.89863308243663265</v>
      </c>
      <c r="G22" s="811">
        <f>'6'!AE42</f>
        <v>0.85497372050301168</v>
      </c>
      <c r="H22" s="811">
        <f>'6'!AJ42</f>
        <v>0.72923131187195833</v>
      </c>
      <c r="I22" s="811">
        <f>'6'!AO42</f>
        <v>0.85904690878719681</v>
      </c>
      <c r="J22" s="811">
        <f>'6'!AT42</f>
        <v>0.78779254261297538</v>
      </c>
      <c r="K22" s="811">
        <f>'6'!AY42</f>
        <v>0.8607690203542111</v>
      </c>
      <c r="L22" s="811">
        <f>'6'!BD42</f>
        <v>0.86493479392705463</v>
      </c>
      <c r="M22" s="811">
        <f>'6'!BI42</f>
        <v>0.88990955623598733</v>
      </c>
      <c r="N22" s="811">
        <f>'6'!BN42</f>
        <v>0.77746767906965908</v>
      </c>
      <c r="O22" s="811">
        <f>'6'!BS42</f>
        <v>0.34700271906044422</v>
      </c>
    </row>
    <row r="23" spans="1:15">
      <c r="A23" s="794">
        <f t="shared" si="0"/>
        <v>1999</v>
      </c>
      <c r="B23" s="811">
        <f>'6'!F43</f>
        <v>0.76143140081061211</v>
      </c>
      <c r="C23" s="811">
        <f>'6'!K43</f>
        <v>0.83282555418134241</v>
      </c>
      <c r="D23" s="811">
        <f>'6'!P43</f>
        <v>0.72151769112518171</v>
      </c>
      <c r="E23" s="811">
        <f>'6'!U43</f>
        <v>0.90539052960440791</v>
      </c>
      <c r="F23" s="811">
        <f>'6'!Z43</f>
        <v>0.89391450048815568</v>
      </c>
      <c r="G23" s="811">
        <f>'6'!AE43</f>
        <v>0.85517749310944657</v>
      </c>
      <c r="H23" s="811">
        <f>'6'!AJ43</f>
        <v>0.7278214500595479</v>
      </c>
      <c r="I23" s="811">
        <f>'6'!AO43</f>
        <v>0.8749729634316602</v>
      </c>
      <c r="J23" s="811">
        <f>'6'!AT43</f>
        <v>0.76908454897419731</v>
      </c>
      <c r="K23" s="811">
        <f>'6'!AY43</f>
        <v>0.8667059863436436</v>
      </c>
      <c r="L23" s="811">
        <f>'6'!BD43</f>
        <v>0.86805595931138346</v>
      </c>
      <c r="M23" s="811">
        <f>'6'!BI43</f>
        <v>0.88615242624340407</v>
      </c>
      <c r="N23" s="811">
        <f>'6'!BN43</f>
        <v>0.77897254554540052</v>
      </c>
      <c r="O23" s="811">
        <f>'6'!BS43</f>
        <v>0.36818864584805933</v>
      </c>
    </row>
    <row r="24" spans="1:15">
      <c r="A24" s="794">
        <f t="shared" si="0"/>
        <v>2000</v>
      </c>
      <c r="B24" s="811">
        <f>'6'!F44</f>
        <v>0.78241353919841816</v>
      </c>
      <c r="C24" s="811">
        <f>'6'!K44</f>
        <v>0.80927068208082653</v>
      </c>
      <c r="D24" s="811">
        <f>'6'!P44</f>
        <v>0.75320492428177688</v>
      </c>
      <c r="E24" s="811">
        <f>'6'!U44</f>
        <v>0.90360656411269902</v>
      </c>
      <c r="F24" s="811">
        <f>'6'!Z44</f>
        <v>0.88930471852991033</v>
      </c>
      <c r="G24" s="811">
        <f>'6'!AE44</f>
        <v>0.8572158139542112</v>
      </c>
      <c r="H24" s="811">
        <f>'6'!AJ44</f>
        <v>0.72472001459663071</v>
      </c>
      <c r="I24" s="811">
        <f>'6'!AO44</f>
        <v>0.88463801859872615</v>
      </c>
      <c r="J24" s="811">
        <f>'6'!AT44</f>
        <v>0.76458749190875075</v>
      </c>
      <c r="K24" s="811">
        <f>'6'!AY44</f>
        <v>0.86453709479891028</v>
      </c>
      <c r="L24" s="811">
        <f>'6'!BD44</f>
        <v>0.86985038886834387</v>
      </c>
      <c r="M24" s="811">
        <f>'6'!BI44</f>
        <v>0.88145097434002018</v>
      </c>
      <c r="N24" s="811">
        <f>'6'!BN44</f>
        <v>0.79006130698180532</v>
      </c>
      <c r="O24" s="811">
        <f>'6'!BS44</f>
        <v>0.38860200704343084</v>
      </c>
    </row>
    <row r="25" spans="1:15">
      <c r="A25" s="794">
        <f t="shared" si="0"/>
        <v>2001</v>
      </c>
      <c r="B25" s="811">
        <f>'6'!F45</f>
        <v>0.780004252351018</v>
      </c>
      <c r="C25" s="811">
        <f>'6'!K45</f>
        <v>0.79934057778224121</v>
      </c>
      <c r="D25" s="811">
        <f>'6'!P45</f>
        <v>0.74498984877609853</v>
      </c>
      <c r="E25" s="811">
        <f>'6'!U45</f>
        <v>0.90173570428304473</v>
      </c>
      <c r="F25" s="811">
        <f>'6'!Z45</f>
        <v>0.889676212787608</v>
      </c>
      <c r="G25" s="811">
        <f>'6'!AE45</f>
        <v>0.85812253820634032</v>
      </c>
      <c r="H25" s="811">
        <f>'6'!AJ45</f>
        <v>0.72777383490139425</v>
      </c>
      <c r="I25" s="811">
        <f>'6'!AO45</f>
        <v>0.87809726414444556</v>
      </c>
      <c r="J25" s="811">
        <f>'6'!AT45</f>
        <v>0.75484386826694994</v>
      </c>
      <c r="K25" s="811">
        <f>'6'!AY45</f>
        <v>0.86271652013844358</v>
      </c>
      <c r="L25" s="811">
        <f>'6'!BD45</f>
        <v>0.86755500515046646</v>
      </c>
      <c r="M25" s="811">
        <f>'6'!BI45</f>
        <v>0.88378137793569989</v>
      </c>
      <c r="N25" s="811">
        <f>'6'!BN45</f>
        <v>0.79492065134363876</v>
      </c>
      <c r="O25" s="811">
        <f>'6'!BS45</f>
        <v>0.37525245522504497</v>
      </c>
    </row>
    <row r="26" spans="1:15">
      <c r="A26" s="794">
        <f t="shared" si="0"/>
        <v>2002</v>
      </c>
      <c r="B26" s="811">
        <f>'6'!F46</f>
        <v>0.78930202859450471</v>
      </c>
      <c r="C26" s="811">
        <f>'6'!K46</f>
        <v>0.79437552563294866</v>
      </c>
      <c r="D26" s="811">
        <f>'6'!P46</f>
        <v>0.73843984419329156</v>
      </c>
      <c r="E26" s="811">
        <f>'6'!U46</f>
        <v>0.89869719505894297</v>
      </c>
      <c r="F26" s="811">
        <f>'6'!Z46</f>
        <v>0.88992255469502357</v>
      </c>
      <c r="G26" s="811">
        <f>'6'!AE46</f>
        <v>0.85569508381191495</v>
      </c>
      <c r="H26" s="811">
        <f>'6'!AJ46</f>
        <v>0.72675563211553218</v>
      </c>
      <c r="I26" s="811">
        <f>'6'!AO46</f>
        <v>0.87153021224603555</v>
      </c>
      <c r="J26" s="811">
        <f>'6'!AT46</f>
        <v>0.77433111555055167</v>
      </c>
      <c r="K26" s="811">
        <f>'6'!AY46</f>
        <v>0.86144295402213256</v>
      </c>
      <c r="L26" s="811">
        <f>'6'!BD46</f>
        <v>0.86120918240466449</v>
      </c>
      <c r="M26" s="811">
        <f>'6'!BI46</f>
        <v>0.88438035385151015</v>
      </c>
      <c r="N26" s="811">
        <f>'6'!BN46</f>
        <v>0.79818842387566347</v>
      </c>
      <c r="O26" s="811">
        <f>'6'!BS46</f>
        <v>0.36157250366972427</v>
      </c>
    </row>
    <row r="27" spans="1:15">
      <c r="A27" s="794">
        <f t="shared" si="0"/>
        <v>2003</v>
      </c>
      <c r="B27" s="811">
        <f>'6'!F47</f>
        <v>0.79714833541750241</v>
      </c>
      <c r="C27" s="811">
        <f>'6'!K47</f>
        <v>0.7915361423886208</v>
      </c>
      <c r="D27" s="811">
        <f>'6'!P47</f>
        <v>0.72694704524520604</v>
      </c>
      <c r="E27" s="811">
        <f>'6'!U47</f>
        <v>0.89596546282521428</v>
      </c>
      <c r="F27" s="811">
        <f>'6'!Z47</f>
        <v>0.88897872436693781</v>
      </c>
      <c r="G27" s="811">
        <f>'6'!AE47</f>
        <v>0.84985241915374266</v>
      </c>
      <c r="H27" s="811">
        <f>'6'!AJ47</f>
        <v>0.72357507594935011</v>
      </c>
      <c r="I27" s="811">
        <f>'6'!AO47</f>
        <v>0.86409512714050729</v>
      </c>
      <c r="J27" s="811">
        <f>'6'!AT47</f>
        <v>0.782575720170537</v>
      </c>
      <c r="K27" s="811">
        <f>'6'!AY47</f>
        <v>0.85898016656253884</v>
      </c>
      <c r="L27" s="811">
        <f>'6'!BD47</f>
        <v>0.85298902087611661</v>
      </c>
      <c r="M27" s="811">
        <f>'6'!BI47</f>
        <v>0.88604416873948066</v>
      </c>
      <c r="N27" s="811">
        <f>'6'!BN47</f>
        <v>0.80006750750519029</v>
      </c>
      <c r="O27" s="811">
        <f>'6'!BS47</f>
        <v>0.34755397502532626</v>
      </c>
    </row>
    <row r="28" spans="1:15">
      <c r="A28" s="794">
        <f t="shared" si="0"/>
        <v>2004</v>
      </c>
      <c r="B28" s="811">
        <f>'6'!F48</f>
        <v>0.79962442299476388</v>
      </c>
      <c r="C28" s="811">
        <f>'6'!K48</f>
        <v>0.79190436414289944</v>
      </c>
      <c r="D28" s="811">
        <f>'6'!P48</f>
        <v>0.7200419495531496</v>
      </c>
      <c r="E28" s="811">
        <f>'6'!U48</f>
        <v>0.89395296867573015</v>
      </c>
      <c r="F28" s="811">
        <f>'6'!Z48</f>
        <v>0.88907013899260867</v>
      </c>
      <c r="G28" s="811">
        <f>'6'!AE48</f>
        <v>0.84609918386610206</v>
      </c>
      <c r="H28" s="811">
        <f>'6'!AJ48</f>
        <v>0.72915096176700545</v>
      </c>
      <c r="I28" s="811">
        <f>'6'!AO48</f>
        <v>0.85739334817377832</v>
      </c>
      <c r="J28" s="811">
        <f>'6'!AT48</f>
        <v>0.87333092951960889</v>
      </c>
      <c r="K28" s="811">
        <f>'6'!AY48</f>
        <v>0.85690633286717444</v>
      </c>
      <c r="L28" s="811">
        <f>'6'!BD48</f>
        <v>0.84090168533463427</v>
      </c>
      <c r="M28" s="811">
        <f>'6'!BI48</f>
        <v>0.88928484255990192</v>
      </c>
      <c r="N28" s="811">
        <f>'6'!BN48</f>
        <v>0.80628470318685064</v>
      </c>
      <c r="O28" s="811">
        <f>'6'!BS48</f>
        <v>0.33318848955126545</v>
      </c>
    </row>
    <row r="29" spans="1:15">
      <c r="A29" s="794">
        <f t="shared" si="0"/>
        <v>2005</v>
      </c>
      <c r="B29" s="811">
        <f>'6'!F49</f>
        <v>0.80214323065238768</v>
      </c>
      <c r="C29" s="811">
        <f>'6'!K49</f>
        <v>0.79506343779693167</v>
      </c>
      <c r="D29" s="811">
        <f>'6'!P49</f>
        <v>0.71719978204791424</v>
      </c>
      <c r="E29" s="811">
        <f>'6'!U49</f>
        <v>0.89506567679788007</v>
      </c>
      <c r="F29" s="811">
        <f>'6'!Z49</f>
        <v>0.88876649078372094</v>
      </c>
      <c r="G29" s="811">
        <f>'6'!AE49</f>
        <v>0.83313540979913114</v>
      </c>
      <c r="H29" s="811">
        <f>'6'!AJ49</f>
        <v>0.74023050403410173</v>
      </c>
      <c r="I29" s="811">
        <f>'6'!AO49</f>
        <v>0.85490070872400648</v>
      </c>
      <c r="J29" s="811">
        <f>'6'!AT49</f>
        <v>0.87204361620455084</v>
      </c>
      <c r="K29" s="811">
        <f>'6'!AY49</f>
        <v>0.85742071201486747</v>
      </c>
      <c r="L29" s="811">
        <f>'6'!BD49</f>
        <v>0.80556007807847307</v>
      </c>
      <c r="M29" s="811">
        <f>'6'!BI49</f>
        <v>0.89063674335863297</v>
      </c>
      <c r="N29" s="811">
        <f>'6'!BN49</f>
        <v>0.81582039516556415</v>
      </c>
      <c r="O29" s="811">
        <f>'6'!BS49</f>
        <v>0.33318848955126545</v>
      </c>
    </row>
    <row r="30" spans="1:15">
      <c r="A30" s="794">
        <f t="shared" si="0"/>
        <v>2006</v>
      </c>
      <c r="B30" s="811">
        <f>'6'!F50</f>
        <v>0.80640907476472956</v>
      </c>
      <c r="C30" s="811">
        <f>'6'!K50</f>
        <v>0.80300309148397764</v>
      </c>
      <c r="D30" s="811">
        <f>'6'!P50</f>
        <v>0.71719978204791424</v>
      </c>
      <c r="E30" s="811">
        <f>'6'!U50</f>
        <v>0.89723001443520189</v>
      </c>
      <c r="F30" s="811">
        <f>'6'!Z50</f>
        <v>0.88929031843229611</v>
      </c>
      <c r="G30" s="811">
        <f>'6'!AE50</f>
        <v>0.84374252183827603</v>
      </c>
      <c r="H30" s="811">
        <f>'6'!AJ50</f>
        <v>0.75003870780811566</v>
      </c>
      <c r="I30" s="811">
        <f>'6'!AO50</f>
        <v>0.85145627024034987</v>
      </c>
      <c r="J30" s="811">
        <f>'6'!AT50</f>
        <v>0.87243270845336152</v>
      </c>
      <c r="K30" s="811">
        <f>'6'!AY50</f>
        <v>0.86078899649043827</v>
      </c>
      <c r="L30" s="811">
        <f>'6'!BD50</f>
        <v>0.71788257933566069</v>
      </c>
      <c r="M30" s="811">
        <f>'6'!BI50</f>
        <v>0.89029847490727376</v>
      </c>
      <c r="N30" s="811">
        <f>'6'!BN50</f>
        <v>0.82036862828302137</v>
      </c>
      <c r="O30" s="811">
        <f>'6'!BS50</f>
        <v>0.33318848955126545</v>
      </c>
    </row>
    <row r="31" spans="1:15">
      <c r="A31" s="794">
        <f t="shared" si="0"/>
        <v>2007</v>
      </c>
      <c r="B31" s="811">
        <f>'6'!F51</f>
        <v>0.81650054538366523</v>
      </c>
      <c r="C31" s="811">
        <f>'6'!K51</f>
        <v>0.80016245068221403</v>
      </c>
      <c r="D31" s="811">
        <f>'6'!P51</f>
        <v>0.71719978204791424</v>
      </c>
      <c r="E31" s="811">
        <f>'6'!U51</f>
        <v>0.8979501400681773</v>
      </c>
      <c r="F31" s="811">
        <f>'6'!Z51</f>
        <v>0.88954467096034673</v>
      </c>
      <c r="G31" s="811">
        <f>'6'!AE51</f>
        <v>0.84705400701242106</v>
      </c>
      <c r="H31" s="811">
        <f>'6'!AJ51</f>
        <v>0.75341378545337157</v>
      </c>
      <c r="I31" s="811">
        <f>'6'!AO51</f>
        <v>0.8502747154245307</v>
      </c>
      <c r="J31" s="811">
        <f>'6'!AT51</f>
        <v>0.87211849626146687</v>
      </c>
      <c r="K31" s="811">
        <f>'6'!AY51</f>
        <v>0.86347603972997944</v>
      </c>
      <c r="L31" s="811">
        <f>'6'!BD51</f>
        <v>0.72365377103898521</v>
      </c>
      <c r="M31" s="811">
        <f>'6'!BI51</f>
        <v>0.88988759176508769</v>
      </c>
      <c r="N31" s="811">
        <f>'6'!BN51</f>
        <v>0.82491686140047871</v>
      </c>
      <c r="O31" s="811">
        <f>'6'!BS51</f>
        <v>0.33318848955126545</v>
      </c>
    </row>
    <row r="32" spans="1:15">
      <c r="A32" s="794">
        <f t="shared" si="0"/>
        <v>2008</v>
      </c>
      <c r="B32" s="811">
        <f>'6'!F52</f>
        <v>0.82042779404671184</v>
      </c>
      <c r="C32" s="811">
        <f>'6'!K52</f>
        <v>0.80016245068221403</v>
      </c>
      <c r="D32" s="811">
        <f>'6'!P52</f>
        <v>0.71719978204791424</v>
      </c>
      <c r="E32" s="811">
        <f>'6'!U52</f>
        <v>0.89678790123732266</v>
      </c>
      <c r="F32" s="811">
        <f>'6'!Z52</f>
        <v>0.88900861944544618</v>
      </c>
      <c r="G32" s="811">
        <f>'6'!AE52</f>
        <v>0.84705400701242106</v>
      </c>
      <c r="H32" s="811">
        <f>'6'!AJ52</f>
        <v>0.74856708540478101</v>
      </c>
      <c r="I32" s="811">
        <f>'6'!AO52</f>
        <v>0.8502747154245307</v>
      </c>
      <c r="J32" s="811">
        <f>'6'!AT52</f>
        <v>0.87189536473069629</v>
      </c>
      <c r="K32" s="811">
        <f>'6'!AY52</f>
        <v>0.86503103077401233</v>
      </c>
      <c r="L32" s="811">
        <f>'6'!BD52</f>
        <v>0.75215141704870647</v>
      </c>
      <c r="M32" s="811">
        <f>'6'!BI52</f>
        <v>0.88888847724236808</v>
      </c>
      <c r="N32" s="811">
        <f>'6'!BN52</f>
        <v>0.82491686140047871</v>
      </c>
      <c r="O32" s="811">
        <f>'6'!BS52</f>
        <v>0.33318848955126545</v>
      </c>
    </row>
    <row r="33" spans="1:15">
      <c r="A33" s="794">
        <f t="shared" si="0"/>
        <v>2009</v>
      </c>
      <c r="B33" s="811">
        <f>'6'!F53</f>
        <v>0.82042779404671184</v>
      </c>
      <c r="C33" s="811">
        <f>'6'!K53</f>
        <v>0.80016245068221403</v>
      </c>
      <c r="D33" s="811">
        <f>'6'!P53</f>
        <v>0.71719978204791424</v>
      </c>
      <c r="E33" s="811">
        <f>'6'!U53</f>
        <v>0.89678790123732266</v>
      </c>
      <c r="F33" s="811">
        <f>'6'!Z53</f>
        <v>0.88900861944544618</v>
      </c>
      <c r="G33" s="811">
        <f>'6'!AE53</f>
        <v>0.84705400701242106</v>
      </c>
      <c r="H33" s="811">
        <f>'6'!AJ53</f>
        <v>0.74856708540478101</v>
      </c>
      <c r="I33" s="811">
        <f>'6'!AO53</f>
        <v>0.8502747154245307</v>
      </c>
      <c r="J33" s="811">
        <f>'6'!AT53</f>
        <v>0.87189536473069629</v>
      </c>
      <c r="K33" s="811">
        <f>'6'!AY53</f>
        <v>0.86503103077401233</v>
      </c>
      <c r="L33" s="811">
        <f>'6'!BD53</f>
        <v>0.75215141704870647</v>
      </c>
      <c r="M33" s="811">
        <f>'6'!BI53</f>
        <v>0.88888847724236808</v>
      </c>
      <c r="N33" s="811">
        <f>'6'!BN53</f>
        <v>0.82491686140047871</v>
      </c>
      <c r="O33" s="811">
        <f>'6'!BS53</f>
        <v>0.33318848955126545</v>
      </c>
    </row>
    <row r="34" spans="1:15">
      <c r="A34" s="794" t="s">
        <v>1053</v>
      </c>
    </row>
    <row r="35" spans="1:15">
      <c r="A35" s="794" t="s">
        <v>742</v>
      </c>
      <c r="B35" s="799">
        <f>B33-B4</f>
        <v>0.18977757559233066</v>
      </c>
      <c r="C35" s="799">
        <f t="shared" ref="C35:O35" si="1">C33-C4</f>
        <v>-7.4969994829001685E-2</v>
      </c>
      <c r="D35" s="799">
        <f t="shared" si="1"/>
        <v>0.15133411867176894</v>
      </c>
      <c r="E35" s="799">
        <f t="shared" si="1"/>
        <v>8.7133104814887119E-3</v>
      </c>
      <c r="F35" s="799">
        <f t="shared" si="1"/>
        <v>-1.8848653325955644E-2</v>
      </c>
      <c r="G35" s="799">
        <f t="shared" si="1"/>
        <v>7.083033424316354E-2</v>
      </c>
      <c r="H35" s="799">
        <f t="shared" si="1"/>
        <v>-0.16554512635716323</v>
      </c>
      <c r="I35" s="799">
        <f t="shared" si="1"/>
        <v>-6.6391951242135927E-2</v>
      </c>
      <c r="J35" s="799">
        <f t="shared" si="1"/>
        <v>-3.678638882627594E-2</v>
      </c>
      <c r="K35" s="799">
        <f t="shared" si="1"/>
        <v>2.3512406532386843E-2</v>
      </c>
      <c r="L35" s="799">
        <f t="shared" si="1"/>
        <v>-0.15204597201406567</v>
      </c>
      <c r="M35" s="799">
        <f t="shared" si="1"/>
        <v>4.1142850828497224E-3</v>
      </c>
      <c r="N35" s="799">
        <f t="shared" si="1"/>
        <v>-1.1856390764892755E-2</v>
      </c>
      <c r="O35" s="799">
        <f t="shared" si="1"/>
        <v>0.1335095928227624</v>
      </c>
    </row>
    <row r="36" spans="1:15">
      <c r="A36" s="794" t="s">
        <v>1056</v>
      </c>
      <c r="B36" s="799">
        <f t="shared" ref="B36:O36" si="2">B14-B4</f>
        <v>6.4101779111801482E-3</v>
      </c>
      <c r="C36" s="799">
        <f t="shared" si="2"/>
        <v>2.2421805811419282E-2</v>
      </c>
      <c r="D36" s="799">
        <f t="shared" si="2"/>
        <v>4.4171015117509205E-2</v>
      </c>
      <c r="E36" s="799">
        <f t="shared" si="2"/>
        <v>-1.0304679067183464E-2</v>
      </c>
      <c r="F36" s="799">
        <f t="shared" si="2"/>
        <v>-1.6130650810426306E-2</v>
      </c>
      <c r="G36" s="799">
        <f t="shared" si="2"/>
        <v>7.2604445286136632E-2</v>
      </c>
      <c r="H36" s="799">
        <f t="shared" si="2"/>
        <v>-7.3609645740981833E-2</v>
      </c>
      <c r="I36" s="799">
        <f t="shared" si="2"/>
        <v>-1.0961728820205963E-2</v>
      </c>
      <c r="J36" s="799">
        <f t="shared" si="2"/>
        <v>-7.1263696771781015E-2</v>
      </c>
      <c r="K36" s="799">
        <f t="shared" si="2"/>
        <v>-5.1139522840178975E-3</v>
      </c>
      <c r="L36" s="799">
        <f t="shared" si="2"/>
        <v>-8.159992076237188E-3</v>
      </c>
      <c r="M36" s="799">
        <f t="shared" si="2"/>
        <v>2.5303009564129786E-2</v>
      </c>
      <c r="N36" s="799">
        <f t="shared" si="2"/>
        <v>-7.795149570282589E-2</v>
      </c>
      <c r="O36" s="799">
        <f t="shared" si="2"/>
        <v>-4.2219817364512996E-2</v>
      </c>
    </row>
    <row r="37" spans="1:15">
      <c r="A37" s="794" t="s">
        <v>1057</v>
      </c>
      <c r="B37" s="799">
        <f t="shared" ref="B37:O37" si="3">B24-B14</f>
        <v>0.14535314283285683</v>
      </c>
      <c r="C37" s="799">
        <f t="shared" si="3"/>
        <v>-8.8283569241808468E-2</v>
      </c>
      <c r="D37" s="799">
        <f t="shared" si="3"/>
        <v>0.14316824578812237</v>
      </c>
      <c r="E37" s="799">
        <f t="shared" si="3"/>
        <v>2.5836652424048534E-2</v>
      </c>
      <c r="F37" s="799">
        <f t="shared" si="3"/>
        <v>-2.4219034310651866E-3</v>
      </c>
      <c r="G37" s="799">
        <f t="shared" si="3"/>
        <v>8.3876958988170491E-3</v>
      </c>
      <c r="H37" s="799">
        <f t="shared" si="3"/>
        <v>-0.11578255142433169</v>
      </c>
      <c r="I37" s="799">
        <f t="shared" si="3"/>
        <v>-2.1066919247734517E-2</v>
      </c>
      <c r="J37" s="799">
        <f t="shared" si="3"/>
        <v>-7.2830564876440462E-2</v>
      </c>
      <c r="K37" s="799">
        <f t="shared" si="3"/>
        <v>2.8132422841302684E-2</v>
      </c>
      <c r="L37" s="799">
        <f t="shared" si="3"/>
        <v>-2.618700811819108E-2</v>
      </c>
      <c r="M37" s="799">
        <f t="shared" si="3"/>
        <v>-2.8626227383627967E-2</v>
      </c>
      <c r="N37" s="799">
        <f t="shared" si="3"/>
        <v>3.1239550519259751E-2</v>
      </c>
      <c r="O37" s="799">
        <f t="shared" si="3"/>
        <v>0.23114292767944078</v>
      </c>
    </row>
    <row r="38" spans="1:15">
      <c r="A38" s="794" t="s">
        <v>1058</v>
      </c>
      <c r="B38" s="799">
        <f t="shared" ref="B38:O38" si="4">B33-B24</f>
        <v>3.8014254848293683E-2</v>
      </c>
      <c r="C38" s="799">
        <f t="shared" si="4"/>
        <v>-9.1082313986124985E-3</v>
      </c>
      <c r="D38" s="799">
        <f t="shared" si="4"/>
        <v>-3.6005142233862641E-2</v>
      </c>
      <c r="E38" s="799">
        <f t="shared" si="4"/>
        <v>-6.8186628753763578E-3</v>
      </c>
      <c r="F38" s="799">
        <f t="shared" si="4"/>
        <v>-2.9609908446415201E-4</v>
      </c>
      <c r="G38" s="799">
        <f t="shared" si="4"/>
        <v>-1.0161806941790141E-2</v>
      </c>
      <c r="H38" s="799">
        <f t="shared" si="4"/>
        <v>2.3847070808150295E-2</v>
      </c>
      <c r="I38" s="799">
        <f t="shared" si="4"/>
        <v>-3.4363303174195448E-2</v>
      </c>
      <c r="J38" s="799">
        <f t="shared" si="4"/>
        <v>0.10730787282194554</v>
      </c>
      <c r="K38" s="799">
        <f t="shared" si="4"/>
        <v>4.9393597510205556E-4</v>
      </c>
      <c r="L38" s="799">
        <f t="shared" si="4"/>
        <v>-0.1176989718196374</v>
      </c>
      <c r="M38" s="799">
        <f t="shared" si="4"/>
        <v>7.4375029023479033E-3</v>
      </c>
      <c r="N38" s="799">
        <f t="shared" si="4"/>
        <v>3.4855554418673385E-2</v>
      </c>
      <c r="O38" s="799">
        <f t="shared" si="4"/>
        <v>-5.5413517492165387E-2</v>
      </c>
    </row>
    <row r="39" spans="1:15">
      <c r="A39" s="794" t="s">
        <v>1054</v>
      </c>
    </row>
    <row r="40" spans="1:15">
      <c r="A40" s="794" t="s">
        <v>742</v>
      </c>
      <c r="B40" s="800">
        <f>100*(B33-B4)/B4</f>
        <v>30.092366582769753</v>
      </c>
      <c r="C40" s="800">
        <f t="shared" ref="C40:O40" si="5">100*(C33-C4)/C4</f>
        <v>-8.5667026989505981</v>
      </c>
      <c r="D40" s="800">
        <f t="shared" si="5"/>
        <v>26.743824279575218</v>
      </c>
      <c r="E40" s="800">
        <f t="shared" si="5"/>
        <v>0.98114624291557262</v>
      </c>
      <c r="F40" s="800">
        <f t="shared" si="5"/>
        <v>-2.0761692273959156</v>
      </c>
      <c r="G40" s="800">
        <f t="shared" si="5"/>
        <v>9.1249902222730537</v>
      </c>
      <c r="H40" s="800">
        <f t="shared" si="5"/>
        <v>-18.109934888417719</v>
      </c>
      <c r="I40" s="800">
        <f t="shared" si="5"/>
        <v>-7.2427583173239203</v>
      </c>
      <c r="J40" s="800">
        <f>100*(J33-J4)/J4</f>
        <v>-4.0483248048371339</v>
      </c>
      <c r="K40" s="800">
        <f t="shared" si="5"/>
        <v>2.7940447014557956</v>
      </c>
      <c r="L40" s="800">
        <f t="shared" si="5"/>
        <v>-16.815572999128644</v>
      </c>
      <c r="M40" s="800">
        <f t="shared" si="5"/>
        <v>0.46500961706486421</v>
      </c>
      <c r="N40" s="800">
        <f t="shared" si="5"/>
        <v>-1.4169179923248283</v>
      </c>
      <c r="O40" s="800">
        <f t="shared" si="5"/>
        <v>66.862144678358817</v>
      </c>
    </row>
    <row r="41" spans="1:15">
      <c r="A41" s="794" t="s">
        <v>1056</v>
      </c>
      <c r="B41" s="800">
        <f t="shared" ref="B41:O41" si="6">100*(B14-B4)/B4</f>
        <v>1.0164394974587385</v>
      </c>
      <c r="C41" s="800">
        <f t="shared" si="6"/>
        <v>2.5621042764928457</v>
      </c>
      <c r="D41" s="800">
        <f t="shared" si="6"/>
        <v>7.8059189621031324</v>
      </c>
      <c r="E41" s="800">
        <f t="shared" si="6"/>
        <v>-1.1603393650091065</v>
      </c>
      <c r="F41" s="800">
        <f t="shared" si="6"/>
        <v>-1.7767826831616955</v>
      </c>
      <c r="G41" s="800">
        <f t="shared" si="6"/>
        <v>9.3535469006134306</v>
      </c>
      <c r="H41" s="800">
        <f t="shared" si="6"/>
        <v>-8.0525831286182914</v>
      </c>
      <c r="I41" s="800">
        <f t="shared" si="6"/>
        <v>-1.1958249622042869</v>
      </c>
      <c r="J41" s="800">
        <f t="shared" si="6"/>
        <v>-7.8425363437555751</v>
      </c>
      <c r="K41" s="800">
        <f t="shared" si="6"/>
        <v>-0.6077051816442659</v>
      </c>
      <c r="L41" s="800">
        <f t="shared" si="6"/>
        <v>-0.90245693860001808</v>
      </c>
      <c r="M41" s="800">
        <f t="shared" si="6"/>
        <v>2.8598268109935825</v>
      </c>
      <c r="N41" s="800">
        <f t="shared" si="6"/>
        <v>-9.3157250785808277</v>
      </c>
      <c r="O41" s="800">
        <f t="shared" si="6"/>
        <v>-21.14385548810294</v>
      </c>
    </row>
    <row r="42" spans="1:15">
      <c r="A42" s="794" t="s">
        <v>1057</v>
      </c>
      <c r="B42" s="800">
        <f t="shared" ref="B42:O42" si="7">100*(B24-B14)/B14</f>
        <v>22.816226477442104</v>
      </c>
      <c r="C42" s="800">
        <f t="shared" si="7"/>
        <v>-9.8360148271498797</v>
      </c>
      <c r="D42" s="800">
        <f t="shared" si="7"/>
        <v>23.46879308005602</v>
      </c>
      <c r="E42" s="800">
        <f t="shared" si="7"/>
        <v>2.9434424762115712</v>
      </c>
      <c r="F42" s="800">
        <f t="shared" si="7"/>
        <v>-0.27159707598941418</v>
      </c>
      <c r="G42" s="800">
        <f t="shared" si="7"/>
        <v>0.9881501001678259</v>
      </c>
      <c r="H42" s="800">
        <f t="shared" si="7"/>
        <v>-13.775395353337213</v>
      </c>
      <c r="I42" s="800">
        <f t="shared" si="7"/>
        <v>-2.3260245547326228</v>
      </c>
      <c r="J42" s="800">
        <f t="shared" si="7"/>
        <v>-8.6970377920955748</v>
      </c>
      <c r="K42" s="800">
        <f t="shared" si="7"/>
        <v>3.3634942252843549</v>
      </c>
      <c r="L42" s="800">
        <f t="shared" si="7"/>
        <v>-2.922535176127766</v>
      </c>
      <c r="M42" s="800">
        <f t="shared" si="7"/>
        <v>-3.1454724202969913</v>
      </c>
      <c r="N42" s="800">
        <f t="shared" si="7"/>
        <v>4.1168496097016813</v>
      </c>
      <c r="O42" s="800">
        <f t="shared" si="7"/>
        <v>146.79555387537835</v>
      </c>
    </row>
    <row r="43" spans="1:15">
      <c r="A43" s="794" t="s">
        <v>1058</v>
      </c>
      <c r="B43" s="800">
        <f t="shared" ref="B43:O43" si="8">100*(B33-B24)/B24</f>
        <v>4.8585885780094307</v>
      </c>
      <c r="C43" s="800">
        <f t="shared" si="8"/>
        <v>-1.1254863916722004</v>
      </c>
      <c r="D43" s="800">
        <f t="shared" si="8"/>
        <v>-4.7802584758982505</v>
      </c>
      <c r="E43" s="800">
        <f t="shared" si="8"/>
        <v>-0.75460528355855605</v>
      </c>
      <c r="F43" s="800">
        <f t="shared" si="8"/>
        <v>-3.3295571056187218E-2</v>
      </c>
      <c r="G43" s="800">
        <f t="shared" si="8"/>
        <v>-1.1854432426899839</v>
      </c>
      <c r="H43" s="800">
        <f t="shared" si="8"/>
        <v>3.2905219019545431</v>
      </c>
      <c r="I43" s="800">
        <f t="shared" si="8"/>
        <v>-3.8844479269189902</v>
      </c>
      <c r="J43" s="800">
        <f t="shared" si="8"/>
        <v>14.034740818746238</v>
      </c>
      <c r="K43" s="800">
        <f t="shared" si="8"/>
        <v>5.7132999621831632E-2</v>
      </c>
      <c r="L43" s="800">
        <f t="shared" si="8"/>
        <v>-13.530944323972903</v>
      </c>
      <c r="M43" s="800">
        <f t="shared" si="8"/>
        <v>0.84377953157481933</v>
      </c>
      <c r="N43" s="800">
        <f t="shared" si="8"/>
        <v>4.411753127340039</v>
      </c>
      <c r="O43" s="800">
        <f t="shared" si="8"/>
        <v>-14.259709545445624</v>
      </c>
    </row>
    <row r="44" spans="1:15">
      <c r="A44" s="794" t="s">
        <v>1055</v>
      </c>
    </row>
    <row r="45" spans="1:15">
      <c r="A45" s="794" t="s">
        <v>742</v>
      </c>
      <c r="B45" s="801">
        <f>100*(POWER(B33/B4, 1/29)-1)</f>
        <v>0.91128064018626276</v>
      </c>
      <c r="C45" s="801">
        <f t="shared" ref="C45:O45" si="9">100*(POWER(C33/C4, 1/29)-1)</f>
        <v>-0.30835282276878706</v>
      </c>
      <c r="D45" s="801">
        <f t="shared" si="9"/>
        <v>0.82058202628616517</v>
      </c>
      <c r="E45" s="801">
        <f t="shared" si="9"/>
        <v>3.3673401202749531E-2</v>
      </c>
      <c r="F45" s="801">
        <f t="shared" si="9"/>
        <v>-7.2319514538243812E-2</v>
      </c>
      <c r="G45" s="801">
        <f t="shared" si="9"/>
        <v>0.30157015053406955</v>
      </c>
      <c r="H45" s="801">
        <f t="shared" si="9"/>
        <v>-0.68657193251684401</v>
      </c>
      <c r="I45" s="801">
        <f t="shared" si="9"/>
        <v>-0.25892080692769825</v>
      </c>
      <c r="J45" s="801">
        <f t="shared" si="9"/>
        <v>-0.14240025463366779</v>
      </c>
      <c r="K45" s="801">
        <f t="shared" si="9"/>
        <v>9.5070109334716157E-2</v>
      </c>
      <c r="L45" s="801">
        <f t="shared" si="9"/>
        <v>-0.63285118439321275</v>
      </c>
      <c r="M45" s="801">
        <f t="shared" si="9"/>
        <v>1.5998927533122931E-2</v>
      </c>
      <c r="N45" s="801">
        <f t="shared" si="9"/>
        <v>-4.9196588210287384E-2</v>
      </c>
      <c r="O45" s="801">
        <f t="shared" si="9"/>
        <v>1.7811869181054707</v>
      </c>
    </row>
    <row r="46" spans="1:15">
      <c r="A46" s="794" t="s">
        <v>1056</v>
      </c>
      <c r="B46" s="801">
        <f t="shared" ref="B46:O46" si="10">100*(POWER(B14/B4, 1/10)-1)</f>
        <v>0.1011820035818678</v>
      </c>
      <c r="C46" s="801">
        <f t="shared" si="10"/>
        <v>0.2533035175356968</v>
      </c>
      <c r="D46" s="801">
        <f t="shared" si="10"/>
        <v>0.75445556049442697</v>
      </c>
      <c r="E46" s="801">
        <f t="shared" si="10"/>
        <v>-0.11664430110728263</v>
      </c>
      <c r="F46" s="801">
        <f t="shared" si="10"/>
        <v>-0.17911509395295289</v>
      </c>
      <c r="G46" s="801">
        <f t="shared" si="10"/>
        <v>0.89816952021952723</v>
      </c>
      <c r="H46" s="801">
        <f t="shared" si="10"/>
        <v>-0.83601904148266071</v>
      </c>
      <c r="I46" s="801">
        <f t="shared" si="10"/>
        <v>-0.12023091124968577</v>
      </c>
      <c r="J46" s="801">
        <f t="shared" si="10"/>
        <v>-0.81338904825088987</v>
      </c>
      <c r="K46" s="801">
        <f t="shared" si="10"/>
        <v>-6.0937348132872327E-2</v>
      </c>
      <c r="L46" s="801">
        <f t="shared" si="10"/>
        <v>-9.0614295211233209E-2</v>
      </c>
      <c r="M46" s="801">
        <f t="shared" si="10"/>
        <v>0.28236761470228355</v>
      </c>
      <c r="N46" s="801">
        <f t="shared" si="10"/>
        <v>-0.97309665905073173</v>
      </c>
      <c r="O46" s="801">
        <f t="shared" si="10"/>
        <v>-2.3474577699281851</v>
      </c>
    </row>
    <row r="47" spans="1:15">
      <c r="A47" s="794" t="s">
        <v>1057</v>
      </c>
      <c r="B47" s="801">
        <f t="shared" ref="B47:O47" si="11">100*(POWER(B24/B14, 1/10)-1)</f>
        <v>2.0764540305400869</v>
      </c>
      <c r="C47" s="801">
        <f t="shared" si="11"/>
        <v>-1.0300593356635246</v>
      </c>
      <c r="D47" s="801">
        <f t="shared" si="11"/>
        <v>2.1305616605669764</v>
      </c>
      <c r="E47" s="801">
        <f t="shared" si="11"/>
        <v>0.29051667672466142</v>
      </c>
      <c r="F47" s="801">
        <f t="shared" si="11"/>
        <v>-2.7192959046773435E-2</v>
      </c>
      <c r="G47" s="801">
        <f t="shared" si="11"/>
        <v>9.8378342067029223E-2</v>
      </c>
      <c r="H47" s="801">
        <f t="shared" si="11"/>
        <v>-1.4712164022370411</v>
      </c>
      <c r="I47" s="801">
        <f t="shared" si="11"/>
        <v>-0.2350736134984821</v>
      </c>
      <c r="J47" s="801">
        <f t="shared" si="11"/>
        <v>-0.90574275409012195</v>
      </c>
      <c r="K47" s="801">
        <f t="shared" si="11"/>
        <v>0.33136440035497206</v>
      </c>
      <c r="L47" s="801">
        <f t="shared" si="11"/>
        <v>-0.29616974720488853</v>
      </c>
      <c r="M47" s="801">
        <f t="shared" si="11"/>
        <v>-0.31909030986496667</v>
      </c>
      <c r="N47" s="801">
        <f t="shared" si="11"/>
        <v>0.40425126378098586</v>
      </c>
      <c r="O47" s="801">
        <f t="shared" si="11"/>
        <v>9.4545281603582776</v>
      </c>
    </row>
    <row r="48" spans="1:15">
      <c r="A48" s="794" t="s">
        <v>1058</v>
      </c>
      <c r="B48" s="801">
        <f t="shared" ref="B48:O48" si="12">100*(POWER(B33/B24, 1/9)-1)</f>
        <v>0.52853049829233445</v>
      </c>
      <c r="C48" s="801">
        <f t="shared" si="12"/>
        <v>-0.12568405324973053</v>
      </c>
      <c r="D48" s="801">
        <f t="shared" si="12"/>
        <v>-0.54277602716410467</v>
      </c>
      <c r="E48" s="801">
        <f t="shared" si="12"/>
        <v>-8.4127574443759734E-2</v>
      </c>
      <c r="F48" s="801">
        <f t="shared" si="12"/>
        <v>-3.7000554642729888E-3</v>
      </c>
      <c r="G48" s="801">
        <f t="shared" si="12"/>
        <v>-0.13241510358682484</v>
      </c>
      <c r="H48" s="801">
        <f t="shared" si="12"/>
        <v>0.36037482533386456</v>
      </c>
      <c r="I48" s="801">
        <f t="shared" si="12"/>
        <v>-0.43924416549763201</v>
      </c>
      <c r="J48" s="801">
        <f t="shared" si="12"/>
        <v>1.4699542176411118</v>
      </c>
      <c r="K48" s="801">
        <f t="shared" si="12"/>
        <v>6.3464997081430496E-3</v>
      </c>
      <c r="L48" s="801">
        <f t="shared" si="12"/>
        <v>-1.6023958636054325</v>
      </c>
      <c r="M48" s="801">
        <f t="shared" si="12"/>
        <v>9.3403550739368235E-2</v>
      </c>
      <c r="N48" s="801">
        <f t="shared" si="12"/>
        <v>0.48084191859161241</v>
      </c>
      <c r="O48" s="801">
        <f t="shared" si="12"/>
        <v>-1.6948872588033015</v>
      </c>
    </row>
    <row r="50" spans="1:1">
      <c r="A50" s="794" t="s">
        <v>1125</v>
      </c>
    </row>
  </sheetData>
  <pageMargins left="0.7" right="0.7" top="0.75" bottom="0.75" header="0.3" footer="0.3"/>
</worksheet>
</file>

<file path=xl/worksheets/sheet196.xml><?xml version="1.0" encoding="utf-8"?>
<worksheet xmlns="http://schemas.openxmlformats.org/spreadsheetml/2006/main" xmlns:r="http://schemas.openxmlformats.org/officeDocument/2006/relationships">
  <dimension ref="A1:O50"/>
  <sheetViews>
    <sheetView workbookViewId="0">
      <selection activeCell="R37" sqref="R37"/>
    </sheetView>
  </sheetViews>
  <sheetFormatPr defaultRowHeight="9"/>
  <cols>
    <col min="1" max="16384" width="9.140625" style="794"/>
  </cols>
  <sheetData>
    <row r="1" spans="1:15">
      <c r="A1" s="794" t="s">
        <v>1103</v>
      </c>
    </row>
    <row r="3" spans="1:15">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812">
        <f>'7'!C24</f>
        <v>23.98057</v>
      </c>
      <c r="C4" s="812">
        <f>'7'!H24</f>
        <v>10.89109</v>
      </c>
      <c r="D4" s="812">
        <f>'7'!M24</f>
        <v>22.048220000000001</v>
      </c>
      <c r="E4" s="812">
        <f>'7'!R24</f>
        <v>31.540279999999999</v>
      </c>
      <c r="F4" s="812">
        <f>'7'!W24</f>
        <v>11.92243</v>
      </c>
      <c r="G4" s="812">
        <f>'7'!AB24</f>
        <v>16</v>
      </c>
      <c r="H4" s="812">
        <f>'7'!AG24</f>
        <v>14.357420000000001</v>
      </c>
      <c r="I4" s="812">
        <f>'7'!AL24</f>
        <v>13.092919999999999</v>
      </c>
      <c r="J4" s="812">
        <f>'7'!AQ24</f>
        <v>3.70017</v>
      </c>
      <c r="K4" s="812">
        <f>'7'!AV24</f>
        <v>7.48362032050394</v>
      </c>
      <c r="L4" s="812">
        <f>'7'!BA24</f>
        <v>18.802879999999998</v>
      </c>
      <c r="M4" s="812">
        <f>'7'!BF24</f>
        <v>3.7536853722077637</v>
      </c>
      <c r="N4" s="812">
        <f>'7'!BK24</f>
        <v>18.352498179853193</v>
      </c>
      <c r="O4" s="812">
        <f>'7'!BP24</f>
        <v>26.720088152737791</v>
      </c>
    </row>
    <row r="5" spans="1:15">
      <c r="A5" s="794">
        <f>A4+1</f>
        <v>1981</v>
      </c>
      <c r="B5" s="812">
        <f>'7'!C25</f>
        <v>23.98057</v>
      </c>
      <c r="C5" s="812">
        <f>'7'!H25</f>
        <v>10.89109</v>
      </c>
      <c r="D5" s="812">
        <f>'7'!M25</f>
        <v>22.048220000000001</v>
      </c>
      <c r="E5" s="812">
        <f>'7'!R25</f>
        <v>31.540279999999999</v>
      </c>
      <c r="F5" s="812">
        <f>'7'!W25</f>
        <v>11.92243</v>
      </c>
      <c r="G5" s="812">
        <f>'7'!AB25</f>
        <v>16</v>
      </c>
      <c r="H5" s="812">
        <f>'7'!AG25</f>
        <v>14.357420000000001</v>
      </c>
      <c r="I5" s="812">
        <f>'7'!AL25</f>
        <v>13.092919999999999</v>
      </c>
      <c r="J5" s="812">
        <f>'7'!AQ25</f>
        <v>3.70017</v>
      </c>
      <c r="K5" s="812">
        <f>'7'!AV25</f>
        <v>8.9348563522374391</v>
      </c>
      <c r="L5" s="812">
        <f>'7'!BA25</f>
        <v>17.871108833520584</v>
      </c>
      <c r="M5" s="812">
        <f>'7'!BF25</f>
        <v>2.88856</v>
      </c>
      <c r="N5" s="812">
        <f>'7'!BK25</f>
        <v>15.628921076415837</v>
      </c>
      <c r="O5" s="812">
        <f>'7'!BP25</f>
        <v>26.152370369301483</v>
      </c>
    </row>
    <row r="6" spans="1:15">
      <c r="A6" s="794">
        <f t="shared" ref="A6:A33" si="0">A5+1</f>
        <v>1982</v>
      </c>
      <c r="B6" s="812">
        <f>'7'!C26</f>
        <v>24.052012604111141</v>
      </c>
      <c r="C6" s="812">
        <f>'7'!H26</f>
        <v>10.89109</v>
      </c>
      <c r="D6" s="812">
        <f>'7'!M26</f>
        <v>20.173020000000001</v>
      </c>
      <c r="E6" s="812">
        <f>'7'!R26</f>
        <v>31.540279999999999</v>
      </c>
      <c r="F6" s="812">
        <f>'7'!W26</f>
        <v>11.92243</v>
      </c>
      <c r="G6" s="812">
        <f>'7'!AB26</f>
        <v>15.835409413718871</v>
      </c>
      <c r="H6" s="812">
        <f>'7'!AG26</f>
        <v>14.309053532886093</v>
      </c>
      <c r="I6" s="812">
        <f>'7'!AL26</f>
        <v>13.092919999999999</v>
      </c>
      <c r="J6" s="812">
        <f>'7'!AQ26</f>
        <v>3.70017</v>
      </c>
      <c r="K6" s="812">
        <f>'7'!AV26</f>
        <v>10.667518475836028</v>
      </c>
      <c r="L6" s="812">
        <f>'7'!BA26</f>
        <v>16.985511312072269</v>
      </c>
      <c r="M6" s="812">
        <f>'7'!BF26</f>
        <v>3.3647024890552752</v>
      </c>
      <c r="N6" s="812">
        <f>'7'!BK26</f>
        <v>13.309532665203028</v>
      </c>
      <c r="O6" s="812">
        <f>'7'!BP26</f>
        <v>25.596714802119383</v>
      </c>
    </row>
    <row r="7" spans="1:15">
      <c r="A7" s="794">
        <f t="shared" si="0"/>
        <v>1983</v>
      </c>
      <c r="B7" s="812">
        <f>'7'!C27</f>
        <v>24.123668049104804</v>
      </c>
      <c r="C7" s="812">
        <f>'7'!H27</f>
        <v>10.89109</v>
      </c>
      <c r="D7" s="812">
        <f>'7'!M27</f>
        <v>18.297820000000002</v>
      </c>
      <c r="E7" s="812">
        <f>'7'!R27</f>
        <v>31.540279999999999</v>
      </c>
      <c r="F7" s="812">
        <f>'7'!W27</f>
        <v>11.92243</v>
      </c>
      <c r="G7" s="812">
        <f>'7'!AB27</f>
        <v>15.672511956256015</v>
      </c>
      <c r="H7" s="812">
        <f>'7'!AG27</f>
        <v>14.26085</v>
      </c>
      <c r="I7" s="812">
        <f>'7'!AL27</f>
        <v>13.092919999999999</v>
      </c>
      <c r="J7" s="812">
        <f>'7'!AQ27</f>
        <v>3.70017</v>
      </c>
      <c r="K7" s="812">
        <f>'7'!AV27</f>
        <v>12.736181304560827</v>
      </c>
      <c r="L7" s="812">
        <f>'7'!BA27</f>
        <v>16.14379931430922</v>
      </c>
      <c r="M7" s="812">
        <f>'7'!BF27</f>
        <v>3.9193310299439044</v>
      </c>
      <c r="N7" s="812">
        <f>'7'!BK27</f>
        <v>11.33434988250197</v>
      </c>
      <c r="O7" s="812">
        <f>'7'!BP27</f>
        <v>25.052865167056648</v>
      </c>
    </row>
    <row r="8" spans="1:15">
      <c r="A8" s="794">
        <f t="shared" si="0"/>
        <v>1984</v>
      </c>
      <c r="B8" s="812">
        <f>'7'!C28</f>
        <v>24.195536969073792</v>
      </c>
      <c r="C8" s="812">
        <f>'7'!H28</f>
        <v>10.89109</v>
      </c>
      <c r="D8" s="812">
        <f>'7'!M28</f>
        <v>16.422620000000002</v>
      </c>
      <c r="E8" s="812">
        <f>'7'!R28</f>
        <v>31.540279999999999</v>
      </c>
      <c r="F8" s="812">
        <f>'7'!W28</f>
        <v>11.92243</v>
      </c>
      <c r="G8" s="812">
        <f>'7'!AB28</f>
        <v>15.511290210544878</v>
      </c>
      <c r="H8" s="812">
        <f>'7'!AG28</f>
        <v>13.98893</v>
      </c>
      <c r="I8" s="812">
        <f>'7'!AL28</f>
        <v>13.092919999999999</v>
      </c>
      <c r="J8" s="812">
        <f>'7'!AQ28</f>
        <v>1.8900312715519352</v>
      </c>
      <c r="K8" s="812">
        <f>'7'!AV28</f>
        <v>15.206002650952247</v>
      </c>
      <c r="L8" s="812">
        <f>'7'!BA28</f>
        <v>15.343798106063277</v>
      </c>
      <c r="M8" s="812">
        <f>'7'!BF28</f>
        <v>4.5653830531073716</v>
      </c>
      <c r="N8" s="812">
        <f>'7'!BK28</f>
        <v>9.6522913681892781</v>
      </c>
      <c r="O8" s="812">
        <f>'7'!BP28</f>
        <v>24.520570625209757</v>
      </c>
    </row>
    <row r="9" spans="1:15">
      <c r="A9" s="794">
        <f t="shared" si="0"/>
        <v>1985</v>
      </c>
      <c r="B9" s="812">
        <f>'7'!C29</f>
        <v>24.267620000000001</v>
      </c>
      <c r="C9" s="812">
        <f>'7'!H29</f>
        <v>10.89109</v>
      </c>
      <c r="D9" s="812">
        <f>'7'!M29</f>
        <v>14.547420000000002</v>
      </c>
      <c r="E9" s="812">
        <f>'7'!R29</f>
        <v>31.540279999999999</v>
      </c>
      <c r="F9" s="812">
        <f>'7'!W29</f>
        <v>11.92243</v>
      </c>
      <c r="G9" s="812">
        <f>'7'!AB29</f>
        <v>15.351726938686733</v>
      </c>
      <c r="H9" s="812">
        <f>'7'!AG29</f>
        <v>13.39993880209602</v>
      </c>
      <c r="I9" s="812">
        <f>'7'!AL29</f>
        <v>13.092919999999999</v>
      </c>
      <c r="J9" s="812">
        <f>'7'!AQ29</f>
        <v>0.96542002325412757</v>
      </c>
      <c r="K9" s="812">
        <f>'7'!AV29</f>
        <v>18.154775838340647</v>
      </c>
      <c r="L9" s="812">
        <f>'7'!BA29</f>
        <v>14.583440721475851</v>
      </c>
      <c r="M9" s="812">
        <f>'7'!BF29</f>
        <v>5.3179285603488049</v>
      </c>
      <c r="N9" s="812">
        <f>'7'!BK29</f>
        <v>8.2198564207244509</v>
      </c>
      <c r="O9" s="812">
        <f>'7'!BP29</f>
        <v>23.999585667212482</v>
      </c>
    </row>
    <row r="10" spans="1:15">
      <c r="A10" s="794">
        <f t="shared" si="0"/>
        <v>1986</v>
      </c>
      <c r="B10" s="812">
        <f>'7'!C30</f>
        <v>24.147914700509002</v>
      </c>
      <c r="C10" s="812">
        <f>'7'!H30</f>
        <v>10.481078172407395</v>
      </c>
      <c r="D10" s="812">
        <f>'7'!M30</f>
        <v>12.672220000000003</v>
      </c>
      <c r="E10" s="812">
        <f>'7'!R30</f>
        <v>31.540279999999999</v>
      </c>
      <c r="F10" s="812">
        <f>'7'!W30</f>
        <v>11.92243</v>
      </c>
      <c r="G10" s="812">
        <f>'7'!AB30</f>
        <v>15.193805080107593</v>
      </c>
      <c r="H10" s="812">
        <f>'7'!AG30</f>
        <v>12.835746543868511</v>
      </c>
      <c r="I10" s="812">
        <f>'7'!AL30</f>
        <v>13.092919999999999</v>
      </c>
      <c r="J10" s="812">
        <f>'7'!AQ30</f>
        <v>0.49313248692160028</v>
      </c>
      <c r="K10" s="812">
        <f>'7'!AV30</f>
        <v>21.675380000000001</v>
      </c>
      <c r="L10" s="812">
        <f>'7'!BA30</f>
        <v>13.860762622571164</v>
      </c>
      <c r="M10" s="812">
        <f>'7'!BF30</f>
        <v>6.1945216521809341</v>
      </c>
      <c r="N10" s="812">
        <f>'7'!BK30</f>
        <v>7</v>
      </c>
      <c r="O10" s="812">
        <f>'7'!BP30</f>
        <v>23.48967</v>
      </c>
    </row>
    <row r="11" spans="1:15">
      <c r="A11" s="794">
        <f t="shared" si="0"/>
        <v>1987</v>
      </c>
      <c r="B11" s="812">
        <f>'7'!C31</f>
        <v>24.028799873372783</v>
      </c>
      <c r="C11" s="812">
        <f>'7'!H31</f>
        <v>10.086501870438564</v>
      </c>
      <c r="D11" s="812">
        <f>'7'!M31</f>
        <v>10.79702</v>
      </c>
      <c r="E11" s="812">
        <f>'7'!R31</f>
        <v>31.540279999999999</v>
      </c>
      <c r="F11" s="812">
        <f>'7'!W31</f>
        <v>11.92243</v>
      </c>
      <c r="G11" s="812">
        <f>'7'!AB31</f>
        <v>15.037507749734086</v>
      </c>
      <c r="H11" s="812">
        <f>'7'!AG31</f>
        <v>12.295309088475928</v>
      </c>
      <c r="I11" s="812">
        <f>'7'!AL31</f>
        <v>12.61429</v>
      </c>
      <c r="J11" s="812">
        <f>'7'!AQ31</f>
        <v>0.25189</v>
      </c>
      <c r="K11" s="812">
        <f>'7'!AV31</f>
        <v>19.866378422888886</v>
      </c>
      <c r="L11" s="812">
        <f>'7'!BA31</f>
        <v>13.173896623472759</v>
      </c>
      <c r="M11" s="812">
        <f>'7'!BF31</f>
        <v>7.2156099999999999</v>
      </c>
      <c r="N11" s="812">
        <f>'7'!BK31</f>
        <v>8.9519465935812228</v>
      </c>
      <c r="O11" s="812">
        <f>'7'!BP31</f>
        <v>23.087729887061361</v>
      </c>
    </row>
    <row r="12" spans="1:15">
      <c r="A12" s="794">
        <f t="shared" si="0"/>
        <v>1988</v>
      </c>
      <c r="B12" s="812">
        <f>'7'!C32</f>
        <v>23.910272605958372</v>
      </c>
      <c r="C12" s="812">
        <f>'7'!H32</f>
        <v>9.7067800000000002</v>
      </c>
      <c r="D12" s="812">
        <f>'7'!M32</f>
        <v>9.2318716368741143</v>
      </c>
      <c r="E12" s="812">
        <f>'7'!R32</f>
        <v>25.584851723506674</v>
      </c>
      <c r="F12" s="812">
        <f>'7'!W32</f>
        <v>12.390504101160909</v>
      </c>
      <c r="G12" s="812">
        <f>'7'!AB32</f>
        <v>14.882818236188102</v>
      </c>
      <c r="H12" s="812">
        <f>'7'!AG32</f>
        <v>11.777626261510527</v>
      </c>
      <c r="I12" s="812">
        <f>'7'!AL32</f>
        <v>13.754117575206344</v>
      </c>
      <c r="J12" s="812">
        <f>'7'!AQ32</f>
        <v>0.4764182936882026</v>
      </c>
      <c r="K12" s="812">
        <f>'7'!AV32</f>
        <v>18.208353977712274</v>
      </c>
      <c r="L12" s="812">
        <f>'7'!BA32</f>
        <v>12.521068066148963</v>
      </c>
      <c r="M12" s="812">
        <f>'7'!BF32</f>
        <v>7.053111954412441</v>
      </c>
      <c r="N12" s="812">
        <f>'7'!BK32</f>
        <v>11.448192544904352</v>
      </c>
      <c r="O12" s="812">
        <f>'7'!BP32</f>
        <v>22.692667514609887</v>
      </c>
    </row>
    <row r="13" spans="1:15">
      <c r="A13" s="794">
        <f t="shared" si="0"/>
        <v>1989</v>
      </c>
      <c r="B13" s="812">
        <f>'7'!C33</f>
        <v>23.79233</v>
      </c>
      <c r="C13" s="812">
        <f>'7'!H33</f>
        <v>10.250148304761266</v>
      </c>
      <c r="D13" s="812">
        <f>'7'!M33</f>
        <v>7.8936089698565652</v>
      </c>
      <c r="E13" s="812">
        <f>'7'!R33</f>
        <v>20.753926018216148</v>
      </c>
      <c r="F13" s="812">
        <f>'7'!W33</f>
        <v>12.876954771878326</v>
      </c>
      <c r="G13" s="812">
        <f>'7'!AB33</f>
        <v>14.729719999999999</v>
      </c>
      <c r="H13" s="812">
        <f>'7'!AG33</f>
        <v>11.281739999999999</v>
      </c>
      <c r="I13" s="812">
        <f>'7'!AL33</f>
        <v>14.99694</v>
      </c>
      <c r="J13" s="812">
        <f>'7'!AQ33</f>
        <v>0.90108535694461256</v>
      </c>
      <c r="K13" s="812">
        <f>'7'!AV33</f>
        <v>16.688706291615009</v>
      </c>
      <c r="L13" s="812">
        <f>'7'!BA33</f>
        <v>11.900590235222861</v>
      </c>
      <c r="M13" s="812">
        <f>'7'!BF33</f>
        <v>6.894273421301274</v>
      </c>
      <c r="N13" s="812">
        <f>'7'!BK33</f>
        <v>14.640515465002636</v>
      </c>
      <c r="O13" s="812">
        <f>'7'!BP33</f>
        <v>22.304365195177503</v>
      </c>
    </row>
    <row r="14" spans="1:15">
      <c r="A14" s="794">
        <f t="shared" si="0"/>
        <v>1990</v>
      </c>
      <c r="B14" s="812">
        <f>'7'!C34</f>
        <v>24.823787529808587</v>
      </c>
      <c r="C14" s="812">
        <f>'7'!H34</f>
        <v>10.82393340217871</v>
      </c>
      <c r="D14" s="812">
        <f>'7'!M34</f>
        <v>6.7493423890475253</v>
      </c>
      <c r="E14" s="812">
        <f>'7'!R34</f>
        <v>16.835174572219632</v>
      </c>
      <c r="F14" s="812">
        <f>'7'!W34</f>
        <v>13.382503475501382</v>
      </c>
      <c r="G14" s="812">
        <f>'7'!AB34</f>
        <v>13.582210607949964</v>
      </c>
      <c r="H14" s="812">
        <f>'7'!AG34</f>
        <v>10.95154513396702</v>
      </c>
      <c r="I14" s="812">
        <f>'7'!AL34</f>
        <v>15.355181234397723</v>
      </c>
      <c r="J14" s="812">
        <f>'7'!AQ34</f>
        <v>1.7042897622890043</v>
      </c>
      <c r="K14" s="812">
        <f>'7'!AV34</f>
        <v>15.295886603956673</v>
      </c>
      <c r="L14" s="812">
        <f>'7'!BA34</f>
        <v>11.31086</v>
      </c>
      <c r="M14" s="812">
        <f>'7'!BF34</f>
        <v>6.7390119871733614</v>
      </c>
      <c r="N14" s="812">
        <f>'7'!BK34</f>
        <v>18.723016077886221</v>
      </c>
      <c r="O14" s="812">
        <f>'7'!BP34</f>
        <v>21.922707255088337</v>
      </c>
    </row>
    <row r="15" spans="1:15">
      <c r="A15" s="794">
        <f t="shared" si="0"/>
        <v>1991</v>
      </c>
      <c r="B15" s="812">
        <f>'7'!C35</f>
        <v>25.899961345739587</v>
      </c>
      <c r="C15" s="812">
        <f>'7'!H35</f>
        <v>11.429837970283756</v>
      </c>
      <c r="D15" s="812">
        <f>'7'!M35</f>
        <v>5.77095</v>
      </c>
      <c r="E15" s="812">
        <f>'7'!R35</f>
        <v>13.656360855692759</v>
      </c>
      <c r="F15" s="812">
        <f>'7'!W35</f>
        <v>13.907900000000001</v>
      </c>
      <c r="G15" s="812">
        <f>'7'!AB35</f>
        <v>12.524097199315978</v>
      </c>
      <c r="H15" s="812">
        <f>'7'!AG35</f>
        <v>10.631014437605966</v>
      </c>
      <c r="I15" s="812">
        <f>'7'!AL35</f>
        <v>15.721979999999999</v>
      </c>
      <c r="J15" s="812">
        <f>'7'!AQ35</f>
        <v>3.2234499999999997</v>
      </c>
      <c r="K15" s="812">
        <f>'7'!AV35</f>
        <v>14.019309999999999</v>
      </c>
      <c r="L15" s="812">
        <f>'7'!BA35</f>
        <v>11.545465815648905</v>
      </c>
      <c r="M15" s="812">
        <f>'7'!BF35</f>
        <v>6.5872470945160808</v>
      </c>
      <c r="N15" s="812">
        <f>'7'!BK35</f>
        <v>23.943919999999999</v>
      </c>
      <c r="O15" s="812">
        <f>'7'!BP35</f>
        <v>21.54758</v>
      </c>
    </row>
    <row r="16" spans="1:15">
      <c r="A16" s="794">
        <f t="shared" si="0"/>
        <v>1992</v>
      </c>
      <c r="B16" s="812">
        <f>'7'!C36</f>
        <v>27.022790011608567</v>
      </c>
      <c r="C16" s="812">
        <f>'7'!H36</f>
        <v>12.069660000000001</v>
      </c>
      <c r="D16" s="812">
        <f>'7'!M36</f>
        <v>5.4747359184127973</v>
      </c>
      <c r="E16" s="812">
        <f>'7'!R36</f>
        <v>11.077770000000001</v>
      </c>
      <c r="F16" s="812">
        <f>'7'!W36</f>
        <v>11.090825394194047</v>
      </c>
      <c r="G16" s="812">
        <f>'7'!AB36</f>
        <v>11.54841543732983</v>
      </c>
      <c r="H16" s="812">
        <f>'7'!AG36</f>
        <v>10.319865059228166</v>
      </c>
      <c r="I16" s="812">
        <f>'7'!AL36</f>
        <v>14.723616387525178</v>
      </c>
      <c r="J16" s="812">
        <f>'7'!AQ36</f>
        <v>4.0592125735233395</v>
      </c>
      <c r="K16" s="812">
        <f>'7'!AV36</f>
        <v>14.145250266863666</v>
      </c>
      <c r="L16" s="812">
        <f>'7'!BA36</f>
        <v>11.784937741278508</v>
      </c>
      <c r="M16" s="812">
        <f>'7'!BF36</f>
        <v>6.4389000000000003</v>
      </c>
      <c r="N16" s="812">
        <f>'7'!BK36</f>
        <v>24.498158521380514</v>
      </c>
      <c r="O16" s="812">
        <f>'7'!BP36</f>
        <v>21.225190546407426</v>
      </c>
    </row>
    <row r="17" spans="1:15">
      <c r="A17" s="794">
        <f t="shared" si="0"/>
        <v>1993</v>
      </c>
      <c r="B17" s="812">
        <f>'7'!C37</f>
        <v>28.19429613286319</v>
      </c>
      <c r="C17" s="812">
        <f>'7'!H37</f>
        <v>13.579309955160149</v>
      </c>
      <c r="D17" s="812">
        <f>'7'!M37</f>
        <v>5.1937260548712452</v>
      </c>
      <c r="E17" s="812">
        <f>'7'!R37</f>
        <v>11.184155063417858</v>
      </c>
      <c r="F17" s="812">
        <f>'7'!W37</f>
        <v>8.8443552171427413</v>
      </c>
      <c r="G17" s="812">
        <f>'7'!AB37</f>
        <v>10.64874353741377</v>
      </c>
      <c r="H17" s="812">
        <f>'7'!AG37</f>
        <v>10.01782242567073</v>
      </c>
      <c r="I17" s="812">
        <f>'7'!AL37</f>
        <v>13.788649999999999</v>
      </c>
      <c r="J17" s="812">
        <f>'7'!AQ37</f>
        <v>5.1116681558733577</v>
      </c>
      <c r="K17" s="812">
        <f>'7'!AV37</f>
        <v>14.272321898310732</v>
      </c>
      <c r="L17" s="812">
        <f>'7'!BA37</f>
        <v>12.029376708002896</v>
      </c>
      <c r="M17" s="812">
        <f>'7'!BF37</f>
        <v>4.8266012211034752</v>
      </c>
      <c r="N17" s="812">
        <f>'7'!BK37</f>
        <v>25.065226201001703</v>
      </c>
      <c r="O17" s="812">
        <f>'7'!BP37</f>
        <v>20.907624602452021</v>
      </c>
    </row>
    <row r="18" spans="1:15">
      <c r="A18" s="794">
        <f t="shared" si="0"/>
        <v>1994</v>
      </c>
      <c r="B18" s="812">
        <f>'7'!C38</f>
        <v>29.416589999999999</v>
      </c>
      <c r="C18" s="812">
        <f>'7'!H38</f>
        <v>15.277784035201613</v>
      </c>
      <c r="D18" s="812">
        <f>'7'!M38</f>
        <v>4.9271399999999996</v>
      </c>
      <c r="E18" s="812">
        <f>'7'!R38</f>
        <v>11.291561792903744</v>
      </c>
      <c r="F18" s="812">
        <f>'7'!W38</f>
        <v>7.0529123331027197</v>
      </c>
      <c r="G18" s="812">
        <f>'7'!AB38</f>
        <v>9.8191600000000001</v>
      </c>
      <c r="H18" s="812">
        <f>'7'!AG38</f>
        <v>9.7246199999999998</v>
      </c>
      <c r="I18" s="812">
        <f>'7'!AL38</f>
        <v>14.021784121109553</v>
      </c>
      <c r="J18" s="812">
        <f>'7'!AQ38</f>
        <v>6.4370000000000003</v>
      </c>
      <c r="K18" s="812">
        <f>'7'!AV38</f>
        <v>14.400535057777027</v>
      </c>
      <c r="L18" s="812">
        <f>'7'!BA38</f>
        <v>12.278885740413248</v>
      </c>
      <c r="M18" s="812">
        <f>'7'!BF38</f>
        <v>3.6180216104548224</v>
      </c>
      <c r="N18" s="812">
        <f>'7'!BK38</f>
        <v>25.645420000000001</v>
      </c>
      <c r="O18" s="812">
        <f>'7'!BP38</f>
        <v>20.594809999999999</v>
      </c>
    </row>
    <row r="19" spans="1:15">
      <c r="A19" s="794">
        <f t="shared" si="0"/>
        <v>1995</v>
      </c>
      <c r="B19" s="812">
        <f>'7'!C39</f>
        <v>28.400499054120889</v>
      </c>
      <c r="C19" s="812">
        <f>'7'!H39</f>
        <v>17.188700000000001</v>
      </c>
      <c r="D19" s="812">
        <f>'7'!M39</f>
        <v>5.0628352618406494</v>
      </c>
      <c r="E19" s="812">
        <f>'7'!R39</f>
        <v>11.4</v>
      </c>
      <c r="F19" s="812">
        <f>'7'!W39</f>
        <v>5.6243300000000005</v>
      </c>
      <c r="G19" s="812">
        <f>'7'!AB39</f>
        <v>9.579285292642993</v>
      </c>
      <c r="H19" s="812">
        <f>'7'!AG39</f>
        <v>9.834057796494978</v>
      </c>
      <c r="I19" s="812">
        <f>'7'!AL39</f>
        <v>14.25886</v>
      </c>
      <c r="J19" s="812">
        <f>'7'!AQ39</f>
        <v>4.8799999190320875</v>
      </c>
      <c r="K19" s="812">
        <f>'7'!AV39</f>
        <v>14.529900000000001</v>
      </c>
      <c r="L19" s="812">
        <f>'7'!BA39</f>
        <v>12.533569999999999</v>
      </c>
      <c r="M19" s="812">
        <f>'7'!BF39</f>
        <v>2.7120700000000002</v>
      </c>
      <c r="N19" s="812">
        <f>'7'!BK39</f>
        <v>13.68965</v>
      </c>
      <c r="O19" s="812">
        <f>'7'!BP39</f>
        <v>20.623157629801856</v>
      </c>
    </row>
    <row r="20" spans="1:15">
      <c r="A20" s="794">
        <f t="shared" si="0"/>
        <v>1996</v>
      </c>
      <c r="B20" s="812">
        <f>'7'!C40</f>
        <v>27.419505337740421</v>
      </c>
      <c r="C20" s="812">
        <f>'7'!H40</f>
        <v>14.194453270908323</v>
      </c>
      <c r="D20" s="812">
        <f>'7'!M40</f>
        <v>5.202267621487735</v>
      </c>
      <c r="E20" s="812">
        <f>'7'!R40</f>
        <v>11.536682885636523</v>
      </c>
      <c r="F20" s="812">
        <f>'7'!W40</f>
        <v>6.1040810690846117</v>
      </c>
      <c r="G20" s="812">
        <f>'7'!AB40</f>
        <v>9.3452705443078994</v>
      </c>
      <c r="H20" s="812">
        <f>'7'!AG40</f>
        <v>9.9447271713242955</v>
      </c>
      <c r="I20" s="812">
        <f>'7'!AL40</f>
        <v>14.786166016190007</v>
      </c>
      <c r="J20" s="812">
        <f>'7'!AQ40</f>
        <v>3.6996114975537022</v>
      </c>
      <c r="K20" s="812">
        <f>'7'!AV40</f>
        <v>14.030788121332439</v>
      </c>
      <c r="L20" s="812">
        <f>'7'!BA40</f>
        <v>14.188321373551878</v>
      </c>
      <c r="M20" s="812">
        <f>'7'!BF40</f>
        <v>3.3671209209750201</v>
      </c>
      <c r="N20" s="812">
        <f>'7'!BK40</f>
        <v>14.699823004042209</v>
      </c>
      <c r="O20" s="812">
        <f>'7'!BP40</f>
        <v>20.651544278566032</v>
      </c>
    </row>
    <row r="21" spans="1:15">
      <c r="A21" s="794">
        <f t="shared" si="0"/>
        <v>1997</v>
      </c>
      <c r="B21" s="812">
        <f>'7'!C41</f>
        <v>26.472396542527857</v>
      </c>
      <c r="C21" s="812">
        <f>'7'!H41</f>
        <v>11.7218</v>
      </c>
      <c r="D21" s="812">
        <f>'7'!M41</f>
        <v>5.3455399999999997</v>
      </c>
      <c r="E21" s="812">
        <f>'7'!R41</f>
        <v>11.675004561731461</v>
      </c>
      <c r="F21" s="812">
        <f>'7'!W41</f>
        <v>6.6247545392886149</v>
      </c>
      <c r="G21" s="812">
        <f>'7'!AB41</f>
        <v>9.1169726005950036</v>
      </c>
      <c r="H21" s="812">
        <f>'7'!AG41</f>
        <v>10.056641984280839</v>
      </c>
      <c r="I21" s="812">
        <f>'7'!AL41</f>
        <v>15.332972303419226</v>
      </c>
      <c r="J21" s="812">
        <f>'7'!AQ41</f>
        <v>2.804738823755204</v>
      </c>
      <c r="K21" s="812">
        <f>'7'!AV41</f>
        <v>13.548821072803216</v>
      </c>
      <c r="L21" s="812">
        <f>'7'!BA41</f>
        <v>16.06154219421833</v>
      </c>
      <c r="M21" s="812">
        <f>'7'!BF41</f>
        <v>4.1803874149515563</v>
      </c>
      <c r="N21" s="812">
        <f>'7'!BK41</f>
        <v>15.784537687243173</v>
      </c>
      <c r="O21" s="812">
        <f>'7'!BP41</f>
        <v>20.679970000000001</v>
      </c>
    </row>
    <row r="22" spans="1:15">
      <c r="A22" s="794">
        <f t="shared" si="0"/>
        <v>1998</v>
      </c>
      <c r="B22" s="812">
        <f>'7'!C42</f>
        <v>25.55800223501009</v>
      </c>
      <c r="C22" s="812">
        <f>'7'!H42</f>
        <v>12.838169688236047</v>
      </c>
      <c r="D22" s="812">
        <f>'7'!M42</f>
        <v>7.7582300000000011</v>
      </c>
      <c r="E22" s="812">
        <f>'7'!R42</f>
        <v>11.81498467693471</v>
      </c>
      <c r="F22" s="812">
        <f>'7'!W42</f>
        <v>7.1898410602869998</v>
      </c>
      <c r="G22" s="812">
        <f>'7'!AB42</f>
        <v>8.8942518042591079</v>
      </c>
      <c r="H22" s="812">
        <f>'7'!AG42</f>
        <v>10.169816251131223</v>
      </c>
      <c r="I22" s="812">
        <f>'7'!AL42</f>
        <v>15.9</v>
      </c>
      <c r="J22" s="812">
        <f>'7'!AQ42</f>
        <v>2.1263205270827323</v>
      </c>
      <c r="K22" s="812">
        <f>'7'!AV42</f>
        <v>13.08340991791726</v>
      </c>
      <c r="L22" s="812">
        <f>'7'!BA42</f>
        <v>18.182076009184396</v>
      </c>
      <c r="M22" s="812">
        <f>'7'!BF42</f>
        <v>5.1900835607724236</v>
      </c>
      <c r="N22" s="812">
        <f>'7'!BK42</f>
        <v>16.94929455487236</v>
      </c>
      <c r="O22" s="812">
        <f>'7'!BP42</f>
        <v>21.936854899697014</v>
      </c>
    </row>
    <row r="23" spans="1:15">
      <c r="A23" s="794">
        <f t="shared" si="0"/>
        <v>1999</v>
      </c>
      <c r="B23" s="812">
        <f>'7'!C43</f>
        <v>24.675192410154391</v>
      </c>
      <c r="C23" s="812">
        <f>'7'!H43</f>
        <v>14.060861040449661</v>
      </c>
      <c r="D23" s="812">
        <f>'7'!M43</f>
        <v>6.4725915984248541</v>
      </c>
      <c r="E23" s="812">
        <f>'7'!R43</f>
        <v>11.956643115478109</v>
      </c>
      <c r="F23" s="812">
        <f>'7'!W43</f>
        <v>7.8031290315157724</v>
      </c>
      <c r="G23" s="812">
        <f>'7'!AB43</f>
        <v>8.6769719097766682</v>
      </c>
      <c r="H23" s="812">
        <f>'7'!AG43</f>
        <v>10.284264145371063</v>
      </c>
      <c r="I23" s="812">
        <f>'7'!AL43</f>
        <v>15.07879305514868</v>
      </c>
      <c r="J23" s="812">
        <f>'7'!AQ43</f>
        <v>1.6120000000000001</v>
      </c>
      <c r="K23" s="812">
        <f>'7'!AV43</f>
        <v>12.633985950545874</v>
      </c>
      <c r="L23" s="812">
        <f>'7'!BA43</f>
        <v>20.582574450587966</v>
      </c>
      <c r="M23" s="812">
        <f>'7'!BF43</f>
        <v>6.4436533493181791</v>
      </c>
      <c r="N23" s="812">
        <f>'7'!BK43</f>
        <v>18.2</v>
      </c>
      <c r="O23" s="812">
        <f>'7'!BP43</f>
        <v>23.270130609007698</v>
      </c>
    </row>
    <row r="24" spans="1:15">
      <c r="A24" s="794">
        <f t="shared" si="0"/>
        <v>2000</v>
      </c>
      <c r="B24" s="812">
        <f>'7'!C44</f>
        <v>23.822876094912452</v>
      </c>
      <c r="C24" s="812">
        <f>'7'!H44</f>
        <v>15.4</v>
      </c>
      <c r="D24" s="812">
        <f>'7'!M44</f>
        <v>5.4</v>
      </c>
      <c r="E24" s="812">
        <f>'7'!R44</f>
        <v>12.1</v>
      </c>
      <c r="F24" s="812">
        <f>'7'!W44</f>
        <v>8.468729999999999</v>
      </c>
      <c r="G24" s="812">
        <f>'7'!AB44</f>
        <v>8.4649999999999999</v>
      </c>
      <c r="H24" s="812">
        <f>'7'!AG44</f>
        <v>10.4</v>
      </c>
      <c r="I24" s="812">
        <f>'7'!AL44</f>
        <v>14.3</v>
      </c>
      <c r="J24" s="812">
        <f>'7'!AQ44</f>
        <v>1.7442468413851491</v>
      </c>
      <c r="K24" s="812">
        <f>'7'!AV44</f>
        <v>12.2</v>
      </c>
      <c r="L24" s="812">
        <f>'7'!BA44</f>
        <v>23.3</v>
      </c>
      <c r="M24" s="812">
        <f>'7'!BF44</f>
        <v>8</v>
      </c>
      <c r="N24" s="812">
        <f>'7'!BK44</f>
        <v>17.803059006468114</v>
      </c>
      <c r="O24" s="812">
        <f>'7'!BP44</f>
        <v>24.684439999999999</v>
      </c>
    </row>
    <row r="25" spans="1:15">
      <c r="A25" s="794">
        <f t="shared" si="0"/>
        <v>2001</v>
      </c>
      <c r="B25" s="812">
        <f>'7'!C45</f>
        <v>23</v>
      </c>
      <c r="C25" s="812">
        <f>'7'!H45</f>
        <v>15.4</v>
      </c>
      <c r="D25" s="812">
        <f>'7'!M45</f>
        <v>5.6121653391772242</v>
      </c>
      <c r="E25" s="812">
        <f>'7'!R45</f>
        <v>11.077551025681096</v>
      </c>
      <c r="F25" s="812">
        <f>'7'!W45</f>
        <v>8.8500160564115244</v>
      </c>
      <c r="G25" s="812">
        <f>'7'!AB45</f>
        <v>8.3280391697766625</v>
      </c>
      <c r="H25" s="812">
        <f>'7'!AG45</f>
        <v>9.9234895284034899</v>
      </c>
      <c r="I25" s="812">
        <f>'7'!AL45</f>
        <v>13.439076365393783</v>
      </c>
      <c r="J25" s="812">
        <f>'7'!AQ45</f>
        <v>1.887343079207239</v>
      </c>
      <c r="K25" s="812">
        <f>'7'!AV45</f>
        <v>11.14614284282529</v>
      </c>
      <c r="L25" s="812">
        <f>'7'!BA45</f>
        <v>23.321220991161344</v>
      </c>
      <c r="M25" s="812">
        <f>'7'!BF45</f>
        <v>7.6980508707751918</v>
      </c>
      <c r="N25" s="812">
        <f>'7'!BK45</f>
        <v>17.414775274054147</v>
      </c>
      <c r="O25" s="812">
        <f>'7'!BP45</f>
        <v>24.663302866098942</v>
      </c>
    </row>
    <row r="26" spans="1:15">
      <c r="A26" s="794">
        <f t="shared" si="0"/>
        <v>2002</v>
      </c>
      <c r="B26" s="812">
        <f>'7'!C46</f>
        <v>22.647295644292718</v>
      </c>
      <c r="C26" s="812">
        <f>'7'!H46</f>
        <v>15.4</v>
      </c>
      <c r="D26" s="812">
        <f>'7'!M46</f>
        <v>5.8326666285670754</v>
      </c>
      <c r="E26" s="812">
        <f>'7'!R46</f>
        <v>10.141498903022175</v>
      </c>
      <c r="F26" s="812">
        <f>'7'!W46</f>
        <v>9.2484686840579169</v>
      </c>
      <c r="G26" s="812">
        <f>'7'!AB46</f>
        <v>8.1932943193543259</v>
      </c>
      <c r="H26" s="812">
        <f>'7'!AG46</f>
        <v>9.4688119634936267</v>
      </c>
      <c r="I26" s="812">
        <f>'7'!AL46</f>
        <v>12.629984164677326</v>
      </c>
      <c r="J26" s="812">
        <f>'7'!AQ46</f>
        <v>2.0421787869214314</v>
      </c>
      <c r="K26" s="812">
        <f>'7'!AV46</f>
        <v>10.183319694480774</v>
      </c>
      <c r="L26" s="812">
        <f>'7'!BA46</f>
        <v>23.342461309810492</v>
      </c>
      <c r="M26" s="812">
        <f>'7'!BF46</f>
        <v>7.4074984011303364</v>
      </c>
      <c r="N26" s="812">
        <f>'7'!BK46</f>
        <v>17.034959988371863</v>
      </c>
      <c r="O26" s="812">
        <f>'7'!BP46</f>
        <v>24.642183831795428</v>
      </c>
    </row>
    <row r="27" spans="1:15">
      <c r="A27" s="794">
        <f t="shared" si="0"/>
        <v>2003</v>
      </c>
      <c r="B27" s="812">
        <f>'7'!C47</f>
        <v>22.3</v>
      </c>
      <c r="C27" s="812">
        <f>'7'!H47</f>
        <v>15.4</v>
      </c>
      <c r="D27" s="812">
        <f>'7'!M47</f>
        <v>6.0618313866332993</v>
      </c>
      <c r="E27" s="812">
        <f>'7'!R47</f>
        <v>9.2845431053815712</v>
      </c>
      <c r="F27" s="812">
        <f>'7'!W47</f>
        <v>9.6648607702845339</v>
      </c>
      <c r="G27" s="812">
        <f>'7'!AB47</f>
        <v>8.0607295949310629</v>
      </c>
      <c r="H27" s="812">
        <f>'7'!AG47</f>
        <v>9.0349669582837198</v>
      </c>
      <c r="I27" s="812">
        <f>'7'!AL47</f>
        <v>11.869602914882012</v>
      </c>
      <c r="J27" s="812">
        <f>'7'!AQ47</f>
        <v>2.2097170587043808</v>
      </c>
      <c r="K27" s="812">
        <f>'7'!AV47</f>
        <v>9.303666879413008</v>
      </c>
      <c r="L27" s="812">
        <f>'7'!BA47</f>
        <v>23.363720973550386</v>
      </c>
      <c r="M27" s="812">
        <f>'7'!BF47</f>
        <v>7.127912439635903</v>
      </c>
      <c r="N27" s="812">
        <f>'7'!BK47</f>
        <v>16.663428453066356</v>
      </c>
      <c r="O27" s="812">
        <f>'7'!BP47</f>
        <v>24.621082881590883</v>
      </c>
    </row>
    <row r="28" spans="1:15">
      <c r="A28" s="794">
        <f t="shared" si="0"/>
        <v>2004</v>
      </c>
      <c r="B28" s="812">
        <f>'7'!C48</f>
        <v>22.3</v>
      </c>
      <c r="C28" s="812">
        <f>'7'!H48</f>
        <v>15.4</v>
      </c>
      <c r="D28" s="812">
        <f>'7'!M48</f>
        <v>6.3</v>
      </c>
      <c r="E28" s="812">
        <f>'7'!R48</f>
        <v>8.5</v>
      </c>
      <c r="F28" s="812">
        <f>'7'!W48</f>
        <v>10.1</v>
      </c>
      <c r="G28" s="812">
        <f>'7'!AB48</f>
        <v>7.9303097228073085</v>
      </c>
      <c r="H28" s="812">
        <f>'7'!AG48</f>
        <v>8.6210000000000004</v>
      </c>
      <c r="I28" s="812">
        <f>'7'!AL48</f>
        <v>11.154999999999999</v>
      </c>
      <c r="J28" s="812">
        <f>'7'!AQ48</f>
        <v>2.391</v>
      </c>
      <c r="K28" s="812">
        <f>'7'!AV48</f>
        <v>8.5</v>
      </c>
      <c r="L28" s="812">
        <f>'7'!BA48</f>
        <v>23.385000000000002</v>
      </c>
      <c r="M28" s="812">
        <f>'7'!BF48</f>
        <v>6.8588790703435603</v>
      </c>
      <c r="N28" s="812">
        <f>'7'!BK48</f>
        <v>16.3</v>
      </c>
      <c r="O28" s="812">
        <f>'7'!BP48</f>
        <v>24.6</v>
      </c>
    </row>
    <row r="29" spans="1:15">
      <c r="A29" s="794">
        <f t="shared" si="0"/>
        <v>2005</v>
      </c>
      <c r="B29" s="812">
        <f>'7'!C49</f>
        <v>22.3</v>
      </c>
      <c r="C29" s="812">
        <f>'7'!H49</f>
        <v>15.4</v>
      </c>
      <c r="D29" s="812">
        <f>'7'!M49</f>
        <v>6.3</v>
      </c>
      <c r="E29" s="812">
        <f>'7'!R49</f>
        <v>8.5</v>
      </c>
      <c r="F29" s="812">
        <f>'7'!W49</f>
        <v>10.1</v>
      </c>
      <c r="G29" s="812">
        <f>'7'!AB49</f>
        <v>7.8019999999999996</v>
      </c>
      <c r="H29" s="812">
        <f>'7'!AG49</f>
        <v>8.6210000000000004</v>
      </c>
      <c r="I29" s="812">
        <f>'7'!AL49</f>
        <v>11.154999999999999</v>
      </c>
      <c r="J29" s="812">
        <f>'7'!AQ49</f>
        <v>2.391</v>
      </c>
      <c r="K29" s="812">
        <f>'7'!AV49</f>
        <v>8.5</v>
      </c>
      <c r="L29" s="812">
        <f>'7'!BA49</f>
        <v>23.385000000000002</v>
      </c>
      <c r="M29" s="812">
        <f>'7'!BF49</f>
        <v>6.6</v>
      </c>
      <c r="N29" s="812">
        <f>'7'!BK49</f>
        <v>16.3</v>
      </c>
      <c r="O29" s="812">
        <f>'7'!BP49</f>
        <v>24.6</v>
      </c>
    </row>
    <row r="30" spans="1:15">
      <c r="A30" s="794">
        <f t="shared" si="0"/>
        <v>2006</v>
      </c>
      <c r="B30" s="812">
        <f>'7'!C50</f>
        <v>22.3</v>
      </c>
      <c r="C30" s="812">
        <f>'7'!H50</f>
        <v>15.4</v>
      </c>
      <c r="D30" s="812">
        <f>'7'!M50</f>
        <v>6.3</v>
      </c>
      <c r="E30" s="812">
        <f>'7'!R50</f>
        <v>8.5</v>
      </c>
      <c r="F30" s="812">
        <f>'7'!W50</f>
        <v>10.1</v>
      </c>
      <c r="G30" s="812">
        <f>'7'!AB50</f>
        <v>7.8019999999999996</v>
      </c>
      <c r="H30" s="812">
        <f>'7'!AG50</f>
        <v>8.6210000000000004</v>
      </c>
      <c r="I30" s="812">
        <f>'7'!AL50</f>
        <v>11.154999999999999</v>
      </c>
      <c r="J30" s="812">
        <f>'7'!AQ50</f>
        <v>2.391</v>
      </c>
      <c r="K30" s="812">
        <f>'7'!AV50</f>
        <v>8.5</v>
      </c>
      <c r="L30" s="812">
        <f>'7'!BA50</f>
        <v>23.385000000000002</v>
      </c>
      <c r="M30" s="812">
        <f>'7'!BF50</f>
        <v>6.6</v>
      </c>
      <c r="N30" s="812">
        <f>'7'!BK50</f>
        <v>16.3</v>
      </c>
      <c r="O30" s="812">
        <f>'7'!BP50</f>
        <v>24.6</v>
      </c>
    </row>
    <row r="31" spans="1:15">
      <c r="A31" s="794">
        <f t="shared" si="0"/>
        <v>2007</v>
      </c>
      <c r="B31" s="812">
        <f>'7'!C51</f>
        <v>22.3</v>
      </c>
      <c r="C31" s="812">
        <f>'7'!H51</f>
        <v>15.4</v>
      </c>
      <c r="D31" s="812">
        <f>'7'!M51</f>
        <v>6.3</v>
      </c>
      <c r="E31" s="812">
        <f>'7'!R51</f>
        <v>8.5</v>
      </c>
      <c r="F31" s="812">
        <f>'7'!W51</f>
        <v>10.1</v>
      </c>
      <c r="G31" s="812">
        <f>'7'!AB51</f>
        <v>7.8019999999999996</v>
      </c>
      <c r="H31" s="812">
        <f>'7'!AG51</f>
        <v>8.6210000000000004</v>
      </c>
      <c r="I31" s="812">
        <f>'7'!AL51</f>
        <v>11.154999999999999</v>
      </c>
      <c r="J31" s="812">
        <f>'7'!AQ51</f>
        <v>2.391</v>
      </c>
      <c r="K31" s="812">
        <f>'7'!AV51</f>
        <v>8.5</v>
      </c>
      <c r="L31" s="812">
        <f>'7'!BA51</f>
        <v>23.385000000000002</v>
      </c>
      <c r="M31" s="812">
        <f>'7'!BF51</f>
        <v>6.6</v>
      </c>
      <c r="N31" s="812">
        <f>'7'!BK51</f>
        <v>16.3</v>
      </c>
      <c r="O31" s="812">
        <f>'7'!BP51</f>
        <v>24.6</v>
      </c>
    </row>
    <row r="32" spans="1:15">
      <c r="A32" s="794">
        <f t="shared" si="0"/>
        <v>2008</v>
      </c>
      <c r="B32" s="812">
        <f>'7'!C52</f>
        <v>22.3</v>
      </c>
      <c r="C32" s="812">
        <f>'7'!H52</f>
        <v>15.4</v>
      </c>
      <c r="D32" s="812">
        <f>'7'!M52</f>
        <v>6.3</v>
      </c>
      <c r="E32" s="812">
        <f>'7'!R52</f>
        <v>8.5</v>
      </c>
      <c r="F32" s="812">
        <f>'7'!W52</f>
        <v>10.1</v>
      </c>
      <c r="G32" s="812">
        <f>'7'!AB52</f>
        <v>7.8019999999999996</v>
      </c>
      <c r="H32" s="812">
        <f>'7'!AG52</f>
        <v>8.6210000000000004</v>
      </c>
      <c r="I32" s="812">
        <f>'7'!AL52</f>
        <v>11.154999999999999</v>
      </c>
      <c r="J32" s="812">
        <f>'7'!AQ52</f>
        <v>2.391</v>
      </c>
      <c r="K32" s="812">
        <f>'7'!AV52</f>
        <v>8.5</v>
      </c>
      <c r="L32" s="812">
        <f>'7'!BA52</f>
        <v>23.385000000000002</v>
      </c>
      <c r="M32" s="812">
        <f>'7'!BF52</f>
        <v>6.6</v>
      </c>
      <c r="N32" s="812">
        <f>'7'!BK52</f>
        <v>16.3</v>
      </c>
      <c r="O32" s="812">
        <f>'7'!BP52</f>
        <v>24.6</v>
      </c>
    </row>
    <row r="33" spans="1:15">
      <c r="A33" s="794">
        <f t="shared" si="0"/>
        <v>2009</v>
      </c>
      <c r="B33" s="812">
        <f>'7'!C53</f>
        <v>22.3</v>
      </c>
      <c r="C33" s="812">
        <f>'7'!H53</f>
        <v>15.4</v>
      </c>
      <c r="D33" s="812">
        <f>'7'!M53</f>
        <v>6.3</v>
      </c>
      <c r="E33" s="812">
        <f>'7'!R53</f>
        <v>8.5</v>
      </c>
      <c r="F33" s="812">
        <f>'7'!W53</f>
        <v>10.1</v>
      </c>
      <c r="G33" s="812">
        <f>'7'!AB53</f>
        <v>7.8019999999999996</v>
      </c>
      <c r="H33" s="812">
        <f>'7'!AG53</f>
        <v>8.6210000000000004</v>
      </c>
      <c r="I33" s="812">
        <f>'7'!AL53</f>
        <v>11.154999999999999</v>
      </c>
      <c r="J33" s="812">
        <f>'7'!AQ53</f>
        <v>2.391</v>
      </c>
      <c r="K33" s="812">
        <f>'7'!AV53</f>
        <v>8.5</v>
      </c>
      <c r="L33" s="812">
        <f>'7'!BA53</f>
        <v>23.385000000000002</v>
      </c>
      <c r="M33" s="812">
        <f>'7'!BF53</f>
        <v>6.6</v>
      </c>
      <c r="N33" s="812">
        <f>'7'!BK53</f>
        <v>16.3</v>
      </c>
      <c r="O33" s="812">
        <f>'7'!BP53</f>
        <v>24.6</v>
      </c>
    </row>
    <row r="34" spans="1:15">
      <c r="A34" s="794" t="s">
        <v>1053</v>
      </c>
    </row>
    <row r="35" spans="1:15">
      <c r="A35" s="794" t="s">
        <v>742</v>
      </c>
      <c r="B35" s="800">
        <f>B33-B4</f>
        <v>-1.6805699999999995</v>
      </c>
      <c r="C35" s="800">
        <f t="shared" ref="C35:O35" si="1">C33-C4</f>
        <v>4.5089100000000002</v>
      </c>
      <c r="D35" s="800">
        <f t="shared" si="1"/>
        <v>-15.74822</v>
      </c>
      <c r="E35" s="800">
        <f t="shared" si="1"/>
        <v>-23.040279999999999</v>
      </c>
      <c r="F35" s="800">
        <f t="shared" si="1"/>
        <v>-1.8224300000000007</v>
      </c>
      <c r="G35" s="800">
        <f t="shared" si="1"/>
        <v>-8.1980000000000004</v>
      </c>
      <c r="H35" s="800">
        <f t="shared" si="1"/>
        <v>-5.7364200000000007</v>
      </c>
      <c r="I35" s="800">
        <f t="shared" si="1"/>
        <v>-1.9379200000000001</v>
      </c>
      <c r="J35" s="800">
        <f t="shared" si="1"/>
        <v>-1.3091699999999999</v>
      </c>
      <c r="K35" s="800">
        <f t="shared" si="1"/>
        <v>1.01637967949606</v>
      </c>
      <c r="L35" s="800">
        <f t="shared" si="1"/>
        <v>4.5821200000000033</v>
      </c>
      <c r="M35" s="800">
        <f t="shared" si="1"/>
        <v>2.846314627792236</v>
      </c>
      <c r="N35" s="800">
        <f t="shared" si="1"/>
        <v>-2.0524981798531918</v>
      </c>
      <c r="O35" s="800">
        <f t="shared" si="1"/>
        <v>-2.1200881527377895</v>
      </c>
    </row>
    <row r="36" spans="1:15">
      <c r="A36" s="794" t="s">
        <v>1056</v>
      </c>
      <c r="B36" s="800">
        <f t="shared" ref="B36:O36" si="2">B14-B4</f>
        <v>0.84321752980858733</v>
      </c>
      <c r="C36" s="800">
        <f t="shared" si="2"/>
        <v>-6.7156597821290021E-2</v>
      </c>
      <c r="D36" s="800">
        <f t="shared" si="2"/>
        <v>-15.298877610952475</v>
      </c>
      <c r="E36" s="800">
        <f t="shared" si="2"/>
        <v>-14.705105427780367</v>
      </c>
      <c r="F36" s="800">
        <f t="shared" si="2"/>
        <v>1.4600734755013818</v>
      </c>
      <c r="G36" s="800">
        <f t="shared" si="2"/>
        <v>-2.417789392050036</v>
      </c>
      <c r="H36" s="800">
        <f t="shared" si="2"/>
        <v>-3.4058748660329812</v>
      </c>
      <c r="I36" s="800">
        <f t="shared" si="2"/>
        <v>2.2622612343977231</v>
      </c>
      <c r="J36" s="800">
        <f t="shared" si="2"/>
        <v>-1.9958802377109957</v>
      </c>
      <c r="K36" s="800">
        <f t="shared" si="2"/>
        <v>7.8122662834527326</v>
      </c>
      <c r="L36" s="800">
        <f t="shared" si="2"/>
        <v>-7.4920199999999983</v>
      </c>
      <c r="M36" s="800">
        <f t="shared" si="2"/>
        <v>2.9853266149655977</v>
      </c>
      <c r="N36" s="800">
        <f t="shared" si="2"/>
        <v>0.37051789803302881</v>
      </c>
      <c r="O36" s="800">
        <f t="shared" si="2"/>
        <v>-4.7973808976494539</v>
      </c>
    </row>
    <row r="37" spans="1:15">
      <c r="A37" s="794" t="s">
        <v>1057</v>
      </c>
      <c r="B37" s="800">
        <f t="shared" ref="B37:O37" si="3">B24-B14</f>
        <v>-1.0009114348961354</v>
      </c>
      <c r="C37" s="800">
        <f t="shared" si="3"/>
        <v>4.5760665978212902</v>
      </c>
      <c r="D37" s="800">
        <f t="shared" si="3"/>
        <v>-1.3493423890475249</v>
      </c>
      <c r="E37" s="800">
        <f t="shared" si="3"/>
        <v>-4.7351745722196323</v>
      </c>
      <c r="F37" s="800">
        <f t="shared" si="3"/>
        <v>-4.9137734755013831</v>
      </c>
      <c r="G37" s="800">
        <f t="shared" si="3"/>
        <v>-5.1172106079499642</v>
      </c>
      <c r="H37" s="800">
        <f t="shared" si="3"/>
        <v>-0.55154513396701965</v>
      </c>
      <c r="I37" s="800">
        <f t="shared" si="3"/>
        <v>-1.0551812343977218</v>
      </c>
      <c r="J37" s="800">
        <f t="shared" si="3"/>
        <v>3.9957079096144765E-2</v>
      </c>
      <c r="K37" s="800">
        <f t="shared" si="3"/>
        <v>-3.0958866039566733</v>
      </c>
      <c r="L37" s="800">
        <f t="shared" si="3"/>
        <v>11.989140000000001</v>
      </c>
      <c r="M37" s="800">
        <f t="shared" si="3"/>
        <v>1.2609880128266386</v>
      </c>
      <c r="N37" s="800">
        <f t="shared" si="3"/>
        <v>-0.91995707141810712</v>
      </c>
      <c r="O37" s="800">
        <f t="shared" si="3"/>
        <v>2.7617327449116615</v>
      </c>
    </row>
    <row r="38" spans="1:15">
      <c r="A38" s="794" t="s">
        <v>1058</v>
      </c>
      <c r="B38" s="800">
        <f t="shared" ref="B38:O38" si="4">B33-B24</f>
        <v>-1.5228760949124514</v>
      </c>
      <c r="C38" s="800">
        <f t="shared" si="4"/>
        <v>0</v>
      </c>
      <c r="D38" s="800">
        <f t="shared" si="4"/>
        <v>0.89999999999999947</v>
      </c>
      <c r="E38" s="800">
        <f t="shared" si="4"/>
        <v>-3.5999999999999996</v>
      </c>
      <c r="F38" s="800">
        <f t="shared" si="4"/>
        <v>1.6312700000000007</v>
      </c>
      <c r="G38" s="800">
        <f t="shared" si="4"/>
        <v>-0.66300000000000026</v>
      </c>
      <c r="H38" s="800">
        <f t="shared" si="4"/>
        <v>-1.7789999999999999</v>
      </c>
      <c r="I38" s="800">
        <f t="shared" si="4"/>
        <v>-3.1450000000000014</v>
      </c>
      <c r="J38" s="800">
        <f t="shared" si="4"/>
        <v>0.64675315861485094</v>
      </c>
      <c r="K38" s="800">
        <f t="shared" si="4"/>
        <v>-3.6999999999999993</v>
      </c>
      <c r="L38" s="800">
        <f t="shared" si="4"/>
        <v>8.5000000000000853E-2</v>
      </c>
      <c r="M38" s="800">
        <f t="shared" si="4"/>
        <v>-1.4000000000000004</v>
      </c>
      <c r="N38" s="800">
        <f t="shared" si="4"/>
        <v>-1.5030590064681135</v>
      </c>
      <c r="O38" s="800">
        <f t="shared" si="4"/>
        <v>-8.4439999999997184E-2</v>
      </c>
    </row>
    <row r="39" spans="1:15">
      <c r="A39" s="794" t="s">
        <v>1054</v>
      </c>
    </row>
    <row r="40" spans="1:15">
      <c r="A40" s="794" t="s">
        <v>742</v>
      </c>
      <c r="B40" s="800">
        <f>100*(B33-B4)/B4</f>
        <v>-7.0080485993452184</v>
      </c>
      <c r="C40" s="800">
        <f t="shared" ref="C40:O40" si="5">100*(C33-C4)/C4</f>
        <v>41.399988430910035</v>
      </c>
      <c r="D40" s="800">
        <f t="shared" si="5"/>
        <v>-71.426264795978994</v>
      </c>
      <c r="E40" s="800">
        <f t="shared" si="5"/>
        <v>-73.050334366086787</v>
      </c>
      <c r="F40" s="800">
        <f t="shared" si="5"/>
        <v>-15.285726148109072</v>
      </c>
      <c r="G40" s="800">
        <f t="shared" si="5"/>
        <v>-51.237500000000004</v>
      </c>
      <c r="H40" s="800">
        <f t="shared" si="5"/>
        <v>-39.954392920176467</v>
      </c>
      <c r="I40" s="800">
        <f t="shared" si="5"/>
        <v>-14.801281914194847</v>
      </c>
      <c r="J40" s="800">
        <f>100*(J33-J4)/J4</f>
        <v>-35.381347343500437</v>
      </c>
      <c r="K40" s="800">
        <f t="shared" si="5"/>
        <v>13.581390235837326</v>
      </c>
      <c r="L40" s="800">
        <f t="shared" si="5"/>
        <v>24.369245562381952</v>
      </c>
      <c r="M40" s="800">
        <f t="shared" si="5"/>
        <v>75.827203016702242</v>
      </c>
      <c r="N40" s="800">
        <f t="shared" si="5"/>
        <v>-11.183753621653324</v>
      </c>
      <c r="O40" s="800">
        <f t="shared" si="5"/>
        <v>-7.934435472738369</v>
      </c>
    </row>
    <row r="41" spans="1:15">
      <c r="A41" s="794" t="s">
        <v>1056</v>
      </c>
      <c r="B41" s="800">
        <f t="shared" ref="B41:O41" si="6">100*(B14-B4)/B4</f>
        <v>3.5162530740870102</v>
      </c>
      <c r="C41" s="800">
        <f t="shared" si="6"/>
        <v>-0.61661962045387575</v>
      </c>
      <c r="D41" s="800">
        <f t="shared" si="6"/>
        <v>-69.388266313346264</v>
      </c>
      <c r="E41" s="800">
        <f t="shared" si="6"/>
        <v>-46.623255810602721</v>
      </c>
      <c r="F41" s="800">
        <f t="shared" si="6"/>
        <v>12.246442004703585</v>
      </c>
      <c r="G41" s="800">
        <f t="shared" si="6"/>
        <v>-15.111183700312726</v>
      </c>
      <c r="H41" s="800">
        <f t="shared" si="6"/>
        <v>-23.722053586458991</v>
      </c>
      <c r="I41" s="800">
        <f t="shared" si="6"/>
        <v>17.27850803638702</v>
      </c>
      <c r="J41" s="800">
        <f t="shared" si="6"/>
        <v>-53.940230792395909</v>
      </c>
      <c r="K41" s="800">
        <f t="shared" si="6"/>
        <v>104.39153710201404</v>
      </c>
      <c r="L41" s="800">
        <f t="shared" si="6"/>
        <v>-39.845066287717621</v>
      </c>
      <c r="M41" s="800">
        <f t="shared" si="6"/>
        <v>79.530549818291021</v>
      </c>
      <c r="N41" s="800">
        <f t="shared" si="6"/>
        <v>2.0188962527170933</v>
      </c>
      <c r="O41" s="800">
        <f t="shared" si="6"/>
        <v>-17.954210593268215</v>
      </c>
    </row>
    <row r="42" spans="1:15">
      <c r="A42" s="794" t="s">
        <v>1057</v>
      </c>
      <c r="B42" s="800">
        <f t="shared" ref="B42:O42" si="7">100*(B24-B14)/B14</f>
        <v>-4.0320657502173409</v>
      </c>
      <c r="C42" s="800">
        <f t="shared" si="7"/>
        <v>42.27729816685855</v>
      </c>
      <c r="D42" s="800">
        <f t="shared" si="7"/>
        <v>-19.992205333028682</v>
      </c>
      <c r="E42" s="800">
        <f t="shared" si="7"/>
        <v>-28.126673423590901</v>
      </c>
      <c r="F42" s="800">
        <f t="shared" si="7"/>
        <v>-36.717894260193994</v>
      </c>
      <c r="G42" s="800">
        <f t="shared" si="7"/>
        <v>-37.675830213932549</v>
      </c>
      <c r="H42" s="800">
        <f t="shared" si="7"/>
        <v>-5.0362312095702553</v>
      </c>
      <c r="I42" s="800">
        <f t="shared" si="7"/>
        <v>-6.8718253356330985</v>
      </c>
      <c r="J42" s="800">
        <f t="shared" si="7"/>
        <v>2.3445003297138305</v>
      </c>
      <c r="K42" s="800">
        <f t="shared" si="7"/>
        <v>-20.239994477703849</v>
      </c>
      <c r="L42" s="800">
        <f t="shared" si="7"/>
        <v>105.99671466183827</v>
      </c>
      <c r="M42" s="800">
        <f t="shared" si="7"/>
        <v>18.711763908815254</v>
      </c>
      <c r="N42" s="800">
        <f t="shared" si="7"/>
        <v>-4.9135089538520962</v>
      </c>
      <c r="O42" s="800">
        <f t="shared" si="7"/>
        <v>12.597589854102775</v>
      </c>
    </row>
    <row r="43" spans="1:15">
      <c r="A43" s="794" t="s">
        <v>1058</v>
      </c>
      <c r="B43" s="800">
        <f t="shared" ref="B43:O43" si="8">100*(B33-B24)/B24</f>
        <v>-6.3924947132545107</v>
      </c>
      <c r="C43" s="800">
        <f t="shared" si="8"/>
        <v>0</v>
      </c>
      <c r="D43" s="800">
        <f t="shared" si="8"/>
        <v>16.666666666666654</v>
      </c>
      <c r="E43" s="800">
        <f t="shared" si="8"/>
        <v>-29.752066115702476</v>
      </c>
      <c r="F43" s="800">
        <f t="shared" si="8"/>
        <v>19.262274272529659</v>
      </c>
      <c r="G43" s="800">
        <f t="shared" si="8"/>
        <v>-7.8322504430005937</v>
      </c>
      <c r="H43" s="800">
        <f t="shared" si="8"/>
        <v>-17.105769230769226</v>
      </c>
      <c r="I43" s="800">
        <f t="shared" si="8"/>
        <v>-21.993006993007</v>
      </c>
      <c r="J43" s="800">
        <f t="shared" si="8"/>
        <v>37.079222003993905</v>
      </c>
      <c r="K43" s="800">
        <f t="shared" si="8"/>
        <v>-30.327868852459012</v>
      </c>
      <c r="L43" s="800">
        <f t="shared" si="8"/>
        <v>0.36480686695279335</v>
      </c>
      <c r="M43" s="800">
        <f t="shared" si="8"/>
        <v>-17.500000000000004</v>
      </c>
      <c r="N43" s="800">
        <f t="shared" si="8"/>
        <v>-8.4427008073277179</v>
      </c>
      <c r="O43" s="800">
        <f t="shared" si="8"/>
        <v>-0.34207784337014407</v>
      </c>
    </row>
    <row r="44" spans="1:15">
      <c r="A44" s="794" t="s">
        <v>1055</v>
      </c>
    </row>
    <row r="45" spans="1:15">
      <c r="A45" s="794" t="s">
        <v>742</v>
      </c>
      <c r="B45" s="801">
        <f>100*(POWER(B33/B4, 1/29)-1)</f>
        <v>-0.25022861412664632</v>
      </c>
      <c r="C45" s="801">
        <f t="shared" ref="C45:O45" si="9">100*(POWER(C33/C4, 1/29)-1)</f>
        <v>1.201723662023646</v>
      </c>
      <c r="D45" s="801">
        <f t="shared" si="9"/>
        <v>-4.2276284030371318</v>
      </c>
      <c r="E45" s="801">
        <f t="shared" si="9"/>
        <v>-4.4206858773470525</v>
      </c>
      <c r="F45" s="801">
        <f t="shared" si="9"/>
        <v>-0.57038802717260806</v>
      </c>
      <c r="G45" s="801">
        <f t="shared" si="9"/>
        <v>-2.4461657471441134</v>
      </c>
      <c r="H45" s="801">
        <f t="shared" si="9"/>
        <v>-1.7434701306683009</v>
      </c>
      <c r="I45" s="801">
        <f t="shared" si="9"/>
        <v>-0.55083523332601914</v>
      </c>
      <c r="J45" s="801">
        <f t="shared" si="9"/>
        <v>-1.4944688304983966</v>
      </c>
      <c r="K45" s="801">
        <f t="shared" si="9"/>
        <v>0.44010178316042925</v>
      </c>
      <c r="L45" s="801">
        <f t="shared" si="9"/>
        <v>0.75485109470780909</v>
      </c>
      <c r="M45" s="801">
        <f t="shared" si="9"/>
        <v>1.9650282063213176</v>
      </c>
      <c r="N45" s="801">
        <f t="shared" si="9"/>
        <v>-0.40813244581349162</v>
      </c>
      <c r="O45" s="801">
        <f t="shared" si="9"/>
        <v>-0.28466029568828821</v>
      </c>
    </row>
    <row r="46" spans="1:15">
      <c r="A46" s="794" t="s">
        <v>1056</v>
      </c>
      <c r="B46" s="801">
        <f t="shared" ref="B46:O46" si="10">100*(POWER(B14/B4, 1/10)-1)</f>
        <v>0.34618232087813006</v>
      </c>
      <c r="C46" s="801">
        <f t="shared" si="10"/>
        <v>-6.1833732122529295E-2</v>
      </c>
      <c r="D46" s="801">
        <f t="shared" si="10"/>
        <v>-11.164041480413612</v>
      </c>
      <c r="E46" s="801">
        <f t="shared" si="10"/>
        <v>-6.0849469917730321</v>
      </c>
      <c r="F46" s="801">
        <f t="shared" si="10"/>
        <v>1.1619654054685791</v>
      </c>
      <c r="G46" s="801">
        <f t="shared" si="10"/>
        <v>-1.624931499115545</v>
      </c>
      <c r="H46" s="801">
        <f t="shared" si="10"/>
        <v>-2.6715293518976946</v>
      </c>
      <c r="I46" s="801">
        <f t="shared" si="10"/>
        <v>1.6065822587200351</v>
      </c>
      <c r="J46" s="801">
        <f t="shared" si="10"/>
        <v>-7.4594288155019672</v>
      </c>
      <c r="K46" s="801">
        <f t="shared" si="10"/>
        <v>7.4103893797338838</v>
      </c>
      <c r="L46" s="801">
        <f t="shared" si="10"/>
        <v>-4.9554704730308092</v>
      </c>
      <c r="M46" s="801">
        <f t="shared" si="10"/>
        <v>6.0263561501368246</v>
      </c>
      <c r="N46" s="801">
        <f t="shared" si="10"/>
        <v>0.20007856575861016</v>
      </c>
      <c r="O46" s="801">
        <f t="shared" si="10"/>
        <v>-1.9594746404118291</v>
      </c>
    </row>
    <row r="47" spans="1:15">
      <c r="A47" s="794" t="s">
        <v>1057</v>
      </c>
      <c r="B47" s="801">
        <f t="shared" ref="B47:O47" si="11">100*(POWER(B24/B14, 1/10)-1)</f>
        <v>-0.41071493514927004</v>
      </c>
      <c r="C47" s="801">
        <f t="shared" si="11"/>
        <v>3.5889809958058017</v>
      </c>
      <c r="D47" s="801">
        <f t="shared" si="11"/>
        <v>-2.2057703549501206</v>
      </c>
      <c r="E47" s="801">
        <f t="shared" si="11"/>
        <v>-3.2487076897653622</v>
      </c>
      <c r="F47" s="801">
        <f t="shared" si="11"/>
        <v>-4.4725703861138388</v>
      </c>
      <c r="G47" s="801">
        <f t="shared" si="11"/>
        <v>-4.6181700809781123</v>
      </c>
      <c r="H47" s="801">
        <f t="shared" si="11"/>
        <v>-0.51541463984611235</v>
      </c>
      <c r="I47" s="801">
        <f t="shared" si="11"/>
        <v>-0.70940594702592064</v>
      </c>
      <c r="J47" s="801">
        <f t="shared" si="11"/>
        <v>0.23201264094954155</v>
      </c>
      <c r="K47" s="801">
        <f t="shared" si="11"/>
        <v>-2.2361001335744146</v>
      </c>
      <c r="L47" s="801">
        <f t="shared" si="11"/>
        <v>7.494446893754203</v>
      </c>
      <c r="M47" s="801">
        <f t="shared" si="11"/>
        <v>1.7300776074600233</v>
      </c>
      <c r="N47" s="801">
        <f t="shared" si="11"/>
        <v>-0.50256565679999143</v>
      </c>
      <c r="O47" s="801">
        <f t="shared" si="11"/>
        <v>1.1935680977920082</v>
      </c>
    </row>
    <row r="48" spans="1:15">
      <c r="A48" s="794" t="s">
        <v>1058</v>
      </c>
      <c r="B48" s="801">
        <f t="shared" ref="B48:O48" si="12">100*(POWER(B33/B24, 1/9)-1)</f>
        <v>-0.73130861874036723</v>
      </c>
      <c r="C48" s="801">
        <f t="shared" si="12"/>
        <v>0</v>
      </c>
      <c r="D48" s="801">
        <f t="shared" si="12"/>
        <v>1.7275376039383783</v>
      </c>
      <c r="E48" s="801">
        <f t="shared" si="12"/>
        <v>-3.8477870665448388</v>
      </c>
      <c r="F48" s="801">
        <f t="shared" si="12"/>
        <v>1.9765565407608099</v>
      </c>
      <c r="G48" s="801">
        <f t="shared" si="12"/>
        <v>-0.90212735280613687</v>
      </c>
      <c r="H48" s="801">
        <f t="shared" si="12"/>
        <v>-2.0629214140669094</v>
      </c>
      <c r="I48" s="801">
        <f t="shared" si="12"/>
        <v>-2.7219542215290993</v>
      </c>
      <c r="J48" s="801">
        <f t="shared" si="12"/>
        <v>3.5664452624077692</v>
      </c>
      <c r="K48" s="801">
        <f t="shared" si="12"/>
        <v>-3.9356780617686882</v>
      </c>
      <c r="L48" s="801">
        <f t="shared" si="12"/>
        <v>4.0468526368453439E-2</v>
      </c>
      <c r="M48" s="801">
        <f t="shared" si="12"/>
        <v>-2.1147835739721899</v>
      </c>
      <c r="N48" s="801">
        <f t="shared" si="12"/>
        <v>-0.97527074162711003</v>
      </c>
      <c r="O48" s="801">
        <f t="shared" si="12"/>
        <v>-3.8066560329896859E-2</v>
      </c>
    </row>
    <row r="50" spans="1:1">
      <c r="A50" s="794" t="s">
        <v>1126</v>
      </c>
    </row>
  </sheetData>
  <pageMargins left="0.7" right="0.7" top="0.75" bottom="0.75" header="0.3" footer="0.3"/>
</worksheet>
</file>

<file path=xl/worksheets/sheet197.xml><?xml version="1.0" encoding="utf-8"?>
<worksheet xmlns="http://schemas.openxmlformats.org/spreadsheetml/2006/main" xmlns:r="http://schemas.openxmlformats.org/officeDocument/2006/relationships">
  <dimension ref="A1:O50"/>
  <sheetViews>
    <sheetView workbookViewId="0">
      <selection activeCell="R37" sqref="R37"/>
    </sheetView>
  </sheetViews>
  <sheetFormatPr defaultRowHeight="9"/>
  <cols>
    <col min="1" max="16384" width="9.140625" style="794"/>
  </cols>
  <sheetData>
    <row r="1" spans="1:15">
      <c r="A1" s="794" t="s">
        <v>1104</v>
      </c>
    </row>
    <row r="3" spans="1:15">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812">
        <f>'7'!D24</f>
        <v>14.72424</v>
      </c>
      <c r="C4" s="812">
        <f>'7'!I24</f>
        <v>19.407689999999999</v>
      </c>
      <c r="D4" s="812">
        <f>'7'!N24</f>
        <v>19.001100000000001</v>
      </c>
      <c r="E4" s="812">
        <f>'7'!S24</f>
        <v>17.204449999999998</v>
      </c>
      <c r="F4" s="812">
        <f>'7'!X24</f>
        <v>13.69271</v>
      </c>
      <c r="G4" s="812">
        <f>'7'!AC24</f>
        <v>8.7876499999999993</v>
      </c>
      <c r="H4" s="812">
        <f>'7'!AH24</f>
        <v>25.034279999999999</v>
      </c>
      <c r="I4" s="812">
        <f>'7'!AM24</f>
        <v>19.771440000000002</v>
      </c>
      <c r="J4" s="812">
        <f>'7'!AR24</f>
        <v>48.847380000000001</v>
      </c>
      <c r="K4" s="812">
        <f>'7'!AW24</f>
        <v>33.469461393989086</v>
      </c>
      <c r="L4" s="812">
        <f>'7'!BB24</f>
        <v>24.520030000000002</v>
      </c>
      <c r="M4" s="812">
        <f>'7'!BG24</f>
        <v>7.8682899356375495</v>
      </c>
      <c r="N4" s="812">
        <f>'7'!BL24</f>
        <v>12.584686059603133</v>
      </c>
      <c r="O4" s="812">
        <f>'7'!BQ24</f>
        <v>29.457372242542608</v>
      </c>
    </row>
    <row r="5" spans="1:15">
      <c r="A5" s="794">
        <f t="shared" ref="A5:A33" si="0">A4+1</f>
        <v>1981</v>
      </c>
      <c r="B5" s="812">
        <f>'7'!D25</f>
        <v>14.72424</v>
      </c>
      <c r="C5" s="812">
        <f>'7'!I25</f>
        <v>19.407689999999999</v>
      </c>
      <c r="D5" s="812">
        <f>'7'!N25</f>
        <v>19.001100000000001</v>
      </c>
      <c r="E5" s="812">
        <f>'7'!S25</f>
        <v>17.204449999999998</v>
      </c>
      <c r="F5" s="812">
        <f>'7'!X25</f>
        <v>13.69271</v>
      </c>
      <c r="G5" s="812">
        <f>'7'!AC25</f>
        <v>8.7876499999999993</v>
      </c>
      <c r="H5" s="812">
        <f>'7'!AH25</f>
        <v>25.034279999999999</v>
      </c>
      <c r="I5" s="812">
        <f>'7'!AM25</f>
        <v>19.771440000000002</v>
      </c>
      <c r="J5" s="812">
        <f>'7'!AR25</f>
        <v>48.847380000000001</v>
      </c>
      <c r="K5" s="812">
        <f>'7'!AW25</f>
        <v>28.688554233316324</v>
      </c>
      <c r="L5" s="812">
        <f>'7'!BB25</f>
        <v>23.832286425744979</v>
      </c>
      <c r="M5" s="812">
        <f>'7'!BG25</f>
        <v>7.2872900000000005</v>
      </c>
      <c r="N5" s="812">
        <f>'7'!BL25</f>
        <v>13.254334779671169</v>
      </c>
      <c r="O5" s="812">
        <f>'7'!BQ25</f>
        <v>29.25385040597714</v>
      </c>
    </row>
    <row r="6" spans="1:15">
      <c r="A6" s="794">
        <f t="shared" si="0"/>
        <v>1982</v>
      </c>
      <c r="B6" s="812">
        <f>'7'!D26</f>
        <v>14.523361469514962</v>
      </c>
      <c r="C6" s="812">
        <f>'7'!I26</f>
        <v>19.407689999999999</v>
      </c>
      <c r="D6" s="812">
        <f>'7'!N26</f>
        <v>18.740458333333336</v>
      </c>
      <c r="E6" s="812">
        <f>'7'!S26</f>
        <v>17.204449999999998</v>
      </c>
      <c r="F6" s="812">
        <f>'7'!X26</f>
        <v>13.69271</v>
      </c>
      <c r="G6" s="812">
        <f>'7'!AC26</f>
        <v>10.560003318395436</v>
      </c>
      <c r="H6" s="812">
        <f>'7'!AH26</f>
        <v>22.7457071219604</v>
      </c>
      <c r="I6" s="812">
        <f>'7'!AM26</f>
        <v>19.771440000000002</v>
      </c>
      <c r="J6" s="812">
        <f>'7'!AR26</f>
        <v>48.847380000000001</v>
      </c>
      <c r="K6" s="812">
        <f>'7'!AW26</f>
        <v>24.59057032049353</v>
      </c>
      <c r="L6" s="812">
        <f>'7'!BB26</f>
        <v>23.163832845177936</v>
      </c>
      <c r="M6" s="812">
        <f>'7'!BG26</f>
        <v>9.6098206313253058</v>
      </c>
      <c r="N6" s="812">
        <f>'7'!BL26</f>
        <v>13.959616443315621</v>
      </c>
      <c r="O6" s="812">
        <f>'7'!BQ26</f>
        <v>29.051734707665211</v>
      </c>
    </row>
    <row r="7" spans="1:15">
      <c r="A7" s="794">
        <f t="shared" si="0"/>
        <v>1983</v>
      </c>
      <c r="B7" s="812">
        <f>'7'!D27</f>
        <v>14.325223466487357</v>
      </c>
      <c r="C7" s="812">
        <f>'7'!I27</f>
        <v>19.407689999999999</v>
      </c>
      <c r="D7" s="812">
        <f>'7'!N27</f>
        <v>18.479816666666672</v>
      </c>
      <c r="E7" s="812">
        <f>'7'!S27</f>
        <v>17.204449999999998</v>
      </c>
      <c r="F7" s="812">
        <f>'7'!X27</f>
        <v>13.69271</v>
      </c>
      <c r="G7" s="812">
        <f>'7'!AC27</f>
        <v>12.68981696864607</v>
      </c>
      <c r="H7" s="812">
        <f>'7'!AH27</f>
        <v>20.666350000000001</v>
      </c>
      <c r="I7" s="812">
        <f>'7'!AM27</f>
        <v>19.771440000000002</v>
      </c>
      <c r="J7" s="812">
        <f>'7'!AR27</f>
        <v>48.847380000000001</v>
      </c>
      <c r="K7" s="812">
        <f>'7'!AW27</f>
        <v>21.077958260611723</v>
      </c>
      <c r="L7" s="812">
        <f>'7'!BB27</f>
        <v>22.514128208014419</v>
      </c>
      <c r="M7" s="812">
        <f>'7'!BG27</f>
        <v>12.672564501515033</v>
      </c>
      <c r="N7" s="812">
        <f>'7'!BL27</f>
        <v>14.702427129226511</v>
      </c>
      <c r="O7" s="812">
        <f>'7'!BQ27</f>
        <v>28.85101543255697</v>
      </c>
    </row>
    <row r="8" spans="1:15">
      <c r="A8" s="794">
        <f t="shared" si="0"/>
        <v>1984</v>
      </c>
      <c r="B8" s="812">
        <f>'7'!D28</f>
        <v>14.129788602696916</v>
      </c>
      <c r="C8" s="812">
        <f>'7'!I28</f>
        <v>19.407689999999999</v>
      </c>
      <c r="D8" s="812">
        <f>'7'!N28</f>
        <v>18.219175000000007</v>
      </c>
      <c r="E8" s="812">
        <f>'7'!S28</f>
        <v>17.204449999999998</v>
      </c>
      <c r="F8" s="812">
        <f>'7'!X28</f>
        <v>13.69271</v>
      </c>
      <c r="G8" s="812">
        <f>'7'!AC28</f>
        <v>15.249185993836036</v>
      </c>
      <c r="H8" s="812">
        <f>'7'!AH28</f>
        <v>52.96161</v>
      </c>
      <c r="I8" s="812">
        <f>'7'!AM28</f>
        <v>19.771440000000002</v>
      </c>
      <c r="J8" s="812">
        <f>'7'!AR28</f>
        <v>30.651344002997714</v>
      </c>
      <c r="K8" s="812">
        <f>'7'!AW28</f>
        <v>18.067101276859418</v>
      </c>
      <c r="L8" s="812">
        <f>'7'!BB28</f>
        <v>21.88264663947573</v>
      </c>
      <c r="M8" s="812">
        <f>'7'!BG28</f>
        <v>16.711434813004541</v>
      </c>
      <c r="N8" s="812">
        <f>'7'!BL28</f>
        <v>15.484763809088875</v>
      </c>
      <c r="O8" s="812">
        <f>'7'!BQ28</f>
        <v>28.651682932724125</v>
      </c>
    </row>
    <row r="9" spans="1:15">
      <c r="A9" s="794">
        <f t="shared" si="0"/>
        <v>1985</v>
      </c>
      <c r="B9" s="812">
        <f>'7'!D29</f>
        <v>13.93702</v>
      </c>
      <c r="C9" s="812">
        <f>'7'!I29</f>
        <v>19.407689999999999</v>
      </c>
      <c r="D9" s="812">
        <f>'7'!N29</f>
        <v>17.958533333333342</v>
      </c>
      <c r="E9" s="812">
        <f>'7'!S29</f>
        <v>17.204449999999998</v>
      </c>
      <c r="F9" s="812">
        <f>'7'!X29</f>
        <v>13.69271</v>
      </c>
      <c r="G9" s="812">
        <f>'7'!AC29</f>
        <v>18.324746058131328</v>
      </c>
      <c r="H9" s="812">
        <f>'7'!AH29</f>
        <v>49.981774009255496</v>
      </c>
      <c r="I9" s="812">
        <f>'7'!AM29</f>
        <v>19.771440000000002</v>
      </c>
      <c r="J9" s="812">
        <f>'7'!AR29</f>
        <v>19.233475555702352</v>
      </c>
      <c r="K9" s="812">
        <f>'7'!AW29</f>
        <v>15.486326735843052</v>
      </c>
      <c r="L9" s="812">
        <f>'7'!BB29</f>
        <v>21.268877014642779</v>
      </c>
      <c r="M9" s="812">
        <f>'7'!BG29</f>
        <v>22.037532614326995</v>
      </c>
      <c r="N9" s="812">
        <f>'7'!BL29</f>
        <v>16.308729716239935</v>
      </c>
      <c r="O9" s="812">
        <f>'7'!BQ29</f>
        <v>28.453727626896203</v>
      </c>
    </row>
    <row r="10" spans="1:15">
      <c r="A10" s="794">
        <f t="shared" si="0"/>
        <v>1986</v>
      </c>
      <c r="B10" s="812">
        <f>'7'!D30</f>
        <v>14.713162691289064</v>
      </c>
      <c r="C10" s="812">
        <f>'7'!I30</f>
        <v>20.603047389436099</v>
      </c>
      <c r="D10" s="812">
        <f>'7'!N30</f>
        <v>17.697891666666678</v>
      </c>
      <c r="E10" s="812">
        <f>'7'!S30</f>
        <v>17.204449999999998</v>
      </c>
      <c r="F10" s="812">
        <f>'7'!X30</f>
        <v>13.69271</v>
      </c>
      <c r="G10" s="812">
        <f>'7'!AC30</f>
        <v>22.02060609862939</v>
      </c>
      <c r="H10" s="812">
        <f>'7'!AH30</f>
        <v>47.169595733820934</v>
      </c>
      <c r="I10" s="812">
        <f>'7'!AM30</f>
        <v>19.771440000000002</v>
      </c>
      <c r="J10" s="812">
        <f>'7'!AR30</f>
        <v>12.068853552249484</v>
      </c>
      <c r="K10" s="812">
        <f>'7'!AW30</f>
        <v>13.2742</v>
      </c>
      <c r="L10" s="812">
        <f>'7'!BB30</f>
        <v>20.672322544748535</v>
      </c>
      <c r="M10" s="812">
        <f>'7'!BG30</f>
        <v>29.06110990240046</v>
      </c>
      <c r="N10" s="812">
        <f>'7'!BL30</f>
        <v>17.176540000000003</v>
      </c>
      <c r="O10" s="812">
        <f>'7'!BQ30</f>
        <v>28.257139999999996</v>
      </c>
    </row>
    <row r="11" spans="1:15">
      <c r="A11" s="794">
        <f t="shared" si="0"/>
        <v>1987</v>
      </c>
      <c r="B11" s="812">
        <f>'7'!D31</f>
        <v>15.532528214807789</v>
      </c>
      <c r="C11" s="812">
        <f>'7'!I31</f>
        <v>21.872029166343324</v>
      </c>
      <c r="D11" s="812">
        <f>'7'!N31</f>
        <v>17.437250000000002</v>
      </c>
      <c r="E11" s="812">
        <f>'7'!S31</f>
        <v>17.204449999999998</v>
      </c>
      <c r="F11" s="812">
        <f>'7'!X31</f>
        <v>13.69271</v>
      </c>
      <c r="G11" s="812">
        <f>'7'!AC31</f>
        <v>26.461872454479316</v>
      </c>
      <c r="H11" s="812">
        <f>'7'!AH31</f>
        <v>44.515642067448105</v>
      </c>
      <c r="I11" s="812">
        <f>'7'!AM31</f>
        <v>20.064530000000001</v>
      </c>
      <c r="J11" s="812">
        <f>'7'!AR31</f>
        <v>7.5731099999999998</v>
      </c>
      <c r="K11" s="812">
        <f>'7'!AW31</f>
        <v>12.704773471108249</v>
      </c>
      <c r="L11" s="812">
        <f>'7'!BB31</f>
        <v>20.09250037507427</v>
      </c>
      <c r="M11" s="812">
        <f>'7'!BG31</f>
        <v>38.323169999999998</v>
      </c>
      <c r="N11" s="812">
        <f>'7'!BL31</f>
        <v>17.040429902371478</v>
      </c>
      <c r="O11" s="812">
        <f>'7'!BQ31</f>
        <v>28.327076951576871</v>
      </c>
    </row>
    <row r="12" spans="1:15">
      <c r="A12" s="794">
        <f t="shared" si="0"/>
        <v>1988</v>
      </c>
      <c r="B12" s="812">
        <f>'7'!D32</f>
        <v>16.397523619217356</v>
      </c>
      <c r="C12" s="812">
        <f>'7'!I32</f>
        <v>23.219169999999998</v>
      </c>
      <c r="D12" s="812">
        <f>'7'!N32</f>
        <v>16.257242849688765</v>
      </c>
      <c r="E12" s="812">
        <f>'7'!S32</f>
        <v>18.775440270094947</v>
      </c>
      <c r="F12" s="812">
        <f>'7'!X32</f>
        <v>13.699030622207655</v>
      </c>
      <c r="G12" s="812">
        <f>'7'!AC32</f>
        <v>31.798883766451599</v>
      </c>
      <c r="H12" s="812">
        <f>'7'!AH32</f>
        <v>42.011010648885076</v>
      </c>
      <c r="I12" s="812">
        <f>'7'!AM32</f>
        <v>19.43529852803913</v>
      </c>
      <c r="J12" s="812">
        <f>'7'!AR32</f>
        <v>11.624258376513788</v>
      </c>
      <c r="K12" s="812">
        <f>'7'!AW32</f>
        <v>12.159773768074606</v>
      </c>
      <c r="L12" s="812">
        <f>'7'!BB32</f>
        <v>19.528941194124084</v>
      </c>
      <c r="M12" s="812">
        <f>'7'!BG32</f>
        <v>31.803664764636483</v>
      </c>
      <c r="N12" s="812">
        <f>'7'!BL32</f>
        <v>16.905398366471708</v>
      </c>
      <c r="O12" s="812">
        <f>'7'!BQ32</f>
        <v>28.397186998420846</v>
      </c>
    </row>
    <row r="13" spans="1:15">
      <c r="A13" s="794">
        <f t="shared" si="0"/>
        <v>1989</v>
      </c>
      <c r="B13" s="812">
        <f>'7'!D33</f>
        <v>17.310690000000001</v>
      </c>
      <c r="C13" s="812">
        <f>'7'!I33</f>
        <v>22.007029384294643</v>
      </c>
      <c r="D13" s="812">
        <f>'7'!N33</f>
        <v>15.157088708010521</v>
      </c>
      <c r="E13" s="812">
        <f>'7'!S33</f>
        <v>20.489882404604803</v>
      </c>
      <c r="F13" s="812">
        <f>'7'!X33</f>
        <v>13.705354162045573</v>
      </c>
      <c r="G13" s="812">
        <f>'7'!AC33</f>
        <v>38.212299999999999</v>
      </c>
      <c r="H13" s="812">
        <f>'7'!AH33</f>
        <v>39.647300000000001</v>
      </c>
      <c r="I13" s="812">
        <f>'7'!AM33</f>
        <v>18.825800000000001</v>
      </c>
      <c r="J13" s="812">
        <f>'7'!AR33</f>
        <v>17.842522134757182</v>
      </c>
      <c r="K13" s="812">
        <f>'7'!AW33</f>
        <v>11.638153047514143</v>
      </c>
      <c r="L13" s="812">
        <f>'7'!BB33</f>
        <v>18.981188853761406</v>
      </c>
      <c r="M13" s="812">
        <f>'7'!BG33</f>
        <v>26.393252240390872</v>
      </c>
      <c r="N13" s="812">
        <f>'7'!BL33</f>
        <v>16.771436845576954</v>
      </c>
      <c r="O13" s="812">
        <f>'7'!BQ33</f>
        <v>28.467470568945959</v>
      </c>
    </row>
    <row r="14" spans="1:15">
      <c r="A14" s="794">
        <f t="shared" si="0"/>
        <v>1990</v>
      </c>
      <c r="B14" s="812">
        <f>'7'!D34</f>
        <v>19.457971104822899</v>
      </c>
      <c r="C14" s="812">
        <f>'7'!I34</f>
        <v>20.858167726116307</v>
      </c>
      <c r="D14" s="812">
        <f>'7'!N34</f>
        <v>14.131383791618651</v>
      </c>
      <c r="E14" s="812">
        <f>'7'!S34</f>
        <v>22.36087542635347</v>
      </c>
      <c r="F14" s="812">
        <f>'7'!X34</f>
        <v>13.711680620860548</v>
      </c>
      <c r="G14" s="812">
        <f>'7'!AC34</f>
        <v>33.193550523884973</v>
      </c>
      <c r="H14" s="812">
        <f>'7'!AH34</f>
        <v>37.449842035552287</v>
      </c>
      <c r="I14" s="812">
        <f>'7'!AM34</f>
        <v>18.611566029380761</v>
      </c>
      <c r="J14" s="812">
        <f>'7'!AR34</f>
        <v>27.387174804417718</v>
      </c>
      <c r="K14" s="812">
        <f>'7'!AW34</f>
        <v>11.138908415629967</v>
      </c>
      <c r="L14" s="812">
        <f>'7'!BB34</f>
        <v>18.448800000000002</v>
      </c>
      <c r="M14" s="812">
        <f>'7'!BG34</f>
        <v>21.903254514224219</v>
      </c>
      <c r="N14" s="812">
        <f>'7'!BL34</f>
        <v>16.638536860689303</v>
      </c>
      <c r="O14" s="812">
        <f>'7'!BQ34</f>
        <v>28.537928092626572</v>
      </c>
    </row>
    <row r="15" spans="1:15">
      <c r="A15" s="794">
        <f t="shared" si="0"/>
        <v>1991</v>
      </c>
      <c r="B15" s="812">
        <f>'7'!D35</f>
        <v>21.871608787178495</v>
      </c>
      <c r="C15" s="812">
        <f>'7'!I35</f>
        <v>19.769281591512005</v>
      </c>
      <c r="D15" s="812">
        <f>'7'!N35</f>
        <v>13.175090000000001</v>
      </c>
      <c r="E15" s="812">
        <f>'7'!S35</f>
        <v>24.402714469485137</v>
      </c>
      <c r="F15" s="812">
        <f>'7'!X35</f>
        <v>13.71801</v>
      </c>
      <c r="G15" s="812">
        <f>'7'!AC35</f>
        <v>28.833956510906287</v>
      </c>
      <c r="H15" s="812">
        <f>'7'!AH35</f>
        <v>35.374178531396062</v>
      </c>
      <c r="I15" s="812">
        <f>'7'!AM35</f>
        <v>18.39977</v>
      </c>
      <c r="J15" s="812">
        <f>'7'!AR35</f>
        <v>42.03763</v>
      </c>
      <c r="K15" s="812">
        <f>'7'!AW35</f>
        <v>10.66108</v>
      </c>
      <c r="L15" s="812">
        <f>'7'!BB35</f>
        <v>17.768121207614772</v>
      </c>
      <c r="M15" s="812">
        <f>'7'!BG35</f>
        <v>18.177091399925889</v>
      </c>
      <c r="N15" s="812">
        <f>'7'!BL35</f>
        <v>16.506689999999999</v>
      </c>
      <c r="O15" s="812">
        <f>'7'!BQ35</f>
        <v>28.608560000000001</v>
      </c>
    </row>
    <row r="16" spans="1:15">
      <c r="A16" s="794">
        <f t="shared" si="0"/>
        <v>1992</v>
      </c>
      <c r="B16" s="812">
        <f>'7'!D36</f>
        <v>24.584642888117678</v>
      </c>
      <c r="C16" s="812">
        <f>'7'!I36</f>
        <v>18.73724</v>
      </c>
      <c r="D16" s="812">
        <f>'7'!N36</f>
        <v>13.508457059172853</v>
      </c>
      <c r="E16" s="812">
        <f>'7'!S36</f>
        <v>26.631</v>
      </c>
      <c r="F16" s="812">
        <f>'7'!X36</f>
        <v>12.44410019200512</v>
      </c>
      <c r="G16" s="812">
        <f>'7'!AC36</f>
        <v>25.046945414127645</v>
      </c>
      <c r="H16" s="812">
        <f>'7'!AH36</f>
        <v>33.413559010026091</v>
      </c>
      <c r="I16" s="812">
        <f>'7'!AM36</f>
        <v>18.890520461257811</v>
      </c>
      <c r="J16" s="812">
        <f>'7'!AR36</f>
        <v>37.395518944040312</v>
      </c>
      <c r="K16" s="812">
        <f>'7'!AW36</f>
        <v>10.84415030633261</v>
      </c>
      <c r="L16" s="812">
        <f>'7'!BB36</f>
        <v>17.112556439903397</v>
      </c>
      <c r="M16" s="812">
        <f>'7'!BG36</f>
        <v>15.084819999999999</v>
      </c>
      <c r="N16" s="812">
        <f>'7'!BL36</f>
        <v>15.54921152347875</v>
      </c>
      <c r="O16" s="812">
        <f>'7'!BQ36</f>
        <v>28.583010522626715</v>
      </c>
    </row>
    <row r="17" spans="1:15">
      <c r="A17" s="794">
        <f t="shared" si="0"/>
        <v>1993</v>
      </c>
      <c r="B17" s="812">
        <f>'7'!D37</f>
        <v>27.634211631043222</v>
      </c>
      <c r="C17" s="812">
        <f>'7'!I37</f>
        <v>20.295826805694194</v>
      </c>
      <c r="D17" s="812">
        <f>'7'!N37</f>
        <v>13.850259248287252</v>
      </c>
      <c r="E17" s="812">
        <f>'7'!S37</f>
        <v>19.881000513626457</v>
      </c>
      <c r="F17" s="812">
        <f>'7'!X37</f>
        <v>11.28849079339218</v>
      </c>
      <c r="G17" s="812">
        <f>'7'!AC37</f>
        <v>21.757315002573385</v>
      </c>
      <c r="H17" s="812">
        <f>'7'!AH37</f>
        <v>31.561607140236081</v>
      </c>
      <c r="I17" s="812">
        <f>'7'!AM37</f>
        <v>19.394359999999999</v>
      </c>
      <c r="J17" s="812">
        <f>'7'!AR37</f>
        <v>33.266024680603493</v>
      </c>
      <c r="K17" s="812">
        <f>'7'!AW37</f>
        <v>11.030364265752967</v>
      </c>
      <c r="L17" s="812">
        <f>'7'!BB37</f>
        <v>16.481179100882024</v>
      </c>
      <c r="M17" s="812">
        <f>'7'!BG37</f>
        <v>18.647637896575915</v>
      </c>
      <c r="N17" s="812">
        <f>'7'!BL37</f>
        <v>14.647272045569666</v>
      </c>
      <c r="O17" s="812">
        <f>'7'!BQ37</f>
        <v>28.557483862752598</v>
      </c>
    </row>
    <row r="18" spans="1:15">
      <c r="A18" s="794">
        <f t="shared" si="0"/>
        <v>1994</v>
      </c>
      <c r="B18" s="812">
        <f>'7'!D38</f>
        <v>31.062060000000002</v>
      </c>
      <c r="C18" s="812">
        <f>'7'!I38</f>
        <v>21.984058790234577</v>
      </c>
      <c r="D18" s="812">
        <f>'7'!N38</f>
        <v>14.200709999999999</v>
      </c>
      <c r="E18" s="812">
        <f>'7'!S38</f>
        <v>14.841882821629508</v>
      </c>
      <c r="F18" s="812">
        <f>'7'!X38</f>
        <v>10.24019595039657</v>
      </c>
      <c r="G18" s="812">
        <f>'7'!AC38</f>
        <v>18.899740000000001</v>
      </c>
      <c r="H18" s="812">
        <f>'7'!AH38</f>
        <v>29.812300000000004</v>
      </c>
      <c r="I18" s="812">
        <f>'7'!AM38</f>
        <v>19.589735906050397</v>
      </c>
      <c r="J18" s="812">
        <f>'7'!AR38</f>
        <v>29.59254021067364</v>
      </c>
      <c r="K18" s="812">
        <f>'7'!AW38</f>
        <v>11.219775860553087</v>
      </c>
      <c r="L18" s="812">
        <f>'7'!BB38</f>
        <v>15.873096781843763</v>
      </c>
      <c r="M18" s="812">
        <f>'7'!BG38</f>
        <v>23.051942225483252</v>
      </c>
      <c r="N18" s="812">
        <f>'7'!BL38</f>
        <v>13.797650000000001</v>
      </c>
      <c r="O18" s="812">
        <f>'7'!BQ38</f>
        <v>28.531980000000001</v>
      </c>
    </row>
    <row r="19" spans="1:15">
      <c r="A19" s="794">
        <f t="shared" si="0"/>
        <v>1995</v>
      </c>
      <c r="B19" s="812">
        <f>'7'!D39</f>
        <v>28.414889928779619</v>
      </c>
      <c r="C19" s="812">
        <f>'7'!I39</f>
        <v>23.812720000000002</v>
      </c>
      <c r="D19" s="812">
        <f>'7'!N39</f>
        <v>15.015141549088481</v>
      </c>
      <c r="E19" s="812">
        <f>'7'!S39</f>
        <v>11.08</v>
      </c>
      <c r="F19" s="812">
        <f>'7'!X39</f>
        <v>9.2892500000000009</v>
      </c>
      <c r="G19" s="812">
        <f>'7'!AC39</f>
        <v>19.594403167399385</v>
      </c>
      <c r="H19" s="812">
        <f>'7'!AH39</f>
        <v>28.677200676775378</v>
      </c>
      <c r="I19" s="812">
        <f>'7'!AM39</f>
        <v>19.787080000000003</v>
      </c>
      <c r="J19" s="812">
        <f>'7'!AR39</f>
        <v>26.324709505519714</v>
      </c>
      <c r="K19" s="812">
        <f>'7'!AW39</f>
        <v>11.41244</v>
      </c>
      <c r="L19" s="812">
        <f>'7'!BB39</f>
        <v>15.28745</v>
      </c>
      <c r="M19" s="812">
        <f>'7'!BG39</f>
        <v>28.496480000000002</v>
      </c>
      <c r="N19" s="812">
        <f>'7'!BL39</f>
        <v>15.63208</v>
      </c>
      <c r="O19" s="812">
        <f>'7'!BQ39</f>
        <v>28.336145597098657</v>
      </c>
    </row>
    <row r="20" spans="1:15">
      <c r="A20" s="794">
        <f t="shared" si="0"/>
        <v>1996</v>
      </c>
      <c r="B20" s="812">
        <f>'7'!D40</f>
        <v>25.993316916671379</v>
      </c>
      <c r="C20" s="812">
        <f>'7'!I40</f>
        <v>21.193812079699111</v>
      </c>
      <c r="D20" s="812">
        <f>'7'!N40</f>
        <v>15.876281942181993</v>
      </c>
      <c r="E20" s="812">
        <f>'7'!S40</f>
        <v>11.362249115938541</v>
      </c>
      <c r="F20" s="812">
        <f>'7'!X40</f>
        <v>9.8147985028395333</v>
      </c>
      <c r="G20" s="812">
        <f>'7'!AC40</f>
        <v>20.314598798004155</v>
      </c>
      <c r="H20" s="812">
        <f>'7'!AH40</f>
        <v>27.585320108010656</v>
      </c>
      <c r="I20" s="812">
        <f>'7'!AM40</f>
        <v>21.697640010522768</v>
      </c>
      <c r="J20" s="812">
        <f>'7'!AR40</f>
        <v>23.417737227574925</v>
      </c>
      <c r="K20" s="812">
        <f>'7'!AW40</f>
        <v>11.760113429184576</v>
      </c>
      <c r="L20" s="812">
        <f>'7'!BB40</f>
        <v>15.800016830522107</v>
      </c>
      <c r="M20" s="812">
        <f>'7'!BG40</f>
        <v>25.558777369444982</v>
      </c>
      <c r="N20" s="812">
        <f>'7'!BL40</f>
        <v>16.932580285002814</v>
      </c>
      <c r="O20" s="812">
        <f>'7'!BQ40</f>
        <v>28.141655339025668</v>
      </c>
    </row>
    <row r="21" spans="1:15">
      <c r="A21" s="794">
        <f t="shared" si="0"/>
        <v>1997</v>
      </c>
      <c r="B21" s="812">
        <f>'7'!D41</f>
        <v>23.778115136958153</v>
      </c>
      <c r="C21" s="812">
        <f>'7'!I41</f>
        <v>18.862929999999999</v>
      </c>
      <c r="D21" s="812">
        <f>'7'!N41</f>
        <v>16.786809999999999</v>
      </c>
      <c r="E21" s="812">
        <f>'7'!S41</f>
        <v>11.651688174426548</v>
      </c>
      <c r="F21" s="812">
        <f>'7'!X41</f>
        <v>10.370080431826157</v>
      </c>
      <c r="G21" s="812">
        <f>'7'!AC41</f>
        <v>21.061265341854458</v>
      </c>
      <c r="H21" s="812">
        <f>'7'!AH41</f>
        <v>26.535012745427508</v>
      </c>
      <c r="I21" s="812">
        <f>'7'!AM41</f>
        <v>23.792675929254766</v>
      </c>
      <c r="J21" s="812">
        <f>'7'!AR41</f>
        <v>20.831774677124663</v>
      </c>
      <c r="K21" s="812">
        <f>'7'!AW41</f>
        <v>12.118378529682294</v>
      </c>
      <c r="L21" s="812">
        <f>'7'!BB41</f>
        <v>16.329769310433189</v>
      </c>
      <c r="M21" s="812">
        <f>'7'!BG41</f>
        <v>22.923922555377118</v>
      </c>
      <c r="N21" s="812">
        <f>'7'!BL41</f>
        <v>18.341274808475006</v>
      </c>
      <c r="O21" s="812">
        <f>'7'!BQ41</f>
        <v>27.948499999999999</v>
      </c>
    </row>
    <row r="22" spans="1:15">
      <c r="A22" s="794">
        <f t="shared" si="0"/>
        <v>1998</v>
      </c>
      <c r="B22" s="812">
        <f>'7'!D42</f>
        <v>21.751697225828369</v>
      </c>
      <c r="C22" s="812">
        <f>'7'!I42</f>
        <v>18.695810412664734</v>
      </c>
      <c r="D22" s="812">
        <f>'7'!N42</f>
        <v>26.282769999999999</v>
      </c>
      <c r="E22" s="812">
        <f>'7'!S42</f>
        <v>11.948500330240938</v>
      </c>
      <c r="F22" s="812">
        <f>'7'!X42</f>
        <v>10.956777984940969</v>
      </c>
      <c r="G22" s="812">
        <f>'7'!AC42</f>
        <v>21.835375741881734</v>
      </c>
      <c r="H22" s="812">
        <f>'7'!AH42</f>
        <v>25.524695694777556</v>
      </c>
      <c r="I22" s="812">
        <f>'7'!AM42</f>
        <v>26.09</v>
      </c>
      <c r="J22" s="812">
        <f>'7'!AR42</f>
        <v>18.531373547376351</v>
      </c>
      <c r="K22" s="812">
        <f>'7'!AW42</f>
        <v>12.487557970675752</v>
      </c>
      <c r="L22" s="812">
        <f>'7'!BB42</f>
        <v>16.877283650536079</v>
      </c>
      <c r="M22" s="812">
        <f>'7'!BG42</f>
        <v>20.560694971002803</v>
      </c>
      <c r="N22" s="812">
        <f>'7'!BL42</f>
        <v>19.867164716646965</v>
      </c>
      <c r="O22" s="812">
        <f>'7'!BQ42</f>
        <v>28.488178533384644</v>
      </c>
    </row>
    <row r="23" spans="1:15">
      <c r="A23" s="794">
        <f t="shared" si="0"/>
        <v>1999</v>
      </c>
      <c r="B23" s="812">
        <f>'7'!D43</f>
        <v>19.897974649332788</v>
      </c>
      <c r="C23" s="812">
        <f>'7'!I43</f>
        <v>18.530171451959113</v>
      </c>
      <c r="D23" s="812">
        <f>'7'!N43</f>
        <v>21.927377286485807</v>
      </c>
      <c r="E23" s="812">
        <f>'7'!S43</f>
        <v>12.252873403797063</v>
      </c>
      <c r="F23" s="812">
        <f>'7'!X43</f>
        <v>11.576668532178999</v>
      </c>
      <c r="G23" s="812">
        <f>'7'!AC43</f>
        <v>22.637938701700826</v>
      </c>
      <c r="H23" s="812">
        <f>'7'!AH43</f>
        <v>24.552846330298582</v>
      </c>
      <c r="I23" s="812">
        <f>'7'!AM43</f>
        <v>24.610023567644138</v>
      </c>
      <c r="J23" s="812">
        <f>'7'!AR43</f>
        <v>16.484999999999999</v>
      </c>
      <c r="K23" s="812">
        <f>'7'!AW43</f>
        <v>12.86798425127885</v>
      </c>
      <c r="L23" s="812">
        <f>'7'!BB43</f>
        <v>17.443155381176432</v>
      </c>
      <c r="M23" s="812">
        <f>'7'!BG43</f>
        <v>18.441092560376848</v>
      </c>
      <c r="N23" s="812">
        <f>'7'!BL43</f>
        <v>21.52</v>
      </c>
      <c r="O23" s="812">
        <f>'7'!BQ43</f>
        <v>29.038278124049508</v>
      </c>
    </row>
    <row r="24" spans="1:15">
      <c r="A24" s="794">
        <f t="shared" si="0"/>
        <v>2000</v>
      </c>
      <c r="B24" s="812">
        <f>'7'!D44</f>
        <v>18.202229970144877</v>
      </c>
      <c r="C24" s="812">
        <f>'7'!I44</f>
        <v>18.366</v>
      </c>
      <c r="D24" s="812">
        <f>'7'!N44</f>
        <v>23.277999999999999</v>
      </c>
      <c r="E24" s="812">
        <f>'7'!S44</f>
        <v>12.565</v>
      </c>
      <c r="F24" s="812">
        <f>'7'!X44</f>
        <v>12.231630000000001</v>
      </c>
      <c r="G24" s="812">
        <f>'7'!AC44</f>
        <v>23.47</v>
      </c>
      <c r="H24" s="812">
        <f>'7'!AH44</f>
        <v>23.617999999999999</v>
      </c>
      <c r="I24" s="812">
        <f>'7'!AM44</f>
        <v>23.213999999999999</v>
      </c>
      <c r="J24" s="812">
        <f>'7'!AR44</f>
        <v>18.614839534979971</v>
      </c>
      <c r="K24" s="812">
        <f>'7'!AW44</f>
        <v>13.26</v>
      </c>
      <c r="L24" s="812">
        <f>'7'!BB44</f>
        <v>18.027999999999999</v>
      </c>
      <c r="M24" s="812">
        <f>'7'!BG44</f>
        <v>16.54</v>
      </c>
      <c r="N24" s="812">
        <f>'7'!BL44</f>
        <v>21.058637479286055</v>
      </c>
      <c r="O24" s="812">
        <f>'7'!BQ44</f>
        <v>29.599</v>
      </c>
    </row>
    <row r="25" spans="1:15">
      <c r="A25" s="794">
        <f t="shared" si="0"/>
        <v>2001</v>
      </c>
      <c r="B25" s="812">
        <f>'7'!D45</f>
        <v>16.651</v>
      </c>
      <c r="C25" s="812">
        <f>'7'!I45</f>
        <v>18.366</v>
      </c>
      <c r="D25" s="812">
        <f>'7'!N45</f>
        <v>21.145432114039817</v>
      </c>
      <c r="E25" s="812">
        <f>'7'!S45</f>
        <v>12.974765912065045</v>
      </c>
      <c r="F25" s="812">
        <f>'7'!X45</f>
        <v>12.265332946653871</v>
      </c>
      <c r="G25" s="812">
        <f>'7'!AC45</f>
        <v>24.195711528143992</v>
      </c>
      <c r="H25" s="812">
        <f>'7'!AH45</f>
        <v>22.237032544463396</v>
      </c>
      <c r="I25" s="812">
        <f>'7'!AM45</f>
        <v>22.666160156200011</v>
      </c>
      <c r="J25" s="812">
        <f>'7'!AR45</f>
        <v>21.019851435429381</v>
      </c>
      <c r="K25" s="812">
        <f>'7'!AW45</f>
        <v>12.499548139175365</v>
      </c>
      <c r="L25" s="812">
        <f>'7'!BB45</f>
        <v>18.631965782925334</v>
      </c>
      <c r="M25" s="812">
        <f>'7'!BG45</f>
        <v>15.949286425828149</v>
      </c>
      <c r="N25" s="812">
        <f>'7'!BL45</f>
        <v>20.607166007620414</v>
      </c>
      <c r="O25" s="812">
        <f>'7'!BQ45</f>
        <v>29.452922162220641</v>
      </c>
    </row>
    <row r="26" spans="1:15">
      <c r="A26" s="794">
        <f t="shared" si="0"/>
        <v>2002</v>
      </c>
      <c r="B26" s="812">
        <f>'7'!D46</f>
        <v>19.040541562676204</v>
      </c>
      <c r="C26" s="812">
        <f>'7'!I46</f>
        <v>18.366</v>
      </c>
      <c r="D26" s="812">
        <f>'7'!N46</f>
        <v>19.208235213053804</v>
      </c>
      <c r="E26" s="812">
        <f>'7'!S46</f>
        <v>13.397894983914451</v>
      </c>
      <c r="F26" s="812">
        <f>'7'!X46</f>
        <v>12.2991287581682</v>
      </c>
      <c r="G26" s="812">
        <f>'7'!AC46</f>
        <v>24.943862648195999</v>
      </c>
      <c r="H26" s="812">
        <f>'7'!AH46</f>
        <v>20.936811600623436</v>
      </c>
      <c r="I26" s="812">
        <f>'7'!AM46</f>
        <v>22.131249083592184</v>
      </c>
      <c r="J26" s="812">
        <f>'7'!AR46</f>
        <v>23.735587595974298</v>
      </c>
      <c r="K26" s="812">
        <f>'7'!AW46</f>
        <v>11.782707668443615</v>
      </c>
      <c r="L26" s="812">
        <f>'7'!BB46</f>
        <v>19.256165350349484</v>
      </c>
      <c r="M26" s="812">
        <f>'7'!BG46</f>
        <v>15.37966973960738</v>
      </c>
      <c r="N26" s="812">
        <f>'7'!BL46</f>
        <v>20.165373532990003</v>
      </c>
      <c r="O26" s="812">
        <f>'7'!BQ46</f>
        <v>29.307565251995939</v>
      </c>
    </row>
    <row r="27" spans="1:15">
      <c r="A27" s="794">
        <f t="shared" si="0"/>
        <v>2003</v>
      </c>
      <c r="B27" s="812">
        <f>'7'!D47</f>
        <v>21.773</v>
      </c>
      <c r="C27" s="812">
        <f>'7'!I47</f>
        <v>18.366</v>
      </c>
      <c r="D27" s="812">
        <f>'7'!N47</f>
        <v>17.448510771034382</v>
      </c>
      <c r="E27" s="812">
        <f>'7'!S47</f>
        <v>13.83482301080147</v>
      </c>
      <c r="F27" s="812">
        <f>'7'!X47</f>
        <v>12.333017690422169</v>
      </c>
      <c r="G27" s="812">
        <f>'7'!AC47</f>
        <v>25.715147210626174</v>
      </c>
      <c r="H27" s="812">
        <f>'7'!AH47</f>
        <v>19.712615841322812</v>
      </c>
      <c r="I27" s="812">
        <f>'7'!AM47</f>
        <v>21.608961669055535</v>
      </c>
      <c r="J27" s="812">
        <f>'7'!AR47</f>
        <v>26.802193167577954</v>
      </c>
      <c r="K27" s="812">
        <f>'7'!AW47</f>
        <v>11.106977504641154</v>
      </c>
      <c r="L27" s="812">
        <f>'7'!BB47</f>
        <v>19.901276565235413</v>
      </c>
      <c r="M27" s="812">
        <f>'7'!BG47</f>
        <v>14.830396481961303</v>
      </c>
      <c r="N27" s="812">
        <f>'7'!BL47</f>
        <v>19.733052549517954</v>
      </c>
      <c r="O27" s="812">
        <f>'7'!BQ47</f>
        <v>29.162925711383451</v>
      </c>
    </row>
    <row r="28" spans="1:15">
      <c r="A28" s="794">
        <f t="shared" si="0"/>
        <v>2004</v>
      </c>
      <c r="B28" s="812">
        <f>'7'!D48</f>
        <v>21.773</v>
      </c>
      <c r="C28" s="812">
        <f>'7'!I48</f>
        <v>18.366</v>
      </c>
      <c r="D28" s="812">
        <f>'7'!N48</f>
        <v>15.85</v>
      </c>
      <c r="E28" s="812">
        <f>'7'!S48</f>
        <v>14.286</v>
      </c>
      <c r="F28" s="812">
        <f>'7'!X48</f>
        <v>12.367000000000001</v>
      </c>
      <c r="G28" s="812">
        <f>'7'!AC48</f>
        <v>26.510280520326695</v>
      </c>
      <c r="H28" s="812">
        <f>'7'!AH48</f>
        <v>18.559999999999999</v>
      </c>
      <c r="I28" s="812">
        <f>'7'!AM48</f>
        <v>21.099</v>
      </c>
      <c r="J28" s="812">
        <f>'7'!AR48</f>
        <v>30.265000000000001</v>
      </c>
      <c r="K28" s="812">
        <f>'7'!AW48</f>
        <v>10.47</v>
      </c>
      <c r="L28" s="812">
        <f>'7'!BB48</f>
        <v>20.568000000000001</v>
      </c>
      <c r="M28" s="812">
        <f>'7'!BG48</f>
        <v>14.300740102744557</v>
      </c>
      <c r="N28" s="812">
        <f>'7'!BL48</f>
        <v>19.309999999999999</v>
      </c>
      <c r="O28" s="812">
        <f>'7'!BQ48</f>
        <v>29.018999999999998</v>
      </c>
    </row>
    <row r="29" spans="1:15">
      <c r="A29" s="794">
        <f t="shared" si="0"/>
        <v>2005</v>
      </c>
      <c r="B29" s="812">
        <f>'7'!D49</f>
        <v>21.773</v>
      </c>
      <c r="C29" s="812">
        <f>'7'!I49</f>
        <v>18.366</v>
      </c>
      <c r="D29" s="812">
        <f>'7'!N49</f>
        <v>15.85</v>
      </c>
      <c r="E29" s="812">
        <f>'7'!S49</f>
        <v>14.286</v>
      </c>
      <c r="F29" s="812">
        <f>'7'!X49</f>
        <v>12.367000000000001</v>
      </c>
      <c r="G29" s="812">
        <f>'7'!AC49</f>
        <v>27.33</v>
      </c>
      <c r="H29" s="812">
        <f>'7'!AH49</f>
        <v>18.559999999999999</v>
      </c>
      <c r="I29" s="812">
        <f>'7'!AM49</f>
        <v>21.099</v>
      </c>
      <c r="J29" s="812">
        <f>'7'!AR49</f>
        <v>30.265000000000001</v>
      </c>
      <c r="K29" s="812">
        <f>'7'!AW49</f>
        <v>10.47</v>
      </c>
      <c r="L29" s="812">
        <f>'7'!BB49</f>
        <v>20.568000000000001</v>
      </c>
      <c r="M29" s="812">
        <f>'7'!BG49</f>
        <v>13.79</v>
      </c>
      <c r="N29" s="812">
        <f>'7'!BL49</f>
        <v>19.309999999999999</v>
      </c>
      <c r="O29" s="812">
        <f>'7'!BQ49</f>
        <v>29.018999999999998</v>
      </c>
    </row>
    <row r="30" spans="1:15">
      <c r="A30" s="794">
        <f t="shared" si="0"/>
        <v>2006</v>
      </c>
      <c r="B30" s="812">
        <f>'7'!D50</f>
        <v>21.773</v>
      </c>
      <c r="C30" s="812">
        <f>'7'!I50</f>
        <v>18.366</v>
      </c>
      <c r="D30" s="812">
        <f>'7'!N50</f>
        <v>15.85</v>
      </c>
      <c r="E30" s="812">
        <f>'7'!S50</f>
        <v>14.286</v>
      </c>
      <c r="F30" s="812">
        <f>'7'!X50</f>
        <v>12.367000000000001</v>
      </c>
      <c r="G30" s="812">
        <f>'7'!AC50</f>
        <v>27.33</v>
      </c>
      <c r="H30" s="812">
        <f>'7'!AH50</f>
        <v>18.559999999999999</v>
      </c>
      <c r="I30" s="812">
        <f>'7'!AM50</f>
        <v>21.099</v>
      </c>
      <c r="J30" s="812">
        <f>'7'!AR50</f>
        <v>30.265000000000001</v>
      </c>
      <c r="K30" s="812">
        <f>'7'!AW50</f>
        <v>10.47</v>
      </c>
      <c r="L30" s="812">
        <f>'7'!BB50</f>
        <v>20.568000000000001</v>
      </c>
      <c r="M30" s="812">
        <f>'7'!BG50</f>
        <v>13.79</v>
      </c>
      <c r="N30" s="812">
        <f>'7'!BL50</f>
        <v>19.309999999999999</v>
      </c>
      <c r="O30" s="812">
        <f>'7'!BQ50</f>
        <v>29.018999999999998</v>
      </c>
    </row>
    <row r="31" spans="1:15">
      <c r="A31" s="794">
        <f t="shared" si="0"/>
        <v>2007</v>
      </c>
      <c r="B31" s="812">
        <f>'7'!D51</f>
        <v>21.773</v>
      </c>
      <c r="C31" s="812">
        <f>'7'!I51</f>
        <v>18.366</v>
      </c>
      <c r="D31" s="812">
        <f>'7'!N51</f>
        <v>15.85</v>
      </c>
      <c r="E31" s="812">
        <f>'7'!S51</f>
        <v>14.286</v>
      </c>
      <c r="F31" s="812">
        <f>'7'!X51</f>
        <v>12.367000000000001</v>
      </c>
      <c r="G31" s="812">
        <f>'7'!AC51</f>
        <v>27.33</v>
      </c>
      <c r="H31" s="812">
        <f>'7'!AH51</f>
        <v>18.559999999999999</v>
      </c>
      <c r="I31" s="812">
        <f>'7'!AM51</f>
        <v>21.099</v>
      </c>
      <c r="J31" s="812">
        <f>'7'!AR51</f>
        <v>30.265000000000001</v>
      </c>
      <c r="K31" s="812">
        <f>'7'!AW51</f>
        <v>10.47</v>
      </c>
      <c r="L31" s="812">
        <f>'7'!BB51</f>
        <v>20.568000000000001</v>
      </c>
      <c r="M31" s="812">
        <f>'7'!BG51</f>
        <v>13.79</v>
      </c>
      <c r="N31" s="812">
        <f>'7'!BL51</f>
        <v>19.309999999999999</v>
      </c>
      <c r="O31" s="812">
        <f>'7'!BQ51</f>
        <v>29.018999999999998</v>
      </c>
    </row>
    <row r="32" spans="1:15">
      <c r="A32" s="794">
        <f t="shared" si="0"/>
        <v>2008</v>
      </c>
      <c r="B32" s="812">
        <f>'7'!D52</f>
        <v>21.773</v>
      </c>
      <c r="C32" s="812">
        <f>'7'!I52</f>
        <v>18.366</v>
      </c>
      <c r="D32" s="812">
        <f>'7'!N52</f>
        <v>15.85</v>
      </c>
      <c r="E32" s="812">
        <f>'7'!S52</f>
        <v>14.286</v>
      </c>
      <c r="F32" s="812">
        <f>'7'!X52</f>
        <v>12.367000000000001</v>
      </c>
      <c r="G32" s="812">
        <f>'7'!AC52</f>
        <v>27.33</v>
      </c>
      <c r="H32" s="812">
        <f>'7'!AH52</f>
        <v>18.559999999999999</v>
      </c>
      <c r="I32" s="812">
        <f>'7'!AM52</f>
        <v>21.099</v>
      </c>
      <c r="J32" s="812">
        <f>'7'!AR52</f>
        <v>30.265000000000001</v>
      </c>
      <c r="K32" s="812">
        <f>'7'!AW52</f>
        <v>10.47</v>
      </c>
      <c r="L32" s="812">
        <f>'7'!BB52</f>
        <v>20.568000000000001</v>
      </c>
      <c r="M32" s="812">
        <f>'7'!BG52</f>
        <v>13.79</v>
      </c>
      <c r="N32" s="812">
        <f>'7'!BL52</f>
        <v>19.309999999999999</v>
      </c>
      <c r="O32" s="812">
        <f>'7'!BQ52</f>
        <v>29.018999999999998</v>
      </c>
    </row>
    <row r="33" spans="1:15">
      <c r="A33" s="794">
        <f t="shared" si="0"/>
        <v>2009</v>
      </c>
      <c r="B33" s="812">
        <f>'7'!D53</f>
        <v>21.773</v>
      </c>
      <c r="C33" s="812">
        <f>'7'!I53</f>
        <v>18.366</v>
      </c>
      <c r="D33" s="812">
        <f>'7'!N53</f>
        <v>15.85</v>
      </c>
      <c r="E33" s="812">
        <f>'7'!S53</f>
        <v>14.286</v>
      </c>
      <c r="F33" s="812">
        <f>'7'!X53</f>
        <v>12.367000000000001</v>
      </c>
      <c r="G33" s="812">
        <f>'7'!AC53</f>
        <v>27.33</v>
      </c>
      <c r="H33" s="812">
        <f>'7'!AH53</f>
        <v>18.559999999999999</v>
      </c>
      <c r="I33" s="812">
        <f>'7'!AM53</f>
        <v>21.099</v>
      </c>
      <c r="J33" s="812">
        <f>'7'!AR53</f>
        <v>30.265000000000001</v>
      </c>
      <c r="K33" s="812">
        <f>'7'!AW53</f>
        <v>10.47</v>
      </c>
      <c r="L33" s="812">
        <f>'7'!BB53</f>
        <v>20.568000000000001</v>
      </c>
      <c r="M33" s="812">
        <f>'7'!BG53</f>
        <v>13.79</v>
      </c>
      <c r="N33" s="812">
        <f>'7'!BL53</f>
        <v>19.309999999999999</v>
      </c>
      <c r="O33" s="812">
        <f>'7'!BQ53</f>
        <v>29.018999999999998</v>
      </c>
    </row>
    <row r="34" spans="1:15">
      <c r="A34" s="794" t="s">
        <v>1053</v>
      </c>
    </row>
    <row r="35" spans="1:15">
      <c r="A35" s="794" t="s">
        <v>742</v>
      </c>
      <c r="B35" s="800">
        <f>B33-B4</f>
        <v>7.0487599999999997</v>
      </c>
      <c r="C35" s="800">
        <f t="shared" ref="C35:O35" si="1">C33-C4</f>
        <v>-1.0416899999999991</v>
      </c>
      <c r="D35" s="800">
        <f t="shared" si="1"/>
        <v>-3.1511000000000013</v>
      </c>
      <c r="E35" s="800">
        <f t="shared" si="1"/>
        <v>-2.9184499999999982</v>
      </c>
      <c r="F35" s="800">
        <f t="shared" si="1"/>
        <v>-1.3257099999999991</v>
      </c>
      <c r="G35" s="800">
        <f t="shared" si="1"/>
        <v>18.542349999999999</v>
      </c>
      <c r="H35" s="800">
        <f t="shared" si="1"/>
        <v>-6.4742800000000003</v>
      </c>
      <c r="I35" s="800">
        <f t="shared" si="1"/>
        <v>1.3275599999999983</v>
      </c>
      <c r="J35" s="800">
        <f t="shared" si="1"/>
        <v>-18.582380000000001</v>
      </c>
      <c r="K35" s="800">
        <f t="shared" si="1"/>
        <v>-22.999461393989087</v>
      </c>
      <c r="L35" s="800">
        <f t="shared" si="1"/>
        <v>-3.9520300000000006</v>
      </c>
      <c r="M35" s="800">
        <f t="shared" si="1"/>
        <v>5.9217100643624496</v>
      </c>
      <c r="N35" s="800">
        <f t="shared" si="1"/>
        <v>6.725313940396866</v>
      </c>
      <c r="O35" s="800">
        <f t="shared" si="1"/>
        <v>-0.43837224254260931</v>
      </c>
    </row>
    <row r="36" spans="1:15">
      <c r="A36" s="794" t="s">
        <v>1056</v>
      </c>
      <c r="B36" s="800">
        <f t="shared" ref="B36:O36" si="2">B14-B4</f>
        <v>4.7337311048228994</v>
      </c>
      <c r="C36" s="800">
        <f t="shared" si="2"/>
        <v>1.4504777261163078</v>
      </c>
      <c r="D36" s="800">
        <f t="shared" si="2"/>
        <v>-4.8697162083813499</v>
      </c>
      <c r="E36" s="800">
        <f t="shared" si="2"/>
        <v>5.1564254263534721</v>
      </c>
      <c r="F36" s="800">
        <f t="shared" si="2"/>
        <v>1.8970620860548237E-2</v>
      </c>
      <c r="G36" s="800">
        <f t="shared" si="2"/>
        <v>24.405900523884974</v>
      </c>
      <c r="H36" s="800">
        <f t="shared" si="2"/>
        <v>12.415562035552288</v>
      </c>
      <c r="I36" s="800">
        <f t="shared" si="2"/>
        <v>-1.1598739706192411</v>
      </c>
      <c r="J36" s="800">
        <f t="shared" si="2"/>
        <v>-21.460205195582283</v>
      </c>
      <c r="K36" s="800">
        <f t="shared" si="2"/>
        <v>-22.330552978359119</v>
      </c>
      <c r="L36" s="800">
        <f t="shared" si="2"/>
        <v>-6.0712299999999999</v>
      </c>
      <c r="M36" s="800">
        <f t="shared" si="2"/>
        <v>14.034964578586671</v>
      </c>
      <c r="N36" s="800">
        <f t="shared" si="2"/>
        <v>4.0538508010861705</v>
      </c>
      <c r="O36" s="800">
        <f t="shared" si="2"/>
        <v>-0.91944414991603551</v>
      </c>
    </row>
    <row r="37" spans="1:15">
      <c r="A37" s="794" t="s">
        <v>1057</v>
      </c>
      <c r="B37" s="800">
        <f t="shared" ref="B37:O37" si="3">B24-B14</f>
        <v>-1.2557411346780221</v>
      </c>
      <c r="C37" s="800">
        <f t="shared" si="3"/>
        <v>-2.4921677261163069</v>
      </c>
      <c r="D37" s="800">
        <f t="shared" si="3"/>
        <v>9.1466162083813476</v>
      </c>
      <c r="E37" s="800">
        <f t="shared" si="3"/>
        <v>-9.7958754263534704</v>
      </c>
      <c r="F37" s="800">
        <f t="shared" si="3"/>
        <v>-1.4800506208605473</v>
      </c>
      <c r="G37" s="800">
        <f t="shared" si="3"/>
        <v>-9.723550523884974</v>
      </c>
      <c r="H37" s="800">
        <f t="shared" si="3"/>
        <v>-13.831842035552288</v>
      </c>
      <c r="I37" s="800">
        <f t="shared" si="3"/>
        <v>4.6024339706192379</v>
      </c>
      <c r="J37" s="800">
        <f t="shared" si="3"/>
        <v>-8.7723352694377468</v>
      </c>
      <c r="K37" s="800">
        <f t="shared" si="3"/>
        <v>2.1210915843700331</v>
      </c>
      <c r="L37" s="800">
        <f t="shared" si="3"/>
        <v>-0.42080000000000339</v>
      </c>
      <c r="M37" s="800">
        <f t="shared" si="3"/>
        <v>-5.3632545142242201</v>
      </c>
      <c r="N37" s="800">
        <f t="shared" si="3"/>
        <v>4.4201006185967522</v>
      </c>
      <c r="O37" s="800">
        <f t="shared" si="3"/>
        <v>1.061071907373428</v>
      </c>
    </row>
    <row r="38" spans="1:15">
      <c r="A38" s="794" t="s">
        <v>1058</v>
      </c>
      <c r="B38" s="800">
        <f t="shared" ref="B38:O38" si="4">B33-B24</f>
        <v>3.5707700298551224</v>
      </c>
      <c r="C38" s="800">
        <f t="shared" si="4"/>
        <v>0</v>
      </c>
      <c r="D38" s="800">
        <f t="shared" si="4"/>
        <v>-7.427999999999999</v>
      </c>
      <c r="E38" s="800">
        <f t="shared" si="4"/>
        <v>1.7210000000000001</v>
      </c>
      <c r="F38" s="800">
        <f t="shared" si="4"/>
        <v>0.13536999999999999</v>
      </c>
      <c r="G38" s="800">
        <f t="shared" si="4"/>
        <v>3.8599999999999994</v>
      </c>
      <c r="H38" s="800">
        <f t="shared" si="4"/>
        <v>-5.0579999999999998</v>
      </c>
      <c r="I38" s="800">
        <f t="shared" si="4"/>
        <v>-2.1149999999999984</v>
      </c>
      <c r="J38" s="800">
        <f t="shared" si="4"/>
        <v>11.650160465020029</v>
      </c>
      <c r="K38" s="800">
        <f t="shared" si="4"/>
        <v>-2.7899999999999991</v>
      </c>
      <c r="L38" s="800">
        <f t="shared" si="4"/>
        <v>2.5400000000000027</v>
      </c>
      <c r="M38" s="800">
        <f t="shared" si="4"/>
        <v>-2.75</v>
      </c>
      <c r="N38" s="800">
        <f t="shared" si="4"/>
        <v>-1.7486374792860566</v>
      </c>
      <c r="O38" s="800">
        <f t="shared" si="4"/>
        <v>-0.58000000000000185</v>
      </c>
    </row>
    <row r="39" spans="1:15">
      <c r="A39" s="794" t="s">
        <v>1054</v>
      </c>
    </row>
    <row r="40" spans="1:15">
      <c r="A40" s="794" t="s">
        <v>742</v>
      </c>
      <c r="B40" s="800">
        <f>100*(B33-B4)/B4</f>
        <v>47.871808663808793</v>
      </c>
      <c r="C40" s="800">
        <f t="shared" ref="C40:O40" si="5">100*(C33-C4)/C4</f>
        <v>-5.3674084860176521</v>
      </c>
      <c r="D40" s="800">
        <f t="shared" si="5"/>
        <v>-16.583776728715712</v>
      </c>
      <c r="E40" s="800">
        <f t="shared" si="5"/>
        <v>-16.963343786055344</v>
      </c>
      <c r="F40" s="800">
        <f t="shared" si="5"/>
        <v>-9.681867212553243</v>
      </c>
      <c r="G40" s="800">
        <f t="shared" si="5"/>
        <v>211.00464856929898</v>
      </c>
      <c r="H40" s="800">
        <f t="shared" si="5"/>
        <v>-25.8616584938732</v>
      </c>
      <c r="I40" s="800">
        <f t="shared" si="5"/>
        <v>6.7145336910209785</v>
      </c>
      <c r="J40" s="800">
        <f>100*(J33-J4)/J4</f>
        <v>-38.041712779682349</v>
      </c>
      <c r="K40" s="800">
        <f t="shared" si="5"/>
        <v>-68.717751753602016</v>
      </c>
      <c r="L40" s="800">
        <f t="shared" si="5"/>
        <v>-16.117557768077774</v>
      </c>
      <c r="M40" s="800">
        <f t="shared" si="5"/>
        <v>75.260445570790054</v>
      </c>
      <c r="N40" s="800">
        <f t="shared" si="5"/>
        <v>53.440458574371092</v>
      </c>
      <c r="O40" s="800">
        <f t="shared" si="5"/>
        <v>-1.4881580031415975</v>
      </c>
    </row>
    <row r="41" spans="1:15">
      <c r="A41" s="794" t="s">
        <v>1056</v>
      </c>
      <c r="B41" s="800">
        <f t="shared" ref="B41:O41" si="6">100*(B14-B4)/B4</f>
        <v>32.149238974798692</v>
      </c>
      <c r="C41" s="800">
        <f t="shared" si="6"/>
        <v>7.4737267862188013</v>
      </c>
      <c r="D41" s="800">
        <f t="shared" si="6"/>
        <v>-25.628601546128117</v>
      </c>
      <c r="E41" s="800">
        <f t="shared" si="6"/>
        <v>29.971463350199937</v>
      </c>
      <c r="F41" s="800">
        <f t="shared" si="6"/>
        <v>0.13854540745074012</v>
      </c>
      <c r="G41" s="800">
        <f t="shared" si="6"/>
        <v>277.72954685137637</v>
      </c>
      <c r="H41" s="800">
        <f t="shared" si="6"/>
        <v>49.594244514131383</v>
      </c>
      <c r="I41" s="800">
        <f t="shared" si="6"/>
        <v>-5.8664112002931557</v>
      </c>
      <c r="J41" s="800">
        <f t="shared" si="6"/>
        <v>-43.933175526675704</v>
      </c>
      <c r="K41" s="800">
        <f t="shared" si="6"/>
        <v>-66.719188323626724</v>
      </c>
      <c r="L41" s="800">
        <f t="shared" si="6"/>
        <v>-24.760287813677227</v>
      </c>
      <c r="M41" s="800">
        <f t="shared" si="6"/>
        <v>178.37375965289019</v>
      </c>
      <c r="N41" s="800">
        <f t="shared" si="6"/>
        <v>32.212569959127066</v>
      </c>
      <c r="O41" s="800">
        <f t="shared" si="6"/>
        <v>-3.1212700927483472</v>
      </c>
    </row>
    <row r="42" spans="1:15">
      <c r="A42" s="794" t="s">
        <v>1057</v>
      </c>
      <c r="B42" s="800">
        <f t="shared" ref="B42:O42" si="7">100*(B24-B14)/B14</f>
        <v>-6.4536077678045842</v>
      </c>
      <c r="C42" s="800">
        <f t="shared" si="7"/>
        <v>-11.948162268327568</v>
      </c>
      <c r="D42" s="800">
        <f t="shared" si="7"/>
        <v>64.725552311488585</v>
      </c>
      <c r="E42" s="800">
        <f t="shared" si="7"/>
        <v>-43.808103392984854</v>
      </c>
      <c r="F42" s="800">
        <f t="shared" si="7"/>
        <v>-10.794086164819516</v>
      </c>
      <c r="G42" s="800">
        <f t="shared" si="7"/>
        <v>-29.29349337573343</v>
      </c>
      <c r="H42" s="800">
        <f t="shared" si="7"/>
        <v>-36.934313427600827</v>
      </c>
      <c r="I42" s="800">
        <f t="shared" si="7"/>
        <v>24.728891504098591</v>
      </c>
      <c r="J42" s="800">
        <f t="shared" si="7"/>
        <v>-32.030814905459749</v>
      </c>
      <c r="K42" s="800">
        <f t="shared" si="7"/>
        <v>19.042185331138427</v>
      </c>
      <c r="L42" s="800">
        <f t="shared" si="7"/>
        <v>-2.2809071592732502</v>
      </c>
      <c r="M42" s="800">
        <f t="shared" si="7"/>
        <v>-24.486107809874841</v>
      </c>
      <c r="N42" s="800">
        <f t="shared" si="7"/>
        <v>26.565440552887868</v>
      </c>
      <c r="O42" s="800">
        <f t="shared" si="7"/>
        <v>3.7181112235249492</v>
      </c>
    </row>
    <row r="43" spans="1:15">
      <c r="A43" s="794" t="s">
        <v>1058</v>
      </c>
      <c r="B43" s="800">
        <f t="shared" ref="B43:O43" si="8">100*(B33-B24)/B24</f>
        <v>19.617211933438185</v>
      </c>
      <c r="C43" s="800">
        <f t="shared" si="8"/>
        <v>0</v>
      </c>
      <c r="D43" s="800">
        <f t="shared" si="8"/>
        <v>-31.909957900163246</v>
      </c>
      <c r="E43" s="800">
        <f t="shared" si="8"/>
        <v>13.696776760843616</v>
      </c>
      <c r="F43" s="800">
        <f t="shared" si="8"/>
        <v>1.1067208540480702</v>
      </c>
      <c r="G43" s="800">
        <f t="shared" si="8"/>
        <v>16.446527481891774</v>
      </c>
      <c r="H43" s="800">
        <f t="shared" si="8"/>
        <v>-21.415869252265221</v>
      </c>
      <c r="I43" s="800">
        <f t="shared" si="8"/>
        <v>-9.1108813646937126</v>
      </c>
      <c r="J43" s="800">
        <f t="shared" si="8"/>
        <v>62.585339202777945</v>
      </c>
      <c r="K43" s="800">
        <f t="shared" si="8"/>
        <v>-21.040723981900445</v>
      </c>
      <c r="L43" s="800">
        <f t="shared" si="8"/>
        <v>14.089194586199262</v>
      </c>
      <c r="M43" s="800">
        <f t="shared" si="8"/>
        <v>-16.626360338573157</v>
      </c>
      <c r="N43" s="800">
        <f t="shared" si="8"/>
        <v>-8.3036591565150975</v>
      </c>
      <c r="O43" s="800">
        <f t="shared" si="8"/>
        <v>-1.95952565965067</v>
      </c>
    </row>
    <row r="44" spans="1:15">
      <c r="A44" s="794" t="s">
        <v>1055</v>
      </c>
    </row>
    <row r="45" spans="1:15">
      <c r="A45" s="794" t="s">
        <v>742</v>
      </c>
      <c r="B45" s="801">
        <f>100*(POWER(B33/B4, 1/29)-1)</f>
        <v>1.3580196688072199</v>
      </c>
      <c r="C45" s="801">
        <f t="shared" ref="C45:O45" si="9">100*(POWER(C33/C4, 1/29)-1)</f>
        <v>-0.19005451238603976</v>
      </c>
      <c r="D45" s="801">
        <f t="shared" si="9"/>
        <v>-0.62331607467850381</v>
      </c>
      <c r="E45" s="801">
        <f t="shared" si="9"/>
        <v>-0.63894324345863396</v>
      </c>
      <c r="F45" s="801">
        <f t="shared" si="9"/>
        <v>-0.35052882778721095</v>
      </c>
      <c r="G45" s="801">
        <f t="shared" si="9"/>
        <v>3.9900917529639646</v>
      </c>
      <c r="H45" s="801">
        <f t="shared" si="9"/>
        <v>-1.0265476203609847</v>
      </c>
      <c r="I45" s="801">
        <f t="shared" si="9"/>
        <v>0.22434498046863816</v>
      </c>
      <c r="J45" s="801">
        <f t="shared" si="9"/>
        <v>-1.6371703237985535</v>
      </c>
      <c r="K45" s="801">
        <f t="shared" si="9"/>
        <v>-3.9280775358616959</v>
      </c>
      <c r="L45" s="801">
        <f t="shared" si="9"/>
        <v>-0.60421504356089617</v>
      </c>
      <c r="M45" s="801">
        <f t="shared" si="9"/>
        <v>1.9536770232697398</v>
      </c>
      <c r="N45" s="801">
        <f t="shared" si="9"/>
        <v>1.4873050740286109</v>
      </c>
      <c r="O45" s="801">
        <f t="shared" si="9"/>
        <v>-5.1688091300972072E-2</v>
      </c>
    </row>
    <row r="46" spans="1:15">
      <c r="A46" s="794" t="s">
        <v>1056</v>
      </c>
      <c r="B46" s="801">
        <f t="shared" ref="B46:O46" si="10">100*(POWER(B14/B4, 1/10)-1)</f>
        <v>2.8268345682259666</v>
      </c>
      <c r="C46" s="801">
        <f t="shared" si="10"/>
        <v>0.72336604048546249</v>
      </c>
      <c r="D46" s="801">
        <f t="shared" si="10"/>
        <v>-2.9175797280308835</v>
      </c>
      <c r="E46" s="801">
        <f t="shared" si="10"/>
        <v>2.656109426439679</v>
      </c>
      <c r="F46" s="801">
        <f t="shared" si="10"/>
        <v>1.3845910643173198E-2</v>
      </c>
      <c r="G46" s="801">
        <f t="shared" si="10"/>
        <v>14.213672347802753</v>
      </c>
      <c r="H46" s="801">
        <f t="shared" si="10"/>
        <v>4.1097703474126002</v>
      </c>
      <c r="I46" s="801">
        <f t="shared" si="10"/>
        <v>-0.60272880970073661</v>
      </c>
      <c r="J46" s="801">
        <f t="shared" si="10"/>
        <v>-5.6220377894098945</v>
      </c>
      <c r="K46" s="801">
        <f t="shared" si="10"/>
        <v>-10.418281202456869</v>
      </c>
      <c r="L46" s="801">
        <f t="shared" si="10"/>
        <v>-2.8048235432624802</v>
      </c>
      <c r="M46" s="801">
        <f t="shared" si="10"/>
        <v>10.780374633567646</v>
      </c>
      <c r="N46" s="801">
        <f t="shared" si="10"/>
        <v>2.8317613621585247</v>
      </c>
      <c r="O46" s="801">
        <f t="shared" si="10"/>
        <v>-0.31659973059190438</v>
      </c>
    </row>
    <row r="47" spans="1:15">
      <c r="A47" s="794" t="s">
        <v>1057</v>
      </c>
      <c r="B47" s="801">
        <f t="shared" ref="B47:O47" si="11">100*(POWER(B24/B14, 1/10)-1)</f>
        <v>-0.66490663955762752</v>
      </c>
      <c r="C47" s="801">
        <f t="shared" si="11"/>
        <v>-1.2643834475631666</v>
      </c>
      <c r="D47" s="801">
        <f t="shared" si="11"/>
        <v>5.1177598772979227</v>
      </c>
      <c r="E47" s="801">
        <f t="shared" si="11"/>
        <v>-5.6010053509225948</v>
      </c>
      <c r="F47" s="801">
        <f t="shared" si="11"/>
        <v>-1.1357298369877644</v>
      </c>
      <c r="G47" s="801">
        <f t="shared" si="11"/>
        <v>-3.406936965570273</v>
      </c>
      <c r="H47" s="801">
        <f t="shared" si="11"/>
        <v>-4.5052903027947515</v>
      </c>
      <c r="I47" s="801">
        <f t="shared" si="11"/>
        <v>2.2343184922834602</v>
      </c>
      <c r="J47" s="801">
        <f t="shared" si="11"/>
        <v>-3.7875649686042845</v>
      </c>
      <c r="K47" s="801">
        <f t="shared" si="11"/>
        <v>1.7583576765326736</v>
      </c>
      <c r="L47" s="801">
        <f t="shared" si="11"/>
        <v>-0.2304662467258245</v>
      </c>
      <c r="M47" s="801">
        <f t="shared" si="11"/>
        <v>-2.7694627296100172</v>
      </c>
      <c r="N47" s="801">
        <f t="shared" si="11"/>
        <v>2.3838634295703542</v>
      </c>
      <c r="O47" s="801">
        <f t="shared" si="11"/>
        <v>0.3657328180086461</v>
      </c>
    </row>
    <row r="48" spans="1:15">
      <c r="A48" s="794" t="s">
        <v>1058</v>
      </c>
      <c r="B48" s="801">
        <f t="shared" ref="B48:O48" si="12">100*(POWER(B33/B24, 1/9)-1)</f>
        <v>2.0102335159367879</v>
      </c>
      <c r="C48" s="801">
        <f t="shared" si="12"/>
        <v>0</v>
      </c>
      <c r="D48" s="801">
        <f t="shared" si="12"/>
        <v>-4.1805367757320795</v>
      </c>
      <c r="E48" s="801">
        <f t="shared" si="12"/>
        <v>1.4364961361508</v>
      </c>
      <c r="F48" s="801">
        <f t="shared" si="12"/>
        <v>0.12236831031811057</v>
      </c>
      <c r="G48" s="801">
        <f t="shared" si="12"/>
        <v>1.7061918706996915</v>
      </c>
      <c r="H48" s="801">
        <f t="shared" si="12"/>
        <v>-2.6422475841960669</v>
      </c>
      <c r="I48" s="801">
        <f t="shared" si="12"/>
        <v>-1.0558298907526575</v>
      </c>
      <c r="J48" s="801">
        <f t="shared" si="12"/>
        <v>5.5488453772715385</v>
      </c>
      <c r="K48" s="801">
        <f t="shared" si="12"/>
        <v>-2.5907160585836309</v>
      </c>
      <c r="L48" s="801">
        <f t="shared" si="12"/>
        <v>1.4753368355843843</v>
      </c>
      <c r="M48" s="801">
        <f t="shared" si="12"/>
        <v>-2.0001484364876587</v>
      </c>
      <c r="N48" s="801">
        <f t="shared" si="12"/>
        <v>-0.95857290713134979</v>
      </c>
      <c r="O48" s="801">
        <f t="shared" si="12"/>
        <v>-0.21964497226375501</v>
      </c>
    </row>
    <row r="50" spans="1:1">
      <c r="A50" s="794" t="s">
        <v>1126</v>
      </c>
    </row>
  </sheetData>
  <pageMargins left="0.7" right="0.7" top="0.75" bottom="0.75" header="0.3" footer="0.3"/>
</worksheet>
</file>

<file path=xl/worksheets/sheet198.xml><?xml version="1.0" encoding="utf-8"?>
<worksheet xmlns="http://schemas.openxmlformats.org/spreadsheetml/2006/main" xmlns:r="http://schemas.openxmlformats.org/officeDocument/2006/relationships">
  <dimension ref="A1:O50"/>
  <sheetViews>
    <sheetView topLeftCell="A14" workbookViewId="0">
      <selection activeCell="R37" sqref="R37"/>
    </sheetView>
  </sheetViews>
  <sheetFormatPr defaultRowHeight="9"/>
  <cols>
    <col min="1" max="16384" width="9.140625" style="794"/>
  </cols>
  <sheetData>
    <row r="1" spans="1:15">
      <c r="A1" s="794" t="s">
        <v>1105</v>
      </c>
    </row>
    <row r="3" spans="1:15">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811">
        <f>'7'!F24</f>
        <v>0.59571210803200358</v>
      </c>
      <c r="C4" s="811">
        <f>'7'!K24</f>
        <v>0.72523589824232271</v>
      </c>
      <c r="D4" s="811">
        <f>'7'!P24</f>
        <v>0.53553586954121779</v>
      </c>
      <c r="E4" s="811">
        <f>'7'!U24</f>
        <v>0.42249174749571766</v>
      </c>
      <c r="F4" s="811">
        <f>'7'!Z24</f>
        <v>0.76921376051994328</v>
      </c>
      <c r="G4" s="811">
        <f>'7'!AE24</f>
        <v>0.78991198966225284</v>
      </c>
      <c r="H4" s="811">
        <f>'7'!AJ24</f>
        <v>0.58992522120522495</v>
      </c>
      <c r="I4" s="811">
        <f>'7'!AO24</f>
        <v>0.6818297221170172</v>
      </c>
      <c r="J4" s="811">
        <f>'7'!AT24</f>
        <v>0.7532265063344612</v>
      </c>
      <c r="K4" s="811">
        <f>'7'!AY24</f>
        <v>0.6895003037084253</v>
      </c>
      <c r="L4" s="811">
        <f>'7'!BD24</f>
        <v>0.49705405936956265</v>
      </c>
      <c r="M4" s="811">
        <f>'7'!BI24</f>
        <v>0.89141760280098481</v>
      </c>
      <c r="N4" s="811">
        <f>'7'!BN24</f>
        <v>0.70733281665467929</v>
      </c>
      <c r="O4" s="811">
        <f>'7'!BS24</f>
        <v>0.19906760952009636</v>
      </c>
    </row>
    <row r="5" spans="1:15">
      <c r="A5" s="794">
        <f t="shared" ref="A5:A33" si="0">A4+1</f>
        <v>1981</v>
      </c>
      <c r="B5" s="811">
        <f>'7'!F25</f>
        <v>0.59571210803200358</v>
      </c>
      <c r="C5" s="811">
        <f>'7'!K25</f>
        <v>0.72523589824232271</v>
      </c>
      <c r="D5" s="811">
        <f>'7'!P25</f>
        <v>0.53553586954121779</v>
      </c>
      <c r="E5" s="811">
        <f>'7'!U25</f>
        <v>0.42249174749571766</v>
      </c>
      <c r="F5" s="811">
        <f>'7'!Z25</f>
        <v>0.76921376051994328</v>
      </c>
      <c r="G5" s="811">
        <f>'7'!AE25</f>
        <v>0.78991198966225284</v>
      </c>
      <c r="H5" s="811">
        <f>'7'!AJ25</f>
        <v>0.58992522120522495</v>
      </c>
      <c r="I5" s="811">
        <f>'7'!AO25</f>
        <v>0.6818297221170172</v>
      </c>
      <c r="J5" s="811">
        <f>'7'!AT25</f>
        <v>0.7532265063344612</v>
      </c>
      <c r="K5" s="811">
        <f>'7'!AY25</f>
        <v>0.68414901847274756</v>
      </c>
      <c r="L5" s="811">
        <f>'7'!BD25</f>
        <v>0.52916686992874629</v>
      </c>
      <c r="M5" s="811">
        <f>'7'!BI25</f>
        <v>0.89917241921056146</v>
      </c>
      <c r="N5" s="811">
        <f>'7'!BN25</f>
        <v>0.72909255251516802</v>
      </c>
      <c r="O5" s="811">
        <f>'7'!BS25</f>
        <v>0.21921573388391621</v>
      </c>
    </row>
    <row r="6" spans="1:15">
      <c r="A6" s="794">
        <f t="shared" si="0"/>
        <v>1982</v>
      </c>
      <c r="B6" s="811">
        <f>'7'!F26</f>
        <v>0.59916632043433204</v>
      </c>
      <c r="C6" s="811">
        <f>'7'!K26</f>
        <v>0.72523589824232271</v>
      </c>
      <c r="D6" s="811">
        <f>'7'!P26</f>
        <v>0.57290457629518399</v>
      </c>
      <c r="E6" s="811">
        <f>'7'!U26</f>
        <v>0.42249174749571766</v>
      </c>
      <c r="F6" s="811">
        <f>'7'!Z26</f>
        <v>0.76921376051994328</v>
      </c>
      <c r="G6" s="811">
        <f>'7'!AE26</f>
        <v>0.76558407307389154</v>
      </c>
      <c r="H6" s="811">
        <f>'7'!AJ26</f>
        <v>0.62095992258857224</v>
      </c>
      <c r="I6" s="811">
        <f>'7'!AO26</f>
        <v>0.6818297221170172</v>
      </c>
      <c r="J6" s="811">
        <f>'7'!AT26</f>
        <v>0.7532265063344612</v>
      </c>
      <c r="K6" s="811">
        <f>'7'!AY26</f>
        <v>0.67867263478188111</v>
      </c>
      <c r="L6" s="811">
        <f>'7'!BD26</f>
        <v>0.55883226627432525</v>
      </c>
      <c r="M6" s="811">
        <f>'7'!BI26</f>
        <v>0.88885947288343137</v>
      </c>
      <c r="N6" s="811">
        <f>'7'!BN26</f>
        <v>0.74860909931896735</v>
      </c>
      <c r="O6" s="811">
        <f>'7'!BS26</f>
        <v>0.23879952768498755</v>
      </c>
    </row>
    <row r="7" spans="1:15">
      <c r="A7" s="794">
        <f t="shared" si="0"/>
        <v>1983</v>
      </c>
      <c r="B7" s="811">
        <f>'7'!F27</f>
        <v>0.60258355837122535</v>
      </c>
      <c r="C7" s="811">
        <f>'7'!K27</f>
        <v>0.72523589824232271</v>
      </c>
      <c r="D7" s="811">
        <f>'7'!P27</f>
        <v>0.60937992569030919</v>
      </c>
      <c r="E7" s="811">
        <f>'7'!U27</f>
        <v>0.42249174749571766</v>
      </c>
      <c r="F7" s="811">
        <f>'7'!Z27</f>
        <v>0.76921376051994328</v>
      </c>
      <c r="G7" s="811">
        <f>'7'!AE27</f>
        <v>0.73665026907891418</v>
      </c>
      <c r="H7" s="811">
        <f>'7'!AJ27</f>
        <v>0.6490625167584817</v>
      </c>
      <c r="I7" s="811">
        <f>'7'!AO27</f>
        <v>0.6818297221170172</v>
      </c>
      <c r="J7" s="811">
        <f>'7'!AT27</f>
        <v>0.7532265063344612</v>
      </c>
      <c r="K7" s="811">
        <f>'7'!AY27</f>
        <v>0.67306822817510248</v>
      </c>
      <c r="L7" s="811">
        <f>'7'!BD27</f>
        <v>0.58623677323015166</v>
      </c>
      <c r="M7" s="811">
        <f>'7'!BI27</f>
        <v>0.87301793782523429</v>
      </c>
      <c r="N7" s="811">
        <f>'7'!BN27</f>
        <v>0.76611370514630728</v>
      </c>
      <c r="O7" s="811">
        <f>'7'!BS27</f>
        <v>0.25783479730698633</v>
      </c>
    </row>
    <row r="8" spans="1:15">
      <c r="A8" s="794">
        <f t="shared" si="0"/>
        <v>1984</v>
      </c>
      <c r="B8" s="811">
        <f>'7'!F28</f>
        <v>0.60596421762352604</v>
      </c>
      <c r="C8" s="811">
        <f>'7'!K28</f>
        <v>0.72523589824232271</v>
      </c>
      <c r="D8" s="811">
        <f>'7'!P28</f>
        <v>0.64496191772659328</v>
      </c>
      <c r="E8" s="811">
        <f>'7'!U28</f>
        <v>0.42249174749571766</v>
      </c>
      <c r="F8" s="811">
        <f>'7'!Z28</f>
        <v>0.76921376051994328</v>
      </c>
      <c r="G8" s="811">
        <f>'7'!AE28</f>
        <v>0.70223856717344701</v>
      </c>
      <c r="H8" s="811">
        <f>'7'!AJ28</f>
        <v>0.24131526153857105</v>
      </c>
      <c r="I8" s="811">
        <f>'7'!AO28</f>
        <v>0.6818297221170172</v>
      </c>
      <c r="J8" s="811">
        <f>'7'!AT28</f>
        <v>0.86546535801297175</v>
      </c>
      <c r="K8" s="811">
        <f>'7'!AY28</f>
        <v>0.66733280582577204</v>
      </c>
      <c r="L8" s="811">
        <f>'7'!BD28</f>
        <v>0.61155270000029438</v>
      </c>
      <c r="M8" s="811">
        <f>'7'!BI28</f>
        <v>0.84868403507428991</v>
      </c>
      <c r="N8" s="811">
        <f>'7'!BN28</f>
        <v>0.78181377894783088</v>
      </c>
      <c r="O8" s="811">
        <f>'7'!BS28</f>
        <v>0.27633690641121789</v>
      </c>
    </row>
    <row r="9" spans="1:15">
      <c r="A9" s="794">
        <f t="shared" si="0"/>
        <v>1985</v>
      </c>
      <c r="B9" s="811">
        <f>'7'!F29</f>
        <v>0.6093086897355724</v>
      </c>
      <c r="C9" s="811">
        <f>'7'!K29</f>
        <v>0.72523589824232271</v>
      </c>
      <c r="D9" s="811">
        <f>'7'!P29</f>
        <v>0.67965055240403627</v>
      </c>
      <c r="E9" s="811">
        <f>'7'!U29</f>
        <v>0.42249174749571766</v>
      </c>
      <c r="F9" s="811">
        <f>'7'!Z29</f>
        <v>0.76921376051994328</v>
      </c>
      <c r="G9" s="811">
        <f>'7'!AE29</f>
        <v>0.66131186330014013</v>
      </c>
      <c r="H9" s="811">
        <f>'7'!AJ29</f>
        <v>0.30631583107593985</v>
      </c>
      <c r="I9" s="811">
        <f>'7'!AO29</f>
        <v>0.6818297221170172</v>
      </c>
      <c r="J9" s="811">
        <f>'7'!AT29</f>
        <v>0.90144019001619136</v>
      </c>
      <c r="K9" s="811">
        <f>'7'!AY29</f>
        <v>0.66146330494312533</v>
      </c>
      <c r="L9" s="811">
        <f>'7'!BD29</f>
        <v>0.63493922358432742</v>
      </c>
      <c r="M9" s="811">
        <f>'7'!BI29</f>
        <v>0.81130515601256592</v>
      </c>
      <c r="N9" s="811">
        <f>'7'!BN29</f>
        <v>0.79589534809623763</v>
      </c>
      <c r="O9" s="811">
        <f>'7'!BS29</f>
        <v>0.29432078833686515</v>
      </c>
    </row>
    <row r="10" spans="1:15">
      <c r="A10" s="794">
        <f t="shared" si="0"/>
        <v>1986</v>
      </c>
      <c r="B10" s="811">
        <f>'7'!F30</f>
        <v>0.59370467599628363</v>
      </c>
      <c r="C10" s="811">
        <f>'7'!K30</f>
        <v>0.72105818209137351</v>
      </c>
      <c r="D10" s="811">
        <f>'7'!P30</f>
        <v>0.71344582972263837</v>
      </c>
      <c r="E10" s="811">
        <f>'7'!U30</f>
        <v>0.42249174749571766</v>
      </c>
      <c r="F10" s="811">
        <f>'7'!Z30</f>
        <v>0.76921376051994328</v>
      </c>
      <c r="G10" s="811">
        <f>'7'!AE30</f>
        <v>0.61263670347995025</v>
      </c>
      <c r="H10" s="811">
        <f>'7'!AJ30</f>
        <v>0.36507639668740743</v>
      </c>
      <c r="I10" s="811">
        <f>'7'!AO30</f>
        <v>0.6818297221170172</v>
      </c>
      <c r="J10" s="811">
        <f>'7'!AT30</f>
        <v>0.91297085447244275</v>
      </c>
      <c r="K10" s="811">
        <f>'7'!AY30</f>
        <v>0.65545659113670218</v>
      </c>
      <c r="L10" s="811">
        <f>'7'!BD30</f>
        <v>0.6565433896222691</v>
      </c>
      <c r="M10" s="811">
        <f>'7'!BI30</f>
        <v>0.75388811879453155</v>
      </c>
      <c r="N10" s="811">
        <f>'7'!BN30</f>
        <v>0.80852526259142421</v>
      </c>
      <c r="O10" s="811">
        <f>'7'!BS30</f>
        <v>0.31180095815391873</v>
      </c>
    </row>
    <row r="11" spans="1:15">
      <c r="A11" s="794">
        <f t="shared" si="0"/>
        <v>1987</v>
      </c>
      <c r="B11" s="811">
        <f>'7'!F31</f>
        <v>0.57731294247167275</v>
      </c>
      <c r="C11" s="811">
        <f>'7'!K31</f>
        <v>0.71679011579006302</v>
      </c>
      <c r="D11" s="811">
        <f>'7'!P31</f>
        <v>0.74634774968239948</v>
      </c>
      <c r="E11" s="811">
        <f>'7'!U31</f>
        <v>0.42249174749571766</v>
      </c>
      <c r="F11" s="811">
        <f>'7'!Z31</f>
        <v>0.76921376051994328</v>
      </c>
      <c r="G11" s="811">
        <f>'7'!AE31</f>
        <v>0.55474610982610095</v>
      </c>
      <c r="H11" s="811">
        <f>'7'!AJ31</f>
        <v>0.41819599387792999</v>
      </c>
      <c r="I11" s="811">
        <f>'7'!AO31</f>
        <v>0.68709940649868617</v>
      </c>
      <c r="J11" s="811">
        <f>'7'!AT31</f>
        <v>0.91666666666666674</v>
      </c>
      <c r="K11" s="811">
        <f>'7'!AY31</f>
        <v>0.68774093764523181</v>
      </c>
      <c r="L11" s="811">
        <f>'7'!BD31</f>
        <v>0.67650103696210762</v>
      </c>
      <c r="M11" s="811">
        <f>'7'!BI31</f>
        <v>0.66569082006191727</v>
      </c>
      <c r="N11" s="811">
        <f>'7'!BN31</f>
        <v>0.77899750232476217</v>
      </c>
      <c r="O11" s="811">
        <f>'7'!BS31</f>
        <v>0.32070518381003471</v>
      </c>
    </row>
    <row r="12" spans="1:15">
      <c r="A12" s="794">
        <f t="shared" si="0"/>
        <v>1988</v>
      </c>
      <c r="B12" s="811">
        <f>'7'!F32</f>
        <v>0.56009372359433196</v>
      </c>
      <c r="C12" s="811">
        <f>'7'!K32</f>
        <v>0.71242974536416837</v>
      </c>
      <c r="D12" s="811">
        <f>'7'!P32</f>
        <v>0.78124594142831327</v>
      </c>
      <c r="E12" s="811">
        <f>'7'!U32</f>
        <v>0.47939760194676201</v>
      </c>
      <c r="F12" s="811">
        <f>'7'!Z32</f>
        <v>0.76328474752085551</v>
      </c>
      <c r="G12" s="811">
        <f>'7'!AE32</f>
        <v>0.48589536858611015</v>
      </c>
      <c r="H12" s="811">
        <f>'7'!AJ32</f>
        <v>0.46621615121168947</v>
      </c>
      <c r="I12" s="811">
        <f>'7'!AO32</f>
        <v>0.67410763429003018</v>
      </c>
      <c r="J12" s="811">
        <f>'7'!AT32</f>
        <v>0.91334878802868713</v>
      </c>
      <c r="K12" s="811">
        <f>'7'!AY32</f>
        <v>0.7160615443487981</v>
      </c>
      <c r="L12" s="811">
        <f>'7'!BD32</f>
        <v>0.69493765176324607</v>
      </c>
      <c r="M12" s="811">
        <f>'7'!BI32</f>
        <v>0.71340632007289873</v>
      </c>
      <c r="N12" s="811">
        <f>'7'!BN32</f>
        <v>0.74153517011623626</v>
      </c>
      <c r="O12" s="811">
        <f>'7'!BS32</f>
        <v>0.32947870711161314</v>
      </c>
    </row>
    <row r="13" spans="1:15">
      <c r="A13" s="794">
        <f t="shared" si="0"/>
        <v>1989</v>
      </c>
      <c r="B13" s="811">
        <f>'7'!F33</f>
        <v>0.54200524635666814</v>
      </c>
      <c r="C13" s="811">
        <f>'7'!K33</f>
        <v>0.71225432936830835</v>
      </c>
      <c r="D13" s="811">
        <f>'7'!P33</f>
        <v>0.80906597662234225</v>
      </c>
      <c r="E13" s="811">
        <f>'7'!U33</f>
        <v>0.52977359783636901</v>
      </c>
      <c r="F13" s="811">
        <f>'7'!Z33</f>
        <v>0.75712011740979279</v>
      </c>
      <c r="G13" s="811">
        <f>'7'!AE33</f>
        <v>0.40400944774651609</v>
      </c>
      <c r="H13" s="811">
        <f>'7'!AJ33</f>
        <v>0.50962641093350902</v>
      </c>
      <c r="I13" s="811">
        <f>'7'!AO33</f>
        <v>0.66038616735557387</v>
      </c>
      <c r="J13" s="811">
        <f>'7'!AT33</f>
        <v>0.90371651046372603</v>
      </c>
      <c r="K13" s="811">
        <f>'7'!AY33</f>
        <v>0.74090506298239289</v>
      </c>
      <c r="L13" s="811">
        <f>'7'!BD33</f>
        <v>0.71196915650614445</v>
      </c>
      <c r="M13" s="811">
        <f>'7'!BI33</f>
        <v>0.75211273484972674</v>
      </c>
      <c r="N13" s="811">
        <f>'7'!BN33</f>
        <v>0.69400612213468416</v>
      </c>
      <c r="O13" s="811">
        <f>'7'!BS33</f>
        <v>0.33812344659779919</v>
      </c>
    </row>
    <row r="14" spans="1:15">
      <c r="A14" s="794">
        <f t="shared" si="0"/>
        <v>1990</v>
      </c>
      <c r="B14" s="811">
        <f>'7'!F34</f>
        <v>0.4769723705984707</v>
      </c>
      <c r="C14" s="811">
        <f>'7'!K34</f>
        <v>0.71207876398547654</v>
      </c>
      <c r="D14" s="811">
        <f>'7'!P34</f>
        <v>0.83124346833400475</v>
      </c>
      <c r="E14" s="811">
        <f>'7'!U34</f>
        <v>0.57436902630942521</v>
      </c>
      <c r="F14" s="811">
        <f>'7'!Z34</f>
        <v>0.75071050683682417</v>
      </c>
      <c r="G14" s="811">
        <f>'7'!AE34</f>
        <v>0.50638087283155098</v>
      </c>
      <c r="H14" s="811">
        <f>'7'!AJ34</f>
        <v>0.54358449664650921</v>
      </c>
      <c r="I14" s="811">
        <f>'7'!AO34</f>
        <v>0.65722899286562086</v>
      </c>
      <c r="J14" s="811">
        <f>'7'!AT34</f>
        <v>0.87575262714792446</v>
      </c>
      <c r="K14" s="811">
        <f>'7'!AY34</f>
        <v>0.76269839617465285</v>
      </c>
      <c r="L14" s="811">
        <f>'7'!BD34</f>
        <v>0.7277026388691572</v>
      </c>
      <c r="M14" s="811">
        <f>'7'!BI34</f>
        <v>0.78351105498744</v>
      </c>
      <c r="N14" s="811">
        <f>'7'!BN34</f>
        <v>0.6337052740866127</v>
      </c>
      <c r="O14" s="811">
        <f>'7'!BS34</f>
        <v>0.34664129264610033</v>
      </c>
    </row>
    <row r="15" spans="1:15">
      <c r="A15" s="794">
        <f t="shared" si="0"/>
        <v>1991</v>
      </c>
      <c r="B15" s="811">
        <f>'7'!F35</f>
        <v>0.40070351946230032</v>
      </c>
      <c r="C15" s="811">
        <f>'7'!K35</f>
        <v>0.7119030490884527</v>
      </c>
      <c r="D15" s="811">
        <f>'7'!P35</f>
        <v>0.84892285425823322</v>
      </c>
      <c r="E15" s="811">
        <f>'7'!U35</f>
        <v>0.61384719851377434</v>
      </c>
      <c r="F15" s="811">
        <f>'7'!Z35</f>
        <v>0.74404618035543701</v>
      </c>
      <c r="G15" s="811">
        <f>'7'!AE35</f>
        <v>0.58837924829714316</v>
      </c>
      <c r="H15" s="811">
        <f>'7'!AJ35</f>
        <v>0.57472164844875184</v>
      </c>
      <c r="I15" s="811">
        <f>'7'!AO35</f>
        <v>0.65403318725646797</v>
      </c>
      <c r="J15" s="811">
        <f>'7'!AT35</f>
        <v>0.79456946305967813</v>
      </c>
      <c r="K15" s="811">
        <f>'7'!AY35</f>
        <v>0.78181603319836346</v>
      </c>
      <c r="L15" s="811">
        <f>'7'!BD35</f>
        <v>0.73092925373452022</v>
      </c>
      <c r="M15" s="811">
        <f>'7'!BI35</f>
        <v>0.80898110983893001</v>
      </c>
      <c r="N15" s="811">
        <f>'7'!BN35</f>
        <v>0.5572006431348645</v>
      </c>
      <c r="O15" s="811">
        <f>'7'!BS35</f>
        <v>0.3550341078857609</v>
      </c>
    </row>
    <row r="16" spans="1:15">
      <c r="A16" s="794">
        <f t="shared" si="0"/>
        <v>1992</v>
      </c>
      <c r="B16" s="811">
        <f>'7'!F36</f>
        <v>0.31125741107767946</v>
      </c>
      <c r="C16" s="811">
        <f>'7'!K36</f>
        <v>0.71172718454990835</v>
      </c>
      <c r="D16" s="811">
        <f>'7'!P36</f>
        <v>0.85082155005596205</v>
      </c>
      <c r="E16" s="811">
        <f>'7'!U36</f>
        <v>0.64879531167155824</v>
      </c>
      <c r="F16" s="811">
        <f>'7'!Z36</f>
        <v>0.79227632939406356</v>
      </c>
      <c r="G16" s="811">
        <f>'7'!AE36</f>
        <v>0.65405903709964541</v>
      </c>
      <c r="H16" s="811">
        <f>'7'!AJ36</f>
        <v>0.60327220428838024</v>
      </c>
      <c r="I16" s="811">
        <f>'7'!AO36</f>
        <v>0.66421784456603072</v>
      </c>
      <c r="J16" s="811">
        <f>'7'!AT36</f>
        <v>0.77968170866808384</v>
      </c>
      <c r="K16" s="811">
        <f>'7'!AY36</f>
        <v>0.77822232176846728</v>
      </c>
      <c r="L16" s="811">
        <f>'7'!BD36</f>
        <v>0.73410127688640325</v>
      </c>
      <c r="M16" s="811">
        <f>'7'!BI36</f>
        <v>0.82964220544189848</v>
      </c>
      <c r="N16" s="811">
        <f>'7'!BN36</f>
        <v>0.57027671000190083</v>
      </c>
      <c r="O16" s="811">
        <f>'7'!BS36</f>
        <v>0.36395880327487345</v>
      </c>
    </row>
    <row r="17" spans="1:15">
      <c r="A17" s="794">
        <f t="shared" si="0"/>
        <v>1993</v>
      </c>
      <c r="B17" s="811">
        <f>'7'!F37</f>
        <v>0.20635736097899537</v>
      </c>
      <c r="C17" s="811">
        <f>'7'!K37</f>
        <v>0.66653319507988029</v>
      </c>
      <c r="D17" s="811">
        <f>'7'!P37</f>
        <v>0.85266836512215716</v>
      </c>
      <c r="E17" s="811">
        <f>'7'!U37</f>
        <v>0.71519997555152692</v>
      </c>
      <c r="F17" s="811">
        <f>'7'!Z37</f>
        <v>0.82716571299429864</v>
      </c>
      <c r="G17" s="811">
        <f>'7'!AE37</f>
        <v>0.70666781907425202</v>
      </c>
      <c r="H17" s="811">
        <f>'7'!AJ37</f>
        <v>0.62945103541361613</v>
      </c>
      <c r="I17" s="811">
        <f>'7'!AO37</f>
        <v>0.67401015570127198</v>
      </c>
      <c r="J17" s="811">
        <f>'7'!AT37</f>
        <v>0.76300419161130906</v>
      </c>
      <c r="K17" s="811">
        <f>'7'!AY37</f>
        <v>0.77453406180980644</v>
      </c>
      <c r="L17" s="811">
        <f>'7'!BD37</f>
        <v>0.73721963197243856</v>
      </c>
      <c r="M17" s="811">
        <f>'7'!BI37</f>
        <v>0.8361537607202002</v>
      </c>
      <c r="N17" s="811">
        <f>'7'!BN37</f>
        <v>0.58287941286208256</v>
      </c>
      <c r="O17" s="811">
        <f>'7'!BS37</f>
        <v>0.37274211848770367</v>
      </c>
    </row>
    <row r="18" spans="1:15">
      <c r="A18" s="794">
        <f t="shared" si="0"/>
        <v>1994</v>
      </c>
      <c r="B18" s="811">
        <f>'7'!F38</f>
        <v>8.333333333333337E-2</v>
      </c>
      <c r="C18" s="811">
        <f>'7'!K38</f>
        <v>0.61145693097131459</v>
      </c>
      <c r="D18" s="811">
        <f>'7'!P38</f>
        <v>0.85446471706690008</v>
      </c>
      <c r="E18" s="811">
        <f>'7'!U38</f>
        <v>0.7652495259489287</v>
      </c>
      <c r="F18" s="811">
        <f>'7'!Z38</f>
        <v>0.85240447157722321</v>
      </c>
      <c r="G18" s="811">
        <f>'7'!AE38</f>
        <v>0.74880686963018572</v>
      </c>
      <c r="H18" s="811">
        <f>'7'!AJ38</f>
        <v>0.65345516349200428</v>
      </c>
      <c r="I18" s="811">
        <f>'7'!AO38</f>
        <v>0.66737424440966608</v>
      </c>
      <c r="J18" s="811">
        <f>'7'!AT38</f>
        <v>0.74432175181125049</v>
      </c>
      <c r="K18" s="811">
        <f>'7'!AY38</f>
        <v>0.7707487658037071</v>
      </c>
      <c r="L18" s="811">
        <f>'7'!BD38</f>
        <v>0.74028522701288779</v>
      </c>
      <c r="M18" s="811">
        <f>'7'!BI38</f>
        <v>0.84218766150709323</v>
      </c>
      <c r="N18" s="811">
        <f>'7'!BN38</f>
        <v>0.59502588786844868</v>
      </c>
      <c r="O18" s="811">
        <f>'7'!BS38</f>
        <v>0.38138629319220357</v>
      </c>
    </row>
    <row r="19" spans="1:15">
      <c r="A19" s="794">
        <f t="shared" si="0"/>
        <v>1995</v>
      </c>
      <c r="B19" s="811">
        <f>'7'!F39</f>
        <v>0.18088675211219693</v>
      </c>
      <c r="C19" s="811">
        <f>'7'!K39</f>
        <v>0.54433749974322632</v>
      </c>
      <c r="D19" s="811">
        <f>'7'!P39</f>
        <v>0.84893528119550388</v>
      </c>
      <c r="E19" s="811">
        <f>'7'!U39</f>
        <v>0.80297213982300775</v>
      </c>
      <c r="F19" s="811">
        <f>'7'!Z39</f>
        <v>0.87066202929466163</v>
      </c>
      <c r="G19" s="811">
        <f>'7'!AE39</f>
        <v>0.74686864126141517</v>
      </c>
      <c r="H19" s="811">
        <f>'7'!AJ39</f>
        <v>0.66067509489682663</v>
      </c>
      <c r="I19" s="811">
        <f>'7'!AO39</f>
        <v>0.66055815578358645</v>
      </c>
      <c r="J19" s="811">
        <f>'7'!AT39</f>
        <v>0.80100487359045736</v>
      </c>
      <c r="K19" s="811">
        <f>'7'!AY39</f>
        <v>0.76686388078627588</v>
      </c>
      <c r="L19" s="811">
        <f>'7'!BD39</f>
        <v>0.74329895466504381</v>
      </c>
      <c r="M19" s="811">
        <f>'7'!BI39</f>
        <v>0.84777894610040505</v>
      </c>
      <c r="N19" s="811">
        <f>'7'!BN39</f>
        <v>0.72283523247081249</v>
      </c>
      <c r="O19" s="811">
        <f>'7'!BS39</f>
        <v>0.38433814243299147</v>
      </c>
    </row>
    <row r="20" spans="1:15">
      <c r="A20" s="794">
        <f t="shared" si="0"/>
        <v>1996</v>
      </c>
      <c r="B20" s="811">
        <f>'7'!F40</f>
        <v>0.26704400871274708</v>
      </c>
      <c r="C20" s="811">
        <f>'7'!K40</f>
        <v>0.6434740824891616</v>
      </c>
      <c r="D20" s="811">
        <f>'7'!P40</f>
        <v>0.8429277077155517</v>
      </c>
      <c r="E20" s="811">
        <f>'7'!U40</f>
        <v>0.79861217787665451</v>
      </c>
      <c r="F20" s="811">
        <f>'7'!Z40</f>
        <v>0.86365734365120173</v>
      </c>
      <c r="G20" s="811">
        <f>'7'!AE40</f>
        <v>0.74490826277995614</v>
      </c>
      <c r="H20" s="811">
        <f>'7'!AJ40</f>
        <v>0.66769828559130395</v>
      </c>
      <c r="I20" s="811">
        <f>'7'!AO40</f>
        <v>0.62520470306386888</v>
      </c>
      <c r="J20" s="811">
        <f>'7'!AT40</f>
        <v>0.8392319784059129</v>
      </c>
      <c r="K20" s="811">
        <f>'7'!AY40</f>
        <v>0.7676114160463654</v>
      </c>
      <c r="L20" s="811">
        <f>'7'!BD40</f>
        <v>0.71353343742376329</v>
      </c>
      <c r="M20" s="811">
        <f>'7'!BI40</f>
        <v>0.83975933771595368</v>
      </c>
      <c r="N20" s="811">
        <f>'7'!BN40</f>
        <v>0.69093222657526099</v>
      </c>
      <c r="O20" s="811">
        <f>'7'!BS40</f>
        <v>0.38727376629439031</v>
      </c>
    </row>
    <row r="21" spans="1:15">
      <c r="A21" s="794">
        <f t="shared" si="0"/>
        <v>1997</v>
      </c>
      <c r="B21" s="811">
        <f>'7'!F41</f>
        <v>0.34313639950593749</v>
      </c>
      <c r="C21" s="811">
        <f>'7'!K41</f>
        <v>0.71633751997351458</v>
      </c>
      <c r="D21" s="811">
        <f>'7'!P41</f>
        <v>0.83640065143776332</v>
      </c>
      <c r="E21" s="811">
        <f>'7'!U41</f>
        <v>0.79408754497661438</v>
      </c>
      <c r="F21" s="811">
        <f>'7'!Z41</f>
        <v>0.85562506280313644</v>
      </c>
      <c r="G21" s="811">
        <f>'7'!AE41</f>
        <v>0.74292548105387701</v>
      </c>
      <c r="H21" s="811">
        <f>'7'!AJ41</f>
        <v>0.67453009669383712</v>
      </c>
      <c r="I21" s="811">
        <f>'7'!AO41</f>
        <v>0.58500402322119871</v>
      </c>
      <c r="J21" s="811">
        <f>'7'!AT41</f>
        <v>0.8650123429430665</v>
      </c>
      <c r="K21" s="811">
        <f>'7'!AY41</f>
        <v>0.76835526392177278</v>
      </c>
      <c r="L21" s="811">
        <f>'7'!BD41</f>
        <v>0.67870835445692435</v>
      </c>
      <c r="M21" s="811">
        <f>'7'!BI41</f>
        <v>0.83082916543835639</v>
      </c>
      <c r="N21" s="811">
        <f>'7'!BN41</f>
        <v>0.65382506464478496</v>
      </c>
      <c r="O21" s="811">
        <f>'7'!BS41</f>
        <v>0.39019325396216614</v>
      </c>
    </row>
    <row r="22" spans="1:15">
      <c r="A22" s="794">
        <f t="shared" si="0"/>
        <v>1998</v>
      </c>
      <c r="B22" s="811">
        <f>'7'!F42</f>
        <v>0.41033969920555491</v>
      </c>
      <c r="C22" s="811">
        <f>'7'!K42</f>
        <v>0.69905318873355338</v>
      </c>
      <c r="D22" s="811">
        <f>'7'!P42</f>
        <v>0.73205652728702397</v>
      </c>
      <c r="E22" s="811">
        <f>'7'!U42</f>
        <v>0.78939202168259848</v>
      </c>
      <c r="F22" s="811">
        <f>'7'!Z42</f>
        <v>0.84641443738664368</v>
      </c>
      <c r="G22" s="811">
        <f>'7'!AE42</f>
        <v>0.74092004005844836</v>
      </c>
      <c r="H22" s="811">
        <f>'7'!AJ42</f>
        <v>0.68117574323414787</v>
      </c>
      <c r="I22" s="811">
        <f>'7'!AO42</f>
        <v>0.53929152456865492</v>
      </c>
      <c r="J22" s="811">
        <f>'7'!AT42</f>
        <v>0.88239862419238102</v>
      </c>
      <c r="K22" s="811">
        <f>'7'!AY42</f>
        <v>0.76909544260134666</v>
      </c>
      <c r="L22" s="811">
        <f>'7'!BD42</f>
        <v>0.63796367685511035</v>
      </c>
      <c r="M22" s="811">
        <f>'7'!BI42</f>
        <v>0.82088504184970501</v>
      </c>
      <c r="N22" s="811">
        <f>'7'!BN42</f>
        <v>0.61066482228258945</v>
      </c>
      <c r="O22" s="811">
        <f>'7'!BS42</f>
        <v>0.34726970169606802</v>
      </c>
    </row>
    <row r="23" spans="1:15">
      <c r="A23" s="794">
        <f t="shared" si="0"/>
        <v>1999</v>
      </c>
      <c r="B23" s="811">
        <f>'7'!F43</f>
        <v>0.46969232886324686</v>
      </c>
      <c r="C23" s="811">
        <f>'7'!K43</f>
        <v>0.68029043719768167</v>
      </c>
      <c r="D23" s="811">
        <f>'7'!P43</f>
        <v>0.78870146186900503</v>
      </c>
      <c r="E23" s="811">
        <f>'7'!U43</f>
        <v>0.78451915365291747</v>
      </c>
      <c r="F23" s="811">
        <f>'7'!Z43</f>
        <v>0.83585260293791663</v>
      </c>
      <c r="G23" s="811">
        <f>'7'!AE43</f>
        <v>0.73889168084308532</v>
      </c>
      <c r="H23" s="811">
        <f>'7'!AJ43</f>
        <v>0.68764029813414629</v>
      </c>
      <c r="I23" s="811">
        <f>'7'!AO43</f>
        <v>0.57926739502374169</v>
      </c>
      <c r="J23" s="811">
        <f>'7'!AT43</f>
        <v>0.89412393456355987</v>
      </c>
      <c r="K23" s="811">
        <f>'7'!AY43</f>
        <v>0.76983197018421534</v>
      </c>
      <c r="L23" s="811">
        <f>'7'!BD43</f>
        <v>0.59029318732730141</v>
      </c>
      <c r="M23" s="811">
        <f>'7'!BI43</f>
        <v>0.80981184069831846</v>
      </c>
      <c r="N23" s="811">
        <f>'7'!BN43</f>
        <v>0.56046409487978732</v>
      </c>
      <c r="O23" s="811">
        <f>'7'!BS43</f>
        <v>0.30085812820884644</v>
      </c>
    </row>
    <row r="24" spans="1:15">
      <c r="A24" s="794">
        <f t="shared" si="0"/>
        <v>2000</v>
      </c>
      <c r="B24" s="811">
        <f>'7'!F44</f>
        <v>0.52211140148362278</v>
      </c>
      <c r="C24" s="811">
        <f>'7'!K44</f>
        <v>0.65992280825621863</v>
      </c>
      <c r="D24" s="811">
        <f>'7'!P44</f>
        <v>0.80353035650820814</v>
      </c>
      <c r="E24" s="811">
        <f>'7'!U44</f>
        <v>0.77946224277251674</v>
      </c>
      <c r="F24" s="811">
        <f>'7'!Z44</f>
        <v>0.82374133558330609</v>
      </c>
      <c r="G24" s="811">
        <f>'7'!AE44</f>
        <v>0.73684014149791099</v>
      </c>
      <c r="H24" s="811">
        <f>'7'!AJ44</f>
        <v>0.69392869608032126</v>
      </c>
      <c r="I24" s="811">
        <f>'7'!AO44</f>
        <v>0.61502803942771234</v>
      </c>
      <c r="J24" s="811">
        <f>'7'!AT44</f>
        <v>0.88873638037943858</v>
      </c>
      <c r="K24" s="811">
        <f>'7'!AY44</f>
        <v>0.770564864680229</v>
      </c>
      <c r="L24" s="811">
        <f>'7'!BD44</f>
        <v>0.5345196309862944</v>
      </c>
      <c r="M24" s="811">
        <f>'7'!BI44</f>
        <v>0.79748136404585557</v>
      </c>
      <c r="N24" s="811">
        <f>'7'!BN44</f>
        <v>0.57577743200234532</v>
      </c>
      <c r="O24" s="811">
        <f>'7'!BS44</f>
        <v>0.25067509255964981</v>
      </c>
    </row>
    <row r="25" spans="1:15">
      <c r="A25" s="794">
        <f t="shared" si="0"/>
        <v>2001</v>
      </c>
      <c r="B25" s="811">
        <f>'7'!F45</f>
        <v>0.56840689319523818</v>
      </c>
      <c r="C25" s="811">
        <f>'7'!K45</f>
        <v>0.65992280825621863</v>
      </c>
      <c r="D25" s="811">
        <f>'7'!P45</f>
        <v>0.80995472758171916</v>
      </c>
      <c r="E25" s="811">
        <f>'7'!U45</f>
        <v>0.78705489314944077</v>
      </c>
      <c r="F25" s="811">
        <f>'7'!Z45</f>
        <v>0.81920649072214902</v>
      </c>
      <c r="G25" s="811">
        <f>'7'!AE45</f>
        <v>0.73425442903645821</v>
      </c>
      <c r="H25" s="811">
        <f>'7'!AJ45</f>
        <v>0.71673830024826612</v>
      </c>
      <c r="I25" s="811">
        <f>'7'!AO45</f>
        <v>0.64002161825757919</v>
      </c>
      <c r="J25" s="811">
        <f>'7'!AT45</f>
        <v>0.88215366763084591</v>
      </c>
      <c r="K25" s="811">
        <f>'7'!AY45</f>
        <v>0.79108239034882988</v>
      </c>
      <c r="L25" s="811">
        <f>'7'!BD45</f>
        <v>0.52129736080564493</v>
      </c>
      <c r="M25" s="811">
        <f>'7'!BI45</f>
        <v>0.80620151815728269</v>
      </c>
      <c r="N25" s="811">
        <f>'7'!BN45</f>
        <v>0.59043564702960916</v>
      </c>
      <c r="O25" s="811">
        <f>'7'!BS45</f>
        <v>0.2545394727518287</v>
      </c>
    </row>
    <row r="26" spans="1:15">
      <c r="A26" s="794">
        <f t="shared" si="0"/>
        <v>2002</v>
      </c>
      <c r="B26" s="811">
        <f>'7'!F46</f>
        <v>0.52431638958951787</v>
      </c>
      <c r="C26" s="811">
        <f>'7'!K46</f>
        <v>0.65992280825621863</v>
      </c>
      <c r="D26" s="811">
        <f>'7'!P46</f>
        <v>0.81601983107643172</v>
      </c>
      <c r="E26" s="811">
        <f>'7'!U46</f>
        <v>0.79423265143548527</v>
      </c>
      <c r="F26" s="811">
        <f>'7'!Z46</f>
        <v>0.81445441653181028</v>
      </c>
      <c r="G26" s="811">
        <f>'7'!AE46</f>
        <v>0.73163189379106031</v>
      </c>
      <c r="H26" s="811">
        <f>'7'!AJ46</f>
        <v>0.73723021490827478</v>
      </c>
      <c r="I26" s="811">
        <f>'7'!AO46</f>
        <v>0.66295614614407572</v>
      </c>
      <c r="J26" s="811">
        <f>'7'!AT46</f>
        <v>0.87411066599232945</v>
      </c>
      <c r="K26" s="811">
        <f>'7'!AY46</f>
        <v>0.80875255305880311</v>
      </c>
      <c r="L26" s="811">
        <f>'7'!BD46</f>
        <v>0.50761967828015675</v>
      </c>
      <c r="M26" s="811">
        <f>'7'!BI46</f>
        <v>0.81429286284268299</v>
      </c>
      <c r="N26" s="811">
        <f>'7'!BN46</f>
        <v>0.60446676683490541</v>
      </c>
      <c r="O26" s="811">
        <f>'7'!BS46</f>
        <v>0.25838148862946225</v>
      </c>
    </row>
    <row r="27" spans="1:15">
      <c r="A27" s="794">
        <f t="shared" si="0"/>
        <v>2003</v>
      </c>
      <c r="B27" s="811">
        <f>'7'!F47</f>
        <v>0.47467172866360879</v>
      </c>
      <c r="C27" s="811">
        <f>'7'!K47</f>
        <v>0.65992280825621863</v>
      </c>
      <c r="D27" s="811">
        <f>'7'!P47</f>
        <v>0.82174575817196482</v>
      </c>
      <c r="E27" s="811">
        <f>'7'!U47</f>
        <v>0.80101818895601473</v>
      </c>
      <c r="F27" s="811">
        <f>'7'!Z47</f>
        <v>0.80947470723592907</v>
      </c>
      <c r="G27" s="811">
        <f>'7'!AE47</f>
        <v>0.7289720113733954</v>
      </c>
      <c r="H27" s="811">
        <f>'7'!AJ47</f>
        <v>0.75563994106315513</v>
      </c>
      <c r="I27" s="811">
        <f>'7'!AO47</f>
        <v>0.68400125428792991</v>
      </c>
      <c r="J27" s="811">
        <f>'7'!AT47</f>
        <v>0.86428342943685177</v>
      </c>
      <c r="K27" s="811">
        <f>'7'!AY47</f>
        <v>0.82397050161849517</v>
      </c>
      <c r="L27" s="811">
        <f>'7'!BD47</f>
        <v>0.49347089772189578</v>
      </c>
      <c r="M27" s="811">
        <f>'7'!BI47</f>
        <v>0.82180074148580939</v>
      </c>
      <c r="N27" s="811">
        <f>'7'!BN47</f>
        <v>0.61789761926983033</v>
      </c>
      <c r="O27" s="811">
        <f>'7'!BS47</f>
        <v>0.26220126962147344</v>
      </c>
    </row>
    <row r="28" spans="1:15">
      <c r="A28" s="794">
        <f t="shared" si="0"/>
        <v>2004</v>
      </c>
      <c r="B28" s="811">
        <f>'7'!F48</f>
        <v>0.47467172866360879</v>
      </c>
      <c r="C28" s="811">
        <f>'7'!K48</f>
        <v>0.65992280825621863</v>
      </c>
      <c r="D28" s="811">
        <f>'7'!P48</f>
        <v>0.82715147649679488</v>
      </c>
      <c r="E28" s="811">
        <f>'7'!U48</f>
        <v>0.80743293818656947</v>
      </c>
      <c r="F28" s="811">
        <f>'7'!Z48</f>
        <v>0.80425645859791317</v>
      </c>
      <c r="G28" s="811">
        <f>'7'!AE48</f>
        <v>0.72627424992739853</v>
      </c>
      <c r="H28" s="811">
        <f>'7'!AJ48</f>
        <v>0.77217905040070789</v>
      </c>
      <c r="I28" s="811">
        <f>'7'!AO48</f>
        <v>0.70331259912914124</v>
      </c>
      <c r="J28" s="811">
        <f>'7'!AT48</f>
        <v>0.85227614874019753</v>
      </c>
      <c r="K28" s="811">
        <f>'7'!AY48</f>
        <v>0.83707654722580149</v>
      </c>
      <c r="L28" s="811">
        <f>'7'!BD48</f>
        <v>0.47883479318351541</v>
      </c>
      <c r="M28" s="811">
        <f>'7'!BI48</f>
        <v>0.82876722776362466</v>
      </c>
      <c r="N28" s="811">
        <f>'7'!BN48</f>
        <v>0.63075388445977165</v>
      </c>
      <c r="O28" s="811">
        <f>'7'!BS48</f>
        <v>0.26599894440774097</v>
      </c>
    </row>
    <row r="29" spans="1:15">
      <c r="A29" s="794">
        <f t="shared" si="0"/>
        <v>2005</v>
      </c>
      <c r="B29" s="811">
        <f>'7'!F49</f>
        <v>0.47467172866360879</v>
      </c>
      <c r="C29" s="811">
        <f>'7'!K49</f>
        <v>0.65992280825621863</v>
      </c>
      <c r="D29" s="811">
        <f>'7'!P49</f>
        <v>0.82715147649679488</v>
      </c>
      <c r="E29" s="811">
        <f>'7'!U49</f>
        <v>0.80743293818656947</v>
      </c>
      <c r="F29" s="811">
        <f>'7'!Z49</f>
        <v>0.80425645859791317</v>
      </c>
      <c r="G29" s="811">
        <f>'7'!AE49</f>
        <v>0.72353807002291348</v>
      </c>
      <c r="H29" s="811">
        <f>'7'!AJ49</f>
        <v>0.77217905040070789</v>
      </c>
      <c r="I29" s="811">
        <f>'7'!AO49</f>
        <v>0.70331259912914124</v>
      </c>
      <c r="J29" s="811">
        <f>'7'!AT49</f>
        <v>0.85227614874019753</v>
      </c>
      <c r="K29" s="811">
        <f>'7'!AY49</f>
        <v>0.83707654722580149</v>
      </c>
      <c r="L29" s="811">
        <f>'7'!BD49</f>
        <v>0.47883479318351541</v>
      </c>
      <c r="M29" s="811">
        <f>'7'!BI49</f>
        <v>0.83523136142452492</v>
      </c>
      <c r="N29" s="811">
        <f>'7'!BN49</f>
        <v>0.63075388445977165</v>
      </c>
      <c r="O29" s="811">
        <f>'7'!BS49</f>
        <v>0.26599894440774097</v>
      </c>
    </row>
    <row r="30" spans="1:15">
      <c r="A30" s="794">
        <f t="shared" si="0"/>
        <v>2006</v>
      </c>
      <c r="B30" s="811">
        <f>'7'!F50</f>
        <v>0.47467172866360879</v>
      </c>
      <c r="C30" s="811">
        <f>'7'!K50</f>
        <v>0.65992280825621863</v>
      </c>
      <c r="D30" s="811">
        <f>'7'!P50</f>
        <v>0.82715147649679488</v>
      </c>
      <c r="E30" s="811">
        <f>'7'!U50</f>
        <v>0.80743293818656947</v>
      </c>
      <c r="F30" s="811">
        <f>'7'!Z50</f>
        <v>0.80425645859791317</v>
      </c>
      <c r="G30" s="811">
        <f>'7'!AE50</f>
        <v>0.72353807002291348</v>
      </c>
      <c r="H30" s="811">
        <f>'7'!AJ50</f>
        <v>0.77217905040070789</v>
      </c>
      <c r="I30" s="811">
        <f>'7'!AO50</f>
        <v>0.70331259912914124</v>
      </c>
      <c r="J30" s="811">
        <f>'7'!AT50</f>
        <v>0.85227614874019753</v>
      </c>
      <c r="K30" s="811">
        <f>'7'!AY50</f>
        <v>0.83707654722580149</v>
      </c>
      <c r="L30" s="811">
        <f>'7'!BD50</f>
        <v>0.47883479318351541</v>
      </c>
      <c r="M30" s="811">
        <f>'7'!BI50</f>
        <v>0.83523136142452492</v>
      </c>
      <c r="N30" s="811">
        <f>'7'!BN50</f>
        <v>0.63075388445977165</v>
      </c>
      <c r="O30" s="811">
        <f>'7'!BS50</f>
        <v>0.26599894440774097</v>
      </c>
    </row>
    <row r="31" spans="1:15">
      <c r="A31" s="794">
        <f t="shared" si="0"/>
        <v>2007</v>
      </c>
      <c r="B31" s="811">
        <f>'7'!F51</f>
        <v>0.47467172866360879</v>
      </c>
      <c r="C31" s="811">
        <f>'7'!K51</f>
        <v>0.65992280825621863</v>
      </c>
      <c r="D31" s="811">
        <f>'7'!P51</f>
        <v>0.82715147649679488</v>
      </c>
      <c r="E31" s="811">
        <f>'7'!U51</f>
        <v>0.80743293818656947</v>
      </c>
      <c r="F31" s="811">
        <f>'7'!Z51</f>
        <v>0.80425645859791317</v>
      </c>
      <c r="G31" s="811">
        <f>'7'!AE51</f>
        <v>0.72353807002291348</v>
      </c>
      <c r="H31" s="811">
        <f>'7'!AJ51</f>
        <v>0.77217905040070789</v>
      </c>
      <c r="I31" s="811">
        <f>'7'!AO51</f>
        <v>0.70331259912914124</v>
      </c>
      <c r="J31" s="811">
        <f>'7'!AT51</f>
        <v>0.85227614874019753</v>
      </c>
      <c r="K31" s="811">
        <f>'7'!AY51</f>
        <v>0.83707654722580149</v>
      </c>
      <c r="L31" s="811">
        <f>'7'!BD51</f>
        <v>0.47883479318351541</v>
      </c>
      <c r="M31" s="811">
        <f>'7'!BI51</f>
        <v>0.83523136142452492</v>
      </c>
      <c r="N31" s="811">
        <f>'7'!BN51</f>
        <v>0.63075388445977165</v>
      </c>
      <c r="O31" s="811">
        <f>'7'!BS51</f>
        <v>0.26599894440774097</v>
      </c>
    </row>
    <row r="32" spans="1:15">
      <c r="A32" s="794">
        <f t="shared" si="0"/>
        <v>2008</v>
      </c>
      <c r="B32" s="811">
        <f>'7'!F52</f>
        <v>0.47467172866360879</v>
      </c>
      <c r="C32" s="811">
        <f>'7'!K52</f>
        <v>0.65992280825621863</v>
      </c>
      <c r="D32" s="811">
        <f>'7'!P52</f>
        <v>0.82715147649679488</v>
      </c>
      <c r="E32" s="811">
        <f>'7'!U52</f>
        <v>0.80743293818656947</v>
      </c>
      <c r="F32" s="811">
        <f>'7'!Z52</f>
        <v>0.80425645859791317</v>
      </c>
      <c r="G32" s="811">
        <f>'7'!AE52</f>
        <v>0.72353807002291348</v>
      </c>
      <c r="H32" s="811">
        <f>'7'!AJ52</f>
        <v>0.77217905040070789</v>
      </c>
      <c r="I32" s="811">
        <f>'7'!AO52</f>
        <v>0.70331259912914124</v>
      </c>
      <c r="J32" s="811">
        <f>'7'!AT52</f>
        <v>0.85227614874019753</v>
      </c>
      <c r="K32" s="811">
        <f>'7'!AY52</f>
        <v>0.83707654722580149</v>
      </c>
      <c r="L32" s="811">
        <f>'7'!BD52</f>
        <v>0.47883479318351541</v>
      </c>
      <c r="M32" s="811">
        <f>'7'!BI52</f>
        <v>0.83523136142452492</v>
      </c>
      <c r="N32" s="811">
        <f>'7'!BN52</f>
        <v>0.63075388445977165</v>
      </c>
      <c r="O32" s="811">
        <f>'7'!BS52</f>
        <v>0.26599894440774097</v>
      </c>
    </row>
    <row r="33" spans="1:15">
      <c r="A33" s="794">
        <f t="shared" si="0"/>
        <v>2009</v>
      </c>
      <c r="B33" s="811">
        <f>'7'!F53</f>
        <v>0.47467172866360879</v>
      </c>
      <c r="C33" s="811">
        <f>'7'!K53</f>
        <v>0.65992280825621863</v>
      </c>
      <c r="D33" s="811">
        <f>'7'!P53</f>
        <v>0.82715147649679488</v>
      </c>
      <c r="E33" s="811">
        <f>'7'!U53</f>
        <v>0.80743293818656947</v>
      </c>
      <c r="F33" s="811">
        <f>'7'!Z53</f>
        <v>0.80425645859791317</v>
      </c>
      <c r="G33" s="811">
        <f>'7'!AE53</f>
        <v>0.72353807002291348</v>
      </c>
      <c r="H33" s="811">
        <f>'7'!AJ53</f>
        <v>0.77217905040070789</v>
      </c>
      <c r="I33" s="811">
        <f>'7'!AO53</f>
        <v>0.70331259912914124</v>
      </c>
      <c r="J33" s="811">
        <f>'7'!AT53</f>
        <v>0.85227614874019753</v>
      </c>
      <c r="K33" s="811">
        <f>'7'!AY53</f>
        <v>0.83707654722580149</v>
      </c>
      <c r="L33" s="811">
        <f>'7'!BD53</f>
        <v>0.47883479318351541</v>
      </c>
      <c r="M33" s="811">
        <f>'7'!BI53</f>
        <v>0.83523136142452492</v>
      </c>
      <c r="N33" s="811">
        <f>'7'!BN53</f>
        <v>0.63075388445977165</v>
      </c>
      <c r="O33" s="811">
        <f>'7'!BS53</f>
        <v>0.26599894440774097</v>
      </c>
    </row>
    <row r="34" spans="1:15">
      <c r="A34" s="794" t="s">
        <v>1053</v>
      </c>
    </row>
    <row r="35" spans="1:15">
      <c r="A35" s="794" t="s">
        <v>742</v>
      </c>
      <c r="B35" s="799">
        <f>B33-B4</f>
        <v>-0.12104037936839479</v>
      </c>
      <c r="C35" s="799">
        <f t="shared" ref="C35:O35" si="1">C33-C4</f>
        <v>-6.5313089986104078E-2</v>
      </c>
      <c r="D35" s="799">
        <f t="shared" si="1"/>
        <v>0.29161560695557709</v>
      </c>
      <c r="E35" s="799">
        <f t="shared" si="1"/>
        <v>0.38494119069085181</v>
      </c>
      <c r="F35" s="799">
        <f t="shared" si="1"/>
        <v>3.5042698077969892E-2</v>
      </c>
      <c r="G35" s="799">
        <f t="shared" si="1"/>
        <v>-6.6373919639339363E-2</v>
      </c>
      <c r="H35" s="799">
        <f t="shared" si="1"/>
        <v>0.18225382919548294</v>
      </c>
      <c r="I35" s="799">
        <f t="shared" si="1"/>
        <v>2.1482877012124035E-2</v>
      </c>
      <c r="J35" s="799">
        <f t="shared" si="1"/>
        <v>9.9049642405736327E-2</v>
      </c>
      <c r="K35" s="799">
        <f t="shared" si="1"/>
        <v>0.14757624351737619</v>
      </c>
      <c r="L35" s="799">
        <f t="shared" si="1"/>
        <v>-1.8219266186047245E-2</v>
      </c>
      <c r="M35" s="799">
        <f t="shared" si="1"/>
        <v>-5.6186241376459889E-2</v>
      </c>
      <c r="N35" s="799">
        <f t="shared" si="1"/>
        <v>-7.6578932194907634E-2</v>
      </c>
      <c r="O35" s="799">
        <f t="shared" si="1"/>
        <v>6.6931334887644606E-2</v>
      </c>
    </row>
    <row r="36" spans="1:15">
      <c r="A36" s="794" t="s">
        <v>1056</v>
      </c>
      <c r="B36" s="799">
        <f t="shared" ref="B36:O36" si="2">B14-B4</f>
        <v>-0.11873973743353289</v>
      </c>
      <c r="C36" s="799">
        <f t="shared" si="2"/>
        <v>-1.315713425684617E-2</v>
      </c>
      <c r="D36" s="799">
        <f t="shared" si="2"/>
        <v>0.29570759879278696</v>
      </c>
      <c r="E36" s="799">
        <f t="shared" si="2"/>
        <v>0.15187727881370755</v>
      </c>
      <c r="F36" s="799">
        <f t="shared" si="2"/>
        <v>-1.8503253683119114E-2</v>
      </c>
      <c r="G36" s="799">
        <f t="shared" si="2"/>
        <v>-0.28353111683070187</v>
      </c>
      <c r="H36" s="799">
        <f t="shared" si="2"/>
        <v>-4.634072455871574E-2</v>
      </c>
      <c r="I36" s="799">
        <f t="shared" si="2"/>
        <v>-2.4600729251396336E-2</v>
      </c>
      <c r="J36" s="799">
        <f t="shared" si="2"/>
        <v>0.12252612081346326</v>
      </c>
      <c r="K36" s="799">
        <f t="shared" si="2"/>
        <v>7.3198092466227549E-2</v>
      </c>
      <c r="L36" s="799">
        <f t="shared" si="2"/>
        <v>0.23064857949959455</v>
      </c>
      <c r="M36" s="799">
        <f t="shared" si="2"/>
        <v>-0.10790654781354481</v>
      </c>
      <c r="N36" s="799">
        <f t="shared" si="2"/>
        <v>-7.3627542568066584E-2</v>
      </c>
      <c r="O36" s="799">
        <f t="shared" si="2"/>
        <v>0.14757368312600397</v>
      </c>
    </row>
    <row r="37" spans="1:15">
      <c r="A37" s="794" t="s">
        <v>1057</v>
      </c>
      <c r="B37" s="799">
        <f t="shared" ref="B37:O37" si="3">B24-B14</f>
        <v>4.5139030885152087E-2</v>
      </c>
      <c r="C37" s="799">
        <f t="shared" si="3"/>
        <v>-5.2155955729257908E-2</v>
      </c>
      <c r="D37" s="799">
        <f t="shared" si="3"/>
        <v>-2.771311182579661E-2</v>
      </c>
      <c r="E37" s="799">
        <f t="shared" si="3"/>
        <v>0.20509321646309153</v>
      </c>
      <c r="F37" s="799">
        <f t="shared" si="3"/>
        <v>7.3030828746481924E-2</v>
      </c>
      <c r="G37" s="799">
        <f t="shared" si="3"/>
        <v>0.23045926866636002</v>
      </c>
      <c r="H37" s="799">
        <f t="shared" si="3"/>
        <v>0.15034419943381205</v>
      </c>
      <c r="I37" s="799">
        <f t="shared" si="3"/>
        <v>-4.2200953437908528E-2</v>
      </c>
      <c r="J37" s="799">
        <f t="shared" si="3"/>
        <v>1.2983753231514128E-2</v>
      </c>
      <c r="K37" s="799">
        <f t="shared" si="3"/>
        <v>7.8664685055761518E-3</v>
      </c>
      <c r="L37" s="799">
        <f t="shared" si="3"/>
        <v>-0.1931830078828628</v>
      </c>
      <c r="M37" s="799">
        <f t="shared" si="3"/>
        <v>1.3970309058415564E-2</v>
      </c>
      <c r="N37" s="799">
        <f t="shared" si="3"/>
        <v>-5.7927842084267378E-2</v>
      </c>
      <c r="O37" s="799">
        <f t="shared" si="3"/>
        <v>-9.5966200086450515E-2</v>
      </c>
    </row>
    <row r="38" spans="1:15">
      <c r="A38" s="794" t="s">
        <v>1058</v>
      </c>
      <c r="B38" s="799">
        <f t="shared" ref="B38:O38" si="4">B33-B24</f>
        <v>-4.7439672820013989E-2</v>
      </c>
      <c r="C38" s="799">
        <f t="shared" si="4"/>
        <v>0</v>
      </c>
      <c r="D38" s="799">
        <f t="shared" si="4"/>
        <v>2.3621119988586736E-2</v>
      </c>
      <c r="E38" s="799">
        <f t="shared" si="4"/>
        <v>2.7970695414052726E-2</v>
      </c>
      <c r="F38" s="799">
        <f t="shared" si="4"/>
        <v>-1.9484876985392918E-2</v>
      </c>
      <c r="G38" s="799">
        <f t="shared" si="4"/>
        <v>-1.3302071474997512E-2</v>
      </c>
      <c r="H38" s="799">
        <f t="shared" si="4"/>
        <v>7.8250354320386628E-2</v>
      </c>
      <c r="I38" s="799">
        <f t="shared" si="4"/>
        <v>8.82845597014289E-2</v>
      </c>
      <c r="J38" s="799">
        <f t="shared" si="4"/>
        <v>-3.6460231639241059E-2</v>
      </c>
      <c r="K38" s="799">
        <f t="shared" si="4"/>
        <v>6.6511682545572492E-2</v>
      </c>
      <c r="L38" s="799">
        <f t="shared" si="4"/>
        <v>-5.5684837802778997E-2</v>
      </c>
      <c r="M38" s="799">
        <f t="shared" si="4"/>
        <v>3.7749997378669353E-2</v>
      </c>
      <c r="N38" s="799">
        <f t="shared" si="4"/>
        <v>5.4976452457426328E-2</v>
      </c>
      <c r="O38" s="799">
        <f t="shared" si="4"/>
        <v>1.5323851848091152E-2</v>
      </c>
    </row>
    <row r="39" spans="1:15">
      <c r="A39" s="794" t="s">
        <v>1054</v>
      </c>
    </row>
    <row r="40" spans="1:15">
      <c r="A40" s="794" t="s">
        <v>742</v>
      </c>
      <c r="B40" s="800">
        <f>100*(B33-B4)/B4</f>
        <v>-20.318603187077088</v>
      </c>
      <c r="C40" s="800">
        <f t="shared" ref="C40:O40" si="5">100*(C33-C4)/C4</f>
        <v>-9.0057717970658206</v>
      </c>
      <c r="D40" s="800">
        <f t="shared" si="5"/>
        <v>54.453048533499356</v>
      </c>
      <c r="E40" s="800">
        <f t="shared" si="5"/>
        <v>91.112120644380994</v>
      </c>
      <c r="F40" s="800">
        <f t="shared" si="5"/>
        <v>4.5556514816223634</v>
      </c>
      <c r="G40" s="800">
        <f t="shared" si="5"/>
        <v>-8.4026980863677281</v>
      </c>
      <c r="H40" s="800">
        <f t="shared" si="5"/>
        <v>30.894395195231013</v>
      </c>
      <c r="I40" s="800">
        <f t="shared" si="5"/>
        <v>3.1507686325878725</v>
      </c>
      <c r="J40" s="800">
        <f>100*(J33-J4)/J4</f>
        <v>13.150047372570095</v>
      </c>
      <c r="K40" s="800">
        <f t="shared" si="5"/>
        <v>21.403361640835907</v>
      </c>
      <c r="L40" s="800">
        <f t="shared" si="5"/>
        <v>-3.6654496312042211</v>
      </c>
      <c r="M40" s="800">
        <f t="shared" si="5"/>
        <v>-6.3030212999960087</v>
      </c>
      <c r="N40" s="800">
        <f t="shared" si="5"/>
        <v>-10.826435645540473</v>
      </c>
      <c r="O40" s="800">
        <f t="shared" si="5"/>
        <v>33.6224135352807</v>
      </c>
    </row>
    <row r="41" spans="1:15">
      <c r="A41" s="794" t="s">
        <v>1056</v>
      </c>
      <c r="B41" s="800">
        <f t="shared" ref="B41:O41" si="6">100*(B14-B4)/B4</f>
        <v>-19.932402889342281</v>
      </c>
      <c r="C41" s="800">
        <f t="shared" si="6"/>
        <v>-1.8141868444093461</v>
      </c>
      <c r="D41" s="800">
        <f t="shared" si="6"/>
        <v>55.217141485987369</v>
      </c>
      <c r="E41" s="800">
        <f t="shared" si="6"/>
        <v>35.947987082338685</v>
      </c>
      <c r="F41" s="800">
        <f t="shared" si="6"/>
        <v>-2.4054761670685667</v>
      </c>
      <c r="G41" s="800">
        <f t="shared" si="6"/>
        <v>-35.894013578896661</v>
      </c>
      <c r="H41" s="800">
        <f t="shared" si="6"/>
        <v>-7.8553557117020754</v>
      </c>
      <c r="I41" s="800">
        <f t="shared" si="6"/>
        <v>-3.6080458879107504</v>
      </c>
      <c r="J41" s="800">
        <f t="shared" si="6"/>
        <v>16.266836042418429</v>
      </c>
      <c r="K41" s="800">
        <f t="shared" si="6"/>
        <v>10.616107356666435</v>
      </c>
      <c r="L41" s="800">
        <f t="shared" si="6"/>
        <v>46.403117558709241</v>
      </c>
      <c r="M41" s="800">
        <f t="shared" si="6"/>
        <v>-12.105050144229168</v>
      </c>
      <c r="N41" s="800">
        <f t="shared" si="6"/>
        <v>-10.409179502838144</v>
      </c>
      <c r="O41" s="800">
        <f t="shared" si="6"/>
        <v>74.13244348579272</v>
      </c>
    </row>
    <row r="42" spans="1:15">
      <c r="A42" s="794" t="s">
        <v>1057</v>
      </c>
      <c r="B42" s="800">
        <f t="shared" ref="B42:O42" si="7">100*(B24-B14)/B14</f>
        <v>9.4636573662568484</v>
      </c>
      <c r="C42" s="800">
        <f t="shared" si="7"/>
        <v>-7.3244644226353692</v>
      </c>
      <c r="D42" s="800">
        <f t="shared" si="7"/>
        <v>-3.3339343864367197</v>
      </c>
      <c r="E42" s="800">
        <f t="shared" si="7"/>
        <v>35.707569013758643</v>
      </c>
      <c r="F42" s="800">
        <f t="shared" si="7"/>
        <v>9.7282278696488316</v>
      </c>
      <c r="G42" s="800">
        <f t="shared" si="7"/>
        <v>45.511053246875491</v>
      </c>
      <c r="H42" s="800">
        <f t="shared" si="7"/>
        <v>27.65792629505037</v>
      </c>
      <c r="I42" s="800">
        <f t="shared" si="7"/>
        <v>-6.4210425735945984</v>
      </c>
      <c r="J42" s="800">
        <f t="shared" si="7"/>
        <v>1.4825822759788336</v>
      </c>
      <c r="K42" s="800">
        <f t="shared" si="7"/>
        <v>1.0313996391012186</v>
      </c>
      <c r="L42" s="800">
        <f t="shared" si="7"/>
        <v>-26.546970914255212</v>
      </c>
      <c r="M42" s="800">
        <f t="shared" si="7"/>
        <v>1.7830391759615329</v>
      </c>
      <c r="N42" s="800">
        <f t="shared" si="7"/>
        <v>-9.1411330239852155</v>
      </c>
      <c r="O42" s="800">
        <f t="shared" si="7"/>
        <v>-27.684584070722977</v>
      </c>
    </row>
    <row r="43" spans="1:15">
      <c r="A43" s="794" t="s">
        <v>1058</v>
      </c>
      <c r="B43" s="800">
        <f t="shared" ref="B43:O43" si="8">100*(B33-B24)/B24</f>
        <v>-9.0861208326824947</v>
      </c>
      <c r="C43" s="800">
        <f t="shared" si="8"/>
        <v>0</v>
      </c>
      <c r="D43" s="800">
        <f t="shared" si="8"/>
        <v>2.9396674061243688</v>
      </c>
      <c r="E43" s="800">
        <f t="shared" si="8"/>
        <v>3.5884605923388997</v>
      </c>
      <c r="F43" s="800">
        <f t="shared" si="8"/>
        <v>-2.3654120709622184</v>
      </c>
      <c r="G43" s="800">
        <f t="shared" si="8"/>
        <v>-1.8052859400352341</v>
      </c>
      <c r="H43" s="800">
        <f t="shared" si="8"/>
        <v>11.27642577146417</v>
      </c>
      <c r="I43" s="800">
        <f t="shared" si="8"/>
        <v>14.35455849843501</v>
      </c>
      <c r="J43" s="800">
        <f t="shared" si="8"/>
        <v>-4.1024799304012589</v>
      </c>
      <c r="K43" s="800">
        <f t="shared" si="8"/>
        <v>8.6315488279073929</v>
      </c>
      <c r="L43" s="800">
        <f t="shared" si="8"/>
        <v>-10.417734836048858</v>
      </c>
      <c r="M43" s="800">
        <f t="shared" si="8"/>
        <v>4.7336526068963671</v>
      </c>
      <c r="N43" s="800">
        <f t="shared" si="8"/>
        <v>9.5482124518562923</v>
      </c>
      <c r="O43" s="800">
        <f t="shared" si="8"/>
        <v>6.1130332860831551</v>
      </c>
    </row>
    <row r="44" spans="1:15">
      <c r="A44" s="794" t="s">
        <v>1055</v>
      </c>
    </row>
    <row r="45" spans="1:15">
      <c r="A45" s="794" t="s">
        <v>742</v>
      </c>
      <c r="B45" s="801">
        <f>100*(POWER(B33/B4, 1/29)-1)</f>
        <v>-0.78016165402685633</v>
      </c>
      <c r="C45" s="801">
        <f t="shared" ref="C45:O45" si="9">100*(POWER(C33/C4, 1/29)-1)</f>
        <v>-0.32489901516659092</v>
      </c>
      <c r="D45" s="801">
        <f t="shared" si="9"/>
        <v>1.5103262562497166</v>
      </c>
      <c r="E45" s="801">
        <f t="shared" si="9"/>
        <v>2.2585415100900619</v>
      </c>
      <c r="F45" s="801">
        <f t="shared" si="9"/>
        <v>0.15373630750938894</v>
      </c>
      <c r="G45" s="801">
        <f t="shared" si="9"/>
        <v>-0.30219202907402209</v>
      </c>
      <c r="H45" s="801">
        <f t="shared" si="9"/>
        <v>0.93266964055478407</v>
      </c>
      <c r="I45" s="801">
        <f t="shared" si="9"/>
        <v>0.10702794131494109</v>
      </c>
      <c r="J45" s="801">
        <f t="shared" si="9"/>
        <v>0.42692461613020871</v>
      </c>
      <c r="K45" s="801">
        <f t="shared" si="9"/>
        <v>0.67102890482027</v>
      </c>
      <c r="L45" s="801">
        <f t="shared" si="9"/>
        <v>-0.12868662089592364</v>
      </c>
      <c r="M45" s="801">
        <f t="shared" si="9"/>
        <v>-0.22424557812548152</v>
      </c>
      <c r="N45" s="801">
        <f t="shared" si="9"/>
        <v>-0.39434301798731974</v>
      </c>
      <c r="O45" s="801">
        <f t="shared" si="9"/>
        <v>1.004486701745777</v>
      </c>
    </row>
    <row r="46" spans="1:15">
      <c r="A46" s="794" t="s">
        <v>1056</v>
      </c>
      <c r="B46" s="801">
        <f t="shared" ref="B46:O46" si="10">100*(POWER(B14/B4, 1/10)-1)</f>
        <v>-2.1984631072698102</v>
      </c>
      <c r="C46" s="801">
        <f t="shared" si="10"/>
        <v>-0.18291700204956518</v>
      </c>
      <c r="D46" s="801">
        <f t="shared" si="10"/>
        <v>4.4946289343148482</v>
      </c>
      <c r="E46" s="801">
        <f t="shared" si="10"/>
        <v>3.1186641121902836</v>
      </c>
      <c r="F46" s="801">
        <f t="shared" si="10"/>
        <v>-0.24319183247955012</v>
      </c>
      <c r="G46" s="801">
        <f t="shared" si="10"/>
        <v>-4.348924251869013</v>
      </c>
      <c r="H46" s="801">
        <f t="shared" si="10"/>
        <v>-0.81476884887637935</v>
      </c>
      <c r="I46" s="801">
        <f t="shared" si="10"/>
        <v>-0.3668001529192555</v>
      </c>
      <c r="J46" s="801">
        <f t="shared" si="10"/>
        <v>1.5185919272026727</v>
      </c>
      <c r="K46" s="801">
        <f t="shared" si="10"/>
        <v>1.0140624018930344</v>
      </c>
      <c r="L46" s="801">
        <f t="shared" si="10"/>
        <v>3.8855234677126926</v>
      </c>
      <c r="M46" s="801">
        <f t="shared" si="10"/>
        <v>-1.2819899572462212</v>
      </c>
      <c r="N46" s="801">
        <f t="shared" si="10"/>
        <v>-1.0931543745677952</v>
      </c>
      <c r="O46" s="801">
        <f t="shared" si="10"/>
        <v>5.7031596766685677</v>
      </c>
    </row>
    <row r="47" spans="1:15">
      <c r="A47" s="794" t="s">
        <v>1057</v>
      </c>
      <c r="B47" s="801">
        <f t="shared" ref="B47:O47" si="11">100*(POWER(B24/B14, 1/10)-1)</f>
        <v>0.90832457588163606</v>
      </c>
      <c r="C47" s="801">
        <f t="shared" si="11"/>
        <v>-0.75777090792167323</v>
      </c>
      <c r="D47" s="801">
        <f t="shared" si="11"/>
        <v>-0.33850347564139405</v>
      </c>
      <c r="E47" s="801">
        <f t="shared" si="11"/>
        <v>3.1004134988508181</v>
      </c>
      <c r="F47" s="801">
        <f t="shared" si="11"/>
        <v>0.93268734083746807</v>
      </c>
      <c r="G47" s="801">
        <f t="shared" si="11"/>
        <v>3.8220496446454977</v>
      </c>
      <c r="H47" s="801">
        <f t="shared" si="11"/>
        <v>2.4718975724470793</v>
      </c>
      <c r="I47" s="801">
        <f t="shared" si="11"/>
        <v>-0.66144914655377196</v>
      </c>
      <c r="J47" s="801">
        <f t="shared" si="11"/>
        <v>0.14727829386922409</v>
      </c>
      <c r="K47" s="801">
        <f t="shared" si="11"/>
        <v>0.1026643643520897</v>
      </c>
      <c r="L47" s="801">
        <f t="shared" si="11"/>
        <v>-3.0381326045777035</v>
      </c>
      <c r="M47" s="801">
        <f t="shared" si="11"/>
        <v>0.17688921446117334</v>
      </c>
      <c r="N47" s="801">
        <f t="shared" si="11"/>
        <v>-0.9540477668658065</v>
      </c>
      <c r="O47" s="801">
        <f t="shared" si="11"/>
        <v>-3.1893605221988475</v>
      </c>
    </row>
    <row r="48" spans="1:15">
      <c r="A48" s="794" t="s">
        <v>1058</v>
      </c>
      <c r="B48" s="801">
        <f t="shared" ref="B48:O48" si="12">100*(POWER(B33/B24, 1/9)-1)</f>
        <v>-1.0528352605330138</v>
      </c>
      <c r="C48" s="801">
        <f t="shared" si="12"/>
        <v>0</v>
      </c>
      <c r="D48" s="801">
        <f t="shared" si="12"/>
        <v>0.32243958036513032</v>
      </c>
      <c r="E48" s="801">
        <f t="shared" si="12"/>
        <v>0.39249886035959136</v>
      </c>
      <c r="F48" s="801">
        <f t="shared" si="12"/>
        <v>-0.2656284796682673</v>
      </c>
      <c r="G48" s="801">
        <f t="shared" si="12"/>
        <v>-0.20221527316484078</v>
      </c>
      <c r="H48" s="801">
        <f t="shared" si="12"/>
        <v>1.1942666661603152</v>
      </c>
      <c r="I48" s="801">
        <f t="shared" si="12"/>
        <v>1.5015347556602832</v>
      </c>
      <c r="J48" s="801">
        <f t="shared" si="12"/>
        <v>-0.46436363796025226</v>
      </c>
      <c r="K48" s="801">
        <f t="shared" si="12"/>
        <v>0.92415175614659617</v>
      </c>
      <c r="L48" s="801">
        <f t="shared" si="12"/>
        <v>-1.2149241268581079</v>
      </c>
      <c r="M48" s="801">
        <f t="shared" si="12"/>
        <v>0.51521490863710717</v>
      </c>
      <c r="N48" s="801">
        <f t="shared" si="12"/>
        <v>1.018423912443911</v>
      </c>
      <c r="O48" s="801">
        <f t="shared" si="12"/>
        <v>0.66145234961325627</v>
      </c>
    </row>
    <row r="50" spans="1:1">
      <c r="A50" s="794" t="s">
        <v>1126</v>
      </c>
    </row>
  </sheetData>
  <pageMargins left="0.7" right="0.7" top="0.75" bottom="0.75" header="0.3" footer="0.3"/>
</worksheet>
</file>

<file path=xl/worksheets/sheet199.xml><?xml version="1.0" encoding="utf-8"?>
<worksheet xmlns="http://schemas.openxmlformats.org/spreadsheetml/2006/main" xmlns:r="http://schemas.openxmlformats.org/officeDocument/2006/relationships">
  <dimension ref="A1:CZ47"/>
  <sheetViews>
    <sheetView view="pageBreakPreview" topLeftCell="AJ1" zoomScale="60" workbookViewId="0">
      <selection activeCell="R37" sqref="R37"/>
    </sheetView>
  </sheetViews>
  <sheetFormatPr defaultRowHeight="9"/>
  <cols>
    <col min="1" max="16384" width="9.140625" style="794"/>
  </cols>
  <sheetData>
    <row r="1" spans="1:104">
      <c r="A1" s="794" t="s">
        <v>1109</v>
      </c>
      <c r="R1" s="794" t="s">
        <v>1112</v>
      </c>
      <c r="AI1" s="794" t="s">
        <v>1113</v>
      </c>
      <c r="AZ1" s="794" t="s">
        <v>1114</v>
      </c>
    </row>
    <row r="3" spans="1:104">
      <c r="B3" s="817" t="s">
        <v>281</v>
      </c>
      <c r="E3" s="818"/>
      <c r="F3" s="794" t="s">
        <v>283</v>
      </c>
      <c r="I3" s="818"/>
      <c r="J3" s="794" t="s">
        <v>272</v>
      </c>
      <c r="N3" s="817" t="s">
        <v>284</v>
      </c>
      <c r="O3" s="819"/>
      <c r="P3" s="819"/>
      <c r="Q3" s="818"/>
      <c r="S3" s="794" t="s">
        <v>285</v>
      </c>
      <c r="W3" s="817" t="s">
        <v>286</v>
      </c>
      <c r="X3" s="819"/>
      <c r="Y3" s="819"/>
      <c r="Z3" s="818"/>
      <c r="AA3" s="794" t="s">
        <v>287</v>
      </c>
      <c r="AE3" s="817" t="s">
        <v>288</v>
      </c>
      <c r="AF3" s="819"/>
      <c r="AG3" s="819"/>
      <c r="AH3" s="818"/>
      <c r="AJ3" s="794" t="s">
        <v>289</v>
      </c>
      <c r="AN3" s="817" t="s">
        <v>290</v>
      </c>
      <c r="AO3" s="819"/>
      <c r="AP3" s="819"/>
      <c r="AQ3" s="818"/>
      <c r="AR3" s="794" t="s">
        <v>291</v>
      </c>
      <c r="AV3" s="817" t="s">
        <v>292</v>
      </c>
      <c r="AW3" s="819"/>
      <c r="AX3" s="819"/>
      <c r="AY3" s="818"/>
      <c r="BA3" s="794" t="s">
        <v>293</v>
      </c>
      <c r="BE3" s="817" t="s">
        <v>273</v>
      </c>
      <c r="BF3" s="819"/>
      <c r="BG3" s="819"/>
      <c r="BH3" s="818"/>
    </row>
    <row r="4" spans="1:104" s="803" customFormat="1" ht="54">
      <c r="A4" s="803" t="s">
        <v>280</v>
      </c>
      <c r="B4" s="820" t="s">
        <v>336</v>
      </c>
      <c r="C4" s="803" t="s">
        <v>337</v>
      </c>
      <c r="D4" s="803" t="s">
        <v>339</v>
      </c>
      <c r="E4" s="821" t="s">
        <v>340</v>
      </c>
      <c r="F4" s="803" t="s">
        <v>336</v>
      </c>
      <c r="G4" s="803" t="s">
        <v>337</v>
      </c>
      <c r="H4" s="803" t="s">
        <v>339</v>
      </c>
      <c r="I4" s="821" t="s">
        <v>340</v>
      </c>
      <c r="J4" s="803" t="s">
        <v>336</v>
      </c>
      <c r="K4" s="803" t="s">
        <v>337</v>
      </c>
      <c r="L4" s="803" t="s">
        <v>339</v>
      </c>
      <c r="M4" s="803" t="s">
        <v>340</v>
      </c>
      <c r="N4" s="820" t="s">
        <v>336</v>
      </c>
      <c r="O4" s="822" t="s">
        <v>337</v>
      </c>
      <c r="P4" s="822" t="s">
        <v>339</v>
      </c>
      <c r="Q4" s="821" t="s">
        <v>340</v>
      </c>
      <c r="R4" s="803" t="s">
        <v>280</v>
      </c>
      <c r="S4" s="803" t="s">
        <v>336</v>
      </c>
      <c r="T4" s="803" t="s">
        <v>337</v>
      </c>
      <c r="U4" s="803" t="s">
        <v>339</v>
      </c>
      <c r="V4" s="803" t="s">
        <v>340</v>
      </c>
      <c r="W4" s="820" t="s">
        <v>336</v>
      </c>
      <c r="X4" s="822" t="s">
        <v>337</v>
      </c>
      <c r="Y4" s="822" t="s">
        <v>339</v>
      </c>
      <c r="Z4" s="821" t="s">
        <v>340</v>
      </c>
      <c r="AA4" s="803" t="s">
        <v>336</v>
      </c>
      <c r="AB4" s="803" t="s">
        <v>337</v>
      </c>
      <c r="AC4" s="803" t="s">
        <v>339</v>
      </c>
      <c r="AD4" s="803" t="s">
        <v>340</v>
      </c>
      <c r="AE4" s="820" t="s">
        <v>336</v>
      </c>
      <c r="AF4" s="822" t="s">
        <v>337</v>
      </c>
      <c r="AG4" s="822" t="s">
        <v>339</v>
      </c>
      <c r="AH4" s="821" t="s">
        <v>340</v>
      </c>
      <c r="AI4" s="803" t="s">
        <v>280</v>
      </c>
      <c r="AJ4" s="803" t="s">
        <v>336</v>
      </c>
      <c r="AK4" s="803" t="s">
        <v>337</v>
      </c>
      <c r="AL4" s="803" t="s">
        <v>339</v>
      </c>
      <c r="AM4" s="803" t="s">
        <v>340</v>
      </c>
      <c r="AN4" s="820" t="s">
        <v>336</v>
      </c>
      <c r="AO4" s="822" t="s">
        <v>337</v>
      </c>
      <c r="AP4" s="822" t="s">
        <v>339</v>
      </c>
      <c r="AQ4" s="821" t="s">
        <v>340</v>
      </c>
      <c r="AR4" s="803" t="s">
        <v>336</v>
      </c>
      <c r="AS4" s="803" t="s">
        <v>337</v>
      </c>
      <c r="AT4" s="803" t="s">
        <v>339</v>
      </c>
      <c r="AU4" s="803" t="s">
        <v>340</v>
      </c>
      <c r="AV4" s="820" t="s">
        <v>336</v>
      </c>
      <c r="AW4" s="822" t="s">
        <v>337</v>
      </c>
      <c r="AX4" s="822" t="s">
        <v>339</v>
      </c>
      <c r="AY4" s="821" t="s">
        <v>340</v>
      </c>
      <c r="AZ4" s="803" t="s">
        <v>280</v>
      </c>
      <c r="BA4" s="803" t="s">
        <v>336</v>
      </c>
      <c r="BB4" s="803" t="s">
        <v>337</v>
      </c>
      <c r="BC4" s="803" t="s">
        <v>339</v>
      </c>
      <c r="BD4" s="803" t="s">
        <v>340</v>
      </c>
      <c r="BE4" s="820" t="s">
        <v>336</v>
      </c>
      <c r="BF4" s="822" t="s">
        <v>337</v>
      </c>
      <c r="BG4" s="822" t="s">
        <v>339</v>
      </c>
      <c r="BH4" s="821" t="s">
        <v>340</v>
      </c>
    </row>
    <row r="5" spans="1:104">
      <c r="A5" s="794">
        <v>1980</v>
      </c>
      <c r="B5" s="823">
        <v>45.126640000000002</v>
      </c>
      <c r="C5" s="800">
        <v>19.167502399143128</v>
      </c>
      <c r="D5" s="800">
        <v>64.196835764892754</v>
      </c>
      <c r="E5" s="824">
        <v>228.49097816403588</v>
      </c>
      <c r="F5" s="800">
        <v>32.118099999999998</v>
      </c>
      <c r="G5" s="800">
        <v>22.465837053760396</v>
      </c>
      <c r="H5" s="800">
        <v>63.501267582305523</v>
      </c>
      <c r="I5" s="824">
        <v>218.08520463606592</v>
      </c>
      <c r="J5" s="800">
        <v>44.262042734690226</v>
      </c>
      <c r="K5" s="800">
        <v>18.65011463893681</v>
      </c>
      <c r="L5" s="800">
        <v>66.716520500951489</v>
      </c>
      <c r="M5" s="800">
        <v>229.62867787457856</v>
      </c>
      <c r="N5" s="823">
        <v>35.55677</v>
      </c>
      <c r="O5" s="825">
        <v>21.017783987565569</v>
      </c>
      <c r="P5" s="825">
        <v>64.451247231039446</v>
      </c>
      <c r="Q5" s="824">
        <v>221.02580121860501</v>
      </c>
      <c r="R5" s="794">
        <v>1980</v>
      </c>
      <c r="S5" s="800">
        <v>36.303719999999998</v>
      </c>
      <c r="T5" s="800">
        <v>21.276150627615063</v>
      </c>
      <c r="U5" s="800">
        <v>67.71966527196652</v>
      </c>
      <c r="V5" s="800">
        <v>225.2995358995816</v>
      </c>
      <c r="W5" s="823">
        <v>54.727248543604858</v>
      </c>
      <c r="X5" s="825">
        <v>20.31557344327263</v>
      </c>
      <c r="Y5" s="825">
        <v>61.625046271765882</v>
      </c>
      <c r="Z5" s="824">
        <v>236.66786825864335</v>
      </c>
      <c r="AA5" s="800">
        <v>38.573903331356625</v>
      </c>
      <c r="AB5" s="800">
        <v>17.239441656130673</v>
      </c>
      <c r="AC5" s="800">
        <v>52.143596030803415</v>
      </c>
      <c r="AD5" s="800">
        <v>207.95694101829073</v>
      </c>
      <c r="AE5" s="823">
        <v>36.035450000000004</v>
      </c>
      <c r="AF5" s="825">
        <v>16.584003586496767</v>
      </c>
      <c r="AG5" s="825">
        <v>66.327154423139277</v>
      </c>
      <c r="AH5" s="824">
        <v>218.94660800963607</v>
      </c>
      <c r="AI5" s="794">
        <v>1980</v>
      </c>
      <c r="AJ5" s="800">
        <v>40.678100000000001</v>
      </c>
      <c r="AK5" s="800">
        <v>0.20241303554796375</v>
      </c>
      <c r="AL5" s="800">
        <v>66.170483460559808</v>
      </c>
      <c r="AM5" s="800">
        <v>207.05099649610776</v>
      </c>
      <c r="AN5" s="823">
        <v>52.992484764606893</v>
      </c>
      <c r="AO5" s="825">
        <v>21.536955457660305</v>
      </c>
      <c r="AP5" s="825">
        <v>61.796377875673024</v>
      </c>
      <c r="AQ5" s="824">
        <v>236.32581809794021</v>
      </c>
      <c r="AR5" s="800">
        <v>47.445999999999998</v>
      </c>
      <c r="AS5" s="800">
        <v>21.46820709020772</v>
      </c>
      <c r="AT5" s="800">
        <v>60.065370598035862</v>
      </c>
      <c r="AU5" s="800">
        <v>228.97957768824358</v>
      </c>
      <c r="AV5" s="823">
        <v>36.155687719006046</v>
      </c>
      <c r="AW5" s="825">
        <v>22.599277978339348</v>
      </c>
      <c r="AX5" s="825">
        <v>62.743682310469318</v>
      </c>
      <c r="AY5" s="824">
        <v>221.49864800781472</v>
      </c>
      <c r="AZ5" s="794">
        <v>1980</v>
      </c>
      <c r="BA5" s="800">
        <v>43.287533230904067</v>
      </c>
      <c r="BB5" s="800">
        <v>22.733586675695854</v>
      </c>
      <c r="BC5" s="800">
        <v>62.696030758029067</v>
      </c>
      <c r="BD5" s="800">
        <v>228.717150664629</v>
      </c>
      <c r="BE5" s="823">
        <v>43.965083386747295</v>
      </c>
      <c r="BF5" s="825">
        <v>19.357912579152138</v>
      </c>
      <c r="BG5" s="825">
        <v>62.967777065420727</v>
      </c>
      <c r="BH5" s="824">
        <v>226.29077303132019</v>
      </c>
      <c r="CZ5" s="794">
        <v>17319.597888179673</v>
      </c>
    </row>
    <row r="6" spans="1:104">
      <c r="A6" s="794">
        <v>1981</v>
      </c>
      <c r="B6" s="823">
        <v>45.126640000000002</v>
      </c>
      <c r="C6" s="800">
        <v>19.000862023325581</v>
      </c>
      <c r="D6" s="800">
        <v>64.329664768780518</v>
      </c>
      <c r="E6" s="824">
        <v>228.45716679210608</v>
      </c>
      <c r="F6" s="800">
        <v>32.118099999999998</v>
      </c>
      <c r="G6" s="800">
        <v>22.455436798011984</v>
      </c>
      <c r="H6" s="800">
        <v>63.930504433049826</v>
      </c>
      <c r="I6" s="824">
        <v>218.50404123106182</v>
      </c>
      <c r="J6" s="800">
        <v>43.555480000000003</v>
      </c>
      <c r="K6" s="800">
        <v>18.630200788358863</v>
      </c>
      <c r="L6" s="800">
        <v>66.973235001006245</v>
      </c>
      <c r="M6" s="800">
        <v>229.1589157893651</v>
      </c>
      <c r="N6" s="823">
        <v>35.55677</v>
      </c>
      <c r="O6" s="825">
        <v>21.05960953935222</v>
      </c>
      <c r="P6" s="825">
        <v>64.766333206121615</v>
      </c>
      <c r="Q6" s="824">
        <v>221.38271274547384</v>
      </c>
      <c r="R6" s="794">
        <v>1981</v>
      </c>
      <c r="S6" s="800">
        <v>36.303719999999998</v>
      </c>
      <c r="T6" s="800">
        <v>21.3125</v>
      </c>
      <c r="U6" s="800">
        <v>67.875</v>
      </c>
      <c r="V6" s="800">
        <v>225.49122</v>
      </c>
      <c r="W6" s="823">
        <v>70.746690000000001</v>
      </c>
      <c r="X6" s="825">
        <v>20.66639479890507</v>
      </c>
      <c r="Y6" s="825">
        <v>62.228257044953814</v>
      </c>
      <c r="Z6" s="824">
        <v>253.64134184385887</v>
      </c>
      <c r="AA6" s="800">
        <v>36.882870000000004</v>
      </c>
      <c r="AB6" s="800">
        <v>17.665586982580532</v>
      </c>
      <c r="AC6" s="800">
        <v>52.828432247698231</v>
      </c>
      <c r="AD6" s="800">
        <v>207.37688923027878</v>
      </c>
      <c r="AE6" s="823">
        <v>36.035450000000004</v>
      </c>
      <c r="AF6" s="825">
        <v>16.674836268786397</v>
      </c>
      <c r="AG6" s="825">
        <v>66.533003717906297</v>
      </c>
      <c r="AH6" s="824">
        <v>219.2432899866927</v>
      </c>
      <c r="AI6" s="794">
        <v>1981</v>
      </c>
      <c r="AJ6" s="800">
        <v>40.678100000000001</v>
      </c>
      <c r="AK6" s="800">
        <v>19.874359514283711</v>
      </c>
      <c r="AL6" s="800">
        <v>66.597880255492399</v>
      </c>
      <c r="AM6" s="800">
        <v>227.15033976977611</v>
      </c>
      <c r="AN6" s="823">
        <v>50.231749452009055</v>
      </c>
      <c r="AO6" s="825">
        <v>21.219512195121951</v>
      </c>
      <c r="AP6" s="825">
        <v>62.097560975609753</v>
      </c>
      <c r="AQ6" s="824">
        <v>233.54882262274074</v>
      </c>
      <c r="AR6" s="800">
        <v>46.514043306568823</v>
      </c>
      <c r="AS6" s="800">
        <v>21.584566184500929</v>
      </c>
      <c r="AT6" s="800">
        <v>60.583224216821385</v>
      </c>
      <c r="AU6" s="800">
        <v>228.68183370789112</v>
      </c>
      <c r="AV6" s="823">
        <v>35.85266</v>
      </c>
      <c r="AW6" s="825">
        <v>22.379807692307693</v>
      </c>
      <c r="AX6" s="825">
        <v>62.896634615384613</v>
      </c>
      <c r="AY6" s="824">
        <v>221.12910230769231</v>
      </c>
      <c r="AZ6" s="794">
        <v>1981</v>
      </c>
      <c r="BA6" s="800">
        <v>42.725304903842925</v>
      </c>
      <c r="BB6" s="800">
        <v>22.57512290631281</v>
      </c>
      <c r="BC6" s="800">
        <v>62.861767810575763</v>
      </c>
      <c r="BD6" s="800">
        <v>228.1621956207315</v>
      </c>
      <c r="BE6" s="823">
        <v>43.570107349253654</v>
      </c>
      <c r="BF6" s="825">
        <v>19.207158011895238</v>
      </c>
      <c r="BG6" s="825">
        <v>63.16258564919481</v>
      </c>
      <c r="BH6" s="824">
        <v>225.93985101034372</v>
      </c>
    </row>
    <row r="7" spans="1:104">
      <c r="A7" s="794">
        <v>1982</v>
      </c>
      <c r="B7" s="823">
        <v>44.669791715293407</v>
      </c>
      <c r="C7" s="800">
        <v>18.896092594289538</v>
      </c>
      <c r="D7" s="800">
        <v>64.572662595344568</v>
      </c>
      <c r="E7" s="824">
        <v>228.13854690492752</v>
      </c>
      <c r="F7" s="800">
        <v>32.118099999999998</v>
      </c>
      <c r="G7" s="800">
        <v>22.461059794738777</v>
      </c>
      <c r="H7" s="800">
        <v>64.369173673475743</v>
      </c>
      <c r="I7" s="824">
        <v>218.94833346821451</v>
      </c>
      <c r="J7" s="800">
        <v>42.901031586226033</v>
      </c>
      <c r="K7" s="800">
        <v>18.627267602879368</v>
      </c>
      <c r="L7" s="800">
        <v>67.099330802292741</v>
      </c>
      <c r="M7" s="800">
        <v>228.62762999139812</v>
      </c>
      <c r="N7" s="823">
        <v>35.55677</v>
      </c>
      <c r="O7" s="825">
        <v>21.113718167859226</v>
      </c>
      <c r="P7" s="825">
        <v>65.108402450298257</v>
      </c>
      <c r="Q7" s="824">
        <v>221.77889061815748</v>
      </c>
      <c r="R7" s="794">
        <v>1982</v>
      </c>
      <c r="S7" s="800">
        <v>36.303719999999998</v>
      </c>
      <c r="T7" s="800">
        <v>21.276154961673917</v>
      </c>
      <c r="U7" s="800">
        <v>67.971825150196807</v>
      </c>
      <c r="V7" s="800">
        <v>225.55170011187073</v>
      </c>
      <c r="W7" s="823">
        <v>65.523149089361738</v>
      </c>
      <c r="X7" s="825">
        <v>20.923720533384149</v>
      </c>
      <c r="Y7" s="825">
        <v>62.65943243809857</v>
      </c>
      <c r="Z7" s="824">
        <v>249.10630206084446</v>
      </c>
      <c r="AA7" s="800">
        <v>39.579737793547849</v>
      </c>
      <c r="AB7" s="800">
        <v>18.253654177570692</v>
      </c>
      <c r="AC7" s="800">
        <v>53.58268973000574</v>
      </c>
      <c r="AD7" s="800">
        <v>211.41608170112428</v>
      </c>
      <c r="AE7" s="823">
        <v>36.035450000000004</v>
      </c>
      <c r="AF7" s="825">
        <v>16.889651330391644</v>
      </c>
      <c r="AG7" s="825">
        <v>67.012123409410449</v>
      </c>
      <c r="AH7" s="824">
        <v>219.9372247398021</v>
      </c>
      <c r="AI7" s="794">
        <v>1982</v>
      </c>
      <c r="AJ7" s="800">
        <v>40.678100000000001</v>
      </c>
      <c r="AK7" s="800">
        <v>19.948295136948015</v>
      </c>
      <c r="AL7" s="800">
        <v>67.049329234209054</v>
      </c>
      <c r="AM7" s="800">
        <v>227.67572437115706</v>
      </c>
      <c r="AN7" s="823">
        <v>47.614839428979735</v>
      </c>
      <c r="AO7" s="825">
        <v>21.020656136087485</v>
      </c>
      <c r="AP7" s="825">
        <v>62.697448359659781</v>
      </c>
      <c r="AQ7" s="824">
        <v>231.332943924727</v>
      </c>
      <c r="AR7" s="800">
        <v>45.600392545743794</v>
      </c>
      <c r="AS7" s="800">
        <v>21.668545099660044</v>
      </c>
      <c r="AT7" s="800">
        <v>61.001028871611226</v>
      </c>
      <c r="AU7" s="800">
        <v>228.26996651701506</v>
      </c>
      <c r="AV7" s="823">
        <v>35.492384534463106</v>
      </c>
      <c r="AW7" s="825">
        <v>22.234234234234236</v>
      </c>
      <c r="AX7" s="825">
        <v>63.087087087087092</v>
      </c>
      <c r="AY7" s="824">
        <v>220.81370585578443</v>
      </c>
      <c r="AZ7" s="794">
        <v>1982</v>
      </c>
      <c r="BA7" s="800">
        <v>42.170378926168702</v>
      </c>
      <c r="BB7" s="800">
        <v>22.457437536480935</v>
      </c>
      <c r="BC7" s="800">
        <v>63.132087779382296</v>
      </c>
      <c r="BD7" s="800">
        <v>227.75990424203192</v>
      </c>
      <c r="BE7" s="823">
        <v>43.178679720137218</v>
      </c>
      <c r="BF7" s="825">
        <v>19.022211887106081</v>
      </c>
      <c r="BG7" s="825">
        <v>63.253063931305931</v>
      </c>
      <c r="BH7" s="824">
        <v>225.45395553854922</v>
      </c>
    </row>
    <row r="8" spans="1:104">
      <c r="A8" s="794">
        <v>1983</v>
      </c>
      <c r="B8" s="823">
        <v>44.217568422725371</v>
      </c>
      <c r="C8" s="800">
        <v>18.886225694765574</v>
      </c>
      <c r="D8" s="800">
        <v>64.877951336054863</v>
      </c>
      <c r="E8" s="824">
        <v>227.98174545354584</v>
      </c>
      <c r="F8" s="800">
        <v>32.118099999999998</v>
      </c>
      <c r="G8" s="800">
        <v>22.480532634374875</v>
      </c>
      <c r="H8" s="800">
        <v>64.810855580830122</v>
      </c>
      <c r="I8" s="824">
        <v>219.40948821520499</v>
      </c>
      <c r="J8" s="800">
        <v>42.256416670470941</v>
      </c>
      <c r="K8" s="800">
        <v>18.667175790574724</v>
      </c>
      <c r="L8" s="800">
        <v>67.224618847942111</v>
      </c>
      <c r="M8" s="800">
        <v>228.14821130898778</v>
      </c>
      <c r="N8" s="823">
        <v>35.55677</v>
      </c>
      <c r="O8" s="825">
        <v>21.17194177486703</v>
      </c>
      <c r="P8" s="825">
        <v>65.452318344266729</v>
      </c>
      <c r="Q8" s="824">
        <v>222.18103011913377</v>
      </c>
      <c r="R8" s="794">
        <v>1983</v>
      </c>
      <c r="S8" s="800">
        <v>36.303719999999998</v>
      </c>
      <c r="T8" s="800">
        <v>21.334431630971991</v>
      </c>
      <c r="U8" s="800">
        <v>67.998352553542006</v>
      </c>
      <c r="V8" s="800">
        <v>225.63650418451402</v>
      </c>
      <c r="W8" s="823">
        <v>60.685285298672298</v>
      </c>
      <c r="X8" s="825">
        <v>21.172347539894989</v>
      </c>
      <c r="Y8" s="825">
        <v>63.13944670351578</v>
      </c>
      <c r="Z8" s="824">
        <v>244.99707954208304</v>
      </c>
      <c r="AA8" s="800">
        <v>42.473799999999997</v>
      </c>
      <c r="AB8" s="800">
        <v>18.907606052072399</v>
      </c>
      <c r="AC8" s="800">
        <v>54.262563682445411</v>
      </c>
      <c r="AD8" s="800">
        <v>215.64396973451781</v>
      </c>
      <c r="AE8" s="823">
        <v>36.035450000000004</v>
      </c>
      <c r="AF8" s="825">
        <v>24.398867833130907</v>
      </c>
      <c r="AG8" s="825">
        <v>68.258842622794319</v>
      </c>
      <c r="AH8" s="824">
        <v>228.69316045592524</v>
      </c>
      <c r="AI8" s="794">
        <v>1983</v>
      </c>
      <c r="AJ8" s="800">
        <v>40.678100000000001</v>
      </c>
      <c r="AK8" s="800">
        <v>20.077255011135854</v>
      </c>
      <c r="AL8" s="800">
        <v>67.52505567928732</v>
      </c>
      <c r="AM8" s="800">
        <v>228.2804106904232</v>
      </c>
      <c r="AN8" s="823">
        <v>45.134261867856281</v>
      </c>
      <c r="AO8" s="825">
        <v>20.179263565891471</v>
      </c>
      <c r="AP8" s="825">
        <v>61.50678294573644</v>
      </c>
      <c r="AQ8" s="824">
        <v>226.8203083794842</v>
      </c>
      <c r="AR8" s="800">
        <v>44.704688143769019</v>
      </c>
      <c r="AS8" s="800">
        <v>21.716738710672413</v>
      </c>
      <c r="AT8" s="800">
        <v>61.419092402561205</v>
      </c>
      <c r="AU8" s="800">
        <v>227.84051925700265</v>
      </c>
      <c r="AV8" s="823">
        <v>35.135729397545283</v>
      </c>
      <c r="AW8" s="825">
        <v>22.115500060031216</v>
      </c>
      <c r="AX8" s="825">
        <v>63.272901908992672</v>
      </c>
      <c r="AY8" s="824">
        <v>220.52413136656918</v>
      </c>
      <c r="AZ8" s="794">
        <v>1983</v>
      </c>
      <c r="BA8" s="800">
        <v>41.622660453306693</v>
      </c>
      <c r="BB8" s="800">
        <v>22.306913117665534</v>
      </c>
      <c r="BC8" s="800">
        <v>63.301204530666865</v>
      </c>
      <c r="BD8" s="800">
        <v>227.23077810163909</v>
      </c>
      <c r="BE8" s="823">
        <v>42.790768621003316</v>
      </c>
      <c r="BF8" s="825">
        <v>18.849671194411371</v>
      </c>
      <c r="BG8" s="825">
        <v>63.295822611411964</v>
      </c>
      <c r="BH8" s="824">
        <v>224.93626242682666</v>
      </c>
    </row>
    <row r="9" spans="1:104">
      <c r="A9" s="794">
        <v>1984</v>
      </c>
      <c r="B9" s="823">
        <v>43.769923300291737</v>
      </c>
      <c r="C9" s="800">
        <v>19.009966140814459</v>
      </c>
      <c r="D9" s="800">
        <v>65.11320648566506</v>
      </c>
      <c r="E9" s="824">
        <v>227.89309592677125</v>
      </c>
      <c r="F9" s="800">
        <v>32.118099999999998</v>
      </c>
      <c r="G9" s="800">
        <v>23.345898752004061</v>
      </c>
      <c r="H9" s="800">
        <v>66.27366508895993</v>
      </c>
      <c r="I9" s="824">
        <v>221.73766384096399</v>
      </c>
      <c r="J9" s="800">
        <v>41.621487498257437</v>
      </c>
      <c r="K9" s="800">
        <v>18.70851753225957</v>
      </c>
      <c r="L9" s="800">
        <v>67.304894475752448</v>
      </c>
      <c r="M9" s="800">
        <v>227.63489950626945</v>
      </c>
      <c r="N9" s="823">
        <v>35.55677</v>
      </c>
      <c r="O9" s="825">
        <v>20.992550449191942</v>
      </c>
      <c r="P9" s="825">
        <v>65.656996866720789</v>
      </c>
      <c r="Q9" s="824">
        <v>222.20631731591274</v>
      </c>
      <c r="R9" s="794">
        <v>1984</v>
      </c>
      <c r="S9" s="800">
        <v>36.303719999999998</v>
      </c>
      <c r="T9" s="800">
        <v>21.507578861122489</v>
      </c>
      <c r="U9" s="800">
        <v>68.08684965178206</v>
      </c>
      <c r="V9" s="800">
        <v>225.89814851290453</v>
      </c>
      <c r="W9" s="823">
        <v>56.204622380995595</v>
      </c>
      <c r="X9" s="825">
        <v>21.321635890384094</v>
      </c>
      <c r="Y9" s="825">
        <v>63.551739653084105</v>
      </c>
      <c r="Z9" s="824">
        <v>241.07799792446377</v>
      </c>
      <c r="AA9" s="800">
        <v>31.356999999999999</v>
      </c>
      <c r="AB9" s="800">
        <v>19.514169000333993</v>
      </c>
      <c r="AC9" s="800">
        <v>54.797934383269528</v>
      </c>
      <c r="AD9" s="800">
        <v>205.66910338360353</v>
      </c>
      <c r="AE9" s="823">
        <v>36.035450000000004</v>
      </c>
      <c r="AF9" s="825">
        <v>25.026203366403486</v>
      </c>
      <c r="AG9" s="825">
        <v>68.93120312778936</v>
      </c>
      <c r="AH9" s="824">
        <v>229.99285649419286</v>
      </c>
      <c r="AI9" s="794">
        <v>1984</v>
      </c>
      <c r="AJ9" s="800">
        <v>40.279738877636092</v>
      </c>
      <c r="AK9" s="800">
        <v>20.234347916522221</v>
      </c>
      <c r="AL9" s="800">
        <v>68.051029605491237</v>
      </c>
      <c r="AM9" s="800">
        <v>228.56511639964955</v>
      </c>
      <c r="AN9" s="823">
        <v>42.782914292815782</v>
      </c>
      <c r="AO9" s="825">
        <v>20.096618357487923</v>
      </c>
      <c r="AP9" s="825">
        <v>61.690821256038653</v>
      </c>
      <c r="AQ9" s="824">
        <v>224.57035390634235</v>
      </c>
      <c r="AR9" s="800">
        <v>43.826577589805801</v>
      </c>
      <c r="AS9" s="800">
        <v>21.739837996224011</v>
      </c>
      <c r="AT9" s="800">
        <v>61.869100271060404</v>
      </c>
      <c r="AU9" s="800">
        <v>227.43551585709022</v>
      </c>
      <c r="AV9" s="823">
        <v>34.782658209363461</v>
      </c>
      <c r="AW9" s="825">
        <v>22.09427851745232</v>
      </c>
      <c r="AX9" s="825">
        <v>63.428091639678541</v>
      </c>
      <c r="AY9" s="824">
        <v>220.30502836649433</v>
      </c>
      <c r="AZ9" s="794">
        <v>1984</v>
      </c>
      <c r="BA9" s="800">
        <v>41.082055872545098</v>
      </c>
      <c r="BB9" s="800">
        <v>22.133289014164408</v>
      </c>
      <c r="BC9" s="800">
        <v>63.394273963374637</v>
      </c>
      <c r="BD9" s="800">
        <v>226.60961885008413</v>
      </c>
      <c r="BE9" s="823">
        <v>42.406342459848211</v>
      </c>
      <c r="BF9" s="825">
        <v>18.729747793937239</v>
      </c>
      <c r="BG9" s="825">
        <v>63.432236012758359</v>
      </c>
      <c r="BH9" s="824">
        <v>224.56832626654381</v>
      </c>
    </row>
    <row r="10" spans="1:104">
      <c r="A10" s="794">
        <v>1985</v>
      </c>
      <c r="B10" s="823">
        <v>43.326810000000002</v>
      </c>
      <c r="C10" s="800">
        <v>18.980808607693586</v>
      </c>
      <c r="D10" s="800">
        <v>65.296788806134316</v>
      </c>
      <c r="E10" s="824">
        <v>227.60440741382791</v>
      </c>
      <c r="F10" s="800">
        <v>32.118099999999998</v>
      </c>
      <c r="G10" s="800">
        <v>23.945862477254742</v>
      </c>
      <c r="H10" s="800">
        <v>67.058773873967752</v>
      </c>
      <c r="I10" s="824">
        <v>223.1227363512225</v>
      </c>
      <c r="J10" s="800">
        <v>40.996098535211964</v>
      </c>
      <c r="K10" s="800">
        <v>18.690032967888541</v>
      </c>
      <c r="L10" s="800">
        <v>67.339299924201256</v>
      </c>
      <c r="M10" s="800">
        <v>227.02543142730178</v>
      </c>
      <c r="N10" s="823">
        <v>35.55677</v>
      </c>
      <c r="O10" s="825">
        <v>21.17983497279484</v>
      </c>
      <c r="P10" s="825">
        <v>65.665934262253074</v>
      </c>
      <c r="Q10" s="824">
        <v>222.40253923504793</v>
      </c>
      <c r="R10" s="794">
        <v>1985</v>
      </c>
      <c r="S10" s="800">
        <v>36.303719999999998</v>
      </c>
      <c r="T10" s="800">
        <v>21.562627498980007</v>
      </c>
      <c r="U10" s="800">
        <v>68.074255405956748</v>
      </c>
      <c r="V10" s="800">
        <v>225.94060290493678</v>
      </c>
      <c r="W10" s="823">
        <v>52.05478661660711</v>
      </c>
      <c r="X10" s="825">
        <v>20.971066252596223</v>
      </c>
      <c r="Y10" s="825">
        <v>63.553781445808752</v>
      </c>
      <c r="Z10" s="824">
        <v>236.57963431501207</v>
      </c>
      <c r="AA10" s="800">
        <v>30.869048279320076</v>
      </c>
      <c r="AB10" s="800">
        <v>19.928413246124528</v>
      </c>
      <c r="AC10" s="800">
        <v>55.027810681361686</v>
      </c>
      <c r="AD10" s="800">
        <v>205.82527220680629</v>
      </c>
      <c r="AE10" s="823">
        <v>36.035450000000004</v>
      </c>
      <c r="AF10" s="825">
        <v>25.116136066057525</v>
      </c>
      <c r="AG10" s="825">
        <v>69.418356654786535</v>
      </c>
      <c r="AH10" s="824">
        <v>230.56994272084404</v>
      </c>
      <c r="AI10" s="794">
        <v>1985</v>
      </c>
      <c r="AJ10" s="800">
        <v>39.885278910532897</v>
      </c>
      <c r="AK10" s="800">
        <v>20.324406405300937</v>
      </c>
      <c r="AL10" s="800">
        <v>68.484953064605193</v>
      </c>
      <c r="AM10" s="800">
        <v>228.69463838043902</v>
      </c>
      <c r="AN10" s="823">
        <v>40.554064243819603</v>
      </c>
      <c r="AO10" s="825">
        <v>19.720683843005059</v>
      </c>
      <c r="AP10" s="825">
        <v>62.220081868528773</v>
      </c>
      <c r="AQ10" s="824">
        <v>222.49482995535345</v>
      </c>
      <c r="AR10" s="800">
        <v>42.965715297199466</v>
      </c>
      <c r="AS10" s="800">
        <v>21.716557169038182</v>
      </c>
      <c r="AT10" s="800">
        <v>62.341339602899893</v>
      </c>
      <c r="AU10" s="800">
        <v>227.02361206913753</v>
      </c>
      <c r="AV10" s="823">
        <v>34.433134955607983</v>
      </c>
      <c r="AW10" s="825">
        <v>21.880239520958085</v>
      </c>
      <c r="AX10" s="825">
        <v>63.329341317365277</v>
      </c>
      <c r="AY10" s="824">
        <v>219.64271579393136</v>
      </c>
      <c r="AZ10" s="794">
        <v>1985</v>
      </c>
      <c r="BA10" s="800">
        <v>40.548472787035308</v>
      </c>
      <c r="BB10" s="800">
        <v>21.773269795239951</v>
      </c>
      <c r="BC10" s="800">
        <v>63.417836050500398</v>
      </c>
      <c r="BD10" s="800">
        <v>225.73957863277565</v>
      </c>
      <c r="BE10" s="823">
        <v>42.025369928486242</v>
      </c>
      <c r="BF10" s="825">
        <v>18.682129590031277</v>
      </c>
      <c r="BG10" s="825">
        <v>63.398824348234427</v>
      </c>
      <c r="BH10" s="824">
        <v>224.10632386675195</v>
      </c>
    </row>
    <row r="11" spans="1:104">
      <c r="A11" s="794">
        <v>1986</v>
      </c>
      <c r="B11" s="823">
        <v>42.882829639035876</v>
      </c>
      <c r="C11" s="800">
        <v>18.92074296372914</v>
      </c>
      <c r="D11" s="800">
        <v>65.538381520920211</v>
      </c>
      <c r="E11" s="824">
        <v>227.34195412368524</v>
      </c>
      <c r="F11" s="800">
        <v>31.310163286292465</v>
      </c>
      <c r="G11" s="800">
        <v>23.545987753918247</v>
      </c>
      <c r="H11" s="800">
        <v>67.058607166455019</v>
      </c>
      <c r="I11" s="824">
        <v>221.91475820666574</v>
      </c>
      <c r="J11" s="800">
        <v>40.380106433706231</v>
      </c>
      <c r="K11" s="800">
        <v>18.681793351013351</v>
      </c>
      <c r="L11" s="800">
        <v>67.318440056462236</v>
      </c>
      <c r="M11" s="800">
        <v>226.38033984118181</v>
      </c>
      <c r="N11" s="823">
        <v>35.55677</v>
      </c>
      <c r="O11" s="825">
        <v>21.585538483697263</v>
      </c>
      <c r="P11" s="825">
        <v>66.198641101359385</v>
      </c>
      <c r="Q11" s="824">
        <v>223.34094958505665</v>
      </c>
      <c r="R11" s="794">
        <v>1986</v>
      </c>
      <c r="S11" s="800">
        <v>36.303719999999998</v>
      </c>
      <c r="T11" s="800">
        <v>21.675477836518912</v>
      </c>
      <c r="U11" s="800">
        <v>68.035786905246027</v>
      </c>
      <c r="V11" s="800">
        <v>226.01498474176492</v>
      </c>
      <c r="W11" s="823">
        <v>48.211351574114069</v>
      </c>
      <c r="X11" s="825">
        <v>20.607673368862287</v>
      </c>
      <c r="Y11" s="825">
        <v>63.664058233408859</v>
      </c>
      <c r="Z11" s="824">
        <v>232.48308317638521</v>
      </c>
      <c r="AA11" s="800">
        <v>30.388689660075698</v>
      </c>
      <c r="AB11" s="800">
        <v>20.176341871540739</v>
      </c>
      <c r="AC11" s="800">
        <v>55.088170935770364</v>
      </c>
      <c r="AD11" s="800">
        <v>205.65320246738682</v>
      </c>
      <c r="AE11" s="823">
        <v>36.035450000000004</v>
      </c>
      <c r="AF11" s="825">
        <v>25.280849244295556</v>
      </c>
      <c r="AG11" s="825">
        <v>69.623048897275794</v>
      </c>
      <c r="AH11" s="824">
        <v>230.93934814157137</v>
      </c>
      <c r="AI11" s="794">
        <v>1986</v>
      </c>
      <c r="AJ11" s="800">
        <v>39.494681894630048</v>
      </c>
      <c r="AK11" s="800">
        <v>20.325393011601566</v>
      </c>
      <c r="AL11" s="800">
        <v>68.780119448067552</v>
      </c>
      <c r="AM11" s="800">
        <v>228.60019435429916</v>
      </c>
      <c r="AN11" s="823">
        <v>38.441330000000001</v>
      </c>
      <c r="AO11" s="825">
        <v>19.438444924406049</v>
      </c>
      <c r="AP11" s="825">
        <v>62.395008399328056</v>
      </c>
      <c r="AQ11" s="824">
        <v>220.27478332373408</v>
      </c>
      <c r="AR11" s="800">
        <v>42.121762467471285</v>
      </c>
      <c r="AS11" s="800">
        <v>21.644939876869877</v>
      </c>
      <c r="AT11" s="800">
        <v>62.694458273314588</v>
      </c>
      <c r="AU11" s="800">
        <v>226.46116061765574</v>
      </c>
      <c r="AV11" s="823">
        <v>34.087123983869027</v>
      </c>
      <c r="AW11" s="825">
        <v>21.648745519713263</v>
      </c>
      <c r="AX11" s="825">
        <v>63.178016726403818</v>
      </c>
      <c r="AY11" s="824">
        <v>218.91388622998613</v>
      </c>
      <c r="AZ11" s="794">
        <v>1986</v>
      </c>
      <c r="BA11" s="800">
        <v>40.021820000000005</v>
      </c>
      <c r="BB11" s="800">
        <v>21.478397784207186</v>
      </c>
      <c r="BC11" s="800">
        <v>63.556282196034154</v>
      </c>
      <c r="BD11" s="800">
        <v>225.05649998024134</v>
      </c>
      <c r="BE11" s="823">
        <v>41.647820000000003</v>
      </c>
      <c r="BF11" s="825">
        <v>18.590428073440997</v>
      </c>
      <c r="BG11" s="825">
        <v>63.60731750892252</v>
      </c>
      <c r="BH11" s="824">
        <v>223.84556558236352</v>
      </c>
    </row>
    <row r="12" spans="1:104">
      <c r="A12" s="794">
        <v>1987</v>
      </c>
      <c r="B12" s="823">
        <v>42.443398852825162</v>
      </c>
      <c r="C12" s="800">
        <v>18.854740399622045</v>
      </c>
      <c r="D12" s="800">
        <v>65.738115278035053</v>
      </c>
      <c r="E12" s="824">
        <v>227.03625453048227</v>
      </c>
      <c r="F12" s="800">
        <v>30.522550369240292</v>
      </c>
      <c r="G12" s="800">
        <v>23.123189418802433</v>
      </c>
      <c r="H12" s="800">
        <v>66.961428647181364</v>
      </c>
      <c r="I12" s="824">
        <v>220.60716843522408</v>
      </c>
      <c r="J12" s="800">
        <v>39.77337</v>
      </c>
      <c r="K12" s="800">
        <v>18.681039578583274</v>
      </c>
      <c r="L12" s="800">
        <v>67.047557453602451</v>
      </c>
      <c r="M12" s="800">
        <v>225.50196703218572</v>
      </c>
      <c r="N12" s="823">
        <v>35.55677</v>
      </c>
      <c r="O12" s="825">
        <v>21.188197062412719</v>
      </c>
      <c r="P12" s="825">
        <v>66.091366967105515</v>
      </c>
      <c r="Q12" s="824">
        <v>222.83633402951824</v>
      </c>
      <c r="R12" s="794">
        <v>1987</v>
      </c>
      <c r="S12" s="800">
        <v>36.303719999999998</v>
      </c>
      <c r="T12" s="800">
        <v>21.776155717761558</v>
      </c>
      <c r="U12" s="800">
        <v>67.903487429034868</v>
      </c>
      <c r="V12" s="800">
        <v>225.98336314679642</v>
      </c>
      <c r="W12" s="823">
        <v>44.651694333548484</v>
      </c>
      <c r="X12" s="825">
        <v>20.376469778577924</v>
      </c>
      <c r="Y12" s="825">
        <v>63.664538931249581</v>
      </c>
      <c r="Z12" s="824">
        <v>228.69270304337599</v>
      </c>
      <c r="AA12" s="800">
        <v>29.915805984697244</v>
      </c>
      <c r="AB12" s="800">
        <v>20.475308165418564</v>
      </c>
      <c r="AC12" s="800">
        <v>55.103064927043931</v>
      </c>
      <c r="AD12" s="800">
        <v>205.49417907715974</v>
      </c>
      <c r="AE12" s="823">
        <v>34.070479999999996</v>
      </c>
      <c r="AF12" s="825">
        <v>25.175833320082898</v>
      </c>
      <c r="AG12" s="825">
        <v>69.601903823016542</v>
      </c>
      <c r="AH12" s="824">
        <v>228.84821714309942</v>
      </c>
      <c r="AI12" s="794">
        <v>1987</v>
      </c>
      <c r="AJ12" s="800">
        <v>39.107910000000004</v>
      </c>
      <c r="AK12" s="800">
        <v>20.294599018003272</v>
      </c>
      <c r="AL12" s="800">
        <v>68.842062193126026</v>
      </c>
      <c r="AM12" s="800">
        <v>228.24457121112931</v>
      </c>
      <c r="AN12" s="823">
        <v>38.079284335510664</v>
      </c>
      <c r="AO12" s="825">
        <v>19.369476952471938</v>
      </c>
      <c r="AP12" s="825">
        <v>62.932887508956291</v>
      </c>
      <c r="AQ12" s="824">
        <v>220.38164879693892</v>
      </c>
      <c r="AR12" s="800">
        <v>41.294386956981931</v>
      </c>
      <c r="AS12" s="800">
        <v>21.660279173928931</v>
      </c>
      <c r="AT12" s="800">
        <v>63.207906423866021</v>
      </c>
      <c r="AU12" s="800">
        <v>226.16257255477689</v>
      </c>
      <c r="AV12" s="823">
        <v>33.744590000000002</v>
      </c>
      <c r="AW12" s="825">
        <v>21.6003810431055</v>
      </c>
      <c r="AX12" s="825">
        <v>63.098356751607518</v>
      </c>
      <c r="AY12" s="824">
        <v>218.44332779471301</v>
      </c>
      <c r="AZ12" s="794">
        <v>1987</v>
      </c>
      <c r="BA12" s="800">
        <v>39.212870195823221</v>
      </c>
      <c r="BB12" s="800">
        <v>21.228404689810581</v>
      </c>
      <c r="BC12" s="800">
        <v>63.551249911978033</v>
      </c>
      <c r="BD12" s="800">
        <v>223.99252479761182</v>
      </c>
      <c r="BE12" s="823">
        <v>41.423655883187152</v>
      </c>
      <c r="BF12" s="825">
        <v>18.537903089650516</v>
      </c>
      <c r="BG12" s="825">
        <v>63.681885003891402</v>
      </c>
      <c r="BH12" s="824">
        <v>223.64344397672909</v>
      </c>
    </row>
    <row r="13" spans="1:104">
      <c r="A13" s="794">
        <v>1988</v>
      </c>
      <c r="B13" s="823">
        <v>42.00847102076871</v>
      </c>
      <c r="C13" s="800">
        <v>18.797684340497639</v>
      </c>
      <c r="D13" s="800">
        <v>65.818883133671918</v>
      </c>
      <c r="E13" s="824">
        <v>226.62503849493828</v>
      </c>
      <c r="F13" s="800">
        <v>29.754750000000001</v>
      </c>
      <c r="G13" s="800">
        <v>22.651915243387521</v>
      </c>
      <c r="H13" s="800">
        <v>66.658893457664576</v>
      </c>
      <c r="I13" s="824">
        <v>219.06555870105211</v>
      </c>
      <c r="J13" s="800">
        <v>39.5411338711762</v>
      </c>
      <c r="K13" s="800">
        <v>18.775931259727109</v>
      </c>
      <c r="L13" s="800">
        <v>66.853796432162483</v>
      </c>
      <c r="M13" s="800">
        <v>225.17086156306578</v>
      </c>
      <c r="N13" s="823">
        <v>34.916143861196609</v>
      </c>
      <c r="O13" s="825">
        <v>21.374923598440546</v>
      </c>
      <c r="P13" s="825">
        <v>66.728379317175438</v>
      </c>
      <c r="Q13" s="824">
        <v>223.0194467768126</v>
      </c>
      <c r="R13" s="794">
        <v>1988</v>
      </c>
      <c r="S13" s="800">
        <v>36.504311356426051</v>
      </c>
      <c r="T13" s="800">
        <v>21.694298422968057</v>
      </c>
      <c r="U13" s="800">
        <v>67.650626769106353</v>
      </c>
      <c r="V13" s="800">
        <v>225.84923654850047</v>
      </c>
      <c r="W13" s="823">
        <v>41.354862325144914</v>
      </c>
      <c r="X13" s="825">
        <v>20.21305211600076</v>
      </c>
      <c r="Y13" s="825">
        <v>63.700367071290721</v>
      </c>
      <c r="Z13" s="824">
        <v>225.26828151243637</v>
      </c>
      <c r="AA13" s="800">
        <v>29.450280934285541</v>
      </c>
      <c r="AB13" s="800">
        <v>20.497983741918965</v>
      </c>
      <c r="AC13" s="800">
        <v>54.995839467451837</v>
      </c>
      <c r="AD13" s="800">
        <v>204.94410414365635</v>
      </c>
      <c r="AE13" s="823">
        <v>33.169399312197378</v>
      </c>
      <c r="AF13" s="825">
        <v>25.462084115466727</v>
      </c>
      <c r="AG13" s="825">
        <v>70.322253674334661</v>
      </c>
      <c r="AH13" s="824">
        <v>228.95373710199877</v>
      </c>
      <c r="AI13" s="794">
        <v>1988</v>
      </c>
      <c r="AJ13" s="800">
        <v>38.685678607085002</v>
      </c>
      <c r="AK13" s="800">
        <v>20.345528455284555</v>
      </c>
      <c r="AL13" s="800">
        <v>68.949864498644985</v>
      </c>
      <c r="AM13" s="800">
        <v>227.98107156101455</v>
      </c>
      <c r="AN13" s="823">
        <v>37.720648466238494</v>
      </c>
      <c r="AO13" s="825">
        <v>19.505820860061775</v>
      </c>
      <c r="AP13" s="825">
        <v>63.459253979567599</v>
      </c>
      <c r="AQ13" s="824">
        <v>220.68572330586787</v>
      </c>
      <c r="AR13" s="800">
        <v>40.483263146213979</v>
      </c>
      <c r="AS13" s="800">
        <v>21.726152107511997</v>
      </c>
      <c r="AT13" s="800">
        <v>63.839460124175517</v>
      </c>
      <c r="AU13" s="800">
        <v>226.04887537790148</v>
      </c>
      <c r="AV13" s="823">
        <v>33.958758151997088</v>
      </c>
      <c r="AW13" s="825">
        <v>21.763869132290186</v>
      </c>
      <c r="AX13" s="825">
        <v>63.110478899952582</v>
      </c>
      <c r="AY13" s="824">
        <v>218.83310618423985</v>
      </c>
      <c r="AZ13" s="794">
        <v>1988</v>
      </c>
      <c r="BA13" s="800">
        <v>38.420271466776896</v>
      </c>
      <c r="BB13" s="800">
        <v>21.209382247522662</v>
      </c>
      <c r="BC13" s="800">
        <v>63.628686133951781</v>
      </c>
      <c r="BD13" s="800">
        <v>223.25833984825135</v>
      </c>
      <c r="BE13" s="823">
        <v>41.200698301344595</v>
      </c>
      <c r="BF13" s="825">
        <v>18.625566695639044</v>
      </c>
      <c r="BG13" s="825">
        <v>63.658028001191539</v>
      </c>
      <c r="BH13" s="824">
        <v>223.48429299817519</v>
      </c>
    </row>
    <row r="14" spans="1:104">
      <c r="A14" s="794">
        <v>1989</v>
      </c>
      <c r="B14" s="823">
        <v>41.578000000000003</v>
      </c>
      <c r="C14" s="800">
        <v>18.906585412065837</v>
      </c>
      <c r="D14" s="800">
        <v>66.018928218876809</v>
      </c>
      <c r="E14" s="824">
        <v>226.50351363094262</v>
      </c>
      <c r="F14" s="800">
        <v>31.470804049089541</v>
      </c>
      <c r="G14" s="800">
        <v>22.6853766394829</v>
      </c>
      <c r="H14" s="800">
        <v>66.787468711937635</v>
      </c>
      <c r="I14" s="824">
        <v>220.94364940051008</v>
      </c>
      <c r="J14" s="800">
        <v>39.310253765730131</v>
      </c>
      <c r="K14" s="800">
        <v>18.796572806739917</v>
      </c>
      <c r="L14" s="800">
        <v>66.389798708285994</v>
      </c>
      <c r="M14" s="800">
        <v>224.49662528075606</v>
      </c>
      <c r="N14" s="823">
        <v>34.287059880179712</v>
      </c>
      <c r="O14" s="825">
        <v>21.812552703624313</v>
      </c>
      <c r="P14" s="825">
        <v>66.767188322427913</v>
      </c>
      <c r="Q14" s="824">
        <v>222.86680090623196</v>
      </c>
      <c r="R14" s="794">
        <v>1989</v>
      </c>
      <c r="S14" s="800">
        <v>36.706011053602658</v>
      </c>
      <c r="T14" s="800">
        <v>21.736502820306207</v>
      </c>
      <c r="U14" s="800">
        <v>67.365028203062053</v>
      </c>
      <c r="V14" s="800">
        <v>225.80754207697092</v>
      </c>
      <c r="W14" s="823">
        <v>38.301449999999996</v>
      </c>
      <c r="X14" s="825">
        <v>20.085140385055382</v>
      </c>
      <c r="Y14" s="825">
        <v>63.6284779803741</v>
      </c>
      <c r="Z14" s="824">
        <v>222.01506836542947</v>
      </c>
      <c r="AA14" s="800">
        <v>28.992000000000001</v>
      </c>
      <c r="AB14" s="800">
        <v>20.504086327643403</v>
      </c>
      <c r="AC14" s="800">
        <v>54.980489850909422</v>
      </c>
      <c r="AD14" s="800">
        <v>204.47657617855282</v>
      </c>
      <c r="AE14" s="823">
        <v>32.292149999999999</v>
      </c>
      <c r="AF14" s="825">
        <v>25.363584710561515</v>
      </c>
      <c r="AG14" s="825">
        <v>69.895433001951574</v>
      </c>
      <c r="AH14" s="824">
        <v>227.55116771251309</v>
      </c>
      <c r="AI14" s="794">
        <v>1989</v>
      </c>
      <c r="AJ14" s="800">
        <v>38.268005866093944</v>
      </c>
      <c r="AK14" s="800">
        <v>20.51731106021824</v>
      </c>
      <c r="AL14" s="800">
        <v>68.94786474471239</v>
      </c>
      <c r="AM14" s="800">
        <v>227.73318167102457</v>
      </c>
      <c r="AN14" s="823">
        <v>37.365390278269246</v>
      </c>
      <c r="AO14" s="825">
        <v>19.635675419919565</v>
      </c>
      <c r="AP14" s="825">
        <v>63.496569671161588</v>
      </c>
      <c r="AQ14" s="824">
        <v>220.49763536935041</v>
      </c>
      <c r="AR14" s="800">
        <v>39.688071811622024</v>
      </c>
      <c r="AS14" s="800">
        <v>21.763725638220638</v>
      </c>
      <c r="AT14" s="800">
        <v>64.363700938548291</v>
      </c>
      <c r="AU14" s="800">
        <v>225.81549838839095</v>
      </c>
      <c r="AV14" s="823">
        <v>34.174285573652803</v>
      </c>
      <c r="AW14" s="825">
        <v>21.982809372424349</v>
      </c>
      <c r="AX14" s="825">
        <v>63.087248322147651</v>
      </c>
      <c r="AY14" s="824">
        <v>219.24434326822481</v>
      </c>
      <c r="AZ14" s="794">
        <v>1989</v>
      </c>
      <c r="BA14" s="800">
        <v>37.643693313172989</v>
      </c>
      <c r="BB14" s="800">
        <v>21.248142827107717</v>
      </c>
      <c r="BC14" s="800">
        <v>63.638245497231757</v>
      </c>
      <c r="BD14" s="800">
        <v>222.53008163751247</v>
      </c>
      <c r="BE14" s="823">
        <v>40.978940760450648</v>
      </c>
      <c r="BF14" s="825">
        <v>18.654981870510575</v>
      </c>
      <c r="BG14" s="825">
        <v>63.551843872151728</v>
      </c>
      <c r="BH14" s="824">
        <v>223.18576650311294</v>
      </c>
    </row>
    <row r="15" spans="1:104">
      <c r="A15" s="794">
        <v>1990</v>
      </c>
      <c r="B15" s="823">
        <v>40.825868198428893</v>
      </c>
      <c r="C15" s="800">
        <v>19.03851001364724</v>
      </c>
      <c r="D15" s="800">
        <v>66.102145352226074</v>
      </c>
      <c r="E15" s="824">
        <v>225.96652356430221</v>
      </c>
      <c r="F15" s="800">
        <v>33.285828565059042</v>
      </c>
      <c r="G15" s="800">
        <v>22.565589138936598</v>
      </c>
      <c r="H15" s="800">
        <v>66.49448791706763</v>
      </c>
      <c r="I15" s="824">
        <v>222.34590562106328</v>
      </c>
      <c r="J15" s="800">
        <v>39.080721765861014</v>
      </c>
      <c r="K15" s="800">
        <v>18.887631125885836</v>
      </c>
      <c r="L15" s="800">
        <v>66.210352207265743</v>
      </c>
      <c r="M15" s="800">
        <v>224.1787050990126</v>
      </c>
      <c r="N15" s="823">
        <v>33.669310101952938</v>
      </c>
      <c r="O15" s="825">
        <v>22.276037715752921</v>
      </c>
      <c r="P15" s="825">
        <v>67.018880427984442</v>
      </c>
      <c r="Q15" s="824">
        <v>222.96422824569029</v>
      </c>
      <c r="R15" s="794">
        <v>1990</v>
      </c>
      <c r="S15" s="800">
        <v>36.908825215518625</v>
      </c>
      <c r="T15" s="800">
        <v>21.821099077416768</v>
      </c>
      <c r="U15" s="800">
        <v>67.228239069394306</v>
      </c>
      <c r="V15" s="800">
        <v>225.95816336232969</v>
      </c>
      <c r="W15" s="823">
        <v>38.065880060021463</v>
      </c>
      <c r="X15" s="825">
        <v>19.973365270666683</v>
      </c>
      <c r="Y15" s="825">
        <v>63.486744237750173</v>
      </c>
      <c r="Z15" s="824">
        <v>221.52598956843832</v>
      </c>
      <c r="AA15" s="800">
        <v>29.260963067743422</v>
      </c>
      <c r="AB15" s="800">
        <v>20.458898241016076</v>
      </c>
      <c r="AC15" s="800">
        <v>55.376493120306435</v>
      </c>
      <c r="AD15" s="800">
        <v>205.09635442906594</v>
      </c>
      <c r="AE15" s="823">
        <v>31.565908515358782</v>
      </c>
      <c r="AF15" s="825">
        <v>24.353305406282178</v>
      </c>
      <c r="AG15" s="825">
        <v>70.489358100960516</v>
      </c>
      <c r="AH15" s="824">
        <v>226.40857202260148</v>
      </c>
      <c r="AI15" s="794">
        <v>1990</v>
      </c>
      <c r="AJ15" s="800">
        <v>37.854842559209985</v>
      </c>
      <c r="AK15" s="800">
        <v>20.739947815615174</v>
      </c>
      <c r="AL15" s="800">
        <v>68.890078276577242</v>
      </c>
      <c r="AM15" s="800">
        <v>227.48486865140239</v>
      </c>
      <c r="AN15" s="823">
        <v>37.01347796014187</v>
      </c>
      <c r="AO15" s="825">
        <v>19.71233199717048</v>
      </c>
      <c r="AP15" s="825">
        <v>63.452016033954258</v>
      </c>
      <c r="AQ15" s="824">
        <v>220.17782599126662</v>
      </c>
      <c r="AR15" s="800">
        <v>38.908500000000004</v>
      </c>
      <c r="AS15" s="800">
        <v>21.724266871667048</v>
      </c>
      <c r="AT15" s="800">
        <v>64.578148919047251</v>
      </c>
      <c r="AU15" s="800">
        <v>225.2109157907143</v>
      </c>
      <c r="AV15" s="823">
        <v>34.391180891898777</v>
      </c>
      <c r="AW15" s="825">
        <v>22.233905830120339</v>
      </c>
      <c r="AX15" s="825">
        <v>63.044748218249794</v>
      </c>
      <c r="AY15" s="824">
        <v>219.66983494026891</v>
      </c>
      <c r="AZ15" s="794">
        <v>1990</v>
      </c>
      <c r="BA15" s="800">
        <v>36.882811915620799</v>
      </c>
      <c r="BB15" s="800">
        <v>21.311024337404127</v>
      </c>
      <c r="BC15" s="800">
        <v>63.605379387459138</v>
      </c>
      <c r="BD15" s="800">
        <v>221.79921564048408</v>
      </c>
      <c r="BE15" s="823">
        <v>40.758376801436881</v>
      </c>
      <c r="BF15" s="825">
        <v>18.307945047785402</v>
      </c>
      <c r="BG15" s="825">
        <v>63.921320963622343</v>
      </c>
      <c r="BH15" s="824">
        <v>222.98764281284463</v>
      </c>
    </row>
    <row r="16" spans="1:104">
      <c r="A16" s="794">
        <v>1991</v>
      </c>
      <c r="B16" s="823">
        <v>40.087342203941688</v>
      </c>
      <c r="C16" s="800">
        <v>19.233275299630073</v>
      </c>
      <c r="D16" s="800">
        <v>66.052417368976862</v>
      </c>
      <c r="E16" s="824">
        <v>225.3730348725486</v>
      </c>
      <c r="F16" s="800">
        <v>35.205531499426492</v>
      </c>
      <c r="G16" s="800">
        <v>22.453065371821904</v>
      </c>
      <c r="H16" s="800">
        <v>66.208791483344996</v>
      </c>
      <c r="I16" s="824">
        <v>223.8673883545934</v>
      </c>
      <c r="J16" s="800">
        <v>38.852530000000002</v>
      </c>
      <c r="K16" s="800">
        <v>19.107321572384336</v>
      </c>
      <c r="L16" s="800">
        <v>66.185476409740986</v>
      </c>
      <c r="M16" s="800">
        <v>224.14532798212531</v>
      </c>
      <c r="N16" s="823">
        <v>33.062690318244009</v>
      </c>
      <c r="O16" s="825">
        <v>22.756930027324135</v>
      </c>
      <c r="P16" s="825">
        <v>67.265691631274777</v>
      </c>
      <c r="Q16" s="824">
        <v>223.08531197684289</v>
      </c>
      <c r="R16" s="794">
        <v>1991</v>
      </c>
      <c r="S16" s="800">
        <v>37.112760000000002</v>
      </c>
      <c r="T16" s="800">
        <v>22.397287594734745</v>
      </c>
      <c r="U16" s="800">
        <v>67.171918627842047</v>
      </c>
      <c r="V16" s="800">
        <v>226.68196622257679</v>
      </c>
      <c r="W16" s="823">
        <v>37.831758973718742</v>
      </c>
      <c r="X16" s="825">
        <v>20.186880940526926</v>
      </c>
      <c r="Y16" s="825">
        <v>63.084484044369795</v>
      </c>
      <c r="Z16" s="824">
        <v>221.10312395861547</v>
      </c>
      <c r="AA16" s="800">
        <v>29.532421345607219</v>
      </c>
      <c r="AB16" s="800">
        <v>26.786607321464295</v>
      </c>
      <c r="AC16" s="800">
        <v>69.151330266053208</v>
      </c>
      <c r="AD16" s="800">
        <v>225.47035893312471</v>
      </c>
      <c r="AE16" s="823">
        <v>30.856000000000002</v>
      </c>
      <c r="AF16" s="825">
        <v>24.656762159734392</v>
      </c>
      <c r="AG16" s="825">
        <v>71.067626000651686</v>
      </c>
      <c r="AH16" s="824">
        <v>226.58038816038606</v>
      </c>
      <c r="AI16" s="794">
        <v>1991</v>
      </c>
      <c r="AJ16" s="800">
        <v>37.44614</v>
      </c>
      <c r="AK16" s="800">
        <v>20.818954074860631</v>
      </c>
      <c r="AL16" s="800">
        <v>68.827979824794255</v>
      </c>
      <c r="AM16" s="800">
        <v>227.09307389965488</v>
      </c>
      <c r="AN16" s="823">
        <v>36.664879999999997</v>
      </c>
      <c r="AO16" s="825">
        <v>20.107930549038009</v>
      </c>
      <c r="AP16" s="825">
        <v>63.561708118254344</v>
      </c>
      <c r="AQ16" s="824">
        <v>220.33451866729234</v>
      </c>
      <c r="AR16" s="800">
        <v>37.547221524969011</v>
      </c>
      <c r="AS16" s="800">
        <v>21.718302772691285</v>
      </c>
      <c r="AT16" s="800">
        <v>64.909281152896099</v>
      </c>
      <c r="AU16" s="800">
        <v>224.17480545055639</v>
      </c>
      <c r="AV16" s="823">
        <v>34.609452788419539</v>
      </c>
      <c r="AW16" s="825">
        <v>22.594870604618777</v>
      </c>
      <c r="AX16" s="825">
        <v>62.99176047348265</v>
      </c>
      <c r="AY16" s="824">
        <v>220.19608386652098</v>
      </c>
      <c r="AZ16" s="794">
        <v>1991</v>
      </c>
      <c r="BA16" s="800">
        <v>36.137309999999999</v>
      </c>
      <c r="BB16" s="800">
        <v>21.377461306777626</v>
      </c>
      <c r="BC16" s="800">
        <v>63.216629815978685</v>
      </c>
      <c r="BD16" s="800">
        <v>220.7314011227563</v>
      </c>
      <c r="BE16" s="823">
        <v>40.539000000000001</v>
      </c>
      <c r="BF16" s="825">
        <v>18.295270776633927</v>
      </c>
      <c r="BG16" s="825">
        <v>63.592079832761407</v>
      </c>
      <c r="BH16" s="824">
        <v>222.42635060939534</v>
      </c>
    </row>
    <row r="17" spans="1:60">
      <c r="A17" s="794">
        <v>1992</v>
      </c>
      <c r="B17" s="823">
        <v>39.362175892141018</v>
      </c>
      <c r="C17" s="800">
        <v>19.55643853998377</v>
      </c>
      <c r="D17" s="800">
        <v>66.003404529498525</v>
      </c>
      <c r="E17" s="824">
        <v>224.92201896162334</v>
      </c>
      <c r="F17" s="800">
        <v>37.235950000000003</v>
      </c>
      <c r="G17" s="800">
        <v>22.532749079327161</v>
      </c>
      <c r="H17" s="800">
        <v>66.03680899771075</v>
      </c>
      <c r="I17" s="824">
        <v>225.80550807703793</v>
      </c>
      <c r="J17" s="800">
        <v>38.436875749319917</v>
      </c>
      <c r="K17" s="800">
        <v>19.484503757040926</v>
      </c>
      <c r="L17" s="800">
        <v>66.165892362074516</v>
      </c>
      <c r="M17" s="800">
        <v>224.08727186843535</v>
      </c>
      <c r="N17" s="823">
        <v>32.466999999999999</v>
      </c>
      <c r="O17" s="825">
        <v>23.342802939470122</v>
      </c>
      <c r="P17" s="825">
        <v>67.036108683040027</v>
      </c>
      <c r="Q17" s="824">
        <v>222.84591162251013</v>
      </c>
      <c r="R17" s="794">
        <v>1992</v>
      </c>
      <c r="S17" s="800">
        <v>36.775500557963291</v>
      </c>
      <c r="T17" s="800">
        <v>22.947243157477192</v>
      </c>
      <c r="U17" s="800">
        <v>67.116223720745737</v>
      </c>
      <c r="V17" s="800">
        <v>226.83896743618624</v>
      </c>
      <c r="W17" s="823">
        <v>37.59907783003564</v>
      </c>
      <c r="X17" s="825">
        <v>20.483076203937024</v>
      </c>
      <c r="Y17" s="825">
        <v>62.97292774803266</v>
      </c>
      <c r="Z17" s="824">
        <v>221.05508178200535</v>
      </c>
      <c r="AA17" s="800">
        <v>29.806397982024361</v>
      </c>
      <c r="AB17" s="800">
        <v>26.230240464550715</v>
      </c>
      <c r="AC17" s="800">
        <v>68.5646574186664</v>
      </c>
      <c r="AD17" s="800">
        <v>224.60129586524147</v>
      </c>
      <c r="AE17" s="823">
        <v>31.337040327382546</v>
      </c>
      <c r="AF17" s="825">
        <v>24.6685130050654</v>
      </c>
      <c r="AG17" s="825">
        <v>70.871576189629408</v>
      </c>
      <c r="AH17" s="824">
        <v>226.87712952207738</v>
      </c>
      <c r="AI17" s="794">
        <v>1992</v>
      </c>
      <c r="AJ17" s="800">
        <v>36.729464504135009</v>
      </c>
      <c r="AK17" s="800">
        <v>21.426689500724542</v>
      </c>
      <c r="AL17" s="800">
        <v>68.159662758529834</v>
      </c>
      <c r="AM17" s="800">
        <v>226.31581676338939</v>
      </c>
      <c r="AN17" s="823">
        <v>36.499291611571017</v>
      </c>
      <c r="AO17" s="825">
        <v>20.415305646290246</v>
      </c>
      <c r="AP17" s="825">
        <v>63.64909006066263</v>
      </c>
      <c r="AQ17" s="824">
        <v>220.56368731852388</v>
      </c>
      <c r="AR17" s="800">
        <v>36.23356963761379</v>
      </c>
      <c r="AS17" s="800">
        <v>21.72507546924928</v>
      </c>
      <c r="AT17" s="800">
        <v>65.192329148458924</v>
      </c>
      <c r="AU17" s="800">
        <v>223.15097425532198</v>
      </c>
      <c r="AV17" s="823">
        <v>34.82911</v>
      </c>
      <c r="AW17" s="825">
        <v>22.934933087217352</v>
      </c>
      <c r="AX17" s="825">
        <v>62.863405629903092</v>
      </c>
      <c r="AY17" s="824">
        <v>220.62744871712044</v>
      </c>
      <c r="AZ17" s="794">
        <v>1992</v>
      </c>
      <c r="BA17" s="800">
        <v>35.92064691485907</v>
      </c>
      <c r="BB17" s="800">
        <v>21.74350959451246</v>
      </c>
      <c r="BC17" s="800">
        <v>63.113658070678127</v>
      </c>
      <c r="BD17" s="800">
        <v>220.77781458004966</v>
      </c>
      <c r="BE17" s="823">
        <v>40.961537267061047</v>
      </c>
      <c r="BF17" s="825">
        <v>18.608760635523623</v>
      </c>
      <c r="BG17" s="825">
        <v>63.297810230342279</v>
      </c>
      <c r="BH17" s="824">
        <v>222.86810813292698</v>
      </c>
    </row>
    <row r="18" spans="1:60">
      <c r="A18" s="794">
        <v>1993</v>
      </c>
      <c r="B18" s="823">
        <v>38.650127590935689</v>
      </c>
      <c r="C18" s="800">
        <v>19.899107586793431</v>
      </c>
      <c r="D18" s="800">
        <v>65.952977882184015</v>
      </c>
      <c r="E18" s="824">
        <v>224.50221305991312</v>
      </c>
      <c r="F18" s="800">
        <v>37.609212487517254</v>
      </c>
      <c r="G18" s="800">
        <v>22.686272060281578</v>
      </c>
      <c r="H18" s="800">
        <v>65.977806860995429</v>
      </c>
      <c r="I18" s="824">
        <v>226.27329140879425</v>
      </c>
      <c r="J18" s="800">
        <v>38.02566827356307</v>
      </c>
      <c r="K18" s="800">
        <v>19.874313764617341</v>
      </c>
      <c r="L18" s="800">
        <v>66.14487049640708</v>
      </c>
      <c r="M18" s="800">
        <v>224.04485253458751</v>
      </c>
      <c r="N18" s="823">
        <v>32.466999999999999</v>
      </c>
      <c r="O18" s="825">
        <v>23.675353054538444</v>
      </c>
      <c r="P18" s="825">
        <v>67.011305068413947</v>
      </c>
      <c r="Q18" s="824">
        <v>223.15365812295238</v>
      </c>
      <c r="R18" s="794">
        <v>1993</v>
      </c>
      <c r="S18" s="800">
        <v>36.441305935984239</v>
      </c>
      <c r="T18" s="800">
        <v>23.50967232530596</v>
      </c>
      <c r="U18" s="800">
        <v>66.975917883932098</v>
      </c>
      <c r="V18" s="800">
        <v>226.92689614522232</v>
      </c>
      <c r="W18" s="823">
        <v>37.367827772722677</v>
      </c>
      <c r="X18" s="825">
        <v>20.793167232038243</v>
      </c>
      <c r="Y18" s="825">
        <v>62.860970292036846</v>
      </c>
      <c r="Z18" s="824">
        <v>221.02196529679779</v>
      </c>
      <c r="AA18" s="800">
        <v>30.082916340179253</v>
      </c>
      <c r="AB18" s="800">
        <v>26.054767858682666</v>
      </c>
      <c r="AC18" s="800">
        <v>68.308306335382312</v>
      </c>
      <c r="AD18" s="800">
        <v>224.44599053424423</v>
      </c>
      <c r="AE18" s="823">
        <v>31.825579999999999</v>
      </c>
      <c r="AF18" s="825">
        <v>24.42118672996456</v>
      </c>
      <c r="AG18" s="825">
        <v>68.280434545448145</v>
      </c>
      <c r="AH18" s="824">
        <v>224.52720127541272</v>
      </c>
      <c r="AI18" s="794">
        <v>1993</v>
      </c>
      <c r="AJ18" s="800">
        <v>36.02650534235341</v>
      </c>
      <c r="AK18" s="800">
        <v>22.020928711576193</v>
      </c>
      <c r="AL18" s="800">
        <v>68.149117069980377</v>
      </c>
      <c r="AM18" s="800">
        <v>226.19655112390998</v>
      </c>
      <c r="AN18" s="823">
        <v>36.334451064520017</v>
      </c>
      <c r="AO18" s="825">
        <v>20.871985157699445</v>
      </c>
      <c r="AP18" s="825">
        <v>63.497217068645639</v>
      </c>
      <c r="AQ18" s="824">
        <v>220.70365329086508</v>
      </c>
      <c r="AR18" s="800">
        <v>34.965878042686718</v>
      </c>
      <c r="AS18" s="800">
        <v>21.72072137588707</v>
      </c>
      <c r="AT18" s="800">
        <v>65.436484482760832</v>
      </c>
      <c r="AU18" s="800">
        <v>222.12308390133461</v>
      </c>
      <c r="AV18" s="823">
        <v>34.750201360030012</v>
      </c>
      <c r="AW18" s="825">
        <v>23.248078908131667</v>
      </c>
      <c r="AX18" s="825">
        <v>62.633329510264936</v>
      </c>
      <c r="AY18" s="824">
        <v>220.63160977842662</v>
      </c>
      <c r="AZ18" s="794">
        <v>1993</v>
      </c>
      <c r="BA18" s="800">
        <v>35.70528284429512</v>
      </c>
      <c r="BB18" s="800">
        <v>22.117683750909659</v>
      </c>
      <c r="BC18" s="800">
        <v>62.936202654468588</v>
      </c>
      <c r="BD18" s="800">
        <v>220.75916924967336</v>
      </c>
      <c r="BE18" s="823">
        <v>41.388478632448525</v>
      </c>
      <c r="BF18" s="825">
        <v>18.872991601416924</v>
      </c>
      <c r="BG18" s="825">
        <v>63.086959528511386</v>
      </c>
      <c r="BH18" s="824">
        <v>223.34842976237684</v>
      </c>
    </row>
    <row r="19" spans="1:60">
      <c r="A19" s="794">
        <v>1994</v>
      </c>
      <c r="B19" s="823">
        <v>37.950960000000002</v>
      </c>
      <c r="C19" s="800">
        <v>20.239559811757005</v>
      </c>
      <c r="D19" s="800">
        <v>65.899757768099093</v>
      </c>
      <c r="E19" s="824">
        <v>224.09027757985609</v>
      </c>
      <c r="F19" s="800">
        <v>37.986216651682682</v>
      </c>
      <c r="G19" s="800">
        <v>22.817769869513643</v>
      </c>
      <c r="H19" s="800">
        <v>66.111499604586797</v>
      </c>
      <c r="I19" s="824">
        <v>226.9154861257831</v>
      </c>
      <c r="J19" s="800">
        <v>37.618859999999998</v>
      </c>
      <c r="K19" s="800">
        <v>20.260226464477725</v>
      </c>
      <c r="L19" s="800">
        <v>66.142625773762475</v>
      </c>
      <c r="M19" s="800">
        <v>224.02171223824018</v>
      </c>
      <c r="N19" s="823">
        <v>32.466999999999999</v>
      </c>
      <c r="O19" s="825">
        <v>23.981433346139074</v>
      </c>
      <c r="P19" s="825">
        <v>66.812929312331931</v>
      </c>
      <c r="Q19" s="824">
        <v>223.261362658471</v>
      </c>
      <c r="R19" s="794">
        <v>1994</v>
      </c>
      <c r="S19" s="800">
        <v>36.110148282738862</v>
      </c>
      <c r="T19" s="800">
        <v>24.051876596580861</v>
      </c>
      <c r="U19" s="800">
        <v>66.909019453723715</v>
      </c>
      <c r="V19" s="800">
        <v>227.07104433304343</v>
      </c>
      <c r="W19" s="823">
        <v>37.137999999999998</v>
      </c>
      <c r="X19" s="825">
        <v>21.119410610384474</v>
      </c>
      <c r="Y19" s="825">
        <v>62.828751288006202</v>
      </c>
      <c r="Z19" s="824">
        <v>221.08616189839066</v>
      </c>
      <c r="AA19" s="800">
        <v>30.361999999999998</v>
      </c>
      <c r="AB19" s="800">
        <v>26.070349536980174</v>
      </c>
      <c r="AC19" s="800">
        <v>68.224804106998107</v>
      </c>
      <c r="AD19" s="800">
        <v>224.65715364397826</v>
      </c>
      <c r="AE19" s="823">
        <v>30.357426110591128</v>
      </c>
      <c r="AF19" s="825">
        <v>24.63082785336556</v>
      </c>
      <c r="AG19" s="825">
        <v>68.42131188493299</v>
      </c>
      <c r="AH19" s="824">
        <v>223.40956584888966</v>
      </c>
      <c r="AI19" s="794">
        <v>1994</v>
      </c>
      <c r="AJ19" s="800">
        <v>35.337000000000003</v>
      </c>
      <c r="AK19" s="800">
        <v>22.384760418698395</v>
      </c>
      <c r="AL19" s="800">
        <v>68.077498212079831</v>
      </c>
      <c r="AM19" s="800">
        <v>225.79925863077824</v>
      </c>
      <c r="AN19" s="823">
        <v>36.17035498139564</v>
      </c>
      <c r="AO19" s="825">
        <v>21.281992160479593</v>
      </c>
      <c r="AP19" s="825">
        <v>63.430943048189988</v>
      </c>
      <c r="AQ19" s="824">
        <v>220.88329019006522</v>
      </c>
      <c r="AR19" s="800">
        <v>33.742538743046069</v>
      </c>
      <c r="AS19" s="800">
        <v>21.72761089733601</v>
      </c>
      <c r="AT19" s="800">
        <v>65.708371521182855</v>
      </c>
      <c r="AU19" s="800">
        <v>221.17852116156496</v>
      </c>
      <c r="AV19" s="823">
        <v>34.671471495040549</v>
      </c>
      <c r="AW19" s="825">
        <v>23.550848422730898</v>
      </c>
      <c r="AX19" s="825">
        <v>62.589682268534332</v>
      </c>
      <c r="AY19" s="824">
        <v>220.81200218630579</v>
      </c>
      <c r="AZ19" s="794">
        <v>1994</v>
      </c>
      <c r="BA19" s="800">
        <v>35.491210000000002</v>
      </c>
      <c r="BB19" s="800">
        <v>22.379108914313367</v>
      </c>
      <c r="BC19" s="800">
        <v>62.775223808371635</v>
      </c>
      <c r="BD19" s="800">
        <v>220.64554272268501</v>
      </c>
      <c r="BE19" s="823">
        <v>41.819869999999995</v>
      </c>
      <c r="BF19" s="825">
        <v>19.135336205424075</v>
      </c>
      <c r="BG19" s="825">
        <v>62.934087415308113</v>
      </c>
      <c r="BH19" s="824">
        <v>223.88929362073219</v>
      </c>
    </row>
    <row r="20" spans="1:60">
      <c r="A20" s="794">
        <v>1995</v>
      </c>
      <c r="B20" s="823">
        <v>37.933799596258488</v>
      </c>
      <c r="C20" s="800">
        <v>20.550779809496731</v>
      </c>
      <c r="D20" s="800">
        <v>65.858315924135297</v>
      </c>
      <c r="E20" s="824">
        <v>224.34289532989052</v>
      </c>
      <c r="F20" s="800">
        <v>38.366999999999997</v>
      </c>
      <c r="G20" s="800">
        <v>22.949574824898885</v>
      </c>
      <c r="H20" s="800">
        <v>66.102216632139672</v>
      </c>
      <c r="I20" s="824">
        <v>227.41879145703854</v>
      </c>
      <c r="J20" s="800">
        <v>37.386220967760657</v>
      </c>
      <c r="K20" s="800">
        <v>20.642399160939899</v>
      </c>
      <c r="L20" s="800">
        <v>66.226858352571568</v>
      </c>
      <c r="M20" s="800">
        <v>224.25547848127212</v>
      </c>
      <c r="N20" s="823">
        <v>32.802999999999997</v>
      </c>
      <c r="O20" s="825">
        <v>24.357021797323135</v>
      </c>
      <c r="P20" s="825">
        <v>66.725292351816449</v>
      </c>
      <c r="Q20" s="824">
        <v>223.88531414913959</v>
      </c>
      <c r="R20" s="794">
        <v>1995</v>
      </c>
      <c r="S20" s="800">
        <v>35.781999999999996</v>
      </c>
      <c r="T20" s="800">
        <v>24.471417384494909</v>
      </c>
      <c r="U20" s="800">
        <v>66.738449490994526</v>
      </c>
      <c r="V20" s="800">
        <v>226.99186687548945</v>
      </c>
      <c r="W20" s="823">
        <v>37.10157748130257</v>
      </c>
      <c r="X20" s="825">
        <v>21.400266495147203</v>
      </c>
      <c r="Y20" s="825">
        <v>62.770497673813828</v>
      </c>
      <c r="Z20" s="824">
        <v>221.2723416502636</v>
      </c>
      <c r="AA20" s="800">
        <v>30.144819768586338</v>
      </c>
      <c r="AB20" s="800">
        <v>26.089565398415399</v>
      </c>
      <c r="AC20" s="800">
        <v>67.90511994709837</v>
      </c>
      <c r="AD20" s="800">
        <v>224.1395051141001</v>
      </c>
      <c r="AE20" s="823">
        <v>28.957000000000001</v>
      </c>
      <c r="AF20" s="825">
        <v>24.801079439803107</v>
      </c>
      <c r="AG20" s="825">
        <v>68.450134842015814</v>
      </c>
      <c r="AH20" s="824">
        <v>222.20821428181893</v>
      </c>
      <c r="AI20" s="794">
        <v>1995</v>
      </c>
      <c r="AJ20" s="800">
        <v>35.112977523993059</v>
      </c>
      <c r="AK20" s="800">
        <v>22.755498059508408</v>
      </c>
      <c r="AL20" s="800">
        <v>67.897800776196632</v>
      </c>
      <c r="AM20" s="800">
        <v>225.76627635969811</v>
      </c>
      <c r="AN20" s="823">
        <v>36.006999999999998</v>
      </c>
      <c r="AO20" s="825">
        <v>21.890775585130797</v>
      </c>
      <c r="AP20" s="825">
        <v>63.538320330426799</v>
      </c>
      <c r="AQ20" s="824">
        <v>221.43609591555759</v>
      </c>
      <c r="AR20" s="800">
        <v>32.561999999999998</v>
      </c>
      <c r="AS20" s="800">
        <v>21.765004569919771</v>
      </c>
      <c r="AT20" s="800">
        <v>66.006905656545129</v>
      </c>
      <c r="AU20" s="800">
        <v>220.33391022646492</v>
      </c>
      <c r="AV20" s="823">
        <v>34.592919999999999</v>
      </c>
      <c r="AW20" s="825">
        <v>23.847286733884673</v>
      </c>
      <c r="AX20" s="825">
        <v>62.558060496204824</v>
      </c>
      <c r="AY20" s="824">
        <v>220.99826723008951</v>
      </c>
      <c r="AZ20" s="794">
        <v>1995</v>
      </c>
      <c r="BA20" s="800">
        <v>38.779000000000003</v>
      </c>
      <c r="BB20" s="800">
        <v>22.574752261956053</v>
      </c>
      <c r="BC20" s="800">
        <v>62.697113313227057</v>
      </c>
      <c r="BD20" s="800">
        <v>224.05086557518311</v>
      </c>
      <c r="BE20" s="823">
        <v>41.78265355674111</v>
      </c>
      <c r="BF20" s="825">
        <v>19.3969721067715</v>
      </c>
      <c r="BG20" s="825">
        <v>62.694869986646061</v>
      </c>
      <c r="BH20" s="824">
        <v>223.87449565015868</v>
      </c>
    </row>
    <row r="21" spans="1:60">
      <c r="A21" s="794">
        <v>1996</v>
      </c>
      <c r="B21" s="823">
        <v>37.916646951990167</v>
      </c>
      <c r="C21" s="800">
        <v>20.900007042266143</v>
      </c>
      <c r="D21" s="800">
        <v>65.955714516629882</v>
      </c>
      <c r="E21" s="824">
        <v>224.7723685108862</v>
      </c>
      <c r="F21" s="800">
        <v>35.086230376032134</v>
      </c>
      <c r="G21" s="800">
        <v>23.038158542589859</v>
      </c>
      <c r="H21" s="800">
        <v>65.937575578532744</v>
      </c>
      <c r="I21" s="824">
        <v>224.06196449715475</v>
      </c>
      <c r="J21" s="800">
        <v>37.155020600045475</v>
      </c>
      <c r="K21" s="800">
        <v>21.024499042864189</v>
      </c>
      <c r="L21" s="800">
        <v>66.34331432480505</v>
      </c>
      <c r="M21" s="800">
        <v>224.52283396771472</v>
      </c>
      <c r="N21" s="823">
        <v>32.895477111260185</v>
      </c>
      <c r="O21" s="825">
        <v>24.631586849106803</v>
      </c>
      <c r="P21" s="825">
        <v>66.751295134929677</v>
      </c>
      <c r="Q21" s="824">
        <v>224.27835909529668</v>
      </c>
      <c r="R21" s="794">
        <v>1996</v>
      </c>
      <c r="S21" s="800">
        <v>35.388437180577618</v>
      </c>
      <c r="T21" s="800">
        <v>24.897560975609757</v>
      </c>
      <c r="U21" s="800">
        <v>66.692682926829278</v>
      </c>
      <c r="V21" s="800">
        <v>226.97868108301662</v>
      </c>
      <c r="W21" s="823">
        <v>37.065190683426628</v>
      </c>
      <c r="X21" s="825">
        <v>21.635494107423447</v>
      </c>
      <c r="Y21" s="825">
        <v>62.727808384032144</v>
      </c>
      <c r="Z21" s="824">
        <v>221.42849317488219</v>
      </c>
      <c r="AA21" s="800">
        <v>29.929193033415245</v>
      </c>
      <c r="AB21" s="800">
        <v>26.15756569307414</v>
      </c>
      <c r="AC21" s="800">
        <v>67.831151704600956</v>
      </c>
      <c r="AD21" s="800">
        <v>223.91791043109035</v>
      </c>
      <c r="AE21" s="823">
        <v>28.955333237396456</v>
      </c>
      <c r="AF21" s="825">
        <v>24.878518052138311</v>
      </c>
      <c r="AG21" s="825">
        <v>68.358767013188455</v>
      </c>
      <c r="AH21" s="824">
        <v>222.19261830272325</v>
      </c>
      <c r="AI21" s="794">
        <v>1996</v>
      </c>
      <c r="AJ21" s="800">
        <v>34.890375261070318</v>
      </c>
      <c r="AK21" s="800">
        <v>23.122504186525827</v>
      </c>
      <c r="AL21" s="800">
        <v>67.853922452660058</v>
      </c>
      <c r="AM21" s="800">
        <v>225.86680190025623</v>
      </c>
      <c r="AN21" s="823">
        <v>35.983569526482704</v>
      </c>
      <c r="AO21" s="825">
        <v>22.004108650992922</v>
      </c>
      <c r="AP21" s="825">
        <v>63.5243095183748</v>
      </c>
      <c r="AQ21" s="824">
        <v>221.51198769585042</v>
      </c>
      <c r="AR21" s="800">
        <v>31.691705619838665</v>
      </c>
      <c r="AS21" s="800">
        <v>21.790715110741861</v>
      </c>
      <c r="AT21" s="800">
        <v>66.236651198605855</v>
      </c>
      <c r="AU21" s="800">
        <v>219.71907192918638</v>
      </c>
      <c r="AV21" s="823">
        <v>34.548220510330893</v>
      </c>
      <c r="AW21" s="825">
        <v>24.126230064472345</v>
      </c>
      <c r="AX21" s="825">
        <v>62.639972853749569</v>
      </c>
      <c r="AY21" s="824">
        <v>221.3144234285528</v>
      </c>
      <c r="AZ21" s="794">
        <v>1996</v>
      </c>
      <c r="BA21" s="800">
        <v>37.806527233413782</v>
      </c>
      <c r="BB21" s="800">
        <v>22.732274258991815</v>
      </c>
      <c r="BC21" s="800">
        <v>62.703734268619762</v>
      </c>
      <c r="BD21" s="800">
        <v>223.24253576102535</v>
      </c>
      <c r="BE21" s="823">
        <v>41.745470233232453</v>
      </c>
      <c r="BF21" s="825">
        <v>19.709395878597331</v>
      </c>
      <c r="BG21" s="825">
        <v>62.600754873681005</v>
      </c>
      <c r="BH21" s="824">
        <v>224.05562098551081</v>
      </c>
    </row>
    <row r="22" spans="1:60">
      <c r="A22" s="794">
        <v>1997</v>
      </c>
      <c r="B22" s="823">
        <v>37.899502063686406</v>
      </c>
      <c r="C22" s="800">
        <v>21.299092283547544</v>
      </c>
      <c r="D22" s="800">
        <v>66.187396880023982</v>
      </c>
      <c r="E22" s="824">
        <v>225.38599122725793</v>
      </c>
      <c r="F22" s="800">
        <v>32.085999999999999</v>
      </c>
      <c r="G22" s="800">
        <v>23.109814341846757</v>
      </c>
      <c r="H22" s="800">
        <v>65.838211198428283</v>
      </c>
      <c r="I22" s="824">
        <v>221.03402554027502</v>
      </c>
      <c r="J22" s="800">
        <v>36.925249999999998</v>
      </c>
      <c r="K22" s="800">
        <v>21.43185696704883</v>
      </c>
      <c r="L22" s="800">
        <v>66.422572526375006</v>
      </c>
      <c r="M22" s="800">
        <v>224.77967949342383</v>
      </c>
      <c r="N22" s="823">
        <v>32.988214930873482</v>
      </c>
      <c r="O22" s="825">
        <v>25.054212109744562</v>
      </c>
      <c r="P22" s="825">
        <v>66.439675118259203</v>
      </c>
      <c r="Q22" s="824">
        <v>224.48210215887724</v>
      </c>
      <c r="R22" s="794">
        <v>1997</v>
      </c>
      <c r="S22" s="800">
        <v>34.999203121225435</v>
      </c>
      <c r="T22" s="800">
        <v>25.350194552529182</v>
      </c>
      <c r="U22" s="800">
        <v>66.653696498054472</v>
      </c>
      <c r="V22" s="800">
        <v>227.0030941718091</v>
      </c>
      <c r="W22" s="823">
        <v>37.028839571339525</v>
      </c>
      <c r="X22" s="825">
        <v>21.892142712508399</v>
      </c>
      <c r="Y22" s="825">
        <v>62.683090359980284</v>
      </c>
      <c r="Z22" s="824">
        <v>221.6040726438282</v>
      </c>
      <c r="AA22" s="800">
        <v>29.715108682284843</v>
      </c>
      <c r="AB22" s="800">
        <v>26.419831326475894</v>
      </c>
      <c r="AC22" s="800">
        <v>67.833812704138836</v>
      </c>
      <c r="AD22" s="800">
        <v>223.96875271289957</v>
      </c>
      <c r="AE22" s="823">
        <v>28.953666570731631</v>
      </c>
      <c r="AF22" s="825">
        <v>24.919845879093835</v>
      </c>
      <c r="AG22" s="825">
        <v>68.3190837118389</v>
      </c>
      <c r="AH22" s="824">
        <v>222.19259616166437</v>
      </c>
      <c r="AI22" s="794">
        <v>1997</v>
      </c>
      <c r="AJ22" s="800">
        <v>34.669184207647668</v>
      </c>
      <c r="AK22" s="800">
        <v>23.374126994297431</v>
      </c>
      <c r="AL22" s="800">
        <v>67.706798231562757</v>
      </c>
      <c r="AM22" s="800">
        <v>225.75010943350787</v>
      </c>
      <c r="AN22" s="823">
        <v>35.960154299642149</v>
      </c>
      <c r="AO22" s="825">
        <v>22.224744608399547</v>
      </c>
      <c r="AP22" s="825">
        <v>63.541430192962544</v>
      </c>
      <c r="AQ22" s="824">
        <v>221.72632910100424</v>
      </c>
      <c r="AR22" s="800">
        <v>30.844671859668132</v>
      </c>
      <c r="AS22" s="800">
        <v>21.798026445429141</v>
      </c>
      <c r="AT22" s="800">
        <v>66.328561972948279</v>
      </c>
      <c r="AU22" s="800">
        <v>218.97126027804555</v>
      </c>
      <c r="AV22" s="823">
        <v>34.503578779427933</v>
      </c>
      <c r="AW22" s="825">
        <v>24.417815962016732</v>
      </c>
      <c r="AX22" s="825">
        <v>62.717612480217042</v>
      </c>
      <c r="AY22" s="824">
        <v>221.6390072216617</v>
      </c>
      <c r="AZ22" s="794">
        <v>1997</v>
      </c>
      <c r="BA22" s="800">
        <v>36.858441461895815</v>
      </c>
      <c r="BB22" s="800">
        <v>22.876153239359333</v>
      </c>
      <c r="BC22" s="800">
        <v>62.720787460987069</v>
      </c>
      <c r="BD22" s="800">
        <v>222.45538216224224</v>
      </c>
      <c r="BE22" s="823">
        <v>41.708320000000001</v>
      </c>
      <c r="BF22" s="825">
        <v>20.111518988269257</v>
      </c>
      <c r="BG22" s="825">
        <v>62.699756006418575</v>
      </c>
      <c r="BH22" s="824">
        <v>224.51959499468782</v>
      </c>
    </row>
    <row r="23" spans="1:60">
      <c r="A23" s="794">
        <v>1998</v>
      </c>
      <c r="B23" s="823">
        <v>37.882364927840165</v>
      </c>
      <c r="C23" s="800">
        <v>21.717200417465399</v>
      </c>
      <c r="D23" s="800">
        <v>66.398149994426319</v>
      </c>
      <c r="E23" s="824">
        <v>225.99771533973188</v>
      </c>
      <c r="F23" s="800">
        <v>33.470101799020625</v>
      </c>
      <c r="G23" s="800">
        <v>23.239201215328823</v>
      </c>
      <c r="H23" s="800">
        <v>65.685315103400953</v>
      </c>
      <c r="I23" s="824">
        <v>222.39461811775038</v>
      </c>
      <c r="J23" s="800">
        <v>36.351109999999998</v>
      </c>
      <c r="K23" s="800">
        <v>21.911331763873481</v>
      </c>
      <c r="L23" s="800">
        <v>66.550107339792092</v>
      </c>
      <c r="M23" s="800">
        <v>224.81254910366556</v>
      </c>
      <c r="N23" s="823">
        <v>33.081214193820081</v>
      </c>
      <c r="O23" s="825">
        <v>24.88893909108052</v>
      </c>
      <c r="P23" s="825">
        <v>66.386745049971722</v>
      </c>
      <c r="Q23" s="824">
        <v>224.35689833487234</v>
      </c>
      <c r="R23" s="794">
        <v>1998</v>
      </c>
      <c r="S23" s="800">
        <v>34.614250210322581</v>
      </c>
      <c r="T23" s="800">
        <v>25.849019988356297</v>
      </c>
      <c r="U23" s="800">
        <v>66.776634969920437</v>
      </c>
      <c r="V23" s="800">
        <v>227.23990516859931</v>
      </c>
      <c r="W23" s="823">
        <v>36.992524110042979</v>
      </c>
      <c r="X23" s="825">
        <v>22.15563220958537</v>
      </c>
      <c r="Y23" s="825">
        <v>62.606255406936626</v>
      </c>
      <c r="Z23" s="824">
        <v>221.75441172656497</v>
      </c>
      <c r="AA23" s="800">
        <v>29.502555682479141</v>
      </c>
      <c r="AB23" s="800">
        <v>26.700313303831575</v>
      </c>
      <c r="AC23" s="800">
        <v>67.845518048495052</v>
      </c>
      <c r="AD23" s="800">
        <v>224.04838703480576</v>
      </c>
      <c r="AE23" s="823">
        <v>28.952000000000002</v>
      </c>
      <c r="AF23" s="825">
        <v>25.007600159559416</v>
      </c>
      <c r="AG23" s="825">
        <v>68.288971245916557</v>
      </c>
      <c r="AH23" s="824">
        <v>222.24857140547596</v>
      </c>
      <c r="AI23" s="794">
        <v>1998</v>
      </c>
      <c r="AJ23" s="800">
        <v>34.449395417220131</v>
      </c>
      <c r="AK23" s="800">
        <v>23.689740813857224</v>
      </c>
      <c r="AL23" s="800">
        <v>67.541234159077874</v>
      </c>
      <c r="AM23" s="800">
        <v>225.68037039015525</v>
      </c>
      <c r="AN23" s="823">
        <v>35.93675430955701</v>
      </c>
      <c r="AO23" s="825">
        <v>22.630866425992778</v>
      </c>
      <c r="AP23" s="825">
        <v>63.673285198555952</v>
      </c>
      <c r="AQ23" s="824">
        <v>222.24090593410574</v>
      </c>
      <c r="AR23" s="800">
        <v>30.020277025892884</v>
      </c>
      <c r="AS23" s="800">
        <v>21.819591612729443</v>
      </c>
      <c r="AT23" s="800">
        <v>66.371365058745639</v>
      </c>
      <c r="AU23" s="800">
        <v>218.21123369736796</v>
      </c>
      <c r="AV23" s="823">
        <v>34.458994732657722</v>
      </c>
      <c r="AW23" s="825">
        <v>24.731668737995708</v>
      </c>
      <c r="AX23" s="825">
        <v>62.851655180205626</v>
      </c>
      <c r="AY23" s="824">
        <v>222.04231865085904</v>
      </c>
      <c r="AZ23" s="794">
        <v>1998</v>
      </c>
      <c r="BA23" s="800">
        <v>35.934131125360416</v>
      </c>
      <c r="BB23" s="800">
        <v>23.054296707994869</v>
      </c>
      <c r="BC23" s="800">
        <v>62.724241128687474</v>
      </c>
      <c r="BD23" s="800">
        <v>221.71266896204276</v>
      </c>
      <c r="BE23" s="823">
        <v>40.992325740748356</v>
      </c>
      <c r="BF23" s="825">
        <v>20.520796367244365</v>
      </c>
      <c r="BG23" s="825">
        <v>62.64041078528647</v>
      </c>
      <c r="BH23" s="824">
        <v>224.15353289327919</v>
      </c>
    </row>
    <row r="24" spans="1:60">
      <c r="A24" s="794">
        <v>1999</v>
      </c>
      <c r="B24" s="823">
        <v>37.865235540945996</v>
      </c>
      <c r="C24" s="800">
        <v>22.213668712627168</v>
      </c>
      <c r="D24" s="800">
        <v>66.279123338695712</v>
      </c>
      <c r="E24" s="824">
        <v>226.35802759226888</v>
      </c>
      <c r="F24" s="800">
        <v>34.913909943177828</v>
      </c>
      <c r="G24" s="800">
        <v>23.462579534337706</v>
      </c>
      <c r="H24" s="800">
        <v>65.653001467423209</v>
      </c>
      <c r="I24" s="824">
        <v>224.02949094493874</v>
      </c>
      <c r="J24" s="800">
        <v>35.859095273743314</v>
      </c>
      <c r="K24" s="800">
        <v>22.449708213001252</v>
      </c>
      <c r="L24" s="800">
        <v>66.69454706619976</v>
      </c>
      <c r="M24" s="800">
        <v>225.00335055294434</v>
      </c>
      <c r="N24" s="823">
        <v>33.174475637152213</v>
      </c>
      <c r="O24" s="825">
        <v>25.014925389964286</v>
      </c>
      <c r="P24" s="825">
        <v>66.170804172148095</v>
      </c>
      <c r="Q24" s="824">
        <v>224.36020519926461</v>
      </c>
      <c r="R24" s="794">
        <v>1999</v>
      </c>
      <c r="S24" s="800">
        <v>34.23353135992388</v>
      </c>
      <c r="T24" s="800">
        <v>26.311713455953534</v>
      </c>
      <c r="U24" s="800">
        <v>66.911907066795735</v>
      </c>
      <c r="V24" s="800">
        <v>227.45715188267314</v>
      </c>
      <c r="W24" s="823">
        <v>36.95624426457303</v>
      </c>
      <c r="X24" s="825">
        <v>22.411547165622643</v>
      </c>
      <c r="Y24" s="825">
        <v>62.499740219777181</v>
      </c>
      <c r="Z24" s="824">
        <v>221.86753164997285</v>
      </c>
      <c r="AA24" s="800">
        <v>29.291523080199475</v>
      </c>
      <c r="AB24" s="800">
        <v>26.702157467077615</v>
      </c>
      <c r="AC24" s="800">
        <v>67.17872501126854</v>
      </c>
      <c r="AD24" s="800">
        <v>223.17240555854565</v>
      </c>
      <c r="AE24" s="823">
        <v>28.778983025812433</v>
      </c>
      <c r="AF24" s="825">
        <v>25.040278443960691</v>
      </c>
      <c r="AG24" s="825">
        <v>68.179062939790541</v>
      </c>
      <c r="AH24" s="824">
        <v>221.99832440956368</v>
      </c>
      <c r="AI24" s="794">
        <v>1999</v>
      </c>
      <c r="AJ24" s="800">
        <v>34.231000000000002</v>
      </c>
      <c r="AK24" s="800">
        <v>24.017964450629389</v>
      </c>
      <c r="AL24" s="800">
        <v>67.45524701119615</v>
      </c>
      <c r="AM24" s="800">
        <v>225.70421146182554</v>
      </c>
      <c r="AN24" s="823">
        <v>35.913369546312431</v>
      </c>
      <c r="AO24" s="825">
        <v>23.038995965934557</v>
      </c>
      <c r="AP24" s="825">
        <v>63.783056925145672</v>
      </c>
      <c r="AQ24" s="824">
        <v>222.73542243739266</v>
      </c>
      <c r="AR24" s="800">
        <v>29.217916041109365</v>
      </c>
      <c r="AS24" s="800">
        <v>21.857280250055101</v>
      </c>
      <c r="AT24" s="800">
        <v>66.380061712316419</v>
      </c>
      <c r="AU24" s="800">
        <v>217.45525800348088</v>
      </c>
      <c r="AV24" s="823">
        <v>34.414468295483289</v>
      </c>
      <c r="AW24" s="825">
        <v>25.062090765409799</v>
      </c>
      <c r="AX24" s="825">
        <v>62.993903815759765</v>
      </c>
      <c r="AY24" s="824">
        <v>222.47046287665285</v>
      </c>
      <c r="AZ24" s="794">
        <v>1999</v>
      </c>
      <c r="BA24" s="800">
        <v>35.033000000000001</v>
      </c>
      <c r="BB24" s="800">
        <v>23.229500374889238</v>
      </c>
      <c r="BC24" s="800">
        <v>62.758162361120576</v>
      </c>
      <c r="BD24" s="800">
        <v>221.02066273600983</v>
      </c>
      <c r="BE24" s="823">
        <v>40.288622740873294</v>
      </c>
      <c r="BF24" s="825">
        <v>20.997178943750715</v>
      </c>
      <c r="BG24" s="825">
        <v>62.746663420781303</v>
      </c>
      <c r="BH24" s="824">
        <v>224.03246510540532</v>
      </c>
    </row>
    <row r="25" spans="1:60">
      <c r="A25" s="794">
        <v>2000</v>
      </c>
      <c r="B25" s="823">
        <v>37.848113899500035</v>
      </c>
      <c r="C25" s="800">
        <v>22.639097928136003</v>
      </c>
      <c r="D25" s="800">
        <v>66.252367211088668</v>
      </c>
      <c r="E25" s="824">
        <v>226.73957903872468</v>
      </c>
      <c r="F25" s="800">
        <v>36.42</v>
      </c>
      <c r="G25" s="800">
        <v>23.693035233261757</v>
      </c>
      <c r="H25" s="800">
        <v>65.578850868631662</v>
      </c>
      <c r="I25" s="824">
        <v>225.69188610189343</v>
      </c>
      <c r="J25" s="800">
        <v>35.373739999999998</v>
      </c>
      <c r="K25" s="800">
        <v>22.99049101976717</v>
      </c>
      <c r="L25" s="800">
        <v>66.884835394171816</v>
      </c>
      <c r="M25" s="800">
        <v>225.24906641393898</v>
      </c>
      <c r="N25" s="823">
        <v>33.268000000000001</v>
      </c>
      <c r="O25" s="825">
        <v>25.729377294866989</v>
      </c>
      <c r="P25" s="825">
        <v>66.100763394529778</v>
      </c>
      <c r="Q25" s="824">
        <v>225.09814068939676</v>
      </c>
      <c r="R25" s="794">
        <v>2000</v>
      </c>
      <c r="S25" s="800">
        <v>33.856999999999999</v>
      </c>
      <c r="T25" s="800">
        <v>26.700154559505407</v>
      </c>
      <c r="U25" s="800">
        <v>66.94358578052551</v>
      </c>
      <c r="V25" s="800">
        <v>227.50074034003092</v>
      </c>
      <c r="W25" s="823">
        <v>36.92</v>
      </c>
      <c r="X25" s="825">
        <v>22.637707374155987</v>
      </c>
      <c r="Y25" s="825">
        <v>62.324265316399661</v>
      </c>
      <c r="Z25" s="824">
        <v>221.88197269055564</v>
      </c>
      <c r="AA25" s="800">
        <v>29.082000000000001</v>
      </c>
      <c r="AB25" s="800">
        <v>26.860368910303205</v>
      </c>
      <c r="AC25" s="800">
        <v>66.993965055725909</v>
      </c>
      <c r="AD25" s="800">
        <v>222.93633396602911</v>
      </c>
      <c r="AE25" s="823">
        <v>28.606999999999999</v>
      </c>
      <c r="AF25" s="825">
        <v>25.158425839580911</v>
      </c>
      <c r="AG25" s="825">
        <v>68.117159360121946</v>
      </c>
      <c r="AH25" s="824">
        <v>221.88258519970287</v>
      </c>
      <c r="AI25" s="794">
        <v>2000</v>
      </c>
      <c r="AJ25" s="800">
        <v>34.461623448680577</v>
      </c>
      <c r="AK25" s="800">
        <v>24.337394799648283</v>
      </c>
      <c r="AL25" s="800">
        <v>67.384750659464885</v>
      </c>
      <c r="AM25" s="800">
        <v>226.18376890779376</v>
      </c>
      <c r="AN25" s="823">
        <v>35.89</v>
      </c>
      <c r="AO25" s="825">
        <v>23.446893787575153</v>
      </c>
      <c r="AP25" s="825">
        <v>63.883322199955458</v>
      </c>
      <c r="AQ25" s="824">
        <v>223.22021598753059</v>
      </c>
      <c r="AR25" s="800">
        <v>28.437000000000001</v>
      </c>
      <c r="AS25" s="800">
        <v>21.896871165948905</v>
      </c>
      <c r="AT25" s="800">
        <v>66.399183393684709</v>
      </c>
      <c r="AU25" s="800">
        <v>216.73305455963362</v>
      </c>
      <c r="AV25" s="823">
        <v>34.426000000000002</v>
      </c>
      <c r="AW25" s="825">
        <v>25.338142470694319</v>
      </c>
      <c r="AX25" s="825">
        <v>63.142470694319208</v>
      </c>
      <c r="AY25" s="824">
        <v>222.90661316501351</v>
      </c>
      <c r="AZ25" s="794">
        <v>2000</v>
      </c>
      <c r="BA25" s="800">
        <v>34.947988419315983</v>
      </c>
      <c r="BB25" s="800">
        <v>23.394355194783138</v>
      </c>
      <c r="BC25" s="800">
        <v>62.857045817341984</v>
      </c>
      <c r="BD25" s="800">
        <v>221.19938943144109</v>
      </c>
      <c r="BE25" s="823">
        <v>39.597000000000001</v>
      </c>
      <c r="BF25" s="825">
        <v>21.907597957637261</v>
      </c>
      <c r="BG25" s="825">
        <v>63.420532685593692</v>
      </c>
      <c r="BH25" s="824">
        <v>224.92513064323094</v>
      </c>
    </row>
    <row r="26" spans="1:60">
      <c r="A26" s="794">
        <v>2001</v>
      </c>
      <c r="B26" s="823">
        <v>37.831000000000003</v>
      </c>
      <c r="C26" s="800">
        <v>22.996843642762293</v>
      </c>
      <c r="D26" s="800">
        <v>66.308692229364681</v>
      </c>
      <c r="E26" s="824">
        <v>227.13653587212698</v>
      </c>
      <c r="F26" s="800">
        <v>36.42</v>
      </c>
      <c r="G26" s="800">
        <v>23.951161754693125</v>
      </c>
      <c r="H26" s="800">
        <v>65.446842914113418</v>
      </c>
      <c r="I26" s="824">
        <v>225.81800466880657</v>
      </c>
      <c r="J26" s="800">
        <v>34.858491366763033</v>
      </c>
      <c r="K26" s="800">
        <v>23.514282527300988</v>
      </c>
      <c r="L26" s="800">
        <v>67.090127283195926</v>
      </c>
      <c r="M26" s="800">
        <v>225.46290117725997</v>
      </c>
      <c r="N26" s="823">
        <v>33.493692915500638</v>
      </c>
      <c r="O26" s="825">
        <v>25.644072428598097</v>
      </c>
      <c r="P26" s="825">
        <v>65.950176404704123</v>
      </c>
      <c r="Q26" s="824">
        <v>225.08794174880285</v>
      </c>
      <c r="R26" s="794">
        <v>2001</v>
      </c>
      <c r="S26" s="800">
        <v>33.547581632526764</v>
      </c>
      <c r="T26" s="800">
        <v>27.101002313030069</v>
      </c>
      <c r="U26" s="800">
        <v>66.90439475713184</v>
      </c>
      <c r="V26" s="800">
        <v>227.55297870268868</v>
      </c>
      <c r="W26" s="823">
        <v>36.830507195442166</v>
      </c>
      <c r="X26" s="825">
        <v>22.869782568745546</v>
      </c>
      <c r="Y26" s="825">
        <v>62.308926080436557</v>
      </c>
      <c r="Z26" s="824">
        <v>222.00921584462426</v>
      </c>
      <c r="AA26" s="800">
        <v>29.033476190836289</v>
      </c>
      <c r="AB26" s="800">
        <v>26.917658489191158</v>
      </c>
      <c r="AC26" s="800">
        <v>66.763419965994657</v>
      </c>
      <c r="AD26" s="800">
        <v>222.71455464602212</v>
      </c>
      <c r="AE26" s="823">
        <v>28.059030493208365</v>
      </c>
      <c r="AF26" s="825">
        <v>25.287332476850388</v>
      </c>
      <c r="AG26" s="825">
        <v>68.035287799330263</v>
      </c>
      <c r="AH26" s="824">
        <v>221.38165076938901</v>
      </c>
      <c r="AI26" s="794">
        <v>2001</v>
      </c>
      <c r="AJ26" s="800">
        <v>34.693800669529104</v>
      </c>
      <c r="AK26" s="800">
        <v>24.658729664027927</v>
      </c>
      <c r="AL26" s="800">
        <v>67.319079972573704</v>
      </c>
      <c r="AM26" s="800">
        <v>226.67161030613073</v>
      </c>
      <c r="AN26" s="823">
        <v>36.014352219663003</v>
      </c>
      <c r="AO26" s="825">
        <v>23.886549966762686</v>
      </c>
      <c r="AP26" s="825">
        <v>63.992909372922668</v>
      </c>
      <c r="AQ26" s="824">
        <v>223.89381155934836</v>
      </c>
      <c r="AR26" s="800">
        <v>28.54017958190725</v>
      </c>
      <c r="AS26" s="800">
        <v>21.964126970094348</v>
      </c>
      <c r="AT26" s="800">
        <v>66.264912306551352</v>
      </c>
      <c r="AU26" s="800">
        <v>216.76921885855296</v>
      </c>
      <c r="AV26" s="823">
        <v>34.32558795225534</v>
      </c>
      <c r="AW26" s="825">
        <v>25.595773381294961</v>
      </c>
      <c r="AX26" s="825">
        <v>63.331834532374096</v>
      </c>
      <c r="AY26" s="824">
        <v>223.2531958659244</v>
      </c>
      <c r="AZ26" s="794">
        <v>2001</v>
      </c>
      <c r="BA26" s="800">
        <v>34.863183128953956</v>
      </c>
      <c r="BB26" s="800">
        <v>23.541353001877759</v>
      </c>
      <c r="BC26" s="800">
        <v>62.999678581699456</v>
      </c>
      <c r="BD26" s="800">
        <v>221.4042147125312</v>
      </c>
      <c r="BE26" s="823">
        <v>39.533849087078451</v>
      </c>
      <c r="BF26" s="825">
        <v>22.399985981390298</v>
      </c>
      <c r="BG26" s="825">
        <v>63.581754779469748</v>
      </c>
      <c r="BH26" s="824">
        <v>225.51558984793849</v>
      </c>
    </row>
    <row r="27" spans="1:60">
      <c r="A27" s="794">
        <v>2002</v>
      </c>
      <c r="B27" s="823">
        <v>37.386387322125685</v>
      </c>
      <c r="C27" s="800">
        <v>23.342254285896683</v>
      </c>
      <c r="D27" s="800">
        <v>66.465025417784574</v>
      </c>
      <c r="E27" s="824">
        <v>227.19366702580695</v>
      </c>
      <c r="F27" s="800">
        <v>36.42</v>
      </c>
      <c r="G27" s="800">
        <v>24.216762608906102</v>
      </c>
      <c r="H27" s="800">
        <v>65.421926718296234</v>
      </c>
      <c r="I27" s="824">
        <v>226.05868932720233</v>
      </c>
      <c r="J27" s="800">
        <v>34.35074776844894</v>
      </c>
      <c r="K27" s="800">
        <v>24.084272660260098</v>
      </c>
      <c r="L27" s="800">
        <v>67.291036171347926</v>
      </c>
      <c r="M27" s="800">
        <v>225.72605660005695</v>
      </c>
      <c r="N27" s="823">
        <v>33.720916950759218</v>
      </c>
      <c r="O27" s="825">
        <v>26.287907459077381</v>
      </c>
      <c r="P27" s="825">
        <v>65.809088681175581</v>
      </c>
      <c r="Q27" s="824">
        <v>225.81791309101217</v>
      </c>
      <c r="R27" s="794">
        <v>2002</v>
      </c>
      <c r="S27" s="800">
        <v>33.240991032609124</v>
      </c>
      <c r="T27" s="800">
        <v>27.475485483560853</v>
      </c>
      <c r="U27" s="800">
        <v>66.871755431647756</v>
      </c>
      <c r="V27" s="800">
        <v>227.58823194781772</v>
      </c>
      <c r="W27" s="823">
        <v>36.741231318350948</v>
      </c>
      <c r="X27" s="825">
        <v>23.095485641888462</v>
      </c>
      <c r="Y27" s="825">
        <v>62.193117229165686</v>
      </c>
      <c r="Z27" s="824">
        <v>222.02983418940511</v>
      </c>
      <c r="AA27" s="800">
        <v>28.98503334446935</v>
      </c>
      <c r="AB27" s="800">
        <v>26.790087534249896</v>
      </c>
      <c r="AC27" s="800">
        <v>66.517543221551364</v>
      </c>
      <c r="AD27" s="800">
        <v>222.2926641002706</v>
      </c>
      <c r="AE27" s="823">
        <v>27.521557388708949</v>
      </c>
      <c r="AF27" s="825">
        <v>25.317806618215666</v>
      </c>
      <c r="AG27" s="825">
        <v>67.831986759369727</v>
      </c>
      <c r="AH27" s="824">
        <v>220.67135076629432</v>
      </c>
      <c r="AI27" s="794">
        <v>2002</v>
      </c>
      <c r="AJ27" s="800">
        <v>34.927542130726358</v>
      </c>
      <c r="AK27" s="800">
        <v>24.989162073450178</v>
      </c>
      <c r="AL27" s="800">
        <v>67.263268718647424</v>
      </c>
      <c r="AM27" s="800">
        <v>227.17997292282396</v>
      </c>
      <c r="AN27" s="823">
        <v>36.139135296794244</v>
      </c>
      <c r="AO27" s="825">
        <v>24.234412866270102</v>
      </c>
      <c r="AP27" s="825">
        <v>64.08900638907248</v>
      </c>
      <c r="AQ27" s="824">
        <v>224.46255455213685</v>
      </c>
      <c r="AR27" s="800">
        <v>28.643733536150631</v>
      </c>
      <c r="AS27" s="800">
        <v>22.053541172483907</v>
      </c>
      <c r="AT27" s="800">
        <v>65.76196930822482</v>
      </c>
      <c r="AU27" s="800">
        <v>216.45924401685937</v>
      </c>
      <c r="AV27" s="823">
        <v>34.225468781386652</v>
      </c>
      <c r="AW27" s="825">
        <v>25.826330532212889</v>
      </c>
      <c r="AX27" s="825">
        <v>63.50700280112045</v>
      </c>
      <c r="AY27" s="824">
        <v>223.55880211471998</v>
      </c>
      <c r="AZ27" s="794">
        <v>2002</v>
      </c>
      <c r="BA27" s="800">
        <v>34.778583628326871</v>
      </c>
      <c r="BB27" s="800">
        <v>23.702442560221161</v>
      </c>
      <c r="BC27" s="800">
        <v>63.113800718102588</v>
      </c>
      <c r="BD27" s="800">
        <v>221.59482690665061</v>
      </c>
      <c r="BE27" s="823">
        <v>39.470798889812201</v>
      </c>
      <c r="BF27" s="825">
        <v>22.925176914827528</v>
      </c>
      <c r="BG27" s="825">
        <v>63.776797520589447</v>
      </c>
      <c r="BH27" s="824">
        <v>226.17277332522917</v>
      </c>
    </row>
    <row r="28" spans="1:60">
      <c r="A28" s="794">
        <v>2003</v>
      </c>
      <c r="B28" s="823">
        <v>36.947000000000003</v>
      </c>
      <c r="C28" s="800">
        <v>23.690820301899535</v>
      </c>
      <c r="D28" s="800">
        <v>66.600071426293937</v>
      </c>
      <c r="E28" s="824">
        <v>227.23789172819346</v>
      </c>
      <c r="F28" s="800">
        <v>36.42</v>
      </c>
      <c r="G28" s="800">
        <v>24.502110599633667</v>
      </c>
      <c r="H28" s="800">
        <v>65.465672418779533</v>
      </c>
      <c r="I28" s="824">
        <v>226.38778301841319</v>
      </c>
      <c r="J28" s="800">
        <v>33.850399887835778</v>
      </c>
      <c r="K28" s="800">
        <v>24.671243410566547</v>
      </c>
      <c r="L28" s="800">
        <v>67.437176177880502</v>
      </c>
      <c r="M28" s="800">
        <v>225.95881947628283</v>
      </c>
      <c r="N28" s="823">
        <v>33.949682493021207</v>
      </c>
      <c r="O28" s="825">
        <v>26.109533812615958</v>
      </c>
      <c r="P28" s="825">
        <v>65.817887291280144</v>
      </c>
      <c r="Q28" s="824">
        <v>225.87710359691732</v>
      </c>
      <c r="R28" s="794">
        <v>2003</v>
      </c>
      <c r="S28" s="800">
        <v>32.937202357342493</v>
      </c>
      <c r="T28" s="800">
        <v>27.738346441588334</v>
      </c>
      <c r="U28" s="800">
        <v>66.813734893535397</v>
      </c>
      <c r="V28" s="800">
        <v>227.48928369246624</v>
      </c>
      <c r="W28" s="823">
        <v>36.652171842901666</v>
      </c>
      <c r="X28" s="825">
        <v>23.151947370709987</v>
      </c>
      <c r="Y28" s="825">
        <v>62.704124370103223</v>
      </c>
      <c r="Z28" s="824">
        <v>222.50824358371489</v>
      </c>
      <c r="AA28" s="800">
        <v>28.936671325811389</v>
      </c>
      <c r="AB28" s="800">
        <v>26.798351914687345</v>
      </c>
      <c r="AC28" s="800">
        <v>66.431168201648077</v>
      </c>
      <c r="AD28" s="800">
        <v>222.16619144214678</v>
      </c>
      <c r="AE28" s="823">
        <v>26.994379627027246</v>
      </c>
      <c r="AF28" s="825">
        <v>25.122920525582117</v>
      </c>
      <c r="AG28" s="825">
        <v>67.305961145531526</v>
      </c>
      <c r="AH28" s="824">
        <v>219.42326129814086</v>
      </c>
      <c r="AI28" s="794">
        <v>2003</v>
      </c>
      <c r="AJ28" s="800">
        <v>35.162858370980047</v>
      </c>
      <c r="AK28" s="800">
        <v>25.346729951303704</v>
      </c>
      <c r="AL28" s="800">
        <v>67.207051716698516</v>
      </c>
      <c r="AM28" s="800">
        <v>227.71664003898226</v>
      </c>
      <c r="AN28" s="823">
        <v>36.264350724235257</v>
      </c>
      <c r="AO28" s="825">
        <v>24.600219058050381</v>
      </c>
      <c r="AP28" s="825">
        <v>64.249726177437012</v>
      </c>
      <c r="AQ28" s="824">
        <v>225.11429595972265</v>
      </c>
      <c r="AR28" s="800">
        <v>28.747663221086547</v>
      </c>
      <c r="AS28" s="800">
        <v>22.150193074091888</v>
      </c>
      <c r="AT28" s="800">
        <v>65.068349656942331</v>
      </c>
      <c r="AU28" s="800">
        <v>215.96620595212076</v>
      </c>
      <c r="AV28" s="823">
        <v>34.125641633145207</v>
      </c>
      <c r="AW28" s="825">
        <v>25.987943737441395</v>
      </c>
      <c r="AX28" s="825">
        <v>63.652601027014953</v>
      </c>
      <c r="AY28" s="824">
        <v>223.76618639760156</v>
      </c>
      <c r="AZ28" s="794">
        <v>2003</v>
      </c>
      <c r="BA28" s="800">
        <v>34.694189418062393</v>
      </c>
      <c r="BB28" s="800">
        <v>23.894756283896097</v>
      </c>
      <c r="BC28" s="800">
        <v>63.15798310861863</v>
      </c>
      <c r="BD28" s="800">
        <v>221.74692881057712</v>
      </c>
      <c r="BE28" s="823">
        <v>39.407849247575804</v>
      </c>
      <c r="BF28" s="825">
        <v>23.466451202530557</v>
      </c>
      <c r="BG28" s="825">
        <v>64.266877546459455</v>
      </c>
      <c r="BH28" s="824">
        <v>227.14117799656583</v>
      </c>
    </row>
    <row r="29" spans="1:60">
      <c r="A29" s="794">
        <v>2004</v>
      </c>
      <c r="B29" s="823">
        <v>36.947000000000003</v>
      </c>
      <c r="C29" s="800">
        <v>24.020590912166153</v>
      </c>
      <c r="D29" s="800">
        <v>66.693300792949643</v>
      </c>
      <c r="E29" s="824">
        <v>227.66089170511577</v>
      </c>
      <c r="F29" s="800">
        <v>36.42</v>
      </c>
      <c r="G29" s="800">
        <v>24.778223456849378</v>
      </c>
      <c r="H29" s="800">
        <v>65.454764495536139</v>
      </c>
      <c r="I29" s="824">
        <v>226.6529879523855</v>
      </c>
      <c r="J29" s="800">
        <v>33.357340000000001</v>
      </c>
      <c r="K29" s="800">
        <v>25.235220444301181</v>
      </c>
      <c r="L29" s="800">
        <v>67.621925096388068</v>
      </c>
      <c r="M29" s="800">
        <v>226.21448554068922</v>
      </c>
      <c r="N29" s="823">
        <v>34.18</v>
      </c>
      <c r="O29" s="825">
        <v>26.322016426059598</v>
      </c>
      <c r="P29" s="825">
        <v>65.874748241717569</v>
      </c>
      <c r="Q29" s="824">
        <v>226.37676466777714</v>
      </c>
      <c r="R29" s="794">
        <v>2004</v>
      </c>
      <c r="S29" s="800">
        <v>32.636189999999999</v>
      </c>
      <c r="T29" s="800">
        <v>27.930289059361428</v>
      </c>
      <c r="U29" s="800">
        <v>66.803129722801444</v>
      </c>
      <c r="V29" s="800">
        <v>227.36960878216286</v>
      </c>
      <c r="W29" s="823">
        <v>36.563328244544216</v>
      </c>
      <c r="X29" s="825">
        <v>23.420727718485981</v>
      </c>
      <c r="Y29" s="825">
        <v>62.658343809475504</v>
      </c>
      <c r="Z29" s="824">
        <v>222.64239977250568</v>
      </c>
      <c r="AA29" s="800">
        <v>28.888390000000001</v>
      </c>
      <c r="AB29" s="800">
        <v>26.803311475012425</v>
      </c>
      <c r="AC29" s="800">
        <v>66.000412116216779</v>
      </c>
      <c r="AD29" s="800">
        <v>221.6921135912292</v>
      </c>
      <c r="AE29" s="823">
        <v>26.4773</v>
      </c>
      <c r="AF29" s="825">
        <v>24.960765135719111</v>
      </c>
      <c r="AG29" s="825">
        <v>66.010832776109439</v>
      </c>
      <c r="AH29" s="824">
        <v>217.44889791182857</v>
      </c>
      <c r="AI29" s="794">
        <v>2004</v>
      </c>
      <c r="AJ29" s="800">
        <v>35.399760000000001</v>
      </c>
      <c r="AK29" s="800">
        <v>25.718849840255594</v>
      </c>
      <c r="AL29" s="800">
        <v>67.123371835831904</v>
      </c>
      <c r="AM29" s="800">
        <v>228.24198167608751</v>
      </c>
      <c r="AN29" s="823">
        <v>36.39</v>
      </c>
      <c r="AO29" s="825">
        <v>24.852973208451317</v>
      </c>
      <c r="AP29" s="825">
        <v>64.321498584186457</v>
      </c>
      <c r="AQ29" s="824">
        <v>225.56447179263776</v>
      </c>
      <c r="AR29" s="800">
        <v>28.851970000000001</v>
      </c>
      <c r="AS29" s="800">
        <v>23.013084479923545</v>
      </c>
      <c r="AT29" s="800">
        <v>67.427819862362327</v>
      </c>
      <c r="AU29" s="800">
        <v>219.29287434228587</v>
      </c>
      <c r="AV29" s="823">
        <v>34.026105655773904</v>
      </c>
      <c r="AW29" s="825">
        <v>26.082944185012224</v>
      </c>
      <c r="AX29" s="825">
        <v>63.769179452968636</v>
      </c>
      <c r="AY29" s="824">
        <v>223.87822929375477</v>
      </c>
      <c r="AZ29" s="794">
        <v>2004</v>
      </c>
      <c r="BA29" s="800">
        <v>34.61</v>
      </c>
      <c r="BB29" s="800">
        <v>24.075126157136651</v>
      </c>
      <c r="BC29" s="800">
        <v>63.163787053437161</v>
      </c>
      <c r="BD29" s="800">
        <v>221.84891321057381</v>
      </c>
      <c r="BE29" s="823">
        <v>39.344999999999999</v>
      </c>
      <c r="BF29" s="825">
        <v>23.906140332944918</v>
      </c>
      <c r="BG29" s="825">
        <v>64.309272168503099</v>
      </c>
      <c r="BH29" s="824">
        <v>227.56041250144801</v>
      </c>
    </row>
    <row r="30" spans="1:60">
      <c r="A30" s="794">
        <v>2005</v>
      </c>
      <c r="B30" s="823">
        <v>36.947000000000003</v>
      </c>
      <c r="C30" s="800">
        <v>24.298888893216134</v>
      </c>
      <c r="D30" s="800">
        <v>66.713628096630856</v>
      </c>
      <c r="E30" s="824">
        <v>227.959516989847</v>
      </c>
      <c r="F30" s="800">
        <v>36.42</v>
      </c>
      <c r="G30" s="800">
        <v>25.316051747183501</v>
      </c>
      <c r="H30" s="800">
        <v>65.645163285277846</v>
      </c>
      <c r="I30" s="824">
        <v>227.38121503246134</v>
      </c>
      <c r="J30" s="800">
        <v>33.357340000000001</v>
      </c>
      <c r="K30" s="800">
        <v>25.796080279709148</v>
      </c>
      <c r="L30" s="800">
        <v>67.860003636509219</v>
      </c>
      <c r="M30" s="800">
        <v>227.01342391621839</v>
      </c>
      <c r="N30" s="823">
        <v>34.18</v>
      </c>
      <c r="O30" s="825">
        <v>26.431835855323861</v>
      </c>
      <c r="P30" s="825">
        <v>65.801223196161658</v>
      </c>
      <c r="Q30" s="824">
        <v>226.41305905148553</v>
      </c>
      <c r="R30" s="794">
        <v>2005</v>
      </c>
      <c r="S30" s="800">
        <v>32.636189999999999</v>
      </c>
      <c r="T30" s="800">
        <v>28.083353987531218</v>
      </c>
      <c r="U30" s="800">
        <v>66.671750776915601</v>
      </c>
      <c r="V30" s="800">
        <v>227.3912947644468</v>
      </c>
      <c r="W30" s="823">
        <v>36.474699999999999</v>
      </c>
      <c r="X30" s="825">
        <v>23.63166352879739</v>
      </c>
      <c r="Y30" s="825">
        <v>62.528662808972044</v>
      </c>
      <c r="Z30" s="824">
        <v>222.63502633776943</v>
      </c>
      <c r="AA30" s="800">
        <v>28.888390000000001</v>
      </c>
      <c r="AB30" s="800">
        <v>25.979821497865736</v>
      </c>
      <c r="AC30" s="800">
        <v>66.544188979433443</v>
      </c>
      <c r="AD30" s="800">
        <v>221.41240047729917</v>
      </c>
      <c r="AE30" s="823">
        <v>26.4773</v>
      </c>
      <c r="AF30" s="825">
        <v>25.037964748238267</v>
      </c>
      <c r="AG30" s="825">
        <v>65.94092855802208</v>
      </c>
      <c r="AH30" s="824">
        <v>217.45619330626036</v>
      </c>
      <c r="AI30" s="794">
        <v>2005</v>
      </c>
      <c r="AJ30" s="800">
        <v>35.399760000000001</v>
      </c>
      <c r="AK30" s="800">
        <v>26.10774039345468</v>
      </c>
      <c r="AL30" s="800">
        <v>67.058895630324201</v>
      </c>
      <c r="AM30" s="800">
        <v>228.56639602377888</v>
      </c>
      <c r="AN30" s="823">
        <v>36.39</v>
      </c>
      <c r="AO30" s="825">
        <v>25.166919082648203</v>
      </c>
      <c r="AP30" s="825">
        <v>64.525227174383389</v>
      </c>
      <c r="AQ30" s="824">
        <v>226.08214625703161</v>
      </c>
      <c r="AR30" s="800">
        <v>28.851970000000001</v>
      </c>
      <c r="AS30" s="800">
        <v>23.35039241258854</v>
      </c>
      <c r="AT30" s="800">
        <v>67.532363093400193</v>
      </c>
      <c r="AU30" s="800">
        <v>219.73472550598873</v>
      </c>
      <c r="AV30" s="823">
        <v>33.926859999999998</v>
      </c>
      <c r="AW30" s="825">
        <v>26.160575858250279</v>
      </c>
      <c r="AX30" s="825">
        <v>63.897009966777418</v>
      </c>
      <c r="AY30" s="824">
        <v>223.98444582502771</v>
      </c>
      <c r="AZ30" s="794">
        <v>2005</v>
      </c>
      <c r="BA30" s="800">
        <v>34.61</v>
      </c>
      <c r="BB30" s="800">
        <v>24.26707394003785</v>
      </c>
      <c r="BC30" s="800">
        <v>63.096384342109637</v>
      </c>
      <c r="BD30" s="800">
        <v>221.9734582821475</v>
      </c>
      <c r="BE30" s="823">
        <v>39.344999999999999</v>
      </c>
      <c r="BF30" s="825">
        <v>24.397341246130527</v>
      </c>
      <c r="BG30" s="825">
        <v>64.481870444824779</v>
      </c>
      <c r="BH30" s="824">
        <v>228.22421169095531</v>
      </c>
    </row>
    <row r="31" spans="1:60">
      <c r="A31" s="794">
        <v>2006</v>
      </c>
      <c r="B31" s="823">
        <v>36.947000000000003</v>
      </c>
      <c r="C31" s="800">
        <v>24.528446438615138</v>
      </c>
      <c r="D31" s="800">
        <v>66.70363294014065</v>
      </c>
      <c r="E31" s="824">
        <v>228.17907937875577</v>
      </c>
      <c r="F31" s="800">
        <v>36.42</v>
      </c>
      <c r="G31" s="800">
        <v>25.749695627430526</v>
      </c>
      <c r="H31" s="800">
        <v>65.833401925448157</v>
      </c>
      <c r="I31" s="824">
        <v>228.0030975528787</v>
      </c>
      <c r="J31" s="800">
        <v>33.357340000000001</v>
      </c>
      <c r="K31" s="800">
        <v>26.31379091292585</v>
      </c>
      <c r="L31" s="800">
        <v>68.053013386450431</v>
      </c>
      <c r="M31" s="800">
        <v>227.72414429937626</v>
      </c>
      <c r="N31" s="823">
        <v>34.18</v>
      </c>
      <c r="O31" s="825">
        <v>26.478361274599958</v>
      </c>
      <c r="P31" s="825">
        <v>65.649908175464404</v>
      </c>
      <c r="Q31" s="824">
        <v>226.30826945006436</v>
      </c>
      <c r="R31" s="794">
        <v>2006</v>
      </c>
      <c r="S31" s="800">
        <v>32.636189999999999</v>
      </c>
      <c r="T31" s="800">
        <v>28.25513168638323</v>
      </c>
      <c r="U31" s="800">
        <v>66.593243833431444</v>
      </c>
      <c r="V31" s="800">
        <v>227.48456551981468</v>
      </c>
      <c r="W31" s="823">
        <v>36.474699999999999</v>
      </c>
      <c r="X31" s="825">
        <v>23.976469412941366</v>
      </c>
      <c r="Y31" s="825">
        <v>62.519754125521885</v>
      </c>
      <c r="Z31" s="824">
        <v>222.97092353846324</v>
      </c>
      <c r="AA31" s="800">
        <v>28.888390000000001</v>
      </c>
      <c r="AB31" s="800">
        <v>26.145496928344219</v>
      </c>
      <c r="AC31" s="800">
        <v>66.341694388461264</v>
      </c>
      <c r="AD31" s="800">
        <v>221.37558131680547</v>
      </c>
      <c r="AE31" s="823">
        <v>26.4773</v>
      </c>
      <c r="AF31" s="825">
        <v>25.169023523323975</v>
      </c>
      <c r="AG31" s="825">
        <v>65.702094449581367</v>
      </c>
      <c r="AH31" s="824">
        <v>217.34841797290534</v>
      </c>
      <c r="AI31" s="794">
        <v>2006</v>
      </c>
      <c r="AJ31" s="800">
        <v>35.399760000000001</v>
      </c>
      <c r="AK31" s="800">
        <v>26.528364237194786</v>
      </c>
      <c r="AL31" s="800">
        <v>67.02160210513432</v>
      </c>
      <c r="AM31" s="800">
        <v>228.94972634232911</v>
      </c>
      <c r="AN31" s="823">
        <v>36.39</v>
      </c>
      <c r="AO31" s="825">
        <v>25.168418794250158</v>
      </c>
      <c r="AP31" s="825">
        <v>65.857112207680757</v>
      </c>
      <c r="AQ31" s="824">
        <v>227.4155310019309</v>
      </c>
      <c r="AR31" s="800">
        <v>28.851970000000001</v>
      </c>
      <c r="AS31" s="800">
        <v>23.699334213786809</v>
      </c>
      <c r="AT31" s="800">
        <v>67.650164971566809</v>
      </c>
      <c r="AU31" s="800">
        <v>220.20146918535363</v>
      </c>
      <c r="AV31" s="823">
        <v>33.926859999999998</v>
      </c>
      <c r="AW31" s="825">
        <v>26.223984142715555</v>
      </c>
      <c r="AX31" s="825">
        <v>64.151525162427049</v>
      </c>
      <c r="AY31" s="824">
        <v>224.30236930514261</v>
      </c>
      <c r="AZ31" s="794">
        <v>2006</v>
      </c>
      <c r="BA31" s="800">
        <v>34.61</v>
      </c>
      <c r="BB31" s="800">
        <v>24.526277565033674</v>
      </c>
      <c r="BC31" s="800">
        <v>63.089264492275191</v>
      </c>
      <c r="BD31" s="800">
        <v>222.22554205730887</v>
      </c>
      <c r="BE31" s="823">
        <v>39.344999999999999</v>
      </c>
      <c r="BF31" s="825">
        <v>24.837152067199014</v>
      </c>
      <c r="BG31" s="825">
        <v>64.604483501197123</v>
      </c>
      <c r="BH31" s="824">
        <v>228.78663556839615</v>
      </c>
    </row>
    <row r="32" spans="1:60">
      <c r="A32" s="794">
        <v>2007</v>
      </c>
      <c r="B32" s="823">
        <v>36.947000000000003</v>
      </c>
      <c r="C32" s="800">
        <v>24.697411245929874</v>
      </c>
      <c r="D32" s="800">
        <v>66.580733540360811</v>
      </c>
      <c r="E32" s="824">
        <v>228.22514478629068</v>
      </c>
      <c r="F32" s="800">
        <v>36.42</v>
      </c>
      <c r="G32" s="800">
        <v>26.166358595368106</v>
      </c>
      <c r="H32" s="800">
        <v>65.974510591225751</v>
      </c>
      <c r="I32" s="824">
        <v>228.56086918659383</v>
      </c>
      <c r="J32" s="800">
        <v>33.357340000000001</v>
      </c>
      <c r="K32" s="800">
        <v>26.761847975261478</v>
      </c>
      <c r="L32" s="800">
        <v>68.11803100915111</v>
      </c>
      <c r="M32" s="800">
        <v>228.23721898441258</v>
      </c>
      <c r="N32" s="823">
        <v>34.18</v>
      </c>
      <c r="O32" s="825">
        <v>26.717973992673986</v>
      </c>
      <c r="P32" s="825">
        <v>65.441106959706971</v>
      </c>
      <c r="Q32" s="824">
        <v>226.33908095238098</v>
      </c>
      <c r="R32" s="794">
        <v>2007</v>
      </c>
      <c r="S32" s="800">
        <v>32.636189999999999</v>
      </c>
      <c r="T32" s="800">
        <v>28.381265717473102</v>
      </c>
      <c r="U32" s="800">
        <v>66.500274169455636</v>
      </c>
      <c r="V32" s="800">
        <v>227.51772988692875</v>
      </c>
      <c r="W32" s="823">
        <v>36.474699999999999</v>
      </c>
      <c r="X32" s="825">
        <v>24.247850738373682</v>
      </c>
      <c r="Y32" s="825">
        <v>62.482711435759974</v>
      </c>
      <c r="Z32" s="824">
        <v>223.20526217413365</v>
      </c>
      <c r="AA32" s="800">
        <v>28.888390000000001</v>
      </c>
      <c r="AB32" s="800">
        <v>26.387318721661014</v>
      </c>
      <c r="AC32" s="800">
        <v>66.03576334439542</v>
      </c>
      <c r="AD32" s="800">
        <v>221.31147206605647</v>
      </c>
      <c r="AE32" s="823">
        <v>26.4773</v>
      </c>
      <c r="AF32" s="825">
        <v>25.41420590717015</v>
      </c>
      <c r="AG32" s="825">
        <v>65.592185639483077</v>
      </c>
      <c r="AH32" s="824">
        <v>217.48369154665323</v>
      </c>
      <c r="AI32" s="794">
        <v>2007</v>
      </c>
      <c r="AJ32" s="800">
        <v>35.399760000000001</v>
      </c>
      <c r="AK32" s="800">
        <v>26.926364635486628</v>
      </c>
      <c r="AL32" s="800">
        <v>66.937354988399065</v>
      </c>
      <c r="AM32" s="800">
        <v>229.2634796238857</v>
      </c>
      <c r="AN32" s="823">
        <v>36.39</v>
      </c>
      <c r="AO32" s="825">
        <v>25.384615384615383</v>
      </c>
      <c r="AP32" s="825">
        <v>66.11772205694858</v>
      </c>
      <c r="AQ32" s="824">
        <v>227.892337441564</v>
      </c>
      <c r="AR32" s="800">
        <v>28.851970000000001</v>
      </c>
      <c r="AS32" s="800">
        <v>23.974051558154464</v>
      </c>
      <c r="AT32" s="800">
        <v>67.655302895243523</v>
      </c>
      <c r="AU32" s="800">
        <v>220.481324453398</v>
      </c>
      <c r="AV32" s="823">
        <v>33.926859999999998</v>
      </c>
      <c r="AW32" s="825">
        <v>26.142326191517274</v>
      </c>
      <c r="AX32" s="825">
        <v>64.227153476169647</v>
      </c>
      <c r="AY32" s="824">
        <v>224.29633966768694</v>
      </c>
      <c r="AZ32" s="794">
        <v>2007</v>
      </c>
      <c r="BA32" s="800">
        <v>34.61</v>
      </c>
      <c r="BB32" s="800">
        <v>24.784376742203129</v>
      </c>
      <c r="BC32" s="800">
        <v>63.071852556324401</v>
      </c>
      <c r="BD32" s="800">
        <v>222.46622929852754</v>
      </c>
      <c r="BE32" s="823">
        <v>39.344999999999999</v>
      </c>
      <c r="BF32" s="825">
        <v>25.188974422647131</v>
      </c>
      <c r="BG32" s="825">
        <v>64.77609469414783</v>
      </c>
      <c r="BH32" s="824">
        <v>229.31006911679498</v>
      </c>
    </row>
    <row r="33" spans="1:60">
      <c r="A33" s="794">
        <v>2008</v>
      </c>
      <c r="B33" s="823">
        <v>36.947000000000003</v>
      </c>
      <c r="C33" s="800">
        <v>24.793532703714611</v>
      </c>
      <c r="D33" s="800">
        <v>66.393827469855111</v>
      </c>
      <c r="E33" s="824">
        <v>228.13436017356975</v>
      </c>
      <c r="F33" s="800">
        <v>36.42</v>
      </c>
      <c r="G33" s="800">
        <v>26.475616431639892</v>
      </c>
      <c r="H33" s="800">
        <v>66.055891436309295</v>
      </c>
      <c r="I33" s="824">
        <v>228.9515078679492</v>
      </c>
      <c r="J33" s="800">
        <v>33.357340000000001</v>
      </c>
      <c r="K33" s="800">
        <v>27.154884892243263</v>
      </c>
      <c r="L33" s="800">
        <v>68.058242997332798</v>
      </c>
      <c r="M33" s="800">
        <v>228.57046788957607</v>
      </c>
      <c r="N33" s="823">
        <v>34.18</v>
      </c>
      <c r="O33" s="825">
        <v>26.710279042243261</v>
      </c>
      <c r="P33" s="825">
        <v>65.38220766569556</v>
      </c>
      <c r="Q33" s="824">
        <v>226.27248670793881</v>
      </c>
      <c r="R33" s="794">
        <v>2008</v>
      </c>
      <c r="S33" s="800">
        <v>32.636189999999999</v>
      </c>
      <c r="T33" s="800">
        <v>28.663379380434371</v>
      </c>
      <c r="U33" s="800">
        <v>66.586366544961791</v>
      </c>
      <c r="V33" s="800">
        <v>227.88593592539615</v>
      </c>
      <c r="W33" s="823">
        <v>36.474699999999999</v>
      </c>
      <c r="X33" s="825">
        <v>24.540720708162791</v>
      </c>
      <c r="Y33" s="825">
        <v>62.379671484077761</v>
      </c>
      <c r="Z33" s="824">
        <v>223.39509219224055</v>
      </c>
      <c r="AA33" s="800">
        <v>28.888390000000001</v>
      </c>
      <c r="AB33" s="800">
        <v>26.881393083292743</v>
      </c>
      <c r="AC33" s="800">
        <v>65.95957135898685</v>
      </c>
      <c r="AD33" s="800">
        <v>221.7293544422796</v>
      </c>
      <c r="AE33" s="823">
        <v>26.4773</v>
      </c>
      <c r="AF33" s="825">
        <v>25.704871290041147</v>
      </c>
      <c r="AG33" s="825">
        <v>65.4860760593794</v>
      </c>
      <c r="AH33" s="824">
        <v>217.66824734942054</v>
      </c>
      <c r="AI33" s="794">
        <v>2008</v>
      </c>
      <c r="AJ33" s="800">
        <v>35.399760000000001</v>
      </c>
      <c r="AK33" s="800">
        <v>27.244525547445253</v>
      </c>
      <c r="AL33" s="800">
        <v>66.721411192214106</v>
      </c>
      <c r="AM33" s="800">
        <v>229.36569673965934</v>
      </c>
      <c r="AN33" s="823">
        <v>36.39</v>
      </c>
      <c r="AO33" s="825">
        <v>25.500104843782761</v>
      </c>
      <c r="AP33" s="825">
        <v>66.278045711889291</v>
      </c>
      <c r="AQ33" s="824">
        <v>228.16815055567204</v>
      </c>
      <c r="AR33" s="800">
        <v>28.851970000000001</v>
      </c>
      <c r="AS33" s="800">
        <v>24.246426017800822</v>
      </c>
      <c r="AT33" s="800">
        <v>67.539314900840907</v>
      </c>
      <c r="AU33" s="800">
        <v>220.63771091864174</v>
      </c>
      <c r="AV33" s="823">
        <v>33.926859999999998</v>
      </c>
      <c r="AW33" s="825">
        <v>26.006507592190893</v>
      </c>
      <c r="AX33" s="825">
        <v>64.241865509761382</v>
      </c>
      <c r="AY33" s="824">
        <v>224.1752331019523</v>
      </c>
      <c r="AZ33" s="794">
        <v>2008</v>
      </c>
      <c r="BA33" s="800">
        <v>34.61</v>
      </c>
      <c r="BB33" s="800">
        <v>24.969217238346527</v>
      </c>
      <c r="BC33" s="800">
        <v>64.501286686862755</v>
      </c>
      <c r="BD33" s="800">
        <v>224.08050392520929</v>
      </c>
      <c r="BE33" s="823">
        <v>39.344999999999999</v>
      </c>
      <c r="BF33" s="825">
        <v>25.40752088862353</v>
      </c>
      <c r="BG33" s="825">
        <v>64.503282146500851</v>
      </c>
      <c r="BH33" s="824">
        <v>229.25580303512439</v>
      </c>
    </row>
    <row r="34" spans="1:60">
      <c r="A34" s="794">
        <v>2009</v>
      </c>
      <c r="B34" s="823">
        <v>36.947000000000003</v>
      </c>
      <c r="C34" s="800">
        <v>24.748721777295145</v>
      </c>
      <c r="D34" s="800">
        <v>66.111316230034845</v>
      </c>
      <c r="E34" s="824">
        <v>227.80703800732999</v>
      </c>
      <c r="F34" s="800">
        <v>36.42</v>
      </c>
      <c r="G34" s="800">
        <v>26.741768489341982</v>
      </c>
      <c r="H34" s="800">
        <v>66.038041983317882</v>
      </c>
      <c r="I34" s="824">
        <v>229.19981047265986</v>
      </c>
      <c r="J34" s="800">
        <v>33.357340000000001</v>
      </c>
      <c r="K34" s="800">
        <v>27.496461876304096</v>
      </c>
      <c r="L34" s="800">
        <v>67.983900933307112</v>
      </c>
      <c r="M34" s="800">
        <v>228.83770280961119</v>
      </c>
      <c r="N34" s="823">
        <v>34.18</v>
      </c>
      <c r="O34" s="825">
        <v>26.469809806229627</v>
      </c>
      <c r="P34" s="825">
        <v>65.051405921767468</v>
      </c>
      <c r="Q34" s="824">
        <v>225.70121572799709</v>
      </c>
      <c r="R34" s="794">
        <v>2009</v>
      </c>
      <c r="S34" s="800">
        <v>32.636189999999999</v>
      </c>
      <c r="T34" s="800">
        <v>28.732510442225927</v>
      </c>
      <c r="U34" s="800">
        <v>66.418176028769977</v>
      </c>
      <c r="V34" s="800">
        <v>227.78687647099591</v>
      </c>
      <c r="W34" s="823">
        <v>36.474699999999999</v>
      </c>
      <c r="X34" s="825">
        <v>24.983318690268916</v>
      </c>
      <c r="Y34" s="825">
        <v>61.771120569258478</v>
      </c>
      <c r="Z34" s="824">
        <v>223.22913925952739</v>
      </c>
      <c r="AA34" s="800">
        <v>28.888390000000001</v>
      </c>
      <c r="AB34" s="800">
        <v>27.350229007633587</v>
      </c>
      <c r="AC34" s="800">
        <v>65.792977099236637</v>
      </c>
      <c r="AD34" s="800">
        <v>222.03159610687021</v>
      </c>
      <c r="AE34" s="823">
        <v>26.4773</v>
      </c>
      <c r="AF34" s="825">
        <v>26.09170214992848</v>
      </c>
      <c r="AG34" s="825">
        <v>65.46657651176973</v>
      </c>
      <c r="AH34" s="824">
        <v>218.0355786616982</v>
      </c>
      <c r="AI34" s="794">
        <v>2009</v>
      </c>
      <c r="AJ34" s="800">
        <v>35.399760000000001</v>
      </c>
      <c r="AK34" s="800">
        <v>27.48230168814667</v>
      </c>
      <c r="AL34" s="800">
        <v>66.370182126217699</v>
      </c>
      <c r="AM34" s="800">
        <v>229.25224381436436</v>
      </c>
      <c r="AN34" s="823">
        <v>36.39</v>
      </c>
      <c r="AO34" s="825">
        <v>25.508597472550239</v>
      </c>
      <c r="AP34" s="825">
        <v>66.254402320281741</v>
      </c>
      <c r="AQ34" s="824">
        <v>228.15299979283199</v>
      </c>
      <c r="AR34" s="800">
        <v>28.851970000000001</v>
      </c>
      <c r="AS34" s="800">
        <v>24.604526295923772</v>
      </c>
      <c r="AT34" s="800">
        <v>67.290360551903532</v>
      </c>
      <c r="AU34" s="800">
        <v>220.7468568478273</v>
      </c>
      <c r="AV34" s="823">
        <v>33.926859999999998</v>
      </c>
      <c r="AW34" s="825">
        <v>25.850811915259708</v>
      </c>
      <c r="AX34" s="825">
        <v>65.401537799763403</v>
      </c>
      <c r="AY34" s="824">
        <v>225.17920971502309</v>
      </c>
      <c r="AZ34" s="794">
        <v>2009</v>
      </c>
      <c r="BA34" s="800">
        <v>34.61</v>
      </c>
      <c r="BB34" s="800">
        <v>25.121342568617301</v>
      </c>
      <c r="BC34" s="800">
        <v>64.38341532884516</v>
      </c>
      <c r="BD34" s="800">
        <v>224.11475789746245</v>
      </c>
      <c r="BE34" s="823">
        <v>39.344999999999999</v>
      </c>
      <c r="BF34" s="825">
        <v>25.7041852720313</v>
      </c>
      <c r="BG34" s="825">
        <v>64.329735302439488</v>
      </c>
      <c r="BH34" s="824">
        <v>229.37892057447078</v>
      </c>
    </row>
    <row r="35" spans="1:60">
      <c r="A35" s="794" t="s">
        <v>1053</v>
      </c>
      <c r="R35" s="794" t="s">
        <v>1053</v>
      </c>
      <c r="AI35" s="794" t="s">
        <v>1053</v>
      </c>
      <c r="AZ35" s="794" t="s">
        <v>1053</v>
      </c>
    </row>
    <row r="36" spans="1:60">
      <c r="A36" s="794" t="s">
        <v>742</v>
      </c>
      <c r="B36" s="810">
        <f>B34-B5</f>
        <v>-8.1796399999999991</v>
      </c>
      <c r="C36" s="810">
        <f t="shared" ref="C36:O36" si="0">C34-C5</f>
        <v>5.5812193781520172</v>
      </c>
      <c r="D36" s="810">
        <f t="shared" si="0"/>
        <v>1.9144804651420912</v>
      </c>
      <c r="E36" s="810">
        <f t="shared" si="0"/>
        <v>-0.68394015670588715</v>
      </c>
      <c r="F36" s="810">
        <f t="shared" si="0"/>
        <v>4.3019000000000034</v>
      </c>
      <c r="G36" s="810">
        <f t="shared" si="0"/>
        <v>4.2759314355815867</v>
      </c>
      <c r="H36" s="810">
        <f t="shared" si="0"/>
        <v>2.5367744010123587</v>
      </c>
      <c r="I36" s="810">
        <f t="shared" si="0"/>
        <v>11.114605836593938</v>
      </c>
      <c r="J36" s="810">
        <f t="shared" si="0"/>
        <v>-10.904702734690225</v>
      </c>
      <c r="K36" s="810">
        <f t="shared" si="0"/>
        <v>8.8463472373672865</v>
      </c>
      <c r="L36" s="810">
        <f t="shared" si="0"/>
        <v>1.2673804323556226</v>
      </c>
      <c r="M36" s="810">
        <f t="shared" si="0"/>
        <v>-0.79097506496736969</v>
      </c>
      <c r="N36" s="810">
        <f t="shared" si="0"/>
        <v>-1.3767700000000005</v>
      </c>
      <c r="O36" s="810">
        <f t="shared" si="0"/>
        <v>5.4520258186640582</v>
      </c>
      <c r="P36" s="810">
        <f t="shared" ref="P36:BH36" si="1">P34-P5</f>
        <v>0.60015869072802275</v>
      </c>
      <c r="Q36" s="810">
        <f t="shared" si="1"/>
        <v>4.675414509392084</v>
      </c>
      <c r="R36" s="794" t="s">
        <v>742</v>
      </c>
      <c r="S36" s="810">
        <f t="shared" si="1"/>
        <v>-3.6675299999999993</v>
      </c>
      <c r="T36" s="810">
        <f t="shared" si="1"/>
        <v>7.4563598146108632</v>
      </c>
      <c r="U36" s="810">
        <f t="shared" si="1"/>
        <v>-1.3014892431965421</v>
      </c>
      <c r="V36" s="810">
        <f t="shared" si="1"/>
        <v>2.4873405714143075</v>
      </c>
      <c r="W36" s="810">
        <f t="shared" si="1"/>
        <v>-18.25254854360486</v>
      </c>
      <c r="X36" s="810">
        <f t="shared" si="1"/>
        <v>4.6677452469962866</v>
      </c>
      <c r="Y36" s="810">
        <f t="shared" si="1"/>
        <v>0.14607429749259637</v>
      </c>
      <c r="Z36" s="810">
        <f t="shared" si="1"/>
        <v>-13.438728999115966</v>
      </c>
      <c r="AA36" s="810">
        <f t="shared" si="1"/>
        <v>-9.6855133313566242</v>
      </c>
      <c r="AB36" s="810">
        <f t="shared" si="1"/>
        <v>10.110787351502914</v>
      </c>
      <c r="AC36" s="810">
        <f t="shared" si="1"/>
        <v>13.649381068433222</v>
      </c>
      <c r="AD36" s="810">
        <f t="shared" si="1"/>
        <v>14.074655088579476</v>
      </c>
      <c r="AE36" s="810">
        <f t="shared" si="1"/>
        <v>-9.5581500000000048</v>
      </c>
      <c r="AF36" s="810">
        <f t="shared" si="1"/>
        <v>9.5076985634317133</v>
      </c>
      <c r="AG36" s="810">
        <f t="shared" si="1"/>
        <v>-0.8605779113695462</v>
      </c>
      <c r="AH36" s="810">
        <f t="shared" si="1"/>
        <v>-0.91102934793786972</v>
      </c>
      <c r="AI36" s="794" t="s">
        <v>742</v>
      </c>
      <c r="AJ36" s="810">
        <f t="shared" si="1"/>
        <v>-5.27834</v>
      </c>
      <c r="AK36" s="810">
        <f t="shared" si="1"/>
        <v>27.279888652598707</v>
      </c>
      <c r="AL36" s="810">
        <f t="shared" si="1"/>
        <v>0.19969866565789118</v>
      </c>
      <c r="AM36" s="810">
        <f t="shared" si="1"/>
        <v>22.201247318256605</v>
      </c>
      <c r="AN36" s="810">
        <f t="shared" si="1"/>
        <v>-16.602484764606892</v>
      </c>
      <c r="AO36" s="810">
        <f t="shared" si="1"/>
        <v>3.9716420148899338</v>
      </c>
      <c r="AP36" s="810">
        <f t="shared" si="1"/>
        <v>4.4580244446087178</v>
      </c>
      <c r="AQ36" s="810">
        <f t="shared" si="1"/>
        <v>-8.1728183051082226</v>
      </c>
      <c r="AR36" s="810">
        <f t="shared" si="1"/>
        <v>-18.594029999999997</v>
      </c>
      <c r="AS36" s="810">
        <f t="shared" si="1"/>
        <v>3.1363192057160525</v>
      </c>
      <c r="AT36" s="810">
        <f t="shared" si="1"/>
        <v>7.2249899538676701</v>
      </c>
      <c r="AU36" s="810">
        <f t="shared" si="1"/>
        <v>-8.2327208404162775</v>
      </c>
      <c r="AV36" s="810">
        <f t="shared" si="1"/>
        <v>-2.2288277190060484</v>
      </c>
      <c r="AW36" s="810">
        <f t="shared" si="1"/>
        <v>3.2515339369203602</v>
      </c>
      <c r="AX36" s="810">
        <f t="shared" si="1"/>
        <v>2.6578554892940858</v>
      </c>
      <c r="AY36" s="810">
        <f t="shared" si="1"/>
        <v>3.6805617072083692</v>
      </c>
      <c r="AZ36" s="794" t="s">
        <v>742</v>
      </c>
      <c r="BA36" s="810">
        <f t="shared" si="1"/>
        <v>-8.6775332309040678</v>
      </c>
      <c r="BB36" s="810">
        <f t="shared" si="1"/>
        <v>2.3877558929214473</v>
      </c>
      <c r="BC36" s="810">
        <f t="shared" si="1"/>
        <v>1.6873845708160928</v>
      </c>
      <c r="BD36" s="810">
        <f t="shared" si="1"/>
        <v>-4.602392767166549</v>
      </c>
      <c r="BE36" s="810">
        <f t="shared" si="1"/>
        <v>-4.6200833867472966</v>
      </c>
      <c r="BF36" s="810">
        <f t="shared" si="1"/>
        <v>6.3462726928791611</v>
      </c>
      <c r="BG36" s="810">
        <f t="shared" si="1"/>
        <v>1.3619582370187615</v>
      </c>
      <c r="BH36" s="810">
        <f t="shared" si="1"/>
        <v>3.0881475431505976</v>
      </c>
    </row>
    <row r="37" spans="1:60">
      <c r="A37" s="794" t="s">
        <v>1056</v>
      </c>
      <c r="B37" s="810">
        <f t="shared" ref="B37:O37" si="2">B15-B5</f>
        <v>-4.3007718015711092</v>
      </c>
      <c r="C37" s="810">
        <f t="shared" si="2"/>
        <v>-0.12899238549588787</v>
      </c>
      <c r="D37" s="810">
        <f t="shared" si="2"/>
        <v>1.9053095873333206</v>
      </c>
      <c r="E37" s="810">
        <f t="shared" si="2"/>
        <v>-2.5244545997336729</v>
      </c>
      <c r="F37" s="810">
        <f t="shared" si="2"/>
        <v>1.1677285650590434</v>
      </c>
      <c r="G37" s="810">
        <f t="shared" si="2"/>
        <v>9.9752085176202598E-2</v>
      </c>
      <c r="H37" s="810">
        <f t="shared" si="2"/>
        <v>2.9932203347621069</v>
      </c>
      <c r="I37" s="810">
        <f t="shared" si="2"/>
        <v>4.2607009849973565</v>
      </c>
      <c r="J37" s="810">
        <f t="shared" si="2"/>
        <v>-5.1813209688292119</v>
      </c>
      <c r="K37" s="810">
        <f t="shared" si="2"/>
        <v>0.23751648694902627</v>
      </c>
      <c r="L37" s="810">
        <f t="shared" si="2"/>
        <v>-0.50616829368574656</v>
      </c>
      <c r="M37" s="810">
        <f t="shared" si="2"/>
        <v>-5.4499727755659535</v>
      </c>
      <c r="N37" s="810">
        <f t="shared" si="2"/>
        <v>-1.8874598980470623</v>
      </c>
      <c r="O37" s="810">
        <f t="shared" si="2"/>
        <v>1.258253728187352</v>
      </c>
      <c r="P37" s="810">
        <f t="shared" ref="P37:BH37" si="3">P15-P5</f>
        <v>2.5676331969449961</v>
      </c>
      <c r="Q37" s="810">
        <f t="shared" si="3"/>
        <v>1.9384270270852824</v>
      </c>
      <c r="R37" s="794" t="s">
        <v>1056</v>
      </c>
      <c r="S37" s="810">
        <f t="shared" si="3"/>
        <v>0.60510521551862695</v>
      </c>
      <c r="T37" s="810">
        <f t="shared" si="3"/>
        <v>0.54494844980170498</v>
      </c>
      <c r="U37" s="810">
        <f t="shared" si="3"/>
        <v>-0.49142620257221381</v>
      </c>
      <c r="V37" s="810">
        <f t="shared" si="3"/>
        <v>0.65862746274808615</v>
      </c>
      <c r="W37" s="810">
        <f t="shared" si="3"/>
        <v>-16.661368483583395</v>
      </c>
      <c r="X37" s="810">
        <f t="shared" si="3"/>
        <v>-0.34220817260594671</v>
      </c>
      <c r="Y37" s="810">
        <f t="shared" si="3"/>
        <v>1.8616979659842912</v>
      </c>
      <c r="Z37" s="810">
        <f t="shared" si="3"/>
        <v>-15.141878690205033</v>
      </c>
      <c r="AA37" s="810">
        <f t="shared" si="3"/>
        <v>-9.3129402636132035</v>
      </c>
      <c r="AB37" s="810">
        <f t="shared" si="3"/>
        <v>3.2194565848854033</v>
      </c>
      <c r="AC37" s="810">
        <f t="shared" si="3"/>
        <v>3.2328970895030196</v>
      </c>
      <c r="AD37" s="810">
        <f t="shared" si="3"/>
        <v>-2.8605865892247948</v>
      </c>
      <c r="AE37" s="810">
        <f t="shared" si="3"/>
        <v>-4.4695414846412227</v>
      </c>
      <c r="AF37" s="810">
        <f t="shared" si="3"/>
        <v>7.7693018197854116</v>
      </c>
      <c r="AG37" s="810">
        <f t="shared" si="3"/>
        <v>4.162203677821239</v>
      </c>
      <c r="AH37" s="810">
        <f t="shared" si="3"/>
        <v>7.4619640129654101</v>
      </c>
      <c r="AI37" s="794" t="s">
        <v>1056</v>
      </c>
      <c r="AJ37" s="810">
        <f t="shared" si="3"/>
        <v>-2.8232574407900159</v>
      </c>
      <c r="AK37" s="810">
        <f t="shared" si="3"/>
        <v>20.537534780067212</v>
      </c>
      <c r="AL37" s="810">
        <f t="shared" si="3"/>
        <v>2.7195948160174339</v>
      </c>
      <c r="AM37" s="810">
        <f t="shared" si="3"/>
        <v>20.433872155294637</v>
      </c>
      <c r="AN37" s="810">
        <f t="shared" si="3"/>
        <v>-15.979006804465023</v>
      </c>
      <c r="AO37" s="810">
        <f t="shared" si="3"/>
        <v>-1.8246234604898248</v>
      </c>
      <c r="AP37" s="810">
        <f t="shared" si="3"/>
        <v>1.655638158281235</v>
      </c>
      <c r="AQ37" s="810">
        <f t="shared" si="3"/>
        <v>-16.147992106673598</v>
      </c>
      <c r="AR37" s="810">
        <f t="shared" si="3"/>
        <v>-8.5374999999999943</v>
      </c>
      <c r="AS37" s="810">
        <f t="shared" si="3"/>
        <v>0.25605978145932795</v>
      </c>
      <c r="AT37" s="810">
        <f t="shared" si="3"/>
        <v>4.512778321011389</v>
      </c>
      <c r="AU37" s="810">
        <f t="shared" si="3"/>
        <v>-3.7686618975292845</v>
      </c>
      <c r="AV37" s="810">
        <f t="shared" si="3"/>
        <v>-1.7645068271072688</v>
      </c>
      <c r="AW37" s="810">
        <f t="shared" si="3"/>
        <v>-0.36537214821900932</v>
      </c>
      <c r="AX37" s="810">
        <f t="shared" si="3"/>
        <v>0.30106590778047604</v>
      </c>
      <c r="AY37" s="810">
        <f t="shared" si="3"/>
        <v>-1.8288130675458092</v>
      </c>
      <c r="AZ37" s="794" t="s">
        <v>1056</v>
      </c>
      <c r="BA37" s="810">
        <f t="shared" si="3"/>
        <v>-6.4047213152832683</v>
      </c>
      <c r="BB37" s="810">
        <f t="shared" si="3"/>
        <v>-1.4225623382917263</v>
      </c>
      <c r="BC37" s="810">
        <f t="shared" si="3"/>
        <v>0.90934862943007033</v>
      </c>
      <c r="BD37" s="810">
        <f t="shared" si="3"/>
        <v>-6.9179350241449242</v>
      </c>
      <c r="BE37" s="810">
        <f t="shared" si="3"/>
        <v>-3.206706585310414</v>
      </c>
      <c r="BF37" s="810">
        <f t="shared" si="3"/>
        <v>-1.049967531366736</v>
      </c>
      <c r="BG37" s="810">
        <f t="shared" si="3"/>
        <v>0.953543898201616</v>
      </c>
      <c r="BH37" s="810">
        <f t="shared" si="3"/>
        <v>-3.3031302184755589</v>
      </c>
    </row>
    <row r="38" spans="1:60">
      <c r="A38" s="794" t="s">
        <v>1057</v>
      </c>
      <c r="B38" s="810">
        <f t="shared" ref="B38:O38" si="4">B25-B15</f>
        <v>-2.9777542989288577</v>
      </c>
      <c r="C38" s="810">
        <f t="shared" si="4"/>
        <v>3.6005879144887629</v>
      </c>
      <c r="D38" s="810">
        <f t="shared" si="4"/>
        <v>0.15022185886259365</v>
      </c>
      <c r="E38" s="810">
        <f t="shared" si="4"/>
        <v>0.77305547442247757</v>
      </c>
      <c r="F38" s="810">
        <f t="shared" si="4"/>
        <v>3.13417143494096</v>
      </c>
      <c r="G38" s="810">
        <f t="shared" si="4"/>
        <v>1.1274460943251583</v>
      </c>
      <c r="H38" s="810">
        <f t="shared" si="4"/>
        <v>-0.91563704843596838</v>
      </c>
      <c r="I38" s="810">
        <f t="shared" si="4"/>
        <v>3.3459804808301499</v>
      </c>
      <c r="J38" s="810">
        <f t="shared" si="4"/>
        <v>-3.7069817658610162</v>
      </c>
      <c r="K38" s="810">
        <f t="shared" si="4"/>
        <v>4.1028598938813339</v>
      </c>
      <c r="L38" s="810">
        <f t="shared" si="4"/>
        <v>0.67448318690607323</v>
      </c>
      <c r="M38" s="810">
        <f t="shared" si="4"/>
        <v>1.0703613149263731</v>
      </c>
      <c r="N38" s="810">
        <f t="shared" si="4"/>
        <v>-0.40131010195293726</v>
      </c>
      <c r="O38" s="810">
        <f t="shared" si="4"/>
        <v>3.4533395791140684</v>
      </c>
      <c r="P38" s="810">
        <f t="shared" ref="P38:BH38" si="5">P25-P15</f>
        <v>-0.91811703345466356</v>
      </c>
      <c r="Q38" s="810">
        <f t="shared" si="5"/>
        <v>2.133912443706464</v>
      </c>
      <c r="R38" s="794" t="s">
        <v>1057</v>
      </c>
      <c r="S38" s="810">
        <f t="shared" si="5"/>
        <v>-3.0518252155186261</v>
      </c>
      <c r="T38" s="810">
        <f t="shared" si="5"/>
        <v>4.8790554820886385</v>
      </c>
      <c r="U38" s="810">
        <f t="shared" si="5"/>
        <v>-0.28465328886879604</v>
      </c>
      <c r="V38" s="810">
        <f t="shared" si="5"/>
        <v>1.5425769777012306</v>
      </c>
      <c r="W38" s="810">
        <f t="shared" si="5"/>
        <v>-1.1458800600214616</v>
      </c>
      <c r="X38" s="810">
        <f t="shared" si="5"/>
        <v>2.6643421034893038</v>
      </c>
      <c r="Y38" s="810">
        <f t="shared" si="5"/>
        <v>-1.1624789213505125</v>
      </c>
      <c r="Z38" s="810">
        <f t="shared" si="5"/>
        <v>0.35598312211732264</v>
      </c>
      <c r="AA38" s="810">
        <f t="shared" si="5"/>
        <v>-0.17896306774342108</v>
      </c>
      <c r="AB38" s="810">
        <f t="shared" si="5"/>
        <v>6.4014706692871286</v>
      </c>
      <c r="AC38" s="810">
        <f t="shared" si="5"/>
        <v>11.617471935419474</v>
      </c>
      <c r="AD38" s="810">
        <f t="shared" si="5"/>
        <v>17.83997953696317</v>
      </c>
      <c r="AE38" s="810">
        <f t="shared" si="5"/>
        <v>-2.9589085153587824</v>
      </c>
      <c r="AF38" s="810">
        <f t="shared" si="5"/>
        <v>0.80512043329873251</v>
      </c>
      <c r="AG38" s="810">
        <f t="shared" si="5"/>
        <v>-2.3721987408385701</v>
      </c>
      <c r="AH38" s="810">
        <f t="shared" si="5"/>
        <v>-4.5259868228986022</v>
      </c>
      <c r="AI38" s="794" t="s">
        <v>1057</v>
      </c>
      <c r="AJ38" s="810">
        <f t="shared" si="5"/>
        <v>-3.3932191105294081</v>
      </c>
      <c r="AK38" s="810">
        <f t="shared" si="5"/>
        <v>3.5974469840331089</v>
      </c>
      <c r="AL38" s="810">
        <f t="shared" si="5"/>
        <v>-1.5053276171123571</v>
      </c>
      <c r="AM38" s="810">
        <f t="shared" si="5"/>
        <v>-1.3010997436086313</v>
      </c>
      <c r="AN38" s="810">
        <f t="shared" si="5"/>
        <v>-1.1234779601418694</v>
      </c>
      <c r="AO38" s="810">
        <f t="shared" si="5"/>
        <v>3.7345617904046726</v>
      </c>
      <c r="AP38" s="810">
        <f t="shared" si="5"/>
        <v>0.43130616600119964</v>
      </c>
      <c r="AQ38" s="810">
        <f t="shared" si="5"/>
        <v>3.042389996263978</v>
      </c>
      <c r="AR38" s="810">
        <f t="shared" si="5"/>
        <v>-10.471500000000002</v>
      </c>
      <c r="AS38" s="810">
        <f t="shared" si="5"/>
        <v>0.17260429428185731</v>
      </c>
      <c r="AT38" s="810">
        <f t="shared" si="5"/>
        <v>1.8210344746374574</v>
      </c>
      <c r="AU38" s="810">
        <f t="shared" si="5"/>
        <v>-8.4778612310806807</v>
      </c>
      <c r="AV38" s="810">
        <f t="shared" si="5"/>
        <v>3.4819108101224572E-2</v>
      </c>
      <c r="AW38" s="810">
        <f t="shared" si="5"/>
        <v>3.1042366405739799</v>
      </c>
      <c r="AX38" s="810">
        <f t="shared" si="5"/>
        <v>9.7722476069414199E-2</v>
      </c>
      <c r="AY38" s="810">
        <f t="shared" si="5"/>
        <v>3.2367782247445973</v>
      </c>
      <c r="AZ38" s="794" t="s">
        <v>1057</v>
      </c>
      <c r="BA38" s="810">
        <f t="shared" si="5"/>
        <v>-1.9348234963048156</v>
      </c>
      <c r="BB38" s="810">
        <f t="shared" si="5"/>
        <v>2.0833308573790106</v>
      </c>
      <c r="BC38" s="810">
        <f t="shared" si="5"/>
        <v>-0.74833357011715407</v>
      </c>
      <c r="BD38" s="810">
        <f t="shared" si="5"/>
        <v>-0.59982620904298756</v>
      </c>
      <c r="BE38" s="810">
        <f t="shared" si="5"/>
        <v>-1.1613768014368802</v>
      </c>
      <c r="BF38" s="810">
        <f t="shared" si="5"/>
        <v>3.5996529098518586</v>
      </c>
      <c r="BG38" s="810">
        <f t="shared" si="5"/>
        <v>-0.50078827802865078</v>
      </c>
      <c r="BH38" s="810">
        <f t="shared" si="5"/>
        <v>1.937487830386317</v>
      </c>
    </row>
    <row r="39" spans="1:60">
      <c r="A39" s="794" t="s">
        <v>1058</v>
      </c>
      <c r="B39" s="810">
        <f t="shared" ref="B39:O39" si="6">B34-B25</f>
        <v>-0.90111389950003229</v>
      </c>
      <c r="C39" s="810">
        <f t="shared" si="6"/>
        <v>2.1096238491591421</v>
      </c>
      <c r="D39" s="810">
        <f t="shared" si="6"/>
        <v>-0.14105098105382297</v>
      </c>
      <c r="E39" s="810">
        <f t="shared" si="6"/>
        <v>1.0674589686053082</v>
      </c>
      <c r="F39" s="810">
        <f t="shared" si="6"/>
        <v>0</v>
      </c>
      <c r="G39" s="810">
        <f t="shared" si="6"/>
        <v>3.0487332560802258</v>
      </c>
      <c r="H39" s="810">
        <f t="shared" si="6"/>
        <v>0.4591911146862202</v>
      </c>
      <c r="I39" s="810">
        <f t="shared" si="6"/>
        <v>3.5079243707664318</v>
      </c>
      <c r="J39" s="810">
        <f t="shared" si="6"/>
        <v>-2.0163999999999973</v>
      </c>
      <c r="K39" s="810">
        <f t="shared" si="6"/>
        <v>4.5059708565369263</v>
      </c>
      <c r="L39" s="810">
        <f t="shared" si="6"/>
        <v>1.0990655391352959</v>
      </c>
      <c r="M39" s="810">
        <f t="shared" si="6"/>
        <v>3.5886363956722107</v>
      </c>
      <c r="N39" s="810">
        <f t="shared" si="6"/>
        <v>0.91199999999999903</v>
      </c>
      <c r="O39" s="810">
        <f t="shared" si="6"/>
        <v>0.74043251136263777</v>
      </c>
      <c r="P39" s="810">
        <f t="shared" ref="P39:BH39" si="7">P34-P25</f>
        <v>-1.0493574727623098</v>
      </c>
      <c r="Q39" s="810">
        <f t="shared" si="7"/>
        <v>0.60307503860033762</v>
      </c>
      <c r="R39" s="794" t="s">
        <v>1058</v>
      </c>
      <c r="S39" s="810">
        <f t="shared" si="7"/>
        <v>-1.2208100000000002</v>
      </c>
      <c r="T39" s="810">
        <f t="shared" si="7"/>
        <v>2.0323558827205197</v>
      </c>
      <c r="U39" s="810">
        <f t="shared" si="7"/>
        <v>-0.52540975175553228</v>
      </c>
      <c r="V39" s="810">
        <f t="shared" si="7"/>
        <v>0.2861361309649908</v>
      </c>
      <c r="W39" s="810">
        <f t="shared" si="7"/>
        <v>-0.44530000000000314</v>
      </c>
      <c r="X39" s="810">
        <f t="shared" si="7"/>
        <v>2.3456113161129295</v>
      </c>
      <c r="Y39" s="810">
        <f t="shared" si="7"/>
        <v>-0.55314474714118234</v>
      </c>
      <c r="Z39" s="810">
        <f t="shared" si="7"/>
        <v>1.347166568971744</v>
      </c>
      <c r="AA39" s="810">
        <f t="shared" si="7"/>
        <v>-0.19360999999999962</v>
      </c>
      <c r="AB39" s="810">
        <f t="shared" si="7"/>
        <v>0.48986009733038216</v>
      </c>
      <c r="AC39" s="810">
        <f t="shared" si="7"/>
        <v>-1.2009879564892714</v>
      </c>
      <c r="AD39" s="810">
        <f t="shared" si="7"/>
        <v>-0.90473785915889948</v>
      </c>
      <c r="AE39" s="810">
        <f t="shared" si="7"/>
        <v>-2.1296999999999997</v>
      </c>
      <c r="AF39" s="810">
        <f t="shared" si="7"/>
        <v>0.93327631034756919</v>
      </c>
      <c r="AG39" s="810">
        <f t="shared" si="7"/>
        <v>-2.6505828483522151</v>
      </c>
      <c r="AH39" s="810">
        <f t="shared" si="7"/>
        <v>-3.8470065380046776</v>
      </c>
      <c r="AI39" s="794" t="s">
        <v>1058</v>
      </c>
      <c r="AJ39" s="810">
        <f t="shared" si="7"/>
        <v>0.93813655131942397</v>
      </c>
      <c r="AK39" s="810">
        <f t="shared" si="7"/>
        <v>3.1449068884983866</v>
      </c>
      <c r="AL39" s="810">
        <f t="shared" si="7"/>
        <v>-1.0145685332471857</v>
      </c>
      <c r="AM39" s="810">
        <f t="shared" si="7"/>
        <v>3.0684749065706001</v>
      </c>
      <c r="AN39" s="810">
        <f t="shared" si="7"/>
        <v>0.5</v>
      </c>
      <c r="AO39" s="810">
        <f t="shared" si="7"/>
        <v>2.061703684975086</v>
      </c>
      <c r="AP39" s="810">
        <f t="shared" si="7"/>
        <v>2.3710801203262832</v>
      </c>
      <c r="AQ39" s="810">
        <f t="shared" si="7"/>
        <v>4.9327838053013977</v>
      </c>
      <c r="AR39" s="810">
        <f t="shared" si="7"/>
        <v>0.41497000000000028</v>
      </c>
      <c r="AS39" s="810">
        <f t="shared" si="7"/>
        <v>2.7076551299748672</v>
      </c>
      <c r="AT39" s="810">
        <f t="shared" si="7"/>
        <v>0.89117715821882371</v>
      </c>
      <c r="AU39" s="810">
        <f t="shared" si="7"/>
        <v>4.0138022881936877</v>
      </c>
      <c r="AV39" s="810">
        <f t="shared" si="7"/>
        <v>-0.49914000000000414</v>
      </c>
      <c r="AW39" s="810">
        <f t="shared" si="7"/>
        <v>0.51266944456538965</v>
      </c>
      <c r="AX39" s="810">
        <f t="shared" si="7"/>
        <v>2.2590671054441955</v>
      </c>
      <c r="AY39" s="810">
        <f t="shared" si="7"/>
        <v>2.2725965500095811</v>
      </c>
      <c r="AZ39" s="794" t="s">
        <v>1058</v>
      </c>
      <c r="BA39" s="810">
        <f t="shared" si="7"/>
        <v>-0.33798841931598389</v>
      </c>
      <c r="BB39" s="810">
        <f t="shared" si="7"/>
        <v>1.726987373834163</v>
      </c>
      <c r="BC39" s="810">
        <f t="shared" si="7"/>
        <v>1.5263695115031766</v>
      </c>
      <c r="BD39" s="810">
        <f t="shared" si="7"/>
        <v>2.9153684660213628</v>
      </c>
      <c r="BE39" s="810">
        <f t="shared" si="7"/>
        <v>-0.25200000000000244</v>
      </c>
      <c r="BF39" s="810">
        <f t="shared" si="7"/>
        <v>3.7965873143940385</v>
      </c>
      <c r="BG39" s="810">
        <f t="shared" si="7"/>
        <v>0.90920261684579629</v>
      </c>
      <c r="BH39" s="810">
        <f t="shared" si="7"/>
        <v>4.4537899312398395</v>
      </c>
    </row>
    <row r="40" spans="1:60">
      <c r="A40" s="794" t="s">
        <v>1054</v>
      </c>
      <c r="R40" s="794" t="s">
        <v>1054</v>
      </c>
      <c r="AI40" s="794" t="s">
        <v>1054</v>
      </c>
      <c r="AZ40" s="794" t="s">
        <v>1054</v>
      </c>
    </row>
    <row r="41" spans="1:60">
      <c r="A41" s="794" t="s">
        <v>742</v>
      </c>
      <c r="B41" s="800">
        <f>100*(B34-B5)/B5</f>
        <v>-18.125967277865136</v>
      </c>
      <c r="C41" s="800">
        <f t="shared" ref="C41:O41" si="8">100*(C34-C5)/C5</f>
        <v>29.118135800528304</v>
      </c>
      <c r="D41" s="800">
        <f t="shared" si="8"/>
        <v>2.9822037836155482</v>
      </c>
      <c r="E41" s="800">
        <f t="shared" si="8"/>
        <v>-0.29932917360740602</v>
      </c>
      <c r="F41" s="800">
        <f t="shared" si="8"/>
        <v>13.394005249376532</v>
      </c>
      <c r="G41" s="800">
        <f t="shared" si="8"/>
        <v>19.033038588098673</v>
      </c>
      <c r="H41" s="800">
        <f t="shared" si="8"/>
        <v>3.994840571842734</v>
      </c>
      <c r="I41" s="800">
        <f t="shared" si="8"/>
        <v>5.0964511119136482</v>
      </c>
      <c r="J41" s="800">
        <f>100*(J34-J5)/J5</f>
        <v>-24.636691081009918</v>
      </c>
      <c r="K41" s="800">
        <f t="shared" si="8"/>
        <v>47.433205686029993</v>
      </c>
      <c r="L41" s="800">
        <f t="shared" si="8"/>
        <v>1.8996500759321637</v>
      </c>
      <c r="M41" s="800">
        <f t="shared" si="8"/>
        <v>-0.34445831082100042</v>
      </c>
      <c r="N41" s="800">
        <f t="shared" si="8"/>
        <v>-3.8720333708601777</v>
      </c>
      <c r="O41" s="800">
        <f t="shared" si="8"/>
        <v>25.94006019801877</v>
      </c>
      <c r="P41" s="800">
        <f t="shared" ref="P41:BH41" si="9">100*(P34-P5)/P5</f>
        <v>0.93118243092585007</v>
      </c>
      <c r="Q41" s="800">
        <f t="shared" si="9"/>
        <v>2.115325217062725</v>
      </c>
      <c r="R41" s="794" t="s">
        <v>742</v>
      </c>
      <c r="S41" s="800">
        <f t="shared" si="9"/>
        <v>-10.102353147280773</v>
      </c>
      <c r="T41" s="800">
        <f t="shared" si="9"/>
        <v>35.045624300727553</v>
      </c>
      <c r="U41" s="800">
        <f t="shared" si="9"/>
        <v>-1.9218778444484004</v>
      </c>
      <c r="V41" s="800">
        <f t="shared" si="9"/>
        <v>1.1040149556823506</v>
      </c>
      <c r="W41" s="800">
        <f t="shared" si="9"/>
        <v>-33.351847624975761</v>
      </c>
      <c r="X41" s="800">
        <f t="shared" si="9"/>
        <v>22.976192427105623</v>
      </c>
      <c r="Y41" s="800">
        <f t="shared" si="9"/>
        <v>0.23703722160046756</v>
      </c>
      <c r="Z41" s="800">
        <f t="shared" si="9"/>
        <v>-5.6783073671958713</v>
      </c>
      <c r="AA41" s="800">
        <f t="shared" si="9"/>
        <v>-25.108979115119251</v>
      </c>
      <c r="AB41" s="800">
        <f t="shared" si="9"/>
        <v>58.649157862414448</v>
      </c>
      <c r="AC41" s="800">
        <f t="shared" si="9"/>
        <v>26.176524266508121</v>
      </c>
      <c r="AD41" s="800">
        <f t="shared" si="9"/>
        <v>6.768062186172255</v>
      </c>
      <c r="AE41" s="800">
        <f t="shared" si="9"/>
        <v>-26.524297601389755</v>
      </c>
      <c r="AF41" s="800">
        <f t="shared" si="9"/>
        <v>57.330538514675609</v>
      </c>
      <c r="AG41" s="800">
        <f t="shared" si="9"/>
        <v>-1.2974744942010055</v>
      </c>
      <c r="AH41" s="800">
        <f t="shared" si="9"/>
        <v>-0.41609657999258631</v>
      </c>
      <c r="AI41" s="794" t="s">
        <v>742</v>
      </c>
      <c r="AJ41" s="800">
        <f t="shared" si="9"/>
        <v>-12.975876454406672</v>
      </c>
      <c r="AK41" s="800">
        <f t="shared" si="9"/>
        <v>13477.337849683337</v>
      </c>
      <c r="AL41" s="800">
        <f t="shared" si="9"/>
        <v>0.30179417651817431</v>
      </c>
      <c r="AM41" s="800">
        <f t="shared" si="9"/>
        <v>10.722598632204098</v>
      </c>
      <c r="AN41" s="800">
        <f t="shared" si="9"/>
        <v>-31.329885432538752</v>
      </c>
      <c r="AO41" s="800">
        <f t="shared" si="9"/>
        <v>18.441055991863941</v>
      </c>
      <c r="AP41" s="800">
        <f t="shared" si="9"/>
        <v>7.2140546062064255</v>
      </c>
      <c r="AQ41" s="800">
        <f t="shared" si="9"/>
        <v>-3.458284148082869</v>
      </c>
      <c r="AR41" s="800">
        <f t="shared" si="9"/>
        <v>-39.189879020359982</v>
      </c>
      <c r="AS41" s="800">
        <f t="shared" si="9"/>
        <v>14.609134300491352</v>
      </c>
      <c r="AT41" s="800">
        <f t="shared" si="9"/>
        <v>12.028544703766345</v>
      </c>
      <c r="AU41" s="800">
        <f t="shared" si="9"/>
        <v>-3.5953952415901269</v>
      </c>
      <c r="AV41" s="800">
        <f t="shared" si="9"/>
        <v>-6.1645286250063922</v>
      </c>
      <c r="AW41" s="800">
        <f t="shared" si="9"/>
        <v>14.387777963689137</v>
      </c>
      <c r="AX41" s="800">
        <f t="shared" si="9"/>
        <v>4.2360527648703208</v>
      </c>
      <c r="AY41" s="800">
        <f t="shared" si="9"/>
        <v>1.6616632834158496</v>
      </c>
      <c r="AZ41" s="794" t="s">
        <v>742</v>
      </c>
      <c r="BA41" s="800">
        <f t="shared" si="9"/>
        <v>-20.046264093212308</v>
      </c>
      <c r="BB41" s="800">
        <f t="shared" si="9"/>
        <v>10.503207993458254</v>
      </c>
      <c r="BC41" s="800">
        <f t="shared" si="9"/>
        <v>2.6913738404404501</v>
      </c>
      <c r="BD41" s="800">
        <f t="shared" si="9"/>
        <v>-2.0122639486336986</v>
      </c>
      <c r="BE41" s="800">
        <f t="shared" si="9"/>
        <v>-10.508528656947711</v>
      </c>
      <c r="BF41" s="800">
        <f t="shared" si="9"/>
        <v>32.783868957616313</v>
      </c>
      <c r="BG41" s="800">
        <f t="shared" si="9"/>
        <v>2.162944763960378</v>
      </c>
      <c r="BH41" s="800">
        <f t="shared" si="9"/>
        <v>1.3646811585743166</v>
      </c>
    </row>
    <row r="42" spans="1:60">
      <c r="A42" s="794" t="s">
        <v>1056</v>
      </c>
      <c r="B42" s="800">
        <f t="shared" ref="B42:O42" si="10">100*(B15-B5)/B5</f>
        <v>-9.5304498663563439</v>
      </c>
      <c r="C42" s="800">
        <f t="shared" si="10"/>
        <v>-0.67297440641851392</v>
      </c>
      <c r="D42" s="800">
        <f t="shared" si="10"/>
        <v>2.9679182231210137</v>
      </c>
      <c r="E42" s="800">
        <f t="shared" si="10"/>
        <v>-1.1048377577172184</v>
      </c>
      <c r="F42" s="800">
        <f t="shared" si="10"/>
        <v>3.6357336363578279</v>
      </c>
      <c r="G42" s="800">
        <f t="shared" si="10"/>
        <v>0.44401677505938203</v>
      </c>
      <c r="H42" s="800">
        <f t="shared" si="10"/>
        <v>4.713638717341385</v>
      </c>
      <c r="I42" s="800">
        <f t="shared" si="10"/>
        <v>1.9536864007384118</v>
      </c>
      <c r="J42" s="800">
        <f t="shared" si="10"/>
        <v>-11.706014112105967</v>
      </c>
      <c r="K42" s="800">
        <f t="shared" si="10"/>
        <v>1.2735390186457665</v>
      </c>
      <c r="L42" s="800">
        <f t="shared" si="10"/>
        <v>-0.75868509011726382</v>
      </c>
      <c r="M42" s="800">
        <f t="shared" si="10"/>
        <v>-2.3733850780357177</v>
      </c>
      <c r="N42" s="800">
        <f t="shared" si="10"/>
        <v>-5.3082996516473857</v>
      </c>
      <c r="O42" s="800">
        <f t="shared" si="10"/>
        <v>5.9866146161353333</v>
      </c>
      <c r="P42" s="800">
        <f t="shared" ref="P42:BH42" si="11">100*(P15-P5)/P5</f>
        <v>3.9838378732078827</v>
      </c>
      <c r="Q42" s="800">
        <f t="shared" si="11"/>
        <v>0.87701391258303185</v>
      </c>
      <c r="R42" s="794" t="s">
        <v>1056</v>
      </c>
      <c r="S42" s="800">
        <f t="shared" si="11"/>
        <v>1.6667857054831487</v>
      </c>
      <c r="T42" s="800">
        <f t="shared" si="11"/>
        <v>2.5613112979863812</v>
      </c>
      <c r="U42" s="800">
        <f t="shared" si="11"/>
        <v>-0.72567724692467783</v>
      </c>
      <c r="V42" s="800">
        <f t="shared" si="11"/>
        <v>0.292334140910811</v>
      </c>
      <c r="W42" s="800">
        <f t="shared" si="11"/>
        <v>-30.444374469708936</v>
      </c>
      <c r="X42" s="800">
        <f t="shared" si="11"/>
        <v>-1.6844622848648494</v>
      </c>
      <c r="Y42" s="800">
        <f t="shared" si="11"/>
        <v>3.0210086297935104</v>
      </c>
      <c r="Z42" s="800">
        <f t="shared" si="11"/>
        <v>-6.3979444280358226</v>
      </c>
      <c r="AA42" s="800">
        <f t="shared" si="11"/>
        <v>-24.143110910019672</v>
      </c>
      <c r="AB42" s="800">
        <f t="shared" si="11"/>
        <v>18.674946956536168</v>
      </c>
      <c r="AC42" s="800">
        <f t="shared" si="11"/>
        <v>6.199988753351823</v>
      </c>
      <c r="AD42" s="800">
        <f t="shared" si="11"/>
        <v>-1.3755667760919765</v>
      </c>
      <c r="AE42" s="800">
        <f t="shared" si="11"/>
        <v>-12.40317932658319</v>
      </c>
      <c r="AF42" s="800">
        <f t="shared" si="11"/>
        <v>46.848167749501876</v>
      </c>
      <c r="AG42" s="800">
        <f t="shared" si="11"/>
        <v>6.2752634483127903</v>
      </c>
      <c r="AH42" s="800">
        <f t="shared" si="11"/>
        <v>3.4081204001283276</v>
      </c>
      <c r="AI42" s="794" t="s">
        <v>1056</v>
      </c>
      <c r="AJ42" s="800">
        <f t="shared" si="11"/>
        <v>-6.9404850295122333</v>
      </c>
      <c r="AK42" s="800">
        <f t="shared" si="11"/>
        <v>10146.349875376798</v>
      </c>
      <c r="AL42" s="800">
        <f t="shared" si="11"/>
        <v>4.1099817830988323</v>
      </c>
      <c r="AM42" s="800">
        <f t="shared" si="11"/>
        <v>9.8690044970050472</v>
      </c>
      <c r="AN42" s="800">
        <f t="shared" si="11"/>
        <v>-30.153345093071064</v>
      </c>
      <c r="AO42" s="800">
        <f t="shared" si="11"/>
        <v>-8.472058476774345</v>
      </c>
      <c r="AP42" s="800">
        <f t="shared" si="11"/>
        <v>2.6791831741533176</v>
      </c>
      <c r="AQ42" s="800">
        <f t="shared" si="11"/>
        <v>-6.8329360865605491</v>
      </c>
      <c r="AR42" s="800">
        <f t="shared" si="11"/>
        <v>-17.994140707330427</v>
      </c>
      <c r="AS42" s="800">
        <f t="shared" si="11"/>
        <v>1.1927394792838772</v>
      </c>
      <c r="AT42" s="800">
        <f t="shared" si="11"/>
        <v>7.5131115917212981</v>
      </c>
      <c r="AU42" s="800">
        <f t="shared" si="11"/>
        <v>-1.6458506630055583</v>
      </c>
      <c r="AV42" s="800">
        <f t="shared" si="11"/>
        <v>-4.8803022108737713</v>
      </c>
      <c r="AW42" s="800">
        <f t="shared" si="11"/>
        <v>-1.6167425727901852</v>
      </c>
      <c r="AX42" s="800">
        <f t="shared" si="11"/>
        <v>0.47983461711848019</v>
      </c>
      <c r="AY42" s="800">
        <f t="shared" si="11"/>
        <v>-0.82565428005740538</v>
      </c>
      <c r="AZ42" s="794" t="s">
        <v>1056</v>
      </c>
      <c r="BA42" s="800">
        <f t="shared" si="11"/>
        <v>-14.795764131717201</v>
      </c>
      <c r="BB42" s="800">
        <f t="shared" si="11"/>
        <v>-6.2575358591021057</v>
      </c>
      <c r="BC42" s="800">
        <f t="shared" si="11"/>
        <v>1.4504086118938495</v>
      </c>
      <c r="BD42" s="800">
        <f t="shared" si="11"/>
        <v>-3.0246682437421515</v>
      </c>
      <c r="BE42" s="800">
        <f t="shared" si="11"/>
        <v>-7.2937575418702245</v>
      </c>
      <c r="BF42" s="800">
        <f t="shared" si="11"/>
        <v>-5.4239708288460706</v>
      </c>
      <c r="BG42" s="800">
        <f t="shared" si="11"/>
        <v>1.5143362885606175</v>
      </c>
      <c r="BH42" s="800">
        <f t="shared" si="11"/>
        <v>-1.4596840048879869</v>
      </c>
    </row>
    <row r="43" spans="1:60">
      <c r="A43" s="794" t="s">
        <v>1057</v>
      </c>
      <c r="B43" s="800">
        <f t="shared" ref="B43:O43" si="12">100*(B25-B15)/B15</f>
        <v>-7.2937929561126911</v>
      </c>
      <c r="C43" s="800">
        <f t="shared" si="12"/>
        <v>18.91213079126349</v>
      </c>
      <c r="D43" s="800">
        <f t="shared" si="12"/>
        <v>0.22725716096222698</v>
      </c>
      <c r="E43" s="800">
        <f t="shared" si="12"/>
        <v>0.34211061985139268</v>
      </c>
      <c r="F43" s="800">
        <f t="shared" si="12"/>
        <v>9.4159333567888925</v>
      </c>
      <c r="G43" s="800">
        <f t="shared" si="12"/>
        <v>4.9963069316890394</v>
      </c>
      <c r="H43" s="800">
        <f t="shared" si="12"/>
        <v>-1.377011955604436</v>
      </c>
      <c r="I43" s="800">
        <f t="shared" si="12"/>
        <v>1.5048536520085929</v>
      </c>
      <c r="J43" s="800">
        <f t="shared" si="12"/>
        <v>-9.4854485750548552</v>
      </c>
      <c r="K43" s="800">
        <f t="shared" si="12"/>
        <v>21.722469411520279</v>
      </c>
      <c r="L43" s="800">
        <f t="shared" si="12"/>
        <v>1.0186974761811602</v>
      </c>
      <c r="M43" s="800">
        <f t="shared" si="12"/>
        <v>0.47745896045461972</v>
      </c>
      <c r="N43" s="800">
        <f t="shared" si="12"/>
        <v>-1.1919166170549478</v>
      </c>
      <c r="O43" s="800">
        <f t="shared" si="12"/>
        <v>15.50248577947044</v>
      </c>
      <c r="P43" s="800">
        <f t="shared" ref="P43:BH43" si="13">100*(P25-P15)/P15</f>
        <v>-1.3699378855503741</v>
      </c>
      <c r="Q43" s="800">
        <f t="shared" si="13"/>
        <v>0.95706493391175218</v>
      </c>
      <c r="R43" s="794" t="s">
        <v>1057</v>
      </c>
      <c r="S43" s="800">
        <f t="shared" si="13"/>
        <v>-8.2685514851755837</v>
      </c>
      <c r="T43" s="800">
        <f t="shared" si="13"/>
        <v>22.35934800890988</v>
      </c>
      <c r="U43" s="800">
        <f t="shared" si="13"/>
        <v>-0.42341327514911009</v>
      </c>
      <c r="V43" s="800">
        <f t="shared" si="13"/>
        <v>0.68268256156236717</v>
      </c>
      <c r="W43" s="800">
        <f t="shared" si="13"/>
        <v>-3.0102550058337347</v>
      </c>
      <c r="X43" s="800">
        <f t="shared" si="13"/>
        <v>13.339475182993896</v>
      </c>
      <c r="Y43" s="800">
        <f t="shared" si="13"/>
        <v>-1.8310577039470941</v>
      </c>
      <c r="Z43" s="800">
        <f t="shared" si="13"/>
        <v>0.16069587266524549</v>
      </c>
      <c r="AA43" s="800">
        <f t="shared" si="13"/>
        <v>-0.61161031278804912</v>
      </c>
      <c r="AB43" s="800">
        <f t="shared" si="13"/>
        <v>31.289420348420506</v>
      </c>
      <c r="AC43" s="800">
        <f t="shared" si="13"/>
        <v>20.979067616615421</v>
      </c>
      <c r="AD43" s="800">
        <f t="shared" si="13"/>
        <v>8.6983406343935066</v>
      </c>
      <c r="AE43" s="800">
        <f t="shared" si="13"/>
        <v>-9.3737473575933645</v>
      </c>
      <c r="AF43" s="800">
        <f t="shared" si="13"/>
        <v>3.3060006428985349</v>
      </c>
      <c r="AG43" s="800">
        <f t="shared" si="13"/>
        <v>-3.3653289017626129</v>
      </c>
      <c r="AH43" s="800">
        <f t="shared" si="13"/>
        <v>-1.9990350994514425</v>
      </c>
      <c r="AI43" s="794" t="s">
        <v>1057</v>
      </c>
      <c r="AJ43" s="800">
        <f t="shared" si="13"/>
        <v>-8.9637649535114665</v>
      </c>
      <c r="AK43" s="800">
        <f t="shared" si="13"/>
        <v>17.345496796884799</v>
      </c>
      <c r="AL43" s="800">
        <f t="shared" si="13"/>
        <v>-2.1851152659005924</v>
      </c>
      <c r="AM43" s="800">
        <f t="shared" si="13"/>
        <v>-0.57195001642172316</v>
      </c>
      <c r="AN43" s="800">
        <f t="shared" si="13"/>
        <v>-3.0353212452817639</v>
      </c>
      <c r="AO43" s="800">
        <f t="shared" si="13"/>
        <v>18.945306881705999</v>
      </c>
      <c r="AP43" s="800">
        <f t="shared" si="13"/>
        <v>0.67973595318137781</v>
      </c>
      <c r="AQ43" s="800">
        <f t="shared" si="13"/>
        <v>1.3817876448578681</v>
      </c>
      <c r="AR43" s="800">
        <f t="shared" si="13"/>
        <v>-26.913142372489308</v>
      </c>
      <c r="AS43" s="800">
        <f t="shared" si="13"/>
        <v>0.79452298805521082</v>
      </c>
      <c r="AT43" s="800">
        <f t="shared" si="13"/>
        <v>2.8198926496332963</v>
      </c>
      <c r="AU43" s="800">
        <f t="shared" si="13"/>
        <v>-3.7644095541794482</v>
      </c>
      <c r="AV43" s="800">
        <f t="shared" si="13"/>
        <v>0.10124429344450513</v>
      </c>
      <c r="AW43" s="800">
        <f t="shared" si="13"/>
        <v>13.961724333511665</v>
      </c>
      <c r="AX43" s="800">
        <f t="shared" si="13"/>
        <v>0.15500494304635215</v>
      </c>
      <c r="AY43" s="800">
        <f t="shared" si="13"/>
        <v>1.4734741461542589</v>
      </c>
      <c r="AZ43" s="794" t="s">
        <v>1057</v>
      </c>
      <c r="BA43" s="800">
        <f t="shared" si="13"/>
        <v>-5.245867643527931</v>
      </c>
      <c r="BB43" s="800">
        <f t="shared" si="13"/>
        <v>9.7758363201830907</v>
      </c>
      <c r="BC43" s="800">
        <f t="shared" si="13"/>
        <v>-1.1765255978721518</v>
      </c>
      <c r="BD43" s="800">
        <f t="shared" si="13"/>
        <v>-0.27043657810551058</v>
      </c>
      <c r="BE43" s="800">
        <f t="shared" si="13"/>
        <v>-2.8494186780174657</v>
      </c>
      <c r="BF43" s="800">
        <f t="shared" si="13"/>
        <v>19.661698243338819</v>
      </c>
      <c r="BG43" s="800">
        <f t="shared" si="13"/>
        <v>-0.78344482009946204</v>
      </c>
      <c r="BH43" s="800">
        <f t="shared" si="13"/>
        <v>0.8688767709036086</v>
      </c>
    </row>
    <row r="44" spans="1:60">
      <c r="A44" s="794" t="s">
        <v>1058</v>
      </c>
      <c r="B44" s="800">
        <f t="shared" ref="B44:O44" si="14">100*(B34-B25)/B25</f>
        <v>-2.3808687056184743</v>
      </c>
      <c r="C44" s="800">
        <f t="shared" si="14"/>
        <v>9.3184978299744419</v>
      </c>
      <c r="D44" s="800">
        <f t="shared" si="14"/>
        <v>-0.21289953399614564</v>
      </c>
      <c r="E44" s="800">
        <f t="shared" si="14"/>
        <v>0.47078634137492054</v>
      </c>
      <c r="F44" s="800">
        <f t="shared" si="14"/>
        <v>0</v>
      </c>
      <c r="G44" s="800">
        <f t="shared" si="14"/>
        <v>12.867634838951425</v>
      </c>
      <c r="H44" s="800">
        <f t="shared" si="14"/>
        <v>0.70021220043345578</v>
      </c>
      <c r="I44" s="800">
        <f t="shared" si="14"/>
        <v>1.554297955214351</v>
      </c>
      <c r="J44" s="800">
        <f t="shared" si="14"/>
        <v>-5.700273705862025</v>
      </c>
      <c r="K44" s="800">
        <f t="shared" si="14"/>
        <v>19.599280644605212</v>
      </c>
      <c r="L44" s="800">
        <f t="shared" si="14"/>
        <v>1.6432208177805665</v>
      </c>
      <c r="M44" s="800">
        <f t="shared" si="14"/>
        <v>1.5931859131781676</v>
      </c>
      <c r="N44" s="800">
        <f t="shared" si="14"/>
        <v>2.7413730912588643</v>
      </c>
      <c r="O44" s="800">
        <f t="shared" si="14"/>
        <v>2.8777708176806676</v>
      </c>
      <c r="P44" s="800">
        <f t="shared" ref="P44:BH44" si="15">100*(P34-P25)/P25</f>
        <v>-1.5875118816693579</v>
      </c>
      <c r="Q44" s="800">
        <f t="shared" si="15"/>
        <v>0.26791649044871274</v>
      </c>
      <c r="R44" s="794" t="s">
        <v>1058</v>
      </c>
      <c r="S44" s="800">
        <f t="shared" si="15"/>
        <v>-3.6057831467643329</v>
      </c>
      <c r="T44" s="800">
        <f t="shared" si="15"/>
        <v>7.61177572283749</v>
      </c>
      <c r="U44" s="800">
        <f t="shared" si="15"/>
        <v>-0.78485450940451218</v>
      </c>
      <c r="V44" s="800">
        <f t="shared" si="15"/>
        <v>0.12577371420300493</v>
      </c>
      <c r="W44" s="800">
        <f t="shared" si="15"/>
        <v>-1.2061213434452955</v>
      </c>
      <c r="X44" s="800">
        <f t="shared" si="15"/>
        <v>10.361523264457261</v>
      </c>
      <c r="Y44" s="800">
        <f t="shared" si="15"/>
        <v>-0.88752710414322511</v>
      </c>
      <c r="Z44" s="800">
        <f t="shared" si="15"/>
        <v>0.60715458432062419</v>
      </c>
      <c r="AA44" s="800">
        <f t="shared" si="15"/>
        <v>-0.66573825734130943</v>
      </c>
      <c r="AB44" s="800">
        <f t="shared" si="15"/>
        <v>1.8237281065133835</v>
      </c>
      <c r="AC44" s="800">
        <f t="shared" si="15"/>
        <v>-1.792680811607857</v>
      </c>
      <c r="AD44" s="800">
        <f t="shared" si="15"/>
        <v>-0.40582790748535535</v>
      </c>
      <c r="AE44" s="800">
        <f t="shared" si="15"/>
        <v>-7.4446813716922424</v>
      </c>
      <c r="AF44" s="800">
        <f t="shared" si="15"/>
        <v>3.7095973980982415</v>
      </c>
      <c r="AG44" s="800">
        <f t="shared" si="15"/>
        <v>-3.8912116612777523</v>
      </c>
      <c r="AH44" s="800">
        <f t="shared" si="15"/>
        <v>-1.733802828438394</v>
      </c>
      <c r="AI44" s="794" t="s">
        <v>1058</v>
      </c>
      <c r="AJ44" s="800">
        <f t="shared" si="15"/>
        <v>2.7222645291695975</v>
      </c>
      <c r="AK44" s="800">
        <f t="shared" si="15"/>
        <v>12.922118059011952</v>
      </c>
      <c r="AL44" s="800">
        <f t="shared" si="15"/>
        <v>-1.5056352117030192</v>
      </c>
      <c r="AM44" s="800">
        <f t="shared" si="15"/>
        <v>1.3566291345253412</v>
      </c>
      <c r="AN44" s="800">
        <f t="shared" si="15"/>
        <v>1.3931457230426303</v>
      </c>
      <c r="AO44" s="800">
        <f t="shared" si="15"/>
        <v>8.7930781094236572</v>
      </c>
      <c r="AP44" s="800">
        <f t="shared" si="15"/>
        <v>3.7115792333166047</v>
      </c>
      <c r="AQ44" s="800">
        <f t="shared" si="15"/>
        <v>2.2098284348837609</v>
      </c>
      <c r="AR44" s="800">
        <f t="shared" si="15"/>
        <v>1.4592608221683028</v>
      </c>
      <c r="AS44" s="800">
        <f t="shared" si="15"/>
        <v>12.365488701351321</v>
      </c>
      <c r="AT44" s="800">
        <f t="shared" si="15"/>
        <v>1.3421507805826185</v>
      </c>
      <c r="AU44" s="800">
        <f t="shared" si="15"/>
        <v>1.8519566830030068</v>
      </c>
      <c r="AV44" s="800">
        <f t="shared" si="15"/>
        <v>-1.4498925230930231</v>
      </c>
      <c r="AW44" s="800">
        <f t="shared" si="15"/>
        <v>2.0233110819324454</v>
      </c>
      <c r="AX44" s="800">
        <f t="shared" si="15"/>
        <v>3.5777299820601396</v>
      </c>
      <c r="AY44" s="800">
        <f t="shared" si="15"/>
        <v>1.0195285450446556</v>
      </c>
      <c r="AZ44" s="794" t="s">
        <v>1058</v>
      </c>
      <c r="BA44" s="800">
        <f t="shared" si="15"/>
        <v>-0.96711837963519376</v>
      </c>
      <c r="BB44" s="800">
        <f t="shared" si="15"/>
        <v>7.38206870612649</v>
      </c>
      <c r="BC44" s="800">
        <f t="shared" si="15"/>
        <v>2.4283188808120184</v>
      </c>
      <c r="BD44" s="800">
        <f t="shared" si="15"/>
        <v>1.3179821488272945</v>
      </c>
      <c r="BE44" s="800">
        <f t="shared" si="15"/>
        <v>-0.63641184938253514</v>
      </c>
      <c r="BF44" s="800">
        <f t="shared" si="15"/>
        <v>17.33000268553176</v>
      </c>
      <c r="BG44" s="800">
        <f t="shared" si="15"/>
        <v>1.4336092403278196</v>
      </c>
      <c r="BH44" s="800">
        <f t="shared" si="15"/>
        <v>1.9801210822921778</v>
      </c>
    </row>
    <row r="46" spans="1:60">
      <c r="A46" s="794" t="s">
        <v>1110</v>
      </c>
      <c r="R46" s="794" t="s">
        <v>1110</v>
      </c>
      <c r="AI46" s="794" t="s">
        <v>1110</v>
      </c>
      <c r="AZ46" s="794" t="s">
        <v>1110</v>
      </c>
    </row>
    <row r="47" spans="1:60">
      <c r="A47" s="794" t="s">
        <v>1111</v>
      </c>
      <c r="R47" s="794" t="s">
        <v>1111</v>
      </c>
      <c r="AI47" s="794" t="s">
        <v>1111</v>
      </c>
      <c r="AZ47" s="794" t="s">
        <v>1111</v>
      </c>
    </row>
  </sheetData>
  <pageMargins left="0.7" right="0.7" top="0.75" bottom="0.75" header="0.3" footer="0.3"/>
  <pageSetup scale="74" orientation="landscape" horizontalDpi="300" verticalDpi="300" r:id="rId1"/>
  <colBreaks count="3" manualBreakCount="3">
    <brk id="17" max="1048575" man="1"/>
    <brk id="34" max="1048575" man="1"/>
    <brk id="51" max="1048575" man="1"/>
  </colBreaks>
</worksheet>
</file>

<file path=xl/worksheets/sheet2.xml><?xml version="1.0" encoding="utf-8"?>
<worksheet xmlns="http://schemas.openxmlformats.org/spreadsheetml/2006/main" xmlns:r="http://schemas.openxmlformats.org/officeDocument/2006/relationships">
  <sheetPr codeName="Sheet3"/>
  <dimension ref="A1:FO83"/>
  <sheetViews>
    <sheetView view="pageBreakPreview" zoomScaleSheetLayoutView="100" workbookViewId="0">
      <pane xSplit="1" ySplit="3" topLeftCell="B4" activePane="bottomRight" state="frozen"/>
      <selection activeCell="R37" sqref="R37"/>
      <selection pane="topRight" activeCell="R37" sqref="R37"/>
      <selection pane="bottomLeft" activeCell="R37" sqref="R37"/>
      <selection pane="bottomRight" activeCell="R37" sqref="R37"/>
    </sheetView>
  </sheetViews>
  <sheetFormatPr defaultRowHeight="12.75"/>
  <cols>
    <col min="1" max="1" width="6.140625" style="195" customWidth="1"/>
    <col min="2" max="169" width="12" style="195" customWidth="1"/>
    <col min="170" max="177" width="9.140625" style="195"/>
    <col min="178" max="188" width="12" style="195" customWidth="1"/>
    <col min="189" max="16384" width="9.140625" style="195"/>
  </cols>
  <sheetData>
    <row r="1" spans="1:169" ht="15.75">
      <c r="B1" s="117" t="s">
        <v>630</v>
      </c>
      <c r="C1" s="117"/>
      <c r="D1" s="117"/>
      <c r="E1" s="117"/>
      <c r="N1" s="117" t="s">
        <v>631</v>
      </c>
      <c r="Z1" s="117" t="s">
        <v>631</v>
      </c>
      <c r="AA1" s="117"/>
      <c r="AB1" s="117"/>
      <c r="AC1" s="117"/>
      <c r="AL1" s="117" t="s">
        <v>631</v>
      </c>
      <c r="AX1" s="117" t="s">
        <v>631</v>
      </c>
      <c r="BJ1" s="117" t="s">
        <v>631</v>
      </c>
      <c r="BV1" s="117" t="s">
        <v>631</v>
      </c>
      <c r="CH1" s="117" t="s">
        <v>631</v>
      </c>
      <c r="CT1" s="117" t="s">
        <v>631</v>
      </c>
      <c r="DF1" s="117" t="s">
        <v>631</v>
      </c>
      <c r="DR1" s="117" t="s">
        <v>631</v>
      </c>
      <c r="ED1" s="117" t="s">
        <v>631</v>
      </c>
      <c r="EP1" s="117" t="s">
        <v>631</v>
      </c>
      <c r="FB1" s="117" t="s">
        <v>631</v>
      </c>
    </row>
    <row r="2" spans="1:169" s="238" customFormat="1" ht="15.75">
      <c r="B2" s="238" t="s">
        <v>281</v>
      </c>
      <c r="N2" s="239" t="s">
        <v>283</v>
      </c>
      <c r="O2" s="239"/>
      <c r="P2" s="239"/>
      <c r="Q2" s="239"/>
      <c r="R2" s="239"/>
      <c r="S2" s="239"/>
      <c r="T2" s="239"/>
      <c r="U2" s="239"/>
      <c r="V2" s="239"/>
      <c r="W2" s="239"/>
      <c r="X2" s="239"/>
      <c r="Y2" s="239"/>
      <c r="Z2" s="238" t="s">
        <v>272</v>
      </c>
      <c r="AL2" s="238" t="s">
        <v>284</v>
      </c>
      <c r="AX2" s="238" t="s">
        <v>285</v>
      </c>
      <c r="BJ2" s="238" t="s">
        <v>286</v>
      </c>
      <c r="BV2" s="238" t="s">
        <v>287</v>
      </c>
      <c r="CH2" s="238" t="s">
        <v>288</v>
      </c>
      <c r="CT2" s="238" t="s">
        <v>289</v>
      </c>
      <c r="DF2" s="238" t="s">
        <v>290</v>
      </c>
      <c r="DR2" s="238" t="s">
        <v>291</v>
      </c>
      <c r="ED2" s="238" t="s">
        <v>292</v>
      </c>
      <c r="EP2" s="238" t="s">
        <v>293</v>
      </c>
      <c r="FB2" s="238" t="s">
        <v>273</v>
      </c>
    </row>
    <row r="3" spans="1:169" ht="107.25" customHeight="1">
      <c r="A3" s="194" t="s">
        <v>280</v>
      </c>
      <c r="B3" s="194" t="s">
        <v>50</v>
      </c>
      <c r="C3" s="209" t="s">
        <v>326</v>
      </c>
      <c r="D3" s="209" t="s">
        <v>548</v>
      </c>
      <c r="E3" s="197" t="s">
        <v>549</v>
      </c>
      <c r="F3" s="197" t="s">
        <v>51</v>
      </c>
      <c r="G3" s="197" t="s">
        <v>52</v>
      </c>
      <c r="H3" s="197" t="s">
        <v>550</v>
      </c>
      <c r="I3" s="194" t="s">
        <v>102</v>
      </c>
      <c r="J3" s="194" t="s">
        <v>332</v>
      </c>
      <c r="K3" s="194" t="s">
        <v>559</v>
      </c>
      <c r="L3" s="194" t="s">
        <v>101</v>
      </c>
      <c r="M3" s="194" t="s">
        <v>100</v>
      </c>
      <c r="N3" s="194" t="s">
        <v>50</v>
      </c>
      <c r="O3" s="209" t="s">
        <v>326</v>
      </c>
      <c r="P3" s="209" t="s">
        <v>548</v>
      </c>
      <c r="Q3" s="197" t="s">
        <v>549</v>
      </c>
      <c r="R3" s="197" t="s">
        <v>51</v>
      </c>
      <c r="S3" s="197" t="s">
        <v>52</v>
      </c>
      <c r="T3" s="197" t="s">
        <v>550</v>
      </c>
      <c r="U3" s="194" t="s">
        <v>102</v>
      </c>
      <c r="V3" s="194" t="s">
        <v>332</v>
      </c>
      <c r="W3" s="194" t="s">
        <v>559</v>
      </c>
      <c r="X3" s="194" t="s">
        <v>101</v>
      </c>
      <c r="Y3" s="194" t="s">
        <v>100</v>
      </c>
      <c r="Z3" s="194" t="s">
        <v>50</v>
      </c>
      <c r="AA3" s="209" t="s">
        <v>326</v>
      </c>
      <c r="AB3" s="209" t="s">
        <v>548</v>
      </c>
      <c r="AC3" s="197" t="s">
        <v>549</v>
      </c>
      <c r="AD3" s="197" t="s">
        <v>51</v>
      </c>
      <c r="AE3" s="197" t="s">
        <v>52</v>
      </c>
      <c r="AF3" s="197" t="s">
        <v>550</v>
      </c>
      <c r="AG3" s="194" t="s">
        <v>102</v>
      </c>
      <c r="AH3" s="197" t="s">
        <v>332</v>
      </c>
      <c r="AI3" s="194" t="s">
        <v>559</v>
      </c>
      <c r="AJ3" s="194" t="s">
        <v>101</v>
      </c>
      <c r="AK3" s="194" t="s">
        <v>100</v>
      </c>
      <c r="AL3" s="194" t="s">
        <v>50</v>
      </c>
      <c r="AM3" s="209" t="s">
        <v>326</v>
      </c>
      <c r="AN3" s="209" t="s">
        <v>548</v>
      </c>
      <c r="AO3" s="197" t="s">
        <v>549</v>
      </c>
      <c r="AP3" s="197" t="s">
        <v>51</v>
      </c>
      <c r="AQ3" s="197" t="s">
        <v>52</v>
      </c>
      <c r="AR3" s="197" t="s">
        <v>550</v>
      </c>
      <c r="AS3" s="194" t="s">
        <v>102</v>
      </c>
      <c r="AT3" s="197" t="s">
        <v>332</v>
      </c>
      <c r="AU3" s="194" t="s">
        <v>559</v>
      </c>
      <c r="AV3" s="194" t="s">
        <v>101</v>
      </c>
      <c r="AW3" s="194" t="s">
        <v>100</v>
      </c>
      <c r="AX3" s="194" t="s">
        <v>50</v>
      </c>
      <c r="AY3" s="209" t="s">
        <v>326</v>
      </c>
      <c r="AZ3" s="209" t="s">
        <v>548</v>
      </c>
      <c r="BA3" s="197" t="s">
        <v>549</v>
      </c>
      <c r="BB3" s="197" t="s">
        <v>51</v>
      </c>
      <c r="BC3" s="197" t="s">
        <v>52</v>
      </c>
      <c r="BD3" s="197" t="s">
        <v>550</v>
      </c>
      <c r="BE3" s="194" t="s">
        <v>102</v>
      </c>
      <c r="BF3" s="197" t="s">
        <v>332</v>
      </c>
      <c r="BG3" s="194" t="s">
        <v>559</v>
      </c>
      <c r="BH3" s="194" t="s">
        <v>101</v>
      </c>
      <c r="BI3" s="194" t="s">
        <v>100</v>
      </c>
      <c r="BJ3" s="194" t="s">
        <v>50</v>
      </c>
      <c r="BK3" s="209" t="s">
        <v>326</v>
      </c>
      <c r="BL3" s="209" t="s">
        <v>548</v>
      </c>
      <c r="BM3" s="197" t="s">
        <v>549</v>
      </c>
      <c r="BN3" s="197" t="s">
        <v>51</v>
      </c>
      <c r="BO3" s="197" t="s">
        <v>52</v>
      </c>
      <c r="BP3" s="197" t="s">
        <v>550</v>
      </c>
      <c r="BQ3" s="194" t="s">
        <v>102</v>
      </c>
      <c r="BR3" s="197" t="s">
        <v>332</v>
      </c>
      <c r="BS3" s="194" t="s">
        <v>559</v>
      </c>
      <c r="BT3" s="194" t="s">
        <v>101</v>
      </c>
      <c r="BU3" s="194" t="s">
        <v>100</v>
      </c>
      <c r="BV3" s="194" t="s">
        <v>50</v>
      </c>
      <c r="BW3" s="209" t="s">
        <v>326</v>
      </c>
      <c r="BX3" s="209" t="s">
        <v>548</v>
      </c>
      <c r="BY3" s="197" t="s">
        <v>549</v>
      </c>
      <c r="BZ3" s="197" t="s">
        <v>51</v>
      </c>
      <c r="CA3" s="197" t="s">
        <v>52</v>
      </c>
      <c r="CB3" s="197" t="s">
        <v>550</v>
      </c>
      <c r="CC3" s="194" t="s">
        <v>102</v>
      </c>
      <c r="CD3" s="197" t="s">
        <v>332</v>
      </c>
      <c r="CE3" s="194" t="s">
        <v>559</v>
      </c>
      <c r="CF3" s="194" t="s">
        <v>101</v>
      </c>
      <c r="CG3" s="194" t="s">
        <v>100</v>
      </c>
      <c r="CH3" s="194" t="s">
        <v>50</v>
      </c>
      <c r="CI3" s="209" t="s">
        <v>326</v>
      </c>
      <c r="CJ3" s="209" t="s">
        <v>548</v>
      </c>
      <c r="CK3" s="197" t="s">
        <v>549</v>
      </c>
      <c r="CL3" s="197" t="s">
        <v>51</v>
      </c>
      <c r="CM3" s="197" t="s">
        <v>52</v>
      </c>
      <c r="CN3" s="197" t="s">
        <v>550</v>
      </c>
      <c r="CO3" s="194" t="s">
        <v>102</v>
      </c>
      <c r="CP3" s="197" t="s">
        <v>332</v>
      </c>
      <c r="CQ3" s="194" t="s">
        <v>559</v>
      </c>
      <c r="CR3" s="194" t="s">
        <v>101</v>
      </c>
      <c r="CS3" s="194" t="s">
        <v>100</v>
      </c>
      <c r="CT3" s="194" t="s">
        <v>50</v>
      </c>
      <c r="CU3" s="209" t="s">
        <v>326</v>
      </c>
      <c r="CV3" s="209" t="s">
        <v>548</v>
      </c>
      <c r="CW3" s="197" t="s">
        <v>549</v>
      </c>
      <c r="CX3" s="197" t="s">
        <v>51</v>
      </c>
      <c r="CY3" s="197" t="s">
        <v>52</v>
      </c>
      <c r="CZ3" s="197" t="s">
        <v>550</v>
      </c>
      <c r="DA3" s="194" t="s">
        <v>102</v>
      </c>
      <c r="DB3" s="197" t="s">
        <v>332</v>
      </c>
      <c r="DC3" s="194" t="s">
        <v>559</v>
      </c>
      <c r="DD3" s="194" t="s">
        <v>101</v>
      </c>
      <c r="DE3" s="194" t="s">
        <v>100</v>
      </c>
      <c r="DF3" s="194" t="s">
        <v>50</v>
      </c>
      <c r="DG3" s="209" t="s">
        <v>326</v>
      </c>
      <c r="DH3" s="209" t="s">
        <v>548</v>
      </c>
      <c r="DI3" s="197" t="s">
        <v>549</v>
      </c>
      <c r="DJ3" s="197" t="s">
        <v>51</v>
      </c>
      <c r="DK3" s="197" t="s">
        <v>52</v>
      </c>
      <c r="DL3" s="197" t="s">
        <v>550</v>
      </c>
      <c r="DM3" s="194" t="s">
        <v>102</v>
      </c>
      <c r="DN3" s="197" t="s">
        <v>332</v>
      </c>
      <c r="DO3" s="194" t="s">
        <v>559</v>
      </c>
      <c r="DP3" s="194" t="s">
        <v>101</v>
      </c>
      <c r="DQ3" s="194" t="s">
        <v>100</v>
      </c>
      <c r="DR3" s="194" t="s">
        <v>50</v>
      </c>
      <c r="DS3" s="209" t="s">
        <v>326</v>
      </c>
      <c r="DT3" s="209" t="s">
        <v>548</v>
      </c>
      <c r="DU3" s="197" t="s">
        <v>549</v>
      </c>
      <c r="DV3" s="197" t="s">
        <v>51</v>
      </c>
      <c r="DW3" s="197" t="s">
        <v>52</v>
      </c>
      <c r="DX3" s="197" t="s">
        <v>550</v>
      </c>
      <c r="DY3" s="194" t="s">
        <v>102</v>
      </c>
      <c r="DZ3" s="197" t="s">
        <v>332</v>
      </c>
      <c r="EA3" s="194" t="s">
        <v>559</v>
      </c>
      <c r="EB3" s="194" t="s">
        <v>101</v>
      </c>
      <c r="EC3" s="194" t="s">
        <v>100</v>
      </c>
      <c r="ED3" s="194" t="s">
        <v>50</v>
      </c>
      <c r="EE3" s="209" t="s">
        <v>326</v>
      </c>
      <c r="EF3" s="209" t="s">
        <v>548</v>
      </c>
      <c r="EG3" s="197" t="s">
        <v>549</v>
      </c>
      <c r="EH3" s="197" t="s">
        <v>51</v>
      </c>
      <c r="EI3" s="197" t="s">
        <v>52</v>
      </c>
      <c r="EJ3" s="197" t="s">
        <v>550</v>
      </c>
      <c r="EK3" s="194" t="s">
        <v>102</v>
      </c>
      <c r="EL3" s="197" t="s">
        <v>332</v>
      </c>
      <c r="EM3" s="194" t="s">
        <v>559</v>
      </c>
      <c r="EN3" s="194" t="s">
        <v>101</v>
      </c>
      <c r="EO3" s="194" t="s">
        <v>100</v>
      </c>
      <c r="EP3" s="194" t="s">
        <v>50</v>
      </c>
      <c r="EQ3" s="209" t="s">
        <v>326</v>
      </c>
      <c r="ER3" s="209" t="s">
        <v>548</v>
      </c>
      <c r="ES3" s="197" t="s">
        <v>549</v>
      </c>
      <c r="ET3" s="197" t="s">
        <v>51</v>
      </c>
      <c r="EU3" s="197" t="s">
        <v>52</v>
      </c>
      <c r="EV3" s="197" t="s">
        <v>550</v>
      </c>
      <c r="EW3" s="194" t="s">
        <v>102</v>
      </c>
      <c r="EX3" s="197" t="s">
        <v>332</v>
      </c>
      <c r="EY3" s="194" t="s">
        <v>559</v>
      </c>
      <c r="EZ3" s="194" t="s">
        <v>101</v>
      </c>
      <c r="FA3" s="194" t="s">
        <v>100</v>
      </c>
      <c r="FB3" s="194" t="s">
        <v>50</v>
      </c>
      <c r="FC3" s="209" t="s">
        <v>326</v>
      </c>
      <c r="FD3" s="209" t="s">
        <v>548</v>
      </c>
      <c r="FE3" s="197" t="s">
        <v>549</v>
      </c>
      <c r="FF3" s="197" t="s">
        <v>51</v>
      </c>
      <c r="FG3" s="197" t="s">
        <v>52</v>
      </c>
      <c r="FH3" s="197" t="s">
        <v>550</v>
      </c>
      <c r="FI3" s="194" t="s">
        <v>102</v>
      </c>
      <c r="FJ3" s="197" t="s">
        <v>332</v>
      </c>
      <c r="FK3" s="194" t="s">
        <v>559</v>
      </c>
      <c r="FL3" s="194" t="s">
        <v>101</v>
      </c>
      <c r="FM3" s="194" t="s">
        <v>100</v>
      </c>
    </row>
    <row r="4" spans="1:169" hidden="1">
      <c r="A4" s="201">
        <v>1960</v>
      </c>
      <c r="B4" s="240">
        <v>6357.6097863724117</v>
      </c>
      <c r="C4" s="241">
        <v>2.6811337000000002</v>
      </c>
      <c r="D4" s="241">
        <f t="shared" ref="D4:D49" si="0">POWER(C4,1/2)</f>
        <v>1.6374167765110996</v>
      </c>
      <c r="E4" s="242">
        <f t="shared" ref="E4:E23" si="1">D4/1.6090136</f>
        <v>1.0176525397368299</v>
      </c>
      <c r="F4" s="135"/>
      <c r="G4" s="243">
        <v>1599.2644754406642</v>
      </c>
      <c r="H4" s="242">
        <f>I4/73.7</f>
        <v>0.96200814111261879</v>
      </c>
      <c r="I4" s="244">
        <v>70.900000000000006</v>
      </c>
      <c r="J4" s="245">
        <f t="shared" ref="J4:J45" si="2">(B4*E4+G4+F4)*H4</f>
        <v>7762.5420282626537</v>
      </c>
      <c r="K4" s="211">
        <f t="shared" ref="K4:K23" si="3">J4/J$24</f>
        <v>0.49285831463020063</v>
      </c>
      <c r="L4" s="98"/>
      <c r="Z4" s="240">
        <v>5942.6551093423877</v>
      </c>
      <c r="AA4" s="241">
        <v>2.8174323999999991</v>
      </c>
      <c r="AB4" s="215">
        <f t="shared" ref="AB4:AB49" si="4">POWER(AA4,1/2)</f>
        <v>1.6785208965038234</v>
      </c>
      <c r="AC4" s="242">
        <f t="shared" ref="AC4:AC23" si="5">AB4/1.6090136</f>
        <v>1.0431987004359835</v>
      </c>
      <c r="AD4" s="135"/>
      <c r="AE4" s="135">
        <v>2306.8248988148362</v>
      </c>
      <c r="AF4" s="244">
        <f t="shared" ref="AF4:AF23" si="6">AG4/73.7</f>
        <v>0.96879240162822255</v>
      </c>
      <c r="AG4" s="244">
        <v>71.400000000000006</v>
      </c>
      <c r="AH4" s="135">
        <f t="shared" ref="AH4:AH23" si="7">(Z4*AC4+AE4+AD4)*AF4</f>
        <v>8240.7370692243312</v>
      </c>
      <c r="AI4" s="211">
        <f t="shared" ref="AI4:AI23" si="8">AH4/AH$24</f>
        <v>0.47551865419511835</v>
      </c>
      <c r="AJ4" s="98"/>
      <c r="BV4" s="240">
        <v>4800.3755807498019</v>
      </c>
      <c r="BW4" s="241">
        <v>2.12251426</v>
      </c>
      <c r="BX4" s="246">
        <f t="shared" ref="BX4:BX49" si="9">POWER(BW4,1/2)</f>
        <v>1.4568851224444568</v>
      </c>
      <c r="BY4" s="242">
        <f t="shared" ref="BY4:BY23" si="10">BX4/1.6090136</f>
        <v>0.90545233579408957</v>
      </c>
      <c r="BZ4" s="240"/>
      <c r="CA4" s="243">
        <v>1937.5680044962942</v>
      </c>
      <c r="CB4" s="242">
        <f t="shared" ref="CB4:CB23" si="11">CC4/73.7</f>
        <v>0.94436906377204877</v>
      </c>
      <c r="CC4" s="244">
        <v>69.599999999999994</v>
      </c>
      <c r="CD4" s="245">
        <f t="shared" ref="CD4:CD45" si="12">(BV4*BY4+CA4+BZ4)*CB4</f>
        <v>5934.4900727211361</v>
      </c>
      <c r="CE4" s="211">
        <f t="shared" ref="CE4:CE23" si="13">CD4/CD$24</f>
        <v>0.40456041043013152</v>
      </c>
      <c r="CF4" s="98"/>
      <c r="DF4" s="240">
        <v>4744.0270746677661</v>
      </c>
      <c r="DG4" s="241">
        <v>2.4858758000000019</v>
      </c>
      <c r="DH4" s="247">
        <f t="shared" ref="DH4:DH49" si="14">POWER(DG4,1/2)</f>
        <v>1.5766660394642873</v>
      </c>
      <c r="DI4" s="242">
        <f t="shared" ref="DI4:DI23" si="15">DH4/1.6090136</f>
        <v>0.97989603037804485</v>
      </c>
      <c r="DJ4" s="135"/>
      <c r="DK4" s="243">
        <v>1253.2711928289912</v>
      </c>
      <c r="DL4" s="242">
        <f t="shared" ref="DL4:DL23" si="16">DM4/73.7</f>
        <v>0.99864314789687914</v>
      </c>
      <c r="DM4" s="244">
        <v>73.599999999999994</v>
      </c>
      <c r="DN4" s="245">
        <f t="shared" ref="DN4:DN45" si="17">(DF4*DI4+DK4+DJ4)*DL4</f>
        <v>5893.9164526434206</v>
      </c>
      <c r="DO4" s="211">
        <f t="shared" ref="DO4:DO23" si="18">DN4/DN$24</f>
        <v>0.3977746436849528</v>
      </c>
      <c r="DP4" s="98"/>
      <c r="ED4" s="240">
        <v>5841.6365128707685</v>
      </c>
      <c r="EE4" s="241">
        <v>1.969587400000002</v>
      </c>
      <c r="EF4" s="246">
        <f t="shared" ref="EF4:EF49" si="19">POWER(EE4,1/2)</f>
        <v>1.4034198944008176</v>
      </c>
      <c r="EG4" s="242">
        <f t="shared" ref="EG4:EG23" si="20">EF4/1.6090136</f>
        <v>0.87222376144043634</v>
      </c>
      <c r="EH4" s="240"/>
      <c r="EI4" s="135">
        <v>2176.5712483984817</v>
      </c>
      <c r="EJ4" s="242">
        <f t="shared" ref="EJ4:EJ9" si="21">EK4/73.7</f>
        <v>0.99185888738127537</v>
      </c>
      <c r="EK4" s="244">
        <v>73.099999999999994</v>
      </c>
      <c r="EL4" s="245">
        <f t="shared" ref="EL4:EL45" si="22">(ED4*EG4+EI4+EH4)*EJ4</f>
        <v>7212.5849965739308</v>
      </c>
      <c r="EM4" s="211">
        <f t="shared" ref="EM4:EM23" si="23">EL4/EL$24</f>
        <v>0.46123572787028255</v>
      </c>
      <c r="EN4" s="98"/>
      <c r="EP4" s="240">
        <v>5644.0386024907357</v>
      </c>
      <c r="EQ4" s="241">
        <v>3.5340470999999969</v>
      </c>
      <c r="ER4" s="185">
        <f t="shared" ref="ER4:ER49" si="24">POWER(EQ4,1/2)</f>
        <v>1.8799061412740787</v>
      </c>
      <c r="ES4" s="242">
        <f t="shared" ref="ES4:ES23" si="25">ER4/1.6090136</f>
        <v>1.1683593856969754</v>
      </c>
      <c r="ET4" s="135"/>
      <c r="EU4" s="243">
        <v>2202.0245511379189</v>
      </c>
      <c r="EV4" s="242">
        <f t="shared" ref="EV4:EV23" si="26">EW4/73.7</f>
        <v>0.96743554952510169</v>
      </c>
      <c r="EW4" s="244">
        <v>71.3</v>
      </c>
      <c r="EX4" s="245">
        <f t="shared" ref="EX4:EX45" si="27">(EP4*ES4+EU4+ET4)*EV4</f>
        <v>8509.8436746927127</v>
      </c>
      <c r="EY4" s="211">
        <f t="shared" ref="EY4:EY23" si="28">EX4/EX$24</f>
        <v>0.62163869618464218</v>
      </c>
      <c r="EZ4" s="98"/>
      <c r="FB4" s="240">
        <v>8836.1644778461923</v>
      </c>
      <c r="FC4" s="241">
        <v>3.0719183999999968</v>
      </c>
      <c r="FD4" s="185">
        <f t="shared" ref="FD4:FD49" si="29">POWER(FC4,1/2)</f>
        <v>1.7526889056532529</v>
      </c>
      <c r="FE4" s="242">
        <f t="shared" ref="FE4:FE23" si="30">FD4/FD$24</f>
        <v>1.089306305378537</v>
      </c>
      <c r="FF4" s="248"/>
      <c r="FG4" s="243">
        <v>3075.6587517784133</v>
      </c>
      <c r="FH4" s="242">
        <f t="shared" ref="FH4:FH23" si="31">FI4/73.7</f>
        <v>0.94843962008141114</v>
      </c>
      <c r="FI4" s="244">
        <v>69.900000000000006</v>
      </c>
      <c r="FJ4" s="245">
        <f t="shared" ref="FJ4:FJ45" si="32">(FB4*FE4+FG4+FF4)*FH4</f>
        <v>12046.082706333547</v>
      </c>
      <c r="FK4" s="211">
        <f t="shared" ref="FK4:FK23" si="33">FJ4/FJ$24</f>
        <v>0.63085749150483927</v>
      </c>
      <c r="FL4" s="98"/>
      <c r="FM4" s="201"/>
    </row>
    <row r="5" spans="1:169" hidden="1">
      <c r="A5" s="201">
        <v>1961</v>
      </c>
      <c r="B5" s="240">
        <v>6522.6191381280023</v>
      </c>
      <c r="C5" s="241">
        <v>2.6811337000000002</v>
      </c>
      <c r="D5" s="241">
        <f t="shared" si="0"/>
        <v>1.6374167765110996</v>
      </c>
      <c r="E5" s="242">
        <f t="shared" si="1"/>
        <v>1.0176525397368299</v>
      </c>
      <c r="F5" s="135"/>
      <c r="G5" s="243">
        <v>1651.9138144999677</v>
      </c>
      <c r="H5" s="242">
        <f t="shared" ref="H5:H23" si="34">I5/73.7</f>
        <v>0.96607869742198105</v>
      </c>
      <c r="I5" s="244">
        <v>71.2</v>
      </c>
      <c r="J5" s="245">
        <f t="shared" si="2"/>
        <v>8008.4772147356998</v>
      </c>
      <c r="K5" s="211">
        <f t="shared" si="3"/>
        <v>0.50847319968615934</v>
      </c>
      <c r="L5" s="98"/>
      <c r="Z5" s="240">
        <v>6062.2118208521988</v>
      </c>
      <c r="AA5" s="241">
        <v>2.8174323999999991</v>
      </c>
      <c r="AB5" s="215">
        <f t="shared" si="4"/>
        <v>1.6785208965038234</v>
      </c>
      <c r="AC5" s="242">
        <f t="shared" si="5"/>
        <v>1.0431987004359835</v>
      </c>
      <c r="AD5" s="135"/>
      <c r="AE5" s="135">
        <v>2400.4249644460333</v>
      </c>
      <c r="AF5" s="244">
        <f t="shared" si="6"/>
        <v>0.96879240162822255</v>
      </c>
      <c r="AG5" s="244">
        <v>71.400000000000006</v>
      </c>
      <c r="AH5" s="135">
        <f t="shared" si="7"/>
        <v>8452.2452521260075</v>
      </c>
      <c r="AI5" s="211">
        <f t="shared" si="8"/>
        <v>0.48772339821738175</v>
      </c>
      <c r="AJ5" s="98"/>
      <c r="BV5" s="240">
        <v>4985.0551112454459</v>
      </c>
      <c r="BW5" s="241">
        <v>2.12251426</v>
      </c>
      <c r="BX5" s="246">
        <f t="shared" si="9"/>
        <v>1.4568851224444568</v>
      </c>
      <c r="BY5" s="242">
        <f t="shared" si="10"/>
        <v>0.90545233579408957</v>
      </c>
      <c r="BZ5" s="240"/>
      <c r="CA5" s="243">
        <v>2030.2176563737246</v>
      </c>
      <c r="CB5" s="242">
        <f t="shared" si="11"/>
        <v>0.94436906377204877</v>
      </c>
      <c r="CC5" s="244">
        <v>69.599999999999994</v>
      </c>
      <c r="CD5" s="245">
        <f t="shared" si="12"/>
        <v>6179.9015275923639</v>
      </c>
      <c r="CE5" s="211">
        <f t="shared" si="13"/>
        <v>0.42129036661681957</v>
      </c>
      <c r="CF5" s="98"/>
      <c r="DF5" s="240">
        <v>4892.9246189365076</v>
      </c>
      <c r="DG5" s="241">
        <v>2.4858758000000019</v>
      </c>
      <c r="DH5" s="247">
        <f t="shared" si="14"/>
        <v>1.5766660394642873</v>
      </c>
      <c r="DI5" s="242">
        <f t="shared" si="15"/>
        <v>0.97989603037804485</v>
      </c>
      <c r="DJ5" s="135"/>
      <c r="DK5" s="243">
        <v>1318.3587752461794</v>
      </c>
      <c r="DL5" s="242">
        <f t="shared" si="16"/>
        <v>0.99864314789687914</v>
      </c>
      <c r="DM5" s="244">
        <v>73.599999999999994</v>
      </c>
      <c r="DN5" s="245">
        <f t="shared" si="17"/>
        <v>6104.6218630975136</v>
      </c>
      <c r="DO5" s="211">
        <f t="shared" si="18"/>
        <v>0.41199494528564451</v>
      </c>
      <c r="DP5" s="98"/>
      <c r="ED5" s="240">
        <v>6058.2417163936698</v>
      </c>
      <c r="EE5" s="241">
        <v>1.969587400000002</v>
      </c>
      <c r="EF5" s="246">
        <f t="shared" si="19"/>
        <v>1.4034198944008176</v>
      </c>
      <c r="EG5" s="242">
        <f t="shared" si="20"/>
        <v>0.87222376144043634</v>
      </c>
      <c r="EH5" s="240"/>
      <c r="EI5" s="135">
        <v>2284.4314720277857</v>
      </c>
      <c r="EJ5" s="242">
        <f t="shared" si="21"/>
        <v>0.99728629579375849</v>
      </c>
      <c r="EK5" s="244">
        <v>73.5</v>
      </c>
      <c r="EL5" s="245">
        <f t="shared" si="22"/>
        <v>7548.0349789250849</v>
      </c>
      <c r="EM5" s="211">
        <f t="shared" si="23"/>
        <v>0.48268733181634388</v>
      </c>
      <c r="EN5" s="98"/>
      <c r="EP5" s="240">
        <v>5758.7451800226654</v>
      </c>
      <c r="EQ5" s="241">
        <v>3.5340470999999969</v>
      </c>
      <c r="ER5" s="185">
        <f t="shared" si="24"/>
        <v>1.8799061412740787</v>
      </c>
      <c r="ES5" s="242">
        <f t="shared" si="25"/>
        <v>1.1683593856969754</v>
      </c>
      <c r="ET5" s="135"/>
      <c r="EU5" s="243">
        <v>2244.8341051091361</v>
      </c>
      <c r="EV5" s="242">
        <f t="shared" si="26"/>
        <v>0.95929443690637717</v>
      </c>
      <c r="EW5" s="244">
        <v>70.7</v>
      </c>
      <c r="EX5" s="245">
        <f t="shared" si="27"/>
        <v>8607.8622616285829</v>
      </c>
      <c r="EY5" s="211">
        <f t="shared" si="28"/>
        <v>0.62879889194310024</v>
      </c>
      <c r="EZ5" s="98"/>
      <c r="FB5" s="240">
        <v>9042.1178711878692</v>
      </c>
      <c r="FC5" s="241">
        <v>3.0719183999999968</v>
      </c>
      <c r="FD5" s="185">
        <f t="shared" si="29"/>
        <v>1.7526889056532529</v>
      </c>
      <c r="FE5" s="242">
        <f t="shared" si="30"/>
        <v>1.089306305378537</v>
      </c>
      <c r="FF5" s="248"/>
      <c r="FG5" s="243">
        <v>3127.0908067663045</v>
      </c>
      <c r="FH5" s="242">
        <f t="shared" si="31"/>
        <v>0.95522388059701502</v>
      </c>
      <c r="FI5" s="244">
        <v>70.400000000000006</v>
      </c>
      <c r="FJ5" s="245">
        <f t="shared" si="32"/>
        <v>12395.679348372256</v>
      </c>
      <c r="FK5" s="211">
        <f t="shared" si="33"/>
        <v>0.64916598780290125</v>
      </c>
      <c r="FL5" s="98"/>
      <c r="FM5" s="201"/>
    </row>
    <row r="6" spans="1:169" hidden="1">
      <c r="A6" s="201">
        <v>1962</v>
      </c>
      <c r="B6" s="240">
        <v>6720.2295179761786</v>
      </c>
      <c r="C6" s="241">
        <v>2.6811337000000002</v>
      </c>
      <c r="D6" s="241">
        <f t="shared" si="0"/>
        <v>1.6374167765110996</v>
      </c>
      <c r="E6" s="242">
        <f t="shared" si="1"/>
        <v>1.0176525397368299</v>
      </c>
      <c r="F6" s="135"/>
      <c r="G6" s="243">
        <v>1713.5169840616841</v>
      </c>
      <c r="H6" s="242">
        <f t="shared" si="34"/>
        <v>0.96336499321573943</v>
      </c>
      <c r="I6" s="244">
        <v>71</v>
      </c>
      <c r="J6" s="245">
        <f t="shared" si="2"/>
        <v>8239.0592817606957</v>
      </c>
      <c r="K6" s="211">
        <f t="shared" si="3"/>
        <v>0.52311328646754096</v>
      </c>
      <c r="L6" s="98"/>
      <c r="Z6" s="240">
        <v>6194.3498671756797</v>
      </c>
      <c r="AA6" s="241">
        <v>2.8174323999999991</v>
      </c>
      <c r="AB6" s="215">
        <f t="shared" si="4"/>
        <v>1.6785208965038234</v>
      </c>
      <c r="AC6" s="242">
        <f t="shared" si="5"/>
        <v>1.0431987004359835</v>
      </c>
      <c r="AD6" s="135"/>
      <c r="AE6" s="135">
        <v>2501.9330412489267</v>
      </c>
      <c r="AF6" s="244">
        <f t="shared" si="6"/>
        <v>0.9701492537313432</v>
      </c>
      <c r="AG6" s="244">
        <v>71.5</v>
      </c>
      <c r="AH6" s="135">
        <f t="shared" si="7"/>
        <v>8696.2925407105395</v>
      </c>
      <c r="AI6" s="211">
        <f t="shared" si="8"/>
        <v>0.50180575969219188</v>
      </c>
      <c r="AJ6" s="98"/>
      <c r="BV6" s="240">
        <v>5170.8520941067682</v>
      </c>
      <c r="BW6" s="241">
        <v>2.12251426</v>
      </c>
      <c r="BX6" s="246">
        <f t="shared" si="9"/>
        <v>1.4568851224444568</v>
      </c>
      <c r="BY6" s="242">
        <f t="shared" si="10"/>
        <v>0.90545233579408957</v>
      </c>
      <c r="BZ6" s="240"/>
      <c r="CA6" s="243">
        <v>2124.8371561048084</v>
      </c>
      <c r="CB6" s="242">
        <f t="shared" si="11"/>
        <v>0.94436906377204877</v>
      </c>
      <c r="CC6" s="244">
        <v>69.599999999999994</v>
      </c>
      <c r="CD6" s="245">
        <f t="shared" si="12"/>
        <v>6428.1287583183721</v>
      </c>
      <c r="CE6" s="211">
        <f t="shared" si="13"/>
        <v>0.43821227719580247</v>
      </c>
      <c r="CF6" s="98"/>
      <c r="DF6" s="240">
        <v>5055.1643398516526</v>
      </c>
      <c r="DG6" s="241">
        <v>2.4858758000000019</v>
      </c>
      <c r="DH6" s="247">
        <f t="shared" si="14"/>
        <v>1.5766660394642873</v>
      </c>
      <c r="DI6" s="242">
        <f t="shared" si="15"/>
        <v>0.97989603037804485</v>
      </c>
      <c r="DJ6" s="135"/>
      <c r="DK6" s="243">
        <v>1389.2089064040001</v>
      </c>
      <c r="DL6" s="242">
        <f t="shared" si="16"/>
        <v>0.99728629579375849</v>
      </c>
      <c r="DM6" s="244">
        <v>73.5</v>
      </c>
      <c r="DN6" s="245">
        <f t="shared" si="17"/>
        <v>6325.5320438411991</v>
      </c>
      <c r="DO6" s="211">
        <f t="shared" si="18"/>
        <v>0.42690395682962173</v>
      </c>
      <c r="DP6" s="98"/>
      <c r="ED6" s="240">
        <v>6281.3945656386059</v>
      </c>
      <c r="EE6" s="241">
        <v>1.969587400000002</v>
      </c>
      <c r="EF6" s="246">
        <f t="shared" si="19"/>
        <v>1.4034198944008176</v>
      </c>
      <c r="EG6" s="242">
        <f t="shared" si="20"/>
        <v>0.87222376144043634</v>
      </c>
      <c r="EH6" s="240"/>
      <c r="EI6" s="135">
        <v>2397.0704141761257</v>
      </c>
      <c r="EJ6" s="242">
        <f t="shared" si="21"/>
        <v>0.99592944369063774</v>
      </c>
      <c r="EK6" s="244">
        <v>73.400000000000006</v>
      </c>
      <c r="EL6" s="245">
        <f t="shared" si="22"/>
        <v>7843.7929102208509</v>
      </c>
      <c r="EM6" s="211">
        <f t="shared" si="23"/>
        <v>0.50160067908080042</v>
      </c>
      <c r="EN6" s="98"/>
      <c r="EP6" s="240">
        <v>5870.5564501900071</v>
      </c>
      <c r="EQ6" s="241">
        <v>3.5340470999999969</v>
      </c>
      <c r="ER6" s="185">
        <f t="shared" si="24"/>
        <v>1.8799061412740787</v>
      </c>
      <c r="ES6" s="242">
        <f t="shared" si="25"/>
        <v>1.1683593856969754</v>
      </c>
      <c r="ET6" s="135"/>
      <c r="EU6" s="243">
        <v>2286.4403058972548</v>
      </c>
      <c r="EV6" s="242">
        <f t="shared" si="26"/>
        <v>0.96065128900949792</v>
      </c>
      <c r="EW6" s="244">
        <v>70.8</v>
      </c>
      <c r="EX6" s="245">
        <f t="shared" si="27"/>
        <v>8785.5019048689173</v>
      </c>
      <c r="EY6" s="211">
        <f t="shared" si="28"/>
        <v>0.64177535548766862</v>
      </c>
      <c r="EZ6" s="98"/>
      <c r="FB6" s="240">
        <v>9267.0390073957042</v>
      </c>
      <c r="FC6" s="241">
        <v>3.0719183999999968</v>
      </c>
      <c r="FD6" s="185">
        <f t="shared" si="29"/>
        <v>1.7526889056532529</v>
      </c>
      <c r="FE6" s="242">
        <f t="shared" si="30"/>
        <v>1.089306305378537</v>
      </c>
      <c r="FF6" s="248"/>
      <c r="FG6" s="243">
        <v>3184.2509823909754</v>
      </c>
      <c r="FH6" s="242">
        <f t="shared" si="31"/>
        <v>0.9525101763907734</v>
      </c>
      <c r="FI6" s="244">
        <v>70.2</v>
      </c>
      <c r="FJ6" s="245">
        <f t="shared" si="32"/>
        <v>12648.28262380713</v>
      </c>
      <c r="FK6" s="211">
        <f t="shared" si="33"/>
        <v>0.66239490815581936</v>
      </c>
      <c r="FL6" s="98"/>
      <c r="FM6" s="201"/>
    </row>
    <row r="7" spans="1:169" hidden="1">
      <c r="A7" s="201">
        <v>1963</v>
      </c>
      <c r="B7" s="240">
        <v>6917.824534438013</v>
      </c>
      <c r="C7" s="241">
        <v>2.6811337000000002</v>
      </c>
      <c r="D7" s="241">
        <f t="shared" si="0"/>
        <v>1.6374167765110996</v>
      </c>
      <c r="E7" s="242">
        <f t="shared" si="1"/>
        <v>1.0176525397368299</v>
      </c>
      <c r="F7" s="135"/>
      <c r="G7" s="243">
        <v>1775.8766323189082</v>
      </c>
      <c r="H7" s="242">
        <f t="shared" si="34"/>
        <v>0.96472184531886018</v>
      </c>
      <c r="I7" s="244">
        <v>71.099999999999994</v>
      </c>
      <c r="J7" s="245">
        <f t="shared" si="2"/>
        <v>8504.8125362308419</v>
      </c>
      <c r="K7" s="211">
        <f t="shared" si="3"/>
        <v>0.53998645773395937</v>
      </c>
      <c r="L7" s="98"/>
      <c r="Z7" s="240">
        <v>6330.5470753745594</v>
      </c>
      <c r="AA7" s="241">
        <v>2.8174323999999991</v>
      </c>
      <c r="AB7" s="215">
        <f t="shared" si="4"/>
        <v>1.6785208965038234</v>
      </c>
      <c r="AC7" s="242">
        <f t="shared" si="5"/>
        <v>1.0431987004359835</v>
      </c>
      <c r="AD7" s="135"/>
      <c r="AE7" s="135">
        <v>2608.2193784672691</v>
      </c>
      <c r="AF7" s="244">
        <f t="shared" si="6"/>
        <v>0.97150610583446395</v>
      </c>
      <c r="AG7" s="244">
        <v>71.599999999999994</v>
      </c>
      <c r="AH7" s="135">
        <f t="shared" si="7"/>
        <v>8949.7453299206609</v>
      </c>
      <c r="AI7" s="211">
        <f t="shared" si="8"/>
        <v>0.5164308506536901</v>
      </c>
      <c r="AJ7" s="98"/>
      <c r="BV7" s="240">
        <v>5374.5835940184761</v>
      </c>
      <c r="BW7" s="241">
        <v>2.12251426</v>
      </c>
      <c r="BX7" s="246">
        <f t="shared" si="9"/>
        <v>1.4568851224444568</v>
      </c>
      <c r="BY7" s="242">
        <f t="shared" si="10"/>
        <v>0.90545233579408957</v>
      </c>
      <c r="BZ7" s="240"/>
      <c r="CA7" s="243">
        <v>2228.4313459727591</v>
      </c>
      <c r="CB7" s="242">
        <f t="shared" si="11"/>
        <v>0.94708276797829027</v>
      </c>
      <c r="CC7" s="244">
        <v>69.8</v>
      </c>
      <c r="CD7" s="245">
        <f t="shared" si="12"/>
        <v>6719.4202297665825</v>
      </c>
      <c r="CE7" s="211">
        <f t="shared" si="13"/>
        <v>0.45806992221665754</v>
      </c>
      <c r="CF7" s="98"/>
      <c r="DF7" s="240">
        <v>5217.313482416791</v>
      </c>
      <c r="DG7" s="241">
        <v>2.4858758000000019</v>
      </c>
      <c r="DH7" s="247">
        <f t="shared" si="14"/>
        <v>1.5766660394642873</v>
      </c>
      <c r="DI7" s="242">
        <f t="shared" si="15"/>
        <v>0.97989603037804485</v>
      </c>
      <c r="DJ7" s="135"/>
      <c r="DK7" s="243">
        <v>1462.3334126205179</v>
      </c>
      <c r="DL7" s="242">
        <f t="shared" si="16"/>
        <v>0.99321573948439623</v>
      </c>
      <c r="DM7" s="244">
        <v>73.2</v>
      </c>
      <c r="DN7" s="245">
        <f t="shared" si="17"/>
        <v>6530.1533109361244</v>
      </c>
      <c r="DO7" s="211">
        <f t="shared" si="18"/>
        <v>0.4407136455591833</v>
      </c>
      <c r="DP7" s="98"/>
      <c r="ED7" s="240">
        <v>6512.9680697911481</v>
      </c>
      <c r="EE7" s="241">
        <v>1.969587400000002</v>
      </c>
      <c r="EF7" s="246">
        <f t="shared" si="19"/>
        <v>1.4034198944008176</v>
      </c>
      <c r="EG7" s="242">
        <f t="shared" si="20"/>
        <v>0.87222376144043634</v>
      </c>
      <c r="EH7" s="240"/>
      <c r="EI7" s="135">
        <v>2515.3408612079083</v>
      </c>
      <c r="EJ7" s="242">
        <f t="shared" si="21"/>
        <v>0.99864314789687914</v>
      </c>
      <c r="EK7" s="244">
        <v>73.599999999999994</v>
      </c>
      <c r="EL7" s="245">
        <f t="shared" si="22"/>
        <v>8184.9854650181742</v>
      </c>
      <c r="EM7" s="211">
        <f t="shared" si="23"/>
        <v>0.52341951330329028</v>
      </c>
      <c r="EN7" s="98"/>
      <c r="EP7" s="240">
        <v>6001.9989188196096</v>
      </c>
      <c r="EQ7" s="241">
        <v>3.5340470999999969</v>
      </c>
      <c r="ER7" s="185">
        <f t="shared" si="24"/>
        <v>1.8799061412740787</v>
      </c>
      <c r="ES7" s="242">
        <f t="shared" si="25"/>
        <v>1.1683593856969754</v>
      </c>
      <c r="ET7" s="135"/>
      <c r="EU7" s="243">
        <v>2335.612121346423</v>
      </c>
      <c r="EV7" s="242">
        <f t="shared" si="26"/>
        <v>0.96336499321573943</v>
      </c>
      <c r="EW7" s="244">
        <v>71</v>
      </c>
      <c r="EX7" s="245">
        <f t="shared" si="27"/>
        <v>9005.6360416222687</v>
      </c>
      <c r="EY7" s="211">
        <f t="shared" si="28"/>
        <v>0.65785601489672962</v>
      </c>
      <c r="EZ7" s="98"/>
      <c r="FB7" s="240">
        <v>9503.0577058619565</v>
      </c>
      <c r="FC7" s="241">
        <v>3.0719183999999968</v>
      </c>
      <c r="FD7" s="185">
        <f t="shared" si="29"/>
        <v>1.7526889056532529</v>
      </c>
      <c r="FE7" s="242">
        <f t="shared" si="30"/>
        <v>1.089306305378537</v>
      </c>
      <c r="FF7" s="248"/>
      <c r="FG7" s="243">
        <v>3244.3346024893308</v>
      </c>
      <c r="FH7" s="242">
        <f t="shared" si="31"/>
        <v>0.94979647218453189</v>
      </c>
      <c r="FI7" s="244">
        <v>70</v>
      </c>
      <c r="FJ7" s="245">
        <f t="shared" si="32"/>
        <v>12913.504338266755</v>
      </c>
      <c r="FK7" s="211">
        <f t="shared" si="33"/>
        <v>0.67628466049735358</v>
      </c>
      <c r="FL7" s="98"/>
      <c r="FM7" s="201"/>
    </row>
    <row r="8" spans="1:169" hidden="1">
      <c r="A8" s="201">
        <v>1964</v>
      </c>
      <c r="B8" s="240">
        <v>7118.0060055860486</v>
      </c>
      <c r="C8" s="241">
        <v>2.6811337000000002</v>
      </c>
      <c r="D8" s="241">
        <f t="shared" si="0"/>
        <v>1.6374167765110996</v>
      </c>
      <c r="E8" s="242">
        <f t="shared" si="1"/>
        <v>1.0176525397368299</v>
      </c>
      <c r="F8" s="135"/>
      <c r="G8" s="243">
        <v>1839.6726140311846</v>
      </c>
      <c r="H8" s="242">
        <f t="shared" si="34"/>
        <v>0.95929443690637717</v>
      </c>
      <c r="I8" s="244">
        <v>70.7</v>
      </c>
      <c r="J8" s="245">
        <f t="shared" si="2"/>
        <v>8713.5874612738517</v>
      </c>
      <c r="K8" s="211">
        <f t="shared" si="3"/>
        <v>0.55324196827665384</v>
      </c>
      <c r="L8" s="98"/>
      <c r="Z8" s="240">
        <v>6467.900004183497</v>
      </c>
      <c r="AA8" s="241">
        <v>2.8174323999999991</v>
      </c>
      <c r="AB8" s="215">
        <f t="shared" si="4"/>
        <v>1.6785208965038234</v>
      </c>
      <c r="AC8" s="242">
        <f t="shared" si="5"/>
        <v>1.0431987004359835</v>
      </c>
      <c r="AD8" s="135"/>
      <c r="AE8" s="135">
        <v>2718.2481120158513</v>
      </c>
      <c r="AF8" s="244">
        <f t="shared" si="6"/>
        <v>0.97421981004070546</v>
      </c>
      <c r="AG8" s="244">
        <v>71.8</v>
      </c>
      <c r="AH8" s="135">
        <f t="shared" si="7"/>
        <v>9221.5292367540242</v>
      </c>
      <c r="AI8" s="211">
        <f t="shared" si="8"/>
        <v>0.53211370966540916</v>
      </c>
      <c r="AJ8" s="98"/>
      <c r="BV8" s="240">
        <v>5583.9677905151548</v>
      </c>
      <c r="BW8" s="241">
        <v>2.12251426</v>
      </c>
      <c r="BX8" s="246">
        <f t="shared" si="9"/>
        <v>1.4568851224444568</v>
      </c>
      <c r="BY8" s="242">
        <f t="shared" si="10"/>
        <v>0.90545233579408957</v>
      </c>
      <c r="BZ8" s="240"/>
      <c r="CA8" s="243">
        <v>2336.0828508947379</v>
      </c>
      <c r="CB8" s="242">
        <f t="shared" si="11"/>
        <v>0.95658073270013566</v>
      </c>
      <c r="CC8" s="244">
        <v>70.5</v>
      </c>
      <c r="CD8" s="245">
        <f t="shared" si="12"/>
        <v>7071.1399844233792</v>
      </c>
      <c r="CE8" s="211">
        <f t="shared" si="13"/>
        <v>0.48204702666147026</v>
      </c>
      <c r="CF8" s="98"/>
      <c r="DF8" s="240">
        <v>5386.4354370539468</v>
      </c>
      <c r="DG8" s="241">
        <v>2.4858758000000019</v>
      </c>
      <c r="DH8" s="247">
        <f t="shared" si="14"/>
        <v>1.5766660394642873</v>
      </c>
      <c r="DI8" s="242">
        <f t="shared" si="15"/>
        <v>0.97989603037804485</v>
      </c>
      <c r="DJ8" s="135"/>
      <c r="DK8" s="243">
        <v>1539.8134923082355</v>
      </c>
      <c r="DL8" s="242">
        <f t="shared" si="16"/>
        <v>1</v>
      </c>
      <c r="DM8" s="244">
        <v>73.7</v>
      </c>
      <c r="DN8" s="245">
        <f t="shared" si="17"/>
        <v>6817.9601949650269</v>
      </c>
      <c r="DO8" s="211">
        <f t="shared" si="18"/>
        <v>0.46013745003020323</v>
      </c>
      <c r="DP8" s="98"/>
      <c r="ED8" s="240">
        <v>6740.0622033437203</v>
      </c>
      <c r="EE8" s="241">
        <v>1.969587400000002</v>
      </c>
      <c r="EF8" s="246">
        <f t="shared" si="19"/>
        <v>1.4034198944008176</v>
      </c>
      <c r="EG8" s="242">
        <f t="shared" si="20"/>
        <v>0.87222376144043634</v>
      </c>
      <c r="EH8" s="240"/>
      <c r="EI8" s="135">
        <v>2634.3591368615066</v>
      </c>
      <c r="EJ8" s="242">
        <f t="shared" si="21"/>
        <v>1.0013568521031206</v>
      </c>
      <c r="EK8" s="244">
        <v>73.8</v>
      </c>
      <c r="EL8" s="245">
        <f t="shared" si="22"/>
        <v>8524.7526996240249</v>
      </c>
      <c r="EM8" s="211">
        <f t="shared" si="23"/>
        <v>0.54514720009441209</v>
      </c>
      <c r="EN8" s="98"/>
      <c r="EP8" s="240">
        <v>6132.870255059298</v>
      </c>
      <c r="EQ8" s="241">
        <v>3.5340470999999969</v>
      </c>
      <c r="ER8" s="185">
        <f t="shared" si="24"/>
        <v>1.8799061412740787</v>
      </c>
      <c r="ES8" s="242">
        <f t="shared" si="25"/>
        <v>1.1683593856969754</v>
      </c>
      <c r="ET8" s="135"/>
      <c r="EU8" s="243">
        <v>2384.4751095874362</v>
      </c>
      <c r="EV8" s="242">
        <f t="shared" si="26"/>
        <v>0.96472184531886018</v>
      </c>
      <c r="EW8" s="244">
        <v>71.099999999999994</v>
      </c>
      <c r="EX8" s="245">
        <f t="shared" si="27"/>
        <v>9212.9697846814997</v>
      </c>
      <c r="EY8" s="211">
        <f t="shared" si="28"/>
        <v>0.67300161364535482</v>
      </c>
      <c r="EZ8" s="98"/>
      <c r="FB8" s="240">
        <v>9749.8591194851451</v>
      </c>
      <c r="FC8" s="241">
        <v>3.0719183999999968</v>
      </c>
      <c r="FD8" s="185">
        <f t="shared" si="29"/>
        <v>1.7526889056532529</v>
      </c>
      <c r="FE8" s="242">
        <f t="shared" si="30"/>
        <v>1.089306305378537</v>
      </c>
      <c r="FF8" s="248"/>
      <c r="FG8" s="243">
        <v>3307.1704909627238</v>
      </c>
      <c r="FH8" s="242">
        <f t="shared" si="31"/>
        <v>0.95386702849389404</v>
      </c>
      <c r="FI8" s="244">
        <v>70.3</v>
      </c>
      <c r="FJ8" s="245">
        <f t="shared" si="32"/>
        <v>13285.224850716873</v>
      </c>
      <c r="FK8" s="211">
        <f t="shared" si="33"/>
        <v>0.69575179149271682</v>
      </c>
      <c r="FL8" s="98"/>
      <c r="FM8" s="201"/>
    </row>
    <row r="9" spans="1:169" hidden="1">
      <c r="A9" s="201">
        <v>1965</v>
      </c>
      <c r="B9" s="240">
        <v>7192.6023087466247</v>
      </c>
      <c r="C9" s="241">
        <v>2.6811337000000002</v>
      </c>
      <c r="D9" s="241">
        <f t="shared" si="0"/>
        <v>1.6374167765110996</v>
      </c>
      <c r="E9" s="242">
        <f t="shared" si="1"/>
        <v>1.0176525397368299</v>
      </c>
      <c r="F9" s="135"/>
      <c r="G9" s="243">
        <v>1997.5243261859491</v>
      </c>
      <c r="H9" s="242">
        <f t="shared" si="34"/>
        <v>0.96336499321573943</v>
      </c>
      <c r="I9" s="244">
        <v>71</v>
      </c>
      <c r="J9" s="245">
        <f t="shared" si="2"/>
        <v>8975.7625188999264</v>
      </c>
      <c r="K9" s="211">
        <f t="shared" si="3"/>
        <v>0.56988795313176999</v>
      </c>
      <c r="L9" s="98"/>
      <c r="Z9" s="240">
        <v>6736.4697387046353</v>
      </c>
      <c r="AA9" s="241">
        <v>2.8174323999999991</v>
      </c>
      <c r="AB9" s="215">
        <f t="shared" si="4"/>
        <v>1.6785208965038234</v>
      </c>
      <c r="AC9" s="242">
        <f t="shared" si="5"/>
        <v>1.0431987004359835</v>
      </c>
      <c r="AD9" s="135"/>
      <c r="AE9" s="135">
        <v>2800.7238786664384</v>
      </c>
      <c r="AF9" s="244">
        <f t="shared" si="6"/>
        <v>0.97557666214382632</v>
      </c>
      <c r="AG9" s="244">
        <v>71.900000000000006</v>
      </c>
      <c r="AH9" s="135">
        <f t="shared" si="7"/>
        <v>9588.1628978062272</v>
      </c>
      <c r="AI9" s="211">
        <f t="shared" si="8"/>
        <v>0.55326972321391366</v>
      </c>
      <c r="AJ9" s="98"/>
      <c r="BV9" s="240">
        <v>5900.9363354221814</v>
      </c>
      <c r="BW9" s="241">
        <v>2.12251426</v>
      </c>
      <c r="BX9" s="246">
        <f t="shared" si="9"/>
        <v>1.4568851224444568</v>
      </c>
      <c r="BY9" s="242">
        <f t="shared" si="10"/>
        <v>0.90545233579408957</v>
      </c>
      <c r="BZ9" s="240"/>
      <c r="CA9" s="243">
        <v>2423.2486686563707</v>
      </c>
      <c r="CB9" s="242">
        <f t="shared" si="11"/>
        <v>0.95658073270013566</v>
      </c>
      <c r="CC9" s="244">
        <v>70.5</v>
      </c>
      <c r="CD9" s="245">
        <f t="shared" si="12"/>
        <v>7429.0597098240205</v>
      </c>
      <c r="CE9" s="211">
        <f t="shared" si="13"/>
        <v>0.50644678961241385</v>
      </c>
      <c r="CF9" s="98"/>
      <c r="DF9" s="240">
        <v>5475.9784931816594</v>
      </c>
      <c r="DG9" s="241">
        <v>2.4858758000000019</v>
      </c>
      <c r="DH9" s="247">
        <f t="shared" si="14"/>
        <v>1.5766660394642873</v>
      </c>
      <c r="DI9" s="242">
        <f t="shared" si="15"/>
        <v>0.97989603037804485</v>
      </c>
      <c r="DJ9" s="135"/>
      <c r="DK9" s="243">
        <v>1670.8092499256902</v>
      </c>
      <c r="DL9" s="242">
        <f t="shared" si="16"/>
        <v>1.0013568521031206</v>
      </c>
      <c r="DM9" s="244">
        <v>73.8</v>
      </c>
      <c r="DN9" s="245">
        <f t="shared" si="17"/>
        <v>7046.2465974470815</v>
      </c>
      <c r="DO9" s="211">
        <f t="shared" si="18"/>
        <v>0.47554427554852091</v>
      </c>
      <c r="DP9" s="98"/>
      <c r="ED9" s="240">
        <v>6960.1077989859868</v>
      </c>
      <c r="EE9" s="241">
        <v>1.969587400000002</v>
      </c>
      <c r="EF9" s="246">
        <f t="shared" si="19"/>
        <v>1.4034198944008176</v>
      </c>
      <c r="EG9" s="242">
        <f t="shared" si="20"/>
        <v>0.87222376144043634</v>
      </c>
      <c r="EH9" s="240"/>
      <c r="EI9" s="135">
        <v>2734.216200431596</v>
      </c>
      <c r="EJ9" s="242">
        <f t="shared" si="21"/>
        <v>1.0027137042062415</v>
      </c>
      <c r="EK9" s="244">
        <v>73.900000000000006</v>
      </c>
      <c r="EL9" s="245">
        <f t="shared" si="22"/>
        <v>8828.8817367933752</v>
      </c>
      <c r="EM9" s="211">
        <f t="shared" si="23"/>
        <v>0.56459586903792214</v>
      </c>
      <c r="EN9" s="98"/>
      <c r="EP9" s="240">
        <v>6183.5428260400331</v>
      </c>
      <c r="EQ9" s="241">
        <v>3.5340470999999969</v>
      </c>
      <c r="ER9" s="185">
        <f t="shared" si="24"/>
        <v>1.8799061412740787</v>
      </c>
      <c r="ES9" s="242">
        <f t="shared" si="25"/>
        <v>1.1683593856969754</v>
      </c>
      <c r="ET9" s="135"/>
      <c r="EU9" s="243">
        <v>2437.1977543154358</v>
      </c>
      <c r="EV9" s="242">
        <f t="shared" si="26"/>
        <v>0.96607869742198105</v>
      </c>
      <c r="EW9" s="244">
        <v>71.2</v>
      </c>
      <c r="EX9" s="245">
        <f t="shared" si="27"/>
        <v>9334.0572768096317</v>
      </c>
      <c r="EY9" s="211">
        <f t="shared" si="28"/>
        <v>0.68184697833221175</v>
      </c>
      <c r="EZ9" s="98"/>
      <c r="FB9" s="240">
        <v>10180.796207124935</v>
      </c>
      <c r="FC9" s="241">
        <v>3.0719183999999968</v>
      </c>
      <c r="FD9" s="185">
        <f t="shared" si="29"/>
        <v>1.7526889056532529</v>
      </c>
      <c r="FE9" s="242">
        <f t="shared" si="30"/>
        <v>1.089306305378537</v>
      </c>
      <c r="FF9" s="248"/>
      <c r="FG9" s="243">
        <v>3361.8548145479422</v>
      </c>
      <c r="FH9" s="242">
        <f t="shared" si="31"/>
        <v>0.95386702849389404</v>
      </c>
      <c r="FI9" s="244">
        <v>70.3</v>
      </c>
      <c r="FJ9" s="245">
        <f t="shared" si="32"/>
        <v>13785.153056540497</v>
      </c>
      <c r="FK9" s="211">
        <f t="shared" si="33"/>
        <v>0.72193320345434853</v>
      </c>
      <c r="FL9" s="98"/>
      <c r="FM9" s="201"/>
    </row>
    <row r="10" spans="1:169" hidden="1">
      <c r="A10" s="201">
        <v>1966</v>
      </c>
      <c r="B10" s="240">
        <v>7378.3414539771293</v>
      </c>
      <c r="C10" s="241">
        <v>2.6811337000000002</v>
      </c>
      <c r="D10" s="241">
        <f t="shared" si="0"/>
        <v>1.6374167765110996</v>
      </c>
      <c r="E10" s="242">
        <f t="shared" si="1"/>
        <v>1.0176525397368299</v>
      </c>
      <c r="F10" s="135"/>
      <c r="G10" s="243">
        <v>2104.8292567781623</v>
      </c>
      <c r="H10" s="242">
        <f t="shared" si="34"/>
        <v>0.96065128900949792</v>
      </c>
      <c r="I10" s="244">
        <v>70.8</v>
      </c>
      <c r="J10" s="245">
        <f t="shared" si="2"/>
        <v>9235.1416023557322</v>
      </c>
      <c r="K10" s="211">
        <f t="shared" si="3"/>
        <v>0.58635641635643432</v>
      </c>
      <c r="L10" s="98"/>
      <c r="Z10" s="240">
        <v>6960.2236121364449</v>
      </c>
      <c r="AA10" s="241">
        <v>2.8174323999999991</v>
      </c>
      <c r="AB10" s="215">
        <f t="shared" si="4"/>
        <v>1.6785208965038234</v>
      </c>
      <c r="AC10" s="242">
        <f t="shared" si="5"/>
        <v>1.0431987004359835</v>
      </c>
      <c r="AD10" s="135"/>
      <c r="AE10" s="135">
        <v>2981.1728871804407</v>
      </c>
      <c r="AF10" s="244">
        <f t="shared" si="6"/>
        <v>0.97693351424694708</v>
      </c>
      <c r="AG10" s="244">
        <v>72</v>
      </c>
      <c r="AH10" s="135">
        <f t="shared" si="7"/>
        <v>10005.820572802739</v>
      </c>
      <c r="AI10" s="211">
        <f t="shared" si="8"/>
        <v>0.57736999650989163</v>
      </c>
      <c r="AJ10" s="98"/>
      <c r="BV10" s="240">
        <v>6029.4774068633378</v>
      </c>
      <c r="BW10" s="241">
        <v>2.12251426</v>
      </c>
      <c r="BX10" s="246">
        <f t="shared" si="9"/>
        <v>1.4568851224444568</v>
      </c>
      <c r="BY10" s="242">
        <f t="shared" si="10"/>
        <v>0.90545233579408957</v>
      </c>
      <c r="BZ10" s="240"/>
      <c r="CA10" s="243">
        <v>2476.3848127066867</v>
      </c>
      <c r="CB10" s="242">
        <f t="shared" si="11"/>
        <v>0.95658073270013566</v>
      </c>
      <c r="CC10" s="244">
        <v>70.5</v>
      </c>
      <c r="CD10" s="245">
        <f t="shared" si="12"/>
        <v>7591.2230612347275</v>
      </c>
      <c r="CE10" s="211">
        <f t="shared" si="13"/>
        <v>0.51750163530252713</v>
      </c>
      <c r="CF10" s="98"/>
      <c r="DF10" s="240">
        <v>5627.3653838621867</v>
      </c>
      <c r="DG10" s="241">
        <v>2.4858758000000019</v>
      </c>
      <c r="DH10" s="247">
        <f t="shared" si="14"/>
        <v>1.5766660394642873</v>
      </c>
      <c r="DI10" s="242">
        <f t="shared" si="15"/>
        <v>0.97989603037804485</v>
      </c>
      <c r="DJ10" s="135"/>
      <c r="DK10" s="243">
        <v>1708.5854709204918</v>
      </c>
      <c r="DL10" s="242">
        <f t="shared" si="16"/>
        <v>1.005427408412483</v>
      </c>
      <c r="DM10" s="244">
        <v>74.099999999999994</v>
      </c>
      <c r="DN10" s="245">
        <f t="shared" si="17"/>
        <v>7262.0196577909346</v>
      </c>
      <c r="DO10" s="211">
        <f t="shared" si="18"/>
        <v>0.49010658787254335</v>
      </c>
      <c r="DP10" s="98"/>
      <c r="ED10" s="240">
        <v>7027.7197096882956</v>
      </c>
      <c r="EE10" s="241">
        <v>1.969587400000002</v>
      </c>
      <c r="EF10" s="246">
        <f t="shared" si="19"/>
        <v>1.4034198944008176</v>
      </c>
      <c r="EG10" s="242">
        <f t="shared" si="20"/>
        <v>0.87222376144043634</v>
      </c>
      <c r="EH10" s="240"/>
      <c r="EI10" s="135">
        <v>2858.1096806033288</v>
      </c>
      <c r="EJ10" s="242">
        <f t="shared" ref="EJ10:EJ23" si="35">EK10/73.7</f>
        <v>1.0067842605156039</v>
      </c>
      <c r="EK10" s="244">
        <v>74.2</v>
      </c>
      <c r="EL10" s="245">
        <f t="shared" si="22"/>
        <v>9048.8297417930335</v>
      </c>
      <c r="EM10" s="211">
        <f t="shared" si="23"/>
        <v>0.57866126698163067</v>
      </c>
      <c r="EN10" s="98"/>
      <c r="EP10" s="240">
        <v>6257.2661415035072</v>
      </c>
      <c r="EQ10" s="241">
        <v>3.5340470999999969</v>
      </c>
      <c r="ER10" s="185">
        <f t="shared" si="24"/>
        <v>1.8799061412740787</v>
      </c>
      <c r="ES10" s="242">
        <f t="shared" si="25"/>
        <v>1.1683593856969754</v>
      </c>
      <c r="ET10" s="135"/>
      <c r="EU10" s="243">
        <v>2493.8683308679092</v>
      </c>
      <c r="EV10" s="242">
        <f t="shared" si="26"/>
        <v>0.96879240162822255</v>
      </c>
      <c r="EW10" s="244">
        <v>71.400000000000006</v>
      </c>
      <c r="EX10" s="245">
        <f t="shared" si="27"/>
        <v>9498.6258136412016</v>
      </c>
      <c r="EY10" s="211">
        <f t="shared" si="28"/>
        <v>0.69386860582382204</v>
      </c>
      <c r="EZ10" s="98"/>
      <c r="FB10" s="240">
        <v>10600.717067455873</v>
      </c>
      <c r="FC10" s="241">
        <v>3.0719183999999968</v>
      </c>
      <c r="FD10" s="185">
        <f t="shared" si="29"/>
        <v>1.7526889056532529</v>
      </c>
      <c r="FE10" s="242">
        <f t="shared" si="30"/>
        <v>1.089306305378537</v>
      </c>
      <c r="FF10" s="248"/>
      <c r="FG10" s="243">
        <v>3682.1762298252183</v>
      </c>
      <c r="FH10" s="242">
        <f t="shared" si="31"/>
        <v>0.95386702849389404</v>
      </c>
      <c r="FI10" s="244">
        <v>70.3</v>
      </c>
      <c r="FJ10" s="245">
        <f t="shared" si="32"/>
        <v>14527.017277579318</v>
      </c>
      <c r="FK10" s="211">
        <f t="shared" si="33"/>
        <v>0.7607848876849137</v>
      </c>
      <c r="FL10" s="98"/>
      <c r="FM10" s="201"/>
    </row>
    <row r="11" spans="1:169" hidden="1">
      <c r="A11" s="201">
        <v>1967</v>
      </c>
      <c r="B11" s="240">
        <v>7652.8215892245844</v>
      </c>
      <c r="C11" s="241">
        <v>2.6811337000000002</v>
      </c>
      <c r="D11" s="241">
        <f t="shared" si="0"/>
        <v>1.6374167765110996</v>
      </c>
      <c r="E11" s="242">
        <f t="shared" si="1"/>
        <v>1.0176525397368299</v>
      </c>
      <c r="F11" s="135"/>
      <c r="G11" s="243">
        <v>2276.3003440415641</v>
      </c>
      <c r="H11" s="242">
        <f t="shared" si="34"/>
        <v>0.96607869742198105</v>
      </c>
      <c r="I11" s="244">
        <v>71.2</v>
      </c>
      <c r="J11" s="245">
        <f t="shared" si="2"/>
        <v>9722.8224333429989</v>
      </c>
      <c r="K11" s="211">
        <f t="shared" si="3"/>
        <v>0.61732018461208071</v>
      </c>
      <c r="L11" s="98"/>
      <c r="Z11" s="240">
        <v>7110.20057865743</v>
      </c>
      <c r="AA11" s="241">
        <v>2.8174323999999991</v>
      </c>
      <c r="AB11" s="215">
        <f t="shared" si="4"/>
        <v>1.6785208965038234</v>
      </c>
      <c r="AC11" s="242">
        <f t="shared" si="5"/>
        <v>1.0431987004359835</v>
      </c>
      <c r="AD11" s="135"/>
      <c r="AE11" s="135">
        <v>3155.5246086197048</v>
      </c>
      <c r="AF11" s="244">
        <f t="shared" si="6"/>
        <v>0.97964721845318858</v>
      </c>
      <c r="AG11" s="244">
        <v>72.2</v>
      </c>
      <c r="AH11" s="135">
        <f t="shared" si="7"/>
        <v>10357.689164106558</v>
      </c>
      <c r="AI11" s="211">
        <f t="shared" si="8"/>
        <v>0.59767401514133101</v>
      </c>
      <c r="AJ11" s="98"/>
      <c r="BV11" s="240">
        <v>6084.5430423529551</v>
      </c>
      <c r="BW11" s="241">
        <v>2.12251426</v>
      </c>
      <c r="BX11" s="246">
        <f t="shared" si="9"/>
        <v>1.4568851224444568</v>
      </c>
      <c r="BY11" s="242">
        <f t="shared" si="10"/>
        <v>0.90545233579408957</v>
      </c>
      <c r="BZ11" s="240"/>
      <c r="CA11" s="243">
        <v>2560.8767621122643</v>
      </c>
      <c r="CB11" s="242">
        <f t="shared" si="11"/>
        <v>0.95929443690637717</v>
      </c>
      <c r="CC11" s="244">
        <v>70.7</v>
      </c>
      <c r="CD11" s="245">
        <f t="shared" si="12"/>
        <v>7741.6408598909757</v>
      </c>
      <c r="CE11" s="211">
        <f t="shared" si="13"/>
        <v>0.52775577434643417</v>
      </c>
      <c r="CF11" s="98"/>
      <c r="DF11" s="240">
        <v>5793.8596670224042</v>
      </c>
      <c r="DG11" s="241">
        <v>2.4858758000000019</v>
      </c>
      <c r="DH11" s="247">
        <f t="shared" si="14"/>
        <v>1.5766660394642873</v>
      </c>
      <c r="DI11" s="242">
        <f t="shared" si="15"/>
        <v>0.97989603037804485</v>
      </c>
      <c r="DJ11" s="135"/>
      <c r="DK11" s="243">
        <v>1852.8917776069993</v>
      </c>
      <c r="DL11" s="242">
        <f t="shared" si="16"/>
        <v>1.0067842605156039</v>
      </c>
      <c r="DM11" s="244">
        <v>74.2</v>
      </c>
      <c r="DN11" s="245">
        <f t="shared" si="17"/>
        <v>7581.3591919812325</v>
      </c>
      <c r="DO11" s="211">
        <f t="shared" si="18"/>
        <v>0.51165849999204649</v>
      </c>
      <c r="DP11" s="98"/>
      <c r="ED11" s="240">
        <v>7133.4297592554094</v>
      </c>
      <c r="EE11" s="241">
        <v>1.969587400000002</v>
      </c>
      <c r="EF11" s="246">
        <f t="shared" si="19"/>
        <v>1.4034198944008176</v>
      </c>
      <c r="EG11" s="242">
        <f t="shared" si="20"/>
        <v>0.87222376144043634</v>
      </c>
      <c r="EH11" s="240"/>
      <c r="EI11" s="135">
        <v>2968.3789757223822</v>
      </c>
      <c r="EJ11" s="242">
        <f t="shared" si="35"/>
        <v>1.0067842605156039</v>
      </c>
      <c r="EK11" s="244">
        <v>74.2</v>
      </c>
      <c r="EL11" s="245">
        <f t="shared" si="22"/>
        <v>9252.6754775237041</v>
      </c>
      <c r="EM11" s="211">
        <f t="shared" si="23"/>
        <v>0.59169694508284543</v>
      </c>
      <c r="EN11" s="98"/>
      <c r="EP11" s="240">
        <v>6371.4458684680567</v>
      </c>
      <c r="EQ11" s="241">
        <v>3.5340470999999969</v>
      </c>
      <c r="ER11" s="185">
        <f t="shared" si="24"/>
        <v>1.8799061412740787</v>
      </c>
      <c r="ES11" s="242">
        <f t="shared" si="25"/>
        <v>1.1683593856969754</v>
      </c>
      <c r="ET11" s="135"/>
      <c r="EU11" s="243">
        <v>2618.9420039452734</v>
      </c>
      <c r="EV11" s="242">
        <f t="shared" si="26"/>
        <v>0.9701492537313432</v>
      </c>
      <c r="EW11" s="244">
        <v>71.5</v>
      </c>
      <c r="EX11" s="245">
        <f t="shared" si="27"/>
        <v>9762.690119611334</v>
      </c>
      <c r="EY11" s="211">
        <f t="shared" si="28"/>
        <v>0.71315833629917091</v>
      </c>
      <c r="EZ11" s="98"/>
      <c r="FB11" s="240">
        <v>10816.771186147667</v>
      </c>
      <c r="FC11" s="241">
        <v>3.0719183999999968</v>
      </c>
      <c r="FD11" s="185">
        <f t="shared" si="29"/>
        <v>1.7526889056532529</v>
      </c>
      <c r="FE11" s="242">
        <f t="shared" si="30"/>
        <v>1.089306305378537</v>
      </c>
      <c r="FF11" s="248"/>
      <c r="FG11" s="243">
        <v>3922.0323108465186</v>
      </c>
      <c r="FH11" s="242">
        <f t="shared" si="31"/>
        <v>0.95929443690637717</v>
      </c>
      <c r="FI11" s="244">
        <v>70.7</v>
      </c>
      <c r="FJ11" s="245">
        <f t="shared" si="32"/>
        <v>15065.536259161618</v>
      </c>
      <c r="FK11" s="211">
        <f t="shared" si="33"/>
        <v>0.78898731183647031</v>
      </c>
      <c r="FL11" s="98"/>
      <c r="FM11" s="201"/>
    </row>
    <row r="12" spans="1:169" hidden="1">
      <c r="A12" s="201">
        <v>1968</v>
      </c>
      <c r="B12" s="240">
        <v>7913.4691139455299</v>
      </c>
      <c r="C12" s="241">
        <v>2.6811337000000002</v>
      </c>
      <c r="D12" s="241">
        <f t="shared" si="0"/>
        <v>1.6374167765110996</v>
      </c>
      <c r="E12" s="242">
        <f t="shared" si="1"/>
        <v>1.0176525397368299</v>
      </c>
      <c r="F12" s="135"/>
      <c r="G12" s="243">
        <v>2256.6699139732232</v>
      </c>
      <c r="H12" s="242">
        <f t="shared" si="34"/>
        <v>0.96200814111261879</v>
      </c>
      <c r="I12" s="244">
        <v>70.900000000000006</v>
      </c>
      <c r="J12" s="245">
        <f t="shared" si="2"/>
        <v>9918.1421788865355</v>
      </c>
      <c r="K12" s="211">
        <f t="shared" si="3"/>
        <v>0.62972140063797732</v>
      </c>
      <c r="L12" s="98"/>
      <c r="Z12" s="240">
        <v>7313.5662744384827</v>
      </c>
      <c r="AA12" s="241">
        <v>2.8174323999999991</v>
      </c>
      <c r="AB12" s="215">
        <f t="shared" si="4"/>
        <v>1.6785208965038234</v>
      </c>
      <c r="AC12" s="242">
        <f t="shared" si="5"/>
        <v>1.0431987004359835</v>
      </c>
      <c r="AD12" s="135"/>
      <c r="AE12" s="135">
        <v>3345.0642661471802</v>
      </c>
      <c r="AF12" s="244">
        <f t="shared" si="6"/>
        <v>0.9823609226594302</v>
      </c>
      <c r="AG12" s="244">
        <v>72.400000000000006</v>
      </c>
      <c r="AH12" s="135">
        <f t="shared" si="7"/>
        <v>10780.98586135189</v>
      </c>
      <c r="AI12" s="211">
        <f t="shared" si="8"/>
        <v>0.62209967926681986</v>
      </c>
      <c r="AJ12" s="98"/>
      <c r="BV12" s="240">
        <v>6351.4722432307699</v>
      </c>
      <c r="BW12" s="241">
        <v>2.12251426</v>
      </c>
      <c r="BX12" s="246">
        <f t="shared" si="9"/>
        <v>1.4568851224444568</v>
      </c>
      <c r="BY12" s="242">
        <f t="shared" si="10"/>
        <v>0.90545233579408957</v>
      </c>
      <c r="BZ12" s="240"/>
      <c r="CA12" s="243">
        <v>2562.9317731233241</v>
      </c>
      <c r="CB12" s="242">
        <f t="shared" si="11"/>
        <v>0.95386702849389404</v>
      </c>
      <c r="CC12" s="244">
        <v>70.3</v>
      </c>
      <c r="CD12" s="245">
        <f t="shared" si="12"/>
        <v>7930.3428324233764</v>
      </c>
      <c r="CE12" s="211">
        <f t="shared" si="13"/>
        <v>0.54061978566353097</v>
      </c>
      <c r="CF12" s="98"/>
      <c r="DF12" s="240">
        <v>5953.1248457872525</v>
      </c>
      <c r="DG12" s="241">
        <v>2.4858758000000019</v>
      </c>
      <c r="DH12" s="247">
        <f t="shared" si="14"/>
        <v>1.5766660394642873</v>
      </c>
      <c r="DI12" s="242">
        <f t="shared" si="15"/>
        <v>0.97989603037804485</v>
      </c>
      <c r="DJ12" s="135"/>
      <c r="DK12" s="243">
        <v>1913.53426350628</v>
      </c>
      <c r="DL12" s="242">
        <f t="shared" si="16"/>
        <v>1.0040705563093621</v>
      </c>
      <c r="DM12" s="244">
        <v>74</v>
      </c>
      <c r="DN12" s="245">
        <f t="shared" si="17"/>
        <v>7778.5121770640535</v>
      </c>
      <c r="DO12" s="211">
        <f t="shared" si="18"/>
        <v>0.52496416168963833</v>
      </c>
      <c r="DP12" s="98"/>
      <c r="ED12" s="240">
        <v>7385.6502766365311</v>
      </c>
      <c r="EE12" s="241">
        <v>1.969587400000002</v>
      </c>
      <c r="EF12" s="246">
        <f t="shared" si="19"/>
        <v>1.4034198944008176</v>
      </c>
      <c r="EG12" s="242">
        <f t="shared" si="20"/>
        <v>0.87222376144043634</v>
      </c>
      <c r="EH12" s="240"/>
      <c r="EI12" s="135">
        <v>3152.236762203016</v>
      </c>
      <c r="EJ12" s="242">
        <f t="shared" si="35"/>
        <v>1.0040705563093621</v>
      </c>
      <c r="EK12" s="244">
        <v>74</v>
      </c>
      <c r="EL12" s="245">
        <f t="shared" si="22"/>
        <v>9633.2300625632997</v>
      </c>
      <c r="EM12" s="211">
        <f t="shared" si="23"/>
        <v>0.61603293157152983</v>
      </c>
      <c r="EN12" s="98"/>
      <c r="EP12" s="240">
        <v>6518.8050260042646</v>
      </c>
      <c r="EQ12" s="241">
        <v>3.5340470999999969</v>
      </c>
      <c r="ER12" s="185">
        <f t="shared" si="24"/>
        <v>1.8799061412740787</v>
      </c>
      <c r="ES12" s="242">
        <f t="shared" si="25"/>
        <v>1.1683593856969754</v>
      </c>
      <c r="ET12" s="135"/>
      <c r="EU12" s="243">
        <v>2619.9325286910494</v>
      </c>
      <c r="EV12" s="242">
        <f t="shared" si="26"/>
        <v>0.97150610583446395</v>
      </c>
      <c r="EW12" s="244">
        <v>71.599999999999994</v>
      </c>
      <c r="EX12" s="245">
        <f t="shared" si="27"/>
        <v>9944.5692375520375</v>
      </c>
      <c r="EY12" s="211">
        <f t="shared" si="28"/>
        <v>0.72644449078824902</v>
      </c>
      <c r="EZ12" s="98"/>
      <c r="FB12" s="240">
        <v>11272.963098516191</v>
      </c>
      <c r="FC12" s="241">
        <v>3.0719183999999968</v>
      </c>
      <c r="FD12" s="185">
        <f t="shared" si="29"/>
        <v>1.7526889056532529</v>
      </c>
      <c r="FE12" s="242">
        <f t="shared" si="30"/>
        <v>1.089306305378537</v>
      </c>
      <c r="FF12" s="248"/>
      <c r="FG12" s="243">
        <v>3960.9446391915303</v>
      </c>
      <c r="FH12" s="242">
        <f t="shared" si="31"/>
        <v>0.95522388059701502</v>
      </c>
      <c r="FI12" s="244">
        <v>70.400000000000006</v>
      </c>
      <c r="FJ12" s="245">
        <f t="shared" si="32"/>
        <v>15513.460941091142</v>
      </c>
      <c r="FK12" s="211">
        <f t="shared" si="33"/>
        <v>0.81244528137843519</v>
      </c>
      <c r="FL12" s="98"/>
      <c r="FM12" s="201"/>
    </row>
    <row r="13" spans="1:169" hidden="1">
      <c r="A13" s="201">
        <v>1969</v>
      </c>
      <c r="B13" s="240">
        <v>8209.4371026053614</v>
      </c>
      <c r="C13" s="241">
        <v>2.6811337000000002</v>
      </c>
      <c r="D13" s="241">
        <f t="shared" si="0"/>
        <v>1.6374167765110996</v>
      </c>
      <c r="E13" s="242">
        <f t="shared" si="1"/>
        <v>1.0176525397368299</v>
      </c>
      <c r="F13" s="135"/>
      <c r="G13" s="243">
        <v>2302.5715235022089</v>
      </c>
      <c r="H13" s="242">
        <f t="shared" si="34"/>
        <v>0.96472184531886018</v>
      </c>
      <c r="I13" s="244">
        <v>71.099999999999994</v>
      </c>
      <c r="J13" s="245">
        <f t="shared" si="2"/>
        <v>10280.969355486272</v>
      </c>
      <c r="K13" s="211">
        <f t="shared" si="3"/>
        <v>0.6527579768149443</v>
      </c>
      <c r="L13" s="98"/>
      <c r="Z13" s="240">
        <v>7579.6140616244138</v>
      </c>
      <c r="AA13" s="241">
        <v>2.8174323999999991</v>
      </c>
      <c r="AB13" s="215">
        <f t="shared" si="4"/>
        <v>1.6785208965038234</v>
      </c>
      <c r="AC13" s="242">
        <f t="shared" si="5"/>
        <v>1.0431987004359835</v>
      </c>
      <c r="AD13" s="135"/>
      <c r="AE13" s="135">
        <v>3402.35567165257</v>
      </c>
      <c r="AF13" s="244">
        <f t="shared" si="6"/>
        <v>0.98371777476255085</v>
      </c>
      <c r="AG13" s="244">
        <v>72.5</v>
      </c>
      <c r="AH13" s="135">
        <f t="shared" si="7"/>
        <v>11125.257025299134</v>
      </c>
      <c r="AI13" s="211">
        <f t="shared" si="8"/>
        <v>0.64196530041007394</v>
      </c>
      <c r="AJ13" s="98"/>
      <c r="BV13" s="240">
        <v>6793.1770687825165</v>
      </c>
      <c r="BW13" s="241">
        <v>2.12251426</v>
      </c>
      <c r="BX13" s="246">
        <f t="shared" si="9"/>
        <v>1.4568851224444568</v>
      </c>
      <c r="BY13" s="242">
        <f t="shared" si="10"/>
        <v>0.90545233579408957</v>
      </c>
      <c r="BZ13" s="240"/>
      <c r="CA13" s="243">
        <v>2649.1400531265872</v>
      </c>
      <c r="CB13" s="242">
        <f t="shared" si="11"/>
        <v>0.9525101763907734</v>
      </c>
      <c r="CC13" s="244">
        <v>70.2</v>
      </c>
      <c r="CD13" s="245">
        <f t="shared" si="12"/>
        <v>8382.1258405129338</v>
      </c>
      <c r="CE13" s="211">
        <f t="shared" si="13"/>
        <v>0.5714183070088138</v>
      </c>
      <c r="CF13" s="98"/>
      <c r="DF13" s="240">
        <v>6356.6455889181761</v>
      </c>
      <c r="DG13" s="241">
        <v>2.4858758000000019</v>
      </c>
      <c r="DH13" s="247">
        <f t="shared" si="14"/>
        <v>1.5766660394642873</v>
      </c>
      <c r="DI13" s="242">
        <f t="shared" si="15"/>
        <v>0.97989603037804485</v>
      </c>
      <c r="DJ13" s="135"/>
      <c r="DK13" s="243">
        <v>1988.8422822975078</v>
      </c>
      <c r="DL13" s="242">
        <f t="shared" si="16"/>
        <v>1.0013568521031206</v>
      </c>
      <c r="DM13" s="244">
        <v>73.8</v>
      </c>
      <c r="DN13" s="245">
        <f t="shared" si="17"/>
        <v>8228.8442568685477</v>
      </c>
      <c r="DO13" s="211">
        <f t="shared" si="18"/>
        <v>0.55535663230292576</v>
      </c>
      <c r="DP13" s="98"/>
      <c r="ED13" s="240">
        <v>7659.0150352409546</v>
      </c>
      <c r="EE13" s="241">
        <v>1.969587400000002</v>
      </c>
      <c r="EF13" s="246">
        <f t="shared" si="19"/>
        <v>1.4034198944008176</v>
      </c>
      <c r="EG13" s="242">
        <f t="shared" si="20"/>
        <v>0.87222376144043634</v>
      </c>
      <c r="EH13" s="240"/>
      <c r="EI13" s="135">
        <v>3294.3039684876508</v>
      </c>
      <c r="EJ13" s="242">
        <f t="shared" si="35"/>
        <v>1.005427408412483</v>
      </c>
      <c r="EK13" s="244">
        <v>74.099999999999994</v>
      </c>
      <c r="EL13" s="245">
        <f t="shared" si="22"/>
        <v>10028.815527473122</v>
      </c>
      <c r="EM13" s="211">
        <f t="shared" si="23"/>
        <v>0.64133012389983601</v>
      </c>
      <c r="EN13" s="98"/>
      <c r="EP13" s="240">
        <v>6529.3871651715344</v>
      </c>
      <c r="EQ13" s="249">
        <v>3.5340470999999969</v>
      </c>
      <c r="ER13" s="185">
        <f t="shared" si="24"/>
        <v>1.8799061412740787</v>
      </c>
      <c r="ES13" s="242">
        <f t="shared" si="25"/>
        <v>1.1683593856969754</v>
      </c>
      <c r="ET13" s="135"/>
      <c r="EU13" s="243">
        <v>2562.9925173757288</v>
      </c>
      <c r="EV13" s="242">
        <f t="shared" si="26"/>
        <v>0.97421981004070546</v>
      </c>
      <c r="EW13" s="244">
        <v>71.8</v>
      </c>
      <c r="EX13" s="245">
        <f t="shared" si="27"/>
        <v>9928.9202789159281</v>
      </c>
      <c r="EY13" s="211">
        <f t="shared" si="28"/>
        <v>0.7253013442611127</v>
      </c>
      <c r="EZ13" s="98"/>
      <c r="FB13" s="240">
        <v>11571.807297670977</v>
      </c>
      <c r="FC13" s="249">
        <v>3.0719183999999968</v>
      </c>
      <c r="FD13" s="185">
        <f t="shared" si="29"/>
        <v>1.7526889056532529</v>
      </c>
      <c r="FE13" s="242">
        <f t="shared" si="30"/>
        <v>1.089306305378537</v>
      </c>
      <c r="FF13" s="248"/>
      <c r="FG13" s="243">
        <v>3920.4403577614266</v>
      </c>
      <c r="FH13" s="242">
        <f t="shared" si="31"/>
        <v>0.9579375848032563</v>
      </c>
      <c r="FI13" s="244">
        <v>70.599999999999994</v>
      </c>
      <c r="FJ13" s="245">
        <f t="shared" si="32"/>
        <v>15830.572871490218</v>
      </c>
      <c r="FK13" s="211">
        <f t="shared" si="33"/>
        <v>0.82905254216310809</v>
      </c>
      <c r="FL13" s="98"/>
      <c r="FM13" s="201"/>
    </row>
    <row r="14" spans="1:169" hidden="1">
      <c r="A14" s="201">
        <v>1970</v>
      </c>
      <c r="B14" s="240">
        <v>8389.027127887859</v>
      </c>
      <c r="C14" s="241">
        <v>2.6811337000000002</v>
      </c>
      <c r="D14" s="241">
        <f t="shared" si="0"/>
        <v>1.6374167765110996</v>
      </c>
      <c r="E14" s="242">
        <f t="shared" si="1"/>
        <v>1.0176525397368299</v>
      </c>
      <c r="F14" s="135"/>
      <c r="G14" s="243">
        <v>2341.4604752959121</v>
      </c>
      <c r="H14" s="242">
        <f t="shared" si="34"/>
        <v>0.96065128900949792</v>
      </c>
      <c r="I14" s="244">
        <v>70.8</v>
      </c>
      <c r="J14" s="245">
        <f t="shared" si="2"/>
        <v>10450.517324887118</v>
      </c>
      <c r="K14" s="211">
        <f t="shared" si="3"/>
        <v>0.66352289456271674</v>
      </c>
      <c r="L14" s="98"/>
      <c r="Z14" s="240">
        <v>7633.7949072518031</v>
      </c>
      <c r="AA14" s="241">
        <v>2.8174323999999991</v>
      </c>
      <c r="AB14" s="215">
        <f t="shared" si="4"/>
        <v>1.6785208965038234</v>
      </c>
      <c r="AC14" s="242">
        <f t="shared" si="5"/>
        <v>1.0431987004359835</v>
      </c>
      <c r="AD14" s="135"/>
      <c r="AE14" s="135">
        <v>3667.6281706483373</v>
      </c>
      <c r="AF14" s="244">
        <f t="shared" si="6"/>
        <v>0.98643147896879235</v>
      </c>
      <c r="AG14" s="244">
        <v>72.7</v>
      </c>
      <c r="AH14" s="135">
        <f t="shared" si="7"/>
        <v>11473.375009129655</v>
      </c>
      <c r="AI14" s="211">
        <f t="shared" si="8"/>
        <v>0.66205289618963314</v>
      </c>
      <c r="AJ14" s="98"/>
      <c r="BV14" s="240">
        <v>7245.1470067820746</v>
      </c>
      <c r="BW14" s="241">
        <v>2.12251426</v>
      </c>
      <c r="BX14" s="246">
        <f t="shared" si="9"/>
        <v>1.4568851224444568</v>
      </c>
      <c r="BY14" s="242">
        <f t="shared" si="10"/>
        <v>0.90545233579408957</v>
      </c>
      <c r="BZ14" s="240"/>
      <c r="CA14" s="243">
        <v>2736.431117644805</v>
      </c>
      <c r="CB14" s="242">
        <f t="shared" si="11"/>
        <v>0.95522388059701502</v>
      </c>
      <c r="CC14" s="244">
        <v>70.400000000000006</v>
      </c>
      <c r="CD14" s="245">
        <f t="shared" si="12"/>
        <v>8880.3022310277647</v>
      </c>
      <c r="CE14" s="211">
        <f t="shared" si="13"/>
        <v>0.60537951387639366</v>
      </c>
      <c r="CF14" s="98"/>
      <c r="DF14" s="240">
        <v>6310.155730690306</v>
      </c>
      <c r="DG14" s="241">
        <v>2.4858758000000019</v>
      </c>
      <c r="DH14" s="247">
        <f t="shared" si="14"/>
        <v>1.5766660394642873</v>
      </c>
      <c r="DI14" s="242">
        <f t="shared" si="15"/>
        <v>0.97989603037804485</v>
      </c>
      <c r="DJ14" s="135"/>
      <c r="DK14" s="243">
        <v>2098.3725277045605</v>
      </c>
      <c r="DL14" s="242">
        <f t="shared" si="16"/>
        <v>1.0067842605156039</v>
      </c>
      <c r="DM14" s="244">
        <v>74.2</v>
      </c>
      <c r="DN14" s="245">
        <f t="shared" si="17"/>
        <v>8337.8540798130889</v>
      </c>
      <c r="DO14" s="211">
        <f t="shared" si="18"/>
        <v>0.56271359839301638</v>
      </c>
      <c r="DP14" s="98"/>
      <c r="ED14" s="240">
        <v>7852.7959977371893</v>
      </c>
      <c r="EE14" s="241">
        <v>1.969587400000002</v>
      </c>
      <c r="EF14" s="246">
        <f t="shared" si="19"/>
        <v>1.4034198944008176</v>
      </c>
      <c r="EG14" s="242">
        <f t="shared" si="20"/>
        <v>0.87222376144043634</v>
      </c>
      <c r="EH14" s="240"/>
      <c r="EI14" s="135">
        <v>3527.1847402578983</v>
      </c>
      <c r="EJ14" s="242">
        <f t="shared" si="35"/>
        <v>1.0135685210312075</v>
      </c>
      <c r="EK14" s="244">
        <v>74.7</v>
      </c>
      <c r="EL14" s="245">
        <f t="shared" si="22"/>
        <v>10517.374847234449</v>
      </c>
      <c r="EM14" s="211">
        <f t="shared" si="23"/>
        <v>0.67257287716582392</v>
      </c>
      <c r="EN14" s="98"/>
      <c r="EP14" s="240">
        <v>6697.7974296048269</v>
      </c>
      <c r="EQ14" s="241">
        <v>3.3940487399999979</v>
      </c>
      <c r="ER14" s="185">
        <f t="shared" si="24"/>
        <v>1.8422944227240112</v>
      </c>
      <c r="ES14" s="242">
        <f t="shared" si="25"/>
        <v>1.1449837482567029</v>
      </c>
      <c r="ET14" s="135"/>
      <c r="EU14" s="243">
        <v>2600.2905859322332</v>
      </c>
      <c r="EV14" s="242">
        <f t="shared" si="26"/>
        <v>0.97557666214382632</v>
      </c>
      <c r="EW14" s="244">
        <v>71.900000000000006</v>
      </c>
      <c r="EX14" s="245">
        <f t="shared" si="27"/>
        <v>10018.352632847564</v>
      </c>
      <c r="EY14" s="211">
        <f t="shared" si="28"/>
        <v>0.73183432113119518</v>
      </c>
      <c r="EZ14" s="98"/>
      <c r="FB14" s="240">
        <v>11680.286205564014</v>
      </c>
      <c r="FC14" s="241">
        <v>3.026520999999998</v>
      </c>
      <c r="FD14" s="185">
        <f t="shared" si="29"/>
        <v>1.7396899148986287</v>
      </c>
      <c r="FE14" s="242">
        <f t="shared" si="30"/>
        <v>1.0812273573422386</v>
      </c>
      <c r="FF14" s="248"/>
      <c r="FG14" s="243">
        <v>3832.4631812118992</v>
      </c>
      <c r="FH14" s="242">
        <f t="shared" si="31"/>
        <v>0.96200814111261879</v>
      </c>
      <c r="FI14" s="244">
        <v>70.900000000000006</v>
      </c>
      <c r="FJ14" s="245">
        <f t="shared" si="32"/>
        <v>15836.104872853071</v>
      </c>
      <c r="FK14" s="211">
        <f t="shared" si="33"/>
        <v>0.82934225497579994</v>
      </c>
      <c r="FL14" s="98"/>
      <c r="FM14" s="201"/>
    </row>
    <row r="15" spans="1:169" hidden="1">
      <c r="A15" s="201">
        <v>1971</v>
      </c>
      <c r="B15" s="240">
        <v>8366.5265838933847</v>
      </c>
      <c r="C15" s="241">
        <v>2.6811337000000002</v>
      </c>
      <c r="D15" s="241">
        <f t="shared" si="0"/>
        <v>1.6374167765110996</v>
      </c>
      <c r="E15" s="242">
        <f t="shared" si="1"/>
        <v>1.0176525397368299</v>
      </c>
      <c r="F15" s="135"/>
      <c r="G15" s="243">
        <v>2346.4071563088378</v>
      </c>
      <c r="H15" s="242">
        <f t="shared" si="34"/>
        <v>0.97150610583446395</v>
      </c>
      <c r="I15" s="244">
        <v>71.599999999999994</v>
      </c>
      <c r="J15" s="245">
        <f t="shared" si="2"/>
        <v>10551.162707136349</v>
      </c>
      <c r="K15" s="211">
        <f t="shared" si="3"/>
        <v>0.66991305815733115</v>
      </c>
      <c r="L15" s="98"/>
      <c r="Z15" s="240">
        <v>7843.0269649839674</v>
      </c>
      <c r="AA15" s="249">
        <v>2.8174323999999991</v>
      </c>
      <c r="AB15" s="215">
        <f t="shared" si="4"/>
        <v>1.6785208965038234</v>
      </c>
      <c r="AC15" s="242">
        <f t="shared" si="5"/>
        <v>1.0431987004359835</v>
      </c>
      <c r="AD15" s="135"/>
      <c r="AE15" s="135">
        <v>3711.5664894697675</v>
      </c>
      <c r="AF15" s="244">
        <f t="shared" si="6"/>
        <v>0.98914518317503397</v>
      </c>
      <c r="AG15" s="244">
        <v>72.900000000000006</v>
      </c>
      <c r="AH15" s="135">
        <f t="shared" si="7"/>
        <v>11764.301326398547</v>
      </c>
      <c r="AI15" s="211">
        <f t="shared" si="8"/>
        <v>0.67884033761575147</v>
      </c>
      <c r="AJ15" s="98"/>
      <c r="BV15" s="240">
        <v>7562.1099468525163</v>
      </c>
      <c r="BW15" s="241">
        <v>2.12251426</v>
      </c>
      <c r="BX15" s="246">
        <f t="shared" si="9"/>
        <v>1.4568851224444568</v>
      </c>
      <c r="BY15" s="242">
        <f t="shared" si="10"/>
        <v>0.90545233579408957</v>
      </c>
      <c r="BZ15" s="240"/>
      <c r="CA15" s="243">
        <v>2844.9158760329979</v>
      </c>
      <c r="CB15" s="242">
        <f t="shared" si="11"/>
        <v>0.9579375848032563</v>
      </c>
      <c r="CC15" s="244">
        <v>70.599999999999994</v>
      </c>
      <c r="CD15" s="245">
        <f t="shared" si="12"/>
        <v>9284.3751283653764</v>
      </c>
      <c r="CE15" s="211">
        <f t="shared" si="13"/>
        <v>0.63292558694879153</v>
      </c>
      <c r="CF15" s="98"/>
      <c r="DF15" s="240">
        <v>6558.6655668048734</v>
      </c>
      <c r="DG15" s="241">
        <v>2.4858758000000019</v>
      </c>
      <c r="DH15" s="247">
        <f t="shared" si="14"/>
        <v>1.5766660394642873</v>
      </c>
      <c r="DI15" s="242">
        <f t="shared" si="15"/>
        <v>0.97989603037804485</v>
      </c>
      <c r="DJ15" s="135"/>
      <c r="DK15" s="243">
        <v>2211.2205508239672</v>
      </c>
      <c r="DL15" s="242">
        <f t="shared" si="16"/>
        <v>1.0081411126187245</v>
      </c>
      <c r="DM15" s="244">
        <v>74.3</v>
      </c>
      <c r="DN15" s="245">
        <f t="shared" si="17"/>
        <v>8708.3540867092706</v>
      </c>
      <c r="DO15" s="211">
        <f t="shared" si="18"/>
        <v>0.58771828066371656</v>
      </c>
      <c r="DP15" s="98"/>
      <c r="ED15" s="240">
        <v>7806.4089496874103</v>
      </c>
      <c r="EE15" s="241">
        <v>1.969587400000002</v>
      </c>
      <c r="EF15" s="246">
        <f t="shared" si="19"/>
        <v>1.4034198944008176</v>
      </c>
      <c r="EG15" s="242">
        <f t="shared" si="20"/>
        <v>0.87222376144043634</v>
      </c>
      <c r="EH15" s="240"/>
      <c r="EI15" s="135">
        <v>3579.6168804708486</v>
      </c>
      <c r="EJ15" s="242">
        <f t="shared" si="35"/>
        <v>1.0135685210312075</v>
      </c>
      <c r="EK15" s="244">
        <v>74.7</v>
      </c>
      <c r="EL15" s="245">
        <f t="shared" si="22"/>
        <v>10529.509547704731</v>
      </c>
      <c r="EM15" s="211">
        <f t="shared" si="23"/>
        <v>0.67334887597991855</v>
      </c>
      <c r="EN15" s="98"/>
      <c r="EP15" s="240">
        <v>6875.8447011696353</v>
      </c>
      <c r="EQ15" s="241">
        <v>3.2540503799999989</v>
      </c>
      <c r="ER15" s="185">
        <f t="shared" si="24"/>
        <v>1.803898661233496</v>
      </c>
      <c r="ES15" s="242">
        <f t="shared" si="25"/>
        <v>1.1211208290803112</v>
      </c>
      <c r="ET15" s="135"/>
      <c r="EU15" s="243">
        <v>2666.172168841143</v>
      </c>
      <c r="EV15" s="242">
        <f t="shared" si="26"/>
        <v>0.97557666214382632</v>
      </c>
      <c r="EW15" s="244">
        <v>71.900000000000006</v>
      </c>
      <c r="EX15" s="245">
        <f t="shared" si="27"/>
        <v>10121.437027580421</v>
      </c>
      <c r="EY15" s="211">
        <f t="shared" si="28"/>
        <v>0.73936457094404273</v>
      </c>
      <c r="EZ15" s="98"/>
      <c r="FB15" s="240">
        <v>11904.217587482777</v>
      </c>
      <c r="FC15" s="241">
        <v>2.9811235999999992</v>
      </c>
      <c r="FD15" s="185">
        <f t="shared" si="29"/>
        <v>1.7265930614942246</v>
      </c>
      <c r="FE15" s="242">
        <f t="shared" si="30"/>
        <v>1.0730875871023406</v>
      </c>
      <c r="FF15" s="248"/>
      <c r="FG15" s="243">
        <v>3650.812738068415</v>
      </c>
      <c r="FH15" s="242">
        <f t="shared" si="31"/>
        <v>0.96607869742198105</v>
      </c>
      <c r="FI15" s="244">
        <v>71.2</v>
      </c>
      <c r="FJ15" s="245">
        <f t="shared" si="32"/>
        <v>15867.920727459197</v>
      </c>
      <c r="FK15" s="211">
        <f t="shared" si="33"/>
        <v>0.83100846221646174</v>
      </c>
      <c r="FL15" s="98"/>
      <c r="FM15" s="201"/>
    </row>
    <row r="16" spans="1:169" hidden="1">
      <c r="A16" s="201">
        <v>1972</v>
      </c>
      <c r="B16" s="240">
        <v>8673.0623110774595</v>
      </c>
      <c r="C16" s="241">
        <v>2.6811337000000002</v>
      </c>
      <c r="D16" s="241">
        <f t="shared" si="0"/>
        <v>1.6374167765110996</v>
      </c>
      <c r="E16" s="242">
        <f t="shared" si="1"/>
        <v>1.0176525397368299</v>
      </c>
      <c r="F16" s="135"/>
      <c r="G16" s="243">
        <v>2379.9057565329235</v>
      </c>
      <c r="H16" s="242">
        <f t="shared" si="34"/>
        <v>0.97693351424694708</v>
      </c>
      <c r="I16" s="244">
        <v>72</v>
      </c>
      <c r="J16" s="245">
        <f t="shared" si="2"/>
        <v>10947.584998889564</v>
      </c>
      <c r="K16" s="211">
        <f t="shared" si="3"/>
        <v>0.69508265104120492</v>
      </c>
      <c r="L16" s="98"/>
      <c r="Z16" s="240">
        <v>8331.1104010614454</v>
      </c>
      <c r="AA16" s="241">
        <v>2.8135763499999991</v>
      </c>
      <c r="AB16" s="215">
        <f t="shared" si="4"/>
        <v>1.6773718579969079</v>
      </c>
      <c r="AC16" s="242">
        <f t="shared" si="5"/>
        <v>1.0424845743981952</v>
      </c>
      <c r="AD16" s="135"/>
      <c r="AE16" s="135">
        <v>3765.5517533850957</v>
      </c>
      <c r="AF16" s="244">
        <f t="shared" si="6"/>
        <v>0.99185888738127537</v>
      </c>
      <c r="AG16" s="244">
        <v>73.099999999999994</v>
      </c>
      <c r="AH16" s="135">
        <f t="shared" si="7"/>
        <v>12349.244049833254</v>
      </c>
      <c r="AI16" s="211">
        <f t="shared" si="8"/>
        <v>0.71259352914368845</v>
      </c>
      <c r="AJ16" s="98"/>
      <c r="BV16" s="240">
        <v>7866.7962350819862</v>
      </c>
      <c r="BW16" s="241">
        <v>2.12251426</v>
      </c>
      <c r="BX16" s="246">
        <f t="shared" si="9"/>
        <v>1.4568851224444568</v>
      </c>
      <c r="BY16" s="242">
        <f t="shared" si="10"/>
        <v>0.90545233579408957</v>
      </c>
      <c r="BZ16" s="240"/>
      <c r="CA16" s="243">
        <v>2946.2444688860724</v>
      </c>
      <c r="CB16" s="242">
        <f t="shared" si="11"/>
        <v>0.96200814111261879</v>
      </c>
      <c r="CC16" s="244">
        <v>70.900000000000006</v>
      </c>
      <c r="CD16" s="245">
        <f t="shared" si="12"/>
        <v>9686.7038372679217</v>
      </c>
      <c r="CE16" s="211">
        <f t="shared" si="13"/>
        <v>0.66035275686683059</v>
      </c>
      <c r="CF16" s="98"/>
      <c r="DF16" s="240">
        <v>6701.2195222018554</v>
      </c>
      <c r="DG16" s="241">
        <v>2.4858758000000019</v>
      </c>
      <c r="DH16" s="247">
        <f t="shared" si="14"/>
        <v>1.5766660394642873</v>
      </c>
      <c r="DI16" s="242">
        <f t="shared" si="15"/>
        <v>0.97989603037804485</v>
      </c>
      <c r="DJ16" s="135"/>
      <c r="DK16" s="243">
        <v>2293.9496611161344</v>
      </c>
      <c r="DL16" s="242">
        <f t="shared" si="16"/>
        <v>1.0094979647218454</v>
      </c>
      <c r="DM16" s="244">
        <v>74.400000000000006</v>
      </c>
      <c r="DN16" s="245">
        <f t="shared" si="17"/>
        <v>8944.6042927985236</v>
      </c>
      <c r="DO16" s="211">
        <f t="shared" si="18"/>
        <v>0.60366257548070568</v>
      </c>
      <c r="DP16" s="98"/>
      <c r="ED16" s="240">
        <v>8050.4408477373254</v>
      </c>
      <c r="EE16" s="241">
        <v>1.969587400000002</v>
      </c>
      <c r="EF16" s="246">
        <f t="shared" si="19"/>
        <v>1.4034198944008176</v>
      </c>
      <c r="EG16" s="242">
        <f t="shared" si="20"/>
        <v>0.87222376144043634</v>
      </c>
      <c r="EH16" s="240"/>
      <c r="EI16" s="135">
        <v>3656.3741781382155</v>
      </c>
      <c r="EJ16" s="242">
        <f t="shared" si="35"/>
        <v>1.0135685210312075</v>
      </c>
      <c r="EK16" s="244">
        <v>74.7</v>
      </c>
      <c r="EL16" s="245">
        <f t="shared" si="22"/>
        <v>10823.046813809</v>
      </c>
      <c r="EM16" s="211">
        <f t="shared" si="23"/>
        <v>0.69212021450181704</v>
      </c>
      <c r="EN16" s="98"/>
      <c r="EP16" s="240">
        <v>7278.4758729393097</v>
      </c>
      <c r="EQ16" s="241">
        <v>3.1140520199999999</v>
      </c>
      <c r="ER16" s="185">
        <f t="shared" si="24"/>
        <v>1.7646676797629632</v>
      </c>
      <c r="ES16" s="242">
        <f t="shared" si="25"/>
        <v>1.0967388216998062</v>
      </c>
      <c r="ET16" s="135"/>
      <c r="EU16" s="243">
        <v>2775.4353304660121</v>
      </c>
      <c r="EV16" s="242">
        <f t="shared" si="26"/>
        <v>0.97829036635006772</v>
      </c>
      <c r="EW16" s="244">
        <v>72.099999999999994</v>
      </c>
      <c r="EX16" s="245">
        <f t="shared" si="27"/>
        <v>10524.469658388545</v>
      </c>
      <c r="EY16" s="211">
        <f t="shared" si="28"/>
        <v>0.76880584962234644</v>
      </c>
      <c r="EZ16" s="98"/>
      <c r="FB16" s="240">
        <v>12437.63488344355</v>
      </c>
      <c r="FC16" s="241">
        <v>2.9357262000000004</v>
      </c>
      <c r="FD16" s="185">
        <f t="shared" si="29"/>
        <v>1.7133961013145793</v>
      </c>
      <c r="FE16" s="242">
        <f t="shared" si="30"/>
        <v>1.0648855999218723</v>
      </c>
      <c r="FF16" s="248"/>
      <c r="FG16" s="243">
        <v>3656.3420100813055</v>
      </c>
      <c r="FH16" s="242">
        <f t="shared" si="31"/>
        <v>0.96743554952510169</v>
      </c>
      <c r="FI16" s="244">
        <v>71.3</v>
      </c>
      <c r="FJ16" s="245">
        <f t="shared" si="32"/>
        <v>16350.628507478305</v>
      </c>
      <c r="FK16" s="211">
        <f t="shared" si="33"/>
        <v>0.85628803456014269</v>
      </c>
      <c r="FL16" s="98"/>
      <c r="FM16" s="201"/>
    </row>
    <row r="17" spans="1:169" hidden="1">
      <c r="A17" s="201">
        <v>1973</v>
      </c>
      <c r="B17" s="240">
        <v>9001.9880193867739</v>
      </c>
      <c r="C17" s="241">
        <v>2.6811337000000002</v>
      </c>
      <c r="D17" s="241">
        <f t="shared" si="0"/>
        <v>1.6374167765110996</v>
      </c>
      <c r="E17" s="242">
        <f t="shared" si="1"/>
        <v>1.0176525397368299</v>
      </c>
      <c r="F17" s="135"/>
      <c r="G17" s="243">
        <v>2521.0972428360424</v>
      </c>
      <c r="H17" s="242">
        <f t="shared" si="34"/>
        <v>0.97829036635006772</v>
      </c>
      <c r="I17" s="244">
        <v>72.099999999999994</v>
      </c>
      <c r="J17" s="245">
        <f t="shared" si="2"/>
        <v>11428.381420480609</v>
      </c>
      <c r="K17" s="211">
        <f t="shared" si="3"/>
        <v>0.72560931526573724</v>
      </c>
      <c r="L17" s="98"/>
      <c r="Z17" s="240">
        <v>8842.7386571206371</v>
      </c>
      <c r="AA17" s="241">
        <v>2.8097202999999995</v>
      </c>
      <c r="AB17" s="215">
        <f t="shared" si="4"/>
        <v>1.6762220318322987</v>
      </c>
      <c r="AC17" s="242">
        <f t="shared" si="5"/>
        <v>1.0417699588321061</v>
      </c>
      <c r="AD17" s="135"/>
      <c r="AE17" s="135">
        <v>3937.9767943299589</v>
      </c>
      <c r="AF17" s="244">
        <f t="shared" si="6"/>
        <v>0.99457259158751687</v>
      </c>
      <c r="AG17" s="244">
        <v>73.3</v>
      </c>
      <c r="AH17" s="135">
        <f t="shared" si="7"/>
        <v>13078.705446488644</v>
      </c>
      <c r="AI17" s="211">
        <f t="shared" si="8"/>
        <v>0.75468594135282019</v>
      </c>
      <c r="AJ17" s="98"/>
      <c r="BV17" s="240">
        <v>8059.0539634506513</v>
      </c>
      <c r="BW17" s="241">
        <v>2.12251426</v>
      </c>
      <c r="BX17" s="246">
        <f t="shared" si="9"/>
        <v>1.4568851224444568</v>
      </c>
      <c r="BY17" s="242">
        <f t="shared" si="10"/>
        <v>0.90545233579408957</v>
      </c>
      <c r="BZ17" s="240"/>
      <c r="CA17" s="243">
        <v>3077.8182197054311</v>
      </c>
      <c r="CB17" s="242">
        <f t="shared" si="11"/>
        <v>0.96472184531886018</v>
      </c>
      <c r="CC17" s="244">
        <v>71.099999999999994</v>
      </c>
      <c r="CD17" s="245">
        <f t="shared" si="12"/>
        <v>10008.899865195297</v>
      </c>
      <c r="CE17" s="211">
        <f t="shared" si="13"/>
        <v>0.68231719790556822</v>
      </c>
      <c r="CF17" s="98"/>
      <c r="DF17" s="240">
        <v>6846.3399803240745</v>
      </c>
      <c r="DG17" s="241">
        <v>2.4858758000000019</v>
      </c>
      <c r="DH17" s="247">
        <f t="shared" si="14"/>
        <v>1.5766660394642873</v>
      </c>
      <c r="DI17" s="242">
        <f t="shared" si="15"/>
        <v>0.97989603037804485</v>
      </c>
      <c r="DJ17" s="135"/>
      <c r="DK17" s="243">
        <v>2401.9161533829551</v>
      </c>
      <c r="DL17" s="242">
        <f t="shared" si="16"/>
        <v>1.010854816824966</v>
      </c>
      <c r="DM17" s="244">
        <v>74.5</v>
      </c>
      <c r="DN17" s="245">
        <f t="shared" si="17"/>
        <v>9209.5116070924796</v>
      </c>
      <c r="DO17" s="211">
        <f t="shared" si="18"/>
        <v>0.62154091043836457</v>
      </c>
      <c r="DP17" s="98"/>
      <c r="ED17" s="240">
        <v>8242.8824737469604</v>
      </c>
      <c r="EE17" s="241">
        <v>1.969587400000002</v>
      </c>
      <c r="EF17" s="246">
        <f t="shared" si="19"/>
        <v>1.4034198944008176</v>
      </c>
      <c r="EG17" s="242">
        <f t="shared" si="20"/>
        <v>0.87222376144043634</v>
      </c>
      <c r="EH17" s="240"/>
      <c r="EI17" s="135">
        <v>3743.2324417937366</v>
      </c>
      <c r="EJ17" s="242">
        <f t="shared" si="35"/>
        <v>1.0162822252374493</v>
      </c>
      <c r="EK17" s="244">
        <v>74.900000000000006</v>
      </c>
      <c r="EL17" s="245">
        <f t="shared" si="22"/>
        <v>11110.881856471389</v>
      </c>
      <c r="EM17" s="211">
        <f t="shared" si="23"/>
        <v>0.71052690301530064</v>
      </c>
      <c r="EN17" s="98"/>
      <c r="EP17" s="240">
        <v>7658.8542314298847</v>
      </c>
      <c r="EQ17" s="241">
        <v>2.9740536600000009</v>
      </c>
      <c r="ER17" s="185">
        <f t="shared" si="24"/>
        <v>1.724544478985683</v>
      </c>
      <c r="ES17" s="242">
        <f t="shared" si="25"/>
        <v>1.0718023011027893</v>
      </c>
      <c r="ET17" s="135"/>
      <c r="EU17" s="243">
        <v>2892.1076786187868</v>
      </c>
      <c r="EV17" s="242">
        <f t="shared" si="26"/>
        <v>0.9823609226594302</v>
      </c>
      <c r="EW17" s="244">
        <v>72.400000000000006</v>
      </c>
      <c r="EX17" s="245">
        <f t="shared" si="27"/>
        <v>10905.075893890838</v>
      </c>
      <c r="EY17" s="211">
        <f t="shared" si="28"/>
        <v>0.79660889431293347</v>
      </c>
      <c r="EZ17" s="98"/>
      <c r="FB17" s="240">
        <v>12879.860734908425</v>
      </c>
      <c r="FC17" s="241">
        <v>2.8903288000000016</v>
      </c>
      <c r="FD17" s="185">
        <f t="shared" si="29"/>
        <v>1.7000967031319134</v>
      </c>
      <c r="FE17" s="242">
        <f t="shared" si="30"/>
        <v>1.0566199469292676</v>
      </c>
      <c r="FF17" s="248"/>
      <c r="FG17" s="243">
        <v>3589.285464561136</v>
      </c>
      <c r="FH17" s="242">
        <f t="shared" si="31"/>
        <v>0.9701492537313432</v>
      </c>
      <c r="FI17" s="244">
        <v>71.5</v>
      </c>
      <c r="FJ17" s="245">
        <f t="shared" si="32"/>
        <v>16685.01805966967</v>
      </c>
      <c r="FK17" s="211">
        <f t="shared" si="33"/>
        <v>0.87380013033630388</v>
      </c>
      <c r="FL17" s="98"/>
      <c r="FM17" s="201"/>
    </row>
    <row r="18" spans="1:169" hidden="1">
      <c r="A18" s="201">
        <v>1974</v>
      </c>
      <c r="B18" s="240">
        <v>9150.3205851174189</v>
      </c>
      <c r="C18" s="241">
        <v>2.6811337000000002</v>
      </c>
      <c r="D18" s="241">
        <f t="shared" si="0"/>
        <v>1.6374167765110996</v>
      </c>
      <c r="E18" s="242">
        <f t="shared" si="1"/>
        <v>1.0176525397368299</v>
      </c>
      <c r="F18" s="135"/>
      <c r="G18" s="243">
        <v>2689.7989831964146</v>
      </c>
      <c r="H18" s="242">
        <f t="shared" si="34"/>
        <v>0.97557666214382632</v>
      </c>
      <c r="I18" s="244">
        <v>71.900000000000006</v>
      </c>
      <c r="J18" s="245">
        <f t="shared" si="2"/>
        <v>11708.525711788394</v>
      </c>
      <c r="K18" s="211">
        <f t="shared" si="3"/>
        <v>0.74339620038204612</v>
      </c>
      <c r="L18" s="98"/>
      <c r="Z18" s="240">
        <v>9226.2823818489851</v>
      </c>
      <c r="AA18" s="241">
        <v>2.8058642499999995</v>
      </c>
      <c r="AB18" s="215">
        <f t="shared" si="4"/>
        <v>1.6750714163879699</v>
      </c>
      <c r="AC18" s="242">
        <f t="shared" si="5"/>
        <v>1.0410548527296288</v>
      </c>
      <c r="AD18" s="135"/>
      <c r="AE18" s="135">
        <v>4097.906707515087</v>
      </c>
      <c r="AF18" s="244">
        <f t="shared" si="6"/>
        <v>0.99728629579375849</v>
      </c>
      <c r="AG18" s="244">
        <v>73.5</v>
      </c>
      <c r="AH18" s="135">
        <f t="shared" si="7"/>
        <v>13665.786938992871</v>
      </c>
      <c r="AI18" s="211">
        <f t="shared" si="8"/>
        <v>0.78856254715560048</v>
      </c>
      <c r="AJ18" s="98"/>
      <c r="BV18" s="240">
        <v>8088.57004438679</v>
      </c>
      <c r="BW18" s="241">
        <v>2.12251426</v>
      </c>
      <c r="BX18" s="246">
        <f t="shared" si="9"/>
        <v>1.4568851224444568</v>
      </c>
      <c r="BY18" s="242">
        <f t="shared" si="10"/>
        <v>0.90545233579408957</v>
      </c>
      <c r="BZ18" s="240"/>
      <c r="CA18" s="243">
        <v>3197.5675546997422</v>
      </c>
      <c r="CB18" s="242">
        <f t="shared" si="11"/>
        <v>0.96879240162822255</v>
      </c>
      <c r="CC18" s="244">
        <v>71.400000000000006</v>
      </c>
      <c r="CD18" s="245">
        <f t="shared" si="12"/>
        <v>10193.035124778073</v>
      </c>
      <c r="CE18" s="211">
        <f t="shared" si="13"/>
        <v>0.69486989161279844</v>
      </c>
      <c r="CF18" s="98"/>
      <c r="DF18" s="240">
        <v>7067.5253336889846</v>
      </c>
      <c r="DG18" s="241">
        <v>2.4858758000000019</v>
      </c>
      <c r="DH18" s="247">
        <f t="shared" si="14"/>
        <v>1.5766660394642873</v>
      </c>
      <c r="DI18" s="242">
        <f t="shared" si="15"/>
        <v>0.97989603037804485</v>
      </c>
      <c r="DJ18" s="135"/>
      <c r="DK18" s="243">
        <v>2483.4448715865001</v>
      </c>
      <c r="DL18" s="242">
        <f t="shared" si="16"/>
        <v>1.0162822252374493</v>
      </c>
      <c r="DM18" s="244">
        <v>74.900000000000006</v>
      </c>
      <c r="DN18" s="245">
        <f t="shared" si="17"/>
        <v>9562.0824736876366</v>
      </c>
      <c r="DO18" s="211">
        <f t="shared" si="18"/>
        <v>0.64533557260577357</v>
      </c>
      <c r="DP18" s="98"/>
      <c r="ED18" s="240">
        <v>8496.1280651099114</v>
      </c>
      <c r="EE18" s="241">
        <v>1.969587400000002</v>
      </c>
      <c r="EF18" s="246">
        <f t="shared" si="19"/>
        <v>1.4034198944008176</v>
      </c>
      <c r="EG18" s="242">
        <f t="shared" si="20"/>
        <v>0.87222376144043634</v>
      </c>
      <c r="EH18" s="240"/>
      <c r="EI18" s="135">
        <v>3847.0573395004517</v>
      </c>
      <c r="EJ18" s="242">
        <f t="shared" si="35"/>
        <v>1.0176390773405699</v>
      </c>
      <c r="EK18" s="244">
        <v>75</v>
      </c>
      <c r="EL18" s="245">
        <f t="shared" si="22"/>
        <v>11456.155479779791</v>
      </c>
      <c r="EM18" s="211">
        <f t="shared" si="23"/>
        <v>0.73260671642986797</v>
      </c>
      <c r="EN18" s="98"/>
      <c r="EP18" s="240">
        <v>7546.101809626085</v>
      </c>
      <c r="EQ18" s="317">
        <v>2.8340553000000002</v>
      </c>
      <c r="ER18" s="185">
        <f t="shared" si="24"/>
        <v>1.6834652654569384</v>
      </c>
      <c r="ES18" s="242">
        <f t="shared" si="25"/>
        <v>1.0462716197407769</v>
      </c>
      <c r="ET18" s="135"/>
      <c r="EU18" s="243">
        <v>2943.554305744301</v>
      </c>
      <c r="EV18" s="242">
        <f t="shared" si="26"/>
        <v>0.98507462686567149</v>
      </c>
      <c r="EW18" s="244">
        <v>72.599999999999994</v>
      </c>
      <c r="EX18" s="245">
        <f t="shared" si="27"/>
        <v>10677.05293944506</v>
      </c>
      <c r="EY18" s="211">
        <f t="shared" si="28"/>
        <v>0.77995196176276393</v>
      </c>
      <c r="EZ18" s="98"/>
      <c r="FB18" s="240">
        <v>12650.926830359469</v>
      </c>
      <c r="FC18" s="317">
        <v>2.8449314000000001</v>
      </c>
      <c r="FD18" s="185">
        <f t="shared" si="29"/>
        <v>1.6866924438082955</v>
      </c>
      <c r="FE18" s="242">
        <f t="shared" si="30"/>
        <v>1.0482891221302688</v>
      </c>
      <c r="FF18" s="248"/>
      <c r="FG18" s="243">
        <v>3654.658138331074</v>
      </c>
      <c r="FH18" s="242">
        <f t="shared" si="31"/>
        <v>0.97829036635006772</v>
      </c>
      <c r="FI18" s="244">
        <v>72.099999999999994</v>
      </c>
      <c r="FJ18" s="245">
        <f t="shared" si="32"/>
        <v>16549.236381455528</v>
      </c>
      <c r="FK18" s="211">
        <f t="shared" si="33"/>
        <v>0.86668919718079318</v>
      </c>
      <c r="FL18" s="98"/>
      <c r="FM18" s="201"/>
    </row>
    <row r="19" spans="1:169" hidden="1">
      <c r="A19" s="201">
        <v>1975</v>
      </c>
      <c r="B19" s="240">
        <v>9343.3387990623269</v>
      </c>
      <c r="C19" s="241">
        <v>2.6811337000000002</v>
      </c>
      <c r="D19" s="241">
        <f t="shared" si="0"/>
        <v>1.6374167765110996</v>
      </c>
      <c r="E19" s="242">
        <f t="shared" si="1"/>
        <v>1.0176525397368299</v>
      </c>
      <c r="F19" s="135"/>
      <c r="G19" s="243">
        <v>2850.5227037744385</v>
      </c>
      <c r="H19" s="242">
        <f t="shared" si="34"/>
        <v>0.98643147896879235</v>
      </c>
      <c r="I19" s="244">
        <v>72.7</v>
      </c>
      <c r="J19" s="245">
        <f t="shared" si="2"/>
        <v>12191.10459018234</v>
      </c>
      <c r="K19" s="211">
        <f t="shared" si="3"/>
        <v>0.77403603612340632</v>
      </c>
      <c r="L19" s="98"/>
      <c r="Z19" s="240">
        <v>9520.7529762122085</v>
      </c>
      <c r="AA19" s="249">
        <v>2.8020081999999995</v>
      </c>
      <c r="AB19" s="215">
        <f t="shared" si="4"/>
        <v>1.6739200100363218</v>
      </c>
      <c r="AC19" s="242">
        <f t="shared" si="5"/>
        <v>1.0403392550792125</v>
      </c>
      <c r="AD19" s="135"/>
      <c r="AE19" s="135">
        <v>4304.8768387911923</v>
      </c>
      <c r="AF19" s="244">
        <f t="shared" si="6"/>
        <v>1</v>
      </c>
      <c r="AG19" s="244">
        <v>73.7</v>
      </c>
      <c r="AH19" s="135">
        <f t="shared" si="7"/>
        <v>14209.689897856999</v>
      </c>
      <c r="AI19" s="211">
        <f t="shared" si="8"/>
        <v>0.81994760420076562</v>
      </c>
      <c r="AJ19" s="98"/>
      <c r="BV19" s="240">
        <v>8373.7088740266445</v>
      </c>
      <c r="BW19" s="249">
        <v>2.12251426</v>
      </c>
      <c r="BX19" s="246">
        <f t="shared" si="9"/>
        <v>1.4568851224444568</v>
      </c>
      <c r="BY19" s="242">
        <f t="shared" si="10"/>
        <v>0.90545233579408957</v>
      </c>
      <c r="BZ19" s="240"/>
      <c r="CA19" s="243">
        <v>3332.9877795071538</v>
      </c>
      <c r="CB19" s="242">
        <f t="shared" si="11"/>
        <v>0.96879240162822255</v>
      </c>
      <c r="CC19" s="244">
        <v>71.400000000000006</v>
      </c>
      <c r="CD19" s="245">
        <f t="shared" si="12"/>
        <v>10574.351663053667</v>
      </c>
      <c r="CE19" s="211">
        <f t="shared" si="13"/>
        <v>0.72086463982843341</v>
      </c>
      <c r="CF19" s="98"/>
      <c r="DF19" s="240">
        <v>7388.8578818522474</v>
      </c>
      <c r="DG19" s="241">
        <v>2.4858758000000019</v>
      </c>
      <c r="DH19" s="247">
        <f t="shared" si="14"/>
        <v>1.5766660394642873</v>
      </c>
      <c r="DI19" s="242">
        <f t="shared" si="15"/>
        <v>0.97989603037804485</v>
      </c>
      <c r="DJ19" s="135"/>
      <c r="DK19" s="243">
        <v>2628.3386568344613</v>
      </c>
      <c r="DL19" s="242">
        <f t="shared" si="16"/>
        <v>1.0162822252374493</v>
      </c>
      <c r="DM19" s="244">
        <v>74.900000000000006</v>
      </c>
      <c r="DN19" s="245">
        <f t="shared" si="17"/>
        <v>10029.334765335776</v>
      </c>
      <c r="DO19" s="211">
        <f t="shared" si="18"/>
        <v>0.67686997172979879</v>
      </c>
      <c r="DP19" s="98"/>
      <c r="ED19" s="240">
        <v>8700.8248034559201</v>
      </c>
      <c r="EE19" s="317">
        <v>1.9695874</v>
      </c>
      <c r="EF19" s="246">
        <f t="shared" si="19"/>
        <v>1.4034198944008169</v>
      </c>
      <c r="EG19" s="242">
        <f t="shared" si="20"/>
        <v>0.8722237614404359</v>
      </c>
      <c r="EH19" s="240"/>
      <c r="EI19" s="135">
        <v>4011.7165964515743</v>
      </c>
      <c r="EJ19" s="242">
        <f t="shared" si="35"/>
        <v>1.0176390773405699</v>
      </c>
      <c r="EK19" s="244">
        <v>75</v>
      </c>
      <c r="EL19" s="245">
        <f t="shared" si="22"/>
        <v>11805.409838015066</v>
      </c>
      <c r="EM19" s="211">
        <f t="shared" si="23"/>
        <v>0.75494109283015087</v>
      </c>
      <c r="EN19" s="98"/>
      <c r="EP19" s="240">
        <v>7521.5776940305623</v>
      </c>
      <c r="EQ19" s="262">
        <f>EQ18*POWER(EQ$23/EQ$18,1/4)</f>
        <v>2.8005457512701741</v>
      </c>
      <c r="ER19" s="185">
        <f t="shared" si="24"/>
        <v>1.6734831195055939</v>
      </c>
      <c r="ES19" s="242">
        <f t="shared" si="25"/>
        <v>1.0400677281444943</v>
      </c>
      <c r="ET19" s="135"/>
      <c r="EU19" s="243">
        <v>3104.2615770557813</v>
      </c>
      <c r="EV19" s="242">
        <f t="shared" si="26"/>
        <v>0.98778833107191311</v>
      </c>
      <c r="EW19" s="244">
        <v>72.8</v>
      </c>
      <c r="EX19" s="245">
        <f t="shared" si="27"/>
        <v>10793.772308523301</v>
      </c>
      <c r="EY19" s="211">
        <f t="shared" si="28"/>
        <v>0.78847823782457549</v>
      </c>
      <c r="EZ19" s="98"/>
      <c r="FB19" s="240">
        <v>12774.728979396608</v>
      </c>
      <c r="FC19" s="262">
        <f>FC18*POWER(FC$23/FC$18,1/4)</f>
        <v>2.7805417931197165</v>
      </c>
      <c r="FD19" s="185">
        <f t="shared" si="29"/>
        <v>1.6674956650977286</v>
      </c>
      <c r="FE19" s="242">
        <f t="shared" si="30"/>
        <v>1.0363582129855093</v>
      </c>
      <c r="FF19" s="248"/>
      <c r="FG19" s="243">
        <v>3656.0219193427242</v>
      </c>
      <c r="FH19" s="242">
        <f t="shared" si="31"/>
        <v>0.98643147896879235</v>
      </c>
      <c r="FI19" s="244">
        <v>72.7</v>
      </c>
      <c r="FJ19" s="245">
        <f t="shared" si="32"/>
        <v>16665.974105684931</v>
      </c>
      <c r="FK19" s="211">
        <f t="shared" si="33"/>
        <v>0.872802791920818</v>
      </c>
      <c r="FL19" s="98"/>
      <c r="FM19" s="201"/>
    </row>
    <row r="20" spans="1:169" hidden="1">
      <c r="A20" s="201">
        <v>1976</v>
      </c>
      <c r="B20" s="240">
        <v>9473.9996924688894</v>
      </c>
      <c r="C20" s="241">
        <v>2.6811337000000002</v>
      </c>
      <c r="D20" s="241">
        <f t="shared" si="0"/>
        <v>1.6374167765110996</v>
      </c>
      <c r="E20" s="242">
        <f t="shared" si="1"/>
        <v>1.0176525397368299</v>
      </c>
      <c r="F20" s="135"/>
      <c r="G20" s="243">
        <v>2923.7965610839428</v>
      </c>
      <c r="H20" s="242">
        <f t="shared" si="34"/>
        <v>0.98778833107191311</v>
      </c>
      <c r="I20" s="244">
        <v>72.8</v>
      </c>
      <c r="J20" s="245">
        <f t="shared" si="2"/>
        <v>12411.596344887574</v>
      </c>
      <c r="K20" s="211">
        <f t="shared" si="3"/>
        <v>0.78803547009982999</v>
      </c>
      <c r="L20" s="98"/>
      <c r="Z20" s="240">
        <v>10005.743611741143</v>
      </c>
      <c r="AA20" s="241">
        <v>2.7774841166666659</v>
      </c>
      <c r="AB20" s="215">
        <f t="shared" si="4"/>
        <v>1.6665785660048151</v>
      </c>
      <c r="AC20" s="242">
        <f t="shared" si="5"/>
        <v>1.0357765565218437</v>
      </c>
      <c r="AD20" s="135"/>
      <c r="AE20" s="135">
        <v>4332.4820972799853</v>
      </c>
      <c r="AF20" s="244">
        <f t="shared" si="6"/>
        <v>1.0027137042062415</v>
      </c>
      <c r="AG20" s="244">
        <v>73.900000000000006</v>
      </c>
      <c r="AH20" s="135">
        <f t="shared" si="7"/>
        <v>14736.077891855442</v>
      </c>
      <c r="AI20" s="211">
        <f t="shared" si="8"/>
        <v>0.85032198799531722</v>
      </c>
      <c r="AJ20" s="98"/>
      <c r="BV20" s="240">
        <v>8744.862976723356</v>
      </c>
      <c r="BW20" s="241">
        <v>2.1222814399999996</v>
      </c>
      <c r="BX20" s="246">
        <f t="shared" si="9"/>
        <v>1.4568052169044425</v>
      </c>
      <c r="BY20" s="242">
        <f t="shared" si="10"/>
        <v>0.90540267459792922</v>
      </c>
      <c r="BZ20" s="240"/>
      <c r="CA20" s="243">
        <v>3399.0564850449855</v>
      </c>
      <c r="CB20" s="242">
        <f t="shared" si="11"/>
        <v>0.97421981004070546</v>
      </c>
      <c r="CC20" s="244">
        <v>71.8</v>
      </c>
      <c r="CD20" s="245">
        <f t="shared" si="12"/>
        <v>11024.932683651063</v>
      </c>
      <c r="CE20" s="211">
        <f t="shared" si="13"/>
        <v>0.75158122042612008</v>
      </c>
      <c r="CF20" s="98"/>
      <c r="DF20" s="240">
        <v>7800.949864190171</v>
      </c>
      <c r="DG20" s="241">
        <v>2.4858758000000019</v>
      </c>
      <c r="DH20" s="247">
        <f t="shared" si="14"/>
        <v>1.5766660394642873</v>
      </c>
      <c r="DI20" s="242">
        <f t="shared" si="15"/>
        <v>0.97989603037804485</v>
      </c>
      <c r="DJ20" s="135"/>
      <c r="DK20" s="243">
        <v>2808.872085216648</v>
      </c>
      <c r="DL20" s="242">
        <f t="shared" si="16"/>
        <v>1.0189959294436906</v>
      </c>
      <c r="DM20" s="244">
        <v>75.099999999999994</v>
      </c>
      <c r="DN20" s="245">
        <f t="shared" si="17"/>
        <v>10651.556186738633</v>
      </c>
      <c r="DO20" s="211">
        <f t="shared" si="18"/>
        <v>0.71886308550742295</v>
      </c>
      <c r="DP20" s="98"/>
      <c r="ED20" s="240">
        <v>9029.3477759470898</v>
      </c>
      <c r="EE20" s="262">
        <f>EE19*POWER(EE$25/EE$19,1/6)</f>
        <v>1.9536529201434563</v>
      </c>
      <c r="EF20" s="246">
        <f t="shared" si="19"/>
        <v>1.3977313476285262</v>
      </c>
      <c r="EG20" s="242">
        <f t="shared" si="20"/>
        <v>0.86868833652402089</v>
      </c>
      <c r="EH20" s="240"/>
      <c r="EI20" s="135">
        <v>4138.1091972888271</v>
      </c>
      <c r="EJ20" s="242">
        <f t="shared" si="35"/>
        <v>1.0176390773405699</v>
      </c>
      <c r="EK20" s="244">
        <v>75</v>
      </c>
      <c r="EL20" s="245">
        <f t="shared" si="22"/>
        <v>12193.146163507299</v>
      </c>
      <c r="EM20" s="211">
        <f t="shared" si="23"/>
        <v>0.77973634257696278</v>
      </c>
      <c r="EN20" s="98"/>
      <c r="EP20" s="240">
        <v>7558.984573913388</v>
      </c>
      <c r="EQ20" s="262">
        <f>EQ19*POWER(EQ$23/EQ$18,1/4)</f>
        <v>2.7674324156474377</v>
      </c>
      <c r="ER20" s="185">
        <f t="shared" si="24"/>
        <v>1.6635601629179022</v>
      </c>
      <c r="ES20" s="242">
        <f t="shared" si="25"/>
        <v>1.0339006226659007</v>
      </c>
      <c r="ET20" s="135"/>
      <c r="EU20" s="243">
        <v>3145.2200796676129</v>
      </c>
      <c r="EV20" s="242">
        <f t="shared" si="26"/>
        <v>0.99185888738127537</v>
      </c>
      <c r="EW20" s="244">
        <v>73.099999999999994</v>
      </c>
      <c r="EX20" s="245">
        <f t="shared" si="27"/>
        <v>10871.22860679666</v>
      </c>
      <c r="EY20" s="211">
        <f t="shared" si="28"/>
        <v>0.79413637140617488</v>
      </c>
      <c r="EZ20" s="98"/>
      <c r="FB20" s="240">
        <v>13321.798339390842</v>
      </c>
      <c r="FC20" s="262">
        <f>FC19*POWER(FC$23/FC$18,1/4)</f>
        <v>2.7176095224248318</v>
      </c>
      <c r="FD20" s="185">
        <f t="shared" si="29"/>
        <v>1.6485173709806129</v>
      </c>
      <c r="FE20" s="242">
        <f t="shared" si="30"/>
        <v>1.0245630932809104</v>
      </c>
      <c r="FF20" s="248"/>
      <c r="FG20" s="243">
        <v>3659.3717187645007</v>
      </c>
      <c r="FH20" s="242">
        <f t="shared" si="31"/>
        <v>0.99050203527815461</v>
      </c>
      <c r="FI20" s="244">
        <v>73</v>
      </c>
      <c r="FJ20" s="245">
        <f t="shared" si="32"/>
        <v>17144.00011181513</v>
      </c>
      <c r="FK20" s="211">
        <f t="shared" si="33"/>
        <v>0.89783717815683628</v>
      </c>
      <c r="FL20" s="98"/>
      <c r="FM20" s="201"/>
    </row>
    <row r="21" spans="1:169" hidden="1">
      <c r="A21" s="201">
        <v>1977</v>
      </c>
      <c r="B21" s="240">
        <v>9543.8615089663581</v>
      </c>
      <c r="C21" s="241">
        <v>2.6811337000000002</v>
      </c>
      <c r="D21" s="241">
        <f t="shared" si="0"/>
        <v>1.6374167765110996</v>
      </c>
      <c r="E21" s="242">
        <f t="shared" si="1"/>
        <v>1.0176525397368299</v>
      </c>
      <c r="F21" s="135"/>
      <c r="G21" s="243">
        <v>2990.8162535967886</v>
      </c>
      <c r="H21" s="242">
        <f t="shared" si="34"/>
        <v>0.99592944369063774</v>
      </c>
      <c r="I21" s="244">
        <v>73.400000000000006</v>
      </c>
      <c r="J21" s="245">
        <f t="shared" si="2"/>
        <v>12651.44226500169</v>
      </c>
      <c r="K21" s="211">
        <f t="shared" si="3"/>
        <v>0.80326373624357283</v>
      </c>
      <c r="L21" s="98"/>
      <c r="Z21" s="240">
        <v>10196.805960074767</v>
      </c>
      <c r="AA21" s="241">
        <v>2.7529600333333328</v>
      </c>
      <c r="AB21" s="215">
        <f t="shared" si="4"/>
        <v>1.6592046387752575</v>
      </c>
      <c r="AC21" s="242">
        <f t="shared" si="5"/>
        <v>1.0311936696963018</v>
      </c>
      <c r="AD21" s="135"/>
      <c r="AE21" s="135">
        <v>4476.3435235883071</v>
      </c>
      <c r="AF21" s="244">
        <f t="shared" si="6"/>
        <v>1.0067842605156039</v>
      </c>
      <c r="AG21" s="244">
        <v>74.2</v>
      </c>
      <c r="AH21" s="135">
        <f t="shared" si="7"/>
        <v>15092.929658491566</v>
      </c>
      <c r="AI21" s="211">
        <f t="shared" si="8"/>
        <v>0.87091355285080552</v>
      </c>
      <c r="AJ21" s="98"/>
      <c r="BV21" s="240">
        <v>9161.339301470116</v>
      </c>
      <c r="BW21" s="241">
        <v>2.1220486199999993</v>
      </c>
      <c r="BX21" s="246">
        <f t="shared" si="9"/>
        <v>1.4567253069813813</v>
      </c>
      <c r="BY21" s="242">
        <f t="shared" si="10"/>
        <v>0.90535301067771046</v>
      </c>
      <c r="BZ21" s="240"/>
      <c r="CA21" s="243">
        <v>3451.2516404255225</v>
      </c>
      <c r="CB21" s="242">
        <f t="shared" si="11"/>
        <v>0.98371777476255085</v>
      </c>
      <c r="CC21" s="244">
        <v>72.5</v>
      </c>
      <c r="CD21" s="245">
        <f t="shared" si="12"/>
        <v>11554.25491881595</v>
      </c>
      <c r="CE21" s="211">
        <f t="shared" si="13"/>
        <v>0.78766567217917705</v>
      </c>
      <c r="CF21" s="98"/>
      <c r="DF21" s="240">
        <v>8306.6121862180171</v>
      </c>
      <c r="DG21" s="241">
        <v>2.4858758000000019</v>
      </c>
      <c r="DH21" s="247">
        <f t="shared" si="14"/>
        <v>1.5766660394642873</v>
      </c>
      <c r="DI21" s="242">
        <f t="shared" si="15"/>
        <v>0.97989603037804485</v>
      </c>
      <c r="DJ21" s="135"/>
      <c r="DK21" s="243">
        <v>2935.0060503965083</v>
      </c>
      <c r="DL21" s="242">
        <f t="shared" si="16"/>
        <v>1.0244233378561736</v>
      </c>
      <c r="DM21" s="244">
        <v>75.5</v>
      </c>
      <c r="DN21" s="245">
        <f t="shared" si="17"/>
        <v>11345.101601029693</v>
      </c>
      <c r="DO21" s="211">
        <f t="shared" si="18"/>
        <v>0.76566978564740029</v>
      </c>
      <c r="DP21" s="98"/>
      <c r="ED21" s="240">
        <v>8904.189110925372</v>
      </c>
      <c r="EE21" s="262">
        <f>EE20*POWER(EE$25/EE$19,1/6)</f>
        <v>1.9378473544180137</v>
      </c>
      <c r="EF21" s="246">
        <f t="shared" si="19"/>
        <v>1.3920658585059882</v>
      </c>
      <c r="EG21" s="242">
        <f t="shared" si="20"/>
        <v>0.86516724190894856</v>
      </c>
      <c r="EH21" s="240"/>
      <c r="EI21" s="135">
        <v>4246.3843723256405</v>
      </c>
      <c r="EJ21" s="242">
        <f t="shared" si="35"/>
        <v>1.0244233378561736</v>
      </c>
      <c r="EK21" s="244">
        <v>75.5</v>
      </c>
      <c r="EL21" s="245">
        <f t="shared" si="22"/>
        <v>12241.855923581792</v>
      </c>
      <c r="EM21" s="211">
        <f t="shared" si="23"/>
        <v>0.78285127039452296</v>
      </c>
      <c r="EN21" s="98"/>
      <c r="EP21" s="240">
        <v>7536.568337089504</v>
      </c>
      <c r="EQ21" s="262">
        <f>EQ20*POWER(EQ$23/EQ$18,1/4)</f>
        <v>2.7347106083529087</v>
      </c>
      <c r="ER21" s="185">
        <f t="shared" si="24"/>
        <v>1.6536960447291724</v>
      </c>
      <c r="ES21" s="242">
        <f t="shared" si="25"/>
        <v>1.0277700851808664</v>
      </c>
      <c r="ET21" s="135"/>
      <c r="EU21" s="243">
        <v>3093.3911180728942</v>
      </c>
      <c r="EV21" s="242">
        <f t="shared" si="26"/>
        <v>0.99457259158751687</v>
      </c>
      <c r="EW21" s="244">
        <v>73.3</v>
      </c>
      <c r="EX21" s="245">
        <f t="shared" si="27"/>
        <v>10780.42155996413</v>
      </c>
      <c r="EY21" s="211">
        <f t="shared" si="28"/>
        <v>0.78750297408946213</v>
      </c>
      <c r="EZ21" s="98"/>
      <c r="FB21" s="240">
        <v>13718.204060994583</v>
      </c>
      <c r="FC21" s="262">
        <f>FC20*POWER(FC$23/FC$18,1/4)</f>
        <v>2.6561016038848448</v>
      </c>
      <c r="FD21" s="185">
        <f t="shared" si="29"/>
        <v>1.6297550748148768</v>
      </c>
      <c r="FE21" s="242">
        <f t="shared" si="30"/>
        <v>1.0129022175540237</v>
      </c>
      <c r="FF21" s="248"/>
      <c r="FG21" s="243">
        <v>3666.3575248963825</v>
      </c>
      <c r="FH21" s="242">
        <f t="shared" si="31"/>
        <v>0.99592944369063774</v>
      </c>
      <c r="FI21" s="244">
        <v>73.400000000000006</v>
      </c>
      <c r="FJ21" s="245">
        <f t="shared" si="32"/>
        <v>17490.071533142636</v>
      </c>
      <c r="FK21" s="211">
        <f t="shared" si="33"/>
        <v>0.91596105743465306</v>
      </c>
      <c r="FL21" s="98"/>
      <c r="FM21" s="201"/>
    </row>
    <row r="22" spans="1:169" hidden="1">
      <c r="A22" s="201">
        <v>1978</v>
      </c>
      <c r="B22" s="240">
        <v>9764.7100679899304</v>
      </c>
      <c r="C22" s="241">
        <v>2.6811337000000002</v>
      </c>
      <c r="D22" s="241">
        <f t="shared" si="0"/>
        <v>1.6374167765110996</v>
      </c>
      <c r="E22" s="242">
        <f t="shared" si="1"/>
        <v>1.0176525397368299</v>
      </c>
      <c r="F22" s="135"/>
      <c r="G22" s="243">
        <v>3071.1714788745148</v>
      </c>
      <c r="H22" s="242">
        <f t="shared" si="34"/>
        <v>1</v>
      </c>
      <c r="I22" s="244">
        <v>73.7</v>
      </c>
      <c r="J22" s="245">
        <f t="shared" si="2"/>
        <v>13008.25347935826</v>
      </c>
      <c r="K22" s="211">
        <f t="shared" si="3"/>
        <v>0.82591834772376249</v>
      </c>
      <c r="L22" s="98"/>
      <c r="Z22" s="240">
        <v>10438.989115334136</v>
      </c>
      <c r="AA22" s="241">
        <v>2.7284359499999997</v>
      </c>
      <c r="AB22" s="215">
        <f t="shared" si="4"/>
        <v>1.6517977933149082</v>
      </c>
      <c r="AC22" s="242">
        <f t="shared" si="5"/>
        <v>1.0265903242302665</v>
      </c>
      <c r="AD22" s="135"/>
      <c r="AE22" s="135">
        <v>4504.0513920203193</v>
      </c>
      <c r="AF22" s="244">
        <f t="shared" si="6"/>
        <v>1.010854816824966</v>
      </c>
      <c r="AG22" s="244">
        <v>74.5</v>
      </c>
      <c r="AH22" s="135">
        <f t="shared" si="7"/>
        <v>15385.833617859867</v>
      </c>
      <c r="AI22" s="211">
        <f t="shared" si="8"/>
        <v>0.88781511097567201</v>
      </c>
      <c r="AJ22" s="98"/>
      <c r="BV22" s="240">
        <v>9510.4516081603342</v>
      </c>
      <c r="BW22" s="249">
        <v>2.1218157999999989</v>
      </c>
      <c r="BX22" s="246">
        <f t="shared" si="9"/>
        <v>1.4566453926745517</v>
      </c>
      <c r="BY22" s="242">
        <f t="shared" si="10"/>
        <v>0.90530334403298507</v>
      </c>
      <c r="BZ22" s="240"/>
      <c r="CA22" s="243">
        <v>3588.4013493073453</v>
      </c>
      <c r="CB22" s="242">
        <f t="shared" si="11"/>
        <v>0.98371777476255085</v>
      </c>
      <c r="CC22" s="244">
        <v>72.5</v>
      </c>
      <c r="CD22" s="245">
        <f t="shared" si="12"/>
        <v>11999.630420954019</v>
      </c>
      <c r="CE22" s="211">
        <f t="shared" si="13"/>
        <v>0.81802738712562817</v>
      </c>
      <c r="CF22" s="98"/>
      <c r="DF22" s="240">
        <v>8139.2049165781691</v>
      </c>
      <c r="DG22" s="241">
        <v>2.4858758000000019</v>
      </c>
      <c r="DH22" s="247">
        <f t="shared" si="14"/>
        <v>1.5766660394642873</v>
      </c>
      <c r="DI22" s="242">
        <f t="shared" si="15"/>
        <v>0.97989603037804485</v>
      </c>
      <c r="DJ22" s="135"/>
      <c r="DK22" s="243">
        <v>3079.7573914994941</v>
      </c>
      <c r="DL22" s="242">
        <f t="shared" si="16"/>
        <v>1.0244233378561736</v>
      </c>
      <c r="DM22" s="244">
        <v>75.5</v>
      </c>
      <c r="DN22" s="245">
        <f t="shared" si="17"/>
        <v>11325.340087739985</v>
      </c>
      <c r="DO22" s="211">
        <f t="shared" si="18"/>
        <v>0.76433610048734624</v>
      </c>
      <c r="DP22" s="98"/>
      <c r="ED22" s="240">
        <v>8815.5303002084802</v>
      </c>
      <c r="EE22" s="262">
        <f>EE21*POWER(EE$25/EE$19,1/6)</f>
        <v>1.9221696598744609</v>
      </c>
      <c r="EF22" s="246">
        <f t="shared" si="19"/>
        <v>1.386423333572564</v>
      </c>
      <c r="EG22" s="242">
        <f t="shared" si="20"/>
        <v>0.86166041950954553</v>
      </c>
      <c r="EH22" s="240"/>
      <c r="EI22" s="135">
        <v>4373.7308031780958</v>
      </c>
      <c r="EJ22" s="242">
        <f t="shared" si="35"/>
        <v>1.0244233378561736</v>
      </c>
      <c r="EK22" s="244">
        <v>75.5</v>
      </c>
      <c r="EL22" s="245">
        <f t="shared" si="22"/>
        <v>12262.064961452385</v>
      </c>
      <c r="EM22" s="211">
        <f t="shared" si="23"/>
        <v>0.78414361291751977</v>
      </c>
      <c r="EN22" s="98"/>
      <c r="EP22" s="240">
        <v>7941.0605851824203</v>
      </c>
      <c r="EQ22" s="262">
        <f>EQ21*POWER(EQ$23/EQ$18,1/4)</f>
        <v>2.7023757000000006</v>
      </c>
      <c r="ER22" s="185">
        <f t="shared" si="24"/>
        <v>1.6438904160557664</v>
      </c>
      <c r="ES22" s="242">
        <f t="shared" si="25"/>
        <v>1.0216758988586339</v>
      </c>
      <c r="ET22" s="135"/>
      <c r="EU22" s="243">
        <v>3161.8968835145133</v>
      </c>
      <c r="EV22" s="242">
        <f t="shared" si="26"/>
        <v>0.99728629579375849</v>
      </c>
      <c r="EW22" s="244">
        <v>73.5</v>
      </c>
      <c r="EX22" s="245">
        <f t="shared" si="27"/>
        <v>11244.489843496811</v>
      </c>
      <c r="EY22" s="211">
        <f t="shared" si="28"/>
        <v>0.82140286858150957</v>
      </c>
      <c r="EZ22" s="98"/>
      <c r="FB22" s="240">
        <v>14127.507773148831</v>
      </c>
      <c r="FC22" s="262">
        <f>FC21*POWER(FC$23/FC$18,1/4)</f>
        <v>2.5959858000000002</v>
      </c>
      <c r="FD22" s="185">
        <f t="shared" si="29"/>
        <v>1.6112063182597069</v>
      </c>
      <c r="FE22" s="242">
        <f t="shared" si="30"/>
        <v>1.001374057931796</v>
      </c>
      <c r="FF22" s="248"/>
      <c r="FG22" s="243">
        <v>3676.2778247596934</v>
      </c>
      <c r="FH22" s="242">
        <f t="shared" si="31"/>
        <v>0.99728629579375849</v>
      </c>
      <c r="FI22" s="244">
        <v>73.5</v>
      </c>
      <c r="FJ22" s="245">
        <f t="shared" si="32"/>
        <v>17774.830725692314</v>
      </c>
      <c r="FK22" s="211">
        <f t="shared" si="33"/>
        <v>0.93087399421868999</v>
      </c>
      <c r="FL22" s="98"/>
      <c r="FM22" s="201"/>
    </row>
    <row r="23" spans="1:169" hidden="1">
      <c r="A23" s="201">
        <v>1979</v>
      </c>
      <c r="B23" s="240">
        <v>9888.6707605139072</v>
      </c>
      <c r="C23" s="241">
        <v>2.6811337000000002</v>
      </c>
      <c r="D23" s="241">
        <f t="shared" si="0"/>
        <v>1.6374167765110996</v>
      </c>
      <c r="E23" s="242">
        <f t="shared" si="1"/>
        <v>1.0176525397368299</v>
      </c>
      <c r="F23" s="135"/>
      <c r="G23" s="243">
        <v>3095.6368957987106</v>
      </c>
      <c r="H23" s="242">
        <f t="shared" si="34"/>
        <v>1.0081411126187245</v>
      </c>
      <c r="I23" s="244">
        <v>74.3</v>
      </c>
      <c r="J23" s="245">
        <f t="shared" si="2"/>
        <v>13265.995634631972</v>
      </c>
      <c r="K23" s="211">
        <f t="shared" si="3"/>
        <v>0.8422828793159719</v>
      </c>
      <c r="L23" s="98"/>
      <c r="Z23" s="240">
        <v>10634.240741726522</v>
      </c>
      <c r="AA23" s="241">
        <v>2.7039118666666662</v>
      </c>
      <c r="AB23" s="215">
        <f t="shared" si="4"/>
        <v>1.6443575847931211</v>
      </c>
      <c r="AC23" s="242">
        <f t="shared" si="5"/>
        <v>1.0219662436620307</v>
      </c>
      <c r="AD23" s="135"/>
      <c r="AE23" s="135">
        <v>4489.6667703297107</v>
      </c>
      <c r="AF23" s="244">
        <f t="shared" si="6"/>
        <v>1.0162822252374493</v>
      </c>
      <c r="AG23" s="244">
        <v>74.900000000000006</v>
      </c>
      <c r="AH23" s="135">
        <f t="shared" si="7"/>
        <v>15607.556139317398</v>
      </c>
      <c r="AI23" s="211">
        <f t="shared" si="8"/>
        <v>0.90060925719373075</v>
      </c>
      <c r="AJ23" s="98"/>
      <c r="BK23" s="317">
        <v>2.7673546999999998</v>
      </c>
      <c r="BV23" s="240">
        <v>9820.1732377401804</v>
      </c>
      <c r="BW23" s="241">
        <v>2.2080667666666667</v>
      </c>
      <c r="BX23" s="246">
        <f t="shared" si="9"/>
        <v>1.4859565157388244</v>
      </c>
      <c r="BY23" s="242">
        <f t="shared" si="10"/>
        <v>0.9235201714508966</v>
      </c>
      <c r="BZ23" s="240"/>
      <c r="CA23" s="243">
        <v>3707.2796905069235</v>
      </c>
      <c r="CB23" s="242">
        <f t="shared" si="11"/>
        <v>0.99050203527815461</v>
      </c>
      <c r="CC23" s="244">
        <v>73</v>
      </c>
      <c r="CD23" s="245">
        <f t="shared" si="12"/>
        <v>12655.057892500185</v>
      </c>
      <c r="CE23" s="211">
        <f t="shared" si="13"/>
        <v>0.86270856506115989</v>
      </c>
      <c r="CF23" s="98"/>
      <c r="DF23" s="240">
        <v>8371.8473491503501</v>
      </c>
      <c r="DG23" s="249">
        <v>2.4858758000000019</v>
      </c>
      <c r="DH23" s="247">
        <f t="shared" si="14"/>
        <v>1.5766660394642873</v>
      </c>
      <c r="DI23" s="242">
        <f t="shared" si="15"/>
        <v>0.97989603037804485</v>
      </c>
      <c r="DJ23" s="135"/>
      <c r="DK23" s="243">
        <v>3178.0608520620412</v>
      </c>
      <c r="DL23" s="242">
        <f t="shared" si="16"/>
        <v>1.0244233378561736</v>
      </c>
      <c r="DM23" s="244">
        <v>75.5</v>
      </c>
      <c r="DN23" s="245">
        <f t="shared" si="17"/>
        <v>11659.577518997552</v>
      </c>
      <c r="DO23" s="211">
        <f t="shared" si="18"/>
        <v>0.78689345707576952</v>
      </c>
      <c r="DP23" s="98"/>
      <c r="ED23" s="240">
        <v>9007.8340797127184</v>
      </c>
      <c r="EE23" s="262">
        <f>EE22*POWER(EE$25/EE$19,1/6)</f>
        <v>1.9066188020013199</v>
      </c>
      <c r="EF23" s="246">
        <f t="shared" si="19"/>
        <v>1.3808036797464438</v>
      </c>
      <c r="EG23" s="242">
        <f t="shared" si="20"/>
        <v>0.85816781147557974</v>
      </c>
      <c r="EH23" s="250"/>
      <c r="EI23" s="135">
        <v>4570.3848994542541</v>
      </c>
      <c r="EJ23" s="242">
        <f t="shared" si="35"/>
        <v>1.0257801899592944</v>
      </c>
      <c r="EK23" s="244">
        <v>75.599999999999994</v>
      </c>
      <c r="EL23" s="245">
        <f t="shared" si="22"/>
        <v>12617.730430500686</v>
      </c>
      <c r="EM23" s="211">
        <f t="shared" si="23"/>
        <v>0.80688797178091509</v>
      </c>
      <c r="EN23" s="98"/>
      <c r="EP23" s="240">
        <v>8278.5685896993837</v>
      </c>
      <c r="EQ23" s="317">
        <v>2.7023757000000002</v>
      </c>
      <c r="ER23" s="185">
        <f t="shared" si="24"/>
        <v>1.6438904160557661</v>
      </c>
      <c r="ES23" s="242">
        <f t="shared" si="25"/>
        <v>1.0216758988586339</v>
      </c>
      <c r="ET23" s="135"/>
      <c r="EU23" s="243">
        <v>3217.9707609658903</v>
      </c>
      <c r="EV23" s="242">
        <f t="shared" si="26"/>
        <v>1.0013568521031206</v>
      </c>
      <c r="EW23" s="244">
        <v>73.8</v>
      </c>
      <c r="EX23" s="245">
        <f t="shared" si="27"/>
        <v>11691.827350595762</v>
      </c>
      <c r="EY23" s="211">
        <f t="shared" si="28"/>
        <v>0.85408059044078</v>
      </c>
      <c r="EZ23" s="98"/>
      <c r="FB23" s="240">
        <v>14285.963026163015</v>
      </c>
      <c r="FC23" s="317">
        <v>2.5959857999999998</v>
      </c>
      <c r="FD23" s="185">
        <f t="shared" si="29"/>
        <v>1.6112063182597069</v>
      </c>
      <c r="FE23" s="242">
        <f t="shared" si="30"/>
        <v>1.001374057931796</v>
      </c>
      <c r="FF23" s="248"/>
      <c r="FG23" s="243">
        <v>3726.6957410229998</v>
      </c>
      <c r="FH23" s="242">
        <f t="shared" si="31"/>
        <v>1.0027137042062415</v>
      </c>
      <c r="FI23" s="244">
        <v>73.900000000000006</v>
      </c>
      <c r="FJ23" s="245">
        <f t="shared" si="32"/>
        <v>18081.222805167767</v>
      </c>
      <c r="FK23" s="211">
        <f t="shared" si="33"/>
        <v>0.94691985272613721</v>
      </c>
      <c r="FL23" s="98"/>
      <c r="FM23" s="201"/>
    </row>
    <row r="24" spans="1:169">
      <c r="A24" s="201">
        <v>1980</v>
      </c>
      <c r="B24" s="269">
        <f>'A2'!B23/'A1'!B23*1000</f>
        <v>11683.940141385461</v>
      </c>
      <c r="C24" s="265">
        <f>C25</f>
        <v>2.6811337000000002</v>
      </c>
      <c r="D24" s="265">
        <f t="shared" si="0"/>
        <v>1.6374167765110996</v>
      </c>
      <c r="E24" s="261">
        <f>D24/$FD$24</f>
        <v>1.0176640095301726</v>
      </c>
      <c r="F24" s="273">
        <f>'A5'!B23</f>
        <v>276.05426342010827</v>
      </c>
      <c r="G24" s="270">
        <f>'A4'!B23/'A1'!B23*1000</f>
        <v>3393.6542121687803</v>
      </c>
      <c r="H24" s="262">
        <f>I24/$FI$24</f>
        <v>1.0122116689280867</v>
      </c>
      <c r="I24" s="262">
        <f>'A3'!B23</f>
        <v>74.599999999999994</v>
      </c>
      <c r="J24" s="272">
        <f t="shared" si="2"/>
        <v>15750.047828830911</v>
      </c>
      <c r="K24" s="261">
        <f>(J24-$C$73)/$C$74</f>
        <v>0.25356867611487915</v>
      </c>
      <c r="L24" s="262">
        <f>LN(J24)</f>
        <v>9.6645986810003368</v>
      </c>
      <c r="M24" s="214">
        <f>(L24-$F$73)/$F$74</f>
        <v>0.34238998902468326</v>
      </c>
      <c r="N24" s="307">
        <f>'A2'!C23/'A1'!C23*1000</f>
        <v>10523.779388339433</v>
      </c>
      <c r="O24" s="343">
        <f>O25</f>
        <v>2.8315562000000001</v>
      </c>
      <c r="P24" s="276">
        <f t="shared" ref="P24:P49" si="36">POWER(O24,1/2)</f>
        <v>1.6827228529974863</v>
      </c>
      <c r="Q24" s="261">
        <f>P24/$FD$24</f>
        <v>1.0458219984518795</v>
      </c>
      <c r="R24" s="307">
        <f>'A5'!C23</f>
        <v>1766.5537249191361</v>
      </c>
      <c r="S24" s="307">
        <f>'A4'!C23/'A1'!C23*1000</f>
        <v>4613.2905205348288</v>
      </c>
      <c r="T24" s="262">
        <f>U24/$FI$24</f>
        <v>0.99457259158751687</v>
      </c>
      <c r="U24" s="306">
        <f>'A3'!C23</f>
        <v>73.3</v>
      </c>
      <c r="V24" s="307">
        <f t="shared" ref="V24:V45" si="37">(N24*Q24+S24+R24)*T24</f>
        <v>17291.48415936578</v>
      </c>
      <c r="W24" s="276">
        <f>(V24-$C$73)/$C$74</f>
        <v>0.31153286907193994</v>
      </c>
      <c r="X24" s="305">
        <f>LN(V24)</f>
        <v>9.7579694141701019</v>
      </c>
      <c r="Y24" s="276">
        <f>(X24-$F$73)/$F$74</f>
        <v>0.41376750296012271</v>
      </c>
      <c r="Z24" s="269">
        <f>'A2'!D23/'A1'!D23*1000</f>
        <v>11917.035063817526</v>
      </c>
      <c r="AA24" s="262">
        <f>AA25</f>
        <v>2.6548636999999999</v>
      </c>
      <c r="AB24" s="263">
        <f t="shared" si="4"/>
        <v>1.6293752483697548</v>
      </c>
      <c r="AC24" s="261">
        <f>AB24/$FD$24</f>
        <v>1.0126661532186549</v>
      </c>
      <c r="AD24" s="273">
        <f>'A5'!D23</f>
        <v>101.35677797381717</v>
      </c>
      <c r="AE24" s="271">
        <f>'A4'!D23/'A1'!D23*1000</f>
        <v>4792.4289480806538</v>
      </c>
      <c r="AF24" s="262">
        <f>AG24/$FI$24</f>
        <v>1.0217096336499321</v>
      </c>
      <c r="AG24" s="263">
        <f>'A3'!D23</f>
        <v>75.3</v>
      </c>
      <c r="AH24" s="271">
        <f t="shared" ref="AH24:AH45" si="38">(Z24*AC24+AE24+AD24)*AF24</f>
        <v>17329.99745966418</v>
      </c>
      <c r="AI24" s="261">
        <f t="shared" ref="AI24:AI52" si="39">(AH24-C$73)/C$74</f>
        <v>0.31298112374564097</v>
      </c>
      <c r="AJ24" s="262">
        <f>LN(AH24)</f>
        <v>9.7601942361236151</v>
      </c>
      <c r="AK24" s="214">
        <f t="shared" ref="AK24:AK52" si="40">(AJ24-F$73)/F$74</f>
        <v>0.41546827422537591</v>
      </c>
      <c r="AL24" s="307">
        <f>'A2'!E23/'A1'!E23*1000</f>
        <v>10321.482099110002</v>
      </c>
      <c r="AM24" s="305">
        <v>2.0559300000000005</v>
      </c>
      <c r="AN24" s="276">
        <f t="shared" ref="AN24:AN49" si="41">POWER(AM24,1/2)</f>
        <v>1.4338514567415972</v>
      </c>
      <c r="AO24" s="261">
        <f>AN24/$FD$24</f>
        <v>0.89114698436610351</v>
      </c>
      <c r="AP24" s="307">
        <f>'A5'!E23</f>
        <v>178.70670528977985</v>
      </c>
      <c r="AQ24" s="307">
        <f>'A4'!E23/'A1'!E23*1000</f>
        <v>5583.6599050050881</v>
      </c>
      <c r="AR24" s="262">
        <f>AS24/$FI$24</f>
        <v>1.0081411126187245</v>
      </c>
      <c r="AS24" s="306">
        <f>'A3'!E23</f>
        <v>74.3</v>
      </c>
      <c r="AT24" s="307">
        <f>(AL24*AO24+AQ24+AP24)*AR24</f>
        <v>15082.117941695198</v>
      </c>
      <c r="AU24" s="276">
        <f>(AT24-$C$73)/$C$74</f>
        <v>0.22845183145981121</v>
      </c>
      <c r="AV24" s="276">
        <f>LN(AT24)</f>
        <v>9.6212650787621978</v>
      </c>
      <c r="AW24" s="276">
        <f>(AV24-$F$73)/$F$74</f>
        <v>0.30926349753615834</v>
      </c>
      <c r="AX24" s="307">
        <f>'A2'!F23/'A1'!F23*1000</f>
        <v>8191.7761960524358</v>
      </c>
      <c r="AY24" s="343">
        <f t="shared" ref="AY24:AY29" si="42">AY25</f>
        <v>2.315474</v>
      </c>
      <c r="AZ24" s="276">
        <f t="shared" ref="AZ24:AZ49" si="43">POWER(AY24,1/2)</f>
        <v>1.5216681635626079</v>
      </c>
      <c r="BA24" s="261">
        <f>AZ24/$FD$24</f>
        <v>0.94572557623666242</v>
      </c>
      <c r="BB24" s="307">
        <f>'A5'!F23</f>
        <v>-222.35506791209096</v>
      </c>
      <c r="BC24" s="307">
        <f>'A4'!F23/'A1'!F23*1000</f>
        <v>3713.4268120323563</v>
      </c>
      <c r="BD24" s="262">
        <f>BE24/$FI$24</f>
        <v>0.99864314789687914</v>
      </c>
      <c r="BE24" s="306">
        <f>'A3'!F23</f>
        <v>73.599999999999994</v>
      </c>
      <c r="BF24" s="307">
        <f>(AX24*BA24+BC24+BB24)*BD24</f>
        <v>11222.995372516722</v>
      </c>
      <c r="BG24" s="276">
        <f>(BF24-$C$73)/$C$74</f>
        <v>8.3333333333333329E-2</v>
      </c>
      <c r="BH24" s="305">
        <f>LN(BF24)</f>
        <v>9.3257201106947516</v>
      </c>
      <c r="BI24" s="276">
        <f>(BH24-$F$73)/$F$74</f>
        <v>8.3333333333333676E-2</v>
      </c>
      <c r="BJ24" s="307">
        <f>'A2'!G23/'A1'!G23*1000</f>
        <v>10762.34204088462</v>
      </c>
      <c r="BK24" s="305">
        <f>BK23*POWER(BK$33/BK$23, 1/10)</f>
        <v>2.7478082116571825</v>
      </c>
      <c r="BL24" s="276">
        <f t="shared" ref="BL24:BL49" si="44">POWER(BK24,1/2)</f>
        <v>1.6576514143984502</v>
      </c>
      <c r="BM24" s="261">
        <f>BL24/$FD$24</f>
        <v>1.0302399541639564</v>
      </c>
      <c r="BN24" s="307">
        <f>'A5'!G23</f>
        <v>218.92795785667101</v>
      </c>
      <c r="BO24" s="307">
        <f>'A4'!G23/'A1'!G23*1000</f>
        <v>4105.5283896064784</v>
      </c>
      <c r="BP24" s="262">
        <f>BQ24/$FI$24</f>
        <v>1.0081411126187245</v>
      </c>
      <c r="BQ24" s="276">
        <f>'A3'!G23</f>
        <v>74.3</v>
      </c>
      <c r="BR24" s="307">
        <f>(BJ24*BM24+BO24+BN24)*BP24</f>
        <v>15537.723990423581</v>
      </c>
      <c r="BS24" s="276">
        <f>(BR24-$C$73)/$C$74</f>
        <v>0.24558444757748912</v>
      </c>
      <c r="BT24" s="305">
        <f>LN(BR24)</f>
        <v>9.6510261518324221</v>
      </c>
      <c r="BU24" s="276">
        <f>(BT24-$F$73)/$F$74</f>
        <v>0.33201443174957235</v>
      </c>
      <c r="BV24" s="269">
        <f>'A2'!H23/'A1'!H23*1000</f>
        <v>10791.840941146875</v>
      </c>
      <c r="BW24" s="262">
        <f>BW25</f>
        <v>2.3805684999999999</v>
      </c>
      <c r="BX24" s="263">
        <f t="shared" si="9"/>
        <v>1.5429091029610267</v>
      </c>
      <c r="BY24" s="261">
        <f>BX24/$FD$24</f>
        <v>0.95892694308746529</v>
      </c>
      <c r="BZ24" s="275">
        <f>'A5'!H23</f>
        <v>579.67504285037739</v>
      </c>
      <c r="CA24" s="270">
        <f>'A4'!H23/'A1'!H23*1000</f>
        <v>3901.6981308121622</v>
      </c>
      <c r="CB24" s="262">
        <f>CC24/$FI$24</f>
        <v>0.98914518317503397</v>
      </c>
      <c r="CC24" s="263">
        <f>'A3'!H23</f>
        <v>72.900000000000006</v>
      </c>
      <c r="CD24" s="272">
        <f t="shared" si="12"/>
        <v>14668.983715958622</v>
      </c>
      <c r="CE24" s="261">
        <f t="shared" ref="CE24:CE52" si="45">(CD24-C$73)/C$74</f>
        <v>0.2129163263575983</v>
      </c>
      <c r="CF24" s="262">
        <f>LN(CD24)</f>
        <v>9.5934905923882052</v>
      </c>
      <c r="CG24" s="276">
        <f t="shared" ref="CG24:CG52" si="46">(CF24-F$73)/F$74</f>
        <v>0.2880312149899259</v>
      </c>
      <c r="CH24" s="307">
        <f>'A2'!I23/'A1'!I23*1000</f>
        <v>10022.952217143609</v>
      </c>
      <c r="CI24" s="305">
        <f t="shared" ref="CI24:CI29" si="47">CI25</f>
        <v>3.0779633</v>
      </c>
      <c r="CJ24" s="276">
        <f t="shared" ref="CJ24:CJ49" si="48">POWER(CI24,1/2)</f>
        <v>1.7544125227551244</v>
      </c>
      <c r="CK24" s="261">
        <f>CJ24/$FD$24</f>
        <v>1.0903775433894989</v>
      </c>
      <c r="CL24" s="307">
        <f>'A5'!I23</f>
        <v>1436.540692663071</v>
      </c>
      <c r="CM24" s="307">
        <f>'A4'!I23/'A1'!I23*1000</f>
        <v>3548.3794075142991</v>
      </c>
      <c r="CN24" s="262">
        <f>CO24/$FI$24</f>
        <v>1.0040705563093621</v>
      </c>
      <c r="CO24" s="306">
        <f>'A3'!I23</f>
        <v>74</v>
      </c>
      <c r="CP24" s="307">
        <f>(CH24*CK24+CM24+CL24)*CN24</f>
        <v>15978.499818182352</v>
      </c>
      <c r="CQ24" s="276">
        <f>(CP24-$C$73)/$C$74</f>
        <v>0.26215938786201726</v>
      </c>
      <c r="CR24" s="276">
        <f>LN(CP24)</f>
        <v>9.6789993362013913</v>
      </c>
      <c r="CS24" s="276">
        <f>(CR24-$F$73)/$F$74</f>
        <v>0.35339860952489766</v>
      </c>
      <c r="CT24" s="307">
        <f>'A2'!J23/'A1'!J23*1000</f>
        <v>11726.885960970269</v>
      </c>
      <c r="CU24" s="305">
        <f>CU25</f>
        <v>2.7060471000000001</v>
      </c>
      <c r="CV24" s="276">
        <f t="shared" ref="CV24:CV49" si="49">POWER(CU24,1/2)</f>
        <v>1.645006717311513</v>
      </c>
      <c r="CW24" s="261">
        <f>CV24/$FD$24</f>
        <v>1.0223812016939802</v>
      </c>
      <c r="CX24" s="307">
        <f>'A5'!J23</f>
        <v>2700.5374006066786</v>
      </c>
      <c r="CY24" s="307">
        <f>'A4'!J23/'A1'!J23*1000</f>
        <v>4822.6950744022279</v>
      </c>
      <c r="CZ24" s="262">
        <f>DA24/$FI$24</f>
        <v>1.0298507462686568</v>
      </c>
      <c r="DA24" s="306">
        <f>'A3'!J23</f>
        <v>75.900000000000006</v>
      </c>
      <c r="DB24" s="307">
        <f>(CT24*CW24+CY24+CX24)*CZ24</f>
        <v>20095.045317583026</v>
      </c>
      <c r="DC24" s="276">
        <f>(DB24-$C$73)/$C$74</f>
        <v>0.41695802139427851</v>
      </c>
      <c r="DD24" s="276">
        <f>LN(DB24)</f>
        <v>9.9082285620478654</v>
      </c>
      <c r="DE24" s="276">
        <f>(DD24-$F$73)/$F$74</f>
        <v>0.52863352208061176</v>
      </c>
      <c r="DF24" s="269">
        <f>'A2'!K23/'A1'!K23*1000</f>
        <v>9600.3596769107789</v>
      </c>
      <c r="DG24" s="262">
        <f t="shared" ref="DG24:DG29" si="50">DG23*POWER(DG$30/DG$23,1/7)</f>
        <v>2.4753399372997813</v>
      </c>
      <c r="DH24" s="266">
        <f t="shared" si="14"/>
        <v>1.5733213077117405</v>
      </c>
      <c r="DI24" s="261">
        <f>DH24/$FD$24</f>
        <v>0.97782830446914659</v>
      </c>
      <c r="DJ24" s="273">
        <f>'A5'!K23</f>
        <v>638.74091600783879</v>
      </c>
      <c r="DK24" s="270">
        <f>'A4'!K23/'A1'!K23*1000</f>
        <v>4361.4960174799762</v>
      </c>
      <c r="DL24" s="262">
        <f>DM24/$FI$24</f>
        <v>1.0298507462686568</v>
      </c>
      <c r="DM24" s="263">
        <f>'A3'!K23</f>
        <v>75.900000000000006</v>
      </c>
      <c r="DN24" s="272">
        <f t="shared" si="17"/>
        <v>14817.225145480983</v>
      </c>
      <c r="DO24" s="261">
        <f t="shared" ref="DO24:DO52" si="51">(DN24-C$73)/C$74</f>
        <v>0.2184907991106072</v>
      </c>
      <c r="DP24" s="262">
        <f>LN(DN24)</f>
        <v>9.603545644171982</v>
      </c>
      <c r="DQ24" s="214">
        <f t="shared" ref="DQ24:DQ52" si="52">(DP24-F$73)/F$74</f>
        <v>0.29571782699835009</v>
      </c>
      <c r="DR24" s="307">
        <f>'A2'!L23/'A1'!L23*1000</f>
        <v>8516.4711117027509</v>
      </c>
      <c r="DS24" s="317">
        <v>3.7016594999999999</v>
      </c>
      <c r="DT24" s="276">
        <f>POWER(DS24,1/2)</f>
        <v>1.9239697242940181</v>
      </c>
      <c r="DU24" s="261">
        <f>DT24/$FD$24</f>
        <v>1.1957583261187739</v>
      </c>
      <c r="DV24" s="307">
        <f>'A5'!L23</f>
        <v>792.99644915382999</v>
      </c>
      <c r="DW24" s="307">
        <f>'A4'!L23/'A1'!L23*1000</f>
        <v>1759.9575112421535</v>
      </c>
      <c r="DX24" s="262">
        <f>DY24/$FI$24</f>
        <v>1.0230664857530529</v>
      </c>
      <c r="DY24" s="276">
        <f>'A3'!L23</f>
        <v>75.400000000000006</v>
      </c>
      <c r="DZ24" s="307">
        <f>(DR24*DU24+DW24+DV24)*DX24</f>
        <v>13030.383693119236</v>
      </c>
      <c r="EA24" s="276">
        <f>(DZ24-$C$73)/$C$74</f>
        <v>0.15129838857981878</v>
      </c>
      <c r="EB24" s="305">
        <f>LN(DZ24)</f>
        <v>9.4750391165862791</v>
      </c>
      <c r="EC24" s="276">
        <f>(EB24-$F$73)/$F$74</f>
        <v>0.19748065832509781</v>
      </c>
      <c r="ED24" s="269">
        <f>'A2'!M23/'A1'!M23*1000</f>
        <v>10419.904249956768</v>
      </c>
      <c r="EE24" s="262">
        <f>EE23*POWER(EE$25/EE$19,1/6)</f>
        <v>1.8911937546565829</v>
      </c>
      <c r="EF24" s="263">
        <f t="shared" si="19"/>
        <v>1.3752068043231109</v>
      </c>
      <c r="EG24" s="261">
        <f>EF24/$FD$24</f>
        <v>0.85469899325362486</v>
      </c>
      <c r="EH24" s="275">
        <f>'A5'!M23</f>
        <v>307.11486937404135</v>
      </c>
      <c r="EI24" s="271">
        <f>'A4'!M23/'A1'!M23*1000</f>
        <v>5991.2983914489378</v>
      </c>
      <c r="EJ24" s="262">
        <f>EK24/$FI$24</f>
        <v>1.0284938941655359</v>
      </c>
      <c r="EK24" s="263">
        <f>'A3'!M23</f>
        <v>75.8</v>
      </c>
      <c r="EL24" s="272">
        <f t="shared" si="22"/>
        <v>15637.524503744407</v>
      </c>
      <c r="EM24" s="261">
        <f t="shared" ref="EM24:EM52" si="53">(EL24-C$73)/C$74</f>
        <v>0.24933734745194244</v>
      </c>
      <c r="EN24" s="262">
        <f>LN(EL24)</f>
        <v>9.6574287217599917</v>
      </c>
      <c r="EO24" s="276">
        <f t="shared" ref="EO24:EO52" si="54">(EN24-F$73)/F$74</f>
        <v>0.33690889395109347</v>
      </c>
      <c r="EP24" s="269">
        <f>'A2'!N23/'A1'!N23*1000</f>
        <v>9535.2440832703778</v>
      </c>
      <c r="EQ24" s="262">
        <f t="shared" ref="EQ24:EQ29" si="55">EQ23*POWER(EQ$30/EQ$23,1/7)</f>
        <v>2.6806081815045131</v>
      </c>
      <c r="ER24" s="266">
        <f t="shared" si="24"/>
        <v>1.6372562968284816</v>
      </c>
      <c r="ES24" s="261">
        <f>ER24/$FD$24</f>
        <v>1.0175642704780241</v>
      </c>
      <c r="ET24" s="273">
        <f>'A5'!N23</f>
        <v>-13.880874558310714</v>
      </c>
      <c r="EU24" s="270">
        <f>'A4'!N23/'A1'!N23*1000</f>
        <v>4094.0363314692049</v>
      </c>
      <c r="EV24" s="262">
        <f>EW24/$FI$24</f>
        <v>0.99321573948439623</v>
      </c>
      <c r="EW24" s="263">
        <f>'A3'!N23</f>
        <v>73.2</v>
      </c>
      <c r="EX24" s="272">
        <f t="shared" si="27"/>
        <v>13689.372503549999</v>
      </c>
      <c r="EY24" s="261">
        <f t="shared" ref="EY24:EY52" si="56">(EX24-C$73)/C$74</f>
        <v>0.17607901286359851</v>
      </c>
      <c r="EZ24" s="262">
        <f t="shared" ref="EZ24:EZ45" si="57">LN(EX24)</f>
        <v>9.5243750811143837</v>
      </c>
      <c r="FA24" s="276">
        <f t="shared" ref="FA24:FA52" si="58">(EZ24-F$73)/F$74</f>
        <v>0.23519567218517368</v>
      </c>
      <c r="FB24" s="269">
        <f>'A2'!O23/'A1'!O23*1000</f>
        <v>14866.565929081558</v>
      </c>
      <c r="FC24" s="262">
        <f t="shared" ref="FC24:FC29" si="59">FC23*POWER(FC$30/FC$23,1/7)</f>
        <v>2.5888664072865106</v>
      </c>
      <c r="FD24" s="266">
        <f t="shared" si="29"/>
        <v>1.6089954652784173</v>
      </c>
      <c r="FE24" s="261">
        <f>FD24/$FD$24</f>
        <v>1</v>
      </c>
      <c r="FF24" s="273">
        <f>'A5'!O23</f>
        <v>0</v>
      </c>
      <c r="FG24" s="270">
        <f>'A4'!O23/'A1'!O23*1000</f>
        <v>4228.2104166807421</v>
      </c>
      <c r="FH24" s="262">
        <f>FI24/$FI$24</f>
        <v>1</v>
      </c>
      <c r="FI24" s="263">
        <f>'A3'!O23</f>
        <v>73.7</v>
      </c>
      <c r="FJ24" s="272">
        <f t="shared" si="32"/>
        <v>19094.7763457623</v>
      </c>
      <c r="FK24" s="261">
        <f t="shared" ref="FK24:FK52" si="60">(FJ24-C$73)/C$74</f>
        <v>0.37934389323145085</v>
      </c>
      <c r="FL24" s="262">
        <f>LN(FJ24)</f>
        <v>9.8571700868789147</v>
      </c>
      <c r="FM24" s="276">
        <f t="shared" ref="FM24:FM52" si="61">(FL24-F$73)/F$74</f>
        <v>0.48960173022065251</v>
      </c>
    </row>
    <row r="25" spans="1:169">
      <c r="A25" s="201">
        <v>1981</v>
      </c>
      <c r="B25" s="269">
        <f>'A2'!B24/'A1'!B24*1000</f>
        <v>12081.370235911041</v>
      </c>
      <c r="C25" s="264">
        <v>2.6811337000000002</v>
      </c>
      <c r="D25" s="265">
        <f t="shared" si="0"/>
        <v>1.6374167765110996</v>
      </c>
      <c r="E25" s="261">
        <f t="shared" ref="E25:E49" si="62">D25/$FD$24</f>
        <v>1.0176640095301726</v>
      </c>
      <c r="F25" s="273">
        <f>'A5'!B24</f>
        <v>389.3319434893827</v>
      </c>
      <c r="G25" s="270">
        <f>'A4'!B24/'A1'!B24*1000</f>
        <v>3388.2159232591921</v>
      </c>
      <c r="H25" s="262">
        <f t="shared" ref="H25:H48" si="63">I25/$FI$24</f>
        <v>1.0162822252374493</v>
      </c>
      <c r="I25" s="262">
        <f>'A3'!B24</f>
        <v>74.900000000000006</v>
      </c>
      <c r="J25" s="272">
        <f t="shared" si="2"/>
        <v>16334.016733638502</v>
      </c>
      <c r="K25" s="261">
        <f t="shared" ref="K25:K49" si="64">(J25-$C$73)/$C$74</f>
        <v>0.27552825083662269</v>
      </c>
      <c r="L25" s="262">
        <f t="shared" ref="L25:L45" si="65">LN(J25)</f>
        <v>9.7010051283843612</v>
      </c>
      <c r="M25" s="214">
        <f t="shared" ref="M25:M49" si="66">(L25-$F$73)/$F$74</f>
        <v>0.37022099792088964</v>
      </c>
      <c r="N25" s="307">
        <f>'A2'!C24/'A1'!C24*1000</f>
        <v>10572.209695713</v>
      </c>
      <c r="O25" s="343">
        <f>O26</f>
        <v>2.8315562000000001</v>
      </c>
      <c r="P25" s="276">
        <f t="shared" si="36"/>
        <v>1.6827228529974863</v>
      </c>
      <c r="Q25" s="261">
        <f t="shared" ref="Q25:Q49" si="67">P25/$FD$24</f>
        <v>1.0458219984518795</v>
      </c>
      <c r="R25" s="307">
        <f>'A5'!C24</f>
        <v>1808.0305063785047</v>
      </c>
      <c r="S25" s="307">
        <f>'A4'!C24/'A1'!C24*1000</f>
        <v>4758.4565724117247</v>
      </c>
      <c r="T25" s="262">
        <f t="shared" ref="T25:T48" si="68">U25/$FI$24</f>
        <v>1</v>
      </c>
      <c r="U25" s="306">
        <f>'A3'!C24</f>
        <v>73.7</v>
      </c>
      <c r="V25" s="307">
        <f t="shared" si="37"/>
        <v>17623.136550813135</v>
      </c>
      <c r="W25" s="276">
        <f t="shared" ref="W25:W49" si="69">(V25-$C$73)/$C$74</f>
        <v>0.32400433015775365</v>
      </c>
      <c r="X25" s="305">
        <f t="shared" ref="X25:X45" si="70">LN(V25)</f>
        <v>9.7769678944774725</v>
      </c>
      <c r="Y25" s="276">
        <f t="shared" ref="Y25:Y49" si="71">(X25-$F$73)/$F$74</f>
        <v>0.4282909435164472</v>
      </c>
      <c r="Z25" s="269">
        <f>'A2'!D24/'A1'!D24*1000</f>
        <v>11865.781508085824</v>
      </c>
      <c r="AA25" s="285">
        <v>2.6548636999999999</v>
      </c>
      <c r="AB25" s="263">
        <f t="shared" si="4"/>
        <v>1.6293752483697548</v>
      </c>
      <c r="AC25" s="261">
        <f t="shared" ref="AC25:AC49" si="72">AB25/$FD$24</f>
        <v>1.0126661532186549</v>
      </c>
      <c r="AD25" s="273">
        <f>'A5'!D24</f>
        <v>50.860939224221326</v>
      </c>
      <c r="AE25" s="271">
        <f>'A4'!D24/'A1'!D24*1000</f>
        <v>4813.5431763630495</v>
      </c>
      <c r="AF25" s="262">
        <f t="shared" ref="AF25:AF48" si="73">AG25/$FI$24</f>
        <v>1.0244233378561736</v>
      </c>
      <c r="AG25" s="263">
        <f>'A3'!D24</f>
        <v>75.5</v>
      </c>
      <c r="AH25" s="271">
        <f t="shared" si="38"/>
        <v>17292.757082614331</v>
      </c>
      <c r="AI25" s="261">
        <f t="shared" si="39"/>
        <v>0.31158073609527193</v>
      </c>
      <c r="AJ25" s="262">
        <f t="shared" ref="AJ25:AJ45" si="74">LN(AH25)</f>
        <v>9.7580430270760612</v>
      </c>
      <c r="AK25" s="214">
        <f t="shared" si="40"/>
        <v>0.41382377654867197</v>
      </c>
      <c r="AL25" s="307">
        <f>'A2'!E24/'A1'!E24*1000</f>
        <v>10159.126467041875</v>
      </c>
      <c r="AM25" s="305">
        <v>2.0559300000000005</v>
      </c>
      <c r="AN25" s="276">
        <f t="shared" si="41"/>
        <v>1.4338514567415972</v>
      </c>
      <c r="AO25" s="261">
        <f t="shared" ref="AO25:AO49" si="75">AN25/$FD$24</f>
        <v>0.89114698436610351</v>
      </c>
      <c r="AP25" s="307">
        <f>'A5'!E24</f>
        <v>222.69718288307197</v>
      </c>
      <c r="AQ25" s="307">
        <f>'A4'!E24/'A1'!E24*1000</f>
        <v>5660.263564414241</v>
      </c>
      <c r="AR25" s="262">
        <f t="shared" ref="AR25:AR48" si="76">AS25/$FI$24</f>
        <v>1.0067842605156039</v>
      </c>
      <c r="AS25" s="306">
        <f>'A3'!E24</f>
        <v>74.2</v>
      </c>
      <c r="AT25" s="307">
        <f t="shared" ref="AT25:AT45" si="77">(AL25*AO25+AQ25+AP25)*AR25</f>
        <v>15037.566976050335</v>
      </c>
      <c r="AU25" s="276">
        <f t="shared" ref="AU25:AU49" si="78">(AT25-$C$73)/$C$74</f>
        <v>0.22677653633544745</v>
      </c>
      <c r="AV25" s="276">
        <f t="shared" ref="AV25:AV45" si="79">LN(AT25)</f>
        <v>9.6183068142082</v>
      </c>
      <c r="AW25" s="276">
        <f t="shared" ref="AW25:AW49" si="80">(AV25-$F$73)/$F$74</f>
        <v>0.30700204405647125</v>
      </c>
      <c r="AX25" s="307">
        <f>'A2'!F24/'A1'!F24*1000</f>
        <v>8288.1694004050187</v>
      </c>
      <c r="AY25" s="343">
        <f t="shared" si="42"/>
        <v>2.315474</v>
      </c>
      <c r="AZ25" s="276">
        <f t="shared" si="43"/>
        <v>1.5216681635626079</v>
      </c>
      <c r="BA25" s="261">
        <f t="shared" ref="BA25:BA49" si="81">AZ25/$FD$24</f>
        <v>0.94572557623666242</v>
      </c>
      <c r="BB25" s="307">
        <f>'A5'!F24</f>
        <v>-266.67163643867491</v>
      </c>
      <c r="BC25" s="307">
        <f>'A4'!F24/'A1'!F24*1000</f>
        <v>3849.7499649644487</v>
      </c>
      <c r="BD25" s="262">
        <f t="shared" ref="BD25:BD48" si="82">BE25/$FI$24</f>
        <v>1.0027137042062415</v>
      </c>
      <c r="BE25" s="306">
        <f>'A3'!F24</f>
        <v>73.900000000000006</v>
      </c>
      <c r="BF25" s="307">
        <f t="shared" ref="BF25:BF45" si="83">(AX25*BA25+BC25+BB25)*BD25</f>
        <v>11452.406444756827</v>
      </c>
      <c r="BG25" s="276">
        <f>(BF25-$C$73)/$C$74</f>
        <v>9.1960110446597229E-2</v>
      </c>
      <c r="BH25" s="305">
        <f t="shared" ref="BH25:BH45" si="84">LN(BF25)</f>
        <v>9.3459551567475554</v>
      </c>
      <c r="BI25" s="276">
        <f t="shared" ref="BI25:BI49" si="85">(BH25-$F$73)/$F$74</f>
        <v>9.8802069976883539E-2</v>
      </c>
      <c r="BJ25" s="307">
        <f>'A2'!G24/'A1'!G24*1000</f>
        <v>10929.04566604253</v>
      </c>
      <c r="BK25" s="305">
        <f t="shared" ref="BK25:BK32" si="86">BK24*POWER(BK$33/BK$23, 1/10)</f>
        <v>2.7283997848380781</v>
      </c>
      <c r="BL25" s="276">
        <f t="shared" si="44"/>
        <v>1.6517868460664282</v>
      </c>
      <c r="BM25" s="261">
        <f t="shared" ref="BM25:BM49" si="87">BL25/$FD$24</f>
        <v>1.0265950909815686</v>
      </c>
      <c r="BN25" s="307">
        <f>'A5'!G24</f>
        <v>341.55561269935953</v>
      </c>
      <c r="BO25" s="307">
        <f>'A4'!G24/'A1'!G24*1000</f>
        <v>4201.4243493550621</v>
      </c>
      <c r="BP25" s="262">
        <f t="shared" ref="BP25:BP48" si="88">BQ25/$FI$24</f>
        <v>1.010854816824966</v>
      </c>
      <c r="BQ25" s="276">
        <f>'A3'!G24</f>
        <v>74.5</v>
      </c>
      <c r="BR25" s="307">
        <f t="shared" ref="BR25:BR45" si="89">(BJ25*BM25+BO25+BN25)*BP25</f>
        <v>15933.785645842154</v>
      </c>
      <c r="BS25" s="276">
        <f t="shared" ref="BS25:BS49" si="90">(BR25-$C$73)/$C$74</f>
        <v>0.26047795551083919</v>
      </c>
      <c r="BT25" s="305">
        <f t="shared" ref="BT25:BT45" si="91">LN(BR25)</f>
        <v>9.6761970172228722</v>
      </c>
      <c r="BU25" s="276">
        <f t="shared" ref="BU25:BU49" si="92">(BT25-$F$73)/$F$74</f>
        <v>0.35125636906956015</v>
      </c>
      <c r="BV25" s="269">
        <f>'A2'!H24/'A1'!H24*1000</f>
        <v>10734.616263161402</v>
      </c>
      <c r="BW25" s="317">
        <v>2.3805684999999999</v>
      </c>
      <c r="BX25" s="263">
        <f t="shared" si="9"/>
        <v>1.5429091029610267</v>
      </c>
      <c r="BY25" s="261">
        <f>BX25/$FD$24</f>
        <v>0.95892694308746529</v>
      </c>
      <c r="BZ25" s="275">
        <f>'A5'!H24</f>
        <v>649.14115500914227</v>
      </c>
      <c r="CA25" s="270">
        <f>'A4'!H24/'A1'!H24*1000</f>
        <v>4074.4580957930339</v>
      </c>
      <c r="CB25" s="262">
        <f t="shared" ref="CB25:CB48" si="93">CC25/$FI$24</f>
        <v>0.99321573948439623</v>
      </c>
      <c r="CC25" s="263">
        <f>'A3'!H24</f>
        <v>73.2</v>
      </c>
      <c r="CD25" s="272">
        <f>(BV25*BY25+CA25+BZ25)*CB25</f>
        <v>14915.430652337656</v>
      </c>
      <c r="CE25" s="261">
        <f t="shared" si="45"/>
        <v>0.22218372034006267</v>
      </c>
      <c r="CF25" s="262">
        <f t="shared" ref="CF25:CF45" si="94">LN(CD25)</f>
        <v>9.6101515703059057</v>
      </c>
      <c r="CG25" s="276">
        <f t="shared" si="46"/>
        <v>0.30076774541147133</v>
      </c>
      <c r="CH25" s="307">
        <f>'A2'!I24/'A1'!I24*1000</f>
        <v>10171.62994064154</v>
      </c>
      <c r="CI25" s="305">
        <f t="shared" si="47"/>
        <v>3.0779633</v>
      </c>
      <c r="CJ25" s="276">
        <f t="shared" si="48"/>
        <v>1.7544125227551244</v>
      </c>
      <c r="CK25" s="261">
        <f t="shared" ref="CK25:CK49" si="95">CJ25/$FD$24</f>
        <v>1.0903775433894989</v>
      </c>
      <c r="CL25" s="307">
        <f>'A5'!I24</f>
        <v>1435.5218530372676</v>
      </c>
      <c r="CM25" s="307">
        <f>'A4'!I24/'A1'!I24*1000</f>
        <v>3662.6179757699688</v>
      </c>
      <c r="CN25" s="262">
        <f t="shared" ref="CN25:CN48" si="96">CO25/$FI$24</f>
        <v>1.0081411126187245</v>
      </c>
      <c r="CO25" s="306">
        <f>'A3'!I24</f>
        <v>74.3</v>
      </c>
      <c r="CP25" s="307">
        <f t="shared" ref="CP25:CP45" si="97">(CH25*CK25+CM25+CL25)*CN25</f>
        <v>16320.853629502059</v>
      </c>
      <c r="CQ25" s="276">
        <f t="shared" ref="CQ25:CQ49" si="98">(CP25-$C$73)/$C$74</f>
        <v>0.27503326528777816</v>
      </c>
      <c r="CR25" s="276">
        <f t="shared" ref="CR25:CR45" si="99">LN(CP25)</f>
        <v>9.7001989328794931</v>
      </c>
      <c r="CS25" s="276">
        <f t="shared" ref="CS25:CS49" si="100">(CR25-$F$73)/$F$74</f>
        <v>0.36960469954847797</v>
      </c>
      <c r="CT25" s="307">
        <f>'A2'!J24/'A1'!J24*1000</f>
        <v>11237.192113887855</v>
      </c>
      <c r="CU25" s="305">
        <f>CU26</f>
        <v>2.7060471000000001</v>
      </c>
      <c r="CV25" s="276">
        <f t="shared" si="49"/>
        <v>1.645006717311513</v>
      </c>
      <c r="CW25" s="261">
        <f t="shared" ref="CW25:CW49" si="101">CV25/$FD$24</f>
        <v>1.0223812016939802</v>
      </c>
      <c r="CX25" s="307">
        <f>'A5'!J24</f>
        <v>2580.4001400122252</v>
      </c>
      <c r="CY25" s="307">
        <f>'A4'!J24/'A1'!J24*1000</f>
        <v>4908.5646078396294</v>
      </c>
      <c r="CZ25" s="262">
        <f t="shared" ref="CZ25:CZ48" si="102">DA25/$FI$24</f>
        <v>1.0312075983717774</v>
      </c>
      <c r="DA25" s="306">
        <f>'A3'!J24</f>
        <v>76</v>
      </c>
      <c r="DB25" s="307">
        <f t="shared" ref="DB25:DB45" si="103">(CT25*CW25+CY25+CX25)*CZ25</f>
        <v>19569.905876438432</v>
      </c>
      <c r="DC25" s="276">
        <f t="shared" ref="DC25:DC49" si="104">(DB25-$C$73)/$C$74</f>
        <v>0.39721067063259891</v>
      </c>
      <c r="DD25" s="276">
        <f t="shared" ref="DD25:DD45" si="105">LN(DB25)</f>
        <v>9.8817482507944181</v>
      </c>
      <c r="DE25" s="276">
        <f t="shared" ref="DE25:DE49" si="106">(DD25-$F$73)/$F$74</f>
        <v>0.50839057526695486</v>
      </c>
      <c r="DF25" s="269">
        <f>'A2'!K24/'A1'!K24*1000</f>
        <v>9574.7175747909605</v>
      </c>
      <c r="DG25" s="262">
        <f t="shared" si="50"/>
        <v>2.4648487286417451</v>
      </c>
      <c r="DH25" s="266">
        <f t="shared" si="14"/>
        <v>1.5699836714570459</v>
      </c>
      <c r="DI25" s="261">
        <f t="shared" ref="DI25:DI49" si="107">DH25/$FD$24</f>
        <v>0.97575394420728156</v>
      </c>
      <c r="DJ25" s="273">
        <f>'A5'!K24</f>
        <v>647.78295050334123</v>
      </c>
      <c r="DK25" s="270">
        <f>'A4'!K24/'A1'!K24*1000</f>
        <v>4567.3865642817773</v>
      </c>
      <c r="DL25" s="262">
        <f t="shared" ref="DL25:DL48" si="108">DM25/$FI$24</f>
        <v>1.0312075983717774</v>
      </c>
      <c r="DM25" s="263">
        <f>'A3'!K24</f>
        <v>76</v>
      </c>
      <c r="DN25" s="272">
        <f t="shared" si="17"/>
        <v>15012.049992298796</v>
      </c>
      <c r="DO25" s="261">
        <f>(DN25-C$73)/C$74</f>
        <v>0.22581699532778018</v>
      </c>
      <c r="DP25" s="262">
        <f t="shared" ref="DP25:DP45" si="109">LN(DN25)</f>
        <v>9.6166084904051612</v>
      </c>
      <c r="DQ25" s="214">
        <f t="shared" si="52"/>
        <v>0.30570375575131375</v>
      </c>
      <c r="DR25" s="307">
        <f>'A2'!L24/'A1'!L24*1000</f>
        <v>8379.01425779907</v>
      </c>
      <c r="DS25" s="305">
        <f>DS24*POWER(DS$34/DS$24,1/10)</f>
        <v>3.6711000769940019</v>
      </c>
      <c r="DT25" s="276">
        <f t="shared" ref="DT25:DT49" si="110">POWER(DS25,1/2)</f>
        <v>1.9160115023125519</v>
      </c>
      <c r="DU25" s="261">
        <f t="shared" ref="DU25:DU49" si="111">DT25/$FD$24</f>
        <v>1.1908122450680798</v>
      </c>
      <c r="DV25" s="307">
        <f>'A5'!L24</f>
        <v>952.39789493169474</v>
      </c>
      <c r="DW25" s="307">
        <f>'A4'!L24/'A1'!L24*1000</f>
        <v>1820.2877774397566</v>
      </c>
      <c r="DX25" s="262">
        <f t="shared" ref="DX25:DX48" si="112">DY25/$FI$24</f>
        <v>1.0271370420624153</v>
      </c>
      <c r="DY25" s="276">
        <f>'A3'!L24</f>
        <v>75.7</v>
      </c>
      <c r="DZ25" s="307">
        <f t="shared" ref="DZ25:DZ45" si="113">(DR25*DU25+DW25+DV25)*DX25</f>
        <v>13096.529807712443</v>
      </c>
      <c r="EA25" s="276">
        <f t="shared" ref="EA25:EA49" si="114">(DZ25-$C$73)/$C$74</f>
        <v>0.15378574798201353</v>
      </c>
      <c r="EB25" s="305">
        <f t="shared" ref="EB25:EB45" si="115">LN(DZ25)</f>
        <v>9.4801025739223714</v>
      </c>
      <c r="EC25" s="276">
        <f t="shared" ref="EC25:EC49" si="116">(EB25-$F$73)/$F$74</f>
        <v>0.20135143222071791</v>
      </c>
      <c r="ED25" s="269">
        <f>'A2'!M24/'A1'!M24*1000</f>
        <v>10318.931796374267</v>
      </c>
      <c r="EE25" s="317">
        <v>1.8758935000000001</v>
      </c>
      <c r="EF25" s="263">
        <f t="shared" si="19"/>
        <v>1.3696326149738112</v>
      </c>
      <c r="EG25" s="261">
        <f t="shared" ref="EG25:EG49" si="117">EF25/$FD$24</f>
        <v>0.85123460229069869</v>
      </c>
      <c r="EH25" s="275">
        <f>'A5'!M24</f>
        <v>308.28622412193971</v>
      </c>
      <c r="EI25" s="271">
        <f>'A4'!M24/'A1'!M24*1000</f>
        <v>6127.7205784021207</v>
      </c>
      <c r="EJ25" s="262">
        <f t="shared" ref="EJ25:EJ48" si="118">EK25/$FI$24</f>
        <v>1.0325644504748981</v>
      </c>
      <c r="EK25" s="263">
        <f>'A3'!M24</f>
        <v>76.099999999999994</v>
      </c>
      <c r="EL25" s="272">
        <f t="shared" si="22"/>
        <v>15715.464286805556</v>
      </c>
      <c r="EM25" s="261">
        <f t="shared" si="53"/>
        <v>0.25226819612528356</v>
      </c>
      <c r="EN25" s="262">
        <f t="shared" ref="EN25:EN45" si="119">LN(EL25)</f>
        <v>9.6624004929763192</v>
      </c>
      <c r="EO25" s="276">
        <f t="shared" si="54"/>
        <v>0.3407095781401317</v>
      </c>
      <c r="EP25" s="269">
        <f>'A2'!N24/'A1'!N24*1000</f>
        <v>9534.1802604584736</v>
      </c>
      <c r="EQ25" s="262">
        <f t="shared" si="55"/>
        <v>2.6590159994218907</v>
      </c>
      <c r="ER25" s="266">
        <f t="shared" si="24"/>
        <v>1.6306489503942565</v>
      </c>
      <c r="ES25" s="261">
        <f t="shared" ref="ES25:ES49" si="120">ER25/$FD$24</f>
        <v>1.0134577664033952</v>
      </c>
      <c r="ET25" s="273">
        <f>'A5'!N24</f>
        <v>171.44894565065613</v>
      </c>
      <c r="EU25" s="270">
        <f>'A4'!N24/'A1'!N24*1000</f>
        <v>4101.2137961585122</v>
      </c>
      <c r="EV25" s="262">
        <f t="shared" ref="EV25:EV48" si="121">EW25/$FI$24</f>
        <v>1.0013568521031206</v>
      </c>
      <c r="EW25" s="263">
        <f>'A3'!N24</f>
        <v>73.8</v>
      </c>
      <c r="EX25" s="272">
        <f t="shared" si="27"/>
        <v>13954.059713051336</v>
      </c>
      <c r="EY25" s="261">
        <f t="shared" si="56"/>
        <v>0.18603231432722608</v>
      </c>
      <c r="EZ25" s="262">
        <f t="shared" si="57"/>
        <v>9.5435257637684643</v>
      </c>
      <c r="FA25" s="276">
        <f t="shared" si="58"/>
        <v>0.24983546424431377</v>
      </c>
      <c r="FB25" s="269">
        <f>'A2'!O24/'A1'!O24*1000</f>
        <v>14925.336253278481</v>
      </c>
      <c r="FC25" s="262">
        <f t="shared" si="59"/>
        <v>2.5817665392378362</v>
      </c>
      <c r="FD25" s="266">
        <f t="shared" si="29"/>
        <v>1.6067876459687622</v>
      </c>
      <c r="FE25" s="261">
        <f t="shared" ref="FE25:FE49" si="122">FD25/$FD$24</f>
        <v>0.99862782751269408</v>
      </c>
      <c r="FF25" s="273">
        <f>'A5'!O24</f>
        <v>14.381470873478049</v>
      </c>
      <c r="FG25" s="270">
        <f>'A4'!O24/'A1'!O24*1000</f>
        <v>4245.172108770711</v>
      </c>
      <c r="FH25" s="262">
        <f t="shared" ref="FH25:FH48" si="123">FI25/$FI$24</f>
        <v>1.005427408412483</v>
      </c>
      <c r="FI25" s="263">
        <f>'A3'!O24</f>
        <v>74.099999999999994</v>
      </c>
      <c r="FJ25" s="272">
        <f t="shared" si="32"/>
        <v>19268.422775562725</v>
      </c>
      <c r="FK25" s="261">
        <f t="shared" si="60"/>
        <v>0.38587369596405152</v>
      </c>
      <c r="FL25" s="262">
        <f t="shared" ref="FL25:FL45" si="124">LN(FJ25)</f>
        <v>9.8662229093592337</v>
      </c>
      <c r="FM25" s="276">
        <f t="shared" si="61"/>
        <v>0.49652218527983233</v>
      </c>
    </row>
    <row r="26" spans="1:169">
      <c r="A26" s="201">
        <v>1982</v>
      </c>
      <c r="B26" s="269">
        <f>'A2'!B25/'A1'!B25*1000</f>
        <v>12136.044981925888</v>
      </c>
      <c r="C26" s="265">
        <f>C25*POWER(C$29/C$25,1/4)</f>
        <v>2.6485671322998123</v>
      </c>
      <c r="D26" s="265">
        <f t="shared" si="0"/>
        <v>1.6274418982869441</v>
      </c>
      <c r="E26" s="261">
        <f t="shared" si="62"/>
        <v>1.0114645649453926</v>
      </c>
      <c r="F26" s="273">
        <f>'A5'!B25</f>
        <v>543.14484131254824</v>
      </c>
      <c r="G26" s="270">
        <f>'A4'!B25/'A1'!B25*1000</f>
        <v>3420.9922565044408</v>
      </c>
      <c r="H26" s="262">
        <f t="shared" si="63"/>
        <v>1.0135685210312075</v>
      </c>
      <c r="I26" s="262">
        <f>'A3'!B25</f>
        <v>74.7</v>
      </c>
      <c r="J26" s="272">
        <f>(B26*E26+G26+F26)*H26</f>
        <v>16459.660063835716</v>
      </c>
      <c r="K26" s="261">
        <f t="shared" si="64"/>
        <v>0.28025294435204795</v>
      </c>
      <c r="L26" s="262">
        <f t="shared" si="65"/>
        <v>9.7086678217599456</v>
      </c>
      <c r="M26" s="214">
        <f t="shared" si="66"/>
        <v>0.37607876496020731</v>
      </c>
      <c r="N26" s="307">
        <f>'A2'!C25/'A1'!C25*1000</f>
        <v>10833.404001969218</v>
      </c>
      <c r="O26" s="343">
        <f>O27</f>
        <v>2.8315562000000001</v>
      </c>
      <c r="P26" s="276">
        <f t="shared" si="36"/>
        <v>1.6827228529974863</v>
      </c>
      <c r="Q26" s="261">
        <f t="shared" si="67"/>
        <v>1.0458219984518795</v>
      </c>
      <c r="R26" s="307">
        <f>'A5'!C25</f>
        <v>1822.7842696364842</v>
      </c>
      <c r="S26" s="307">
        <f>'A4'!C25/'A1'!C25*1000</f>
        <v>4727.1832033016335</v>
      </c>
      <c r="T26" s="262">
        <f t="shared" si="68"/>
        <v>1.0040705563093621</v>
      </c>
      <c r="U26" s="306">
        <f>'A3'!C25</f>
        <v>74</v>
      </c>
      <c r="V26" s="307">
        <f t="shared" si="37"/>
        <v>17952.56034636699</v>
      </c>
      <c r="W26" s="276">
        <f t="shared" si="69"/>
        <v>0.33639198709296114</v>
      </c>
      <c r="X26" s="305">
        <f t="shared" si="70"/>
        <v>9.7954880214252498</v>
      </c>
      <c r="Y26" s="276">
        <f t="shared" si="71"/>
        <v>0.44244870553056337</v>
      </c>
      <c r="Z26" s="269">
        <f>'A2'!D25/'A1'!D25*1000</f>
        <v>11412.36531884603</v>
      </c>
      <c r="AA26" s="262">
        <f>AA25+(AA$31-AA$25)/6</f>
        <v>2.6430980833333333</v>
      </c>
      <c r="AB26" s="263">
        <f t="shared" si="4"/>
        <v>1.6257607706342694</v>
      </c>
      <c r="AC26" s="261">
        <f t="shared" si="72"/>
        <v>1.0104197343731798</v>
      </c>
      <c r="AD26" s="273">
        <f>'A5'!D25</f>
        <v>213.62371907214435</v>
      </c>
      <c r="AE26" s="271">
        <f>'A4'!D25/'A1'!D25*1000</f>
        <v>4850.8772801788136</v>
      </c>
      <c r="AF26" s="262">
        <f t="shared" si="73"/>
        <v>1.0298507462686568</v>
      </c>
      <c r="AG26" s="263">
        <f>'A3'!D25</f>
        <v>75.900000000000006</v>
      </c>
      <c r="AH26" s="271">
        <f t="shared" si="38"/>
        <v>17091.176555178277</v>
      </c>
      <c r="AI26" s="261">
        <f t="shared" si="39"/>
        <v>0.3040004991712888</v>
      </c>
      <c r="AJ26" s="262">
        <f t="shared" si="74"/>
        <v>9.7463176183963753</v>
      </c>
      <c r="AK26" s="214">
        <f t="shared" si="40"/>
        <v>0.40486025561421268</v>
      </c>
      <c r="AL26" s="307">
        <f>'A2'!E25/'A1'!E25*1000</f>
        <v>10319.922618367518</v>
      </c>
      <c r="AM26" s="305">
        <v>2.0559300000000005</v>
      </c>
      <c r="AN26" s="276">
        <f t="shared" si="41"/>
        <v>1.4338514567415972</v>
      </c>
      <c r="AO26" s="261">
        <f t="shared" si="75"/>
        <v>0.89114698436610351</v>
      </c>
      <c r="AP26" s="307">
        <f>'A5'!E25</f>
        <v>161.11886168721222</v>
      </c>
      <c r="AQ26" s="307">
        <f>'A4'!E25/'A1'!E25*1000</f>
        <v>5843.5035202002528</v>
      </c>
      <c r="AR26" s="262">
        <f t="shared" si="76"/>
        <v>1.0094979647218454</v>
      </c>
      <c r="AS26" s="306">
        <f>'A3'!E25</f>
        <v>74.400000000000006</v>
      </c>
      <c r="AT26" s="307">
        <f t="shared" si="77"/>
        <v>15345.57067135698</v>
      </c>
      <c r="AU26" s="276">
        <f t="shared" si="78"/>
        <v>0.23835871152658697</v>
      </c>
      <c r="AV26" s="276">
        <f t="shared" si="79"/>
        <v>9.6385821557632383</v>
      </c>
      <c r="AW26" s="276">
        <f t="shared" si="80"/>
        <v>0.32250158470760076</v>
      </c>
      <c r="AX26" s="307">
        <f>'A2'!F25/'A1'!F25*1000</f>
        <v>8638.5891547441024</v>
      </c>
      <c r="AY26" s="343">
        <f t="shared" si="42"/>
        <v>2.315474</v>
      </c>
      <c r="AZ26" s="276">
        <f t="shared" si="43"/>
        <v>1.5216681635626079</v>
      </c>
      <c r="BA26" s="261">
        <f t="shared" si="81"/>
        <v>0.94572557623666242</v>
      </c>
      <c r="BB26" s="307">
        <f>'A5'!F25</f>
        <v>-280.0263264257764</v>
      </c>
      <c r="BC26" s="307">
        <f>'A4'!F25/'A1'!F25*1000</f>
        <v>3945.6423628965717</v>
      </c>
      <c r="BD26" s="262">
        <f t="shared" si="82"/>
        <v>1.010854816824966</v>
      </c>
      <c r="BE26" s="306">
        <f>'A3'!F25</f>
        <v>74.5</v>
      </c>
      <c r="BF26" s="307">
        <f t="shared" si="83"/>
        <v>11963.821307084319</v>
      </c>
      <c r="BG26" s="276">
        <f t="shared" ref="BG26:BG49" si="125">(BF26-$C$73)/$C$74</f>
        <v>0.11119136195782457</v>
      </c>
      <c r="BH26" s="305">
        <f t="shared" si="84"/>
        <v>9.3896424837543382</v>
      </c>
      <c r="BI26" s="276">
        <f t="shared" si="85"/>
        <v>0.13219896733827741</v>
      </c>
      <c r="BJ26" s="307">
        <f>'A2'!G25/'A1'!G25*1000</f>
        <v>11214.469602207499</v>
      </c>
      <c r="BK26" s="305">
        <f t="shared" si="86"/>
        <v>2.709128444381113</v>
      </c>
      <c r="BL26" s="276">
        <f t="shared" si="44"/>
        <v>1.6459430258611969</v>
      </c>
      <c r="BM26" s="261">
        <f t="shared" si="87"/>
        <v>1.0229631228801421</v>
      </c>
      <c r="BN26" s="307">
        <f>'A5'!G25</f>
        <v>654.99175180200632</v>
      </c>
      <c r="BO26" s="307">
        <f>'A4'!G25/'A1'!G25*1000</f>
        <v>4360.2921251698062</v>
      </c>
      <c r="BP26" s="262">
        <f t="shared" si="88"/>
        <v>1.0149253731343282</v>
      </c>
      <c r="BQ26" s="276">
        <f>'A3'!G25</f>
        <v>74.8</v>
      </c>
      <c r="BR26" s="307">
        <f t="shared" si="89"/>
        <v>16733.351420044008</v>
      </c>
      <c r="BS26" s="276">
        <f t="shared" si="90"/>
        <v>0.29054483787218593</v>
      </c>
      <c r="BT26" s="305">
        <f t="shared" si="91"/>
        <v>9.7251590978902502</v>
      </c>
      <c r="BU26" s="276">
        <f t="shared" si="92"/>
        <v>0.38868556638334495</v>
      </c>
      <c r="BV26" s="269">
        <f>'A2'!H25/'A1'!H25*1000</f>
        <v>10625.807346987705</v>
      </c>
      <c r="BW26" s="262">
        <f>BW25*POWER(BW27/BW25, 1/2)</f>
        <v>2.3577439305545247</v>
      </c>
      <c r="BX26" s="263">
        <f t="shared" si="9"/>
        <v>1.5354946859414802</v>
      </c>
      <c r="BY26" s="261">
        <f t="shared" ref="BY26:BY49" si="126">BX26/$FD$24</f>
        <v>0.95431883996999411</v>
      </c>
      <c r="BZ26" s="275">
        <f>'A5'!H25</f>
        <v>696.58033250458038</v>
      </c>
      <c r="CA26" s="270">
        <f>'A4'!H25/'A1'!H25*1000</f>
        <v>4036.2969734572484</v>
      </c>
      <c r="CB26" s="262">
        <f t="shared" si="93"/>
        <v>0.99728629579375849</v>
      </c>
      <c r="CC26" s="263">
        <f>'A3'!H25</f>
        <v>73.5</v>
      </c>
      <c r="CD26" s="272">
        <f t="shared" si="12"/>
        <v>14832.923749805395</v>
      </c>
      <c r="CE26" s="261">
        <f t="shared" si="45"/>
        <v>0.21908112964336493</v>
      </c>
      <c r="CF26" s="262">
        <f t="shared" si="94"/>
        <v>9.6046045667323234</v>
      </c>
      <c r="CG26" s="276">
        <f t="shared" si="46"/>
        <v>0.29652732326384368</v>
      </c>
      <c r="CH26" s="307">
        <f>'A2'!I25/'A1'!I25*1000</f>
        <v>10264.529990719537</v>
      </c>
      <c r="CI26" s="305">
        <f t="shared" si="47"/>
        <v>3.0779633</v>
      </c>
      <c r="CJ26" s="276">
        <f t="shared" si="48"/>
        <v>1.7544125227551244</v>
      </c>
      <c r="CK26" s="261">
        <f t="shared" si="95"/>
        <v>1.0903775433894989</v>
      </c>
      <c r="CL26" s="307">
        <f>'A5'!I25</f>
        <v>1335.9814791547171</v>
      </c>
      <c r="CM26" s="307">
        <f>'A4'!I25/'A1'!I25*1000</f>
        <v>3768.1282454240454</v>
      </c>
      <c r="CN26" s="262">
        <f t="shared" si="96"/>
        <v>1.0135685210312075</v>
      </c>
      <c r="CO26" s="306">
        <f>'A3'!I25</f>
        <v>74.7</v>
      </c>
      <c r="CP26" s="307">
        <f t="shared" si="97"/>
        <v>16517.439717463774</v>
      </c>
      <c r="CQ26" s="276">
        <f t="shared" si="98"/>
        <v>0.28242569124113082</v>
      </c>
      <c r="CR26" s="276">
        <f t="shared" si="99"/>
        <v>9.7121720542811421</v>
      </c>
      <c r="CS26" s="276">
        <f t="shared" si="100"/>
        <v>0.37875758515496738</v>
      </c>
      <c r="CT26" s="307">
        <f>'A2'!J25/'A1'!J25*1000</f>
        <v>11057.99840861614</v>
      </c>
      <c r="CU26" s="305">
        <f>CU27</f>
        <v>2.7060471000000001</v>
      </c>
      <c r="CV26" s="276">
        <f t="shared" si="49"/>
        <v>1.645006717311513</v>
      </c>
      <c r="CW26" s="261">
        <f t="shared" si="101"/>
        <v>1.0223812016939802</v>
      </c>
      <c r="CX26" s="307">
        <f>'A5'!J25</f>
        <v>2606.1396291021706</v>
      </c>
      <c r="CY26" s="307">
        <f>'A4'!J25/'A1'!J25*1000</f>
        <v>4973.7084966884822</v>
      </c>
      <c r="CZ26" s="262">
        <f t="shared" si="102"/>
        <v>1.0325644504748981</v>
      </c>
      <c r="DA26" s="306">
        <f>'A3'!J25</f>
        <v>76.099999999999994</v>
      </c>
      <c r="DB26" s="307">
        <f t="shared" si="103"/>
        <v>19500.328475494767</v>
      </c>
      <c r="DC26" s="276">
        <f t="shared" si="104"/>
        <v>0.3945942810913261</v>
      </c>
      <c r="DD26" s="276">
        <f t="shared" si="105"/>
        <v>9.8781865893071323</v>
      </c>
      <c r="DE26" s="276">
        <f t="shared" si="106"/>
        <v>0.50566785334101871</v>
      </c>
      <c r="DF26" s="269">
        <f>'A2'!K25/'A1'!K25*1000</f>
        <v>9623.0883479736494</v>
      </c>
      <c r="DG26" s="262">
        <f t="shared" si="50"/>
        <v>2.4544019847691096</v>
      </c>
      <c r="DH26" s="266">
        <f t="shared" si="14"/>
        <v>1.566653115647848</v>
      </c>
      <c r="DI26" s="261">
        <f t="shared" si="107"/>
        <v>0.9736839844832984</v>
      </c>
      <c r="DJ26" s="273">
        <f>'A5'!K25</f>
        <v>673.8549657523497</v>
      </c>
      <c r="DK26" s="270">
        <f>'A4'!K25/'A1'!K25*1000</f>
        <v>4635.3921424458067</v>
      </c>
      <c r="DL26" s="262">
        <f t="shared" si="108"/>
        <v>1.033921302578019</v>
      </c>
      <c r="DM26" s="263">
        <f>'A3'!K25</f>
        <v>76.2</v>
      </c>
      <c r="DN26" s="272">
        <f t="shared" si="17"/>
        <v>15177.02810689635</v>
      </c>
      <c r="DO26" s="261">
        <f t="shared" si="51"/>
        <v>0.2320208346163653</v>
      </c>
      <c r="DP26" s="262">
        <f t="shared" si="109"/>
        <v>9.6275382548985267</v>
      </c>
      <c r="DQ26" s="214">
        <f t="shared" si="52"/>
        <v>0.31405904429786319</v>
      </c>
      <c r="DR26" s="307">
        <f>'A2'!L25/'A1'!L25*1000</f>
        <v>8337.2864372852946</v>
      </c>
      <c r="DS26" s="305">
        <f t="shared" ref="DS26:DS33" si="127">DS25*POWER(DS$34/DS$24,1/10)</f>
        <v>3.6407929403839998</v>
      </c>
      <c r="DT26" s="276">
        <f t="shared" si="110"/>
        <v>1.9080861983631661</v>
      </c>
      <c r="DU26" s="261">
        <f t="shared" si="111"/>
        <v>1.1858866227649651</v>
      </c>
      <c r="DV26" s="307">
        <f>'A5'!L25</f>
        <v>1004.7295893533898</v>
      </c>
      <c r="DW26" s="307">
        <f>'A4'!L25/'A1'!L25*1000</f>
        <v>1897.1306082841606</v>
      </c>
      <c r="DX26" s="262">
        <f t="shared" si="112"/>
        <v>1.0352781546811396</v>
      </c>
      <c r="DY26" s="276">
        <f>'A3'!L25</f>
        <v>76.3</v>
      </c>
      <c r="DZ26" s="307">
        <f t="shared" si="113"/>
        <v>13240.106739253091</v>
      </c>
      <c r="EA26" s="276">
        <f t="shared" si="114"/>
        <v>0.15918481688881492</v>
      </c>
      <c r="EB26" s="305">
        <f t="shared" si="115"/>
        <v>9.4910058913356234</v>
      </c>
      <c r="EC26" s="276">
        <f t="shared" si="116"/>
        <v>0.20968650322409016</v>
      </c>
      <c r="ED26" s="269">
        <f>'A2'!M25/'A1'!M25*1000</f>
        <v>10391.99278553898</v>
      </c>
      <c r="EE26" s="262">
        <f>EE25*POWER(EE$31/EE$25,1/6)</f>
        <v>1.8684809925261945</v>
      </c>
      <c r="EF26" s="263">
        <f t="shared" si="19"/>
        <v>1.3669239161439068</v>
      </c>
      <c r="EG26" s="261">
        <f t="shared" si="117"/>
        <v>0.84955113028076623</v>
      </c>
      <c r="EH26" s="275">
        <f>'A5'!M25</f>
        <v>242.92594402922063</v>
      </c>
      <c r="EI26" s="271">
        <f>'A4'!M25/'A1'!M25*1000</f>
        <v>6166.8989550007109</v>
      </c>
      <c r="EJ26" s="262">
        <f t="shared" si="118"/>
        <v>1.0366350067842605</v>
      </c>
      <c r="EK26" s="263">
        <f>'A3'!M25</f>
        <v>76.400000000000006</v>
      </c>
      <c r="EL26" s="272">
        <f t="shared" si="22"/>
        <v>15796.611322269418</v>
      </c>
      <c r="EM26" s="261">
        <f t="shared" si="53"/>
        <v>0.25531965036205284</v>
      </c>
      <c r="EN26" s="262">
        <f t="shared" si="119"/>
        <v>9.6675507227382891</v>
      </c>
      <c r="EO26" s="276">
        <f t="shared" si="54"/>
        <v>0.34464668545551858</v>
      </c>
      <c r="EP26" s="269">
        <f>'A2'!N25/'A1'!N25*1000</f>
        <v>9636.8363283686049</v>
      </c>
      <c r="EQ26" s="262">
        <f t="shared" si="55"/>
        <v>2.6375977414249689</v>
      </c>
      <c r="ER26" s="266">
        <f t="shared" si="24"/>
        <v>1.6240682687082366</v>
      </c>
      <c r="ES26" s="261">
        <f t="shared" si="120"/>
        <v>1.0093678346242021</v>
      </c>
      <c r="ET26" s="273">
        <f>'A5'!N25</f>
        <v>113.26239022672415</v>
      </c>
      <c r="EU26" s="270">
        <f>'A4'!N25/'A1'!N25*1000</f>
        <v>4135.7585373336942</v>
      </c>
      <c r="EV26" s="262">
        <f t="shared" si="121"/>
        <v>1.005427408412483</v>
      </c>
      <c r="EW26" s="263">
        <f>'A3'!N25</f>
        <v>74.099999999999994</v>
      </c>
      <c r="EX26" s="272">
        <f t="shared" si="27"/>
        <v>14051.987729729552</v>
      </c>
      <c r="EY26" s="261">
        <f t="shared" si="56"/>
        <v>0.18971480081219735</v>
      </c>
      <c r="EZ26" s="262">
        <f t="shared" si="57"/>
        <v>9.5505191401807785</v>
      </c>
      <c r="FA26" s="276">
        <f t="shared" si="58"/>
        <v>0.25518157008904513</v>
      </c>
      <c r="FB26" s="269">
        <f>'A2'!O25/'A1'!O25*1000</f>
        <v>14950.907565562989</v>
      </c>
      <c r="FC26" s="262">
        <f t="shared" si="59"/>
        <v>2.5746861423083227</v>
      </c>
      <c r="FD26" s="266">
        <f t="shared" si="29"/>
        <v>1.6045828561680207</v>
      </c>
      <c r="FE26" s="261">
        <f t="shared" si="122"/>
        <v>0.99725753788272298</v>
      </c>
      <c r="FF26" s="273">
        <f>'A5'!O25</f>
        <v>-6.1754416091641691</v>
      </c>
      <c r="FG26" s="270">
        <f>'A4'!O25/'A1'!O25*1000</f>
        <v>4339.3997508183174</v>
      </c>
      <c r="FH26" s="262">
        <f t="shared" si="123"/>
        <v>1.010854816824966</v>
      </c>
      <c r="FI26" s="263">
        <f>'A3'!O25</f>
        <v>74.5</v>
      </c>
      <c r="FJ26" s="272">
        <f t="shared" si="32"/>
        <v>19452.010223853777</v>
      </c>
      <c r="FK26" s="261">
        <f t="shared" si="60"/>
        <v>0.39277732089259099</v>
      </c>
      <c r="FL26" s="262">
        <f t="shared" si="124"/>
        <v>9.8757056971175015</v>
      </c>
      <c r="FM26" s="276">
        <f t="shared" si="61"/>
        <v>0.50377132847903927</v>
      </c>
    </row>
    <row r="27" spans="1:169">
      <c r="A27" s="201">
        <v>1983</v>
      </c>
      <c r="B27" s="269">
        <f>'A2'!B26/'A1'!B26*1000</f>
        <v>12150.441513398242</v>
      </c>
      <c r="C27" s="265">
        <f>C26*POWER(C$29/C$25,1/4)</f>
        <v>2.6163961365667259</v>
      </c>
      <c r="D27" s="265">
        <f t="shared" si="0"/>
        <v>1.6175277854079435</v>
      </c>
      <c r="E27" s="261">
        <f t="shared" si="62"/>
        <v>1.0053028863745428</v>
      </c>
      <c r="F27" s="273">
        <f>'A5'!B26</f>
        <v>600.63900716890782</v>
      </c>
      <c r="G27" s="270">
        <f>'A4'!B26/'A1'!B26*1000</f>
        <v>3535.4573241594671</v>
      </c>
      <c r="H27" s="262">
        <f t="shared" si="63"/>
        <v>1.0244233378561736</v>
      </c>
      <c r="I27" s="262">
        <f>'A3'!B26</f>
        <v>75.5</v>
      </c>
      <c r="J27" s="272">
        <f t="shared" si="2"/>
        <v>16750.315526298349</v>
      </c>
      <c r="K27" s="261">
        <f t="shared" si="64"/>
        <v>0.29118275635690827</v>
      </c>
      <c r="L27" s="262">
        <f t="shared" si="65"/>
        <v>9.7261723744667368</v>
      </c>
      <c r="M27" s="214">
        <f t="shared" si="66"/>
        <v>0.38946016845085918</v>
      </c>
      <c r="N27" s="307">
        <f>'A2'!C26/'A1'!C26*1000</f>
        <v>10819.288983773513</v>
      </c>
      <c r="O27" s="343">
        <f>O28</f>
        <v>2.8315562000000001</v>
      </c>
      <c r="P27" s="276">
        <f t="shared" si="36"/>
        <v>1.6827228529974863</v>
      </c>
      <c r="Q27" s="261">
        <f t="shared" si="67"/>
        <v>1.0458219984518795</v>
      </c>
      <c r="R27" s="307">
        <f>'A5'!C26</f>
        <v>1866.4522436892873</v>
      </c>
      <c r="S27" s="307">
        <f>'A4'!C26/'A1'!C26*1000</f>
        <v>4757.7203623087407</v>
      </c>
      <c r="T27" s="262">
        <f t="shared" si="68"/>
        <v>1.0040705563093621</v>
      </c>
      <c r="U27" s="306">
        <f>'A3'!C26</f>
        <v>74</v>
      </c>
      <c r="V27" s="307">
        <f t="shared" si="37"/>
        <v>18012.245650337813</v>
      </c>
      <c r="W27" s="276">
        <f t="shared" si="69"/>
        <v>0.3386363940837222</v>
      </c>
      <c r="X27" s="305">
        <f t="shared" si="70"/>
        <v>9.7988071194773543</v>
      </c>
      <c r="Y27" s="276">
        <f t="shared" si="71"/>
        <v>0.44498599917092108</v>
      </c>
      <c r="Z27" s="269">
        <f>'A2'!D26/'A1'!D26*1000</f>
        <v>11592.822706951001</v>
      </c>
      <c r="AA27" s="262">
        <f>AA26+(AA$31-AA$25)/6</f>
        <v>2.6313324666666666</v>
      </c>
      <c r="AB27" s="263">
        <f t="shared" si="4"/>
        <v>1.6221382390741754</v>
      </c>
      <c r="AC27" s="261">
        <f t="shared" si="72"/>
        <v>1.0081683100290677</v>
      </c>
      <c r="AD27" s="273">
        <f>'A5'!D26</f>
        <v>197.8414694294635</v>
      </c>
      <c r="AE27" s="271">
        <f>'A4'!D26/'A1'!D26*1000</f>
        <v>4882.7313146623246</v>
      </c>
      <c r="AF27" s="262">
        <f t="shared" si="73"/>
        <v>1.033921302578019</v>
      </c>
      <c r="AG27" s="263">
        <f>'A3'!D26</f>
        <v>76.2</v>
      </c>
      <c r="AH27" s="271">
        <f t="shared" si="38"/>
        <v>17336.884690503644</v>
      </c>
      <c r="AI27" s="261">
        <f t="shared" si="39"/>
        <v>0.31324011126877788</v>
      </c>
      <c r="AJ27" s="262">
        <f t="shared" si="74"/>
        <v>9.7605915738997808</v>
      </c>
      <c r="AK27" s="214">
        <f t="shared" si="40"/>
        <v>0.41577202018187148</v>
      </c>
      <c r="AL27" s="307">
        <f>'A2'!E26/'A1'!E26*1000</f>
        <v>10528.722028086486</v>
      </c>
      <c r="AM27" s="305">
        <v>2.0559300000000005</v>
      </c>
      <c r="AN27" s="276">
        <f t="shared" si="41"/>
        <v>1.4338514567415972</v>
      </c>
      <c r="AO27" s="261">
        <f t="shared" si="75"/>
        <v>0.89114698436610351</v>
      </c>
      <c r="AP27" s="307">
        <f>'A5'!E26</f>
        <v>137.48036126382243</v>
      </c>
      <c r="AQ27" s="307">
        <f>'A4'!E26/'A1'!E26*1000</f>
        <v>5854.1656393879621</v>
      </c>
      <c r="AR27" s="262">
        <f t="shared" si="76"/>
        <v>1.010854816824966</v>
      </c>
      <c r="AS27" s="306">
        <f>'A3'!E26</f>
        <v>74.5</v>
      </c>
      <c r="AT27" s="307">
        <f t="shared" si="77"/>
        <v>15541.16993145382</v>
      </c>
      <c r="AU27" s="276">
        <f t="shared" si="78"/>
        <v>0.24571402879134707</v>
      </c>
      <c r="AV27" s="276">
        <f t="shared" si="79"/>
        <v>9.6512479062521912</v>
      </c>
      <c r="AW27" s="276">
        <f t="shared" si="80"/>
        <v>0.33218395252605099</v>
      </c>
      <c r="AX27" s="307">
        <f>'A2'!F26/'A1'!F26*1000</f>
        <v>8873.0083150467326</v>
      </c>
      <c r="AY27" s="343">
        <f t="shared" si="42"/>
        <v>2.315474</v>
      </c>
      <c r="AZ27" s="276">
        <f t="shared" si="43"/>
        <v>1.5216681635626079</v>
      </c>
      <c r="BA27" s="261">
        <f t="shared" si="81"/>
        <v>0.94572557623666242</v>
      </c>
      <c r="BB27" s="307">
        <f>'A5'!F26</f>
        <v>-251.98856047168528</v>
      </c>
      <c r="BC27" s="307">
        <f>'A4'!F26/'A1'!F26*1000</f>
        <v>4059.9136716932776</v>
      </c>
      <c r="BD27" s="262">
        <f t="shared" si="82"/>
        <v>1.0094979647218454</v>
      </c>
      <c r="BE27" s="306">
        <f>'A3'!F26</f>
        <v>74.400000000000006</v>
      </c>
      <c r="BF27" s="307">
        <f t="shared" si="83"/>
        <v>12315.225065961824</v>
      </c>
      <c r="BG27" s="276">
        <f t="shared" si="125"/>
        <v>0.12440555373592044</v>
      </c>
      <c r="BH27" s="305">
        <f t="shared" si="84"/>
        <v>9.4185915861458049</v>
      </c>
      <c r="BI27" s="276">
        <f t="shared" si="85"/>
        <v>0.15432918833170631</v>
      </c>
      <c r="BJ27" s="307">
        <f>'A2'!G26/'A1'!G26*1000</f>
        <v>11249.727429918004</v>
      </c>
      <c r="BK27" s="305">
        <f t="shared" si="86"/>
        <v>2.6899932220125131</v>
      </c>
      <c r="BL27" s="276">
        <f t="shared" si="44"/>
        <v>1.6401198803784172</v>
      </c>
      <c r="BM27" s="261">
        <f t="shared" si="87"/>
        <v>1.0193440042384545</v>
      </c>
      <c r="BN27" s="307">
        <f>'A5'!G26</f>
        <v>793.59959098144793</v>
      </c>
      <c r="BO27" s="307">
        <f>'A4'!G26/'A1'!G26*1000</f>
        <v>4448.5003667314886</v>
      </c>
      <c r="BP27" s="262">
        <f t="shared" si="88"/>
        <v>1.0149253731343282</v>
      </c>
      <c r="BQ27" s="276">
        <f>'A3'!G26</f>
        <v>74.8</v>
      </c>
      <c r="BR27" s="307">
        <f t="shared" si="89"/>
        <v>16958.836821861754</v>
      </c>
      <c r="BS27" s="276">
        <f t="shared" si="90"/>
        <v>0.29902399402093782</v>
      </c>
      <c r="BT27" s="305">
        <f t="shared" si="91"/>
        <v>9.7385443233772886</v>
      </c>
      <c r="BU27" s="276">
        <f t="shared" si="92"/>
        <v>0.39891793884413496</v>
      </c>
      <c r="BV27" s="269">
        <f>'A2'!H26/'A1'!H26*1000</f>
        <v>10797.451928524666</v>
      </c>
      <c r="BW27" s="317">
        <v>2.3351381999999998</v>
      </c>
      <c r="BX27" s="263">
        <f t="shared" si="9"/>
        <v>1.5281158987459034</v>
      </c>
      <c r="BY27" s="261">
        <f t="shared" si="126"/>
        <v>0.94973288099446651</v>
      </c>
      <c r="BZ27" s="275">
        <f>'A5'!H26</f>
        <v>797.725701222775</v>
      </c>
      <c r="CA27" s="270">
        <f>'A4'!H26/'A1'!H26*1000</f>
        <v>4028.420213341521</v>
      </c>
      <c r="CB27" s="262">
        <f t="shared" si="93"/>
        <v>1.0013568521031206</v>
      </c>
      <c r="CC27" s="263">
        <f>'A3'!H26</f>
        <v>73.8</v>
      </c>
      <c r="CD27" s="272">
        <f t="shared" si="12"/>
        <v>15101.303512926006</v>
      </c>
      <c r="CE27" s="261">
        <f t="shared" si="45"/>
        <v>0.22917328594403769</v>
      </c>
      <c r="CF27" s="262">
        <f t="shared" si="94"/>
        <v>9.6225363444365346</v>
      </c>
      <c r="CG27" s="276">
        <f t="shared" si="46"/>
        <v>0.31023532007953109</v>
      </c>
      <c r="CH27" s="307">
        <f>'A2'!I26/'A1'!I26*1000</f>
        <v>10241.159193371894</v>
      </c>
      <c r="CI27" s="305">
        <f t="shared" si="47"/>
        <v>3.0779633</v>
      </c>
      <c r="CJ27" s="276">
        <f t="shared" si="48"/>
        <v>1.7544125227551244</v>
      </c>
      <c r="CK27" s="261">
        <f t="shared" si="95"/>
        <v>1.0903775433894989</v>
      </c>
      <c r="CL27" s="307">
        <f>'A5'!I26</f>
        <v>1385.5804989353121</v>
      </c>
      <c r="CM27" s="307">
        <f>'A4'!I26/'A1'!I26*1000</f>
        <v>3905.011718445367</v>
      </c>
      <c r="CN27" s="262">
        <f t="shared" si="96"/>
        <v>1.0149253731343282</v>
      </c>
      <c r="CO27" s="306">
        <f>'A3'!I26</f>
        <v>74.8</v>
      </c>
      <c r="CP27" s="307">
        <f t="shared" si="97"/>
        <v>16702.953895037321</v>
      </c>
      <c r="CQ27" s="276">
        <f t="shared" si="98"/>
        <v>0.28940176892408787</v>
      </c>
      <c r="CR27" s="276">
        <f t="shared" si="99"/>
        <v>9.723340862705788</v>
      </c>
      <c r="CS27" s="276">
        <f t="shared" si="100"/>
        <v>0.38729561149265246</v>
      </c>
      <c r="CT27" s="307">
        <f>'A2'!J26/'A1'!J26*1000</f>
        <v>11137.882650218171</v>
      </c>
      <c r="CU27" s="317">
        <v>2.7060471000000001</v>
      </c>
      <c r="CV27" s="276">
        <f t="shared" si="49"/>
        <v>1.645006717311513</v>
      </c>
      <c r="CW27" s="261">
        <f t="shared" si="101"/>
        <v>1.0223812016939802</v>
      </c>
      <c r="CX27" s="307">
        <f>'A5'!J26</f>
        <v>2641.5375070295704</v>
      </c>
      <c r="CY27" s="307">
        <f>'A4'!J26/'A1'!J26*1000</f>
        <v>5104.3394796471039</v>
      </c>
      <c r="CZ27" s="262">
        <f t="shared" si="102"/>
        <v>1.0352781546811396</v>
      </c>
      <c r="DA27" s="306">
        <f>'A3'!J26</f>
        <v>76.3</v>
      </c>
      <c r="DB27" s="307">
        <f t="shared" si="103"/>
        <v>19808.017138472289</v>
      </c>
      <c r="DC27" s="276">
        <f t="shared" si="104"/>
        <v>0.40616460980243191</v>
      </c>
      <c r="DD27" s="276">
        <f t="shared" si="105"/>
        <v>9.8938420407137695</v>
      </c>
      <c r="DE27" s="276">
        <f t="shared" si="106"/>
        <v>0.51763570625389144</v>
      </c>
      <c r="DF27" s="269">
        <f>'A2'!K26/'A1'!K26*1000</f>
        <v>9783.5504610144417</v>
      </c>
      <c r="DG27" s="262">
        <f t="shared" si="50"/>
        <v>2.4439995172272169</v>
      </c>
      <c r="DH27" s="266">
        <f t="shared" si="14"/>
        <v>1.5633296252637243</v>
      </c>
      <c r="DI27" s="261">
        <f t="shared" si="107"/>
        <v>0.97161841596191756</v>
      </c>
      <c r="DJ27" s="273">
        <f>'A5'!K26</f>
        <v>528.18331662694061</v>
      </c>
      <c r="DK27" s="270">
        <f>'A4'!K26/'A1'!K26*1000</f>
        <v>4758.6042901797009</v>
      </c>
      <c r="DL27" s="262">
        <f t="shared" si="108"/>
        <v>1.0352781546811396</v>
      </c>
      <c r="DM27" s="263">
        <f>'A3'!K26</f>
        <v>76.3</v>
      </c>
      <c r="DN27" s="272">
        <f t="shared" si="17"/>
        <v>15314.523346638545</v>
      </c>
      <c r="DO27" s="261">
        <f t="shared" si="51"/>
        <v>0.23719120750119826</v>
      </c>
      <c r="DP27" s="262">
        <f t="shared" si="109"/>
        <v>9.6365568954811014</v>
      </c>
      <c r="DQ27" s="214">
        <f t="shared" si="52"/>
        <v>0.32095336891124104</v>
      </c>
      <c r="DR27" s="307">
        <f>'A2'!L26/'A1'!L26*1000</f>
        <v>8330.5136724332297</v>
      </c>
      <c r="DS27" s="305">
        <f t="shared" si="127"/>
        <v>3.6107360073942298</v>
      </c>
      <c r="DT27" s="276">
        <f t="shared" si="110"/>
        <v>1.9001936762851912</v>
      </c>
      <c r="DU27" s="261">
        <f t="shared" si="111"/>
        <v>1.1809813745847852</v>
      </c>
      <c r="DV27" s="307">
        <f>'A5'!L26</f>
        <v>1128.1083320291884</v>
      </c>
      <c r="DW27" s="307">
        <f>'A4'!L26/'A1'!L26*1000</f>
        <v>1949.5396585527064</v>
      </c>
      <c r="DX27" s="262">
        <f t="shared" si="112"/>
        <v>1.0325644504748981</v>
      </c>
      <c r="DY27" s="276">
        <f>'A3'!L26</f>
        <v>76.099999999999994</v>
      </c>
      <c r="DZ27" s="307">
        <f t="shared" si="113"/>
        <v>13336.426367842634</v>
      </c>
      <c r="EA27" s="276">
        <f t="shared" si="114"/>
        <v>0.16280682152599601</v>
      </c>
      <c r="EB27" s="305">
        <f t="shared" si="115"/>
        <v>9.4982543951135217</v>
      </c>
      <c r="EC27" s="276">
        <f t="shared" si="116"/>
        <v>0.21522764188557333</v>
      </c>
      <c r="ED27" s="269">
        <f>'A2'!M26/'A1'!M26*1000</f>
        <v>10158.744458253203</v>
      </c>
      <c r="EE27" s="262">
        <f>EE26*POWER(EE$31/EE$25,1/6)</f>
        <v>1.8610977752370659</v>
      </c>
      <c r="EF27" s="263">
        <f t="shared" si="19"/>
        <v>1.3642205742610196</v>
      </c>
      <c r="EG27" s="261">
        <f t="shared" si="117"/>
        <v>0.84787098764442925</v>
      </c>
      <c r="EH27" s="275">
        <f>'A5'!M26</f>
        <v>196.63405732084709</v>
      </c>
      <c r="EI27" s="271">
        <f>'A4'!M26/'A1'!M26*1000</f>
        <v>6200.9258532065778</v>
      </c>
      <c r="EJ27" s="262">
        <f t="shared" si="118"/>
        <v>1.039348710990502</v>
      </c>
      <c r="EK27" s="263">
        <f>'A3'!M26</f>
        <v>76.599999999999994</v>
      </c>
      <c r="EL27" s="272">
        <f t="shared" si="22"/>
        <v>15601.522780734922</v>
      </c>
      <c r="EM27" s="261">
        <f t="shared" si="53"/>
        <v>0.24798353816512983</v>
      </c>
      <c r="EN27" s="262">
        <f t="shared" si="119"/>
        <v>9.6551238026233523</v>
      </c>
      <c r="EO27" s="276">
        <f t="shared" si="54"/>
        <v>0.33514689217376553</v>
      </c>
      <c r="EP27" s="269">
        <f>'A2'!N26/'A1'!N26*1000</f>
        <v>10035.397469243804</v>
      </c>
      <c r="EQ27" s="262">
        <f t="shared" si="55"/>
        <v>2.6163520065628165</v>
      </c>
      <c r="ER27" s="266">
        <f t="shared" si="24"/>
        <v>1.6175141441615948</v>
      </c>
      <c r="ES27" s="261">
        <f t="shared" si="120"/>
        <v>1.0052944082609352</v>
      </c>
      <c r="ET27" s="273">
        <f>'A5'!N26</f>
        <v>150.08739266378859</v>
      </c>
      <c r="EU27" s="270">
        <f>'A4'!N26/'A1'!N26*1000</f>
        <v>4206.5671406473875</v>
      </c>
      <c r="EV27" s="262">
        <f t="shared" si="121"/>
        <v>1.0081411126187245</v>
      </c>
      <c r="EW27" s="263">
        <f>'A3'!N26</f>
        <v>74.3</v>
      </c>
      <c r="EX27" s="272">
        <f t="shared" si="27"/>
        <v>14562.783359439227</v>
      </c>
      <c r="EY27" s="261">
        <f t="shared" si="56"/>
        <v>0.20892276669155432</v>
      </c>
      <c r="EZ27" s="262">
        <f t="shared" si="57"/>
        <v>9.5862244682776652</v>
      </c>
      <c r="FA27" s="276">
        <f t="shared" si="58"/>
        <v>0.28247660641666206</v>
      </c>
      <c r="FB27" s="269">
        <f>'A2'!O26/'A1'!O26*1000</f>
        <v>15637.67232129532</v>
      </c>
      <c r="FC27" s="262">
        <f t="shared" si="59"/>
        <v>2.5676251630991636</v>
      </c>
      <c r="FD27" s="266">
        <f t="shared" si="29"/>
        <v>1.6023810917191839</v>
      </c>
      <c r="FE27" s="261">
        <f t="shared" si="122"/>
        <v>0.99588912852648159</v>
      </c>
      <c r="FF27" s="273">
        <f>'A5'!O26</f>
        <v>-139.64834023678731</v>
      </c>
      <c r="FG27" s="270">
        <f>'A4'!O26/'A1'!O26*1000</f>
        <v>4450.0193769943071</v>
      </c>
      <c r="FH27" s="262">
        <f t="shared" si="123"/>
        <v>1.0122116689280867</v>
      </c>
      <c r="FI27" s="263">
        <f>'A3'!O26</f>
        <v>74.599999999999994</v>
      </c>
      <c r="FJ27" s="272">
        <f t="shared" si="32"/>
        <v>20126.572777690999</v>
      </c>
      <c r="FK27" s="261">
        <f t="shared" si="60"/>
        <v>0.41814358043745381</v>
      </c>
      <c r="FL27" s="262">
        <f t="shared" si="124"/>
        <v>9.9097962496774503</v>
      </c>
      <c r="FM27" s="276">
        <f t="shared" si="61"/>
        <v>0.52983194520345123</v>
      </c>
    </row>
    <row r="28" spans="1:169">
      <c r="A28" s="201">
        <v>1984</v>
      </c>
      <c r="B28" s="269">
        <f>'A2'!B27/'A1'!B27*1000</f>
        <v>12200.704214142062</v>
      </c>
      <c r="C28" s="265">
        <f>C27*POWER(C$29/C$25,1/4)</f>
        <v>2.5846159079596966</v>
      </c>
      <c r="D28" s="265">
        <f t="shared" si="0"/>
        <v>1.6076740677014407</v>
      </c>
      <c r="E28" s="261">
        <f t="shared" si="62"/>
        <v>0.99917874375317273</v>
      </c>
      <c r="F28" s="273">
        <f>'A5'!B27</f>
        <v>484.15118533696409</v>
      </c>
      <c r="G28" s="270">
        <f>'A4'!B27/'A1'!B27*1000</f>
        <v>3736.4585647739732</v>
      </c>
      <c r="H28" s="262">
        <f t="shared" si="63"/>
        <v>1.0284938941655359</v>
      </c>
      <c r="I28" s="262">
        <f>'A3'!B27</f>
        <v>75.8</v>
      </c>
      <c r="J28" s="272">
        <f t="shared" si="2"/>
        <v>16878.915735758063</v>
      </c>
      <c r="K28" s="261">
        <f t="shared" si="64"/>
        <v>0.29601864040075632</v>
      </c>
      <c r="L28" s="262">
        <f t="shared" si="65"/>
        <v>9.7338205324232554</v>
      </c>
      <c r="M28" s="214">
        <f t="shared" si="66"/>
        <v>0.3953068238490694</v>
      </c>
      <c r="N28" s="307">
        <f>'A2'!C27/'A1'!C27*1000</f>
        <v>10856.572655719385</v>
      </c>
      <c r="O28" s="343">
        <f>O29</f>
        <v>2.8315562000000001</v>
      </c>
      <c r="P28" s="276">
        <f t="shared" si="36"/>
        <v>1.6827228529974863</v>
      </c>
      <c r="Q28" s="261">
        <f t="shared" si="67"/>
        <v>1.0458219984518795</v>
      </c>
      <c r="R28" s="307">
        <f>'A5'!C27</f>
        <v>1837.368766834313</v>
      </c>
      <c r="S28" s="307">
        <f>'A4'!C27/'A1'!C27*1000</f>
        <v>4767.9076826756109</v>
      </c>
      <c r="T28" s="262">
        <f t="shared" si="68"/>
        <v>1.010854816824966</v>
      </c>
      <c r="U28" s="306">
        <f>'A3'!C27</f>
        <v>74.5</v>
      </c>
      <c r="V28" s="307">
        <f t="shared" si="37"/>
        <v>18154.264078271419</v>
      </c>
      <c r="W28" s="276">
        <f t="shared" si="69"/>
        <v>0.34397685699946617</v>
      </c>
      <c r="X28" s="305">
        <f t="shared" si="70"/>
        <v>9.8066607475419385</v>
      </c>
      <c r="Y28" s="276">
        <f t="shared" si="71"/>
        <v>0.45098972675871235</v>
      </c>
      <c r="Z28" s="269">
        <f>'A2'!D27/'A1'!D27*1000</f>
        <v>11968.1803847335</v>
      </c>
      <c r="AA28" s="262">
        <f>AA27+(AA$31-AA$25)/6</f>
        <v>2.61956685</v>
      </c>
      <c r="AB28" s="263">
        <f t="shared" si="4"/>
        <v>1.6185075996114444</v>
      </c>
      <c r="AC28" s="261">
        <f t="shared" si="72"/>
        <v>1.0059118465765104</v>
      </c>
      <c r="AD28" s="273">
        <f>'A5'!D27</f>
        <v>119.97518143800016</v>
      </c>
      <c r="AE28" s="271">
        <f>'A4'!D27/'A1'!D27*1000</f>
        <v>4886.9627958466144</v>
      </c>
      <c r="AF28" s="262">
        <f t="shared" si="73"/>
        <v>1.0379918588873813</v>
      </c>
      <c r="AG28" s="263">
        <f>'A3'!D27</f>
        <v>76.5</v>
      </c>
      <c r="AH28" s="271">
        <f t="shared" si="38"/>
        <v>17693.476787399304</v>
      </c>
      <c r="AI28" s="261">
        <f t="shared" si="39"/>
        <v>0.32664940538101067</v>
      </c>
      <c r="AJ28" s="262">
        <f t="shared" si="74"/>
        <v>9.7809513075484418</v>
      </c>
      <c r="AK28" s="214">
        <f t="shared" si="40"/>
        <v>0.43133607460122475</v>
      </c>
      <c r="AL28" s="307">
        <f>'A2'!E27/'A1'!E27*1000</f>
        <v>10932.333017982479</v>
      </c>
      <c r="AM28" s="305">
        <v>2.0559300000000005</v>
      </c>
      <c r="AN28" s="276">
        <f t="shared" si="41"/>
        <v>1.4338514567415972</v>
      </c>
      <c r="AO28" s="261">
        <f t="shared" si="75"/>
        <v>0.89114698436610351</v>
      </c>
      <c r="AP28" s="307">
        <f>'A5'!E27</f>
        <v>71.127208737078433</v>
      </c>
      <c r="AQ28" s="307">
        <f>'A4'!E27/'A1'!E27*1000</f>
        <v>5766.6638718976237</v>
      </c>
      <c r="AR28" s="262">
        <f t="shared" si="76"/>
        <v>1.010854816824966</v>
      </c>
      <c r="AS28" s="306">
        <f>'A3'!E27</f>
        <v>74.5</v>
      </c>
      <c r="AT28" s="307">
        <f t="shared" si="77"/>
        <v>15749.225885839009</v>
      </c>
      <c r="AU28" s="276">
        <f t="shared" si="78"/>
        <v>0.25353776775931586</v>
      </c>
      <c r="AV28" s="276">
        <f t="shared" si="79"/>
        <v>9.6645464929404135</v>
      </c>
      <c r="AW28" s="276">
        <f t="shared" si="80"/>
        <v>0.34235009371864911</v>
      </c>
      <c r="AX28" s="307">
        <f>'A2'!F27/'A1'!F27*1000</f>
        <v>9133.9969172206893</v>
      </c>
      <c r="AY28" s="343">
        <f t="shared" si="42"/>
        <v>2.315474</v>
      </c>
      <c r="AZ28" s="276">
        <f t="shared" si="43"/>
        <v>1.5216681635626079</v>
      </c>
      <c r="BA28" s="261">
        <f t="shared" si="81"/>
        <v>0.94572557623666242</v>
      </c>
      <c r="BB28" s="307">
        <f>'A5'!F27</f>
        <v>-231.26167594821578</v>
      </c>
      <c r="BC28" s="307">
        <f>'A4'!F27/'A1'!F27*1000</f>
        <v>4141.4260767608012</v>
      </c>
      <c r="BD28" s="262">
        <f t="shared" si="82"/>
        <v>1.0135685210312075</v>
      </c>
      <c r="BE28" s="306">
        <f>'A3'!F27</f>
        <v>74.7</v>
      </c>
      <c r="BF28" s="307">
        <f t="shared" si="83"/>
        <v>12718.682384430367</v>
      </c>
      <c r="BG28" s="276">
        <f t="shared" si="125"/>
        <v>0.13957716828423858</v>
      </c>
      <c r="BH28" s="305">
        <f t="shared" si="84"/>
        <v>9.4508272453990116</v>
      </c>
      <c r="BI28" s="276">
        <f t="shared" si="85"/>
        <v>0.17897182676296269</v>
      </c>
      <c r="BJ28" s="307">
        <f>'A2'!G27/'A1'!G27*1000</f>
        <v>11281.689525710515</v>
      </c>
      <c r="BK28" s="305">
        <f t="shared" si="86"/>
        <v>2.6709931562976537</v>
      </c>
      <c r="BL28" s="276">
        <f t="shared" si="44"/>
        <v>1.6343173364734445</v>
      </c>
      <c r="BM28" s="261">
        <f t="shared" si="87"/>
        <v>1.0157376895966861</v>
      </c>
      <c r="BN28" s="307">
        <f>'A5'!G27</f>
        <v>859.68416920684604</v>
      </c>
      <c r="BO28" s="307">
        <f>'A4'!G27/'A1'!G27*1000</f>
        <v>4522.621775149305</v>
      </c>
      <c r="BP28" s="262">
        <f t="shared" si="88"/>
        <v>1.0217096336499321</v>
      </c>
      <c r="BQ28" s="276">
        <f>'A3'!G27</f>
        <v>75.3</v>
      </c>
      <c r="BR28" s="307">
        <f t="shared" si="89"/>
        <v>17207.16693087545</v>
      </c>
      <c r="BS28" s="276">
        <f t="shared" si="90"/>
        <v>0.30836220285303606</v>
      </c>
      <c r="BT28" s="305">
        <f t="shared" si="91"/>
        <v>9.7530812580413393</v>
      </c>
      <c r="BU28" s="276">
        <f t="shared" si="92"/>
        <v>0.41003073855488897</v>
      </c>
      <c r="BV28" s="269">
        <f>'A2'!H27/'A1'!H27*1000</f>
        <v>11040.076701991398</v>
      </c>
      <c r="BW28" s="317">
        <v>2.2821527000000001</v>
      </c>
      <c r="BX28" s="263">
        <f t="shared" si="9"/>
        <v>1.5106795490771694</v>
      </c>
      <c r="BY28" s="261">
        <f t="shared" si="126"/>
        <v>0.93889608869454733</v>
      </c>
      <c r="BZ28" s="275">
        <f>'A5'!H27</f>
        <v>913.34461169801318</v>
      </c>
      <c r="CA28" s="270">
        <f>'A4'!H27/'A1'!H27*1000</f>
        <v>4091.617111450571</v>
      </c>
      <c r="CB28" s="262">
        <f t="shared" si="93"/>
        <v>1.0067842605156039</v>
      </c>
      <c r="CC28" s="263">
        <f>'A3'!H27</f>
        <v>74.2</v>
      </c>
      <c r="CD28" s="272">
        <f t="shared" si="12"/>
        <v>15474.723671223599</v>
      </c>
      <c r="CE28" s="261">
        <f t="shared" si="45"/>
        <v>0.24321538270849319</v>
      </c>
      <c r="CF28" s="262">
        <f t="shared" si="94"/>
        <v>9.646963240929626</v>
      </c>
      <c r="CG28" s="276">
        <f t="shared" si="46"/>
        <v>0.32890852832847034</v>
      </c>
      <c r="CH28" s="307">
        <f>'A2'!I27/'A1'!I27*1000</f>
        <v>10539.789236689974</v>
      </c>
      <c r="CI28" s="305">
        <f t="shared" si="47"/>
        <v>3.0779633</v>
      </c>
      <c r="CJ28" s="276">
        <f t="shared" si="48"/>
        <v>1.7544125227551244</v>
      </c>
      <c r="CK28" s="261">
        <f t="shared" si="95"/>
        <v>1.0903775433894989</v>
      </c>
      <c r="CL28" s="307">
        <f>'A5'!I27</f>
        <v>1482.4963067075018</v>
      </c>
      <c r="CM28" s="307">
        <f>'A4'!I27/'A1'!I27*1000</f>
        <v>3966.2685206415331</v>
      </c>
      <c r="CN28" s="262">
        <f t="shared" si="96"/>
        <v>1.0176390773405699</v>
      </c>
      <c r="CO28" s="306">
        <f>'A3'!I27</f>
        <v>75</v>
      </c>
      <c r="CP28" s="307">
        <f t="shared" si="97"/>
        <v>17239.939948874624</v>
      </c>
      <c r="CQ28" s="276">
        <f t="shared" si="98"/>
        <v>0.3095945998722695</v>
      </c>
      <c r="CR28" s="276">
        <f t="shared" si="99"/>
        <v>9.7549840609676863</v>
      </c>
      <c r="CS28" s="276">
        <f t="shared" si="100"/>
        <v>0.41148534148860255</v>
      </c>
      <c r="CT28" s="307">
        <f>'A2'!J27/'A1'!J27*1000</f>
        <v>11230.06764124765</v>
      </c>
      <c r="CU28" s="305">
        <f>CU27*POWER(CU$31/CU$27,1/4)</f>
        <v>2.634204053067851</v>
      </c>
      <c r="CV28" s="276">
        <f t="shared" si="49"/>
        <v>1.6230231215444377</v>
      </c>
      <c r="CW28" s="261">
        <f t="shared" si="101"/>
        <v>1.0087182696090402</v>
      </c>
      <c r="CX28" s="307">
        <f>'A5'!J27</f>
        <v>2750.5792200893361</v>
      </c>
      <c r="CY28" s="307">
        <f>'A4'!J27/'A1'!J27*1000</f>
        <v>5052.787644592062</v>
      </c>
      <c r="CZ28" s="262">
        <f t="shared" si="102"/>
        <v>1.0366350067842605</v>
      </c>
      <c r="DA28" s="306">
        <f>'A3'!J27</f>
        <v>76.400000000000006</v>
      </c>
      <c r="DB28" s="307">
        <f t="shared" si="103"/>
        <v>19832.218080328148</v>
      </c>
      <c r="DC28" s="276">
        <f t="shared" si="104"/>
        <v>0.40707466235256795</v>
      </c>
      <c r="DD28" s="276">
        <f t="shared" si="105"/>
        <v>9.8950630700406172</v>
      </c>
      <c r="DE28" s="276">
        <f t="shared" si="106"/>
        <v>0.51856912548317169</v>
      </c>
      <c r="DF28" s="269">
        <f>'A2'!K27/'A1'!K27*1000</f>
        <v>10078.363519092571</v>
      </c>
      <c r="DG28" s="262">
        <f t="shared" si="50"/>
        <v>2.4336411383601346</v>
      </c>
      <c r="DH28" s="266">
        <f t="shared" si="14"/>
        <v>1.5600131853161161</v>
      </c>
      <c r="DI28" s="261">
        <f t="shared" si="107"/>
        <v>0.96955722932766286</v>
      </c>
      <c r="DJ28" s="273">
        <f>'A5'!K27</f>
        <v>562.28604353994228</v>
      </c>
      <c r="DK28" s="270">
        <f>'A4'!K27/'A1'!K27*1000</f>
        <v>4794.4003578250431</v>
      </c>
      <c r="DL28" s="262">
        <f t="shared" si="108"/>
        <v>1.0366350067842605</v>
      </c>
      <c r="DM28" s="263">
        <f>'A3'!K27</f>
        <v>76.400000000000006</v>
      </c>
      <c r="DN28" s="272">
        <f t="shared" si="17"/>
        <v>15682.459661974674</v>
      </c>
      <c r="DO28" s="261">
        <f t="shared" si="51"/>
        <v>0.25102708975956756</v>
      </c>
      <c r="DP28" s="262">
        <f t="shared" si="109"/>
        <v>9.6602981477995478</v>
      </c>
      <c r="DQ28" s="214">
        <f t="shared" si="52"/>
        <v>0.33910243458392475</v>
      </c>
      <c r="DR28" s="307">
        <f>'A2'!L27/'A1'!L27*1000</f>
        <v>8278.9501170661642</v>
      </c>
      <c r="DS28" s="305">
        <f t="shared" si="127"/>
        <v>3.5809272124434925</v>
      </c>
      <c r="DT28" s="276">
        <f t="shared" si="110"/>
        <v>1.8923338004811658</v>
      </c>
      <c r="DU28" s="261">
        <f t="shared" si="111"/>
        <v>1.1760964162529322</v>
      </c>
      <c r="DV28" s="307">
        <f>'A5'!L27</f>
        <v>1314.0893495645123</v>
      </c>
      <c r="DW28" s="307">
        <f>'A4'!L27/'A1'!L27*1000</f>
        <v>1977.657048336285</v>
      </c>
      <c r="DX28" s="262">
        <f t="shared" si="112"/>
        <v>1.0379918588873813</v>
      </c>
      <c r="DY28" s="276">
        <f>'A3'!L27</f>
        <v>76.5</v>
      </c>
      <c r="DZ28" s="307">
        <f t="shared" si="113"/>
        <v>13523.570312215898</v>
      </c>
      <c r="EA28" s="276">
        <f t="shared" si="114"/>
        <v>0.16984418498208714</v>
      </c>
      <c r="EB28" s="305">
        <f t="shared" si="115"/>
        <v>9.5121893910822628</v>
      </c>
      <c r="EC28" s="276">
        <f t="shared" si="116"/>
        <v>0.22588028790411391</v>
      </c>
      <c r="ED28" s="269">
        <f>'A2'!M27/'A1'!M27*1000</f>
        <v>10351.453259340724</v>
      </c>
      <c r="EE28" s="262">
        <f>EE27*POWER(EE$31/EE$25,1/6)</f>
        <v>1.8537437323937873</v>
      </c>
      <c r="EF28" s="263">
        <f t="shared" si="19"/>
        <v>1.3615225787308072</v>
      </c>
      <c r="EG28" s="261">
        <f t="shared" si="117"/>
        <v>0.84619416779724244</v>
      </c>
      <c r="EH28" s="275">
        <f>'A5'!M27</f>
        <v>190.2048607928765</v>
      </c>
      <c r="EI28" s="271">
        <f>'A4'!M27/'A1'!M27*1000</f>
        <v>6325.0692348901748</v>
      </c>
      <c r="EJ28" s="262">
        <f t="shared" si="118"/>
        <v>1.0434192672998643</v>
      </c>
      <c r="EK28" s="263">
        <f>'A3'!M27</f>
        <v>76.900000000000006</v>
      </c>
      <c r="EL28" s="272">
        <f t="shared" si="22"/>
        <v>15937.825997204198</v>
      </c>
      <c r="EM28" s="261">
        <f t="shared" si="53"/>
        <v>0.26062988893898315</v>
      </c>
      <c r="EN28" s="262">
        <f t="shared" si="119"/>
        <v>9.6764505564181249</v>
      </c>
      <c r="EO28" s="276">
        <f t="shared" si="54"/>
        <v>0.35145018780513149</v>
      </c>
      <c r="EP28" s="269">
        <f>'A2'!N27/'A1'!N27*1000</f>
        <v>10242.799739865464</v>
      </c>
      <c r="EQ28" s="262">
        <f t="shared" si="55"/>
        <v>2.5952774051691017</v>
      </c>
      <c r="ER28" s="266">
        <f t="shared" si="24"/>
        <v>1.6109864695797733</v>
      </c>
      <c r="ES28" s="261">
        <f t="shared" si="120"/>
        <v>1.0012374207039865</v>
      </c>
      <c r="ET28" s="273">
        <f>'A5'!N27</f>
        <v>75.16048255958971</v>
      </c>
      <c r="EU28" s="270">
        <f>'A4'!N27/'A1'!N27*1000</f>
        <v>4251.301913593531</v>
      </c>
      <c r="EV28" s="262">
        <f t="shared" si="121"/>
        <v>1.010854816824966</v>
      </c>
      <c r="EW28" s="263">
        <f>'A3'!N27</f>
        <v>74.5</v>
      </c>
      <c r="EX28" s="272">
        <f t="shared" si="27"/>
        <v>14740.221041275705</v>
      </c>
      <c r="EY28" s="261">
        <f t="shared" si="56"/>
        <v>0.2155951357178211</v>
      </c>
      <c r="EZ28" s="262">
        <f t="shared" si="57"/>
        <v>9.5983351616468795</v>
      </c>
      <c r="FA28" s="276">
        <f t="shared" si="58"/>
        <v>0.29173465929236603</v>
      </c>
      <c r="FB28" s="269">
        <f>'A2'!O27/'A1'!O27*1000</f>
        <v>16294.25222905384</v>
      </c>
      <c r="FC28" s="262">
        <f t="shared" si="59"/>
        <v>2.5605835483579966</v>
      </c>
      <c r="FD28" s="266">
        <f t="shared" si="29"/>
        <v>1.6001823484709474</v>
      </c>
      <c r="FE28" s="261">
        <f t="shared" si="122"/>
        <v>0.99452259686391042</v>
      </c>
      <c r="FF28" s="273">
        <f>'A5'!O27</f>
        <v>-337.66644856484339</v>
      </c>
      <c r="FG28" s="270">
        <f>'A4'!O27/'A1'!O27*1000</f>
        <v>4534.1491049388096</v>
      </c>
      <c r="FH28" s="262">
        <f t="shared" si="123"/>
        <v>1.0135685210312075</v>
      </c>
      <c r="FI28" s="263">
        <f>'A3'!O27</f>
        <v>74.7</v>
      </c>
      <c r="FJ28" s="272">
        <f t="shared" si="32"/>
        <v>20678.302671349538</v>
      </c>
      <c r="FK28" s="261">
        <f t="shared" si="60"/>
        <v>0.43889083894089465</v>
      </c>
      <c r="FL28" s="262">
        <f t="shared" si="124"/>
        <v>9.9368402494004542</v>
      </c>
      <c r="FM28" s="276">
        <f t="shared" si="61"/>
        <v>0.55050580521897696</v>
      </c>
    </row>
    <row r="29" spans="1:169">
      <c r="A29" s="201">
        <v>1985</v>
      </c>
      <c r="B29" s="269">
        <f>'A2'!B28/'A1'!B28*1000</f>
        <v>12615.564230935384</v>
      </c>
      <c r="C29" s="264">
        <v>2.5532217000000004</v>
      </c>
      <c r="D29" s="265">
        <f t="shared" si="0"/>
        <v>1.5978803772498116</v>
      </c>
      <c r="E29" s="261">
        <f t="shared" si="62"/>
        <v>0.99309190841834827</v>
      </c>
      <c r="F29" s="273">
        <f>'A5'!B28</f>
        <v>467.22356288274909</v>
      </c>
      <c r="G29" s="270">
        <f>'A4'!B28/'A1'!B28*1000</f>
        <v>3844.0085058631789</v>
      </c>
      <c r="H29" s="262">
        <f t="shared" si="63"/>
        <v>1.0257801899592944</v>
      </c>
      <c r="I29" s="262">
        <f>'A3'!B28</f>
        <v>75.599999999999994</v>
      </c>
      <c r="J29" s="272">
        <f t="shared" si="2"/>
        <v>17273.776120657487</v>
      </c>
      <c r="K29" s="261">
        <f t="shared" si="64"/>
        <v>0.31086697574099548</v>
      </c>
      <c r="L29" s="262">
        <f t="shared" si="65"/>
        <v>9.7569447992756064</v>
      </c>
      <c r="M29" s="214">
        <f t="shared" si="66"/>
        <v>0.41298423328420253</v>
      </c>
      <c r="N29" s="307">
        <f>'A2'!C28/'A1'!C28*1000</f>
        <v>11159.920681733483</v>
      </c>
      <c r="O29" s="344">
        <v>2.8315562000000001</v>
      </c>
      <c r="P29" s="276">
        <f t="shared" si="36"/>
        <v>1.6827228529974863</v>
      </c>
      <c r="Q29" s="261">
        <f t="shared" si="67"/>
        <v>1.0458219984518795</v>
      </c>
      <c r="R29" s="307">
        <f>'A5'!C28</f>
        <v>1850.0137432469603</v>
      </c>
      <c r="S29" s="307">
        <f>'A4'!C28/'A1'!C28*1000</f>
        <v>4905.7392819275801</v>
      </c>
      <c r="T29" s="262">
        <f t="shared" si="68"/>
        <v>1.0122116689280867</v>
      </c>
      <c r="U29" s="306">
        <f>'A3'!C28</f>
        <v>74.599999999999994</v>
      </c>
      <c r="V29" s="307">
        <f t="shared" si="37"/>
        <v>18652.068530572178</v>
      </c>
      <c r="W29" s="276">
        <f t="shared" si="69"/>
        <v>0.36269630246500334</v>
      </c>
      <c r="X29" s="305">
        <f t="shared" si="70"/>
        <v>9.8337123320889592</v>
      </c>
      <c r="Y29" s="276">
        <f t="shared" si="71"/>
        <v>0.47166938501383182</v>
      </c>
      <c r="Z29" s="269">
        <f>'A2'!D28/'A1'!D28*1000</f>
        <v>12446.640643107712</v>
      </c>
      <c r="AA29" s="262">
        <f>AA28+(AA$31-AA$25)/6</f>
        <v>2.6078012333333334</v>
      </c>
      <c r="AB29" s="263">
        <f t="shared" si="4"/>
        <v>1.6148687975601403</v>
      </c>
      <c r="AC29" s="261">
        <f t="shared" si="72"/>
        <v>1.0036503100278824</v>
      </c>
      <c r="AD29" s="273">
        <f>'A5'!D28</f>
        <v>-3.0566801407418804</v>
      </c>
      <c r="AE29" s="271">
        <f>'A4'!D28/'A1'!D28*1000</f>
        <v>5049.8620835418296</v>
      </c>
      <c r="AF29" s="262">
        <f t="shared" si="73"/>
        <v>1.0379918588873813</v>
      </c>
      <c r="AG29" s="263">
        <f>'A3'!D28</f>
        <v>76.5</v>
      </c>
      <c r="AH29" s="271">
        <f t="shared" si="38"/>
        <v>18205.214803122479</v>
      </c>
      <c r="AI29" s="261">
        <f t="shared" si="39"/>
        <v>0.34589280875697032</v>
      </c>
      <c r="AJ29" s="262">
        <f t="shared" si="74"/>
        <v>9.8094633596677738</v>
      </c>
      <c r="AK29" s="214">
        <f t="shared" si="40"/>
        <v>0.45313219131132254</v>
      </c>
      <c r="AL29" s="307">
        <f>'A2'!E28/'A1'!E28*1000</f>
        <v>11394.123287931638</v>
      </c>
      <c r="AM29" s="305">
        <v>2.0559300000000005</v>
      </c>
      <c r="AN29" s="276">
        <f t="shared" si="41"/>
        <v>1.4338514567415972</v>
      </c>
      <c r="AO29" s="261">
        <f t="shared" si="75"/>
        <v>0.89114698436610351</v>
      </c>
      <c r="AP29" s="307">
        <f>'A5'!E28</f>
        <v>52.582427936698089</v>
      </c>
      <c r="AQ29" s="307">
        <f>'A4'!E28/'A1'!E28*1000</f>
        <v>5931.3067799443943</v>
      </c>
      <c r="AR29" s="262">
        <f t="shared" si="76"/>
        <v>1.0122116689280867</v>
      </c>
      <c r="AS29" s="306">
        <f>'A3'!E28</f>
        <v>74.599999999999994</v>
      </c>
      <c r="AT29" s="307">
        <f t="shared" si="77"/>
        <v>16334.79640475041</v>
      </c>
      <c r="AU29" s="276">
        <f t="shared" si="78"/>
        <v>0.27555756959982974</v>
      </c>
      <c r="AV29" s="276">
        <f t="shared" si="79"/>
        <v>9.7010528602140269</v>
      </c>
      <c r="AW29" s="276">
        <f t="shared" si="80"/>
        <v>0.37025748664943942</v>
      </c>
      <c r="AX29" s="307">
        <f>'A2'!F28/'A1'!F28*1000</f>
        <v>9434.8598354219994</v>
      </c>
      <c r="AY29" s="343">
        <f t="shared" si="42"/>
        <v>2.315474</v>
      </c>
      <c r="AZ29" s="276">
        <f t="shared" si="43"/>
        <v>1.5216681635626079</v>
      </c>
      <c r="BA29" s="261">
        <f t="shared" si="81"/>
        <v>0.94572557623666242</v>
      </c>
      <c r="BB29" s="307">
        <f>'A5'!F28</f>
        <v>-266.10934109703425</v>
      </c>
      <c r="BC29" s="307">
        <f>'A4'!F28/'A1'!F28*1000</f>
        <v>4323.8055816589713</v>
      </c>
      <c r="BD29" s="262">
        <f t="shared" si="82"/>
        <v>1.010854816824966</v>
      </c>
      <c r="BE29" s="306">
        <f>'A3'!F28</f>
        <v>74.5</v>
      </c>
      <c r="BF29" s="307">
        <f t="shared" si="83"/>
        <v>13121.385276622483</v>
      </c>
      <c r="BG29" s="276">
        <f t="shared" si="125"/>
        <v>0.15472041337649003</v>
      </c>
      <c r="BH29" s="305">
        <f t="shared" si="84"/>
        <v>9.4819986420327851</v>
      </c>
      <c r="BI29" s="276">
        <f t="shared" si="85"/>
        <v>0.2028008867058565</v>
      </c>
      <c r="BJ29" s="307">
        <f>'A2'!G28/'A1'!G28*1000</f>
        <v>11443.52549893942</v>
      </c>
      <c r="BK29" s="305">
        <f t="shared" si="86"/>
        <v>2.6521272925927528</v>
      </c>
      <c r="BL29" s="276">
        <f t="shared" si="44"/>
        <v>1.6285353212604119</v>
      </c>
      <c r="BM29" s="261">
        <f t="shared" si="87"/>
        <v>1.0121441336558481</v>
      </c>
      <c r="BN29" s="307">
        <f>'A5'!G28</f>
        <v>986.89515925026888</v>
      </c>
      <c r="BO29" s="307">
        <f>'A4'!G28/'A1'!G28*1000</f>
        <v>4633.6665109868327</v>
      </c>
      <c r="BP29" s="262">
        <f t="shared" si="88"/>
        <v>1.0230664857530529</v>
      </c>
      <c r="BQ29" s="276">
        <f>'A3'!G28</f>
        <v>75.400000000000006</v>
      </c>
      <c r="BR29" s="307">
        <f t="shared" si="89"/>
        <v>17599.872984717269</v>
      </c>
      <c r="BS29" s="276">
        <f t="shared" si="90"/>
        <v>0.32312952669857853</v>
      </c>
      <c r="BT29" s="305">
        <f t="shared" si="91"/>
        <v>9.7756469642227746</v>
      </c>
      <c r="BU29" s="276">
        <f t="shared" si="92"/>
        <v>0.42728115474793643</v>
      </c>
      <c r="BV29" s="269">
        <f>'A2'!H28/'A1'!H28*1000</f>
        <v>11259.043477443896</v>
      </c>
      <c r="BW29" s="262">
        <f>BW28*POWER(BW$33/BW$28,1/5)</f>
        <v>2.263341597009711</v>
      </c>
      <c r="BX29" s="263">
        <f t="shared" si="9"/>
        <v>1.5044406259502936</v>
      </c>
      <c r="BY29" s="261">
        <f t="shared" si="126"/>
        <v>0.93501856183912135</v>
      </c>
      <c r="BZ29" s="275">
        <f>'A5'!H28</f>
        <v>962.56146915177862</v>
      </c>
      <c r="CA29" s="270">
        <f>'A4'!H28/'A1'!H28*1000</f>
        <v>4134.5619128468379</v>
      </c>
      <c r="CB29" s="262">
        <f t="shared" si="93"/>
        <v>1.0081411126187245</v>
      </c>
      <c r="CC29" s="263">
        <f>'A3'!H28</f>
        <v>74.3</v>
      </c>
      <c r="CD29" s="272">
        <f t="shared" si="12"/>
        <v>15751.739145614689</v>
      </c>
      <c r="CE29" s="261">
        <f t="shared" si="45"/>
        <v>0.25363227641445973</v>
      </c>
      <c r="CF29" s="262">
        <f t="shared" si="94"/>
        <v>9.6647060601015156</v>
      </c>
      <c r="CG29" s="276">
        <f t="shared" si="46"/>
        <v>0.34247207527409534</v>
      </c>
      <c r="CH29" s="307">
        <f>'A2'!I28/'A1'!I28*1000</f>
        <v>10840.183185754902</v>
      </c>
      <c r="CI29" s="305">
        <f t="shared" si="47"/>
        <v>3.0779633</v>
      </c>
      <c r="CJ29" s="276">
        <f t="shared" si="48"/>
        <v>1.7544125227551244</v>
      </c>
      <c r="CK29" s="261">
        <f t="shared" si="95"/>
        <v>1.0903775433894989</v>
      </c>
      <c r="CL29" s="307">
        <f>'A5'!I28</f>
        <v>1514.6849998231432</v>
      </c>
      <c r="CM29" s="307">
        <f>'A4'!I28/'A1'!I28*1000</f>
        <v>4077.9039108093889</v>
      </c>
      <c r="CN29" s="262">
        <f t="shared" si="96"/>
        <v>1.0244233378561736</v>
      </c>
      <c r="CO29" s="306">
        <f>'A3'!I28</f>
        <v>75.5</v>
      </c>
      <c r="CP29" s="307">
        <f t="shared" si="97"/>
        <v>17837.752134422153</v>
      </c>
      <c r="CQ29" s="276">
        <f t="shared" si="98"/>
        <v>0.33207473751320293</v>
      </c>
      <c r="CR29" s="276">
        <f t="shared" si="99"/>
        <v>9.7890723967614175</v>
      </c>
      <c r="CS29" s="276">
        <f t="shared" si="100"/>
        <v>0.43754426359997861</v>
      </c>
      <c r="CT29" s="307">
        <f>'A2'!J28/'A1'!J28*1000</f>
        <v>11373.767952769902</v>
      </c>
      <c r="CU29" s="305">
        <f>CU28*POWER(CU$31/CU$27,1/4)</f>
        <v>2.5642683725642077</v>
      </c>
      <c r="CV29" s="276">
        <f t="shared" si="49"/>
        <v>1.6013333108894625</v>
      </c>
      <c r="CW29" s="261">
        <f t="shared" si="101"/>
        <v>0.99523792667269639</v>
      </c>
      <c r="CX29" s="307">
        <f>'A5'!J28</f>
        <v>2837.3520846733318</v>
      </c>
      <c r="CY29" s="307">
        <f>'A4'!J28/'A1'!J28*1000</f>
        <v>5226.865945661556</v>
      </c>
      <c r="CZ29" s="262">
        <f t="shared" si="102"/>
        <v>1.0366350067842605</v>
      </c>
      <c r="DA29" s="306">
        <f>'A3'!J28</f>
        <v>76.400000000000006</v>
      </c>
      <c r="DB29" s="307">
        <f t="shared" si="103"/>
        <v>20093.949762964665</v>
      </c>
      <c r="DC29" s="276">
        <f t="shared" si="104"/>
        <v>0.41691682414335368</v>
      </c>
      <c r="DD29" s="276">
        <f t="shared" si="105"/>
        <v>9.9081740419178441</v>
      </c>
      <c r="DE29" s="276">
        <f t="shared" si="106"/>
        <v>0.52859184401717318</v>
      </c>
      <c r="DF29" s="269">
        <f>'A2'!K28/'A1'!K28*1000</f>
        <v>11021.694897329255</v>
      </c>
      <c r="DG29" s="262">
        <f t="shared" si="50"/>
        <v>2.4233266613072701</v>
      </c>
      <c r="DH29" s="266">
        <f t="shared" si="14"/>
        <v>1.5567037808482609</v>
      </c>
      <c r="DI29" s="261">
        <f t="shared" si="107"/>
        <v>0.96750041528482</v>
      </c>
      <c r="DJ29" s="273">
        <f>'A5'!K28</f>
        <v>524.09341540768378</v>
      </c>
      <c r="DK29" s="270">
        <f>'A4'!K28/'A1'!K28*1000</f>
        <v>4888.9705374689856</v>
      </c>
      <c r="DL29" s="262">
        <f t="shared" si="108"/>
        <v>1.0325644504748981</v>
      </c>
      <c r="DM29" s="263">
        <f>'A3'!K28</f>
        <v>76.099999999999994</v>
      </c>
      <c r="DN29" s="272">
        <f t="shared" si="17"/>
        <v>16600.082631158773</v>
      </c>
      <c r="DO29" s="261">
        <f t="shared" si="51"/>
        <v>0.28553339650346132</v>
      </c>
      <c r="DP29" s="262">
        <f t="shared" si="109"/>
        <v>9.7171629521128953</v>
      </c>
      <c r="DQ29" s="214">
        <f t="shared" si="52"/>
        <v>0.38257289073780576</v>
      </c>
      <c r="DR29" s="307">
        <f>'A2'!L28/'A1'!L28*1000</f>
        <v>8436.9513440020437</v>
      </c>
      <c r="DS29" s="305">
        <f t="shared" si="127"/>
        <v>3.5513645070032029</v>
      </c>
      <c r="DT29" s="276">
        <f t="shared" si="110"/>
        <v>1.8845064359145083</v>
      </c>
      <c r="DU29" s="261">
        <f t="shared" si="111"/>
        <v>1.1712316638433888</v>
      </c>
      <c r="DV29" s="307">
        <f>'A5'!L28</f>
        <v>1402.7816079813172</v>
      </c>
      <c r="DW29" s="307">
        <f>'A4'!L28/'A1'!L28*1000</f>
        <v>2055.8255611229738</v>
      </c>
      <c r="DX29" s="262">
        <f t="shared" si="112"/>
        <v>1.0366350067842605</v>
      </c>
      <c r="DY29" s="276">
        <f>'A3'!L28</f>
        <v>76.400000000000006</v>
      </c>
      <c r="DZ29" s="307">
        <f t="shared" si="113"/>
        <v>13828.951209419562</v>
      </c>
      <c r="EA29" s="276">
        <f t="shared" si="114"/>
        <v>0.18132773243731762</v>
      </c>
      <c r="EB29" s="305">
        <f t="shared" si="115"/>
        <v>9.5345195873233237</v>
      </c>
      <c r="EC29" s="276">
        <f t="shared" si="116"/>
        <v>0.24295066787509978</v>
      </c>
      <c r="ED29" s="269">
        <f>'A2'!M28/'A1'!M28*1000</f>
        <v>10675.799946070789</v>
      </c>
      <c r="EE29" s="262">
        <f>EE28*POWER(EE$31/EE$25,1/6)</f>
        <v>1.8464187487148689</v>
      </c>
      <c r="EF29" s="263">
        <f t="shared" si="19"/>
        <v>1.3588299189798807</v>
      </c>
      <c r="EG29" s="261">
        <f t="shared" si="117"/>
        <v>0.84452066416778337</v>
      </c>
      <c r="EH29" s="275">
        <f>'A5'!M28</f>
        <v>144.38512587010024</v>
      </c>
      <c r="EI29" s="271">
        <f>'A4'!M28/'A1'!M28*1000</f>
        <v>6422.5851662326222</v>
      </c>
      <c r="EJ29" s="262">
        <f t="shared" si="118"/>
        <v>1.0420624151967435</v>
      </c>
      <c r="EK29" s="263">
        <f>'A3'!M28</f>
        <v>76.8</v>
      </c>
      <c r="EL29" s="272">
        <f t="shared" si="22"/>
        <v>16238.358529126272</v>
      </c>
      <c r="EM29" s="261">
        <f t="shared" si="53"/>
        <v>0.27193111839953471</v>
      </c>
      <c r="EN29" s="262">
        <f t="shared" si="119"/>
        <v>9.6951315328144503</v>
      </c>
      <c r="EO29" s="276">
        <f t="shared" si="54"/>
        <v>0.36573091162286098</v>
      </c>
      <c r="EP29" s="269">
        <f>'A2'!N28/'A1'!N28*1000</f>
        <v>10602.820916428647</v>
      </c>
      <c r="EQ29" s="262">
        <f t="shared" si="55"/>
        <v>2.5743725587711941</v>
      </c>
      <c r="ER29" s="266">
        <f t="shared" si="24"/>
        <v>1.6044851382207297</v>
      </c>
      <c r="ES29" s="261">
        <f t="shared" si="120"/>
        <v>0.9971968056125583</v>
      </c>
      <c r="ET29" s="273">
        <f>'A5'!N28</f>
        <v>-64.51428144693449</v>
      </c>
      <c r="EU29" s="270">
        <f>'A4'!N28/'A1'!N28*1000</f>
        <v>4226.4929815445903</v>
      </c>
      <c r="EV29" s="262">
        <f t="shared" si="121"/>
        <v>1.0135685210312075</v>
      </c>
      <c r="EW29" s="263">
        <f>'A3'!N28</f>
        <v>74.7</v>
      </c>
      <c r="EX29" s="272">
        <f t="shared" si="27"/>
        <v>14935.011062125392</v>
      </c>
      <c r="EY29" s="261">
        <f t="shared" si="56"/>
        <v>0.22292002233881003</v>
      </c>
      <c r="EZ29" s="262">
        <f t="shared" si="57"/>
        <v>9.611463471334595</v>
      </c>
      <c r="FA29" s="276">
        <f t="shared" si="58"/>
        <v>0.30177063176331065</v>
      </c>
      <c r="FB29" s="269">
        <f>'A2'!O28/'A1'!O28*1000</f>
        <v>16983.239470537512</v>
      </c>
      <c r="FC29" s="262">
        <f t="shared" si="59"/>
        <v>2.5535612449785017</v>
      </c>
      <c r="FD29" s="266">
        <f t="shared" si="29"/>
        <v>1.5979866222777028</v>
      </c>
      <c r="FE29" s="261">
        <f t="shared" si="122"/>
        <v>0.99315794031848958</v>
      </c>
      <c r="FF29" s="273">
        <f>'A5'!O28</f>
        <v>-425.76205102184144</v>
      </c>
      <c r="FG29" s="270">
        <f>'A4'!O28/'A1'!O28*1000</f>
        <v>4758.5528380787027</v>
      </c>
      <c r="FH29" s="262">
        <f t="shared" si="123"/>
        <v>1.0135685210312075</v>
      </c>
      <c r="FI29" s="263">
        <f>'A3'!O28</f>
        <v>74.7</v>
      </c>
      <c r="FJ29" s="272">
        <f t="shared" si="32"/>
        <v>21487.480257673033</v>
      </c>
      <c r="FK29" s="261">
        <f t="shared" si="60"/>
        <v>0.46931916401735663</v>
      </c>
      <c r="FL29" s="262">
        <f t="shared" si="124"/>
        <v>9.9752257309087415</v>
      </c>
      <c r="FM29" s="276">
        <f t="shared" si="61"/>
        <v>0.57984969219793814</v>
      </c>
    </row>
    <row r="30" spans="1:169">
      <c r="A30" s="201">
        <v>1986</v>
      </c>
      <c r="B30" s="269">
        <f>'A2'!B29/'A1'!B29*1000</f>
        <v>12667.307228635511</v>
      </c>
      <c r="C30" s="265">
        <f>C29*POWER(C$33/C$29,1/4)</f>
        <v>2.5555161802075186</v>
      </c>
      <c r="D30" s="265">
        <f t="shared" si="0"/>
        <v>1.5985981922320314</v>
      </c>
      <c r="E30" s="261">
        <f t="shared" si="62"/>
        <v>0.99353803458694845</v>
      </c>
      <c r="F30" s="273">
        <f>'A5'!B29</f>
        <v>279.81392337241306</v>
      </c>
      <c r="G30" s="270">
        <f>'A4'!B29/'A1'!B29*1000</f>
        <v>3914.9706754484296</v>
      </c>
      <c r="H30" s="262">
        <f t="shared" si="63"/>
        <v>1.0325644504748981</v>
      </c>
      <c r="I30" s="262">
        <f>'A3'!B29</f>
        <v>76.099999999999994</v>
      </c>
      <c r="J30" s="272">
        <f t="shared" si="2"/>
        <v>17326.675294559376</v>
      </c>
      <c r="K30" s="261">
        <f t="shared" si="64"/>
        <v>0.31285619700338413</v>
      </c>
      <c r="L30" s="262">
        <f t="shared" si="65"/>
        <v>9.7600025174818104</v>
      </c>
      <c r="M30" s="214">
        <f t="shared" si="66"/>
        <v>0.41532171438202303</v>
      </c>
      <c r="N30" s="307">
        <f>'A2'!C29/'A1'!C29*1000</f>
        <v>11457.27084748101</v>
      </c>
      <c r="O30" s="343">
        <f>O29*POWER(O$32/O$29,1/3)</f>
        <v>2.8230412867146546</v>
      </c>
      <c r="P30" s="276">
        <f t="shared" si="36"/>
        <v>1.6801908483010657</v>
      </c>
      <c r="Q30" s="261">
        <f t="shared" si="67"/>
        <v>1.0442483428692131</v>
      </c>
      <c r="R30" s="307">
        <f>'A5'!C29</f>
        <v>2029.2323478605022</v>
      </c>
      <c r="S30" s="307">
        <f>'A4'!C29/'A1'!C29*1000</f>
        <v>4968.5068187510669</v>
      </c>
      <c r="T30" s="262">
        <f t="shared" si="68"/>
        <v>1.0149253731343282</v>
      </c>
      <c r="U30" s="306">
        <f>'A3'!C29</f>
        <v>74.8</v>
      </c>
      <c r="V30" s="307">
        <f t="shared" si="37"/>
        <v>19244.989819060003</v>
      </c>
      <c r="W30" s="276">
        <f t="shared" si="69"/>
        <v>0.38499252274568913</v>
      </c>
      <c r="X30" s="305">
        <f t="shared" si="70"/>
        <v>9.865006036700299</v>
      </c>
      <c r="Y30" s="276">
        <f t="shared" si="71"/>
        <v>0.49559194362677766</v>
      </c>
      <c r="Z30" s="269">
        <f>'A2'!D29/'A1'!D29*1000</f>
        <v>12786.687564597238</v>
      </c>
      <c r="AA30" s="262">
        <f>AA29+(AA$31-AA$25)/6</f>
        <v>2.5960356166666667</v>
      </c>
      <c r="AB30" s="263">
        <f>POWER(AA30,1/2)</f>
        <v>1.6112217776168081</v>
      </c>
      <c r="AC30" s="261">
        <f t="shared" si="72"/>
        <v>1.0013836660117656</v>
      </c>
      <c r="AD30" s="273">
        <f>'A5'!D29</f>
        <v>-86.412301361159479</v>
      </c>
      <c r="AE30" s="271">
        <f>'A4'!D29/'A1'!D29*1000</f>
        <v>5090.17691842352</v>
      </c>
      <c r="AF30" s="262">
        <f t="shared" si="73"/>
        <v>1.039348710990502</v>
      </c>
      <c r="AG30" s="263">
        <f>'A3'!D29</f>
        <v>76.599999999999994</v>
      </c>
      <c r="AH30" s="271">
        <f t="shared" si="38"/>
        <v>18508.872225197669</v>
      </c>
      <c r="AI30" s="261">
        <f t="shared" si="39"/>
        <v>0.35731154662978432</v>
      </c>
      <c r="AJ30" s="262">
        <f t="shared" si="74"/>
        <v>9.8260054758452213</v>
      </c>
      <c r="AK30" s="214">
        <f t="shared" si="40"/>
        <v>0.46577785754841444</v>
      </c>
      <c r="AL30" s="307">
        <f>'A2'!E29/'A1'!E29*1000</f>
        <v>12233.100334739613</v>
      </c>
      <c r="AM30" s="305">
        <v>2.0559300000000005</v>
      </c>
      <c r="AN30" s="276">
        <f t="shared" si="41"/>
        <v>1.4338514567415972</v>
      </c>
      <c r="AO30" s="261">
        <f t="shared" si="75"/>
        <v>0.89114698436610351</v>
      </c>
      <c r="AP30" s="307">
        <f>'A5'!E29</f>
        <v>-19.340961718084657</v>
      </c>
      <c r="AQ30" s="307">
        <f>'A4'!E29/'A1'!E29*1000</f>
        <v>5973.382156010809</v>
      </c>
      <c r="AR30" s="262">
        <f t="shared" si="76"/>
        <v>1.0135685210312075</v>
      </c>
      <c r="AS30" s="306">
        <f>'A3'!E29</f>
        <v>74.7</v>
      </c>
      <c r="AT30" s="307">
        <f t="shared" si="77"/>
        <v>17084.236302960373</v>
      </c>
      <c r="AU30" s="276">
        <f t="shared" si="78"/>
        <v>0.30373951783150832</v>
      </c>
      <c r="AV30" s="276">
        <f t="shared" si="79"/>
        <v>9.7459114636943323</v>
      </c>
      <c r="AW30" s="276">
        <f t="shared" si="80"/>
        <v>0.40454976953446525</v>
      </c>
      <c r="AX30" s="307">
        <f>'A2'!F29/'A1'!F29*1000</f>
        <v>9743.4114573846073</v>
      </c>
      <c r="AY30" s="343">
        <f>AY31</f>
        <v>2.315474</v>
      </c>
      <c r="AZ30" s="276">
        <f t="shared" si="43"/>
        <v>1.5216681635626079</v>
      </c>
      <c r="BA30" s="261">
        <f t="shared" si="81"/>
        <v>0.94572557623666242</v>
      </c>
      <c r="BB30" s="307">
        <f>'A5'!F29</f>
        <v>-199.54934789861264</v>
      </c>
      <c r="BC30" s="307">
        <f>'A4'!F29/'A1'!F29*1000</f>
        <v>4496.9231857483865</v>
      </c>
      <c r="BD30" s="262">
        <f t="shared" si="82"/>
        <v>1.0149253731343282</v>
      </c>
      <c r="BE30" s="306">
        <f>'A3'!F29</f>
        <v>74.8</v>
      </c>
      <c r="BF30" s="307">
        <f t="shared" si="83"/>
        <v>13713.638405924023</v>
      </c>
      <c r="BG30" s="276">
        <f t="shared" si="125"/>
        <v>0.17699150818995235</v>
      </c>
      <c r="BH30" s="305">
        <f t="shared" si="84"/>
        <v>9.526146120712685</v>
      </c>
      <c r="BI30" s="276">
        <f t="shared" si="85"/>
        <v>0.23654954828013935</v>
      </c>
      <c r="BJ30" s="307">
        <f>'A2'!G29/'A1'!G29*1000</f>
        <v>11794.137282759</v>
      </c>
      <c r="BK30" s="305">
        <f t="shared" si="86"/>
        <v>2.6333946829969057</v>
      </c>
      <c r="BL30" s="276">
        <f t="shared" si="44"/>
        <v>1.6227737621113134</v>
      </c>
      <c r="BM30" s="261">
        <f t="shared" si="87"/>
        <v>1.0085632912772144</v>
      </c>
      <c r="BN30" s="307">
        <f>'A5'!G29</f>
        <v>1023.6962369479504</v>
      </c>
      <c r="BO30" s="307">
        <f>'A4'!G29/'A1'!G29*1000</f>
        <v>4731.9250058476264</v>
      </c>
      <c r="BP30" s="262">
        <f t="shared" si="88"/>
        <v>1.0257801899592944</v>
      </c>
      <c r="BQ30" s="276">
        <f>'A3'!G29</f>
        <v>75.599999999999994</v>
      </c>
      <c r="BR30" s="307">
        <f t="shared" si="89"/>
        <v>18105.794979380655</v>
      </c>
      <c r="BS30" s="276">
        <f t="shared" si="90"/>
        <v>0.34215422433867754</v>
      </c>
      <c r="BT30" s="305">
        <f t="shared" si="91"/>
        <v>9.803987330618833</v>
      </c>
      <c r="BU30" s="276">
        <f t="shared" si="92"/>
        <v>0.4489460258343847</v>
      </c>
      <c r="BV30" s="269">
        <f>'A2'!H29/'A1'!H29*1000</f>
        <v>11677.897590083494</v>
      </c>
      <c r="BW30" s="262">
        <f>BW29*POWER(BW$33/BW$28,1/5)</f>
        <v>2.2446855483221912</v>
      </c>
      <c r="BX30" s="263">
        <f t="shared" si="9"/>
        <v>1.4982274688184674</v>
      </c>
      <c r="BY30" s="261">
        <f t="shared" si="126"/>
        <v>0.93115704869883964</v>
      </c>
      <c r="BZ30" s="275">
        <f>'A5'!H29</f>
        <v>1067.9375910987374</v>
      </c>
      <c r="CA30" s="270">
        <f>'A4'!H29/'A1'!H29*1000</f>
        <v>4192.5594314819009</v>
      </c>
      <c r="CB30" s="262">
        <f t="shared" si="93"/>
        <v>1.0122116689280867</v>
      </c>
      <c r="CC30" s="263">
        <f>'A3'!H29</f>
        <v>74.599999999999994</v>
      </c>
      <c r="CD30" s="272">
        <f t="shared" si="12"/>
        <v>16331.482284216112</v>
      </c>
      <c r="CE30" s="261">
        <f t="shared" si="45"/>
        <v>0.27543294536571278</v>
      </c>
      <c r="CF30" s="262">
        <f t="shared" si="94"/>
        <v>9.700849952464587</v>
      </c>
      <c r="CG30" s="276">
        <f t="shared" si="46"/>
        <v>0.3701023732619616</v>
      </c>
      <c r="CH30" s="307">
        <f>'A2'!I29/'A1'!I29*1000</f>
        <v>11281.237114949741</v>
      </c>
      <c r="CI30" s="317">
        <v>3.0779633</v>
      </c>
      <c r="CJ30" s="276">
        <f t="shared" si="48"/>
        <v>1.7544125227551244</v>
      </c>
      <c r="CK30" s="261">
        <f t="shared" si="95"/>
        <v>1.0903775433894989</v>
      </c>
      <c r="CL30" s="307">
        <f>'A5'!I29</f>
        <v>1411.8529762098658</v>
      </c>
      <c r="CM30" s="307">
        <f>'A4'!I29/'A1'!I29*1000</f>
        <v>4178.0067310186587</v>
      </c>
      <c r="CN30" s="262">
        <f t="shared" si="96"/>
        <v>1.0298507462686568</v>
      </c>
      <c r="CO30" s="306">
        <f>'A3'!I29</f>
        <v>75.900000000000006</v>
      </c>
      <c r="CP30" s="307">
        <f t="shared" si="97"/>
        <v>18424.717089738933</v>
      </c>
      <c r="CQ30" s="276">
        <f t="shared" si="98"/>
        <v>0.35414697575946813</v>
      </c>
      <c r="CR30" s="276">
        <f t="shared" si="99"/>
        <v>9.8214483622443431</v>
      </c>
      <c r="CS30" s="276">
        <f t="shared" si="100"/>
        <v>0.46229415951467778</v>
      </c>
      <c r="CT30" s="307">
        <f>'A2'!J29/'A1'!J29*1000</f>
        <v>11537.315981182986</v>
      </c>
      <c r="CU30" s="305">
        <f>CU29*POWER(CU$31/CU$27,1/4)</f>
        <v>2.4961894196750447</v>
      </c>
      <c r="CV30" s="276">
        <f t="shared" si="49"/>
        <v>1.5799333592512834</v>
      </c>
      <c r="CW30" s="261">
        <f t="shared" si="101"/>
        <v>0.98193773279397956</v>
      </c>
      <c r="CX30" s="307">
        <f>'A5'!J29</f>
        <v>3121.3047672113357</v>
      </c>
      <c r="CY30" s="307">
        <f>'A4'!J29/'A1'!J29*1000</f>
        <v>5268.6327442001566</v>
      </c>
      <c r="CZ30" s="262">
        <f t="shared" si="102"/>
        <v>1.0366350067842605</v>
      </c>
      <c r="DA30" s="306">
        <f>'A3'!J29</f>
        <v>76.400000000000006</v>
      </c>
      <c r="DB30" s="307">
        <f t="shared" si="103"/>
        <v>20441.264103250443</v>
      </c>
      <c r="DC30" s="276">
        <f t="shared" si="104"/>
        <v>0.42997723736852628</v>
      </c>
      <c r="DD30" s="276">
        <f t="shared" si="105"/>
        <v>9.9253108869870683</v>
      </c>
      <c r="DE30" s="276">
        <f t="shared" si="106"/>
        <v>0.54169215239232593</v>
      </c>
      <c r="DF30" s="269">
        <f>'A2'!K29/'A1'!K29*1000</f>
        <v>11537.045044868297</v>
      </c>
      <c r="DG30" s="317">
        <v>2.4130558999999998</v>
      </c>
      <c r="DH30" s="266">
        <f t="shared" si="14"/>
        <v>1.5534013969351257</v>
      </c>
      <c r="DI30" s="261">
        <f t="shared" si="107"/>
        <v>0.96544796455739434</v>
      </c>
      <c r="DJ30" s="273">
        <f>'A5'!K29</f>
        <v>446.06306102864505</v>
      </c>
      <c r="DK30" s="270">
        <f>'A4'!K29/'A1'!K29*1000</f>
        <v>4974.7988594142071</v>
      </c>
      <c r="DL30" s="262">
        <f t="shared" si="108"/>
        <v>1.0352781546811396</v>
      </c>
      <c r="DM30" s="263">
        <f>'A3'!K29</f>
        <v>76.3</v>
      </c>
      <c r="DN30" s="272">
        <f t="shared" si="17"/>
        <v>17143.459367030762</v>
      </c>
      <c r="DO30" s="261">
        <f t="shared" si="51"/>
        <v>0.30596654274670104</v>
      </c>
      <c r="DP30" s="262">
        <f t="shared" si="109"/>
        <v>9.7493720018352956</v>
      </c>
      <c r="DQ30" s="214">
        <f t="shared" si="52"/>
        <v>0.40719518744000566</v>
      </c>
      <c r="DR30" s="307">
        <f>'A2'!L29/'A1'!L29*1000</f>
        <v>8694.2376451896307</v>
      </c>
      <c r="DS30" s="305">
        <f t="shared" si="127"/>
        <v>3.5220458594566098</v>
      </c>
      <c r="DT30" s="276">
        <f t="shared" si="110"/>
        <v>1.8767114481071963</v>
      </c>
      <c r="DU30" s="261">
        <f t="shared" si="111"/>
        <v>1.1663870337772853</v>
      </c>
      <c r="DV30" s="307">
        <f>'A5'!L29</f>
        <v>1432.4979143012865</v>
      </c>
      <c r="DW30" s="307">
        <f>'A4'!L29/'A1'!L29*1000</f>
        <v>2144.8743946082932</v>
      </c>
      <c r="DX30" s="262">
        <f t="shared" si="112"/>
        <v>1.0407055630936228</v>
      </c>
      <c r="DY30" s="276">
        <f>'A3'!L29</f>
        <v>76.7</v>
      </c>
      <c r="DZ30" s="307">
        <f t="shared" si="113"/>
        <v>14276.626170100506</v>
      </c>
      <c r="EA30" s="276">
        <f t="shared" si="114"/>
        <v>0.19816210781106444</v>
      </c>
      <c r="EB30" s="305">
        <f t="shared" si="115"/>
        <v>9.5663789453811674</v>
      </c>
      <c r="EC30" s="276">
        <f t="shared" si="116"/>
        <v>0.2673056418219496</v>
      </c>
      <c r="ED30" s="269">
        <f>'A2'!M29/'A1'!M29*1000</f>
        <v>11213.905645580844</v>
      </c>
      <c r="EE30" s="262">
        <f>EE29*POWER(EE$31/EE$25,1/6)</f>
        <v>1.8391227093743501</v>
      </c>
      <c r="EF30" s="263">
        <f t="shared" si="19"/>
        <v>1.3561425844557606</v>
      </c>
      <c r="EG30" s="261">
        <f t="shared" si="117"/>
        <v>0.84285047019762516</v>
      </c>
      <c r="EH30" s="275">
        <f>'A5'!M29</f>
        <v>133.28833148307049</v>
      </c>
      <c r="EI30" s="271">
        <f>'A4'!M29/'A1'!M29*1000</f>
        <v>6516.1615852702607</v>
      </c>
      <c r="EJ30" s="262">
        <f t="shared" si="118"/>
        <v>1.044776119402985</v>
      </c>
      <c r="EK30" s="263">
        <f>'A3'!M29</f>
        <v>77</v>
      </c>
      <c r="EL30" s="272">
        <f t="shared" si="22"/>
        <v>16822.040140325469</v>
      </c>
      <c r="EM30" s="261">
        <f t="shared" si="53"/>
        <v>0.29387988972848</v>
      </c>
      <c r="EN30" s="262">
        <f t="shared" si="119"/>
        <v>9.7304452186998631</v>
      </c>
      <c r="EO30" s="276">
        <f t="shared" si="54"/>
        <v>0.39272655598408568</v>
      </c>
      <c r="EP30" s="269">
        <f>'A2'!N29/'A1'!N29*1000</f>
        <v>11278.876942731704</v>
      </c>
      <c r="EQ30" s="317">
        <v>2.5536360999999999</v>
      </c>
      <c r="ER30" s="266">
        <f t="shared" si="24"/>
        <v>1.5980100437731923</v>
      </c>
      <c r="ES30" s="261">
        <f t="shared" si="120"/>
        <v>0.99317249691357956</v>
      </c>
      <c r="ET30" s="273">
        <f>'A5'!N29</f>
        <v>-111.37559893855179</v>
      </c>
      <c r="EU30" s="270">
        <f>'A4'!N29/'A1'!N29*1000</f>
        <v>4277.8629362045986</v>
      </c>
      <c r="EV30" s="262">
        <f t="shared" si="121"/>
        <v>1.0149253731343282</v>
      </c>
      <c r="EW30" s="263">
        <f>'A3'!N29</f>
        <v>74.8</v>
      </c>
      <c r="EX30" s="272">
        <f t="shared" si="27"/>
        <v>15597.736186186157</v>
      </c>
      <c r="EY30" s="261">
        <f t="shared" si="56"/>
        <v>0.24784114701167972</v>
      </c>
      <c r="EZ30" s="262">
        <f t="shared" si="57"/>
        <v>9.6548810664371256</v>
      </c>
      <c r="FA30" s="276">
        <f t="shared" si="58"/>
        <v>0.33496133182817489</v>
      </c>
      <c r="FB30" s="269">
        <f>'A2'!O29/'A1'!O29*1000</f>
        <v>17483.209384317357</v>
      </c>
      <c r="FC30" s="317">
        <v>2.5465582000000002</v>
      </c>
      <c r="FD30" s="266">
        <f t="shared" si="29"/>
        <v>1.5957939089995299</v>
      </c>
      <c r="FE30" s="261">
        <f t="shared" si="122"/>
        <v>0.99179515631723481</v>
      </c>
      <c r="FF30" s="273">
        <f>'A5'!O29</f>
        <v>-474.42761349874456</v>
      </c>
      <c r="FG30" s="270">
        <f>'A4'!O29/'A1'!O29*1000</f>
        <v>4979.7074391339229</v>
      </c>
      <c r="FH30" s="262">
        <f t="shared" si="123"/>
        <v>1.0135685210312075</v>
      </c>
      <c r="FI30" s="263">
        <f>'A3'!O29</f>
        <v>74.7</v>
      </c>
      <c r="FJ30" s="272">
        <f t="shared" si="32"/>
        <v>22141.447124533548</v>
      </c>
      <c r="FK30" s="261">
        <f t="shared" si="60"/>
        <v>0.49391094306610528</v>
      </c>
      <c r="FL30" s="262">
        <f t="shared" si="124"/>
        <v>10.005206566571653</v>
      </c>
      <c r="FM30" s="276">
        <f t="shared" si="61"/>
        <v>0.60276862453013635</v>
      </c>
    </row>
    <row r="31" spans="1:169">
      <c r="A31" s="201">
        <v>1987</v>
      </c>
      <c r="B31" s="269">
        <f>'A2'!B30/'A1'!B30*1000</f>
        <v>12836.758696867797</v>
      </c>
      <c r="C31" s="265">
        <f>C30*POWER(C$33/C$29,1/4)</f>
        <v>2.5578127223744125</v>
      </c>
      <c r="D31" s="265">
        <f t="shared" si="0"/>
        <v>1.5993163296779072</v>
      </c>
      <c r="E31" s="261">
        <f>D31/$FD$24</f>
        <v>0.99398436116857836</v>
      </c>
      <c r="F31" s="273">
        <f>'A5'!B30</f>
        <v>245.83063837258354</v>
      </c>
      <c r="G31" s="270">
        <f>'A4'!B30/'A1'!B30*1000</f>
        <v>4002.8312532842597</v>
      </c>
      <c r="H31" s="262">
        <f t="shared" si="63"/>
        <v>1.0352781546811396</v>
      </c>
      <c r="I31" s="262">
        <f>'A3'!B30</f>
        <v>76.3</v>
      </c>
      <c r="J31" s="272">
        <f>(B31*E31+G31+F31)*H31</f>
        <v>17608.21716964223</v>
      </c>
      <c r="K31" s="261">
        <f t="shared" si="64"/>
        <v>0.32344330154316908</v>
      </c>
      <c r="L31" s="262">
        <f t="shared" si="65"/>
        <v>9.7761209567082847</v>
      </c>
      <c r="M31" s="214">
        <f t="shared" si="66"/>
        <v>0.42764349960795034</v>
      </c>
      <c r="N31" s="307">
        <f>'A2'!C30/'A1'!C30*1000</f>
        <v>11662.105710490023</v>
      </c>
      <c r="O31" s="343">
        <f>O30*POWER(O$32/O$29,1/3)</f>
        <v>2.8145519790479638</v>
      </c>
      <c r="P31" s="276">
        <f t="shared" si="36"/>
        <v>1.6776626535295955</v>
      </c>
      <c r="Q31" s="261">
        <f t="shared" si="67"/>
        <v>1.042677055176968</v>
      </c>
      <c r="R31" s="307">
        <f>'A5'!C30</f>
        <v>2193.0248316559027</v>
      </c>
      <c r="S31" s="307">
        <f>'A4'!C30/'A1'!C30*1000</f>
        <v>5095.7955249492488</v>
      </c>
      <c r="T31" s="262">
        <f t="shared" si="68"/>
        <v>1.0230664857530529</v>
      </c>
      <c r="U31" s="306">
        <f>'A3'!C30</f>
        <v>75.400000000000006</v>
      </c>
      <c r="V31" s="307">
        <f t="shared" si="37"/>
        <v>19897.241951926684</v>
      </c>
      <c r="W31" s="276">
        <f t="shared" si="69"/>
        <v>0.40951982091376837</v>
      </c>
      <c r="X31" s="305">
        <f t="shared" si="70"/>
        <v>9.8983364057267877</v>
      </c>
      <c r="Y31" s="276">
        <f t="shared" si="71"/>
        <v>0.52107143595694938</v>
      </c>
      <c r="Z31" s="269">
        <f>'A2'!D30/'A1'!D30*1000</f>
        <v>13144.015645121064</v>
      </c>
      <c r="AA31" s="285">
        <v>2.5842700000000001</v>
      </c>
      <c r="AB31" s="263">
        <f t="shared" si="4"/>
        <v>1.607566483850668</v>
      </c>
      <c r="AC31" s="261">
        <f t="shared" si="72"/>
        <v>0.99911187976685689</v>
      </c>
      <c r="AD31" s="273">
        <f>'A5'!D30</f>
        <v>-213.27110264816562</v>
      </c>
      <c r="AE31" s="271">
        <f>'A4'!D30/'A1'!D30*1000</f>
        <v>5089.8725283462391</v>
      </c>
      <c r="AF31" s="262">
        <f t="shared" si="73"/>
        <v>1.044776119402985</v>
      </c>
      <c r="AG31" s="263">
        <f>'A3'!D30</f>
        <v>77</v>
      </c>
      <c r="AH31" s="271">
        <f t="shared" si="38"/>
        <v>18815.31421374025</v>
      </c>
      <c r="AI31" s="261">
        <f t="shared" si="39"/>
        <v>0.36883499537830577</v>
      </c>
      <c r="AJ31" s="262">
        <f t="shared" si="74"/>
        <v>9.8424264030603084</v>
      </c>
      <c r="AK31" s="214">
        <f t="shared" si="40"/>
        <v>0.47833088054970807</v>
      </c>
      <c r="AL31" s="307">
        <f>'A2'!E30/'A1'!E30*1000</f>
        <v>11976.829552696396</v>
      </c>
      <c r="AM31" s="317">
        <v>2.05593</v>
      </c>
      <c r="AN31" s="276">
        <f t="shared" si="41"/>
        <v>1.433851456741597</v>
      </c>
      <c r="AO31" s="261">
        <f t="shared" si="75"/>
        <v>0.8911469843661034</v>
      </c>
      <c r="AP31" s="307">
        <f>'A5'!E30</f>
        <v>115.16765934666633</v>
      </c>
      <c r="AQ31" s="307">
        <f>'A4'!E30/'A1'!E30*1000</f>
        <v>6103.8632435632571</v>
      </c>
      <c r="AR31" s="262">
        <f t="shared" si="76"/>
        <v>1.0162822252374493</v>
      </c>
      <c r="AS31" s="306">
        <f>'A3'!E30</f>
        <v>74.900000000000006</v>
      </c>
      <c r="AT31" s="307">
        <f t="shared" si="77"/>
        <v>17167.188174159495</v>
      </c>
      <c r="AU31" s="276">
        <f t="shared" si="78"/>
        <v>0.30685884113606982</v>
      </c>
      <c r="AV31" s="276">
        <f t="shared" si="79"/>
        <v>9.7507551765995348</v>
      </c>
      <c r="AW31" s="276">
        <f t="shared" si="80"/>
        <v>0.4082525591951372</v>
      </c>
      <c r="AX31" s="307">
        <f>'A2'!F30/'A1'!F30*1000</f>
        <v>10190.918580333955</v>
      </c>
      <c r="AY31" s="344">
        <v>2.315474</v>
      </c>
      <c r="AZ31" s="276">
        <f t="shared" si="43"/>
        <v>1.5216681635626079</v>
      </c>
      <c r="BA31" s="261">
        <f t="shared" si="81"/>
        <v>0.94572557623666242</v>
      </c>
      <c r="BB31" s="307">
        <f>'A5'!F30</f>
        <v>-198.23012324983324</v>
      </c>
      <c r="BC31" s="307">
        <f>'A4'!F30/'A1'!F30*1000</f>
        <v>4672.0339516668919</v>
      </c>
      <c r="BD31" s="262">
        <f t="shared" si="82"/>
        <v>1.0149253731343282</v>
      </c>
      <c r="BE31" s="306">
        <f>'A3'!F30</f>
        <v>74.8</v>
      </c>
      <c r="BF31" s="307">
        <f t="shared" si="83"/>
        <v>14322.237312127345</v>
      </c>
      <c r="BG31" s="276">
        <f t="shared" si="125"/>
        <v>0.19987726982266579</v>
      </c>
      <c r="BH31" s="305">
        <f t="shared" si="84"/>
        <v>9.5695686651913281</v>
      </c>
      <c r="BI31" s="276">
        <f t="shared" si="85"/>
        <v>0.26974403190919394</v>
      </c>
      <c r="BJ31" s="307">
        <f>'A2'!G30/'A1'!G30*1000</f>
        <v>12106.298045685828</v>
      </c>
      <c r="BK31" s="305">
        <f t="shared" si="86"/>
        <v>2.6147943863044594</v>
      </c>
      <c r="BL31" s="276">
        <f t="shared" si="44"/>
        <v>1.6170325866550925</v>
      </c>
      <c r="BM31" s="261">
        <f t="shared" si="87"/>
        <v>1.004995117481754</v>
      </c>
      <c r="BN31" s="307">
        <f>'A5'!G30</f>
        <v>996.10972282766375</v>
      </c>
      <c r="BO31" s="307">
        <f>'A4'!G30/'A1'!G30*1000</f>
        <v>4834.5518925967972</v>
      </c>
      <c r="BP31" s="262">
        <f t="shared" si="88"/>
        <v>1.033921302578019</v>
      </c>
      <c r="BQ31" s="276">
        <f>'A3'!G30</f>
        <v>76.2</v>
      </c>
      <c r="BR31" s="307">
        <f t="shared" si="89"/>
        <v>18607.928380045621</v>
      </c>
      <c r="BS31" s="276">
        <f t="shared" si="90"/>
        <v>0.36103645563799414</v>
      </c>
      <c r="BT31" s="305">
        <f t="shared" si="91"/>
        <v>9.8313430258712895</v>
      </c>
      <c r="BU31" s="276">
        <f t="shared" si="92"/>
        <v>0.46985816235521183</v>
      </c>
      <c r="BV31" s="269">
        <f>'A2'!H30/'A1'!H30*1000</f>
        <v>12087.226261699603</v>
      </c>
      <c r="BW31" s="262">
        <f>BW30*POWER(BW$33/BW$28,1/5)</f>
        <v>2.22618327587114</v>
      </c>
      <c r="BX31" s="263">
        <f t="shared" si="9"/>
        <v>1.4920399712712591</v>
      </c>
      <c r="BY31" s="261">
        <f t="shared" si="126"/>
        <v>0.9273114831390028</v>
      </c>
      <c r="BZ31" s="275">
        <f>'A5'!H30</f>
        <v>1189.7354073810782</v>
      </c>
      <c r="CA31" s="270">
        <f>'A4'!H30/'A1'!H30*1000</f>
        <v>4217.0913104926376</v>
      </c>
      <c r="CB31" s="262">
        <f t="shared" si="93"/>
        <v>1.0176390773405699</v>
      </c>
      <c r="CC31" s="263">
        <f>'A3'!H30</f>
        <v>75</v>
      </c>
      <c r="CD31" s="272">
        <f t="shared" si="12"/>
        <v>16908.53164482403</v>
      </c>
      <c r="CE31" s="261">
        <f t="shared" si="45"/>
        <v>0.29713231745227803</v>
      </c>
      <c r="CF31" s="262">
        <f t="shared" si="94"/>
        <v>9.7355736045815142</v>
      </c>
      <c r="CG31" s="276">
        <f t="shared" si="46"/>
        <v>0.39664696468504679</v>
      </c>
      <c r="CH31" s="307">
        <f>'A2'!I30/'A1'!I30*1000</f>
        <v>11692.764925646108</v>
      </c>
      <c r="CI31" s="317">
        <v>3.0226308999999998</v>
      </c>
      <c r="CJ31" s="276">
        <f t="shared" si="48"/>
        <v>1.7385715113276186</v>
      </c>
      <c r="CK31" s="261">
        <f t="shared" si="95"/>
        <v>1.0805322630457381</v>
      </c>
      <c r="CL31" s="307">
        <f>'A5'!I30</f>
        <v>1303.9660536450126</v>
      </c>
      <c r="CM31" s="307">
        <f>'A4'!I30/'A1'!I30*1000</f>
        <v>4375.8602048132143</v>
      </c>
      <c r="CN31" s="262">
        <f t="shared" si="96"/>
        <v>1.0352781546811396</v>
      </c>
      <c r="CO31" s="306">
        <f>'A3'!I30</f>
        <v>76.3</v>
      </c>
      <c r="CP31" s="307">
        <f t="shared" si="97"/>
        <v>18960.328455473686</v>
      </c>
      <c r="CQ31" s="276">
        <f t="shared" si="98"/>
        <v>0.37428811291734937</v>
      </c>
      <c r="CR31" s="276">
        <f t="shared" si="99"/>
        <v>9.8501040992598945</v>
      </c>
      <c r="CS31" s="276">
        <f t="shared" si="100"/>
        <v>0.48420011653912287</v>
      </c>
      <c r="CT31" s="307">
        <f>'A2'!J30/'A1'!J30*1000</f>
        <v>11558.206647041357</v>
      </c>
      <c r="CU31" s="317">
        <v>2.4299179</v>
      </c>
      <c r="CV31" s="276">
        <f t="shared" si="49"/>
        <v>1.5588193930022811</v>
      </c>
      <c r="CW31" s="261">
        <f t="shared" si="101"/>
        <v>0.96881528049089072</v>
      </c>
      <c r="CX31" s="307">
        <f>'A5'!J30</f>
        <v>2698.7820851325355</v>
      </c>
      <c r="CY31" s="307">
        <f>'A4'!J30/'A1'!J30*1000</f>
        <v>5439.1369763296325</v>
      </c>
      <c r="CZ31" s="262">
        <f t="shared" si="102"/>
        <v>1.0420624151967435</v>
      </c>
      <c r="DA31" s="306">
        <f>'A3'!J30</f>
        <v>76.8</v>
      </c>
      <c r="DB31" s="307">
        <f t="shared" si="103"/>
        <v>20148.991940450178</v>
      </c>
      <c r="DC31" s="276">
        <f t="shared" si="104"/>
        <v>0.41898663094195171</v>
      </c>
      <c r="DD31" s="276">
        <f t="shared" si="105"/>
        <v>9.9109095383541757</v>
      </c>
      <c r="DE31" s="276">
        <f t="shared" si="106"/>
        <v>0.5306830017962344</v>
      </c>
      <c r="DF31" s="269">
        <f>'A2'!K30/'A1'!K30*1000</f>
        <v>11394.645251858154</v>
      </c>
      <c r="DG31" s="262">
        <f>DG30*POWER(DG$35/DG$30,1/5)</f>
        <v>2.3851581116368616</v>
      </c>
      <c r="DH31" s="266">
        <f t="shared" si="14"/>
        <v>1.5443957108321889</v>
      </c>
      <c r="DI31" s="261">
        <f t="shared" si="107"/>
        <v>0.95985087848892714</v>
      </c>
      <c r="DJ31" s="273">
        <f>'A5'!K30</f>
        <v>488.91715269648665</v>
      </c>
      <c r="DK31" s="270">
        <f>'A4'!K30/'A1'!K30*1000</f>
        <v>5180.9492858132071</v>
      </c>
      <c r="DL31" s="262">
        <f t="shared" si="108"/>
        <v>1.033921302578019</v>
      </c>
      <c r="DM31" s="263">
        <f>'A3'!K30</f>
        <v>76.2</v>
      </c>
      <c r="DN31" s="272">
        <f t="shared" si="17"/>
        <v>17170.358670969435</v>
      </c>
      <c r="DO31" s="261">
        <f t="shared" si="51"/>
        <v>0.30697806454168225</v>
      </c>
      <c r="DP31" s="262">
        <f t="shared" si="109"/>
        <v>9.7509398430716772</v>
      </c>
      <c r="DQ31" s="214">
        <f t="shared" si="52"/>
        <v>0.40839372798798346</v>
      </c>
      <c r="DR31" s="307">
        <f>'A2'!L30/'A1'!L30*1000</f>
        <v>9188.3405596216217</v>
      </c>
      <c r="DS31" s="305">
        <f t="shared" si="127"/>
        <v>3.4929692549591786</v>
      </c>
      <c r="DT31" s="276">
        <f t="shared" si="110"/>
        <v>1.8689487031374561</v>
      </c>
      <c r="DU31" s="261">
        <f t="shared" si="111"/>
        <v>1.1615624428214637</v>
      </c>
      <c r="DV31" s="307">
        <f>'A5'!L30</f>
        <v>1355.3601327893869</v>
      </c>
      <c r="DW31" s="307">
        <f>'A4'!L30/'A1'!L30*1000</f>
        <v>2335.7220888110119</v>
      </c>
      <c r="DX31" s="262">
        <f t="shared" si="112"/>
        <v>1.0434192672998643</v>
      </c>
      <c r="DY31" s="276">
        <f>'A3'!L30</f>
        <v>76.900000000000006</v>
      </c>
      <c r="DZ31" s="307">
        <f t="shared" si="113"/>
        <v>14987.584128433118</v>
      </c>
      <c r="EA31" s="276">
        <f t="shared" si="114"/>
        <v>0.2248969806467461</v>
      </c>
      <c r="EB31" s="305">
        <f t="shared" si="115"/>
        <v>9.6149774125599237</v>
      </c>
      <c r="EC31" s="276">
        <f t="shared" si="116"/>
        <v>0.30445687380366371</v>
      </c>
      <c r="ED31" s="269">
        <f>'A2'!M30/'A1'!M30*1000</f>
        <v>11774.550319325226</v>
      </c>
      <c r="EE31" s="317">
        <v>1.8318555000000001</v>
      </c>
      <c r="EF31" s="263">
        <f t="shared" si="19"/>
        <v>1.3534605646268383</v>
      </c>
      <c r="EG31" s="261">
        <f t="shared" si="117"/>
        <v>0.84118357934131172</v>
      </c>
      <c r="EH31" s="275">
        <f>'A5'!M30</f>
        <v>85.690622936233936</v>
      </c>
      <c r="EI31" s="271">
        <f>'A4'!M30/'A1'!M30*1000</f>
        <v>6572.3634773364474</v>
      </c>
      <c r="EJ31" s="262">
        <f t="shared" si="118"/>
        <v>1.0474898236092265</v>
      </c>
      <c r="EK31" s="263">
        <f>'A3'!M30</f>
        <v>77.2</v>
      </c>
      <c r="EL31" s="272">
        <f t="shared" si="22"/>
        <v>17349.168028343516</v>
      </c>
      <c r="EM31" s="261">
        <f t="shared" si="53"/>
        <v>0.31370201407371567</v>
      </c>
      <c r="EN31" s="262">
        <f t="shared" si="119"/>
        <v>9.761299831968401</v>
      </c>
      <c r="EO31" s="276">
        <f t="shared" si="54"/>
        <v>0.41631345001161174</v>
      </c>
      <c r="EP31" s="269">
        <f>'A2'!N30/'A1'!N30*1000</f>
        <v>11871.818961768447</v>
      </c>
      <c r="EQ31" s="262">
        <f>EQ30*POWER(EQ$35/EQ$30,1/5)</f>
        <v>2.5238663245270589</v>
      </c>
      <c r="ER31" s="266">
        <f t="shared" si="24"/>
        <v>1.5886680976613898</v>
      </c>
      <c r="ES31" s="261">
        <f t="shared" si="120"/>
        <v>0.98736642330218749</v>
      </c>
      <c r="ET31" s="273">
        <f>'A5'!N30</f>
        <v>-111.02584485871877</v>
      </c>
      <c r="EU31" s="270">
        <f>'A4'!N30/'A1'!N30*1000</f>
        <v>4265.1990516943079</v>
      </c>
      <c r="EV31" s="262">
        <f t="shared" si="121"/>
        <v>1.0203527815468114</v>
      </c>
      <c r="EW31" s="263">
        <f>'A3'!N30</f>
        <v>75.2</v>
      </c>
      <c r="EX31" s="272">
        <f t="shared" si="27"/>
        <v>16199.129568754965</v>
      </c>
      <c r="EY31" s="261">
        <f t="shared" si="56"/>
        <v>0.27045595203461692</v>
      </c>
      <c r="EZ31" s="262">
        <f t="shared" si="57"/>
        <v>9.6927127894531822</v>
      </c>
      <c r="FA31" s="276">
        <f t="shared" si="58"/>
        <v>0.36388189660376213</v>
      </c>
      <c r="FB31" s="269">
        <f>'A2'!O30/'A1'!O30*1000</f>
        <v>17848.061800162686</v>
      </c>
      <c r="FC31" s="262">
        <f>FC30*POWER(FC$35/FC$30,1/5)</f>
        <v>2.5567154690666065</v>
      </c>
      <c r="FD31" s="266">
        <f t="shared" si="29"/>
        <v>1.5989732546439313</v>
      </c>
      <c r="FE31" s="261">
        <f t="shared" si="122"/>
        <v>0.99377113804807904</v>
      </c>
      <c r="FF31" s="273">
        <f>'A5'!O30</f>
        <v>-576.48113014256398</v>
      </c>
      <c r="FG31" s="270">
        <f>'A4'!O30/'A1'!O30*1000</f>
        <v>5068.5227204652674</v>
      </c>
      <c r="FH31" s="262">
        <f t="shared" si="123"/>
        <v>1.0162822252374493</v>
      </c>
      <c r="FI31" s="263">
        <f>'A3'!O30</f>
        <v>74.900000000000006</v>
      </c>
      <c r="FJ31" s="272">
        <f t="shared" si="32"/>
        <v>22590.866726987373</v>
      </c>
      <c r="FK31" s="261">
        <f t="shared" si="60"/>
        <v>0.51081092397305572</v>
      </c>
      <c r="FL31" s="262">
        <f t="shared" si="124"/>
        <v>10.025300976454551</v>
      </c>
      <c r="FM31" s="276">
        <f t="shared" si="61"/>
        <v>0.61812985146655941</v>
      </c>
    </row>
    <row r="32" spans="1:169">
      <c r="A32" s="201">
        <v>1988</v>
      </c>
      <c r="B32" s="269">
        <f>'A2'!B31/'A1'!B31*1000</f>
        <v>13082.833401129346</v>
      </c>
      <c r="C32" s="265">
        <f>C31*POWER(C$33/C$29,1/4)</f>
        <v>2.5601113283536843</v>
      </c>
      <c r="D32" s="265">
        <f t="shared" si="0"/>
        <v>1.6000347897322997</v>
      </c>
      <c r="E32" s="261">
        <f t="shared" si="62"/>
        <v>0.99443088825326986</v>
      </c>
      <c r="F32" s="273">
        <f>'A5'!B31</f>
        <v>133.60446897678514</v>
      </c>
      <c r="G32" s="270">
        <f>'A4'!B31/'A1'!B31*1000</f>
        <v>4043.6156396060364</v>
      </c>
      <c r="H32" s="262">
        <f t="shared" si="63"/>
        <v>1.0352781546811396</v>
      </c>
      <c r="I32" s="262">
        <f>'A3'!B31</f>
        <v>76.3</v>
      </c>
      <c r="J32" s="272">
        <f t="shared" si="2"/>
        <v>17793.526228133043</v>
      </c>
      <c r="K32" s="261">
        <f t="shared" si="64"/>
        <v>0.33041166592532012</v>
      </c>
      <c r="L32" s="262">
        <f t="shared" si="65"/>
        <v>9.7865899750783871</v>
      </c>
      <c r="M32" s="214">
        <f t="shared" si="66"/>
        <v>0.4356465695125607</v>
      </c>
      <c r="N32" s="307">
        <f>'A2'!C31/'A1'!C31*1000</f>
        <v>12014.131133476903</v>
      </c>
      <c r="O32" s="344">
        <v>2.8060882</v>
      </c>
      <c r="P32" s="276">
        <f t="shared" si="36"/>
        <v>1.6751382629502558</v>
      </c>
      <c r="Q32" s="261">
        <f t="shared" si="67"/>
        <v>1.0411081318121636</v>
      </c>
      <c r="R32" s="307">
        <f>'A5'!C31</f>
        <v>2405.4918924893773</v>
      </c>
      <c r="S32" s="307">
        <f>'A4'!C31/'A1'!C31*1000</f>
        <v>5043.218621210638</v>
      </c>
      <c r="T32" s="262">
        <f t="shared" si="68"/>
        <v>1.0271370420624153</v>
      </c>
      <c r="U32" s="306">
        <f>'A3'!C31</f>
        <v>75.7</v>
      </c>
      <c r="V32" s="307">
        <f t="shared" si="37"/>
        <v>20498.286487108984</v>
      </c>
      <c r="W32" s="276">
        <f t="shared" si="69"/>
        <v>0.4321215078747892</v>
      </c>
      <c r="X32" s="305">
        <f t="shared" si="70"/>
        <v>9.9280965756383122</v>
      </c>
      <c r="Y32" s="276">
        <f t="shared" si="71"/>
        <v>0.54382167974820983</v>
      </c>
      <c r="Z32" s="269">
        <f>'A2'!D31/'A1'!D31*1000</f>
        <v>13529.737860752932</v>
      </c>
      <c r="AA32" s="262">
        <f>AA31*POWER(AA$35/AA$31,1/4)</f>
        <v>2.5668926338897085</v>
      </c>
      <c r="AB32" s="263">
        <f t="shared" si="4"/>
        <v>1.6021525001976897</v>
      </c>
      <c r="AC32" s="261">
        <f t="shared" si="72"/>
        <v>0.9957470575720091</v>
      </c>
      <c r="AD32" s="273">
        <f>'A5'!D31</f>
        <v>-296.58641093745769</v>
      </c>
      <c r="AE32" s="271">
        <f>'A4'!D31/'A1'!D31*1000</f>
        <v>5253.4141699011125</v>
      </c>
      <c r="AF32" s="262">
        <f t="shared" si="73"/>
        <v>1.044776119402985</v>
      </c>
      <c r="AG32" s="263">
        <f>'A3'!D31</f>
        <v>77</v>
      </c>
      <c r="AH32" s="271">
        <f t="shared" si="38"/>
        <v>19254.204621597459</v>
      </c>
      <c r="AI32" s="261">
        <f t="shared" si="39"/>
        <v>0.3853390363069446</v>
      </c>
      <c r="AJ32" s="262">
        <f t="shared" si="74"/>
        <v>9.865484737766506</v>
      </c>
      <c r="AK32" s="214">
        <f t="shared" si="40"/>
        <v>0.49595788797426371</v>
      </c>
      <c r="AL32" s="307">
        <f>'A2'!E31/'A1'!E31*1000</f>
        <v>11763.829746649328</v>
      </c>
      <c r="AM32" s="274">
        <f>AM31*POWER(AM$36/AM$31, 1/5)</f>
        <v>2.0446202519200973</v>
      </c>
      <c r="AN32" s="276">
        <f t="shared" si="41"/>
        <v>1.4299021826405109</v>
      </c>
      <c r="AO32" s="261">
        <f t="shared" si="75"/>
        <v>0.88869248764046926</v>
      </c>
      <c r="AP32" s="307">
        <f>'A5'!E31</f>
        <v>112.94358173260211</v>
      </c>
      <c r="AQ32" s="307">
        <f>'A4'!E31/'A1'!E31*1000</f>
        <v>6108.6608406900641</v>
      </c>
      <c r="AR32" s="262">
        <f t="shared" si="76"/>
        <v>1.0162822252374493</v>
      </c>
      <c r="AS32" s="306">
        <f>'A3'!E31</f>
        <v>74.900000000000006</v>
      </c>
      <c r="AT32" s="307">
        <f t="shared" si="77"/>
        <v>16947.554445820089</v>
      </c>
      <c r="AU32" s="276">
        <f t="shared" si="78"/>
        <v>0.2985997313972158</v>
      </c>
      <c r="AV32" s="276">
        <f t="shared" si="79"/>
        <v>9.7378788219165759</v>
      </c>
      <c r="AW32" s="276">
        <f t="shared" si="80"/>
        <v>0.39840919442097933</v>
      </c>
      <c r="AX32" s="307">
        <f>'A2'!F31/'A1'!F31*1000</f>
        <v>10771.183498452574</v>
      </c>
      <c r="AY32" s="343">
        <f>AY31*POWER(AY$35/AY$31, 1/4)</f>
        <v>2.2961012508970802</v>
      </c>
      <c r="AZ32" s="276">
        <f t="shared" si="43"/>
        <v>1.5152891641192054</v>
      </c>
      <c r="BA32" s="261">
        <f t="shared" si="81"/>
        <v>0.94176099113927758</v>
      </c>
      <c r="BB32" s="307">
        <f>'A5'!F31</f>
        <v>-206.39161516937023</v>
      </c>
      <c r="BC32" s="307">
        <f>'A4'!F31/'A1'!F31*1000</f>
        <v>4761.6250970214996</v>
      </c>
      <c r="BD32" s="262">
        <f t="shared" si="82"/>
        <v>1.0149253731343282</v>
      </c>
      <c r="BE32" s="306">
        <f>'A3'!F31</f>
        <v>74.8</v>
      </c>
      <c r="BF32" s="307">
        <f t="shared" si="83"/>
        <v>14918.503689233643</v>
      </c>
      <c r="BG32" s="276">
        <f t="shared" si="125"/>
        <v>0.22229927886173145</v>
      </c>
      <c r="BH32" s="305">
        <f t="shared" si="84"/>
        <v>9.6103575798031216</v>
      </c>
      <c r="BI32" s="276">
        <f t="shared" si="85"/>
        <v>0.30092522993857279</v>
      </c>
      <c r="BJ32" s="307">
        <f>'A2'!G31/'A1'!G31*1000</f>
        <v>12415.564154651525</v>
      </c>
      <c r="BK32" s="305">
        <f t="shared" si="86"/>
        <v>2.5963254679577203</v>
      </c>
      <c r="BL32" s="276">
        <f t="shared" si="44"/>
        <v>1.6113117227767322</v>
      </c>
      <c r="BM32" s="261">
        <f t="shared" si="87"/>
        <v>1.0014395674495664</v>
      </c>
      <c r="BN32" s="307">
        <f>'A5'!G31</f>
        <v>1032.9440325144858</v>
      </c>
      <c r="BO32" s="307">
        <f>'A4'!G31/'A1'!G31*1000</f>
        <v>4978.4261769886398</v>
      </c>
      <c r="BP32" s="262">
        <f t="shared" si="88"/>
        <v>1.0366350067842605</v>
      </c>
      <c r="BQ32" s="276">
        <f>'A3'!G31</f>
        <v>76.400000000000006</v>
      </c>
      <c r="BR32" s="307">
        <f t="shared" si="89"/>
        <v>19120.53305063946</v>
      </c>
      <c r="BS32" s="276">
        <f t="shared" si="90"/>
        <v>0.38031244871562042</v>
      </c>
      <c r="BT32" s="305">
        <f t="shared" si="91"/>
        <v>9.8585180654343194</v>
      </c>
      <c r="BU32" s="276">
        <f t="shared" si="92"/>
        <v>0.4906321961370777</v>
      </c>
      <c r="BV32" s="269">
        <f>'A2'!H31/'A1'!H31*1000</f>
        <v>12340.259335064526</v>
      </c>
      <c r="BW32" s="262">
        <f>BW31*POWER(BW$33/BW$28,1/5)</f>
        <v>2.2078335121249757</v>
      </c>
      <c r="BX32" s="263">
        <f t="shared" si="9"/>
        <v>1.4858780273377004</v>
      </c>
      <c r="BY32" s="261">
        <f t="shared" si="126"/>
        <v>0.92348179929804031</v>
      </c>
      <c r="BZ32" s="275">
        <f>'A5'!H31</f>
        <v>1207.7924550196753</v>
      </c>
      <c r="CA32" s="270">
        <f>'A4'!H31/'A1'!H31*1000</f>
        <v>4257.1402869883987</v>
      </c>
      <c r="CB32" s="262">
        <f t="shared" si="93"/>
        <v>1.0203527815468114</v>
      </c>
      <c r="CC32" s="263">
        <f>'A3'!H31</f>
        <v>75.2</v>
      </c>
      <c r="CD32" s="272">
        <f t="shared" si="12"/>
        <v>17204.104616949175</v>
      </c>
      <c r="CE32" s="261">
        <f t="shared" si="45"/>
        <v>0.30824704755806764</v>
      </c>
      <c r="CF32" s="262">
        <f t="shared" si="94"/>
        <v>9.7529032748517253</v>
      </c>
      <c r="CG32" s="276">
        <f t="shared" si="46"/>
        <v>0.40989467881576436</v>
      </c>
      <c r="CH32" s="307">
        <f>'A2'!I31/'A1'!I31*1000</f>
        <v>12166.634664594798</v>
      </c>
      <c r="CI32" s="305">
        <f>CI31*POWER(CI33/CI31,1/2)</f>
        <v>2.962949499788488</v>
      </c>
      <c r="CJ32" s="276">
        <f t="shared" si="48"/>
        <v>1.7213220209445088</v>
      </c>
      <c r="CK32" s="261">
        <f t="shared" si="95"/>
        <v>1.0698116048740105</v>
      </c>
      <c r="CL32" s="307">
        <f>'A5'!I31</f>
        <v>1287.7300591037199</v>
      </c>
      <c r="CM32" s="307">
        <f>'A4'!I31/'A1'!I31*1000</f>
        <v>4545.8180038897199</v>
      </c>
      <c r="CN32" s="262">
        <f t="shared" si="96"/>
        <v>1.0379918588873813</v>
      </c>
      <c r="CO32" s="306">
        <f>'A3'!I31</f>
        <v>76.5</v>
      </c>
      <c r="CP32" s="307">
        <f t="shared" si="97"/>
        <v>19565.684653827841</v>
      </c>
      <c r="CQ32" s="276">
        <f t="shared" si="98"/>
        <v>0.3970519357195389</v>
      </c>
      <c r="CR32" s="276">
        <f t="shared" si="99"/>
        <v>9.8815325278389317</v>
      </c>
      <c r="CS32" s="276">
        <f t="shared" si="100"/>
        <v>0.50822566525994617</v>
      </c>
      <c r="CT32" s="307">
        <f>'A2'!J31/'A1'!J31*1000</f>
        <v>11657.17465805531</v>
      </c>
      <c r="CU32" s="305">
        <f>CU31*POWER(CU$35/CU$31,1/4)</f>
        <v>2.4176373666062947</v>
      </c>
      <c r="CV32" s="276">
        <f t="shared" si="49"/>
        <v>1.5548753540416977</v>
      </c>
      <c r="CW32" s="261">
        <f t="shared" si="101"/>
        <v>0.96636403743539778</v>
      </c>
      <c r="CX32" s="307">
        <f>'A5'!J31</f>
        <v>2839.860677252128</v>
      </c>
      <c r="CY32" s="307">
        <f>'A4'!J31/'A1'!J31*1000</f>
        <v>5469.076380752741</v>
      </c>
      <c r="CZ32" s="262">
        <f t="shared" si="102"/>
        <v>1.044776119402985</v>
      </c>
      <c r="DA32" s="306">
        <f>'A3'!J31</f>
        <v>77</v>
      </c>
      <c r="DB32" s="307">
        <f t="shared" si="103"/>
        <v>20450.459698443221</v>
      </c>
      <c r="DC32" s="276">
        <f t="shared" si="104"/>
        <v>0.43032302865652861</v>
      </c>
      <c r="DD32" s="276">
        <f t="shared" si="105"/>
        <v>9.9257606403597727</v>
      </c>
      <c r="DE32" s="276">
        <f t="shared" si="106"/>
        <v>0.54203596759584738</v>
      </c>
      <c r="DF32" s="269">
        <f>'A2'!K31/'A1'!K31*1000</f>
        <v>11075.547841956783</v>
      </c>
      <c r="DG32" s="262">
        <f>DG31*POWER(DG$35/DG$30,1/5)</f>
        <v>2.357582854797156</v>
      </c>
      <c r="DH32" s="266">
        <f t="shared" si="14"/>
        <v>1.5354422342755705</v>
      </c>
      <c r="DI32" s="261">
        <f t="shared" si="107"/>
        <v>0.9542862409558629</v>
      </c>
      <c r="DJ32" s="273">
        <f>'A5'!K31</f>
        <v>528.27342292986566</v>
      </c>
      <c r="DK32" s="270">
        <f>'A4'!K31/'A1'!K31*1000</f>
        <v>5163.3894100612706</v>
      </c>
      <c r="DL32" s="262">
        <f t="shared" si="108"/>
        <v>1.0352781546811396</v>
      </c>
      <c r="DM32" s="263">
        <f>'A3'!K31</f>
        <v>76.3</v>
      </c>
      <c r="DN32" s="272">
        <f t="shared" si="17"/>
        <v>16834.560497909381</v>
      </c>
      <c r="DO32" s="261">
        <f t="shared" si="51"/>
        <v>0.29435070542712999</v>
      </c>
      <c r="DP32" s="262">
        <f t="shared" si="109"/>
        <v>9.7311892248041065</v>
      </c>
      <c r="DQ32" s="214">
        <f t="shared" si="52"/>
        <v>0.39329531349803959</v>
      </c>
      <c r="DR32" s="307">
        <f>'A2'!L31/'A1'!L31*1000</f>
        <v>9611.7058532957853</v>
      </c>
      <c r="DS32" s="305">
        <f t="shared" si="127"/>
        <v>3.4641326953001275</v>
      </c>
      <c r="DT32" s="276">
        <f t="shared" si="110"/>
        <v>1.8612180676374619</v>
      </c>
      <c r="DU32" s="261">
        <f t="shared" si="111"/>
        <v>1.156757808087048</v>
      </c>
      <c r="DV32" s="307">
        <f>'A5'!L31</f>
        <v>1345.4884825010076</v>
      </c>
      <c r="DW32" s="307">
        <f>'A4'!L31/'A1'!L31*1000</f>
        <v>2415.6101015555982</v>
      </c>
      <c r="DX32" s="262">
        <f t="shared" si="112"/>
        <v>1.0434192672998643</v>
      </c>
      <c r="DY32" s="276">
        <f>'A3'!L31</f>
        <v>76.900000000000006</v>
      </c>
      <c r="DZ32" s="307">
        <f t="shared" si="113"/>
        <v>15525.571991001794</v>
      </c>
      <c r="EA32" s="276">
        <f t="shared" si="114"/>
        <v>0.24512748362422995</v>
      </c>
      <c r="EB32" s="305">
        <f t="shared" si="115"/>
        <v>9.6502437493437121</v>
      </c>
      <c r="EC32" s="276">
        <f t="shared" si="116"/>
        <v>0.33141632201384308</v>
      </c>
      <c r="ED32" s="269">
        <f>'A2'!M31/'A1'!M31*1000</f>
        <v>12028.747458526672</v>
      </c>
      <c r="EE32" s="262">
        <f>EE31*POWER(EE$36/EE$31,1/5)</f>
        <v>1.8350266815165335</v>
      </c>
      <c r="EF32" s="263">
        <f t="shared" si="19"/>
        <v>1.3546315667060669</v>
      </c>
      <c r="EG32" s="261">
        <f t="shared" si="117"/>
        <v>0.84191136391528876</v>
      </c>
      <c r="EH32" s="275">
        <f>'A5'!M31</f>
        <v>7.4098099956308285</v>
      </c>
      <c r="EI32" s="271">
        <f>'A4'!M31/'A1'!M31*1000</f>
        <v>6614.7331474010325</v>
      </c>
      <c r="EJ32" s="262">
        <f t="shared" si="118"/>
        <v>1.044776119402985</v>
      </c>
      <c r="EK32" s="263">
        <f>'A3'!M31</f>
        <v>77</v>
      </c>
      <c r="EL32" s="272">
        <f t="shared" si="22"/>
        <v>17499.249993251033</v>
      </c>
      <c r="EM32" s="261">
        <f t="shared" si="53"/>
        <v>0.3193456983446421</v>
      </c>
      <c r="EN32" s="262">
        <f t="shared" si="119"/>
        <v>9.7699133014646833</v>
      </c>
      <c r="EO32" s="276">
        <f t="shared" si="54"/>
        <v>0.42289804047300972</v>
      </c>
      <c r="EP32" s="269">
        <f>'A2'!N31/'A1'!N31*1000</f>
        <v>12756.783298088409</v>
      </c>
      <c r="EQ32" s="262">
        <f>EQ31*POWER(EQ$35/EQ$30,1/5)</f>
        <v>2.4944435991023646</v>
      </c>
      <c r="ER32" s="266">
        <f t="shared" si="24"/>
        <v>1.5793807644461055</v>
      </c>
      <c r="ES32" s="261">
        <f t="shared" si="120"/>
        <v>0.98159429192226633</v>
      </c>
      <c r="ET32" s="273">
        <f>'A5'!N31</f>
        <v>-327.36458214589186</v>
      </c>
      <c r="EU32" s="270">
        <f>'A4'!N31/'A1'!N31*1000</f>
        <v>4263.4488130455738</v>
      </c>
      <c r="EV32" s="262">
        <f t="shared" si="121"/>
        <v>1.0217096336499321</v>
      </c>
      <c r="EW32" s="263">
        <f>'A3'!N31</f>
        <v>75.3</v>
      </c>
      <c r="EX32" s="272">
        <f t="shared" si="27"/>
        <v>16815.368567697697</v>
      </c>
      <c r="EY32" s="261">
        <f t="shared" si="56"/>
        <v>0.29362901181969925</v>
      </c>
      <c r="EZ32" s="262">
        <f t="shared" si="57"/>
        <v>9.730048542917066</v>
      </c>
      <c r="FA32" s="276">
        <f t="shared" si="58"/>
        <v>0.39242331609024256</v>
      </c>
      <c r="FB32" s="269">
        <f>'A2'!O31/'A1'!O31*1000</f>
        <v>18362.832087907234</v>
      </c>
      <c r="FC32" s="262">
        <f>FC31*POWER(FC$35/FC$30,1/5)</f>
        <v>2.5669132516839697</v>
      </c>
      <c r="FD32" s="266">
        <f t="shared" si="29"/>
        <v>1.6021589345891905</v>
      </c>
      <c r="FE32" s="261">
        <f t="shared" si="122"/>
        <v>0.99575105658359087</v>
      </c>
      <c r="FF32" s="273">
        <f>'A5'!O31</f>
        <v>-674.2944309723307</v>
      </c>
      <c r="FG32" s="270">
        <f>'A4'!O31/'A1'!O31*1000</f>
        <v>5104.588380972089</v>
      </c>
      <c r="FH32" s="262">
        <f t="shared" si="123"/>
        <v>1.0162822252374493</v>
      </c>
      <c r="FI32" s="263">
        <f>'A3'!O31</f>
        <v>74.900000000000006</v>
      </c>
      <c r="FJ32" s="272">
        <f t="shared" si="32"/>
        <v>23084.955833306572</v>
      </c>
      <c r="FK32" s="261">
        <f t="shared" si="60"/>
        <v>0.52939065751724312</v>
      </c>
      <c r="FL32" s="262">
        <f t="shared" si="124"/>
        <v>10.046936421718838</v>
      </c>
      <c r="FM32" s="276">
        <f t="shared" si="61"/>
        <v>0.63466912714133994</v>
      </c>
    </row>
    <row r="33" spans="1:169">
      <c r="A33" s="201">
        <v>1989</v>
      </c>
      <c r="B33" s="269">
        <f>'A2'!B32/'A1'!B32*1000</f>
        <v>13544.746533022728</v>
      </c>
      <c r="C33" s="264">
        <v>2.5624120000000006</v>
      </c>
      <c r="D33" s="265">
        <f t="shared" si="0"/>
        <v>1.6007535725401336</v>
      </c>
      <c r="E33" s="261">
        <f t="shared" si="62"/>
        <v>0.99487761593109425</v>
      </c>
      <c r="F33" s="273">
        <f>'A5'!B32</f>
        <v>28.009952673520516</v>
      </c>
      <c r="G33" s="270">
        <f>'A4'!B32/'A1'!B32*1000</f>
        <v>4079.6117206975191</v>
      </c>
      <c r="H33" s="262">
        <f t="shared" si="63"/>
        <v>1.0379918588873813</v>
      </c>
      <c r="I33" s="262">
        <f>'A3'!B32</f>
        <v>76.5</v>
      </c>
      <c r="J33" s="272">
        <f t="shared" si="2"/>
        <v>18250.997166336187</v>
      </c>
      <c r="K33" s="261">
        <f t="shared" si="64"/>
        <v>0.34761440937243571</v>
      </c>
      <c r="L33" s="262">
        <f t="shared" si="65"/>
        <v>9.8119749967692655</v>
      </c>
      <c r="M33" s="214">
        <f t="shared" si="66"/>
        <v>0.45505221920578637</v>
      </c>
      <c r="N33" s="307">
        <f>'A2'!C32/'A1'!C32*1000</f>
        <v>12359.357508608997</v>
      </c>
      <c r="O33" s="343">
        <f>O32*POWER(O$36/O$32,1/4)</f>
        <v>2.7665259976209202</v>
      </c>
      <c r="P33" s="276">
        <f t="shared" si="36"/>
        <v>1.6632877074099117</v>
      </c>
      <c r="Q33" s="261">
        <f t="shared" si="67"/>
        <v>1.0337429429125828</v>
      </c>
      <c r="R33" s="307">
        <f>'A5'!C32</f>
        <v>2574.7668453051829</v>
      </c>
      <c r="S33" s="307">
        <f>'A4'!C32/'A1'!C32*1000</f>
        <v>5084.7469394538175</v>
      </c>
      <c r="T33" s="262">
        <f t="shared" si="68"/>
        <v>1.0271370420624153</v>
      </c>
      <c r="U33" s="306">
        <f>'A3'!C32</f>
        <v>75.7</v>
      </c>
      <c r="V33" s="307">
        <f t="shared" si="37"/>
        <v>20990.482602280077</v>
      </c>
      <c r="W33" s="276">
        <f t="shared" si="69"/>
        <v>0.45063005735382822</v>
      </c>
      <c r="X33" s="305">
        <f t="shared" si="70"/>
        <v>9.9518244045598987</v>
      </c>
      <c r="Y33" s="276">
        <f t="shared" si="71"/>
        <v>0.56196048386822173</v>
      </c>
      <c r="Z33" s="269">
        <f>'A2'!D32/'A1'!D32*1000</f>
        <v>13735.133055366819</v>
      </c>
      <c r="AA33" s="262">
        <f>AA32*POWER(AA$35/AA$31,1/4)</f>
        <v>2.5496321181290056</v>
      </c>
      <c r="AB33" s="263">
        <f t="shared" si="4"/>
        <v>1.5967567498304198</v>
      </c>
      <c r="AC33" s="261">
        <f t="shared" si="72"/>
        <v>0.99239356746982521</v>
      </c>
      <c r="AD33" s="273">
        <f>'A5'!D32</f>
        <v>-343.69160159947518</v>
      </c>
      <c r="AE33" s="271">
        <f>'A4'!D32/'A1'!D32*1000</f>
        <v>5301.9997435757814</v>
      </c>
      <c r="AF33" s="262">
        <f t="shared" si="73"/>
        <v>1.0488466757123474</v>
      </c>
      <c r="AG33" s="263">
        <f>'A3'!D32</f>
        <v>77.3</v>
      </c>
      <c r="AH33" s="271">
        <f t="shared" si="38"/>
        <v>19496.975020408496</v>
      </c>
      <c r="AI33" s="261">
        <f t="shared" si="39"/>
        <v>0.39446817772017617</v>
      </c>
      <c r="AJ33" s="262">
        <f t="shared" si="74"/>
        <v>9.8780146053598372</v>
      </c>
      <c r="AK33" s="214">
        <f t="shared" si="40"/>
        <v>0.50553637973919519</v>
      </c>
      <c r="AL33" s="307">
        <f>'A2'!E32/'A1'!E32*1000</f>
        <v>11754.720147447568</v>
      </c>
      <c r="AM33" s="274">
        <f>AM32*POWER(AM$36/AM$31, 1/5)</f>
        <v>2.0333727191887867</v>
      </c>
      <c r="AN33" s="276">
        <f t="shared" si="41"/>
        <v>1.425963786071998</v>
      </c>
      <c r="AO33" s="261">
        <f t="shared" si="75"/>
        <v>0.88624475136432546</v>
      </c>
      <c r="AP33" s="307">
        <f>'A5'!E32</f>
        <v>189.48977400000956</v>
      </c>
      <c r="AQ33" s="307">
        <f>'A4'!E32/'A1'!E32*1000</f>
        <v>6050.305004562324</v>
      </c>
      <c r="AR33" s="262">
        <f t="shared" si="76"/>
        <v>1.0162822252374493</v>
      </c>
      <c r="AS33" s="306">
        <f>'A3'!E32</f>
        <v>74.900000000000006</v>
      </c>
      <c r="AT33" s="307">
        <f t="shared" si="77"/>
        <v>16928.572599637289</v>
      </c>
      <c r="AU33" s="276">
        <f t="shared" si="78"/>
        <v>0.29788593779249434</v>
      </c>
      <c r="AV33" s="276">
        <f t="shared" si="79"/>
        <v>9.7367581596788941</v>
      </c>
      <c r="AW33" s="276">
        <f t="shared" si="80"/>
        <v>0.39755250108923029</v>
      </c>
      <c r="AX33" s="307">
        <f>'A2'!F32/'A1'!F32*1000</f>
        <v>11321.054934442485</v>
      </c>
      <c r="AY33" s="343">
        <f>AY32*POWER(AY$35/AY$31, 1/4)</f>
        <v>2.2768905867097349</v>
      </c>
      <c r="AZ33" s="276">
        <f t="shared" si="43"/>
        <v>1.5089369061394631</v>
      </c>
      <c r="BA33" s="261">
        <f t="shared" si="81"/>
        <v>0.93781302601642802</v>
      </c>
      <c r="BB33" s="307">
        <f>'A5'!F32</f>
        <v>-364.30788338581789</v>
      </c>
      <c r="BC33" s="307">
        <f>'A4'!F32/'A1'!F32*1000</f>
        <v>4874.3358199718177</v>
      </c>
      <c r="BD33" s="262">
        <f t="shared" si="82"/>
        <v>1.0176390773405699</v>
      </c>
      <c r="BE33" s="306">
        <f>'A3'!F32</f>
        <v>75</v>
      </c>
      <c r="BF33" s="307">
        <f t="shared" si="83"/>
        <v>15393.888116370816</v>
      </c>
      <c r="BG33" s="276">
        <f t="shared" si="125"/>
        <v>0.24017564139290348</v>
      </c>
      <c r="BH33" s="305">
        <f t="shared" si="84"/>
        <v>9.6417258340654346</v>
      </c>
      <c r="BI33" s="276">
        <f t="shared" si="85"/>
        <v>0.32490477823737179</v>
      </c>
      <c r="BJ33" s="307">
        <f>'A2'!G32/'A1'!G32*1000</f>
        <v>12716.337229916542</v>
      </c>
      <c r="BK33" s="317">
        <v>2.5779869999999998</v>
      </c>
      <c r="BL33" s="276">
        <f t="shared" si="44"/>
        <v>1.6056110986163492</v>
      </c>
      <c r="BM33" s="261">
        <f t="shared" si="87"/>
        <v>0.99789659651931806</v>
      </c>
      <c r="BN33" s="307">
        <f>'A5'!G32</f>
        <v>1098.1959370396303</v>
      </c>
      <c r="BO33" s="307">
        <f>'A4'!G32/'A1'!G32*1000</f>
        <v>5018.9567612808278</v>
      </c>
      <c r="BP33" s="262">
        <f t="shared" si="88"/>
        <v>1.039348710990502</v>
      </c>
      <c r="BQ33" s="276">
        <f>'A3'!G32</f>
        <v>76.599999999999994</v>
      </c>
      <c r="BR33" s="307">
        <f t="shared" si="89"/>
        <v>19546.763409265244</v>
      </c>
      <c r="BS33" s="276">
        <f t="shared" si="90"/>
        <v>0.39634042097897643</v>
      </c>
      <c r="BT33" s="305">
        <f t="shared" si="91"/>
        <v>9.8805649971945648</v>
      </c>
      <c r="BU33" s="276">
        <f t="shared" si="92"/>
        <v>0.50748603379613733</v>
      </c>
      <c r="BV33" s="269">
        <f>'A2'!H32/'A1'!H32*1000</f>
        <v>12615.218140429472</v>
      </c>
      <c r="BW33" s="317">
        <v>2.189635</v>
      </c>
      <c r="BX33" s="263">
        <f t="shared" si="9"/>
        <v>1.4797415314844684</v>
      </c>
      <c r="BY33" s="261">
        <f t="shared" si="126"/>
        <v>0.91966793158638083</v>
      </c>
      <c r="BZ33" s="275">
        <f>'A5'!H32</f>
        <v>1283.8710907673637</v>
      </c>
      <c r="CA33" s="270">
        <f>'A4'!H32/'A1'!H32*1000</f>
        <v>4136.9118945337732</v>
      </c>
      <c r="CB33" s="262">
        <f t="shared" si="93"/>
        <v>1.0230664857530529</v>
      </c>
      <c r="CC33" s="263">
        <f>'A3'!H32</f>
        <v>75.400000000000006</v>
      </c>
      <c r="CD33" s="272">
        <f t="shared" si="12"/>
        <v>17415.245993896548</v>
      </c>
      <c r="CE33" s="261">
        <f t="shared" si="45"/>
        <v>0.31618681079846717</v>
      </c>
      <c r="CF33" s="262">
        <f t="shared" si="94"/>
        <v>9.7651013081035281</v>
      </c>
      <c r="CG33" s="276">
        <f t="shared" si="46"/>
        <v>0.41921949890507948</v>
      </c>
      <c r="CH33" s="307">
        <f>'A2'!I32/'A1'!I32*1000</f>
        <v>12642.130112160479</v>
      </c>
      <c r="CI33" s="317">
        <v>2.9044465000000002</v>
      </c>
      <c r="CJ33" s="276">
        <f t="shared" si="48"/>
        <v>1.7042436738917355</v>
      </c>
      <c r="CK33" s="261">
        <f t="shared" si="95"/>
        <v>1.0591973132732457</v>
      </c>
      <c r="CL33" s="307">
        <f>'A5'!I32</f>
        <v>1367.3091465712537</v>
      </c>
      <c r="CM33" s="307">
        <f>'A4'!I32/'A1'!I32*1000</f>
        <v>4565.8915287594018</v>
      </c>
      <c r="CN33" s="262">
        <f t="shared" si="96"/>
        <v>1.0434192672998643</v>
      </c>
      <c r="CO33" s="306">
        <f>'A3'!I32</f>
        <v>76.900000000000006</v>
      </c>
      <c r="CP33" s="307">
        <f t="shared" si="97"/>
        <v>20162.732294024194</v>
      </c>
      <c r="CQ33" s="276">
        <f t="shared" si="98"/>
        <v>0.41950332338657975</v>
      </c>
      <c r="CR33" s="276">
        <f t="shared" si="99"/>
        <v>9.9115912434594318</v>
      </c>
      <c r="CS33" s="276">
        <f t="shared" si="100"/>
        <v>0.53120413314005499</v>
      </c>
      <c r="CT33" s="307">
        <f>'A2'!J32/'A1'!J32*1000</f>
        <v>11953.473903778986</v>
      </c>
      <c r="CU33" s="305">
        <f>CU32*POWER(CU$35/CU$31,1/4)</f>
        <v>2.4054188976553568</v>
      </c>
      <c r="CV33" s="276">
        <f t="shared" si="49"/>
        <v>1.5509412940712348</v>
      </c>
      <c r="CW33" s="261">
        <f t="shared" si="101"/>
        <v>0.96391899638005696</v>
      </c>
      <c r="CX33" s="307">
        <f>'A5'!J32</f>
        <v>3088.6759413400637</v>
      </c>
      <c r="CY33" s="307">
        <f>'A4'!J32/'A1'!J32*1000</f>
        <v>5518.5844104398439</v>
      </c>
      <c r="CZ33" s="262">
        <f t="shared" si="102"/>
        <v>1.0420624151967435</v>
      </c>
      <c r="DA33" s="306">
        <f>'A3'!J32</f>
        <v>76.8</v>
      </c>
      <c r="DB33" s="307">
        <f t="shared" si="103"/>
        <v>20976.133822036492</v>
      </c>
      <c r="DC33" s="276">
        <f t="shared" si="104"/>
        <v>0.45009048562435622</v>
      </c>
      <c r="DD33" s="276">
        <f t="shared" si="105"/>
        <v>9.9511405857522242</v>
      </c>
      <c r="DE33" s="276">
        <f t="shared" si="106"/>
        <v>0.56143773669877017</v>
      </c>
      <c r="DF33" s="269">
        <f>'A2'!K32/'A1'!K32*1000</f>
        <v>10943.021889092794</v>
      </c>
      <c r="DG33" s="262">
        <f>DG32*POWER(DG$35/DG$30,1/5)</f>
        <v>2.3303264006339126</v>
      </c>
      <c r="DH33" s="266">
        <f t="shared" si="14"/>
        <v>1.5265406645857531</v>
      </c>
      <c r="DI33" s="261">
        <f t="shared" si="107"/>
        <v>0.9487538638411287</v>
      </c>
      <c r="DJ33" s="273">
        <f>'A5'!K32</f>
        <v>643.84806140024943</v>
      </c>
      <c r="DK33" s="270">
        <f>'A4'!K32/'A1'!K32*1000</f>
        <v>5246.1543967443095</v>
      </c>
      <c r="DL33" s="262">
        <f t="shared" si="108"/>
        <v>1.039348710990502</v>
      </c>
      <c r="DM33" s="263">
        <f>'A3'!K32</f>
        <v>76.599999999999994</v>
      </c>
      <c r="DN33" s="272">
        <f t="shared" si="17"/>
        <v>16912.528298860048</v>
      </c>
      <c r="DO33" s="261">
        <f t="shared" si="51"/>
        <v>0.29728260768557363</v>
      </c>
      <c r="DP33" s="262">
        <f t="shared" si="109"/>
        <v>9.7358099457287928</v>
      </c>
      <c r="DQ33" s="214">
        <f t="shared" si="52"/>
        <v>0.39682763632551382</v>
      </c>
      <c r="DR33" s="307">
        <f>'A2'!L32/'A1'!L32*1000</f>
        <v>10107.034642412962</v>
      </c>
      <c r="DS33" s="305">
        <f t="shared" si="127"/>
        <v>3.4355341987651045</v>
      </c>
      <c r="DT33" s="276">
        <f t="shared" si="110"/>
        <v>1.8535194087910449</v>
      </c>
      <c r="DU33" s="261">
        <f t="shared" si="111"/>
        <v>1.1519730470280198</v>
      </c>
      <c r="DV33" s="307">
        <f>'A5'!L32</f>
        <v>1421.3633184429061</v>
      </c>
      <c r="DW33" s="307">
        <f>'A4'!L32/'A1'!L32*1000</f>
        <v>2611.6682176049085</v>
      </c>
      <c r="DX33" s="262">
        <f t="shared" si="112"/>
        <v>1.044776119402985</v>
      </c>
      <c r="DY33" s="276">
        <f>'A3'!L32</f>
        <v>77</v>
      </c>
      <c r="DZ33" s="307">
        <f t="shared" si="113"/>
        <v>16377.976299463013</v>
      </c>
      <c r="EA33" s="276">
        <f t="shared" si="114"/>
        <v>0.27718130695401444</v>
      </c>
      <c r="EB33" s="305">
        <f t="shared" si="115"/>
        <v>9.7036928027331655</v>
      </c>
      <c r="EC33" s="276">
        <f t="shared" si="116"/>
        <v>0.37227559797353033</v>
      </c>
      <c r="ED33" s="269">
        <f>'A2'!M32/'A1'!M32*1000</f>
        <v>12090.716775270856</v>
      </c>
      <c r="EE33" s="262">
        <f>EE32*POWER(EE$36/EE$31,1/5)</f>
        <v>1.8382033527631307</v>
      </c>
      <c r="EF33" s="263">
        <f t="shared" si="19"/>
        <v>1.3558035819259111</v>
      </c>
      <c r="EG33" s="261">
        <f t="shared" si="117"/>
        <v>0.84263977816202584</v>
      </c>
      <c r="EH33" s="275">
        <f>'A5'!M32</f>
        <v>-17.265394012128418</v>
      </c>
      <c r="EI33" s="271">
        <f>'A4'!M32/'A1'!M32*1000</f>
        <v>6767.4429878010014</v>
      </c>
      <c r="EJ33" s="262">
        <f t="shared" si="118"/>
        <v>1.0542740841248304</v>
      </c>
      <c r="EK33" s="263">
        <f>'A3'!M32</f>
        <v>77.7</v>
      </c>
      <c r="EL33" s="272">
        <f t="shared" si="22"/>
        <v>17857.607024030614</v>
      </c>
      <c r="EM33" s="261">
        <f t="shared" si="53"/>
        <v>0.33282136105490095</v>
      </c>
      <c r="EN33" s="262">
        <f t="shared" si="119"/>
        <v>9.7901848602370176</v>
      </c>
      <c r="EO33" s="276">
        <f t="shared" si="54"/>
        <v>0.43839468936549064</v>
      </c>
      <c r="EP33" s="269">
        <f>'A2'!N32/'A1'!N32*1000</f>
        <v>13166.511834867853</v>
      </c>
      <c r="EQ33" s="262">
        <f>EQ32*POWER(EQ$35/EQ$30,1/5)</f>
        <v>2.4653638778863338</v>
      </c>
      <c r="ER33" s="266">
        <f t="shared" si="24"/>
        <v>1.5701477248610507</v>
      </c>
      <c r="ES33" s="261">
        <f t="shared" si="120"/>
        <v>0.97585590434796876</v>
      </c>
      <c r="ET33" s="273">
        <f>'A5'!N32</f>
        <v>-375.75249360006751</v>
      </c>
      <c r="EU33" s="270">
        <f>'A4'!N32/'A1'!N32*1000</f>
        <v>4292.2475920575898</v>
      </c>
      <c r="EV33" s="262">
        <f t="shared" si="121"/>
        <v>1.0230664857530529</v>
      </c>
      <c r="EW33" s="263">
        <f>'A3'!N32</f>
        <v>75.400000000000006</v>
      </c>
      <c r="EX33" s="272">
        <f t="shared" si="27"/>
        <v>17151.825661851108</v>
      </c>
      <c r="EY33" s="261">
        <f t="shared" si="56"/>
        <v>0.30628114901210152</v>
      </c>
      <c r="EZ33" s="262">
        <f t="shared" si="57"/>
        <v>9.7498598995144814</v>
      </c>
      <c r="FA33" s="276">
        <f t="shared" si="58"/>
        <v>0.4075681621635931</v>
      </c>
      <c r="FB33" s="269">
        <f>'A2'!O32/'A1'!O32*1000</f>
        <v>18665.090758055816</v>
      </c>
      <c r="FC33" s="262">
        <f>FC32*POWER(FC$35/FC$30,1/5)</f>
        <v>2.5771517094455052</v>
      </c>
      <c r="FD33" s="266">
        <f t="shared" si="29"/>
        <v>1.6053509614553152</v>
      </c>
      <c r="FE33" s="261">
        <f t="shared" si="122"/>
        <v>0.99773491976717821</v>
      </c>
      <c r="FF33" s="273">
        <f>'A5'!O32</f>
        <v>-859.49001039709549</v>
      </c>
      <c r="FG33" s="270">
        <f>'A4'!O32/'A1'!O32*1000</f>
        <v>5134.1335849936777</v>
      </c>
      <c r="FH33" s="262">
        <f t="shared" si="123"/>
        <v>1.0189959294436906</v>
      </c>
      <c r="FI33" s="263">
        <f>'A3'!O32</f>
        <v>75.099999999999994</v>
      </c>
      <c r="FJ33" s="272">
        <f t="shared" si="32"/>
        <v>23332.414870832981</v>
      </c>
      <c r="FK33" s="261">
        <f t="shared" si="60"/>
        <v>0.53869611056516242</v>
      </c>
      <c r="FL33" s="262">
        <f t="shared" si="124"/>
        <v>10.05759886891007</v>
      </c>
      <c r="FM33" s="276">
        <f t="shared" si="61"/>
        <v>0.64282006424059424</v>
      </c>
    </row>
    <row r="34" spans="1:169">
      <c r="A34" s="201">
        <v>1990</v>
      </c>
      <c r="B34" s="269">
        <f>'A2'!B33/'A1'!B33*1000</f>
        <v>13424.475371373455</v>
      </c>
      <c r="C34" s="265">
        <f>C33*POWER(C$38/C$33,1/5)</f>
        <v>2.5415764467594371</v>
      </c>
      <c r="D34" s="265">
        <f t="shared" si="0"/>
        <v>1.5942322436707386</v>
      </c>
      <c r="E34" s="261">
        <f>D34/$FD$24</f>
        <v>0.99082457227116916</v>
      </c>
      <c r="F34" s="273">
        <f>'A5'!B33</f>
        <v>48.463518207202114</v>
      </c>
      <c r="G34" s="270">
        <f>'A4'!B33/'A1'!B33*1000</f>
        <v>4150.5997492930292</v>
      </c>
      <c r="H34" s="262">
        <f t="shared" si="63"/>
        <v>1.044776119402985</v>
      </c>
      <c r="I34" s="262">
        <f>'A3'!B33</f>
        <v>77</v>
      </c>
      <c r="J34" s="272">
        <f t="shared" si="2"/>
        <v>18283.961693603473</v>
      </c>
      <c r="K34" s="261">
        <f t="shared" si="64"/>
        <v>0.34885400790881915</v>
      </c>
      <c r="L34" s="262">
        <f t="shared" si="65"/>
        <v>9.8137795443719664</v>
      </c>
      <c r="M34" s="214">
        <f t="shared" si="66"/>
        <v>0.4564317105869321</v>
      </c>
      <c r="N34" s="307">
        <f>'A2'!C33/'A1'!C33*1000</f>
        <v>12721.89175612528</v>
      </c>
      <c r="O34" s="343">
        <f>O33*POWER(O$36/O$32,1/4)</f>
        <v>2.7275215709586131</v>
      </c>
      <c r="P34" s="276">
        <f t="shared" si="36"/>
        <v>1.6515209871384053</v>
      </c>
      <c r="Q34" s="261">
        <f t="shared" si="67"/>
        <v>1.0264298581181082</v>
      </c>
      <c r="R34" s="307">
        <f>'A5'!C33</f>
        <v>2550.6996123027834</v>
      </c>
      <c r="S34" s="307">
        <f>'A4'!C33/'A1'!C33*1000</f>
        <v>5050.8563138902291</v>
      </c>
      <c r="T34" s="262">
        <f t="shared" si="68"/>
        <v>1.0325644504748981</v>
      </c>
      <c r="U34" s="306">
        <f>'A3'!C33</f>
        <v>76.099999999999994</v>
      </c>
      <c r="V34" s="307">
        <f t="shared" si="37"/>
        <v>21332.456780950681</v>
      </c>
      <c r="W34" s="276">
        <f t="shared" si="69"/>
        <v>0.46348965906823508</v>
      </c>
      <c r="X34" s="305">
        <f t="shared" si="70"/>
        <v>9.9679849844366117</v>
      </c>
      <c r="Y34" s="276">
        <f t="shared" si="71"/>
        <v>0.57431448363019844</v>
      </c>
      <c r="Z34" s="269">
        <f>'A2'!D33/'A1'!D33*1000</f>
        <v>13677.114651565475</v>
      </c>
      <c r="AA34" s="262">
        <f>AA33*POWER(AA$35/AA$31,1/4)</f>
        <v>2.5324876669829233</v>
      </c>
      <c r="AB34" s="263">
        <f t="shared" si="4"/>
        <v>1.5913791713425569</v>
      </c>
      <c r="AC34" s="261">
        <f t="shared" si="72"/>
        <v>0.98905137129593335</v>
      </c>
      <c r="AD34" s="273">
        <f>'A5'!D33</f>
        <v>-296.11715252207989</v>
      </c>
      <c r="AE34" s="271">
        <f>'A4'!D33/'A1'!D33*1000</f>
        <v>5406.9017371422178</v>
      </c>
      <c r="AF34" s="262">
        <f t="shared" si="73"/>
        <v>1.0529172320217095</v>
      </c>
      <c r="AG34" s="263">
        <f>'A3'!D33</f>
        <v>77.599999999999994</v>
      </c>
      <c r="AH34" s="271">
        <f t="shared" si="38"/>
        <v>19624.433083895779</v>
      </c>
      <c r="AI34" s="261">
        <f t="shared" si="39"/>
        <v>0.39926111249118068</v>
      </c>
      <c r="AJ34" s="262">
        <f t="shared" si="74"/>
        <v>9.8845306547885574</v>
      </c>
      <c r="AK34" s="214">
        <f t="shared" si="40"/>
        <v>0.51051759165767563</v>
      </c>
      <c r="AL34" s="307">
        <f>'A2'!E33/'A1'!E33*1000</f>
        <v>11823.985713764487</v>
      </c>
      <c r="AM34" s="274">
        <f>AM33*POWER(AM$36/AM$31, 1/5)</f>
        <v>2.0221870595571008</v>
      </c>
      <c r="AN34" s="276">
        <f t="shared" si="41"/>
        <v>1.4220362370759405</v>
      </c>
      <c r="AO34" s="261">
        <f t="shared" si="75"/>
        <v>0.88380375691728519</v>
      </c>
      <c r="AP34" s="307">
        <f>'A5'!E33</f>
        <v>232.69565717312469</v>
      </c>
      <c r="AQ34" s="307">
        <f>'A4'!E33/'A1'!E33*1000</f>
        <v>5998.3475358502483</v>
      </c>
      <c r="AR34" s="262">
        <f t="shared" si="76"/>
        <v>1.0162822252374493</v>
      </c>
      <c r="AS34" s="306">
        <f>'A3'!E33</f>
        <v>74.900000000000006</v>
      </c>
      <c r="AT34" s="307">
        <f t="shared" si="77"/>
        <v>16952.732042401585</v>
      </c>
      <c r="AU34" s="276">
        <f t="shared" si="78"/>
        <v>0.29879442981022092</v>
      </c>
      <c r="AV34" s="276">
        <f t="shared" si="79"/>
        <v>9.7381842822626741</v>
      </c>
      <c r="AW34" s="276">
        <f t="shared" si="80"/>
        <v>0.39864270442320565</v>
      </c>
      <c r="AX34" s="307">
        <f>'A2'!F33/'A1'!F33*1000</f>
        <v>11138.884832997224</v>
      </c>
      <c r="AY34" s="343">
        <f>AY33*POWER(AY$35/AY$31, 1/4)</f>
        <v>2.2578406513310059</v>
      </c>
      <c r="AZ34" s="276">
        <f t="shared" si="43"/>
        <v>1.5026112775202394</v>
      </c>
      <c r="BA34" s="261">
        <f t="shared" si="81"/>
        <v>0.93388161119536195</v>
      </c>
      <c r="BB34" s="307">
        <f>'A5'!F33</f>
        <v>-228.82336431374281</v>
      </c>
      <c r="BC34" s="307">
        <f>'A4'!F33/'A1'!F33*1000</f>
        <v>5103.3712139363297</v>
      </c>
      <c r="BD34" s="262">
        <f t="shared" si="82"/>
        <v>1.0176390773405699</v>
      </c>
      <c r="BE34" s="306">
        <f>'A3'!F33</f>
        <v>75</v>
      </c>
      <c r="BF34" s="307">
        <f t="shared" si="83"/>
        <v>15546.418823997574</v>
      </c>
      <c r="BG34" s="276">
        <f t="shared" si="125"/>
        <v>0.24591140821869678</v>
      </c>
      <c r="BH34" s="305">
        <f t="shared" si="84"/>
        <v>9.6515855903765484</v>
      </c>
      <c r="BI34" s="276">
        <f t="shared" si="85"/>
        <v>0.33244209608424991</v>
      </c>
      <c r="BJ34" s="307">
        <f>'A2'!G33/'A1'!G33*1000</f>
        <v>12945.587532661657</v>
      </c>
      <c r="BK34" s="266">
        <f>BK33*POWER(BK$38/BK$33,1/5)</f>
        <v>2.5556313423757175</v>
      </c>
      <c r="BL34" s="276">
        <f t="shared" si="44"/>
        <v>1.5986342115617687</v>
      </c>
      <c r="BM34" s="261">
        <f t="shared" si="87"/>
        <v>0.99356042080898233</v>
      </c>
      <c r="BN34" s="307">
        <f>'A5'!G33</f>
        <v>1153.340598939403</v>
      </c>
      <c r="BO34" s="307">
        <f>'A4'!G33/'A1'!G33*1000</f>
        <v>5149.6104788974562</v>
      </c>
      <c r="BP34" s="262">
        <f t="shared" si="88"/>
        <v>1.0434192672998643</v>
      </c>
      <c r="BQ34" s="276">
        <f>'A3'!G33</f>
        <v>76.900000000000006</v>
      </c>
      <c r="BR34" s="307">
        <f t="shared" si="89"/>
        <v>19997.312307760534</v>
      </c>
      <c r="BS34" s="276">
        <f t="shared" si="90"/>
        <v>0.4132828679497898</v>
      </c>
      <c r="BT34" s="305">
        <f t="shared" si="91"/>
        <v>9.9033531588937329</v>
      </c>
      <c r="BU34" s="276">
        <f t="shared" si="92"/>
        <v>0.52490650672193129</v>
      </c>
      <c r="BV34" s="269">
        <f>'A2'!H33/'A1'!H33*1000</f>
        <v>13035.054659843301</v>
      </c>
      <c r="BW34" s="262">
        <f>BW33*POWER(BW$38/BW$33,1/5)</f>
        <v>2.1801244815868985</v>
      </c>
      <c r="BX34" s="263">
        <f t="shared" si="9"/>
        <v>1.4765244602060945</v>
      </c>
      <c r="BY34" s="261">
        <f t="shared" si="126"/>
        <v>0.91766850315553861</v>
      </c>
      <c r="BZ34" s="275">
        <f>'A5'!H33</f>
        <v>1454.1732525355278</v>
      </c>
      <c r="CA34" s="270">
        <f>'A4'!H33/'A1'!H33*1000</f>
        <v>4183.6594431800077</v>
      </c>
      <c r="CB34" s="262">
        <f t="shared" si="93"/>
        <v>1.0217096336499321</v>
      </c>
      <c r="CC34" s="263">
        <f>'A3'!H33</f>
        <v>75.3</v>
      </c>
      <c r="CD34" s="272">
        <f t="shared" si="12"/>
        <v>17981.774655163255</v>
      </c>
      <c r="CE34" s="261">
        <f t="shared" si="45"/>
        <v>0.33749056236242181</v>
      </c>
      <c r="CF34" s="262">
        <f t="shared" si="94"/>
        <v>9.7971140047769101</v>
      </c>
      <c r="CG34" s="276">
        <f t="shared" si="46"/>
        <v>0.44369169297857786</v>
      </c>
      <c r="CH34" s="307">
        <f>'A2'!I33/'A1'!I33*1000</f>
        <v>12892.005033149546</v>
      </c>
      <c r="CI34" s="305">
        <f>CI33*POWER(CI35/CI33,1/2)</f>
        <v>2.8975686564980911</v>
      </c>
      <c r="CJ34" s="276">
        <f t="shared" si="48"/>
        <v>1.7022246198719166</v>
      </c>
      <c r="CK34" s="261">
        <f t="shared" si="95"/>
        <v>1.0579424595067874</v>
      </c>
      <c r="CL34" s="307">
        <f>'A5'!I33</f>
        <v>1426.8339951951004</v>
      </c>
      <c r="CM34" s="307">
        <f>'A4'!I33/'A1'!I33*1000</f>
        <v>4669.143401905435</v>
      </c>
      <c r="CN34" s="262">
        <f t="shared" si="96"/>
        <v>1.0461329715061056</v>
      </c>
      <c r="CO34" s="306">
        <f>'A3'!I33</f>
        <v>77.099999999999994</v>
      </c>
      <c r="CP34" s="307">
        <f t="shared" si="97"/>
        <v>20645.410037300164</v>
      </c>
      <c r="CQ34" s="276">
        <f t="shared" si="98"/>
        <v>0.43765394387806561</v>
      </c>
      <c r="CR34" s="276">
        <f t="shared" si="99"/>
        <v>9.9352482994598503</v>
      </c>
      <c r="CS34" s="276">
        <f t="shared" si="100"/>
        <v>0.54928883470570722</v>
      </c>
      <c r="CT34" s="307">
        <f>'A2'!J33/'A1'!J33*1000</f>
        <v>12355.109087355748</v>
      </c>
      <c r="CU34" s="305">
        <f>CU33*POWER(CU$35/CU$31,1/4)</f>
        <v>2.3932621794804314</v>
      </c>
      <c r="CV34" s="276">
        <f t="shared" si="49"/>
        <v>1.5470171878426016</v>
      </c>
      <c r="CW34" s="261">
        <f t="shared" si="101"/>
        <v>0.9614801416329094</v>
      </c>
      <c r="CX34" s="307">
        <f>'A5'!J33</f>
        <v>3188.1774186608591</v>
      </c>
      <c r="CY34" s="307">
        <f>'A4'!J33/'A1'!J33*1000</f>
        <v>5603.6316816131566</v>
      </c>
      <c r="CZ34" s="262">
        <f t="shared" si="102"/>
        <v>1.044776119402985</v>
      </c>
      <c r="DA34" s="306">
        <f>'A3'!J33</f>
        <v>77</v>
      </c>
      <c r="DB34" s="307">
        <f t="shared" si="103"/>
        <v>21596.568350496127</v>
      </c>
      <c r="DC34" s="276">
        <f t="shared" si="104"/>
        <v>0.47342131415905048</v>
      </c>
      <c r="DD34" s="276">
        <f t="shared" si="105"/>
        <v>9.9802897083884421</v>
      </c>
      <c r="DE34" s="276">
        <f t="shared" si="106"/>
        <v>0.58372086371877108</v>
      </c>
      <c r="DF34" s="269">
        <f>'A2'!K33/'A1'!K33*1000</f>
        <v>10971.976090012789</v>
      </c>
      <c r="DG34" s="262">
        <f>DG33*POWER(DG$35/DG$30,1/5)</f>
        <v>2.3033850634100554</v>
      </c>
      <c r="DH34" s="266">
        <f t="shared" si="14"/>
        <v>1.5176907008379723</v>
      </c>
      <c r="DI34" s="261">
        <f t="shared" si="107"/>
        <v>0.94325356011824069</v>
      </c>
      <c r="DJ34" s="273">
        <f>'A5'!K33</f>
        <v>693.83384982575819</v>
      </c>
      <c r="DK34" s="270">
        <f>'A4'!K33/'A1'!K33*1000</f>
        <v>5504.0100024814546</v>
      </c>
      <c r="DL34" s="262">
        <f t="shared" si="108"/>
        <v>1.039348710990502</v>
      </c>
      <c r="DM34" s="263">
        <f>'A3'!K33</f>
        <v>76.599999999999994</v>
      </c>
      <c r="DN34" s="272">
        <f t="shared" si="17"/>
        <v>17198.310326092123</v>
      </c>
      <c r="DO34" s="261">
        <f t="shared" si="51"/>
        <v>0.3080291589650494</v>
      </c>
      <c r="DP34" s="262">
        <f t="shared" si="109"/>
        <v>9.7525664211208802</v>
      </c>
      <c r="DQ34" s="214">
        <f t="shared" si="52"/>
        <v>0.40963717005417116</v>
      </c>
      <c r="DR34" s="307">
        <f>'A2'!L33/'A1'!L33*1000</f>
        <v>10439.842660825167</v>
      </c>
      <c r="DS34" s="317">
        <v>3.4071718</v>
      </c>
      <c r="DT34" s="276">
        <f t="shared" si="110"/>
        <v>1.8458525943314108</v>
      </c>
      <c r="DU34" s="261">
        <f t="shared" si="111"/>
        <v>1.1472080774398008</v>
      </c>
      <c r="DV34" s="307">
        <f>'A5'!L33</f>
        <v>1429.6491064559004</v>
      </c>
      <c r="DW34" s="307">
        <f>'A4'!L33/'A1'!L33*1000</f>
        <v>2771.2932677579852</v>
      </c>
      <c r="DX34" s="262">
        <f t="shared" si="112"/>
        <v>1.044776119402985</v>
      </c>
      <c r="DY34" s="276">
        <f>'A3'!L33</f>
        <v>77</v>
      </c>
      <c r="DZ34" s="307">
        <f t="shared" si="113"/>
        <v>16901.984987073429</v>
      </c>
      <c r="EA34" s="276">
        <f t="shared" si="114"/>
        <v>0.29688613684425508</v>
      </c>
      <c r="EB34" s="305">
        <f t="shared" si="115"/>
        <v>9.7351863488702985</v>
      </c>
      <c r="EC34" s="276">
        <f t="shared" si="116"/>
        <v>0.39635092599084887</v>
      </c>
      <c r="ED34" s="269">
        <f>'A2'!M33/'A1'!M33*1000</f>
        <v>11923.296553969723</v>
      </c>
      <c r="EE34" s="262">
        <f>EE33*POWER(EE$36/EE$31,1/5)</f>
        <v>1.8413855232432326</v>
      </c>
      <c r="EF34" s="263">
        <f t="shared" si="19"/>
        <v>1.3569766111629311</v>
      </c>
      <c r="EG34" s="261">
        <f t="shared" si="117"/>
        <v>0.8433688226263103</v>
      </c>
      <c r="EH34" s="275">
        <f>'A5'!M33</f>
        <v>-28.782418538825979</v>
      </c>
      <c r="EI34" s="271">
        <f>'A4'!M33/'A1'!M33*1000</f>
        <v>6883.1399937861979</v>
      </c>
      <c r="EJ34" s="262">
        <f t="shared" si="118"/>
        <v>1.0529172320217095</v>
      </c>
      <c r="EK34" s="263">
        <f>'A3'!M33</f>
        <v>77.599999999999994</v>
      </c>
      <c r="EL34" s="272">
        <f t="shared" si="22"/>
        <v>17804.929527532553</v>
      </c>
      <c r="EM34" s="261">
        <f t="shared" si="53"/>
        <v>0.33084047575265241</v>
      </c>
      <c r="EN34" s="262">
        <f t="shared" si="119"/>
        <v>9.787230637688463</v>
      </c>
      <c r="EO34" s="276">
        <f t="shared" si="54"/>
        <v>0.43613632580798856</v>
      </c>
      <c r="EP34" s="269">
        <f>'A2'!N33/'A1'!N33*1000</f>
        <v>13233.092714242064</v>
      </c>
      <c r="EQ34" s="262">
        <f>EQ33*POWER(EQ$35/EQ$30,1/5)</f>
        <v>2.4366231622049668</v>
      </c>
      <c r="ER34" s="266">
        <f t="shared" si="24"/>
        <v>1.5609686615063632</v>
      </c>
      <c r="ES34" s="261">
        <f t="shared" si="120"/>
        <v>0.97015106331344214</v>
      </c>
      <c r="ET34" s="273">
        <f>'A5'!N33</f>
        <v>-352.9706072470853</v>
      </c>
      <c r="EU34" s="270">
        <f>'A4'!N33/'A1'!N33*1000</f>
        <v>4374.0024707804941</v>
      </c>
      <c r="EV34" s="262">
        <f t="shared" si="121"/>
        <v>1.0271370420624153</v>
      </c>
      <c r="EW34" s="263">
        <f>'A3'!N33</f>
        <v>75.7</v>
      </c>
      <c r="EX34" s="272">
        <f t="shared" si="27"/>
        <v>17316.637773682225</v>
      </c>
      <c r="EY34" s="261">
        <f t="shared" si="56"/>
        <v>0.31247874593037622</v>
      </c>
      <c r="EZ34" s="262">
        <f t="shared" si="57"/>
        <v>9.7594230393505885</v>
      </c>
      <c r="FA34" s="276">
        <f t="shared" si="58"/>
        <v>0.41487873072983983</v>
      </c>
      <c r="FB34" s="269">
        <f>'A2'!O33/'A1'!O33*1000</f>
        <v>18768.875675471747</v>
      </c>
      <c r="FC34" s="262">
        <f>FC33*POWER(FC$35/FC$30,1/5)</f>
        <v>2.5874310045891633</v>
      </c>
      <c r="FD34" s="266">
        <f t="shared" si="29"/>
        <v>1.6085493478874571</v>
      </c>
      <c r="FE34" s="261">
        <f t="shared" si="122"/>
        <v>0.99972273545787582</v>
      </c>
      <c r="FF34" s="273">
        <f>'A5'!O33</f>
        <v>-749.78501953595901</v>
      </c>
      <c r="FG34" s="270">
        <f>'A4'!O33/'A1'!O33*1000</f>
        <v>5203.3896487178172</v>
      </c>
      <c r="FH34" s="262">
        <f t="shared" si="123"/>
        <v>1.0217096336499321</v>
      </c>
      <c r="FI34" s="263">
        <f>'A3'!O33</f>
        <v>75.3</v>
      </c>
      <c r="FJ34" s="272">
        <f t="shared" si="32"/>
        <v>23721.314925078346</v>
      </c>
      <c r="FK34" s="261">
        <f t="shared" si="60"/>
        <v>0.55332031354957489</v>
      </c>
      <c r="FL34" s="262">
        <f t="shared" si="124"/>
        <v>10.074129286865164</v>
      </c>
      <c r="FM34" s="276">
        <f t="shared" si="61"/>
        <v>0.65545678773941363</v>
      </c>
    </row>
    <row r="35" spans="1:169">
      <c r="A35" s="201">
        <v>1991</v>
      </c>
      <c r="B35" s="269">
        <f>'A2'!B34/'A1'!B34*1000</f>
        <v>13430.402023331168</v>
      </c>
      <c r="C35" s="265">
        <f>C34*POWER(C$38/C$33,1/5)</f>
        <v>2.5209103121286991</v>
      </c>
      <c r="D35" s="265">
        <f t="shared" si="0"/>
        <v>1.5877374821199817</v>
      </c>
      <c r="E35" s="261">
        <f t="shared" si="62"/>
        <v>0.98678804035363943</v>
      </c>
      <c r="F35" s="273">
        <f>'A5'!B34</f>
        <v>145.89528927423689</v>
      </c>
      <c r="G35" s="270">
        <f>'A4'!B34/'A1'!B34*1000</f>
        <v>4198.7853257906527</v>
      </c>
      <c r="H35" s="262">
        <f t="shared" si="63"/>
        <v>1.0502035278154682</v>
      </c>
      <c r="I35" s="262">
        <f>'A3'!B34</f>
        <v>77.400000000000006</v>
      </c>
      <c r="J35" s="272">
        <f t="shared" si="2"/>
        <v>18481.104353641742</v>
      </c>
      <c r="K35" s="261">
        <f t="shared" si="64"/>
        <v>0.35626736320618735</v>
      </c>
      <c r="L35" s="262">
        <f t="shared" si="65"/>
        <v>9.8245041028063511</v>
      </c>
      <c r="M35" s="214">
        <f t="shared" si="66"/>
        <v>0.46463012879695004</v>
      </c>
      <c r="N35" s="307">
        <f>'A2'!C34/'A1'!C34*1000</f>
        <v>13057.743492905449</v>
      </c>
      <c r="O35" s="343">
        <f>O34*POWER(O$36/O$32,1/4)</f>
        <v>2.6890670560992547</v>
      </c>
      <c r="P35" s="276">
        <f t="shared" si="36"/>
        <v>1.6398375090536423</v>
      </c>
      <c r="Q35" s="261">
        <f t="shared" si="67"/>
        <v>1.0191685088247828</v>
      </c>
      <c r="R35" s="307">
        <f>'A5'!C34</f>
        <v>2682.2448197503795</v>
      </c>
      <c r="S35" s="307">
        <f>'A4'!C34/'A1'!C34*1000</f>
        <v>5215.0121630590538</v>
      </c>
      <c r="T35" s="262">
        <f t="shared" si="68"/>
        <v>1.0352781546811396</v>
      </c>
      <c r="U35" s="306">
        <f>'A3'!C34</f>
        <v>76.3</v>
      </c>
      <c r="V35" s="307">
        <f t="shared" si="37"/>
        <v>21953.381728127501</v>
      </c>
      <c r="W35" s="276">
        <f t="shared" si="69"/>
        <v>0.48683892931511002</v>
      </c>
      <c r="X35" s="305">
        <f t="shared" si="70"/>
        <v>9.9966764716992706</v>
      </c>
      <c r="Y35" s="276">
        <f t="shared" si="71"/>
        <v>0.59624777002943241</v>
      </c>
      <c r="Z35" s="269">
        <f>'A2'!D34/'A1'!D34*1000</f>
        <v>13291.011056994554</v>
      </c>
      <c r="AA35" s="285">
        <v>2.5154584999999998</v>
      </c>
      <c r="AB35" s="263">
        <f t="shared" si="4"/>
        <v>1.5860197035346062</v>
      </c>
      <c r="AC35" s="261">
        <f t="shared" si="72"/>
        <v>0.98572043101449303</v>
      </c>
      <c r="AD35" s="273">
        <f>'A5'!D34</f>
        <v>-147.9047687871234</v>
      </c>
      <c r="AE35" s="271">
        <f>'A4'!D34/'A1'!D34*1000</f>
        <v>5496.4680175928916</v>
      </c>
      <c r="AF35" s="262">
        <f t="shared" si="73"/>
        <v>1.055630936227951</v>
      </c>
      <c r="AG35" s="263">
        <f>'A3'!D34</f>
        <v>77.8</v>
      </c>
      <c r="AH35" s="271">
        <f t="shared" si="38"/>
        <v>19476.163175707348</v>
      </c>
      <c r="AI35" s="261">
        <f t="shared" si="39"/>
        <v>0.39368556882602151</v>
      </c>
      <c r="AJ35" s="262">
        <f t="shared" si="74"/>
        <v>9.8769465955642364</v>
      </c>
      <c r="AK35" s="214">
        <f t="shared" si="40"/>
        <v>0.50471993671169868</v>
      </c>
      <c r="AL35" s="307">
        <f>'A2'!E34/'A1'!E34*1000</f>
        <v>12005.448053088667</v>
      </c>
      <c r="AM35" s="274">
        <f>AM34*POWER(AM$36/AM$31, 1/5)</f>
        <v>2.0110629326587968</v>
      </c>
      <c r="AN35" s="276">
        <f t="shared" si="41"/>
        <v>1.4181195057747413</v>
      </c>
      <c r="AO35" s="261">
        <f t="shared" si="75"/>
        <v>0.88136948573024898</v>
      </c>
      <c r="AP35" s="307">
        <f>'A5'!E34</f>
        <v>279.45313929335617</v>
      </c>
      <c r="AQ35" s="307">
        <f>'A4'!E34/'A1'!E34*1000</f>
        <v>6044.1036396935215</v>
      </c>
      <c r="AR35" s="262">
        <f t="shared" si="76"/>
        <v>1.0217096336499321</v>
      </c>
      <c r="AS35" s="306">
        <f>'A3'!E34</f>
        <v>75.3</v>
      </c>
      <c r="AT35" s="307">
        <f t="shared" si="77"/>
        <v>17271.789204464909</v>
      </c>
      <c r="AU35" s="276">
        <f t="shared" si="78"/>
        <v>0.31079225971718405</v>
      </c>
      <c r="AV35" s="276">
        <f t="shared" si="79"/>
        <v>9.7568297676542635</v>
      </c>
      <c r="AW35" s="276">
        <f t="shared" si="80"/>
        <v>0.41289629704469061</v>
      </c>
      <c r="AX35" s="307">
        <f>'A2'!F34/'A1'!F34*1000</f>
        <v>10666.821897923342</v>
      </c>
      <c r="AY35" s="341">
        <v>2.2389500999999998</v>
      </c>
      <c r="AZ35" s="276">
        <f t="shared" si="43"/>
        <v>1.496312166628341</v>
      </c>
      <c r="BA35" s="261">
        <f t="shared" si="81"/>
        <v>0.92996667729540317</v>
      </c>
      <c r="BB35" s="307">
        <f>'A5'!F34</f>
        <v>-37.143705895138183</v>
      </c>
      <c r="BC35" s="307">
        <f>'A4'!F34/'A1'!F34*1000</f>
        <v>5150.837871269965</v>
      </c>
      <c r="BD35" s="262">
        <f t="shared" si="82"/>
        <v>1.0230664857530529</v>
      </c>
      <c r="BE35" s="306">
        <f>'A3'!F34</f>
        <v>75.400000000000006</v>
      </c>
      <c r="BF35" s="307">
        <f t="shared" si="83"/>
        <v>15380.252706443265</v>
      </c>
      <c r="BG35" s="276">
        <f t="shared" si="125"/>
        <v>0.23966289525059939</v>
      </c>
      <c r="BH35" s="305">
        <f t="shared" si="84"/>
        <v>9.6408396737727173</v>
      </c>
      <c r="BI35" s="276">
        <f t="shared" si="85"/>
        <v>0.32422735056281926</v>
      </c>
      <c r="BJ35" s="307">
        <f>'A2'!G34/'A1'!G34*1000</f>
        <v>12939.147597626199</v>
      </c>
      <c r="BK35" s="266">
        <f>BK34*POWER(BK$38/BK$33,1/5)</f>
        <v>2.5334695474155273</v>
      </c>
      <c r="BL35" s="276">
        <f t="shared" si="44"/>
        <v>1.5916876412837813</v>
      </c>
      <c r="BM35" s="261">
        <f t="shared" si="87"/>
        <v>0.98924308715087572</v>
      </c>
      <c r="BN35" s="307">
        <f>'A5'!G34</f>
        <v>1191.8936372635533</v>
      </c>
      <c r="BO35" s="307">
        <f>'A4'!G34/'A1'!G34*1000</f>
        <v>5298.4544458008049</v>
      </c>
      <c r="BP35" s="262">
        <f t="shared" si="88"/>
        <v>1.044776119402985</v>
      </c>
      <c r="BQ35" s="276">
        <f>'A3'!G34</f>
        <v>77</v>
      </c>
      <c r="BR35" s="307">
        <f t="shared" si="89"/>
        <v>20154.055639326351</v>
      </c>
      <c r="BS35" s="276">
        <f t="shared" si="90"/>
        <v>0.41917704634408065</v>
      </c>
      <c r="BT35" s="305">
        <f t="shared" si="91"/>
        <v>9.9111608195453957</v>
      </c>
      <c r="BU35" s="276">
        <f t="shared" si="92"/>
        <v>0.53087509439440872</v>
      </c>
      <c r="BV35" s="269">
        <f>'A2'!H34/'A1'!H34*1000</f>
        <v>13529.302068884013</v>
      </c>
      <c r="BW35" s="262">
        <f>BW34*POWER(BW$38/BW$33,1/5)</f>
        <v>2.1706552714103231</v>
      </c>
      <c r="BX35" s="263">
        <f t="shared" si="9"/>
        <v>1.473314383086761</v>
      </c>
      <c r="BY35" s="261">
        <f t="shared" si="126"/>
        <v>0.91567342163504584</v>
      </c>
      <c r="BZ35" s="275">
        <f>'A5'!H34</f>
        <v>1597.1408123425344</v>
      </c>
      <c r="CA35" s="270">
        <f>'A4'!H34/'A1'!H34*1000</f>
        <v>4288.903360343329</v>
      </c>
      <c r="CB35" s="262">
        <f t="shared" si="93"/>
        <v>1.0244233378561736</v>
      </c>
      <c r="CC35" s="263">
        <f>'A3'!H34</f>
        <v>75.5</v>
      </c>
      <c r="CD35" s="272">
        <f t="shared" si="12"/>
        <v>18720.789959672209</v>
      </c>
      <c r="CE35" s="261">
        <f t="shared" si="45"/>
        <v>0.36528050402930468</v>
      </c>
      <c r="CF35" s="262">
        <f t="shared" si="94"/>
        <v>9.8373899478416806</v>
      </c>
      <c r="CG35" s="276">
        <f t="shared" si="46"/>
        <v>0.47448074849709582</v>
      </c>
      <c r="CH35" s="307">
        <f>'A2'!I34/'A1'!I34*1000</f>
        <v>13231.384062761852</v>
      </c>
      <c r="CI35" s="317">
        <v>2.8907071000000002</v>
      </c>
      <c r="CJ35" s="276">
        <f t="shared" si="48"/>
        <v>1.7002079578686837</v>
      </c>
      <c r="CK35" s="261">
        <f t="shared" si="95"/>
        <v>1.0566890923924905</v>
      </c>
      <c r="CL35" s="307">
        <f>'A5'!I34</f>
        <v>1495.3211852449606</v>
      </c>
      <c r="CM35" s="307">
        <f>'A4'!I34/'A1'!I34*1000</f>
        <v>4753.1687127449459</v>
      </c>
      <c r="CN35" s="262">
        <f t="shared" si="96"/>
        <v>1.0461329715061056</v>
      </c>
      <c r="CO35" s="306">
        <f>'A3'!I34</f>
        <v>77.099999999999994</v>
      </c>
      <c r="CP35" s="307">
        <f t="shared" si="97"/>
        <v>21163.216780429211</v>
      </c>
      <c r="CQ35" s="276">
        <f t="shared" si="98"/>
        <v>0.45712555576279684</v>
      </c>
      <c r="CR35" s="276">
        <f t="shared" si="99"/>
        <v>9.9600198961775135</v>
      </c>
      <c r="CS35" s="276">
        <f t="shared" si="100"/>
        <v>0.56822554998996333</v>
      </c>
      <c r="CT35" s="307">
        <f>'A2'!J34/'A1'!J34*1000</f>
        <v>12589.422857635725</v>
      </c>
      <c r="CU35" s="317">
        <v>2.3811669000000002</v>
      </c>
      <c r="CV35" s="276">
        <f t="shared" si="49"/>
        <v>1.5431030101713885</v>
      </c>
      <c r="CW35" s="261">
        <f t="shared" si="101"/>
        <v>0.95904745754169862</v>
      </c>
      <c r="CX35" s="307">
        <f>'A5'!J34</f>
        <v>3075.5338873032347</v>
      </c>
      <c r="CY35" s="307">
        <f>'A4'!J34/'A1'!J34*1000</f>
        <v>5702.4497137809722</v>
      </c>
      <c r="CZ35" s="262">
        <f t="shared" si="102"/>
        <v>1.0461329715061056</v>
      </c>
      <c r="DA35" s="306">
        <f>'A3'!J34</f>
        <v>77.099999999999994</v>
      </c>
      <c r="DB35" s="307">
        <f t="shared" si="103"/>
        <v>21813.794813758177</v>
      </c>
      <c r="DC35" s="276">
        <f t="shared" si="104"/>
        <v>0.48158990106885308</v>
      </c>
      <c r="DD35" s="276">
        <f t="shared" si="105"/>
        <v>9.9902978382721841</v>
      </c>
      <c r="DE35" s="276">
        <f t="shared" si="106"/>
        <v>0.5913716061515808</v>
      </c>
      <c r="DF35" s="269">
        <f>'A2'!K34/'A1'!K34*1000</f>
        <v>11172.515524658591</v>
      </c>
      <c r="DG35" s="317">
        <v>2.2767552000000002</v>
      </c>
      <c r="DH35" s="266">
        <f t="shared" si="14"/>
        <v>1.5088920438520446</v>
      </c>
      <c r="DI35" s="261">
        <f t="shared" si="107"/>
        <v>0.93778514384498213</v>
      </c>
      <c r="DJ35" s="273">
        <f>'A5'!K34</f>
        <v>784.22822542578069</v>
      </c>
      <c r="DK35" s="270">
        <f>'A4'!K34/'A1'!K34*1000</f>
        <v>5769.104766445661</v>
      </c>
      <c r="DL35" s="262">
        <f t="shared" si="108"/>
        <v>1.0461329715061056</v>
      </c>
      <c r="DM35" s="263">
        <f>'A3'!K34</f>
        <v>77.099999999999994</v>
      </c>
      <c r="DN35" s="272">
        <f t="shared" si="17"/>
        <v>17816.431270259181</v>
      </c>
      <c r="DO35" s="261">
        <f t="shared" si="51"/>
        <v>0.33127298744421046</v>
      </c>
      <c r="DP35" s="262">
        <f t="shared" si="109"/>
        <v>9.7878764155514499</v>
      </c>
      <c r="DQ35" s="214">
        <f t="shared" si="52"/>
        <v>0.43662999247258188</v>
      </c>
      <c r="DR35" s="307">
        <f>'A2'!L34/'A1'!L34*1000</f>
        <v>10716.46176477197</v>
      </c>
      <c r="DS35" s="305">
        <f>DS34*POWER(DS$39/DS$34,1/5)</f>
        <v>3.3462830055009327</v>
      </c>
      <c r="DT35" s="276">
        <f t="shared" si="110"/>
        <v>1.8292848344369264</v>
      </c>
      <c r="DU35" s="261">
        <f t="shared" si="111"/>
        <v>1.1369111187149248</v>
      </c>
      <c r="DV35" s="307">
        <f>'A5'!L34</f>
        <v>1411.7107561176983</v>
      </c>
      <c r="DW35" s="307">
        <f>'A4'!L34/'A1'!L34*1000</f>
        <v>2933.3411936443244</v>
      </c>
      <c r="DX35" s="262">
        <f t="shared" si="112"/>
        <v>1.0461329715061056</v>
      </c>
      <c r="DY35" s="276">
        <f>'A3'!L34</f>
        <v>77.099999999999994</v>
      </c>
      <c r="DZ35" s="307">
        <f t="shared" si="113"/>
        <v>17291.23528997651</v>
      </c>
      <c r="EA35" s="276">
        <f t="shared" si="114"/>
        <v>0.31152351058400568</v>
      </c>
      <c r="EB35" s="305">
        <f t="shared" si="115"/>
        <v>9.7579550214680104</v>
      </c>
      <c r="EC35" s="276">
        <f t="shared" si="116"/>
        <v>0.41375650041939899</v>
      </c>
      <c r="ED35" s="269">
        <f>'A2'!M34/'A1'!M34*1000</f>
        <v>11958.163717428171</v>
      </c>
      <c r="EE35" s="262">
        <f>EE34*POWER(EE$36/EE$31,1/5)</f>
        <v>1.8445732024767318</v>
      </c>
      <c r="EF35" s="263">
        <f t="shared" si="19"/>
        <v>1.3581506552944456</v>
      </c>
      <c r="EG35" s="261">
        <f t="shared" si="117"/>
        <v>0.84409849785340063</v>
      </c>
      <c r="EH35" s="275">
        <f>'A5'!M34</f>
        <v>63.877874252332433</v>
      </c>
      <c r="EI35" s="271">
        <f>'A4'!M34/'A1'!M34*1000</f>
        <v>7069.2641630083644</v>
      </c>
      <c r="EJ35" s="262">
        <f t="shared" si="118"/>
        <v>1.0542740841248304</v>
      </c>
      <c r="EK35" s="263">
        <f>'A3'!M34</f>
        <v>77.7</v>
      </c>
      <c r="EL35" s="272">
        <f t="shared" si="22"/>
        <v>18161.990261889096</v>
      </c>
      <c r="EM35" s="261">
        <f t="shared" si="53"/>
        <v>0.34426739251440458</v>
      </c>
      <c r="EN35" s="262">
        <f t="shared" si="119"/>
        <v>9.8070862420690936</v>
      </c>
      <c r="EO35" s="276">
        <f t="shared" si="54"/>
        <v>0.4513149972209915</v>
      </c>
      <c r="EP35" s="269">
        <f>'A2'!N34/'A1'!N34*1000</f>
        <v>12973.851542376993</v>
      </c>
      <c r="EQ35" s="317">
        <v>2.4082175000000001</v>
      </c>
      <c r="ER35" s="266">
        <f t="shared" si="24"/>
        <v>1.551843258837696</v>
      </c>
      <c r="ES35" s="261">
        <f t="shared" si="120"/>
        <v>0.96447957270604756</v>
      </c>
      <c r="ET35" s="273">
        <f>'A5'!N34</f>
        <v>-296.91443143319253</v>
      </c>
      <c r="EU35" s="270">
        <f>'A4'!N34/'A1'!N34*1000</f>
        <v>4489.860247520005</v>
      </c>
      <c r="EV35" s="262">
        <f t="shared" si="121"/>
        <v>1.0298507462686568</v>
      </c>
      <c r="EW35" s="263">
        <f>'A3'!N34</f>
        <v>75.900000000000006</v>
      </c>
      <c r="EX35" s="272">
        <f t="shared" si="27"/>
        <v>17204.645999314755</v>
      </c>
      <c r="EY35" s="261">
        <f t="shared" si="56"/>
        <v>0.308267405707983</v>
      </c>
      <c r="EZ35" s="262">
        <f t="shared" si="57"/>
        <v>9.7529347425659516</v>
      </c>
      <c r="FA35" s="276">
        <f t="shared" si="58"/>
        <v>0.40991873439650639</v>
      </c>
      <c r="FB35" s="269">
        <f>'A2'!O34/'A1'!O34*1000</f>
        <v>18498.308963818738</v>
      </c>
      <c r="FC35" s="317">
        <v>2.5977513000000001</v>
      </c>
      <c r="FD35" s="266">
        <f t="shared" si="29"/>
        <v>1.6117541065559597</v>
      </c>
      <c r="FE35" s="261">
        <f t="shared" si="122"/>
        <v>1.0017145115303758</v>
      </c>
      <c r="FF35" s="273">
        <f>'A5'!O34</f>
        <v>-630.77706355677469</v>
      </c>
      <c r="FG35" s="270">
        <f>'A4'!O34/'A1'!O34*1000</f>
        <v>5166.8518012811937</v>
      </c>
      <c r="FH35" s="262">
        <f t="shared" si="123"/>
        <v>1.0244233378561736</v>
      </c>
      <c r="FI35" s="263">
        <f>'A3'!O34</f>
        <v>75.5</v>
      </c>
      <c r="FJ35" s="272">
        <f t="shared" si="32"/>
        <v>23629.450400940743</v>
      </c>
      <c r="FK35" s="261">
        <f t="shared" si="60"/>
        <v>0.54986583872143002</v>
      </c>
      <c r="FL35" s="262">
        <f t="shared" si="124"/>
        <v>10.070249111380667</v>
      </c>
      <c r="FM35" s="276">
        <f t="shared" si="61"/>
        <v>0.65249057691173318</v>
      </c>
    </row>
    <row r="36" spans="1:169">
      <c r="A36" s="201">
        <v>1992</v>
      </c>
      <c r="B36" s="269">
        <f>'A2'!B35/'A1'!B35*1000</f>
        <v>13447.087729885812</v>
      </c>
      <c r="C36" s="265">
        <f>C35*POWER(C$38/C$33,1/5)</f>
        <v>2.5004122185266384</v>
      </c>
      <c r="D36" s="265">
        <f t="shared" si="0"/>
        <v>1.5812691796549501</v>
      </c>
      <c r="E36" s="261">
        <f t="shared" si="62"/>
        <v>0.98276795291112296</v>
      </c>
      <c r="F36" s="273">
        <f>'A5'!B35</f>
        <v>166.22484511136199</v>
      </c>
      <c r="G36" s="270">
        <f>'A4'!B35/'A1'!B35*1000</f>
        <v>4247.8258931861947</v>
      </c>
      <c r="H36" s="262">
        <f t="shared" si="63"/>
        <v>1.0515603799185889</v>
      </c>
      <c r="I36" s="262">
        <f>'A3'!B35</f>
        <v>77.5</v>
      </c>
      <c r="J36" s="272">
        <f t="shared" si="2"/>
        <v>18538.397089403839</v>
      </c>
      <c r="K36" s="261">
        <f t="shared" si="64"/>
        <v>0.35842180002914698</v>
      </c>
      <c r="L36" s="262">
        <f t="shared" si="65"/>
        <v>9.8275993785000253</v>
      </c>
      <c r="M36" s="214">
        <f t="shared" si="66"/>
        <v>0.46699632081942843</v>
      </c>
      <c r="N36" s="307">
        <f>'A2'!C35/'A1'!C35*1000</f>
        <v>13251.5224645496</v>
      </c>
      <c r="O36" s="344">
        <v>2.6511547000000002</v>
      </c>
      <c r="P36" s="276">
        <f t="shared" si="36"/>
        <v>1.6282366842692129</v>
      </c>
      <c r="Q36" s="261">
        <f t="shared" si="67"/>
        <v>1.0119585290362929</v>
      </c>
      <c r="R36" s="307">
        <f>'A5'!C35</f>
        <v>2893.2704517118423</v>
      </c>
      <c r="S36" s="307">
        <f>'A4'!C35/'A1'!C35*1000</f>
        <v>5271.7719737415991</v>
      </c>
      <c r="T36" s="262">
        <f t="shared" si="68"/>
        <v>1.0366350067842605</v>
      </c>
      <c r="U36" s="306">
        <f>'A3'!C35</f>
        <v>76.400000000000006</v>
      </c>
      <c r="V36" s="307">
        <f t="shared" si="37"/>
        <v>22365.43510870315</v>
      </c>
      <c r="W36" s="276">
        <f t="shared" si="69"/>
        <v>0.50233379030103764</v>
      </c>
      <c r="X36" s="305">
        <f t="shared" si="70"/>
        <v>10.015271970571652</v>
      </c>
      <c r="Y36" s="276">
        <f t="shared" si="71"/>
        <v>0.61046315031874165</v>
      </c>
      <c r="Z36" s="269">
        <f>'A2'!D35/'A1'!D35*1000</f>
        <v>13323.485772404401</v>
      </c>
      <c r="AA36" s="262">
        <f>AA35*POWER(AA$38/AA$35,1/3)</f>
        <v>2.4899493540659998</v>
      </c>
      <c r="AB36" s="263">
        <f t="shared" si="4"/>
        <v>1.5779573359460641</v>
      </c>
      <c r="AC36" s="261">
        <f t="shared" si="72"/>
        <v>0.98070962286585284</v>
      </c>
      <c r="AD36" s="273">
        <f>'A5'!D35</f>
        <v>-51.07313236689177</v>
      </c>
      <c r="AE36" s="271">
        <f>'A4'!D35/'A1'!D35*1000</f>
        <v>5484.6512573219406</v>
      </c>
      <c r="AF36" s="262">
        <f t="shared" si="73"/>
        <v>1.0583446404341927</v>
      </c>
      <c r="AG36" s="263">
        <f>'A3'!D35</f>
        <v>78</v>
      </c>
      <c r="AH36" s="271">
        <f t="shared" si="38"/>
        <v>19579.427529190358</v>
      </c>
      <c r="AI36" s="261">
        <f t="shared" si="39"/>
        <v>0.39756872299353641</v>
      </c>
      <c r="AJ36" s="262">
        <f t="shared" si="74"/>
        <v>9.8822346781284942</v>
      </c>
      <c r="AK36" s="214">
        <f t="shared" si="40"/>
        <v>0.50876242598117671</v>
      </c>
      <c r="AL36" s="307">
        <f>'A2'!E35/'A1'!E35*1000</f>
        <v>12260.884887647011</v>
      </c>
      <c r="AM36" s="317">
        <v>2</v>
      </c>
      <c r="AN36" s="276">
        <f t="shared" si="41"/>
        <v>1.4142135623730951</v>
      </c>
      <c r="AO36" s="261">
        <f t="shared" si="75"/>
        <v>0.878941919285262</v>
      </c>
      <c r="AP36" s="307">
        <f>'A5'!E35</f>
        <v>204.82841443269211</v>
      </c>
      <c r="AQ36" s="307">
        <f>'A4'!E35/'A1'!E35*1000</f>
        <v>6066.3196440150286</v>
      </c>
      <c r="AR36" s="262">
        <f t="shared" si="76"/>
        <v>1.0217096336499321</v>
      </c>
      <c r="AS36" s="306">
        <f>'A3'!E35</f>
        <v>75.3</v>
      </c>
      <c r="AT36" s="307">
        <f t="shared" si="77"/>
        <v>17417.854242279624</v>
      </c>
      <c r="AU36" s="276">
        <f t="shared" si="78"/>
        <v>0.31628489140650895</v>
      </c>
      <c r="AV36" s="276">
        <f t="shared" si="79"/>
        <v>9.7652510649939721</v>
      </c>
      <c r="AW36" s="276">
        <f t="shared" si="80"/>
        <v>0.41933398097212254</v>
      </c>
      <c r="AX36" s="307">
        <f>'A2'!F35/'A1'!F35*1000</f>
        <v>10182.896505804885</v>
      </c>
      <c r="AY36" s="345">
        <f>AY35*POWER(AY$39/AY$35,1/4)</f>
        <v>2.2307899218686575</v>
      </c>
      <c r="AZ36" s="276">
        <f t="shared" si="43"/>
        <v>1.4935829142932298</v>
      </c>
      <c r="BA36" s="261">
        <f t="shared" si="81"/>
        <v>0.92827043116295127</v>
      </c>
      <c r="BB36" s="307">
        <f>'A5'!F35</f>
        <v>56.693624218944713</v>
      </c>
      <c r="BC36" s="307">
        <f>'A4'!F35/'A1'!F35*1000</f>
        <v>4972.5409772642697</v>
      </c>
      <c r="BD36" s="262">
        <f t="shared" si="82"/>
        <v>1.0257801899592944</v>
      </c>
      <c r="BE36" s="306">
        <f>'A3'!F35</f>
        <v>75.599999999999994</v>
      </c>
      <c r="BF36" s="307">
        <f t="shared" si="83"/>
        <v>14855.057729374905</v>
      </c>
      <c r="BG36" s="276">
        <f t="shared" si="125"/>
        <v>0.21991345611527929</v>
      </c>
      <c r="BH36" s="305">
        <f t="shared" si="84"/>
        <v>9.6060956740806684</v>
      </c>
      <c r="BI36" s="276">
        <f t="shared" si="85"/>
        <v>0.2976672043799341</v>
      </c>
      <c r="BJ36" s="307">
        <f>'A2'!G35/'A1'!G35*1000</f>
        <v>12979.765111762246</v>
      </c>
      <c r="BK36" s="266">
        <f>BK35*POWER(BK$38/BK$33,1/5)</f>
        <v>2.5114999339909576</v>
      </c>
      <c r="BL36" s="276">
        <f t="shared" si="44"/>
        <v>1.5847712560464231</v>
      </c>
      <c r="BM36" s="261">
        <f t="shared" si="87"/>
        <v>0.98494451367033375</v>
      </c>
      <c r="BN36" s="307">
        <f>'A5'!G35</f>
        <v>1181.3632803193716</v>
      </c>
      <c r="BO36" s="307">
        <f>'A4'!G35/'A1'!G35*1000</f>
        <v>5437.0095063548852</v>
      </c>
      <c r="BP36" s="262">
        <f t="shared" si="88"/>
        <v>1.0488466757123474</v>
      </c>
      <c r="BQ36" s="276">
        <f>'A3'!G35</f>
        <v>77.3</v>
      </c>
      <c r="BR36" s="307">
        <f t="shared" si="89"/>
        <v>20350.479653713635</v>
      </c>
      <c r="BS36" s="276">
        <f t="shared" si="90"/>
        <v>0.426563377680513</v>
      </c>
      <c r="BT36" s="305">
        <f t="shared" si="91"/>
        <v>9.9208597608000257</v>
      </c>
      <c r="BU36" s="276">
        <f t="shared" si="92"/>
        <v>0.5382894767287818</v>
      </c>
      <c r="BV36" s="269">
        <f>'A2'!H35/'A1'!H35*1000</f>
        <v>13857.982260814693</v>
      </c>
      <c r="BW36" s="262">
        <f>BW35*POWER(BW$38/BW$33,1/5)</f>
        <v>2.1612271900509898</v>
      </c>
      <c r="BX36" s="263">
        <f t="shared" si="9"/>
        <v>1.4701112849206315</v>
      </c>
      <c r="BY36" s="261">
        <f t="shared" si="126"/>
        <v>0.91368267757438737</v>
      </c>
      <c r="BZ36" s="275">
        <f>'A5'!H35</f>
        <v>1543.4969396226138</v>
      </c>
      <c r="CA36" s="270">
        <f>'A4'!H35/'A1'!H35*1000</f>
        <v>4483.2170454854695</v>
      </c>
      <c r="CB36" s="262">
        <f t="shared" si="93"/>
        <v>1.0312075983717774</v>
      </c>
      <c r="CC36" s="263">
        <f>'A3'!H35</f>
        <v>76</v>
      </c>
      <c r="CD36" s="272">
        <f t="shared" si="12"/>
        <v>19271.735909688177</v>
      </c>
      <c r="CE36" s="261">
        <f t="shared" si="45"/>
        <v>0.38599828310523671</v>
      </c>
      <c r="CF36" s="262">
        <f t="shared" si="94"/>
        <v>9.8663948408845119</v>
      </c>
      <c r="CG36" s="276">
        <f t="shared" si="46"/>
        <v>0.4966536188075007</v>
      </c>
      <c r="CH36" s="307">
        <f>'A2'!I35/'A1'!I35*1000</f>
        <v>13445.686235038889</v>
      </c>
      <c r="CI36" s="305">
        <f>CI35*POWER(CI37/CI35,1/2)</f>
        <v>2.8928849296225452</v>
      </c>
      <c r="CJ36" s="276">
        <f t="shared" si="48"/>
        <v>1.7008482970631287</v>
      </c>
      <c r="CK36" s="261">
        <f t="shared" si="95"/>
        <v>1.0570870669102956</v>
      </c>
      <c r="CL36" s="307">
        <f>'A5'!I35</f>
        <v>1411.501657050773</v>
      </c>
      <c r="CM36" s="307">
        <f>'A4'!I35/'A1'!I35*1000</f>
        <v>4796.6971458392072</v>
      </c>
      <c r="CN36" s="262">
        <f t="shared" si="96"/>
        <v>1.0515603799185889</v>
      </c>
      <c r="CO36" s="306">
        <f>'A3'!I35</f>
        <v>77.5</v>
      </c>
      <c r="CP36" s="307">
        <f t="shared" si="97"/>
        <v>21474.398054890931</v>
      </c>
      <c r="CQ36" s="276">
        <f t="shared" si="98"/>
        <v>0.46882722068415261</v>
      </c>
      <c r="CR36" s="276">
        <f t="shared" si="99"/>
        <v>9.9746167164196038</v>
      </c>
      <c r="CS36" s="276">
        <f t="shared" si="100"/>
        <v>0.57938412939565964</v>
      </c>
      <c r="CT36" s="307">
        <f>'A2'!J35/'A1'!J35*1000</f>
        <v>12581.032801183714</v>
      </c>
      <c r="CU36" s="305">
        <f>CU35*POWER(CU$38/CU$35,1/3)</f>
        <v>2.3738105299894632</v>
      </c>
      <c r="CV36" s="276">
        <f t="shared" si="49"/>
        <v>1.5407175373797311</v>
      </c>
      <c r="CW36" s="261">
        <f t="shared" si="101"/>
        <v>0.95756487238646659</v>
      </c>
      <c r="CX36" s="307">
        <f>'A5'!J35</f>
        <v>3074.6657923040002</v>
      </c>
      <c r="CY36" s="307">
        <f>'A4'!J35/'A1'!J35*1000</f>
        <v>5803.7232027158743</v>
      </c>
      <c r="CZ36" s="262">
        <f t="shared" si="102"/>
        <v>1.0488466757123474</v>
      </c>
      <c r="DA36" s="306">
        <f>'A3'!J35</f>
        <v>77.3</v>
      </c>
      <c r="DB36" s="307">
        <f t="shared" si="103"/>
        <v>21947.687328762975</v>
      </c>
      <c r="DC36" s="276">
        <f t="shared" si="104"/>
        <v>0.48662479704314954</v>
      </c>
      <c r="DD36" s="276">
        <f t="shared" si="105"/>
        <v>9.9964170520760689</v>
      </c>
      <c r="DE36" s="276">
        <f t="shared" si="106"/>
        <v>0.59604945598453207</v>
      </c>
      <c r="DF36" s="269">
        <f>'A2'!K35/'A1'!K35*1000</f>
        <v>11373.778070177443</v>
      </c>
      <c r="DG36" s="262">
        <f>DG35*POWER(DG$39/DG$35,1/4)</f>
        <v>2.2547144277186075</v>
      </c>
      <c r="DH36" s="266">
        <f t="shared" si="14"/>
        <v>1.5015706535886373</v>
      </c>
      <c r="DI36" s="261">
        <f t="shared" si="107"/>
        <v>0.93323485739520629</v>
      </c>
      <c r="DJ36" s="273">
        <f>'A5'!K35</f>
        <v>781.81818317346847</v>
      </c>
      <c r="DK36" s="270">
        <f>'A4'!K35/'A1'!K35*1000</f>
        <v>6059.5399234699144</v>
      </c>
      <c r="DL36" s="262">
        <f t="shared" si="108"/>
        <v>1.0488466757123474</v>
      </c>
      <c r="DM36" s="263">
        <f>'A3'!K35</f>
        <v>77.3</v>
      </c>
      <c r="DN36" s="272">
        <f t="shared" si="17"/>
        <v>18308.420318227745</v>
      </c>
      <c r="DO36" s="261">
        <f t="shared" si="51"/>
        <v>0.34977375036531988</v>
      </c>
      <c r="DP36" s="262">
        <f t="shared" si="109"/>
        <v>9.8151163596828042</v>
      </c>
      <c r="DQ36" s="214">
        <f t="shared" si="52"/>
        <v>0.4574536427303259</v>
      </c>
      <c r="DR36" s="307">
        <f>'A2'!L35/'A1'!L35*1000</f>
        <v>10919.545174838056</v>
      </c>
      <c r="DS36" s="305">
        <f>DS35*POWER(DS$39/DS$34,1/5)</f>
        <v>3.2864823408389197</v>
      </c>
      <c r="DT36" s="276">
        <f t="shared" si="110"/>
        <v>1.8128657812532398</v>
      </c>
      <c r="DU36" s="261">
        <f t="shared" si="111"/>
        <v>1.1267065820720292</v>
      </c>
      <c r="DV36" s="307">
        <f>'A5'!L35</f>
        <v>1492.9855912306978</v>
      </c>
      <c r="DW36" s="307">
        <f>'A4'!L35/'A1'!L35*1000</f>
        <v>3028.7694101617667</v>
      </c>
      <c r="DX36" s="262">
        <f t="shared" si="112"/>
        <v>1.0529172320217095</v>
      </c>
      <c r="DY36" s="276">
        <f>'A3'!L35</f>
        <v>77.599999999999994</v>
      </c>
      <c r="DZ36" s="307">
        <f t="shared" si="113"/>
        <v>17715.204418368419</v>
      </c>
      <c r="EA36" s="276">
        <f t="shared" si="114"/>
        <v>0.32746645151457143</v>
      </c>
      <c r="EB36" s="305">
        <f t="shared" si="115"/>
        <v>9.7821785565143067</v>
      </c>
      <c r="EC36" s="276">
        <f t="shared" si="116"/>
        <v>0.43227424845066859</v>
      </c>
      <c r="ED36" s="269">
        <f>'A2'!M35/'A1'!M35*1000</f>
        <v>11724.50375973456</v>
      </c>
      <c r="EE36" s="317">
        <v>1.8477664</v>
      </c>
      <c r="EF36" s="263">
        <f t="shared" si="19"/>
        <v>1.3593257151985318</v>
      </c>
      <c r="EG36" s="261">
        <f t="shared" si="117"/>
        <v>0.84482880438902719</v>
      </c>
      <c r="EH36" s="275">
        <f>'A5'!M35</f>
        <v>115.12247451392899</v>
      </c>
      <c r="EI36" s="271">
        <f>'A4'!M35/'A1'!M35*1000</f>
        <v>7175.2479417074137</v>
      </c>
      <c r="EJ36" s="262">
        <f t="shared" si="118"/>
        <v>1.0597014925373134</v>
      </c>
      <c r="EK36" s="263">
        <f>'A3'!M35</f>
        <v>78.099999999999994</v>
      </c>
      <c r="EL36" s="272">
        <f t="shared" si="22"/>
        <v>18222.170038544638</v>
      </c>
      <c r="EM36" s="261">
        <f t="shared" si="53"/>
        <v>0.34653039366279731</v>
      </c>
      <c r="EN36" s="262">
        <f t="shared" si="119"/>
        <v>9.8103942657276111</v>
      </c>
      <c r="EO36" s="276">
        <f t="shared" si="54"/>
        <v>0.45384382501069392</v>
      </c>
      <c r="EP36" s="269">
        <f>'A2'!N35/'A1'!N35*1000</f>
        <v>12999.988299169065</v>
      </c>
      <c r="EQ36" s="262">
        <f>EQ35*POWER(EQ$38/EQ$35,1/3)</f>
        <v>2.4059908084526112</v>
      </c>
      <c r="ER36" s="266">
        <f t="shared" si="24"/>
        <v>1.5511256584985664</v>
      </c>
      <c r="ES36" s="261">
        <f t="shared" si="120"/>
        <v>0.96403357993937089</v>
      </c>
      <c r="ET36" s="273">
        <f>'A5'!N35</f>
        <v>-70.523511410294262</v>
      </c>
      <c r="EU36" s="270">
        <f>'A4'!N35/'A1'!N35*1000</f>
        <v>4511.5084961632047</v>
      </c>
      <c r="EV36" s="262">
        <f t="shared" si="121"/>
        <v>1.0352781546811396</v>
      </c>
      <c r="EW36" s="263">
        <f>'A3'!N35</f>
        <v>76.3</v>
      </c>
      <c r="EX36" s="272">
        <f t="shared" si="27"/>
        <v>17572.200836024036</v>
      </c>
      <c r="EY36" s="261">
        <f t="shared" si="56"/>
        <v>0.32208894283882583</v>
      </c>
      <c r="EZ36" s="262">
        <f t="shared" si="57"/>
        <v>9.7740734343510951</v>
      </c>
      <c r="FA36" s="276">
        <f t="shared" si="58"/>
        <v>0.42607826550704953</v>
      </c>
      <c r="FB36" s="269">
        <f>'A2'!O35/'A1'!O35*1000</f>
        <v>18816.093840558904</v>
      </c>
      <c r="FC36" s="262">
        <f>FC35*POWER(FC$38/FC$35,1/3)</f>
        <v>2.5491154066423842</v>
      </c>
      <c r="FD36" s="266">
        <f t="shared" si="29"/>
        <v>1.5965949413180489</v>
      </c>
      <c r="FE36" s="261">
        <f t="shared" si="122"/>
        <v>0.99229300254228958</v>
      </c>
      <c r="FF36" s="273">
        <f>'A5'!O35</f>
        <v>-722.19153937461442</v>
      </c>
      <c r="FG36" s="270">
        <f>'A4'!O35/'A1'!O35*1000</f>
        <v>5100.5429658308667</v>
      </c>
      <c r="FH36" s="262">
        <f t="shared" si="123"/>
        <v>1.0271370420624153</v>
      </c>
      <c r="FI36" s="263">
        <f>'A3'!O35</f>
        <v>75.7</v>
      </c>
      <c r="FJ36" s="272">
        <f t="shared" si="32"/>
        <v>23674.923022352516</v>
      </c>
      <c r="FK36" s="261">
        <f t="shared" si="60"/>
        <v>0.55157579180191874</v>
      </c>
      <c r="FL36" s="262">
        <f t="shared" si="124"/>
        <v>10.072171666617209</v>
      </c>
      <c r="FM36" s="276">
        <f t="shared" si="61"/>
        <v>0.65396027955333491</v>
      </c>
    </row>
    <row r="37" spans="1:169">
      <c r="A37" s="201">
        <v>1993</v>
      </c>
      <c r="B37" s="269">
        <f>'A2'!B36/'A1'!B36*1000</f>
        <v>13583.026973017573</v>
      </c>
      <c r="C37" s="265">
        <f>C36*POWER(C$38/C$33,1/5)</f>
        <v>2.4800807995735319</v>
      </c>
      <c r="D37" s="265">
        <f t="shared" si="0"/>
        <v>1.574827228483662</v>
      </c>
      <c r="E37" s="261">
        <f t="shared" si="62"/>
        <v>0.97876424295027897</v>
      </c>
      <c r="F37" s="273">
        <f>'A5'!B36</f>
        <v>140.65232342603451</v>
      </c>
      <c r="G37" s="270">
        <f>'A4'!B36/'A1'!B36*1000</f>
        <v>4251.6146746032773</v>
      </c>
      <c r="H37" s="262">
        <f t="shared" si="63"/>
        <v>1.0583446404341927</v>
      </c>
      <c r="I37" s="262">
        <f>'A3'!B36</f>
        <v>78</v>
      </c>
      <c r="J37" s="272">
        <f t="shared" si="2"/>
        <v>18718.780903654682</v>
      </c>
      <c r="K37" s="261">
        <f t="shared" si="64"/>
        <v>0.36520495545921161</v>
      </c>
      <c r="L37" s="262">
        <f t="shared" si="65"/>
        <v>9.8372826252429917</v>
      </c>
      <c r="M37" s="214">
        <f t="shared" si="66"/>
        <v>0.47439870544116758</v>
      </c>
      <c r="N37" s="307">
        <f>'A2'!C36/'A1'!C36*1000</f>
        <v>13127.738359847548</v>
      </c>
      <c r="O37" s="343">
        <f>O36*POWER(O$39/O$36,1/3)</f>
        <v>2.5985744381947842</v>
      </c>
      <c r="P37" s="276">
        <f t="shared" si="36"/>
        <v>1.6120094410997674</v>
      </c>
      <c r="Q37" s="261">
        <f t="shared" si="67"/>
        <v>1.0018732034280957</v>
      </c>
      <c r="R37" s="307">
        <f>'A5'!C36</f>
        <v>3122.5978198839152</v>
      </c>
      <c r="S37" s="307">
        <f>'A4'!C36/'A1'!C36*1000</f>
        <v>5242.3215314065392</v>
      </c>
      <c r="T37" s="262">
        <f t="shared" si="68"/>
        <v>1.0366350067842605</v>
      </c>
      <c r="U37" s="306">
        <f>'A3'!C36</f>
        <v>76.400000000000006</v>
      </c>
      <c r="V37" s="307">
        <f t="shared" si="37"/>
        <v>22305.533185381988</v>
      </c>
      <c r="W37" s="276">
        <f t="shared" si="69"/>
        <v>0.5000812375532494</v>
      </c>
      <c r="X37" s="305">
        <f t="shared" si="70"/>
        <v>10.012590051575339</v>
      </c>
      <c r="Y37" s="276">
        <f t="shared" si="71"/>
        <v>0.60841294996115236</v>
      </c>
      <c r="Z37" s="269">
        <f>'A2'!D36/'A1'!D36*1000</f>
        <v>13405.952168724532</v>
      </c>
      <c r="AA37" s="262">
        <f>AA36*POWER(AA$38/AA$35,1/3)</f>
        <v>2.4646988951770386</v>
      </c>
      <c r="AB37" s="263">
        <f t="shared" si="4"/>
        <v>1.569935952571645</v>
      </c>
      <c r="AC37" s="261">
        <f t="shared" si="72"/>
        <v>0.97572428664364597</v>
      </c>
      <c r="AD37" s="273">
        <f>'A5'!D36</f>
        <v>-21.843424935722382</v>
      </c>
      <c r="AE37" s="271">
        <f>'A4'!D36/'A1'!D36*1000</f>
        <v>5426.7236903087523</v>
      </c>
      <c r="AF37" s="262">
        <f t="shared" si="73"/>
        <v>1.0583446404341927</v>
      </c>
      <c r="AG37" s="263">
        <f>'A3'!D36</f>
        <v>78</v>
      </c>
      <c r="AH37" s="271">
        <f t="shared" si="38"/>
        <v>19563.917012136877</v>
      </c>
      <c r="AI37" s="261">
        <f t="shared" si="39"/>
        <v>0.3969854652970996</v>
      </c>
      <c r="AJ37" s="262">
        <f t="shared" si="74"/>
        <v>9.8814421797844201</v>
      </c>
      <c r="AK37" s="214">
        <f t="shared" si="40"/>
        <v>0.50815659844102967</v>
      </c>
      <c r="AL37" s="307">
        <f>'A2'!E36/'A1'!E36*1000</f>
        <v>12151.898498907802</v>
      </c>
      <c r="AM37" s="305">
        <f>AM36*POWER(AM$39/AM$36, 1/3)</f>
        <v>2.0519711360120363</v>
      </c>
      <c r="AN37" s="276">
        <f t="shared" si="41"/>
        <v>1.4324702914936966</v>
      </c>
      <c r="AO37" s="261">
        <f t="shared" si="75"/>
        <v>0.89028858216565876</v>
      </c>
      <c r="AP37" s="307">
        <f>'A5'!E36</f>
        <v>258.64225775971664</v>
      </c>
      <c r="AQ37" s="307">
        <f>'A4'!E36/'A1'!E36*1000</f>
        <v>6300.7679881871145</v>
      </c>
      <c r="AR37" s="262">
        <f t="shared" si="76"/>
        <v>1.0203527815468114</v>
      </c>
      <c r="AS37" s="306">
        <f>'A3'!E36</f>
        <v>75.2</v>
      </c>
      <c r="AT37" s="307">
        <f t="shared" si="77"/>
        <v>17731.799541156935</v>
      </c>
      <c r="AU37" s="276">
        <f t="shared" si="78"/>
        <v>0.32809049473997398</v>
      </c>
      <c r="AV37" s="276">
        <f t="shared" si="79"/>
        <v>9.7831148908809507</v>
      </c>
      <c r="AW37" s="276">
        <f t="shared" si="80"/>
        <v>0.43299003183411755</v>
      </c>
      <c r="AX37" s="307">
        <f>'A2'!F36/'A1'!F36*1000</f>
        <v>9766.3786300374941</v>
      </c>
      <c r="AY37" s="345">
        <f>AY36*POWER(AY$39/AY$35,1/4)</f>
        <v>2.222659484689173</v>
      </c>
      <c r="AZ37" s="276">
        <f t="shared" si="43"/>
        <v>1.4908586400759707</v>
      </c>
      <c r="BA37" s="261">
        <f t="shared" si="81"/>
        <v>0.92657727895957465</v>
      </c>
      <c r="BB37" s="307">
        <f>'A5'!F36</f>
        <v>103.86302312225668</v>
      </c>
      <c r="BC37" s="307">
        <f>'A4'!F36/'A1'!F36*1000</f>
        <v>4730.9642097185633</v>
      </c>
      <c r="BD37" s="262">
        <f t="shared" si="82"/>
        <v>1.0284938941655359</v>
      </c>
      <c r="BE37" s="306">
        <f>'A3'!F36</f>
        <v>75.8</v>
      </c>
      <c r="BF37" s="307">
        <f t="shared" si="83"/>
        <v>14279.744750360411</v>
      </c>
      <c r="BG37" s="276">
        <f t="shared" si="125"/>
        <v>0.19827937894601588</v>
      </c>
      <c r="BH37" s="305">
        <f t="shared" si="84"/>
        <v>9.566597361109201</v>
      </c>
      <c r="BI37" s="276">
        <f t="shared" si="85"/>
        <v>0.26747261032634262</v>
      </c>
      <c r="BJ37" s="307">
        <f>'A2'!G36/'A1'!G36*1000</f>
        <v>12895.949109814859</v>
      </c>
      <c r="BK37" s="266">
        <f>BK36*POWER(BK$38/BK$33,1/5)</f>
        <v>2.4897208355518621</v>
      </c>
      <c r="BL37" s="276">
        <f t="shared" si="44"/>
        <v>1.5778849246861641</v>
      </c>
      <c r="BM37" s="261">
        <f t="shared" si="87"/>
        <v>0.98066461884846279</v>
      </c>
      <c r="BN37" s="307">
        <f>'A5'!G36</f>
        <v>1200.9999453634391</v>
      </c>
      <c r="BO37" s="307">
        <f>'A4'!G36/'A1'!G36*1000</f>
        <v>5603.6621499583607</v>
      </c>
      <c r="BP37" s="262">
        <f t="shared" si="88"/>
        <v>1.0502035278154682</v>
      </c>
      <c r="BQ37" s="276">
        <f>'A3'!G36</f>
        <v>77.400000000000006</v>
      </c>
      <c r="BR37" s="307">
        <f t="shared" si="89"/>
        <v>20427.78514256659</v>
      </c>
      <c r="BS37" s="276">
        <f t="shared" si="90"/>
        <v>0.42947037434573221</v>
      </c>
      <c r="BT37" s="305">
        <f t="shared" si="91"/>
        <v>9.9246512699212772</v>
      </c>
      <c r="BU37" s="276">
        <f t="shared" si="92"/>
        <v>0.54118790631106228</v>
      </c>
      <c r="BV37" s="269">
        <f>'A2'!H36/'A1'!H36*1000</f>
        <v>13847.803316231415</v>
      </c>
      <c r="BW37" s="262">
        <f>BW36*POWER(BW$38/BW$33,1/5)</f>
        <v>2.1518400588689088</v>
      </c>
      <c r="BX37" s="263">
        <f t="shared" si="9"/>
        <v>1.4669151505349274</v>
      </c>
      <c r="BY37" s="261">
        <f t="shared" si="126"/>
        <v>0.91169626154359318</v>
      </c>
      <c r="BZ37" s="275">
        <f>'A5'!H36</f>
        <v>1656.2273783045655</v>
      </c>
      <c r="CA37" s="270">
        <f>'A4'!H36/'A1'!H36*1000</f>
        <v>4455.4025066029362</v>
      </c>
      <c r="CB37" s="262">
        <f t="shared" si="93"/>
        <v>1.0325644504748981</v>
      </c>
      <c r="CC37" s="263">
        <f>'A3'!H36</f>
        <v>76.099999999999994</v>
      </c>
      <c r="CD37" s="272">
        <f t="shared" si="12"/>
        <v>19346.768145953814</v>
      </c>
      <c r="CE37" s="261">
        <f t="shared" si="45"/>
        <v>0.38881979634892161</v>
      </c>
      <c r="CF37" s="262">
        <f t="shared" si="94"/>
        <v>9.8702806636274474</v>
      </c>
      <c r="CG37" s="276">
        <f t="shared" si="46"/>
        <v>0.49962414669743632</v>
      </c>
      <c r="CH37" s="307">
        <f>'A2'!I36/'A1'!I36*1000</f>
        <v>13023.247391288758</v>
      </c>
      <c r="CI37" s="317">
        <v>2.8950643999999999</v>
      </c>
      <c r="CJ37" s="276">
        <f t="shared" si="48"/>
        <v>1.7014888774247101</v>
      </c>
      <c r="CK37" s="261">
        <f t="shared" si="95"/>
        <v>1.0574851913148728</v>
      </c>
      <c r="CL37" s="307">
        <f>'A5'!I36</f>
        <v>1416.6138589805723</v>
      </c>
      <c r="CM37" s="307">
        <f>'A4'!I36/'A1'!I36*1000</f>
        <v>4720.2752549311872</v>
      </c>
      <c r="CN37" s="262">
        <f t="shared" si="96"/>
        <v>1.055630936227951</v>
      </c>
      <c r="CO37" s="306">
        <f>'A3'!I36</f>
        <v>77.8</v>
      </c>
      <c r="CP37" s="307">
        <f t="shared" si="97"/>
        <v>21016.324464337969</v>
      </c>
      <c r="CQ37" s="276">
        <f t="shared" si="98"/>
        <v>0.4516018150897923</v>
      </c>
      <c r="CR37" s="276">
        <f t="shared" si="99"/>
        <v>9.9530547701659717</v>
      </c>
      <c r="CS37" s="276">
        <f t="shared" si="100"/>
        <v>0.56290104024184995</v>
      </c>
      <c r="CT37" s="307">
        <f>'A2'!J36/'A1'!J36*1000</f>
        <v>12590.263065277835</v>
      </c>
      <c r="CU37" s="305">
        <f>CU36*POWER(CU$38/CU$35,1/3)</f>
        <v>2.3664768867267791</v>
      </c>
      <c r="CV37" s="276">
        <f t="shared" si="49"/>
        <v>1.5383357522747689</v>
      </c>
      <c r="CW37" s="261">
        <f t="shared" si="101"/>
        <v>0.95608457914987255</v>
      </c>
      <c r="CX37" s="307">
        <f>'A5'!J36</f>
        <v>2981.5813556194294</v>
      </c>
      <c r="CY37" s="307">
        <f>'A4'!J36/'A1'!J36*1000</f>
        <v>5888.068486500606</v>
      </c>
      <c r="CZ37" s="262">
        <f t="shared" si="102"/>
        <v>1.044776119402985</v>
      </c>
      <c r="DA37" s="306">
        <f>'A3'!J36</f>
        <v>77</v>
      </c>
      <c r="DB37" s="307">
        <f t="shared" si="103"/>
        <v>21843.140812523376</v>
      </c>
      <c r="DC37" s="276">
        <f t="shared" si="104"/>
        <v>0.48269342840971535</v>
      </c>
      <c r="DD37" s="276">
        <f t="shared" si="105"/>
        <v>9.9916422296163852</v>
      </c>
      <c r="DE37" s="276">
        <f t="shared" si="106"/>
        <v>0.59239932981452903</v>
      </c>
      <c r="DF37" s="269">
        <f>'A2'!K36/'A1'!K36*1000</f>
        <v>11576.880073390874</v>
      </c>
      <c r="DG37" s="262">
        <f>DG36*POWER(DG$39/DG$35,1/4)</f>
        <v>2.2328870273635251</v>
      </c>
      <c r="DH37" s="266">
        <f t="shared" si="14"/>
        <v>1.4942847879047438</v>
      </c>
      <c r="DI37" s="261">
        <f t="shared" si="107"/>
        <v>0.92870664967733507</v>
      </c>
      <c r="DJ37" s="273">
        <f>'A5'!K36</f>
        <v>825.36701562218843</v>
      </c>
      <c r="DK37" s="270">
        <f>'A4'!K36/'A1'!K36*1000</f>
        <v>6177.6381407696254</v>
      </c>
      <c r="DL37" s="262">
        <f t="shared" si="108"/>
        <v>1.0488466757123474</v>
      </c>
      <c r="DM37" s="263">
        <f>'A3'!K36</f>
        <v>77.3</v>
      </c>
      <c r="DN37" s="272">
        <f t="shared" si="17"/>
        <v>18621.780464790714</v>
      </c>
      <c r="DO37" s="261">
        <f t="shared" si="51"/>
        <v>0.36155734962311481</v>
      </c>
      <c r="DP37" s="262">
        <f t="shared" si="109"/>
        <v>9.8320871673547501</v>
      </c>
      <c r="DQ37" s="214">
        <f t="shared" si="52"/>
        <v>0.47042702336018083</v>
      </c>
      <c r="DR37" s="307">
        <f>'A2'!L36/'A1'!L36*1000</f>
        <v>10673.603143642218</v>
      </c>
      <c r="DS37" s="305">
        <f>DS36*POWER(DS$39/DS$34,1/5)</f>
        <v>3.2277503602924278</v>
      </c>
      <c r="DT37" s="276">
        <f t="shared" si="110"/>
        <v>1.7965941000382997</v>
      </c>
      <c r="DU37" s="261">
        <f t="shared" si="111"/>
        <v>1.1165936379611987</v>
      </c>
      <c r="DV37" s="307">
        <f>'A5'!L36</f>
        <v>1531.8022733615164</v>
      </c>
      <c r="DW37" s="307">
        <f>'A4'!L36/'A1'!L36*1000</f>
        <v>3102.5146690239308</v>
      </c>
      <c r="DX37" s="262">
        <f t="shared" si="112"/>
        <v>1.0542740841248304</v>
      </c>
      <c r="DY37" s="276">
        <f>'A3'!L36</f>
        <v>77.7</v>
      </c>
      <c r="DZ37" s="307">
        <f t="shared" si="113"/>
        <v>17450.760347768144</v>
      </c>
      <c r="EA37" s="276">
        <f t="shared" si="114"/>
        <v>0.31752229304952079</v>
      </c>
      <c r="EB37" s="305">
        <f t="shared" si="115"/>
        <v>9.7671384996193034</v>
      </c>
      <c r="EC37" s="276">
        <f t="shared" si="116"/>
        <v>0.42077683556582979</v>
      </c>
      <c r="ED37" s="269">
        <f>'A2'!M36/'A1'!M36*1000</f>
        <v>11233.374558226578</v>
      </c>
      <c r="EE37" s="262">
        <f>EE36*POWER(EE$39/EE$36,1/3)</f>
        <v>1.8391644169754453</v>
      </c>
      <c r="EF37" s="263">
        <f t="shared" si="19"/>
        <v>1.3561579616606043</v>
      </c>
      <c r="EG37" s="261">
        <f t="shared" si="117"/>
        <v>0.84286002721949094</v>
      </c>
      <c r="EH37" s="275">
        <f>'A5'!M36</f>
        <v>128.86351300009642</v>
      </c>
      <c r="EI37" s="271">
        <f>'A4'!M36/'A1'!M36*1000</f>
        <v>7146.8694396828732</v>
      </c>
      <c r="EJ37" s="262">
        <f t="shared" si="118"/>
        <v>1.0610583446404342</v>
      </c>
      <c r="EK37" s="263">
        <f>'A3'!M36</f>
        <v>78.2</v>
      </c>
      <c r="EL37" s="272">
        <f t="shared" si="22"/>
        <v>17766.249870803946</v>
      </c>
      <c r="EM37" s="261">
        <f t="shared" si="53"/>
        <v>0.32938596540946363</v>
      </c>
      <c r="EN37" s="262">
        <f t="shared" si="119"/>
        <v>9.7850558617812275</v>
      </c>
      <c r="EO37" s="276">
        <f t="shared" si="54"/>
        <v>0.43447381238054317</v>
      </c>
      <c r="EP37" s="269">
        <f>'A2'!N36/'A1'!N36*1000</f>
        <v>13309.859840228051</v>
      </c>
      <c r="EQ37" s="262">
        <f>EQ36*POWER(EQ$38/EQ$35,1/3)</f>
        <v>2.4037661757538302</v>
      </c>
      <c r="ER37" s="266">
        <f t="shared" si="24"/>
        <v>1.550408389990789</v>
      </c>
      <c r="ES37" s="261">
        <f t="shared" si="120"/>
        <v>0.96358779340780154</v>
      </c>
      <c r="ET37" s="273">
        <f>'A5'!N36</f>
        <v>-3.9645072476491503</v>
      </c>
      <c r="EU37" s="270">
        <f>'A4'!N36/'A1'!N36*1000</f>
        <v>4470.7179045103285</v>
      </c>
      <c r="EV37" s="262">
        <f t="shared" si="121"/>
        <v>1.033921302578019</v>
      </c>
      <c r="EW37" s="263">
        <f>'A3'!N36</f>
        <v>76.2</v>
      </c>
      <c r="EX37" s="272">
        <f t="shared" si="27"/>
        <v>17878.538081291259</v>
      </c>
      <c r="EY37" s="261">
        <f t="shared" si="56"/>
        <v>0.33360845281978124</v>
      </c>
      <c r="EZ37" s="262">
        <f t="shared" si="57"/>
        <v>9.7913562825934299</v>
      </c>
      <c r="FA37" s="276">
        <f t="shared" si="58"/>
        <v>0.43929018640969913</v>
      </c>
      <c r="FB37" s="269">
        <f>'A2'!O36/'A1'!O36*1000</f>
        <v>19215.812934793754</v>
      </c>
      <c r="FC37" s="262">
        <f>FC36*POWER(FC$38/FC$35,1/3)</f>
        <v>2.5013900893367151</v>
      </c>
      <c r="FD37" s="266">
        <f t="shared" si="29"/>
        <v>1.5815783538404651</v>
      </c>
      <c r="FE37" s="261">
        <f t="shared" si="122"/>
        <v>0.98296010645797061</v>
      </c>
      <c r="FF37" s="273">
        <f>'A5'!O36</f>
        <v>-769.10448341075107</v>
      </c>
      <c r="FG37" s="270">
        <f>'A4'!O36/'A1'!O36*1000</f>
        <v>4989.8533992395978</v>
      </c>
      <c r="FH37" s="262">
        <f t="shared" si="123"/>
        <v>1.0244233378561736</v>
      </c>
      <c r="FI37" s="263">
        <f>'A3'!O36</f>
        <v>75.5</v>
      </c>
      <c r="FJ37" s="272">
        <f t="shared" si="32"/>
        <v>23673.528446590324</v>
      </c>
      <c r="FK37" s="261">
        <f t="shared" si="60"/>
        <v>0.55152335015579201</v>
      </c>
      <c r="FL37" s="262">
        <f t="shared" si="124"/>
        <v>10.07211275969547</v>
      </c>
      <c r="FM37" s="276">
        <f t="shared" si="61"/>
        <v>0.6539152479948952</v>
      </c>
    </row>
    <row r="38" spans="1:169">
      <c r="A38" s="201">
        <v>1994</v>
      </c>
      <c r="B38" s="269">
        <f>'A2'!B37/'A1'!B37*1000</f>
        <v>14135.84220441754</v>
      </c>
      <c r="C38" s="264">
        <v>2.4599147000000001</v>
      </c>
      <c r="D38" s="265">
        <f t="shared" si="0"/>
        <v>1.5684115212532712</v>
      </c>
      <c r="E38" s="261">
        <f t="shared" si="62"/>
        <v>0.97477684375069162</v>
      </c>
      <c r="F38" s="273">
        <f>'A5'!B37</f>
        <v>-1.4882122663714836</v>
      </c>
      <c r="G38" s="270">
        <f>'A4'!B37/'A1'!B37*1000</f>
        <v>4359.5984412138632</v>
      </c>
      <c r="H38" s="262">
        <f t="shared" si="63"/>
        <v>1.0583446404341927</v>
      </c>
      <c r="I38" s="262">
        <f>'A3'!B37</f>
        <v>78</v>
      </c>
      <c r="J38" s="272">
        <f t="shared" si="2"/>
        <v>19195.622067635555</v>
      </c>
      <c r="K38" s="261">
        <f>(J38-$C$73)/$C$74</f>
        <v>0.38313609714267377</v>
      </c>
      <c r="L38" s="262">
        <f t="shared" si="65"/>
        <v>9.8624375147053254</v>
      </c>
      <c r="M38" s="214">
        <f t="shared" si="66"/>
        <v>0.49362842991893974</v>
      </c>
      <c r="N38" s="307">
        <f>'A2'!C37/'A1'!C37*1000</f>
        <v>13396.349775366492</v>
      </c>
      <c r="O38" s="343">
        <f>O37*POWER(O$39/O$36,1/3)</f>
        <v>2.5470369989496793</v>
      </c>
      <c r="P38" s="276">
        <f t="shared" si="36"/>
        <v>1.5959439209914863</v>
      </c>
      <c r="Q38" s="261">
        <f t="shared" si="67"/>
        <v>0.9918883896390146</v>
      </c>
      <c r="R38" s="307">
        <f>'A5'!C37</f>
        <v>3082.9030656845739</v>
      </c>
      <c r="S38" s="307">
        <f>'A4'!C37/'A1'!C37*1000</f>
        <v>5299.4254970473485</v>
      </c>
      <c r="T38" s="262">
        <f t="shared" si="68"/>
        <v>1.0420624151967435</v>
      </c>
      <c r="U38" s="306">
        <f>'A3'!C37</f>
        <v>76.8</v>
      </c>
      <c r="V38" s="307">
        <f t="shared" si="37"/>
        <v>22581.505426021948</v>
      </c>
      <c r="W38" s="276">
        <f t="shared" si="69"/>
        <v>0.51045890148290152</v>
      </c>
      <c r="X38" s="305">
        <f t="shared" si="70"/>
        <v>10.024886506252821</v>
      </c>
      <c r="Y38" s="276">
        <f t="shared" si="71"/>
        <v>0.61781300858019195</v>
      </c>
      <c r="Z38" s="269">
        <f>'A2'!D37/'A1'!D37*1000</f>
        <v>13662.915066471489</v>
      </c>
      <c r="AA38" s="285">
        <v>2.4397044999999999</v>
      </c>
      <c r="AB38" s="263">
        <f t="shared" si="4"/>
        <v>1.5619553450723231</v>
      </c>
      <c r="AC38" s="261">
        <f t="shared" si="72"/>
        <v>0.97076429286396126</v>
      </c>
      <c r="AD38" s="273">
        <f>'A5'!D37</f>
        <v>-37.18583317060174</v>
      </c>
      <c r="AE38" s="271">
        <f>'A4'!D37/'A1'!D37*1000</f>
        <v>5300.8311251033128</v>
      </c>
      <c r="AF38" s="262">
        <f t="shared" si="73"/>
        <v>1.0583446404341927</v>
      </c>
      <c r="AG38" s="263">
        <f>'A3'!D37</f>
        <v>78</v>
      </c>
      <c r="AH38" s="271">
        <f t="shared" si="38"/>
        <v>19608.073259727396</v>
      </c>
      <c r="AI38" s="261">
        <f t="shared" si="39"/>
        <v>0.39864591743832328</v>
      </c>
      <c r="AJ38" s="262">
        <f t="shared" si="74"/>
        <v>9.8836966614171757</v>
      </c>
      <c r="AK38" s="214">
        <f t="shared" si="40"/>
        <v>0.50988004312970558</v>
      </c>
      <c r="AL38" s="307">
        <f>'A2'!E37/'A1'!E37*1000</f>
        <v>12875.335009142507</v>
      </c>
      <c r="AM38" s="305">
        <f>AM37*POWER(AM$39/AM$36, 1/3)</f>
        <v>2.1052927715132634</v>
      </c>
      <c r="AN38" s="276">
        <f t="shared" si="41"/>
        <v>1.4509627050731744</v>
      </c>
      <c r="AO38" s="261">
        <f t="shared" si="75"/>
        <v>0.90178172430218917</v>
      </c>
      <c r="AP38" s="307">
        <f>'A5'!E37</f>
        <v>465.39203972818075</v>
      </c>
      <c r="AQ38" s="307">
        <f>'A4'!E37/'A1'!E37*1000</f>
        <v>6416.0864528470956</v>
      </c>
      <c r="AR38" s="262">
        <f t="shared" si="76"/>
        <v>1.0244233378561736</v>
      </c>
      <c r="AS38" s="306">
        <f>'A3'!E37</f>
        <v>75.5</v>
      </c>
      <c r="AT38" s="307">
        <f t="shared" si="77"/>
        <v>18943.862042139146</v>
      </c>
      <c r="AU38" s="276">
        <f t="shared" si="78"/>
        <v>0.373668909684023</v>
      </c>
      <c r="AV38" s="276">
        <f t="shared" si="79"/>
        <v>9.8492352552532427</v>
      </c>
      <c r="AW38" s="276">
        <f t="shared" si="80"/>
        <v>0.4835359263471089</v>
      </c>
      <c r="AX38" s="307">
        <f>'A2'!F37/'A1'!F37*1000</f>
        <v>9965.3485183797384</v>
      </c>
      <c r="AY38" s="345">
        <f>AY37*POWER(AY$39/AY$35,1/4)</f>
        <v>2.2145586800663359</v>
      </c>
      <c r="AZ38" s="276">
        <f t="shared" si="43"/>
        <v>1.4881393348965466</v>
      </c>
      <c r="BA38" s="261">
        <f t="shared" si="81"/>
        <v>0.92488721504199023</v>
      </c>
      <c r="BB38" s="307">
        <f>'A5'!F37</f>
        <v>96.527049370943629</v>
      </c>
      <c r="BC38" s="307">
        <f>'A4'!F37/'A1'!F37*1000</f>
        <v>4731.8979869794593</v>
      </c>
      <c r="BD38" s="262">
        <f t="shared" si="82"/>
        <v>1.039348710990502</v>
      </c>
      <c r="BE38" s="306">
        <f>'A3'!F37</f>
        <v>76.599999999999994</v>
      </c>
      <c r="BF38" s="307">
        <f t="shared" si="83"/>
        <v>14597.910897447891</v>
      </c>
      <c r="BG38" s="276">
        <f t="shared" si="125"/>
        <v>0.21024370311358234</v>
      </c>
      <c r="BH38" s="305">
        <f t="shared" si="84"/>
        <v>9.5886337082422912</v>
      </c>
      <c r="BI38" s="276">
        <f t="shared" si="85"/>
        <v>0.28431835653804377</v>
      </c>
      <c r="BJ38" s="307">
        <f>'A2'!G37/'A1'!G37*1000</f>
        <v>13036.199521618464</v>
      </c>
      <c r="BK38" s="317">
        <v>2.4681305999999998</v>
      </c>
      <c r="BL38" s="276">
        <f t="shared" si="44"/>
        <v>1.5710285166094216</v>
      </c>
      <c r="BM38" s="261">
        <f t="shared" si="87"/>
        <v>0.97640332152059484</v>
      </c>
      <c r="BN38" s="307">
        <f>'A5'!G37</f>
        <v>1220.2411245726494</v>
      </c>
      <c r="BO38" s="307">
        <f>'A4'!G37/'A1'!G37*1000</f>
        <v>5598.259722462999</v>
      </c>
      <c r="BP38" s="262">
        <f t="shared" si="88"/>
        <v>1.0542740841248304</v>
      </c>
      <c r="BQ38" s="276">
        <f>'A3'!G37</f>
        <v>77.7</v>
      </c>
      <c r="BR38" s="307">
        <f t="shared" si="89"/>
        <v>20607.98973226656</v>
      </c>
      <c r="BS38" s="276">
        <f t="shared" si="90"/>
        <v>0.43624679021332274</v>
      </c>
      <c r="BT38" s="305">
        <f t="shared" si="91"/>
        <v>9.9334341306637857</v>
      </c>
      <c r="BU38" s="276">
        <f t="shared" si="92"/>
        <v>0.54790198837681636</v>
      </c>
      <c r="BV38" s="269">
        <f>'A2'!H37/'A1'!H37*1000</f>
        <v>14062.179752364595</v>
      </c>
      <c r="BW38" s="317">
        <v>2.1424937000000002</v>
      </c>
      <c r="BX38" s="263">
        <f t="shared" si="9"/>
        <v>1.4637259647898579</v>
      </c>
      <c r="BY38" s="261">
        <f t="shared" si="126"/>
        <v>0.90971416413319584</v>
      </c>
      <c r="BZ38" s="275">
        <f>'A5'!H37</f>
        <v>1696.317050385773</v>
      </c>
      <c r="CA38" s="270">
        <f>'A4'!H37/'A1'!H37*1000</f>
        <v>4563.0502578336927</v>
      </c>
      <c r="CB38" s="262">
        <f t="shared" si="93"/>
        <v>1.0366350067842605</v>
      </c>
      <c r="CC38" s="263">
        <f>'A3'!H37</f>
        <v>76.400000000000006</v>
      </c>
      <c r="CD38" s="272">
        <f t="shared" si="12"/>
        <v>19749.89904390079</v>
      </c>
      <c r="CE38" s="261">
        <f t="shared" si="45"/>
        <v>0.40397913617546083</v>
      </c>
      <c r="CF38" s="262">
        <f t="shared" si="94"/>
        <v>9.8909036586149774</v>
      </c>
      <c r="CG38" s="276">
        <f t="shared" si="46"/>
        <v>0.51538945197180452</v>
      </c>
      <c r="CH38" s="307">
        <f>'A2'!I37/'A1'!I37*1000</f>
        <v>13221.679902272268</v>
      </c>
      <c r="CI38" s="305">
        <f>CI37*POWER(CI39/CI37,1/2)</f>
        <v>2.8684190821816116</v>
      </c>
      <c r="CJ38" s="276">
        <f t="shared" si="48"/>
        <v>1.6936407771961597</v>
      </c>
      <c r="CK38" s="261">
        <f t="shared" si="95"/>
        <v>1.0526075515713746</v>
      </c>
      <c r="CL38" s="307">
        <f>'A5'!I37</f>
        <v>1527.6277620594433</v>
      </c>
      <c r="CM38" s="307">
        <f>'A4'!I37/'A1'!I37*1000</f>
        <v>4641.2123525295865</v>
      </c>
      <c r="CN38" s="262">
        <f t="shared" si="96"/>
        <v>1.0583446404341927</v>
      </c>
      <c r="CO38" s="306">
        <f>'A3'!I37</f>
        <v>78</v>
      </c>
      <c r="CP38" s="307">
        <f t="shared" si="97"/>
        <v>21257.995352592443</v>
      </c>
      <c r="CQ38" s="276">
        <f t="shared" si="98"/>
        <v>0.46068961049294455</v>
      </c>
      <c r="CR38" s="276">
        <f t="shared" si="99"/>
        <v>9.9644883554742751</v>
      </c>
      <c r="CS38" s="276">
        <f t="shared" si="100"/>
        <v>0.57164147599693438</v>
      </c>
      <c r="CT38" s="307">
        <f>'A2'!J37/'A1'!J37*1000</f>
        <v>12760.519879344316</v>
      </c>
      <c r="CU38" s="317">
        <v>2.3591658999999998</v>
      </c>
      <c r="CV38" s="276">
        <f t="shared" si="49"/>
        <v>1.535957649155731</v>
      </c>
      <c r="CW38" s="261">
        <f t="shared" si="101"/>
        <v>0.9546065742888542</v>
      </c>
      <c r="CX38" s="307">
        <f>'A5'!J37</f>
        <v>2776.4312632497081</v>
      </c>
      <c r="CY38" s="307">
        <f>'A4'!J37/'A1'!J37*1000</f>
        <v>5973.0709325711632</v>
      </c>
      <c r="CZ38" s="262">
        <f t="shared" si="102"/>
        <v>1.0515603799185889</v>
      </c>
      <c r="DA38" s="306">
        <f>'A3'!J37</f>
        <v>77.5</v>
      </c>
      <c r="DB38" s="307">
        <f t="shared" si="103"/>
        <v>22009.977248425501</v>
      </c>
      <c r="DC38" s="276">
        <f t="shared" si="104"/>
        <v>0.48896714803817609</v>
      </c>
      <c r="DD38" s="276">
        <f t="shared" si="105"/>
        <v>9.9992511408273561</v>
      </c>
      <c r="DE38" s="276">
        <f t="shared" si="106"/>
        <v>0.59821598293009515</v>
      </c>
      <c r="DF38" s="269">
        <f>'A2'!K37/'A1'!K37*1000</f>
        <v>11912.46988134232</v>
      </c>
      <c r="DG38" s="262">
        <f>DG37*POWER(DG$39/DG$35,1/4)</f>
        <v>2.2112709333275062</v>
      </c>
      <c r="DH38" s="266">
        <f t="shared" si="14"/>
        <v>1.4870342744293106</v>
      </c>
      <c r="DI38" s="261">
        <f t="shared" si="107"/>
        <v>0.92420041356176053</v>
      </c>
      <c r="DJ38" s="273">
        <f>'A5'!K37</f>
        <v>807.10944301465281</v>
      </c>
      <c r="DK38" s="270">
        <f>'A4'!K37/'A1'!K37*1000</f>
        <v>6235.869767815092</v>
      </c>
      <c r="DL38" s="262">
        <f t="shared" si="108"/>
        <v>1.055630936227951</v>
      </c>
      <c r="DM38" s="263">
        <f>'A3'!K37</f>
        <v>77.8</v>
      </c>
      <c r="DN38" s="272">
        <f t="shared" si="17"/>
        <v>19056.765654991967</v>
      </c>
      <c r="DO38" s="261">
        <f t="shared" si="51"/>
        <v>0.37791453869335051</v>
      </c>
      <c r="DP38" s="262">
        <f t="shared" si="109"/>
        <v>9.8551774699961445</v>
      </c>
      <c r="DQ38" s="214">
        <f t="shared" si="52"/>
        <v>0.48807846876077599</v>
      </c>
      <c r="DR38" s="307">
        <f>'A2'!L37/'A1'!L37*1000</f>
        <v>10755.419841906676</v>
      </c>
      <c r="DS38" s="305">
        <f>DS37*POWER(DS$39/DS$34,1/5)</f>
        <v>3.1700679656500044</v>
      </c>
      <c r="DT38" s="276">
        <f t="shared" si="110"/>
        <v>1.7804684680302554</v>
      </c>
      <c r="DU38" s="261">
        <f t="shared" si="111"/>
        <v>1.1065714642782829</v>
      </c>
      <c r="DV38" s="307">
        <f>'A5'!L37</f>
        <v>1521.8219918055934</v>
      </c>
      <c r="DW38" s="307">
        <f>'A4'!L37/'A1'!L37*1000</f>
        <v>3113.5360078260783</v>
      </c>
      <c r="DX38" s="262">
        <f t="shared" si="112"/>
        <v>1.0597014925373134</v>
      </c>
      <c r="DY38" s="276">
        <f>'A3'!L37</f>
        <v>78.099999999999994</v>
      </c>
      <c r="DZ38" s="307">
        <f t="shared" si="113"/>
        <v>17524.282186481807</v>
      </c>
      <c r="EA38" s="276">
        <f t="shared" si="114"/>
        <v>0.32028700928290416</v>
      </c>
      <c r="EB38" s="305">
        <f t="shared" si="115"/>
        <v>9.7713427516620381</v>
      </c>
      <c r="EC38" s="276">
        <f t="shared" si="116"/>
        <v>0.4239907876103402</v>
      </c>
      <c r="ED38" s="269">
        <f>'A2'!M37/'A1'!M37*1000</f>
        <v>11384.4551745839</v>
      </c>
      <c r="EE38" s="262">
        <f>EE37*POWER(EE$39/EE$36,1/3)</f>
        <v>1.8306024791167486</v>
      </c>
      <c r="EF38" s="263">
        <f t="shared" si="19"/>
        <v>1.352997590210991</v>
      </c>
      <c r="EG38" s="261">
        <f t="shared" si="117"/>
        <v>0.84089583806059454</v>
      </c>
      <c r="EH38" s="275">
        <f>'A5'!M37</f>
        <v>74.856804402772028</v>
      </c>
      <c r="EI38" s="271">
        <f>'A4'!M37/'A1'!M37*1000</f>
        <v>7052.1033633729403</v>
      </c>
      <c r="EJ38" s="262">
        <f t="shared" si="118"/>
        <v>1.0691994572591588</v>
      </c>
      <c r="EK38" s="263">
        <f>'A3'!M37</f>
        <v>78.8</v>
      </c>
      <c r="EL38" s="272">
        <f t="shared" si="22"/>
        <v>17855.739077916583</v>
      </c>
      <c r="EM38" s="261">
        <f t="shared" si="53"/>
        <v>0.33275111878355818</v>
      </c>
      <c r="EN38" s="262">
        <f t="shared" si="119"/>
        <v>9.7900802525023973</v>
      </c>
      <c r="EO38" s="276">
        <f t="shared" si="54"/>
        <v>0.43831472169487118</v>
      </c>
      <c r="EP38" s="269">
        <f>'A2'!N37/'A1'!N37*1000</f>
        <v>13646.4154539802</v>
      </c>
      <c r="EQ38" s="317">
        <v>2.4015436000000001</v>
      </c>
      <c r="ER38" s="266">
        <f t="shared" si="24"/>
        <v>1.5496914531609187</v>
      </c>
      <c r="ES38" s="261">
        <f t="shared" si="120"/>
        <v>0.96314221301597225</v>
      </c>
      <c r="ET38" s="273">
        <f>'A5'!N37</f>
        <v>-54.953041924719507</v>
      </c>
      <c r="EU38" s="270">
        <f>'A4'!N37/'A1'!N37*1000</f>
        <v>4506.2363166967207</v>
      </c>
      <c r="EV38" s="262">
        <f t="shared" si="121"/>
        <v>1.0420624151967435</v>
      </c>
      <c r="EW38" s="263">
        <f>'A3'!N37</f>
        <v>76.8</v>
      </c>
      <c r="EX38" s="272">
        <f t="shared" si="27"/>
        <v>18334.798559196417</v>
      </c>
      <c r="EY38" s="261">
        <f t="shared" si="56"/>
        <v>0.35076567810121634</v>
      </c>
      <c r="EZ38" s="262">
        <f t="shared" si="57"/>
        <v>9.8165560937636656</v>
      </c>
      <c r="FA38" s="276">
        <f t="shared" si="58"/>
        <v>0.45855425141070505</v>
      </c>
      <c r="FB38" s="269">
        <f>'A2'!O37/'A1'!O37*1000</f>
        <v>19691.087401647506</v>
      </c>
      <c r="FC38" s="317">
        <v>2.4545583</v>
      </c>
      <c r="FD38" s="266">
        <f t="shared" si="29"/>
        <v>1.5667030031247147</v>
      </c>
      <c r="FE38" s="261">
        <f t="shared" si="122"/>
        <v>0.97371498983908922</v>
      </c>
      <c r="FF38" s="273">
        <f>'A5'!O37</f>
        <v>-841.52725935046578</v>
      </c>
      <c r="FG38" s="270">
        <f>'A4'!O37/'A1'!O37*1000</f>
        <v>4928.827090458306</v>
      </c>
      <c r="FH38" s="262">
        <f t="shared" si="123"/>
        <v>1.0271370420624153</v>
      </c>
      <c r="FI38" s="263">
        <f>'A3'!O37</f>
        <v>75.7</v>
      </c>
      <c r="FJ38" s="272">
        <f t="shared" si="32"/>
        <v>23892.036292869758</v>
      </c>
      <c r="FK38" s="261">
        <f t="shared" si="60"/>
        <v>0.55974012221019009</v>
      </c>
      <c r="FL38" s="262">
        <f t="shared" si="124"/>
        <v>10.081300472889623</v>
      </c>
      <c r="FM38" s="276">
        <f t="shared" si="61"/>
        <v>0.66093882063149578</v>
      </c>
    </row>
    <row r="39" spans="1:169">
      <c r="A39" s="201">
        <v>1995</v>
      </c>
      <c r="B39" s="269">
        <f>'A2'!B38/'A1'!B38*1000</f>
        <v>14454.522455655993</v>
      </c>
      <c r="C39" s="264">
        <v>2.69</v>
      </c>
      <c r="D39" s="265">
        <f t="shared" si="0"/>
        <v>1.6401219466856725</v>
      </c>
      <c r="E39" s="261">
        <f t="shared" si="62"/>
        <v>1.0193452884603804</v>
      </c>
      <c r="F39" s="273">
        <f>'A5'!B38</f>
        <v>-114.15282259900685</v>
      </c>
      <c r="G39" s="270">
        <f>'A4'!B38/'A1'!B38*1000</f>
        <v>4482.4324657935795</v>
      </c>
      <c r="H39" s="262">
        <f t="shared" si="63"/>
        <v>1.0569877883310719</v>
      </c>
      <c r="I39" s="262">
        <f>'A3'!B38</f>
        <v>77.900000000000006</v>
      </c>
      <c r="J39" s="272">
        <f t="shared" si="2"/>
        <v>20191.034186076344</v>
      </c>
      <c r="K39" s="261">
        <f t="shared" si="64"/>
        <v>0.4205675881242556</v>
      </c>
      <c r="L39" s="262">
        <f t="shared" si="65"/>
        <v>9.9129939326833245</v>
      </c>
      <c r="M39" s="214">
        <f t="shared" si="66"/>
        <v>0.53227642277757414</v>
      </c>
      <c r="N39" s="307">
        <f>'A2'!C38/'A1'!C38*1000</f>
        <v>13573.240454903002</v>
      </c>
      <c r="O39" s="344">
        <v>2.4965217000000002</v>
      </c>
      <c r="P39" s="276">
        <f t="shared" si="36"/>
        <v>1.5800385121888645</v>
      </c>
      <c r="Q39" s="261">
        <f t="shared" si="67"/>
        <v>0.98200308595366848</v>
      </c>
      <c r="R39" s="307">
        <f>'A5'!C38</f>
        <v>2831.2630466310861</v>
      </c>
      <c r="S39" s="307">
        <f>'A4'!C38/'A1'!C38*1000</f>
        <v>5368.1633751630688</v>
      </c>
      <c r="T39" s="262">
        <f t="shared" si="68"/>
        <v>1.0434192672998643</v>
      </c>
      <c r="U39" s="306">
        <f>'A3'!C38</f>
        <v>76.900000000000006</v>
      </c>
      <c r="V39" s="307">
        <f t="shared" si="37"/>
        <v>22463.137373728849</v>
      </c>
      <c r="W39" s="276">
        <f t="shared" si="69"/>
        <v>0.50600778761776521</v>
      </c>
      <c r="X39" s="305">
        <f t="shared" si="70"/>
        <v>10.019630905702222</v>
      </c>
      <c r="Y39" s="276">
        <f t="shared" si="71"/>
        <v>0.61379535027544818</v>
      </c>
      <c r="Z39" s="269">
        <f>'A2'!D38/'A1'!D38*1000</f>
        <v>13799.918552831465</v>
      </c>
      <c r="AA39" s="262">
        <f>AA38*POWER(AA$41/AA$38,1/3)</f>
        <v>2.4677929093830979</v>
      </c>
      <c r="AB39" s="263">
        <f t="shared" si="4"/>
        <v>1.5709210385576666</v>
      </c>
      <c r="AC39" s="261">
        <f t="shared" si="72"/>
        <v>0.97633652328898124</v>
      </c>
      <c r="AD39" s="273">
        <f>'A5'!D38</f>
        <v>-6.3986878360849175</v>
      </c>
      <c r="AE39" s="271">
        <f>'A4'!D38/'A1'!D38*1000</f>
        <v>5216.1486564344341</v>
      </c>
      <c r="AF39" s="262">
        <f t="shared" si="73"/>
        <v>1.0583446404341927</v>
      </c>
      <c r="AG39" s="263">
        <f>'A3'!D38</f>
        <v>78</v>
      </c>
      <c r="AH39" s="271">
        <f t="shared" si="38"/>
        <v>19773.174066092168</v>
      </c>
      <c r="AI39" s="261">
        <f t="shared" si="39"/>
        <v>0.40485437042980899</v>
      </c>
      <c r="AJ39" s="262">
        <f t="shared" si="74"/>
        <v>9.8920814529032501</v>
      </c>
      <c r="AK39" s="214">
        <f t="shared" si="40"/>
        <v>0.51628982005685975</v>
      </c>
      <c r="AL39" s="307">
        <f>'A2'!E38/'A1'!E38*1000</f>
        <v>13040.417358241184</v>
      </c>
      <c r="AM39" s="320">
        <v>2.16</v>
      </c>
      <c r="AN39" s="276">
        <f t="shared" si="41"/>
        <v>1.4696938456699069</v>
      </c>
      <c r="AO39" s="261">
        <f t="shared" si="75"/>
        <v>0.91342323666250613</v>
      </c>
      <c r="AP39" s="307">
        <f>'A5'!E38</f>
        <v>454.56215209786177</v>
      </c>
      <c r="AQ39" s="307">
        <f>'A4'!E38/'A1'!E38*1000</f>
        <v>6540.3737424129731</v>
      </c>
      <c r="AR39" s="262">
        <f t="shared" si="76"/>
        <v>1.0217096336499321</v>
      </c>
      <c r="AS39" s="306">
        <f>'A3'!E38</f>
        <v>75.3</v>
      </c>
      <c r="AT39" s="307">
        <f t="shared" si="77"/>
        <v>19316.806190440955</v>
      </c>
      <c r="AU39" s="276">
        <f t="shared" si="78"/>
        <v>0.38769310656205536</v>
      </c>
      <c r="AV39" s="276">
        <f t="shared" si="79"/>
        <v>9.8687307830473507</v>
      </c>
      <c r="AW39" s="276">
        <f t="shared" si="80"/>
        <v>0.49843933622258468</v>
      </c>
      <c r="AX39" s="307">
        <f>'A2'!F38/'A1'!F38*1000</f>
        <v>10364.172694406147</v>
      </c>
      <c r="AY39" s="341">
        <v>2.2064873999999999</v>
      </c>
      <c r="AZ39" s="276">
        <f t="shared" si="43"/>
        <v>1.4854249896915024</v>
      </c>
      <c r="BA39" s="261">
        <f t="shared" si="81"/>
        <v>0.92320023377720795</v>
      </c>
      <c r="BB39" s="307">
        <f>'A5'!F38</f>
        <v>62.292015799958726</v>
      </c>
      <c r="BC39" s="307">
        <f>'A4'!F38/'A1'!F38*1000</f>
        <v>4821.525029225797</v>
      </c>
      <c r="BD39" s="262">
        <f t="shared" si="82"/>
        <v>1.039348710990502</v>
      </c>
      <c r="BE39" s="306">
        <f>'A3'!F38</f>
        <v>76.599999999999994</v>
      </c>
      <c r="BF39" s="307">
        <f t="shared" si="83"/>
        <v>15020.69220318479</v>
      </c>
      <c r="BG39" s="276">
        <f t="shared" si="125"/>
        <v>0.2261419771447051</v>
      </c>
      <c r="BH39" s="305">
        <f t="shared" si="84"/>
        <v>9.6171840096879677</v>
      </c>
      <c r="BI39" s="276">
        <f t="shared" si="85"/>
        <v>0.3061437130509308</v>
      </c>
      <c r="BJ39" s="307">
        <f>'A2'!G38/'A1'!G38*1000</f>
        <v>13191.061632282934</v>
      </c>
      <c r="BK39" s="266">
        <f>BK38*POWER(BK$44/BK$38,1/6)</f>
        <v>2.4607722057456516</v>
      </c>
      <c r="BL39" s="276">
        <f t="shared" si="44"/>
        <v>1.568684865020904</v>
      </c>
      <c r="BM39" s="261">
        <f t="shared" si="87"/>
        <v>0.97494672848531738</v>
      </c>
      <c r="BN39" s="307">
        <f>'A5'!G38</f>
        <v>1328.3704751881623</v>
      </c>
      <c r="BO39" s="307">
        <f>'A4'!G38/'A1'!G38*1000</f>
        <v>5572.9494292928721</v>
      </c>
      <c r="BP39" s="262">
        <f t="shared" si="88"/>
        <v>1.0569877883310719</v>
      </c>
      <c r="BQ39" s="276">
        <f>'A3'!G38</f>
        <v>77.900000000000006</v>
      </c>
      <c r="BR39" s="307">
        <f t="shared" si="89"/>
        <v>20888.08939273838</v>
      </c>
      <c r="BS39" s="276">
        <f t="shared" si="90"/>
        <v>0.4467796616950544</v>
      </c>
      <c r="BT39" s="305">
        <f t="shared" si="91"/>
        <v>9.9469343899915224</v>
      </c>
      <c r="BU39" s="276">
        <f t="shared" si="92"/>
        <v>0.55822229877371066</v>
      </c>
      <c r="BV39" s="269">
        <f>'A2'!H38/'A1'!H38*1000</f>
        <v>14311.955069278396</v>
      </c>
      <c r="BW39" s="262">
        <f>BW38*POWER(BW$44/BW$38,1/6)</f>
        <v>2.1404063391493846</v>
      </c>
      <c r="BX39" s="263">
        <f t="shared" si="9"/>
        <v>1.4630127611027133</v>
      </c>
      <c r="BY39" s="261">
        <f t="shared" si="126"/>
        <v>0.9092709039111907</v>
      </c>
      <c r="BZ39" s="275">
        <f>'A5'!H38</f>
        <v>1848.4961361838764</v>
      </c>
      <c r="CA39" s="270">
        <f>'A4'!H38/'A1'!H38*1000</f>
        <v>4634.5555685848676</v>
      </c>
      <c r="CB39" s="262">
        <f t="shared" si="93"/>
        <v>1.039348710990502</v>
      </c>
      <c r="CC39" s="263">
        <f>'A3'!H38</f>
        <v>76.599999999999994</v>
      </c>
      <c r="CD39" s="272">
        <f t="shared" si="12"/>
        <v>20263.658014855439</v>
      </c>
      <c r="CE39" s="261">
        <f t="shared" si="45"/>
        <v>0.4232985355797183</v>
      </c>
      <c r="CF39" s="262">
        <f t="shared" si="94"/>
        <v>9.9165843150515105</v>
      </c>
      <c r="CG39" s="276">
        <f t="shared" si="46"/>
        <v>0.53502110045995666</v>
      </c>
      <c r="CH39" s="307">
        <f>'A2'!I38/'A1'!I38*1000</f>
        <v>13418.020072756621</v>
      </c>
      <c r="CI39" s="317">
        <v>2.8420190000000001</v>
      </c>
      <c r="CJ39" s="276">
        <f t="shared" si="48"/>
        <v>1.6858288762504929</v>
      </c>
      <c r="CK39" s="261">
        <f t="shared" si="95"/>
        <v>1.0477524098918332</v>
      </c>
      <c r="CL39" s="307">
        <f>'A5'!I38</f>
        <v>1488.8860206877982</v>
      </c>
      <c r="CM39" s="307">
        <f>'A4'!I38/'A1'!I38*1000</f>
        <v>4489.660071508858</v>
      </c>
      <c r="CN39" s="262">
        <f t="shared" si="96"/>
        <v>1.0624151967435549</v>
      </c>
      <c r="CO39" s="306">
        <f>'A3'!I38</f>
        <v>78.3</v>
      </c>
      <c r="CP39" s="307">
        <f t="shared" si="97"/>
        <v>21287.941540317017</v>
      </c>
      <c r="CQ39" s="276">
        <f t="shared" si="98"/>
        <v>0.4618157073476834</v>
      </c>
      <c r="CR39" s="276">
        <f t="shared" si="99"/>
        <v>9.9658960665205818</v>
      </c>
      <c r="CS39" s="276">
        <f t="shared" si="100"/>
        <v>0.5727176045804182</v>
      </c>
      <c r="CT39" s="307">
        <f>'A2'!J38/'A1'!J38*1000</f>
        <v>13038.136650240665</v>
      </c>
      <c r="CU39" s="305">
        <f>CU38*POWER(CU$43/CU$38,1/5)</f>
        <v>2.3573298644109268</v>
      </c>
      <c r="CV39" s="276">
        <f t="shared" si="49"/>
        <v>1.5353598485081361</v>
      </c>
      <c r="CW39" s="261">
        <f t="shared" si="101"/>
        <v>0.95423503772427387</v>
      </c>
      <c r="CX39" s="307">
        <f>'A5'!J38</f>
        <v>2652.1443458581512</v>
      </c>
      <c r="CY39" s="307">
        <f>'A4'!J38/'A1'!J38*1000</f>
        <v>6091.5973065080389</v>
      </c>
      <c r="CZ39" s="262">
        <f t="shared" si="102"/>
        <v>1.0515603799185889</v>
      </c>
      <c r="DA39" s="306">
        <f>'A3'!J38</f>
        <v>77.5</v>
      </c>
      <c r="DB39" s="307">
        <f t="shared" si="103"/>
        <v>22277.504836857115</v>
      </c>
      <c r="DC39" s="276">
        <f t="shared" si="104"/>
        <v>0.49902725915013257</v>
      </c>
      <c r="DD39" s="276">
        <f t="shared" si="105"/>
        <v>10.01133269660534</v>
      </c>
      <c r="DE39" s="276">
        <f t="shared" si="106"/>
        <v>0.60745176149399394</v>
      </c>
      <c r="DF39" s="269">
        <f>'A2'!K38/'A1'!K38*1000</f>
        <v>12325.718723647044</v>
      </c>
      <c r="DG39" s="317">
        <v>2.1898640999999999</v>
      </c>
      <c r="DH39" s="266">
        <f t="shared" si="14"/>
        <v>1.4798189416276573</v>
      </c>
      <c r="DI39" s="261">
        <f t="shared" si="107"/>
        <v>0.91971604243868543</v>
      </c>
      <c r="DJ39" s="273">
        <f>'A5'!K38</f>
        <v>814.28262509330204</v>
      </c>
      <c r="DK39" s="270">
        <f>'A4'!K38/'A1'!K38*1000</f>
        <v>6243.9490100663261</v>
      </c>
      <c r="DL39" s="262">
        <f t="shared" si="108"/>
        <v>1.055630936227951</v>
      </c>
      <c r="DM39" s="263">
        <f>'A3'!K38</f>
        <v>77.8</v>
      </c>
      <c r="DN39" s="272">
        <f t="shared" si="17"/>
        <v>19417.690177137436</v>
      </c>
      <c r="DO39" s="261">
        <f t="shared" si="51"/>
        <v>0.39148674938421674</v>
      </c>
      <c r="DP39" s="262">
        <f t="shared" si="109"/>
        <v>9.8739397943561755</v>
      </c>
      <c r="DQ39" s="214">
        <f t="shared" si="52"/>
        <v>0.50242137925323638</v>
      </c>
      <c r="DR39" s="307">
        <f>'A2'!L38/'A1'!L38*1000</f>
        <v>10924.146536106316</v>
      </c>
      <c r="DS39" s="317">
        <v>3.1134164000000002</v>
      </c>
      <c r="DT39" s="276">
        <f t="shared" si="110"/>
        <v>1.7644875743399273</v>
      </c>
      <c r="DU39" s="261">
        <f t="shared" si="111"/>
        <v>1.0966392462980645</v>
      </c>
      <c r="DV39" s="307">
        <f>'A5'!L38</f>
        <v>1546.4541612069024</v>
      </c>
      <c r="DW39" s="307">
        <f>'A4'!L38/'A1'!L38*1000</f>
        <v>3184.7395509181433</v>
      </c>
      <c r="DX39" s="262">
        <f t="shared" si="112"/>
        <v>1.0597014925373134</v>
      </c>
      <c r="DY39" s="276">
        <f>'A3'!L38</f>
        <v>78.099999999999994</v>
      </c>
      <c r="DZ39" s="307">
        <f t="shared" si="113"/>
        <v>17708.715657478362</v>
      </c>
      <c r="EA39" s="276">
        <f t="shared" si="114"/>
        <v>0.32722244806088807</v>
      </c>
      <c r="EB39" s="305">
        <f t="shared" si="115"/>
        <v>9.7818122073949123</v>
      </c>
      <c r="EC39" s="276">
        <f t="shared" si="116"/>
        <v>0.43199419185812515</v>
      </c>
      <c r="ED39" s="269">
        <f>'A2'!M38/'A1'!M38*1000</f>
        <v>11467.781041426384</v>
      </c>
      <c r="EE39" s="317">
        <v>1.8220803999999999</v>
      </c>
      <c r="EF39" s="263">
        <f t="shared" si="19"/>
        <v>1.3498445836465767</v>
      </c>
      <c r="EG39" s="261">
        <f t="shared" si="117"/>
        <v>0.83893622622050235</v>
      </c>
      <c r="EH39" s="275">
        <f>'A5'!M38</f>
        <v>39.79886074910344</v>
      </c>
      <c r="EI39" s="271">
        <f>'A4'!M38/'A1'!M38*1000</f>
        <v>6962.8342466715712</v>
      </c>
      <c r="EJ39" s="262">
        <f t="shared" si="118"/>
        <v>1.0691994572591588</v>
      </c>
      <c r="EK39" s="263">
        <f>'A3'!M38</f>
        <v>78.8</v>
      </c>
      <c r="EL39" s="272">
        <f t="shared" si="22"/>
        <v>17773.698243230803</v>
      </c>
      <c r="EM39" s="261">
        <f t="shared" si="53"/>
        <v>0.32966605410856459</v>
      </c>
      <c r="EN39" s="262">
        <f t="shared" si="119"/>
        <v>9.7854750167283324</v>
      </c>
      <c r="EO39" s="276">
        <f t="shared" si="54"/>
        <v>0.43479423653340582</v>
      </c>
      <c r="EP39" s="269">
        <f>'A2'!N38/'A1'!N38*1000</f>
        <v>13859.753384902186</v>
      </c>
      <c r="EQ39" s="317">
        <v>2.4273167</v>
      </c>
      <c r="ER39" s="266">
        <f t="shared" si="24"/>
        <v>1.5579848202084641</v>
      </c>
      <c r="ES39" s="261">
        <f t="shared" si="120"/>
        <v>0.96829658866619217</v>
      </c>
      <c r="ET39" s="273">
        <f>'A5'!N38</f>
        <v>-43.190246016045236</v>
      </c>
      <c r="EU39" s="270">
        <f>'A4'!N38/'A1'!N38*1000</f>
        <v>4552.220890209931</v>
      </c>
      <c r="EV39" s="262">
        <f t="shared" si="121"/>
        <v>1.0407055630936228</v>
      </c>
      <c r="EW39" s="263">
        <f>'A3'!N38</f>
        <v>76.7</v>
      </c>
      <c r="EX39" s="272">
        <f t="shared" si="27"/>
        <v>18659.20817984176</v>
      </c>
      <c r="EY39" s="261">
        <f t="shared" si="56"/>
        <v>0.36296478193425535</v>
      </c>
      <c r="EZ39" s="262">
        <f t="shared" si="57"/>
        <v>9.8340950394089024</v>
      </c>
      <c r="FA39" s="276">
        <f t="shared" si="58"/>
        <v>0.47196194667780389</v>
      </c>
      <c r="FB39" s="269">
        <f>'A2'!O38/'A1'!O38*1000</f>
        <v>19978.091229872607</v>
      </c>
      <c r="FC39" s="262">
        <f>FC38*POWER(FC$41/FC$38,1/3)</f>
        <v>2.4942427058902723</v>
      </c>
      <c r="FD39" s="266">
        <f t="shared" si="29"/>
        <v>1.579317164438566</v>
      </c>
      <c r="FE39" s="261">
        <f t="shared" si="122"/>
        <v>0.98155476414924769</v>
      </c>
      <c r="FF39" s="273">
        <f>'A5'!O38</f>
        <v>-919.46075139152276</v>
      </c>
      <c r="FG39" s="270">
        <f>'A4'!O38/'A1'!O38*1000</f>
        <v>4868.4529093539732</v>
      </c>
      <c r="FH39" s="262">
        <f t="shared" si="123"/>
        <v>1.0271370420624153</v>
      </c>
      <c r="FI39" s="263">
        <f>'A3'!O38</f>
        <v>75.7</v>
      </c>
      <c r="FJ39" s="272">
        <f t="shared" si="32"/>
        <v>24197.893035172223</v>
      </c>
      <c r="FK39" s="261">
        <f t="shared" si="60"/>
        <v>0.57124156335105536</v>
      </c>
      <c r="FL39" s="262">
        <f t="shared" si="124"/>
        <v>10.094020843692125</v>
      </c>
      <c r="FM39" s="276">
        <f t="shared" si="61"/>
        <v>0.67066294309895769</v>
      </c>
    </row>
    <row r="40" spans="1:169">
      <c r="A40" s="201">
        <v>1996</v>
      </c>
      <c r="B40" s="269">
        <f>'A2'!B39/'A1'!B39*1000</f>
        <v>14633.511741385124</v>
      </c>
      <c r="C40" s="265">
        <f>C39*POWER(C$45/C$39,1/6)</f>
        <v>2.6678837036320773</v>
      </c>
      <c r="D40" s="265">
        <f t="shared" si="0"/>
        <v>1.6333657592933915</v>
      </c>
      <c r="E40" s="261">
        <f>D40/$FD$24</f>
        <v>1.015146278868323</v>
      </c>
      <c r="F40" s="273">
        <f>'A5'!B39</f>
        <v>-37.319731813356739</v>
      </c>
      <c r="G40" s="270">
        <f>'A4'!B39/'A1'!B39*1000</f>
        <v>4515.1561608191259</v>
      </c>
      <c r="H40" s="262">
        <f t="shared" si="63"/>
        <v>1.0610583446404342</v>
      </c>
      <c r="I40" s="262">
        <f>'A3'!B39</f>
        <v>78.2</v>
      </c>
      <c r="J40" s="272">
        <f t="shared" si="2"/>
        <v>20513.431873104688</v>
      </c>
      <c r="K40" s="261">
        <f t="shared" si="64"/>
        <v>0.43269103517791141</v>
      </c>
      <c r="L40" s="262">
        <f t="shared" si="65"/>
        <v>9.9288351638901471</v>
      </c>
      <c r="M40" s="214">
        <f t="shared" si="66"/>
        <v>0.54438629556997964</v>
      </c>
      <c r="N40" s="307">
        <f>'A2'!C39/'A1'!C39*1000</f>
        <v>13817.715648075311</v>
      </c>
      <c r="O40" s="343">
        <f>O39*POWER(O41/O39,1/2)</f>
        <v>2.4767981378181956</v>
      </c>
      <c r="P40" s="276">
        <f t="shared" si="36"/>
        <v>1.573784654207238</v>
      </c>
      <c r="Q40" s="261">
        <f t="shared" si="67"/>
        <v>0.97811627699952131</v>
      </c>
      <c r="R40" s="307">
        <f>'A5'!C39</f>
        <v>2943.7389812326742</v>
      </c>
      <c r="S40" s="307">
        <f>'A4'!C39/'A1'!C39*1000</f>
        <v>5456.0517473679938</v>
      </c>
      <c r="T40" s="262">
        <f t="shared" si="68"/>
        <v>1.0488466757123474</v>
      </c>
      <c r="U40" s="306">
        <f>'A3'!C39</f>
        <v>77.3</v>
      </c>
      <c r="V40" s="307">
        <f t="shared" si="37"/>
        <v>22985.604236694806</v>
      </c>
      <c r="W40" s="276">
        <f t="shared" si="69"/>
        <v>0.52565463871288665</v>
      </c>
      <c r="X40" s="305">
        <f t="shared" si="70"/>
        <v>10.042623396199987</v>
      </c>
      <c r="Y40" s="276">
        <f t="shared" si="71"/>
        <v>0.63137202291365924</v>
      </c>
      <c r="Z40" s="269">
        <f>'A2'!D39/'A1'!D39*1000</f>
        <v>14014.72649937272</v>
      </c>
      <c r="AA40" s="262">
        <f>AA39*POWER(AA$41/AA$38,1/3)</f>
        <v>2.4962047016765738</v>
      </c>
      <c r="AB40" s="263">
        <f t="shared" si="4"/>
        <v>1.5799381955242977</v>
      </c>
      <c r="AC40" s="261">
        <f t="shared" si="72"/>
        <v>0.98194073856566677</v>
      </c>
      <c r="AD40" s="273">
        <f>'A5'!D39</f>
        <v>-59.566717105108275</v>
      </c>
      <c r="AE40" s="271">
        <f>'A4'!D39/'A1'!D39*1000</f>
        <v>5100.9527158996607</v>
      </c>
      <c r="AF40" s="262">
        <f t="shared" si="73"/>
        <v>1.0610583446404342</v>
      </c>
      <c r="AG40" s="263">
        <f>'A3'!D39</f>
        <v>78.2</v>
      </c>
      <c r="AH40" s="271">
        <f t="shared" si="38"/>
        <v>19951.097973835305</v>
      </c>
      <c r="AI40" s="261">
        <f t="shared" si="39"/>
        <v>0.41154502350175187</v>
      </c>
      <c r="AJ40" s="262">
        <f t="shared" si="74"/>
        <v>9.9010394570860409</v>
      </c>
      <c r="AK40" s="214">
        <f t="shared" si="40"/>
        <v>0.52313779100754654</v>
      </c>
      <c r="AL40" s="307">
        <f>'A2'!E39/'A1'!E39*1000</f>
        <v>13255.541288457445</v>
      </c>
      <c r="AM40" s="305">
        <f>AM39*POWER(AM$44/AM$39, 1/5)</f>
        <v>2.1559851023434216</v>
      </c>
      <c r="AN40" s="276">
        <f t="shared" si="41"/>
        <v>1.468327314444372</v>
      </c>
      <c r="AO40" s="261">
        <f t="shared" si="75"/>
        <v>0.91257392959171313</v>
      </c>
      <c r="AP40" s="307">
        <f>'A5'!E39</f>
        <v>510.24545005111531</v>
      </c>
      <c r="AQ40" s="307">
        <f>'A4'!E39/'A1'!E39*1000</f>
        <v>6731.8034513982448</v>
      </c>
      <c r="AR40" s="262">
        <f t="shared" si="76"/>
        <v>1.0271370420624153</v>
      </c>
      <c r="AS40" s="306">
        <f>'A3'!E39</f>
        <v>75.7</v>
      </c>
      <c r="AT40" s="307">
        <f t="shared" si="77"/>
        <v>19863.505698872574</v>
      </c>
      <c r="AU40" s="276">
        <f t="shared" si="78"/>
        <v>0.40825120239029156</v>
      </c>
      <c r="AV40" s="276">
        <f t="shared" si="79"/>
        <v>9.896639442608981</v>
      </c>
      <c r="AW40" s="276">
        <f t="shared" si="80"/>
        <v>0.5197741878313622</v>
      </c>
      <c r="AX40" s="307">
        <f>'A2'!F39/'A1'!F39*1000</f>
        <v>10718.977082506168</v>
      </c>
      <c r="AY40" s="345">
        <f>AY39*POWER(AY$44/AY$39,1/5)</f>
        <v>2.1953509107176603</v>
      </c>
      <c r="AZ40" s="276">
        <f t="shared" si="43"/>
        <v>1.4816716609011797</v>
      </c>
      <c r="BA40" s="261">
        <f t="shared" si="81"/>
        <v>0.92086751819701018</v>
      </c>
      <c r="BB40" s="307">
        <f>'A5'!F39</f>
        <v>45.941504077696784</v>
      </c>
      <c r="BC40" s="307">
        <f>'A4'!F39/'A1'!F39*1000</f>
        <v>4939.2692362352273</v>
      </c>
      <c r="BD40" s="262">
        <f t="shared" si="82"/>
        <v>1.0434192672998643</v>
      </c>
      <c r="BE40" s="306">
        <f>'A3'!F39</f>
        <v>76.900000000000006</v>
      </c>
      <c r="BF40" s="307">
        <f t="shared" si="83"/>
        <v>15501.003833964973</v>
      </c>
      <c r="BG40" s="276">
        <f t="shared" si="125"/>
        <v>0.24420362230938242</v>
      </c>
      <c r="BH40" s="305">
        <f t="shared" si="84"/>
        <v>9.6486600642918852</v>
      </c>
      <c r="BI40" s="276">
        <f t="shared" si="85"/>
        <v>0.33020566961754455</v>
      </c>
      <c r="BJ40" s="307">
        <f>'A2'!G39/'A1'!G39*1000</f>
        <v>13345.197704372111</v>
      </c>
      <c r="BK40" s="266">
        <f>BK39*POWER(BK$44/BK$38,1/6)</f>
        <v>2.4534357495386669</v>
      </c>
      <c r="BL40" s="276">
        <f t="shared" si="44"/>
        <v>1.566344709678769</v>
      </c>
      <c r="BM40" s="261">
        <f t="shared" si="87"/>
        <v>0.97349230838741485</v>
      </c>
      <c r="BN40" s="307">
        <f>'A5'!G39</f>
        <v>1219.477585296582</v>
      </c>
      <c r="BO40" s="307">
        <f>'A4'!G39/'A1'!G39*1000</f>
        <v>5671.1920135647288</v>
      </c>
      <c r="BP40" s="262">
        <f t="shared" si="88"/>
        <v>1.0597014925373134</v>
      </c>
      <c r="BQ40" s="276">
        <f>'A3'!G39</f>
        <v>78.099999999999994</v>
      </c>
      <c r="BR40" s="307">
        <f t="shared" si="89"/>
        <v>21069.108972781542</v>
      </c>
      <c r="BS40" s="276">
        <f t="shared" si="90"/>
        <v>0.45358672447071052</v>
      </c>
      <c r="BT40" s="305">
        <f t="shared" si="91"/>
        <v>9.9555632169995025</v>
      </c>
      <c r="BU40" s="276">
        <f t="shared" si="92"/>
        <v>0.56481862932719118</v>
      </c>
      <c r="BV40" s="269">
        <f>'A2'!H39/'A1'!H39*1000</f>
        <v>14493.918376346855</v>
      </c>
      <c r="BW40" s="262">
        <f>BW39*POWER(BW$44/BW$38,1/6)</f>
        <v>2.1383210119455054</v>
      </c>
      <c r="BX40" s="263">
        <f t="shared" si="9"/>
        <v>1.4622999049256296</v>
      </c>
      <c r="BY40" s="261">
        <f t="shared" si="126"/>
        <v>0.90882785966870094</v>
      </c>
      <c r="BZ40" s="275">
        <f>'A5'!H39</f>
        <v>1914.1096723056646</v>
      </c>
      <c r="CA40" s="270">
        <f>'A4'!H39/'A1'!H39*1000</f>
        <v>4717.2545308984927</v>
      </c>
      <c r="CB40" s="262">
        <f t="shared" si="93"/>
        <v>1.0420624151967435</v>
      </c>
      <c r="CC40" s="263">
        <f>'A3'!H39</f>
        <v>76.8</v>
      </c>
      <c r="CD40" s="272">
        <f t="shared" si="12"/>
        <v>20636.838402840302</v>
      </c>
      <c r="CE40" s="261">
        <f t="shared" si="45"/>
        <v>0.43733161601803883</v>
      </c>
      <c r="CF40" s="262">
        <f t="shared" si="94"/>
        <v>9.9348330297055654</v>
      </c>
      <c r="CG40" s="276">
        <f t="shared" si="46"/>
        <v>0.54897138059918815</v>
      </c>
      <c r="CH40" s="307">
        <f>'A2'!I39/'A1'!I39*1000</f>
        <v>13540.273084117711</v>
      </c>
      <c r="CI40" s="305">
        <f>CI39*POWER(CI$42/CI$39,1/3)</f>
        <v>2.8010843676736736</v>
      </c>
      <c r="CJ40" s="276">
        <f t="shared" si="48"/>
        <v>1.6736440385200413</v>
      </c>
      <c r="CK40" s="261">
        <f t="shared" si="95"/>
        <v>1.0401794626751402</v>
      </c>
      <c r="CL40" s="307">
        <f>'A5'!I39</f>
        <v>1392.2923360827658</v>
      </c>
      <c r="CM40" s="307">
        <f>'A4'!I39/'A1'!I39*1000</f>
        <v>4523.797207547128</v>
      </c>
      <c r="CN40" s="262">
        <f t="shared" si="96"/>
        <v>1.066485753052917</v>
      </c>
      <c r="CO40" s="306">
        <f>'A3'!I39</f>
        <v>78.599999999999994</v>
      </c>
      <c r="CP40" s="307">
        <f t="shared" si="97"/>
        <v>21330.145414446812</v>
      </c>
      <c r="CQ40" s="276">
        <f t="shared" si="98"/>
        <v>0.46340274241045898</v>
      </c>
      <c r="CR40" s="276">
        <f t="shared" si="99"/>
        <v>9.9678766288095666</v>
      </c>
      <c r="CS40" s="276">
        <f t="shared" si="100"/>
        <v>0.57423165087290029</v>
      </c>
      <c r="CT40" s="307">
        <f>'A2'!J39/'A1'!J39*1000</f>
        <v>13532.811112292526</v>
      </c>
      <c r="CU40" s="305">
        <f>CU39*POWER(CU$43/CU$38,1/5)</f>
        <v>2.355495257728013</v>
      </c>
      <c r="CV40" s="276">
        <f t="shared" si="49"/>
        <v>1.5347622805268617</v>
      </c>
      <c r="CW40" s="261">
        <f t="shared" si="101"/>
        <v>0.95386364576315918</v>
      </c>
      <c r="CX40" s="307">
        <f>'A5'!J39</f>
        <v>2397.7840086954734</v>
      </c>
      <c r="CY40" s="307">
        <f>'A4'!J39/'A1'!J39*1000</f>
        <v>6022.058179092649</v>
      </c>
      <c r="CZ40" s="262">
        <f t="shared" si="102"/>
        <v>1.0515603799185889</v>
      </c>
      <c r="DA40" s="306">
        <f>'A3'!J39</f>
        <v>77.5</v>
      </c>
      <c r="DB40" s="307">
        <f t="shared" si="103"/>
        <v>22427.993918463151</v>
      </c>
      <c r="DC40" s="276">
        <f t="shared" si="104"/>
        <v>0.50468625264298494</v>
      </c>
      <c r="DD40" s="276">
        <f t="shared" si="105"/>
        <v>10.018065186085293</v>
      </c>
      <c r="DE40" s="276">
        <f t="shared" si="106"/>
        <v>0.61259843160529981</v>
      </c>
      <c r="DF40" s="269">
        <f>'A2'!K39/'A1'!K39*1000</f>
        <v>13081.873592602524</v>
      </c>
      <c r="DG40" s="262">
        <f>DG39*POWER(DG$44/DG$39,1/5)</f>
        <v>2.1812322183858339</v>
      </c>
      <c r="DH40" s="266">
        <f t="shared" si="14"/>
        <v>1.4768995288731843</v>
      </c>
      <c r="DI40" s="261">
        <f t="shared" si="107"/>
        <v>0.91790161050430596</v>
      </c>
      <c r="DJ40" s="273">
        <f>'A5'!K39</f>
        <v>724.46253142066325</v>
      </c>
      <c r="DK40" s="270">
        <f>'A4'!K39/'A1'!K39*1000</f>
        <v>6377.576244541011</v>
      </c>
      <c r="DL40" s="262">
        <f t="shared" si="108"/>
        <v>1.0610583446404342</v>
      </c>
      <c r="DM40" s="263">
        <f>'A3'!K39</f>
        <v>78.2</v>
      </c>
      <c r="DN40" s="272">
        <f t="shared" si="17"/>
        <v>20276.731184463733</v>
      </c>
      <c r="DO40" s="261">
        <f t="shared" si="51"/>
        <v>0.4237901392293304</v>
      </c>
      <c r="DP40" s="262">
        <f t="shared" si="109"/>
        <v>9.9172292605155103</v>
      </c>
      <c r="DQ40" s="214">
        <f t="shared" si="52"/>
        <v>0.53551413079485344</v>
      </c>
      <c r="DR40" s="307">
        <f>'A2'!L39/'A1'!L39*1000</f>
        <v>11147.075109732312</v>
      </c>
      <c r="DS40" s="305">
        <f>DS39*POWER(DS$44/DS$39,1/5)</f>
        <v>3.0673923883098468</v>
      </c>
      <c r="DT40" s="276">
        <f t="shared" si="110"/>
        <v>1.7513972674153191</v>
      </c>
      <c r="DU40" s="261">
        <f t="shared" si="111"/>
        <v>1.0885035447332729</v>
      </c>
      <c r="DV40" s="307">
        <f>'A5'!L39</f>
        <v>1497.1255574369418</v>
      </c>
      <c r="DW40" s="307">
        <f>'A4'!L39/'A1'!L39*1000</f>
        <v>3218.3237525030368</v>
      </c>
      <c r="DX40" s="262">
        <f t="shared" si="112"/>
        <v>1.0624151967435549</v>
      </c>
      <c r="DY40" s="276">
        <f>'A3'!L39</f>
        <v>78.3</v>
      </c>
      <c r="DZ40" s="307">
        <f t="shared" si="113"/>
        <v>17900.718728450953</v>
      </c>
      <c r="EA40" s="276">
        <f t="shared" si="114"/>
        <v>0.33444253418039827</v>
      </c>
      <c r="EB40" s="305">
        <f t="shared" si="115"/>
        <v>9.7925961434501865</v>
      </c>
      <c r="EC40" s="276">
        <f t="shared" si="116"/>
        <v>0.44023800145384406</v>
      </c>
      <c r="ED40" s="269">
        <f>'A2'!M39/'A1'!M39*1000</f>
        <v>11660.540737835745</v>
      </c>
      <c r="EE40" s="262">
        <f>EE39*POWER(EE$44/EE$39,1/5)</f>
        <v>1.857554401563456</v>
      </c>
      <c r="EF40" s="263">
        <f t="shared" si="19"/>
        <v>1.3629212748957498</v>
      </c>
      <c r="EG40" s="261">
        <f t="shared" si="117"/>
        <v>0.84706346556415724</v>
      </c>
      <c r="EH40" s="275">
        <f>'A5'!M39</f>
        <v>-5.900689178609837</v>
      </c>
      <c r="EI40" s="271">
        <f>'A4'!M39/'A1'!M39*1000</f>
        <v>7003.8191181059083</v>
      </c>
      <c r="EJ40" s="262">
        <f t="shared" si="118"/>
        <v>1.0719131614654003</v>
      </c>
      <c r="EK40" s="263">
        <f>'A3'!M39</f>
        <v>79</v>
      </c>
      <c r="EL40" s="272">
        <f t="shared" si="22"/>
        <v>18088.680890867952</v>
      </c>
      <c r="EM40" s="261">
        <f t="shared" si="53"/>
        <v>0.3415106659190506</v>
      </c>
      <c r="EN40" s="262">
        <f t="shared" si="119"/>
        <v>9.8030416564861564</v>
      </c>
      <c r="EO40" s="276">
        <f t="shared" si="54"/>
        <v>0.44822310264108833</v>
      </c>
      <c r="EP40" s="269">
        <f>'A2'!N39/'A1'!N39*1000</f>
        <v>14386.076315929737</v>
      </c>
      <c r="EQ40" s="262">
        <f>EQ39*POWER(EQ$43/EQ$39,1/4)</f>
        <v>2.412623499740052</v>
      </c>
      <c r="ER40" s="266">
        <f t="shared" si="24"/>
        <v>1.5532622121651103</v>
      </c>
      <c r="ES40" s="261">
        <f t="shared" si="120"/>
        <v>0.96536146041675575</v>
      </c>
      <c r="ET40" s="273">
        <f>'A5'!N39</f>
        <v>-56.628214673352268</v>
      </c>
      <c r="EU40" s="270">
        <f>'A4'!N39/'A1'!N39*1000</f>
        <v>4574.5883336186025</v>
      </c>
      <c r="EV40" s="262">
        <f t="shared" si="121"/>
        <v>1.0434192672998643</v>
      </c>
      <c r="EW40" s="263">
        <f>'A3'!N39</f>
        <v>76.900000000000006</v>
      </c>
      <c r="EX40" s="272">
        <f t="shared" si="27"/>
        <v>19204.886800782584</v>
      </c>
      <c r="EY40" s="261">
        <f t="shared" si="56"/>
        <v>0.38348448829525789</v>
      </c>
      <c r="EZ40" s="262">
        <f t="shared" si="57"/>
        <v>9.8629200465050229</v>
      </c>
      <c r="FA40" s="276">
        <f t="shared" si="58"/>
        <v>0.49399730268118502</v>
      </c>
      <c r="FB40" s="269">
        <f>'A2'!O39/'A1'!O39*1000</f>
        <v>20424.546979621282</v>
      </c>
      <c r="FC40" s="262">
        <f>FC39*POWER(FC$41/FC$38,1/3)</f>
        <v>2.534568714822063</v>
      </c>
      <c r="FD40" s="266">
        <f t="shared" si="29"/>
        <v>1.5920328874813054</v>
      </c>
      <c r="FE40" s="261">
        <f t="shared" si="122"/>
        <v>0.98945765966209442</v>
      </c>
      <c r="FF40" s="273">
        <f>'A5'!O39</f>
        <v>-893.2052971868261</v>
      </c>
      <c r="FG40" s="270">
        <f>'A4'!O39/'A1'!O39*1000</f>
        <v>4834.7255159300894</v>
      </c>
      <c r="FH40" s="262">
        <f t="shared" si="123"/>
        <v>1.0325644504748981</v>
      </c>
      <c r="FI40" s="263">
        <f>'A3'!O39</f>
        <v>76.099999999999994</v>
      </c>
      <c r="FJ40" s="272">
        <f t="shared" si="32"/>
        <v>24937.200401689024</v>
      </c>
      <c r="FK40" s="261">
        <f t="shared" si="60"/>
        <v>0.5990424877216951</v>
      </c>
      <c r="FL40" s="262">
        <f t="shared" si="124"/>
        <v>10.124115959592693</v>
      </c>
      <c r="FM40" s="276">
        <f t="shared" si="61"/>
        <v>0.69366923727334129</v>
      </c>
    </row>
    <row r="41" spans="1:169">
      <c r="A41" s="201">
        <v>1997</v>
      </c>
      <c r="B41" s="269">
        <f>'A2'!B40/'A1'!B40*1000</f>
        <v>15149.583118289096</v>
      </c>
      <c r="C41" s="265">
        <f>C40*POWER(C$45/C$39,1/6)</f>
        <v>2.6459492401879592</v>
      </c>
      <c r="D41" s="265">
        <f t="shared" si="0"/>
        <v>1.6266374028000092</v>
      </c>
      <c r="E41" s="261">
        <f t="shared" si="62"/>
        <v>1.0109645663411109</v>
      </c>
      <c r="F41" s="273">
        <f>'A5'!B40</f>
        <v>-0.44454357798266819</v>
      </c>
      <c r="G41" s="270">
        <f>'A4'!B40/'A1'!B40*1000</f>
        <v>4648.9518380452555</v>
      </c>
      <c r="H41" s="262">
        <f t="shared" si="63"/>
        <v>1.0651289009497964</v>
      </c>
      <c r="I41" s="262">
        <f>'A3'!B40</f>
        <v>78.5</v>
      </c>
      <c r="J41" s="272">
        <f t="shared" si="2"/>
        <v>21264.445362536178</v>
      </c>
      <c r="K41" s="261">
        <f t="shared" si="64"/>
        <v>0.46093215675550986</v>
      </c>
      <c r="L41" s="262">
        <f t="shared" si="65"/>
        <v>9.9647917251720024</v>
      </c>
      <c r="M41" s="214">
        <f t="shared" si="66"/>
        <v>0.57187338779725994</v>
      </c>
      <c r="N41" s="307">
        <f>'A2'!C40/'A1'!C40*1000</f>
        <v>14049.664823838586</v>
      </c>
      <c r="O41" s="344">
        <v>2.4572303999999998</v>
      </c>
      <c r="P41" s="276">
        <f t="shared" si="36"/>
        <v>1.5675555492549538</v>
      </c>
      <c r="Q41" s="261">
        <f t="shared" si="67"/>
        <v>0.97424485219646484</v>
      </c>
      <c r="R41" s="307">
        <f>'A5'!C40</f>
        <v>2806.1891525547148</v>
      </c>
      <c r="S41" s="307">
        <f>'A4'!C40/'A1'!C40*1000</f>
        <v>5503.9659906783254</v>
      </c>
      <c r="T41" s="262">
        <f t="shared" si="68"/>
        <v>1.0502035278154682</v>
      </c>
      <c r="U41" s="306">
        <f>'A3'!C40</f>
        <v>77.400000000000006</v>
      </c>
      <c r="V41" s="307">
        <f t="shared" si="37"/>
        <v>23102.344410119807</v>
      </c>
      <c r="W41" s="276">
        <f t="shared" si="69"/>
        <v>0.53004453779869543</v>
      </c>
      <c r="X41" s="305">
        <f t="shared" si="70"/>
        <v>10.047689380975738</v>
      </c>
      <c r="Y41" s="276">
        <f t="shared" si="71"/>
        <v>0.63524472891748196</v>
      </c>
      <c r="Z41" s="269">
        <f>'A2'!D40/'A1'!D40*1000</f>
        <v>14522.816349964951</v>
      </c>
      <c r="AA41" s="285">
        <v>2.5249435999999998</v>
      </c>
      <c r="AB41" s="263">
        <f t="shared" si="4"/>
        <v>1.5890071113748987</v>
      </c>
      <c r="AC41" s="261">
        <f t="shared" si="72"/>
        <v>0.98757712228849581</v>
      </c>
      <c r="AD41" s="273">
        <f>'A5'!D40</f>
        <v>-57.659198149832065</v>
      </c>
      <c r="AE41" s="271">
        <f>'A4'!D40/'A1'!D40*1000</f>
        <v>5000.1832697091795</v>
      </c>
      <c r="AF41" s="262">
        <f t="shared" si="73"/>
        <v>1.0624151967435549</v>
      </c>
      <c r="AG41" s="263">
        <f>'A3'!D40</f>
        <v>78.3</v>
      </c>
      <c r="AH41" s="271">
        <f t="shared" si="38"/>
        <v>20488.597653644429</v>
      </c>
      <c r="AI41" s="261">
        <f t="shared" si="39"/>
        <v>0.4317571688480365</v>
      </c>
      <c r="AJ41" s="262">
        <f t="shared" si="74"/>
        <v>9.9276237983658682</v>
      </c>
      <c r="AK41" s="214">
        <f t="shared" si="40"/>
        <v>0.54346026386116864</v>
      </c>
      <c r="AL41" s="307">
        <f>'A2'!E40/'A1'!E40*1000</f>
        <v>13603.735816697697</v>
      </c>
      <c r="AM41" s="305">
        <f>AM40*POWER(AM$44/AM$39, 1/5)</f>
        <v>2.1519776673735063</v>
      </c>
      <c r="AN41" s="276">
        <f t="shared" si="41"/>
        <v>1.4669620538287642</v>
      </c>
      <c r="AO41" s="261">
        <f t="shared" si="75"/>
        <v>0.91172541221234837</v>
      </c>
      <c r="AP41" s="307">
        <f>'A5'!E40</f>
        <v>440.8253365922784</v>
      </c>
      <c r="AQ41" s="307">
        <f>'A4'!E40/'A1'!E40*1000</f>
        <v>6746.2653201486864</v>
      </c>
      <c r="AR41" s="262">
        <f t="shared" si="76"/>
        <v>1.0325644504748981</v>
      </c>
      <c r="AS41" s="306">
        <f>'A3'!E40</f>
        <v>76.099999999999994</v>
      </c>
      <c r="AT41" s="307">
        <f t="shared" si="77"/>
        <v>20227.898659031198</v>
      </c>
      <c r="AU41" s="276">
        <f t="shared" si="78"/>
        <v>0.42195384027187044</v>
      </c>
      <c r="AV41" s="276">
        <f t="shared" si="79"/>
        <v>9.9148180522521443</v>
      </c>
      <c r="AW41" s="276">
        <f t="shared" si="80"/>
        <v>0.53367087600208307</v>
      </c>
      <c r="AX41" s="307">
        <f>'A2'!F40/'A1'!F40*1000</f>
        <v>11031.962688805068</v>
      </c>
      <c r="AY41" s="345">
        <f>AY40*POWER(AY$44/AY$39,1/5)</f>
        <v>2.1842706290499825</v>
      </c>
      <c r="AZ41" s="276">
        <f t="shared" si="43"/>
        <v>1.477927815913207</v>
      </c>
      <c r="BA41" s="261">
        <f t="shared" si="81"/>
        <v>0.91854069685489725</v>
      </c>
      <c r="BB41" s="307">
        <f>'A5'!F40</f>
        <v>116.06712162237905</v>
      </c>
      <c r="BC41" s="307">
        <f>'A4'!F40/'A1'!F40*1000</f>
        <v>5123.3117459428231</v>
      </c>
      <c r="BD41" s="262">
        <f t="shared" si="82"/>
        <v>1.0461329715061056</v>
      </c>
      <c r="BE41" s="306">
        <f>'A3'!F40</f>
        <v>77.099999999999994</v>
      </c>
      <c r="BF41" s="307">
        <f t="shared" si="83"/>
        <v>16081.873228486893</v>
      </c>
      <c r="BG41" s="276">
        <f t="shared" si="125"/>
        <v>0.2660466430037477</v>
      </c>
      <c r="BH41" s="305">
        <f t="shared" si="84"/>
        <v>9.685448030256909</v>
      </c>
      <c r="BI41" s="276">
        <f t="shared" si="85"/>
        <v>0.358328331442966</v>
      </c>
      <c r="BJ41" s="307">
        <f>'A2'!G40/'A1'!G40*1000</f>
        <v>13340.490226664979</v>
      </c>
      <c r="BK41" s="266">
        <f>BK40*POWER(BK$44/BK$38,1/6)</f>
        <v>2.4461211659737541</v>
      </c>
      <c r="BL41" s="276">
        <f t="shared" si="44"/>
        <v>1.5640080453673357</v>
      </c>
      <c r="BM41" s="261">
        <f t="shared" si="87"/>
        <v>0.97204005798531135</v>
      </c>
      <c r="BN41" s="307">
        <f>'A5'!G40</f>
        <v>1288.2360092549559</v>
      </c>
      <c r="BO41" s="307">
        <f>'A4'!G40/'A1'!G40*1000</f>
        <v>5720.0426035029222</v>
      </c>
      <c r="BP41" s="262">
        <f t="shared" si="88"/>
        <v>1.0637720488466758</v>
      </c>
      <c r="BQ41" s="276">
        <f>'A3'!G40</f>
        <v>78.400000000000006</v>
      </c>
      <c r="BR41" s="307">
        <f t="shared" si="89"/>
        <v>21249.665254939518</v>
      </c>
      <c r="BS41" s="276">
        <f t="shared" si="90"/>
        <v>0.4603763653863252</v>
      </c>
      <c r="BT41" s="305">
        <f t="shared" si="91"/>
        <v>9.9640964215197592</v>
      </c>
      <c r="BU41" s="276">
        <f t="shared" si="92"/>
        <v>0.57134186100677065</v>
      </c>
      <c r="BV41" s="269">
        <f>'A2'!H40/'A1'!H40*1000</f>
        <v>14583.114077139924</v>
      </c>
      <c r="BW41" s="262">
        <f>BW40*POWER(BW$44/BW$38,1/6)</f>
        <v>2.1362377164070478</v>
      </c>
      <c r="BX41" s="263">
        <f t="shared" si="9"/>
        <v>1.461587396089282</v>
      </c>
      <c r="BY41" s="261">
        <f t="shared" si="126"/>
        <v>0.90838503130049031</v>
      </c>
      <c r="BZ41" s="275">
        <f>'A5'!H40</f>
        <v>1941.6716403767903</v>
      </c>
      <c r="CA41" s="270">
        <f>'A4'!H40/'A1'!H40*1000</f>
        <v>4731.992838531829</v>
      </c>
      <c r="CB41" s="262">
        <f t="shared" si="93"/>
        <v>1.0488466757123474</v>
      </c>
      <c r="CC41" s="263">
        <f>'A3'!H40</f>
        <v>77.3</v>
      </c>
      <c r="CD41" s="272">
        <f t="shared" si="12"/>
        <v>20893.809285784373</v>
      </c>
      <c r="CE41" s="261">
        <f t="shared" si="45"/>
        <v>0.44699475263176319</v>
      </c>
      <c r="CF41" s="262">
        <f t="shared" si="94"/>
        <v>9.9472081876533149</v>
      </c>
      <c r="CG41" s="276">
        <f t="shared" si="46"/>
        <v>0.55843160414978132</v>
      </c>
      <c r="CH41" s="307">
        <f>'A2'!I40/'A1'!I40*1000</f>
        <v>13963.002992878146</v>
      </c>
      <c r="CI41" s="305">
        <f>CI40*POWER(CI$42/CI$39,1/3)</f>
        <v>2.7607393317306546</v>
      </c>
      <c r="CJ41" s="276">
        <f t="shared" si="48"/>
        <v>1.6615472703870493</v>
      </c>
      <c r="CK41" s="261">
        <f t="shared" si="95"/>
        <v>1.0326612512233144</v>
      </c>
      <c r="CL41" s="307">
        <f>'A5'!I40</f>
        <v>1394.8066750631142</v>
      </c>
      <c r="CM41" s="307">
        <f>'A4'!I40/'A1'!I40*1000</f>
        <v>4542.7448313380619</v>
      </c>
      <c r="CN41" s="262">
        <f t="shared" si="96"/>
        <v>1.0705563093622796</v>
      </c>
      <c r="CO41" s="306">
        <f>'A3'!I40</f>
        <v>78.900000000000006</v>
      </c>
      <c r="CP41" s="307">
        <f t="shared" si="97"/>
        <v>21792.890472405441</v>
      </c>
      <c r="CQ41" s="276">
        <f t="shared" si="98"/>
        <v>0.48080381392934096</v>
      </c>
      <c r="CR41" s="276">
        <f t="shared" si="99"/>
        <v>9.9893390704678033</v>
      </c>
      <c r="CS41" s="276">
        <f t="shared" si="100"/>
        <v>0.59063867346491539</v>
      </c>
      <c r="CT41" s="307">
        <f>'A2'!J40/'A1'!J40*1000</f>
        <v>13932.276822406879</v>
      </c>
      <c r="CU41" s="305">
        <f>CU40*POWER(CU$43/CU$38,1/5)</f>
        <v>2.3536620788392026</v>
      </c>
      <c r="CV41" s="276">
        <f t="shared" si="49"/>
        <v>1.5341649451213526</v>
      </c>
      <c r="CW41" s="261">
        <f t="shared" si="101"/>
        <v>0.9534923983492295</v>
      </c>
      <c r="CX41" s="307">
        <f>'A5'!J40</f>
        <v>2367.6731453002139</v>
      </c>
      <c r="CY41" s="307">
        <f>'A4'!J40/'A1'!J40*1000</f>
        <v>6138.2912782579133</v>
      </c>
      <c r="CZ41" s="262">
        <f t="shared" si="102"/>
        <v>1.0569877883310719</v>
      </c>
      <c r="DA41" s="306">
        <f>'A3'!J40</f>
        <v>77.900000000000006</v>
      </c>
      <c r="DB41" s="307">
        <f t="shared" si="103"/>
        <v>23032.064584209453</v>
      </c>
      <c r="DC41" s="276">
        <f t="shared" si="104"/>
        <v>0.52740173425932202</v>
      </c>
      <c r="DD41" s="276">
        <f t="shared" si="105"/>
        <v>10.044642636395819</v>
      </c>
      <c r="DE41" s="276">
        <f t="shared" si="106"/>
        <v>0.63291563663847528</v>
      </c>
      <c r="DF41" s="269">
        <f>'A2'!K40/'A1'!K40*1000</f>
        <v>13442.812733886725</v>
      </c>
      <c r="DG41" s="262">
        <f>DG40*POWER(DG$44/DG$39,1/5)</f>
        <v>2.1726343614310979</v>
      </c>
      <c r="DH41" s="266">
        <f t="shared" si="14"/>
        <v>1.4739858755873809</v>
      </c>
      <c r="DI41" s="261">
        <f t="shared" si="107"/>
        <v>0.91609075811305996</v>
      </c>
      <c r="DJ41" s="273">
        <f>'A5'!K40</f>
        <v>685.25605929046867</v>
      </c>
      <c r="DK41" s="270">
        <f>'A4'!K40/'A1'!K40*1000</f>
        <v>6552.4493529970559</v>
      </c>
      <c r="DL41" s="262">
        <f t="shared" si="108"/>
        <v>1.0610583446404342</v>
      </c>
      <c r="DM41" s="263">
        <f>'A3'!K40</f>
        <v>78.2</v>
      </c>
      <c r="DN41" s="272">
        <f t="shared" si="17"/>
        <v>20746.387764045248</v>
      </c>
      <c r="DO41" s="261">
        <f t="shared" si="51"/>
        <v>0.44145111170230289</v>
      </c>
      <c r="DP41" s="262">
        <f t="shared" si="109"/>
        <v>9.9401274268440556</v>
      </c>
      <c r="DQ41" s="214">
        <f t="shared" si="52"/>
        <v>0.55301869706231632</v>
      </c>
      <c r="DR41" s="307">
        <f>'A2'!L40/'A1'!L40*1000</f>
        <v>11472.616423745774</v>
      </c>
      <c r="DS41" s="305">
        <f>DS40*POWER(DS$44/DS$39,1/5)</f>
        <v>3.0220487255932698</v>
      </c>
      <c r="DT41" s="276">
        <f t="shared" si="110"/>
        <v>1.7384040743145046</v>
      </c>
      <c r="DU41" s="261">
        <f t="shared" si="111"/>
        <v>1.0804281999723937</v>
      </c>
      <c r="DV41" s="307">
        <f>'A5'!L40</f>
        <v>1435.8188217415614</v>
      </c>
      <c r="DW41" s="307">
        <f>'A4'!L40/'A1'!L40*1000</f>
        <v>3289.5322938191921</v>
      </c>
      <c r="DX41" s="262">
        <f t="shared" si="112"/>
        <v>1.0691994572591588</v>
      </c>
      <c r="DY41" s="276">
        <f>'A3'!L40</f>
        <v>78.8</v>
      </c>
      <c r="DZ41" s="307">
        <f t="shared" si="113"/>
        <v>18305.431843509898</v>
      </c>
      <c r="EA41" s="276">
        <f t="shared" si="114"/>
        <v>0.34966137172096001</v>
      </c>
      <c r="EB41" s="305">
        <f t="shared" si="115"/>
        <v>9.8149531168362838</v>
      </c>
      <c r="EC41" s="276">
        <f t="shared" si="116"/>
        <v>0.45732885128704587</v>
      </c>
      <c r="ED41" s="269">
        <f>'A2'!M40/'A1'!M40*1000</f>
        <v>11983.354975380866</v>
      </c>
      <c r="EE41" s="262">
        <f>EE40*POWER(EE$44/EE$39,1/5)</f>
        <v>1.8937190448718779</v>
      </c>
      <c r="EF41" s="263">
        <f t="shared" si="19"/>
        <v>1.3761246472874025</v>
      </c>
      <c r="EG41" s="261">
        <f t="shared" si="117"/>
        <v>0.85526943797152388</v>
      </c>
      <c r="EH41" s="275">
        <f>'A5'!M40</f>
        <v>38.921076958525362</v>
      </c>
      <c r="EI41" s="271">
        <f>'A4'!M40/'A1'!M40*1000</f>
        <v>6943.54121214306</v>
      </c>
      <c r="EJ41" s="262">
        <f t="shared" si="118"/>
        <v>1.0759837177747624</v>
      </c>
      <c r="EK41" s="263">
        <f>'A3'!M40</f>
        <v>79.3</v>
      </c>
      <c r="EL41" s="272">
        <f t="shared" si="22"/>
        <v>18540.769924260123</v>
      </c>
      <c r="EM41" s="261">
        <f t="shared" si="53"/>
        <v>0.35851102814369201</v>
      </c>
      <c r="EN41" s="262">
        <f t="shared" si="119"/>
        <v>9.8277273659954645</v>
      </c>
      <c r="EO41" s="276">
        <f t="shared" si="54"/>
        <v>0.46709416121254882</v>
      </c>
      <c r="EP41" s="269">
        <f>'A2'!N40/'A1'!N40*1000</f>
        <v>14897.213386279129</v>
      </c>
      <c r="EQ41" s="262">
        <f>EQ40*POWER(EQ$43/EQ$39,1/4)</f>
        <v>2.3980192413696724</v>
      </c>
      <c r="ER41" s="266">
        <f t="shared" si="24"/>
        <v>1.5485539194260147</v>
      </c>
      <c r="ES41" s="261">
        <f t="shared" si="120"/>
        <v>0.96243522921182134</v>
      </c>
      <c r="ET41" s="273">
        <f>'A5'!N40</f>
        <v>-61.914699360608836</v>
      </c>
      <c r="EU41" s="270">
        <f>'A4'!N40/'A1'!N40*1000</f>
        <v>4538.9141190246237</v>
      </c>
      <c r="EV41" s="262">
        <f t="shared" si="121"/>
        <v>1.0474898236092265</v>
      </c>
      <c r="EW41" s="263">
        <f>'A3'!N40</f>
        <v>77.2</v>
      </c>
      <c r="EX41" s="272">
        <f t="shared" si="27"/>
        <v>19708.104548944699</v>
      </c>
      <c r="EY41" s="261">
        <f t="shared" si="56"/>
        <v>0.40240749541275922</v>
      </c>
      <c r="EZ41" s="262">
        <f t="shared" si="57"/>
        <v>9.8887852285485387</v>
      </c>
      <c r="FA41" s="276">
        <f t="shared" si="58"/>
        <v>0.51377001227742447</v>
      </c>
      <c r="FB41" s="269">
        <f>'A2'!O40/'A1'!O40*1000</f>
        <v>20974.966348786664</v>
      </c>
      <c r="FC41" s="317">
        <v>2.5755466999999999</v>
      </c>
      <c r="FD41" s="266">
        <f t="shared" si="29"/>
        <v>1.6048509899676044</v>
      </c>
      <c r="FE41" s="261">
        <f t="shared" si="122"/>
        <v>0.99742418459203319</v>
      </c>
      <c r="FF41" s="273">
        <f>'A5'!O40</f>
        <v>-1029.3704143683569</v>
      </c>
      <c r="FG41" s="270">
        <f>'A4'!O40/'A1'!O40*1000</f>
        <v>4837.6740560046792</v>
      </c>
      <c r="FH41" s="262">
        <f t="shared" si="123"/>
        <v>1.0379918588873813</v>
      </c>
      <c r="FI41" s="263">
        <f>'A3'!O40</f>
        <v>76.5</v>
      </c>
      <c r="FJ41" s="272">
        <f t="shared" si="32"/>
        <v>25668.752234632226</v>
      </c>
      <c r="FK41" s="261">
        <f t="shared" si="60"/>
        <v>0.62655177290125041</v>
      </c>
      <c r="FL41" s="262">
        <f t="shared" si="124"/>
        <v>10.153029664761393</v>
      </c>
      <c r="FM41" s="276">
        <f t="shared" si="61"/>
        <v>0.71577239876240983</v>
      </c>
    </row>
    <row r="42" spans="1:169">
      <c r="A42" s="201">
        <v>1998</v>
      </c>
      <c r="B42" s="269">
        <f>'A2'!B41/'A1'!B41*1000</f>
        <v>15735.994223025198</v>
      </c>
      <c r="C42" s="265">
        <f>C41*POWER(C$45/C$39,1/6)</f>
        <v>2.6241951146970757</v>
      </c>
      <c r="D42" s="265">
        <f t="shared" si="0"/>
        <v>1.6199367625611425</v>
      </c>
      <c r="E42" s="261">
        <f t="shared" si="62"/>
        <v>1.0068000796265961</v>
      </c>
      <c r="F42" s="273">
        <f>'A5'!B41</f>
        <v>47.482396046485782</v>
      </c>
      <c r="G42" s="270">
        <f>'A4'!B41/'A1'!B41*1000</f>
        <v>4795.1304654473879</v>
      </c>
      <c r="H42" s="262">
        <f t="shared" si="63"/>
        <v>1.0678426051560379</v>
      </c>
      <c r="I42" s="262">
        <f>'A3'!B41</f>
        <v>78.7</v>
      </c>
      <c r="J42" s="272">
        <f t="shared" si="2"/>
        <v>22088.978980073716</v>
      </c>
      <c r="K42" s="261">
        <f t="shared" si="64"/>
        <v>0.49193793024077936</v>
      </c>
      <c r="L42" s="262">
        <f t="shared" si="65"/>
        <v>10.002834074434841</v>
      </c>
      <c r="M42" s="214">
        <f t="shared" si="66"/>
        <v>0.60095496638685975</v>
      </c>
      <c r="N42" s="307">
        <f>'A2'!C41/'A1'!C41*1000</f>
        <v>14389.560497612629</v>
      </c>
      <c r="O42" s="343">
        <f>O41*POWER(O$44/O$41,1/3)</f>
        <v>2.4514734561601226</v>
      </c>
      <c r="P42" s="276">
        <f t="shared" si="36"/>
        <v>1.5657181918085139</v>
      </c>
      <c r="Q42" s="261">
        <f t="shared" si="67"/>
        <v>0.97310292390263831</v>
      </c>
      <c r="R42" s="307">
        <f>'A5'!C41</f>
        <v>2561.3946621696518</v>
      </c>
      <c r="S42" s="307">
        <f>'A4'!C41/'A1'!C41*1000</f>
        <v>5580.6872790815642</v>
      </c>
      <c r="T42" s="262">
        <f t="shared" si="68"/>
        <v>1.0529172320217095</v>
      </c>
      <c r="U42" s="306">
        <f>'A3'!C41</f>
        <v>77.599999999999994</v>
      </c>
      <c r="V42" s="307">
        <f t="shared" si="37"/>
        <v>23316.436553701391</v>
      </c>
      <c r="W42" s="276">
        <f t="shared" si="69"/>
        <v>0.53809526170815958</v>
      </c>
      <c r="X42" s="305">
        <f t="shared" si="70"/>
        <v>10.056913822343283</v>
      </c>
      <c r="Y42" s="276">
        <f t="shared" si="71"/>
        <v>0.64229637850731058</v>
      </c>
      <c r="Z42" s="269">
        <f>'A2'!D41/'A1'!D41*1000</f>
        <v>14792.513829705182</v>
      </c>
      <c r="AA42" s="285">
        <v>2.5630670000000002</v>
      </c>
      <c r="AB42" s="263">
        <f t="shared" si="4"/>
        <v>1.6009581506085662</v>
      </c>
      <c r="AC42" s="261">
        <f t="shared" si="72"/>
        <v>0.99500476238541768</v>
      </c>
      <c r="AD42" s="273">
        <f>'A5'!D41</f>
        <v>-97.564198481992861</v>
      </c>
      <c r="AE42" s="271">
        <f>'A4'!D41/'A1'!D41*1000</f>
        <v>5118.3050839909283</v>
      </c>
      <c r="AF42" s="262">
        <f t="shared" si="73"/>
        <v>1.0651289009497964</v>
      </c>
      <c r="AG42" s="263">
        <f>'A3'!D41</f>
        <v>78.5</v>
      </c>
      <c r="AH42" s="271">
        <f t="shared" si="38"/>
        <v>21024.965584896105</v>
      </c>
      <c r="AI42" s="261">
        <f t="shared" si="39"/>
        <v>0.4519267559060135</v>
      </c>
      <c r="AJ42" s="262">
        <f t="shared" si="74"/>
        <v>9.9534658479739875</v>
      </c>
      <c r="AK42" s="214">
        <f t="shared" si="40"/>
        <v>0.56321528980350699</v>
      </c>
      <c r="AL42" s="307">
        <f>'A2'!E41/'A1'!E41*1000</f>
        <v>13868.619377744646</v>
      </c>
      <c r="AM42" s="305">
        <f>AM41*POWER(AM$44/AM$39, 1/5)</f>
        <v>2.1479776812189932</v>
      </c>
      <c r="AN42" s="276">
        <f t="shared" si="41"/>
        <v>1.465598062641662</v>
      </c>
      <c r="AO42" s="261">
        <f t="shared" si="75"/>
        <v>0.91087768379015155</v>
      </c>
      <c r="AP42" s="307">
        <f>'A5'!E41</f>
        <v>421.60999362359394</v>
      </c>
      <c r="AQ42" s="307">
        <f>'A4'!E41/'A1'!E41*1000</f>
        <v>6960.8321264197057</v>
      </c>
      <c r="AR42" s="262">
        <f t="shared" si="76"/>
        <v>1.0379918588873813</v>
      </c>
      <c r="AS42" s="306">
        <f>'A3'!E41</f>
        <v>76.5</v>
      </c>
      <c r="AT42" s="307">
        <f t="shared" si="77"/>
        <v>20775.467275985178</v>
      </c>
      <c r="AU42" s="276">
        <f t="shared" si="78"/>
        <v>0.44254461806892548</v>
      </c>
      <c r="AV42" s="276">
        <f t="shared" si="79"/>
        <v>9.941528111696222</v>
      </c>
      <c r="AW42" s="276">
        <f t="shared" si="80"/>
        <v>0.55408945445235291</v>
      </c>
      <c r="AX42" s="307">
        <f>'A2'!F41/'A1'!F41*1000</f>
        <v>11500.279033364915</v>
      </c>
      <c r="AY42" s="345">
        <f>AY41*POWER(AY$44/AY$39,1/5)</f>
        <v>2.1732462713082867</v>
      </c>
      <c r="AZ42" s="276">
        <f t="shared" si="43"/>
        <v>1.474193430764188</v>
      </c>
      <c r="BA42" s="261">
        <f t="shared" si="81"/>
        <v>0.91621975485747964</v>
      </c>
      <c r="BB42" s="307">
        <f>'A5'!F41</f>
        <v>119.77993316645482</v>
      </c>
      <c r="BC42" s="307">
        <f>'A4'!F41/'A1'!F41*1000</f>
        <v>5201.2709001445646</v>
      </c>
      <c r="BD42" s="262">
        <f t="shared" si="82"/>
        <v>1.0488466757123474</v>
      </c>
      <c r="BE42" s="306">
        <f>'A3'!F41</f>
        <v>77.3</v>
      </c>
      <c r="BF42" s="307">
        <f t="shared" si="83"/>
        <v>16632.43612883467</v>
      </c>
      <c r="BG42" s="276">
        <f t="shared" si="125"/>
        <v>0.2867500178746929</v>
      </c>
      <c r="BH42" s="305">
        <f t="shared" si="84"/>
        <v>9.7191100514664583</v>
      </c>
      <c r="BI42" s="276">
        <f t="shared" si="85"/>
        <v>0.38406135619721204</v>
      </c>
      <c r="BJ42" s="307">
        <f>'A2'!G41/'A1'!G41*1000</f>
        <v>13775.705985687211</v>
      </c>
      <c r="BK42" s="266">
        <f>BK41*POWER(BK$44/BK$38,1/6)</f>
        <v>2.4388283898406189</v>
      </c>
      <c r="BL42" s="276">
        <f t="shared" si="44"/>
        <v>1.5616748668787044</v>
      </c>
      <c r="BM42" s="261">
        <f t="shared" si="87"/>
        <v>0.97058997404226699</v>
      </c>
      <c r="BN42" s="307">
        <f>'A5'!G41</f>
        <v>1357.1882117813686</v>
      </c>
      <c r="BO42" s="307">
        <f>'A4'!G41/'A1'!G41*1000</f>
        <v>5661.0516751176765</v>
      </c>
      <c r="BP42" s="262">
        <f t="shared" si="88"/>
        <v>1.066485753052917</v>
      </c>
      <c r="BQ42" s="276">
        <f>'A3'!G41</f>
        <v>78.599999999999994</v>
      </c>
      <c r="BR42" s="307">
        <f t="shared" si="89"/>
        <v>21744.366856908302</v>
      </c>
      <c r="BS42" s="276">
        <f t="shared" si="90"/>
        <v>0.47897913122533692</v>
      </c>
      <c r="BT42" s="305">
        <f t="shared" si="91"/>
        <v>9.9871100078871358</v>
      </c>
      <c r="BU42" s="276">
        <f t="shared" si="92"/>
        <v>0.58893466044056342</v>
      </c>
      <c r="BV42" s="269">
        <f>'A2'!H41/'A1'!H41*1000</f>
        <v>14786.515861968626</v>
      </c>
      <c r="BW42" s="262">
        <f>BW41*POWER(BW$44/BW$38,1/6)</f>
        <v>2.1341564505546273</v>
      </c>
      <c r="BX42" s="263">
        <f t="shared" si="9"/>
        <v>1.460875234424428</v>
      </c>
      <c r="BY42" s="261">
        <f t="shared" si="126"/>
        <v>0.90794241870137349</v>
      </c>
      <c r="BZ42" s="275">
        <f>'A5'!H41</f>
        <v>1905.9073112370793</v>
      </c>
      <c r="CA42" s="270">
        <f>'A4'!H41/'A1'!H41*1000</f>
        <v>4818.2930974277151</v>
      </c>
      <c r="CB42" s="262">
        <f t="shared" si="93"/>
        <v>1.0542740841248304</v>
      </c>
      <c r="CC42" s="263">
        <f>'A3'!H41</f>
        <v>77.7</v>
      </c>
      <c r="CD42" s="272">
        <f t="shared" si="12"/>
        <v>21243.101334861429</v>
      </c>
      <c r="CE42" s="261">
        <f t="shared" si="45"/>
        <v>0.46012953564550219</v>
      </c>
      <c r="CF42" s="262">
        <f t="shared" si="94"/>
        <v>9.9637874785792508</v>
      </c>
      <c r="CG42" s="276">
        <f t="shared" si="46"/>
        <v>0.57110568872566314</v>
      </c>
      <c r="CH42" s="307">
        <f>'A2'!I41/'A1'!I41*1000</f>
        <v>14441.850438100304</v>
      </c>
      <c r="CI42" s="317">
        <v>2.7209753999999999</v>
      </c>
      <c r="CJ42" s="276">
        <f t="shared" si="48"/>
        <v>1.6495379353018833</v>
      </c>
      <c r="CK42" s="261">
        <f t="shared" si="95"/>
        <v>1.0251973799170717</v>
      </c>
      <c r="CL42" s="307">
        <f>'A5'!I41</f>
        <v>1238.3518211911653</v>
      </c>
      <c r="CM42" s="307">
        <f>'A4'!I41/'A1'!I41*1000</f>
        <v>4558.5850847040965</v>
      </c>
      <c r="CN42" s="262">
        <f t="shared" si="96"/>
        <v>1.0732700135685209</v>
      </c>
      <c r="CO42" s="306">
        <f>'A3'!I41</f>
        <v>79.099999999999994</v>
      </c>
      <c r="CP42" s="307">
        <f t="shared" si="97"/>
        <v>22112.24308239649</v>
      </c>
      <c r="CQ42" s="276">
        <f t="shared" si="98"/>
        <v>0.49281275386423851</v>
      </c>
      <c r="CR42" s="276">
        <f t="shared" si="99"/>
        <v>10.003886719741255</v>
      </c>
      <c r="CS42" s="276">
        <f t="shared" si="100"/>
        <v>0.60175966398831315</v>
      </c>
      <c r="CT42" s="307">
        <f>'A2'!J41/'A1'!J41*1000</f>
        <v>14558.734187200995</v>
      </c>
      <c r="CU42" s="305">
        <f>CU41*POWER(CU$43/CU$38,1/5)</f>
        <v>2.3518303266333063</v>
      </c>
      <c r="CV42" s="276">
        <f t="shared" si="49"/>
        <v>1.5335678422010897</v>
      </c>
      <c r="CW42" s="261">
        <f t="shared" si="101"/>
        <v>0.95312129542622681</v>
      </c>
      <c r="CX42" s="307">
        <f>'A5'!J41</f>
        <v>2629.3597954041852</v>
      </c>
      <c r="CY42" s="307">
        <f>'A4'!J41/'A1'!J41*1000</f>
        <v>6251.5449165724958</v>
      </c>
      <c r="CZ42" s="262">
        <f t="shared" si="102"/>
        <v>1.0569877883310719</v>
      </c>
      <c r="DA42" s="306">
        <f>'A3'!J41</f>
        <v>77.900000000000006</v>
      </c>
      <c r="DB42" s="307">
        <f t="shared" si="103"/>
        <v>24054.023622649969</v>
      </c>
      <c r="DC42" s="276">
        <f t="shared" si="104"/>
        <v>0.56583149598540217</v>
      </c>
      <c r="DD42" s="276">
        <f t="shared" si="105"/>
        <v>10.088057563937509</v>
      </c>
      <c r="DE42" s="276">
        <f t="shared" si="106"/>
        <v>0.66610429747911359</v>
      </c>
      <c r="DF42" s="269">
        <f>'A2'!K41/'A1'!K41*1000</f>
        <v>13753.080950883712</v>
      </c>
      <c r="DG42" s="262">
        <f>DG41*POWER(DG$44/DG$39,1/5)</f>
        <v>2.1640703950193272</v>
      </c>
      <c r="DH42" s="266">
        <f t="shared" si="14"/>
        <v>1.4710779704078663</v>
      </c>
      <c r="DI42" s="261">
        <f t="shared" si="107"/>
        <v>0.91428347820316191</v>
      </c>
      <c r="DJ42" s="273">
        <f>'A5'!K41</f>
        <v>696.03320840601748</v>
      </c>
      <c r="DK42" s="270">
        <f>'A4'!K41/'A1'!K41*1000</f>
        <v>6733.9546894980467</v>
      </c>
      <c r="DL42" s="262">
        <f t="shared" si="108"/>
        <v>1.0637720488466758</v>
      </c>
      <c r="DM42" s="263">
        <f>'A3'!K41</f>
        <v>78.400000000000006</v>
      </c>
      <c r="DN42" s="272">
        <f t="shared" si="17"/>
        <v>21279.911570120948</v>
      </c>
      <c r="DO42" s="261">
        <f t="shared" si="51"/>
        <v>0.46151374823807628</v>
      </c>
      <c r="DP42" s="262">
        <f t="shared" si="109"/>
        <v>9.9655187879075164</v>
      </c>
      <c r="DQ42" s="214">
        <f t="shared" si="52"/>
        <v>0.57242919290635907</v>
      </c>
      <c r="DR42" s="307">
        <f>'A2'!L41/'A1'!L41*1000</f>
        <v>11978.276830059276</v>
      </c>
      <c r="DS42" s="305">
        <f>DS41*POWER(DS$44/DS$39,1/5)</f>
        <v>2.9773753546060422</v>
      </c>
      <c r="DT42" s="276">
        <f t="shared" si="110"/>
        <v>1.7255072745734925</v>
      </c>
      <c r="DU42" s="261">
        <f t="shared" si="111"/>
        <v>1.0724127642428838</v>
      </c>
      <c r="DV42" s="307">
        <f>'A5'!L41</f>
        <v>1373.2937590612564</v>
      </c>
      <c r="DW42" s="307">
        <f>'A4'!L41/'A1'!L41*1000</f>
        <v>3393.1990972780281</v>
      </c>
      <c r="DX42" s="262">
        <f t="shared" si="112"/>
        <v>1.0691994572591588</v>
      </c>
      <c r="DY42" s="276">
        <f>'A3'!L41</f>
        <v>78.8</v>
      </c>
      <c r="DZ42" s="307">
        <f t="shared" si="113"/>
        <v>18830.90103141568</v>
      </c>
      <c r="EA42" s="276">
        <f t="shared" si="114"/>
        <v>0.36942112228437896</v>
      </c>
      <c r="EB42" s="305">
        <f t="shared" si="115"/>
        <v>9.8432544713516137</v>
      </c>
      <c r="EC42" s="276">
        <f t="shared" si="116"/>
        <v>0.4789638996339074</v>
      </c>
      <c r="ED42" s="269">
        <f>'A2'!M41/'A1'!M41*1000</f>
        <v>12380.89650525445</v>
      </c>
      <c r="EE42" s="262">
        <f>EE41*POWER(EE$44/EE$39,1/5)</f>
        <v>1.930587775998414</v>
      </c>
      <c r="EF42" s="263">
        <f t="shared" si="19"/>
        <v>1.389455928051845</v>
      </c>
      <c r="EG42" s="261">
        <f t="shared" si="117"/>
        <v>0.8635549061733474</v>
      </c>
      <c r="EH42" s="275">
        <f>'A5'!M41</f>
        <v>88.551996530814506</v>
      </c>
      <c r="EI42" s="271">
        <f>'A4'!M41/'A1'!M41*1000</f>
        <v>7197.9300527781925</v>
      </c>
      <c r="EJ42" s="262">
        <f t="shared" si="118"/>
        <v>1.0773405698778833</v>
      </c>
      <c r="EK42" s="263">
        <f>'A3'!M41</f>
        <v>79.400000000000006</v>
      </c>
      <c r="EL42" s="272">
        <f t="shared" si="22"/>
        <v>19368.499836609604</v>
      </c>
      <c r="EM42" s="261">
        <f t="shared" si="53"/>
        <v>0.38963699514299588</v>
      </c>
      <c r="EN42" s="262">
        <f t="shared" si="119"/>
        <v>9.8714033056273944</v>
      </c>
      <c r="EO42" s="276">
        <f t="shared" si="54"/>
        <v>0.50048235346389747</v>
      </c>
      <c r="EP42" s="269">
        <f>'A2'!N41/'A1'!N41*1000</f>
        <v>15474.989170189056</v>
      </c>
      <c r="EQ42" s="262">
        <f>EQ41*POWER(EQ$43/EQ$39,1/4)</f>
        <v>2.3835033864997031</v>
      </c>
      <c r="ER42" s="266">
        <f t="shared" si="24"/>
        <v>1.543859898598219</v>
      </c>
      <c r="ES42" s="261">
        <f t="shared" si="120"/>
        <v>0.95951786808241413</v>
      </c>
      <c r="ET42" s="273">
        <f>'A5'!N41</f>
        <v>0.39496273554791578</v>
      </c>
      <c r="EU42" s="270">
        <f>'A4'!N41/'A1'!N41*1000</f>
        <v>4577.6227358659407</v>
      </c>
      <c r="EV42" s="262">
        <f t="shared" si="121"/>
        <v>1.0488466757123474</v>
      </c>
      <c r="EW42" s="263">
        <f>'A3'!N41</f>
        <v>77.3</v>
      </c>
      <c r="EX42" s="272">
        <f t="shared" si="27"/>
        <v>20375.468523877527</v>
      </c>
      <c r="EY42" s="261">
        <f t="shared" si="56"/>
        <v>0.42750305949757267</v>
      </c>
      <c r="EZ42" s="262">
        <f t="shared" si="57"/>
        <v>9.9220869328816157</v>
      </c>
      <c r="FA42" s="276">
        <f t="shared" si="58"/>
        <v>0.53922759180383006</v>
      </c>
      <c r="FB42" s="269">
        <f>'A2'!O41/'A1'!O41*1000</f>
        <v>21800.687899343618</v>
      </c>
      <c r="FC42" s="262">
        <f>FC41*POWER(FC$44/FC$41,1/3)</f>
        <v>2.5662237267204375</v>
      </c>
      <c r="FD42" s="266">
        <f t="shared" si="29"/>
        <v>1.6019437339433733</v>
      </c>
      <c r="FE42" s="261">
        <f t="shared" si="122"/>
        <v>0.99561730813590343</v>
      </c>
      <c r="FF42" s="273">
        <f>'A5'!O41</f>
        <v>-1072.5068215921167</v>
      </c>
      <c r="FG42" s="270">
        <f>'A4'!O41/'A1'!O41*1000</f>
        <v>4876.5693736360545</v>
      </c>
      <c r="FH42" s="262">
        <f t="shared" si="123"/>
        <v>1.0407055630936228</v>
      </c>
      <c r="FI42" s="263">
        <f>'A3'!O41</f>
        <v>76.7</v>
      </c>
      <c r="FJ42" s="272">
        <f t="shared" si="32"/>
        <v>26547.571297477392</v>
      </c>
      <c r="FK42" s="261">
        <f t="shared" si="60"/>
        <v>0.65959889701790142</v>
      </c>
      <c r="FL42" s="262">
        <f t="shared" si="124"/>
        <v>10.186693545931325</v>
      </c>
      <c r="FM42" s="276">
        <f t="shared" si="61"/>
        <v>0.74150684536848943</v>
      </c>
    </row>
    <row r="43" spans="1:169">
      <c r="A43" s="201">
        <v>1999</v>
      </c>
      <c r="B43" s="269">
        <f>'A2'!B42/'A1'!B42*1000</f>
        <v>16237.001374472822</v>
      </c>
      <c r="C43" s="265">
        <f>C42*POWER(C$45/C$39,1/6)</f>
        <v>2.6026198444800142</v>
      </c>
      <c r="D43" s="265">
        <f t="shared" si="0"/>
        <v>1.6132637244046659</v>
      </c>
      <c r="E43" s="261">
        <f t="shared" si="62"/>
        <v>1.0026527477661411</v>
      </c>
      <c r="F43" s="273">
        <f>'A5'!B42</f>
        <v>51.350555899203719</v>
      </c>
      <c r="G43" s="270">
        <f>'A4'!B42/'A1'!B42*1000</f>
        <v>4893.0207838647621</v>
      </c>
      <c r="H43" s="262">
        <f t="shared" si="63"/>
        <v>1.0719131614654003</v>
      </c>
      <c r="I43" s="262">
        <f>'A3'!B42</f>
        <v>79</v>
      </c>
      <c r="J43" s="272">
        <f t="shared" si="2"/>
        <v>22750.762351229016</v>
      </c>
      <c r="K43" s="261">
        <f t="shared" si="64"/>
        <v>0.51682364122444957</v>
      </c>
      <c r="L43" s="262">
        <f t="shared" si="65"/>
        <v>10.032353933761783</v>
      </c>
      <c r="M43" s="214">
        <f t="shared" si="66"/>
        <v>0.62352150409038243</v>
      </c>
      <c r="N43" s="307">
        <f>'A2'!C42/'A1'!C42*1000</f>
        <v>14633.650179958593</v>
      </c>
      <c r="O43" s="343">
        <f>O42*POWER(O$44/O$41,1/3)</f>
        <v>2.4457300000267197</v>
      </c>
      <c r="P43" s="276">
        <f t="shared" si="36"/>
        <v>1.5638829879587282</v>
      </c>
      <c r="Q43" s="261">
        <f t="shared" si="67"/>
        <v>0.97196233408160482</v>
      </c>
      <c r="R43" s="307">
        <f>'A5'!C42</f>
        <v>2438.7379360639834</v>
      </c>
      <c r="S43" s="307">
        <f>'A4'!C42/'A1'!C42*1000</f>
        <v>5717.9637948655818</v>
      </c>
      <c r="T43" s="262">
        <f t="shared" si="68"/>
        <v>1.0542740841248304</v>
      </c>
      <c r="U43" s="306">
        <f>'A3'!C42</f>
        <v>77.7</v>
      </c>
      <c r="V43" s="307">
        <f t="shared" si="37"/>
        <v>23594.715694590512</v>
      </c>
      <c r="W43" s="276">
        <f t="shared" si="69"/>
        <v>0.54855967434648434</v>
      </c>
      <c r="X43" s="305">
        <f t="shared" si="70"/>
        <v>10.06877805469567</v>
      </c>
      <c r="Y43" s="276">
        <f t="shared" si="71"/>
        <v>0.65136602358042039</v>
      </c>
      <c r="Z43" s="269">
        <f>'A2'!D42/'A1'!D42*1000</f>
        <v>15225.415097425981</v>
      </c>
      <c r="AA43" s="262">
        <f>AA42*POWER(AA44/AA42,1/2)</f>
        <v>2.5485644703730768</v>
      </c>
      <c r="AB43" s="263">
        <f t="shared" si="4"/>
        <v>1.5964223972285896</v>
      </c>
      <c r="AC43" s="261">
        <f t="shared" si="72"/>
        <v>0.99218576539141945</v>
      </c>
      <c r="AD43" s="273">
        <f>'A5'!D42</f>
        <v>-180.06129926649766</v>
      </c>
      <c r="AE43" s="271">
        <f>'A4'!D42/'A1'!D42*1000</f>
        <v>5183.6425506585019</v>
      </c>
      <c r="AF43" s="262">
        <f t="shared" si="73"/>
        <v>1.0691994572591588</v>
      </c>
      <c r="AG43" s="263">
        <f>'A3'!D42</f>
        <v>78.8</v>
      </c>
      <c r="AH43" s="271">
        <f t="shared" si="38"/>
        <v>21501.623948423523</v>
      </c>
      <c r="AI43" s="261">
        <f t="shared" si="39"/>
        <v>0.46985102355871178</v>
      </c>
      <c r="AJ43" s="262">
        <f t="shared" si="74"/>
        <v>9.9758837437481347</v>
      </c>
      <c r="AK43" s="214">
        <f t="shared" si="40"/>
        <v>0.5803527119239168</v>
      </c>
      <c r="AL43" s="307">
        <f>'A2'!E42/'A1'!E42*1000</f>
        <v>13764.399231478046</v>
      </c>
      <c r="AM43" s="305">
        <f>AM42*POWER(AM$44/AM$39, 1/5)</f>
        <v>2.1439851300344053</v>
      </c>
      <c r="AN43" s="276">
        <f t="shared" si="41"/>
        <v>1.4642353397027423</v>
      </c>
      <c r="AO43" s="261">
        <f t="shared" si="75"/>
        <v>0.91003074359154523</v>
      </c>
      <c r="AP43" s="307">
        <f>'A5'!E42</f>
        <v>264.71387964106634</v>
      </c>
      <c r="AQ43" s="307">
        <f>'A4'!E42/'A1'!E42*1000</f>
        <v>7100.8770959941576</v>
      </c>
      <c r="AR43" s="262">
        <f t="shared" si="76"/>
        <v>1.039348710990502</v>
      </c>
      <c r="AS43" s="306">
        <f>'A3'!E42</f>
        <v>76.599999999999994</v>
      </c>
      <c r="AT43" s="307">
        <f t="shared" si="77"/>
        <v>20674.326949260016</v>
      </c>
      <c r="AU43" s="276">
        <f t="shared" si="78"/>
        <v>0.43874133583280273</v>
      </c>
      <c r="AV43" s="276">
        <f t="shared" si="79"/>
        <v>9.936647965517265</v>
      </c>
      <c r="AW43" s="276">
        <f t="shared" si="80"/>
        <v>0.55035881327529224</v>
      </c>
      <c r="AX43" s="307">
        <f>'A2'!F42/'A1'!F42*1000</f>
        <v>11766.257844512083</v>
      </c>
      <c r="AY43" s="345">
        <f>AY42*POWER(AY$44/AY$39,1/5)</f>
        <v>2.1622775552357139</v>
      </c>
      <c r="AZ43" s="276">
        <f t="shared" si="43"/>
        <v>1.4704684815512754</v>
      </c>
      <c r="BA43" s="261">
        <f t="shared" si="81"/>
        <v>0.91390467734899961</v>
      </c>
      <c r="BB43" s="307">
        <f>'A5'!F42</f>
        <v>22.551801908602847</v>
      </c>
      <c r="BC43" s="307">
        <f>'A4'!F42/'A1'!F42*1000</f>
        <v>5256.8995915190681</v>
      </c>
      <c r="BD43" s="262">
        <f t="shared" si="82"/>
        <v>1.0515603799185889</v>
      </c>
      <c r="BE43" s="306">
        <f>'A3'!F42</f>
        <v>77.5</v>
      </c>
      <c r="BF43" s="307">
        <f t="shared" si="83"/>
        <v>16859.34103273644</v>
      </c>
      <c r="BG43" s="276">
        <f t="shared" si="125"/>
        <v>0.29528255299932027</v>
      </c>
      <c r="BH43" s="305">
        <f t="shared" si="84"/>
        <v>9.7326601461381923</v>
      </c>
      <c r="BI43" s="276">
        <f t="shared" si="85"/>
        <v>0.39441976335997597</v>
      </c>
      <c r="BJ43" s="307">
        <f>'A2'!G42/'A1'!G42*1000</f>
        <v>14184.281518318101</v>
      </c>
      <c r="BK43" s="266">
        <f>BK42*POWER(BK$44/BK$38,1/6)</f>
        <v>2.4315573561233816</v>
      </c>
      <c r="BL43" s="276">
        <f t="shared" si="44"/>
        <v>1.5593451690127436</v>
      </c>
      <c r="BM43" s="261">
        <f t="shared" si="87"/>
        <v>0.96914205332637005</v>
      </c>
      <c r="BN43" s="307">
        <f>'A5'!G42</f>
        <v>1360.1368533678883</v>
      </c>
      <c r="BO43" s="307">
        <f>'A4'!G42/'A1'!G42*1000</f>
        <v>5717.1710703533145</v>
      </c>
      <c r="BP43" s="262">
        <f t="shared" si="88"/>
        <v>1.0678426051560379</v>
      </c>
      <c r="BQ43" s="276">
        <f>'A3'!G42</f>
        <v>78.7</v>
      </c>
      <c r="BR43" s="307">
        <f t="shared" si="89"/>
        <v>22236.638697643375</v>
      </c>
      <c r="BS43" s="276">
        <f t="shared" si="90"/>
        <v>0.4974905282895245</v>
      </c>
      <c r="BT43" s="305">
        <f t="shared" si="91"/>
        <v>10.009496599246175</v>
      </c>
      <c r="BU43" s="276">
        <f t="shared" si="92"/>
        <v>0.60604815181469163</v>
      </c>
      <c r="BV43" s="269">
        <f>'A2'!H42/'A1'!H42*1000</f>
        <v>15205.532709679752</v>
      </c>
      <c r="BW43" s="262">
        <f>BW42*POWER(BW$44/BW$38,1/6)</f>
        <v>2.1320772124107878</v>
      </c>
      <c r="BX43" s="263">
        <f t="shared" si="9"/>
        <v>1.4601634197619073</v>
      </c>
      <c r="BY43" s="261">
        <f t="shared" si="126"/>
        <v>0.90750002176621647</v>
      </c>
      <c r="BZ43" s="275">
        <f>'A5'!H42</f>
        <v>1985.1230256734007</v>
      </c>
      <c r="CA43" s="270">
        <f>'A4'!H42/'A1'!H42*1000</f>
        <v>4870.1812267485257</v>
      </c>
      <c r="CB43" s="262">
        <f t="shared" si="93"/>
        <v>1.0569877883310719</v>
      </c>
      <c r="CC43" s="263">
        <f>'A3'!H42</f>
        <v>77.900000000000006</v>
      </c>
      <c r="CD43" s="272">
        <f t="shared" si="12"/>
        <v>21831.369848131188</v>
      </c>
      <c r="CE43" s="261">
        <f t="shared" si="45"/>
        <v>0.4822507929029457</v>
      </c>
      <c r="CF43" s="262">
        <f t="shared" si="94"/>
        <v>9.9911031982912881</v>
      </c>
      <c r="CG43" s="276">
        <f t="shared" si="46"/>
        <v>0.59198726583460082</v>
      </c>
      <c r="CH43" s="307">
        <f>'A2'!I42/'A1'!I42*1000</f>
        <v>14806.766187833508</v>
      </c>
      <c r="CI43" s="305">
        <f>CI42*POWER(CI44/CI42,1/2)</f>
        <v>2.7059849069249813</v>
      </c>
      <c r="CJ43" s="276">
        <f t="shared" si="48"/>
        <v>1.6449878136098703</v>
      </c>
      <c r="CK43" s="261">
        <f t="shared" si="95"/>
        <v>1.0223694529339304</v>
      </c>
      <c r="CL43" s="307">
        <f>'A5'!I42</f>
        <v>1188.242211222788</v>
      </c>
      <c r="CM43" s="307">
        <f>'A4'!I42/'A1'!I42*1000</f>
        <v>4620.9251276859113</v>
      </c>
      <c r="CN43" s="262">
        <f t="shared" si="96"/>
        <v>1.0786974219810039</v>
      </c>
      <c r="CO43" s="306">
        <f>'A3'!I42</f>
        <v>79.5</v>
      </c>
      <c r="CP43" s="307">
        <f t="shared" si="97"/>
        <v>22595.639708191728</v>
      </c>
      <c r="CQ43" s="276">
        <f t="shared" si="98"/>
        <v>0.51099040722385836</v>
      </c>
      <c r="CR43" s="276">
        <f t="shared" si="99"/>
        <v>10.025512233380507</v>
      </c>
      <c r="CS43" s="276">
        <f t="shared" si="100"/>
        <v>0.6182913474050028</v>
      </c>
      <c r="CT43" s="307">
        <f>'A2'!J42/'A1'!J42*1000</f>
        <v>15215.548917854509</v>
      </c>
      <c r="CU43" s="317">
        <v>2.35</v>
      </c>
      <c r="CV43" s="276">
        <f t="shared" si="49"/>
        <v>1.5329709716755893</v>
      </c>
      <c r="CW43" s="261">
        <f t="shared" si="101"/>
        <v>0.95275033693791489</v>
      </c>
      <c r="CX43" s="307">
        <f>'A5'!J42</f>
        <v>2703.9810979790868</v>
      </c>
      <c r="CY43" s="307">
        <f>'A4'!J42/'A1'!J42*1000</f>
        <v>6385.2958179933239</v>
      </c>
      <c r="CZ43" s="262">
        <f t="shared" si="102"/>
        <v>1.0569877883310719</v>
      </c>
      <c r="DA43" s="306">
        <f>'A3'!J42</f>
        <v>77.900000000000006</v>
      </c>
      <c r="DB43" s="307">
        <f t="shared" si="103"/>
        <v>24930.004338623705</v>
      </c>
      <c r="DC43" s="276">
        <f t="shared" si="104"/>
        <v>0.59877188686729288</v>
      </c>
      <c r="DD43" s="276">
        <f t="shared" si="105"/>
        <v>10.123827350549828</v>
      </c>
      <c r="DE43" s="276">
        <f t="shared" si="106"/>
        <v>0.69344860929624752</v>
      </c>
      <c r="DF43" s="269">
        <f>'A2'!K42/'A1'!K42*1000</f>
        <v>14171.438921618894</v>
      </c>
      <c r="DG43" s="262">
        <f>DG42*POWER(DG$44/DG$39,1/5)</f>
        <v>2.155540185562709</v>
      </c>
      <c r="DH43" s="266">
        <f t="shared" si="14"/>
        <v>1.4681758019946756</v>
      </c>
      <c r="DI43" s="261">
        <f t="shared" si="107"/>
        <v>0.91247976372675821</v>
      </c>
      <c r="DJ43" s="273">
        <f>'A5'!K42</f>
        <v>733.58280675699973</v>
      </c>
      <c r="DK43" s="270">
        <f>'A4'!K42/'A1'!K42*1000</f>
        <v>6893.0175616251208</v>
      </c>
      <c r="DL43" s="262">
        <f t="shared" si="108"/>
        <v>1.0637720488466758</v>
      </c>
      <c r="DM43" s="263">
        <f>'A3'!K42</f>
        <v>78.400000000000006</v>
      </c>
      <c r="DN43" s="272">
        <f t="shared" si="17"/>
        <v>21868.76154692443</v>
      </c>
      <c r="DO43" s="261">
        <f t="shared" si="51"/>
        <v>0.48365687085823283</v>
      </c>
      <c r="DP43" s="262">
        <f t="shared" si="109"/>
        <v>9.9928144841261215</v>
      </c>
      <c r="DQ43" s="214">
        <f t="shared" si="52"/>
        <v>0.59329546300063629</v>
      </c>
      <c r="DR43" s="307">
        <f>'A2'!L42/'A1'!L42*1000</f>
        <v>12537.078460671717</v>
      </c>
      <c r="DS43" s="305">
        <f>DS42*POWER(DS$44/DS$39,1/5)</f>
        <v>2.9333623667749369</v>
      </c>
      <c r="DT43" s="276">
        <f t="shared" si="110"/>
        <v>1.7127061530732401</v>
      </c>
      <c r="DU43" s="261">
        <f t="shared" si="111"/>
        <v>1.0644567930941167</v>
      </c>
      <c r="DV43" s="307">
        <f>'A5'!L42</f>
        <v>1267.333043378603</v>
      </c>
      <c r="DW43" s="307">
        <f>'A4'!L42/'A1'!L42*1000</f>
        <v>3510.3296347472919</v>
      </c>
      <c r="DX43" s="262">
        <f t="shared" si="112"/>
        <v>1.0691994572591588</v>
      </c>
      <c r="DY43" s="276">
        <f>'A3'!L42</f>
        <v>78.8</v>
      </c>
      <c r="DZ43" s="307">
        <f t="shared" si="113"/>
        <v>19376.931773106877</v>
      </c>
      <c r="EA43" s="276">
        <f t="shared" si="114"/>
        <v>0.38995406979891761</v>
      </c>
      <c r="EB43" s="305">
        <f t="shared" si="115"/>
        <v>9.8718385536698126</v>
      </c>
      <c r="EC43" s="276">
        <f t="shared" si="116"/>
        <v>0.50081508002776187</v>
      </c>
      <c r="ED43" s="269">
        <f>'A2'!M42/'A1'!M42*1000</f>
        <v>12904.08874696663</v>
      </c>
      <c r="EE43" s="262">
        <f>EE42*POWER(EE$44/EE$39,1/5)</f>
        <v>1.9681743027972078</v>
      </c>
      <c r="EF43" s="263">
        <f t="shared" si="19"/>
        <v>1.402916356308247</v>
      </c>
      <c r="EG43" s="261">
        <f t="shared" si="117"/>
        <v>0.87192064028936789</v>
      </c>
      <c r="EH43" s="275">
        <f>'A5'!M42</f>
        <v>30.066594659498861</v>
      </c>
      <c r="EI43" s="271">
        <f>'A4'!M42/'A1'!M42*1000</f>
        <v>7321.1145745471276</v>
      </c>
      <c r="EJ43" s="262">
        <f t="shared" si="118"/>
        <v>1.0786974219810039</v>
      </c>
      <c r="EK43" s="263">
        <f>'A3'!M42</f>
        <v>79.5</v>
      </c>
      <c r="EL43" s="272">
        <f t="shared" si="22"/>
        <v>20066.493054261893</v>
      </c>
      <c r="EM43" s="261">
        <f t="shared" si="53"/>
        <v>0.41588434169196303</v>
      </c>
      <c r="EN43" s="262">
        <f t="shared" si="119"/>
        <v>9.9068066908104075</v>
      </c>
      <c r="EO43" s="276">
        <f t="shared" si="54"/>
        <v>0.52754656870003247</v>
      </c>
      <c r="EP43" s="269">
        <f>'A2'!N42/'A1'!N42*1000</f>
        <v>16248.143559793576</v>
      </c>
      <c r="EQ43" s="317">
        <v>2.3690753999999998</v>
      </c>
      <c r="ER43" s="266">
        <f t="shared" si="24"/>
        <v>1.5391801064202979</v>
      </c>
      <c r="ES43" s="261">
        <f t="shared" si="120"/>
        <v>0.95660935014130777</v>
      </c>
      <c r="ET43" s="273">
        <f>'A5'!N42</f>
        <v>13.123664682385389</v>
      </c>
      <c r="EU43" s="270">
        <f>'A4'!N42/'A1'!N42*1000</f>
        <v>4726.7166569840756</v>
      </c>
      <c r="EV43" s="262">
        <f t="shared" si="121"/>
        <v>1.0502035278154682</v>
      </c>
      <c r="EW43" s="263">
        <f>'A3'!N42</f>
        <v>77.400000000000006</v>
      </c>
      <c r="EX43" s="272">
        <f t="shared" si="27"/>
        <v>21301.242839910628</v>
      </c>
      <c r="EY43" s="261">
        <f t="shared" si="56"/>
        <v>0.46231588960039849</v>
      </c>
      <c r="EZ43" s="262">
        <f t="shared" si="57"/>
        <v>9.9665206992868409</v>
      </c>
      <c r="FA43" s="276">
        <f t="shared" si="58"/>
        <v>0.57319510681762487</v>
      </c>
      <c r="FB43" s="269">
        <f>'A2'!O42/'A1'!O42*1000</f>
        <v>22723.276925958839</v>
      </c>
      <c r="FC43" s="262">
        <f>FC42*POWER(FC$44/FC$41,1/3)</f>
        <v>2.5569345007733433</v>
      </c>
      <c r="FD43" s="266">
        <f t="shared" si="29"/>
        <v>1.5990417445374412</v>
      </c>
      <c r="FE43" s="261">
        <f t="shared" si="122"/>
        <v>0.99381370491354759</v>
      </c>
      <c r="FF43" s="273">
        <f>'A5'!O42</f>
        <v>-1091.4098668622701</v>
      </c>
      <c r="FG43" s="270">
        <f>'A4'!O42/'A1'!O42*1000</f>
        <v>4965.8092300026738</v>
      </c>
      <c r="FH43" s="262">
        <f t="shared" si="123"/>
        <v>1.0407055630936228</v>
      </c>
      <c r="FI43" s="263">
        <f>'A3'!O42</f>
        <v>76.7</v>
      </c>
      <c r="FJ43" s="272">
        <f t="shared" si="32"/>
        <v>27534.054684130304</v>
      </c>
      <c r="FK43" s="261">
        <f t="shared" si="60"/>
        <v>0.69669463184662606</v>
      </c>
      <c r="FL43" s="262">
        <f t="shared" si="124"/>
        <v>10.223178869679256</v>
      </c>
      <c r="FM43" s="276">
        <f t="shared" si="61"/>
        <v>0.76939815151815805</v>
      </c>
    </row>
    <row r="44" spans="1:169">
      <c r="A44" s="201">
        <v>2000</v>
      </c>
      <c r="B44" s="269">
        <f>'A2'!B43/'A1'!B43*1000</f>
        <v>16623.177080852587</v>
      </c>
      <c r="C44" s="265">
        <f>C43*POWER(C$45/C$39,1/6)</f>
        <v>2.5812219590474652</v>
      </c>
      <c r="D44" s="265">
        <f t="shared" si="0"/>
        <v>1.6066181746287651</v>
      </c>
      <c r="E44" s="261">
        <f t="shared" si="62"/>
        <v>0.99852250009341026</v>
      </c>
      <c r="F44" s="273">
        <f>'A5'!B43</f>
        <v>21.713393408633287</v>
      </c>
      <c r="G44" s="270">
        <f>'A4'!B43/'A1'!B43*1000</f>
        <v>4913.7037719395539</v>
      </c>
      <c r="H44" s="262">
        <f t="shared" si="63"/>
        <v>1.0759837177747624</v>
      </c>
      <c r="I44" s="262">
        <f>'A3'!B43</f>
        <v>79.3</v>
      </c>
      <c r="J44" s="272">
        <f t="shared" si="2"/>
        <v>23170.269427907671</v>
      </c>
      <c r="K44" s="261">
        <f t="shared" si="64"/>
        <v>0.53259879110106922</v>
      </c>
      <c r="L44" s="262">
        <f t="shared" si="65"/>
        <v>10.050625245667302</v>
      </c>
      <c r="M44" s="214">
        <f t="shared" si="66"/>
        <v>0.63748905876068496</v>
      </c>
      <c r="N44" s="307">
        <f>'A2'!C43/'A1'!C43*1000</f>
        <v>14981.726397636914</v>
      </c>
      <c r="O44" s="344">
        <v>2.44</v>
      </c>
      <c r="P44" s="276">
        <f t="shared" si="36"/>
        <v>1.5620499351813308</v>
      </c>
      <c r="Q44" s="261">
        <f t="shared" si="67"/>
        <v>0.97082308116451832</v>
      </c>
      <c r="R44" s="307">
        <f>'A5'!C43</f>
        <v>2731.8172138932769</v>
      </c>
      <c r="S44" s="307">
        <f>'A4'!C43/'A1'!C43*1000</f>
        <v>5881.4868880556851</v>
      </c>
      <c r="T44" s="262">
        <f t="shared" si="68"/>
        <v>1.055630936227951</v>
      </c>
      <c r="U44" s="306">
        <f>'A3'!C43</f>
        <v>77.8</v>
      </c>
      <c r="V44" s="307">
        <f t="shared" si="37"/>
        <v>24446.206092422028</v>
      </c>
      <c r="W44" s="276">
        <f t="shared" si="69"/>
        <v>0.58057913096838987</v>
      </c>
      <c r="X44" s="305">
        <f t="shared" si="70"/>
        <v>10.104230312818812</v>
      </c>
      <c r="Y44" s="276">
        <f t="shared" si="71"/>
        <v>0.67846759987013905</v>
      </c>
      <c r="Z44" s="269">
        <f>'A2'!D43/'A1'!D43*1000</f>
        <v>15689.105217611548</v>
      </c>
      <c r="AA44" s="285">
        <v>2.534144</v>
      </c>
      <c r="AB44" s="263">
        <f t="shared" si="4"/>
        <v>1.5918994943148892</v>
      </c>
      <c r="AC44" s="261">
        <f t="shared" si="72"/>
        <v>0.98937475503663408</v>
      </c>
      <c r="AD44" s="273">
        <f>'A5'!D43</f>
        <v>-221.9321256308335</v>
      </c>
      <c r="AE44" s="271">
        <f>'A4'!D43/'A1'!D43*1000</f>
        <v>5293.9903687244814</v>
      </c>
      <c r="AF44" s="262">
        <f t="shared" si="73"/>
        <v>1.0719131614654003</v>
      </c>
      <c r="AG44" s="263">
        <f>'A3'!D43</f>
        <v>79</v>
      </c>
      <c r="AH44" s="271">
        <f t="shared" si="38"/>
        <v>22075.475808500032</v>
      </c>
      <c r="AI44" s="261">
        <f t="shared" si="39"/>
        <v>0.49143015679135138</v>
      </c>
      <c r="AJ44" s="262">
        <f t="shared" si="74"/>
        <v>10.00222257941881</v>
      </c>
      <c r="AK44" s="214">
        <f t="shared" si="40"/>
        <v>0.60048750733897116</v>
      </c>
      <c r="AL44" s="307">
        <f>'A2'!E43/'A1'!E43*1000</f>
        <v>13749.544033219707</v>
      </c>
      <c r="AM44" s="320">
        <v>2.14</v>
      </c>
      <c r="AN44" s="276">
        <f t="shared" si="41"/>
        <v>1.4628738838327795</v>
      </c>
      <c r="AO44" s="261">
        <f t="shared" si="75"/>
        <v>0.90918459088363357</v>
      </c>
      <c r="AP44" s="307">
        <f>'A5'!E43</f>
        <v>272.34892021074256</v>
      </c>
      <c r="AQ44" s="307">
        <f>'A4'!E43/'A1'!E43*1000</f>
        <v>7241.4008977487192</v>
      </c>
      <c r="AR44" s="262">
        <f t="shared" si="76"/>
        <v>1.0420624151967435</v>
      </c>
      <c r="AS44" s="306">
        <f>'A3'!E43</f>
        <v>76.8</v>
      </c>
      <c r="AT44" s="307">
        <f t="shared" si="77"/>
        <v>20856.486783449953</v>
      </c>
      <c r="AU44" s="276">
        <f t="shared" si="78"/>
        <v>0.44559127674106452</v>
      </c>
      <c r="AV44" s="276">
        <f t="shared" si="79"/>
        <v>9.945420295552406</v>
      </c>
      <c r="AW44" s="276">
        <f t="shared" si="80"/>
        <v>0.55706484511281773</v>
      </c>
      <c r="AX44" s="307">
        <f>'A2'!F43/'A1'!F43*1000</f>
        <v>12000.385679431023</v>
      </c>
      <c r="AY44" s="341">
        <v>2.1513642000000002</v>
      </c>
      <c r="AZ44" s="276">
        <f t="shared" si="43"/>
        <v>1.46675294443202</v>
      </c>
      <c r="BA44" s="261">
        <f t="shared" si="81"/>
        <v>0.9115954495112365</v>
      </c>
      <c r="BB44" s="307">
        <f>'A5'!F43</f>
        <v>14.122977114798774</v>
      </c>
      <c r="BC44" s="307">
        <f>'A4'!F43/'A1'!F43*1000</f>
        <v>5265.7265519731664</v>
      </c>
      <c r="BD44" s="262">
        <f t="shared" si="82"/>
        <v>1.0542740841248304</v>
      </c>
      <c r="BE44" s="306">
        <f>'A3'!F43</f>
        <v>77.7</v>
      </c>
      <c r="BF44" s="307">
        <f t="shared" si="83"/>
        <v>17099.636683598947</v>
      </c>
      <c r="BG44" s="276">
        <f t="shared" si="125"/>
        <v>0.30431863395668535</v>
      </c>
      <c r="BH44" s="305">
        <f t="shared" si="84"/>
        <v>9.7468124956918789</v>
      </c>
      <c r="BI44" s="276">
        <f t="shared" si="85"/>
        <v>0.40523856592470275</v>
      </c>
      <c r="BJ44" s="307">
        <f>'A2'!G43/'A1'!G43*1000</f>
        <v>14558.667364562245</v>
      </c>
      <c r="BK44" s="284">
        <v>2.4243079999999999</v>
      </c>
      <c r="BL44" s="276">
        <f t="shared" si="44"/>
        <v>1.5570189465770801</v>
      </c>
      <c r="BM44" s="261">
        <f t="shared" si="87"/>
        <v>0.96769629261053058</v>
      </c>
      <c r="BN44" s="307">
        <f>'A5'!G43</f>
        <v>1617.8886971419156</v>
      </c>
      <c r="BO44" s="307">
        <f>'A4'!G43/'A1'!G43*1000</f>
        <v>5784.424741056655</v>
      </c>
      <c r="BP44" s="262">
        <f t="shared" si="88"/>
        <v>1.0719131614654003</v>
      </c>
      <c r="BQ44" s="276">
        <f>'A3'!G43</f>
        <v>79</v>
      </c>
      <c r="BR44" s="307">
        <f t="shared" si="89"/>
        <v>23036.144747714996</v>
      </c>
      <c r="BS44" s="276">
        <f t="shared" si="90"/>
        <v>0.52755516478385722</v>
      </c>
      <c r="BT44" s="305">
        <f t="shared" si="91"/>
        <v>10.044819772150623</v>
      </c>
      <c r="BU44" s="276">
        <f t="shared" si="92"/>
        <v>0.63305104855372696</v>
      </c>
      <c r="BV44" s="269">
        <f>'A2'!H43/'A1'!H43*1000</f>
        <v>15541.185767514533</v>
      </c>
      <c r="BW44" s="317">
        <v>2.13</v>
      </c>
      <c r="BX44" s="263">
        <f t="shared" si="9"/>
        <v>1.4594519519326423</v>
      </c>
      <c r="BY44" s="261">
        <f t="shared" si="126"/>
        <v>0.90705784038993653</v>
      </c>
      <c r="BZ44" s="275">
        <f>'A5'!H43</f>
        <v>2124.6652136423745</v>
      </c>
      <c r="CA44" s="270">
        <f>'A4'!H43/'A1'!H43*1000</f>
        <v>4930.7615281345788</v>
      </c>
      <c r="CB44" s="262">
        <f t="shared" si="93"/>
        <v>1.0610583446404342</v>
      </c>
      <c r="CC44" s="263">
        <f>'A3'!H43</f>
        <v>78.2</v>
      </c>
      <c r="CD44" s="272">
        <f t="shared" si="12"/>
        <v>22443.698307171191</v>
      </c>
      <c r="CE44" s="261">
        <f t="shared" si="45"/>
        <v>0.50527680069178416</v>
      </c>
      <c r="CF44" s="262">
        <f t="shared" si="94"/>
        <v>10.018765154754639</v>
      </c>
      <c r="CG44" s="276">
        <f t="shared" si="46"/>
        <v>0.61313352458095216</v>
      </c>
      <c r="CH44" s="307">
        <f>'A2'!I43/'A1'!I43*1000</f>
        <v>15149.69695081614</v>
      </c>
      <c r="CI44" s="317">
        <v>2.6910769999999999</v>
      </c>
      <c r="CJ44" s="276">
        <f t="shared" si="48"/>
        <v>1.6404502430735288</v>
      </c>
      <c r="CK44" s="261">
        <f t="shared" si="95"/>
        <v>1.0195493265667275</v>
      </c>
      <c r="CL44" s="307">
        <f>'A5'!I43</f>
        <v>1216.4006771150716</v>
      </c>
      <c r="CM44" s="307">
        <f>'A4'!I43/'A1'!I43*1000</f>
        <v>4721.6823981501357</v>
      </c>
      <c r="CN44" s="262">
        <f t="shared" si="96"/>
        <v>1.0827679782903663</v>
      </c>
      <c r="CO44" s="306">
        <f>'A3'!I43</f>
        <v>79.8</v>
      </c>
      <c r="CP44" s="307">
        <f t="shared" si="97"/>
        <v>23153.85241048782</v>
      </c>
      <c r="CQ44" s="276">
        <f t="shared" si="98"/>
        <v>0.53198144535239755</v>
      </c>
      <c r="CR44" s="276">
        <f t="shared" si="99"/>
        <v>10.049916456489843</v>
      </c>
      <c r="CS44" s="276">
        <f t="shared" si="100"/>
        <v>0.63694722292333128</v>
      </c>
      <c r="CT44" s="307">
        <f>'A2'!J43/'A1'!J43*1000</f>
        <v>15619.409061790922</v>
      </c>
      <c r="CU44" s="262">
        <f>CU43*POWER(CU$48/CU$43,1/4)</f>
        <v>2.3345120590879218</v>
      </c>
      <c r="CV44" s="276">
        <f t="shared" si="49"/>
        <v>1.5279110115081709</v>
      </c>
      <c r="CW44" s="261">
        <f t="shared" si="101"/>
        <v>0.94960554238963268</v>
      </c>
      <c r="CX44" s="307">
        <f>'A5'!J43</f>
        <v>2613.9850177755065</v>
      </c>
      <c r="CY44" s="307">
        <f>'A4'!J43/'A1'!J43*1000</f>
        <v>6463.578317224019</v>
      </c>
      <c r="CZ44" s="262">
        <f t="shared" si="102"/>
        <v>1.0583446404341927</v>
      </c>
      <c r="DA44" s="306">
        <f>'A3'!J43</f>
        <v>78</v>
      </c>
      <c r="DB44" s="307">
        <f t="shared" si="103"/>
        <v>25304.851810261996</v>
      </c>
      <c r="DC44" s="276">
        <f t="shared" si="104"/>
        <v>0.61286765634222728</v>
      </c>
      <c r="DD44" s="276">
        <f t="shared" si="105"/>
        <v>10.138751427486474</v>
      </c>
      <c r="DE44" s="276">
        <f t="shared" si="106"/>
        <v>0.70485736098273388</v>
      </c>
      <c r="DF44" s="269">
        <f>'A2'!K43/'A1'!K43*1000</f>
        <v>14686.104482145409</v>
      </c>
      <c r="DG44" s="317">
        <v>2.1470435999999999</v>
      </c>
      <c r="DH44" s="266">
        <f t="shared" si="14"/>
        <v>1.4652793590302158</v>
      </c>
      <c r="DI44" s="261">
        <f t="shared" si="107"/>
        <v>0.91067960764989897</v>
      </c>
      <c r="DJ44" s="273">
        <f>'A5'!K43</f>
        <v>769.74396403055744</v>
      </c>
      <c r="DK44" s="270">
        <f>'A4'!K43/'A1'!K43*1000</f>
        <v>6977.7357668551231</v>
      </c>
      <c r="DL44" s="262">
        <f t="shared" si="108"/>
        <v>1.0678426051560379</v>
      </c>
      <c r="DM44" s="263">
        <f>'A3'!K43</f>
        <v>78.7</v>
      </c>
      <c r="DN44" s="272">
        <f t="shared" si="17"/>
        <v>22554.774594425155</v>
      </c>
      <c r="DO44" s="261">
        <f t="shared" si="51"/>
        <v>0.50945371492417968</v>
      </c>
      <c r="DP44" s="262">
        <f t="shared" si="109"/>
        <v>10.023702056195804</v>
      </c>
      <c r="DQ44" s="214">
        <f t="shared" si="52"/>
        <v>0.61690755247440232</v>
      </c>
      <c r="DR44" s="307">
        <f>'A2'!L43/'A1'!L43*1000</f>
        <v>13035.590089617286</v>
      </c>
      <c r="DS44" s="317">
        <v>2.89</v>
      </c>
      <c r="DT44" s="276">
        <f t="shared" si="110"/>
        <v>1.7</v>
      </c>
      <c r="DU44" s="261">
        <f t="shared" si="111"/>
        <v>1.0565598453727372</v>
      </c>
      <c r="DV44" s="307">
        <f>'A5'!L43</f>
        <v>1123.4831398832432</v>
      </c>
      <c r="DW44" s="307">
        <f>'A4'!L43/'A1'!L43*1000</f>
        <v>3665.5216588732978</v>
      </c>
      <c r="DX44" s="262">
        <f t="shared" si="112"/>
        <v>1.0773405698778833</v>
      </c>
      <c r="DY44" s="276">
        <f>'A3'!L43</f>
        <v>79.400000000000006</v>
      </c>
      <c r="DZ44" s="307">
        <f t="shared" si="113"/>
        <v>19997.472677691807</v>
      </c>
      <c r="EA44" s="276">
        <f t="shared" si="114"/>
        <v>0.4132888985028893</v>
      </c>
      <c r="EB44" s="305">
        <f t="shared" si="115"/>
        <v>9.9033611784358477</v>
      </c>
      <c r="EC44" s="276">
        <f t="shared" si="116"/>
        <v>0.52491263728297133</v>
      </c>
      <c r="ED44" s="269">
        <f>'A2'!M43/'A1'!M43*1000</f>
        <v>13474.35997951116</v>
      </c>
      <c r="EE44" s="317">
        <v>2.0064926000000001</v>
      </c>
      <c r="EF44" s="263">
        <f t="shared" si="19"/>
        <v>1.4165071831798102</v>
      </c>
      <c r="EG44" s="261">
        <f t="shared" si="117"/>
        <v>0.88036741789990103</v>
      </c>
      <c r="EH44" s="275">
        <f>'A5'!M43</f>
        <v>92.561195782031106</v>
      </c>
      <c r="EI44" s="271">
        <f>'A4'!M43/'A1'!M43*1000</f>
        <v>7223.101056049959</v>
      </c>
      <c r="EJ44" s="262">
        <f t="shared" si="118"/>
        <v>1.0814111261872457</v>
      </c>
      <c r="EK44" s="263">
        <f>'A3'!M43</f>
        <v>79.7</v>
      </c>
      <c r="EL44" s="272">
        <f t="shared" si="22"/>
        <v>20739.356383465201</v>
      </c>
      <c r="EM44" s="261">
        <f t="shared" si="53"/>
        <v>0.44118670357034007</v>
      </c>
      <c r="EN44" s="262">
        <f t="shared" si="119"/>
        <v>9.9397884486821901</v>
      </c>
      <c r="EO44" s="276">
        <f t="shared" si="54"/>
        <v>0.55275956427358297</v>
      </c>
      <c r="EP44" s="269">
        <f>'A2'!N43/'A1'!N43*1000</f>
        <v>16927.669537243495</v>
      </c>
      <c r="EQ44" s="262">
        <f>EQ43*POWER(EQ$49/EQ$43,1/5)</f>
        <v>2.3612082431704184</v>
      </c>
      <c r="ER44" s="266">
        <f t="shared" si="24"/>
        <v>1.5366223489102384</v>
      </c>
      <c r="ES44" s="261">
        <f t="shared" si="120"/>
        <v>0.95501968903581991</v>
      </c>
      <c r="ET44" s="273">
        <f>'A5'!N43</f>
        <v>39.563480148152401</v>
      </c>
      <c r="EU44" s="270">
        <f>'A4'!N43/'A1'!N43*1000</f>
        <v>4858.2565265798694</v>
      </c>
      <c r="EV44" s="262">
        <f t="shared" si="121"/>
        <v>1.0569877883310719</v>
      </c>
      <c r="EW44" s="263">
        <f>'A3'!N43</f>
        <v>77.900000000000006</v>
      </c>
      <c r="EX44" s="272">
        <f t="shared" si="27"/>
        <v>22264.472905888611</v>
      </c>
      <c r="EY44" s="261">
        <f t="shared" si="56"/>
        <v>0.49853720623889791</v>
      </c>
      <c r="EZ44" s="262">
        <f t="shared" si="57"/>
        <v>10.010747543812366</v>
      </c>
      <c r="FA44" s="276">
        <f t="shared" si="58"/>
        <v>0.60700443983101726</v>
      </c>
      <c r="FB44" s="269">
        <f>'A2'!O43/'A1'!O43*1000</f>
        <v>23599.770552868442</v>
      </c>
      <c r="FC44" s="317">
        <v>2.5476789000000002</v>
      </c>
      <c r="FD44" s="266">
        <f t="shared" si="29"/>
        <v>1.5961450122091039</v>
      </c>
      <c r="FE44" s="261">
        <f t="shared" si="122"/>
        <v>0.99201336899536274</v>
      </c>
      <c r="FF44" s="273">
        <f>'A5'!O43</f>
        <v>-1045.62659405266</v>
      </c>
      <c r="FG44" s="270">
        <f>'A4'!O43/'A1'!O43*1000</f>
        <v>5005.7007697809622</v>
      </c>
      <c r="FH44" s="262">
        <f t="shared" si="123"/>
        <v>1.0407055630936228</v>
      </c>
      <c r="FI44" s="263">
        <f>'A3'!O43</f>
        <v>76.7</v>
      </c>
      <c r="FJ44" s="272">
        <f t="shared" si="32"/>
        <v>28485.52877507111</v>
      </c>
      <c r="FK44" s="261">
        <f t="shared" si="60"/>
        <v>0.73247387663826768</v>
      </c>
      <c r="FL44" s="262">
        <f t="shared" si="124"/>
        <v>10.257151475023615</v>
      </c>
      <c r="FM44" s="276">
        <f t="shared" si="61"/>
        <v>0.79536860316901259</v>
      </c>
    </row>
    <row r="45" spans="1:169">
      <c r="A45" s="201">
        <v>2001</v>
      </c>
      <c r="B45" s="269">
        <f>'A2'!B44/'A1'!B44*1000</f>
        <v>16908.471727652028</v>
      </c>
      <c r="C45" s="264">
        <v>2.56</v>
      </c>
      <c r="D45" s="265">
        <f t="shared" si="0"/>
        <v>1.6</v>
      </c>
      <c r="E45" s="261">
        <f t="shared" si="62"/>
        <v>0.9944092662331645</v>
      </c>
      <c r="F45" s="273">
        <f>'A5'!B44</f>
        <v>213.83802229242667</v>
      </c>
      <c r="G45" s="270">
        <f>'A4'!B44/'A1'!B44*1000</f>
        <v>5000.1263890176078</v>
      </c>
      <c r="H45" s="262">
        <f t="shared" si="63"/>
        <v>1.0814111261872457</v>
      </c>
      <c r="I45" s="262">
        <f>'A3'!B44</f>
        <v>79.7</v>
      </c>
      <c r="J45" s="272">
        <f t="shared" si="2"/>
        <v>23821.221959264003</v>
      </c>
      <c r="K45" s="261">
        <f t="shared" si="64"/>
        <v>0.5570772190360932</v>
      </c>
      <c r="L45" s="262">
        <f t="shared" si="65"/>
        <v>10.078332141310717</v>
      </c>
      <c r="M45" s="214">
        <f t="shared" si="66"/>
        <v>0.65866967138691268</v>
      </c>
      <c r="N45" s="307">
        <f>'A2'!C44/'A1'!C44*1000</f>
        <v>15148.25290193336</v>
      </c>
      <c r="O45" s="343">
        <f t="shared" ref="O45:O53" si="128">O44</f>
        <v>2.44</v>
      </c>
      <c r="P45" s="276">
        <f t="shared" si="36"/>
        <v>1.5620499351813308</v>
      </c>
      <c r="Q45" s="261">
        <f t="shared" si="67"/>
        <v>0.97082308116451832</v>
      </c>
      <c r="R45" s="307">
        <f>'A5'!C44</f>
        <v>2713.5810277056676</v>
      </c>
      <c r="S45" s="307">
        <f>'A4'!C44/'A1'!C44*1000</f>
        <v>5956.5779895210435</v>
      </c>
      <c r="T45" s="262">
        <f t="shared" si="68"/>
        <v>1.0597014925373134</v>
      </c>
      <c r="U45" s="306">
        <f>'A3'!C44</f>
        <v>78.099999999999994</v>
      </c>
      <c r="V45" s="307">
        <f t="shared" si="37"/>
        <v>24772.040488591218</v>
      </c>
      <c r="W45" s="276">
        <f t="shared" si="69"/>
        <v>0.59283181207980806</v>
      </c>
      <c r="X45" s="305">
        <f t="shared" si="70"/>
        <v>10.117470896506447</v>
      </c>
      <c r="Y45" s="276">
        <f t="shared" si="71"/>
        <v>0.68858940050930906</v>
      </c>
      <c r="Z45" s="269">
        <f>'A2'!D44/'A1'!D44*1000</f>
        <v>15864.514069537277</v>
      </c>
      <c r="AA45" s="262">
        <f>AA44*POWER(AA$48/AA$44,1/4)</f>
        <v>2.5212501769643647</v>
      </c>
      <c r="AB45" s="263">
        <f t="shared" si="4"/>
        <v>1.5878445065447575</v>
      </c>
      <c r="AC45" s="261">
        <f t="shared" si="72"/>
        <v>0.98685455665345834</v>
      </c>
      <c r="AD45" s="273">
        <f>'A5'!D44</f>
        <v>-222.93368903672169</v>
      </c>
      <c r="AE45" s="271">
        <f>'A4'!D44/'A1'!D44*1000</f>
        <v>5441.6800509323357</v>
      </c>
      <c r="AF45" s="262">
        <f t="shared" si="73"/>
        <v>1.0759837177747624</v>
      </c>
      <c r="AG45" s="263">
        <f>'A3'!D44</f>
        <v>79.3</v>
      </c>
      <c r="AH45" s="271">
        <f t="shared" si="38"/>
        <v>22460.852765109252</v>
      </c>
      <c r="AI45" s="261">
        <f t="shared" si="39"/>
        <v>0.50592187716383696</v>
      </c>
      <c r="AJ45" s="262">
        <f t="shared" si="74"/>
        <v>10.019529195742154</v>
      </c>
      <c r="AK45" s="214">
        <f t="shared" si="40"/>
        <v>0.61371759781655988</v>
      </c>
      <c r="AL45" s="307">
        <f>'A2'!E44/'A1'!E44*1000</f>
        <v>13709.809014407549</v>
      </c>
      <c r="AM45" s="305">
        <f>AM44*POWER(AM$48/AM$44, 1/4)</f>
        <v>2.1374956071788347</v>
      </c>
      <c r="AN45" s="276">
        <f t="shared" si="41"/>
        <v>1.4620176494074326</v>
      </c>
      <c r="AO45" s="261">
        <f t="shared" si="75"/>
        <v>0.9086524362294881</v>
      </c>
      <c r="AP45" s="307">
        <f>'A5'!E44</f>
        <v>319.3105320404718</v>
      </c>
      <c r="AQ45" s="307">
        <f>'A4'!E44/'A1'!E44*1000</f>
        <v>7374.059691157815</v>
      </c>
      <c r="AR45" s="262">
        <f t="shared" si="76"/>
        <v>1.044776119402985</v>
      </c>
      <c r="AS45" s="306">
        <f>'A3'!E44</f>
        <v>77</v>
      </c>
      <c r="AT45" s="307">
        <f t="shared" si="77"/>
        <v>21053.097177711181</v>
      </c>
      <c r="AU45" s="276">
        <f t="shared" si="78"/>
        <v>0.45298461670883805</v>
      </c>
      <c r="AV45" s="276">
        <f t="shared" si="79"/>
        <v>9.9548029626204055</v>
      </c>
      <c r="AW45" s="276">
        <f t="shared" si="80"/>
        <v>0.56423745077480891</v>
      </c>
      <c r="AX45" s="307">
        <f>'A2'!F44/'A1'!F44*1000</f>
        <v>12309.888256581718</v>
      </c>
      <c r="AY45" s="343">
        <f>AY44*POWER(AY$48/AY$44,1/4)</f>
        <v>2.1485175048420526</v>
      </c>
      <c r="AZ45" s="276">
        <f t="shared" si="43"/>
        <v>1.4657822160341736</v>
      </c>
      <c r="BA45" s="261">
        <f t="shared" si="81"/>
        <v>0.91099213619010266</v>
      </c>
      <c r="BB45" s="307">
        <f>'A5'!F44</f>
        <v>54.001297208106315</v>
      </c>
      <c r="BC45" s="307">
        <f>'A4'!F44/'A1'!F44*1000</f>
        <v>5322.3155403440887</v>
      </c>
      <c r="BD45" s="262">
        <f t="shared" si="82"/>
        <v>1.0597014925373134</v>
      </c>
      <c r="BE45" s="306">
        <f>'A3'!F44</f>
        <v>78.099999999999994</v>
      </c>
      <c r="BF45" s="307">
        <f t="shared" si="83"/>
        <v>17581.007534389093</v>
      </c>
      <c r="BG45" s="276">
        <f t="shared" si="125"/>
        <v>0.32242011004517396</v>
      </c>
      <c r="BH45" s="305">
        <f t="shared" si="84"/>
        <v>9.7745744809956303</v>
      </c>
      <c r="BI45" s="276">
        <f t="shared" si="85"/>
        <v>0.42646129199338534</v>
      </c>
      <c r="BJ45" s="307">
        <f>'A2'!G44/'A1'!G44*1000</f>
        <v>14790.326769098205</v>
      </c>
      <c r="BK45" s="266">
        <f>BK44*POWER(BK$49/BK$44,1/5)</f>
        <v>2.4169581696048135</v>
      </c>
      <c r="BL45" s="276">
        <f t="shared" si="44"/>
        <v>1.5546569298738591</v>
      </c>
      <c r="BM45" s="261">
        <f t="shared" si="87"/>
        <v>0.9662282855501052</v>
      </c>
      <c r="BN45" s="307">
        <f>'A5'!G44</f>
        <v>1737.2583170316814</v>
      </c>
      <c r="BO45" s="307">
        <f>'A4'!G44/'A1'!G44*1000</f>
        <v>5817.9915152284721</v>
      </c>
      <c r="BP45" s="262">
        <f t="shared" si="88"/>
        <v>1.0746268656716418</v>
      </c>
      <c r="BQ45" s="276">
        <f>'A3'!G44</f>
        <v>79.2</v>
      </c>
      <c r="BR45" s="307">
        <f t="shared" si="89"/>
        <v>23476.386529173211</v>
      </c>
      <c r="BS45" s="276">
        <f t="shared" si="90"/>
        <v>0.54411002278395992</v>
      </c>
      <c r="BT45" s="305">
        <f t="shared" si="91"/>
        <v>10.063750366407787</v>
      </c>
      <c r="BU45" s="276">
        <f t="shared" si="92"/>
        <v>0.6475225934321428</v>
      </c>
      <c r="BV45" s="269">
        <f>'A2'!H44/'A1'!H44*1000</f>
        <v>15816.541631669395</v>
      </c>
      <c r="BW45" s="262">
        <f>BW44*POWER(BW$48/BW$44,1/4)</f>
        <v>2.1209735336972417</v>
      </c>
      <c r="BX45" s="263">
        <f t="shared" si="9"/>
        <v>1.4563562523288187</v>
      </c>
      <c r="BY45" s="261">
        <f t="shared" si="126"/>
        <v>0.90513384515773876</v>
      </c>
      <c r="BZ45" s="275">
        <f>'A5'!H44</f>
        <v>2249.8825398627905</v>
      </c>
      <c r="CA45" s="270">
        <f>'A4'!H44/'A1'!H44*1000</f>
        <v>4947.744077521591</v>
      </c>
      <c r="CB45" s="262">
        <f t="shared" si="93"/>
        <v>1.0651289009497964</v>
      </c>
      <c r="CC45" s="263">
        <f>'A3'!H44</f>
        <v>78.5</v>
      </c>
      <c r="CD45" s="272">
        <f t="shared" si="12"/>
        <v>22914.878294193324</v>
      </c>
      <c r="CE45" s="261">
        <f t="shared" si="45"/>
        <v>0.52299505939908952</v>
      </c>
      <c r="CF45" s="262">
        <f t="shared" si="94"/>
        <v>10.039541685744016</v>
      </c>
      <c r="CG45" s="276">
        <f t="shared" si="46"/>
        <v>0.62901620087447541</v>
      </c>
      <c r="CH45" s="307">
        <f>'A2'!I44/'A1'!I44*1000</f>
        <v>15244.232755467972</v>
      </c>
      <c r="CI45" s="262">
        <f>CI44*POWER(CI$48/CI$44,1/4)</f>
        <v>2.6524137269368993</v>
      </c>
      <c r="CJ45" s="276">
        <f t="shared" si="48"/>
        <v>1.6286232612046592</v>
      </c>
      <c r="CK45" s="261">
        <f t="shared" si="95"/>
        <v>1.0121987888404929</v>
      </c>
      <c r="CL45" s="307">
        <f>'A5'!I44</f>
        <v>1242.7426647294762</v>
      </c>
      <c r="CM45" s="307">
        <f>'A4'!I44/'A1'!I44*1000</f>
        <v>4904.4200360525929</v>
      </c>
      <c r="CN45" s="262">
        <f t="shared" si="96"/>
        <v>1.0868385345997285</v>
      </c>
      <c r="CO45" s="306">
        <f>'A3'!I44</f>
        <v>80.099999999999994</v>
      </c>
      <c r="CP45" s="307">
        <f t="shared" si="97"/>
        <v>23451.102663186059</v>
      </c>
      <c r="CQ45" s="276">
        <f t="shared" si="98"/>
        <v>0.54315924793990833</v>
      </c>
      <c r="CR45" s="276">
        <f t="shared" si="99"/>
        <v>10.062672794653198</v>
      </c>
      <c r="CS45" s="276">
        <f t="shared" si="100"/>
        <v>0.64669884073878259</v>
      </c>
      <c r="CT45" s="307">
        <f>'A2'!J44/'A1'!J44*1000</f>
        <v>15782.681726546169</v>
      </c>
      <c r="CU45" s="262">
        <f t="shared" ref="CU45:CU47" si="129">CU44*POWER(CU$48/CU$43,1/4)</f>
        <v>2.3191261932029481</v>
      </c>
      <c r="CV45" s="276">
        <f t="shared" si="49"/>
        <v>1.5228677530248476</v>
      </c>
      <c r="CW45" s="261">
        <f t="shared" si="101"/>
        <v>0.94647112803474165</v>
      </c>
      <c r="CX45" s="307">
        <f>'A5'!J44</f>
        <v>2607.1817629492339</v>
      </c>
      <c r="CY45" s="307">
        <f>'A4'!J44/'A1'!J44*1000</f>
        <v>6707.462174253842</v>
      </c>
      <c r="CZ45" s="262">
        <f t="shared" si="102"/>
        <v>1.0624151967435549</v>
      </c>
      <c r="DA45" s="306">
        <f>'A3'!J44</f>
        <v>78.3</v>
      </c>
      <c r="DB45" s="307">
        <f t="shared" si="103"/>
        <v>25766.220855805474</v>
      </c>
      <c r="DC45" s="276">
        <f t="shared" si="104"/>
        <v>0.63021698427133954</v>
      </c>
      <c r="DD45" s="276">
        <f t="shared" si="105"/>
        <v>10.156819643913177</v>
      </c>
      <c r="DE45" s="276">
        <f t="shared" si="106"/>
        <v>0.71866965875532107</v>
      </c>
      <c r="DF45" s="269">
        <f>'A2'!K44/'A1'!K44*1000</f>
        <v>14939.248335170621</v>
      </c>
      <c r="DG45" s="262">
        <f>DG44*POWER(DG$48/DG$44,1/4)</f>
        <v>2.1452805295390998</v>
      </c>
      <c r="DH45" s="266">
        <f t="shared" si="14"/>
        <v>1.4646776196621221</v>
      </c>
      <c r="DI45" s="261">
        <f t="shared" si="107"/>
        <v>0.91030562314771801</v>
      </c>
      <c r="DJ45" s="273">
        <f>'A5'!K44</f>
        <v>962.40726254995718</v>
      </c>
      <c r="DK45" s="270">
        <f>'A4'!K44/'A1'!K44*1000</f>
        <v>7265.3807651488842</v>
      </c>
      <c r="DL45" s="262">
        <f t="shared" si="108"/>
        <v>1.0705563093622796</v>
      </c>
      <c r="DM45" s="263">
        <f>'A3'!K44</f>
        <v>78.900000000000006</v>
      </c>
      <c r="DN45" s="272">
        <f t="shared" si="17"/>
        <v>23367.10728157805</v>
      </c>
      <c r="DO45" s="261">
        <f t="shared" si="51"/>
        <v>0.54000068445559035</v>
      </c>
      <c r="DP45" s="262">
        <f t="shared" si="109"/>
        <v>10.059084640735051</v>
      </c>
      <c r="DQ45" s="214">
        <f t="shared" si="52"/>
        <v>0.64395586660116566</v>
      </c>
      <c r="DR45" s="307">
        <f>'A2'!L44/'A1'!L44*1000</f>
        <v>13329.049967075511</v>
      </c>
      <c r="DS45" s="262">
        <f>DS44*POWER(DS$48/DS$44,1/4)</f>
        <v>2.8752857560468303</v>
      </c>
      <c r="DT45" s="276">
        <f t="shared" si="110"/>
        <v>1.6956667585486336</v>
      </c>
      <c r="DU45" s="261">
        <f t="shared" si="111"/>
        <v>1.0538667107151969</v>
      </c>
      <c r="DV45" s="307">
        <f>'A5'!L44</f>
        <v>1283.0886348145668</v>
      </c>
      <c r="DW45" s="307">
        <f>'A4'!L44/'A1'!L44*1000</f>
        <v>3767.0872910186795</v>
      </c>
      <c r="DX45" s="262">
        <f t="shared" si="112"/>
        <v>1.0814111261872457</v>
      </c>
      <c r="DY45" s="276">
        <f>'A3'!L44</f>
        <v>79.7</v>
      </c>
      <c r="DZ45" s="307">
        <f t="shared" si="113"/>
        <v>20651.943993704364</v>
      </c>
      <c r="EA45" s="276">
        <f t="shared" si="114"/>
        <v>0.4378996468644839</v>
      </c>
      <c r="EB45" s="305">
        <f t="shared" si="115"/>
        <v>9.9355647340892368</v>
      </c>
      <c r="EC45" s="276">
        <f t="shared" si="116"/>
        <v>0.54953073402899544</v>
      </c>
      <c r="ED45" s="269">
        <f>'A2'!M44/'A1'!M44*1000</f>
        <v>13528.45177858241</v>
      </c>
      <c r="EE45" s="262">
        <f>EE44*POWER(EE$49/EE$44,1/5)</f>
        <v>2.0051923960314135</v>
      </c>
      <c r="EF45" s="263">
        <f t="shared" si="19"/>
        <v>1.4160481616214236</v>
      </c>
      <c r="EG45" s="261">
        <f t="shared" si="117"/>
        <v>0.88008213334298835</v>
      </c>
      <c r="EH45" s="275">
        <f>'A5'!M44</f>
        <v>169.78338815779577</v>
      </c>
      <c r="EI45" s="271">
        <f>'A4'!M44/'A1'!M44*1000</f>
        <v>7258.4741869355657</v>
      </c>
      <c r="EJ45" s="262">
        <f t="shared" si="118"/>
        <v>1.0841248303934872</v>
      </c>
      <c r="EK45" s="263">
        <f>'A3'!M44</f>
        <v>79.900000000000006</v>
      </c>
      <c r="EL45" s="272">
        <f t="shared" si="22"/>
        <v>20960.909926045479</v>
      </c>
      <c r="EM45" s="261">
        <f t="shared" si="53"/>
        <v>0.44951800603029146</v>
      </c>
      <c r="EN45" s="262">
        <f t="shared" si="119"/>
        <v>9.9504145499948535</v>
      </c>
      <c r="EO45" s="276">
        <f t="shared" si="54"/>
        <v>0.56088271666593903</v>
      </c>
      <c r="EP45" s="269">
        <f>'A2'!N44/'A1'!N44*1000</f>
        <v>17400.984379096732</v>
      </c>
      <c r="EQ45" s="262">
        <f>EQ44*POWER(EQ$49/EQ$43,1/5)</f>
        <v>2.3533672113669044</v>
      </c>
      <c r="ER45" s="266">
        <f t="shared" si="24"/>
        <v>1.5340688417952124</v>
      </c>
      <c r="ES45" s="261">
        <f t="shared" si="120"/>
        <v>0.95343266957546102</v>
      </c>
      <c r="ET45" s="273">
        <f>'A5'!N44</f>
        <v>58.493370293711408</v>
      </c>
      <c r="EU45" s="270">
        <f>'A4'!N44/'A1'!N44*1000</f>
        <v>4954.8666186390183</v>
      </c>
      <c r="EV45" s="262">
        <f t="shared" si="121"/>
        <v>1.0610583446404342</v>
      </c>
      <c r="EW45" s="263">
        <f>'A3'!N44</f>
        <v>78.2</v>
      </c>
      <c r="EX45" s="272">
        <f t="shared" si="27"/>
        <v>22923.133103624714</v>
      </c>
      <c r="EY45" s="261">
        <f t="shared" si="56"/>
        <v>0.52330547336639155</v>
      </c>
      <c r="EZ45" s="262">
        <f t="shared" si="57"/>
        <v>10.039901858852268</v>
      </c>
      <c r="FA45" s="276">
        <f t="shared" si="58"/>
        <v>0.62929153619830414</v>
      </c>
      <c r="FB45" s="269">
        <f>'A2'!O44/'A1'!O44*1000</f>
        <v>23961.361360739942</v>
      </c>
      <c r="FC45" s="262">
        <f>FC44*POWER(FC$48/FC$44,1/4)</f>
        <v>2.5432476271832489</v>
      </c>
      <c r="FD45" s="266">
        <f t="shared" si="29"/>
        <v>1.5947562908429767</v>
      </c>
      <c r="FE45" s="261">
        <f t="shared" si="122"/>
        <v>0.99115027062367966</v>
      </c>
      <c r="FF45" s="273">
        <f>'A5'!O44</f>
        <v>-832.77375648812506</v>
      </c>
      <c r="FG45" s="270">
        <f>'A4'!O44/'A1'!O44*1000</f>
        <v>5148.1996834312749</v>
      </c>
      <c r="FH45" s="262">
        <f t="shared" si="123"/>
        <v>1.0420624151967435</v>
      </c>
      <c r="FI45" s="263">
        <f>'A3'!O44</f>
        <v>76.8</v>
      </c>
      <c r="FJ45" s="272">
        <f t="shared" si="32"/>
        <v>29245.206290568498</v>
      </c>
      <c r="FK45" s="261">
        <f t="shared" si="60"/>
        <v>0.76104080037111599</v>
      </c>
      <c r="FL45" s="262">
        <f t="shared" si="124"/>
        <v>10.283470951727047</v>
      </c>
      <c r="FM45" s="276">
        <f t="shared" si="61"/>
        <v>0.81548859956828024</v>
      </c>
    </row>
    <row r="46" spans="1:169">
      <c r="A46" s="201">
        <v>2002</v>
      </c>
      <c r="B46" s="269">
        <f>'A2'!B45/'A1'!B45*1000</f>
        <v>17275.67098402205</v>
      </c>
      <c r="C46" s="265">
        <f>C45*POWER(C47/C45,1/2)</f>
        <v>2.539921258622007</v>
      </c>
      <c r="D46" s="265">
        <f t="shared" si="0"/>
        <v>1.5937130414921021</v>
      </c>
      <c r="E46" s="261">
        <f t="shared" si="62"/>
        <v>0.99050188511024129</v>
      </c>
      <c r="F46" s="273">
        <f>'A5'!B45</f>
        <v>229.452534807782</v>
      </c>
      <c r="G46" s="270">
        <f>'A4'!B45/'A1'!B45*1000</f>
        <v>5086.6457138440301</v>
      </c>
      <c r="H46" s="262">
        <f t="shared" si="63"/>
        <v>1.0854816824966078</v>
      </c>
      <c r="I46" s="262">
        <f>'A3'!B45</f>
        <v>80</v>
      </c>
      <c r="J46" s="272">
        <f t="shared" ref="J46:J52" si="130">(B46*E46+G46+F46)*H46</f>
        <v>24344.838995788275</v>
      </c>
      <c r="K46" s="261">
        <f t="shared" si="64"/>
        <v>0.57676732127350805</v>
      </c>
      <c r="L46" s="262">
        <f t="shared" ref="L46:L53" si="131">LN(J46)</f>
        <v>10.10007515515432</v>
      </c>
      <c r="M46" s="214">
        <f t="shared" si="66"/>
        <v>0.67529117815818795</v>
      </c>
      <c r="N46" s="307">
        <f>'A2'!C45/'A1'!C45*1000</f>
        <v>15136.037330730589</v>
      </c>
      <c r="O46" s="343">
        <f t="shared" si="128"/>
        <v>2.44</v>
      </c>
      <c r="P46" s="276">
        <f t="shared" si="36"/>
        <v>1.5620499351813308</v>
      </c>
      <c r="Q46" s="261">
        <f t="shared" si="67"/>
        <v>0.97082308116451832</v>
      </c>
      <c r="R46" s="307">
        <f>'A5'!C45</f>
        <v>2629.8296641633938</v>
      </c>
      <c r="S46" s="307">
        <f>'A4'!C45/'A1'!C45*1000</f>
        <v>6115.7179972389076</v>
      </c>
      <c r="T46" s="262">
        <f t="shared" si="68"/>
        <v>1.0597014925373134</v>
      </c>
      <c r="U46" s="306">
        <f>'A3'!C45</f>
        <v>78.099999999999994</v>
      </c>
      <c r="V46" s="307">
        <f t="shared" ref="V46:V52" si="132">(N46*Q46+S46+R46)*T46</f>
        <v>24839.362779410108</v>
      </c>
      <c r="W46" s="276">
        <f t="shared" si="69"/>
        <v>0.5953634004289573</v>
      </c>
      <c r="X46" s="305">
        <f t="shared" ref="X46:X52" si="133">LN(V46)</f>
        <v>10.120184882715558</v>
      </c>
      <c r="Y46" s="276">
        <f t="shared" si="71"/>
        <v>0.69066411473597344</v>
      </c>
      <c r="Z46" s="269">
        <f>'A2'!D45/'A1'!D45*1000</f>
        <v>16256.699207379423</v>
      </c>
      <c r="AA46" s="262">
        <f>AA45*POWER(AA$48/AA$44,1/4)</f>
        <v>2.5084219582008127</v>
      </c>
      <c r="AB46" s="263">
        <f t="shared" si="4"/>
        <v>1.5837998478977111</v>
      </c>
      <c r="AC46" s="261">
        <f t="shared" si="72"/>
        <v>0.98434077788010022</v>
      </c>
      <c r="AD46" s="273">
        <f>'A5'!D45</f>
        <v>-264.56278685763857</v>
      </c>
      <c r="AE46" s="271">
        <f>'A4'!D45/'A1'!D45*1000</f>
        <v>5516.3558207168253</v>
      </c>
      <c r="AF46" s="262">
        <f t="shared" si="73"/>
        <v>1.0786974219810039</v>
      </c>
      <c r="AG46" s="263">
        <f>'A3'!D45</f>
        <v>79.5</v>
      </c>
      <c r="AH46" s="271">
        <f t="shared" ref="AH46:AH52" si="134">(Z46*AC46+AE46+AD46)*AF46</f>
        <v>22926.554080113998</v>
      </c>
      <c r="AI46" s="261">
        <f t="shared" si="39"/>
        <v>0.52343411581330834</v>
      </c>
      <c r="AJ46" s="262">
        <f t="shared" ref="AJ46:AJ52" si="135">LN(AH46)</f>
        <v>10.040051084581199</v>
      </c>
      <c r="AK46" s="214">
        <f t="shared" si="40"/>
        <v>0.62940561221746671</v>
      </c>
      <c r="AL46" s="307">
        <f>'A2'!E45/'A1'!E45*1000</f>
        <v>13881.841051174722</v>
      </c>
      <c r="AM46" s="305">
        <f>AM45*POWER(AM$48/AM$44, 1/4)</f>
        <v>2.134994145191035</v>
      </c>
      <c r="AN46" s="276">
        <f t="shared" si="41"/>
        <v>1.4611619161444891</v>
      </c>
      <c r="AO46" s="261">
        <f t="shared" si="75"/>
        <v>0.90812059305067871</v>
      </c>
      <c r="AP46" s="307">
        <f>'A5'!E45</f>
        <v>337.32379404327804</v>
      </c>
      <c r="AQ46" s="307">
        <f>'A4'!E45/'A1'!E45*1000</f>
        <v>7500.4063605918573</v>
      </c>
      <c r="AR46" s="262">
        <f t="shared" si="76"/>
        <v>1.0461329715061056</v>
      </c>
      <c r="AS46" s="306">
        <f>'A3'!E45</f>
        <v>77.099999999999994</v>
      </c>
      <c r="AT46" s="307">
        <f t="shared" ref="AT46:AT52" si="136">(AL46*AO46+AQ46+AP46)*AR46</f>
        <v>21387.263698145602</v>
      </c>
      <c r="AU46" s="276">
        <f t="shared" si="78"/>
        <v>0.46555061913563256</v>
      </c>
      <c r="AV46" s="276">
        <f t="shared" ref="AV46:AV52" si="137">LN(AT46)</f>
        <v>9.9705508695430645</v>
      </c>
      <c r="AW46" s="276">
        <f t="shared" si="80"/>
        <v>0.57627598156134963</v>
      </c>
      <c r="AX46" s="307">
        <f>'A2'!F45/'A1'!F45*1000</f>
        <v>12577.60601138964</v>
      </c>
      <c r="AY46" s="343">
        <f>AY45*POWER(AY$48/AY$44,1/4)</f>
        <v>2.145674576444434</v>
      </c>
      <c r="AZ46" s="276">
        <f t="shared" si="43"/>
        <v>1.4648121300850954</v>
      </c>
      <c r="BA46" s="261">
        <f t="shared" si="81"/>
        <v>0.91038922215459894</v>
      </c>
      <c r="BB46" s="307">
        <f>'A5'!F45</f>
        <v>95.777546246286917</v>
      </c>
      <c r="BC46" s="307">
        <f>'A4'!F45/'A1'!F45*1000</f>
        <v>5455.867609368328</v>
      </c>
      <c r="BD46" s="262">
        <f t="shared" si="82"/>
        <v>1.0624151967435549</v>
      </c>
      <c r="BE46" s="306">
        <f>'A3'!F45</f>
        <v>78.3</v>
      </c>
      <c r="BF46" s="307">
        <f t="shared" ref="BF46:BF52" si="138">(AX46*BA46+BC46+BB46)*BD46</f>
        <v>18063.355401982863</v>
      </c>
      <c r="BG46" s="276">
        <f t="shared" si="125"/>
        <v>0.34055832588697293</v>
      </c>
      <c r="BH46" s="305">
        <f t="shared" ref="BH46:BH52" si="139">LN(BF46)</f>
        <v>9.8016406016286837</v>
      </c>
      <c r="BI46" s="276">
        <f t="shared" si="85"/>
        <v>0.44715206239947697</v>
      </c>
      <c r="BJ46" s="307">
        <f>'A2'!G45/'A1'!G45*1000</f>
        <v>14941.873751721154</v>
      </c>
      <c r="BK46" s="266">
        <f t="shared" ref="BK46:BK48" si="140">BK45*POWER(BK$49/BK$44,1/5)</f>
        <v>2.4096306218597019</v>
      </c>
      <c r="BL46" s="276">
        <f t="shared" si="44"/>
        <v>1.5522984963787416</v>
      </c>
      <c r="BM46" s="261">
        <f t="shared" si="87"/>
        <v>0.96476250547426812</v>
      </c>
      <c r="BN46" s="307">
        <f>'A5'!G45</f>
        <v>2035.3170408589106</v>
      </c>
      <c r="BO46" s="307">
        <f>'A4'!G45/'A1'!G45*1000</f>
        <v>5885.2463399218705</v>
      </c>
      <c r="BP46" s="262">
        <f t="shared" si="88"/>
        <v>1.0773405698778833</v>
      </c>
      <c r="BQ46" s="276">
        <f>'A3'!G45</f>
        <v>79.400000000000006</v>
      </c>
      <c r="BR46" s="307">
        <f t="shared" ref="BR46:BR52" si="141">(BJ46*BM46+BO46+BN46)*BP46</f>
        <v>24063.395946742687</v>
      </c>
      <c r="BS46" s="276">
        <f t="shared" si="90"/>
        <v>0.56618393298938652</v>
      </c>
      <c r="BT46" s="305">
        <f t="shared" ref="BT46:BT52" si="142">LN(BR46)</f>
        <v>10.088447124487312</v>
      </c>
      <c r="BU46" s="276">
        <f t="shared" si="92"/>
        <v>0.66640209811351214</v>
      </c>
      <c r="BV46" s="269">
        <f>'A2'!H45/'A1'!H45*1000</f>
        <v>15656.134242561402</v>
      </c>
      <c r="BW46" s="262">
        <f t="shared" ref="BW46:BW47" si="143">BW45*POWER(BW$48/BW$44,1/4)</f>
        <v>2.111985319551251</v>
      </c>
      <c r="BX46" s="263">
        <f t="shared" si="9"/>
        <v>1.4532671191323538</v>
      </c>
      <c r="BY46" s="261">
        <f t="shared" si="126"/>
        <v>0.90321393098574299</v>
      </c>
      <c r="BZ46" s="275">
        <f>'A5'!H45</f>
        <v>2356.1703269071904</v>
      </c>
      <c r="CA46" s="270">
        <f>'A4'!H45/'A1'!H45*1000</f>
        <v>5011.9412835845615</v>
      </c>
      <c r="CB46" s="262">
        <f t="shared" si="93"/>
        <v>1.0651289009497964</v>
      </c>
      <c r="CC46" s="263">
        <f>'A3'!H45</f>
        <v>78.5</v>
      </c>
      <c r="CD46" s="272">
        <f t="shared" ref="CD46:CD52" si="144">(BV46*BY46+CA46+BZ46)*CB46</f>
        <v>22909.804448505518</v>
      </c>
      <c r="CE46" s="261">
        <f t="shared" si="45"/>
        <v>0.52280426243611644</v>
      </c>
      <c r="CF46" s="262">
        <f t="shared" ref="CF46:CF52" si="145">LN(CD46)</f>
        <v>10.039320239771895</v>
      </c>
      <c r="CG46" s="276">
        <f t="shared" si="46"/>
        <v>0.62884691589165009</v>
      </c>
      <c r="CH46" s="307">
        <f>'A2'!I45/'A1'!I45*1000</f>
        <v>15220.869419474084</v>
      </c>
      <c r="CI46" s="262">
        <f t="shared" ref="CI46:CI47" si="146">CI45*POWER(CI$48/CI$44,1/4)</f>
        <v>2.6143059373043922</v>
      </c>
      <c r="CJ46" s="276">
        <f t="shared" si="48"/>
        <v>1.6168815470851265</v>
      </c>
      <c r="CK46" s="261">
        <f t="shared" si="95"/>
        <v>1.0049012455142903</v>
      </c>
      <c r="CL46" s="307">
        <f>'A5'!I45</f>
        <v>1229.2416776703385</v>
      </c>
      <c r="CM46" s="307">
        <f>'A4'!I45/'A1'!I45*1000</f>
        <v>5006.8347447450869</v>
      </c>
      <c r="CN46" s="262">
        <f t="shared" si="96"/>
        <v>1.08955223880597</v>
      </c>
      <c r="CO46" s="306">
        <f>'A3'!I45</f>
        <v>80.3</v>
      </c>
      <c r="CP46" s="307">
        <f t="shared" ref="CP46:CP52" si="147">(CH46*CK46+CM46+CL46)*CN46</f>
        <v>23459.74530402145</v>
      </c>
      <c r="CQ46" s="276">
        <f t="shared" si="98"/>
        <v>0.54348424592465638</v>
      </c>
      <c r="CR46" s="276">
        <f t="shared" ref="CR46:CR52" si="148">LN(CP46)</f>
        <v>10.063041265542457</v>
      </c>
      <c r="CS46" s="276">
        <f t="shared" si="100"/>
        <v>0.64698051932413903</v>
      </c>
      <c r="CT46" s="307">
        <f>'A2'!J45/'A1'!J45*1000</f>
        <v>15815.81341231306</v>
      </c>
      <c r="CU46" s="262">
        <f t="shared" si="129"/>
        <v>2.3038417296080631</v>
      </c>
      <c r="CV46" s="276">
        <f t="shared" si="49"/>
        <v>1.5178411410974677</v>
      </c>
      <c r="CW46" s="261">
        <f t="shared" si="101"/>
        <v>0.94334705961077614</v>
      </c>
      <c r="CX46" s="307">
        <f>'A5'!J45</f>
        <v>2894.793310491289</v>
      </c>
      <c r="CY46" s="307">
        <f>'A4'!J45/'A1'!J45*1000</f>
        <v>6882.0971441264619</v>
      </c>
      <c r="CZ46" s="262">
        <f t="shared" si="102"/>
        <v>1.0637720488466758</v>
      </c>
      <c r="DA46" s="306">
        <f>'A3'!J45</f>
        <v>78.400000000000006</v>
      </c>
      <c r="DB46" s="307">
        <f t="shared" ref="DB46:DB52" si="149">(CT46*CW46+CY46+CX46)*CZ46</f>
        <v>26271.650151236288</v>
      </c>
      <c r="DC46" s="276">
        <f t="shared" si="104"/>
        <v>0.64922315444272605</v>
      </c>
      <c r="DD46" s="276">
        <f t="shared" ref="DD46:DD52" si="150">LN(DB46)</f>
        <v>10.176245695751961</v>
      </c>
      <c r="DE46" s="276">
        <f t="shared" si="106"/>
        <v>0.73351995754554533</v>
      </c>
      <c r="DF46" s="269">
        <f>'A2'!K45/'A1'!K45*1000</f>
        <v>15320.509423692147</v>
      </c>
      <c r="DG46" s="262">
        <f>DG45*POWER(DG$48/DG$44,1/4)</f>
        <v>2.1435189068445375</v>
      </c>
      <c r="DH46" s="266">
        <f t="shared" si="14"/>
        <v>1.4640761274074985</v>
      </c>
      <c r="DI46" s="261">
        <f t="shared" si="107"/>
        <v>0.9099317922279897</v>
      </c>
      <c r="DJ46" s="273">
        <f>'A5'!K45</f>
        <v>1107.9542008591407</v>
      </c>
      <c r="DK46" s="270">
        <f>'A4'!K45/'A1'!K45*1000</f>
        <v>7450.2079671795291</v>
      </c>
      <c r="DL46" s="262">
        <f t="shared" si="108"/>
        <v>1.0719131614654003</v>
      </c>
      <c r="DM46" s="263">
        <f>'A3'!K45</f>
        <v>79</v>
      </c>
      <c r="DN46" s="272">
        <f t="shared" ref="DN46:DN52" si="151">(DF46*DI46+DK46+DJ46)*DL46</f>
        <v>24116.739219769188</v>
      </c>
      <c r="DO46" s="261">
        <f t="shared" si="51"/>
        <v>0.56818985416136014</v>
      </c>
      <c r="DP46" s="262">
        <f t="shared" ref="DP46:DP52" si="152">LN(DN46)</f>
        <v>10.090661451808661</v>
      </c>
      <c r="DQ46" s="214">
        <f t="shared" si="52"/>
        <v>0.66809484672832542</v>
      </c>
      <c r="DR46" s="307">
        <f>'A2'!L45/'A1'!L45*1000</f>
        <v>13500.264283837736</v>
      </c>
      <c r="DS46" s="262">
        <f t="shared" ref="DS46:DS47" si="153">DS45*POWER(DS$48/DS$44,1/4)</f>
        <v>2.8606464286940456</v>
      </c>
      <c r="DT46" s="276">
        <f t="shared" si="110"/>
        <v>1.6913445623804884</v>
      </c>
      <c r="DU46" s="261">
        <f t="shared" si="111"/>
        <v>1.0511804407651464</v>
      </c>
      <c r="DV46" s="307">
        <f>'A5'!L45</f>
        <v>1161.3817412268772</v>
      </c>
      <c r="DW46" s="307">
        <f>'A4'!L45/'A1'!L45*1000</f>
        <v>3880.9536021923814</v>
      </c>
      <c r="DX46" s="262">
        <f t="shared" si="112"/>
        <v>1.0827679782903663</v>
      </c>
      <c r="DY46" s="276">
        <f>'A3'!L45</f>
        <v>79.8</v>
      </c>
      <c r="DZ46" s="307">
        <f t="shared" ref="DZ46:DZ53" si="154">(DR46*DU46+DW46+DV46)*DX46</f>
        <v>20825.471078415627</v>
      </c>
      <c r="EA46" s="276">
        <f t="shared" si="114"/>
        <v>0.44442496174271157</v>
      </c>
      <c r="EB46" s="305">
        <f t="shared" ref="EB46:EB53" si="155">LN(DZ46)</f>
        <v>9.9439320875914721</v>
      </c>
      <c r="EC46" s="276">
        <f t="shared" si="116"/>
        <v>0.55592718044141309</v>
      </c>
      <c r="ED46" s="269">
        <f>'A2'!M45/'A1'!M45*1000</f>
        <v>13836.034357655011</v>
      </c>
      <c r="EE46" s="262">
        <f>EE45*POWER(EE$49/EE$44,1/5)</f>
        <v>2.0038930345929016</v>
      </c>
      <c r="EF46" s="263">
        <f t="shared" si="19"/>
        <v>1.4155892888097528</v>
      </c>
      <c r="EG46" s="261">
        <f t="shared" si="117"/>
        <v>0.87979694123302088</v>
      </c>
      <c r="EH46" s="275">
        <f>'A5'!M45</f>
        <v>306.45729892179787</v>
      </c>
      <c r="EI46" s="271">
        <f>'A4'!M45/'A1'!M45*1000</f>
        <v>7387.0004876186149</v>
      </c>
      <c r="EJ46" s="262">
        <f t="shared" si="118"/>
        <v>1.0841248303934872</v>
      </c>
      <c r="EK46" s="263">
        <f>'A3'!M45</f>
        <v>79.900000000000006</v>
      </c>
      <c r="EL46" s="272">
        <f t="shared" ref="EL46:EL52" si="156">(ED46*EG46+EI46+EH46)*EJ46</f>
        <v>21537.612531976964</v>
      </c>
      <c r="EM46" s="261">
        <f t="shared" si="53"/>
        <v>0.47120433874923873</v>
      </c>
      <c r="EN46" s="262">
        <f t="shared" ref="EN46:EN52" si="157">LN(EL46)</f>
        <v>9.9775561057547222</v>
      </c>
      <c r="EO46" s="276">
        <f t="shared" si="54"/>
        <v>0.5816311536623282</v>
      </c>
      <c r="EP46" s="269">
        <f>'A2'!N45/'A1'!N45*1000</f>
        <v>17978.420886671298</v>
      </c>
      <c r="EQ46" s="262">
        <f>EQ45*POWER(EQ$49/EQ$43,1/5)</f>
        <v>2.3455522178342298</v>
      </c>
      <c r="ER46" s="266">
        <f t="shared" si="24"/>
        <v>1.5315195780120572</v>
      </c>
      <c r="ES46" s="261">
        <f t="shared" si="120"/>
        <v>0.9518482873704347</v>
      </c>
      <c r="ET46" s="273">
        <f>'A5'!N45</f>
        <v>155.01294370345923</v>
      </c>
      <c r="EU46" s="270">
        <f>'A4'!N45/'A1'!N45*1000</f>
        <v>5107.6704945652737</v>
      </c>
      <c r="EV46" s="262">
        <f t="shared" si="121"/>
        <v>1.0624151967435549</v>
      </c>
      <c r="EW46" s="263">
        <f>'A3'!N45</f>
        <v>78.3</v>
      </c>
      <c r="EX46" s="272">
        <f t="shared" ref="EX46:EX52" si="158">(EP46*ES46+EU46+ET46)*EV46</f>
        <v>23771.978346575994</v>
      </c>
      <c r="EY46" s="261">
        <f t="shared" si="56"/>
        <v>0.55522546154782892</v>
      </c>
      <c r="EZ46" s="262">
        <f t="shared" ref="EZ46:EZ52" si="159">LN(EX46)</f>
        <v>10.076262785606783</v>
      </c>
      <c r="FA46" s="276">
        <f t="shared" si="58"/>
        <v>0.65708774672400561</v>
      </c>
      <c r="FB46" s="269">
        <f>'A2'!O45/'A1'!O45*1000</f>
        <v>24318.828550532678</v>
      </c>
      <c r="FC46" s="262">
        <f>FC45*POWER(FC$48/FC$44,1/4)</f>
        <v>2.5388240618443811</v>
      </c>
      <c r="FD46" s="266">
        <f t="shared" si="29"/>
        <v>1.5933687777298704</v>
      </c>
      <c r="FE46" s="261">
        <f t="shared" si="122"/>
        <v>0.99028792318824654</v>
      </c>
      <c r="FF46" s="273">
        <f>'A5'!O45</f>
        <v>-760.88568513140922</v>
      </c>
      <c r="FG46" s="270">
        <f>'A4'!O45/'A1'!O45*1000</f>
        <v>5346.9410425197866</v>
      </c>
      <c r="FH46" s="262">
        <f t="shared" si="123"/>
        <v>1.0434192672998643</v>
      </c>
      <c r="FI46" s="263">
        <f>'A3'!O45</f>
        <v>76.900000000000006</v>
      </c>
      <c r="FJ46" s="272">
        <f t="shared" ref="FJ46:FJ52" si="160">(FB46*FE46+FG46+FF46)*FH46</f>
        <v>29913.471420304038</v>
      </c>
      <c r="FK46" s="261">
        <f t="shared" si="60"/>
        <v>0.78617025149351505</v>
      </c>
      <c r="FL46" s="262">
        <f t="shared" ref="FL46:FL52" si="161">LN(FJ46)</f>
        <v>10.306064207086022</v>
      </c>
      <c r="FM46" s="276">
        <f t="shared" si="61"/>
        <v>0.83276007580591582</v>
      </c>
    </row>
    <row r="47" spans="1:169">
      <c r="A47" s="201">
        <v>2003</v>
      </c>
      <c r="B47" s="269">
        <f>'A2'!B46/'A1'!B46*1000</f>
        <v>18015.816842477048</v>
      </c>
      <c r="C47" s="264">
        <v>2.52</v>
      </c>
      <c r="D47" s="265">
        <f t="shared" si="0"/>
        <v>1.5874507866387544</v>
      </c>
      <c r="E47" s="261">
        <f>D47/$FD$24</f>
        <v>0.98660985745168972</v>
      </c>
      <c r="F47" s="273">
        <f>'A5'!B46</f>
        <v>152.492384794961</v>
      </c>
      <c r="G47" s="270">
        <f>'A4'!B46/'A1'!B46*1000</f>
        <v>5237.4515940261954</v>
      </c>
      <c r="H47" s="262">
        <f t="shared" si="63"/>
        <v>1.08955223880597</v>
      </c>
      <c r="I47" s="262">
        <f>'A3'!B46</f>
        <v>80.3</v>
      </c>
      <c r="J47" s="272">
        <f t="shared" si="130"/>
        <v>25238.961671532572</v>
      </c>
      <c r="K47" s="261">
        <f t="shared" si="64"/>
        <v>0.61038992265993197</v>
      </c>
      <c r="L47" s="262">
        <f t="shared" si="131"/>
        <v>10.136144177597087</v>
      </c>
      <c r="M47" s="214">
        <f t="shared" si="66"/>
        <v>0.70286424162942951</v>
      </c>
      <c r="N47" s="307">
        <f>'A2'!C46/'A1'!C46*1000</f>
        <v>15165.54648196989</v>
      </c>
      <c r="O47" s="343">
        <f t="shared" si="128"/>
        <v>2.44</v>
      </c>
      <c r="P47" s="276">
        <f t="shared" si="36"/>
        <v>1.5620499351813308</v>
      </c>
      <c r="Q47" s="261">
        <f t="shared" si="67"/>
        <v>0.97082308116451832</v>
      </c>
      <c r="R47" s="307">
        <f>'A5'!C46</f>
        <v>2484.9176726358528</v>
      </c>
      <c r="S47" s="307">
        <f>'A4'!C46/'A1'!C46*1000</f>
        <v>6176.1117059249245</v>
      </c>
      <c r="T47" s="262">
        <f t="shared" si="68"/>
        <v>1.0610583446404342</v>
      </c>
      <c r="U47" s="306">
        <f>'A3'!C46</f>
        <v>78.2</v>
      </c>
      <c r="V47" s="307">
        <f t="shared" si="132"/>
        <v>24811.88588661229</v>
      </c>
      <c r="W47" s="276">
        <f t="shared" si="69"/>
        <v>0.59433015897457919</v>
      </c>
      <c r="X47" s="305">
        <f t="shared" si="133"/>
        <v>10.119078086961535</v>
      </c>
      <c r="Y47" s="276">
        <f t="shared" si="71"/>
        <v>0.68981802167581929</v>
      </c>
      <c r="Z47" s="269">
        <f>'A2'!D46/'A1'!D46*1000</f>
        <v>16581.179711062618</v>
      </c>
      <c r="AA47" s="262">
        <f>AA46*POWER(AA$48/AA$44,1/4)</f>
        <v>2.4956590099122615</v>
      </c>
      <c r="AB47" s="263">
        <f t="shared" si="4"/>
        <v>1.5797654920627497</v>
      </c>
      <c r="AC47" s="261">
        <f t="shared" si="72"/>
        <v>0.98183340236412064</v>
      </c>
      <c r="AD47" s="273">
        <f>'A5'!D46</f>
        <v>-304.06868604337541</v>
      </c>
      <c r="AE47" s="271">
        <f>'A4'!D46/'A1'!D46*1000</f>
        <v>5638.5990720497357</v>
      </c>
      <c r="AF47" s="262">
        <f t="shared" si="73"/>
        <v>1.0814111261872457</v>
      </c>
      <c r="AG47" s="263">
        <f>'A3'!D46</f>
        <v>79.7</v>
      </c>
      <c r="AH47" s="271">
        <f t="shared" si="134"/>
        <v>23374.146162975754</v>
      </c>
      <c r="AI47" s="261">
        <f t="shared" si="39"/>
        <v>0.54026537464840341</v>
      </c>
      <c r="AJ47" s="262">
        <f t="shared" si="135"/>
        <v>10.059385825702599</v>
      </c>
      <c r="AK47" s="214">
        <f t="shared" si="40"/>
        <v>0.64418610827849265</v>
      </c>
      <c r="AL47" s="307">
        <f>'A2'!E46/'A1'!E46*1000</f>
        <v>13980.783921626395</v>
      </c>
      <c r="AM47" s="305">
        <f>AM46*POWER(AM$48/AM$44, 1/4)</f>
        <v>2.1324956106067141</v>
      </c>
      <c r="AN47" s="276">
        <f t="shared" si="41"/>
        <v>1.4603066837506133</v>
      </c>
      <c r="AO47" s="261">
        <f t="shared" si="75"/>
        <v>0.90758906116489568</v>
      </c>
      <c r="AP47" s="307">
        <f>'A5'!E46</f>
        <v>346.59813853101218</v>
      </c>
      <c r="AQ47" s="307">
        <f>'A4'!E46/'A1'!E46*1000</f>
        <v>7534.2427318874825</v>
      </c>
      <c r="AR47" s="262">
        <f t="shared" si="76"/>
        <v>1.0502035278154682</v>
      </c>
      <c r="AS47" s="306">
        <f>'A3'!E46</f>
        <v>77.400000000000006</v>
      </c>
      <c r="AT47" s="307">
        <f t="shared" si="136"/>
        <v>21602.316290811694</v>
      </c>
      <c r="AU47" s="276">
        <f t="shared" si="78"/>
        <v>0.47363745978566973</v>
      </c>
      <c r="AV47" s="276">
        <f t="shared" si="137"/>
        <v>9.9805558236086487</v>
      </c>
      <c r="AW47" s="276">
        <f t="shared" si="80"/>
        <v>0.58392429623122855</v>
      </c>
      <c r="AX47" s="307">
        <f>'A2'!F46/'A1'!F46*1000</f>
        <v>13143.491408129687</v>
      </c>
      <c r="AY47" s="343">
        <f>AY46*POWER(AY$48/AY$44,1/4)</f>
        <v>2.1428354098229501</v>
      </c>
      <c r="AZ47" s="276">
        <f t="shared" si="43"/>
        <v>1.463842686159599</v>
      </c>
      <c r="BA47" s="261">
        <f t="shared" si="81"/>
        <v>0.90978670714046961</v>
      </c>
      <c r="BB47" s="307">
        <f>'A5'!F46</f>
        <v>160.0212044952099</v>
      </c>
      <c r="BC47" s="307">
        <f>'A4'!F46/'A1'!F46*1000</f>
        <v>5527.170389125934</v>
      </c>
      <c r="BD47" s="262">
        <f t="shared" si="82"/>
        <v>1.0651289009497964</v>
      </c>
      <c r="BE47" s="306">
        <f>'A3'!F46</f>
        <v>78.5</v>
      </c>
      <c r="BF47" s="307">
        <f t="shared" si="138"/>
        <v>18794.162563486727</v>
      </c>
      <c r="BG47" s="276">
        <f t="shared" si="125"/>
        <v>0.3680396084314897</v>
      </c>
      <c r="BH47" s="305">
        <f t="shared" si="139"/>
        <v>9.8413015986601362</v>
      </c>
      <c r="BI47" s="276">
        <f t="shared" si="85"/>
        <v>0.47747102073044378</v>
      </c>
      <c r="BJ47" s="307">
        <f>'A2'!G46/'A1'!G46*1000</f>
        <v>15119.401714258831</v>
      </c>
      <c r="BK47" s="266">
        <f t="shared" si="140"/>
        <v>2.4023252892098417</v>
      </c>
      <c r="BL47" s="276">
        <f t="shared" si="44"/>
        <v>1.5499436406559568</v>
      </c>
      <c r="BM47" s="261">
        <f t="shared" si="87"/>
        <v>0.96329894900465596</v>
      </c>
      <c r="BN47" s="307">
        <f>'A5'!G46</f>
        <v>1900.855864591907</v>
      </c>
      <c r="BO47" s="307">
        <f>'A4'!G46/'A1'!G46*1000</f>
        <v>5954.3243368887179</v>
      </c>
      <c r="BP47" s="262">
        <f t="shared" si="88"/>
        <v>1.0773405698778833</v>
      </c>
      <c r="BQ47" s="276">
        <f>'A3'!G46</f>
        <v>79.400000000000006</v>
      </c>
      <c r="BR47" s="307">
        <f t="shared" si="141"/>
        <v>24153.63511808663</v>
      </c>
      <c r="BS47" s="276">
        <f t="shared" si="90"/>
        <v>0.56957728802874164</v>
      </c>
      <c r="BT47" s="305">
        <f t="shared" si="142"/>
        <v>10.092190170241405</v>
      </c>
      <c r="BU47" s="276">
        <f t="shared" si="92"/>
        <v>0.669263479741394</v>
      </c>
      <c r="BV47" s="269">
        <f>'A2'!H46/'A1'!H46*1000</f>
        <v>15664.403339442681</v>
      </c>
      <c r="BW47" s="262">
        <f t="shared" si="143"/>
        <v>2.1030351954578945</v>
      </c>
      <c r="BX47" s="263">
        <f t="shared" si="9"/>
        <v>1.450184538414989</v>
      </c>
      <c r="BY47" s="261">
        <f t="shared" si="126"/>
        <v>0.90129808921745591</v>
      </c>
      <c r="BZ47" s="275">
        <f>'A5'!H46</f>
        <v>2458.6713728356399</v>
      </c>
      <c r="CA47" s="270">
        <f>'A4'!H46/'A1'!H46*1000</f>
        <v>5028.7859277473171</v>
      </c>
      <c r="CB47" s="262">
        <f t="shared" si="93"/>
        <v>1.066485753052917</v>
      </c>
      <c r="CC47" s="263">
        <f>'A3'!H46</f>
        <v>78.599999999999994</v>
      </c>
      <c r="CD47" s="272">
        <f t="shared" si="144"/>
        <v>23042.228930712598</v>
      </c>
      <c r="CE47" s="261">
        <f t="shared" si="45"/>
        <v>0.52778395448491267</v>
      </c>
      <c r="CF47" s="262">
        <f t="shared" si="145"/>
        <v>10.045083851915043</v>
      </c>
      <c r="CG47" s="276">
        <f t="shared" si="46"/>
        <v>0.63325292505640707</v>
      </c>
      <c r="CH47" s="307">
        <f>'A2'!I46/'A1'!I46*1000</f>
        <v>15250.024770646865</v>
      </c>
      <c r="CI47" s="262">
        <f t="shared" si="146"/>
        <v>2.5767456503544146</v>
      </c>
      <c r="CJ47" s="276">
        <f t="shared" si="48"/>
        <v>1.6052244859689919</v>
      </c>
      <c r="CK47" s="261">
        <f t="shared" si="95"/>
        <v>0.99765631451995862</v>
      </c>
      <c r="CL47" s="307">
        <f>'A5'!I46</f>
        <v>1199.4657039035644</v>
      </c>
      <c r="CM47" s="307">
        <f>'A4'!I46/'A1'!I46*1000</f>
        <v>5064.285251543718</v>
      </c>
      <c r="CN47" s="262">
        <f t="shared" si="96"/>
        <v>1.0854816824966078</v>
      </c>
      <c r="CO47" s="306">
        <f>'A3'!I46</f>
        <v>80</v>
      </c>
      <c r="CP47" s="307">
        <f t="shared" si="147"/>
        <v>23314.012987211841</v>
      </c>
      <c r="CQ47" s="276">
        <f t="shared" si="98"/>
        <v>0.53800412588058</v>
      </c>
      <c r="CR47" s="276">
        <f t="shared" si="148"/>
        <v>10.056809874535977</v>
      </c>
      <c r="CS47" s="276">
        <f t="shared" si="100"/>
        <v>0.64221691531994296</v>
      </c>
      <c r="CT47" s="307">
        <f>'A2'!J46/'A1'!J46*1000</f>
        <v>15717.859867724548</v>
      </c>
      <c r="CU47" s="262">
        <f t="shared" si="129"/>
        <v>2.2886579999999994</v>
      </c>
      <c r="CV47" s="276">
        <f t="shared" si="49"/>
        <v>1.5128311207798442</v>
      </c>
      <c r="CW47" s="261">
        <f t="shared" si="101"/>
        <v>0.94023330296836294</v>
      </c>
      <c r="CX47" s="307">
        <f>'A5'!J46</f>
        <v>2686.939944774892</v>
      </c>
      <c r="CY47" s="307">
        <f>'A4'!J46/'A1'!J46*1000</f>
        <v>7048.6804474297705</v>
      </c>
      <c r="CZ47" s="262">
        <f t="shared" si="102"/>
        <v>1.066485753052917</v>
      </c>
      <c r="DA47" s="306">
        <f>'A3'!J46</f>
        <v>78.599999999999994</v>
      </c>
      <c r="DB47" s="307">
        <f t="shared" si="149"/>
        <v>26143.912473956771</v>
      </c>
      <c r="DC47" s="276">
        <f t="shared" si="104"/>
        <v>0.64441970507083557</v>
      </c>
      <c r="DD47" s="276">
        <f t="shared" si="150"/>
        <v>10.171371649809755</v>
      </c>
      <c r="DE47" s="276">
        <f t="shared" si="106"/>
        <v>0.72979397971125737</v>
      </c>
      <c r="DF47" s="269">
        <f>'A2'!K46/'A1'!K46*1000</f>
        <v>15678.24283018624</v>
      </c>
      <c r="DG47" s="262">
        <f>DG46*POWER(DG$48/DG$44,1/4)</f>
        <v>2.1417587307274624</v>
      </c>
      <c r="DH47" s="266">
        <f t="shared" si="14"/>
        <v>1.463474882164864</v>
      </c>
      <c r="DI47" s="261">
        <f t="shared" si="107"/>
        <v>0.90955811482764326</v>
      </c>
      <c r="DJ47" s="273">
        <f>'A5'!K46</f>
        <v>1345.5397557833464</v>
      </c>
      <c r="DK47" s="270">
        <f>'A4'!K46/'A1'!K46*1000</f>
        <v>7530.0228997958893</v>
      </c>
      <c r="DL47" s="262">
        <f t="shared" si="108"/>
        <v>1.0786974219810039</v>
      </c>
      <c r="DM47" s="263">
        <f>'A3'!K46</f>
        <v>79.5</v>
      </c>
      <c r="DN47" s="272">
        <f t="shared" si="151"/>
        <v>24956.566268888313</v>
      </c>
      <c r="DO47" s="261">
        <f t="shared" si="51"/>
        <v>0.59977072205799808</v>
      </c>
      <c r="DP47" s="262">
        <f t="shared" si="152"/>
        <v>10.124892243664396</v>
      </c>
      <c r="DQ47" s="214">
        <f t="shared" si="52"/>
        <v>0.69426266976835138</v>
      </c>
      <c r="DR47" s="307">
        <f>'A2'!L46/'A1'!L46*1000</f>
        <v>13669.410369917838</v>
      </c>
      <c r="DS47" s="262">
        <f t="shared" si="153"/>
        <v>2.8460816365087278</v>
      </c>
      <c r="DT47" s="276">
        <f t="shared" si="110"/>
        <v>1.6870333833415176</v>
      </c>
      <c r="DU47" s="261">
        <f t="shared" si="111"/>
        <v>1.0485010180246821</v>
      </c>
      <c r="DV47" s="307">
        <f>'A5'!L46</f>
        <v>1043.9595013179417</v>
      </c>
      <c r="DW47" s="307">
        <f>'A4'!L46/'A1'!L46*1000</f>
        <v>3999.5765054012863</v>
      </c>
      <c r="DX47" s="262">
        <f t="shared" si="112"/>
        <v>1.0814111261872457</v>
      </c>
      <c r="DY47" s="276">
        <f>'A3'!L46</f>
        <v>79.7</v>
      </c>
      <c r="DZ47" s="307">
        <f t="shared" si="154"/>
        <v>20953.342708567245</v>
      </c>
      <c r="EA47" s="276">
        <f t="shared" si="114"/>
        <v>0.44923344828024531</v>
      </c>
      <c r="EB47" s="305">
        <f t="shared" si="155"/>
        <v>9.950053469117357</v>
      </c>
      <c r="EC47" s="276">
        <f t="shared" si="116"/>
        <v>0.56060668739541308</v>
      </c>
      <c r="ED47" s="269">
        <f>'A2'!M46/'A1'!M46*1000</f>
        <v>14095.167627132674</v>
      </c>
      <c r="EE47" s="262">
        <f>EE46*POWER(EE$49/EE$44,1/5)</f>
        <v>2.0025945151385058</v>
      </c>
      <c r="EF47" s="263">
        <f t="shared" si="19"/>
        <v>1.4151305646965957</v>
      </c>
      <c r="EG47" s="261">
        <f t="shared" si="117"/>
        <v>0.87951184154004092</v>
      </c>
      <c r="EH47" s="275">
        <f>'A5'!M46</f>
        <v>395.02248644428181</v>
      </c>
      <c r="EI47" s="271">
        <f>'A4'!M46/'A1'!M46*1000</f>
        <v>7428.0184476046552</v>
      </c>
      <c r="EJ47" s="262">
        <f t="shared" si="118"/>
        <v>1.0881953867028493</v>
      </c>
      <c r="EK47" s="263">
        <f>'A3'!M46</f>
        <v>80.2</v>
      </c>
      <c r="EL47" s="272">
        <f t="shared" si="156"/>
        <v>22003.210355528328</v>
      </c>
      <c r="EM47" s="261">
        <f t="shared" si="53"/>
        <v>0.48871268570467485</v>
      </c>
      <c r="EN47" s="262">
        <f t="shared" si="157"/>
        <v>9.9989436469456869</v>
      </c>
      <c r="EO47" s="276">
        <f t="shared" si="54"/>
        <v>0.59798091838600509</v>
      </c>
      <c r="EP47" s="269">
        <f>'A2'!N46/'A1'!N46*1000</f>
        <v>18463.050855263118</v>
      </c>
      <c r="EQ47" s="262">
        <f>EQ46*POWER(EQ$49/EQ$43,1/5)</f>
        <v>2.3377631761052604</v>
      </c>
      <c r="ER47" s="266">
        <f t="shared" si="24"/>
        <v>1.5289745505093473</v>
      </c>
      <c r="ES47" s="261">
        <f t="shared" si="120"/>
        <v>0.95026653803823902</v>
      </c>
      <c r="ET47" s="273">
        <f>'A5'!N46</f>
        <v>262.99383885190673</v>
      </c>
      <c r="EU47" s="270">
        <f>'A4'!N46/'A1'!N46*1000</f>
        <v>5262.4459952928046</v>
      </c>
      <c r="EV47" s="262">
        <f t="shared" si="121"/>
        <v>1.0637720488466758</v>
      </c>
      <c r="EW47" s="263">
        <f>'A3'!N46</f>
        <v>78.400000000000006</v>
      </c>
      <c r="EX47" s="272">
        <f t="shared" si="158"/>
        <v>24541.496951923535</v>
      </c>
      <c r="EY47" s="261">
        <f t="shared" si="56"/>
        <v>0.58416244975864628</v>
      </c>
      <c r="EZ47" s="262">
        <f t="shared" si="159"/>
        <v>10.10812071689033</v>
      </c>
      <c r="FA47" s="276">
        <f t="shared" si="58"/>
        <v>0.68144162996931756</v>
      </c>
      <c r="FB47" s="269">
        <f>'A2'!O46/'A1'!O46*1000</f>
        <v>24755.654265012174</v>
      </c>
      <c r="FC47" s="262">
        <f>FC46*POWER(FC$48/FC$44,1/4)</f>
        <v>2.5344081905774938</v>
      </c>
      <c r="FD47" s="266">
        <f t="shared" si="29"/>
        <v>1.591982471818548</v>
      </c>
      <c r="FE47" s="261">
        <f t="shared" si="122"/>
        <v>0.98942632603571357</v>
      </c>
      <c r="FF47" s="273">
        <f>'A5'!O46</f>
        <v>-579.63947530605333</v>
      </c>
      <c r="FG47" s="270">
        <f>'A4'!O46/'A1'!O46*1000</f>
        <v>5428.991068532081</v>
      </c>
      <c r="FH47" s="262">
        <f t="shared" si="123"/>
        <v>1.0461329715061056</v>
      </c>
      <c r="FI47" s="263">
        <f>'A3'!O46</f>
        <v>77.099999999999994</v>
      </c>
      <c r="FJ47" s="272">
        <f t="shared" si="160"/>
        <v>30696.938848598551</v>
      </c>
      <c r="FK47" s="261">
        <f t="shared" si="60"/>
        <v>0.81563177143412602</v>
      </c>
      <c r="FL47" s="262">
        <f t="shared" si="161"/>
        <v>10.331918216831705</v>
      </c>
      <c r="FM47" s="276">
        <f t="shared" si="61"/>
        <v>0.85252424470832933</v>
      </c>
    </row>
    <row r="48" spans="1:169">
      <c r="A48" s="201">
        <v>2004</v>
      </c>
      <c r="B48" s="269">
        <f>'A2'!B47/'A1'!B47*1000</f>
        <v>18586.735492169249</v>
      </c>
      <c r="C48" s="265">
        <f t="shared" ref="C48:C53" si="162">C47</f>
        <v>2.52</v>
      </c>
      <c r="D48" s="265">
        <f t="shared" si="0"/>
        <v>1.5874507866387544</v>
      </c>
      <c r="E48" s="261">
        <f t="shared" si="62"/>
        <v>0.98660985745168972</v>
      </c>
      <c r="F48" s="273">
        <f>'A5'!B47</f>
        <v>213.78811524846424</v>
      </c>
      <c r="G48" s="270">
        <f>'A4'!B47/'A1'!B47*1000</f>
        <v>5338.9925967314975</v>
      </c>
      <c r="H48" s="262">
        <f t="shared" si="63"/>
        <v>1.0936227951153323</v>
      </c>
      <c r="I48" s="262">
        <f>'A3'!B47</f>
        <v>80.599999999999994</v>
      </c>
      <c r="J48" s="272">
        <f t="shared" si="130"/>
        <v>26127.345395006065</v>
      </c>
      <c r="K48" s="261">
        <f t="shared" si="64"/>
        <v>0.64379671640629543</v>
      </c>
      <c r="L48" s="262">
        <f t="shared" si="131"/>
        <v>10.170737761122899</v>
      </c>
      <c r="M48" s="214">
        <f t="shared" si="66"/>
        <v>0.72930940176007719</v>
      </c>
      <c r="N48" s="307">
        <f>'A2'!C47/'A1'!C47*1000</f>
        <v>15325.911984637396</v>
      </c>
      <c r="O48" s="343">
        <f t="shared" si="128"/>
        <v>2.44</v>
      </c>
      <c r="P48" s="276">
        <f t="shared" si="36"/>
        <v>1.5620499351813308</v>
      </c>
      <c r="Q48" s="261">
        <f t="shared" si="67"/>
        <v>0.97082308116451832</v>
      </c>
      <c r="R48" s="307">
        <f>'A5'!C47</f>
        <v>2620.6036573839283</v>
      </c>
      <c r="S48" s="307">
        <f>'A4'!C47/'A1'!C47*1000</f>
        <v>6259.5418697015557</v>
      </c>
      <c r="T48" s="262">
        <f t="shared" si="68"/>
        <v>1.0705563093622796</v>
      </c>
      <c r="U48" s="306">
        <f>'A3'!C47</f>
        <v>78.900000000000006</v>
      </c>
      <c r="V48" s="307">
        <f t="shared" si="132"/>
        <v>25435.234540699545</v>
      </c>
      <c r="W48" s="276">
        <f t="shared" si="69"/>
        <v>0.61777057032942262</v>
      </c>
      <c r="X48" s="305">
        <f t="shared" si="133"/>
        <v>10.143890678393809</v>
      </c>
      <c r="Y48" s="276">
        <f t="shared" si="71"/>
        <v>0.70878607548248085</v>
      </c>
      <c r="Z48" s="269">
        <f>'A2'!D47/'A1'!D47*1000</f>
        <v>16956.614575895321</v>
      </c>
      <c r="AA48" s="285">
        <v>2.482961</v>
      </c>
      <c r="AB48" s="263">
        <f t="shared" si="4"/>
        <v>1.575741412795894</v>
      </c>
      <c r="AC48" s="261">
        <f t="shared" si="72"/>
        <v>0.97933241379473424</v>
      </c>
      <c r="AD48" s="273">
        <f>'A5'!D47</f>
        <v>-418.08220411786101</v>
      </c>
      <c r="AE48" s="271">
        <f>'A4'!D47/'A1'!D47*1000</f>
        <v>5697.5113461692999</v>
      </c>
      <c r="AF48" s="262">
        <f t="shared" si="73"/>
        <v>1.0841248303934872</v>
      </c>
      <c r="AG48" s="263">
        <f>'A3'!D47</f>
        <v>79.900000000000006</v>
      </c>
      <c r="AH48" s="271">
        <f t="shared" si="134"/>
        <v>23726.713091092988</v>
      </c>
      <c r="AI48" s="261">
        <f t="shared" si="39"/>
        <v>0.55352330625857527</v>
      </c>
      <c r="AJ48" s="262">
        <f t="shared" si="135"/>
        <v>10.074356827029154</v>
      </c>
      <c r="AK48" s="214">
        <f t="shared" si="40"/>
        <v>0.6556307314439852</v>
      </c>
      <c r="AL48" s="307">
        <f>'A2'!E47/'A1'!E47*1000</f>
        <v>14621.996559052752</v>
      </c>
      <c r="AM48" s="320">
        <v>2.13</v>
      </c>
      <c r="AN48" s="276">
        <f t="shared" si="41"/>
        <v>1.4594519519326423</v>
      </c>
      <c r="AO48" s="261">
        <f t="shared" si="75"/>
        <v>0.90705784038993653</v>
      </c>
      <c r="AP48" s="307">
        <f>'A5'!E47</f>
        <v>270.24251614849169</v>
      </c>
      <c r="AQ48" s="307">
        <f>'A4'!E47/'A1'!E47*1000</f>
        <v>7651.6087018016533</v>
      </c>
      <c r="AR48" s="262">
        <f t="shared" si="76"/>
        <v>1.055630936227951</v>
      </c>
      <c r="AS48" s="306">
        <f>'A3'!E47</f>
        <v>77.8</v>
      </c>
      <c r="AT48" s="307">
        <f t="shared" si="136"/>
        <v>22363.38075812352</v>
      </c>
      <c r="AU48" s="276">
        <f t="shared" si="78"/>
        <v>0.50225653847360874</v>
      </c>
      <c r="AV48" s="276">
        <f t="shared" si="137"/>
        <v>10.01518011253601</v>
      </c>
      <c r="AW48" s="276">
        <f t="shared" si="80"/>
        <v>0.6103929291905944</v>
      </c>
      <c r="AX48" s="307">
        <f>'A2'!F47/'A1'!F47*1000</f>
        <v>13553.581695492479</v>
      </c>
      <c r="AY48" s="344">
        <v>2.14</v>
      </c>
      <c r="AZ48" s="276">
        <f t="shared" si="43"/>
        <v>1.4628738838327795</v>
      </c>
      <c r="BA48" s="261">
        <f t="shared" si="81"/>
        <v>0.90918459088363357</v>
      </c>
      <c r="BB48" s="307">
        <f>'A5'!F47</f>
        <v>177.22312825440403</v>
      </c>
      <c r="BC48" s="307">
        <f>'A4'!F47/'A1'!F47*1000</f>
        <v>5603.9495962728051</v>
      </c>
      <c r="BD48" s="262">
        <f t="shared" si="82"/>
        <v>1.0705563093622796</v>
      </c>
      <c r="BE48" s="306">
        <f>'A3'!F47</f>
        <v>78.900000000000006</v>
      </c>
      <c r="BF48" s="307">
        <f t="shared" si="138"/>
        <v>19381.22333622021</v>
      </c>
      <c r="BG48" s="276">
        <f t="shared" si="125"/>
        <v>0.39011544979720941</v>
      </c>
      <c r="BH48" s="305">
        <f t="shared" si="139"/>
        <v>9.8720600070965183</v>
      </c>
      <c r="BI48" s="276">
        <f t="shared" si="85"/>
        <v>0.50098437070926483</v>
      </c>
      <c r="BJ48" s="307">
        <f>'A2'!G47/'A1'!G47*1000</f>
        <v>15279.254925725461</v>
      </c>
      <c r="BK48" s="266">
        <f t="shared" si="140"/>
        <v>2.3950421043052175</v>
      </c>
      <c r="BL48" s="276">
        <f t="shared" si="44"/>
        <v>1.5475923572779808</v>
      </c>
      <c r="BM48" s="261">
        <f t="shared" si="87"/>
        <v>0.96183761276803137</v>
      </c>
      <c r="BN48" s="307">
        <f>'A5'!G47</f>
        <v>1713.5057396170064</v>
      </c>
      <c r="BO48" s="307">
        <f>'A4'!G47/'A1'!G47*1000</f>
        <v>6041.5026808015627</v>
      </c>
      <c r="BP48" s="262">
        <f t="shared" si="88"/>
        <v>1.08955223880597</v>
      </c>
      <c r="BQ48" s="276">
        <f>'A3'!G47</f>
        <v>80.3</v>
      </c>
      <c r="BR48" s="307">
        <f t="shared" si="141"/>
        <v>24461.72308541544</v>
      </c>
      <c r="BS48" s="276">
        <f t="shared" si="90"/>
        <v>0.58116263218616082</v>
      </c>
      <c r="BT48" s="305">
        <f t="shared" si="142"/>
        <v>10.104864851789278</v>
      </c>
      <c r="BU48" s="276">
        <f t="shared" si="92"/>
        <v>0.67895267493241462</v>
      </c>
      <c r="BV48" s="269">
        <f>'A2'!H47/'A1'!H47*1000</f>
        <v>15680.396582136967</v>
      </c>
      <c r="BW48" s="285">
        <v>2.0941230000000002</v>
      </c>
      <c r="BX48" s="263">
        <f t="shared" si="9"/>
        <v>1.447108496278009</v>
      </c>
      <c r="BY48" s="261">
        <f t="shared" si="126"/>
        <v>0.89938631121474555</v>
      </c>
      <c r="BZ48" s="275">
        <f>'A5'!H47</f>
        <v>2291.8720117060907</v>
      </c>
      <c r="CA48" s="270">
        <f>'A4'!H47/'A1'!H47*1000</f>
        <v>4994.0860963134619</v>
      </c>
      <c r="CB48" s="262">
        <f t="shared" si="93"/>
        <v>1.0746268656716418</v>
      </c>
      <c r="CC48" s="263">
        <f>'A3'!H47</f>
        <v>79.2</v>
      </c>
      <c r="CD48" s="272">
        <f t="shared" si="144"/>
        <v>22984.863204263667</v>
      </c>
      <c r="CE48" s="261">
        <f t="shared" si="45"/>
        <v>0.52562677291916227</v>
      </c>
      <c r="CF48" s="262">
        <f t="shared" si="145"/>
        <v>10.04259115670048</v>
      </c>
      <c r="CG48" s="276">
        <f t="shared" si="46"/>
        <v>0.63134737733953505</v>
      </c>
      <c r="CH48" s="307">
        <f>'A2'!I47/'A1'!I47*1000</f>
        <v>15213.674674482565</v>
      </c>
      <c r="CI48" s="320">
        <v>2.5397249999999998</v>
      </c>
      <c r="CJ48" s="276">
        <f t="shared" si="48"/>
        <v>1.5936514675423858</v>
      </c>
      <c r="CK48" s="261">
        <f t="shared" si="95"/>
        <v>0.99046361654389348</v>
      </c>
      <c r="CL48" s="307">
        <f>'A5'!I47</f>
        <v>1074.3126340792953</v>
      </c>
      <c r="CM48" s="307">
        <f>'A4'!I47/'A1'!I47*1000</f>
        <v>5125.8501623794627</v>
      </c>
      <c r="CN48" s="262">
        <f t="shared" si="96"/>
        <v>1.0976933514246947</v>
      </c>
      <c r="CO48" s="306">
        <f>'A3'!I47</f>
        <v>80.900000000000006</v>
      </c>
      <c r="CP48" s="307">
        <f t="shared" si="147"/>
        <v>23346.569897821464</v>
      </c>
      <c r="CQ48" s="276">
        <f t="shared" si="98"/>
        <v>0.53922839639456688</v>
      </c>
      <c r="CR48" s="276">
        <f t="shared" si="148"/>
        <v>10.058205352855362</v>
      </c>
      <c r="CS48" s="276">
        <f t="shared" si="100"/>
        <v>0.64328369256166573</v>
      </c>
      <c r="CT48" s="307">
        <f>'A2'!J47/'A1'!J47*1000</f>
        <v>15824.273766780081</v>
      </c>
      <c r="CU48" s="320">
        <v>2.2886579999999999</v>
      </c>
      <c r="CV48" s="276">
        <f t="shared" si="49"/>
        <v>1.5128311207798444</v>
      </c>
      <c r="CW48" s="261">
        <f t="shared" si="101"/>
        <v>0.94023330296836305</v>
      </c>
      <c r="CX48" s="307">
        <f>'A5'!J47</f>
        <v>2753.8733665853151</v>
      </c>
      <c r="CY48" s="307">
        <f>'A4'!J47/'A1'!J47*1000</f>
        <v>7020.6144219870757</v>
      </c>
      <c r="CZ48" s="262">
        <f t="shared" si="102"/>
        <v>1.0746268656716418</v>
      </c>
      <c r="DA48" s="306">
        <f>'A3'!J47</f>
        <v>79.2</v>
      </c>
      <c r="DB48" s="307">
        <f t="shared" si="149"/>
        <v>26492.772873371796</v>
      </c>
      <c r="DC48" s="276">
        <f t="shared" si="104"/>
        <v>0.6575382563247516</v>
      </c>
      <c r="DD48" s="276">
        <f t="shared" si="150"/>
        <v>10.184627253019416</v>
      </c>
      <c r="DE48" s="276">
        <f t="shared" si="106"/>
        <v>0.73992726206537529</v>
      </c>
      <c r="DF48" s="269">
        <f>'A2'!K47/'A1'!K47*1000</f>
        <v>16451.962512685506</v>
      </c>
      <c r="DG48" s="285">
        <v>2.14</v>
      </c>
      <c r="DH48" s="266">
        <f t="shared" si="14"/>
        <v>1.4628738838327795</v>
      </c>
      <c r="DI48" s="261">
        <f t="shared" si="107"/>
        <v>0.90918459088363357</v>
      </c>
      <c r="DJ48" s="273">
        <f>'A5'!K47</f>
        <v>1253.0200187455869</v>
      </c>
      <c r="DK48" s="270">
        <f>'A4'!K47/'A1'!K47*1000</f>
        <v>7597.9071265850498</v>
      </c>
      <c r="DL48" s="262">
        <f t="shared" si="108"/>
        <v>1.0841248303934872</v>
      </c>
      <c r="DM48" s="263">
        <f>'A3'!K47</f>
        <v>79.900000000000006</v>
      </c>
      <c r="DN48" s="272">
        <f t="shared" si="151"/>
        <v>25811.709041215647</v>
      </c>
      <c r="DO48" s="261">
        <f t="shared" si="51"/>
        <v>0.63192752262063812</v>
      </c>
      <c r="DP48" s="262">
        <f t="shared" si="152"/>
        <v>10.158583506762835</v>
      </c>
      <c r="DQ48" s="214">
        <f t="shared" si="52"/>
        <v>0.7200180485650346</v>
      </c>
      <c r="DR48" s="307">
        <f>'A2'!L47/'A1'!L47*1000</f>
        <v>14016.141201701688</v>
      </c>
      <c r="DS48" s="320">
        <v>2.831591</v>
      </c>
      <c r="DT48" s="276">
        <f t="shared" si="110"/>
        <v>1.6827331933494389</v>
      </c>
      <c r="DU48" s="261">
        <f t="shared" si="111"/>
        <v>1.0458284250405032</v>
      </c>
      <c r="DV48" s="307">
        <f>'A5'!L47</f>
        <v>981.32144360754512</v>
      </c>
      <c r="DW48" s="307">
        <f>'A4'!L47/'A1'!L47*1000</f>
        <v>4181.2636355224377</v>
      </c>
      <c r="DX48" s="262">
        <f t="shared" si="112"/>
        <v>1.08955223880597</v>
      </c>
      <c r="DY48" s="276">
        <f>'A3'!L47</f>
        <v>80.3</v>
      </c>
      <c r="DZ48" s="307">
        <f t="shared" si="154"/>
        <v>21596.084610139111</v>
      </c>
      <c r="EA48" s="276">
        <f t="shared" si="114"/>
        <v>0.47340312358001729</v>
      </c>
      <c r="EB48" s="305">
        <f t="shared" si="155"/>
        <v>9.9802673091921026</v>
      </c>
      <c r="EC48" s="276">
        <f t="shared" si="116"/>
        <v>0.58370374059148489</v>
      </c>
      <c r="ED48" s="269">
        <f>'A2'!M47/'A1'!M47*1000</f>
        <v>14445.608902130381</v>
      </c>
      <c r="EE48" s="262">
        <f>EE47*POWER(EE$49/EE$44,1/5)</f>
        <v>2.0012968371226223</v>
      </c>
      <c r="EF48" s="263">
        <f t="shared" si="19"/>
        <v>1.4146719892337667</v>
      </c>
      <c r="EG48" s="261">
        <f t="shared" si="117"/>
        <v>0.87922683423410064</v>
      </c>
      <c r="EH48" s="275">
        <f>'A5'!M47</f>
        <v>311.1186968831999</v>
      </c>
      <c r="EI48" s="271">
        <f>'A4'!M47/'A1'!M47*1000</f>
        <v>7373.1359584134507</v>
      </c>
      <c r="EJ48" s="262">
        <f t="shared" si="118"/>
        <v>1.0936227951153323</v>
      </c>
      <c r="EK48" s="263">
        <f>'A3'!M47</f>
        <v>80.599999999999994</v>
      </c>
      <c r="EL48" s="272">
        <f t="shared" si="156"/>
        <v>22293.743067780128</v>
      </c>
      <c r="EM48" s="261">
        <f t="shared" si="53"/>
        <v>0.49963788180892005</v>
      </c>
      <c r="EN48" s="262">
        <f t="shared" si="157"/>
        <v>10.012061338158126</v>
      </c>
      <c r="EO48" s="276">
        <f t="shared" si="54"/>
        <v>0.60800877353430216</v>
      </c>
      <c r="EP48" s="269">
        <f>'A2'!N47/'A1'!N47*1000</f>
        <v>18970.101518162828</v>
      </c>
      <c r="EQ48" s="285">
        <v>2.33</v>
      </c>
      <c r="ER48" s="266">
        <f t="shared" si="24"/>
        <v>1.5264337522473748</v>
      </c>
      <c r="ES48" s="261">
        <f t="shared" si="120"/>
        <v>0.9486874172036549</v>
      </c>
      <c r="ET48" s="273">
        <f>'A5'!N47</f>
        <v>304.71282080878188</v>
      </c>
      <c r="EU48" s="270">
        <f>'A4'!N47/'A1'!N47*1000</f>
        <v>5396.4804799124595</v>
      </c>
      <c r="EV48" s="262">
        <f t="shared" si="121"/>
        <v>1.0705563093622796</v>
      </c>
      <c r="EW48" s="263">
        <f>'A3'!N47</f>
        <v>78.900000000000006</v>
      </c>
      <c r="EX48" s="272">
        <f t="shared" si="158"/>
        <v>25369.92556608922</v>
      </c>
      <c r="EY48" s="261">
        <f t="shared" si="56"/>
        <v>0.61531469075064871</v>
      </c>
      <c r="EZ48" s="262">
        <f t="shared" si="159"/>
        <v>10.141319718654819</v>
      </c>
      <c r="FA48" s="276">
        <f t="shared" si="58"/>
        <v>0.7068206982345201</v>
      </c>
      <c r="FB48" s="269">
        <f>'A2'!O47/'A1'!O47*1000</f>
        <v>25406.386485426887</v>
      </c>
      <c r="FC48" s="285">
        <v>2.5299999999999998</v>
      </c>
      <c r="FD48" s="266">
        <f t="shared" si="29"/>
        <v>1.5905973720586866</v>
      </c>
      <c r="FE48" s="261">
        <f t="shared" si="122"/>
        <v>0.9885654785132989</v>
      </c>
      <c r="FF48" s="273">
        <f>'A5'!O47</f>
        <v>-529.13513830666454</v>
      </c>
      <c r="FG48" s="270">
        <f>'A4'!O47/'A1'!O47*1000</f>
        <v>5473.2901918089856</v>
      </c>
      <c r="FH48" s="262">
        <f t="shared" si="123"/>
        <v>1.0502035278154682</v>
      </c>
      <c r="FI48" s="263">
        <f>'A3'!O47</f>
        <v>77.400000000000006</v>
      </c>
      <c r="FJ48" s="272">
        <f t="shared" si="160"/>
        <v>31569.15130267831</v>
      </c>
      <c r="FK48" s="261">
        <f t="shared" si="60"/>
        <v>0.8484304605439692</v>
      </c>
      <c r="FL48" s="262">
        <f t="shared" si="161"/>
        <v>10.359935698158637</v>
      </c>
      <c r="FM48" s="276">
        <f t="shared" si="61"/>
        <v>0.87394228541507823</v>
      </c>
    </row>
    <row r="49" spans="1:171">
      <c r="A49" s="201">
        <v>2005</v>
      </c>
      <c r="B49" s="269">
        <f>'A2'!B48/'A1'!B48*1000</f>
        <v>18840.256256742803</v>
      </c>
      <c r="C49" s="265">
        <f t="shared" si="162"/>
        <v>2.52</v>
      </c>
      <c r="D49" s="265">
        <f t="shared" si="0"/>
        <v>1.5874507866387544</v>
      </c>
      <c r="E49" s="261">
        <f t="shared" si="62"/>
        <v>0.98660985745168972</v>
      </c>
      <c r="F49" s="273">
        <f>'A5'!B48</f>
        <v>99.334004353955606</v>
      </c>
      <c r="G49" s="270">
        <f>'A4'!B48/'A1'!B48*1000</f>
        <v>5392.4055980216608</v>
      </c>
      <c r="H49" s="262">
        <f>I49/$FI$24</f>
        <v>1.0976933514246947</v>
      </c>
      <c r="I49" s="262">
        <f>'A3'!B48</f>
        <v>80.900000000000006</v>
      </c>
      <c r="J49" s="272">
        <f t="shared" si="130"/>
        <v>26432.150899640295</v>
      </c>
      <c r="K49" s="261">
        <f t="shared" si="64"/>
        <v>0.65525862679143732</v>
      </c>
      <c r="L49" s="262">
        <f t="shared" si="131"/>
        <v>10.182336385279903</v>
      </c>
      <c r="M49" s="214">
        <f t="shared" si="66"/>
        <v>0.73817600191725152</v>
      </c>
      <c r="N49" s="307">
        <f>'A2'!C48/'A1'!C48*1000</f>
        <v>15388.266188201465</v>
      </c>
      <c r="O49" s="343">
        <f t="shared" si="128"/>
        <v>2.44</v>
      </c>
      <c r="P49" s="276">
        <f t="shared" si="36"/>
        <v>1.5620499351813308</v>
      </c>
      <c r="Q49" s="261">
        <f t="shared" si="67"/>
        <v>0.97082308116451832</v>
      </c>
      <c r="R49" s="307">
        <f>'A5'!C48</f>
        <v>2345.4990193083186</v>
      </c>
      <c r="S49" s="307">
        <f>'A4'!C48/'A1'!C48*1000</f>
        <v>6300.5467178475683</v>
      </c>
      <c r="T49" s="262">
        <f>U49/$FI$24</f>
        <v>1.0719131614654003</v>
      </c>
      <c r="U49" s="306">
        <f>'A3'!C48</f>
        <v>79</v>
      </c>
      <c r="V49" s="307">
        <f t="shared" si="132"/>
        <v>25281.425356980562</v>
      </c>
      <c r="W49" s="276">
        <f t="shared" si="69"/>
        <v>0.61198672767108753</v>
      </c>
      <c r="X49" s="305">
        <f t="shared" si="133"/>
        <v>10.137825229463296</v>
      </c>
      <c r="Y49" s="276">
        <f t="shared" si="71"/>
        <v>0.70414932635494354</v>
      </c>
      <c r="Z49" s="269">
        <f>'A2'!D48/'A1'!D48*1000</f>
        <v>17407.775002169212</v>
      </c>
      <c r="AA49" s="262">
        <f>AA48</f>
        <v>2.482961</v>
      </c>
      <c r="AB49" s="263">
        <f t="shared" si="4"/>
        <v>1.575741412795894</v>
      </c>
      <c r="AC49" s="261">
        <f t="shared" si="72"/>
        <v>0.97933241379473424</v>
      </c>
      <c r="AD49" s="273">
        <f>'A5'!D48</f>
        <v>-295.2496407257583</v>
      </c>
      <c r="AE49" s="271">
        <f>'A4'!D48/'A1'!D48*1000</f>
        <v>5723.3611747711029</v>
      </c>
      <c r="AF49" s="262">
        <f>AG49/$FI$24</f>
        <v>1.0868385345997285</v>
      </c>
      <c r="AG49" s="263">
        <f>'A3'!D48</f>
        <v>80.099999999999994</v>
      </c>
      <c r="AH49" s="271">
        <f t="shared" si="134"/>
        <v>24427.902288219808</v>
      </c>
      <c r="AI49" s="261">
        <f t="shared" si="39"/>
        <v>0.57989083446362433</v>
      </c>
      <c r="AJ49" s="262">
        <f t="shared" si="135"/>
        <v>10.103481294344023</v>
      </c>
      <c r="AK49" s="214">
        <f t="shared" si="40"/>
        <v>0.67789501063572732</v>
      </c>
      <c r="AL49" s="307">
        <f>'A2'!E48/'A1'!E48*1000</f>
        <v>15132.516369487539</v>
      </c>
      <c r="AM49" s="305">
        <f>AM48</f>
        <v>2.13</v>
      </c>
      <c r="AN49" s="276">
        <f t="shared" si="41"/>
        <v>1.4594519519326423</v>
      </c>
      <c r="AO49" s="261">
        <f t="shared" si="75"/>
        <v>0.90705784038993653</v>
      </c>
      <c r="AP49" s="307">
        <f>'A5'!E48</f>
        <v>291.49851140356736</v>
      </c>
      <c r="AQ49" s="307">
        <f>'A4'!E48/'A1'!E48*1000</f>
        <v>7726.3712082133161</v>
      </c>
      <c r="AR49" s="262">
        <f>AS49/$FI$24</f>
        <v>1.0610583446404342</v>
      </c>
      <c r="AS49" s="306">
        <f>'A3'!E48</f>
        <v>78.2</v>
      </c>
      <c r="AT49" s="307">
        <f t="shared" si="136"/>
        <v>23071.586157175952</v>
      </c>
      <c r="AU49" s="276">
        <f t="shared" si="78"/>
        <v>0.52888790403229069</v>
      </c>
      <c r="AV49" s="276">
        <f t="shared" si="137"/>
        <v>10.0463571029082</v>
      </c>
      <c r="AW49" s="276">
        <f t="shared" si="80"/>
        <v>0.63422626528221515</v>
      </c>
      <c r="AX49" s="307">
        <f>'A2'!F48/'A1'!F48*1000</f>
        <v>13936.052909906972</v>
      </c>
      <c r="AY49" s="343">
        <f>AY48</f>
        <v>2.14</v>
      </c>
      <c r="AZ49" s="276">
        <f t="shared" si="43"/>
        <v>1.4628738838327795</v>
      </c>
      <c r="BA49" s="261">
        <f t="shared" si="81"/>
        <v>0.90918459088363357</v>
      </c>
      <c r="BB49" s="307">
        <f>'A5'!F48</f>
        <v>162.5219077113733</v>
      </c>
      <c r="BC49" s="307">
        <f>'A4'!F48/'A1'!F48*1000</f>
        <v>5706.2183888258014</v>
      </c>
      <c r="BD49" s="262">
        <f>BE49/$FI$24</f>
        <v>1.0732700135685209</v>
      </c>
      <c r="BE49" s="306">
        <f>'A3'!F48</f>
        <v>79.099999999999994</v>
      </c>
      <c r="BF49" s="307">
        <f t="shared" si="138"/>
        <v>19897.551186202465</v>
      </c>
      <c r="BG49" s="276">
        <f t="shared" si="125"/>
        <v>0.4095314493637246</v>
      </c>
      <c r="BH49" s="305">
        <f t="shared" si="139"/>
        <v>9.8983519471708519</v>
      </c>
      <c r="BI49" s="276">
        <f t="shared" si="85"/>
        <v>0.52108331665663554</v>
      </c>
      <c r="BJ49" s="307">
        <f>'A2'!G48/'A1'!G48*1000</f>
        <v>15548.707470490526</v>
      </c>
      <c r="BK49" s="284">
        <v>2.3877809999999999</v>
      </c>
      <c r="BL49" s="276">
        <f t="shared" si="44"/>
        <v>1.5452446408255232</v>
      </c>
      <c r="BM49" s="261">
        <f t="shared" si="87"/>
        <v>0.9603784933962739</v>
      </c>
      <c r="BN49" s="307">
        <f>'A5'!G48</f>
        <v>1715.6648927620097</v>
      </c>
      <c r="BO49" s="307">
        <f>'A4'!G48/'A1'!G48*1000</f>
        <v>6072.0580932671483</v>
      </c>
      <c r="BP49" s="262">
        <f>BQ49/$FI$24</f>
        <v>1.08955223880597</v>
      </c>
      <c r="BQ49" s="276">
        <f>'A3'!G48</f>
        <v>80.3</v>
      </c>
      <c r="BR49" s="307">
        <f t="shared" si="141"/>
        <v>24755.026993705538</v>
      </c>
      <c r="BS49" s="276">
        <f t="shared" si="90"/>
        <v>0.59219203638431417</v>
      </c>
      <c r="BT49" s="305">
        <f t="shared" si="142"/>
        <v>10.116783858229409</v>
      </c>
      <c r="BU49" s="276">
        <f t="shared" si="92"/>
        <v>0.6880641922076427</v>
      </c>
      <c r="BV49" s="269">
        <f>'A2'!H48/'A1'!H48*1000</f>
        <v>15750.937764345523</v>
      </c>
      <c r="BW49" s="262">
        <f t="shared" ref="BW49:BW53" si="163">BW48</f>
        <v>2.0941230000000002</v>
      </c>
      <c r="BX49" s="263">
        <f t="shared" si="9"/>
        <v>1.447108496278009</v>
      </c>
      <c r="BY49" s="261">
        <f t="shared" si="126"/>
        <v>0.89938631121474555</v>
      </c>
      <c r="BZ49" s="275">
        <f>'A5'!H48</f>
        <v>2158.8067860118672</v>
      </c>
      <c r="CA49" s="270">
        <f>'A4'!H48/'A1'!H48*1000</f>
        <v>5014.5095154134315</v>
      </c>
      <c r="CB49" s="262">
        <f>CC49/$FI$24</f>
        <v>1.0773405698778833</v>
      </c>
      <c r="CC49" s="263">
        <f>'A3'!H48</f>
        <v>79.400000000000006</v>
      </c>
      <c r="CD49" s="272">
        <f t="shared" si="144"/>
        <v>22989.902751269474</v>
      </c>
      <c r="CE49" s="261">
        <f t="shared" si="45"/>
        <v>0.52581628011402604</v>
      </c>
      <c r="CF49" s="262">
        <f t="shared" si="145"/>
        <v>10.042810387703456</v>
      </c>
      <c r="CG49" s="276">
        <f t="shared" si="46"/>
        <v>0.63151496908310178</v>
      </c>
      <c r="CH49" s="307">
        <f>'A2'!I48/'A1'!I48*1000</f>
        <v>15275.035835086235</v>
      </c>
      <c r="CI49" s="305">
        <f t="shared" ref="CI49:CI53" si="164">CI48</f>
        <v>2.5397249999999998</v>
      </c>
      <c r="CJ49" s="276">
        <f t="shared" si="48"/>
        <v>1.5936514675423858</v>
      </c>
      <c r="CK49" s="261">
        <f t="shared" si="95"/>
        <v>0.99046361654389348</v>
      </c>
      <c r="CL49" s="307">
        <f>'A5'!I48</f>
        <v>1129.2838285648268</v>
      </c>
      <c r="CM49" s="307">
        <f>'A4'!I48/'A1'!I48*1000</f>
        <v>5184.6647953109423</v>
      </c>
      <c r="CN49" s="262">
        <f>CO49/$FI$24</f>
        <v>1.0963364993215738</v>
      </c>
      <c r="CO49" s="306">
        <f>'A3'!I48</f>
        <v>80.8</v>
      </c>
      <c r="CP49" s="307">
        <f t="shared" si="147"/>
        <v>23509.089843725567</v>
      </c>
      <c r="CQ49" s="276">
        <f t="shared" si="98"/>
        <v>0.54533979867382132</v>
      </c>
      <c r="CR49" s="276">
        <f t="shared" si="148"/>
        <v>10.065142427204359</v>
      </c>
      <c r="CS49" s="276">
        <f t="shared" si="100"/>
        <v>0.64858675813914635</v>
      </c>
      <c r="CT49" s="307">
        <f>'A2'!J48/'A1'!J48*1000</f>
        <v>15943.071012405719</v>
      </c>
      <c r="CU49" s="305">
        <f t="shared" ref="CU49:CU53" si="165">CU48</f>
        <v>2.2886579999999999</v>
      </c>
      <c r="CV49" s="276">
        <f t="shared" si="49"/>
        <v>1.5128311207798444</v>
      </c>
      <c r="CW49" s="261">
        <f t="shared" si="101"/>
        <v>0.94023330296836305</v>
      </c>
      <c r="CX49" s="307">
        <f>'A5'!J48</f>
        <v>2561.7152435980393</v>
      </c>
      <c r="CY49" s="307">
        <f>'A4'!J48/'A1'!J48*1000</f>
        <v>7035.3560739561717</v>
      </c>
      <c r="CZ49" s="262">
        <f>DA49/$FI$24</f>
        <v>1.0773405698778833</v>
      </c>
      <c r="DA49" s="306">
        <f>'A3'!J48</f>
        <v>79.400000000000006</v>
      </c>
      <c r="DB49" s="307">
        <f t="shared" si="149"/>
        <v>26488.871699044823</v>
      </c>
      <c r="DC49" s="276">
        <f t="shared" si="104"/>
        <v>0.65739155651174708</v>
      </c>
      <c r="DD49" s="276">
        <f t="shared" si="150"/>
        <v>10.184479987891446</v>
      </c>
      <c r="DE49" s="276">
        <f t="shared" si="106"/>
        <v>0.73981468483301349</v>
      </c>
      <c r="DF49" s="269">
        <f>'A2'!K48/'A1'!K48*1000</f>
        <v>17006.819448774164</v>
      </c>
      <c r="DG49" s="262">
        <f>DG48</f>
        <v>2.14</v>
      </c>
      <c r="DH49" s="266">
        <f t="shared" si="14"/>
        <v>1.4628738838327795</v>
      </c>
      <c r="DI49" s="261">
        <f t="shared" si="107"/>
        <v>0.90918459088363357</v>
      </c>
      <c r="DJ49" s="273">
        <f>'A5'!K48</f>
        <v>1262.4509950090701</v>
      </c>
      <c r="DK49" s="270">
        <f>'A4'!K48/'A1'!K48*1000</f>
        <v>7601.7978800535675</v>
      </c>
      <c r="DL49" s="262">
        <f>DM49/$FI$24</f>
        <v>1.0868385345997285</v>
      </c>
      <c r="DM49" s="263">
        <f>'A3'!K48</f>
        <v>80.099999999999994</v>
      </c>
      <c r="DN49" s="272">
        <f t="shared" si="151"/>
        <v>26439.072229742716</v>
      </c>
      <c r="DO49" s="261">
        <f t="shared" si="51"/>
        <v>0.6555188965837272</v>
      </c>
      <c r="DP49" s="262">
        <f t="shared" si="152"/>
        <v>10.182598203703321</v>
      </c>
      <c r="DQ49" s="214">
        <f t="shared" si="52"/>
        <v>0.73837614973157883</v>
      </c>
      <c r="DR49" s="307">
        <f>'A2'!L48/'A1'!L48*1000</f>
        <v>14369.7537506935</v>
      </c>
      <c r="DS49" s="305">
        <f t="shared" ref="DS49:DS53" si="166">DS48</f>
        <v>2.831591</v>
      </c>
      <c r="DT49" s="276">
        <f t="shared" si="110"/>
        <v>1.6827331933494389</v>
      </c>
      <c r="DU49" s="261">
        <f t="shared" si="111"/>
        <v>1.0458284250405032</v>
      </c>
      <c r="DV49" s="307">
        <f>'A5'!L48</f>
        <v>957.24764021587316</v>
      </c>
      <c r="DW49" s="307">
        <f>'A4'!L48/'A1'!L48*1000</f>
        <v>4338.645752069734</v>
      </c>
      <c r="DX49" s="262">
        <f>DY49/$FI$24</f>
        <v>1.08955223880597</v>
      </c>
      <c r="DY49" s="276">
        <f>'A3'!L48</f>
        <v>80.3</v>
      </c>
      <c r="DZ49" s="307">
        <f t="shared" si="154"/>
        <v>22144.267071168764</v>
      </c>
      <c r="EA49" s="276">
        <f t="shared" si="114"/>
        <v>0.49401698437812991</v>
      </c>
      <c r="EB49" s="305">
        <f t="shared" si="155"/>
        <v>10.005333919000771</v>
      </c>
      <c r="EC49" s="276">
        <f t="shared" si="116"/>
        <v>0.60286597944505971</v>
      </c>
      <c r="ED49" s="269">
        <f>'A2'!M48/'A1'!M48*1000</f>
        <v>14786.240647391289</v>
      </c>
      <c r="EE49" s="285">
        <v>2</v>
      </c>
      <c r="EF49" s="263">
        <f t="shared" si="19"/>
        <v>1.4142135623730951</v>
      </c>
      <c r="EG49" s="261">
        <f t="shared" si="117"/>
        <v>0.878941919285262</v>
      </c>
      <c r="EH49" s="275">
        <f>'A5'!M48</f>
        <v>164.32465521418712</v>
      </c>
      <c r="EI49" s="271">
        <f>'A4'!M48/'A1'!M48*1000</f>
        <v>7355.3436527000867</v>
      </c>
      <c r="EJ49" s="262">
        <f>EK49/$FI$24</f>
        <v>1.0936227951153323</v>
      </c>
      <c r="EK49" s="263">
        <f>'A3'!M48</f>
        <v>80.599999999999994</v>
      </c>
      <c r="EL49" s="272">
        <f t="shared" si="156"/>
        <v>22436.672352084363</v>
      </c>
      <c r="EM49" s="261">
        <f t="shared" si="53"/>
        <v>0.50501259658014286</v>
      </c>
      <c r="EN49" s="262">
        <f t="shared" si="157"/>
        <v>10.018452057735118</v>
      </c>
      <c r="EO49" s="276">
        <f t="shared" si="54"/>
        <v>0.61289417670271062</v>
      </c>
      <c r="EP49" s="269">
        <f>'A2'!N48/'A1'!N48*1000</f>
        <v>19271.43837354385</v>
      </c>
      <c r="EQ49" s="262">
        <f>EQ48</f>
        <v>2.33</v>
      </c>
      <c r="ER49" s="266">
        <f t="shared" si="24"/>
        <v>1.5264337522473748</v>
      </c>
      <c r="ES49" s="261">
        <f t="shared" si="120"/>
        <v>0.9486874172036549</v>
      </c>
      <c r="ET49" s="273">
        <f>'A5'!N48</f>
        <v>272.84790014659023</v>
      </c>
      <c r="EU49" s="270">
        <f>'A4'!N48/'A1'!N48*1000</f>
        <v>5466.8201645084455</v>
      </c>
      <c r="EV49" s="262">
        <f>EW49/$FI$24</f>
        <v>1.0732700135685209</v>
      </c>
      <c r="EW49" s="263">
        <f>'A3'!N48</f>
        <v>79.099999999999994</v>
      </c>
      <c r="EX49" s="272">
        <f t="shared" si="158"/>
        <v>25782.348950328269</v>
      </c>
      <c r="EY49" s="261">
        <f t="shared" si="56"/>
        <v>0.6308234653594198</v>
      </c>
      <c r="EZ49" s="262">
        <f t="shared" si="159"/>
        <v>10.157445387560758</v>
      </c>
      <c r="FA49" s="276">
        <f t="shared" si="58"/>
        <v>0.71914801020881092</v>
      </c>
      <c r="FB49" s="269">
        <f>'A2'!O48/'A1'!O48*1000</f>
        <v>26051.700866489547</v>
      </c>
      <c r="FC49" s="262">
        <f>FC48</f>
        <v>2.5299999999999998</v>
      </c>
      <c r="FD49" s="266">
        <f t="shared" si="29"/>
        <v>1.5905973720586866</v>
      </c>
      <c r="FE49" s="261">
        <f t="shared" si="122"/>
        <v>0.9885654785132989</v>
      </c>
      <c r="FF49" s="273">
        <f>'A5'!O48</f>
        <v>-491.42397502546004</v>
      </c>
      <c r="FG49" s="270">
        <f>'A4'!O48/'A1'!O48*1000</f>
        <v>5459.8288866048633</v>
      </c>
      <c r="FH49" s="262">
        <f>FI49/$FI$24</f>
        <v>1.0502035278154682</v>
      </c>
      <c r="FI49" s="263">
        <f>'A3'!O48</f>
        <v>77.400000000000006</v>
      </c>
      <c r="FJ49" s="272">
        <f t="shared" si="160"/>
        <v>32264.580722704726</v>
      </c>
      <c r="FK49" s="261">
        <f t="shared" si="60"/>
        <v>0.87458139801177948</v>
      </c>
      <c r="FL49" s="262">
        <f t="shared" si="161"/>
        <v>10.381725335483235</v>
      </c>
      <c r="FM49" s="276">
        <f t="shared" si="61"/>
        <v>0.89059943363471261</v>
      </c>
    </row>
    <row r="50" spans="1:171">
      <c r="A50" s="201">
        <v>2006</v>
      </c>
      <c r="B50" s="269">
        <f>'A2'!B49/'A1'!B49*1000</f>
        <v>19329.859702319944</v>
      </c>
      <c r="C50" s="265">
        <f t="shared" si="162"/>
        <v>2.52</v>
      </c>
      <c r="D50" s="265">
        <f>POWER(C50,1/2)</f>
        <v>1.5874507866387544</v>
      </c>
      <c r="E50" s="261">
        <f>D50/$FD$24</f>
        <v>0.98660985745168972</v>
      </c>
      <c r="F50" s="273">
        <f>'A5'!B49</f>
        <v>82.493731630988606</v>
      </c>
      <c r="G50" s="270">
        <f>'A4'!B49/'A1'!B49*1000</f>
        <v>5504.5104901128789</v>
      </c>
      <c r="H50" s="262">
        <f>I50/$FI$24</f>
        <v>1.1004070556309362</v>
      </c>
      <c r="I50" s="262">
        <f>'A3'!B49</f>
        <v>81.099999999999994</v>
      </c>
      <c r="J50" s="272">
        <f t="shared" si="130"/>
        <v>27133.874973660852</v>
      </c>
      <c r="K50" s="261">
        <f>(J50-$C$73)/$C$74</f>
        <v>0.68164626851454935</v>
      </c>
      <c r="L50" s="262">
        <f t="shared" si="131"/>
        <v>10.208538225297513</v>
      </c>
      <c r="M50" s="214">
        <f>(L50-$F$73)/$F$74</f>
        <v>0.75820607062829692</v>
      </c>
      <c r="N50" s="307">
        <f>'A2'!C49/'A1'!C49*1000</f>
        <v>15550.970045208918</v>
      </c>
      <c r="O50" s="343">
        <f t="shared" si="128"/>
        <v>2.44</v>
      </c>
      <c r="P50" s="276">
        <f>POWER(O50,1/2)</f>
        <v>1.5620499351813308</v>
      </c>
      <c r="Q50" s="261">
        <f>P50/$FD$24</f>
        <v>0.97082308116451832</v>
      </c>
      <c r="R50" s="307">
        <f>'A5'!C49</f>
        <v>2403.2175029482228</v>
      </c>
      <c r="S50" s="307">
        <f>'A4'!C49/'A1'!C49*1000</f>
        <v>6295.6555345842116</v>
      </c>
      <c r="T50" s="262">
        <f>U50/$FI$24</f>
        <v>1.0786974219810039</v>
      </c>
      <c r="U50" s="306">
        <f>'A3'!C49</f>
        <v>79.5</v>
      </c>
      <c r="V50" s="307">
        <f t="shared" si="132"/>
        <v>25668.806492640204</v>
      </c>
      <c r="W50" s="276">
        <f>(V50-$C$73)/$C$74</f>
        <v>0.62655381322012815</v>
      </c>
      <c r="X50" s="305">
        <f t="shared" si="133"/>
        <v>10.153031778535764</v>
      </c>
      <c r="Y50" s="276">
        <f>(X50-$F$73)/$F$74</f>
        <v>0.71577401464304546</v>
      </c>
      <c r="Z50" s="269">
        <f>'A2'!D49/'A1'!D49*1000</f>
        <v>17949.345761183406</v>
      </c>
      <c r="AA50" s="262">
        <f>AA49</f>
        <v>2.482961</v>
      </c>
      <c r="AB50" s="263">
        <f>POWER(AA50,1/2)</f>
        <v>1.575741412795894</v>
      </c>
      <c r="AC50" s="261">
        <f>AB50/$FD$24</f>
        <v>0.97933241379473424</v>
      </c>
      <c r="AD50" s="273">
        <f>'A5'!D49</f>
        <v>-298.91487472728431</v>
      </c>
      <c r="AE50" s="271">
        <f>'A4'!D49/'A1'!D49*1000</f>
        <v>5837.4084162375202</v>
      </c>
      <c r="AF50" s="262">
        <f>AG50/$FI$24</f>
        <v>1.0909090909090911</v>
      </c>
      <c r="AG50" s="263">
        <f>'A3'!D49</f>
        <v>80.400000000000006</v>
      </c>
      <c r="AH50" s="271">
        <f t="shared" si="134"/>
        <v>25218.403256559559</v>
      </c>
      <c r="AI50" s="261">
        <f t="shared" si="39"/>
        <v>0.60961684374075698</v>
      </c>
      <c r="AJ50" s="262">
        <f t="shared" si="135"/>
        <v>10.135329294927731</v>
      </c>
      <c r="AK50" s="214">
        <f t="shared" si="40"/>
        <v>0.70224130233021698</v>
      </c>
      <c r="AL50" s="307">
        <f>'A2'!E49/'A1'!E49*1000</f>
        <v>15639.816457122648</v>
      </c>
      <c r="AM50" s="305">
        <f>AM49</f>
        <v>2.13</v>
      </c>
      <c r="AN50" s="276">
        <f>POWER(AM50,1/2)</f>
        <v>1.4594519519326423</v>
      </c>
      <c r="AO50" s="261">
        <f>AN50/$FD$24</f>
        <v>0.90705784038993653</v>
      </c>
      <c r="AP50" s="307">
        <f>'A5'!E49</f>
        <v>206.64983052422537</v>
      </c>
      <c r="AQ50" s="307">
        <f>'A4'!E49/'A1'!E49*1000</f>
        <v>7913.6415420256199</v>
      </c>
      <c r="AR50" s="262">
        <f>AS50/$FI$24</f>
        <v>1.0637720488466758</v>
      </c>
      <c r="AS50" s="306">
        <f>'A3'!E49</f>
        <v>78.400000000000006</v>
      </c>
      <c r="AT50" s="307">
        <f t="shared" si="136"/>
        <v>23729.041326456067</v>
      </c>
      <c r="AU50" s="276">
        <f>(AT50-$C$73)/$C$74</f>
        <v>0.55361085725316495</v>
      </c>
      <c r="AV50" s="276">
        <f t="shared" si="137"/>
        <v>10.074454949391491</v>
      </c>
      <c r="AW50" s="276">
        <f>(AV50-$F$73)/$F$74</f>
        <v>0.65570574135391413</v>
      </c>
      <c r="AX50" s="307">
        <f>'A2'!F49/'A1'!F49*1000</f>
        <v>14492.864758558097</v>
      </c>
      <c r="AY50" s="343">
        <f>AY49</f>
        <v>2.14</v>
      </c>
      <c r="AZ50" s="276">
        <f>POWER(AY50,1/2)</f>
        <v>1.4628738838327795</v>
      </c>
      <c r="BA50" s="261">
        <f>AZ50/$FD$24</f>
        <v>0.90918459088363357</v>
      </c>
      <c r="BB50" s="307">
        <f>'A5'!F49</f>
        <v>140.90048308098119</v>
      </c>
      <c r="BC50" s="307">
        <f>'A4'!F49/'A1'!F49*1000</f>
        <v>5705.0026077479724</v>
      </c>
      <c r="BD50" s="262">
        <f>BE50/$FI$24</f>
        <v>1.0786974219810039</v>
      </c>
      <c r="BE50" s="306">
        <f>'A3'!F49</f>
        <v>79.5</v>
      </c>
      <c r="BF50" s="307">
        <f t="shared" si="138"/>
        <v>20519.621388902295</v>
      </c>
      <c r="BG50" s="276">
        <f>(BF50-$C$73)/$C$74</f>
        <v>0.43292378581502583</v>
      </c>
      <c r="BH50" s="305">
        <f t="shared" si="139"/>
        <v>9.9291368482812654</v>
      </c>
      <c r="BI50" s="276">
        <f>(BH50-$F$73)/$F$74</f>
        <v>0.54461691903302989</v>
      </c>
      <c r="BJ50" s="307">
        <f>'A2'!G49/'A1'!G49*1000</f>
        <v>15784.302175457211</v>
      </c>
      <c r="BK50" s="266">
        <f t="shared" ref="BK50:BK53" si="167">BK49</f>
        <v>2.3877809999999999</v>
      </c>
      <c r="BL50" s="276">
        <f>POWER(BK50,1/2)</f>
        <v>1.5452446408255232</v>
      </c>
      <c r="BM50" s="261">
        <f>BL50/$FD$24</f>
        <v>0.9603784933962739</v>
      </c>
      <c r="BN50" s="307">
        <f>'A5'!G49</f>
        <v>1870.0354377347724</v>
      </c>
      <c r="BO50" s="307">
        <f>'A4'!G49/'A1'!G49*1000</f>
        <v>6113.7396721672212</v>
      </c>
      <c r="BP50" s="262">
        <f>BQ50/$FI$24</f>
        <v>1.0949796472184532</v>
      </c>
      <c r="BQ50" s="276">
        <f>'A3'!G49</f>
        <v>80.7</v>
      </c>
      <c r="BR50" s="307">
        <f t="shared" si="141"/>
        <v>25340.762982565331</v>
      </c>
      <c r="BS50" s="276">
        <f>(BR50-$C$73)/$C$74</f>
        <v>0.61421806055904138</v>
      </c>
      <c r="BT50" s="305">
        <f t="shared" si="142"/>
        <v>10.140169563231046</v>
      </c>
      <c r="BU50" s="276">
        <f>(BT50-$F$73)/$F$74</f>
        <v>0.70594145875549641</v>
      </c>
      <c r="BV50" s="269">
        <f>'A2'!H49/'A1'!H49*1000</f>
        <v>15996.089393813712</v>
      </c>
      <c r="BW50" s="262">
        <f t="shared" si="163"/>
        <v>2.0941230000000002</v>
      </c>
      <c r="BX50" s="263">
        <f>POWER(BW50,1/2)</f>
        <v>1.447108496278009</v>
      </c>
      <c r="BY50" s="261">
        <f>BX50/$FD$24</f>
        <v>0.89938631121474555</v>
      </c>
      <c r="BZ50" s="275">
        <f>'A5'!H49</f>
        <v>2034.6283542625461</v>
      </c>
      <c r="CA50" s="270">
        <f>'A4'!H49/'A1'!H49*1000</f>
        <v>5069.6768929387899</v>
      </c>
      <c r="CB50" s="262">
        <f>CC50/$FI$24</f>
        <v>1.0827679782903663</v>
      </c>
      <c r="CC50" s="263">
        <f>'A3'!H49</f>
        <v>79.8</v>
      </c>
      <c r="CD50" s="272">
        <f t="shared" si="144"/>
        <v>23269.733143296991</v>
      </c>
      <c r="CE50" s="261">
        <f t="shared" si="45"/>
        <v>0.53633902602147765</v>
      </c>
      <c r="CF50" s="262">
        <f t="shared" si="145"/>
        <v>10.054908788387737</v>
      </c>
      <c r="CG50" s="276">
        <f t="shared" si="46"/>
        <v>0.64076362478197746</v>
      </c>
      <c r="CH50" s="307">
        <f>'A2'!I49/'A1'!I49*1000</f>
        <v>15376.919152441615</v>
      </c>
      <c r="CI50" s="305">
        <f t="shared" si="164"/>
        <v>2.5397249999999998</v>
      </c>
      <c r="CJ50" s="276">
        <f>POWER(CI50,1/2)</f>
        <v>1.5936514675423858</v>
      </c>
      <c r="CK50" s="261">
        <f>CJ50/$FD$24</f>
        <v>0.99046361654389348</v>
      </c>
      <c r="CL50" s="307">
        <f>'A5'!I49</f>
        <v>1076.9587510524234</v>
      </c>
      <c r="CM50" s="307">
        <f>'A4'!I49/'A1'!I49*1000</f>
        <v>5178.8959207323596</v>
      </c>
      <c r="CN50" s="262">
        <f>CO50/$FI$24</f>
        <v>1.1031207598371777</v>
      </c>
      <c r="CO50" s="306">
        <f>'A3'!I49</f>
        <v>81.3</v>
      </c>
      <c r="CP50" s="307">
        <f t="shared" si="147"/>
        <v>23701.800052375478</v>
      </c>
      <c r="CQ50" s="276">
        <f>(CP50-$C$73)/$C$74</f>
        <v>0.55258647600826749</v>
      </c>
      <c r="CR50" s="276">
        <f t="shared" si="148"/>
        <v>10.073306275816073</v>
      </c>
      <c r="CS50" s="276">
        <f>(CR50-$F$73)/$F$74</f>
        <v>0.65482763467794303</v>
      </c>
      <c r="CT50" s="307">
        <f>'A2'!J49/'A1'!J49*1000</f>
        <v>15854.487345510923</v>
      </c>
      <c r="CU50" s="305">
        <f t="shared" si="165"/>
        <v>2.2886579999999999</v>
      </c>
      <c r="CV50" s="276">
        <f>POWER(CU50,1/2)</f>
        <v>1.5128311207798444</v>
      </c>
      <c r="CW50" s="261">
        <f>CV50/$FD$24</f>
        <v>0.94023330296836305</v>
      </c>
      <c r="CX50" s="307">
        <f>'A5'!J49</f>
        <v>2311.4921834298416</v>
      </c>
      <c r="CY50" s="307">
        <f>'A4'!J49/'A1'!J49*1000</f>
        <v>7694.9940425146106</v>
      </c>
      <c r="CZ50" s="262">
        <f>DA50/$FI$24</f>
        <v>1.0827679782903663</v>
      </c>
      <c r="DA50" s="306">
        <f>'A3'!J49</f>
        <v>79.8</v>
      </c>
      <c r="DB50" s="307">
        <f t="shared" si="149"/>
        <v>26975.435247337951</v>
      </c>
      <c r="DC50" s="276">
        <f>(DB50-$C$73)/$C$74</f>
        <v>0.67568829886849979</v>
      </c>
      <c r="DD50" s="276">
        <f t="shared" si="150"/>
        <v>10.202681925207951</v>
      </c>
      <c r="DE50" s="276">
        <f>(DD50-$F$73)/$F$74</f>
        <v>0.75372920590781978</v>
      </c>
      <c r="DF50" s="269">
        <f>'A2'!K49/'A1'!K49*1000</f>
        <v>17704.948778029397</v>
      </c>
      <c r="DG50" s="262">
        <f>DG49</f>
        <v>2.14</v>
      </c>
      <c r="DH50" s="266">
        <f>POWER(DG50,1/2)</f>
        <v>1.4628738838327795</v>
      </c>
      <c r="DI50" s="261">
        <f>DH50/$FD$24</f>
        <v>0.90918459088363357</v>
      </c>
      <c r="DJ50" s="273">
        <f>'A5'!K49</f>
        <v>1378.0000706760627</v>
      </c>
      <c r="DK50" s="270">
        <f>'A4'!K49/'A1'!K49*1000</f>
        <v>7679.3853728907443</v>
      </c>
      <c r="DL50" s="262">
        <f>DM50/$FI$24</f>
        <v>1.0909090909090911</v>
      </c>
      <c r="DM50" s="263">
        <f>'A3'!K49</f>
        <v>80.400000000000006</v>
      </c>
      <c r="DN50" s="272">
        <f t="shared" si="151"/>
        <v>27441.220423565625</v>
      </c>
      <c r="DO50" s="261">
        <f t="shared" si="51"/>
        <v>0.69320369103655077</v>
      </c>
      <c r="DP50" s="262">
        <f t="shared" si="152"/>
        <v>10.219801556928255</v>
      </c>
      <c r="DQ50" s="214">
        <f t="shared" si="52"/>
        <v>0.76681635549101768</v>
      </c>
      <c r="DR50" s="307">
        <f>'A2'!L49/'A1'!L49*1000</f>
        <v>14689.660359355965</v>
      </c>
      <c r="DS50" s="305">
        <f t="shared" si="166"/>
        <v>2.831591</v>
      </c>
      <c r="DT50" s="276">
        <f>POWER(DS50,1/2)</f>
        <v>1.6827331933494389</v>
      </c>
      <c r="DU50" s="261">
        <f>DT50/$FD$24</f>
        <v>1.0458284250405032</v>
      </c>
      <c r="DV50" s="307">
        <f>'A5'!L49</f>
        <v>882.30305050737093</v>
      </c>
      <c r="DW50" s="307">
        <f>'A4'!L49/'A1'!L49*1000</f>
        <v>4467.76331190366</v>
      </c>
      <c r="DX50" s="262">
        <f>DY50/$FI$24</f>
        <v>1.1004070556309362</v>
      </c>
      <c r="DY50" s="276">
        <f>'A3'!L49</f>
        <v>81.099999999999994</v>
      </c>
      <c r="DZ50" s="307">
        <f t="shared" si="154"/>
        <v>22792.655107540744</v>
      </c>
      <c r="EA50" s="276">
        <f>(DZ50-$C$73)/$C$74</f>
        <v>0.518398977008519</v>
      </c>
      <c r="EB50" s="305">
        <f t="shared" si="155"/>
        <v>10.034193618636769</v>
      </c>
      <c r="EC50" s="276">
        <f>(EB50-$F$73)/$F$74</f>
        <v>0.62492785625602676</v>
      </c>
      <c r="ED50" s="269">
        <f>'A2'!M49/'A1'!M49*1000</f>
        <v>15118.744988391783</v>
      </c>
      <c r="EE50" s="262">
        <f>EE49</f>
        <v>2</v>
      </c>
      <c r="EF50" s="263">
        <f>POWER(EE50,1/2)</f>
        <v>1.4142135623730951</v>
      </c>
      <c r="EG50" s="261">
        <f>EF50/$FD$24</f>
        <v>0.878941919285262</v>
      </c>
      <c r="EH50" s="275">
        <f>'A5'!M49</f>
        <v>193.37107497191704</v>
      </c>
      <c r="EI50" s="271">
        <f>'A4'!M49/'A1'!M49*1000</f>
        <v>7438.9161509606365</v>
      </c>
      <c r="EJ50" s="262">
        <f>EK50/$FI$24</f>
        <v>1.0963364993215738</v>
      </c>
      <c r="EK50" s="263">
        <f>'A3'!M49</f>
        <v>80.8</v>
      </c>
      <c r="EL50" s="272">
        <f t="shared" si="156"/>
        <v>22936.221245966026</v>
      </c>
      <c r="EM50" s="261">
        <f t="shared" si="53"/>
        <v>0.52379764005086182</v>
      </c>
      <c r="EN50" s="262">
        <f t="shared" si="157"/>
        <v>10.040472653748196</v>
      </c>
      <c r="EO50" s="276">
        <f t="shared" si="54"/>
        <v>0.62972788192737028</v>
      </c>
      <c r="EP50" s="269">
        <f>'A2'!N49/'A1'!N49*1000</f>
        <v>19502.52492250795</v>
      </c>
      <c r="EQ50" s="262">
        <f>EQ49</f>
        <v>2.33</v>
      </c>
      <c r="ER50" s="266">
        <f>POWER(EQ50,1/2)</f>
        <v>1.5264337522473748</v>
      </c>
      <c r="ES50" s="261">
        <f>ER50/$FD$24</f>
        <v>0.9486874172036549</v>
      </c>
      <c r="ET50" s="273">
        <f>'A5'!N49</f>
        <v>243.11308396252426</v>
      </c>
      <c r="EU50" s="270">
        <f>'A4'!N49/'A1'!N49*1000</f>
        <v>5509.4049771582986</v>
      </c>
      <c r="EV50" s="262">
        <f>EW50/$FI$24</f>
        <v>1.0786974219810039</v>
      </c>
      <c r="EW50" s="263">
        <f>'A3'!N49</f>
        <v>79.5</v>
      </c>
      <c r="EX50" s="272">
        <f t="shared" si="158"/>
        <v>26163.070361940048</v>
      </c>
      <c r="EY50" s="261">
        <f t="shared" si="56"/>
        <v>0.64514011855384135</v>
      </c>
      <c r="EZ50" s="262">
        <f t="shared" si="159"/>
        <v>10.172104167259672</v>
      </c>
      <c r="FA50" s="276">
        <f t="shared" si="58"/>
        <v>0.73035395469179365</v>
      </c>
      <c r="FB50" s="269">
        <f>'A2'!O49/'A1'!O49*1000</f>
        <v>26505.435324791168</v>
      </c>
      <c r="FC50" s="262">
        <f>FC49</f>
        <v>2.5299999999999998</v>
      </c>
      <c r="FD50" s="266">
        <f>POWER(FC50,1/2)</f>
        <v>1.5905973720586866</v>
      </c>
      <c r="FE50" s="261">
        <f>FD50/$FD$24</f>
        <v>0.9885654785132989</v>
      </c>
      <c r="FF50" s="273">
        <f>'A5'!O49</f>
        <v>-527.03922028549493</v>
      </c>
      <c r="FG50" s="270">
        <f>'A4'!O49/'A1'!O49*1000</f>
        <v>5471.887059715511</v>
      </c>
      <c r="FH50" s="262">
        <f>FI50/$FI$24</f>
        <v>1.0542740841248304</v>
      </c>
      <c r="FI50" s="263">
        <f>'A3'!O49</f>
        <v>77.7</v>
      </c>
      <c r="FJ50" s="272">
        <f t="shared" si="160"/>
        <v>32837.692283738434</v>
      </c>
      <c r="FK50" s="261">
        <f t="shared" si="60"/>
        <v>0.89613269302903975</v>
      </c>
      <c r="FL50" s="262">
        <f t="shared" si="161"/>
        <v>10.399332289591069</v>
      </c>
      <c r="FM50" s="276">
        <f t="shared" si="61"/>
        <v>0.90405911815820816</v>
      </c>
    </row>
    <row r="51" spans="1:171">
      <c r="A51" s="201">
        <v>2007</v>
      </c>
      <c r="B51" s="269">
        <f>'A2'!B50/'A1'!B50*1000</f>
        <v>19766.332557985836</v>
      </c>
      <c r="C51" s="401">
        <f t="shared" si="162"/>
        <v>2.52</v>
      </c>
      <c r="D51" s="401">
        <f>POWER(C51,1/2)</f>
        <v>1.5874507866387544</v>
      </c>
      <c r="E51" s="402">
        <f>D51/$FD$24</f>
        <v>0.98660985745168972</v>
      </c>
      <c r="F51" s="403">
        <f>'A5'!B50</f>
        <v>63.832633158297796</v>
      </c>
      <c r="G51" s="404">
        <f>'A4'!B50/'A1'!B50*1000</f>
        <v>5583.226893234154</v>
      </c>
      <c r="H51" s="405">
        <f>I51/$FI$24</f>
        <v>1.1044776119402986</v>
      </c>
      <c r="I51" s="405">
        <f>'A3'!B50</f>
        <v>81.400000000000006</v>
      </c>
      <c r="J51" s="406">
        <f t="shared" si="130"/>
        <v>27776.196081476817</v>
      </c>
      <c r="K51" s="402">
        <f>(J51-$C$73)/$C$74</f>
        <v>0.70580012028014161</v>
      </c>
      <c r="L51" s="405">
        <f t="shared" si="131"/>
        <v>10.231934676820126</v>
      </c>
      <c r="M51" s="407">
        <f>(L51-$F$73)/$F$74</f>
        <v>0.7760915523836861</v>
      </c>
      <c r="N51" s="307">
        <f>'A2'!C50/'A1'!C50*1000</f>
        <v>15710.766587288674</v>
      </c>
      <c r="O51" s="343">
        <f t="shared" si="128"/>
        <v>2.44</v>
      </c>
      <c r="P51" s="276">
        <f>POWER(O51,1/2)</f>
        <v>1.5620499351813308</v>
      </c>
      <c r="Q51" s="261">
        <f>P51/$FD$24</f>
        <v>0.97082308116451832</v>
      </c>
      <c r="R51" s="307">
        <f>'A5'!C50</f>
        <v>2421.8843178125517</v>
      </c>
      <c r="S51" s="307">
        <f>'A4'!C50/'A1'!C50*1000</f>
        <v>6381.4544772125691</v>
      </c>
      <c r="T51" s="262">
        <f>U51/$FI$24</f>
        <v>1.0827679782903663</v>
      </c>
      <c r="U51" s="306">
        <f>'A3'!C50</f>
        <v>79.8</v>
      </c>
      <c r="V51" s="307">
        <f t="shared" si="132"/>
        <v>26046.75640347505</v>
      </c>
      <c r="W51" s="276">
        <f>(V51-$C$73)/$C$74</f>
        <v>0.64076624686124595</v>
      </c>
      <c r="X51" s="305">
        <f t="shared" si="133"/>
        <v>10.167648525166975</v>
      </c>
      <c r="Y51" s="276">
        <f>(X51-$F$73)/$F$74</f>
        <v>0.72694782683174364</v>
      </c>
      <c r="Z51" s="269">
        <f>'A2'!D50/'A1'!D50*1000</f>
        <v>18566.020447876552</v>
      </c>
      <c r="AA51" s="262">
        <f>AA50</f>
        <v>2.482961</v>
      </c>
      <c r="AB51" s="263">
        <f>POWER(AA51,1/2)</f>
        <v>1.575741412795894</v>
      </c>
      <c r="AC51" s="261">
        <f>AB51/$FD$24</f>
        <v>0.97933241379473424</v>
      </c>
      <c r="AD51" s="273">
        <f>'A5'!D50</f>
        <v>-359.72531244870601</v>
      </c>
      <c r="AE51" s="271">
        <f>'A4'!D50/'A1'!D50*1000</f>
        <v>5931.5146342205398</v>
      </c>
      <c r="AF51" s="262">
        <f>AG51/$FI$24</f>
        <v>1.0949796472184532</v>
      </c>
      <c r="AG51" s="263">
        <f>'A3'!D50</f>
        <v>80.7</v>
      </c>
      <c r="AH51" s="271">
        <f t="shared" si="134"/>
        <v>26010.250499095531</v>
      </c>
      <c r="AI51" s="261">
        <f t="shared" si="39"/>
        <v>0.6393934783312657</v>
      </c>
      <c r="AJ51" s="262">
        <f t="shared" si="135"/>
        <v>10.166245989272735</v>
      </c>
      <c r="AK51" s="214">
        <f t="shared" si="40"/>
        <v>0.72587565440749979</v>
      </c>
      <c r="AL51" s="307">
        <f>'A2'!E50/'A1'!E50*1000</f>
        <v>16041.460841201253</v>
      </c>
      <c r="AM51" s="305">
        <f>AM50</f>
        <v>2.13</v>
      </c>
      <c r="AN51" s="276">
        <f>POWER(AM51,1/2)</f>
        <v>1.4594519519326423</v>
      </c>
      <c r="AO51" s="261">
        <f>AN51/$FD$24</f>
        <v>0.90705784038993653</v>
      </c>
      <c r="AP51" s="307">
        <f>'A5'!E50</f>
        <v>316.98927586695817</v>
      </c>
      <c r="AQ51" s="307">
        <f>'A4'!E50/'A1'!E50*1000</f>
        <v>7986.0535433659416</v>
      </c>
      <c r="AR51" s="262">
        <f>AS51/$FI$24</f>
        <v>1.0637720488466758</v>
      </c>
      <c r="AS51" s="306">
        <f>'A3'!E50</f>
        <v>78.400000000000006</v>
      </c>
      <c r="AT51" s="307">
        <f t="shared" si="136"/>
        <v>24310.994989005798</v>
      </c>
      <c r="AU51" s="276">
        <f>(AT51-$C$73)/$C$74</f>
        <v>0.57549465077734885</v>
      </c>
      <c r="AV51" s="276">
        <f t="shared" si="137"/>
        <v>10.098683995678918</v>
      </c>
      <c r="AW51" s="276">
        <f>(AV51-$F$73)/$F$74</f>
        <v>0.67422770246863373</v>
      </c>
      <c r="AX51" s="307">
        <f>'A2'!F50/'A1'!F50*1000</f>
        <v>14921.084071492191</v>
      </c>
      <c r="AY51" s="343">
        <f>AY50</f>
        <v>2.14</v>
      </c>
      <c r="AZ51" s="276">
        <f>POWER(AY51,1/2)</f>
        <v>1.4628738838327795</v>
      </c>
      <c r="BA51" s="261">
        <f>AZ51/$FD$24</f>
        <v>0.90918459088363357</v>
      </c>
      <c r="BB51" s="307">
        <f>'A5'!F50</f>
        <v>128.00081755517584</v>
      </c>
      <c r="BC51" s="307">
        <f>'A4'!F50/'A1'!F50*1000</f>
        <v>5741.0777512099748</v>
      </c>
      <c r="BD51" s="262">
        <f>BE51/$FI$24</f>
        <v>1.0786974219810039</v>
      </c>
      <c r="BE51" s="306">
        <f>'A3'!F50</f>
        <v>79.5</v>
      </c>
      <c r="BF51" s="307">
        <f t="shared" si="138"/>
        <v>20964.590416888517</v>
      </c>
      <c r="BG51" s="276">
        <f>(BF51-$C$73)/$C$74</f>
        <v>0.44965640725853323</v>
      </c>
      <c r="BH51" s="305">
        <f t="shared" si="139"/>
        <v>9.9505901228954681</v>
      </c>
      <c r="BI51" s="276">
        <f>(BH51-$F$73)/$F$74</f>
        <v>0.56101693385300466</v>
      </c>
      <c r="BJ51" s="307">
        <f>'A2'!G50/'A1'!G50*1000</f>
        <v>16053.622209836298</v>
      </c>
      <c r="BK51" s="266">
        <f t="shared" si="167"/>
        <v>2.3877809999999999</v>
      </c>
      <c r="BL51" s="276">
        <f>POWER(BK51,1/2)</f>
        <v>1.5452446408255232</v>
      </c>
      <c r="BM51" s="261">
        <f>BL51/$FD$24</f>
        <v>0.9603784933962739</v>
      </c>
      <c r="BN51" s="307">
        <f>'A5'!G50</f>
        <v>1750.1852817042302</v>
      </c>
      <c r="BO51" s="307">
        <f>'A4'!G50/'A1'!G50*1000</f>
        <v>6168.3794145231413</v>
      </c>
      <c r="BP51" s="262">
        <f>BQ51/$FI$24</f>
        <v>1.0976933514246947</v>
      </c>
      <c r="BQ51" s="276">
        <f>'A3'!G50</f>
        <v>80.900000000000006</v>
      </c>
      <c r="BR51" s="307">
        <f t="shared" si="141"/>
        <v>25615.901804612346</v>
      </c>
      <c r="BS51" s="276">
        <f>(BR51-$C$73)/$C$74</f>
        <v>0.62456438460447095</v>
      </c>
      <c r="BT51" s="305">
        <f t="shared" si="142"/>
        <v>10.150968601867669</v>
      </c>
      <c r="BU51" s="276">
        <f>(BT51-$F$73)/$F$74</f>
        <v>0.7141968135610911</v>
      </c>
      <c r="BV51" s="269">
        <f>'A2'!H50/'A1'!H50*1000</f>
        <v>15972.642079495354</v>
      </c>
      <c r="BW51" s="262">
        <f t="shared" si="163"/>
        <v>2.0941230000000002</v>
      </c>
      <c r="BX51" s="263">
        <f>POWER(BW51,1/2)</f>
        <v>1.447108496278009</v>
      </c>
      <c r="BY51" s="261">
        <f>BX51/$FD$24</f>
        <v>0.89938631121474555</v>
      </c>
      <c r="BZ51" s="275">
        <f>'A5'!H50</f>
        <v>1916.2988498730169</v>
      </c>
      <c r="CA51" s="270">
        <f>'A4'!H50/'A1'!H50*1000</f>
        <v>5159.2784525126672</v>
      </c>
      <c r="CB51" s="262">
        <f>CC51/$FI$24</f>
        <v>1.0854816824966078</v>
      </c>
      <c r="CC51" s="263">
        <f>'A3'!H50</f>
        <v>80</v>
      </c>
      <c r="CD51" s="272">
        <f t="shared" si="144"/>
        <v>23273.978770818376</v>
      </c>
      <c r="CE51" s="261">
        <f t="shared" si="45"/>
        <v>0.53649867865713852</v>
      </c>
      <c r="CF51" s="262">
        <f t="shared" si="145"/>
        <v>10.055091224526091</v>
      </c>
      <c r="CG51" s="276">
        <f t="shared" si="46"/>
        <v>0.64090308859002154</v>
      </c>
      <c r="CH51" s="307">
        <f>'A2'!I50/'A1'!I50*1000</f>
        <v>15428.421490793513</v>
      </c>
      <c r="CI51" s="305">
        <f t="shared" si="164"/>
        <v>2.5397249999999998</v>
      </c>
      <c r="CJ51" s="276">
        <f>POWER(CI51,1/2)</f>
        <v>1.5936514675423858</v>
      </c>
      <c r="CK51" s="261">
        <f>CJ51/$FD$24</f>
        <v>0.99046361654389348</v>
      </c>
      <c r="CL51" s="307">
        <f>'A5'!I50</f>
        <v>1079.1700149362998</v>
      </c>
      <c r="CM51" s="307">
        <f>'A4'!I50/'A1'!I50*1000</f>
        <v>5187.5859663489491</v>
      </c>
      <c r="CN51" s="262">
        <f>CO51/$FI$24</f>
        <v>1.1058344640434192</v>
      </c>
      <c r="CO51" s="306">
        <f>'A3'!I50</f>
        <v>81.5</v>
      </c>
      <c r="CP51" s="307">
        <f t="shared" si="147"/>
        <v>23828.572041825504</v>
      </c>
      <c r="CQ51" s="276">
        <f>(CP51-$C$73)/$C$74</f>
        <v>0.55735361164174646</v>
      </c>
      <c r="CR51" s="276">
        <f t="shared" si="148"/>
        <v>10.078640645587551</v>
      </c>
      <c r="CS51" s="276">
        <f>(CR51-$F$73)/$F$74</f>
        <v>0.65890550833036721</v>
      </c>
      <c r="CT51" s="307">
        <f>'A2'!J50/'A1'!J50*1000</f>
        <v>16087.171960690714</v>
      </c>
      <c r="CU51" s="305">
        <f t="shared" si="165"/>
        <v>2.2886579999999999</v>
      </c>
      <c r="CV51" s="276">
        <f>POWER(CU51,1/2)</f>
        <v>1.5128311207798444</v>
      </c>
      <c r="CW51" s="261">
        <f>CV51/$FD$24</f>
        <v>0.94023330296836305</v>
      </c>
      <c r="CX51" s="307">
        <f>'A5'!J50</f>
        <v>2227.5163275058835</v>
      </c>
      <c r="CY51" s="307">
        <f>'A4'!J50/'A1'!J50*1000</f>
        <v>7948.2270854178978</v>
      </c>
      <c r="CZ51" s="262">
        <f>DA51/$FI$24</f>
        <v>1.0881953867028493</v>
      </c>
      <c r="DA51" s="306">
        <f>'A3'!J50</f>
        <v>80.2</v>
      </c>
      <c r="DB51" s="307">
        <f t="shared" si="149"/>
        <v>27532.908370742367</v>
      </c>
      <c r="DC51" s="276">
        <f>(DB51-$C$73)/$C$74</f>
        <v>0.69665152586223256</v>
      </c>
      <c r="DD51" s="276">
        <f t="shared" si="150"/>
        <v>10.223137236245178</v>
      </c>
      <c r="DE51" s="276">
        <f>(DD51-$F$73)/$F$74</f>
        <v>0.76936632472489852</v>
      </c>
      <c r="DF51" s="269">
        <f>'A2'!K50/'A1'!K50*1000</f>
        <v>18510.677317325801</v>
      </c>
      <c r="DG51" s="262">
        <f>DG50</f>
        <v>2.14</v>
      </c>
      <c r="DH51" s="266">
        <f>POWER(DG51,1/2)</f>
        <v>1.4628738838327795</v>
      </c>
      <c r="DI51" s="261">
        <f>DH51/$FD$24</f>
        <v>0.90918459088363357</v>
      </c>
      <c r="DJ51" s="273">
        <f>'A5'!K50</f>
        <v>1362.8905464758502</v>
      </c>
      <c r="DK51" s="270">
        <f>'A4'!K50/'A1'!K50*1000</f>
        <v>7834.5795651619883</v>
      </c>
      <c r="DL51" s="262">
        <f>DM51/$FI$24</f>
        <v>1.0922659430122117</v>
      </c>
      <c r="DM51" s="263">
        <f>'A3'!K50</f>
        <v>80.5</v>
      </c>
      <c r="DN51" s="272">
        <f t="shared" si="151"/>
        <v>28428.506946774178</v>
      </c>
      <c r="DO51" s="261">
        <f t="shared" si="51"/>
        <v>0.73032962702335125</v>
      </c>
      <c r="DP51" s="262">
        <f t="shared" si="152"/>
        <v>10.25514768644482</v>
      </c>
      <c r="DQ51" s="214">
        <f t="shared" si="52"/>
        <v>0.79383680147536428</v>
      </c>
      <c r="DR51" s="307">
        <f>'A2'!L50/'A1'!L50*1000</f>
        <v>14952.563219277245</v>
      </c>
      <c r="DS51" s="305">
        <f t="shared" si="166"/>
        <v>2.831591</v>
      </c>
      <c r="DT51" s="276">
        <f>POWER(DS51,1/2)</f>
        <v>1.6827331933494389</v>
      </c>
      <c r="DU51" s="261">
        <f>DT51/$FD$24</f>
        <v>1.0458284250405032</v>
      </c>
      <c r="DV51" s="307">
        <f>'A5'!L50</f>
        <v>901.91797688460122</v>
      </c>
      <c r="DW51" s="307">
        <f>'A4'!L50/'A1'!L50*1000</f>
        <v>4630.412052135126</v>
      </c>
      <c r="DX51" s="262">
        <f>DY51/$FI$24</f>
        <v>1.1004070556309362</v>
      </c>
      <c r="DY51" s="276">
        <f>'A3'!L50</f>
        <v>81.099999999999994</v>
      </c>
      <c r="DZ51" s="307">
        <f t="shared" si="154"/>
        <v>23295.777665053607</v>
      </c>
      <c r="EA51" s="276">
        <f>(DZ51-$C$73)/$C$74</f>
        <v>0.53731840457553759</v>
      </c>
      <c r="EB51" s="305">
        <f t="shared" si="155"/>
        <v>10.056027407040052</v>
      </c>
      <c r="EC51" s="276">
        <f>(EB51-$F$73)/$F$74</f>
        <v>0.64161875588926875</v>
      </c>
      <c r="ED51" s="269">
        <f>'A2'!M50/'A1'!M50*1000</f>
        <v>15601.196472762958</v>
      </c>
      <c r="EE51" s="262">
        <f>EE50</f>
        <v>2</v>
      </c>
      <c r="EF51" s="263">
        <f>POWER(EE51,1/2)</f>
        <v>1.4142135623730951</v>
      </c>
      <c r="EG51" s="261">
        <f>EF51/$FD$24</f>
        <v>0.878941919285262</v>
      </c>
      <c r="EH51" s="275">
        <f>'A5'!M50</f>
        <v>74.206508201740064</v>
      </c>
      <c r="EI51" s="271">
        <f>'A4'!M50/'A1'!M50*1000</f>
        <v>7432.8867926951061</v>
      </c>
      <c r="EJ51" s="262">
        <f>EK51/$FI$24</f>
        <v>1.0990502035278154</v>
      </c>
      <c r="EK51" s="263">
        <f>'A3'!M50</f>
        <v>81</v>
      </c>
      <c r="EL51" s="272">
        <f t="shared" si="156"/>
        <v>23321.44842085346</v>
      </c>
      <c r="EM51" s="261">
        <f t="shared" si="53"/>
        <v>0.53828372802942293</v>
      </c>
      <c r="EN51" s="262">
        <f t="shared" si="157"/>
        <v>10.057128749206887</v>
      </c>
      <c r="EO51" s="276">
        <f t="shared" si="54"/>
        <v>0.64246067993968903</v>
      </c>
      <c r="EP51" s="269">
        <f>'A2'!N50/'A1'!N50*1000</f>
        <v>19794.893086648757</v>
      </c>
      <c r="EQ51" s="262">
        <f>EQ50</f>
        <v>2.33</v>
      </c>
      <c r="ER51" s="266">
        <f>POWER(EQ51,1/2)</f>
        <v>1.5264337522473748</v>
      </c>
      <c r="ES51" s="261">
        <f>ER51/$FD$24</f>
        <v>0.9486874172036549</v>
      </c>
      <c r="ET51" s="273">
        <f>'A5'!N50</f>
        <v>273.79590321213817</v>
      </c>
      <c r="EU51" s="270">
        <f>'A4'!N50/'A1'!N50*1000</f>
        <v>5543.0688116497531</v>
      </c>
      <c r="EV51" s="262">
        <f>EW51/$FI$24</f>
        <v>1.0814111261872457</v>
      </c>
      <c r="EW51" s="263">
        <f>'A3'!N50</f>
        <v>79.7</v>
      </c>
      <c r="EX51" s="272">
        <f t="shared" si="158"/>
        <v>26598.421270980431</v>
      </c>
      <c r="EY51" s="261">
        <f t="shared" si="56"/>
        <v>0.66151106012032967</v>
      </c>
      <c r="EZ51" s="262">
        <f t="shared" si="159"/>
        <v>10.188607142293446</v>
      </c>
      <c r="FA51" s="276">
        <f t="shared" si="58"/>
        <v>0.74296969937388457</v>
      </c>
      <c r="FB51" s="269">
        <f>'A2'!O50/'A1'!O50*1000</f>
        <v>26856.529707820795</v>
      </c>
      <c r="FC51" s="262">
        <f>FC50</f>
        <v>2.5299999999999998</v>
      </c>
      <c r="FD51" s="266">
        <f>POWER(FC51,1/2)</f>
        <v>1.5905973720586866</v>
      </c>
      <c r="FE51" s="261">
        <f>FD51/$FD$24</f>
        <v>0.9885654785132989</v>
      </c>
      <c r="FF51" s="273">
        <f>'A5'!O50</f>
        <v>-457.38881527152836</v>
      </c>
      <c r="FG51" s="270">
        <f>'A4'!O50/'A1'!O50*1000</f>
        <v>5491.8068746070458</v>
      </c>
      <c r="FH51" s="262">
        <f>FI51/$FI$24</f>
        <v>1.0569877883310719</v>
      </c>
      <c r="FI51" s="263">
        <f>'A3'!O50</f>
        <v>77.900000000000006</v>
      </c>
      <c r="FJ51" s="272">
        <f t="shared" si="160"/>
        <v>33383.750313024386</v>
      </c>
      <c r="FK51" s="261">
        <f t="shared" si="60"/>
        <v>0.91666666666666663</v>
      </c>
      <c r="FL51" s="262">
        <f t="shared" si="161"/>
        <v>10.415824543002596</v>
      </c>
      <c r="FM51" s="276">
        <f t="shared" si="61"/>
        <v>0.9166666666666663</v>
      </c>
    </row>
    <row r="52" spans="1:171">
      <c r="A52" s="201">
        <v>2008</v>
      </c>
      <c r="B52" s="269">
        <f>'A2'!B51/'A1'!B51*1000</f>
        <v>19542.001050565716</v>
      </c>
      <c r="C52" s="401">
        <f t="shared" si="162"/>
        <v>2.52</v>
      </c>
      <c r="D52" s="401">
        <f>POWER(C52,1/2)</f>
        <v>1.5874507866387544</v>
      </c>
      <c r="E52" s="402">
        <f>D52/$FD$24</f>
        <v>0.98660985745168972</v>
      </c>
      <c r="F52" s="403">
        <f>'A5'!B51</f>
        <v>-4.5653269303345363</v>
      </c>
      <c r="G52" s="404">
        <f>'A4'!B51/'A1'!B51*1000</f>
        <v>5642.486419549582</v>
      </c>
      <c r="H52" s="405">
        <f>I52/$FI$24</f>
        <v>1.1058344640434192</v>
      </c>
      <c r="I52" s="405">
        <f>'A3'!B51</f>
        <v>81.5</v>
      </c>
      <c r="J52" s="406">
        <f t="shared" si="130"/>
        <v>27555.461804888073</v>
      </c>
      <c r="K52" s="402">
        <f>(J52-$C$73)/$C$74</f>
        <v>0.69749962550979483</v>
      </c>
      <c r="L52" s="405">
        <f t="shared" si="131"/>
        <v>10.223956045563147</v>
      </c>
      <c r="M52" s="407">
        <f>(L52-$F$73)/$F$74</f>
        <v>0.76999226576144997</v>
      </c>
      <c r="N52" s="307">
        <f>'A2'!C51/'A1'!C51*1000</f>
        <v>15810.035453894114</v>
      </c>
      <c r="O52" s="343">
        <f t="shared" si="128"/>
        <v>2.44</v>
      </c>
      <c r="P52" s="276">
        <f>POWER(O52,1/2)</f>
        <v>1.5620499351813308</v>
      </c>
      <c r="Q52" s="261">
        <f>P52/$FD$24</f>
        <v>0.97082308116451832</v>
      </c>
      <c r="R52" s="307">
        <f>'A5'!C51</f>
        <v>2371.7839734356758</v>
      </c>
      <c r="S52" s="307">
        <f>'A4'!C51/'A1'!C51*1000</f>
        <v>6478.3561071645499</v>
      </c>
      <c r="T52" s="262">
        <f>U52/$FI$24</f>
        <v>1.0874411795877403</v>
      </c>
      <c r="U52" s="306">
        <f>'A3'!C51</f>
        <v>80.144414935616467</v>
      </c>
      <c r="V52" s="307">
        <f t="shared" si="132"/>
        <v>26314.866673397231</v>
      </c>
      <c r="W52" s="276">
        <f>(V52-$C$73)/$C$74</f>
        <v>0.65084826913598137</v>
      </c>
      <c r="X52" s="305">
        <f t="shared" si="133"/>
        <v>10.177889331212143</v>
      </c>
      <c r="Y52" s="276">
        <f>(X52-$F$73)/$F$74</f>
        <v>0.73477643919649915</v>
      </c>
      <c r="Z52" s="269">
        <f>'A2'!D51/'A1'!D51*1000</f>
        <v>18873.656684909864</v>
      </c>
      <c r="AA52" s="262">
        <f>AA51</f>
        <v>2.482961</v>
      </c>
      <c r="AB52" s="263">
        <f>POWER(AA52,1/2)</f>
        <v>1.575741412795894</v>
      </c>
      <c r="AC52" s="261">
        <f>AB52/$FD$24</f>
        <v>0.97933241379473424</v>
      </c>
      <c r="AD52" s="273">
        <f>'A5'!D51</f>
        <v>-335.1279600032704</v>
      </c>
      <c r="AE52" s="271">
        <f>'A4'!D51/'A1'!D51*1000</f>
        <v>6087.2289986984897</v>
      </c>
      <c r="AF52" s="262">
        <f>AG52/$FI$24</f>
        <v>1.0982654666867622</v>
      </c>
      <c r="AG52" s="263">
        <f>'A3'!D51</f>
        <v>80.942164894814383</v>
      </c>
      <c r="AH52" s="271">
        <f t="shared" si="134"/>
        <v>26617.215674117593</v>
      </c>
      <c r="AI52" s="261">
        <f t="shared" si="39"/>
        <v>0.66221780511418715</v>
      </c>
      <c r="AJ52" s="262">
        <f t="shared" si="135"/>
        <v>10.189313491216337</v>
      </c>
      <c r="AK52" s="214">
        <f t="shared" si="40"/>
        <v>0.74350966975191846</v>
      </c>
      <c r="AL52" s="307">
        <f>'A2'!E51/'A1'!E51*1000</f>
        <v>15837.501729159119</v>
      </c>
      <c r="AM52" s="305">
        <f>AM51</f>
        <v>2.13</v>
      </c>
      <c r="AN52" s="276">
        <f>POWER(AM52,1/2)</f>
        <v>1.4594519519326423</v>
      </c>
      <c r="AO52" s="261">
        <f>AN52/$FD$24</f>
        <v>0.90705784038993653</v>
      </c>
      <c r="AP52" s="307">
        <f>'A5'!E51</f>
        <v>281.05005627283344</v>
      </c>
      <c r="AQ52" s="307">
        <f>'A4'!E51/'A1'!E51*1000</f>
        <v>8067.8402415277169</v>
      </c>
      <c r="AR52" s="262">
        <f>AS52/$FI$24</f>
        <v>1.0691994572591588</v>
      </c>
      <c r="AS52" s="306">
        <f>'A3'!E51</f>
        <v>78.8</v>
      </c>
      <c r="AT52" s="307">
        <f t="shared" si="136"/>
        <v>24286.245977988772</v>
      </c>
      <c r="AU52" s="276">
        <f>(AT52-$C$73)/$C$74</f>
        <v>0.57456398862694436</v>
      </c>
      <c r="AV52" s="276">
        <f t="shared" si="137"/>
        <v>10.097665459948734</v>
      </c>
      <c r="AW52" s="276">
        <f>(AV52-$F$73)/$F$74</f>
        <v>0.67344908002660187</v>
      </c>
      <c r="AX52" s="307">
        <f>'A2'!F51/'A1'!F51*1000</f>
        <v>15119.639503269676</v>
      </c>
      <c r="AY52" s="343">
        <f>AY51</f>
        <v>2.14</v>
      </c>
      <c r="AZ52" s="276">
        <f>POWER(AY52,1/2)</f>
        <v>1.4628738838327795</v>
      </c>
      <c r="BA52" s="261">
        <f>AZ52/$FD$24</f>
        <v>0.90918459088363357</v>
      </c>
      <c r="BB52" s="307">
        <f>'A5'!F51</f>
        <v>100.70001805352004</v>
      </c>
      <c r="BC52" s="307">
        <f>'A4'!F51/'A1'!F51*1000</f>
        <v>5851.8966308646641</v>
      </c>
      <c r="BD52" s="262">
        <f>BE52/$FI$24</f>
        <v>1.0841248303934872</v>
      </c>
      <c r="BE52" s="306">
        <f>'A3'!F51</f>
        <v>79.900000000000006</v>
      </c>
      <c r="BF52" s="307">
        <f t="shared" si="138"/>
        <v>21356.326708412693</v>
      </c>
      <c r="BG52" s="276">
        <f>(BF52-$C$73)/$C$74</f>
        <v>0.46438726414855586</v>
      </c>
      <c r="BH52" s="305">
        <f t="shared" si="139"/>
        <v>9.9691033077055646</v>
      </c>
      <c r="BI52" s="276">
        <f>(BH52-$F$73)/$F$74</f>
        <v>0.57516938893086555</v>
      </c>
      <c r="BJ52" s="307">
        <f>'A2'!G51/'A1'!G51*1000</f>
        <v>16005.70559016878</v>
      </c>
      <c r="BK52" s="266">
        <f t="shared" si="167"/>
        <v>2.3877809999999999</v>
      </c>
      <c r="BL52" s="276">
        <f>POWER(BK52,1/2)</f>
        <v>1.5452446408255232</v>
      </c>
      <c r="BM52" s="261">
        <f>BL52/$FD$24</f>
        <v>0.9603784933962739</v>
      </c>
      <c r="BN52" s="307">
        <f>'A5'!G51</f>
        <v>1704.4872317141271</v>
      </c>
      <c r="BO52" s="307">
        <f>'A4'!G51/'A1'!G51*1000</f>
        <v>6211.7139865873378</v>
      </c>
      <c r="BP52" s="262">
        <f>BQ52/$FI$24</f>
        <v>1.0990502035278154</v>
      </c>
      <c r="BQ52" s="276">
        <f>'A3'!G51</f>
        <v>81</v>
      </c>
      <c r="BR52" s="307">
        <f t="shared" si="141"/>
        <v>25594.391692500652</v>
      </c>
      <c r="BS52" s="276">
        <f>(BR52-$C$73)/$C$74</f>
        <v>0.62375551805301388</v>
      </c>
      <c r="BT52" s="305">
        <f t="shared" si="142"/>
        <v>10.150128531955634</v>
      </c>
      <c r="BU52" s="276">
        <f>(BT52-$F$73)/$F$74</f>
        <v>0.71355461980489521</v>
      </c>
      <c r="BV52" s="269">
        <f>'A2'!H51/'A1'!H51*1000</f>
        <v>16112.445352415225</v>
      </c>
      <c r="BW52" s="262">
        <f t="shared" si="163"/>
        <v>2.0941230000000002</v>
      </c>
      <c r="BX52" s="263">
        <f>POWER(BW52,1/2)</f>
        <v>1.447108496278009</v>
      </c>
      <c r="BY52" s="261">
        <f>BX52/$FD$24</f>
        <v>0.89938631121474555</v>
      </c>
      <c r="BZ52" s="275">
        <f>'A5'!H51</f>
        <v>1909.3655070903842</v>
      </c>
      <c r="CA52" s="270">
        <f>'A4'!H51/'A1'!H51*1000</f>
        <v>5288.6728640775063</v>
      </c>
      <c r="CB52" s="262">
        <f>CC52/$FI$24</f>
        <v>1.0881953867028493</v>
      </c>
      <c r="CC52" s="263">
        <f>'A3'!H51</f>
        <v>80.2</v>
      </c>
      <c r="CD52" s="272">
        <f t="shared" si="144"/>
        <v>23602.251874332811</v>
      </c>
      <c r="CE52" s="261">
        <f t="shared" si="45"/>
        <v>0.54884306495308188</v>
      </c>
      <c r="CF52" s="262">
        <f t="shared" si="145"/>
        <v>10.069097404865587</v>
      </c>
      <c r="CG52" s="276">
        <f t="shared" si="46"/>
        <v>0.65161015169669112</v>
      </c>
      <c r="CH52" s="307">
        <f>'A2'!I51/'A1'!I51*1000</f>
        <v>15190.975305540451</v>
      </c>
      <c r="CI52" s="305">
        <f t="shared" si="164"/>
        <v>2.5397249999999998</v>
      </c>
      <c r="CJ52" s="276">
        <f>POWER(CI52,1/2)</f>
        <v>1.5936514675423858</v>
      </c>
      <c r="CK52" s="261">
        <f>CJ52/$FD$24</f>
        <v>0.99046361654389348</v>
      </c>
      <c r="CL52" s="307">
        <f>'A5'!I51</f>
        <v>1109.5301485997106</v>
      </c>
      <c r="CM52" s="307">
        <f>'A4'!I51/'A1'!I51*1000</f>
        <v>5176.2530937417487</v>
      </c>
      <c r="CN52" s="262">
        <f>CO52/$FI$24</f>
        <v>1.1091199920202106</v>
      </c>
      <c r="CO52" s="306">
        <f>'A3'!I51</f>
        <v>81.742143411889529</v>
      </c>
      <c r="CP52" s="307">
        <f t="shared" si="147"/>
        <v>23659.627421532176</v>
      </c>
      <c r="CQ52" s="276">
        <f>(CP52-$C$73)/$C$74</f>
        <v>0.5510006158184666</v>
      </c>
      <c r="CR52" s="276">
        <f t="shared" si="148"/>
        <v>10.071525390220401</v>
      </c>
      <c r="CS52" s="276">
        <f>(CR52-$F$73)/$F$74</f>
        <v>0.65346623178319063</v>
      </c>
      <c r="CT52" s="307">
        <f>'A2'!J51/'A1'!J51*1000</f>
        <v>16206.281810551427</v>
      </c>
      <c r="CU52" s="305">
        <f t="shared" si="165"/>
        <v>2.2886579999999999</v>
      </c>
      <c r="CV52" s="276">
        <f>POWER(CU52,1/2)</f>
        <v>1.5128311207798444</v>
      </c>
      <c r="CW52" s="261">
        <f>CV52/$FD$24</f>
        <v>0.94023330296836305</v>
      </c>
      <c r="CX52" s="307">
        <f>'A5'!J51</f>
        <v>2102.8832048785112</v>
      </c>
      <c r="CY52" s="307">
        <f>'A4'!J51/'A1'!J51*1000</f>
        <v>8115.944143747397</v>
      </c>
      <c r="CZ52" s="262">
        <f>DA52/$FI$24</f>
        <v>1.0881953867028493</v>
      </c>
      <c r="DA52" s="306">
        <f>'A3'!J51</f>
        <v>80.2</v>
      </c>
      <c r="DB52" s="307">
        <f t="shared" si="149"/>
        <v>27701.660252111014</v>
      </c>
      <c r="DC52" s="276">
        <f>(DB52-$C$73)/$C$74</f>
        <v>0.70299727392833988</v>
      </c>
      <c r="DD52" s="276">
        <f t="shared" si="150"/>
        <v>10.2292476272786</v>
      </c>
      <c r="DE52" s="276">
        <f>(DD52-$F$73)/$F$74</f>
        <v>0.77403742996668856</v>
      </c>
      <c r="DF52" s="269">
        <f>'A2'!K51/'A1'!K51*1000</f>
        <v>18537.397634462144</v>
      </c>
      <c r="DG52" s="262">
        <f>DG51</f>
        <v>2.14</v>
      </c>
      <c r="DH52" s="266">
        <f>POWER(DG52,1/2)</f>
        <v>1.4628738838327795</v>
      </c>
      <c r="DI52" s="261">
        <f>DH52/$FD$24</f>
        <v>0.90918459088363357</v>
      </c>
      <c r="DJ52" s="273">
        <f>'A5'!K51</f>
        <v>1220.7340148917706</v>
      </c>
      <c r="DK52" s="270">
        <f>'A4'!K51/'A1'!K51*1000</f>
        <v>8050.7121500872054</v>
      </c>
      <c r="DL52" s="262">
        <f>DM52/$FI$24</f>
        <v>1.0936227951153323</v>
      </c>
      <c r="DM52" s="263">
        <f>'A3'!K51</f>
        <v>80.599999999999994</v>
      </c>
      <c r="DN52" s="272">
        <f t="shared" si="151"/>
        <v>28571.291905220663</v>
      </c>
      <c r="DO52" s="261">
        <f t="shared" si="51"/>
        <v>0.73569891456303582</v>
      </c>
      <c r="DP52" s="262">
        <f t="shared" si="152"/>
        <v>10.260157713146144</v>
      </c>
      <c r="DQ52" s="214">
        <f t="shared" si="52"/>
        <v>0.79766673017519041</v>
      </c>
      <c r="DR52" s="307">
        <f>'A2'!L51/'A1'!L51*1000</f>
        <v>14622.401192090683</v>
      </c>
      <c r="DS52" s="305">
        <f t="shared" si="166"/>
        <v>2.831591</v>
      </c>
      <c r="DT52" s="276">
        <f>POWER(DS52,1/2)</f>
        <v>1.6827331933494389</v>
      </c>
      <c r="DU52" s="261">
        <f>DT52/$FD$24</f>
        <v>1.0458284250405032</v>
      </c>
      <c r="DV52" s="307">
        <f>'A5'!L51</f>
        <v>797.72351556455169</v>
      </c>
      <c r="DW52" s="307">
        <f>'A4'!L51/'A1'!L51*1000</f>
        <v>4823.0592671081722</v>
      </c>
      <c r="DX52" s="262">
        <f>DY52/$FI$24</f>
        <v>1.1017639077340571</v>
      </c>
      <c r="DY52" s="276">
        <f>'A3'!L51</f>
        <v>81.2</v>
      </c>
      <c r="DZ52" s="307">
        <f t="shared" si="154"/>
        <v>23041.525292355938</v>
      </c>
      <c r="EA52" s="276">
        <f>(DZ52-$C$73)/$C$74</f>
        <v>0.52775749485847889</v>
      </c>
      <c r="EB52" s="305">
        <f t="shared" si="155"/>
        <v>10.045053314543749</v>
      </c>
      <c r="EC52" s="276">
        <f>(EB52-$F$73)/$F$74</f>
        <v>0.63322958067887947</v>
      </c>
      <c r="ED52" s="269">
        <f>'A2'!M51/'A1'!M51*1000</f>
        <v>15486.785858731824</v>
      </c>
      <c r="EE52" s="262">
        <f>EE51</f>
        <v>2</v>
      </c>
      <c r="EF52" s="263">
        <f>POWER(EE52,1/2)</f>
        <v>1.4142135623730951</v>
      </c>
      <c r="EG52" s="261">
        <f>EF52/$FD$24</f>
        <v>0.878941919285262</v>
      </c>
      <c r="EH52" s="275">
        <f>'A5'!M51</f>
        <v>16.56886829136527</v>
      </c>
      <c r="EI52" s="271">
        <f>'A4'!M51/'A1'!M51*1000</f>
        <v>7449.4083560730978</v>
      </c>
      <c r="EJ52" s="262">
        <f>EK52/$FI$24</f>
        <v>1.1017639077340571</v>
      </c>
      <c r="EK52" s="263">
        <f>'A3'!M51</f>
        <v>81.2</v>
      </c>
      <c r="EL52" s="272">
        <f t="shared" si="156"/>
        <v>23222.938342748483</v>
      </c>
      <c r="EM52" s="261">
        <f t="shared" si="53"/>
        <v>0.53457935369856058</v>
      </c>
      <c r="EN52" s="262">
        <f t="shared" si="157"/>
        <v>10.052895790861267</v>
      </c>
      <c r="EO52" s="276">
        <f t="shared" si="54"/>
        <v>0.63922478328293608</v>
      </c>
      <c r="EP52" s="269">
        <f>'A2'!N51/'A1'!N51*1000</f>
        <v>19773.754680477599</v>
      </c>
      <c r="EQ52" s="262">
        <f>EQ51</f>
        <v>2.33</v>
      </c>
      <c r="ER52" s="266">
        <f>POWER(EQ52,1/2)</f>
        <v>1.5264337522473748</v>
      </c>
      <c r="ES52" s="261">
        <f>ER52/$FD$24</f>
        <v>0.9486874172036549</v>
      </c>
      <c r="ET52" s="273">
        <f>'A5'!N51</f>
        <v>336.20212269963906</v>
      </c>
      <c r="EU52" s="270">
        <f>'A4'!N51/'A1'!N51*1000</f>
        <v>5594.8487471705384</v>
      </c>
      <c r="EV52" s="262">
        <f>EW52/$FI$24</f>
        <v>1.0852508768424116</v>
      </c>
      <c r="EW52" s="263">
        <f>'A3'!N51</f>
        <v>79.982989623285732</v>
      </c>
      <c r="EX52" s="272">
        <f t="shared" si="158"/>
        <v>26795.021181994311</v>
      </c>
      <c r="EY52" s="261">
        <f t="shared" si="56"/>
        <v>0.66890400587592591</v>
      </c>
      <c r="EZ52" s="262">
        <f t="shared" si="159"/>
        <v>10.195971372449046</v>
      </c>
      <c r="FA52" s="276">
        <f t="shared" si="58"/>
        <v>0.74859930538329045</v>
      </c>
      <c r="FB52" s="269">
        <f>'A2'!O51/'A1'!O51*1000</f>
        <v>26474.564078868811</v>
      </c>
      <c r="FC52" s="262">
        <f>FC51</f>
        <v>2.5299999999999998</v>
      </c>
      <c r="FD52" s="266">
        <f>POWER(FC52,1/2)</f>
        <v>1.5905973720586866</v>
      </c>
      <c r="FE52" s="261">
        <f>FD52/$FD$24</f>
        <v>0.9885654785132989</v>
      </c>
      <c r="FF52" s="273">
        <f>'A5'!O51</f>
        <v>-450.06550114304724</v>
      </c>
      <c r="FG52" s="270">
        <f>'A4'!O51/'A1'!O51*1000</f>
        <v>5596.833409203874</v>
      </c>
      <c r="FH52" s="262">
        <f>FI52/$FI$24</f>
        <v>1.0597225927860348</v>
      </c>
      <c r="FI52" s="263">
        <f>'A3'!O51</f>
        <v>78.10155508833077</v>
      </c>
      <c r="FJ52" s="272">
        <f t="shared" si="160"/>
        <v>33189.036488231148</v>
      </c>
      <c r="FK52" s="261">
        <f t="shared" si="60"/>
        <v>0.90934464532323156</v>
      </c>
      <c r="FL52" s="262">
        <f t="shared" si="161"/>
        <v>10.409974874109784</v>
      </c>
      <c r="FM52" s="276">
        <f t="shared" si="61"/>
        <v>0.91219487118279352</v>
      </c>
      <c r="FN52" s="268"/>
      <c r="FO52" s="268"/>
    </row>
    <row r="53" spans="1:171">
      <c r="A53" s="97">
        <v>2009</v>
      </c>
      <c r="B53" s="269">
        <f>'A2'!B52/'A1'!B52*1000</f>
        <v>19458.603716974307</v>
      </c>
      <c r="C53" s="401">
        <f t="shared" si="162"/>
        <v>2.52</v>
      </c>
      <c r="D53" s="401">
        <f>POWER(C53,1/2)</f>
        <v>1.5874507866387544</v>
      </c>
      <c r="E53" s="402">
        <f>D53/$FD$24</f>
        <v>0.98660985745168972</v>
      </c>
      <c r="F53" s="403">
        <f>'A5'!B52</f>
        <v>229.45294773439582</v>
      </c>
      <c r="G53" s="404">
        <f>'A4'!B52/'A1'!B52*1000</f>
        <v>5682.2620050953155</v>
      </c>
      <c r="H53" s="405">
        <f>I53/$FI$24</f>
        <v>1.1091199920202106</v>
      </c>
      <c r="I53" s="405">
        <f>'A3'!B52</f>
        <v>81.742143411889529</v>
      </c>
      <c r="J53" s="406">
        <f t="shared" ref="J53" si="168">(B53*E53+G53+F53)*H53</f>
        <v>27849.742569649534</v>
      </c>
      <c r="K53" s="402">
        <f>(J53-$C$73)/$C$74</f>
        <v>0.70856576343212196</v>
      </c>
      <c r="L53" s="405">
        <f t="shared" si="131"/>
        <v>10.234579001853087</v>
      </c>
      <c r="M53" s="407">
        <f>(L53-$F$73)/$F$74</f>
        <v>0.7781130139325293</v>
      </c>
      <c r="N53" s="307">
        <f>'A2'!C52/'A1'!C52*1000</f>
        <v>15636.367715461532</v>
      </c>
      <c r="O53" s="343">
        <f t="shared" si="128"/>
        <v>2.44</v>
      </c>
      <c r="P53" s="276">
        <f>POWER(O53,1/2)</f>
        <v>1.5620499351813308</v>
      </c>
      <c r="Q53" s="261">
        <f>P53/$FD$24</f>
        <v>0.97082308116451832</v>
      </c>
      <c r="R53" s="307">
        <f>'A5'!C52</f>
        <v>2597.1332205712265</v>
      </c>
      <c r="S53" s="307">
        <f>'A4'!C52/'A1'!C52*1000</f>
        <v>6465.9200723226422</v>
      </c>
      <c r="T53" s="262">
        <f>U53/$FI$24</f>
        <v>1.0921345503127331</v>
      </c>
      <c r="U53" s="306">
        <f>'A3'!C52</f>
        <v>80.490316358048432</v>
      </c>
      <c r="V53" s="307">
        <f t="shared" ref="V53" si="169">(N53*Q53+S53+R53)*T53</f>
        <v>26476.836304628992</v>
      </c>
      <c r="W53" s="276">
        <f>(V53-$C$73)/$C$74</f>
        <v>0.65693897737473417</v>
      </c>
      <c r="X53" s="305">
        <f t="shared" ref="X53" si="170">LN(V53)</f>
        <v>10.184025528012532</v>
      </c>
      <c r="Y53" s="276">
        <f>(X53-$F$73)/$F$74</f>
        <v>0.73946727172786664</v>
      </c>
      <c r="Z53" s="269">
        <f>'A2'!D52/'A1'!D52*1000</f>
        <v>18718.797804057613</v>
      </c>
      <c r="AA53" s="262">
        <f>AA52</f>
        <v>2.482961</v>
      </c>
      <c r="AB53" s="263">
        <f>POWER(AA53,1/2)</f>
        <v>1.575741412795894</v>
      </c>
      <c r="AC53" s="261">
        <f>AB53/$FD$24</f>
        <v>0.97933241379473424</v>
      </c>
      <c r="AD53" s="273">
        <f>'A5'!D52</f>
        <v>-106.86021237495774</v>
      </c>
      <c r="AE53" s="271">
        <f>'A4'!D52/'A1'!D52*1000</f>
        <v>6221.9403071077995</v>
      </c>
      <c r="AF53" s="262">
        <f>AG53/$FI$24</f>
        <v>1.1015611462557644</v>
      </c>
      <c r="AG53" s="263">
        <f>'A3'!D52</f>
        <v>81.185056479049834</v>
      </c>
      <c r="AH53" s="271">
        <f t="shared" ref="AH53" si="171">(Z53*AC53+AE53+AD53)*AF53</f>
        <v>26929.871435817946</v>
      </c>
      <c r="AI53" s="261">
        <f t="shared" ref="AI53" si="172">(AH53-C$73)/C$74</f>
        <v>0.67397491667392784</v>
      </c>
      <c r="AJ53" s="262">
        <f t="shared" ref="AJ53" si="173">LN(AH53)</f>
        <v>10.200991411780805</v>
      </c>
      <c r="AK53" s="214">
        <f t="shared" ref="AK53" si="174">(AJ53-F$73)/F$74</f>
        <v>0.75243688826600819</v>
      </c>
      <c r="AL53" s="307">
        <f>'A2'!E52/'A1'!E52*1000</f>
        <v>15032.580859187634</v>
      </c>
      <c r="AM53" s="305">
        <f>AM52</f>
        <v>2.13</v>
      </c>
      <c r="AN53" s="276">
        <f>POWER(AM53,1/2)</f>
        <v>1.4594519519326423</v>
      </c>
      <c r="AO53" s="261">
        <f>AN53/$FD$24</f>
        <v>0.90705784038993653</v>
      </c>
      <c r="AP53" s="307">
        <f>'A5'!E52</f>
        <v>325.79837904316821</v>
      </c>
      <c r="AQ53" s="307">
        <f>'A4'!E52/'A1'!E52*1000</f>
        <v>8275.7855965169365</v>
      </c>
      <c r="AR53" s="262">
        <f>AS53/$FI$24</f>
        <v>1.0730396773481607</v>
      </c>
      <c r="AS53" s="306">
        <f>'A3'!E52</f>
        <v>79.083024220559452</v>
      </c>
      <c r="AT53" s="307">
        <f t="shared" ref="AT53" si="175">(AL53*AO53+AQ53+AP53)*AR53</f>
        <v>23861.187924822087</v>
      </c>
      <c r="AU53" s="276">
        <f>(AT53-$C$73)/$C$74</f>
        <v>0.55858009975418299</v>
      </c>
      <c r="AV53" s="276">
        <f t="shared" ref="AV53" si="176">LN(AT53)</f>
        <v>10.080008481706026</v>
      </c>
      <c r="AW53" s="276">
        <f>(AV53-$F$73)/$F$74</f>
        <v>0.65995115441553043</v>
      </c>
      <c r="AX53" s="307">
        <f>'A2'!F52/'A1'!F52*1000</f>
        <v>14660.092981195496</v>
      </c>
      <c r="AY53" s="343">
        <f>AY52</f>
        <v>2.14</v>
      </c>
      <c r="AZ53" s="276">
        <f>POWER(AY53,1/2)</f>
        <v>1.4628738838327795</v>
      </c>
      <c r="BA53" s="261">
        <f>AZ53/$FD$24</f>
        <v>0.90918459088363357</v>
      </c>
      <c r="BB53" s="307">
        <f>'A5'!F52</f>
        <v>497.81960970063477</v>
      </c>
      <c r="BC53" s="307">
        <f>'A4'!F52/'A1'!F52*1000</f>
        <v>5880.2300774317891</v>
      </c>
      <c r="BD53" s="262">
        <f>BE53/$FI$24</f>
        <v>1.0879644781849607</v>
      </c>
      <c r="BE53" s="306">
        <f>'A3'!F52</f>
        <v>80.1829820422316</v>
      </c>
      <c r="BF53" s="307">
        <f t="shared" ref="BF53" si="177">(AX53*BA53+BC53+BB53)*BD53</f>
        <v>21440.276974687884</v>
      </c>
      <c r="BG53" s="276">
        <f>(BF53-$C$73)/$C$74</f>
        <v>0.46754413111527854</v>
      </c>
      <c r="BH53" s="305">
        <f t="shared" ref="BH53" si="178">LN(BF53)</f>
        <v>9.9730265336968102</v>
      </c>
      <c r="BI53" s="276">
        <f>(BH53-$F$73)/$F$74</f>
        <v>0.5781685098369086</v>
      </c>
      <c r="BJ53" s="307">
        <f>'A2'!G52/'A1'!G52*1000</f>
        <v>15929.720313175754</v>
      </c>
      <c r="BK53" s="266">
        <f t="shared" si="167"/>
        <v>2.3877809999999999</v>
      </c>
      <c r="BL53" s="276">
        <f>POWER(BK53,1/2)</f>
        <v>1.5452446408255232</v>
      </c>
      <c r="BM53" s="261">
        <f>BL53/$FD$24</f>
        <v>0.9603784933962739</v>
      </c>
      <c r="BN53" s="307">
        <f>'A5'!G52</f>
        <v>1674.8527287803581</v>
      </c>
      <c r="BO53" s="307">
        <f>'A4'!G52/'A1'!G52*1000</f>
        <v>6318.7761388849622</v>
      </c>
      <c r="BP53" s="262">
        <f>BQ53/$FI$24</f>
        <v>1.1017639077340571</v>
      </c>
      <c r="BQ53" s="276">
        <f>'A3'!G52</f>
        <v>81.2</v>
      </c>
      <c r="BR53" s="307">
        <f t="shared" ref="BR53" si="179">(BJ53*BM53+BO53+BN53)*BP53</f>
        <v>25662.493901971156</v>
      </c>
      <c r="BS53" s="276">
        <f>(BR53-$C$73)/$C$74</f>
        <v>0.62631643447385665</v>
      </c>
      <c r="BT53" s="305">
        <f t="shared" ref="BT53" si="180">LN(BR53)</f>
        <v>10.152785823703047</v>
      </c>
      <c r="BU53" s="276">
        <f>(BT53-$F$73)/$F$74</f>
        <v>0.715585993794287</v>
      </c>
      <c r="BV53" s="269">
        <f>'A2'!H52/'A1'!H52*1000</f>
        <v>16120.098111008154</v>
      </c>
      <c r="BW53" s="262">
        <f t="shared" si="163"/>
        <v>2.0941230000000002</v>
      </c>
      <c r="BX53" s="263">
        <f>POWER(BW53,1/2)</f>
        <v>1.447108496278009</v>
      </c>
      <c r="BY53" s="261">
        <f>BX53/$FD$24</f>
        <v>0.89938631121474555</v>
      </c>
      <c r="BZ53" s="275">
        <f>'A5'!H52</f>
        <v>2141.9486083780926</v>
      </c>
      <c r="CA53" s="270">
        <f>'A4'!H52/'A1'!H52*1000</f>
        <v>5456.4514908573774</v>
      </c>
      <c r="CB53" s="262">
        <f>CC53/$FI$24</f>
        <v>1.0925900593356863</v>
      </c>
      <c r="CC53" s="263">
        <f>'A3'!H52</f>
        <v>80.523887373040083</v>
      </c>
      <c r="CD53" s="272">
        <f t="shared" ref="CD53" si="181">(BV53*BY53+CA53+BZ53)*CB53</f>
        <v>24142.520780445993</v>
      </c>
      <c r="CE53" s="261">
        <f t="shared" ref="CE53" si="182">(CD53-C$73)/C$74</f>
        <v>0.56915934432336124</v>
      </c>
      <c r="CF53" s="262">
        <f t="shared" ref="CF53" si="183">LN(CD53)</f>
        <v>10.091729912581968</v>
      </c>
      <c r="CG53" s="276">
        <f t="shared" ref="CG53" si="184">(CF53-F$73)/F$74</f>
        <v>0.66891163450697089</v>
      </c>
      <c r="CH53" s="307">
        <f>'A2'!I52/'A1'!I52*1000</f>
        <v>14821.234422982056</v>
      </c>
      <c r="CI53" s="305">
        <f t="shared" si="164"/>
        <v>2.5397249999999998</v>
      </c>
      <c r="CJ53" s="276">
        <f>POWER(CI53,1/2)</f>
        <v>1.5936514675423858</v>
      </c>
      <c r="CK53" s="261">
        <f>CJ53/$FD$24</f>
        <v>0.99046361654389348</v>
      </c>
      <c r="CL53" s="307">
        <f>'A5'!I52</f>
        <v>1318.8665638090233</v>
      </c>
      <c r="CM53" s="307">
        <f>'A4'!I52/'A1'!I52*1000</f>
        <v>5196.2864047703588</v>
      </c>
      <c r="CN53" s="262">
        <f>CO53/$FI$24</f>
        <v>1.1124152815792618</v>
      </c>
      <c r="CO53" s="306">
        <f>'A3'!I52</f>
        <v>81.985006252391599</v>
      </c>
      <c r="CP53" s="307">
        <f t="shared" ref="CP53" si="185">(CH53*CK53+CM53+CL53)*CN53</f>
        <v>23577.69352784237</v>
      </c>
      <c r="CQ53" s="276">
        <f>(CP53-$C$73)/$C$74</f>
        <v>0.54791957255415524</v>
      </c>
      <c r="CR53" s="276">
        <f t="shared" ref="CR53" si="186">LN(CP53)</f>
        <v>10.068056354542231</v>
      </c>
      <c r="CS53" s="276">
        <f>(CR53-$F$73)/$F$74</f>
        <v>0.65081431791194622</v>
      </c>
      <c r="CT53" s="307">
        <f>'A2'!J52/'A1'!J52*1000</f>
        <v>15727.729851823555</v>
      </c>
      <c r="CU53" s="305">
        <f t="shared" si="165"/>
        <v>2.2886579999999999</v>
      </c>
      <c r="CV53" s="276">
        <f>POWER(CU53,1/2)</f>
        <v>1.5128311207798444</v>
      </c>
      <c r="CW53" s="261">
        <f>CV53/$FD$24</f>
        <v>0.94023330296836305</v>
      </c>
      <c r="CX53" s="307">
        <f>'A5'!J52</f>
        <v>2167.7100791967991</v>
      </c>
      <c r="CY53" s="307">
        <f>'A4'!J52/'A1'!J52*1000</f>
        <v>8374.8967410432451</v>
      </c>
      <c r="CZ53" s="262">
        <f>DA53/$FI$24</f>
        <v>1.08955223880597</v>
      </c>
      <c r="DA53" s="306">
        <f>'A3'!J52</f>
        <v>80.3</v>
      </c>
      <c r="DB53" s="307">
        <f t="shared" ref="DB53" si="187">(CT53*CW53+CY53+CX53)*CZ53</f>
        <v>27598.73106137371</v>
      </c>
      <c r="DC53" s="276">
        <f>(DB53-$C$73)/$C$74</f>
        <v>0.69912672322532066</v>
      </c>
      <c r="DD53" s="276">
        <f t="shared" ref="DD53" si="188">LN(DB53)</f>
        <v>10.225525074611127</v>
      </c>
      <c r="DE53" s="276">
        <f>(DD53-$F$73)/$F$74</f>
        <v>0.77119171433527312</v>
      </c>
      <c r="DF53" s="269">
        <f>'A2'!K52/'A1'!K52*1000</f>
        <v>18317.899544393265</v>
      </c>
      <c r="DG53" s="262">
        <f>DG52</f>
        <v>2.14</v>
      </c>
      <c r="DH53" s="266">
        <f>POWER(DG53,1/2)</f>
        <v>1.4628738838327795</v>
      </c>
      <c r="DI53" s="261">
        <f>DH53/$FD$24</f>
        <v>0.90918459088363357</v>
      </c>
      <c r="DJ53" s="273">
        <f>'A5'!K52</f>
        <v>1572.8097036174388</v>
      </c>
      <c r="DK53" s="270">
        <f>'A4'!K52/'A1'!K52*1000</f>
        <v>8330.8928709444444</v>
      </c>
      <c r="DL53" s="262">
        <f>DM53/$FI$24</f>
        <v>1.0966325606208649</v>
      </c>
      <c r="DM53" s="263">
        <f>'A3'!K52</f>
        <v>80.821819717757748</v>
      </c>
      <c r="DN53" s="272">
        <f t="shared" ref="DN53" si="189">(DF53*DI53+DK53+DJ53)*DL53</f>
        <v>29124.427396628336</v>
      </c>
      <c r="DO53" s="261">
        <f t="shared" ref="DO53" si="190">(DN53-C$73)/C$74</f>
        <v>0.75649902918355194</v>
      </c>
      <c r="DP53" s="262">
        <f t="shared" ref="DP53" si="191">LN(DN53)</f>
        <v>10.279332530473136</v>
      </c>
      <c r="DQ53" s="214">
        <f t="shared" ref="DQ53" si="192">(DP53-F$73)/F$74</f>
        <v>0.81232497205145782</v>
      </c>
      <c r="DR53" s="307">
        <f>'A2'!L52/'A1'!L52*1000</f>
        <v>13886.930181008811</v>
      </c>
      <c r="DS53" s="305">
        <f t="shared" si="166"/>
        <v>2.831591</v>
      </c>
      <c r="DT53" s="276">
        <f>POWER(DS53,1/2)</f>
        <v>1.6827331933494389</v>
      </c>
      <c r="DU53" s="261">
        <f>DT53/$FD$24</f>
        <v>1.0458284250405032</v>
      </c>
      <c r="DV53" s="307">
        <f>'A5'!L52</f>
        <v>756.36800294951468</v>
      </c>
      <c r="DW53" s="307">
        <f>'A4'!L52/'A1'!L52*1000</f>
        <v>4942.5794293283898</v>
      </c>
      <c r="DX53" s="262">
        <f>DY53/$FI$24</f>
        <v>1.1058802014125984</v>
      </c>
      <c r="DY53" s="276">
        <f>'A3'!L52</f>
        <v>81.503370844108503</v>
      </c>
      <c r="DZ53" s="307">
        <f t="shared" si="154"/>
        <v>22363.434287630011</v>
      </c>
      <c r="EA53" s="276">
        <f>(DZ53-$C$73)/$C$74</f>
        <v>0.50225855139790643</v>
      </c>
      <c r="EB53" s="305">
        <f t="shared" si="155"/>
        <v>10.015182506156322</v>
      </c>
      <c r="EC53" s="276">
        <f>(EB53-$F$73)/$F$74</f>
        <v>0.61039475900022921</v>
      </c>
      <c r="ED53" s="269">
        <f>'A2'!M52/'A1'!M52*1000</f>
        <v>15268.281584437455</v>
      </c>
      <c r="EE53" s="262">
        <f>EE52</f>
        <v>2</v>
      </c>
      <c r="EF53" s="263">
        <f>POWER(EE53,1/2)</f>
        <v>1.4142135623730951</v>
      </c>
      <c r="EG53" s="261">
        <f>EF53/$FD$24</f>
        <v>0.878941919285262</v>
      </c>
      <c r="EH53" s="275">
        <f>'A5'!M52</f>
        <v>288.76633358459452</v>
      </c>
      <c r="EI53" s="271">
        <f>'A4'!M52/'A1'!M52*1000</f>
        <v>7513.5999811518068</v>
      </c>
      <c r="EJ53" s="262">
        <f>EK53/$FI$24</f>
        <v>1.1044776119402986</v>
      </c>
      <c r="EK53" s="263">
        <f>'A3'!M52</f>
        <v>81.400000000000006</v>
      </c>
      <c r="EL53" s="272">
        <f t="shared" ref="EL53" si="193">(ED53*EG53+EI53+EH53)*EJ53</f>
        <v>23439.554157783226</v>
      </c>
      <c r="EM53" s="261">
        <f t="shared" ref="EM53" si="194">(EL53-C$73)/C$74</f>
        <v>0.54272497778403161</v>
      </c>
      <c r="EN53" s="262">
        <f t="shared" ref="EN53" si="195">LN(EL53)</f>
        <v>10.062180222937668</v>
      </c>
      <c r="EO53" s="276">
        <f t="shared" ref="EO53" si="196">(EN53-F$73)/F$74</f>
        <v>0.64632229293524879</v>
      </c>
      <c r="EP53" s="269">
        <f>'A2'!N52/'A1'!N52*1000</f>
        <v>19005.919093487726</v>
      </c>
      <c r="EQ53" s="262">
        <f>EQ52</f>
        <v>2.33</v>
      </c>
      <c r="ER53" s="266">
        <f>POWER(EQ53,1/2)</f>
        <v>1.5264337522473748</v>
      </c>
      <c r="ES53" s="261">
        <f>ER53/$FD$24</f>
        <v>0.9486874172036549</v>
      </c>
      <c r="ET53" s="273">
        <f>'A5'!N52</f>
        <v>409.44923331802852</v>
      </c>
      <c r="EU53" s="270">
        <f>'A4'!N52/'A1'!N52*1000</f>
        <v>5613.0115454546212</v>
      </c>
      <c r="EV53" s="262">
        <f>EW53/$FI$24</f>
        <v>1.0891042612440194</v>
      </c>
      <c r="EW53" s="263">
        <f>'A3'!N52</f>
        <v>80.266984053684226</v>
      </c>
      <c r="EX53" s="272">
        <f t="shared" ref="EX53" si="197">(EP53*ES53+EU53+ET53)*EV53</f>
        <v>26196.374084837986</v>
      </c>
      <c r="EY53" s="261">
        <f t="shared" ref="EY53" si="198">(EX53-C$73)/C$74</f>
        <v>0.64639247220738127</v>
      </c>
      <c r="EZ53" s="262">
        <f t="shared" ref="EZ53" si="199">LN(EX53)</f>
        <v>10.173376286463421</v>
      </c>
      <c r="FA53" s="276">
        <f t="shared" ref="FA53" si="200">(EZ53-F$73)/F$74</f>
        <v>0.73132642971807471</v>
      </c>
      <c r="FB53" s="269">
        <f>'A2'!O52/'A1'!O52*1000</f>
        <v>25953.676134376965</v>
      </c>
      <c r="FC53" s="262">
        <f>FC52</f>
        <v>2.5299999999999998</v>
      </c>
      <c r="FD53" s="266">
        <f>POWER(FC53,1/2)</f>
        <v>1.5905973720586866</v>
      </c>
      <c r="FE53" s="261">
        <f>FD53/$FD$24</f>
        <v>0.9885654785132989</v>
      </c>
      <c r="FF53" s="273">
        <f>'A5'!O52</f>
        <v>-74.576020315664252</v>
      </c>
      <c r="FG53" s="270">
        <f>'A4'!O52/'A1'!O52*1000</f>
        <v>5653.9525421198314</v>
      </c>
      <c r="FH53" s="262">
        <f>FI53/$FI$24</f>
        <v>1.0624616281378767</v>
      </c>
      <c r="FI53" s="263">
        <f>'A3'!O52</f>
        <v>78.303421993761518</v>
      </c>
      <c r="FJ53" s="272">
        <f t="shared" ref="FJ53" si="201">(FB53*FE53+FG53+FF53)*FH53</f>
        <v>33187.353993648285</v>
      </c>
      <c r="FK53" s="261">
        <f t="shared" ref="FK53" si="202">(FJ53-C$73)/C$74</f>
        <v>0.90928137677381538</v>
      </c>
      <c r="FL53" s="262">
        <f t="shared" ref="FL53" si="203">LN(FJ53)</f>
        <v>10.409924178536524</v>
      </c>
      <c r="FM53" s="276">
        <f t="shared" ref="FM53" si="204">(FL53-F$73)/F$74</f>
        <v>0.91215611681229714</v>
      </c>
      <c r="FN53" s="268"/>
      <c r="FO53" s="268"/>
    </row>
    <row r="54" spans="1:171">
      <c r="A54" s="97"/>
      <c r="B54" s="269"/>
      <c r="C54" s="401"/>
      <c r="D54" s="401"/>
      <c r="E54" s="402"/>
      <c r="F54" s="403"/>
      <c r="G54" s="404"/>
      <c r="H54" s="405"/>
      <c r="I54" s="405"/>
      <c r="J54" s="406"/>
      <c r="K54" s="402"/>
      <c r="L54" s="405"/>
      <c r="M54" s="407"/>
      <c r="N54" s="307"/>
      <c r="O54" s="343"/>
      <c r="P54" s="276"/>
      <c r="Q54" s="261"/>
      <c r="R54" s="307"/>
      <c r="S54" s="307"/>
      <c r="T54" s="262"/>
      <c r="U54" s="306"/>
      <c r="V54" s="307"/>
      <c r="W54" s="276"/>
      <c r="X54" s="305"/>
      <c r="Y54" s="276"/>
      <c r="Z54" s="269"/>
      <c r="AA54" s="262"/>
      <c r="AB54" s="263"/>
      <c r="AC54" s="261"/>
      <c r="AD54" s="273"/>
      <c r="AE54" s="271"/>
      <c r="AF54" s="262"/>
      <c r="AG54" s="263"/>
      <c r="AH54" s="271"/>
      <c r="AI54" s="261"/>
      <c r="AJ54" s="262"/>
      <c r="AK54" s="214"/>
      <c r="AL54" s="307"/>
      <c r="AM54" s="305"/>
      <c r="AN54" s="276"/>
      <c r="AO54" s="261"/>
      <c r="AP54" s="307"/>
      <c r="AQ54" s="307"/>
      <c r="AR54" s="262"/>
      <c r="AS54" s="306"/>
      <c r="AT54" s="307"/>
      <c r="AU54" s="276"/>
      <c r="AV54" s="276"/>
      <c r="AW54" s="276"/>
      <c r="AX54" s="307"/>
      <c r="AY54" s="343"/>
      <c r="AZ54" s="276"/>
      <c r="BA54" s="261"/>
      <c r="BB54" s="307"/>
      <c r="BC54" s="307"/>
      <c r="BD54" s="262"/>
      <c r="BE54" s="306"/>
      <c r="BF54" s="307"/>
      <c r="BG54" s="276"/>
      <c r="BH54" s="305"/>
      <c r="BI54" s="276"/>
      <c r="BJ54" s="307"/>
      <c r="BK54" s="266"/>
      <c r="BL54" s="276"/>
      <c r="BM54" s="261"/>
      <c r="BN54" s="307"/>
      <c r="BO54" s="307"/>
      <c r="BP54" s="262"/>
      <c r="BQ54" s="276"/>
      <c r="BR54" s="307"/>
      <c r="BS54" s="276"/>
      <c r="BT54" s="305"/>
      <c r="BU54" s="276"/>
      <c r="BV54" s="269"/>
      <c r="BW54" s="262"/>
      <c r="BX54" s="263"/>
      <c r="BY54" s="261"/>
      <c r="BZ54" s="275"/>
      <c r="CA54" s="270"/>
      <c r="CB54" s="262"/>
      <c r="CC54" s="263"/>
      <c r="CD54" s="272"/>
      <c r="CE54" s="261"/>
      <c r="CF54" s="262"/>
      <c r="CG54" s="276"/>
      <c r="CH54" s="307"/>
      <c r="CI54" s="305"/>
      <c r="CJ54" s="276"/>
      <c r="CK54" s="261"/>
      <c r="CL54" s="307"/>
      <c r="CM54" s="307"/>
      <c r="CN54" s="262"/>
      <c r="CO54" s="306"/>
      <c r="CP54" s="307"/>
      <c r="CQ54" s="276"/>
      <c r="CR54" s="276"/>
      <c r="CS54" s="276"/>
      <c r="CT54" s="307"/>
      <c r="CU54" s="305"/>
      <c r="CV54" s="276"/>
      <c r="CW54" s="261"/>
      <c r="CX54" s="307"/>
      <c r="CY54" s="307"/>
      <c r="CZ54" s="262"/>
      <c r="DA54" s="306"/>
      <c r="DB54" s="307"/>
      <c r="DC54" s="276"/>
      <c r="DD54" s="276"/>
      <c r="DE54" s="276"/>
      <c r="DF54" s="269"/>
      <c r="DG54" s="262"/>
      <c r="DH54" s="266"/>
      <c r="DI54" s="261"/>
      <c r="DJ54" s="273"/>
      <c r="DK54" s="270"/>
      <c r="DL54" s="262"/>
      <c r="DM54" s="263"/>
      <c r="DN54" s="272"/>
      <c r="DO54" s="261"/>
      <c r="DP54" s="262"/>
      <c r="DQ54" s="214"/>
      <c r="DR54" s="307"/>
      <c r="DS54" s="305"/>
      <c r="DT54" s="276"/>
      <c r="DU54" s="261"/>
      <c r="DV54" s="307"/>
      <c r="DW54" s="307"/>
      <c r="DX54" s="262"/>
      <c r="DY54" s="276"/>
      <c r="DZ54" s="307"/>
      <c r="EA54" s="276"/>
      <c r="EB54" s="305"/>
      <c r="EC54" s="276"/>
      <c r="ED54" s="269"/>
      <c r="EE54" s="262"/>
      <c r="EF54" s="263"/>
      <c r="EG54" s="261"/>
      <c r="EH54" s="275"/>
      <c r="EI54" s="271"/>
      <c r="EJ54" s="262"/>
      <c r="EK54" s="263"/>
      <c r="EL54" s="272"/>
      <c r="EM54" s="261"/>
      <c r="EN54" s="262"/>
      <c r="EO54" s="276"/>
      <c r="EP54" s="269"/>
      <c r="EQ54" s="262"/>
      <c r="ER54" s="266"/>
      <c r="ES54" s="261"/>
      <c r="ET54" s="273"/>
      <c r="EU54" s="270"/>
      <c r="EV54" s="262"/>
      <c r="EW54" s="263"/>
      <c r="EX54" s="272"/>
      <c r="EY54" s="261"/>
      <c r="EZ54" s="262"/>
      <c r="FA54" s="276"/>
      <c r="FB54" s="269"/>
      <c r="FC54" s="262"/>
      <c r="FD54" s="266"/>
      <c r="FE54" s="261"/>
      <c r="FF54" s="273"/>
      <c r="FG54" s="270"/>
      <c r="FH54" s="262"/>
      <c r="FI54" s="263"/>
      <c r="FJ54" s="272"/>
      <c r="FK54" s="261"/>
      <c r="FL54" s="262"/>
      <c r="FM54" s="276"/>
      <c r="FN54" s="268"/>
      <c r="FO54" s="268"/>
    </row>
    <row r="55" spans="1:171">
      <c r="B55" s="97" t="s">
        <v>674</v>
      </c>
      <c r="N55" s="97" t="s">
        <v>674</v>
      </c>
      <c r="Z55" s="97" t="s">
        <v>674</v>
      </c>
      <c r="AL55" s="97" t="s">
        <v>674</v>
      </c>
      <c r="AX55" s="97" t="s">
        <v>674</v>
      </c>
      <c r="BJ55" s="97" t="s">
        <v>674</v>
      </c>
      <c r="BV55" s="97" t="s">
        <v>674</v>
      </c>
      <c r="CH55" s="97" t="s">
        <v>674</v>
      </c>
      <c r="CT55" s="97" t="s">
        <v>674</v>
      </c>
      <c r="DF55" s="97" t="s">
        <v>674</v>
      </c>
      <c r="DR55" s="97" t="s">
        <v>674</v>
      </c>
      <c r="ED55" s="97" t="s">
        <v>674</v>
      </c>
      <c r="EP55" s="97" t="s">
        <v>674</v>
      </c>
      <c r="FB55" s="97" t="s">
        <v>674</v>
      </c>
    </row>
    <row r="56" spans="1:171" s="97" customFormat="1">
      <c r="A56" s="97" t="s">
        <v>742</v>
      </c>
      <c r="B56" s="400">
        <f>(POWER(B53/B24, 1/29)-1)*100</f>
        <v>1.7744353880146724</v>
      </c>
      <c r="C56" s="400">
        <f>(POWER(C53/C24, 1/29)-1)*100</f>
        <v>-0.21349875250078476</v>
      </c>
      <c r="D56" s="400">
        <f>(POWER(D53/D24, 1/29)-1)*100</f>
        <v>-0.10680641430107496</v>
      </c>
      <c r="F56" s="400">
        <f>(POWER(F53/F24, 1/29)-1)*100</f>
        <v>-0.6355561068091875</v>
      </c>
      <c r="G56" s="400">
        <f>(POWER(G53/G24, 1/29)-1)*100</f>
        <v>1.7932761163272026</v>
      </c>
      <c r="I56" s="400">
        <f>(POWER(I53/I24, 1/29)-1)*100</f>
        <v>0.31577058722216389</v>
      </c>
      <c r="J56" s="400">
        <f>(POWER(J53/J24, 1/29)-1)*100</f>
        <v>1.9848915047501192</v>
      </c>
      <c r="L56" s="400">
        <f>(POWER(L53/L24, 1/29)-1)*100</f>
        <v>0.19779016168710584</v>
      </c>
      <c r="N56" s="400">
        <f>(POWER(N53/N24, 1/29)-1)*100</f>
        <v>1.374750399927005</v>
      </c>
      <c r="O56" s="400">
        <f>(POWER(O53/O24, 1/29)-1)*100</f>
        <v>-0.51188680305860323</v>
      </c>
      <c r="P56" s="400">
        <f>(POWER(P53/P24, 1/29)-1)*100</f>
        <v>-0.25627177764939724</v>
      </c>
      <c r="R56" s="400">
        <f>(POWER(R53/R24, 1/29)-1)*100</f>
        <v>1.3377573389909969</v>
      </c>
      <c r="S56" s="400">
        <f>(POWER(S53/S24, 1/29)-1)*100</f>
        <v>1.1709541216518016</v>
      </c>
      <c r="U56" s="400">
        <f>(POWER(U53/U24, 1/29)-1)*100</f>
        <v>0.32319797101123537</v>
      </c>
      <c r="V56" s="400">
        <f>(POWER(V53/V24, 1/29)-1)*100</f>
        <v>1.4800042002073521</v>
      </c>
      <c r="X56" s="400">
        <f>(POWER(X53/X24, 1/29)-1)*100</f>
        <v>0.14747429508901178</v>
      </c>
      <c r="Z56" s="400">
        <f>(POWER(Z53/Z24, 1/29)-1)*100</f>
        <v>1.569287211356829</v>
      </c>
      <c r="AA56" s="400">
        <f>(POWER(AA53/AA24, 1/29)-1)*100</f>
        <v>-0.23056660206843826</v>
      </c>
      <c r="AB56" s="400">
        <f>(POWER(AB53/AB24, 1/29)-1)*100</f>
        <v>-0.11534982894941814</v>
      </c>
      <c r="AD56" s="400">
        <f>(POWER(AD53/AD24, 1/29)-1)*100</f>
        <v>-200.18249323513842</v>
      </c>
      <c r="AE56" s="400">
        <f>(POWER(AE53/AE24, 1/29)-1)*100</f>
        <v>0.90421678482051071</v>
      </c>
      <c r="AG56" s="400">
        <f>(POWER(AG53/AG24, 1/29)-1)*100</f>
        <v>0.25982337780277032</v>
      </c>
      <c r="AH56" s="400">
        <f>(POWER(AH53/AH24, 1/29)-1)*100</f>
        <v>1.5316008649477242</v>
      </c>
      <c r="AJ56" s="400">
        <f>(POWER(AJ53/AJ24, 1/29)-1)*100</f>
        <v>0.1524354142610429</v>
      </c>
      <c r="AL56" s="400">
        <f>(POWER(AL53/AL24, 1/29)-1)*100</f>
        <v>1.3049673363662473</v>
      </c>
      <c r="AM56" s="400">
        <f>(POWER(AM53/AM24, 1/29)-1)*100</f>
        <v>0.12212167821441522</v>
      </c>
      <c r="AN56" s="400">
        <f>(POWER(AN53/AN24, 1/29)-1)*100</f>
        <v>6.10422083512141E-2</v>
      </c>
      <c r="AP56" s="400">
        <f>(POWER(AP53/AP24, 1/29)-1)*100</f>
        <v>2.0923925676753941</v>
      </c>
      <c r="AQ56" s="400">
        <f>(POWER(AQ53/AQ24, 1/29)-1)*100</f>
        <v>1.3661071024151816</v>
      </c>
      <c r="AS56" s="400">
        <f>(POWER(AS53/AS24, 1/29)-1)*100</f>
        <v>0.2153601482254297</v>
      </c>
      <c r="AT56" s="400">
        <f>(POWER(AT53/AT24, 1/29)-1)*100</f>
        <v>1.5944516613294546</v>
      </c>
      <c r="AV56" s="400">
        <f>(POWER(AV53/AV24, 1/29)-1)*100</f>
        <v>0.16074403073527144</v>
      </c>
      <c r="AX56" s="400">
        <f>(POWER(AX53/AX24, 1/29)-1)*100</f>
        <v>2.0271641034861787</v>
      </c>
      <c r="AY56" s="400">
        <f>(POWER(AY53/AY24, 1/29)-1)*100</f>
        <v>-0.27138483948142555</v>
      </c>
      <c r="AZ56" s="400">
        <f>(POWER(AZ53/AZ24, 1/29)-1)*100</f>
        <v>-0.13578460703825845</v>
      </c>
      <c r="BB56" s="400">
        <f>(POWER(BB53/BB24, 1/29)-1)*100</f>
        <v>-202.81815973046724</v>
      </c>
      <c r="BC56" s="400">
        <f>(POWER(BC53/BC24, 1/29)-1)*100</f>
        <v>1.5975954196219888</v>
      </c>
      <c r="BE56" s="400">
        <f>(POWER(BE53/BE24, 1/29)-1)*100</f>
        <v>0.2958376786322825</v>
      </c>
      <c r="BF56" s="400">
        <f>(POWER(BF53/BF24, 1/29)-1)*100</f>
        <v>2.2571886529614948</v>
      </c>
      <c r="BG56" s="400"/>
      <c r="BH56" s="400">
        <f>(POWER(BH53/BH24, 1/29)-1)*100</f>
        <v>0.23167455778132506</v>
      </c>
      <c r="BJ56" s="400">
        <f>(POWER(BJ53/BJ24, 1/29)-1)*100</f>
        <v>1.361367400950253</v>
      </c>
      <c r="BK56" s="400">
        <f>(POWER(BK53/BK24, 1/29)-1)*100</f>
        <v>-0.48310203895428616</v>
      </c>
      <c r="BL56" s="400">
        <f>(POWER(BL53/BL24, 1/29)-1)*100</f>
        <v>-0.24184346077473773</v>
      </c>
      <c r="BN56" s="400">
        <f>(POWER(BN53/BN24, 1/29)-1)*100</f>
        <v>7.2683413860411994</v>
      </c>
      <c r="BO56" s="400">
        <f>(POWER(BO53/BO24, 1/29)-1)*100</f>
        <v>1.4979746577639341</v>
      </c>
      <c r="BQ56" s="400">
        <f>(POWER(BQ53/BQ24, 1/29)-1)*100</f>
        <v>0.30669104604981179</v>
      </c>
      <c r="BR56" s="400">
        <f>(POWER(BR53/BR24, 1/29)-1)*100</f>
        <v>1.7452605257978204</v>
      </c>
      <c r="BT56" s="400">
        <f>(POWER(BT53/BT24, 1/29)-1)*100</f>
        <v>0.17492483787648894</v>
      </c>
      <c r="BV56" s="400">
        <f>(POWER(BV53/BV24, 1/29)-1)*100</f>
        <v>1.393329474409355</v>
      </c>
      <c r="BW56" s="400">
        <f>(POWER(BW53/BW24, 1/29)-1)*100</f>
        <v>-0.44110864096373881</v>
      </c>
      <c r="BX56" s="400">
        <f>(POWER(BX53/BX24, 1/29)-1)*100</f>
        <v>-0.22079807944129781</v>
      </c>
      <c r="BZ56" s="400">
        <f>(POWER(BZ53/BZ24, 1/29)-1)*100</f>
        <v>4.6100131488424179</v>
      </c>
      <c r="CA56" s="400">
        <f>(POWER(CA53/CA24, 1/29)-1)*100</f>
        <v>1.1632195667841572</v>
      </c>
      <c r="CC56" s="400">
        <f>(POWER(CC53/CC24, 1/29)-1)*100</f>
        <v>0.34357244430016642</v>
      </c>
      <c r="CD56" s="400">
        <f>(POWER(CD53/CD24, 1/29)-1)*100</f>
        <v>1.7329102720238021</v>
      </c>
      <c r="CF56" s="400">
        <f>(POWER(CF53/CF24, 1/29)-1)*100</f>
        <v>0.17474374995827269</v>
      </c>
      <c r="CH56" s="400">
        <f>(POWER(CH53/CH24, 1/29)-1)*100</f>
        <v>1.3580464808697679</v>
      </c>
      <c r="CI56" s="400">
        <f>(POWER(CI53/CI24, 1/29)-1)*100</f>
        <v>-0.66060936890305344</v>
      </c>
      <c r="CJ56" s="400">
        <f>(POWER(CJ53/CJ24, 1/29)-1)*100</f>
        <v>-0.33085199967999301</v>
      </c>
      <c r="CL56" s="400">
        <f>(POWER(CL53/CL24, 1/29)-1)*100</f>
        <v>-0.29427382782739597</v>
      </c>
      <c r="CM56" s="400">
        <f>(POWER(CM53/CM24, 1/29)-1)*100</f>
        <v>1.3240448030222174</v>
      </c>
      <c r="CO56" s="400">
        <f>(POWER(CO53/CO24, 1/29)-1)*100</f>
        <v>0.35397427914944934</v>
      </c>
      <c r="CP56" s="400">
        <f>(POWER(CP53/CP24, 1/29)-1)*100</f>
        <v>1.3506154338533749</v>
      </c>
      <c r="CR56" s="400">
        <f>(POWER(CR53/CR24, 1/29)-1)*100</f>
        <v>0.13598600848951925</v>
      </c>
      <c r="CT56" s="400">
        <f>(POWER(CT53/CT24, 1/29)-1)*100</f>
        <v>1.017351344491324</v>
      </c>
      <c r="CU56" s="400">
        <f>(POWER(CU53/CU24, 1/29)-1)*100</f>
        <v>-0.5760013207316006</v>
      </c>
      <c r="CV56" s="400">
        <f>(POWER(CV53/CV24, 1/29)-1)*100</f>
        <v>-0.28841658098673895</v>
      </c>
      <c r="CX56" s="400">
        <f>(POWER(CX53/CX24, 1/29)-1)*100</f>
        <v>-0.75499562964849165</v>
      </c>
      <c r="CY56" s="400">
        <f>(POWER(CY53/CY24, 1/29)-1)*100</f>
        <v>1.9213483862827951</v>
      </c>
      <c r="DA56" s="400">
        <f>(POWER(DA53/DA24, 1/29)-1)*100</f>
        <v>0.19450939544618517</v>
      </c>
      <c r="DB56" s="400">
        <f>(POWER(DB53/DB24, 1/29)-1)*100</f>
        <v>1.1001333525621826</v>
      </c>
      <c r="DD56" s="400">
        <f>(POWER(DD53/DD24, 1/29)-1)*100</f>
        <v>0.1087538281181466</v>
      </c>
      <c r="DF56" s="400">
        <f>(POWER(DF53/DF24, 1/29)-1)*100</f>
        <v>2.2528576656573485</v>
      </c>
      <c r="DG56" s="400">
        <f>(POWER(DG53/DG24, 1/29)-1)*100</f>
        <v>-0.500714315060935</v>
      </c>
      <c r="DH56" s="400">
        <f>(POWER(DH53/DH24, 1/29)-1)*100</f>
        <v>-0.25067133812926023</v>
      </c>
      <c r="DJ56" s="400">
        <f>(POWER(DJ53/DJ24, 1/29)-1)*100</f>
        <v>3.1560911758517163</v>
      </c>
      <c r="DK56" s="400">
        <f>(POWER(DK53/DK24, 1/29)-1)*100</f>
        <v>2.2566565398051575</v>
      </c>
      <c r="DM56" s="400">
        <f>(POWER(DM53/DM24, 1/29)-1)*100</f>
        <v>0.2168910438427929</v>
      </c>
      <c r="DN56" s="400">
        <f>(POWER(DN53/DN24, 1/29)-1)*100</f>
        <v>2.3576632272898079</v>
      </c>
      <c r="DP56" s="400">
        <f>(POWER(DP53/DP24, 1/29)-1)*100</f>
        <v>0.23476811791445229</v>
      </c>
      <c r="DR56" s="400">
        <f>(POWER(DR53/DR24, 1/29)-1)*100</f>
        <v>1.7003144353296529</v>
      </c>
      <c r="DS56" s="400">
        <f>(POWER(DS53/DS24, 1/29)-1)*100</f>
        <v>-0.91968440739655932</v>
      </c>
      <c r="DT56" s="400">
        <f>(POWER(DT53/DT24, 1/29)-1)*100</f>
        <v>-0.46090436787993294</v>
      </c>
      <c r="DV56" s="400">
        <f>(POWER(DV53/DV24, 1/29)-1)*100</f>
        <v>-0.16293852376877416</v>
      </c>
      <c r="DW56" s="400">
        <f>(POWER(DW53/DW24, 1/29)-1)*100</f>
        <v>3.6248330661173167</v>
      </c>
      <c r="DY56" s="400">
        <f>(POWER(DY53/DY24, 1/29)-1)*100</f>
        <v>0.26876433387676979</v>
      </c>
      <c r="DZ56" s="400">
        <f>(POWER(DZ53/DZ24, 1/29)-1)*100</f>
        <v>1.8800173195953729</v>
      </c>
      <c r="EB56" s="400">
        <f>(POWER(EB53/EB24, 1/29)-1)*100</f>
        <v>0.19135980056459445</v>
      </c>
      <c r="ED56" s="400">
        <f>(POWER(ED53/ED24, 1/29)-1)*100</f>
        <v>1.3261639200284669</v>
      </c>
      <c r="EE56" s="400">
        <f>(POWER(EE53/EE24, 1/29)-1)*100</f>
        <v>0.19307903610377153</v>
      </c>
      <c r="EF56" s="400">
        <f>(POWER(EF53/EF24, 1/29)-1)*100</f>
        <v>9.6492963591776615E-2</v>
      </c>
      <c r="EH56" s="400">
        <f>(POWER(EH53/EH24, 1/29)-1)*100</f>
        <v>-0.21220218105808542</v>
      </c>
      <c r="EI56" s="400">
        <f>(POWER(EI53/EI24, 1/29)-1)*100</f>
        <v>0.78376778326390006</v>
      </c>
      <c r="EK56" s="400">
        <f>(POWER(EK53/EK24, 1/29)-1)*100</f>
        <v>0.24608498416363034</v>
      </c>
      <c r="EL56" s="400">
        <f>(POWER(EL53/EL24, 1/29)-1)*100</f>
        <v>1.4054801232347147</v>
      </c>
      <c r="EN56" s="400">
        <f>(POWER(EN53/EN24, 1/29)-1)*100</f>
        <v>0.14167415359598312</v>
      </c>
      <c r="EP56" s="400">
        <f>(POWER(EP53/EP24, 1/29)-1)*100</f>
        <v>2.4069788069634557</v>
      </c>
      <c r="EQ56" s="400">
        <f>(POWER(EQ53/EQ24, 1/29)-1)*100</f>
        <v>-0.48219724583129508</v>
      </c>
      <c r="ER56" s="400">
        <f>(POWER(ER53/ER24, 1/29)-1)*100</f>
        <v>-0.2413899685001053</v>
      </c>
      <c r="ET56" s="400">
        <f>(POWER(ET53/ET24, 1/29)-1)*100</f>
        <v>-212.37822817061408</v>
      </c>
      <c r="EU56" s="400">
        <f>(POWER(EU53/EU24, 1/29)-1)*100</f>
        <v>1.0940658490299349</v>
      </c>
      <c r="EW56" s="400">
        <f>(POWER(EW53/EW24, 1/29)-1)*100</f>
        <v>0.31830883335770555</v>
      </c>
      <c r="EX56" s="400">
        <f>(POWER(EX53/EX24, 1/29)-1)*100</f>
        <v>2.2631648164883833</v>
      </c>
      <c r="EZ56" s="400">
        <f>(POWER(EZ53/EZ24, 1/29)-1)*100</f>
        <v>0.22756830066110734</v>
      </c>
      <c r="FB56" s="400">
        <f>(POWER(FB53/FB24, 1/29)-1)*100</f>
        <v>1.9399512049728784</v>
      </c>
      <c r="FC56" s="400">
        <f>(POWER(FC53/FC24, 1/29)-1)*100</f>
        <v>-7.9281647127960042E-2</v>
      </c>
      <c r="FD56" s="400">
        <f>(POWER(FD53/FD24, 1/29)-1)*100</f>
        <v>-3.9648683654558425E-2</v>
      </c>
      <c r="FF56" s="400" t="s">
        <v>593</v>
      </c>
      <c r="FG56" s="400">
        <f>(POWER(FG53/FG24, 1/29)-1)*100</f>
        <v>1.0070230061655083</v>
      </c>
      <c r="FI56" s="400">
        <f>(POWER(FI53/FI24, 1/29)-1)*100</f>
        <v>0.20914428658000972</v>
      </c>
      <c r="FJ56" s="400">
        <f>(POWER(FJ53/FJ24, 1/29)-1)*100</f>
        <v>1.9243296620684136</v>
      </c>
      <c r="FL56" s="400">
        <f>(POWER(FL53/FL24, 1/29)-1)*100</f>
        <v>0.18831668358159082</v>
      </c>
      <c r="FN56" s="400"/>
      <c r="FO56" s="400"/>
    </row>
    <row r="57" spans="1:171">
      <c r="A57" s="97"/>
      <c r="B57" s="622" t="s">
        <v>675</v>
      </c>
      <c r="C57" s="268"/>
      <c r="D57" s="268"/>
      <c r="E57" s="268"/>
      <c r="F57" s="268"/>
      <c r="G57" s="268"/>
      <c r="H57" s="268"/>
      <c r="I57" s="268"/>
      <c r="J57" s="268"/>
      <c r="K57" s="268"/>
      <c r="L57" s="268"/>
      <c r="M57" s="268"/>
      <c r="N57" s="622" t="s">
        <v>675</v>
      </c>
      <c r="O57" s="268"/>
      <c r="P57" s="268"/>
      <c r="Q57" s="268"/>
      <c r="R57" s="268"/>
      <c r="S57" s="268"/>
      <c r="T57" s="268"/>
      <c r="U57" s="268"/>
      <c r="V57" s="268"/>
      <c r="W57" s="268"/>
      <c r="X57" s="268"/>
      <c r="Y57" s="268"/>
      <c r="Z57" s="622" t="s">
        <v>675</v>
      </c>
      <c r="AA57" s="268"/>
      <c r="AB57" s="268"/>
      <c r="AC57" s="268"/>
      <c r="AD57" s="268"/>
      <c r="AE57" s="268"/>
      <c r="AF57" s="268"/>
      <c r="AG57" s="268"/>
      <c r="AH57" s="268"/>
      <c r="AI57" s="268"/>
      <c r="AJ57" s="268"/>
      <c r="AK57" s="268"/>
      <c r="AL57" s="622" t="s">
        <v>675</v>
      </c>
      <c r="AM57" s="268"/>
      <c r="AN57" s="268"/>
      <c r="AO57" s="268"/>
      <c r="AP57" s="268"/>
      <c r="AQ57" s="268"/>
      <c r="AR57" s="268"/>
      <c r="AS57" s="268"/>
      <c r="AT57" s="268"/>
      <c r="AU57" s="268"/>
      <c r="AV57" s="268"/>
      <c r="AW57" s="268"/>
      <c r="AX57" s="622" t="s">
        <v>675</v>
      </c>
      <c r="AY57" s="268"/>
      <c r="AZ57" s="268"/>
      <c r="BA57" s="268"/>
      <c r="BB57" s="268"/>
      <c r="BC57" s="268"/>
      <c r="BD57" s="268"/>
      <c r="BE57" s="268"/>
      <c r="BF57" s="268"/>
      <c r="BG57" s="268"/>
      <c r="BH57" s="268"/>
      <c r="BI57" s="268"/>
      <c r="BJ57" s="622" t="s">
        <v>675</v>
      </c>
      <c r="BK57" s="268"/>
      <c r="BL57" s="268"/>
      <c r="BM57" s="268"/>
      <c r="BN57" s="268"/>
      <c r="BO57" s="268"/>
      <c r="BP57" s="268"/>
      <c r="BQ57" s="268"/>
      <c r="BR57" s="268"/>
      <c r="BS57" s="268"/>
      <c r="BT57" s="268"/>
      <c r="BU57" s="268"/>
      <c r="BV57" s="622" t="s">
        <v>675</v>
      </c>
      <c r="BW57" s="268"/>
      <c r="BX57" s="268"/>
      <c r="BY57" s="268"/>
      <c r="BZ57" s="268"/>
      <c r="CA57" s="268"/>
      <c r="CB57" s="268"/>
      <c r="CC57" s="268"/>
      <c r="CD57" s="268"/>
      <c r="CE57" s="268"/>
      <c r="CF57" s="268"/>
      <c r="CG57" s="268"/>
      <c r="CH57" s="622" t="s">
        <v>675</v>
      </c>
      <c r="CI57" s="268"/>
      <c r="CJ57" s="268"/>
      <c r="CK57" s="268"/>
      <c r="CL57" s="268"/>
      <c r="CM57" s="268"/>
      <c r="CN57" s="268"/>
      <c r="CO57" s="268"/>
      <c r="CP57" s="268"/>
      <c r="CQ57" s="268"/>
      <c r="CR57" s="268"/>
      <c r="CS57" s="268"/>
      <c r="CT57" s="622" t="s">
        <v>675</v>
      </c>
      <c r="CU57" s="268"/>
      <c r="CV57" s="268"/>
      <c r="CW57" s="268"/>
      <c r="CX57" s="268"/>
      <c r="CY57" s="268"/>
      <c r="CZ57" s="268"/>
      <c r="DA57" s="268"/>
      <c r="DB57" s="268"/>
      <c r="DC57" s="268"/>
      <c r="DD57" s="268"/>
      <c r="DE57" s="268"/>
      <c r="DF57" s="622" t="s">
        <v>675</v>
      </c>
      <c r="DG57" s="268"/>
      <c r="DH57" s="268"/>
      <c r="DI57" s="268"/>
      <c r="DJ57" s="268"/>
      <c r="DK57" s="268"/>
      <c r="DL57" s="268"/>
      <c r="DM57" s="268"/>
      <c r="DN57" s="268"/>
      <c r="DO57" s="268"/>
      <c r="DP57" s="268"/>
      <c r="DQ57" s="268"/>
      <c r="DR57" s="622" t="s">
        <v>675</v>
      </c>
      <c r="DS57" s="268"/>
      <c r="DT57" s="268"/>
      <c r="DU57" s="268"/>
      <c r="DV57" s="268"/>
      <c r="DW57" s="268"/>
      <c r="DX57" s="268"/>
      <c r="DY57" s="268"/>
      <c r="DZ57" s="268"/>
      <c r="EA57" s="268"/>
      <c r="EB57" s="268"/>
      <c r="EC57" s="268"/>
      <c r="ED57" s="622" t="s">
        <v>675</v>
      </c>
      <c r="EE57" s="268"/>
      <c r="EF57" s="268"/>
      <c r="EG57" s="268"/>
      <c r="EH57" s="268"/>
      <c r="EI57" s="268"/>
      <c r="EJ57" s="268"/>
      <c r="EK57" s="268"/>
      <c r="EL57" s="268"/>
      <c r="EM57" s="268"/>
      <c r="EN57" s="268"/>
      <c r="EO57" s="268"/>
      <c r="EP57" s="622" t="s">
        <v>675</v>
      </c>
      <c r="EQ57" s="268"/>
      <c r="ER57" s="268"/>
      <c r="ES57" s="268"/>
      <c r="ET57" s="268"/>
      <c r="EU57" s="268"/>
      <c r="EV57" s="268"/>
      <c r="EW57" s="268"/>
      <c r="EX57" s="268"/>
      <c r="EY57" s="268"/>
      <c r="EZ57" s="268"/>
      <c r="FA57" s="268"/>
      <c r="FB57" s="622" t="s">
        <v>675</v>
      </c>
      <c r="FC57" s="268"/>
      <c r="FD57" s="268"/>
      <c r="FE57" s="268"/>
      <c r="FF57" s="268"/>
      <c r="FG57" s="268"/>
      <c r="FH57" s="268"/>
      <c r="FI57" s="268"/>
      <c r="FJ57" s="268"/>
      <c r="FK57" s="268"/>
      <c r="FL57" s="268"/>
      <c r="FM57" s="268"/>
      <c r="FN57" s="268"/>
      <c r="FO57" s="268"/>
    </row>
    <row r="58" spans="1:171">
      <c r="A58" s="97" t="s">
        <v>742</v>
      </c>
      <c r="B58" s="622"/>
      <c r="C58" s="268"/>
      <c r="E58" s="620">
        <f>E53-E24</f>
        <v>-3.1054152078482833E-2</v>
      </c>
      <c r="F58" s="268"/>
      <c r="G58" s="268"/>
      <c r="H58" s="620">
        <f>H53-H24</f>
        <v>9.6908323092123938E-2</v>
      </c>
      <c r="I58" s="268"/>
      <c r="J58" s="268"/>
      <c r="K58" s="620">
        <f>K53-K24</f>
        <v>0.45499708731724281</v>
      </c>
      <c r="L58" s="268"/>
      <c r="M58" s="620">
        <f>M53-M24</f>
        <v>0.43572302490784603</v>
      </c>
      <c r="N58" s="622"/>
      <c r="O58" s="268"/>
      <c r="Q58" s="620">
        <f>Q53-Q24</f>
        <v>-7.4998917287361189E-2</v>
      </c>
      <c r="R58" s="268"/>
      <c r="S58" s="268"/>
      <c r="T58" s="620">
        <f>T53-T24</f>
        <v>9.7561958725216225E-2</v>
      </c>
      <c r="U58" s="268"/>
      <c r="V58" s="268"/>
      <c r="W58" s="620">
        <f>W53-W24</f>
        <v>0.34540610830279422</v>
      </c>
      <c r="X58" s="268"/>
      <c r="Y58" s="620">
        <f>Y53-Y24</f>
        <v>0.32569976876774392</v>
      </c>
      <c r="Z58" s="622"/>
      <c r="AA58" s="268"/>
      <c r="AC58" s="620">
        <f>AC53-AC24</f>
        <v>-3.3333739423920705E-2</v>
      </c>
      <c r="AD58" s="268"/>
      <c r="AE58" s="268"/>
      <c r="AF58" s="620">
        <f>AF53-AF24</f>
        <v>7.9851512605832342E-2</v>
      </c>
      <c r="AG58" s="268"/>
      <c r="AH58" s="268"/>
      <c r="AI58" s="620">
        <f>AI53-AI24</f>
        <v>0.36099379292828687</v>
      </c>
      <c r="AJ58" s="268"/>
      <c r="AK58" s="620">
        <f>AK53-AK24</f>
        <v>0.33696861404063227</v>
      </c>
      <c r="AL58" s="622"/>
      <c r="AM58" s="268"/>
      <c r="AO58" s="620">
        <f>AO53-AO24</f>
        <v>1.591085602383302E-2</v>
      </c>
      <c r="AP58" s="268"/>
      <c r="AQ58" s="268"/>
      <c r="AR58" s="620">
        <f>AR53-AR24</f>
        <v>6.4898564729436226E-2</v>
      </c>
      <c r="AS58" s="268"/>
      <c r="AT58" s="268"/>
      <c r="AU58" s="620">
        <f>AU53-AU24</f>
        <v>0.33012826829437181</v>
      </c>
      <c r="AV58" s="268"/>
      <c r="AW58" s="620">
        <f>AW53-AW24</f>
        <v>0.35068765687937209</v>
      </c>
      <c r="AX58" s="622"/>
      <c r="AY58" s="268"/>
      <c r="BA58" s="620">
        <f>BA53-BA24</f>
        <v>-3.6540985353028854E-2</v>
      </c>
      <c r="BB58" s="268"/>
      <c r="BC58" s="268"/>
      <c r="BD58" s="620">
        <f>BD53-BD24</f>
        <v>8.9321330288081535E-2</v>
      </c>
      <c r="BE58" s="268"/>
      <c r="BF58" s="268"/>
      <c r="BG58" s="620">
        <f>BG53-BG24</f>
        <v>0.38421079778194522</v>
      </c>
      <c r="BH58" s="268"/>
      <c r="BI58" s="620">
        <f>BI53-BI24</f>
        <v>0.49483517650357489</v>
      </c>
      <c r="BJ58" s="622"/>
      <c r="BK58" s="268"/>
      <c r="BM58" s="620">
        <f>BM53-BM24</f>
        <v>-6.9861460767682515E-2</v>
      </c>
      <c r="BN58" s="268"/>
      <c r="BO58" s="268"/>
      <c r="BP58" s="620">
        <f>BP53-BP24</f>
        <v>9.3622795115332558E-2</v>
      </c>
      <c r="BQ58" s="268"/>
      <c r="BR58" s="268"/>
      <c r="BS58" s="620">
        <f>BS53-BS24</f>
        <v>0.38073198689636756</v>
      </c>
      <c r="BT58" s="268"/>
      <c r="BU58" s="620">
        <f>BU53-BU24</f>
        <v>0.38357156204471465</v>
      </c>
      <c r="BV58" s="622"/>
      <c r="BW58" s="268"/>
      <c r="BY58" s="620">
        <f>BY53-BY24</f>
        <v>-5.954063187271974E-2</v>
      </c>
      <c r="BZ58" s="268"/>
      <c r="CA58" s="268"/>
      <c r="CB58" s="620">
        <f>CB53-CB24</f>
        <v>0.10344487616065234</v>
      </c>
      <c r="CC58" s="268"/>
      <c r="CD58" s="268"/>
      <c r="CE58" s="620">
        <f>CE53-CE24</f>
        <v>0.35624301796576296</v>
      </c>
      <c r="CF58" s="268"/>
      <c r="CG58" s="620">
        <f>CG53-CG24</f>
        <v>0.38088041951704499</v>
      </c>
      <c r="CH58" s="622"/>
      <c r="CI58" s="268"/>
      <c r="CK58" s="620">
        <f>CK53-CK24</f>
        <v>-9.9913926845605405E-2</v>
      </c>
      <c r="CL58" s="268"/>
      <c r="CM58" s="268"/>
      <c r="CN58" s="620">
        <f>CN53-CN24</f>
        <v>0.10834472526989969</v>
      </c>
      <c r="CO58" s="268"/>
      <c r="CP58" s="268"/>
      <c r="CQ58" s="620">
        <f>CQ53-CQ24</f>
        <v>0.28576018469213799</v>
      </c>
      <c r="CR58" s="268"/>
      <c r="CS58" s="620">
        <f>CS53-CS24</f>
        <v>0.29741570838704856</v>
      </c>
      <c r="CT58" s="622"/>
      <c r="CU58" s="268"/>
      <c r="CW58" s="620">
        <f>CW53-CW24</f>
        <v>-8.2147898725617119E-2</v>
      </c>
      <c r="CX58" s="268"/>
      <c r="CY58" s="268"/>
      <c r="CZ58" s="620">
        <f>CZ53-CZ24</f>
        <v>5.9701492537313161E-2</v>
      </c>
      <c r="DA58" s="268"/>
      <c r="DB58" s="268"/>
      <c r="DC58" s="620">
        <f>DC53-DC24</f>
        <v>0.28216870183104215</v>
      </c>
      <c r="DD58" s="268"/>
      <c r="DE58" s="620">
        <f>DE53-DE24</f>
        <v>0.24255819225466135</v>
      </c>
      <c r="DF58" s="622"/>
      <c r="DG58" s="268"/>
      <c r="DI58" s="620">
        <f>DI53-DI24</f>
        <v>-6.8643713585513022E-2</v>
      </c>
      <c r="DJ58" s="268"/>
      <c r="DK58" s="268"/>
      <c r="DL58" s="620">
        <f>DL53-DL24</f>
        <v>6.6781814352208091E-2</v>
      </c>
      <c r="DM58" s="268"/>
      <c r="DN58" s="268"/>
      <c r="DO58" s="620">
        <f>DO53-DO24</f>
        <v>0.53800823007294474</v>
      </c>
      <c r="DP58" s="268"/>
      <c r="DQ58" s="620">
        <f>DQ53-DQ24</f>
        <v>0.51660714505310779</v>
      </c>
      <c r="DR58" s="622"/>
      <c r="DS58" s="268"/>
      <c r="DU58" s="620">
        <f>DU53-DU24</f>
        <v>-0.14992990107827064</v>
      </c>
      <c r="DV58" s="268"/>
      <c r="DW58" s="268"/>
      <c r="DX58" s="620">
        <f>DX53-DX24</f>
        <v>8.2813715659545428E-2</v>
      </c>
      <c r="DY58" s="268"/>
      <c r="DZ58" s="268"/>
      <c r="EA58" s="620">
        <f>EA53-EA24</f>
        <v>0.35096016281808762</v>
      </c>
      <c r="EB58" s="268"/>
      <c r="EC58" s="620">
        <f>EC53-EC24</f>
        <v>0.4129141006751314</v>
      </c>
      <c r="ED58" s="622"/>
      <c r="EE58" s="268"/>
      <c r="EG58" s="620">
        <f>EG53-EG24</f>
        <v>2.4242926031637135E-2</v>
      </c>
      <c r="EH58" s="268"/>
      <c r="EI58" s="268"/>
      <c r="EJ58" s="620">
        <f>EJ53-EJ24</f>
        <v>7.5983717774762649E-2</v>
      </c>
      <c r="EK58" s="268"/>
      <c r="EL58" s="268"/>
      <c r="EM58" s="620">
        <f>EM53-EM24</f>
        <v>0.29338763033208914</v>
      </c>
      <c r="EN58" s="268"/>
      <c r="EO58" s="620">
        <f>EO53-EO24</f>
        <v>0.30941339898415532</v>
      </c>
      <c r="EP58" s="622"/>
      <c r="EQ58" s="268"/>
      <c r="ES58" s="620">
        <f>ES53-ES24</f>
        <v>-6.887685327436921E-2</v>
      </c>
      <c r="ET58" s="268"/>
      <c r="EU58" s="268"/>
      <c r="EV58" s="620">
        <f>EV53-EV24</f>
        <v>9.5888521759623147E-2</v>
      </c>
      <c r="EW58" s="268"/>
      <c r="EX58" s="268"/>
      <c r="EY58" s="620">
        <f>EY53-EY24</f>
        <v>0.47031345934378277</v>
      </c>
      <c r="EZ58" s="268"/>
      <c r="FA58" s="620">
        <f>FA53-FA24</f>
        <v>0.49613075753290103</v>
      </c>
      <c r="FB58" s="622"/>
      <c r="FC58" s="268"/>
      <c r="FE58" s="620">
        <f>FE53-FE24</f>
        <v>-1.1434521486701099E-2</v>
      </c>
      <c r="FF58" s="268"/>
      <c r="FG58" s="268"/>
      <c r="FH58" s="620">
        <f>FH53-FH24</f>
        <v>6.2461628137876701E-2</v>
      </c>
      <c r="FI58" s="268"/>
      <c r="FJ58" s="268"/>
      <c r="FK58" s="620">
        <f>FK53-FK24</f>
        <v>0.52993748354236447</v>
      </c>
      <c r="FL58" s="268"/>
      <c r="FM58" s="620">
        <f>FM53-FM24</f>
        <v>0.42255438659164463</v>
      </c>
      <c r="FN58" s="268"/>
      <c r="FO58" s="268"/>
    </row>
    <row r="59" spans="1:171">
      <c r="A59" s="97"/>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8"/>
      <c r="AG59" s="268"/>
      <c r="AH59" s="268"/>
      <c r="AI59" s="268"/>
      <c r="AJ59" s="268"/>
      <c r="AK59" s="268"/>
      <c r="AL59" s="268"/>
      <c r="AM59" s="268"/>
      <c r="AN59" s="268"/>
      <c r="AO59" s="268"/>
      <c r="AP59" s="268"/>
      <c r="AQ59" s="268"/>
      <c r="AR59" s="268"/>
      <c r="AS59" s="268"/>
      <c r="AT59" s="268"/>
      <c r="AU59" s="268"/>
      <c r="AV59" s="268"/>
      <c r="AW59" s="268"/>
      <c r="AX59" s="268"/>
      <c r="AY59" s="268"/>
      <c r="AZ59" s="268"/>
      <c r="BA59" s="268"/>
      <c r="BB59" s="268"/>
      <c r="BC59" s="268"/>
      <c r="BD59" s="268"/>
      <c r="BE59" s="268"/>
      <c r="BF59" s="268"/>
      <c r="BG59" s="268"/>
      <c r="BH59" s="268"/>
      <c r="BI59" s="268"/>
      <c r="BJ59" s="268"/>
      <c r="BK59" s="268"/>
      <c r="BL59" s="268"/>
      <c r="BM59" s="268"/>
      <c r="BN59" s="268"/>
      <c r="BO59" s="268"/>
      <c r="BP59" s="268"/>
      <c r="BQ59" s="268"/>
      <c r="BR59" s="268"/>
      <c r="BS59" s="268"/>
      <c r="BT59" s="268"/>
      <c r="BU59" s="268"/>
      <c r="BV59" s="268"/>
      <c r="BW59" s="268"/>
      <c r="BX59" s="268"/>
      <c r="BY59" s="268"/>
      <c r="BZ59" s="268"/>
      <c r="CA59" s="268"/>
      <c r="CB59" s="268"/>
      <c r="CC59" s="268"/>
      <c r="CD59" s="268"/>
      <c r="CE59" s="268"/>
      <c r="CF59" s="268"/>
      <c r="CG59" s="268"/>
      <c r="CH59" s="268"/>
      <c r="CI59" s="268"/>
      <c r="CJ59" s="268"/>
      <c r="CK59" s="268"/>
      <c r="CL59" s="268"/>
      <c r="CM59" s="268"/>
      <c r="CN59" s="268"/>
      <c r="CO59" s="268"/>
      <c r="CP59" s="268"/>
      <c r="CQ59" s="268"/>
      <c r="CR59" s="268"/>
      <c r="CS59" s="268"/>
      <c r="CT59" s="268"/>
      <c r="CU59" s="268"/>
      <c r="CV59" s="268"/>
      <c r="CW59" s="268"/>
      <c r="CX59" s="268"/>
      <c r="CY59" s="268"/>
      <c r="CZ59" s="268"/>
      <c r="DA59" s="268"/>
      <c r="DB59" s="268"/>
      <c r="DC59" s="268"/>
      <c r="DD59" s="268"/>
      <c r="DE59" s="268"/>
      <c r="DF59" s="268"/>
      <c r="DG59" s="268"/>
      <c r="DH59" s="268"/>
      <c r="DI59" s="268"/>
      <c r="DJ59" s="268"/>
      <c r="DK59" s="268"/>
      <c r="DL59" s="268"/>
      <c r="DM59" s="268"/>
      <c r="DN59" s="268"/>
      <c r="DO59" s="268"/>
      <c r="DP59" s="268"/>
      <c r="DQ59" s="268"/>
      <c r="DR59" s="268"/>
      <c r="DS59" s="268"/>
      <c r="DT59" s="268"/>
      <c r="DU59" s="268"/>
      <c r="DV59" s="268"/>
      <c r="DW59" s="268"/>
      <c r="DX59" s="268"/>
      <c r="DY59" s="268"/>
      <c r="DZ59" s="268"/>
      <c r="EA59" s="268"/>
      <c r="EB59" s="268"/>
      <c r="EC59" s="268"/>
      <c r="ED59" s="268"/>
      <c r="EE59" s="268"/>
      <c r="EF59" s="268"/>
      <c r="EG59" s="268"/>
      <c r="EH59" s="268"/>
      <c r="EI59" s="268"/>
      <c r="EJ59" s="268"/>
      <c r="EK59" s="268"/>
      <c r="EL59" s="268"/>
      <c r="EM59" s="268"/>
      <c r="EN59" s="268"/>
      <c r="EO59" s="268"/>
      <c r="EP59" s="268"/>
      <c r="EQ59" s="268"/>
      <c r="ER59" s="268"/>
      <c r="ES59" s="268"/>
      <c r="ET59" s="268"/>
      <c r="EU59" s="268"/>
      <c r="EV59" s="268"/>
      <c r="EW59" s="268"/>
      <c r="EX59" s="268"/>
      <c r="EY59" s="268"/>
      <c r="EZ59" s="268"/>
      <c r="FA59" s="268"/>
      <c r="FB59" s="268"/>
      <c r="FC59" s="268"/>
      <c r="FD59" s="268"/>
      <c r="FE59" s="268"/>
      <c r="FF59" s="268"/>
      <c r="FG59" s="268"/>
      <c r="FH59" s="268"/>
      <c r="FI59" s="268"/>
      <c r="FJ59" s="268"/>
      <c r="FK59" s="268"/>
      <c r="FL59" s="268"/>
      <c r="FM59" s="268"/>
      <c r="FN59" s="268"/>
      <c r="FO59" s="268"/>
    </row>
    <row r="60" spans="1:171">
      <c r="B60" s="251" t="s">
        <v>103</v>
      </c>
      <c r="C60" s="251"/>
      <c r="D60" s="251"/>
      <c r="E60" s="251"/>
      <c r="H60" s="97"/>
      <c r="Z60" s="251"/>
      <c r="AA60" s="251"/>
      <c r="AB60" s="251"/>
      <c r="AC60" s="251"/>
      <c r="BJ60" s="195" t="s">
        <v>476</v>
      </c>
      <c r="BY60" s="97"/>
      <c r="CB60" s="97"/>
      <c r="CF60" s="98"/>
      <c r="DL60" s="97"/>
      <c r="EG60" s="97"/>
      <c r="EV60" s="97"/>
      <c r="FH60" s="97"/>
    </row>
    <row r="61" spans="1:171">
      <c r="B61" s="195" t="s">
        <v>104</v>
      </c>
      <c r="J61" s="143"/>
      <c r="BJ61" s="195" t="s">
        <v>477</v>
      </c>
      <c r="DJ61" s="144"/>
      <c r="DS61" s="232"/>
    </row>
    <row r="62" spans="1:171">
      <c r="B62" s="252" t="s">
        <v>114</v>
      </c>
      <c r="C62" s="397"/>
      <c r="D62" s="397"/>
      <c r="E62" s="397"/>
      <c r="F62" s="397"/>
      <c r="G62" s="397"/>
      <c r="H62" s="397"/>
      <c r="I62" s="397"/>
      <c r="J62" s="397"/>
      <c r="K62" s="397"/>
      <c r="L62" s="397"/>
      <c r="Z62" s="397"/>
      <c r="AA62" s="397"/>
      <c r="AB62" s="397"/>
      <c r="AC62" s="397"/>
      <c r="AD62" s="397"/>
      <c r="AE62" s="397"/>
      <c r="AF62" s="397"/>
      <c r="AG62" s="397"/>
      <c r="AH62" s="397"/>
      <c r="AI62" s="397"/>
      <c r="AJ62" s="397"/>
      <c r="BV62" s="397"/>
      <c r="BW62" s="397"/>
      <c r="BX62" s="397"/>
      <c r="BY62" s="397"/>
    </row>
    <row r="63" spans="1:171">
      <c r="B63" s="195" t="s">
        <v>82</v>
      </c>
      <c r="D63" s="143"/>
    </row>
    <row r="64" spans="1:171">
      <c r="B64" s="195" t="s">
        <v>558</v>
      </c>
    </row>
    <row r="65" spans="2:140">
      <c r="B65" s="195" t="s">
        <v>783</v>
      </c>
    </row>
    <row r="67" spans="2:140">
      <c r="B67" s="195" t="s">
        <v>551</v>
      </c>
      <c r="C67" s="245">
        <f>MAXA(J24:J53,V24:V53,AH24:AH53,AT24:AT53,BF24:BF53,BR24:BR53,CD24:CD53,CP24:CP53,DB24:DB53,DN24:DN53,DZ24:DZ53,EL24:EL53,EX24:EX53,FJ24:FJ53)</f>
        <v>33383.750313024386</v>
      </c>
      <c r="E67" s="195" t="s">
        <v>551</v>
      </c>
      <c r="F67" s="195">
        <f>MAXA(L24:L53,X24:X53,AJ24:AJ53,AV24:AV53,BH24:BH53,BT24:BT53,CF24:CF53,CR24:CR53,DD24:DD53,DP24:DP53,EB24:EB518,EN24:EN53,EZ24:EZ53,FL24:FL53)</f>
        <v>10.415824543002596</v>
      </c>
      <c r="H67" s="245"/>
      <c r="K67" s="157"/>
      <c r="M67" s="157"/>
      <c r="N67" s="157"/>
      <c r="O67" s="157"/>
      <c r="P67" s="157"/>
      <c r="Q67" s="157"/>
      <c r="R67" s="157"/>
      <c r="S67" s="157"/>
      <c r="T67" s="157"/>
      <c r="U67" s="157"/>
      <c r="V67" s="157"/>
      <c r="W67" s="157"/>
    </row>
    <row r="68" spans="2:140">
      <c r="B68" s="195" t="s">
        <v>431</v>
      </c>
      <c r="C68" s="245">
        <f>MINA(J24:J53,V24:V53,AH24:AH53,AT24:AT53,BF24:BF53,BR24:BR53,CD24:CD53,CP24:CP53,DB24:DB53,DN24:DN53,DZ24:DZ53,EL24:EL53,EX24:EX53,FJ24:FJ53)</f>
        <v>11222.995372516722</v>
      </c>
      <c r="E68" s="195" t="s">
        <v>431</v>
      </c>
      <c r="F68" s="195">
        <f>MINA(L24:L53,X24:X53,AJ24:AJ53,AV24:AV53,BH24:BH53,BT24:BT53,CF24:CF53,CR24:CR53,DD24:DD53,DP24:DP53,EB24:EB53,EN24:EN53,EZ24:EZ53,FL24:FL53)</f>
        <v>9.3257201106947516</v>
      </c>
      <c r="K68" s="157"/>
    </row>
    <row r="69" spans="2:140" ht="14.25">
      <c r="B69" s="195" t="s">
        <v>552</v>
      </c>
      <c r="C69" s="245">
        <f>C67-C68</f>
        <v>22160.754940507664</v>
      </c>
      <c r="E69" s="195" t="s">
        <v>552</v>
      </c>
      <c r="F69" s="195">
        <f>F67-F68</f>
        <v>1.0901044323078448</v>
      </c>
      <c r="K69" s="157"/>
      <c r="EH69" s="603"/>
      <c r="EI69" s="604"/>
      <c r="EJ69" s="604"/>
    </row>
    <row r="70" spans="2:140" ht="14.25">
      <c r="B70" s="195" t="s">
        <v>553</v>
      </c>
      <c r="C70" s="245">
        <f>C69/10</f>
        <v>2216.0754940507663</v>
      </c>
      <c r="E70" s="195" t="s">
        <v>553</v>
      </c>
      <c r="F70" s="195">
        <f>F69/10</f>
        <v>0.10901044323078449</v>
      </c>
      <c r="J70" s="157"/>
      <c r="EH70" s="604"/>
      <c r="EI70" s="604"/>
      <c r="EJ70" s="604"/>
    </row>
    <row r="71" spans="2:140">
      <c r="C71" s="245"/>
      <c r="K71" s="157"/>
    </row>
    <row r="72" spans="2:140">
      <c r="B72" s="195" t="s">
        <v>554</v>
      </c>
      <c r="C72" s="245">
        <f>C67+C70</f>
        <v>35599.825807075154</v>
      </c>
      <c r="E72" s="195" t="s">
        <v>554</v>
      </c>
      <c r="F72" s="195">
        <f>F67+F70</f>
        <v>10.524834986233381</v>
      </c>
      <c r="K72" s="157"/>
    </row>
    <row r="73" spans="2:140">
      <c r="B73" s="195" t="s">
        <v>555</v>
      </c>
      <c r="C73" s="245">
        <f>C68-C70</f>
        <v>9006.9198784659548</v>
      </c>
      <c r="E73" s="195" t="s">
        <v>555</v>
      </c>
      <c r="F73" s="195">
        <f>F68-F70</f>
        <v>9.2167096674639666</v>
      </c>
      <c r="K73" s="157"/>
    </row>
    <row r="74" spans="2:140">
      <c r="B74" s="195" t="s">
        <v>556</v>
      </c>
      <c r="C74" s="245">
        <f>C72-C73</f>
        <v>26592.905928609202</v>
      </c>
      <c r="E74" s="195" t="s">
        <v>556</v>
      </c>
      <c r="F74" s="195">
        <f>F72-F73</f>
        <v>1.3081253187694148</v>
      </c>
      <c r="K74" s="157"/>
    </row>
    <row r="75" spans="2:140">
      <c r="C75" s="245"/>
      <c r="K75" s="157"/>
    </row>
    <row r="76" spans="2:140">
      <c r="B76" s="195" t="s">
        <v>780</v>
      </c>
      <c r="J76" s="157"/>
    </row>
    <row r="77" spans="2:140" ht="14.25">
      <c r="B77" s="195" t="s">
        <v>782</v>
      </c>
      <c r="J77" s="157"/>
      <c r="EH77" s="604"/>
      <c r="EI77" s="604"/>
      <c r="EJ77" s="604"/>
    </row>
    <row r="78" spans="2:140" ht="14.25">
      <c r="B78" s="195" t="s">
        <v>810</v>
      </c>
      <c r="K78" s="157"/>
      <c r="EH78" s="604"/>
      <c r="EI78" s="604"/>
      <c r="EJ78" s="604"/>
    </row>
    <row r="79" spans="2:140">
      <c r="K79" s="157"/>
    </row>
    <row r="80" spans="2:140">
      <c r="B80" s="195" t="s">
        <v>778</v>
      </c>
      <c r="K80" s="157"/>
    </row>
    <row r="81" spans="2:11">
      <c r="K81" s="157"/>
    </row>
    <row r="82" spans="2:11">
      <c r="B82" s="195" t="s">
        <v>764</v>
      </c>
    </row>
    <row r="83" spans="2:11">
      <c r="B83" s="195" t="s">
        <v>779</v>
      </c>
    </row>
  </sheetData>
  <phoneticPr fontId="0" type="noConversion"/>
  <pageMargins left="0.15748031496062992" right="0.15748031496062992" top="0.51181102362204722" bottom="0.43307086614173229" header="0.51181102362204722" footer="0.51181102362204722"/>
  <pageSetup scale="80" pageOrder="overThenDown" orientation="landscape" r:id="rId1"/>
  <headerFooter alignWithMargins="0"/>
  <colBreaks count="13" manualBreakCount="13">
    <brk id="13" max="51" man="1"/>
    <brk id="25" max="51" man="1"/>
    <brk id="37" max="51" man="1"/>
    <brk id="49" max="51" man="1"/>
    <brk id="61" max="51" man="1"/>
    <brk id="73" max="1048575" man="1"/>
    <brk id="85" max="51" man="1"/>
    <brk id="97" max="51" man="1"/>
    <brk id="109" max="51" man="1"/>
    <brk id="121" max="51" man="1"/>
    <brk id="133" max="1048575" man="1"/>
    <brk id="145" max="51" man="1"/>
    <brk id="157" max="1048575" man="1"/>
  </colBreaks>
</worksheet>
</file>

<file path=xl/worksheets/sheet20.xml><?xml version="1.0" encoding="utf-8"?>
<worksheet xmlns="http://schemas.openxmlformats.org/spreadsheetml/2006/main" xmlns:r="http://schemas.openxmlformats.org/officeDocument/2006/relationships">
  <sheetPr codeName="Sheet20">
    <pageSetUpPr fitToPage="1"/>
  </sheetPr>
  <dimension ref="A1:O56"/>
  <sheetViews>
    <sheetView view="pageBreakPreview" zoomScaleSheetLayoutView="100" workbookViewId="0">
      <pane xSplit="1" ySplit="2" topLeftCell="B41" activePane="bottomRight" state="frozen"/>
      <selection activeCell="R37" sqref="R37"/>
      <selection pane="topRight" activeCell="R37" sqref="R37"/>
      <selection pane="bottomLeft" activeCell="R37" sqref="R37"/>
      <selection pane="bottomRight" activeCell="R37" sqref="R37"/>
    </sheetView>
  </sheetViews>
  <sheetFormatPr defaultRowHeight="12.75"/>
  <cols>
    <col min="1" max="1" width="9.140625" style="417"/>
    <col min="2" max="3" width="9.28515625" style="417" bestFit="1" customWidth="1"/>
    <col min="4" max="4" width="8.7109375" style="417" customWidth="1"/>
    <col min="5" max="8" width="9.28515625" style="417" bestFit="1" customWidth="1"/>
    <col min="9" max="9" width="10.42578125" style="417" customWidth="1"/>
    <col min="10" max="10" width="10.85546875" style="417" customWidth="1"/>
    <col min="11" max="11" width="9.28515625" style="417" bestFit="1" customWidth="1"/>
    <col min="12" max="12" width="11.5703125" style="417" bestFit="1" customWidth="1"/>
    <col min="13" max="15" width="9.28515625" style="417" bestFit="1" customWidth="1"/>
    <col min="16" max="16384" width="9.140625" style="417"/>
  </cols>
  <sheetData>
    <row r="1" spans="1:15" s="415" customFormat="1" ht="12.75" customHeight="1">
      <c r="A1" s="415" t="s">
        <v>240</v>
      </c>
    </row>
    <row r="2" spans="1:15" s="415" customFormat="1" ht="28.15" customHeight="1">
      <c r="A2" s="91" t="s">
        <v>471</v>
      </c>
      <c r="B2" s="91" t="s">
        <v>281</v>
      </c>
      <c r="C2" s="91" t="s">
        <v>283</v>
      </c>
      <c r="D2" s="91" t="s">
        <v>272</v>
      </c>
      <c r="E2" s="91" t="s">
        <v>284</v>
      </c>
      <c r="F2" s="91" t="s">
        <v>285</v>
      </c>
      <c r="G2" s="91" t="s">
        <v>286</v>
      </c>
      <c r="H2" s="91" t="s">
        <v>287</v>
      </c>
      <c r="I2" s="91" t="s">
        <v>288</v>
      </c>
      <c r="J2" s="91" t="s">
        <v>289</v>
      </c>
      <c r="K2" s="91" t="s">
        <v>290</v>
      </c>
      <c r="L2" s="91" t="s">
        <v>291</v>
      </c>
      <c r="M2" s="91" t="s">
        <v>292</v>
      </c>
      <c r="N2" s="91" t="s">
        <v>293</v>
      </c>
      <c r="O2" s="588" t="s">
        <v>273</v>
      </c>
    </row>
    <row r="3" spans="1:15" hidden="1">
      <c r="A3" s="445">
        <v>1960</v>
      </c>
      <c r="B3" s="555">
        <f>'A4-1'!B3/'A19'!B$43</f>
        <v>18789.524009794881</v>
      </c>
      <c r="C3" s="555">
        <f>'A4-1'!C3/'A19'!C$43</f>
        <v>17865.065216725667</v>
      </c>
      <c r="D3" s="555">
        <f>'A4-1'!D3/'A19'!D$43</f>
        <v>43284.745000710696</v>
      </c>
      <c r="E3" s="555">
        <f>'A4-1'!E3/'A19'!E$43</f>
        <v>10456.616058279016</v>
      </c>
      <c r="F3" s="555">
        <f>'A4-1'!F3/'A19'!F$43</f>
        <v>6467.3591210529885</v>
      </c>
      <c r="G3" s="555">
        <f>'A4-1'!G3/'A19'!G$43</f>
        <v>83009.406531245841</v>
      </c>
      <c r="H3" s="555">
        <f>'A4-1'!H3/'A19'!H$43</f>
        <v>129802.92934102572</v>
      </c>
      <c r="I3" s="555">
        <f>'A4-1'!I3/'A19'!I$43</f>
        <v>94198.610248405515</v>
      </c>
      <c r="J3" s="555">
        <f>'A4-1'!J3/'A19'!J$43</f>
        <v>33376.639599657523</v>
      </c>
      <c r="K3" s="555">
        <f>'A4-1'!K3/'A19'!K$43</f>
        <v>6037.756904981703</v>
      </c>
      <c r="L3" s="555">
        <f>'A4-1'!L3/'A19'!L$43</f>
        <v>25726.05552240595</v>
      </c>
      <c r="M3" s="555">
        <f>'A4-1'!M3/'A19'!M$43</f>
        <v>20915.302449490533</v>
      </c>
      <c r="N3" s="555">
        <f>'A4-1'!N3/'A19'!N$43</f>
        <v>146145.07866507123</v>
      </c>
      <c r="O3" s="555">
        <f>'A4-1'!O3/'A19'!O$43</f>
        <v>617697.92564101378</v>
      </c>
    </row>
    <row r="4" spans="1:15" hidden="1">
      <c r="A4" s="445">
        <v>1961</v>
      </c>
      <c r="B4" s="555">
        <f>'A4-1'!B4/'A19'!B$43</f>
        <v>19516.242616558353</v>
      </c>
      <c r="C4" s="555">
        <f>'A4-1'!C4/'A19'!C$43</f>
        <v>19025.88396628277</v>
      </c>
      <c r="D4" s="555">
        <f>'A4-1'!D4/'A19'!D$43</f>
        <v>45968.573473735982</v>
      </c>
      <c r="E4" s="555">
        <f>'A4-1'!E4/'A19'!E$43</f>
        <v>11115.683050571683</v>
      </c>
      <c r="F4" s="555">
        <f>'A4-1'!F4/'A19'!F$43</f>
        <v>6834.6584973379868</v>
      </c>
      <c r="G4" s="555">
        <f>'A4-1'!G4/'A19'!G$43</f>
        <v>88084.995190620582</v>
      </c>
      <c r="H4" s="555">
        <f>'A4-1'!H4/'A19'!H$43</f>
        <v>137453.43923073119</v>
      </c>
      <c r="I4" s="555">
        <f>'A4-1'!I4/'A19'!I$43</f>
        <v>98151.610829399811</v>
      </c>
      <c r="J4" s="555">
        <f>'A4-1'!J4/'A19'!J$43</f>
        <v>34426.447486883939</v>
      </c>
      <c r="K4" s="555">
        <f>'A4-1'!K4/'A19'!K$43</f>
        <v>6404.4718618069919</v>
      </c>
      <c r="L4" s="555">
        <f>'A4-1'!L4/'A19'!L$43</f>
        <v>27203.551324954769</v>
      </c>
      <c r="M4" s="555">
        <f>'A4-1'!M4/'A19'!M$43</f>
        <v>21626.426945487539</v>
      </c>
      <c r="N4" s="555">
        <f>'A4-1'!N4/'A19'!N$43</f>
        <v>151399.91840035413</v>
      </c>
      <c r="O4" s="555">
        <f>'A4-1'!O4/'A19'!O$43</f>
        <v>638540.95390224259</v>
      </c>
    </row>
    <row r="5" spans="1:15" hidden="1">
      <c r="A5" s="445">
        <v>1962</v>
      </c>
      <c r="B5" s="555">
        <f>'A4-1'!B5/'A19'!B$43</f>
        <v>20313.459390509881</v>
      </c>
      <c r="C5" s="555">
        <f>'A4-1'!C5/'A19'!C$43</f>
        <v>20262.129262173537</v>
      </c>
      <c r="D5" s="555">
        <f>'A4-1'!D5/'A19'!D$43</f>
        <v>48818.810118335408</v>
      </c>
      <c r="E5" s="555">
        <f>'A4-1'!E5/'A19'!E$43</f>
        <v>11816.290183375271</v>
      </c>
      <c r="F5" s="555">
        <f>'A4-1'!F5/'A19'!F$43</f>
        <v>7222.8178304143412</v>
      </c>
      <c r="G5" s="555">
        <f>'A4-1'!G5/'A19'!G$43</f>
        <v>94272.392693862857</v>
      </c>
      <c r="H5" s="555">
        <f>'A4-1'!H5/'A19'!H$43</f>
        <v>145554.86576669128</v>
      </c>
      <c r="I5" s="555">
        <f>'A4-1'!I5/'A19'!I$43</f>
        <v>102270.49722922026</v>
      </c>
      <c r="J5" s="555">
        <f>'A4-1'!J5/'A19'!J$43</f>
        <v>35509.275372926946</v>
      </c>
      <c r="K5" s="555">
        <f>'A4-1'!K5/'A19'!K$43</f>
        <v>6793.4599676966991</v>
      </c>
      <c r="L5" s="555">
        <f>'A4-1'!L5/'A19'!L$43</f>
        <v>28765.90249309385</v>
      </c>
      <c r="M5" s="555">
        <f>'A4-1'!M5/'A19'!M$43</f>
        <v>22988.873710065469</v>
      </c>
      <c r="N5" s="555">
        <f>'A4-1'!N5/'A19'!N$43</f>
        <v>156088.60286459472</v>
      </c>
      <c r="O5" s="555">
        <f>'A4-1'!O5/'A19'!O$43</f>
        <v>660087.29005728941</v>
      </c>
    </row>
    <row r="6" spans="1:15" hidden="1">
      <c r="A6" s="445">
        <v>1963</v>
      </c>
      <c r="B6" s="555">
        <f>'A4-1'!B6/'A19'!B$43</f>
        <v>20945.005471569486</v>
      </c>
      <c r="C6" s="555">
        <f>'A4-1'!C6/'A19'!C$43</f>
        <v>21578.702096817327</v>
      </c>
      <c r="D6" s="555">
        <f>'A4-1'!D6/'A19'!D$43</f>
        <v>51845.772911177366</v>
      </c>
      <c r="E6" s="555">
        <f>'A4-1'!E6/'A19'!E$43</f>
        <v>12561.055678044891</v>
      </c>
      <c r="F6" s="555">
        <f>'A4-1'!F6/'A19'!F$43</f>
        <v>7633.0218154528911</v>
      </c>
      <c r="G6" s="555">
        <f>'A4-1'!G6/'A19'!G$43</f>
        <v>99430.942533139576</v>
      </c>
      <c r="H6" s="555">
        <f>'A4-1'!H6/'A19'!H$43</f>
        <v>154133.78571631113</v>
      </c>
      <c r="I6" s="555">
        <f>'A4-1'!I6/'A19'!I$43</f>
        <v>106562.23076859622</v>
      </c>
      <c r="J6" s="555">
        <f>'A4-1'!J6/'A19'!J$43</f>
        <v>36626.161848118281</v>
      </c>
      <c r="K6" s="555">
        <f>'A4-1'!K6/'A19'!K$43</f>
        <v>7206.0740258567275</v>
      </c>
      <c r="L6" s="555">
        <f>'A4-1'!L6/'A19'!L$43</f>
        <v>30417.982430224463</v>
      </c>
      <c r="M6" s="555">
        <f>'A4-1'!M6/'A19'!M$43</f>
        <v>25172.891350830021</v>
      </c>
      <c r="N6" s="555">
        <f>'A4-1'!N6/'A19'!N$43</f>
        <v>158597.79221620705</v>
      </c>
      <c r="O6" s="555">
        <f>'A4-1'!O6/'A19'!O$43</f>
        <v>682360.66587810742</v>
      </c>
    </row>
    <row r="7" spans="1:15" hidden="1">
      <c r="A7" s="445">
        <v>1964</v>
      </c>
      <c r="B7" s="555">
        <f>'A4-1'!B7/'A19'!B$43</f>
        <v>22852.568378732794</v>
      </c>
      <c r="C7" s="555">
        <f>'A4-1'!C7/'A19'!C$43</f>
        <v>22980.821914529562</v>
      </c>
      <c r="D7" s="555">
        <f>'A4-1'!D7/'A19'!D$43</f>
        <v>55060.419585028307</v>
      </c>
      <c r="E7" s="555">
        <f>'A4-1'!E7/'A19'!E$43</f>
        <v>13352.762779042949</v>
      </c>
      <c r="F7" s="555">
        <f>'A4-1'!F7/'A19'!F$43</f>
        <v>8066.5224297699715</v>
      </c>
      <c r="G7" s="555">
        <f>'A4-1'!G7/'A19'!G$43</f>
        <v>105539.57639731109</v>
      </c>
      <c r="H7" s="555">
        <f>'A4-1'!H7/'A19'!H$43</f>
        <v>163218.34226635873</v>
      </c>
      <c r="I7" s="555">
        <f>'A4-1'!I7/'A19'!I$43</f>
        <v>111034.06489682253</v>
      </c>
      <c r="J7" s="555">
        <f>'A4-1'!J7/'A19'!J$43</f>
        <v>37778.178169958534</v>
      </c>
      <c r="K7" s="555">
        <f>'A4-1'!K7/'A19'!K$43</f>
        <v>7643.7490046375915</v>
      </c>
      <c r="L7" s="555">
        <f>'A4-1'!L7/'A19'!L$43</f>
        <v>32164.944428480187</v>
      </c>
      <c r="M7" s="555">
        <f>'A4-1'!M7/'A19'!M$43</f>
        <v>25928.06618585789</v>
      </c>
      <c r="N7" s="555">
        <f>'A4-1'!N7/'A19'!N$43</f>
        <v>161560.98674937119</v>
      </c>
      <c r="O7" s="555">
        <f>'A4-1'!O7/'A19'!O$43</f>
        <v>705385.61391964217</v>
      </c>
    </row>
    <row r="8" spans="1:15" hidden="1">
      <c r="A8" s="445">
        <v>1965</v>
      </c>
      <c r="B8" s="555">
        <f>'A4-1'!B8/'A19'!B$43</f>
        <v>25147.283720703803</v>
      </c>
      <c r="C8" s="555">
        <f>'A4-1'!C8/'A19'!C$43</f>
        <v>24255.241065669557</v>
      </c>
      <c r="D8" s="555">
        <f>'A4-1'!D8/'A19'!D$43</f>
        <v>57769.13970687738</v>
      </c>
      <c r="E8" s="555">
        <f>'A4-1'!E8/'A19'!E$43</f>
        <v>13805.874127940999</v>
      </c>
      <c r="F8" s="555">
        <f>'A4-1'!F8/'A19'!F$43</f>
        <v>8445.2129643376866</v>
      </c>
      <c r="G8" s="555">
        <f>'A4-1'!G8/'A19'!G$43</f>
        <v>110577.30021470886</v>
      </c>
      <c r="H8" s="555">
        <f>'A4-1'!H8/'A19'!H$43</f>
        <v>171201.0080473673</v>
      </c>
      <c r="I8" s="555">
        <f>'A4-1'!I8/'A19'!I$43</f>
        <v>115427.27026195696</v>
      </c>
      <c r="J8" s="555">
        <f>'A4-1'!J8/'A19'!J$43</f>
        <v>38363.26299041223</v>
      </c>
      <c r="K8" s="555">
        <f>'A4-1'!K8/'A19'!K$43</f>
        <v>8359.1344997439028</v>
      </c>
      <c r="L8" s="555">
        <f>'A4-1'!L8/'A19'!L$43</f>
        <v>33305.615034931951</v>
      </c>
      <c r="M8" s="555">
        <f>'A4-1'!M8/'A19'!M$43</f>
        <v>27172.556949039263</v>
      </c>
      <c r="N8" s="555">
        <f>'A4-1'!N8/'A19'!N$43</f>
        <v>165930.78662180746</v>
      </c>
      <c r="O8" s="555">
        <f>'A4-1'!O8/'A19'!O$43</f>
        <v>725996.34524656332</v>
      </c>
    </row>
    <row r="9" spans="1:15" hidden="1">
      <c r="A9" s="445">
        <v>1966</v>
      </c>
      <c r="B9" s="555">
        <f>'A4-1'!B9/'A19'!B$43</f>
        <v>26490.861290362707</v>
      </c>
      <c r="C9" s="555">
        <f>'A4-1'!C9/'A19'!C$43</f>
        <v>25402.417296432512</v>
      </c>
      <c r="D9" s="555">
        <f>'A4-1'!D9/'A19'!D$43</f>
        <v>62652.504699048164</v>
      </c>
      <c r="E9" s="555">
        <f>'A4-1'!E9/'A19'!E$43</f>
        <v>14608.534240688339</v>
      </c>
      <c r="F9" s="555">
        <f>'A4-1'!F9/'A19'!F$43</f>
        <v>8830.2733985617106</v>
      </c>
      <c r="G9" s="555">
        <f>'A4-1'!G9/'A19'!G$43</f>
        <v>115665.1717310722</v>
      </c>
      <c r="H9" s="555">
        <f>'A4-1'!H9/'A19'!H$43</f>
        <v>176533.90390901754</v>
      </c>
      <c r="I9" s="555">
        <f>'A4-1'!I9/'A19'!I$43</f>
        <v>119995.02927509337</v>
      </c>
      <c r="J9" s="555">
        <f>'A4-1'!J9/'A19'!J$43</f>
        <v>39027.838007641636</v>
      </c>
      <c r="K9" s="555">
        <f>'A4-1'!K9/'A19'!K$43</f>
        <v>8617.0116359866151</v>
      </c>
      <c r="L9" s="555">
        <f>'A4-1'!L9/'A19'!L$43</f>
        <v>33974.284011127813</v>
      </c>
      <c r="M9" s="555">
        <f>'A4-1'!M9/'A19'!M$43</f>
        <v>28667.06314996332</v>
      </c>
      <c r="N9" s="555">
        <f>'A4-1'!N9/'A19'!N$43</f>
        <v>170772.15735246282</v>
      </c>
      <c r="O9" s="555">
        <f>'A4-1'!O9/'A19'!O$43</f>
        <v>803593.26785560907</v>
      </c>
    </row>
    <row r="10" spans="1:15" hidden="1">
      <c r="A10" s="445">
        <v>1967</v>
      </c>
      <c r="B10" s="555">
        <f>'A4-1'!B10/'A19'!B$43</f>
        <v>28916.585726358175</v>
      </c>
      <c r="C10" s="555">
        <f>'A4-1'!C10/'A19'!C$43</f>
        <v>26845.185995041855</v>
      </c>
      <c r="D10" s="555">
        <f>'A4-1'!D10/'A19'!D$43</f>
        <v>67519.43660655657</v>
      </c>
      <c r="E10" s="555">
        <f>'A4-1'!E10/'A19'!E$43</f>
        <v>15750.697299673162</v>
      </c>
      <c r="F10" s="555">
        <f>'A4-1'!F10/'A19'!F$43</f>
        <v>9235.0805217202997</v>
      </c>
      <c r="G10" s="555">
        <f>'A4-1'!G10/'A19'!G$43</f>
        <v>121787.39095567427</v>
      </c>
      <c r="H10" s="555">
        <f>'A4-1'!H10/'A19'!H$43</f>
        <v>182983.00619663016</v>
      </c>
      <c r="I10" s="555">
        <f>'A4-1'!I10/'A19'!I$43</f>
        <v>125256.10885272366</v>
      </c>
      <c r="J10" s="555">
        <f>'A4-1'!J10/'A19'!J$43</f>
        <v>39958.612753608271</v>
      </c>
      <c r="K10" s="555">
        <f>'A4-1'!K10/'A19'!K$43</f>
        <v>9424.4788451589757</v>
      </c>
      <c r="L10" s="555">
        <f>'A4-1'!L10/'A19'!L$43</f>
        <v>34780.620129481635</v>
      </c>
      <c r="M10" s="555">
        <f>'A4-1'!M10/'A19'!M$43</f>
        <v>30014.399091380976</v>
      </c>
      <c r="N10" s="555">
        <f>'A4-1'!N10/'A19'!N$43</f>
        <v>180130.6093983794</v>
      </c>
      <c r="O10" s="555">
        <f>'A4-1'!O10/'A19'!O$43</f>
        <v>864171.34556009073</v>
      </c>
    </row>
    <row r="11" spans="1:15" hidden="1">
      <c r="A11" s="445">
        <v>1968</v>
      </c>
      <c r="B11" s="555">
        <f>'A4-1'!B11/'A19'!B$43</f>
        <v>29842.461655427902</v>
      </c>
      <c r="C11" s="555">
        <f>'A4-1'!C11/'A19'!C$43</f>
        <v>27779.096723421309</v>
      </c>
      <c r="D11" s="555">
        <f>'A4-1'!D11/'A19'!D$43</f>
        <v>72709.552512425129</v>
      </c>
      <c r="E11" s="555">
        <f>'A4-1'!E11/'A19'!E$43</f>
        <v>16664.332626056606</v>
      </c>
      <c r="F11" s="555">
        <f>'A4-1'!F11/'A19'!F$43</f>
        <v>9775.5665075583238</v>
      </c>
      <c r="G11" s="555">
        <f>'A4-1'!G11/'A19'!G$43</f>
        <v>126937.19069965275</v>
      </c>
      <c r="H11" s="555">
        <f>'A4-1'!H11/'A19'!H$43</f>
        <v>183790.87280084347</v>
      </c>
      <c r="I11" s="555">
        <f>'A4-1'!I11/'A19'!I$43</f>
        <v>131748.85202139613</v>
      </c>
      <c r="J11" s="555">
        <f>'A4-1'!J11/'A19'!J$43</f>
        <v>40836.702136595668</v>
      </c>
      <c r="K11" s="555">
        <f>'A4-1'!K11/'A19'!K$43</f>
        <v>9820.3577103563184</v>
      </c>
      <c r="L11" s="555">
        <f>'A4-1'!L11/'A19'!L$43</f>
        <v>35433.555718002295</v>
      </c>
      <c r="M11" s="555">
        <f>'A4-1'!M11/'A19'!M$43</f>
        <v>32055.459186974713</v>
      </c>
      <c r="N11" s="555">
        <f>'A4-1'!N11/'A19'!N$43</f>
        <v>182127.69171484833</v>
      </c>
      <c r="O11" s="555">
        <f>'A4-1'!O11/'A19'!O$43</f>
        <v>881328.69116992434</v>
      </c>
    </row>
    <row r="12" spans="1:15" hidden="1">
      <c r="A12" s="445">
        <v>1969</v>
      </c>
      <c r="B12" s="555">
        <f>'A4-1'!B12/'A19'!B$43</f>
        <v>32099.577974898606</v>
      </c>
      <c r="C12" s="555">
        <f>'A4-1'!C12/'A19'!C$43</f>
        <v>29523.370876346755</v>
      </c>
      <c r="D12" s="555">
        <f>'A4-1'!D12/'A19'!D$43</f>
        <v>75026.617449820798</v>
      </c>
      <c r="E12" s="555">
        <f>'A4-1'!E12/'A19'!E$43</f>
        <v>17850.132354065729</v>
      </c>
      <c r="F12" s="555">
        <f>'A4-1'!F12/'A19'!F$43</f>
        <v>10106.164299720887</v>
      </c>
      <c r="G12" s="555">
        <f>'A4-1'!G12/'A19'!G$43</f>
        <v>134560.3227899434</v>
      </c>
      <c r="H12" s="555">
        <f>'A4-1'!H12/'A19'!H$43</f>
        <v>191783.30132027162</v>
      </c>
      <c r="I12" s="555">
        <f>'A4-1'!I12/'A19'!I$43</f>
        <v>135435.6860819991</v>
      </c>
      <c r="J12" s="555">
        <f>'A4-1'!J12/'A19'!J$43</f>
        <v>42671.446794732474</v>
      </c>
      <c r="K12" s="555">
        <f>'A4-1'!K12/'A19'!K$43</f>
        <v>10292.367126553147</v>
      </c>
      <c r="L12" s="555">
        <f>'A4-1'!L12/'A19'!L$43</f>
        <v>36989.194424387373</v>
      </c>
      <c r="M12" s="555">
        <f>'A4-1'!M12/'A19'!M$43</f>
        <v>33722.320352672279</v>
      </c>
      <c r="N12" s="555">
        <f>'A4-1'!N12/'A19'!N$43</f>
        <v>178678.0630585929</v>
      </c>
      <c r="O12" s="555">
        <f>'A4-1'!O12/'A19'!O$43</f>
        <v>881004.50820044905</v>
      </c>
    </row>
    <row r="13" spans="1:15" hidden="1">
      <c r="A13" s="445">
        <v>1970</v>
      </c>
      <c r="B13" s="555">
        <f>'A4-1'!B13/'A19'!B$43</f>
        <v>33768.034598349113</v>
      </c>
      <c r="C13" s="555">
        <f>'A4-1'!C13/'A19'!C$43</f>
        <v>30437.325275390929</v>
      </c>
      <c r="D13" s="555">
        <f>'A4-1'!D13/'A19'!D$43</f>
        <v>82016.156126220056</v>
      </c>
      <c r="E13" s="555">
        <f>'A4-1'!E13/'A19'!E$43</f>
        <v>18997.645958298763</v>
      </c>
      <c r="F13" s="555">
        <f>'A4-1'!F13/'A19'!F$43</f>
        <v>10657.160619991824</v>
      </c>
      <c r="G13" s="555">
        <f>'A4-1'!G13/'A19'!G$43</f>
        <v>141536.61148239847</v>
      </c>
      <c r="H13" s="555">
        <f>'A4-1'!H13/'A19'!H$43</f>
        <v>200028.74747707171</v>
      </c>
      <c r="I13" s="555">
        <f>'A4-1'!I13/'A19'!I$43</f>
        <v>138915.3396445062</v>
      </c>
      <c r="J13" s="555">
        <f>'A4-1'!J13/'A19'!J$43</f>
        <v>45199.718535359658</v>
      </c>
      <c r="K13" s="555">
        <f>'A4-1'!K13/'A19'!K$43</f>
        <v>10938.147546459928</v>
      </c>
      <c r="L13" s="555">
        <f>'A4-1'!L13/'A19'!L$43</f>
        <v>39119.101780917117</v>
      </c>
      <c r="M13" s="555">
        <f>'A4-1'!M13/'A19'!M$43</f>
        <v>36453.807695570795</v>
      </c>
      <c r="N13" s="555">
        <f>'A4-1'!N13/'A19'!N$43</f>
        <v>181408.85017739126</v>
      </c>
      <c r="O13" s="555">
        <f>'A4-1'!O13/'A19'!O$43</f>
        <v>872348.97511403658</v>
      </c>
    </row>
    <row r="14" spans="1:15" hidden="1">
      <c r="A14" s="445">
        <v>1971</v>
      </c>
      <c r="B14" s="555">
        <f>'A4-1'!B14/'A19'!B$43</f>
        <v>35215.596964610391</v>
      </c>
      <c r="C14" s="555">
        <f>'A4-1'!C14/'A19'!C$43</f>
        <v>32121.176305560391</v>
      </c>
      <c r="D14" s="555">
        <f>'A4-1'!D14/'A19'!D$43</f>
        <v>84519.170285371685</v>
      </c>
      <c r="E14" s="555">
        <f>'A4-1'!E14/'A19'!E$43</f>
        <v>20152.888127890325</v>
      </c>
      <c r="F14" s="555">
        <f>'A4-1'!F14/'A19'!F$43</f>
        <v>11271.64250923647</v>
      </c>
      <c r="G14" s="555">
        <f>'A4-1'!G14/'A19'!G$43</f>
        <v>150487.92387101834</v>
      </c>
      <c r="H14" s="555">
        <f>'A4-1'!H14/'A19'!H$43</f>
        <v>212789.97929247306</v>
      </c>
      <c r="I14" s="555">
        <f>'A4-1'!I14/'A19'!I$43</f>
        <v>145331.94193443417</v>
      </c>
      <c r="J14" s="555">
        <f>'A4-1'!J14/'A19'!J$43</f>
        <v>47642.855737977239</v>
      </c>
      <c r="K14" s="555">
        <f>'A4-1'!K14/'A19'!K$43</f>
        <v>11639.129330851449</v>
      </c>
      <c r="L14" s="555">
        <f>'A4-1'!L14/'A19'!L$43</f>
        <v>40801.858502537107</v>
      </c>
      <c r="M14" s="555">
        <f>'A4-1'!M14/'A19'!M$43</f>
        <v>37255.780292022282</v>
      </c>
      <c r="N14" s="555">
        <f>'A4-1'!N14/'A19'!N$43</f>
        <v>187541.97374603339</v>
      </c>
      <c r="O14" s="555">
        <f>'A4-1'!O14/'A19'!O$43</f>
        <v>853493.11161152495</v>
      </c>
    </row>
    <row r="15" spans="1:15" hidden="1">
      <c r="A15" s="445">
        <v>1972</v>
      </c>
      <c r="B15" s="555">
        <f>'A4-1'!B15/'A19'!B$43</f>
        <v>36337.105307626945</v>
      </c>
      <c r="C15" s="555">
        <f>'A4-1'!C15/'A19'!C$43</f>
        <v>34012.746890703515</v>
      </c>
      <c r="D15" s="555">
        <f>'A4-1'!D15/'A19'!D$43</f>
        <v>87162.537757892496</v>
      </c>
      <c r="E15" s="555">
        <f>'A4-1'!E15/'A19'!E$43</f>
        <v>21152.013277239632</v>
      </c>
      <c r="F15" s="555">
        <f>'A4-1'!F15/'A19'!F$43</f>
        <v>12145.319434067836</v>
      </c>
      <c r="G15" s="555">
        <f>'A4-1'!G15/'A19'!G$43</f>
        <v>157515.75064704416</v>
      </c>
      <c r="H15" s="555">
        <f>'A4-1'!H15/'A19'!H$43</f>
        <v>223252.81050687094</v>
      </c>
      <c r="I15" s="555">
        <f>'A4-1'!I15/'A19'!I$43</f>
        <v>153174.96772063448</v>
      </c>
      <c r="J15" s="555">
        <f>'A4-1'!J15/'A19'!J$43</f>
        <v>49274.974446924425</v>
      </c>
      <c r="K15" s="555">
        <f>'A4-1'!K15/'A19'!K$43</f>
        <v>12133.20928901918</v>
      </c>
      <c r="L15" s="555">
        <f>'A4-1'!L15/'A19'!L$43</f>
        <v>42923.910937891727</v>
      </c>
      <c r="M15" s="555">
        <f>'A4-1'!M15/'A19'!M$43</f>
        <v>38149.974700124651</v>
      </c>
      <c r="N15" s="555">
        <f>'A4-1'!N15/'A19'!N$43</f>
        <v>196111.32154782413</v>
      </c>
      <c r="O15" s="555">
        <f>'A4-1'!O15/'A19'!O$43</f>
        <v>843126.46804088017</v>
      </c>
    </row>
    <row r="16" spans="1:15" hidden="1">
      <c r="A16" s="445">
        <v>1973</v>
      </c>
      <c r="B16" s="555">
        <f>'A4-1'!B16/'A19'!B$43</f>
        <v>37254.168965798155</v>
      </c>
      <c r="C16" s="555">
        <f>'A4-1'!C16/'A19'!C$43</f>
        <v>35828.658706494207</v>
      </c>
      <c r="D16" s="555">
        <f>'A4-1'!D16/'A19'!D$43</f>
        <v>91260.142670835019</v>
      </c>
      <c r="E16" s="555">
        <f>'A4-1'!E16/'A19'!E$43</f>
        <v>21824.279562425992</v>
      </c>
      <c r="F16" s="555">
        <f>'A4-1'!F16/'A19'!F$43</f>
        <v>12824.645238138706</v>
      </c>
      <c r="G16" s="555">
        <f>'A4-1'!G16/'A19'!G$43</f>
        <v>167741.94093955119</v>
      </c>
      <c r="H16" s="555">
        <f>'A4-1'!H16/'A19'!H$43</f>
        <v>237043.15964422724</v>
      </c>
      <c r="I16" s="555">
        <f>'A4-1'!I16/'A19'!I$43</f>
        <v>158106.05714721573</v>
      </c>
      <c r="J16" s="555">
        <f>'A4-1'!J16/'A19'!J$43</f>
        <v>50293.228329170823</v>
      </c>
      <c r="K16" s="555">
        <f>'A4-1'!K16/'A19'!K$43</f>
        <v>12697.814853543368</v>
      </c>
      <c r="L16" s="555">
        <f>'A4-1'!L16/'A19'!L$43</f>
        <v>45670.416784505527</v>
      </c>
      <c r="M16" s="555">
        <f>'A4-1'!M16/'A19'!M$43</f>
        <v>39141.794183917002</v>
      </c>
      <c r="N16" s="555">
        <f>'A4-1'!N16/'A19'!N$43</f>
        <v>203357.83877598611</v>
      </c>
      <c r="O16" s="555">
        <f>'A4-1'!O16/'A19'!O$43</f>
        <v>841657.17997574911</v>
      </c>
    </row>
    <row r="17" spans="1:15" hidden="1">
      <c r="A17" s="445">
        <v>1974</v>
      </c>
      <c r="B17" s="555">
        <f>'A4-1'!B17/'A19'!B$43</f>
        <v>40565.23288473022</v>
      </c>
      <c r="C17" s="555">
        <f>'A4-1'!C17/'A19'!C$43</f>
        <v>37050.195635657408</v>
      </c>
      <c r="D17" s="555">
        <f>'A4-1'!D17/'A19'!D$43</f>
        <v>97059.367227895855</v>
      </c>
      <c r="E17" s="555">
        <f>'A4-1'!E17/'A19'!E$43</f>
        <v>22546.008665906927</v>
      </c>
      <c r="F17" s="555">
        <f>'A4-1'!F17/'A19'!F$43</f>
        <v>13401.918641438486</v>
      </c>
      <c r="G17" s="555">
        <f>'A4-1'!G17/'A19'!G$43</f>
        <v>176070.83384829093</v>
      </c>
      <c r="H17" s="555">
        <f>'A4-1'!H17/'A19'!H$43</f>
        <v>250250.34002961474</v>
      </c>
      <c r="I17" s="555">
        <f>'A4-1'!I17/'A19'!I$43</f>
        <v>163145.07179224832</v>
      </c>
      <c r="J17" s="555">
        <f>'A4-1'!J17/'A19'!J$43</f>
        <v>51532.159895468409</v>
      </c>
      <c r="K17" s="555">
        <f>'A4-1'!K17/'A19'!K$43</f>
        <v>13124.842057182794</v>
      </c>
      <c r="L17" s="555">
        <f>'A4-1'!L17/'A19'!L$43</f>
        <v>49918.152198303498</v>
      </c>
      <c r="M17" s="555">
        <f>'A4-1'!M17/'A19'!M$43</f>
        <v>40355.239074060009</v>
      </c>
      <c r="N17" s="555">
        <f>'A4-1'!N17/'A19'!N$43</f>
        <v>206652.07875403189</v>
      </c>
      <c r="O17" s="555">
        <f>'A4-1'!O17/'A19'!O$43</f>
        <v>865982.0601651367</v>
      </c>
    </row>
    <row r="18" spans="1:15" hidden="1">
      <c r="A18" s="445">
        <v>1975</v>
      </c>
      <c r="B18" s="555">
        <f>'A4-1'!B18/'A19'!B$43</f>
        <v>43902.733616357778</v>
      </c>
      <c r="C18" s="555">
        <f>'A4-1'!C18/'A19'!C$43</f>
        <v>38719.046668688025</v>
      </c>
      <c r="D18" s="555">
        <f>'A4-1'!D18/'A19'!D$43</f>
        <v>103556.81071501618</v>
      </c>
      <c r="E18" s="555">
        <f>'A4-1'!E18/'A19'!E$43</f>
        <v>22617.468170221928</v>
      </c>
      <c r="F18" s="555">
        <f>'A4-1'!F18/'A19'!F$43</f>
        <v>14326.170207359952</v>
      </c>
      <c r="G18" s="555">
        <f>'A4-1'!G18/'A19'!G$43</f>
        <v>185776.20471937238</v>
      </c>
      <c r="H18" s="555">
        <f>'A4-1'!H18/'A19'!H$43</f>
        <v>261467.86181916826</v>
      </c>
      <c r="I18" s="555">
        <f>'A4-1'!I18/'A19'!I$43</f>
        <v>169337.23033062159</v>
      </c>
      <c r="J18" s="555">
        <f>'A4-1'!J18/'A19'!J$43</f>
        <v>53446.566809394797</v>
      </c>
      <c r="K18" s="555">
        <f>'A4-1'!K18/'A19'!K$43</f>
        <v>14082.414163185615</v>
      </c>
      <c r="L18" s="555">
        <f>'A4-1'!L18/'A19'!L$43</f>
        <v>52513.990506735579</v>
      </c>
      <c r="M18" s="555">
        <f>'A4-1'!M18/'A19'!M$43</f>
        <v>42251.967913286571</v>
      </c>
      <c r="N18" s="555">
        <f>'A4-1'!N18/'A19'!N$43</f>
        <v>218645.3823000259</v>
      </c>
      <c r="O18" s="555">
        <f>'A4-1'!O18/'A19'!O$43</f>
        <v>887776.49979790975</v>
      </c>
    </row>
    <row r="19" spans="1:15" hidden="1">
      <c r="A19" s="445">
        <v>1976</v>
      </c>
      <c r="B19" s="555">
        <f>'A4-1'!B19/'A19'!B$43</f>
        <v>44183.551315656849</v>
      </c>
      <c r="C19" s="555">
        <f>'A4-1'!C19/'A19'!C$43</f>
        <v>40145.161261532288</v>
      </c>
      <c r="D19" s="555">
        <f>'A4-1'!D19/'A19'!D$43</f>
        <v>105548.19892171984</v>
      </c>
      <c r="E19" s="555">
        <f>'A4-1'!E19/'A19'!E$43</f>
        <v>23661.418998650694</v>
      </c>
      <c r="F19" s="555">
        <f>'A4-1'!F19/'A19'!F$43</f>
        <v>15225.638627955334</v>
      </c>
      <c r="G19" s="555">
        <f>'A4-1'!G19/'A19'!G$43</f>
        <v>193284.81937791008</v>
      </c>
      <c r="H19" s="555">
        <f>'A4-1'!H19/'A19'!H$43</f>
        <v>267025.17706072191</v>
      </c>
      <c r="I19" s="555">
        <f>'A4-1'!I19/'A19'!I$43</f>
        <v>176671.67103648803</v>
      </c>
      <c r="J19" s="555">
        <f>'A4-1'!J19/'A19'!J$43</f>
        <v>55937.872237465177</v>
      </c>
      <c r="K19" s="555">
        <f>'A4-1'!K19/'A19'!K$43</f>
        <v>14920.172881116949</v>
      </c>
      <c r="L19" s="555">
        <f>'A4-1'!L19/'A19'!L$43</f>
        <v>56137.272509274349</v>
      </c>
      <c r="M19" s="555">
        <f>'A4-1'!M19/'A19'!M$43</f>
        <v>43730.722225825368</v>
      </c>
      <c r="N19" s="555">
        <f>'A4-1'!N19/'A19'!N$43</f>
        <v>222276.07254654306</v>
      </c>
      <c r="O19" s="555">
        <f>'A4-1'!O19/'A19'!O$43</f>
        <v>893898.53340262128</v>
      </c>
    </row>
    <row r="20" spans="1:15" hidden="1">
      <c r="A20" s="445">
        <v>1977</v>
      </c>
      <c r="B20" s="555">
        <f>'A4-1'!B20/'A19'!B$43</f>
        <v>45500.692072620237</v>
      </c>
      <c r="C20" s="555">
        <f>'A4-1'!C20/'A19'!C$43</f>
        <v>41058.083384696583</v>
      </c>
      <c r="D20" s="555">
        <f>'A4-1'!D20/'A19'!D$43</f>
        <v>110483.5124185196</v>
      </c>
      <c r="E20" s="555">
        <f>'A4-1'!E20/'A19'!E$43</f>
        <v>24363.767238232555</v>
      </c>
      <c r="F20" s="555">
        <f>'A4-1'!F20/'A19'!F$43</f>
        <v>15872.853893724523</v>
      </c>
      <c r="G20" s="555">
        <f>'A4-1'!G20/'A19'!G$43</f>
        <v>199274.49369599356</v>
      </c>
      <c r="H20" s="555">
        <f>'A4-1'!H20/'A19'!H$43</f>
        <v>272651.09558468376</v>
      </c>
      <c r="I20" s="555">
        <f>'A4-1'!I20/'A19'!I$43</f>
        <v>182813.72968008232</v>
      </c>
      <c r="J20" s="555">
        <f>'A4-1'!J20/'A19'!J$43</f>
        <v>58631.932288953154</v>
      </c>
      <c r="K20" s="555">
        <f>'A4-1'!K20/'A19'!K$43</f>
        <v>15512.694831490579</v>
      </c>
      <c r="L20" s="555">
        <f>'A4-1'!L20/'A19'!L$43</f>
        <v>58326.489991770221</v>
      </c>
      <c r="M20" s="555">
        <f>'A4-1'!M20/'A19'!M$43</f>
        <v>45042.70799912262</v>
      </c>
      <c r="N20" s="555">
        <f>'A4-1'!N20/'A19'!N$43</f>
        <v>219519.6125156926</v>
      </c>
      <c r="O20" s="555">
        <f>'A4-1'!O20/'A19'!O$43</f>
        <v>911693.24441364978</v>
      </c>
    </row>
    <row r="21" spans="1:15" hidden="1">
      <c r="A21" s="445">
        <v>1978</v>
      </c>
      <c r="B21" s="555">
        <f>'A4-1'!B21/'A19'!B$43</f>
        <v>47006.415426811662</v>
      </c>
      <c r="C21" s="555">
        <f>'A4-1'!C21/'A19'!C$43</f>
        <v>43538.201154876057</v>
      </c>
      <c r="D21" s="555">
        <f>'A4-1'!D21/'A19'!D$43</f>
        <v>112433.28492740517</v>
      </c>
      <c r="E21" s="555">
        <f>'A4-1'!E21/'A19'!E$43</f>
        <v>25884.392197774185</v>
      </c>
      <c r="F21" s="555">
        <f>'A4-1'!F21/'A19'!F$43</f>
        <v>16363.290306294966</v>
      </c>
      <c r="G21" s="555">
        <f>'A4-1'!G21/'A19'!G$43</f>
        <v>212182.65628785393</v>
      </c>
      <c r="H21" s="555">
        <f>'A4-1'!H21/'A19'!H$43</f>
        <v>283971.53591501596</v>
      </c>
      <c r="I21" s="555">
        <f>'A4-1'!I21/'A19'!I$43</f>
        <v>190525.47509308771</v>
      </c>
      <c r="J21" s="555">
        <f>'A4-1'!J21/'A19'!J$43</f>
        <v>60396.233570073142</v>
      </c>
      <c r="K21" s="555">
        <f>'A4-1'!K21/'A19'!K$43</f>
        <v>16118.841046728518</v>
      </c>
      <c r="L21" s="555">
        <f>'A4-1'!L21/'A19'!L$43</f>
        <v>61475.98612123153</v>
      </c>
      <c r="M21" s="555">
        <f>'A4-1'!M21/'A19'!M$43</f>
        <v>46529.063513614768</v>
      </c>
      <c r="N21" s="555">
        <f>'A4-1'!N21/'A19'!N$43</f>
        <v>223419.19273580748</v>
      </c>
      <c r="O21" s="555">
        <f>'A4-1'!O21/'A19'!O$43</f>
        <v>929732.83676886663</v>
      </c>
    </row>
    <row r="22" spans="1:15" hidden="1">
      <c r="A22" s="445">
        <v>1979</v>
      </c>
      <c r="B22" s="555">
        <f>'A4-1'!B22/'A19'!B$43</f>
        <v>48067.412842991798</v>
      </c>
      <c r="C22" s="555">
        <f>'A4-1'!C22/'A19'!C$43</f>
        <v>44618.35297587228</v>
      </c>
      <c r="D22" s="555">
        <f>'A4-1'!D22/'A19'!D$43</f>
        <v>113614.70834879707</v>
      </c>
      <c r="E22" s="555">
        <f>'A4-1'!E22/'A19'!E$43</f>
        <v>27472.434027443272</v>
      </c>
      <c r="F22" s="555">
        <f>'A4-1'!F22/'A19'!F$43</f>
        <v>16973.320844061891</v>
      </c>
      <c r="G22" s="555">
        <f>'A4-1'!G22/'A19'!G$43</f>
        <v>219346.31470960323</v>
      </c>
      <c r="H22" s="555">
        <f>'A4-1'!H22/'A19'!H$43</f>
        <v>295257.66098697792</v>
      </c>
      <c r="I22" s="555">
        <f>'A4-1'!I22/'A19'!I$43</f>
        <v>195125.89223891241</v>
      </c>
      <c r="J22" s="555">
        <f>'A4-1'!J22/'A19'!J$43</f>
        <v>62654.539209906725</v>
      </c>
      <c r="K22" s="555">
        <f>'A4-1'!K22/'A19'!K$43</f>
        <v>16902.102705202586</v>
      </c>
      <c r="L22" s="555">
        <f>'A4-1'!L22/'A19'!L$43</f>
        <v>64057.302257308758</v>
      </c>
      <c r="M22" s="555">
        <f>'A4-1'!M22/'A19'!M$43</f>
        <v>48715.920157518522</v>
      </c>
      <c r="N22" s="555">
        <f>'A4-1'!N22/'A19'!N$43</f>
        <v>226966.10821668114</v>
      </c>
      <c r="O22" s="555">
        <f>'A4-1'!O22/'A19'!O$43</f>
        <v>945731.75125584623</v>
      </c>
    </row>
    <row r="23" spans="1:15" ht="15.75" customHeight="1">
      <c r="A23" s="445">
        <v>1980</v>
      </c>
      <c r="B23" s="555">
        <f>'A4-1'!B23/'A19'!B$43</f>
        <v>50251.093571641635</v>
      </c>
      <c r="C23" s="555">
        <f>'A4-1'!C23/'A19'!C$43</f>
        <v>45482.431241952872</v>
      </c>
      <c r="D23" s="555">
        <f>'A4-1'!D23/'A19'!D$43</f>
        <v>117489.59221230561</v>
      </c>
      <c r="E23" s="555">
        <f>'A4-1'!E23/'A19'!E$43</f>
        <v>28610.673353246075</v>
      </c>
      <c r="F23" s="555">
        <f>'A4-1'!F23/'A19'!F$43</f>
        <v>17750.180161514661</v>
      </c>
      <c r="G23" s="555">
        <f>'A4-1'!G23/'A19'!G$43</f>
        <v>226252.38512850134</v>
      </c>
      <c r="H23" s="555">
        <f>'A4-1'!H23/'A19'!H$43</f>
        <v>305514.66873698472</v>
      </c>
      <c r="I23" s="555">
        <f>'A4-1'!I23/'A19'!I$43</f>
        <v>200248.88864572122</v>
      </c>
      <c r="J23" s="555">
        <f>'A4-1'!J23/'A19'!J$43</f>
        <v>68231.489912642719</v>
      </c>
      <c r="K23" s="555">
        <f>'A4-1'!K23/'A19'!K$43</f>
        <v>17821.072727423183</v>
      </c>
      <c r="L23" s="555">
        <f>'A4-1'!L23/'A19'!L$43</f>
        <v>66293.71679995794</v>
      </c>
      <c r="M23" s="555">
        <f>'A4-1'!M23/'A19'!M$43</f>
        <v>49787.689632940674</v>
      </c>
      <c r="N23" s="555">
        <f>'A4-1'!N23/'A19'!N$43</f>
        <v>230617.06655166033</v>
      </c>
      <c r="O23" s="555">
        <f>'A4-1'!O23/'A19'!O$43</f>
        <v>962873.44534903869</v>
      </c>
    </row>
    <row r="24" spans="1:15" ht="15.75" customHeight="1">
      <c r="A24" s="445">
        <v>1981</v>
      </c>
      <c r="B24" s="555">
        <f>'A4-1'!B24/'A19'!B$43</f>
        <v>51006.598930006898</v>
      </c>
      <c r="C24" s="555">
        <f>'A4-1'!C24/'A19'!C$43</f>
        <v>46908.864890834782</v>
      </c>
      <c r="D24" s="555">
        <f>'A4-1'!D24/'A19'!D$43</f>
        <v>119471.73248616091</v>
      </c>
      <c r="E24" s="555">
        <f>'A4-1'!E24/'A19'!E$43</f>
        <v>28991.869976929745</v>
      </c>
      <c r="F24" s="555">
        <f>'A4-1'!F24/'A19'!F$43</f>
        <v>18478.799831829354</v>
      </c>
      <c r="G24" s="555">
        <f>'A4-1'!G24/'A19'!G$43</f>
        <v>232839.15615934314</v>
      </c>
      <c r="H24" s="555">
        <f>'A4-1'!H24/'A19'!H$43</f>
        <v>319510.85495589813</v>
      </c>
      <c r="I24" s="555">
        <f>'A4-1'!I24/'A19'!I$43</f>
        <v>206975.64059615368</v>
      </c>
      <c r="J24" s="555">
        <f>'A4-1'!J24/'A19'!J$43</f>
        <v>69932.319967891206</v>
      </c>
      <c r="K24" s="555">
        <f>'A4-1'!K24/'A19'!K$43</f>
        <v>18726.28491355529</v>
      </c>
      <c r="L24" s="555">
        <f>'A4-1'!L24/'A19'!L$43</f>
        <v>68988.480176351673</v>
      </c>
      <c r="M24" s="555">
        <f>'A4-1'!M24/'A19'!M$43</f>
        <v>50982.635212305649</v>
      </c>
      <c r="N24" s="555">
        <f>'A4-1'!N24/'A19'!N$43</f>
        <v>231132.10591010528</v>
      </c>
      <c r="O24" s="555">
        <f>'A4-1'!O24/'A19'!O$43</f>
        <v>976423.54639413371</v>
      </c>
    </row>
    <row r="25" spans="1:15" ht="15.75" customHeight="1">
      <c r="A25" s="445">
        <v>1982</v>
      </c>
      <c r="B25" s="555">
        <f>'A4-1'!B25/'A19'!B$43</f>
        <v>52303.177721540436</v>
      </c>
      <c r="C25" s="555">
        <f>'A4-1'!C25/'A19'!C$43</f>
        <v>46591.117651740897</v>
      </c>
      <c r="D25" s="555">
        <f>'A4-1'!D25/'A19'!D$43</f>
        <v>121839.20329536901</v>
      </c>
      <c r="E25" s="555">
        <f>'A4-1'!E25/'A19'!E$43</f>
        <v>29907.051016384896</v>
      </c>
      <c r="F25" s="555">
        <f>'A4-1'!F25/'A19'!F$43</f>
        <v>19045.615685701752</v>
      </c>
      <c r="G25" s="555">
        <f>'A4-1'!G25/'A19'!G$43</f>
        <v>243090.15791762387</v>
      </c>
      <c r="H25" s="555">
        <f>'A4-1'!H25/'A19'!H$43</f>
        <v>316183.32341577357</v>
      </c>
      <c r="I25" s="555">
        <f>'A4-1'!I25/'A19'!I$43</f>
        <v>213063.15944513452</v>
      </c>
      <c r="J25" s="555">
        <f>'A4-1'!J25/'A19'!J$43</f>
        <v>71183.716004605565</v>
      </c>
      <c r="K25" s="555">
        <f>'A4-1'!K25/'A19'!K$43</f>
        <v>19074.638666164494</v>
      </c>
      <c r="L25" s="555">
        <f>'A4-1'!L25/'A19'!L$43</f>
        <v>72287.543050335749</v>
      </c>
      <c r="M25" s="555">
        <f>'A4-1'!M25/'A19'!M$43</f>
        <v>51339.433800380917</v>
      </c>
      <c r="N25" s="555">
        <f>'A4-1'!N25/'A19'!N$43</f>
        <v>232805.98382505099</v>
      </c>
      <c r="O25" s="555">
        <f>'A4-1'!O25/'A19'!O$43</f>
        <v>1007686.731335528</v>
      </c>
    </row>
    <row r="26" spans="1:15" ht="15.75" customHeight="1">
      <c r="A26" s="445">
        <v>1983</v>
      </c>
      <c r="B26" s="555">
        <f>'A4-1'!B26/'A19'!B$43</f>
        <v>54741.239336793813</v>
      </c>
      <c r="C26" s="555">
        <f>'A4-1'!C26/'A19'!C$43</f>
        <v>46882.576450190325</v>
      </c>
      <c r="D26" s="555">
        <f>'A4-1'!D26/'A19'!D$43</f>
        <v>123857.56463954743</v>
      </c>
      <c r="E26" s="555">
        <f>'A4-1'!E26/'A19'!E$43</f>
        <v>29938.203079830037</v>
      </c>
      <c r="F26" s="555">
        <f>'A4-1'!F26/'A19'!F$43</f>
        <v>19714.940789742559</v>
      </c>
      <c r="G26" s="555">
        <f>'A4-1'!G26/'A19'!G$43</f>
        <v>249335.48730255605</v>
      </c>
      <c r="H26" s="555">
        <f>'A4-1'!H26/'A19'!H$43</f>
        <v>314708.24390666629</v>
      </c>
      <c r="I26" s="555">
        <f>'A4-1'!I26/'A19'!I$43</f>
        <v>220883.47334331559</v>
      </c>
      <c r="J26" s="555">
        <f>'A4-1'!J26/'A19'!J$43</f>
        <v>73339.149643569588</v>
      </c>
      <c r="K26" s="555">
        <f>'A4-1'!K26/'A19'!K$43</f>
        <v>19643.518509861806</v>
      </c>
      <c r="L26" s="555">
        <f>'A4-1'!L26/'A19'!L$43</f>
        <v>74634.953172209032</v>
      </c>
      <c r="M26" s="555">
        <f>'A4-1'!M26/'A19'!M$43</f>
        <v>51647.51143135759</v>
      </c>
      <c r="N26" s="555">
        <f>'A4-1'!N26/'A19'!N$43</f>
        <v>236897.03509269829</v>
      </c>
      <c r="O26" s="555">
        <f>'A4-1'!O26/'A19'!O$43</f>
        <v>1042786.390669207</v>
      </c>
    </row>
    <row r="27" spans="1:15" ht="15.75" customHeight="1">
      <c r="A27" s="445">
        <v>1984</v>
      </c>
      <c r="B27" s="555">
        <f>'A4-1'!B27/'A19'!B$43</f>
        <v>58577.514601276838</v>
      </c>
      <c r="C27" s="555">
        <f>'A4-1'!C27/'A19'!C$43</f>
        <v>46987.730212768147</v>
      </c>
      <c r="D27" s="555">
        <f>'A4-1'!D27/'A19'!D$43</f>
        <v>125140.71532227244</v>
      </c>
      <c r="E27" s="555">
        <f>'A4-1'!E27/'A19'!E$43</f>
        <v>29473.419049268756</v>
      </c>
      <c r="F27" s="555">
        <f>'A4-1'!F27/'A19'!F$43</f>
        <v>20218.442106746232</v>
      </c>
      <c r="G27" s="555">
        <f>'A4-1'!G27/'A19'!G$43</f>
        <v>254718.18753008955</v>
      </c>
      <c r="H27" s="555">
        <f>'A4-1'!H27/'A19'!H$43</f>
        <v>318516.02565798117</v>
      </c>
      <c r="I27" s="555">
        <f>'A4-1'!I27/'A19'!I$43</f>
        <v>224398.3842117798</v>
      </c>
      <c r="J27" s="555">
        <f>'A4-1'!J27/'A19'!J$43</f>
        <v>72876.356197951303</v>
      </c>
      <c r="K27" s="555">
        <f>'A4-1'!K27/'A19'!K$43</f>
        <v>19848.817481395679</v>
      </c>
      <c r="L27" s="555">
        <f>'A4-1'!L27/'A19'!L$43</f>
        <v>76021.194014450419</v>
      </c>
      <c r="M27" s="555">
        <f>'A4-1'!M27/'A19'!M$43</f>
        <v>52732.102211279387</v>
      </c>
      <c r="N27" s="555">
        <f>'A4-1'!N27/'A19'!N$43</f>
        <v>239811.68964389749</v>
      </c>
      <c r="O27" s="555">
        <f>'A4-1'!O27/'A19'!O$43</f>
        <v>1071845.6435129051</v>
      </c>
    </row>
    <row r="28" spans="1:15" ht="15.75" customHeight="1">
      <c r="A28" s="445">
        <v>1985</v>
      </c>
      <c r="B28" s="555">
        <f>'A4-1'!B28/'A19'!B$43</f>
        <v>61121.910952038867</v>
      </c>
      <c r="C28" s="555">
        <f>'A4-1'!C28/'A19'!C$43</f>
        <v>48355.872101960158</v>
      </c>
      <c r="D28" s="555">
        <f>'A4-1'!D28/'A19'!D$43</f>
        <v>130499.12174688966</v>
      </c>
      <c r="E28" s="555">
        <f>'A4-1'!E28/'A19'!E$43</f>
        <v>30326.771565855688</v>
      </c>
      <c r="F28" s="555">
        <f>'A4-1'!F28/'A19'!F$43</f>
        <v>21195.294961292275</v>
      </c>
      <c r="G28" s="555">
        <f>'A4-1'!G28/'A19'!G$43</f>
        <v>262265.66816551657</v>
      </c>
      <c r="H28" s="555">
        <f>'A4-1'!H28/'A19'!H$43</f>
        <v>321123.1546469882</v>
      </c>
      <c r="I28" s="555">
        <f>'A4-1'!I28/'A19'!I$43</f>
        <v>230781.22381482684</v>
      </c>
      <c r="J28" s="555">
        <f>'A4-1'!J28/'A19'!J$43</f>
        <v>75726.833820744621</v>
      </c>
      <c r="K28" s="555">
        <f>'A4-1'!K28/'A19'!K$43</f>
        <v>20303.894642108695</v>
      </c>
      <c r="L28" s="555">
        <f>'A4-1'!L28/'A19'!L$43</f>
        <v>79317.084712594136</v>
      </c>
      <c r="M28" s="555">
        <f>'A4-1'!M28/'A19'!M$43</f>
        <v>53628.586138042396</v>
      </c>
      <c r="N28" s="555">
        <f>'A4-1'!N28/'A19'!N$43</f>
        <v>239025.08407827272</v>
      </c>
      <c r="O28" s="555">
        <f>'A4-1'!O28/'A19'!O$43</f>
        <v>1134943.4031987989</v>
      </c>
    </row>
    <row r="29" spans="1:15" ht="15.75" customHeight="1">
      <c r="A29" s="445">
        <v>1986</v>
      </c>
      <c r="B29" s="555">
        <f>'A4-1'!B29/'A19'!B$43</f>
        <v>63182.807372836178</v>
      </c>
      <c r="C29" s="555">
        <f>'A4-1'!C29/'A19'!C$43</f>
        <v>48984.508726066764</v>
      </c>
      <c r="D29" s="555">
        <f>'A4-1'!D29/'A19'!D$43</f>
        <v>132855.03264003719</v>
      </c>
      <c r="E29" s="555">
        <f>'A4-1'!E29/'A19'!E$43</f>
        <v>30583.716638775342</v>
      </c>
      <c r="F29" s="555">
        <f>'A4-1'!F29/'A19'!F$43</f>
        <v>22115.868227510564</v>
      </c>
      <c r="G29" s="555">
        <f>'A4-1'!G29/'A19'!G$43</f>
        <v>269182.09820992535</v>
      </c>
      <c r="H29" s="555">
        <f>'A4-1'!H29/'A19'!H$43</f>
        <v>325719.94223182887</v>
      </c>
      <c r="I29" s="555">
        <f>'A4-1'!I29/'A19'!I$43</f>
        <v>236459.3045500782</v>
      </c>
      <c r="J29" s="555">
        <f>'A4-1'!J29/'A19'!J$43</f>
        <v>76748.173184763684</v>
      </c>
      <c r="K29" s="555">
        <f>'A4-1'!K29/'A19'!K$43</f>
        <v>20729.986847179</v>
      </c>
      <c r="L29" s="555">
        <f>'A4-1'!L29/'A19'!L$43</f>
        <v>83004.739127023437</v>
      </c>
      <c r="M29" s="555">
        <f>'A4-1'!M29/'A19'!M$43</f>
        <v>54540.272468712086</v>
      </c>
      <c r="N29" s="555">
        <f>'A4-1'!N29/'A19'!N$43</f>
        <v>242486.38267582143</v>
      </c>
      <c r="O29" s="555">
        <f>'A4-1'!O29/'A19'!O$43</f>
        <v>1198530.9255730701</v>
      </c>
    </row>
    <row r="30" spans="1:15" ht="15.75" customHeight="1">
      <c r="A30" s="445">
        <v>1987</v>
      </c>
      <c r="B30" s="555">
        <f>'A4-1'!B30/'A19'!B$43</f>
        <v>65624.981381175516</v>
      </c>
      <c r="C30" s="555">
        <f>'A4-1'!C30/'A19'!C$43</f>
        <v>50295.501831249087</v>
      </c>
      <c r="D30" s="555">
        <f>'A4-1'!D30/'A19'!D$43</f>
        <v>134609.82789803419</v>
      </c>
      <c r="E30" s="555">
        <f>'A4-1'!E30/'A19'!E$43</f>
        <v>31294.506849748821</v>
      </c>
      <c r="F30" s="555">
        <f>'A4-1'!F30/'A19'!F$43</f>
        <v>23042.471449621113</v>
      </c>
      <c r="G30" s="555">
        <f>'A4-1'!G30/'A19'!G$43</f>
        <v>276497.44044469763</v>
      </c>
      <c r="H30" s="555">
        <f>'A4-1'!H30/'A19'!H$43</f>
        <v>327743.90246886684</v>
      </c>
      <c r="I30" s="555">
        <f>'A4-1'!I30/'A19'!I$43</f>
        <v>247682.00172681711</v>
      </c>
      <c r="J30" s="555">
        <f>'A4-1'!J30/'A19'!J$43</f>
        <v>79759.504620897729</v>
      </c>
      <c r="K30" s="555">
        <f>'A4-1'!K30/'A19'!K$43</f>
        <v>21692.634659699896</v>
      </c>
      <c r="L30" s="555">
        <f>'A4-1'!L30/'A19'!L$43</f>
        <v>90613.202880149227</v>
      </c>
      <c r="M30" s="555">
        <f>'A4-1'!M30/'A19'!M$43</f>
        <v>55194.708482671485</v>
      </c>
      <c r="N30" s="555">
        <f>'A4-1'!N30/'A19'!N$43</f>
        <v>242280.36693244343</v>
      </c>
      <c r="O30" s="555">
        <f>'A4-1'!O30/'A19'!O$43</f>
        <v>1230855.263005947</v>
      </c>
    </row>
    <row r="31" spans="1:15" ht="15.75" customHeight="1">
      <c r="A31" s="445">
        <v>1988</v>
      </c>
      <c r="B31" s="555">
        <f>'A4-1'!B31/'A19'!B$43</f>
        <v>67476.145754588375</v>
      </c>
      <c r="C31" s="555">
        <f>'A4-1'!C31/'A19'!C$43</f>
        <v>49948.037224470158</v>
      </c>
      <c r="D31" s="555">
        <f>'A4-1'!D31/'A19'!D$43</f>
        <v>140748.14332620561</v>
      </c>
      <c r="E31" s="555">
        <f>'A4-1'!E31/'A19'!E$43</f>
        <v>31337.430112740029</v>
      </c>
      <c r="F31" s="555">
        <f>'A4-1'!F31/'A19'!F$43</f>
        <v>23550.997729868337</v>
      </c>
      <c r="G31" s="555">
        <f>'A4-1'!G31/'A19'!G$43</f>
        <v>286354.45372089429</v>
      </c>
      <c r="H31" s="555">
        <f>'A4-1'!H31/'A19'!H$43</f>
        <v>332546.5135180988</v>
      </c>
      <c r="I31" s="555">
        <f>'A4-1'!I31/'A19'!I$43</f>
        <v>257426.49148767215</v>
      </c>
      <c r="J31" s="555">
        <f>'A4-1'!J31/'A19'!J$43</f>
        <v>80723.567379910455</v>
      </c>
      <c r="K31" s="555">
        <f>'A4-1'!K31/'A19'!K$43</f>
        <v>21732.70602694789</v>
      </c>
      <c r="L31" s="555">
        <f>'A4-1'!L31/'A19'!L$43</f>
        <v>93918.610105814048</v>
      </c>
      <c r="M31" s="555">
        <f>'A4-1'!M31/'A19'!M$43</f>
        <v>55801.888831475117</v>
      </c>
      <c r="N31" s="555">
        <f>'A4-1'!N31/'A19'!N$43</f>
        <v>242658.45264330183</v>
      </c>
      <c r="O31" s="555">
        <f>'A4-1'!O31/'A19'!O$43</f>
        <v>1250935.5332294011</v>
      </c>
    </row>
    <row r="32" spans="1:15" ht="15.75" customHeight="1">
      <c r="A32" s="445">
        <v>1989</v>
      </c>
      <c r="B32" s="555">
        <f>'A4-1'!B32/'A19'!B$43</f>
        <v>69095.253661007257</v>
      </c>
      <c r="C32" s="555">
        <f>'A4-1'!C32/'A19'!C$43</f>
        <v>50542.384578170946</v>
      </c>
      <c r="D32" s="555">
        <f>'A4-1'!D32/'A19'!D$43</f>
        <v>144621.48586757274</v>
      </c>
      <c r="E32" s="555">
        <f>'A4-1'!E32/'A19'!E$43</f>
        <v>31050.165283413844</v>
      </c>
      <c r="F32" s="555">
        <f>'A4-1'!F32/'A19'!F$43</f>
        <v>24196.203010340105</v>
      </c>
      <c r="G32" s="555">
        <f>'A4-1'!G32/'A19'!G$43</f>
        <v>290390.78534585459</v>
      </c>
      <c r="H32" s="555">
        <f>'A4-1'!H32/'A19'!H$43</f>
        <v>325479.81712623365</v>
      </c>
      <c r="I32" s="555">
        <f>'A4-1'!I32/'A19'!I$43</f>
        <v>258757.29153954709</v>
      </c>
      <c r="J32" s="555">
        <f>'A4-1'!J32/'A19'!J$43</f>
        <v>81928.904157389916</v>
      </c>
      <c r="K32" s="555">
        <f>'A4-1'!K32/'A19'!K$43</f>
        <v>22175.494635038194</v>
      </c>
      <c r="L32" s="555">
        <f>'A4-1'!L32/'A19'!L$43</f>
        <v>101738.02355232438</v>
      </c>
      <c r="M32" s="555">
        <f>'A4-1'!M32/'A19'!M$43</f>
        <v>57475.893295393907</v>
      </c>
      <c r="N32" s="555">
        <f>'A4-1'!N32/'A19'!N$43</f>
        <v>244984.32356427904</v>
      </c>
      <c r="O32" s="555">
        <f>'A4-1'!O32/'A19'!O$43</f>
        <v>1270117.9051908311</v>
      </c>
    </row>
    <row r="33" spans="1:15" ht="15.75" customHeight="1">
      <c r="A33" s="445">
        <v>1990</v>
      </c>
      <c r="B33" s="555">
        <f>'A4-1'!B33/'A19'!B$43</f>
        <v>71264.834756219469</v>
      </c>
      <c r="C33" s="555">
        <f>'A4-1'!C33/'A19'!C$43</f>
        <v>50346.935736857806</v>
      </c>
      <c r="D33" s="555">
        <f>'A4-1'!D33/'A19'!D$43</f>
        <v>149723.26215564489</v>
      </c>
      <c r="E33" s="555">
        <f>'A4-1'!E33/'A19'!E$43</f>
        <v>30831.506334270278</v>
      </c>
      <c r="F33" s="555">
        <f>'A4-1'!F33/'A19'!F$43</f>
        <v>25445.408872686541</v>
      </c>
      <c r="G33" s="555">
        <f>'A4-1'!G33/'A19'!G$43</f>
        <v>299560.14885473455</v>
      </c>
      <c r="H33" s="555">
        <f>'A4-1'!H33/'A19'!H$43</f>
        <v>332031.94804853812</v>
      </c>
      <c r="I33" s="555">
        <f>'A4-1'!I33/'A19'!I$43</f>
        <v>264830.07844135474</v>
      </c>
      <c r="J33" s="555">
        <f>'A4-1'!J33/'A19'!J$43</f>
        <v>83757.482745071859</v>
      </c>
      <c r="K33" s="555">
        <f>'A4-1'!K33/'A19'!K$43</f>
        <v>23342.506420523849</v>
      </c>
      <c r="L33" s="555">
        <f>'A4-1'!L33/'A19'!L$43</f>
        <v>108120.44134314742</v>
      </c>
      <c r="M33" s="555">
        <f>'A4-1'!M33/'A19'!M$43</f>
        <v>58912.795206816067</v>
      </c>
      <c r="N33" s="555">
        <f>'A4-1'!N33/'A19'!N$43</f>
        <v>250354.77942006316</v>
      </c>
      <c r="O33" s="555">
        <f>'A4-1'!O33/'A19'!O$43</f>
        <v>1301789.2257058721</v>
      </c>
    </row>
    <row r="34" spans="1:15" ht="15.75" customHeight="1">
      <c r="A34" s="445">
        <v>1991</v>
      </c>
      <c r="B34" s="555">
        <f>'A4-1'!B34/'A19'!B$43</f>
        <v>73004.37703158459</v>
      </c>
      <c r="C34" s="555">
        <f>'A4-1'!C34/'A19'!C$43</f>
        <v>52181.411703568898</v>
      </c>
      <c r="D34" s="555">
        <f>'A4-1'!D34/'A19'!D$43</f>
        <v>154106.78232581928</v>
      </c>
      <c r="E34" s="555">
        <f>'A4-1'!E34/'A19'!E$43</f>
        <v>31102.95732986286</v>
      </c>
      <c r="F34" s="555">
        <f>'A4-1'!F34/'A19'!F$43</f>
        <v>25826.301086547603</v>
      </c>
      <c r="G34" s="555">
        <f>'A4-1'!G34/'A19'!G$43</f>
        <v>309743.11672296387</v>
      </c>
      <c r="H34" s="555">
        <f>'A4-1'!H34/'A19'!H$43</f>
        <v>343043.64637370082</v>
      </c>
      <c r="I34" s="555">
        <f>'A4-1'!I34/'A19'!I$43</f>
        <v>269863.53025045071</v>
      </c>
      <c r="J34" s="555">
        <f>'A4-1'!J34/'A19'!J$43</f>
        <v>85924.51228725168</v>
      </c>
      <c r="K34" s="555">
        <f>'A4-1'!K34/'A19'!K$43</f>
        <v>24587.924514591406</v>
      </c>
      <c r="L34" s="555">
        <f>'A4-1'!L34/'A19'!L$43</f>
        <v>114645.6070467871</v>
      </c>
      <c r="M34" s="555">
        <f>'A4-1'!M34/'A19'!M$43</f>
        <v>60915.849292643077</v>
      </c>
      <c r="N34" s="555">
        <f>'A4-1'!N34/'A19'!N$43</f>
        <v>257893.08275730154</v>
      </c>
      <c r="O34" s="555">
        <f>'A4-1'!O34/'A19'!O$43</f>
        <v>1309951.9371788211</v>
      </c>
    </row>
    <row r="35" spans="1:15" ht="15.75" customHeight="1">
      <c r="A35" s="445">
        <v>1992</v>
      </c>
      <c r="B35" s="555">
        <f>'A4-1'!B35/'A19'!B$43</f>
        <v>74682.233410660163</v>
      </c>
      <c r="C35" s="555">
        <f>'A4-1'!C35/'A19'!C$43</f>
        <v>52965.49302018185</v>
      </c>
      <c r="D35" s="555">
        <f>'A4-1'!D35/'A19'!D$43</f>
        <v>155606.48876941271</v>
      </c>
      <c r="E35" s="555">
        <f>'A4-1'!E35/'A19'!E$43</f>
        <v>31368.938879201716</v>
      </c>
      <c r="F35" s="555">
        <f>'A4-1'!F35/'A19'!F$43</f>
        <v>25071.551607366448</v>
      </c>
      <c r="G35" s="555">
        <f>'A4-1'!G35/'A19'!G$43</f>
        <v>319399.2438845252</v>
      </c>
      <c r="H35" s="555">
        <f>'A4-1'!H35/'A19'!H$43</f>
        <v>361320.39456385589</v>
      </c>
      <c r="I35" s="555">
        <f>'A4-1'!I35/'A19'!I$43</f>
        <v>272438.48746194405</v>
      </c>
      <c r="J35" s="555">
        <f>'A4-1'!J35/'A19'!J$43</f>
        <v>88112.125663632396</v>
      </c>
      <c r="K35" s="555">
        <f>'A4-1'!K35/'A19'!K$43</f>
        <v>25971.188111992054</v>
      </c>
      <c r="L35" s="555">
        <f>'A4-1'!L35/'A19'!L$43</f>
        <v>118652.06513317354</v>
      </c>
      <c r="M35" s="555">
        <f>'A4-1'!M35/'A19'!M$43</f>
        <v>62195.049158719863</v>
      </c>
      <c r="N35" s="555">
        <f>'A4-1'!N35/'A19'!N$43</f>
        <v>259795.21675155815</v>
      </c>
      <c r="O35" s="555">
        <f>'A4-1'!O35/'A19'!O$43</f>
        <v>1310441.699867198</v>
      </c>
    </row>
    <row r="36" spans="1:15" ht="15.75" customHeight="1">
      <c r="A36" s="445">
        <v>1993</v>
      </c>
      <c r="B36" s="555">
        <f>'A4-1'!B36/'A19'!B$43</f>
        <v>75496.487241682131</v>
      </c>
      <c r="C36" s="555">
        <f>'A4-1'!C36/'A19'!C$43</f>
        <v>52874.054965766351</v>
      </c>
      <c r="D36" s="555">
        <f>'A4-1'!D36/'A19'!D$43</f>
        <v>155664.28834971564</v>
      </c>
      <c r="E36" s="555">
        <f>'A4-1'!E36/'A19'!E$43</f>
        <v>32694.68509070294</v>
      </c>
      <c r="F36" s="555">
        <f>'A4-1'!F36/'A19'!F$43</f>
        <v>23967.064686434245</v>
      </c>
      <c r="G36" s="555">
        <f>'A4-1'!G36/'A19'!G$43</f>
        <v>330588.74899456219</v>
      </c>
      <c r="H36" s="555">
        <f>'A4-1'!H36/'A19'!H$43</f>
        <v>361685.12008351972</v>
      </c>
      <c r="I36" s="555">
        <f>'A4-1'!I36/'A19'!I$43</f>
        <v>268261.73923319828</v>
      </c>
      <c r="J36" s="555">
        <f>'A4-1'!J36/'A19'!J$43</f>
        <v>90028.567158594262</v>
      </c>
      <c r="K36" s="555">
        <f>'A4-1'!K36/'A19'!K$43</f>
        <v>26637.975662998626</v>
      </c>
      <c r="L36" s="555">
        <f>'A4-1'!L36/'A19'!L$43</f>
        <v>121806.79400642079</v>
      </c>
      <c r="M36" s="555">
        <f>'A4-1'!M36/'A19'!M$43</f>
        <v>62313.554644594966</v>
      </c>
      <c r="N36" s="555">
        <f>'A4-1'!N36/'A19'!N$43</f>
        <v>258023.01314090908</v>
      </c>
      <c r="O36" s="555">
        <f>'A4-1'!O36/'A19'!O$43</f>
        <v>1298769.0224608809</v>
      </c>
    </row>
    <row r="37" spans="1:15" ht="15.75" customHeight="1">
      <c r="A37" s="445">
        <v>1994</v>
      </c>
      <c r="B37" s="555">
        <f>'A4-1'!B37/'A19'!B$43</f>
        <v>78248.265700922348</v>
      </c>
      <c r="C37" s="555">
        <f>'A4-1'!C37/'A19'!C$43</f>
        <v>53608.988328130981</v>
      </c>
      <c r="D37" s="555">
        <f>'A4-1'!D37/'A19'!D$43</f>
        <v>153727.61707903203</v>
      </c>
      <c r="E37" s="555">
        <f>'A4-1'!E37/'A19'!E$43</f>
        <v>33402.146073521981</v>
      </c>
      <c r="F37" s="555">
        <f>'A4-1'!F37/'A19'!F$43</f>
        <v>24080.628855738465</v>
      </c>
      <c r="G37" s="555">
        <f>'A4-1'!G37/'A19'!G$43</f>
        <v>331471.44663690915</v>
      </c>
      <c r="H37" s="555">
        <f>'A4-1'!H37/'A19'!H$43</f>
        <v>371532.67809333495</v>
      </c>
      <c r="I37" s="555">
        <f>'A4-1'!I37/'A19'!I$43</f>
        <v>263822.29023978027</v>
      </c>
      <c r="J37" s="555">
        <f>'A4-1'!J37/'A19'!J$43</f>
        <v>91871.804013877059</v>
      </c>
      <c r="K37" s="555">
        <f>'A4-1'!K37/'A19'!K$43</f>
        <v>27044.967183014051</v>
      </c>
      <c r="L37" s="555">
        <f>'A4-1'!L37/'A19'!L$43</f>
        <v>122458.67614161668</v>
      </c>
      <c r="M37" s="555">
        <f>'A4-1'!M37/'A19'!M$43</f>
        <v>61924.519633777789</v>
      </c>
      <c r="N37" s="555">
        <f>'A4-1'!N37/'A19'!N$43</f>
        <v>260739.84575670568</v>
      </c>
      <c r="O37" s="555">
        <f>'A4-1'!O37/'A19'!O$43</f>
        <v>1298524.1411166929</v>
      </c>
    </row>
    <row r="38" spans="1:15" ht="15.75" customHeight="1">
      <c r="A38" s="445">
        <v>1995</v>
      </c>
      <c r="B38" s="555">
        <f>'A4-1'!B38/'A19'!B$43</f>
        <v>81548.754894776153</v>
      </c>
      <c r="C38" s="555">
        <f>'A4-1'!C38/'A19'!C$43</f>
        <v>54417.072134028029</v>
      </c>
      <c r="D38" s="555">
        <f>'A4-1'!D38/'A19'!D$43</f>
        <v>152845.21015307395</v>
      </c>
      <c r="E38" s="555">
        <f>'A4-1'!E38/'A19'!E$43</f>
        <v>34206.154672819852</v>
      </c>
      <c r="F38" s="555">
        <f>'A4-1'!F38/'A19'!F$43</f>
        <v>24628.349849285372</v>
      </c>
      <c r="G38" s="555">
        <f>'A4-1'!G38/'A19'!G$43</f>
        <v>331137.51056741411</v>
      </c>
      <c r="H38" s="555">
        <f>'A4-1'!H38/'A19'!H$43</f>
        <v>378462.44228620891</v>
      </c>
      <c r="I38" s="555">
        <f>'A4-1'!I38/'A19'!I$43</f>
        <v>255211.58400287098</v>
      </c>
      <c r="J38" s="555">
        <f>'A4-1'!J38/'A19'!J$43</f>
        <v>94176.094358614282</v>
      </c>
      <c r="K38" s="555">
        <f>'A4-1'!K38/'A19'!K$43</f>
        <v>27211.129785869049</v>
      </c>
      <c r="L38" s="555">
        <f>'A4-1'!L38/'A19'!L$43</f>
        <v>125440.52143156383</v>
      </c>
      <c r="M38" s="555">
        <f>'A4-1'!M38/'A19'!M$43</f>
        <v>61460.937895369956</v>
      </c>
      <c r="N38" s="555">
        <f>'A4-1'!N38/'A19'!N$43</f>
        <v>264142.61715443124</v>
      </c>
      <c r="O38" s="555">
        <f>'A4-1'!O38/'A19'!O$43</f>
        <v>1297871.124198857</v>
      </c>
    </row>
    <row r="39" spans="1:15" ht="15.75" customHeight="1">
      <c r="A39" s="445">
        <v>1996</v>
      </c>
      <c r="B39" s="555">
        <f>'A4-1'!B39/'A19'!B$43</f>
        <v>83157.288076116864</v>
      </c>
      <c r="C39" s="555">
        <f>'A4-1'!C39/'A19'!C$43</f>
        <v>55406.205494521972</v>
      </c>
      <c r="D39" s="555">
        <f>'A4-1'!D39/'A19'!D$43</f>
        <v>151040.32192548102</v>
      </c>
      <c r="E39" s="555">
        <f>'A4-1'!E39/'A19'!E$43</f>
        <v>35422.749761257568</v>
      </c>
      <c r="F39" s="555">
        <f>'A4-1'!F39/'A19'!F$43</f>
        <v>25313.754835705542</v>
      </c>
      <c r="G39" s="555">
        <f>'A4-1'!G39/'A19'!G$43</f>
        <v>338141.09216445201</v>
      </c>
      <c r="H39" s="555">
        <f>'A4-1'!H39/'A19'!H$43</f>
        <v>386324.27706246293</v>
      </c>
      <c r="I39" s="555">
        <f>'A4-1'!I39/'A19'!I$43</f>
        <v>257224.46636029196</v>
      </c>
      <c r="J39" s="555">
        <f>'A4-1'!J39/'A19'!J$43</f>
        <v>93498.475288592468</v>
      </c>
      <c r="K39" s="555">
        <f>'A4-1'!K39/'A19'!K$43</f>
        <v>27940.16152733417</v>
      </c>
      <c r="L39" s="555">
        <f>'A4-1'!L39/'A19'!L$43</f>
        <v>127056.84708981788</v>
      </c>
      <c r="M39" s="555">
        <f>'A4-1'!M39/'A19'!M$43</f>
        <v>61920.764823174337</v>
      </c>
      <c r="N39" s="555">
        <f>'A4-1'!N39/'A19'!N$43</f>
        <v>266076.35583659238</v>
      </c>
      <c r="O39" s="555">
        <f>'A4-1'!O39/'A19'!O$43</f>
        <v>1303993.1578035681</v>
      </c>
    </row>
    <row r="40" spans="1:15" ht="15.75" customHeight="1">
      <c r="A40" s="445">
        <v>1997</v>
      </c>
      <c r="B40" s="555">
        <f>'A4-1'!B40/'A19'!B$43</f>
        <v>86500.076170283559</v>
      </c>
      <c r="C40" s="555">
        <f>'A4-1'!C40/'A19'!C$43</f>
        <v>56030.373785105352</v>
      </c>
      <c r="D40" s="555">
        <f>'A4-1'!D40/'A19'!D$43</f>
        <v>149535.22085439268</v>
      </c>
      <c r="E40" s="555">
        <f>'A4-1'!E40/'A19'!E$43</f>
        <v>35654.012216985808</v>
      </c>
      <c r="F40" s="555">
        <f>'A4-1'!F40/'A19'!F$43</f>
        <v>26333.822374146112</v>
      </c>
      <c r="G40" s="555">
        <f>'A4-1'!G40/'A19'!G$43</f>
        <v>342233.78119463311</v>
      </c>
      <c r="H40" s="555">
        <f>'A4-1'!H40/'A19'!H$43</f>
        <v>388269.47638721362</v>
      </c>
      <c r="I40" s="555">
        <f>'A4-1'!I40/'A19'!I$43</f>
        <v>258438.57055275491</v>
      </c>
      <c r="J40" s="555">
        <f>'A4-1'!J40/'A19'!J$43</f>
        <v>95800.311979771257</v>
      </c>
      <c r="K40" s="555">
        <f>'A4-1'!K40/'A19'!K$43</f>
        <v>28863.539399952031</v>
      </c>
      <c r="L40" s="555">
        <f>'A4-1'!L40/'A19'!L$43</f>
        <v>130210.87259916261</v>
      </c>
      <c r="M40" s="555">
        <f>'A4-1'!M40/'A19'!M$43</f>
        <v>61422.565562617507</v>
      </c>
      <c r="N40" s="555">
        <f>'A4-1'!N40/'A19'!N$43</f>
        <v>264682.23793680192</v>
      </c>
      <c r="O40" s="555">
        <f>'A4-1'!O40/'A19'!O$43</f>
        <v>1320481.8349789251</v>
      </c>
    </row>
    <row r="41" spans="1:15" ht="15.75" customHeight="1">
      <c r="A41" s="411">
        <v>1998</v>
      </c>
      <c r="B41" s="555">
        <f>'A4-1'!B41/'A19'!B$43</f>
        <v>90204.167371288917</v>
      </c>
      <c r="C41" s="555">
        <f>'A4-1'!C41/'A19'!C$43</f>
        <v>56939.7523084692</v>
      </c>
      <c r="D41" s="555">
        <f>'A4-1'!D41/'A19'!D$43</f>
        <v>154343.37527452596</v>
      </c>
      <c r="E41" s="555">
        <f>'A4-1'!E41/'A19'!E$43</f>
        <v>36913.292766403698</v>
      </c>
      <c r="F41" s="555">
        <f>'A4-1'!F41/'A19'!F$43</f>
        <v>26802.148948444938</v>
      </c>
      <c r="G41" s="555">
        <f>'A4-1'!G41/'A19'!G$43</f>
        <v>339927.5225697537</v>
      </c>
      <c r="H41" s="555">
        <f>'A4-1'!H41/'A19'!H$43</f>
        <v>395239.7644888981</v>
      </c>
      <c r="I41" s="555">
        <f>'A4-1'!I41/'A19'!I$43</f>
        <v>259414.0338397306</v>
      </c>
      <c r="J41" s="555">
        <f>'A4-1'!J41/'A19'!J$43</f>
        <v>98168.009824937908</v>
      </c>
      <c r="K41" s="555">
        <f>'A4-1'!K41/'A19'!K$43</f>
        <v>29844.887183855342</v>
      </c>
      <c r="L41" s="555">
        <f>'A4-1'!L41/'A19'!L$43</f>
        <v>134784.99386198755</v>
      </c>
      <c r="M41" s="555">
        <f>'A4-1'!M41/'A19'!M$43</f>
        <v>63708.878897139788</v>
      </c>
      <c r="N41" s="555">
        <f>'A4-1'!N41/'A19'!N$43</f>
        <v>267676.48947976087</v>
      </c>
      <c r="O41" s="555">
        <f>'A4-1'!O41/'A19'!O$43</f>
        <v>1346684.1388070909</v>
      </c>
    </row>
    <row r="42" spans="1:15" ht="15.75" customHeight="1">
      <c r="A42" s="417">
        <v>1999</v>
      </c>
      <c r="B42" s="555">
        <f>'A4-1'!B42/'A19'!B$43</f>
        <v>93142.178488850928</v>
      </c>
      <c r="C42" s="555">
        <f>'A4-1'!C42/'A19'!C$43</f>
        <v>58449.025911115976</v>
      </c>
      <c r="D42" s="555">
        <f>'A4-1'!D42/'A19'!D$43</f>
        <v>157589.3997043386</v>
      </c>
      <c r="E42" s="555">
        <f>'A4-1'!E42/'A19'!E$43</f>
        <v>37783.76702778491</v>
      </c>
      <c r="F42" s="555">
        <f>'A4-1'!F42/'A19'!F$43</f>
        <v>27151.886390195988</v>
      </c>
      <c r="G42" s="555">
        <f>'A4-1'!G42/'A19'!G$43</f>
        <v>344833.50285557134</v>
      </c>
      <c r="H42" s="555">
        <f>'A4-1'!H42/'A19'!H$43</f>
        <v>399778.56636010623</v>
      </c>
      <c r="I42" s="555">
        <f>'A4-1'!I42/'A19'!I$43</f>
        <v>263005.96084490966</v>
      </c>
      <c r="J42" s="555">
        <f>'A4-1'!J42/'A19'!J$43</f>
        <v>100945.14158665646</v>
      </c>
      <c r="K42" s="555">
        <f>'A4-1'!K42/'A19'!K$43</f>
        <v>30756.644359971291</v>
      </c>
      <c r="L42" s="555">
        <f>'A4-1'!L42/'A19'!L$43</f>
        <v>140157.63339248206</v>
      </c>
      <c r="M42" s="555">
        <f>'A4-1'!M42/'A19'!M$43</f>
        <v>64850.432901338456</v>
      </c>
      <c r="N42" s="555">
        <f>'A4-1'!N42/'A19'!N$43</f>
        <v>277382.64029845351</v>
      </c>
      <c r="O42" s="555">
        <f>'A4-1'!O42/'A19'!O$43</f>
        <v>1387089.5605981869</v>
      </c>
    </row>
    <row r="43" spans="1:15" ht="15.75" customHeight="1">
      <c r="A43" s="417">
        <v>2000</v>
      </c>
      <c r="B43" s="555">
        <f>'A4-1'!B43/'A19'!B$43</f>
        <v>94687.263319722319</v>
      </c>
      <c r="C43" s="555">
        <f>'A4-1'!C43/'A19'!C$43</f>
        <v>60261.714655018543</v>
      </c>
      <c r="D43" s="555">
        <f>'A4-1'!D43/'A19'!D$43</f>
        <v>162449.95907727987</v>
      </c>
      <c r="E43" s="555">
        <f>'A4-1'!E43/'A19'!E$43</f>
        <v>38654.597992182666</v>
      </c>
      <c r="F43" s="555">
        <f>'A4-1'!F43/'A19'!F$43</f>
        <v>27255.400633013112</v>
      </c>
      <c r="G43" s="555">
        <f>'A4-1'!G43/'A19'!G$43</f>
        <v>351257.9198272223</v>
      </c>
      <c r="H43" s="555">
        <f>'A4-1'!H43/'A19'!H$43</f>
        <v>405249.42847432481</v>
      </c>
      <c r="I43" s="555">
        <f>'A4-1'!I43/'A19'!I$43</f>
        <v>268862.51128370484</v>
      </c>
      <c r="J43" s="555">
        <f>'A4-1'!J43/'A19'!J$43</f>
        <v>102913.09396684082</v>
      </c>
      <c r="K43" s="555">
        <f>'A4-1'!K43/'A19'!K$43</f>
        <v>31337.011328946359</v>
      </c>
      <c r="L43" s="555">
        <f>'A4-1'!L43/'A19'!L$43</f>
        <v>147589.29717720623</v>
      </c>
      <c r="M43" s="555">
        <f>'A4-1'!M43/'A19'!M$43</f>
        <v>64083.352569275237</v>
      </c>
      <c r="N43" s="555">
        <f>'A4-1'!N43/'A19'!N$43</f>
        <v>286083.29382418218</v>
      </c>
      <c r="O43" s="555">
        <f>'A4-1'!O43/'A19'!O$43</f>
        <v>1413700</v>
      </c>
    </row>
    <row r="44" spans="1:15" ht="15.75" customHeight="1">
      <c r="A44" s="417">
        <v>2001</v>
      </c>
      <c r="B44" s="555">
        <f>'A4-1'!B44/'A19'!B$43</f>
        <v>97659.348551425181</v>
      </c>
      <c r="C44" s="555">
        <f>'A4-1'!C44/'A19'!C$43</f>
        <v>61239.578310265846</v>
      </c>
      <c r="D44" s="555">
        <f>'A4-1'!D44/'A19'!D$43</f>
        <v>168795.58233347113</v>
      </c>
      <c r="E44" s="555">
        <f>'A4-1'!E44/'A19'!E$43</f>
        <v>39502.837765532415</v>
      </c>
      <c r="F44" s="555">
        <f>'A4-1'!F44/'A19'!F$43</f>
        <v>27612.173023305135</v>
      </c>
      <c r="G44" s="555">
        <f>'A4-1'!G44/'A19'!G$43</f>
        <v>355847.2113638827</v>
      </c>
      <c r="H44" s="555">
        <f>'A4-1'!H44/'A19'!H$43</f>
        <v>407397.24734312779</v>
      </c>
      <c r="I44" s="555">
        <f>'A4-1'!I44/'A19'!I$43</f>
        <v>279440.12127817579</v>
      </c>
      <c r="J44" s="555">
        <f>'A4-1'!J44/'A19'!J$43</f>
        <v>107607.81566155438</v>
      </c>
      <c r="K44" s="555">
        <f>'A4-1'!K44/'A19'!K$43</f>
        <v>32788.663393116913</v>
      </c>
      <c r="L44" s="555">
        <f>'A4-1'!L44/'A19'!L$43</f>
        <v>153401.06841248806</v>
      </c>
      <c r="M44" s="555">
        <f>'A4-1'!M44/'A19'!M$43</f>
        <v>64571.38636697879</v>
      </c>
      <c r="N44" s="555">
        <f>'A4-1'!N44/'A19'!N$43</f>
        <v>292897.03042760829</v>
      </c>
      <c r="O44" s="555">
        <f>'A4-1'!O44/'A19'!O$43</f>
        <v>1468961.556671863</v>
      </c>
    </row>
    <row r="45" spans="1:15" ht="15.75" customHeight="1">
      <c r="A45" s="417">
        <v>2002</v>
      </c>
      <c r="B45" s="555">
        <f>'A4-1'!B45/'A19'!B$43</f>
        <v>100555.0607686743</v>
      </c>
      <c r="C45" s="555">
        <f>'A4-1'!C45/'A19'!C$43</f>
        <v>63175.366911477919</v>
      </c>
      <c r="D45" s="555">
        <f>'A4-1'!D45/'A19'!D$43</f>
        <v>172957.92277635299</v>
      </c>
      <c r="E45" s="555">
        <f>'A4-1'!E45/'A19'!E$43</f>
        <v>40322.184594541824</v>
      </c>
      <c r="F45" s="555">
        <f>'A4-1'!F45/'A19'!F$43</f>
        <v>28375.967436324674</v>
      </c>
      <c r="G45" s="555">
        <f>'A4-1'!G45/'A19'!G$43</f>
        <v>362557.9524100339</v>
      </c>
      <c r="H45" s="555">
        <f>'A4-1'!H45/'A19'!H$43</f>
        <v>413394.94095262181</v>
      </c>
      <c r="I45" s="555">
        <f>'A4-1'!I45/'A19'!I$43</f>
        <v>286177.65623929282</v>
      </c>
      <c r="J45" s="555">
        <f>'A4-1'!J45/'A19'!J$43</f>
        <v>111125.22258620997</v>
      </c>
      <c r="K45" s="555">
        <f>'A4-1'!K45/'A19'!K$43</f>
        <v>33816.493963027882</v>
      </c>
      <c r="L45" s="555">
        <f>'A4-1'!L45/'A19'!L$43</f>
        <v>160337.71712097604</v>
      </c>
      <c r="M45" s="555">
        <f>'A4-1'!M45/'A19'!M$43</f>
        <v>65928.979351996139</v>
      </c>
      <c r="N45" s="555">
        <f>'A4-1'!N45/'A19'!N$43</f>
        <v>303002.33674909576</v>
      </c>
      <c r="O45" s="555">
        <f>'A4-1'!O45/'A19'!O$43</f>
        <v>1540630.1634043539</v>
      </c>
    </row>
    <row r="46" spans="1:15" ht="15.75" customHeight="1">
      <c r="A46" s="417">
        <v>2003</v>
      </c>
      <c r="B46" s="555">
        <f>'A4-1'!B46/'A19'!B$43</f>
        <v>104798.46294866833</v>
      </c>
      <c r="C46" s="555">
        <f>'A4-1'!C46/'A19'!C$43</f>
        <v>64064.80672555924</v>
      </c>
      <c r="D46" s="555">
        <f>'A4-1'!D46/'A19'!D$43</f>
        <v>178403.41390195987</v>
      </c>
      <c r="E46" s="555">
        <f>'A4-1'!E46/'A19'!E$43</f>
        <v>40609.568324873529</v>
      </c>
      <c r="F46" s="555">
        <f>'A4-1'!F46/'A19'!F$43</f>
        <v>28813.139238513493</v>
      </c>
      <c r="G46" s="555">
        <f>'A4-1'!G46/'A19'!G$43</f>
        <v>369391.66994865332</v>
      </c>
      <c r="H46" s="555">
        <f>'A4-1'!H46/'A19'!H$43</f>
        <v>414975.41475770861</v>
      </c>
      <c r="I46" s="555">
        <f>'A4-1'!I46/'A19'!I$43</f>
        <v>291726.63262960041</v>
      </c>
      <c r="J46" s="555">
        <f>'A4-1'!J46/'A19'!J$43</f>
        <v>114350.74289865317</v>
      </c>
      <c r="K46" s="555">
        <f>'A4-1'!K46/'A19'!K$43</f>
        <v>34374.554537568234</v>
      </c>
      <c r="L46" s="555">
        <f>'A4-1'!L46/'A19'!L$43</f>
        <v>168000.61127877887</v>
      </c>
      <c r="M46" s="555">
        <f>'A4-1'!M46/'A19'!M$43</f>
        <v>66540.1892536425</v>
      </c>
      <c r="N46" s="555">
        <f>'A4-1'!N46/'A19'!N$43</f>
        <v>313415.49614165357</v>
      </c>
      <c r="O46" s="555">
        <f>'A4-1'!O46/'A19'!O$43</f>
        <v>1578994.9073272131</v>
      </c>
    </row>
    <row r="47" spans="1:15" ht="15.75" customHeight="1">
      <c r="A47" s="417">
        <v>2004</v>
      </c>
      <c r="B47" s="555">
        <f>'A4-1'!B47/'A19'!B$43</f>
        <v>108113.05177595976</v>
      </c>
      <c r="C47" s="555">
        <f>'A4-1'!C47/'A19'!C$43</f>
        <v>65205.647656681103</v>
      </c>
      <c r="D47" s="555">
        <f>'A4-1'!D47/'A19'!D$43</f>
        <v>181982.36391431745</v>
      </c>
      <c r="E47" s="555">
        <f>'A4-1'!E47/'A19'!E$43</f>
        <v>41341.641815834337</v>
      </c>
      <c r="F47" s="555">
        <f>'A4-1'!F47/'A19'!F$43</f>
        <v>29293.525724596835</v>
      </c>
      <c r="G47" s="555">
        <f>'A4-1'!G47/'A19'!G$43</f>
        <v>377538.33270468301</v>
      </c>
      <c r="H47" s="555">
        <f>'A4-1'!H47/'A19'!H$43</f>
        <v>412017.09703195695</v>
      </c>
      <c r="I47" s="555">
        <f>'A4-1'!I47/'A19'!I$43</f>
        <v>298197.87095147395</v>
      </c>
      <c r="J47" s="555">
        <f>'A4-1'!J47/'A19'!J$43</f>
        <v>114267.52033226164</v>
      </c>
      <c r="K47" s="555">
        <f>'A4-1'!K47/'A19'!K$43</f>
        <v>34881.991618151966</v>
      </c>
      <c r="L47" s="555">
        <f>'A4-1'!L47/'A19'!L$43</f>
        <v>178505.67087499684</v>
      </c>
      <c r="M47" s="555">
        <f>'A4-1'!M47/'A19'!M$43</f>
        <v>66313.98480997057</v>
      </c>
      <c r="N47" s="555">
        <f>'A4-1'!N47/'A19'!N$43</f>
        <v>322957.77080084104</v>
      </c>
      <c r="O47" s="555">
        <f>'A4-1'!O47/'A19'!O$43</f>
        <v>1606421.6178763211</v>
      </c>
    </row>
    <row r="48" spans="1:15" ht="15.75" customHeight="1">
      <c r="A48" s="417">
        <v>2005</v>
      </c>
      <c r="B48" s="555">
        <f>'A4-1'!B48/'A19'!B$43</f>
        <v>110769.07022476959</v>
      </c>
      <c r="C48" s="555">
        <f>'A4-1'!C48/'A19'!C$43</f>
        <v>65991.926322735439</v>
      </c>
      <c r="D48" s="555">
        <f>'A4-1'!D48/'A19'!D$43</f>
        <v>184550.97726297975</v>
      </c>
      <c r="E48" s="555">
        <f>'A4-1'!E48/'A19'!E$43</f>
        <v>41869.205577307963</v>
      </c>
      <c r="F48" s="555">
        <f>'A4-1'!F48/'A19'!F$43</f>
        <v>29929.686071230215</v>
      </c>
      <c r="G48" s="555">
        <f>'A4-1'!G48/'A19'!G$43</f>
        <v>382286.6189989096</v>
      </c>
      <c r="H48" s="555">
        <f>'A4-1'!H48/'A19'!H$43</f>
        <v>413516.51267905318</v>
      </c>
      <c r="I48" s="555">
        <f>'A4-1'!I48/'A19'!I$43</f>
        <v>303857.6496587884</v>
      </c>
      <c r="J48" s="555">
        <f>'A4-1'!J48/'A19'!J$43</f>
        <v>114795.90505874286</v>
      </c>
      <c r="K48" s="555">
        <f>'A4-1'!K48/'A19'!K$43</f>
        <v>35135.509801607586</v>
      </c>
      <c r="L48" s="555">
        <f>'A4-1'!L48/'A19'!L$43</f>
        <v>188289.41607747271</v>
      </c>
      <c r="M48" s="555">
        <f>'A4-1'!M48/'A19'!M$43</f>
        <v>66418.753183881781</v>
      </c>
      <c r="N48" s="555">
        <f>'A4-1'!N48/'A19'!N$43</f>
        <v>329310.31306965975</v>
      </c>
      <c r="O48" s="555">
        <f>'A4-1'!O48/'A19'!O$43</f>
        <v>1617359.6512500721</v>
      </c>
    </row>
    <row r="49" spans="1:15">
      <c r="A49" s="417">
        <v>2006</v>
      </c>
      <c r="B49" s="555">
        <f>'A4-1'!B49/'A19'!B$43</f>
        <v>114886.16318855165</v>
      </c>
      <c r="C49" s="555">
        <f>'A4-1'!C49/'A19'!C$43</f>
        <v>66375.096301121346</v>
      </c>
      <c r="D49" s="555">
        <f>'A4-1'!D49/'A19'!D$43</f>
        <v>190159.84853557625</v>
      </c>
      <c r="E49" s="555">
        <f>'A4-1'!E49/'A19'!E$43</f>
        <v>43026.469063993296</v>
      </c>
      <c r="F49" s="555">
        <f>'A4-1'!F49/'A19'!F$43</f>
        <v>30044.255233183147</v>
      </c>
      <c r="G49" s="555">
        <f>'A4-1'!G49/'A19'!G$43</f>
        <v>387570.76593165437</v>
      </c>
      <c r="H49" s="555">
        <f>'A4-1'!H49/'A19'!H$43</f>
        <v>417569.00696379639</v>
      </c>
      <c r="I49" s="555">
        <f>'A4-1'!I49/'A19'!I$43</f>
        <v>305251.89391184639</v>
      </c>
      <c r="J49" s="555">
        <f>'A4-1'!J49/'A19'!J$43</f>
        <v>125743.89764873126</v>
      </c>
      <c r="K49" s="555">
        <f>'A4-1'!K49/'A19'!K$43</f>
        <v>35793.615223043758</v>
      </c>
      <c r="L49" s="555">
        <f>'A4-1'!L49/'A19'!L$43</f>
        <v>196886.28718163286</v>
      </c>
      <c r="M49" s="555">
        <f>'A4-1'!M49/'A19'!M$43</f>
        <v>67552.797566873545</v>
      </c>
      <c r="N49" s="555">
        <f>'A4-1'!N49/'A19'!N$43</f>
        <v>333781.79113615834</v>
      </c>
      <c r="O49" s="555">
        <f>'A4-1'!O49/'A19'!O$43</f>
        <v>1636378.768982043</v>
      </c>
    </row>
    <row r="50" spans="1:15">
      <c r="A50" s="417">
        <v>2007</v>
      </c>
      <c r="B50" s="555">
        <f>'A4-1'!B50/'A19'!B$43</f>
        <v>118562.64260740836</v>
      </c>
      <c r="C50" s="555">
        <f>'A4-1'!C50/'A19'!C$43</f>
        <v>67783.809456951902</v>
      </c>
      <c r="D50" s="555">
        <f>'A4-1'!D50/'A19'!D$43</f>
        <v>195336.37894750692</v>
      </c>
      <c r="E50" s="555">
        <f>'A4-1'!E50/'A19'!E$43</f>
        <v>43603.85234677804</v>
      </c>
      <c r="F50" s="555">
        <f>'A4-1'!F50/'A19'!F$43</f>
        <v>30362.837902824194</v>
      </c>
      <c r="G50" s="555">
        <f>'A4-1'!G50/'A19'!G$43</f>
        <v>393427.3998242513</v>
      </c>
      <c r="H50" s="555">
        <f>'A4-1'!H50/'A19'!H$43</f>
        <v>424417.72333904949</v>
      </c>
      <c r="I50" s="555">
        <f>'A4-1'!I50/'A19'!I$43</f>
        <v>308014.47302775877</v>
      </c>
      <c r="J50" s="555">
        <f>'A4-1'!J50/'A19'!J$43</f>
        <v>130176.06320497433</v>
      </c>
      <c r="K50" s="555">
        <f>'A4-1'!K50/'A19'!K$43</f>
        <v>36869.531433652315</v>
      </c>
      <c r="L50" s="555">
        <f>'A4-1'!L50/'A19'!L$43</f>
        <v>207783.2582626908</v>
      </c>
      <c r="M50" s="555">
        <f>'A4-1'!M50/'A19'!M$43</f>
        <v>67996.04837957483</v>
      </c>
      <c r="N50" s="555">
        <f>'A4-1'!N50/'A19'!N$43</f>
        <v>338049.59454727184</v>
      </c>
      <c r="O50" s="555">
        <f>'A4-1'!O50/'A19'!O$43</f>
        <v>1658662.9713031929</v>
      </c>
    </row>
    <row r="51" spans="1:15">
      <c r="A51" s="417">
        <v>2008</v>
      </c>
      <c r="B51" s="555">
        <f>'A4-1'!B51/'A19'!B$43</f>
        <v>122112.2253253267</v>
      </c>
      <c r="C51" s="555">
        <f>'A4-1'!C51/'A19'!C$43</f>
        <v>69370.237195517999</v>
      </c>
      <c r="D51" s="555">
        <f>'A4-1'!D51/'A19'!D$43</f>
        <v>202871.13223579712</v>
      </c>
      <c r="E51" s="555">
        <f>'A4-1'!E51/'A19'!E$43</f>
        <v>44308.578606470219</v>
      </c>
      <c r="F51" s="555">
        <f>'A4-1'!F51/'A19'!F$43</f>
        <v>31093.467558436307</v>
      </c>
      <c r="G51" s="555">
        <f>'A4-1'!G51/'A19'!G$43</f>
        <v>398434.05996771704</v>
      </c>
      <c r="H51" s="555">
        <f>'A4-1'!H51/'A19'!H$43</f>
        <v>434305.81559804484</v>
      </c>
      <c r="I51" s="555">
        <f>'A4-1'!I51/'A19'!I$43</f>
        <v>309706.61035537504</v>
      </c>
      <c r="J51" s="555">
        <f>'A4-1'!J51/'A19'!J$43</f>
        <v>133426.12172320721</v>
      </c>
      <c r="K51" s="555">
        <f>'A4-1'!K51/'A19'!K$43</f>
        <v>38393.846243765882</v>
      </c>
      <c r="L51" s="555">
        <f>'A4-1'!L51/'A19'!L$43</f>
        <v>219899.67038896971</v>
      </c>
      <c r="M51" s="555">
        <f>'A4-1'!M51/'A19'!M$43</f>
        <v>68683.545042993966</v>
      </c>
      <c r="N51" s="555">
        <f>'A4-1'!N51/'A19'!N$43</f>
        <v>343512.52337877674</v>
      </c>
      <c r="O51" s="555">
        <f>'A4-1'!O51/'A19'!O$43</f>
        <v>1706088.324961026</v>
      </c>
    </row>
    <row r="52" spans="1:15">
      <c r="A52" s="417">
        <v>2009</v>
      </c>
      <c r="B52" s="555">
        <f>'A4-1'!B52/'A19'!B$43</f>
        <v>125583.67257461157</v>
      </c>
      <c r="C52" s="555">
        <f>'A4-1'!C52/'A19'!C$43</f>
        <v>69767.277580361319</v>
      </c>
      <c r="D52" s="555">
        <f>'A4-1'!D52/'A19'!D$43</f>
        <v>209930.3876434619</v>
      </c>
      <c r="E52" s="555">
        <f>'A4-1'!E52/'A19'!E$43</f>
        <v>45698.888063966522</v>
      </c>
      <c r="F52" s="555">
        <f>'A4-1'!F52/'A19'!F$43</f>
        <v>31393.960360400575</v>
      </c>
      <c r="G52" s="555">
        <f>'A4-1'!G52/'A19'!G$43</f>
        <v>407534.74325546157</v>
      </c>
      <c r="H52" s="555">
        <f>'A4-1'!H52/'A19'!H$43</f>
        <v>446746.96581394778</v>
      </c>
      <c r="I52" s="555">
        <f>'A4-1'!I52/'A19'!I$43</f>
        <v>312778.50867642078</v>
      </c>
      <c r="J52" s="555">
        <f>'A4-1'!J52/'A19'!J$43</f>
        <v>138411.91843922171</v>
      </c>
      <c r="K52" s="555">
        <f>'A4-1'!K52/'A19'!K$43</f>
        <v>40213.219888048829</v>
      </c>
      <c r="L52" s="555">
        <f>'A4-1'!L52/'A19'!L$43</f>
        <v>227010.08327743202</v>
      </c>
      <c r="M52" s="555">
        <f>'A4-1'!M52/'A19'!M$43</f>
        <v>69868.966224730655</v>
      </c>
      <c r="N52" s="555">
        <f>'A4-1'!N52/'A19'!N$43</f>
        <v>346839.20941673196</v>
      </c>
      <c r="O52" s="555">
        <f>'A4-1'!O52/'A19'!O$43</f>
        <v>1738494.2895086319</v>
      </c>
    </row>
    <row r="53" spans="1:15">
      <c r="A53" s="417">
        <v>2010</v>
      </c>
      <c r="B53" s="555">
        <f>'A4-1'!B53/'A19'!B$43</f>
        <v>129402.95385474633</v>
      </c>
      <c r="C53" s="555">
        <f>'A4-1'!C53/'A19'!C$43</f>
        <v>70525.815433500858</v>
      </c>
      <c r="D53" s="555">
        <f>'A4-1'!D53/'A19'!D$43</f>
        <v>216015.29813151871</v>
      </c>
      <c r="E53" s="555">
        <f>'A4-1'!E53/'A19'!E$43</f>
        <v>46175.918898095937</v>
      </c>
      <c r="F53" s="555">
        <f>'A4-1'!F53/'A19'!F$43</f>
        <v>31520.589434138026</v>
      </c>
      <c r="G53" s="555">
        <f>'A4-1'!G53/'A19'!G$43</f>
        <v>412500.40629867959</v>
      </c>
      <c r="H53" s="555">
        <f>'A4-1'!H53/'A19'!H$43</f>
        <v>455095.10817666678</v>
      </c>
      <c r="I53" s="555">
        <f>'A4-1'!I53/'A19'!I$43</f>
        <v>310949.54716688866</v>
      </c>
      <c r="J53" s="555">
        <f>'A4-1'!J53/'A19'!J$43</f>
        <v>140459.66561165333</v>
      </c>
      <c r="K53" s="555">
        <f>'A4-1'!K53/'A19'!K$43</f>
        <v>41098.797104229438</v>
      </c>
      <c r="L53" s="555">
        <f>'A4-1'!L53/'A19'!L$43</f>
        <v>225460.21687590505</v>
      </c>
      <c r="M53" s="555">
        <f>'A4-1'!M53/'A19'!M$43</f>
        <v>71693.071532041489</v>
      </c>
      <c r="N53" s="555">
        <f>'A4-1'!N53/'A19'!N$43</f>
        <v>349490.49156872637</v>
      </c>
      <c r="O53" s="555">
        <f>'A4-1'!O53/'A19'!O$43</f>
        <v>1766184.2767895546</v>
      </c>
    </row>
    <row r="54" spans="1:15">
      <c r="B54" s="555"/>
      <c r="C54" s="555"/>
      <c r="D54" s="555"/>
      <c r="E54" s="555"/>
      <c r="F54" s="555"/>
      <c r="G54" s="555"/>
      <c r="H54" s="555"/>
      <c r="I54" s="555"/>
      <c r="J54" s="555"/>
      <c r="K54" s="555"/>
      <c r="L54" s="555"/>
      <c r="M54" s="555"/>
      <c r="N54" s="555"/>
      <c r="O54" s="555"/>
    </row>
    <row r="55" spans="1:15" ht="13.9" customHeight="1">
      <c r="A55" s="448" t="s">
        <v>239</v>
      </c>
      <c r="B55" s="591"/>
      <c r="C55" s="591"/>
      <c r="D55" s="591"/>
      <c r="E55" s="591"/>
      <c r="F55" s="591"/>
      <c r="G55" s="591"/>
      <c r="H55" s="591"/>
      <c r="I55" s="591"/>
      <c r="J55" s="591"/>
      <c r="K55" s="591"/>
      <c r="L55" s="591"/>
      <c r="M55" s="591"/>
      <c r="N55" s="591"/>
      <c r="O55" s="591"/>
    </row>
    <row r="56" spans="1:15" ht="13.15" customHeight="1">
      <c r="A56" s="556" t="s">
        <v>705</v>
      </c>
      <c r="B56" s="556"/>
      <c r="C56" s="556"/>
      <c r="D56" s="556"/>
      <c r="E56" s="556"/>
      <c r="F56" s="556"/>
      <c r="G56" s="556"/>
      <c r="H56" s="556"/>
      <c r="I56" s="556"/>
      <c r="J56" s="556"/>
      <c r="K56" s="556"/>
      <c r="L56" s="556"/>
      <c r="M56" s="556"/>
      <c r="N56" s="556"/>
      <c r="O56" s="556"/>
    </row>
  </sheetData>
  <phoneticPr fontId="0" type="noConversion"/>
  <pageMargins left="0.75" right="0.75" top="1" bottom="1" header="0.5" footer="0.5"/>
  <pageSetup scale="85" orientation="landscape" r:id="rId1"/>
  <headerFooter alignWithMargins="0"/>
</worksheet>
</file>

<file path=xl/worksheets/sheet200.xml><?xml version="1.0" encoding="utf-8"?>
<worksheet xmlns="http://schemas.openxmlformats.org/spreadsheetml/2006/main" xmlns:r="http://schemas.openxmlformats.org/officeDocument/2006/relationships">
  <dimension ref="A1:O50"/>
  <sheetViews>
    <sheetView workbookViewId="0">
      <selection activeCell="R37" sqref="R37"/>
    </sheetView>
  </sheetViews>
  <sheetFormatPr defaultRowHeight="9"/>
  <cols>
    <col min="1" max="16384" width="9.140625" style="794"/>
  </cols>
  <sheetData>
    <row r="1" spans="1:15">
      <c r="A1" s="794" t="s">
        <v>1106</v>
      </c>
    </row>
    <row r="3" spans="1:15">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797">
        <f>'A27'!H24</f>
        <v>0.42915155525208104</v>
      </c>
      <c r="C4" s="797">
        <f>'A27'!P24</f>
        <v>0.55853156245341995</v>
      </c>
      <c r="D4" s="797">
        <f>'A27'!X24</f>
        <v>0.4319142770565243</v>
      </c>
      <c r="E4" s="797">
        <f>'A27'!AF24</f>
        <v>0.45237642740519901</v>
      </c>
      <c r="F4" s="797">
        <f>'A27'!AN24</f>
        <v>0.47487351482995488</v>
      </c>
      <c r="G4" s="797">
        <f>'A27'!AV24</f>
        <v>0.47024591962970352</v>
      </c>
      <c r="H4" s="797">
        <f>'A27'!BD24</f>
        <v>0.50816061764829024</v>
      </c>
      <c r="I4" s="797">
        <f>'A27'!BL24</f>
        <v>0.46132150358588331</v>
      </c>
      <c r="J4" s="797">
        <f>'A27'!BT24</f>
        <v>0.58473747683002875</v>
      </c>
      <c r="K4" s="797">
        <f>'A27'!CB24</f>
        <v>0.50988584798848946</v>
      </c>
      <c r="L4" s="797">
        <f>'A27'!CJ24</f>
        <v>0.37665555199656087</v>
      </c>
      <c r="M4" s="797">
        <f>'A27'!CR24</f>
        <v>0.53491210363465758</v>
      </c>
      <c r="N4" s="797">
        <f>'A27'!CZ24</f>
        <v>0.45361497388281535</v>
      </c>
      <c r="O4" s="797">
        <f>'A27'!DH24</f>
        <v>0.36445144342193264</v>
      </c>
    </row>
    <row r="5" spans="1:15">
      <c r="A5" s="794">
        <f>A4+1</f>
        <v>1981</v>
      </c>
      <c r="B5" s="797">
        <f>'A27'!H25</f>
        <v>0.43808554186547399</v>
      </c>
      <c r="C5" s="797">
        <f>'A27'!P25</f>
        <v>0.55861217310519584</v>
      </c>
      <c r="D5" s="797">
        <f>'A27'!X25</f>
        <v>0.43188498419604121</v>
      </c>
      <c r="E5" s="797">
        <f>'A27'!AF25</f>
        <v>0.44568248935521482</v>
      </c>
      <c r="F5" s="797">
        <f>'A27'!AN25</f>
        <v>0.47836785448252006</v>
      </c>
      <c r="G5" s="797">
        <f>'A27'!AV25</f>
        <v>0.47489074929395869</v>
      </c>
      <c r="H5" s="797">
        <f>'A27'!BD25</f>
        <v>0.50840002443816701</v>
      </c>
      <c r="I5" s="797">
        <f>'A27'!BL25</f>
        <v>0.46570184367758088</v>
      </c>
      <c r="J5" s="797">
        <f>'A27'!BT25</f>
        <v>0.53992824902208114</v>
      </c>
      <c r="K5" s="797">
        <f>'A27'!CB25</f>
        <v>0.52058978209908646</v>
      </c>
      <c r="L5" s="797">
        <f>'A27'!CJ25</f>
        <v>0.37558243334263514</v>
      </c>
      <c r="M5" s="797">
        <f>'A27'!CR25</f>
        <v>0.53459023859352395</v>
      </c>
      <c r="N5" s="797">
        <f>'A27'!CZ25</f>
        <v>0.4441577042315118</v>
      </c>
      <c r="O5" s="797">
        <f>'A27'!DH25</f>
        <v>0.35916844694405542</v>
      </c>
    </row>
    <row r="6" spans="1:15">
      <c r="A6" s="794">
        <f t="shared" ref="A6:A33" si="0">A5+1</f>
        <v>1982</v>
      </c>
      <c r="B6" s="797">
        <f>'A27'!H26</f>
        <v>0.43301759820070562</v>
      </c>
      <c r="C6" s="797">
        <f>'A27'!P26</f>
        <v>0.55968442737428747</v>
      </c>
      <c r="D6" s="797">
        <f>'A27'!X26</f>
        <v>0.42932340068365316</v>
      </c>
      <c r="E6" s="797">
        <f>'A27'!AF26</f>
        <v>0.44972383364079827</v>
      </c>
      <c r="F6" s="797">
        <f>'A27'!AN26</f>
        <v>0.48608936712757866</v>
      </c>
      <c r="G6" s="797">
        <f>'A27'!AV26</f>
        <v>0.48272883923092474</v>
      </c>
      <c r="H6" s="797">
        <f>'A27'!BD26</f>
        <v>0.50200741617226918</v>
      </c>
      <c r="I6" s="797">
        <f>'A27'!BL26</f>
        <v>0.46756482736793281</v>
      </c>
      <c r="J6" s="797">
        <f>'A27'!BT26</f>
        <v>0.56397517442691281</v>
      </c>
      <c r="K6" s="797">
        <f>'A27'!CB26</f>
        <v>0.52650218199579246</v>
      </c>
      <c r="L6" s="797">
        <f>'A27'!CJ26</f>
        <v>0.37788527255310395</v>
      </c>
      <c r="M6" s="797">
        <f>'A27'!CR26</f>
        <v>0.52925161384167296</v>
      </c>
      <c r="N6" s="797">
        <f>'A27'!CZ26</f>
        <v>0.43478972668185856</v>
      </c>
      <c r="O6" s="797">
        <f>'A27'!DH26</f>
        <v>0.34991439776275013</v>
      </c>
    </row>
    <row r="7" spans="1:15">
      <c r="A7" s="794">
        <f t="shared" si="0"/>
        <v>1983</v>
      </c>
      <c r="B7" s="797">
        <f>'A27'!H27</f>
        <v>0.43443768524223791</v>
      </c>
      <c r="C7" s="797">
        <f>'A27'!P27</f>
        <v>0.55737996182616489</v>
      </c>
      <c r="D7" s="797">
        <f>'A27'!X27</f>
        <v>0.43590398178255996</v>
      </c>
      <c r="E7" s="797">
        <f>'A27'!AF27</f>
        <v>0.45231906316527459</v>
      </c>
      <c r="F7" s="797">
        <f>'A27'!AN27</f>
        <v>0.49127241537115729</v>
      </c>
      <c r="G7" s="797">
        <f>'A27'!AV27</f>
        <v>0.48248160456597977</v>
      </c>
      <c r="H7" s="797">
        <f>'A27'!BD27</f>
        <v>0.50468926200173769</v>
      </c>
      <c r="I7" s="797">
        <f>'A27'!BL27</f>
        <v>0.46926221164321413</v>
      </c>
      <c r="J7" s="797">
        <f>'A27'!BT27</f>
        <v>0.56998242811821054</v>
      </c>
      <c r="K7" s="797">
        <f>'A27'!CB27</f>
        <v>0.52969330106547319</v>
      </c>
      <c r="L7" s="797">
        <f>'A27'!CJ27</f>
        <v>0.3832821760443047</v>
      </c>
      <c r="M7" s="797">
        <f>'A27'!CR27</f>
        <v>0.52039880124381588</v>
      </c>
      <c r="N7" s="797">
        <f>'A27'!CZ27</f>
        <v>0.43236133650014219</v>
      </c>
      <c r="O7" s="797">
        <f>'A27'!DH27</f>
        <v>0.35336043665791195</v>
      </c>
    </row>
    <row r="8" spans="1:15">
      <c r="A8" s="794">
        <f t="shared" si="0"/>
        <v>1984</v>
      </c>
      <c r="B8" s="797">
        <f>'A27'!H28</f>
        <v>0.44350294101903459</v>
      </c>
      <c r="C8" s="797">
        <f>'A27'!P28</f>
        <v>0.55984273634469894</v>
      </c>
      <c r="D8" s="797">
        <f>'A27'!X28</f>
        <v>0.44770042916474861</v>
      </c>
      <c r="E8" s="797">
        <f>'A27'!AF28</f>
        <v>0.46256992333191793</v>
      </c>
      <c r="F8" s="797">
        <f>'A27'!AN28</f>
        <v>0.4996506442564253</v>
      </c>
      <c r="G8" s="797">
        <f>'A27'!AV28</f>
        <v>0.48048082237365453</v>
      </c>
      <c r="H8" s="797">
        <f>'A27'!BD28</f>
        <v>0.44541968731339343</v>
      </c>
      <c r="I8" s="797">
        <f>'A27'!BL28</f>
        <v>0.47655267030878562</v>
      </c>
      <c r="J8" s="797">
        <f>'A27'!BT28</f>
        <v>0.57028775832316037</v>
      </c>
      <c r="K8" s="797">
        <f>'A27'!CB28</f>
        <v>0.54151669759676857</v>
      </c>
      <c r="L8" s="797">
        <f>'A27'!CJ28</f>
        <v>0.38330515335932941</v>
      </c>
      <c r="M8" s="797">
        <f>'A27'!CR28</f>
        <v>0.52079361507271238</v>
      </c>
      <c r="N8" s="797">
        <f>'A27'!CZ28</f>
        <v>0.42516785790483119</v>
      </c>
      <c r="O8" s="797">
        <f>'A27'!DH28</f>
        <v>0.36036104536979563</v>
      </c>
    </row>
    <row r="9" spans="1:15">
      <c r="A9" s="794">
        <f t="shared" si="0"/>
        <v>1985</v>
      </c>
      <c r="B9" s="797">
        <f>'A27'!H29</f>
        <v>0.45328059716724339</v>
      </c>
      <c r="C9" s="797">
        <f>'A27'!P29</f>
        <v>0.56968503143269056</v>
      </c>
      <c r="D9" s="797">
        <f>'A27'!X29</f>
        <v>0.46112256140673669</v>
      </c>
      <c r="E9" s="797">
        <f>'A27'!AF29</f>
        <v>0.47445663173654429</v>
      </c>
      <c r="F9" s="797">
        <f>'A27'!AN29</f>
        <v>0.50737830157410024</v>
      </c>
      <c r="G9" s="797">
        <f>'A27'!AV29</f>
        <v>0.48166910821781139</v>
      </c>
      <c r="H9" s="797">
        <f>'A27'!BD29</f>
        <v>0.45873017429722995</v>
      </c>
      <c r="I9" s="797">
        <f>'A27'!BL29</f>
        <v>0.48500916741193578</v>
      </c>
      <c r="J9" s="797">
        <f>'A27'!BT29</f>
        <v>0.57379532566385372</v>
      </c>
      <c r="K9" s="797">
        <f>'A27'!CB29</f>
        <v>0.56141159823931719</v>
      </c>
      <c r="L9" s="797">
        <f>'A27'!CJ29</f>
        <v>0.38894411997014333</v>
      </c>
      <c r="M9" s="797">
        <f>'A27'!CR29</f>
        <v>0.51883876596456213</v>
      </c>
      <c r="N9" s="797">
        <f>'A27'!CZ29</f>
        <v>0.41871404607142654</v>
      </c>
      <c r="O9" s="797">
        <f>'A27'!DH29</f>
        <v>0.36512193554183114</v>
      </c>
    </row>
    <row r="10" spans="1:15">
      <c r="A10" s="794">
        <f t="shared" si="0"/>
        <v>1986</v>
      </c>
      <c r="B10" s="797">
        <f>'A27'!H30</f>
        <v>0.45149000904502129</v>
      </c>
      <c r="C10" s="797">
        <f>'A27'!P30</f>
        <v>0.5813183241860056</v>
      </c>
      <c r="D10" s="797">
        <f>'A27'!X30</f>
        <v>0.46910227040716068</v>
      </c>
      <c r="E10" s="797">
        <f>'A27'!AF30</f>
        <v>0.49050927766455271</v>
      </c>
      <c r="F10" s="797">
        <f>'A27'!AN30</f>
        <v>0.51697742529788926</v>
      </c>
      <c r="G10" s="797">
        <f>'A27'!AV30</f>
        <v>0.48322870989341049</v>
      </c>
      <c r="H10" s="797">
        <f>'A27'!BD30</f>
        <v>0.47972141235302868</v>
      </c>
      <c r="I10" s="797">
        <f>'A27'!BL30</f>
        <v>0.4928726700138929</v>
      </c>
      <c r="J10" s="797">
        <f>'A27'!BT30</f>
        <v>0.57355722114346341</v>
      </c>
      <c r="K10" s="797">
        <f>'A27'!CB30</f>
        <v>0.57395229391671365</v>
      </c>
      <c r="L10" s="797">
        <f>'A27'!CJ30</f>
        <v>0.3996319537371299</v>
      </c>
      <c r="M10" s="797">
        <f>'A27'!CR30</f>
        <v>0.52084040355505912</v>
      </c>
      <c r="N10" s="797">
        <f>'A27'!CZ30</f>
        <v>0.4196754029346198</v>
      </c>
      <c r="O10" s="797">
        <f>'A27'!DH30</f>
        <v>0.36986798921089864</v>
      </c>
    </row>
    <row r="11" spans="1:15">
      <c r="A11" s="794">
        <f t="shared" si="0"/>
        <v>1987</v>
      </c>
      <c r="B11" s="797">
        <f>'A27'!H31</f>
        <v>0.454096128231956</v>
      </c>
      <c r="C11" s="797">
        <f>'A27'!P31</f>
        <v>0.59222937195235148</v>
      </c>
      <c r="D11" s="797">
        <f>'A27'!X31</f>
        <v>0.47802707455752969</v>
      </c>
      <c r="E11" s="797">
        <f>'A27'!AF31</f>
        <v>0.49216421626195328</v>
      </c>
      <c r="F11" s="797">
        <f>'A27'!AN31</f>
        <v>0.52729557760314116</v>
      </c>
      <c r="G11" s="797">
        <f>'A27'!AV31</f>
        <v>0.48691227772857193</v>
      </c>
      <c r="H11" s="797">
        <f>'A27'!BD31</f>
        <v>0.49709915089521339</v>
      </c>
      <c r="I11" s="797">
        <f>'A27'!BL31</f>
        <v>0.46589647185258465</v>
      </c>
      <c r="J11" s="797">
        <f>'A27'!BT31</f>
        <v>0.56586094582890933</v>
      </c>
      <c r="K11" s="797">
        <f>'A27'!CB31</f>
        <v>0.57530628388651717</v>
      </c>
      <c r="L11" s="797">
        <f>'A27'!CJ31</f>
        <v>0.4150471664201914</v>
      </c>
      <c r="M11" s="797">
        <f>'A27'!CR31</f>
        <v>0.52098024633904383</v>
      </c>
      <c r="N11" s="797">
        <f>'A27'!CZ31</f>
        <v>0.42738039596393462</v>
      </c>
      <c r="O11" s="797">
        <f>'A27'!DH31</f>
        <v>0.37933537039003745</v>
      </c>
    </row>
    <row r="12" spans="1:15">
      <c r="A12" s="794">
        <f t="shared" si="0"/>
        <v>1988</v>
      </c>
      <c r="B12" s="797">
        <f>'A27'!H32</f>
        <v>0.45511707560813719</v>
      </c>
      <c r="C12" s="797">
        <f>'A27'!P32</f>
        <v>0.60389933825932651</v>
      </c>
      <c r="D12" s="797">
        <f>'A27'!X32</f>
        <v>0.49141315942407826</v>
      </c>
      <c r="E12" s="797">
        <f>'A27'!AF32</f>
        <v>0.49276318181474432</v>
      </c>
      <c r="F12" s="797">
        <f>'A27'!AN32</f>
        <v>0.53755398464960846</v>
      </c>
      <c r="G12" s="797">
        <f>'A27'!AV32</f>
        <v>0.4912502258028803</v>
      </c>
      <c r="H12" s="797">
        <f>'A27'!BD32</f>
        <v>0.50881235833155558</v>
      </c>
      <c r="I12" s="797">
        <f>'A27'!BL32</f>
        <v>0.50021044319531216</v>
      </c>
      <c r="J12" s="797">
        <f>'A27'!BT32</f>
        <v>0.5634398855508207</v>
      </c>
      <c r="K12" s="797">
        <f>'A27'!CB32</f>
        <v>0.5688955855614376</v>
      </c>
      <c r="L12" s="797">
        <f>'A27'!CJ32</f>
        <v>0.42705068352037701</v>
      </c>
      <c r="M12" s="797">
        <f>'A27'!CR32</f>
        <v>0.5257081075390464</v>
      </c>
      <c r="N12" s="797">
        <f>'A27'!CZ32</f>
        <v>0.44075604944238012</v>
      </c>
      <c r="O12" s="797">
        <f>'A27'!DH32</f>
        <v>0.38682899621949274</v>
      </c>
    </row>
    <row r="13" spans="1:15">
      <c r="A13" s="794">
        <f t="shared" si="0"/>
        <v>1989</v>
      </c>
      <c r="B13" s="797">
        <f>'A27'!H33</f>
        <v>0.46140999097847213</v>
      </c>
      <c r="C13" s="797">
        <f>'A27'!P33</f>
        <v>0.6148314592003592</v>
      </c>
      <c r="D13" s="797">
        <f>'A27'!X33</f>
        <v>0.49876067738458962</v>
      </c>
      <c r="E13" s="797">
        <f>'A27'!AF33</f>
        <v>0.49428125536110834</v>
      </c>
      <c r="F13" s="797">
        <f>'A27'!AN33</f>
        <v>0.54725772678986939</v>
      </c>
      <c r="G13" s="797">
        <f>'A27'!AV33</f>
        <v>0.4943283328646586</v>
      </c>
      <c r="H13" s="797">
        <f>'A27'!BD33</f>
        <v>0.52107324148770173</v>
      </c>
      <c r="I13" s="797">
        <f>'A27'!BL33</f>
        <v>0.52985906001846894</v>
      </c>
      <c r="J13" s="797">
        <f>'A27'!BT33</f>
        <v>0.56578560881511897</v>
      </c>
      <c r="K13" s="797">
        <f>'A27'!CB33</f>
        <v>0.56798567595366689</v>
      </c>
      <c r="L13" s="797">
        <f>'A27'!CJ33</f>
        <v>0.44647960071972748</v>
      </c>
      <c r="M13" s="797">
        <f>'A27'!CR33</f>
        <v>0.53357321364419186</v>
      </c>
      <c r="N13" s="797">
        <f>'A27'!CZ33</f>
        <v>0.44842744576753568</v>
      </c>
      <c r="O13" s="797">
        <f>'A27'!DH33</f>
        <v>0.39039181541974399</v>
      </c>
    </row>
    <row r="14" spans="1:15">
      <c r="A14" s="794">
        <f t="shared" si="0"/>
        <v>1990</v>
      </c>
      <c r="B14" s="797">
        <f>'A27'!H34</f>
        <v>0.44901127037227012</v>
      </c>
      <c r="C14" s="797">
        <f>'A27'!P34</f>
        <v>0.62229569072404334</v>
      </c>
      <c r="D14" s="797">
        <f>'A27'!X34</f>
        <v>0.50187357503101981</v>
      </c>
      <c r="E14" s="797">
        <f>'A27'!AF34</f>
        <v>0.49874795122079929</v>
      </c>
      <c r="F14" s="797">
        <f>'A27'!AN34</f>
        <v>0.54850044422760225</v>
      </c>
      <c r="G14" s="797">
        <f>'A27'!AV34</f>
        <v>0.5180083771568772</v>
      </c>
      <c r="H14" s="797">
        <f>'A27'!BD34</f>
        <v>0.53055475888170323</v>
      </c>
      <c r="I14" s="797">
        <f>'A27'!BL34</f>
        <v>0.54001248027955839</v>
      </c>
      <c r="J14" s="797">
        <f>'A27'!BT34</f>
        <v>0.56843429492973063</v>
      </c>
      <c r="K14" s="797">
        <f>'A27'!CB34</f>
        <v>0.57275164988559324</v>
      </c>
      <c r="L14" s="797">
        <f>'A27'!CJ34</f>
        <v>0.45946539805919151</v>
      </c>
      <c r="M14" s="797">
        <f>'A27'!CR34</f>
        <v>0.53408246629931588</v>
      </c>
      <c r="N14" s="797">
        <f>'A27'!CZ34</f>
        <v>0.45009289214004888</v>
      </c>
      <c r="O14" s="797">
        <f>'A27'!DH34</f>
        <v>0.39378622445539269</v>
      </c>
    </row>
    <row r="15" spans="1:15">
      <c r="A15" s="794">
        <f t="shared" si="0"/>
        <v>1991</v>
      </c>
      <c r="B15" s="797">
        <f>'A27'!H35</f>
        <v>0.43394906607295269</v>
      </c>
      <c r="C15" s="797">
        <f>'A27'!P35</f>
        <v>0.63177910787245117</v>
      </c>
      <c r="D15" s="797">
        <f>'A27'!X35</f>
        <v>0.49719063610651748</v>
      </c>
      <c r="E15" s="797">
        <f>'A27'!AF35</f>
        <v>0.50787684948950074</v>
      </c>
      <c r="F15" s="797">
        <f>'A27'!AN35</f>
        <v>0.53621717539095026</v>
      </c>
      <c r="G15" s="797">
        <f>'A27'!AV35</f>
        <v>0.53245534209320178</v>
      </c>
      <c r="H15" s="797">
        <f>'A27'!BD35</f>
        <v>0.54834691533136959</v>
      </c>
      <c r="I15" s="797">
        <f>'A27'!BL35</f>
        <v>0.54967332248373035</v>
      </c>
      <c r="J15" s="797">
        <f>'A27'!BT35</f>
        <v>0.56410867315996216</v>
      </c>
      <c r="K15" s="797">
        <f>'A27'!CB35</f>
        <v>0.58500127439944771</v>
      </c>
      <c r="L15" s="797">
        <f>'A27'!CJ35</f>
        <v>0.45245618349367756</v>
      </c>
      <c r="M15" s="797">
        <f>'A27'!CR35</f>
        <v>0.53759251786327145</v>
      </c>
      <c r="N15" s="797">
        <f>'A27'!CZ35</f>
        <v>0.44271867522686004</v>
      </c>
      <c r="O15" s="797">
        <f>'A27'!DH35</f>
        <v>0.38944836730994803</v>
      </c>
    </row>
    <row r="16" spans="1:15">
      <c r="A16" s="794">
        <f t="shared" si="0"/>
        <v>1992</v>
      </c>
      <c r="B16" s="797">
        <f>'A27'!H36</f>
        <v>0.42000090219040465</v>
      </c>
      <c r="C16" s="797">
        <f>'A27'!P36</f>
        <v>0.63663939501152489</v>
      </c>
      <c r="D16" s="797">
        <f>'A27'!X36</f>
        <v>0.49663366790865915</v>
      </c>
      <c r="E16" s="797">
        <f>'A27'!AF36</f>
        <v>0.51551487063303369</v>
      </c>
      <c r="F16" s="797">
        <f>'A27'!AN36</f>
        <v>0.5211668105096251</v>
      </c>
      <c r="G16" s="797">
        <f>'A27'!AV36</f>
        <v>0.54549189905631223</v>
      </c>
      <c r="H16" s="797">
        <f>'A27'!BD36</f>
        <v>0.5542491318384124</v>
      </c>
      <c r="I16" s="797">
        <f>'A27'!BL36</f>
        <v>0.52194979049418433</v>
      </c>
      <c r="J16" s="797">
        <f>'A27'!BT36</f>
        <v>0.5694457520275894</v>
      </c>
      <c r="K16" s="797">
        <f>'A27'!CB36</f>
        <v>0.5892195871885969</v>
      </c>
      <c r="L16" s="797">
        <f>'A27'!CJ36</f>
        <v>0.44078012595936455</v>
      </c>
      <c r="M16" s="797">
        <f>'A27'!CR36</f>
        <v>0.53482671652866609</v>
      </c>
      <c r="N16" s="797">
        <f>'A27'!CZ36</f>
        <v>0.45512902422882984</v>
      </c>
      <c r="O16" s="797">
        <f>'A27'!DH36</f>
        <v>0.38911420742348157</v>
      </c>
    </row>
    <row r="17" spans="1:15">
      <c r="A17" s="794">
        <f t="shared" si="0"/>
        <v>1993</v>
      </c>
      <c r="B17" s="797">
        <f>'A27'!H37</f>
        <v>0.40711369515269735</v>
      </c>
      <c r="C17" s="797">
        <f>'A27'!P37</f>
        <v>0.62113499946236717</v>
      </c>
      <c r="D17" s="797">
        <f>'A27'!X37</f>
        <v>0.49554969827686518</v>
      </c>
      <c r="E17" s="797">
        <f>'A27'!AF37</f>
        <v>0.53690691326410034</v>
      </c>
      <c r="F17" s="797">
        <f>'A27'!AN37</f>
        <v>0.50553191904214945</v>
      </c>
      <c r="G17" s="797">
        <f>'A27'!AV37</f>
        <v>0.553894328127438</v>
      </c>
      <c r="H17" s="797">
        <f>'A27'!BD37</f>
        <v>0.54874879130987864</v>
      </c>
      <c r="I17" s="797">
        <f>'A27'!BL37</f>
        <v>0.47254699555213464</v>
      </c>
      <c r="J17" s="797">
        <f>'A27'!BT37</f>
        <v>0.57028703569183237</v>
      </c>
      <c r="K17" s="797">
        <f>'A27'!CB37</f>
        <v>0.59018116889003736</v>
      </c>
      <c r="L17" s="797">
        <f>'A27'!CJ37</f>
        <v>0.41172240429326923</v>
      </c>
      <c r="M17" s="797">
        <f>'A27'!CR37</f>
        <v>0.51871786714829771</v>
      </c>
      <c r="N17" s="797">
        <f>'A27'!CZ37</f>
        <v>0.46754610153982701</v>
      </c>
      <c r="O17" s="797">
        <f>'A27'!DH37</f>
        <v>0.39321681541495829</v>
      </c>
    </row>
    <row r="18" spans="1:15">
      <c r="A18" s="794">
        <f t="shared" si="0"/>
        <v>1994</v>
      </c>
      <c r="B18" s="797">
        <f>'A27'!H38</f>
        <v>0.40054694847667827</v>
      </c>
      <c r="C18" s="797">
        <f>'A27'!P38</f>
        <v>0.61079893613264957</v>
      </c>
      <c r="D18" s="797">
        <f>'A27'!X38</f>
        <v>0.49954750067805631</v>
      </c>
      <c r="E18" s="797">
        <f>'A27'!AF38</f>
        <v>0.57937313509283084</v>
      </c>
      <c r="F18" s="797">
        <f>'A27'!AN38</f>
        <v>0.51429869106296133</v>
      </c>
      <c r="G18" s="797">
        <f>'A27'!AV38</f>
        <v>0.56455219007740021</v>
      </c>
      <c r="H18" s="797">
        <f>'A27'!BD38</f>
        <v>0.55033629600476996</v>
      </c>
      <c r="I18" s="797">
        <f>'A27'!BL38</f>
        <v>0.49025476560969505</v>
      </c>
      <c r="J18" s="797">
        <f>'A27'!BT38</f>
        <v>0.56808574075069174</v>
      </c>
      <c r="K18" s="797">
        <f>'A27'!CB38</f>
        <v>0.59477560109567496</v>
      </c>
      <c r="L18" s="797">
        <f>'A27'!CJ38</f>
        <v>0.39355728201750217</v>
      </c>
      <c r="M18" s="797">
        <f>'A27'!CR38</f>
        <v>0.51869294823670664</v>
      </c>
      <c r="N18" s="797">
        <f>'A27'!CZ38</f>
        <v>0.48271659108145193</v>
      </c>
      <c r="O18" s="797">
        <f>'A27'!DH38</f>
        <v>0.40331079789350172</v>
      </c>
    </row>
    <row r="19" spans="1:15">
      <c r="A19" s="794">
        <f t="shared" si="0"/>
        <v>1995</v>
      </c>
      <c r="B19" s="797">
        <f>'A27'!H39</f>
        <v>0.42930293083883447</v>
      </c>
      <c r="C19" s="797">
        <f>'A27'!P39</f>
        <v>0.59517613830333538</v>
      </c>
      <c r="D19" s="797">
        <f>'A27'!X39</f>
        <v>0.49934884786135658</v>
      </c>
      <c r="E19" s="797">
        <f>'A27'!AF39</f>
        <v>0.60334201045737301</v>
      </c>
      <c r="F19" s="797">
        <f>'A27'!AN39</f>
        <v>0.52689089584485371</v>
      </c>
      <c r="G19" s="797">
        <f>'A27'!AV39</f>
        <v>0.57337995157834032</v>
      </c>
      <c r="H19" s="797">
        <f>'A27'!BD39</f>
        <v>0.56007038889552219</v>
      </c>
      <c r="I19" s="797">
        <f>'A27'!BL39</f>
        <v>0.50303855897668714</v>
      </c>
      <c r="J19" s="797">
        <f>'A27'!BT39</f>
        <v>0.58041040059361426</v>
      </c>
      <c r="K19" s="797">
        <f>'A27'!CB39</f>
        <v>0.59854215527777299</v>
      </c>
      <c r="L19" s="797">
        <f>'A27'!CJ39</f>
        <v>0.37942372990431239</v>
      </c>
      <c r="M19" s="797">
        <f>'A27'!CR39</f>
        <v>0.51851121944566669</v>
      </c>
      <c r="N19" s="797">
        <f>'A27'!CZ39</f>
        <v>0.45719513571516213</v>
      </c>
      <c r="O19" s="797">
        <f>'A27'!DH39</f>
        <v>0.41369693763013327</v>
      </c>
    </row>
    <row r="20" spans="1:15">
      <c r="A20" s="794">
        <f t="shared" si="0"/>
        <v>1996</v>
      </c>
      <c r="B20" s="797">
        <f>'A27'!H40</f>
        <v>0.44268167364280231</v>
      </c>
      <c r="C20" s="797">
        <f>'A27'!P40</f>
        <v>0.61229027897507105</v>
      </c>
      <c r="D20" s="797">
        <f>'A27'!X40</f>
        <v>0.49722430018637975</v>
      </c>
      <c r="E20" s="797">
        <f>'A27'!AF40</f>
        <v>0.61315830926246284</v>
      </c>
      <c r="F20" s="797">
        <f>'A27'!AN40</f>
        <v>0.53078520268712859</v>
      </c>
      <c r="G20" s="797">
        <f>'A27'!AV40</f>
        <v>0.57531987306254939</v>
      </c>
      <c r="H20" s="797">
        <f>'A27'!BD40</f>
        <v>0.5652687937518448</v>
      </c>
      <c r="I20" s="797">
        <f>'A27'!BL40</f>
        <v>0.49110746683590423</v>
      </c>
      <c r="J20" s="797">
        <f>'A27'!BT40</f>
        <v>0.58492767406161583</v>
      </c>
      <c r="K20" s="797">
        <f>'A27'!CB40</f>
        <v>0.61101958930682476</v>
      </c>
      <c r="L20" s="797">
        <f>'A27'!CJ40</f>
        <v>0.39181579674074168</v>
      </c>
      <c r="M20" s="797">
        <f>'A27'!CR40</f>
        <v>0.52526975357229144</v>
      </c>
      <c r="N20" s="797">
        <f>'A27'!CZ40</f>
        <v>0.46253262921901528</v>
      </c>
      <c r="O20" s="797">
        <f>'A27'!DH40</f>
        <v>0.43044073565358387</v>
      </c>
    </row>
    <row r="21" spans="1:15">
      <c r="A21" s="794">
        <f t="shared" si="0"/>
        <v>1997</v>
      </c>
      <c r="B21" s="797">
        <f>'A27'!H41</f>
        <v>0.46615478903531854</v>
      </c>
      <c r="C21" s="797">
        <f>'A27'!P41</f>
        <v>0.61295291214547731</v>
      </c>
      <c r="D21" s="797">
        <f>'A27'!X41</f>
        <v>0.50100682164404886</v>
      </c>
      <c r="E21" s="797">
        <f>'A27'!AF41</f>
        <v>0.61999892425103653</v>
      </c>
      <c r="F21" s="797">
        <f>'A27'!AN41</f>
        <v>0.54147637122763148</v>
      </c>
      <c r="G21" s="797">
        <f>'A27'!AV41</f>
        <v>0.58044970308913313</v>
      </c>
      <c r="H21" s="797">
        <f>'A27'!BD41</f>
        <v>0.56727497273561056</v>
      </c>
      <c r="I21" s="797">
        <f>'A27'!BL41</f>
        <v>0.48245176163827741</v>
      </c>
      <c r="J21" s="797">
        <f>'A27'!BT41</f>
        <v>0.60418782668703053</v>
      </c>
      <c r="K21" s="797">
        <f>'A27'!CB41</f>
        <v>0.61760202820866283</v>
      </c>
      <c r="L21" s="797">
        <f>'A27'!CJ41</f>
        <v>0.40823274109508484</v>
      </c>
      <c r="M21" s="797">
        <f>'A27'!CR41</f>
        <v>0.5352678684737282</v>
      </c>
      <c r="N21" s="797">
        <f>'A27'!CZ41</f>
        <v>0.46829545265736117</v>
      </c>
      <c r="O21" s="797">
        <f>'A27'!DH41</f>
        <v>0.44611145991363454</v>
      </c>
    </row>
    <row r="22" spans="1:15">
      <c r="A22" s="794">
        <f t="shared" si="0"/>
        <v>1998</v>
      </c>
      <c r="B22" s="797">
        <f>'A27'!H42</f>
        <v>0.48748303940832721</v>
      </c>
      <c r="C22" s="797">
        <f>'A27'!P42</f>
        <v>0.61727396035598747</v>
      </c>
      <c r="D22" s="797">
        <f>'A27'!X42</f>
        <v>0.49172175169317006</v>
      </c>
      <c r="E22" s="797">
        <f>'A27'!AF42</f>
        <v>0.62833416660023</v>
      </c>
      <c r="F22" s="797">
        <f>'A27'!AN42</f>
        <v>0.54381548258589874</v>
      </c>
      <c r="G22" s="797">
        <f>'A27'!AV42</f>
        <v>0.59029408892025748</v>
      </c>
      <c r="H22" s="797">
        <f>'A27'!BD42</f>
        <v>0.57502561091295235</v>
      </c>
      <c r="I22" s="797">
        <f>'A27'!BL42</f>
        <v>0.4714596996495154</v>
      </c>
      <c r="J22" s="797">
        <f>'A27'!BT42</f>
        <v>0.62178639675461866</v>
      </c>
      <c r="K22" s="797">
        <f>'A27'!CB42</f>
        <v>0.63093471842307314</v>
      </c>
      <c r="L22" s="797">
        <f>'A27'!CJ42</f>
        <v>0.42642943398593902</v>
      </c>
      <c r="M22" s="797">
        <f>'A27'!CR42</f>
        <v>0.55459721108733906</v>
      </c>
      <c r="N22" s="797">
        <f>'A27'!CZ42</f>
        <v>0.47598666861743633</v>
      </c>
      <c r="O22" s="797">
        <f>'A27'!DH42</f>
        <v>0.46387208610093211</v>
      </c>
    </row>
    <row r="23" spans="1:15">
      <c r="A23" s="794">
        <f t="shared" si="0"/>
        <v>1999</v>
      </c>
      <c r="B23" s="797">
        <f>'A27'!H43</f>
        <v>0.50912980683837517</v>
      </c>
      <c r="C23" s="797">
        <f>'A27'!P43</f>
        <v>0.62755233911917507</v>
      </c>
      <c r="D23" s="797">
        <f>'A27'!X43</f>
        <v>0.50726865122915288</v>
      </c>
      <c r="E23" s="797">
        <f>'A27'!AF43</f>
        <v>0.63053896027965328</v>
      </c>
      <c r="F23" s="797">
        <f>'A27'!AN43</f>
        <v>0.5346650936305295</v>
      </c>
      <c r="G23" s="797">
        <f>'A27'!AV43</f>
        <v>0.59895560337365295</v>
      </c>
      <c r="H23" s="797">
        <f>'A27'!BD43</f>
        <v>0.58683920219936625</v>
      </c>
      <c r="I23" s="797">
        <f>'A27'!BL43</f>
        <v>0.49967828743156889</v>
      </c>
      <c r="J23" s="797">
        <f>'A27'!BT43</f>
        <v>0.6388706816139833</v>
      </c>
      <c r="K23" s="797">
        <f>'A27'!CB43</f>
        <v>0.64226677199440441</v>
      </c>
      <c r="L23" s="797">
        <f>'A27'!CJ43</f>
        <v>0.44625513582919751</v>
      </c>
      <c r="M23" s="797">
        <f>'A27'!CR43</f>
        <v>0.57107761438224092</v>
      </c>
      <c r="N23" s="797">
        <f>'A27'!CZ43</f>
        <v>0.48525633867013951</v>
      </c>
      <c r="O23" s="797">
        <f>'A27'!DH43</f>
        <v>0.4795104639387513</v>
      </c>
    </row>
    <row r="24" spans="1:15">
      <c r="A24" s="794">
        <f t="shared" si="0"/>
        <v>2000</v>
      </c>
      <c r="B24" s="797">
        <f>'A27'!H44</f>
        <v>0.52372501141505357</v>
      </c>
      <c r="C24" s="797">
        <f>'A27'!P44</f>
        <v>0.64060558624263408</v>
      </c>
      <c r="D24" s="797">
        <f>'A27'!X44</f>
        <v>0.5237758351404167</v>
      </c>
      <c r="E24" s="797">
        <f>'A27'!AF44</f>
        <v>0.63520350995955388</v>
      </c>
      <c r="F24" s="797">
        <f>'A27'!AN44</f>
        <v>0.53565180784050304</v>
      </c>
      <c r="G24" s="797">
        <f>'A27'!AV44</f>
        <v>0.61762499317157926</v>
      </c>
      <c r="H24" s="797">
        <f>'A27'!BD44</f>
        <v>0.59888616659379734</v>
      </c>
      <c r="I24" s="797">
        <f>'A27'!BL44</f>
        <v>0.52667059752270795</v>
      </c>
      <c r="J24" s="797">
        <f>'A27'!BT44</f>
        <v>0.64126146058076083</v>
      </c>
      <c r="K24" s="797">
        <f>'A27'!CB44</f>
        <v>0.65581844857867089</v>
      </c>
      <c r="L24" s="797">
        <f>'A27'!CJ44</f>
        <v>0.46560673676677178</v>
      </c>
      <c r="M24" s="797">
        <f>'A27'!CR44</f>
        <v>0.58677452606770553</v>
      </c>
      <c r="N24" s="797">
        <f>'A27'!CZ44</f>
        <v>0.50971876611846811</v>
      </c>
      <c r="O24" s="797">
        <f>'A27'!DH44</f>
        <v>0.49339379099418923</v>
      </c>
    </row>
    <row r="25" spans="1:15">
      <c r="A25" s="794">
        <f t="shared" si="0"/>
        <v>2001</v>
      </c>
      <c r="B25" s="797">
        <f>'A27'!H45</f>
        <v>0.53925834477809853</v>
      </c>
      <c r="C25" s="797">
        <f>'A27'!P45</f>
        <v>0.64550603095442305</v>
      </c>
      <c r="D25" s="797">
        <f>'A27'!X45</f>
        <v>0.52741975306320865</v>
      </c>
      <c r="E25" s="797">
        <f>'A27'!AF45</f>
        <v>0.63907461046339753</v>
      </c>
      <c r="F25" s="797">
        <f>'A27'!AN45</f>
        <v>0.55256783868793835</v>
      </c>
      <c r="G25" s="797">
        <f>'A27'!AV45</f>
        <v>0.62390014579810116</v>
      </c>
      <c r="H25" s="797">
        <f>'A27'!BD45</f>
        <v>0.60861139642325846</v>
      </c>
      <c r="I25" s="797">
        <f>'A27'!BL45</f>
        <v>0.53905012005203068</v>
      </c>
      <c r="J25" s="797">
        <f>'A27'!BT45</f>
        <v>0.64485707844091344</v>
      </c>
      <c r="K25" s="797">
        <f>'A27'!CB45</f>
        <v>0.66978989987142679</v>
      </c>
      <c r="L25" s="797">
        <f>'A27'!CJ45</f>
        <v>0.48527987971494224</v>
      </c>
      <c r="M25" s="797">
        <f>'A27'!CR45</f>
        <v>0.5965538818452385</v>
      </c>
      <c r="N25" s="797">
        <f>'A27'!CZ45</f>
        <v>0.52901487262396474</v>
      </c>
      <c r="O25" s="797">
        <f>'A27'!DH45</f>
        <v>0.49766255297786766</v>
      </c>
    </row>
    <row r="26" spans="1:15">
      <c r="A26" s="794">
        <f t="shared" si="0"/>
        <v>2002</v>
      </c>
      <c r="B26" s="797">
        <f>'A27'!H46</f>
        <v>0.55030720220324347</v>
      </c>
      <c r="C26" s="797">
        <f>'A27'!P46</f>
        <v>0.64342303672640799</v>
      </c>
      <c r="D26" s="797">
        <f>'A27'!X46</f>
        <v>0.53364418706580596</v>
      </c>
      <c r="E26" s="797">
        <f>'A27'!AF46</f>
        <v>0.64142162279717452</v>
      </c>
      <c r="F26" s="797">
        <f>'A27'!AN46</f>
        <v>0.56378511211757987</v>
      </c>
      <c r="G26" s="797">
        <f>'A27'!AV46</f>
        <v>0.62834601556951641</v>
      </c>
      <c r="H26" s="797">
        <f>'A27'!BD46</f>
        <v>0.60807933673570402</v>
      </c>
      <c r="I26" s="797">
        <f>'A27'!BL46</f>
        <v>0.54114099421101047</v>
      </c>
      <c r="J26" s="797">
        <f>'A27'!BT46</f>
        <v>0.64413031797869891</v>
      </c>
      <c r="K26" s="797">
        <f>'A27'!CB46</f>
        <v>0.67824394095503837</v>
      </c>
      <c r="L26" s="797">
        <f>'A27'!CJ46</f>
        <v>0.48641474770672932</v>
      </c>
      <c r="M26" s="797">
        <f>'A27'!CR46</f>
        <v>0.61061198583642451</v>
      </c>
      <c r="N26" s="797">
        <f>'A27'!CZ46</f>
        <v>0.54836891900270346</v>
      </c>
      <c r="O26" s="797">
        <f>'A27'!DH46</f>
        <v>0.49800808683322983</v>
      </c>
    </row>
    <row r="27" spans="1:15">
      <c r="A27" s="794">
        <f t="shared" si="0"/>
        <v>2003</v>
      </c>
      <c r="B27" s="797">
        <f>'A27'!H47</f>
        <v>0.56542593434749844</v>
      </c>
      <c r="C27" s="797">
        <f>'A27'!P47</f>
        <v>0.63689545611162957</v>
      </c>
      <c r="D27" s="797">
        <f>'A27'!X47</f>
        <v>0.54096439563522858</v>
      </c>
      <c r="E27" s="797">
        <f>'A27'!AF47</f>
        <v>0.64370330093790007</v>
      </c>
      <c r="F27" s="797">
        <f>'A27'!AN47</f>
        <v>0.57402860094449026</v>
      </c>
      <c r="G27" s="797">
        <f>'A27'!AV47</f>
        <v>0.62498035068342861</v>
      </c>
      <c r="H27" s="797">
        <f>'A27'!BD47</f>
        <v>0.61071439529008342</v>
      </c>
      <c r="I27" s="797">
        <f>'A27'!BL47</f>
        <v>0.54019042631694281</v>
      </c>
      <c r="J27" s="797">
        <f>'A27'!BT47</f>
        <v>0.6355632186313851</v>
      </c>
      <c r="K27" s="797">
        <f>'A27'!CB47</f>
        <v>0.69042350031890876</v>
      </c>
      <c r="L27" s="797">
        <f>'A27'!CJ47</f>
        <v>0.48554541370839088</v>
      </c>
      <c r="M27" s="797">
        <f>'A27'!CR47</f>
        <v>0.62202814014384578</v>
      </c>
      <c r="N27" s="797">
        <f>'A27'!CZ47</f>
        <v>0.56763562119538502</v>
      </c>
      <c r="O27" s="797">
        <f>'A27'!DH47</f>
        <v>0.50666468923183106</v>
      </c>
    </row>
    <row r="28" spans="1:15">
      <c r="A28" s="794">
        <f t="shared" si="0"/>
        <v>2004</v>
      </c>
      <c r="B28" s="797">
        <f>'A27'!H48</f>
        <v>0.58087929666930738</v>
      </c>
      <c r="C28" s="797">
        <f>'A27'!P48</f>
        <v>0.64650048975666974</v>
      </c>
      <c r="D28" s="797">
        <f>'A27'!X48</f>
        <v>0.54713192680106615</v>
      </c>
      <c r="E28" s="797">
        <f>'A27'!AF48</f>
        <v>0.65317257659600503</v>
      </c>
      <c r="F28" s="797">
        <f>'A27'!AN48</f>
        <v>0.58668564972868698</v>
      </c>
      <c r="G28" s="797">
        <f>'A27'!AV48</f>
        <v>0.62584063503731979</v>
      </c>
      <c r="H28" s="797">
        <f>'A27'!BD48</f>
        <v>0.60932077796775674</v>
      </c>
      <c r="I28" s="797">
        <f>'A27'!BL48</f>
        <v>0.54522574933654178</v>
      </c>
      <c r="J28" s="797">
        <f>'A27'!BT48</f>
        <v>0.63604725981161059</v>
      </c>
      <c r="K28" s="797">
        <f>'A27'!CB48</f>
        <v>0.70528843293788557</v>
      </c>
      <c r="L28" s="797">
        <f>'A27'!CJ48</f>
        <v>0.49177100450265537</v>
      </c>
      <c r="M28" s="797">
        <f>'A27'!CR48</f>
        <v>0.62838838221031135</v>
      </c>
      <c r="N28" s="797">
        <f>'A27'!CZ48</f>
        <v>0.58709085269839956</v>
      </c>
      <c r="O28" s="797">
        <f>'A27'!DH48</f>
        <v>0.5149091748707284</v>
      </c>
    </row>
    <row r="29" spans="1:15">
      <c r="A29" s="794">
        <f t="shared" si="0"/>
        <v>2005</v>
      </c>
      <c r="B29" s="797">
        <f>'A27'!H49</f>
        <v>0.5882954651004072</v>
      </c>
      <c r="C29" s="797">
        <f>'A27'!P49</f>
        <v>0.64397746808798595</v>
      </c>
      <c r="D29" s="797">
        <f>'A27'!X49</f>
        <v>0.560238763218467</v>
      </c>
      <c r="E29" s="797">
        <f>'A27'!AF49</f>
        <v>0.66951417731888407</v>
      </c>
      <c r="F29" s="797">
        <f>'A27'!AN49</f>
        <v>0.59516894493026107</v>
      </c>
      <c r="G29" s="797">
        <f>'A27'!AV49</f>
        <v>0.62704325153376772</v>
      </c>
      <c r="H29" s="797">
        <f>'A27'!BD49</f>
        <v>0.6086634053225235</v>
      </c>
      <c r="I29" s="797">
        <f>'A27'!BL49</f>
        <v>0.54931451524359332</v>
      </c>
      <c r="J29" s="797">
        <f>'A27'!BT49</f>
        <v>0.63176483486076151</v>
      </c>
      <c r="K29" s="797">
        <f>'A27'!CB49</f>
        <v>0.71923987380883925</v>
      </c>
      <c r="L29" s="797">
        <f>'A27'!CJ49</f>
        <v>0.50439685368963483</v>
      </c>
      <c r="M29" s="797">
        <f>'A27'!CR49</f>
        <v>0.63536133078613222</v>
      </c>
      <c r="N29" s="797">
        <f>'A27'!CZ49</f>
        <v>0.59441484436358394</v>
      </c>
      <c r="O29" s="797">
        <f>'A27'!DH49</f>
        <v>0.52812916600834237</v>
      </c>
    </row>
    <row r="30" spans="1:15">
      <c r="A30" s="794">
        <f t="shared" si="0"/>
        <v>2006</v>
      </c>
      <c r="B30" s="797">
        <f>'A27'!H50</f>
        <v>0.59859115257515483</v>
      </c>
      <c r="C30" s="797">
        <f>'A27'!P50</f>
        <v>0.65105120676969253</v>
      </c>
      <c r="D30" s="797">
        <f>'A27'!X50</f>
        <v>0.57509292845091742</v>
      </c>
      <c r="E30" s="797">
        <f>'A27'!AF50</f>
        <v>0.68231044821122544</v>
      </c>
      <c r="F30" s="797">
        <f>'A27'!AN50</f>
        <v>0.60727043258398816</v>
      </c>
      <c r="G30" s="797">
        <f>'A27'!AV50</f>
        <v>0.63828927563432425</v>
      </c>
      <c r="H30" s="797">
        <f>'A27'!BD50</f>
        <v>0.61766816876672714</v>
      </c>
      <c r="I30" s="797">
        <f>'A27'!BL50</f>
        <v>0.55393317618541782</v>
      </c>
      <c r="J30" s="797">
        <f>'A27'!BT50</f>
        <v>0.64256876166333032</v>
      </c>
      <c r="K30" s="797">
        <f>'A27'!CB50</f>
        <v>0.74012370494626667</v>
      </c>
      <c r="L30" s="797">
        <f>'A27'!CJ50</f>
        <v>0.512183038560448</v>
      </c>
      <c r="M30" s="797">
        <f>'A27'!CR50</f>
        <v>0.64672496407124735</v>
      </c>
      <c r="N30" s="797">
        <f>'A27'!CZ50</f>
        <v>0.596973391240605</v>
      </c>
      <c r="O30" s="797">
        <f>'A27'!DH50</f>
        <v>0.54145689499845528</v>
      </c>
    </row>
    <row r="31" spans="1:15">
      <c r="A31" s="794">
        <f t="shared" si="0"/>
        <v>2007</v>
      </c>
      <c r="B31" s="797">
        <f>'A27'!H51</f>
        <v>0.60957016988926715</v>
      </c>
      <c r="C31" s="797">
        <f>'A27'!P51</f>
        <v>0.65832945571460499</v>
      </c>
      <c r="D31" s="797">
        <f>'A27'!X51</f>
        <v>0.58937228156646027</v>
      </c>
      <c r="E31" s="797">
        <f>'A27'!AF51</f>
        <v>0.68866080297433707</v>
      </c>
      <c r="F31" s="797">
        <f>'A27'!AN51</f>
        <v>0.61425745617527694</v>
      </c>
      <c r="G31" s="797">
        <f>'A27'!AV51</f>
        <v>0.64414648150450216</v>
      </c>
      <c r="H31" s="797">
        <f>'A27'!BD51</f>
        <v>0.62326571113039053</v>
      </c>
      <c r="I31" s="797">
        <f>'A27'!BL51</f>
        <v>0.55827648445054467</v>
      </c>
      <c r="J31" s="797">
        <f>'A27'!BT51</f>
        <v>0.64923650375742625</v>
      </c>
      <c r="K31" s="797">
        <f>'A27'!CB51</f>
        <v>0.75867544372804474</v>
      </c>
      <c r="L31" s="797">
        <f>'A27'!CJ51</f>
        <v>0.51841997279442265</v>
      </c>
      <c r="M31" s="797">
        <f>'A27'!CR51</f>
        <v>0.65862408223320101</v>
      </c>
      <c r="N31" s="797">
        <f>'A27'!CZ51</f>
        <v>0.60617461257974348</v>
      </c>
      <c r="O31" s="797">
        <f>'A27'!DH51</f>
        <v>0.54833099533673668</v>
      </c>
    </row>
    <row r="32" spans="1:15">
      <c r="A32" s="794">
        <f t="shared" si="0"/>
        <v>2008</v>
      </c>
      <c r="B32" s="797">
        <f>'A27'!H52</f>
        <v>0.60928508818985128</v>
      </c>
      <c r="C32" s="797">
        <f>'A27'!P52</f>
        <v>0.66108713281418685</v>
      </c>
      <c r="D32" s="797">
        <f>'A27'!X52</f>
        <v>0.59774158224728269</v>
      </c>
      <c r="E32" s="797">
        <f>'A27'!AF52</f>
        <v>0.6891155180913513</v>
      </c>
      <c r="F32" s="797">
        <f>'A27'!AN52</f>
        <v>0.6246406212378276</v>
      </c>
      <c r="G32" s="797">
        <f>'A27'!AV52</f>
        <v>0.64285682374669939</v>
      </c>
      <c r="H32" s="797">
        <f>'A27'!BD52</f>
        <v>0.63068364316148318</v>
      </c>
      <c r="I32" s="797">
        <f>'A27'!BL52</f>
        <v>0.55347981454749129</v>
      </c>
      <c r="J32" s="797">
        <f>'A27'!BT52</f>
        <v>0.65045014977593441</v>
      </c>
      <c r="K32" s="797">
        <f>'A27'!CB52</f>
        <v>0.76020526665084809</v>
      </c>
      <c r="L32" s="797">
        <f>'A27'!CJ52</f>
        <v>0.50761472482192049</v>
      </c>
      <c r="M32" s="797">
        <f>'A27'!CR52</f>
        <v>0.6547909024092855</v>
      </c>
      <c r="N32" s="797">
        <f>'A27'!CZ52</f>
        <v>0.61303232394792051</v>
      </c>
      <c r="O32" s="797">
        <f>'A27'!DH52</f>
        <v>0.53690687434853024</v>
      </c>
    </row>
    <row r="33" spans="1:15">
      <c r="A33" s="794">
        <f t="shared" si="0"/>
        <v>2009</v>
      </c>
      <c r="B33" s="797">
        <f>'A27'!H53</f>
        <v>0.60868110716452872</v>
      </c>
      <c r="C33" s="797">
        <f>'A27'!P53</f>
        <v>0.66094125836955198</v>
      </c>
      <c r="D33" s="797">
        <f>'A27'!X53</f>
        <v>0.59478347604363535</v>
      </c>
      <c r="E33" s="797">
        <f>'A27'!AF53</f>
        <v>0.67753682881380939</v>
      </c>
      <c r="F33" s="797">
        <f>'A27'!AN53</f>
        <v>0.62101521620568434</v>
      </c>
      <c r="G33" s="797">
        <f>'A27'!AV53</f>
        <v>0.64068581719047379</v>
      </c>
      <c r="H33" s="797">
        <f>'A27'!BD53</f>
        <v>0.63885259207606149</v>
      </c>
      <c r="I33" s="797">
        <f>'A27'!BL53</f>
        <v>0.54968669073409893</v>
      </c>
      <c r="J33" s="797">
        <f>'A27'!BT53</f>
        <v>0.64350196611712651</v>
      </c>
      <c r="K33" s="797">
        <f>'A27'!CB53</f>
        <v>0.77452643262058962</v>
      </c>
      <c r="L33" s="797">
        <f>'A27'!CJ53</f>
        <v>0.47986480929297209</v>
      </c>
      <c r="M33" s="797">
        <f>'A27'!CR53</f>
        <v>0.65072569160998994</v>
      </c>
      <c r="N33" s="797">
        <f>'A27'!CZ53</f>
        <v>0.59610972859612144</v>
      </c>
      <c r="O33" s="797">
        <f>'A27'!DH53</f>
        <v>0.52577105687860581</v>
      </c>
    </row>
    <row r="34" spans="1:15">
      <c r="A34" s="794" t="s">
        <v>1053</v>
      </c>
    </row>
    <row r="35" spans="1:15">
      <c r="A35" s="794" t="s">
        <v>742</v>
      </c>
      <c r="B35" s="799">
        <f>B33-B4</f>
        <v>0.17952955191244768</v>
      </c>
      <c r="C35" s="799">
        <f t="shared" ref="C35:O35" si="1">C33-C4</f>
        <v>0.10240969591613203</v>
      </c>
      <c r="D35" s="799">
        <f t="shared" si="1"/>
        <v>0.16286919898711105</v>
      </c>
      <c r="E35" s="799">
        <f t="shared" si="1"/>
        <v>0.22516040140861038</v>
      </c>
      <c r="F35" s="799">
        <f t="shared" si="1"/>
        <v>0.14614170137572946</v>
      </c>
      <c r="G35" s="799">
        <f t="shared" si="1"/>
        <v>0.17043989756077027</v>
      </c>
      <c r="H35" s="799">
        <f t="shared" si="1"/>
        <v>0.13069197442777125</v>
      </c>
      <c r="I35" s="799">
        <f t="shared" si="1"/>
        <v>8.8365187148215618E-2</v>
      </c>
      <c r="J35" s="799">
        <f t="shared" si="1"/>
        <v>5.8764489287097765E-2</v>
      </c>
      <c r="K35" s="799">
        <f t="shared" si="1"/>
        <v>0.26464058463210016</v>
      </c>
      <c r="L35" s="799">
        <f t="shared" si="1"/>
        <v>0.10320925729641123</v>
      </c>
      <c r="M35" s="799">
        <f t="shared" si="1"/>
        <v>0.11581358797533237</v>
      </c>
      <c r="N35" s="799">
        <f t="shared" si="1"/>
        <v>0.14249475471330608</v>
      </c>
      <c r="O35" s="799">
        <f t="shared" si="1"/>
        <v>0.16131961345667317</v>
      </c>
    </row>
    <row r="36" spans="1:15">
      <c r="A36" s="794" t="s">
        <v>1056</v>
      </c>
      <c r="B36" s="799">
        <f t="shared" ref="B36:O36" si="2">B14-B4</f>
        <v>1.9859715120189081E-2</v>
      </c>
      <c r="C36" s="799">
        <f t="shared" si="2"/>
        <v>6.3764128270623388E-2</v>
      </c>
      <c r="D36" s="799">
        <f t="shared" si="2"/>
        <v>6.9959297974495516E-2</v>
      </c>
      <c r="E36" s="799">
        <f t="shared" si="2"/>
        <v>4.637152381560028E-2</v>
      </c>
      <c r="F36" s="799">
        <f t="shared" si="2"/>
        <v>7.3626929397647367E-2</v>
      </c>
      <c r="G36" s="799">
        <f t="shared" si="2"/>
        <v>4.7762457527173674E-2</v>
      </c>
      <c r="H36" s="799">
        <f t="shared" si="2"/>
        <v>2.239414123341299E-2</v>
      </c>
      <c r="I36" s="799">
        <f t="shared" si="2"/>
        <v>7.8690976693675085E-2</v>
      </c>
      <c r="J36" s="799">
        <f t="shared" si="2"/>
        <v>-1.6303181900298114E-2</v>
      </c>
      <c r="K36" s="799">
        <f t="shared" si="2"/>
        <v>6.2865801897103779E-2</v>
      </c>
      <c r="L36" s="799">
        <f t="shared" si="2"/>
        <v>8.2809846062630643E-2</v>
      </c>
      <c r="M36" s="799">
        <f t="shared" si="2"/>
        <v>-8.2963733534169304E-4</v>
      </c>
      <c r="N36" s="799">
        <f t="shared" si="2"/>
        <v>-3.5220817427664697E-3</v>
      </c>
      <c r="O36" s="799">
        <f t="shared" si="2"/>
        <v>2.9334781033460045E-2</v>
      </c>
    </row>
    <row r="37" spans="1:15">
      <c r="A37" s="794" t="s">
        <v>1057</v>
      </c>
      <c r="B37" s="799">
        <f t="shared" ref="B37:O37" si="3">B24-B14</f>
        <v>7.4713741042783444E-2</v>
      </c>
      <c r="C37" s="799">
        <f t="shared" si="3"/>
        <v>1.8309895518590746E-2</v>
      </c>
      <c r="D37" s="799">
        <f t="shared" si="3"/>
        <v>2.1902260109396887E-2</v>
      </c>
      <c r="E37" s="799">
        <f t="shared" si="3"/>
        <v>0.13645555873875459</v>
      </c>
      <c r="F37" s="799">
        <f t="shared" si="3"/>
        <v>-1.284863638709921E-2</v>
      </c>
      <c r="G37" s="799">
        <f t="shared" si="3"/>
        <v>9.9616616014702064E-2</v>
      </c>
      <c r="H37" s="799">
        <f t="shared" si="3"/>
        <v>6.8331407712094117E-2</v>
      </c>
      <c r="I37" s="799">
        <f t="shared" si="3"/>
        <v>-1.3341882756850443E-2</v>
      </c>
      <c r="J37" s="799">
        <f t="shared" si="3"/>
        <v>7.2827165651030201E-2</v>
      </c>
      <c r="K37" s="799">
        <f t="shared" si="3"/>
        <v>8.3066798693077648E-2</v>
      </c>
      <c r="L37" s="799">
        <f t="shared" si="3"/>
        <v>6.1413387075802683E-3</v>
      </c>
      <c r="M37" s="799">
        <f t="shared" si="3"/>
        <v>5.2692059768389643E-2</v>
      </c>
      <c r="N37" s="799">
        <f t="shared" si="3"/>
        <v>5.962587397841923E-2</v>
      </c>
      <c r="O37" s="799">
        <f t="shared" si="3"/>
        <v>9.9607566538796544E-2</v>
      </c>
    </row>
    <row r="38" spans="1:15">
      <c r="A38" s="794" t="s">
        <v>1058</v>
      </c>
      <c r="B38" s="799">
        <f t="shared" ref="B38:O38" si="4">B33-B24</f>
        <v>8.4956095749475158E-2</v>
      </c>
      <c r="C38" s="799">
        <f t="shared" si="4"/>
        <v>2.0335672126917892E-2</v>
      </c>
      <c r="D38" s="799">
        <f t="shared" si="4"/>
        <v>7.100764090321865E-2</v>
      </c>
      <c r="E38" s="799">
        <f t="shared" si="4"/>
        <v>4.2333318854255508E-2</v>
      </c>
      <c r="F38" s="799">
        <f t="shared" si="4"/>
        <v>8.5363408365181304E-2</v>
      </c>
      <c r="G38" s="799">
        <f t="shared" si="4"/>
        <v>2.3060824018894532E-2</v>
      </c>
      <c r="H38" s="799">
        <f t="shared" si="4"/>
        <v>3.9966425482264145E-2</v>
      </c>
      <c r="I38" s="799">
        <f t="shared" si="4"/>
        <v>2.3016093211390976E-2</v>
      </c>
      <c r="J38" s="799">
        <f t="shared" si="4"/>
        <v>2.2405055363656778E-3</v>
      </c>
      <c r="K38" s="799">
        <f t="shared" si="4"/>
        <v>0.11870798404191873</v>
      </c>
      <c r="L38" s="799">
        <f t="shared" si="4"/>
        <v>1.4258072526200316E-2</v>
      </c>
      <c r="M38" s="799">
        <f t="shared" si="4"/>
        <v>6.3951165542284416E-2</v>
      </c>
      <c r="N38" s="799">
        <f t="shared" si="4"/>
        <v>8.6390962477653321E-2</v>
      </c>
      <c r="O38" s="799">
        <f t="shared" si="4"/>
        <v>3.2377265884416584E-2</v>
      </c>
    </row>
    <row r="39" spans="1:15">
      <c r="A39" s="794" t="s">
        <v>1054</v>
      </c>
    </row>
    <row r="40" spans="1:15">
      <c r="A40" s="794" t="s">
        <v>742</v>
      </c>
      <c r="B40" s="800">
        <f>100*(B33-B4)/B4</f>
        <v>41.833601606545059</v>
      </c>
      <c r="C40" s="800">
        <f t="shared" ref="C40:O40" si="5">100*(C33-C4)/C4</f>
        <v>18.335525295344919</v>
      </c>
      <c r="D40" s="800">
        <f t="shared" si="5"/>
        <v>37.708686107126873</v>
      </c>
      <c r="E40" s="800">
        <f t="shared" si="5"/>
        <v>49.772797115029931</v>
      </c>
      <c r="F40" s="800">
        <f t="shared" si="5"/>
        <v>30.774868846509712</v>
      </c>
      <c r="G40" s="800">
        <f t="shared" si="5"/>
        <v>36.244843484231325</v>
      </c>
      <c r="H40" s="800">
        <f t="shared" si="5"/>
        <v>25.718634992337442</v>
      </c>
      <c r="I40" s="800">
        <f t="shared" si="5"/>
        <v>19.154794749723788</v>
      </c>
      <c r="J40" s="800">
        <f>100*(J33-J4)/J4</f>
        <v>10.049721732506535</v>
      </c>
      <c r="K40" s="800">
        <f t="shared" si="5"/>
        <v>51.901927789546015</v>
      </c>
      <c r="L40" s="800">
        <f t="shared" si="5"/>
        <v>27.401496340442531</v>
      </c>
      <c r="M40" s="800">
        <f t="shared" si="5"/>
        <v>21.650956706418537</v>
      </c>
      <c r="N40" s="800">
        <f t="shared" si="5"/>
        <v>31.41315056105654</v>
      </c>
      <c r="O40" s="800">
        <f t="shared" si="5"/>
        <v>44.263678020314565</v>
      </c>
    </row>
    <row r="41" spans="1:15">
      <c r="A41" s="794" t="s">
        <v>1056</v>
      </c>
      <c r="B41" s="800">
        <f t="shared" ref="B41:O41" si="6">100*(B14-B4)/B4</f>
        <v>4.6276693809308469</v>
      </c>
      <c r="C41" s="800">
        <f t="shared" si="6"/>
        <v>11.416387641645793</v>
      </c>
      <c r="D41" s="800">
        <f t="shared" si="6"/>
        <v>16.197496052055719</v>
      </c>
      <c r="E41" s="800">
        <f t="shared" si="6"/>
        <v>10.250649902689283</v>
      </c>
      <c r="F41" s="800">
        <f t="shared" si="6"/>
        <v>15.504534807339606</v>
      </c>
      <c r="G41" s="800">
        <f t="shared" si="6"/>
        <v>10.156910572405254</v>
      </c>
      <c r="H41" s="800">
        <f t="shared" si="6"/>
        <v>4.4069021596066493</v>
      </c>
      <c r="I41" s="800">
        <f t="shared" si="6"/>
        <v>17.057730039030218</v>
      </c>
      <c r="J41" s="800">
        <f t="shared" si="6"/>
        <v>-2.7881198907723022</v>
      </c>
      <c r="K41" s="800">
        <f t="shared" si="6"/>
        <v>12.329387478611283</v>
      </c>
      <c r="L41" s="800">
        <f t="shared" si="6"/>
        <v>21.985563633318424</v>
      </c>
      <c r="M41" s="800">
        <f t="shared" si="6"/>
        <v>-0.15509788051240872</v>
      </c>
      <c r="N41" s="800">
        <f t="shared" si="6"/>
        <v>-0.77644741588189869</v>
      </c>
      <c r="O41" s="800">
        <f t="shared" si="6"/>
        <v>8.0490231450389924</v>
      </c>
    </row>
    <row r="42" spans="1:15">
      <c r="A42" s="794" t="s">
        <v>1057</v>
      </c>
      <c r="B42" s="800">
        <f t="shared" ref="B42:O42" si="7">100*(B24-B14)/B14</f>
        <v>16.639613740839764</v>
      </c>
      <c r="C42" s="800">
        <f t="shared" si="7"/>
        <v>2.9423143678348658</v>
      </c>
      <c r="D42" s="800">
        <f t="shared" si="7"/>
        <v>4.36409908771211</v>
      </c>
      <c r="E42" s="800">
        <f t="shared" si="7"/>
        <v>27.359622912685357</v>
      </c>
      <c r="F42" s="800">
        <f t="shared" si="7"/>
        <v>-2.3425024578043225</v>
      </c>
      <c r="G42" s="800">
        <f t="shared" si="7"/>
        <v>19.230695951570198</v>
      </c>
      <c r="H42" s="800">
        <f t="shared" si="7"/>
        <v>12.879237546775041</v>
      </c>
      <c r="I42" s="800">
        <f t="shared" si="7"/>
        <v>-2.4706619280249784</v>
      </c>
      <c r="J42" s="800">
        <f t="shared" si="7"/>
        <v>12.811888075829948</v>
      </c>
      <c r="K42" s="800">
        <f t="shared" si="7"/>
        <v>14.503109455847081</v>
      </c>
      <c r="L42" s="800">
        <f t="shared" si="7"/>
        <v>1.3366270307887469</v>
      </c>
      <c r="M42" s="800">
        <f t="shared" si="7"/>
        <v>9.8659033189191856</v>
      </c>
      <c r="N42" s="800">
        <f t="shared" si="7"/>
        <v>13.24745958437982</v>
      </c>
      <c r="O42" s="800">
        <f t="shared" si="7"/>
        <v>25.294832666265574</v>
      </c>
    </row>
    <row r="43" spans="1:15">
      <c r="A43" s="794" t="s">
        <v>1058</v>
      </c>
      <c r="B43" s="800">
        <f t="shared" ref="B43:O43" si="8">100*(B33-B24)/B24</f>
        <v>16.221508214765631</v>
      </c>
      <c r="C43" s="800">
        <f t="shared" si="8"/>
        <v>3.174445019468751</v>
      </c>
      <c r="D43" s="800">
        <f t="shared" si="8"/>
        <v>13.556876079283523</v>
      </c>
      <c r="E43" s="800">
        <f t="shared" si="8"/>
        <v>6.6645284842571249</v>
      </c>
      <c r="F43" s="800">
        <f t="shared" si="8"/>
        <v>15.936361478798428</v>
      </c>
      <c r="G43" s="800">
        <f t="shared" si="8"/>
        <v>3.7337906130505507</v>
      </c>
      <c r="H43" s="800">
        <f t="shared" si="8"/>
        <v>6.6734594504955256</v>
      </c>
      <c r="I43" s="800">
        <f t="shared" si="8"/>
        <v>4.3701116636568296</v>
      </c>
      <c r="J43" s="800">
        <f t="shared" si="8"/>
        <v>0.34939033048026241</v>
      </c>
      <c r="K43" s="800">
        <f t="shared" si="8"/>
        <v>18.10073874853472</v>
      </c>
      <c r="L43" s="800">
        <f t="shared" si="8"/>
        <v>3.0622564925091198</v>
      </c>
      <c r="M43" s="800">
        <f t="shared" si="8"/>
        <v>10.898763102559322</v>
      </c>
      <c r="N43" s="800">
        <f t="shared" si="8"/>
        <v>16.948750609188764</v>
      </c>
      <c r="O43" s="800">
        <f t="shared" si="8"/>
        <v>6.5621551132973002</v>
      </c>
    </row>
    <row r="44" spans="1:15">
      <c r="A44" s="794" t="s">
        <v>1055</v>
      </c>
    </row>
    <row r="45" spans="1:15">
      <c r="A45" s="794" t="s">
        <v>742</v>
      </c>
      <c r="B45" s="801">
        <f>100*(POWER(B33/B4, 1/29)-1)</f>
        <v>1.2124093105810196</v>
      </c>
      <c r="C45" s="801">
        <f t="shared" ref="C45:O45" si="9">100*(POWER(C33/C4, 1/29)-1)</f>
        <v>0.58221882050195628</v>
      </c>
      <c r="D45" s="801">
        <f t="shared" si="9"/>
        <v>1.1094551627415683</v>
      </c>
      <c r="E45" s="801">
        <f t="shared" si="9"/>
        <v>1.4026749813085493</v>
      </c>
      <c r="F45" s="801">
        <f t="shared" si="9"/>
        <v>0.92949007423703822</v>
      </c>
      <c r="G45" s="801">
        <f t="shared" si="9"/>
        <v>1.0722018095222774</v>
      </c>
      <c r="H45" s="801">
        <f t="shared" si="9"/>
        <v>0.79235078170245554</v>
      </c>
      <c r="I45" s="801">
        <f t="shared" si="9"/>
        <v>0.60615128620944425</v>
      </c>
      <c r="J45" s="801">
        <f t="shared" si="9"/>
        <v>0.3307599226841651</v>
      </c>
      <c r="K45" s="801">
        <f t="shared" si="9"/>
        <v>1.4520443657162874</v>
      </c>
      <c r="L45" s="801">
        <f t="shared" si="9"/>
        <v>0.83857687487010057</v>
      </c>
      <c r="M45" s="801">
        <f t="shared" si="9"/>
        <v>0.67810169141577781</v>
      </c>
      <c r="N45" s="801">
        <f t="shared" si="9"/>
        <v>0.94643684492368152</v>
      </c>
      <c r="O45" s="801">
        <f t="shared" si="9"/>
        <v>1.2717168106719301</v>
      </c>
    </row>
    <row r="46" spans="1:15">
      <c r="A46" s="794" t="s">
        <v>1056</v>
      </c>
      <c r="B46" s="801">
        <f t="shared" ref="B46:O46" si="10">100*(POWER(B14/B4, 1/10)-1)</f>
        <v>0.45340333945111944</v>
      </c>
      <c r="C46" s="801">
        <f t="shared" si="10"/>
        <v>1.0869067459507331</v>
      </c>
      <c r="D46" s="801">
        <f t="shared" si="10"/>
        <v>1.5125358683091727</v>
      </c>
      <c r="E46" s="801">
        <f t="shared" si="10"/>
        <v>0.98063929331340116</v>
      </c>
      <c r="F46" s="801">
        <f t="shared" si="10"/>
        <v>1.4518342606520518</v>
      </c>
      <c r="G46" s="801">
        <f t="shared" si="10"/>
        <v>0.97205024538982165</v>
      </c>
      <c r="H46" s="801">
        <f t="shared" si="10"/>
        <v>0.43218724603892866</v>
      </c>
      <c r="I46" s="801">
        <f t="shared" si="10"/>
        <v>1.5874384922734741</v>
      </c>
      <c r="J46" s="801">
        <f t="shared" si="10"/>
        <v>-0.28237316134269719</v>
      </c>
      <c r="K46" s="801">
        <f t="shared" si="10"/>
        <v>1.1694383712667067</v>
      </c>
      <c r="L46" s="801">
        <f t="shared" si="10"/>
        <v>2.0072039830411503</v>
      </c>
      <c r="M46" s="801">
        <f t="shared" si="10"/>
        <v>-1.5520623605014272E-2</v>
      </c>
      <c r="N46" s="801">
        <f t="shared" si="10"/>
        <v>-7.7917374986480326E-2</v>
      </c>
      <c r="O46" s="801">
        <f t="shared" si="10"/>
        <v>0.77715283905792631</v>
      </c>
    </row>
    <row r="47" spans="1:15">
      <c r="A47" s="794" t="s">
        <v>1057</v>
      </c>
      <c r="B47" s="801">
        <f t="shared" ref="B47:O47" si="11">100*(POWER(B24/B14, 1/10)-1)</f>
        <v>1.551094210537074</v>
      </c>
      <c r="C47" s="801">
        <f t="shared" si="11"/>
        <v>0.29040677256060299</v>
      </c>
      <c r="D47" s="801">
        <f t="shared" si="11"/>
        <v>0.4280691280712956</v>
      </c>
      <c r="E47" s="801">
        <f t="shared" si="11"/>
        <v>2.4479273379766298</v>
      </c>
      <c r="F47" s="801">
        <f t="shared" si="11"/>
        <v>-0.23675680658347131</v>
      </c>
      <c r="G47" s="801">
        <f t="shared" si="11"/>
        <v>1.7744602667675968</v>
      </c>
      <c r="H47" s="801">
        <f t="shared" si="11"/>
        <v>1.2188518580168894</v>
      </c>
      <c r="I47" s="801">
        <f t="shared" si="11"/>
        <v>-0.24985683633433897</v>
      </c>
      <c r="J47" s="801">
        <f t="shared" si="11"/>
        <v>1.2128110064949071</v>
      </c>
      <c r="K47" s="801">
        <f t="shared" si="11"/>
        <v>1.3635303614477845</v>
      </c>
      <c r="L47" s="801">
        <f t="shared" si="11"/>
        <v>0.13286548623245853</v>
      </c>
      <c r="M47" s="801">
        <f t="shared" si="11"/>
        <v>0.94534416920568631</v>
      </c>
      <c r="N47" s="801">
        <f t="shared" si="11"/>
        <v>1.2518219717880363</v>
      </c>
      <c r="O47" s="801">
        <f t="shared" si="11"/>
        <v>2.2806115443807951</v>
      </c>
    </row>
    <row r="48" spans="1:15">
      <c r="A48" s="794" t="s">
        <v>1058</v>
      </c>
      <c r="B48" s="801">
        <f t="shared" ref="B48:O48" si="12">100*(POWER(B33/B24, 1/9)-1)</f>
        <v>1.6843358380902229</v>
      </c>
      <c r="C48" s="801">
        <f t="shared" si="12"/>
        <v>0.34783700500085057</v>
      </c>
      <c r="D48" s="801">
        <f t="shared" si="12"/>
        <v>1.422620240292205</v>
      </c>
      <c r="E48" s="801">
        <f t="shared" si="12"/>
        <v>0.71944762779385663</v>
      </c>
      <c r="F48" s="801">
        <f t="shared" si="12"/>
        <v>1.6565855505159988</v>
      </c>
      <c r="G48" s="801">
        <f t="shared" si="12"/>
        <v>0.40813869178444317</v>
      </c>
      <c r="H48" s="801">
        <f t="shared" si="12"/>
        <v>0.7203846137783243</v>
      </c>
      <c r="I48" s="801">
        <f t="shared" si="12"/>
        <v>0.47638849149707063</v>
      </c>
      <c r="J48" s="801">
        <f t="shared" si="12"/>
        <v>3.8760996851694429E-2</v>
      </c>
      <c r="K48" s="801">
        <f t="shared" si="12"/>
        <v>1.8657221265260926</v>
      </c>
      <c r="L48" s="801">
        <f t="shared" si="12"/>
        <v>0.33570725675848845</v>
      </c>
      <c r="M48" s="801">
        <f t="shared" si="12"/>
        <v>1.1560484608943877</v>
      </c>
      <c r="N48" s="801">
        <f t="shared" si="12"/>
        <v>1.754837523148578</v>
      </c>
      <c r="O48" s="801">
        <f t="shared" si="12"/>
        <v>0.70870221413232848</v>
      </c>
    </row>
    <row r="50" spans="1:1">
      <c r="A50" s="794" t="s">
        <v>1127</v>
      </c>
    </row>
  </sheetData>
  <pageMargins left="0.7" right="0.7" top="0.75" bottom="0.75" header="0.3" footer="0.3"/>
</worksheet>
</file>

<file path=xl/worksheets/sheet201.xml><?xml version="1.0" encoding="utf-8"?>
<worksheet xmlns="http://schemas.openxmlformats.org/spreadsheetml/2006/main" xmlns:r="http://schemas.openxmlformats.org/officeDocument/2006/relationships">
  <dimension ref="A1:O50"/>
  <sheetViews>
    <sheetView workbookViewId="0">
      <selection activeCell="R37" sqref="R37"/>
    </sheetView>
  </sheetViews>
  <sheetFormatPr defaultRowHeight="9"/>
  <cols>
    <col min="1" max="16384" width="9.140625" style="794"/>
  </cols>
  <sheetData>
    <row r="1" spans="1:15">
      <c r="A1" s="794" t="s">
        <v>1107</v>
      </c>
    </row>
    <row r="3" spans="1:15">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797">
        <f>'A28'!H24</f>
        <v>0.36791359146155522</v>
      </c>
      <c r="C4" s="797">
        <f>'A28'!P24</f>
        <v>0.43525630238642665</v>
      </c>
      <c r="D4" s="797">
        <f>'A28'!X24</f>
        <v>0.38900701925340231</v>
      </c>
      <c r="E4" s="797">
        <f>'A28'!AF24</f>
        <v>0.40828320773105992</v>
      </c>
      <c r="F4" s="797">
        <f>'A28'!AN24</f>
        <v>0.38030579526010388</v>
      </c>
      <c r="G4" s="797">
        <f>'A28'!AV24</f>
        <v>0.40956991563107875</v>
      </c>
      <c r="H4" s="797">
        <f>'A28'!BD24</f>
        <v>0.4138763448007492</v>
      </c>
      <c r="I4" s="797">
        <f>'A28'!BL24</f>
        <v>0.40460527280640585</v>
      </c>
      <c r="J4" s="797">
        <f>'A28'!BT24</f>
        <v>0.50780153086696345</v>
      </c>
      <c r="K4" s="797">
        <f>'A28'!CB24</f>
        <v>0.4650773169276311</v>
      </c>
      <c r="L4" s="797">
        <f>'A28'!CJ24</f>
        <v>0.32486668426813331</v>
      </c>
      <c r="M4" s="797">
        <f>'A28'!CR24</f>
        <v>0.45170223534434245</v>
      </c>
      <c r="N4" s="797">
        <f>'A28'!CZ24</f>
        <v>0.38615090285309894</v>
      </c>
      <c r="O4" s="797">
        <f>'A28'!DH24</f>
        <v>0.38075689620022329</v>
      </c>
    </row>
    <row r="5" spans="1:15">
      <c r="A5" s="794">
        <f>A4+1</f>
        <v>1981</v>
      </c>
      <c r="B5" s="797">
        <f>'A28'!H25</f>
        <v>0.37766821750834134</v>
      </c>
      <c r="C5" s="797">
        <f>'A28'!P25</f>
        <v>0.43551904936084107</v>
      </c>
      <c r="D5" s="797">
        <f>'A28'!X25</f>
        <v>0.39125540198804931</v>
      </c>
      <c r="E5" s="797">
        <f>'A28'!AF25</f>
        <v>0.40348217846097134</v>
      </c>
      <c r="F5" s="797">
        <f>'A28'!AN25</f>
        <v>0.3853886261416789</v>
      </c>
      <c r="G5" s="797">
        <f>'A28'!AV25</f>
        <v>0.41512316256653253</v>
      </c>
      <c r="H5" s="797">
        <f>'A28'!BD25</f>
        <v>0.41429581250313208</v>
      </c>
      <c r="I5" s="797">
        <f>'A28'!BL25</f>
        <v>0.40942645965423752</v>
      </c>
      <c r="J5" s="797">
        <f>'A28'!BT25</f>
        <v>0.45419175214561547</v>
      </c>
      <c r="K5" s="797">
        <f>'A28'!CB25</f>
        <v>0.47763936531008666</v>
      </c>
      <c r="L5" s="797">
        <f>'A28'!CJ25</f>
        <v>0.3208949135486609</v>
      </c>
      <c r="M5" s="797">
        <f>'A28'!CR25</f>
        <v>0.45309907283193673</v>
      </c>
      <c r="N5" s="797">
        <f>'A28'!CZ25</f>
        <v>0.38421206345210329</v>
      </c>
      <c r="O5" s="797">
        <f>'A28'!DH25</f>
        <v>0.38171516857964166</v>
      </c>
    </row>
    <row r="6" spans="1:15">
      <c r="A6" s="794">
        <f t="shared" ref="A6:A33" si="0">A5+1</f>
        <v>1982</v>
      </c>
      <c r="B6" s="797">
        <f>'A28'!H26</f>
        <v>0.37394984937537379</v>
      </c>
      <c r="C6" s="797">
        <f>'A28'!P26</f>
        <v>0.43622578831622932</v>
      </c>
      <c r="D6" s="797">
        <f>'A28'!X26</f>
        <v>0.38433800039855581</v>
      </c>
      <c r="E6" s="797">
        <f>'A28'!AF26</f>
        <v>0.40880840087652254</v>
      </c>
      <c r="F6" s="797">
        <f>'A28'!AN26</f>
        <v>0.3937847023577658</v>
      </c>
      <c r="G6" s="797">
        <f>'A28'!AV26</f>
        <v>0.42552698173561798</v>
      </c>
      <c r="H6" s="797">
        <f>'A28'!BD26</f>
        <v>0.40252561679144916</v>
      </c>
      <c r="I6" s="797">
        <f>'A28'!BL26</f>
        <v>0.41242766288264143</v>
      </c>
      <c r="J6" s="797">
        <f>'A28'!BT26</f>
        <v>0.48780866693714275</v>
      </c>
      <c r="K6" s="797">
        <f>'A28'!CB26</f>
        <v>0.48375838386839543</v>
      </c>
      <c r="L6" s="797">
        <f>'A28'!CJ26</f>
        <v>0.32060336309101189</v>
      </c>
      <c r="M6" s="797">
        <f>'A28'!CR26</f>
        <v>0.45413125700193335</v>
      </c>
      <c r="N6" s="797">
        <f>'A28'!CZ26</f>
        <v>0.38391208133623222</v>
      </c>
      <c r="O6" s="797">
        <f>'A28'!DH26</f>
        <v>0.37820720475503455</v>
      </c>
    </row>
    <row r="7" spans="1:15">
      <c r="A7" s="794">
        <f t="shared" si="0"/>
        <v>1983</v>
      </c>
      <c r="B7" s="797">
        <f>'A28'!H27</f>
        <v>0.3773841432530709</v>
      </c>
      <c r="C7" s="797">
        <f>'A28'!P27</f>
        <v>0.43428100455360513</v>
      </c>
      <c r="D7" s="797">
        <f>'A28'!X27</f>
        <v>0.39168393482317232</v>
      </c>
      <c r="E7" s="797">
        <f>'A28'!AF27</f>
        <v>0.41290941629767897</v>
      </c>
      <c r="F7" s="797">
        <f>'A28'!AN27</f>
        <v>0.39989041784541118</v>
      </c>
      <c r="G7" s="797">
        <f>'A28'!AV27</f>
        <v>0.42966947061024807</v>
      </c>
      <c r="H7" s="797">
        <f>'A28'!BD27</f>
        <v>0.41131921255914111</v>
      </c>
      <c r="I7" s="797">
        <f>'A28'!BL27</f>
        <v>0.41629245271010984</v>
      </c>
      <c r="J7" s="797">
        <f>'A28'!BT27</f>
        <v>0.49609963239630761</v>
      </c>
      <c r="K7" s="797">
        <f>'A28'!CB27</f>
        <v>0.48517949226763851</v>
      </c>
      <c r="L7" s="797">
        <f>'A28'!CJ27</f>
        <v>0.32502431043291857</v>
      </c>
      <c r="M7" s="797">
        <f>'A28'!CR27</f>
        <v>0.4527184923013956</v>
      </c>
      <c r="N7" s="797">
        <f>'A28'!CZ27</f>
        <v>0.39058134323897448</v>
      </c>
      <c r="O7" s="797">
        <f>'A28'!DH27</f>
        <v>0.3868073058224385</v>
      </c>
    </row>
    <row r="8" spans="1:15">
      <c r="A8" s="794">
        <f t="shared" si="0"/>
        <v>1984</v>
      </c>
      <c r="B8" s="797">
        <f>'A28'!H28</f>
        <v>0.39152628878624574</v>
      </c>
      <c r="C8" s="797">
        <f>'A28'!P28</f>
        <v>0.43854382307538969</v>
      </c>
      <c r="D8" s="797">
        <f>'A28'!X28</f>
        <v>0.40507105084169037</v>
      </c>
      <c r="E8" s="797">
        <f>'A28'!AF28</f>
        <v>0.42660647430743726</v>
      </c>
      <c r="F8" s="797">
        <f>'A28'!AN28</f>
        <v>0.41023952506842076</v>
      </c>
      <c r="G8" s="797">
        <f>'A28'!AV28</f>
        <v>0.43126280396475913</v>
      </c>
      <c r="H8" s="797">
        <f>'A28'!BD28</f>
        <v>0.39982376566414979</v>
      </c>
      <c r="I8" s="797">
        <f>'A28'!BL28</f>
        <v>0.42407202484774742</v>
      </c>
      <c r="J8" s="797">
        <f>'A28'!BT28</f>
        <v>0.50433620057989825</v>
      </c>
      <c r="K8" s="797">
        <f>'A28'!CB28</f>
        <v>0.49820178436929052</v>
      </c>
      <c r="L8" s="797">
        <f>'A28'!CJ28</f>
        <v>0.3218678853879734</v>
      </c>
      <c r="M8" s="797">
        <f>'A28'!CR28</f>
        <v>0.46030658437324451</v>
      </c>
      <c r="N8" s="797">
        <f>'A28'!CZ28</f>
        <v>0.3943255075719902</v>
      </c>
      <c r="O8" s="797">
        <f>'A28'!DH28</f>
        <v>0.40092620453280869</v>
      </c>
    </row>
    <row r="9" spans="1:15">
      <c r="A9" s="794">
        <f t="shared" si="0"/>
        <v>1985</v>
      </c>
      <c r="B9" s="797">
        <f>'A28'!H29</f>
        <v>0.40471649264254039</v>
      </c>
      <c r="C9" s="797">
        <f>'A28'!P29</f>
        <v>0.45001504313733837</v>
      </c>
      <c r="D9" s="797">
        <f>'A28'!X29</f>
        <v>0.4188819710463263</v>
      </c>
      <c r="E9" s="797">
        <f>'A28'!AF29</f>
        <v>0.43993522255778761</v>
      </c>
      <c r="F9" s="797">
        <f>'A28'!AN29</f>
        <v>0.41936931059306792</v>
      </c>
      <c r="G9" s="797">
        <f>'A28'!AV29</f>
        <v>0.43562118692486473</v>
      </c>
      <c r="H9" s="797">
        <f>'A28'!BD29</f>
        <v>0.40911234230520033</v>
      </c>
      <c r="I9" s="797">
        <f>'A28'!BL29</f>
        <v>0.43269768926473551</v>
      </c>
      <c r="J9" s="797">
        <f>'A28'!BT29</f>
        <v>0.51549064738609329</v>
      </c>
      <c r="K9" s="797">
        <f>'A28'!CB29</f>
        <v>0.51762761052204753</v>
      </c>
      <c r="L9" s="797">
        <f>'A28'!CJ29</f>
        <v>0.32512674244941497</v>
      </c>
      <c r="M9" s="797">
        <f>'A28'!CR29</f>
        <v>0.46490427201924606</v>
      </c>
      <c r="N9" s="797">
        <f>'A28'!CZ29</f>
        <v>0.39984526345772564</v>
      </c>
      <c r="O9" s="797">
        <f>'A28'!DH29</f>
        <v>0.41092561718660325</v>
      </c>
    </row>
    <row r="10" spans="1:15">
      <c r="A10" s="794">
        <f t="shared" si="0"/>
        <v>1986</v>
      </c>
      <c r="B10" s="797">
        <f>'A28'!H30</f>
        <v>0.40708857952390282</v>
      </c>
      <c r="C10" s="797">
        <f>'A28'!P30</f>
        <v>0.46289920339808921</v>
      </c>
      <c r="D10" s="797">
        <f>'A28'!X30</f>
        <v>0.42695125173221904</v>
      </c>
      <c r="E10" s="797">
        <f>'A28'!AF30</f>
        <v>0.45863012437704409</v>
      </c>
      <c r="F10" s="797">
        <f>'A28'!AN30</f>
        <v>0.42938587075596835</v>
      </c>
      <c r="G10" s="797">
        <f>'A28'!AV30</f>
        <v>0.43982351254365626</v>
      </c>
      <c r="H10" s="797">
        <f>'A28'!BD30</f>
        <v>0.42698555542984129</v>
      </c>
      <c r="I10" s="797">
        <f>'A28'!BL30</f>
        <v>0.44054521273045177</v>
      </c>
      <c r="J10" s="797">
        <f>'A28'!BT30</f>
        <v>0.52202306001644727</v>
      </c>
      <c r="K10" s="797">
        <f>'A28'!CB30</f>
        <v>0.52760712874777682</v>
      </c>
      <c r="L10" s="797">
        <f>'A28'!CJ30</f>
        <v>0.33411976435259927</v>
      </c>
      <c r="M10" s="797">
        <f>'A28'!CR30</f>
        <v>0.47287330044648035</v>
      </c>
      <c r="N10" s="797">
        <f>'A28'!CZ30</f>
        <v>0.41380702748051129</v>
      </c>
      <c r="O10" s="797">
        <f>'A28'!DH30</f>
        <v>0.42260999648273934</v>
      </c>
    </row>
    <row r="11" spans="1:15">
      <c r="A11" s="794">
        <f t="shared" si="0"/>
        <v>1987</v>
      </c>
      <c r="B11" s="797">
        <f>'A28'!H31</f>
        <v>0.41216572278414981</v>
      </c>
      <c r="C11" s="797">
        <f>'A28'!P31</f>
        <v>0.47482816665172289</v>
      </c>
      <c r="D11" s="797">
        <f>'A28'!X31</f>
        <v>0.43606411035903508</v>
      </c>
      <c r="E11" s="797">
        <f>'A28'!AF31</f>
        <v>0.46262757361703172</v>
      </c>
      <c r="F11" s="797">
        <f>'A28'!AN31</f>
        <v>0.439326468664543</v>
      </c>
      <c r="G11" s="797">
        <f>'A28'!AV31</f>
        <v>0.44713659176867354</v>
      </c>
      <c r="H11" s="797">
        <f>'A28'!BD31</f>
        <v>0.44115256244879686</v>
      </c>
      <c r="I11" s="797">
        <f>'A28'!BL31</f>
        <v>0.4473594886758816</v>
      </c>
      <c r="J11" s="797">
        <f>'A28'!BT31</f>
        <v>0.52474674534737098</v>
      </c>
      <c r="K11" s="797">
        <f>'A28'!CB31</f>
        <v>0.52972457081580782</v>
      </c>
      <c r="L11" s="797">
        <f>'A28'!CJ31</f>
        <v>0.34772544692955415</v>
      </c>
      <c r="M11" s="797">
        <f>'A28'!CR31</f>
        <v>0.47953808401916342</v>
      </c>
      <c r="N11" s="797">
        <f>'A28'!CZ31</f>
        <v>0.41881608311427815</v>
      </c>
      <c r="O11" s="797">
        <f>'A28'!DH31</f>
        <v>0.43397090486941436</v>
      </c>
    </row>
    <row r="12" spans="1:15">
      <c r="A12" s="794">
        <f t="shared" si="0"/>
        <v>1988</v>
      </c>
      <c r="B12" s="797">
        <f>'A28'!H32</f>
        <v>0.41506020910408448</v>
      </c>
      <c r="C12" s="797">
        <f>'A28'!P32</f>
        <v>0.4870979007389028</v>
      </c>
      <c r="D12" s="797">
        <f>'A28'!X32</f>
        <v>0.44966595859991854</v>
      </c>
      <c r="E12" s="797">
        <f>'A28'!AF32</f>
        <v>0.46356503561708634</v>
      </c>
      <c r="F12" s="797">
        <f>'A28'!AN32</f>
        <v>0.45099473357955611</v>
      </c>
      <c r="G12" s="797">
        <f>'A28'!AV32</f>
        <v>0.455556430005297</v>
      </c>
      <c r="H12" s="797">
        <f>'A28'!BD32</f>
        <v>0.44942837654967727</v>
      </c>
      <c r="I12" s="797">
        <f>'A28'!BL32</f>
        <v>0.45666637767228885</v>
      </c>
      <c r="J12" s="797">
        <f>'A28'!BT32</f>
        <v>0.52942260883146985</v>
      </c>
      <c r="K12" s="797">
        <f>'A28'!CB32</f>
        <v>0.52464907043712228</v>
      </c>
      <c r="L12" s="797">
        <f>'A28'!CJ32</f>
        <v>0.35839260339677537</v>
      </c>
      <c r="M12" s="797">
        <f>'A28'!CR32</f>
        <v>0.48480769842852983</v>
      </c>
      <c r="N12" s="797">
        <f>'A28'!CZ32</f>
        <v>0.43273993811411743</v>
      </c>
      <c r="O12" s="797">
        <f>'A28'!DH32</f>
        <v>0.44195376490351612</v>
      </c>
    </row>
    <row r="13" spans="1:15">
      <c r="A13" s="794">
        <f t="shared" si="0"/>
        <v>1989</v>
      </c>
      <c r="B13" s="797">
        <f>'A28'!H33</f>
        <v>0.42455575931822764</v>
      </c>
      <c r="C13" s="797">
        <f>'A28'!P33</f>
        <v>0.49986613226456911</v>
      </c>
      <c r="D13" s="797">
        <f>'A28'!X33</f>
        <v>0.45658431820117451</v>
      </c>
      <c r="E13" s="797">
        <f>'A28'!AF33</f>
        <v>0.46389165775724184</v>
      </c>
      <c r="F13" s="797">
        <f>'A28'!AN33</f>
        <v>0.46219593489219779</v>
      </c>
      <c r="G13" s="797">
        <f>'A28'!AV33</f>
        <v>0.46344315177613515</v>
      </c>
      <c r="H13" s="797">
        <f>'A28'!BD33</f>
        <v>0.45970568972355341</v>
      </c>
      <c r="I13" s="797">
        <f>'A28'!BL33</f>
        <v>0.46525969942261336</v>
      </c>
      <c r="J13" s="797">
        <f>'A28'!BT33</f>
        <v>0.53926468948723616</v>
      </c>
      <c r="K13" s="797">
        <f>'A28'!CB33</f>
        <v>0.52398632359955855</v>
      </c>
      <c r="L13" s="797">
        <f>'A28'!CJ33</f>
        <v>0.37671285452705749</v>
      </c>
      <c r="M13" s="797">
        <f>'A28'!CR33</f>
        <v>0.49271504714005571</v>
      </c>
      <c r="N13" s="797">
        <f>'A28'!CZ33</f>
        <v>0.44178622577271903</v>
      </c>
      <c r="O13" s="797">
        <f>'A28'!DH33</f>
        <v>0.44662814233843839</v>
      </c>
    </row>
    <row r="14" spans="1:15">
      <c r="A14" s="794">
        <f t="shared" si="0"/>
        <v>1990</v>
      </c>
      <c r="B14" s="797">
        <f>'A28'!H34</f>
        <v>0.42248000494985538</v>
      </c>
      <c r="C14" s="797">
        <f>'A28'!P34</f>
        <v>0.50998342856792023</v>
      </c>
      <c r="D14" s="797">
        <f>'A28'!X34</f>
        <v>0.45934651648849656</v>
      </c>
      <c r="E14" s="797">
        <f>'A28'!AF34</f>
        <v>0.46782846224338126</v>
      </c>
      <c r="F14" s="797">
        <f>'A28'!AN34</f>
        <v>0.46385762999806013</v>
      </c>
      <c r="G14" s="797">
        <f>'A28'!AV34</f>
        <v>0.47576106272241725</v>
      </c>
      <c r="H14" s="797">
        <f>'A28'!BD34</f>
        <v>0.47420761256455668</v>
      </c>
      <c r="I14" s="797">
        <f>'A28'!BL34</f>
        <v>0.47493072554551008</v>
      </c>
      <c r="J14" s="797">
        <f>'A28'!BT34</f>
        <v>0.55030437248014319</v>
      </c>
      <c r="K14" s="797">
        <f>'A28'!CB34</f>
        <v>0.52988754375593217</v>
      </c>
      <c r="L14" s="797">
        <f>'A28'!CJ34</f>
        <v>0.38884745659722925</v>
      </c>
      <c r="M14" s="797">
        <f>'A28'!CR34</f>
        <v>0.49268650285884641</v>
      </c>
      <c r="N14" s="797">
        <f>'A28'!CZ34</f>
        <v>0.44253302123533139</v>
      </c>
      <c r="O14" s="797">
        <f>'A28'!DH34</f>
        <v>0.45002115833626866</v>
      </c>
    </row>
    <row r="15" spans="1:15">
      <c r="A15" s="794">
        <f t="shared" si="0"/>
        <v>1991</v>
      </c>
      <c r="B15" s="797">
        <f>'A28'!H35</f>
        <v>0.4165258751191524</v>
      </c>
      <c r="C15" s="797">
        <f>'A28'!P35</f>
        <v>0.52101327542099696</v>
      </c>
      <c r="D15" s="797">
        <f>'A28'!X35</f>
        <v>0.4538595112906797</v>
      </c>
      <c r="E15" s="797">
        <f>'A28'!AF35</f>
        <v>0.47552789019533886</v>
      </c>
      <c r="F15" s="797">
        <f>'A28'!AN35</f>
        <v>0.4520811358458558</v>
      </c>
      <c r="G15" s="797">
        <f>'A28'!AV35</f>
        <v>0.48048850772803409</v>
      </c>
      <c r="H15" s="797">
        <f>'A28'!BD35</f>
        <v>0.51658110259092926</v>
      </c>
      <c r="I15" s="797">
        <f>'A28'!BL35</f>
        <v>0.48496292262958018</v>
      </c>
      <c r="J15" s="797">
        <f>'A28'!BT35</f>
        <v>0.55501093675340685</v>
      </c>
      <c r="K15" s="797">
        <f>'A28'!CB35</f>
        <v>0.54279269455919887</v>
      </c>
      <c r="L15" s="797">
        <f>'A28'!CJ35</f>
        <v>0.39497631026642355</v>
      </c>
      <c r="M15" s="797">
        <f>'A28'!CR35</f>
        <v>0.49539643627833396</v>
      </c>
      <c r="N15" s="797">
        <f>'A28'!CZ35</f>
        <v>0.43530192964171854</v>
      </c>
      <c r="O15" s="797">
        <f>'A28'!DH35</f>
        <v>0.44609718431107004</v>
      </c>
    </row>
    <row r="16" spans="1:15">
      <c r="A16" s="794">
        <f t="shared" si="0"/>
        <v>1992</v>
      </c>
      <c r="B16" s="797">
        <f>'A28'!H36</f>
        <v>0.41489646977196959</v>
      </c>
      <c r="C16" s="797">
        <f>'A28'!P36</f>
        <v>0.52701322303653797</v>
      </c>
      <c r="D16" s="797">
        <f>'A28'!X36</f>
        <v>0.45669949445108915</v>
      </c>
      <c r="E16" s="797">
        <f>'A28'!AF36</f>
        <v>0.48349477949130071</v>
      </c>
      <c r="F16" s="797">
        <f>'A28'!AN36</f>
        <v>0.43208871549415429</v>
      </c>
      <c r="G16" s="797">
        <f>'A28'!AV36</f>
        <v>0.48586480626298861</v>
      </c>
      <c r="H16" s="797">
        <f>'A28'!BD36</f>
        <v>0.52499318519844995</v>
      </c>
      <c r="I16" s="797">
        <f>'A28'!BL36</f>
        <v>0.4927378553002042</v>
      </c>
      <c r="J16" s="797">
        <f>'A28'!BT36</f>
        <v>0.56159059089288876</v>
      </c>
      <c r="K16" s="797">
        <f>'A28'!CB36</f>
        <v>0.55147599921974322</v>
      </c>
      <c r="L16" s="797">
        <f>'A28'!CJ36</f>
        <v>0.39683688922589333</v>
      </c>
      <c r="M16" s="797">
        <f>'A28'!CR36</f>
        <v>0.49366977140518342</v>
      </c>
      <c r="N16" s="797">
        <f>'A28'!CZ36</f>
        <v>0.44385961450822664</v>
      </c>
      <c r="O16" s="797">
        <f>'A28'!DH36</f>
        <v>0.44506926618341436</v>
      </c>
    </row>
    <row r="17" spans="1:15">
      <c r="A17" s="794">
        <f t="shared" si="0"/>
        <v>1993</v>
      </c>
      <c r="B17" s="797">
        <f>'A28'!H37</f>
        <v>0.41302868639093071</v>
      </c>
      <c r="C17" s="797">
        <f>'A28'!P37</f>
        <v>0.52323777932259496</v>
      </c>
      <c r="D17" s="797">
        <f>'A28'!X37</f>
        <v>0.45955624259247257</v>
      </c>
      <c r="E17" s="797">
        <f>'A28'!AF37</f>
        <v>0.48771847499476295</v>
      </c>
      <c r="F17" s="797">
        <f>'A28'!AN37</f>
        <v>0.41162079724806977</v>
      </c>
      <c r="G17" s="797">
        <f>'A28'!AV37</f>
        <v>0.48776940597676433</v>
      </c>
      <c r="H17" s="797">
        <f>'A28'!BD37</f>
        <v>0.52317145689327238</v>
      </c>
      <c r="I17" s="797">
        <f>'A28'!BL37</f>
        <v>0.49363797563966538</v>
      </c>
      <c r="J17" s="797">
        <f>'A28'!BT37</f>
        <v>0.56485622392598689</v>
      </c>
      <c r="K17" s="797">
        <f>'A28'!CB37</f>
        <v>0.55630185407177923</v>
      </c>
      <c r="L17" s="797">
        <f>'A28'!CJ37</f>
        <v>0.38249241963870351</v>
      </c>
      <c r="M17" s="797">
        <f>'A28'!CR37</f>
        <v>0.47525787428874183</v>
      </c>
      <c r="N17" s="797">
        <f>'A28'!CZ37</f>
        <v>0.45365293103709103</v>
      </c>
      <c r="O17" s="797">
        <f>'A28'!DH37</f>
        <v>0.45097814566063577</v>
      </c>
    </row>
    <row r="18" spans="1:15">
      <c r="A18" s="794">
        <f t="shared" si="0"/>
        <v>1994</v>
      </c>
      <c r="B18" s="797">
        <f>'A28'!H38</f>
        <v>0.41844754813409851</v>
      </c>
      <c r="C18" s="797">
        <f>'A28'!P38</f>
        <v>0.5250658561523277</v>
      </c>
      <c r="D18" s="797">
        <f>'A28'!X38</f>
        <v>0.46908364450642664</v>
      </c>
      <c r="E18" s="797">
        <f>'A28'!AF38</f>
        <v>0.51566329497953212</v>
      </c>
      <c r="F18" s="797">
        <f>'A28'!AN38</f>
        <v>0.41502718571096242</v>
      </c>
      <c r="G18" s="797">
        <f>'A28'!AV38</f>
        <v>0.49387680138754525</v>
      </c>
      <c r="H18" s="797">
        <f>'A28'!BD38</f>
        <v>0.52885145496809238</v>
      </c>
      <c r="I18" s="797">
        <f>'A28'!BL38</f>
        <v>0.49675559435153693</v>
      </c>
      <c r="J18" s="797">
        <f>'A28'!BT38</f>
        <v>0.55579505646936167</v>
      </c>
      <c r="K18" s="797">
        <f>'A28'!CB38</f>
        <v>0.56580138223893206</v>
      </c>
      <c r="L18" s="797">
        <f>'A28'!CJ38</f>
        <v>0.38142794516071987</v>
      </c>
      <c r="M18" s="797">
        <f>'A28'!CR38</f>
        <v>0.47433619407140792</v>
      </c>
      <c r="N18" s="797">
        <f>'A28'!CZ38</f>
        <v>0.46566206449972081</v>
      </c>
      <c r="O18" s="797">
        <f>'A28'!DH38</f>
        <v>0.46281235752405225</v>
      </c>
    </row>
    <row r="19" spans="1:15">
      <c r="A19" s="794">
        <f t="shared" si="0"/>
        <v>1995</v>
      </c>
      <c r="B19" s="797">
        <f>'A28'!H39</f>
        <v>0.44207420592571706</v>
      </c>
      <c r="C19" s="797">
        <f>'A28'!P39</f>
        <v>0.52683953045805254</v>
      </c>
      <c r="D19" s="797">
        <f>'A28'!X39</f>
        <v>0.47689181154027832</v>
      </c>
      <c r="E19" s="797">
        <f>'A28'!AF39</f>
        <v>0.52803008883591085</v>
      </c>
      <c r="F19" s="797">
        <f>'A28'!AN39</f>
        <v>0.42640429467281299</v>
      </c>
      <c r="G19" s="797">
        <f>'A28'!AV39</f>
        <v>0.50525142874626094</v>
      </c>
      <c r="H19" s="797">
        <f>'A28'!BD39</f>
        <v>0.53667667041208245</v>
      </c>
      <c r="I19" s="797">
        <f>'A28'!BL39</f>
        <v>0.49584300196570108</v>
      </c>
      <c r="J19" s="797">
        <f>'A28'!BT39</f>
        <v>0.57277378771030063</v>
      </c>
      <c r="K19" s="797">
        <f>'A28'!CB39</f>
        <v>0.57698016553987574</v>
      </c>
      <c r="L19" s="797">
        <f>'A28'!CJ39</f>
        <v>0.38739502703303819</v>
      </c>
      <c r="M19" s="797">
        <f>'A28'!CR39</f>
        <v>0.47742232019359077</v>
      </c>
      <c r="N19" s="797">
        <f>'A28'!CZ39</f>
        <v>0.47082857133095601</v>
      </c>
      <c r="O19" s="797">
        <f>'A28'!DH39</f>
        <v>0.47242474282856106</v>
      </c>
    </row>
    <row r="20" spans="1:15">
      <c r="A20" s="794">
        <f t="shared" si="0"/>
        <v>1996</v>
      </c>
      <c r="B20" s="797">
        <f>'A28'!H40</f>
        <v>0.45049848507320228</v>
      </c>
      <c r="C20" s="797">
        <f>'A28'!P40</f>
        <v>0.54222750059657421</v>
      </c>
      <c r="D20" s="797">
        <f>'A28'!X40</f>
        <v>0.48312280312132727</v>
      </c>
      <c r="E20" s="797">
        <f>'A28'!AF40</f>
        <v>0.54109916291408899</v>
      </c>
      <c r="F20" s="797">
        <f>'A28'!AN40</f>
        <v>0.43311322868044622</v>
      </c>
      <c r="G20" s="797">
        <f>'A28'!AV40</f>
        <v>0.50501727126117468</v>
      </c>
      <c r="H20" s="797">
        <f>'A28'!BD40</f>
        <v>0.53999641428510681</v>
      </c>
      <c r="I20" s="797">
        <f>'A28'!BL40</f>
        <v>0.4982484438621867</v>
      </c>
      <c r="J20" s="797">
        <f>'A28'!BT40</f>
        <v>0.57267801283609454</v>
      </c>
      <c r="K20" s="797">
        <f>'A28'!CB40</f>
        <v>0.58665648681377336</v>
      </c>
      <c r="L20" s="797">
        <f>'A28'!CJ40</f>
        <v>0.39695591641946848</v>
      </c>
      <c r="M20" s="797">
        <f>'A28'!CR40</f>
        <v>0.47848758755001608</v>
      </c>
      <c r="N20" s="797">
        <f>'A28'!CZ40</f>
        <v>0.47990690901052058</v>
      </c>
      <c r="O20" s="797">
        <f>'A28'!DH40</f>
        <v>0.48776996024222724</v>
      </c>
    </row>
    <row r="21" spans="1:15">
      <c r="A21" s="794">
        <f t="shared" si="0"/>
        <v>1997</v>
      </c>
      <c r="B21" s="797">
        <f>'A28'!H41</f>
        <v>0.47186841529857326</v>
      </c>
      <c r="C21" s="797">
        <f>'A28'!P41</f>
        <v>0.54840696530112854</v>
      </c>
      <c r="D21" s="797">
        <f>'A28'!X41</f>
        <v>0.49512337534993806</v>
      </c>
      <c r="E21" s="797">
        <f>'A28'!AF41</f>
        <v>0.54752662962637411</v>
      </c>
      <c r="F21" s="797">
        <f>'A28'!AN41</f>
        <v>0.45065316308275782</v>
      </c>
      <c r="G21" s="797">
        <f>'A28'!AV41</f>
        <v>0.51240790433806782</v>
      </c>
      <c r="H21" s="797">
        <f>'A28'!BD41</f>
        <v>0.54151100312971179</v>
      </c>
      <c r="I21" s="797">
        <f>'A28'!BL41</f>
        <v>0.50124047050057974</v>
      </c>
      <c r="J21" s="797">
        <f>'A28'!BT41</f>
        <v>0.58893165900195832</v>
      </c>
      <c r="K21" s="797">
        <f>'A28'!CB41</f>
        <v>0.59588417006852779</v>
      </c>
      <c r="L21" s="797">
        <f>'A28'!CJ41</f>
        <v>0.40928886156815036</v>
      </c>
      <c r="M21" s="797">
        <f>'A28'!CR41</f>
        <v>0.48560380874222836</v>
      </c>
      <c r="N21" s="797">
        <f>'A28'!CZ41</f>
        <v>0.49047997547924388</v>
      </c>
      <c r="O21" s="797">
        <f>'A28'!DH41</f>
        <v>0.50077469258264862</v>
      </c>
    </row>
    <row r="22" spans="1:15">
      <c r="A22" s="794">
        <f t="shared" si="0"/>
        <v>1998</v>
      </c>
      <c r="B22" s="797">
        <f>'A28'!H42</f>
        <v>0.48779953589022129</v>
      </c>
      <c r="C22" s="797">
        <f>'A28'!P42</f>
        <v>0.55821008659963223</v>
      </c>
      <c r="D22" s="797">
        <f>'A28'!X42</f>
        <v>0.50378029476070418</v>
      </c>
      <c r="E22" s="797">
        <f>'A28'!AF42</f>
        <v>0.55411357015298623</v>
      </c>
      <c r="F22" s="797">
        <f>'A28'!AN42</f>
        <v>0.44805740904331481</v>
      </c>
      <c r="G22" s="797">
        <f>'A28'!AV42</f>
        <v>0.52145493347124461</v>
      </c>
      <c r="H22" s="797">
        <f>'A28'!BD42</f>
        <v>0.54919384454867592</v>
      </c>
      <c r="I22" s="797">
        <f>'A28'!BL42</f>
        <v>0.50437751725585478</v>
      </c>
      <c r="J22" s="797">
        <f>'A28'!BT42</f>
        <v>0.59855539543291814</v>
      </c>
      <c r="K22" s="797">
        <f>'A28'!CB42</f>
        <v>0.61946617252782699</v>
      </c>
      <c r="L22" s="797">
        <f>'A28'!CJ42</f>
        <v>0.42246488602021809</v>
      </c>
      <c r="M22" s="797">
        <f>'A28'!CR42</f>
        <v>0.50221340941931214</v>
      </c>
      <c r="N22" s="797">
        <f>'A28'!CZ42</f>
        <v>0.5008662627351349</v>
      </c>
      <c r="O22" s="797">
        <f>'A28'!DH42</f>
        <v>0.51623655151762327</v>
      </c>
    </row>
    <row r="23" spans="1:15">
      <c r="A23" s="794">
        <f t="shared" si="0"/>
        <v>1999</v>
      </c>
      <c r="B23" s="797">
        <f>'A28'!H43</f>
        <v>0.50666449092129684</v>
      </c>
      <c r="C23" s="797">
        <f>'A28'!P43</f>
        <v>0.57795496058765949</v>
      </c>
      <c r="D23" s="797">
        <f>'A28'!X43</f>
        <v>0.52018430313229225</v>
      </c>
      <c r="E23" s="797">
        <f>'A28'!AF43</f>
        <v>0.56685136286361626</v>
      </c>
      <c r="F23" s="797">
        <f>'A28'!AN43</f>
        <v>0.42252618500882605</v>
      </c>
      <c r="G23" s="797">
        <f>'A28'!AV43</f>
        <v>0.52756962527557505</v>
      </c>
      <c r="H23" s="797">
        <f>'A28'!BD43</f>
        <v>0.55996894148775167</v>
      </c>
      <c r="I23" s="797">
        <f>'A28'!BL43</f>
        <v>0.51929560336108049</v>
      </c>
      <c r="J23" s="797">
        <f>'A28'!BT43</f>
        <v>0.60741487683851414</v>
      </c>
      <c r="K23" s="797">
        <f>'A28'!CB43</f>
        <v>0.63504482152627828</v>
      </c>
      <c r="L23" s="797">
        <f>'A28'!CJ43</f>
        <v>0.43750385451059104</v>
      </c>
      <c r="M23" s="797">
        <f>'A28'!CR43</f>
        <v>0.51772089926502096</v>
      </c>
      <c r="N23" s="797">
        <f>'A28'!CZ43</f>
        <v>0.51200867256691363</v>
      </c>
      <c r="O23" s="797">
        <f>'A28'!DH43</f>
        <v>0.53177118380823529</v>
      </c>
    </row>
    <row r="24" spans="1:15">
      <c r="A24" s="794">
        <f t="shared" si="0"/>
        <v>2000</v>
      </c>
      <c r="B24" s="797">
        <f>'A28'!H44</f>
        <v>0.51912867255597916</v>
      </c>
      <c r="C24" s="797">
        <f>'A28'!P44</f>
        <v>0.59255153985821873</v>
      </c>
      <c r="D24" s="797">
        <f>'A28'!X44</f>
        <v>0.53743976279524275</v>
      </c>
      <c r="E24" s="797">
        <f>'A28'!AF44</f>
        <v>0.57345352747942502</v>
      </c>
      <c r="F24" s="797">
        <f>'A28'!AN44</f>
        <v>0.43758426263135031</v>
      </c>
      <c r="G24" s="797">
        <f>'A28'!AV44</f>
        <v>0.54997276864593836</v>
      </c>
      <c r="H24" s="797">
        <f>'A28'!BD44</f>
        <v>0.57128967397416974</v>
      </c>
      <c r="I24" s="797">
        <f>'A28'!BL44</f>
        <v>0.53376752455156162</v>
      </c>
      <c r="J24" s="797">
        <f>'A28'!BT44</f>
        <v>0.61151968823280289</v>
      </c>
      <c r="K24" s="797">
        <f>'A28'!CB44</f>
        <v>0.65370265377826298</v>
      </c>
      <c r="L24" s="797">
        <f>'A28'!CJ44</f>
        <v>0.45492159251261721</v>
      </c>
      <c r="M24" s="797">
        <f>'A28'!CR44</f>
        <v>0.53349578656811325</v>
      </c>
      <c r="N24" s="797">
        <f>'A28'!CZ44</f>
        <v>0.53159777242311523</v>
      </c>
      <c r="O24" s="797">
        <f>'A28'!DH44</f>
        <v>0.54356455133682091</v>
      </c>
    </row>
    <row r="25" spans="1:15">
      <c r="A25" s="794">
        <f t="shared" si="0"/>
        <v>2001</v>
      </c>
      <c r="B25" s="797">
        <f>'A28'!H45</f>
        <v>0.53101960207681831</v>
      </c>
      <c r="C25" s="797">
        <f>'A28'!P45</f>
        <v>0.59581131358909245</v>
      </c>
      <c r="D25" s="797">
        <f>'A28'!X45</f>
        <v>0.54230948153297376</v>
      </c>
      <c r="E25" s="797">
        <f>'A28'!AF45</f>
        <v>0.58983108495417547</v>
      </c>
      <c r="F25" s="797">
        <f>'A28'!AN45</f>
        <v>0.47313709524926062</v>
      </c>
      <c r="G25" s="797">
        <f>'A28'!AV45</f>
        <v>0.55809148308433276</v>
      </c>
      <c r="H25" s="797">
        <f>'A28'!BD45</f>
        <v>0.58127540917761411</v>
      </c>
      <c r="I25" s="797">
        <f>'A28'!BL45</f>
        <v>0.55009274449208423</v>
      </c>
      <c r="J25" s="797">
        <f>'A28'!BT45</f>
        <v>0.6243915120304917</v>
      </c>
      <c r="K25" s="797">
        <f>'A28'!CB45</f>
        <v>0.67388812287843991</v>
      </c>
      <c r="L25" s="797">
        <f>'A28'!CJ45</f>
        <v>0.47669453218386482</v>
      </c>
      <c r="M25" s="797">
        <f>'A28'!CR45</f>
        <v>0.54358124043642908</v>
      </c>
      <c r="N25" s="797">
        <f>'A28'!CZ45</f>
        <v>0.54372093232347518</v>
      </c>
      <c r="O25" s="797">
        <f>'A28'!DH45</f>
        <v>0.54980110952659267</v>
      </c>
    </row>
    <row r="26" spans="1:15">
      <c r="A26" s="794">
        <f t="shared" si="0"/>
        <v>2002</v>
      </c>
      <c r="B26" s="797">
        <f>'A28'!H46</f>
        <v>0.53775708408632261</v>
      </c>
      <c r="C26" s="797">
        <f>'A28'!P46</f>
        <v>0.59401890281486158</v>
      </c>
      <c r="D26" s="797">
        <f>'A28'!X46</f>
        <v>0.55122938016324374</v>
      </c>
      <c r="E26" s="797">
        <f>'A28'!AF46</f>
        <v>0.5934743494871294</v>
      </c>
      <c r="F26" s="797">
        <f>'A28'!AN46</f>
        <v>0.4946728668376365</v>
      </c>
      <c r="G26" s="797">
        <f>'A28'!AV46</f>
        <v>0.56136818274113454</v>
      </c>
      <c r="H26" s="797">
        <f>'A28'!BD46</f>
        <v>0.57852849691900854</v>
      </c>
      <c r="I26" s="797">
        <f>'A28'!BL46</f>
        <v>0.55102531775694008</v>
      </c>
      <c r="J26" s="797">
        <f>'A28'!BT46</f>
        <v>0.62571469967237736</v>
      </c>
      <c r="K26" s="797">
        <f>'A28'!CB46</f>
        <v>0.68553721585186311</v>
      </c>
      <c r="L26" s="797">
        <f>'A28'!CJ46</f>
        <v>0.47290783759449018</v>
      </c>
      <c r="M26" s="797">
        <f>'A28'!CR46</f>
        <v>0.55231829994524007</v>
      </c>
      <c r="N26" s="797">
        <f>'A28'!CZ46</f>
        <v>0.55559246345902102</v>
      </c>
      <c r="O26" s="797">
        <f>'A28'!DH46</f>
        <v>0.55246630833513799</v>
      </c>
    </row>
    <row r="27" spans="1:15">
      <c r="A27" s="794">
        <f t="shared" si="0"/>
        <v>2003</v>
      </c>
      <c r="B27" s="797">
        <f>'A28'!H47</f>
        <v>0.54438804855401823</v>
      </c>
      <c r="C27" s="797">
        <f>'A28'!P47</f>
        <v>0.58858433320619696</v>
      </c>
      <c r="D27" s="797">
        <f>'A28'!X47</f>
        <v>0.55997700085537161</v>
      </c>
      <c r="E27" s="797">
        <f>'A28'!AF47</f>
        <v>0.60522572324913382</v>
      </c>
      <c r="F27" s="797">
        <f>'A28'!AN47</f>
        <v>0.50487025925212969</v>
      </c>
      <c r="G27" s="797">
        <f>'A28'!AV47</f>
        <v>0.56095127132765477</v>
      </c>
      <c r="H27" s="797">
        <f>'A28'!BD47</f>
        <v>0.58210828263306913</v>
      </c>
      <c r="I27" s="797">
        <f>'A28'!BL47</f>
        <v>0.54884314369569132</v>
      </c>
      <c r="J27" s="797">
        <f>'A28'!BT47</f>
        <v>0.6291840781174286</v>
      </c>
      <c r="K27" s="797">
        <f>'A28'!CB47</f>
        <v>0.70473847501972386</v>
      </c>
      <c r="L27" s="797">
        <f>'A28'!CJ47</f>
        <v>0.46782871131998804</v>
      </c>
      <c r="M27" s="797">
        <f>'A28'!CR47</f>
        <v>0.55705867880963167</v>
      </c>
      <c r="N27" s="797">
        <f>'A28'!CZ47</f>
        <v>0.56855026446276247</v>
      </c>
      <c r="O27" s="797">
        <f>'A28'!DH47</f>
        <v>0.56139137482880785</v>
      </c>
    </row>
    <row r="28" spans="1:15">
      <c r="A28" s="794">
        <f t="shared" si="0"/>
        <v>2004</v>
      </c>
      <c r="B28" s="797">
        <f>'A28'!H48</f>
        <v>0.56068735769670208</v>
      </c>
      <c r="C28" s="797">
        <f>'A28'!P48</f>
        <v>0.59653869612014387</v>
      </c>
      <c r="D28" s="797">
        <f>'A28'!X48</f>
        <v>0.56690238368482504</v>
      </c>
      <c r="E28" s="797">
        <f>'A28'!AF48</f>
        <v>0.61787045276774433</v>
      </c>
      <c r="F28" s="797">
        <f>'A28'!AN48</f>
        <v>0.52449011816057545</v>
      </c>
      <c r="G28" s="797">
        <f>'A28'!AV48</f>
        <v>0.56361564635850847</v>
      </c>
      <c r="H28" s="797">
        <f>'A28'!BD48</f>
        <v>0.5813691190844219</v>
      </c>
      <c r="I28" s="797">
        <f>'A28'!BL48</f>
        <v>0.55213094281574726</v>
      </c>
      <c r="J28" s="797">
        <f>'A28'!BT48</f>
        <v>0.64029737693743582</v>
      </c>
      <c r="K28" s="797">
        <f>'A28'!CB48</f>
        <v>0.7281156157836377</v>
      </c>
      <c r="L28" s="797">
        <f>'A28'!CJ48</f>
        <v>0.47888873069637222</v>
      </c>
      <c r="M28" s="797">
        <f>'A28'!CR48</f>
        <v>0.5559220623098311</v>
      </c>
      <c r="N28" s="797">
        <f>'A28'!CZ48</f>
        <v>0.57916248488117072</v>
      </c>
      <c r="O28" s="797">
        <f>'A28'!DH48</f>
        <v>0.57680112558894892</v>
      </c>
    </row>
    <row r="29" spans="1:15">
      <c r="A29" s="794">
        <f t="shared" si="0"/>
        <v>2005</v>
      </c>
      <c r="B29" s="797">
        <f>'A28'!H49</f>
        <v>0.57049456819655786</v>
      </c>
      <c r="C29" s="797">
        <f>'A28'!P49</f>
        <v>0.59598689815880168</v>
      </c>
      <c r="D29" s="797">
        <f>'A28'!X49</f>
        <v>0.58315209501284659</v>
      </c>
      <c r="E29" s="797">
        <f>'A28'!AF49</f>
        <v>0.64176144717806649</v>
      </c>
      <c r="F29" s="797">
        <f>'A28'!AN49</f>
        <v>0.53274986360032062</v>
      </c>
      <c r="G29" s="797">
        <f>'A28'!AV49</f>
        <v>0.56755900566525297</v>
      </c>
      <c r="H29" s="797">
        <f>'A28'!BD49</f>
        <v>0.58438876763891878</v>
      </c>
      <c r="I29" s="797">
        <f>'A28'!BL49</f>
        <v>0.55969077713448634</v>
      </c>
      <c r="J29" s="797">
        <f>'A28'!BT49</f>
        <v>0.63615401232961244</v>
      </c>
      <c r="K29" s="797">
        <f>'A28'!CB49</f>
        <v>0.74890931662064397</v>
      </c>
      <c r="L29" s="797">
        <f>'A28'!CJ49</f>
        <v>0.49536069080786527</v>
      </c>
      <c r="M29" s="797">
        <f>'A28'!CR49</f>
        <v>0.56393934013631919</v>
      </c>
      <c r="N29" s="797">
        <f>'A28'!CZ49</f>
        <v>0.58766239660019726</v>
      </c>
      <c r="O29" s="797">
        <f>'A28'!DH49</f>
        <v>0.5929370998087351</v>
      </c>
    </row>
    <row r="30" spans="1:15">
      <c r="A30" s="794">
        <f t="shared" si="0"/>
        <v>2006</v>
      </c>
      <c r="B30" s="797">
        <f>'A28'!H50</f>
        <v>0.57798952134859682</v>
      </c>
      <c r="C30" s="797">
        <f>'A28'!P50</f>
        <v>0.60688598560784435</v>
      </c>
      <c r="D30" s="797">
        <f>'A28'!X50</f>
        <v>0.60177835582726014</v>
      </c>
      <c r="E30" s="797">
        <f>'A28'!AF50</f>
        <v>0.65525451535952062</v>
      </c>
      <c r="F30" s="797">
        <f>'A28'!AN50</f>
        <v>0.54442771899414955</v>
      </c>
      <c r="G30" s="797">
        <f>'A28'!AV50</f>
        <v>0.58161871613574767</v>
      </c>
      <c r="H30" s="797">
        <f>'A28'!BD50</f>
        <v>0.59830898421236112</v>
      </c>
      <c r="I30" s="797">
        <f>'A28'!BL50</f>
        <v>0.56346758647763717</v>
      </c>
      <c r="J30" s="797">
        <f>'A28'!BT50</f>
        <v>0.6515926959534033</v>
      </c>
      <c r="K30" s="797">
        <f>'A28'!CB50</f>
        <v>0.77360137706691445</v>
      </c>
      <c r="L30" s="797">
        <f>'A28'!CJ50</f>
        <v>0.49941015272468603</v>
      </c>
      <c r="M30" s="797">
        <f>'A28'!CR50</f>
        <v>0.57794425021862494</v>
      </c>
      <c r="N30" s="797">
        <f>'A28'!CZ50</f>
        <v>0.58533918504479909</v>
      </c>
      <c r="O30" s="797">
        <f>'A28'!DH50</f>
        <v>0.61143063010613208</v>
      </c>
    </row>
    <row r="31" spans="1:15">
      <c r="A31" s="794">
        <f t="shared" si="0"/>
        <v>2007</v>
      </c>
      <c r="B31" s="797">
        <f>'A28'!H51</f>
        <v>0.58644816388280507</v>
      </c>
      <c r="C31" s="797">
        <f>'A28'!P51</f>
        <v>0.61643064051888441</v>
      </c>
      <c r="D31" s="797">
        <f>'A28'!X51</f>
        <v>0.61895300143808052</v>
      </c>
      <c r="E31" s="797">
        <f>'A28'!AF51</f>
        <v>0.6544522964252355</v>
      </c>
      <c r="F31" s="797">
        <f>'A28'!AN51</f>
        <v>0.5464823414619373</v>
      </c>
      <c r="G31" s="797">
        <f>'A28'!AV51</f>
        <v>0.58727748291995352</v>
      </c>
      <c r="H31" s="797">
        <f>'A28'!BD51</f>
        <v>0.6086283386583583</v>
      </c>
      <c r="I31" s="797">
        <f>'A28'!BL51</f>
        <v>0.56945855630850239</v>
      </c>
      <c r="J31" s="797">
        <f>'A28'!BT51</f>
        <v>0.65444427277558503</v>
      </c>
      <c r="K31" s="797">
        <f>'A28'!CB51</f>
        <v>0.7946323244658402</v>
      </c>
      <c r="L31" s="797">
        <f>'A28'!CJ51</f>
        <v>0.50005069442369798</v>
      </c>
      <c r="M31" s="797">
        <f>'A28'!CR51</f>
        <v>0.59634980522781267</v>
      </c>
      <c r="N31" s="797">
        <f>'A28'!CZ51</f>
        <v>0.5982885641066007</v>
      </c>
      <c r="O31" s="797">
        <f>'A28'!DH51</f>
        <v>0.61892702760861318</v>
      </c>
    </row>
    <row r="32" spans="1:15">
      <c r="A32" s="794">
        <f t="shared" si="0"/>
        <v>2008</v>
      </c>
      <c r="B32" s="797">
        <f>'A28'!H52</f>
        <v>0.59380541061888414</v>
      </c>
      <c r="C32" s="797">
        <f>'A28'!P52</f>
        <v>0.6198437796845665</v>
      </c>
      <c r="D32" s="797">
        <f>'A28'!X52</f>
        <v>0.62696572429514341</v>
      </c>
      <c r="E32" s="797">
        <f>'A28'!AF52</f>
        <v>0.6553956065203016</v>
      </c>
      <c r="F32" s="797">
        <f>'A28'!AN52</f>
        <v>0.56579351093666808</v>
      </c>
      <c r="G32" s="797">
        <f>'A28'!AV52</f>
        <v>0.58380728208201826</v>
      </c>
      <c r="H32" s="797">
        <f>'A28'!BD52</f>
        <v>0.61810926343253114</v>
      </c>
      <c r="I32" s="797">
        <f>'A28'!BL52</f>
        <v>0.56506416808894788</v>
      </c>
      <c r="J32" s="797">
        <f>'A28'!BT52</f>
        <v>0.65992916017849212</v>
      </c>
      <c r="K32" s="797">
        <f>'A28'!CB52</f>
        <v>0.79491226740253107</v>
      </c>
      <c r="L32" s="797">
        <f>'A28'!CJ52</f>
        <v>0.48986948001658281</v>
      </c>
      <c r="M32" s="797">
        <f>'A28'!CR52</f>
        <v>0.58921471643536449</v>
      </c>
      <c r="N32" s="797">
        <f>'A28'!CZ52</f>
        <v>0.6148239828099149</v>
      </c>
      <c r="O32" s="797">
        <f>'A28'!DH52</f>
        <v>0.60471707906266081</v>
      </c>
    </row>
    <row r="33" spans="1:15">
      <c r="A33" s="794">
        <f t="shared" si="0"/>
        <v>2009</v>
      </c>
      <c r="B33" s="797">
        <f>'A28'!H53</f>
        <v>0.58705978250912894</v>
      </c>
      <c r="C33" s="797">
        <f>'A28'!P53</f>
        <v>0.62454569531897874</v>
      </c>
      <c r="D33" s="797">
        <f>'A28'!X53</f>
        <v>0.62026869761612691</v>
      </c>
      <c r="E33" s="797">
        <f>'A28'!AF53</f>
        <v>0.64772256743992473</v>
      </c>
      <c r="F33" s="797">
        <f>'A28'!AN53</f>
        <v>0.56436700745046808</v>
      </c>
      <c r="G33" s="797">
        <f>'A28'!AV53</f>
        <v>0.58214661648669841</v>
      </c>
      <c r="H33" s="797">
        <f>'A28'!BD53</f>
        <v>0.63040125242624789</v>
      </c>
      <c r="I33" s="797">
        <f>'A28'!BL53</f>
        <v>0.5631368594191889</v>
      </c>
      <c r="J33" s="797">
        <f>'A28'!BT53</f>
        <v>0.65988151242279125</v>
      </c>
      <c r="K33" s="797">
        <f>'A28'!CB53</f>
        <v>0.82580022949512277</v>
      </c>
      <c r="L33" s="797">
        <f>'A28'!CJ53</f>
        <v>0.45841224011306198</v>
      </c>
      <c r="M33" s="797">
        <f>'A28'!CR53</f>
        <v>0.58160370770450576</v>
      </c>
      <c r="N33" s="797">
        <f>'A28'!CZ53</f>
        <v>0.59482354888656808</v>
      </c>
      <c r="O33" s="797">
        <f>'A28'!DH53</f>
        <v>0.59519137939645461</v>
      </c>
    </row>
    <row r="34" spans="1:15">
      <c r="A34" s="794" t="s">
        <v>1053</v>
      </c>
    </row>
    <row r="35" spans="1:15">
      <c r="A35" s="794" t="s">
        <v>742</v>
      </c>
      <c r="B35" s="799">
        <f>B33-B4</f>
        <v>0.21914619104757371</v>
      </c>
      <c r="C35" s="799">
        <f t="shared" ref="C35:O35" si="1">C33-C4</f>
        <v>0.18928939293255209</v>
      </c>
      <c r="D35" s="799">
        <f t="shared" si="1"/>
        <v>0.2312616783627246</v>
      </c>
      <c r="E35" s="799">
        <f t="shared" si="1"/>
        <v>0.23943935970886482</v>
      </c>
      <c r="F35" s="799">
        <f t="shared" si="1"/>
        <v>0.1840612121903642</v>
      </c>
      <c r="G35" s="799">
        <f t="shared" si="1"/>
        <v>0.17257670085561966</v>
      </c>
      <c r="H35" s="799">
        <f t="shared" si="1"/>
        <v>0.2165249076254987</v>
      </c>
      <c r="I35" s="799">
        <f t="shared" si="1"/>
        <v>0.15853158661278305</v>
      </c>
      <c r="J35" s="799">
        <f t="shared" si="1"/>
        <v>0.1520799815558278</v>
      </c>
      <c r="K35" s="799">
        <f t="shared" si="1"/>
        <v>0.36072291256749167</v>
      </c>
      <c r="L35" s="799">
        <f t="shared" si="1"/>
        <v>0.13354555584492867</v>
      </c>
      <c r="M35" s="799">
        <f t="shared" si="1"/>
        <v>0.12990147236016331</v>
      </c>
      <c r="N35" s="799">
        <f t="shared" si="1"/>
        <v>0.20867264603346913</v>
      </c>
      <c r="O35" s="799">
        <f t="shared" si="1"/>
        <v>0.21443448319623132</v>
      </c>
    </row>
    <row r="36" spans="1:15">
      <c r="A36" s="794" t="s">
        <v>1056</v>
      </c>
      <c r="B36" s="799">
        <f t="shared" ref="B36:O36" si="2">B14-B4</f>
        <v>5.4566413488300158E-2</v>
      </c>
      <c r="C36" s="799">
        <f t="shared" si="2"/>
        <v>7.4727126181493575E-2</v>
      </c>
      <c r="D36" s="799">
        <f t="shared" si="2"/>
        <v>7.033949723509425E-2</v>
      </c>
      <c r="E36" s="799">
        <f t="shared" si="2"/>
        <v>5.9545254512321344E-2</v>
      </c>
      <c r="F36" s="799">
        <f t="shared" si="2"/>
        <v>8.3551834737956243E-2</v>
      </c>
      <c r="G36" s="799">
        <f t="shared" si="2"/>
        <v>6.6191147091338498E-2</v>
      </c>
      <c r="H36" s="799">
        <f t="shared" si="2"/>
        <v>6.0331267763807483E-2</v>
      </c>
      <c r="I36" s="799">
        <f t="shared" si="2"/>
        <v>7.0325452739104233E-2</v>
      </c>
      <c r="J36" s="799">
        <f t="shared" si="2"/>
        <v>4.2502841613179743E-2</v>
      </c>
      <c r="K36" s="799">
        <f t="shared" si="2"/>
        <v>6.4810226828301065E-2</v>
      </c>
      <c r="L36" s="799">
        <f t="shared" si="2"/>
        <v>6.3980772329095936E-2</v>
      </c>
      <c r="M36" s="799">
        <f t="shared" si="2"/>
        <v>4.0984267514503958E-2</v>
      </c>
      <c r="N36" s="799">
        <f t="shared" si="2"/>
        <v>5.6382118382232449E-2</v>
      </c>
      <c r="O36" s="799">
        <f t="shared" si="2"/>
        <v>6.9264262136045363E-2</v>
      </c>
    </row>
    <row r="37" spans="1:15">
      <c r="A37" s="794" t="s">
        <v>1057</v>
      </c>
      <c r="B37" s="799">
        <f t="shared" ref="B37:O37" si="3">B24-B14</f>
        <v>9.6648667606123784E-2</v>
      </c>
      <c r="C37" s="799">
        <f t="shared" si="3"/>
        <v>8.2568111290298507E-2</v>
      </c>
      <c r="D37" s="799">
        <f t="shared" si="3"/>
        <v>7.8093246306746189E-2</v>
      </c>
      <c r="E37" s="799">
        <f t="shared" si="3"/>
        <v>0.10562506523604376</v>
      </c>
      <c r="F37" s="799">
        <f t="shared" si="3"/>
        <v>-2.6273367366709821E-2</v>
      </c>
      <c r="G37" s="799">
        <f t="shared" si="3"/>
        <v>7.421170592352111E-2</v>
      </c>
      <c r="H37" s="799">
        <f t="shared" si="3"/>
        <v>9.7082061409613063E-2</v>
      </c>
      <c r="I37" s="799">
        <f t="shared" si="3"/>
        <v>5.8836799006051543E-2</v>
      </c>
      <c r="J37" s="799">
        <f t="shared" si="3"/>
        <v>6.1215315752659705E-2</v>
      </c>
      <c r="K37" s="799">
        <f t="shared" si="3"/>
        <v>0.12381511002233081</v>
      </c>
      <c r="L37" s="799">
        <f t="shared" si="3"/>
        <v>6.6074135915387966E-2</v>
      </c>
      <c r="M37" s="799">
        <f t="shared" si="3"/>
        <v>4.0809283709266841E-2</v>
      </c>
      <c r="N37" s="799">
        <f t="shared" si="3"/>
        <v>8.9064751187783842E-2</v>
      </c>
      <c r="O37" s="799">
        <f t="shared" si="3"/>
        <v>9.3543393000552255E-2</v>
      </c>
    </row>
    <row r="38" spans="1:15">
      <c r="A38" s="794" t="s">
        <v>1058</v>
      </c>
      <c r="B38" s="799">
        <f t="shared" ref="B38:O38" si="4">B33-B24</f>
        <v>6.7931109953149771E-2</v>
      </c>
      <c r="C38" s="799">
        <f t="shared" si="4"/>
        <v>3.199415546076001E-2</v>
      </c>
      <c r="D38" s="799">
        <f t="shared" si="4"/>
        <v>8.2828934820884159E-2</v>
      </c>
      <c r="E38" s="799">
        <f t="shared" si="4"/>
        <v>7.4269039960499716E-2</v>
      </c>
      <c r="F38" s="799">
        <f t="shared" si="4"/>
        <v>0.12678274481911778</v>
      </c>
      <c r="G38" s="799">
        <f t="shared" si="4"/>
        <v>3.217384784076005E-2</v>
      </c>
      <c r="H38" s="799">
        <f t="shared" si="4"/>
        <v>5.9111578452078151E-2</v>
      </c>
      <c r="I38" s="799">
        <f t="shared" si="4"/>
        <v>2.9369334867627273E-2</v>
      </c>
      <c r="J38" s="799">
        <f t="shared" si="4"/>
        <v>4.8361824189988356E-2</v>
      </c>
      <c r="K38" s="799">
        <f t="shared" si="4"/>
        <v>0.1720975757168598</v>
      </c>
      <c r="L38" s="799">
        <f t="shared" si="4"/>
        <v>3.4906476004447629E-3</v>
      </c>
      <c r="M38" s="799">
        <f t="shared" si="4"/>
        <v>4.8107921136392506E-2</v>
      </c>
      <c r="N38" s="799">
        <f t="shared" si="4"/>
        <v>6.3225776463452843E-2</v>
      </c>
      <c r="O38" s="799">
        <f t="shared" si="4"/>
        <v>5.16268280596337E-2</v>
      </c>
    </row>
    <row r="39" spans="1:15">
      <c r="A39" s="794" t="s">
        <v>1054</v>
      </c>
    </row>
    <row r="40" spans="1:15">
      <c r="A40" s="794" t="s">
        <v>742</v>
      </c>
      <c r="B40" s="800">
        <f>100*(B33-B4)/B4</f>
        <v>59.564581503228638</v>
      </c>
      <c r="C40" s="800">
        <f t="shared" ref="C40:O40" si="5">100*(C33-C4)/C4</f>
        <v>43.489179110035792</v>
      </c>
      <c r="D40" s="800">
        <f t="shared" si="5"/>
        <v>59.44923019810058</v>
      </c>
      <c r="E40" s="800">
        <f t="shared" si="5"/>
        <v>58.64540965069174</v>
      </c>
      <c r="F40" s="800">
        <f t="shared" si="5"/>
        <v>48.39821388061641</v>
      </c>
      <c r="G40" s="800">
        <f t="shared" si="5"/>
        <v>42.136078425024898</v>
      </c>
      <c r="H40" s="800">
        <f t="shared" si="5"/>
        <v>52.316328378163149</v>
      </c>
      <c r="I40" s="800">
        <f t="shared" si="5"/>
        <v>39.181789578070259</v>
      </c>
      <c r="J40" s="800">
        <f>100*(J33-J4)/J4</f>
        <v>29.948704820992461</v>
      </c>
      <c r="K40" s="800">
        <f t="shared" si="5"/>
        <v>77.561923456185752</v>
      </c>
      <c r="L40" s="800">
        <f t="shared" si="5"/>
        <v>41.107802773246192</v>
      </c>
      <c r="M40" s="800">
        <f t="shared" si="5"/>
        <v>28.758208880931612</v>
      </c>
      <c r="N40" s="800">
        <f t="shared" si="5"/>
        <v>54.039144927974753</v>
      </c>
      <c r="O40" s="800">
        <f t="shared" si="5"/>
        <v>56.317951253460599</v>
      </c>
    </row>
    <row r="41" spans="1:15">
      <c r="A41" s="794" t="s">
        <v>1056</v>
      </c>
      <c r="B41" s="800">
        <f t="shared" ref="B41:O41" si="6">100*(B14-B4)/B4</f>
        <v>14.831312230551838</v>
      </c>
      <c r="C41" s="800">
        <f t="shared" si="6"/>
        <v>17.168533981421774</v>
      </c>
      <c r="D41" s="800">
        <f t="shared" si="6"/>
        <v>18.081806690813085</v>
      </c>
      <c r="E41" s="800">
        <f t="shared" si="6"/>
        <v>14.584301628085663</v>
      </c>
      <c r="F41" s="800">
        <f t="shared" si="6"/>
        <v>21.969645421998457</v>
      </c>
      <c r="G41" s="800">
        <f t="shared" si="6"/>
        <v>16.161135026079496</v>
      </c>
      <c r="H41" s="800">
        <f t="shared" si="6"/>
        <v>14.577123945765134</v>
      </c>
      <c r="I41" s="800">
        <f t="shared" si="6"/>
        <v>17.381249693390256</v>
      </c>
      <c r="J41" s="800">
        <f t="shared" si="6"/>
        <v>8.3699711461316699</v>
      </c>
      <c r="K41" s="800">
        <f t="shared" si="6"/>
        <v>13.935366114272551</v>
      </c>
      <c r="L41" s="800">
        <f t="shared" si="6"/>
        <v>19.694470201902423</v>
      </c>
      <c r="M41" s="800">
        <f t="shared" si="6"/>
        <v>9.0732930474122533</v>
      </c>
      <c r="N41" s="800">
        <f t="shared" si="6"/>
        <v>14.601058282047202</v>
      </c>
      <c r="O41" s="800">
        <f t="shared" si="6"/>
        <v>18.191203580885986</v>
      </c>
    </row>
    <row r="42" spans="1:15">
      <c r="A42" s="794" t="s">
        <v>1057</v>
      </c>
      <c r="B42" s="800">
        <f t="shared" ref="B42:O42" si="7">100*(B24-B14)/B14</f>
        <v>22.876506929030906</v>
      </c>
      <c r="C42" s="800">
        <f t="shared" si="7"/>
        <v>16.190351816363378</v>
      </c>
      <c r="D42" s="800">
        <f t="shared" si="7"/>
        <v>17.000944494743301</v>
      </c>
      <c r="E42" s="800">
        <f t="shared" si="7"/>
        <v>22.577733883385186</v>
      </c>
      <c r="F42" s="800">
        <f t="shared" si="7"/>
        <v>-5.6641015836733564</v>
      </c>
      <c r="G42" s="800">
        <f t="shared" si="7"/>
        <v>15.598524498592672</v>
      </c>
      <c r="H42" s="800">
        <f t="shared" si="7"/>
        <v>20.472480583891237</v>
      </c>
      <c r="I42" s="800">
        <f t="shared" si="7"/>
        <v>12.388501278469827</v>
      </c>
      <c r="J42" s="800">
        <f t="shared" si="7"/>
        <v>11.12390139238237</v>
      </c>
      <c r="K42" s="800">
        <f t="shared" si="7"/>
        <v>23.366299412269338</v>
      </c>
      <c r="L42" s="800">
        <f t="shared" si="7"/>
        <v>16.992302455465971</v>
      </c>
      <c r="M42" s="800">
        <f t="shared" si="7"/>
        <v>8.2830123156344335</v>
      </c>
      <c r="N42" s="800">
        <f t="shared" si="7"/>
        <v>20.126125489835651</v>
      </c>
      <c r="O42" s="800">
        <f t="shared" si="7"/>
        <v>20.786443318883681</v>
      </c>
    </row>
    <row r="43" spans="1:15">
      <c r="A43" s="794" t="s">
        <v>1058</v>
      </c>
      <c r="B43" s="800">
        <f t="shared" ref="B43:O43" si="8">100*(B33-B24)/B24</f>
        <v>13.085601613697145</v>
      </c>
      <c r="C43" s="800">
        <f t="shared" si="8"/>
        <v>5.3993877846331024</v>
      </c>
      <c r="D43" s="800">
        <f t="shared" si="8"/>
        <v>15.41176156935021</v>
      </c>
      <c r="E43" s="800">
        <f t="shared" si="8"/>
        <v>12.951187219467304</v>
      </c>
      <c r="F43" s="800">
        <f t="shared" si="8"/>
        <v>28.973332828911143</v>
      </c>
      <c r="G43" s="800">
        <f t="shared" si="8"/>
        <v>5.8500801630549351</v>
      </c>
      <c r="H43" s="800">
        <f t="shared" si="8"/>
        <v>10.347041290081293</v>
      </c>
      <c r="I43" s="800">
        <f t="shared" si="8"/>
        <v>5.5022708420302582</v>
      </c>
      <c r="J43" s="800">
        <f t="shared" si="8"/>
        <v>7.9084656014504668</v>
      </c>
      <c r="K43" s="800">
        <f t="shared" si="8"/>
        <v>26.326583611397666</v>
      </c>
      <c r="L43" s="800">
        <f t="shared" si="8"/>
        <v>0.76730752241617328</v>
      </c>
      <c r="M43" s="800">
        <f t="shared" si="8"/>
        <v>9.0174884877465473</v>
      </c>
      <c r="N43" s="800">
        <f t="shared" si="8"/>
        <v>11.89353675717239</v>
      </c>
      <c r="O43" s="800">
        <f t="shared" si="8"/>
        <v>9.4978283504074614</v>
      </c>
    </row>
    <row r="44" spans="1:15">
      <c r="A44" s="794" t="s">
        <v>1055</v>
      </c>
    </row>
    <row r="45" spans="1:15">
      <c r="A45" s="794" t="s">
        <v>742</v>
      </c>
      <c r="B45" s="801">
        <f>100*(POWER(B33/B4, 1/29)-1)</f>
        <v>1.6243568891683324</v>
      </c>
      <c r="C45" s="801">
        <f t="shared" ref="C45:O45" si="9">100*(POWER(C33/C4, 1/29)-1)</f>
        <v>1.2529200904018545</v>
      </c>
      <c r="D45" s="801">
        <f t="shared" si="9"/>
        <v>1.6218227092893001</v>
      </c>
      <c r="E45" s="801">
        <f t="shared" si="9"/>
        <v>1.60411408548089</v>
      </c>
      <c r="F45" s="801">
        <f t="shared" si="9"/>
        <v>1.3704404712508111</v>
      </c>
      <c r="G45" s="801">
        <f t="shared" si="9"/>
        <v>1.2198446705893318</v>
      </c>
      <c r="H45" s="801">
        <f t="shared" si="9"/>
        <v>1.4615755871666414</v>
      </c>
      <c r="I45" s="801">
        <f t="shared" si="9"/>
        <v>1.1465601918897228</v>
      </c>
      <c r="J45" s="801">
        <f t="shared" si="9"/>
        <v>0.90743593779674114</v>
      </c>
      <c r="K45" s="801">
        <f t="shared" si="9"/>
        <v>1.9995534345699451</v>
      </c>
      <c r="L45" s="801">
        <f t="shared" si="9"/>
        <v>1.1945053934334426</v>
      </c>
      <c r="M45" s="801">
        <f t="shared" si="9"/>
        <v>0.8754168315382227</v>
      </c>
      <c r="N45" s="801">
        <f t="shared" si="9"/>
        <v>1.5009338380725712</v>
      </c>
      <c r="O45" s="801">
        <f t="shared" si="9"/>
        <v>1.5523459616729962</v>
      </c>
    </row>
    <row r="46" spans="1:15">
      <c r="A46" s="794" t="s">
        <v>1056</v>
      </c>
      <c r="B46" s="801">
        <f t="shared" ref="B46:O46" si="10">100*(POWER(B14/B4, 1/10)-1)</f>
        <v>1.3925470052059463</v>
      </c>
      <c r="C46" s="801">
        <f t="shared" si="10"/>
        <v>1.5970504135327745</v>
      </c>
      <c r="D46" s="801">
        <f t="shared" si="10"/>
        <v>1.675964059070445</v>
      </c>
      <c r="E46" s="801">
        <f t="shared" si="10"/>
        <v>1.3707155814560279</v>
      </c>
      <c r="F46" s="801">
        <f t="shared" si="10"/>
        <v>2.0058727865132298</v>
      </c>
      <c r="G46" s="801">
        <f t="shared" si="10"/>
        <v>1.5093588464732077</v>
      </c>
      <c r="H46" s="801">
        <f t="shared" si="10"/>
        <v>1.3700805666297056</v>
      </c>
      <c r="I46" s="801">
        <f t="shared" si="10"/>
        <v>1.6154799806545217</v>
      </c>
      <c r="J46" s="801">
        <f t="shared" si="10"/>
        <v>0.80704767031916091</v>
      </c>
      <c r="K46" s="801">
        <f t="shared" si="10"/>
        <v>1.3131585600727247</v>
      </c>
      <c r="L46" s="801">
        <f t="shared" si="10"/>
        <v>1.8139785789324403</v>
      </c>
      <c r="M46" s="801">
        <f t="shared" si="10"/>
        <v>0.87228122873594938</v>
      </c>
      <c r="N46" s="801">
        <f t="shared" si="10"/>
        <v>1.3721979156033681</v>
      </c>
      <c r="O46" s="801">
        <f t="shared" si="10"/>
        <v>1.6853799039606043</v>
      </c>
    </row>
    <row r="47" spans="1:15">
      <c r="A47" s="794" t="s">
        <v>1057</v>
      </c>
      <c r="B47" s="801">
        <f t="shared" ref="B47:O47" si="11">100*(POWER(B24/B14, 1/10)-1)</f>
        <v>2.0814630234839537</v>
      </c>
      <c r="C47" s="801">
        <f t="shared" si="11"/>
        <v>1.511911715833647</v>
      </c>
      <c r="D47" s="801">
        <f t="shared" si="11"/>
        <v>1.5825093366601317</v>
      </c>
      <c r="E47" s="801">
        <f t="shared" si="11"/>
        <v>2.0566148135419571</v>
      </c>
      <c r="F47" s="801">
        <f t="shared" si="11"/>
        <v>-0.58138722218327166</v>
      </c>
      <c r="G47" s="801">
        <f t="shared" si="11"/>
        <v>1.4600866956914427</v>
      </c>
      <c r="H47" s="801">
        <f t="shared" si="11"/>
        <v>1.8799645735980031</v>
      </c>
      <c r="I47" s="801">
        <f t="shared" si="11"/>
        <v>1.1747611939645131</v>
      </c>
      <c r="J47" s="801">
        <f t="shared" si="11"/>
        <v>1.0603383778202691</v>
      </c>
      <c r="K47" s="801">
        <f t="shared" si="11"/>
        <v>2.1220804501261181</v>
      </c>
      <c r="L47" s="801">
        <f t="shared" si="11"/>
        <v>1.5817589929598919</v>
      </c>
      <c r="M47" s="801">
        <f t="shared" si="11"/>
        <v>0.79895573319044288</v>
      </c>
      <c r="N47" s="801">
        <f t="shared" si="11"/>
        <v>1.850636398813843</v>
      </c>
      <c r="O47" s="801">
        <f t="shared" si="11"/>
        <v>1.9064843746432247</v>
      </c>
    </row>
    <row r="48" spans="1:15">
      <c r="A48" s="794" t="s">
        <v>1058</v>
      </c>
      <c r="B48" s="801">
        <f t="shared" ref="B48:O48" si="12">100*(POWER(B33/B24, 1/9)-1)</f>
        <v>1.3757653201081466</v>
      </c>
      <c r="C48" s="801">
        <f t="shared" si="12"/>
        <v>0.5860063565663598</v>
      </c>
      <c r="D48" s="801">
        <f t="shared" si="12"/>
        <v>1.6053729814605511</v>
      </c>
      <c r="E48" s="801">
        <f t="shared" si="12"/>
        <v>1.3623697982098504</v>
      </c>
      <c r="F48" s="801">
        <f t="shared" si="12"/>
        <v>2.8674014492209965</v>
      </c>
      <c r="G48" s="801">
        <f t="shared" si="12"/>
        <v>0.63370579375618963</v>
      </c>
      <c r="H48" s="801">
        <f t="shared" si="12"/>
        <v>1.1000075707993329</v>
      </c>
      <c r="I48" s="801">
        <f t="shared" si="12"/>
        <v>0.59691102569705556</v>
      </c>
      <c r="J48" s="801">
        <f t="shared" si="12"/>
        <v>0.84928772511845274</v>
      </c>
      <c r="K48" s="801">
        <f t="shared" si="12"/>
        <v>2.6306772016709168</v>
      </c>
      <c r="L48" s="801">
        <f t="shared" si="12"/>
        <v>8.4967042201999909E-2</v>
      </c>
      <c r="M48" s="801">
        <f t="shared" si="12"/>
        <v>0.96392868770458495</v>
      </c>
      <c r="N48" s="801">
        <f t="shared" si="12"/>
        <v>1.2564688281481606</v>
      </c>
      <c r="O48" s="801">
        <f t="shared" si="12"/>
        <v>1.0132605205001033</v>
      </c>
    </row>
    <row r="50" spans="1:1">
      <c r="A50" s="794" t="s">
        <v>1128</v>
      </c>
    </row>
  </sheetData>
  <pageMargins left="0.7" right="0.7" top="0.75" bottom="0.75" header="0.3" footer="0.3"/>
</worksheet>
</file>

<file path=xl/worksheets/sheet202.xml><?xml version="1.0" encoding="utf-8"?>
<worksheet xmlns="http://schemas.openxmlformats.org/spreadsheetml/2006/main" xmlns:r="http://schemas.openxmlformats.org/officeDocument/2006/relationships">
  <dimension ref="A1:O50"/>
  <sheetViews>
    <sheetView workbookViewId="0">
      <selection activeCell="R37" sqref="R37"/>
    </sheetView>
  </sheetViews>
  <sheetFormatPr defaultRowHeight="9"/>
  <cols>
    <col min="1" max="16384" width="9.140625" style="794"/>
  </cols>
  <sheetData>
    <row r="1" spans="1:15">
      <c r="A1" s="794" t="s">
        <v>1108</v>
      </c>
    </row>
    <row r="3" spans="1:15">
      <c r="A3" s="796"/>
      <c r="B3" s="796" t="s">
        <v>281</v>
      </c>
      <c r="C3" s="796" t="s">
        <v>75</v>
      </c>
      <c r="D3" s="796" t="s">
        <v>272</v>
      </c>
      <c r="E3" s="796" t="s">
        <v>76</v>
      </c>
      <c r="F3" s="796" t="s">
        <v>77</v>
      </c>
      <c r="G3" s="796" t="s">
        <v>78</v>
      </c>
      <c r="H3" s="796" t="s">
        <v>287</v>
      </c>
      <c r="I3" s="796" t="s">
        <v>79</v>
      </c>
      <c r="J3" s="796" t="s">
        <v>80</v>
      </c>
      <c r="K3" s="796" t="s">
        <v>290</v>
      </c>
      <c r="L3" s="796" t="s">
        <v>81</v>
      </c>
      <c r="M3" s="796" t="s">
        <v>292</v>
      </c>
      <c r="N3" s="796" t="s">
        <v>293</v>
      </c>
      <c r="O3" s="796" t="s">
        <v>273</v>
      </c>
    </row>
    <row r="4" spans="1:15">
      <c r="A4" s="794">
        <v>1980</v>
      </c>
      <c r="B4" s="797">
        <f>'A29'!H24</f>
        <v>0.49588992096755946</v>
      </c>
      <c r="C4" s="797">
        <f>'A29'!P24</f>
        <v>0.66399561847827515</v>
      </c>
      <c r="D4" s="797">
        <f>'A29'!X24</f>
        <v>0.47384598802793076</v>
      </c>
      <c r="E4" s="797">
        <f>'A29'!AF24</f>
        <v>0.53121856762161834</v>
      </c>
      <c r="F4" s="797">
        <f>'A29'!AN24</f>
        <v>0.62641452052194035</v>
      </c>
      <c r="G4" s="797">
        <f>'A29'!AV24</f>
        <v>0.55320643894082511</v>
      </c>
      <c r="H4" s="797">
        <f>'A29'!BD24</f>
        <v>0.6253697649763128</v>
      </c>
      <c r="I4" s="797">
        <f>'A29'!BL24</f>
        <v>0.53434469932287554</v>
      </c>
      <c r="J4" s="797">
        <f>'A29'!BT24</f>
        <v>0.65357392536735248</v>
      </c>
      <c r="K4" s="797">
        <f>'A29'!CB24</f>
        <v>0.61499016862588118</v>
      </c>
      <c r="L4" s="797">
        <f>'A29'!CJ24</f>
        <v>0.45609631463247008</v>
      </c>
      <c r="M4" s="797">
        <f>'A29'!CR24</f>
        <v>0.64404589582101091</v>
      </c>
      <c r="N4" s="797">
        <f>'A29'!CZ24</f>
        <v>0.55591689092730467</v>
      </c>
      <c r="O4" s="797">
        <f>'A29'!DH24</f>
        <v>0.35140417845300143</v>
      </c>
    </row>
    <row r="5" spans="1:15">
      <c r="A5" s="794">
        <f>A4+1</f>
        <v>1981</v>
      </c>
      <c r="B5" s="797">
        <f>'A29'!H25</f>
        <v>0.50022871493992538</v>
      </c>
      <c r="C5" s="797">
        <f>'A29'!P25</f>
        <v>0.66033512092313995</v>
      </c>
      <c r="D5" s="797">
        <f>'A29'!X25</f>
        <v>0.47399993780859456</v>
      </c>
      <c r="E5" s="797">
        <f>'A29'!AF25</f>
        <v>0.52328085787713929</v>
      </c>
      <c r="F5" s="797">
        <f>'A29'!AN25</f>
        <v>0.62797218966394963</v>
      </c>
      <c r="G5" s="797">
        <f>'A29'!AV25</f>
        <v>0.55437055874594265</v>
      </c>
      <c r="H5" s="797">
        <f>'A29'!BD25</f>
        <v>0.62286638535975425</v>
      </c>
      <c r="I5" s="797">
        <f>'A29'!BL25</f>
        <v>0.53583600098025586</v>
      </c>
      <c r="J5" s="797">
        <f>'A29'!BT25</f>
        <v>0.60516762268236535</v>
      </c>
      <c r="K5" s="797">
        <f>'A29'!CB25</f>
        <v>0.62671495182569203</v>
      </c>
      <c r="L5" s="797">
        <f>'A29'!CJ25</f>
        <v>0.45505474913897792</v>
      </c>
      <c r="M5" s="797">
        <f>'A29'!CR25</f>
        <v>0.64252799444822117</v>
      </c>
      <c r="N5" s="797">
        <f>'A29'!CZ25</f>
        <v>0.53845624004908887</v>
      </c>
      <c r="O5" s="797">
        <f>'A29'!DH25</f>
        <v>0.34085540898307831</v>
      </c>
    </row>
    <row r="6" spans="1:15">
      <c r="A6" s="794">
        <f t="shared" ref="A6:A33" si="0">A5+1</f>
        <v>1982</v>
      </c>
      <c r="B6" s="797">
        <f>'A29'!H26</f>
        <v>0.49212574054960728</v>
      </c>
      <c r="C6" s="797">
        <f>'A29'!P26</f>
        <v>0.65797710842809498</v>
      </c>
      <c r="D6" s="797">
        <f>'A29'!X26</f>
        <v>0.47535752936125325</v>
      </c>
      <c r="E6" s="797">
        <f>'A29'!AF26</f>
        <v>0.52465666210304496</v>
      </c>
      <c r="F6" s="797">
        <f>'A29'!AN26</f>
        <v>0.63165007589731748</v>
      </c>
      <c r="G6" s="797">
        <f>'A29'!AV26</f>
        <v>0.55395628215939274</v>
      </c>
      <c r="H6" s="797">
        <f>'A29'!BD26</f>
        <v>0.61658100168115237</v>
      </c>
      <c r="I6" s="797">
        <f>'A29'!BL26</f>
        <v>0.53579909960679983</v>
      </c>
      <c r="J6" s="797">
        <f>'A29'!BT26</f>
        <v>0.6346194587924493</v>
      </c>
      <c r="K6" s="797">
        <f>'A29'!CB26</f>
        <v>0.63297777723198401</v>
      </c>
      <c r="L6" s="797">
        <f>'A29'!CJ26</f>
        <v>0.45725402377624214</v>
      </c>
      <c r="M6" s="797">
        <f>'A29'!CR26</f>
        <v>0.63297800690936334</v>
      </c>
      <c r="N6" s="797">
        <f>'A29'!CZ26</f>
        <v>0.52266738911017196</v>
      </c>
      <c r="O6" s="797">
        <f>'A29'!DH26</f>
        <v>0.32531690887227305</v>
      </c>
    </row>
    <row r="7" spans="1:15">
      <c r="A7" s="794">
        <f t="shared" si="0"/>
        <v>1983</v>
      </c>
      <c r="B7" s="797">
        <f>'A29'!H27</f>
        <v>0.49008705939621494</v>
      </c>
      <c r="C7" s="797">
        <f>'A29'!P27</f>
        <v>0.65442760840434211</v>
      </c>
      <c r="D7" s="797">
        <f>'A29'!X27</f>
        <v>0.48106858287377186</v>
      </c>
      <c r="E7" s="797">
        <f>'A29'!AF27</f>
        <v>0.52549612897431697</v>
      </c>
      <c r="F7" s="797">
        <f>'A29'!AN27</f>
        <v>0.63397981041718088</v>
      </c>
      <c r="G7" s="797">
        <f>'A29'!AV27</f>
        <v>0.54983569687552525</v>
      </c>
      <c r="H7" s="797">
        <f>'A29'!BD27</f>
        <v>0.61628220707307757</v>
      </c>
      <c r="I7" s="797">
        <f>'A29'!BL27</f>
        <v>0.53557907252476566</v>
      </c>
      <c r="J7" s="797">
        <f>'A29'!BT27</f>
        <v>0.63832056050901309</v>
      </c>
      <c r="K7" s="797">
        <f>'A29'!CB27</f>
        <v>0.63633954774438306</v>
      </c>
      <c r="L7" s="797">
        <f>'A29'!CJ27</f>
        <v>0.46362099257645084</v>
      </c>
      <c r="M7" s="797">
        <f>'A29'!CR27</f>
        <v>0.62201996847862873</v>
      </c>
      <c r="N7" s="797">
        <f>'A29'!CZ27</f>
        <v>0.51059215520326107</v>
      </c>
      <c r="O7" s="797">
        <f>'A29'!DH27</f>
        <v>0.31991522018394314</v>
      </c>
    </row>
    <row r="8" spans="1:15">
      <c r="A8" s="794">
        <f t="shared" si="0"/>
        <v>1984</v>
      </c>
      <c r="B8" s="797">
        <f>'A29'!H28</f>
        <v>0.4989861051681308</v>
      </c>
      <c r="C8" s="797">
        <f>'A29'!P28</f>
        <v>0.65567858115819111</v>
      </c>
      <c r="D8" s="797">
        <f>'A29'!X28</f>
        <v>0.49187184830157604</v>
      </c>
      <c r="E8" s="797">
        <f>'A29'!AF28</f>
        <v>0.53543327962634402</v>
      </c>
      <c r="F8" s="797">
        <f>'A29'!AN28</f>
        <v>0.63955393353374879</v>
      </c>
      <c r="G8" s="797">
        <f>'A29'!AV28</f>
        <v>0.54334069086290404</v>
      </c>
      <c r="H8" s="797">
        <f>'A29'!BD28</f>
        <v>0.52057498206053565</v>
      </c>
      <c r="I8" s="797">
        <f>'A29'!BL28</f>
        <v>0.53845601942696841</v>
      </c>
      <c r="J8" s="797">
        <f>'A29'!BT28</f>
        <v>0.63644749756773655</v>
      </c>
      <c r="K8" s="797">
        <f>'A29'!CB28</f>
        <v>0.64738557699879795</v>
      </c>
      <c r="L8" s="797">
        <f>'A29'!CJ28</f>
        <v>0.46254901787911518</v>
      </c>
      <c r="M8" s="797">
        <f>'A29'!CR28</f>
        <v>0.61639665942151767</v>
      </c>
      <c r="N8" s="797">
        <f>'A29'!CZ28</f>
        <v>0.49602611536544983</v>
      </c>
      <c r="O8" s="797">
        <f>'A29'!DH28</f>
        <v>0.32004554088603532</v>
      </c>
    </row>
    <row r="9" spans="1:15">
      <c r="A9" s="794">
        <f t="shared" si="0"/>
        <v>1985</v>
      </c>
      <c r="B9" s="797">
        <f>'A29'!H29</f>
        <v>0.50592500875912927</v>
      </c>
      <c r="C9" s="797">
        <f>'A29'!P29</f>
        <v>0.66202709853868558</v>
      </c>
      <c r="D9" s="797">
        <f>'A29'!X29</f>
        <v>0.50304850076469976</v>
      </c>
      <c r="E9" s="797">
        <f>'A29'!AF29</f>
        <v>0.54332994540658552</v>
      </c>
      <c r="F9" s="797">
        <f>'A29'!AN29</f>
        <v>0.64439230253826141</v>
      </c>
      <c r="G9" s="797">
        <f>'A29'!AV29</f>
        <v>0.53915206717498987</v>
      </c>
      <c r="H9" s="797">
        <f>'A29'!BD29</f>
        <v>0.53587357605108155</v>
      </c>
      <c r="I9" s="797">
        <f>'A29'!BL29</f>
        <v>0.54211602837151596</v>
      </c>
      <c r="J9" s="797">
        <f>'A29'!BT29</f>
        <v>0.63574067133503975</v>
      </c>
      <c r="K9" s="797">
        <f>'A29'!CB29</f>
        <v>0.6622948163766138</v>
      </c>
      <c r="L9" s="797">
        <f>'A29'!CJ29</f>
        <v>0.46696900740232489</v>
      </c>
      <c r="M9" s="797">
        <f>'A29'!CR29</f>
        <v>0.60824831218308095</v>
      </c>
      <c r="N9" s="797">
        <f>'A29'!CZ29</f>
        <v>0.48186028686176158</v>
      </c>
      <c r="O9" s="797">
        <f>'A29'!DH29</f>
        <v>0.31466482458502509</v>
      </c>
    </row>
    <row r="10" spans="1:15">
      <c r="A10" s="794">
        <f t="shared" si="0"/>
        <v>1986</v>
      </c>
      <c r="B10" s="797">
        <f>'A29'!H30</f>
        <v>0.50205853096676401</v>
      </c>
      <c r="C10" s="797">
        <f>'A29'!P30</f>
        <v>0.66948132007271921</v>
      </c>
      <c r="D10" s="797">
        <f>'A29'!X30</f>
        <v>0.50989480064945369</v>
      </c>
      <c r="E10" s="797">
        <f>'A29'!AF30</f>
        <v>0.55439051491995617</v>
      </c>
      <c r="F10" s="797">
        <f>'A29'!AN30</f>
        <v>0.64949803197211309</v>
      </c>
      <c r="G10" s="797">
        <f>'A29'!AV30</f>
        <v>0.53415779661407869</v>
      </c>
      <c r="H10" s="797">
        <f>'A29'!BD30</f>
        <v>0.55703428500141572</v>
      </c>
      <c r="I10" s="797">
        <f>'A29'!BL30</f>
        <v>0.54518634789562814</v>
      </c>
      <c r="J10" s="797">
        <f>'A29'!BT30</f>
        <v>0.62939872536521158</v>
      </c>
      <c r="K10" s="797">
        <f>'A29'!CB30</f>
        <v>0.67252665012522517</v>
      </c>
      <c r="L10" s="797">
        <f>'A29'!CJ30</f>
        <v>0.47592253102713189</v>
      </c>
      <c r="M10" s="797">
        <f>'A29'!CR30</f>
        <v>0.60173606162187909</v>
      </c>
      <c r="N10" s="797">
        <f>'A29'!CZ30</f>
        <v>0.47121984229928449</v>
      </c>
      <c r="O10" s="797">
        <f>'A29'!DH30</f>
        <v>0.31080766185619429</v>
      </c>
    </row>
    <row r="11" spans="1:15">
      <c r="A11" s="794">
        <f t="shared" si="0"/>
        <v>1987</v>
      </c>
      <c r="B11" s="797">
        <f>'A29'!H31</f>
        <v>0.50119239354451994</v>
      </c>
      <c r="C11" s="797">
        <f>'A29'!P31</f>
        <v>0.67540014369357237</v>
      </c>
      <c r="D11" s="797">
        <f>'A29'!X31</f>
        <v>0.51782441398512169</v>
      </c>
      <c r="E11" s="797">
        <f>'A29'!AF31</f>
        <v>0.55525751997360795</v>
      </c>
      <c r="F11" s="797">
        <f>'A29'!AN31</f>
        <v>0.65538573909045572</v>
      </c>
      <c r="G11" s="797">
        <f>'A29'!AV31</f>
        <v>0.53168303867417743</v>
      </c>
      <c r="H11" s="797">
        <f>'A29'!BD31</f>
        <v>0.57369143348457907</v>
      </c>
      <c r="I11" s="797">
        <f>'A29'!BL31</f>
        <v>0.4934616859909528</v>
      </c>
      <c r="J11" s="797">
        <f>'A29'!BT31</f>
        <v>0.62055568554647289</v>
      </c>
      <c r="K11" s="797">
        <f>'A29'!CB31</f>
        <v>0.67401075639127939</v>
      </c>
      <c r="L11" s="797">
        <f>'A29'!CJ31</f>
        <v>0.48772963862616425</v>
      </c>
      <c r="M11" s="797">
        <f>'A29'!CR31</f>
        <v>0.59339960482754228</v>
      </c>
      <c r="N11" s="797">
        <f>'A29'!CZ31</f>
        <v>0.47442484594847362</v>
      </c>
      <c r="O11" s="797">
        <f>'A29'!DH31</f>
        <v>0.317226793076262</v>
      </c>
    </row>
    <row r="12" spans="1:15">
      <c r="A12" s="794">
        <f t="shared" si="0"/>
        <v>1988</v>
      </c>
      <c r="B12" s="797">
        <f>'A29'!H32</f>
        <v>0.4995093099576291</v>
      </c>
      <c r="C12" s="797">
        <f>'A29'!P32</f>
        <v>0.68287456488930143</v>
      </c>
      <c r="D12" s="797">
        <f>'A29'!X32</f>
        <v>0.52996284682333938</v>
      </c>
      <c r="E12" s="797">
        <f>'A29'!AF32</f>
        <v>0.5593754549510408</v>
      </c>
      <c r="F12" s="797">
        <f>'A29'!AN32</f>
        <v>0.66098048184076186</v>
      </c>
      <c r="G12" s="797">
        <f>'A29'!AV32</f>
        <v>0.52980815021776584</v>
      </c>
      <c r="H12" s="797">
        <f>'A29'!BD32</f>
        <v>0.58648191032278563</v>
      </c>
      <c r="I12" s="797">
        <f>'A29'!BL32</f>
        <v>0.53818437556778098</v>
      </c>
      <c r="J12" s="797">
        <f>'A29'!BT32</f>
        <v>0.61178864108837772</v>
      </c>
      <c r="K12" s="797">
        <f>'A29'!CB32</f>
        <v>0.66995776851062594</v>
      </c>
      <c r="L12" s="797">
        <f>'A29'!CJ32</f>
        <v>0.49722274814696477</v>
      </c>
      <c r="M12" s="797">
        <f>'A29'!CR32</f>
        <v>0.59761923758033153</v>
      </c>
      <c r="N12" s="797">
        <f>'A29'!CZ32</f>
        <v>0.48409566908133678</v>
      </c>
      <c r="O12" s="797">
        <f>'A29'!DH32</f>
        <v>0.32085133875838862</v>
      </c>
    </row>
    <row r="13" spans="1:15">
      <c r="A13" s="794">
        <f t="shared" si="0"/>
        <v>1989</v>
      </c>
      <c r="B13" s="797">
        <f>'A29'!H33</f>
        <v>0.50110880754455622</v>
      </c>
      <c r="C13" s="797">
        <f>'A29'!P33</f>
        <v>0.69065610880366068</v>
      </c>
      <c r="D13" s="797">
        <f>'A29'!X33</f>
        <v>0.53692408192006646</v>
      </c>
      <c r="E13" s="797">
        <f>'A29'!AF33</f>
        <v>0.56249610586985921</v>
      </c>
      <c r="F13" s="797">
        <f>'A29'!AN33</f>
        <v>0.66724403539413757</v>
      </c>
      <c r="G13" s="797">
        <f>'A29'!AV33</f>
        <v>0.52723718967907152</v>
      </c>
      <c r="H13" s="797">
        <f>'A29'!BD33</f>
        <v>0.60067401351453642</v>
      </c>
      <c r="I13" s="797">
        <f>'A29'!BL33</f>
        <v>0.57565594588067803</v>
      </c>
      <c r="J13" s="797">
        <f>'A29'!BT33</f>
        <v>0.60620353233600399</v>
      </c>
      <c r="K13" s="797">
        <f>'A29'!CB33</f>
        <v>0.66812328683171796</v>
      </c>
      <c r="L13" s="797">
        <f>'A29'!CJ33</f>
        <v>0.51228345634485883</v>
      </c>
      <c r="M13" s="797">
        <f>'A29'!CR33</f>
        <v>0.60339988199341377</v>
      </c>
      <c r="N13" s="797">
        <f>'A29'!CZ33</f>
        <v>0.48978284538550998</v>
      </c>
      <c r="O13" s="797">
        <f>'A29'!DH33</f>
        <v>0.32235108020441905</v>
      </c>
    </row>
    <row r="14" spans="1:15">
      <c r="A14" s="794">
        <f t="shared" si="0"/>
        <v>1990</v>
      </c>
      <c r="B14" s="797">
        <f>'A29'!H34</f>
        <v>0.48183638583780342</v>
      </c>
      <c r="C14" s="797">
        <f>'A29'!P34</f>
        <v>0.69577583558959666</v>
      </c>
      <c r="D14" s="797">
        <f>'A29'!X34</f>
        <v>0.53994679162419268</v>
      </c>
      <c r="E14" s="797">
        <f>'A29'!AF34</f>
        <v>0.56867652664662427</v>
      </c>
      <c r="F14" s="797">
        <f>'A29'!AN34</f>
        <v>0.6668294404382652</v>
      </c>
      <c r="G14" s="797">
        <f>'A29'!AV34</f>
        <v>0.55584543508741113</v>
      </c>
      <c r="H14" s="797">
        <f>'A29'!BD34</f>
        <v>0.60467235935249475</v>
      </c>
      <c r="I14" s="797">
        <f>'A29'!BL34</f>
        <v>0.58300117339826318</v>
      </c>
      <c r="J14" s="797">
        <f>'A29'!BT34</f>
        <v>0.59969986067224368</v>
      </c>
      <c r="K14" s="797">
        <f>'A29'!CB34</f>
        <v>0.67084689295373545</v>
      </c>
      <c r="L14" s="797">
        <f>'A29'!CJ34</f>
        <v>0.52307024673078573</v>
      </c>
      <c r="M14" s="797">
        <f>'A29'!CR34</f>
        <v>0.6048053763668122</v>
      </c>
      <c r="N14" s="797">
        <f>'A29'!CZ34</f>
        <v>0.49021000757329469</v>
      </c>
      <c r="O14" s="797">
        <f>'A29'!DH34</f>
        <v>0.32215987710161842</v>
      </c>
    </row>
    <row r="15" spans="1:15">
      <c r="A15" s="794">
        <f t="shared" si="0"/>
        <v>1991</v>
      </c>
      <c r="B15" s="797">
        <f>'A29'!H35</f>
        <v>0.45731624833189238</v>
      </c>
      <c r="C15" s="797">
        <f>'A29'!P35</f>
        <v>0.70034855577256216</v>
      </c>
      <c r="D15" s="797">
        <f>'A29'!X35</f>
        <v>0.53650610447845604</v>
      </c>
      <c r="E15" s="797">
        <f>'A29'!AF35</f>
        <v>0.57734645650106131</v>
      </c>
      <c r="F15" s="797">
        <f>'A29'!AN35</f>
        <v>0.65333028649569325</v>
      </c>
      <c r="G15" s="797">
        <f>'A29'!AV35</f>
        <v>0.57579105760939964</v>
      </c>
      <c r="H15" s="797">
        <f>'A29'!BD35</f>
        <v>0.61496788266153379</v>
      </c>
      <c r="I15" s="797">
        <f>'A29'!BL35</f>
        <v>0.58924207956901098</v>
      </c>
      <c r="J15" s="797">
        <f>'A29'!BT35</f>
        <v>0.58894223620700659</v>
      </c>
      <c r="K15" s="797">
        <f>'A29'!CB35</f>
        <v>0.67908974567551483</v>
      </c>
      <c r="L15" s="797">
        <f>'A29'!CJ35</f>
        <v>0.50547885090933808</v>
      </c>
      <c r="M15" s="797">
        <f>'A29'!CR35</f>
        <v>0.60530710034893298</v>
      </c>
      <c r="N15" s="797">
        <f>'A29'!CZ35</f>
        <v>0.48248618040505781</v>
      </c>
      <c r="O15" s="797">
        <f>'A29'!DH35</f>
        <v>0.31782147578284142</v>
      </c>
    </row>
    <row r="16" spans="1:15">
      <c r="A16" s="794">
        <f t="shared" si="0"/>
        <v>1992</v>
      </c>
      <c r="B16" s="797">
        <f>'A29'!H36</f>
        <v>0.43516384174214301</v>
      </c>
      <c r="C16" s="797">
        <f>'A29'!P36</f>
        <v>0.70162157694609228</v>
      </c>
      <c r="D16" s="797">
        <f>'A29'!X36</f>
        <v>0.533937621373613</v>
      </c>
      <c r="E16" s="797">
        <f>'A29'!AF36</f>
        <v>0.58593366471342545</v>
      </c>
      <c r="F16" s="797">
        <f>'A29'!AN36</f>
        <v>0.64231688544164867</v>
      </c>
      <c r="G16" s="797">
        <f>'A29'!AV36</f>
        <v>0.59296525710581438</v>
      </c>
      <c r="H16" s="797">
        <f>'A29'!BD36</f>
        <v>0.61493899856750622</v>
      </c>
      <c r="I16" s="797">
        <f>'A29'!BL36</f>
        <v>0.53897217764608918</v>
      </c>
      <c r="J16" s="797">
        <f>'A29'!BT36</f>
        <v>0.59389070790027176</v>
      </c>
      <c r="K16" s="797">
        <f>'A29'!CB36</f>
        <v>0.67734277728367231</v>
      </c>
      <c r="L16" s="797">
        <f>'A29'!CJ36</f>
        <v>0.48137602664792134</v>
      </c>
      <c r="M16" s="797">
        <f>'A29'!CR36</f>
        <v>0.60123248855716727</v>
      </c>
      <c r="N16" s="797">
        <f>'A29'!CZ36</f>
        <v>0.4955790998092679</v>
      </c>
      <c r="O16" s="797">
        <f>'A29'!DH36</f>
        <v>0.31715467386193391</v>
      </c>
    </row>
    <row r="17" spans="1:15">
      <c r="A17" s="794">
        <f t="shared" si="0"/>
        <v>1993</v>
      </c>
      <c r="B17" s="797">
        <f>'A29'!H37</f>
        <v>0.41277841662518122</v>
      </c>
      <c r="C17" s="797">
        <f>'A29'!P37</f>
        <v>0.67935539446856008</v>
      </c>
      <c r="D17" s="797">
        <f>'A29'!X37</f>
        <v>0.53200062887085497</v>
      </c>
      <c r="E17" s="797">
        <f>'A29'!AF37</f>
        <v>0.6153834441862347</v>
      </c>
      <c r="F17" s="797">
        <f>'A29'!AN37</f>
        <v>0.63098827444720051</v>
      </c>
      <c r="G17" s="797">
        <f>'A29'!AV37</f>
        <v>0.60532568066447023</v>
      </c>
      <c r="H17" s="797">
        <f>'A29'!BD37</f>
        <v>0.60608528888499957</v>
      </c>
      <c r="I17" s="797">
        <f>'A29'!BL37</f>
        <v>0.46610522694336565</v>
      </c>
      <c r="J17" s="797">
        <f>'A29'!BT37</f>
        <v>0.59586518218310724</v>
      </c>
      <c r="K17" s="797">
        <f>'A29'!CB37</f>
        <v>0.67359888346512542</v>
      </c>
      <c r="L17" s="797">
        <f>'A29'!CJ37</f>
        <v>0.44313405475417134</v>
      </c>
      <c r="M17" s="797">
        <f>'A29'!CR37</f>
        <v>0.58658967594361977</v>
      </c>
      <c r="N17" s="797">
        <f>'A29'!CZ37</f>
        <v>0.50914934550704938</v>
      </c>
      <c r="O17" s="797">
        <f>'A29'!DH37</f>
        <v>0.32221608912215854</v>
      </c>
    </row>
    <row r="18" spans="1:15">
      <c r="A18" s="794">
        <f t="shared" si="0"/>
        <v>1994</v>
      </c>
      <c r="B18" s="797">
        <f>'A29'!H38</f>
        <v>0.39442981595768689</v>
      </c>
      <c r="C18" s="797">
        <f>'A29'!P38</f>
        <v>0.65926866796018813</v>
      </c>
      <c r="D18" s="797">
        <f>'A29'!X38</f>
        <v>0.53548829546332111</v>
      </c>
      <c r="E18" s="797">
        <f>'A29'!AF38</f>
        <v>0.65951490053801731</v>
      </c>
      <c r="F18" s="797">
        <f>'A29'!AN38</f>
        <v>0.6395724587577738</v>
      </c>
      <c r="G18" s="797">
        <f>'A29'!AV38</f>
        <v>0.61882068710856786</v>
      </c>
      <c r="H18" s="797">
        <f>'A29'!BD38</f>
        <v>0.60219813437519898</v>
      </c>
      <c r="I18" s="797">
        <f>'A29'!BL38</f>
        <v>0.49095260193681084</v>
      </c>
      <c r="J18" s="797">
        <f>'A29'!BT38</f>
        <v>0.59196226563919907</v>
      </c>
      <c r="K18" s="797">
        <f>'A29'!CB38</f>
        <v>0.67279102329357632</v>
      </c>
      <c r="L18" s="797">
        <f>'A29'!CJ38</f>
        <v>0.41385209934484912</v>
      </c>
      <c r="M18" s="797">
        <f>'A29'!CR38</f>
        <v>0.58546401882509846</v>
      </c>
      <c r="N18" s="797">
        <f>'A29'!CZ38</f>
        <v>0.52438397551584581</v>
      </c>
      <c r="O18" s="797">
        <f>'A29'!DH38</f>
        <v>0.33217120630857216</v>
      </c>
    </row>
    <row r="19" spans="1:15">
      <c r="A19" s="794">
        <f t="shared" si="0"/>
        <v>1995</v>
      </c>
      <c r="B19" s="797">
        <f>'A29'!H39</f>
        <v>0.42098398790197133</v>
      </c>
      <c r="C19" s="797">
        <f>'A29'!P39</f>
        <v>0.63617271088928984</v>
      </c>
      <c r="D19" s="797">
        <f>'A29'!X39</f>
        <v>0.53105532595725624</v>
      </c>
      <c r="E19" s="797">
        <f>'A29'!AF39</f>
        <v>0.68930873621390354</v>
      </c>
      <c r="F19" s="797">
        <f>'A29'!AN39</f>
        <v>0.65115570817314583</v>
      </c>
      <c r="G19" s="797">
        <f>'A29'!AV39</f>
        <v>0.62648666258692365</v>
      </c>
      <c r="H19" s="797">
        <f>'A29'!BD39</f>
        <v>0.60885656693267809</v>
      </c>
      <c r="I19" s="797">
        <f>'A29'!BL39</f>
        <v>0.51151305899075172</v>
      </c>
      <c r="J19" s="797">
        <f>'A29'!BT39</f>
        <v>0.60486354789221541</v>
      </c>
      <c r="K19" s="797">
        <f>'A29'!CB39</f>
        <v>0.6714771019609741</v>
      </c>
      <c r="L19" s="797">
        <f>'A29'!CJ39</f>
        <v>0.38752676839265515</v>
      </c>
      <c r="M19" s="797">
        <f>'A29'!CR39</f>
        <v>0.58565092319080436</v>
      </c>
      <c r="N19" s="797">
        <f>'A29'!CZ39</f>
        <v>0.47768897882298816</v>
      </c>
      <c r="O19" s="797">
        <f>'A29'!DH39</f>
        <v>0.34224709316000468</v>
      </c>
    </row>
    <row r="20" spans="1:15">
      <c r="A20" s="794">
        <f t="shared" si="0"/>
        <v>1996</v>
      </c>
      <c r="B20" s="797">
        <f>'A29'!H40</f>
        <v>0.43607472720476576</v>
      </c>
      <c r="C20" s="797">
        <f>'A29'!P40</f>
        <v>0.65277243682743202</v>
      </c>
      <c r="D20" s="797">
        <f>'A29'!X40</f>
        <v>0.52399481109080004</v>
      </c>
      <c r="E20" s="797">
        <f>'A29'!AF40</f>
        <v>0.6948785852067868</v>
      </c>
      <c r="F20" s="797">
        <f>'A29'!AN40</f>
        <v>0.64916624755458308</v>
      </c>
      <c r="G20" s="797">
        <f>'A29'!AV40</f>
        <v>0.62725801295651329</v>
      </c>
      <c r="H20" s="797">
        <f>'A29'!BD40</f>
        <v>0.61150366342269435</v>
      </c>
      <c r="I20" s="797">
        <f>'A29'!BL40</f>
        <v>0.4916209731160498</v>
      </c>
      <c r="J20" s="797">
        <f>'A29'!BT40</f>
        <v>0.61036763898113766</v>
      </c>
      <c r="K20" s="797">
        <f>'A29'!CB40</f>
        <v>0.67727507479867544</v>
      </c>
      <c r="L20" s="797">
        <f>'A29'!CJ40</f>
        <v>0.40273191783253487</v>
      </c>
      <c r="M20" s="797">
        <f>'A29'!CR40</f>
        <v>0.5920890582358318</v>
      </c>
      <c r="N20" s="797">
        <f>'A29'!CZ40</f>
        <v>0.47683813119918328</v>
      </c>
      <c r="O20" s="797">
        <f>'A29'!DH40</f>
        <v>0.35529814784825209</v>
      </c>
    </row>
    <row r="21" spans="1:15">
      <c r="A21" s="794">
        <f t="shared" si="0"/>
        <v>1997</v>
      </c>
      <c r="B21" s="797">
        <f>'A29'!H41</f>
        <v>0.45839733356160989</v>
      </c>
      <c r="C21" s="797">
        <f>'A29'!P41</f>
        <v>0.65101492038856668</v>
      </c>
      <c r="D21" s="797">
        <f>'A29'!X41</f>
        <v>0.52009281595424528</v>
      </c>
      <c r="E21" s="797">
        <f>'A29'!AF41</f>
        <v>0.69920720446954832</v>
      </c>
      <c r="F21" s="797">
        <f>'A29'!AN41</f>
        <v>0.65393428369923023</v>
      </c>
      <c r="G21" s="797">
        <f>'A29'!AV41</f>
        <v>0.63151644187772615</v>
      </c>
      <c r="H21" s="797">
        <f>'A29'!BD41</f>
        <v>0.6113831101027003</v>
      </c>
      <c r="I21" s="797">
        <f>'A29'!BL41</f>
        <v>0.47094378652777547</v>
      </c>
      <c r="J21" s="797">
        <f>'A29'!BT41</f>
        <v>0.62872901555864202</v>
      </c>
      <c r="K21" s="797">
        <f>'A29'!CB41</f>
        <v>0.67964897122497769</v>
      </c>
      <c r="L21" s="797">
        <f>'A29'!CJ41</f>
        <v>0.42055638220755487</v>
      </c>
      <c r="M21" s="797">
        <f>'A29'!CR41</f>
        <v>0.60057734083615122</v>
      </c>
      <c r="N21" s="797">
        <f>'A29'!CZ41</f>
        <v>0.4768598160879714</v>
      </c>
      <c r="O21" s="797">
        <f>'A29'!DH41</f>
        <v>0.36721005911717841</v>
      </c>
    </row>
    <row r="22" spans="1:15">
      <c r="A22" s="794">
        <f t="shared" si="0"/>
        <v>1998</v>
      </c>
      <c r="B22" s="797">
        <f>'A29'!H42</f>
        <v>0.47749965691767982</v>
      </c>
      <c r="C22" s="797">
        <f>'A29'!P42</f>
        <v>0.65291457895423854</v>
      </c>
      <c r="D22" s="797">
        <f>'A29'!X42</f>
        <v>0.4963094404162226</v>
      </c>
      <c r="E22" s="797">
        <f>'A29'!AF42</f>
        <v>0.70344495095836801</v>
      </c>
      <c r="F22" s="797">
        <f>'A29'!AN42</f>
        <v>0.64985862397734628</v>
      </c>
      <c r="G22" s="797">
        <f>'A29'!AV42</f>
        <v>0.63834852345111859</v>
      </c>
      <c r="H22" s="797">
        <f>'A29'!BD42</f>
        <v>0.6172526892483966</v>
      </c>
      <c r="I22" s="797">
        <f>'A29'!BL42</f>
        <v>0.44836615178140826</v>
      </c>
      <c r="J22" s="797">
        <f>'A29'!BT42</f>
        <v>0.6407997358125409</v>
      </c>
      <c r="K22" s="797">
        <f>'A29'!CB42</f>
        <v>0.68885062548753784</v>
      </c>
      <c r="L22" s="797">
        <f>'A29'!CJ42</f>
        <v>0.43924161744075385</v>
      </c>
      <c r="M22" s="797">
        <f>'A29'!CR42</f>
        <v>0.61620535242577146</v>
      </c>
      <c r="N22" s="797">
        <f>'A29'!CZ42</f>
        <v>0.47759658599271138</v>
      </c>
      <c r="O22" s="797">
        <f>'A29'!DH42</f>
        <v>0.38003510963104425</v>
      </c>
    </row>
    <row r="23" spans="1:15">
      <c r="A23" s="794">
        <f t="shared" si="0"/>
        <v>1999</v>
      </c>
      <c r="B23" s="797">
        <f>'A29'!H43</f>
        <v>0.49848962804758296</v>
      </c>
      <c r="C23" s="797">
        <f>'A29'!P43</f>
        <v>0.66099713505765068</v>
      </c>
      <c r="D23" s="797">
        <f>'A29'!X43</f>
        <v>0.51069275756290866</v>
      </c>
      <c r="E23" s="797">
        <f>'A29'!AF43</f>
        <v>0.70620452614470641</v>
      </c>
      <c r="F23" s="797">
        <f>'A29'!AN43</f>
        <v>0.63634061079502258</v>
      </c>
      <c r="G23" s="797">
        <f>'A29'!AV43</f>
        <v>0.64392588491117153</v>
      </c>
      <c r="H23" s="797">
        <f>'A29'!BD43</f>
        <v>0.62552672394679742</v>
      </c>
      <c r="I23" s="797">
        <f>'A29'!BL43</f>
        <v>0.48321410923076724</v>
      </c>
      <c r="J23" s="797">
        <f>'A29'!BT43</f>
        <v>0.65387897700679831</v>
      </c>
      <c r="K23" s="797">
        <f>'A29'!CB43</f>
        <v>0.69556686921374622</v>
      </c>
      <c r="L23" s="797">
        <f>'A29'!CJ43</f>
        <v>0.45961658327840399</v>
      </c>
      <c r="M23" s="797">
        <f>'A29'!CR43</f>
        <v>0.6295100332977388</v>
      </c>
      <c r="N23" s="797">
        <f>'A29'!CZ43</f>
        <v>0.47742258146568101</v>
      </c>
      <c r="O23" s="797">
        <f>'A29'!DH43</f>
        <v>0.38818035402454876</v>
      </c>
    </row>
    <row r="24" spans="1:15">
      <c r="A24" s="794">
        <f t="shared" si="0"/>
        <v>2000</v>
      </c>
      <c r="B24" s="797">
        <f>'A29'!H44</f>
        <v>0.51338406832263361</v>
      </c>
      <c r="C24" s="797">
        <f>'A29'!P44</f>
        <v>0.66680024459850173</v>
      </c>
      <c r="D24" s="797">
        <f>'A29'!X44</f>
        <v>0.52513144906035847</v>
      </c>
      <c r="E24" s="797">
        <f>'A29'!AF44</f>
        <v>0.70966640913073875</v>
      </c>
      <c r="F24" s="797">
        <f>'A29'!AN44</f>
        <v>0.63198844825103373</v>
      </c>
      <c r="G24" s="797">
        <f>'A29'!AV44</f>
        <v>0.65773465250168917</v>
      </c>
      <c r="H24" s="797">
        <f>'A29'!BD44</f>
        <v>0.63378093060011564</v>
      </c>
      <c r="I24" s="797">
        <f>'A29'!BL44</f>
        <v>0.5152530450558741</v>
      </c>
      <c r="J24" s="797">
        <f>'A29'!BT44</f>
        <v>0.65116681233113738</v>
      </c>
      <c r="K24" s="797">
        <f>'A29'!CB44</f>
        <v>0.7038332743525606</v>
      </c>
      <c r="L24" s="797">
        <f>'A29'!CJ44</f>
        <v>0.47821896103017369</v>
      </c>
      <c r="M24" s="797">
        <f>'A29'!CR44</f>
        <v>0.64193214108170571</v>
      </c>
      <c r="N24" s="797">
        <f>'A29'!CZ44</f>
        <v>0.49917891245642138</v>
      </c>
      <c r="O24" s="797">
        <f>'A29'!DH44</f>
        <v>0.39508964361376037</v>
      </c>
    </row>
    <row r="25" spans="1:15">
      <c r="A25" s="794">
        <f t="shared" si="0"/>
        <v>2001</v>
      </c>
      <c r="B25" s="797">
        <f>'A29'!H45</f>
        <v>0.52690649972730119</v>
      </c>
      <c r="C25" s="797">
        <f>'A29'!P45</f>
        <v>0.66932909647363592</v>
      </c>
      <c r="D25" s="797">
        <f>'A29'!X45</f>
        <v>0.52506382889979486</v>
      </c>
      <c r="E25" s="797">
        <f>'A29'!AF45</f>
        <v>0.71030028777317644</v>
      </c>
      <c r="F25" s="797">
        <f>'A29'!AN45</f>
        <v>0.64542681434364202</v>
      </c>
      <c r="G25" s="797">
        <f>'A29'!AV45</f>
        <v>0.65971486703171034</v>
      </c>
      <c r="H25" s="797">
        <f>'A29'!BD45</f>
        <v>0.64079442054215152</v>
      </c>
      <c r="I25" s="797">
        <f>'A29'!BL45</f>
        <v>0.52716245267742134</v>
      </c>
      <c r="J25" s="797">
        <f>'A29'!BT45</f>
        <v>0.64815922009246318</v>
      </c>
      <c r="K25" s="797">
        <f>'A29'!CB45</f>
        <v>0.71076382011230388</v>
      </c>
      <c r="L25" s="797">
        <f>'A29'!CJ45</f>
        <v>0.49534855580051806</v>
      </c>
      <c r="M25" s="797">
        <f>'A29'!CR45</f>
        <v>0.652941359381493</v>
      </c>
      <c r="N25" s="797">
        <f>'A29'!CZ45</f>
        <v>0.51812788972890811</v>
      </c>
      <c r="O25" s="797">
        <f>'A29'!DH45</f>
        <v>0.39067920757748781</v>
      </c>
    </row>
    <row r="26" spans="1:15">
      <c r="A26" s="794">
        <f t="shared" si="0"/>
        <v>2002</v>
      </c>
      <c r="B26" s="797">
        <f>'A29'!H46</f>
        <v>0.53593751996872041</v>
      </c>
      <c r="C26" s="797">
        <f>'A29'!P46</f>
        <v>0.66597334592489443</v>
      </c>
      <c r="D26" s="797">
        <f>'A29'!X46</f>
        <v>0.52712142179781785</v>
      </c>
      <c r="E26" s="797">
        <f>'A29'!AF46</f>
        <v>0.70860605483222694</v>
      </c>
      <c r="F26" s="797">
        <f>'A29'!AN46</f>
        <v>0.65267094966977357</v>
      </c>
      <c r="G26" s="797">
        <f>'A29'!AV46</f>
        <v>0.65806646669596924</v>
      </c>
      <c r="H26" s="797">
        <f>'A29'!BD46</f>
        <v>0.64077883496238608</v>
      </c>
      <c r="I26" s="797">
        <f>'A29'!BL46</f>
        <v>0.53005735447304325</v>
      </c>
      <c r="J26" s="797">
        <f>'A29'!BT46</f>
        <v>0.64001636450328325</v>
      </c>
      <c r="K26" s="797">
        <f>'A29'!CB46</f>
        <v>0.71189656410762314</v>
      </c>
      <c r="L26" s="797">
        <f>'A29'!CJ46</f>
        <v>0.49576105351658306</v>
      </c>
      <c r="M26" s="797">
        <f>'A29'!CR46</f>
        <v>0.66569307926628052</v>
      </c>
      <c r="N26" s="797">
        <f>'A29'!CZ46</f>
        <v>0.53493114387096097</v>
      </c>
      <c r="O26" s="797">
        <f>'A29'!DH46</f>
        <v>0.3824135741347387</v>
      </c>
    </row>
    <row r="27" spans="1:15">
      <c r="A27" s="794">
        <f t="shared" si="0"/>
        <v>2003</v>
      </c>
      <c r="B27" s="797">
        <f>'A29'!H47</f>
        <v>0.54620830843473478</v>
      </c>
      <c r="C27" s="797">
        <f>'A29'!P47</f>
        <v>0.65812882396662076</v>
      </c>
      <c r="D27" s="797">
        <f>'A29'!X47</f>
        <v>0.53086153214332443</v>
      </c>
      <c r="E27" s="797">
        <f>'A29'!AF47</f>
        <v>0.70731738713161885</v>
      </c>
      <c r="F27" s="797">
        <f>'A29'!AN47</f>
        <v>0.65695834198046987</v>
      </c>
      <c r="G27" s="797">
        <f>'A29'!AV47</f>
        <v>0.65195604259739148</v>
      </c>
      <c r="H27" s="797">
        <f>'A29'!BD47</f>
        <v>0.64278462885959708</v>
      </c>
      <c r="I27" s="797">
        <f>'A29'!BL47</f>
        <v>0.53087539188922905</v>
      </c>
      <c r="J27" s="797">
        <f>'A29'!BT47</f>
        <v>0.62830289719998667</v>
      </c>
      <c r="K27" s="797">
        <f>'A29'!CB47</f>
        <v>0.71620518205785666</v>
      </c>
      <c r="L27" s="797">
        <f>'A29'!CJ47</f>
        <v>0.49414017695891699</v>
      </c>
      <c r="M27" s="797">
        <f>'A29'!CR47</f>
        <v>0.67649354957467067</v>
      </c>
      <c r="N27" s="797">
        <f>'A29'!CZ47</f>
        <v>0.55230599529938451</v>
      </c>
      <c r="O27" s="797">
        <f>'A29'!DH47</f>
        <v>0.38413248568348551</v>
      </c>
    </row>
    <row r="28" spans="1:15">
      <c r="A28" s="794">
        <f t="shared" si="0"/>
        <v>2004</v>
      </c>
      <c r="B28" s="797">
        <f>'A29'!H48</f>
        <v>0.55514435854367361</v>
      </c>
      <c r="C28" s="797">
        <f>'A29'!P48</f>
        <v>0.66309994108547921</v>
      </c>
      <c r="D28" s="797">
        <f>'A29'!X48</f>
        <v>0.53432059023607092</v>
      </c>
      <c r="E28" s="797">
        <f>'A29'!AF48</f>
        <v>0.70935683148946804</v>
      </c>
      <c r="F28" s="797">
        <f>'A29'!AN48</f>
        <v>0.66513294391842515</v>
      </c>
      <c r="G28" s="797">
        <f>'A29'!AV48</f>
        <v>0.64868648194518475</v>
      </c>
      <c r="H28" s="797">
        <f>'A29'!BD48</f>
        <v>0.64198522355189391</v>
      </c>
      <c r="I28" s="797">
        <f>'A29'!BL48</f>
        <v>0.53753723085361105</v>
      </c>
      <c r="J28" s="797">
        <f>'A29'!BT48</f>
        <v>0.62246457648576992</v>
      </c>
      <c r="K28" s="797">
        <f>'A29'!CB48</f>
        <v>0.72337804690753349</v>
      </c>
      <c r="L28" s="797">
        <f>'A29'!CJ48</f>
        <v>0.49296767105745543</v>
      </c>
      <c r="M28" s="797">
        <f>'A29'!CR48</f>
        <v>0.6830416114733755</v>
      </c>
      <c r="N28" s="797">
        <f>'A29'!CZ48</f>
        <v>0.56941288615854746</v>
      </c>
      <c r="O28" s="797">
        <f>'A29'!DH48</f>
        <v>0.38192574718741734</v>
      </c>
    </row>
    <row r="29" spans="1:15">
      <c r="A29" s="794">
        <f t="shared" si="0"/>
        <v>2005</v>
      </c>
      <c r="B29" s="797">
        <f>'A29'!H49</f>
        <v>0.56060338267971299</v>
      </c>
      <c r="C29" s="797">
        <f>'A29'!P49</f>
        <v>0.66152680215921378</v>
      </c>
      <c r="D29" s="797">
        <f>'A29'!X49</f>
        <v>0.54224472868179563</v>
      </c>
      <c r="E29" s="797">
        <f>'A29'!AF49</f>
        <v>0.72074299102708372</v>
      </c>
      <c r="F29" s="797">
        <f>'A29'!AN49</f>
        <v>0.66978488659604984</v>
      </c>
      <c r="G29" s="797">
        <f>'A29'!AV49</f>
        <v>0.64588502147506888</v>
      </c>
      <c r="H29" s="797">
        <f>'A29'!BD49</f>
        <v>0.64074685952761889</v>
      </c>
      <c r="I29" s="797">
        <f>'A29'!BL49</f>
        <v>0.54039187841774794</v>
      </c>
      <c r="J29" s="797">
        <f>'A29'!BT49</f>
        <v>0.61721720817276382</v>
      </c>
      <c r="K29" s="797">
        <f>'A29'!CB49</f>
        <v>0.73280218205795855</v>
      </c>
      <c r="L29" s="797">
        <f>'A29'!CJ49</f>
        <v>0.50195414404596461</v>
      </c>
      <c r="M29" s="797">
        <f>'A29'!CR49</f>
        <v>0.69107290139500388</v>
      </c>
      <c r="N29" s="797">
        <f>'A29'!CZ49</f>
        <v>0.57366699905484619</v>
      </c>
      <c r="O29" s="797">
        <f>'A29'!DH49</f>
        <v>0.3900772244113892</v>
      </c>
    </row>
    <row r="30" spans="1:15">
      <c r="A30" s="794">
        <f t="shared" si="0"/>
        <v>2006</v>
      </c>
      <c r="B30" s="797">
        <f>'A29'!H50</f>
        <v>0.56565760748748961</v>
      </c>
      <c r="C30" s="797">
        <f>'A29'!P50</f>
        <v>0.66548741014596469</v>
      </c>
      <c r="D30" s="797">
        <f>'A29'!X50</f>
        <v>0.55125103905561867</v>
      </c>
      <c r="E30" s="797">
        <f>'A29'!AF50</f>
        <v>0.72902486340399841</v>
      </c>
      <c r="F30" s="797">
        <f>'A29'!AN50</f>
        <v>0.67772292117938349</v>
      </c>
      <c r="G30" s="797">
        <f>'A29'!AV50</f>
        <v>0.65285174024859527</v>
      </c>
      <c r="H30" s="797">
        <f>'A29'!BD50</f>
        <v>0.64819030453215587</v>
      </c>
      <c r="I30" s="797">
        <f>'A29'!BL50</f>
        <v>0.54399459391326577</v>
      </c>
      <c r="J30" s="797">
        <f>'A29'!BT50</f>
        <v>0.62457395821019424</v>
      </c>
      <c r="K30" s="797">
        <f>'A29'!CB50</f>
        <v>0.74684770438552273</v>
      </c>
      <c r="L30" s="797">
        <f>'A29'!CJ50</f>
        <v>0.50461208952734427</v>
      </c>
      <c r="M30" s="797">
        <f>'A29'!CR50</f>
        <v>0.69917426201855726</v>
      </c>
      <c r="N30" s="797">
        <f>'A29'!CZ50</f>
        <v>0.57301806676642641</v>
      </c>
      <c r="O30" s="797">
        <f>'A29'!DH50</f>
        <v>0.39951410786298819</v>
      </c>
    </row>
    <row r="31" spans="1:15">
      <c r="A31" s="794">
        <f t="shared" si="0"/>
        <v>2007</v>
      </c>
      <c r="B31" s="797">
        <f>'A29'!H51</f>
        <v>0.57219573337317298</v>
      </c>
      <c r="C31" s="797">
        <f>'A29'!P51</f>
        <v>0.66996390542350848</v>
      </c>
      <c r="D31" s="797">
        <f>'A29'!X51</f>
        <v>0.5596223734778949</v>
      </c>
      <c r="E31" s="797">
        <f>'A29'!AF51</f>
        <v>0.73100789724647641</v>
      </c>
      <c r="F31" s="797">
        <f>'A29'!AN51</f>
        <v>0.68181162857837418</v>
      </c>
      <c r="G31" s="797">
        <f>'A29'!AV51</f>
        <v>0.65698585825740496</v>
      </c>
      <c r="H31" s="797">
        <f>'A29'!BD51</f>
        <v>0.65456343952472618</v>
      </c>
      <c r="I31" s="797">
        <f>'A29'!BL51</f>
        <v>0.54775038244229379</v>
      </c>
      <c r="J31" s="797">
        <f>'A29'!BT51</f>
        <v>0.62688727484135576</v>
      </c>
      <c r="K31" s="797">
        <f>'A29'!CB51</f>
        <v>0.7583212371774164</v>
      </c>
      <c r="L31" s="797">
        <f>'A29'!CJ51</f>
        <v>0.50718747238748652</v>
      </c>
      <c r="M31" s="797">
        <f>'A29'!CR51</f>
        <v>0.70883477953696883</v>
      </c>
      <c r="N31" s="797">
        <f>'A29'!CZ51</f>
        <v>0.57906706132828056</v>
      </c>
      <c r="O31" s="797">
        <f>'A29'!DH51</f>
        <v>0.40176217102047118</v>
      </c>
    </row>
    <row r="32" spans="1:15">
      <c r="A32" s="794">
        <f t="shared" si="0"/>
        <v>2008</v>
      </c>
      <c r="B32" s="797">
        <f>'A29'!H52</f>
        <v>0.57356261663575492</v>
      </c>
      <c r="C32" s="797">
        <f>'A29'!P52</f>
        <v>0.67027144000864336</v>
      </c>
      <c r="D32" s="797">
        <f>'A29'!X52</f>
        <v>0.56312477707229047</v>
      </c>
      <c r="E32" s="797">
        <f>'A29'!AF52</f>
        <v>0.7317980988662971</v>
      </c>
      <c r="F32" s="797">
        <f>'A29'!AN52</f>
        <v>0.68928596841550249</v>
      </c>
      <c r="G32" s="797">
        <f>'A29'!AV52</f>
        <v>0.65585949988293701</v>
      </c>
      <c r="H32" s="797">
        <f>'A29'!BD52</f>
        <v>0.65979303050829174</v>
      </c>
      <c r="I32" s="797">
        <f>'A29'!BL52</f>
        <v>0.54370459891647482</v>
      </c>
      <c r="J32" s="797">
        <f>'A29'!BT52</f>
        <v>0.62604771608227106</v>
      </c>
      <c r="K32" s="797">
        <f>'A29'!CB52</f>
        <v>0.7587219377482699</v>
      </c>
      <c r="L32" s="797">
        <f>'A29'!CJ52</f>
        <v>0.49667715350160269</v>
      </c>
      <c r="M32" s="797">
        <f>'A29'!CR52</f>
        <v>0.70555590144398161</v>
      </c>
      <c r="N32" s="797">
        <f>'A29'!CZ52</f>
        <v>0.58432254844570508</v>
      </c>
      <c r="O32" s="797">
        <f>'A29'!DH52</f>
        <v>0.39016196444386803</v>
      </c>
    </row>
    <row r="33" spans="1:15">
      <c r="A33" s="794">
        <f t="shared" si="0"/>
        <v>2009</v>
      </c>
      <c r="B33" s="797">
        <f>'A29'!H53</f>
        <v>0.57011884380203615</v>
      </c>
      <c r="C33" s="797">
        <f>'A29'!P53</f>
        <v>0.66777478730433126</v>
      </c>
      <c r="D33" s="797">
        <f>'A29'!X53</f>
        <v>0.55632996934081991</v>
      </c>
      <c r="E33" s="797">
        <f>'A29'!AF53</f>
        <v>0.72193006761063283</v>
      </c>
      <c r="F33" s="797">
        <f>'A29'!AN53</f>
        <v>0.68364912621052687</v>
      </c>
      <c r="G33" s="797">
        <f>'A29'!AV53</f>
        <v>0.65236429354791059</v>
      </c>
      <c r="H33" s="797">
        <f>'A29'!BD53</f>
        <v>0.6633484635334419</v>
      </c>
      <c r="I33" s="797">
        <f>'A29'!BL53</f>
        <v>0.53976609112132157</v>
      </c>
      <c r="J33" s="797">
        <f>'A29'!BT53</f>
        <v>0.61794944931938256</v>
      </c>
      <c r="K33" s="797">
        <f>'A29'!CB53</f>
        <v>0.76845679515080156</v>
      </c>
      <c r="L33" s="797">
        <f>'A29'!CJ53</f>
        <v>0.47050444814799697</v>
      </c>
      <c r="M33" s="797">
        <f>'A29'!CR53</f>
        <v>0.69846072191330566</v>
      </c>
      <c r="N33" s="797">
        <f>'A29'!CZ53</f>
        <v>0.57053279392804601</v>
      </c>
      <c r="O33" s="797">
        <f>'A29'!DH53</f>
        <v>0.37629538026760234</v>
      </c>
    </row>
    <row r="34" spans="1:15">
      <c r="A34" s="794" t="s">
        <v>1053</v>
      </c>
    </row>
    <row r="35" spans="1:15">
      <c r="A35" s="794" t="s">
        <v>742</v>
      </c>
      <c r="B35" s="799">
        <f>B33-B4</f>
        <v>7.4228922834476685E-2</v>
      </c>
      <c r="C35" s="799">
        <f t="shared" ref="C35:O35" si="1">C33-C4</f>
        <v>3.7791688260561118E-3</v>
      </c>
      <c r="D35" s="799">
        <f t="shared" si="1"/>
        <v>8.2483981312889143E-2</v>
      </c>
      <c r="E35" s="799">
        <f t="shared" si="1"/>
        <v>0.19071149998901449</v>
      </c>
      <c r="F35" s="799">
        <f t="shared" si="1"/>
        <v>5.7234605688586515E-2</v>
      </c>
      <c r="G35" s="799">
        <f t="shared" si="1"/>
        <v>9.9157854607085483E-2</v>
      </c>
      <c r="H35" s="799">
        <f t="shared" si="1"/>
        <v>3.7978698557129098E-2</v>
      </c>
      <c r="I35" s="799">
        <f t="shared" si="1"/>
        <v>5.4213917984460291E-3</v>
      </c>
      <c r="J35" s="799">
        <f t="shared" si="1"/>
        <v>-3.5624476047969922E-2</v>
      </c>
      <c r="K35" s="799">
        <f t="shared" si="1"/>
        <v>0.15346662652492038</v>
      </c>
      <c r="L35" s="799">
        <f t="shared" si="1"/>
        <v>1.4408133515526889E-2</v>
      </c>
      <c r="M35" s="799">
        <f t="shared" si="1"/>
        <v>5.4414826092294755E-2</v>
      </c>
      <c r="N35" s="799">
        <f t="shared" si="1"/>
        <v>1.4615903000741337E-2</v>
      </c>
      <c r="O35" s="799">
        <f t="shared" si="1"/>
        <v>2.4891201814600916E-2</v>
      </c>
    </row>
    <row r="36" spans="1:15">
      <c r="A36" s="794" t="s">
        <v>1056</v>
      </c>
      <c r="B36" s="799">
        <f t="shared" ref="B36:O36" si="2">B14-B4</f>
        <v>-1.4053535129756045E-2</v>
      </c>
      <c r="C36" s="799">
        <f t="shared" si="2"/>
        <v>3.1780217111321507E-2</v>
      </c>
      <c r="D36" s="799">
        <f t="shared" si="2"/>
        <v>6.6100803596261914E-2</v>
      </c>
      <c r="E36" s="799">
        <f t="shared" si="2"/>
        <v>3.7457959025005927E-2</v>
      </c>
      <c r="F36" s="799">
        <f t="shared" si="2"/>
        <v>4.0414919916324843E-2</v>
      </c>
      <c r="G36" s="799">
        <f t="shared" si="2"/>
        <v>2.6389961465860257E-3</v>
      </c>
      <c r="H36" s="799">
        <f t="shared" si="2"/>
        <v>-2.0697405623818055E-2</v>
      </c>
      <c r="I36" s="799">
        <f t="shared" si="2"/>
        <v>4.8656474075387646E-2</v>
      </c>
      <c r="J36" s="799">
        <f t="shared" si="2"/>
        <v>-5.3874064695108803E-2</v>
      </c>
      <c r="K36" s="799">
        <f t="shared" si="2"/>
        <v>5.5856724327854268E-2</v>
      </c>
      <c r="L36" s="799">
        <f t="shared" si="2"/>
        <v>6.6973932098315647E-2</v>
      </c>
      <c r="M36" s="799">
        <f t="shared" si="2"/>
        <v>-3.9240519454198708E-2</v>
      </c>
      <c r="N36" s="799">
        <f t="shared" si="2"/>
        <v>-6.5706883354009982E-2</v>
      </c>
      <c r="O36" s="799">
        <f t="shared" si="2"/>
        <v>-2.9244301351383006E-2</v>
      </c>
    </row>
    <row r="37" spans="1:15">
      <c r="A37" s="794" t="s">
        <v>1057</v>
      </c>
      <c r="B37" s="799">
        <f t="shared" ref="B37:O37" si="3">B24-B14</f>
        <v>3.1547682484830197E-2</v>
      </c>
      <c r="C37" s="799">
        <f t="shared" si="3"/>
        <v>-2.8975590991094924E-2</v>
      </c>
      <c r="D37" s="799">
        <f t="shared" si="3"/>
        <v>-1.4815342563834211E-2</v>
      </c>
      <c r="E37" s="799">
        <f t="shared" si="3"/>
        <v>0.14098988248411448</v>
      </c>
      <c r="F37" s="799">
        <f t="shared" si="3"/>
        <v>-3.4840992187231468E-2</v>
      </c>
      <c r="G37" s="799">
        <f t="shared" si="3"/>
        <v>0.10188921741427803</v>
      </c>
      <c r="H37" s="799">
        <f t="shared" si="3"/>
        <v>2.9108571247620896E-2</v>
      </c>
      <c r="I37" s="799">
        <f t="shared" si="3"/>
        <v>-6.774812834238908E-2</v>
      </c>
      <c r="J37" s="799">
        <f t="shared" si="3"/>
        <v>5.14669516588937E-2</v>
      </c>
      <c r="K37" s="799">
        <f t="shared" si="3"/>
        <v>3.2986381398825149E-2</v>
      </c>
      <c r="L37" s="799">
        <f t="shared" si="3"/>
        <v>-4.4851285700612031E-2</v>
      </c>
      <c r="M37" s="799">
        <f t="shared" si="3"/>
        <v>3.7126764714893512E-2</v>
      </c>
      <c r="N37" s="799">
        <f t="shared" si="3"/>
        <v>8.9689048831266827E-3</v>
      </c>
      <c r="O37" s="799">
        <f t="shared" si="3"/>
        <v>7.2929766512141947E-2</v>
      </c>
    </row>
    <row r="38" spans="1:15">
      <c r="A38" s="794" t="s">
        <v>1058</v>
      </c>
      <c r="B38" s="799">
        <f t="shared" ref="B38:O38" si="4">B33-B24</f>
        <v>5.6734775479402533E-2</v>
      </c>
      <c r="C38" s="799">
        <f t="shared" si="4"/>
        <v>9.7454270582952862E-4</v>
      </c>
      <c r="D38" s="799">
        <f t="shared" si="4"/>
        <v>3.1198520280461439E-2</v>
      </c>
      <c r="E38" s="799">
        <f t="shared" si="4"/>
        <v>1.226365847989408E-2</v>
      </c>
      <c r="F38" s="799">
        <f t="shared" si="4"/>
        <v>5.166067795949314E-2</v>
      </c>
      <c r="G38" s="799">
        <f t="shared" si="4"/>
        <v>-5.3703589537785756E-3</v>
      </c>
      <c r="H38" s="799">
        <f t="shared" si="4"/>
        <v>2.9567532933326257E-2</v>
      </c>
      <c r="I38" s="799">
        <f t="shared" si="4"/>
        <v>2.4513046065447464E-2</v>
      </c>
      <c r="J38" s="799">
        <f t="shared" si="4"/>
        <v>-3.3217363011754819E-2</v>
      </c>
      <c r="K38" s="799">
        <f t="shared" si="4"/>
        <v>6.4623520798240963E-2</v>
      </c>
      <c r="L38" s="799">
        <f t="shared" si="4"/>
        <v>-7.7145128821767273E-3</v>
      </c>
      <c r="M38" s="799">
        <f t="shared" si="4"/>
        <v>5.6528580831599951E-2</v>
      </c>
      <c r="N38" s="799">
        <f t="shared" si="4"/>
        <v>7.1353881471624636E-2</v>
      </c>
      <c r="O38" s="799">
        <f t="shared" si="4"/>
        <v>-1.8794263346158024E-2</v>
      </c>
    </row>
    <row r="39" spans="1:15">
      <c r="A39" s="794" t="s">
        <v>1054</v>
      </c>
    </row>
    <row r="40" spans="1:15">
      <c r="A40" s="794" t="s">
        <v>742</v>
      </c>
      <c r="B40" s="800">
        <f>100*(B33-B4)/B4</f>
        <v>14.968830721472287</v>
      </c>
      <c r="C40" s="800">
        <f t="shared" ref="C40:O40" si="5">100*(C33-C4)/C4</f>
        <v>0.56915568730966859</v>
      </c>
      <c r="D40" s="800">
        <f t="shared" si="5"/>
        <v>17.407339810172061</v>
      </c>
      <c r="E40" s="800">
        <f t="shared" si="5"/>
        <v>35.900759426175846</v>
      </c>
      <c r="F40" s="800">
        <f t="shared" si="5"/>
        <v>9.1368580729733999</v>
      </c>
      <c r="G40" s="800">
        <f t="shared" si="5"/>
        <v>17.924204714054696</v>
      </c>
      <c r="H40" s="800">
        <f t="shared" si="5"/>
        <v>6.072998837506578</v>
      </c>
      <c r="I40" s="800">
        <f t="shared" si="5"/>
        <v>1.0145869895062205</v>
      </c>
      <c r="J40" s="800">
        <f>100*(J33-J4)/J4</f>
        <v>-5.4507186815854949</v>
      </c>
      <c r="K40" s="800">
        <f t="shared" si="5"/>
        <v>24.95432193132817</v>
      </c>
      <c r="L40" s="800">
        <f t="shared" si="5"/>
        <v>3.1590111678795738</v>
      </c>
      <c r="M40" s="800">
        <f t="shared" si="5"/>
        <v>8.448905030739823</v>
      </c>
      <c r="N40" s="800">
        <f t="shared" si="5"/>
        <v>2.6291525296813849</v>
      </c>
      <c r="O40" s="800">
        <f t="shared" si="5"/>
        <v>7.0833539669847694</v>
      </c>
    </row>
    <row r="41" spans="1:15">
      <c r="A41" s="794" t="s">
        <v>1056</v>
      </c>
      <c r="B41" s="800">
        <f t="shared" ref="B41:O41" si="6">100*(B14-B4)/B4</f>
        <v>-2.8340029783899179</v>
      </c>
      <c r="C41" s="800">
        <f t="shared" si="6"/>
        <v>4.7862088584491618</v>
      </c>
      <c r="D41" s="800">
        <f t="shared" si="6"/>
        <v>13.949849796420693</v>
      </c>
      <c r="E41" s="800">
        <f t="shared" si="6"/>
        <v>7.051327138792117</v>
      </c>
      <c r="F41" s="800">
        <f t="shared" si="6"/>
        <v>6.4517852942888956</v>
      </c>
      <c r="G41" s="800">
        <f t="shared" si="6"/>
        <v>0.47703641187522611</v>
      </c>
      <c r="H41" s="800">
        <f t="shared" si="6"/>
        <v>-3.3096268452636197</v>
      </c>
      <c r="I41" s="800">
        <f t="shared" si="6"/>
        <v>9.1058214177188219</v>
      </c>
      <c r="J41" s="800">
        <f t="shared" si="6"/>
        <v>-8.2429948019771384</v>
      </c>
      <c r="K41" s="800">
        <f t="shared" si="6"/>
        <v>9.082539392891297</v>
      </c>
      <c r="L41" s="800">
        <f t="shared" si="6"/>
        <v>14.684164276197746</v>
      </c>
      <c r="M41" s="800">
        <f t="shared" si="6"/>
        <v>-6.0928141470688262</v>
      </c>
      <c r="N41" s="800">
        <f t="shared" si="6"/>
        <v>-11.81955152404287</v>
      </c>
      <c r="O41" s="800">
        <f t="shared" si="6"/>
        <v>-8.3221268113902891</v>
      </c>
    </row>
    <row r="42" spans="1:15">
      <c r="A42" s="794" t="s">
        <v>1057</v>
      </c>
      <c r="B42" s="800">
        <f t="shared" ref="B42:O42" si="7">100*(B24-B14)/B14</f>
        <v>6.547384841013197</v>
      </c>
      <c r="C42" s="800">
        <f t="shared" si="7"/>
        <v>-4.1645009080462199</v>
      </c>
      <c r="D42" s="800">
        <f t="shared" si="7"/>
        <v>-2.7438523190903239</v>
      </c>
      <c r="E42" s="800">
        <f t="shared" si="7"/>
        <v>24.792632696746708</v>
      </c>
      <c r="F42" s="800">
        <f t="shared" si="7"/>
        <v>-5.2248731196290112</v>
      </c>
      <c r="G42" s="800">
        <f t="shared" si="7"/>
        <v>18.330494591226632</v>
      </c>
      <c r="H42" s="800">
        <f t="shared" si="7"/>
        <v>4.8139411033756225</v>
      </c>
      <c r="I42" s="800">
        <f t="shared" si="7"/>
        <v>-11.620581815897749</v>
      </c>
      <c r="J42" s="800">
        <f t="shared" si="7"/>
        <v>8.5821183285253646</v>
      </c>
      <c r="K42" s="800">
        <f t="shared" si="7"/>
        <v>4.9171251660101278</v>
      </c>
      <c r="L42" s="800">
        <f t="shared" si="7"/>
        <v>-8.5746199446316691</v>
      </c>
      <c r="M42" s="800">
        <f t="shared" si="7"/>
        <v>6.1386300726890806</v>
      </c>
      <c r="N42" s="800">
        <f t="shared" si="7"/>
        <v>1.8296046071204859</v>
      </c>
      <c r="O42" s="800">
        <f t="shared" si="7"/>
        <v>22.637755877072742</v>
      </c>
    </row>
    <row r="43" spans="1:15">
      <c r="A43" s="794" t="s">
        <v>1058</v>
      </c>
      <c r="B43" s="800">
        <f t="shared" ref="B43:O43" si="8">100*(B33-B24)/B24</f>
        <v>11.051136757081416</v>
      </c>
      <c r="C43" s="800">
        <f t="shared" si="8"/>
        <v>0.14615212182717882</v>
      </c>
      <c r="D43" s="800">
        <f t="shared" si="8"/>
        <v>5.9410877669365201</v>
      </c>
      <c r="E43" s="800">
        <f t="shared" si="8"/>
        <v>1.7280877778780142</v>
      </c>
      <c r="F43" s="800">
        <f t="shared" si="8"/>
        <v>8.1743073156572734</v>
      </c>
      <c r="G43" s="800">
        <f t="shared" si="8"/>
        <v>-0.81649323680187025</v>
      </c>
      <c r="H43" s="800">
        <f t="shared" si="8"/>
        <v>4.665260740068228</v>
      </c>
      <c r="I43" s="800">
        <f t="shared" si="8"/>
        <v>4.7574771853680682</v>
      </c>
      <c r="J43" s="800">
        <f t="shared" si="8"/>
        <v>-5.1012063856323833</v>
      </c>
      <c r="K43" s="800">
        <f t="shared" si="8"/>
        <v>9.1816518418636281</v>
      </c>
      <c r="L43" s="800">
        <f t="shared" si="8"/>
        <v>-1.6131758693879921</v>
      </c>
      <c r="M43" s="800">
        <f t="shared" si="8"/>
        <v>8.8060056840813239</v>
      </c>
      <c r="N43" s="800">
        <f t="shared" si="8"/>
        <v>14.294249955491434</v>
      </c>
      <c r="O43" s="800">
        <f t="shared" si="8"/>
        <v>-4.7569617806867388</v>
      </c>
    </row>
    <row r="44" spans="1:15">
      <c r="A44" s="794" t="s">
        <v>1055</v>
      </c>
    </row>
    <row r="45" spans="1:15">
      <c r="A45" s="794" t="s">
        <v>742</v>
      </c>
      <c r="B45" s="801">
        <f>100*(POWER(B33/B4, 1/29)-1)</f>
        <v>0.48216167101300389</v>
      </c>
      <c r="C45" s="801">
        <f t="shared" ref="C45:O45" si="9">100*(POWER(C33/C4, 1/29)-1)</f>
        <v>1.9572332921580227E-2</v>
      </c>
      <c r="D45" s="801">
        <f t="shared" si="9"/>
        <v>0.55491064365464915</v>
      </c>
      <c r="E45" s="801">
        <f t="shared" si="9"/>
        <v>1.0633891244313576</v>
      </c>
      <c r="F45" s="801">
        <f t="shared" si="9"/>
        <v>0.30194627777628824</v>
      </c>
      <c r="G45" s="801">
        <f t="shared" si="9"/>
        <v>0.5701429537017022</v>
      </c>
      <c r="H45" s="801">
        <f t="shared" si="9"/>
        <v>0.20350796721857467</v>
      </c>
      <c r="I45" s="801">
        <f t="shared" si="9"/>
        <v>3.4815528383114192E-2</v>
      </c>
      <c r="J45" s="801">
        <f t="shared" si="9"/>
        <v>-0.19308573535306017</v>
      </c>
      <c r="K45" s="801">
        <f t="shared" si="9"/>
        <v>0.77115843480599633</v>
      </c>
      <c r="L45" s="801">
        <f t="shared" si="9"/>
        <v>0.10730376919654283</v>
      </c>
      <c r="M45" s="801">
        <f t="shared" si="9"/>
        <v>0.28007753701153604</v>
      </c>
      <c r="N45" s="801">
        <f t="shared" si="9"/>
        <v>8.9529171062241453E-2</v>
      </c>
      <c r="O45" s="801">
        <f t="shared" si="9"/>
        <v>0.23626955433735386</v>
      </c>
    </row>
    <row r="46" spans="1:15">
      <c r="A46" s="794" t="s">
        <v>1056</v>
      </c>
      <c r="B46" s="801">
        <f t="shared" ref="B46:O46" si="10">100*(POWER(B14/B4, 1/10)-1)</f>
        <v>-0.28708073893518593</v>
      </c>
      <c r="C46" s="801">
        <f t="shared" si="10"/>
        <v>0.46861440282828237</v>
      </c>
      <c r="D46" s="801">
        <f t="shared" si="10"/>
        <v>1.3144463986966004</v>
      </c>
      <c r="E46" s="801">
        <f t="shared" si="10"/>
        <v>0.68370895393343734</v>
      </c>
      <c r="F46" s="801">
        <f t="shared" si="10"/>
        <v>0.62717834255834326</v>
      </c>
      <c r="G46" s="801">
        <f t="shared" si="10"/>
        <v>4.7601545824393909E-2</v>
      </c>
      <c r="H46" s="801">
        <f t="shared" si="10"/>
        <v>-0.33599768228582683</v>
      </c>
      <c r="I46" s="801">
        <f t="shared" si="10"/>
        <v>0.87528908754954671</v>
      </c>
      <c r="J46" s="801">
        <f t="shared" si="10"/>
        <v>-0.85657383172257351</v>
      </c>
      <c r="K46" s="801">
        <f t="shared" si="10"/>
        <v>0.87313630916612262</v>
      </c>
      <c r="L46" s="801">
        <f t="shared" si="10"/>
        <v>1.3795467913189974</v>
      </c>
      <c r="M46" s="801">
        <f t="shared" si="10"/>
        <v>-0.62666099860559932</v>
      </c>
      <c r="N46" s="801">
        <f t="shared" si="10"/>
        <v>-1.2499713436142978</v>
      </c>
      <c r="O46" s="801">
        <f t="shared" si="10"/>
        <v>-0.86512736380381927</v>
      </c>
    </row>
    <row r="47" spans="1:15">
      <c r="A47" s="794" t="s">
        <v>1057</v>
      </c>
      <c r="B47" s="801">
        <f t="shared" ref="B47:O47" si="11">100*(POWER(B24/B14, 1/10)-1)</f>
        <v>0.63621156560529357</v>
      </c>
      <c r="C47" s="801">
        <f t="shared" si="11"/>
        <v>-0.42446673710579974</v>
      </c>
      <c r="D47" s="801">
        <f t="shared" si="11"/>
        <v>-0.2778332297091457</v>
      </c>
      <c r="E47" s="801">
        <f t="shared" si="11"/>
        <v>2.2395418524910227</v>
      </c>
      <c r="F47" s="801">
        <f t="shared" si="11"/>
        <v>-0.53519456171966517</v>
      </c>
      <c r="G47" s="801">
        <f t="shared" si="11"/>
        <v>1.6973574055712204</v>
      </c>
      <c r="H47" s="801">
        <f t="shared" si="11"/>
        <v>0.47127304320013774</v>
      </c>
      <c r="I47" s="801">
        <f t="shared" si="11"/>
        <v>-1.2277120528135455</v>
      </c>
      <c r="J47" s="801">
        <f t="shared" si="11"/>
        <v>0.82676449292597987</v>
      </c>
      <c r="K47" s="801">
        <f t="shared" si="11"/>
        <v>0.48115955663707854</v>
      </c>
      <c r="L47" s="801">
        <f t="shared" si="11"/>
        <v>-0.89246433206472409</v>
      </c>
      <c r="M47" s="801">
        <f t="shared" si="11"/>
        <v>0.59753701778686441</v>
      </c>
      <c r="N47" s="801">
        <f t="shared" si="11"/>
        <v>0.18147133344597055</v>
      </c>
      <c r="O47" s="801">
        <f t="shared" si="11"/>
        <v>2.0616110652548647</v>
      </c>
    </row>
    <row r="48" spans="1:15">
      <c r="A48" s="794" t="s">
        <v>1058</v>
      </c>
      <c r="B48" s="801">
        <f t="shared" ref="B48:O48" si="12">100*(POWER(B33/B24, 1/9)-1)</f>
        <v>1.1714820690296834</v>
      </c>
      <c r="C48" s="801">
        <f t="shared" si="12"/>
        <v>1.622858597725152E-2</v>
      </c>
      <c r="D48" s="801">
        <f t="shared" si="12"/>
        <v>0.64331575306968425</v>
      </c>
      <c r="E48" s="801">
        <f t="shared" si="12"/>
        <v>0.1905508913382592</v>
      </c>
      <c r="F48" s="801">
        <f t="shared" si="12"/>
        <v>0.87686319320767758</v>
      </c>
      <c r="G48" s="801">
        <f t="shared" si="12"/>
        <v>-9.1052388668078077E-2</v>
      </c>
      <c r="H48" s="801">
        <f t="shared" si="12"/>
        <v>0.50791976946451545</v>
      </c>
      <c r="I48" s="801">
        <f t="shared" si="12"/>
        <v>0.51775520489214522</v>
      </c>
      <c r="J48" s="801">
        <f t="shared" si="12"/>
        <v>-0.58007980922157865</v>
      </c>
      <c r="K48" s="801">
        <f t="shared" si="12"/>
        <v>0.98081027569001389</v>
      </c>
      <c r="L48" s="801">
        <f t="shared" si="12"/>
        <v>-0.18054007450978293</v>
      </c>
      <c r="M48" s="801">
        <f t="shared" si="12"/>
        <v>0.94214771084981663</v>
      </c>
      <c r="N48" s="801">
        <f t="shared" si="12"/>
        <v>1.4955855734420931</v>
      </c>
      <c r="O48" s="801">
        <f t="shared" si="12"/>
        <v>-0.54007260466815143</v>
      </c>
    </row>
    <row r="50" spans="1:1">
      <c r="A50" s="794" t="s">
        <v>1129</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1">
    <pageSetUpPr fitToPage="1"/>
  </sheetPr>
  <dimension ref="A1:AE57"/>
  <sheetViews>
    <sheetView view="pageBreakPreview" zoomScaleSheetLayoutView="100" workbookViewId="0">
      <pane xSplit="1" ySplit="2" topLeftCell="B41" activePane="bottomRight" state="frozen"/>
      <selection activeCell="R37" sqref="R37"/>
      <selection pane="topRight" activeCell="R37" sqref="R37"/>
      <selection pane="bottomLeft" activeCell="R37" sqref="R37"/>
      <selection pane="bottomRight" activeCell="R37" sqref="R37"/>
    </sheetView>
  </sheetViews>
  <sheetFormatPr defaultRowHeight="12.75"/>
  <cols>
    <col min="1" max="1" width="9.140625" style="417"/>
    <col min="2" max="2" width="9.85546875" style="417" bestFit="1" customWidth="1"/>
    <col min="3" max="3" width="9.7109375" style="417" bestFit="1" customWidth="1"/>
    <col min="4" max="4" width="8.7109375" style="417" customWidth="1"/>
    <col min="5" max="5" width="10.5703125" style="417" bestFit="1" customWidth="1"/>
    <col min="6" max="6" width="9.42578125" style="417" bestFit="1" customWidth="1"/>
    <col min="7" max="8" width="10.5703125" style="417" bestFit="1" customWidth="1"/>
    <col min="9" max="9" width="10.42578125" style="417" bestFit="1" customWidth="1"/>
    <col min="10" max="10" width="10.85546875" style="417" customWidth="1"/>
    <col min="11" max="12" width="9.85546875" style="417" bestFit="1" customWidth="1"/>
    <col min="13" max="13" width="11.140625" style="417" bestFit="1" customWidth="1"/>
    <col min="14" max="14" width="10.5703125" style="417" bestFit="1" customWidth="1"/>
    <col min="15" max="15" width="10.85546875" style="417" bestFit="1" customWidth="1"/>
    <col min="16" max="16384" width="9.140625" style="417"/>
  </cols>
  <sheetData>
    <row r="1" spans="1:31" s="415" customFormat="1" ht="12.75" customHeight="1">
      <c r="A1" s="415" t="s">
        <v>234</v>
      </c>
    </row>
    <row r="2" spans="1:31" s="415" customFormat="1" ht="28.15" customHeight="1">
      <c r="A2" s="91" t="s">
        <v>471</v>
      </c>
      <c r="B2" s="91" t="s">
        <v>281</v>
      </c>
      <c r="C2" s="91" t="s">
        <v>283</v>
      </c>
      <c r="D2" s="91" t="s">
        <v>272</v>
      </c>
      <c r="E2" s="91" t="s">
        <v>284</v>
      </c>
      <c r="F2" s="91" t="s">
        <v>285</v>
      </c>
      <c r="G2" s="91" t="s">
        <v>286</v>
      </c>
      <c r="H2" s="91" t="s">
        <v>287</v>
      </c>
      <c r="I2" s="91" t="s">
        <v>288</v>
      </c>
      <c r="J2" s="91" t="s">
        <v>289</v>
      </c>
      <c r="K2" s="91" t="s">
        <v>290</v>
      </c>
      <c r="L2" s="91" t="s">
        <v>291</v>
      </c>
      <c r="M2" s="91" t="s">
        <v>292</v>
      </c>
      <c r="N2" s="91" t="s">
        <v>293</v>
      </c>
      <c r="O2" s="588" t="s">
        <v>273</v>
      </c>
      <c r="Q2" s="91" t="s">
        <v>471</v>
      </c>
      <c r="R2" s="91" t="s">
        <v>281</v>
      </c>
      <c r="S2" s="91" t="s">
        <v>283</v>
      </c>
      <c r="T2" s="91" t="s">
        <v>272</v>
      </c>
      <c r="U2" s="91" t="s">
        <v>284</v>
      </c>
      <c r="V2" s="91" t="s">
        <v>285</v>
      </c>
      <c r="W2" s="91" t="s">
        <v>286</v>
      </c>
      <c r="X2" s="91" t="s">
        <v>287</v>
      </c>
      <c r="Y2" s="91" t="s">
        <v>288</v>
      </c>
      <c r="Z2" s="91" t="s">
        <v>289</v>
      </c>
      <c r="AA2" s="91" t="s">
        <v>290</v>
      </c>
      <c r="AB2" s="91" t="s">
        <v>291</v>
      </c>
      <c r="AC2" s="91" t="s">
        <v>292</v>
      </c>
      <c r="AD2" s="91" t="s">
        <v>293</v>
      </c>
      <c r="AE2" s="588" t="s">
        <v>273</v>
      </c>
    </row>
    <row r="3" spans="1:31" ht="12.75" hidden="1" customHeight="1">
      <c r="A3" s="445">
        <v>1960</v>
      </c>
      <c r="B3" s="555">
        <v>24645.96398922904</v>
      </c>
      <c r="C3" s="503">
        <f t="shared" ref="C3:C12" si="0">C4*S3/S4</f>
        <v>15919.496193642724</v>
      </c>
      <c r="D3" s="503">
        <f t="shared" ref="D3:D12" si="1">D4*T3/T4</f>
        <v>53312.324410018649</v>
      </c>
      <c r="E3" s="503">
        <f t="shared" ref="E3:E8" si="2">E4*U3/U4</f>
        <v>87943.882500548498</v>
      </c>
      <c r="F3" s="503">
        <f t="shared" ref="F3:F12" si="3">F4*V3/V4</f>
        <v>6435.2302769129019</v>
      </c>
      <c r="G3" s="555">
        <v>77963.110891781107</v>
      </c>
      <c r="H3" s="503">
        <f t="shared" ref="H3:H12" si="4">H4*X3/X4</f>
        <v>125530.25979471407</v>
      </c>
      <c r="I3" s="503">
        <f t="shared" ref="I3:I12" si="5">I4*Y3/Y4</f>
        <v>76983.853694727091</v>
      </c>
      <c r="J3" s="503">
        <f t="shared" ref="J3:J11" si="6">J4*Z3/Z4</f>
        <v>29795.482173027758</v>
      </c>
      <c r="K3" s="503">
        <f t="shared" ref="K3:K12" si="7">K4*AA3/AA4</f>
        <v>55124.159206185737</v>
      </c>
      <c r="L3" s="503">
        <f t="shared" ref="L3:L12" si="8">L4*AB3/AB4</f>
        <v>18888.059159607128</v>
      </c>
      <c r="M3" s="555">
        <v>191090.19644242851</v>
      </c>
      <c r="N3" s="555">
        <v>92960.032371496578</v>
      </c>
      <c r="O3" s="503">
        <f t="shared" ref="O3:O12" si="9">O4*AE3/AE4</f>
        <v>617697.92564101378</v>
      </c>
      <c r="Q3" s="445">
        <v>1960</v>
      </c>
      <c r="R3" s="589">
        <v>22287.228823731144</v>
      </c>
      <c r="S3" s="589">
        <v>14261.906499372368</v>
      </c>
      <c r="T3" s="589">
        <v>48230.026080713309</v>
      </c>
      <c r="U3" s="589">
        <v>81746.551119215947</v>
      </c>
      <c r="V3" s="589">
        <v>6022.0722751860385</v>
      </c>
      <c r="W3" s="589">
        <v>91840.407651587666</v>
      </c>
      <c r="X3" s="589">
        <v>123646.38679535361</v>
      </c>
      <c r="Y3" s="589">
        <v>60375.862180285127</v>
      </c>
      <c r="Z3" s="589">
        <v>29431.41293867712</v>
      </c>
      <c r="AA3" s="589">
        <v>46262.791232489282</v>
      </c>
      <c r="AB3" s="589">
        <v>16219.821823940474</v>
      </c>
      <c r="AC3" s="589">
        <v>167814.10118454791</v>
      </c>
      <c r="AD3" s="589">
        <v>76807.640852500539</v>
      </c>
      <c r="AE3" s="589">
        <v>531135.16177714954</v>
      </c>
    </row>
    <row r="4" spans="1:31" ht="12.75" hidden="1" customHeight="1">
      <c r="A4" s="445">
        <v>1961</v>
      </c>
      <c r="B4" s="555">
        <v>25599.190936503412</v>
      </c>
      <c r="C4" s="503">
        <f t="shared" si="0"/>
        <v>16953.897660466497</v>
      </c>
      <c r="D4" s="503">
        <f t="shared" si="1"/>
        <v>56617.90318176421</v>
      </c>
      <c r="E4" s="503">
        <f t="shared" si="2"/>
        <v>93486.871724513127</v>
      </c>
      <c r="F4" s="503">
        <f t="shared" si="3"/>
        <v>6800.7049664606202</v>
      </c>
      <c r="G4" s="555">
        <v>82730.145111486665</v>
      </c>
      <c r="H4" s="503">
        <f t="shared" si="4"/>
        <v>132928.94100239017</v>
      </c>
      <c r="I4" s="503">
        <f t="shared" si="5"/>
        <v>80214.445075851923</v>
      </c>
      <c r="J4" s="503">
        <f t="shared" si="6"/>
        <v>30732.650580756843</v>
      </c>
      <c r="K4" s="503">
        <f t="shared" si="7"/>
        <v>58472.232668144374</v>
      </c>
      <c r="L4" s="503">
        <f t="shared" si="8"/>
        <v>19972.835957290234</v>
      </c>
      <c r="M4" s="555">
        <v>197587.3016104392</v>
      </c>
      <c r="N4" s="555">
        <v>96302.533373657745</v>
      </c>
      <c r="O4" s="503">
        <f t="shared" si="9"/>
        <v>638540.95390224259</v>
      </c>
      <c r="Q4" s="445">
        <v>1961</v>
      </c>
      <c r="R4" s="589">
        <v>23542.978190725367</v>
      </c>
      <c r="S4" s="589">
        <v>15188.602722871296</v>
      </c>
      <c r="T4" s="589">
        <v>51220.481892525189</v>
      </c>
      <c r="U4" s="589">
        <v>86898.930557856962</v>
      </c>
      <c r="V4" s="589">
        <v>6364.082568602199</v>
      </c>
      <c r="W4" s="589">
        <v>95754.284849054282</v>
      </c>
      <c r="X4" s="589">
        <v>130934.03361354617</v>
      </c>
      <c r="Y4" s="589">
        <v>62909.506972361443</v>
      </c>
      <c r="Z4" s="589">
        <v>30357.13014106312</v>
      </c>
      <c r="AA4" s="589">
        <v>49072.652205103434</v>
      </c>
      <c r="AB4" s="589">
        <v>17151.356728002618</v>
      </c>
      <c r="AC4" s="589">
        <v>177072.019563776</v>
      </c>
      <c r="AD4" s="589">
        <v>78949.71472066814</v>
      </c>
      <c r="AE4" s="589">
        <v>549057.2960889414</v>
      </c>
    </row>
    <row r="5" spans="1:31" ht="12.75" hidden="1" customHeight="1">
      <c r="A5" s="445">
        <v>1962</v>
      </c>
      <c r="B5" s="555">
        <v>26644.889374216691</v>
      </c>
      <c r="C5" s="503">
        <f t="shared" si="0"/>
        <v>18055.511454963958</v>
      </c>
      <c r="D5" s="503">
        <f t="shared" si="1"/>
        <v>60128.441147038415</v>
      </c>
      <c r="E5" s="503">
        <f t="shared" si="2"/>
        <v>99379.228393527679</v>
      </c>
      <c r="F5" s="503">
        <f t="shared" si="3"/>
        <v>7186.9359837467882</v>
      </c>
      <c r="G5" s="555">
        <v>88541.399255259268</v>
      </c>
      <c r="H5" s="503">
        <f t="shared" si="4"/>
        <v>140763.69621885379</v>
      </c>
      <c r="I5" s="503">
        <f t="shared" si="5"/>
        <v>83580.60671191859</v>
      </c>
      <c r="J5" s="503">
        <f t="shared" si="6"/>
        <v>31699.296095764978</v>
      </c>
      <c r="K5" s="503">
        <f t="shared" si="7"/>
        <v>62023.657910304202</v>
      </c>
      <c r="L5" s="503">
        <f t="shared" si="8"/>
        <v>21119.913528750458</v>
      </c>
      <c r="M5" s="555">
        <v>210035.13594199051</v>
      </c>
      <c r="N5" s="555">
        <v>99284.914056995185</v>
      </c>
      <c r="O5" s="503">
        <f t="shared" si="9"/>
        <v>660087.29005728941</v>
      </c>
      <c r="Q5" s="445">
        <v>1962</v>
      </c>
      <c r="R5" s="589">
        <v>24869.481373062808</v>
      </c>
      <c r="S5" s="589">
        <v>16175.512907994846</v>
      </c>
      <c r="T5" s="589">
        <v>54396.358005529393</v>
      </c>
      <c r="U5" s="589">
        <v>92376.057811742387</v>
      </c>
      <c r="V5" s="589">
        <v>6725.5165812062851</v>
      </c>
      <c r="W5" s="589">
        <v>99834.956109271181</v>
      </c>
      <c r="X5" s="589">
        <v>138651.21013756518</v>
      </c>
      <c r="Y5" s="589">
        <v>65549.474982038315</v>
      </c>
      <c r="Z5" s="589">
        <v>31311.96427169782</v>
      </c>
      <c r="AA5" s="589">
        <v>52053.175571297397</v>
      </c>
      <c r="AB5" s="589">
        <v>18136.391435385976</v>
      </c>
      <c r="AC5" s="589">
        <v>186840.67602825115</v>
      </c>
      <c r="AD5" s="589">
        <v>81151.528484577357</v>
      </c>
      <c r="AE5" s="589">
        <v>567584.17834702844</v>
      </c>
    </row>
    <row r="6" spans="1:31" ht="12.75" hidden="1" customHeight="1">
      <c r="A6" s="445">
        <v>1963</v>
      </c>
      <c r="B6" s="555">
        <v>27473.27980939854</v>
      </c>
      <c r="C6" s="503">
        <f t="shared" si="0"/>
        <v>19228.704834081476</v>
      </c>
      <c r="D6" s="503">
        <f t="shared" si="1"/>
        <v>63856.646601093809</v>
      </c>
      <c r="E6" s="503">
        <f t="shared" si="2"/>
        <v>105642.97268600654</v>
      </c>
      <c r="F6" s="503">
        <f t="shared" si="3"/>
        <v>7595.1021385590811</v>
      </c>
      <c r="G6" s="555">
        <v>93386.351291013503</v>
      </c>
      <c r="H6" s="503">
        <f t="shared" si="4"/>
        <v>149060.22739500704</v>
      </c>
      <c r="I6" s="503">
        <f t="shared" si="5"/>
        <v>87088.02774520994</v>
      </c>
      <c r="J6" s="503">
        <f t="shared" si="6"/>
        <v>32696.345872495665</v>
      </c>
      <c r="K6" s="503">
        <f t="shared" si="7"/>
        <v>65790.785900163668</v>
      </c>
      <c r="L6" s="503">
        <f t="shared" si="8"/>
        <v>22332.869924718179</v>
      </c>
      <c r="M6" s="555">
        <v>229989.1557805893</v>
      </c>
      <c r="N6" s="555">
        <v>100880.96043421639</v>
      </c>
      <c r="O6" s="503">
        <f t="shared" si="9"/>
        <v>682360.66587810742</v>
      </c>
      <c r="Q6" s="445">
        <v>1963</v>
      </c>
      <c r="R6" s="589">
        <v>26270.724916560022</v>
      </c>
      <c r="S6" s="589">
        <v>17226.549578699189</v>
      </c>
      <c r="T6" s="589">
        <v>57769.151224981637</v>
      </c>
      <c r="U6" s="589">
        <v>98198.40131584715</v>
      </c>
      <c r="V6" s="589">
        <v>7107.4774402267876</v>
      </c>
      <c r="W6" s="589">
        <v>104089.52953961247</v>
      </c>
      <c r="X6" s="589">
        <v>146823.23260086571</v>
      </c>
      <c r="Y6" s="589">
        <v>68300.228013368265</v>
      </c>
      <c r="Z6" s="589">
        <v>32296.831156179414</v>
      </c>
      <c r="AA6" s="589">
        <v>55214.72684483372</v>
      </c>
      <c r="AB6" s="589">
        <v>19177.998540518245</v>
      </c>
      <c r="AC6" s="589">
        <v>197148.24682462367</v>
      </c>
      <c r="AD6" s="589">
        <v>83414.74821895895</v>
      </c>
      <c r="AE6" s="589">
        <v>586736.21460753027</v>
      </c>
    </row>
    <row r="7" spans="1:31" ht="12.75" hidden="1" customHeight="1">
      <c r="A7" s="445">
        <v>1964</v>
      </c>
      <c r="B7" s="555">
        <v>29975.404221524572</v>
      </c>
      <c r="C7" s="503">
        <f t="shared" si="0"/>
        <v>20478.128826119497</v>
      </c>
      <c r="D7" s="503">
        <f t="shared" si="1"/>
        <v>67816.015804657669</v>
      </c>
      <c r="E7" s="503">
        <f t="shared" si="2"/>
        <v>112301.51268374288</v>
      </c>
      <c r="F7" s="503">
        <f t="shared" si="3"/>
        <v>8026.4491885833286</v>
      </c>
      <c r="G7" s="555">
        <v>99123.629983283477</v>
      </c>
      <c r="H7" s="503">
        <f t="shared" si="4"/>
        <v>157845.75133993401</v>
      </c>
      <c r="I7" s="503">
        <f t="shared" si="5"/>
        <v>90742.636060201403</v>
      </c>
      <c r="J7" s="503">
        <f t="shared" si="6"/>
        <v>33724.756227526748</v>
      </c>
      <c r="K7" s="503">
        <f t="shared" si="7"/>
        <v>69786.7177653525</v>
      </c>
      <c r="L7" s="503">
        <f t="shared" si="8"/>
        <v>23615.488690113492</v>
      </c>
      <c r="M7" s="555">
        <v>236888.72168083611</v>
      </c>
      <c r="N7" s="555">
        <v>102765.7906470576</v>
      </c>
      <c r="O7" s="503">
        <f t="shared" si="9"/>
        <v>705385.61391964217</v>
      </c>
      <c r="Q7" s="445">
        <v>1964</v>
      </c>
      <c r="R7" s="589">
        <v>27750.919984567896</v>
      </c>
      <c r="S7" s="589">
        <v>18345.879483098721</v>
      </c>
      <c r="T7" s="589">
        <v>61351.071204354586</v>
      </c>
      <c r="U7" s="589">
        <v>104387.719604142</v>
      </c>
      <c r="V7" s="589">
        <v>7511.1309225665709</v>
      </c>
      <c r="W7" s="589">
        <v>108525.41616705031</v>
      </c>
      <c r="X7" s="589">
        <v>155476.90936112063</v>
      </c>
      <c r="Y7" s="589">
        <v>71166.415107922119</v>
      </c>
      <c r="Z7" s="589">
        <v>33312.675425910042</v>
      </c>
      <c r="AA7" s="589">
        <v>58568.30110919616</v>
      </c>
      <c r="AB7" s="589">
        <v>20279.427102709767</v>
      </c>
      <c r="AC7" s="589">
        <v>208024.4626183316</v>
      </c>
      <c r="AD7" s="589">
        <v>85741.0864633889</v>
      </c>
      <c r="AE7" s="589">
        <v>606534.49948967563</v>
      </c>
    </row>
    <row r="8" spans="1:31" ht="12.75" hidden="1" customHeight="1">
      <c r="A8" s="445">
        <v>1965</v>
      </c>
      <c r="B8" s="555">
        <v>32985.351235310911</v>
      </c>
      <c r="C8" s="503">
        <f t="shared" si="0"/>
        <v>21613.759207512361</v>
      </c>
      <c r="D8" s="503">
        <f t="shared" si="1"/>
        <v>71152.252759954325</v>
      </c>
      <c r="E8" s="503">
        <f t="shared" si="2"/>
        <v>116112.34125438791</v>
      </c>
      <c r="F8" s="503">
        <f t="shared" si="3"/>
        <v>8403.2584468936529</v>
      </c>
      <c r="G8" s="555">
        <v>103855.10123491941</v>
      </c>
      <c r="H8" s="503">
        <f t="shared" si="4"/>
        <v>165565.65500028743</v>
      </c>
      <c r="I8" s="503">
        <f t="shared" si="5"/>
        <v>94332.984985610557</v>
      </c>
      <c r="J8" s="503">
        <f t="shared" si="6"/>
        <v>34247.064181432215</v>
      </c>
      <c r="K8" s="503">
        <f t="shared" si="7"/>
        <v>76318.120825568258</v>
      </c>
      <c r="L8" s="503">
        <f t="shared" si="8"/>
        <v>24452.968570288722</v>
      </c>
      <c r="M8" s="555">
        <v>248258.86490402959</v>
      </c>
      <c r="N8" s="555">
        <v>105545.33506490001</v>
      </c>
      <c r="O8" s="503">
        <f t="shared" si="9"/>
        <v>725996.34524656332</v>
      </c>
      <c r="Q8" s="445">
        <v>1965</v>
      </c>
      <c r="R8" s="589">
        <v>30725.388185871059</v>
      </c>
      <c r="S8" s="589">
        <v>19363.264337510092</v>
      </c>
      <c r="T8" s="589">
        <v>64369.262535272421</v>
      </c>
      <c r="U8" s="589">
        <v>107930.00229281974</v>
      </c>
      <c r="V8" s="589">
        <v>7863.748076865606</v>
      </c>
      <c r="W8" s="589">
        <v>112015.15309727647</v>
      </c>
      <c r="X8" s="589">
        <v>163080.95794328663</v>
      </c>
      <c r="Y8" s="589">
        <v>73982.205712004143</v>
      </c>
      <c r="Z8" s="589">
        <v>33828.60132981983</v>
      </c>
      <c r="AA8" s="589">
        <v>64049.762243139332</v>
      </c>
      <c r="AB8" s="589">
        <v>20998.599693328644</v>
      </c>
      <c r="AC8" s="589">
        <v>217967.11966522047</v>
      </c>
      <c r="AD8" s="589">
        <v>88217.98718083986</v>
      </c>
      <c r="AE8" s="589">
        <v>624256.89042422397</v>
      </c>
    </row>
    <row r="9" spans="1:31" ht="12.75" hidden="1" customHeight="1">
      <c r="A9" s="445">
        <v>1966</v>
      </c>
      <c r="B9" s="555">
        <v>34747.703723925697</v>
      </c>
      <c r="C9" s="503">
        <f t="shared" si="0"/>
        <v>22636.003874269609</v>
      </c>
      <c r="D9" s="503">
        <f t="shared" si="1"/>
        <v>77166.924641950216</v>
      </c>
      <c r="E9" s="555">
        <v>122863</v>
      </c>
      <c r="F9" s="503">
        <f t="shared" si="3"/>
        <v>8786.4059601797599</v>
      </c>
      <c r="G9" s="555">
        <v>108633.6716139771</v>
      </c>
      <c r="H9" s="503">
        <f t="shared" si="4"/>
        <v>170723.01012601281</v>
      </c>
      <c r="I9" s="503">
        <f t="shared" si="5"/>
        <v>98065.987952987314</v>
      </c>
      <c r="J9" s="503">
        <f t="shared" si="6"/>
        <v>34840.333405536534</v>
      </c>
      <c r="K9" s="503">
        <f t="shared" si="7"/>
        <v>78672.515104368984</v>
      </c>
      <c r="L9" s="503">
        <f t="shared" si="8"/>
        <v>24943.905051770755</v>
      </c>
      <c r="M9" s="555">
        <v>261913.24471559009</v>
      </c>
      <c r="N9" s="555">
        <v>108624.83650247871</v>
      </c>
      <c r="O9" s="503">
        <f t="shared" si="9"/>
        <v>803593.26785560907</v>
      </c>
      <c r="Q9" s="445">
        <v>1966</v>
      </c>
      <c r="R9" s="589">
        <v>33112.454252400552</v>
      </c>
      <c r="S9" s="589">
        <v>20279.069566484359</v>
      </c>
      <c r="T9" s="589">
        <v>69810.551860880601</v>
      </c>
      <c r="U9" s="589">
        <v>114204.94779835982</v>
      </c>
      <c r="V9" s="589">
        <v>8222.2965541974245</v>
      </c>
      <c r="W9" s="589">
        <v>115051.37587184993</v>
      </c>
      <c r="X9" s="589">
        <v>168160.91498120947</v>
      </c>
      <c r="Y9" s="589">
        <v>76909.875110975423</v>
      </c>
      <c r="Z9" s="589">
        <v>34414.621432365071</v>
      </c>
      <c r="AA9" s="589">
        <v>66025.680834327621</v>
      </c>
      <c r="AB9" s="589">
        <v>21420.183625760401</v>
      </c>
      <c r="AC9" s="589">
        <v>230023.74022778825</v>
      </c>
      <c r="AD9" s="589">
        <v>90757.572800168826</v>
      </c>
      <c r="AE9" s="589">
        <v>690979.55911474011</v>
      </c>
    </row>
    <row r="10" spans="1:31" ht="12.75" hidden="1" customHeight="1">
      <c r="A10" s="445">
        <v>1967</v>
      </c>
      <c r="B10" s="555">
        <v>37929.493590777667</v>
      </c>
      <c r="C10" s="503">
        <f t="shared" si="0"/>
        <v>23921.649939771516</v>
      </c>
      <c r="D10" s="503">
        <f t="shared" si="1"/>
        <v>83161.356461527728</v>
      </c>
      <c r="E10" s="555">
        <v>132469</v>
      </c>
      <c r="F10" s="503">
        <f t="shared" si="3"/>
        <v>9189.2020638907943</v>
      </c>
      <c r="G10" s="555">
        <v>114383.7097874434</v>
      </c>
      <c r="H10" s="503">
        <f t="shared" si="4"/>
        <v>176959.82997065425</v>
      </c>
      <c r="I10" s="503">
        <f t="shared" si="5"/>
        <v>102365.60744219802</v>
      </c>
      <c r="J10" s="503">
        <f t="shared" si="6"/>
        <v>35671.240371702115</v>
      </c>
      <c r="K10" s="503">
        <f t="shared" si="7"/>
        <v>86044.615653078727</v>
      </c>
      <c r="L10" s="503">
        <f t="shared" si="8"/>
        <v>25535.916691204962</v>
      </c>
      <c r="M10" s="555">
        <v>274223.02079180052</v>
      </c>
      <c r="N10" s="555">
        <v>114577.5652093361</v>
      </c>
      <c r="O10" s="503">
        <f t="shared" si="9"/>
        <v>864171.34556009073</v>
      </c>
      <c r="Q10" s="445">
        <v>1967</v>
      </c>
      <c r="R10" s="589">
        <v>36427.44543038409</v>
      </c>
      <c r="S10" s="589">
        <v>21430.849984309159</v>
      </c>
      <c r="T10" s="589">
        <v>75233.53062229717</v>
      </c>
      <c r="U10" s="589">
        <v>122844.54708811891</v>
      </c>
      <c r="V10" s="589">
        <v>8599.2321329308743</v>
      </c>
      <c r="W10" s="589">
        <v>119947.38579779118</v>
      </c>
      <c r="X10" s="589">
        <v>174304.13686368297</v>
      </c>
      <c r="Y10" s="589">
        <v>80281.922900861959</v>
      </c>
      <c r="Z10" s="589">
        <v>35235.375595456957</v>
      </c>
      <c r="AA10" s="589">
        <v>72212.694904768214</v>
      </c>
      <c r="AB10" s="589">
        <v>21928.564250163396</v>
      </c>
      <c r="AC10" s="589">
        <v>240734.12827014105</v>
      </c>
      <c r="AD10" s="589">
        <v>95860.46265034817</v>
      </c>
      <c r="AE10" s="589">
        <v>743068.3646070509</v>
      </c>
    </row>
    <row r="11" spans="1:31" ht="12.75" hidden="1" customHeight="1">
      <c r="A11" s="445">
        <v>1968</v>
      </c>
      <c r="B11" s="555">
        <v>39143.952498541963</v>
      </c>
      <c r="C11" s="503">
        <f t="shared" si="0"/>
        <v>24753.854474447362</v>
      </c>
      <c r="D11" s="503">
        <f t="shared" si="1"/>
        <v>89553.8428420001</v>
      </c>
      <c r="E11" s="555">
        <v>140153</v>
      </c>
      <c r="F11" s="503">
        <f t="shared" si="3"/>
        <v>9727.0029985860165</v>
      </c>
      <c r="G11" s="555">
        <v>119220.4436624065</v>
      </c>
      <c r="H11" s="503">
        <f t="shared" si="4"/>
        <v>177741.10436269772</v>
      </c>
      <c r="I11" s="503">
        <f t="shared" si="5"/>
        <v>107671.80451725498</v>
      </c>
      <c r="J11" s="503">
        <f t="shared" si="6"/>
        <v>36455.11486808474</v>
      </c>
      <c r="K11" s="503">
        <f t="shared" si="7"/>
        <v>89658.952887076492</v>
      </c>
      <c r="L11" s="503">
        <f t="shared" si="8"/>
        <v>26015.301726063881</v>
      </c>
      <c r="M11" s="555">
        <v>292870.92586320481</v>
      </c>
      <c r="N11" s="555">
        <v>115847.8702957835</v>
      </c>
      <c r="O11" s="503">
        <f t="shared" si="9"/>
        <v>881328.69116992434</v>
      </c>
      <c r="Q11" s="445">
        <v>1968</v>
      </c>
      <c r="R11" s="589">
        <v>36756.050102880661</v>
      </c>
      <c r="S11" s="589">
        <v>22176.402677530714</v>
      </c>
      <c r="T11" s="589">
        <v>81016.617146148841</v>
      </c>
      <c r="U11" s="589">
        <v>128637.16586151368</v>
      </c>
      <c r="V11" s="589">
        <v>9102.5048922626338</v>
      </c>
      <c r="W11" s="589">
        <v>126675.69716869704</v>
      </c>
      <c r="X11" s="589">
        <v>175073.68641954218</v>
      </c>
      <c r="Y11" s="589">
        <v>84443.395832256851</v>
      </c>
      <c r="Z11" s="589">
        <v>36009.671975732323</v>
      </c>
      <c r="AA11" s="589">
        <v>75246.016978213796</v>
      </c>
      <c r="AB11" s="589">
        <v>22340.228560655574</v>
      </c>
      <c r="AC11" s="589">
        <v>257074.54361256291</v>
      </c>
      <c r="AD11" s="589">
        <v>96339.917440388264</v>
      </c>
      <c r="AE11" s="589">
        <v>757821.31934085325</v>
      </c>
    </row>
    <row r="12" spans="1:31" ht="12.75" hidden="1" customHeight="1">
      <c r="A12" s="445">
        <v>1969</v>
      </c>
      <c r="B12" s="555">
        <v>42104.581384094206</v>
      </c>
      <c r="C12" s="503">
        <f t="shared" si="0"/>
        <v>26308.170979945982</v>
      </c>
      <c r="D12" s="503">
        <f t="shared" si="1"/>
        <v>92407.69164299198</v>
      </c>
      <c r="E12" s="555">
        <v>150126</v>
      </c>
      <c r="F12" s="503">
        <f t="shared" si="3"/>
        <v>10055.958431829176</v>
      </c>
      <c r="G12" s="555">
        <v>126380.1514272646</v>
      </c>
      <c r="H12" s="503">
        <f t="shared" si="4"/>
        <v>185470.44940543239</v>
      </c>
      <c r="I12" s="503">
        <f t="shared" si="5"/>
        <v>110684.87119806623</v>
      </c>
      <c r="J12" s="555">
        <v>38093</v>
      </c>
      <c r="K12" s="503">
        <f t="shared" si="7"/>
        <v>93968.354973766109</v>
      </c>
      <c r="L12" s="503">
        <f t="shared" si="8"/>
        <v>27157.451010923549</v>
      </c>
      <c r="M12" s="555">
        <v>308100.00650235009</v>
      </c>
      <c r="N12" s="555">
        <v>113653.62883049229</v>
      </c>
      <c r="O12" s="503">
        <f t="shared" si="9"/>
        <v>881004.50820044905</v>
      </c>
      <c r="Q12" s="445">
        <v>1969</v>
      </c>
      <c r="R12" s="589">
        <v>38296.916572359398</v>
      </c>
      <c r="S12" s="589">
        <v>23568.878695754509</v>
      </c>
      <c r="T12" s="589">
        <v>83598.406697166516</v>
      </c>
      <c r="U12" s="589">
        <v>137383.25287135682</v>
      </c>
      <c r="V12" s="589">
        <v>9410.3405576641471</v>
      </c>
      <c r="W12" s="589">
        <v>131897.50749381405</v>
      </c>
      <c r="X12" s="589">
        <v>182687.03469422617</v>
      </c>
      <c r="Y12" s="589">
        <v>86806.443275712256</v>
      </c>
      <c r="Z12" s="589">
        <v>37627.543886097155</v>
      </c>
      <c r="AA12" s="589">
        <v>78862.670219629654</v>
      </c>
      <c r="AB12" s="589">
        <v>23321.031179930626</v>
      </c>
      <c r="AC12" s="589">
        <v>270562.09941080766</v>
      </c>
      <c r="AD12" s="589">
        <v>94669.449514665554</v>
      </c>
      <c r="AE12" s="589">
        <v>757542.56662566646</v>
      </c>
    </row>
    <row r="13" spans="1:31" ht="12.75" hidden="1" customHeight="1">
      <c r="A13" s="445">
        <v>1970</v>
      </c>
      <c r="B13" s="502">
        <v>44293.073324481622</v>
      </c>
      <c r="C13" s="502">
        <v>27122.592500396131</v>
      </c>
      <c r="D13" s="502">
        <v>101016.46485827721</v>
      </c>
      <c r="E13" s="502">
        <v>159777</v>
      </c>
      <c r="F13" s="502">
        <v>10604.21748723444</v>
      </c>
      <c r="G13" s="555">
        <v>132932.33860304239</v>
      </c>
      <c r="H13" s="502">
        <v>193444.4836082129</v>
      </c>
      <c r="I13" s="502">
        <v>113528.61953</v>
      </c>
      <c r="J13" s="502">
        <v>40350</v>
      </c>
      <c r="K13" s="502">
        <v>99864.270168663599</v>
      </c>
      <c r="L13" s="502">
        <v>28721.2280975266</v>
      </c>
      <c r="M13" s="555">
        <v>333055.91876778321</v>
      </c>
      <c r="N13" s="555">
        <v>115390.6292227185</v>
      </c>
      <c r="O13" s="502">
        <v>872348.97511403658</v>
      </c>
      <c r="Q13" s="445">
        <v>1970</v>
      </c>
      <c r="R13" s="590">
        <v>39718.6</v>
      </c>
      <c r="S13" s="590">
        <v>24298.5</v>
      </c>
      <c r="T13" s="590">
        <v>91386.5</v>
      </c>
      <c r="U13" s="590">
        <v>146845</v>
      </c>
      <c r="V13" s="590">
        <v>9923.4</v>
      </c>
      <c r="W13" s="590">
        <v>137415.5</v>
      </c>
      <c r="X13" s="590">
        <v>190541.4</v>
      </c>
      <c r="Y13" s="590">
        <v>89036.7</v>
      </c>
      <c r="Z13" s="590">
        <v>39899.9</v>
      </c>
      <c r="AA13" s="590">
        <v>83810.8</v>
      </c>
      <c r="AB13" s="590">
        <v>24663.9</v>
      </c>
      <c r="AC13" s="590">
        <v>292415.40000000002</v>
      </c>
      <c r="AD13" s="590">
        <v>96345</v>
      </c>
      <c r="AE13" s="590">
        <v>750100</v>
      </c>
    </row>
    <row r="14" spans="1:31" ht="12.75" hidden="1" customHeight="1">
      <c r="A14" s="445">
        <v>1971</v>
      </c>
      <c r="B14" s="502">
        <v>46191.821261493787</v>
      </c>
      <c r="C14" s="502">
        <v>28623.06617570898</v>
      </c>
      <c r="D14" s="502">
        <v>104099.3408889289</v>
      </c>
      <c r="E14" s="502">
        <v>169493</v>
      </c>
      <c r="F14" s="502">
        <v>11215.64672508353</v>
      </c>
      <c r="G14" s="555">
        <v>141339.48412477621</v>
      </c>
      <c r="H14" s="502">
        <v>205785.6592135742</v>
      </c>
      <c r="I14" s="502">
        <v>118772.59044</v>
      </c>
      <c r="J14" s="502">
        <v>42531</v>
      </c>
      <c r="K14" s="502">
        <v>106264.1686891807</v>
      </c>
      <c r="L14" s="502">
        <v>29956.707375782171</v>
      </c>
      <c r="M14" s="555">
        <v>340383.0469012371</v>
      </c>
      <c r="N14" s="555">
        <v>119291.7894306922</v>
      </c>
      <c r="O14" s="502">
        <v>853493.11161152495</v>
      </c>
      <c r="Q14" s="445">
        <v>1971</v>
      </c>
      <c r="R14" s="590">
        <v>41369.4</v>
      </c>
      <c r="S14" s="590">
        <v>25642.7</v>
      </c>
      <c r="T14" s="590">
        <v>95152.1</v>
      </c>
      <c r="U14" s="590">
        <v>155172</v>
      </c>
      <c r="V14" s="590">
        <v>10495.6</v>
      </c>
      <c r="W14" s="590">
        <v>142827.6</v>
      </c>
      <c r="X14" s="590">
        <v>200775.9</v>
      </c>
      <c r="Y14" s="590">
        <v>93592.8</v>
      </c>
      <c r="Z14" s="590">
        <v>41645.199999999997</v>
      </c>
      <c r="AA14" s="590">
        <v>89242.4</v>
      </c>
      <c r="AB14" s="590">
        <v>25724.799999999999</v>
      </c>
      <c r="AC14" s="590">
        <v>298790.40000000002</v>
      </c>
      <c r="AD14" s="590">
        <v>99344</v>
      </c>
      <c r="AE14" s="590">
        <v>734200</v>
      </c>
    </row>
    <row r="15" spans="1:31" ht="12.75" hidden="1" customHeight="1">
      <c r="A15" s="445">
        <v>1972</v>
      </c>
      <c r="B15" s="502">
        <v>47662.888555226033</v>
      </c>
      <c r="C15" s="502">
        <v>30308.638009054441</v>
      </c>
      <c r="D15" s="502">
        <v>107355.0852447662</v>
      </c>
      <c r="E15" s="502">
        <v>177896</v>
      </c>
      <c r="F15" s="502">
        <v>12084.983357498581</v>
      </c>
      <c r="G15" s="555">
        <v>147940.0762885244</v>
      </c>
      <c r="H15" s="502">
        <v>215904.0897235742</v>
      </c>
      <c r="I15" s="502">
        <v>125182.30654999999</v>
      </c>
      <c r="J15" s="502">
        <v>43988</v>
      </c>
      <c r="K15" s="502">
        <v>110775.0727721443</v>
      </c>
      <c r="L15" s="502">
        <v>31514.717382557508</v>
      </c>
      <c r="M15" s="555">
        <v>348552.74875061988</v>
      </c>
      <c r="N15" s="555">
        <v>124742.5843280196</v>
      </c>
      <c r="O15" s="502">
        <v>843126.46804088017</v>
      </c>
      <c r="Q15" s="445">
        <v>1972</v>
      </c>
      <c r="R15" s="590">
        <v>42773</v>
      </c>
      <c r="S15" s="590">
        <v>27152.799999999999</v>
      </c>
      <c r="T15" s="590">
        <v>98069.2</v>
      </c>
      <c r="U15" s="590">
        <v>161555</v>
      </c>
      <c r="V15" s="590">
        <v>11309.1</v>
      </c>
      <c r="W15" s="590">
        <v>147861.5</v>
      </c>
      <c r="X15" s="590">
        <v>209379.20000000001</v>
      </c>
      <c r="Y15" s="590">
        <v>98511.1</v>
      </c>
      <c r="Z15" s="590">
        <v>41973.5</v>
      </c>
      <c r="AA15" s="590">
        <v>92821.4</v>
      </c>
      <c r="AB15" s="590">
        <v>27062.799999999999</v>
      </c>
      <c r="AC15" s="590">
        <v>306102.2</v>
      </c>
      <c r="AD15" s="590">
        <v>103876</v>
      </c>
      <c r="AE15" s="590">
        <v>736800</v>
      </c>
    </row>
    <row r="16" spans="1:31" ht="12.75" hidden="1" customHeight="1">
      <c r="A16" s="445">
        <v>1973</v>
      </c>
      <c r="B16" s="502">
        <v>48865.78852668545</v>
      </c>
      <c r="C16" s="502">
        <v>31926.790581618581</v>
      </c>
      <c r="D16" s="502">
        <v>112401.96359461651</v>
      </c>
      <c r="E16" s="502">
        <v>183550</v>
      </c>
      <c r="F16" s="502">
        <v>12760.934375590999</v>
      </c>
      <c r="G16" s="555">
        <v>157544.59752401931</v>
      </c>
      <c r="H16" s="502">
        <v>229240.50761999999</v>
      </c>
      <c r="I16" s="502">
        <v>129212.24145</v>
      </c>
      <c r="J16" s="502">
        <v>44897</v>
      </c>
      <c r="K16" s="502">
        <v>115929.86908430621</v>
      </c>
      <c r="L16" s="502">
        <v>33531.200821608909</v>
      </c>
      <c r="M16" s="555">
        <v>357614.39060117438</v>
      </c>
      <c r="N16" s="555">
        <v>129351.9525138232</v>
      </c>
      <c r="O16" s="502">
        <v>841657.17997574911</v>
      </c>
      <c r="Q16" s="445">
        <v>1973</v>
      </c>
      <c r="R16" s="590">
        <v>43699.1</v>
      </c>
      <c r="S16" s="590">
        <v>28602.400000000001</v>
      </c>
      <c r="T16" s="590">
        <v>102700.1</v>
      </c>
      <c r="U16" s="590">
        <v>167941</v>
      </c>
      <c r="V16" s="590">
        <v>11941.7</v>
      </c>
      <c r="W16" s="590">
        <v>152852.5</v>
      </c>
      <c r="X16" s="590">
        <v>220423.3</v>
      </c>
      <c r="Y16" s="590">
        <v>101854.6</v>
      </c>
      <c r="Z16" s="590">
        <v>42310.5</v>
      </c>
      <c r="AA16" s="590">
        <v>96984.6</v>
      </c>
      <c r="AB16" s="590">
        <v>28794.400000000001</v>
      </c>
      <c r="AC16" s="590">
        <v>313953.5</v>
      </c>
      <c r="AD16" s="590">
        <v>107722</v>
      </c>
      <c r="AE16" s="590">
        <v>737400</v>
      </c>
    </row>
    <row r="17" spans="1:31" ht="12.75" hidden="1" customHeight="1">
      <c r="A17" s="445">
        <v>1974</v>
      </c>
      <c r="B17" s="502">
        <v>53208.866194299342</v>
      </c>
      <c r="C17" s="502">
        <v>33015.297802739813</v>
      </c>
      <c r="D17" s="502">
        <v>119544.6680487492</v>
      </c>
      <c r="E17" s="502">
        <v>189620</v>
      </c>
      <c r="F17" s="502">
        <v>13335.339973523291</v>
      </c>
      <c r="G17" s="555">
        <v>165367.16159939821</v>
      </c>
      <c r="H17" s="502">
        <v>242012.95269000001</v>
      </c>
      <c r="I17" s="502">
        <v>133330.37828</v>
      </c>
      <c r="J17" s="502">
        <v>46003</v>
      </c>
      <c r="K17" s="502">
        <v>119828.587752388</v>
      </c>
      <c r="L17" s="502">
        <v>36649.886378370502</v>
      </c>
      <c r="M17" s="555">
        <v>368700.88686339487</v>
      </c>
      <c r="N17" s="555">
        <v>131447.3542734707</v>
      </c>
      <c r="O17" s="502">
        <v>865982.0601651367</v>
      </c>
      <c r="Q17" s="445">
        <v>1974</v>
      </c>
      <c r="R17" s="590">
        <v>47497.2</v>
      </c>
      <c r="S17" s="590">
        <v>29577.599999999999</v>
      </c>
      <c r="T17" s="590">
        <v>109112.5</v>
      </c>
      <c r="U17" s="590">
        <v>173237</v>
      </c>
      <c r="V17" s="590">
        <v>12479.2</v>
      </c>
      <c r="W17" s="590">
        <v>154717.20000000001</v>
      </c>
      <c r="X17" s="590">
        <v>231697</v>
      </c>
      <c r="Y17" s="590">
        <v>104668.8</v>
      </c>
      <c r="Z17" s="590">
        <v>43243.6</v>
      </c>
      <c r="AA17" s="590">
        <v>100151.4</v>
      </c>
      <c r="AB17" s="590">
        <v>31472.5</v>
      </c>
      <c r="AC17" s="590">
        <v>323612.79999999999</v>
      </c>
      <c r="AD17" s="590">
        <v>109876</v>
      </c>
      <c r="AE17" s="590">
        <v>757000</v>
      </c>
    </row>
    <row r="18" spans="1:31" ht="12.75" hidden="1" customHeight="1">
      <c r="A18" s="445">
        <v>1975</v>
      </c>
      <c r="B18" s="502">
        <v>57586.620670827797</v>
      </c>
      <c r="C18" s="502">
        <v>34502.405033852228</v>
      </c>
      <c r="D18" s="502">
        <v>127547.3446271935</v>
      </c>
      <c r="E18" s="502">
        <v>190221</v>
      </c>
      <c r="F18" s="502">
        <v>14255</v>
      </c>
      <c r="G18" s="555">
        <v>174482.5249911744</v>
      </c>
      <c r="H18" s="502">
        <v>252861.23193642579</v>
      </c>
      <c r="I18" s="502">
        <v>138390.92243999999</v>
      </c>
      <c r="J18" s="502">
        <v>47712</v>
      </c>
      <c r="K18" s="502">
        <v>128571.13205375749</v>
      </c>
      <c r="L18" s="502">
        <v>38555.74977416925</v>
      </c>
      <c r="M18" s="555">
        <v>386030.12641711941</v>
      </c>
      <c r="N18" s="555">
        <v>139076.06059776549</v>
      </c>
      <c r="O18" s="502">
        <v>887776.49979790975</v>
      </c>
      <c r="Q18" s="445">
        <v>1975</v>
      </c>
      <c r="R18" s="590">
        <v>51623.4</v>
      </c>
      <c r="S18" s="590">
        <v>30909.9</v>
      </c>
      <c r="T18" s="590">
        <v>116579</v>
      </c>
      <c r="U18" s="590">
        <v>173442</v>
      </c>
      <c r="V18" s="590">
        <v>13339.8</v>
      </c>
      <c r="W18" s="590">
        <v>161497.4</v>
      </c>
      <c r="X18" s="590">
        <v>242572</v>
      </c>
      <c r="Y18" s="590">
        <v>107630.7</v>
      </c>
      <c r="Z18" s="590">
        <v>45014.8</v>
      </c>
      <c r="AA18" s="590">
        <v>107729.7</v>
      </c>
      <c r="AB18" s="590">
        <v>33109.1</v>
      </c>
      <c r="AC18" s="590">
        <v>338745.7</v>
      </c>
      <c r="AD18" s="590">
        <v>116138</v>
      </c>
      <c r="AE18" s="590">
        <v>773200</v>
      </c>
    </row>
    <row r="19" spans="1:31" ht="12.75" hidden="1" customHeight="1">
      <c r="A19" s="445">
        <v>1976</v>
      </c>
      <c r="B19" s="502">
        <v>57954.965441076107</v>
      </c>
      <c r="C19" s="502">
        <v>35773.210684828948</v>
      </c>
      <c r="D19" s="502">
        <v>130000.06865503119</v>
      </c>
      <c r="E19" s="502">
        <v>199001</v>
      </c>
      <c r="F19" s="502">
        <v>15150</v>
      </c>
      <c r="G19" s="555">
        <v>181534.67705115661</v>
      </c>
      <c r="H19" s="502">
        <v>258235.61932178709</v>
      </c>
      <c r="I19" s="502">
        <v>144384.99718000001</v>
      </c>
      <c r="J19" s="502">
        <v>49936</v>
      </c>
      <c r="K19" s="502">
        <v>136219.79126120481</v>
      </c>
      <c r="L19" s="502">
        <v>41215.961898654772</v>
      </c>
      <c r="M19" s="555">
        <v>399540.59095644573</v>
      </c>
      <c r="N19" s="555">
        <v>141385.47180702421</v>
      </c>
      <c r="O19" s="502">
        <v>893898.53340262128</v>
      </c>
      <c r="Q19" s="445">
        <v>1976</v>
      </c>
      <c r="R19" s="590">
        <v>52302.3</v>
      </c>
      <c r="S19" s="590">
        <v>32048.400000000001</v>
      </c>
      <c r="T19" s="590">
        <v>118825.1</v>
      </c>
      <c r="U19" s="590">
        <v>181020</v>
      </c>
      <c r="V19" s="590">
        <v>14113.5</v>
      </c>
      <c r="W19" s="590">
        <v>168210</v>
      </c>
      <c r="X19" s="590">
        <v>246378.2</v>
      </c>
      <c r="Y19" s="590">
        <v>110837.8</v>
      </c>
      <c r="Z19" s="590">
        <v>46863.8</v>
      </c>
      <c r="AA19" s="590">
        <v>114118.1</v>
      </c>
      <c r="AB19" s="590">
        <v>35393.5</v>
      </c>
      <c r="AC19" s="590">
        <v>350697.3</v>
      </c>
      <c r="AD19" s="590">
        <v>118229</v>
      </c>
      <c r="AE19" s="590">
        <v>780600</v>
      </c>
    </row>
    <row r="20" spans="1:31" ht="12.75" hidden="1" customHeight="1">
      <c r="A20" s="445">
        <v>1977</v>
      </c>
      <c r="B20" s="502">
        <v>59682.641120776309</v>
      </c>
      <c r="C20" s="502">
        <v>36586.712347907109</v>
      </c>
      <c r="D20" s="502">
        <v>136078.7237147344</v>
      </c>
      <c r="E20" s="502">
        <v>204908</v>
      </c>
      <c r="F20" s="502">
        <v>15794</v>
      </c>
      <c r="G20" s="555">
        <v>187160.2279685773</v>
      </c>
      <c r="H20" s="502">
        <v>263676.35180357413</v>
      </c>
      <c r="I20" s="502">
        <v>149404.59718000001</v>
      </c>
      <c r="J20" s="502">
        <v>52341</v>
      </c>
      <c r="K20" s="502">
        <v>141629.46158075781</v>
      </c>
      <c r="L20" s="502">
        <v>42823.284454831897</v>
      </c>
      <c r="M20" s="555">
        <v>411527.39438682841</v>
      </c>
      <c r="N20" s="555">
        <v>139632.1413764742</v>
      </c>
      <c r="O20" s="502">
        <v>911693.24441364978</v>
      </c>
      <c r="Q20" s="445">
        <v>1977</v>
      </c>
      <c r="R20" s="590">
        <v>53830</v>
      </c>
      <c r="S20" s="590">
        <v>32777.199999999997</v>
      </c>
      <c r="T20" s="590">
        <v>124280.4</v>
      </c>
      <c r="U20" s="590">
        <v>185153</v>
      </c>
      <c r="V20" s="590">
        <v>14703.8</v>
      </c>
      <c r="W20" s="590">
        <v>172214.6</v>
      </c>
      <c r="X20" s="590">
        <v>250341.5</v>
      </c>
      <c r="Y20" s="590">
        <v>115251.5</v>
      </c>
      <c r="Z20" s="590">
        <v>48453.599999999999</v>
      </c>
      <c r="AA20" s="590">
        <v>118373</v>
      </c>
      <c r="AB20" s="590">
        <v>36773.800000000003</v>
      </c>
      <c r="AC20" s="590">
        <v>361142.6</v>
      </c>
      <c r="AD20" s="590">
        <v>116574</v>
      </c>
      <c r="AE20" s="590">
        <v>796100</v>
      </c>
    </row>
    <row r="21" spans="1:31" ht="12.75" hidden="1" customHeight="1">
      <c r="A21" s="445">
        <v>1978</v>
      </c>
      <c r="B21" s="502">
        <v>61657.678037400583</v>
      </c>
      <c r="C21" s="502">
        <v>38796.736488495953</v>
      </c>
      <c r="D21" s="502">
        <v>138480.19112589129</v>
      </c>
      <c r="E21" s="502">
        <v>217697</v>
      </c>
      <c r="F21" s="502">
        <v>16282</v>
      </c>
      <c r="G21" s="555">
        <v>199283.67943765319</v>
      </c>
      <c r="H21" s="502">
        <v>274624.16186357418</v>
      </c>
      <c r="I21" s="502">
        <v>155707.02434999999</v>
      </c>
      <c r="J21" s="502">
        <v>53916</v>
      </c>
      <c r="K21" s="502">
        <v>147163.52017186041</v>
      </c>
      <c r="L21" s="502">
        <v>45135.643190294017</v>
      </c>
      <c r="M21" s="555">
        <v>425107.30641217472</v>
      </c>
      <c r="N21" s="555">
        <v>142112.5882502817</v>
      </c>
      <c r="O21" s="502">
        <v>929732.83676886663</v>
      </c>
      <c r="Q21" s="445">
        <v>1978</v>
      </c>
      <c r="R21" s="590">
        <v>55755.1</v>
      </c>
      <c r="S21" s="590">
        <v>34757.1</v>
      </c>
      <c r="T21" s="590">
        <v>126359.5</v>
      </c>
      <c r="U21" s="590">
        <v>196805</v>
      </c>
      <c r="V21" s="590">
        <v>15106.6</v>
      </c>
      <c r="W21" s="590">
        <v>181108.9</v>
      </c>
      <c r="X21" s="590">
        <v>259259</v>
      </c>
      <c r="Y21" s="590">
        <v>119700.2</v>
      </c>
      <c r="Z21" s="590">
        <v>50305.2</v>
      </c>
      <c r="AA21" s="590">
        <v>122221.7</v>
      </c>
      <c r="AB21" s="590">
        <v>38759.5</v>
      </c>
      <c r="AC21" s="590">
        <v>373053.9</v>
      </c>
      <c r="AD21" s="590">
        <v>118672</v>
      </c>
      <c r="AE21" s="590">
        <v>812700</v>
      </c>
    </row>
    <row r="22" spans="1:31" ht="12.75" hidden="1" customHeight="1">
      <c r="A22" s="445">
        <v>1979</v>
      </c>
      <c r="B22" s="502">
        <v>63049.373968506086</v>
      </c>
      <c r="C22" s="502">
        <v>39759.255941646727</v>
      </c>
      <c r="D22" s="502">
        <v>139935.30952166341</v>
      </c>
      <c r="E22" s="502">
        <v>231053</v>
      </c>
      <c r="F22" s="502">
        <v>16889</v>
      </c>
      <c r="G22" s="555">
        <v>206011.84578968529</v>
      </c>
      <c r="H22" s="502">
        <v>285538.78620642592</v>
      </c>
      <c r="I22" s="502">
        <v>159466.71719</v>
      </c>
      <c r="J22" s="502">
        <v>55932</v>
      </c>
      <c r="K22" s="502">
        <v>154314.626293109</v>
      </c>
      <c r="L22" s="502">
        <v>47030.844413249142</v>
      </c>
      <c r="M22" s="555">
        <v>445087.26446844352</v>
      </c>
      <c r="N22" s="555">
        <v>144368.7119660629</v>
      </c>
      <c r="O22" s="502">
        <v>945731.75125584623</v>
      </c>
      <c r="Q22" s="445">
        <v>1979</v>
      </c>
      <c r="R22" s="590">
        <v>57110.1</v>
      </c>
      <c r="S22" s="590">
        <v>35619.4</v>
      </c>
      <c r="T22" s="590">
        <v>127870.7</v>
      </c>
      <c r="U22" s="590">
        <v>207824</v>
      </c>
      <c r="V22" s="590">
        <v>15653.6</v>
      </c>
      <c r="W22" s="590">
        <v>187242.4</v>
      </c>
      <c r="X22" s="590">
        <v>268889.40000000002</v>
      </c>
      <c r="Y22" s="590">
        <v>122689.5</v>
      </c>
      <c r="Z22" s="590">
        <v>52062.2</v>
      </c>
      <c r="AA22" s="590">
        <v>127699.1</v>
      </c>
      <c r="AB22" s="590">
        <v>40387</v>
      </c>
      <c r="AC22" s="590">
        <v>390724.2</v>
      </c>
      <c r="AD22" s="590">
        <v>120591</v>
      </c>
      <c r="AE22" s="590">
        <v>827900</v>
      </c>
    </row>
    <row r="23" spans="1:31" ht="20.25" customHeight="1">
      <c r="A23" s="445">
        <v>1980</v>
      </c>
      <c r="B23" s="502">
        <v>65913.678384851155</v>
      </c>
      <c r="C23" s="502">
        <v>40529.233017073297</v>
      </c>
      <c r="D23" s="502">
        <v>144707.87005261079</v>
      </c>
      <c r="E23" s="502">
        <v>240626</v>
      </c>
      <c r="F23" s="502">
        <v>17662</v>
      </c>
      <c r="G23" s="555">
        <v>212498.0833908701</v>
      </c>
      <c r="H23" s="502">
        <v>295458.16825821291</v>
      </c>
      <c r="I23" s="502">
        <v>163653.48814999999</v>
      </c>
      <c r="J23" s="502">
        <v>60910.569959</v>
      </c>
      <c r="K23" s="502">
        <v>162704.73715842111</v>
      </c>
      <c r="L23" s="502">
        <v>48672.819031168059</v>
      </c>
      <c r="M23" s="555">
        <v>454879.35999725608</v>
      </c>
      <c r="N23" s="555">
        <v>146691.0153108403</v>
      </c>
      <c r="O23" s="502">
        <v>962873.44534903869</v>
      </c>
      <c r="Q23" s="445">
        <v>1980</v>
      </c>
      <c r="R23" s="502">
        <v>59829.2</v>
      </c>
      <c r="S23" s="502">
        <v>36309.199999999997</v>
      </c>
      <c r="T23" s="502">
        <v>132187.4</v>
      </c>
      <c r="U23" s="502">
        <v>215452</v>
      </c>
      <c r="V23" s="502">
        <v>16248.3</v>
      </c>
      <c r="W23" s="502">
        <v>192158.1</v>
      </c>
      <c r="X23" s="502">
        <v>277601.40000000002</v>
      </c>
      <c r="Y23" s="502">
        <v>125671.5</v>
      </c>
      <c r="Z23" s="502">
        <v>52794.2</v>
      </c>
      <c r="AA23" s="502">
        <v>134693.20000000001</v>
      </c>
      <c r="AB23" s="502">
        <v>41797</v>
      </c>
      <c r="AC23" s="502">
        <v>399396.5</v>
      </c>
      <c r="AD23" s="502">
        <v>122471</v>
      </c>
      <c r="AE23" s="502">
        <v>841900</v>
      </c>
    </row>
    <row r="24" spans="1:31" ht="20.25" customHeight="1">
      <c r="A24" s="445">
        <v>1981</v>
      </c>
      <c r="B24" s="502">
        <v>66904.664524054751</v>
      </c>
      <c r="C24" s="502">
        <v>41800.322977752512</v>
      </c>
      <c r="D24" s="502">
        <v>147149.2037211862</v>
      </c>
      <c r="E24" s="502">
        <v>243832</v>
      </c>
      <c r="F24" s="502">
        <v>18387</v>
      </c>
      <c r="G24" s="555">
        <v>218684.43240546031</v>
      </c>
      <c r="H24" s="502">
        <v>308993.64778178709</v>
      </c>
      <c r="I24" s="502">
        <v>169150.929</v>
      </c>
      <c r="J24" s="502">
        <v>62428.908899000002</v>
      </c>
      <c r="K24" s="502">
        <v>170969.2402593251</v>
      </c>
      <c r="L24" s="502">
        <v>50651.31317031572</v>
      </c>
      <c r="M24" s="555">
        <v>465796.83948627138</v>
      </c>
      <c r="N24" s="555">
        <v>147018.62179523901</v>
      </c>
      <c r="O24" s="502">
        <v>976423.54639413371</v>
      </c>
      <c r="Q24" s="445">
        <v>1981</v>
      </c>
      <c r="R24" s="502">
        <v>60446</v>
      </c>
      <c r="S24" s="502">
        <v>37432.1</v>
      </c>
      <c r="T24" s="502">
        <v>134199.6</v>
      </c>
      <c r="U24" s="502">
        <v>219726</v>
      </c>
      <c r="V24" s="502">
        <v>16885.7</v>
      </c>
      <c r="W24" s="502">
        <v>198679.4</v>
      </c>
      <c r="X24" s="502">
        <v>284259.3</v>
      </c>
      <c r="Y24" s="502">
        <v>129882.2</v>
      </c>
      <c r="Z24" s="502">
        <v>54258.3</v>
      </c>
      <c r="AA24" s="502">
        <v>141578.4</v>
      </c>
      <c r="AB24" s="502">
        <v>43496</v>
      </c>
      <c r="AC24" s="502">
        <v>408939.6</v>
      </c>
      <c r="AD24" s="502">
        <v>122682</v>
      </c>
      <c r="AE24" s="502">
        <v>855100</v>
      </c>
    </row>
    <row r="25" spans="1:31" ht="20.25" customHeight="1">
      <c r="A25" s="445">
        <v>1982</v>
      </c>
      <c r="B25" s="502">
        <v>68605.369352376933</v>
      </c>
      <c r="C25" s="502">
        <v>41517.179540998652</v>
      </c>
      <c r="D25" s="502">
        <v>150065.13569236171</v>
      </c>
      <c r="E25" s="502">
        <v>251529</v>
      </c>
      <c r="F25" s="502">
        <v>18951</v>
      </c>
      <c r="G25" s="555">
        <v>228312.25677174889</v>
      </c>
      <c r="H25" s="502">
        <v>305775.64722642582</v>
      </c>
      <c r="I25" s="502">
        <v>174125.95632999999</v>
      </c>
      <c r="J25" s="502">
        <v>63546.035989999997</v>
      </c>
      <c r="K25" s="502">
        <v>174149.6776338504</v>
      </c>
      <c r="L25" s="502">
        <v>53073.483746788421</v>
      </c>
      <c r="M25" s="555">
        <v>469056.6877457138</v>
      </c>
      <c r="N25" s="555">
        <v>148083.34286953459</v>
      </c>
      <c r="O25" s="502">
        <v>1007686.731335528</v>
      </c>
      <c r="Q25" s="445">
        <v>1982</v>
      </c>
      <c r="R25" s="502">
        <v>62318.9</v>
      </c>
      <c r="S25" s="502">
        <v>37178.1</v>
      </c>
      <c r="T25" s="502">
        <v>136926.79999999999</v>
      </c>
      <c r="U25" s="502">
        <v>225743</v>
      </c>
      <c r="V25" s="502">
        <v>17290.2</v>
      </c>
      <c r="W25" s="502">
        <v>208047.6</v>
      </c>
      <c r="X25" s="502">
        <v>282676.40000000002</v>
      </c>
      <c r="Y25" s="502">
        <v>133650.29999999999</v>
      </c>
      <c r="Z25" s="502">
        <v>55498.5</v>
      </c>
      <c r="AA25" s="502">
        <v>143972.5</v>
      </c>
      <c r="AB25" s="502">
        <v>45576</v>
      </c>
      <c r="AC25" s="502">
        <v>411925</v>
      </c>
      <c r="AD25" s="502">
        <v>123454</v>
      </c>
      <c r="AE25" s="502">
        <v>880300</v>
      </c>
    </row>
    <row r="26" spans="1:31" ht="20.25" customHeight="1">
      <c r="A26" s="445">
        <v>1983</v>
      </c>
      <c r="B26" s="502">
        <v>71803.341730055719</v>
      </c>
      <c r="C26" s="502">
        <v>41776.897441618203</v>
      </c>
      <c r="D26" s="502">
        <v>152551.08160138151</v>
      </c>
      <c r="E26" s="502">
        <v>251791</v>
      </c>
      <c r="F26" s="502">
        <v>19617</v>
      </c>
      <c r="G26" s="555">
        <v>234177.9210107757</v>
      </c>
      <c r="H26" s="502">
        <v>304349.12230178708</v>
      </c>
      <c r="I26" s="502">
        <v>180517.11113999999</v>
      </c>
      <c r="J26" s="502">
        <v>65470.201674000004</v>
      </c>
      <c r="K26" s="502">
        <v>179343.49771747889</v>
      </c>
      <c r="L26" s="502">
        <v>54796.951272355538</v>
      </c>
      <c r="M26" s="555">
        <v>471871.40272126917</v>
      </c>
      <c r="N26" s="555">
        <v>150685.5807399285</v>
      </c>
      <c r="O26" s="502">
        <v>1042786.390669207</v>
      </c>
      <c r="Q26" s="445">
        <v>1983</v>
      </c>
      <c r="R26" s="502">
        <v>65392.3</v>
      </c>
      <c r="S26" s="502">
        <v>37412.1</v>
      </c>
      <c r="T26" s="502">
        <v>139183.29999999999</v>
      </c>
      <c r="U26" s="502">
        <v>225896</v>
      </c>
      <c r="V26" s="502">
        <v>17833</v>
      </c>
      <c r="W26" s="502">
        <v>212711.5</v>
      </c>
      <c r="X26" s="502">
        <v>283220.2</v>
      </c>
      <c r="Y26" s="502">
        <v>138436.79999999999</v>
      </c>
      <c r="Z26" s="502">
        <v>56756</v>
      </c>
      <c r="AA26" s="502">
        <v>147918.9</v>
      </c>
      <c r="AB26" s="502">
        <v>47056</v>
      </c>
      <c r="AC26" s="502">
        <v>414263.8</v>
      </c>
      <c r="AD26" s="502">
        <v>126010</v>
      </c>
      <c r="AE26" s="502">
        <v>909200</v>
      </c>
    </row>
    <row r="27" spans="1:31" ht="20.25" customHeight="1">
      <c r="A27" s="445">
        <v>1984</v>
      </c>
      <c r="B27" s="502">
        <v>76835.332001439441</v>
      </c>
      <c r="C27" s="502">
        <v>41870.59958615544</v>
      </c>
      <c r="D27" s="502">
        <v>154131.49394904001</v>
      </c>
      <c r="E27" s="502">
        <v>247882</v>
      </c>
      <c r="F27" s="502">
        <v>20118</v>
      </c>
      <c r="G27" s="555">
        <v>239233.39691733391</v>
      </c>
      <c r="H27" s="502">
        <v>308031.56487</v>
      </c>
      <c r="I27" s="502">
        <v>183389.67352000001</v>
      </c>
      <c r="J27" s="502">
        <v>65057.063801999997</v>
      </c>
      <c r="K27" s="502">
        <v>181217.85824073249</v>
      </c>
      <c r="L27" s="502">
        <v>55814.728716508012</v>
      </c>
      <c r="M27" s="555">
        <v>481780.63858794683</v>
      </c>
      <c r="N27" s="555">
        <v>152539.5356175481</v>
      </c>
      <c r="O27" s="502">
        <v>1071845.6435129051</v>
      </c>
      <c r="Q27" s="445">
        <v>1984</v>
      </c>
      <c r="R27" s="502">
        <v>70292.7</v>
      </c>
      <c r="S27" s="502">
        <v>37493.1</v>
      </c>
      <c r="T27" s="502">
        <v>140676.6</v>
      </c>
      <c r="U27" s="502">
        <v>225525</v>
      </c>
      <c r="V27" s="502">
        <v>18196.8</v>
      </c>
      <c r="W27" s="502">
        <v>218614</v>
      </c>
      <c r="X27" s="502">
        <v>289116.79999999999</v>
      </c>
      <c r="Y27" s="502">
        <v>140898.70000000001</v>
      </c>
      <c r="Z27" s="502">
        <v>56756</v>
      </c>
      <c r="AA27" s="502">
        <v>148967.4</v>
      </c>
      <c r="AB27" s="502">
        <v>47930</v>
      </c>
      <c r="AC27" s="502">
        <v>422946.9</v>
      </c>
      <c r="AD27" s="502">
        <v>127489</v>
      </c>
      <c r="AE27" s="502">
        <v>937100</v>
      </c>
    </row>
    <row r="28" spans="1:31" ht="20.25" customHeight="1">
      <c r="A28" s="445">
        <v>1985</v>
      </c>
      <c r="B28" s="502">
        <v>80172.782210530248</v>
      </c>
      <c r="C28" s="502">
        <v>43089.74596671074</v>
      </c>
      <c r="D28" s="502">
        <v>160731.25794499819</v>
      </c>
      <c r="E28" s="502">
        <v>255059</v>
      </c>
      <c r="F28" s="502">
        <v>21090</v>
      </c>
      <c r="G28" s="555">
        <v>246322.0522194517</v>
      </c>
      <c r="H28" s="502">
        <v>310552.87606821302</v>
      </c>
      <c r="I28" s="502">
        <v>188606.05186000001</v>
      </c>
      <c r="J28" s="502">
        <v>67601.698499000006</v>
      </c>
      <c r="K28" s="502">
        <v>185372.6704090636</v>
      </c>
      <c r="L28" s="502">
        <v>58234.57028281103</v>
      </c>
      <c r="M28" s="555">
        <v>489971.25835480541</v>
      </c>
      <c r="N28" s="555">
        <v>152039.19116864839</v>
      </c>
      <c r="O28" s="502">
        <v>1134943.4031987989</v>
      </c>
      <c r="Q28" s="445">
        <v>1985</v>
      </c>
      <c r="R28" s="502">
        <v>71514.600000000006</v>
      </c>
      <c r="S28" s="502">
        <v>38582.1</v>
      </c>
      <c r="T28" s="502">
        <v>146730.1</v>
      </c>
      <c r="U28" s="502">
        <v>230350</v>
      </c>
      <c r="V28" s="502">
        <v>18987.2</v>
      </c>
      <c r="W28" s="502">
        <v>223340.4</v>
      </c>
      <c r="X28" s="502">
        <v>294445.5</v>
      </c>
      <c r="Y28" s="502">
        <v>145177.60000000001</v>
      </c>
      <c r="Z28" s="502">
        <v>58108.1</v>
      </c>
      <c r="AA28" s="502">
        <v>152398.79999999999</v>
      </c>
      <c r="AB28" s="502">
        <v>50008</v>
      </c>
      <c r="AC28" s="502">
        <v>430234.4</v>
      </c>
      <c r="AD28" s="502">
        <v>127259</v>
      </c>
      <c r="AE28" s="502">
        <v>988300</v>
      </c>
    </row>
    <row r="29" spans="1:31" ht="20.25" customHeight="1">
      <c r="A29" s="445">
        <v>1986</v>
      </c>
      <c r="B29" s="502">
        <v>82876.032114360889</v>
      </c>
      <c r="C29" s="502">
        <v>43649.921830792118</v>
      </c>
      <c r="D29" s="502">
        <v>163632.95196709569</v>
      </c>
      <c r="E29" s="502">
        <v>257220</v>
      </c>
      <c r="F29" s="502">
        <v>22006</v>
      </c>
      <c r="G29" s="555">
        <v>252818.01966531601</v>
      </c>
      <c r="H29" s="502">
        <v>314998.35308999999</v>
      </c>
      <c r="I29" s="502">
        <v>193246.46572000001</v>
      </c>
      <c r="J29" s="502">
        <v>68513.452923000004</v>
      </c>
      <c r="K29" s="502">
        <v>189262.85262713709</v>
      </c>
      <c r="L29" s="502">
        <v>60942.044605070172</v>
      </c>
      <c r="M29" s="555">
        <v>498300.77309370378</v>
      </c>
      <c r="N29" s="555">
        <v>154240.85565584569</v>
      </c>
      <c r="O29" s="502">
        <v>1198530.9255730701</v>
      </c>
      <c r="Q29" s="445">
        <v>1986</v>
      </c>
      <c r="R29" s="502">
        <v>73806.600000000006</v>
      </c>
      <c r="S29" s="502">
        <v>39088.1</v>
      </c>
      <c r="T29" s="502">
        <v>149386.4</v>
      </c>
      <c r="U29" s="502">
        <v>232331</v>
      </c>
      <c r="V29" s="502">
        <v>19635.900000000001</v>
      </c>
      <c r="W29" s="502">
        <v>228739</v>
      </c>
      <c r="X29" s="502">
        <v>301465.90000000002</v>
      </c>
      <c r="Y29" s="502">
        <v>148935.79999999999</v>
      </c>
      <c r="Z29" s="502">
        <v>60192.3</v>
      </c>
      <c r="AA29" s="502">
        <v>155290.6</v>
      </c>
      <c r="AB29" s="502">
        <v>52333</v>
      </c>
      <c r="AC29" s="502">
        <v>437772.6</v>
      </c>
      <c r="AD29" s="502">
        <v>129244</v>
      </c>
      <c r="AE29" s="502">
        <v>1034900</v>
      </c>
    </row>
    <row r="30" spans="1:31" ht="20.25" customHeight="1">
      <c r="A30" s="445">
        <v>1987</v>
      </c>
      <c r="B30" s="502">
        <v>86079.39866231526</v>
      </c>
      <c r="C30" s="502">
        <v>44818.143132794561</v>
      </c>
      <c r="D30" s="502">
        <v>165794.27263713689</v>
      </c>
      <c r="E30" s="502">
        <v>263198</v>
      </c>
      <c r="F30" s="502">
        <v>22928</v>
      </c>
      <c r="G30" s="555">
        <v>259688.64869030731</v>
      </c>
      <c r="H30" s="502">
        <v>316955.69146178698</v>
      </c>
      <c r="I30" s="502">
        <v>202418.21969</v>
      </c>
      <c r="J30" s="502">
        <v>71201.682570999998</v>
      </c>
      <c r="K30" s="502">
        <v>198051.7376571231</v>
      </c>
      <c r="L30" s="502">
        <v>66528.175497060351</v>
      </c>
      <c r="M30" s="555">
        <v>504279.95062501158</v>
      </c>
      <c r="N30" s="555">
        <v>154109.81306208621</v>
      </c>
      <c r="O30" s="502">
        <v>1230855.263005947</v>
      </c>
      <c r="Q30" s="445">
        <v>1987</v>
      </c>
      <c r="R30" s="502">
        <v>76171.399999999994</v>
      </c>
      <c r="S30" s="502">
        <v>40113.1</v>
      </c>
      <c r="T30" s="502">
        <v>151403.29999999999</v>
      </c>
      <c r="U30" s="502">
        <v>237273</v>
      </c>
      <c r="V30" s="502">
        <v>20497.400000000001</v>
      </c>
      <c r="W30" s="502">
        <v>233807.3</v>
      </c>
      <c r="X30" s="502">
        <v>306975.90000000002</v>
      </c>
      <c r="Y30" s="502">
        <v>156135.79999999999</v>
      </c>
      <c r="Z30" s="502">
        <v>61777</v>
      </c>
      <c r="AA30" s="502">
        <v>162387.5</v>
      </c>
      <c r="AB30" s="502">
        <v>57130</v>
      </c>
      <c r="AC30" s="502">
        <v>443153.4</v>
      </c>
      <c r="AD30" s="502">
        <v>128782</v>
      </c>
      <c r="AE30" s="502">
        <v>1070200</v>
      </c>
    </row>
    <row r="31" spans="1:31" ht="20.25" customHeight="1">
      <c r="A31" s="445">
        <v>1988</v>
      </c>
      <c r="B31" s="502">
        <v>88507.545882090169</v>
      </c>
      <c r="C31" s="502">
        <v>44508.518655193213</v>
      </c>
      <c r="D31" s="502">
        <v>173354.6235975578</v>
      </c>
      <c r="E31" s="502">
        <v>263559</v>
      </c>
      <c r="F31" s="502">
        <v>23434</v>
      </c>
      <c r="G31" s="555">
        <v>268946.43586439837</v>
      </c>
      <c r="H31" s="502">
        <v>321600.2169417871</v>
      </c>
      <c r="I31" s="502">
        <v>210381.90802999999</v>
      </c>
      <c r="J31" s="502">
        <v>72062.305901999993</v>
      </c>
      <c r="K31" s="502">
        <v>198417.58551462219</v>
      </c>
      <c r="L31" s="502">
        <v>68955.004093872427</v>
      </c>
      <c r="M31" s="555">
        <v>509827.382339617</v>
      </c>
      <c r="N31" s="555">
        <v>154350.3060040425</v>
      </c>
      <c r="O31" s="502">
        <v>1250935.5332294011</v>
      </c>
      <c r="Q31" s="445">
        <v>1988</v>
      </c>
      <c r="R31" s="502">
        <v>77920.3</v>
      </c>
      <c r="S31" s="502">
        <v>39831.1</v>
      </c>
      <c r="T31" s="502">
        <v>158276.1</v>
      </c>
      <c r="U31" s="502">
        <v>236810</v>
      </c>
      <c r="V31" s="502">
        <v>20895.7</v>
      </c>
      <c r="W31" s="502">
        <v>241380.3</v>
      </c>
      <c r="X31" s="502">
        <v>314310.5</v>
      </c>
      <c r="Y31" s="502">
        <v>162369.4</v>
      </c>
      <c r="Z31" s="502">
        <v>62880</v>
      </c>
      <c r="AA31" s="502">
        <v>162212.5</v>
      </c>
      <c r="AB31" s="502">
        <v>59214</v>
      </c>
      <c r="AC31" s="502">
        <v>447853.5</v>
      </c>
      <c r="AD31" s="502">
        <v>129018</v>
      </c>
      <c r="AE31" s="502">
        <v>1084800</v>
      </c>
    </row>
    <row r="32" spans="1:31" ht="20.25" customHeight="1">
      <c r="A32" s="445">
        <v>1989</v>
      </c>
      <c r="B32" s="502">
        <v>90631.307779170354</v>
      </c>
      <c r="C32" s="502">
        <v>45038.139472142881</v>
      </c>
      <c r="D32" s="502">
        <v>178125.2857352948</v>
      </c>
      <c r="E32" s="502">
        <v>261143</v>
      </c>
      <c r="F32" s="502">
        <v>24076</v>
      </c>
      <c r="G32" s="555">
        <v>272737.39141055482</v>
      </c>
      <c r="H32" s="502">
        <v>314766.13208357408</v>
      </c>
      <c r="I32" s="502">
        <v>211469.50493</v>
      </c>
      <c r="J32" s="502">
        <v>73138.315677000006</v>
      </c>
      <c r="K32" s="502">
        <v>202460.20433998699</v>
      </c>
      <c r="L32" s="502">
        <v>74696.014162146661</v>
      </c>
      <c r="M32" s="555">
        <v>525121.72688128706</v>
      </c>
      <c r="N32" s="555">
        <v>155829.74710517921</v>
      </c>
      <c r="O32" s="502">
        <v>1270117.9051908311</v>
      </c>
      <c r="Q32" s="445">
        <v>1989</v>
      </c>
      <c r="R32" s="502">
        <v>79764.399999999994</v>
      </c>
      <c r="S32" s="502">
        <v>40281.1</v>
      </c>
      <c r="T32" s="502">
        <v>162681.20000000001</v>
      </c>
      <c r="U32" s="502">
        <v>234850</v>
      </c>
      <c r="V32" s="502">
        <v>21356.7</v>
      </c>
      <c r="W32" s="502">
        <v>245243.1</v>
      </c>
      <c r="X32" s="502">
        <v>310866.7</v>
      </c>
      <c r="Y32" s="502">
        <v>162670.5</v>
      </c>
      <c r="Z32" s="502">
        <v>64091</v>
      </c>
      <c r="AA32" s="502">
        <v>165339.5</v>
      </c>
      <c r="AB32" s="502">
        <v>64144</v>
      </c>
      <c r="AC32" s="502">
        <v>461191.8</v>
      </c>
      <c r="AD32" s="502">
        <v>130275</v>
      </c>
      <c r="AE32" s="502">
        <v>1100800</v>
      </c>
    </row>
    <row r="33" spans="1:31" ht="20.25" customHeight="1">
      <c r="A33" s="445">
        <v>1990</v>
      </c>
      <c r="B33" s="502">
        <v>93477.117897427626</v>
      </c>
      <c r="C33" s="502">
        <v>44863.975703492128</v>
      </c>
      <c r="D33" s="502">
        <v>184408.96726172121</v>
      </c>
      <c r="E33" s="502">
        <v>259304</v>
      </c>
      <c r="F33" s="502">
        <v>25319</v>
      </c>
      <c r="G33" s="555">
        <v>281349.33232089941</v>
      </c>
      <c r="H33" s="502">
        <v>321102.58921178698</v>
      </c>
      <c r="I33" s="502">
        <v>216432.49257</v>
      </c>
      <c r="J33" s="502">
        <v>74770.696328999999</v>
      </c>
      <c r="K33" s="502">
        <v>213114.91344321831</v>
      </c>
      <c r="L33" s="502">
        <v>79381.982623553471</v>
      </c>
      <c r="M33" s="555">
        <v>538249.81188915414</v>
      </c>
      <c r="N33" s="555">
        <v>159245.78926522701</v>
      </c>
      <c r="O33" s="502">
        <v>1301789.2257058721</v>
      </c>
      <c r="Q33" s="445">
        <v>1990</v>
      </c>
      <c r="R33" s="502">
        <v>82575.199999999997</v>
      </c>
      <c r="S33" s="502">
        <v>40130.1</v>
      </c>
      <c r="T33" s="502">
        <v>168448.8</v>
      </c>
      <c r="U33" s="502">
        <v>234378</v>
      </c>
      <c r="V33" s="502">
        <v>22211.7</v>
      </c>
      <c r="W33" s="502">
        <v>251494.9</v>
      </c>
      <c r="X33" s="502">
        <v>320400.40000000002</v>
      </c>
      <c r="Y33" s="502">
        <v>166669.4</v>
      </c>
      <c r="Z33" s="502">
        <v>65508</v>
      </c>
      <c r="AA33" s="502">
        <v>173408.5</v>
      </c>
      <c r="AB33" s="502">
        <v>68168</v>
      </c>
      <c r="AC33" s="502">
        <v>472565.8</v>
      </c>
      <c r="AD33" s="502">
        <v>133153</v>
      </c>
      <c r="AE33" s="502">
        <v>1129800</v>
      </c>
    </row>
    <row r="34" spans="1:31" ht="20.25" customHeight="1">
      <c r="A34" s="445">
        <v>1991</v>
      </c>
      <c r="B34" s="502">
        <v>95758.851924007598</v>
      </c>
      <c r="C34" s="502">
        <v>46498.670725038697</v>
      </c>
      <c r="D34" s="502">
        <v>189807.99755210089</v>
      </c>
      <c r="E34" s="502">
        <v>261587</v>
      </c>
      <c r="F34" s="502">
        <v>25698</v>
      </c>
      <c r="G34" s="555">
        <v>290913.2587033796</v>
      </c>
      <c r="H34" s="502">
        <v>331751.82</v>
      </c>
      <c r="I34" s="502">
        <v>220546.08317</v>
      </c>
      <c r="J34" s="502">
        <v>76705.213730000003</v>
      </c>
      <c r="K34" s="502">
        <v>224485.46485428949</v>
      </c>
      <c r="L34" s="502">
        <v>84172.756542596122</v>
      </c>
      <c r="M34" s="555">
        <v>556550.4795304588</v>
      </c>
      <c r="N34" s="555">
        <v>164040.7569005164</v>
      </c>
      <c r="O34" s="502">
        <v>1309951.9371788211</v>
      </c>
      <c r="Q34" s="445">
        <v>1991</v>
      </c>
      <c r="R34" s="502">
        <v>84307</v>
      </c>
      <c r="S34" s="502">
        <v>41569</v>
      </c>
      <c r="T34" s="502">
        <v>173397.1</v>
      </c>
      <c r="U34" s="502">
        <v>235799</v>
      </c>
      <c r="V34" s="502">
        <v>22671.4</v>
      </c>
      <c r="W34" s="502">
        <v>258269.4</v>
      </c>
      <c r="X34" s="502">
        <v>326430</v>
      </c>
      <c r="Y34" s="502">
        <v>169463.5</v>
      </c>
      <c r="Z34" s="502">
        <v>67474</v>
      </c>
      <c r="AA34" s="502">
        <v>180940</v>
      </c>
      <c r="AB34" s="502">
        <v>72282</v>
      </c>
      <c r="AC34" s="502">
        <v>488573.7</v>
      </c>
      <c r="AD34" s="502">
        <v>137171</v>
      </c>
      <c r="AE34" s="502">
        <v>1137700</v>
      </c>
    </row>
    <row r="35" spans="1:31" ht="20.25" customHeight="1">
      <c r="A35" s="445">
        <v>1992</v>
      </c>
      <c r="B35" s="502">
        <v>97959.673396453523</v>
      </c>
      <c r="C35" s="502">
        <v>47197.362802783828</v>
      </c>
      <c r="D35" s="502">
        <v>191655.1341458208</v>
      </c>
      <c r="E35" s="502">
        <v>263824</v>
      </c>
      <c r="F35" s="502">
        <v>24947</v>
      </c>
      <c r="G35" s="555">
        <v>299982.37200198602</v>
      </c>
      <c r="H35" s="502">
        <v>349426.96</v>
      </c>
      <c r="I35" s="502">
        <v>222650.46802999999</v>
      </c>
      <c r="J35" s="502">
        <v>78658.106415999995</v>
      </c>
      <c r="K35" s="502">
        <v>237114.53289515749</v>
      </c>
      <c r="L35" s="502">
        <v>87114.296386908652</v>
      </c>
      <c r="M35" s="555">
        <v>568237.73838258674</v>
      </c>
      <c r="N35" s="555">
        <v>165250.66721221601</v>
      </c>
      <c r="O35" s="502">
        <v>1310441.699867198</v>
      </c>
      <c r="Q35" s="445">
        <v>1992</v>
      </c>
      <c r="R35" s="502">
        <v>85837.4</v>
      </c>
      <c r="S35" s="502">
        <v>42173</v>
      </c>
      <c r="T35" s="502">
        <v>175098.6</v>
      </c>
      <c r="U35" s="502">
        <v>237714</v>
      </c>
      <c r="V35" s="502">
        <v>22131.200000000001</v>
      </c>
      <c r="W35" s="502">
        <v>268100.09999999998</v>
      </c>
      <c r="X35" s="502">
        <v>342800</v>
      </c>
      <c r="Y35" s="502">
        <v>170401.3</v>
      </c>
      <c r="Z35" s="502">
        <v>69428</v>
      </c>
      <c r="AA35" s="502">
        <v>191067</v>
      </c>
      <c r="AB35" s="502">
        <v>74808</v>
      </c>
      <c r="AC35" s="502">
        <v>489396.4</v>
      </c>
      <c r="AD35" s="502">
        <v>138178</v>
      </c>
      <c r="AE35" s="502">
        <v>1138100</v>
      </c>
    </row>
    <row r="36" spans="1:31" ht="20.25" customHeight="1">
      <c r="A36" s="445">
        <v>1993</v>
      </c>
      <c r="B36" s="502">
        <v>99027.719111022874</v>
      </c>
      <c r="C36" s="502">
        <v>47115.882677099267</v>
      </c>
      <c r="D36" s="502">
        <v>191726.32389121081</v>
      </c>
      <c r="E36" s="502">
        <v>274974</v>
      </c>
      <c r="F36" s="502">
        <v>23848</v>
      </c>
      <c r="G36" s="555">
        <v>310491.64636223088</v>
      </c>
      <c r="H36" s="502">
        <v>349779.68</v>
      </c>
      <c r="I36" s="502">
        <v>219237.01879</v>
      </c>
      <c r="J36" s="502">
        <v>80368.922695999994</v>
      </c>
      <c r="K36" s="502">
        <v>243202.24124394209</v>
      </c>
      <c r="L36" s="502">
        <v>89430.49700066066</v>
      </c>
      <c r="M36" s="555">
        <v>569320.44979113876</v>
      </c>
      <c r="N36" s="555">
        <v>164123.4030818078</v>
      </c>
      <c r="O36" s="502">
        <v>1298769.0224608809</v>
      </c>
      <c r="Q36" s="445">
        <v>1993</v>
      </c>
      <c r="R36" s="502">
        <v>86512.6</v>
      </c>
      <c r="S36" s="502">
        <v>42106</v>
      </c>
      <c r="T36" s="502">
        <v>175127.1</v>
      </c>
      <c r="U36" s="502">
        <v>247555</v>
      </c>
      <c r="V36" s="502">
        <v>21198.2</v>
      </c>
      <c r="W36" s="502">
        <v>280506.5</v>
      </c>
      <c r="X36" s="502">
        <v>343170</v>
      </c>
      <c r="Y36" s="502">
        <v>170008.3</v>
      </c>
      <c r="Z36" s="502">
        <v>70518</v>
      </c>
      <c r="AA36" s="502">
        <v>196167</v>
      </c>
      <c r="AB36" s="502">
        <v>76797</v>
      </c>
      <c r="AC36" s="502">
        <v>488849</v>
      </c>
      <c r="AD36" s="502">
        <v>137196</v>
      </c>
      <c r="AE36" s="502">
        <v>1125700</v>
      </c>
    </row>
    <row r="37" spans="1:31" ht="20.25" customHeight="1">
      <c r="A37" s="445">
        <v>1994</v>
      </c>
      <c r="B37" s="502">
        <v>102637.1896211548</v>
      </c>
      <c r="C37" s="502">
        <v>47770.779187288957</v>
      </c>
      <c r="D37" s="502">
        <v>189340.99282234229</v>
      </c>
      <c r="E37" s="502">
        <v>280924</v>
      </c>
      <c r="F37" s="502">
        <v>23961</v>
      </c>
      <c r="G37" s="555">
        <v>311320.68317926081</v>
      </c>
      <c r="H37" s="502">
        <v>359303.09</v>
      </c>
      <c r="I37" s="502">
        <v>215608.87724</v>
      </c>
      <c r="J37" s="502">
        <v>82014.388852000004</v>
      </c>
      <c r="K37" s="502">
        <v>246918.03598327431</v>
      </c>
      <c r="L37" s="502">
        <v>89909.108590530988</v>
      </c>
      <c r="M37" s="555">
        <v>565766.07725363586</v>
      </c>
      <c r="N37" s="555">
        <v>165851.52728701069</v>
      </c>
      <c r="O37" s="502">
        <v>1298524.1411166929</v>
      </c>
      <c r="Q37" s="445">
        <v>1994</v>
      </c>
      <c r="R37" s="502">
        <v>89336.9</v>
      </c>
      <c r="S37" s="502">
        <v>42695</v>
      </c>
      <c r="T37" s="502">
        <v>172947.1</v>
      </c>
      <c r="U37" s="502">
        <v>254870</v>
      </c>
      <c r="V37" s="502">
        <v>21266.400000000001</v>
      </c>
      <c r="W37" s="502">
        <v>282480.5</v>
      </c>
      <c r="X37" s="502">
        <v>351440</v>
      </c>
      <c r="Y37" s="502">
        <v>168532.3</v>
      </c>
      <c r="Z37" s="502">
        <v>71548</v>
      </c>
      <c r="AA37" s="502">
        <v>199083</v>
      </c>
      <c r="AB37" s="502">
        <v>77208</v>
      </c>
      <c r="AC37" s="502">
        <v>485182</v>
      </c>
      <c r="AD37" s="502">
        <v>138624</v>
      </c>
      <c r="AE37" s="502">
        <v>1125100</v>
      </c>
    </row>
    <row r="38" spans="1:31" ht="20.25" customHeight="1">
      <c r="A38" s="445">
        <v>1995</v>
      </c>
      <c r="B38" s="502">
        <v>106966.3965652028</v>
      </c>
      <c r="C38" s="502">
        <v>48490.8597980263</v>
      </c>
      <c r="D38" s="502">
        <v>188254.16270938789</v>
      </c>
      <c r="E38" s="502">
        <v>287686</v>
      </c>
      <c r="F38" s="502">
        <v>24506</v>
      </c>
      <c r="G38" s="555">
        <v>311007.04770221392</v>
      </c>
      <c r="H38" s="502">
        <v>366004.75</v>
      </c>
      <c r="I38" s="502">
        <v>208571.77395999999</v>
      </c>
      <c r="J38" s="502">
        <v>84071.439612999995</v>
      </c>
      <c r="K38" s="502">
        <v>248435.0850990371</v>
      </c>
      <c r="L38" s="502">
        <v>92098.378150035162</v>
      </c>
      <c r="M38" s="555">
        <v>561530.61732311815</v>
      </c>
      <c r="N38" s="555">
        <v>168015.96376461731</v>
      </c>
      <c r="O38" s="502">
        <v>1297871.124198857</v>
      </c>
      <c r="Q38" s="445">
        <v>1995</v>
      </c>
      <c r="R38" s="502">
        <v>92956</v>
      </c>
      <c r="S38" s="502">
        <v>43234</v>
      </c>
      <c r="T38" s="502">
        <v>171951</v>
      </c>
      <c r="U38" s="502">
        <v>260299</v>
      </c>
      <c r="V38" s="502">
        <v>21681</v>
      </c>
      <c r="W38" s="502">
        <v>282156</v>
      </c>
      <c r="X38" s="502">
        <v>356790</v>
      </c>
      <c r="Y38" s="502">
        <v>164819</v>
      </c>
      <c r="Z38" s="502">
        <v>72624</v>
      </c>
      <c r="AA38" s="502">
        <v>202144</v>
      </c>
      <c r="AB38" s="502">
        <v>79088</v>
      </c>
      <c r="AC38" s="502">
        <v>483121</v>
      </c>
      <c r="AD38" s="502">
        <v>141031</v>
      </c>
      <c r="AE38" s="502">
        <v>1123500</v>
      </c>
    </row>
    <row r="39" spans="1:31" ht="20.25" customHeight="1">
      <c r="A39" s="445">
        <v>1996</v>
      </c>
      <c r="B39" s="502">
        <v>109076.2877387172</v>
      </c>
      <c r="C39" s="502">
        <v>49372.273024139024</v>
      </c>
      <c r="D39" s="502">
        <v>186031.14426000859</v>
      </c>
      <c r="E39" s="502">
        <v>297918</v>
      </c>
      <c r="F39" s="502">
        <v>25188</v>
      </c>
      <c r="G39" s="555">
        <v>317584.86859633122</v>
      </c>
      <c r="H39" s="502">
        <v>373607.8</v>
      </c>
      <c r="I39" s="502">
        <v>210216.80291</v>
      </c>
      <c r="J39" s="502">
        <v>83466.525901999994</v>
      </c>
      <c r="K39" s="502">
        <v>255091.07711980361</v>
      </c>
      <c r="L39" s="502">
        <v>93285.083769468503</v>
      </c>
      <c r="M39" s="555">
        <v>565731.77186897548</v>
      </c>
      <c r="N39" s="555">
        <v>169245.9772014959</v>
      </c>
      <c r="O39" s="502">
        <v>1303993.1578035681</v>
      </c>
      <c r="Q39" s="445">
        <v>1996</v>
      </c>
      <c r="R39" s="502">
        <v>94294.8</v>
      </c>
      <c r="S39" s="502">
        <v>44286</v>
      </c>
      <c r="T39" s="502">
        <v>169827.1</v>
      </c>
      <c r="U39" s="502">
        <v>269085</v>
      </c>
      <c r="V39" s="502">
        <v>22225</v>
      </c>
      <c r="W39" s="502">
        <v>288554</v>
      </c>
      <c r="X39" s="502">
        <v>363270</v>
      </c>
      <c r="Y39" s="502">
        <v>166475.70000000001</v>
      </c>
      <c r="Z39" s="502">
        <v>72325</v>
      </c>
      <c r="AA39" s="502">
        <v>208354</v>
      </c>
      <c r="AB39" s="502">
        <v>80090</v>
      </c>
      <c r="AC39" s="502">
        <v>486438</v>
      </c>
      <c r="AD39" s="502">
        <v>142702</v>
      </c>
      <c r="AE39" s="502">
        <v>1131500</v>
      </c>
    </row>
    <row r="40" spans="1:31" ht="20.25" customHeight="1">
      <c r="A40" s="445">
        <v>1997</v>
      </c>
      <c r="B40" s="502">
        <v>113460.97757702861</v>
      </c>
      <c r="C40" s="502">
        <v>49928.467172080447</v>
      </c>
      <c r="D40" s="502">
        <v>184177.36329005231</v>
      </c>
      <c r="E40" s="502">
        <v>299863</v>
      </c>
      <c r="F40" s="502">
        <v>26203</v>
      </c>
      <c r="G40" s="555">
        <v>321428.75547661481</v>
      </c>
      <c r="H40" s="502">
        <v>375488.97</v>
      </c>
      <c r="I40" s="502">
        <v>211209.03007000001</v>
      </c>
      <c r="J40" s="502">
        <v>85521.386274999997</v>
      </c>
      <c r="K40" s="502">
        <v>263521.43124944047</v>
      </c>
      <c r="L40" s="502">
        <v>95600.767973738693</v>
      </c>
      <c r="M40" s="555">
        <v>561180.03302622226</v>
      </c>
      <c r="N40" s="555">
        <v>168359.20601304411</v>
      </c>
      <c r="O40" s="502">
        <v>1320481.8349789251</v>
      </c>
      <c r="Q40" s="445">
        <v>1997</v>
      </c>
      <c r="R40" s="502">
        <v>97855.5</v>
      </c>
      <c r="S40" s="502">
        <v>44370</v>
      </c>
      <c r="T40" s="502">
        <v>168161.9</v>
      </c>
      <c r="U40" s="502">
        <v>271335</v>
      </c>
      <c r="V40" s="502">
        <v>23128</v>
      </c>
      <c r="W40" s="502">
        <v>294692.3</v>
      </c>
      <c r="X40" s="502">
        <v>364510</v>
      </c>
      <c r="Y40" s="502">
        <v>166845</v>
      </c>
      <c r="Z40" s="502">
        <v>74624</v>
      </c>
      <c r="AA40" s="502">
        <v>213542</v>
      </c>
      <c r="AB40" s="502">
        <v>82391</v>
      </c>
      <c r="AC40" s="502">
        <v>481898</v>
      </c>
      <c r="AD40" s="502">
        <v>142779</v>
      </c>
      <c r="AE40" s="502">
        <v>1146400</v>
      </c>
    </row>
    <row r="41" spans="1:31" ht="20.25" customHeight="1">
      <c r="A41" s="411">
        <v>1998</v>
      </c>
      <c r="B41" s="502">
        <v>118319.5838038393</v>
      </c>
      <c r="C41" s="502">
        <v>50738.811145956213</v>
      </c>
      <c r="D41" s="502">
        <v>190099.40090989741</v>
      </c>
      <c r="E41" s="502">
        <v>310454</v>
      </c>
      <c r="F41" s="502">
        <v>26669</v>
      </c>
      <c r="G41" s="555">
        <v>319262.69858703902</v>
      </c>
      <c r="H41" s="502">
        <v>382229.82</v>
      </c>
      <c r="I41" s="502">
        <v>212006.22785</v>
      </c>
      <c r="J41" s="502">
        <v>87635.041207999995</v>
      </c>
      <c r="K41" s="502">
        <v>272481.04527959292</v>
      </c>
      <c r="L41" s="502">
        <v>98959.085883773834</v>
      </c>
      <c r="M41" s="555">
        <v>582068.66541764385</v>
      </c>
      <c r="N41" s="555">
        <v>170263.79098370721</v>
      </c>
      <c r="O41" s="555">
        <v>1346684.1388070909</v>
      </c>
      <c r="Q41" s="411">
        <v>1998</v>
      </c>
      <c r="R41" s="502">
        <v>101817.2</v>
      </c>
      <c r="S41" s="502">
        <v>44814</v>
      </c>
      <c r="T41" s="502">
        <v>173516.9</v>
      </c>
      <c r="U41" s="502">
        <v>279783</v>
      </c>
      <c r="V41" s="502">
        <v>23515</v>
      </c>
      <c r="W41" s="502">
        <v>294326.5</v>
      </c>
      <c r="X41" s="502">
        <v>371330</v>
      </c>
      <c r="Y41" s="502">
        <v>167188.5</v>
      </c>
      <c r="Z41" s="502">
        <v>77302</v>
      </c>
      <c r="AA41" s="502">
        <v>220547</v>
      </c>
      <c r="AB41" s="502">
        <v>85406</v>
      </c>
      <c r="AC41" s="502">
        <v>498160</v>
      </c>
      <c r="AD41" s="502">
        <v>144991</v>
      </c>
      <c r="AE41" s="555">
        <v>1164200</v>
      </c>
    </row>
    <row r="42" spans="1:31" ht="20.25" customHeight="1">
      <c r="A42" s="417">
        <v>1999</v>
      </c>
      <c r="B42" s="555">
        <v>122173.3331678807</v>
      </c>
      <c r="C42" s="555">
        <v>52083.719495353464</v>
      </c>
      <c r="D42" s="555">
        <v>194097.41701100129</v>
      </c>
      <c r="E42" s="555">
        <v>317775</v>
      </c>
      <c r="F42" s="555">
        <v>27017</v>
      </c>
      <c r="G42" s="555">
        <v>323870.43524050037</v>
      </c>
      <c r="H42" s="555">
        <v>386619.22</v>
      </c>
      <c r="I42" s="555">
        <v>214941.7317</v>
      </c>
      <c r="J42" s="555">
        <v>90114.199712000001</v>
      </c>
      <c r="K42" s="555">
        <v>280805.3035305551</v>
      </c>
      <c r="L42" s="555">
        <v>102903.6755705543</v>
      </c>
      <c r="M42" s="555">
        <v>592498.3390711213</v>
      </c>
      <c r="N42" s="555">
        <v>176437.68409423821</v>
      </c>
      <c r="O42" s="555">
        <v>1387089.5605981869</v>
      </c>
      <c r="Q42" s="417">
        <v>1999</v>
      </c>
      <c r="R42" s="555">
        <v>106473.1</v>
      </c>
      <c r="S42" s="555">
        <v>46428.9</v>
      </c>
      <c r="T42" s="555">
        <v>176831.5</v>
      </c>
      <c r="U42" s="555">
        <v>284809</v>
      </c>
      <c r="V42" s="555">
        <v>23972</v>
      </c>
      <c r="W42" s="555">
        <v>298740.59999999998</v>
      </c>
      <c r="X42" s="555">
        <v>374990</v>
      </c>
      <c r="Y42" s="555">
        <v>169352.9</v>
      </c>
      <c r="Z42" s="555">
        <v>79227</v>
      </c>
      <c r="AA42" s="555">
        <v>227507</v>
      </c>
      <c r="AB42" s="555">
        <v>88952</v>
      </c>
      <c r="AC42" s="555">
        <v>506761</v>
      </c>
      <c r="AD42" s="555">
        <v>149419</v>
      </c>
      <c r="AE42" s="555">
        <v>1200800</v>
      </c>
    </row>
    <row r="43" spans="1:31" ht="20.25" customHeight="1">
      <c r="A43" s="417">
        <v>2000</v>
      </c>
      <c r="B43" s="555">
        <v>124200</v>
      </c>
      <c r="C43" s="555">
        <v>53699</v>
      </c>
      <c r="D43" s="555">
        <v>200084</v>
      </c>
      <c r="E43" s="555">
        <v>325099</v>
      </c>
      <c r="F43" s="555">
        <v>27120</v>
      </c>
      <c r="G43" s="555">
        <v>329904.3</v>
      </c>
      <c r="H43" s="555">
        <v>391910</v>
      </c>
      <c r="I43" s="555">
        <v>219728</v>
      </c>
      <c r="J43" s="555">
        <v>91871</v>
      </c>
      <c r="K43" s="555">
        <v>286104</v>
      </c>
      <c r="L43" s="555">
        <v>108360</v>
      </c>
      <c r="M43" s="555">
        <v>585490</v>
      </c>
      <c r="N43" s="555">
        <v>181972</v>
      </c>
      <c r="O43" s="555">
        <v>1413700</v>
      </c>
      <c r="Q43" s="417">
        <v>2000</v>
      </c>
      <c r="R43" s="555">
        <v>108788.4</v>
      </c>
      <c r="S43" s="555">
        <v>47508.9</v>
      </c>
      <c r="T43" s="555">
        <v>180871.1</v>
      </c>
      <c r="U43" s="555">
        <v>286389</v>
      </c>
      <c r="V43" s="555">
        <v>23919</v>
      </c>
      <c r="W43" s="555">
        <v>306778.59999999998</v>
      </c>
      <c r="X43" s="555">
        <v>379620</v>
      </c>
      <c r="Y43" s="555">
        <v>172188.79999999999</v>
      </c>
      <c r="Z43" s="555">
        <v>80711</v>
      </c>
      <c r="AA43" s="555">
        <v>230135</v>
      </c>
      <c r="AB43" s="555">
        <v>92546</v>
      </c>
      <c r="AC43" s="555">
        <v>501348</v>
      </c>
      <c r="AD43" s="555">
        <v>152524</v>
      </c>
      <c r="AE43" s="555">
        <v>1236100</v>
      </c>
    </row>
    <row r="44" spans="1:31" ht="20.25" customHeight="1">
      <c r="A44" s="417">
        <v>2001</v>
      </c>
      <c r="B44" s="555">
        <v>128098.4439177535</v>
      </c>
      <c r="C44" s="555">
        <v>54570.370831774897</v>
      </c>
      <c r="D44" s="555">
        <v>207899.68484721979</v>
      </c>
      <c r="E44" s="555">
        <v>332233</v>
      </c>
      <c r="F44" s="555">
        <v>27475</v>
      </c>
      <c r="G44" s="555">
        <v>334214.60000018962</v>
      </c>
      <c r="H44" s="555">
        <v>393987.12</v>
      </c>
      <c r="I44" s="555">
        <v>228372.55619999999</v>
      </c>
      <c r="J44" s="555">
        <v>96062</v>
      </c>
      <c r="K44" s="555">
        <v>299357.44838433311</v>
      </c>
      <c r="L44" s="555">
        <v>112627</v>
      </c>
      <c r="M44" s="555">
        <v>589948.86328916019</v>
      </c>
      <c r="N44" s="555">
        <v>186306.0848765558</v>
      </c>
      <c r="O44" s="555">
        <v>1468961.556671863</v>
      </c>
      <c r="Q44" s="417">
        <v>2001</v>
      </c>
      <c r="R44" s="555">
        <v>112405.7</v>
      </c>
      <c r="S44" s="555">
        <v>48550.9</v>
      </c>
      <c r="T44" s="555">
        <v>186838.2</v>
      </c>
      <c r="U44" s="555">
        <v>289886</v>
      </c>
      <c r="V44" s="555">
        <v>24415</v>
      </c>
      <c r="W44" s="555">
        <v>314304.09999999998</v>
      </c>
      <c r="X44" s="555">
        <v>382640</v>
      </c>
      <c r="Y44" s="555">
        <v>176026.6</v>
      </c>
      <c r="Z44" s="555">
        <v>83211</v>
      </c>
      <c r="AA44" s="555">
        <v>234793</v>
      </c>
      <c r="AB44" s="555">
        <v>95452</v>
      </c>
      <c r="AC44" s="555">
        <v>505900</v>
      </c>
      <c r="AD44" s="555">
        <v>157231</v>
      </c>
      <c r="AE44" s="555">
        <v>1283900</v>
      </c>
    </row>
    <row r="45" spans="1:31" ht="20.25" customHeight="1">
      <c r="A45" s="417">
        <v>2002</v>
      </c>
      <c r="B45" s="555">
        <v>131896.71038753149</v>
      </c>
      <c r="C45" s="555">
        <v>56295.345182265439</v>
      </c>
      <c r="D45" s="555">
        <v>213026.29571190701</v>
      </c>
      <c r="E45" s="555">
        <v>339124</v>
      </c>
      <c r="F45" s="555">
        <v>28235</v>
      </c>
      <c r="G45" s="555">
        <v>340517.38266314211</v>
      </c>
      <c r="H45" s="555">
        <v>399787.39</v>
      </c>
      <c r="I45" s="555">
        <v>233878.80947000001</v>
      </c>
      <c r="J45" s="555">
        <v>99202.005602000005</v>
      </c>
      <c r="K45" s="555">
        <v>308741.44592918432</v>
      </c>
      <c r="L45" s="555">
        <v>117719.88456837941</v>
      </c>
      <c r="M45" s="555">
        <v>602352.35163566261</v>
      </c>
      <c r="N45" s="555">
        <v>192733.87301249581</v>
      </c>
      <c r="O45" s="555">
        <v>1540630.1634043539</v>
      </c>
      <c r="R45" s="417" t="s">
        <v>235</v>
      </c>
    </row>
    <row r="46" spans="1:31" ht="20.25" customHeight="1">
      <c r="A46" s="417">
        <v>2003</v>
      </c>
      <c r="B46" s="555">
        <v>137462.72351619991</v>
      </c>
      <c r="C46" s="555">
        <v>57087.921843081967</v>
      </c>
      <c r="D46" s="555">
        <v>219733.3189242527</v>
      </c>
      <c r="E46" s="555">
        <v>341541</v>
      </c>
      <c r="F46" s="555">
        <v>28670</v>
      </c>
      <c r="G46" s="555">
        <v>346935.66584971029</v>
      </c>
      <c r="H46" s="555">
        <v>401315.84000000003</v>
      </c>
      <c r="I46" s="555">
        <v>238413.71275000001</v>
      </c>
      <c r="J46" s="555">
        <v>102081.44266099999</v>
      </c>
      <c r="K46" s="555">
        <v>313836.48709128809</v>
      </c>
      <c r="L46" s="555">
        <v>123345.9782406227</v>
      </c>
      <c r="M46" s="555">
        <v>607936.59888502548</v>
      </c>
      <c r="N46" s="555">
        <v>199357.48047888311</v>
      </c>
      <c r="O46" s="555">
        <v>1578994.9073272131</v>
      </c>
    </row>
    <row r="47" spans="1:31" ht="20.25" customHeight="1">
      <c r="A47" s="417">
        <v>2004</v>
      </c>
      <c r="B47" s="555">
        <v>141810.42475833569</v>
      </c>
      <c r="C47" s="555">
        <v>58104.521146819352</v>
      </c>
      <c r="D47" s="555">
        <v>224141.38795880321</v>
      </c>
      <c r="E47" s="555">
        <v>347698</v>
      </c>
      <c r="F47" s="555">
        <v>29148</v>
      </c>
      <c r="G47" s="555">
        <v>354587.07788103481</v>
      </c>
      <c r="H47" s="555">
        <v>398454.9</v>
      </c>
      <c r="I47" s="555">
        <v>243702.33498000001</v>
      </c>
      <c r="J47" s="555">
        <v>102007.149487</v>
      </c>
      <c r="K47" s="555">
        <v>318469.34046008473</v>
      </c>
      <c r="L47" s="555">
        <v>131058.7885840409</v>
      </c>
      <c r="M47" s="555">
        <v>605869.90863840783</v>
      </c>
      <c r="N47" s="555">
        <v>205427.13516256001</v>
      </c>
      <c r="O47" s="555">
        <v>1606421.6178763211</v>
      </c>
    </row>
    <row r="48" spans="1:31" ht="20.25" customHeight="1">
      <c r="A48" s="417">
        <v>2005</v>
      </c>
      <c r="B48" s="555">
        <v>145294.28816062151</v>
      </c>
      <c r="C48" s="555">
        <v>58805.171274851113</v>
      </c>
      <c r="D48" s="555">
        <v>227305.06024393599</v>
      </c>
      <c r="E48" s="555">
        <v>352135</v>
      </c>
      <c r="F48" s="555">
        <v>29781</v>
      </c>
      <c r="G48" s="555">
        <v>359046.70705286087</v>
      </c>
      <c r="H48" s="555">
        <v>399904.96</v>
      </c>
      <c r="I48" s="555">
        <v>248327.79149999999</v>
      </c>
      <c r="J48" s="555">
        <v>102478.841002</v>
      </c>
      <c r="K48" s="555">
        <v>320783.93790519552</v>
      </c>
      <c r="L48" s="555">
        <v>138242.01020252571</v>
      </c>
      <c r="M48" s="555">
        <v>606827.11254210444</v>
      </c>
      <c r="N48" s="555">
        <v>209467.86332354069</v>
      </c>
      <c r="O48" s="555">
        <v>1617359.6512500721</v>
      </c>
    </row>
    <row r="49" spans="1:15" ht="19.5" customHeight="1">
      <c r="A49" s="417">
        <v>2006</v>
      </c>
      <c r="B49" s="555">
        <v>150694.62320225351</v>
      </c>
      <c r="C49" s="555">
        <v>59146.612682337371</v>
      </c>
      <c r="D49" s="555">
        <v>234213.31313658421</v>
      </c>
      <c r="E49" s="555">
        <v>361868</v>
      </c>
      <c r="F49" s="555">
        <v>29895</v>
      </c>
      <c r="G49" s="555">
        <v>364009.62090203981</v>
      </c>
      <c r="H49" s="555">
        <v>403824.06</v>
      </c>
      <c r="I49" s="555">
        <v>249467.23819999999</v>
      </c>
      <c r="J49" s="555">
        <v>112252.165158</v>
      </c>
      <c r="K49" s="555">
        <v>326792.37921818858</v>
      </c>
      <c r="L49" s="555">
        <v>144553.82935651421</v>
      </c>
      <c r="M49" s="555">
        <v>617188.17542626115</v>
      </c>
      <c r="N49" s="555">
        <v>212312.08325627449</v>
      </c>
      <c r="O49" s="555">
        <v>1636378.768982043</v>
      </c>
    </row>
    <row r="50" spans="1:15" ht="19.5" customHeight="1">
      <c r="A50" s="417">
        <v>2007</v>
      </c>
      <c r="B50" s="555">
        <v>155517.01142864229</v>
      </c>
      <c r="C50" s="555">
        <v>60401.911974566268</v>
      </c>
      <c r="D50" s="555">
        <v>240589.0667337151</v>
      </c>
      <c r="E50" s="555">
        <v>366724</v>
      </c>
      <c r="F50" s="555">
        <v>30212</v>
      </c>
      <c r="G50" s="555">
        <v>369510.21916796319</v>
      </c>
      <c r="H50" s="555">
        <v>410447.34</v>
      </c>
      <c r="I50" s="555">
        <v>251724.95714000001</v>
      </c>
      <c r="J50" s="555">
        <v>116208.78006600001</v>
      </c>
      <c r="K50" s="555">
        <v>336615.39419203869</v>
      </c>
      <c r="L50" s="555">
        <v>152554.3809474991</v>
      </c>
      <c r="M50" s="555">
        <v>621237.88424959301</v>
      </c>
      <c r="N50" s="555">
        <v>215026.74971563241</v>
      </c>
      <c r="O50" s="555">
        <v>1658662.9713031929</v>
      </c>
    </row>
    <row r="51" spans="1:15" ht="19.5" customHeight="1">
      <c r="A51" s="445">
        <v>2008</v>
      </c>
      <c r="B51" s="623">
        <v>160172.9509722412</v>
      </c>
      <c r="C51" s="623">
        <v>61815.572100584053</v>
      </c>
      <c r="D51" s="623">
        <v>249869.36194275899</v>
      </c>
      <c r="E51" s="623">
        <v>372651</v>
      </c>
      <c r="F51" s="623">
        <v>30939</v>
      </c>
      <c r="G51" s="623">
        <v>374212.5151639664</v>
      </c>
      <c r="H51" s="555">
        <v>420009.95</v>
      </c>
      <c r="I51" s="623">
        <v>253107.85707999999</v>
      </c>
      <c r="J51" s="623">
        <v>119110.122496</v>
      </c>
      <c r="K51" s="555">
        <v>350532.24669130339</v>
      </c>
      <c r="L51" s="623">
        <v>161450.24564171999</v>
      </c>
      <c r="M51" s="555">
        <v>627519.11650925258</v>
      </c>
      <c r="N51" s="623">
        <v>218501.61213083359</v>
      </c>
      <c r="O51" s="623">
        <v>1706088.324961026</v>
      </c>
    </row>
    <row r="52" spans="1:15" ht="19.5" customHeight="1">
      <c r="A52" s="445">
        <v>2009</v>
      </c>
      <c r="B52" s="555">
        <v>164726.4012806036</v>
      </c>
      <c r="C52" s="623">
        <v>62169.373378024568</v>
      </c>
      <c r="D52" s="623">
        <v>258564.00284639429</v>
      </c>
      <c r="E52" s="623">
        <v>384344</v>
      </c>
      <c r="F52" s="623">
        <v>31238</v>
      </c>
      <c r="G52" s="623">
        <v>382759.95105108281</v>
      </c>
      <c r="H52" s="555">
        <v>432041.58</v>
      </c>
      <c r="I52" s="623">
        <v>255618.36726999999</v>
      </c>
      <c r="J52" s="623">
        <v>123560.966528</v>
      </c>
      <c r="K52" s="555">
        <v>367142.95891461958</v>
      </c>
      <c r="L52" s="623">
        <v>166670.70779805561</v>
      </c>
      <c r="M52" s="555">
        <v>638349.57746156829</v>
      </c>
      <c r="N52" s="623">
        <v>220617.65219597219</v>
      </c>
      <c r="O52" s="623">
        <v>1738494.2895086319</v>
      </c>
    </row>
    <row r="53" spans="1:15">
      <c r="A53" s="417">
        <v>2010</v>
      </c>
      <c r="B53" s="503">
        <f>B52*POWER(B52/B47, 1/5)</f>
        <v>169736.10077303718</v>
      </c>
      <c r="C53" s="555">
        <v>62845.30376614783</v>
      </c>
      <c r="D53" s="503">
        <f>D52*POWER(D52/D47, 1/5)</f>
        <v>266058.57678785757</v>
      </c>
      <c r="E53" s="555">
        <v>388356</v>
      </c>
      <c r="F53" s="555">
        <v>31364</v>
      </c>
      <c r="G53" s="555">
        <v>387423.74223653</v>
      </c>
      <c r="H53" s="555">
        <v>440114.93</v>
      </c>
      <c r="I53" s="555">
        <v>254123.64770999999</v>
      </c>
      <c r="J53" s="555">
        <v>125389</v>
      </c>
      <c r="K53" s="555">
        <v>375228.19656534918</v>
      </c>
      <c r="L53" s="555">
        <v>165532.79653699839</v>
      </c>
      <c r="M53" s="555">
        <v>655015.30067295756</v>
      </c>
      <c r="N53" s="555">
        <v>222304.08103043339</v>
      </c>
      <c r="O53" s="503">
        <f>O52*POWER(O52/O47, 1/5)</f>
        <v>1766184.2767895546</v>
      </c>
    </row>
    <row r="54" spans="1:15">
      <c r="B54" s="555"/>
      <c r="C54" s="555"/>
      <c r="D54" s="555"/>
      <c r="E54" s="555"/>
      <c r="F54" s="555"/>
      <c r="G54" s="555"/>
      <c r="H54" s="555"/>
      <c r="I54" s="555"/>
      <c r="J54" s="555"/>
      <c r="K54" s="555"/>
      <c r="L54" s="555"/>
      <c r="M54" s="555"/>
      <c r="N54" s="555"/>
      <c r="O54" s="555"/>
    </row>
    <row r="55" spans="1:15" ht="13.15" customHeight="1">
      <c r="A55" s="448" t="s">
        <v>671</v>
      </c>
      <c r="B55" s="480"/>
      <c r="C55" s="480"/>
      <c r="D55" s="480"/>
      <c r="E55" s="480"/>
      <c r="F55" s="480"/>
      <c r="G55" s="480"/>
      <c r="H55" s="480"/>
      <c r="I55" s="480"/>
      <c r="J55" s="480"/>
      <c r="K55" s="480"/>
      <c r="L55" s="480"/>
      <c r="M55" s="480"/>
      <c r="N55" s="480"/>
      <c r="O55" s="480"/>
    </row>
    <row r="56" spans="1:15" ht="13.15" customHeight="1">
      <c r="A56" s="556" t="s">
        <v>676</v>
      </c>
      <c r="B56" s="557"/>
      <c r="C56" s="557"/>
      <c r="D56" s="557"/>
      <c r="E56" s="557"/>
      <c r="F56" s="557"/>
      <c r="G56" s="557"/>
      <c r="H56" s="557"/>
      <c r="I56" s="557"/>
      <c r="J56" s="557"/>
      <c r="K56" s="557"/>
      <c r="L56" s="557"/>
      <c r="M56" s="557"/>
      <c r="N56" s="557"/>
      <c r="O56" s="557"/>
    </row>
    <row r="57" spans="1:15">
      <c r="A57" s="417" t="s">
        <v>703</v>
      </c>
    </row>
  </sheetData>
  <phoneticPr fontId="0" type="noConversion"/>
  <pageMargins left="0.75" right="0.75" top="1" bottom="1" header="0.5" footer="0.5"/>
  <pageSetup scale="66" orientation="landscape" r:id="rId1"/>
  <headerFooter alignWithMargins="0"/>
</worksheet>
</file>

<file path=xl/worksheets/sheet22.xml><?xml version="1.0" encoding="utf-8"?>
<worksheet xmlns="http://schemas.openxmlformats.org/spreadsheetml/2006/main" xmlns:r="http://schemas.openxmlformats.org/officeDocument/2006/relationships">
  <sheetPr codeName="Sheet22">
    <pageSetUpPr fitToPage="1"/>
  </sheetPr>
  <dimension ref="A1:AS56"/>
  <sheetViews>
    <sheetView showOutlineSymbols="0" view="pageBreakPreview" zoomScaleSheetLayoutView="100" workbookViewId="0">
      <pane xSplit="1" ySplit="2" topLeftCell="B3"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5" style="90" customWidth="1"/>
    <col min="2" max="2" width="8.85546875" style="90" customWidth="1"/>
    <col min="3" max="3" width="7.7109375" style="90" customWidth="1"/>
    <col min="4" max="4" width="9.28515625" style="90" customWidth="1"/>
    <col min="5" max="5" width="7.85546875" style="90" customWidth="1"/>
    <col min="6" max="6" width="9.140625" style="90" customWidth="1"/>
    <col min="7" max="7" width="9.7109375" style="90" customWidth="1"/>
    <col min="8" max="8" width="9" style="90" customWidth="1"/>
    <col min="9" max="9" width="10.28515625" style="90" customWidth="1"/>
    <col min="10" max="10" width="8.28515625" style="90" customWidth="1"/>
    <col min="11" max="11" width="9.28515625" style="90" customWidth="1"/>
    <col min="12" max="12" width="9.140625" style="90" customWidth="1"/>
    <col min="13" max="13" width="8.5703125" style="90" customWidth="1"/>
    <col min="14" max="14" width="9.28515625" style="90" customWidth="1"/>
    <col min="15" max="15" width="8.85546875" style="90" customWidth="1"/>
    <col min="16" max="16" width="3.85546875" style="90"/>
    <col min="17" max="25" width="7.42578125" style="90" customWidth="1"/>
    <col min="26" max="16384" width="3.85546875" style="90"/>
  </cols>
  <sheetData>
    <row r="1" spans="1:15" ht="12.75" customHeight="1">
      <c r="A1" s="90" t="s">
        <v>199</v>
      </c>
    </row>
    <row r="2" spans="1:15" s="91" customFormat="1" ht="29.25" customHeight="1">
      <c r="A2" s="91" t="s">
        <v>471</v>
      </c>
      <c r="B2" s="91" t="s">
        <v>472</v>
      </c>
      <c r="C2" s="91" t="s">
        <v>474</v>
      </c>
      <c r="D2" s="91" t="s">
        <v>272</v>
      </c>
      <c r="E2" s="91" t="s">
        <v>479</v>
      </c>
      <c r="F2" s="91" t="s">
        <v>285</v>
      </c>
      <c r="G2" s="91" t="s">
        <v>286</v>
      </c>
      <c r="H2" s="91" t="s">
        <v>287</v>
      </c>
      <c r="I2" s="91" t="s">
        <v>487</v>
      </c>
      <c r="J2" s="91" t="s">
        <v>492</v>
      </c>
      <c r="K2" s="91" t="s">
        <v>290</v>
      </c>
      <c r="L2" s="91" t="s">
        <v>291</v>
      </c>
      <c r="M2" s="91" t="s">
        <v>292</v>
      </c>
      <c r="N2" s="91" t="s">
        <v>293</v>
      </c>
      <c r="O2" s="91" t="s">
        <v>273</v>
      </c>
    </row>
    <row r="3" spans="1:15" ht="12.75" hidden="1" customHeight="1">
      <c r="A3" s="92">
        <v>1960</v>
      </c>
      <c r="B3" s="573"/>
      <c r="C3" s="573"/>
      <c r="D3" s="573"/>
      <c r="E3" s="573"/>
      <c r="F3" s="573"/>
      <c r="G3" s="573"/>
      <c r="H3" s="573"/>
      <c r="I3" s="573"/>
      <c r="J3" s="573"/>
      <c r="K3" s="573"/>
      <c r="L3" s="573"/>
      <c r="M3" s="573"/>
      <c r="N3" s="573"/>
      <c r="O3" s="573"/>
    </row>
    <row r="4" spans="1:15" ht="12.75" hidden="1" customHeight="1">
      <c r="A4" s="92">
        <v>1961</v>
      </c>
      <c r="B4" s="573"/>
      <c r="C4" s="573"/>
      <c r="D4" s="573"/>
      <c r="E4" s="573"/>
      <c r="F4" s="573"/>
      <c r="G4" s="573"/>
      <c r="H4" s="573"/>
      <c r="I4" s="573"/>
      <c r="J4" s="573"/>
      <c r="K4" s="573"/>
      <c r="L4" s="573"/>
      <c r="M4" s="573"/>
      <c r="N4" s="573"/>
      <c r="O4" s="573"/>
    </row>
    <row r="5" spans="1:15" ht="12.75" hidden="1" customHeight="1">
      <c r="A5" s="92">
        <v>1962</v>
      </c>
      <c r="B5" s="573"/>
      <c r="C5" s="573"/>
      <c r="D5" s="573"/>
      <c r="E5" s="573"/>
      <c r="F5" s="573"/>
      <c r="G5" s="573"/>
      <c r="H5" s="573"/>
      <c r="I5" s="573"/>
      <c r="J5" s="573"/>
      <c r="K5" s="573"/>
      <c r="L5" s="573"/>
      <c r="M5" s="573"/>
      <c r="N5" s="573"/>
      <c r="O5" s="573"/>
    </row>
    <row r="6" spans="1:15" ht="12.75" hidden="1" customHeight="1">
      <c r="A6" s="92">
        <v>1963</v>
      </c>
      <c r="B6" s="573"/>
      <c r="C6" s="573"/>
      <c r="D6" s="573"/>
      <c r="E6" s="573"/>
      <c r="F6" s="573"/>
      <c r="G6" s="573"/>
      <c r="H6" s="573"/>
      <c r="I6" s="573"/>
      <c r="J6" s="573"/>
      <c r="K6" s="573"/>
      <c r="L6" s="573"/>
      <c r="M6" s="573"/>
      <c r="N6" s="573"/>
      <c r="O6" s="573"/>
    </row>
    <row r="7" spans="1:15" ht="12.75" hidden="1" customHeight="1">
      <c r="A7" s="92">
        <v>1964</v>
      </c>
      <c r="B7" s="573"/>
      <c r="C7" s="573"/>
      <c r="D7" s="573"/>
      <c r="E7" s="573"/>
      <c r="F7" s="573"/>
      <c r="G7" s="573"/>
      <c r="H7" s="573"/>
      <c r="I7" s="573"/>
      <c r="J7" s="573"/>
      <c r="K7" s="573"/>
      <c r="L7" s="573"/>
      <c r="M7" s="573"/>
      <c r="N7" s="573"/>
      <c r="O7" s="573"/>
    </row>
    <row r="8" spans="1:15" ht="12.75" hidden="1" customHeight="1">
      <c r="A8" s="92">
        <v>1965</v>
      </c>
      <c r="B8" s="573"/>
      <c r="C8" s="573"/>
      <c r="D8" s="573"/>
      <c r="E8" s="573"/>
      <c r="F8" s="573"/>
      <c r="G8" s="573"/>
      <c r="H8" s="573"/>
      <c r="I8" s="573"/>
      <c r="J8" s="573"/>
      <c r="K8" s="573"/>
      <c r="L8" s="573"/>
      <c r="M8" s="573"/>
      <c r="N8" s="573"/>
      <c r="O8" s="573"/>
    </row>
    <row r="9" spans="1:15" ht="12.75" hidden="1" customHeight="1">
      <c r="A9" s="92">
        <v>1966</v>
      </c>
      <c r="B9" s="573"/>
      <c r="C9" s="573"/>
      <c r="D9" s="573"/>
      <c r="E9" s="573"/>
      <c r="F9" s="573"/>
      <c r="G9" s="573"/>
      <c r="H9" s="573"/>
      <c r="I9" s="573"/>
      <c r="J9" s="573"/>
      <c r="K9" s="573"/>
      <c r="L9" s="573"/>
      <c r="M9" s="573"/>
      <c r="N9" s="573"/>
      <c r="O9" s="573"/>
    </row>
    <row r="10" spans="1:15" ht="12.75" hidden="1" customHeight="1">
      <c r="A10" s="92">
        <v>1967</v>
      </c>
      <c r="B10" s="573"/>
      <c r="C10" s="573"/>
      <c r="D10" s="573"/>
      <c r="E10" s="573"/>
      <c r="F10" s="573"/>
      <c r="G10" s="573"/>
      <c r="H10" s="573"/>
      <c r="I10" s="573"/>
      <c r="J10" s="573"/>
      <c r="K10" s="573"/>
      <c r="L10" s="573"/>
      <c r="M10" s="573"/>
      <c r="N10" s="573"/>
      <c r="O10" s="573"/>
    </row>
    <row r="11" spans="1:15" ht="12.75" hidden="1" customHeight="1">
      <c r="A11" s="92">
        <v>1968</v>
      </c>
      <c r="B11" s="573"/>
      <c r="C11" s="573"/>
      <c r="D11" s="573"/>
      <c r="E11" s="573"/>
      <c r="F11" s="573"/>
      <c r="G11" s="573"/>
      <c r="H11" s="573"/>
      <c r="I11" s="573"/>
      <c r="J11" s="573"/>
      <c r="K11" s="573"/>
      <c r="L11" s="573"/>
      <c r="M11" s="573"/>
      <c r="N11" s="573"/>
      <c r="O11" s="573"/>
    </row>
    <row r="12" spans="1:15" ht="12.75" hidden="1" customHeight="1">
      <c r="A12" s="92">
        <v>1969</v>
      </c>
      <c r="B12" s="573"/>
      <c r="C12" s="573"/>
      <c r="D12" s="573"/>
      <c r="E12" s="573"/>
      <c r="F12" s="573"/>
      <c r="G12" s="573"/>
      <c r="H12" s="573"/>
      <c r="I12" s="573"/>
      <c r="J12" s="573"/>
      <c r="K12" s="573"/>
      <c r="L12" s="573"/>
      <c r="M12" s="573"/>
      <c r="N12" s="573"/>
      <c r="O12" s="573"/>
    </row>
    <row r="13" spans="1:15" ht="12.75" hidden="1" customHeight="1">
      <c r="A13" s="92">
        <v>1970</v>
      </c>
      <c r="B13" s="573"/>
      <c r="C13" s="573"/>
      <c r="D13" s="573"/>
      <c r="E13" s="573"/>
      <c r="F13" s="573"/>
      <c r="G13" s="573"/>
      <c r="H13" s="573"/>
      <c r="I13" s="573"/>
      <c r="J13" s="573"/>
      <c r="K13" s="573"/>
      <c r="L13" s="573"/>
      <c r="M13" s="573"/>
      <c r="N13" s="573"/>
      <c r="O13" s="573"/>
    </row>
    <row r="14" spans="1:15" ht="12.75" hidden="1" customHeight="1">
      <c r="A14" s="92">
        <v>1971</v>
      </c>
      <c r="B14" s="573"/>
      <c r="C14" s="573"/>
      <c r="D14" s="573"/>
      <c r="E14" s="573"/>
      <c r="F14" s="573"/>
      <c r="G14" s="573"/>
      <c r="H14" s="573"/>
      <c r="I14" s="573"/>
      <c r="J14" s="573"/>
      <c r="K14" s="573"/>
      <c r="L14" s="573"/>
      <c r="M14" s="573"/>
      <c r="N14" s="573"/>
      <c r="O14" s="573"/>
    </row>
    <row r="15" spans="1:15" ht="12.75" hidden="1" customHeight="1">
      <c r="A15" s="92">
        <v>1972</v>
      </c>
      <c r="B15" s="573"/>
      <c r="C15" s="573"/>
      <c r="D15" s="573"/>
      <c r="E15" s="573"/>
      <c r="F15" s="573"/>
      <c r="G15" s="573"/>
      <c r="H15" s="573"/>
      <c r="I15" s="573"/>
      <c r="J15" s="573"/>
      <c r="K15" s="573"/>
      <c r="L15" s="573"/>
      <c r="M15" s="573"/>
      <c r="N15" s="573"/>
      <c r="O15" s="573"/>
    </row>
    <row r="16" spans="1:15" ht="12.75" hidden="1" customHeight="1">
      <c r="A16" s="92">
        <v>1973</v>
      </c>
      <c r="B16" s="573"/>
      <c r="C16" s="573"/>
      <c r="D16" s="573"/>
      <c r="E16" s="573"/>
      <c r="F16" s="573"/>
      <c r="G16" s="573"/>
      <c r="H16" s="573"/>
      <c r="I16" s="573"/>
      <c r="J16" s="573"/>
      <c r="K16" s="573"/>
      <c r="L16" s="573"/>
      <c r="M16" s="573"/>
      <c r="N16" s="573"/>
      <c r="O16" s="573"/>
    </row>
    <row r="17" spans="1:45" ht="12.75" hidden="1" customHeight="1">
      <c r="A17" s="92">
        <v>1974</v>
      </c>
      <c r="B17" s="573"/>
      <c r="C17" s="573"/>
      <c r="D17" s="573"/>
      <c r="E17" s="573"/>
      <c r="F17" s="573"/>
      <c r="G17" s="573"/>
      <c r="H17" s="573"/>
      <c r="I17" s="573"/>
      <c r="J17" s="573"/>
      <c r="K17" s="573"/>
      <c r="L17" s="573"/>
      <c r="M17" s="573"/>
      <c r="N17" s="573"/>
      <c r="O17" s="573"/>
    </row>
    <row r="18" spans="1:45" ht="12.75" hidden="1" customHeight="1">
      <c r="A18" s="92">
        <v>1975</v>
      </c>
      <c r="B18" s="573"/>
      <c r="C18" s="573"/>
      <c r="D18" s="573"/>
      <c r="E18" s="573"/>
      <c r="F18" s="573"/>
      <c r="G18" s="573"/>
      <c r="H18" s="573"/>
      <c r="I18" s="573"/>
      <c r="J18" s="573"/>
      <c r="K18" s="573"/>
      <c r="L18" s="573"/>
      <c r="M18" s="573"/>
      <c r="N18" s="573"/>
      <c r="O18" s="573"/>
    </row>
    <row r="19" spans="1:45" ht="12.75" hidden="1" customHeight="1">
      <c r="A19" s="92">
        <v>1976</v>
      </c>
      <c r="B19" s="573"/>
      <c r="C19" s="573"/>
      <c r="D19" s="573"/>
      <c r="E19" s="573"/>
      <c r="F19" s="573"/>
      <c r="G19" s="573"/>
      <c r="H19" s="573"/>
      <c r="I19" s="573"/>
      <c r="J19" s="573"/>
      <c r="K19" s="573"/>
      <c r="L19" s="573"/>
      <c r="M19" s="573"/>
      <c r="N19" s="573"/>
      <c r="O19" s="573"/>
    </row>
    <row r="20" spans="1:45" ht="12.75" hidden="1" customHeight="1">
      <c r="A20" s="92">
        <v>1977</v>
      </c>
      <c r="B20" s="573"/>
      <c r="C20" s="573"/>
      <c r="D20" s="573"/>
      <c r="E20" s="573"/>
      <c r="F20" s="573"/>
      <c r="G20" s="573"/>
      <c r="H20" s="573"/>
      <c r="I20" s="573"/>
      <c r="J20" s="573"/>
      <c r="K20" s="573"/>
      <c r="L20" s="573"/>
      <c r="M20" s="573"/>
      <c r="N20" s="573"/>
      <c r="O20" s="573"/>
    </row>
    <row r="21" spans="1:45" ht="12.75" hidden="1" customHeight="1">
      <c r="A21" s="92">
        <v>1978</v>
      </c>
      <c r="B21" s="573"/>
      <c r="C21" s="573"/>
      <c r="D21" s="426"/>
      <c r="E21" s="573"/>
      <c r="F21" s="426"/>
      <c r="G21" s="426"/>
      <c r="H21" s="426"/>
      <c r="I21" s="573"/>
      <c r="J21" s="573"/>
      <c r="K21" s="426"/>
      <c r="L21" s="426"/>
      <c r="M21" s="426"/>
      <c r="N21" s="426"/>
      <c r="O21" s="426"/>
    </row>
    <row r="22" spans="1:45" ht="12.75" hidden="1" customHeight="1">
      <c r="A22" s="92">
        <v>1979</v>
      </c>
      <c r="B22" s="573"/>
      <c r="C22" s="573"/>
      <c r="D22" s="426"/>
      <c r="E22" s="573"/>
      <c r="F22" s="426"/>
      <c r="G22" s="426"/>
      <c r="H22" s="426"/>
      <c r="I22" s="573"/>
      <c r="J22" s="573"/>
      <c r="K22" s="426"/>
      <c r="L22" s="426"/>
      <c r="M22" s="426"/>
      <c r="N22" s="426"/>
      <c r="O22" s="426"/>
    </row>
    <row r="23" spans="1:45" ht="16.5" customHeight="1">
      <c r="A23" s="92">
        <v>1980</v>
      </c>
      <c r="B23" s="574">
        <f>'A5-109'!B23*'A5-110'!B23/100</f>
        <v>276.05426342010827</v>
      </c>
      <c r="C23" s="574">
        <f>'A5-109'!C23*'A5-110'!C23/100</f>
        <v>1766.5537249191361</v>
      </c>
      <c r="D23" s="574">
        <f>'A5-109'!D23*'A5-110'!D23/100</f>
        <v>101.35677797381717</v>
      </c>
      <c r="E23" s="574">
        <f>'A5-109'!E23*'A5-110'!E23/100</f>
        <v>178.70670528977985</v>
      </c>
      <c r="F23" s="574">
        <f>'A5-109'!F23*'A5-110'!F23/100</f>
        <v>-222.35506791209096</v>
      </c>
      <c r="G23" s="574">
        <f>'A5-109'!G23*'A5-110'!G23/100</f>
        <v>218.92795785667101</v>
      </c>
      <c r="H23" s="574">
        <f>'A5-109'!H23*'A5-110'!H23/100</f>
        <v>579.67504285037739</v>
      </c>
      <c r="I23" s="574">
        <f>'A5-109'!I23*'A5-110'!I23/100</f>
        <v>1436.540692663071</v>
      </c>
      <c r="J23" s="574">
        <f>'A5-109'!J23*'A5-110'!J23/100</f>
        <v>2700.5374006066786</v>
      </c>
      <c r="K23" s="574">
        <f>'A5-109'!K23*'A5-110'!K23/100</f>
        <v>638.74091600783879</v>
      </c>
      <c r="L23" s="574">
        <f>'A5-109'!L23*'A5-110'!L23/100</f>
        <v>792.99644915382999</v>
      </c>
      <c r="M23" s="574">
        <f>'A5-109'!M23*'A5-110'!M23/100</f>
        <v>307.11486937404135</v>
      </c>
      <c r="N23" s="574">
        <f>'A5-109'!N23*'A5-110'!N23/100</f>
        <v>-13.880874558310714</v>
      </c>
      <c r="O23" s="574">
        <f>'A5-109'!O23*'A5-110'!O23/100</f>
        <v>0</v>
      </c>
      <c r="Q23" s="426">
        <f>'A5-1'!B23/'A19'!B$43</f>
        <v>212.71303734312463</v>
      </c>
      <c r="R23" s="426">
        <f>'A5-1'!C23/'A19'!C$43</f>
        <v>1916.7633636203327</v>
      </c>
      <c r="S23" s="426">
        <f>'A5-1'!D23/'A19'!D$43</f>
        <v>91.601091516024155</v>
      </c>
      <c r="T23" s="426">
        <f>'A5-1'!E23/'A19'!E$43</f>
        <v>168.50523364328353</v>
      </c>
    </row>
    <row r="24" spans="1:45" ht="16.5" customHeight="1">
      <c r="A24" s="92">
        <v>1981</v>
      </c>
      <c r="B24" s="574">
        <f>'A5-109'!B24*'A5-110'!B24/100</f>
        <v>389.3319434893827</v>
      </c>
      <c r="C24" s="574">
        <f>'A5-109'!C24*'A5-110'!C24/100</f>
        <v>1808.0305063785047</v>
      </c>
      <c r="D24" s="574">
        <f>'A5-109'!D24*'A5-110'!D24/100</f>
        <v>50.860939224221326</v>
      </c>
      <c r="E24" s="574">
        <f>'A5-109'!E24*'A5-110'!E24/100</f>
        <v>222.69718288307197</v>
      </c>
      <c r="F24" s="574">
        <f>'A5-109'!F24*'A5-110'!F24/100</f>
        <v>-266.67163643867491</v>
      </c>
      <c r="G24" s="574">
        <f>'A5-109'!G24*'A5-110'!G24/100</f>
        <v>341.55561269935953</v>
      </c>
      <c r="H24" s="574">
        <f>'A5-109'!H24*'A5-110'!H24/100</f>
        <v>649.14115500914227</v>
      </c>
      <c r="I24" s="574">
        <f>'A5-109'!I24*'A5-110'!I24/100</f>
        <v>1435.5218530372676</v>
      </c>
      <c r="J24" s="574">
        <f>'A5-109'!J24*'A5-110'!J24/100</f>
        <v>2580.4001400122252</v>
      </c>
      <c r="K24" s="574">
        <f>'A5-109'!K24*'A5-110'!K24/100</f>
        <v>647.78295050334123</v>
      </c>
      <c r="L24" s="574">
        <f>'A5-109'!L24*'A5-110'!L24/100</f>
        <v>952.39789493169474</v>
      </c>
      <c r="M24" s="574">
        <f>'A5-109'!M24*'A5-110'!M24/100</f>
        <v>308.28622412193971</v>
      </c>
      <c r="N24" s="574">
        <f>'A5-109'!N24*'A5-110'!N24/100</f>
        <v>171.44894565065613</v>
      </c>
      <c r="O24" s="574">
        <f>'A5-109'!O24*'A5-110'!O24/100</f>
        <v>14.381470873478049</v>
      </c>
      <c r="Q24" s="426">
        <f>'A5-1'!B24/'A19'!B$43</f>
        <v>302.66597318611758</v>
      </c>
      <c r="R24" s="426">
        <f>'A5-1'!C24/'A19'!C$43</f>
        <v>1943.8483756144662</v>
      </c>
      <c r="S24" s="426">
        <f>'A5-1'!D24/'A19'!D$43</f>
        <v>47.245984300640458</v>
      </c>
      <c r="T24" s="426">
        <f>'A5-1'!E24/'A19'!E$43</f>
        <v>215.39265218708621</v>
      </c>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row>
    <row r="25" spans="1:45" ht="16.5" customHeight="1">
      <c r="A25" s="92">
        <v>1982</v>
      </c>
      <c r="B25" s="574">
        <f>'A5-109'!B25*'A5-110'!B25/100</f>
        <v>543.14484131254824</v>
      </c>
      <c r="C25" s="574">
        <f>'A5-109'!C25*'A5-110'!C25/100</f>
        <v>1822.7842696364842</v>
      </c>
      <c r="D25" s="574">
        <f>'A5-109'!D25*'A5-110'!D25/100</f>
        <v>213.62371907214435</v>
      </c>
      <c r="E25" s="574">
        <f>'A5-109'!E25*'A5-110'!E25/100</f>
        <v>161.11886168721222</v>
      </c>
      <c r="F25" s="574">
        <f>'A5-109'!F25*'A5-110'!F25/100</f>
        <v>-280.0263264257764</v>
      </c>
      <c r="G25" s="574">
        <f>'A5-109'!G25*'A5-110'!G25/100</f>
        <v>654.99175180200632</v>
      </c>
      <c r="H25" s="574">
        <f>'A5-109'!H25*'A5-110'!H25/100</f>
        <v>696.58033250458038</v>
      </c>
      <c r="I25" s="574">
        <f>'A5-109'!I25*'A5-110'!I25/100</f>
        <v>1335.9814791547171</v>
      </c>
      <c r="J25" s="574">
        <f>'A5-109'!J25*'A5-110'!J25/100</f>
        <v>2606.1396291021706</v>
      </c>
      <c r="K25" s="574">
        <f>'A5-109'!K25*'A5-110'!K25/100</f>
        <v>673.8549657523497</v>
      </c>
      <c r="L25" s="574">
        <f>'A5-109'!L25*'A5-110'!L25/100</f>
        <v>1004.7295893533898</v>
      </c>
      <c r="M25" s="574">
        <f>'A5-109'!M25*'A5-110'!M25/100</f>
        <v>242.92594402922063</v>
      </c>
      <c r="N25" s="574">
        <f>'A5-109'!N25*'A5-110'!N25/100</f>
        <v>113.26239022672415</v>
      </c>
      <c r="O25" s="574">
        <f>'A5-109'!O25*'A5-110'!O25/100</f>
        <v>-6.1754416091641691</v>
      </c>
      <c r="Q25" s="426">
        <f>'A5-1'!B25/'A19'!B$43</f>
        <v>442.08178801534694</v>
      </c>
      <c r="R25" s="426">
        <f>'A5-1'!C25/'A19'!C$43</f>
        <v>1976.5310834449515</v>
      </c>
      <c r="S25" s="426">
        <f>'A5-1'!D25/'A19'!D$43</f>
        <v>206.29202968652174</v>
      </c>
      <c r="T25" s="426">
        <f>'A5-1'!E25/'A19'!E$43</f>
        <v>163.28635759195646</v>
      </c>
    </row>
    <row r="26" spans="1:45" ht="16.5" customHeight="1">
      <c r="A26" s="92">
        <v>1983</v>
      </c>
      <c r="B26" s="574">
        <f>'A5-109'!B26*'A5-110'!B26/100</f>
        <v>600.63900716890782</v>
      </c>
      <c r="C26" s="574">
        <f>'A5-109'!C26*'A5-110'!C26/100</f>
        <v>1866.4522436892873</v>
      </c>
      <c r="D26" s="574">
        <f>'A5-109'!D26*'A5-110'!D26/100</f>
        <v>197.8414694294635</v>
      </c>
      <c r="E26" s="574">
        <f>'A5-109'!E26*'A5-110'!E26/100</f>
        <v>137.48036126382243</v>
      </c>
      <c r="F26" s="574">
        <f>'A5-109'!F26*'A5-110'!F26/100</f>
        <v>-251.98856047168528</v>
      </c>
      <c r="G26" s="574">
        <f>'A5-109'!G26*'A5-110'!G26/100</f>
        <v>793.59959098144793</v>
      </c>
      <c r="H26" s="574">
        <f>'A5-109'!H26*'A5-110'!H26/100</f>
        <v>797.725701222775</v>
      </c>
      <c r="I26" s="574">
        <f>'A5-109'!I26*'A5-110'!I26/100</f>
        <v>1385.5804989353121</v>
      </c>
      <c r="J26" s="574">
        <f>'A5-109'!J26*'A5-110'!J26/100</f>
        <v>2641.5375070295704</v>
      </c>
      <c r="K26" s="574">
        <f>'A5-109'!K26*'A5-110'!K26/100</f>
        <v>528.18331662694061</v>
      </c>
      <c r="L26" s="574">
        <f>'A5-109'!L26*'A5-110'!L26/100</f>
        <v>1128.1083320291884</v>
      </c>
      <c r="M26" s="574">
        <f>'A5-109'!M26*'A5-110'!M26/100</f>
        <v>196.63405732084709</v>
      </c>
      <c r="N26" s="574">
        <f>'A5-109'!N26*'A5-110'!N26/100</f>
        <v>150.08739266378859</v>
      </c>
      <c r="O26" s="574">
        <f>'A5-109'!O26*'A5-110'!O26/100</f>
        <v>-139.64834023678731</v>
      </c>
      <c r="Q26" s="426">
        <f>'A5-1'!B26/'A19'!B$43</f>
        <v>502.18571762492394</v>
      </c>
      <c r="R26" s="426">
        <f>'A5-1'!C26/'A19'!C$43</f>
        <v>2071.5174708719474</v>
      </c>
      <c r="S26" s="426">
        <f>'A5-1'!D26/'A19'!D$43</f>
        <v>195.94346112989103</v>
      </c>
      <c r="T26" s="426">
        <f>'A5-1'!E26/'A19'!E$43</f>
        <v>142.65037788575466</v>
      </c>
    </row>
    <row r="27" spans="1:45" ht="16.5" customHeight="1">
      <c r="A27" s="92">
        <v>1984</v>
      </c>
      <c r="B27" s="574">
        <f>'A5-109'!B27*'A5-110'!B27/100</f>
        <v>484.15118533696409</v>
      </c>
      <c r="C27" s="574">
        <f>'A5-109'!C27*'A5-110'!C27/100</f>
        <v>1837.368766834313</v>
      </c>
      <c r="D27" s="574">
        <f>'A5-109'!D27*'A5-110'!D27/100</f>
        <v>119.97518143800016</v>
      </c>
      <c r="E27" s="574">
        <f>'A5-109'!E27*'A5-110'!E27/100</f>
        <v>71.127208737078433</v>
      </c>
      <c r="F27" s="574">
        <f>'A5-109'!F27*'A5-110'!F27/100</f>
        <v>-231.26167594821578</v>
      </c>
      <c r="G27" s="574">
        <f>'A5-109'!G27*'A5-110'!G27/100</f>
        <v>859.68416920684604</v>
      </c>
      <c r="H27" s="574">
        <f>'A5-109'!H27*'A5-110'!H27/100</f>
        <v>913.34461169801318</v>
      </c>
      <c r="I27" s="574">
        <f>'A5-109'!I27*'A5-110'!I27/100</f>
        <v>1482.4963067075018</v>
      </c>
      <c r="J27" s="574">
        <f>'A5-109'!J27*'A5-110'!J27/100</f>
        <v>2750.5792200893361</v>
      </c>
      <c r="K27" s="574">
        <f>'A5-109'!K27*'A5-110'!K27/100</f>
        <v>562.28604353994228</v>
      </c>
      <c r="L27" s="574">
        <f>'A5-109'!L27*'A5-110'!L27/100</f>
        <v>1314.0893495645123</v>
      </c>
      <c r="M27" s="574">
        <f>'A5-109'!M27*'A5-110'!M27/100</f>
        <v>190.2048607928765</v>
      </c>
      <c r="N27" s="574">
        <f>'A5-109'!N27*'A5-110'!N27/100</f>
        <v>75.16048255958971</v>
      </c>
      <c r="O27" s="574">
        <f>'A5-109'!O27*'A5-110'!O27/100</f>
        <v>-337.66644856484339</v>
      </c>
      <c r="Q27" s="426">
        <f>'A5-1'!B27/'A19'!B$43</f>
        <v>412.05218796985088</v>
      </c>
      <c r="R27" s="426">
        <f>'A5-1'!C27/'A19'!C$43</f>
        <v>2074.6245881857285</v>
      </c>
      <c r="S27" s="426">
        <f>'A5-1'!D27/'A19'!D$43</f>
        <v>119.16353829798109</v>
      </c>
      <c r="T27" s="426">
        <f>'A5-1'!E27/'A19'!E$43</f>
        <v>75.279635126905575</v>
      </c>
    </row>
    <row r="28" spans="1:45" ht="16.5" customHeight="1">
      <c r="A28" s="92">
        <v>1985</v>
      </c>
      <c r="B28" s="574">
        <f>'A5-109'!B28*'A5-110'!B28/100</f>
        <v>467.22356288274909</v>
      </c>
      <c r="C28" s="574">
        <f>'A5-109'!C28*'A5-110'!C28/100</f>
        <v>1850.0137432469603</v>
      </c>
      <c r="D28" s="574">
        <f>'A5-109'!D28*'A5-110'!D28/100</f>
        <v>-3.0566801407418804</v>
      </c>
      <c r="E28" s="574">
        <f>'A5-109'!E28*'A5-110'!E28/100</f>
        <v>52.582427936698089</v>
      </c>
      <c r="F28" s="574">
        <f>'A5-109'!F28*'A5-110'!F28/100</f>
        <v>-266.10934109703425</v>
      </c>
      <c r="G28" s="574">
        <f>'A5-109'!G28*'A5-110'!G28/100</f>
        <v>986.89515925026888</v>
      </c>
      <c r="H28" s="574">
        <f>'A5-109'!H28*'A5-110'!H28/100</f>
        <v>962.56146915177862</v>
      </c>
      <c r="I28" s="574">
        <f>'A5-109'!I28*'A5-110'!I28/100</f>
        <v>1514.6849998231432</v>
      </c>
      <c r="J28" s="574">
        <f>'A5-109'!J28*'A5-110'!J28/100</f>
        <v>2837.3520846733318</v>
      </c>
      <c r="K28" s="574">
        <f>'A5-109'!K28*'A5-110'!K28/100</f>
        <v>524.09341540768378</v>
      </c>
      <c r="L28" s="574">
        <f>'A5-109'!L28*'A5-110'!L28/100</f>
        <v>1402.7816079813172</v>
      </c>
      <c r="M28" s="574">
        <f>'A5-109'!M28*'A5-110'!M28/100</f>
        <v>144.38512587010024</v>
      </c>
      <c r="N28" s="574">
        <f>'A5-109'!N28*'A5-110'!N28/100</f>
        <v>-64.51428144693449</v>
      </c>
      <c r="O28" s="574">
        <f>'A5-109'!O28*'A5-110'!O28/100</f>
        <v>-425.76205102184144</v>
      </c>
      <c r="Q28" s="426">
        <f>'A5-1'!B28/'A19'!B$43</f>
        <v>412.88978671916527</v>
      </c>
      <c r="R28" s="426">
        <f>'A5-1'!C28/'A19'!C$43</f>
        <v>2106.856393079564</v>
      </c>
      <c r="S28" s="426">
        <f>'A5-1'!D28/'A19'!D$43</f>
        <v>-3.0569229100487902</v>
      </c>
      <c r="T28" s="426">
        <f>'A5-1'!E28/'A19'!E$43</f>
        <v>55.916327207682109</v>
      </c>
    </row>
    <row r="29" spans="1:45" ht="16.5" customHeight="1">
      <c r="A29" s="92">
        <v>1986</v>
      </c>
      <c r="B29" s="574">
        <f>'A5-109'!B29*'A5-110'!B29/100</f>
        <v>279.81392337241306</v>
      </c>
      <c r="C29" s="574">
        <f>'A5-109'!C29*'A5-110'!C29/100</f>
        <v>2029.2323478605022</v>
      </c>
      <c r="D29" s="574">
        <f>'A5-109'!D29*'A5-110'!D29/100</f>
        <v>-86.412301361159479</v>
      </c>
      <c r="E29" s="574">
        <f>'A5-109'!E29*'A5-110'!E29/100</f>
        <v>-19.340961718084657</v>
      </c>
      <c r="F29" s="574">
        <f>'A5-109'!F29*'A5-110'!F29/100</f>
        <v>-199.54934789861264</v>
      </c>
      <c r="G29" s="574">
        <f>'A5-109'!G29*'A5-110'!G29/100</f>
        <v>1023.6962369479504</v>
      </c>
      <c r="H29" s="574">
        <f>'A5-109'!H29*'A5-110'!H29/100</f>
        <v>1067.9375910987374</v>
      </c>
      <c r="I29" s="574">
        <f>'A5-109'!I29*'A5-110'!I29/100</f>
        <v>1411.8529762098658</v>
      </c>
      <c r="J29" s="574">
        <f>'A5-109'!J29*'A5-110'!J29/100</f>
        <v>3121.3047672113357</v>
      </c>
      <c r="K29" s="574">
        <f>'A5-109'!K29*'A5-110'!K29/100</f>
        <v>446.06306102864505</v>
      </c>
      <c r="L29" s="574">
        <f>'A5-109'!L29*'A5-110'!L29/100</f>
        <v>1432.4979143012865</v>
      </c>
      <c r="M29" s="574">
        <f>'A5-109'!M29*'A5-110'!M29/100</f>
        <v>133.28833148307049</v>
      </c>
      <c r="N29" s="574">
        <f>'A5-109'!N29*'A5-110'!N29/100</f>
        <v>-111.37559893855179</v>
      </c>
      <c r="O29" s="574">
        <f>'A5-109'!O29*'A5-110'!O29/100</f>
        <v>-474.42761349874456</v>
      </c>
      <c r="Q29" s="426">
        <f>'A5-1'!B29/'A19'!B$43</f>
        <v>260.49625450968296</v>
      </c>
      <c r="R29" s="426">
        <f>'A5-1'!C29/'A19'!C$43</f>
        <v>2269.0412756728952</v>
      </c>
      <c r="S29" s="426">
        <f>'A5-1'!D29/'A19'!D$43</f>
        <v>-88.099165436575802</v>
      </c>
      <c r="T29" s="426">
        <f>'A5-1'!E29/'A19'!E$43</f>
        <v>-20.330051416820464</v>
      </c>
    </row>
    <row r="30" spans="1:45" ht="16.5" customHeight="1">
      <c r="A30" s="92">
        <v>1987</v>
      </c>
      <c r="B30" s="574">
        <f>'A5-109'!B30*'A5-110'!B30/100</f>
        <v>245.83063837258354</v>
      </c>
      <c r="C30" s="574">
        <f>'A5-109'!C30*'A5-110'!C30/100</f>
        <v>2193.0248316559027</v>
      </c>
      <c r="D30" s="574">
        <f>'A5-109'!D30*'A5-110'!D30/100</f>
        <v>-213.27110264816562</v>
      </c>
      <c r="E30" s="574">
        <f>'A5-109'!E30*'A5-110'!E30/100</f>
        <v>115.16765934666633</v>
      </c>
      <c r="F30" s="574">
        <f>'A5-109'!F30*'A5-110'!F30/100</f>
        <v>-198.23012324983324</v>
      </c>
      <c r="G30" s="574">
        <f>'A5-109'!G30*'A5-110'!G30/100</f>
        <v>996.10972282766375</v>
      </c>
      <c r="H30" s="574">
        <f>'A5-109'!H30*'A5-110'!H30/100</f>
        <v>1189.7354073810782</v>
      </c>
      <c r="I30" s="574">
        <f>'A5-109'!I30*'A5-110'!I30/100</f>
        <v>1303.9660536450126</v>
      </c>
      <c r="J30" s="574">
        <f>'A5-109'!J30*'A5-110'!J30/100</f>
        <v>2698.7820851325355</v>
      </c>
      <c r="K30" s="574">
        <f>'A5-109'!K30*'A5-110'!K30/100</f>
        <v>488.91715269648665</v>
      </c>
      <c r="L30" s="574">
        <f>'A5-109'!L30*'A5-110'!L30/100</f>
        <v>1355.3601327893869</v>
      </c>
      <c r="M30" s="574">
        <f>'A5-109'!M30*'A5-110'!M30/100</f>
        <v>85.690622936233936</v>
      </c>
      <c r="N30" s="574">
        <f>'A5-109'!N30*'A5-110'!N30/100</f>
        <v>-111.02584485871877</v>
      </c>
      <c r="O30" s="574">
        <f>'A5-109'!O30*'A5-110'!O30/100</f>
        <v>-576.48113014256398</v>
      </c>
      <c r="Q30" s="426">
        <f>'A5-1'!B30/'A19'!B$43</f>
        <v>238.76211342487954</v>
      </c>
      <c r="R30" s="426">
        <f>'A5-1'!C30/'A19'!C$43</f>
        <v>2414.0586743395834</v>
      </c>
      <c r="S30" s="426">
        <f>'A5-1'!D30/'A19'!D$43</f>
        <v>-218.13626295970207</v>
      </c>
      <c r="T30" s="426">
        <f>'A5-1'!E30/'A19'!E$43</f>
        <v>122.83701626691142</v>
      </c>
    </row>
    <row r="31" spans="1:45" ht="16.5" customHeight="1">
      <c r="A31" s="92">
        <v>1988</v>
      </c>
      <c r="B31" s="574">
        <f>'A5-109'!B31*'A5-110'!B31/100</f>
        <v>133.60446897678514</v>
      </c>
      <c r="C31" s="574">
        <f>'A5-109'!C31*'A5-110'!C31/100</f>
        <v>2405.4918924893773</v>
      </c>
      <c r="D31" s="574">
        <f>'A5-109'!D31*'A5-110'!D31/100</f>
        <v>-296.58641093745769</v>
      </c>
      <c r="E31" s="574">
        <f>'A5-109'!E31*'A5-110'!E31/100</f>
        <v>112.94358173260211</v>
      </c>
      <c r="F31" s="574">
        <f>'A5-109'!F31*'A5-110'!F31/100</f>
        <v>-206.39161516937023</v>
      </c>
      <c r="G31" s="574">
        <f>'A5-109'!G31*'A5-110'!G31/100</f>
        <v>1032.9440325144858</v>
      </c>
      <c r="H31" s="574">
        <f>'A5-109'!H31*'A5-110'!H31/100</f>
        <v>1207.7924550196753</v>
      </c>
      <c r="I31" s="574">
        <f>'A5-109'!I31*'A5-110'!I31/100</f>
        <v>1287.7300591037199</v>
      </c>
      <c r="J31" s="574">
        <f>'A5-109'!J31*'A5-110'!J31/100</f>
        <v>2839.860677252128</v>
      </c>
      <c r="K31" s="574">
        <f>'A5-109'!K31*'A5-110'!K31/100</f>
        <v>528.27342292986566</v>
      </c>
      <c r="L31" s="574">
        <f>'A5-109'!L31*'A5-110'!L31/100</f>
        <v>1345.4884825010076</v>
      </c>
      <c r="M31" s="574">
        <f>'A5-109'!M31*'A5-110'!M31/100</f>
        <v>7.4098099956308285</v>
      </c>
      <c r="N31" s="574">
        <f>'A5-109'!N31*'A5-110'!N31/100</f>
        <v>-327.36458214589186</v>
      </c>
      <c r="O31" s="574">
        <f>'A5-109'!O31*'A5-110'!O31/100</f>
        <v>-674.2944309723307</v>
      </c>
      <c r="Q31" s="426">
        <f>'A5-1'!B31/'A19'!B$43</f>
        <v>134.15989142094233</v>
      </c>
      <c r="R31" s="426">
        <f>'A5-1'!C31/'A19'!C$43</f>
        <v>2566.3595539702906</v>
      </c>
      <c r="S31" s="426">
        <f>'A5-1'!D31/'A19'!D$43</f>
        <v>-303.80962301875343</v>
      </c>
      <c r="T31" s="426">
        <f>'A5-1'!E31/'A19'!E$43</f>
        <v>121.37617158332486</v>
      </c>
    </row>
    <row r="32" spans="1:45" ht="16.5" customHeight="1">
      <c r="A32" s="92">
        <v>1989</v>
      </c>
      <c r="B32" s="574">
        <f>'A5-109'!B32*'A5-110'!B32/100</f>
        <v>28.009952673520516</v>
      </c>
      <c r="C32" s="574">
        <f>'A5-109'!C32*'A5-110'!C32/100</f>
        <v>2574.7668453051829</v>
      </c>
      <c r="D32" s="574">
        <f>'A5-109'!D32*'A5-110'!D32/100</f>
        <v>-343.69160159947518</v>
      </c>
      <c r="E32" s="574">
        <f>'A5-109'!E32*'A5-110'!E32/100</f>
        <v>189.48977400000956</v>
      </c>
      <c r="F32" s="574">
        <f>'A5-109'!F32*'A5-110'!F32/100</f>
        <v>-364.30788338581789</v>
      </c>
      <c r="G32" s="574">
        <f>'A5-109'!G32*'A5-110'!G32/100</f>
        <v>1098.1959370396303</v>
      </c>
      <c r="H32" s="574">
        <f>'A5-109'!H32*'A5-110'!H32/100</f>
        <v>1283.8710907673637</v>
      </c>
      <c r="I32" s="574">
        <f>'A5-109'!I32*'A5-110'!I32/100</f>
        <v>1367.3091465712537</v>
      </c>
      <c r="J32" s="574">
        <f>'A5-109'!J32*'A5-110'!J32/100</f>
        <v>3088.6759413400637</v>
      </c>
      <c r="K32" s="574">
        <f>'A5-109'!K32*'A5-110'!K32/100</f>
        <v>643.84806140024943</v>
      </c>
      <c r="L32" s="574">
        <f>'A5-109'!L32*'A5-110'!L32/100</f>
        <v>1421.3633184429061</v>
      </c>
      <c r="M32" s="574">
        <f>'A5-109'!M32*'A5-110'!M32/100</f>
        <v>-17.265394012128418</v>
      </c>
      <c r="N32" s="574">
        <f>'A5-109'!N32*'A5-110'!N32/100</f>
        <v>-375.75249360006751</v>
      </c>
      <c r="O32" s="574">
        <f>'A5-109'!O32*'A5-110'!O32/100</f>
        <v>-859.49001039709549</v>
      </c>
      <c r="Q32" s="426">
        <f>'A5-1'!B32/'A19'!B$43</f>
        <v>28.625942185512081</v>
      </c>
      <c r="R32" s="426">
        <f>'A5-1'!C32/'A19'!C$43</f>
        <v>2726.8538462486435</v>
      </c>
      <c r="S32" s="426">
        <f>'A5-1'!D32/'A19'!D$43</f>
        <v>-352.89310790215058</v>
      </c>
      <c r="T32" s="426">
        <f>'A5-1'!E32/'A19'!E$43</f>
        <v>204.95921445742846</v>
      </c>
    </row>
    <row r="33" spans="1:20" ht="16.5" customHeight="1">
      <c r="A33" s="92">
        <v>1990</v>
      </c>
      <c r="B33" s="574">
        <f>'A5-109'!B33*'A5-110'!B33/100</f>
        <v>48.463518207202114</v>
      </c>
      <c r="C33" s="574">
        <f>'A5-109'!C33*'A5-110'!C33/100</f>
        <v>2550.6996123027834</v>
      </c>
      <c r="D33" s="574">
        <f>'A5-109'!D33*'A5-110'!D33/100</f>
        <v>-296.11715252207989</v>
      </c>
      <c r="E33" s="574">
        <f>'A5-109'!E33*'A5-110'!E33/100</f>
        <v>232.69565717312469</v>
      </c>
      <c r="F33" s="574">
        <f>'A5-109'!F33*'A5-110'!F33/100</f>
        <v>-228.82336431374281</v>
      </c>
      <c r="G33" s="574">
        <f>'A5-109'!G33*'A5-110'!G33/100</f>
        <v>1153.340598939403</v>
      </c>
      <c r="H33" s="574">
        <f>'A5-109'!H33*'A5-110'!H33/100</f>
        <v>1454.1732525355278</v>
      </c>
      <c r="I33" s="574">
        <f>'A5-109'!I33*'A5-110'!I33/100</f>
        <v>1426.8339951951004</v>
      </c>
      <c r="J33" s="574">
        <f>'A5-109'!J33*'A5-110'!J33/100</f>
        <v>3188.1774186608591</v>
      </c>
      <c r="K33" s="574">
        <f>'A5-109'!K33*'A5-110'!K33/100</f>
        <v>693.83384982575819</v>
      </c>
      <c r="L33" s="574">
        <f>'A5-109'!L33*'A5-110'!L33/100</f>
        <v>1429.6491064559004</v>
      </c>
      <c r="M33" s="574">
        <f>'A5-109'!M33*'A5-110'!M33/100</f>
        <v>-28.782418538825979</v>
      </c>
      <c r="N33" s="574">
        <f>'A5-109'!N33*'A5-110'!N33/100</f>
        <v>-352.9706072470853</v>
      </c>
      <c r="O33" s="574">
        <f>'A5-109'!O33*'A5-110'!O33/100</f>
        <v>-749.78501953595901</v>
      </c>
      <c r="Q33" s="426">
        <f>'A5-1'!B33/'A19'!B$43</f>
        <v>50.363193508666342</v>
      </c>
      <c r="R33" s="426">
        <f>'A5-1'!C33/'A19'!C$43</f>
        <v>2655.1098784307774</v>
      </c>
      <c r="S33" s="426">
        <f>'A5-1'!D33/'A19'!D$43</f>
        <v>-303.21032430484127</v>
      </c>
      <c r="T33" s="426">
        <f>'A5-1'!E33/'A19'!E$43</f>
        <v>248.69759762544294</v>
      </c>
    </row>
    <row r="34" spans="1:20" ht="16.5" customHeight="1">
      <c r="A34" s="92">
        <v>1991</v>
      </c>
      <c r="B34" s="574">
        <f>'A5-109'!B34*'A5-110'!B34/100</f>
        <v>145.89528927423689</v>
      </c>
      <c r="C34" s="574">
        <f>'A5-109'!C34*'A5-110'!C34/100</f>
        <v>2682.2448197503795</v>
      </c>
      <c r="D34" s="574">
        <f>'A5-109'!D34*'A5-110'!D34/100</f>
        <v>-147.9047687871234</v>
      </c>
      <c r="E34" s="574">
        <f>'A5-109'!E34*'A5-110'!E34/100</f>
        <v>279.45313929335617</v>
      </c>
      <c r="F34" s="574">
        <f>'A5-109'!F34*'A5-110'!F34/100</f>
        <v>-37.143705895138183</v>
      </c>
      <c r="G34" s="574">
        <f>'A5-109'!G34*'A5-110'!G34/100</f>
        <v>1191.8936372635533</v>
      </c>
      <c r="H34" s="574">
        <f>'A5-109'!H34*'A5-110'!H34/100</f>
        <v>1597.1408123425344</v>
      </c>
      <c r="I34" s="574">
        <f>'A5-109'!I34*'A5-110'!I34/100</f>
        <v>1495.3211852449606</v>
      </c>
      <c r="J34" s="574">
        <f>'A5-109'!J34*'A5-110'!J34/100</f>
        <v>3075.5338873032347</v>
      </c>
      <c r="K34" s="574">
        <f>'A5-109'!K34*'A5-110'!K34/100</f>
        <v>784.22822542578069</v>
      </c>
      <c r="L34" s="574">
        <f>'A5-109'!L34*'A5-110'!L34/100</f>
        <v>1411.7107561176983</v>
      </c>
      <c r="M34" s="574">
        <f>'A5-109'!M34*'A5-110'!M34/100</f>
        <v>63.877874252332433</v>
      </c>
      <c r="N34" s="574">
        <f>'A5-109'!N34*'A5-110'!N34/100</f>
        <v>-296.91443143319253</v>
      </c>
      <c r="O34" s="574">
        <f>'A5-109'!O34*'A5-110'!O34/100</f>
        <v>-630.77706355677469</v>
      </c>
      <c r="Q34" s="426">
        <f>'A5-1'!B34/'A19'!B$43</f>
        <v>151.49212297327966</v>
      </c>
      <c r="R34" s="426">
        <f>'A5-1'!C34/'A19'!C$43</f>
        <v>2780.6346022166313</v>
      </c>
      <c r="S34" s="426">
        <f>'A5-1'!D34/'A19'!D$43</f>
        <v>-153.42297388514058</v>
      </c>
      <c r="T34" s="426">
        <f>'A5-1'!E34/'A19'!E$43</f>
        <v>296.91188063622889</v>
      </c>
    </row>
    <row r="35" spans="1:20" ht="16.5" customHeight="1">
      <c r="A35" s="92">
        <v>1992</v>
      </c>
      <c r="B35" s="574">
        <f>'A5-109'!B35*'A5-110'!B35/100</f>
        <v>166.22484511136199</v>
      </c>
      <c r="C35" s="574">
        <f>'A5-109'!C35*'A5-110'!C35/100</f>
        <v>2893.2704517118423</v>
      </c>
      <c r="D35" s="574">
        <f>'A5-109'!D35*'A5-110'!D35/100</f>
        <v>-51.07313236689177</v>
      </c>
      <c r="E35" s="574">
        <f>'A5-109'!E35*'A5-110'!E35/100</f>
        <v>204.82841443269211</v>
      </c>
      <c r="F35" s="574">
        <f>'A5-109'!F35*'A5-110'!F35/100</f>
        <v>56.693624218944713</v>
      </c>
      <c r="G35" s="574">
        <f>'A5-109'!G35*'A5-110'!G35/100</f>
        <v>1181.3632803193716</v>
      </c>
      <c r="H35" s="574">
        <f>'A5-109'!H35*'A5-110'!H35/100</f>
        <v>1543.4969396226138</v>
      </c>
      <c r="I35" s="574">
        <f>'A5-109'!I35*'A5-110'!I35/100</f>
        <v>1411.501657050773</v>
      </c>
      <c r="J35" s="574">
        <f>'A5-109'!J35*'A5-110'!J35/100</f>
        <v>3074.6657923040002</v>
      </c>
      <c r="K35" s="574">
        <f>'A5-109'!K35*'A5-110'!K35/100</f>
        <v>781.81818317346847</v>
      </c>
      <c r="L35" s="574">
        <f>'A5-109'!L35*'A5-110'!L35/100</f>
        <v>1492.9855912306978</v>
      </c>
      <c r="M35" s="574">
        <f>'A5-109'!M35*'A5-110'!M35/100</f>
        <v>115.12247451392899</v>
      </c>
      <c r="N35" s="574">
        <f>'A5-109'!N35*'A5-110'!N35/100</f>
        <v>-70.523511410294262</v>
      </c>
      <c r="O35" s="574">
        <f>'A5-109'!O35*'A5-110'!O35/100</f>
        <v>-722.19153937461442</v>
      </c>
      <c r="Q35" s="426">
        <f>'A5-1'!B35/'A19'!B$43</f>
        <v>171.81996379121279</v>
      </c>
      <c r="R35" s="426">
        <f>'A5-1'!C35/'A19'!C$43</f>
        <v>2986.5039162895273</v>
      </c>
      <c r="S35" s="426">
        <f>'A5-1'!D35/'A19'!D$43</f>
        <v>-52.314634013794425</v>
      </c>
      <c r="T35" s="426">
        <f>'A5-1'!E35/'A19'!E$43</f>
        <v>214.55225466722092</v>
      </c>
    </row>
    <row r="36" spans="1:20" ht="16.5" customHeight="1">
      <c r="A36" s="92">
        <v>1993</v>
      </c>
      <c r="B36" s="574">
        <f>'A5-109'!B36*'A5-110'!B36/100</f>
        <v>140.65232342603451</v>
      </c>
      <c r="C36" s="574">
        <f>'A5-109'!C36*'A5-110'!C36/100</f>
        <v>3122.5978198839152</v>
      </c>
      <c r="D36" s="574">
        <f>'A5-109'!D36*'A5-110'!D36/100</f>
        <v>-21.843424935722382</v>
      </c>
      <c r="E36" s="574">
        <f>'A5-109'!E36*'A5-110'!E36/100</f>
        <v>258.64225775971664</v>
      </c>
      <c r="F36" s="574">
        <f>'A5-109'!F36*'A5-110'!F36/100</f>
        <v>103.86302312225668</v>
      </c>
      <c r="G36" s="574">
        <f>'A5-109'!G36*'A5-110'!G36/100</f>
        <v>1200.9999453634391</v>
      </c>
      <c r="H36" s="574">
        <f>'A5-109'!H36*'A5-110'!H36/100</f>
        <v>1656.2273783045655</v>
      </c>
      <c r="I36" s="574">
        <f>'A5-109'!I36*'A5-110'!I36/100</f>
        <v>1416.6138589805723</v>
      </c>
      <c r="J36" s="574">
        <f>'A5-109'!J36*'A5-110'!J36/100</f>
        <v>2981.5813556194294</v>
      </c>
      <c r="K36" s="574">
        <f>'A5-109'!K36*'A5-110'!K36/100</f>
        <v>825.36701562218843</v>
      </c>
      <c r="L36" s="574">
        <f>'A5-109'!L36*'A5-110'!L36/100</f>
        <v>1531.8022733615164</v>
      </c>
      <c r="M36" s="574">
        <f>'A5-109'!M36*'A5-110'!M36/100</f>
        <v>128.86351300009642</v>
      </c>
      <c r="N36" s="574">
        <f>'A5-109'!N36*'A5-110'!N36/100</f>
        <v>-3.9645072476491503</v>
      </c>
      <c r="O36" s="574">
        <f>'A5-109'!O36*'A5-110'!O36/100</f>
        <v>-769.10448341075107</v>
      </c>
      <c r="Q36" s="426">
        <f>'A5-1'!B36/'A19'!B$43</f>
        <v>144.2366393150061</v>
      </c>
      <c r="R36" s="426">
        <f>'A5-1'!C36/'A19'!C$43</f>
        <v>3245.2418998795038</v>
      </c>
      <c r="S36" s="426">
        <f>'A5-1'!D36/'A19'!D$43</f>
        <v>-22.388637809374181</v>
      </c>
      <c r="T36" s="426">
        <f>'A5-1'!E36/'A19'!E$43</f>
        <v>267.81340930959129</v>
      </c>
    </row>
    <row r="37" spans="1:20" ht="16.5" customHeight="1">
      <c r="A37" s="92">
        <v>1994</v>
      </c>
      <c r="B37" s="574">
        <f>'A5-109'!B37*'A5-110'!B37/100</f>
        <v>-1.4882122663714836</v>
      </c>
      <c r="C37" s="574">
        <f>'A5-109'!C37*'A5-110'!C37/100</f>
        <v>3082.9030656845739</v>
      </c>
      <c r="D37" s="574">
        <f>'A5-109'!D37*'A5-110'!D37/100</f>
        <v>-37.18583317060174</v>
      </c>
      <c r="E37" s="574">
        <f>'A5-109'!E37*'A5-110'!E37/100</f>
        <v>465.39203972818075</v>
      </c>
      <c r="F37" s="574">
        <f>'A5-109'!F37*'A5-110'!F37/100</f>
        <v>96.527049370943629</v>
      </c>
      <c r="G37" s="574">
        <f>'A5-109'!G37*'A5-110'!G37/100</f>
        <v>1220.2411245726494</v>
      </c>
      <c r="H37" s="574">
        <f>'A5-109'!H37*'A5-110'!H37/100</f>
        <v>1696.317050385773</v>
      </c>
      <c r="I37" s="574">
        <f>'A5-109'!I37*'A5-110'!I37/100</f>
        <v>1527.6277620594433</v>
      </c>
      <c r="J37" s="574">
        <f>'A5-109'!J37*'A5-110'!J37/100</f>
        <v>2776.4312632497081</v>
      </c>
      <c r="K37" s="574">
        <f>'A5-109'!K37*'A5-110'!K37/100</f>
        <v>807.10944301465281</v>
      </c>
      <c r="L37" s="574">
        <f>'A5-109'!L37*'A5-110'!L37/100</f>
        <v>1521.8219918055934</v>
      </c>
      <c r="M37" s="574">
        <f>'A5-109'!M37*'A5-110'!M37/100</f>
        <v>74.856804402772028</v>
      </c>
      <c r="N37" s="574">
        <f>'A5-109'!N37*'A5-110'!N37/100</f>
        <v>-54.953041924719507</v>
      </c>
      <c r="O37" s="574">
        <f>'A5-109'!O37*'A5-110'!O37/100</f>
        <v>-841.52725935046578</v>
      </c>
      <c r="Q37" s="426">
        <f>'A5-1'!B37/'A19'!B$43</f>
        <v>-1.5099393654389299</v>
      </c>
      <c r="R37" s="426">
        <f>'A5-1'!C37/'A19'!C$43</f>
        <v>3198.5415493478404</v>
      </c>
      <c r="S37" s="426">
        <f>'A5-1'!D37/'A19'!D$43</f>
        <v>-37.403398287841796</v>
      </c>
      <c r="T37" s="426">
        <f>'A5-1'!E37/'A19'!E$43</f>
        <v>482.63421265218193</v>
      </c>
    </row>
    <row r="38" spans="1:20" ht="16.5" customHeight="1">
      <c r="A38" s="92">
        <v>1995</v>
      </c>
      <c r="B38" s="574">
        <f>'A5-109'!B38*'A5-110'!B38/100</f>
        <v>-114.15282259900685</v>
      </c>
      <c r="C38" s="574">
        <f>'A5-109'!C38*'A5-110'!C38/100</f>
        <v>2831.2630466310861</v>
      </c>
      <c r="D38" s="574">
        <f>'A5-109'!D38*'A5-110'!D38/100</f>
        <v>-6.3986878360849175</v>
      </c>
      <c r="E38" s="574">
        <f>'A5-109'!E38*'A5-110'!E38/100</f>
        <v>454.56215209786177</v>
      </c>
      <c r="F38" s="574">
        <f>'A5-109'!F38*'A5-110'!F38/100</f>
        <v>62.292015799958726</v>
      </c>
      <c r="G38" s="574">
        <f>'A5-109'!G38*'A5-110'!G38/100</f>
        <v>1328.3704751881623</v>
      </c>
      <c r="H38" s="574">
        <f>'A5-109'!H38*'A5-110'!H38/100</f>
        <v>1848.4961361838764</v>
      </c>
      <c r="I38" s="574">
        <f>'A5-109'!I38*'A5-110'!I38/100</f>
        <v>1488.8860206877982</v>
      </c>
      <c r="J38" s="574">
        <f>'A5-109'!J38*'A5-110'!J38/100</f>
        <v>2652.1443458581512</v>
      </c>
      <c r="K38" s="574">
        <f>'A5-109'!K38*'A5-110'!K38/100</f>
        <v>814.28262509330204</v>
      </c>
      <c r="L38" s="574">
        <f>'A5-109'!L38*'A5-110'!L38/100</f>
        <v>1546.4541612069024</v>
      </c>
      <c r="M38" s="574">
        <f>'A5-109'!M38*'A5-110'!M38/100</f>
        <v>39.79886074910344</v>
      </c>
      <c r="N38" s="574">
        <f>'A5-109'!N38*'A5-110'!N38/100</f>
        <v>-43.190246016045236</v>
      </c>
      <c r="O38" s="574">
        <f>'A5-109'!O38*'A5-110'!O38/100</f>
        <v>-919.46075139152276</v>
      </c>
      <c r="Q38" s="426">
        <f>'A5-1'!B38/'A19'!B$43</f>
        <v>-116.10308720021911</v>
      </c>
      <c r="R38" s="426">
        <f>'A5-1'!C38/'A19'!C$43</f>
        <v>2927.300688329171</v>
      </c>
      <c r="S38" s="426">
        <f>'A5-1'!D38/'A19'!D$43</f>
        <v>-6.3636712980087289</v>
      </c>
      <c r="T38" s="426">
        <f>'A5-1'!E38/'A19'!E$43</f>
        <v>468.15856866266051</v>
      </c>
    </row>
    <row r="39" spans="1:20" ht="16.5" customHeight="1">
      <c r="A39" s="92">
        <v>1996</v>
      </c>
      <c r="B39" s="574">
        <f>'A5-109'!B39*'A5-110'!B39/100</f>
        <v>-37.319731813356739</v>
      </c>
      <c r="C39" s="574">
        <f>'A5-109'!C39*'A5-110'!C39/100</f>
        <v>2943.7389812326742</v>
      </c>
      <c r="D39" s="574">
        <f>'A5-109'!D39*'A5-110'!D39/100</f>
        <v>-59.566717105108275</v>
      </c>
      <c r="E39" s="574">
        <f>'A5-109'!E39*'A5-110'!E39/100</f>
        <v>510.24545005111531</v>
      </c>
      <c r="F39" s="574">
        <f>'A5-109'!F39*'A5-110'!F39/100</f>
        <v>45.941504077696784</v>
      </c>
      <c r="G39" s="574">
        <f>'A5-109'!G39*'A5-110'!G39/100</f>
        <v>1219.477585296582</v>
      </c>
      <c r="H39" s="574">
        <f>'A5-109'!H39*'A5-110'!H39/100</f>
        <v>1914.1096723056646</v>
      </c>
      <c r="I39" s="574">
        <f>'A5-109'!I39*'A5-110'!I39/100</f>
        <v>1392.2923360827658</v>
      </c>
      <c r="J39" s="574">
        <f>'A5-109'!J39*'A5-110'!J39/100</f>
        <v>2397.7840086954734</v>
      </c>
      <c r="K39" s="574">
        <f>'A5-109'!K39*'A5-110'!K39/100</f>
        <v>724.46253142066325</v>
      </c>
      <c r="L39" s="574">
        <f>'A5-109'!L39*'A5-110'!L39/100</f>
        <v>1497.1255574369418</v>
      </c>
      <c r="M39" s="574">
        <f>'A5-109'!M39*'A5-110'!M39/100</f>
        <v>-5.900689178609837</v>
      </c>
      <c r="N39" s="574">
        <f>'A5-109'!N39*'A5-110'!N39/100</f>
        <v>-56.628214673352268</v>
      </c>
      <c r="O39" s="574">
        <f>'A5-109'!O39*'A5-110'!O39/100</f>
        <v>-893.2052971868261</v>
      </c>
      <c r="Q39" s="426">
        <f>'A5-1'!B39/'A19'!B$43</f>
        <v>-37.724527310696253</v>
      </c>
      <c r="R39" s="426">
        <f>'A5-1'!C39/'A19'!C$43</f>
        <v>3034.6283497421309</v>
      </c>
      <c r="S39" s="426">
        <f>'A5-1'!D39/'A19'!D$43</f>
        <v>-58.726093682714392</v>
      </c>
      <c r="T39" s="426">
        <f>'A5-1'!E39/'A19'!E$43</f>
        <v>522.70430694603726</v>
      </c>
    </row>
    <row r="40" spans="1:20" ht="16.5" customHeight="1">
      <c r="A40" s="92">
        <v>1997</v>
      </c>
      <c r="B40" s="574">
        <f>'A5-109'!B40*'A5-110'!B40/100</f>
        <v>-0.44454357798266819</v>
      </c>
      <c r="C40" s="574">
        <f>'A5-109'!C40*'A5-110'!C40/100</f>
        <v>2806.1891525547148</v>
      </c>
      <c r="D40" s="574">
        <f>'A5-109'!D40*'A5-110'!D40/100</f>
        <v>-57.659198149832065</v>
      </c>
      <c r="E40" s="574">
        <f>'A5-109'!E40*'A5-110'!E40/100</f>
        <v>440.8253365922784</v>
      </c>
      <c r="F40" s="574">
        <f>'A5-109'!F40*'A5-110'!F40/100</f>
        <v>116.06712162237905</v>
      </c>
      <c r="G40" s="574">
        <f>'A5-109'!G40*'A5-110'!G40/100</f>
        <v>1288.2360092549559</v>
      </c>
      <c r="H40" s="574">
        <f>'A5-109'!H40*'A5-110'!H40/100</f>
        <v>1941.6716403767903</v>
      </c>
      <c r="I40" s="574">
        <f>'A5-109'!I40*'A5-110'!I40/100</f>
        <v>1394.8066750631142</v>
      </c>
      <c r="J40" s="574">
        <f>'A5-109'!J40*'A5-110'!J40/100</f>
        <v>2367.6731453002139</v>
      </c>
      <c r="K40" s="574">
        <f>'A5-109'!K40*'A5-110'!K40/100</f>
        <v>685.25605929046867</v>
      </c>
      <c r="L40" s="574">
        <f>'A5-109'!L40*'A5-110'!L40/100</f>
        <v>1435.8188217415614</v>
      </c>
      <c r="M40" s="574">
        <f>'A5-109'!M40*'A5-110'!M40/100</f>
        <v>38.921076958525362</v>
      </c>
      <c r="N40" s="574">
        <f>'A5-109'!N40*'A5-110'!N40/100</f>
        <v>-61.914699360608836</v>
      </c>
      <c r="O40" s="574">
        <f>'A5-109'!O40*'A5-110'!O40/100</f>
        <v>-1029.3704143683569</v>
      </c>
      <c r="Q40" s="426">
        <f>'A5-1'!B40/'A19'!B$43</f>
        <v>-0.44693703794401568</v>
      </c>
      <c r="R40" s="426">
        <f>'A5-1'!C40/'A19'!C$43</f>
        <v>2884.0382293304851</v>
      </c>
      <c r="S40" s="426">
        <f>'A5-1'!D40/'A19'!D$43</f>
        <v>-56.719380402048486</v>
      </c>
      <c r="T40" s="426">
        <f>'A5-1'!E40/'A19'!E$43</f>
        <v>448.50314577815226</v>
      </c>
    </row>
    <row r="41" spans="1:20" ht="16.5" customHeight="1">
      <c r="A41" s="92">
        <v>1998</v>
      </c>
      <c r="B41" s="574">
        <f>'A5-109'!B41*'A5-110'!B41/100</f>
        <v>47.482396046485782</v>
      </c>
      <c r="C41" s="574">
        <f>'A5-109'!C41*'A5-110'!C41/100</f>
        <v>2561.3946621696518</v>
      </c>
      <c r="D41" s="574">
        <f>'A5-109'!D41*'A5-110'!D41/100</f>
        <v>-97.564198481992861</v>
      </c>
      <c r="E41" s="574">
        <f>'A5-109'!E41*'A5-110'!E41/100</f>
        <v>421.60999362359394</v>
      </c>
      <c r="F41" s="574">
        <f>'A5-109'!F41*'A5-110'!F41/100</f>
        <v>119.77993316645482</v>
      </c>
      <c r="G41" s="574">
        <f>'A5-109'!G41*'A5-110'!G41/100</f>
        <v>1357.1882117813686</v>
      </c>
      <c r="H41" s="574">
        <f>'A5-109'!H41*'A5-110'!H41/100</f>
        <v>1905.9073112370793</v>
      </c>
      <c r="I41" s="574">
        <f>'A5-109'!I41*'A5-110'!I41/100</f>
        <v>1238.3518211911653</v>
      </c>
      <c r="J41" s="574">
        <f>'A5-109'!J41*'A5-110'!J41/100</f>
        <v>2629.3597954041852</v>
      </c>
      <c r="K41" s="574">
        <f>'A5-109'!K41*'A5-110'!K41/100</f>
        <v>696.03320840601748</v>
      </c>
      <c r="L41" s="574">
        <f>'A5-109'!L41*'A5-110'!L41/100</f>
        <v>1373.2937590612564</v>
      </c>
      <c r="M41" s="574">
        <f>'A5-109'!M41*'A5-110'!M41/100</f>
        <v>88.551996530814506</v>
      </c>
      <c r="N41" s="574">
        <f>'A5-109'!N41*'A5-110'!N41/100</f>
        <v>0.39496273554791578</v>
      </c>
      <c r="O41" s="574">
        <f>'A5-109'!O41*'A5-110'!O41/100</f>
        <v>-1072.5068215921167</v>
      </c>
      <c r="Q41" s="426">
        <f>'A5-1'!B41/'A19'!B$43</f>
        <v>47.791260296462362</v>
      </c>
      <c r="R41" s="426">
        <f>'A5-1'!C41/'A19'!C$43</f>
        <v>2683.8549401789519</v>
      </c>
      <c r="S41" s="426">
        <f>'A5-1'!D41/'A19'!D$43</f>
        <v>-96.209964970906483</v>
      </c>
      <c r="T41" s="426">
        <f>'A5-1'!E41/'A19'!E$43</f>
        <v>425.71294697086688</v>
      </c>
    </row>
    <row r="42" spans="1:20" ht="16.5" customHeight="1">
      <c r="A42" s="92">
        <v>1999</v>
      </c>
      <c r="B42" s="574">
        <f>'A5-109'!B42*'A5-110'!B42/100</f>
        <v>51.350555899203719</v>
      </c>
      <c r="C42" s="574">
        <f>'A5-109'!C42*'A5-110'!C42/100</f>
        <v>2438.7379360639834</v>
      </c>
      <c r="D42" s="574">
        <f>'A5-109'!D42*'A5-110'!D42/100</f>
        <v>-180.06129926649766</v>
      </c>
      <c r="E42" s="574">
        <f>'A5-109'!E42*'A5-110'!E42/100</f>
        <v>264.71387964106634</v>
      </c>
      <c r="F42" s="574">
        <f>'A5-109'!F42*'A5-110'!F42/100</f>
        <v>22.551801908602847</v>
      </c>
      <c r="G42" s="574">
        <f>'A5-109'!G42*'A5-110'!G42/100</f>
        <v>1360.1368533678883</v>
      </c>
      <c r="H42" s="574">
        <f>'A5-109'!H42*'A5-110'!H42/100</f>
        <v>1985.1230256734007</v>
      </c>
      <c r="I42" s="574">
        <f>'A5-109'!I42*'A5-110'!I42/100</f>
        <v>1188.242211222788</v>
      </c>
      <c r="J42" s="574">
        <f>'A5-109'!J42*'A5-110'!J42/100</f>
        <v>2703.9810979790868</v>
      </c>
      <c r="K42" s="574">
        <f>'A5-109'!K42*'A5-110'!K42/100</f>
        <v>733.58280675699973</v>
      </c>
      <c r="L42" s="574">
        <f>'A5-109'!L42*'A5-110'!L42/100</f>
        <v>1267.333043378603</v>
      </c>
      <c r="M42" s="574">
        <f>'A5-109'!M42*'A5-110'!M42/100</f>
        <v>30.066594659498861</v>
      </c>
      <c r="N42" s="574">
        <f>'A5-109'!N42*'A5-110'!N42/100</f>
        <v>13.123664682385389</v>
      </c>
      <c r="O42" s="574">
        <f>'A5-109'!O42*'A5-110'!O42/100</f>
        <v>-1091.4098668622701</v>
      </c>
      <c r="Q42" s="426">
        <f>'A5-1'!B42/'A19'!B$43</f>
        <v>51.541539073298225</v>
      </c>
      <c r="R42" s="426">
        <f>'A5-1'!C42/'A19'!C$43</f>
        <v>2529.6955303723144</v>
      </c>
      <c r="S42" s="426">
        <f>'A5-1'!D42/'A19'!D$43</f>
        <v>-177.19872305290824</v>
      </c>
      <c r="T42" s="426">
        <f>'A5-1'!E42/'A19'!E$43</f>
        <v>268.91718183375167</v>
      </c>
    </row>
    <row r="43" spans="1:20" ht="16.5" customHeight="1">
      <c r="A43" s="92">
        <v>2000</v>
      </c>
      <c r="B43" s="574">
        <f>'A5-109'!B43*'A5-110'!B43/100</f>
        <v>21.713393408633287</v>
      </c>
      <c r="C43" s="574">
        <f>'A5-109'!C43*'A5-110'!C43/100</f>
        <v>2731.8172138932769</v>
      </c>
      <c r="D43" s="574">
        <f>'A5-109'!D43*'A5-110'!D43/100</f>
        <v>-221.9321256308335</v>
      </c>
      <c r="E43" s="574">
        <f>'A5-109'!E43*'A5-110'!E43/100</f>
        <v>272.34892021074256</v>
      </c>
      <c r="F43" s="574">
        <f>'A5-109'!F43*'A5-110'!F43/100</f>
        <v>14.122977114798774</v>
      </c>
      <c r="G43" s="574">
        <f>'A5-109'!G43*'A5-110'!G43/100</f>
        <v>1617.8886971419156</v>
      </c>
      <c r="H43" s="574">
        <f>'A5-109'!H43*'A5-110'!H43/100</f>
        <v>2124.6652136423745</v>
      </c>
      <c r="I43" s="574">
        <f>'A5-109'!I43*'A5-110'!I43/100</f>
        <v>1216.4006771150716</v>
      </c>
      <c r="J43" s="574">
        <f>'A5-109'!J43*'A5-110'!J43/100</f>
        <v>2613.9850177755065</v>
      </c>
      <c r="K43" s="574">
        <f>'A5-109'!K43*'A5-110'!K43/100</f>
        <v>769.74396403055744</v>
      </c>
      <c r="L43" s="574">
        <f>'A5-109'!L43*'A5-110'!L43/100</f>
        <v>1123.4831398832432</v>
      </c>
      <c r="M43" s="574">
        <f>'A5-109'!M43*'A5-110'!M43/100</f>
        <v>92.561195782031106</v>
      </c>
      <c r="N43" s="574">
        <f>'A5-109'!N43*'A5-110'!N43/100</f>
        <v>39.563480148152401</v>
      </c>
      <c r="O43" s="574">
        <f>'A5-109'!O43*'A5-110'!O43/100</f>
        <v>-1045.62659405266</v>
      </c>
      <c r="Q43" s="426">
        <f>'A5-1'!B43/'A19'!B$43</f>
        <v>21.647320543371759</v>
      </c>
      <c r="R43" s="426">
        <f>'A5-1'!C43/'A19'!C$43</f>
        <v>2635.9385856073036</v>
      </c>
      <c r="S43" s="426">
        <f>'A5-1'!D43/'A19'!D$43</f>
        <v>-218.31671760163377</v>
      </c>
      <c r="T43" s="426">
        <f>'A5-1'!E43/'A19'!E$43</f>
        <v>267.73044777473189</v>
      </c>
    </row>
    <row r="44" spans="1:20" ht="16.5" customHeight="1">
      <c r="A44" s="92">
        <v>2001</v>
      </c>
      <c r="B44" s="574">
        <f>'A5-109'!B44*'A5-110'!B44/100</f>
        <v>213.83802229242667</v>
      </c>
      <c r="C44" s="574">
        <f>'A5-109'!C44*'A5-110'!C44/100</f>
        <v>2713.5810277056676</v>
      </c>
      <c r="D44" s="574">
        <f>'A5-109'!D44*'A5-110'!D44/100</f>
        <v>-222.93368903672169</v>
      </c>
      <c r="E44" s="574">
        <f>'A5-109'!E44*'A5-110'!E44/100</f>
        <v>319.3105320404718</v>
      </c>
      <c r="F44" s="574">
        <f>'A5-109'!F44*'A5-110'!F44/100</f>
        <v>54.001297208106315</v>
      </c>
      <c r="G44" s="574">
        <f>'A5-109'!G44*'A5-110'!G44/100</f>
        <v>1737.2583170316814</v>
      </c>
      <c r="H44" s="574">
        <f>'A5-109'!H44*'A5-110'!H44/100</f>
        <v>2249.8825398627905</v>
      </c>
      <c r="I44" s="574">
        <f>'A5-109'!I44*'A5-110'!I44/100</f>
        <v>1242.7426647294762</v>
      </c>
      <c r="J44" s="574">
        <f>'A5-109'!J44*'A5-110'!J44/100</f>
        <v>2607.1817629492339</v>
      </c>
      <c r="K44" s="574">
        <f>'A5-109'!K44*'A5-110'!K44/100</f>
        <v>962.40726254995718</v>
      </c>
      <c r="L44" s="574">
        <f>'A5-109'!L44*'A5-110'!L44/100</f>
        <v>1283.0886348145668</v>
      </c>
      <c r="M44" s="574">
        <f>'A5-109'!M44*'A5-110'!M44/100</f>
        <v>169.78338815779577</v>
      </c>
      <c r="N44" s="574">
        <f>'A5-109'!N44*'A5-110'!N44/100</f>
        <v>58.493370293711408</v>
      </c>
      <c r="O44" s="574">
        <f>'A5-109'!O44*'A5-110'!O44/100</f>
        <v>-832.77375648812506</v>
      </c>
      <c r="Q44" s="426">
        <f>'A5-1'!B44/'A19'!B$43</f>
        <v>214.88204631942497</v>
      </c>
      <c r="R44" s="426">
        <f>'A5-1'!C44/'A19'!C$43</f>
        <v>2632.5436560716344</v>
      </c>
      <c r="S44" s="426">
        <f>'A5-1'!D44/'A19'!D$43</f>
        <v>-219.21737771652607</v>
      </c>
      <c r="T44" s="426">
        <f>'A5-1'!E44/'A19'!E$43</f>
        <v>321.74681934552456</v>
      </c>
    </row>
    <row r="45" spans="1:20" ht="16.5" customHeight="1">
      <c r="A45" s="92">
        <v>2002</v>
      </c>
      <c r="B45" s="574">
        <f>'A5-109'!B45*'A5-110'!B45/100</f>
        <v>229.452534807782</v>
      </c>
      <c r="C45" s="574">
        <f>'A5-109'!C45*'A5-110'!C45/100</f>
        <v>2629.8296641633938</v>
      </c>
      <c r="D45" s="574">
        <f>'A5-109'!D45*'A5-110'!D45/100</f>
        <v>-264.56278685763857</v>
      </c>
      <c r="E45" s="574">
        <f>'A5-109'!E45*'A5-110'!E45/100</f>
        <v>337.32379404327804</v>
      </c>
      <c r="F45" s="574">
        <f>'A5-109'!F45*'A5-110'!F45/100</f>
        <v>95.777546246286917</v>
      </c>
      <c r="G45" s="574">
        <f>'A5-109'!G45*'A5-110'!G45/100</f>
        <v>2035.3170408589106</v>
      </c>
      <c r="H45" s="574">
        <f>'A5-109'!H45*'A5-110'!H45/100</f>
        <v>2356.1703269071904</v>
      </c>
      <c r="I45" s="574">
        <f>'A5-109'!I45*'A5-110'!I45/100</f>
        <v>1229.2416776703385</v>
      </c>
      <c r="J45" s="574">
        <f>'A5-109'!J45*'A5-110'!J45/100</f>
        <v>2894.793310491289</v>
      </c>
      <c r="K45" s="574">
        <f>'A5-109'!K45*'A5-110'!K45/100</f>
        <v>1107.9542008591407</v>
      </c>
      <c r="L45" s="574">
        <f>'A5-109'!L45*'A5-110'!L45/100</f>
        <v>1161.3817412268772</v>
      </c>
      <c r="M45" s="574">
        <f>'A5-109'!M45*'A5-110'!M45/100</f>
        <v>306.45729892179787</v>
      </c>
      <c r="N45" s="574">
        <f>'A5-109'!N45*'A5-110'!N45/100</f>
        <v>155.01294370345923</v>
      </c>
      <c r="O45" s="574">
        <f>'A5-109'!O45*'A5-110'!O45/100</f>
        <v>-760.88568513140922</v>
      </c>
      <c r="Q45" s="426">
        <f>'A5-1'!B45/'A19'!B$43</f>
        <v>228.64952065660708</v>
      </c>
      <c r="R45" s="426">
        <f>'A5-1'!C45/'A19'!C$43</f>
        <v>2424.6952066289373</v>
      </c>
      <c r="S45" s="426">
        <f>'A5-1'!D45/'A19'!D$43</f>
        <v>-262.5530250145822</v>
      </c>
      <c r="T45" s="426">
        <f>'A5-1'!E45/'A19'!E$43</f>
        <v>324.25384702478021</v>
      </c>
    </row>
    <row r="46" spans="1:20" ht="16.5" customHeight="1">
      <c r="A46" s="92">
        <v>2003</v>
      </c>
      <c r="B46" s="574">
        <f>'A5-109'!B46*'A5-110'!B46/100</f>
        <v>152.492384794961</v>
      </c>
      <c r="C46" s="574">
        <f>'A5-109'!C46*'A5-110'!C46/100</f>
        <v>2484.9176726358528</v>
      </c>
      <c r="D46" s="574">
        <f>'A5-109'!D46*'A5-110'!D46/100</f>
        <v>-304.06868604337541</v>
      </c>
      <c r="E46" s="574">
        <f>'A5-109'!E46*'A5-110'!E46/100</f>
        <v>346.59813853101218</v>
      </c>
      <c r="F46" s="574">
        <f>'A5-109'!F46*'A5-110'!F46/100</f>
        <v>160.0212044952099</v>
      </c>
      <c r="G46" s="574">
        <f>'A5-109'!G46*'A5-110'!G46/100</f>
        <v>1900.855864591907</v>
      </c>
      <c r="H46" s="574">
        <f>'A5-109'!H46*'A5-110'!H46/100</f>
        <v>2458.6713728356399</v>
      </c>
      <c r="I46" s="574">
        <f>'A5-109'!I46*'A5-110'!I46/100</f>
        <v>1199.4657039035644</v>
      </c>
      <c r="J46" s="574">
        <f>'A5-109'!J46*'A5-110'!J46/100</f>
        <v>2686.939944774892</v>
      </c>
      <c r="K46" s="574">
        <f>'A5-109'!K46*'A5-110'!K46/100</f>
        <v>1345.5397557833464</v>
      </c>
      <c r="L46" s="574">
        <f>'A5-109'!L46*'A5-110'!L46/100</f>
        <v>1043.9595013179417</v>
      </c>
      <c r="M46" s="574">
        <f>'A5-109'!M46*'A5-110'!M46/100</f>
        <v>395.02248644428181</v>
      </c>
      <c r="N46" s="574">
        <f>'A5-109'!N46*'A5-110'!N46/100</f>
        <v>262.99383885190673</v>
      </c>
      <c r="O46" s="574">
        <f>'A5-109'!O46*'A5-110'!O46/100</f>
        <v>-579.63947530605333</v>
      </c>
      <c r="Q46" s="426">
        <f>'A5-1'!B46/'A19'!B$43</f>
        <v>155.88523590627869</v>
      </c>
      <c r="R46" s="426">
        <f>'A5-1'!C46/'A19'!C$43</f>
        <v>2397.0977862365885</v>
      </c>
      <c r="S46" s="426">
        <f>'A5-1'!D46/'A19'!D$43</f>
        <v>-303.53193161328647</v>
      </c>
      <c r="T46" s="426">
        <f>'A5-1'!E46/'A19'!E$43</f>
        <v>354.60423213532204</v>
      </c>
    </row>
    <row r="47" spans="1:20" ht="16.5" customHeight="1">
      <c r="A47" s="92">
        <v>2004</v>
      </c>
      <c r="B47" s="574">
        <f>'A5-109'!B47*'A5-110'!B47/100</f>
        <v>213.78811524846424</v>
      </c>
      <c r="C47" s="574">
        <f>'A5-109'!C47*'A5-110'!C47/100</f>
        <v>2620.6036573839283</v>
      </c>
      <c r="D47" s="574">
        <f>'A5-109'!D47*'A5-110'!D47/100</f>
        <v>-418.08220411786101</v>
      </c>
      <c r="E47" s="574">
        <f>'A5-109'!E47*'A5-110'!E47/100</f>
        <v>270.24251614849169</v>
      </c>
      <c r="F47" s="574">
        <f>'A5-109'!F47*'A5-110'!F47/100</f>
        <v>177.22312825440403</v>
      </c>
      <c r="G47" s="574">
        <f>'A5-109'!G47*'A5-110'!G47/100</f>
        <v>1713.5057396170064</v>
      </c>
      <c r="H47" s="574">
        <f>'A5-109'!H47*'A5-110'!H47/100</f>
        <v>2291.8720117060907</v>
      </c>
      <c r="I47" s="574">
        <f>'A5-109'!I47*'A5-110'!I47/100</f>
        <v>1074.3126340792953</v>
      </c>
      <c r="J47" s="574">
        <f>'A5-109'!J47*'A5-110'!J47/100</f>
        <v>2753.8733665853151</v>
      </c>
      <c r="K47" s="574">
        <f>'A5-109'!K47*'A5-110'!K47/100</f>
        <v>1253.0200187455869</v>
      </c>
      <c r="L47" s="574">
        <f>'A5-109'!L47*'A5-110'!L47/100</f>
        <v>981.32144360754512</v>
      </c>
      <c r="M47" s="574">
        <f>'A5-109'!M47*'A5-110'!M47/100</f>
        <v>311.1186968831999</v>
      </c>
      <c r="N47" s="574">
        <f>'A5-109'!N47*'A5-110'!N47/100</f>
        <v>304.71282080878188</v>
      </c>
      <c r="O47" s="574">
        <f>'A5-109'!O47*'A5-110'!O47/100</f>
        <v>-529.13513830666454</v>
      </c>
      <c r="Q47" s="426">
        <f>'A5-1'!B47/'A19'!B$43</f>
        <v>217.00185844016005</v>
      </c>
      <c r="R47" s="426">
        <f>'A5-1'!C47/'A19'!C$43</f>
        <v>2504.9924623483566</v>
      </c>
      <c r="S47" s="426">
        <f>'A5-1'!D47/'A19'!D$43</f>
        <v>-412.1871882425001</v>
      </c>
      <c r="T47" s="426">
        <f>'A5-1'!E47/'A19'!E$43</f>
        <v>273.44626133062565</v>
      </c>
    </row>
    <row r="48" spans="1:20" ht="16.5" customHeight="1">
      <c r="A48" s="92">
        <v>2005</v>
      </c>
      <c r="B48" s="574">
        <f>'A5-109'!B48*'A5-110'!B48/100</f>
        <v>99.334004353955606</v>
      </c>
      <c r="C48" s="574">
        <f>'A5-109'!C48*'A5-110'!C48/100</f>
        <v>2345.4990193083186</v>
      </c>
      <c r="D48" s="574">
        <f>'A5-109'!D48*'A5-110'!D48/100</f>
        <v>-295.2496407257583</v>
      </c>
      <c r="E48" s="574">
        <f>'A5-109'!E48*'A5-110'!E48/100</f>
        <v>291.49851140356736</v>
      </c>
      <c r="F48" s="574">
        <f>'A5-109'!F48*'A5-110'!F48/100</f>
        <v>162.5219077113733</v>
      </c>
      <c r="G48" s="574">
        <f>'A5-109'!G48*'A5-110'!G48/100</f>
        <v>1715.6648927620097</v>
      </c>
      <c r="H48" s="574">
        <f>'A5-109'!H48*'A5-110'!H48/100</f>
        <v>2158.8067860118672</v>
      </c>
      <c r="I48" s="574">
        <f>'A5-109'!I48*'A5-110'!I48/100</f>
        <v>1129.2838285648268</v>
      </c>
      <c r="J48" s="574">
        <f>'A5-109'!J48*'A5-110'!J48/100</f>
        <v>2561.7152435980393</v>
      </c>
      <c r="K48" s="574">
        <f>'A5-109'!K48*'A5-110'!K48/100</f>
        <v>1262.4509950090701</v>
      </c>
      <c r="L48" s="574">
        <f>'A5-109'!L48*'A5-110'!L48/100</f>
        <v>957.24764021587316</v>
      </c>
      <c r="M48" s="574">
        <f>'A5-109'!M48*'A5-110'!M48/100</f>
        <v>164.32465521418712</v>
      </c>
      <c r="N48" s="574">
        <f>'A5-109'!N48*'A5-110'!N48/100</f>
        <v>272.84790014659023</v>
      </c>
      <c r="O48" s="574">
        <f>'A5-109'!O48*'A5-110'!O48/100</f>
        <v>-491.42397502546004</v>
      </c>
      <c r="Q48" s="426">
        <f>'A5-1'!B48/'A19'!B$43</f>
        <v>104.03081118337174</v>
      </c>
      <c r="R48" s="426">
        <f>'A5-1'!C48/'A19'!C$43</f>
        <v>2369.1333602158243</v>
      </c>
      <c r="S48" s="426">
        <f>'A5-1'!D48/'A19'!D$43</f>
        <v>-290.08138218052034</v>
      </c>
      <c r="T48" s="426">
        <f>'A5-1'!E48/'A19'!E$43</f>
        <v>297.88503834265367</v>
      </c>
    </row>
    <row r="49" spans="1:20" ht="12.75" customHeight="1">
      <c r="A49" s="92">
        <v>2006</v>
      </c>
      <c r="B49" s="574">
        <f>'A5-109'!B49*'A5-110'!B49/100</f>
        <v>82.493731630988606</v>
      </c>
      <c r="C49" s="574">
        <f>'A5-109'!C49*'A5-110'!C49/100</f>
        <v>2403.2175029482228</v>
      </c>
      <c r="D49" s="574">
        <f>'A5-109'!D49*'A5-110'!D49/100</f>
        <v>-298.91487472728431</v>
      </c>
      <c r="E49" s="574">
        <f>'A5-109'!E49*'A5-110'!E49/100</f>
        <v>206.64983052422537</v>
      </c>
      <c r="F49" s="574">
        <f>'A5-109'!F49*'A5-110'!F49/100</f>
        <v>140.90048308098119</v>
      </c>
      <c r="G49" s="574">
        <f>'A5-109'!G49*'A5-110'!G49/100</f>
        <v>1870.0354377347724</v>
      </c>
      <c r="H49" s="574">
        <f>'A5-109'!H49*'A5-110'!H49/100</f>
        <v>2034.6283542625461</v>
      </c>
      <c r="I49" s="574">
        <f>'A5-109'!I49*'A5-110'!I49/100</f>
        <v>1076.9587510524234</v>
      </c>
      <c r="J49" s="574">
        <f>'A5-109'!J49*'A5-110'!J49/100</f>
        <v>2311.4921834298416</v>
      </c>
      <c r="K49" s="574">
        <f>'A5-109'!K49*'A5-110'!K49/100</f>
        <v>1378.0000706760627</v>
      </c>
      <c r="L49" s="574">
        <f>'A5-109'!L49*'A5-110'!L49/100</f>
        <v>882.30305050737093</v>
      </c>
      <c r="M49" s="574">
        <f>'A5-109'!M49*'A5-110'!M49/100</f>
        <v>193.37107497191704</v>
      </c>
      <c r="N49" s="574">
        <f>'A5-109'!N49*'A5-110'!N49/100</f>
        <v>243.11308396252426</v>
      </c>
      <c r="O49" s="574">
        <f>'A5-109'!O49*'A5-110'!O49/100</f>
        <v>-527.03922028549493</v>
      </c>
      <c r="Q49" s="426">
        <f>'A5-1'!B49/'A19'!B$43</f>
        <v>88.888106075878142</v>
      </c>
      <c r="R49" s="426">
        <f>'A5-1'!C49/'A19'!C$43</f>
        <v>2415.7423883715228</v>
      </c>
      <c r="S49" s="426">
        <f>'A5-1'!D49/'A19'!D$43</f>
        <v>-300.68102655430067</v>
      </c>
      <c r="T49" s="426">
        <f>'A5-1'!E49/'A19'!E$43</f>
        <v>213.49696238271596</v>
      </c>
    </row>
    <row r="50" spans="1:20" ht="12.75" customHeight="1">
      <c r="A50" s="92">
        <v>2007</v>
      </c>
      <c r="B50" s="575">
        <f>'A5-109'!B50*'A5-110'!B50/100</f>
        <v>63.832633158297796</v>
      </c>
      <c r="C50" s="575">
        <f>'A5-109'!C50*'A5-110'!C50/100</f>
        <v>2421.8843178125517</v>
      </c>
      <c r="D50" s="575">
        <f>'A5-109'!D50*'A5-110'!D50/100</f>
        <v>-359.72531244870601</v>
      </c>
      <c r="E50" s="575">
        <f>'A5-109'!E50*'A5-110'!E50/100</f>
        <v>316.98927586695817</v>
      </c>
      <c r="F50" s="575">
        <f>'A5-109'!F50*'A5-110'!F50/100</f>
        <v>128.00081755517584</v>
      </c>
      <c r="G50" s="575">
        <f>'A5-109'!G50*'A5-110'!G50/100</f>
        <v>1750.1852817042302</v>
      </c>
      <c r="H50" s="575">
        <f>'A5-109'!H50*'A5-110'!H50/100</f>
        <v>1916.2988498730169</v>
      </c>
      <c r="I50" s="575">
        <f>'A5-109'!I50*'A5-110'!I50/100</f>
        <v>1079.1700149362998</v>
      </c>
      <c r="J50" s="575">
        <f>'A5-109'!J50*'A5-110'!J50/100</f>
        <v>2227.5163275058835</v>
      </c>
      <c r="K50" s="575">
        <f>'A5-109'!K50*'A5-110'!K50/100</f>
        <v>1362.8905464758502</v>
      </c>
      <c r="L50" s="575">
        <f>'A5-109'!L50*'A5-110'!L50/100</f>
        <v>901.91797688460122</v>
      </c>
      <c r="M50" s="575">
        <f>'A5-109'!M50*'A5-110'!M50/100</f>
        <v>74.206508201740064</v>
      </c>
      <c r="N50" s="575">
        <f>'A5-109'!N50*'A5-110'!N50/100</f>
        <v>273.79590321213817</v>
      </c>
      <c r="O50" s="575">
        <f>'A5-109'!O50*'A5-110'!O50/100</f>
        <v>-457.38881527152836</v>
      </c>
      <c r="Q50" s="426">
        <f>'A5-1'!B50/'A19'!B$43</f>
        <v>69.003683767653882</v>
      </c>
      <c r="R50" s="426">
        <f>'A5-1'!C50/'A19'!C$43</f>
        <v>2453.9612692460082</v>
      </c>
      <c r="S50" s="426">
        <f>'A5-1'!D50/'A19'!D$43</f>
        <v>-357.25186122179889</v>
      </c>
      <c r="T50" s="426">
        <f>'A5-1'!E50/'A19'!E$43</f>
        <v>319.54681937652043</v>
      </c>
    </row>
    <row r="51" spans="1:20" ht="12.75" customHeight="1">
      <c r="A51" s="92">
        <v>2008</v>
      </c>
      <c r="B51" s="575">
        <f>'A5-109'!B51*'A5-110'!B51/100</f>
        <v>-4.5653269303345363</v>
      </c>
      <c r="C51" s="575">
        <f>'A5-109'!C51*'A5-110'!C51/100</f>
        <v>2371.7839734356758</v>
      </c>
      <c r="D51" s="575">
        <f>'A5-109'!D51*'A5-110'!D51/100</f>
        <v>-335.1279600032704</v>
      </c>
      <c r="E51" s="575">
        <f>'A5-109'!E51*'A5-110'!E51/100</f>
        <v>281.05005627283344</v>
      </c>
      <c r="F51" s="575">
        <f>'A5-109'!F51*'A5-110'!F51/100</f>
        <v>100.70001805352004</v>
      </c>
      <c r="G51" s="575">
        <f>'A5-109'!G51*'A5-110'!G51/100</f>
        <v>1704.4872317141271</v>
      </c>
      <c r="H51" s="575">
        <f>'A5-109'!H51*'A5-110'!H51/100</f>
        <v>1909.3655070903842</v>
      </c>
      <c r="I51" s="575">
        <f>'A5-109'!I51*'A5-110'!I51/100</f>
        <v>1109.5301485997106</v>
      </c>
      <c r="J51" s="575">
        <f>'A5-109'!J51*'A5-110'!J51/100</f>
        <v>2102.8832048785112</v>
      </c>
      <c r="K51" s="575">
        <f>'A5-109'!K51*'A5-110'!K51/100</f>
        <v>1220.7340148917706</v>
      </c>
      <c r="L51" s="575">
        <f>'A5-109'!L51*'A5-110'!L51/100</f>
        <v>797.72351556455169</v>
      </c>
      <c r="M51" s="575">
        <f>'A5-109'!M51*'A5-110'!M51/100</f>
        <v>16.56886829136527</v>
      </c>
      <c r="N51" s="575">
        <f>'A5-109'!N51*'A5-110'!N51/100</f>
        <v>336.20212269963906</v>
      </c>
      <c r="O51" s="575">
        <f>'A5-109'!O51*'A5-110'!O51/100</f>
        <v>-450.06550114304724</v>
      </c>
      <c r="Q51" s="426">
        <f>'A5-1'!B51/'A19'!B$43</f>
        <v>-5.0864907940762683</v>
      </c>
      <c r="R51" s="426">
        <f>'A5-1'!C51/'A19'!C$43</f>
        <v>2389.1272849763945</v>
      </c>
      <c r="S51" s="426">
        <f>'A5-1'!D51/'A19'!D$43</f>
        <v>-338.45450322248041</v>
      </c>
      <c r="T51" s="426">
        <f>'A5-1'!E51/'A19'!E$43</f>
        <v>280.49800110403663</v>
      </c>
    </row>
    <row r="52" spans="1:20" ht="12.75" customHeight="1">
      <c r="A52" s="92">
        <v>2009</v>
      </c>
      <c r="B52" s="575">
        <f>'A5-109'!B52*'A5-110'!B52/100</f>
        <v>229.45294773439582</v>
      </c>
      <c r="C52" s="575">
        <f>'A5-109'!C52*'A5-110'!C52/100</f>
        <v>2597.1332205712265</v>
      </c>
      <c r="D52" s="575">
        <f>'A5-109'!D52*'A5-110'!D52/100</f>
        <v>-106.86021237495774</v>
      </c>
      <c r="E52" s="575">
        <f>'A5-109'!E52*'A5-110'!E52/100</f>
        <v>325.79837904316821</v>
      </c>
      <c r="F52" s="575">
        <f>'A5-109'!F52*'A5-110'!F52/100</f>
        <v>497.81960970063477</v>
      </c>
      <c r="G52" s="575">
        <f>'A5-109'!G52*'A5-110'!G52/100</f>
        <v>1674.8527287803581</v>
      </c>
      <c r="H52" s="575">
        <f>'A5-109'!H52*'A5-110'!H52/100</f>
        <v>2141.9486083780926</v>
      </c>
      <c r="I52" s="575">
        <f>'A5-109'!I52*'A5-110'!I52/100</f>
        <v>1318.8665638090233</v>
      </c>
      <c r="J52" s="575">
        <f>'A5-109'!J52*'A5-110'!J52/100</f>
        <v>2167.7100791967991</v>
      </c>
      <c r="K52" s="575">
        <f>'A5-109'!K52*'A5-110'!K52/100</f>
        <v>1572.8097036174388</v>
      </c>
      <c r="L52" s="575">
        <f>'A5-109'!L52*'A5-110'!L52/100</f>
        <v>756.36800294951468</v>
      </c>
      <c r="M52" s="575">
        <f>'A5-109'!M52*'A5-110'!M52/100</f>
        <v>288.76633358459452</v>
      </c>
      <c r="N52" s="575">
        <f>'A5-109'!N52*'A5-110'!N52/100</f>
        <v>409.44923331802852</v>
      </c>
      <c r="O52" s="575">
        <f>'A5-109'!O52*'A5-110'!O52/100</f>
        <v>-74.576020315664252</v>
      </c>
      <c r="Q52" s="426"/>
      <c r="R52" s="426"/>
      <c r="S52" s="426"/>
      <c r="T52" s="426"/>
    </row>
    <row r="53" spans="1:20" ht="12.75" customHeight="1">
      <c r="A53" s="92"/>
      <c r="B53" s="574"/>
      <c r="C53" s="574"/>
      <c r="D53" s="574"/>
      <c r="E53" s="574"/>
      <c r="F53" s="574"/>
      <c r="G53" s="574"/>
      <c r="H53" s="574"/>
      <c r="I53" s="574"/>
      <c r="J53" s="574"/>
      <c r="K53" s="574"/>
      <c r="L53" s="574"/>
      <c r="M53" s="574"/>
      <c r="N53" s="574"/>
      <c r="O53" s="574"/>
    </row>
    <row r="54" spans="1:20" ht="12.75" customHeight="1">
      <c r="A54" s="90" t="s">
        <v>43</v>
      </c>
    </row>
    <row r="55" spans="1:20" ht="12.75" customHeight="1">
      <c r="A55" s="90" t="s">
        <v>646</v>
      </c>
    </row>
    <row r="56" spans="1:20" ht="12.75" customHeight="1">
      <c r="A56" s="90" t="s">
        <v>712</v>
      </c>
      <c r="B56" s="426"/>
      <c r="C56" s="426"/>
      <c r="D56" s="426"/>
      <c r="E56" s="426"/>
      <c r="F56" s="426"/>
      <c r="G56" s="426"/>
      <c r="H56" s="426"/>
      <c r="I56" s="426"/>
      <c r="J56" s="426"/>
      <c r="K56" s="426"/>
      <c r="L56" s="426"/>
      <c r="M56" s="426"/>
      <c r="N56" s="426"/>
      <c r="O56" s="426"/>
    </row>
  </sheetData>
  <phoneticPr fontId="0" type="noConversion"/>
  <pageMargins left="0.75" right="0.75" top="1" bottom="1" header="0.5" footer="0.5"/>
  <pageSetup scale="82" orientation="landscape" r:id="rId1"/>
  <headerFooter alignWithMargins="0"/>
</worksheet>
</file>

<file path=xl/worksheets/sheet23.xml><?xml version="1.0" encoding="utf-8"?>
<worksheet xmlns="http://schemas.openxmlformats.org/spreadsheetml/2006/main" xmlns:r="http://schemas.openxmlformats.org/officeDocument/2006/relationships">
  <sheetPr codeName="Sheet23">
    <pageSetUpPr fitToPage="1"/>
  </sheetPr>
  <dimension ref="A1:AS56"/>
  <sheetViews>
    <sheetView showOutlineSymbols="0" view="pageBreakPreview" zoomScaleSheetLayoutView="100" workbookViewId="0">
      <pane xSplit="1" ySplit="2" topLeftCell="B3"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5" style="90" customWidth="1"/>
    <col min="2" max="2" width="8.85546875" style="90" customWidth="1"/>
    <col min="3" max="3" width="8.42578125" style="90" customWidth="1"/>
    <col min="4" max="4" width="8.28515625" style="90" customWidth="1"/>
    <col min="5" max="5" width="7.85546875" style="90" customWidth="1"/>
    <col min="6" max="6" width="9.140625" style="90" customWidth="1"/>
    <col min="7" max="7" width="9.7109375" style="90" customWidth="1"/>
    <col min="8" max="8" width="9" style="90" customWidth="1"/>
    <col min="9" max="9" width="12.42578125" style="90" customWidth="1"/>
    <col min="10" max="10" width="9.7109375" style="90" customWidth="1"/>
    <col min="11" max="11" width="9.28515625" style="90" customWidth="1"/>
    <col min="12" max="12" width="11" style="90" customWidth="1"/>
    <col min="13" max="13" width="9.42578125" style="90" customWidth="1"/>
    <col min="14" max="14" width="9.28515625" style="90" customWidth="1"/>
    <col min="15" max="15" width="8.85546875" style="90" customWidth="1"/>
    <col min="16" max="16" width="3.85546875" style="90"/>
    <col min="17" max="25" width="7.42578125" style="90" customWidth="1"/>
    <col min="26" max="16384" width="3.85546875" style="90"/>
  </cols>
  <sheetData>
    <row r="1" spans="1:15" ht="12.75" customHeight="1">
      <c r="A1" s="90" t="s">
        <v>200</v>
      </c>
    </row>
    <row r="2" spans="1:15" s="91" customFormat="1" ht="29.25" customHeight="1">
      <c r="A2" s="91" t="s">
        <v>471</v>
      </c>
      <c r="B2" s="91" t="s">
        <v>472</v>
      </c>
      <c r="C2" s="91" t="s">
        <v>474</v>
      </c>
      <c r="D2" s="91" t="s">
        <v>272</v>
      </c>
      <c r="E2" s="91" t="s">
        <v>479</v>
      </c>
      <c r="F2" s="91" t="s">
        <v>285</v>
      </c>
      <c r="G2" s="91" t="s">
        <v>286</v>
      </c>
      <c r="H2" s="91" t="s">
        <v>287</v>
      </c>
      <c r="I2" s="91" t="s">
        <v>487</v>
      </c>
      <c r="J2" s="91" t="s">
        <v>492</v>
      </c>
      <c r="K2" s="91" t="s">
        <v>290</v>
      </c>
      <c r="L2" s="91" t="s">
        <v>291</v>
      </c>
      <c r="M2" s="91" t="s">
        <v>292</v>
      </c>
      <c r="N2" s="91" t="s">
        <v>293</v>
      </c>
      <c r="O2" s="91" t="s">
        <v>273</v>
      </c>
    </row>
    <row r="3" spans="1:15" ht="12.75" hidden="1" customHeight="1">
      <c r="A3" s="92">
        <v>1960</v>
      </c>
      <c r="B3" s="573"/>
      <c r="C3" s="573"/>
      <c r="D3" s="573"/>
      <c r="E3" s="573"/>
      <c r="F3" s="573"/>
      <c r="G3" s="573"/>
      <c r="H3" s="573"/>
      <c r="I3" s="573"/>
      <c r="J3" s="573"/>
      <c r="K3" s="573"/>
      <c r="L3" s="573"/>
      <c r="M3" s="573"/>
      <c r="N3" s="573"/>
      <c r="O3" s="573"/>
    </row>
    <row r="4" spans="1:15" ht="12.75" hidden="1" customHeight="1">
      <c r="A4" s="92">
        <v>1961</v>
      </c>
      <c r="B4" s="573"/>
      <c r="C4" s="573"/>
      <c r="D4" s="573"/>
      <c r="E4" s="573"/>
      <c r="F4" s="573"/>
      <c r="G4" s="573"/>
      <c r="H4" s="573"/>
      <c r="I4" s="573"/>
      <c r="J4" s="573"/>
      <c r="K4" s="573"/>
      <c r="L4" s="573"/>
      <c r="M4" s="573"/>
      <c r="N4" s="573"/>
      <c r="O4" s="573"/>
    </row>
    <row r="5" spans="1:15" ht="12.75" hidden="1" customHeight="1">
      <c r="A5" s="92">
        <v>1962</v>
      </c>
      <c r="B5" s="573"/>
      <c r="C5" s="573"/>
      <c r="D5" s="573"/>
      <c r="E5" s="573"/>
      <c r="F5" s="573"/>
      <c r="G5" s="573"/>
      <c r="H5" s="573"/>
      <c r="I5" s="573"/>
      <c r="J5" s="573"/>
      <c r="K5" s="573"/>
      <c r="L5" s="573"/>
      <c r="M5" s="573"/>
      <c r="N5" s="573"/>
      <c r="O5" s="573"/>
    </row>
    <row r="6" spans="1:15" ht="12.75" hidden="1" customHeight="1">
      <c r="A6" s="92">
        <v>1963</v>
      </c>
      <c r="B6" s="573"/>
      <c r="C6" s="573"/>
      <c r="D6" s="573"/>
      <c r="E6" s="573"/>
      <c r="F6" s="573"/>
      <c r="G6" s="573"/>
      <c r="H6" s="573"/>
      <c r="I6" s="573"/>
      <c r="J6" s="573"/>
      <c r="K6" s="573"/>
      <c r="L6" s="573"/>
      <c r="M6" s="573"/>
      <c r="N6" s="573"/>
      <c r="O6" s="573"/>
    </row>
    <row r="7" spans="1:15" ht="12.75" hidden="1" customHeight="1">
      <c r="A7" s="92">
        <v>1964</v>
      </c>
      <c r="B7" s="573"/>
      <c r="C7" s="573"/>
      <c r="D7" s="573"/>
      <c r="E7" s="573"/>
      <c r="F7" s="573"/>
      <c r="G7" s="573"/>
      <c r="H7" s="573"/>
      <c r="I7" s="573"/>
      <c r="J7" s="573"/>
      <c r="K7" s="573"/>
      <c r="L7" s="573"/>
      <c r="M7" s="573"/>
      <c r="N7" s="573"/>
      <c r="O7" s="573"/>
    </row>
    <row r="8" spans="1:15" ht="12.75" hidden="1" customHeight="1">
      <c r="A8" s="92">
        <v>1965</v>
      </c>
      <c r="B8" s="573"/>
      <c r="C8" s="573"/>
      <c r="D8" s="573"/>
      <c r="E8" s="573"/>
      <c r="F8" s="573"/>
      <c r="G8" s="573"/>
      <c r="H8" s="573"/>
      <c r="I8" s="573"/>
      <c r="J8" s="573"/>
      <c r="K8" s="573"/>
      <c r="L8" s="573"/>
      <c r="M8" s="573"/>
      <c r="N8" s="573"/>
      <c r="O8" s="573"/>
    </row>
    <row r="9" spans="1:15" ht="12.75" hidden="1" customHeight="1">
      <c r="A9" s="92">
        <v>1966</v>
      </c>
      <c r="B9" s="573"/>
      <c r="C9" s="573"/>
      <c r="D9" s="573"/>
      <c r="E9" s="573"/>
      <c r="F9" s="573"/>
      <c r="G9" s="573"/>
      <c r="H9" s="573"/>
      <c r="I9" s="573"/>
      <c r="J9" s="573"/>
      <c r="K9" s="573"/>
      <c r="L9" s="573"/>
      <c r="M9" s="573"/>
      <c r="N9" s="573"/>
      <c r="O9" s="573"/>
    </row>
    <row r="10" spans="1:15" ht="12.75" hidden="1" customHeight="1">
      <c r="A10" s="92">
        <v>1967</v>
      </c>
      <c r="B10" s="573"/>
      <c r="C10" s="573"/>
      <c r="D10" s="573"/>
      <c r="E10" s="573"/>
      <c r="F10" s="573"/>
      <c r="G10" s="573"/>
      <c r="H10" s="573"/>
      <c r="I10" s="573"/>
      <c r="J10" s="573"/>
      <c r="K10" s="573"/>
      <c r="L10" s="573"/>
      <c r="M10" s="573"/>
      <c r="N10" s="573"/>
      <c r="O10" s="573"/>
    </row>
    <row r="11" spans="1:15" ht="12.75" hidden="1" customHeight="1">
      <c r="A11" s="92">
        <v>1968</v>
      </c>
      <c r="B11" s="573"/>
      <c r="C11" s="573"/>
      <c r="D11" s="573"/>
      <c r="E11" s="573"/>
      <c r="F11" s="573"/>
      <c r="G11" s="573"/>
      <c r="H11" s="573"/>
      <c r="I11" s="573"/>
      <c r="J11" s="573"/>
      <c r="K11" s="573"/>
      <c r="L11" s="573"/>
      <c r="M11" s="573"/>
      <c r="N11" s="573"/>
      <c r="O11" s="573"/>
    </row>
    <row r="12" spans="1:15" ht="12.75" hidden="1" customHeight="1">
      <c r="A12" s="92">
        <v>1969</v>
      </c>
      <c r="B12" s="573"/>
      <c r="C12" s="573"/>
      <c r="D12" s="573"/>
      <c r="E12" s="573"/>
      <c r="F12" s="573"/>
      <c r="G12" s="573"/>
      <c r="H12" s="573"/>
      <c r="I12" s="573"/>
      <c r="J12" s="573"/>
      <c r="K12" s="573"/>
      <c r="L12" s="573"/>
      <c r="M12" s="573"/>
      <c r="N12" s="573"/>
      <c r="O12" s="573"/>
    </row>
    <row r="13" spans="1:15" ht="12.75" hidden="1" customHeight="1">
      <c r="A13" s="92">
        <v>1970</v>
      </c>
      <c r="B13" s="573"/>
      <c r="C13" s="573"/>
      <c r="D13" s="573"/>
      <c r="E13" s="573"/>
      <c r="F13" s="573"/>
      <c r="G13" s="573"/>
      <c r="H13" s="573"/>
      <c r="I13" s="573"/>
      <c r="J13" s="573"/>
      <c r="K13" s="573"/>
      <c r="L13" s="573"/>
      <c r="M13" s="573"/>
      <c r="N13" s="573"/>
      <c r="O13" s="573"/>
    </row>
    <row r="14" spans="1:15" ht="12.75" hidden="1" customHeight="1">
      <c r="A14" s="92">
        <v>1971</v>
      </c>
      <c r="B14" s="573"/>
      <c r="C14" s="573"/>
      <c r="D14" s="573"/>
      <c r="E14" s="573"/>
      <c r="F14" s="573"/>
      <c r="G14" s="573"/>
      <c r="H14" s="573"/>
      <c r="I14" s="573"/>
      <c r="J14" s="573"/>
      <c r="K14" s="573"/>
      <c r="L14" s="573"/>
      <c r="M14" s="573"/>
      <c r="N14" s="573"/>
      <c r="O14" s="573"/>
    </row>
    <row r="15" spans="1:15" ht="12.75" hidden="1" customHeight="1">
      <c r="A15" s="92">
        <v>1972</v>
      </c>
      <c r="B15" s="573"/>
      <c r="C15" s="573"/>
      <c r="D15" s="573"/>
      <c r="E15" s="573"/>
      <c r="F15" s="573"/>
      <c r="G15" s="573"/>
      <c r="H15" s="573"/>
      <c r="I15" s="573"/>
      <c r="J15" s="573"/>
      <c r="K15" s="573"/>
      <c r="L15" s="573"/>
      <c r="M15" s="573"/>
      <c r="N15" s="573"/>
      <c r="O15" s="573"/>
    </row>
    <row r="16" spans="1:15" ht="12.75" hidden="1" customHeight="1">
      <c r="A16" s="92">
        <v>1973</v>
      </c>
      <c r="B16" s="573"/>
      <c r="C16" s="573"/>
      <c r="D16" s="573"/>
      <c r="E16" s="573"/>
      <c r="F16" s="573"/>
      <c r="G16" s="573"/>
      <c r="H16" s="573"/>
      <c r="I16" s="573"/>
      <c r="J16" s="573"/>
      <c r="K16" s="573"/>
      <c r="L16" s="573"/>
      <c r="M16" s="573"/>
      <c r="N16" s="573"/>
      <c r="O16" s="573"/>
    </row>
    <row r="17" spans="1:45" ht="12.75" hidden="1" customHeight="1">
      <c r="A17" s="92">
        <v>1974</v>
      </c>
      <c r="B17" s="573"/>
      <c r="C17" s="573"/>
      <c r="D17" s="573"/>
      <c r="E17" s="573"/>
      <c r="F17" s="573"/>
      <c r="G17" s="573"/>
      <c r="H17" s="573"/>
      <c r="I17" s="573"/>
      <c r="J17" s="573"/>
      <c r="K17" s="573"/>
      <c r="L17" s="573"/>
      <c r="M17" s="573"/>
      <c r="N17" s="573"/>
      <c r="O17" s="573"/>
    </row>
    <row r="18" spans="1:45" ht="12.75" hidden="1" customHeight="1">
      <c r="A18" s="92">
        <v>1975</v>
      </c>
      <c r="B18" s="573"/>
      <c r="C18" s="573"/>
      <c r="D18" s="573"/>
      <c r="E18" s="573"/>
      <c r="F18" s="573"/>
      <c r="G18" s="573"/>
      <c r="H18" s="573"/>
      <c r="I18" s="573"/>
      <c r="J18" s="573"/>
      <c r="K18" s="573"/>
      <c r="L18" s="573"/>
      <c r="M18" s="573"/>
      <c r="N18" s="573"/>
      <c r="O18" s="573"/>
    </row>
    <row r="19" spans="1:45" ht="12.75" hidden="1" customHeight="1">
      <c r="A19" s="92">
        <v>1976</v>
      </c>
      <c r="B19" s="573"/>
      <c r="C19" s="573"/>
      <c r="D19" s="573"/>
      <c r="E19" s="573"/>
      <c r="F19" s="573"/>
      <c r="G19" s="573"/>
      <c r="H19" s="573"/>
      <c r="I19" s="573"/>
      <c r="J19" s="573"/>
      <c r="K19" s="573"/>
      <c r="L19" s="573"/>
      <c r="M19" s="573"/>
      <c r="N19" s="573"/>
      <c r="O19" s="573"/>
    </row>
    <row r="20" spans="1:45" ht="12.75" hidden="1" customHeight="1">
      <c r="A20" s="92">
        <v>1977</v>
      </c>
      <c r="B20" s="573"/>
      <c r="C20" s="573"/>
      <c r="D20" s="573"/>
      <c r="E20" s="573"/>
      <c r="F20" s="573"/>
      <c r="G20" s="573"/>
      <c r="H20" s="573"/>
      <c r="I20" s="573"/>
      <c r="J20" s="573"/>
      <c r="K20" s="573"/>
      <c r="L20" s="573"/>
      <c r="M20" s="573"/>
      <c r="N20" s="573"/>
      <c r="O20" s="573"/>
    </row>
    <row r="21" spans="1:45" ht="12.75" hidden="1" customHeight="1">
      <c r="A21" s="92">
        <v>1978</v>
      </c>
      <c r="B21" s="573"/>
      <c r="C21" s="573"/>
      <c r="D21" s="426"/>
      <c r="E21" s="573"/>
      <c r="F21" s="426"/>
      <c r="G21" s="426"/>
      <c r="H21" s="426"/>
      <c r="I21" s="573"/>
      <c r="J21" s="573"/>
      <c r="K21" s="426"/>
      <c r="L21" s="426"/>
      <c r="M21" s="426"/>
      <c r="N21" s="426"/>
      <c r="O21" s="426"/>
    </row>
    <row r="22" spans="1:45" ht="12.75" hidden="1" customHeight="1">
      <c r="A22" s="92">
        <v>1979</v>
      </c>
      <c r="B22" s="573"/>
      <c r="C22" s="573"/>
      <c r="D22" s="426"/>
      <c r="E22" s="573"/>
      <c r="F22" s="426"/>
      <c r="G22" s="426"/>
      <c r="H22" s="426"/>
      <c r="I22" s="573"/>
      <c r="J22" s="573"/>
      <c r="K22" s="426"/>
      <c r="L22" s="426"/>
      <c r="M22" s="426"/>
      <c r="N22" s="426"/>
      <c r="O22" s="426"/>
    </row>
    <row r="23" spans="1:45" ht="18" customHeight="1">
      <c r="A23" s="92">
        <v>1980</v>
      </c>
      <c r="B23" s="574">
        <f>'A5-109-1'!B23*'A5-110'!B23/100</f>
        <v>279.01280818318145</v>
      </c>
      <c r="C23" s="574">
        <f>'A5-109-1'!C23*'A5-110'!C23/100</f>
        <v>1708.0210288121377</v>
      </c>
      <c r="D23" s="574">
        <f>'A5-109-1'!D23*'A5-110'!D23/100</f>
        <v>112.82189850336198</v>
      </c>
      <c r="E23" s="574">
        <f>'A5-109-1'!E23*'A5-110'!E23/100</f>
        <v>1417.1893072921487</v>
      </c>
      <c r="F23" s="574">
        <f>'A5-109-1'!F23*'A5-110'!F23/100</f>
        <v>-189.86177373285472</v>
      </c>
      <c r="G23" s="574">
        <f>'A5-109-1'!G23*'A5-110'!G23/100</f>
        <v>186.82161873032885</v>
      </c>
      <c r="H23" s="574">
        <f>'A5-109-1'!H23*'A5-110'!H23/100</f>
        <v>676.339253721104</v>
      </c>
      <c r="I23" s="574">
        <f>'A5-109-1'!I23*'A5-110'!I23/100</f>
        <v>609.53690917050142</v>
      </c>
      <c r="J23" s="574">
        <f>'A5-109-1'!J23*'A5-110'!J23/100</f>
        <v>2971.6608505371009</v>
      </c>
      <c r="K23" s="574">
        <f>'A5-109-1'!K23*'A5-110'!K23/100</f>
        <v>4512.8840622639655</v>
      </c>
      <c r="L23" s="574">
        <f>'A5-109-1'!L23*'A5-110'!L23/100</f>
        <v>320.31396850857482</v>
      </c>
      <c r="M23" s="574">
        <f>'A5-109-1'!M23*'A5-110'!M23/100</f>
        <v>1928.6482554876286</v>
      </c>
      <c r="N23" s="574">
        <f>'A5-109-1'!N23*'A5-110'!N23/100</f>
        <v>-7.3795346069666596</v>
      </c>
      <c r="O23" s="574">
        <f>'A5-109-1'!O23*'A5-110'!O23/100</f>
        <v>0</v>
      </c>
    </row>
    <row r="24" spans="1:45" ht="18" customHeight="1">
      <c r="A24" s="92">
        <v>1981</v>
      </c>
      <c r="B24" s="574">
        <f>'A5-109-1'!B24*'A5-110'!B24/100</f>
        <v>397.00285499629587</v>
      </c>
      <c r="C24" s="574">
        <f>'A5-109-1'!C24*'A5-110'!C24/100</f>
        <v>1732.1563868483174</v>
      </c>
      <c r="D24" s="574">
        <f>'A5-109-1'!D24*'A5-110'!D24/100</f>
        <v>58.191245947389454</v>
      </c>
      <c r="E24" s="574">
        <f>'A5-109-1'!E24*'A5-110'!E24/100</f>
        <v>1811.5292738920962</v>
      </c>
      <c r="F24" s="574">
        <f>'A5-109-1'!F24*'A5-110'!F24/100</f>
        <v>-232.47837573622198</v>
      </c>
      <c r="G24" s="574">
        <f>'A5-109-1'!G24*'A5-110'!G24/100</f>
        <v>303.7927941408019</v>
      </c>
      <c r="H24" s="574">
        <f>'A5-109-1'!H24*'A5-110'!H24/100</f>
        <v>734.43454619747968</v>
      </c>
      <c r="I24" s="574">
        <f>'A5-109-1'!I24*'A5-110'!I24/100</f>
        <v>659.36480909345437</v>
      </c>
      <c r="J24" s="574">
        <f>'A5-109-1'!J24*'A5-110'!J24/100</f>
        <v>2802.6318328936918</v>
      </c>
      <c r="K24" s="574">
        <f>'A5-109-1'!K24*'A5-110'!K24/100</f>
        <v>4720.9367055808461</v>
      </c>
      <c r="L24" s="574">
        <f>'A5-109-1'!L24*'A5-110'!L24/100</f>
        <v>403.14878699773135</v>
      </c>
      <c r="M24" s="574">
        <f>'A5-109-1'!M24*'A5-110'!M24/100</f>
        <v>1990.6290663894292</v>
      </c>
      <c r="N24" s="574">
        <f>'A5-109-1'!N24*'A5-110'!N24/100</f>
        <v>92.850918842998539</v>
      </c>
      <c r="O24" s="574">
        <f>'A5-109-1'!O24*'A5-110'!O24/100</f>
        <v>14.381470873478049</v>
      </c>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row>
    <row r="25" spans="1:45" ht="18" customHeight="1">
      <c r="A25" s="92">
        <v>1982</v>
      </c>
      <c r="B25" s="574">
        <f>'A5-109-1'!B25*'A5-110'!B25/100</f>
        <v>579.87268980525766</v>
      </c>
      <c r="C25" s="574">
        <f>'A5-109-1'!C25*'A5-110'!C25/100</f>
        <v>1761.2798317724501</v>
      </c>
      <c r="D25" s="574">
        <f>'A5-109-1'!D25*'A5-110'!D25/100</f>
        <v>254.08276309975881</v>
      </c>
      <c r="E25" s="574">
        <f>'A5-109-1'!E25*'A5-110'!E25/100</f>
        <v>1373.2966923501049</v>
      </c>
      <c r="F25" s="574">
        <f>'A5-109-1'!F25*'A5-110'!F25/100</f>
        <v>-252.50503439600794</v>
      </c>
      <c r="G25" s="574">
        <f>'A5-109-1'!G25*'A5-110'!G25/100</f>
        <v>615.79949897327651</v>
      </c>
      <c r="H25" s="574">
        <f>'A5-109-1'!H25*'A5-110'!H25/100</f>
        <v>781.82338593106806</v>
      </c>
      <c r="I25" s="574">
        <f>'A5-109-1'!I25*'A5-110'!I25/100</f>
        <v>678.54219972540784</v>
      </c>
      <c r="J25" s="574">
        <f>'A5-109-1'!J25*'A5-110'!J25/100</f>
        <v>2806.5383788408521</v>
      </c>
      <c r="K25" s="574">
        <f>'A5-109-1'!K25*'A5-110'!K25/100</f>
        <v>5161.1482002890079</v>
      </c>
      <c r="L25" s="574">
        <f>'A5-109-1'!L25*'A5-110'!L25/100</f>
        <v>458.35422660133088</v>
      </c>
      <c r="M25" s="574">
        <f>'A5-109-1'!M25*'A5-110'!M25/100</f>
        <v>1634.2930707153103</v>
      </c>
      <c r="N25" s="574">
        <f>'A5-109-1'!N25*'A5-110'!N25/100</f>
        <v>62.522442974072554</v>
      </c>
      <c r="O25" s="574">
        <f>'A5-109-1'!O25*'A5-110'!O25/100</f>
        <v>-6.1754416091641691</v>
      </c>
    </row>
    <row r="26" spans="1:45" ht="18" customHeight="1">
      <c r="A26" s="92">
        <v>1983</v>
      </c>
      <c r="B26" s="574">
        <f>'A5-109-1'!B26*'A5-110'!B26/100</f>
        <v>658.71019968558176</v>
      </c>
      <c r="C26" s="574">
        <f>'A5-109-1'!C26*'A5-110'!C26/100</f>
        <v>1845.9218644069706</v>
      </c>
      <c r="D26" s="574">
        <f>'A5-109-1'!D26*'A5-110'!D26/100</f>
        <v>241.33678887578321</v>
      </c>
      <c r="E26" s="574">
        <f>'A5-109-1'!E26*'A5-110'!E26/100</f>
        <v>1199.7407193229569</v>
      </c>
      <c r="F26" s="574">
        <f>'A5-109-1'!F26*'A5-110'!F26/100</f>
        <v>-235.79612407595388</v>
      </c>
      <c r="G26" s="574">
        <f>'A5-109-1'!G26*'A5-110'!G26/100</f>
        <v>781.30059958590675</v>
      </c>
      <c r="H26" s="574">
        <f>'A5-109-1'!H26*'A5-110'!H26/100</f>
        <v>886.15084065647318</v>
      </c>
      <c r="I26" s="574">
        <f>'A5-109-1'!I26*'A5-110'!I26/100</f>
        <v>775.23343918612136</v>
      </c>
      <c r="J26" s="574">
        <f>'A5-109-1'!J26*'A5-110'!J26/100</f>
        <v>2797.9619117016291</v>
      </c>
      <c r="K26" s="574">
        <f>'A5-109-1'!K26*'A5-110'!K26/100</f>
        <v>4199.1843926309111</v>
      </c>
      <c r="L26" s="574">
        <f>'A5-109-1'!L26*'A5-110'!L26/100</f>
        <v>554.76421307817554</v>
      </c>
      <c r="M26" s="574">
        <f>'A5-109-1'!M26*'A5-110'!M26/100</f>
        <v>1410.7100238278178</v>
      </c>
      <c r="N26" s="574">
        <f>'A5-109-1'!N26*'A5-110'!N26/100</f>
        <v>83.392022382771501</v>
      </c>
      <c r="O26" s="574">
        <f>'A5-109-1'!O26*'A5-110'!O26/100</f>
        <v>-139.64834023678731</v>
      </c>
    </row>
    <row r="27" spans="1:45" ht="18" customHeight="1">
      <c r="A27" s="92">
        <v>1984</v>
      </c>
      <c r="B27" s="574">
        <f>'A5-109-1'!B27*'A5-110'!B27/100</f>
        <v>540.48327041674986</v>
      </c>
      <c r="C27" s="574">
        <f>'A5-109-1'!C27*'A5-110'!C27/100</f>
        <v>1848.6906056150149</v>
      </c>
      <c r="D27" s="574">
        <f>'A5-109-1'!D27*'A5-110'!D27/100</f>
        <v>146.76961159141266</v>
      </c>
      <c r="E27" s="574">
        <f>'A5-109-1'!E27*'A5-110'!E27/100</f>
        <v>633.12866699768176</v>
      </c>
      <c r="F27" s="574">
        <f>'A5-109-1'!F27*'A5-110'!F27/100</f>
        <v>-223.1276066125165</v>
      </c>
      <c r="G27" s="574">
        <f>'A5-109-1'!G27*'A5-110'!G27/100</f>
        <v>875.35095550247604</v>
      </c>
      <c r="H27" s="574">
        <f>'A5-109-1'!H27*'A5-110'!H27/100</f>
        <v>997.3683986391909</v>
      </c>
      <c r="I27" s="574">
        <f>'A5-109-1'!I27*'A5-110'!I27/100</f>
        <v>887.85397284717192</v>
      </c>
      <c r="J27" s="574">
        <f>'A5-109-1'!J27*'A5-110'!J27/100</f>
        <v>2821.948947457407</v>
      </c>
      <c r="K27" s="574">
        <f>'A5-109-1'!K27*'A5-110'!K27/100</f>
        <v>4552.6122064518968</v>
      </c>
      <c r="L27" s="574">
        <f>'A5-109-1'!L27*'A5-110'!L27/100</f>
        <v>684.37801052605062</v>
      </c>
      <c r="M27" s="574">
        <f>'A5-109-1'!M27*'A5-110'!M27/100</f>
        <v>1408.3914765647548</v>
      </c>
      <c r="N27" s="574">
        <f>'A5-109-1'!N27*'A5-110'!N27/100</f>
        <v>41.904839856763118</v>
      </c>
      <c r="O27" s="574">
        <f>'A5-109-1'!O27*'A5-110'!O27/100</f>
        <v>-337.66644856484339</v>
      </c>
    </row>
    <row r="28" spans="1:45" ht="18" customHeight="1">
      <c r="A28" s="92">
        <v>1985</v>
      </c>
      <c r="B28" s="574">
        <f>'A5-109-1'!B28*'A5-110'!B28/100</f>
        <v>541.5819373442497</v>
      </c>
      <c r="C28" s="574">
        <f>'A5-109-1'!C28*'A5-110'!C28/100</f>
        <v>1877.4122525330042</v>
      </c>
      <c r="D28" s="574">
        <f>'A5-109-1'!D28*'A5-110'!D28/100</f>
        <v>-3.7651062949374778</v>
      </c>
      <c r="E28" s="574">
        <f>'A5-109-1'!E28*'A5-110'!E28/100</f>
        <v>470.27631906989575</v>
      </c>
      <c r="F28" s="574">
        <f>'A5-109-1'!F28*'A5-110'!F28/100</f>
        <v>-263.95328063797149</v>
      </c>
      <c r="G28" s="574">
        <f>'A5-109-1'!G28*'A5-110'!G28/100</f>
        <v>1028.0799226227955</v>
      </c>
      <c r="H28" s="574">
        <f>'A5-109-1'!H28*'A5-110'!H28/100</f>
        <v>1034.9023528388343</v>
      </c>
      <c r="I28" s="574">
        <f>'A5-109-1'!I28*'A5-110'!I28/100</f>
        <v>957.6338324050754</v>
      </c>
      <c r="J28" s="574">
        <f>'A5-109-1'!J28*'A5-110'!J28/100</f>
        <v>2888.6598344625654</v>
      </c>
      <c r="K28" s="574">
        <f>'A5-109-1'!K28*'A5-110'!K28/100</f>
        <v>4349.7861905160071</v>
      </c>
      <c r="L28" s="574">
        <f>'A5-109-1'!L28*'A5-110'!L28/100</f>
        <v>764.8936332143187</v>
      </c>
      <c r="M28" s="574">
        <f>'A5-109-1'!M28*'A5-110'!M28/100</f>
        <v>1105.8384450555213</v>
      </c>
      <c r="N28" s="574">
        <f>'A5-109-1'!N28*'A5-110'!N28/100</f>
        <v>-36.37901822790792</v>
      </c>
      <c r="O28" s="574">
        <f>'A5-109-1'!O28*'A5-110'!O28/100</f>
        <v>-425.76205102184144</v>
      </c>
    </row>
    <row r="29" spans="1:45" ht="18" customHeight="1">
      <c r="A29" s="92">
        <v>1986</v>
      </c>
      <c r="B29" s="574">
        <f>'A5-109-1'!B29*'A5-110'!B29/100</f>
        <v>341.68940653461374</v>
      </c>
      <c r="C29" s="574">
        <f>'A5-109-1'!C29*'A5-110'!C29/100</f>
        <v>2021.9346256555884</v>
      </c>
      <c r="D29" s="574">
        <f>'A5-109-1'!D29*'A5-110'!D29/100</f>
        <v>-108.50869718487461</v>
      </c>
      <c r="E29" s="574">
        <f>'A5-109-1'!E29*'A5-110'!E29/100</f>
        <v>-170.9830066501674</v>
      </c>
      <c r="F29" s="574">
        <f>'A5-109-1'!F29*'A5-110'!F29/100</f>
        <v>-201.51651973775023</v>
      </c>
      <c r="G29" s="574">
        <f>'A5-109-1'!G29*'A5-110'!G29/100</f>
        <v>1072.5108951349043</v>
      </c>
      <c r="H29" s="574">
        <f>'A5-109-1'!H29*'A5-110'!H29/100</f>
        <v>1116.2219308879323</v>
      </c>
      <c r="I29" s="574">
        <f>'A5-109-1'!I29*'A5-110'!I29/100</f>
        <v>928.23748883721873</v>
      </c>
      <c r="J29" s="574">
        <f>'A5-109-1'!J29*'A5-110'!J29/100</f>
        <v>3110.2491900011014</v>
      </c>
      <c r="K29" s="574">
        <f>'A5-109-1'!K29*'A5-110'!K29/100</f>
        <v>3875.4921497915811</v>
      </c>
      <c r="L29" s="574">
        <f>'A5-109-1'!L29*'A5-110'!L29/100</f>
        <v>833.2707274109365</v>
      </c>
      <c r="M29" s="574">
        <f>'A5-109-1'!M29*'A5-110'!M29/100</f>
        <v>1043.9821460390451</v>
      </c>
      <c r="N29" s="574">
        <f>'A5-109-1'!N29*'A5-110'!N29/100</f>
        <v>-62.917579410973566</v>
      </c>
      <c r="O29" s="574">
        <f>'A5-109-1'!O29*'A5-110'!O29/100</f>
        <v>-474.42761349874456</v>
      </c>
    </row>
    <row r="30" spans="1:45" ht="18" customHeight="1">
      <c r="A30" s="92">
        <v>1987</v>
      </c>
      <c r="B30" s="574">
        <f>'A5-109-1'!B30*'A5-110'!B30/100</f>
        <v>313.18102823649127</v>
      </c>
      <c r="C30" s="574">
        <f>'A5-109-1'!C30*'A5-110'!C30/100</f>
        <v>2151.1591147957088</v>
      </c>
      <c r="D30" s="574">
        <f>'A5-109-1'!D30*'A5-110'!D30/100</f>
        <v>-268.67089586194464</v>
      </c>
      <c r="E30" s="574">
        <f>'A5-109-1'!E30*'A5-110'!E30/100</f>
        <v>1033.1032587490045</v>
      </c>
      <c r="F30" s="574">
        <f>'A5-109-1'!F30*'A5-110'!F30/100</f>
        <v>-199.96539743725222</v>
      </c>
      <c r="G30" s="574">
        <f>'A5-109-1'!G30*'A5-110'!G30/100</f>
        <v>1036.3136615296639</v>
      </c>
      <c r="H30" s="574">
        <f>'A5-109-1'!H30*'A5-110'!H30/100</f>
        <v>1205.0751490210182</v>
      </c>
      <c r="I30" s="574">
        <f>'A5-109-1'!I30*'A5-110'!I30/100</f>
        <v>871.12733490799383</v>
      </c>
      <c r="J30" s="574">
        <f>'A5-109-1'!J30*'A5-110'!J30/100</f>
        <v>2600.8420202330603</v>
      </c>
      <c r="K30" s="574">
        <f>'A5-109-1'!K30*'A5-110'!K30/100</f>
        <v>4455.3399477320572</v>
      </c>
      <c r="L30" s="574">
        <f>'A5-109-1'!L30*'A5-110'!L30/100</f>
        <v>803.61534686757489</v>
      </c>
      <c r="M30" s="574">
        <f>'A5-109-1'!M30*'A5-110'!M30/100</f>
        <v>682.07490437296917</v>
      </c>
      <c r="N30" s="574">
        <f>'A5-109-1'!N30*'A5-110'!N30/100</f>
        <v>-62.8821813888867</v>
      </c>
      <c r="O30" s="574">
        <f>'A5-109-1'!O30*'A5-110'!O30/100</f>
        <v>-576.48113014256398</v>
      </c>
    </row>
    <row r="31" spans="1:45" ht="18" customHeight="1">
      <c r="A31" s="92">
        <v>1988</v>
      </c>
      <c r="B31" s="574">
        <f>'A5-109-1'!B31*'A5-110'!B31/100</f>
        <v>175.97571130784164</v>
      </c>
      <c r="C31" s="574">
        <f>'A5-109-1'!C31*'A5-110'!C31/100</f>
        <v>2286.8738879665093</v>
      </c>
      <c r="D31" s="574">
        <f>'A5-109-1'!D31*'A5-110'!D31/100</f>
        <v>-374.19181240400781</v>
      </c>
      <c r="E31" s="574">
        <f>'A5-109-1'!E31*'A5-110'!E31/100</f>
        <v>1020.8170322595879</v>
      </c>
      <c r="F31" s="574">
        <f>'A5-109-1'!F31*'A5-110'!F31/100</f>
        <v>-210.54652171844396</v>
      </c>
      <c r="G31" s="574">
        <f>'A5-109-1'!G31*'A5-110'!G31/100</f>
        <v>1062.5709941987645</v>
      </c>
      <c r="H31" s="574">
        <f>'A5-109-1'!H31*'A5-110'!H31/100</f>
        <v>1201.562871692571</v>
      </c>
      <c r="I31" s="574">
        <f>'A5-109-1'!I31*'A5-110'!I31/100</f>
        <v>878.06185040351193</v>
      </c>
      <c r="J31" s="574">
        <f>'A5-109-1'!J31*'A5-110'!J31/100</f>
        <v>2662.9223143173131</v>
      </c>
      <c r="K31" s="574">
        <f>'A5-109-1'!K31*'A5-110'!K31/100</f>
        <v>4909.3433292301061</v>
      </c>
      <c r="L31" s="574">
        <f>'A5-109-1'!L31*'A5-110'!L31/100</f>
        <v>807.42474016666358</v>
      </c>
      <c r="M31" s="574">
        <f>'A5-109-1'!M31*'A5-110'!M31/100</f>
        <v>60.209664296204004</v>
      </c>
      <c r="N31" s="574">
        <f>'A5-109-1'!N31*'A5-110'!N31/100</f>
        <v>-188.45755168191261</v>
      </c>
      <c r="O31" s="574">
        <f>'A5-109-1'!O31*'A5-110'!O31/100</f>
        <v>-674.2944309723307</v>
      </c>
    </row>
    <row r="32" spans="1:45" ht="18" customHeight="1">
      <c r="A32" s="92">
        <v>1989</v>
      </c>
      <c r="B32" s="574">
        <f>'A5-109-1'!B32*'A5-110'!B32/100</f>
        <v>37.548260397341757</v>
      </c>
      <c r="C32" s="574">
        <f>'A5-109-1'!C32*'A5-110'!C32/100</f>
        <v>2429.8897820610123</v>
      </c>
      <c r="D32" s="574">
        <f>'A5-109-1'!D32*'A5-110'!D32/100</f>
        <v>-434.6462443114836</v>
      </c>
      <c r="E32" s="574">
        <f>'A5-109-1'!E32*'A5-110'!E32/100</f>
        <v>1723.7803294286207</v>
      </c>
      <c r="F32" s="574">
        <f>'A5-109-1'!F32*'A5-110'!F32/100</f>
        <v>-377.72514090435021</v>
      </c>
      <c r="G32" s="574">
        <f>'A5-109-1'!G32*'A5-110'!G32/100</f>
        <v>1128.2020017335531</v>
      </c>
      <c r="H32" s="574">
        <f>'A5-109-1'!H32*'A5-110'!H32/100</f>
        <v>1274.0828793971616</v>
      </c>
      <c r="I32" s="574">
        <f>'A5-109-1'!I32*'A5-110'!I32/100</f>
        <v>960.02907462470512</v>
      </c>
      <c r="J32" s="574">
        <f>'A5-109-1'!J32*'A5-110'!J32/100</f>
        <v>2828.0019030536246</v>
      </c>
      <c r="K32" s="574">
        <f>'A5-109-1'!K32*'A5-110'!K32/100</f>
        <v>6020.4144061312199</v>
      </c>
      <c r="L32" s="574">
        <f>'A5-109-1'!L32*'A5-110'!L32/100</f>
        <v>874.27152166852966</v>
      </c>
      <c r="M32" s="574">
        <f>'A5-109-1'!M32*'A5-110'!M32/100</f>
        <v>-143.92848225096151</v>
      </c>
      <c r="N32" s="574">
        <f>'A5-109-1'!N32*'A5-110'!N32/100</f>
        <v>-220.51621223234736</v>
      </c>
      <c r="O32" s="574">
        <f>'A5-109-1'!O32*'A5-110'!O32/100</f>
        <v>-859.49001039709549</v>
      </c>
    </row>
    <row r="33" spans="1:15" ht="18" customHeight="1">
      <c r="A33" s="92">
        <v>1990</v>
      </c>
      <c r="B33" s="574">
        <f>'A5-109-1'!B33*'A5-110'!B33/100</f>
        <v>66.060718352956016</v>
      </c>
      <c r="C33" s="574">
        <f>'A5-109-1'!C33*'A5-110'!C33/100</f>
        <v>2365.9589870295972</v>
      </c>
      <c r="D33" s="574">
        <f>'A5-109-1'!D33*'A5-110'!D33/100</f>
        <v>-373.45367689104438</v>
      </c>
      <c r="E33" s="574">
        <f>'A5-109-1'!E33*'A5-110'!E33/100</f>
        <v>2091.6357817712887</v>
      </c>
      <c r="F33" s="574">
        <f>'A5-109-1'!F33*'A5-110'!F33/100</f>
        <v>-242.77787939485211</v>
      </c>
      <c r="G33" s="574">
        <f>'A5-109-1'!G33*'A5-110'!G33/100</f>
        <v>1165.2369220017031</v>
      </c>
      <c r="H33" s="574">
        <f>'A5-109-1'!H33*'A5-110'!H33/100</f>
        <v>1423.1015240259171</v>
      </c>
      <c r="I33" s="574">
        <f>'A5-109-1'!I33*'A5-110'!I33/100</f>
        <v>1031.8685712540187</v>
      </c>
      <c r="J33" s="574">
        <f>'A5-109-1'!J33*'A5-110'!J33/100</f>
        <v>2844.2996522072285</v>
      </c>
      <c r="K33" s="574">
        <f>'A5-109-1'!K33*'A5-110'!K33/100</f>
        <v>6475.0013939589353</v>
      </c>
      <c r="L33" s="574">
        <f>'A5-109-1'!L33*'A5-110'!L33/100</f>
        <v>897.89807655253071</v>
      </c>
      <c r="M33" s="574">
        <f>'A5-109-1'!M33*'A5-110'!M33/100</f>
        <v>-251.79095980978087</v>
      </c>
      <c r="N33" s="574">
        <f>'A5-109-1'!N33*'A5-110'!N33/100</f>
        <v>-213.3698002384599</v>
      </c>
      <c r="O33" s="574">
        <f>'A5-109-1'!O33*'A5-110'!O33/100</f>
        <v>-749.78501953595901</v>
      </c>
    </row>
    <row r="34" spans="1:15" ht="18" customHeight="1">
      <c r="A34" s="92">
        <v>1991</v>
      </c>
      <c r="B34" s="574">
        <f>'A5-109-1'!B34*'A5-110'!B34/100</f>
        <v>198.71016453130827</v>
      </c>
      <c r="C34" s="574">
        <f>'A5-109-1'!C34*'A5-110'!C34/100</f>
        <v>2477.8136227824025</v>
      </c>
      <c r="D34" s="574">
        <f>'A5-109-1'!D34*'A5-110'!D34/100</f>
        <v>-188.96577432950423</v>
      </c>
      <c r="E34" s="574">
        <f>'A5-109-1'!E34*'A5-110'!E34/100</f>
        <v>2497.1351532999597</v>
      </c>
      <c r="F34" s="574">
        <f>'A5-109-1'!F34*'A5-110'!F34/100</f>
        <v>-40.252163542094962</v>
      </c>
      <c r="G34" s="574">
        <f>'A5-109-1'!G34*'A5-110'!G34/100</f>
        <v>1196.3991394315394</v>
      </c>
      <c r="H34" s="574">
        <f>'A5-109-1'!H34*'A5-110'!H34/100</f>
        <v>1552.2263234717327</v>
      </c>
      <c r="I34" s="574">
        <f>'A5-109-1'!I34*'A5-110'!I34/100</f>
        <v>1118.2893404819788</v>
      </c>
      <c r="J34" s="574">
        <f>'A5-109-1'!J34*'A5-110'!J34/100</f>
        <v>2744.6439902226371</v>
      </c>
      <c r="K34" s="574">
        <f>'A5-109-1'!K34*'A5-110'!K34/100</f>
        <v>7310.5166320743647</v>
      </c>
      <c r="L34" s="574">
        <f>'A5-109-1'!L34*'A5-110'!L34/100</f>
        <v>911.98169652551621</v>
      </c>
      <c r="M34" s="574">
        <f>'A5-109-1'!M34*'A5-110'!M34/100</f>
        <v>595.32753489777861</v>
      </c>
      <c r="N34" s="574">
        <f>'A5-109-1'!N34*'A5-110'!N34/100</f>
        <v>-186.36468705969969</v>
      </c>
      <c r="O34" s="574">
        <f>'A5-109-1'!O34*'A5-110'!O34/100</f>
        <v>-630.77706355677469</v>
      </c>
    </row>
    <row r="35" spans="1:15" ht="18" customHeight="1">
      <c r="A35" s="92">
        <v>1992</v>
      </c>
      <c r="B35" s="574">
        <f>'A5-109-1'!B35*'A5-110'!B35/100</f>
        <v>225.37391782896455</v>
      </c>
      <c r="C35" s="574">
        <f>'A5-109-1'!C35*'A5-110'!C35/100</f>
        <v>2661.2630377166952</v>
      </c>
      <c r="D35" s="574">
        <f>'A5-109-1'!D35*'A5-110'!D35/100</f>
        <v>-64.434126616409813</v>
      </c>
      <c r="E35" s="574">
        <f>'A5-109-1'!E35*'A5-110'!E35/100</f>
        <v>1804.4612300499139</v>
      </c>
      <c r="F35" s="574">
        <f>'A5-109-1'!F35*'A5-110'!F35/100</f>
        <v>61.619589622378662</v>
      </c>
      <c r="G35" s="574">
        <f>'A5-109-1'!G35*'A5-110'!G35/100</f>
        <v>1181.7250172998956</v>
      </c>
      <c r="H35" s="574">
        <f>'A5-109-1'!H35*'A5-110'!H35/100</f>
        <v>1519.0399203714085</v>
      </c>
      <c r="I35" s="574">
        <f>'A5-109-1'!I35*'A5-110'!I35/100</f>
        <v>1075.0835179118124</v>
      </c>
      <c r="J35" s="574">
        <f>'A5-109-1'!J35*'A5-110'!J35/100</f>
        <v>2755.2468741098978</v>
      </c>
      <c r="K35" s="574">
        <f>'A5-109-1'!K35*'A5-110'!K35/100</f>
        <v>7229.0925142589504</v>
      </c>
      <c r="L35" s="574">
        <f>'A5-109-1'!L35*'A5-110'!L35/100</f>
        <v>1002.205158354269</v>
      </c>
      <c r="M35" s="574">
        <f>'A5-109-1'!M35*'A5-110'!M35/100</f>
        <v>1063.9471671038905</v>
      </c>
      <c r="N35" s="574">
        <f>'A5-109-1'!N35*'A5-110'!N35/100</f>
        <v>-45.057431100588481</v>
      </c>
      <c r="O35" s="574">
        <f>'A5-109-1'!O35*'A5-110'!O35/100</f>
        <v>-722.19153937461442</v>
      </c>
    </row>
    <row r="36" spans="1:15" ht="18" customHeight="1">
      <c r="A36" s="92">
        <v>1993</v>
      </c>
      <c r="B36" s="574">
        <f>'A5-109-1'!B36*'A5-110'!B36/100</f>
        <v>189.19324495032089</v>
      </c>
      <c r="C36" s="574">
        <f>'A5-109-1'!C36*'A5-110'!C36/100</f>
        <v>2891.8235363738813</v>
      </c>
      <c r="D36" s="574">
        <f>'A5-109-1'!D36*'A5-110'!D36/100</f>
        <v>-27.575311393706212</v>
      </c>
      <c r="E36" s="574">
        <f>'A5-109-1'!E36*'A5-110'!E36/100</f>
        <v>2252.4065978062076</v>
      </c>
      <c r="F36" s="574">
        <f>'A5-109-1'!F36*'A5-110'!F36/100</f>
        <v>114.33831693450183</v>
      </c>
      <c r="G36" s="574">
        <f>'A5-109-1'!G36*'A5-110'!G36/100</f>
        <v>1199.0571033648239</v>
      </c>
      <c r="H36" s="574">
        <f>'A5-109-1'!H36*'A5-110'!H36/100</f>
        <v>1643.8608899318467</v>
      </c>
      <c r="I36" s="574">
        <f>'A5-109-1'!I36*'A5-110'!I36/100</f>
        <v>1112.608580091282</v>
      </c>
      <c r="J36" s="574">
        <f>'A5-109-1'!J36*'A5-110'!J36/100</f>
        <v>2669.8101872279035</v>
      </c>
      <c r="K36" s="574">
        <f>'A5-109-1'!K36*'A5-110'!K36/100</f>
        <v>7633.231500536911</v>
      </c>
      <c r="L36" s="574">
        <f>'A5-109-1'!L36*'A5-110'!L36/100</f>
        <v>1056.9065189178605</v>
      </c>
      <c r="M36" s="574">
        <f>'A5-109-1'!M36*'A5-110'!M36/100</f>
        <v>1238.4400468945998</v>
      </c>
      <c r="N36" s="574">
        <f>'A5-109-1'!N36*'A5-110'!N36/100</f>
        <v>-2.544458354892468</v>
      </c>
      <c r="O36" s="574">
        <f>'A5-109-1'!O36*'A5-110'!O36/100</f>
        <v>-769.10448341075107</v>
      </c>
    </row>
    <row r="37" spans="1:15" ht="18" customHeight="1">
      <c r="A37" s="92">
        <v>1994</v>
      </c>
      <c r="B37" s="574">
        <f>'A5-109-1'!B37*'A5-110'!B37/100</f>
        <v>-1.9805670014380246</v>
      </c>
      <c r="C37" s="574">
        <f>'A5-109-1'!C37*'A5-110'!C37/100</f>
        <v>2850.2090198013607</v>
      </c>
      <c r="D37" s="574">
        <f>'A5-109-1'!D37*'A5-110'!D37/100</f>
        <v>-46.068472934883118</v>
      </c>
      <c r="E37" s="574">
        <f>'A5-109-1'!E37*'A5-110'!E37/100</f>
        <v>4059.1264183045769</v>
      </c>
      <c r="F37" s="574">
        <f>'A5-109-1'!F37*'A5-110'!F37/100</f>
        <v>104.58390522693085</v>
      </c>
      <c r="G37" s="574">
        <f>'A5-109-1'!G37*'A5-110'!G37/100</f>
        <v>1210.9355803995516</v>
      </c>
      <c r="H37" s="574">
        <f>'A5-109-1'!H37*'A5-110'!H37/100</f>
        <v>1687.1625599083941</v>
      </c>
      <c r="I37" s="574">
        <f>'A5-109-1'!I37*'A5-110'!I37/100</f>
        <v>1229.5851200904378</v>
      </c>
      <c r="J37" s="574">
        <f>'A5-109-1'!J37*'A5-110'!J37/100</f>
        <v>2492.5617093973419</v>
      </c>
      <c r="K37" s="574">
        <f>'A5-109-1'!K37*'A5-110'!K37/100</f>
        <v>7388.910862924854</v>
      </c>
      <c r="L37" s="574">
        <f>'A5-109-1'!L37*'A5-110'!L37/100</f>
        <v>1073.7042595098037</v>
      </c>
      <c r="M37" s="574">
        <f>'A5-109-1'!M37*'A5-110'!M37/100</f>
        <v>724.94857916319245</v>
      </c>
      <c r="N37" s="574">
        <f>'A5-109-1'!N37*'A5-110'!N37/100</f>
        <v>-35.306845025567725</v>
      </c>
      <c r="O37" s="574">
        <f>'A5-109-1'!O37*'A5-110'!O37/100</f>
        <v>-841.52725935046578</v>
      </c>
    </row>
    <row r="38" spans="1:15" ht="18" customHeight="1">
      <c r="A38" s="92">
        <v>1995</v>
      </c>
      <c r="B38" s="574">
        <f>'A5-109-1'!B38*'A5-110'!B38/100</f>
        <v>-152.29084593538659</v>
      </c>
      <c r="C38" s="574">
        <f>'A5-109-1'!C38*'A5-110'!C38/100</f>
        <v>2608.507251452681</v>
      </c>
      <c r="D38" s="574">
        <f>'A5-109-1'!D38*'A5-110'!D38/100</f>
        <v>-7.8379139965499505</v>
      </c>
      <c r="E38" s="574">
        <f>'A5-109-1'!E38*'A5-110'!E38/100</f>
        <v>3937.3810728659528</v>
      </c>
      <c r="F38" s="574">
        <f>'A5-109-1'!F38*'A5-110'!F38/100</f>
        <v>66.842230341886605</v>
      </c>
      <c r="G38" s="574">
        <f>'A5-109-1'!G38*'A5-110'!G38/100</f>
        <v>1308.9034237270373</v>
      </c>
      <c r="H38" s="574">
        <f>'A5-109-1'!H38*'A5-110'!H38/100</f>
        <v>1823.0857341384285</v>
      </c>
      <c r="I38" s="574">
        <f>'A5-109-1'!I38*'A5-110'!I38/100</f>
        <v>1232.4693391619096</v>
      </c>
      <c r="J38" s="574">
        <f>'A5-109-1'!J38*'A5-110'!J38/100</f>
        <v>2376.5451722195494</v>
      </c>
      <c r="K38" s="574">
        <f>'A5-109-1'!K38*'A5-110'!K38/100</f>
        <v>7478.4451854492581</v>
      </c>
      <c r="L38" s="574">
        <f>'A5-109-1'!L38*'A5-110'!L38/100</f>
        <v>1117.3147057623232</v>
      </c>
      <c r="M38" s="574">
        <f>'A5-109-1'!M38*'A5-110'!M38/100</f>
        <v>389.142482196662</v>
      </c>
      <c r="N38" s="574">
        <f>'A5-109-1'!N38*'A5-110'!N38/100</f>
        <v>-27.947226598232376</v>
      </c>
      <c r="O38" s="574">
        <f>'A5-109-1'!O38*'A5-110'!O38/100</f>
        <v>-919.46075139152276</v>
      </c>
    </row>
    <row r="39" spans="1:15" ht="18" customHeight="1">
      <c r="A39" s="92">
        <v>1996</v>
      </c>
      <c r="B39" s="574">
        <f>'A5-109-1'!B39*'A5-110'!B39/100</f>
        <v>-49.482751192921633</v>
      </c>
      <c r="C39" s="574">
        <f>'A5-109-1'!C39*'A5-110'!C39/100</f>
        <v>2704.1465495245716</v>
      </c>
      <c r="D39" s="574">
        <f>'A5-109-1'!D39*'A5-110'!D39/100</f>
        <v>-72.330899897749461</v>
      </c>
      <c r="E39" s="574">
        <f>'A5-109-1'!E39*'A5-110'!E39/100</f>
        <v>4396.1302486761288</v>
      </c>
      <c r="F39" s="574">
        <f>'A5-109-1'!F39*'A5-110'!F39/100</f>
        <v>48.999889636221354</v>
      </c>
      <c r="G39" s="574">
        <f>'A5-109-1'!G39*'A5-110'!G39/100</f>
        <v>1192.0419615042172</v>
      </c>
      <c r="H39" s="574">
        <f>'A5-109-1'!H39*'A5-110'!H39/100</f>
        <v>1863.2510911471306</v>
      </c>
      <c r="I39" s="574">
        <f>'A5-109-1'!I39*'A5-110'!I39/100</f>
        <v>1184.523070818263</v>
      </c>
      <c r="J39" s="574">
        <f>'A5-109-1'!J39*'A5-110'!J39/100</f>
        <v>2126.64717515743</v>
      </c>
      <c r="K39" s="574">
        <f>'A5-109-1'!K39*'A5-110'!K39/100</f>
        <v>6570.5178413001304</v>
      </c>
      <c r="L39" s="574">
        <f>'A5-109-1'!L39*'A5-110'!L39/100</f>
        <v>1093.9494756439851</v>
      </c>
      <c r="M39" s="574">
        <f>'A5-109-1'!M39*'A5-110'!M39/100</f>
        <v>-57.227652269322178</v>
      </c>
      <c r="N39" s="574">
        <f>'A5-109-1'!N39*'A5-110'!N39/100</f>
        <v>-36.458752559432732</v>
      </c>
      <c r="O39" s="574">
        <f>'A5-109-1'!O39*'A5-110'!O39/100</f>
        <v>-893.2052971868261</v>
      </c>
    </row>
    <row r="40" spans="1:15" ht="18" customHeight="1">
      <c r="A40" s="92">
        <v>1997</v>
      </c>
      <c r="B40" s="574">
        <f>'A5-109-1'!B40*'A5-110'!B40/100</f>
        <v>-0.58624125533349014</v>
      </c>
      <c r="C40" s="574">
        <f>'A5-109-1'!C40*'A5-110'!C40/100</f>
        <v>2569.9562278206813</v>
      </c>
      <c r="D40" s="574">
        <f>'A5-109-1'!D40*'A5-110'!D40/100</f>
        <v>-69.859300505977671</v>
      </c>
      <c r="E40" s="574">
        <f>'A5-109-1'!E40*'A5-110'!E40/100</f>
        <v>3772.0719335593421</v>
      </c>
      <c r="F40" s="574">
        <f>'A5-109-1'!F40*'A5-110'!F40/100</f>
        <v>122.26650092774885</v>
      </c>
      <c r="G40" s="574">
        <f>'A5-109-1'!G40*'A5-110'!G40/100</f>
        <v>1237.1136166813098</v>
      </c>
      <c r="H40" s="574">
        <f>'A5-109-1'!H40*'A5-110'!H40/100</f>
        <v>1889.3780174484916</v>
      </c>
      <c r="I40" s="574">
        <f>'A5-109-1'!I40*'A5-110'!I40/100</f>
        <v>1190.8515683428002</v>
      </c>
      <c r="J40" s="574">
        <f>'A5-109-1'!J40*'A5-110'!J40/100</f>
        <v>2101.7518071314134</v>
      </c>
      <c r="K40" s="574">
        <f>'A5-109-1'!K40*'A5-110'!K40/100</f>
        <v>6281.6349357636618</v>
      </c>
      <c r="L40" s="574">
        <f>'A5-109-1'!L40*'A5-110'!L40/100</f>
        <v>1044.2241251591879</v>
      </c>
      <c r="M40" s="574">
        <f>'A5-109-1'!M40*'A5-110'!M40/100</f>
        <v>378.90607538006168</v>
      </c>
      <c r="N40" s="574">
        <f>'A5-109-1'!N40*'A5-110'!N40/100</f>
        <v>-39.642330549821793</v>
      </c>
      <c r="O40" s="574">
        <f>'A5-109-1'!O40*'A5-110'!O40/100</f>
        <v>-1029.3704143683569</v>
      </c>
    </row>
    <row r="41" spans="1:15" ht="18" customHeight="1">
      <c r="A41" s="92">
        <v>1998</v>
      </c>
      <c r="B41" s="574">
        <f>'A5-109-1'!B41*'A5-110'!B41/100</f>
        <v>62.687148415918884</v>
      </c>
      <c r="C41" s="574">
        <f>'A5-109-1'!C41*'A5-110'!C41/100</f>
        <v>2391.5736095084267</v>
      </c>
      <c r="D41" s="574">
        <f>'A5-109-1'!D41*'A5-110'!D41/100</f>
        <v>-118.4984886458562</v>
      </c>
      <c r="E41" s="574">
        <f>'A5-109-1'!E41*'A5-110'!E41/100</f>
        <v>3580.3982070974075</v>
      </c>
      <c r="F41" s="574">
        <f>'A5-109-1'!F41*'A5-110'!F41/100</f>
        <v>127.16287370797946</v>
      </c>
      <c r="G41" s="574">
        <f>'A5-109-1'!G41*'A5-110'!G41/100</f>
        <v>1293.6741853353124</v>
      </c>
      <c r="H41" s="574">
        <f>'A5-109-1'!H41*'A5-110'!H41/100</f>
        <v>1859.7381970418785</v>
      </c>
      <c r="I41" s="574">
        <f>'A5-109-1'!I41*'A5-110'!I41/100</f>
        <v>1044.6603063651219</v>
      </c>
      <c r="J41" s="574">
        <f>'A5-109-1'!J41*'A5-110'!J41/100</f>
        <v>2329.542829869471</v>
      </c>
      <c r="K41" s="574">
        <f>'A5-109-1'!K41*'A5-110'!K41/100</f>
        <v>6546.3345740614295</v>
      </c>
      <c r="L41" s="574">
        <f>'A5-109-1'!L41*'A5-110'!L41/100</f>
        <v>997.97994243083258</v>
      </c>
      <c r="M41" s="574">
        <f>'A5-109-1'!M41*'A5-110'!M41/100</f>
        <v>865.01620301213745</v>
      </c>
      <c r="N41" s="574">
        <f>'A5-109-1'!N41*'A5-110'!N41/100</f>
        <v>0.25872069104253409</v>
      </c>
      <c r="O41" s="574">
        <f>'A5-109-1'!O41*'A5-110'!O41/100</f>
        <v>-1072.5068215921167</v>
      </c>
    </row>
    <row r="42" spans="1:15" ht="18" customHeight="1">
      <c r="A42" s="92">
        <v>1999</v>
      </c>
      <c r="B42" s="574">
        <f>'A5-109-1'!B42*'A5-110'!B42/100</f>
        <v>67.606338259966222</v>
      </c>
      <c r="C42" s="574">
        <f>'A5-109-1'!C42*'A5-110'!C42/100</f>
        <v>2254.2027066956366</v>
      </c>
      <c r="D42" s="574">
        <f>'A5-109-1'!D42*'A5-110'!D42/100</f>
        <v>-218.24954284200092</v>
      </c>
      <c r="E42" s="574">
        <f>'A5-109-1'!E42*'A5-110'!E42/100</f>
        <v>2261.6897196719319</v>
      </c>
      <c r="F42" s="574">
        <f>'A5-109-1'!F42*'A5-110'!F42/100</f>
        <v>23.67890141213427</v>
      </c>
      <c r="G42" s="574">
        <f>'A5-109-1'!G42*'A5-110'!G42/100</f>
        <v>1274.7364595664453</v>
      </c>
      <c r="H42" s="574">
        <f>'A5-109-1'!H42*'A5-110'!H42/100</f>
        <v>1898.7978188798631</v>
      </c>
      <c r="I42" s="574">
        <f>'A5-109-1'!I42*'A5-110'!I42/100</f>
        <v>1007.8318216835439</v>
      </c>
      <c r="J42" s="574">
        <f>'A5-109-1'!J42*'A5-110'!J42/100</f>
        <v>2373.8583757465699</v>
      </c>
      <c r="K42" s="574">
        <f>'A5-109-1'!K42*'A5-110'!K42/100</f>
        <v>6992.3250125845361</v>
      </c>
      <c r="L42" s="574">
        <f>'A5-109-1'!L42*'A5-110'!L42/100</f>
        <v>930.78452745063043</v>
      </c>
      <c r="M42" s="574">
        <f>'A5-109-1'!M42*'A5-110'!M42/100</f>
        <v>286.48508752524879</v>
      </c>
      <c r="N42" s="574">
        <f>'A5-109-1'!N42*'A5-110'!N42/100</f>
        <v>8.6290458333746649</v>
      </c>
      <c r="O42" s="574">
        <f>'A5-109-1'!O42*'A5-110'!O42/100</f>
        <v>-1091.4098668622701</v>
      </c>
    </row>
    <row r="43" spans="1:15" ht="18" customHeight="1">
      <c r="A43" s="92">
        <v>2000</v>
      </c>
      <c r="B43" s="574">
        <f>'A5-109-1'!B43*'A5-110'!B43/100</f>
        <v>28.394496970605413</v>
      </c>
      <c r="C43" s="574">
        <f>'A5-109-1'!C43*'A5-110'!C43/100</f>
        <v>2348.8755160526894</v>
      </c>
      <c r="D43" s="574">
        <f>'A5-109-1'!D43*'A5-110'!D43/100</f>
        <v>-268.89315560753857</v>
      </c>
      <c r="E43" s="574">
        <f>'A5-109-1'!E43*'A5-110'!E43/100</f>
        <v>2251.7088616138221</v>
      </c>
      <c r="F43" s="574">
        <f>'A5-109-1'!F43*'A5-110'!F43/100</f>
        <v>14.246440901008173</v>
      </c>
      <c r="G43" s="574">
        <f>'A5-109-1'!G43*'A5-110'!G43/100</f>
        <v>1431.4352792644429</v>
      </c>
      <c r="H43" s="574">
        <f>'A5-109-1'!H43*'A5-110'!H43/100</f>
        <v>1963.366556313927</v>
      </c>
      <c r="I43" s="574">
        <f>'A5-109-1'!I43*'A5-110'!I43/100</f>
        <v>1000.9067993890063</v>
      </c>
      <c r="J43" s="574">
        <f>'A5-109-1'!J43*'A5-110'!J43/100</f>
        <v>2179.0300632340095</v>
      </c>
      <c r="K43" s="574">
        <f>'A5-109-1'!K43*'A5-110'!K43/100</f>
        <v>7164.6264053771356</v>
      </c>
      <c r="L43" s="574">
        <f>'A5-109-1'!L43*'A5-110'!L43/100</f>
        <v>793.21435053501602</v>
      </c>
      <c r="M43" s="574">
        <f>'A5-109-1'!M43*'A5-110'!M43/100</f>
        <v>834.43851140549316</v>
      </c>
      <c r="N43" s="574">
        <f>'A5-109-1'!N43*'A5-110'!N43/100</f>
        <v>24.471421485414254</v>
      </c>
      <c r="O43" s="574">
        <f>'A5-109-1'!O43*'A5-110'!O43/100</f>
        <v>-1045.62659405266</v>
      </c>
    </row>
    <row r="44" spans="1:15" ht="18" customHeight="1">
      <c r="A44" s="92">
        <v>2001</v>
      </c>
      <c r="B44" s="574">
        <f>'A5-109-1'!B44*'A5-110'!B44/100</f>
        <v>281.85786786081599</v>
      </c>
      <c r="C44" s="574">
        <f>'A5-109-1'!C44*'A5-110'!C44/100</f>
        <v>2345.8503063954545</v>
      </c>
      <c r="D44" s="574">
        <f>'A5-109-1'!D44*'A5-110'!D44/100</f>
        <v>-270.00246754243653</v>
      </c>
      <c r="E44" s="574">
        <f>'A5-109-1'!E44*'A5-110'!E44/100</f>
        <v>2706.0058739600513</v>
      </c>
      <c r="F44" s="574">
        <f>'A5-109-1'!F44*'A5-110'!F44/100</f>
        <v>55.776379896779275</v>
      </c>
      <c r="G44" s="574">
        <f>'A5-109-1'!G44*'A5-110'!G44/100</f>
        <v>1503.0841774062083</v>
      </c>
      <c r="H44" s="574">
        <f>'A5-109-1'!H44*'A5-110'!H44/100</f>
        <v>2072.4364413322255</v>
      </c>
      <c r="I44" s="574">
        <f>'A5-109-1'!I44*'A5-110'!I44/100</f>
        <v>997.34980959098857</v>
      </c>
      <c r="J44" s="574">
        <f>'A5-109-1'!J44*'A5-110'!J44/100</f>
        <v>2218.9959777979566</v>
      </c>
      <c r="K44" s="574">
        <f>'A5-109-1'!K44*'A5-110'!K44/100</f>
        <v>9122.680621348818</v>
      </c>
      <c r="L44" s="574">
        <f>'A5-109-1'!L44*'A5-110'!L44/100</f>
        <v>902.5428541202964</v>
      </c>
      <c r="M44" s="574">
        <f>'A5-109-1'!M44*'A5-110'!M44/100</f>
        <v>1566.0109855933529</v>
      </c>
      <c r="N44" s="574">
        <f>'A5-109-1'!N44*'A5-110'!N44/100</f>
        <v>35.790343570536407</v>
      </c>
      <c r="O44" s="574">
        <f>'A5-109-1'!O44*'A5-110'!O44/100</f>
        <v>-832.77375648812506</v>
      </c>
    </row>
    <row r="45" spans="1:15" ht="18" customHeight="1">
      <c r="A45" s="92">
        <v>2002</v>
      </c>
      <c r="B45" s="574">
        <f>'A5-109-1'!B45*'A5-110'!B45/100</f>
        <v>299.91647735831805</v>
      </c>
      <c r="C45" s="574">
        <f>'A5-109-1'!C45*'A5-110'!C45/100</f>
        <v>2160.6372909590627</v>
      </c>
      <c r="D45" s="574">
        <f>'A5-109-1'!D45*'A5-110'!D45/100</f>
        <v>-323.37748655281035</v>
      </c>
      <c r="E45" s="574">
        <f>'A5-109-1'!E45*'A5-110'!E45/100</f>
        <v>2727.090873774644</v>
      </c>
      <c r="F45" s="574">
        <f>'A5-109-1'!F45*'A5-110'!F45/100</f>
        <v>95.084919523078895</v>
      </c>
      <c r="G45" s="574">
        <f>'A5-109-1'!G45*'A5-110'!G45/100</f>
        <v>1688.9374081046169</v>
      </c>
      <c r="H45" s="574">
        <f>'A5-109-1'!H45*'A5-110'!H45/100</f>
        <v>2094.7112492501233</v>
      </c>
      <c r="I45" s="574">
        <f>'A5-109-1'!I45*'A5-110'!I45/100</f>
        <v>1025.0787147434712</v>
      </c>
      <c r="J45" s="574">
        <f>'A5-109-1'!J45*'A5-110'!J45/100</f>
        <v>2377.6691761706979</v>
      </c>
      <c r="K45" s="574">
        <f>'A5-109-1'!K45*'A5-110'!K45/100</f>
        <v>10190.319974276155</v>
      </c>
      <c r="L45" s="574">
        <f>'A5-109-1'!L45*'A5-110'!L45/100</f>
        <v>781.60408519349289</v>
      </c>
      <c r="M45" s="574">
        <f>'A5-109-1'!M45*'A5-110'!M45/100</f>
        <v>2749.8550443182121</v>
      </c>
      <c r="N45" s="574">
        <f>'A5-109-1'!N45*'A5-110'!N45/100</f>
        <v>92.457980574538908</v>
      </c>
      <c r="O45" s="574">
        <f>'A5-109-1'!O45*'A5-110'!O45/100</f>
        <v>-760.88568513140922</v>
      </c>
    </row>
    <row r="46" spans="1:15" ht="18" customHeight="1">
      <c r="A46" s="92">
        <v>2003</v>
      </c>
      <c r="B46" s="574">
        <f>'A5-109-1'!B46*'A5-110'!B46/100</f>
        <v>204.47255122566352</v>
      </c>
      <c r="C46" s="574">
        <f>'A5-109-1'!C46*'A5-110'!C46/100</f>
        <v>2136.045327618283</v>
      </c>
      <c r="D46" s="574">
        <f>'A5-109-1'!D46*'A5-110'!D46/100</f>
        <v>-373.84978949746454</v>
      </c>
      <c r="E46" s="574">
        <f>'A5-109-1'!E46*'A5-110'!E46/100</f>
        <v>2982.3484721345462</v>
      </c>
      <c r="F46" s="574">
        <f>'A5-109-1'!F46*'A5-110'!F46/100</f>
        <v>163.70315431234522</v>
      </c>
      <c r="G46" s="574">
        <f>'A5-109-1'!G46*'A5-110'!G46/100</f>
        <v>1678.6731122121844</v>
      </c>
      <c r="H46" s="574">
        <f>'A5-109-1'!H46*'A5-110'!H46/100</f>
        <v>2163.7327396931382</v>
      </c>
      <c r="I46" s="574">
        <f>'A5-109-1'!I46*'A5-110'!I46/100</f>
        <v>1022.1698762576942</v>
      </c>
      <c r="J46" s="574">
        <f>'A5-109-1'!J46*'A5-110'!J46/100</f>
        <v>2343.420151505969</v>
      </c>
      <c r="K46" s="574">
        <f>'A5-109-1'!K46*'A5-110'!K46/100</f>
        <v>12564.650217976256</v>
      </c>
      <c r="L46" s="574">
        <f>'A5-109-1'!L46*'A5-110'!L46/100</f>
        <v>739.72380617450381</v>
      </c>
      <c r="M46" s="574">
        <f>'A5-109-1'!M46*'A5-110'!M46/100</f>
        <v>3627.0378582799244</v>
      </c>
      <c r="N46" s="574">
        <f>'A5-109-1'!N46*'A5-110'!N46/100</f>
        <v>162.7682333939</v>
      </c>
      <c r="O46" s="574">
        <f>'A5-109-1'!O46*'A5-110'!O46/100</f>
        <v>-579.63947530605333</v>
      </c>
    </row>
    <row r="47" spans="1:15" ht="18" customHeight="1">
      <c r="A47" s="92">
        <v>2004</v>
      </c>
      <c r="B47" s="574">
        <f>'A5-109-1'!B47*'A5-110'!B47/100</f>
        <v>284.6383966897705</v>
      </c>
      <c r="C47" s="574">
        <f>'A5-109-1'!C47*'A5-110'!C47/100</f>
        <v>2232.1898904753793</v>
      </c>
      <c r="D47" s="574">
        <f>'A5-109-1'!D47*'A5-110'!D47/100</f>
        <v>-507.67671374468739</v>
      </c>
      <c r="E47" s="574">
        <f>'A5-109-1'!E47*'A5-110'!E47/100</f>
        <v>2299.7808987769899</v>
      </c>
      <c r="F47" s="574">
        <f>'A5-109-1'!F47*'A5-110'!F47/100</f>
        <v>176.34367602553127</v>
      </c>
      <c r="G47" s="574">
        <f>'A5-109-1'!G47*'A5-110'!G47/100</f>
        <v>1504.1229359202575</v>
      </c>
      <c r="H47" s="574">
        <f>'A5-109-1'!H47*'A5-110'!H47/100</f>
        <v>1976.5331582656891</v>
      </c>
      <c r="I47" s="574">
        <f>'A5-109-1'!I47*'A5-110'!I47/100</f>
        <v>926.03744605122574</v>
      </c>
      <c r="J47" s="574">
        <f>'A5-109-1'!J47*'A5-110'!J47/100</f>
        <v>2351.4004993615999</v>
      </c>
      <c r="K47" s="574">
        <f>'A5-109-1'!K47*'A5-110'!K47/100</f>
        <v>11528.348780773806</v>
      </c>
      <c r="L47" s="574">
        <f>'A5-109-1'!L47*'A5-110'!L47/100</f>
        <v>704.93765628341998</v>
      </c>
      <c r="M47" s="574">
        <f>'A5-109-1'!M47*'A5-110'!M47/100</f>
        <v>2820.2972158425196</v>
      </c>
      <c r="N47" s="574">
        <f>'A5-109-1'!N47*'A5-110'!N47/100</f>
        <v>183.33527426550063</v>
      </c>
      <c r="O47" s="574">
        <f>'A5-109-1'!O47*'A5-110'!O47/100</f>
        <v>-529.13513830666454</v>
      </c>
    </row>
    <row r="48" spans="1:15" ht="18" customHeight="1">
      <c r="A48" s="92">
        <v>2005</v>
      </c>
      <c r="B48" s="574">
        <f>'A5-109-1'!B48*'A5-110'!B48/100</f>
        <v>136.45580509964475</v>
      </c>
      <c r="C48" s="574">
        <f>'A5-109-1'!C48*'A5-110'!C48/100</f>
        <v>2111.1263268648922</v>
      </c>
      <c r="D48" s="574">
        <f>'A5-109-1'!D48*'A5-110'!D48/100</f>
        <v>-357.28321263901597</v>
      </c>
      <c r="E48" s="574">
        <f>'A5-109-1'!E48*'A5-110'!E48/100</f>
        <v>2505.3197578136319</v>
      </c>
      <c r="F48" s="574">
        <f>'A5-109-1'!F48*'A5-110'!F48/100</f>
        <v>158.90557439752266</v>
      </c>
      <c r="G48" s="574">
        <f>'A5-109-1'!G48*'A5-110'!G48/100</f>
        <v>1584.9686603101745</v>
      </c>
      <c r="H48" s="574">
        <f>'A5-109-1'!H48*'A5-110'!H48/100</f>
        <v>1872.4056441456487</v>
      </c>
      <c r="I48" s="574">
        <f>'A5-109-1'!I48*'A5-110'!I48/100</f>
        <v>979.20710194791218</v>
      </c>
      <c r="J48" s="574">
        <f>'A5-109-1'!J48*'A5-110'!J48/100</f>
        <v>2296.9039964327885</v>
      </c>
      <c r="K48" s="574">
        <f>'A5-109-1'!K48*'A5-110'!K48/100</f>
        <v>11237.247404034184</v>
      </c>
      <c r="L48" s="574">
        <f>'A5-109-1'!L48*'A5-110'!L48/100</f>
        <v>732.59583801365545</v>
      </c>
      <c r="M48" s="574">
        <f>'A5-109-1'!M48*'A5-110'!M48/100</f>
        <v>1541.9115108057701</v>
      </c>
      <c r="N48" s="574">
        <f>'A5-109-1'!N48*'A5-110'!N48/100</f>
        <v>173.67024229965006</v>
      </c>
      <c r="O48" s="574">
        <f>'A5-109-1'!O48*'A5-110'!O48/100</f>
        <v>-491.42397502546004</v>
      </c>
    </row>
    <row r="49" spans="1:15" ht="18" customHeight="1">
      <c r="A49" s="92">
        <v>2006</v>
      </c>
      <c r="B49" s="574">
        <f>'A5-109-1'!B49*'A5-110'!B49/100</f>
        <v>116.59332403922772</v>
      </c>
      <c r="C49" s="574">
        <f>'A5-109-1'!C49*'A5-110'!C49/100</f>
        <v>2152.6594663923852</v>
      </c>
      <c r="D49" s="574">
        <f>'A5-109-1'!D49*'A5-110'!D49/100</f>
        <v>-370.33842826929236</v>
      </c>
      <c r="E49" s="574">
        <f>'A5-109-1'!E49*'A5-110'!E49/100</f>
        <v>1795.5858443462607</v>
      </c>
      <c r="F49" s="574">
        <f>'A5-109-1'!F49*'A5-110'!F49/100</f>
        <v>139.71285968018339</v>
      </c>
      <c r="G49" s="574">
        <f>'A5-109-1'!G49*'A5-110'!G49/100</f>
        <v>1667.3563667853336</v>
      </c>
      <c r="H49" s="574">
        <f>'A5-109-1'!H49*'A5-110'!H49/100</f>
        <v>1691.6766441399488</v>
      </c>
      <c r="I49" s="574">
        <f>'A5-109-1'!I49*'A5-110'!I49/100</f>
        <v>928.14226029326221</v>
      </c>
      <c r="J49" s="574">
        <f>'A5-109-1'!J49*'A5-110'!J49/100</f>
        <v>1970.2369511561969</v>
      </c>
      <c r="K49" s="574">
        <f>'A5-109-1'!K49*'A5-110'!K49/100</f>
        <v>13061.786496676232</v>
      </c>
      <c r="L49" s="574">
        <f>'A5-109-1'!L49*'A5-110'!L49/100</f>
        <v>653.06770754477304</v>
      </c>
      <c r="M49" s="574">
        <f>'A5-109-1'!M49*'A5-110'!M49/100</f>
        <v>1798.5495533658045</v>
      </c>
      <c r="N49" s="574">
        <f>'A5-109-1'!N49*'A5-110'!N49/100</f>
        <v>150.59620220964837</v>
      </c>
      <c r="O49" s="574">
        <f>'A5-109-1'!O49*'A5-110'!O49/100</f>
        <v>-527.03922028549493</v>
      </c>
    </row>
    <row r="50" spans="1:15" ht="18" customHeight="1">
      <c r="A50" s="92">
        <v>2007</v>
      </c>
      <c r="B50" s="575">
        <f>'A5-109-1'!B50*'A5-110'!B50/100</f>
        <v>90.511196791105505</v>
      </c>
      <c r="C50" s="575">
        <f>'A5-109-1'!C50*'A5-110'!C50/100</f>
        <v>2186.7161754626122</v>
      </c>
      <c r="D50" s="575">
        <f>'A5-109-1'!D50*'A5-110'!D50/100</f>
        <v>-440.01477012806214</v>
      </c>
      <c r="E50" s="575">
        <f>'A5-109-1'!E50*'A5-110'!E50/100</f>
        <v>2687.5030870453375</v>
      </c>
      <c r="F50" s="575">
        <f>'A5-109-1'!F50*'A5-110'!F50/100</f>
        <v>123.12284566303759</v>
      </c>
      <c r="G50" s="575">
        <f>'A5-109-1'!G50*'A5-110'!G50/100</f>
        <v>1542.7439428737205</v>
      </c>
      <c r="H50" s="575">
        <f>'A5-109-1'!H50*'A5-110'!H50/100</f>
        <v>1570.7078966986894</v>
      </c>
      <c r="I50" s="575">
        <f>'A5-109-1'!I50*'A5-110'!I50/100</f>
        <v>911.21598938225497</v>
      </c>
      <c r="J50" s="575">
        <f>'A5-109-1'!J50*'A5-110'!J50/100</f>
        <v>1869.2288108362536</v>
      </c>
      <c r="K50" s="575">
        <f>'A5-109-1'!K50*'A5-110'!K50/100</f>
        <v>12687.890681686842</v>
      </c>
      <c r="L50" s="575">
        <f>'A5-109-1'!L50*'A5-110'!L50/100</f>
        <v>676.17098281068672</v>
      </c>
      <c r="M50" s="575">
        <f>'A5-109-1'!M50*'A5-110'!M50/100</f>
        <v>673.58389777762159</v>
      </c>
      <c r="N50" s="575">
        <f>'A5-109-1'!N50*'A5-110'!N50/100</f>
        <v>174.35188655380887</v>
      </c>
      <c r="O50" s="575">
        <f>'A5-109-1'!O50*'A5-110'!O50/100</f>
        <v>-457.38881527152836</v>
      </c>
    </row>
    <row r="51" spans="1:15" ht="18" customHeight="1">
      <c r="A51" s="92">
        <v>2008</v>
      </c>
      <c r="B51" s="575">
        <f>'A5-109-1'!B51*'A5-110'!B51/100</f>
        <v>-6.6718810373801087</v>
      </c>
      <c r="C51" s="575">
        <f>'A5-109-1'!C51*'A5-110'!C51/100</f>
        <v>2128.9428422406036</v>
      </c>
      <c r="D51" s="575">
        <f>'A5-109-1'!D51*'A5-110'!D51/100</f>
        <v>-416.86271395458874</v>
      </c>
      <c r="E51" s="575">
        <f>'A5-109-1'!E51*'A5-110'!E51/100</f>
        <v>2359.0885534332292</v>
      </c>
      <c r="F51" s="575">
        <f>'A5-109-1'!F51*'A5-110'!F51/100</f>
        <v>95.482381153300992</v>
      </c>
      <c r="G51" s="575">
        <f>'A5-109-1'!G51*'A5-110'!G51/100</f>
        <v>1500.990698203819</v>
      </c>
      <c r="H51" s="575">
        <f>'A5-109-1'!H51*'A5-110'!H51/100</f>
        <v>1542.4374181005226</v>
      </c>
      <c r="I51" s="575">
        <f>'A5-109-1'!I51*'A5-110'!I51/100</f>
        <v>904.97974340428266</v>
      </c>
      <c r="J51" s="575">
        <f>'A5-109-1'!J51*'A5-110'!J51/100</f>
        <v>1752.8807437046949</v>
      </c>
      <c r="K51" s="575">
        <f>'A5-109-1'!K51*'A5-110'!K51/100</f>
        <v>11508.199430266211</v>
      </c>
      <c r="L51" s="575">
        <f>'A5-109-1'!L51*'A5-110'!L51/100</f>
        <v>595.22974931508054</v>
      </c>
      <c r="M51" s="575">
        <f>'A5-109-1'!M51*'A5-110'!M51/100</f>
        <v>148.45697265554125</v>
      </c>
      <c r="N51" s="575">
        <f>'A5-109-1'!N51*'A5-110'!N51/100</f>
        <v>215.78143600907956</v>
      </c>
      <c r="O51" s="575">
        <f>'A5-109-1'!O51*'A5-110'!O51/100</f>
        <v>-450.06550114304724</v>
      </c>
    </row>
    <row r="52" spans="1:15" ht="18" customHeight="1">
      <c r="A52" s="92">
        <v>2009</v>
      </c>
      <c r="B52" s="575">
        <f>'A5-109-1'!B52*'A5-110'!B52/100</f>
        <v>345.48679034688882</v>
      </c>
      <c r="C52" s="575">
        <f>'A5-109-1'!C52*'A5-110'!C52/100</f>
        <v>2334.4333849011723</v>
      </c>
      <c r="D52" s="575">
        <f>'A5-109-1'!D52*'A5-110'!D52/100</f>
        <v>-134.10837247455891</v>
      </c>
      <c r="E52" s="575">
        <f>'A5-109-1'!E52*'A5-110'!E52/100</f>
        <v>2766.2296235027384</v>
      </c>
      <c r="F52" s="575">
        <f>'A5-109-1'!F52*'A5-110'!F52/100</f>
        <v>473.02908224336608</v>
      </c>
      <c r="G52" s="575">
        <f>'A5-109-1'!G52*'A5-110'!G52/100</f>
        <v>1460.404034360773</v>
      </c>
      <c r="H52" s="575">
        <f>'A5-109-1'!H52*'A5-110'!H52/100</f>
        <v>1718.5753496208331</v>
      </c>
      <c r="I52" s="575">
        <f>'A5-109-1'!I52*'A5-110'!I52/100</f>
        <v>1072.7465450959821</v>
      </c>
      <c r="J52" s="575">
        <f>'A5-109-1'!J52*'A5-110'!J52/100</f>
        <v>1822.672657109455</v>
      </c>
      <c r="K52" s="575">
        <f>'A5-109-1'!K52*'A5-110'!K52/100</f>
        <v>14990.365015606698</v>
      </c>
      <c r="L52" s="575">
        <f>'A5-109-1'!L52*'A5-110'!L52/100</f>
        <v>562.84605087759712</v>
      </c>
      <c r="M52" s="575">
        <f>'A5-109-1'!M52*'A5-110'!M52/100</f>
        <v>2617.2191992720241</v>
      </c>
      <c r="N52" s="575">
        <f>'A5-109-1'!N52*'A5-110'!N52/100</f>
        <v>265.60685805995962</v>
      </c>
      <c r="O52" s="575">
        <f>'A5-109-1'!O52*'A5-110'!O52/100</f>
        <v>-74.576020315664252</v>
      </c>
    </row>
    <row r="53" spans="1:15" ht="18" customHeight="1">
      <c r="A53" s="92"/>
      <c r="B53" s="575"/>
      <c r="C53" s="575"/>
      <c r="D53" s="575"/>
      <c r="E53" s="575"/>
      <c r="F53" s="575"/>
      <c r="G53" s="575"/>
      <c r="H53" s="575"/>
      <c r="I53" s="575"/>
      <c r="J53" s="575"/>
      <c r="K53" s="575"/>
      <c r="L53" s="575"/>
      <c r="M53" s="575"/>
      <c r="N53" s="575"/>
      <c r="O53" s="575"/>
    </row>
    <row r="54" spans="1:15" ht="12.75" customHeight="1">
      <c r="A54" s="90" t="s">
        <v>74</v>
      </c>
    </row>
    <row r="55" spans="1:15" ht="12.75" customHeight="1">
      <c r="A55" s="90" t="s">
        <v>203</v>
      </c>
    </row>
    <row r="56" spans="1:15" ht="12.75" customHeight="1">
      <c r="A56" s="90" t="s">
        <v>713</v>
      </c>
      <c r="B56" s="426"/>
      <c r="C56" s="426"/>
      <c r="D56" s="426"/>
      <c r="E56" s="426"/>
      <c r="F56" s="426"/>
      <c r="G56" s="426"/>
      <c r="H56" s="426"/>
      <c r="I56" s="426"/>
      <c r="J56" s="426"/>
      <c r="K56" s="426"/>
      <c r="L56" s="426"/>
      <c r="M56" s="426"/>
      <c r="N56" s="426"/>
      <c r="O56" s="426"/>
    </row>
  </sheetData>
  <phoneticPr fontId="0" type="noConversion"/>
  <pageMargins left="0.75" right="0.75" top="1" bottom="1" header="0.5" footer="0.5"/>
  <pageSetup scale="74" orientation="landscape" r:id="rId1"/>
  <headerFooter alignWithMargins="0"/>
</worksheet>
</file>

<file path=xl/worksheets/sheet24.xml><?xml version="1.0" encoding="utf-8"?>
<worksheet xmlns="http://schemas.openxmlformats.org/spreadsheetml/2006/main" xmlns:r="http://schemas.openxmlformats.org/officeDocument/2006/relationships">
  <sheetPr codeName="Sheet24">
    <pageSetUpPr fitToPage="1"/>
  </sheetPr>
  <dimension ref="A1:R60"/>
  <sheetViews>
    <sheetView showOutlineSymbols="0" view="pageBreakPreview" zoomScaleSheetLayoutView="100" workbookViewId="0">
      <pane xSplit="1" ySplit="2" topLeftCell="B23"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5" style="90" customWidth="1"/>
    <col min="2" max="2" width="9.140625" style="90" customWidth="1"/>
    <col min="3" max="3" width="7.7109375" style="90" customWidth="1"/>
    <col min="4" max="6" width="7.85546875" style="90" customWidth="1"/>
    <col min="7" max="7" width="7.7109375" style="90" customWidth="1"/>
    <col min="8" max="8" width="7.85546875" style="90" customWidth="1"/>
    <col min="9" max="9" width="6.85546875" style="90" customWidth="1"/>
    <col min="10" max="10" width="9.7109375" style="90" customWidth="1"/>
    <col min="11" max="11" width="7.85546875" style="90" customWidth="1"/>
    <col min="12" max="12" width="7.140625" style="90" customWidth="1"/>
    <col min="13" max="13" width="7.85546875" style="90" customWidth="1"/>
    <col min="14" max="14" width="8.85546875" style="90" customWidth="1"/>
    <col min="15" max="15" width="8.5703125" style="90" customWidth="1"/>
    <col min="16" max="17" width="5" style="90" bestFit="1" customWidth="1"/>
    <col min="18" max="18" width="8.140625" style="489" customWidth="1"/>
    <col min="19" max="20" width="3.85546875" style="90"/>
    <col min="21" max="21" width="5.7109375" style="90" customWidth="1"/>
    <col min="22" max="23" width="3.85546875" style="90"/>
    <col min="24" max="24" width="10.140625" style="90" customWidth="1"/>
    <col min="25" max="16384" width="3.85546875" style="90"/>
  </cols>
  <sheetData>
    <row r="1" spans="1:18" ht="12.75" customHeight="1">
      <c r="A1" s="90" t="s">
        <v>94</v>
      </c>
    </row>
    <row r="2" spans="1:18" s="91" customFormat="1" ht="29.25" customHeight="1">
      <c r="A2" s="91" t="s">
        <v>471</v>
      </c>
      <c r="B2" s="91" t="s">
        <v>472</v>
      </c>
      <c r="C2" s="91" t="s">
        <v>474</v>
      </c>
      <c r="D2" s="91" t="s">
        <v>475</v>
      </c>
      <c r="E2" s="91" t="s">
        <v>479</v>
      </c>
      <c r="F2" s="91" t="s">
        <v>480</v>
      </c>
      <c r="G2" s="91" t="s">
        <v>481</v>
      </c>
      <c r="H2" s="91" t="s">
        <v>482</v>
      </c>
      <c r="I2" s="91" t="s">
        <v>487</v>
      </c>
      <c r="J2" s="91" t="s">
        <v>492</v>
      </c>
      <c r="K2" s="91" t="s">
        <v>494</v>
      </c>
      <c r="L2" s="91" t="s">
        <v>497</v>
      </c>
      <c r="M2" s="91" t="s">
        <v>498</v>
      </c>
      <c r="N2" s="91" t="s">
        <v>501</v>
      </c>
      <c r="O2" s="91" t="s">
        <v>502</v>
      </c>
      <c r="R2" s="460" t="s">
        <v>423</v>
      </c>
    </row>
    <row r="3" spans="1:18" ht="12.75" hidden="1" customHeight="1">
      <c r="A3" s="92">
        <v>1960</v>
      </c>
      <c r="B3" s="574"/>
      <c r="C3" s="574"/>
      <c r="D3" s="574"/>
      <c r="E3" s="574"/>
      <c r="F3" s="296">
        <v>2061.35</v>
      </c>
      <c r="G3" s="574"/>
      <c r="H3" s="296"/>
      <c r="I3" s="296"/>
      <c r="J3" s="574"/>
      <c r="K3" s="574"/>
      <c r="L3" s="574"/>
      <c r="M3" s="296">
        <v>1898.7</v>
      </c>
      <c r="N3" s="574"/>
      <c r="O3" s="296">
        <v>1948</v>
      </c>
      <c r="R3" s="245">
        <v>2163.3000000000002</v>
      </c>
    </row>
    <row r="4" spans="1:18" ht="12.75" hidden="1" customHeight="1">
      <c r="A4" s="92">
        <v>1961</v>
      </c>
      <c r="B4" s="574"/>
      <c r="C4" s="574"/>
      <c r="D4" s="296">
        <v>2048.5</v>
      </c>
      <c r="E4" s="574"/>
      <c r="F4" s="296">
        <v>2059.6999999999998</v>
      </c>
      <c r="G4" s="574"/>
      <c r="H4" s="296"/>
      <c r="I4" s="296"/>
      <c r="J4" s="574"/>
      <c r="K4" s="574"/>
      <c r="L4" s="574"/>
      <c r="M4" s="296">
        <v>1901</v>
      </c>
      <c r="N4" s="574"/>
      <c r="O4" s="296">
        <v>1937.1</v>
      </c>
      <c r="R4" s="245">
        <v>2136.9</v>
      </c>
    </row>
    <row r="5" spans="1:18" ht="12.75" hidden="1" customHeight="1">
      <c r="A5" s="92">
        <v>1962</v>
      </c>
      <c r="B5" s="574"/>
      <c r="C5" s="574"/>
      <c r="D5" s="296">
        <v>2048.1</v>
      </c>
      <c r="E5" s="574"/>
      <c r="F5" s="296">
        <v>2052.8000000000002</v>
      </c>
      <c r="G5" s="574"/>
      <c r="H5" s="296"/>
      <c r="I5" s="296"/>
      <c r="J5" s="574"/>
      <c r="K5" s="296">
        <v>1994.5</v>
      </c>
      <c r="L5" s="574"/>
      <c r="M5" s="296">
        <v>1889.2</v>
      </c>
      <c r="N5" s="574"/>
      <c r="O5" s="296">
        <v>1954.3</v>
      </c>
      <c r="R5" s="245">
        <v>2100.1</v>
      </c>
    </row>
    <row r="6" spans="1:18" ht="12.75" hidden="1" customHeight="1">
      <c r="A6" s="92">
        <v>1963</v>
      </c>
      <c r="B6" s="574"/>
      <c r="C6" s="574"/>
      <c r="D6" s="296">
        <v>2030.8</v>
      </c>
      <c r="E6" s="574"/>
      <c r="F6" s="296">
        <v>2048.62</v>
      </c>
      <c r="G6" s="574"/>
      <c r="H6" s="296"/>
      <c r="I6" s="296"/>
      <c r="J6" s="574"/>
      <c r="K6" s="296">
        <v>1985.8</v>
      </c>
      <c r="L6" s="574"/>
      <c r="M6" s="296">
        <v>1882.7</v>
      </c>
      <c r="N6" s="574"/>
      <c r="O6" s="296">
        <v>1967.7</v>
      </c>
      <c r="R6" s="245">
        <v>2069.9</v>
      </c>
    </row>
    <row r="7" spans="1:18" ht="12.75" hidden="1" customHeight="1">
      <c r="A7" s="92">
        <v>1964</v>
      </c>
      <c r="B7" s="574"/>
      <c r="C7" s="574"/>
      <c r="D7" s="296">
        <v>2022.4</v>
      </c>
      <c r="E7" s="574"/>
      <c r="F7" s="296">
        <v>2075.23</v>
      </c>
      <c r="G7" s="574"/>
      <c r="H7" s="296"/>
      <c r="I7" s="296"/>
      <c r="J7" s="574"/>
      <c r="K7" s="296">
        <v>1996.4</v>
      </c>
      <c r="L7" s="574"/>
      <c r="M7" s="296">
        <v>1852.3</v>
      </c>
      <c r="N7" s="574"/>
      <c r="O7" s="296">
        <v>1970.1</v>
      </c>
      <c r="R7" s="245">
        <v>2081.3000000000002</v>
      </c>
    </row>
    <row r="8" spans="1:18" ht="12.75" hidden="1" customHeight="1">
      <c r="A8" s="92">
        <v>1965</v>
      </c>
      <c r="B8" s="574"/>
      <c r="C8" s="574"/>
      <c r="D8" s="296">
        <v>2005.7</v>
      </c>
      <c r="E8" s="574"/>
      <c r="F8" s="296">
        <v>2074.9499999999998</v>
      </c>
      <c r="G8" s="574"/>
      <c r="H8" s="296"/>
      <c r="I8" s="296"/>
      <c r="J8" s="574"/>
      <c r="K8" s="296">
        <v>1950.5</v>
      </c>
      <c r="L8" s="574"/>
      <c r="M8" s="296">
        <v>1841.3</v>
      </c>
      <c r="N8" s="574"/>
      <c r="O8" s="296">
        <v>1979.6</v>
      </c>
      <c r="R8" s="245">
        <v>2067.1999999999998</v>
      </c>
    </row>
    <row r="9" spans="1:18" ht="12.75" hidden="1" customHeight="1">
      <c r="A9" s="92">
        <v>1966</v>
      </c>
      <c r="B9" s="574"/>
      <c r="C9" s="574"/>
      <c r="D9" s="296">
        <v>1991</v>
      </c>
      <c r="E9" s="574"/>
      <c r="F9" s="296">
        <v>2050.41</v>
      </c>
      <c r="G9" s="574"/>
      <c r="H9" s="296"/>
      <c r="I9" s="296"/>
      <c r="J9" s="574"/>
      <c r="K9" s="296">
        <v>1951.6</v>
      </c>
      <c r="L9" s="574"/>
      <c r="M9" s="296">
        <v>1827.2</v>
      </c>
      <c r="N9" s="574"/>
      <c r="O9" s="296">
        <v>1968.5</v>
      </c>
      <c r="R9" s="245">
        <v>2041.1</v>
      </c>
    </row>
    <row r="10" spans="1:18" ht="12.75" hidden="1" customHeight="1">
      <c r="A10" s="92">
        <v>1967</v>
      </c>
      <c r="B10" s="574"/>
      <c r="C10" s="574"/>
      <c r="D10" s="296">
        <v>1982.9</v>
      </c>
      <c r="E10" s="574"/>
      <c r="F10" s="296">
        <v>2032.99</v>
      </c>
      <c r="G10" s="574"/>
      <c r="H10" s="296"/>
      <c r="I10" s="296"/>
      <c r="J10" s="574"/>
      <c r="K10" s="296">
        <v>1935.9</v>
      </c>
      <c r="L10" s="574"/>
      <c r="M10" s="296">
        <v>1795.5</v>
      </c>
      <c r="N10" s="574"/>
      <c r="O10" s="296">
        <v>1945.7</v>
      </c>
      <c r="R10" s="245">
        <v>2003.7</v>
      </c>
    </row>
    <row r="11" spans="1:18" ht="12.75" hidden="1" customHeight="1">
      <c r="A11" s="92">
        <v>1968</v>
      </c>
      <c r="B11" s="574"/>
      <c r="C11" s="574"/>
      <c r="D11" s="296">
        <v>1948.4</v>
      </c>
      <c r="E11" s="574"/>
      <c r="F11" s="296">
        <v>2016.67</v>
      </c>
      <c r="G11" s="574"/>
      <c r="H11" s="296"/>
      <c r="I11" s="296"/>
      <c r="J11" s="574"/>
      <c r="K11" s="296">
        <v>1896.5</v>
      </c>
      <c r="L11" s="574"/>
      <c r="M11" s="296">
        <v>1753.3</v>
      </c>
      <c r="N11" s="574"/>
      <c r="O11" s="296">
        <v>1934.5</v>
      </c>
      <c r="R11" s="245">
        <v>1991.3</v>
      </c>
    </row>
    <row r="12" spans="1:18" ht="12.75" hidden="1" customHeight="1">
      <c r="A12" s="92">
        <v>1969</v>
      </c>
      <c r="B12" s="574"/>
      <c r="C12" s="574"/>
      <c r="D12" s="296">
        <v>1932.9</v>
      </c>
      <c r="E12" s="574"/>
      <c r="F12" s="296">
        <v>1997.77</v>
      </c>
      <c r="G12" s="574"/>
      <c r="H12" s="296"/>
      <c r="I12" s="296"/>
      <c r="J12" s="574"/>
      <c r="K12" s="296">
        <v>1848.7</v>
      </c>
      <c r="L12" s="574"/>
      <c r="M12" s="296">
        <v>1730.3</v>
      </c>
      <c r="N12" s="574"/>
      <c r="O12" s="296">
        <v>1932.3</v>
      </c>
      <c r="R12" s="245">
        <v>1971.7</v>
      </c>
    </row>
    <row r="13" spans="1:18" ht="12.75" hidden="1" customHeight="1">
      <c r="A13" s="92">
        <v>1970</v>
      </c>
      <c r="B13" s="574">
        <v>1830</v>
      </c>
      <c r="C13" s="574"/>
      <c r="D13" s="296">
        <v>1915.2</v>
      </c>
      <c r="E13" s="574">
        <v>1884.2</v>
      </c>
      <c r="F13" s="296">
        <v>1981.83</v>
      </c>
      <c r="G13" s="296">
        <v>2048.4434120000001</v>
      </c>
      <c r="H13" s="296"/>
      <c r="I13" s="296"/>
      <c r="J13" s="574"/>
      <c r="K13" s="296">
        <v>1834.8</v>
      </c>
      <c r="L13" s="574">
        <v>2040</v>
      </c>
      <c r="M13" s="296">
        <v>1729.8</v>
      </c>
      <c r="N13" s="296">
        <v>1943</v>
      </c>
      <c r="O13" s="296">
        <v>1902.5</v>
      </c>
      <c r="R13" s="245">
        <v>1966.4</v>
      </c>
    </row>
    <row r="14" spans="1:18" ht="12.75" hidden="1" customHeight="1">
      <c r="A14" s="92">
        <v>1971</v>
      </c>
      <c r="B14" s="574">
        <v>1827</v>
      </c>
      <c r="C14" s="574"/>
      <c r="D14" s="296">
        <v>1902.5</v>
      </c>
      <c r="E14" s="574">
        <v>1854.2</v>
      </c>
      <c r="F14" s="296">
        <v>1946.85</v>
      </c>
      <c r="G14" s="296">
        <v>2046.1566539999999</v>
      </c>
      <c r="H14" s="296"/>
      <c r="I14" s="296"/>
      <c r="J14" s="574"/>
      <c r="K14" s="296">
        <v>1813.4</v>
      </c>
      <c r="L14" s="574">
        <v>2036</v>
      </c>
      <c r="M14" s="296">
        <v>1698.3</v>
      </c>
      <c r="N14" s="296">
        <v>1905</v>
      </c>
      <c r="O14" s="296">
        <v>1890.2</v>
      </c>
      <c r="R14" s="245">
        <v>1934.4</v>
      </c>
    </row>
    <row r="15" spans="1:18" ht="12.75" hidden="1" customHeight="1">
      <c r="A15" s="92">
        <v>1972</v>
      </c>
      <c r="B15" s="574">
        <v>1823</v>
      </c>
      <c r="C15" s="574"/>
      <c r="D15" s="296">
        <v>1894.8</v>
      </c>
      <c r="E15" s="574">
        <v>1797.7</v>
      </c>
      <c r="F15" s="296">
        <v>1931.29</v>
      </c>
      <c r="G15" s="296">
        <v>1991.3898079999999</v>
      </c>
      <c r="H15" s="296"/>
      <c r="I15" s="296"/>
      <c r="J15" s="574"/>
      <c r="K15" s="296">
        <v>1780.4</v>
      </c>
      <c r="L15" s="574">
        <v>2031</v>
      </c>
      <c r="M15" s="296">
        <v>1657.5</v>
      </c>
      <c r="N15" s="296">
        <v>1871</v>
      </c>
      <c r="O15" s="296">
        <v>1886.7</v>
      </c>
      <c r="R15" s="245">
        <v>1911.3</v>
      </c>
    </row>
    <row r="16" spans="1:18" ht="12.75" hidden="1" customHeight="1">
      <c r="A16" s="92">
        <v>1973</v>
      </c>
      <c r="B16" s="574">
        <v>1819</v>
      </c>
      <c r="C16" s="574"/>
      <c r="D16" s="296">
        <v>1889</v>
      </c>
      <c r="E16" s="574">
        <v>1754.2</v>
      </c>
      <c r="F16" s="296">
        <v>1914.87</v>
      </c>
      <c r="G16" s="296">
        <v>1975.0959069999999</v>
      </c>
      <c r="H16" s="296"/>
      <c r="I16" s="296"/>
      <c r="J16" s="574"/>
      <c r="K16" s="296">
        <v>1766.1</v>
      </c>
      <c r="L16" s="574">
        <v>2027</v>
      </c>
      <c r="M16" s="296">
        <v>1642.1</v>
      </c>
      <c r="N16" s="296">
        <v>1927</v>
      </c>
      <c r="O16" s="296">
        <v>1888.4</v>
      </c>
      <c r="R16" s="245">
        <v>1882.7</v>
      </c>
    </row>
    <row r="17" spans="1:18" ht="12.75" hidden="1" customHeight="1">
      <c r="A17" s="92">
        <v>1974</v>
      </c>
      <c r="B17" s="574">
        <v>1816</v>
      </c>
      <c r="C17" s="574"/>
      <c r="D17" s="296">
        <v>1881.6</v>
      </c>
      <c r="E17" s="574">
        <v>1743.1</v>
      </c>
      <c r="F17" s="296">
        <v>1909.43</v>
      </c>
      <c r="G17" s="296">
        <v>1941.7072129999999</v>
      </c>
      <c r="H17" s="296"/>
      <c r="I17" s="296"/>
      <c r="J17" s="574"/>
      <c r="K17" s="296">
        <v>1744.8</v>
      </c>
      <c r="L17" s="574">
        <v>2023</v>
      </c>
      <c r="M17" s="296">
        <v>1623.1</v>
      </c>
      <c r="N17" s="296">
        <v>1888</v>
      </c>
      <c r="O17" s="296">
        <v>1857.6</v>
      </c>
      <c r="R17" s="245">
        <v>1843.2</v>
      </c>
    </row>
    <row r="18" spans="1:18" ht="12.75" hidden="1" customHeight="1">
      <c r="A18" s="92">
        <v>1975</v>
      </c>
      <c r="B18" s="574">
        <v>1812</v>
      </c>
      <c r="C18" s="574"/>
      <c r="D18" s="296">
        <v>1863.2</v>
      </c>
      <c r="E18" s="574">
        <v>1674.5</v>
      </c>
      <c r="F18" s="296">
        <v>1899.1</v>
      </c>
      <c r="G18" s="296">
        <v>1914.0855449999999</v>
      </c>
      <c r="H18" s="296"/>
      <c r="I18" s="296"/>
      <c r="J18" s="574"/>
      <c r="K18" s="296">
        <v>1727.9</v>
      </c>
      <c r="L18" s="574">
        <v>2019</v>
      </c>
      <c r="M18" s="296">
        <v>1598.8</v>
      </c>
      <c r="N18" s="296">
        <v>1884</v>
      </c>
      <c r="O18" s="296">
        <v>1836.7</v>
      </c>
      <c r="R18" s="245">
        <v>1806.3</v>
      </c>
    </row>
    <row r="19" spans="1:18" ht="12.75" hidden="1" customHeight="1">
      <c r="A19" s="92">
        <v>1976</v>
      </c>
      <c r="B19" s="574">
        <v>1808</v>
      </c>
      <c r="C19" s="574"/>
      <c r="D19" s="296">
        <v>1851.6</v>
      </c>
      <c r="E19" s="574">
        <v>1684.2</v>
      </c>
      <c r="F19" s="296">
        <v>1896.13</v>
      </c>
      <c r="G19" s="296">
        <v>1941.0682119999999</v>
      </c>
      <c r="H19" s="296"/>
      <c r="I19" s="296"/>
      <c r="J19" s="574"/>
      <c r="K19" s="296">
        <v>1674.4</v>
      </c>
      <c r="L19" s="574">
        <v>2015</v>
      </c>
      <c r="M19" s="296">
        <v>1608.2</v>
      </c>
      <c r="N19" s="296">
        <v>1867</v>
      </c>
      <c r="O19" s="296">
        <v>1838.6</v>
      </c>
      <c r="R19" s="245">
        <v>1818.8</v>
      </c>
    </row>
    <row r="20" spans="1:18" ht="12.75" hidden="1" customHeight="1">
      <c r="A20" s="92">
        <v>1977</v>
      </c>
      <c r="B20" s="574">
        <v>1805</v>
      </c>
      <c r="C20" s="574"/>
      <c r="D20" s="296">
        <v>1823.2</v>
      </c>
      <c r="E20" s="574">
        <v>1661</v>
      </c>
      <c r="F20" s="296">
        <v>1887.84</v>
      </c>
      <c r="G20" s="296">
        <v>1901.427367</v>
      </c>
      <c r="H20" s="296"/>
      <c r="I20" s="296"/>
      <c r="J20" s="574"/>
      <c r="K20" s="296">
        <v>1638.3</v>
      </c>
      <c r="L20" s="296">
        <v>2011</v>
      </c>
      <c r="M20" s="296">
        <v>1581.1</v>
      </c>
      <c r="N20" s="296">
        <v>1847</v>
      </c>
      <c r="O20" s="296">
        <v>1841.3</v>
      </c>
      <c r="R20" s="245">
        <v>1801.3</v>
      </c>
    </row>
    <row r="21" spans="1:18" ht="12.75" hidden="1" customHeight="1">
      <c r="A21" s="92">
        <v>1978</v>
      </c>
      <c r="B21" s="296">
        <v>1814</v>
      </c>
      <c r="C21" s="574"/>
      <c r="D21" s="296">
        <v>1826.2</v>
      </c>
      <c r="E21" s="574">
        <v>1642.5</v>
      </c>
      <c r="F21" s="296">
        <v>1893.2560000000001</v>
      </c>
      <c r="G21" s="296">
        <v>1869.8424210000001</v>
      </c>
      <c r="H21" s="296"/>
      <c r="I21" s="296"/>
      <c r="J21" s="574"/>
      <c r="K21" s="296">
        <v>1601.8</v>
      </c>
      <c r="L21" s="296">
        <v>1980</v>
      </c>
      <c r="M21" s="296">
        <v>1541</v>
      </c>
      <c r="N21" s="296">
        <v>1827</v>
      </c>
      <c r="O21" s="296">
        <v>1835.8</v>
      </c>
      <c r="R21" s="245">
        <v>1782.3</v>
      </c>
    </row>
    <row r="22" spans="1:18" ht="12.6" hidden="1" customHeight="1">
      <c r="A22" s="92">
        <v>1979</v>
      </c>
      <c r="B22" s="296">
        <v>1831.4</v>
      </c>
      <c r="C22" s="574"/>
      <c r="D22" s="296">
        <v>1825.4</v>
      </c>
      <c r="E22" s="574">
        <v>1635.6</v>
      </c>
      <c r="F22" s="296">
        <v>1869.14</v>
      </c>
      <c r="G22" s="296">
        <v>1867.709865</v>
      </c>
      <c r="H22" s="301"/>
      <c r="I22" s="296"/>
      <c r="J22" s="574"/>
      <c r="K22" s="296">
        <v>1580.1</v>
      </c>
      <c r="L22" s="574">
        <v>1930</v>
      </c>
      <c r="M22" s="296">
        <v>1530.3</v>
      </c>
      <c r="N22" s="296">
        <v>1819</v>
      </c>
      <c r="O22" s="296">
        <v>1828.5</v>
      </c>
      <c r="R22" s="245">
        <v>1770.4</v>
      </c>
    </row>
    <row r="23" spans="1:18" ht="18.75" customHeight="1">
      <c r="A23" s="92">
        <v>1980</v>
      </c>
      <c r="B23" s="296">
        <v>1832.8</v>
      </c>
      <c r="C23" s="587">
        <f>C24*POWER(C$26/C$31,1/5)</f>
        <v>1680.2838054823594</v>
      </c>
      <c r="D23" s="296">
        <v>1812.2</v>
      </c>
      <c r="E23" s="574">
        <v>1658.7</v>
      </c>
      <c r="F23" s="296">
        <v>1849.1890000000001</v>
      </c>
      <c r="G23" s="296">
        <v>1860.109833</v>
      </c>
      <c r="H23" s="301">
        <f t="shared" ref="H23:H32" si="0">H24*R23/R24</f>
        <v>1753.3784605433373</v>
      </c>
      <c r="I23" s="296">
        <v>1858.81</v>
      </c>
      <c r="J23" s="587">
        <f t="shared" ref="J23:J28" si="1">J24*POWER(J$30/J$35,1/5)</f>
        <v>1540.8518725248698</v>
      </c>
      <c r="K23" s="296">
        <v>1579.7</v>
      </c>
      <c r="L23" s="296">
        <v>1912</v>
      </c>
      <c r="M23" s="296">
        <v>1516.8</v>
      </c>
      <c r="N23" s="296">
        <v>1773</v>
      </c>
      <c r="O23" s="296">
        <v>1812.9</v>
      </c>
      <c r="R23" s="245">
        <v>1751</v>
      </c>
    </row>
    <row r="24" spans="1:18" ht="18.75" customHeight="1">
      <c r="A24" s="92">
        <v>1981</v>
      </c>
      <c r="B24" s="296">
        <v>1815.8</v>
      </c>
      <c r="C24" s="587">
        <f>C25*POWER(C$26/C$31,1/5)</f>
        <v>1676.8488531394046</v>
      </c>
      <c r="D24" s="296">
        <v>1798.2</v>
      </c>
      <c r="E24" s="574">
        <v>1631.5</v>
      </c>
      <c r="F24" s="296">
        <v>1854.79</v>
      </c>
      <c r="G24" s="296">
        <v>1841.377405</v>
      </c>
      <c r="H24" s="301">
        <f t="shared" si="0"/>
        <v>1731.7491203104785</v>
      </c>
      <c r="I24" s="296">
        <v>1865.1</v>
      </c>
      <c r="J24" s="587">
        <f t="shared" si="1"/>
        <v>1523.589267019579</v>
      </c>
      <c r="K24" s="296">
        <v>1570.2</v>
      </c>
      <c r="L24" s="296">
        <v>1878</v>
      </c>
      <c r="M24" s="296">
        <v>1508.4</v>
      </c>
      <c r="N24" s="296">
        <v>1716</v>
      </c>
      <c r="O24" s="296">
        <v>1803.9</v>
      </c>
      <c r="R24" s="245">
        <v>1729.4</v>
      </c>
    </row>
    <row r="25" spans="1:18" ht="18.75" customHeight="1">
      <c r="A25" s="92">
        <v>1982</v>
      </c>
      <c r="B25" s="296">
        <v>1794.6</v>
      </c>
      <c r="C25" s="587">
        <f>C26*POWER(C$26/C$31,1/5)</f>
        <v>1673.4209227635483</v>
      </c>
      <c r="D25" s="296">
        <v>1777.4</v>
      </c>
      <c r="E25" s="574">
        <v>1641.7</v>
      </c>
      <c r="F25" s="296">
        <v>1840.2739999999999</v>
      </c>
      <c r="G25" s="296">
        <v>1766.429153</v>
      </c>
      <c r="H25" s="301">
        <f t="shared" si="0"/>
        <v>1720.5339068564033</v>
      </c>
      <c r="I25" s="296">
        <v>1876.52</v>
      </c>
      <c r="J25" s="587">
        <f t="shared" si="1"/>
        <v>1506.5200594353635</v>
      </c>
      <c r="K25" s="296">
        <v>1558.9</v>
      </c>
      <c r="L25" s="296">
        <v>1857</v>
      </c>
      <c r="M25" s="296">
        <v>1522.5</v>
      </c>
      <c r="N25" s="296">
        <v>1731</v>
      </c>
      <c r="O25" s="296">
        <v>1801.2</v>
      </c>
      <c r="R25" s="245">
        <v>1718.2</v>
      </c>
    </row>
    <row r="26" spans="1:18" ht="18.75" customHeight="1">
      <c r="A26" s="92">
        <v>1983</v>
      </c>
      <c r="B26" s="296">
        <v>1785.8</v>
      </c>
      <c r="C26" s="296">
        <v>1670</v>
      </c>
      <c r="D26" s="296">
        <v>1768</v>
      </c>
      <c r="E26" s="296">
        <v>1637.8</v>
      </c>
      <c r="F26" s="296">
        <v>1822.645</v>
      </c>
      <c r="G26" s="296">
        <v>1748.9069059999999</v>
      </c>
      <c r="H26" s="301">
        <f t="shared" si="0"/>
        <v>1707.6163842173346</v>
      </c>
      <c r="I26" s="296">
        <v>1875.79</v>
      </c>
      <c r="J26" s="587">
        <f t="shared" si="1"/>
        <v>1489.6420830798393</v>
      </c>
      <c r="K26" s="296">
        <v>1553.2</v>
      </c>
      <c r="L26" s="296">
        <v>1825</v>
      </c>
      <c r="M26" s="296">
        <v>1531.8</v>
      </c>
      <c r="N26" s="296">
        <v>1717</v>
      </c>
      <c r="O26" s="296">
        <v>1819.6</v>
      </c>
      <c r="R26" s="245">
        <v>1705.3</v>
      </c>
    </row>
    <row r="27" spans="1:18" ht="18.75" customHeight="1">
      <c r="A27" s="92">
        <v>1984</v>
      </c>
      <c r="B27" s="296">
        <v>1799.7</v>
      </c>
      <c r="C27" s="296">
        <v>1694</v>
      </c>
      <c r="D27" s="296">
        <v>1773.6</v>
      </c>
      <c r="E27" s="296">
        <v>1632.7</v>
      </c>
      <c r="F27" s="296">
        <v>1813.7</v>
      </c>
      <c r="G27" s="296">
        <v>1741.4862230000001</v>
      </c>
      <c r="H27" s="301">
        <f t="shared" si="0"/>
        <v>1696.0006274256141</v>
      </c>
      <c r="I27" s="296">
        <v>1865.41</v>
      </c>
      <c r="J27" s="587">
        <f t="shared" si="1"/>
        <v>1472.9531955346988</v>
      </c>
      <c r="K27" s="296">
        <v>1548.2</v>
      </c>
      <c r="L27" s="296">
        <v>1781</v>
      </c>
      <c r="M27" s="296">
        <v>1534</v>
      </c>
      <c r="N27" s="296">
        <v>1733</v>
      </c>
      <c r="O27" s="296">
        <v>1838</v>
      </c>
      <c r="R27" s="245">
        <v>1693.7</v>
      </c>
    </row>
    <row r="28" spans="1:18" ht="18.75" customHeight="1">
      <c r="A28" s="92">
        <v>1985</v>
      </c>
      <c r="B28" s="296">
        <v>1791.5</v>
      </c>
      <c r="C28" s="296">
        <v>1700</v>
      </c>
      <c r="D28" s="296">
        <v>1781.8</v>
      </c>
      <c r="E28" s="296">
        <v>1618.6</v>
      </c>
      <c r="F28" s="296">
        <v>1813.3</v>
      </c>
      <c r="G28" s="296">
        <v>1706.8951059999999</v>
      </c>
      <c r="H28" s="301">
        <f t="shared" si="0"/>
        <v>1672.8692496765843</v>
      </c>
      <c r="I28" s="296">
        <v>1861.91</v>
      </c>
      <c r="J28" s="587">
        <f t="shared" si="1"/>
        <v>1456.4512783837608</v>
      </c>
      <c r="K28" s="296">
        <v>1542.2</v>
      </c>
      <c r="L28" s="296">
        <v>1771</v>
      </c>
      <c r="M28" s="296">
        <v>1538.1</v>
      </c>
      <c r="N28" s="296">
        <v>1766</v>
      </c>
      <c r="O28" s="296">
        <v>1835.4</v>
      </c>
      <c r="R28" s="245">
        <v>1670.6</v>
      </c>
    </row>
    <row r="29" spans="1:18" ht="18.75" customHeight="1">
      <c r="A29" s="92">
        <v>1986</v>
      </c>
      <c r="B29" s="296">
        <v>1792.8</v>
      </c>
      <c r="C29" s="296">
        <v>1680</v>
      </c>
      <c r="D29" s="296">
        <v>1780.1</v>
      </c>
      <c r="E29" s="296">
        <v>1621.9</v>
      </c>
      <c r="F29" s="296">
        <v>1792.587</v>
      </c>
      <c r="G29" s="296">
        <v>1701.9169429999999</v>
      </c>
      <c r="H29" s="301">
        <f t="shared" si="0"/>
        <v>1653.8434411384212</v>
      </c>
      <c r="I29" s="296">
        <v>1870.36</v>
      </c>
      <c r="J29" s="587">
        <f>J30*POWER(J$30/J$35,1/5)</f>
        <v>1440.1342369440688</v>
      </c>
      <c r="K29" s="296">
        <v>1538.2</v>
      </c>
      <c r="L29" s="296">
        <v>1764</v>
      </c>
      <c r="M29" s="296">
        <v>1536.1</v>
      </c>
      <c r="N29" s="296">
        <v>1769</v>
      </c>
      <c r="O29" s="296">
        <v>1828.2</v>
      </c>
      <c r="R29" s="245">
        <v>1651.6</v>
      </c>
    </row>
    <row r="30" spans="1:18" ht="18.75" customHeight="1">
      <c r="A30" s="92">
        <v>1987</v>
      </c>
      <c r="B30" s="296">
        <v>1794.4</v>
      </c>
      <c r="C30" s="296">
        <v>1665</v>
      </c>
      <c r="D30" s="296">
        <v>1790.6</v>
      </c>
      <c r="E30" s="296">
        <v>1587.3</v>
      </c>
      <c r="F30" s="296">
        <v>1798.126</v>
      </c>
      <c r="G30" s="296">
        <v>1714.46272</v>
      </c>
      <c r="H30" s="301">
        <f t="shared" si="0"/>
        <v>1631.6132858990943</v>
      </c>
      <c r="I30" s="296">
        <v>1889.51</v>
      </c>
      <c r="J30" s="296">
        <v>1424</v>
      </c>
      <c r="K30" s="296">
        <v>1510.6</v>
      </c>
      <c r="L30" s="296">
        <v>1755</v>
      </c>
      <c r="M30" s="296">
        <v>1546.2</v>
      </c>
      <c r="N30" s="296">
        <v>1758</v>
      </c>
      <c r="O30" s="296">
        <v>1832.7</v>
      </c>
      <c r="R30" s="245">
        <v>1629.4</v>
      </c>
    </row>
    <row r="31" spans="1:18" ht="18.75" customHeight="1">
      <c r="A31" s="92">
        <v>1988</v>
      </c>
      <c r="B31" s="296">
        <v>1803.7</v>
      </c>
      <c r="C31" s="296">
        <v>1653</v>
      </c>
      <c r="D31" s="296">
        <v>1792.5</v>
      </c>
      <c r="E31" s="296">
        <v>1569.3</v>
      </c>
      <c r="F31" s="296">
        <v>1806.18</v>
      </c>
      <c r="G31" s="296">
        <v>1724.1025380000001</v>
      </c>
      <c r="H31" s="301">
        <f t="shared" si="0"/>
        <v>1626.4062225097023</v>
      </c>
      <c r="I31" s="296">
        <v>1893.18</v>
      </c>
      <c r="J31" s="296">
        <v>1395</v>
      </c>
      <c r="K31" s="296">
        <v>1513.3</v>
      </c>
      <c r="L31" s="296">
        <v>1751</v>
      </c>
      <c r="M31" s="296">
        <v>1565.8</v>
      </c>
      <c r="N31" s="296">
        <v>1798</v>
      </c>
      <c r="O31" s="296">
        <v>1836.2</v>
      </c>
      <c r="R31" s="245">
        <v>1624.2</v>
      </c>
    </row>
    <row r="32" spans="1:18" ht="18.75" customHeight="1">
      <c r="A32" s="92">
        <v>1989</v>
      </c>
      <c r="B32" s="296">
        <v>1800.3</v>
      </c>
      <c r="C32" s="296">
        <v>1644</v>
      </c>
      <c r="D32" s="296">
        <v>1786.5</v>
      </c>
      <c r="E32" s="296">
        <v>1552</v>
      </c>
      <c r="F32" s="296">
        <v>1802.14</v>
      </c>
      <c r="G32" s="296">
        <v>1708.1162870000001</v>
      </c>
      <c r="H32" s="301">
        <f t="shared" si="0"/>
        <v>1602.874301423027</v>
      </c>
      <c r="I32" s="296">
        <v>1877.29</v>
      </c>
      <c r="J32" s="296">
        <v>1375</v>
      </c>
      <c r="K32" s="296">
        <v>1510.5</v>
      </c>
      <c r="L32" s="296">
        <v>1739</v>
      </c>
      <c r="M32" s="296">
        <v>1564.6</v>
      </c>
      <c r="N32" s="296">
        <v>1786</v>
      </c>
      <c r="O32" s="296">
        <v>1849.5</v>
      </c>
      <c r="R32" s="245">
        <v>1600.7</v>
      </c>
    </row>
    <row r="33" spans="1:18" ht="18.75" customHeight="1">
      <c r="A33" s="92">
        <v>1990</v>
      </c>
      <c r="B33" s="296">
        <v>1777.4</v>
      </c>
      <c r="C33" s="296">
        <v>1658</v>
      </c>
      <c r="D33" s="296">
        <v>1776.4</v>
      </c>
      <c r="E33" s="296">
        <v>1538.7</v>
      </c>
      <c r="F33" s="296">
        <v>1769.12</v>
      </c>
      <c r="G33" s="296">
        <v>1704.5528629999999</v>
      </c>
      <c r="H33" s="301">
        <f>H34*R33/R34</f>
        <v>1579.7429236739972</v>
      </c>
      <c r="I33" s="296">
        <v>1866.57</v>
      </c>
      <c r="J33" s="296">
        <v>1352</v>
      </c>
      <c r="K33" s="296">
        <v>1502.6</v>
      </c>
      <c r="L33" s="296">
        <v>1741</v>
      </c>
      <c r="M33" s="296">
        <v>1560.9</v>
      </c>
      <c r="N33" s="296">
        <v>1771</v>
      </c>
      <c r="O33" s="296">
        <v>1830.6</v>
      </c>
      <c r="R33" s="245">
        <v>1577.6</v>
      </c>
    </row>
    <row r="34" spans="1:18" ht="18.75" customHeight="1">
      <c r="A34" s="92">
        <v>1991</v>
      </c>
      <c r="B34" s="296">
        <v>1770.6</v>
      </c>
      <c r="C34" s="296">
        <v>1621</v>
      </c>
      <c r="D34" s="296">
        <v>1755.7</v>
      </c>
      <c r="E34" s="296">
        <v>1533.7</v>
      </c>
      <c r="F34" s="296">
        <v>1747.43</v>
      </c>
      <c r="G34" s="296">
        <v>1694.361795</v>
      </c>
      <c r="H34" s="296">
        <v>1548.1</v>
      </c>
      <c r="I34" s="296">
        <v>1859.61</v>
      </c>
      <c r="J34" s="296">
        <v>1334</v>
      </c>
      <c r="K34" s="296">
        <v>1500.3</v>
      </c>
      <c r="L34" s="296">
        <v>1750</v>
      </c>
      <c r="M34" s="296">
        <v>1547.7</v>
      </c>
      <c r="N34" s="296">
        <v>1768</v>
      </c>
      <c r="O34" s="296">
        <v>1818.1</v>
      </c>
      <c r="R34" s="245">
        <v>1546</v>
      </c>
    </row>
    <row r="35" spans="1:18" ht="18.75" customHeight="1">
      <c r="A35" s="92">
        <v>1992</v>
      </c>
      <c r="B35" s="296">
        <v>1771.6</v>
      </c>
      <c r="C35" s="296">
        <v>1598</v>
      </c>
      <c r="D35" s="296">
        <v>1754.8</v>
      </c>
      <c r="E35" s="296">
        <v>1554.3</v>
      </c>
      <c r="F35" s="296">
        <v>1752.77</v>
      </c>
      <c r="G35" s="296">
        <v>1694.5597379999999</v>
      </c>
      <c r="H35" s="296">
        <v>1566.2</v>
      </c>
      <c r="I35" s="296">
        <v>1862.76</v>
      </c>
      <c r="J35" s="296">
        <v>1346</v>
      </c>
      <c r="K35" s="296">
        <v>1510.1</v>
      </c>
      <c r="L35" s="296">
        <v>1742</v>
      </c>
      <c r="M35" s="296">
        <v>1565.3</v>
      </c>
      <c r="N35" s="296">
        <v>1733</v>
      </c>
      <c r="O35" s="296">
        <v>1820.6</v>
      </c>
      <c r="R35" s="245">
        <v>1536.9</v>
      </c>
    </row>
    <row r="36" spans="1:18" ht="18.75" customHeight="1">
      <c r="A36" s="92">
        <v>1993</v>
      </c>
      <c r="B36" s="296">
        <v>1779.6</v>
      </c>
      <c r="C36" s="296">
        <v>1554</v>
      </c>
      <c r="D36" s="296">
        <v>1754.5</v>
      </c>
      <c r="E36" s="296">
        <v>1555.2</v>
      </c>
      <c r="F36" s="296">
        <v>1755.34</v>
      </c>
      <c r="G36" s="296">
        <v>1681.6662160000001</v>
      </c>
      <c r="H36" s="296">
        <v>1549.9</v>
      </c>
      <c r="I36" s="296">
        <v>1862.62</v>
      </c>
      <c r="J36" s="296">
        <v>1342</v>
      </c>
      <c r="K36" s="296">
        <v>1506.9</v>
      </c>
      <c r="L36" s="296">
        <v>1734</v>
      </c>
      <c r="M36" s="296">
        <v>1597</v>
      </c>
      <c r="N36" s="296">
        <v>1726</v>
      </c>
      <c r="O36" s="296">
        <v>1828.5</v>
      </c>
      <c r="R36" s="245">
        <v>1514.7</v>
      </c>
    </row>
    <row r="37" spans="1:18" ht="18.75" customHeight="1">
      <c r="A37" s="92">
        <v>1994</v>
      </c>
      <c r="B37" s="296">
        <v>1794</v>
      </c>
      <c r="C37" s="296">
        <v>1554</v>
      </c>
      <c r="D37" s="296">
        <v>1761.9</v>
      </c>
      <c r="E37" s="296">
        <v>1547.9</v>
      </c>
      <c r="F37" s="296">
        <v>1774.89</v>
      </c>
      <c r="G37" s="296">
        <v>1675.0924869999999</v>
      </c>
      <c r="H37" s="296">
        <v>1547.2</v>
      </c>
      <c r="I37" s="296">
        <v>1856.56</v>
      </c>
      <c r="J37" s="296">
        <v>1383</v>
      </c>
      <c r="K37" s="296">
        <v>1504.9</v>
      </c>
      <c r="L37" s="296">
        <v>1733</v>
      </c>
      <c r="M37" s="296">
        <v>1635</v>
      </c>
      <c r="N37" s="296">
        <v>1740</v>
      </c>
      <c r="O37" s="296">
        <v>1836.3</v>
      </c>
      <c r="R37" s="245">
        <v>1515.1</v>
      </c>
    </row>
    <row r="38" spans="1:18" ht="18.75" customHeight="1">
      <c r="A38" s="92">
        <v>1995</v>
      </c>
      <c r="B38" s="296">
        <v>1793.7</v>
      </c>
      <c r="C38" s="296">
        <v>1580</v>
      </c>
      <c r="D38" s="296">
        <v>1760.7</v>
      </c>
      <c r="E38" s="296">
        <v>1540.5</v>
      </c>
      <c r="F38" s="296">
        <v>1776.1</v>
      </c>
      <c r="G38" s="296">
        <v>1650.5715379999999</v>
      </c>
      <c r="H38" s="296">
        <v>1533.6</v>
      </c>
      <c r="I38" s="296">
        <v>1858.86</v>
      </c>
      <c r="J38" s="296">
        <v>1394</v>
      </c>
      <c r="K38" s="296">
        <v>1487.8</v>
      </c>
      <c r="L38" s="296">
        <v>1732.9</v>
      </c>
      <c r="M38" s="296">
        <v>1640</v>
      </c>
      <c r="N38" s="296">
        <v>1743</v>
      </c>
      <c r="O38" s="296">
        <v>1844.7</v>
      </c>
      <c r="R38" s="245">
        <v>1504.4</v>
      </c>
    </row>
    <row r="39" spans="1:18" ht="18.75" customHeight="1">
      <c r="A39" s="92">
        <v>1996</v>
      </c>
      <c r="B39" s="296">
        <v>1780.6</v>
      </c>
      <c r="C39" s="296">
        <v>1554</v>
      </c>
      <c r="D39" s="296">
        <v>1774.1</v>
      </c>
      <c r="E39" s="296">
        <v>1530.7</v>
      </c>
      <c r="F39" s="296">
        <v>1775</v>
      </c>
      <c r="G39" s="296">
        <v>1654.983387</v>
      </c>
      <c r="H39" s="296">
        <v>1517.8</v>
      </c>
      <c r="I39" s="296">
        <v>1873.05</v>
      </c>
      <c r="J39" s="296">
        <v>1421</v>
      </c>
      <c r="K39" s="296">
        <v>1482.6</v>
      </c>
      <c r="L39" s="296">
        <v>1728.5</v>
      </c>
      <c r="M39" s="296">
        <v>1653</v>
      </c>
      <c r="N39" s="296">
        <v>1742</v>
      </c>
      <c r="O39" s="296">
        <v>1835.1</v>
      </c>
      <c r="R39" s="245">
        <v>1489.8</v>
      </c>
    </row>
    <row r="40" spans="1:18" ht="18.75" customHeight="1">
      <c r="A40" s="92">
        <v>1997</v>
      </c>
      <c r="B40" s="296">
        <v>1783.3</v>
      </c>
      <c r="C40" s="296">
        <v>1567</v>
      </c>
      <c r="D40" s="296">
        <v>1767.3</v>
      </c>
      <c r="E40" s="296">
        <v>1544</v>
      </c>
      <c r="F40" s="296">
        <v>1770.54</v>
      </c>
      <c r="G40" s="296">
        <v>1648.649692</v>
      </c>
      <c r="H40" s="296">
        <v>1508.7</v>
      </c>
      <c r="I40" s="296">
        <v>1863.16</v>
      </c>
      <c r="J40" s="296">
        <v>1414</v>
      </c>
      <c r="K40" s="296">
        <v>1477.5</v>
      </c>
      <c r="L40" s="296">
        <v>1728.4</v>
      </c>
      <c r="M40" s="296">
        <v>1658</v>
      </c>
      <c r="N40" s="296">
        <v>1741</v>
      </c>
      <c r="O40" s="296">
        <v>1846.1</v>
      </c>
      <c r="R40" s="245">
        <v>1482</v>
      </c>
    </row>
    <row r="41" spans="1:18" ht="18.75" customHeight="1">
      <c r="A41" s="92">
        <v>1998</v>
      </c>
      <c r="B41" s="296">
        <v>1774.4</v>
      </c>
      <c r="C41" s="296">
        <v>1578</v>
      </c>
      <c r="D41" s="296">
        <v>1766.7</v>
      </c>
      <c r="E41" s="296">
        <v>1559.2</v>
      </c>
      <c r="F41" s="296">
        <v>1760.66</v>
      </c>
      <c r="G41" s="296">
        <v>1637.4510660000001</v>
      </c>
      <c r="H41" s="296">
        <v>1503.3</v>
      </c>
      <c r="I41" s="296">
        <v>1879.68</v>
      </c>
      <c r="J41" s="296">
        <v>1380</v>
      </c>
      <c r="K41" s="296">
        <v>1475.6</v>
      </c>
      <c r="L41" s="296">
        <v>1731.6</v>
      </c>
      <c r="M41" s="296">
        <v>1656</v>
      </c>
      <c r="N41" s="296">
        <v>1735</v>
      </c>
      <c r="O41" s="296">
        <v>1846.5</v>
      </c>
      <c r="R41" s="245">
        <v>1479</v>
      </c>
    </row>
    <row r="42" spans="1:18" ht="18.75" customHeight="1">
      <c r="A42" s="92">
        <v>1999</v>
      </c>
      <c r="B42" s="296">
        <v>1777.6</v>
      </c>
      <c r="C42" s="296">
        <v>1581</v>
      </c>
      <c r="D42" s="296">
        <v>1769.1</v>
      </c>
      <c r="E42" s="296">
        <v>1569</v>
      </c>
      <c r="F42" s="296">
        <v>1764.28</v>
      </c>
      <c r="G42" s="296">
        <v>1630.438551</v>
      </c>
      <c r="H42" s="296">
        <v>1491.7</v>
      </c>
      <c r="I42" s="296">
        <v>1875.58</v>
      </c>
      <c r="J42" s="296">
        <v>1361</v>
      </c>
      <c r="K42" s="296">
        <v>1473.4</v>
      </c>
      <c r="L42" s="296">
        <v>1732.1</v>
      </c>
      <c r="M42" s="296">
        <v>1665</v>
      </c>
      <c r="N42" s="296">
        <v>1723</v>
      </c>
      <c r="O42" s="296">
        <v>1847.3</v>
      </c>
      <c r="R42" s="245">
        <v>1468.6</v>
      </c>
    </row>
    <row r="43" spans="1:18" ht="18.75" customHeight="1">
      <c r="A43" s="92">
        <v>2000</v>
      </c>
      <c r="B43" s="296">
        <v>1771.9</v>
      </c>
      <c r="C43" s="296">
        <v>1545</v>
      </c>
      <c r="D43" s="296">
        <v>1767.8</v>
      </c>
      <c r="E43" s="296">
        <v>1581.4</v>
      </c>
      <c r="F43" s="296">
        <v>1750.63</v>
      </c>
      <c r="G43" s="296">
        <v>1591.368113</v>
      </c>
      <c r="H43" s="296">
        <v>1473</v>
      </c>
      <c r="I43" s="296">
        <v>1861.34</v>
      </c>
      <c r="J43" s="296">
        <v>1374</v>
      </c>
      <c r="K43" s="296">
        <v>1455.2</v>
      </c>
      <c r="L43" s="296">
        <v>1730.6</v>
      </c>
      <c r="M43" s="296">
        <v>1642</v>
      </c>
      <c r="N43" s="296">
        <v>1712</v>
      </c>
      <c r="O43" s="296">
        <v>1836.4</v>
      </c>
      <c r="R43" s="245">
        <v>1450.9</v>
      </c>
    </row>
    <row r="44" spans="1:18" ht="18.75" customHeight="1">
      <c r="A44" s="92">
        <v>2001</v>
      </c>
      <c r="B44" s="296">
        <v>1737.5</v>
      </c>
      <c r="C44" s="296">
        <v>1577</v>
      </c>
      <c r="D44" s="296">
        <v>1762</v>
      </c>
      <c r="E44" s="296">
        <v>1586.7</v>
      </c>
      <c r="F44" s="296">
        <v>1732.98</v>
      </c>
      <c r="G44" s="296">
        <v>1578.5014759999999</v>
      </c>
      <c r="H44" s="296">
        <v>1458.4</v>
      </c>
      <c r="I44" s="296">
        <v>1843.07</v>
      </c>
      <c r="J44" s="296">
        <v>1373</v>
      </c>
      <c r="K44" s="296">
        <v>1429.1</v>
      </c>
      <c r="L44" s="296">
        <v>1726.6</v>
      </c>
      <c r="M44" s="296">
        <v>1618</v>
      </c>
      <c r="N44" s="296">
        <v>1715</v>
      </c>
      <c r="O44" s="296">
        <v>1813.9</v>
      </c>
      <c r="R44" s="245">
        <v>1438.8</v>
      </c>
    </row>
    <row r="45" spans="1:18" ht="18.75" customHeight="1">
      <c r="A45" s="92">
        <v>2002</v>
      </c>
      <c r="B45" s="296">
        <v>1733.4</v>
      </c>
      <c r="C45" s="296">
        <v>1580</v>
      </c>
      <c r="D45" s="296">
        <v>1744.4</v>
      </c>
      <c r="E45" s="296">
        <v>1578.8</v>
      </c>
      <c r="F45" s="296">
        <v>1726.11</v>
      </c>
      <c r="G45" s="296">
        <v>1537.1719129999999</v>
      </c>
      <c r="H45" s="296">
        <v>1445.4</v>
      </c>
      <c r="I45" s="296">
        <v>1830.97</v>
      </c>
      <c r="J45" s="296">
        <v>1348</v>
      </c>
      <c r="K45" s="296">
        <v>1414.1</v>
      </c>
      <c r="L45" s="296">
        <v>1720.9</v>
      </c>
      <c r="M45" s="296">
        <v>1595</v>
      </c>
      <c r="N45" s="296">
        <v>1696</v>
      </c>
      <c r="O45" s="296">
        <v>1810.1</v>
      </c>
      <c r="R45" s="245">
        <v>1427.7</v>
      </c>
    </row>
    <row r="46" spans="1:18" ht="18.75" customHeight="1">
      <c r="A46" s="92">
        <v>2003</v>
      </c>
      <c r="B46" s="296">
        <v>1738.3</v>
      </c>
      <c r="C46" s="296">
        <v>1575</v>
      </c>
      <c r="D46" s="296">
        <v>1734.1</v>
      </c>
      <c r="E46" s="296">
        <v>1576.5</v>
      </c>
      <c r="F46" s="296">
        <v>1718.73</v>
      </c>
      <c r="G46" s="296">
        <v>1532.6597850000001</v>
      </c>
      <c r="H46" s="296">
        <v>1438.9</v>
      </c>
      <c r="I46" s="296">
        <v>1825.59</v>
      </c>
      <c r="J46" s="296">
        <v>1363</v>
      </c>
      <c r="K46" s="296">
        <v>1398.6</v>
      </c>
      <c r="L46" s="296">
        <v>1705.8</v>
      </c>
      <c r="M46" s="296">
        <v>1582</v>
      </c>
      <c r="N46" s="296">
        <v>1677</v>
      </c>
      <c r="O46" s="296">
        <v>1799.6</v>
      </c>
      <c r="R46" s="245">
        <v>1421.8</v>
      </c>
    </row>
    <row r="47" spans="1:18" ht="18.75" customHeight="1">
      <c r="A47" s="92">
        <v>2004</v>
      </c>
      <c r="B47" s="296">
        <v>1731.8</v>
      </c>
      <c r="C47" s="296">
        <v>1549</v>
      </c>
      <c r="D47" s="296">
        <v>1752.4</v>
      </c>
      <c r="E47" s="296">
        <v>1579.4</v>
      </c>
      <c r="F47" s="296">
        <v>1723.24</v>
      </c>
      <c r="G47" s="296">
        <v>1561.3609409999999</v>
      </c>
      <c r="H47" s="296">
        <v>1441.5</v>
      </c>
      <c r="I47" s="296">
        <v>1826.05</v>
      </c>
      <c r="J47" s="296">
        <v>1362</v>
      </c>
      <c r="K47" s="296">
        <v>1417.3</v>
      </c>
      <c r="L47" s="296">
        <v>1689.6</v>
      </c>
      <c r="M47" s="296">
        <v>1605</v>
      </c>
      <c r="N47" s="296">
        <v>1672</v>
      </c>
      <c r="O47" s="296">
        <v>1802.3</v>
      </c>
      <c r="R47" s="245">
        <v>1426.3</v>
      </c>
    </row>
    <row r="48" spans="1:18" ht="18.75" customHeight="1">
      <c r="A48" s="92">
        <v>2005</v>
      </c>
      <c r="B48" s="296">
        <v>1726.3</v>
      </c>
      <c r="C48" s="296">
        <v>1565</v>
      </c>
      <c r="D48" s="296">
        <v>1738.3</v>
      </c>
      <c r="E48" s="296">
        <v>1578.8</v>
      </c>
      <c r="F48" s="296">
        <v>1715.8</v>
      </c>
      <c r="G48" s="296">
        <v>1556.7</v>
      </c>
      <c r="H48" s="296">
        <v>1434.1</v>
      </c>
      <c r="I48" s="296">
        <v>1818.74</v>
      </c>
      <c r="J48" s="296">
        <v>1375</v>
      </c>
      <c r="K48" s="296">
        <v>1420</v>
      </c>
      <c r="L48" s="296">
        <v>1667.8</v>
      </c>
      <c r="M48" s="296">
        <v>1605</v>
      </c>
      <c r="N48" s="296">
        <v>1676</v>
      </c>
      <c r="O48" s="296">
        <v>1799.6</v>
      </c>
      <c r="R48" s="245">
        <v>1419</v>
      </c>
    </row>
    <row r="49" spans="1:18" ht="15" customHeight="1">
      <c r="A49" s="92">
        <v>2006</v>
      </c>
      <c r="B49" s="296">
        <v>1718.9</v>
      </c>
      <c r="C49" s="296">
        <v>1566</v>
      </c>
      <c r="D49" s="296">
        <v>1737.9</v>
      </c>
      <c r="E49" s="296">
        <v>1585.6</v>
      </c>
      <c r="F49" s="296">
        <v>1708.78</v>
      </c>
      <c r="G49" s="296">
        <v>1535.8</v>
      </c>
      <c r="H49" s="296">
        <v>1429.5</v>
      </c>
      <c r="I49" s="296">
        <v>1814.82</v>
      </c>
      <c r="J49" s="296">
        <v>1389</v>
      </c>
      <c r="K49" s="296">
        <v>1413.9</v>
      </c>
      <c r="L49" s="296">
        <v>1655.5</v>
      </c>
      <c r="M49" s="296">
        <v>1599</v>
      </c>
      <c r="N49" s="296">
        <v>1671</v>
      </c>
      <c r="O49" s="296">
        <v>1801</v>
      </c>
      <c r="R49" s="195">
        <v>1416</v>
      </c>
    </row>
    <row r="50" spans="1:18" ht="15" customHeight="1">
      <c r="A50" s="92">
        <v>2007</v>
      </c>
      <c r="B50" s="296">
        <v>1713.2</v>
      </c>
      <c r="C50" s="296">
        <v>1560</v>
      </c>
      <c r="D50" s="296">
        <v>1735.7</v>
      </c>
      <c r="E50" s="423">
        <v>1571.3</v>
      </c>
      <c r="F50" s="296">
        <v>1706.36</v>
      </c>
      <c r="G50" s="296">
        <v>1555.9</v>
      </c>
      <c r="H50" s="296">
        <v>1431</v>
      </c>
      <c r="I50" s="296">
        <v>1816.42</v>
      </c>
      <c r="J50" s="296">
        <v>1390</v>
      </c>
      <c r="K50" s="296">
        <v>1419</v>
      </c>
      <c r="L50" s="296">
        <v>1636.5</v>
      </c>
      <c r="M50" s="296">
        <v>1615</v>
      </c>
      <c r="N50" s="296">
        <v>1673</v>
      </c>
      <c r="O50" s="296">
        <v>1797.9</v>
      </c>
      <c r="R50" s="195">
        <v>1421.2</v>
      </c>
    </row>
    <row r="51" spans="1:18" ht="15" customHeight="1">
      <c r="A51" s="92">
        <v>2008</v>
      </c>
      <c r="B51" s="623">
        <v>1718.1</v>
      </c>
      <c r="C51" s="623">
        <v>1568</v>
      </c>
      <c r="D51" s="623">
        <v>1727.3</v>
      </c>
      <c r="E51" s="623">
        <v>1569.5</v>
      </c>
      <c r="F51" s="623">
        <v>1703.56</v>
      </c>
      <c r="G51" s="623">
        <v>1559.9</v>
      </c>
      <c r="H51" s="623">
        <v>1429.6</v>
      </c>
      <c r="I51" s="623">
        <v>1806.96</v>
      </c>
      <c r="J51" s="623">
        <v>1389</v>
      </c>
      <c r="K51" s="623">
        <v>1422.5</v>
      </c>
      <c r="L51" s="623">
        <v>1647.2</v>
      </c>
      <c r="M51" s="623">
        <v>1625</v>
      </c>
      <c r="N51" s="623">
        <v>1652.1</v>
      </c>
      <c r="O51" s="623">
        <v>1796.1</v>
      </c>
      <c r="R51" s="195">
        <v>1421.1</v>
      </c>
    </row>
    <row r="52" spans="1:18" ht="15" customHeight="1">
      <c r="A52" s="92">
        <v>2009</v>
      </c>
      <c r="B52" s="623">
        <v>1690.1</v>
      </c>
      <c r="C52" s="623">
        <v>1550</v>
      </c>
      <c r="D52" s="623">
        <v>1699</v>
      </c>
      <c r="E52" s="623">
        <v>1563.3</v>
      </c>
      <c r="F52" s="623">
        <v>1652.2</v>
      </c>
      <c r="G52" s="623">
        <v>1553.9</v>
      </c>
      <c r="H52" s="623">
        <v>1389.7</v>
      </c>
      <c r="I52" s="623">
        <v>1773.37</v>
      </c>
      <c r="J52" s="623">
        <v>1378</v>
      </c>
      <c r="K52" s="623">
        <v>1407.2</v>
      </c>
      <c r="L52" s="623">
        <v>1653.8</v>
      </c>
      <c r="M52" s="623">
        <v>1610</v>
      </c>
      <c r="N52" s="623">
        <v>1645.6</v>
      </c>
      <c r="O52" s="623">
        <v>1768.4</v>
      </c>
      <c r="R52" s="195">
        <v>1380.2</v>
      </c>
    </row>
    <row r="53" spans="1:18" ht="12.75" customHeight="1">
      <c r="A53" s="92"/>
      <c r="B53" s="296"/>
      <c r="C53" s="296"/>
      <c r="D53" s="296"/>
      <c r="E53" s="296"/>
      <c r="F53" s="296"/>
      <c r="G53" s="296"/>
      <c r="H53" s="296"/>
      <c r="I53" s="296"/>
      <c r="J53" s="296"/>
      <c r="K53" s="296"/>
      <c r="L53" s="296"/>
      <c r="M53" s="296"/>
      <c r="N53" s="296"/>
      <c r="O53" s="296"/>
      <c r="R53" s="195"/>
    </row>
    <row r="54" spans="1:18" ht="12.75" customHeight="1">
      <c r="A54" s="90" t="s">
        <v>610</v>
      </c>
    </row>
    <row r="55" spans="1:18" ht="12.75" customHeight="1">
      <c r="A55" s="426" t="s">
        <v>422</v>
      </c>
      <c r="C55" s="426"/>
      <c r="D55" s="426"/>
      <c r="E55" s="426"/>
      <c r="F55" s="426"/>
      <c r="G55" s="426"/>
      <c r="H55" s="426"/>
      <c r="I55" s="426"/>
      <c r="J55" s="426"/>
      <c r="K55" s="426"/>
      <c r="L55" s="426"/>
      <c r="M55" s="426"/>
      <c r="N55" s="426"/>
      <c r="O55" s="426"/>
    </row>
    <row r="56" spans="1:18" ht="12.75" customHeight="1">
      <c r="A56" s="90" t="s">
        <v>670</v>
      </c>
    </row>
    <row r="57" spans="1:18" ht="12.75" customHeight="1">
      <c r="A57" s="90" t="s">
        <v>704</v>
      </c>
    </row>
    <row r="60" spans="1:18" ht="12.75" customHeight="1">
      <c r="B60" s="422"/>
      <c r="C60" s="422"/>
      <c r="D60" s="422"/>
      <c r="E60" s="422"/>
      <c r="F60" s="422"/>
      <c r="G60" s="422"/>
      <c r="H60" s="422"/>
      <c r="I60" s="422"/>
      <c r="J60" s="422"/>
      <c r="K60" s="422"/>
      <c r="L60" s="422"/>
      <c r="M60" s="422"/>
      <c r="N60" s="422"/>
      <c r="O60" s="422"/>
    </row>
  </sheetData>
  <phoneticPr fontId="0" type="noConversion"/>
  <pageMargins left="0.75" right="0.75" top="1" bottom="1" header="0.5" footer="0.5"/>
  <pageSetup scale="73"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5">
    <pageSetUpPr fitToPage="1"/>
  </sheetPr>
  <dimension ref="A1:BK58"/>
  <sheetViews>
    <sheetView showOutlineSymbols="0" view="pageBreakPreview" zoomScaleSheetLayoutView="100" workbookViewId="0">
      <pane xSplit="1" ySplit="2" topLeftCell="B44"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7.140625" style="489" customWidth="1"/>
    <col min="2" max="2" width="9.140625" style="489" customWidth="1"/>
    <col min="3" max="3" width="7.7109375" style="489" customWidth="1"/>
    <col min="4" max="6" width="7.85546875" style="489" customWidth="1"/>
    <col min="7" max="7" width="10.140625" style="489" customWidth="1"/>
    <col min="8" max="8" width="9.7109375" style="489" customWidth="1"/>
    <col min="9" max="9" width="8.7109375" style="489" customWidth="1"/>
    <col min="10" max="10" width="10.140625" style="489" customWidth="1"/>
    <col min="11" max="11" width="7.85546875" style="489" customWidth="1"/>
    <col min="12" max="12" width="8.85546875" style="489" customWidth="1"/>
    <col min="13" max="13" width="7.85546875" style="489" customWidth="1"/>
    <col min="14" max="14" width="8.85546875" style="489" customWidth="1"/>
    <col min="15" max="15" width="9.5703125" style="489" customWidth="1"/>
    <col min="16" max="17" width="3.85546875" style="489"/>
    <col min="18" max="18" width="5.85546875" style="489" customWidth="1"/>
    <col min="19" max="31" width="7.42578125" style="489" customWidth="1"/>
    <col min="32" max="32" width="9.5703125" style="489" customWidth="1"/>
    <col min="33" max="16384" width="3.85546875" style="489"/>
  </cols>
  <sheetData>
    <row r="1" spans="1:63" ht="12.75" customHeight="1">
      <c r="A1" s="489" t="s">
        <v>450</v>
      </c>
    </row>
    <row r="2" spans="1:63" s="460" customFormat="1" ht="29.25" customHeight="1">
      <c r="A2" s="460" t="s">
        <v>471</v>
      </c>
      <c r="B2" s="460" t="s">
        <v>472</v>
      </c>
      <c r="C2" s="460" t="s">
        <v>474</v>
      </c>
      <c r="D2" s="460" t="s">
        <v>475</v>
      </c>
      <c r="E2" s="460" t="s">
        <v>479</v>
      </c>
      <c r="F2" s="460" t="s">
        <v>480</v>
      </c>
      <c r="G2" s="460" t="s">
        <v>481</v>
      </c>
      <c r="H2" s="460" t="s">
        <v>482</v>
      </c>
      <c r="I2" s="460" t="s">
        <v>487</v>
      </c>
      <c r="J2" s="460" t="s">
        <v>492</v>
      </c>
      <c r="K2" s="460" t="s">
        <v>494</v>
      </c>
      <c r="L2" s="460" t="s">
        <v>497</v>
      </c>
      <c r="M2" s="460" t="s">
        <v>498</v>
      </c>
      <c r="N2" s="460" t="s">
        <v>501</v>
      </c>
      <c r="O2" s="460" t="s">
        <v>502</v>
      </c>
    </row>
    <row r="3" spans="1:63" ht="12.75" hidden="1" customHeight="1">
      <c r="A3" s="584">
        <v>1960</v>
      </c>
      <c r="B3" s="574"/>
      <c r="C3" s="574"/>
      <c r="D3" s="574"/>
      <c r="E3" s="574"/>
      <c r="F3" s="574"/>
      <c r="G3" s="574"/>
      <c r="H3" s="574"/>
      <c r="I3" s="574"/>
      <c r="J3" s="574"/>
      <c r="K3" s="574"/>
      <c r="L3" s="574"/>
      <c r="M3" s="574"/>
      <c r="N3" s="574"/>
      <c r="O3" s="574">
        <v>3726</v>
      </c>
      <c r="R3" s="584"/>
      <c r="S3" s="585"/>
      <c r="T3" s="581"/>
      <c r="U3" s="581"/>
      <c r="V3" s="581"/>
      <c r="W3" s="581"/>
      <c r="X3" s="581"/>
      <c r="Y3" s="581"/>
      <c r="Z3" s="581"/>
      <c r="AA3" s="585"/>
      <c r="AB3" s="581"/>
      <c r="AC3" s="581"/>
      <c r="AD3" s="585"/>
      <c r="AE3" s="581"/>
      <c r="AF3" s="581"/>
      <c r="BK3" s="90"/>
    </row>
    <row r="4" spans="1:63" ht="12.75" hidden="1" customHeight="1">
      <c r="A4" s="584">
        <v>1961</v>
      </c>
      <c r="B4" s="574"/>
      <c r="C4" s="574"/>
      <c r="D4" s="574"/>
      <c r="E4" s="574"/>
      <c r="F4" s="574"/>
      <c r="G4" s="574"/>
      <c r="H4" s="574"/>
      <c r="I4" s="574"/>
      <c r="J4" s="574"/>
      <c r="K4" s="574"/>
      <c r="L4" s="574"/>
      <c r="M4" s="574"/>
      <c r="N4" s="574"/>
      <c r="O4" s="574">
        <v>4554</v>
      </c>
      <c r="R4" s="584"/>
      <c r="S4" s="585"/>
      <c r="T4" s="581"/>
      <c r="U4" s="581"/>
      <c r="V4" s="585"/>
      <c r="W4" s="581"/>
      <c r="X4" s="581"/>
      <c r="Y4" s="581"/>
      <c r="Z4" s="581"/>
      <c r="AA4" s="585"/>
      <c r="AB4" s="581"/>
      <c r="AC4" s="581"/>
      <c r="AD4" s="585"/>
      <c r="AE4" s="581"/>
      <c r="AF4" s="581"/>
    </row>
    <row r="5" spans="1:63" ht="12.75" hidden="1" customHeight="1">
      <c r="A5" s="584">
        <v>1962</v>
      </c>
      <c r="B5" s="574"/>
      <c r="C5" s="574"/>
      <c r="D5" s="574"/>
      <c r="E5" s="574"/>
      <c r="F5" s="574"/>
      <c r="G5" s="574"/>
      <c r="H5" s="574"/>
      <c r="I5" s="574"/>
      <c r="J5" s="574"/>
      <c r="K5" s="574"/>
      <c r="L5" s="574"/>
      <c r="M5" s="574"/>
      <c r="N5" s="574"/>
      <c r="O5" s="574">
        <v>3772</v>
      </c>
      <c r="R5" s="584"/>
      <c r="S5" s="585"/>
      <c r="T5" s="581"/>
      <c r="U5" s="581"/>
      <c r="V5" s="585"/>
      <c r="W5" s="581"/>
      <c r="X5" s="581"/>
      <c r="Y5" s="581"/>
      <c r="Z5" s="581"/>
      <c r="AA5" s="585"/>
      <c r="AB5" s="581"/>
      <c r="AC5" s="581"/>
      <c r="AD5" s="585"/>
      <c r="AE5" s="581"/>
      <c r="AF5" s="581"/>
    </row>
    <row r="6" spans="1:63" ht="12.75" hidden="1" customHeight="1">
      <c r="A6" s="584">
        <v>1963</v>
      </c>
      <c r="B6" s="574"/>
      <c r="C6" s="574"/>
      <c r="D6" s="574"/>
      <c r="E6" s="574"/>
      <c r="F6" s="574">
        <v>32</v>
      </c>
      <c r="G6" s="574"/>
      <c r="H6" s="574"/>
      <c r="I6" s="574"/>
      <c r="J6" s="574"/>
      <c r="K6" s="574"/>
      <c r="L6" s="574"/>
      <c r="M6" s="574">
        <v>58.8</v>
      </c>
      <c r="N6" s="574"/>
      <c r="O6" s="574">
        <v>3942</v>
      </c>
      <c r="R6" s="584"/>
      <c r="S6" s="585"/>
      <c r="T6" s="581"/>
      <c r="U6" s="581"/>
      <c r="V6" s="585"/>
      <c r="W6" s="581"/>
      <c r="X6" s="581"/>
      <c r="Y6" s="581"/>
      <c r="Z6" s="581"/>
      <c r="AA6" s="585"/>
      <c r="AB6" s="581"/>
      <c r="AC6" s="581"/>
      <c r="AD6" s="585"/>
      <c r="AE6" s="581"/>
      <c r="AF6" s="581"/>
    </row>
    <row r="7" spans="1:63" ht="12.75" hidden="1" customHeight="1">
      <c r="A7" s="584">
        <v>1964</v>
      </c>
      <c r="B7" s="574"/>
      <c r="C7" s="574"/>
      <c r="D7" s="574"/>
      <c r="E7" s="574"/>
      <c r="F7" s="574">
        <v>33</v>
      </c>
      <c r="G7" s="574"/>
      <c r="H7" s="574"/>
      <c r="I7" s="574"/>
      <c r="J7" s="574"/>
      <c r="K7" s="574"/>
      <c r="L7" s="574"/>
      <c r="M7" s="574">
        <v>55.7</v>
      </c>
      <c r="N7" s="574"/>
      <c r="O7" s="574">
        <v>3670</v>
      </c>
      <c r="R7" s="584"/>
      <c r="S7" s="581"/>
      <c r="T7" s="581"/>
      <c r="U7" s="581"/>
      <c r="V7" s="585"/>
      <c r="W7" s="581"/>
      <c r="X7" s="581"/>
      <c r="Y7" s="581"/>
      <c r="Z7" s="581"/>
      <c r="AA7" s="585"/>
      <c r="AB7" s="581"/>
      <c r="AC7" s="581"/>
      <c r="AD7" s="585"/>
      <c r="AE7" s="581"/>
      <c r="AF7" s="581"/>
    </row>
    <row r="8" spans="1:63" ht="12.75" hidden="1" customHeight="1">
      <c r="A8" s="584">
        <v>1965</v>
      </c>
      <c r="B8" s="574"/>
      <c r="C8" s="574"/>
      <c r="D8" s="574"/>
      <c r="E8" s="574"/>
      <c r="F8" s="574">
        <v>30</v>
      </c>
      <c r="G8" s="574"/>
      <c r="H8" s="574"/>
      <c r="I8" s="574"/>
      <c r="J8" s="574"/>
      <c r="K8" s="574"/>
      <c r="L8" s="574"/>
      <c r="M8" s="574">
        <v>41.900000000000013</v>
      </c>
      <c r="N8" s="574"/>
      <c r="O8" s="574">
        <v>3265</v>
      </c>
      <c r="R8" s="584"/>
      <c r="S8" s="581"/>
      <c r="T8" s="581"/>
      <c r="U8" s="581"/>
      <c r="V8" s="581"/>
      <c r="W8" s="581"/>
      <c r="X8" s="581"/>
      <c r="Y8" s="581"/>
      <c r="Z8" s="581"/>
      <c r="AA8" s="585"/>
      <c r="AB8" s="581"/>
      <c r="AC8" s="581"/>
      <c r="AD8" s="585"/>
      <c r="AE8" s="581"/>
      <c r="AF8" s="581"/>
    </row>
    <row r="9" spans="1:63" ht="12.75" hidden="1" customHeight="1">
      <c r="A9" s="584">
        <v>1966</v>
      </c>
      <c r="B9" s="574">
        <v>71.3</v>
      </c>
      <c r="C9" s="574"/>
      <c r="D9" s="574"/>
      <c r="E9" s="574"/>
      <c r="F9" s="574">
        <v>33</v>
      </c>
      <c r="G9" s="574"/>
      <c r="H9" s="574"/>
      <c r="I9" s="574"/>
      <c r="J9" s="574"/>
      <c r="K9" s="574"/>
      <c r="L9" s="574"/>
      <c r="M9" s="574">
        <v>56.400000000000013</v>
      </c>
      <c r="N9" s="574"/>
      <c r="O9" s="574">
        <v>2782</v>
      </c>
      <c r="R9" s="584"/>
      <c r="S9" s="581"/>
      <c r="T9" s="581"/>
      <c r="U9" s="581"/>
      <c r="V9" s="585"/>
      <c r="W9" s="581"/>
      <c r="X9" s="581"/>
      <c r="Y9" s="581"/>
      <c r="Z9" s="581"/>
      <c r="AA9" s="585"/>
      <c r="AB9" s="581"/>
      <c r="AC9" s="581"/>
      <c r="AD9" s="585"/>
      <c r="AE9" s="581"/>
      <c r="AF9" s="581"/>
    </row>
    <row r="10" spans="1:63" ht="12.75" hidden="1" customHeight="1">
      <c r="A10" s="584">
        <v>1967</v>
      </c>
      <c r="B10" s="574">
        <v>80.5</v>
      </c>
      <c r="C10" s="574"/>
      <c r="D10" s="574"/>
      <c r="E10" s="574"/>
      <c r="F10" s="574">
        <v>63</v>
      </c>
      <c r="G10" s="574"/>
      <c r="H10" s="574"/>
      <c r="I10" s="574"/>
      <c r="J10" s="574"/>
      <c r="K10" s="574"/>
      <c r="L10" s="574"/>
      <c r="M10" s="574">
        <v>76.90000000000002</v>
      </c>
      <c r="N10" s="574"/>
      <c r="O10" s="574">
        <v>2893</v>
      </c>
      <c r="R10" s="584"/>
      <c r="S10" s="581"/>
      <c r="T10" s="581"/>
      <c r="U10" s="581"/>
      <c r="V10" s="581"/>
      <c r="W10" s="581"/>
      <c r="X10" s="581"/>
      <c r="Y10" s="581"/>
      <c r="Z10" s="581"/>
      <c r="AA10" s="585"/>
      <c r="AB10" s="581"/>
      <c r="AC10" s="581"/>
      <c r="AD10" s="585"/>
      <c r="AE10" s="581"/>
      <c r="AF10" s="581"/>
    </row>
    <row r="11" spans="1:63" ht="12.75" hidden="1" customHeight="1">
      <c r="A11" s="584">
        <v>1968</v>
      </c>
      <c r="B11" s="574">
        <v>74.700000000000017</v>
      </c>
      <c r="C11" s="574"/>
      <c r="D11" s="574"/>
      <c r="E11" s="574"/>
      <c r="F11" s="574">
        <v>85</v>
      </c>
      <c r="G11" s="574">
        <v>379.93</v>
      </c>
      <c r="H11" s="574"/>
      <c r="I11" s="574"/>
      <c r="J11" s="574"/>
      <c r="K11" s="574"/>
      <c r="L11" s="574"/>
      <c r="M11" s="574">
        <v>81.099999999999994</v>
      </c>
      <c r="N11" s="574"/>
      <c r="O11" s="574">
        <v>2728</v>
      </c>
      <c r="R11" s="584"/>
      <c r="S11" s="581"/>
      <c r="T11" s="581"/>
      <c r="U11" s="581"/>
      <c r="V11" s="585"/>
      <c r="W11" s="581"/>
      <c r="X11" s="581"/>
      <c r="Y11" s="581"/>
      <c r="Z11" s="581"/>
      <c r="AA11" s="585"/>
      <c r="AB11" s="581"/>
      <c r="AC11" s="581"/>
      <c r="AD11" s="585"/>
      <c r="AE11" s="581"/>
      <c r="AF11" s="581"/>
    </row>
    <row r="12" spans="1:63" ht="12.75" hidden="1" customHeight="1">
      <c r="A12" s="584">
        <v>1969</v>
      </c>
      <c r="B12" s="574">
        <v>72.100000000000009</v>
      </c>
      <c r="C12" s="574"/>
      <c r="D12" s="574"/>
      <c r="E12" s="574"/>
      <c r="F12" s="574">
        <v>61</v>
      </c>
      <c r="G12" s="574">
        <v>389.96</v>
      </c>
      <c r="H12" s="574"/>
      <c r="I12" s="574"/>
      <c r="J12" s="574"/>
      <c r="K12" s="574"/>
      <c r="L12" s="574"/>
      <c r="M12" s="574">
        <v>68.599999999999994</v>
      </c>
      <c r="N12" s="574"/>
      <c r="O12" s="574">
        <v>2760</v>
      </c>
      <c r="R12" s="584"/>
      <c r="S12" s="581"/>
      <c r="T12" s="581"/>
      <c r="U12" s="581"/>
      <c r="V12" s="581"/>
      <c r="W12" s="581"/>
      <c r="X12" s="581"/>
      <c r="Y12" s="581"/>
      <c r="Z12" s="581"/>
      <c r="AA12" s="585"/>
      <c r="AB12" s="581"/>
      <c r="AC12" s="581"/>
      <c r="AD12" s="585"/>
      <c r="AE12" s="581"/>
      <c r="AF12" s="581"/>
    </row>
    <row r="13" spans="1:63" ht="12.75" hidden="1" customHeight="1">
      <c r="A13" s="584">
        <v>1970</v>
      </c>
      <c r="B13" s="574">
        <v>71.400000000000006</v>
      </c>
      <c r="C13" s="574"/>
      <c r="D13" s="574"/>
      <c r="E13" s="574"/>
      <c r="F13" s="574">
        <v>46</v>
      </c>
      <c r="G13" s="574">
        <v>353.99000000000012</v>
      </c>
      <c r="H13" s="574">
        <v>148.1</v>
      </c>
      <c r="I13" s="574">
        <v>611</v>
      </c>
      <c r="J13" s="574"/>
      <c r="K13" s="574"/>
      <c r="L13" s="574"/>
      <c r="M13" s="574">
        <v>55.499999999999993</v>
      </c>
      <c r="N13" s="574"/>
      <c r="O13" s="574">
        <v>3988</v>
      </c>
      <c r="R13" s="584"/>
      <c r="S13" s="581"/>
      <c r="T13" s="581"/>
      <c r="U13" s="581"/>
      <c r="V13" s="581"/>
      <c r="W13" s="581"/>
      <c r="X13" s="581"/>
      <c r="Y13" s="581"/>
      <c r="Z13" s="581"/>
      <c r="AA13" s="585"/>
      <c r="AB13" s="581"/>
      <c r="AC13" s="581"/>
      <c r="AD13" s="585"/>
      <c r="AE13" s="581"/>
      <c r="AF13" s="581"/>
    </row>
    <row r="14" spans="1:63" ht="12.75" hidden="1" customHeight="1">
      <c r="A14" s="584">
        <v>1971</v>
      </c>
      <c r="B14" s="574">
        <v>85.5</v>
      </c>
      <c r="C14" s="574"/>
      <c r="D14" s="574"/>
      <c r="E14" s="574"/>
      <c r="F14" s="574">
        <v>55</v>
      </c>
      <c r="G14" s="574">
        <v>464.00000000000011</v>
      </c>
      <c r="H14" s="574">
        <v>184.7</v>
      </c>
      <c r="I14" s="574">
        <v>610</v>
      </c>
      <c r="J14" s="574">
        <v>62.18</v>
      </c>
      <c r="K14" s="574"/>
      <c r="L14" s="574"/>
      <c r="M14" s="574">
        <v>95.499999999999986</v>
      </c>
      <c r="N14" s="574"/>
      <c r="O14" s="574">
        <v>4905</v>
      </c>
      <c r="R14" s="584"/>
      <c r="S14" s="581"/>
      <c r="T14" s="581"/>
      <c r="U14" s="581"/>
      <c r="V14" s="581"/>
      <c r="W14" s="581"/>
      <c r="X14" s="581"/>
      <c r="Y14" s="581"/>
      <c r="Z14" s="581"/>
      <c r="AA14" s="585"/>
      <c r="AB14" s="585"/>
      <c r="AC14" s="581"/>
      <c r="AD14" s="585"/>
      <c r="AE14" s="581"/>
      <c r="AF14" s="581"/>
    </row>
    <row r="15" spans="1:63" ht="12.75" hidden="1" customHeight="1">
      <c r="A15" s="584">
        <v>1972</v>
      </c>
      <c r="B15" s="574">
        <v>131.80000000000001</v>
      </c>
      <c r="C15" s="574"/>
      <c r="D15" s="574"/>
      <c r="E15" s="574"/>
      <c r="F15" s="574">
        <v>62</v>
      </c>
      <c r="G15" s="574">
        <v>499.98000000000008</v>
      </c>
      <c r="H15" s="574">
        <v>245.8</v>
      </c>
      <c r="I15" s="574">
        <v>697</v>
      </c>
      <c r="J15" s="574">
        <v>108.19</v>
      </c>
      <c r="K15" s="574">
        <v>28</v>
      </c>
      <c r="L15" s="574">
        <v>244.4</v>
      </c>
      <c r="M15" s="574">
        <v>103.7</v>
      </c>
      <c r="N15" s="574"/>
      <c r="O15" s="574">
        <v>4770</v>
      </c>
      <c r="R15" s="584"/>
      <c r="S15" s="581"/>
      <c r="T15" s="581"/>
      <c r="U15" s="581"/>
      <c r="V15" s="581"/>
      <c r="W15" s="581"/>
      <c r="X15" s="581"/>
      <c r="Y15" s="581"/>
      <c r="Z15" s="581"/>
      <c r="AA15" s="585"/>
      <c r="AB15" s="581"/>
      <c r="AC15" s="581"/>
      <c r="AD15" s="585"/>
      <c r="AE15" s="581"/>
      <c r="AF15" s="581"/>
    </row>
    <row r="16" spans="1:63" ht="12.75" hidden="1" customHeight="1">
      <c r="A16" s="584">
        <v>1973</v>
      </c>
      <c r="B16" s="574">
        <v>98.5</v>
      </c>
      <c r="C16" s="574"/>
      <c r="D16" s="574"/>
      <c r="E16" s="574"/>
      <c r="F16" s="574">
        <v>57</v>
      </c>
      <c r="G16" s="574">
        <v>415.53</v>
      </c>
      <c r="H16" s="574">
        <v>271.7000000000001</v>
      </c>
      <c r="I16" s="574">
        <v>668</v>
      </c>
      <c r="J16" s="574">
        <v>110.07</v>
      </c>
      <c r="K16" s="574">
        <v>22</v>
      </c>
      <c r="L16" s="574">
        <v>279.39999999999998</v>
      </c>
      <c r="M16" s="574">
        <v>94.700000000000017</v>
      </c>
      <c r="N16" s="574"/>
      <c r="O16" s="574">
        <v>4281</v>
      </c>
      <c r="R16" s="584"/>
      <c r="S16" s="581"/>
      <c r="T16" s="581"/>
      <c r="U16" s="581"/>
      <c r="V16" s="581"/>
      <c r="W16" s="581"/>
      <c r="X16" s="581"/>
      <c r="Y16" s="581"/>
      <c r="Z16" s="581"/>
      <c r="AA16" s="585"/>
      <c r="AB16" s="581"/>
      <c r="AC16" s="581"/>
      <c r="AD16" s="585"/>
      <c r="AE16" s="581"/>
      <c r="AF16" s="581"/>
    </row>
    <row r="17" spans="1:32" ht="12.75" hidden="1" customHeight="1">
      <c r="A17" s="584">
        <v>1974</v>
      </c>
      <c r="B17" s="574">
        <v>135</v>
      </c>
      <c r="C17" s="574"/>
      <c r="D17" s="574"/>
      <c r="E17" s="574"/>
      <c r="F17" s="574">
        <v>44</v>
      </c>
      <c r="G17" s="574">
        <v>497.53</v>
      </c>
      <c r="H17" s="574">
        <v>581.50000000000011</v>
      </c>
      <c r="I17" s="574">
        <v>560</v>
      </c>
      <c r="J17" s="574">
        <v>134.83000000000001</v>
      </c>
      <c r="K17" s="574">
        <v>24</v>
      </c>
      <c r="L17" s="574">
        <v>349.2000000000001</v>
      </c>
      <c r="M17" s="574">
        <v>77.100000000000009</v>
      </c>
      <c r="N17" s="574"/>
      <c r="O17" s="574">
        <v>5057</v>
      </c>
      <c r="R17" s="584"/>
      <c r="S17" s="581"/>
      <c r="T17" s="581"/>
      <c r="U17" s="581"/>
      <c r="V17" s="581"/>
      <c r="W17" s="581"/>
      <c r="X17" s="581"/>
      <c r="Y17" s="581"/>
      <c r="Z17" s="581"/>
      <c r="AA17" s="585"/>
      <c r="AB17" s="581"/>
      <c r="AC17" s="581"/>
      <c r="AD17" s="585"/>
      <c r="AE17" s="581"/>
      <c r="AF17" s="581"/>
    </row>
    <row r="18" spans="1:32" ht="12.75" hidden="1" customHeight="1">
      <c r="A18" s="584">
        <v>1975</v>
      </c>
      <c r="B18" s="574">
        <v>261.7</v>
      </c>
      <c r="C18" s="574"/>
      <c r="D18" s="574"/>
      <c r="E18" s="574"/>
      <c r="F18" s="574">
        <v>62</v>
      </c>
      <c r="G18" s="574">
        <v>808.4899999999999</v>
      </c>
      <c r="H18" s="574">
        <v>1074.2</v>
      </c>
      <c r="I18" s="574">
        <v>654</v>
      </c>
      <c r="J18" s="574">
        <v>195.88</v>
      </c>
      <c r="K18" s="574">
        <v>38</v>
      </c>
      <c r="L18" s="574">
        <v>564.40000000000009</v>
      </c>
      <c r="M18" s="574">
        <v>64.000000000000014</v>
      </c>
      <c r="N18" s="574"/>
      <c r="O18" s="574">
        <v>7771</v>
      </c>
      <c r="R18" s="584"/>
      <c r="S18" s="581"/>
      <c r="T18" s="581"/>
      <c r="U18" s="581"/>
      <c r="V18" s="581"/>
      <c r="W18" s="581"/>
      <c r="X18" s="581"/>
      <c r="Y18" s="581"/>
      <c r="Z18" s="581"/>
      <c r="AA18" s="581"/>
      <c r="AB18" s="581"/>
      <c r="AC18" s="581"/>
      <c r="AD18" s="585"/>
      <c r="AE18" s="581"/>
      <c r="AF18" s="581"/>
    </row>
    <row r="19" spans="1:32" ht="12.75" hidden="1" customHeight="1">
      <c r="A19" s="584">
        <v>1976</v>
      </c>
      <c r="B19" s="574">
        <v>278.39999999999998</v>
      </c>
      <c r="C19" s="574"/>
      <c r="D19" s="574">
        <v>740</v>
      </c>
      <c r="E19" s="574"/>
      <c r="F19" s="574">
        <v>92</v>
      </c>
      <c r="G19" s="574">
        <v>1005.47</v>
      </c>
      <c r="H19" s="574">
        <v>1060.3</v>
      </c>
      <c r="I19" s="574">
        <v>732</v>
      </c>
      <c r="J19" s="574">
        <v>210.916</v>
      </c>
      <c r="K19" s="574">
        <v>31</v>
      </c>
      <c r="L19" s="574">
        <v>607.00000000000011</v>
      </c>
      <c r="M19" s="574">
        <v>69.7</v>
      </c>
      <c r="N19" s="574"/>
      <c r="O19" s="574">
        <v>7259</v>
      </c>
      <c r="R19" s="584"/>
      <c r="S19" s="581"/>
      <c r="T19" s="581"/>
      <c r="U19" s="581"/>
      <c r="V19" s="581"/>
      <c r="W19" s="581"/>
      <c r="X19" s="581"/>
      <c r="Y19" s="581"/>
      <c r="Z19" s="581"/>
      <c r="AA19" s="581"/>
      <c r="AB19" s="581"/>
      <c r="AC19" s="581"/>
      <c r="AD19" s="581"/>
      <c r="AE19" s="581"/>
      <c r="AF19" s="581"/>
    </row>
    <row r="20" spans="1:32" ht="12.75" hidden="1" customHeight="1">
      <c r="A20" s="584">
        <v>1977</v>
      </c>
      <c r="B20" s="574">
        <v>342.6</v>
      </c>
      <c r="C20" s="574"/>
      <c r="D20" s="574">
        <v>864.39999999999975</v>
      </c>
      <c r="E20" s="574"/>
      <c r="F20" s="574">
        <v>138</v>
      </c>
      <c r="G20" s="574">
        <v>1099.4000000000001</v>
      </c>
      <c r="H20" s="574">
        <v>1029.9000000000001</v>
      </c>
      <c r="I20" s="574">
        <v>1491</v>
      </c>
      <c r="J20" s="574">
        <v>203.54400000000001</v>
      </c>
      <c r="K20" s="574">
        <v>27</v>
      </c>
      <c r="L20" s="574">
        <v>686.99999999999989</v>
      </c>
      <c r="M20" s="574">
        <v>81.999999999999986</v>
      </c>
      <c r="N20" s="574"/>
      <c r="O20" s="574">
        <v>6844</v>
      </c>
      <c r="R20" s="584"/>
      <c r="S20" s="581"/>
      <c r="T20" s="581"/>
      <c r="U20" s="581"/>
      <c r="V20" s="581"/>
      <c r="W20" s="581"/>
      <c r="X20" s="581"/>
      <c r="Y20" s="581"/>
      <c r="Z20" s="581"/>
      <c r="AA20" s="581"/>
      <c r="AB20" s="581"/>
      <c r="AC20" s="581"/>
      <c r="AD20" s="581"/>
      <c r="AE20" s="581"/>
      <c r="AF20" s="581"/>
    </row>
    <row r="21" spans="1:32" ht="12.75" hidden="1" customHeight="1">
      <c r="A21" s="584">
        <v>1978</v>
      </c>
      <c r="B21" s="574">
        <v>396.2</v>
      </c>
      <c r="C21" s="574"/>
      <c r="D21" s="574">
        <v>931.20000000000016</v>
      </c>
      <c r="E21" s="574"/>
      <c r="F21" s="574">
        <v>173</v>
      </c>
      <c r="G21" s="574">
        <v>1114.1600000000001</v>
      </c>
      <c r="H21" s="574">
        <v>994.89999999999986</v>
      </c>
      <c r="I21" s="574">
        <v>1535</v>
      </c>
      <c r="J21" s="574">
        <v>205.62100000000001</v>
      </c>
      <c r="K21" s="574">
        <v>35</v>
      </c>
      <c r="L21" s="574">
        <v>922.59999999999991</v>
      </c>
      <c r="M21" s="574">
        <v>103.7</v>
      </c>
      <c r="N21" s="574"/>
      <c r="O21" s="574">
        <v>6077</v>
      </c>
      <c r="R21" s="584"/>
      <c r="S21" s="581"/>
      <c r="T21" s="581"/>
      <c r="U21" s="586"/>
      <c r="V21" s="581"/>
      <c r="W21" s="581"/>
      <c r="X21" s="581"/>
      <c r="Y21" s="581"/>
      <c r="Z21" s="581"/>
      <c r="AA21" s="581"/>
      <c r="AB21" s="581"/>
      <c r="AC21" s="581"/>
      <c r="AD21" s="581"/>
      <c r="AE21" s="581"/>
      <c r="AF21" s="581"/>
    </row>
    <row r="22" spans="1:32" ht="12.6" hidden="1" customHeight="1">
      <c r="A22" s="584">
        <v>1979</v>
      </c>
      <c r="B22" s="574">
        <v>407.02</v>
      </c>
      <c r="C22" s="574"/>
      <c r="D22" s="574">
        <v>864.9</v>
      </c>
      <c r="E22" s="574"/>
      <c r="F22" s="574">
        <v>143</v>
      </c>
      <c r="G22" s="574">
        <v>1326.81</v>
      </c>
      <c r="H22" s="574">
        <v>876.00000000000011</v>
      </c>
      <c r="I22" s="574">
        <v>1643</v>
      </c>
      <c r="J22" s="574">
        <v>210.01</v>
      </c>
      <c r="K22" s="574">
        <v>36</v>
      </c>
      <c r="L22" s="574">
        <v>1154.4000000000001</v>
      </c>
      <c r="M22" s="574">
        <v>98.000000000000014</v>
      </c>
      <c r="N22" s="574"/>
      <c r="O22" s="574">
        <v>6031</v>
      </c>
      <c r="R22" s="584"/>
      <c r="S22" s="581"/>
      <c r="T22" s="581"/>
      <c r="U22" s="581"/>
      <c r="V22" s="581"/>
      <c r="W22" s="581"/>
      <c r="X22" s="581"/>
      <c r="Y22" s="581"/>
      <c r="Z22" s="581"/>
      <c r="AA22" s="581"/>
      <c r="AB22" s="581"/>
      <c r="AC22" s="581"/>
      <c r="AD22" s="581"/>
      <c r="AE22" s="581"/>
      <c r="AF22" s="581"/>
    </row>
    <row r="23" spans="1:32" ht="18" customHeight="1">
      <c r="A23" s="584">
        <v>1980</v>
      </c>
      <c r="B23" s="574">
        <v>407.39400000000001</v>
      </c>
      <c r="C23" s="587">
        <f>C24*POWER(C$26/C$31,1/5)</f>
        <v>489.04871437617589</v>
      </c>
      <c r="D23" s="574">
        <v>892.4</v>
      </c>
      <c r="E23" s="587">
        <f>E24*POWER(E$26/E$31,1/5)</f>
        <v>316.75495036505555</v>
      </c>
      <c r="F23" s="574">
        <v>114</v>
      </c>
      <c r="G23" s="574">
        <v>1440.42</v>
      </c>
      <c r="H23" s="574">
        <v>888.8</v>
      </c>
      <c r="I23" s="574">
        <v>1653</v>
      </c>
      <c r="J23" s="574">
        <v>248.03200000000001</v>
      </c>
      <c r="K23" s="574">
        <v>31</v>
      </c>
      <c r="L23" s="574">
        <v>1530</v>
      </c>
      <c r="M23" s="574">
        <v>96.399999999999991</v>
      </c>
      <c r="N23" s="587">
        <f>N24*POWER(N$27/N$32,1/5)</f>
        <v>4527.8740840357541</v>
      </c>
      <c r="O23" s="574">
        <v>7543</v>
      </c>
      <c r="R23" s="584"/>
      <c r="S23" s="396"/>
      <c r="T23" s="396"/>
      <c r="U23" s="396"/>
      <c r="V23" s="396"/>
      <c r="W23" s="396"/>
      <c r="X23" s="396"/>
      <c r="Y23" s="396"/>
      <c r="Z23" s="396"/>
      <c r="AA23" s="396"/>
      <c r="AB23" s="396"/>
      <c r="AC23" s="396"/>
      <c r="AD23" s="396"/>
      <c r="AE23" s="396"/>
      <c r="AF23" s="396"/>
    </row>
    <row r="24" spans="1:32" ht="18" customHeight="1">
      <c r="A24" s="584">
        <v>1981</v>
      </c>
      <c r="B24" s="574">
        <v>392.57900000000001</v>
      </c>
      <c r="C24" s="587">
        <f>C25*POWER(C$26/C$31,1/5)</f>
        <v>475.78454518406102</v>
      </c>
      <c r="D24" s="574">
        <v>927.80000000000007</v>
      </c>
      <c r="E24" s="587">
        <f>E25*POWER(E$26/E$31,1/5)</f>
        <v>296.24000849999521</v>
      </c>
      <c r="F24" s="574">
        <v>121</v>
      </c>
      <c r="G24" s="574">
        <v>1666.44</v>
      </c>
      <c r="H24" s="574">
        <v>1271.5999999999999</v>
      </c>
      <c r="I24" s="574">
        <v>1703</v>
      </c>
      <c r="J24" s="574">
        <v>385.26799999999997</v>
      </c>
      <c r="K24" s="574">
        <v>40</v>
      </c>
      <c r="L24" s="574">
        <v>1888</v>
      </c>
      <c r="M24" s="574">
        <v>119.9</v>
      </c>
      <c r="N24" s="587">
        <f>N25*POWER(N$27/N$32,1/5)</f>
        <v>4142.3575351629524</v>
      </c>
      <c r="O24" s="574">
        <v>8175</v>
      </c>
      <c r="R24" s="584"/>
      <c r="S24" s="396"/>
      <c r="T24" s="396"/>
      <c r="U24" s="396"/>
      <c r="V24" s="396"/>
      <c r="W24" s="396"/>
      <c r="X24" s="396"/>
      <c r="Y24" s="396"/>
      <c r="Z24" s="396"/>
      <c r="AA24" s="396"/>
      <c r="AB24" s="396"/>
      <c r="AC24" s="396"/>
      <c r="AD24" s="396"/>
      <c r="AE24" s="396"/>
      <c r="AF24" s="396"/>
    </row>
    <row r="25" spans="1:32" ht="18" customHeight="1">
      <c r="A25" s="584">
        <v>1982</v>
      </c>
      <c r="B25" s="574">
        <v>493.995</v>
      </c>
      <c r="C25" s="587">
        <f>C26*POWER(C$26/C$31,1/5)</f>
        <v>462.88013194096538</v>
      </c>
      <c r="D25" s="574">
        <v>1353.4</v>
      </c>
      <c r="E25" s="587">
        <f>E26*POWER(E$26/E$31,1/5)</f>
        <v>277.05373676066387</v>
      </c>
      <c r="F25" s="574">
        <v>135</v>
      </c>
      <c r="G25" s="574">
        <v>1846.55</v>
      </c>
      <c r="H25" s="574">
        <v>1833</v>
      </c>
      <c r="I25" s="574">
        <v>1866</v>
      </c>
      <c r="J25" s="574">
        <v>541.61999999999989</v>
      </c>
      <c r="K25" s="574">
        <v>53</v>
      </c>
      <c r="L25" s="574">
        <v>2159.3000000000002</v>
      </c>
      <c r="M25" s="574">
        <v>153.6</v>
      </c>
      <c r="N25" s="587">
        <f>N26*POWER(N$27/N$32,1/5)</f>
        <v>3789.6650018648788</v>
      </c>
      <c r="O25" s="574">
        <v>10568</v>
      </c>
      <c r="R25" s="584"/>
      <c r="S25" s="396"/>
      <c r="T25" s="396"/>
      <c r="U25" s="396"/>
      <c r="V25" s="396"/>
      <c r="W25" s="396"/>
      <c r="X25" s="396"/>
      <c r="Y25" s="396"/>
      <c r="Z25" s="396"/>
      <c r="AA25" s="396"/>
      <c r="AB25" s="396"/>
      <c r="AC25" s="396"/>
      <c r="AD25" s="396"/>
      <c r="AE25" s="396"/>
      <c r="AF25" s="396"/>
    </row>
    <row r="26" spans="1:32" ht="18" customHeight="1">
      <c r="A26" s="584">
        <v>1983</v>
      </c>
      <c r="B26" s="574">
        <v>695.83500000000004</v>
      </c>
      <c r="C26" s="574">
        <v>450.3257172063</v>
      </c>
      <c r="D26" s="574">
        <v>1501.8</v>
      </c>
      <c r="E26" s="574">
        <v>259.11008253649999</v>
      </c>
      <c r="F26" s="574">
        <v>139</v>
      </c>
      <c r="G26" s="574">
        <v>1908.66</v>
      </c>
      <c r="H26" s="574">
        <v>2259.4</v>
      </c>
      <c r="I26" s="574">
        <v>2099</v>
      </c>
      <c r="J26" s="574">
        <v>800.63</v>
      </c>
      <c r="K26" s="574">
        <v>67</v>
      </c>
      <c r="L26" s="574">
        <v>2392.1999999999998</v>
      </c>
      <c r="M26" s="574">
        <v>171.3</v>
      </c>
      <c r="N26" s="587">
        <f>N27*POWER(N$27/N$32,1/5)</f>
        <v>3467.0017506817107</v>
      </c>
      <c r="O26" s="574">
        <v>10604</v>
      </c>
      <c r="R26" s="584"/>
      <c r="S26" s="396"/>
      <c r="T26" s="396"/>
      <c r="U26" s="396"/>
      <c r="V26" s="396"/>
      <c r="W26" s="396"/>
      <c r="X26" s="396"/>
      <c r="Y26" s="396"/>
      <c r="Z26" s="396"/>
      <c r="AA26" s="396"/>
      <c r="AB26" s="396"/>
      <c r="AC26" s="396"/>
      <c r="AD26" s="396"/>
      <c r="AE26" s="396"/>
      <c r="AF26" s="396"/>
    </row>
    <row r="27" spans="1:32" ht="18" customHeight="1">
      <c r="A27" s="584">
        <v>1984</v>
      </c>
      <c r="B27" s="574">
        <v>640.02099999999996</v>
      </c>
      <c r="C27" s="574">
        <v>466.552242326</v>
      </c>
      <c r="D27" s="574">
        <v>1442.7</v>
      </c>
      <c r="E27" s="574">
        <v>239.62790287729999</v>
      </c>
      <c r="F27" s="574">
        <v>132</v>
      </c>
      <c r="G27" s="574">
        <v>2264.79</v>
      </c>
      <c r="H27" s="574">
        <v>2000.0933393529999</v>
      </c>
      <c r="I27" s="574">
        <v>2298</v>
      </c>
      <c r="J27" s="574">
        <v>822.42699999999991</v>
      </c>
      <c r="K27" s="574">
        <v>63</v>
      </c>
      <c r="L27" s="574">
        <v>2791.400000000001</v>
      </c>
      <c r="M27" s="574">
        <v>154.30000000000001</v>
      </c>
      <c r="N27" s="574">
        <v>3171.8110000000011</v>
      </c>
      <c r="O27" s="574">
        <v>8442</v>
      </c>
      <c r="R27" s="584"/>
      <c r="S27" s="396"/>
      <c r="T27" s="396"/>
      <c r="U27" s="396"/>
      <c r="V27" s="396"/>
      <c r="W27" s="396"/>
      <c r="X27" s="396"/>
      <c r="Y27" s="396"/>
      <c r="Z27" s="396"/>
      <c r="AA27" s="396"/>
      <c r="AB27" s="396"/>
      <c r="AC27" s="396"/>
      <c r="AD27" s="396"/>
      <c r="AE27" s="396"/>
      <c r="AF27" s="396"/>
    </row>
    <row r="28" spans="1:32" ht="18" customHeight="1">
      <c r="A28" s="584">
        <v>1985</v>
      </c>
      <c r="B28" s="574">
        <v>601.54700000000003</v>
      </c>
      <c r="C28" s="574">
        <v>448.07778467200001</v>
      </c>
      <c r="D28" s="574">
        <v>1381.5</v>
      </c>
      <c r="E28" s="574">
        <v>214.46101880230009</v>
      </c>
      <c r="F28" s="574">
        <v>131</v>
      </c>
      <c r="G28" s="574">
        <v>2452.4299999999998</v>
      </c>
      <c r="H28" s="574">
        <v>2034.4377358930001</v>
      </c>
      <c r="I28" s="574">
        <v>2378</v>
      </c>
      <c r="J28" s="574">
        <v>761.03899999999987</v>
      </c>
      <c r="K28" s="574">
        <v>52</v>
      </c>
      <c r="L28" s="574">
        <v>3002.0000000000009</v>
      </c>
      <c r="M28" s="574">
        <v>137.69999999999999</v>
      </c>
      <c r="N28" s="574">
        <v>3056.2649999999999</v>
      </c>
      <c r="O28" s="574">
        <v>8218</v>
      </c>
      <c r="R28" s="584"/>
      <c r="S28" s="396"/>
      <c r="T28" s="396"/>
      <c r="U28" s="396"/>
      <c r="V28" s="396"/>
      <c r="W28" s="396"/>
      <c r="X28" s="396"/>
      <c r="Y28" s="396"/>
      <c r="Z28" s="396"/>
      <c r="AA28" s="396"/>
      <c r="AB28" s="396"/>
      <c r="AC28" s="396"/>
      <c r="AD28" s="396"/>
      <c r="AE28" s="396"/>
      <c r="AF28" s="396"/>
    </row>
    <row r="29" spans="1:32" ht="18" customHeight="1">
      <c r="A29" s="584">
        <v>1986</v>
      </c>
      <c r="B29" s="574">
        <v>611.98399999999992</v>
      </c>
      <c r="C29" s="574">
        <v>447.47792532480003</v>
      </c>
      <c r="D29" s="574">
        <v>1281.3</v>
      </c>
      <c r="E29" s="574">
        <v>168.87633165080001</v>
      </c>
      <c r="F29" s="574">
        <v>136</v>
      </c>
      <c r="G29" s="574">
        <v>2464.83</v>
      </c>
      <c r="H29" s="574">
        <v>1851.7598254100001</v>
      </c>
      <c r="I29" s="574">
        <v>2602</v>
      </c>
      <c r="J29" s="574">
        <v>710.69999999999993</v>
      </c>
      <c r="K29" s="574">
        <v>39</v>
      </c>
      <c r="L29" s="574">
        <v>2971.6</v>
      </c>
      <c r="M29" s="574">
        <v>127</v>
      </c>
      <c r="N29" s="574">
        <v>3070.8220000000001</v>
      </c>
      <c r="O29" s="574">
        <v>8146</v>
      </c>
      <c r="R29" s="584"/>
      <c r="S29" s="396"/>
      <c r="T29" s="396"/>
      <c r="U29" s="396"/>
      <c r="V29" s="396"/>
      <c r="W29" s="396"/>
      <c r="X29" s="396"/>
      <c r="Y29" s="396"/>
      <c r="Z29" s="396"/>
      <c r="AA29" s="396"/>
      <c r="AB29" s="396"/>
      <c r="AC29" s="396"/>
      <c r="AD29" s="396"/>
      <c r="AE29" s="396"/>
      <c r="AF29" s="396"/>
    </row>
    <row r="30" spans="1:32" ht="18" customHeight="1">
      <c r="A30" s="584">
        <v>1987</v>
      </c>
      <c r="B30" s="574">
        <v>627.86</v>
      </c>
      <c r="C30" s="574">
        <v>440.38313660479997</v>
      </c>
      <c r="D30" s="574">
        <v>1187.9000000000001</v>
      </c>
      <c r="E30" s="574">
        <v>169.71383042319999</v>
      </c>
      <c r="F30" s="574">
        <v>132</v>
      </c>
      <c r="G30" s="574">
        <v>2589.37</v>
      </c>
      <c r="H30" s="574">
        <v>1795.4545455299999</v>
      </c>
      <c r="I30" s="574">
        <v>2822</v>
      </c>
      <c r="J30" s="574">
        <v>617</v>
      </c>
      <c r="K30" s="574">
        <v>45</v>
      </c>
      <c r="L30" s="574">
        <v>2973.8</v>
      </c>
      <c r="M30" s="574">
        <v>102</v>
      </c>
      <c r="N30" s="574">
        <v>2973.654</v>
      </c>
      <c r="O30" s="574">
        <v>7345</v>
      </c>
      <c r="R30" s="584"/>
      <c r="S30" s="396"/>
      <c r="T30" s="396"/>
      <c r="U30" s="396"/>
      <c r="V30" s="396"/>
      <c r="W30" s="396"/>
      <c r="X30" s="396"/>
      <c r="Y30" s="396"/>
      <c r="Z30" s="396"/>
      <c r="AA30" s="396"/>
      <c r="AB30" s="396"/>
      <c r="AC30" s="396"/>
      <c r="AD30" s="396"/>
      <c r="AE30" s="396"/>
      <c r="AF30" s="396"/>
    </row>
    <row r="31" spans="1:32" ht="18" customHeight="1">
      <c r="A31" s="584">
        <v>1988</v>
      </c>
      <c r="B31" s="574">
        <v>574.9849999999999</v>
      </c>
      <c r="C31" s="574">
        <v>392.48023934710011</v>
      </c>
      <c r="D31" s="574">
        <v>1065.8</v>
      </c>
      <c r="E31" s="574">
        <v>185.3897912983</v>
      </c>
      <c r="F31" s="574">
        <v>115</v>
      </c>
      <c r="G31" s="574">
        <v>2456.4499999999998</v>
      </c>
      <c r="H31" s="574">
        <v>1802.440795131</v>
      </c>
      <c r="I31" s="574">
        <v>2878</v>
      </c>
      <c r="J31" s="574">
        <v>602</v>
      </c>
      <c r="K31" s="574">
        <v>67</v>
      </c>
      <c r="L31" s="574">
        <v>2904.4</v>
      </c>
      <c r="M31" s="574">
        <v>84</v>
      </c>
      <c r="N31" s="574">
        <v>2459.4479999999999</v>
      </c>
      <c r="O31" s="574">
        <v>6613</v>
      </c>
      <c r="R31" s="584"/>
      <c r="S31" s="396"/>
      <c r="T31" s="396"/>
      <c r="U31" s="396"/>
      <c r="V31" s="396"/>
      <c r="W31" s="396"/>
      <c r="X31" s="396"/>
      <c r="Y31" s="396"/>
      <c r="Z31" s="396"/>
      <c r="AA31" s="396"/>
      <c r="AB31" s="396"/>
      <c r="AC31" s="396"/>
      <c r="AD31" s="396"/>
      <c r="AE31" s="396"/>
      <c r="AF31" s="396"/>
    </row>
    <row r="32" spans="1:32" ht="18" customHeight="1">
      <c r="A32" s="584">
        <v>1989</v>
      </c>
      <c r="B32" s="574">
        <v>506.60399999999998</v>
      </c>
      <c r="C32" s="574">
        <v>323.98665543559991</v>
      </c>
      <c r="D32" s="574">
        <v>1057.3</v>
      </c>
      <c r="E32" s="574">
        <v>232.3301019891</v>
      </c>
      <c r="F32" s="574">
        <v>83</v>
      </c>
      <c r="G32" s="574">
        <v>2335.9300000000012</v>
      </c>
      <c r="H32" s="574">
        <v>1631.9538890399999</v>
      </c>
      <c r="I32" s="574">
        <v>2862</v>
      </c>
      <c r="J32" s="574">
        <v>555</v>
      </c>
      <c r="K32" s="574">
        <v>104</v>
      </c>
      <c r="L32" s="574">
        <v>2630.9</v>
      </c>
      <c r="M32" s="574">
        <v>73</v>
      </c>
      <c r="N32" s="574">
        <v>2032.701</v>
      </c>
      <c r="O32" s="574">
        <v>6439</v>
      </c>
      <c r="R32" s="584"/>
      <c r="S32" s="396"/>
      <c r="T32" s="396"/>
      <c r="U32" s="396"/>
      <c r="V32" s="396"/>
      <c r="W32" s="396"/>
      <c r="X32" s="396"/>
      <c r="Y32" s="396"/>
      <c r="Z32" s="396"/>
      <c r="AA32" s="396"/>
      <c r="AB32" s="396"/>
      <c r="AC32" s="396"/>
      <c r="AD32" s="396"/>
      <c r="AE32" s="396"/>
      <c r="AF32" s="396"/>
    </row>
    <row r="33" spans="1:32" ht="18" customHeight="1">
      <c r="A33" s="584">
        <v>1990</v>
      </c>
      <c r="B33" s="574">
        <v>583.18899999999996</v>
      </c>
      <c r="C33" s="574">
        <v>283.3443597593</v>
      </c>
      <c r="D33" s="574">
        <v>1155.3</v>
      </c>
      <c r="E33" s="574">
        <v>240.21156007120001</v>
      </c>
      <c r="F33" s="574">
        <v>80</v>
      </c>
      <c r="G33" s="574">
        <v>2253.0300000000002</v>
      </c>
      <c r="H33" s="574">
        <v>1446.53069501</v>
      </c>
      <c r="I33" s="574">
        <v>2743</v>
      </c>
      <c r="J33" s="574">
        <v>510</v>
      </c>
      <c r="K33" s="574">
        <v>112</v>
      </c>
      <c r="L33" s="574">
        <v>2508</v>
      </c>
      <c r="M33" s="574">
        <v>84</v>
      </c>
      <c r="N33" s="574">
        <v>1939.5709999999999</v>
      </c>
      <c r="O33" s="574">
        <v>6940</v>
      </c>
      <c r="R33" s="584"/>
      <c r="S33" s="396"/>
      <c r="T33" s="396"/>
      <c r="U33" s="396"/>
      <c r="V33" s="396"/>
      <c r="W33" s="396"/>
      <c r="X33" s="396"/>
      <c r="Y33" s="396"/>
      <c r="Z33" s="396"/>
      <c r="AA33" s="396"/>
      <c r="AB33" s="396"/>
      <c r="AC33" s="396"/>
      <c r="AD33" s="396"/>
      <c r="AE33" s="396"/>
      <c r="AF33" s="396"/>
    </row>
    <row r="34" spans="1:32" ht="18" customHeight="1">
      <c r="A34" s="584">
        <v>1991</v>
      </c>
      <c r="B34" s="574">
        <v>812.69100000000014</v>
      </c>
      <c r="C34" s="574">
        <v>279.29605604450001</v>
      </c>
      <c r="D34" s="574">
        <v>1471.2</v>
      </c>
      <c r="E34" s="574">
        <v>261.8904516929</v>
      </c>
      <c r="F34" s="574">
        <v>167</v>
      </c>
      <c r="G34" s="574">
        <v>2210.75</v>
      </c>
      <c r="H34" s="574">
        <v>2201</v>
      </c>
      <c r="I34" s="574">
        <v>2644</v>
      </c>
      <c r="J34" s="574">
        <v>487</v>
      </c>
      <c r="K34" s="574">
        <v>114</v>
      </c>
      <c r="L34" s="574">
        <v>2543.1</v>
      </c>
      <c r="M34" s="574">
        <v>150</v>
      </c>
      <c r="N34" s="574">
        <v>2368</v>
      </c>
      <c r="O34" s="574">
        <v>8514</v>
      </c>
      <c r="R34" s="584"/>
      <c r="S34" s="396"/>
      <c r="T34" s="396"/>
      <c r="U34" s="396"/>
      <c r="V34" s="396"/>
      <c r="W34" s="396"/>
      <c r="X34" s="396"/>
      <c r="Y34" s="396"/>
      <c r="Z34" s="396"/>
      <c r="AA34" s="396"/>
      <c r="AB34" s="396"/>
      <c r="AC34" s="396"/>
      <c r="AD34" s="396"/>
      <c r="AE34" s="396"/>
      <c r="AF34" s="396"/>
    </row>
    <row r="35" spans="1:32" ht="18" customHeight="1">
      <c r="A35" s="584">
        <v>1992</v>
      </c>
      <c r="B35" s="574">
        <v>922.86900000000003</v>
      </c>
      <c r="C35" s="574">
        <v>270.76950000000011</v>
      </c>
      <c r="D35" s="574">
        <v>1595.7</v>
      </c>
      <c r="E35" s="574">
        <v>260.65694000000002</v>
      </c>
      <c r="F35" s="574">
        <v>293</v>
      </c>
      <c r="G35" s="574">
        <v>2473.4749999999999</v>
      </c>
      <c r="H35" s="574">
        <v>2612</v>
      </c>
      <c r="I35" s="574">
        <v>2791</v>
      </c>
      <c r="J35" s="574">
        <v>383</v>
      </c>
      <c r="K35" s="574">
        <v>125</v>
      </c>
      <c r="L35" s="574">
        <v>2877.1</v>
      </c>
      <c r="M35" s="574">
        <v>260</v>
      </c>
      <c r="N35" s="574">
        <v>2709</v>
      </c>
      <c r="O35" s="574">
        <v>9480</v>
      </c>
      <c r="R35" s="584"/>
      <c r="S35" s="396"/>
      <c r="T35" s="396"/>
      <c r="U35" s="396"/>
      <c r="V35" s="396"/>
      <c r="W35" s="396"/>
      <c r="X35" s="396"/>
      <c r="Y35" s="396"/>
      <c r="Z35" s="396"/>
      <c r="AA35" s="396"/>
      <c r="AB35" s="396"/>
      <c r="AC35" s="396"/>
      <c r="AD35" s="396"/>
      <c r="AE35" s="396"/>
      <c r="AF35" s="396"/>
    </row>
    <row r="36" spans="1:32" ht="18" customHeight="1">
      <c r="A36" s="584">
        <v>1993</v>
      </c>
      <c r="B36" s="574">
        <v>937.33199999999988</v>
      </c>
      <c r="C36" s="574">
        <v>328.50150000000002</v>
      </c>
      <c r="D36" s="574">
        <v>1632</v>
      </c>
      <c r="E36" s="574">
        <v>306.86847999999998</v>
      </c>
      <c r="F36" s="574">
        <v>406</v>
      </c>
      <c r="G36" s="574">
        <v>2755.619999999999</v>
      </c>
      <c r="H36" s="574">
        <v>3110</v>
      </c>
      <c r="I36" s="574">
        <v>2279</v>
      </c>
      <c r="J36" s="574">
        <v>434</v>
      </c>
      <c r="K36" s="574">
        <v>126</v>
      </c>
      <c r="L36" s="574">
        <v>3596.4</v>
      </c>
      <c r="M36" s="574">
        <v>415</v>
      </c>
      <c r="N36" s="574">
        <v>2868</v>
      </c>
      <c r="O36" s="574">
        <v>8832</v>
      </c>
      <c r="R36" s="584"/>
      <c r="S36" s="396"/>
      <c r="T36" s="396"/>
      <c r="U36" s="396"/>
      <c r="V36" s="396"/>
      <c r="W36" s="396"/>
      <c r="X36" s="396"/>
      <c r="Y36" s="396"/>
      <c r="Z36" s="396"/>
      <c r="AA36" s="396"/>
      <c r="AB36" s="396"/>
      <c r="AC36" s="396"/>
      <c r="AD36" s="396"/>
      <c r="AE36" s="396"/>
      <c r="AF36" s="396"/>
    </row>
    <row r="37" spans="1:32" ht="18" customHeight="1">
      <c r="A37" s="584">
        <v>1994</v>
      </c>
      <c r="B37" s="574">
        <v>853.51400000000024</v>
      </c>
      <c r="C37" s="574">
        <v>399.92169999999999</v>
      </c>
      <c r="D37" s="574">
        <v>1504.1</v>
      </c>
      <c r="E37" s="574">
        <v>221.58369999999999</v>
      </c>
      <c r="F37" s="574">
        <v>409</v>
      </c>
      <c r="G37" s="574">
        <v>3073.7060000000001</v>
      </c>
      <c r="H37" s="574">
        <v>3315</v>
      </c>
      <c r="I37" s="574">
        <v>2499</v>
      </c>
      <c r="J37" s="574">
        <v>489</v>
      </c>
      <c r="K37" s="574">
        <v>114</v>
      </c>
      <c r="L37" s="574">
        <v>3877.1</v>
      </c>
      <c r="M37" s="574">
        <v>424</v>
      </c>
      <c r="N37" s="574">
        <v>2671</v>
      </c>
      <c r="O37" s="574">
        <v>7842</v>
      </c>
      <c r="R37" s="584"/>
      <c r="S37" s="396"/>
      <c r="T37" s="396"/>
      <c r="U37" s="396"/>
      <c r="V37" s="396"/>
      <c r="W37" s="396"/>
      <c r="X37" s="396"/>
      <c r="Y37" s="396"/>
      <c r="Z37" s="396"/>
      <c r="AA37" s="396"/>
      <c r="AB37" s="396"/>
      <c r="AC37" s="396"/>
      <c r="AD37" s="396"/>
      <c r="AE37" s="396"/>
      <c r="AF37" s="396"/>
    </row>
    <row r="38" spans="1:32" ht="18" customHeight="1">
      <c r="A38" s="584">
        <v>1995</v>
      </c>
      <c r="B38" s="574">
        <v>762.73199999999986</v>
      </c>
      <c r="C38" s="574">
        <v>390.303</v>
      </c>
      <c r="D38" s="574">
        <v>1385.3</v>
      </c>
      <c r="E38" s="574">
        <v>195.07812000000001</v>
      </c>
      <c r="F38" s="574">
        <v>383</v>
      </c>
      <c r="G38" s="574">
        <v>2896.24</v>
      </c>
      <c r="H38" s="574">
        <v>3197</v>
      </c>
      <c r="I38" s="574">
        <v>2628</v>
      </c>
      <c r="J38" s="574">
        <v>522</v>
      </c>
      <c r="K38" s="574">
        <v>106.5</v>
      </c>
      <c r="L38" s="574">
        <v>3713.4</v>
      </c>
      <c r="M38" s="574">
        <v>404</v>
      </c>
      <c r="N38" s="574">
        <v>2395</v>
      </c>
      <c r="O38" s="574">
        <v>7251</v>
      </c>
      <c r="R38" s="584"/>
      <c r="S38" s="396"/>
      <c r="T38" s="396"/>
      <c r="U38" s="396"/>
      <c r="V38" s="396"/>
      <c r="W38" s="396"/>
      <c r="X38" s="396"/>
      <c r="Y38" s="396"/>
      <c r="Z38" s="396"/>
      <c r="AA38" s="396"/>
      <c r="AB38" s="396"/>
      <c r="AC38" s="396"/>
      <c r="AD38" s="396"/>
      <c r="AE38" s="396"/>
      <c r="AF38" s="396"/>
    </row>
    <row r="39" spans="1:32" ht="18" customHeight="1">
      <c r="A39" s="584">
        <v>1996</v>
      </c>
      <c r="B39" s="574">
        <v>777.49099999999999</v>
      </c>
      <c r="C39" s="574">
        <v>396.48440000000011</v>
      </c>
      <c r="D39" s="574">
        <v>1424.4</v>
      </c>
      <c r="E39" s="574">
        <v>191.55316999999999</v>
      </c>
      <c r="F39" s="574">
        <v>363</v>
      </c>
      <c r="G39" s="574">
        <v>3057.0010000000002</v>
      </c>
      <c r="H39" s="574">
        <v>3502</v>
      </c>
      <c r="I39" s="574">
        <v>2643</v>
      </c>
      <c r="J39" s="574">
        <v>478</v>
      </c>
      <c r="K39" s="574">
        <v>107.2</v>
      </c>
      <c r="L39" s="574">
        <v>3655.8000000000011</v>
      </c>
      <c r="M39" s="574">
        <v>441</v>
      </c>
      <c r="N39" s="574">
        <v>2263</v>
      </c>
      <c r="O39" s="574">
        <v>7098</v>
      </c>
      <c r="R39" s="584"/>
      <c r="S39" s="396"/>
      <c r="T39" s="396"/>
      <c r="U39" s="396"/>
      <c r="V39" s="396"/>
      <c r="W39" s="396"/>
      <c r="X39" s="396"/>
      <c r="Y39" s="396"/>
      <c r="Z39" s="396"/>
      <c r="AA39" s="396"/>
      <c r="AB39" s="396"/>
      <c r="AC39" s="396"/>
      <c r="AD39" s="396"/>
      <c r="AE39" s="396"/>
      <c r="AF39" s="396"/>
    </row>
    <row r="40" spans="1:32" ht="18" customHeight="1">
      <c r="A40" s="584">
        <v>1997</v>
      </c>
      <c r="B40" s="574">
        <v>775.96299999999985</v>
      </c>
      <c r="C40" s="574">
        <v>377.26400000000001</v>
      </c>
      <c r="D40" s="574">
        <v>1366.4</v>
      </c>
      <c r="E40" s="574">
        <v>152.40960000000001</v>
      </c>
      <c r="F40" s="574">
        <v>315</v>
      </c>
      <c r="G40" s="574">
        <v>3103.706000000001</v>
      </c>
      <c r="H40" s="574">
        <v>3901</v>
      </c>
      <c r="I40" s="574">
        <v>2674</v>
      </c>
      <c r="J40" s="574">
        <v>415</v>
      </c>
      <c r="K40" s="574">
        <v>89</v>
      </c>
      <c r="L40" s="574">
        <v>3469.6</v>
      </c>
      <c r="M40" s="574">
        <v>443</v>
      </c>
      <c r="N40" s="574">
        <v>1970</v>
      </c>
      <c r="O40" s="574">
        <v>6611</v>
      </c>
      <c r="R40" s="584"/>
      <c r="S40" s="396"/>
      <c r="T40" s="396"/>
      <c r="U40" s="396"/>
      <c r="V40" s="396"/>
      <c r="W40" s="396"/>
      <c r="X40" s="396"/>
      <c r="Y40" s="396"/>
      <c r="Z40" s="396"/>
      <c r="AA40" s="396"/>
      <c r="AB40" s="396"/>
      <c r="AC40" s="396"/>
      <c r="AD40" s="396"/>
      <c r="AE40" s="396"/>
      <c r="AF40" s="396"/>
    </row>
    <row r="41" spans="1:32" ht="18" customHeight="1">
      <c r="A41" s="584">
        <v>1998</v>
      </c>
      <c r="B41" s="574">
        <v>719.1049999999999</v>
      </c>
      <c r="C41" s="574">
        <v>396.31420000000003</v>
      </c>
      <c r="D41" s="574">
        <v>1264</v>
      </c>
      <c r="E41" s="574">
        <v>141.28793999999999</v>
      </c>
      <c r="F41" s="574">
        <v>289</v>
      </c>
      <c r="G41" s="574">
        <v>3004.7359999999999</v>
      </c>
      <c r="H41" s="574">
        <v>3688</v>
      </c>
      <c r="I41" s="574">
        <v>2736</v>
      </c>
      <c r="J41" s="574">
        <v>334</v>
      </c>
      <c r="K41" s="574">
        <v>74</v>
      </c>
      <c r="L41" s="574">
        <v>3176.2</v>
      </c>
      <c r="M41" s="574">
        <v>366</v>
      </c>
      <c r="N41" s="574">
        <v>1710</v>
      </c>
      <c r="O41" s="574">
        <v>6085</v>
      </c>
      <c r="R41" s="584"/>
      <c r="S41" s="396"/>
      <c r="T41" s="396"/>
      <c r="U41" s="396"/>
      <c r="V41" s="396"/>
      <c r="W41" s="396"/>
      <c r="X41" s="396"/>
      <c r="Y41" s="396"/>
      <c r="Z41" s="396"/>
      <c r="AA41" s="396"/>
      <c r="AB41" s="396"/>
      <c r="AC41" s="396"/>
      <c r="AD41" s="396"/>
      <c r="AE41" s="396"/>
      <c r="AF41" s="396"/>
    </row>
    <row r="42" spans="1:32" ht="18" customHeight="1">
      <c r="A42" s="584">
        <v>1999</v>
      </c>
      <c r="B42" s="574">
        <v>651.29199999999992</v>
      </c>
      <c r="C42" s="574">
        <v>377.24054000000001</v>
      </c>
      <c r="D42" s="574">
        <v>1175.5999999999999</v>
      </c>
      <c r="E42" s="574">
        <v>146.61373</v>
      </c>
      <c r="F42" s="574">
        <v>261</v>
      </c>
      <c r="G42" s="574">
        <v>3012.145</v>
      </c>
      <c r="H42" s="574">
        <v>3327</v>
      </c>
      <c r="I42" s="574">
        <v>2660</v>
      </c>
      <c r="J42" s="574">
        <v>278</v>
      </c>
      <c r="K42" s="574">
        <v>74</v>
      </c>
      <c r="L42" s="574">
        <v>2721.3</v>
      </c>
      <c r="M42" s="574">
        <v>314</v>
      </c>
      <c r="N42" s="574">
        <v>1685</v>
      </c>
      <c r="O42" s="574">
        <v>5755</v>
      </c>
      <c r="R42" s="584"/>
      <c r="S42" s="396"/>
      <c r="T42" s="396"/>
      <c r="U42" s="396"/>
      <c r="V42" s="396"/>
      <c r="W42" s="396"/>
      <c r="X42" s="396"/>
      <c r="Y42" s="396"/>
      <c r="Z42" s="396"/>
      <c r="AA42" s="396"/>
      <c r="AB42" s="396"/>
      <c r="AC42" s="396"/>
      <c r="AD42" s="396"/>
      <c r="AE42" s="396"/>
      <c r="AF42" s="396"/>
    </row>
    <row r="43" spans="1:32" ht="18" customHeight="1">
      <c r="A43" s="584">
        <v>2000</v>
      </c>
      <c r="B43" s="574">
        <v>600.55900000000008</v>
      </c>
      <c r="C43" s="574">
        <v>290.49369000000007</v>
      </c>
      <c r="D43" s="574">
        <v>1076.9000000000001</v>
      </c>
      <c r="E43" s="574">
        <v>126.49283</v>
      </c>
      <c r="F43" s="574">
        <v>254</v>
      </c>
      <c r="G43" s="574">
        <v>2589.779</v>
      </c>
      <c r="H43" s="574">
        <v>3062</v>
      </c>
      <c r="I43" s="574">
        <v>2486.5550000000012</v>
      </c>
      <c r="J43" s="574">
        <v>245</v>
      </c>
      <c r="K43" s="574">
        <v>80</v>
      </c>
      <c r="L43" s="574">
        <v>2484.9</v>
      </c>
      <c r="M43" s="574">
        <v>260</v>
      </c>
      <c r="N43" s="574">
        <v>1565</v>
      </c>
      <c r="O43" s="574">
        <v>5559</v>
      </c>
      <c r="R43" s="584"/>
      <c r="S43" s="396"/>
      <c r="T43" s="579"/>
      <c r="U43" s="396"/>
      <c r="V43" s="396"/>
      <c r="W43" s="396"/>
      <c r="X43" s="396"/>
      <c r="Y43" s="396"/>
      <c r="Z43" s="396"/>
      <c r="AA43" s="396"/>
      <c r="AB43" s="396"/>
      <c r="AC43" s="396"/>
      <c r="AD43" s="396"/>
      <c r="AE43" s="396"/>
      <c r="AF43" s="396"/>
    </row>
    <row r="44" spans="1:32" ht="18" customHeight="1">
      <c r="A44" s="584">
        <v>2001</v>
      </c>
      <c r="B44" s="574">
        <v>656.09999999999991</v>
      </c>
      <c r="C44" s="574">
        <v>265.91366000000011</v>
      </c>
      <c r="D44" s="574">
        <v>1156.3</v>
      </c>
      <c r="E44" s="574">
        <v>117.76860000000001</v>
      </c>
      <c r="F44" s="574">
        <v>238</v>
      </c>
      <c r="G44" s="574">
        <v>2284.3910000000001</v>
      </c>
      <c r="H44" s="574">
        <v>3107</v>
      </c>
      <c r="I44" s="574">
        <v>2259.2860000000001</v>
      </c>
      <c r="J44" s="574">
        <v>203</v>
      </c>
      <c r="K44" s="574">
        <v>81</v>
      </c>
      <c r="L44" s="574">
        <v>1867.8</v>
      </c>
      <c r="M44" s="574">
        <v>227</v>
      </c>
      <c r="N44" s="574">
        <v>1355</v>
      </c>
      <c r="O44" s="574">
        <v>6672</v>
      </c>
      <c r="R44" s="584"/>
      <c r="S44" s="396"/>
      <c r="T44" s="579"/>
      <c r="U44" s="579"/>
      <c r="V44" s="579"/>
      <c r="W44" s="396"/>
      <c r="X44" s="579"/>
      <c r="Y44" s="396"/>
      <c r="Z44" s="396"/>
      <c r="AA44" s="579"/>
      <c r="AB44" s="579"/>
      <c r="AC44" s="579"/>
      <c r="AD44" s="579"/>
      <c r="AE44" s="579"/>
      <c r="AF44" s="396"/>
    </row>
    <row r="45" spans="1:32" ht="18" customHeight="1">
      <c r="A45" s="584">
        <v>2002</v>
      </c>
      <c r="B45" s="574">
        <v>628.5</v>
      </c>
      <c r="C45" s="574">
        <v>330.57821999999999</v>
      </c>
      <c r="D45" s="574">
        <v>1261.3</v>
      </c>
      <c r="E45" s="574">
        <v>130.6481</v>
      </c>
      <c r="F45" s="574">
        <v>236</v>
      </c>
      <c r="G45" s="574">
        <v>2339.4899999999998</v>
      </c>
      <c r="H45" s="574">
        <v>3394</v>
      </c>
      <c r="I45" s="574">
        <v>2154</v>
      </c>
      <c r="J45" s="574">
        <v>252</v>
      </c>
      <c r="K45" s="574">
        <v>93</v>
      </c>
      <c r="L45" s="574">
        <v>2082</v>
      </c>
      <c r="M45" s="574">
        <v>236</v>
      </c>
      <c r="N45" s="574">
        <v>1457</v>
      </c>
      <c r="O45" s="574">
        <v>8214</v>
      </c>
    </row>
    <row r="46" spans="1:32" ht="18" customHeight="1">
      <c r="A46" s="584">
        <v>2003</v>
      </c>
      <c r="B46" s="574">
        <v>597.9</v>
      </c>
      <c r="C46" s="574">
        <v>362.29199249999999</v>
      </c>
      <c r="D46" s="574">
        <v>1276.5999999999999</v>
      </c>
      <c r="E46" s="574">
        <v>154.31519</v>
      </c>
      <c r="F46" s="574">
        <v>235</v>
      </c>
      <c r="G46" s="574">
        <v>2296.9</v>
      </c>
      <c r="H46" s="574">
        <v>3659</v>
      </c>
      <c r="I46" s="574">
        <v>2087.2020000000002</v>
      </c>
      <c r="J46" s="574">
        <v>329</v>
      </c>
      <c r="K46" s="574">
        <v>105</v>
      </c>
      <c r="L46" s="574">
        <v>2125.8000000000002</v>
      </c>
      <c r="M46" s="574">
        <v>263</v>
      </c>
      <c r="N46" s="574">
        <v>1402</v>
      </c>
      <c r="O46" s="574">
        <v>8592</v>
      </c>
    </row>
    <row r="47" spans="1:32" ht="18" customHeight="1">
      <c r="A47" s="584">
        <v>2004</v>
      </c>
      <c r="B47" s="574">
        <v>549.5</v>
      </c>
      <c r="C47" s="574">
        <v>379.14386000000002</v>
      </c>
      <c r="D47" s="574">
        <v>1226</v>
      </c>
      <c r="E47" s="574">
        <v>159.0456575</v>
      </c>
      <c r="F47" s="574">
        <v>230</v>
      </c>
      <c r="G47" s="574">
        <v>2410.9</v>
      </c>
      <c r="H47" s="574">
        <v>4106</v>
      </c>
      <c r="I47" s="574">
        <v>1953</v>
      </c>
      <c r="J47" s="574">
        <v>413</v>
      </c>
      <c r="K47" s="574">
        <v>104</v>
      </c>
      <c r="L47" s="574">
        <v>2212.0100000000002</v>
      </c>
      <c r="M47" s="574">
        <v>298.99999999999989</v>
      </c>
      <c r="N47" s="574">
        <v>1349</v>
      </c>
      <c r="O47" s="574">
        <v>7970</v>
      </c>
    </row>
    <row r="48" spans="1:32" ht="18" customHeight="1">
      <c r="A48" s="584">
        <v>2005</v>
      </c>
      <c r="B48" s="574">
        <v>529.4</v>
      </c>
      <c r="C48" s="574">
        <v>390.10616750000008</v>
      </c>
      <c r="D48" s="574">
        <v>1162</v>
      </c>
      <c r="E48" s="574">
        <v>139.3669975</v>
      </c>
      <c r="F48" s="574">
        <v>221</v>
      </c>
      <c r="G48" s="574">
        <v>2428.1</v>
      </c>
      <c r="H48" s="574">
        <v>4571</v>
      </c>
      <c r="I48" s="574">
        <v>1886</v>
      </c>
      <c r="J48" s="574">
        <v>426</v>
      </c>
      <c r="K48" s="574">
        <v>109.782</v>
      </c>
      <c r="L48" s="574">
        <v>1909.1</v>
      </c>
      <c r="M48" s="574">
        <v>359.6</v>
      </c>
      <c r="N48" s="574">
        <v>1352</v>
      </c>
      <c r="O48" s="574">
        <v>7406</v>
      </c>
    </row>
    <row r="49" spans="1:15" ht="12.75" customHeight="1">
      <c r="A49" s="584">
        <v>2006</v>
      </c>
      <c r="B49" s="574">
        <v>513</v>
      </c>
      <c r="C49" s="574">
        <v>382.9599225</v>
      </c>
      <c r="D49" s="574">
        <v>1094</v>
      </c>
      <c r="E49" s="574">
        <v>113.638825</v>
      </c>
      <c r="F49" s="574">
        <v>204</v>
      </c>
      <c r="G49" s="574">
        <v>2429.3000000000002</v>
      </c>
      <c r="H49" s="574">
        <v>4269</v>
      </c>
      <c r="I49" s="574">
        <v>1668.6</v>
      </c>
      <c r="J49" s="574">
        <v>351</v>
      </c>
      <c r="K49" s="574">
        <v>83.1</v>
      </c>
      <c r="L49" s="574">
        <v>1834.72</v>
      </c>
      <c r="M49" s="574">
        <v>330.2</v>
      </c>
      <c r="N49" s="574">
        <v>1589</v>
      </c>
      <c r="O49" s="574">
        <v>6843</v>
      </c>
    </row>
    <row r="50" spans="1:15" ht="12.75" customHeight="1">
      <c r="A50" s="584">
        <v>2007</v>
      </c>
      <c r="B50" s="574">
        <v>479.255</v>
      </c>
      <c r="C50" s="574">
        <v>352.60334</v>
      </c>
      <c r="D50" s="574">
        <v>1066.4000000000001</v>
      </c>
      <c r="E50" s="574">
        <v>109.61014249999999</v>
      </c>
      <c r="F50" s="574">
        <v>184</v>
      </c>
      <c r="G50" s="574">
        <v>2212.8000000000002</v>
      </c>
      <c r="H50" s="574">
        <v>3594</v>
      </c>
      <c r="I50" s="574">
        <v>1503.498</v>
      </c>
      <c r="J50" s="574">
        <v>297</v>
      </c>
      <c r="K50" s="574">
        <v>62.800000000000011</v>
      </c>
      <c r="L50" s="574">
        <v>1831.83</v>
      </c>
      <c r="M50" s="574">
        <v>291.7</v>
      </c>
      <c r="N50" s="574">
        <v>1555</v>
      </c>
      <c r="O50" s="574">
        <v>6887</v>
      </c>
    </row>
    <row r="51" spans="1:15" ht="12.75" customHeight="1">
      <c r="A51" s="494">
        <v>2008</v>
      </c>
      <c r="B51" s="406">
        <v>474.37400000000002</v>
      </c>
      <c r="C51" s="406">
        <v>332.98992249999998</v>
      </c>
      <c r="D51" s="406">
        <v>1109</v>
      </c>
      <c r="E51" s="406">
        <v>97.655252500000003</v>
      </c>
      <c r="F51" s="406">
        <v>172</v>
      </c>
      <c r="G51" s="406">
        <v>2060.4</v>
      </c>
      <c r="H51" s="406">
        <v>3132</v>
      </c>
      <c r="I51" s="406">
        <v>1685.64</v>
      </c>
      <c r="J51" s="406">
        <v>258</v>
      </c>
      <c r="K51" s="406">
        <v>67.099999999999994</v>
      </c>
      <c r="L51" s="406">
        <v>2586.6</v>
      </c>
      <c r="M51" s="406">
        <v>294.10000000000002</v>
      </c>
      <c r="N51" s="406">
        <v>1629.5</v>
      </c>
      <c r="O51" s="406">
        <v>8660</v>
      </c>
    </row>
    <row r="52" spans="1:15" ht="12.75" customHeight="1">
      <c r="A52" s="494">
        <v>2009</v>
      </c>
      <c r="B52" s="406">
        <v>634.49900000000002</v>
      </c>
      <c r="C52" s="406">
        <v>379.37828500000001</v>
      </c>
      <c r="D52" s="406">
        <v>1499.7</v>
      </c>
      <c r="E52" s="406">
        <v>176.54508999999999</v>
      </c>
      <c r="F52" s="406">
        <v>222</v>
      </c>
      <c r="G52" s="406">
        <v>2568.6</v>
      </c>
      <c r="H52" s="406">
        <v>3223</v>
      </c>
      <c r="I52" s="406">
        <v>1940.91</v>
      </c>
      <c r="J52" s="406">
        <v>338</v>
      </c>
      <c r="K52" s="406">
        <v>81</v>
      </c>
      <c r="L52" s="406">
        <v>4145.1000000000004</v>
      </c>
      <c r="M52" s="406">
        <v>405.79700000000003</v>
      </c>
      <c r="N52" s="406">
        <v>2387.69</v>
      </c>
      <c r="O52" s="406">
        <v>13846</v>
      </c>
    </row>
    <row r="53" spans="1:15" ht="12.75" customHeight="1">
      <c r="A53" s="584"/>
    </row>
    <row r="54" spans="1:15" ht="12.75" customHeight="1">
      <c r="A54" s="489" t="s">
        <v>707</v>
      </c>
    </row>
    <row r="55" spans="1:15" ht="12.75" customHeight="1">
      <c r="A55" s="458" t="s">
        <v>649</v>
      </c>
    </row>
    <row r="56" spans="1:15" ht="12.75" customHeight="1">
      <c r="A56" s="90" t="s">
        <v>704</v>
      </c>
    </row>
    <row r="57" spans="1:15" ht="13.9" customHeight="1">
      <c r="A57" s="569"/>
      <c r="C57" s="569"/>
      <c r="D57" s="569"/>
      <c r="E57" s="569"/>
      <c r="F57" s="569"/>
      <c r="G57" s="569"/>
      <c r="H57" s="569"/>
      <c r="I57" s="569"/>
      <c r="J57" s="569"/>
      <c r="K57" s="569"/>
      <c r="L57" s="569"/>
      <c r="M57" s="569"/>
      <c r="N57" s="569"/>
      <c r="O57" s="569"/>
    </row>
    <row r="58" spans="1:15" ht="12" customHeight="1"/>
  </sheetData>
  <phoneticPr fontId="0" type="noConversion"/>
  <pageMargins left="0.75" right="0.75" top="1" bottom="1" header="0.5" footer="0.5"/>
  <pageSetup scale="78" orientation="landscape" r:id="rId1"/>
  <headerFooter alignWithMargins="0"/>
</worksheet>
</file>

<file path=xl/worksheets/sheet26.xml><?xml version="1.0" encoding="utf-8"?>
<worksheet xmlns="http://schemas.openxmlformats.org/spreadsheetml/2006/main" xmlns:r="http://schemas.openxmlformats.org/officeDocument/2006/relationships">
  <sheetPr codeName="Sheet26">
    <pageSetUpPr fitToPage="1"/>
  </sheetPr>
  <dimension ref="A1:O56"/>
  <sheetViews>
    <sheetView showOutlineSymbols="0" view="pageBreakPreview" zoomScaleSheetLayoutView="100" workbookViewId="0">
      <pane xSplit="1" ySplit="2" topLeftCell="B41"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5" style="90" customWidth="1"/>
    <col min="2" max="15" width="8.7109375" style="90" customWidth="1"/>
    <col min="16" max="16384" width="3.85546875" style="90"/>
  </cols>
  <sheetData>
    <row r="1" spans="1:15" ht="12.75" customHeight="1">
      <c r="A1" s="90" t="s">
        <v>58</v>
      </c>
    </row>
    <row r="2" spans="1:15" s="91" customFormat="1" ht="29.25" customHeight="1">
      <c r="A2" s="91" t="s">
        <v>471</v>
      </c>
      <c r="B2" s="91" t="s">
        <v>472</v>
      </c>
      <c r="C2" s="91" t="s">
        <v>474</v>
      </c>
      <c r="D2" s="91" t="s">
        <v>475</v>
      </c>
      <c r="E2" s="91" t="s">
        <v>479</v>
      </c>
      <c r="F2" s="91" t="s">
        <v>480</v>
      </c>
      <c r="G2" s="91" t="s">
        <v>481</v>
      </c>
      <c r="H2" s="91" t="s">
        <v>482</v>
      </c>
      <c r="I2" s="91" t="s">
        <v>487</v>
      </c>
      <c r="J2" s="91" t="s">
        <v>492</v>
      </c>
      <c r="K2" s="91" t="s">
        <v>494</v>
      </c>
      <c r="L2" s="91" t="s">
        <v>497</v>
      </c>
      <c r="M2" s="91" t="s">
        <v>498</v>
      </c>
      <c r="N2" s="91" t="s">
        <v>501</v>
      </c>
      <c r="O2" s="91" t="s">
        <v>502</v>
      </c>
    </row>
    <row r="3" spans="1:15" ht="12.75" hidden="1" customHeight="1">
      <c r="A3" s="92">
        <v>1960</v>
      </c>
      <c r="B3" s="573"/>
      <c r="C3" s="573"/>
      <c r="D3" s="573"/>
      <c r="E3" s="573"/>
      <c r="F3" s="573"/>
      <c r="G3" s="573"/>
      <c r="H3" s="573"/>
      <c r="I3" s="573"/>
      <c r="J3" s="573"/>
      <c r="K3" s="573"/>
      <c r="L3" s="573"/>
      <c r="M3" s="573"/>
      <c r="N3" s="573"/>
      <c r="O3" s="573"/>
    </row>
    <row r="4" spans="1:15" ht="12.75" hidden="1" customHeight="1">
      <c r="A4" s="92">
        <v>1961</v>
      </c>
      <c r="B4" s="573"/>
      <c r="C4" s="573"/>
      <c r="D4" s="573"/>
      <c r="E4" s="573"/>
      <c r="F4" s="573"/>
      <c r="G4" s="573"/>
      <c r="H4" s="573"/>
      <c r="I4" s="573"/>
      <c r="J4" s="573"/>
      <c r="K4" s="573"/>
      <c r="L4" s="573"/>
      <c r="M4" s="573"/>
      <c r="N4" s="573"/>
      <c r="O4" s="573"/>
    </row>
    <row r="5" spans="1:15" ht="12.75" hidden="1" customHeight="1">
      <c r="A5" s="92">
        <v>1962</v>
      </c>
      <c r="B5" s="573"/>
      <c r="C5" s="573"/>
      <c r="D5" s="573"/>
      <c r="E5" s="573"/>
      <c r="F5" s="573"/>
      <c r="G5" s="573"/>
      <c r="H5" s="573"/>
      <c r="I5" s="573"/>
      <c r="J5" s="573"/>
      <c r="K5" s="573"/>
      <c r="L5" s="573"/>
      <c r="M5" s="573"/>
      <c r="N5" s="573"/>
      <c r="O5" s="573"/>
    </row>
    <row r="6" spans="1:15" ht="12.75" hidden="1" customHeight="1">
      <c r="A6" s="92">
        <v>1963</v>
      </c>
      <c r="B6" s="573"/>
      <c r="C6" s="573"/>
      <c r="D6" s="573"/>
      <c r="E6" s="573"/>
      <c r="F6" s="573"/>
      <c r="G6" s="573"/>
      <c r="H6" s="573"/>
      <c r="I6" s="573"/>
      <c r="J6" s="573"/>
      <c r="K6" s="573"/>
      <c r="L6" s="573"/>
      <c r="M6" s="573"/>
      <c r="N6" s="573"/>
      <c r="O6" s="573"/>
    </row>
    <row r="7" spans="1:15" ht="12.75" hidden="1" customHeight="1">
      <c r="A7" s="92">
        <v>1964</v>
      </c>
      <c r="B7" s="573"/>
      <c r="C7" s="573"/>
      <c r="D7" s="573"/>
      <c r="E7" s="573"/>
      <c r="F7" s="573"/>
      <c r="G7" s="573"/>
      <c r="H7" s="573"/>
      <c r="I7" s="573"/>
      <c r="J7" s="573"/>
      <c r="K7" s="573"/>
      <c r="L7" s="573"/>
      <c r="M7" s="573"/>
      <c r="N7" s="573"/>
      <c r="O7" s="573"/>
    </row>
    <row r="8" spans="1:15" ht="12.75" hidden="1" customHeight="1">
      <c r="A8" s="92">
        <v>1965</v>
      </c>
      <c r="B8" s="573"/>
      <c r="C8" s="573"/>
      <c r="D8" s="573"/>
      <c r="E8" s="573"/>
      <c r="F8" s="573"/>
      <c r="G8" s="573"/>
      <c r="H8" s="573"/>
      <c r="I8" s="573"/>
      <c r="J8" s="573"/>
      <c r="K8" s="573"/>
      <c r="L8" s="573"/>
      <c r="M8" s="573"/>
      <c r="N8" s="573"/>
      <c r="O8" s="573"/>
    </row>
    <row r="9" spans="1:15" ht="12.75" hidden="1" customHeight="1">
      <c r="A9" s="92">
        <v>1966</v>
      </c>
      <c r="B9" s="573"/>
      <c r="C9" s="573"/>
      <c r="D9" s="573"/>
      <c r="E9" s="573"/>
      <c r="F9" s="573"/>
      <c r="G9" s="573"/>
      <c r="H9" s="573"/>
      <c r="I9" s="573"/>
      <c r="J9" s="573"/>
      <c r="K9" s="573"/>
      <c r="L9" s="573"/>
      <c r="M9" s="573"/>
      <c r="N9" s="573"/>
      <c r="O9" s="573"/>
    </row>
    <row r="10" spans="1:15" ht="12.75" hidden="1" customHeight="1">
      <c r="A10" s="92">
        <v>1967</v>
      </c>
      <c r="B10" s="573"/>
      <c r="C10" s="573"/>
      <c r="D10" s="573"/>
      <c r="E10" s="573"/>
      <c r="F10" s="573"/>
      <c r="G10" s="573"/>
      <c r="H10" s="573"/>
      <c r="I10" s="573"/>
      <c r="J10" s="573"/>
      <c r="K10" s="573"/>
      <c r="L10" s="573"/>
      <c r="M10" s="573"/>
      <c r="N10" s="573"/>
      <c r="O10" s="573"/>
    </row>
    <row r="11" spans="1:15" ht="12.75" hidden="1" customHeight="1">
      <c r="A11" s="92">
        <v>1968</v>
      </c>
      <c r="B11" s="573"/>
      <c r="C11" s="573"/>
      <c r="D11" s="573"/>
      <c r="E11" s="573"/>
      <c r="F11" s="573"/>
      <c r="G11" s="573"/>
      <c r="H11" s="573"/>
      <c r="I11" s="573"/>
      <c r="J11" s="573"/>
      <c r="K11" s="573"/>
      <c r="L11" s="573"/>
      <c r="M11" s="573"/>
      <c r="N11" s="573"/>
      <c r="O11" s="573"/>
    </row>
    <row r="12" spans="1:15" ht="12.75" hidden="1" customHeight="1">
      <c r="A12" s="92">
        <v>1969</v>
      </c>
      <c r="B12" s="573"/>
      <c r="C12" s="573"/>
      <c r="D12" s="573"/>
      <c r="E12" s="573"/>
      <c r="F12" s="573"/>
      <c r="G12" s="573"/>
      <c r="H12" s="573"/>
      <c r="I12" s="573"/>
      <c r="J12" s="573"/>
      <c r="K12" s="573"/>
      <c r="L12" s="573"/>
      <c r="M12" s="573"/>
      <c r="N12" s="573"/>
      <c r="O12" s="573"/>
    </row>
    <row r="13" spans="1:15" ht="12.75" hidden="1" customHeight="1">
      <c r="A13" s="92">
        <v>1970</v>
      </c>
      <c r="B13" s="573"/>
      <c r="C13" s="573"/>
      <c r="D13" s="573"/>
      <c r="E13" s="573"/>
      <c r="F13" s="573"/>
      <c r="G13" s="573"/>
      <c r="H13" s="573"/>
      <c r="I13" s="573"/>
      <c r="J13" s="573"/>
      <c r="K13" s="573"/>
      <c r="L13" s="573"/>
      <c r="M13" s="573"/>
      <c r="N13" s="573"/>
      <c r="O13" s="573"/>
    </row>
    <row r="14" spans="1:15" ht="12.75" hidden="1" customHeight="1">
      <c r="A14" s="92">
        <v>1971</v>
      </c>
      <c r="B14" s="573"/>
      <c r="C14" s="573"/>
      <c r="D14" s="573"/>
      <c r="E14" s="573"/>
      <c r="F14" s="573"/>
      <c r="G14" s="573"/>
      <c r="H14" s="573"/>
      <c r="I14" s="573"/>
      <c r="J14" s="573"/>
      <c r="K14" s="573"/>
      <c r="L14" s="573"/>
      <c r="M14" s="573"/>
      <c r="N14" s="573"/>
      <c r="O14" s="573"/>
    </row>
    <row r="15" spans="1:15" ht="12.75" hidden="1" customHeight="1">
      <c r="A15" s="92">
        <v>1972</v>
      </c>
      <c r="B15" s="573"/>
      <c r="C15" s="573"/>
      <c r="D15" s="573"/>
      <c r="E15" s="573"/>
      <c r="F15" s="573"/>
      <c r="G15" s="573"/>
      <c r="H15" s="573"/>
      <c r="I15" s="573"/>
      <c r="J15" s="573"/>
      <c r="K15" s="573"/>
      <c r="L15" s="573"/>
      <c r="M15" s="573"/>
      <c r="N15" s="573"/>
      <c r="O15" s="573"/>
    </row>
    <row r="16" spans="1:15" ht="12.75" hidden="1" customHeight="1">
      <c r="A16" s="92">
        <v>1973</v>
      </c>
      <c r="B16" s="573"/>
      <c r="C16" s="573"/>
      <c r="D16" s="573"/>
      <c r="E16" s="573"/>
      <c r="F16" s="573"/>
      <c r="G16" s="573"/>
      <c r="H16" s="573"/>
      <c r="I16" s="573"/>
      <c r="J16" s="573"/>
      <c r="K16" s="573"/>
      <c r="L16" s="573"/>
      <c r="M16" s="573"/>
      <c r="N16" s="573"/>
      <c r="O16" s="573"/>
    </row>
    <row r="17" spans="1:15" ht="12.75" hidden="1" customHeight="1">
      <c r="A17" s="92">
        <v>1974</v>
      </c>
      <c r="B17" s="573"/>
      <c r="C17" s="573"/>
      <c r="D17" s="573"/>
      <c r="E17" s="573"/>
      <c r="F17" s="573"/>
      <c r="G17" s="573"/>
      <c r="H17" s="573"/>
      <c r="I17" s="573"/>
      <c r="J17" s="573"/>
      <c r="K17" s="573"/>
      <c r="L17" s="573"/>
      <c r="M17" s="573"/>
      <c r="N17" s="573"/>
      <c r="O17" s="573"/>
    </row>
    <row r="18" spans="1:15" ht="12.75" hidden="1" customHeight="1">
      <c r="A18" s="92">
        <v>1975</v>
      </c>
      <c r="B18" s="573"/>
      <c r="C18" s="573"/>
      <c r="D18" s="573"/>
      <c r="E18" s="573"/>
      <c r="F18" s="573"/>
      <c r="G18" s="573"/>
      <c r="H18" s="573"/>
      <c r="I18" s="573"/>
      <c r="J18" s="573"/>
      <c r="K18" s="573"/>
      <c r="L18" s="573"/>
      <c r="M18" s="573"/>
      <c r="N18" s="573"/>
      <c r="O18" s="573"/>
    </row>
    <row r="19" spans="1:15" ht="12.75" hidden="1" customHeight="1">
      <c r="A19" s="92">
        <v>1976</v>
      </c>
      <c r="B19" s="573"/>
      <c r="C19" s="573"/>
      <c r="D19" s="573"/>
      <c r="E19" s="573"/>
      <c r="F19" s="573"/>
      <c r="G19" s="573"/>
      <c r="H19" s="573"/>
      <c r="I19" s="573"/>
      <c r="J19" s="573"/>
      <c r="K19" s="573"/>
      <c r="L19" s="573"/>
      <c r="M19" s="573"/>
      <c r="N19" s="573"/>
      <c r="O19" s="573"/>
    </row>
    <row r="20" spans="1:15" ht="12.75" hidden="1" customHeight="1">
      <c r="A20" s="92">
        <v>1977</v>
      </c>
      <c r="B20" s="573"/>
      <c r="C20" s="573"/>
      <c r="D20" s="573"/>
      <c r="E20" s="573"/>
      <c r="F20" s="573"/>
      <c r="G20" s="573"/>
      <c r="H20" s="573"/>
      <c r="I20" s="573"/>
      <c r="J20" s="573"/>
      <c r="K20" s="573"/>
      <c r="L20" s="573"/>
      <c r="M20" s="573"/>
      <c r="N20" s="573"/>
      <c r="O20" s="573"/>
    </row>
    <row r="21" spans="1:15" ht="12.75" hidden="1" customHeight="1">
      <c r="A21" s="92">
        <v>1978</v>
      </c>
      <c r="B21" s="573"/>
      <c r="C21" s="573"/>
      <c r="D21" s="426"/>
      <c r="E21" s="573"/>
      <c r="F21" s="573"/>
      <c r="G21" s="573"/>
      <c r="H21" s="573"/>
      <c r="I21" s="573"/>
      <c r="J21" s="573"/>
      <c r="K21" s="573"/>
      <c r="L21" s="573"/>
      <c r="M21" s="573"/>
      <c r="N21" s="573"/>
      <c r="O21" s="573"/>
    </row>
    <row r="22" spans="1:15" ht="12.6" hidden="1" customHeight="1">
      <c r="A22" s="92">
        <v>1979</v>
      </c>
      <c r="B22" s="573"/>
      <c r="C22" s="573"/>
      <c r="D22" s="573"/>
      <c r="E22" s="573"/>
      <c r="F22" s="573"/>
      <c r="G22" s="573"/>
      <c r="H22" s="573"/>
      <c r="I22" s="573"/>
      <c r="J22" s="573"/>
      <c r="K22" s="573"/>
      <c r="L22" s="573"/>
      <c r="M22" s="573"/>
      <c r="N22" s="573"/>
      <c r="O22" s="573"/>
    </row>
    <row r="23" spans="1:15" ht="18" customHeight="1">
      <c r="A23" s="92">
        <v>1980</v>
      </c>
      <c r="B23" s="396">
        <f>'A5-102'!B23*'A5-101'!B23/'A17'!B23</f>
        <v>78.548546639058429</v>
      </c>
      <c r="C23" s="396">
        <f>'A5-102'!C23*'A5-101'!C23/'A17'!C23</f>
        <v>131.25610184864752</v>
      </c>
      <c r="D23" s="396">
        <f>'A5-102'!D23*'A5-101'!D23/'A17'!D23</f>
        <v>98.875475666422105</v>
      </c>
      <c r="E23" s="396">
        <f>'A5-102'!E23*'A5-101'!E23/'A17'!E23</f>
        <v>159.09290369734597</v>
      </c>
      <c r="F23" s="396">
        <f>'A5-102'!F23*'A5-101'!F23/'A17'!F23</f>
        <v>65.124357738646893</v>
      </c>
      <c r="G23" s="396">
        <f>'A5-102'!G23*'A5-101'!G23/'A17'!G23</f>
        <v>78.894434293438337</v>
      </c>
      <c r="H23" s="396">
        <f>'A5-102'!H23*'A5-101'!H23/'A17'!H23</f>
        <v>38.168081698038655</v>
      </c>
      <c r="I23" s="396">
        <f>'A5-102'!I23*'A5-101'!I23/'A17'!I23</f>
        <v>82.08738558948464</v>
      </c>
      <c r="J23" s="396">
        <f>'A5-102'!J23*'A5-101'!J23/'A17'!J23</f>
        <v>40.823406999304453</v>
      </c>
      <c r="K23" s="396">
        <f>'A5-102'!K23*'A5-101'!K23/'A17'!K23</f>
        <v>19.394336633663368</v>
      </c>
      <c r="L23" s="396">
        <f>'A5-102'!L23*'A5-101'!L23/'A17'!L23</f>
        <v>129.29596513637389</v>
      </c>
      <c r="M23" s="396">
        <f>'A5-102'!M23*'A5-101'!M23/'A17'!M23</f>
        <v>28.043636363636363</v>
      </c>
      <c r="N23" s="396">
        <f>'A5-102'!N23*'A5-101'!N23/'A17'!N23</f>
        <v>227.31247915232692</v>
      </c>
      <c r="O23" s="396">
        <f>'A5-102'!O23*'A5-101'!O23/'A17'!O23</f>
        <v>95.36455291016361</v>
      </c>
    </row>
    <row r="24" spans="1:15" ht="18" customHeight="1">
      <c r="A24" s="92">
        <v>1981</v>
      </c>
      <c r="B24" s="396">
        <f>'A5-102'!B24*'A5-101'!B24/'A17'!B24</f>
        <v>73.608590369757621</v>
      </c>
      <c r="C24" s="396">
        <f>'A5-102'!C24*'A5-101'!C24/'A17'!C24</f>
        <v>126.5923039551074</v>
      </c>
      <c r="D24" s="396">
        <f>'A5-102'!D24*'A5-101'!D24/'A17'!D24</f>
        <v>100.36696565539896</v>
      </c>
      <c r="E24" s="396">
        <f>'A5-102'!E24*'A5-101'!E24/'A17'!E24</f>
        <v>145.69408008181856</v>
      </c>
      <c r="F24" s="396">
        <f>'A5-102'!F24*'A5-101'!F24/'A17'!F24</f>
        <v>68.885693677102509</v>
      </c>
      <c r="G24" s="396">
        <f>'A5-102'!G24*'A5-101'!G24/'A17'!G24</f>
        <v>88.97856260734541</v>
      </c>
      <c r="H24" s="396">
        <f>'A5-102'!H24*'A5-101'!H24/'A17'!H24</f>
        <v>53.155965466647459</v>
      </c>
      <c r="I24" s="396">
        <f>'A5-102'!I24*'A5-101'!I24/'A17'!I24</f>
        <v>84.47963455502952</v>
      </c>
      <c r="J24" s="396">
        <f>'A5-102'!J24*'A5-101'!J24/'A17'!J24</f>
        <v>61.865284218935003</v>
      </c>
      <c r="K24" s="396">
        <f>'A5-102'!K24*'A5-101'!K24/'A17'!K24</f>
        <v>24.669285153181463</v>
      </c>
      <c r="L24" s="396">
        <f>'A5-102'!L24*'A5-101'!L24/'A17'!L24</f>
        <v>154.42182144428136</v>
      </c>
      <c r="M24" s="396">
        <f>'A5-102'!M24*'A5-101'!M24/'A17'!M24</f>
        <v>34.560894324479271</v>
      </c>
      <c r="N24" s="396">
        <f>'A5-102'!N24*'A5-101'!N24/'A17'!N24</f>
        <v>200.64595447397102</v>
      </c>
      <c r="O24" s="396">
        <f>'A5-102'!O24*'A5-101'!O24/'A17'!O24</f>
        <v>101.50732383895814</v>
      </c>
    </row>
    <row r="25" spans="1:15" ht="18" customHeight="1">
      <c r="A25" s="92">
        <v>1982</v>
      </c>
      <c r="B25" s="396">
        <f>'A5-102'!B25*'A5-101'!B25/'A17'!B25</f>
        <v>89.797767097995163</v>
      </c>
      <c r="C25" s="396">
        <f>'A5-102'!C25*'A5-101'!C25/'A17'!C25</f>
        <v>122.09422034444968</v>
      </c>
      <c r="D25" s="396">
        <f>'A5-102'!D25*'A5-101'!D25/'A17'!D25</f>
        <v>142.73365809663392</v>
      </c>
      <c r="E25" s="396">
        <f>'A5-102'!E25*'A5-101'!E25/'A17'!E25</f>
        <v>136.49617751565</v>
      </c>
      <c r="F25" s="396">
        <f>'A5-102'!F25*'A5-101'!F25/'A17'!F25</f>
        <v>75.719899420908263</v>
      </c>
      <c r="G25" s="396">
        <f>'A5-102'!G25*'A5-101'!G25/'A17'!G25</f>
        <v>93.37251343127123</v>
      </c>
      <c r="H25" s="396">
        <f>'A5-102'!H25*'A5-101'!H25/'A17'!H25</f>
        <v>75.135527976075366</v>
      </c>
      <c r="I25" s="396">
        <f>'A5-102'!I25*'A5-101'!I25/'A17'!I25</f>
        <v>92.412085191734178</v>
      </c>
      <c r="J25" s="396">
        <f>'A5-102'!J25*'A5-101'!J25/'A17'!J25</f>
        <v>85.030522252934148</v>
      </c>
      <c r="K25" s="396">
        <f>'A5-102'!K25*'A5-101'!K25/'A17'!K25</f>
        <v>32.023914728682172</v>
      </c>
      <c r="L25" s="396">
        <f>'A5-102'!L25*'A5-101'!L25/'A17'!L25</f>
        <v>172.51286805830426</v>
      </c>
      <c r="M25" s="396">
        <f>'A5-102'!M25*'A5-101'!M25/'A17'!M25</f>
        <v>44.527037319116531</v>
      </c>
      <c r="N25" s="396">
        <f>'A5-102'!N25*'A5-101'!N25/'A17'!N25</f>
        <v>184.59025649044167</v>
      </c>
      <c r="O25" s="396">
        <f>'A5-102'!O25*'A5-101'!O25/'A17'!O25</f>
        <v>129.59173230758759</v>
      </c>
    </row>
    <row r="26" spans="1:15" ht="18" customHeight="1">
      <c r="A26" s="92">
        <v>1983</v>
      </c>
      <c r="B26" s="396">
        <f>'A5-102'!B26*'A5-101'!B26/'A17'!B26</f>
        <v>123.70092136928686</v>
      </c>
      <c r="C26" s="396">
        <f>'A5-102'!C26*'A5-101'!C26/'A17'!C26</f>
        <v>117.75596284909552</v>
      </c>
      <c r="D26" s="396">
        <f>'A5-102'!D26*'A5-101'!D26/'A17'!D26</f>
        <v>155.70634217856619</v>
      </c>
      <c r="E26" s="396">
        <f>'A5-102'!E26*'A5-101'!E26/'A17'!E26</f>
        <v>126.78253223757555</v>
      </c>
      <c r="F26" s="396">
        <f>'A5-102'!F26*'A5-101'!F26/'A17'!F26</f>
        <v>76.725516353725013</v>
      </c>
      <c r="G26" s="396">
        <f>'A5-102'!G26*'A5-101'!G26/'A17'!G26</f>
        <v>94.324395076185837</v>
      </c>
      <c r="H26" s="396">
        <f>'A5-102'!H26*'A5-101'!H26/'A17'!H26</f>
        <v>91.014329893152933</v>
      </c>
      <c r="I26" s="396">
        <f>'A5-102'!I26*'A5-101'!I26/'A17'!I26</f>
        <v>101.97573711473711</v>
      </c>
      <c r="J26" s="396">
        <f>'A5-102'!J26*'A5-101'!J26/'A17'!J26</f>
        <v>122.92848288767384</v>
      </c>
      <c r="K26" s="396">
        <f>'A5-102'!K26*'A5-101'!K26/'A17'!K26</f>
        <v>40.986372587632928</v>
      </c>
      <c r="L26" s="396">
        <f>'A5-102'!L26*'A5-101'!L26/'A17'!L26</f>
        <v>185.67215150574356</v>
      </c>
      <c r="M26" s="396">
        <f>'A5-102'!M26*'A5-101'!M26/'A17'!M26</f>
        <v>49.790766603415562</v>
      </c>
      <c r="N26" s="396">
        <f>'A5-102'!N26*'A5-101'!N26/'A17'!N26</f>
        <v>166.98619996367748</v>
      </c>
      <c r="O26" s="396">
        <f>'A5-102'!O26*'A5-101'!O26/'A17'!O26</f>
        <v>130.08797287002014</v>
      </c>
    </row>
    <row r="27" spans="1:15" ht="18" customHeight="1">
      <c r="A27" s="92">
        <v>1984</v>
      </c>
      <c r="B27" s="396">
        <f>'A5-102'!B27*'A5-101'!B27/'A17'!B27</f>
        <v>112.83776818354188</v>
      </c>
      <c r="C27" s="396">
        <f>'A5-102'!C27*'A5-101'!C27/'A17'!C27</f>
        <v>121.00855353802551</v>
      </c>
      <c r="D27" s="396">
        <f>'A5-102'!D27*'A5-101'!D27/'A17'!D27</f>
        <v>148.46547218418547</v>
      </c>
      <c r="E27" s="396">
        <f>'A5-102'!E27*'A5-101'!E27/'A17'!E27</f>
        <v>116.58881400123255</v>
      </c>
      <c r="F27" s="396">
        <f>'A5-102'!F27*'A5-101'!F27/'A17'!F27</f>
        <v>72.024187725631762</v>
      </c>
      <c r="G27" s="396">
        <f>'A5-102'!G27*'A5-101'!G27/'A17'!G27</f>
        <v>110.1921995463955</v>
      </c>
      <c r="H27" s="396">
        <f>'A5-102'!H27*'A5-101'!H27/'A17'!H27</f>
        <v>79.519892129318762</v>
      </c>
      <c r="I27" s="396">
        <f>'A5-102'!I27*'A5-101'!I27/'A17'!I27</f>
        <v>109.91851534654737</v>
      </c>
      <c r="J27" s="396">
        <f>'A5-102'!J27*'A5-101'!J27/'A17'!J27</f>
        <v>123.42297277065875</v>
      </c>
      <c r="K27" s="396">
        <f>'A5-102'!K27*'A5-101'!K27/'A17'!K27</f>
        <v>38.189741581832422</v>
      </c>
      <c r="L27" s="396">
        <f>'A5-102'!L27*'A5-101'!L27/'A17'!L27</f>
        <v>209.03956270366876</v>
      </c>
      <c r="M27" s="396">
        <f>'A5-102'!M27*'A5-101'!M27/'A17'!M27</f>
        <v>44.761006051437221</v>
      </c>
      <c r="N27" s="396">
        <f>'A5-102'!N27*'A5-101'!N27/'A17'!N27</f>
        <v>153.71187866043689</v>
      </c>
      <c r="O27" s="396">
        <f>'A5-102'!O27*'A5-101'!O27/'A17'!O27</f>
        <v>103.47713237745916</v>
      </c>
    </row>
    <row r="28" spans="1:15" ht="18" customHeight="1">
      <c r="A28" s="92">
        <v>1985</v>
      </c>
      <c r="B28" s="396">
        <f>'A5-102'!B28*'A5-101'!B28/'A17'!B28</f>
        <v>103.796323286003</v>
      </c>
      <c r="C28" s="396">
        <f>'A5-102'!C28*'A5-101'!C28/'A17'!C28</f>
        <v>115.23966017366142</v>
      </c>
      <c r="D28" s="396">
        <f>'A5-102'!D28*'A5-101'!D28/'A17'!D28</f>
        <v>141.45332980881395</v>
      </c>
      <c r="E28" s="396">
        <f>'A5-102'!E28*'A5-101'!E28/'A17'!E28</f>
        <v>103.38843955248061</v>
      </c>
      <c r="F28" s="396">
        <f>'A5-102'!F28*'A5-101'!F28/'A17'!F28</f>
        <v>71.18438717410848</v>
      </c>
      <c r="G28" s="396">
        <f>'A5-102'!G28*'A5-101'!G28/'A17'!G28</f>
        <v>116.37116660840508</v>
      </c>
      <c r="H28" s="396">
        <f>'A5-102'!H28*'A5-101'!H28/'A17'!H28</f>
        <v>79.630977064438852</v>
      </c>
      <c r="I28" s="396">
        <f>'A5-102'!I28*'A5-101'!I28/'A17'!I28</f>
        <v>112.70228529247061</v>
      </c>
      <c r="J28" s="396">
        <f>'A5-102'!J28*'A5-101'!J28/'A17'!J28</f>
        <v>111.71185781738733</v>
      </c>
      <c r="K28" s="396">
        <f>'A5-102'!K28*'A5-101'!K28/'A17'!K28</f>
        <v>31.034984520123842</v>
      </c>
      <c r="L28" s="396">
        <f>'A5-102'!L28*'A5-101'!L28/'A17'!L28</f>
        <v>221.04089837562321</v>
      </c>
      <c r="M28" s="396">
        <f>'A5-102'!M28*'A5-101'!M28/'A17'!M28</f>
        <v>40.052263615733729</v>
      </c>
      <c r="N28" s="396">
        <f>'A5-102'!N28*'A5-101'!N28/'A17'!N28</f>
        <v>150.48976388697241</v>
      </c>
      <c r="O28" s="396">
        <f>'A5-102'!O28*'A5-101'!O28/'A17'!O28</f>
        <v>99.750791614311225</v>
      </c>
    </row>
    <row r="29" spans="1:15" ht="18" customHeight="1">
      <c r="A29" s="92">
        <v>1986</v>
      </c>
      <c r="B29" s="396">
        <f>'A5-102'!B29*'A5-101'!B29/'A17'!B29</f>
        <v>103.73033818003594</v>
      </c>
      <c r="C29" s="396">
        <f>'A5-102'!C29*'A5-101'!C29/'A17'!C29</f>
        <v>113.70864969344622</v>
      </c>
      <c r="D29" s="396">
        <f>'A5-102'!D29*'A5-101'!D29/'A17'!D29</f>
        <v>129.81236120043482</v>
      </c>
      <c r="E29" s="396">
        <f>'A5-102'!E29*'A5-101'!E29/'A17'!E29</f>
        <v>80.811622221480846</v>
      </c>
      <c r="F29" s="396">
        <f>'A5-102'!F29*'A5-101'!F29/'A17'!F29</f>
        <v>72.86067901972504</v>
      </c>
      <c r="G29" s="396">
        <f>'A5-102'!G29*'A5-101'!G29/'A17'!G29</f>
        <v>115.8304365235287</v>
      </c>
      <c r="H29" s="396">
        <f>'A5-102'!H29*'A5-101'!H29/'A17'!H29</f>
        <v>71.557569087760086</v>
      </c>
      <c r="I29" s="396">
        <f>'A5-102'!I29*'A5-101'!I29/'A17'!I29</f>
        <v>123.5071749061009</v>
      </c>
      <c r="J29" s="396">
        <f>'A5-102'!J29*'A5-101'!J29/'A17'!J29</f>
        <v>102.15420414765146</v>
      </c>
      <c r="K29" s="396">
        <f>'A5-102'!K29*'A5-101'!K29/'A17'!K29</f>
        <v>23.073</v>
      </c>
      <c r="L29" s="396">
        <f>'A5-102'!L29*'A5-101'!L29/'A17'!L29</f>
        <v>216.05222939387193</v>
      </c>
      <c r="M29" s="396">
        <f>'A5-102'!M29*'A5-101'!M29/'A17'!M29</f>
        <v>36.891962934947045</v>
      </c>
      <c r="N29" s="396">
        <f>'A5-102'!N29*'A5-101'!N29/'A17'!N29</f>
        <v>150.78686162195706</v>
      </c>
      <c r="O29" s="396">
        <f>'A5-102'!O29*'A5-101'!O29/'A17'!O29</f>
        <v>97.278219632639207</v>
      </c>
    </row>
    <row r="30" spans="1:15" ht="18" customHeight="1">
      <c r="A30" s="92">
        <v>1987</v>
      </c>
      <c r="B30" s="396">
        <f>'A5-102'!B30*'A5-101'!B30/'A17'!B30</f>
        <v>104.53528712706662</v>
      </c>
      <c r="C30" s="396">
        <f>'A5-102'!C30*'A5-101'!C30/'A17'!C30</f>
        <v>110.94380448534878</v>
      </c>
      <c r="D30" s="396">
        <f>'A5-102'!D30*'A5-101'!D30/'A17'!D30</f>
        <v>119.95701169650009</v>
      </c>
      <c r="E30" s="396">
        <f>'A5-102'!E30*'A5-101'!E30/'A17'!E30</f>
        <v>79.500196095560668</v>
      </c>
      <c r="F30" s="396">
        <f>'A5-102'!F30*'A5-101'!F30/'A17'!F30</f>
        <v>70.87268796655718</v>
      </c>
      <c r="G30" s="396">
        <f>'A5-102'!G30*'A5-101'!G30/'A17'!G30</f>
        <v>121.92413151321615</v>
      </c>
      <c r="H30" s="396">
        <f>'A5-102'!H30*'A5-101'!H30/'A17'!H30</f>
        <v>68.406012626145198</v>
      </c>
      <c r="I30" s="396">
        <f>'A5-102'!I30*'A5-101'!I30/'A17'!I30</f>
        <v>135.34869580668087</v>
      </c>
      <c r="J30" s="396">
        <f>'A5-102'!J30*'A5-101'!J30/'A17'!J30</f>
        <v>87.033977216443787</v>
      </c>
      <c r="K30" s="396">
        <f>'A5-102'!K30*'A5-101'!K30/'A17'!K30</f>
        <v>25.797722960151802</v>
      </c>
      <c r="L30" s="396">
        <f>'A5-102'!L30*'A5-101'!L30/'A17'!L30</f>
        <v>212.83701450173726</v>
      </c>
      <c r="M30" s="396">
        <f>'A5-102'!M30*'A5-101'!M30/'A17'!M30</f>
        <v>29.762672202302319</v>
      </c>
      <c r="N30" s="396">
        <f>'A5-102'!N30*'A5-101'!N30/'A17'!N30</f>
        <v>144.81257968913383</v>
      </c>
      <c r="O30" s="396">
        <f>'A5-102'!O30*'A5-101'!O30/'A17'!O30</f>
        <v>87.044569244796207</v>
      </c>
    </row>
    <row r="31" spans="1:15" ht="18" customHeight="1">
      <c r="A31" s="92">
        <v>1988</v>
      </c>
      <c r="B31" s="396">
        <f>'A5-102'!B31*'A5-101'!B31/'A17'!B31</f>
        <v>94.425634495651593</v>
      </c>
      <c r="C31" s="396">
        <f>'A5-102'!C31*'A5-101'!C31/'A17'!C31</f>
        <v>98.270217560802564</v>
      </c>
      <c r="D31" s="396">
        <f>'A5-102'!D31*'A5-101'!D31/'A17'!D31</f>
        <v>106.66152093929531</v>
      </c>
      <c r="E31" s="396">
        <f>'A5-102'!E31*'A5-101'!E31/'A17'!E31</f>
        <v>84.989220934759956</v>
      </c>
      <c r="F31" s="396">
        <f>'A5-102'!F31*'A5-101'!F31/'A17'!F31</f>
        <v>62.077316198445907</v>
      </c>
      <c r="G31" s="396">
        <f>'A5-102'!G31*'A5-101'!G31/'A17'!G31</f>
        <v>115.58918837217445</v>
      </c>
      <c r="H31" s="396">
        <f>'A5-102'!H31*'A5-101'!H31/'A17'!H31</f>
        <v>68.237917246424445</v>
      </c>
      <c r="I31" s="396">
        <f>'A5-102'!I31*'A5-101'!I31/'A17'!I31</f>
        <v>136.8197282977174</v>
      </c>
      <c r="J31" s="396">
        <f>'A5-102'!J31*'A5-101'!J31/'A17'!J31</f>
        <v>82.5184238970227</v>
      </c>
      <c r="K31" s="396">
        <f>'A5-102'!K31*'A5-101'!K31/'A17'!K31</f>
        <v>37.959977536503182</v>
      </c>
      <c r="L31" s="396">
        <f>'A5-102'!L31*'A5-101'!L31/'A17'!L31</f>
        <v>204.89367342580991</v>
      </c>
      <c r="M31" s="396">
        <f>'A5-102'!M31*'A5-101'!M31/'A17'!M31</f>
        <v>24.704583020285497</v>
      </c>
      <c r="N31" s="396">
        <f>'A5-102'!N31*'A5-101'!N31/'A17'!N31</f>
        <v>122.10684380405492</v>
      </c>
      <c r="O31" s="396">
        <f>'A5-102'!O31*'A5-101'!O31/'A17'!O31</f>
        <v>77.837902321138969</v>
      </c>
    </row>
    <row r="32" spans="1:15" ht="18" customHeight="1">
      <c r="A32" s="92">
        <v>1989</v>
      </c>
      <c r="B32" s="396">
        <f>'A5-102'!B32*'A5-101'!B32/'A17'!B32</f>
        <v>81.567216431725313</v>
      </c>
      <c r="C32" s="396">
        <f>'A5-102'!C32*'A5-101'!C32/'A17'!C32</f>
        <v>80.231990642759328</v>
      </c>
      <c r="D32" s="396">
        <f>'A5-102'!D32*'A5-101'!D32/'A17'!D32</f>
        <v>104.30539786846319</v>
      </c>
      <c r="E32" s="396">
        <f>'A5-102'!E32*'A5-101'!E32/'A17'!E32</f>
        <v>105.2319127750963</v>
      </c>
      <c r="F32" s="396">
        <f>'A5-102'!F32*'A5-101'!F32/'A17'!F32</f>
        <v>44.730149521531096</v>
      </c>
      <c r="G32" s="396">
        <f>'A5-102'!G32*'A5-101'!G32/'A17'!G32</f>
        <v>108.38179666670679</v>
      </c>
      <c r="H32" s="396">
        <f>'A5-102'!H32*'A5-101'!H32/'A17'!H32</f>
        <v>60.471529459962127</v>
      </c>
      <c r="I32" s="396">
        <f>'A5-102'!I32*'A5-101'!I32/'A17'!I32</f>
        <v>135.63919062886572</v>
      </c>
      <c r="J32" s="396">
        <f>'A5-102'!J32*'A5-101'!J32/'A17'!J32</f>
        <v>74.553048065650643</v>
      </c>
      <c r="K32" s="396">
        <f>'A5-102'!K32*'A5-101'!K32/'A17'!K32</f>
        <v>58.529061102831598</v>
      </c>
      <c r="L32" s="396">
        <f>'A5-102'!L32*'A5-101'!L32/'A17'!L32</f>
        <v>182.47258405456071</v>
      </c>
      <c r="M32" s="396">
        <f>'A5-102'!M32*'A5-101'!M32/'A17'!M32</f>
        <v>21.316871967151918</v>
      </c>
      <c r="N32" s="396">
        <f>'A5-102'!N32*'A5-101'!N32/'A17'!N32</f>
        <v>99.950098954729157</v>
      </c>
      <c r="O32" s="396">
        <f>'A5-102'!O32*'A5-101'!O32/'A17'!O32</f>
        <v>75.747400123394755</v>
      </c>
    </row>
    <row r="33" spans="1:15" ht="18" customHeight="1">
      <c r="A33" s="92">
        <v>1990</v>
      </c>
      <c r="B33" s="396">
        <f>'A5-102'!B33*'A5-101'!B33/'A17'!B33</f>
        <v>91.330222964099576</v>
      </c>
      <c r="C33" s="396">
        <f>'A5-102'!C33*'A5-101'!C33/'A17'!C33</f>
        <v>70.877015692648484</v>
      </c>
      <c r="D33" s="396">
        <f>'A5-102'!D33*'A5-101'!D33/'A17'!D33</f>
        <v>111.93575573784797</v>
      </c>
      <c r="E33" s="396">
        <f>'A5-102'!E33*'A5-101'!E33/'A17'!E33</f>
        <v>107.29699770054029</v>
      </c>
      <c r="F33" s="396">
        <f>'A5-102'!F33*'A5-101'!F33/'A17'!F33</f>
        <v>42.222434367541759</v>
      </c>
      <c r="G33" s="396">
        <f>'A5-102'!G33*'A5-101'!G33/'A17'!G33</f>
        <v>103.98836149993987</v>
      </c>
      <c r="H33" s="396">
        <f>'A5-102'!H33*'A5-101'!H33/'A17'!H33</f>
        <v>51.995418082761304</v>
      </c>
      <c r="I33" s="396">
        <f>'A5-102'!I33*'A5-101'!I33/'A17'!I33</f>
        <v>128.06086666166428</v>
      </c>
      <c r="J33" s="396">
        <f>'A5-102'!J33*'A5-101'!J33/'A17'!J33</f>
        <v>66.963193163057198</v>
      </c>
      <c r="K33" s="396">
        <f>'A5-102'!K33*'A5-101'!K33/'A17'!K33</f>
        <v>62.538535860274983</v>
      </c>
      <c r="L33" s="396">
        <f>'A5-102'!L33*'A5-101'!L33/'A17'!L33</f>
        <v>173.30671408385857</v>
      </c>
      <c r="M33" s="396">
        <f>'A5-102'!M33*'A5-101'!M33/'A17'!M33</f>
        <v>24.298665678280209</v>
      </c>
      <c r="N33" s="396">
        <f>'A5-102'!N33*'A5-101'!N33/'A17'!N33</f>
        <v>94.352526331579355</v>
      </c>
      <c r="O33" s="396">
        <f>'A5-102'!O33*'A5-101'!O33/'A17'!O33</f>
        <v>79.442492761960736</v>
      </c>
    </row>
    <row r="34" spans="1:15" ht="18" customHeight="1">
      <c r="A34" s="92">
        <v>1991</v>
      </c>
      <c r="B34" s="396">
        <f>'A5-102'!B34*'A5-101'!B34/'A17'!B34</f>
        <v>125.29448780269909</v>
      </c>
      <c r="C34" s="396">
        <f>'A5-102'!C34*'A5-101'!C34/'A17'!C34</f>
        <v>68.339478225655057</v>
      </c>
      <c r="D34" s="396">
        <f>'A5-102'!D34*'A5-101'!D34/'A17'!D34</f>
        <v>139.19424466634695</v>
      </c>
      <c r="E34" s="396">
        <f>'A5-102'!E34*'A5-101'!E34/'A17'!E34</f>
        <v>116.0370524464967</v>
      </c>
      <c r="F34" s="396">
        <f>'A5-102'!F34*'A5-101'!F34/'A17'!F34</f>
        <v>86.64513361045131</v>
      </c>
      <c r="G34" s="396">
        <f>'A5-102'!G34*'A5-101'!G34/'A17'!G34</f>
        <v>101.57124347817097</v>
      </c>
      <c r="H34" s="396">
        <f>'A5-102'!H34*'A5-101'!H34/'A17'!H34</f>
        <v>61.604919544386178</v>
      </c>
      <c r="I34" s="396">
        <f>'A5-102'!I34*'A5-101'!I34/'A17'!I34</f>
        <v>121.85701851346997</v>
      </c>
      <c r="J34" s="396">
        <f>'A5-102'!J34*'A5-101'!J34/'A17'!J34</f>
        <v>62.641789605631089</v>
      </c>
      <c r="K34" s="396">
        <f>'A5-102'!K34*'A5-101'!K34/'A17'!K34</f>
        <v>63.135548172757467</v>
      </c>
      <c r="L34" s="396">
        <f>'A5-102'!L34*'A5-101'!L34/'A17'!L34</f>
        <v>175.42837884181023</v>
      </c>
      <c r="M34" s="396">
        <f>'A5-102'!M34*'A5-101'!M34/'A17'!M34</f>
        <v>42.769896831245397</v>
      </c>
      <c r="N34" s="396">
        <f>'A5-102'!N34*'A5-101'!N34/'A17'!N34</f>
        <v>115.29905538266641</v>
      </c>
      <c r="O34" s="396">
        <f>'A5-102'!O34*'A5-101'!O34/'A17'!O34</f>
        <v>96.010565358970368</v>
      </c>
    </row>
    <row r="35" spans="1:15" ht="18" customHeight="1">
      <c r="A35" s="92">
        <v>1992</v>
      </c>
      <c r="B35" s="396">
        <f>'A5-102'!B35*'A5-101'!B35/'A17'!B35</f>
        <v>140.89280082480155</v>
      </c>
      <c r="C35" s="396">
        <f>'A5-102'!C35*'A5-101'!C35/'A17'!C35</f>
        <v>65.215981742826727</v>
      </c>
      <c r="D35" s="396">
        <f>'A5-102'!D35*'A5-101'!D35/'A17'!D35</f>
        <v>149.16468375940892</v>
      </c>
      <c r="E35" s="396">
        <f>'A5-102'!E35*'A5-101'!E35/'A17'!E35</f>
        <v>116.87477972469705</v>
      </c>
      <c r="F35" s="396">
        <f>'A5-102'!F35*'A5-101'!F35/'A17'!F35</f>
        <v>151.76170508274231</v>
      </c>
      <c r="G35" s="396">
        <f>'A5-102'!G35*'A5-101'!G35/'A17'!G35</f>
        <v>113.30177988046042</v>
      </c>
      <c r="H35" s="396">
        <f>'A5-102'!H35*'A5-101'!H35/'A17'!H35</f>
        <v>74.031640094826187</v>
      </c>
      <c r="I35" s="396">
        <f>'A5-102'!I35*'A5-101'!I35/'A17'!I35</f>
        <v>129.15715996323254</v>
      </c>
      <c r="J35" s="396">
        <f>'A5-102'!J35*'A5-101'!J35/'A17'!J35</f>
        <v>49.81812910707383</v>
      </c>
      <c r="K35" s="396">
        <f>'A5-102'!K35*'A5-101'!K35/'A17'!K35</f>
        <v>69.194464809384158</v>
      </c>
      <c r="L35" s="396">
        <f>'A5-102'!L35*'A5-101'!L35/'A17'!L35</f>
        <v>196.2445113570956</v>
      </c>
      <c r="M35" s="396">
        <f>'A5-102'!M35*'A5-101'!M35/'A17'!M35</f>
        <v>74.688566709487986</v>
      </c>
      <c r="N35" s="396">
        <f>'A5-102'!N35*'A5-101'!N35/'A17'!N35</f>
        <v>129.17392141756548</v>
      </c>
      <c r="O35" s="396">
        <f>'A5-102'!O35*'A5-101'!O35/'A17'!O35</f>
        <v>106.12871250599535</v>
      </c>
    </row>
    <row r="36" spans="1:15" ht="18" customHeight="1">
      <c r="A36" s="92">
        <v>1993</v>
      </c>
      <c r="B36" s="396">
        <f>'A5-102'!B36*'A5-101'!B36/'A17'!B36</f>
        <v>142.43233169031291</v>
      </c>
      <c r="C36" s="396">
        <f>'A5-102'!C36*'A5-101'!C36/'A17'!C36</f>
        <v>76.713453150411297</v>
      </c>
      <c r="D36" s="396">
        <f>'A5-102'!D36*'A5-101'!D36/'A17'!D36</f>
        <v>150.91279943078504</v>
      </c>
      <c r="E36" s="396">
        <f>'A5-102'!E36*'A5-101'!E36/'A17'!E36</f>
        <v>137.24823968430243</v>
      </c>
      <c r="F36" s="396">
        <f>'A5-102'!F36*'A5-101'!F36/'A17'!F36</f>
        <v>210.04068376068375</v>
      </c>
      <c r="G36" s="396">
        <f>'A5-102'!G36*'A5-101'!G36/'A17'!G36</f>
        <v>124.95738315257297</v>
      </c>
      <c r="H36" s="396">
        <f>'A5-102'!H36*'A5-101'!H36/'A17'!H36</f>
        <v>86.925431003390315</v>
      </c>
      <c r="I36" s="396">
        <f>'A5-102'!I36*'A5-101'!I36/'A17'!I36</f>
        <v>109.39082540909675</v>
      </c>
      <c r="J36" s="396">
        <f>'A5-102'!J36*'A5-101'!J36/'A17'!J36</f>
        <v>55.89520153550864</v>
      </c>
      <c r="K36" s="396">
        <f>'A5-102'!K36*'A5-101'!K36/'A17'!K36</f>
        <v>69.346018991964939</v>
      </c>
      <c r="L36" s="396">
        <f>'A5-102'!L36*'A5-101'!L36/'A17'!L36</f>
        <v>242.73894156663087</v>
      </c>
      <c r="M36" s="396">
        <f>'A5-102'!M36*'A5-101'!M36/'A17'!M36</f>
        <v>121.36147225782824</v>
      </c>
      <c r="N36" s="396">
        <f>'A5-102'!N36*'A5-101'!N36/'A17'!N36</f>
        <v>136.28191504005727</v>
      </c>
      <c r="O36" s="396">
        <f>'A5-102'!O36*'A5-101'!O36/'A17'!O36</f>
        <v>98.349077976175977</v>
      </c>
    </row>
    <row r="37" spans="1:15" ht="18" customHeight="1">
      <c r="A37" s="92">
        <v>1994</v>
      </c>
      <c r="B37" s="396">
        <f>'A5-102'!B37*'A5-101'!B37/'A17'!B37</f>
        <v>129.45565834349284</v>
      </c>
      <c r="C37" s="396">
        <f>'A5-102'!C37*'A5-101'!C37/'A17'!C37</f>
        <v>92.926623072417428</v>
      </c>
      <c r="D37" s="396">
        <f>'A5-102'!D37*'A5-101'!D37/'A17'!D37</f>
        <v>138.15563659302046</v>
      </c>
      <c r="E37" s="396">
        <f>'A5-102'!E37*'A5-101'!E37/'A17'!E37</f>
        <v>98.608881619717266</v>
      </c>
      <c r="F37" s="396">
        <f>'A5-102'!F37*'A5-101'!F37/'A17'!F37</f>
        <v>213.1953039647577</v>
      </c>
      <c r="G37" s="396">
        <f>'A5-102'!G37*'A5-101'!G37/'A17'!G37</f>
        <v>138.40430750228808</v>
      </c>
      <c r="H37" s="396">
        <f>'A5-102'!H37*'A5-101'!H37/'A17'!H37</f>
        <v>92.330657065706575</v>
      </c>
      <c r="I37" s="396">
        <f>'A5-102'!I37*'A5-101'!I37/'A17'!I37</f>
        <v>119.28993494973388</v>
      </c>
      <c r="J37" s="396">
        <f>'A5-102'!J37*'A5-101'!J37/'A17'!J37</f>
        <v>64.586667940024824</v>
      </c>
      <c r="K37" s="396">
        <f>'A5-102'!K37*'A5-101'!K37/'A17'!K37</f>
        <v>62.36226826608506</v>
      </c>
      <c r="L37" s="396">
        <f>'A5-102'!L37*'A5-101'!L37/'A17'!L37</f>
        <v>259.98554005215954</v>
      </c>
      <c r="M37" s="396">
        <f>'A5-102'!M37*'A5-101'!M37/'A17'!M37</f>
        <v>126.1353711790393</v>
      </c>
      <c r="N37" s="396">
        <f>'A5-102'!N37*'A5-101'!N37/'A17'!N37</f>
        <v>127.95033449880241</v>
      </c>
      <c r="O37" s="396">
        <f>'A5-102'!O37*'A5-101'!O37/'A17'!O37</f>
        <v>86.851652865147187</v>
      </c>
    </row>
    <row r="38" spans="1:15" ht="18" customHeight="1">
      <c r="A38" s="92">
        <v>1995</v>
      </c>
      <c r="B38" s="396">
        <f>'A5-102'!B38*'A5-101'!B38/'A17'!B38</f>
        <v>114.18461053101245</v>
      </c>
      <c r="C38" s="396">
        <f>'A5-102'!C38*'A5-101'!C38/'A17'!C38</f>
        <v>92.030865592890464</v>
      </c>
      <c r="D38" s="396">
        <f>'A5-102'!D38*'A5-101'!D38/'A17'!D38</f>
        <v>125.68781356281562</v>
      </c>
      <c r="E38" s="396">
        <f>'A5-102'!E38*'A5-101'!E38/'A17'!E38</f>
        <v>86.114858054791071</v>
      </c>
      <c r="F38" s="396">
        <f>'A5-102'!F38*'A5-101'!F38/'A17'!F38</f>
        <v>199.54423584628921</v>
      </c>
      <c r="G38" s="396">
        <f>'A5-102'!G38*'A5-101'!G38/'A17'!G38</f>
        <v>128.17108181642885</v>
      </c>
      <c r="H38" s="396">
        <f>'A5-102'!H38*'A5-101'!H38/'A17'!H38</f>
        <v>88.417355550746578</v>
      </c>
      <c r="I38" s="396">
        <f>'A5-102'!I38*'A5-101'!I38/'A17'!I38</f>
        <v>125.54829298380879</v>
      </c>
      <c r="J38" s="396">
        <f>'A5-102'!J38*'A5-101'!J38/'A17'!J38</f>
        <v>69.321520434409834</v>
      </c>
      <c r="K38" s="396">
        <f>'A5-102'!K38*'A5-101'!K38/'A17'!K38</f>
        <v>57.223076923076917</v>
      </c>
      <c r="L38" s="396">
        <f>'A5-102'!L38*'A5-101'!L38/'A17'!L38</f>
        <v>247.50953351693158</v>
      </c>
      <c r="M38" s="396">
        <f>'A5-102'!M38*'A5-101'!M38/'A17'!M38</f>
        <v>119.98551249547265</v>
      </c>
      <c r="N38" s="396">
        <f>'A5-102'!N38*'A5-101'!N38/'A17'!N38</f>
        <v>114.74670148433205</v>
      </c>
      <c r="O38" s="396">
        <f>'A5-102'!O38*'A5-101'!O38/'A17'!O38</f>
        <v>80.029674458677619</v>
      </c>
    </row>
    <row r="39" spans="1:15" ht="18" customHeight="1">
      <c r="A39" s="92">
        <v>1996</v>
      </c>
      <c r="B39" s="396">
        <f>'A5-102'!B39*'A5-101'!B39/'A17'!B39</f>
        <v>113.96769576727546</v>
      </c>
      <c r="C39" s="396">
        <f>'A5-102'!C39*'A5-101'!C39/'A17'!C39</f>
        <v>92.01618348781254</v>
      </c>
      <c r="D39" s="396">
        <f>'A5-102'!D39*'A5-101'!D39/'A17'!D39</f>
        <v>128.63859624116796</v>
      </c>
      <c r="E39" s="396">
        <f>'A5-102'!E39*'A5-101'!E39/'A17'!E39</f>
        <v>83.477394515283436</v>
      </c>
      <c r="F39" s="396">
        <f>'A5-102'!F39*'A5-101'!F39/'A17'!F39</f>
        <v>188.50936220011704</v>
      </c>
      <c r="G39" s="396">
        <f>'A5-102'!G39*'A5-101'!G39/'A17'!G39</f>
        <v>135.2712508322933</v>
      </c>
      <c r="H39" s="396">
        <f>'A5-102'!H39*'A5-101'!H39/'A17'!H39</f>
        <v>95.683886878724053</v>
      </c>
      <c r="I39" s="396">
        <f>'A5-102'!I39*'A5-101'!I39/'A17'!I39</f>
        <v>127.36296663150581</v>
      </c>
      <c r="J39" s="396">
        <f>'A5-102'!J39*'A5-101'!J39/'A17'!J39</f>
        <v>64.474418604651163</v>
      </c>
      <c r="K39" s="396">
        <f>'A5-102'!K39*'A5-101'!K39/'A17'!K39</f>
        <v>57.109134028027306</v>
      </c>
      <c r="L39" s="396">
        <f>'A5-102'!L39*'A5-101'!L39/'A17'!L39</f>
        <v>241.64905524728778</v>
      </c>
      <c r="M39" s="396">
        <f>'A5-102'!M39*'A5-101'!M39/'A17'!M39</f>
        <v>131.63109425785481</v>
      </c>
      <c r="N39" s="396">
        <f>'A5-102'!N39*'A5-101'!N39/'A17'!N39</f>
        <v>108.08987963039127</v>
      </c>
      <c r="O39" s="396">
        <f>'A5-102'!O39*'A5-101'!O39/'A17'!O39</f>
        <v>77.145868054938603</v>
      </c>
    </row>
    <row r="40" spans="1:15" ht="18" customHeight="1">
      <c r="A40" s="92">
        <v>1997</v>
      </c>
      <c r="B40" s="396">
        <f>'A5-102'!B40*'A5-101'!B40/'A17'!B40</f>
        <v>112.36438504673865</v>
      </c>
      <c r="C40" s="396">
        <f>'A5-102'!C40*'A5-101'!C40/'A17'!C40</f>
        <v>88.204056920564298</v>
      </c>
      <c r="D40" s="396">
        <f>'A5-102'!D40*'A5-101'!D40/'A17'!D40</f>
        <v>121.56676651077562</v>
      </c>
      <c r="E40" s="396">
        <f>'A5-102'!E40*'A5-101'!E40/'A17'!E40</f>
        <v>67.017330946288084</v>
      </c>
      <c r="F40" s="396">
        <f>'A5-102'!F40*'A5-101'!F40/'A17'!F40</f>
        <v>162.79045534150612</v>
      </c>
      <c r="G40" s="396">
        <f>'A5-102'!G40*'A5-101'!G40/'A17'!G40</f>
        <v>136.43787596688964</v>
      </c>
      <c r="H40" s="396">
        <f>'A5-102'!H40*'A5-101'!H40/'A17'!H40</f>
        <v>105.74100684525413</v>
      </c>
      <c r="I40" s="396">
        <f>'A5-102'!I40*'A5-101'!I40/'A17'!I40</f>
        <v>128.18303033421668</v>
      </c>
      <c r="J40" s="396">
        <f>'A5-102'!J40*'A5-101'!J40/'A17'!J40</f>
        <v>55.532317592504967</v>
      </c>
      <c r="K40" s="396">
        <f>'A5-102'!K40*'A5-101'!K40/'A17'!K40</f>
        <v>46.980171489817792</v>
      </c>
      <c r="L40" s="396">
        <f>'A5-102'!L40*'A5-101'!L40/'A17'!L40</f>
        <v>228.40730524736139</v>
      </c>
      <c r="M40" s="396">
        <f>'A5-102'!M40*'A5-101'!M40/'A17'!M40</f>
        <v>132.38896899783705</v>
      </c>
      <c r="N40" s="396">
        <f>'A5-102'!N40*'A5-101'!N40/'A17'!N40</f>
        <v>93.773615857826385</v>
      </c>
      <c r="O40" s="396">
        <f>'A5-102'!O40*'A5-101'!O40/'A17'!O40</f>
        <v>71.311685481232175</v>
      </c>
    </row>
    <row r="41" spans="1:15" ht="18" customHeight="1">
      <c r="A41" s="92">
        <v>1998</v>
      </c>
      <c r="B41" s="396">
        <f>'A5-102'!B41*'A5-101'!B41/'A17'!B41</f>
        <v>102.15548357412439</v>
      </c>
      <c r="C41" s="396">
        <f>'A5-102'!C41*'A5-101'!C41/'A17'!C41</f>
        <v>93.31478462728785</v>
      </c>
      <c r="D41" s="396">
        <f>'A5-102'!D41*'A5-101'!D41/'A17'!D41</f>
        <v>111.27543439155286</v>
      </c>
      <c r="E41" s="396">
        <f>'A5-102'!E41*'A5-101'!E41/'A17'!E41</f>
        <v>62.575440632312826</v>
      </c>
      <c r="F41" s="396">
        <f>'A5-102'!F41*'A5-101'!F41/'A17'!F41</f>
        <v>147.87292647486197</v>
      </c>
      <c r="G41" s="396">
        <f>'A5-102'!G41*'A5-101'!G41/'A17'!G41</f>
        <v>130.87832015965355</v>
      </c>
      <c r="H41" s="396">
        <f>'A5-102'!H41*'A5-101'!H41/'A17'!H41</f>
        <v>99.620333135680013</v>
      </c>
      <c r="I41" s="396">
        <f>'A5-102'!I41*'A5-101'!I41/'A17'!I41</f>
        <v>132.33844934510179</v>
      </c>
      <c r="J41" s="396">
        <f>'A5-102'!J41*'A5-101'!J41/'A17'!J41</f>
        <v>43.458419762398641</v>
      </c>
      <c r="K41" s="396">
        <f>'A5-102'!K41*'A5-101'!K41/'A17'!K41</f>
        <v>38.693975903614458</v>
      </c>
      <c r="L41" s="396">
        <f>'A5-102'!L41*'A5-101'!L41/'A17'!L41</f>
        <v>208.61352824484808</v>
      </c>
      <c r="M41" s="396">
        <f>'A5-102'!M41*'A5-101'!M41/'A17'!M41</f>
        <v>108.95128527772785</v>
      </c>
      <c r="N41" s="396">
        <f>'A5-102'!N41*'A5-101'!N41/'A17'!N41</f>
        <v>80.889088827089807</v>
      </c>
      <c r="O41" s="396">
        <f>'A5-102'!O41*'A5-101'!O41/'A17'!O41</f>
        <v>64.953709591638528</v>
      </c>
    </row>
    <row r="42" spans="1:15" ht="18" customHeight="1">
      <c r="A42" s="92">
        <v>1999</v>
      </c>
      <c r="B42" s="396">
        <f>'A5-102'!B42*'A5-101'!B42/'A17'!B42</f>
        <v>91.762175001420715</v>
      </c>
      <c r="C42" s="396">
        <f>'A5-102'!C42*'A5-101'!C42/'A17'!C42</f>
        <v>88.870938321943399</v>
      </c>
      <c r="D42" s="396">
        <f>'A5-102'!D42*'A5-101'!D42/'A17'!D42</f>
        <v>102.57220161767606</v>
      </c>
      <c r="E42" s="396">
        <f>'A5-102'!E42*'A5-101'!E42/'A17'!E42</f>
        <v>65.333799407556796</v>
      </c>
      <c r="F42" s="396">
        <f>'A5-102'!F42*'A5-101'!F42/'A17'!F42</f>
        <v>133.23989583333335</v>
      </c>
      <c r="G42" s="396">
        <f>'A5-102'!G42*'A5-101'!G42/'A17'!G42</f>
        <v>130.2788244881597</v>
      </c>
      <c r="H42" s="396">
        <f>'A5-102'!H42*'A5-101'!H42/'A17'!H42</f>
        <v>89.997024208903809</v>
      </c>
      <c r="I42" s="396">
        <f>'A5-102'!I42*'A5-101'!I42/'A17'!I42</f>
        <v>128.56700940600439</v>
      </c>
      <c r="J42" s="396">
        <f>'A5-102'!J42*'A5-101'!J42/'A17'!J42</f>
        <v>35.479932483120777</v>
      </c>
      <c r="K42" s="396">
        <f>'A5-102'!K42*'A5-101'!K42/'A17'!K42</f>
        <v>38.310470836261423</v>
      </c>
      <c r="L42" s="396">
        <f>'A5-102'!L42*'A5-101'!L42/'A17'!L42</f>
        <v>177.84549817572642</v>
      </c>
      <c r="M42" s="396">
        <f>'A5-102'!M42*'A5-101'!M42/'A17'!M42</f>
        <v>93.693548387096769</v>
      </c>
      <c r="N42" s="396">
        <f>'A5-102'!N42*'A5-101'!N42/'A17'!N42</f>
        <v>78.830676912215921</v>
      </c>
      <c r="O42" s="396">
        <f>'A5-102'!O42*'A5-101'!O42/'A17'!O42</f>
        <v>60.656542229373137</v>
      </c>
    </row>
    <row r="43" spans="1:15" ht="18" customHeight="1">
      <c r="A43" s="92">
        <v>2000</v>
      </c>
      <c r="B43" s="396">
        <f>'A5-102'!B43*'A5-101'!B43/'A17'!B43</f>
        <v>83.351015218545967</v>
      </c>
      <c r="C43" s="396">
        <f>'A5-102'!C43*'A5-101'!C43/'A17'!C43</f>
        <v>66.795473550870597</v>
      </c>
      <c r="D43" s="396">
        <f>'A5-102'!D43*'A5-101'!D43/'A17'!D43</f>
        <v>92.756506740855883</v>
      </c>
      <c r="E43" s="396">
        <f>'A5-102'!E43*'A5-101'!E43/'A17'!E43</f>
        <v>56.692107102569935</v>
      </c>
      <c r="F43" s="396">
        <f>'A5-102'!F43*'A5-101'!F43/'A17'!F43</f>
        <v>128.32901010101011</v>
      </c>
      <c r="G43" s="396">
        <f>'A5-102'!G43*'A5-101'!G43/'A17'!G43</f>
        <v>108.89557659527074</v>
      </c>
      <c r="H43" s="396">
        <f>'A5-102'!H43*'A5-101'!H43/'A17'!H43</f>
        <v>81.915076006610846</v>
      </c>
      <c r="I43" s="396">
        <f>'A5-102'!I43*'A5-101'!I43/'A17'!I43</f>
        <v>119.32563987049286</v>
      </c>
      <c r="J43" s="396">
        <f>'A5-102'!J43*'A5-101'!J43/'A17'!J43</f>
        <v>31.375710690651506</v>
      </c>
      <c r="K43" s="396">
        <f>'A5-102'!K43*'A5-101'!K43/'A17'!K43</f>
        <v>40.577204600906242</v>
      </c>
      <c r="L43" s="396">
        <f>'A5-102'!L43*'A5-101'!L43/'A17'!L43</f>
        <v>160.851013835744</v>
      </c>
      <c r="M43" s="396">
        <f>'A5-102'!M43*'A5-101'!M43/'A17'!M43</f>
        <v>76.208496965369505</v>
      </c>
      <c r="N43" s="396">
        <f>'A5-102'!N43*'A5-101'!N43/'A17'!N43</f>
        <v>72.38558383314421</v>
      </c>
      <c r="O43" s="396">
        <f>'A5-102'!O43*'A5-101'!O43/'A17'!O43</f>
        <v>56.995648508466815</v>
      </c>
    </row>
    <row r="44" spans="1:15" ht="18" customHeight="1">
      <c r="A44" s="92">
        <v>2001</v>
      </c>
      <c r="B44" s="396">
        <f>'A5-102'!B44*'A5-101'!B44/'A17'!B44</f>
        <v>88.022063933286987</v>
      </c>
      <c r="C44" s="396">
        <f>'A5-102'!C44*'A5-101'!C44/'A17'!C44</f>
        <v>62.322989928921125</v>
      </c>
      <c r="D44" s="396">
        <f>'A5-102'!D44*'A5-101'!D44/'A17'!D44</f>
        <v>97.901589086383439</v>
      </c>
      <c r="E44" s="396">
        <f>'A5-102'!E44*'A5-101'!E44/'A17'!E44</f>
        <v>52.891602590746416</v>
      </c>
      <c r="F44" s="396">
        <f>'A5-102'!F44*'A5-101'!F44/'A17'!F44</f>
        <v>118.82720829732065</v>
      </c>
      <c r="G44" s="396">
        <f>'A5-102'!G44*'A5-101'!G44/'A17'!G44</f>
        <v>94.618200356480173</v>
      </c>
      <c r="H44" s="396">
        <f>'A5-102'!H44*'A5-101'!H44/'A17'!H44</f>
        <v>82.426805886526125</v>
      </c>
      <c r="I44" s="396">
        <f>'A5-102'!I44*'A5-101'!I44/'A17'!I44</f>
        <v>107.41816072353845</v>
      </c>
      <c r="J44" s="396">
        <f>'A5-102'!J44*'A5-101'!J44/'A17'!J44</f>
        <v>25.807314814814816</v>
      </c>
      <c r="K44" s="396">
        <f>'A5-102'!K44*'A5-101'!K44/'A17'!K44</f>
        <v>40.082098337950136</v>
      </c>
      <c r="L44" s="396">
        <f>'A5-102'!L44*'A5-101'!L44/'A17'!L44</f>
        <v>119.51317373258227</v>
      </c>
      <c r="M44" s="396">
        <f>'A5-102'!M44*'A5-101'!M44/'A17'!M44</f>
        <v>65.190983315583949</v>
      </c>
      <c r="N44" s="396">
        <f>'A5-102'!N44*'A5-101'!N44/'A17'!N44</f>
        <v>62.399640181520368</v>
      </c>
      <c r="O44" s="396">
        <f>'A5-102'!O44*'A5-101'!O44/'A17'!O44</f>
        <v>66.708599335247854</v>
      </c>
    </row>
    <row r="45" spans="1:15" ht="18" customHeight="1">
      <c r="A45" s="92">
        <v>2002</v>
      </c>
      <c r="B45" s="396">
        <f>'A5-102'!B45*'A5-101'!B45/'A17'!B45</f>
        <v>82.916021645318182</v>
      </c>
      <c r="C45" s="396">
        <f>'A5-102'!C45*'A5-101'!C45/'A17'!C45</f>
        <v>77.287217500428511</v>
      </c>
      <c r="D45" s="396">
        <f>'A5-102'!D45*'A5-101'!D45/'A17'!D45</f>
        <v>104.28433326065732</v>
      </c>
      <c r="E45" s="396">
        <f>'A5-102'!E45*'A5-101'!E45/'A17'!E45</f>
        <v>58.302218284936124</v>
      </c>
      <c r="F45" s="396">
        <f>'A5-102'!F45*'A5-101'!F45/'A17'!F45</f>
        <v>117.12534790109257</v>
      </c>
      <c r="G45" s="396">
        <f>'A5-102'!G45*'A5-101'!G45/'A17'!G45</f>
        <v>93.86172233925096</v>
      </c>
      <c r="H45" s="396">
        <f>'A5-102'!H45*'A5-101'!H45/'A17'!H45</f>
        <v>89.413790212339393</v>
      </c>
      <c r="I45" s="396">
        <f>'A5-102'!I45*'A5-101'!I45/'A17'!I45</f>
        <v>101.72317918031519</v>
      </c>
      <c r="J45" s="396">
        <f>'A5-102'!J45*'A5-101'!J45/'A17'!J45</f>
        <v>31.276678022281558</v>
      </c>
      <c r="K45" s="396">
        <f>'A5-102'!K45*'A5-101'!K45/'A17'!K45</f>
        <v>45.208422138191814</v>
      </c>
      <c r="L45" s="396">
        <f>'A5-102'!L45*'A5-101'!L45/'A17'!L45</f>
        <v>131.87555624261563</v>
      </c>
      <c r="M45" s="396">
        <f>'A5-102'!M45*'A5-101'!M45/'A17'!M45</f>
        <v>66.41143260409315</v>
      </c>
      <c r="N45" s="396">
        <f>'A5-102'!N45*'A5-101'!N45/'A17'!N45</f>
        <v>65.999091904596568</v>
      </c>
      <c r="O45" s="396">
        <f>'A5-102'!O45*'A5-101'!O45/'A17'!O45</f>
        <v>80.909880171090862</v>
      </c>
    </row>
    <row r="46" spans="1:15" ht="18" customHeight="1">
      <c r="A46" s="92">
        <v>2003</v>
      </c>
      <c r="B46" s="396">
        <f>'A5-102'!B46*'A5-101'!B46/'A17'!B46</f>
        <v>77.990857927556789</v>
      </c>
      <c r="C46" s="396">
        <f>'A5-102'!C46*'A5-101'!C46/'A17'!C46</f>
        <v>84.027469023617428</v>
      </c>
      <c r="D46" s="396">
        <f>'A5-102'!D46*'A5-101'!D46/'A17'!D46</f>
        <v>103.75228172789859</v>
      </c>
      <c r="E46" s="396">
        <f>'A5-102'!E46*'A5-101'!E46/'A17'!E46</f>
        <v>68.575652743682298</v>
      </c>
      <c r="F46" s="396">
        <f>'A5-102'!F46*'A5-101'!F46/'A17'!F46</f>
        <v>115.96369509043927</v>
      </c>
      <c r="G46" s="396">
        <f>'A5-102'!G46*'A5-101'!G46/'A17'!G46</f>
        <v>90.497614663368481</v>
      </c>
      <c r="H46" s="396">
        <f>'A5-102'!H46*'A5-101'!H46/'A17'!H46</f>
        <v>96.04215874058265</v>
      </c>
      <c r="I46" s="396">
        <f>'A5-102'!I46*'A5-101'!I46/'A17'!I46</f>
        <v>98.277993418189197</v>
      </c>
      <c r="J46" s="396">
        <f>'A5-102'!J46*'A5-101'!J46/'A17'!J46</f>
        <v>41.128771897642849</v>
      </c>
      <c r="K46" s="396">
        <f>'A5-102'!K46*'A5-101'!K46/'A17'!K46</f>
        <v>50.069212410501194</v>
      </c>
      <c r="L46" s="396">
        <f>'A5-102'!L46*'A5-101'!L46/'A17'!L46</f>
        <v>132.67340267894056</v>
      </c>
      <c r="M46" s="396">
        <f>'A5-102'!M46*'A5-101'!M46/'A17'!M46</f>
        <v>72.968432129077513</v>
      </c>
      <c r="N46" s="396">
        <f>'A5-102'!N46*'A5-101'!N46/'A17'!N46</f>
        <v>62.505755682573444</v>
      </c>
      <c r="O46" s="396">
        <f>'A5-102'!O46*'A5-101'!O46/'A17'!O46</f>
        <v>82.722080923618506</v>
      </c>
    </row>
    <row r="47" spans="1:15" ht="18" customHeight="1">
      <c r="A47" s="92">
        <v>2004</v>
      </c>
      <c r="B47" s="396">
        <f>'A5-102'!B47*'A5-101'!B47/'A17'!B47</f>
        <v>70.463532565234132</v>
      </c>
      <c r="C47" s="396">
        <f>'A5-102'!C47*'A5-101'!C47/'A17'!C47</f>
        <v>86.133385221090407</v>
      </c>
      <c r="D47" s="396">
        <f>'A5-102'!D47*'A5-101'!D47/'A17'!D47</f>
        <v>99.469991527346295</v>
      </c>
      <c r="E47" s="396">
        <f>'A5-102'!E47*'A5-101'!E47/'A17'!E47</f>
        <v>70.576483153357302</v>
      </c>
      <c r="F47" s="396">
        <f>'A5-102'!F47*'A5-101'!F47/'A17'!F47</f>
        <v>113.50091638029782</v>
      </c>
      <c r="G47" s="396">
        <f>'A5-102'!G47*'A5-101'!G47/'A17'!G47</f>
        <v>96.136324791968988</v>
      </c>
      <c r="H47" s="396">
        <f>'A5-102'!H47*'A5-101'!H47/'A17'!H47</f>
        <v>108.69954638115003</v>
      </c>
      <c r="I47" s="396">
        <f>'A5-102'!I47*'A5-101'!I47/'A17'!I47</f>
        <v>92.866924899744802</v>
      </c>
      <c r="J47" s="396">
        <f>'A5-102'!J47*'A5-101'!J47/'A17'!J47</f>
        <v>51.487963386727692</v>
      </c>
      <c r="K47" s="396">
        <f>'A5-102'!K47*'A5-101'!K47/'A17'!K47</f>
        <v>49.915069420927864</v>
      </c>
      <c r="L47" s="396">
        <f>'A5-102'!L47*'A5-101'!L47/'A17'!L47</f>
        <v>129.83369071584772</v>
      </c>
      <c r="M47" s="396">
        <f>'A5-102'!M47*'A5-101'!M47/'A17'!M47</f>
        <v>83.672455277748696</v>
      </c>
      <c r="N47" s="396">
        <f>'A5-102'!N47*'A5-101'!N47/'A17'!N47</f>
        <v>59.668474378984683</v>
      </c>
      <c r="O47" s="396">
        <f>'A5-102'!O47*'A5-101'!O47/'A17'!O47</f>
        <v>76.102819087783246</v>
      </c>
    </row>
    <row r="48" spans="1:15" ht="18" customHeight="1">
      <c r="A48" s="92">
        <v>2005</v>
      </c>
      <c r="B48" s="396">
        <f>'A5-102'!B48*'A5-101'!B48/'A17'!B48</f>
        <v>66.688306419246786</v>
      </c>
      <c r="C48" s="396">
        <f>'A5-102'!C48*'A5-101'!C48/'A17'!C48</f>
        <v>88.793639197853224</v>
      </c>
      <c r="D48" s="396">
        <f>'A5-102'!D48*'A5-101'!D48/'A17'!D48</f>
        <v>92.310644559812815</v>
      </c>
      <c r="E48" s="396">
        <f>'A5-102'!E48*'A5-101'!E48/'A17'!E48</f>
        <v>61.706930475152838</v>
      </c>
      <c r="F48" s="396">
        <f>'A5-102'!F48*'A5-101'!F48/'A17'!F48</f>
        <v>108.43345724907063</v>
      </c>
      <c r="G48" s="396">
        <f>'A5-102'!G48*'A5-101'!G48/'A17'!G48</f>
        <v>96.015019432519608</v>
      </c>
      <c r="H48" s="396">
        <f>'A5-102'!H48*'A5-101'!H48/'A17'!H48</f>
        <v>119.45824328018223</v>
      </c>
      <c r="I48" s="396">
        <f>'A5-102'!I48*'A5-101'!I48/'A17'!I48</f>
        <v>88.758051027273197</v>
      </c>
      <c r="J48" s="396">
        <f>'A5-102'!J48*'A5-101'!J48/'A17'!J48</f>
        <v>53.532261012611954</v>
      </c>
      <c r="K48" s="396">
        <f>'A5-102'!K48*'A5-101'!K48/'A17'!K48</f>
        <v>52.270902601835594</v>
      </c>
      <c r="L48" s="396">
        <f>'A5-102'!L48*'A5-101'!L48/'A17'!L48</f>
        <v>108.63980649539729</v>
      </c>
      <c r="M48" s="396">
        <f>'A5-102'!M48*'A5-101'!M48/'A17'!M48</f>
        <v>100.02911662247179</v>
      </c>
      <c r="N48" s="396">
        <f>'A5-102'!N48*'A5-101'!N48/'A17'!N48</f>
        <v>59.617764681119766</v>
      </c>
      <c r="O48" s="396">
        <f>'A5-102'!O48*'A5-101'!O48/'A17'!O48</f>
        <v>69.774140115384213</v>
      </c>
    </row>
    <row r="49" spans="1:15" ht="12.75" customHeight="1">
      <c r="A49" s="92">
        <v>2006</v>
      </c>
      <c r="B49" s="396">
        <f>'A5-102'!B49*'A5-101'!B49/'A17'!B49</f>
        <v>63.338746866447835</v>
      </c>
      <c r="C49" s="396">
        <f>'A5-102'!C49*'A5-101'!C49/'A17'!C49</f>
        <v>86.404145596253144</v>
      </c>
      <c r="D49" s="396">
        <f>'A5-102'!D49*'A5-101'!D49/'A17'!D49</f>
        <v>85.762217510938697</v>
      </c>
      <c r="E49" s="396">
        <f>'A5-102'!E49*'A5-101'!E49/'A17'!E49</f>
        <v>50.480879843713559</v>
      </c>
      <c r="F49" s="396">
        <f>'A5-102'!F49*'A5-101'!F49/'A17'!F49</f>
        <v>99.398665526090682</v>
      </c>
      <c r="G49" s="396">
        <f>'A5-102'!G49*'A5-101'!G49/'A17'!G49</f>
        <v>94.135727442006015</v>
      </c>
      <c r="H49" s="396">
        <f>'A5-102'!H49*'A5-101'!H49/'A17'!H49</f>
        <v>111.68009626118625</v>
      </c>
      <c r="I49" s="396">
        <f>'A5-102'!I49*'A5-101'!I49/'A17'!I49</f>
        <v>78.196154811520984</v>
      </c>
      <c r="J49" s="396">
        <f>'A5-102'!J49*'A5-101'!J49/'A17'!J49</f>
        <v>44.515978816654496</v>
      </c>
      <c r="K49" s="396">
        <f>'A5-102'!K49*'A5-101'!K49/'A17'!K49</f>
        <v>38.277003518373732</v>
      </c>
      <c r="L49" s="396">
        <f>'A5-102'!L49*'A5-101'!L49/'A17'!L49</f>
        <v>101.88372348108376</v>
      </c>
      <c r="M49" s="396">
        <f>'A5-102'!M49*'A5-101'!M49/'A17'!M49</f>
        <v>90.632690195001359</v>
      </c>
      <c r="N49" s="396">
        <f>'A5-102'!N49*'A5-101'!N49/'A17'!N49</f>
        <v>69.468342839202549</v>
      </c>
      <c r="O49" s="396">
        <f>'A5-102'!O49*'A5-101'!O49/'A17'!O49</f>
        <v>63.78974746507523</v>
      </c>
    </row>
    <row r="50" spans="1:15" ht="12.75" customHeight="1">
      <c r="A50" s="92">
        <v>2007</v>
      </c>
      <c r="B50" s="396">
        <f>'A5-102'!B50*'A5-101'!B50/'A17'!B50</f>
        <v>58.071567546081674</v>
      </c>
      <c r="C50" s="396">
        <f>'A5-102'!C50*'A5-101'!C50/'A17'!C50</f>
        <v>78.492569431989153</v>
      </c>
      <c r="D50" s="396">
        <f>'A5-102'!D50*'A5-101'!D50/'A17'!D50</f>
        <v>82.511633961288496</v>
      </c>
      <c r="E50" s="396">
        <f>'A5-102'!E50*'A5-101'!E50/'A17'!E50</f>
        <v>48.202168127392454</v>
      </c>
      <c r="F50" s="396">
        <f>'A5-102'!F50*'A5-101'!F50/'A17'!F50</f>
        <v>89.272175149274943</v>
      </c>
      <c r="G50" s="396">
        <f>'A5-102'!G50*'A5-101'!G50/'A17'!G50</f>
        <v>86.391388200931942</v>
      </c>
      <c r="H50" s="396">
        <f>'A5-102'!H50*'A5-101'!H50/'A17'!H50</f>
        <v>94.674705005246395</v>
      </c>
      <c r="I50" s="396">
        <f>'A5-102'!I50*'A5-101'!I50/'A17'!I50</f>
        <v>70.123116666684211</v>
      </c>
      <c r="J50" s="396">
        <f>'A5-102'!J50*'A5-101'!J50/'A17'!J50</f>
        <v>37.656663322083368</v>
      </c>
      <c r="K50" s="396">
        <f>'A5-102'!K50*'A5-101'!K50/'A17'!K50</f>
        <v>28.639948577856345</v>
      </c>
      <c r="L50" s="396">
        <f>'A5-102'!L50*'A5-101'!L50/'A17'!L50</f>
        <v>98.743478372574927</v>
      </c>
      <c r="M50" s="396">
        <f>'A5-102'!M50*'A5-101'!M50/'A17'!M50</f>
        <v>80.17964428559273</v>
      </c>
      <c r="N50" s="396">
        <f>'A5-102'!N50*'A5-101'!N50/'A17'!N50</f>
        <v>67.633303002729761</v>
      </c>
      <c r="O50" s="396">
        <f>'A5-102'!O50*'A5-101'!O50/'A17'!O50</f>
        <v>63.290417603762016</v>
      </c>
    </row>
    <row r="51" spans="1:15" ht="12.75" customHeight="1">
      <c r="A51" s="92">
        <v>2008</v>
      </c>
      <c r="B51" s="396">
        <f>'A5-102'!B51*'A5-101'!B51/'A17'!B51</f>
        <v>56.722189539986388</v>
      </c>
      <c r="C51" s="396">
        <f>'A5-102'!C51*'A5-101'!C51/'A17'!C51</f>
        <v>73.817142321613233</v>
      </c>
      <c r="D51" s="396">
        <f>'A5-102'!D51*'A5-101'!D51/'A17'!D51</f>
        <v>84.453562296093821</v>
      </c>
      <c r="E51" s="396">
        <f>'A5-102'!E51*'A5-101'!E51/'A17'!E51</f>
        <v>42.684167754346049</v>
      </c>
      <c r="F51" s="396">
        <f>'A5-102'!F51*'A5-101'!F51/'A17'!F51</f>
        <v>82.818631995477674</v>
      </c>
      <c r="G51" s="396">
        <f>'A5-102'!G51*'A5-101'!G51/'A17'!G51</f>
        <v>80.326752607980652</v>
      </c>
      <c r="H51" s="396">
        <f>'A5-102'!H51*'A5-101'!H51/'A17'!H51</f>
        <v>82.662688771554102</v>
      </c>
      <c r="I51" s="396">
        <f>'A5-102'!I51*'A5-101'!I51/'A17'!I51</f>
        <v>77.737295476262432</v>
      </c>
      <c r="J51" s="396">
        <f>'A5-102'!J51*'A5-101'!J51/'A17'!J51</f>
        <v>32.670434861883493</v>
      </c>
      <c r="K51" s="396">
        <f>'A5-102'!K51*'A5-101'!K51/'A17'!K51</f>
        <v>30.197972032396855</v>
      </c>
      <c r="L51" s="396">
        <f>'A5-102'!L51*'A5-101'!L51/'A17'!L51</f>
        <v>138.36204623902404</v>
      </c>
      <c r="M51" s="396">
        <f>'A5-102'!M51*'A5-101'!M51/'A17'!M51</f>
        <v>80.686211612162566</v>
      </c>
      <c r="N51" s="396">
        <f>'A5-102'!N51*'A5-101'!N51/'A17'!N51</f>
        <v>67.977954674578626</v>
      </c>
      <c r="O51" s="396">
        <f>'A5-102'!O51*'A5-101'!O51/'A17'!O51</f>
        <v>79.105642183637968</v>
      </c>
    </row>
    <row r="52" spans="1:15" ht="12.75" customHeight="1">
      <c r="A52" s="92">
        <v>2009</v>
      </c>
      <c r="B52" s="396">
        <f>'A5-102'!B52*'A5-101'!B52/'A17'!B52</f>
        <v>73.39316479986465</v>
      </c>
      <c r="C52" s="396">
        <f>'A5-102'!C52*'A5-101'!C52/'A17'!C52</f>
        <v>82.525570332475255</v>
      </c>
      <c r="D52" s="396">
        <f>'A5-102'!D52*'A5-101'!D52/'A17'!D52</f>
        <v>111.08162437876015</v>
      </c>
      <c r="E52" s="396">
        <f>'A5-102'!E52*'A5-101'!E52/'A17'!E52</f>
        <v>76.832485391254949</v>
      </c>
      <c r="F52" s="396">
        <f>'A5-102'!F52*'A5-101'!F52/'A17'!F52</f>
        <v>103.43722504230119</v>
      </c>
      <c r="G52" s="396">
        <f>'A5-102'!G52*'A5-101'!G52/'A17'!G52</f>
        <v>100.18492914121055</v>
      </c>
      <c r="H52" s="396">
        <f>'A5-102'!H52*'A5-101'!H52/'A17'!H52</f>
        <v>83.147751912081389</v>
      </c>
      <c r="I52" s="396">
        <f>'A5-102'!I52*'A5-101'!I52/'A17'!I52</f>
        <v>87.345653761727206</v>
      </c>
      <c r="J52" s="396">
        <f>'A5-102'!J52*'A5-101'!J52/'A17'!J52</f>
        <v>42.461847023429662</v>
      </c>
      <c r="K52" s="396">
        <f>'A5-102'!K52*'A5-101'!K52/'A17'!K52</f>
        <v>35.640911791376126</v>
      </c>
      <c r="L52" s="396">
        <f>'A5-102'!L52*'A5-101'!L52/'A17'!L52</f>
        <v>221.80618589657516</v>
      </c>
      <c r="M52" s="396">
        <f>'A5-102'!M52*'A5-101'!M52/'A17'!M52</f>
        <v>107.42627089283916</v>
      </c>
      <c r="N52" s="396">
        <f>'A5-102'!N52*'A5-101'!N52/'A17'!N52</f>
        <v>98.76338268340379</v>
      </c>
      <c r="O52" s="396">
        <f>'A5-102'!O52*'A5-101'!O52/'A17'!O52</f>
        <v>123.78612255628076</v>
      </c>
    </row>
    <row r="53" spans="1:15" ht="12.75" customHeight="1">
      <c r="A53" s="92"/>
      <c r="B53" s="396"/>
      <c r="C53" s="396"/>
      <c r="D53" s="396"/>
      <c r="E53" s="396"/>
      <c r="F53" s="396"/>
      <c r="G53" s="396"/>
      <c r="H53" s="396"/>
      <c r="I53" s="396"/>
      <c r="J53" s="396"/>
      <c r="K53" s="396"/>
      <c r="L53" s="396"/>
      <c r="M53" s="396"/>
      <c r="N53" s="396"/>
      <c r="O53" s="396"/>
    </row>
    <row r="54" spans="1:15" ht="12.75" customHeight="1">
      <c r="A54" s="90" t="s">
        <v>63</v>
      </c>
    </row>
    <row r="55" spans="1:15" ht="13.9" customHeight="1">
      <c r="A55" s="24" t="s">
        <v>541</v>
      </c>
      <c r="B55" s="478"/>
      <c r="C55" s="478"/>
      <c r="D55" s="478"/>
      <c r="E55" s="478"/>
      <c r="F55" s="478"/>
      <c r="G55" s="478"/>
      <c r="H55" s="478"/>
      <c r="I55" s="478"/>
      <c r="J55" s="478"/>
      <c r="K55" s="478"/>
      <c r="L55" s="478"/>
      <c r="M55" s="478"/>
      <c r="N55" s="478"/>
      <c r="O55" s="478"/>
    </row>
    <row r="56" spans="1:15" ht="12" customHeight="1">
      <c r="A56" s="90" t="s">
        <v>704</v>
      </c>
    </row>
  </sheetData>
  <phoneticPr fontId="0" type="noConversion"/>
  <pageMargins left="0.75" right="0.75" top="1" bottom="1" header="0.5" footer="0.5"/>
  <pageSetup scale="78" orientation="landscape" r:id="rId1"/>
  <headerFooter alignWithMargins="0"/>
</worksheet>
</file>

<file path=xl/worksheets/sheet27.xml><?xml version="1.0" encoding="utf-8"?>
<worksheet xmlns="http://schemas.openxmlformats.org/spreadsheetml/2006/main" xmlns:r="http://schemas.openxmlformats.org/officeDocument/2006/relationships">
  <sheetPr codeName="Sheet27">
    <pageSetUpPr fitToPage="1"/>
  </sheetPr>
  <dimension ref="A1:O60"/>
  <sheetViews>
    <sheetView showOutlineSymbols="0" view="pageBreakPreview" zoomScaleSheetLayoutView="100" workbookViewId="0">
      <pane xSplit="1" ySplit="3" topLeftCell="B36"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5" style="90" customWidth="1"/>
    <col min="2" max="9" width="8.7109375" style="90" customWidth="1"/>
    <col min="10" max="10" width="9.85546875" style="90" customWidth="1"/>
    <col min="11" max="15" width="8.7109375" style="90" customWidth="1"/>
    <col min="16" max="16384" width="3.85546875" style="90"/>
  </cols>
  <sheetData>
    <row r="1" spans="1:15" ht="12.75" customHeight="1">
      <c r="A1" s="90" t="s">
        <v>64</v>
      </c>
    </row>
    <row r="2" spans="1:15" ht="12.75" customHeight="1">
      <c r="A2" s="90" t="s">
        <v>65</v>
      </c>
    </row>
    <row r="3" spans="1:15" s="91" customFormat="1" ht="29.25" customHeight="1">
      <c r="A3" s="91" t="s">
        <v>471</v>
      </c>
      <c r="B3" s="91" t="s">
        <v>472</v>
      </c>
      <c r="C3" s="91" t="s">
        <v>474</v>
      </c>
      <c r="D3" s="91" t="s">
        <v>475</v>
      </c>
      <c r="E3" s="91" t="s">
        <v>479</v>
      </c>
      <c r="F3" s="91" t="s">
        <v>480</v>
      </c>
      <c r="G3" s="91" t="s">
        <v>481</v>
      </c>
      <c r="H3" s="91" t="s">
        <v>482</v>
      </c>
      <c r="I3" s="91" t="s">
        <v>487</v>
      </c>
      <c r="J3" s="91" t="s">
        <v>492</v>
      </c>
      <c r="K3" s="91" t="s">
        <v>494</v>
      </c>
      <c r="L3" s="91" t="s">
        <v>497</v>
      </c>
      <c r="M3" s="91" t="s">
        <v>498</v>
      </c>
      <c r="N3" s="91" t="s">
        <v>501</v>
      </c>
      <c r="O3" s="91" t="s">
        <v>502</v>
      </c>
    </row>
    <row r="4" spans="1:15" ht="12.75" hidden="1" customHeight="1">
      <c r="A4" s="92">
        <v>1960</v>
      </c>
      <c r="B4" s="573"/>
      <c r="C4" s="573"/>
      <c r="D4" s="573"/>
      <c r="E4" s="573"/>
      <c r="F4" s="573"/>
      <c r="G4" s="573"/>
      <c r="H4" s="573"/>
      <c r="I4" s="573"/>
      <c r="J4" s="573"/>
      <c r="K4" s="573"/>
      <c r="L4" s="573"/>
      <c r="M4" s="573"/>
      <c r="N4" s="573"/>
      <c r="O4" s="573"/>
    </row>
    <row r="5" spans="1:15" ht="12.75" hidden="1" customHeight="1">
      <c r="A5" s="92">
        <v>1961</v>
      </c>
      <c r="B5" s="573"/>
      <c r="C5" s="573"/>
      <c r="D5" s="573"/>
      <c r="E5" s="573"/>
      <c r="F5" s="573"/>
      <c r="G5" s="573"/>
      <c r="H5" s="573"/>
      <c r="I5" s="573"/>
      <c r="J5" s="573"/>
      <c r="K5" s="573"/>
      <c r="L5" s="573"/>
      <c r="M5" s="573"/>
      <c r="N5" s="573"/>
      <c r="O5" s="573"/>
    </row>
    <row r="6" spans="1:15" ht="12.75" hidden="1" customHeight="1">
      <c r="A6" s="92">
        <v>1962</v>
      </c>
      <c r="B6" s="573"/>
      <c r="C6" s="573"/>
      <c r="D6" s="573"/>
      <c r="E6" s="573"/>
      <c r="F6" s="573"/>
      <c r="G6" s="573"/>
      <c r="H6" s="573"/>
      <c r="I6" s="573"/>
      <c r="J6" s="573"/>
      <c r="K6" s="573"/>
      <c r="L6" s="573"/>
      <c r="M6" s="573"/>
      <c r="N6" s="573"/>
      <c r="O6" s="573"/>
    </row>
    <row r="7" spans="1:15" ht="12.75" hidden="1" customHeight="1">
      <c r="A7" s="92">
        <v>1963</v>
      </c>
      <c r="B7" s="573"/>
      <c r="C7" s="573"/>
      <c r="D7" s="573"/>
      <c r="E7" s="573"/>
      <c r="F7" s="573"/>
      <c r="G7" s="573"/>
      <c r="H7" s="573"/>
      <c r="I7" s="573"/>
      <c r="J7" s="573"/>
      <c r="K7" s="573"/>
      <c r="L7" s="573"/>
      <c r="M7" s="573"/>
      <c r="N7" s="573"/>
      <c r="O7" s="573"/>
    </row>
    <row r="8" spans="1:15" ht="12.75" hidden="1" customHeight="1">
      <c r="A8" s="92">
        <v>1964</v>
      </c>
      <c r="B8" s="573"/>
      <c r="C8" s="573"/>
      <c r="D8" s="573"/>
      <c r="E8" s="573"/>
      <c r="F8" s="573"/>
      <c r="G8" s="573"/>
      <c r="H8" s="573"/>
      <c r="I8" s="573"/>
      <c r="J8" s="573"/>
      <c r="K8" s="573"/>
      <c r="L8" s="573"/>
      <c r="M8" s="573"/>
      <c r="N8" s="573"/>
      <c r="O8" s="573"/>
    </row>
    <row r="9" spans="1:15" ht="12.75" hidden="1" customHeight="1">
      <c r="A9" s="92">
        <v>1965</v>
      </c>
      <c r="B9" s="573"/>
      <c r="C9" s="573"/>
      <c r="D9" s="573"/>
      <c r="E9" s="573"/>
      <c r="F9" s="573"/>
      <c r="G9" s="573"/>
      <c r="H9" s="573"/>
      <c r="I9" s="573"/>
      <c r="J9" s="573"/>
      <c r="K9" s="573"/>
      <c r="L9" s="573"/>
      <c r="M9" s="573"/>
      <c r="N9" s="573"/>
      <c r="O9" s="573"/>
    </row>
    <row r="10" spans="1:15" ht="12.75" hidden="1" customHeight="1">
      <c r="A10" s="92">
        <v>1966</v>
      </c>
      <c r="B10" s="573"/>
      <c r="C10" s="573"/>
      <c r="D10" s="573"/>
      <c r="E10" s="573"/>
      <c r="F10" s="573"/>
      <c r="G10" s="573"/>
      <c r="H10" s="573"/>
      <c r="I10" s="573"/>
      <c r="J10" s="573"/>
      <c r="K10" s="573"/>
      <c r="L10" s="573"/>
      <c r="M10" s="573"/>
      <c r="N10" s="573"/>
      <c r="O10" s="573"/>
    </row>
    <row r="11" spans="1:15" ht="12.75" hidden="1" customHeight="1">
      <c r="A11" s="92">
        <v>1967</v>
      </c>
      <c r="B11" s="573"/>
      <c r="C11" s="573"/>
      <c r="D11" s="573"/>
      <c r="E11" s="573"/>
      <c r="F11" s="573"/>
      <c r="G11" s="573"/>
      <c r="H11" s="573"/>
      <c r="I11" s="573"/>
      <c r="J11" s="573"/>
      <c r="K11" s="573"/>
      <c r="L11" s="573"/>
      <c r="M11" s="573"/>
      <c r="N11" s="573"/>
      <c r="O11" s="573"/>
    </row>
    <row r="12" spans="1:15" ht="12.75" hidden="1" customHeight="1">
      <c r="A12" s="92">
        <v>1968</v>
      </c>
      <c r="B12" s="573"/>
      <c r="C12" s="573"/>
      <c r="D12" s="573"/>
      <c r="E12" s="573"/>
      <c r="F12" s="573"/>
      <c r="G12" s="573"/>
      <c r="H12" s="573"/>
      <c r="I12" s="573"/>
      <c r="J12" s="573"/>
      <c r="K12" s="573"/>
      <c r="L12" s="573"/>
      <c r="M12" s="573"/>
      <c r="N12" s="573"/>
      <c r="O12" s="573"/>
    </row>
    <row r="13" spans="1:15" ht="12.75" hidden="1" customHeight="1">
      <c r="A13" s="92">
        <v>1969</v>
      </c>
      <c r="B13" s="573"/>
      <c r="C13" s="573"/>
      <c r="D13" s="573"/>
      <c r="E13" s="573"/>
      <c r="F13" s="573"/>
      <c r="G13" s="573"/>
      <c r="H13" s="573"/>
      <c r="I13" s="573"/>
      <c r="J13" s="573"/>
      <c r="K13" s="573"/>
      <c r="L13" s="573"/>
      <c r="M13" s="573"/>
      <c r="N13" s="573"/>
      <c r="O13" s="573"/>
    </row>
    <row r="14" spans="1:15" ht="12.75" hidden="1" customHeight="1">
      <c r="A14" s="92">
        <v>1970</v>
      </c>
      <c r="B14" s="573"/>
      <c r="C14" s="573"/>
      <c r="D14" s="573"/>
      <c r="E14" s="573"/>
      <c r="F14" s="573"/>
      <c r="G14" s="573"/>
      <c r="H14" s="573"/>
      <c r="I14" s="573"/>
      <c r="J14" s="573"/>
      <c r="K14" s="573"/>
      <c r="L14" s="573"/>
      <c r="M14" s="573"/>
      <c r="N14" s="573"/>
      <c r="O14" s="573"/>
    </row>
    <row r="15" spans="1:15" ht="12.75" hidden="1" customHeight="1">
      <c r="A15" s="92">
        <v>1971</v>
      </c>
      <c r="B15" s="573"/>
      <c r="C15" s="573"/>
      <c r="D15" s="573"/>
      <c r="E15" s="573"/>
      <c r="F15" s="573"/>
      <c r="G15" s="573"/>
      <c r="H15" s="573"/>
      <c r="I15" s="573"/>
      <c r="J15" s="573"/>
      <c r="K15" s="573"/>
      <c r="L15" s="573"/>
      <c r="M15" s="573"/>
      <c r="N15" s="573"/>
      <c r="O15" s="573"/>
    </row>
    <row r="16" spans="1:15" ht="12.75" hidden="1" customHeight="1">
      <c r="A16" s="92">
        <v>1972</v>
      </c>
      <c r="B16" s="573"/>
      <c r="C16" s="573"/>
      <c r="D16" s="573"/>
      <c r="E16" s="573"/>
      <c r="F16" s="573"/>
      <c r="G16" s="573"/>
      <c r="H16" s="573"/>
      <c r="I16" s="573"/>
      <c r="J16" s="573"/>
      <c r="K16" s="573"/>
      <c r="L16" s="573"/>
      <c r="M16" s="573"/>
      <c r="N16" s="573"/>
      <c r="O16" s="573"/>
    </row>
    <row r="17" spans="1:15" ht="12.75" hidden="1" customHeight="1">
      <c r="A17" s="92">
        <v>1973</v>
      </c>
      <c r="B17" s="573"/>
      <c r="C17" s="573"/>
      <c r="D17" s="573"/>
      <c r="E17" s="573"/>
      <c r="F17" s="573"/>
      <c r="G17" s="573"/>
      <c r="H17" s="573"/>
      <c r="I17" s="573"/>
      <c r="J17" s="573"/>
      <c r="K17" s="573"/>
      <c r="L17" s="573"/>
      <c r="M17" s="573"/>
      <c r="N17" s="573"/>
      <c r="O17" s="573"/>
    </row>
    <row r="18" spans="1:15" ht="12.75" hidden="1" customHeight="1">
      <c r="A18" s="92">
        <v>1974</v>
      </c>
      <c r="B18" s="573"/>
      <c r="C18" s="573"/>
      <c r="D18" s="573"/>
      <c r="E18" s="573"/>
      <c r="F18" s="573"/>
      <c r="G18" s="573"/>
      <c r="H18" s="573"/>
      <c r="I18" s="573"/>
      <c r="J18" s="573"/>
      <c r="K18" s="573"/>
      <c r="L18" s="573"/>
      <c r="M18" s="573"/>
      <c r="N18" s="573"/>
      <c r="O18" s="573"/>
    </row>
    <row r="19" spans="1:15" ht="12.75" hidden="1" customHeight="1">
      <c r="A19" s="92">
        <v>1975</v>
      </c>
      <c r="B19" s="573"/>
      <c r="C19" s="573"/>
      <c r="D19" s="573"/>
      <c r="E19" s="573"/>
      <c r="F19" s="573"/>
      <c r="G19" s="573"/>
      <c r="H19" s="573"/>
      <c r="I19" s="573"/>
      <c r="J19" s="573"/>
      <c r="K19" s="573"/>
      <c r="L19" s="573"/>
      <c r="M19" s="573"/>
      <c r="N19" s="573"/>
      <c r="O19" s="573"/>
    </row>
    <row r="20" spans="1:15" ht="12.75" hidden="1" customHeight="1">
      <c r="A20" s="92">
        <v>1976</v>
      </c>
      <c r="B20" s="573"/>
      <c r="C20" s="573"/>
      <c r="D20" s="573"/>
      <c r="E20" s="573"/>
      <c r="F20" s="573"/>
      <c r="G20" s="573"/>
      <c r="H20" s="573"/>
      <c r="I20" s="573"/>
      <c r="J20" s="573"/>
      <c r="K20" s="573"/>
      <c r="L20" s="573"/>
      <c r="M20" s="573"/>
      <c r="N20" s="573"/>
      <c r="O20" s="573"/>
    </row>
    <row r="21" spans="1:15" ht="12.75" hidden="1" customHeight="1">
      <c r="A21" s="92">
        <v>1977</v>
      </c>
      <c r="B21" s="573"/>
      <c r="C21" s="573"/>
      <c r="D21" s="573"/>
      <c r="E21" s="573"/>
      <c r="F21" s="573"/>
      <c r="G21" s="573"/>
      <c r="H21" s="573"/>
      <c r="I21" s="573"/>
      <c r="J21" s="573"/>
      <c r="K21" s="573"/>
      <c r="L21" s="573"/>
      <c r="M21" s="573"/>
      <c r="N21" s="573"/>
      <c r="O21" s="573"/>
    </row>
    <row r="22" spans="1:15" ht="12.75" hidden="1" customHeight="1">
      <c r="A22" s="92">
        <v>1978</v>
      </c>
      <c r="B22" s="573"/>
      <c r="C22" s="573"/>
      <c r="D22" s="426"/>
      <c r="E22" s="573"/>
      <c r="F22" s="573"/>
      <c r="G22" s="573"/>
      <c r="H22" s="573"/>
      <c r="I22" s="573"/>
      <c r="J22" s="573"/>
      <c r="K22" s="573"/>
      <c r="L22" s="573"/>
      <c r="M22" s="573"/>
      <c r="N22" s="573"/>
      <c r="O22" s="573"/>
    </row>
    <row r="23" spans="1:15" ht="12.75" hidden="1" customHeight="1">
      <c r="A23" s="92">
        <v>1979</v>
      </c>
      <c r="B23" s="576"/>
      <c r="C23" s="576"/>
      <c r="D23" s="576"/>
      <c r="E23" s="576"/>
      <c r="F23" s="576"/>
      <c r="G23" s="576"/>
      <c r="H23" s="576"/>
      <c r="I23" s="576"/>
      <c r="J23" s="576"/>
      <c r="K23" s="576"/>
      <c r="L23" s="576"/>
      <c r="M23" s="576"/>
      <c r="N23" s="576"/>
      <c r="O23" s="576"/>
    </row>
    <row r="24" spans="1:15" ht="18" customHeight="1">
      <c r="A24" s="92">
        <v>1980</v>
      </c>
      <c r="B24" s="574">
        <f>'A5-101'!B23*('A11-1'!B23/'A17'!B23)+'A5-103'!B23</f>
        <v>1273.100007016722</v>
      </c>
      <c r="C24" s="574">
        <f>'A5-101'!C23*('A11-1'!C23/'A17'!C23)+'A5-103'!C23</f>
        <v>1029.6524220369888</v>
      </c>
      <c r="D24" s="574">
        <f>'A5-101'!D23*('A11-1'!D23/'A17'!D23)+'A5-103'!D23</f>
        <v>1297.4137662020053</v>
      </c>
      <c r="E24" s="574">
        <f>'A5-101'!E23*('A11-1'!E23/'A17'!E23)+'A5-103'!E23</f>
        <v>1264.6192050710713</v>
      </c>
      <c r="F24" s="574">
        <f>'A5-101'!F23*('A11-1'!F23/'A17'!F23)+'A5-103'!F23</f>
        <v>1373.3241754711153</v>
      </c>
      <c r="G24" s="574">
        <f>'A5-101'!G23*('A11-1'!G23/'A17'!G23)+'A5-103'!G23</f>
        <v>1270.4911209792951</v>
      </c>
      <c r="H24" s="574">
        <f>'A5-101'!H23*('A11-1'!H23/'A17'!H23)+'A5-103'!H23</f>
        <v>1181.6731594114869</v>
      </c>
      <c r="I24" s="574">
        <f>'A5-101'!I23*('A11-1'!I23/'A17'!I23)+'A5-103'!I23</f>
        <v>1084.0699500414096</v>
      </c>
      <c r="J24" s="574">
        <f>'A5-101'!J23*('A11-1'!J23/'A17'!J23)+'A5-103'!J23</f>
        <v>880.05885218552817</v>
      </c>
      <c r="K24" s="574">
        <f>'A5-101'!K23*('A11-1'!K23/'A17'!K23)+'A5-103'!K23</f>
        <v>1160.5320792079208</v>
      </c>
      <c r="L24" s="574">
        <f>'A5-101'!L23*('A11-1'!L23/'A17'!L23)+'A5-103'!L23</f>
        <v>1136.0636455649208</v>
      </c>
      <c r="M24" s="574">
        <f>'A5-101'!M23*('A11-1'!M23/'A17'!M23)+'A5-103'!M23</f>
        <v>1238.8072727272727</v>
      </c>
      <c r="N24" s="574">
        <f>'A5-101'!N23*('A11-1'!N23/'A17'!N23)+'A5-103'!N23</f>
        <v>1316.7552946515636</v>
      </c>
      <c r="O24" s="574">
        <f>'A5-101'!O23*('A11-1'!O23/'A17'!O23)+'A5-103'!O23</f>
        <v>1313.4466442110549</v>
      </c>
    </row>
    <row r="25" spans="1:15" ht="18" customHeight="1">
      <c r="A25" s="92">
        <v>1981</v>
      </c>
      <c r="B25" s="574">
        <f>'A5-101'!B24*('A11-1'!B24/'A17'!B24)+'A5-103'!B24</f>
        <v>1260.5657897766719</v>
      </c>
      <c r="C25" s="574">
        <f>'A5-101'!C24*('A11-1'!C24/'A17'!C24)+'A5-103'!C24</f>
        <v>1021.0540078664353</v>
      </c>
      <c r="D25" s="574">
        <f>'A5-101'!D24*('A11-1'!D24/'A17'!D24)+'A5-103'!D24</f>
        <v>1305.1599920590518</v>
      </c>
      <c r="E25" s="574">
        <f>'A5-101'!E24*('A11-1'!E24/'A17'!E24)+'A5-103'!E24</f>
        <v>1252.3403270344925</v>
      </c>
      <c r="F25" s="574">
        <f>'A5-101'!F24*('A11-1'!F24/'A17'!F24)+'A5-103'!F24</f>
        <v>1386.8227255985269</v>
      </c>
      <c r="G25" s="574">
        <f>'A5-101'!G24*('A11-1'!G24/'A17'!G24)+'A5-103'!G24</f>
        <v>1246.9380926203462</v>
      </c>
      <c r="H25" s="574">
        <f>'A5-101'!H24*('A11-1'!H24/'A17'!H24)+'A5-103'!H24</f>
        <v>1166.7475244885163</v>
      </c>
      <c r="I25" s="574">
        <f>'A5-101'!I24*('A11-1'!I24/'A17'!I24)+'A5-103'!I24</f>
        <v>1091.5383903399118</v>
      </c>
      <c r="J25" s="574">
        <f>'A5-101'!J24*('A11-1'!J24/'A17'!J24)+'A5-103'!J24</f>
        <v>887.49452160478415</v>
      </c>
      <c r="K25" s="574">
        <f>'A5-101'!K24*('A11-1'!K24/'A17'!K24)+'A5-103'!K24</f>
        <v>1160.073134328358</v>
      </c>
      <c r="L25" s="574">
        <f>'A5-101'!L24*('A11-1'!L24/'A17'!L24)+'A5-103'!L24</f>
        <v>1107.289522623242</v>
      </c>
      <c r="M25" s="574">
        <f>'A5-101'!M24*('A11-1'!M24/'A17'!M24)+'A5-103'!M24</f>
        <v>1233.0946608064207</v>
      </c>
      <c r="N25" s="574">
        <f>'A5-101'!N24*('A11-1'!N24/'A17'!N24)+'A5-103'!N24</f>
        <v>1273.8104247788933</v>
      </c>
      <c r="O25" s="574">
        <f>'A5-101'!O24*('A11-1'!O24/'A17'!O24)+'A5-103'!O24</f>
        <v>1311.5739583835243</v>
      </c>
    </row>
    <row r="26" spans="1:15" ht="18" customHeight="1">
      <c r="A26" s="92">
        <v>1982</v>
      </c>
      <c r="B26" s="574">
        <f>'A5-101'!B25*('A11-1'!B25/'A17'!B25)+'A5-103'!B25</f>
        <v>1241.2478340317755</v>
      </c>
      <c r="C26" s="574">
        <f>'A5-101'!C25*('A11-1'!C25/'A17'!C25)+'A5-103'!C25</f>
        <v>1012.6385400231296</v>
      </c>
      <c r="D26" s="574">
        <f>'A5-101'!D25*('A11-1'!D25/'A17'!D25)+'A5-103'!D25</f>
        <v>1278.9501047272643</v>
      </c>
      <c r="E26" s="574">
        <f>'A5-101'!E25*('A11-1'!E25/'A17'!E25)+'A5-103'!E25</f>
        <v>1269.7730824074085</v>
      </c>
      <c r="F26" s="574">
        <f>'A5-101'!F25*('A11-1'!F25/'A17'!F25)+'A5-103'!F25</f>
        <v>1389.3199323377019</v>
      </c>
      <c r="G26" s="574">
        <f>'A5-101'!G25*('A11-1'!G25/'A17'!G25)+'A5-103'!G25</f>
        <v>1190.8412455038119</v>
      </c>
      <c r="H26" s="574">
        <f>'A5-101'!H25*('A11-1'!H25/'A17'!H25)+'A5-103'!H25</f>
        <v>1155.0294093343434</v>
      </c>
      <c r="I26" s="574">
        <f>'A5-101'!I25*('A11-1'!I25/'A17'!I25)+'A5-103'!I25</f>
        <v>1096.5639819482199</v>
      </c>
      <c r="J26" s="574">
        <f>'A5-101'!J25*('A11-1'!J25/'A17'!J25)+'A5-103'!J25</f>
        <v>880.46356846337039</v>
      </c>
      <c r="K26" s="574">
        <f>'A5-101'!K25*('A11-1'!K25/'A17'!K25)+'A5-103'!K25</f>
        <v>1156.4862790697675</v>
      </c>
      <c r="L26" s="574">
        <f>'A5-101'!L25*('A11-1'!L25/'A17'!L25)+'A5-103'!L25</f>
        <v>1097.4736099399406</v>
      </c>
      <c r="M26" s="574">
        <f>'A5-101'!M25*('A11-1'!M25/'A17'!M25)+'A5-103'!M25</f>
        <v>1248.1485148514851</v>
      </c>
      <c r="N26" s="574">
        <f>'A5-101'!N25*('A11-1'!N25/'A17'!N25)+'A5-103'!N25</f>
        <v>1286.3816331884855</v>
      </c>
      <c r="O26" s="574">
        <f>'A5-101'!O25*('A11-1'!O25/'A17'!O25)+'A5-103'!O25</f>
        <v>1314.2377288354835</v>
      </c>
    </row>
    <row r="27" spans="1:15" ht="18" customHeight="1">
      <c r="A27" s="92">
        <v>1983</v>
      </c>
      <c r="B27" s="574">
        <f>'A5-101'!B26*('A11-1'!B26/'A17'!B26)+'A5-103'!B26</f>
        <v>1229.8524140313327</v>
      </c>
      <c r="C27" s="574">
        <f>'A5-101'!C26*('A11-1'!C26/'A17'!C26)+'A5-103'!C26</f>
        <v>1004.4000548700363</v>
      </c>
      <c r="D27" s="574">
        <f>'A5-101'!D26*('A11-1'!D26/'A17'!D26)+'A5-103'!D26</f>
        <v>1281.3476968186483</v>
      </c>
      <c r="E27" s="574">
        <f>'A5-101'!E26*('A11-1'!E26/'A17'!E26)+'A5-103'!E26</f>
        <v>1277.3805188116705</v>
      </c>
      <c r="F27" s="574">
        <f>'A5-101'!F26*('A11-1'!F26/'A17'!F26)+'A5-103'!F26</f>
        <v>1379.4033479709267</v>
      </c>
      <c r="G27" s="574">
        <f>'A5-101'!G26*('A11-1'!G26/'A17'!G26)+'A5-103'!G26</f>
        <v>1167.0258180194044</v>
      </c>
      <c r="H27" s="574">
        <f>'A5-101'!H26*('A11-1'!H26/'A17'!H26)+'A5-103'!H26</f>
        <v>1138.0618076220928</v>
      </c>
      <c r="I27" s="574">
        <f>'A5-101'!I26*('A11-1'!I26/'A17'!I26)+'A5-103'!I26</f>
        <v>1088.2594146594147</v>
      </c>
      <c r="J27" s="574">
        <f>'A5-101'!J26*('A11-1'!J26/'A17'!J26)+'A5-103'!J26</f>
        <v>876.49668062972262</v>
      </c>
      <c r="K27" s="574">
        <f>'A5-101'!K26*('A11-1'!K26/'A17'!K26)+'A5-103'!K26</f>
        <v>1183.7109098070107</v>
      </c>
      <c r="L27" s="574">
        <f>'A5-101'!L26*('A11-1'!L26/'A17'!L26)+'A5-103'!L26</f>
        <v>1080.7125116423472</v>
      </c>
      <c r="M27" s="574">
        <f>'A5-101'!M26*('A11-1'!M26/'A17'!M26)+'A5-103'!M26</f>
        <v>1258.6629108159391</v>
      </c>
      <c r="N27" s="574">
        <f>'A5-101'!N26*('A11-1'!N26/'A17'!N26)+'A5-103'!N26</f>
        <v>1279.2963366265028</v>
      </c>
      <c r="O27" s="574">
        <f>'A5-101'!O26*('A11-1'!O26/'A17'!O26)+'A5-103'!O26</f>
        <v>1331.1812463340141</v>
      </c>
    </row>
    <row r="28" spans="1:15" ht="18" customHeight="1">
      <c r="A28" s="92">
        <v>1984</v>
      </c>
      <c r="B28" s="574">
        <f>'A5-101'!B27*('A11-1'!B27/'A17'!B27)+'A5-103'!B27</f>
        <v>1243.5230829681207</v>
      </c>
      <c r="C28" s="574">
        <f>'A5-101'!C27*('A11-1'!C27/'A17'!C27)+'A5-103'!C27</f>
        <v>1012.4005602667929</v>
      </c>
      <c r="D28" s="574">
        <f>'A5-101'!D27*('A11-1'!D27/'A17'!D27)+'A5-103'!D27</f>
        <v>1294.099849142433</v>
      </c>
      <c r="E28" s="574">
        <f>'A5-101'!E27*('A11-1'!E27/'A17'!E27)+'A5-103'!E27</f>
        <v>1294.7637056342326</v>
      </c>
      <c r="F28" s="574">
        <f>'A5-101'!F27*('A11-1'!F27/'A17'!F27)+'A5-103'!F27</f>
        <v>1373.3703068592058</v>
      </c>
      <c r="G28" s="574">
        <f>'A5-101'!G27*('A11-1'!G27/'A17'!G27)+'A5-103'!G27</f>
        <v>1153.3381129815389</v>
      </c>
      <c r="H28" s="574">
        <f>'A5-101'!H27*('A11-1'!H27/'A17'!H27)+'A5-103'!H27</f>
        <v>1116.3472811830982</v>
      </c>
      <c r="I28" s="574">
        <f>'A5-101'!I27*('A11-1'!I27/'A17'!I27)+'A5-103'!I27</f>
        <v>1079.9565881176441</v>
      </c>
      <c r="J28" s="574">
        <f>'A5-101'!J27*('A11-1'!J27/'A17'!J27)+'A5-103'!J27</f>
        <v>861.75640700141651</v>
      </c>
      <c r="K28" s="574">
        <f>'A5-101'!K27*('A11-1'!K27/'A17'!K27)+'A5-103'!K27</f>
        <v>1182.0634299138605</v>
      </c>
      <c r="L28" s="574">
        <f>'A5-101'!L27*('A11-1'!L27/'A17'!L27)+'A5-103'!L27</f>
        <v>1050.1104005045729</v>
      </c>
      <c r="M28" s="574">
        <f>'A5-101'!M27*('A11-1'!M27/'A17'!M27)+'A5-103'!M27</f>
        <v>1261.6917927382751</v>
      </c>
      <c r="N28" s="574">
        <f>'A5-101'!N27*('A11-1'!N27/'A17'!N27)+'A5-103'!N27</f>
        <v>1296.3467170204001</v>
      </c>
      <c r="O28" s="574">
        <f>'A5-101'!O27*('A11-1'!O27/'A17'!O27)+'A5-103'!O27</f>
        <v>1355.8176458819605</v>
      </c>
    </row>
    <row r="29" spans="1:15" ht="18" customHeight="1">
      <c r="A29" s="92">
        <v>1985</v>
      </c>
      <c r="B29" s="574">
        <f>'A5-101'!B28*('A11-1'!B28/'A17'!B28)+'A5-103'!B28</f>
        <v>1245.4432049459101</v>
      </c>
      <c r="C29" s="574">
        <f>'A5-101'!C28*('A11-1'!C28/'A17'!C28)+'A5-103'!C28</f>
        <v>1013.3561002546473</v>
      </c>
      <c r="D29" s="574">
        <f>'A5-101'!D28*('A11-1'!D28/'A17'!D28)+'A5-103'!D28</f>
        <v>1313.9340244456064</v>
      </c>
      <c r="E29" s="574">
        <f>'A5-101'!E28*('A11-1'!E28/'A17'!E28)+'A5-103'!E28</f>
        <v>1299.9651190197724</v>
      </c>
      <c r="F29" s="574">
        <f>'A5-101'!F28*('A11-1'!F28/'A17'!F28)+'A5-103'!F28</f>
        <v>1381.8465388073118</v>
      </c>
      <c r="G29" s="574">
        <f>'A5-101'!G28*('A11-1'!G28/'A17'!G28)+'A5-103'!G28</f>
        <v>1132.7809641916326</v>
      </c>
      <c r="H29" s="574">
        <f>'A5-101'!H28*('A11-1'!H28/'A17'!H28)+'A5-103'!H28</f>
        <v>1110.3092888969288</v>
      </c>
      <c r="I29" s="574">
        <f>'A5-101'!I28*('A11-1'!I28/'A17'!I28)+'A5-103'!I28</f>
        <v>1079.3447625108183</v>
      </c>
      <c r="J29" s="574">
        <f>'A5-101'!J28*('A11-1'!J28/'A17'!J28)+'A5-103'!J28</f>
        <v>849.23083076782223</v>
      </c>
      <c r="K29" s="574">
        <f>'A5-101'!K28*('A11-1'!K28/'A17'!K28)+'A5-103'!K28</f>
        <v>1188.2818111455108</v>
      </c>
      <c r="L29" s="574">
        <f>'A5-101'!L28*('A11-1'!L28/'A17'!L28)+'A5-103'!L28</f>
        <v>1039.0689372741899</v>
      </c>
      <c r="M29" s="574">
        <f>'A5-101'!M28*('A11-1'!M28/'A17'!M28)+'A5-103'!M28</f>
        <v>1274.1971766263234</v>
      </c>
      <c r="N29" s="574">
        <f>'A5-101'!N28*('A11-1'!N28/'A17'!N28)+'A5-103'!N28</f>
        <v>1328.0920776316445</v>
      </c>
      <c r="O29" s="574">
        <f>'A5-101'!O28*('A11-1'!O28/'A17'!O28)+'A5-103'!O28</f>
        <v>1366.1901435090274</v>
      </c>
    </row>
    <row r="30" spans="1:15" ht="18" customHeight="1">
      <c r="A30" s="92">
        <v>1986</v>
      </c>
      <c r="B30" s="574">
        <f>'A5-101'!B29*('A11-1'!B29/'A17'!B29)+'A5-103'!B29</f>
        <v>1271.6790557098514</v>
      </c>
      <c r="C30" s="574">
        <f>'A5-101'!C29*('A11-1'!C29/'A17'!C29)+'A5-103'!C29</f>
        <v>1002.9565732239638</v>
      </c>
      <c r="D30" s="574">
        <f>'A5-101'!D29*('A11-1'!D29/'A17'!D29)+'A5-103'!D29</f>
        <v>1327.5854356499319</v>
      </c>
      <c r="E30" s="574">
        <f>'A5-101'!E29*('A11-1'!E29/'A17'!E29)+'A5-103'!E29</f>
        <v>1318.184527548894</v>
      </c>
      <c r="F30" s="574">
        <f>'A5-101'!F29*('A11-1'!F29/'A17'!F29)+'A5-103'!F29</f>
        <v>1363.9947704722056</v>
      </c>
      <c r="G30" s="574">
        <f>'A5-101'!G29*('A11-1'!G29/'A17'!G29)+'A5-103'!G29</f>
        <v>1132.8208515171082</v>
      </c>
      <c r="H30" s="574">
        <f>'A5-101'!H29*('A11-1'!H29/'A17'!H29)+'A5-103'!H29</f>
        <v>1103.604102831674</v>
      </c>
      <c r="I30" s="574">
        <f>'A5-101'!I29*('A11-1'!I29/'A17'!I29)+'A5-103'!I29</f>
        <v>1094.5716576997258</v>
      </c>
      <c r="J30" s="574">
        <f>'A5-101'!J29*('A11-1'!J29/'A17'!J29)+'A5-103'!J29</f>
        <v>839.71417001629356</v>
      </c>
      <c r="K30" s="574">
        <f>'A5-101'!K29*('A11-1'!K29/'A17'!K29)+'A5-103'!K29</f>
        <v>1209.8534615384617</v>
      </c>
      <c r="L30" s="574">
        <f>'A5-101'!L29*('A11-1'!L29/'A17'!L29)+'A5-103'!L29</f>
        <v>1036.8994732546926</v>
      </c>
      <c r="M30" s="574">
        <f>'A5-101'!M29*('A11-1'!M29/'A17'!M29)+'A5-103'!M29</f>
        <v>1277.2752836611194</v>
      </c>
      <c r="N30" s="574">
        <f>'A5-101'!N29*('A11-1'!N29/'A17'!N29)+'A5-103'!N29</f>
        <v>1337.6760153979974</v>
      </c>
      <c r="O30" s="574">
        <f>'A5-101'!O29*('A11-1'!O29/'A17'!O29)+'A5-103'!O29</f>
        <v>1371.1977673555771</v>
      </c>
    </row>
    <row r="31" spans="1:15" ht="18" customHeight="1">
      <c r="A31" s="92">
        <v>1987</v>
      </c>
      <c r="B31" s="574">
        <f>'A5-101'!B30*('A11-1'!B30/'A17'!B30)+'A5-103'!B30</f>
        <v>1276.3669317119845</v>
      </c>
      <c r="C31" s="574">
        <f>'A5-101'!C30*('A11-1'!C30/'A17'!C30)+'A5-103'!C30</f>
        <v>982.06646971251985</v>
      </c>
      <c r="D31" s="574">
        <f>'A5-101'!D30*('A11-1'!D30/'A17'!D30)+'A5-103'!D30</f>
        <v>1348.1556435330874</v>
      </c>
      <c r="E31" s="574">
        <f>'A5-101'!E30*('A11-1'!E30/'A17'!E30)+'A5-103'!E30</f>
        <v>1287.0442900661317</v>
      </c>
      <c r="F31" s="574">
        <f>'A5-101'!F30*('A11-1'!F30/'A17'!F30)+'A5-103'!F30</f>
        <v>1359.4670146312333</v>
      </c>
      <c r="G31" s="574">
        <f>'A5-101'!G30*('A11-1'!G30/'A17'!G30)+'A5-103'!G30</f>
        <v>1137.2671753702493</v>
      </c>
      <c r="H31" s="574">
        <f>'A5-101'!H30*('A11-1'!H30/'A17'!H30)+'A5-103'!H30</f>
        <v>1092.0685678360799</v>
      </c>
      <c r="I31" s="574">
        <f>'A5-101'!I30*('A11-1'!I30/'A17'!I30)+'A5-103'!I30</f>
        <v>1116.4109115138592</v>
      </c>
      <c r="J31" s="574">
        <f>'A5-101'!J30*('A11-1'!J30/'A17'!J30)+'A5-103'!J30</f>
        <v>915.05577018325903</v>
      </c>
      <c r="K31" s="574">
        <f>'A5-101'!K30*('A11-1'!K30/'A17'!K30)+'A5-103'!K30</f>
        <v>1202.7471726755218</v>
      </c>
      <c r="L31" s="574">
        <f>'A5-101'!L30*('A11-1'!L30/'A17'!L30)+'A5-103'!L30</f>
        <v>1060.778306118787</v>
      </c>
      <c r="M31" s="574">
        <f>'A5-101'!M30*('A11-1'!M30/'A17'!M30)+'A5-103'!M30</f>
        <v>1289.4240045291565</v>
      </c>
      <c r="N31" s="574">
        <f>'A5-101'!N30*('A11-1'!N30/'A17'!N30)+'A5-103'!N30</f>
        <v>1336.3488392630488</v>
      </c>
      <c r="O31" s="574">
        <f>'A5-101'!O30*('A11-1'!O30/'A17'!O30)+'A5-103'!O30</f>
        <v>1383.5168402878817</v>
      </c>
    </row>
    <row r="32" spans="1:15" ht="18" customHeight="1">
      <c r="A32" s="92">
        <v>1988</v>
      </c>
      <c r="B32" s="574">
        <f>'A5-101'!B31*('A11-1'!B31/'A17'!B31)+'A5-103'!B31</f>
        <v>1293.6115679683546</v>
      </c>
      <c r="C32" s="574">
        <f>'A5-101'!C31*('A11-1'!C31/'A17'!C31)+'A5-103'!C31</f>
        <v>965.66790154162686</v>
      </c>
      <c r="D32" s="574">
        <f>'A5-101'!D31*('A11-1'!D31/'A17'!D31)+'A5-103'!D31</f>
        <v>1361.1303060079392</v>
      </c>
      <c r="E32" s="574">
        <f>'A5-101'!E31*('A11-1'!E31/'A17'!E31)+'A5-103'!E31</f>
        <v>1288.5588815842402</v>
      </c>
      <c r="F32" s="574">
        <f>'A5-101'!F31*('A11-1'!F31/'A17'!F31)+'A5-103'!F31</f>
        <v>1361.922337118948</v>
      </c>
      <c r="G32" s="574">
        <f>'A5-101'!G31*('A11-1'!G31/'A17'!G31)+'A5-103'!G31</f>
        <v>1136.7836349830475</v>
      </c>
      <c r="H32" s="574">
        <f>'A5-101'!H31*('A11-1'!H31/'A17'!H31)+'A5-103'!H31</f>
        <v>1094.2556769787848</v>
      </c>
      <c r="I32" s="574">
        <f>'A5-101'!I31*('A11-1'!I31/'A17'!I31)+'A5-103'!I31</f>
        <v>1122.0834075785351</v>
      </c>
      <c r="J32" s="574">
        <f>'A5-101'!J31*('A11-1'!J31/'A17'!J31)+'A5-103'!J31</f>
        <v>910.16999115652936</v>
      </c>
      <c r="K32" s="574">
        <f>'A5-101'!K31*('A11-1'!K31/'A17'!K31)+'A5-103'!K31</f>
        <v>1196.5891426432047</v>
      </c>
      <c r="L32" s="574">
        <f>'A5-101'!L31*('A11-1'!L31/'A17'!L31)+'A5-103'!L31</f>
        <v>1072.9969299818297</v>
      </c>
      <c r="M32" s="574">
        <f>'A5-101'!M31*('A11-1'!M31/'A17'!M31)+'A5-103'!M31</f>
        <v>1311.4016153268219</v>
      </c>
      <c r="N32" s="574">
        <f>'A5-101'!N31*('A11-1'!N31/'A17'!N31)+'A5-103'!N31</f>
        <v>1379.7736537358667</v>
      </c>
      <c r="O32" s="574">
        <f>'A5-101'!O31*('A11-1'!O31/'A17'!O31)+'A5-103'!O31</f>
        <v>1393.4314574906571</v>
      </c>
    </row>
    <row r="33" spans="1:15" ht="18" customHeight="1">
      <c r="A33" s="92">
        <v>1989</v>
      </c>
      <c r="B33" s="574">
        <f>'A5-101'!B32*('A11-1'!B32/'A17'!B32)+'A5-103'!B32</f>
        <v>1309.4107600423308</v>
      </c>
      <c r="C33" s="574">
        <f>'A5-101'!C32*('A11-1'!C32/'A17'!C32)+'A5-103'!C32</f>
        <v>964.49262400406349</v>
      </c>
      <c r="D33" s="574">
        <f>'A5-101'!D32*('A11-1'!D32/'A17'!D32)+'A5-103'!D32</f>
        <v>1368.3116130101055</v>
      </c>
      <c r="E33" s="574">
        <f>'A5-101'!E32*('A11-1'!E32/'A17'!E32)+'A5-103'!E32</f>
        <v>1273.143292202961</v>
      </c>
      <c r="F33" s="574">
        <f>'A5-101'!F32*('A11-1'!F32/'A17'!F32)+'A5-103'!F32</f>
        <v>1394.7183971291865</v>
      </c>
      <c r="G33" s="574">
        <f>'A5-101'!G32*('A11-1'!G32/'A17'!G32)+'A5-103'!G32</f>
        <v>1128.9592241589323</v>
      </c>
      <c r="H33" s="574">
        <f>'A5-101'!H32*('A11-1'!H32/'A17'!H32)+'A5-103'!H32</f>
        <v>1078.3376562852054</v>
      </c>
      <c r="I33" s="574">
        <f>'A5-101'!I32*('A11-1'!I32/'A17'!I32)+'A5-103'!I32</f>
        <v>1112.7437305293984</v>
      </c>
      <c r="J33" s="574">
        <f>'A5-101'!J32*('A11-1'!J32/'A17'!J32)+'A5-103'!J32</f>
        <v>901.75605705353655</v>
      </c>
      <c r="K33" s="574">
        <f>'A5-101'!K32*('A11-1'!K32/'A17'!K32)+'A5-103'!K32</f>
        <v>1175.0834575260803</v>
      </c>
      <c r="L33" s="574">
        <f>'A5-101'!L32*('A11-1'!L32/'A17'!L32)+'A5-103'!L32</f>
        <v>1065.9758584931999</v>
      </c>
      <c r="M33" s="574">
        <f>'A5-101'!M32*('A11-1'!M32/'A17'!M32)+'A5-103'!M32</f>
        <v>1318.4339305711085</v>
      </c>
      <c r="N33" s="574">
        <f>'A5-101'!N32*('A11-1'!N32/'A17'!N32)+'A5-103'!N32</f>
        <v>1385.9971176828258</v>
      </c>
      <c r="O33" s="574">
        <f>'A5-101'!O32*('A11-1'!O32/'A17'!O32)+'A5-103'!O32</f>
        <v>1416.6493108339323</v>
      </c>
    </row>
    <row r="34" spans="1:15" ht="18" customHeight="1">
      <c r="A34" s="92">
        <v>1990</v>
      </c>
      <c r="B34" s="574">
        <f>'A5-101'!B33*('A11-1'!B33/'A17'!B33)+'A5-103'!B33</f>
        <v>1306.5597031961966</v>
      </c>
      <c r="C34" s="574">
        <f>'A5-101'!C33*('A11-1'!C33/'A17'!C33)+'A5-103'!C33</f>
        <v>973.60446424459622</v>
      </c>
      <c r="D34" s="574">
        <f>'A5-101'!D33*('A11-1'!D33/'A17'!D33)+'A5-103'!D33</f>
        <v>1361.5120058469324</v>
      </c>
      <c r="E34" s="574">
        <f>'A5-101'!E33*('A11-1'!E33/'A17'!E33)+'A5-103'!E33</f>
        <v>1267.7337565716866</v>
      </c>
      <c r="F34" s="574">
        <f>'A5-101'!F33*('A11-1'!F33/'A17'!F33)+'A5-103'!F33</f>
        <v>1364.3124105011932</v>
      </c>
      <c r="G34" s="574">
        <f>'A5-101'!G33*('A11-1'!G33/'A17'!G33)+'A5-103'!G33</f>
        <v>1125.4344808741666</v>
      </c>
      <c r="H34" s="574">
        <f>'A5-101'!H33*('A11-1'!H33/'A17'!H33)+'A5-103'!H33</f>
        <v>1065.3435848519764</v>
      </c>
      <c r="I34" s="574">
        <f>'A5-101'!I33*('A11-1'!I33/'A17'!I33)+'A5-103'!I33</f>
        <v>1110.1565250994222</v>
      </c>
      <c r="J34" s="574">
        <f>'A5-101'!J33*('A11-1'!J33/'A17'!J33)+'A5-103'!J33</f>
        <v>902.16490239875691</v>
      </c>
      <c r="K34" s="574">
        <f>'A5-101'!K33*('A11-1'!K33/'A17'!K33)+'A5-103'!K33</f>
        <v>1159.1964325529543</v>
      </c>
      <c r="L34" s="574">
        <f>'A5-101'!L33*('A11-1'!L33/'A17'!L33)+'A5-103'!L33</f>
        <v>1074.7711234064172</v>
      </c>
      <c r="M34" s="574">
        <f>'A5-101'!M33*('A11-1'!M33/'A17'!M33)+'A5-103'!M33</f>
        <v>1321.6738510007415</v>
      </c>
      <c r="N34" s="574">
        <f>'A5-101'!N33*('A11-1'!N33/'A17'!N33)+'A5-103'!N33</f>
        <v>1377.9071281230356</v>
      </c>
      <c r="O34" s="574">
        <f>'A5-101'!O33*('A11-1'!O33/'A17'!O33)+'A5-103'!O33</f>
        <v>1401.0038456968839</v>
      </c>
    </row>
    <row r="35" spans="1:15" ht="18" customHeight="1">
      <c r="A35" s="92">
        <v>1991</v>
      </c>
      <c r="B35" s="574">
        <f>'A5-101'!B34*('A11-1'!B34/'A17'!B34)+'A5-103'!B34</f>
        <v>1293.0454166898496</v>
      </c>
      <c r="C35" s="574">
        <f>'A5-101'!C34*('A11-1'!C34/'A17'!C34)+'A5-103'!C34</f>
        <v>974.42831945971193</v>
      </c>
      <c r="D35" s="574">
        <f>'A5-101'!D34*('A11-1'!D34/'A17'!D34)+'A5-103'!D34</f>
        <v>1337.5685121815841</v>
      </c>
      <c r="E35" s="574">
        <f>'A5-101'!E34*('A11-1'!E34/'A17'!E34)+'A5-103'!E34</f>
        <v>1260.7734380213299</v>
      </c>
      <c r="F35" s="574">
        <f>'A5-101'!F34*('A11-1'!F34/'A17'!F34)+'A5-103'!F34</f>
        <v>1321.9868289786225</v>
      </c>
      <c r="G35" s="574">
        <f>'A5-101'!G34*('A11-1'!G34/'A17'!G34)+'A5-103'!G34</f>
        <v>1118.3573953061702</v>
      </c>
      <c r="H35" s="574">
        <f>'A5-101'!H34*('A11-1'!H34/'A17'!H34)+'A5-103'!H34</f>
        <v>1099.7919598625926</v>
      </c>
      <c r="I35" s="574">
        <f>'A5-101'!I34*('A11-1'!I34/'A17'!I34)+'A5-103'!I34</f>
        <v>1100.2158645815261</v>
      </c>
      <c r="J35" s="574">
        <f>'A5-101'!J34*('A11-1'!J34/'A17'!J34)+'A5-103'!J34</f>
        <v>901.68161218783132</v>
      </c>
      <c r="K35" s="574">
        <f>'A5-101'!K34*('A11-1'!K34/'A17'!K34)+'A5-103'!K34</f>
        <v>1145.3009966777408</v>
      </c>
      <c r="L35" s="574">
        <f>'A5-101'!L34*('A11-1'!L34/'A17'!L34)+'A5-103'!L34</f>
        <v>1082.5498937675657</v>
      </c>
      <c r="M35" s="574">
        <f>'A5-101'!M34*('A11-1'!M34/'A17'!M34)+'A5-103'!M34</f>
        <v>1296.4981392778188</v>
      </c>
      <c r="N35" s="574">
        <f>'A5-101'!N34*('A11-1'!N34/'A17'!N34)+'A5-103'!N34</f>
        <v>1367.3747349288094</v>
      </c>
      <c r="O35" s="574">
        <f>'A5-101'!O34*('A11-1'!O34/'A17'!O34)+'A5-103'!O34</f>
        <v>1386.2892684137075</v>
      </c>
    </row>
    <row r="36" spans="1:15" ht="18" customHeight="1">
      <c r="A36" s="92">
        <v>1992</v>
      </c>
      <c r="B36" s="574">
        <f>'A5-101'!B35*('A11-1'!B35/'A17'!B35)+'A5-103'!B35</f>
        <v>1291.0548324122049</v>
      </c>
      <c r="C36" s="574">
        <f>'A5-101'!C35*('A11-1'!C35/'A17'!C35)+'A5-103'!C35</f>
        <v>968.60042640545043</v>
      </c>
      <c r="D36" s="574">
        <f>'A5-101'!D35*('A11-1'!D35/'A17'!D35)+'A5-103'!D35</f>
        <v>1321.6363028110868</v>
      </c>
      <c r="E36" s="574">
        <f>'A5-101'!E35*('A11-1'!E35/'A17'!E35)+'A5-103'!E35</f>
        <v>1274.4362343087375</v>
      </c>
      <c r="F36" s="574">
        <f>'A5-101'!F35*('A11-1'!F35/'A17'!F35)+'A5-103'!F35</f>
        <v>1300.0746749408984</v>
      </c>
      <c r="G36" s="574">
        <f>'A5-101'!G35*('A11-1'!G35/'A17'!G35)+'A5-103'!G35</f>
        <v>1124.2319780525725</v>
      </c>
      <c r="H36" s="574">
        <f>'A5-101'!H35*('A11-1'!H35/'A17'!H35)+'A5-103'!H35</f>
        <v>1110.3045440561718</v>
      </c>
      <c r="I36" s="574">
        <f>'A5-101'!I35*('A11-1'!I35/'A17'!I35)+'A5-103'!I35</f>
        <v>1104.060022358582</v>
      </c>
      <c r="J36" s="574">
        <f>'A5-101'!J35*('A11-1'!J35/'A17'!J35)+'A5-103'!J35</f>
        <v>908.43293390027054</v>
      </c>
      <c r="K36" s="574">
        <f>'A5-101'!K35*('A11-1'!K35/'A17'!K35)+'A5-103'!K35</f>
        <v>1150.8423387096773</v>
      </c>
      <c r="L36" s="574">
        <f>'A5-101'!L35*('A11-1'!L35/'A17'!L35)+'A5-103'!L35</f>
        <v>1075.2079282355292</v>
      </c>
      <c r="M36" s="574">
        <f>'A5-101'!M35*('A11-1'!M35/'A17'!M35)+'A5-103'!M35</f>
        <v>1283.4942925307396</v>
      </c>
      <c r="N36" s="574">
        <f>'A5-101'!N35*('A11-1'!N35/'A17'!N35)+'A5-103'!N35</f>
        <v>1325.5943209333041</v>
      </c>
      <c r="O36" s="574">
        <f>'A5-101'!O35*('A11-1'!O35/'A17'!O35)+'A5-103'!O35</f>
        <v>1395.2455240859395</v>
      </c>
    </row>
    <row r="37" spans="1:15" ht="18" customHeight="1">
      <c r="A37" s="92">
        <v>1993</v>
      </c>
      <c r="B37" s="574">
        <f>'A5-101'!B36*('A11-1'!B36/'A17'!B36)+'A5-103'!B36</f>
        <v>1294.2026873399309</v>
      </c>
      <c r="C37" s="574">
        <f>'A5-101'!C36*('A11-1'!C36/'A17'!C36)+'A5-103'!C36</f>
        <v>946.32137081048779</v>
      </c>
      <c r="D37" s="574">
        <f>'A5-101'!D36*('A11-1'!D36/'A17'!D36)+'A5-103'!D36</f>
        <v>1316.9361056209978</v>
      </c>
      <c r="E37" s="574">
        <f>'A5-101'!E36*('A11-1'!E36/'A17'!E36)+'A5-103'!E36</f>
        <v>1262.6290450711119</v>
      </c>
      <c r="F37" s="574">
        <f>'A5-101'!F36*('A11-1'!F36/'A17'!F36)+'A5-103'!F36</f>
        <v>1288.1805481874449</v>
      </c>
      <c r="G37" s="574">
        <f>'A5-101'!G36*('A11-1'!G36/'A17'!G36)+'A5-103'!G36</f>
        <v>1119.2318835392227</v>
      </c>
      <c r="H37" s="574">
        <f>'A5-101'!H36*('A11-1'!H36/'A17'!H36)+'A5-103'!H36</f>
        <v>1096.5461444131863</v>
      </c>
      <c r="I37" s="574">
        <f>'A5-101'!I36*('A11-1'!I36/'A17'!I36)+'A5-103'!I36</f>
        <v>1086.9963283082077</v>
      </c>
      <c r="J37" s="574">
        <f>'A5-101'!J36*('A11-1'!J36/'A17'!J36)+'A5-103'!J36</f>
        <v>912.48272552783112</v>
      </c>
      <c r="K37" s="574">
        <f>'A5-101'!K36*('A11-1'!K36/'A17'!K36)+'A5-103'!K36</f>
        <v>1143.6589481373267</v>
      </c>
      <c r="L37" s="574">
        <f>'A5-101'!L36*('A11-1'!L36/'A17'!L36)+'A5-103'!L36</f>
        <v>1074.6483021159327</v>
      </c>
      <c r="M37" s="574">
        <f>'A5-101'!M36*('A11-1'!M36/'A17'!M36)+'A5-103'!M36</f>
        <v>1280.8752975645486</v>
      </c>
      <c r="N37" s="574">
        <f>'A5-101'!N36*('A11-1'!N36/'A17'!N36)+'A5-103'!N36</f>
        <v>1314.1130963852106</v>
      </c>
      <c r="O37" s="574">
        <f>'A5-101'!O36*('A11-1'!O36/'A17'!O36)+'A5-103'!O36</f>
        <v>1400.4387560595358</v>
      </c>
    </row>
    <row r="38" spans="1:15" ht="18" customHeight="1">
      <c r="A38" s="92">
        <v>1994</v>
      </c>
      <c r="B38" s="574">
        <f>'A5-101'!B37*('A11-1'!B37/'A17'!B37)+'A5-103'!B37</f>
        <v>1313.6530653482155</v>
      </c>
      <c r="C38" s="574">
        <f>'A5-101'!C37*('A11-1'!C37/'A17'!C37)+'A5-103'!C37</f>
        <v>959.02658022898345</v>
      </c>
      <c r="D38" s="574">
        <f>'A5-101'!D37*('A11-1'!D37/'A17'!D37)+'A5-103'!D37</f>
        <v>1319.381277565192</v>
      </c>
      <c r="E38" s="574">
        <f>'A5-101'!E37*('A11-1'!E37/'A17'!E37)+'A5-103'!E37</f>
        <v>1219.7892849726838</v>
      </c>
      <c r="F38" s="574">
        <f>'A5-101'!F37*('A11-1'!F37/'A17'!F37)+'A5-103'!F37</f>
        <v>1290.1182819383259</v>
      </c>
      <c r="G38" s="574">
        <f>'A5-101'!G37*('A11-1'!G37/'A17'!G37)+'A5-103'!G37</f>
        <v>1115.9752983950814</v>
      </c>
      <c r="H38" s="574">
        <f>'A5-101'!H37*('A11-1'!H37/'A17'!H37)+'A5-103'!H37</f>
        <v>1090.9500774077408</v>
      </c>
      <c r="I38" s="574">
        <f>'A5-101'!I37*('A11-1'!I37/'A17'!I37)+'A5-103'!I37</f>
        <v>1076.2348432879951</v>
      </c>
      <c r="J38" s="574">
        <f>'A5-101'!J37*('A11-1'!J37/'A17'!J37)+'A5-103'!J37</f>
        <v>948.85607869353453</v>
      </c>
      <c r="K38" s="574">
        <f>'A5-101'!K37*('A11-1'!K37/'A17'!K37)+'A5-103'!K37</f>
        <v>1149.3256633951291</v>
      </c>
      <c r="L38" s="574">
        <f>'A5-101'!L37*('A11-1'!L37/'A17'!L37)+'A5-103'!L37</f>
        <v>1081.3899078308918</v>
      </c>
      <c r="M38" s="574">
        <f>'A5-101'!M37*('A11-1'!M37/'A17'!M37)+'A5-103'!M37</f>
        <v>1294.6724890829694</v>
      </c>
      <c r="N38" s="574">
        <f>'A5-101'!N37*('A11-1'!N37/'A17'!N37)+'A5-103'!N37</f>
        <v>1322.7602345621233</v>
      </c>
      <c r="O38" s="574">
        <f>'A5-101'!O37*('A11-1'!O37/'A17'!O37)+'A5-103'!O37</f>
        <v>1409.0191064094136</v>
      </c>
    </row>
    <row r="39" spans="1:15" ht="18" customHeight="1">
      <c r="A39" s="92">
        <v>1995</v>
      </c>
      <c r="B39" s="574">
        <f>'A5-101'!B38*('A11-1'!B38/'A17'!B38)+'A5-103'!B38</f>
        <v>1329.1352924651108</v>
      </c>
      <c r="C39" s="574">
        <f>'A5-101'!C38*('A11-1'!C38/'A17'!C38)+'A5-103'!C38</f>
        <v>980.82752763009728</v>
      </c>
      <c r="D39" s="574">
        <f>'A5-101'!D38*('A11-1'!D38/'A17'!D38)+'A5-103'!D38</f>
        <v>1314.4642579614551</v>
      </c>
      <c r="E39" s="574">
        <f>'A5-101'!E38*('A11-1'!E38/'A17'!E38)+'A5-103'!E38</f>
        <v>1225.0122548480281</v>
      </c>
      <c r="F39" s="574">
        <f>'A5-101'!F38*('A11-1'!F38/'A17'!F38)+'A5-103'!F38</f>
        <v>1299.3820475212672</v>
      </c>
      <c r="G39" s="574">
        <f>'A5-101'!G38*('A11-1'!G38/'A17'!G38)+'A5-103'!G38</f>
        <v>1103.4139054641666</v>
      </c>
      <c r="H39" s="574">
        <f>'A5-101'!H38*('A11-1'!H38/'A17'!H38)+'A5-103'!H38</f>
        <v>1079.7592728846569</v>
      </c>
      <c r="I39" s="574">
        <f>'A5-101'!I38*('A11-1'!I38/'A17'!I38)+'A5-103'!I38</f>
        <v>1076.4762883577487</v>
      </c>
      <c r="J39" s="574">
        <f>'A5-101'!J38*('A11-1'!J38/'A17'!J38)+'A5-103'!J38</f>
        <v>977.27407830808806</v>
      </c>
      <c r="K39" s="574">
        <f>'A5-101'!K38*('A11-1'!K38/'A17'!K38)+'A5-103'!K38</f>
        <v>1150.9092091007583</v>
      </c>
      <c r="L39" s="574">
        <f>'A5-101'!L38*('A11-1'!L38/'A17'!L38)+'A5-103'!L38</f>
        <v>1084.0722941058821</v>
      </c>
      <c r="M39" s="574">
        <f>'A5-101'!M38*('A11-1'!M38/'A17'!M38)+'A5-103'!M38</f>
        <v>1304.0999637812388</v>
      </c>
      <c r="N39" s="574">
        <f>'A5-101'!N38*('A11-1'!N38/'A17'!N38)+'A5-103'!N38</f>
        <v>1320.8087960417813</v>
      </c>
      <c r="O39" s="574">
        <f>'A5-101'!O38*('A11-1'!O38/'A17'!O38)+'A5-103'!O38</f>
        <v>1418.0737365155533</v>
      </c>
    </row>
    <row r="40" spans="1:15" ht="18" customHeight="1">
      <c r="A40" s="92">
        <v>1996</v>
      </c>
      <c r="B40" s="574">
        <f>'A5-101'!B39*('A11-1'!B39/'A17'!B39)+'A5-103'!B39</f>
        <v>1318.4136477833024</v>
      </c>
      <c r="C40" s="574">
        <f>'A5-101'!C39*('A11-1'!C39/'A17'!C39)+'A5-103'!C39</f>
        <v>966.3262558526327</v>
      </c>
      <c r="D40" s="574">
        <f>'A5-101'!D39*('A11-1'!D39/'A17'!D39)+'A5-103'!D39</f>
        <v>1323.0159923438739</v>
      </c>
      <c r="E40" s="574">
        <f>'A5-101'!E39*('A11-1'!E39/'A17'!E39)+'A5-103'!E39</f>
        <v>1216.3101207576251</v>
      </c>
      <c r="F40" s="574">
        <f>'A5-101'!F39*('A11-1'!F39/'A17'!F39)+'A5-103'!F39</f>
        <v>1302.9476301930954</v>
      </c>
      <c r="G40" s="574">
        <f>'A5-101'!G39*('A11-1'!G39/'A17'!G39)+'A5-103'!G39</f>
        <v>1115.5119474745679</v>
      </c>
      <c r="H40" s="574">
        <f>'A5-101'!H39*('A11-1'!H39/'A17'!H39)+'A5-103'!H39</f>
        <v>1071.0475058954835</v>
      </c>
      <c r="I40" s="574">
        <f>'A5-101'!I39*('A11-1'!I39/'A17'!I39)+'A5-103'!I39</f>
        <v>1090.7050271424528</v>
      </c>
      <c r="J40" s="574">
        <f>'A5-101'!J39*('A11-1'!J39/'A17'!J39)+'A5-103'!J39</f>
        <v>1002.4558139534884</v>
      </c>
      <c r="K40" s="574">
        <f>'A5-101'!K39*('A11-1'!K39/'A17'!K39)+'A5-103'!K39</f>
        <v>1173.6140136543297</v>
      </c>
      <c r="L40" s="574">
        <f>'A5-101'!L39*('A11-1'!L39/'A17'!L39)+'A5-103'!L39</f>
        <v>1093.0921444605483</v>
      </c>
      <c r="M40" s="574">
        <f>'A5-101'!M39*('A11-1'!M39/'A17'!M39)+'A5-103'!M39</f>
        <v>1314.8185265438785</v>
      </c>
      <c r="N40" s="574">
        <f>'A5-101'!N39*('A11-1'!N39/'A17'!N39)+'A5-103'!N39</f>
        <v>1322.8711030681914</v>
      </c>
      <c r="O40" s="574">
        <f>'A5-101'!O39*('A11-1'!O39/'A17'!O39)+'A5-103'!O39</f>
        <v>1414.1996215419056</v>
      </c>
    </row>
    <row r="41" spans="1:15" ht="18" customHeight="1">
      <c r="A41" s="92">
        <v>1997</v>
      </c>
      <c r="B41" s="574">
        <f>'A5-101'!B40*('A11-1'!B40/'A17'!B40)+'A5-103'!B40</f>
        <v>1313.5049844150244</v>
      </c>
      <c r="C41" s="574">
        <f>'A5-101'!C40*('A11-1'!C40/'A17'!C40)+'A5-103'!C40</f>
        <v>981.01835478137218</v>
      </c>
      <c r="D41" s="574">
        <f>'A5-101'!D40*('A11-1'!D40/'A17'!D40)+'A5-103'!D40</f>
        <v>1322.5546039880589</v>
      </c>
      <c r="E41" s="574">
        <f>'A5-101'!E40*('A11-1'!E40/'A17'!E40)+'A5-103'!E40</f>
        <v>1231.6457794452037</v>
      </c>
      <c r="F41" s="574">
        <f>'A5-101'!F40*('A11-1'!F40/'A17'!F40)+'A5-103'!F40</f>
        <v>1287.853380035026</v>
      </c>
      <c r="G41" s="574">
        <f>'A5-101'!G40*('A11-1'!G40/'A17'!G40)+'A5-103'!G40</f>
        <v>1107.4800160943291</v>
      </c>
      <c r="H41" s="574">
        <f>'A5-101'!H40*('A11-1'!H40/'A17'!H40)+'A5-103'!H40</f>
        <v>1068.875960761063</v>
      </c>
      <c r="I41" s="574">
        <f>'A5-101'!I40*('A11-1'!I40/'A17'!I40)+'A5-103'!I40</f>
        <v>1089.2202001698097</v>
      </c>
      <c r="J41" s="574">
        <f>'A5-101'!J40*('A11-1'!J40/'A17'!J40)+'A5-103'!J40</f>
        <v>1015.3716286552474</v>
      </c>
      <c r="K41" s="574">
        <f>'A5-101'!K40*('A11-1'!K40/'A17'!K40)+'A5-103'!K40</f>
        <v>1185.061629153269</v>
      </c>
      <c r="L41" s="574">
        <f>'A5-101'!L40*('A11-1'!L40/'A17'!L40)+'A5-103'!L40</f>
        <v>1104.6510902643674</v>
      </c>
      <c r="M41" s="574">
        <f>'A5-101'!M40*('A11-1'!M40/'A17'!M40)+'A5-103'!M40</f>
        <v>1304.7635183850036</v>
      </c>
      <c r="N41" s="574">
        <f>'A5-101'!N40*('A11-1'!N40/'A17'!N40)+'A5-103'!N40</f>
        <v>1323.5408065618592</v>
      </c>
      <c r="O41" s="574">
        <f>'A5-101'!O40*('A11-1'!O40/'A17'!O40)+'A5-103'!O40</f>
        <v>1428.2724191324264</v>
      </c>
    </row>
    <row r="42" spans="1:15" ht="18" customHeight="1">
      <c r="A42" s="92">
        <v>1998</v>
      </c>
      <c r="B42" s="574">
        <f>'A5-101'!B41*('A11-1'!B41/'A17'!B41)+'A5-103'!B41</f>
        <v>1307.2876036452149</v>
      </c>
      <c r="C42" s="574">
        <f>'A5-101'!C41*('A11-1'!C41/'A17'!C41)+'A5-103'!C41</f>
        <v>997.76374710907317</v>
      </c>
      <c r="D42" s="574">
        <f>'A5-101'!D41*('A11-1'!D41/'A17'!D41)+'A5-103'!D41</f>
        <v>1328.7290458085638</v>
      </c>
      <c r="E42" s="574">
        <f>'A5-101'!E41*('A11-1'!E41/'A17'!E41)+'A5-103'!E41</f>
        <v>1237.1022073208585</v>
      </c>
      <c r="F42" s="574">
        <f>'A5-101'!F41*('A11-1'!F41/'A17'!F41)+'A5-103'!F41</f>
        <v>1288.387643126998</v>
      </c>
      <c r="G42" s="574">
        <f>'A5-101'!G41*('A11-1'!G41/'A17'!G41)+'A5-103'!G41</f>
        <v>1104.004402346249</v>
      </c>
      <c r="H42" s="574">
        <f>'A5-101'!H41*('A11-1'!H41/'A17'!H41)+'A5-103'!H41</f>
        <v>1072.8364346935475</v>
      </c>
      <c r="I42" s="574">
        <f>'A5-101'!I41*('A11-1'!I41/'A17'!I41)+'A5-103'!I41</f>
        <v>1112.9295983119323</v>
      </c>
      <c r="J42" s="574">
        <f>'A5-101'!J41*('A11-1'!J41/'A17'!J41)+'A5-103'!J41</f>
        <v>1002.5363002074298</v>
      </c>
      <c r="K42" s="574">
        <f>'A5-101'!K41*('A11-1'!K41/'A17'!K41)+'A5-103'!K41</f>
        <v>1193.7614457831323</v>
      </c>
      <c r="L42" s="574">
        <f>'A5-101'!L41*('A11-1'!L41/'A17'!L41)+'A5-103'!L41</f>
        <v>1116.7805568936546</v>
      </c>
      <c r="M42" s="574">
        <f>'A5-101'!M41*('A11-1'!M41/'A17'!M41)+'A5-103'!M41</f>
        <v>1293.7220923961891</v>
      </c>
      <c r="N42" s="574">
        <f>'A5-101'!N41*('A11-1'!N41/'A17'!N41)+'A5-103'!N41</f>
        <v>1313.3833633240636</v>
      </c>
      <c r="O42" s="574">
        <f>'A5-101'!O41*('A11-1'!O41/'A17'!O41)+'A5-103'!O41</f>
        <v>1428.5226119178651</v>
      </c>
    </row>
    <row r="43" spans="1:15" ht="18" customHeight="1">
      <c r="A43" s="92">
        <v>1999</v>
      </c>
      <c r="B43" s="574">
        <f>'A5-101'!B42*('A11-1'!B42/'A17'!B42)+'A5-103'!B42</f>
        <v>1306.9008954395317</v>
      </c>
      <c r="C43" s="574">
        <f>'A5-101'!C42*('A11-1'!C42/'A17'!C42)+'A5-103'!C42</f>
        <v>1020.6504255837135</v>
      </c>
      <c r="D43" s="574">
        <f>'A5-101'!D42*('A11-1'!D42/'A17'!D42)+'A5-103'!D42</f>
        <v>1341.0818031169854</v>
      </c>
      <c r="E43" s="574">
        <f>'A5-101'!E42*('A11-1'!E42/'A17'!E42)+'A5-103'!E42</f>
        <v>1265.0935600168352</v>
      </c>
      <c r="F43" s="574">
        <f>'A5-101'!F42*('A11-1'!F42/'A17'!F42)+'A5-103'!F42</f>
        <v>1308.9160648148147</v>
      </c>
      <c r="G43" s="574">
        <f>'A5-101'!G42*('A11-1'!G42/'A17'!G42)+'A5-103'!G42</f>
        <v>1105.7943027984065</v>
      </c>
      <c r="H43" s="574">
        <f>'A5-101'!H42*('A11-1'!H42/'A17'!H42)+'A5-103'!H42</f>
        <v>1061.8945543566961</v>
      </c>
      <c r="I43" s="574">
        <f>'A5-101'!I42*('A11-1'!I42/'A17'!I42)+'A5-103'!I42</f>
        <v>1120.8046545548254</v>
      </c>
      <c r="J43" s="574">
        <f>'A5-101'!J42*('A11-1'!J42/'A17'!J42)+'A5-103'!J42</f>
        <v>999.43651537884477</v>
      </c>
      <c r="K43" s="574">
        <f>'A5-101'!K42*('A11-1'!K42/'A17'!K42)+'A5-103'!K42</f>
        <v>1188.142304989459</v>
      </c>
      <c r="L43" s="574">
        <f>'A5-101'!L42*('A11-1'!L42/'A17'!L42)+'A5-103'!L42</f>
        <v>1130.5962405249077</v>
      </c>
      <c r="M43" s="574">
        <f>'A5-101'!M42*('A11-1'!M42/'A17'!M42)+'A5-103'!M42</f>
        <v>1306.9354838709678</v>
      </c>
      <c r="N43" s="574">
        <f>'A5-101'!N42*('A11-1'!N42/'A17'!N42)+'A5-103'!N42</f>
        <v>1311.3962638138426</v>
      </c>
      <c r="O43" s="574">
        <f>'A5-101'!O42*('A11-1'!O42/'A17'!O42)+'A5-103'!O42</f>
        <v>1426.6987881485031</v>
      </c>
    </row>
    <row r="44" spans="1:15" ht="18" customHeight="1">
      <c r="A44" s="92">
        <v>2000</v>
      </c>
      <c r="B44" s="574">
        <f>'A5-101'!B43*('A11-1'!B43/'A17'!B43)+'A5-103'!B43</f>
        <v>1310.7408928994819</v>
      </c>
      <c r="C44" s="574">
        <f>'A5-101'!C43*('A11-1'!C43/'A17'!C43)+'A5-103'!C43</f>
        <v>1007.9384850097222</v>
      </c>
      <c r="D44" s="574">
        <f>'A5-101'!D43*('A11-1'!D43/'A17'!D43)+'A5-103'!D43</f>
        <v>1346.4120736110233</v>
      </c>
      <c r="E44" s="574">
        <f>'A5-101'!E43*('A11-1'!E43/'A17'!E43)+'A5-103'!E43</f>
        <v>1265.0098318043254</v>
      </c>
      <c r="F44" s="574">
        <f>'A5-101'!F43*('A11-1'!F43/'A17'!F43)+'A5-103'!F43</f>
        <v>1310.5726464646464</v>
      </c>
      <c r="G44" s="574">
        <f>'A5-101'!G43*('A11-1'!G43/'A17'!G43)+'A5-103'!G43</f>
        <v>1081.8063084551779</v>
      </c>
      <c r="H44" s="574">
        <f>'A5-101'!H43*('A11-1'!H43/'A17'!H43)+'A5-103'!H43</f>
        <v>1047.8281179055955</v>
      </c>
      <c r="I44" s="574">
        <f>'A5-101'!I43*('A11-1'!I43/'A17'!I43)+'A5-103'!I43</f>
        <v>1122.1721865507616</v>
      </c>
      <c r="J44" s="574">
        <f>'A5-101'!J43*('A11-1'!J43/'A17'!J43)+'A5-103'!J43</f>
        <v>1021.4394631372916</v>
      </c>
      <c r="K44" s="574">
        <f>'A5-101'!K43*('A11-1'!K43/'A17'!K43)+'A5-103'!K43</f>
        <v>1174.2028581387244</v>
      </c>
      <c r="L44" s="574">
        <f>'A5-101'!L43*('A11-1'!L43/'A17'!L43)+'A5-103'!L43</f>
        <v>1154.2511843980385</v>
      </c>
      <c r="M44" s="574">
        <f>'A5-101'!M43*('A11-1'!M43/'A17'!M43)+'A5-103'!M43</f>
        <v>1295.2513388075686</v>
      </c>
      <c r="N44" s="574">
        <f>'A5-101'!N43*('A11-1'!N43/'A17'!N43)+'A5-103'!N43</f>
        <v>1307.6582914572864</v>
      </c>
      <c r="O44" s="574">
        <f>'A5-101'!O43*('A11-1'!O43/'A17'!O43)+'A5-103'!O43</f>
        <v>1417.6834521609505</v>
      </c>
    </row>
    <row r="45" spans="1:15" ht="18" customHeight="1">
      <c r="A45" s="92">
        <v>2001</v>
      </c>
      <c r="B45" s="574">
        <f>'A5-101'!B44*('A11-1'!B44/'A17'!B44)+'A5-103'!B44</f>
        <v>1287.2874681491776</v>
      </c>
      <c r="C45" s="574">
        <f>'A5-101'!C44*('A11-1'!C44/'A17'!C44)+'A5-103'!C44</f>
        <v>1003.528207247322</v>
      </c>
      <c r="D45" s="574">
        <f>'A5-101'!D44*('A11-1'!D44/'A17'!D44)+'A5-103'!D44</f>
        <v>1345.3488541951974</v>
      </c>
      <c r="E45" s="574">
        <f>'A5-101'!E44*('A11-1'!E44/'A17'!E44)+'A5-103'!E44</f>
        <v>1256.4246494927988</v>
      </c>
      <c r="F45" s="574">
        <f>'A5-101'!F44*('A11-1'!F44/'A17'!F44)+'A5-103'!F44</f>
        <v>1303.1050993949871</v>
      </c>
      <c r="G45" s="574">
        <f>'A5-101'!G44*('A11-1'!G44/'A17'!G44)+'A5-103'!G44</f>
        <v>1073.8596285263206</v>
      </c>
      <c r="H45" s="574">
        <f>'A5-101'!H44*('A11-1'!H44/'A17'!H44)+'A5-103'!H44</f>
        <v>1042.3661506557764</v>
      </c>
      <c r="I45" s="574">
        <f>'A5-101'!I44*('A11-1'!I44/'A17'!I44)+'A5-103'!I44</f>
        <v>1119.583165749516</v>
      </c>
      <c r="J45" s="574">
        <f>'A5-101'!J44*('A11-1'!J44/'A17'!J44)+'A5-103'!J44</f>
        <v>1029.2414814814815</v>
      </c>
      <c r="K45" s="574">
        <f>'A5-101'!K44*('A11-1'!K44/'A17'!K44)+'A5-103'!K44</f>
        <v>1147.0407894736841</v>
      </c>
      <c r="L45" s="574">
        <f>'A5-101'!L44*('A11-1'!L44/'A17'!L44)+'A5-103'!L44</f>
        <v>1135.5159198043286</v>
      </c>
      <c r="M45" s="574">
        <f>'A5-101'!M44*('A11-1'!M44/'A17'!M44)+'A5-103'!M44</f>
        <v>1282.5679801206957</v>
      </c>
      <c r="N45" s="574">
        <f>'A5-101'!N44*('A11-1'!N44/'A17'!N44)+'A5-103'!N44</f>
        <v>1305.1886361805537</v>
      </c>
      <c r="O45" s="574">
        <f>'A5-101'!O44*('A11-1'!O44/'A17'!O44)+'A5-103'!O44</f>
        <v>1393.281884677077</v>
      </c>
    </row>
    <row r="46" spans="1:15" ht="18" customHeight="1">
      <c r="A46" s="92">
        <v>2002</v>
      </c>
      <c r="B46" s="574">
        <f>'A5-101'!B45*('A11-1'!B45/'A17'!B45)+'A5-103'!B45</f>
        <v>1285.1257757380645</v>
      </c>
      <c r="C46" s="574">
        <f>'A5-101'!C45*('A11-1'!C45/'A17'!C45)+'A5-103'!C45</f>
        <v>1023.5170954929522</v>
      </c>
      <c r="D46" s="574">
        <f>'A5-101'!D45*('A11-1'!D45/'A17'!D45)+'A5-103'!D45</f>
        <v>1350.4130778929009</v>
      </c>
      <c r="E46" s="574">
        <f>'A5-101'!E45*('A11-1'!E45/'A17'!E45)+'A5-103'!E45</f>
        <v>1256.231873761732</v>
      </c>
      <c r="F46" s="574">
        <f>'A5-101'!F45*('A11-1'!F45/'A17'!F45)+'A5-103'!F45</f>
        <v>1295.3269407705575</v>
      </c>
      <c r="G46" s="574">
        <f>'A5-101'!G45*('A11-1'!G45/'A17'!G45)+'A5-103'!G45</f>
        <v>1049.4467462402972</v>
      </c>
      <c r="H46" s="574">
        <f>'A5-101'!H45*('A11-1'!H45/'A17'!H45)+'A5-103'!H45</f>
        <v>1033.5011756128681</v>
      </c>
      <c r="I46" s="574">
        <f>'A5-101'!I45*('A11-1'!I45/'A17'!I45)+'A5-103'!I45</f>
        <v>1120.324503107993</v>
      </c>
      <c r="J46" s="574">
        <f>'A5-101'!J45*('A11-1'!J45/'A17'!J45)+'A5-103'!J45</f>
        <v>1017.9814013442593</v>
      </c>
      <c r="K46" s="574">
        <f>'A5-101'!K45*('A11-1'!K45/'A17'!K45)+'A5-103'!K45</f>
        <v>1135.5577861808181</v>
      </c>
      <c r="L46" s="574">
        <f>'A5-101'!L45*('A11-1'!L45/'A17'!L45)+'A5-103'!L45</f>
        <v>1155.1589309835879</v>
      </c>
      <c r="M46" s="574">
        <f>'A5-101'!M45*('A11-1'!M45/'A17'!M45)+'A5-103'!M45</f>
        <v>1261.5358151023288</v>
      </c>
      <c r="N46" s="574">
        <f>'A5-101'!N45*('A11-1'!N45/'A17'!N45)+'A5-103'!N45</f>
        <v>1292.5765871638043</v>
      </c>
      <c r="O46" s="574">
        <f>'A5-101'!O45*('A11-1'!O45/'A17'!O45)+'A5-103'!O45</f>
        <v>1382.9147451594997</v>
      </c>
    </row>
    <row r="47" spans="1:15" ht="18" customHeight="1">
      <c r="A47" s="92">
        <v>2003</v>
      </c>
      <c r="B47" s="574">
        <f>'A5-101'!B46*('A11-1'!B46/'A17'!B46)+'A5-103'!B46</f>
        <v>1294.564759160457</v>
      </c>
      <c r="C47" s="574">
        <f>'A5-101'!C46*('A11-1'!C46/'A17'!C46)+'A5-103'!C46</f>
        <v>1022.5761180823625</v>
      </c>
      <c r="D47" s="574">
        <f>'A5-101'!D46*('A11-1'!D46/'A17'!D46)+'A5-103'!D46</f>
        <v>1355.3871044997163</v>
      </c>
      <c r="E47" s="574">
        <f>'A5-101'!E46*('A11-1'!E46/'A17'!E46)+'A5-103'!E46</f>
        <v>1253.1167762586178</v>
      </c>
      <c r="F47" s="574">
        <f>'A5-101'!F46*('A11-1'!F46/'A17'!F46)+'A5-103'!F46</f>
        <v>1283.4960465116278</v>
      </c>
      <c r="G47" s="574">
        <f>'A5-101'!G46*('A11-1'!G46/'A17'!G46)+'A5-103'!G46</f>
        <v>1060.8775839890257</v>
      </c>
      <c r="H47" s="574">
        <f>'A5-101'!H46*('A11-1'!H46/'A17'!H46)+'A5-103'!H46</f>
        <v>1025.8058501614405</v>
      </c>
      <c r="I47" s="574">
        <f>'A5-101'!I46*('A11-1'!I46/'A17'!I46)+'A5-103'!I46</f>
        <v>1124.2374847163749</v>
      </c>
      <c r="J47" s="574">
        <f>'A5-101'!J46*('A11-1'!J46/'A17'!J46)+'A5-103'!J46</f>
        <v>1030.7195267357606</v>
      </c>
      <c r="K47" s="574">
        <f>'A5-101'!K46*('A11-1'!K46/'A17'!K46)+'A5-103'!K46</f>
        <v>1109.6291169451074</v>
      </c>
      <c r="L47" s="574">
        <f>'A5-101'!L46*('A11-1'!L46/'A17'!L46)+'A5-103'!L46</f>
        <v>1168.1038698653945</v>
      </c>
      <c r="M47" s="574">
        <f>'A5-101'!M46*('A11-1'!M46/'A17'!M46)+'A5-103'!M46</f>
        <v>1247.6769554542263</v>
      </c>
      <c r="N47" s="574">
        <f>'A5-101'!N46*('A11-1'!N46/'A17'!N46)+'A5-103'!N46</f>
        <v>1279.4509105410075</v>
      </c>
      <c r="O47" s="574">
        <f>'A5-101'!O46*('A11-1'!O46/'A17'!O46)+'A5-103'!O46</f>
        <v>1364.4425729066911</v>
      </c>
    </row>
    <row r="48" spans="1:15" ht="18" customHeight="1">
      <c r="A48" s="92">
        <v>2004</v>
      </c>
      <c r="B48" s="574">
        <f>'A5-101'!B47*('A11-1'!B47/'A17'!B47)+'A5-103'!B47</f>
        <v>1287.9118028611201</v>
      </c>
      <c r="C48" s="574">
        <f>'A5-101'!C47*('A11-1'!C47/'A17'!C47)+'A5-103'!C47</f>
        <v>1020.6515607668973</v>
      </c>
      <c r="D48" s="574">
        <f>'A5-101'!D47*('A11-1'!D47/'A17'!D47)+'A5-103'!D47</f>
        <v>1370.0977160873933</v>
      </c>
      <c r="E48" s="574">
        <f>'A5-101'!E47*('A11-1'!E47/'A17'!E47)+'A5-103'!E47</f>
        <v>1265.7751142163247</v>
      </c>
      <c r="F48" s="574">
        <f>'A5-101'!F47*('A11-1'!F47/'A17'!F47)+'A5-103'!F47</f>
        <v>1281.5733906071021</v>
      </c>
      <c r="G48" s="574">
        <f>'A5-101'!G47*('A11-1'!G47/'A17'!G47)+'A5-103'!G47</f>
        <v>1081.7400106564255</v>
      </c>
      <c r="H48" s="574">
        <f>'A5-101'!H47*('A11-1'!H47/'A17'!H47)+'A5-103'!H47</f>
        <v>1046.2529889258233</v>
      </c>
      <c r="I48" s="574">
        <f>'A5-101'!I47*('A11-1'!I47/'A17'!I47)+'A5-103'!I47</f>
        <v>1141.7924222696734</v>
      </c>
      <c r="J48" s="574">
        <f>'A5-101'!J47*('A11-1'!J47/'A17'!J47)+'A5-103'!J47</f>
        <v>1029.1359267734554</v>
      </c>
      <c r="K48" s="574">
        <f>'A5-101'!K47*('A11-1'!K47/'A17'!K47)+'A5-103'!K47</f>
        <v>1121.1692516085336</v>
      </c>
      <c r="L48" s="574">
        <f>'A5-101'!L47*('A11-1'!L47/'A17'!L47)+'A5-103'!L47</f>
        <v>1178.1949172084492</v>
      </c>
      <c r="M48" s="574">
        <f>'A5-101'!M47*('A11-1'!M47/'A17'!M47)+'A5-103'!M47</f>
        <v>1262.5585835338425</v>
      </c>
      <c r="N48" s="574">
        <f>'A5-101'!N47*('A11-1'!N47/'A17'!N47)+'A5-103'!N47</f>
        <v>1274.7114626597181</v>
      </c>
      <c r="O48" s="574">
        <f>'A5-101'!O47*('A11-1'!O47/'A17'!O47)+'A5-103'!O47</f>
        <v>1359.7482614477428</v>
      </c>
    </row>
    <row r="49" spans="1:15" ht="18" customHeight="1">
      <c r="A49" s="92">
        <v>2005</v>
      </c>
      <c r="B49" s="574">
        <f>'A5-101'!B48*('A11-1'!B48/'A17'!B48)+'A5-103'!B48</f>
        <v>1301.6060894184952</v>
      </c>
      <c r="C49" s="574">
        <f>'A5-101'!C48*('A11-1'!C48/'A17'!C48)+'A5-103'!C48</f>
        <v>1044.5987524276168</v>
      </c>
      <c r="D49" s="574">
        <f>'A5-101'!D48*('A11-1'!D48/'A17'!D48)+'A5-103'!D48</f>
        <v>1352.4065516232815</v>
      </c>
      <c r="E49" s="574">
        <f>'A5-101'!E48*('A11-1'!E48/'A17'!E48)+'A5-103'!E48</f>
        <v>1259.9656836007784</v>
      </c>
      <c r="F49" s="574">
        <f>'A5-101'!F48*('A11-1'!F48/'A17'!F48)+'A5-103'!F48</f>
        <v>1284.0287675150128</v>
      </c>
      <c r="G49" s="574">
        <f>'A5-101'!G48*('A11-1'!G48/'A17'!G48)+'A5-103'!G48</f>
        <v>1080.5950473747046</v>
      </c>
      <c r="H49" s="574">
        <f>'A5-101'!H48*('A11-1'!H48/'A17'!H48)+'A5-103'!H48</f>
        <v>1058.9211462414578</v>
      </c>
      <c r="I49" s="574">
        <f>'A5-101'!I48*('A11-1'!I48/'A17'!I48)+'A5-103'!I48</f>
        <v>1134.1829426072557</v>
      </c>
      <c r="J49" s="574">
        <f>'A5-101'!J48*('A11-1'!J48/'A17'!J48)+'A5-103'!J48</f>
        <v>1042.4968013160301</v>
      </c>
      <c r="K49" s="574">
        <f>'A5-101'!K48*('A11-1'!K48/'A17'!K48)+'A5-103'!K48</f>
        <v>1120.0258118078457</v>
      </c>
      <c r="L49" s="574">
        <f>'A5-101'!L48*('A11-1'!L48/'A17'!L48)+'A5-103'!L48</f>
        <v>1180.3947437937234</v>
      </c>
      <c r="M49" s="574">
        <f>'A5-101'!M48*('A11-1'!M48/'A17'!M48)+'A5-103'!M48</f>
        <v>1285.830343680133</v>
      </c>
      <c r="N49" s="574">
        <f>'A5-101'!N48*('A11-1'!N48/'A17'!N48)+'A5-103'!N48</f>
        <v>1277.1518627657335</v>
      </c>
      <c r="O49" s="574">
        <f>'A5-101'!O48*('A11-1'!O48/'A17'!O48)+'A5-103'!O48</f>
        <v>1357.0439025411747</v>
      </c>
    </row>
    <row r="50" spans="1:15" ht="12.75" customHeight="1">
      <c r="A50" s="92">
        <v>2006</v>
      </c>
      <c r="B50" s="574">
        <f>'A5-101'!B49*('A11-1'!B49/'A17'!B49)+'A5-103'!B49</f>
        <v>1303.7040195662948</v>
      </c>
      <c r="C50" s="574">
        <f>'A5-101'!C49*('A11-1'!C49/'A17'!C49)+'A5-103'!C49</f>
        <v>1041.4369523180089</v>
      </c>
      <c r="D50" s="574">
        <f>'A5-101'!D49*('A11-1'!D49/'A17'!D49)+'A5-103'!D49</f>
        <v>1353.3027064820244</v>
      </c>
      <c r="E50" s="574">
        <f>'A5-101'!E49*('A11-1'!E49/'A17'!E49)+'A5-103'!E49</f>
        <v>1277.2684044804037</v>
      </c>
      <c r="F50" s="574">
        <f>'A5-101'!F49*('A11-1'!F49/'A17'!F49)+'A5-103'!F49</f>
        <v>1288.2846649558028</v>
      </c>
      <c r="G50" s="574">
        <f>'A5-101'!G49*('A11-1'!G49/'A17'!G49)+'A5-103'!G49</f>
        <v>1065.5708644728945</v>
      </c>
      <c r="H50" s="574">
        <f>'A5-101'!H49*('A11-1'!H49/'A17'!H49)+'A5-103'!H49</f>
        <v>1072.0399776732611</v>
      </c>
      <c r="I50" s="574">
        <f>'A5-101'!I49*('A11-1'!I49/'A17'!I49)+'A5-103'!I49</f>
        <v>1138.1697302573477</v>
      </c>
      <c r="J50" s="574">
        <f>'A5-101'!J49*('A11-1'!J49/'A17'!J49)+'A5-103'!J49</f>
        <v>1061.0275748721695</v>
      </c>
      <c r="K50" s="574">
        <f>'A5-101'!K49*('A11-1'!K49/'A17'!K49)+'A5-103'!K49</f>
        <v>1105.5651485535575</v>
      </c>
      <c r="L50" s="574">
        <f>'A5-101'!L49*('A11-1'!L49/'A17'!L49)+'A5-103'!L49</f>
        <v>1190.3028901580929</v>
      </c>
      <c r="M50" s="574">
        <f>'A5-101'!M49*('A11-1'!M49/'A17'!M49)+'A5-103'!M49</f>
        <v>1282.0326146663003</v>
      </c>
      <c r="N50" s="574">
        <f>'A5-101'!N49*('A11-1'!N49/'A17'!N49)+'A5-103'!N49</f>
        <v>1281.2952749725289</v>
      </c>
      <c r="O50" s="574">
        <f>'A5-101'!O49*('A11-1'!O49/'A17'!O49)+'A5-103'!O49</f>
        <v>1360.4843919027335</v>
      </c>
    </row>
    <row r="51" spans="1:15" ht="12.75" customHeight="1">
      <c r="A51" s="92">
        <v>2007</v>
      </c>
      <c r="B51" s="574">
        <f>'A5-101'!B50*('A11-1'!B50/'A17'!B50)+'A5-103'!B50</f>
        <v>1306.052824905729</v>
      </c>
      <c r="C51" s="574">
        <f>'A5-101'!C50*('A11-1'!C50/'A17'!C50)+'A5-103'!C50</f>
        <v>1046.4072542471554</v>
      </c>
      <c r="D51" s="574">
        <f>'A5-101'!D50*('A11-1'!D50/'A17'!D50)+'A5-103'!D50</f>
        <v>1360.2039763558396</v>
      </c>
      <c r="E51" s="574">
        <f>'A5-101'!E50*('A11-1'!E50/'A17'!E50)+'A5-103'!E50</f>
        <v>1260.4039407700784</v>
      </c>
      <c r="F51" s="574">
        <f>'A5-101'!F50*('A11-1'!F50/'A17'!F50)+'A5-103'!F50</f>
        <v>1291.5354904748365</v>
      </c>
      <c r="G51" s="574">
        <f>'A5-101'!G50*('A11-1'!G50/'A17'!G50)+'A5-103'!G50</f>
        <v>1081.8092980831721</v>
      </c>
      <c r="H51" s="574">
        <f>'A5-101'!H50*('A11-1'!H50/'A17'!H50)+'A5-103'!H50</f>
        <v>1082.2788689873535</v>
      </c>
      <c r="I51" s="574">
        <f>'A5-101'!I50*('A11-1'!I50/'A17'!I50)+'A5-103'!I50</f>
        <v>1135.6695679155393</v>
      </c>
      <c r="J51" s="574">
        <f>'A5-101'!J50*('A11-1'!J50/'A17'!J50)+'A5-103'!J50</f>
        <v>1077.5891635501232</v>
      </c>
      <c r="K51" s="574">
        <f>'A5-101'!K50*('A11-1'!K50/'A17'!K50)+'A5-103'!K50</f>
        <v>1119.8767154105738</v>
      </c>
      <c r="L51" s="574">
        <f>'A5-101'!L50*('A11-1'!L50/'A17'!L50)+'A5-103'!L50</f>
        <v>1188.2190653165726</v>
      </c>
      <c r="M51" s="574">
        <f>'A5-101'!M50*('A11-1'!M50/'A17'!M50)+'A5-103'!M50</f>
        <v>1301.9503021019491</v>
      </c>
      <c r="N51" s="574">
        <f>'A5-101'!N50*('A11-1'!N50/'A17'!N50)+'A5-103'!N50</f>
        <v>1276.8558689717925</v>
      </c>
      <c r="O51" s="574">
        <f>'A5-101'!O50*('A11-1'!O50/'A17'!O50)+'A5-103'!O50</f>
        <v>1353.8378148640363</v>
      </c>
    </row>
    <row r="52" spans="1:15" ht="12.75" customHeight="1">
      <c r="A52" s="92">
        <v>2008</v>
      </c>
      <c r="B52" s="574">
        <f>'A5-101'!B51*('A11-1'!B51/'A17'!B51)+'A5-103'!B51</f>
        <v>1313.9713489606754</v>
      </c>
      <c r="C52" s="574">
        <f>'A5-101'!C51*('A11-1'!C51/'A17'!C51)+'A5-103'!C51</f>
        <v>1052.2357346789895</v>
      </c>
      <c r="D52" s="574">
        <f>'A5-101'!D51*('A11-1'!D51/'A17'!D51)+'A5-103'!D51</f>
        <v>1356.8923110836786</v>
      </c>
      <c r="E52" s="574">
        <f>'A5-101'!E51*('A11-1'!E51/'A17'!E51)+'A5-103'!E51</f>
        <v>1268.2895681386453</v>
      </c>
      <c r="F52" s="574">
        <f>'A5-101'!F51*('A11-1'!F51/'A17'!F51)+'A5-103'!F51</f>
        <v>1296.6893951384964</v>
      </c>
      <c r="G52" s="574">
        <f>'A5-101'!G51*('A11-1'!G51/'A17'!G51)+'A5-103'!G51</f>
        <v>1087.5807219370286</v>
      </c>
      <c r="H52" s="574">
        <f>'A5-101'!H51*('A11-1'!H51/'A17'!H51)+'A5-103'!H51</f>
        <v>1085.6735959827197</v>
      </c>
      <c r="I52" s="574">
        <f>'A5-101'!I51*('A11-1'!I51/'A17'!I51)+'A5-103'!I51</f>
        <v>1138.9239674787452</v>
      </c>
      <c r="J52" s="574">
        <f>'A5-101'!J51*('A11-1'!J51/'A17'!J51)+'A5-103'!J51</f>
        <v>1089.6476433585558</v>
      </c>
      <c r="K52" s="574">
        <f>'A5-101'!K51*('A11-1'!K51/'A17'!K51)+'A5-103'!K51</f>
        <v>1140.7722728423182</v>
      </c>
      <c r="L52" s="574">
        <f>'A5-101'!L51*('A11-1'!L51/'A17'!L51)+'A5-103'!L51</f>
        <v>1213.6987534045368</v>
      </c>
      <c r="M52" s="574">
        <f>'A5-101'!M51*('A11-1'!M51/'A17'!M51)+'A5-103'!M51</f>
        <v>1310.9246002937653</v>
      </c>
      <c r="N52" s="574">
        <f>'A5-101'!N51*('A11-1'!N51/'A17'!N51)+'A5-103'!N51</f>
        <v>1268.5866935168233</v>
      </c>
      <c r="O52" s="574">
        <f>'A5-101'!O51*('A11-1'!O51/'A17'!O51)+'A5-103'!O51</f>
        <v>1352.3045589087913</v>
      </c>
    </row>
    <row r="53" spans="1:15" ht="12.75" customHeight="1">
      <c r="A53" s="92">
        <v>2009</v>
      </c>
      <c r="B53" s="574">
        <f>'A5-101'!B52*('A11-1'!B52/'A17'!B52)+'A5-103'!B52</f>
        <v>1290.1620278659025</v>
      </c>
      <c r="C53" s="574">
        <f>'A5-101'!C52*('A11-1'!C52/'A17'!C52)+'A5-103'!C52</f>
        <v>1037.3384542858905</v>
      </c>
      <c r="D53" s="574">
        <f>'A5-101'!D52*('A11-1'!D52/'A17'!D52)+'A5-103'!D52</f>
        <v>1326.4762141424712</v>
      </c>
      <c r="E53" s="574">
        <f>'A5-101'!E52*('A11-1'!E52/'A17'!E52)+'A5-103'!E52</f>
        <v>1260.8200454027715</v>
      </c>
      <c r="F53" s="574">
        <f>'A5-101'!F52*('A11-1'!F52/'A17'!F52)+'A5-103'!F52</f>
        <v>1233.3258319232939</v>
      </c>
      <c r="G53" s="574">
        <f>'A5-101'!G52*('A11-1'!G52/'A17'!G52)+'A5-103'!G52</f>
        <v>1096.874029739105</v>
      </c>
      <c r="H53" s="574">
        <f>'A5-101'!H52*('A11-1'!H52/'A17'!H52)+'A5-103'!H52</f>
        <v>1061.2625102101433</v>
      </c>
      <c r="I53" s="574">
        <f>'A5-101'!I52*('A11-1'!I52/'A17'!I52)+'A5-103'!I52</f>
        <v>1106.6545958620616</v>
      </c>
      <c r="J53" s="574">
        <f>'A5-101'!J52*('A11-1'!J52/'A17'!J52)+'A5-103'!J52</f>
        <v>1086.4202753213604</v>
      </c>
      <c r="K53" s="574">
        <f>'A5-101'!K52*('A11-1'!K52/'A17'!K52)+'A5-103'!K52</f>
        <v>1111.7764422625935</v>
      </c>
      <c r="L53" s="574">
        <f>'A5-101'!L52*('A11-1'!L52/'A17'!L52)+'A5-103'!L52</f>
        <v>1224.3759252782056</v>
      </c>
      <c r="M53" s="574">
        <f>'A5-101'!M52*('A11-1'!M52/'A17'!M52)+'A5-103'!M52</f>
        <v>1269.5748023287613</v>
      </c>
      <c r="N53" s="574">
        <f>'A5-101'!N52*('A11-1'!N52/'A17'!N52)+'A5-103'!N52</f>
        <v>1261.1843522237691</v>
      </c>
      <c r="O53" s="574">
        <f>'A5-101'!O52*('A11-1'!O52/'A17'!O52)+'A5-103'!O52</f>
        <v>1319.6551902650617</v>
      </c>
    </row>
    <row r="54" spans="1:15" ht="12.75" customHeight="1">
      <c r="A54" s="92"/>
      <c r="B54" s="574"/>
      <c r="C54" s="574"/>
      <c r="D54" s="574"/>
      <c r="E54" s="574"/>
      <c r="F54" s="574"/>
      <c r="G54" s="574"/>
      <c r="H54" s="574"/>
      <c r="I54" s="574"/>
      <c r="J54" s="574"/>
      <c r="K54" s="574"/>
      <c r="L54" s="574"/>
      <c r="M54" s="574"/>
      <c r="N54" s="574"/>
      <c r="O54" s="574"/>
    </row>
    <row r="55" spans="1:15" ht="12.75" customHeight="1">
      <c r="A55" s="90" t="s">
        <v>67</v>
      </c>
    </row>
    <row r="56" spans="1:15" ht="12.75" customHeight="1">
      <c r="A56" s="90" t="s">
        <v>363</v>
      </c>
      <c r="H56" s="576"/>
      <c r="I56" s="576"/>
      <c r="J56" s="576"/>
      <c r="K56" s="576"/>
      <c r="L56" s="576"/>
      <c r="M56" s="576"/>
      <c r="N56" s="576"/>
      <c r="O56" s="576"/>
    </row>
    <row r="57" spans="1:15" ht="12.75" customHeight="1">
      <c r="A57" s="90" t="s">
        <v>367</v>
      </c>
      <c r="B57" s="426"/>
      <c r="C57" s="426"/>
      <c r="D57" s="426"/>
      <c r="E57" s="426"/>
      <c r="F57" s="426"/>
      <c r="G57" s="426"/>
      <c r="H57" s="426"/>
      <c r="I57" s="426"/>
      <c r="J57" s="426"/>
      <c r="K57" s="426"/>
      <c r="L57" s="426"/>
      <c r="M57" s="426"/>
      <c r="N57" s="426"/>
      <c r="O57" s="426"/>
    </row>
    <row r="58" spans="1:15" ht="12.75" customHeight="1">
      <c r="A58" s="90" t="s">
        <v>66</v>
      </c>
    </row>
    <row r="59" spans="1:15" ht="12.75" customHeight="1">
      <c r="A59" s="90" t="s">
        <v>704</v>
      </c>
    </row>
    <row r="60" spans="1:15" ht="12.75" customHeight="1">
      <c r="B60" s="576"/>
      <c r="C60" s="576"/>
      <c r="D60" s="576"/>
      <c r="E60" s="576"/>
      <c r="F60" s="576"/>
      <c r="G60" s="576"/>
      <c r="H60" s="576"/>
      <c r="I60" s="576"/>
      <c r="J60" s="576"/>
      <c r="K60" s="576"/>
      <c r="L60" s="576"/>
      <c r="M60" s="576"/>
      <c r="N60" s="576"/>
      <c r="O60" s="576"/>
    </row>
  </sheetData>
  <phoneticPr fontId="0" type="noConversion"/>
  <pageMargins left="0.75" right="0.75" top="1" bottom="1" header="0.5" footer="0.5"/>
  <pageSetup scale="73" orientation="landscape" r:id="rId1"/>
  <headerFooter alignWithMargins="0"/>
</worksheet>
</file>

<file path=xl/worksheets/sheet28.xml><?xml version="1.0" encoding="utf-8"?>
<worksheet xmlns="http://schemas.openxmlformats.org/spreadsheetml/2006/main" xmlns:r="http://schemas.openxmlformats.org/officeDocument/2006/relationships">
  <sheetPr codeName="Sheet28">
    <pageSetUpPr fitToPage="1"/>
  </sheetPr>
  <dimension ref="A1:AU58"/>
  <sheetViews>
    <sheetView showOutlineSymbols="0" view="pageBreakPreview" zoomScaleSheetLayoutView="100" workbookViewId="0">
      <pane xSplit="1" ySplit="2" topLeftCell="B30"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5" style="90" customWidth="1"/>
    <col min="2" max="2" width="8.7109375" style="90" customWidth="1"/>
    <col min="3" max="8" width="7.85546875" style="90" customWidth="1"/>
    <col min="9" max="9" width="8" style="90" customWidth="1"/>
    <col min="10" max="10" width="10.42578125" style="90" customWidth="1"/>
    <col min="11" max="13" width="7.85546875" style="90" customWidth="1"/>
    <col min="14" max="14" width="8.7109375" style="90" customWidth="1"/>
    <col min="15" max="15" width="7.85546875" style="90" customWidth="1"/>
    <col min="16" max="16" width="3.85546875" style="90"/>
    <col min="17" max="31" width="7.28515625" style="90" customWidth="1"/>
    <col min="32" max="32" width="3.85546875" style="90"/>
    <col min="33" max="47" width="6.140625" style="90" customWidth="1"/>
    <col min="48" max="16384" width="3.85546875" style="90"/>
  </cols>
  <sheetData>
    <row r="1" spans="1:47" ht="12.75" customHeight="1">
      <c r="A1" s="90" t="s">
        <v>95</v>
      </c>
      <c r="Q1" s="489" t="s">
        <v>665</v>
      </c>
      <c r="AG1" s="489"/>
    </row>
    <row r="2" spans="1:47" s="91" customFormat="1" ht="28.9" customHeight="1">
      <c r="A2" s="91" t="s">
        <v>471</v>
      </c>
      <c r="B2" s="91" t="s">
        <v>472</v>
      </c>
      <c r="C2" s="91" t="s">
        <v>474</v>
      </c>
      <c r="D2" s="91" t="s">
        <v>475</v>
      </c>
      <c r="E2" s="91" t="s">
        <v>479</v>
      </c>
      <c r="F2" s="91" t="s">
        <v>480</v>
      </c>
      <c r="G2" s="91" t="s">
        <v>481</v>
      </c>
      <c r="H2" s="91" t="s">
        <v>482</v>
      </c>
      <c r="I2" s="91" t="s">
        <v>487</v>
      </c>
      <c r="J2" s="91" t="s">
        <v>492</v>
      </c>
      <c r="K2" s="91" t="s">
        <v>494</v>
      </c>
      <c r="L2" s="91" t="s">
        <v>497</v>
      </c>
      <c r="M2" s="91" t="s">
        <v>498</v>
      </c>
      <c r="N2" s="91" t="s">
        <v>501</v>
      </c>
      <c r="O2" s="91" t="s">
        <v>502</v>
      </c>
      <c r="Q2" s="91" t="s">
        <v>471</v>
      </c>
      <c r="R2" s="91" t="s">
        <v>472</v>
      </c>
      <c r="S2" s="91" t="s">
        <v>474</v>
      </c>
      <c r="T2" s="91" t="s">
        <v>475</v>
      </c>
      <c r="U2" s="91" t="s">
        <v>479</v>
      </c>
      <c r="V2" s="91" t="s">
        <v>480</v>
      </c>
      <c r="W2" s="91" t="s">
        <v>481</v>
      </c>
      <c r="X2" s="91" t="s">
        <v>482</v>
      </c>
      <c r="Y2" s="91" t="s">
        <v>487</v>
      </c>
      <c r="Z2" s="91" t="s">
        <v>492</v>
      </c>
      <c r="AA2" s="91" t="s">
        <v>494</v>
      </c>
      <c r="AB2" s="91" t="s">
        <v>497</v>
      </c>
      <c r="AC2" s="91" t="s">
        <v>498</v>
      </c>
      <c r="AD2" s="91" t="s">
        <v>501</v>
      </c>
      <c r="AE2" s="91" t="s">
        <v>502</v>
      </c>
    </row>
    <row r="3" spans="1:47" ht="12.75" customHeight="1">
      <c r="A3" s="92">
        <v>1960</v>
      </c>
      <c r="B3" s="579">
        <f t="shared" ref="B3:B29" si="0">B4*R3/R4</f>
        <v>21.827034983794469</v>
      </c>
      <c r="C3" s="579"/>
      <c r="D3" s="579">
        <f t="shared" ref="D3:D31" si="1">D4*T3/T4</f>
        <v>0</v>
      </c>
      <c r="E3" s="579"/>
      <c r="F3" s="579">
        <f t="shared" ref="F3:F31" si="2">F4*V3/V4</f>
        <v>31.157867216350194</v>
      </c>
      <c r="G3" s="579"/>
      <c r="H3" s="579">
        <f t="shared" ref="H3:H31" si="3">H4*X3/X4</f>
        <v>34.67537968793328</v>
      </c>
      <c r="I3" s="579">
        <f t="shared" ref="I3:I31" si="4">I4*Y3/Y4</f>
        <v>27.528682833835699</v>
      </c>
      <c r="J3" s="579"/>
      <c r="K3" s="579"/>
      <c r="L3" s="579"/>
      <c r="M3" s="579">
        <f t="shared" ref="M3:M31" si="5">M4*AC3/AC4</f>
        <v>33.184113567919972</v>
      </c>
      <c r="N3" s="579"/>
      <c r="O3" s="579">
        <f t="shared" ref="O3:O31" si="6">O4*AE3/AE4</f>
        <v>28.275400313923097</v>
      </c>
      <c r="Q3" s="92">
        <v>1960</v>
      </c>
      <c r="R3" s="580">
        <v>21.208603201759747</v>
      </c>
      <c r="S3" s="580"/>
      <c r="T3" s="580"/>
      <c r="U3" s="580"/>
      <c r="V3" s="580">
        <v>28.866957304889407</v>
      </c>
      <c r="W3" s="580"/>
      <c r="X3" s="580">
        <v>33.289407288387665</v>
      </c>
      <c r="Y3" s="580">
        <v>27.188770940548036</v>
      </c>
      <c r="Z3" s="580"/>
      <c r="AA3" s="580"/>
      <c r="AB3" s="580"/>
      <c r="AC3" s="580">
        <v>30.978955055488516</v>
      </c>
      <c r="AD3" s="580"/>
      <c r="AE3" s="580">
        <v>25.36146006162598</v>
      </c>
      <c r="AG3" s="92"/>
      <c r="AH3" s="581"/>
      <c r="AI3" s="581"/>
      <c r="AJ3" s="581"/>
      <c r="AK3" s="581"/>
      <c r="AL3" s="581"/>
      <c r="AM3" s="581"/>
      <c r="AN3" s="581"/>
      <c r="AO3" s="581"/>
      <c r="AP3" s="581"/>
      <c r="AQ3" s="581"/>
      <c r="AR3" s="581"/>
      <c r="AS3" s="581"/>
      <c r="AT3" s="581"/>
      <c r="AU3" s="581"/>
    </row>
    <row r="4" spans="1:47" ht="12.75" customHeight="1">
      <c r="A4" s="92">
        <v>1961</v>
      </c>
      <c r="B4" s="579">
        <f t="shared" si="0"/>
        <v>21.116542305708847</v>
      </c>
      <c r="C4" s="579"/>
      <c r="D4" s="579">
        <f t="shared" si="1"/>
        <v>28.011853254356566</v>
      </c>
      <c r="E4" s="579"/>
      <c r="F4" s="579">
        <f t="shared" si="2"/>
        <v>29.916021775970361</v>
      </c>
      <c r="G4" s="579"/>
      <c r="H4" s="579">
        <f t="shared" si="3"/>
        <v>35.839940756969554</v>
      </c>
      <c r="I4" s="579">
        <f t="shared" si="4"/>
        <v>26.962573360839301</v>
      </c>
      <c r="J4" s="579"/>
      <c r="K4" s="579"/>
      <c r="L4" s="579"/>
      <c r="M4" s="579">
        <f t="shared" si="5"/>
        <v>34.690718548260449</v>
      </c>
      <c r="N4" s="579"/>
      <c r="O4" s="579">
        <f t="shared" si="6"/>
        <v>28.300233725852678</v>
      </c>
      <c r="Q4" s="92">
        <v>1961</v>
      </c>
      <c r="R4" s="580">
        <v>20.518241121043733</v>
      </c>
      <c r="S4" s="580"/>
      <c r="T4" s="580">
        <v>26.087799675175138</v>
      </c>
      <c r="U4" s="580"/>
      <c r="V4" s="580">
        <v>27.716419655511892</v>
      </c>
      <c r="W4" s="580"/>
      <c r="X4" s="580">
        <v>34.407420936348942</v>
      </c>
      <c r="Y4" s="580">
        <v>26.629651534745761</v>
      </c>
      <c r="Z4" s="580"/>
      <c r="AA4" s="580"/>
      <c r="AB4" s="580"/>
      <c r="AC4" s="580">
        <v>32.385442767652776</v>
      </c>
      <c r="AD4" s="580"/>
      <c r="AE4" s="580">
        <v>25.38373424971363</v>
      </c>
      <c r="AG4" s="92"/>
      <c r="AH4" s="581"/>
      <c r="AI4" s="581"/>
      <c r="AJ4" s="581"/>
      <c r="AK4" s="581"/>
      <c r="AL4" s="581"/>
      <c r="AM4" s="581"/>
      <c r="AN4" s="581"/>
      <c r="AO4" s="581"/>
      <c r="AP4" s="581"/>
      <c r="AQ4" s="581"/>
      <c r="AR4" s="581"/>
      <c r="AS4" s="581"/>
      <c r="AT4" s="581"/>
      <c r="AU4" s="581"/>
    </row>
    <row r="5" spans="1:47" ht="12.75" customHeight="1">
      <c r="A5" s="92">
        <v>1962</v>
      </c>
      <c r="B5" s="579">
        <f t="shared" si="0"/>
        <v>21.476939466104557</v>
      </c>
      <c r="C5" s="579"/>
      <c r="D5" s="579">
        <f t="shared" si="1"/>
        <v>28.142381254272138</v>
      </c>
      <c r="E5" s="579"/>
      <c r="F5" s="579">
        <f t="shared" si="2"/>
        <v>31.127730727357935</v>
      </c>
      <c r="G5" s="579"/>
      <c r="H5" s="579">
        <f t="shared" si="3"/>
        <v>36.247050609890813</v>
      </c>
      <c r="I5" s="579">
        <f t="shared" si="4"/>
        <v>27.810104196833638</v>
      </c>
      <c r="J5" s="579"/>
      <c r="K5" s="579">
        <f t="shared" ref="K5:K31" si="7">K6*AA5/AA6</f>
        <v>34.415058049105802</v>
      </c>
      <c r="L5" s="579"/>
      <c r="M5" s="579">
        <f t="shared" si="5"/>
        <v>36.630381308380429</v>
      </c>
      <c r="N5" s="579"/>
      <c r="O5" s="579">
        <f t="shared" si="6"/>
        <v>28.493750331767597</v>
      </c>
      <c r="Q5" s="92">
        <v>1962</v>
      </c>
      <c r="R5" s="580">
        <v>20.86842704302299</v>
      </c>
      <c r="S5" s="580"/>
      <c r="T5" s="580">
        <v>26.209362082448891</v>
      </c>
      <c r="U5" s="580"/>
      <c r="V5" s="580">
        <v>28.839036628065855</v>
      </c>
      <c r="W5" s="580"/>
      <c r="X5" s="580">
        <v>34.798258638112522</v>
      </c>
      <c r="Y5" s="580">
        <v>27.466717438116135</v>
      </c>
      <c r="Z5" s="580"/>
      <c r="AA5" s="580">
        <v>31.857780636584142</v>
      </c>
      <c r="AB5" s="580"/>
      <c r="AC5" s="580">
        <v>34.196210602254546</v>
      </c>
      <c r="AD5" s="580"/>
      <c r="AE5" s="580">
        <v>25.557307872639701</v>
      </c>
      <c r="AG5" s="92"/>
      <c r="AH5" s="581"/>
      <c r="AI5" s="581"/>
      <c r="AJ5" s="581"/>
      <c r="AK5" s="581"/>
      <c r="AL5" s="581"/>
      <c r="AM5" s="581"/>
      <c r="AN5" s="581"/>
      <c r="AO5" s="581"/>
      <c r="AP5" s="581"/>
      <c r="AQ5" s="581"/>
      <c r="AR5" s="581"/>
      <c r="AS5" s="581"/>
      <c r="AT5" s="581"/>
      <c r="AU5" s="581"/>
    </row>
    <row r="6" spans="1:47" ht="12.75" customHeight="1">
      <c r="A6" s="92">
        <v>1963</v>
      </c>
      <c r="B6" s="579">
        <f t="shared" si="0"/>
        <v>21.431881315229759</v>
      </c>
      <c r="C6" s="579"/>
      <c r="D6" s="579">
        <f t="shared" si="1"/>
        <v>27.99278257994952</v>
      </c>
      <c r="E6" s="579"/>
      <c r="F6" s="579">
        <f t="shared" si="2"/>
        <v>30.385328688864575</v>
      </c>
      <c r="G6" s="579">
        <f t="shared" ref="G6:G31" si="8">G7*W6/W7</f>
        <v>37.367654676753531</v>
      </c>
      <c r="H6" s="579">
        <f t="shared" si="3"/>
        <v>36.461706724807634</v>
      </c>
      <c r="I6" s="579">
        <f t="shared" si="4"/>
        <v>28.326017147371843</v>
      </c>
      <c r="J6" s="579"/>
      <c r="K6" s="579">
        <f t="shared" si="7"/>
        <v>34.440580620535918</v>
      </c>
      <c r="L6" s="579"/>
      <c r="M6" s="579">
        <f t="shared" si="5"/>
        <v>37.528810625334771</v>
      </c>
      <c r="N6" s="579"/>
      <c r="O6" s="579">
        <f t="shared" si="6"/>
        <v>29.004335759967685</v>
      </c>
      <c r="Q6" s="92">
        <v>1963</v>
      </c>
      <c r="R6" s="580">
        <v>20.824645537948292</v>
      </c>
      <c r="S6" s="580"/>
      <c r="T6" s="580">
        <v>26.07003891050584</v>
      </c>
      <c r="U6" s="580"/>
      <c r="V6" s="580">
        <v>28.151220360044636</v>
      </c>
      <c r="W6" s="580">
        <v>35.960911285162993</v>
      </c>
      <c r="X6" s="580">
        <v>35.004334963756783</v>
      </c>
      <c r="Y6" s="580">
        <v>27.976260125723577</v>
      </c>
      <c r="Z6" s="580"/>
      <c r="AA6" s="580">
        <v>31.881406704009102</v>
      </c>
      <c r="AB6" s="580"/>
      <c r="AC6" s="580">
        <v>35.034937283125359</v>
      </c>
      <c r="AD6" s="580"/>
      <c r="AE6" s="580">
        <v>26.015274578736818</v>
      </c>
      <c r="AG6" s="92"/>
      <c r="AH6" s="581"/>
      <c r="AI6" s="581"/>
      <c r="AJ6" s="581"/>
      <c r="AK6" s="581"/>
      <c r="AL6" s="581"/>
      <c r="AM6" s="581"/>
      <c r="AN6" s="581"/>
      <c r="AO6" s="581"/>
      <c r="AP6" s="581"/>
      <c r="AQ6" s="581"/>
      <c r="AR6" s="581"/>
      <c r="AS6" s="581"/>
      <c r="AT6" s="581"/>
      <c r="AU6" s="581"/>
    </row>
    <row r="7" spans="1:47" ht="12.75" customHeight="1">
      <c r="A7" s="92">
        <v>1964</v>
      </c>
      <c r="B7" s="579">
        <f t="shared" si="0"/>
        <v>21.935626289956275</v>
      </c>
      <c r="C7" s="579"/>
      <c r="D7" s="579">
        <f t="shared" si="1"/>
        <v>28.998856112500203</v>
      </c>
      <c r="E7" s="579"/>
      <c r="F7" s="579">
        <f t="shared" si="2"/>
        <v>32.130906649056662</v>
      </c>
      <c r="G7" s="579">
        <f t="shared" si="8"/>
        <v>38.367564814301943</v>
      </c>
      <c r="H7" s="579">
        <f t="shared" si="3"/>
        <v>36.061379501098806</v>
      </c>
      <c r="I7" s="579">
        <f t="shared" si="4"/>
        <v>29.384564197297625</v>
      </c>
      <c r="J7" s="579"/>
      <c r="K7" s="579">
        <f t="shared" si="7"/>
        <v>34.925615910342721</v>
      </c>
      <c r="L7" s="579"/>
      <c r="M7" s="579">
        <f t="shared" si="5"/>
        <v>37.821718499195768</v>
      </c>
      <c r="N7" s="579"/>
      <c r="O7" s="579">
        <f t="shared" si="6"/>
        <v>27.764381264520416</v>
      </c>
      <c r="Q7" s="92">
        <v>1964</v>
      </c>
      <c r="R7" s="580">
        <v>21.314117758604343</v>
      </c>
      <c r="S7" s="580"/>
      <c r="T7" s="580">
        <v>27.007008147683891</v>
      </c>
      <c r="U7" s="580"/>
      <c r="V7" s="580">
        <v>29.768453147492259</v>
      </c>
      <c r="W7" s="580">
        <v>36.92317878791539</v>
      </c>
      <c r="X7" s="580">
        <v>34.620008790010218</v>
      </c>
      <c r="Y7" s="580">
        <v>29.021736708963896</v>
      </c>
      <c r="Z7" s="580"/>
      <c r="AA7" s="580">
        <v>32.330400509035343</v>
      </c>
      <c r="AB7" s="580"/>
      <c r="AC7" s="580">
        <v>35.308380774124934</v>
      </c>
      <c r="AD7" s="580"/>
      <c r="AE7" s="580">
        <v>24.903104421448731</v>
      </c>
      <c r="AG7" s="92"/>
      <c r="AH7" s="581"/>
      <c r="AI7" s="581"/>
      <c r="AJ7" s="581"/>
      <c r="AK7" s="581"/>
      <c r="AL7" s="581"/>
      <c r="AM7" s="581"/>
      <c r="AN7" s="581"/>
      <c r="AO7" s="581"/>
      <c r="AP7" s="581"/>
      <c r="AQ7" s="581"/>
      <c r="AR7" s="581"/>
      <c r="AS7" s="581"/>
      <c r="AT7" s="581"/>
      <c r="AU7" s="581"/>
    </row>
    <row r="8" spans="1:47" ht="12.75" customHeight="1">
      <c r="A8" s="92">
        <v>1965</v>
      </c>
      <c r="B8" s="579">
        <f t="shared" si="0"/>
        <v>23.344614717936551</v>
      </c>
      <c r="C8" s="579"/>
      <c r="D8" s="579">
        <f t="shared" si="1"/>
        <v>29.619305502295248</v>
      </c>
      <c r="E8" s="579"/>
      <c r="F8" s="579">
        <f t="shared" si="2"/>
        <v>33.194809009418201</v>
      </c>
      <c r="G8" s="579">
        <f t="shared" si="8"/>
        <v>38.688356211899105</v>
      </c>
      <c r="H8" s="579">
        <f t="shared" si="3"/>
        <v>35.393889405082327</v>
      </c>
      <c r="I8" s="579">
        <f t="shared" si="4"/>
        <v>28.86139598663696</v>
      </c>
      <c r="J8" s="579"/>
      <c r="K8" s="579">
        <f t="shared" si="7"/>
        <v>35.703848774878452</v>
      </c>
      <c r="L8" s="579"/>
      <c r="M8" s="579">
        <f t="shared" si="5"/>
        <v>40.649369977077399</v>
      </c>
      <c r="N8" s="579"/>
      <c r="O8" s="579">
        <f t="shared" si="6"/>
        <v>27.744678990924061</v>
      </c>
      <c r="Q8" s="92">
        <v>1965</v>
      </c>
      <c r="R8" s="580">
        <v>22.683184904329423</v>
      </c>
      <c r="S8" s="580"/>
      <c r="T8" s="580">
        <v>27.584840654608094</v>
      </c>
      <c r="U8" s="580"/>
      <c r="V8" s="580">
        <v>30.754131140144196</v>
      </c>
      <c r="W8" s="580">
        <v>37.231893666861524</v>
      </c>
      <c r="X8" s="580">
        <v>33.979198224495626</v>
      </c>
      <c r="Y8" s="580">
        <v>28.50502834594894</v>
      </c>
      <c r="Z8" s="580"/>
      <c r="AA8" s="580">
        <v>33.050805276250429</v>
      </c>
      <c r="AB8" s="580"/>
      <c r="AC8" s="580">
        <v>37.948128491555721</v>
      </c>
      <c r="AD8" s="580"/>
      <c r="AE8" s="580">
        <v>24.885432578808501</v>
      </c>
      <c r="AG8" s="92"/>
      <c r="AH8" s="581"/>
      <c r="AI8" s="581"/>
      <c r="AJ8" s="581"/>
      <c r="AK8" s="581"/>
      <c r="AL8" s="581"/>
      <c r="AM8" s="581"/>
      <c r="AN8" s="581"/>
      <c r="AO8" s="581"/>
      <c r="AP8" s="581"/>
      <c r="AQ8" s="581"/>
      <c r="AR8" s="581"/>
      <c r="AS8" s="581"/>
      <c r="AT8" s="581"/>
      <c r="AU8" s="581"/>
    </row>
    <row r="9" spans="1:47" ht="12.75" customHeight="1">
      <c r="A9" s="92">
        <v>1966</v>
      </c>
      <c r="B9" s="579">
        <f t="shared" si="0"/>
        <v>22.787743637722155</v>
      </c>
      <c r="C9" s="579"/>
      <c r="D9" s="579">
        <f t="shared" si="1"/>
        <v>30.723062239070231</v>
      </c>
      <c r="E9" s="579"/>
      <c r="F9" s="579">
        <f t="shared" si="2"/>
        <v>34.458456015633949</v>
      </c>
      <c r="G9" s="579">
        <f t="shared" si="8"/>
        <v>38.667227945407859</v>
      </c>
      <c r="H9" s="579">
        <f t="shared" si="3"/>
        <v>35.893735186676217</v>
      </c>
      <c r="I9" s="579">
        <f t="shared" si="4"/>
        <v>28.807993843682965</v>
      </c>
      <c r="J9" s="579"/>
      <c r="K9" s="579">
        <f t="shared" si="7"/>
        <v>37.098154239079811</v>
      </c>
      <c r="L9" s="579"/>
      <c r="M9" s="579">
        <f t="shared" si="5"/>
        <v>42.38018742210734</v>
      </c>
      <c r="N9" s="579"/>
      <c r="O9" s="579">
        <f t="shared" si="6"/>
        <v>28.55747852725764</v>
      </c>
      <c r="Q9" s="92">
        <v>1966</v>
      </c>
      <c r="R9" s="580">
        <v>22.142091815709222</v>
      </c>
      <c r="S9" s="580"/>
      <c r="T9" s="580">
        <v>28.612783517854119</v>
      </c>
      <c r="U9" s="580"/>
      <c r="V9" s="580">
        <v>31.924867375830431</v>
      </c>
      <c r="W9" s="580">
        <v>37.211560795465836</v>
      </c>
      <c r="X9" s="580">
        <v>34.45906520661989</v>
      </c>
      <c r="Y9" s="580">
        <v>28.452285588829952</v>
      </c>
      <c r="Z9" s="580"/>
      <c r="AA9" s="580">
        <v>34.341504177746877</v>
      </c>
      <c r="AB9" s="580"/>
      <c r="AC9" s="580">
        <v>39.563929249020369</v>
      </c>
      <c r="AD9" s="580"/>
      <c r="AE9" s="580">
        <v>25.614468516406941</v>
      </c>
      <c r="AG9" s="92"/>
      <c r="AH9" s="581"/>
      <c r="AI9" s="581"/>
      <c r="AJ9" s="581"/>
      <c r="AK9" s="581"/>
      <c r="AL9" s="581"/>
      <c r="AM9" s="581"/>
      <c r="AN9" s="581"/>
      <c r="AO9" s="581"/>
      <c r="AP9" s="581"/>
      <c r="AQ9" s="581"/>
      <c r="AR9" s="581"/>
      <c r="AS9" s="581"/>
      <c r="AT9" s="581"/>
      <c r="AU9" s="581"/>
    </row>
    <row r="10" spans="1:47" ht="12.75" customHeight="1">
      <c r="A10" s="92">
        <v>1967</v>
      </c>
      <c r="B10" s="579">
        <f t="shared" si="0"/>
        <v>23.018155308890258</v>
      </c>
      <c r="C10" s="579"/>
      <c r="D10" s="579">
        <f t="shared" si="1"/>
        <v>32.015472459868626</v>
      </c>
      <c r="E10" s="579"/>
      <c r="F10" s="579">
        <f t="shared" si="2"/>
        <v>36.403837321427936</v>
      </c>
      <c r="G10" s="579">
        <f t="shared" si="8"/>
        <v>38.486532078530388</v>
      </c>
      <c r="H10" s="579">
        <f t="shared" si="3"/>
        <v>36.502671254062534</v>
      </c>
      <c r="I10" s="579">
        <f t="shared" si="4"/>
        <v>29.674094669478773</v>
      </c>
      <c r="J10" s="579"/>
      <c r="K10" s="579">
        <f t="shared" si="7"/>
        <v>39.252941818896723</v>
      </c>
      <c r="L10" s="579"/>
      <c r="M10" s="579">
        <f t="shared" si="5"/>
        <v>43.791640794823479</v>
      </c>
      <c r="N10" s="579"/>
      <c r="O10" s="579">
        <f t="shared" si="6"/>
        <v>29.006086625823183</v>
      </c>
      <c r="Q10" s="92">
        <v>1967</v>
      </c>
      <c r="R10" s="580">
        <v>22.36597516543981</v>
      </c>
      <c r="S10" s="580"/>
      <c r="T10" s="580">
        <v>29.816421800269211</v>
      </c>
      <c r="U10" s="580"/>
      <c r="V10" s="580">
        <v>33.727212790108865</v>
      </c>
      <c r="W10" s="580">
        <v>37.037667408401894</v>
      </c>
      <c r="X10" s="580">
        <v>35.043662143762191</v>
      </c>
      <c r="Y10" s="580">
        <v>29.307692188053014</v>
      </c>
      <c r="Z10" s="580"/>
      <c r="AA10" s="580">
        <v>36.336176101248888</v>
      </c>
      <c r="AB10" s="580"/>
      <c r="AC10" s="580">
        <v>40.881588390548906</v>
      </c>
      <c r="AD10" s="580"/>
      <c r="AE10" s="580">
        <v>26.01684500794293</v>
      </c>
      <c r="AG10" s="92"/>
      <c r="AH10" s="581"/>
      <c r="AI10" s="581"/>
      <c r="AJ10" s="581"/>
      <c r="AK10" s="581"/>
      <c r="AL10" s="581"/>
      <c r="AM10" s="581"/>
      <c r="AN10" s="581"/>
      <c r="AO10" s="581"/>
      <c r="AP10" s="581"/>
      <c r="AQ10" s="581"/>
      <c r="AR10" s="581"/>
      <c r="AS10" s="581"/>
      <c r="AT10" s="581"/>
      <c r="AU10" s="581"/>
    </row>
    <row r="11" spans="1:47" ht="12.75" customHeight="1">
      <c r="A11" s="92">
        <v>1968</v>
      </c>
      <c r="B11" s="579">
        <f t="shared" si="0"/>
        <v>23.984470354290877</v>
      </c>
      <c r="C11" s="579"/>
      <c r="D11" s="579">
        <f t="shared" si="1"/>
        <v>33.437866356055828</v>
      </c>
      <c r="E11" s="579"/>
      <c r="F11" s="579">
        <f t="shared" si="2"/>
        <v>36.544597873164179</v>
      </c>
      <c r="G11" s="579">
        <f t="shared" si="8"/>
        <v>38.879621670238954</v>
      </c>
      <c r="H11" s="579">
        <f t="shared" si="3"/>
        <v>37.437805224650702</v>
      </c>
      <c r="I11" s="579">
        <f t="shared" si="4"/>
        <v>30.281570177945824</v>
      </c>
      <c r="J11" s="579"/>
      <c r="K11" s="579">
        <f t="shared" si="7"/>
        <v>39.80255178502513</v>
      </c>
      <c r="L11" s="579"/>
      <c r="M11" s="579">
        <f t="shared" si="5"/>
        <v>46.829584382529589</v>
      </c>
      <c r="N11" s="579"/>
      <c r="O11" s="579">
        <f t="shared" si="6"/>
        <v>30.705674118812372</v>
      </c>
      <c r="Q11" s="92">
        <v>1968</v>
      </c>
      <c r="R11" s="580">
        <v>23.304911323328785</v>
      </c>
      <c r="S11" s="580"/>
      <c r="T11" s="580">
        <v>31.141115553516418</v>
      </c>
      <c r="U11" s="580"/>
      <c r="V11" s="580">
        <v>33.857623797029468</v>
      </c>
      <c r="W11" s="580">
        <v>37.41595874235994</v>
      </c>
      <c r="X11" s="580">
        <v>35.94141887768339</v>
      </c>
      <c r="Y11" s="580">
        <v>29.90766685997604</v>
      </c>
      <c r="Z11" s="580"/>
      <c r="AA11" s="580">
        <v>36.844946236450049</v>
      </c>
      <c r="AB11" s="580"/>
      <c r="AC11" s="580">
        <v>43.717653837107591</v>
      </c>
      <c r="AD11" s="580"/>
      <c r="AE11" s="580">
        <v>27.541280377420595</v>
      </c>
      <c r="AG11" s="92"/>
      <c r="AH11" s="581"/>
      <c r="AI11" s="581"/>
      <c r="AJ11" s="581"/>
      <c r="AK11" s="581"/>
      <c r="AL11" s="581"/>
      <c r="AM11" s="581"/>
      <c r="AN11" s="581"/>
      <c r="AO11" s="581"/>
      <c r="AP11" s="581"/>
      <c r="AQ11" s="581"/>
      <c r="AR11" s="581"/>
      <c r="AS11" s="581"/>
      <c r="AT11" s="581"/>
      <c r="AU11" s="581"/>
    </row>
    <row r="12" spans="1:47" ht="12.75" customHeight="1">
      <c r="A12" s="92">
        <v>1969</v>
      </c>
      <c r="B12" s="579">
        <f t="shared" si="0"/>
        <v>24.320520038124833</v>
      </c>
      <c r="C12" s="579"/>
      <c r="D12" s="579">
        <f t="shared" si="1"/>
        <v>35.4083109555161</v>
      </c>
      <c r="E12" s="579"/>
      <c r="F12" s="579">
        <f t="shared" si="2"/>
        <v>35.542187304851822</v>
      </c>
      <c r="G12" s="579">
        <f t="shared" si="8"/>
        <v>39.88794309113873</v>
      </c>
      <c r="H12" s="579">
        <f t="shared" si="3"/>
        <v>38.905020049939075</v>
      </c>
      <c r="I12" s="579">
        <f t="shared" si="4"/>
        <v>29.381605334270635</v>
      </c>
      <c r="J12" s="579">
        <f t="shared" ref="J12:J31" si="9">J13*Z12/Z13</f>
        <v>39.658699070754558</v>
      </c>
      <c r="K12" s="579">
        <f t="shared" si="7"/>
        <v>42.02015496021707</v>
      </c>
      <c r="L12" s="579"/>
      <c r="M12" s="579">
        <f t="shared" si="5"/>
        <v>47.897474475553231</v>
      </c>
      <c r="N12" s="579"/>
      <c r="O12" s="579">
        <f t="shared" si="6"/>
        <v>31.9612684100641</v>
      </c>
      <c r="Q12" s="92">
        <v>1969</v>
      </c>
      <c r="R12" s="580">
        <v>23.631439612938561</v>
      </c>
      <c r="S12" s="580"/>
      <c r="T12" s="580">
        <v>32.976215984572534</v>
      </c>
      <c r="U12" s="580"/>
      <c r="V12" s="580">
        <v>32.928916357700686</v>
      </c>
      <c r="W12" s="580">
        <v>38.386320877141273</v>
      </c>
      <c r="X12" s="580">
        <v>37.349989233311888</v>
      </c>
      <c r="Y12" s="580">
        <v>29.018814380657421</v>
      </c>
      <c r="Z12" s="580">
        <v>34.989073992121355</v>
      </c>
      <c r="AA12" s="580">
        <v>38.897766121090427</v>
      </c>
      <c r="AB12" s="580"/>
      <c r="AC12" s="580">
        <v>44.714580246736389</v>
      </c>
      <c r="AD12" s="580"/>
      <c r="AE12" s="580">
        <v>28.667478560917441</v>
      </c>
      <c r="AG12" s="92"/>
      <c r="AH12" s="581"/>
      <c r="AI12" s="581"/>
      <c r="AJ12" s="581"/>
      <c r="AK12" s="581"/>
      <c r="AL12" s="581"/>
      <c r="AM12" s="581"/>
      <c r="AN12" s="581"/>
      <c r="AO12" s="581"/>
      <c r="AP12" s="581"/>
      <c r="AQ12" s="581"/>
      <c r="AR12" s="581"/>
      <c r="AS12" s="581"/>
      <c r="AT12" s="581"/>
      <c r="AU12" s="581"/>
    </row>
    <row r="13" spans="1:47" ht="12.75" customHeight="1">
      <c r="A13" s="92">
        <v>1970</v>
      </c>
      <c r="B13" s="579">
        <f t="shared" si="0"/>
        <v>24.762217787627083</v>
      </c>
      <c r="C13" s="579">
        <f t="shared" ref="C13:C31" si="10">C14*S13/S14</f>
        <v>38.784828512904809</v>
      </c>
      <c r="D13" s="579">
        <f t="shared" si="1"/>
        <v>35.895933508822921</v>
      </c>
      <c r="E13" s="579"/>
      <c r="F13" s="579">
        <f t="shared" si="2"/>
        <v>35.755251236036109</v>
      </c>
      <c r="G13" s="579">
        <f t="shared" si="8"/>
        <v>39.079391687839063</v>
      </c>
      <c r="H13" s="579">
        <f t="shared" si="3"/>
        <v>38.016683146222356</v>
      </c>
      <c r="I13" s="579">
        <f t="shared" si="4"/>
        <v>28.992293364799849</v>
      </c>
      <c r="J13" s="579">
        <f t="shared" si="9"/>
        <v>40.357744825249021</v>
      </c>
      <c r="K13" s="579">
        <f t="shared" si="7"/>
        <v>42.345258230105905</v>
      </c>
      <c r="L13" s="579"/>
      <c r="M13" s="579">
        <f t="shared" si="5"/>
        <v>49.790029473432114</v>
      </c>
      <c r="N13" s="579">
        <f t="shared" ref="N13:N31" si="11">N14*AD13/AD14</f>
        <v>40.889729828004853</v>
      </c>
      <c r="O13" s="579">
        <f t="shared" si="6"/>
        <v>30.741618594676115</v>
      </c>
      <c r="Q13" s="92">
        <v>1970</v>
      </c>
      <c r="R13" s="580">
        <v>24.060622610595303</v>
      </c>
      <c r="S13" s="580">
        <v>37.448091713020617</v>
      </c>
      <c r="T13" s="580">
        <v>33.430345148118228</v>
      </c>
      <c r="U13" s="580"/>
      <c r="V13" s="580">
        <v>33.126314573759622</v>
      </c>
      <c r="W13" s="580">
        <v>37.608208214329665</v>
      </c>
      <c r="X13" s="580">
        <v>36.497159090909093</v>
      </c>
      <c r="Y13" s="580">
        <v>28.634309461688147</v>
      </c>
      <c r="Z13" s="580">
        <v>35.605810400550894</v>
      </c>
      <c r="AA13" s="580">
        <v>39.198711964086726</v>
      </c>
      <c r="AB13" s="580"/>
      <c r="AC13" s="580">
        <v>46.481370735182907</v>
      </c>
      <c r="AD13" s="580">
        <v>38.245628098318171</v>
      </c>
      <c r="AE13" s="580">
        <v>27.573520571332388</v>
      </c>
      <c r="AG13" s="92"/>
      <c r="AH13" s="581"/>
      <c r="AI13" s="581"/>
      <c r="AJ13" s="581"/>
      <c r="AK13" s="581"/>
      <c r="AL13" s="581"/>
      <c r="AM13" s="581"/>
      <c r="AN13" s="581"/>
      <c r="AO13" s="581"/>
      <c r="AP13" s="581"/>
      <c r="AQ13" s="581"/>
      <c r="AR13" s="581"/>
      <c r="AS13" s="581"/>
      <c r="AT13" s="581"/>
      <c r="AU13" s="581"/>
    </row>
    <row r="14" spans="1:47" ht="12.75" customHeight="1">
      <c r="A14" s="92">
        <v>1971</v>
      </c>
      <c r="B14" s="579">
        <f t="shared" si="0"/>
        <v>24.589388759466718</v>
      </c>
      <c r="C14" s="579">
        <f t="shared" si="10"/>
        <v>39.112168162103032</v>
      </c>
      <c r="D14" s="579">
        <f t="shared" si="1"/>
        <v>36.437709647299947</v>
      </c>
      <c r="E14" s="579"/>
      <c r="F14" s="579">
        <f t="shared" si="2"/>
        <v>37.431577699698991</v>
      </c>
      <c r="G14" s="579">
        <f t="shared" si="8"/>
        <v>38.34846487663868</v>
      </c>
      <c r="H14" s="579">
        <f t="shared" si="3"/>
        <v>39.02456150750735</v>
      </c>
      <c r="I14" s="579">
        <f t="shared" si="4"/>
        <v>29.665474189095775</v>
      </c>
      <c r="J14" s="579">
        <f t="shared" si="9"/>
        <v>42.135950108718291</v>
      </c>
      <c r="K14" s="579">
        <f t="shared" si="7"/>
        <v>45.048934788079528</v>
      </c>
      <c r="L14" s="579"/>
      <c r="M14" s="579">
        <f t="shared" si="5"/>
        <v>51.644550161320524</v>
      </c>
      <c r="N14" s="579">
        <f t="shared" si="11"/>
        <v>39.395091253599183</v>
      </c>
      <c r="O14" s="579">
        <f t="shared" si="6"/>
        <v>29.966668479332878</v>
      </c>
      <c r="Q14" s="92">
        <v>1971</v>
      </c>
      <c r="R14" s="580">
        <v>23.892690397964479</v>
      </c>
      <c r="S14" s="580">
        <v>37.764149451948207</v>
      </c>
      <c r="T14" s="580">
        <v>33.934908242928117</v>
      </c>
      <c r="U14" s="580"/>
      <c r="V14" s="580">
        <v>34.679387642580572</v>
      </c>
      <c r="W14" s="580">
        <v>36.904797886844598</v>
      </c>
      <c r="X14" s="580">
        <v>37.464752627531404</v>
      </c>
      <c r="Y14" s="580">
        <v>29.29917814951563</v>
      </c>
      <c r="Z14" s="580">
        <v>37.174640384748955</v>
      </c>
      <c r="AA14" s="580">
        <v>41.701486609223103</v>
      </c>
      <c r="AB14" s="580"/>
      <c r="AC14" s="580">
        <v>48.212654378543753</v>
      </c>
      <c r="AD14" s="580">
        <v>36.847639133887078</v>
      </c>
      <c r="AE14" s="580">
        <v>26.878433457380822</v>
      </c>
      <c r="AG14" s="92"/>
      <c r="AH14" s="581"/>
      <c r="AI14" s="581"/>
      <c r="AJ14" s="581"/>
      <c r="AK14" s="581"/>
      <c r="AL14" s="581"/>
      <c r="AM14" s="581"/>
      <c r="AN14" s="581"/>
      <c r="AO14" s="581"/>
      <c r="AP14" s="581"/>
      <c r="AQ14" s="581"/>
      <c r="AR14" s="581"/>
      <c r="AS14" s="581"/>
      <c r="AT14" s="581"/>
      <c r="AU14" s="581"/>
    </row>
    <row r="15" spans="1:47" ht="12.75" customHeight="1">
      <c r="A15" s="92">
        <v>1972</v>
      </c>
      <c r="B15" s="579">
        <f t="shared" si="0"/>
        <v>25.782763664741037</v>
      </c>
      <c r="C15" s="579">
        <f t="shared" si="10"/>
        <v>38.614554164505016</v>
      </c>
      <c r="D15" s="579">
        <f t="shared" si="1"/>
        <v>36.745355860334136</v>
      </c>
      <c r="E15" s="579"/>
      <c r="F15" s="579">
        <f t="shared" si="2"/>
        <v>37.178080027019909</v>
      </c>
      <c r="G15" s="579">
        <f t="shared" si="8"/>
        <v>38.607607518466878</v>
      </c>
      <c r="H15" s="579">
        <f t="shared" si="3"/>
        <v>39.199551765863689</v>
      </c>
      <c r="I15" s="579">
        <f t="shared" si="4"/>
        <v>29.570920976897458</v>
      </c>
      <c r="J15" s="579">
        <f t="shared" si="9"/>
        <v>43.180838911950154</v>
      </c>
      <c r="K15" s="579">
        <f t="shared" si="7"/>
        <v>46.926138890992121</v>
      </c>
      <c r="L15" s="579"/>
      <c r="M15" s="579">
        <f t="shared" si="5"/>
        <v>51.15073285796116</v>
      </c>
      <c r="N15" s="579">
        <f t="shared" si="11"/>
        <v>36.937396686401442</v>
      </c>
      <c r="O15" s="579">
        <f t="shared" si="6"/>
        <v>31.100794000326534</v>
      </c>
      <c r="Q15" s="92">
        <v>1972</v>
      </c>
      <c r="R15" s="580">
        <v>25.052253062141816</v>
      </c>
      <c r="S15" s="580">
        <v>37.283685947680475</v>
      </c>
      <c r="T15" s="580">
        <v>34.221423123024955</v>
      </c>
      <c r="U15" s="580"/>
      <c r="V15" s="580">
        <v>34.444528611848327</v>
      </c>
      <c r="W15" s="580">
        <v>37.154184840176299</v>
      </c>
      <c r="X15" s="580">
        <v>37.632748538011697</v>
      </c>
      <c r="Y15" s="580">
        <v>29.205792438195171</v>
      </c>
      <c r="Z15" s="580">
        <v>38.09649845136363</v>
      </c>
      <c r="AA15" s="580">
        <v>43.439201432640026</v>
      </c>
      <c r="AB15" s="580"/>
      <c r="AC15" s="580">
        <v>47.751652338664613</v>
      </c>
      <c r="AD15" s="580">
        <v>34.548869423456637</v>
      </c>
      <c r="AE15" s="580">
        <v>27.895680915815145</v>
      </c>
      <c r="AG15" s="92"/>
      <c r="AH15" s="581"/>
      <c r="AI15" s="581"/>
      <c r="AJ15" s="581"/>
      <c r="AK15" s="581"/>
      <c r="AL15" s="581"/>
      <c r="AM15" s="581"/>
      <c r="AN15" s="581"/>
      <c r="AO15" s="581"/>
      <c r="AP15" s="581"/>
      <c r="AQ15" s="581"/>
      <c r="AR15" s="581"/>
      <c r="AS15" s="581"/>
      <c r="AT15" s="581"/>
      <c r="AU15" s="581"/>
    </row>
    <row r="16" spans="1:47" ht="12.75" customHeight="1">
      <c r="A16" s="92">
        <v>1973</v>
      </c>
      <c r="B16" s="579">
        <f t="shared" si="0"/>
        <v>25.554400178807242</v>
      </c>
      <c r="C16" s="579">
        <f t="shared" si="10"/>
        <v>39.798407216297598</v>
      </c>
      <c r="D16" s="579">
        <f t="shared" si="1"/>
        <v>36.842836188805187</v>
      </c>
      <c r="E16" s="579"/>
      <c r="F16" s="579">
        <f t="shared" si="2"/>
        <v>37.722217087044086</v>
      </c>
      <c r="G16" s="579">
        <f t="shared" si="8"/>
        <v>38.564638770726134</v>
      </c>
      <c r="H16" s="579">
        <f t="shared" si="3"/>
        <v>41.226157682945733</v>
      </c>
      <c r="I16" s="579">
        <f t="shared" si="4"/>
        <v>28.978438178573064</v>
      </c>
      <c r="J16" s="579">
        <f t="shared" si="9"/>
        <v>44.653254638111008</v>
      </c>
      <c r="K16" s="579">
        <f t="shared" si="7"/>
        <v>48.057030396562311</v>
      </c>
      <c r="L16" s="579"/>
      <c r="M16" s="579">
        <f t="shared" si="5"/>
        <v>49.155936833360627</v>
      </c>
      <c r="N16" s="579">
        <f t="shared" si="11"/>
        <v>35.459932139879612</v>
      </c>
      <c r="O16" s="579">
        <f t="shared" si="6"/>
        <v>31.409895459986885</v>
      </c>
      <c r="Q16" s="92">
        <v>1973</v>
      </c>
      <c r="R16" s="580">
        <v>24.830359865812749</v>
      </c>
      <c r="S16" s="580">
        <v>38.426736964227246</v>
      </c>
      <c r="T16" s="580">
        <v>34.312207808291276</v>
      </c>
      <c r="U16" s="580"/>
      <c r="V16" s="580">
        <v>34.948657510359176</v>
      </c>
      <c r="W16" s="580">
        <v>37.112833694676105</v>
      </c>
      <c r="X16" s="580">
        <v>39.578351164254251</v>
      </c>
      <c r="Y16" s="580">
        <v>28.620625353119188</v>
      </c>
      <c r="Z16" s="580">
        <v>39.395544158785647</v>
      </c>
      <c r="AA16" s="580">
        <v>44.486059858879628</v>
      </c>
      <c r="AB16" s="580"/>
      <c r="AC16" s="580">
        <v>45.889414968228792</v>
      </c>
      <c r="AD16" s="580">
        <v>33.166943942109391</v>
      </c>
      <c r="AE16" s="580">
        <v>28.172927718234636</v>
      </c>
      <c r="AG16" s="92"/>
      <c r="AH16" s="581"/>
      <c r="AI16" s="581"/>
      <c r="AJ16" s="581"/>
      <c r="AK16" s="581"/>
      <c r="AL16" s="581"/>
      <c r="AM16" s="581"/>
      <c r="AN16" s="581"/>
      <c r="AO16" s="581"/>
      <c r="AP16" s="581"/>
      <c r="AQ16" s="581"/>
      <c r="AR16" s="581"/>
      <c r="AS16" s="581"/>
      <c r="AT16" s="581"/>
      <c r="AU16" s="581"/>
    </row>
    <row r="17" spans="1:47" ht="12.75" customHeight="1">
      <c r="A17" s="92">
        <v>1974</v>
      </c>
      <c r="B17" s="579">
        <f t="shared" si="0"/>
        <v>27.706558144672222</v>
      </c>
      <c r="C17" s="579">
        <f t="shared" si="10"/>
        <v>40.657703157341246</v>
      </c>
      <c r="D17" s="579">
        <f t="shared" si="1"/>
        <v>39.235932711734755</v>
      </c>
      <c r="E17" s="579"/>
      <c r="F17" s="579">
        <f t="shared" si="2"/>
        <v>37.500340760969642</v>
      </c>
      <c r="G17" s="579">
        <f t="shared" si="8"/>
        <v>39.063157623239107</v>
      </c>
      <c r="H17" s="579">
        <f t="shared" si="3"/>
        <v>41.624799388653202</v>
      </c>
      <c r="I17" s="579">
        <f t="shared" si="4"/>
        <v>28.379512438615695</v>
      </c>
      <c r="J17" s="579">
        <f t="shared" si="9"/>
        <v>45.904998169790673</v>
      </c>
      <c r="K17" s="579">
        <f t="shared" si="7"/>
        <v>47.096172952253966</v>
      </c>
      <c r="L17" s="579"/>
      <c r="M17" s="579">
        <f t="shared" si="5"/>
        <v>51.789568342923488</v>
      </c>
      <c r="N17" s="579">
        <f t="shared" si="11"/>
        <v>40.104478737668991</v>
      </c>
      <c r="O17" s="579">
        <f t="shared" si="6"/>
        <v>32.093195102892835</v>
      </c>
      <c r="Q17" s="92">
        <v>1974</v>
      </c>
      <c r="R17" s="580">
        <v>26.92154010900315</v>
      </c>
      <c r="S17" s="580">
        <v>39.256416878839275</v>
      </c>
      <c r="T17" s="580">
        <v>36.540929418627258</v>
      </c>
      <c r="U17" s="580"/>
      <c r="V17" s="580">
        <v>34.743094838585684</v>
      </c>
      <c r="W17" s="580">
        <v>37.592585297613951</v>
      </c>
      <c r="X17" s="580">
        <v>39.96105919003115</v>
      </c>
      <c r="Y17" s="580">
        <v>28.029094880978896</v>
      </c>
      <c r="Z17" s="580">
        <v>40.499900783569551</v>
      </c>
      <c r="AA17" s="580">
        <v>43.596600784304577</v>
      </c>
      <c r="AB17" s="580"/>
      <c r="AC17" s="580">
        <v>48.348035777866407</v>
      </c>
      <c r="AD17" s="580">
        <v>37.511154642731398</v>
      </c>
      <c r="AE17" s="580">
        <v>28.785809460359761</v>
      </c>
      <c r="AG17" s="92"/>
      <c r="AH17" s="581"/>
      <c r="AI17" s="581"/>
      <c r="AJ17" s="581"/>
      <c r="AK17" s="581"/>
      <c r="AL17" s="581"/>
      <c r="AM17" s="581"/>
      <c r="AN17" s="581"/>
      <c r="AO17" s="581"/>
      <c r="AP17" s="581"/>
      <c r="AQ17" s="581"/>
      <c r="AR17" s="581"/>
      <c r="AS17" s="581"/>
      <c r="AT17" s="581"/>
      <c r="AU17" s="581"/>
    </row>
    <row r="18" spans="1:47" ht="12.75" customHeight="1">
      <c r="A18" s="92">
        <v>1975</v>
      </c>
      <c r="B18" s="579">
        <f t="shared" si="0"/>
        <v>27.821379180736134</v>
      </c>
      <c r="C18" s="579">
        <f t="shared" si="10"/>
        <v>43.734101468604749</v>
      </c>
      <c r="D18" s="579">
        <f t="shared" si="1"/>
        <v>37.967557449414166</v>
      </c>
      <c r="E18" s="579"/>
      <c r="F18" s="579">
        <f t="shared" si="2"/>
        <v>44.443421579584246</v>
      </c>
      <c r="G18" s="579">
        <f t="shared" si="8"/>
        <v>40.445429514449572</v>
      </c>
      <c r="H18" s="579">
        <f t="shared" si="3"/>
        <v>41.591514272569405</v>
      </c>
      <c r="I18" s="579">
        <f t="shared" si="4"/>
        <v>28.972326189753872</v>
      </c>
      <c r="J18" s="579">
        <f t="shared" si="9"/>
        <v>48.449730154841291</v>
      </c>
      <c r="K18" s="579">
        <f t="shared" si="7"/>
        <v>46.933310285711656</v>
      </c>
      <c r="L18" s="579"/>
      <c r="M18" s="579">
        <f t="shared" si="5"/>
        <v>54.063202591579383</v>
      </c>
      <c r="N18" s="579">
        <f t="shared" si="11"/>
        <v>40.649532668141504</v>
      </c>
      <c r="O18" s="579">
        <f t="shared" si="6"/>
        <v>30.247277008265794</v>
      </c>
      <c r="Q18" s="92">
        <v>1975</v>
      </c>
      <c r="R18" s="580">
        <v>27.033107886985931</v>
      </c>
      <c r="S18" s="580">
        <v>42.226785719522567</v>
      </c>
      <c r="T18" s="580">
        <v>35.359675202567097</v>
      </c>
      <c r="U18" s="580"/>
      <c r="V18" s="580">
        <v>41.175679462034182</v>
      </c>
      <c r="W18" s="580">
        <v>38.922820156659505</v>
      </c>
      <c r="X18" s="580">
        <v>39.929104477611943</v>
      </c>
      <c r="Y18" s="580">
        <v>28.614588832410977</v>
      </c>
      <c r="Z18" s="580">
        <v>42.745002559505338</v>
      </c>
      <c r="AA18" s="580">
        <v>43.445839943012636</v>
      </c>
      <c r="AB18" s="580"/>
      <c r="AC18" s="580">
        <v>50.470581949171148</v>
      </c>
      <c r="AD18" s="580">
        <v>38.020963096004699</v>
      </c>
      <c r="AE18" s="580">
        <v>27.130123687067133</v>
      </c>
      <c r="AG18" s="92"/>
      <c r="AH18" s="581"/>
      <c r="AI18" s="581"/>
      <c r="AJ18" s="581"/>
      <c r="AK18" s="581"/>
      <c r="AL18" s="581"/>
      <c r="AM18" s="581"/>
      <c r="AN18" s="581"/>
      <c r="AO18" s="581"/>
      <c r="AP18" s="581"/>
      <c r="AQ18" s="581"/>
      <c r="AR18" s="581"/>
      <c r="AS18" s="581"/>
      <c r="AT18" s="581"/>
      <c r="AU18" s="581"/>
    </row>
    <row r="19" spans="1:47" ht="12.75" customHeight="1">
      <c r="A19" s="92">
        <v>1976</v>
      </c>
      <c r="B19" s="579">
        <f t="shared" si="0"/>
        <v>29.475398916376815</v>
      </c>
      <c r="C19" s="579">
        <f t="shared" si="10"/>
        <v>43.773943489910444</v>
      </c>
      <c r="D19" s="579">
        <f t="shared" si="1"/>
        <v>37.694147004368489</v>
      </c>
      <c r="E19" s="579"/>
      <c r="F19" s="579">
        <f t="shared" si="2"/>
        <v>48.63994365899044</v>
      </c>
      <c r="G19" s="579">
        <f t="shared" si="8"/>
        <v>42.54289514840945</v>
      </c>
      <c r="H19" s="579">
        <f t="shared" si="3"/>
        <v>42.969410923472587</v>
      </c>
      <c r="I19" s="579">
        <f t="shared" si="4"/>
        <v>30.257686375436101</v>
      </c>
      <c r="J19" s="579">
        <f t="shared" si="9"/>
        <v>49.121034634114231</v>
      </c>
      <c r="K19" s="579">
        <f t="shared" si="7"/>
        <v>47.999006643831436</v>
      </c>
      <c r="L19" s="579"/>
      <c r="M19" s="579">
        <f t="shared" si="5"/>
        <v>58.283713104118021</v>
      </c>
      <c r="N19" s="579">
        <f t="shared" si="11"/>
        <v>40.246593074533251</v>
      </c>
      <c r="O19" s="579">
        <f t="shared" si="6"/>
        <v>30.919169778962445</v>
      </c>
      <c r="Q19" s="92">
        <v>1976</v>
      </c>
      <c r="R19" s="580">
        <v>28.640263796486582</v>
      </c>
      <c r="S19" s="580">
        <v>42.26525456739671</v>
      </c>
      <c r="T19" s="580">
        <v>35.105044534089544</v>
      </c>
      <c r="U19" s="580"/>
      <c r="V19" s="580">
        <v>45.063648521472089</v>
      </c>
      <c r="W19" s="580">
        <v>40.941324562113465</v>
      </c>
      <c r="X19" s="580">
        <v>41.251926699777357</v>
      </c>
      <c r="Y19" s="580">
        <v>29.884077964003588</v>
      </c>
      <c r="Z19" s="580">
        <v>43.337264097248124</v>
      </c>
      <c r="AA19" s="580">
        <v>44.432347673255123</v>
      </c>
      <c r="AB19" s="580"/>
      <c r="AC19" s="580">
        <v>54.410630105393352</v>
      </c>
      <c r="AD19" s="580">
        <v>37.644079269477821</v>
      </c>
      <c r="AE19" s="580">
        <v>27.732774099812218</v>
      </c>
      <c r="AG19" s="92"/>
      <c r="AH19" s="581"/>
      <c r="AI19" s="581"/>
      <c r="AJ19" s="581"/>
      <c r="AK19" s="581"/>
      <c r="AL19" s="581"/>
      <c r="AM19" s="581"/>
      <c r="AN19" s="581"/>
      <c r="AO19" s="581"/>
      <c r="AP19" s="581"/>
      <c r="AQ19" s="581"/>
      <c r="AR19" s="581"/>
      <c r="AS19" s="581"/>
      <c r="AT19" s="581"/>
      <c r="AU19" s="581"/>
    </row>
    <row r="20" spans="1:47" ht="12.75" customHeight="1">
      <c r="A20" s="92">
        <v>1977</v>
      </c>
      <c r="B20" s="579">
        <f t="shared" si="0"/>
        <v>30.072444795398685</v>
      </c>
      <c r="C20" s="579">
        <f t="shared" si="10"/>
        <v>45.695196666097594</v>
      </c>
      <c r="D20" s="579">
        <f t="shared" si="1"/>
        <v>37.627291752197571</v>
      </c>
      <c r="E20" s="579"/>
      <c r="F20" s="579">
        <f t="shared" si="2"/>
        <v>48.849509851225783</v>
      </c>
      <c r="G20" s="579">
        <f t="shared" si="8"/>
        <v>42.219743711968285</v>
      </c>
      <c r="H20" s="579">
        <f t="shared" si="3"/>
        <v>43.70787938170858</v>
      </c>
      <c r="I20" s="579">
        <f t="shared" si="4"/>
        <v>31.35475112435978</v>
      </c>
      <c r="J20" s="579">
        <f t="shared" si="9"/>
        <v>50.137532951777892</v>
      </c>
      <c r="K20" s="579">
        <f t="shared" si="7"/>
        <v>48.156892526363507</v>
      </c>
      <c r="L20" s="579"/>
      <c r="M20" s="579">
        <f t="shared" si="5"/>
        <v>59.544280819158885</v>
      </c>
      <c r="N20" s="579">
        <f t="shared" si="11"/>
        <v>39.070763544963029</v>
      </c>
      <c r="O20" s="579">
        <f t="shared" si="6"/>
        <v>31.179119828264135</v>
      </c>
      <c r="Q20" s="92">
        <v>1977</v>
      </c>
      <c r="R20" s="580">
        <v>29.220393399560109</v>
      </c>
      <c r="S20" s="580">
        <v>44.120290876809541</v>
      </c>
      <c r="T20" s="580">
        <v>35.042781376774272</v>
      </c>
      <c r="U20" s="580"/>
      <c r="V20" s="580">
        <v>45.257806172950602</v>
      </c>
      <c r="W20" s="580">
        <v>40.630338490387558</v>
      </c>
      <c r="X20" s="580">
        <v>41.960878627545299</v>
      </c>
      <c r="Y20" s="580">
        <v>30.967596646879841</v>
      </c>
      <c r="Z20" s="580">
        <v>44.234074524290811</v>
      </c>
      <c r="AA20" s="580">
        <v>44.578501540092809</v>
      </c>
      <c r="AB20" s="580"/>
      <c r="AC20" s="580">
        <v>55.587430278425622</v>
      </c>
      <c r="AD20" s="580">
        <v>36.544283817560611</v>
      </c>
      <c r="AE20" s="580">
        <v>27.965934823274591</v>
      </c>
      <c r="AG20" s="92"/>
      <c r="AH20" s="581"/>
      <c r="AI20" s="581"/>
      <c r="AJ20" s="581"/>
      <c r="AK20" s="581"/>
      <c r="AL20" s="581"/>
      <c r="AM20" s="581"/>
      <c r="AN20" s="581"/>
      <c r="AO20" s="581"/>
      <c r="AP20" s="581"/>
      <c r="AQ20" s="581"/>
      <c r="AR20" s="581"/>
      <c r="AS20" s="581"/>
      <c r="AT20" s="581"/>
      <c r="AU20" s="581"/>
    </row>
    <row r="21" spans="1:47" ht="12.75" customHeight="1">
      <c r="A21" s="92">
        <v>1978</v>
      </c>
      <c r="B21" s="579">
        <f t="shared" si="0"/>
        <v>29.15836638878066</v>
      </c>
      <c r="C21" s="579">
        <f t="shared" si="10"/>
        <v>46.432503990600239</v>
      </c>
      <c r="D21" s="579">
        <f t="shared" si="1"/>
        <v>36.952871602867873</v>
      </c>
      <c r="E21" s="579"/>
      <c r="F21" s="579">
        <f t="shared" si="2"/>
        <v>45.667747473870932</v>
      </c>
      <c r="G21" s="579">
        <f t="shared" si="8"/>
        <v>42.018509237263693</v>
      </c>
      <c r="H21" s="579">
        <f t="shared" si="3"/>
        <v>43.254347493866248</v>
      </c>
      <c r="I21" s="579">
        <f t="shared" si="4"/>
        <v>32.687698598769046</v>
      </c>
      <c r="J21" s="579">
        <f t="shared" si="9"/>
        <v>50.337285097688735</v>
      </c>
      <c r="K21" s="579">
        <f t="shared" si="7"/>
        <v>49.162827807464666</v>
      </c>
      <c r="L21" s="579"/>
      <c r="M21" s="579">
        <f t="shared" si="5"/>
        <v>58.360494258569034</v>
      </c>
      <c r="N21" s="579">
        <f t="shared" si="11"/>
        <v>37.333269441705561</v>
      </c>
      <c r="O21" s="579">
        <f t="shared" si="6"/>
        <v>31.415227234773198</v>
      </c>
      <c r="Q21" s="92">
        <v>1978</v>
      </c>
      <c r="R21" s="580">
        <v>28.332213844450958</v>
      </c>
      <c r="S21" s="580">
        <v>44.832186568174272</v>
      </c>
      <c r="T21" s="580">
        <v>34.414685206454713</v>
      </c>
      <c r="U21" s="580"/>
      <c r="V21" s="580">
        <v>42.309985705534004</v>
      </c>
      <c r="W21" s="580">
        <v>40.436679692291513</v>
      </c>
      <c r="X21" s="580">
        <v>41.525474376213957</v>
      </c>
      <c r="Y21" s="580">
        <v>32.284085480590086</v>
      </c>
      <c r="Z21" s="580">
        <v>44.410306795573597</v>
      </c>
      <c r="AA21" s="580">
        <v>45.509688855662482</v>
      </c>
      <c r="AB21" s="580"/>
      <c r="AC21" s="580">
        <v>54.482308980526717</v>
      </c>
      <c r="AD21" s="580">
        <v>34.919143383135584</v>
      </c>
      <c r="AE21" s="580">
        <v>28.177710023411549</v>
      </c>
      <c r="AG21" s="92"/>
      <c r="AH21" s="581"/>
      <c r="AI21" s="581"/>
      <c r="AJ21" s="581"/>
      <c r="AK21" s="581"/>
      <c r="AL21" s="581"/>
      <c r="AM21" s="581"/>
      <c r="AN21" s="581"/>
      <c r="AO21" s="581"/>
      <c r="AP21" s="581"/>
      <c r="AQ21" s="581"/>
      <c r="AR21" s="581"/>
      <c r="AS21" s="581"/>
      <c r="AT21" s="581"/>
      <c r="AU21" s="581"/>
    </row>
    <row r="22" spans="1:47" ht="12.6" customHeight="1">
      <c r="A22" s="92">
        <v>1979</v>
      </c>
      <c r="B22" s="579">
        <f t="shared" si="0"/>
        <v>29.452206347604662</v>
      </c>
      <c r="C22" s="579">
        <f t="shared" si="10"/>
        <v>46.833927874438757</v>
      </c>
      <c r="D22" s="579">
        <f t="shared" si="1"/>
        <v>36.698343252820408</v>
      </c>
      <c r="E22" s="579"/>
      <c r="F22" s="579">
        <f t="shared" si="2"/>
        <v>43.949283228323139</v>
      </c>
      <c r="G22" s="579">
        <f t="shared" si="8"/>
        <v>44.100890958208545</v>
      </c>
      <c r="H22" s="579">
        <f t="shared" si="3"/>
        <v>43.082560434629663</v>
      </c>
      <c r="I22" s="579">
        <f t="shared" si="4"/>
        <v>32.220054640463033</v>
      </c>
      <c r="J22" s="579">
        <f t="shared" si="9"/>
        <v>51.571508257318122</v>
      </c>
      <c r="K22" s="579">
        <f t="shared" si="7"/>
        <v>49.528491924049142</v>
      </c>
      <c r="L22" s="579"/>
      <c r="M22" s="579">
        <f t="shared" si="5"/>
        <v>58.411143474091084</v>
      </c>
      <c r="N22" s="579">
        <f t="shared" si="11"/>
        <v>38.091880135207461</v>
      </c>
      <c r="O22" s="579">
        <f t="shared" si="6"/>
        <v>31.753178907563974</v>
      </c>
      <c r="Q22" s="92">
        <v>1979</v>
      </c>
      <c r="R22" s="580">
        <v>28.617728349565674</v>
      </c>
      <c r="S22" s="580">
        <v>45.21977519481419</v>
      </c>
      <c r="T22" s="580">
        <v>34.177639676214461</v>
      </c>
      <c r="U22" s="580"/>
      <c r="V22" s="580">
        <v>40.717873072735578</v>
      </c>
      <c r="W22" s="580">
        <v>42.440668033987691</v>
      </c>
      <c r="X22" s="580">
        <v>41.360553633217997</v>
      </c>
      <c r="Y22" s="580">
        <v>31.822215781234704</v>
      </c>
      <c r="Z22" s="580">
        <v>45.499205989619725</v>
      </c>
      <c r="AA22" s="580">
        <v>45.848181593236731</v>
      </c>
      <c r="AB22" s="580"/>
      <c r="AC22" s="580">
        <v>54.529592442477323</v>
      </c>
      <c r="AD22" s="580">
        <v>35.62869912187783</v>
      </c>
      <c r="AE22" s="580">
        <v>28.480833860990696</v>
      </c>
      <c r="AG22" s="92"/>
      <c r="AH22" s="581"/>
      <c r="AI22" s="581"/>
      <c r="AJ22" s="581"/>
      <c r="AK22" s="581"/>
      <c r="AL22" s="581"/>
      <c r="AM22" s="581"/>
      <c r="AN22" s="581"/>
      <c r="AO22" s="581"/>
      <c r="AP22" s="581"/>
      <c r="AQ22" s="581"/>
      <c r="AR22" s="581"/>
      <c r="AS22" s="581"/>
      <c r="AT22" s="581"/>
      <c r="AU22" s="581"/>
    </row>
    <row r="23" spans="1:47" ht="18" customHeight="1">
      <c r="A23" s="92">
        <v>1980</v>
      </c>
      <c r="B23" s="579">
        <f t="shared" si="0"/>
        <v>30.394318894763227</v>
      </c>
      <c r="C23" s="579">
        <f t="shared" si="10"/>
        <v>45.5070792359503</v>
      </c>
      <c r="D23" s="579">
        <f t="shared" si="1"/>
        <v>37.630487976029784</v>
      </c>
      <c r="E23" s="579">
        <f t="shared" ref="E23:E31" si="12">E24*U23/U24</f>
        <v>56.795575401976357</v>
      </c>
      <c r="F23" s="579">
        <f t="shared" si="2"/>
        <v>44.194874401124657</v>
      </c>
      <c r="G23" s="579">
        <f t="shared" si="8"/>
        <v>45.174894897033397</v>
      </c>
      <c r="H23" s="579">
        <f t="shared" si="3"/>
        <v>43.53231315258347</v>
      </c>
      <c r="I23" s="579">
        <f t="shared" si="4"/>
        <v>33.948176683219266</v>
      </c>
      <c r="J23" s="579">
        <f t="shared" si="9"/>
        <v>52.362953339539047</v>
      </c>
      <c r="K23" s="579">
        <f t="shared" si="7"/>
        <v>52.127771643141379</v>
      </c>
      <c r="L23" s="579">
        <f t="shared" ref="L23:L31" si="13">L24*AB23/AB24</f>
        <v>38.772236998615057</v>
      </c>
      <c r="M23" s="579">
        <f t="shared" si="5"/>
        <v>57.303268946527318</v>
      </c>
      <c r="N23" s="579">
        <f t="shared" si="11"/>
        <v>40.616216084245863</v>
      </c>
      <c r="O23" s="579">
        <f t="shared" si="6"/>
        <v>32.024531939304268</v>
      </c>
      <c r="Q23" s="92">
        <v>1980</v>
      </c>
      <c r="R23" s="396">
        <v>29.533147745691629</v>
      </c>
      <c r="S23" s="396">
        <v>43.938656999670442</v>
      </c>
      <c r="T23" s="396">
        <v>35.045758061190504</v>
      </c>
      <c r="U23" s="579">
        <v>55.686286039605818</v>
      </c>
      <c r="V23" s="396">
        <v>40.945406936028988</v>
      </c>
      <c r="W23" s="396">
        <v>43.474240001457815</v>
      </c>
      <c r="X23" s="396">
        <v>41.792329767805896</v>
      </c>
      <c r="Y23" s="396">
        <v>33.528999744035168</v>
      </c>
      <c r="Z23" s="396">
        <v>46.19746214000741</v>
      </c>
      <c r="AA23" s="396">
        <v>48.254316808403516</v>
      </c>
      <c r="AB23" s="579">
        <v>35.852969930651362</v>
      </c>
      <c r="AC23" s="396">
        <v>53.495338653348014</v>
      </c>
      <c r="AD23" s="396">
        <v>37.989800902404035</v>
      </c>
      <c r="AE23" s="396">
        <v>28.724222424925326</v>
      </c>
      <c r="AG23" s="92"/>
      <c r="AH23" s="396"/>
      <c r="AI23" s="396"/>
      <c r="AJ23" s="396"/>
      <c r="AK23" s="579"/>
      <c r="AL23" s="396"/>
      <c r="AM23" s="396"/>
      <c r="AN23" s="396"/>
      <c r="AO23" s="396"/>
      <c r="AP23" s="396"/>
      <c r="AQ23" s="396"/>
      <c r="AR23" s="579"/>
      <c r="AS23" s="396"/>
      <c r="AT23" s="396"/>
      <c r="AU23" s="396"/>
    </row>
    <row r="24" spans="1:47" ht="18" customHeight="1">
      <c r="A24" s="92">
        <v>1981</v>
      </c>
      <c r="B24" s="579">
        <f t="shared" si="0"/>
        <v>30.164815861427655</v>
      </c>
      <c r="C24" s="579">
        <f t="shared" si="10"/>
        <v>45.969953763863515</v>
      </c>
      <c r="D24" s="579">
        <f t="shared" si="1"/>
        <v>39.90244182799519</v>
      </c>
      <c r="E24" s="579">
        <f t="shared" si="12"/>
        <v>56.795575401976357</v>
      </c>
      <c r="F24" s="579">
        <f t="shared" si="2"/>
        <v>46.402778671621121</v>
      </c>
      <c r="G24" s="579">
        <f t="shared" si="8"/>
        <v>45.605597008108717</v>
      </c>
      <c r="H24" s="579">
        <f t="shared" si="3"/>
        <v>43.524213503946335</v>
      </c>
      <c r="I24" s="579">
        <f t="shared" si="4"/>
        <v>33.737667503214205</v>
      </c>
      <c r="J24" s="579">
        <f t="shared" si="9"/>
        <v>53.131900303958822</v>
      </c>
      <c r="K24" s="579">
        <f t="shared" si="7"/>
        <v>51.214921253623636</v>
      </c>
      <c r="L24" s="579">
        <f t="shared" si="13"/>
        <v>38.772236998615057</v>
      </c>
      <c r="M24" s="579">
        <f t="shared" si="5"/>
        <v>58.712287925616643</v>
      </c>
      <c r="N24" s="579">
        <f t="shared" si="11"/>
        <v>41.829339351471937</v>
      </c>
      <c r="O24" s="579">
        <f t="shared" si="6"/>
        <v>32.854791638083476</v>
      </c>
      <c r="Q24" s="92">
        <v>1981</v>
      </c>
      <c r="R24" s="396">
        <v>29.310147289091443</v>
      </c>
      <c r="S24" s="396">
        <v>44.385578345916635</v>
      </c>
      <c r="T24" s="396">
        <v>37.161657941970368</v>
      </c>
      <c r="U24" s="579">
        <v>55.686286039605818</v>
      </c>
      <c r="V24" s="396">
        <v>42.990973080436298</v>
      </c>
      <c r="W24" s="396">
        <v>43.888727893210557</v>
      </c>
      <c r="X24" s="396">
        <v>41.784553861534619</v>
      </c>
      <c r="Y24" s="396">
        <v>33.321089837462907</v>
      </c>
      <c r="Z24" s="396">
        <v>46.875869220030388</v>
      </c>
      <c r="AA24" s="396">
        <v>47.409297531615387</v>
      </c>
      <c r="AB24" s="579">
        <v>35.852969930651362</v>
      </c>
      <c r="AC24" s="396">
        <v>54.810725172147066</v>
      </c>
      <c r="AD24" s="396">
        <v>39.124478522209891</v>
      </c>
      <c r="AE24" s="396">
        <v>29.468919156274449</v>
      </c>
      <c r="AG24" s="92"/>
      <c r="AH24" s="396"/>
      <c r="AI24" s="396"/>
      <c r="AJ24" s="396"/>
      <c r="AK24" s="579"/>
      <c r="AL24" s="396"/>
      <c r="AM24" s="396"/>
      <c r="AN24" s="396"/>
      <c r="AO24" s="396"/>
      <c r="AP24" s="396"/>
      <c r="AQ24" s="396"/>
      <c r="AR24" s="579"/>
      <c r="AS24" s="396"/>
      <c r="AT24" s="396"/>
      <c r="AU24" s="396"/>
    </row>
    <row r="25" spans="1:47" ht="18" customHeight="1">
      <c r="A25" s="92">
        <v>1982</v>
      </c>
      <c r="B25" s="579">
        <f>B26*R25/R26</f>
        <v>31.094634685021024</v>
      </c>
      <c r="C25" s="579">
        <f t="shared" si="10"/>
        <v>47.337706077545249</v>
      </c>
      <c r="D25" s="579">
        <f t="shared" si="1"/>
        <v>40.293686770179839</v>
      </c>
      <c r="E25" s="579">
        <f t="shared" si="12"/>
        <v>56.795575401976357</v>
      </c>
      <c r="F25" s="579">
        <f t="shared" si="2"/>
        <v>46.025371944790116</v>
      </c>
      <c r="G25" s="579">
        <f t="shared" si="8"/>
        <v>46.954411681428795</v>
      </c>
      <c r="H25" s="579">
        <f t="shared" si="3"/>
        <v>44.129819004306029</v>
      </c>
      <c r="I25" s="579">
        <f t="shared" si="4"/>
        <v>36.188373736586179</v>
      </c>
      <c r="J25" s="579">
        <f t="shared" si="9"/>
        <v>54.039326259018615</v>
      </c>
      <c r="K25" s="579">
        <f t="shared" si="7"/>
        <v>50.996107264912794</v>
      </c>
      <c r="L25" s="579">
        <f t="shared" si="13"/>
        <v>38.772236998615057</v>
      </c>
      <c r="M25" s="579">
        <f t="shared" si="5"/>
        <v>59.147501670953815</v>
      </c>
      <c r="N25" s="579">
        <f t="shared" si="11"/>
        <v>43.364330951886956</v>
      </c>
      <c r="O25" s="579">
        <f t="shared" si="6"/>
        <v>32.247323476166422</v>
      </c>
      <c r="Q25" s="92">
        <v>1982</v>
      </c>
      <c r="R25" s="396">
        <v>30.213621283326574</v>
      </c>
      <c r="S25" s="396">
        <v>45.706190452436772</v>
      </c>
      <c r="T25" s="396">
        <v>37.526029395117661</v>
      </c>
      <c r="U25" s="579">
        <v>55.686286039605818</v>
      </c>
      <c r="V25" s="396">
        <v>42.641315519013361</v>
      </c>
      <c r="W25" s="396">
        <v>45.186765065384606</v>
      </c>
      <c r="X25" s="396">
        <v>42.365953354171673</v>
      </c>
      <c r="Y25" s="396">
        <v>35.741535843685419</v>
      </c>
      <c r="Z25" s="396">
        <v>47.676450041587692</v>
      </c>
      <c r="AA25" s="396">
        <v>47.206742939302352</v>
      </c>
      <c r="AB25" s="579">
        <v>35.852969930651362</v>
      </c>
      <c r="AC25" s="396">
        <v>55.217017991412398</v>
      </c>
      <c r="AD25" s="396">
        <v>40.560211116444535</v>
      </c>
      <c r="AE25" s="396">
        <v>28.924054031249764</v>
      </c>
      <c r="AG25" s="92"/>
      <c r="AH25" s="396"/>
      <c r="AI25" s="396"/>
      <c r="AJ25" s="396"/>
      <c r="AK25" s="579"/>
      <c r="AL25" s="396"/>
      <c r="AM25" s="396"/>
      <c r="AN25" s="396"/>
      <c r="AO25" s="396"/>
      <c r="AP25" s="396"/>
      <c r="AQ25" s="396"/>
      <c r="AR25" s="579"/>
      <c r="AS25" s="396"/>
      <c r="AT25" s="396"/>
      <c r="AU25" s="396"/>
    </row>
    <row r="26" spans="1:47" ht="18" customHeight="1">
      <c r="A26" s="92">
        <v>1983</v>
      </c>
      <c r="B26" s="579">
        <f>B27*R26/R27</f>
        <v>30.692878083613913</v>
      </c>
      <c r="C26" s="579">
        <f>C27*S26/S27</f>
        <v>47.761021750554846</v>
      </c>
      <c r="D26" s="579">
        <f t="shared" si="1"/>
        <v>39.69341093380006</v>
      </c>
      <c r="E26" s="579">
        <f t="shared" si="12"/>
        <v>56.795575401976357</v>
      </c>
      <c r="F26" s="579">
        <f t="shared" si="2"/>
        <v>46.014009359784978</v>
      </c>
      <c r="G26" s="579">
        <f t="shared" si="8"/>
        <v>47.536921951583082</v>
      </c>
      <c r="H26" s="579">
        <f t="shared" si="3"/>
        <v>43.537961976861119</v>
      </c>
      <c r="I26" s="579">
        <f t="shared" si="4"/>
        <v>37.945984146865385</v>
      </c>
      <c r="J26" s="579">
        <f t="shared" si="9"/>
        <v>54.746874582781693</v>
      </c>
      <c r="K26" s="579">
        <f t="shared" si="7"/>
        <v>52.973958619600538</v>
      </c>
      <c r="L26" s="579">
        <f t="shared" si="13"/>
        <v>38.772236998615057</v>
      </c>
      <c r="M26" s="579">
        <f t="shared" si="5"/>
        <v>60.713966222143029</v>
      </c>
      <c r="N26" s="579">
        <f t="shared" si="11"/>
        <v>42.8280202046341</v>
      </c>
      <c r="O26" s="579">
        <f t="shared" si="6"/>
        <v>31.599165333644432</v>
      </c>
      <c r="Q26" s="92">
        <v>1983</v>
      </c>
      <c r="R26" s="396">
        <v>29.823247769504967</v>
      </c>
      <c r="S26" s="396">
        <v>46.114916357751724</v>
      </c>
      <c r="T26" s="396">
        <v>36.96698477828609</v>
      </c>
      <c r="U26" s="579">
        <v>55.686286039605818</v>
      </c>
      <c r="V26" s="396">
        <v>42.630788378181194</v>
      </c>
      <c r="W26" s="396">
        <v>45.74734614356359</v>
      </c>
      <c r="X26" s="396">
        <v>41.797752808988761</v>
      </c>
      <c r="Y26" s="396">
        <v>37.477444064803372</v>
      </c>
      <c r="Z26" s="396">
        <v>48.300687881789663</v>
      </c>
      <c r="AA26" s="396">
        <v>49.037626225900503</v>
      </c>
      <c r="AB26" s="579">
        <v>35.852969930651362</v>
      </c>
      <c r="AC26" s="396">
        <v>56.679387472157529</v>
      </c>
      <c r="AD26" s="396">
        <v>40.058580475429252</v>
      </c>
      <c r="AE26" s="396">
        <v>28.342692258730672</v>
      </c>
      <c r="AG26" s="92"/>
      <c r="AH26" s="396"/>
      <c r="AI26" s="396"/>
      <c r="AJ26" s="396"/>
      <c r="AK26" s="579"/>
      <c r="AL26" s="396"/>
      <c r="AM26" s="396"/>
      <c r="AN26" s="396"/>
      <c r="AO26" s="396"/>
      <c r="AP26" s="396"/>
      <c r="AQ26" s="396"/>
      <c r="AR26" s="579"/>
      <c r="AS26" s="396"/>
      <c r="AT26" s="396"/>
      <c r="AU26" s="396"/>
    </row>
    <row r="27" spans="1:47" ht="18" customHeight="1">
      <c r="A27" s="92">
        <v>1984</v>
      </c>
      <c r="B27" s="579">
        <f t="shared" si="0"/>
        <v>32.399917966738535</v>
      </c>
      <c r="C27" s="579">
        <f t="shared" si="10"/>
        <v>48.530176559462895</v>
      </c>
      <c r="D27" s="579">
        <f t="shared" si="1"/>
        <v>39.622021291925591</v>
      </c>
      <c r="E27" s="579">
        <f t="shared" si="12"/>
        <v>56.795575401976357</v>
      </c>
      <c r="F27" s="579">
        <f t="shared" si="2"/>
        <v>47.570634966209035</v>
      </c>
      <c r="G27" s="579">
        <f t="shared" si="8"/>
        <v>48.483987455323309</v>
      </c>
      <c r="H27" s="579">
        <f t="shared" si="3"/>
        <v>43.670080082877632</v>
      </c>
      <c r="I27" s="579">
        <f t="shared" si="4"/>
        <v>37.268820275368817</v>
      </c>
      <c r="J27" s="579">
        <f t="shared" si="9"/>
        <v>53.941984307822423</v>
      </c>
      <c r="K27" s="579">
        <f t="shared" si="7"/>
        <v>51.862388931575914</v>
      </c>
      <c r="L27" s="579">
        <f t="shared" si="13"/>
        <v>38.772236998615057</v>
      </c>
      <c r="M27" s="579">
        <f t="shared" si="5"/>
        <v>60.148934225451455</v>
      </c>
      <c r="N27" s="579">
        <f t="shared" si="11"/>
        <v>42.555090215932594</v>
      </c>
      <c r="O27" s="579">
        <f t="shared" si="6"/>
        <v>31.59286533471224</v>
      </c>
      <c r="Q27" s="92">
        <v>1984</v>
      </c>
      <c r="R27" s="396">
        <v>31.481921591105021</v>
      </c>
      <c r="S27" s="396">
        <v>46.857561895449948</v>
      </c>
      <c r="T27" s="396">
        <v>36.900498685445591</v>
      </c>
      <c r="U27" s="579">
        <v>55.686286039605818</v>
      </c>
      <c r="V27" s="396">
        <v>44.072961701802043</v>
      </c>
      <c r="W27" s="396">
        <v>46.658758402530644</v>
      </c>
      <c r="X27" s="396">
        <v>41.924590163934425</v>
      </c>
      <c r="Y27" s="396">
        <v>36.808641510664984</v>
      </c>
      <c r="Z27" s="396">
        <v>47.590569646800546</v>
      </c>
      <c r="AA27" s="396">
        <v>48.008653872204739</v>
      </c>
      <c r="AB27" s="579">
        <v>35.852969930651362</v>
      </c>
      <c r="AC27" s="396">
        <v>56.151903114481541</v>
      </c>
      <c r="AD27" s="396">
        <v>39.803299286517927</v>
      </c>
      <c r="AE27" s="396">
        <v>28.33704151039349</v>
      </c>
      <c r="AG27" s="92"/>
      <c r="AH27" s="396"/>
      <c r="AI27" s="396"/>
      <c r="AJ27" s="396"/>
      <c r="AK27" s="579"/>
      <c r="AL27" s="396"/>
      <c r="AM27" s="396"/>
      <c r="AN27" s="396"/>
      <c r="AO27" s="396"/>
      <c r="AP27" s="396"/>
      <c r="AQ27" s="396"/>
      <c r="AR27" s="579"/>
      <c r="AS27" s="396"/>
      <c r="AT27" s="396"/>
      <c r="AU27" s="396"/>
    </row>
    <row r="28" spans="1:47" ht="18" customHeight="1">
      <c r="A28" s="92">
        <v>1985</v>
      </c>
      <c r="B28" s="579">
        <f t="shared" si="0"/>
        <v>33.486870784139839</v>
      </c>
      <c r="C28" s="579">
        <f t="shared" si="10"/>
        <v>48.488421489875492</v>
      </c>
      <c r="D28" s="579">
        <f t="shared" si="1"/>
        <v>39.373566786969718</v>
      </c>
      <c r="E28" s="579">
        <f t="shared" si="12"/>
        <v>56.795575401976357</v>
      </c>
      <c r="F28" s="579">
        <f t="shared" si="2"/>
        <v>49.566693630360653</v>
      </c>
      <c r="G28" s="579">
        <f t="shared" si="8"/>
        <v>48.652404744072328</v>
      </c>
      <c r="H28" s="579">
        <f t="shared" si="3"/>
        <v>44.01947837253725</v>
      </c>
      <c r="I28" s="579">
        <f t="shared" si="4"/>
        <v>37.291314820108198</v>
      </c>
      <c r="J28" s="579">
        <f t="shared" si="9"/>
        <v>54.252720650410609</v>
      </c>
      <c r="K28" s="579">
        <f t="shared" si="7"/>
        <v>54.332949559474841</v>
      </c>
      <c r="L28" s="579">
        <f t="shared" si="13"/>
        <v>38.772236998615057</v>
      </c>
      <c r="M28" s="579">
        <f t="shared" si="5"/>
        <v>60.542527405677653</v>
      </c>
      <c r="N28" s="579">
        <f t="shared" si="11"/>
        <v>42.743176443114614</v>
      </c>
      <c r="O28" s="579">
        <f t="shared" si="6"/>
        <v>32.042355177357578</v>
      </c>
      <c r="Q28" s="92">
        <v>1985</v>
      </c>
      <c r="R28" s="396">
        <v>32.538077455628752</v>
      </c>
      <c r="S28" s="396">
        <v>46.817245933375439</v>
      </c>
      <c r="T28" s="396">
        <v>36.669109805358708</v>
      </c>
      <c r="U28" s="579">
        <v>55.686286039605818</v>
      </c>
      <c r="V28" s="396">
        <v>45.922258376571975</v>
      </c>
      <c r="W28" s="396">
        <v>46.820835451036416</v>
      </c>
      <c r="X28" s="396">
        <v>42.260023029414846</v>
      </c>
      <c r="Y28" s="396">
        <v>36.830858302802213</v>
      </c>
      <c r="Z28" s="396">
        <v>47.864718248182101</v>
      </c>
      <c r="AA28" s="396">
        <v>50.295634717062867</v>
      </c>
      <c r="AB28" s="579">
        <v>35.852969930651362</v>
      </c>
      <c r="AC28" s="396">
        <v>56.519341148208667</v>
      </c>
      <c r="AD28" s="396">
        <v>39.979223068002355</v>
      </c>
      <c r="AE28" s="396">
        <v>28.740208877284594</v>
      </c>
      <c r="AG28" s="92"/>
      <c r="AH28" s="396"/>
      <c r="AI28" s="396"/>
      <c r="AJ28" s="396"/>
      <c r="AK28" s="579"/>
      <c r="AL28" s="396"/>
      <c r="AM28" s="396"/>
      <c r="AN28" s="396"/>
      <c r="AO28" s="396"/>
      <c r="AP28" s="396"/>
      <c r="AQ28" s="396"/>
      <c r="AR28" s="579"/>
      <c r="AS28" s="396"/>
      <c r="AT28" s="396"/>
      <c r="AU28" s="396"/>
    </row>
    <row r="29" spans="1:47" ht="18" customHeight="1">
      <c r="A29" s="92">
        <v>1986</v>
      </c>
      <c r="B29" s="579">
        <f t="shared" si="0"/>
        <v>34.302255000401928</v>
      </c>
      <c r="C29" s="579">
        <f t="shared" si="10"/>
        <v>47.795548570088663</v>
      </c>
      <c r="D29" s="579">
        <f t="shared" si="1"/>
        <v>40.224283603744716</v>
      </c>
      <c r="E29" s="579">
        <f t="shared" si="12"/>
        <v>56.795575401976357</v>
      </c>
      <c r="F29" s="579">
        <f t="shared" si="2"/>
        <v>51.052916311908362</v>
      </c>
      <c r="G29" s="579">
        <f t="shared" si="8"/>
        <v>47.807279081312643</v>
      </c>
      <c r="H29" s="579">
        <f t="shared" si="3"/>
        <v>43.176978465857495</v>
      </c>
      <c r="I29" s="579">
        <f t="shared" si="4"/>
        <v>38.212704443799872</v>
      </c>
      <c r="J29" s="579">
        <f t="shared" si="9"/>
        <v>52.498320463594915</v>
      </c>
      <c r="K29" s="579">
        <f t="shared" si="7"/>
        <v>54.24556096922462</v>
      </c>
      <c r="L29" s="579">
        <f t="shared" si="13"/>
        <v>38.772236998615057</v>
      </c>
      <c r="M29" s="579">
        <f t="shared" si="5"/>
        <v>61.335897630627024</v>
      </c>
      <c r="N29" s="579">
        <f t="shared" si="11"/>
        <v>42.394746379165873</v>
      </c>
      <c r="O29" s="579">
        <f t="shared" si="6"/>
        <v>32.24432544981304</v>
      </c>
      <c r="Q29" s="92">
        <v>1986</v>
      </c>
      <c r="R29" s="396">
        <v>33.330359151815152</v>
      </c>
      <c r="S29" s="396">
        <v>46.148253194706697</v>
      </c>
      <c r="T29" s="396">
        <v>37.461393332435847</v>
      </c>
      <c r="U29" s="579">
        <v>55.686286039605818</v>
      </c>
      <c r="V29" s="396">
        <v>47.299205213012783</v>
      </c>
      <c r="W29" s="396">
        <v>46.007525403985959</v>
      </c>
      <c r="X29" s="396">
        <v>41.451197782617307</v>
      </c>
      <c r="Y29" s="396">
        <v>37.740871018512671</v>
      </c>
      <c r="Z29" s="396">
        <v>46.316890422595336</v>
      </c>
      <c r="AA29" s="396">
        <v>50.214739704933024</v>
      </c>
      <c r="AB29" s="579">
        <v>35.852969930651362</v>
      </c>
      <c r="AC29" s="396">
        <v>57.259990148543253</v>
      </c>
      <c r="AD29" s="396">
        <v>39.653323955924343</v>
      </c>
      <c r="AE29" s="396">
        <v>28.921364968503315</v>
      </c>
      <c r="AG29" s="92"/>
      <c r="AH29" s="396"/>
      <c r="AI29" s="396"/>
      <c r="AJ29" s="396"/>
      <c r="AK29" s="579"/>
      <c r="AL29" s="396"/>
      <c r="AM29" s="396"/>
      <c r="AN29" s="396"/>
      <c r="AO29" s="396"/>
      <c r="AP29" s="396"/>
      <c r="AQ29" s="396"/>
      <c r="AR29" s="579"/>
      <c r="AS29" s="396"/>
      <c r="AT29" s="396"/>
      <c r="AU29" s="396"/>
    </row>
    <row r="30" spans="1:47" ht="18" customHeight="1">
      <c r="A30" s="92">
        <v>1987</v>
      </c>
      <c r="B30" s="579">
        <f>B31*R30/R31</f>
        <v>34.867357098093287</v>
      </c>
      <c r="C30" s="579">
        <f t="shared" si="10"/>
        <v>48.066184416265251</v>
      </c>
      <c r="D30" s="579">
        <f t="shared" si="1"/>
        <v>40.558141102363457</v>
      </c>
      <c r="E30" s="579">
        <f t="shared" si="12"/>
        <v>56.795575401976357</v>
      </c>
      <c r="F30" s="579">
        <f t="shared" si="2"/>
        <v>49.034200923963418</v>
      </c>
      <c r="G30" s="579">
        <f t="shared" si="8"/>
        <v>48.042648338833985</v>
      </c>
      <c r="H30" s="579">
        <f t="shared" si="3"/>
        <v>42.94132072435761</v>
      </c>
      <c r="I30" s="579">
        <f t="shared" si="4"/>
        <v>38.126673223699655</v>
      </c>
      <c r="J30" s="579">
        <f t="shared" si="9"/>
        <v>52.933426747259951</v>
      </c>
      <c r="K30" s="579">
        <f t="shared" si="7"/>
        <v>55.253911583413164</v>
      </c>
      <c r="L30" s="579">
        <f t="shared" si="13"/>
        <v>38.772236998615057</v>
      </c>
      <c r="M30" s="579">
        <f t="shared" si="5"/>
        <v>62.888156423339176</v>
      </c>
      <c r="N30" s="579">
        <f t="shared" si="11"/>
        <v>41.281705481420218</v>
      </c>
      <c r="O30" s="579">
        <f t="shared" si="6"/>
        <v>32.96690193738651</v>
      </c>
      <c r="Q30" s="92">
        <v>1987</v>
      </c>
      <c r="R30" s="396">
        <v>33.879450046080741</v>
      </c>
      <c r="S30" s="396">
        <v>46.409561453039714</v>
      </c>
      <c r="T30" s="396">
        <v>37.772319120349081</v>
      </c>
      <c r="U30" s="579">
        <v>55.686286039605818</v>
      </c>
      <c r="V30" s="396">
        <v>45.428917670226468</v>
      </c>
      <c r="W30" s="396">
        <v>46.23403394625862</v>
      </c>
      <c r="X30" s="396">
        <v>41.224959263874247</v>
      </c>
      <c r="Y30" s="396">
        <v>37.655902073534101</v>
      </c>
      <c r="Z30" s="396">
        <v>46.700764990100232</v>
      </c>
      <c r="AA30" s="396">
        <v>51.148162877596192</v>
      </c>
      <c r="AB30" s="579">
        <v>35.852969930651362</v>
      </c>
      <c r="AC30" s="396">
        <v>58.709097875211711</v>
      </c>
      <c r="AD30" s="396">
        <v>38.612256959090246</v>
      </c>
      <c r="AE30" s="396">
        <v>29.569475853852683</v>
      </c>
      <c r="AG30" s="92"/>
      <c r="AH30" s="396"/>
      <c r="AI30" s="396"/>
      <c r="AJ30" s="396"/>
      <c r="AK30" s="579"/>
      <c r="AL30" s="396"/>
      <c r="AM30" s="396"/>
      <c r="AN30" s="396"/>
      <c r="AO30" s="396"/>
      <c r="AP30" s="396"/>
      <c r="AQ30" s="396"/>
      <c r="AR30" s="579"/>
      <c r="AS30" s="396"/>
      <c r="AT30" s="396"/>
      <c r="AU30" s="396"/>
    </row>
    <row r="31" spans="1:47" ht="18" customHeight="1">
      <c r="A31" s="92">
        <v>1988</v>
      </c>
      <c r="B31" s="579">
        <f>B32*R31/R32</f>
        <v>33.792456748693539</v>
      </c>
      <c r="C31" s="579">
        <f t="shared" si="10"/>
        <v>46.62438439455363</v>
      </c>
      <c r="D31" s="579">
        <f t="shared" si="1"/>
        <v>41.02893987053335</v>
      </c>
      <c r="E31" s="579">
        <f t="shared" si="12"/>
        <v>56.79557540197635</v>
      </c>
      <c r="F31" s="579">
        <f t="shared" si="2"/>
        <v>51.516898258198232</v>
      </c>
      <c r="G31" s="579">
        <f t="shared" si="8"/>
        <v>47.116436281835874</v>
      </c>
      <c r="H31" s="579">
        <f t="shared" si="3"/>
        <v>42.2599036018389</v>
      </c>
      <c r="I31" s="579">
        <f t="shared" si="4"/>
        <v>39.296867790517226</v>
      </c>
      <c r="J31" s="579">
        <f t="shared" si="9"/>
        <v>52.351531855393453</v>
      </c>
      <c r="K31" s="579">
        <f t="shared" si="7"/>
        <v>55.090705926224871</v>
      </c>
      <c r="L31" s="579">
        <f t="shared" si="13"/>
        <v>38.772236998615057</v>
      </c>
      <c r="M31" s="579">
        <f t="shared" si="5"/>
        <v>62.258863886989261</v>
      </c>
      <c r="N31" s="579">
        <f t="shared" si="11"/>
        <v>41.187798250874721</v>
      </c>
      <c r="O31" s="579">
        <f t="shared" si="6"/>
        <v>32.65851503781532</v>
      </c>
      <c r="Q31" s="92">
        <v>1988</v>
      </c>
      <c r="R31" s="396">
        <v>32.83500516344882</v>
      </c>
      <c r="S31" s="396">
        <v>45.01745372651137</v>
      </c>
      <c r="T31" s="396">
        <v>38.210780076138406</v>
      </c>
      <c r="U31" s="396">
        <v>55.686286039605818</v>
      </c>
      <c r="V31" s="396">
        <v>47.729072473848952</v>
      </c>
      <c r="W31" s="396">
        <v>45.342690084807288</v>
      </c>
      <c r="X31" s="396">
        <v>40.570778334091948</v>
      </c>
      <c r="Y31" s="396">
        <v>38.811647599940883</v>
      </c>
      <c r="Z31" s="396">
        <v>46.187385481840757</v>
      </c>
      <c r="AA31" s="396">
        <v>50.997084532241225</v>
      </c>
      <c r="AB31" s="579">
        <v>35.852969930651362</v>
      </c>
      <c r="AC31" s="396">
        <v>58.121623234358729</v>
      </c>
      <c r="AD31" s="396">
        <v>38.524422164624909</v>
      </c>
      <c r="AE31" s="396">
        <v>29.292869972055417</v>
      </c>
      <c r="AG31" s="92"/>
      <c r="AH31" s="396"/>
      <c r="AI31" s="396"/>
      <c r="AJ31" s="396"/>
      <c r="AK31" s="396"/>
      <c r="AL31" s="396"/>
      <c r="AM31" s="396"/>
      <c r="AN31" s="396"/>
      <c r="AO31" s="396"/>
      <c r="AP31" s="396"/>
      <c r="AQ31" s="396"/>
      <c r="AR31" s="579"/>
      <c r="AS31" s="396"/>
      <c r="AT31" s="396"/>
      <c r="AU31" s="396"/>
    </row>
    <row r="32" spans="1:47" ht="18" customHeight="1">
      <c r="A32" s="92">
        <v>1989</v>
      </c>
      <c r="B32" s="396">
        <v>33.044698207982137</v>
      </c>
      <c r="C32" s="396">
        <v>44.738643651064393</v>
      </c>
      <c r="D32" s="396">
        <v>41.24182032694366</v>
      </c>
      <c r="E32" s="396">
        <v>55.714932504215639</v>
      </c>
      <c r="F32" s="396">
        <v>51.41299222543293</v>
      </c>
      <c r="G32" s="396">
        <v>46.881899073498381</v>
      </c>
      <c r="H32" s="396">
        <v>43.187290161872149</v>
      </c>
      <c r="I32" s="396">
        <v>40.118048859649697</v>
      </c>
      <c r="J32" s="396">
        <v>49.452181503146633</v>
      </c>
      <c r="K32" s="396">
        <v>53.819490908440002</v>
      </c>
      <c r="L32" s="396">
        <v>38.772236998615057</v>
      </c>
      <c r="M32" s="396">
        <v>64.243063761997504</v>
      </c>
      <c r="N32" s="396">
        <v>40.661254887925161</v>
      </c>
      <c r="O32" s="396">
        <v>32.921540461043847</v>
      </c>
      <c r="Q32" s="92">
        <v>1989</v>
      </c>
      <c r="R32" s="396">
        <v>32.108433084719415</v>
      </c>
      <c r="S32" s="396">
        <v>43.196705897610485</v>
      </c>
      <c r="T32" s="396">
        <v>38.409038386688721</v>
      </c>
      <c r="U32" s="396">
        <v>54.626749463288689</v>
      </c>
      <c r="V32" s="396">
        <v>47.632806224598674</v>
      </c>
      <c r="W32" s="396">
        <v>45.116982268380127</v>
      </c>
      <c r="X32" s="396">
        <v>41.461097320893607</v>
      </c>
      <c r="Y32" s="396">
        <v>39.622689091614248</v>
      </c>
      <c r="Z32" s="396">
        <v>43.629419981690098</v>
      </c>
      <c r="AA32" s="396">
        <v>49.820329603606893</v>
      </c>
      <c r="AB32" s="579">
        <v>35.852969930651362</v>
      </c>
      <c r="AC32" s="396">
        <v>59.973968593024864</v>
      </c>
      <c r="AD32" s="396">
        <v>38.031927307806008</v>
      </c>
      <c r="AE32" s="396">
        <v>29.528789134731877</v>
      </c>
      <c r="AG32" s="92"/>
      <c r="AH32" s="396"/>
      <c r="AI32" s="396"/>
      <c r="AJ32" s="396"/>
      <c r="AK32" s="396"/>
      <c r="AL32" s="396"/>
      <c r="AM32" s="396"/>
      <c r="AN32" s="396"/>
      <c r="AO32" s="396"/>
      <c r="AP32" s="396"/>
      <c r="AQ32" s="396"/>
      <c r="AR32" s="579"/>
      <c r="AS32" s="396"/>
      <c r="AT32" s="396"/>
      <c r="AU32" s="396"/>
    </row>
    <row r="33" spans="1:47" ht="18" customHeight="1">
      <c r="A33" s="92">
        <v>1990</v>
      </c>
      <c r="B33" s="396">
        <v>32.786507132658031</v>
      </c>
      <c r="C33" s="396">
        <v>45.52059141934042</v>
      </c>
      <c r="D33" s="396">
        <v>42.975580986614617</v>
      </c>
      <c r="E33" s="396">
        <v>54.105111895956327</v>
      </c>
      <c r="F33" s="396">
        <v>53.723326553773887</v>
      </c>
      <c r="G33" s="396">
        <v>47.007802871565083</v>
      </c>
      <c r="H33" s="396">
        <v>41.661956770793552</v>
      </c>
      <c r="I33" s="396">
        <v>41.455481604438482</v>
      </c>
      <c r="J33" s="396">
        <v>49.592451529230622</v>
      </c>
      <c r="K33" s="396">
        <v>55.744144688872566</v>
      </c>
      <c r="L33" s="396">
        <v>38.710449076171322</v>
      </c>
      <c r="M33" s="396">
        <v>64.188027999054768</v>
      </c>
      <c r="N33" s="396">
        <v>39.443749857526882</v>
      </c>
      <c r="O33" s="396">
        <v>32.855646687153317</v>
      </c>
      <c r="Q33" s="92">
        <v>1990</v>
      </c>
      <c r="R33" s="396">
        <v>31.736154798384643</v>
      </c>
      <c r="S33" s="396">
        <v>44.00970766820096</v>
      </c>
      <c r="T33" s="396">
        <v>39.957142079741615</v>
      </c>
      <c r="U33" s="396">
        <v>52.54358659947583</v>
      </c>
      <c r="V33" s="396">
        <v>49.632383030964391</v>
      </c>
      <c r="W33" s="396">
        <v>45.393000346517496</v>
      </c>
      <c r="X33" s="396">
        <v>39.859141910933943</v>
      </c>
      <c r="Y33" s="396">
        <v>41.171767459754307</v>
      </c>
      <c r="Z33" s="396">
        <v>43.703855145628602</v>
      </c>
      <c r="AA33" s="396">
        <v>51.077771472867809</v>
      </c>
      <c r="AB33" s="579">
        <v>35.852969930651362</v>
      </c>
      <c r="AC33" s="396">
        <v>59.741468517266469</v>
      </c>
      <c r="AD33" s="396">
        <v>37.445182128060864</v>
      </c>
      <c r="AE33" s="396">
        <v>29.316153156878965</v>
      </c>
      <c r="AG33" s="92"/>
      <c r="AH33" s="396"/>
      <c r="AI33" s="396"/>
      <c r="AJ33" s="396"/>
      <c r="AK33" s="396"/>
      <c r="AL33" s="396"/>
      <c r="AM33" s="396"/>
      <c r="AN33" s="396"/>
      <c r="AO33" s="396"/>
      <c r="AP33" s="396"/>
      <c r="AQ33" s="396"/>
      <c r="AR33" s="579"/>
      <c r="AS33" s="396"/>
      <c r="AT33" s="396"/>
      <c r="AU33" s="396"/>
    </row>
    <row r="34" spans="1:47" ht="18" customHeight="1">
      <c r="A34" s="92">
        <v>1991</v>
      </c>
      <c r="B34" s="396">
        <v>32.149922098698227</v>
      </c>
      <c r="C34" s="396">
        <v>46.074902760327362</v>
      </c>
      <c r="D34" s="396">
        <v>43.909613389614613</v>
      </c>
      <c r="E34" s="396">
        <v>53.096368441940022</v>
      </c>
      <c r="F34" s="396">
        <v>56.188360310799212</v>
      </c>
      <c r="G34" s="396">
        <v>47.628967438803031</v>
      </c>
      <c r="H34" s="396">
        <v>43.279866897170272</v>
      </c>
      <c r="I34" s="396">
        <v>42.611590886567932</v>
      </c>
      <c r="J34" s="396">
        <v>52.269256920835758</v>
      </c>
      <c r="K34" s="396">
        <v>54.985228214999971</v>
      </c>
      <c r="L34" s="396">
        <v>39.510262107315263</v>
      </c>
      <c r="M34" s="396">
        <v>62.107912578064472</v>
      </c>
      <c r="N34" s="396">
        <v>39.819164005184867</v>
      </c>
      <c r="O34" s="396">
        <v>32.943375444335047</v>
      </c>
      <c r="Q34" s="92">
        <v>1991</v>
      </c>
      <c r="R34" s="396">
        <v>30.756321408503467</v>
      </c>
      <c r="S34" s="396">
        <v>44.359882419631013</v>
      </c>
      <c r="T34" s="396">
        <v>40.59751928528803</v>
      </c>
      <c r="U34" s="396">
        <v>52.131755378067979</v>
      </c>
      <c r="V34" s="396">
        <v>51.572204229377029</v>
      </c>
      <c r="W34" s="396">
        <v>45.465854707850923</v>
      </c>
      <c r="X34" s="396">
        <v>41.23554475642829</v>
      </c>
      <c r="Y34" s="396">
        <v>42.263374914251877</v>
      </c>
      <c r="Z34" s="396">
        <v>46.262197358626764</v>
      </c>
      <c r="AA34" s="396">
        <v>49.574444599086668</v>
      </c>
      <c r="AB34" s="579">
        <v>35.852969930651362</v>
      </c>
      <c r="AC34" s="396">
        <v>56.957503707661935</v>
      </c>
      <c r="AD34" s="396">
        <v>37.976180117966159</v>
      </c>
      <c r="AE34" s="396">
        <v>29.201625398310288</v>
      </c>
      <c r="AG34" s="92"/>
      <c r="AH34" s="396"/>
      <c r="AI34" s="396"/>
      <c r="AJ34" s="396"/>
      <c r="AK34" s="396"/>
      <c r="AL34" s="396"/>
      <c r="AM34" s="396"/>
      <c r="AN34" s="396"/>
      <c r="AO34" s="396"/>
      <c r="AP34" s="396"/>
      <c r="AQ34" s="396"/>
      <c r="AR34" s="579"/>
      <c r="AS34" s="396"/>
      <c r="AT34" s="396"/>
      <c r="AU34" s="396"/>
    </row>
    <row r="35" spans="1:47" ht="18" customHeight="1">
      <c r="A35" s="92">
        <v>1992</v>
      </c>
      <c r="B35" s="396">
        <v>31.83844709228741</v>
      </c>
      <c r="C35" s="396">
        <v>45.631790571271857</v>
      </c>
      <c r="D35" s="396">
        <v>44.214538602101413</v>
      </c>
      <c r="E35" s="396">
        <v>54.485961206492433</v>
      </c>
      <c r="F35" s="396">
        <v>56.82617281572103</v>
      </c>
      <c r="G35" s="396">
        <v>47.411750673627942</v>
      </c>
      <c r="H35" s="396">
        <v>44.796187558505657</v>
      </c>
      <c r="I35" s="396">
        <v>45.009620474681512</v>
      </c>
      <c r="J35" s="396">
        <v>51.524977730070013</v>
      </c>
      <c r="K35" s="396">
        <v>54.343505041057533</v>
      </c>
      <c r="L35" s="396">
        <v>41.441472108232837</v>
      </c>
      <c r="M35" s="396">
        <v>61.681044804311192</v>
      </c>
      <c r="N35" s="396">
        <v>38.731674382716037</v>
      </c>
      <c r="O35" s="396">
        <v>32.762956656102673</v>
      </c>
      <c r="Q35" s="92">
        <v>1992</v>
      </c>
      <c r="R35" s="396">
        <v>30.254846858301487</v>
      </c>
      <c r="S35" s="396">
        <v>44.045476341819722</v>
      </c>
      <c r="T35" s="396">
        <v>40.811586340794882</v>
      </c>
      <c r="U35" s="396">
        <v>53.333551083664553</v>
      </c>
      <c r="V35" s="396">
        <v>52.003125877626779</v>
      </c>
      <c r="W35" s="396">
        <v>45.500116545069773</v>
      </c>
      <c r="X35" s="396">
        <v>42.462202632270078</v>
      </c>
      <c r="Y35" s="396">
        <v>42.553970938064396</v>
      </c>
      <c r="Z35" s="396">
        <v>45.600826275792912</v>
      </c>
      <c r="AA35" s="396">
        <v>49.009596672304149</v>
      </c>
      <c r="AB35" s="579">
        <v>35.852969930651362</v>
      </c>
      <c r="AC35" s="396">
        <v>56.510540477314976</v>
      </c>
      <c r="AD35" s="396">
        <v>36.557999129032048</v>
      </c>
      <c r="AE35" s="396">
        <v>28.941121547092475</v>
      </c>
      <c r="AG35" s="92"/>
      <c r="AH35" s="396"/>
      <c r="AI35" s="396"/>
      <c r="AJ35" s="396"/>
      <c r="AK35" s="396"/>
      <c r="AL35" s="396"/>
      <c r="AM35" s="396"/>
      <c r="AN35" s="396"/>
      <c r="AO35" s="396"/>
      <c r="AP35" s="396"/>
      <c r="AQ35" s="396"/>
      <c r="AR35" s="579"/>
      <c r="AS35" s="396"/>
      <c r="AT35" s="396"/>
      <c r="AU35" s="396"/>
    </row>
    <row r="36" spans="1:47" ht="18" customHeight="1">
      <c r="A36" s="92">
        <v>1993</v>
      </c>
      <c r="B36" s="396">
        <v>32.549879826935197</v>
      </c>
      <c r="C36" s="396">
        <v>47.416217536878221</v>
      </c>
      <c r="D36" s="396">
        <v>43.51319610992541</v>
      </c>
      <c r="E36" s="396">
        <v>56.342940242967558</v>
      </c>
      <c r="F36" s="396">
        <v>56.499123110511938</v>
      </c>
      <c r="G36" s="396">
        <v>48.538258944681132</v>
      </c>
      <c r="H36" s="396">
        <v>45.258885527932698</v>
      </c>
      <c r="I36" s="396">
        <v>46.312195545037561</v>
      </c>
      <c r="J36" s="396">
        <v>52.921782669657048</v>
      </c>
      <c r="K36" s="396">
        <v>53.342941702460237</v>
      </c>
      <c r="L36" s="396">
        <v>41.685406130425463</v>
      </c>
      <c r="M36" s="396">
        <v>60.547228975269952</v>
      </c>
      <c r="N36" s="396">
        <v>37.289436193434383</v>
      </c>
      <c r="O36" s="396">
        <v>33.023363942810647</v>
      </c>
      <c r="Q36" s="92">
        <v>1993</v>
      </c>
      <c r="R36" s="396">
        <v>30.737674862035458</v>
      </c>
      <c r="S36" s="396">
        <v>45.632373824912662</v>
      </c>
      <c r="T36" s="396">
        <v>40.11268124711215</v>
      </c>
      <c r="U36" s="396">
        <v>55.227672659728576</v>
      </c>
      <c r="V36" s="396">
        <v>51.802512944925226</v>
      </c>
      <c r="W36" s="396">
        <v>45.852188535068862</v>
      </c>
      <c r="X36" s="396">
        <v>43.053434993752674</v>
      </c>
      <c r="Y36" s="396">
        <v>45.154298034235424</v>
      </c>
      <c r="Z36" s="396">
        <v>46.283961043325291</v>
      </c>
      <c r="AA36" s="396">
        <v>48.126396874258134</v>
      </c>
      <c r="AB36" s="579">
        <v>35.852969930651362</v>
      </c>
      <c r="AC36" s="396">
        <v>55.549575800956973</v>
      </c>
      <c r="AD36" s="396">
        <v>35.298376060738597</v>
      </c>
      <c r="AE36" s="396">
        <v>29.177816669489452</v>
      </c>
      <c r="AG36" s="92"/>
      <c r="AH36" s="396"/>
      <c r="AI36" s="396"/>
      <c r="AJ36" s="396"/>
      <c r="AK36" s="396"/>
      <c r="AL36" s="396"/>
      <c r="AM36" s="396"/>
      <c r="AN36" s="396"/>
      <c r="AO36" s="396"/>
      <c r="AP36" s="396"/>
      <c r="AQ36" s="396"/>
      <c r="AR36" s="579"/>
      <c r="AS36" s="396"/>
      <c r="AT36" s="396"/>
      <c r="AU36" s="396"/>
    </row>
    <row r="37" spans="1:47" ht="18" customHeight="1">
      <c r="A37" s="92">
        <v>1994</v>
      </c>
      <c r="B37" s="396">
        <v>32.757673227645071</v>
      </c>
      <c r="C37" s="396">
        <v>47.438599945875879</v>
      </c>
      <c r="D37" s="396">
        <v>43.032639617680211</v>
      </c>
      <c r="E37" s="396">
        <v>56.812717194929093</v>
      </c>
      <c r="F37" s="396">
        <v>56.962629026946622</v>
      </c>
      <c r="G37" s="396">
        <v>48.750799547226592</v>
      </c>
      <c r="H37" s="396">
        <v>45.590780365009437</v>
      </c>
      <c r="I37" s="396">
        <v>44.409803990876632</v>
      </c>
      <c r="J37" s="396">
        <v>50.002758164166281</v>
      </c>
      <c r="K37" s="396">
        <v>53.837388025648544</v>
      </c>
      <c r="L37" s="396">
        <v>39.968554767036743</v>
      </c>
      <c r="M37" s="396">
        <v>60.525513109828019</v>
      </c>
      <c r="N37" s="396">
        <v>37.756408128868223</v>
      </c>
      <c r="O37" s="396">
        <v>33.407549593163168</v>
      </c>
      <c r="Q37" s="92">
        <v>1994</v>
      </c>
      <c r="R37" s="396">
        <v>30.954312914661607</v>
      </c>
      <c r="S37" s="396">
        <v>45.688581669226828</v>
      </c>
      <c r="T37" s="396">
        <v>39.687341494643086</v>
      </c>
      <c r="U37" s="396">
        <v>55.589784584924985</v>
      </c>
      <c r="V37" s="396">
        <v>51.778225531042963</v>
      </c>
      <c r="W37" s="396">
        <v>46.092938801310439</v>
      </c>
      <c r="X37" s="396">
        <v>43.528083459055509</v>
      </c>
      <c r="Y37" s="396">
        <v>43.419885818116363</v>
      </c>
      <c r="Z37" s="396">
        <v>43.426511044712271</v>
      </c>
      <c r="AA37" s="396">
        <v>48.843090766529983</v>
      </c>
      <c r="AB37" s="579">
        <v>35.852969930651362</v>
      </c>
      <c r="AC37" s="396">
        <v>54.01530361354461</v>
      </c>
      <c r="AD37" s="396">
        <v>35.867505617662346</v>
      </c>
      <c r="AE37" s="396">
        <v>29.427649998228016</v>
      </c>
      <c r="AG37" s="92"/>
      <c r="AH37" s="396"/>
      <c r="AI37" s="396"/>
      <c r="AJ37" s="396"/>
      <c r="AK37" s="396"/>
      <c r="AL37" s="396"/>
      <c r="AM37" s="396"/>
      <c r="AN37" s="396"/>
      <c r="AO37" s="396"/>
      <c r="AP37" s="396"/>
      <c r="AQ37" s="396"/>
      <c r="AR37" s="579"/>
      <c r="AS37" s="396"/>
      <c r="AT37" s="396"/>
      <c r="AU37" s="396"/>
    </row>
    <row r="38" spans="1:47" ht="18" customHeight="1">
      <c r="A38" s="92">
        <v>1995</v>
      </c>
      <c r="B38" s="396">
        <v>33.366820713233821</v>
      </c>
      <c r="C38" s="396">
        <v>47.577719634241362</v>
      </c>
      <c r="D38" s="396">
        <v>43.150762685303782</v>
      </c>
      <c r="E38" s="396">
        <v>56.364009078550637</v>
      </c>
      <c r="F38" s="396">
        <v>55.28521391043283</v>
      </c>
      <c r="G38" s="396">
        <v>48.936744982720953</v>
      </c>
      <c r="H38" s="396">
        <v>45.089490964360472</v>
      </c>
      <c r="I38" s="396">
        <v>45.062875945597007</v>
      </c>
      <c r="J38" s="396">
        <v>47.227782127425691</v>
      </c>
      <c r="K38" s="396">
        <v>54.155423202609192</v>
      </c>
      <c r="L38" s="396">
        <v>37.956194586375382</v>
      </c>
      <c r="M38" s="396">
        <v>57.61966207534919</v>
      </c>
      <c r="N38" s="396">
        <v>38.239465623661822</v>
      </c>
      <c r="O38" s="396">
        <v>33.782558119931892</v>
      </c>
      <c r="Q38" s="92">
        <v>1995</v>
      </c>
      <c r="R38" s="396">
        <v>31.927033323121396</v>
      </c>
      <c r="S38" s="396">
        <v>45.810663872523826</v>
      </c>
      <c r="T38" s="396">
        <v>39.715532324974767</v>
      </c>
      <c r="U38" s="396">
        <v>54.319162253059147</v>
      </c>
      <c r="V38" s="396">
        <v>50.58586879824756</v>
      </c>
      <c r="W38" s="396">
        <v>45.914256071689181</v>
      </c>
      <c r="X38" s="396">
        <v>42.963971114828659</v>
      </c>
      <c r="Y38" s="396">
        <v>43.499660844332091</v>
      </c>
      <c r="Z38" s="396">
        <v>43.582617459089242</v>
      </c>
      <c r="AA38" s="396">
        <v>49.591500919138703</v>
      </c>
      <c r="AB38" s="396">
        <v>35.852969930651362</v>
      </c>
      <c r="AC38" s="396">
        <v>54.196598876097582</v>
      </c>
      <c r="AD38" s="396">
        <v>36.429886425525282</v>
      </c>
      <c r="AE38" s="396">
        <v>29.816667173390897</v>
      </c>
      <c r="AG38" s="92"/>
      <c r="AH38" s="396"/>
      <c r="AI38" s="396"/>
      <c r="AJ38" s="396"/>
      <c r="AK38" s="396"/>
      <c r="AL38" s="396"/>
      <c r="AM38" s="396"/>
      <c r="AN38" s="396"/>
      <c r="AO38" s="396"/>
      <c r="AP38" s="396"/>
      <c r="AQ38" s="396"/>
      <c r="AR38" s="396"/>
      <c r="AS38" s="396"/>
      <c r="AT38" s="396"/>
      <c r="AU38" s="396"/>
    </row>
    <row r="39" spans="1:47" ht="18" customHeight="1">
      <c r="A39" s="92">
        <v>1996</v>
      </c>
      <c r="B39" s="396">
        <v>33.865529749140329</v>
      </c>
      <c r="C39" s="396">
        <v>48.538089551788488</v>
      </c>
      <c r="D39" s="396">
        <v>43.787043055980433</v>
      </c>
      <c r="E39" s="396">
        <v>56.880301602262023</v>
      </c>
      <c r="F39" s="396">
        <v>56.476642114821921</v>
      </c>
      <c r="G39" s="396">
        <v>50.429152383310957</v>
      </c>
      <c r="H39" s="396">
        <v>45.946766521607117</v>
      </c>
      <c r="I39" s="396">
        <v>45.509963761074211</v>
      </c>
      <c r="J39" s="396">
        <v>47.542649841284877</v>
      </c>
      <c r="K39" s="396">
        <v>54.836615878775092</v>
      </c>
      <c r="L39" s="396">
        <v>38.352660624030563</v>
      </c>
      <c r="M39" s="396">
        <v>59.592753713088243</v>
      </c>
      <c r="N39" s="396">
        <v>38.021378334608293</v>
      </c>
      <c r="O39" s="396">
        <v>34.260490720452637</v>
      </c>
      <c r="Q39" s="92">
        <v>1996</v>
      </c>
      <c r="R39" s="396">
        <v>32.774613695487176</v>
      </c>
      <c r="S39" s="396">
        <v>46.465931703632691</v>
      </c>
      <c r="T39" s="396">
        <v>40.286354772101561</v>
      </c>
      <c r="U39" s="396">
        <v>55.271715770184983</v>
      </c>
      <c r="V39" s="396">
        <v>50.853715468772201</v>
      </c>
      <c r="W39" s="396">
        <v>47.450170291020342</v>
      </c>
      <c r="X39" s="396">
        <v>43.877950604080148</v>
      </c>
      <c r="Y39" s="396">
        <v>44.151907522933939</v>
      </c>
      <c r="Z39" s="396">
        <v>43.7971457564757</v>
      </c>
      <c r="AA39" s="396">
        <v>50.828550368706026</v>
      </c>
      <c r="AB39" s="396">
        <v>36.295667645303944</v>
      </c>
      <c r="AC39" s="396">
        <v>56.790472101929105</v>
      </c>
      <c r="AD39" s="396">
        <v>36.246907036557396</v>
      </c>
      <c r="AE39" s="396">
        <v>30.221098774517646</v>
      </c>
      <c r="AG39" s="92"/>
      <c r="AH39" s="396"/>
      <c r="AI39" s="396"/>
      <c r="AJ39" s="396"/>
      <c r="AK39" s="396"/>
      <c r="AL39" s="396"/>
      <c r="AM39" s="396"/>
      <c r="AN39" s="396"/>
      <c r="AO39" s="396"/>
      <c r="AP39" s="396"/>
      <c r="AQ39" s="396"/>
      <c r="AR39" s="396"/>
      <c r="AS39" s="396"/>
      <c r="AT39" s="396"/>
      <c r="AU39" s="396"/>
    </row>
    <row r="40" spans="1:47" ht="18" customHeight="1">
      <c r="A40" s="92">
        <v>1997</v>
      </c>
      <c r="B40" s="396">
        <v>34.340650147051633</v>
      </c>
      <c r="C40" s="396">
        <v>48.965597212919853</v>
      </c>
      <c r="D40" s="396">
        <v>44.462368575775457</v>
      </c>
      <c r="E40" s="396">
        <v>56.076987313883663</v>
      </c>
      <c r="F40" s="396">
        <v>55.207545407853573</v>
      </c>
      <c r="G40" s="396">
        <v>50.785104401761338</v>
      </c>
      <c r="H40" s="396">
        <v>45.659054999035277</v>
      </c>
      <c r="I40" s="396">
        <v>47.561977918185903</v>
      </c>
      <c r="J40" s="396">
        <v>46.296280063231301</v>
      </c>
      <c r="K40" s="396">
        <v>54.504979114079568</v>
      </c>
      <c r="L40" s="396">
        <v>38.246669616864551</v>
      </c>
      <c r="M40" s="396">
        <v>59.023439359168293</v>
      </c>
      <c r="N40" s="396">
        <v>38.409023556368318</v>
      </c>
      <c r="O40" s="396">
        <v>34.553277286719833</v>
      </c>
      <c r="Q40" s="92">
        <v>1997</v>
      </c>
      <c r="R40" s="396">
        <v>33.213389673841277</v>
      </c>
      <c r="S40" s="396">
        <v>46.597102623847633</v>
      </c>
      <c r="T40" s="396">
        <v>40.740631651926464</v>
      </c>
      <c r="U40" s="396">
        <v>54.786562670481572</v>
      </c>
      <c r="V40" s="396">
        <v>49.827953971372438</v>
      </c>
      <c r="W40" s="396">
        <v>47.421350861468618</v>
      </c>
      <c r="X40" s="396">
        <v>43.758818826519374</v>
      </c>
      <c r="Y40" s="396">
        <v>45.817580502762411</v>
      </c>
      <c r="Z40" s="396">
        <v>43.317339777686506</v>
      </c>
      <c r="AA40" s="396">
        <v>50.55485235658216</v>
      </c>
      <c r="AB40" s="396">
        <v>36.498158416643058</v>
      </c>
      <c r="AC40" s="396">
        <v>56.352043180196944</v>
      </c>
      <c r="AD40" s="396">
        <v>36.625457576206536</v>
      </c>
      <c r="AE40" s="396">
        <v>30.486448797552431</v>
      </c>
      <c r="AG40" s="92"/>
      <c r="AH40" s="396"/>
      <c r="AI40" s="396"/>
      <c r="AJ40" s="396"/>
      <c r="AK40" s="396"/>
      <c r="AL40" s="396"/>
      <c r="AM40" s="396"/>
      <c r="AN40" s="396"/>
      <c r="AO40" s="396"/>
      <c r="AP40" s="396"/>
      <c r="AQ40" s="396"/>
      <c r="AR40" s="396"/>
      <c r="AS40" s="396"/>
      <c r="AT40" s="396"/>
      <c r="AU40" s="396"/>
    </row>
    <row r="41" spans="1:47" ht="18" customHeight="1">
      <c r="A41" s="92">
        <v>1998</v>
      </c>
      <c r="B41" s="396">
        <v>35.388975313598891</v>
      </c>
      <c r="C41" s="396">
        <v>49.460479908991552</v>
      </c>
      <c r="D41" s="396">
        <v>44.882745173901313</v>
      </c>
      <c r="E41" s="396">
        <v>56.234874735307869</v>
      </c>
      <c r="F41" s="396">
        <v>54.391955660037397</v>
      </c>
      <c r="G41" s="396">
        <v>50.047881579941091</v>
      </c>
      <c r="H41" s="396">
        <v>45.905020933288512</v>
      </c>
      <c r="I41" s="396">
        <v>46.202159969823462</v>
      </c>
      <c r="J41" s="396">
        <v>45.800962302463269</v>
      </c>
      <c r="K41" s="396">
        <v>52.497544635027538</v>
      </c>
      <c r="L41" s="396">
        <v>37.842196284289138</v>
      </c>
      <c r="M41" s="396">
        <v>59.661811415568422</v>
      </c>
      <c r="N41" s="396">
        <v>39.396338536370067</v>
      </c>
      <c r="O41" s="396">
        <v>34.929024077512018</v>
      </c>
      <c r="Q41" s="92">
        <v>1998</v>
      </c>
      <c r="R41" s="396">
        <v>33.870469379252881</v>
      </c>
      <c r="S41" s="396">
        <v>47.224860632745091</v>
      </c>
      <c r="T41" s="396">
        <v>40.682402650132843</v>
      </c>
      <c r="U41" s="396">
        <v>55.167140237163181</v>
      </c>
      <c r="V41" s="396">
        <v>49.349762444706954</v>
      </c>
      <c r="W41" s="396">
        <v>47.265368377046087</v>
      </c>
      <c r="X41" s="396">
        <v>43.795999659894996</v>
      </c>
      <c r="Y41" s="396">
        <v>44.534449290202069</v>
      </c>
      <c r="Z41" s="396">
        <v>42.613265920934268</v>
      </c>
      <c r="AA41" s="396">
        <v>48.80615045544247</v>
      </c>
      <c r="AB41" s="396">
        <v>36.558978894913984</v>
      </c>
      <c r="AC41" s="396">
        <v>57.5559648127456</v>
      </c>
      <c r="AD41" s="396">
        <v>37.822207534651128</v>
      </c>
      <c r="AE41" s="396">
        <v>30.827985947811037</v>
      </c>
      <c r="AG41" s="92"/>
      <c r="AH41" s="396"/>
      <c r="AI41" s="396"/>
      <c r="AJ41" s="396"/>
      <c r="AK41" s="396"/>
      <c r="AL41" s="396"/>
      <c r="AM41" s="396"/>
      <c r="AN41" s="396"/>
      <c r="AO41" s="396"/>
      <c r="AP41" s="396"/>
      <c r="AQ41" s="396"/>
      <c r="AR41" s="396"/>
      <c r="AS41" s="396"/>
      <c r="AT41" s="396"/>
      <c r="AU41" s="396"/>
    </row>
    <row r="42" spans="1:47" ht="18" customHeight="1">
      <c r="A42" s="92">
        <v>1999</v>
      </c>
      <c r="B42" s="396">
        <v>35.620124152457102</v>
      </c>
      <c r="C42" s="396">
        <v>49.555461273222903</v>
      </c>
      <c r="D42" s="396">
        <v>44.298029092841212</v>
      </c>
      <c r="E42" s="396">
        <v>56.775670512924052</v>
      </c>
      <c r="F42" s="396">
        <v>53.213275103456169</v>
      </c>
      <c r="G42" s="396">
        <v>50.830378624562641</v>
      </c>
      <c r="H42" s="396">
        <v>46.71203734611418</v>
      </c>
      <c r="I42" s="396">
        <v>46.454382806836179</v>
      </c>
      <c r="J42" s="396">
        <v>46.436108370685361</v>
      </c>
      <c r="K42" s="396">
        <v>53.704649616059008</v>
      </c>
      <c r="L42" s="396">
        <v>38.432291505012572</v>
      </c>
      <c r="M42" s="396">
        <v>58.898317964516806</v>
      </c>
      <c r="N42" s="396">
        <v>39.767208984311907</v>
      </c>
      <c r="O42" s="396">
        <v>34.884802480354949</v>
      </c>
      <c r="Q42" s="92">
        <v>1999</v>
      </c>
      <c r="R42" s="396">
        <v>34.020149988637229</v>
      </c>
      <c r="S42" s="396">
        <v>46.711074917185186</v>
      </c>
      <c r="T42" s="396">
        <v>40.363315941272212</v>
      </c>
      <c r="U42" s="396">
        <v>55.619625987252753</v>
      </c>
      <c r="V42" s="396">
        <v>49.013495343857379</v>
      </c>
      <c r="W42" s="396">
        <v>47.841599657385046</v>
      </c>
      <c r="X42" s="396">
        <v>44.560295198071309</v>
      </c>
      <c r="Y42" s="396">
        <v>44.890497308424024</v>
      </c>
      <c r="Z42" s="396">
        <v>43.647273017080686</v>
      </c>
      <c r="AA42" s="396">
        <v>50.80155615515811</v>
      </c>
      <c r="AB42" s="396">
        <v>37.148109420255238</v>
      </c>
      <c r="AC42" s="396">
        <v>56.368664670309201</v>
      </c>
      <c r="AD42" s="396">
        <v>38.058349465136189</v>
      </c>
      <c r="AE42" s="396">
        <v>31.023114765145898</v>
      </c>
      <c r="AG42" s="92"/>
      <c r="AH42" s="396"/>
      <c r="AI42" s="396"/>
      <c r="AJ42" s="396"/>
      <c r="AK42" s="396"/>
      <c r="AL42" s="396"/>
      <c r="AM42" s="396"/>
      <c r="AN42" s="396"/>
      <c r="AO42" s="396"/>
      <c r="AP42" s="396"/>
      <c r="AQ42" s="396"/>
      <c r="AR42" s="396"/>
      <c r="AS42" s="396"/>
      <c r="AT42" s="396"/>
      <c r="AU42" s="396"/>
    </row>
    <row r="43" spans="1:47" ht="18" customHeight="1">
      <c r="A43" s="92">
        <v>2000</v>
      </c>
      <c r="B43" s="396">
        <v>35.161007997985109</v>
      </c>
      <c r="C43" s="396">
        <v>49.045494759877769</v>
      </c>
      <c r="D43" s="396">
        <v>44.053049619302662</v>
      </c>
      <c r="E43" s="396">
        <v>55.835633757971628</v>
      </c>
      <c r="F43" s="396">
        <v>55.185086954874393</v>
      </c>
      <c r="G43" s="396">
        <v>50.107941515450356</v>
      </c>
      <c r="H43" s="396">
        <v>46.416330962803528</v>
      </c>
      <c r="I43" s="396">
        <v>45.286699924845728</v>
      </c>
      <c r="J43" s="396">
        <v>46.142214565989377</v>
      </c>
      <c r="K43" s="396">
        <v>57.721740756568309</v>
      </c>
      <c r="L43" s="396">
        <v>38.12043543726984</v>
      </c>
      <c r="M43" s="396">
        <v>58.679324654251452</v>
      </c>
      <c r="N43" s="396">
        <v>40.255168028115797</v>
      </c>
      <c r="O43" s="396">
        <v>35.353301897457413</v>
      </c>
      <c r="Q43" s="92">
        <v>2000</v>
      </c>
      <c r="R43" s="396">
        <v>32.930505731604434</v>
      </c>
      <c r="S43" s="396">
        <v>46.773050791316919</v>
      </c>
      <c r="T43" s="396">
        <v>40.540941506767638</v>
      </c>
      <c r="U43" s="396">
        <v>53.109899817534433</v>
      </c>
      <c r="V43" s="396">
        <v>50.674444317358649</v>
      </c>
      <c r="W43" s="396">
        <v>47.373550253756278</v>
      </c>
      <c r="X43" s="396">
        <v>44.374383420621896</v>
      </c>
      <c r="Y43" s="396">
        <v>44.208934833917532</v>
      </c>
      <c r="Z43" s="396">
        <v>43.556595133792314</v>
      </c>
      <c r="AA43" s="396">
        <v>55.391834659185925</v>
      </c>
      <c r="AB43" s="396">
        <v>37.33167683922543</v>
      </c>
      <c r="AC43" s="396">
        <v>56.262547946080232</v>
      </c>
      <c r="AD43" s="396">
        <v>38.680471162550752</v>
      </c>
      <c r="AE43" s="396">
        <v>31.594683793611495</v>
      </c>
      <c r="AG43" s="92"/>
      <c r="AH43" s="396"/>
      <c r="AI43" s="396"/>
      <c r="AJ43" s="396"/>
      <c r="AK43" s="396"/>
      <c r="AL43" s="396"/>
      <c r="AM43" s="396"/>
      <c r="AN43" s="396"/>
      <c r="AO43" s="396"/>
      <c r="AP43" s="396"/>
      <c r="AQ43" s="396"/>
      <c r="AR43" s="396"/>
      <c r="AS43" s="396"/>
      <c r="AT43" s="396"/>
      <c r="AU43" s="396"/>
    </row>
    <row r="44" spans="1:47" ht="18" customHeight="1">
      <c r="A44" s="92">
        <v>2001</v>
      </c>
      <c r="B44" s="396">
        <v>34.814919770982037</v>
      </c>
      <c r="C44" s="396">
        <v>49.540778692611923</v>
      </c>
      <c r="D44" s="396">
        <v>42.64400098190692</v>
      </c>
      <c r="E44" s="396">
        <v>55.370571692976696</v>
      </c>
      <c r="F44" s="396">
        <v>52.813510600071872</v>
      </c>
      <c r="G44" s="396">
        <v>49.999699511004252</v>
      </c>
      <c r="H44" s="396">
        <v>44.676568015461612</v>
      </c>
      <c r="I44" s="396">
        <v>44.919340065015362</v>
      </c>
      <c r="J44" s="396">
        <v>45.098954506167537</v>
      </c>
      <c r="K44" s="396">
        <v>57.543815814815389</v>
      </c>
      <c r="L44" s="396">
        <v>37.975371614772328</v>
      </c>
      <c r="M44" s="396">
        <v>56.106980909284083</v>
      </c>
      <c r="N44" s="396">
        <v>40.552226010639757</v>
      </c>
      <c r="O44" s="396">
        <v>34.353634854549917</v>
      </c>
      <c r="Q44" s="92">
        <v>2001</v>
      </c>
      <c r="R44" s="396">
        <v>32.711696527820834</v>
      </c>
      <c r="S44" s="396">
        <v>46.8728887211008</v>
      </c>
      <c r="T44" s="396">
        <v>39.797536452410903</v>
      </c>
      <c r="U44" s="396">
        <v>53.55589157797732</v>
      </c>
      <c r="V44" s="396">
        <v>49.243248808613281</v>
      </c>
      <c r="W44" s="396">
        <v>47.429658132206178</v>
      </c>
      <c r="X44" s="396">
        <v>42.968814680770521</v>
      </c>
      <c r="Y44" s="396">
        <v>44.215732692974186</v>
      </c>
      <c r="Z44" s="396">
        <v>42.137603167176188</v>
      </c>
      <c r="AA44" s="396">
        <v>56.142400356881183</v>
      </c>
      <c r="AB44" s="396">
        <v>37.419376619948714</v>
      </c>
      <c r="AC44" s="396">
        <v>57.040664526881748</v>
      </c>
      <c r="AD44" s="396">
        <v>38.976142386368814</v>
      </c>
      <c r="AE44" s="396">
        <v>30.721526269328809</v>
      </c>
      <c r="AG44" s="92"/>
      <c r="AH44" s="396"/>
      <c r="AI44" s="396"/>
      <c r="AJ44" s="396"/>
      <c r="AK44" s="396"/>
      <c r="AL44" s="396"/>
      <c r="AM44" s="396"/>
      <c r="AN44" s="396"/>
      <c r="AO44" s="396"/>
      <c r="AP44" s="396"/>
      <c r="AQ44" s="396"/>
      <c r="AR44" s="396"/>
      <c r="AS44" s="396"/>
      <c r="AT44" s="396"/>
      <c r="AU44" s="396"/>
    </row>
    <row r="45" spans="1:47" ht="18" customHeight="1">
      <c r="A45" s="92">
        <v>2002</v>
      </c>
      <c r="B45" s="396">
        <v>35.377987878875537</v>
      </c>
      <c r="C45" s="396">
        <v>49.699702834814182</v>
      </c>
      <c r="D45" s="396">
        <v>41.13452539454682</v>
      </c>
      <c r="E45" s="396">
        <v>54.823392973308067</v>
      </c>
      <c r="F45" s="396">
        <v>52.901195369252562</v>
      </c>
      <c r="G45" s="396">
        <v>49.441237492618988</v>
      </c>
      <c r="H45" s="396">
        <v>44.371669213282154</v>
      </c>
      <c r="I45" s="396">
        <v>44.374927249018917</v>
      </c>
      <c r="J45" s="396">
        <v>44.09905978754054</v>
      </c>
      <c r="K45" s="396">
        <v>56.305783824139802</v>
      </c>
      <c r="L45" s="396">
        <v>38.414522096636617</v>
      </c>
      <c r="M45" s="396">
        <v>54.118258492488621</v>
      </c>
      <c r="N45" s="396">
        <v>38.972111375985072</v>
      </c>
      <c r="O45" s="396">
        <v>31.942343290454129</v>
      </c>
      <c r="Q45" s="92">
        <v>2002</v>
      </c>
      <c r="R45" s="396"/>
      <c r="S45" s="396"/>
      <c r="T45" s="396"/>
      <c r="U45" s="396"/>
      <c r="V45" s="396"/>
      <c r="W45" s="396"/>
      <c r="X45" s="396"/>
      <c r="Y45" s="396"/>
      <c r="Z45" s="396"/>
      <c r="AA45" s="396"/>
      <c r="AB45" s="396"/>
      <c r="AC45" s="396"/>
      <c r="AD45" s="396"/>
      <c r="AE45" s="396"/>
      <c r="AG45" s="92"/>
      <c r="AH45" s="396"/>
      <c r="AI45" s="396"/>
      <c r="AJ45" s="396"/>
      <c r="AK45" s="396"/>
      <c r="AL45" s="396"/>
      <c r="AM45" s="396"/>
      <c r="AN45" s="396"/>
      <c r="AO45" s="396"/>
      <c r="AP45" s="396"/>
      <c r="AQ45" s="396"/>
      <c r="AR45" s="396"/>
      <c r="AS45" s="396"/>
      <c r="AT45" s="396"/>
      <c r="AU45" s="396"/>
    </row>
    <row r="46" spans="1:47" ht="18" customHeight="1">
      <c r="A46" s="92">
        <v>2003</v>
      </c>
      <c r="B46" s="396">
        <v>35.435019971041697</v>
      </c>
      <c r="C46" s="396">
        <v>50.955644400586273</v>
      </c>
      <c r="D46" s="396">
        <v>41.098027901992708</v>
      </c>
      <c r="E46" s="396">
        <v>54.97929947333062</v>
      </c>
      <c r="F46" s="396">
        <v>52.455475376455773</v>
      </c>
      <c r="G46" s="396">
        <v>49.127318168828367</v>
      </c>
      <c r="H46" s="396">
        <v>44.393422649677177</v>
      </c>
      <c r="I46" s="396">
        <v>44.748320359065673</v>
      </c>
      <c r="J46" s="396">
        <v>43.942173625891627</v>
      </c>
      <c r="K46" s="396">
        <v>55.543864602450078</v>
      </c>
      <c r="L46" s="396">
        <v>38.170766442423258</v>
      </c>
      <c r="M46" s="396">
        <v>54.410426949620543</v>
      </c>
      <c r="N46" s="396">
        <v>38.714415317096957</v>
      </c>
      <c r="O46" s="396">
        <v>31.348008804385142</v>
      </c>
      <c r="Q46" s="92">
        <v>2003</v>
      </c>
      <c r="R46" s="396"/>
      <c r="S46" s="396"/>
      <c r="T46" s="396"/>
      <c r="U46" s="396"/>
      <c r="V46" s="396"/>
      <c r="W46" s="396"/>
      <c r="X46" s="396"/>
      <c r="Y46" s="396"/>
      <c r="Z46" s="396"/>
      <c r="AA46" s="396"/>
      <c r="AB46" s="396"/>
      <c r="AC46" s="396"/>
      <c r="AD46" s="396"/>
      <c r="AE46" s="396"/>
      <c r="AG46" s="92"/>
      <c r="AH46" s="396"/>
      <c r="AI46" s="396"/>
      <c r="AJ46" s="396"/>
      <c r="AK46" s="396"/>
      <c r="AL46" s="396"/>
      <c r="AM46" s="396"/>
      <c r="AN46" s="396"/>
      <c r="AO46" s="396"/>
      <c r="AP46" s="396"/>
      <c r="AQ46" s="396"/>
      <c r="AR46" s="396"/>
      <c r="AS46" s="396"/>
      <c r="AT46" s="396"/>
      <c r="AU46" s="396"/>
    </row>
    <row r="47" spans="1:47" ht="18" customHeight="1">
      <c r="A47" s="92">
        <v>2004</v>
      </c>
      <c r="B47" s="396">
        <v>35.538249592206071</v>
      </c>
      <c r="C47" s="396">
        <v>49.104144494156792</v>
      </c>
      <c r="D47" s="396">
        <v>40.72558342745328</v>
      </c>
      <c r="E47" s="396">
        <v>56.443372271227091</v>
      </c>
      <c r="F47" s="396">
        <v>52.14750542299349</v>
      </c>
      <c r="G47" s="396">
        <v>49.649347538433602</v>
      </c>
      <c r="H47" s="396">
        <v>43.457820937514178</v>
      </c>
      <c r="I47" s="396">
        <v>44.230564529814409</v>
      </c>
      <c r="J47" s="396">
        <v>44.326362422229643</v>
      </c>
      <c r="K47" s="396">
        <v>56.719402056863807</v>
      </c>
      <c r="L47" s="396">
        <v>38.527207915894813</v>
      </c>
      <c r="M47" s="396">
        <v>54.594831859364881</v>
      </c>
      <c r="N47" s="396">
        <v>39.557057780999472</v>
      </c>
      <c r="O47" s="396">
        <v>31.55442270017484</v>
      </c>
      <c r="Q47" s="92">
        <v>2004</v>
      </c>
      <c r="R47" s="396"/>
      <c r="S47" s="396"/>
      <c r="T47" s="396"/>
      <c r="U47" s="396"/>
      <c r="V47" s="396"/>
      <c r="W47" s="396"/>
      <c r="X47" s="396"/>
      <c r="Y47" s="396"/>
      <c r="Z47" s="396"/>
      <c r="AA47" s="396"/>
      <c r="AB47" s="396"/>
      <c r="AC47" s="396"/>
      <c r="AD47" s="396"/>
      <c r="AE47" s="396"/>
      <c r="AG47" s="92"/>
      <c r="AH47" s="396"/>
      <c r="AI47" s="396"/>
      <c r="AJ47" s="396"/>
      <c r="AK47" s="396"/>
      <c r="AL47" s="396"/>
      <c r="AM47" s="396"/>
      <c r="AN47" s="396"/>
      <c r="AO47" s="396"/>
      <c r="AP47" s="396"/>
      <c r="AQ47" s="396"/>
      <c r="AR47" s="396"/>
      <c r="AS47" s="396"/>
      <c r="AT47" s="396"/>
      <c r="AU47" s="396"/>
    </row>
    <row r="48" spans="1:47" ht="18" customHeight="1">
      <c r="A48" s="92">
        <v>2005</v>
      </c>
      <c r="B48" s="396">
        <v>35.197032195767761</v>
      </c>
      <c r="C48" s="396">
        <v>49.288404210415237</v>
      </c>
      <c r="D48" s="396">
        <v>40.847912246286882</v>
      </c>
      <c r="E48" s="396">
        <v>57.807961916989797</v>
      </c>
      <c r="F48" s="396">
        <v>52.706947641515427</v>
      </c>
      <c r="G48" s="396">
        <v>50.480516866666939</v>
      </c>
      <c r="H48" s="396">
        <v>43.604004449388214</v>
      </c>
      <c r="I48" s="396">
        <v>43.768296948923847</v>
      </c>
      <c r="J48" s="396">
        <v>44.509716462769092</v>
      </c>
      <c r="K48" s="396">
        <v>57.325867868624123</v>
      </c>
      <c r="L48" s="396">
        <v>39.407807287035979</v>
      </c>
      <c r="M48" s="396">
        <v>55.799052132701412</v>
      </c>
      <c r="N48" s="396">
        <v>40.764462249752413</v>
      </c>
      <c r="O48" s="396">
        <v>32.984659815838668</v>
      </c>
      <c r="Q48" s="92"/>
      <c r="R48" s="396"/>
      <c r="S48" s="582" t="s">
        <v>666</v>
      </c>
      <c r="T48" s="396"/>
      <c r="U48" s="396"/>
      <c r="V48" s="396"/>
      <c r="W48" s="396"/>
      <c r="X48" s="396"/>
      <c r="Y48" s="396"/>
      <c r="Z48" s="396"/>
      <c r="AA48" s="396"/>
      <c r="AB48" s="396"/>
      <c r="AC48" s="396"/>
      <c r="AD48" s="396"/>
      <c r="AE48" s="396"/>
      <c r="AG48" s="92"/>
      <c r="AH48" s="396"/>
      <c r="AI48" s="396"/>
      <c r="AJ48" s="396"/>
      <c r="AK48" s="396"/>
      <c r="AL48" s="396"/>
      <c r="AM48" s="396"/>
      <c r="AN48" s="396"/>
      <c r="AO48" s="396"/>
      <c r="AP48" s="396"/>
      <c r="AQ48" s="396"/>
      <c r="AR48" s="396"/>
      <c r="AS48" s="396"/>
      <c r="AT48" s="396"/>
      <c r="AU48" s="396"/>
    </row>
    <row r="49" spans="1:47" ht="12.75" customHeight="1">
      <c r="A49" s="92">
        <v>2006</v>
      </c>
      <c r="B49" s="396">
        <v>34.757086597198708</v>
      </c>
      <c r="C49" s="396">
        <v>48.690640254909042</v>
      </c>
      <c r="D49" s="396">
        <v>41.08480045228746</v>
      </c>
      <c r="E49" s="396">
        <v>56.62736109238444</v>
      </c>
      <c r="F49" s="396">
        <v>52.846224322499758</v>
      </c>
      <c r="G49" s="396">
        <v>50.34173654595552</v>
      </c>
      <c r="H49" s="396">
        <v>43.704289385254</v>
      </c>
      <c r="I49" s="396">
        <v>45.324156193830433</v>
      </c>
      <c r="J49" s="396">
        <v>46.059354036165871</v>
      </c>
      <c r="K49" s="396">
        <v>58.993236162889609</v>
      </c>
      <c r="L49" s="396">
        <v>40.407036993388083</v>
      </c>
      <c r="M49" s="396">
        <v>54.928951801336737</v>
      </c>
      <c r="N49" s="396">
        <v>41.520051371500109</v>
      </c>
      <c r="O49" s="396">
        <v>33.832938090182608</v>
      </c>
      <c r="Q49" s="92"/>
      <c r="R49" s="396"/>
      <c r="S49" s="90" t="s">
        <v>667</v>
      </c>
      <c r="T49" s="396"/>
      <c r="U49" s="396"/>
      <c r="V49" s="396"/>
      <c r="W49" s="396"/>
      <c r="X49" s="396"/>
      <c r="Y49" s="396"/>
      <c r="Z49" s="396"/>
      <c r="AA49" s="396"/>
      <c r="AB49" s="396"/>
      <c r="AC49" s="396"/>
      <c r="AD49" s="396"/>
      <c r="AE49" s="396"/>
      <c r="AG49" s="92"/>
      <c r="AH49" s="396"/>
      <c r="AI49" s="396"/>
      <c r="AJ49" s="396"/>
      <c r="AK49" s="396"/>
      <c r="AL49" s="396"/>
      <c r="AM49" s="396"/>
      <c r="AN49" s="396"/>
      <c r="AO49" s="396"/>
      <c r="AP49" s="396"/>
      <c r="AQ49" s="396"/>
      <c r="AR49" s="396"/>
      <c r="AS49" s="396"/>
      <c r="AT49" s="396"/>
      <c r="AU49" s="396"/>
    </row>
    <row r="50" spans="1:47" ht="12.75" customHeight="1">
      <c r="A50" s="92">
        <v>2007</v>
      </c>
      <c r="B50" s="396">
        <v>34.770703057007829</v>
      </c>
      <c r="C50" s="396">
        <v>48.076677430715137</v>
      </c>
      <c r="D50" s="396">
        <v>40.762453181867812</v>
      </c>
      <c r="E50" s="396">
        <v>55.604672782528262</v>
      </c>
      <c r="F50" s="396">
        <v>52.440667022887169</v>
      </c>
      <c r="G50" s="396">
        <v>49.61540307506656</v>
      </c>
      <c r="H50" s="396">
        <v>43.752488782518377</v>
      </c>
      <c r="I50" s="396">
        <v>46.37543238918105</v>
      </c>
      <c r="J50" s="396">
        <v>45.432715430774891</v>
      </c>
      <c r="K50" s="396">
        <v>58.714135537469488</v>
      </c>
      <c r="L50" s="396">
        <v>41.081423813306976</v>
      </c>
      <c r="M50" s="396">
        <v>54.533659115206632</v>
      </c>
      <c r="N50" s="396">
        <v>41.242770554758707</v>
      </c>
      <c r="O50" s="396">
        <v>33.912265855011448</v>
      </c>
      <c r="Q50" s="92"/>
      <c r="R50" s="396"/>
      <c r="S50" s="396"/>
      <c r="T50" s="396"/>
      <c r="U50" s="396"/>
      <c r="V50" s="396"/>
      <c r="W50" s="396"/>
      <c r="X50" s="396"/>
      <c r="Y50" s="396"/>
      <c r="Z50" s="396"/>
      <c r="AA50" s="396"/>
      <c r="AB50" s="396"/>
      <c r="AC50" s="396"/>
      <c r="AD50" s="396"/>
      <c r="AE50" s="396"/>
      <c r="AG50" s="92"/>
      <c r="AH50" s="396"/>
      <c r="AI50" s="396"/>
      <c r="AJ50" s="396"/>
      <c r="AK50" s="396"/>
      <c r="AL50" s="396"/>
      <c r="AM50" s="396"/>
      <c r="AN50" s="396"/>
      <c r="AO50" s="396"/>
      <c r="AP50" s="396"/>
      <c r="AQ50" s="396"/>
      <c r="AR50" s="396"/>
      <c r="AS50" s="396"/>
      <c r="AT50" s="396"/>
      <c r="AU50" s="396"/>
    </row>
    <row r="51" spans="1:47" ht="12.75" customHeight="1">
      <c r="A51" s="92">
        <v>2008</v>
      </c>
      <c r="B51" s="396">
        <v>33.979304614117247</v>
      </c>
      <c r="C51" s="396">
        <v>48.906428349448007</v>
      </c>
      <c r="D51" s="396">
        <v>39.808440567939137</v>
      </c>
      <c r="E51" s="396">
        <v>55.167608355487339</v>
      </c>
      <c r="F51" s="396">
        <v>53.499401742256502</v>
      </c>
      <c r="G51" s="396">
        <v>49.587489174865347</v>
      </c>
      <c r="H51" s="396">
        <v>43.928484946323351</v>
      </c>
      <c r="I51" s="396">
        <v>46.145292570723242</v>
      </c>
      <c r="J51" s="396">
        <v>46.581162176760031</v>
      </c>
      <c r="K51" s="396">
        <v>59.731047361729182</v>
      </c>
      <c r="L51" s="396">
        <v>37.135105925427617</v>
      </c>
      <c r="M51" s="396">
        <v>53.907755779697411</v>
      </c>
      <c r="N51" s="396">
        <v>42.606773751712119</v>
      </c>
      <c r="O51" s="396">
        <v>32.615878196752412</v>
      </c>
      <c r="Q51" s="92"/>
      <c r="R51" s="396"/>
      <c r="S51" s="396"/>
      <c r="T51" s="396"/>
      <c r="U51" s="396"/>
      <c r="V51" s="396"/>
      <c r="W51" s="396"/>
      <c r="X51" s="396"/>
      <c r="Y51" s="396"/>
      <c r="Z51" s="396"/>
      <c r="AA51" s="396"/>
      <c r="AB51" s="396"/>
      <c r="AC51" s="396"/>
      <c r="AD51" s="396"/>
      <c r="AE51" s="396"/>
      <c r="AG51" s="92"/>
      <c r="AH51" s="396"/>
      <c r="AI51" s="396"/>
      <c r="AJ51" s="396"/>
      <c r="AK51" s="396"/>
      <c r="AL51" s="396"/>
      <c r="AM51" s="396"/>
      <c r="AN51" s="396"/>
      <c r="AO51" s="396"/>
      <c r="AP51" s="396"/>
      <c r="AQ51" s="396"/>
      <c r="AR51" s="396"/>
      <c r="AS51" s="396"/>
      <c r="AT51" s="396"/>
      <c r="AU51" s="396"/>
    </row>
    <row r="52" spans="1:47" ht="12.75" customHeight="1">
      <c r="A52" s="92">
        <v>2009</v>
      </c>
      <c r="B52" s="396">
        <v>28.183926102743111</v>
      </c>
      <c r="C52" s="396">
        <v>48.1648572102903</v>
      </c>
      <c r="D52" s="396">
        <v>38.533633479084742</v>
      </c>
      <c r="E52" s="396">
        <v>55.606759945607408</v>
      </c>
      <c r="F52" s="396">
        <v>53.331154200861533</v>
      </c>
      <c r="G52" s="396">
        <v>48.688225077223187</v>
      </c>
      <c r="H52" s="396">
        <v>44.511064718162842</v>
      </c>
      <c r="I52" s="396">
        <v>46.539465592979603</v>
      </c>
      <c r="J52" s="396">
        <v>45.887698674252832</v>
      </c>
      <c r="K52" s="396">
        <v>56.923829724678157</v>
      </c>
      <c r="L52" s="396">
        <v>34.669052693103993</v>
      </c>
      <c r="M52" s="396">
        <v>54.201582879086722</v>
      </c>
      <c r="N52" s="396">
        <v>40.321393215287003</v>
      </c>
      <c r="O52" s="396">
        <v>30.887347236535039</v>
      </c>
      <c r="Q52" s="92"/>
      <c r="R52" s="396"/>
      <c r="S52" s="396"/>
      <c r="T52" s="396"/>
      <c r="U52" s="396"/>
      <c r="V52" s="396"/>
      <c r="W52" s="396"/>
      <c r="X52" s="396"/>
      <c r="Y52" s="396"/>
      <c r="Z52" s="396"/>
      <c r="AA52" s="396"/>
      <c r="AB52" s="396"/>
      <c r="AC52" s="396"/>
      <c r="AD52" s="396"/>
      <c r="AE52" s="396"/>
      <c r="AG52" s="92"/>
      <c r="AH52" s="396"/>
      <c r="AI52" s="396"/>
      <c r="AJ52" s="396"/>
      <c r="AK52" s="396"/>
      <c r="AL52" s="396"/>
      <c r="AM52" s="396"/>
      <c r="AN52" s="396"/>
      <c r="AO52" s="396"/>
      <c r="AP52" s="396"/>
      <c r="AQ52" s="396"/>
      <c r="AR52" s="396"/>
      <c r="AS52" s="396"/>
      <c r="AT52" s="396"/>
      <c r="AU52" s="396"/>
    </row>
    <row r="53" spans="1:47" ht="12.75" customHeight="1">
      <c r="A53" s="92">
        <v>2010</v>
      </c>
      <c r="B53" s="396">
        <v>30.432530515656939</v>
      </c>
      <c r="C53" s="396">
        <v>48.856637332251651</v>
      </c>
      <c r="D53" s="396">
        <v>38.319414177704147</v>
      </c>
      <c r="E53" s="396">
        <v>55.315879065813633</v>
      </c>
      <c r="F53" s="396">
        <v>52.372573724904647</v>
      </c>
      <c r="G53" s="396">
        <v>49.132938331656923</v>
      </c>
      <c r="H53" s="396">
        <v>43.395939212051317</v>
      </c>
      <c r="I53" s="396">
        <v>46.075392181909073</v>
      </c>
      <c r="J53" s="396">
        <v>45.903337750320382</v>
      </c>
      <c r="K53" s="396">
        <v>56.529742011819209</v>
      </c>
      <c r="L53" s="396">
        <v>35.714305880625737</v>
      </c>
      <c r="M53" s="396">
        <v>52.719011102350862</v>
      </c>
      <c r="N53" s="396">
        <v>40.664934893396882</v>
      </c>
      <c r="O53" s="396">
        <v>31.628716344853189</v>
      </c>
      <c r="Q53" s="92"/>
      <c r="R53" s="396"/>
      <c r="S53" s="396"/>
      <c r="T53" s="396"/>
      <c r="U53" s="396"/>
      <c r="V53" s="396"/>
      <c r="W53" s="396"/>
      <c r="X53" s="396"/>
      <c r="Y53" s="396"/>
      <c r="Z53" s="396"/>
      <c r="AA53" s="396"/>
      <c r="AB53" s="396"/>
      <c r="AC53" s="396"/>
      <c r="AD53" s="396"/>
      <c r="AE53" s="396"/>
      <c r="AG53" s="92"/>
      <c r="AH53" s="396"/>
      <c r="AI53" s="396"/>
      <c r="AJ53" s="396"/>
      <c r="AK53" s="396"/>
      <c r="AL53" s="396"/>
      <c r="AM53" s="396"/>
      <c r="AN53" s="396"/>
      <c r="AO53" s="396"/>
      <c r="AP53" s="396"/>
      <c r="AQ53" s="396"/>
      <c r="AR53" s="396"/>
      <c r="AS53" s="396"/>
      <c r="AT53" s="396"/>
      <c r="AU53" s="396"/>
    </row>
    <row r="54" spans="1:47" ht="12.75" customHeight="1">
      <c r="A54" s="92"/>
      <c r="B54" s="396"/>
      <c r="C54" s="396"/>
      <c r="D54" s="396"/>
      <c r="E54" s="396"/>
      <c r="F54" s="396"/>
      <c r="G54" s="396"/>
      <c r="H54" s="396"/>
      <c r="I54" s="396"/>
      <c r="J54" s="396"/>
      <c r="K54" s="396"/>
      <c r="L54" s="396"/>
      <c r="M54" s="396"/>
      <c r="N54" s="396"/>
      <c r="O54" s="396"/>
      <c r="Q54" s="92"/>
      <c r="R54" s="396"/>
      <c r="S54" s="396"/>
      <c r="T54" s="396"/>
      <c r="U54" s="396"/>
      <c r="V54" s="396"/>
      <c r="W54" s="396"/>
      <c r="X54" s="396"/>
      <c r="Y54" s="396"/>
      <c r="Z54" s="396"/>
      <c r="AA54" s="396"/>
      <c r="AB54" s="396"/>
      <c r="AC54" s="396"/>
      <c r="AD54" s="396"/>
      <c r="AE54" s="396"/>
      <c r="AG54" s="92"/>
      <c r="AH54" s="396"/>
      <c r="AI54" s="396"/>
      <c r="AJ54" s="396"/>
      <c r="AK54" s="396"/>
      <c r="AL54" s="396"/>
      <c r="AM54" s="396"/>
      <c r="AN54" s="396"/>
      <c r="AO54" s="396"/>
      <c r="AP54" s="396"/>
      <c r="AQ54" s="396"/>
      <c r="AR54" s="396"/>
      <c r="AS54" s="396"/>
      <c r="AT54" s="396"/>
      <c r="AU54" s="396"/>
    </row>
    <row r="55" spans="1:47" ht="17.25" customHeight="1">
      <c r="A55" s="478" t="s">
        <v>723</v>
      </c>
      <c r="B55" s="583"/>
      <c r="C55" s="583"/>
      <c r="D55" s="583"/>
      <c r="E55" s="583"/>
      <c r="F55" s="583"/>
      <c r="G55" s="583"/>
      <c r="H55" s="583"/>
      <c r="I55" s="583"/>
      <c r="J55" s="583"/>
      <c r="K55" s="583"/>
      <c r="L55" s="583"/>
      <c r="M55" s="583"/>
      <c r="N55" s="583"/>
      <c r="O55" s="583"/>
      <c r="P55" s="583"/>
      <c r="Q55" s="583"/>
      <c r="R55" s="583"/>
      <c r="S55" s="583"/>
      <c r="T55" s="583"/>
      <c r="U55" s="583"/>
      <c r="V55" s="583"/>
      <c r="W55" s="583"/>
      <c r="X55" s="583"/>
      <c r="AG55" s="583"/>
      <c r="AH55" s="583"/>
      <c r="AI55" s="583"/>
      <c r="AJ55" s="583"/>
      <c r="AK55" s="583"/>
      <c r="AL55" s="583"/>
      <c r="AM55" s="583"/>
      <c r="AN55" s="583"/>
    </row>
    <row r="56" spans="1:47" ht="12.75" customHeight="1">
      <c r="A56" s="569" t="s">
        <v>668</v>
      </c>
      <c r="B56" s="583"/>
      <c r="C56" s="583"/>
      <c r="D56" s="583"/>
      <c r="E56" s="583"/>
      <c r="F56" s="583"/>
      <c r="G56" s="583"/>
      <c r="H56" s="583"/>
      <c r="I56" s="583"/>
      <c r="J56" s="583"/>
      <c r="K56" s="583"/>
      <c r="L56" s="583"/>
      <c r="M56" s="583"/>
    </row>
    <row r="57" spans="1:47" ht="12.75" customHeight="1">
      <c r="A57" s="90" t="s">
        <v>669</v>
      </c>
      <c r="B57" s="426"/>
      <c r="C57" s="426"/>
      <c r="D57" s="426"/>
      <c r="E57" s="426"/>
      <c r="F57" s="426"/>
      <c r="G57" s="426"/>
      <c r="H57" s="426"/>
      <c r="I57" s="426"/>
      <c r="J57" s="426"/>
      <c r="K57" s="426"/>
      <c r="L57" s="426"/>
      <c r="M57" s="426"/>
      <c r="N57" s="426"/>
      <c r="O57" s="426"/>
    </row>
    <row r="58" spans="1:47" ht="12.75" customHeight="1">
      <c r="A58" s="90" t="s">
        <v>713</v>
      </c>
    </row>
  </sheetData>
  <phoneticPr fontId="0" type="noConversion"/>
  <pageMargins left="0.75" right="0.75" top="1" bottom="1" header="0.5" footer="0.5"/>
  <pageSetup scale="54" orientation="landscape" r:id="rId1"/>
  <headerFooter alignWithMargins="0"/>
</worksheet>
</file>

<file path=xl/worksheets/sheet29.xml><?xml version="1.0" encoding="utf-8"?>
<worksheet xmlns="http://schemas.openxmlformats.org/spreadsheetml/2006/main" xmlns:r="http://schemas.openxmlformats.org/officeDocument/2006/relationships">
  <sheetPr codeName="Sheet29">
    <pageSetUpPr fitToPage="1"/>
  </sheetPr>
  <dimension ref="A1:O57"/>
  <sheetViews>
    <sheetView showOutlineSymbols="0" view="pageBreakPreview" zoomScaleSheetLayoutView="100" workbookViewId="0">
      <pane xSplit="1" ySplit="2" topLeftCell="B41"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5" style="90" customWidth="1"/>
    <col min="2" max="9" width="8.7109375" style="90" customWidth="1"/>
    <col min="10" max="10" width="10" style="90" customWidth="1"/>
    <col min="11" max="15" width="8.7109375" style="90" customWidth="1"/>
    <col min="16" max="16384" width="3.85546875" style="90"/>
  </cols>
  <sheetData>
    <row r="1" spans="1:15" ht="12.75" customHeight="1">
      <c r="A1" s="90" t="s">
        <v>243</v>
      </c>
    </row>
    <row r="2" spans="1:15" s="91" customFormat="1" ht="29.25" customHeight="1">
      <c r="A2" s="91" t="s">
        <v>471</v>
      </c>
      <c r="B2" s="91" t="s">
        <v>472</v>
      </c>
      <c r="C2" s="91" t="s">
        <v>474</v>
      </c>
      <c r="D2" s="91" t="s">
        <v>272</v>
      </c>
      <c r="E2" s="91" t="s">
        <v>479</v>
      </c>
      <c r="F2" s="91" t="s">
        <v>285</v>
      </c>
      <c r="G2" s="91" t="s">
        <v>286</v>
      </c>
      <c r="H2" s="91" t="s">
        <v>287</v>
      </c>
      <c r="I2" s="91" t="s">
        <v>487</v>
      </c>
      <c r="J2" s="91" t="s">
        <v>492</v>
      </c>
      <c r="K2" s="91" t="s">
        <v>290</v>
      </c>
      <c r="L2" s="91" t="s">
        <v>291</v>
      </c>
      <c r="M2" s="91" t="s">
        <v>292</v>
      </c>
      <c r="N2" s="91" t="s">
        <v>293</v>
      </c>
      <c r="O2" s="91" t="s">
        <v>273</v>
      </c>
    </row>
    <row r="3" spans="1:15" ht="12.75" hidden="1" customHeight="1">
      <c r="A3" s="92">
        <v>1960</v>
      </c>
      <c r="B3" s="573"/>
      <c r="C3" s="573"/>
      <c r="D3" s="573"/>
      <c r="E3" s="573"/>
      <c r="F3" s="573"/>
      <c r="G3" s="573"/>
      <c r="H3" s="573"/>
      <c r="I3" s="573"/>
      <c r="J3" s="573"/>
      <c r="K3" s="573"/>
      <c r="L3" s="573"/>
      <c r="M3" s="573"/>
      <c r="N3" s="573"/>
      <c r="O3" s="573"/>
    </row>
    <row r="4" spans="1:15" ht="12.75" hidden="1" customHeight="1">
      <c r="A4" s="92">
        <v>1961</v>
      </c>
      <c r="B4" s="573"/>
      <c r="C4" s="573"/>
      <c r="D4" s="573"/>
      <c r="E4" s="573"/>
      <c r="F4" s="573"/>
      <c r="G4" s="573"/>
      <c r="H4" s="573"/>
      <c r="I4" s="573"/>
      <c r="J4" s="573"/>
      <c r="K4" s="573"/>
      <c r="L4" s="573"/>
      <c r="M4" s="573"/>
      <c r="N4" s="573"/>
      <c r="O4" s="573"/>
    </row>
    <row r="5" spans="1:15" ht="12.75" hidden="1" customHeight="1">
      <c r="A5" s="92">
        <v>1962</v>
      </c>
      <c r="B5" s="573"/>
      <c r="C5" s="573"/>
      <c r="D5" s="573"/>
      <c r="E5" s="573"/>
      <c r="F5" s="573"/>
      <c r="G5" s="573"/>
      <c r="H5" s="573"/>
      <c r="I5" s="573"/>
      <c r="J5" s="573"/>
      <c r="K5" s="573"/>
      <c r="L5" s="573"/>
      <c r="M5" s="573"/>
      <c r="N5" s="573"/>
      <c r="O5" s="573"/>
    </row>
    <row r="6" spans="1:15" ht="12.75" hidden="1" customHeight="1">
      <c r="A6" s="92">
        <v>1963</v>
      </c>
      <c r="B6" s="573"/>
      <c r="C6" s="573"/>
      <c r="D6" s="573"/>
      <c r="E6" s="573"/>
      <c r="F6" s="573"/>
      <c r="G6" s="573"/>
      <c r="H6" s="573"/>
      <c r="I6" s="573"/>
      <c r="J6" s="573"/>
      <c r="K6" s="573"/>
      <c r="L6" s="573"/>
      <c r="M6" s="573"/>
      <c r="N6" s="573"/>
      <c r="O6" s="573"/>
    </row>
    <row r="7" spans="1:15" ht="12.75" hidden="1" customHeight="1">
      <c r="A7" s="92">
        <v>1964</v>
      </c>
      <c r="B7" s="573"/>
      <c r="C7" s="573"/>
      <c r="D7" s="573"/>
      <c r="E7" s="573"/>
      <c r="F7" s="573"/>
      <c r="G7" s="573"/>
      <c r="H7" s="573"/>
      <c r="I7" s="573"/>
      <c r="J7" s="573"/>
      <c r="K7" s="573"/>
      <c r="L7" s="573"/>
      <c r="M7" s="573"/>
      <c r="N7" s="573"/>
      <c r="O7" s="573"/>
    </row>
    <row r="8" spans="1:15" ht="12.75" hidden="1" customHeight="1">
      <c r="A8" s="92">
        <v>1965</v>
      </c>
      <c r="B8" s="573"/>
      <c r="C8" s="573"/>
      <c r="D8" s="573"/>
      <c r="E8" s="573"/>
      <c r="F8" s="573"/>
      <c r="G8" s="573"/>
      <c r="H8" s="573"/>
      <c r="I8" s="573"/>
      <c r="J8" s="573"/>
      <c r="K8" s="573"/>
      <c r="L8" s="573"/>
      <c r="M8" s="573"/>
      <c r="N8" s="573"/>
      <c r="O8" s="573"/>
    </row>
    <row r="9" spans="1:15" ht="12.75" hidden="1" customHeight="1">
      <c r="A9" s="92">
        <v>1966</v>
      </c>
      <c r="B9" s="573"/>
      <c r="C9" s="573"/>
      <c r="D9" s="573"/>
      <c r="E9" s="573"/>
      <c r="F9" s="573"/>
      <c r="G9" s="573"/>
      <c r="H9" s="573"/>
      <c r="I9" s="573"/>
      <c r="J9" s="573"/>
      <c r="K9" s="573"/>
      <c r="L9" s="573"/>
      <c r="M9" s="573"/>
      <c r="N9" s="573"/>
      <c r="O9" s="573"/>
    </row>
    <row r="10" spans="1:15" ht="12.75" hidden="1" customHeight="1">
      <c r="A10" s="92">
        <v>1967</v>
      </c>
      <c r="B10" s="573"/>
      <c r="C10" s="573"/>
      <c r="D10" s="573"/>
      <c r="E10" s="573"/>
      <c r="F10" s="573"/>
      <c r="G10" s="573"/>
      <c r="H10" s="573"/>
      <c r="I10" s="573"/>
      <c r="J10" s="573"/>
      <c r="K10" s="573"/>
      <c r="L10" s="573"/>
      <c r="M10" s="573"/>
      <c r="N10" s="573"/>
      <c r="O10" s="573"/>
    </row>
    <row r="11" spans="1:15" ht="12.75" hidden="1" customHeight="1">
      <c r="A11" s="92">
        <v>1968</v>
      </c>
      <c r="B11" s="573"/>
      <c r="C11" s="573"/>
      <c r="D11" s="573"/>
      <c r="E11" s="573"/>
      <c r="F11" s="573"/>
      <c r="G11" s="573"/>
      <c r="H11" s="573"/>
      <c r="I11" s="573"/>
      <c r="J11" s="573"/>
      <c r="K11" s="573"/>
      <c r="L11" s="573"/>
      <c r="M11" s="573"/>
      <c r="N11" s="573"/>
      <c r="O11" s="573"/>
    </row>
    <row r="12" spans="1:15" ht="12.75" hidden="1" customHeight="1">
      <c r="A12" s="92">
        <v>1969</v>
      </c>
      <c r="B12" s="573"/>
      <c r="C12" s="573"/>
      <c r="D12" s="573"/>
      <c r="E12" s="573"/>
      <c r="F12" s="573"/>
      <c r="G12" s="573"/>
      <c r="H12" s="573"/>
      <c r="I12" s="573"/>
      <c r="J12" s="573"/>
      <c r="K12" s="573"/>
      <c r="L12" s="573"/>
      <c r="M12" s="573"/>
      <c r="N12" s="573"/>
      <c r="O12" s="573"/>
    </row>
    <row r="13" spans="1:15" ht="12.75" hidden="1" customHeight="1">
      <c r="A13" s="92">
        <v>1970</v>
      </c>
      <c r="B13" s="573"/>
      <c r="C13" s="573"/>
      <c r="D13" s="573"/>
      <c r="E13" s="573"/>
      <c r="F13" s="573"/>
      <c r="G13" s="573"/>
      <c r="H13" s="573"/>
      <c r="I13" s="573"/>
      <c r="J13" s="573"/>
      <c r="K13" s="573"/>
      <c r="L13" s="573"/>
      <c r="M13" s="573"/>
      <c r="N13" s="573"/>
      <c r="O13" s="573"/>
    </row>
    <row r="14" spans="1:15" ht="12.75" hidden="1" customHeight="1">
      <c r="A14" s="92">
        <v>1971</v>
      </c>
      <c r="B14" s="573"/>
      <c r="C14" s="573"/>
      <c r="D14" s="573"/>
      <c r="E14" s="573"/>
      <c r="F14" s="573"/>
      <c r="G14" s="573"/>
      <c r="H14" s="573"/>
      <c r="I14" s="573"/>
      <c r="J14" s="573"/>
      <c r="K14" s="573"/>
      <c r="L14" s="573"/>
      <c r="M14" s="573"/>
      <c r="N14" s="573"/>
      <c r="O14" s="573"/>
    </row>
    <row r="15" spans="1:15" ht="12.75" hidden="1" customHeight="1">
      <c r="A15" s="92">
        <v>1972</v>
      </c>
      <c r="B15" s="573"/>
      <c r="C15" s="573"/>
      <c r="D15" s="573"/>
      <c r="E15" s="573"/>
      <c r="F15" s="573"/>
      <c r="G15" s="573"/>
      <c r="H15" s="573"/>
      <c r="I15" s="573"/>
      <c r="J15" s="573"/>
      <c r="K15" s="573"/>
      <c r="L15" s="573"/>
      <c r="M15" s="573"/>
      <c r="N15" s="573"/>
      <c r="O15" s="573"/>
    </row>
    <row r="16" spans="1:15" ht="12.75" hidden="1" customHeight="1">
      <c r="A16" s="92">
        <v>1973</v>
      </c>
      <c r="B16" s="573"/>
      <c r="C16" s="573"/>
      <c r="D16" s="573"/>
      <c r="E16" s="573"/>
      <c r="F16" s="573"/>
      <c r="G16" s="573"/>
      <c r="H16" s="573"/>
      <c r="I16" s="573"/>
      <c r="J16" s="573"/>
      <c r="K16" s="573"/>
      <c r="L16" s="573"/>
      <c r="M16" s="573"/>
      <c r="N16" s="573"/>
      <c r="O16" s="573"/>
    </row>
    <row r="17" spans="1:15" ht="12.75" hidden="1" customHeight="1">
      <c r="A17" s="92">
        <v>1974</v>
      </c>
      <c r="B17" s="573"/>
      <c r="C17" s="573"/>
      <c r="D17" s="573"/>
      <c r="E17" s="573"/>
      <c r="F17" s="573"/>
      <c r="G17" s="573"/>
      <c r="H17" s="573"/>
      <c r="I17" s="573"/>
      <c r="J17" s="573"/>
      <c r="K17" s="573"/>
      <c r="L17" s="573"/>
      <c r="M17" s="573"/>
      <c r="N17" s="573"/>
      <c r="O17" s="573"/>
    </row>
    <row r="18" spans="1:15" ht="12.75" hidden="1" customHeight="1">
      <c r="A18" s="92">
        <v>1975</v>
      </c>
      <c r="B18" s="573"/>
      <c r="C18" s="573"/>
      <c r="D18" s="573"/>
      <c r="E18" s="573"/>
      <c r="F18" s="573"/>
      <c r="G18" s="573"/>
      <c r="H18" s="573"/>
      <c r="I18" s="573"/>
      <c r="J18" s="573"/>
      <c r="K18" s="573"/>
      <c r="L18" s="573"/>
      <c r="M18" s="573"/>
      <c r="N18" s="573"/>
      <c r="O18" s="573"/>
    </row>
    <row r="19" spans="1:15" ht="12.75" hidden="1" customHeight="1">
      <c r="A19" s="92">
        <v>1976</v>
      </c>
      <c r="B19" s="573"/>
      <c r="C19" s="573"/>
      <c r="D19" s="573"/>
      <c r="E19" s="573"/>
      <c r="F19" s="573"/>
      <c r="G19" s="573"/>
      <c r="H19" s="573"/>
      <c r="I19" s="573"/>
      <c r="J19" s="573"/>
      <c r="K19" s="573"/>
      <c r="L19" s="573"/>
      <c r="M19" s="573"/>
      <c r="N19" s="573"/>
      <c r="O19" s="573"/>
    </row>
    <row r="20" spans="1:15" ht="12.75" hidden="1" customHeight="1">
      <c r="A20" s="92">
        <v>1977</v>
      </c>
      <c r="B20" s="573"/>
      <c r="C20" s="573"/>
      <c r="D20" s="573"/>
      <c r="E20" s="573"/>
      <c r="F20" s="573"/>
      <c r="G20" s="573"/>
      <c r="H20" s="573"/>
      <c r="I20" s="573"/>
      <c r="J20" s="573"/>
      <c r="K20" s="573"/>
      <c r="L20" s="573"/>
      <c r="M20" s="573"/>
      <c r="N20" s="573"/>
      <c r="O20" s="573"/>
    </row>
    <row r="21" spans="1:15" ht="12.75" hidden="1" customHeight="1">
      <c r="A21" s="92">
        <v>1978</v>
      </c>
      <c r="B21" s="573"/>
      <c r="C21" s="573"/>
      <c r="D21" s="573"/>
      <c r="E21" s="573"/>
      <c r="F21" s="573"/>
      <c r="G21" s="573"/>
      <c r="H21" s="573"/>
      <c r="I21" s="573"/>
      <c r="J21" s="573"/>
      <c r="K21" s="573"/>
      <c r="L21" s="573"/>
      <c r="M21" s="573"/>
      <c r="N21" s="573"/>
      <c r="O21" s="573"/>
    </row>
    <row r="22" spans="1:15" ht="12.75" hidden="1" customHeight="1">
      <c r="A22" s="92">
        <v>1979</v>
      </c>
      <c r="B22" s="573"/>
      <c r="C22" s="573"/>
      <c r="D22" s="573"/>
      <c r="E22" s="573"/>
      <c r="F22" s="573"/>
      <c r="G22" s="573"/>
      <c r="H22" s="573"/>
      <c r="I22" s="573"/>
      <c r="J22" s="573"/>
      <c r="K22" s="573"/>
      <c r="L22" s="573"/>
      <c r="M22" s="573"/>
      <c r="N22" s="573"/>
      <c r="O22" s="573"/>
    </row>
    <row r="23" spans="1:15" ht="18" customHeight="1">
      <c r="A23" s="92">
        <v>1980</v>
      </c>
      <c r="B23" s="396">
        <f>'A20'!B23/'A5-101'!B23</f>
        <v>15.311890190448047</v>
      </c>
      <c r="C23" s="396">
        <f>'A20'!C23/'A5-101'!C23</f>
        <v>17.988743104325984</v>
      </c>
      <c r="D23" s="396">
        <f>'A20'!D23/'A5-101'!D23</f>
        <v>15.192721394798834</v>
      </c>
      <c r="E23" s="396">
        <f>'A20'!E23/'A5-101'!E23</f>
        <v>13.143691259470339</v>
      </c>
      <c r="F23" s="396">
        <f>'A20'!F23/'A5-101'!F23</f>
        <v>9.826395805516464</v>
      </c>
      <c r="G23" s="396">
        <f>'A20'!G23/'A5-101'!G23</f>
        <v>15.085005792225962</v>
      </c>
      <c r="H23" s="396">
        <f>'A20'!H23/'A5-101'!H23</f>
        <v>14.940171935691188</v>
      </c>
      <c r="I23" s="396">
        <f>'A20'!I23/'A5-101'!I23</f>
        <v>14.295273452449425</v>
      </c>
      <c r="J23" s="396">
        <f>'A20'!J23/'A5-101'!J23</f>
        <v>19.768075274681902</v>
      </c>
      <c r="K23" s="396">
        <f>'A20'!K23/'A5-101'!K23</f>
        <v>14.119821923080655</v>
      </c>
      <c r="L23" s="396">
        <f>'A20'!L23/'A5-101'!L23</f>
        <v>12.155888192331831</v>
      </c>
      <c r="M23" s="396">
        <f>'A20'!M23/'A5-101'!M23</f>
        <v>15.359187470168511</v>
      </c>
      <c r="N23" s="396">
        <f>'A20'!N23/'A5-101'!N23</f>
        <v>11.268290355823961</v>
      </c>
      <c r="O23" s="396">
        <f>'A20'!O23/'A5-101'!O23</f>
        <v>18.048957568161551</v>
      </c>
    </row>
    <row r="24" spans="1:15" ht="18" customHeight="1">
      <c r="A24" s="92">
        <v>1981</v>
      </c>
      <c r="B24" s="396">
        <f>'A20'!B24/'A5-101'!B24</f>
        <v>16.388379156961211</v>
      </c>
      <c r="C24" s="396">
        <f>'A20'!C24/'A5-101'!C24</f>
        <v>17.901765029317549</v>
      </c>
      <c r="D24" s="396">
        <f>'A20'!D24/'A5-101'!D24</f>
        <v>15.249203612060597</v>
      </c>
      <c r="E24" s="396">
        <f>'A20'!E24/'A5-101'!E24</f>
        <v>13.024200638158332</v>
      </c>
      <c r="F24" s="396">
        <f>'A20'!F24/'A5-101'!F24</f>
        <v>9.9901082405340293</v>
      </c>
      <c r="G24" s="396">
        <f>'A20'!G24/'A5-101'!G24</f>
        <v>15.171973830910744</v>
      </c>
      <c r="H24" s="396">
        <f>'A20'!H24/'A5-101'!H24</f>
        <v>14.831382167296395</v>
      </c>
      <c r="I24" s="396">
        <f>'A20'!I24/'A5-101'!I24</f>
        <v>14.673458969711501</v>
      </c>
      <c r="J24" s="396">
        <f>'A20'!J24/'A5-101'!J24</f>
        <v>19.408345678440924</v>
      </c>
      <c r="K24" s="396">
        <f>'A20'!K24/'A5-101'!K24</f>
        <v>13.941760055188631</v>
      </c>
      <c r="L24" s="396">
        <f>'A20'!L24/'A5-101'!L24</f>
        <v>12.454299628535423</v>
      </c>
      <c r="M24" s="396">
        <f>'A20'!M24/'A5-101'!M24</f>
        <v>14.774380896227989</v>
      </c>
      <c r="N24" s="396">
        <f>'A20'!N24/'A5-101'!N24</f>
        <v>11.829108310593172</v>
      </c>
      <c r="O24" s="396">
        <f>'A20'!O24/'A5-101'!O24</f>
        <v>18.107706904031847</v>
      </c>
    </row>
    <row r="25" spans="1:15" ht="18" customHeight="1">
      <c r="A25" s="92">
        <v>1982</v>
      </c>
      <c r="B25" s="396">
        <f>'A20'!B25/'A5-101'!B25</f>
        <v>16.907674735757126</v>
      </c>
      <c r="C25" s="396">
        <f>'A20'!C25/'A5-101'!C25</f>
        <v>17.87590478699865</v>
      </c>
      <c r="D25" s="396">
        <f>'A20'!D25/'A5-101'!D25</f>
        <v>15.457366227736719</v>
      </c>
      <c r="E25" s="396">
        <f>'A20'!E25/'A5-101'!E25</f>
        <v>13.114825238493475</v>
      </c>
      <c r="F25" s="396">
        <f>'A20'!F25/'A5-101'!F25</f>
        <v>10.059846817812991</v>
      </c>
      <c r="G25" s="396">
        <f>'A20'!G25/'A5-101'!G25</f>
        <v>16.072761850493979</v>
      </c>
      <c r="H25" s="396">
        <f>'A20'!H25/'A5-101'!H25</f>
        <v>14.688051649026796</v>
      </c>
      <c r="I25" s="396">
        <f>'A20'!I25/'A5-101'!I25</f>
        <v>14.405303388660807</v>
      </c>
      <c r="J25" s="396">
        <f>'A20'!J25/'A5-101'!J25</f>
        <v>19.531964897095907</v>
      </c>
      <c r="K25" s="396">
        <f>'A20'!K25/'A5-101'!K25</f>
        <v>13.973203557664224</v>
      </c>
      <c r="L25" s="396">
        <f>'A20'!L25/'A5-101'!L25</f>
        <v>12.455584432601038</v>
      </c>
      <c r="M25" s="396">
        <f>'A20'!M25/'A5-101'!M25</f>
        <v>14.434909421581839</v>
      </c>
      <c r="N25" s="396">
        <f>'A20'!N25/'A5-101'!N25</f>
        <v>11.704081228839168</v>
      </c>
      <c r="O25" s="396">
        <f>'A20'!O25/'A5-101'!O25</f>
        <v>18.215330369440252</v>
      </c>
    </row>
    <row r="26" spans="1:15" ht="18" customHeight="1">
      <c r="A26" s="92">
        <v>1983</v>
      </c>
      <c r="B26" s="396">
        <f>'A20'!B26/'A5-101'!B26</f>
        <v>15.979465126082935</v>
      </c>
      <c r="C26" s="396">
        <f>'A20'!C26/'A5-101'!C26</f>
        <v>17.838178218852772</v>
      </c>
      <c r="D26" s="396">
        <f>'A20'!D26/'A5-101'!D26</f>
        <v>15.203144522266879</v>
      </c>
      <c r="E26" s="396">
        <f>'A20'!E26/'A5-101'!E26</f>
        <v>13.479938685172584</v>
      </c>
      <c r="F26" s="396">
        <f>'A20'!F26/'A5-101'!F26</f>
        <v>10.407404066677572</v>
      </c>
      <c r="G26" s="396">
        <f>'A20'!G26/'A5-101'!G26</f>
        <v>16.362288393350365</v>
      </c>
      <c r="H26" s="396">
        <f>'A20'!H26/'A5-101'!H26</f>
        <v>14.845836842447364</v>
      </c>
      <c r="I26" s="396">
        <f>'A20'!I26/'A5-101'!I26</f>
        <v>14.526439909028774</v>
      </c>
      <c r="J26" s="396">
        <f>'A20'!J26/'A5-101'!J26</f>
        <v>19.783883406687945</v>
      </c>
      <c r="K26" s="396">
        <f>'A20'!K26/'A5-101'!K26</f>
        <v>14.075493506947627</v>
      </c>
      <c r="L26" s="396">
        <f>'A20'!L26/'A5-101'!L26</f>
        <v>12.889585115170926</v>
      </c>
      <c r="M26" s="396">
        <f>'A20'!M26/'A5-101'!M26</f>
        <v>14.439467463119472</v>
      </c>
      <c r="N26" s="396">
        <f>'A20'!N26/'A5-101'!N26</f>
        <v>12.14379389550397</v>
      </c>
      <c r="O26" s="396">
        <f>'A20'!O26/'A5-101'!O26</f>
        <v>18.187704065676598</v>
      </c>
    </row>
    <row r="27" spans="1:15" ht="18" customHeight="1">
      <c r="A27" s="92">
        <v>1984</v>
      </c>
      <c r="B27" s="396">
        <f>'A20'!B27/'A5-101'!B27</f>
        <v>15.730450297910201</v>
      </c>
      <c r="C27" s="396">
        <f>'A20'!C27/'A5-101'!C27</f>
        <v>17.892444557377218</v>
      </c>
      <c r="D27" s="396">
        <f>'A20'!D27/'A5-101'!D27</f>
        <v>15.260092508744298</v>
      </c>
      <c r="E27" s="396">
        <f>'A20'!E27/'A5-101'!E27</f>
        <v>13.42089071803645</v>
      </c>
      <c r="F27" s="396">
        <f>'A20'!F27/'A5-101'!F27</f>
        <v>10.811040147947647</v>
      </c>
      <c r="G27" s="396">
        <f>'A20'!G27/'A5-101'!G27</f>
        <v>16.400412530998999</v>
      </c>
      <c r="H27" s="396">
        <f>'A20'!H27/'A5-101'!H27</f>
        <v>15.012261762665251</v>
      </c>
      <c r="I27" s="396">
        <f>'A20'!I27/'A5-101'!I27</f>
        <v>14.683375894317102</v>
      </c>
      <c r="J27" s="396">
        <f>'A20'!J27/'A5-101'!J27</f>
        <v>19.428690499480993</v>
      </c>
      <c r="K27" s="396">
        <f>'A20'!K27/'A5-101'!K27</f>
        <v>14.411604521980534</v>
      </c>
      <c r="L27" s="396">
        <f>'A20'!L27/'A5-101'!L27</f>
        <v>13.17322368169433</v>
      </c>
      <c r="M27" s="396">
        <f>'A20'!M27/'A5-101'!M27</f>
        <v>14.539482839037907</v>
      </c>
      <c r="N27" s="396">
        <f>'A20'!N27/'A5-101'!N27</f>
        <v>12.069623265219745</v>
      </c>
      <c r="O27" s="396">
        <f>'A20'!O27/'A5-101'!O27</f>
        <v>18.365711531393444</v>
      </c>
    </row>
    <row r="28" spans="1:15" ht="18" customHeight="1">
      <c r="A28" s="92">
        <v>1985</v>
      </c>
      <c r="B28" s="396">
        <f>'A20'!B28/'A5-101'!B28</f>
        <v>15.819569286693294</v>
      </c>
      <c r="C28" s="396">
        <f>'A20'!C28/'A5-101'!C28</f>
        <v>17.846874802409047</v>
      </c>
      <c r="D28" s="396">
        <f>'A20'!D28/'A5-101'!D28</f>
        <v>15.362131105673722</v>
      </c>
      <c r="E28" s="396">
        <f>'A20'!E28/'A5-101'!E28</f>
        <v>13.747801556468945</v>
      </c>
      <c r="F28" s="396">
        <f>'A20'!F28/'A5-101'!F28</f>
        <v>11.331942085816161</v>
      </c>
      <c r="G28" s="396">
        <f>'A20'!G28/'A5-101'!G28</f>
        <v>16.739167428468477</v>
      </c>
      <c r="H28" s="396">
        <f>'A20'!H28/'A5-101'!H28</f>
        <v>15.382237188987062</v>
      </c>
      <c r="I28" s="396">
        <f>'A20'!I28/'A5-101'!I28</f>
        <v>14.863305236107461</v>
      </c>
      <c r="J28" s="396">
        <f>'A20'!J28/'A5-101'!J28</f>
        <v>19.508903758369048</v>
      </c>
      <c r="K28" s="396">
        <f>'A20'!K28/'A5-101'!K28</f>
        <v>14.736448765635958</v>
      </c>
      <c r="L28" s="396">
        <f>'A20'!L28/'A5-101'!L28</f>
        <v>13.394198110672395</v>
      </c>
      <c r="M28" s="396">
        <f>'A20'!M28/'A5-101'!M28</f>
        <v>14.721580947670983</v>
      </c>
      <c r="N28" s="396">
        <f>'A20'!N28/'A5-101'!N28</f>
        <v>12.131512941081759</v>
      </c>
      <c r="O28" s="396">
        <f>'A20'!O28/'A5-101'!O28</f>
        <v>18.736069365084539</v>
      </c>
    </row>
    <row r="29" spans="1:15" ht="18" customHeight="1">
      <c r="A29" s="92">
        <v>1986</v>
      </c>
      <c r="B29" s="396">
        <f>'A20'!B29/'A5-101'!B29</f>
        <v>15.559073917927677</v>
      </c>
      <c r="C29" s="396">
        <f>'A20'!C29/'A5-101'!C29</f>
        <v>18.669040372887242</v>
      </c>
      <c r="D29" s="396">
        <f>'A20'!D29/'A5-101'!D29</f>
        <v>15.188135041279049</v>
      </c>
      <c r="E29" s="396">
        <f>'A20'!E29/'A5-101'!E29</f>
        <v>14.273037358437636</v>
      </c>
      <c r="F29" s="396">
        <f>'A20'!F29/'A5-101'!F29</f>
        <v>11.854439316227486</v>
      </c>
      <c r="G29" s="396">
        <f>'A20'!G29/'A5-101'!G29</f>
        <v>17.05638865879946</v>
      </c>
      <c r="H29" s="396">
        <f>'A20'!H29/'A5-101'!H29</f>
        <v>16.258095122312895</v>
      </c>
      <c r="I29" s="396">
        <f>'A20'!I29/'A5-101'!I29</f>
        <v>14.994815177108743</v>
      </c>
      <c r="J29" s="396">
        <f>'A20'!J29/'A5-101'!J29</f>
        <v>20.166527737666843</v>
      </c>
      <c r="K29" s="396">
        <f>'A20'!K29/'A5-101'!K29</f>
        <v>15.082801022297513</v>
      </c>
      <c r="L29" s="396">
        <f>'A20'!L29/'A5-101'!L29</f>
        <v>13.494202767149291</v>
      </c>
      <c r="M29" s="396">
        <f>'A20'!M29/'A5-101'!M29</f>
        <v>15.085279679001696</v>
      </c>
      <c r="N29" s="396">
        <f>'A20'!N29/'A5-101'!N29</f>
        <v>12.555306857933292</v>
      </c>
      <c r="O29" s="396">
        <f>'A20'!O29/'A5-101'!O29</f>
        <v>19.061486680667382</v>
      </c>
    </row>
    <row r="30" spans="1:15" ht="18" customHeight="1">
      <c r="A30" s="92">
        <v>1987</v>
      </c>
      <c r="B30" s="396">
        <f>'A20'!B30/'A5-101'!B30</f>
        <v>15.484019199541187</v>
      </c>
      <c r="C30" s="396">
        <f>'A20'!C30/'A5-101'!C30</f>
        <v>19.030144437937476</v>
      </c>
      <c r="D30" s="396">
        <f>'A20'!D30/'A5-101'!D30</f>
        <v>15.417522036789695</v>
      </c>
      <c r="E30" s="396">
        <f>'A20'!E30/'A5-101'!E30</f>
        <v>15.276185670947735</v>
      </c>
      <c r="F30" s="396">
        <f>'A20'!F30/'A5-101'!F30</f>
        <v>12.446539554280895</v>
      </c>
      <c r="G30" s="396">
        <f>'A20'!G30/'A5-101'!G30</f>
        <v>17.092566502991257</v>
      </c>
      <c r="H30" s="396">
        <f>'A20'!H30/'A5-101'!H30</f>
        <v>17.093000551594319</v>
      </c>
      <c r="I30" s="396">
        <f>'A20'!I30/'A5-101'!I30</f>
        <v>15.367269428301286</v>
      </c>
      <c r="J30" s="396">
        <f>'A20'!J30/'A5-101'!J30</f>
        <v>20.907012830960753</v>
      </c>
      <c r="K30" s="396">
        <f>'A20'!K30/'A5-101'!K30</f>
        <v>15.684005689520957</v>
      </c>
      <c r="L30" s="396">
        <f>'A20'!L30/'A5-101'!L30</f>
        <v>13.860665564027785</v>
      </c>
      <c r="M30" s="396">
        <f>'A20'!M30/'A5-101'!M30</f>
        <v>15.232879074330242</v>
      </c>
      <c r="N30" s="396">
        <f>'A20'!N30/'A5-101'!N30</f>
        <v>12.9912053605127</v>
      </c>
      <c r="O30" s="396">
        <f>'A20'!O30/'A5-101'!O30</f>
        <v>19.272877527446521</v>
      </c>
    </row>
    <row r="31" spans="1:15" ht="18" customHeight="1">
      <c r="A31" s="92">
        <v>1988</v>
      </c>
      <c r="B31" s="396">
        <f>'A20'!B31/'A5-101'!B31</f>
        <v>15.45713961205893</v>
      </c>
      <c r="C31" s="396">
        <f>'A20'!C31/'A5-101'!C31</f>
        <v>19.440161450037408</v>
      </c>
      <c r="D31" s="396">
        <f>'A20'!D31/'A5-101'!D31</f>
        <v>15.776717159714993</v>
      </c>
      <c r="E31" s="396">
        <f>'A20'!E31/'A5-101'!E31</f>
        <v>15.741165963470413</v>
      </c>
      <c r="F31" s="396">
        <f>'A20'!F31/'A5-101'!F31</f>
        <v>12.980929857644389</v>
      </c>
      <c r="G31" s="396">
        <f>'A20'!G31/'A5-101'!G31</f>
        <v>17.356754413403337</v>
      </c>
      <c r="H31" s="396">
        <f>'A20'!H31/'A5-101'!H31</f>
        <v>17.352510624897612</v>
      </c>
      <c r="I31" s="396">
        <f>'A20'!I31/'A5-101'!I31</f>
        <v>15.763855468919806</v>
      </c>
      <c r="J31" s="396">
        <f>'A20'!J31/'A5-101'!J31</f>
        <v>21.434412980553745</v>
      </c>
      <c r="K31" s="396">
        <f>'A20'!K31/'A5-101'!K31</f>
        <v>15.86247587716565</v>
      </c>
      <c r="L31" s="396">
        <f>'A20'!L31/'A5-101'!L31</f>
        <v>14.315882367027998</v>
      </c>
      <c r="M31" s="396">
        <f>'A20'!M31/'A5-101'!M31</f>
        <v>15.212170352302879</v>
      </c>
      <c r="N31" s="396">
        <f>'A20'!N31/'A5-101'!N31</f>
        <v>13.189273684273449</v>
      </c>
      <c r="O31" s="396">
        <f>'A20'!O31/'A5-101'!O31</f>
        <v>19.665553196953535</v>
      </c>
    </row>
    <row r="32" spans="1:15" ht="18" customHeight="1">
      <c r="A32" s="92">
        <v>1989</v>
      </c>
      <c r="B32" s="396">
        <f>'A20'!B32/'A5-101'!B32</f>
        <v>15.700744280541739</v>
      </c>
      <c r="C32" s="396">
        <f>'A20'!C32/'A5-101'!C32</f>
        <v>19.991858912930272</v>
      </c>
      <c r="D32" s="396">
        <f>'A20'!D32/'A5-101'!D32</f>
        <v>16.058467554277001</v>
      </c>
      <c r="E32" s="396">
        <f>'A20'!E32/'A5-101'!E32</f>
        <v>15.90099172043613</v>
      </c>
      <c r="F32" s="396">
        <f>'A20'!F32/'A5-101'!F32</f>
        <v>13.695386477879353</v>
      </c>
      <c r="G32" s="396">
        <f>'A20'!G32/'A5-101'!G32</f>
        <v>17.612418661515505</v>
      </c>
      <c r="H32" s="396">
        <f>'A20'!H32/'A5-101'!H32</f>
        <v>17.482280267032753</v>
      </c>
      <c r="I32" s="396">
        <f>'A20'!I32/'A5-101'!I32</f>
        <v>16.27677272495006</v>
      </c>
      <c r="J32" s="396">
        <f>'A20'!J32/'A5-101'!J32</f>
        <v>21.526735239830693</v>
      </c>
      <c r="K32" s="396">
        <f>'A20'!K32/'A5-101'!K32</f>
        <v>15.869156993935487</v>
      </c>
      <c r="L32" s="396">
        <f>'A20'!L32/'A5-101'!L32</f>
        <v>14.574436264158038</v>
      </c>
      <c r="M32" s="396">
        <f>'A20'!M32/'A5-101'!M32</f>
        <v>15.346533908018534</v>
      </c>
      <c r="N32" s="396">
        <f>'A20'!N32/'A5-101'!N32</f>
        <v>13.715292214164304</v>
      </c>
      <c r="O32" s="396">
        <f>'A20'!O32/'A5-101'!O32</f>
        <v>19.536136377872715</v>
      </c>
    </row>
    <row r="33" spans="1:15" ht="18" customHeight="1">
      <c r="A33" s="92">
        <v>1990</v>
      </c>
      <c r="B33" s="396">
        <f>'A20'!B33/'A5-101'!B33</f>
        <v>15.838591414184807</v>
      </c>
      <c r="C33" s="396">
        <f>'A20'!C33/'A5-101'!C33</f>
        <v>20.718771708550793</v>
      </c>
      <c r="D33" s="396">
        <f>'A20'!D33/'A5-101'!D33</f>
        <v>16.317160409051706</v>
      </c>
      <c r="E33" s="396">
        <f>'A20'!E33/'A5-101'!E33</f>
        <v>16.549624260111166</v>
      </c>
      <c r="F33" s="396">
        <f>'A20'!F33/'A5-101'!F33</f>
        <v>14.459754075091551</v>
      </c>
      <c r="G33" s="396">
        <f>'A20'!G33/'A5-101'!G33</f>
        <v>18.233777507006049</v>
      </c>
      <c r="H33" s="396">
        <f>'A20'!H33/'A5-101'!H33</f>
        <v>18.142900771526303</v>
      </c>
      <c r="I33" s="396">
        <f>'A20'!I33/'A5-101'!I33</f>
        <v>17.007770398039586</v>
      </c>
      <c r="J33" s="396">
        <f>'A20'!J33/'A5-101'!J33</f>
        <v>22.322909401725671</v>
      </c>
      <c r="K33" s="396">
        <f>'A20'!K33/'A5-101'!K33</f>
        <v>16.018194077339203</v>
      </c>
      <c r="L33" s="396">
        <f>'A20'!L33/'A5-101'!L33</f>
        <v>15.133854242988017</v>
      </c>
      <c r="M33" s="396">
        <f>'A20'!M33/'A5-101'!M33</f>
        <v>15.495219044011799</v>
      </c>
      <c r="N33" s="396">
        <f>'A20'!N33/'A5-101'!N33</f>
        <v>14.216482636250944</v>
      </c>
      <c r="O33" s="396">
        <f>'A20'!O33/'A5-101'!O33</f>
        <v>19.952147663364958</v>
      </c>
    </row>
    <row r="34" spans="1:15" ht="18" customHeight="1">
      <c r="A34" s="92">
        <v>1991</v>
      </c>
      <c r="B34" s="396">
        <f>'A20'!B34/'A5-101'!B34</f>
        <v>15.956803726163407</v>
      </c>
      <c r="C34" s="396">
        <f>'A20'!C34/'A5-101'!C34</f>
        <v>22.159943260939087</v>
      </c>
      <c r="D34" s="396">
        <f>'A20'!D34/'A5-101'!D34</f>
        <v>16.516579346190742</v>
      </c>
      <c r="E34" s="396">
        <f>'A20'!E34/'A5-101'!E34</f>
        <v>16.815862850026889</v>
      </c>
      <c r="F34" s="396">
        <f>'A20'!F34/'A5-101'!F34</f>
        <v>14.778852156262504</v>
      </c>
      <c r="G34" s="396">
        <f>'A20'!G34/'A5-101'!G34</f>
        <v>18.492280509144589</v>
      </c>
      <c r="H34" s="396">
        <f>'A20'!H34/'A5-101'!H34</f>
        <v>19.05868833059013</v>
      </c>
      <c r="I34" s="396">
        <f>'A20'!I34/'A5-101'!I34</f>
        <v>17.194462237165855</v>
      </c>
      <c r="J34" s="396">
        <f>'A20'!J34/'A5-101'!J34</f>
        <v>22.735674117944235</v>
      </c>
      <c r="K34" s="396">
        <f>'A20'!K34/'A5-101'!K34</f>
        <v>16.300698948887653</v>
      </c>
      <c r="L34" s="396">
        <f>'A20'!L34/'A5-101'!L34</f>
        <v>15.571820923425294</v>
      </c>
      <c r="M34" s="396">
        <f>'A20'!M34/'A5-101'!M34</f>
        <v>15.790169223035296</v>
      </c>
      <c r="N34" s="396">
        <f>'A20'!N34/'A5-101'!N34</f>
        <v>14.471938444249437</v>
      </c>
      <c r="O34" s="396">
        <f>'A20'!O34/'A5-101'!O34</f>
        <v>20.306991743848265</v>
      </c>
    </row>
    <row r="35" spans="1:15" ht="18" customHeight="1">
      <c r="A35" s="92">
        <v>1992</v>
      </c>
      <c r="B35" s="396">
        <f>'A20'!B35/'A5-101'!B35</f>
        <v>16.500643747011207</v>
      </c>
      <c r="C35" s="396">
        <f>'A20'!C35/'A5-101'!C35</f>
        <v>23.368587105125265</v>
      </c>
      <c r="D35" s="396">
        <f>'A20'!D35/'A5-101'!D35</f>
        <v>16.895517286793414</v>
      </c>
      <c r="E35" s="396">
        <f>'A20'!E35/'A5-101'!E35</f>
        <v>17.208995369627551</v>
      </c>
      <c r="F35" s="396">
        <f>'A20'!F35/'A5-101'!F35</f>
        <v>14.631565271909993</v>
      </c>
      <c r="G35" s="396">
        <f>'A20'!G35/'A5-101'!G35</f>
        <v>18.853243364325145</v>
      </c>
      <c r="H35" s="396">
        <f>'A20'!H35/'A5-101'!H35</f>
        <v>20.074117071792816</v>
      </c>
      <c r="I35" s="396">
        <f>'A20'!I35/'A5-101'!I35</f>
        <v>17.297114226576539</v>
      </c>
      <c r="J35" s="396">
        <f>'A20'!J35/'A5-101'!J35</f>
        <v>22.9764400774522</v>
      </c>
      <c r="K35" s="396">
        <f>'A20'!K35/'A5-101'!K35</f>
        <v>16.545464305129904</v>
      </c>
      <c r="L35" s="396">
        <f>'A20'!L35/'A5-101'!L35</f>
        <v>16.415594997828858</v>
      </c>
      <c r="M35" s="396">
        <f>'A20'!M35/'A5-101'!M35</f>
        <v>15.955764782792478</v>
      </c>
      <c r="N35" s="396">
        <f>'A20'!N35/'A5-101'!N35</f>
        <v>15.013478891872646</v>
      </c>
      <c r="O35" s="396">
        <f>'A20'!O35/'A5-101'!O35</f>
        <v>20.744728053852139</v>
      </c>
    </row>
    <row r="36" spans="1:15" ht="18" customHeight="1">
      <c r="A36" s="92">
        <v>1993</v>
      </c>
      <c r="B36" s="396">
        <f>'A20'!B36/'A5-101'!B36</f>
        <v>16.429918099339176</v>
      </c>
      <c r="C36" s="396">
        <f>'A20'!C36/'A5-101'!C36</f>
        <v>24.516138791651411</v>
      </c>
      <c r="D36" s="396">
        <f>'A20'!D36/'A5-101'!D36</f>
        <v>16.754025102158945</v>
      </c>
      <c r="E36" s="396">
        <f>'A20'!E36/'A5-101'!E36</f>
        <v>17.397337165979202</v>
      </c>
      <c r="F36" s="396">
        <f>'A20'!F36/'A5-101'!F36</f>
        <v>14.109321556458577</v>
      </c>
      <c r="G36" s="396">
        <f>'A20'!G36/'A5-101'!G36</f>
        <v>19.115919728800446</v>
      </c>
      <c r="H36" s="396">
        <f>'A20'!H36/'A5-101'!H36</f>
        <v>20.420776607344418</v>
      </c>
      <c r="I36" s="396">
        <f>'A20'!I36/'A5-101'!I36</f>
        <v>17.065013455075135</v>
      </c>
      <c r="J36" s="396">
        <f>'A20'!J36/'A5-101'!J36</f>
        <v>23.177208480056866</v>
      </c>
      <c r="K36" s="396">
        <f>'A20'!K36/'A5-101'!K36</f>
        <v>16.408498773131122</v>
      </c>
      <c r="L36" s="396">
        <f>'A20'!L36/'A5-101'!L36</f>
        <v>16.810250605025342</v>
      </c>
      <c r="M36" s="396">
        <f>'A20'!M36/'A5-101'!M36</f>
        <v>16.010733960363737</v>
      </c>
      <c r="N36" s="396">
        <f>'A20'!N36/'A5-101'!N36</f>
        <v>15.072281131748637</v>
      </c>
      <c r="O36" s="396">
        <f>'A20'!O36/'A5-101'!O36</f>
        <v>20.923895425794285</v>
      </c>
    </row>
    <row r="37" spans="1:15" ht="18" customHeight="1">
      <c r="A37" s="92">
        <v>1994</v>
      </c>
      <c r="B37" s="396">
        <f>'A20'!B37/'A5-101'!B37</f>
        <v>16.269872985869341</v>
      </c>
      <c r="C37" s="396">
        <f>'A20'!C37/'A5-101'!C37</f>
        <v>25.032120272341363</v>
      </c>
      <c r="D37" s="396">
        <f>'A20'!D37/'A5-101'!D37</f>
        <v>16.629381434623514</v>
      </c>
      <c r="E37" s="396">
        <f>'A20'!E37/'A5-101'!E37</f>
        <v>17.221090483931452</v>
      </c>
      <c r="F37" s="396">
        <f>'A20'!F37/'A5-101'!F37</f>
        <v>14.369259266487456</v>
      </c>
      <c r="G37" s="396">
        <f>'A20'!G37/'A5-101'!G37</f>
        <v>19.190931220609052</v>
      </c>
      <c r="H37" s="396">
        <f>'A20'!H37/'A5-101'!H37</f>
        <v>20.538509294887909</v>
      </c>
      <c r="I37" s="396">
        <f>'A20'!I37/'A5-101'!I37</f>
        <v>16.931352414537589</v>
      </c>
      <c r="J37" s="396">
        <f>'A20'!J37/'A5-101'!J37</f>
        <v>22.373393744555383</v>
      </c>
      <c r="K37" s="396">
        <f>'A20'!K37/'A5-101'!K37</f>
        <v>16.794875254389087</v>
      </c>
      <c r="L37" s="396">
        <f>'A20'!L37/'A5-101'!L37</f>
        <v>16.625326105598578</v>
      </c>
      <c r="M37" s="396">
        <f>'A20'!M37/'A5-101'!M37</f>
        <v>16.138071708198193</v>
      </c>
      <c r="N37" s="396">
        <f>'A20'!N37/'A5-101'!N37</f>
        <v>15.100512585587392</v>
      </c>
      <c r="O37" s="396">
        <f>'A20'!O37/'A5-101'!O37</f>
        <v>21.009923873990875</v>
      </c>
    </row>
    <row r="38" spans="1:15" ht="18" customHeight="1">
      <c r="A38" s="92">
        <v>1995</v>
      </c>
      <c r="B38" s="396">
        <f>'A20'!B38/'A5-101'!B38</f>
        <v>16.580589683026904</v>
      </c>
      <c r="C38" s="396">
        <f>'A20'!C38/'A5-101'!C38</f>
        <v>24.564112796107572</v>
      </c>
      <c r="D38" s="396">
        <f>'A20'!D38/'A5-101'!D38</f>
        <v>16.701257054289243</v>
      </c>
      <c r="E38" s="396">
        <f>'A20'!E38/'A5-101'!E38</f>
        <v>17.65374150478274</v>
      </c>
      <c r="F38" s="396">
        <f>'A20'!F38/'A5-101'!F38</f>
        <v>14.841501213530258</v>
      </c>
      <c r="G38" s="396">
        <f>'A20'!G38/'A5-101'!G38</f>
        <v>19.731865727665088</v>
      </c>
      <c r="H38" s="396">
        <f>'A20'!H38/'A5-101'!H38</f>
        <v>21.214134271205211</v>
      </c>
      <c r="I38" s="396">
        <f>'A20'!I38/'A5-101'!I38</f>
        <v>16.708105278711741</v>
      </c>
      <c r="J38" s="396">
        <f>'A20'!J38/'A5-101'!J38</f>
        <v>22.017795511665714</v>
      </c>
      <c r="K38" s="396">
        <f>'A20'!K38/'A5-101'!K38</f>
        <v>17.198796903309947</v>
      </c>
      <c r="L38" s="396">
        <f>'A20'!L38/'A5-101'!L38</f>
        <v>16.462826431002423</v>
      </c>
      <c r="M38" s="396">
        <f>'A20'!M38/'A5-101'!M38</f>
        <v>16.060740141811365</v>
      </c>
      <c r="N38" s="396">
        <f>'A20'!N38/'A5-101'!N38</f>
        <v>15.150337844731249</v>
      </c>
      <c r="O38" s="396">
        <f>'A20'!O38/'A5-101'!O38</f>
        <v>21.168234323037488</v>
      </c>
    </row>
    <row r="39" spans="1:15" ht="18" customHeight="1">
      <c r="A39" s="92">
        <v>1996</v>
      </c>
      <c r="B39" s="396">
        <f>'A20'!B39/'A5-101'!B39</f>
        <v>17.225178582923188</v>
      </c>
      <c r="C39" s="396">
        <f>'A20'!C39/'A5-101'!C39</f>
        <v>24.99195880607682</v>
      </c>
      <c r="D39" s="396">
        <f>'A20'!D39/'A5-101'!D39</f>
        <v>16.691205966596328</v>
      </c>
      <c r="E39" s="396">
        <f>'A20'!E39/'A5-101'!E39</f>
        <v>18.249928775921855</v>
      </c>
      <c r="F39" s="396">
        <f>'A20'!F39/'A5-101'!F39</f>
        <v>15.074957999818244</v>
      </c>
      <c r="G39" s="396">
        <f>'A20'!G39/'A5-101'!G39</f>
        <v>19.813693149958887</v>
      </c>
      <c r="H39" s="396">
        <f>'A20'!H39/'A5-101'!H39</f>
        <v>21.536983557106478</v>
      </c>
      <c r="I39" s="396">
        <f>'A20'!I39/'A5-101'!I39</f>
        <v>16.780996500472352</v>
      </c>
      <c r="J39" s="396">
        <f>'A20'!J39/'A5-101'!J39</f>
        <v>21.661132992410739</v>
      </c>
      <c r="K39" s="396">
        <f>'A20'!K39/'A5-101'!K39</f>
        <v>18.058470818112056</v>
      </c>
      <c r="L39" s="396">
        <f>'A20'!L39/'A5-101'!L39</f>
        <v>16.63886108427651</v>
      </c>
      <c r="M39" s="396">
        <f>'A20'!M39/'A5-101'!M39</f>
        <v>16.993195732216083</v>
      </c>
      <c r="N39" s="396">
        <f>'A20'!N39/'A5-101'!N39</f>
        <v>15.461126286112536</v>
      </c>
      <c r="O39" s="396">
        <f>'A20'!O39/'A5-101'!O39</f>
        <v>21.542067041920582</v>
      </c>
    </row>
    <row r="40" spans="1:15" ht="18" customHeight="1">
      <c r="A40" s="92">
        <v>1997</v>
      </c>
      <c r="B40" s="396">
        <f>'A20'!B40/'A5-101'!B40</f>
        <v>17.533738234166705</v>
      </c>
      <c r="C40" s="396">
        <f>'A20'!C40/'A5-101'!C40</f>
        <v>25.123370727522893</v>
      </c>
      <c r="D40" s="396">
        <f>'A20'!D40/'A5-101'!D40</f>
        <v>17.161073399761875</v>
      </c>
      <c r="E40" s="396">
        <f>'A20'!E40/'A5-101'!E40</f>
        <v>18.466688861505055</v>
      </c>
      <c r="F40" s="396">
        <f>'A20'!F40/'A5-101'!F40</f>
        <v>15.189883154254087</v>
      </c>
      <c r="G40" s="396">
        <f>'A20'!G40/'A5-101'!G40</f>
        <v>20.274567920906708</v>
      </c>
      <c r="H40" s="396">
        <f>'A20'!H40/'A5-101'!H40</f>
        <v>21.53763316681124</v>
      </c>
      <c r="I40" s="396">
        <f>'A20'!I40/'A5-101'!I40</f>
        <v>17.363563209817137</v>
      </c>
      <c r="J40" s="396">
        <f>'A20'!J40/'A5-101'!J40</f>
        <v>21.845376124897591</v>
      </c>
      <c r="K40" s="396">
        <f>'A20'!K40/'A5-101'!K40</f>
        <v>18.463655722271181</v>
      </c>
      <c r="L40" s="396">
        <f>'A20'!L40/'A5-101'!L40</f>
        <v>16.788713945518374</v>
      </c>
      <c r="M40" s="396">
        <f>'A20'!M40/'A5-101'!M40</f>
        <v>17.441496048614439</v>
      </c>
      <c r="N40" s="396">
        <f>'A20'!N40/'A5-101'!N40</f>
        <v>15.877966867714131</v>
      </c>
      <c r="O40" s="396">
        <f>'A20'!O40/'A5-101'!O40</f>
        <v>21.846332643824191</v>
      </c>
    </row>
    <row r="41" spans="1:15" ht="18" customHeight="1">
      <c r="A41" s="92">
        <v>1998</v>
      </c>
      <c r="B41" s="396">
        <f>'A20'!B41/'A5-101'!B41</f>
        <v>17.970367297839331</v>
      </c>
      <c r="C41" s="396">
        <f>'A20'!C41/'A5-101'!C41</f>
        <v>24.441398124197104</v>
      </c>
      <c r="D41" s="396">
        <f>'A20'!D41/'A5-101'!D41</f>
        <v>17.404539371828108</v>
      </c>
      <c r="E41" s="396">
        <f>'A20'!E41/'A5-101'!E41</f>
        <v>19.007454037749913</v>
      </c>
      <c r="F41" s="396">
        <f>'A20'!F41/'A5-101'!F41</f>
        <v>15.694747429679984</v>
      </c>
      <c r="G41" s="396">
        <f>'A20'!G41/'A5-101'!G41</f>
        <v>20.720687518049488</v>
      </c>
      <c r="H41" s="396">
        <f>'A20'!H41/'A5-101'!H41</f>
        <v>21.582890370002669</v>
      </c>
      <c r="I41" s="396">
        <f>'A20'!I41/'A5-101'!I41</f>
        <v>16.810372612553795</v>
      </c>
      <c r="J41" s="396">
        <f>'A20'!J41/'A5-101'!J41</f>
        <v>23.102249982250935</v>
      </c>
      <c r="K41" s="396">
        <f>'A20'!K41/'A5-101'!K41</f>
        <v>19.227206927695249</v>
      </c>
      <c r="L41" s="396">
        <f>'A20'!L41/'A5-101'!L41</f>
        <v>16.926125563603478</v>
      </c>
      <c r="M41" s="396">
        <f>'A20'!M41/'A5-101'!M41</f>
        <v>17.707534733974875</v>
      </c>
      <c r="N41" s="396">
        <f>'A20'!N41/'A5-101'!N41</f>
        <v>16.419097622503429</v>
      </c>
      <c r="O41" s="396">
        <f>'A20'!O41/'A5-101'!O41</f>
        <v>22.865121324544166</v>
      </c>
    </row>
    <row r="42" spans="1:15" ht="18" customHeight="1">
      <c r="A42" s="92">
        <v>1999</v>
      </c>
      <c r="B42" s="396">
        <f>'A20'!B42/'A5-101'!B42</f>
        <v>18.38480069928622</v>
      </c>
      <c r="C42" s="396">
        <f>'A20'!C42/'A5-101'!C42</f>
        <v>25.14959117588484</v>
      </c>
      <c r="D42" s="396">
        <f>'A20'!D42/'A5-101'!D42</f>
        <v>17.538705015309169</v>
      </c>
      <c r="E42" s="396">
        <f>'A20'!E42/'A5-101'!E42</f>
        <v>19.140701685728519</v>
      </c>
      <c r="F42" s="396">
        <f>'A20'!F42/'A5-101'!F42</f>
        <v>15.900158339638898</v>
      </c>
      <c r="G42" s="396">
        <f>'A20'!G42/'A5-101'!G42</f>
        <v>21.314281607011672</v>
      </c>
      <c r="H42" s="396">
        <f>'A20'!H42/'A5-101'!H42</f>
        <v>22.04441730634079</v>
      </c>
      <c r="I42" s="396">
        <f>'A20'!I42/'A5-101'!I42</f>
        <v>16.895811839613522</v>
      </c>
      <c r="J42" s="396">
        <f>'A20'!J42/'A5-101'!J42</f>
        <v>23.832638999637272</v>
      </c>
      <c r="K42" s="396">
        <f>'A20'!K42/'A5-101'!K42</f>
        <v>19.826238592293603</v>
      </c>
      <c r="L42" s="396">
        <f>'A20'!L42/'A5-101'!L42</f>
        <v>16.959154370748493</v>
      </c>
      <c r="M42" s="396">
        <f>'A20'!M42/'A5-101'!M42</f>
        <v>17.834779091369096</v>
      </c>
      <c r="N42" s="396">
        <f>'A20'!N42/'A5-101'!N42</f>
        <v>16.93235940728416</v>
      </c>
      <c r="O42" s="396">
        <f>'A20'!O42/'A5-101'!O42</f>
        <v>23.586768480796316</v>
      </c>
    </row>
    <row r="43" spans="1:15" ht="18" customHeight="1">
      <c r="A43" s="92">
        <v>2000</v>
      </c>
      <c r="B43" s="396">
        <f>'A20'!B43/'A5-101'!B43</f>
        <v>18.68108809752243</v>
      </c>
      <c r="C43" s="396">
        <f>'A20'!C43/'A5-101'!C43</f>
        <v>26.759773462783169</v>
      </c>
      <c r="D43" s="396">
        <f>'A20'!D43/'A5-101'!D43</f>
        <v>17.991084964362486</v>
      </c>
      <c r="E43" s="396">
        <f>'A20'!E43/'A5-101'!E43</f>
        <v>19.260680409763498</v>
      </c>
      <c r="F43" s="396">
        <f>'A20'!F43/'A5-101'!F43</f>
        <v>16.379788990249224</v>
      </c>
      <c r="G43" s="396">
        <f>'A20'!G43/'A5-101'!G43</f>
        <v>22.461867689817158</v>
      </c>
      <c r="H43" s="396">
        <f>'A20'!H43/'A5-101'!H43</f>
        <v>22.282505091649693</v>
      </c>
      <c r="I43" s="396">
        <f>'A20'!I43/'A5-101'!I43</f>
        <v>17.063583224988452</v>
      </c>
      <c r="J43" s="396">
        <f>'A20'!J43/'A5-101'!J43</f>
        <v>24.666040756914118</v>
      </c>
      <c r="K43" s="396">
        <f>'A20'!K43/'A5-101'!K43</f>
        <v>20.467550852116545</v>
      </c>
      <c r="L43" s="396">
        <f>'A20'!L43/'A5-101'!L43</f>
        <v>17.176152779382875</v>
      </c>
      <c r="M43" s="396">
        <f>'A20'!M43/'A5-101'!M43</f>
        <v>19.497576126674783</v>
      </c>
      <c r="N43" s="396">
        <f>'A20'!N43/'A5-101'!N43</f>
        <v>18.200578271028039</v>
      </c>
      <c r="O43" s="396">
        <f>'A20'!O43/'A5-101'!O43</f>
        <v>24.466918971901546</v>
      </c>
    </row>
    <row r="44" spans="1:15" ht="18" customHeight="1">
      <c r="A44" s="92">
        <v>2001</v>
      </c>
      <c r="B44" s="396">
        <f>'A20'!B44/'A5-101'!B44</f>
        <v>18.912206501195126</v>
      </c>
      <c r="C44" s="396">
        <f>'A20'!C44/'A5-101'!C44</f>
        <v>26.513443437760429</v>
      </c>
      <c r="D44" s="396">
        <f>'A20'!D44/'A5-101'!D44</f>
        <v>18.1600679378801</v>
      </c>
      <c r="E44" s="396">
        <f>'A20'!E44/'A5-101'!E44</f>
        <v>19.025389323950531</v>
      </c>
      <c r="F44" s="396">
        <f>'A20'!F44/'A5-101'!F44</f>
        <v>16.540417221201562</v>
      </c>
      <c r="G44" s="396">
        <f>'A20'!G44/'A5-101'!G44</f>
        <v>23.274386451993777</v>
      </c>
      <c r="H44" s="396">
        <f>'A20'!H44/'A5-101'!H44</f>
        <v>22.470559627991218</v>
      </c>
      <c r="I44" s="396">
        <f>'A20'!I44/'A5-101'!I44</f>
        <v>17.106133072868726</v>
      </c>
      <c r="J44" s="396">
        <f>'A20'!J44/'A5-101'!J44</f>
        <v>24.821073458461949</v>
      </c>
      <c r="K44" s="396">
        <f>'A20'!K44/'A5-101'!K44</f>
        <v>21.287147789976203</v>
      </c>
      <c r="L44" s="396">
        <f>'A20'!L44/'A5-101'!L44</f>
        <v>17.545183420696805</v>
      </c>
      <c r="M44" s="396">
        <f>'A20'!M44/'A5-101'!M44</f>
        <v>19.779675872226839</v>
      </c>
      <c r="N44" s="396">
        <f>'A20'!N44/'A5-101'!N44</f>
        <v>18.912868966091882</v>
      </c>
      <c r="O44" s="396">
        <f>'A20'!O44/'A5-101'!O44</f>
        <v>24.99132020722017</v>
      </c>
    </row>
    <row r="45" spans="1:15" ht="18" customHeight="1">
      <c r="A45" s="92">
        <v>2002</v>
      </c>
      <c r="B45" s="396">
        <f>'A20'!B45/'A5-101'!B45</f>
        <v>18.863081498494221</v>
      </c>
      <c r="C45" s="396">
        <f>'A20'!C45/'A5-101'!C45</f>
        <v>27.563937675840375</v>
      </c>
      <c r="D45" s="396">
        <f>'A20'!D45/'A5-101'!D45</f>
        <v>18.067719385388497</v>
      </c>
      <c r="E45" s="396">
        <f>'A20'!E45/'A5-101'!E45</f>
        <v>19.830758673638869</v>
      </c>
      <c r="F45" s="396">
        <f>'A20'!F45/'A5-101'!F45</f>
        <v>16.782629705486773</v>
      </c>
      <c r="G45" s="396">
        <f>'A20'!G45/'A5-101'!G45</f>
        <v>24.518254533711268</v>
      </c>
      <c r="H45" s="396">
        <f>'A20'!H45/'A5-101'!H45</f>
        <v>22.745789268607691</v>
      </c>
      <c r="I45" s="396">
        <f>'A20'!I45/'A5-101'!I45</f>
        <v>16.869417220266541</v>
      </c>
      <c r="J45" s="396">
        <f>'A20'!J45/'A5-101'!J45</f>
        <v>26.056380021076556</v>
      </c>
      <c r="K45" s="396">
        <f>'A20'!K45/'A5-101'!K45</f>
        <v>22.241576637901556</v>
      </c>
      <c r="L45" s="396">
        <f>'A20'!L45/'A5-101'!L45</f>
        <v>18.116515212927766</v>
      </c>
      <c r="M45" s="396">
        <f>'A20'!M45/'A5-101'!M45</f>
        <v>20.260515606100768</v>
      </c>
      <c r="N45" s="396">
        <f>'A20'!N45/'A5-101'!N45</f>
        <v>19.283756914119557</v>
      </c>
      <c r="O45" s="396">
        <f>'A20'!O45/'A5-101'!O45</f>
        <v>25.234475783186582</v>
      </c>
    </row>
    <row r="46" spans="1:15" ht="18" customHeight="1">
      <c r="A46" s="92">
        <v>2003</v>
      </c>
      <c r="B46" s="396">
        <f>'A20'!B46/'A5-101'!B46</f>
        <v>18.781535303651708</v>
      </c>
      <c r="C46" s="396">
        <f>'A20'!C46/'A5-101'!C46</f>
        <v>26.60784013959891</v>
      </c>
      <c r="D46" s="396">
        <f>'A20'!D46/'A5-101'!D46</f>
        <v>18.25195093778445</v>
      </c>
      <c r="E46" s="396">
        <f>'A20'!E46/'A5-101'!E46</f>
        <v>19.388207772369039</v>
      </c>
      <c r="F46" s="396">
        <f>'A20'!F46/'A5-101'!F46</f>
        <v>16.819217332602236</v>
      </c>
      <c r="G46" s="396">
        <f>'A20'!G46/'A5-101'!G46</f>
        <v>23.593278731359316</v>
      </c>
      <c r="H46" s="396">
        <f>'A20'!H46/'A5-101'!H46</f>
        <v>23.139392425400221</v>
      </c>
      <c r="I46" s="396">
        <f>'A20'!I46/'A5-101'!I46</f>
        <v>17.046949036617026</v>
      </c>
      <c r="J46" s="396">
        <f>'A20'!J46/'A5-101'!J46</f>
        <v>25.225477526334135</v>
      </c>
      <c r="K46" s="396">
        <f>'A20'!K46/'A5-101'!K46</f>
        <v>23.112771094415038</v>
      </c>
      <c r="L46" s="396">
        <f>'A20'!L46/'A5-101'!L46</f>
        <v>17.853630841431382</v>
      </c>
      <c r="M46" s="396">
        <f>'A20'!M46/'A5-101'!M46</f>
        <v>20.697331316831168</v>
      </c>
      <c r="N46" s="396">
        <f>'A20'!N46/'A5-101'!N46</f>
        <v>19.986399756044683</v>
      </c>
      <c r="O46" s="396">
        <f>'A20'!O46/'A5-101'!O46</f>
        <v>25.762150406137355</v>
      </c>
    </row>
    <row r="47" spans="1:15" ht="18" customHeight="1">
      <c r="A47" s="92">
        <v>2004</v>
      </c>
      <c r="B47" s="396">
        <f>'A20'!B47/'A5-101'!B47</f>
        <v>19.474489783105252</v>
      </c>
      <c r="C47" s="396">
        <f>'A20'!C47/'A5-101'!C47</f>
        <v>26.866672384941591</v>
      </c>
      <c r="D47" s="396">
        <f>'A20'!D47/'A5-101'!D47</f>
        <v>18.411905290148301</v>
      </c>
      <c r="E47" s="396">
        <f>'A20'!E47/'A5-101'!E47</f>
        <v>19.757016776363237</v>
      </c>
      <c r="F47" s="396">
        <f>'A20'!F47/'A5-101'!F47</f>
        <v>17.393725326728816</v>
      </c>
      <c r="G47" s="396">
        <f>'A20'!G47/'A5-101'!G47</f>
        <v>23.440295483473555</v>
      </c>
      <c r="H47" s="396">
        <f>'A20'!H47/'A5-101'!H47</f>
        <v>22.985027664315442</v>
      </c>
      <c r="I47" s="396">
        <f>'A20'!I47/'A5-101'!I47</f>
        <v>17.000618957040313</v>
      </c>
      <c r="J47" s="396">
        <f>'A20'!J47/'A5-101'!J47</f>
        <v>25.919544921976282</v>
      </c>
      <c r="K47" s="396">
        <f>'A20'!K47/'A5-101'!K47</f>
        <v>23.408866181965497</v>
      </c>
      <c r="L47" s="396">
        <f>'A20'!L47/'A5-101'!L47</f>
        <v>17.504367101221682</v>
      </c>
      <c r="M47" s="396">
        <f>'A20'!M47/'A5-101'!M47</f>
        <v>21.115146242887317</v>
      </c>
      <c r="N47" s="396">
        <f>'A20'!N47/'A5-101'!N47</f>
        <v>20.604940957434401</v>
      </c>
      <c r="O47" s="396">
        <f>'A20'!O47/'A5-101'!O47</f>
        <v>25.962795763651258</v>
      </c>
    </row>
    <row r="48" spans="1:15" ht="18" customHeight="1">
      <c r="A48" s="92">
        <v>2005</v>
      </c>
      <c r="B48" s="396">
        <f>'A20'!B48/'A5-101'!B48</f>
        <v>19.405124605234061</v>
      </c>
      <c r="C48" s="396">
        <f>'A20'!C48/'A5-101'!C48</f>
        <v>26.207078551187994</v>
      </c>
      <c r="D48" s="396">
        <f>'A20'!D48/'A5-101'!D48</f>
        <v>18.879370334796057</v>
      </c>
      <c r="E48" s="396">
        <f>'A20'!E48/'A5-101'!E48</f>
        <v>19.632367298522169</v>
      </c>
      <c r="F48" s="396">
        <f>'A20'!F48/'A5-101'!F48</f>
        <v>17.521100617443803</v>
      </c>
      <c r="G48" s="396">
        <f>'A20'!G48/'A5-101'!G48</f>
        <v>23.795673405666765</v>
      </c>
      <c r="H48" s="396">
        <f>'A20'!H48/'A5-101'!H48</f>
        <v>22.600813668371057</v>
      </c>
      <c r="I48" s="396">
        <f>'A20'!I48/'A5-101'!I48</f>
        <v>16.989259651155837</v>
      </c>
      <c r="J48" s="396">
        <f>'A20'!J48/'A5-101'!J48</f>
        <v>25.407890449258282</v>
      </c>
      <c r="K48" s="396">
        <f>'A20'!K48/'A5-101'!K48</f>
        <v>23.703749077665748</v>
      </c>
      <c r="L48" s="396">
        <f>'A20'!L48/'A5-101'!L48</f>
        <v>17.582256295703605</v>
      </c>
      <c r="M48" s="396">
        <f>'A20'!M48/'A5-101'!M48</f>
        <v>21.068087374478409</v>
      </c>
      <c r="N48" s="396">
        <f>'A20'!N48/'A5-101'!N48</f>
        <v>20.113591315373519</v>
      </c>
      <c r="O48" s="396">
        <f>'A20'!O48/'A5-101'!O48</f>
        <v>26.084667692509836</v>
      </c>
    </row>
    <row r="49" spans="1:15" ht="12.75" customHeight="1">
      <c r="A49" s="92">
        <v>2006</v>
      </c>
      <c r="B49" s="396">
        <f>'A20'!B49/'A5-101'!B49</f>
        <v>19.456384699307208</v>
      </c>
      <c r="C49" s="396">
        <f>'A20'!C49/'A5-101'!C49</f>
        <v>26.155667431183158</v>
      </c>
      <c r="D49" s="396">
        <f>'A20'!D49/'A5-101'!D49</f>
        <v>18.705892098983693</v>
      </c>
      <c r="E49" s="396">
        <f>'A20'!E49/'A5-101'!E49</f>
        <v>20.060310534870677</v>
      </c>
      <c r="F49" s="396">
        <f>'A20'!F49/'A5-101'!F49</f>
        <v>17.832861583181675</v>
      </c>
      <c r="G49" s="396">
        <f>'A20'!G49/'A5-101'!G49</f>
        <v>24.300038050388277</v>
      </c>
      <c r="H49" s="396">
        <f>'A20'!H49/'A5-101'!H49</f>
        <v>22.567007249865799</v>
      </c>
      <c r="I49" s="396">
        <f>'A20'!I49/'A5-101'!I49</f>
        <v>17.104077001772829</v>
      </c>
      <c r="J49" s="396">
        <f>'A20'!J49/'A5-101'!J49</f>
        <v>25.330240883658327</v>
      </c>
      <c r="K49" s="396">
        <f>'A20'!K49/'A5-101'!K49</f>
        <v>24.545688966206598</v>
      </c>
      <c r="L49" s="396">
        <f>'A20'!L49/'A5-101'!L49</f>
        <v>17.772214749964025</v>
      </c>
      <c r="M49" s="396">
        <f>'A20'!M49/'A5-101'!M49</f>
        <v>21.289390072992735</v>
      </c>
      <c r="N49" s="396">
        <f>'A20'!N49/'A5-101'!N49</f>
        <v>20.49492874164935</v>
      </c>
      <c r="O49" s="396">
        <f>'A20'!O49/'A5-101'!O49</f>
        <v>26.211501958707547</v>
      </c>
    </row>
    <row r="50" spans="1:15" ht="12.75" customHeight="1">
      <c r="A50" s="92">
        <v>2007</v>
      </c>
      <c r="B50" s="396">
        <f>'A20'!B50/'A5-101'!B50</f>
        <v>19.878456228806961</v>
      </c>
      <c r="C50" s="396">
        <f>'A20'!C50/'A5-101'!C50</f>
        <v>26.475210113655994</v>
      </c>
      <c r="D50" s="396">
        <f>'A20'!D50/'A5-101'!D50</f>
        <v>19.066111309443414</v>
      </c>
      <c r="E50" s="396">
        <f>'A20'!E50/'A5-101'!E50</f>
        <v>20.569845072847549</v>
      </c>
      <c r="F50" s="396">
        <f>'A20'!F50/'A5-101'!F50</f>
        <v>18.470910616787158</v>
      </c>
      <c r="G50" s="396">
        <f>'A20'!G50/'A5-101'!G50</f>
        <v>24.000361911775901</v>
      </c>
      <c r="H50" s="396">
        <f>'A20'!H50/'A5-101'!H50</f>
        <v>22.317905388311338</v>
      </c>
      <c r="I50" s="396">
        <f>'A20'!I50/'A5-101'!I50</f>
        <v>17.258307562789799</v>
      </c>
      <c r="J50" s="396">
        <f>'A20'!J50/'A5-101'!J50</f>
        <v>25.856536531388993</v>
      </c>
      <c r="K50" s="396">
        <f>'A20'!K50/'A5-101'!K50</f>
        <v>25.79311674390236</v>
      </c>
      <c r="L50" s="396">
        <f>'A20'!L50/'A5-101'!L50</f>
        <v>18.068120286425451</v>
      </c>
      <c r="M50" s="396">
        <f>'A20'!M50/'A5-101'!M50</f>
        <v>22.104140823892077</v>
      </c>
      <c r="N50" s="396">
        <f>'A20'!N50/'A5-101'!N50</f>
        <v>20.191028314824273</v>
      </c>
      <c r="O50" s="396">
        <f>'A20'!O50/'A5-101'!O50</f>
        <v>26.452302267754096</v>
      </c>
    </row>
    <row r="51" spans="1:15" ht="12.75" customHeight="1">
      <c r="A51" s="92">
        <v>2008</v>
      </c>
      <c r="B51" s="396">
        <f>'A20'!B51/'A5-101'!B51</f>
        <v>19.849477904452993</v>
      </c>
      <c r="C51" s="396">
        <f>'A20'!C51/'A5-101'!C51</f>
        <v>26.903327486924688</v>
      </c>
      <c r="D51" s="396">
        <f>'A20'!D51/'A5-101'!D51</f>
        <v>18.829893637437557</v>
      </c>
      <c r="E51" s="396">
        <f>'A20'!E51/'A5-101'!E51</f>
        <v>21.232756286341996</v>
      </c>
      <c r="F51" s="396">
        <f>'A20'!F51/'A5-101'!F51</f>
        <v>19.408097532274233</v>
      </c>
      <c r="G51" s="396">
        <f>'A20'!G51/'A5-101'!G51</f>
        <v>23.997258482351537</v>
      </c>
      <c r="H51" s="396">
        <f>'A20'!H51/'A5-101'!H51</f>
        <v>22.665568848634159</v>
      </c>
      <c r="I51" s="396">
        <f>'A20'!I51/'A5-101'!I51</f>
        <v>18.02663241986653</v>
      </c>
      <c r="J51" s="396">
        <f>'A20'!J51/'A5-101'!J51</f>
        <v>26.363153027557718</v>
      </c>
      <c r="K51" s="396">
        <f>'A20'!K51/'A5-101'!K51</f>
        <v>26.488241911789022</v>
      </c>
      <c r="L51" s="396">
        <f>'A20'!L51/'A5-101'!L51</f>
        <v>18.835789756742745</v>
      </c>
      <c r="M51" s="396">
        <f>'A20'!M51/'A5-101'!M51</f>
        <v>22.186776201062621</v>
      </c>
      <c r="N51" s="396">
        <f>'A20'!N51/'A5-101'!N51</f>
        <v>20.24476046808724</v>
      </c>
      <c r="O51" s="396">
        <f>'A20'!O51/'A5-101'!O51</f>
        <v>26.647523102451689</v>
      </c>
    </row>
    <row r="52" spans="1:15" ht="12.75" customHeight="1">
      <c r="A52" s="92">
        <v>2009</v>
      </c>
      <c r="B52" s="396">
        <f>'A20'!B52/'A5-101'!B52</f>
        <v>20.75520809255784</v>
      </c>
      <c r="C52" s="396">
        <f>'A20'!C52/'A5-101'!C52</f>
        <v>27.478716997529126</v>
      </c>
      <c r="D52" s="396">
        <f>'A20'!D52/'A5-101'!D52</f>
        <v>19.6264760938523</v>
      </c>
      <c r="E52" s="396">
        <f>'A20'!E52/'A5-101'!E52</f>
        <v>21.437300004322726</v>
      </c>
      <c r="F52" s="396">
        <f>'A20'!F52/'A5-101'!F52</f>
        <v>20.045304199002402</v>
      </c>
      <c r="G52" s="396">
        <f>'A20'!G52/'A5-101'!G52</f>
        <v>24.398918054625575</v>
      </c>
      <c r="H52" s="396">
        <f>'A20'!H52/'A5-101'!H52</f>
        <v>23.265123204153102</v>
      </c>
      <c r="I52" s="396">
        <f>'A20'!I52/'A5-101'!I52</f>
        <v>18.222757530866634</v>
      </c>
      <c r="J52" s="396">
        <f>'A20'!J52/'A5-101'!J52</f>
        <v>26.586176294462664</v>
      </c>
      <c r="K52" s="396">
        <f>'A20'!K52/'A5-101'!K52</f>
        <v>27.326412582184691</v>
      </c>
      <c r="L52" s="396">
        <f>'A20'!L52/'A5-101'!L52</f>
        <v>19.316408435099163</v>
      </c>
      <c r="M52" s="396">
        <f>'A20'!M52/'A5-101'!M52</f>
        <v>21.97466497334166</v>
      </c>
      <c r="N52" s="396">
        <f>'A20'!N52/'A5-101'!N52</f>
        <v>20.390079709885129</v>
      </c>
      <c r="O52" s="396">
        <f>'A20'!O52/'A5-101'!O52</f>
        <v>27.017177097721845</v>
      </c>
    </row>
    <row r="53" spans="1:15" ht="12.75" customHeight="1">
      <c r="A53" s="92"/>
      <c r="B53" s="396"/>
      <c r="C53" s="396"/>
      <c r="D53" s="396"/>
      <c r="E53" s="396"/>
      <c r="F53" s="396"/>
      <c r="G53" s="396"/>
      <c r="H53" s="396"/>
      <c r="I53" s="396"/>
      <c r="J53" s="396"/>
      <c r="K53" s="396"/>
      <c r="L53" s="396"/>
      <c r="M53" s="396"/>
      <c r="N53" s="396"/>
      <c r="O53" s="396"/>
    </row>
    <row r="54" spans="1:15" ht="12.75" customHeight="1">
      <c r="A54" s="90" t="s">
        <v>68</v>
      </c>
    </row>
    <row r="55" spans="1:15" ht="12.75" customHeight="1">
      <c r="A55" s="90" t="s">
        <v>383</v>
      </c>
    </row>
    <row r="56" spans="1:15" ht="12.75" customHeight="1">
      <c r="A56" s="426" t="s">
        <v>384</v>
      </c>
      <c r="C56" s="426"/>
      <c r="D56" s="426"/>
      <c r="E56" s="426"/>
      <c r="F56" s="426"/>
      <c r="G56" s="426"/>
      <c r="H56" s="426"/>
      <c r="I56" s="426"/>
      <c r="J56" s="426"/>
      <c r="K56" s="426"/>
      <c r="L56" s="426"/>
      <c r="M56" s="426"/>
      <c r="N56" s="426"/>
      <c r="O56" s="426"/>
    </row>
    <row r="57" spans="1:15" ht="12.75" customHeight="1">
      <c r="A57" s="90" t="s">
        <v>704</v>
      </c>
    </row>
  </sheetData>
  <phoneticPr fontId="0" type="noConversion"/>
  <pageMargins left="0.75" right="0.75" top="1" bottom="1" header="0.5" footer="0.5"/>
  <pageSetup scale="76" orientation="landscape" r:id="rId1"/>
  <headerFooter alignWithMargins="0"/>
</worksheet>
</file>

<file path=xl/worksheets/sheet3.xml><?xml version="1.0" encoding="utf-8"?>
<worksheet xmlns="http://schemas.openxmlformats.org/spreadsheetml/2006/main" xmlns:r="http://schemas.openxmlformats.org/officeDocument/2006/relationships">
  <sheetPr codeName="Sheet4"/>
  <dimension ref="A1:FC73"/>
  <sheetViews>
    <sheetView view="pageBreakPreview" zoomScaleSheetLayoutView="100" workbookViewId="0">
      <pane xSplit="1" ySplit="3" topLeftCell="BL45" activePane="bottomRight" state="frozen"/>
      <selection activeCell="R37" sqref="R37"/>
      <selection pane="topRight" activeCell="R37" sqref="R37"/>
      <selection pane="bottomLeft" activeCell="R37" sqref="R37"/>
      <selection pane="bottomRight" activeCell="R37" sqref="R37"/>
    </sheetView>
  </sheetViews>
  <sheetFormatPr defaultRowHeight="12.75"/>
  <cols>
    <col min="1" max="1" width="5.85546875" style="195" customWidth="1"/>
    <col min="2" max="127" width="11.7109375" style="195" customWidth="1"/>
    <col min="128" max="128" width="9.140625" style="195" customWidth="1"/>
    <col min="129" max="129" width="13.140625" style="195" customWidth="1"/>
    <col min="130" max="130" width="15" style="195" customWidth="1"/>
    <col min="131" max="131" width="13.85546875" style="195" customWidth="1"/>
    <col min="132" max="139" width="11.5703125" style="195" customWidth="1"/>
    <col min="140" max="146" width="9.140625" style="195" customWidth="1"/>
    <col min="147" max="16384" width="9.140625" style="195"/>
  </cols>
  <sheetData>
    <row r="1" spans="1:127">
      <c r="B1" s="195" t="s">
        <v>632</v>
      </c>
      <c r="K1" s="195" t="s">
        <v>633</v>
      </c>
      <c r="T1" s="195" t="s">
        <v>633</v>
      </c>
      <c r="AC1" s="195" t="s">
        <v>633</v>
      </c>
      <c r="AL1" s="195" t="s">
        <v>633</v>
      </c>
      <c r="AU1" s="195" t="s">
        <v>633</v>
      </c>
      <c r="BD1" s="195" t="s">
        <v>633</v>
      </c>
      <c r="BM1" s="195" t="s">
        <v>633</v>
      </c>
      <c r="BV1" s="195" t="s">
        <v>633</v>
      </c>
      <c r="CE1" s="195" t="s">
        <v>633</v>
      </c>
      <c r="CN1" s="195" t="s">
        <v>633</v>
      </c>
      <c r="CW1" s="195" t="s">
        <v>633</v>
      </c>
      <c r="DF1" s="195" t="s">
        <v>633</v>
      </c>
      <c r="DO1" s="195" t="s">
        <v>633</v>
      </c>
    </row>
    <row r="2" spans="1:127" s="196" customFormat="1">
      <c r="B2" s="196" t="s">
        <v>281</v>
      </c>
      <c r="K2" s="196" t="s">
        <v>75</v>
      </c>
      <c r="T2" s="196" t="s">
        <v>272</v>
      </c>
      <c r="AC2" s="196" t="s">
        <v>76</v>
      </c>
      <c r="AL2" s="196" t="s">
        <v>77</v>
      </c>
      <c r="AU2" s="196" t="s">
        <v>78</v>
      </c>
      <c r="BD2" s="196" t="s">
        <v>287</v>
      </c>
      <c r="BM2" s="196" t="s">
        <v>79</v>
      </c>
      <c r="BV2" s="196" t="s">
        <v>80</v>
      </c>
      <c r="CE2" s="196" t="s">
        <v>290</v>
      </c>
      <c r="CN2" s="196" t="s">
        <v>81</v>
      </c>
      <c r="CW2" s="196" t="s">
        <v>292</v>
      </c>
      <c r="DF2" s="196" t="s">
        <v>507</v>
      </c>
      <c r="DO2" s="196" t="s">
        <v>273</v>
      </c>
    </row>
    <row r="3" spans="1:127" ht="103.5" customHeight="1">
      <c r="A3" s="194" t="s">
        <v>280</v>
      </c>
      <c r="B3" s="197" t="s">
        <v>55</v>
      </c>
      <c r="C3" s="197" t="s">
        <v>612</v>
      </c>
      <c r="D3" s="197" t="s">
        <v>31</v>
      </c>
      <c r="E3" s="197" t="s">
        <v>83</v>
      </c>
      <c r="F3" s="197" t="s">
        <v>32</v>
      </c>
      <c r="G3" s="197" t="s">
        <v>33</v>
      </c>
      <c r="H3" s="197" t="s">
        <v>106</v>
      </c>
      <c r="I3" s="197" t="s">
        <v>557</v>
      </c>
      <c r="J3" s="197" t="s">
        <v>105</v>
      </c>
      <c r="K3" s="197" t="s">
        <v>55</v>
      </c>
      <c r="L3" s="197" t="s">
        <v>612</v>
      </c>
      <c r="M3" s="197" t="s">
        <v>31</v>
      </c>
      <c r="N3" s="197" t="s">
        <v>83</v>
      </c>
      <c r="O3" s="197" t="s">
        <v>32</v>
      </c>
      <c r="P3" s="197" t="s">
        <v>33</v>
      </c>
      <c r="Q3" s="197" t="s">
        <v>106</v>
      </c>
      <c r="R3" s="197" t="s">
        <v>557</v>
      </c>
      <c r="S3" s="197" t="s">
        <v>105</v>
      </c>
      <c r="T3" s="194" t="s">
        <v>55</v>
      </c>
      <c r="U3" s="197" t="s">
        <v>612</v>
      </c>
      <c r="V3" s="197" t="s">
        <v>31</v>
      </c>
      <c r="W3" s="194" t="s">
        <v>83</v>
      </c>
      <c r="X3" s="194" t="s">
        <v>32</v>
      </c>
      <c r="Y3" s="194" t="s">
        <v>33</v>
      </c>
      <c r="Z3" s="194" t="s">
        <v>106</v>
      </c>
      <c r="AA3" s="194" t="s">
        <v>557</v>
      </c>
      <c r="AB3" s="197" t="s">
        <v>105</v>
      </c>
      <c r="AC3" s="194" t="s">
        <v>55</v>
      </c>
      <c r="AD3" s="197" t="s">
        <v>612</v>
      </c>
      <c r="AE3" s="197" t="s">
        <v>31</v>
      </c>
      <c r="AF3" s="194" t="s">
        <v>83</v>
      </c>
      <c r="AG3" s="194" t="s">
        <v>32</v>
      </c>
      <c r="AH3" s="194" t="s">
        <v>33</v>
      </c>
      <c r="AI3" s="194" t="s">
        <v>106</v>
      </c>
      <c r="AJ3" s="194" t="s">
        <v>557</v>
      </c>
      <c r="AK3" s="197" t="s">
        <v>105</v>
      </c>
      <c r="AL3" s="194" t="s">
        <v>55</v>
      </c>
      <c r="AM3" s="197" t="s">
        <v>612</v>
      </c>
      <c r="AN3" s="197" t="s">
        <v>31</v>
      </c>
      <c r="AO3" s="194" t="s">
        <v>83</v>
      </c>
      <c r="AP3" s="194" t="s">
        <v>32</v>
      </c>
      <c r="AQ3" s="194" t="s">
        <v>33</v>
      </c>
      <c r="AR3" s="194" t="s">
        <v>106</v>
      </c>
      <c r="AS3" s="194" t="s">
        <v>557</v>
      </c>
      <c r="AT3" s="197" t="s">
        <v>105</v>
      </c>
      <c r="AU3" s="194" t="s">
        <v>55</v>
      </c>
      <c r="AV3" s="197" t="s">
        <v>612</v>
      </c>
      <c r="AW3" s="197" t="s">
        <v>31</v>
      </c>
      <c r="AX3" s="194" t="s">
        <v>83</v>
      </c>
      <c r="AY3" s="194" t="s">
        <v>32</v>
      </c>
      <c r="AZ3" s="194" t="s">
        <v>33</v>
      </c>
      <c r="BA3" s="194" t="s">
        <v>106</v>
      </c>
      <c r="BB3" s="194" t="s">
        <v>557</v>
      </c>
      <c r="BC3" s="197" t="s">
        <v>105</v>
      </c>
      <c r="BD3" s="194" t="s">
        <v>55</v>
      </c>
      <c r="BE3" s="197" t="s">
        <v>612</v>
      </c>
      <c r="BF3" s="197" t="s">
        <v>31</v>
      </c>
      <c r="BG3" s="194" t="s">
        <v>83</v>
      </c>
      <c r="BH3" s="194" t="s">
        <v>32</v>
      </c>
      <c r="BI3" s="194" t="s">
        <v>33</v>
      </c>
      <c r="BJ3" s="194" t="s">
        <v>106</v>
      </c>
      <c r="BK3" s="194" t="s">
        <v>557</v>
      </c>
      <c r="BL3" s="197" t="s">
        <v>105</v>
      </c>
      <c r="BM3" s="194" t="s">
        <v>55</v>
      </c>
      <c r="BN3" s="197" t="s">
        <v>612</v>
      </c>
      <c r="BO3" s="197" t="s">
        <v>31</v>
      </c>
      <c r="BP3" s="194" t="s">
        <v>83</v>
      </c>
      <c r="BQ3" s="194" t="s">
        <v>32</v>
      </c>
      <c r="BR3" s="194" t="s">
        <v>33</v>
      </c>
      <c r="BS3" s="194" t="s">
        <v>106</v>
      </c>
      <c r="BT3" s="194" t="s">
        <v>557</v>
      </c>
      <c r="BU3" s="197" t="s">
        <v>105</v>
      </c>
      <c r="BV3" s="194" t="s">
        <v>55</v>
      </c>
      <c r="BW3" s="197" t="s">
        <v>612</v>
      </c>
      <c r="BX3" s="197" t="s">
        <v>31</v>
      </c>
      <c r="BY3" s="194" t="s">
        <v>83</v>
      </c>
      <c r="BZ3" s="194" t="s">
        <v>32</v>
      </c>
      <c r="CA3" s="194" t="s">
        <v>33</v>
      </c>
      <c r="CB3" s="194" t="s">
        <v>106</v>
      </c>
      <c r="CC3" s="194" t="s">
        <v>557</v>
      </c>
      <c r="CD3" s="197" t="s">
        <v>105</v>
      </c>
      <c r="CE3" s="194" t="s">
        <v>55</v>
      </c>
      <c r="CF3" s="197" t="s">
        <v>612</v>
      </c>
      <c r="CG3" s="197" t="s">
        <v>31</v>
      </c>
      <c r="CH3" s="194" t="s">
        <v>83</v>
      </c>
      <c r="CI3" s="194" t="s">
        <v>32</v>
      </c>
      <c r="CJ3" s="194" t="s">
        <v>33</v>
      </c>
      <c r="CK3" s="194" t="s">
        <v>106</v>
      </c>
      <c r="CL3" s="194" t="s">
        <v>557</v>
      </c>
      <c r="CM3" s="197" t="s">
        <v>105</v>
      </c>
      <c r="CN3" s="194" t="s">
        <v>55</v>
      </c>
      <c r="CO3" s="197" t="s">
        <v>612</v>
      </c>
      <c r="CP3" s="197" t="s">
        <v>31</v>
      </c>
      <c r="CQ3" s="194" t="s">
        <v>83</v>
      </c>
      <c r="CR3" s="194" t="s">
        <v>32</v>
      </c>
      <c r="CS3" s="194" t="s">
        <v>33</v>
      </c>
      <c r="CT3" s="194" t="s">
        <v>106</v>
      </c>
      <c r="CU3" s="194" t="s">
        <v>557</v>
      </c>
      <c r="CV3" s="197" t="s">
        <v>105</v>
      </c>
      <c r="CW3" s="194" t="s">
        <v>55</v>
      </c>
      <c r="CX3" s="197" t="s">
        <v>612</v>
      </c>
      <c r="CY3" s="197" t="s">
        <v>31</v>
      </c>
      <c r="CZ3" s="194" t="s">
        <v>83</v>
      </c>
      <c r="DA3" s="194" t="s">
        <v>32</v>
      </c>
      <c r="DB3" s="194" t="s">
        <v>33</v>
      </c>
      <c r="DC3" s="194" t="s">
        <v>106</v>
      </c>
      <c r="DD3" s="194" t="s">
        <v>557</v>
      </c>
      <c r="DE3" s="197" t="s">
        <v>105</v>
      </c>
      <c r="DF3" s="194" t="s">
        <v>55</v>
      </c>
      <c r="DG3" s="197" t="s">
        <v>612</v>
      </c>
      <c r="DH3" s="197" t="s">
        <v>31</v>
      </c>
      <c r="DI3" s="194" t="s">
        <v>83</v>
      </c>
      <c r="DJ3" s="194" t="s">
        <v>32</v>
      </c>
      <c r="DK3" s="194" t="s">
        <v>33</v>
      </c>
      <c r="DL3" s="194" t="s">
        <v>106</v>
      </c>
      <c r="DM3" s="194" t="s">
        <v>557</v>
      </c>
      <c r="DN3" s="197" t="s">
        <v>105</v>
      </c>
      <c r="DO3" s="194" t="s">
        <v>55</v>
      </c>
      <c r="DP3" s="197" t="s">
        <v>612</v>
      </c>
      <c r="DQ3" s="197" t="s">
        <v>31</v>
      </c>
      <c r="DR3" s="194" t="s">
        <v>83</v>
      </c>
      <c r="DS3" s="194" t="s">
        <v>32</v>
      </c>
      <c r="DT3" s="194" t="s">
        <v>33</v>
      </c>
      <c r="DU3" s="194" t="s">
        <v>106</v>
      </c>
      <c r="DV3" s="194" t="s">
        <v>557</v>
      </c>
      <c r="DW3" s="197" t="s">
        <v>105</v>
      </c>
    </row>
    <row r="4" spans="1:127" hidden="1">
      <c r="A4" s="201">
        <v>1960</v>
      </c>
      <c r="B4" s="391">
        <f>'A6'!B3/'A1'!B3*1000</f>
        <v>34895.802100877037</v>
      </c>
      <c r="C4" s="391"/>
      <c r="D4" s="392">
        <f>'A9'!B4/'A1'!B3*1000</f>
        <v>-48323.004906113885</v>
      </c>
      <c r="E4" s="392">
        <f>'A25'!I5</f>
        <v>30014.552574166864</v>
      </c>
      <c r="F4" s="392" t="e">
        <f>-'A10'!F4</f>
        <v>#REF!</v>
      </c>
      <c r="G4" s="392" t="e">
        <f>SUM(B4:F4)</f>
        <v>#REF!</v>
      </c>
      <c r="H4" s="211" t="e">
        <f t="shared" ref="H4:H23" si="0">(G4-H$66)/(H$65-H$66)</f>
        <v>#REF!</v>
      </c>
      <c r="I4" s="211"/>
      <c r="J4" s="259"/>
      <c r="K4" s="391"/>
      <c r="L4" s="391"/>
      <c r="M4" s="392"/>
      <c r="N4" s="392"/>
      <c r="O4" s="392"/>
      <c r="P4" s="392"/>
      <c r="Q4" s="211"/>
      <c r="R4" s="211"/>
      <c r="S4" s="259"/>
      <c r="T4" s="278">
        <f>'A6'!D3/'A1'!D3*1000</f>
        <v>26160.031974188511</v>
      </c>
      <c r="U4" s="278"/>
      <c r="V4" s="279">
        <f>'A9'!D4/'A1'!D3*1000</f>
        <v>-6235.9745852646856</v>
      </c>
      <c r="W4" s="279">
        <f>'A25'!Y5</f>
        <v>30002.993004693944</v>
      </c>
      <c r="X4" s="279" t="e">
        <f>-'A10'!P4</f>
        <v>#REF!</v>
      </c>
      <c r="Y4" s="279" t="e">
        <f t="shared" ref="Y4:Y45" si="1">SUM(T4:X4)</f>
        <v>#REF!</v>
      </c>
      <c r="Z4" s="211" t="e">
        <f t="shared" ref="Z4:Z23" si="2">(Y4-H$66)/(H$65-H$66)</f>
        <v>#REF!</v>
      </c>
      <c r="BD4" s="279">
        <f>'A6'!H3/'A1'!H3*1000</f>
        <v>34200.332048200471</v>
      </c>
      <c r="BE4" s="247"/>
      <c r="BF4" s="279">
        <f>'A9'!H4/'A1'!H3*1000</f>
        <v>3234.7125608578399</v>
      </c>
      <c r="BG4" s="279">
        <f>'A25'!BE5</f>
        <v>27364.83078858881</v>
      </c>
      <c r="BH4" s="279" t="e">
        <f>-'A10'!AH4</f>
        <v>#REF!</v>
      </c>
      <c r="BI4" s="279" t="e">
        <f t="shared" ref="BI4:BI45" si="3">SUM(BD4:BH4)</f>
        <v>#REF!</v>
      </c>
      <c r="BJ4" s="211" t="e">
        <f t="shared" ref="BJ4:BJ23" si="4">(BI4-H$66)/(H$65-H$66)</f>
        <v>#REF!</v>
      </c>
      <c r="CE4" s="278">
        <f>'A6'!K3/'A1'!K3*1000</f>
        <v>40421.243686416296</v>
      </c>
      <c r="CF4" s="247"/>
      <c r="CG4" s="279">
        <f>'A9'!K4/'A1'!K3*1000</f>
        <v>-34730.042166862302</v>
      </c>
      <c r="CH4" s="279">
        <f>'A25'!CC5</f>
        <v>24587.216567796939</v>
      </c>
      <c r="CI4" s="279" t="e">
        <f>-'A10'!AV4</f>
        <v>#REF!</v>
      </c>
      <c r="CJ4" s="279" t="e">
        <f t="shared" ref="CJ4:CJ45" si="5">SUM(CE4:CI4)</f>
        <v>#REF!</v>
      </c>
      <c r="CK4" s="211" t="e">
        <f t="shared" ref="CK4:CK23" si="6">(CJ4-H$66)/(H$65-H$66)</f>
        <v>#REF!</v>
      </c>
      <c r="CW4" s="278">
        <f>'A6'!M3/'A1'!M3*1000</f>
        <v>29501.036736409838</v>
      </c>
      <c r="CX4" s="278"/>
      <c r="CY4" s="279">
        <f>'A9'!M4/'A1'!M3*1000</f>
        <v>-17582.588857473624</v>
      </c>
      <c r="CZ4" s="279">
        <f>'A25'!CS5</f>
        <v>37806.702976816843</v>
      </c>
      <c r="DA4" s="279" t="e">
        <f>-'A10'!BF4</f>
        <v>#REF!</v>
      </c>
      <c r="DB4" s="279" t="e">
        <f t="shared" ref="DB4:DB45" si="7">SUM(CW4:DA4)</f>
        <v>#REF!</v>
      </c>
      <c r="DC4" s="211" t="e">
        <f t="shared" ref="DC4:DC23" si="8">(DB4-H$66)/(H$65-H$66)</f>
        <v>#REF!</v>
      </c>
      <c r="DF4" s="278">
        <f>'A6'!N3/'A1'!N3*1000</f>
        <v>21949.900601812253</v>
      </c>
      <c r="DG4" s="280"/>
      <c r="DH4" s="279">
        <f>'A9'!N4/'A1'!N3*1000</f>
        <v>5686.802150748661</v>
      </c>
      <c r="DI4" s="279">
        <f>'A25'!DA5</f>
        <v>33411.195559853353</v>
      </c>
      <c r="DJ4" s="279" t="e">
        <f>-'A10'!BJ4</f>
        <v>#REF!</v>
      </c>
      <c r="DK4" s="279" t="e">
        <f t="shared" ref="DK4:DK45" si="9">SUM(DF4:DJ4)</f>
        <v>#REF!</v>
      </c>
      <c r="DL4" s="211" t="e">
        <f t="shared" ref="DL4:DL23" si="10">(DK4-H$66)/(H$65-H$66)</f>
        <v>#REF!</v>
      </c>
      <c r="DO4" s="278">
        <f>'A6'!O3/'A1'!O3*1000</f>
        <v>35992.611371693572</v>
      </c>
      <c r="DP4" s="247"/>
      <c r="DQ4" s="279">
        <f>'A9'!O4/'A1'!O3*1000</f>
        <v>9709.6161540845005</v>
      </c>
      <c r="DR4" s="279">
        <f>'A25'!DI5</f>
        <v>60589.305751010521</v>
      </c>
      <c r="DS4" s="279" t="e">
        <f>-'A10'!BM4/100</f>
        <v>#REF!</v>
      </c>
      <c r="DT4" s="279" t="e">
        <f>SUM(DO4:DS4)</f>
        <v>#REF!</v>
      </c>
      <c r="DU4" s="211" t="e">
        <f t="shared" ref="DU4:DU23" si="11">(DT4-H$66)/(H$65-H$66)</f>
        <v>#REF!</v>
      </c>
    </row>
    <row r="5" spans="1:127" hidden="1">
      <c r="A5" s="201">
        <v>1961</v>
      </c>
      <c r="B5" s="391">
        <f>'A6'!B4/'A1'!B4*1000</f>
        <v>35439.037371017905</v>
      </c>
      <c r="C5" s="391"/>
      <c r="D5" s="392">
        <f>'A9'!B5/'A1'!B4*1000</f>
        <v>-44248.048677127292</v>
      </c>
      <c r="E5" s="392">
        <f>'A25'!I6</f>
        <v>30013.221913769077</v>
      </c>
      <c r="F5" s="392" t="e">
        <f>-'A10'!F5</f>
        <v>#REF!</v>
      </c>
      <c r="G5" s="392" t="e">
        <f t="shared" ref="G5:G43" si="12">SUM(B5:F5)</f>
        <v>#REF!</v>
      </c>
      <c r="H5" s="211" t="e">
        <f t="shared" si="0"/>
        <v>#REF!</v>
      </c>
      <c r="I5" s="211"/>
      <c r="J5" s="259"/>
      <c r="K5" s="391"/>
      <c r="L5" s="391"/>
      <c r="M5" s="392"/>
      <c r="N5" s="392"/>
      <c r="O5" s="392"/>
      <c r="P5" s="392"/>
      <c r="Q5" s="211"/>
      <c r="R5" s="211"/>
      <c r="S5" s="259"/>
      <c r="T5" s="278">
        <f>'A6'!D4/'A1'!D4*1000</f>
        <v>26661.122227996831</v>
      </c>
      <c r="U5" s="278"/>
      <c r="V5" s="279">
        <f>'A9'!D5/'A1'!D4*1000</f>
        <v>-5776.7935890441022</v>
      </c>
      <c r="W5" s="279">
        <f>'A25'!Y6</f>
        <v>30059.462240678738</v>
      </c>
      <c r="X5" s="279" t="e">
        <f>-'A10'!P5</f>
        <v>#REF!</v>
      </c>
      <c r="Y5" s="279" t="e">
        <f t="shared" si="1"/>
        <v>#REF!</v>
      </c>
      <c r="Z5" s="211" t="e">
        <f t="shared" si="2"/>
        <v>#REF!</v>
      </c>
      <c r="BD5" s="279">
        <f>'A6'!H4/'A1'!H4*1000</f>
        <v>35199.348167581164</v>
      </c>
      <c r="BE5" s="247"/>
      <c r="BF5" s="279">
        <f>'A9'!H5/'A1'!H4*1000</f>
        <v>3001.6174304828587</v>
      </c>
      <c r="BG5" s="279">
        <f>'A25'!BE6</f>
        <v>27196.92258959543</v>
      </c>
      <c r="BH5" s="279" t="e">
        <f>-'A10'!AH5</f>
        <v>#REF!</v>
      </c>
      <c r="BI5" s="279" t="e">
        <f t="shared" si="3"/>
        <v>#REF!</v>
      </c>
      <c r="BJ5" s="211" t="e">
        <f t="shared" si="4"/>
        <v>#REF!</v>
      </c>
      <c r="CE5" s="278">
        <f>'A6'!K4/'A1'!K4*1000</f>
        <v>41692.549163338132</v>
      </c>
      <c r="CF5" s="247"/>
      <c r="CG5" s="279">
        <f>'A9'!K5/'A1'!K4*1000</f>
        <v>-32299.164159871572</v>
      </c>
      <c r="CH5" s="279">
        <f>'A25'!CC6</f>
        <v>25063.222902527341</v>
      </c>
      <c r="CI5" s="279" t="e">
        <f>-'A10'!AV5</f>
        <v>#REF!</v>
      </c>
      <c r="CJ5" s="279" t="e">
        <f t="shared" si="5"/>
        <v>#REF!</v>
      </c>
      <c r="CK5" s="211" t="e">
        <f t="shared" si="6"/>
        <v>#REF!</v>
      </c>
      <c r="CW5" s="278">
        <f>'A6'!M4/'A1'!M4*1000</f>
        <v>30521.789411385478</v>
      </c>
      <c r="CX5" s="278"/>
      <c r="CY5" s="279">
        <f>'A9'!M5/'A1'!M4*1000</f>
        <v>-16401.051524424565</v>
      </c>
      <c r="CZ5" s="279">
        <f>'A25'!CS6</f>
        <v>37733.705032581536</v>
      </c>
      <c r="DA5" s="279" t="e">
        <f>-'A10'!BF5</f>
        <v>#REF!</v>
      </c>
      <c r="DB5" s="279" t="e">
        <f t="shared" si="7"/>
        <v>#REF!</v>
      </c>
      <c r="DC5" s="211" t="e">
        <f t="shared" si="8"/>
        <v>#REF!</v>
      </c>
      <c r="DF5" s="278">
        <f>'A6'!N4/'A1'!N4*1000</f>
        <v>22642.468595779359</v>
      </c>
      <c r="DG5" s="280"/>
      <c r="DH5" s="279">
        <f>'A9'!N5/'A1'!N4*1000</f>
        <v>5289.089272406155</v>
      </c>
      <c r="DI5" s="279">
        <f>'A25'!DA6</f>
        <v>33334.212686874002</v>
      </c>
      <c r="DJ5" s="279" t="e">
        <f>-'A10'!BJ5</f>
        <v>#REF!</v>
      </c>
      <c r="DK5" s="279" t="e">
        <f t="shared" si="9"/>
        <v>#REF!</v>
      </c>
      <c r="DL5" s="211" t="e">
        <f t="shared" si="10"/>
        <v>#REF!</v>
      </c>
      <c r="DO5" s="278">
        <f>'A6'!O4/'A1'!O4*1000</f>
        <v>36761.09336961669</v>
      </c>
      <c r="DP5" s="247"/>
      <c r="DQ5" s="279">
        <f>'A9'!O5/'A1'!O4*1000</f>
        <v>8955.6457643760859</v>
      </c>
      <c r="DR5" s="279">
        <f>'A25'!DI6</f>
        <v>60124.403047642176</v>
      </c>
      <c r="DS5" s="279" t="e">
        <f>-'A10'!BM5/100</f>
        <v>#REF!</v>
      </c>
      <c r="DT5" s="279" t="e">
        <f t="shared" ref="DT5:DT43" si="13">SUM(DO5:DS5)</f>
        <v>#REF!</v>
      </c>
      <c r="DU5" s="211" t="e">
        <f t="shared" si="11"/>
        <v>#REF!</v>
      </c>
    </row>
    <row r="6" spans="1:127" hidden="1">
      <c r="A6" s="201">
        <v>1962</v>
      </c>
      <c r="B6" s="391">
        <f>'A6'!B5/'A1'!B5*1000</f>
        <v>35970.867530269214</v>
      </c>
      <c r="C6" s="391"/>
      <c r="D6" s="392">
        <f>'A9'!B6/'A1'!B5*1000</f>
        <v>-40718.680870417615</v>
      </c>
      <c r="E6" s="392">
        <f>'A25'!I7</f>
        <v>30159.898879439141</v>
      </c>
      <c r="F6" s="392" t="e">
        <f>-'A10'!F6</f>
        <v>#REF!</v>
      </c>
      <c r="G6" s="392" t="e">
        <f t="shared" si="12"/>
        <v>#REF!</v>
      </c>
      <c r="H6" s="211" t="e">
        <f t="shared" si="0"/>
        <v>#REF!</v>
      </c>
      <c r="I6" s="211"/>
      <c r="J6" s="259"/>
      <c r="K6" s="391"/>
      <c r="L6" s="391"/>
      <c r="M6" s="392"/>
      <c r="N6" s="392"/>
      <c r="O6" s="392"/>
      <c r="P6" s="392"/>
      <c r="Q6" s="211"/>
      <c r="R6" s="211"/>
      <c r="S6" s="259"/>
      <c r="T6" s="278">
        <f>'A6'!D5/'A1'!D5*1000</f>
        <v>27208.459914686151</v>
      </c>
      <c r="U6" s="278"/>
      <c r="V6" s="279">
        <f>'A9'!D6/'A1'!D5*1000</f>
        <v>-5457.5683215456947</v>
      </c>
      <c r="W6" s="279">
        <f>'A25'!Y7</f>
        <v>30164.3889606388</v>
      </c>
      <c r="X6" s="279" t="e">
        <f>-'A10'!P6</f>
        <v>#REF!</v>
      </c>
      <c r="Y6" s="279" t="e">
        <f t="shared" si="1"/>
        <v>#REF!</v>
      </c>
      <c r="Z6" s="211" t="e">
        <f t="shared" si="2"/>
        <v>#REF!</v>
      </c>
      <c r="BD6" s="279">
        <f>'A6'!H5/'A1'!H5*1000</f>
        <v>36228.026867763154</v>
      </c>
      <c r="BE6" s="247"/>
      <c r="BF6" s="279">
        <f>'A9'!H6/'A1'!H5*1000</f>
        <v>2782.0977681644217</v>
      </c>
      <c r="BG6" s="279">
        <f>'A25'!BE7</f>
        <v>26357.353059851066</v>
      </c>
      <c r="BH6" s="279" t="e">
        <f>-'A10'!AH6</f>
        <v>#REF!</v>
      </c>
      <c r="BI6" s="279" t="e">
        <f t="shared" si="3"/>
        <v>#REF!</v>
      </c>
      <c r="BJ6" s="211" t="e">
        <f t="shared" si="4"/>
        <v>#REF!</v>
      </c>
      <c r="CE6" s="278">
        <f>'A6'!K5/'A1'!K5*1000</f>
        <v>43302.722726485721</v>
      </c>
      <c r="CF6" s="247"/>
      <c r="CG6" s="279">
        <f>'A9'!K6/'A1'!K5*1000</f>
        <v>-30090.031654390888</v>
      </c>
      <c r="CH6" s="279">
        <f>'A25'!CC7</f>
        <v>24622.814351388679</v>
      </c>
      <c r="CI6" s="279" t="e">
        <f>-'A10'!AV6</f>
        <v>#REF!</v>
      </c>
      <c r="CJ6" s="279" t="e">
        <f t="shared" si="5"/>
        <v>#REF!</v>
      </c>
      <c r="CK6" s="211" t="e">
        <f t="shared" si="6"/>
        <v>#REF!</v>
      </c>
      <c r="CW6" s="278">
        <f>'A6'!M5/'A1'!M5*1000</f>
        <v>31639.080317897642</v>
      </c>
      <c r="CX6" s="278"/>
      <c r="CY6" s="279">
        <f>'A9'!M6/'A1'!M5*1000</f>
        <v>-15295.29914511232</v>
      </c>
      <c r="CZ6" s="279">
        <f>'A25'!CS7</f>
        <v>34229.190923750044</v>
      </c>
      <c r="DA6" s="279" t="e">
        <f>-'A10'!BF6</f>
        <v>#REF!</v>
      </c>
      <c r="DB6" s="279" t="e">
        <f t="shared" si="7"/>
        <v>#REF!</v>
      </c>
      <c r="DC6" s="211" t="e">
        <f t="shared" si="8"/>
        <v>#REF!</v>
      </c>
      <c r="DF6" s="278">
        <f>'A6'!N5/'A1'!N5*1000</f>
        <v>23408.371519107495</v>
      </c>
      <c r="DG6" s="280"/>
      <c r="DH6" s="279">
        <f>'A9'!N6/'A1'!N5*1000</f>
        <v>4914.9090830196183</v>
      </c>
      <c r="DI6" s="279">
        <f>'A25'!DA7</f>
        <v>28928.223087141527</v>
      </c>
      <c r="DJ6" s="279" t="e">
        <f>-'A10'!BJ6</f>
        <v>#REF!</v>
      </c>
      <c r="DK6" s="279" t="e">
        <f t="shared" si="9"/>
        <v>#REF!</v>
      </c>
      <c r="DL6" s="211" t="e">
        <f t="shared" si="10"/>
        <v>#REF!</v>
      </c>
      <c r="DO6" s="278">
        <f>'A6'!O5/'A1'!O5*1000</f>
        <v>37566.629891337099</v>
      </c>
      <c r="DP6" s="247"/>
      <c r="DQ6" s="279">
        <f>'A9'!O6/'A1'!O5*1000</f>
        <v>8272.8701287602507</v>
      </c>
      <c r="DR6" s="279">
        <f>'A25'!DI7</f>
        <v>59754.99865125597</v>
      </c>
      <c r="DS6" s="279" t="e">
        <f>-'A10'!BM6/100</f>
        <v>#REF!</v>
      </c>
      <c r="DT6" s="279" t="e">
        <f t="shared" si="13"/>
        <v>#REF!</v>
      </c>
      <c r="DU6" s="211" t="e">
        <f t="shared" si="11"/>
        <v>#REF!</v>
      </c>
    </row>
    <row r="7" spans="1:127" hidden="1">
      <c r="A7" s="201">
        <v>1963</v>
      </c>
      <c r="B7" s="391">
        <f>'A6'!B6/'A1'!B6*1000</f>
        <v>36521.438442772916</v>
      </c>
      <c r="C7" s="391"/>
      <c r="D7" s="392">
        <f>'A9'!B7/'A1'!B6*1000</f>
        <v>-37463.613822296946</v>
      </c>
      <c r="E7" s="392">
        <f>'A25'!I8</f>
        <v>30300.004694605457</v>
      </c>
      <c r="F7" s="392" t="e">
        <f>-'A10'!F7</f>
        <v>#REF!</v>
      </c>
      <c r="G7" s="392" t="e">
        <f t="shared" si="12"/>
        <v>#REF!</v>
      </c>
      <c r="H7" s="211" t="e">
        <f t="shared" si="0"/>
        <v>#REF!</v>
      </c>
      <c r="I7" s="211"/>
      <c r="J7" s="259"/>
      <c r="K7" s="391"/>
      <c r="L7" s="391"/>
      <c r="M7" s="392"/>
      <c r="N7" s="392"/>
      <c r="O7" s="392"/>
      <c r="P7" s="392"/>
      <c r="Q7" s="211"/>
      <c r="R7" s="211"/>
      <c r="S7" s="259"/>
      <c r="T7" s="278">
        <f>'A6'!D6/'A1'!D6*1000</f>
        <v>27764.80461575307</v>
      </c>
      <c r="U7" s="278"/>
      <c r="V7" s="279">
        <f>'A9'!D7/'A1'!D6*1000</f>
        <v>-5259.7254783875223</v>
      </c>
      <c r="W7" s="279">
        <f>'A25'!Y8</f>
        <v>30274.051648718472</v>
      </c>
      <c r="X7" s="279" t="e">
        <f>-'A10'!P7</f>
        <v>#REF!</v>
      </c>
      <c r="Y7" s="279" t="e">
        <f t="shared" si="1"/>
        <v>#REF!</v>
      </c>
      <c r="Z7" s="211" t="e">
        <f t="shared" si="2"/>
        <v>#REF!</v>
      </c>
      <c r="BD7" s="279">
        <f>'A6'!H6/'A1'!H6*1000</f>
        <v>37342.841446494</v>
      </c>
      <c r="BE7" s="247"/>
      <c r="BF7" s="279">
        <f>'A9'!H7/'A1'!H6*1000</f>
        <v>2583.9255250745978</v>
      </c>
      <c r="BG7" s="279">
        <f>'A25'!BE8</f>
        <v>26192.308206252888</v>
      </c>
      <c r="BH7" s="279" t="e">
        <f>-'A10'!AH7</f>
        <v>#REF!</v>
      </c>
      <c r="BI7" s="279" t="e">
        <f t="shared" si="3"/>
        <v>#REF!</v>
      </c>
      <c r="BJ7" s="211" t="e">
        <f t="shared" si="4"/>
        <v>#REF!</v>
      </c>
      <c r="CE7" s="278">
        <f>'A6'!K6/'A1'!K6*1000</f>
        <v>44883.87058809786</v>
      </c>
      <c r="CF7" s="247"/>
      <c r="CG7" s="279">
        <f>'A9'!K7/'A1'!K6*1000</f>
        <v>-28002.635348437427</v>
      </c>
      <c r="CH7" s="279">
        <f>'A25'!CC8</f>
        <v>24983.328822325482</v>
      </c>
      <c r="CI7" s="279" t="e">
        <f>-'A10'!AV7</f>
        <v>#REF!</v>
      </c>
      <c r="CJ7" s="279" t="e">
        <f t="shared" si="5"/>
        <v>#REF!</v>
      </c>
      <c r="CK7" s="211" t="e">
        <f t="shared" si="6"/>
        <v>#REF!</v>
      </c>
      <c r="CW7" s="278">
        <f>'A6'!M6/'A1'!M6*1000</f>
        <v>32832.569028343802</v>
      </c>
      <c r="CX7" s="278"/>
      <c r="CY7" s="279">
        <f>'A9'!M7/'A1'!M6*1000</f>
        <v>-14264.536182621901</v>
      </c>
      <c r="CZ7" s="279">
        <f>'A25'!CS8</f>
        <v>56899.410025636505</v>
      </c>
      <c r="DA7" s="279" t="e">
        <f>-'A10'!BF7</f>
        <v>#REF!</v>
      </c>
      <c r="DB7" s="279" t="e">
        <f t="shared" si="7"/>
        <v>#REF!</v>
      </c>
      <c r="DC7" s="211" t="e">
        <f t="shared" si="8"/>
        <v>#REF!</v>
      </c>
      <c r="DF7" s="278">
        <f>'A6'!N6/'A1'!N6*1000</f>
        <v>24203.551927056356</v>
      </c>
      <c r="DG7" s="280"/>
      <c r="DH7" s="279">
        <f>'A9'!N7/'A1'!N6*1000</f>
        <v>4580.5256284532088</v>
      </c>
      <c r="DI7" s="279">
        <f>'A25'!DA8</f>
        <v>28965.821276027986</v>
      </c>
      <c r="DJ7" s="279" t="e">
        <f>-'A10'!BJ7</f>
        <v>#REF!</v>
      </c>
      <c r="DK7" s="279" t="e">
        <f t="shared" si="9"/>
        <v>#REF!</v>
      </c>
      <c r="DL7" s="211" t="e">
        <f t="shared" si="10"/>
        <v>#REF!</v>
      </c>
      <c r="DO7" s="278">
        <f>'A6'!O6/'A1'!O6*1000</f>
        <v>38491.165687327688</v>
      </c>
      <c r="DP7" s="247"/>
      <c r="DQ7" s="279">
        <f>'A9'!O7/'A1'!O6*1000</f>
        <v>7646.5767978576869</v>
      </c>
      <c r="DR7" s="279">
        <f>'A25'!DI8</f>
        <v>59460.857907895857</v>
      </c>
      <c r="DS7" s="279" t="e">
        <f>-'A10'!BM7/100</f>
        <v>#REF!</v>
      </c>
      <c r="DT7" s="279" t="e">
        <f t="shared" si="13"/>
        <v>#REF!</v>
      </c>
      <c r="DU7" s="211" t="e">
        <f t="shared" si="11"/>
        <v>#REF!</v>
      </c>
    </row>
    <row r="8" spans="1:127" hidden="1">
      <c r="A8" s="201">
        <v>1964</v>
      </c>
      <c r="B8" s="391">
        <f>'A6'!B7/'A1'!B7*1000</f>
        <v>37160.723557501376</v>
      </c>
      <c r="C8" s="391"/>
      <c r="D8" s="392">
        <f>'A9'!B8/'A1'!B7*1000</f>
        <v>-34432.172873906988</v>
      </c>
      <c r="E8" s="392">
        <f>'A25'!I9</f>
        <v>30407.13578540914</v>
      </c>
      <c r="F8" s="392" t="e">
        <f>-'A10'!F8</f>
        <v>#REF!</v>
      </c>
      <c r="G8" s="392" t="e">
        <f t="shared" si="12"/>
        <v>#REF!</v>
      </c>
      <c r="H8" s="211" t="e">
        <f t="shared" si="0"/>
        <v>#REF!</v>
      </c>
      <c r="I8" s="211"/>
      <c r="J8" s="259"/>
      <c r="K8" s="391"/>
      <c r="L8" s="391"/>
      <c r="M8" s="392"/>
      <c r="N8" s="392"/>
      <c r="O8" s="392"/>
      <c r="P8" s="392"/>
      <c r="Q8" s="211"/>
      <c r="R8" s="211"/>
      <c r="S8" s="259"/>
      <c r="T8" s="278">
        <f>'A6'!D7/'A1'!D7*1000</f>
        <v>28316.435051001346</v>
      </c>
      <c r="U8" s="278"/>
      <c r="V8" s="279">
        <f>'A9'!D8/'A1'!D7*1000</f>
        <v>-5065.2587982570858</v>
      </c>
      <c r="W8" s="279">
        <f>'A25'!Y9</f>
        <v>30374.141224459287</v>
      </c>
      <c r="X8" s="279" t="e">
        <f>-'A10'!P8</f>
        <v>#REF!</v>
      </c>
      <c r="Y8" s="279" t="e">
        <f t="shared" si="1"/>
        <v>#REF!</v>
      </c>
      <c r="Z8" s="211" t="e">
        <f t="shared" si="2"/>
        <v>#REF!</v>
      </c>
      <c r="BD8" s="279">
        <f>'A6'!H7/'A1'!H7*1000</f>
        <v>38391.456782370988</v>
      </c>
      <c r="BE8" s="247"/>
      <c r="BF8" s="279">
        <f>'A9'!H8/'A1'!H7*1000</f>
        <v>2398.849335699013</v>
      </c>
      <c r="BG8" s="279">
        <f>'A25'!BE9</f>
        <v>26015.953248178514</v>
      </c>
      <c r="BH8" s="279" t="e">
        <f>-'A10'!AH8</f>
        <v>#REF!</v>
      </c>
      <c r="BI8" s="279" t="e">
        <f t="shared" si="3"/>
        <v>#REF!</v>
      </c>
      <c r="BJ8" s="211" t="e">
        <f t="shared" si="4"/>
        <v>#REF!</v>
      </c>
      <c r="CE8" s="278">
        <f>'A6'!K7/'A1'!K7*1000</f>
        <v>46491.899299571865</v>
      </c>
      <c r="CF8" s="247"/>
      <c r="CG8" s="279">
        <f>'A9'!K8/'A1'!K7*1000</f>
        <v>-26068.619834962523</v>
      </c>
      <c r="CH8" s="279">
        <f>'A25'!CC9</f>
        <v>25345.829142010221</v>
      </c>
      <c r="CI8" s="279" t="e">
        <f>-'A10'!AV8</f>
        <v>#REF!</v>
      </c>
      <c r="CJ8" s="279" t="e">
        <f t="shared" si="5"/>
        <v>#REF!</v>
      </c>
      <c r="CK8" s="211" t="e">
        <f t="shared" si="6"/>
        <v>#REF!</v>
      </c>
      <c r="CW8" s="278">
        <f>'A6'!M7/'A1'!M7*1000</f>
        <v>34049.532711197055</v>
      </c>
      <c r="CX8" s="278"/>
      <c r="CY8" s="279">
        <f>'A9'!M8/'A1'!M7*1000</f>
        <v>-13277.594943922129</v>
      </c>
      <c r="CZ8" s="279">
        <f>'A25'!CS9</f>
        <v>56835.819604372278</v>
      </c>
      <c r="DA8" s="279" t="e">
        <f>-'A10'!BF8</f>
        <v>#REF!</v>
      </c>
      <c r="DB8" s="279" t="e">
        <f t="shared" si="7"/>
        <v>#REF!</v>
      </c>
      <c r="DC8" s="211" t="e">
        <f t="shared" si="8"/>
        <v>#REF!</v>
      </c>
      <c r="DF8" s="278">
        <f>'A6'!N7/'A1'!N7*1000</f>
        <v>24962.373684301871</v>
      </c>
      <c r="DG8" s="280"/>
      <c r="DH8" s="279">
        <f>'A9'!N8/'A1'!N7*1000</f>
        <v>4266.4471084674296</v>
      </c>
      <c r="DI8" s="279">
        <f>'A25'!DA9</f>
        <v>28987.986612405861</v>
      </c>
      <c r="DJ8" s="279" t="e">
        <f>-'A10'!BJ8</f>
        <v>#REF!</v>
      </c>
      <c r="DK8" s="279" t="e">
        <f t="shared" si="9"/>
        <v>#REF!</v>
      </c>
      <c r="DL8" s="211" t="e">
        <f t="shared" si="10"/>
        <v>#REF!</v>
      </c>
      <c r="DO8" s="278">
        <f>'A6'!O7/'A1'!O7*1000</f>
        <v>39497.93991768772</v>
      </c>
      <c r="DP8" s="247"/>
      <c r="DQ8" s="279">
        <f>'A9'!O8/'A1'!O7*1000</f>
        <v>7071.157348315136</v>
      </c>
      <c r="DR8" s="279">
        <f>'A25'!DI9</f>
        <v>59207.272838802288</v>
      </c>
      <c r="DS8" s="279" t="e">
        <f>-'A10'!BM8/100</f>
        <v>#REF!</v>
      </c>
      <c r="DT8" s="279" t="e">
        <f t="shared" si="13"/>
        <v>#REF!</v>
      </c>
      <c r="DU8" s="211" t="e">
        <f t="shared" si="11"/>
        <v>#REF!</v>
      </c>
    </row>
    <row r="9" spans="1:127" hidden="1">
      <c r="A9" s="201">
        <v>1965</v>
      </c>
      <c r="B9" s="391">
        <f>'A6'!B8/'A1'!B8*1000</f>
        <v>38004.970997847391</v>
      </c>
      <c r="C9" s="391"/>
      <c r="D9" s="392">
        <f>'A9'!B9/'A1'!B8*1000</f>
        <v>-31658.623027346806</v>
      </c>
      <c r="E9" s="392">
        <f>'A25'!I10</f>
        <v>30525.615970048868</v>
      </c>
      <c r="F9" s="392" t="e">
        <f>-'A10'!F9</f>
        <v>#REF!</v>
      </c>
      <c r="G9" s="392" t="e">
        <f t="shared" si="12"/>
        <v>#REF!</v>
      </c>
      <c r="H9" s="211" t="e">
        <f t="shared" si="0"/>
        <v>#REF!</v>
      </c>
      <c r="I9" s="211"/>
      <c r="J9" s="259"/>
      <c r="K9" s="391"/>
      <c r="L9" s="391"/>
      <c r="M9" s="392"/>
      <c r="N9" s="392"/>
      <c r="O9" s="392"/>
      <c r="P9" s="392"/>
      <c r="Q9" s="211"/>
      <c r="R9" s="211"/>
      <c r="S9" s="259"/>
      <c r="T9" s="278">
        <f>'A6'!D8/'A1'!D8*1000</f>
        <v>29048.175901847451</v>
      </c>
      <c r="U9" s="278"/>
      <c r="V9" s="279">
        <f>'A9'!D9/'A1'!D8*1000</f>
        <v>-5182.0077784656078</v>
      </c>
      <c r="W9" s="279">
        <f>'A25'!Y10</f>
        <v>30494.633623371854</v>
      </c>
      <c r="X9" s="279" t="e">
        <f>-'A10'!P9</f>
        <v>#REF!</v>
      </c>
      <c r="Y9" s="279" t="e">
        <f t="shared" si="1"/>
        <v>#REF!</v>
      </c>
      <c r="Z9" s="211" t="e">
        <f t="shared" si="2"/>
        <v>#REF!</v>
      </c>
      <c r="BD9" s="279">
        <f>'A6'!H8/'A1'!H8*1000</f>
        <v>39596.738715109823</v>
      </c>
      <c r="BE9" s="247"/>
      <c r="BF9" s="279">
        <f>'A9'!H9/'A1'!H8*1000</f>
        <v>2224.7461995138492</v>
      </c>
      <c r="BG9" s="279">
        <f>'A25'!BE10</f>
        <v>25813.088438580693</v>
      </c>
      <c r="BH9" s="279" t="e">
        <f>-'A10'!AH9</f>
        <v>#REF!</v>
      </c>
      <c r="BI9" s="279" t="e">
        <f t="shared" si="3"/>
        <v>#REF!</v>
      </c>
      <c r="BJ9" s="211" t="e">
        <f t="shared" si="4"/>
        <v>#REF!</v>
      </c>
      <c r="CE9" s="278">
        <f>'A6'!K8/'A1'!K8*1000</f>
        <v>48073.223267165151</v>
      </c>
      <c r="CF9" s="247"/>
      <c r="CG9" s="279">
        <f>'A9'!K9/'A1'!K8*1000</f>
        <v>-24256.43700957132</v>
      </c>
      <c r="CH9" s="279">
        <f>'A25'!CC10</f>
        <v>25690.373289953135</v>
      </c>
      <c r="CI9" s="279" t="e">
        <f>-'A10'!AV9</f>
        <v>#REF!</v>
      </c>
      <c r="CJ9" s="279" t="e">
        <f t="shared" si="5"/>
        <v>#REF!</v>
      </c>
      <c r="CK9" s="211" t="e">
        <f t="shared" si="6"/>
        <v>#REF!</v>
      </c>
      <c r="CW9" s="278">
        <f>'A6'!M8/'A1'!M8*1000</f>
        <v>35303.961983199923</v>
      </c>
      <c r="CX9" s="278"/>
      <c r="CY9" s="279">
        <f>'A9'!M9/'A1'!M8*1000</f>
        <v>-12334.053418270812</v>
      </c>
      <c r="CZ9" s="279">
        <f>'A25'!CS10</f>
        <v>56725.994396908303</v>
      </c>
      <c r="DA9" s="279" t="e">
        <f>-'A10'!BF9</f>
        <v>#REF!</v>
      </c>
      <c r="DB9" s="279" t="e">
        <f t="shared" si="7"/>
        <v>#REF!</v>
      </c>
      <c r="DC9" s="211" t="e">
        <f t="shared" si="8"/>
        <v>#REF!</v>
      </c>
      <c r="DF9" s="278">
        <f>'A6'!N8/'A1'!N8*1000</f>
        <v>25937.539088957154</v>
      </c>
      <c r="DG9" s="280"/>
      <c r="DH9" s="279">
        <f>'A9'!N9/'A1'!N8*1000</f>
        <v>3974.5988611541575</v>
      </c>
      <c r="DI9" s="279">
        <f>'A25'!DA10</f>
        <v>29016.417876418691</v>
      </c>
      <c r="DJ9" s="279" t="e">
        <f>-'A10'!BJ9</f>
        <v>#REF!</v>
      </c>
      <c r="DK9" s="279" t="e">
        <f t="shared" si="9"/>
        <v>#REF!</v>
      </c>
      <c r="DL9" s="211" t="e">
        <f t="shared" si="10"/>
        <v>#REF!</v>
      </c>
      <c r="DO9" s="278">
        <f>'A6'!O8/'A1'!O8*1000</f>
        <v>40660.759717567991</v>
      </c>
      <c r="DP9" s="247"/>
      <c r="DQ9" s="279">
        <f>'A9'!O9/'A1'!O8*1000</f>
        <v>6549.5302098238153</v>
      </c>
      <c r="DR9" s="279">
        <f>'A25'!DI10</f>
        <v>59060.809969993177</v>
      </c>
      <c r="DS9" s="279" t="e">
        <f>-'A10'!BM9/100</f>
        <v>#REF!</v>
      </c>
      <c r="DT9" s="279" t="e">
        <f t="shared" si="13"/>
        <v>#REF!</v>
      </c>
      <c r="DU9" s="211" t="e">
        <f t="shared" si="11"/>
        <v>#REF!</v>
      </c>
    </row>
    <row r="10" spans="1:127" hidden="1">
      <c r="A10" s="201">
        <v>1966</v>
      </c>
      <c r="B10" s="391">
        <f>'A6'!B9/'A1'!B9*1000</f>
        <v>39106.603336554719</v>
      </c>
      <c r="C10" s="391"/>
      <c r="D10" s="392">
        <f>'A9'!B10/'A1'!B9*1000</f>
        <v>-29181.817784281535</v>
      </c>
      <c r="E10" s="392">
        <f>'A25'!I11</f>
        <v>49098.777921669098</v>
      </c>
      <c r="F10" s="392" t="e">
        <f>-'A10'!F10</f>
        <v>#REF!</v>
      </c>
      <c r="G10" s="392" t="e">
        <f t="shared" si="12"/>
        <v>#REF!</v>
      </c>
      <c r="H10" s="211" t="e">
        <f t="shared" si="0"/>
        <v>#REF!</v>
      </c>
      <c r="I10" s="211"/>
      <c r="J10" s="259"/>
      <c r="K10" s="391"/>
      <c r="L10" s="391"/>
      <c r="M10" s="392"/>
      <c r="N10" s="392"/>
      <c r="O10" s="392"/>
      <c r="P10" s="392"/>
      <c r="Q10" s="211"/>
      <c r="R10" s="211"/>
      <c r="S10" s="259"/>
      <c r="T10" s="278">
        <f>'A6'!D9/'A1'!D9*1000</f>
        <v>29902.837082005386</v>
      </c>
      <c r="U10" s="278"/>
      <c r="V10" s="279">
        <f>'A9'!D10/'A1'!D9*1000</f>
        <v>-5124.9881223436905</v>
      </c>
      <c r="W10" s="279">
        <f>'A25'!Y11</f>
        <v>30596.467856645922</v>
      </c>
      <c r="X10" s="279" t="e">
        <f>-'A10'!P10</f>
        <v>#REF!</v>
      </c>
      <c r="Y10" s="279" t="e">
        <f t="shared" si="1"/>
        <v>#REF!</v>
      </c>
      <c r="Z10" s="211" t="e">
        <f t="shared" si="2"/>
        <v>#REF!</v>
      </c>
      <c r="BD10" s="279">
        <f>'A6'!H9/'A1'!H9*1000</f>
        <v>40924.726331309437</v>
      </c>
      <c r="BE10" s="247"/>
      <c r="BF10" s="279">
        <f>'A9'!H10/'A1'!H9*1000</f>
        <v>2067.6828687952193</v>
      </c>
      <c r="BG10" s="279">
        <f>'A25'!BE11</f>
        <v>25665.336900664101</v>
      </c>
      <c r="BH10" s="279" t="e">
        <f>-'A10'!AH10</f>
        <v>#REF!</v>
      </c>
      <c r="BI10" s="279" t="e">
        <f t="shared" si="3"/>
        <v>#REF!</v>
      </c>
      <c r="BJ10" s="211" t="e">
        <f t="shared" si="4"/>
        <v>#REF!</v>
      </c>
      <c r="CE10" s="278">
        <f>'A6'!K9/'A1'!K9*1000</f>
        <v>49764.525254913264</v>
      </c>
      <c r="CF10" s="247"/>
      <c r="CG10" s="279">
        <f>'A9'!K10/'A1'!K9*1000</f>
        <v>-22565.584903044692</v>
      </c>
      <c r="CH10" s="279">
        <f>'A25'!CC11</f>
        <v>26024.293591825179</v>
      </c>
      <c r="CI10" s="279" t="e">
        <f>-'A10'!AV10</f>
        <v>#REF!</v>
      </c>
      <c r="CJ10" s="279" t="e">
        <f t="shared" si="5"/>
        <v>#REF!</v>
      </c>
      <c r="CK10" s="211" t="e">
        <f t="shared" si="6"/>
        <v>#REF!</v>
      </c>
      <c r="CW10" s="278">
        <f>'A6'!M9/'A1'!M9*1000</f>
        <v>36577.731966896376</v>
      </c>
      <c r="CX10" s="278"/>
      <c r="CY10" s="279">
        <f>'A9'!M10/'A1'!M9*1000</f>
        <v>-11457.115806342408</v>
      </c>
      <c r="CZ10" s="279">
        <f>'A25'!CS11</f>
        <v>56717.699573794933</v>
      </c>
      <c r="DA10" s="279" t="e">
        <f>-'A10'!BF10</f>
        <v>#REF!</v>
      </c>
      <c r="DB10" s="279" t="e">
        <f t="shared" si="7"/>
        <v>#REF!</v>
      </c>
      <c r="DC10" s="211" t="e">
        <f t="shared" si="8"/>
        <v>#REF!</v>
      </c>
      <c r="DF10" s="278">
        <f>'A6'!N9/'A1'!N9*1000</f>
        <v>26986.623672899343</v>
      </c>
      <c r="DG10" s="280"/>
      <c r="DH10" s="279">
        <f>'A9'!N10/'A1'!N9*1000</f>
        <v>3707.348665504504</v>
      </c>
      <c r="DI10" s="279">
        <f>'A25'!DA11</f>
        <v>29082.46188987088</v>
      </c>
      <c r="DJ10" s="279" t="e">
        <f>-'A10'!BJ10</f>
        <v>#REF!</v>
      </c>
      <c r="DK10" s="279" t="e">
        <f t="shared" si="9"/>
        <v>#REF!</v>
      </c>
      <c r="DL10" s="211" t="e">
        <f t="shared" si="10"/>
        <v>#REF!</v>
      </c>
      <c r="DO10" s="278">
        <f>'A6'!O9/'A1'!O9*1000</f>
        <v>41975.915734753435</v>
      </c>
      <c r="DP10" s="247"/>
      <c r="DQ10" s="279">
        <f>'A9'!O10/'A1'!O9*1000</f>
        <v>6077.6967258958712</v>
      </c>
      <c r="DR10" s="279">
        <f>'A25'!DI11</f>
        <v>59145.344305240687</v>
      </c>
      <c r="DS10" s="279" t="e">
        <f>-'A10'!BM10/100</f>
        <v>#REF!</v>
      </c>
      <c r="DT10" s="279" t="e">
        <f t="shared" si="13"/>
        <v>#REF!</v>
      </c>
      <c r="DU10" s="211" t="e">
        <f t="shared" si="11"/>
        <v>#REF!</v>
      </c>
    </row>
    <row r="11" spans="1:127" hidden="1">
      <c r="A11" s="201">
        <v>1967</v>
      </c>
      <c r="B11" s="391">
        <f>'A6'!B10/'A1'!B10*1000</f>
        <v>40157.160312560518</v>
      </c>
      <c r="C11" s="391"/>
      <c r="D11" s="392">
        <f>'A9'!B11/'A1'!B10*1000</f>
        <v>-26890.828901057463</v>
      </c>
      <c r="E11" s="392">
        <f>'A25'!I12</f>
        <v>49106.384480938548</v>
      </c>
      <c r="F11" s="392" t="e">
        <f>-'A10'!F11</f>
        <v>#REF!</v>
      </c>
      <c r="G11" s="392" t="e">
        <f t="shared" si="12"/>
        <v>#REF!</v>
      </c>
      <c r="H11" s="211" t="e">
        <f t="shared" si="0"/>
        <v>#REF!</v>
      </c>
      <c r="I11" s="211"/>
      <c r="J11" s="259"/>
      <c r="K11" s="391"/>
      <c r="L11" s="391"/>
      <c r="M11" s="392"/>
      <c r="N11" s="392"/>
      <c r="O11" s="392"/>
      <c r="P11" s="392"/>
      <c r="Q11" s="211"/>
      <c r="R11" s="211"/>
      <c r="S11" s="259"/>
      <c r="T11" s="278">
        <f>'A6'!D10/'A1'!D10*1000</f>
        <v>30912.655901773345</v>
      </c>
      <c r="U11" s="278"/>
      <c r="V11" s="279">
        <f>'A9'!D11/'A1'!D10*1000</f>
        <v>-5118.7464985067863</v>
      </c>
      <c r="W11" s="279">
        <f>'A25'!Y12</f>
        <v>30719.684896499639</v>
      </c>
      <c r="X11" s="279" t="e">
        <f>-'A10'!P11</f>
        <v>#REF!</v>
      </c>
      <c r="Y11" s="279" t="e">
        <f t="shared" si="1"/>
        <v>#REF!</v>
      </c>
      <c r="Z11" s="211" t="e">
        <f t="shared" si="2"/>
        <v>#REF!</v>
      </c>
      <c r="BD11" s="279">
        <f>'A6'!H10/'A1'!H10*1000</f>
        <v>42476.89292027046</v>
      </c>
      <c r="BE11" s="247"/>
      <c r="BF11" s="279">
        <f>'A9'!H11/'A1'!H10*1000</f>
        <v>1934.536636513013</v>
      </c>
      <c r="BG11" s="279">
        <f>'A25'!BE12</f>
        <v>25687.7117751716</v>
      </c>
      <c r="BH11" s="279" t="e">
        <f>-'A10'!AH11</f>
        <v>#REF!</v>
      </c>
      <c r="BI11" s="279" t="e">
        <f t="shared" si="3"/>
        <v>#REF!</v>
      </c>
      <c r="BJ11" s="211" t="e">
        <f t="shared" si="4"/>
        <v>#REF!</v>
      </c>
      <c r="CE11" s="278">
        <f>'A6'!K10/'A1'!K10*1000</f>
        <v>51522.707223000281</v>
      </c>
      <c r="CF11" s="247"/>
      <c r="CG11" s="279">
        <f>'A9'!K11/'A1'!K10*1000</f>
        <v>-20982.845861612281</v>
      </c>
      <c r="CH11" s="279">
        <f>'A25'!CC12</f>
        <v>26341.160871470827</v>
      </c>
      <c r="CI11" s="279" t="e">
        <f>-'A10'!AV11</f>
        <v>#REF!</v>
      </c>
      <c r="CJ11" s="279" t="e">
        <f t="shared" si="5"/>
        <v>#REF!</v>
      </c>
      <c r="CK11" s="211" t="e">
        <f t="shared" si="6"/>
        <v>#REF!</v>
      </c>
      <c r="CW11" s="278">
        <f>'A6'!M10/'A1'!M10*1000</f>
        <v>37956.234371243394</v>
      </c>
      <c r="CX11" s="278"/>
      <c r="CY11" s="279">
        <f>'A9'!M11/'A1'!M10*1000</f>
        <v>-10662.422096847777</v>
      </c>
      <c r="CZ11" s="279">
        <f>'A25'!CS12</f>
        <v>56723.814040179059</v>
      </c>
      <c r="DA11" s="279" t="e">
        <f>-'A10'!BF11</f>
        <v>#REF!</v>
      </c>
      <c r="DB11" s="279" t="e">
        <f t="shared" si="7"/>
        <v>#REF!</v>
      </c>
      <c r="DC11" s="211" t="e">
        <f t="shared" si="8"/>
        <v>#REF!</v>
      </c>
      <c r="DF11" s="278">
        <f>'A6'!N10/'A1'!N10*1000</f>
        <v>28019.641770013812</v>
      </c>
      <c r="DG11" s="280"/>
      <c r="DH11" s="279">
        <f>'A9'!N11/'A1'!N10*1000</f>
        <v>3456.720456961913</v>
      </c>
      <c r="DI11" s="279">
        <f>'A25'!DA12</f>
        <v>29138.587096742274</v>
      </c>
      <c r="DJ11" s="279" t="e">
        <f>-'A10'!BJ11</f>
        <v>#REF!</v>
      </c>
      <c r="DK11" s="279" t="e">
        <f t="shared" si="9"/>
        <v>#REF!</v>
      </c>
      <c r="DL11" s="211" t="e">
        <f t="shared" si="10"/>
        <v>#REF!</v>
      </c>
      <c r="DO11" s="278">
        <f>'A6'!O10/'A1'!O10*1000</f>
        <v>43377.043868638168</v>
      </c>
      <c r="DP11" s="247"/>
      <c r="DQ11" s="279">
        <f>'A9'!O11/'A1'!O10*1000</f>
        <v>5645.301808704613</v>
      </c>
      <c r="DR11" s="279">
        <f>'A25'!DI12</f>
        <v>57729.08979353551</v>
      </c>
      <c r="DS11" s="279" t="e">
        <f>-'A10'!BM11/100</f>
        <v>#REF!</v>
      </c>
      <c r="DT11" s="279" t="e">
        <f t="shared" si="13"/>
        <v>#REF!</v>
      </c>
      <c r="DU11" s="211" t="e">
        <f t="shared" si="11"/>
        <v>#REF!</v>
      </c>
    </row>
    <row r="12" spans="1:127" hidden="1">
      <c r="A12" s="201">
        <v>1968</v>
      </c>
      <c r="B12" s="391">
        <f>'A6'!B11/'A1'!B11*1000</f>
        <v>41139.175438193954</v>
      </c>
      <c r="C12" s="391"/>
      <c r="D12" s="392">
        <f>'A9'!B12/'A1'!B11*1000</f>
        <v>-24732.083960370226</v>
      </c>
      <c r="E12" s="392">
        <f>'A25'!I13</f>
        <v>49029.765628403627</v>
      </c>
      <c r="F12" s="392" t="e">
        <f>-'A10'!F12</f>
        <v>#REF!</v>
      </c>
      <c r="G12" s="392" t="e">
        <f t="shared" si="12"/>
        <v>#REF!</v>
      </c>
      <c r="H12" s="211" t="e">
        <f t="shared" si="0"/>
        <v>#REF!</v>
      </c>
      <c r="I12" s="211"/>
      <c r="J12" s="259"/>
      <c r="K12" s="391"/>
      <c r="L12" s="391"/>
      <c r="M12" s="392"/>
      <c r="N12" s="392"/>
      <c r="O12" s="392"/>
      <c r="P12" s="392"/>
      <c r="Q12" s="211"/>
      <c r="R12" s="211"/>
      <c r="S12" s="259"/>
      <c r="T12" s="278">
        <f>'A6'!D11/'A1'!D11*1000</f>
        <v>31893.387795549348</v>
      </c>
      <c r="U12" s="278"/>
      <c r="V12" s="279">
        <f>'A9'!D12/'A1'!D11*1000</f>
        <v>-5093.3664040527192</v>
      </c>
      <c r="W12" s="279">
        <f>'A25'!Y13</f>
        <v>30911.151258711296</v>
      </c>
      <c r="X12" s="279" t="e">
        <f>-'A10'!P12</f>
        <v>#REF!</v>
      </c>
      <c r="Y12" s="279" t="e">
        <f t="shared" si="1"/>
        <v>#REF!</v>
      </c>
      <c r="Z12" s="211" t="e">
        <f t="shared" si="2"/>
        <v>#REF!</v>
      </c>
      <c r="BD12" s="279">
        <f>'A6'!H11/'A1'!H11*1000</f>
        <v>43705.292703708896</v>
      </c>
      <c r="BE12" s="247"/>
      <c r="BF12" s="279">
        <f>'A9'!H12/'A1'!H11*1000</f>
        <v>1807.6621209879038</v>
      </c>
      <c r="BG12" s="279">
        <f>'A25'!BE13</f>
        <v>25676.394826405754</v>
      </c>
      <c r="BH12" s="279" t="e">
        <f>-'A10'!AH12</f>
        <v>#REF!</v>
      </c>
      <c r="BI12" s="279" t="e">
        <f t="shared" si="3"/>
        <v>#REF!</v>
      </c>
      <c r="BJ12" s="211" t="e">
        <f t="shared" si="4"/>
        <v>#REF!</v>
      </c>
      <c r="CE12" s="278">
        <f>'A6'!K11/'A1'!K11*1000</f>
        <v>53582.231018691135</v>
      </c>
      <c r="CF12" s="247"/>
      <c r="CG12" s="279">
        <f>'A9'!K12/'A1'!K11*1000</f>
        <v>-19502.295410136969</v>
      </c>
      <c r="CH12" s="279">
        <f>'A25'!CC13</f>
        <v>26641.460518677071</v>
      </c>
      <c r="CI12" s="279" t="e">
        <f>-'A10'!AV12</f>
        <v>#REF!</v>
      </c>
      <c r="CJ12" s="279" t="e">
        <f t="shared" si="5"/>
        <v>#REF!</v>
      </c>
      <c r="CK12" s="211" t="e">
        <f t="shared" si="6"/>
        <v>#REF!</v>
      </c>
      <c r="CW12" s="278">
        <f>'A6'!M11/'A1'!M11*1000</f>
        <v>39477.987093358912</v>
      </c>
      <c r="CX12" s="278"/>
      <c r="CY12" s="279">
        <f>'A9'!M12/'A1'!M11*1000</f>
        <v>-9943.49497372324</v>
      </c>
      <c r="CZ12" s="279">
        <f>'A25'!CS13</f>
        <v>56995.830362939181</v>
      </c>
      <c r="DA12" s="279" t="e">
        <f>-'A10'!BF12</f>
        <v>#REF!</v>
      </c>
      <c r="DB12" s="279" t="e">
        <f t="shared" si="7"/>
        <v>#REF!</v>
      </c>
      <c r="DC12" s="211" t="e">
        <f t="shared" si="8"/>
        <v>#REF!</v>
      </c>
      <c r="DF12" s="278">
        <f>'A6'!N11/'A1'!N11*1000</f>
        <v>29205.57564339841</v>
      </c>
      <c r="DG12" s="280"/>
      <c r="DH12" s="279">
        <f>'A9'!N12/'A1'!N11*1000</f>
        <v>3226.702946527656</v>
      </c>
      <c r="DI12" s="279">
        <f>'A25'!DA13</f>
        <v>29229.393976029925</v>
      </c>
      <c r="DJ12" s="279" t="e">
        <f>-'A10'!BJ12</f>
        <v>#REF!</v>
      </c>
      <c r="DK12" s="279" t="e">
        <f t="shared" si="9"/>
        <v>#REF!</v>
      </c>
      <c r="DL12" s="211" t="e">
        <f t="shared" si="10"/>
        <v>#REF!</v>
      </c>
      <c r="DO12" s="278">
        <f>'A6'!O11/'A1'!O11*1000</f>
        <v>44662.292449509761</v>
      </c>
      <c r="DP12" s="247"/>
      <c r="DQ12" s="279">
        <f>'A9'!O12/'A1'!O11*1000</f>
        <v>5242.5410330526829</v>
      </c>
      <c r="DR12" s="279">
        <f>'A25'!DI13</f>
        <v>58174.998273313387</v>
      </c>
      <c r="DS12" s="279" t="e">
        <f>-'A10'!BM12/100</f>
        <v>#REF!</v>
      </c>
      <c r="DT12" s="279" t="e">
        <f t="shared" si="13"/>
        <v>#REF!</v>
      </c>
      <c r="DU12" s="211" t="e">
        <f t="shared" si="11"/>
        <v>#REF!</v>
      </c>
    </row>
    <row r="13" spans="1:127" hidden="1">
      <c r="A13" s="201">
        <v>1969</v>
      </c>
      <c r="B13" s="391">
        <f>'A6'!B12/'A1'!B12*1000</f>
        <v>42143.437353208334</v>
      </c>
      <c r="C13" s="391"/>
      <c r="D13" s="392">
        <f>'A9'!B13/'A1'!B12*1000</f>
        <v>-22705.565432450352</v>
      </c>
      <c r="E13" s="392">
        <f>'A25'!I14</f>
        <v>49094.144509544087</v>
      </c>
      <c r="F13" s="392" t="e">
        <f>-'A10'!F13</f>
        <v>#REF!</v>
      </c>
      <c r="G13" s="392" t="e">
        <f t="shared" si="12"/>
        <v>#REF!</v>
      </c>
      <c r="H13" s="211" t="e">
        <f t="shared" si="0"/>
        <v>#REF!</v>
      </c>
      <c r="I13" s="211"/>
      <c r="J13" s="259"/>
      <c r="K13" s="391"/>
      <c r="L13" s="391"/>
      <c r="M13" s="392"/>
      <c r="N13" s="392"/>
      <c r="O13" s="392"/>
      <c r="P13" s="392"/>
      <c r="Q13" s="211"/>
      <c r="R13" s="211"/>
      <c r="S13" s="259"/>
      <c r="T13" s="278">
        <f>'A6'!D12/'A1'!D12*1000</f>
        <v>32847.112998773977</v>
      </c>
      <c r="U13" s="278"/>
      <c r="V13" s="279">
        <f>'A9'!D13/'A1'!D12*1000</f>
        <v>-5041.727863525367</v>
      </c>
      <c r="W13" s="279">
        <f>'A25'!Y14</f>
        <v>31143.7068359556</v>
      </c>
      <c r="X13" s="279" t="e">
        <f>-'A10'!P13</f>
        <v>#REF!</v>
      </c>
      <c r="Y13" s="279" t="e">
        <f t="shared" si="1"/>
        <v>#REF!</v>
      </c>
      <c r="Z13" s="211" t="e">
        <f t="shared" si="2"/>
        <v>#REF!</v>
      </c>
      <c r="BD13" s="279">
        <f>'A6'!H12/'A1'!H12*1000</f>
        <v>44694.291270026326</v>
      </c>
      <c r="BE13" s="247"/>
      <c r="BF13" s="279">
        <f>'A9'!H13/'A1'!H12*1000</f>
        <v>1679.2037527287775</v>
      </c>
      <c r="BG13" s="279">
        <f>'A25'!BE14</f>
        <v>25513.63976212655</v>
      </c>
      <c r="BH13" s="279" t="e">
        <f>-'A10'!AH13</f>
        <v>#REF!</v>
      </c>
      <c r="BI13" s="279" t="e">
        <f t="shared" si="3"/>
        <v>#REF!</v>
      </c>
      <c r="BJ13" s="211" t="e">
        <f t="shared" si="4"/>
        <v>#REF!</v>
      </c>
      <c r="CE13" s="278">
        <f>'A6'!K12/'A1'!K12*1000</f>
        <v>55376.219050735199</v>
      </c>
      <c r="CF13" s="247"/>
      <c r="CG13" s="279">
        <f>'A9'!K13/'A1'!K12*1000</f>
        <v>-18137.063985968285</v>
      </c>
      <c r="CH13" s="279">
        <f>'A25'!CC14</f>
        <v>26953.697522474347</v>
      </c>
      <c r="CI13" s="279" t="e">
        <f>-'A10'!AV13</f>
        <v>#REF!</v>
      </c>
      <c r="CJ13" s="279" t="e">
        <f t="shared" si="5"/>
        <v>#REF!</v>
      </c>
      <c r="CK13" s="211" t="e">
        <f t="shared" si="6"/>
        <v>#REF!</v>
      </c>
      <c r="CW13" s="278">
        <f>'A6'!M12/'A1'!M12*1000</f>
        <v>40878.457344702518</v>
      </c>
      <c r="CX13" s="278"/>
      <c r="CY13" s="279">
        <f>'A9'!M13/'A1'!M12*1000</f>
        <v>-9259.3633452562062</v>
      </c>
      <c r="CZ13" s="279">
        <f>'A25'!CS14</f>
        <v>57375.53874005095</v>
      </c>
      <c r="DA13" s="279" t="e">
        <f>-'A10'!BF13</f>
        <v>#REF!</v>
      </c>
      <c r="DB13" s="279" t="e">
        <f t="shared" si="7"/>
        <v>#REF!</v>
      </c>
      <c r="DC13" s="211" t="e">
        <f t="shared" si="8"/>
        <v>#REF!</v>
      </c>
      <c r="DF13" s="278">
        <f>'A6'!N12/'A1'!N12*1000</f>
        <v>30458.956435376931</v>
      </c>
      <c r="DG13" s="280"/>
      <c r="DH13" s="279">
        <f>'A9'!N13/'A1'!N12*1000</f>
        <v>3012.4900103729647</v>
      </c>
      <c r="DI13" s="279">
        <f>'A25'!DA14</f>
        <v>29326.755797239985</v>
      </c>
      <c r="DJ13" s="279" t="e">
        <f>-'A10'!BJ13</f>
        <v>#REF!</v>
      </c>
      <c r="DK13" s="279" t="e">
        <f t="shared" si="9"/>
        <v>#REF!</v>
      </c>
      <c r="DL13" s="211" t="e">
        <f t="shared" si="10"/>
        <v>#REF!</v>
      </c>
      <c r="DO13" s="278">
        <f>'A6'!O12/'A1'!O12*1000</f>
        <v>45993.373768586505</v>
      </c>
      <c r="DP13" s="247"/>
      <c r="DQ13" s="279">
        <f>'A9'!O13/'A1'!O12*1000</f>
        <v>4867.9130213409735</v>
      </c>
      <c r="DR13" s="279">
        <f>'A25'!DI14</f>
        <v>58506.735741862001</v>
      </c>
      <c r="DS13" s="279" t="e">
        <f>-'A10'!BM13/100</f>
        <v>#REF!</v>
      </c>
      <c r="DT13" s="279" t="e">
        <f t="shared" si="13"/>
        <v>#REF!</v>
      </c>
      <c r="DU13" s="211" t="e">
        <f t="shared" si="11"/>
        <v>#REF!</v>
      </c>
    </row>
    <row r="14" spans="1:127" hidden="1">
      <c r="A14" s="201">
        <v>1970</v>
      </c>
      <c r="B14" s="391">
        <f>'A6'!B13/'A1'!B13*1000</f>
        <v>43265.290337613143</v>
      </c>
      <c r="C14" s="391">
        <f>'A8'!B3</f>
        <v>0</v>
      </c>
      <c r="D14" s="392">
        <f>'A9'!B14/'A1'!B13*1000</f>
        <v>-20862.560623132886</v>
      </c>
      <c r="E14" s="392">
        <f>'A25'!I15</f>
        <v>49367.211771414011</v>
      </c>
      <c r="F14" s="392" t="e">
        <f>-'A10'!F14</f>
        <v>#REF!</v>
      </c>
      <c r="G14" s="392" t="e">
        <f t="shared" si="12"/>
        <v>#REF!</v>
      </c>
      <c r="H14" s="211" t="e">
        <f t="shared" si="0"/>
        <v>#REF!</v>
      </c>
      <c r="I14" s="211"/>
      <c r="J14" s="259"/>
      <c r="K14" s="391"/>
      <c r="L14" s="391"/>
      <c r="M14" s="392"/>
      <c r="N14" s="392"/>
      <c r="O14" s="392"/>
      <c r="P14" s="392"/>
      <c r="Q14" s="211"/>
      <c r="R14" s="211"/>
      <c r="S14" s="259"/>
      <c r="T14" s="278">
        <f>'A6'!D13/'A1'!D13*1000</f>
        <v>33849.786653275187</v>
      </c>
      <c r="U14" s="278">
        <f>'A8'!D3</f>
        <v>0</v>
      </c>
      <c r="V14" s="279">
        <f>'A9'!D14/'A1'!D13*1000</f>
        <v>-5060.7873130470189</v>
      </c>
      <c r="W14" s="279">
        <f>'A25'!Y15</f>
        <v>31388.45574066008</v>
      </c>
      <c r="X14" s="279" t="e">
        <f>-'A10'!P14</f>
        <v>#REF!</v>
      </c>
      <c r="Y14" s="279" t="e">
        <f t="shared" si="1"/>
        <v>#REF!</v>
      </c>
      <c r="Z14" s="211" t="e">
        <f t="shared" si="2"/>
        <v>#REF!</v>
      </c>
      <c r="BD14" s="279">
        <f>'A6'!H13/'A1'!H13*1000</f>
        <v>45851.081909975394</v>
      </c>
      <c r="BE14" s="279">
        <f>'A8'!H3</f>
        <v>0</v>
      </c>
      <c r="BF14" s="279">
        <f>'A9'!H14/'A1'!H13*1000</f>
        <v>1559.575798264256</v>
      </c>
      <c r="BG14" s="279">
        <f>'A25'!BE15</f>
        <v>53193.833853118995</v>
      </c>
      <c r="BH14" s="279" t="e">
        <f>-'A10'!AH14</f>
        <v>#REF!</v>
      </c>
      <c r="BI14" s="279" t="e">
        <f t="shared" si="3"/>
        <v>#REF!</v>
      </c>
      <c r="BJ14" s="211" t="e">
        <f t="shared" si="4"/>
        <v>#REF!</v>
      </c>
      <c r="CE14" s="278">
        <f>'A6'!K13/'A1'!K13*1000</f>
        <v>56737.934388453272</v>
      </c>
      <c r="CF14" s="279">
        <f>'A8'!K3</f>
        <v>0</v>
      </c>
      <c r="CG14" s="279">
        <f>'A9'!K14/'A1'!K13*1000</f>
        <v>-16890.318639632103</v>
      </c>
      <c r="CH14" s="279">
        <f>'A25'!CC15</f>
        <v>27587.477483978546</v>
      </c>
      <c r="CI14" s="279" t="e">
        <f>-'A10'!AV14</f>
        <v>#REF!</v>
      </c>
      <c r="CJ14" s="279" t="e">
        <f t="shared" si="5"/>
        <v>#REF!</v>
      </c>
      <c r="CK14" s="211" t="e">
        <f t="shared" si="6"/>
        <v>#REF!</v>
      </c>
      <c r="CW14" s="278">
        <f>'A6'!M13/'A1'!M13*1000</f>
        <v>42221.21228699074</v>
      </c>
      <c r="CX14" s="278">
        <f>'A8'!M3</f>
        <v>0</v>
      </c>
      <c r="CY14" s="279">
        <f>'A9'!M14/'A1'!M13*1000</f>
        <v>-8602.3577150862893</v>
      </c>
      <c r="CZ14" s="279">
        <f>'A25'!CS15</f>
        <v>57874.449360843668</v>
      </c>
      <c r="DA14" s="279" t="e">
        <f>-'A10'!BF14</f>
        <v>#REF!</v>
      </c>
      <c r="DB14" s="279" t="e">
        <f t="shared" si="7"/>
        <v>#REF!</v>
      </c>
      <c r="DC14" s="211" t="e">
        <f t="shared" si="8"/>
        <v>#REF!</v>
      </c>
      <c r="DF14" s="278">
        <f>'A6'!N13/'A1'!N13*1000</f>
        <v>31677.553689860888</v>
      </c>
      <c r="DG14" s="279">
        <f>'A8'!N3</f>
        <v>0</v>
      </c>
      <c r="DH14" s="279">
        <f>'A9'!N14/'A1'!N13*1000</f>
        <v>2816.3962204591849</v>
      </c>
      <c r="DI14" s="279">
        <f>'A25'!DA15</f>
        <v>29466.709968841391</v>
      </c>
      <c r="DJ14" s="279" t="e">
        <f>-'A10'!BJ14</f>
        <v>#REF!</v>
      </c>
      <c r="DK14" s="279" t="e">
        <f t="shared" si="9"/>
        <v>#REF!</v>
      </c>
      <c r="DL14" s="211" t="e">
        <f t="shared" si="10"/>
        <v>#REF!</v>
      </c>
      <c r="DO14" s="278">
        <f>'A6'!O13/'A1'!O13*1000</f>
        <v>47168.209850099964</v>
      </c>
      <c r="DP14" s="279">
        <f>'A8'!O3</f>
        <v>0</v>
      </c>
      <c r="DQ14" s="279">
        <f>'A9'!O14/'A1'!O13*1000</f>
        <v>4506.9105660136365</v>
      </c>
      <c r="DR14" s="279">
        <f>'A25'!DI15</f>
        <v>58764.502047950562</v>
      </c>
      <c r="DS14" s="279" t="e">
        <f>-'A10'!BM14/100</f>
        <v>#REF!</v>
      </c>
      <c r="DT14" s="279" t="e">
        <f t="shared" si="13"/>
        <v>#REF!</v>
      </c>
      <c r="DU14" s="211" t="e">
        <f t="shared" si="11"/>
        <v>#REF!</v>
      </c>
    </row>
    <row r="15" spans="1:127" hidden="1">
      <c r="A15" s="201">
        <v>1971</v>
      </c>
      <c r="B15" s="391">
        <f>'A6'!B14/'A1'!B14*1000</f>
        <v>43481.429585442951</v>
      </c>
      <c r="C15" s="391">
        <f>'A8'!B4</f>
        <v>0</v>
      </c>
      <c r="D15" s="392">
        <f>'A9'!B15/'A1'!B14*1000</f>
        <v>-19065.337962518228</v>
      </c>
      <c r="E15" s="392">
        <f>'A25'!I16</f>
        <v>48491.709173873453</v>
      </c>
      <c r="F15" s="392" t="e">
        <f>-'A10'!F15</f>
        <v>#REF!</v>
      </c>
      <c r="G15" s="392" t="e">
        <f t="shared" si="12"/>
        <v>#REF!</v>
      </c>
      <c r="H15" s="211" t="e">
        <f t="shared" si="0"/>
        <v>#REF!</v>
      </c>
      <c r="I15" s="211"/>
      <c r="J15" s="259"/>
      <c r="K15" s="391"/>
      <c r="L15" s="391"/>
      <c r="M15" s="392"/>
      <c r="N15" s="392"/>
      <c r="O15" s="392"/>
      <c r="P15" s="392"/>
      <c r="Q15" s="211"/>
      <c r="R15" s="211"/>
      <c r="S15" s="259"/>
      <c r="T15" s="278">
        <f>'A6'!D14/'A1'!D14*1000</f>
        <v>34239.75094184238</v>
      </c>
      <c r="U15" s="278">
        <f>'A8'!D4</f>
        <v>0</v>
      </c>
      <c r="V15" s="279">
        <f>'A9'!D15/'A1'!D14*1000</f>
        <v>-5059.939420720958</v>
      </c>
      <c r="W15" s="279">
        <f>'A25'!Y16</f>
        <v>31147.118163466082</v>
      </c>
      <c r="X15" s="279" t="e">
        <f>-'A10'!P15</f>
        <v>#REF!</v>
      </c>
      <c r="Y15" s="279" t="e">
        <f t="shared" si="1"/>
        <v>#REF!</v>
      </c>
      <c r="Z15" s="211" t="e">
        <f t="shared" si="2"/>
        <v>#REF!</v>
      </c>
      <c r="BD15" s="279">
        <f>'A6'!H14/'A1'!H14*1000</f>
        <v>47245.712971626461</v>
      </c>
      <c r="BE15" s="279">
        <f>'A8'!H4</f>
        <v>0</v>
      </c>
      <c r="BF15" s="279">
        <f>'A9'!H15/'A1'!H14*1000</f>
        <v>1473.3805626348835</v>
      </c>
      <c r="BG15" s="279">
        <f>'A25'!BE16</f>
        <v>52696.187741647482</v>
      </c>
      <c r="BH15" s="279" t="e">
        <f>-'A10'!AH15</f>
        <v>#REF!</v>
      </c>
      <c r="BI15" s="279" t="e">
        <f t="shared" si="3"/>
        <v>#REF!</v>
      </c>
      <c r="BJ15" s="211" t="e">
        <f t="shared" si="4"/>
        <v>#REF!</v>
      </c>
      <c r="CE15" s="278">
        <f>'A6'!K14/'A1'!K14*1000</f>
        <v>58578.419164561972</v>
      </c>
      <c r="CF15" s="279">
        <f>'A8'!K4</f>
        <v>0</v>
      </c>
      <c r="CG15" s="279">
        <f>'A9'!K15/'A1'!K14*1000</f>
        <v>-15980.247676719086</v>
      </c>
      <c r="CH15" s="279" t="e">
        <f>'A25'!CC16</f>
        <v>#REF!</v>
      </c>
      <c r="CI15" s="279" t="e">
        <f>-'A10'!AV15</f>
        <v>#REF!</v>
      </c>
      <c r="CJ15" s="279" t="e">
        <f t="shared" si="5"/>
        <v>#REF!</v>
      </c>
      <c r="CK15" s="211" t="e">
        <f t="shared" si="6"/>
        <v>#REF!</v>
      </c>
      <c r="CW15" s="278">
        <f>'A6'!M14/'A1'!M14*1000</f>
        <v>43677.676354057818</v>
      </c>
      <c r="CX15" s="278">
        <f>'A8'!M4</f>
        <v>0</v>
      </c>
      <c r="CY15" s="279">
        <f>'A9'!M15/'A1'!M14*1000</f>
        <v>-8137.7849318721546</v>
      </c>
      <c r="CZ15" s="279">
        <f>'A25'!CS16</f>
        <v>58281.397059000905</v>
      </c>
      <c r="DA15" s="279" t="e">
        <f>-'A10'!BF15</f>
        <v>#REF!</v>
      </c>
      <c r="DB15" s="279" t="e">
        <f t="shared" si="7"/>
        <v>#REF!</v>
      </c>
      <c r="DC15" s="211" t="e">
        <f t="shared" si="8"/>
        <v>#REF!</v>
      </c>
      <c r="DF15" s="278">
        <f>'A6'!N14/'A1'!N14*1000</f>
        <v>32826.612993214316</v>
      </c>
      <c r="DG15" s="279">
        <f>'A8'!N4</f>
        <v>0</v>
      </c>
      <c r="DH15" s="279">
        <f>'A9'!N15/'A1'!N14*1000</f>
        <v>2668.3177840317517</v>
      </c>
      <c r="DI15" s="279">
        <f>'A25'!DA16</f>
        <v>29542.99349819497</v>
      </c>
      <c r="DJ15" s="279" t="e">
        <f>-'A10'!BJ15</f>
        <v>#REF!</v>
      </c>
      <c r="DK15" s="279" t="e">
        <f t="shared" si="9"/>
        <v>#REF!</v>
      </c>
      <c r="DL15" s="211" t="e">
        <f t="shared" si="10"/>
        <v>#REF!</v>
      </c>
      <c r="DO15" s="278">
        <f>'A6'!O14/'A1'!O14*1000</f>
        <v>48133.507477900916</v>
      </c>
      <c r="DP15" s="279">
        <f>'A8'!O4</f>
        <v>0</v>
      </c>
      <c r="DQ15" s="279">
        <f>'A9'!O15/'A1'!O14*1000</f>
        <v>4238.8685874515631</v>
      </c>
      <c r="DR15" s="279">
        <f>'A25'!DI16</f>
        <v>59070.067126642796</v>
      </c>
      <c r="DS15" s="279" t="e">
        <f>-'A10'!BM15/100</f>
        <v>#REF!</v>
      </c>
      <c r="DT15" s="279" t="e">
        <f t="shared" si="13"/>
        <v>#REF!</v>
      </c>
      <c r="DU15" s="211" t="e">
        <f t="shared" si="11"/>
        <v>#REF!</v>
      </c>
    </row>
    <row r="16" spans="1:127" hidden="1">
      <c r="A16" s="201">
        <v>1972</v>
      </c>
      <c r="B16" s="391">
        <f>'A6'!B15/'A1'!B15*1000</f>
        <v>44880.971121026938</v>
      </c>
      <c r="C16" s="391">
        <f>'A8'!B5</f>
        <v>0</v>
      </c>
      <c r="D16" s="392">
        <f>'A9'!B16/'A1'!B15*1000</f>
        <v>-18003.563143774718</v>
      </c>
      <c r="E16" s="392">
        <f>'A25'!I17</f>
        <v>49062.137070134355</v>
      </c>
      <c r="F16" s="392" t="e">
        <f>-'A10'!F16</f>
        <v>#REF!</v>
      </c>
      <c r="G16" s="392" t="e">
        <f t="shared" si="12"/>
        <v>#REF!</v>
      </c>
      <c r="H16" s="211" t="e">
        <f t="shared" si="0"/>
        <v>#REF!</v>
      </c>
      <c r="I16" s="211"/>
      <c r="J16" s="259"/>
      <c r="K16" s="391"/>
      <c r="L16" s="391"/>
      <c r="M16" s="392"/>
      <c r="N16" s="392"/>
      <c r="O16" s="392"/>
      <c r="P16" s="392"/>
      <c r="Q16" s="211"/>
      <c r="R16" s="211"/>
      <c r="S16" s="259"/>
      <c r="T16" s="278">
        <f>'A6'!D15/'A1'!D15*1000</f>
        <v>35326.966924185203</v>
      </c>
      <c r="U16" s="278">
        <f>'A8'!D5</f>
        <v>0</v>
      </c>
      <c r="V16" s="279">
        <f>'A9'!D16/'A1'!D15*1000</f>
        <v>-5235.9056547950559</v>
      </c>
      <c r="W16" s="279">
        <f>'A25'!Y17</f>
        <v>31462.861791150452</v>
      </c>
      <c r="X16" s="279" t="e">
        <f>-'A10'!P16</f>
        <v>#REF!</v>
      </c>
      <c r="Y16" s="279" t="e">
        <f t="shared" si="1"/>
        <v>#REF!</v>
      </c>
      <c r="Z16" s="211" t="e">
        <f t="shared" si="2"/>
        <v>#REF!</v>
      </c>
      <c r="BD16" s="279">
        <f>'A6'!H15/'A1'!H15*1000</f>
        <v>48891.729214800085</v>
      </c>
      <c r="BE16" s="279">
        <f>'A8'!H5</f>
        <v>0</v>
      </c>
      <c r="BF16" s="279">
        <f>'A9'!H16/'A1'!H15*1000</f>
        <v>1406.924997668141</v>
      </c>
      <c r="BG16" s="279">
        <f>'A25'!BE17</f>
        <v>52448.824494270797</v>
      </c>
      <c r="BH16" s="279" t="e">
        <f>-'A10'!AH16</f>
        <v>#REF!</v>
      </c>
      <c r="BI16" s="279" t="e">
        <f t="shared" si="3"/>
        <v>#REF!</v>
      </c>
      <c r="BJ16" s="211" t="e">
        <f t="shared" si="4"/>
        <v>#REF!</v>
      </c>
      <c r="CE16" s="278">
        <f>'A6'!K15/'A1'!K15*1000</f>
        <v>61041.239672347969</v>
      </c>
      <c r="CF16" s="279">
        <f>'A8'!K5</f>
        <v>0</v>
      </c>
      <c r="CG16" s="279">
        <f>'A9'!K16/'A1'!K15*1000</f>
        <v>-15214.592880229735</v>
      </c>
      <c r="CH16" s="279">
        <f>'A25'!CC17</f>
        <v>60474.666596563678</v>
      </c>
      <c r="CI16" s="279" t="e">
        <f>-'A10'!AV16</f>
        <v>#REF!</v>
      </c>
      <c r="CJ16" s="279" t="e">
        <f t="shared" si="5"/>
        <v>#REF!</v>
      </c>
      <c r="CK16" s="211" t="e">
        <f t="shared" si="6"/>
        <v>#REF!</v>
      </c>
      <c r="CW16" s="278">
        <f>'A6'!M15/'A1'!M15*1000</f>
        <v>45201.414049375802</v>
      </c>
      <c r="CX16" s="278">
        <f>'A8'!M5</f>
        <v>0</v>
      </c>
      <c r="CY16" s="279">
        <f>'A9'!M16/'A1'!M15*1000</f>
        <v>-7784.3655150098612</v>
      </c>
      <c r="CZ16" s="279">
        <f>'A25'!CS17</f>
        <v>58780.195793291416</v>
      </c>
      <c r="DA16" s="279" t="e">
        <f>-'A10'!BF16</f>
        <v>#REF!</v>
      </c>
      <c r="DB16" s="279" t="e">
        <f t="shared" si="7"/>
        <v>#REF!</v>
      </c>
      <c r="DC16" s="211" t="e">
        <f t="shared" si="8"/>
        <v>#REF!</v>
      </c>
      <c r="DF16" s="278">
        <f>'A6'!N15/'A1'!N15*1000</f>
        <v>34031.278392962595</v>
      </c>
      <c r="DG16" s="279">
        <f>'A8'!N5</f>
        <v>0</v>
      </c>
      <c r="DH16" s="279">
        <f>'A9'!N16/'A1'!N15*1000</f>
        <v>2552.2865292447536</v>
      </c>
      <c r="DI16" s="279">
        <f>'A25'!DA17</f>
        <v>29688.993584626918</v>
      </c>
      <c r="DJ16" s="279" t="e">
        <f>-'A10'!BJ16</f>
        <v>#REF!</v>
      </c>
      <c r="DK16" s="279" t="e">
        <f t="shared" si="9"/>
        <v>#REF!</v>
      </c>
      <c r="DL16" s="211" t="e">
        <f t="shared" si="10"/>
        <v>#REF!</v>
      </c>
      <c r="DO16" s="278">
        <f>'A6'!O15/'A1'!O15*1000</f>
        <v>49271.735656650279</v>
      </c>
      <c r="DP16" s="279">
        <f>'A8'!O5</f>
        <v>0</v>
      </c>
      <c r="DQ16" s="279">
        <f>'A9'!O16/'A1'!O15*1000</f>
        <v>4023.5541732129186</v>
      </c>
      <c r="DR16" s="279">
        <f>'A25'!DI17</f>
        <v>60018.974491778499</v>
      </c>
      <c r="DS16" s="279" t="e">
        <f>-'A10'!BM16/100</f>
        <v>#REF!</v>
      </c>
      <c r="DT16" s="279" t="e">
        <f t="shared" si="13"/>
        <v>#REF!</v>
      </c>
      <c r="DU16" s="211" t="e">
        <f t="shared" si="11"/>
        <v>#REF!</v>
      </c>
    </row>
    <row r="17" spans="1:153" hidden="1">
      <c r="A17" s="201">
        <v>1973</v>
      </c>
      <c r="B17" s="391">
        <f>'A6'!B16/'A1'!B16*1000</f>
        <v>46128.634439140049</v>
      </c>
      <c r="C17" s="391">
        <f>'A8'!B6</f>
        <v>0</v>
      </c>
      <c r="D17" s="392">
        <f>'A9'!B17/'A1'!B16*1000</f>
        <v>-16795.649089941871</v>
      </c>
      <c r="E17" s="392">
        <f>'A25'!I18</f>
        <v>49406.771390828872</v>
      </c>
      <c r="F17" s="392" t="e">
        <f>-'A10'!F17</f>
        <v>#REF!</v>
      </c>
      <c r="G17" s="392" t="e">
        <f t="shared" si="12"/>
        <v>#REF!</v>
      </c>
      <c r="H17" s="211" t="e">
        <f t="shared" si="0"/>
        <v>#REF!</v>
      </c>
      <c r="I17" s="211"/>
      <c r="J17" s="259"/>
      <c r="K17" s="391"/>
      <c r="L17" s="391"/>
      <c r="M17" s="392"/>
      <c r="N17" s="392"/>
      <c r="O17" s="392"/>
      <c r="P17" s="392"/>
      <c r="Q17" s="211"/>
      <c r="R17" s="211"/>
      <c r="S17" s="259"/>
      <c r="T17" s="278">
        <f>'A6'!D16/'A1'!D16*1000</f>
        <v>36407.744918945456</v>
      </c>
      <c r="U17" s="278">
        <f>'A8'!D6</f>
        <v>0</v>
      </c>
      <c r="V17" s="279">
        <f>'A9'!D17/'A1'!D16*1000</f>
        <v>-5285.0357158312072</v>
      </c>
      <c r="W17" s="279">
        <f>'A25'!Y18</f>
        <v>31760.107497823996</v>
      </c>
      <c r="X17" s="279" t="e">
        <f>-'A10'!P17</f>
        <v>#REF!</v>
      </c>
      <c r="Y17" s="279" t="e">
        <f t="shared" si="1"/>
        <v>#REF!</v>
      </c>
      <c r="Z17" s="211" t="e">
        <f t="shared" si="2"/>
        <v>#REF!</v>
      </c>
      <c r="BD17" s="279">
        <f>'A6'!H16/'A1'!H16*1000</f>
        <v>50615.019833239596</v>
      </c>
      <c r="BE17" s="279">
        <f>'A8'!H6</f>
        <v>0</v>
      </c>
      <c r="BF17" s="279">
        <f>'A9'!H17/'A1'!H16*1000</f>
        <v>1328.5288476732617</v>
      </c>
      <c r="BG17" s="279">
        <f>'A25'!BE18</f>
        <v>52395.223061337485</v>
      </c>
      <c r="BH17" s="279" t="e">
        <f>-'A10'!AH17</f>
        <v>#REF!</v>
      </c>
      <c r="BI17" s="279" t="e">
        <f t="shared" si="3"/>
        <v>#REF!</v>
      </c>
      <c r="BJ17" s="211" t="e">
        <f t="shared" si="4"/>
        <v>#REF!</v>
      </c>
      <c r="CE17" s="278">
        <f>'A6'!K16/'A1'!K16*1000</f>
        <v>63156.190841046584</v>
      </c>
      <c r="CF17" s="279">
        <f>'A8'!K6</f>
        <v>0</v>
      </c>
      <c r="CG17" s="279">
        <f>'A9'!K17/'A1'!K16*1000</f>
        <v>-14312.542124412466</v>
      </c>
      <c r="CH17" s="279">
        <f>'A25'!CC18</f>
        <v>60139.647344567886</v>
      </c>
      <c r="CI17" s="279" t="e">
        <f>-'A10'!AV17</f>
        <v>#REF!</v>
      </c>
      <c r="CJ17" s="279" t="e">
        <f t="shared" si="5"/>
        <v>#REF!</v>
      </c>
      <c r="CK17" s="211" t="e">
        <f t="shared" si="6"/>
        <v>#REF!</v>
      </c>
      <c r="CW17" s="278">
        <f>'A6'!M16/'A1'!M16*1000</f>
        <v>46825.321406901872</v>
      </c>
      <c r="CX17" s="278">
        <f>'A8'!M6</f>
        <v>0</v>
      </c>
      <c r="CY17" s="279">
        <f>'A9'!M17/'A1'!M16*1000</f>
        <v>-7359.5213721480441</v>
      </c>
      <c r="CZ17" s="279">
        <f>'A25'!CS18</f>
        <v>59160.437925425569</v>
      </c>
      <c r="DA17" s="279" t="e">
        <f>-'A10'!BF17</f>
        <v>#REF!</v>
      </c>
      <c r="DB17" s="279" t="e">
        <f t="shared" si="7"/>
        <v>#REF!</v>
      </c>
      <c r="DC17" s="211" t="e">
        <f t="shared" si="8"/>
        <v>#REF!</v>
      </c>
      <c r="DF17" s="278">
        <f>'A6'!N16/'A1'!N16*1000</f>
        <v>35201.626603678444</v>
      </c>
      <c r="DG17" s="279">
        <f>'A8'!N6</f>
        <v>0</v>
      </c>
      <c r="DH17" s="279">
        <f>'A9'!N17/'A1'!N16*1000</f>
        <v>2412.0301431843559</v>
      </c>
      <c r="DI17" s="279">
        <f>'A25'!DA18</f>
        <v>29860.516342849634</v>
      </c>
      <c r="DJ17" s="279" t="e">
        <f>-'A10'!BJ17</f>
        <v>#REF!</v>
      </c>
      <c r="DK17" s="279" t="e">
        <f t="shared" si="9"/>
        <v>#REF!</v>
      </c>
      <c r="DL17" s="211" t="e">
        <f t="shared" si="10"/>
        <v>#REF!</v>
      </c>
      <c r="DO17" s="278">
        <f>'A6'!O16/'A1'!O16*1000</f>
        <v>50687.789314360423</v>
      </c>
      <c r="DP17" s="279">
        <f>'A8'!O6</f>
        <v>0</v>
      </c>
      <c r="DQ17" s="279">
        <f>'A9'!O17/'A1'!O16*1000</f>
        <v>3774.7548072271647</v>
      </c>
      <c r="DR17" s="279">
        <f>'A25'!DI18</f>
        <v>60842.968934061799</v>
      </c>
      <c r="DS17" s="279" t="e">
        <f>-'A10'!BM17/100</f>
        <v>#REF!</v>
      </c>
      <c r="DT17" s="279" t="e">
        <f t="shared" si="13"/>
        <v>#REF!</v>
      </c>
      <c r="DU17" s="211" t="e">
        <f t="shared" si="11"/>
        <v>#REF!</v>
      </c>
    </row>
    <row r="18" spans="1:153" hidden="1">
      <c r="A18" s="201">
        <v>1974</v>
      </c>
      <c r="B18" s="391">
        <f>'A6'!B17/'A1'!B17*1000</f>
        <v>47396.48720915884</v>
      </c>
      <c r="C18" s="391">
        <f>'A8'!B7</f>
        <v>0</v>
      </c>
      <c r="D18" s="392">
        <f>'A9'!B18/'A1'!B17*1000</f>
        <v>-15161.984740303596</v>
      </c>
      <c r="E18" s="392">
        <f>'A25'!I19</f>
        <v>49877.967361651405</v>
      </c>
      <c r="F18" s="392" t="e">
        <f>-'A10'!F18</f>
        <v>#REF!</v>
      </c>
      <c r="G18" s="392" t="e">
        <f t="shared" si="12"/>
        <v>#REF!</v>
      </c>
      <c r="H18" s="211" t="e">
        <f t="shared" si="0"/>
        <v>#REF!</v>
      </c>
      <c r="I18" s="211"/>
      <c r="J18" s="259"/>
      <c r="K18" s="391"/>
      <c r="L18" s="391"/>
      <c r="M18" s="392"/>
      <c r="N18" s="392"/>
      <c r="O18" s="392"/>
      <c r="P18" s="392"/>
      <c r="Q18" s="211"/>
      <c r="R18" s="211"/>
      <c r="S18" s="259"/>
      <c r="T18" s="278">
        <f>'A6'!D17/'A1'!D17*1000</f>
        <v>37571.084749795809</v>
      </c>
      <c r="U18" s="278">
        <f>'A8'!D7</f>
        <v>0</v>
      </c>
      <c r="V18" s="279">
        <f>'A9'!D18/'A1'!D17*1000</f>
        <v>-5378.7898433203545</v>
      </c>
      <c r="W18" s="279">
        <f>'A25'!Y19</f>
        <v>32002.298366864117</v>
      </c>
      <c r="X18" s="279" t="e">
        <f>-'A10'!P18</f>
        <v>#REF!</v>
      </c>
      <c r="Y18" s="279" t="e">
        <f t="shared" si="1"/>
        <v>#REF!</v>
      </c>
      <c r="Z18" s="211" t="e">
        <f t="shared" si="2"/>
        <v>#REF!</v>
      </c>
      <c r="BD18" s="279">
        <f>'A6'!H17/'A1'!H17*1000</f>
        <v>52384.230967814772</v>
      </c>
      <c r="BE18" s="279">
        <f>'A8'!H7</f>
        <v>0</v>
      </c>
      <c r="BF18" s="279">
        <f>'A9'!H18/'A1'!H17*1000</f>
        <v>1218.1562386404273</v>
      </c>
      <c r="BG18" s="279">
        <f>'A25'!BE19</f>
        <v>52386.001858022886</v>
      </c>
      <c r="BH18" s="279" t="e">
        <f>-'A10'!AH18</f>
        <v>#REF!</v>
      </c>
      <c r="BI18" s="279" t="e">
        <f t="shared" si="3"/>
        <v>#REF!</v>
      </c>
      <c r="BJ18" s="211" t="e">
        <f t="shared" si="4"/>
        <v>#REF!</v>
      </c>
      <c r="CE18" s="278">
        <f>'A6'!K17/'A1'!K17*1000</f>
        <v>65819.327897083713</v>
      </c>
      <c r="CF18" s="279">
        <f>'A8'!K7</f>
        <v>0</v>
      </c>
      <c r="CG18" s="279">
        <f>'A9'!K18/'A1'!K17*1000</f>
        <v>-13044.941471854216</v>
      </c>
      <c r="CH18" s="279">
        <f>'A25'!CC19</f>
        <v>60165.514865326128</v>
      </c>
      <c r="CI18" s="279" t="e">
        <f>-'A10'!AV18</f>
        <v>#REF!</v>
      </c>
      <c r="CJ18" s="279" t="e">
        <f t="shared" si="5"/>
        <v>#REF!</v>
      </c>
      <c r="CK18" s="211" t="e">
        <f t="shared" si="6"/>
        <v>#REF!</v>
      </c>
      <c r="CW18" s="278">
        <f>'A6'!M17/'A1'!M17*1000</f>
        <v>48400.065657098428</v>
      </c>
      <c r="CX18" s="278">
        <f>'A8'!M7</f>
        <v>0</v>
      </c>
      <c r="CY18" s="279">
        <f>'A9'!M18/'A1'!M17*1000</f>
        <v>-6730.2160476281342</v>
      </c>
      <c r="CZ18" s="279">
        <f>'A25'!CS19</f>
        <v>59492.731372484435</v>
      </c>
      <c r="DA18" s="279" t="e">
        <f>-'A10'!BF18</f>
        <v>#REF!</v>
      </c>
      <c r="DB18" s="279" t="e">
        <f t="shared" si="7"/>
        <v>#REF!</v>
      </c>
      <c r="DC18" s="211" t="e">
        <f t="shared" si="8"/>
        <v>#REF!</v>
      </c>
      <c r="DF18" s="278">
        <f>'A6'!N17/'A1'!N17*1000</f>
        <v>36541.631123093459</v>
      </c>
      <c r="DG18" s="279">
        <f>'A8'!N7</f>
        <v>0</v>
      </c>
      <c r="DH18" s="279">
        <f>'A9'!N18/'A1'!N17*1000</f>
        <v>2211.7743683757458</v>
      </c>
      <c r="DI18" s="279">
        <f>'A25'!DA19</f>
        <v>30095.328602639223</v>
      </c>
      <c r="DJ18" s="279" t="e">
        <f>-'A10'!BJ18</f>
        <v>#REF!</v>
      </c>
      <c r="DK18" s="279" t="e">
        <f t="shared" si="9"/>
        <v>#REF!</v>
      </c>
      <c r="DL18" s="211" t="e">
        <f t="shared" si="10"/>
        <v>#REF!</v>
      </c>
      <c r="DO18" s="278">
        <f>'A6'!O17/'A1'!O17*1000</f>
        <v>52228.774288896151</v>
      </c>
      <c r="DP18" s="279">
        <f>'A8'!O7</f>
        <v>0</v>
      </c>
      <c r="DQ18" s="279">
        <f>'A9'!O18/'A1'!O17*1000</f>
        <v>3430.4524250318955</v>
      </c>
      <c r="DR18" s="279">
        <f>'A25'!DI19</f>
        <v>61748.800275956302</v>
      </c>
      <c r="DS18" s="279" t="e">
        <f>-'A10'!BM18/100</f>
        <v>#REF!</v>
      </c>
      <c r="DT18" s="279" t="e">
        <f t="shared" si="13"/>
        <v>#REF!</v>
      </c>
      <c r="DU18" s="211" t="e">
        <f t="shared" si="11"/>
        <v>#REF!</v>
      </c>
    </row>
    <row r="19" spans="1:153" hidden="1">
      <c r="A19" s="201">
        <v>1975</v>
      </c>
      <c r="B19" s="391">
        <f>'A6'!B18/'A1'!B18*1000</f>
        <v>48606.140692306566</v>
      </c>
      <c r="C19" s="391">
        <f>'A8'!B8</f>
        <v>0</v>
      </c>
      <c r="D19" s="392">
        <f>'A9'!B19/'A1'!B18*1000</f>
        <v>-13717.168553556485</v>
      </c>
      <c r="E19" s="392">
        <f>'A25'!I20</f>
        <v>50371.46394511305</v>
      </c>
      <c r="F19" s="392" t="e">
        <f>-'A10'!F19</f>
        <v>#REF!</v>
      </c>
      <c r="G19" s="392" t="e">
        <f t="shared" si="12"/>
        <v>#REF!</v>
      </c>
      <c r="H19" s="211" t="e">
        <f t="shared" si="0"/>
        <v>#REF!</v>
      </c>
      <c r="I19" s="211"/>
      <c r="J19" s="259"/>
      <c r="K19" s="391"/>
      <c r="L19" s="391"/>
      <c r="M19" s="392"/>
      <c r="N19" s="392"/>
      <c r="O19" s="392"/>
      <c r="P19" s="392"/>
      <c r="Q19" s="211"/>
      <c r="R19" s="211"/>
      <c r="S19" s="259"/>
      <c r="T19" s="278">
        <f>'A6'!D18/'A1'!D18*1000</f>
        <v>38790.229978356794</v>
      </c>
      <c r="U19" s="278">
        <f>'A8'!D8</f>
        <v>0</v>
      </c>
      <c r="V19" s="279">
        <f>'A9'!D19/'A1'!D18*1000</f>
        <v>-5646.2365296776625</v>
      </c>
      <c r="W19" s="279">
        <f>'A25'!Y20</f>
        <v>32223.444874003257</v>
      </c>
      <c r="X19" s="279" t="e">
        <f>-'A10'!P19</f>
        <v>#REF!</v>
      </c>
      <c r="Y19" s="279" t="e">
        <f t="shared" si="1"/>
        <v>#REF!</v>
      </c>
      <c r="Z19" s="211" t="e">
        <f t="shared" si="2"/>
        <v>#REF!</v>
      </c>
      <c r="BD19" s="279">
        <f>'A6'!H18/'A1'!H18*1000</f>
        <v>53965.621704887773</v>
      </c>
      <c r="BE19" s="279">
        <f>'A8'!H8</f>
        <v>0</v>
      </c>
      <c r="BF19" s="279">
        <f>'A9'!H19/'A1'!H18*1000</f>
        <v>1117.235044722783</v>
      </c>
      <c r="BG19" s="279">
        <f>'A25'!BE20</f>
        <v>52390.821431787932</v>
      </c>
      <c r="BH19" s="279" t="e">
        <f>-'A10'!AH19</f>
        <v>#REF!</v>
      </c>
      <c r="BI19" s="279" t="e">
        <f t="shared" si="3"/>
        <v>#REF!</v>
      </c>
      <c r="BJ19" s="211" t="e">
        <f t="shared" si="4"/>
        <v>#REF!</v>
      </c>
      <c r="CE19" s="278">
        <f>'A6'!K18/'A1'!K18*1000</f>
        <v>68624.586961426263</v>
      </c>
      <c r="CF19" s="279">
        <f>'A8'!K8</f>
        <v>0</v>
      </c>
      <c r="CG19" s="279">
        <f>'A9'!K19/'A1'!K18*1000</f>
        <v>-11853.31634848375</v>
      </c>
      <c r="CH19" s="279">
        <f>'A25'!CC20</f>
        <v>61479.755923858131</v>
      </c>
      <c r="CI19" s="279" t="e">
        <f>-'A10'!AV19</f>
        <v>#REF!</v>
      </c>
      <c r="CJ19" s="279" t="e">
        <f t="shared" si="5"/>
        <v>#REF!</v>
      </c>
      <c r="CK19" s="211" t="e">
        <f t="shared" si="6"/>
        <v>#REF!</v>
      </c>
      <c r="CW19" s="278">
        <f>'A6'!M18/'A1'!M18*1000</f>
        <v>49750.340456079175</v>
      </c>
      <c r="CX19" s="278">
        <f>'A8'!M8</f>
        <v>0</v>
      </c>
      <c r="CY19" s="279">
        <f>'A9'!M19/'A1'!M18*1000</f>
        <v>-6125.9182528791762</v>
      </c>
      <c r="CZ19" s="279">
        <f>'A25'!CS20</f>
        <v>59815.880487694179</v>
      </c>
      <c r="DA19" s="279" t="e">
        <f>-'A10'!BF19</f>
        <v>#REF!</v>
      </c>
      <c r="DB19" s="279" t="e">
        <f t="shared" si="7"/>
        <v>#REF!</v>
      </c>
      <c r="DC19" s="211" t="e">
        <f t="shared" si="8"/>
        <v>#REF!</v>
      </c>
      <c r="DF19" s="278">
        <f>'A6'!N18/'A1'!N18*1000</f>
        <v>37788.001148221934</v>
      </c>
      <c r="DG19" s="279">
        <f>'A8'!N8</f>
        <v>0</v>
      </c>
      <c r="DH19" s="279">
        <f>'A9'!N19/'A1'!N18*1000</f>
        <v>2021.1884689848621</v>
      </c>
      <c r="DI19" s="279">
        <f>'A25'!DA20</f>
        <v>30346.289064847158</v>
      </c>
      <c r="DJ19" s="279" t="e">
        <f>-'A10'!BJ19</f>
        <v>#REF!</v>
      </c>
      <c r="DK19" s="279" t="e">
        <f t="shared" si="9"/>
        <v>#REF!</v>
      </c>
      <c r="DL19" s="211" t="e">
        <f t="shared" si="10"/>
        <v>#REF!</v>
      </c>
      <c r="DO19" s="278">
        <f>'A6'!O18/'A1'!O18*1000</f>
        <v>53393.871534375539</v>
      </c>
      <c r="DP19" s="279">
        <f>'A8'!O8</f>
        <v>0</v>
      </c>
      <c r="DQ19" s="279">
        <f>'A9'!O19/'A1'!O18*1000</f>
        <v>3104.0687669502399</v>
      </c>
      <c r="DR19" s="279">
        <f>'A25'!DI20</f>
        <v>62484.284039105289</v>
      </c>
      <c r="DS19" s="279" t="e">
        <f>-'A10'!BM19/100</f>
        <v>#REF!</v>
      </c>
      <c r="DT19" s="279" t="e">
        <f t="shared" si="13"/>
        <v>#REF!</v>
      </c>
      <c r="DU19" s="211" t="e">
        <f t="shared" si="11"/>
        <v>#REF!</v>
      </c>
    </row>
    <row r="20" spans="1:153" hidden="1">
      <c r="A20" s="201">
        <v>1976</v>
      </c>
      <c r="B20" s="391">
        <f>'A6'!B19/'A1'!B19*1000</f>
        <v>49595.937506542366</v>
      </c>
      <c r="C20" s="391">
        <f>'A8'!B9</f>
        <v>0</v>
      </c>
      <c r="D20" s="392">
        <f>'A9'!B20/'A1'!B19*1000</f>
        <v>-12841.527375289383</v>
      </c>
      <c r="E20" s="392">
        <f>'A25'!I21</f>
        <v>50816.111983333649</v>
      </c>
      <c r="F20" s="392" t="e">
        <f>-'A10'!F20</f>
        <v>#REF!</v>
      </c>
      <c r="G20" s="392" t="e">
        <f t="shared" si="12"/>
        <v>#REF!</v>
      </c>
      <c r="H20" s="211" t="e">
        <f t="shared" si="0"/>
        <v>#REF!</v>
      </c>
      <c r="I20" s="211"/>
      <c r="J20" s="259"/>
      <c r="K20" s="391"/>
      <c r="L20" s="391"/>
      <c r="M20" s="392"/>
      <c r="N20" s="392"/>
      <c r="O20" s="392"/>
      <c r="P20" s="392"/>
      <c r="Q20" s="211"/>
      <c r="R20" s="211"/>
      <c r="S20" s="259"/>
      <c r="T20" s="278">
        <f>'A6'!D19/'A1'!D19*1000</f>
        <v>40108.327713155835</v>
      </c>
      <c r="U20" s="278">
        <f>'A8'!D9</f>
        <v>0</v>
      </c>
      <c r="V20" s="279">
        <f>'A9'!D20/'A1'!D19*1000</f>
        <v>-6451.2451839883024</v>
      </c>
      <c r="W20" s="279">
        <f>'A25'!Y21</f>
        <v>54876.963720156484</v>
      </c>
      <c r="X20" s="279" t="e">
        <f>-'A10'!P20</f>
        <v>#REF!</v>
      </c>
      <c r="Y20" s="279" t="e">
        <f t="shared" si="1"/>
        <v>#REF!</v>
      </c>
      <c r="Z20" s="211" t="e">
        <f t="shared" si="2"/>
        <v>#REF!</v>
      </c>
      <c r="BD20" s="279">
        <f>'A6'!H19/'A1'!H19*1000</f>
        <v>55373.296808945612</v>
      </c>
      <c r="BE20" s="279">
        <f>'A8'!H9</f>
        <v>0</v>
      </c>
      <c r="BF20" s="279">
        <f>'A9'!H20/'A1'!H19*1000</f>
        <v>1061.3563960222957</v>
      </c>
      <c r="BG20" s="279">
        <f>'A25'!BE21</f>
        <v>52421.181680961272</v>
      </c>
      <c r="BH20" s="279" t="e">
        <f>-'A10'!AH20</f>
        <v>#REF!</v>
      </c>
      <c r="BI20" s="279" t="e">
        <f t="shared" si="3"/>
        <v>#REF!</v>
      </c>
      <c r="BJ20" s="211" t="e">
        <f t="shared" si="4"/>
        <v>#REF!</v>
      </c>
      <c r="CE20" s="278">
        <f>'A6'!K19/'A1'!K19*1000</f>
        <v>71975.221962024676</v>
      </c>
      <c r="CF20" s="279">
        <f>'A8'!K9</f>
        <v>0</v>
      </c>
      <c r="CG20" s="279">
        <f>'A9'!K20/'A1'!K19*1000</f>
        <v>-11155.764824474709</v>
      </c>
      <c r="CH20" s="279">
        <f>'A25'!CC21</f>
        <v>61443.837920258906</v>
      </c>
      <c r="CI20" s="279" t="e">
        <f>-'A10'!AV20</f>
        <v>#REF!</v>
      </c>
      <c r="CJ20" s="279" t="e">
        <f t="shared" si="5"/>
        <v>#REF!</v>
      </c>
      <c r="CK20" s="211" t="e">
        <f t="shared" si="6"/>
        <v>#REF!</v>
      </c>
      <c r="CW20" s="278">
        <f>'A6'!M19/'A1'!M19*1000</f>
        <v>51118.166133561579</v>
      </c>
      <c r="CX20" s="278">
        <f>'A8'!M9</f>
        <v>0</v>
      </c>
      <c r="CY20" s="279">
        <f>'A9'!M20/'A1'!M19*1000</f>
        <v>-5771.617896767294</v>
      </c>
      <c r="CZ20" s="279">
        <f>'A25'!CS21</f>
        <v>59873.021604555346</v>
      </c>
      <c r="DA20" s="279" t="e">
        <f>-'A10'!BF20</f>
        <v>#REF!</v>
      </c>
      <c r="DB20" s="279" t="e">
        <f t="shared" si="7"/>
        <v>#REF!</v>
      </c>
      <c r="DC20" s="211" t="e">
        <f t="shared" si="8"/>
        <v>#REF!</v>
      </c>
      <c r="DF20" s="278">
        <f>'A6'!N19/'A1'!N19*1000</f>
        <v>38929.811704693959</v>
      </c>
      <c r="DG20" s="279">
        <f>'A8'!N9</f>
        <v>0</v>
      </c>
      <c r="DH20" s="279">
        <f>'A9'!N20/'A1'!N19*1000</f>
        <v>1911.6041415991044</v>
      </c>
      <c r="DI20" s="279">
        <f>'A25'!DA21</f>
        <v>30601.333224185284</v>
      </c>
      <c r="DJ20" s="279" t="e">
        <f>-'A10'!BJ20</f>
        <v>#REF!</v>
      </c>
      <c r="DK20" s="279" t="e">
        <f t="shared" si="9"/>
        <v>#REF!</v>
      </c>
      <c r="DL20" s="211" t="e">
        <f t="shared" si="10"/>
        <v>#REF!</v>
      </c>
      <c r="DO20" s="278">
        <f>'A6'!O19/'A1'!O19*1000</f>
        <v>54165.846074968518</v>
      </c>
      <c r="DP20" s="279">
        <f>'A8'!O9</f>
        <v>0</v>
      </c>
      <c r="DQ20" s="279">
        <f>'A9'!O20/'A1'!O19*1000</f>
        <v>2906.919450061941</v>
      </c>
      <c r="DR20" s="279">
        <f>'A25'!DI21</f>
        <v>63291.001313486777</v>
      </c>
      <c r="DS20" s="279" t="e">
        <f>-'A10'!BM20/100</f>
        <v>#REF!</v>
      </c>
      <c r="DT20" s="279" t="e">
        <f t="shared" si="13"/>
        <v>#REF!</v>
      </c>
      <c r="DU20" s="211" t="e">
        <f t="shared" si="11"/>
        <v>#REF!</v>
      </c>
    </row>
    <row r="21" spans="1:153" hidden="1">
      <c r="A21" s="201">
        <v>1977</v>
      </c>
      <c r="B21" s="391">
        <f>'A6'!B20/'A1'!B20*1000</f>
        <v>50568.737353935474</v>
      </c>
      <c r="C21" s="391">
        <f>'A8'!B10</f>
        <v>0</v>
      </c>
      <c r="D21" s="392">
        <f>'A9'!B21/'A1'!B20*1000</f>
        <v>-11929.971777272131</v>
      </c>
      <c r="E21" s="392">
        <f>'A25'!I22</f>
        <v>51208.01057141825</v>
      </c>
      <c r="F21" s="392" t="e">
        <f>-'A10'!F21</f>
        <v>#REF!</v>
      </c>
      <c r="G21" s="392" t="e">
        <f t="shared" si="12"/>
        <v>#REF!</v>
      </c>
      <c r="H21" s="211" t="e">
        <f t="shared" si="0"/>
        <v>#REF!</v>
      </c>
      <c r="I21" s="211"/>
      <c r="J21" s="259"/>
      <c r="K21" s="391"/>
      <c r="L21" s="391"/>
      <c r="M21" s="392"/>
      <c r="N21" s="392"/>
      <c r="O21" s="392"/>
      <c r="P21" s="392"/>
      <c r="Q21" s="211"/>
      <c r="R21" s="211"/>
      <c r="S21" s="259"/>
      <c r="T21" s="278">
        <f>'A6'!D20/'A1'!D20*1000</f>
        <v>41503.903237983854</v>
      </c>
      <c r="U21" s="278">
        <f>'A8'!D10</f>
        <v>0</v>
      </c>
      <c r="V21" s="279">
        <f>'A9'!D21/'A1'!D20*1000</f>
        <v>-6191.7683550023721</v>
      </c>
      <c r="W21" s="279">
        <f>'A25'!Y22</f>
        <v>55925.673815712784</v>
      </c>
      <c r="X21" s="279" t="e">
        <f>-'A10'!P21</f>
        <v>#REF!</v>
      </c>
      <c r="Y21" s="279" t="e">
        <f t="shared" si="1"/>
        <v>#REF!</v>
      </c>
      <c r="Z21" s="211" t="e">
        <f t="shared" si="2"/>
        <v>#REF!</v>
      </c>
      <c r="BD21" s="279">
        <f>'A6'!H20/'A1'!H20*1000</f>
        <v>56688.707141043116</v>
      </c>
      <c r="BE21" s="279">
        <f>'A8'!H10</f>
        <v>0</v>
      </c>
      <c r="BF21" s="279">
        <f>'A9'!H21/'A1'!H20*1000</f>
        <v>999.97628737295565</v>
      </c>
      <c r="BG21" s="279">
        <f>'A25'!BE22</f>
        <v>52443.547472571852</v>
      </c>
      <c r="BH21" s="279" t="e">
        <f>-'A10'!AH21</f>
        <v>#REF!</v>
      </c>
      <c r="BI21" s="279" t="e">
        <f t="shared" si="3"/>
        <v>#REF!</v>
      </c>
      <c r="BJ21" s="211" t="e">
        <f t="shared" si="4"/>
        <v>#REF!</v>
      </c>
      <c r="CE21" s="278">
        <f>'A6'!K20/'A1'!K20*1000</f>
        <v>75787.757210352138</v>
      </c>
      <c r="CF21" s="279">
        <f>'A8'!K10</f>
        <v>0</v>
      </c>
      <c r="CG21" s="279">
        <f>'A9'!K21/'A1'!K20*1000</f>
        <v>-10446.098793330873</v>
      </c>
      <c r="CH21" s="279">
        <f>'A25'!CC22</f>
        <v>61479.978046721131</v>
      </c>
      <c r="CI21" s="279" t="e">
        <f>-'A10'!AV21</f>
        <v>#REF!</v>
      </c>
      <c r="CJ21" s="279" t="e">
        <f t="shared" si="5"/>
        <v>#REF!</v>
      </c>
      <c r="CK21" s="211" t="e">
        <f t="shared" si="6"/>
        <v>#REF!</v>
      </c>
      <c r="CW21" s="278">
        <f>'A6'!M20/'A1'!M20*1000</f>
        <v>52462.800377757965</v>
      </c>
      <c r="CX21" s="278">
        <f>'A8'!M10</f>
        <v>0</v>
      </c>
      <c r="CY21" s="279">
        <f>'A9'!M21/'A1'!M20*1000</f>
        <v>-5408.2057561854153</v>
      </c>
      <c r="CZ21" s="279">
        <f>'A25'!CS22</f>
        <v>60398.932575376261</v>
      </c>
      <c r="DA21" s="279" t="e">
        <f>-'A10'!BF21</f>
        <v>#REF!</v>
      </c>
      <c r="DB21" s="279" t="e">
        <f t="shared" si="7"/>
        <v>#REF!</v>
      </c>
      <c r="DC21" s="211" t="e">
        <f t="shared" si="8"/>
        <v>#REF!</v>
      </c>
      <c r="DF21" s="278">
        <f>'A6'!N20/'A1'!N20*1000</f>
        <v>40069.103717109749</v>
      </c>
      <c r="DG21" s="279">
        <f>'A8'!N10</f>
        <v>0</v>
      </c>
      <c r="DH21" s="279">
        <f>'A9'!N21/'A1'!N20*1000</f>
        <v>1798.3889297237511</v>
      </c>
      <c r="DI21" s="279">
        <f>'A25'!DA22</f>
        <v>30869.401794959645</v>
      </c>
      <c r="DJ21" s="279" t="e">
        <f>-'A10'!BJ21</f>
        <v>#REF!</v>
      </c>
      <c r="DK21" s="279" t="e">
        <f t="shared" si="9"/>
        <v>#REF!</v>
      </c>
      <c r="DL21" s="211" t="e">
        <f t="shared" si="10"/>
        <v>#REF!</v>
      </c>
      <c r="DO21" s="278">
        <f>'A6'!O20/'A1'!O20*1000</f>
        <v>55099.27074449206</v>
      </c>
      <c r="DP21" s="279">
        <f>'A8'!O10</f>
        <v>0</v>
      </c>
      <c r="DQ21" s="279">
        <f>'A9'!O21/'A1'!O20*1000</f>
        <v>2706.1553404184237</v>
      </c>
      <c r="DR21" s="279">
        <f>'A25'!DI22</f>
        <v>64135.292656344733</v>
      </c>
      <c r="DS21" s="279" t="e">
        <f>-'A10'!BM21/100</f>
        <v>#REF!</v>
      </c>
      <c r="DT21" s="279" t="e">
        <f t="shared" si="13"/>
        <v>#REF!</v>
      </c>
      <c r="DU21" s="211" t="e">
        <f t="shared" si="11"/>
        <v>#REF!</v>
      </c>
    </row>
    <row r="22" spans="1:153" hidden="1">
      <c r="A22" s="201">
        <v>1978</v>
      </c>
      <c r="B22" s="391">
        <f>'A6'!B21/'A1'!B21*1000</f>
        <v>51564.822972452632</v>
      </c>
      <c r="C22" s="391">
        <f>'A8'!B11</f>
        <v>0</v>
      </c>
      <c r="D22" s="392">
        <f>'A9'!B22/'A1'!B21*1000</f>
        <v>-11031.672073066024</v>
      </c>
      <c r="E22" s="392">
        <f>'A25'!I23</f>
        <v>52043.850674730973</v>
      </c>
      <c r="F22" s="392" t="e">
        <f>-'A10'!F22</f>
        <v>#REF!</v>
      </c>
      <c r="G22" s="392" t="e">
        <f t="shared" si="12"/>
        <v>#REF!</v>
      </c>
      <c r="H22" s="211" t="e">
        <f t="shared" si="0"/>
        <v>#REF!</v>
      </c>
      <c r="I22" s="211"/>
      <c r="J22" s="259"/>
      <c r="K22" s="391"/>
      <c r="L22" s="391"/>
      <c r="M22" s="392"/>
      <c r="N22" s="392"/>
      <c r="O22" s="392"/>
      <c r="P22" s="392"/>
      <c r="Q22" s="211"/>
      <c r="R22" s="211"/>
      <c r="S22" s="259"/>
      <c r="T22" s="278">
        <f>'A6'!D21/'A1'!D21*1000</f>
        <v>42927.437013759067</v>
      </c>
      <c r="U22" s="278">
        <f>'A8'!D11</f>
        <v>0</v>
      </c>
      <c r="V22" s="279">
        <f>'A9'!D22/'A1'!D21*1000</f>
        <v>-6782.6257137750208</v>
      </c>
      <c r="W22" s="279">
        <f>'A25'!Y23</f>
        <v>56984.781723601183</v>
      </c>
      <c r="X22" s="279" t="e">
        <f>-'A10'!P22</f>
        <v>#REF!</v>
      </c>
      <c r="Y22" s="279" t="e">
        <f t="shared" si="1"/>
        <v>#REF!</v>
      </c>
      <c r="Z22" s="211" t="e">
        <f t="shared" si="2"/>
        <v>#REF!</v>
      </c>
      <c r="BD22" s="279">
        <f>'A6'!H21/'A1'!H21*1000</f>
        <v>58004.556598996816</v>
      </c>
      <c r="BE22" s="279">
        <f>'A8'!H11</f>
        <v>0</v>
      </c>
      <c r="BF22" s="279">
        <f>'A9'!H22/'A1'!H21*1000</f>
        <v>935.32045058461904</v>
      </c>
      <c r="BG22" s="279">
        <f>'A25'!BE23</f>
        <v>52482.209674548489</v>
      </c>
      <c r="BH22" s="279" t="e">
        <f>-'A10'!AH22</f>
        <v>#REF!</v>
      </c>
      <c r="BI22" s="279" t="e">
        <f t="shared" si="3"/>
        <v>#REF!</v>
      </c>
      <c r="BJ22" s="211" t="e">
        <f t="shared" si="4"/>
        <v>#REF!</v>
      </c>
      <c r="CE22" s="278">
        <f>'A6'!K21/'A1'!K21*1000</f>
        <v>79617.686189425352</v>
      </c>
      <c r="CF22" s="279">
        <f>'A8'!K11</f>
        <v>0</v>
      </c>
      <c r="CG22" s="279">
        <f>'A9'!K22/'A1'!K21*1000</f>
        <v>-9721.8327205451351</v>
      </c>
      <c r="CH22" s="279">
        <f>'A25'!CC23</f>
        <v>61823.473342680729</v>
      </c>
      <c r="CI22" s="279" t="e">
        <f>-'A10'!AV22</f>
        <v>#REF!</v>
      </c>
      <c r="CJ22" s="279" t="e">
        <f t="shared" si="5"/>
        <v>#REF!</v>
      </c>
      <c r="CK22" s="211" t="e">
        <f t="shared" si="6"/>
        <v>#REF!</v>
      </c>
      <c r="CW22" s="278">
        <f>'A6'!M21/'A1'!M21*1000</f>
        <v>53656.81197518378</v>
      </c>
      <c r="CX22" s="278">
        <f>'A8'!M11</f>
        <v>0</v>
      </c>
      <c r="CY22" s="279">
        <f>'A9'!M22/'A1'!M21*1000</f>
        <v>-5038.4982953050476</v>
      </c>
      <c r="CZ22" s="279">
        <f>'A25'!CS23</f>
        <v>60724.414109203215</v>
      </c>
      <c r="DA22" s="279" t="e">
        <f>-'A10'!BF22</f>
        <v>#REF!</v>
      </c>
      <c r="DB22" s="279" t="e">
        <f t="shared" si="7"/>
        <v>#REF!</v>
      </c>
      <c r="DC22" s="211" t="e">
        <f t="shared" si="8"/>
        <v>#REF!</v>
      </c>
      <c r="DF22" s="278">
        <f>'A6'!N21/'A1'!N21*1000</f>
        <v>41104.117632254332</v>
      </c>
      <c r="DG22" s="279">
        <f>'A8'!N11</f>
        <v>0</v>
      </c>
      <c r="DH22" s="279">
        <f>'A9'!N22/'A1'!N21*1000</f>
        <v>1680.6826008258411</v>
      </c>
      <c r="DI22" s="279">
        <f>'A25'!DA23</f>
        <v>31134.26559968543</v>
      </c>
      <c r="DJ22" s="279" t="e">
        <f>-'A10'!BJ22</f>
        <v>#REF!</v>
      </c>
      <c r="DK22" s="279" t="e">
        <f t="shared" si="9"/>
        <v>#REF!</v>
      </c>
      <c r="DL22" s="211" t="e">
        <f t="shared" si="10"/>
        <v>#REF!</v>
      </c>
      <c r="DO22" s="278">
        <f>'A6'!O21/'A1'!O21*1000</f>
        <v>56290.509476215375</v>
      </c>
      <c r="DP22" s="279">
        <f>'A8'!O11</f>
        <v>0</v>
      </c>
      <c r="DQ22" s="279">
        <f>'A9'!O22/'A1'!O21*1000</f>
        <v>2501.9183001265669</v>
      </c>
      <c r="DR22" s="279">
        <f>'A25'!DI23</f>
        <v>64971.970357655409</v>
      </c>
      <c r="DS22" s="279" t="e">
        <f>-'A10'!BM22/100</f>
        <v>#REF!</v>
      </c>
      <c r="DT22" s="279" t="e">
        <f t="shared" si="13"/>
        <v>#REF!</v>
      </c>
      <c r="DU22" s="211" t="e">
        <f t="shared" si="11"/>
        <v>#REF!</v>
      </c>
    </row>
    <row r="23" spans="1:153" hidden="1">
      <c r="A23" s="201">
        <v>1979</v>
      </c>
      <c r="B23" s="391">
        <f>'A6'!B22/'A1'!B22*1000</f>
        <v>52552.341398108947</v>
      </c>
      <c r="C23" s="391">
        <f>'A8'!B12</f>
        <v>0</v>
      </c>
      <c r="D23" s="392">
        <f>'A9'!B23/'A1'!B22*1000</f>
        <v>-10066.276075474418</v>
      </c>
      <c r="E23" s="392">
        <f>'A25'!I24</f>
        <v>52360.739535046181</v>
      </c>
      <c r="F23" s="392" t="e">
        <f>-'A10'!F23</f>
        <v>#REF!</v>
      </c>
      <c r="G23" s="392" t="e">
        <f t="shared" si="12"/>
        <v>#REF!</v>
      </c>
      <c r="H23" s="211" t="e">
        <f t="shared" si="0"/>
        <v>#REF!</v>
      </c>
      <c r="I23" s="211"/>
      <c r="J23" s="259"/>
      <c r="K23" s="391"/>
      <c r="L23" s="391"/>
      <c r="M23" s="392"/>
      <c r="N23" s="392"/>
      <c r="O23" s="392"/>
      <c r="P23" s="392"/>
      <c r="Q23" s="211"/>
      <c r="R23" s="211"/>
      <c r="S23" s="259"/>
      <c r="T23" s="278">
        <f>'A6'!D22/'A1'!D22*1000</f>
        <v>44352.044738550299</v>
      </c>
      <c r="U23" s="278">
        <f>'A8'!D12</f>
        <v>0</v>
      </c>
      <c r="V23" s="279">
        <f>'A9'!D23/'A1'!D22*1000</f>
        <v>-7371.3380981830323</v>
      </c>
      <c r="W23" s="279">
        <f>'A25'!Y24</f>
        <v>58075.665570820252</v>
      </c>
      <c r="X23" s="279" t="e">
        <f>-'A10'!P23</f>
        <v>#REF!</v>
      </c>
      <c r="Y23" s="279" t="e">
        <f t="shared" si="1"/>
        <v>#REF!</v>
      </c>
      <c r="Z23" s="211" t="e">
        <f t="shared" si="2"/>
        <v>#REF!</v>
      </c>
      <c r="BD23" s="279">
        <f>'A6'!H22/'A1'!H22*1000</f>
        <v>59306.720955416858</v>
      </c>
      <c r="BE23" s="279">
        <f>'A8'!H12</f>
        <v>0</v>
      </c>
      <c r="BF23" s="279">
        <f>'A9'!H23/'A1'!H22*1000</f>
        <v>863.33926597197785</v>
      </c>
      <c r="BG23" s="279">
        <f>'A25'!BE24</f>
        <v>52596.809993974981</v>
      </c>
      <c r="BH23" s="279" t="e">
        <f>-'A10'!AH23</f>
        <v>#REF!</v>
      </c>
      <c r="BI23" s="279" t="e">
        <f t="shared" si="3"/>
        <v>#REF!</v>
      </c>
      <c r="BJ23" s="211" t="e">
        <f t="shared" si="4"/>
        <v>#REF!</v>
      </c>
      <c r="CE23" s="278">
        <f>'A6'!K22/'A1'!K22*1000</f>
        <v>82402.121579298837</v>
      </c>
      <c r="CF23" s="279">
        <f>'A8'!K12</f>
        <v>0</v>
      </c>
      <c r="CG23" s="279">
        <f>'A9'!K23/'A1'!K22*1000</f>
        <v>-8945.3264906997701</v>
      </c>
      <c r="CH23" s="279">
        <f>'A25'!CC24</f>
        <v>62020.046796758317</v>
      </c>
      <c r="CI23" s="279" t="e">
        <f>-'A10'!AV23</f>
        <v>#REF!</v>
      </c>
      <c r="CJ23" s="279" t="e">
        <f t="shared" si="5"/>
        <v>#REF!</v>
      </c>
      <c r="CK23" s="211" t="e">
        <f t="shared" si="6"/>
        <v>#REF!</v>
      </c>
      <c r="CW23" s="278">
        <f>'A6'!M22/'A1'!M22*1000</f>
        <v>54597.729392974776</v>
      </c>
      <c r="CX23" s="278">
        <f>'A8'!M12</f>
        <v>0</v>
      </c>
      <c r="CY23" s="279">
        <f>'A9'!M23/'A1'!M22*1000</f>
        <v>-4641.3946609288842</v>
      </c>
      <c r="CZ23" s="279">
        <f>'A25'!CS24</f>
        <v>61051.302034770662</v>
      </c>
      <c r="DA23" s="279" t="e">
        <f>-'A10'!BF23</f>
        <v>#REF!</v>
      </c>
      <c r="DB23" s="279" t="e">
        <f t="shared" si="7"/>
        <v>#REF!</v>
      </c>
      <c r="DC23" s="211" t="e">
        <f t="shared" si="8"/>
        <v>#REF!</v>
      </c>
      <c r="DF23" s="278">
        <f>'A6'!N22/'A1'!N22*1000</f>
        <v>42089.168228203715</v>
      </c>
      <c r="DG23" s="279">
        <f>'A8'!N12</f>
        <v>0</v>
      </c>
      <c r="DH23" s="279">
        <f>'A9'!N23/'A1'!N22*1000</f>
        <v>1550.0655948581818</v>
      </c>
      <c r="DI23" s="279">
        <f>'A25'!DA24</f>
        <v>31362.39610546095</v>
      </c>
      <c r="DJ23" s="279" t="e">
        <f>-'A10'!BJ23</f>
        <v>#REF!</v>
      </c>
      <c r="DK23" s="279" t="e">
        <f t="shared" si="9"/>
        <v>#REF!</v>
      </c>
      <c r="DL23" s="211" t="e">
        <f t="shared" si="10"/>
        <v>#REF!</v>
      </c>
      <c r="DO23" s="278">
        <f>'A6'!O22/'A1'!O22*1000</f>
        <v>57710.581409326376</v>
      </c>
      <c r="DP23" s="279">
        <f>'A8'!O12</f>
        <v>0</v>
      </c>
      <c r="DQ23" s="279">
        <f>'A9'!O23/'A1'!O22*1000</f>
        <v>2284.605402126163</v>
      </c>
      <c r="DR23" s="279">
        <f>'A25'!DI24</f>
        <v>65878.048421806656</v>
      </c>
      <c r="DS23" s="279" t="e">
        <f>-'A10'!BM23/100</f>
        <v>#REF!</v>
      </c>
      <c r="DT23" s="279" t="e">
        <f t="shared" si="13"/>
        <v>#REF!</v>
      </c>
      <c r="DU23" s="211" t="e">
        <f t="shared" si="11"/>
        <v>#REF!</v>
      </c>
    </row>
    <row r="24" spans="1:153">
      <c r="A24" s="201">
        <v>1980</v>
      </c>
      <c r="B24" s="271">
        <f>'A6'!B23/'A1'!B23*1000</f>
        <v>53465.375843245492</v>
      </c>
      <c r="C24" s="271">
        <f>'A8'!B13</f>
        <v>169.75044358674236</v>
      </c>
      <c r="D24" s="271">
        <f>'A9'!B24/'A1'!B23*1000</f>
        <v>-9129.8848219673328</v>
      </c>
      <c r="E24" s="271">
        <f>'A25'!I25</f>
        <v>52808.035024407814</v>
      </c>
      <c r="F24" s="271">
        <f>-'A10'!F24</f>
        <v>-1803.521219167493</v>
      </c>
      <c r="G24" s="271">
        <f t="shared" si="12"/>
        <v>95509.755270105219</v>
      </c>
      <c r="H24" s="261">
        <f t="shared" ref="H24:H49" si="14">(G24-$H$66)/$H$67</f>
        <v>0.17374373882127067</v>
      </c>
      <c r="I24" s="262">
        <f>LN(G24)</f>
        <v>11.466983670677109</v>
      </c>
      <c r="J24" s="214">
        <f t="shared" ref="J24:J53" si="15">(I24-$H$72)/$H$73</f>
        <v>0.24136364553016879</v>
      </c>
      <c r="K24" s="271">
        <f>'A6'!C23/'A1'!C23*1000</f>
        <v>54637.991613955026</v>
      </c>
      <c r="L24" s="271">
        <f>'A8'!C13</f>
        <v>281.45261097117725</v>
      </c>
      <c r="M24" s="271">
        <f>'A9'!C24/'A1'!C23*1000</f>
        <v>2413.8204260119455</v>
      </c>
      <c r="N24" s="271">
        <f>'A25'!Q25</f>
        <v>46594.198519163881</v>
      </c>
      <c r="O24" s="271">
        <f>-'A10'!J24</f>
        <v>-1755.6225569408784</v>
      </c>
      <c r="P24" s="271">
        <f t="shared" ref="P24:P45" si="16">SUM(K24:O24)</f>
        <v>102171.84061316116</v>
      </c>
      <c r="Q24" s="261">
        <f t="shared" ref="Q24:Q49" si="17">(P24-$H$66)/$H$67</f>
        <v>0.20405358113177616</v>
      </c>
      <c r="R24" s="262">
        <f>LN(P24)</f>
        <v>11.534411386624932</v>
      </c>
      <c r="S24" s="214">
        <f t="shared" ref="S24:S53" si="18">(R24-$H$72)/$H$73</f>
        <v>0.28704204953129997</v>
      </c>
      <c r="T24" s="269">
        <f>'A6'!D23/'A1'!D23*1000</f>
        <v>45790.314817028157</v>
      </c>
      <c r="U24" s="269">
        <f>'A8'!D13</f>
        <v>256.20088264359686</v>
      </c>
      <c r="V24" s="269">
        <f>'A9'!D24/'A1'!D23*1000</f>
        <v>-6995.8026273000614</v>
      </c>
      <c r="W24" s="269">
        <f>'A25'!Y25</f>
        <v>59157.926569705924</v>
      </c>
      <c r="X24" s="269">
        <f>-'A10'!P24</f>
        <v>-1996.1187224457503</v>
      </c>
      <c r="Y24" s="269">
        <f t="shared" si="1"/>
        <v>96212.520919631861</v>
      </c>
      <c r="Z24" s="261">
        <f t="shared" ref="Z24:Z49" si="19">(Y24-H$66)/H$67</f>
        <v>0.17694104340707797</v>
      </c>
      <c r="AA24" s="274">
        <f>LN(Y24)</f>
        <v>11.474314783274087</v>
      </c>
      <c r="AB24" s="214">
        <f t="shared" ref="AB24:AB53" si="20">(AA24-$H$72)/$H$73</f>
        <v>0.24633005316055132</v>
      </c>
      <c r="AC24" s="307">
        <f>'A6'!E23/'A1'!E23*1000</f>
        <v>73068.612465751779</v>
      </c>
      <c r="AD24" s="307">
        <f>'A8'!E13</f>
        <v>187.87180238970865</v>
      </c>
      <c r="AE24" s="307">
        <f>'A9'!E24/'A1'!E23*1000</f>
        <v>-20264.452222538952</v>
      </c>
      <c r="AF24" s="307">
        <f>'A25'!AG25</f>
        <v>54557.338766027446</v>
      </c>
      <c r="AG24" s="307">
        <f>-'A10'!T24</f>
        <v>-1806.0789641200126</v>
      </c>
      <c r="AH24" s="307">
        <f t="shared" ref="AH24:AH45" si="21">SUM(AC24:AG24)</f>
        <v>105743.29184750997</v>
      </c>
      <c r="AI24" s="276">
        <f t="shared" ref="AI24:AI39" si="22">(AH24-$H$66)/$H$67</f>
        <v>0.22030226576407447</v>
      </c>
      <c r="AJ24" s="276">
        <f>LN(AH24)</f>
        <v>11.5687696608304</v>
      </c>
      <c r="AK24" s="276">
        <f t="shared" ref="AK24:AK53" si="23">(AJ24-$H$72)/$H$73</f>
        <v>0.31031780650864588</v>
      </c>
      <c r="AL24" s="307">
        <f>'A6'!F23/'A1'!F23*1000</f>
        <v>61357.658755286539</v>
      </c>
      <c r="AM24" s="307">
        <f>'A8'!F13</f>
        <v>186.34604641050382</v>
      </c>
      <c r="AN24" s="307">
        <f>'A9'!F24/'A1'!F23*1000</f>
        <v>-2904.6548414748768</v>
      </c>
      <c r="AO24" s="307">
        <f>'A25'!AO25</f>
        <v>56248.614057201688</v>
      </c>
      <c r="AP24" s="307">
        <f>-'A10'!X24</f>
        <v>-1548.8449560085269</v>
      </c>
      <c r="AQ24" s="307">
        <f>SUM(AL24:AP24)</f>
        <v>113339.11906141533</v>
      </c>
      <c r="AR24" s="276">
        <f t="shared" ref="AR24:AR49" si="24">(AQ24-$H$66)/$H$67</f>
        <v>0.25486026272988799</v>
      </c>
      <c r="AS24" s="276">
        <f>LN(AQ24)</f>
        <v>11.6381396571631</v>
      </c>
      <c r="AT24" s="276">
        <f t="shared" ref="AT24:AT53" si="25">(AS24-$H$72)/$H$73</f>
        <v>0.35731199389138485</v>
      </c>
      <c r="AU24" s="307">
        <f>'A6'!G23/'A1'!G23*1000</f>
        <v>53499.877645632798</v>
      </c>
      <c r="AV24" s="307">
        <f>'A8'!G13</f>
        <v>344.04186080511147</v>
      </c>
      <c r="AW24" s="307">
        <f>'A9'!G24/'A1'!G23*1000</f>
        <v>874.92285475027245</v>
      </c>
      <c r="AX24" s="307">
        <f>'A25'!AW25</f>
        <v>50637.846659896146</v>
      </c>
      <c r="AY24" s="307">
        <f>-'A10'!AD24</f>
        <v>-1747.1838462871513</v>
      </c>
      <c r="AZ24" s="307">
        <f>SUM(AU24:AY24)</f>
        <v>103609.50517479717</v>
      </c>
      <c r="BA24" s="276">
        <f t="shared" ref="BA24:BA49" si="26">(AZ24-$H$66)/$H$67</f>
        <v>0.21059438388567805</v>
      </c>
      <c r="BB24" s="276">
        <f>LN(AZ24)</f>
        <v>11.548384353390336</v>
      </c>
      <c r="BC24" s="276">
        <f t="shared" ref="BC24:BC53" si="27">(BB24-$H$72)/$H$73</f>
        <v>0.29650793180289337</v>
      </c>
      <c r="BD24" s="269">
        <f>'A6'!H23/'A1'!H23*1000</f>
        <v>60619.470253924359</v>
      </c>
      <c r="BE24" s="269">
        <f>'A8'!H13</f>
        <v>373.00299942074338</v>
      </c>
      <c r="BF24" s="269">
        <f>'A9'!H24/'A1'!H23*1000</f>
        <v>792.02413284131137</v>
      </c>
      <c r="BG24" s="269">
        <f>'A25'!BE25</f>
        <v>52888.832108682553</v>
      </c>
      <c r="BH24" s="269">
        <f>-'A10'!AH24</f>
        <v>-1735.3917524325545</v>
      </c>
      <c r="BI24" s="269">
        <f t="shared" si="3"/>
        <v>112937.93774243641</v>
      </c>
      <c r="BJ24" s="261">
        <f t="shared" ref="BJ24:BJ49" si="28">(BI24-$H$66)/$H$67</f>
        <v>0.25303504706692048</v>
      </c>
      <c r="BK24" s="274">
        <f>LN(BI24)</f>
        <v>11.634593723297733</v>
      </c>
      <c r="BL24" s="214">
        <f t="shared" ref="BL24:BL53" si="29">(BK24-$H$72)/$H$73</f>
        <v>0.35490982740262472</v>
      </c>
      <c r="BM24" s="307">
        <f>'A6'!I23/'A1'!I23*1000</f>
        <v>58040.533918053981</v>
      </c>
      <c r="BN24" s="307">
        <f>'A8'!I13</f>
        <v>591.46993468433936</v>
      </c>
      <c r="BO24" s="307">
        <f>'A9'!I24/'A1'!I23*1000</f>
        <v>1215.9764051442539</v>
      </c>
      <c r="BP24" s="307">
        <f>'A25'!BM25</f>
        <v>42896.967281137848</v>
      </c>
      <c r="BQ24" s="307">
        <f>-'A10'!AL24</f>
        <v>-1617.1505916693982</v>
      </c>
      <c r="BR24" s="307">
        <f>SUM(BM24:BQ24)</f>
        <v>101127.79694735102</v>
      </c>
      <c r="BS24" s="276">
        <f t="shared" ref="BS24:BS49" si="30">(BR24-$H$66)/$H$67</f>
        <v>0.19930359711829132</v>
      </c>
      <c r="BT24" s="276">
        <f>LN(BR24)</f>
        <v>11.524140312295748</v>
      </c>
      <c r="BU24" s="276">
        <f t="shared" ref="BU24:BU53" si="31">(BT24-$H$72)/$H$73</f>
        <v>0.28008398672079082</v>
      </c>
      <c r="BV24" s="307">
        <f>'A6'!J23/'A1'!J23*1000</f>
        <v>70418.408836488641</v>
      </c>
      <c r="BW24" s="307">
        <f>'A8'!J13</f>
        <v>334.22067320279899</v>
      </c>
      <c r="BX24" s="307">
        <f>'A9'!J24/'A1'!J23*1000</f>
        <v>4046.5298953387796</v>
      </c>
      <c r="BY24" s="307">
        <f>'A25'!BU25</f>
        <v>59391.121022336141</v>
      </c>
      <c r="BZ24" s="307">
        <f>-'A10'!AR24</f>
        <v>-1923.514750356198</v>
      </c>
      <c r="CA24" s="307">
        <f>SUM(BV24:BZ24)</f>
        <v>132266.76567701017</v>
      </c>
      <c r="CB24" s="276">
        <f t="shared" ref="CB24:CB49" si="32">(CA24-$H$66)/$H$67</f>
        <v>0.34097353728072044</v>
      </c>
      <c r="CC24" s="276">
        <f>LN(CA24)</f>
        <v>11.79257611429057</v>
      </c>
      <c r="CD24" s="276">
        <f t="shared" ref="CD24:CD53" si="33">(CC24-$H$72)/$H$73</f>
        <v>0.46193382160731855</v>
      </c>
      <c r="CE24" s="269">
        <f>'A6'!K23/'A1'!K23*1000</f>
        <v>85133.294592205784</v>
      </c>
      <c r="CF24" s="269">
        <f>'A8'!K13</f>
        <v>247.11422371103831</v>
      </c>
      <c r="CG24" s="269">
        <f>'A9'!K24/'A1'!K23*1000</f>
        <v>-8201.4140563224391</v>
      </c>
      <c r="CH24" s="269">
        <f>'A25'!CC25</f>
        <v>61491.828224649049</v>
      </c>
      <c r="CI24" s="269">
        <f>-'A10'!AV24</f>
        <v>-2264.8919755631296</v>
      </c>
      <c r="CJ24" s="269">
        <f t="shared" si="5"/>
        <v>136405.93100868029</v>
      </c>
      <c r="CK24" s="261">
        <f t="shared" ref="CK24:CK49" si="34">(CJ24-$H$66)/$H$67</f>
        <v>0.35980509557512141</v>
      </c>
      <c r="CL24" s="274">
        <f>LN(CJ24)</f>
        <v>11.823390505914494</v>
      </c>
      <c r="CM24" s="214">
        <f t="shared" ref="CM24:CM53" si="35">(CL24-$H$72)/$H$73</f>
        <v>0.48280880172285257</v>
      </c>
      <c r="CN24" s="307">
        <f>'A6'!L23/'A1'!L23*1000</f>
        <v>37099.534746973681</v>
      </c>
      <c r="CO24" s="307">
        <f>'A8'!L13</f>
        <v>47.65901420734636</v>
      </c>
      <c r="CP24" s="307">
        <f>'A9'!L24/'A1'!L23*1000</f>
        <v>-814.29314817797842</v>
      </c>
      <c r="CQ24" s="307">
        <f>'A25'!CK25</f>
        <v>40604.932930365925</v>
      </c>
      <c r="CR24" s="307">
        <f>-'A10'!AZ24</f>
        <v>-1300.2317173667686</v>
      </c>
      <c r="CS24" s="307">
        <f>SUM(CN24:CR24)</f>
        <v>75637.601826002196</v>
      </c>
      <c r="CT24" s="276">
        <f t="shared" ref="CT24:CT49" si="36">(CS24-$H$66)/$H$67</f>
        <v>8.3333333333333343E-2</v>
      </c>
      <c r="CU24" s="276">
        <f>LN(CS24)</f>
        <v>11.233708817166685</v>
      </c>
      <c r="CV24" s="276">
        <f t="shared" ref="CV24:CV53" si="37">(CU24-$H$72)/$H$73</f>
        <v>8.3333333333333537E-2</v>
      </c>
      <c r="CW24" s="269">
        <f>'A6'!M23/'A1'!M23*1000</f>
        <v>55629.476292372077</v>
      </c>
      <c r="CX24" s="269">
        <f>'A8'!M13</f>
        <v>402.27678848375473</v>
      </c>
      <c r="CY24" s="269">
        <f>'A9'!M24/'A1'!M23*1000</f>
        <v>-4260.6273570380426</v>
      </c>
      <c r="CZ24" s="269">
        <f>'A25'!CS25</f>
        <v>61423.28001043597</v>
      </c>
      <c r="DA24" s="269">
        <f>-'A10'!BF24</f>
        <v>-1798.956964317041</v>
      </c>
      <c r="DB24" s="269">
        <f t="shared" si="7"/>
        <v>111395.44876993672</v>
      </c>
      <c r="DC24" s="261">
        <f t="shared" ref="DC24:DC49" si="38">(DB24-$H$66)/$H$67</f>
        <v>0.24601733487701427</v>
      </c>
      <c r="DD24" s="274">
        <f>LN(DB24)</f>
        <v>11.620841750792774</v>
      </c>
      <c r="DE24" s="214">
        <f t="shared" ref="DE24:DE53" si="39">(DD24-$H$72)/$H$73</f>
        <v>0.34559365604691583</v>
      </c>
      <c r="DF24" s="269">
        <f>'A6'!N23/'A1'!N23*1000</f>
        <v>43059.348884763975</v>
      </c>
      <c r="DG24" s="269">
        <f>'A8'!N13</f>
        <v>388.91424045865256</v>
      </c>
      <c r="DH24" s="269">
        <f>'A9'!N24/'A1'!N23*1000</f>
        <v>1423.3695920211333</v>
      </c>
      <c r="DI24" s="269">
        <f>'A25'!DA25</f>
        <v>52545.81260921534</v>
      </c>
      <c r="DJ24" s="269">
        <f>-'A10'!BJ24</f>
        <v>-1547.9188572946748</v>
      </c>
      <c r="DK24" s="269">
        <f t="shared" si="9"/>
        <v>95869.526469164426</v>
      </c>
      <c r="DL24" s="261">
        <f t="shared" ref="DL24:DL49" si="40">(DK24-$H$66)/$H$67</f>
        <v>0.17538055488558485</v>
      </c>
      <c r="DM24" s="274">
        <f>LN(DK24)</f>
        <v>11.470743446757336</v>
      </c>
      <c r="DN24" s="214">
        <f t="shared" ref="DN24:DN53" si="41">(DM24-$H$72)/$H$73</f>
        <v>0.24391067783479656</v>
      </c>
      <c r="DO24" s="269">
        <f>'A6'!O23/'A1'!O23*1000</f>
        <v>59156.099795802525</v>
      </c>
      <c r="DP24" s="269">
        <f>'A8'!O13</f>
        <v>536.53595567199227</v>
      </c>
      <c r="DQ24" s="269">
        <f>'A9'!O24/'A1'!O23*1000</f>
        <v>2077.0535734576811</v>
      </c>
      <c r="DR24" s="269">
        <f>'A25'!DI25</f>
        <v>66801.124524924264</v>
      </c>
      <c r="DS24" s="269">
        <f>-'A10'!BN24</f>
        <v>-1795.0284638293385</v>
      </c>
      <c r="DT24" s="269">
        <f t="shared" si="13"/>
        <v>126775.78538602713</v>
      </c>
      <c r="DU24" s="261">
        <f t="shared" ref="DU24:DU49" si="42">(DT24-$H$66)/$H$67</f>
        <v>0.31599175782584382</v>
      </c>
      <c r="DV24" s="274">
        <f>LN(DT24)</f>
        <v>11.750175335761577</v>
      </c>
      <c r="DW24" s="214">
        <f t="shared" ref="DW24:DW53" si="43">(DV24-$H$72)/$H$73</f>
        <v>0.4332097299725286</v>
      </c>
    </row>
    <row r="25" spans="1:153">
      <c r="A25" s="201">
        <v>1981</v>
      </c>
      <c r="B25" s="271">
        <f>'A6'!B24/'A1'!B24*1000</f>
        <v>54366.549789805875</v>
      </c>
      <c r="C25" s="271">
        <f>'A8'!B14</f>
        <v>307.307704100156</v>
      </c>
      <c r="D25" s="271">
        <f>'A9'!B25/'A1'!B24*1000</f>
        <v>-8210.8077677781366</v>
      </c>
      <c r="E25" s="271">
        <f>'A25'!I26</f>
        <v>53365.351762101134</v>
      </c>
      <c r="F25" s="271">
        <f>-'A10'!F25</f>
        <v>-1754.5867772351262</v>
      </c>
      <c r="G25" s="271">
        <f t="shared" si="12"/>
        <v>98073.814710993902</v>
      </c>
      <c r="H25" s="261">
        <f t="shared" si="14"/>
        <v>0.1854091909021427</v>
      </c>
      <c r="I25" s="262">
        <f t="shared" ref="I25:I45" si="44">LN(G25)</f>
        <v>11.493475685468081</v>
      </c>
      <c r="J25" s="214">
        <f t="shared" si="15"/>
        <v>0.25931046365110816</v>
      </c>
      <c r="K25" s="271">
        <f>'A6'!C24/'A1'!C24*1000</f>
        <v>56339.497410374322</v>
      </c>
      <c r="L25" s="271">
        <f>'A8'!C14</f>
        <v>512.74358811948048</v>
      </c>
      <c r="M25" s="271">
        <f>'A9'!C25/'A1'!C24*1000</f>
        <v>2207.2267718593102</v>
      </c>
      <c r="N25" s="271">
        <f>'A25'!Q26</f>
        <v>47696.786944184241</v>
      </c>
      <c r="O25" s="271">
        <f>-'A10'!J25</f>
        <v>-1669.6406219821984</v>
      </c>
      <c r="P25" s="271">
        <f t="shared" si="16"/>
        <v>105086.61409255516</v>
      </c>
      <c r="Q25" s="261">
        <f t="shared" si="17"/>
        <v>0.21731464279370177</v>
      </c>
      <c r="R25" s="262">
        <f t="shared" ref="R25:R45" si="45">LN(P25)</f>
        <v>11.562540185219415</v>
      </c>
      <c r="S25" s="214">
        <f t="shared" si="18"/>
        <v>0.3060976946499861</v>
      </c>
      <c r="T25" s="269">
        <f>'A6'!D24/'A1'!D24*1000</f>
        <v>47449.303269624063</v>
      </c>
      <c r="U25" s="269">
        <f>'A8'!D14</f>
        <v>456.15820330809294</v>
      </c>
      <c r="V25" s="269">
        <f>'A9'!D25/'A1'!D24*1000</f>
        <v>-7834.4389700521706</v>
      </c>
      <c r="W25" s="269">
        <f>'A25'!Y26</f>
        <v>60309.575183341934</v>
      </c>
      <c r="X25" s="269">
        <f>-'A10'!P25</f>
        <v>-1937.0322493099366</v>
      </c>
      <c r="Y25" s="269">
        <f t="shared" si="1"/>
        <v>98443.565436911973</v>
      </c>
      <c r="Z25" s="261">
        <f t="shared" si="19"/>
        <v>0.18709140985006611</v>
      </c>
      <c r="AA25" s="274">
        <f t="shared" ref="AA25:AA45" si="46">LN(Y25)</f>
        <v>11.497238723240715</v>
      </c>
      <c r="AB25" s="214">
        <f t="shared" si="20"/>
        <v>0.26185970556496613</v>
      </c>
      <c r="AC25" s="307">
        <f>'A6'!E24/'A1'!E24*1000</f>
        <v>74359.400027333671</v>
      </c>
      <c r="AD25" s="307">
        <f>'A8'!E14</f>
        <v>345.28393831415508</v>
      </c>
      <c r="AE25" s="307">
        <f>'A9'!E25/'A1'!E24*1000</f>
        <v>-18535.416952764444</v>
      </c>
      <c r="AF25" s="307">
        <f>'A25'!AG26</f>
        <v>55382.173104996276</v>
      </c>
      <c r="AG25" s="307">
        <f>-'A10'!T25</f>
        <v>-1697.1661303504025</v>
      </c>
      <c r="AH25" s="307">
        <f t="shared" si="21"/>
        <v>109854.27398752925</v>
      </c>
      <c r="AI25" s="276">
        <f t="shared" si="22"/>
        <v>0.23900560173006682</v>
      </c>
      <c r="AJ25" s="276">
        <f t="shared" ref="AJ25:AJ39" si="47">LN(AH25)</f>
        <v>11.606909984543629</v>
      </c>
      <c r="AK25" s="276">
        <f t="shared" si="23"/>
        <v>0.33615568475822144</v>
      </c>
      <c r="AL25" s="307">
        <f>'A6'!F24/'A1'!F24*1000</f>
        <v>62693.340600784228</v>
      </c>
      <c r="AM25" s="307">
        <f>'A8'!F14</f>
        <v>344.86654758848033</v>
      </c>
      <c r="AN25" s="307">
        <f>'A9'!F25/'A1'!F24*1000</f>
        <v>-2958.3309374333899</v>
      </c>
      <c r="AO25" s="307">
        <f>'A25'!AO26</f>
        <v>57159.973657445553</v>
      </c>
      <c r="AP25" s="307">
        <f>-'A10'!X25</f>
        <v>-1482.4884051376457</v>
      </c>
      <c r="AQ25" s="307">
        <f t="shared" ref="AQ25:AQ45" si="48">SUM(AL25:AP25)</f>
        <v>115757.36146324722</v>
      </c>
      <c r="AR25" s="276">
        <f t="shared" si="24"/>
        <v>0.26586230519764192</v>
      </c>
      <c r="AS25" s="276">
        <f t="shared" ref="AS25:AS45" si="49">LN(AQ25)</f>
        <v>11.659251567880835</v>
      </c>
      <c r="AT25" s="276">
        <f t="shared" si="25"/>
        <v>0.37161410057622019</v>
      </c>
      <c r="AU25" s="307">
        <f>'A6'!G24/'A1'!G24*1000</f>
        <v>54932.523583148737</v>
      </c>
      <c r="AV25" s="307">
        <f>'A8'!G14</f>
        <v>618.80089134586228</v>
      </c>
      <c r="AW25" s="307">
        <f>'A9'!G25/'A1'!G24*1000</f>
        <v>795.48563889258139</v>
      </c>
      <c r="AX25" s="307">
        <f>'A25'!AW26</f>
        <v>51560.396381820246</v>
      </c>
      <c r="AY25" s="307">
        <f>-'A10'!AD25</f>
        <v>-1665.6740890544029</v>
      </c>
      <c r="AZ25" s="307">
        <f t="shared" ref="AZ25:AZ45" si="50">SUM(AU25:AY25)</f>
        <v>106241.53240615303</v>
      </c>
      <c r="BA25" s="276">
        <f t="shared" si="26"/>
        <v>0.22256906241820468</v>
      </c>
      <c r="BB25" s="276">
        <f t="shared" ref="BB25:BB45" si="51">LN(AZ25)</f>
        <v>11.573470388609936</v>
      </c>
      <c r="BC25" s="276">
        <f t="shared" si="27"/>
        <v>0.31350227953423582</v>
      </c>
      <c r="BD25" s="269">
        <f>'A6'!H24/'A1'!H24*1000</f>
        <v>61991.881148921857</v>
      </c>
      <c r="BE25" s="269">
        <f>'A8'!H14</f>
        <v>680.64882768891596</v>
      </c>
      <c r="BF25" s="269">
        <f>'A9'!H25/'A1'!H24*1000</f>
        <v>631.83062013666688</v>
      </c>
      <c r="BG25" s="269">
        <f>'A25'!BE26</f>
        <v>53432.346879752811</v>
      </c>
      <c r="BH25" s="269">
        <f>-'A10'!AH25</f>
        <v>-1646.9615788723709</v>
      </c>
      <c r="BI25" s="269">
        <f t="shared" si="3"/>
        <v>115089.74589762787</v>
      </c>
      <c r="BJ25" s="261">
        <f t="shared" si="28"/>
        <v>0.26282491953294862</v>
      </c>
      <c r="BK25" s="274">
        <f t="shared" ref="BK25:BK45" si="52">LN(BI25)</f>
        <v>11.653467502102144</v>
      </c>
      <c r="BL25" s="214">
        <f t="shared" si="29"/>
        <v>0.36769572829125913</v>
      </c>
      <c r="BM25" s="307">
        <f>'A6'!I24/'A1'!I24*1000</f>
        <v>59564.374256587304</v>
      </c>
      <c r="BN25" s="307">
        <f>'A8'!I14</f>
        <v>1135.1465756446937</v>
      </c>
      <c r="BO25" s="307">
        <f>'A9'!I25/'A1'!I24*1000</f>
        <v>482.9259386833163</v>
      </c>
      <c r="BP25" s="307">
        <f>'A25'!BM26</f>
        <v>43253.629327565679</v>
      </c>
      <c r="BQ25" s="307">
        <f>-'A10'!AL25</f>
        <v>-1545.2596135624146</v>
      </c>
      <c r="BR25" s="307">
        <f t="shared" ref="BR25:BR45" si="53">SUM(BM25:BQ25)</f>
        <v>102890.81648491857</v>
      </c>
      <c r="BS25" s="276">
        <f t="shared" si="30"/>
        <v>0.20732463579047095</v>
      </c>
      <c r="BT25" s="276">
        <f t="shared" ref="BT25:BT45" si="54">LN(BR25)</f>
        <v>11.541423670851234</v>
      </c>
      <c r="BU25" s="276">
        <f t="shared" si="31"/>
        <v>0.29179246925644198</v>
      </c>
      <c r="BV25" s="307">
        <f>'A6'!J24/'A1'!J24*1000</f>
        <v>71596.534156221431</v>
      </c>
      <c r="BW25" s="307">
        <f>'A8'!J14</f>
        <v>600.85199184875205</v>
      </c>
      <c r="BX25" s="307">
        <f>'A9'!J25/'A1'!J24*1000</f>
        <v>3341.6991554459255</v>
      </c>
      <c r="BY25" s="307">
        <f>'A25'!BU26</f>
        <v>60339.571950674988</v>
      </c>
      <c r="BZ25" s="307">
        <f>-'A10'!AR25</f>
        <v>-1804.1785198570362</v>
      </c>
      <c r="CA25" s="307">
        <f t="shared" ref="CA25:CA45" si="55">SUM(BV25:BZ25)</f>
        <v>134074.47873433409</v>
      </c>
      <c r="CB25" s="276">
        <f t="shared" si="32"/>
        <v>0.34919791371673237</v>
      </c>
      <c r="CC25" s="276">
        <f t="shared" ref="CC25:CC45" si="56">LN(CA25)</f>
        <v>11.806150735977329</v>
      </c>
      <c r="CD25" s="276">
        <f t="shared" si="33"/>
        <v>0.47112984797205748</v>
      </c>
      <c r="CE25" s="269">
        <f>'A6'!K24/'A1'!K24*1000</f>
        <v>87493.240116711168</v>
      </c>
      <c r="CF25" s="269">
        <f>'A8'!K14</f>
        <v>451.41519202589592</v>
      </c>
      <c r="CG25" s="269">
        <f>'A9'!K25/'A1'!K24*1000</f>
        <v>-6251.5938451525053</v>
      </c>
      <c r="CH25" s="269">
        <f>'A25'!CC26</f>
        <v>61809.898552578568</v>
      </c>
      <c r="CI25" s="269">
        <f>-'A10'!AV25</f>
        <v>-2173.1010362723036</v>
      </c>
      <c r="CJ25" s="269">
        <f t="shared" si="5"/>
        <v>141329.85897989082</v>
      </c>
      <c r="CK25" s="261">
        <f t="shared" si="34"/>
        <v>0.38220701219290221</v>
      </c>
      <c r="CL25" s="274">
        <f t="shared" ref="CL25:CL45" si="57">LN(CJ25)</f>
        <v>11.858851862554374</v>
      </c>
      <c r="CM25" s="214">
        <f t="shared" si="35"/>
        <v>0.50683183368018747</v>
      </c>
      <c r="CN25" s="307">
        <f>'A6'!L24/'A1'!L24*1000</f>
        <v>38042.630162118599</v>
      </c>
      <c r="CO25" s="307">
        <f>'A8'!L14</f>
        <v>89.375211601955186</v>
      </c>
      <c r="CP25" s="307">
        <f>'A9'!L25/'A1'!L24*1000</f>
        <v>-739.97153974813978</v>
      </c>
      <c r="CQ25" s="307">
        <f>'A25'!CK26</f>
        <v>41212.794159595884</v>
      </c>
      <c r="CR25" s="307">
        <f>-'A10'!AZ25</f>
        <v>-1222.2405230955167</v>
      </c>
      <c r="CS25" s="307">
        <f t="shared" ref="CS25:CS45" si="58">SUM(CN25:CR25)</f>
        <v>77382.587470472776</v>
      </c>
      <c r="CT25" s="276">
        <f t="shared" si="36"/>
        <v>9.1272324954497122E-2</v>
      </c>
      <c r="CU25" s="276">
        <f>LN(CS25)</f>
        <v>11.256517066186957</v>
      </c>
      <c r="CV25" s="276">
        <f t="shared" si="37"/>
        <v>9.8784611767747915E-2</v>
      </c>
      <c r="CW25" s="269">
        <f>'A6'!M24/'A1'!M24*1000</f>
        <v>56741.855773109033</v>
      </c>
      <c r="CX25" s="269">
        <f>'A8'!M14</f>
        <v>746.09574322401193</v>
      </c>
      <c r="CY25" s="269">
        <f>'A9'!M25/'A1'!M24*1000</f>
        <v>-3890.8921542691337</v>
      </c>
      <c r="CZ25" s="269">
        <f>'A25'!CS26</f>
        <v>61790.089991573521</v>
      </c>
      <c r="DA25" s="269">
        <f>-'A10'!BF25</f>
        <v>-1701.0867380494828</v>
      </c>
      <c r="DB25" s="269">
        <f t="shared" si="7"/>
        <v>113686.06261558794</v>
      </c>
      <c r="DC25" s="261">
        <f t="shared" si="38"/>
        <v>0.25643871810476232</v>
      </c>
      <c r="DD25" s="274">
        <f t="shared" ref="DD25:DD45" si="59">LN(DB25)</f>
        <v>11.641196091887206</v>
      </c>
      <c r="DE25" s="214">
        <f t="shared" si="39"/>
        <v>0.35938255283244191</v>
      </c>
      <c r="DF25" s="269">
        <f>'A6'!N24/'A1'!N24*1000</f>
        <v>43898.781432278047</v>
      </c>
      <c r="DG25" s="269">
        <f>'A8'!N14</f>
        <v>686.3680802630173</v>
      </c>
      <c r="DH25" s="269">
        <f>'A9'!N25/'A1'!N24*1000</f>
        <v>1877.724558328071</v>
      </c>
      <c r="DI25" s="269">
        <f>'A25'!DA26</f>
        <v>53426.804394125342</v>
      </c>
      <c r="DJ25" s="269">
        <f>-'A10'!BJ25</f>
        <v>-1450.8289797796558</v>
      </c>
      <c r="DK25" s="269">
        <f t="shared" si="9"/>
        <v>98438.849485214814</v>
      </c>
      <c r="DL25" s="261">
        <f t="shared" si="40"/>
        <v>0.18706995414289271</v>
      </c>
      <c r="DM25" s="274">
        <f t="shared" ref="DM25:DM45" si="60">LN(DK25)</f>
        <v>11.497190816964272</v>
      </c>
      <c r="DN25" s="214">
        <f t="shared" si="41"/>
        <v>0.26182725181477184</v>
      </c>
      <c r="DO25" s="269">
        <f>'A6'!O24/'A1'!O24*1000</f>
        <v>60311.028672585155</v>
      </c>
      <c r="DP25" s="269">
        <f>'A8'!O14</f>
        <v>962.30161622913738</v>
      </c>
      <c r="DQ25" s="269">
        <f>'A9'!O25/'A1'!O24*1000</f>
        <v>1748.4523415552094</v>
      </c>
      <c r="DR25" s="269">
        <f>'A25'!DI26</f>
        <v>67761.984042271841</v>
      </c>
      <c r="DS25" s="269">
        <f>-'A10'!BN25</f>
        <v>-1730.0714940002085</v>
      </c>
      <c r="DT25" s="269">
        <f t="shared" si="13"/>
        <v>129053.69517864114</v>
      </c>
      <c r="DU25" s="261">
        <f t="shared" si="42"/>
        <v>0.32635534265797927</v>
      </c>
      <c r="DV25" s="274">
        <f t="shared" ref="DV25:DV45" si="61">LN(DT25)</f>
        <v>11.767983838434159</v>
      </c>
      <c r="DW25" s="214">
        <f t="shared" si="43"/>
        <v>0.44527396747929632</v>
      </c>
      <c r="EW25" s="195">
        <f>'[1]1'!$CN19</f>
        <v>17319.597888179673</v>
      </c>
    </row>
    <row r="26" spans="1:153">
      <c r="A26" s="201">
        <v>1982</v>
      </c>
      <c r="B26" s="271">
        <f>'A6'!B25/'A1'!B25*1000</f>
        <v>55550.966064082677</v>
      </c>
      <c r="C26" s="271">
        <f>'A8'!B15</f>
        <v>420.43648017242475</v>
      </c>
      <c r="D26" s="271">
        <f>'A9'!B26/'A1'!B25*1000</f>
        <v>-7620.4291036459927</v>
      </c>
      <c r="E26" s="271">
        <f>'A25'!I27</f>
        <v>54095.457919226072</v>
      </c>
      <c r="F26" s="271">
        <f>-'A10'!F26</f>
        <v>-1705.6088632174294</v>
      </c>
      <c r="G26" s="271">
        <f t="shared" si="12"/>
        <v>100740.82249661774</v>
      </c>
      <c r="H26" s="261">
        <f t="shared" si="14"/>
        <v>0.19754301706325708</v>
      </c>
      <c r="I26" s="262">
        <f t="shared" si="44"/>
        <v>11.52030638381483</v>
      </c>
      <c r="J26" s="214">
        <f t="shared" si="15"/>
        <v>0.27748672042456479</v>
      </c>
      <c r="K26" s="271">
        <f>'A6'!C25/'A1'!C25*1000</f>
        <v>57494.076276645181</v>
      </c>
      <c r="L26" s="271">
        <f>'A8'!C15</f>
        <v>696.31206732581063</v>
      </c>
      <c r="M26" s="271">
        <f>'A9'!C26/'A1'!C25*1000</f>
        <v>1640.4400034904183</v>
      </c>
      <c r="N26" s="271">
        <f>'A25'!Q27</f>
        <v>48849.267107247972</v>
      </c>
      <c r="O26" s="271">
        <f>-'A10'!J26</f>
        <v>-1657.3378921004808</v>
      </c>
      <c r="P26" s="271">
        <f t="shared" si="16"/>
        <v>107022.75756260889</v>
      </c>
      <c r="Q26" s="261">
        <f t="shared" si="17"/>
        <v>0.22612332659854251</v>
      </c>
      <c r="R26" s="262">
        <f t="shared" si="45"/>
        <v>11.580796778330281</v>
      </c>
      <c r="S26" s="214">
        <f t="shared" si="18"/>
        <v>0.3184654876870176</v>
      </c>
      <c r="T26" s="269">
        <f>'A6'!D25/'A1'!D25*1000</f>
        <v>49432.274343736572</v>
      </c>
      <c r="U26" s="269">
        <f>'A8'!D15</f>
        <v>632.7100940474586</v>
      </c>
      <c r="V26" s="269">
        <f>'A9'!D26/'A1'!D25*1000</f>
        <v>-7083.6808066547583</v>
      </c>
      <c r="W26" s="269">
        <f>'A25'!Y27</f>
        <v>61597.970053562283</v>
      </c>
      <c r="X26" s="269">
        <f>-'A10'!P26</f>
        <v>-1834.9904255913727</v>
      </c>
      <c r="Y26" s="269">
        <f t="shared" si="1"/>
        <v>102744.28325910018</v>
      </c>
      <c r="Z26" s="261">
        <f t="shared" si="19"/>
        <v>0.20665796781203766</v>
      </c>
      <c r="AA26" s="274">
        <f t="shared" si="46"/>
        <v>11.539998493429644</v>
      </c>
      <c r="AB26" s="214">
        <f t="shared" si="20"/>
        <v>0.29082699342619078</v>
      </c>
      <c r="AC26" s="307">
        <f>'A6'!E25/'A1'!E25*1000</f>
        <v>74874.39349738181</v>
      </c>
      <c r="AD26" s="307">
        <f>'A8'!E15</f>
        <v>486.31056365240659</v>
      </c>
      <c r="AE26" s="307">
        <f>'A9'!E26/'A1'!E25*1000</f>
        <v>-17484.60769287921</v>
      </c>
      <c r="AF26" s="307">
        <f>'A25'!AG27</f>
        <v>56253.808674615233</v>
      </c>
      <c r="AG26" s="307">
        <f>-'A10'!T26</f>
        <v>-1739.1474098384158</v>
      </c>
      <c r="AH26" s="307">
        <f t="shared" si="21"/>
        <v>112390.75763293183</v>
      </c>
      <c r="AI26" s="276">
        <f t="shared" si="22"/>
        <v>0.25054559489383837</v>
      </c>
      <c r="AJ26" s="276">
        <f t="shared" si="47"/>
        <v>11.629736985595844</v>
      </c>
      <c r="AK26" s="276">
        <f t="shared" si="23"/>
        <v>0.35161966661702004</v>
      </c>
      <c r="AL26" s="307">
        <f>'A6'!F25/'A1'!F25*1000</f>
        <v>63915.796744607891</v>
      </c>
      <c r="AM26" s="307">
        <f>'A8'!F15</f>
        <v>493.62145910514846</v>
      </c>
      <c r="AN26" s="307">
        <f>'A9'!F26/'A1'!F25*1000</f>
        <v>-2905.0703878422264</v>
      </c>
      <c r="AO26" s="307">
        <f>'A25'!AO27</f>
        <v>57985.450690695812</v>
      </c>
      <c r="AP26" s="307">
        <f>-'A10'!X26</f>
        <v>-1499.5111673187284</v>
      </c>
      <c r="AQ26" s="307">
        <f t="shared" si="48"/>
        <v>117990.28733924788</v>
      </c>
      <c r="AR26" s="276">
        <f t="shared" si="24"/>
        <v>0.27602123107558368</v>
      </c>
      <c r="AS26" s="276">
        <f t="shared" si="49"/>
        <v>11.678357589375752</v>
      </c>
      <c r="AT26" s="276">
        <f t="shared" si="25"/>
        <v>0.38455733254591129</v>
      </c>
      <c r="AU26" s="307">
        <f>'A6'!G25/'A1'!G25*1000</f>
        <v>56207.06105514762</v>
      </c>
      <c r="AV26" s="307">
        <f>'A8'!G15</f>
        <v>858.68706798869914</v>
      </c>
      <c r="AW26" s="307">
        <f>'A9'!G26/'A1'!G25*1000</f>
        <v>745.33971487063525</v>
      </c>
      <c r="AX26" s="307">
        <f>'A25'!AW27</f>
        <v>52413.14825954038</v>
      </c>
      <c r="AY26" s="307">
        <f>-'A10'!AD26</f>
        <v>-1673.7549291600562</v>
      </c>
      <c r="AZ26" s="307">
        <f t="shared" si="50"/>
        <v>108550.48116838728</v>
      </c>
      <c r="BA26" s="276">
        <f t="shared" si="26"/>
        <v>0.23307386223427176</v>
      </c>
      <c r="BB26" s="276">
        <f t="shared" si="51"/>
        <v>11.59497060798558</v>
      </c>
      <c r="BC26" s="276">
        <f t="shared" si="27"/>
        <v>0.32806744302744401</v>
      </c>
      <c r="BD26" s="269">
        <v>57198.6</v>
      </c>
      <c r="BE26" s="269">
        <f>'A8'!H15</f>
        <v>937.81140693523196</v>
      </c>
      <c r="BF26" s="269">
        <f>'A9'!H26/'A1'!H25*1000</f>
        <v>622.66864756970813</v>
      </c>
      <c r="BG26" s="269">
        <f>'A25'!BE27</f>
        <v>54215.074727975043</v>
      </c>
      <c r="BH26" s="269">
        <f>-'A10'!AH26</f>
        <v>-1614.4996701983719</v>
      </c>
      <c r="BI26" s="269">
        <f t="shared" si="3"/>
        <v>111359.6551122816</v>
      </c>
      <c r="BJ26" s="261">
        <f t="shared" si="28"/>
        <v>0.24585448795095777</v>
      </c>
      <c r="BK26" s="274">
        <f t="shared" si="52"/>
        <v>11.620520378511381</v>
      </c>
      <c r="BL26" s="214">
        <f t="shared" si="29"/>
        <v>0.34537594478830541</v>
      </c>
      <c r="BM26" s="307">
        <f>'A6'!I25/'A1'!I25*1000</f>
        <v>61002.221134141968</v>
      </c>
      <c r="BN26" s="307">
        <f>'A8'!I15</f>
        <v>1667.4908015326876</v>
      </c>
      <c r="BO26" s="307">
        <f>'A9'!I26/'A1'!I25*1000</f>
        <v>89.687943468958679</v>
      </c>
      <c r="BP26" s="307">
        <f>'A25'!BM27</f>
        <v>43892.750035807148</v>
      </c>
      <c r="BQ26" s="307">
        <f>-'A10'!AL26</f>
        <v>-1534.7375859158574</v>
      </c>
      <c r="BR26" s="307">
        <f t="shared" si="53"/>
        <v>105117.41232903491</v>
      </c>
      <c r="BS26" s="276">
        <f t="shared" si="30"/>
        <v>0.21745476253745677</v>
      </c>
      <c r="BT26" s="276">
        <f t="shared" si="54"/>
        <v>11.562833217063043</v>
      </c>
      <c r="BU26" s="276">
        <f t="shared" si="31"/>
        <v>0.30629620689009762</v>
      </c>
      <c r="BV26" s="307">
        <f>'A6'!J25/'A1'!J25*1000</f>
        <v>72432.15738721918</v>
      </c>
      <c r="BW26" s="307">
        <f>'A8'!J15</f>
        <v>828.34353125805126</v>
      </c>
      <c r="BX26" s="307">
        <f>'A9'!J26/'A1'!J25*1000</f>
        <v>2665.0791984065718</v>
      </c>
      <c r="BY26" s="307">
        <f>'A25'!BU27</f>
        <v>61404.806328760213</v>
      </c>
      <c r="BZ26" s="307">
        <f>-'A10'!AR26</f>
        <v>-1749.5844949520347</v>
      </c>
      <c r="CA26" s="307">
        <f t="shared" si="55"/>
        <v>135580.801950692</v>
      </c>
      <c r="CB26" s="276">
        <f t="shared" si="32"/>
        <v>0.35605108608025521</v>
      </c>
      <c r="CC26" s="276">
        <f t="shared" si="56"/>
        <v>11.817323065930525</v>
      </c>
      <c r="CD26" s="276">
        <f t="shared" si="33"/>
        <v>0.4786984596929546</v>
      </c>
      <c r="CE26" s="269">
        <f>'A6'!K25/'A1'!K25*1000</f>
        <v>89893.092976879067</v>
      </c>
      <c r="CF26" s="269">
        <f>'A8'!K15</f>
        <v>629.43336376034711</v>
      </c>
      <c r="CG26" s="269">
        <f>'A9'!K26/'A1'!K25*1000</f>
        <v>-5400.1640943441635</v>
      </c>
      <c r="CH26" s="269">
        <f>'A25'!CC27</f>
        <v>62558.898625469097</v>
      </c>
      <c r="CI26" s="269">
        <f>-'A10'!AV26</f>
        <v>-2139.2815881852002</v>
      </c>
      <c r="CJ26" s="269">
        <f t="shared" si="5"/>
        <v>145541.97928357913</v>
      </c>
      <c r="CK26" s="261">
        <f t="shared" si="34"/>
        <v>0.40137048663424113</v>
      </c>
      <c r="CL26" s="274">
        <f t="shared" si="57"/>
        <v>11.888219841393454</v>
      </c>
      <c r="CM26" s="214">
        <f t="shared" si="35"/>
        <v>0.52672695222678401</v>
      </c>
      <c r="CN26" s="307">
        <f>'A6'!L25/'A1'!L25*1000</f>
        <v>38903.219803652843</v>
      </c>
      <c r="CO26" s="307">
        <f>'A8'!L15</f>
        <v>130.55796701833523</v>
      </c>
      <c r="CP26" s="307">
        <f>'A9'!L26/'A1'!L25*1000</f>
        <v>-850.86565704180157</v>
      </c>
      <c r="CQ26" s="307">
        <f>'A25'!CK27</f>
        <v>41854.441311982147</v>
      </c>
      <c r="CR26" s="307">
        <f>-'A10'!AZ26</f>
        <v>-1214.7132996568014</v>
      </c>
      <c r="CS26" s="307">
        <f t="shared" si="58"/>
        <v>78822.640125954727</v>
      </c>
      <c r="CT26" s="276">
        <f t="shared" si="36"/>
        <v>9.7823992586911629E-2</v>
      </c>
      <c r="CU26" s="276">
        <f t="shared" ref="CU26:CU45" si="62">LN(CS26)</f>
        <v>11.274955545823079</v>
      </c>
      <c r="CV26" s="276">
        <f t="shared" si="37"/>
        <v>0.11127562247671496</v>
      </c>
      <c r="CW26" s="269">
        <f>'A6'!M25/'A1'!M25*1000</f>
        <v>57642.044570523401</v>
      </c>
      <c r="CX26" s="269">
        <f>'A8'!M15</f>
        <v>1055.2564258793761</v>
      </c>
      <c r="CY26" s="269">
        <f>'A9'!M26/'A1'!M25*1000</f>
        <v>-3665.2408431177528</v>
      </c>
      <c r="CZ26" s="269">
        <f>'A25'!CS27</f>
        <v>62232.724718949161</v>
      </c>
      <c r="DA26" s="269">
        <f>-'A10'!BF26</f>
        <v>-1698.9450572389071</v>
      </c>
      <c r="DB26" s="269">
        <f t="shared" si="7"/>
        <v>115565.83981499528</v>
      </c>
      <c r="DC26" s="261">
        <f t="shared" si="38"/>
        <v>0.26499095776532255</v>
      </c>
      <c r="DD26" s="274">
        <f t="shared" si="59"/>
        <v>11.65759568822021</v>
      </c>
      <c r="DE26" s="214">
        <f t="shared" si="39"/>
        <v>0.37049233723228897</v>
      </c>
      <c r="DF26" s="269">
        <f>'A6'!N25/'A1'!N25*1000</f>
        <v>44546.160380558955</v>
      </c>
      <c r="DG26" s="269">
        <f>'A8'!N15</f>
        <v>918.1154115545213</v>
      </c>
      <c r="DH26" s="269">
        <f>'A9'!N26/'A1'!N25*1000</f>
        <v>1997.602648188152</v>
      </c>
      <c r="DI26" s="269">
        <f>'A25'!DA27</f>
        <v>54426.476031144521</v>
      </c>
      <c r="DJ26" s="269">
        <f>-'A10'!BJ26</f>
        <v>-1465.5138134221695</v>
      </c>
      <c r="DK26" s="269">
        <f t="shared" si="9"/>
        <v>100422.84065802398</v>
      </c>
      <c r="DL26" s="261">
        <f t="shared" si="40"/>
        <v>0.19609632599145518</v>
      </c>
      <c r="DM26" s="274">
        <f t="shared" si="60"/>
        <v>11.517144956960204</v>
      </c>
      <c r="DN26" s="214">
        <f t="shared" si="41"/>
        <v>0.27534503534661536</v>
      </c>
      <c r="DO26" s="269">
        <f>'A6'!O25/'A1'!O25*1000</f>
        <v>61389.16787865082</v>
      </c>
      <c r="DP26" s="269">
        <f>'A8'!O15</f>
        <v>1322.2030995463635</v>
      </c>
      <c r="DQ26" s="269">
        <f>'A9'!O26/'A1'!O25*1000</f>
        <v>2285.047180014662</v>
      </c>
      <c r="DR26" s="269">
        <f>'A25'!DI27</f>
        <v>68750.127269267774</v>
      </c>
      <c r="DS26" s="269">
        <f>-'A10'!BN26</f>
        <v>-1658.5649760718375</v>
      </c>
      <c r="DT26" s="269">
        <f t="shared" si="13"/>
        <v>132087.98045140776</v>
      </c>
      <c r="DU26" s="261">
        <f t="shared" si="42"/>
        <v>0.34016013551289326</v>
      </c>
      <c r="DV26" s="274">
        <f t="shared" si="61"/>
        <v>11.791223498114926</v>
      </c>
      <c r="DW26" s="214">
        <f t="shared" si="43"/>
        <v>0.46101750185273327</v>
      </c>
    </row>
    <row r="27" spans="1:153">
      <c r="A27" s="201">
        <v>1983</v>
      </c>
      <c r="B27" s="271">
        <f>'A6'!B26/'A1'!B26*1000</f>
        <v>56608.775260328308</v>
      </c>
      <c r="C27" s="271">
        <f>'A8'!B16</f>
        <v>519.8221467172832</v>
      </c>
      <c r="D27" s="271">
        <f>'A9'!B27/'A1'!B26*1000</f>
        <v>-7238.3062344525506</v>
      </c>
      <c r="E27" s="271">
        <f>'A25'!I28</f>
        <v>54926.718871213096</v>
      </c>
      <c r="F27" s="271">
        <f>-'A10'!F27</f>
        <v>-1625.3649522198002</v>
      </c>
      <c r="G27" s="271">
        <f t="shared" si="12"/>
        <v>103191.64509158634</v>
      </c>
      <c r="H27" s="261">
        <f t="shared" si="14"/>
        <v>0.20869328646981014</v>
      </c>
      <c r="I27" s="262">
        <f t="shared" si="44"/>
        <v>11.544343170337429</v>
      </c>
      <c r="J27" s="214">
        <f t="shared" si="15"/>
        <v>0.29377026244040066</v>
      </c>
      <c r="K27" s="271">
        <f>'A6'!C26/'A1'!C26*1000</f>
        <v>58376.012711856012</v>
      </c>
      <c r="L27" s="271">
        <f>'A8'!C16</f>
        <v>845.5746995630509</v>
      </c>
      <c r="M27" s="271">
        <f>'A9'!C27/'A1'!C26*1000</f>
        <v>1079.2137814451769</v>
      </c>
      <c r="N27" s="271">
        <f>'A25'!Q28</f>
        <v>50049.406203399158</v>
      </c>
      <c r="O27" s="271">
        <f>-'A10'!J27</f>
        <v>-1616.2300358671441</v>
      </c>
      <c r="P27" s="271">
        <f t="shared" si="16"/>
        <v>108733.97736039625</v>
      </c>
      <c r="Q27" s="261">
        <f t="shared" si="17"/>
        <v>0.23390869702818012</v>
      </c>
      <c r="R27" s="262">
        <f t="shared" si="45"/>
        <v>11.596659603479074</v>
      </c>
      <c r="S27" s="214">
        <f t="shared" si="18"/>
        <v>0.32921164044572215</v>
      </c>
      <c r="T27" s="269">
        <f>'A6'!D26/'A1'!D26*1000</f>
        <v>50866.330386421345</v>
      </c>
      <c r="U27" s="269">
        <f>'A8'!D16</f>
        <v>772.30958811353332</v>
      </c>
      <c r="V27" s="269">
        <f>'A9'!D27/'A1'!D26*1000</f>
        <v>-7042.3310993513396</v>
      </c>
      <c r="W27" s="269">
        <f>'A25'!Y28</f>
        <v>62979.510555529327</v>
      </c>
      <c r="X27" s="269">
        <f>-'A10'!P27</f>
        <v>-1811.3131815750749</v>
      </c>
      <c r="Y27" s="269">
        <f t="shared" si="1"/>
        <v>105764.5062491378</v>
      </c>
      <c r="Z27" s="261">
        <f t="shared" si="19"/>
        <v>0.22039878286569364</v>
      </c>
      <c r="AA27" s="274">
        <f t="shared" si="46"/>
        <v>11.568970262433648</v>
      </c>
      <c r="AB27" s="214">
        <f t="shared" si="20"/>
        <v>0.31045370257078675</v>
      </c>
      <c r="AC27" s="307">
        <f>'A6'!E26/'A1'!E26*1000</f>
        <v>75557.333866178393</v>
      </c>
      <c r="AD27" s="307">
        <f>'A8'!E16</f>
        <v>614.63000657666566</v>
      </c>
      <c r="AE27" s="307">
        <f>'A9'!E27/'A1'!E26*1000</f>
        <v>-16832.399034072092</v>
      </c>
      <c r="AF27" s="307">
        <f>'A25'!AG28</f>
        <v>57151.930531416845</v>
      </c>
      <c r="AG27" s="307">
        <f>-'A10'!T27</f>
        <v>-1734.3803631935693</v>
      </c>
      <c r="AH27" s="307">
        <f t="shared" si="21"/>
        <v>114757.11500690624</v>
      </c>
      <c r="AI27" s="276">
        <f t="shared" si="22"/>
        <v>0.26131158109217284</v>
      </c>
      <c r="AJ27" s="276">
        <f t="shared" si="47"/>
        <v>11.650573130418081</v>
      </c>
      <c r="AK27" s="276">
        <f t="shared" si="23"/>
        <v>0.36573495774971571</v>
      </c>
      <c r="AL27" s="307">
        <f>'A6'!F26/'A1'!F26*1000</f>
        <v>65225.471284660161</v>
      </c>
      <c r="AM27" s="307">
        <f>'A8'!F16</f>
        <v>626.85512487543099</v>
      </c>
      <c r="AN27" s="307">
        <f>'A9'!F27/'A1'!F26*1000</f>
        <v>-3042.2218841649196</v>
      </c>
      <c r="AO27" s="307">
        <f>'A25'!AO28</f>
        <v>58761.06147974242</v>
      </c>
      <c r="AP27" s="307">
        <f>-'A10'!X27</f>
        <v>-1493.3373816383726</v>
      </c>
      <c r="AQ27" s="307">
        <f t="shared" si="48"/>
        <v>120077.82862347474</v>
      </c>
      <c r="AR27" s="276">
        <f t="shared" si="24"/>
        <v>0.2855187148037886</v>
      </c>
      <c r="AS27" s="276">
        <f t="shared" si="49"/>
        <v>11.695895383394637</v>
      </c>
      <c r="AT27" s="276">
        <f t="shared" si="25"/>
        <v>0.39643818049133445</v>
      </c>
      <c r="AU27" s="307">
        <f>'A6'!G26/'A1'!G26*1000</f>
        <v>57397.332591921324</v>
      </c>
      <c r="AV27" s="307">
        <f>'A8'!G16</f>
        <v>1059.2972463018175</v>
      </c>
      <c r="AW27" s="307">
        <f>'A9'!G27/'A1'!G26*1000</f>
        <v>713.15865256651273</v>
      </c>
      <c r="AX27" s="307">
        <f>'A25'!AW28</f>
        <v>53286.916061543336</v>
      </c>
      <c r="AY27" s="307">
        <f>-'A10'!AD27</f>
        <v>-1635.6794193912585</v>
      </c>
      <c r="AZ27" s="307">
        <f t="shared" si="50"/>
        <v>110821.02513294172</v>
      </c>
      <c r="BA27" s="276">
        <f t="shared" si="26"/>
        <v>0.24340393547424424</v>
      </c>
      <c r="BB27" s="276">
        <f t="shared" si="51"/>
        <v>11.615671792811165</v>
      </c>
      <c r="BC27" s="276">
        <f t="shared" si="27"/>
        <v>0.34209130651552194</v>
      </c>
      <c r="BD27" s="269">
        <f>'A6'!H26/'A1'!H26*1000</f>
        <v>64397.742492705205</v>
      </c>
      <c r="BE27" s="269">
        <f>'A8'!H16</f>
        <v>1153.5368945749183</v>
      </c>
      <c r="BF27" s="269">
        <f>'A9'!H27/'A1'!H26*1000</f>
        <v>642.86057020718556</v>
      </c>
      <c r="BG27" s="269">
        <f>'A25'!BE28</f>
        <v>55038.158661736037</v>
      </c>
      <c r="BH27" s="269">
        <f>-'A10'!AH27</f>
        <v>-1595.4858379614193</v>
      </c>
      <c r="BI27" s="269">
        <f t="shared" si="3"/>
        <v>119636.81278126194</v>
      </c>
      <c r="BJ27" s="261">
        <f t="shared" si="28"/>
        <v>0.2835122678813039</v>
      </c>
      <c r="BK27" s="274">
        <f t="shared" si="52"/>
        <v>11.692215872312651</v>
      </c>
      <c r="BL27" s="214">
        <f t="shared" si="29"/>
        <v>0.39394552311199155</v>
      </c>
      <c r="BM27" s="307">
        <f>'A6'!I26/'A1'!I26*1000</f>
        <v>62248.594993979103</v>
      </c>
      <c r="BN27" s="307">
        <f>'A8'!I16</f>
        <v>2159.6349166396758</v>
      </c>
      <c r="BO27" s="307">
        <f>'A9'!I27/'A1'!I26*1000</f>
        <v>252.9029073486393</v>
      </c>
      <c r="BP27" s="307">
        <f>'A25'!BM28</f>
        <v>45294.926884681729</v>
      </c>
      <c r="BQ27" s="307">
        <f>-'A10'!AL27</f>
        <v>-1502.2411785304573</v>
      </c>
      <c r="BR27" s="307">
        <f t="shared" si="53"/>
        <v>108453.81852411869</v>
      </c>
      <c r="BS27" s="276">
        <f t="shared" si="30"/>
        <v>0.23263408559464172</v>
      </c>
      <c r="BT27" s="276">
        <f t="shared" si="54"/>
        <v>11.594079725631648</v>
      </c>
      <c r="BU27" s="276">
        <f t="shared" si="31"/>
        <v>0.32746392141161645</v>
      </c>
      <c r="BV27" s="307">
        <f>'A6'!J26/'A1'!J26*1000</f>
        <v>73085.39038134279</v>
      </c>
      <c r="BW27" s="307">
        <f>'A8'!J16</f>
        <v>1023.3816174412066</v>
      </c>
      <c r="BX27" s="307">
        <f>'A9'!J27/'A1'!J26*1000</f>
        <v>3581.5697677808053</v>
      </c>
      <c r="BY27" s="307">
        <f>'A25'!BU28</f>
        <v>62556.496475404863</v>
      </c>
      <c r="BZ27" s="307">
        <f>-'A10'!AR27</f>
        <v>-1721.7059390349978</v>
      </c>
      <c r="CA27" s="307">
        <f t="shared" si="55"/>
        <v>138525.13230293468</v>
      </c>
      <c r="CB27" s="276">
        <f t="shared" si="32"/>
        <v>0.36944661977445059</v>
      </c>
      <c r="CC27" s="276">
        <f t="shared" si="56"/>
        <v>11.838807048818543</v>
      </c>
      <c r="CD27" s="276">
        <f t="shared" si="33"/>
        <v>0.49325262389854152</v>
      </c>
      <c r="CE27" s="269">
        <f>'A6'!K26/'A1'!K26*1000</f>
        <v>92190.686661402637</v>
      </c>
      <c r="CF27" s="269">
        <f>'A8'!K16</f>
        <v>790.70190537747146</v>
      </c>
      <c r="CG27" s="269">
        <f>'A9'!K27/'A1'!K26*1000</f>
        <v>-4382.6076282710246</v>
      </c>
      <c r="CH27" s="269">
        <f>'A25'!CC28</f>
        <v>61539.341161670556</v>
      </c>
      <c r="CI27" s="269">
        <f>-'A10'!AV27</f>
        <v>-2153.3708455157976</v>
      </c>
      <c r="CJ27" s="269">
        <f t="shared" si="5"/>
        <v>147984.75125466383</v>
      </c>
      <c r="CK27" s="261">
        <f t="shared" si="34"/>
        <v>0.41248412889961289</v>
      </c>
      <c r="CL27" s="274">
        <f t="shared" si="57"/>
        <v>11.904864515375003</v>
      </c>
      <c r="CM27" s="214">
        <f t="shared" si="35"/>
        <v>0.53800276265442271</v>
      </c>
      <c r="CN27" s="307">
        <f>'A6'!L26/'A1'!L26*1000</f>
        <v>39748.122118778643</v>
      </c>
      <c r="CO27" s="307">
        <f>'A8'!L16</f>
        <v>163.25647566943891</v>
      </c>
      <c r="CP27" s="307">
        <f>'A9'!L27/'A1'!L26*1000</f>
        <v>-810.67227542704063</v>
      </c>
      <c r="CQ27" s="307">
        <f>'A25'!CK28</f>
        <v>42579.918714750245</v>
      </c>
      <c r="CR27" s="307">
        <f>-'A10'!AZ27</f>
        <v>-1192.5329158906607</v>
      </c>
      <c r="CS27" s="307">
        <f t="shared" si="58"/>
        <v>80488.092117880646</v>
      </c>
      <c r="CT27" s="276">
        <f t="shared" si="36"/>
        <v>0.1054011376776163</v>
      </c>
      <c r="CU27" s="276">
        <f t="shared" si="62"/>
        <v>11.295864528463339</v>
      </c>
      <c r="CV27" s="276">
        <f t="shared" si="37"/>
        <v>0.12544025704677042</v>
      </c>
      <c r="CW27" s="269">
        <f>'A6'!M26/'A1'!M26*1000</f>
        <v>58509.883600619753</v>
      </c>
      <c r="CX27" s="269">
        <f>'A8'!M16</f>
        <v>1330.0499816167683</v>
      </c>
      <c r="CY27" s="269">
        <f>'A9'!M27/'A1'!M26*1000</f>
        <v>-3698.2996908515752</v>
      </c>
      <c r="CZ27" s="269">
        <f>'A25'!CS28</f>
        <v>62663.291425219599</v>
      </c>
      <c r="DA27" s="269">
        <f>-'A10'!BF27</f>
        <v>-1678.1082340862947</v>
      </c>
      <c r="DB27" s="269">
        <f t="shared" si="7"/>
        <v>117126.81708251825</v>
      </c>
      <c r="DC27" s="261">
        <f t="shared" si="38"/>
        <v>0.27209278435453316</v>
      </c>
      <c r="DD27" s="274">
        <f t="shared" si="59"/>
        <v>11.671012533465362</v>
      </c>
      <c r="DE27" s="214">
        <f t="shared" si="39"/>
        <v>0.37958147912170037</v>
      </c>
      <c r="DF27" s="269">
        <f>'A6'!N26/'A1'!N26*1000</f>
        <v>45209.394207584206</v>
      </c>
      <c r="DG27" s="269">
        <f>'A8'!N16</f>
        <v>1101.4723348313273</v>
      </c>
      <c r="DH27" s="269">
        <f>'A9'!N27/'A1'!N26*1000</f>
        <v>2204.4808689630386</v>
      </c>
      <c r="DI27" s="269">
        <f>'A25'!DA28</f>
        <v>55369.956595162097</v>
      </c>
      <c r="DJ27" s="269">
        <f>-'A10'!BJ27</f>
        <v>-1473.8983465066278</v>
      </c>
      <c r="DK27" s="269">
        <f t="shared" si="9"/>
        <v>102411.40566003404</v>
      </c>
      <c r="DL27" s="261">
        <f t="shared" si="40"/>
        <v>0.20514350694628025</v>
      </c>
      <c r="DM27" s="274">
        <f t="shared" si="60"/>
        <v>11.536753368783645</v>
      </c>
      <c r="DN27" s="214">
        <f t="shared" si="41"/>
        <v>0.28862860790281464</v>
      </c>
      <c r="DO27" s="269">
        <f>'A6'!O26/'A1'!O26*1000</f>
        <v>62123.596243895801</v>
      </c>
      <c r="DP27" s="269">
        <f>'A8'!O16</f>
        <v>1642.4651921026059</v>
      </c>
      <c r="DQ27" s="269">
        <f>'A9'!O27/'A1'!O26*1000</f>
        <v>1987.7766838676648</v>
      </c>
      <c r="DR27" s="269">
        <f>'A25'!DI28</f>
        <v>69733.556678411667</v>
      </c>
      <c r="DS27" s="269">
        <f>-'A10'!BN27</f>
        <v>-1667.0183048460949</v>
      </c>
      <c r="DT27" s="269">
        <f t="shared" si="13"/>
        <v>133820.37649343166</v>
      </c>
      <c r="DU27" s="261">
        <f t="shared" si="42"/>
        <v>0.34804184944317473</v>
      </c>
      <c r="DV27" s="274">
        <f t="shared" si="61"/>
        <v>11.804253705764562</v>
      </c>
      <c r="DW27" s="214">
        <f t="shared" si="43"/>
        <v>0.46984471898254554</v>
      </c>
    </row>
    <row r="28" spans="1:153">
      <c r="A28" s="201">
        <v>1984</v>
      </c>
      <c r="B28" s="271">
        <f>'A6'!B27/'A1'!B27*1000</f>
        <v>57205.188025192474</v>
      </c>
      <c r="C28" s="271">
        <f>'A8'!B17</f>
        <v>613.92716581140837</v>
      </c>
      <c r="D28" s="271">
        <f>'A9'!B28/'A1'!B27*1000</f>
        <v>-6890.091298178645</v>
      </c>
      <c r="E28" s="271">
        <f>'A25'!I29</f>
        <v>55735.134431763872</v>
      </c>
      <c r="F28" s="271">
        <f>-'A10'!F28</f>
        <v>-1690.293099186541</v>
      </c>
      <c r="G28" s="271">
        <f t="shared" si="12"/>
        <v>104973.86522540257</v>
      </c>
      <c r="H28" s="261">
        <f t="shared" si="14"/>
        <v>0.2168016802289629</v>
      </c>
      <c r="I28" s="262">
        <f t="shared" si="44"/>
        <v>11.56146669554305</v>
      </c>
      <c r="J28" s="214">
        <f t="shared" si="15"/>
        <v>0.30537046706354382</v>
      </c>
      <c r="K28" s="271">
        <f>'A6'!C27/'A1'!C27*1000</f>
        <v>59010.06906934375</v>
      </c>
      <c r="L28" s="271">
        <f>'A8'!C17</f>
        <v>974.23748534780179</v>
      </c>
      <c r="M28" s="271">
        <f>'A9'!C28/'A1'!C27*1000</f>
        <v>437.92267076998047</v>
      </c>
      <c r="N28" s="271">
        <f>'A25'!Q29</f>
        <v>52241.574583260939</v>
      </c>
      <c r="O28" s="271">
        <f>-'A10'!J28</f>
        <v>-1632.6253526296589</v>
      </c>
      <c r="P28" s="271">
        <f t="shared" si="16"/>
        <v>111031.17845609281</v>
      </c>
      <c r="Q28" s="261">
        <f t="shared" si="17"/>
        <v>0.24436004962735658</v>
      </c>
      <c r="R28" s="262">
        <f t="shared" si="45"/>
        <v>11.617566327844933</v>
      </c>
      <c r="S28" s="214">
        <f t="shared" si="18"/>
        <v>0.34337474516460414</v>
      </c>
      <c r="T28" s="269">
        <f>'A6'!D27/'A1'!D27*1000</f>
        <v>52157.143664748815</v>
      </c>
      <c r="U28" s="269">
        <f>'A8'!D17</f>
        <v>904.57485182101743</v>
      </c>
      <c r="V28" s="269">
        <f>'A9'!D28/'A1'!D27*1000</f>
        <v>-6774.4559821026132</v>
      </c>
      <c r="W28" s="269">
        <f>'A25'!Y29</f>
        <v>64349.631302436333</v>
      </c>
      <c r="X28" s="269">
        <f>-'A10'!P28</f>
        <v>-1878.6568217458687</v>
      </c>
      <c r="Y28" s="269">
        <f t="shared" si="1"/>
        <v>108758.23701515769</v>
      </c>
      <c r="Z28" s="261">
        <f t="shared" si="19"/>
        <v>0.23401906882206489</v>
      </c>
      <c r="AA28" s="274">
        <f t="shared" si="46"/>
        <v>11.596882688750716</v>
      </c>
      <c r="AB28" s="214">
        <f t="shared" si="20"/>
        <v>0.32936276790156926</v>
      </c>
      <c r="AC28" s="307">
        <f>'A6'!E27/'A1'!E27*1000</f>
        <v>76225.352938686818</v>
      </c>
      <c r="AD28" s="307">
        <f>'A8'!E17</f>
        <v>732.54812989954883</v>
      </c>
      <c r="AE28" s="307">
        <f>'A9'!E28/'A1'!E27*1000</f>
        <v>-16232.694997055465</v>
      </c>
      <c r="AF28" s="307">
        <f>'A25'!AG29</f>
        <v>57723.320778992078</v>
      </c>
      <c r="AG28" s="307">
        <f>-'A10'!T28</f>
        <v>-1787.5683269297745</v>
      </c>
      <c r="AH28" s="307">
        <f t="shared" si="21"/>
        <v>116660.9585235932</v>
      </c>
      <c r="AI28" s="276">
        <f t="shared" si="22"/>
        <v>0.26997331293786403</v>
      </c>
      <c r="AJ28" s="276">
        <f t="shared" si="47"/>
        <v>11.667027216659895</v>
      </c>
      <c r="AK28" s="276">
        <f t="shared" si="23"/>
        <v>0.37688165593247203</v>
      </c>
      <c r="AL28" s="307">
        <f>'A6'!F27/'A1'!F27*1000</f>
        <v>66591.724238621086</v>
      </c>
      <c r="AM28" s="307">
        <f>'A8'!F17</f>
        <v>763.31422993517981</v>
      </c>
      <c r="AN28" s="307">
        <f>'A9'!F28/'A1'!F27*1000</f>
        <v>-2855.617057702792</v>
      </c>
      <c r="AO28" s="307">
        <f>'A25'!AO29</f>
        <v>59640.129118290184</v>
      </c>
      <c r="AP28" s="307">
        <f>-'A10'!X28</f>
        <v>-1515.3515846233668</v>
      </c>
      <c r="AQ28" s="307">
        <f t="shared" si="48"/>
        <v>122624.19894452029</v>
      </c>
      <c r="AR28" s="276">
        <f t="shared" si="24"/>
        <v>0.29710368841501511</v>
      </c>
      <c r="AS28" s="276">
        <f t="shared" si="49"/>
        <v>11.716879664283802</v>
      </c>
      <c r="AT28" s="276">
        <f t="shared" si="25"/>
        <v>0.41065382529932742</v>
      </c>
      <c r="AU28" s="307">
        <f>'A6'!G27/'A1'!G27*1000</f>
        <v>58426.052171939155</v>
      </c>
      <c r="AV28" s="307">
        <f>'A8'!G17</f>
        <v>1240.3207066025871</v>
      </c>
      <c r="AW28" s="307">
        <f>'A9'!G28/'A1'!G27*1000</f>
        <v>684.03244452931665</v>
      </c>
      <c r="AX28" s="307">
        <f>'A25'!AW29</f>
        <v>54106.608576569379</v>
      </c>
      <c r="AY28" s="307">
        <f>-'A10'!AD28</f>
        <v>-1635.458164897927</v>
      </c>
      <c r="AZ28" s="307">
        <f t="shared" si="50"/>
        <v>112821.55573474252</v>
      </c>
      <c r="BA28" s="276">
        <f t="shared" si="26"/>
        <v>0.25250555515570405</v>
      </c>
      <c r="BB28" s="276">
        <f t="shared" si="51"/>
        <v>11.633562696728609</v>
      </c>
      <c r="BC28" s="276">
        <f t="shared" si="27"/>
        <v>0.35421136613193849</v>
      </c>
      <c r="BD28" s="269">
        <f>'A6'!H27/'A1'!H27*1000</f>
        <v>65629.925958600332</v>
      </c>
      <c r="BE28" s="269">
        <f>'A8'!H17</f>
        <v>1340.2299053297777</v>
      </c>
      <c r="BF28" s="269">
        <f>'A9'!H28/'A1'!H27*1000</f>
        <v>799.11167579139044</v>
      </c>
      <c r="BG28" s="269">
        <f>'A25'!BE29</f>
        <v>55776.951133766081</v>
      </c>
      <c r="BH28" s="269">
        <f>-'A10'!AH28</f>
        <v>-1629.3242650834004</v>
      </c>
      <c r="BI28" s="269">
        <f t="shared" si="3"/>
        <v>121916.89440840417</v>
      </c>
      <c r="BJ28" s="261">
        <f t="shared" si="28"/>
        <v>0.29388573369794885</v>
      </c>
      <c r="BK28" s="274">
        <f t="shared" si="52"/>
        <v>11.711094898224033</v>
      </c>
      <c r="BL28" s="214">
        <f t="shared" si="29"/>
        <v>0.40673497861416569</v>
      </c>
      <c r="BM28" s="307">
        <f>'A6'!I27/'A1'!I27*1000</f>
        <v>63394.894014725498</v>
      </c>
      <c r="BN28" s="307">
        <f>'A8'!I17</f>
        <v>2561.8942259969881</v>
      </c>
      <c r="BO28" s="307">
        <f>'A9'!I28/'A1'!I27*1000</f>
        <v>146.08063044502802</v>
      </c>
      <c r="BP28" s="307">
        <f>'A25'!BM29</f>
        <v>46276.589245087438</v>
      </c>
      <c r="BQ28" s="307">
        <f>-'A10'!AL28</f>
        <v>-1534.1030199695585</v>
      </c>
      <c r="BR28" s="307">
        <f t="shared" si="53"/>
        <v>110845.35509628539</v>
      </c>
      <c r="BS28" s="276">
        <f t="shared" si="30"/>
        <v>0.24351462714425348</v>
      </c>
      <c r="BT28" s="276">
        <f t="shared" si="54"/>
        <v>11.615891311561967</v>
      </c>
      <c r="BU28" s="276">
        <f t="shared" si="31"/>
        <v>0.34224001785838737</v>
      </c>
      <c r="BV28" s="307">
        <f>'A6'!J27/'A1'!J27*1000</f>
        <v>73771.410481820363</v>
      </c>
      <c r="BW28" s="307">
        <f>'A8'!J17</f>
        <v>1176.3560897899538</v>
      </c>
      <c r="BX28" s="307">
        <f>'A9'!J28/'A1'!J27*1000</f>
        <v>3983.7018806462297</v>
      </c>
      <c r="BY28" s="307">
        <f>'A25'!BU29</f>
        <v>63781.095467400555</v>
      </c>
      <c r="BZ28" s="307">
        <f>-'A10'!AR28</f>
        <v>-1748.9970581088098</v>
      </c>
      <c r="CA28" s="307">
        <f t="shared" si="55"/>
        <v>140963.56686154832</v>
      </c>
      <c r="CB28" s="276">
        <f t="shared" si="32"/>
        <v>0.38054052853578207</v>
      </c>
      <c r="CC28" s="276">
        <f t="shared" si="56"/>
        <v>11.856256744918737</v>
      </c>
      <c r="CD28" s="276">
        <f t="shared" si="33"/>
        <v>0.50507379056505597</v>
      </c>
      <c r="CE28" s="269">
        <f>'A6'!K27/'A1'!K27*1000</f>
        <v>94682.024940793126</v>
      </c>
      <c r="CF28" s="269">
        <f>'A8'!K17</f>
        <v>955.96952727463668</v>
      </c>
      <c r="CG28" s="269">
        <f>'A9'!K28/'A1'!K27*1000</f>
        <v>-3016.7113805495319</v>
      </c>
      <c r="CH28" s="269">
        <f>'A25'!CC29</f>
        <v>61889.638679775751</v>
      </c>
      <c r="CI28" s="269">
        <f>-'A10'!AV28</f>
        <v>-2245.8853783033624</v>
      </c>
      <c r="CJ28" s="269">
        <f t="shared" si="5"/>
        <v>152265.03638899061</v>
      </c>
      <c r="CK28" s="261">
        <f t="shared" si="34"/>
        <v>0.43195772624712681</v>
      </c>
      <c r="CL28" s="274">
        <f t="shared" si="57"/>
        <v>11.933377941871216</v>
      </c>
      <c r="CM28" s="214">
        <f t="shared" si="35"/>
        <v>0.55731897108062012</v>
      </c>
      <c r="CN28" s="307">
        <f>'A6'!L27/'A1'!L27*1000</f>
        <v>40526.220928426592</v>
      </c>
      <c r="CO28" s="307">
        <f>'A8'!L17</f>
        <v>192.51488190922325</v>
      </c>
      <c r="CP28" s="307">
        <f>'A9'!L28/'A1'!L27*1000</f>
        <v>-640.26160031810286</v>
      </c>
      <c r="CQ28" s="307">
        <f>'A25'!CK29</f>
        <v>43404.290160260025</v>
      </c>
      <c r="CR28" s="307">
        <f>-'A10'!AZ28</f>
        <v>-1195.2144300032619</v>
      </c>
      <c r="CS28" s="307">
        <f t="shared" si="58"/>
        <v>82287.549940274461</v>
      </c>
      <c r="CT28" s="276">
        <f t="shared" si="36"/>
        <v>0.11358795607345265</v>
      </c>
      <c r="CU28" s="276">
        <f t="shared" si="62"/>
        <v>11.317975098675834</v>
      </c>
      <c r="CV28" s="276">
        <f t="shared" si="37"/>
        <v>0.14041889816881731</v>
      </c>
      <c r="CW28" s="269">
        <f>'A6'!M27/'A1'!M27*1000</f>
        <v>59368.73154928202</v>
      </c>
      <c r="CX28" s="269">
        <f>'A8'!M17</f>
        <v>1592.4230563706378</v>
      </c>
      <c r="CY28" s="269">
        <f>'A9'!M28/'A1'!M27*1000</f>
        <v>-3347.7456403662582</v>
      </c>
      <c r="CZ28" s="269">
        <f>'A25'!CS29</f>
        <v>63133.277683106782</v>
      </c>
      <c r="DA28" s="269">
        <f>-'A10'!BF28</f>
        <v>-1728.6609658837317</v>
      </c>
      <c r="DB28" s="269">
        <f t="shared" si="7"/>
        <v>119018.02568250945</v>
      </c>
      <c r="DC28" s="261">
        <f t="shared" si="38"/>
        <v>0.28069703234750637</v>
      </c>
      <c r="DD28" s="274">
        <f t="shared" si="59"/>
        <v>11.687030236945896</v>
      </c>
      <c r="DE28" s="214">
        <f t="shared" si="39"/>
        <v>0.39043255305278746</v>
      </c>
      <c r="DF28" s="269">
        <f>'A6'!N27/'A1'!N27*1000</f>
        <v>45888.506740336081</v>
      </c>
      <c r="DG28" s="269">
        <f>'A8'!N17</f>
        <v>1262.9978808900139</v>
      </c>
      <c r="DH28" s="269">
        <f>'A9'!N28/'A1'!N27*1000</f>
        <v>2383.4795241362312</v>
      </c>
      <c r="DI28" s="269">
        <f>'A25'!DA29</f>
        <v>56276.985250637772</v>
      </c>
      <c r="DJ28" s="269">
        <f>-'A10'!BJ28</f>
        <v>-1495.3060177088653</v>
      </c>
      <c r="DK28" s="269">
        <f t="shared" si="9"/>
        <v>104316.66337829122</v>
      </c>
      <c r="DL28" s="261">
        <f t="shared" si="40"/>
        <v>0.21381167284743327</v>
      </c>
      <c r="DM28" s="274">
        <f t="shared" si="60"/>
        <v>11.555186392161726</v>
      </c>
      <c r="DN28" s="214">
        <f t="shared" si="41"/>
        <v>0.30111592231040735</v>
      </c>
      <c r="DO28" s="269">
        <f>'A6'!O27/'A1'!O27*1000</f>
        <v>63086.30738157306</v>
      </c>
      <c r="DP28" s="269">
        <f>'A8'!O17</f>
        <v>1948.5873857065706</v>
      </c>
      <c r="DQ28" s="269">
        <f>'A9'!O28/'A1'!O27*1000</f>
        <v>1047.2211837768195</v>
      </c>
      <c r="DR28" s="269">
        <f>'A25'!DI29</f>
        <v>70929.972447605585</v>
      </c>
      <c r="DS28" s="269">
        <f>-'A10'!BN28</f>
        <v>-1752.7466874781085</v>
      </c>
      <c r="DT28" s="269">
        <f t="shared" si="13"/>
        <v>135259.34171118395</v>
      </c>
      <c r="DU28" s="261">
        <f t="shared" si="42"/>
        <v>0.3545885696658202</v>
      </c>
      <c r="DV28" s="274">
        <f t="shared" si="61"/>
        <v>11.814949264276809</v>
      </c>
      <c r="DW28" s="214">
        <f t="shared" si="43"/>
        <v>0.47709034544152551</v>
      </c>
    </row>
    <row r="29" spans="1:153">
      <c r="A29" s="201">
        <v>1985</v>
      </c>
      <c r="B29" s="271">
        <f>'A6'!B28/'A1'!B28*1000</f>
        <v>57991.406825455088</v>
      </c>
      <c r="C29" s="271">
        <f>'A8'!B18</f>
        <v>708.65051859452603</v>
      </c>
      <c r="D29" s="271">
        <f>'A9'!B29/'A1'!B28*1000</f>
        <v>-6591.9902821040114</v>
      </c>
      <c r="E29" s="271">
        <f>'A25'!I30</f>
        <v>56481.259878976023</v>
      </c>
      <c r="F29" s="271">
        <f>-'A10'!F29</f>
        <v>-1746.5115341349683</v>
      </c>
      <c r="G29" s="271">
        <f t="shared" si="12"/>
        <v>106842.81540678666</v>
      </c>
      <c r="H29" s="261">
        <f t="shared" si="14"/>
        <v>0.22530466125771656</v>
      </c>
      <c r="I29" s="262">
        <f t="shared" si="44"/>
        <v>11.579114018493947</v>
      </c>
      <c r="J29" s="214">
        <f t="shared" si="15"/>
        <v>0.3173255145682416</v>
      </c>
      <c r="K29" s="271">
        <f>'A6'!C28/'A1'!C28*1000</f>
        <v>59661.006718873999</v>
      </c>
      <c r="L29" s="271">
        <f>'A8'!C18</f>
        <v>1092.0027479386806</v>
      </c>
      <c r="M29" s="271">
        <f>'A9'!C29/'A1'!C28*1000</f>
        <v>174.94108456669639</v>
      </c>
      <c r="N29" s="271">
        <f>'A25'!Q30</f>
        <v>54177.045703210191</v>
      </c>
      <c r="O29" s="271">
        <f>-'A10'!J29</f>
        <v>-1647.3203311289949</v>
      </c>
      <c r="P29" s="271">
        <f t="shared" si="16"/>
        <v>113457.67592346056</v>
      </c>
      <c r="Q29" s="261">
        <f t="shared" si="17"/>
        <v>0.25539964936460957</v>
      </c>
      <c r="R29" s="262">
        <f t="shared" si="45"/>
        <v>11.639185147006572</v>
      </c>
      <c r="S29" s="214">
        <f t="shared" si="18"/>
        <v>0.35802025319956232</v>
      </c>
      <c r="T29" s="269">
        <f>'A6'!D28/'A1'!D28*1000</f>
        <v>53427.159936310003</v>
      </c>
      <c r="U29" s="269">
        <f>'A8'!D18</f>
        <v>1029.7953198612001</v>
      </c>
      <c r="V29" s="269">
        <f>'A9'!D29/'A1'!D28*1000</f>
        <v>-7093.7446790158101</v>
      </c>
      <c r="W29" s="269">
        <f>'A25'!Y30</f>
        <v>65687.223482510031</v>
      </c>
      <c r="X29" s="269">
        <f>-'A10'!P29</f>
        <v>-1934.1595694545401</v>
      </c>
      <c r="Y29" s="269">
        <f t="shared" si="1"/>
        <v>111116.27449021088</v>
      </c>
      <c r="Z29" s="261">
        <f t="shared" si="19"/>
        <v>0.24474720278474696</v>
      </c>
      <c r="AA29" s="274">
        <f t="shared" si="46"/>
        <v>11.618332449960237</v>
      </c>
      <c r="AB29" s="214">
        <f t="shared" si="20"/>
        <v>0.34389374888592411</v>
      </c>
      <c r="AC29" s="307">
        <f>'A6'!E28/'A1'!E28*1000</f>
        <v>77188.501008033229</v>
      </c>
      <c r="AD29" s="307">
        <f>'A8'!E18</f>
        <v>842.96066686059544</v>
      </c>
      <c r="AE29" s="307">
        <f>'A9'!E29/'A1'!E28*1000</f>
        <v>-15745.41501036529</v>
      </c>
      <c r="AF29" s="307">
        <f>'A25'!AG30</f>
        <v>58437.506082075612</v>
      </c>
      <c r="AG29" s="307">
        <f>-'A10'!T29</f>
        <v>-1844.380923509241</v>
      </c>
      <c r="AH29" s="307">
        <f t="shared" si="21"/>
        <v>118879.1718230949</v>
      </c>
      <c r="AI29" s="276">
        <f t="shared" si="22"/>
        <v>0.28006530243617361</v>
      </c>
      <c r="AJ29" s="276">
        <f t="shared" si="47"/>
        <v>11.685862893432493</v>
      </c>
      <c r="AK29" s="276">
        <f t="shared" si="23"/>
        <v>0.3896417448834199</v>
      </c>
      <c r="AL29" s="307">
        <f>'A6'!F28/'A1'!F28*1000</f>
        <v>67857.976198823162</v>
      </c>
      <c r="AM29" s="307">
        <f>'A8'!F18</f>
        <v>896.69271094318867</v>
      </c>
      <c r="AN29" s="307">
        <f>'A9'!F29/'A1'!F28*1000</f>
        <v>-2991.0749344588116</v>
      </c>
      <c r="AO29" s="307">
        <f>'A25'!AO30</f>
        <v>60546.285365338277</v>
      </c>
      <c r="AP29" s="307">
        <f>-'A10'!X29</f>
        <v>-1545.810628689916</v>
      </c>
      <c r="AQ29" s="307">
        <f t="shared" si="48"/>
        <v>124764.0687119559</v>
      </c>
      <c r="AR29" s="276">
        <f t="shared" si="24"/>
        <v>0.30683924595835932</v>
      </c>
      <c r="AS29" s="276">
        <f t="shared" si="49"/>
        <v>11.734179782501254</v>
      </c>
      <c r="AT29" s="276">
        <f t="shared" si="25"/>
        <v>0.42237366154315975</v>
      </c>
      <c r="AU29" s="307">
        <f>'A6'!G28/'A1'!G28*1000</f>
        <v>59326.399203719018</v>
      </c>
      <c r="AV29" s="307">
        <f>'A8'!G18</f>
        <v>1399.9499306918481</v>
      </c>
      <c r="AW29" s="307">
        <f>'A9'!G29/'A1'!G28*1000</f>
        <v>660.48523565639289</v>
      </c>
      <c r="AX29" s="307">
        <f>'A25'!AW30</f>
        <v>54460.206764649003</v>
      </c>
      <c r="AY29" s="307">
        <f>-'A10'!AD29</f>
        <v>-1642.2263133336314</v>
      </c>
      <c r="AZ29" s="307">
        <f t="shared" si="50"/>
        <v>114204.81482138264</v>
      </c>
      <c r="BA29" s="276">
        <f t="shared" si="26"/>
        <v>0.25879883460676012</v>
      </c>
      <c r="BB29" s="276">
        <f t="shared" si="51"/>
        <v>11.645748736623363</v>
      </c>
      <c r="BC29" s="276">
        <f t="shared" si="27"/>
        <v>0.36246670810314241</v>
      </c>
      <c r="BD29" s="269">
        <f>'A6'!H28/'A1'!H28*1000</f>
        <v>66729.572120704615</v>
      </c>
      <c r="BE29" s="269">
        <f>'A8'!H18</f>
        <v>1530.0010333585185</v>
      </c>
      <c r="BF29" s="269">
        <f>'A9'!H29/'A1'!H28*1000</f>
        <v>979.06342021390412</v>
      </c>
      <c r="BG29" s="269">
        <f>'A25'!BE30</f>
        <v>56301.286294235651</v>
      </c>
      <c r="BH29" s="269">
        <f>-'A10'!AH29</f>
        <v>-1654.2913839430362</v>
      </c>
      <c r="BI29" s="269">
        <f t="shared" si="3"/>
        <v>123885.63148456965</v>
      </c>
      <c r="BJ29" s="261">
        <f t="shared" si="28"/>
        <v>0.30284270546529773</v>
      </c>
      <c r="BK29" s="274">
        <f t="shared" si="52"/>
        <v>11.727114092244809</v>
      </c>
      <c r="BL29" s="214">
        <f t="shared" si="29"/>
        <v>0.41758706230063913</v>
      </c>
      <c r="BM29" s="307">
        <f>'A6'!I28/'A1'!I28*1000</f>
        <v>64588.517377271812</v>
      </c>
      <c r="BN29" s="307">
        <f>'A8'!I18</f>
        <v>2938.4030494493632</v>
      </c>
      <c r="BO29" s="307">
        <f>'A9'!I29/'A1'!I28*1000</f>
        <v>-204.76277132250306</v>
      </c>
      <c r="BP29" s="307">
        <f>'A25'!BM30</f>
        <v>47211.07058941562</v>
      </c>
      <c r="BQ29" s="307">
        <f>-'A10'!AL29</f>
        <v>-1562.972941596593</v>
      </c>
      <c r="BR29" s="307">
        <f t="shared" si="53"/>
        <v>112970.25530321769</v>
      </c>
      <c r="BS29" s="276">
        <f t="shared" si="30"/>
        <v>0.25318207913281288</v>
      </c>
      <c r="BT29" s="276">
        <f t="shared" si="54"/>
        <v>11.634879835638911</v>
      </c>
      <c r="BU29" s="276">
        <f t="shared" si="31"/>
        <v>0.35510365207733441</v>
      </c>
      <c r="BV29" s="307">
        <f>'A6'!J28/'A1'!J28*1000</f>
        <v>74549.170429634847</v>
      </c>
      <c r="BW29" s="307">
        <f>'A8'!J18</f>
        <v>1333.5654113231844</v>
      </c>
      <c r="BX29" s="307">
        <f>'A9'!J29/'A1'!J28*1000</f>
        <v>4165.0825022823383</v>
      </c>
      <c r="BY29" s="307">
        <f>'A25'!BU30</f>
        <v>64928.262095356178</v>
      </c>
      <c r="BZ29" s="307">
        <f>-'A10'!AR29</f>
        <v>-1773.1069608323171</v>
      </c>
      <c r="CA29" s="307">
        <f t="shared" si="55"/>
        <v>143202.97347776423</v>
      </c>
      <c r="CB29" s="276">
        <f t="shared" si="32"/>
        <v>0.39072893920772822</v>
      </c>
      <c r="CC29" s="276">
        <f t="shared" si="56"/>
        <v>11.872018297802629</v>
      </c>
      <c r="CD29" s="276">
        <f t="shared" si="33"/>
        <v>0.51575133718212929</v>
      </c>
      <c r="CE29" s="269">
        <f>'A6'!K28/'A1'!K28*1000</f>
        <v>97012.65798301858</v>
      </c>
      <c r="CF29" s="269">
        <f>'A8'!K18</f>
        <v>1128.6854346511616</v>
      </c>
      <c r="CG29" s="269">
        <f>'A9'!K29/'A1'!K28*1000</f>
        <v>-2230.6528413401848</v>
      </c>
      <c r="CH29" s="269">
        <f>'A25'!CC30</f>
        <v>62520.617769686585</v>
      </c>
      <c r="CI29" s="269">
        <f>-'A10'!AV29</f>
        <v>-2340.9016180269068</v>
      </c>
      <c r="CJ29" s="269">
        <f t="shared" si="5"/>
        <v>156090.40672798926</v>
      </c>
      <c r="CK29" s="261">
        <f t="shared" si="34"/>
        <v>0.44936164195577016</v>
      </c>
      <c r="CL29" s="274">
        <f t="shared" si="57"/>
        <v>11.95819064867646</v>
      </c>
      <c r="CM29" s="214">
        <f t="shared" si="35"/>
        <v>0.57412815451327015</v>
      </c>
      <c r="CN29" s="307">
        <f>'A6'!L28/'A1'!L28*1000</f>
        <v>41152.139328192636</v>
      </c>
      <c r="CO29" s="307">
        <f>'A8'!L18</f>
        <v>223.96440602428643</v>
      </c>
      <c r="CP29" s="307">
        <f>'A9'!L29/'A1'!L28*1000</f>
        <v>-593.24101613877463</v>
      </c>
      <c r="CQ29" s="307">
        <f>'A25'!CK30</f>
        <v>44304.570016177138</v>
      </c>
      <c r="CR29" s="307">
        <f>-'A10'!AZ29</f>
        <v>-1208.6366206433818</v>
      </c>
      <c r="CS29" s="307">
        <f t="shared" si="58"/>
        <v>83878.796113611897</v>
      </c>
      <c r="CT29" s="276">
        <f t="shared" si="36"/>
        <v>0.12082749416212707</v>
      </c>
      <c r="CU29" s="276">
        <f t="shared" si="62"/>
        <v>11.337128132428498</v>
      </c>
      <c r="CV29" s="276">
        <f t="shared" si="37"/>
        <v>0.15339397824239562</v>
      </c>
      <c r="CW29" s="269">
        <f>'A6'!M28/'A1'!M28*1000</f>
        <v>60355.036727751562</v>
      </c>
      <c r="CX29" s="269">
        <f>'A8'!M18</f>
        <v>1853.3851825282793</v>
      </c>
      <c r="CY29" s="269">
        <f>'A9'!M29/'A1'!M28*1000</f>
        <v>-3624.7311198632324</v>
      </c>
      <c r="CZ29" s="269">
        <f>'A25'!CS30</f>
        <v>63366.294947945178</v>
      </c>
      <c r="DA29" s="269">
        <f>-'A10'!BF29</f>
        <v>-1750.1644135981617</v>
      </c>
      <c r="DB29" s="269">
        <f t="shared" si="7"/>
        <v>120199.82132476362</v>
      </c>
      <c r="DC29" s="261">
        <f t="shared" si="38"/>
        <v>0.28607373314244627</v>
      </c>
      <c r="DD29" s="274">
        <f t="shared" si="59"/>
        <v>11.696910814599308</v>
      </c>
      <c r="DE29" s="214">
        <f t="shared" si="39"/>
        <v>0.39712607679851775</v>
      </c>
      <c r="DF29" s="269">
        <f>'A6'!N28/'A1'!N28*1000</f>
        <v>46701.15535394258</v>
      </c>
      <c r="DG29" s="269">
        <f>'A8'!N18</f>
        <v>1402.6865257335653</v>
      </c>
      <c r="DH29" s="269">
        <f>'A9'!N29/'A1'!N28*1000</f>
        <v>2610.7472177011036</v>
      </c>
      <c r="DI29" s="269">
        <f>'A25'!DA30</f>
        <v>56911.099952679338</v>
      </c>
      <c r="DJ29" s="269">
        <f>-'A10'!BJ29</f>
        <v>-1532.0289101814208</v>
      </c>
      <c r="DK29" s="269">
        <f t="shared" si="9"/>
        <v>106093.66013987517</v>
      </c>
      <c r="DL29" s="261">
        <f t="shared" si="40"/>
        <v>0.22189630233751151</v>
      </c>
      <c r="DM29" s="274">
        <f t="shared" si="60"/>
        <v>11.572077569186927</v>
      </c>
      <c r="DN29" s="214">
        <f t="shared" si="41"/>
        <v>0.31255872438913729</v>
      </c>
      <c r="DO29" s="269">
        <f>'A6'!O28/'A1'!O28*1000</f>
        <v>64519.95228067493</v>
      </c>
      <c r="DP29" s="269">
        <f>'A8'!O18</f>
        <v>2240.9975127990583</v>
      </c>
      <c r="DQ29" s="269">
        <f>'A9'!O29/'A1'!O28*1000</f>
        <v>372.91490077540755</v>
      </c>
      <c r="DR29" s="269">
        <f>'A25'!DI30</f>
        <v>71993.842647927129</v>
      </c>
      <c r="DS29" s="269">
        <f>-'A10'!BN29</f>
        <v>-1793.376831458957</v>
      </c>
      <c r="DT29" s="269">
        <f t="shared" si="13"/>
        <v>137334.33051071755</v>
      </c>
      <c r="DU29" s="261">
        <f t="shared" si="42"/>
        <v>0.36402894457417878</v>
      </c>
      <c r="DV29" s="274">
        <f t="shared" si="61"/>
        <v>11.830173600637563</v>
      </c>
      <c r="DW29" s="214">
        <f t="shared" si="43"/>
        <v>0.48740395872591713</v>
      </c>
    </row>
    <row r="30" spans="1:153">
      <c r="A30" s="201">
        <v>1986</v>
      </c>
      <c r="B30" s="271">
        <f>'A6'!B29/'A1'!B29*1000</f>
        <v>59053.643029481616</v>
      </c>
      <c r="C30" s="271">
        <f>'A8'!B19</f>
        <v>803.4179075034499</v>
      </c>
      <c r="D30" s="271">
        <f>'A9'!B30/'A1'!B29*1000</f>
        <v>-6352.7076826128241</v>
      </c>
      <c r="E30" s="271">
        <f>'A25'!I31</f>
        <v>57253.946153925397</v>
      </c>
      <c r="F30" s="271">
        <f>-'A10'!F30</f>
        <v>-1752.5883936820285</v>
      </c>
      <c r="G30" s="271">
        <f t="shared" si="12"/>
        <v>109005.7110146156</v>
      </c>
      <c r="H30" s="261">
        <f t="shared" si="14"/>
        <v>0.23514497722960848</v>
      </c>
      <c r="I30" s="262">
        <f t="shared" si="44"/>
        <v>11.599155554468231</v>
      </c>
      <c r="J30" s="214">
        <f t="shared" si="15"/>
        <v>0.33090250385473896</v>
      </c>
      <c r="K30" s="271">
        <f>'A6'!C29/'A1'!C29*1000</f>
        <v>60455.444375553001</v>
      </c>
      <c r="L30" s="271">
        <f>'A8'!C19</f>
        <v>1192.4723386393882</v>
      </c>
      <c r="M30" s="271">
        <f>'A9'!C30/'A1'!C29*1000</f>
        <v>271.27407101325804</v>
      </c>
      <c r="N30" s="271">
        <f>'A25'!Q31</f>
        <v>55003.520794981247</v>
      </c>
      <c r="O30" s="271">
        <f>-'A10'!J30</f>
        <v>-1673.8957228486977</v>
      </c>
      <c r="P30" s="271">
        <f t="shared" si="16"/>
        <v>115248.8158573382</v>
      </c>
      <c r="Q30" s="261">
        <f t="shared" si="17"/>
        <v>0.26354862467133805</v>
      </c>
      <c r="R30" s="262">
        <f t="shared" si="45"/>
        <v>11.654848686249393</v>
      </c>
      <c r="S30" s="214">
        <f t="shared" si="18"/>
        <v>0.36863140120544791</v>
      </c>
      <c r="T30" s="269">
        <f>'A6'!D29/'A1'!D29*1000</f>
        <v>54847.120735983328</v>
      </c>
      <c r="U30" s="269">
        <f>'A8'!D19</f>
        <v>1140.5523401165481</v>
      </c>
      <c r="V30" s="269">
        <f>'A9'!D30/'A1'!D29*1000</f>
        <v>-7696.9527627901352</v>
      </c>
      <c r="W30" s="269">
        <f>'A25'!Y31</f>
        <v>67014.636700460862</v>
      </c>
      <c r="X30" s="269">
        <f>-'A10'!P30</f>
        <v>-1956.0692926968072</v>
      </c>
      <c r="Y30" s="269">
        <f t="shared" si="1"/>
        <v>113349.28772107381</v>
      </c>
      <c r="Z30" s="261">
        <f t="shared" si="19"/>
        <v>0.25490652609261699</v>
      </c>
      <c r="AA30" s="274">
        <f t="shared" si="46"/>
        <v>11.638229372025979</v>
      </c>
      <c r="AB30" s="214">
        <f t="shared" si="20"/>
        <v>0.3573727705570911</v>
      </c>
      <c r="AC30" s="307">
        <f>'A6'!E29/'A1'!E29*1000</f>
        <v>78465.336126316033</v>
      </c>
      <c r="AD30" s="307">
        <f>'A8'!E19</f>
        <v>960.03121391136824</v>
      </c>
      <c r="AE30" s="307">
        <f>'A9'!E30/'A1'!E29*1000</f>
        <v>-15380.217121953403</v>
      </c>
      <c r="AF30" s="307">
        <f>'A25'!AG31</f>
        <v>60187.226800081233</v>
      </c>
      <c r="AG30" s="307">
        <f>-'A10'!T30</f>
        <v>-1928.0699997257097</v>
      </c>
      <c r="AH30" s="307">
        <f t="shared" si="21"/>
        <v>122304.30701862952</v>
      </c>
      <c r="AI30" s="276">
        <f t="shared" si="22"/>
        <v>0.29564830720464685</v>
      </c>
      <c r="AJ30" s="276">
        <f t="shared" si="47"/>
        <v>11.714267537887787</v>
      </c>
      <c r="AK30" s="276">
        <f t="shared" si="23"/>
        <v>0.40888425972615117</v>
      </c>
      <c r="AL30" s="307">
        <f>'A6'!F29/'A1'!F29*1000</f>
        <v>69196.057075047021</v>
      </c>
      <c r="AM30" s="307">
        <f>'A8'!F19</f>
        <v>1026.6382232353635</v>
      </c>
      <c r="AN30" s="307">
        <f>'A9'!F30/'A1'!F29*1000</f>
        <v>-3438.3949499901205</v>
      </c>
      <c r="AO30" s="307">
        <f>'A25'!AO31</f>
        <v>61503.692259172778</v>
      </c>
      <c r="AP30" s="307">
        <f>-'A10'!X30</f>
        <v>-1575.2649282551338</v>
      </c>
      <c r="AQ30" s="307">
        <f t="shared" si="48"/>
        <v>126712.72767920991</v>
      </c>
      <c r="AR30" s="276">
        <f t="shared" si="24"/>
        <v>0.31570487030464378</v>
      </c>
      <c r="AS30" s="276">
        <f t="shared" si="49"/>
        <v>11.749677816506324</v>
      </c>
      <c r="AT30" s="276">
        <f t="shared" si="25"/>
        <v>0.43287268925833056</v>
      </c>
      <c r="AU30" s="307">
        <f>'A6'!G29/'A1'!G29*1000</f>
        <v>60223.108422644851</v>
      </c>
      <c r="AV30" s="307">
        <f>'A8'!G19</f>
        <v>1531.5534315916047</v>
      </c>
      <c r="AW30" s="307">
        <f>'A9'!G30/'A1'!G29*1000</f>
        <v>642.79721232954262</v>
      </c>
      <c r="AX30" s="307">
        <f>'A25'!AW31</f>
        <v>54861.735415202995</v>
      </c>
      <c r="AY30" s="307">
        <f>-'A10'!AD30</f>
        <v>-1668.5665957745255</v>
      </c>
      <c r="AZ30" s="307">
        <f t="shared" si="50"/>
        <v>115590.62788599447</v>
      </c>
      <c r="BA30" s="276">
        <f t="shared" si="26"/>
        <v>0.26510373364321643</v>
      </c>
      <c r="BB30" s="276">
        <f t="shared" si="51"/>
        <v>11.657810158283201</v>
      </c>
      <c r="BC30" s="276">
        <f t="shared" si="27"/>
        <v>0.37063762837919695</v>
      </c>
      <c r="BD30" s="269">
        <f>'A6'!H29/'A1'!H29*1000</f>
        <v>67581.345784270336</v>
      </c>
      <c r="BE30" s="269">
        <f>'A8'!H19</f>
        <v>1694.1335728727065</v>
      </c>
      <c r="BF30" s="269">
        <f>'A9'!H30/'A1'!H29*1000</f>
        <v>1747.4670803683402</v>
      </c>
      <c r="BG30" s="269">
        <f>'A25'!BE31</f>
        <v>56766.749887211467</v>
      </c>
      <c r="BH30" s="269">
        <f>-'A10'!AH30</f>
        <v>-1689.1424112389907</v>
      </c>
      <c r="BI30" s="269">
        <f t="shared" si="3"/>
        <v>126100.55391348386</v>
      </c>
      <c r="BJ30" s="261">
        <f t="shared" si="28"/>
        <v>0.31291972280947927</v>
      </c>
      <c r="BK30" s="274">
        <f t="shared" si="52"/>
        <v>11.744834914595891</v>
      </c>
      <c r="BL30" s="214">
        <f t="shared" si="29"/>
        <v>0.42959190142660608</v>
      </c>
      <c r="BM30" s="307">
        <f>'A6'!I29/'A1'!I29*1000</f>
        <v>65742.005745598668</v>
      </c>
      <c r="BN30" s="307">
        <f>'A8'!I19</f>
        <v>3195.4309103250671</v>
      </c>
      <c r="BO30" s="307">
        <f>'A9'!I30/'A1'!I29*1000</f>
        <v>-239.78888797929932</v>
      </c>
      <c r="BP30" s="307">
        <f>'A25'!BM31</f>
        <v>47916.15251454719</v>
      </c>
      <c r="BQ30" s="307">
        <f>-'A10'!AL30</f>
        <v>-1603.1812778512838</v>
      </c>
      <c r="BR30" s="307">
        <f t="shared" si="53"/>
        <v>115010.61900464035</v>
      </c>
      <c r="BS30" s="276">
        <f t="shared" si="30"/>
        <v>0.26246492359692059</v>
      </c>
      <c r="BT30" s="276">
        <f t="shared" si="54"/>
        <v>11.652779742253173</v>
      </c>
      <c r="BU30" s="276">
        <f t="shared" si="31"/>
        <v>0.36722981050366355</v>
      </c>
      <c r="BV30" s="307">
        <f>'A6'!J29/'A1'!J29*1000</f>
        <v>75445.259368012004</v>
      </c>
      <c r="BW30" s="307">
        <f>'A8'!J19</f>
        <v>1490.1145822915528</v>
      </c>
      <c r="BX30" s="307">
        <f>'A9'!J30/'A1'!J29*1000</f>
        <v>4595.0127260816671</v>
      </c>
      <c r="BY30" s="307">
        <f>'A25'!BU31</f>
        <v>66008.750771897016</v>
      </c>
      <c r="BZ30" s="307">
        <f>-'A10'!AR30</f>
        <v>-1813.5221284367028</v>
      </c>
      <c r="CA30" s="307">
        <f t="shared" si="55"/>
        <v>145725.61531984553</v>
      </c>
      <c r="CB30" s="276">
        <f t="shared" si="32"/>
        <v>0.40220595766397843</v>
      </c>
      <c r="CC30" s="276">
        <f t="shared" si="56"/>
        <v>11.889480785377614</v>
      </c>
      <c r="CD30" s="276">
        <f t="shared" si="33"/>
        <v>0.52758116933797672</v>
      </c>
      <c r="CE30" s="269">
        <f>'A6'!K29/'A1'!K29*1000</f>
        <v>98839.510281896146</v>
      </c>
      <c r="CF30" s="269">
        <f>'A8'!K19</f>
        <v>1312.1496654400571</v>
      </c>
      <c r="CG30" s="269">
        <f>'A9'!K30/'A1'!K29*1000</f>
        <v>-3848.4904949886741</v>
      </c>
      <c r="CH30" s="269">
        <f>'A25'!CC31</f>
        <v>62966.545690652194</v>
      </c>
      <c r="CI30" s="269">
        <f>-'A10'!AV30</f>
        <v>-2420.5233915234335</v>
      </c>
      <c r="CJ30" s="269">
        <f t="shared" si="5"/>
        <v>156849.19175147629</v>
      </c>
      <c r="CK30" s="261">
        <f t="shared" si="34"/>
        <v>0.45281381244371466</v>
      </c>
      <c r="CL30" s="274">
        <f t="shared" si="57"/>
        <v>11.963040060602527</v>
      </c>
      <c r="CM30" s="214">
        <f t="shared" si="35"/>
        <v>0.57741335250660264</v>
      </c>
      <c r="CN30" s="307">
        <f>'A6'!L29/'A1'!L29*1000</f>
        <v>41903.102316654673</v>
      </c>
      <c r="CO30" s="307">
        <f>'A8'!L19</f>
        <v>259.31336736392126</v>
      </c>
      <c r="CP30" s="307">
        <f>'A9'!L30/'A1'!L29*1000</f>
        <v>-555.63176844318787</v>
      </c>
      <c r="CQ30" s="307">
        <f>'A25'!CK31</f>
        <v>45173.320185570359</v>
      </c>
      <c r="CR30" s="307">
        <f>-'A10'!AZ30</f>
        <v>-1242.7270703658171</v>
      </c>
      <c r="CS30" s="307">
        <f t="shared" si="58"/>
        <v>85537.377030779957</v>
      </c>
      <c r="CT30" s="276">
        <f t="shared" si="36"/>
        <v>0.12837337859168885</v>
      </c>
      <c r="CU30" s="276">
        <f t="shared" si="62"/>
        <v>11.356708717653756</v>
      </c>
      <c r="CV30" s="276">
        <f t="shared" si="37"/>
        <v>0.16665869987689436</v>
      </c>
      <c r="CW30" s="269">
        <f>'A6'!M29/'A1'!M29*1000</f>
        <v>61444.075354533881</v>
      </c>
      <c r="CX30" s="269">
        <f>'A8'!M19</f>
        <v>2081.1898013653595</v>
      </c>
      <c r="CY30" s="269">
        <f>'A9'!M30/'A1'!M29*1000</f>
        <v>-4197.0775138820709</v>
      </c>
      <c r="CZ30" s="269">
        <f>'A25'!CS31</f>
        <v>63554.58273099309</v>
      </c>
      <c r="DA30" s="269">
        <f>-'A10'!BF30</f>
        <v>-1789.6367571086575</v>
      </c>
      <c r="DB30" s="269">
        <f t="shared" si="7"/>
        <v>121093.13361590161</v>
      </c>
      <c r="DC30" s="261">
        <f t="shared" si="38"/>
        <v>0.29013794926760456</v>
      </c>
      <c r="DD30" s="274">
        <f t="shared" si="59"/>
        <v>11.704315227817252</v>
      </c>
      <c r="DE30" s="214">
        <f t="shared" si="39"/>
        <v>0.40214214138866805</v>
      </c>
      <c r="DF30" s="269">
        <f>'A6'!N29/'A1'!N29*1000</f>
        <v>47569.9804308928</v>
      </c>
      <c r="DG30" s="269">
        <f>'A8'!N19</f>
        <v>1532.3016500387114</v>
      </c>
      <c r="DH30" s="269">
        <f>'A9'!N30/'A1'!N29*1000</f>
        <v>3654.578037572604</v>
      </c>
      <c r="DI30" s="269">
        <f>'A25'!DA31</f>
        <v>57809.443818034299</v>
      </c>
      <c r="DJ30" s="269">
        <f>-'A10'!BJ30</f>
        <v>-1585.5542647307313</v>
      </c>
      <c r="DK30" s="269">
        <f t="shared" si="9"/>
        <v>108980.74967180767</v>
      </c>
      <c r="DL30" s="261">
        <f t="shared" si="40"/>
        <v>0.2350314130338037</v>
      </c>
      <c r="DM30" s="274">
        <f t="shared" si="60"/>
        <v>11.598926537098635</v>
      </c>
      <c r="DN30" s="214">
        <f t="shared" si="41"/>
        <v>0.33074735774331204</v>
      </c>
      <c r="DO30" s="269">
        <f>'A6'!O29/'A1'!O29*1000</f>
        <v>66073.247416639017</v>
      </c>
      <c r="DP30" s="269">
        <f>'A8'!O19</f>
        <v>2482.4265559482192</v>
      </c>
      <c r="DQ30" s="269">
        <f>'A9'!O30/'A1'!O29*1000</f>
        <v>-162.52455630337238</v>
      </c>
      <c r="DR30" s="269">
        <f>'A25'!DI31</f>
        <v>73253.542958463615</v>
      </c>
      <c r="DS30" s="269">
        <f>-'A10'!BN30</f>
        <v>-1833.6989278519875</v>
      </c>
      <c r="DT30" s="269">
        <f t="shared" si="13"/>
        <v>139812.9934468955</v>
      </c>
      <c r="DU30" s="261">
        <f t="shared" si="42"/>
        <v>0.37530587647580266</v>
      </c>
      <c r="DV30" s="274">
        <f t="shared" si="61"/>
        <v>11.848061047573744</v>
      </c>
      <c r="DW30" s="214">
        <f t="shared" si="43"/>
        <v>0.49952167643612289</v>
      </c>
    </row>
    <row r="31" spans="1:153">
      <c r="A31" s="201">
        <v>1987</v>
      </c>
      <c r="B31" s="271">
        <f>'A6'!B30/'A1'!B30*1000</f>
        <v>59798.422603068313</v>
      </c>
      <c r="C31" s="271">
        <f>'A8'!B20</f>
        <v>875.27521172953982</v>
      </c>
      <c r="D31" s="271">
        <f>'A9'!B31/'A1'!B30*1000</f>
        <v>-7363.5235865155828</v>
      </c>
      <c r="E31" s="271">
        <f>'A25'!I32</f>
        <v>58039.440759486701</v>
      </c>
      <c r="F31" s="271">
        <f>-'A10'!F31</f>
        <v>-1782.2303130836558</v>
      </c>
      <c r="G31" s="271">
        <f t="shared" si="12"/>
        <v>109567.38467468531</v>
      </c>
      <c r="H31" s="261">
        <f t="shared" si="14"/>
        <v>0.23770036930131497</v>
      </c>
      <c r="I31" s="262">
        <f t="shared" si="44"/>
        <v>11.604295024123836</v>
      </c>
      <c r="J31" s="214">
        <f t="shared" si="15"/>
        <v>0.33438419929674296</v>
      </c>
      <c r="K31" s="271">
        <f>'A6'!C30/'A1'!C30*1000</f>
        <v>61227.543307898763</v>
      </c>
      <c r="L31" s="271">
        <f>'A8'!C20</f>
        <v>1281.5272674391088</v>
      </c>
      <c r="M31" s="271">
        <f>'A9'!C31/'A1'!C30*1000</f>
        <v>852.02395353633051</v>
      </c>
      <c r="N31" s="271">
        <f>'A25'!Q32</f>
        <v>55862.844982565723</v>
      </c>
      <c r="O31" s="271">
        <f>-'A10'!J31</f>
        <v>-1693.2435800450335</v>
      </c>
      <c r="P31" s="271">
        <f t="shared" si="16"/>
        <v>117530.69593139489</v>
      </c>
      <c r="Q31" s="261">
        <f t="shared" si="17"/>
        <v>0.2739302727071492</v>
      </c>
      <c r="R31" s="262">
        <f t="shared" si="45"/>
        <v>11.674454820417928</v>
      </c>
      <c r="S31" s="214">
        <f t="shared" si="18"/>
        <v>0.38191343078129425</v>
      </c>
      <c r="T31" s="269">
        <f>'A6'!D30/'A1'!D30*1000</f>
        <v>56130.959133911441</v>
      </c>
      <c r="U31" s="269">
        <f>'A8'!D20</f>
        <v>1223.6280584795063</v>
      </c>
      <c r="V31" s="269">
        <f>'A9'!D31/'A1'!D30*1000</f>
        <v>-8465.7701283060123</v>
      </c>
      <c r="W31" s="269">
        <f>'A25'!Y32</f>
        <v>68261.889273574925</v>
      </c>
      <c r="X31" s="269">
        <f>-'A10'!P31</f>
        <v>-1991.5266696644121</v>
      </c>
      <c r="Y31" s="269">
        <f t="shared" si="1"/>
        <v>115159.17966799546</v>
      </c>
      <c r="Z31" s="261">
        <f t="shared" si="19"/>
        <v>0.26314081561090252</v>
      </c>
      <c r="AA31" s="274">
        <f t="shared" si="46"/>
        <v>11.654070621289794</v>
      </c>
      <c r="AB31" s="214">
        <f t="shared" si="20"/>
        <v>0.36810430689320411</v>
      </c>
      <c r="AC31" s="307">
        <f>'A6'!E30/'A1'!E30*1000</f>
        <v>80355.390603057429</v>
      </c>
      <c r="AD31" s="307">
        <f>'A8'!E20</f>
        <v>1074.7792217943393</v>
      </c>
      <c r="AE31" s="307">
        <f>'A9'!E31/'A1'!E30*1000</f>
        <v>-14921.504301366098</v>
      </c>
      <c r="AF31" s="307">
        <f>'A25'!AG32</f>
        <v>60404.932840710193</v>
      </c>
      <c r="AG31" s="307">
        <f>-'A10'!T31</f>
        <v>-1911.1356242082961</v>
      </c>
      <c r="AH31" s="307">
        <f t="shared" si="21"/>
        <v>125002.46273998755</v>
      </c>
      <c r="AI31" s="276">
        <f t="shared" si="22"/>
        <v>0.30792384410223284</v>
      </c>
      <c r="AJ31" s="276">
        <f t="shared" si="47"/>
        <v>11.736088718010258</v>
      </c>
      <c r="AK31" s="276">
        <f t="shared" si="23"/>
        <v>0.42366685568694268</v>
      </c>
      <c r="AL31" s="307">
        <f>'A6'!F30/'A1'!F30*1000</f>
        <v>70500.48020406568</v>
      </c>
      <c r="AM31" s="307">
        <f>'A8'!F20</f>
        <v>1158.3332598157494</v>
      </c>
      <c r="AN31" s="307">
        <f>'A9'!F31/'A1'!F30*1000</f>
        <v>-4764.9102127515043</v>
      </c>
      <c r="AO31" s="307">
        <f>'A25'!AO32</f>
        <v>62371.863548163994</v>
      </c>
      <c r="AP31" s="307">
        <f>-'A10'!X31</f>
        <v>-1607.2160002158505</v>
      </c>
      <c r="AQ31" s="307">
        <f t="shared" si="48"/>
        <v>127658.55079907806</v>
      </c>
      <c r="AR31" s="276">
        <f t="shared" si="24"/>
        <v>0.32000798984464113</v>
      </c>
      <c r="AS31" s="276">
        <f t="shared" si="49"/>
        <v>11.757114406709565</v>
      </c>
      <c r="AT31" s="276">
        <f t="shared" si="25"/>
        <v>0.43791055190753209</v>
      </c>
      <c r="AU31" s="307">
        <f>'A6'!G30/'A1'!G30*1000</f>
        <v>61177.991758137221</v>
      </c>
      <c r="AV31" s="307">
        <f>'A8'!G20</f>
        <v>1652.2811240137978</v>
      </c>
      <c r="AW31" s="307">
        <f>'A9'!G31/'A1'!G30*1000</f>
        <v>621.14202689717138</v>
      </c>
      <c r="AX31" s="307">
        <f>'A25'!AW32</f>
        <v>55293.530288409464</v>
      </c>
      <c r="AY31" s="307">
        <f>-'A10'!AD31</f>
        <v>-1683.986881400413</v>
      </c>
      <c r="AZ31" s="307">
        <f t="shared" si="50"/>
        <v>117060.95831605724</v>
      </c>
      <c r="BA31" s="276">
        <f t="shared" si="26"/>
        <v>0.27179315312445917</v>
      </c>
      <c r="BB31" s="276">
        <f t="shared" si="51"/>
        <v>11.670450089349011</v>
      </c>
      <c r="BC31" s="276">
        <f t="shared" si="27"/>
        <v>0.37920045554387921</v>
      </c>
      <c r="BD31" s="269">
        <f>'A6'!H30/'A1'!H30*1000</f>
        <v>68474.450884032121</v>
      </c>
      <c r="BE31" s="269">
        <f>'A8'!H20</f>
        <v>1852.0294569538642</v>
      </c>
      <c r="BF31" s="269">
        <f>'A9'!H31/'A1'!H30*1000</f>
        <v>2966.5926088985434</v>
      </c>
      <c r="BG31" s="269">
        <f>'A25'!BE32</f>
        <v>57380.514680280081</v>
      </c>
      <c r="BH31" s="269">
        <f>-'A10'!AH31</f>
        <v>-1695.9377645963805</v>
      </c>
      <c r="BI31" s="269">
        <f t="shared" si="3"/>
        <v>128977.64986556822</v>
      </c>
      <c r="BJ31" s="261">
        <f t="shared" si="28"/>
        <v>0.32600936668664238</v>
      </c>
      <c r="BK31" s="274">
        <f t="shared" si="52"/>
        <v>11.767394411477046</v>
      </c>
      <c r="BL31" s="214">
        <f t="shared" si="29"/>
        <v>0.44487466457695574</v>
      </c>
      <c r="BM31" s="307">
        <f>'A6'!I30/'A1'!I30*1000</f>
        <v>66904.972549633283</v>
      </c>
      <c r="BN31" s="307">
        <f>'A8'!I20</f>
        <v>3374.5442943634266</v>
      </c>
      <c r="BO31" s="307">
        <f>'A9'!I31/'A1'!I30*1000</f>
        <v>-227.9495772218207</v>
      </c>
      <c r="BP31" s="307">
        <f>'A25'!BM32</f>
        <v>48520.60662307981</v>
      </c>
      <c r="BQ31" s="307">
        <f>-'A10'!AL31</f>
        <v>-1637.3545479082268</v>
      </c>
      <c r="BR31" s="307">
        <f t="shared" si="53"/>
        <v>116934.81934194647</v>
      </c>
      <c r="BS31" s="276">
        <f t="shared" si="30"/>
        <v>0.27121927089124948</v>
      </c>
      <c r="BT31" s="276">
        <f t="shared" si="54"/>
        <v>11.669371958900747</v>
      </c>
      <c r="BU31" s="276">
        <f t="shared" si="31"/>
        <v>0.37847008410107658</v>
      </c>
      <c r="BV31" s="307">
        <f>'A6'!J30/'A1'!J30*1000</f>
        <v>76432.30017928897</v>
      </c>
      <c r="BW31" s="307">
        <f>'A8'!J20</f>
        <v>1637.8358480164954</v>
      </c>
      <c r="BX31" s="307">
        <f>'A9'!J31/'A1'!J30*1000</f>
        <v>5493.8282393283262</v>
      </c>
      <c r="BY31" s="307">
        <f>'A25'!BU32</f>
        <v>67051.774945920115</v>
      </c>
      <c r="BZ31" s="307">
        <f>-'A10'!AR31</f>
        <v>-1815.3846683289146</v>
      </c>
      <c r="CA31" s="307">
        <f t="shared" si="55"/>
        <v>148800.35454422497</v>
      </c>
      <c r="CB31" s="276">
        <f t="shared" si="32"/>
        <v>0.41619479993151354</v>
      </c>
      <c r="CC31" s="276">
        <f t="shared" si="56"/>
        <v>11.910360784067974</v>
      </c>
      <c r="CD31" s="276">
        <f t="shared" si="33"/>
        <v>0.54172616894703052</v>
      </c>
      <c r="CE31" s="269">
        <f>'A6'!K30/'A1'!K30*1000</f>
        <v>100863.60482460141</v>
      </c>
      <c r="CF31" s="269">
        <f>'A8'!K20</f>
        <v>1473.9813722049259</v>
      </c>
      <c r="CG31" s="269">
        <f>'A9'!K31/'A1'!K30*1000</f>
        <v>-5176.3217359741511</v>
      </c>
      <c r="CH31" s="269">
        <f>'A25'!CC32</f>
        <v>63778.830766862971</v>
      </c>
      <c r="CI31" s="269">
        <f>-'A10'!AV31</f>
        <v>-2424.3358233970025</v>
      </c>
      <c r="CJ31" s="269">
        <f t="shared" si="5"/>
        <v>158515.75940429815</v>
      </c>
      <c r="CK31" s="261">
        <f t="shared" si="34"/>
        <v>0.46039603334838547</v>
      </c>
      <c r="CL31" s="274">
        <f t="shared" si="57"/>
        <v>11.973609295775079</v>
      </c>
      <c r="CM31" s="214">
        <f t="shared" si="35"/>
        <v>0.58457340215989928</v>
      </c>
      <c r="CN31" s="307">
        <f>'A6'!L30/'A1'!L30*1000</f>
        <v>42868.679099220863</v>
      </c>
      <c r="CO31" s="307">
        <f>'A8'!L20</f>
        <v>295.5305212141833</v>
      </c>
      <c r="CP31" s="307">
        <f>'A9'!L31/'A1'!L30*1000</f>
        <v>-589.93972933242242</v>
      </c>
      <c r="CQ31" s="307">
        <f>'A25'!CK32</f>
        <v>46213.806672164908</v>
      </c>
      <c r="CR31" s="307">
        <f>-'A10'!AZ31</f>
        <v>-1296.9125866021732</v>
      </c>
      <c r="CS31" s="307">
        <f t="shared" si="58"/>
        <v>87491.163976665353</v>
      </c>
      <c r="CT31" s="276">
        <f t="shared" si="36"/>
        <v>0.13726233320405146</v>
      </c>
      <c r="CU31" s="276">
        <f t="shared" si="62"/>
        <v>11.379293084122743</v>
      </c>
      <c r="CV31" s="276">
        <f t="shared" si="37"/>
        <v>0.18195831074430507</v>
      </c>
      <c r="CW31" s="269">
        <f>'A6'!M30/'A1'!M30*1000</f>
        <v>62423.752217630368</v>
      </c>
      <c r="CX31" s="269">
        <f>'A8'!M20</f>
        <v>2292.0757677767228</v>
      </c>
      <c r="CY31" s="269">
        <f>'A9'!M31/'A1'!M30*1000</f>
        <v>-4543.4949939673752</v>
      </c>
      <c r="CZ31" s="269">
        <f>'A25'!CS32</f>
        <v>63841.495376674466</v>
      </c>
      <c r="DA31" s="269">
        <f>-'A10'!BF31</f>
        <v>-1827.4761686664847</v>
      </c>
      <c r="DB31" s="269">
        <f t="shared" si="7"/>
        <v>122186.35219944771</v>
      </c>
      <c r="DC31" s="261">
        <f t="shared" si="38"/>
        <v>0.29511165962583857</v>
      </c>
      <c r="DD31" s="274">
        <f t="shared" si="59"/>
        <v>11.713302635353589</v>
      </c>
      <c r="DE31" s="214">
        <f t="shared" si="39"/>
        <v>0.40823059369046744</v>
      </c>
      <c r="DF31" s="269">
        <f>'A6'!N30/'A1'!N30*1000</f>
        <v>48439.731390637775</v>
      </c>
      <c r="DG31" s="269">
        <f>'A8'!N20</f>
        <v>1641.308534135002</v>
      </c>
      <c r="DH31" s="269">
        <f>'A9'!N31/'A1'!N30*1000</f>
        <v>2263.6738061806091</v>
      </c>
      <c r="DI31" s="269">
        <f>'A25'!DA32</f>
        <v>58735.038983769424</v>
      </c>
      <c r="DJ31" s="269">
        <f>-'A10'!BJ31</f>
        <v>-1637.7311480264414</v>
      </c>
      <c r="DK31" s="269">
        <f t="shared" si="9"/>
        <v>109442.02156669636</v>
      </c>
      <c r="DL31" s="261">
        <f t="shared" si="40"/>
        <v>0.23713001695080652</v>
      </c>
      <c r="DM31" s="274">
        <f t="shared" si="60"/>
        <v>11.603150204603686</v>
      </c>
      <c r="DN31" s="214">
        <f t="shared" si="41"/>
        <v>0.33360864983885774</v>
      </c>
      <c r="DO31" s="269">
        <f>'A6'!O30/'A1'!O30*1000</f>
        <v>67620.215944866912</v>
      </c>
      <c r="DP31" s="269">
        <f>'A8'!O20</f>
        <v>2682.3206014355728</v>
      </c>
      <c r="DQ31" s="269">
        <f>'A9'!O31/'A1'!O30*1000</f>
        <v>-399.78968022274512</v>
      </c>
      <c r="DR31" s="269">
        <f>'A25'!DI32</f>
        <v>74294.440274694076</v>
      </c>
      <c r="DS31" s="269">
        <f>-'A10'!BN31</f>
        <v>-1856.4216530309707</v>
      </c>
      <c r="DT31" s="269">
        <f t="shared" si="13"/>
        <v>142340.76548774284</v>
      </c>
      <c r="DU31" s="261">
        <f t="shared" si="42"/>
        <v>0.38680623529886193</v>
      </c>
      <c r="DV31" s="274">
        <f t="shared" si="61"/>
        <v>11.865979218720934</v>
      </c>
      <c r="DW31" s="214">
        <f t="shared" si="43"/>
        <v>0.51166020803425893</v>
      </c>
    </row>
    <row r="32" spans="1:153">
      <c r="A32" s="201">
        <v>1988</v>
      </c>
      <c r="B32" s="271">
        <f>'A6'!B31/'A1'!B31*1000</f>
        <v>60439.089630983413</v>
      </c>
      <c r="C32" s="271">
        <f>'A8'!B21</f>
        <v>942.70627962053391</v>
      </c>
      <c r="D32" s="271">
        <f>'A9'!B32/'A1'!B31*1000</f>
        <v>-9193.5626631141859</v>
      </c>
      <c r="E32" s="271">
        <f>'A25'!I33</f>
        <v>58803.522270816</v>
      </c>
      <c r="F32" s="271">
        <f>-'A10'!F32</f>
        <v>-1810.3299859526778</v>
      </c>
      <c r="G32" s="271">
        <f t="shared" si="12"/>
        <v>109181.42553235308</v>
      </c>
      <c r="H32" s="261">
        <f t="shared" si="14"/>
        <v>0.23594440849625245</v>
      </c>
      <c r="I32" s="262">
        <f t="shared" si="44"/>
        <v>11.600766231967429</v>
      </c>
      <c r="J32" s="214">
        <f t="shared" si="15"/>
        <v>0.33199364533105424</v>
      </c>
      <c r="K32" s="271">
        <f>'A6'!C31/'A1'!C31*1000</f>
        <v>61979.429847600208</v>
      </c>
      <c r="L32" s="271">
        <f>'A8'!C21</f>
        <v>1354.9277470612071</v>
      </c>
      <c r="M32" s="271">
        <f>'A9'!C32/'A1'!C31*1000</f>
        <v>559.27515948329926</v>
      </c>
      <c r="N32" s="271">
        <f>'A25'!Q33</f>
        <v>56518.854658778961</v>
      </c>
      <c r="O32" s="271">
        <f>-'A10'!J32</f>
        <v>-1754.4957721211724</v>
      </c>
      <c r="P32" s="271">
        <f t="shared" si="16"/>
        <v>118657.99164080252</v>
      </c>
      <c r="Q32" s="261">
        <f t="shared" si="17"/>
        <v>0.27905902045353903</v>
      </c>
      <c r="R32" s="262">
        <f t="shared" si="45"/>
        <v>11.684000614343278</v>
      </c>
      <c r="S32" s="214">
        <f t="shared" si="18"/>
        <v>0.38838015778374946</v>
      </c>
      <c r="T32" s="269">
        <f>'A6'!D31/'A1'!D31*1000</f>
        <v>57699.382444963259</v>
      </c>
      <c r="U32" s="269">
        <f>'A8'!D21</f>
        <v>1295.3524005870704</v>
      </c>
      <c r="V32" s="269">
        <f>'A9'!D32/'A1'!D31*1000</f>
        <v>-8940.6123172820226</v>
      </c>
      <c r="W32" s="269">
        <f>'A25'!Y33</f>
        <v>69650.332778107229</v>
      </c>
      <c r="X32" s="269">
        <f>-'A10'!P32</f>
        <v>-2051.4142017814343</v>
      </c>
      <c r="Y32" s="269">
        <f t="shared" si="1"/>
        <v>117653.04110459411</v>
      </c>
      <c r="Z32" s="261">
        <f t="shared" si="19"/>
        <v>0.27448689465300663</v>
      </c>
      <c r="AA32" s="274">
        <f t="shared" si="46"/>
        <v>11.675495242564267</v>
      </c>
      <c r="AB32" s="214">
        <f t="shared" si="20"/>
        <v>0.38261825701579061</v>
      </c>
      <c r="AC32" s="307">
        <f>'A6'!E31/'A1'!E31*1000</f>
        <v>81980.253400754358</v>
      </c>
      <c r="AD32" s="307">
        <f>'A8'!E21</f>
        <v>1184.504614916335</v>
      </c>
      <c r="AE32" s="307">
        <f>'A9'!E32/'A1'!E31*1000</f>
        <v>-14414.748081483942</v>
      </c>
      <c r="AF32" s="307">
        <f>'A25'!AG33</f>
        <v>61641.053066032699</v>
      </c>
      <c r="AG32" s="307">
        <f>-'A10'!T32</f>
        <v>-1896.1405891344175</v>
      </c>
      <c r="AH32" s="307">
        <f t="shared" si="21"/>
        <v>128494.92241108505</v>
      </c>
      <c r="AI32" s="276">
        <f t="shared" si="22"/>
        <v>0.3238131484950536</v>
      </c>
      <c r="AJ32" s="276">
        <f t="shared" si="47"/>
        <v>11.763644668226078</v>
      </c>
      <c r="AK32" s="276">
        <f t="shared" si="23"/>
        <v>0.44233442893778996</v>
      </c>
      <c r="AL32" s="307">
        <f>'A6'!F31/'A1'!F31*1000</f>
        <v>71913.411061798019</v>
      </c>
      <c r="AM32" s="307">
        <f>'A8'!F21</f>
        <v>1286.657308822608</v>
      </c>
      <c r="AN32" s="307">
        <f>'A9'!F32/'A1'!F31*1000</f>
        <v>-5236.8371168451667</v>
      </c>
      <c r="AO32" s="307">
        <f>'A25'!AO33</f>
        <v>63242.812932112945</v>
      </c>
      <c r="AP32" s="307">
        <f>-'A10'!X32</f>
        <v>-1675.8332923651594</v>
      </c>
      <c r="AQ32" s="307">
        <f t="shared" si="48"/>
        <v>129530.21089352324</v>
      </c>
      <c r="AR32" s="276">
        <f t="shared" si="24"/>
        <v>0.32852329990151852</v>
      </c>
      <c r="AS32" s="276">
        <f t="shared" si="49"/>
        <v>11.771669421667214</v>
      </c>
      <c r="AT32" s="276">
        <f t="shared" si="25"/>
        <v>0.44777073839215931</v>
      </c>
      <c r="AU32" s="307">
        <f>'A6'!G31/'A1'!G31*1000</f>
        <v>62220.172124665318</v>
      </c>
      <c r="AV32" s="307">
        <f>'A8'!G21</f>
        <v>1763.6320061528045</v>
      </c>
      <c r="AW32" s="307">
        <f>'A9'!G32/'A1'!G31*1000</f>
        <v>596.98363981681814</v>
      </c>
      <c r="AX32" s="307">
        <f>'A25'!AW33</f>
        <v>55810.425597387919</v>
      </c>
      <c r="AY32" s="307">
        <f>-'A10'!AD32</f>
        <v>-1738.3666255817932</v>
      </c>
      <c r="AZ32" s="307">
        <f t="shared" si="50"/>
        <v>118652.84674244106</v>
      </c>
      <c r="BA32" s="276">
        <f t="shared" si="26"/>
        <v>0.27903561320940906</v>
      </c>
      <c r="BB32" s="276">
        <f t="shared" si="51"/>
        <v>11.683957254348453</v>
      </c>
      <c r="BC32" s="276">
        <f t="shared" si="27"/>
        <v>0.38835078387817878</v>
      </c>
      <c r="BD32" s="269">
        <f>'A6'!H31/'A1'!H31*1000</f>
        <v>69034.804335245717</v>
      </c>
      <c r="BE32" s="269">
        <f>'A8'!H21</f>
        <v>1984.6583084916786</v>
      </c>
      <c r="BF32" s="269">
        <f>'A9'!H32/'A1'!H31*1000</f>
        <v>3537.7793455615051</v>
      </c>
      <c r="BG32" s="269">
        <f>'A25'!BE33</f>
        <v>58007.517862238674</v>
      </c>
      <c r="BH32" s="269">
        <f>-'A10'!AH32</f>
        <v>-1739.8298847007773</v>
      </c>
      <c r="BI32" s="269">
        <f t="shared" si="3"/>
        <v>130824.9299668368</v>
      </c>
      <c r="BJ32" s="261">
        <f t="shared" si="28"/>
        <v>0.33441375745764113</v>
      </c>
      <c r="BK32" s="274">
        <f t="shared" si="52"/>
        <v>11.781615295920846</v>
      </c>
      <c r="BL32" s="214">
        <f t="shared" si="29"/>
        <v>0.45450849683341188</v>
      </c>
      <c r="BM32" s="307">
        <f>'A6'!I31/'A1'!I31*1000</f>
        <v>68119.159455077504</v>
      </c>
      <c r="BN32" s="307">
        <f>'A8'!I21</f>
        <v>3513.5813233094209</v>
      </c>
      <c r="BO32" s="307">
        <f>'A9'!I32/'A1'!I31*1000</f>
        <v>-450.85877593067408</v>
      </c>
      <c r="BP32" s="307">
        <f>'A25'!BM33</f>
        <v>49537.419642639499</v>
      </c>
      <c r="BQ32" s="307">
        <f>-'A10'!AL32</f>
        <v>-1694.7143139415543</v>
      </c>
      <c r="BR32" s="307">
        <f t="shared" si="53"/>
        <v>119024.58733115419</v>
      </c>
      <c r="BS32" s="276">
        <f t="shared" si="30"/>
        <v>0.28072688524273026</v>
      </c>
      <c r="BT32" s="276">
        <f t="shared" si="54"/>
        <v>11.687085366979661</v>
      </c>
      <c r="BU32" s="276">
        <f t="shared" si="31"/>
        <v>0.3904699004835806</v>
      </c>
      <c r="BV32" s="307">
        <f>'A6'!J31/'A1'!J31*1000</f>
        <v>77352.100413384629</v>
      </c>
      <c r="BW32" s="307">
        <f>'A8'!J21</f>
        <v>1754.2383249552731</v>
      </c>
      <c r="BX32" s="307">
        <f>'A9'!J32/'A1'!J31*1000</f>
        <v>5405.8089175823061</v>
      </c>
      <c r="BY32" s="307">
        <f>'A25'!BU33</f>
        <v>68212.191892493938</v>
      </c>
      <c r="BZ32" s="307">
        <f>-'A10'!AR32</f>
        <v>-1847.1249315142302</v>
      </c>
      <c r="CA32" s="307">
        <f t="shared" si="55"/>
        <v>150877.21461690191</v>
      </c>
      <c r="CB32" s="276">
        <f t="shared" si="32"/>
        <v>0.4256436883894551</v>
      </c>
      <c r="CC32" s="276">
        <f t="shared" si="56"/>
        <v>11.92422163678027</v>
      </c>
      <c r="CD32" s="276">
        <f t="shared" si="33"/>
        <v>0.55111610038831504</v>
      </c>
      <c r="CE32" s="269">
        <f>'A6'!K31/'A1'!K31*1000</f>
        <v>102665.34018004287</v>
      </c>
      <c r="CF32" s="269">
        <f>'A8'!K21</f>
        <v>1605.9505069755423</v>
      </c>
      <c r="CG32" s="269">
        <f>'A9'!K32/'A1'!K31*1000</f>
        <v>-5991.5911583053221</v>
      </c>
      <c r="CH32" s="269">
        <f>'A25'!CC33</f>
        <v>64676.996408622515</v>
      </c>
      <c r="CI32" s="269">
        <f>-'A10'!AV32</f>
        <v>-2392.4229763721532</v>
      </c>
      <c r="CJ32" s="269">
        <f t="shared" si="5"/>
        <v>160564.27296096346</v>
      </c>
      <c r="CK32" s="261">
        <f t="shared" si="34"/>
        <v>0.4697159564169448</v>
      </c>
      <c r="CL32" s="274">
        <f t="shared" si="57"/>
        <v>11.986449595977112</v>
      </c>
      <c r="CM32" s="214">
        <f t="shared" si="35"/>
        <v>0.59327196790366754</v>
      </c>
      <c r="CN32" s="307">
        <f>'A6'!L31/'A1'!L31*1000</f>
        <v>44091.512003763295</v>
      </c>
      <c r="CO32" s="307">
        <f>'A8'!L21</f>
        <v>340.04628367679192</v>
      </c>
      <c r="CP32" s="307">
        <f>'A9'!L32/'A1'!L31*1000</f>
        <v>-794.58338789063328</v>
      </c>
      <c r="CQ32" s="307">
        <f>'A25'!CK33</f>
        <v>47397.271571843849</v>
      </c>
      <c r="CR32" s="307">
        <f>-'A10'!AZ32</f>
        <v>-1354.2934689171132</v>
      </c>
      <c r="CS32" s="307">
        <f t="shared" si="58"/>
        <v>89679.953002476192</v>
      </c>
      <c r="CT32" s="276">
        <f t="shared" si="36"/>
        <v>0.14722045394359456</v>
      </c>
      <c r="CU32" s="276">
        <f t="shared" si="62"/>
        <v>11.404002533687878</v>
      </c>
      <c r="CV32" s="276">
        <f t="shared" si="37"/>
        <v>0.19869754332865103</v>
      </c>
      <c r="CW32" s="269">
        <f>'A6'!M31/'A1'!M31*1000</f>
        <v>63515.954534844037</v>
      </c>
      <c r="CX32" s="269">
        <f>'A8'!M21</f>
        <v>2470.7013638962708</v>
      </c>
      <c r="CY32" s="269">
        <f>'A9'!M32/'A1'!M31*1000</f>
        <v>-5324.3420086970264</v>
      </c>
      <c r="CZ32" s="269">
        <f>'A25'!CS33</f>
        <v>64319.166892431749</v>
      </c>
      <c r="DA32" s="269">
        <f>-'A10'!BF32</f>
        <v>-1856.8030702505862</v>
      </c>
      <c r="DB32" s="269">
        <f t="shared" si="7"/>
        <v>123124.67771222444</v>
      </c>
      <c r="DC32" s="261">
        <f t="shared" si="38"/>
        <v>0.29938066803141705</v>
      </c>
      <c r="DD32" s="274">
        <f t="shared" si="59"/>
        <v>11.720952760905273</v>
      </c>
      <c r="DE32" s="214">
        <f t="shared" si="39"/>
        <v>0.413413114271168</v>
      </c>
      <c r="DF32" s="269">
        <f>'A6'!N31/'A1'!N31*1000</f>
        <v>49503.298867653502</v>
      </c>
      <c r="DG32" s="269">
        <f>'A8'!N21</f>
        <v>1737.6990737009701</v>
      </c>
      <c r="DH32" s="269">
        <f>'A9'!N32/'A1'!N31*1000</f>
        <v>2065.8980047627629</v>
      </c>
      <c r="DI32" s="269">
        <f>'A25'!DA33</f>
        <v>59863.340570174936</v>
      </c>
      <c r="DJ32" s="269">
        <f>-'A10'!BJ32</f>
        <v>-1706.2368329255964</v>
      </c>
      <c r="DK32" s="269">
        <f t="shared" si="9"/>
        <v>111463.99968336658</v>
      </c>
      <c r="DL32" s="261">
        <f t="shared" si="40"/>
        <v>0.24632921430654844</v>
      </c>
      <c r="DM32" s="274">
        <f t="shared" si="60"/>
        <v>11.621456944952749</v>
      </c>
      <c r="DN32" s="214">
        <f t="shared" si="41"/>
        <v>0.34601041474893418</v>
      </c>
      <c r="DO32" s="269">
        <f>'A6'!O31/'A1'!O31*1000</f>
        <v>69055.799607121706</v>
      </c>
      <c r="DP32" s="269">
        <f>'A8'!O21</f>
        <v>2851.074526428069</v>
      </c>
      <c r="DQ32" s="269">
        <f>'A9'!O32/'A1'!O31*1000</f>
        <v>-904.21940610039678</v>
      </c>
      <c r="DR32" s="269">
        <f>'A25'!DI33</f>
        <v>75279.820382273057</v>
      </c>
      <c r="DS32" s="269">
        <f>-'A10'!BN32</f>
        <v>-1903.6072353120246</v>
      </c>
      <c r="DT32" s="269">
        <f t="shared" si="13"/>
        <v>144378.86787441041</v>
      </c>
      <c r="DU32" s="261">
        <f t="shared" si="42"/>
        <v>0.3960787916789672</v>
      </c>
      <c r="DV32" s="274">
        <f t="shared" si="61"/>
        <v>11.880196150371443</v>
      </c>
      <c r="DW32" s="214">
        <f t="shared" si="43"/>
        <v>0.52129136250033858</v>
      </c>
    </row>
    <row r="33" spans="1:127">
      <c r="A33" s="201">
        <v>1989</v>
      </c>
      <c r="B33" s="271">
        <f>'A6'!B32/'A1'!B32*1000</f>
        <v>61460.332133624805</v>
      </c>
      <c r="C33" s="271">
        <f>'A8'!B22</f>
        <v>1003.4453572047311</v>
      </c>
      <c r="D33" s="271">
        <f>'A9'!B33/'A1'!B32*1000</f>
        <v>-9792.9678782763549</v>
      </c>
      <c r="E33" s="271">
        <f>'A25'!I34</f>
        <v>59753.09245343729</v>
      </c>
      <c r="F33" s="271">
        <f>-'A10'!F33</f>
        <v>-1829.1376388929057</v>
      </c>
      <c r="G33" s="271">
        <f t="shared" si="12"/>
        <v>110594.76442709756</v>
      </c>
      <c r="H33" s="261">
        <f t="shared" si="14"/>
        <v>0.24237453912729584</v>
      </c>
      <c r="I33" s="262">
        <f t="shared" si="44"/>
        <v>11.613628029039386</v>
      </c>
      <c r="J33" s="214">
        <f t="shared" si="15"/>
        <v>0.34070677396925525</v>
      </c>
      <c r="K33" s="271">
        <f>'A6'!C32/'A1'!C32*1000</f>
        <v>63157.191089630207</v>
      </c>
      <c r="L33" s="271">
        <f>'A8'!C22</f>
        <v>1435.6218909889596</v>
      </c>
      <c r="M33" s="271">
        <f>'A9'!C33/'A1'!C32*1000</f>
        <v>509.08054853072747</v>
      </c>
      <c r="N33" s="271">
        <f>'A25'!Q34</f>
        <v>57821.979363012615</v>
      </c>
      <c r="O33" s="271">
        <f>-'A10'!J33</f>
        <v>-1780.9484057949508</v>
      </c>
      <c r="P33" s="271">
        <f t="shared" si="16"/>
        <v>121142.92448636756</v>
      </c>
      <c r="Q33" s="261">
        <f t="shared" si="17"/>
        <v>0.29036447795263542</v>
      </c>
      <c r="R33" s="262">
        <f t="shared" si="45"/>
        <v>11.704726321620191</v>
      </c>
      <c r="S33" s="214">
        <f t="shared" si="18"/>
        <v>0.40242063382384879</v>
      </c>
      <c r="T33" s="269">
        <f>'A6'!D32/'A1'!D32*1000</f>
        <v>59209.510178175464</v>
      </c>
      <c r="U33" s="269">
        <f>'A8'!D22</f>
        <v>1364.9847695556457</v>
      </c>
      <c r="V33" s="269">
        <f>'A9'!D33/'A1'!D32*1000</f>
        <v>-9369.2012141348496</v>
      </c>
      <c r="W33" s="269">
        <f>'A25'!Y34</f>
        <v>70709.690430367104</v>
      </c>
      <c r="X33" s="269">
        <f>-'A10'!P33</f>
        <v>-2033.2482574757353</v>
      </c>
      <c r="Y33" s="269">
        <f t="shared" si="1"/>
        <v>119881.73590648764</v>
      </c>
      <c r="Z33" s="261">
        <f t="shared" si="19"/>
        <v>0.28462657082422926</v>
      </c>
      <c r="AA33" s="274">
        <f t="shared" si="46"/>
        <v>11.694261001693524</v>
      </c>
      <c r="AB33" s="214">
        <f t="shared" si="20"/>
        <v>0.39533098077996875</v>
      </c>
      <c r="AC33" s="307">
        <f>'A6'!E32/'A1'!E32*1000</f>
        <v>83181.288489478087</v>
      </c>
      <c r="AD33" s="307">
        <f>'A8'!E22</f>
        <v>1284.7357669439607</v>
      </c>
      <c r="AE33" s="307">
        <f>'A9'!E33/'A1'!E32*1000</f>
        <v>-13883.297342128808</v>
      </c>
      <c r="AF33" s="307">
        <f>'A25'!AG34</f>
        <v>62798.065319457193</v>
      </c>
      <c r="AG33" s="307">
        <f>-'A10'!T33</f>
        <v>-1874.5090183465834</v>
      </c>
      <c r="AH33" s="307">
        <f t="shared" si="21"/>
        <v>131506.28321540388</v>
      </c>
      <c r="AI33" s="276">
        <f t="shared" si="22"/>
        <v>0.33751364412350993</v>
      </c>
      <c r="AJ33" s="276">
        <f t="shared" si="47"/>
        <v>11.786809910564209</v>
      </c>
      <c r="AK33" s="276">
        <f t="shared" si="23"/>
        <v>0.45802754983668065</v>
      </c>
      <c r="AL33" s="307">
        <f>'A6'!F32/'A1'!F32*1000</f>
        <v>73654.305064927976</v>
      </c>
      <c r="AM33" s="307">
        <f>'A8'!F22</f>
        <v>1412.4997242271043</v>
      </c>
      <c r="AN33" s="307">
        <f>'A9'!F33/'A1'!F32*1000</f>
        <v>-6722.2837439022323</v>
      </c>
      <c r="AO33" s="307">
        <f>'A25'!AO34</f>
        <v>64065.51065526779</v>
      </c>
      <c r="AP33" s="307">
        <f>-'A10'!X33</f>
        <v>-1726.7925888835045</v>
      </c>
      <c r="AQ33" s="307">
        <f t="shared" si="48"/>
        <v>130683.23911163716</v>
      </c>
      <c r="AR33" s="276">
        <f t="shared" si="24"/>
        <v>0.33376912034226425</v>
      </c>
      <c r="AS33" s="276">
        <f t="shared" si="49"/>
        <v>11.780531651998253</v>
      </c>
      <c r="AT33" s="276">
        <f t="shared" si="25"/>
        <v>0.45377439032848627</v>
      </c>
      <c r="AU33" s="307">
        <f>'A6'!G32/'A1'!G32*1000</f>
        <v>63487.233911654897</v>
      </c>
      <c r="AV33" s="307">
        <f>'A8'!G22</f>
        <v>1877.3597670556846</v>
      </c>
      <c r="AW33" s="307">
        <f>'A9'!G33/'A1'!G32*1000</f>
        <v>571.82056989894454</v>
      </c>
      <c r="AX33" s="307">
        <f>'A25'!AW34</f>
        <v>56376.901995025066</v>
      </c>
      <c r="AY33" s="307">
        <f>-'A10'!AD33</f>
        <v>-1772.9727613926664</v>
      </c>
      <c r="AZ33" s="307">
        <f t="shared" si="50"/>
        <v>120540.34348224192</v>
      </c>
      <c r="BA33" s="276">
        <f t="shared" si="26"/>
        <v>0.28762297371276685</v>
      </c>
      <c r="BB33" s="276">
        <f t="shared" si="51"/>
        <v>11.69973977656211</v>
      </c>
      <c r="BC33" s="276">
        <f t="shared" si="27"/>
        <v>0.39904253601153183</v>
      </c>
      <c r="BD33" s="269">
        <f>'A6'!H32/'A1'!H32*1000</f>
        <v>69526.734033356654</v>
      </c>
      <c r="BE33" s="269">
        <f>'A8'!H22</f>
        <v>2099.9470650628523</v>
      </c>
      <c r="BF33" s="269">
        <f>'A9'!H33/'A1'!H32*1000</f>
        <v>4352.223590554453</v>
      </c>
      <c r="BG33" s="269">
        <f>'A25'!BE34</f>
        <v>58745.884964262899</v>
      </c>
      <c r="BH33" s="269">
        <f>-'A10'!AH33</f>
        <v>-1764.7998589606605</v>
      </c>
      <c r="BI33" s="269">
        <f t="shared" si="3"/>
        <v>132959.98979427619</v>
      </c>
      <c r="BJ33" s="261">
        <f t="shared" si="28"/>
        <v>0.34412743168438087</v>
      </c>
      <c r="BK33" s="274">
        <f t="shared" si="52"/>
        <v>11.797803533331422</v>
      </c>
      <c r="BL33" s="214">
        <f t="shared" si="29"/>
        <v>0.46547509770535506</v>
      </c>
      <c r="BM33" s="307">
        <f>'A6'!I32/'A1'!I32*1000</f>
        <v>69484.414127834083</v>
      </c>
      <c r="BN33" s="307">
        <f>'A8'!I22</f>
        <v>3595.0957117793946</v>
      </c>
      <c r="BO33" s="307">
        <f>'A9'!I33/'A1'!I32*1000</f>
        <v>-1032.6577070454855</v>
      </c>
      <c r="BP33" s="307">
        <f>'A25'!BM34</f>
        <v>50190.220903743437</v>
      </c>
      <c r="BQ33" s="307">
        <f>-'A10'!AL33</f>
        <v>-1721.7396609777236</v>
      </c>
      <c r="BR33" s="307">
        <f t="shared" si="53"/>
        <v>120515.33337533371</v>
      </c>
      <c r="BS33" s="276">
        <f t="shared" si="30"/>
        <v>0.28750918765967359</v>
      </c>
      <c r="BT33" s="276">
        <f t="shared" si="54"/>
        <v>11.699532271745596</v>
      </c>
      <c r="BU33" s="276">
        <f t="shared" si="31"/>
        <v>0.39890196341897621</v>
      </c>
      <c r="BV33" s="307">
        <f>'A6'!J32/'A1'!J32*1000</f>
        <v>78414.755363510834</v>
      </c>
      <c r="BW33" s="307">
        <f>'A8'!J22</f>
        <v>1843.9521751051775</v>
      </c>
      <c r="BX33" s="307">
        <f>'A9'!J33/'A1'!J32*1000</f>
        <v>5133.1905518413005</v>
      </c>
      <c r="BY33" s="307">
        <f>'A25'!BU34</f>
        <v>69382.243941580178</v>
      </c>
      <c r="BZ33" s="307">
        <f>-'A10'!AR33</f>
        <v>-1890.6089997740114</v>
      </c>
      <c r="CA33" s="307">
        <f t="shared" si="55"/>
        <v>152883.53303226348</v>
      </c>
      <c r="CB33" s="276">
        <f t="shared" si="32"/>
        <v>0.43477164032385318</v>
      </c>
      <c r="CC33" s="276">
        <f t="shared" si="56"/>
        <v>11.937431688486631</v>
      </c>
      <c r="CD33" s="276">
        <f t="shared" si="33"/>
        <v>0.56006515153496705</v>
      </c>
      <c r="CE33" s="269">
        <f>'A6'!K32/'A1'!K32*1000</f>
        <v>104248.83739495126</v>
      </c>
      <c r="CF33" s="269">
        <f>'A8'!K22</f>
        <v>1713.1115168403956</v>
      </c>
      <c r="CG33" s="269">
        <f>'A9'!K33/'A1'!K32*1000</f>
        <v>-6209.8043825719606</v>
      </c>
      <c r="CH33" s="269">
        <f>'A25'!CC34</f>
        <v>65475.189548303504</v>
      </c>
      <c r="CI33" s="269">
        <f>-'A10'!AV33</f>
        <v>-2369.5197776352447</v>
      </c>
      <c r="CJ33" s="269">
        <f t="shared" si="5"/>
        <v>162857.81429988795</v>
      </c>
      <c r="CK33" s="261">
        <f t="shared" si="34"/>
        <v>0.48015065857636496</v>
      </c>
      <c r="CL33" s="274">
        <f t="shared" si="57"/>
        <v>12.000632794200914</v>
      </c>
      <c r="CM33" s="214">
        <f t="shared" si="35"/>
        <v>0.60288026991105459</v>
      </c>
      <c r="CN33" s="307">
        <f>'A6'!L32/'A1'!L32*1000</f>
        <v>45632.467681560185</v>
      </c>
      <c r="CO33" s="307">
        <f>'A8'!L22</f>
        <v>386.19709963538088</v>
      </c>
      <c r="CP33" s="307">
        <f>'A9'!L33/'A1'!L32*1000</f>
        <v>-1178.4561716312319</v>
      </c>
      <c r="CQ33" s="307">
        <f>'A25'!CK34</f>
        <v>48567.037594246649</v>
      </c>
      <c r="CR33" s="307">
        <f>-'A10'!AZ33</f>
        <v>-1395.5959148037271</v>
      </c>
      <c r="CS33" s="307">
        <f t="shared" si="58"/>
        <v>92011.650289007259</v>
      </c>
      <c r="CT33" s="276">
        <f t="shared" si="36"/>
        <v>0.15782875051011255</v>
      </c>
      <c r="CU33" s="276">
        <f t="shared" si="62"/>
        <v>11.429670481589989</v>
      </c>
      <c r="CV33" s="276">
        <f t="shared" si="37"/>
        <v>0.21608610347296775</v>
      </c>
      <c r="CW33" s="269">
        <f>'A6'!M32/'A1'!M32*1000</f>
        <v>64598.261318023018</v>
      </c>
      <c r="CX33" s="269">
        <f>'A8'!M22</f>
        <v>2610.2356003511468</v>
      </c>
      <c r="CY33" s="269">
        <f>'A9'!M33/'A1'!M32*1000</f>
        <v>-6123.1334242284347</v>
      </c>
      <c r="CZ33" s="269">
        <f>'A25'!CS34</f>
        <v>64859.681824373256</v>
      </c>
      <c r="DA33" s="269">
        <f>-'A10'!BF33</f>
        <v>-1862.2276917361712</v>
      </c>
      <c r="DB33" s="269">
        <f t="shared" si="7"/>
        <v>124082.81762678281</v>
      </c>
      <c r="DC33" s="261">
        <f t="shared" si="38"/>
        <v>0.30373982409535671</v>
      </c>
      <c r="DD33" s="274">
        <f t="shared" si="59"/>
        <v>11.728704505738813</v>
      </c>
      <c r="DE33" s="214">
        <f t="shared" si="39"/>
        <v>0.41866447607755203</v>
      </c>
      <c r="DF33" s="269">
        <f>'A6'!N32/'A1'!N32*1000</f>
        <v>50900.224769024411</v>
      </c>
      <c r="DG33" s="269">
        <f>'A8'!N22</f>
        <v>1824.1286534644689</v>
      </c>
      <c r="DH33" s="269">
        <f>'A9'!N33/'A1'!N32*1000</f>
        <v>1876.589337071729</v>
      </c>
      <c r="DI33" s="269">
        <f>'A25'!DA34</f>
        <v>61079.774058597359</v>
      </c>
      <c r="DJ33" s="269">
        <f>-'A10'!BJ33</f>
        <v>-1711.1790847441725</v>
      </c>
      <c r="DK33" s="269">
        <f t="shared" si="9"/>
        <v>113969.53773341379</v>
      </c>
      <c r="DL33" s="261">
        <f t="shared" si="40"/>
        <v>0.25772841730220791</v>
      </c>
      <c r="DM33" s="274">
        <f t="shared" si="60"/>
        <v>11.643686478804122</v>
      </c>
      <c r="DN33" s="214">
        <f t="shared" si="41"/>
        <v>0.36106964690215737</v>
      </c>
      <c r="DO33" s="269">
        <f>'A6'!O32/'A1'!O32*1000</f>
        <v>70443.231897935999</v>
      </c>
      <c r="DP33" s="269">
        <f>'A8'!O22</f>
        <v>2992.3954083447575</v>
      </c>
      <c r="DQ33" s="269">
        <f>'A9'!O33/'A1'!O32*1000</f>
        <v>-1268.9832215908245</v>
      </c>
      <c r="DR33" s="269">
        <f>'A25'!DI34</f>
        <v>76218.242647616993</v>
      </c>
      <c r="DS33" s="269">
        <f>-'A10'!BN33</f>
        <v>-1920.3270572261276</v>
      </c>
      <c r="DT33" s="269">
        <f t="shared" si="13"/>
        <v>146464.55967508079</v>
      </c>
      <c r="DU33" s="261">
        <f t="shared" si="42"/>
        <v>0.40556786099155501</v>
      </c>
      <c r="DV33" s="274">
        <f t="shared" si="61"/>
        <v>11.894538764692795</v>
      </c>
      <c r="DW33" s="214">
        <f t="shared" si="43"/>
        <v>0.53100765975575959</v>
      </c>
    </row>
    <row r="34" spans="1:127">
      <c r="A34" s="201">
        <v>1990</v>
      </c>
      <c r="B34" s="271">
        <f>'A6'!B33/'A1'!B33*1000</f>
        <v>62851.803585882983</v>
      </c>
      <c r="C34" s="271">
        <f>'A8'!B23</f>
        <v>1065.8618924167799</v>
      </c>
      <c r="D34" s="271">
        <f>'A9'!B34/'A1'!B33*1000</f>
        <v>-10165.495538093457</v>
      </c>
      <c r="E34" s="271">
        <f>'A25'!I35</f>
        <v>60599.766156081583</v>
      </c>
      <c r="F34" s="271">
        <f>-'A10'!F34</f>
        <v>-1790.0862779568299</v>
      </c>
      <c r="G34" s="271">
        <f t="shared" si="12"/>
        <v>112561.84981833106</v>
      </c>
      <c r="H34" s="261">
        <f t="shared" si="14"/>
        <v>0.25132399638420894</v>
      </c>
      <c r="I34" s="262">
        <f t="shared" si="44"/>
        <v>11.631258125718007</v>
      </c>
      <c r="J34" s="214">
        <f t="shared" si="15"/>
        <v>0.35265015166409275</v>
      </c>
      <c r="K34" s="271">
        <f>'A6'!C33/'A1'!C33*1000</f>
        <v>64761.200110022401</v>
      </c>
      <c r="L34" s="271">
        <f>'A8'!C23</f>
        <v>1506.0207083143771</v>
      </c>
      <c r="M34" s="271">
        <f>'A9'!C34/'A1'!C33*1000</f>
        <v>1192.1525761367734</v>
      </c>
      <c r="N34" s="271">
        <f>'A25'!Q35</f>
        <v>58855.304923605763</v>
      </c>
      <c r="O34" s="271">
        <f>-'A10'!J34</f>
        <v>-1791.9626775213019</v>
      </c>
      <c r="P34" s="271">
        <f t="shared" si="16"/>
        <v>124522.715640558</v>
      </c>
      <c r="Q34" s="261">
        <f t="shared" si="17"/>
        <v>0.30574118534242145</v>
      </c>
      <c r="R34" s="262">
        <f t="shared" si="45"/>
        <v>11.732243433188261</v>
      </c>
      <c r="S34" s="214">
        <f t="shared" si="18"/>
        <v>0.42106189612202832</v>
      </c>
      <c r="T34" s="269">
        <f>'A6'!D33/'A1'!D33*1000</f>
        <v>60949.858387807028</v>
      </c>
      <c r="U34" s="269">
        <f>'A8'!D23</f>
        <v>1432.8596286977283</v>
      </c>
      <c r="V34" s="269">
        <f>'A9'!D34/'A1'!D33*1000</f>
        <v>-9647.4730287606562</v>
      </c>
      <c r="W34" s="269">
        <f>'A25'!Y35</f>
        <v>71907.553737351176</v>
      </c>
      <c r="X34" s="269">
        <f>-'A10'!P34</f>
        <v>-1965.7579570645908</v>
      </c>
      <c r="Y34" s="269">
        <f t="shared" si="1"/>
        <v>122677.04076803068</v>
      </c>
      <c r="Z34" s="261">
        <f t="shared" si="19"/>
        <v>0.29734409772464199</v>
      </c>
      <c r="AA34" s="274">
        <f t="shared" si="46"/>
        <v>11.717310496385503</v>
      </c>
      <c r="AB34" s="214">
        <f t="shared" si="20"/>
        <v>0.4109456892980039</v>
      </c>
      <c r="AC34" s="307">
        <f>'A6'!E33/'A1'!E33*1000</f>
        <v>84144.337316641831</v>
      </c>
      <c r="AD34" s="307">
        <f>'A8'!E23</f>
        <v>1384.2999806998091</v>
      </c>
      <c r="AE34" s="307">
        <f>'A9'!E34/'A1'!E33*1000</f>
        <v>-13345.781670748231</v>
      </c>
      <c r="AF34" s="307">
        <f>'A25'!AG35</f>
        <v>64129.840985388713</v>
      </c>
      <c r="AG34" s="307">
        <f>-'A10'!T34</f>
        <v>-1863.4875849340115</v>
      </c>
      <c r="AH34" s="307">
        <f t="shared" si="21"/>
        <v>134449.20902704811</v>
      </c>
      <c r="AI34" s="276">
        <f t="shared" si="22"/>
        <v>0.35090278771582795</v>
      </c>
      <c r="AJ34" s="276">
        <f t="shared" si="47"/>
        <v>11.808941778652915</v>
      </c>
      <c r="AK34" s="276">
        <f t="shared" si="23"/>
        <v>0.4730206190463509</v>
      </c>
      <c r="AL34" s="307">
        <f>'A6'!F33/'A1'!F33*1000</f>
        <v>75848.355934388761</v>
      </c>
      <c r="AM34" s="307">
        <f>'A8'!F23</f>
        <v>1527.7971852482999</v>
      </c>
      <c r="AN34" s="307">
        <f>'A9'!F34/'A1'!F33*1000</f>
        <v>-9678.8676646536424</v>
      </c>
      <c r="AO34" s="307">
        <f>'A25'!AO35</f>
        <v>64959.372862189906</v>
      </c>
      <c r="AP34" s="307">
        <f>-'A10'!X34</f>
        <v>-1694.4836702350533</v>
      </c>
      <c r="AQ34" s="307">
        <f t="shared" si="48"/>
        <v>130962.17464693825</v>
      </c>
      <c r="AR34" s="276">
        <f t="shared" si="24"/>
        <v>0.33503816624222188</v>
      </c>
      <c r="AS34" s="276">
        <f t="shared" si="49"/>
        <v>11.782663817335814</v>
      </c>
      <c r="AT34" s="276">
        <f t="shared" si="25"/>
        <v>0.45521880985712238</v>
      </c>
      <c r="AU34" s="307">
        <f>'A6'!G33/'A1'!G33*1000</f>
        <v>64974.059742181911</v>
      </c>
      <c r="AV34" s="307">
        <f>'A8'!G23</f>
        <v>1996.9033680592095</v>
      </c>
      <c r="AW34" s="307">
        <f>'A9'!G34/'A1'!G33*1000</f>
        <v>-457.47700665943023</v>
      </c>
      <c r="AX34" s="307">
        <f>'A25'!AW35</f>
        <v>56971.767659655554</v>
      </c>
      <c r="AY34" s="307">
        <f>-'A10'!AD34</f>
        <v>-1772.7925944114527</v>
      </c>
      <c r="AZ34" s="307">
        <f t="shared" si="50"/>
        <v>121712.46116882579</v>
      </c>
      <c r="BA34" s="276">
        <f t="shared" si="26"/>
        <v>0.29295564365322957</v>
      </c>
      <c r="BB34" s="276">
        <f t="shared" si="51"/>
        <v>11.709416666246812</v>
      </c>
      <c r="BC34" s="276">
        <f t="shared" si="27"/>
        <v>0.40559807285982485</v>
      </c>
      <c r="BD34" s="269">
        <f>'A6'!H33/'A1'!H33*1000</f>
        <v>70049.608851963363</v>
      </c>
      <c r="BE34" s="269">
        <f>'A8'!H23</f>
        <v>2190.0839832750348</v>
      </c>
      <c r="BF34" s="269">
        <f>'A9'!H34/'A1'!H33*1000</f>
        <v>5196.6533394689641</v>
      </c>
      <c r="BG34" s="269">
        <f>'A25'!BE35</f>
        <v>59894.554926302102</v>
      </c>
      <c r="BH34" s="269">
        <f>-'A10'!AH34</f>
        <v>-1811.8109300600281</v>
      </c>
      <c r="BI34" s="269">
        <f t="shared" si="3"/>
        <v>135519.09017094944</v>
      </c>
      <c r="BJ34" s="261">
        <f t="shared" si="28"/>
        <v>0.35577032199267905</v>
      </c>
      <c r="BK34" s="274">
        <f t="shared" si="52"/>
        <v>11.816867796248745</v>
      </c>
      <c r="BL34" s="214">
        <f t="shared" si="29"/>
        <v>0.47839004063765261</v>
      </c>
      <c r="BM34" s="307">
        <f>'A6'!I33/'A1'!I33*1000</f>
        <v>70916.30631187807</v>
      </c>
      <c r="BN34" s="307">
        <f>'A8'!I23</f>
        <v>3620.8481301024945</v>
      </c>
      <c r="BO34" s="307">
        <f>'A9'!I34/'A1'!I33*1000</f>
        <v>-1832.7629740789394</v>
      </c>
      <c r="BP34" s="307">
        <f>'A25'!BM35</f>
        <v>50638.052694415659</v>
      </c>
      <c r="BQ34" s="307">
        <f>-'A10'!AL34</f>
        <v>-1719.431439754266</v>
      </c>
      <c r="BR34" s="307">
        <f t="shared" si="53"/>
        <v>121623.01272256301</v>
      </c>
      <c r="BS34" s="276">
        <f t="shared" si="30"/>
        <v>0.29254868874924139</v>
      </c>
      <c r="BT34" s="276">
        <f t="shared" si="54"/>
        <v>11.708681479971984</v>
      </c>
      <c r="BU34" s="276">
        <f t="shared" si="31"/>
        <v>0.40510002639324078</v>
      </c>
      <c r="BV34" s="307">
        <f>'A6'!J33/'A1'!J33*1000</f>
        <v>79508.132552877272</v>
      </c>
      <c r="BW34" s="307">
        <f>'A8'!J23</f>
        <v>1939.6758951539921</v>
      </c>
      <c r="BX34" s="307">
        <f>'A9'!J34/'A1'!J33*1000</f>
        <v>5762.910153645239</v>
      </c>
      <c r="BY34" s="307">
        <f>'A25'!BU35</f>
        <v>70534.199620855012</v>
      </c>
      <c r="BZ34" s="307">
        <f>-'A10'!AR34</f>
        <v>-1914.5854489068511</v>
      </c>
      <c r="CA34" s="307">
        <f t="shared" si="55"/>
        <v>155830.33277362466</v>
      </c>
      <c r="CB34" s="276">
        <f t="shared" si="32"/>
        <v>0.44817840875776299</v>
      </c>
      <c r="CC34" s="276">
        <f t="shared" si="56"/>
        <v>11.956523083928779</v>
      </c>
      <c r="CD34" s="276">
        <f t="shared" si="33"/>
        <v>0.57299847519413738</v>
      </c>
      <c r="CE34" s="269">
        <f>'A6'!K33/'A1'!K33*1000</f>
        <v>105279.60660710734</v>
      </c>
      <c r="CF34" s="269">
        <f>'A8'!K23</f>
        <v>1801.3313610950211</v>
      </c>
      <c r="CG34" s="269">
        <f>'A9'!K34/'A1'!K33*1000</f>
        <v>-5105.2610277863023</v>
      </c>
      <c r="CH34" s="269">
        <f>'A25'!CC35</f>
        <v>66208.500950842441</v>
      </c>
      <c r="CI34" s="269">
        <f>-'A10'!AV34</f>
        <v>-2358.3913379153819</v>
      </c>
      <c r="CJ34" s="269">
        <f t="shared" si="5"/>
        <v>165825.78655334312</v>
      </c>
      <c r="CK34" s="261">
        <f t="shared" si="34"/>
        <v>0.49365375353115237</v>
      </c>
      <c r="CL34" s="274">
        <f t="shared" si="57"/>
        <v>12.018693037656098</v>
      </c>
      <c r="CM34" s="214">
        <f t="shared" si="35"/>
        <v>0.61511504733615729</v>
      </c>
      <c r="CN34" s="307">
        <f>'A6'!L33/'A1'!L33*1000</f>
        <v>47482.813430982991</v>
      </c>
      <c r="CO34" s="307">
        <f>'A8'!L23</f>
        <v>442.38362407667273</v>
      </c>
      <c r="CP34" s="307">
        <f>'A9'!L34/'A1'!L33*1000</f>
        <v>-1946.275175879143</v>
      </c>
      <c r="CQ34" s="307">
        <f>'A25'!CK35</f>
        <v>49573.038276212814</v>
      </c>
      <c r="CR34" s="307">
        <f>-'A10'!AZ34</f>
        <v>-1417.5479318191437</v>
      </c>
      <c r="CS34" s="307">
        <f t="shared" si="58"/>
        <v>94134.412223574196</v>
      </c>
      <c r="CT34" s="276">
        <f t="shared" si="36"/>
        <v>0.1674864742086736</v>
      </c>
      <c r="CU34" s="276">
        <f t="shared" si="62"/>
        <v>11.452478957166027</v>
      </c>
      <c r="CV34" s="276">
        <f t="shared" si="37"/>
        <v>0.23153753538589864</v>
      </c>
      <c r="CW34" s="269">
        <f>'A6'!M33/'A1'!M33*1000</f>
        <v>65968.049963193116</v>
      </c>
      <c r="CX34" s="269">
        <f>'A8'!M23</f>
        <v>2705.6701535918219</v>
      </c>
      <c r="CY34" s="269">
        <f>'A9'!M34/'A1'!M33*1000</f>
        <v>-8758.9689975006277</v>
      </c>
      <c r="CZ34" s="269">
        <f>'A25'!CS35</f>
        <v>65493.986772668148</v>
      </c>
      <c r="DA34" s="269">
        <f>-'A10'!BF34</f>
        <v>-1828.4952328476872</v>
      </c>
      <c r="DB34" s="269">
        <f t="shared" si="7"/>
        <v>123580.24265910477</v>
      </c>
      <c r="DC34" s="261">
        <f t="shared" si="38"/>
        <v>0.30145330760162747</v>
      </c>
      <c r="DD34" s="274">
        <f t="shared" si="59"/>
        <v>11.72464596219214</v>
      </c>
      <c r="DE34" s="214">
        <f t="shared" si="39"/>
        <v>0.41591504597784973</v>
      </c>
      <c r="DF34" s="269">
        <f>'A6'!N33/'A1'!N33*1000</f>
        <v>52400.95830421937</v>
      </c>
      <c r="DG34" s="269">
        <f>'A8'!N23</f>
        <v>1894.2663500009128</v>
      </c>
      <c r="DH34" s="269">
        <f>'A9'!N34/'A1'!N33*1000</f>
        <v>-521.99141688686348</v>
      </c>
      <c r="DI34" s="269">
        <f>'A25'!DA35</f>
        <v>62408.004290483317</v>
      </c>
      <c r="DJ34" s="269">
        <f>-'A10'!BJ34</f>
        <v>-1684.5515851969126</v>
      </c>
      <c r="DK34" s="269">
        <f t="shared" si="9"/>
        <v>114496.68594261982</v>
      </c>
      <c r="DL34" s="261">
        <f t="shared" si="40"/>
        <v>0.2601267322850615</v>
      </c>
      <c r="DM34" s="274">
        <f t="shared" si="60"/>
        <v>11.648301157824976</v>
      </c>
      <c r="DN34" s="214">
        <f t="shared" si="41"/>
        <v>0.36419582683702606</v>
      </c>
      <c r="DO34" s="269">
        <f>'A6'!O33/'A1'!O33*1000</f>
        <v>71677.596946942271</v>
      </c>
      <c r="DP34" s="269">
        <f>'A8'!O23</f>
        <v>3114.8652559275847</v>
      </c>
      <c r="DQ34" s="269">
        <f>'A9'!O34/'A1'!O33*1000</f>
        <v>-1130.2935491353023</v>
      </c>
      <c r="DR34" s="269">
        <f>'A25'!DI35</f>
        <v>76775.292082898857</v>
      </c>
      <c r="DS34" s="269">
        <f>-'A10'!BN34</f>
        <v>-1894.9278007528549</v>
      </c>
      <c r="DT34" s="269">
        <f t="shared" si="13"/>
        <v>148542.53293588053</v>
      </c>
      <c r="DU34" s="261">
        <f t="shared" si="42"/>
        <v>0.41502181401332711</v>
      </c>
      <c r="DV34" s="274">
        <f t="shared" si="61"/>
        <v>11.908626613291988</v>
      </c>
      <c r="DW34" s="214">
        <f t="shared" si="43"/>
        <v>0.54055136787007063</v>
      </c>
    </row>
    <row r="35" spans="1:127">
      <c r="A35" s="201">
        <v>1991</v>
      </c>
      <c r="B35" s="271">
        <f>'A6'!B34/'A1'!B34*1000</f>
        <v>63747.680949360016</v>
      </c>
      <c r="C35" s="271">
        <f>'A8'!B24</f>
        <v>1138.6889279543918</v>
      </c>
      <c r="D35" s="271">
        <f>'A9'!B35/'A1'!B34*1000</f>
        <v>-10341.34492453263</v>
      </c>
      <c r="E35" s="271">
        <f>'A25'!I36</f>
        <v>61382.247031261351</v>
      </c>
      <c r="F35" s="271">
        <f>-'A10'!F35</f>
        <v>-1740.8385566353268</v>
      </c>
      <c r="G35" s="271">
        <f t="shared" si="12"/>
        <v>114186.4334274078</v>
      </c>
      <c r="H35" s="261">
        <f t="shared" si="14"/>
        <v>0.25871520656476793</v>
      </c>
      <c r="I35" s="262">
        <f t="shared" si="44"/>
        <v>11.645587772539534</v>
      </c>
      <c r="J35" s="214">
        <f t="shared" si="15"/>
        <v>0.3623576641833321</v>
      </c>
      <c r="K35" s="271">
        <f>'A6'!C34/'A1'!C34*1000</f>
        <v>66529.990790581302</v>
      </c>
      <c r="L35" s="271">
        <f>'A8'!C24</f>
        <v>1565.6175059381492</v>
      </c>
      <c r="M35" s="271">
        <f>'A9'!C35/'A1'!C34*1000</f>
        <v>2120.9486892868945</v>
      </c>
      <c r="N35" s="271">
        <f>'A25'!Q36</f>
        <v>59850.775787574887</v>
      </c>
      <c r="O35" s="271">
        <f>-'A10'!J35</f>
        <v>-1805.9255943116671</v>
      </c>
      <c r="P35" s="271">
        <f t="shared" si="16"/>
        <v>128261.40717906956</v>
      </c>
      <c r="Q35" s="261">
        <f t="shared" si="17"/>
        <v>0.32275074693532757</v>
      </c>
      <c r="R35" s="262">
        <f t="shared" si="45"/>
        <v>11.761825703943696</v>
      </c>
      <c r="S35" s="214">
        <f t="shared" si="18"/>
        <v>0.44110218513142152</v>
      </c>
      <c r="T35" s="269">
        <f>'A6'!D34/'A1'!D34*1000</f>
        <v>62463.068899335718</v>
      </c>
      <c r="U35" s="269">
        <f>'A8'!D24</f>
        <v>1491.8378383542947</v>
      </c>
      <c r="V35" s="269">
        <f>'A9'!D35/'A1'!D34*1000</f>
        <v>-9783.2777842645446</v>
      </c>
      <c r="W35" s="269">
        <f>'A25'!Y36</f>
        <v>73106.118198680473</v>
      </c>
      <c r="X35" s="269">
        <f>-'A10'!P35</f>
        <v>-1888.3738011077717</v>
      </c>
      <c r="Y35" s="269">
        <f t="shared" si="1"/>
        <v>125389.37335099817</v>
      </c>
      <c r="Z35" s="261">
        <f t="shared" si="19"/>
        <v>0.30968413371188436</v>
      </c>
      <c r="AA35" s="274">
        <f t="shared" si="46"/>
        <v>11.739179161572592</v>
      </c>
      <c r="AB35" s="214">
        <f t="shared" si="20"/>
        <v>0.42576045366217613</v>
      </c>
      <c r="AC35" s="307">
        <f>'A6'!E34/'A1'!E34*1000</f>
        <v>84941.631159059485</v>
      </c>
      <c r="AD35" s="307">
        <f>'A8'!E24</f>
        <v>1484.1158961822605</v>
      </c>
      <c r="AE35" s="307">
        <f>'A9'!E35/'A1'!E34*1000</f>
        <v>-12873.801541740211</v>
      </c>
      <c r="AF35" s="307">
        <f>'A25'!AG36</f>
        <v>65387.535066223834</v>
      </c>
      <c r="AG35" s="307">
        <f>-'A10'!T35</f>
        <v>-1874.0279132449377</v>
      </c>
      <c r="AH35" s="307">
        <f t="shared" si="21"/>
        <v>137065.45266648044</v>
      </c>
      <c r="AI35" s="276">
        <f t="shared" si="22"/>
        <v>0.36280565717391905</v>
      </c>
      <c r="AJ35" s="276">
        <f t="shared" si="47"/>
        <v>11.82821384741051</v>
      </c>
      <c r="AK35" s="276">
        <f t="shared" si="23"/>
        <v>0.48607633849750631</v>
      </c>
      <c r="AL35" s="307">
        <f>'A6'!F34/'A1'!F34*1000</f>
        <v>77511.075903533856</v>
      </c>
      <c r="AM35" s="307">
        <f>'A8'!F24</f>
        <v>1623.1897899674104</v>
      </c>
      <c r="AN35" s="307">
        <f>'A9'!F35/'A1'!F34*1000</f>
        <v>-9919.4944494498104</v>
      </c>
      <c r="AO35" s="307">
        <f>'A25'!AO36</f>
        <v>65851.366141319842</v>
      </c>
      <c r="AP35" s="307">
        <f>-'A10'!X35</f>
        <v>-1571.0647423423761</v>
      </c>
      <c r="AQ35" s="307">
        <f t="shared" si="48"/>
        <v>133495.07264302895</v>
      </c>
      <c r="AR35" s="276">
        <f t="shared" si="24"/>
        <v>0.34656184612574747</v>
      </c>
      <c r="AS35" s="276">
        <f t="shared" si="49"/>
        <v>11.801819847100305</v>
      </c>
      <c r="AT35" s="276">
        <f t="shared" si="25"/>
        <v>0.4681959195565995</v>
      </c>
      <c r="AU35" s="307">
        <f>'A6'!G34/'A1'!G34*1000</f>
        <v>66500.815470341142</v>
      </c>
      <c r="AV35" s="307">
        <f>'A8'!G24</f>
        <v>2095.7455894737232</v>
      </c>
      <c r="AW35" s="307">
        <f>'A9'!G35/'A1'!G34*1000</f>
        <v>-1195.0751009253715</v>
      </c>
      <c r="AX35" s="307">
        <f>'A25'!AW36</f>
        <v>57549.387154628508</v>
      </c>
      <c r="AY35" s="307">
        <f>-'A10'!AD35</f>
        <v>-1770.9301627979457</v>
      </c>
      <c r="AZ35" s="307">
        <f t="shared" si="50"/>
        <v>123179.94295072005</v>
      </c>
      <c r="BA35" s="276">
        <f t="shared" si="26"/>
        <v>0.29963210291671177</v>
      </c>
      <c r="BB35" s="276">
        <f t="shared" si="51"/>
        <v>11.721401516103406</v>
      </c>
      <c r="BC35" s="276">
        <f t="shared" si="27"/>
        <v>0.41371712013803952</v>
      </c>
      <c r="BD35" s="269">
        <f>'A6'!H34/'A1'!H34*1000</f>
        <v>76525.85362396056</v>
      </c>
      <c r="BE35" s="269">
        <f>'A8'!H24</f>
        <v>2299.8239735573407</v>
      </c>
      <c r="BF35" s="269">
        <f>'A9'!H35/'A1'!H34*1000</f>
        <v>4628.4811923567577</v>
      </c>
      <c r="BG35" s="269">
        <f>'A25'!BE36</f>
        <v>76564.372987110313</v>
      </c>
      <c r="BH35" s="269">
        <f>-'A10'!AH35</f>
        <v>-1876.0125067970407</v>
      </c>
      <c r="BI35" s="269">
        <f t="shared" si="3"/>
        <v>158142.51927018794</v>
      </c>
      <c r="BJ35" s="261">
        <f t="shared" si="28"/>
        <v>0.45869793897908651</v>
      </c>
      <c r="BK35" s="274">
        <f t="shared" si="52"/>
        <v>11.971251926130302</v>
      </c>
      <c r="BL35" s="214">
        <f t="shared" si="29"/>
        <v>0.5829764196505488</v>
      </c>
      <c r="BM35" s="307">
        <f>'A6'!I34/'A1'!I34*1000</f>
        <v>72402.622094639562</v>
      </c>
      <c r="BN35" s="307">
        <f>'A8'!I24</f>
        <v>3546.433280218615</v>
      </c>
      <c r="BO35" s="307">
        <f>'A9'!I35/'A1'!I34*1000</f>
        <v>-2213.3515224371258</v>
      </c>
      <c r="BP35" s="307">
        <f>'A25'!BM36</f>
        <v>52059.949281517976</v>
      </c>
      <c r="BQ35" s="307">
        <f>-'A10'!AL35</f>
        <v>-1733.0515933610641</v>
      </c>
      <c r="BR35" s="307">
        <f t="shared" si="53"/>
        <v>124062.60154057796</v>
      </c>
      <c r="BS35" s="276">
        <f t="shared" si="30"/>
        <v>0.30364784893240815</v>
      </c>
      <c r="BT35" s="276">
        <f t="shared" si="54"/>
        <v>11.728541568326408</v>
      </c>
      <c r="BU35" s="276">
        <f t="shared" si="31"/>
        <v>0.41855409534099414</v>
      </c>
      <c r="BV35" s="307">
        <f>'A6'!J34/'A1'!J34*1000</f>
        <v>80447.380285879277</v>
      </c>
      <c r="BW35" s="307">
        <f>'A8'!J24</f>
        <v>1996.011747860771</v>
      </c>
      <c r="BX35" s="307">
        <f>'A9'!J35/'A1'!J34*1000</f>
        <v>5568.5747597767931</v>
      </c>
      <c r="BY35" s="307">
        <f>'A25'!BU36</f>
        <v>71767.313140547267</v>
      </c>
      <c r="BZ35" s="307">
        <f>-'A10'!AR35</f>
        <v>-1932.7188893355583</v>
      </c>
      <c r="CA35" s="307">
        <f t="shared" si="55"/>
        <v>157846.56104472856</v>
      </c>
      <c r="CB35" s="276">
        <f t="shared" si="32"/>
        <v>0.4573514465998616</v>
      </c>
      <c r="CC35" s="276">
        <f t="shared" si="56"/>
        <v>11.969378707525999</v>
      </c>
      <c r="CD35" s="276">
        <f t="shared" si="33"/>
        <v>0.58170742165785427</v>
      </c>
      <c r="CE35" s="269">
        <f>'A6'!K34/'A1'!K34*1000</f>
        <v>105301.03787862381</v>
      </c>
      <c r="CF35" s="269">
        <f>'A8'!K24</f>
        <v>1877.1684636877533</v>
      </c>
      <c r="CG35" s="269">
        <f>'A9'!K35/'A1'!K34*1000</f>
        <v>-3746.4564486528352</v>
      </c>
      <c r="CH35" s="269">
        <f>'A25'!CC36</f>
        <v>67308.031539820222</v>
      </c>
      <c r="CI35" s="269">
        <f>-'A10'!AV35</f>
        <v>-2402.7485226504164</v>
      </c>
      <c r="CJ35" s="269">
        <f t="shared" si="5"/>
        <v>168337.03291082851</v>
      </c>
      <c r="CK35" s="261">
        <f t="shared" si="34"/>
        <v>0.50507892705847002</v>
      </c>
      <c r="CL35" s="274">
        <f t="shared" si="57"/>
        <v>12.033723397035972</v>
      </c>
      <c r="CM35" s="214">
        <f t="shared" si="35"/>
        <v>0.62529725235949496</v>
      </c>
      <c r="CN35" s="307">
        <f>'A6'!L34/'A1'!L34*1000</f>
        <v>49438.907007509813</v>
      </c>
      <c r="CO35" s="307">
        <f>'A8'!L24</f>
        <v>493.98621289403087</v>
      </c>
      <c r="CP35" s="307">
        <f>'A9'!L35/'A1'!L34*1000</f>
        <v>-2564.8035675113524</v>
      </c>
      <c r="CQ35" s="307">
        <f>'A25'!CK36</f>
        <v>50720.475977719099</v>
      </c>
      <c r="CR35" s="307">
        <f>-'A10'!AZ35</f>
        <v>-1441.3904424325062</v>
      </c>
      <c r="CS35" s="307">
        <f t="shared" si="58"/>
        <v>96647.175188179084</v>
      </c>
      <c r="CT35" s="276">
        <f t="shared" si="36"/>
        <v>0.17891854769602955</v>
      </c>
      <c r="CU35" s="276">
        <f t="shared" si="62"/>
        <v>11.478822256978924</v>
      </c>
      <c r="CV35" s="276">
        <f t="shared" si="37"/>
        <v>0.24938360765249593</v>
      </c>
      <c r="CW35" s="269">
        <f>'A6'!M34/'A1'!M34*1000</f>
        <v>67267.616011029488</v>
      </c>
      <c r="CX35" s="269">
        <f>'A8'!M24</f>
        <v>2769.5920126792639</v>
      </c>
      <c r="CY35" s="269">
        <f>'A9'!M35/'A1'!M34*1000</f>
        <v>-9379.7229712860099</v>
      </c>
      <c r="CZ35" s="269">
        <f>'A25'!CS36</f>
        <v>66201.309346965601</v>
      </c>
      <c r="DA35" s="269">
        <f>-'A10'!BF35</f>
        <v>-1783.9975207779585</v>
      </c>
      <c r="DB35" s="269">
        <f t="shared" si="7"/>
        <v>125074.79687861037</v>
      </c>
      <c r="DC35" s="261">
        <f t="shared" si="38"/>
        <v>0.30825293570380008</v>
      </c>
      <c r="DD35" s="274">
        <f t="shared" si="59"/>
        <v>11.736667212358368</v>
      </c>
      <c r="DE35" s="214">
        <f t="shared" si="39"/>
        <v>0.42405875237473478</v>
      </c>
      <c r="DF35" s="269">
        <f>'A6'!N34/'A1'!N34*1000</f>
        <v>53651.050521394507</v>
      </c>
      <c r="DG35" s="269">
        <f>'A8'!N24</f>
        <v>1925.8951308713986</v>
      </c>
      <c r="DH35" s="269">
        <f>'A9'!N35/'A1'!N34*1000</f>
        <v>-99.891284813498785</v>
      </c>
      <c r="DI35" s="269">
        <f>'A25'!DA36</f>
        <v>63147.276481048517</v>
      </c>
      <c r="DJ35" s="269">
        <f>-'A10'!BJ35</f>
        <v>-1644.8768622764653</v>
      </c>
      <c r="DK35" s="269">
        <f t="shared" si="9"/>
        <v>116979.45398622446</v>
      </c>
      <c r="DL35" s="261">
        <f t="shared" si="40"/>
        <v>0.27142234079503891</v>
      </c>
      <c r="DM35" s="274">
        <f t="shared" si="60"/>
        <v>11.66975359140384</v>
      </c>
      <c r="DN35" s="214">
        <f t="shared" si="41"/>
        <v>0.37872861819808962</v>
      </c>
      <c r="DO35" s="269">
        <f>'A6'!O34/'A1'!O34*1000</f>
        <v>72583.494519182554</v>
      </c>
      <c r="DP35" s="269">
        <f>'A8'!O24</f>
        <v>3213.5993062510638</v>
      </c>
      <c r="DQ35" s="269">
        <f>'A9'!O35/'A1'!O34*1000</f>
        <v>-1364.1766639972889</v>
      </c>
      <c r="DR35" s="269">
        <f>'A25'!DI36</f>
        <v>77274.378496057252</v>
      </c>
      <c r="DS35" s="269">
        <f>-'A10'!BN35</f>
        <v>-1853.8481017136039</v>
      </c>
      <c r="DT35" s="269">
        <f t="shared" si="13"/>
        <v>149853.44755577997</v>
      </c>
      <c r="DU35" s="261">
        <f t="shared" si="42"/>
        <v>0.42098595487398177</v>
      </c>
      <c r="DV35" s="274">
        <f t="shared" si="61"/>
        <v>11.917413079192071</v>
      </c>
      <c r="DW35" s="214">
        <f t="shared" si="43"/>
        <v>0.54650369375690266</v>
      </c>
    </row>
    <row r="36" spans="1:127">
      <c r="A36" s="201">
        <v>1992</v>
      </c>
      <c r="B36" s="271">
        <f>'A6'!B35/'A1'!B35*1000</f>
        <v>64194.603013528504</v>
      </c>
      <c r="C36" s="271">
        <f>'A8'!B25</f>
        <v>1223.9807810307188</v>
      </c>
      <c r="D36" s="271">
        <f>'A9'!B36/'A1'!B35*1000</f>
        <v>-9626.5473833406886</v>
      </c>
      <c r="E36" s="271">
        <f>'A25'!I37</f>
        <v>62205.626783884931</v>
      </c>
      <c r="F36" s="271">
        <f>-'A10'!F36</f>
        <v>-1594.525577478438</v>
      </c>
      <c r="G36" s="271">
        <f t="shared" si="12"/>
        <v>116403.13761762503</v>
      </c>
      <c r="H36" s="261">
        <f t="shared" si="14"/>
        <v>0.26880033021521066</v>
      </c>
      <c r="I36" s="262">
        <f t="shared" si="44"/>
        <v>11.664814769394061</v>
      </c>
      <c r="J36" s="214">
        <f t="shared" si="15"/>
        <v>0.37538285000942789</v>
      </c>
      <c r="K36" s="271">
        <f>'A6'!C35/'A1'!C35*1000</f>
        <v>67934.70325130377</v>
      </c>
      <c r="L36" s="271">
        <f>'A8'!C25</f>
        <v>1622.3006764195102</v>
      </c>
      <c r="M36" s="271">
        <f>'A9'!C36/'A1'!C35*1000</f>
        <v>2683.0413142500074</v>
      </c>
      <c r="N36" s="271">
        <f>'A25'!Q37</f>
        <v>60869.346977784742</v>
      </c>
      <c r="O36" s="271">
        <f>-'A10'!J36</f>
        <v>-1644.5162297921338</v>
      </c>
      <c r="P36" s="271">
        <f t="shared" si="16"/>
        <v>131464.87598996592</v>
      </c>
      <c r="Q36" s="261">
        <f t="shared" si="17"/>
        <v>0.337325257693599</v>
      </c>
      <c r="R36" s="262">
        <f t="shared" si="45"/>
        <v>11.786494992183766</v>
      </c>
      <c r="S36" s="214">
        <f t="shared" si="18"/>
        <v>0.45781421072520317</v>
      </c>
      <c r="T36" s="269">
        <f>'A6'!D35/'A1'!D35*1000</f>
        <v>63591.81471108766</v>
      </c>
      <c r="U36" s="269">
        <f>'A8'!D25</f>
        <v>1548.7796665238975</v>
      </c>
      <c r="V36" s="269">
        <f>'A9'!D36/'A1'!D35*1000</f>
        <v>-9572.4446571867884</v>
      </c>
      <c r="W36" s="269">
        <f>'A25'!Y37</f>
        <v>74285.274075873196</v>
      </c>
      <c r="X36" s="269">
        <f>-'A10'!P36</f>
        <v>-1697.1089916608694</v>
      </c>
      <c r="Y36" s="269">
        <f t="shared" si="1"/>
        <v>128156.31480463709</v>
      </c>
      <c r="Z36" s="261">
        <f t="shared" si="19"/>
        <v>0.32227261837151305</v>
      </c>
      <c r="AA36" s="274">
        <f t="shared" si="46"/>
        <v>11.761006007243298</v>
      </c>
      <c r="AB36" s="214">
        <f t="shared" si="20"/>
        <v>0.44054688770642531</v>
      </c>
      <c r="AC36" s="307">
        <f>'A6'!E35/'A1'!E35*1000</f>
        <v>85181.515564965812</v>
      </c>
      <c r="AD36" s="307">
        <f>'A8'!E25</f>
        <v>1572.3962097745812</v>
      </c>
      <c r="AE36" s="307">
        <f>'A9'!E36/'A1'!E35*1000</f>
        <v>-11185.180769129336</v>
      </c>
      <c r="AF36" s="307">
        <f>'A25'!AG37</f>
        <v>66772.071749818075</v>
      </c>
      <c r="AG36" s="307">
        <f>-'A10'!T36</f>
        <v>-1714.1709086496717</v>
      </c>
      <c r="AH36" s="307">
        <f t="shared" si="21"/>
        <v>140626.63184677943</v>
      </c>
      <c r="AI36" s="276">
        <f t="shared" si="22"/>
        <v>0.37900760804007311</v>
      </c>
      <c r="AJ36" s="276">
        <f t="shared" si="47"/>
        <v>11.853863656117257</v>
      </c>
      <c r="AK36" s="276">
        <f t="shared" si="23"/>
        <v>0.50345261037901556</v>
      </c>
      <c r="AL36" s="307">
        <f>'A6'!F35/'A1'!F35*1000</f>
        <v>78027.674150480845</v>
      </c>
      <c r="AM36" s="307">
        <f>'A8'!F25</f>
        <v>1701.6930916153851</v>
      </c>
      <c r="AN36" s="307">
        <f>'A9'!F36/'A1'!F35*1000</f>
        <v>-9982.6828903330043</v>
      </c>
      <c r="AO36" s="307">
        <f>'A25'!AO37</f>
        <v>66723.808738335414</v>
      </c>
      <c r="AP36" s="307">
        <f>-'A10'!X36</f>
        <v>-1359.5417442295184</v>
      </c>
      <c r="AQ36" s="307">
        <f t="shared" si="48"/>
        <v>135110.95134586911</v>
      </c>
      <c r="AR36" s="276">
        <f t="shared" si="24"/>
        <v>0.35391345244028372</v>
      </c>
      <c r="AS36" s="276">
        <f t="shared" si="49"/>
        <v>11.813851581698323</v>
      </c>
      <c r="AT36" s="276">
        <f t="shared" si="25"/>
        <v>0.47634672855371812</v>
      </c>
      <c r="AU36" s="307">
        <f>'A6'!G35/'A1'!G35*1000</f>
        <v>67829.570788326469</v>
      </c>
      <c r="AV36" s="307">
        <f>'A8'!G25</f>
        <v>2181.5494390725639</v>
      </c>
      <c r="AW36" s="307">
        <f>'A9'!G36/'A1'!G35*1000</f>
        <v>-909.7573786495592</v>
      </c>
      <c r="AX36" s="307">
        <f>'A25'!AW37</f>
        <v>58193.488367774407</v>
      </c>
      <c r="AY36" s="307">
        <f>-'A10'!AD36</f>
        <v>-1607.8631378988912</v>
      </c>
      <c r="AZ36" s="307">
        <f t="shared" si="50"/>
        <v>125686.98807862499</v>
      </c>
      <c r="BA36" s="276">
        <f t="shared" si="26"/>
        <v>0.31103816251805322</v>
      </c>
      <c r="BB36" s="276">
        <f t="shared" si="51"/>
        <v>11.741549873537046</v>
      </c>
      <c r="BC36" s="276">
        <f t="shared" si="27"/>
        <v>0.42736647482662526</v>
      </c>
      <c r="BD36" s="269">
        <f>'A6'!H35/'A1'!H35*1000</f>
        <v>77903.886987204125</v>
      </c>
      <c r="BE36" s="269">
        <f>'A8'!H25</f>
        <v>2368.4725614345793</v>
      </c>
      <c r="BF36" s="269">
        <f>'A9'!H36/'A1'!H35*1000</f>
        <v>3783.6583392343873</v>
      </c>
      <c r="BG36" s="269">
        <f>'A25'!BE37</f>
        <v>76465.942321592694</v>
      </c>
      <c r="BH36" s="269">
        <f>-'A10'!AH36</f>
        <v>-1716.0296109466951</v>
      </c>
      <c r="BI36" s="269">
        <f t="shared" si="3"/>
        <v>158805.9305985191</v>
      </c>
      <c r="BJ36" s="261">
        <f t="shared" si="28"/>
        <v>0.46171619703392808</v>
      </c>
      <c r="BK36" s="274">
        <f t="shared" si="52"/>
        <v>11.975438173436096</v>
      </c>
      <c r="BL36" s="214">
        <f t="shared" si="29"/>
        <v>0.58581236171079443</v>
      </c>
      <c r="BM36" s="307">
        <f>'A6'!I35/'A1'!I35*1000</f>
        <v>73870.306039696341</v>
      </c>
      <c r="BN36" s="307">
        <f>'A8'!I25</f>
        <v>3400.5419862829222</v>
      </c>
      <c r="BO36" s="307">
        <f>'A9'!I36/'A1'!I35*1000</f>
        <v>-2254.9669829212289</v>
      </c>
      <c r="BP36" s="307">
        <f>'A25'!BM37</f>
        <v>52941.514503840175</v>
      </c>
      <c r="BQ36" s="307">
        <f>-'A10'!AL36</f>
        <v>-1573.9566008803984</v>
      </c>
      <c r="BR36" s="307">
        <f t="shared" si="53"/>
        <v>126383.43894601782</v>
      </c>
      <c r="BS36" s="276">
        <f t="shared" si="30"/>
        <v>0.3142067373532127</v>
      </c>
      <c r="BT36" s="276">
        <f t="shared" si="54"/>
        <v>11.747075731114199</v>
      </c>
      <c r="BU36" s="276">
        <f t="shared" si="31"/>
        <v>0.43110992588845903</v>
      </c>
      <c r="BV36" s="307">
        <f>'A6'!J35/'A1'!J35*1000</f>
        <v>81308.794503900397</v>
      </c>
      <c r="BW36" s="307">
        <f>'A8'!J25</f>
        <v>2029.908766580656</v>
      </c>
      <c r="BX36" s="307">
        <f>'A9'!J36/'A1'!J35*1000</f>
        <v>4510.4762478994162</v>
      </c>
      <c r="BY36" s="307">
        <f>'A25'!BU37</f>
        <v>72383.108927993206</v>
      </c>
      <c r="BZ36" s="307">
        <f>-'A10'!AR36</f>
        <v>-1754.6573477790612</v>
      </c>
      <c r="CA36" s="307">
        <f t="shared" si="55"/>
        <v>158477.6310985946</v>
      </c>
      <c r="CB36" s="276">
        <f t="shared" si="32"/>
        <v>0.46022256470096778</v>
      </c>
      <c r="CC36" s="276">
        <f t="shared" si="56"/>
        <v>11.973368733624387</v>
      </c>
      <c r="CD36" s="276">
        <f t="shared" si="33"/>
        <v>0.58441043512249891</v>
      </c>
      <c r="CE36" s="269">
        <f>'A6'!K35/'A1'!K35*1000</f>
        <v>105145.38401719469</v>
      </c>
      <c r="CF36" s="269">
        <f>'A8'!K25</f>
        <v>1965.5434388578337</v>
      </c>
      <c r="CG36" s="269">
        <f>'A9'!K36/'A1'!K35*1000</f>
        <v>-2703.2761461669002</v>
      </c>
      <c r="CH36" s="269">
        <f>'A25'!CC37</f>
        <v>68494.42970653488</v>
      </c>
      <c r="CI36" s="269">
        <f>-'A10'!AV36</f>
        <v>-2228.0584965160933</v>
      </c>
      <c r="CJ36" s="269">
        <f t="shared" si="5"/>
        <v>170674.02251990442</v>
      </c>
      <c r="CK36" s="261">
        <f t="shared" si="34"/>
        <v>0.51571130159059941</v>
      </c>
      <c r="CL36" s="274">
        <f t="shared" si="57"/>
        <v>12.047510715127292</v>
      </c>
      <c r="CM36" s="214">
        <f t="shared" si="35"/>
        <v>0.63463736831944728</v>
      </c>
      <c r="CN36" s="307">
        <f>'A6'!L35/'A1'!L35*1000</f>
        <v>51304.242477939246</v>
      </c>
      <c r="CO36" s="307">
        <f>'A8'!L25</f>
        <v>542.43210079860478</v>
      </c>
      <c r="CP36" s="307">
        <f>'A9'!L36/'A1'!L35*1000</f>
        <v>-2746.8035137906641</v>
      </c>
      <c r="CQ36" s="307">
        <f>'A25'!CK37</f>
        <v>51950.03329905001</v>
      </c>
      <c r="CR36" s="307">
        <f>-'A10'!AZ36</f>
        <v>-1307.5165979577805</v>
      </c>
      <c r="CS36" s="307">
        <f t="shared" si="58"/>
        <v>99742.387766039406</v>
      </c>
      <c r="CT36" s="276">
        <f t="shared" si="36"/>
        <v>0.19300053559043948</v>
      </c>
      <c r="CU36" s="276">
        <f t="shared" si="62"/>
        <v>11.510346018717703</v>
      </c>
      <c r="CV36" s="276">
        <f t="shared" si="37"/>
        <v>0.27073914526930648</v>
      </c>
      <c r="CW36" s="269">
        <f>'A6'!M35/'A1'!M35*1000</f>
        <v>68128.53943377902</v>
      </c>
      <c r="CX36" s="269">
        <f>'A8'!M25</f>
        <v>2863.4802792169385</v>
      </c>
      <c r="CY36" s="269">
        <f>'A9'!M36/'A1'!M35*1000</f>
        <v>-7985.5970047438714</v>
      </c>
      <c r="CZ36" s="269">
        <f>'A25'!CS37</f>
        <v>66929.741045424205</v>
      </c>
      <c r="DA36" s="269">
        <f>-'A10'!BF36</f>
        <v>-1581.6357808964535</v>
      </c>
      <c r="DB36" s="269">
        <f t="shared" si="7"/>
        <v>128354.52797277983</v>
      </c>
      <c r="DC36" s="261">
        <f t="shared" si="38"/>
        <v>0.32317440956164456</v>
      </c>
      <c r="DD36" s="274">
        <f t="shared" si="59"/>
        <v>11.762551464000198</v>
      </c>
      <c r="DE36" s="214">
        <f t="shared" si="39"/>
        <v>0.44159384587660305</v>
      </c>
      <c r="DF36" s="269">
        <f>'A6'!N35/'A1'!N35*1000</f>
        <v>54548.203700167018</v>
      </c>
      <c r="DG36" s="269">
        <f>'A8'!N25</f>
        <v>1944.2501524586876</v>
      </c>
      <c r="DH36" s="269">
        <f>'A9'!N36/'A1'!N35*1000</f>
        <v>388.70660909975663</v>
      </c>
      <c r="DI36" s="269">
        <f>'A25'!DA37</f>
        <v>64486.117852904354</v>
      </c>
      <c r="DJ36" s="269">
        <f>-'A10'!BJ36</f>
        <v>-1481.4087356997584</v>
      </c>
      <c r="DK36" s="269">
        <f t="shared" si="9"/>
        <v>119885.86957893004</v>
      </c>
      <c r="DL36" s="261">
        <f t="shared" si="40"/>
        <v>0.28464537739205914</v>
      </c>
      <c r="DM36" s="274">
        <f t="shared" si="60"/>
        <v>11.694295482351864</v>
      </c>
      <c r="DN36" s="214">
        <f t="shared" si="41"/>
        <v>0.39535433944516607</v>
      </c>
      <c r="DO36" s="269">
        <f>'A6'!O35/'A1'!O35*1000</f>
        <v>73074.571837662574</v>
      </c>
      <c r="DP36" s="269">
        <f>'A8'!O25</f>
        <v>3284.3729167356296</v>
      </c>
      <c r="DQ36" s="269">
        <f>'A9'!O36/'A1'!O35*1000</f>
        <v>-1852.51231131079</v>
      </c>
      <c r="DR36" s="269">
        <f>'A25'!DI37</f>
        <v>77809.217427102616</v>
      </c>
      <c r="DS36" s="269">
        <f>-'A10'!BN36</f>
        <v>-1705.2812801519526</v>
      </c>
      <c r="DT36" s="269">
        <f t="shared" si="13"/>
        <v>150610.3685900381</v>
      </c>
      <c r="DU36" s="261">
        <f t="shared" si="42"/>
        <v>0.42442964495126084</v>
      </c>
      <c r="DV36" s="274">
        <f t="shared" si="61"/>
        <v>11.922451440517408</v>
      </c>
      <c r="DW36" s="214">
        <f t="shared" si="43"/>
        <v>0.54991689411357048</v>
      </c>
    </row>
    <row r="37" spans="1:127">
      <c r="A37" s="201">
        <v>1993</v>
      </c>
      <c r="B37" s="271">
        <f>'A6'!B36/'A1'!B36*1000</f>
        <v>64656.609257554323</v>
      </c>
      <c r="C37" s="271">
        <f>'A8'!B26</f>
        <v>1309.90467326406</v>
      </c>
      <c r="D37" s="271">
        <f>'A9'!B37/'A1'!B36*1000</f>
        <v>-10443.962751122916</v>
      </c>
      <c r="E37" s="271">
        <f>'A25'!I38</f>
        <v>62344.955614584884</v>
      </c>
      <c r="F37" s="271">
        <f>-'A10'!F37</f>
        <v>-1605.1285755155532</v>
      </c>
      <c r="G37" s="271">
        <f t="shared" si="12"/>
        <v>116262.37821876479</v>
      </c>
      <c r="H37" s="261">
        <f t="shared" si="14"/>
        <v>0.26815993085622875</v>
      </c>
      <c r="I37" s="262">
        <f t="shared" si="44"/>
        <v>11.663604797082288</v>
      </c>
      <c r="J37" s="214">
        <f t="shared" si="15"/>
        <v>0.3745631632780822</v>
      </c>
      <c r="K37" s="271">
        <f>'A6'!C36/'A1'!C36*1000</f>
        <v>69293.960778149456</v>
      </c>
      <c r="L37" s="271">
        <f>'A8'!C26</f>
        <v>1675.5089235386276</v>
      </c>
      <c r="M37" s="271">
        <f>'A9'!C37/'A1'!C36*1000</f>
        <v>3528.0528663070345</v>
      </c>
      <c r="N37" s="271">
        <f>'A25'!Q38</f>
        <v>62026.268600009433</v>
      </c>
      <c r="O37" s="271">
        <f>-'A10'!J37</f>
        <v>-1592.0817084359146</v>
      </c>
      <c r="P37" s="271">
        <f t="shared" si="16"/>
        <v>134931.70945956864</v>
      </c>
      <c r="Q37" s="261">
        <f t="shared" si="17"/>
        <v>0.35309797304765367</v>
      </c>
      <c r="R37" s="262">
        <f t="shared" si="45"/>
        <v>11.812524073577283</v>
      </c>
      <c r="S37" s="214">
        <f t="shared" si="18"/>
        <v>0.47544741806373236</v>
      </c>
      <c r="T37" s="269">
        <f>'A6'!D36/'A1'!D36*1000</f>
        <v>64514.761759314963</v>
      </c>
      <c r="U37" s="269">
        <f>'A8'!D26</f>
        <v>1612.4841160272426</v>
      </c>
      <c r="V37" s="269">
        <f>'A9'!D37/'A1'!D36*1000</f>
        <v>-9658.842421053103</v>
      </c>
      <c r="W37" s="269">
        <f>'A25'!Y38</f>
        <v>75924.30328231414</v>
      </c>
      <c r="X37" s="269">
        <f>-'A10'!P37</f>
        <v>-1682.6934886093795</v>
      </c>
      <c r="Y37" s="269">
        <f t="shared" si="1"/>
        <v>130710.01324799388</v>
      </c>
      <c r="Z37" s="261">
        <f t="shared" si="19"/>
        <v>0.33389093202872339</v>
      </c>
      <c r="AA37" s="274">
        <f t="shared" si="46"/>
        <v>11.780736509133689</v>
      </c>
      <c r="AB37" s="214">
        <f t="shared" si="20"/>
        <v>0.45391316926921482</v>
      </c>
      <c r="AC37" s="307">
        <f>'A6'!E36/'A1'!E36*1000</f>
        <v>85364.530084979531</v>
      </c>
      <c r="AD37" s="307">
        <f>'A8'!E26</f>
        <v>1661.1931404059596</v>
      </c>
      <c r="AE37" s="307">
        <f>'A9'!E37/'A1'!E36*1000</f>
        <v>-9432.327836757293</v>
      </c>
      <c r="AF37" s="307">
        <f>'A25'!AG38</f>
        <v>67540.588779743717</v>
      </c>
      <c r="AG37" s="307">
        <f>-'A10'!T37</f>
        <v>-1670.1589201255654</v>
      </c>
      <c r="AH37" s="307">
        <f t="shared" si="21"/>
        <v>143463.82524824634</v>
      </c>
      <c r="AI37" s="276">
        <f t="shared" si="22"/>
        <v>0.39191571116014245</v>
      </c>
      <c r="AJ37" s="276">
        <f t="shared" si="47"/>
        <v>11.87383819353968</v>
      </c>
      <c r="AK37" s="276">
        <f t="shared" si="23"/>
        <v>0.51698421199552558</v>
      </c>
      <c r="AL37" s="307">
        <f>'A6'!F36/'A1'!F36*1000</f>
        <v>77804.089029899085</v>
      </c>
      <c r="AM37" s="307">
        <f>'A8'!F26</f>
        <v>1766.7469497193651</v>
      </c>
      <c r="AN37" s="307">
        <f>'A9'!F37/'A1'!F36*1000</f>
        <v>-10089.888066146381</v>
      </c>
      <c r="AO37" s="307">
        <f>'A25'!AO38</f>
        <v>67654.614601878144</v>
      </c>
      <c r="AP37" s="307">
        <f>-'A10'!X37</f>
        <v>-1314.4961750140108</v>
      </c>
      <c r="AQ37" s="307">
        <f t="shared" si="48"/>
        <v>135821.06634033623</v>
      </c>
      <c r="AR37" s="276">
        <f t="shared" si="24"/>
        <v>0.35714419362660887</v>
      </c>
      <c r="AS37" s="276">
        <f t="shared" si="49"/>
        <v>11.819093609765929</v>
      </c>
      <c r="AT37" s="276">
        <f t="shared" si="25"/>
        <v>0.47989790142812883</v>
      </c>
      <c r="AU37" s="307">
        <f>'A6'!G36/'A1'!G36*1000</f>
        <v>69001.989700865568</v>
      </c>
      <c r="AV37" s="307">
        <f>'A8'!G26</f>
        <v>2252.9017934917256</v>
      </c>
      <c r="AW37" s="307">
        <f>'A9'!G37/'A1'!G36*1000</f>
        <v>-1189.3754472830872</v>
      </c>
      <c r="AX37" s="307">
        <f>'A25'!AW38</f>
        <v>59825.095912735174</v>
      </c>
      <c r="AY37" s="307">
        <f>-'A10'!AD37</f>
        <v>-1554.6710067451861</v>
      </c>
      <c r="AZ37" s="307">
        <f t="shared" si="50"/>
        <v>128335.94095306419</v>
      </c>
      <c r="BA37" s="276">
        <f t="shared" si="26"/>
        <v>0.32308984600420076</v>
      </c>
      <c r="BB37" s="276">
        <f t="shared" si="51"/>
        <v>11.762406643510166</v>
      </c>
      <c r="BC37" s="276">
        <f t="shared" si="27"/>
        <v>0.44149573831418099</v>
      </c>
      <c r="BD37" s="269">
        <f>'A6'!H36/'A1'!H36*1000</f>
        <v>79380.766315047993</v>
      </c>
      <c r="BE37" s="269">
        <f>'A8'!H26</f>
        <v>2399.5099994905604</v>
      </c>
      <c r="BF37" s="269">
        <f>'A9'!H37/'A1'!H36*1000</f>
        <v>2868.1042908755194</v>
      </c>
      <c r="BG37" s="269">
        <f>'A25'!BE38</f>
        <v>77758.26782147192</v>
      </c>
      <c r="BH37" s="269">
        <f>-'A10'!AH37</f>
        <v>-1654.8843176824612</v>
      </c>
      <c r="BI37" s="269">
        <f t="shared" si="3"/>
        <v>160751.76410920353</v>
      </c>
      <c r="BJ37" s="261">
        <f t="shared" si="28"/>
        <v>0.47056896667501602</v>
      </c>
      <c r="BK37" s="274">
        <f t="shared" si="52"/>
        <v>11.987616616280418</v>
      </c>
      <c r="BL37" s="214">
        <f t="shared" si="29"/>
        <v>0.59406255711676204</v>
      </c>
      <c r="BM37" s="307">
        <f>'A6'!I36/'A1'!I36*1000</f>
        <v>75156.447800307869</v>
      </c>
      <c r="BN37" s="307">
        <f>'A8'!I26</f>
        <v>3199.4992478468503</v>
      </c>
      <c r="BO37" s="307">
        <f>'A9'!I37/'A1'!I36*1000</f>
        <v>-1682.0940487060868</v>
      </c>
      <c r="BP37" s="307">
        <f>'A25'!BM38</f>
        <v>54498.260198923104</v>
      </c>
      <c r="BQ37" s="307">
        <f>-'A10'!AL37</f>
        <v>-1526.5925702961799</v>
      </c>
      <c r="BR37" s="307">
        <f t="shared" si="53"/>
        <v>129645.52062807554</v>
      </c>
      <c r="BS37" s="276">
        <f t="shared" si="30"/>
        <v>0.32904791339581857</v>
      </c>
      <c r="BT37" s="276">
        <f t="shared" si="54"/>
        <v>11.772559240644352</v>
      </c>
      <c r="BU37" s="276">
        <f t="shared" si="31"/>
        <v>0.44837353963129684</v>
      </c>
      <c r="BV37" s="307">
        <f>'A6'!J36/'A1'!J36*1000</f>
        <v>82114.313161903658</v>
      </c>
      <c r="BW37" s="307">
        <f>'A8'!J26</f>
        <v>2065.3803774821558</v>
      </c>
      <c r="BX37" s="307">
        <f>'A9'!J37/'A1'!J36*1000</f>
        <v>4664.7645861032343</v>
      </c>
      <c r="BY37" s="307">
        <f>'A25'!BU38</f>
        <v>72896.541711868806</v>
      </c>
      <c r="BZ37" s="307">
        <f>-'A10'!AR37</f>
        <v>-1717.4049316881963</v>
      </c>
      <c r="CA37" s="307">
        <f t="shared" si="55"/>
        <v>160023.59490566966</v>
      </c>
      <c r="CB37" s="276">
        <f t="shared" si="32"/>
        <v>0.46725608600808144</v>
      </c>
      <c r="CC37" s="276">
        <f t="shared" si="56"/>
        <v>11.983076551504039</v>
      </c>
      <c r="CD37" s="276">
        <f t="shared" si="33"/>
        <v>0.59098692404612374</v>
      </c>
      <c r="CE37" s="269">
        <f>'A6'!K36/'A1'!K36*1000</f>
        <v>104685.79286113696</v>
      </c>
      <c r="CF37" s="269">
        <f>'A8'!K26</f>
        <v>2051.0929729850072</v>
      </c>
      <c r="CG37" s="269">
        <f>'A9'!K37/'A1'!K36*1000</f>
        <v>-2917.7118642243754</v>
      </c>
      <c r="CH37" s="269">
        <f>'A25'!CC38</f>
        <v>70107.903389933679</v>
      </c>
      <c r="CI37" s="269">
        <f>-'A10'!AV37</f>
        <v>-2228.9024464193103</v>
      </c>
      <c r="CJ37" s="269">
        <f t="shared" si="5"/>
        <v>171698.17491341193</v>
      </c>
      <c r="CK37" s="261">
        <f t="shared" si="34"/>
        <v>0.52037078821538352</v>
      </c>
      <c r="CL37" s="274">
        <f t="shared" si="57"/>
        <v>12.053493417320698</v>
      </c>
      <c r="CM37" s="214">
        <f t="shared" si="35"/>
        <v>0.63869030536421345</v>
      </c>
      <c r="CN37" s="307">
        <f>'A6'!L36/'A1'!L36*1000</f>
        <v>52886.611543322011</v>
      </c>
      <c r="CO37" s="307">
        <f>'A8'!L26</f>
        <v>579.00323127911099</v>
      </c>
      <c r="CP37" s="307">
        <f>'A9'!L37/'A1'!L36*1000</f>
        <v>-2665.1404020334835</v>
      </c>
      <c r="CQ37" s="307">
        <f>'A25'!CK38</f>
        <v>53074.064488411379</v>
      </c>
      <c r="CR37" s="307">
        <f>-'A10'!AZ37</f>
        <v>-1260.6920470824457</v>
      </c>
      <c r="CS37" s="307">
        <f t="shared" si="58"/>
        <v>102613.84681389658</v>
      </c>
      <c r="CT37" s="276">
        <f t="shared" si="36"/>
        <v>0.20606453379219511</v>
      </c>
      <c r="CU37" s="276">
        <f t="shared" si="62"/>
        <v>11.538728161812404</v>
      </c>
      <c r="CV37" s="276">
        <f t="shared" si="37"/>
        <v>0.28996641673288248</v>
      </c>
      <c r="CW37" s="269">
        <f>'A6'!M36/'A1'!M36*1000</f>
        <v>68447.27824379575</v>
      </c>
      <c r="CX37" s="269">
        <f>'A8'!M26</f>
        <v>2966.9672788710309</v>
      </c>
      <c r="CY37" s="269">
        <f>'A9'!M37/'A1'!M36*1000</f>
        <v>-10486.166154187105</v>
      </c>
      <c r="CZ37" s="269">
        <f>'A25'!CS38</f>
        <v>67412.232104028604</v>
      </c>
      <c r="DA37" s="269">
        <f>-'A10'!BF37</f>
        <v>-1508.5646313300804</v>
      </c>
      <c r="DB37" s="269">
        <f t="shared" si="7"/>
        <v>126831.74684117819</v>
      </c>
      <c r="DC37" s="261">
        <f t="shared" si="38"/>
        <v>0.31624636022040231</v>
      </c>
      <c r="DD37" s="274">
        <f t="shared" si="59"/>
        <v>11.750616659057995</v>
      </c>
      <c r="DE37" s="214">
        <f t="shared" si="39"/>
        <v>0.43350870115293272</v>
      </c>
      <c r="DF37" s="269">
        <f>'A6'!N36/'A1'!N36*1000</f>
        <v>55345.480510503672</v>
      </c>
      <c r="DG37" s="269">
        <f>'A8'!N26</f>
        <v>1973.3921041796939</v>
      </c>
      <c r="DH37" s="269">
        <f>'A9'!N37/'A1'!N36*1000</f>
        <v>912.34811000474883</v>
      </c>
      <c r="DI37" s="269">
        <f>'A25'!DA38</f>
        <v>66360.979049293164</v>
      </c>
      <c r="DJ37" s="269">
        <f>-'A10'!BJ37</f>
        <v>-1479.5261670225093</v>
      </c>
      <c r="DK37" s="269">
        <f t="shared" si="9"/>
        <v>123112.67360695876</v>
      </c>
      <c r="DL37" s="261">
        <f t="shared" si="40"/>
        <v>0.29932605412016478</v>
      </c>
      <c r="DM37" s="274">
        <f t="shared" si="60"/>
        <v>11.720855260625882</v>
      </c>
      <c r="DN37" s="214">
        <f t="shared" si="41"/>
        <v>0.4133470634330273</v>
      </c>
      <c r="DO37" s="269">
        <f>'A6'!O36/'A1'!O36*1000</f>
        <v>73699.098967736776</v>
      </c>
      <c r="DP37" s="269">
        <f>'A8'!O26</f>
        <v>3316.8758928353063</v>
      </c>
      <c r="DQ37" s="269">
        <f>'A9'!O37/'A1'!O36*1000</f>
        <v>-1238.5319513849631</v>
      </c>
      <c r="DR37" s="269">
        <f>'A25'!DI38</f>
        <v>78011.778474725259</v>
      </c>
      <c r="DS37" s="269">
        <f>-'A10'!BN37</f>
        <v>-1695.3065207344341</v>
      </c>
      <c r="DT37" s="269">
        <f t="shared" si="13"/>
        <v>152093.91486317792</v>
      </c>
      <c r="DU37" s="261">
        <f t="shared" si="42"/>
        <v>0.43117919126952825</v>
      </c>
      <c r="DV37" s="274">
        <f t="shared" si="61"/>
        <v>11.932253469972888</v>
      </c>
      <c r="DW37" s="214">
        <f t="shared" si="43"/>
        <v>0.55655720596759939</v>
      </c>
    </row>
    <row r="38" spans="1:127">
      <c r="A38" s="201">
        <v>1994</v>
      </c>
      <c r="B38" s="271">
        <f>'A6'!B37/'A1'!B37*1000</f>
        <v>65168.393430297481</v>
      </c>
      <c r="C38" s="271">
        <f>'A8'!B27</f>
        <v>1393.7325817952369</v>
      </c>
      <c r="D38" s="271">
        <f>'A9'!B38/'A1'!B37*1000</f>
        <v>-11743.998751310057</v>
      </c>
      <c r="E38" s="271">
        <f>'A25'!I39</f>
        <v>62521.128627136939</v>
      </c>
      <c r="F38" s="271">
        <f>-'A10'!F38</f>
        <v>-1643.6221812424146</v>
      </c>
      <c r="G38" s="271">
        <f t="shared" si="12"/>
        <v>115695.63370667718</v>
      </c>
      <c r="H38" s="261">
        <f t="shared" si="14"/>
        <v>0.26558146842184632</v>
      </c>
      <c r="I38" s="262">
        <f t="shared" si="44"/>
        <v>11.658718174411565</v>
      </c>
      <c r="J38" s="214">
        <f t="shared" si="15"/>
        <v>0.37125275714290928</v>
      </c>
      <c r="K38" s="271">
        <f>'A6'!C37/'A1'!C37*1000</f>
        <v>70451.632868301531</v>
      </c>
      <c r="L38" s="271">
        <f>'A8'!C27</f>
        <v>1727.9934149903647</v>
      </c>
      <c r="M38" s="271">
        <f>'A9'!C38/'A1'!C37*1000</f>
        <v>4154.6092069733586</v>
      </c>
      <c r="N38" s="271">
        <f>'A25'!Q39</f>
        <v>63146.729033849573</v>
      </c>
      <c r="O38" s="271">
        <f>-'A10'!J38</f>
        <v>-1618.5419275169402</v>
      </c>
      <c r="P38" s="271">
        <f t="shared" si="16"/>
        <v>137862.4225965979</v>
      </c>
      <c r="Q38" s="261">
        <f t="shared" si="17"/>
        <v>0.36643155382101816</v>
      </c>
      <c r="R38" s="262">
        <f t="shared" si="45"/>
        <v>11.834011529160607</v>
      </c>
      <c r="S38" s="214">
        <f t="shared" si="18"/>
        <v>0.49000393482089172</v>
      </c>
      <c r="T38" s="269">
        <f>'A6'!D37/'A1'!D37*1000</f>
        <v>65235.432542835326</v>
      </c>
      <c r="U38" s="269">
        <f>'A8'!D27</f>
        <v>1690.3432410160524</v>
      </c>
      <c r="V38" s="269">
        <f>'A9'!D38/'A1'!D37*1000</f>
        <v>-9086.6911317571248</v>
      </c>
      <c r="W38" s="269">
        <f>'A25'!Y39</f>
        <v>77575.685225415291</v>
      </c>
      <c r="X38" s="269">
        <f>-'A10'!P38</f>
        <v>-1721.9250050079406</v>
      </c>
      <c r="Y38" s="269">
        <f t="shared" si="1"/>
        <v>133692.84487250162</v>
      </c>
      <c r="Z38" s="261">
        <f t="shared" si="19"/>
        <v>0.34746163122005913</v>
      </c>
      <c r="AA38" s="274">
        <f t="shared" si="46"/>
        <v>11.803300245371537</v>
      </c>
      <c r="AB38" s="214">
        <f t="shared" si="20"/>
        <v>0.46919880434018368</v>
      </c>
      <c r="AC38" s="307">
        <f>'A6'!E37/'A1'!E37*1000</f>
        <v>85331.886064528037</v>
      </c>
      <c r="AD38" s="307">
        <f>'A8'!E27</f>
        <v>1759.5817134301174</v>
      </c>
      <c r="AE38" s="307">
        <f>'A9'!E38/'A1'!E37*1000</f>
        <v>-9086.9460689439475</v>
      </c>
      <c r="AF38" s="307">
        <f>'A25'!AG39</f>
        <v>68017.003562202881</v>
      </c>
      <c r="AG38" s="307">
        <f>-'A10'!T38</f>
        <v>-1731.8599407877145</v>
      </c>
      <c r="AH38" s="307">
        <f t="shared" si="21"/>
        <v>144289.66533042939</v>
      </c>
      <c r="AI38" s="276">
        <f t="shared" si="22"/>
        <v>0.39567295553269521</v>
      </c>
      <c r="AJ38" s="276">
        <f t="shared" si="47"/>
        <v>11.879578122865432</v>
      </c>
      <c r="AK38" s="276">
        <f t="shared" si="23"/>
        <v>0.52087268436914946</v>
      </c>
      <c r="AL38" s="307">
        <f>'A6'!F37/'A1'!F37*1000</f>
        <v>76973.002159317068</v>
      </c>
      <c r="AM38" s="307">
        <f>'A8'!F27</f>
        <v>1858.1551522111072</v>
      </c>
      <c r="AN38" s="307">
        <f>'A9'!F38/'A1'!F37*1000</f>
        <v>-12150.288872054622</v>
      </c>
      <c r="AO38" s="307">
        <f>'A25'!AO39</f>
        <v>68599.685757093321</v>
      </c>
      <c r="AP38" s="307">
        <f>-'A10'!X38</f>
        <v>-1341.7498394678184</v>
      </c>
      <c r="AQ38" s="307">
        <f t="shared" si="48"/>
        <v>133938.80435709906</v>
      </c>
      <c r="AR38" s="276">
        <f t="shared" si="24"/>
        <v>0.34858064918651194</v>
      </c>
      <c r="AS38" s="276">
        <f t="shared" si="49"/>
        <v>11.805138290718951</v>
      </c>
      <c r="AT38" s="276">
        <f t="shared" si="25"/>
        <v>0.47044397447195191</v>
      </c>
      <c r="AU38" s="307">
        <f>'A6'!G37/'A1'!G37*1000</f>
        <v>69826.63627788439</v>
      </c>
      <c r="AV38" s="307">
        <f>'A8'!G27</f>
        <v>2308.6438517480879</v>
      </c>
      <c r="AW38" s="307">
        <f>'A9'!G38/'A1'!G37*1000</f>
        <v>-468.6245411786378</v>
      </c>
      <c r="AX38" s="307">
        <f>'A25'!AW39</f>
        <v>61513.058547879606</v>
      </c>
      <c r="AY38" s="307">
        <f>-'A10'!AD38</f>
        <v>-1562.5274135855148</v>
      </c>
      <c r="AZ38" s="307">
        <f t="shared" si="50"/>
        <v>131617.18672274792</v>
      </c>
      <c r="BA38" s="276">
        <f t="shared" si="26"/>
        <v>0.338018211034047</v>
      </c>
      <c r="BB38" s="276">
        <f t="shared" si="51"/>
        <v>11.787652887543324</v>
      </c>
      <c r="BC38" s="276">
        <f t="shared" si="27"/>
        <v>0.45859861831311344</v>
      </c>
      <c r="BD38" s="269">
        <f>'A6'!H37/'A1'!H37*1000</f>
        <v>80824.855154619159</v>
      </c>
      <c r="BE38" s="269">
        <f>'A8'!H27</f>
        <v>2422.3347255986009</v>
      </c>
      <c r="BF38" s="269">
        <f>'A9'!H38/'A1'!H37*1000</f>
        <v>2662.8686814539051</v>
      </c>
      <c r="BG38" s="269">
        <f>'A25'!BE39</f>
        <v>78976.608919503517</v>
      </c>
      <c r="BH38" s="269">
        <f>-'A10'!AH38</f>
        <v>-1671.9133360044093</v>
      </c>
      <c r="BI38" s="269">
        <f t="shared" si="3"/>
        <v>163214.75414517077</v>
      </c>
      <c r="BJ38" s="261">
        <f t="shared" si="28"/>
        <v>0.48177459310553383</v>
      </c>
      <c r="BK38" s="274">
        <f t="shared" si="52"/>
        <v>12.002822122727123</v>
      </c>
      <c r="BL38" s="214">
        <f t="shared" si="29"/>
        <v>0.60436341421611661</v>
      </c>
      <c r="BM38" s="307">
        <f>'A6'!I37/'A1'!I37*1000</f>
        <v>75913.116176605705</v>
      </c>
      <c r="BN38" s="307">
        <f>'A8'!I27</f>
        <v>2987.4788265044285</v>
      </c>
      <c r="BO38" s="307">
        <f>'A9'!I38/'A1'!I37*1000</f>
        <v>-1391.8230435806258</v>
      </c>
      <c r="BP38" s="307">
        <f>'A25'!BM39</f>
        <v>56695.561261684867</v>
      </c>
      <c r="BQ38" s="307">
        <f>-'A10'!AL38</f>
        <v>-1539.1738339594945</v>
      </c>
      <c r="BR38" s="307">
        <f t="shared" si="53"/>
        <v>132665.15938725485</v>
      </c>
      <c r="BS38" s="276">
        <f t="shared" si="30"/>
        <v>0.34278607043111003</v>
      </c>
      <c r="BT38" s="276">
        <f t="shared" si="54"/>
        <v>11.795583634131322</v>
      </c>
      <c r="BU38" s="276">
        <f t="shared" si="31"/>
        <v>0.46397124352494062</v>
      </c>
      <c r="BV38" s="307">
        <f>'A6'!J37/'A1'!J37*1000</f>
        <v>82773.338670305937</v>
      </c>
      <c r="BW38" s="307">
        <f>'A8'!J27</f>
        <v>2115.4513882949259</v>
      </c>
      <c r="BX38" s="307">
        <f>'A9'!J38/'A1'!J37*1000</f>
        <v>-1888.7749681181583</v>
      </c>
      <c r="BY38" s="307">
        <f>'A25'!BU39</f>
        <v>73297.362029366559</v>
      </c>
      <c r="BZ38" s="307">
        <f>-'A10'!AR38</f>
        <v>-1733.5350891932628</v>
      </c>
      <c r="CA38" s="307">
        <f t="shared" si="55"/>
        <v>154563.842030656</v>
      </c>
      <c r="CB38" s="276">
        <f t="shared" si="32"/>
        <v>0.44241637889317914</v>
      </c>
      <c r="CC38" s="276">
        <f t="shared" si="56"/>
        <v>11.948362506996192</v>
      </c>
      <c r="CD38" s="276">
        <f t="shared" si="33"/>
        <v>0.56747015312702942</v>
      </c>
      <c r="CE38" s="269">
        <f>'A6'!K37/'A1'!K37*1000</f>
        <v>104396.10662438457</v>
      </c>
      <c r="CF38" s="269">
        <f>'A8'!K27</f>
        <v>2145.0369057175394</v>
      </c>
      <c r="CG38" s="269">
        <f>'A9'!K38/'A1'!K37*1000</f>
        <v>-2841.4548018727924</v>
      </c>
      <c r="CH38" s="269">
        <f>'A25'!CC39</f>
        <v>71843.949545720257</v>
      </c>
      <c r="CI38" s="269">
        <f>-'A10'!AV38</f>
        <v>-2300.6170676949955</v>
      </c>
      <c r="CJ38" s="269">
        <f t="shared" si="5"/>
        <v>173243.02120625458</v>
      </c>
      <c r="CK38" s="261">
        <f t="shared" si="34"/>
        <v>0.52739922527658623</v>
      </c>
      <c r="CL38" s="274">
        <f t="shared" si="57"/>
        <v>12.062450634603042</v>
      </c>
      <c r="CM38" s="214">
        <f t="shared" si="35"/>
        <v>0.64475830550328717</v>
      </c>
      <c r="CN38" s="307">
        <f>'A6'!L37/'A1'!L37*1000</f>
        <v>54044.254523435942</v>
      </c>
      <c r="CO38" s="307">
        <f>'A8'!L27</f>
        <v>600.34522161703592</v>
      </c>
      <c r="CP38" s="307">
        <f>'A9'!L38/'A1'!L37*1000</f>
        <v>-2832.2898955641517</v>
      </c>
      <c r="CQ38" s="307">
        <f>'A25'!CK39</f>
        <v>54269.240271686365</v>
      </c>
      <c r="CR38" s="307">
        <f>-'A10'!AZ38</f>
        <v>-1271.4911167786852</v>
      </c>
      <c r="CS38" s="307">
        <f t="shared" si="58"/>
        <v>104810.05900439649</v>
      </c>
      <c r="CT38" s="276">
        <f t="shared" si="36"/>
        <v>0.2160564269827929</v>
      </c>
      <c r="CU38" s="276">
        <f t="shared" si="62"/>
        <v>11.559905029129396</v>
      </c>
      <c r="CV38" s="276">
        <f t="shared" si="37"/>
        <v>0.3043125277821202</v>
      </c>
      <c r="CW38" s="269">
        <f>'A6'!M37/'A1'!M37*1000</f>
        <v>68106.40550498011</v>
      </c>
      <c r="CX38" s="269">
        <f>'A8'!M27</f>
        <v>3089.0077419926261</v>
      </c>
      <c r="CY38" s="269">
        <f>'A9'!M38/'A1'!M37*1000</f>
        <v>-12078.297413876766</v>
      </c>
      <c r="CZ38" s="269">
        <f>'A25'!CS39</f>
        <v>68036.661480708222</v>
      </c>
      <c r="DA38" s="269">
        <f>-'A10'!BF38</f>
        <v>-1536.0471502339483</v>
      </c>
      <c r="DB38" s="269">
        <f t="shared" si="7"/>
        <v>125617.73016357025</v>
      </c>
      <c r="DC38" s="261">
        <f t="shared" si="38"/>
        <v>0.31072306651192783</v>
      </c>
      <c r="DD38" s="274">
        <f t="shared" si="59"/>
        <v>11.740998686776267</v>
      </c>
      <c r="DE38" s="214">
        <f t="shared" si="39"/>
        <v>0.42699307746049736</v>
      </c>
      <c r="DF38" s="269">
        <f>'A6'!N37/'A1'!N37*1000</f>
        <v>56055.672352502377</v>
      </c>
      <c r="DG38" s="269">
        <f>'A8'!N27</f>
        <v>2004.0525375412635</v>
      </c>
      <c r="DH38" s="269">
        <f>'A9'!N38/'A1'!N37*1000</f>
        <v>729.66777669317185</v>
      </c>
      <c r="DI38" s="269">
        <f>'A25'!DA39</f>
        <v>68229.635247031212</v>
      </c>
      <c r="DJ38" s="269">
        <f>-'A10'!BJ38</f>
        <v>-1519.1421329353525</v>
      </c>
      <c r="DK38" s="269">
        <f t="shared" si="9"/>
        <v>125499.88578083267</v>
      </c>
      <c r="DL38" s="261">
        <f t="shared" si="40"/>
        <v>0.31018692137507853</v>
      </c>
      <c r="DM38" s="274">
        <f t="shared" si="60"/>
        <v>11.740060127440675</v>
      </c>
      <c r="DN38" s="214">
        <f t="shared" si="41"/>
        <v>0.4263572574285181</v>
      </c>
      <c r="DO38" s="269">
        <f>'A6'!O37/'A1'!O37*1000</f>
        <v>74515.973042256694</v>
      </c>
      <c r="DP38" s="269">
        <f>'A8'!O27</f>
        <v>3336.087500990956</v>
      </c>
      <c r="DQ38" s="269">
        <f>'A9'!O38/'A1'!O37*1000</f>
        <v>-1257.3546423084447</v>
      </c>
      <c r="DR38" s="269">
        <f>'A25'!DI39</f>
        <v>78234.178188118822</v>
      </c>
      <c r="DS38" s="269">
        <f>-'A10'!BN38</f>
        <v>-1720.7459334649177</v>
      </c>
      <c r="DT38" s="269">
        <f t="shared" si="13"/>
        <v>153108.1381555931</v>
      </c>
      <c r="DU38" s="261">
        <f t="shared" si="42"/>
        <v>0.43579350442791309</v>
      </c>
      <c r="DV38" s="274">
        <f t="shared" si="61"/>
        <v>11.938899736050123</v>
      </c>
      <c r="DW38" s="214">
        <f t="shared" si="43"/>
        <v>0.56105966942357455</v>
      </c>
    </row>
    <row r="39" spans="1:127">
      <c r="A39" s="201">
        <v>1995</v>
      </c>
      <c r="B39" s="271">
        <f>'A6'!B38/'A1'!B38*1000</f>
        <v>65894.326855802676</v>
      </c>
      <c r="C39" s="271">
        <f>'A8'!B28</f>
        <v>1474.0267043861293</v>
      </c>
      <c r="D39" s="271">
        <f>'A9'!B39/'A1'!B38*1000</f>
        <v>-12032.495490381234</v>
      </c>
      <c r="E39" s="271">
        <f>'A25'!I40</f>
        <v>64382.011624981715</v>
      </c>
      <c r="F39" s="271">
        <f>-'A10'!F39</f>
        <v>-1654.4448580693906</v>
      </c>
      <c r="G39" s="271">
        <f t="shared" si="12"/>
        <v>118063.4248367199</v>
      </c>
      <c r="H39" s="261">
        <f t="shared" si="14"/>
        <v>0.27635397764084235</v>
      </c>
      <c r="I39" s="262">
        <f t="shared" si="44"/>
        <v>11.678977257663432</v>
      </c>
      <c r="J39" s="214">
        <f t="shared" si="15"/>
        <v>0.3849771222124222</v>
      </c>
      <c r="K39" s="271">
        <f>'A6'!C38/'A1'!C38*1000</f>
        <v>71563.138756513275</v>
      </c>
      <c r="L39" s="271">
        <f>'A8'!C28</f>
        <v>1784.5310289784788</v>
      </c>
      <c r="M39" s="271">
        <f>'A9'!C39/'A1'!C38*1000</f>
        <v>5143.36854198539</v>
      </c>
      <c r="N39" s="271">
        <f>'A25'!Q40</f>
        <v>66114.924094579561</v>
      </c>
      <c r="O39" s="271">
        <f>-'A10'!J39</f>
        <v>-1662.778716428614</v>
      </c>
      <c r="P39" s="271">
        <f t="shared" si="16"/>
        <v>142943.18370562809</v>
      </c>
      <c r="Q39" s="261">
        <f t="shared" si="17"/>
        <v>0.38954699892599104</v>
      </c>
      <c r="R39" s="262">
        <f t="shared" si="45"/>
        <v>11.870202513546975</v>
      </c>
      <c r="S39" s="214">
        <f t="shared" si="18"/>
        <v>0.51452124766118401</v>
      </c>
      <c r="T39" s="269">
        <f>'A6'!D38/'A1'!D38*1000</f>
        <v>66183.245676730017</v>
      </c>
      <c r="U39" s="269">
        <f>'A8'!D28</f>
        <v>1751.8199904036042</v>
      </c>
      <c r="V39" s="269">
        <f>'A9'!D39/'A1'!D38*1000</f>
        <v>-8811.6112308254505</v>
      </c>
      <c r="W39" s="269">
        <f>'A25'!Y40</f>
        <v>78286.853194565047</v>
      </c>
      <c r="X39" s="269">
        <f>-'A10'!P39</f>
        <v>-1729.0461102668714</v>
      </c>
      <c r="Y39" s="269">
        <f t="shared" si="1"/>
        <v>135681.26152060635</v>
      </c>
      <c r="Z39" s="261">
        <f t="shared" si="19"/>
        <v>0.35650813722353714</v>
      </c>
      <c r="AA39" s="274">
        <f t="shared" si="46"/>
        <v>11.818063748746409</v>
      </c>
      <c r="AB39" s="214">
        <f t="shared" si="20"/>
        <v>0.47920022975034221</v>
      </c>
      <c r="AC39" s="307">
        <f>'A6'!E38/'A1'!E38*1000</f>
        <v>85422.404251380474</v>
      </c>
      <c r="AD39" s="307">
        <f>'A8'!E28</f>
        <v>1865.9818775167792</v>
      </c>
      <c r="AE39" s="307">
        <f>'A9'!E39/'A1'!E38*1000</f>
        <v>-9964.7214306979768</v>
      </c>
      <c r="AF39" s="307">
        <f>'A25'!AG40</f>
        <v>68499.841202343567</v>
      </c>
      <c r="AG39" s="307">
        <f>-'A10'!T39</f>
        <v>-1757.0725783953822</v>
      </c>
      <c r="AH39" s="307">
        <f t="shared" si="21"/>
        <v>144066.43332214747</v>
      </c>
      <c r="AI39" s="276">
        <f t="shared" si="22"/>
        <v>0.39465733855673812</v>
      </c>
      <c r="AJ39" s="276">
        <f t="shared" si="47"/>
        <v>11.878029814687311</v>
      </c>
      <c r="AK39" s="276">
        <f t="shared" si="23"/>
        <v>0.51982379452490213</v>
      </c>
      <c r="AL39" s="307">
        <f>'A6'!F38/'A1'!F38*1000</f>
        <v>76138.51871527097</v>
      </c>
      <c r="AM39" s="307">
        <f>'A8'!F28</f>
        <v>1946.1999679628971</v>
      </c>
      <c r="AN39" s="307">
        <f>'A9'!F39/'A1'!F38*1000</f>
        <v>-11340.600924146165</v>
      </c>
      <c r="AO39" s="307">
        <f>'A25'!AO40</f>
        <v>70152.254203637523</v>
      </c>
      <c r="AP39" s="307">
        <f>-'A10'!X39</f>
        <v>-1370.9251984552056</v>
      </c>
      <c r="AQ39" s="307">
        <f t="shared" si="48"/>
        <v>135525.44676427005</v>
      </c>
      <c r="AR39" s="276">
        <f t="shared" si="24"/>
        <v>0.35579924196762064</v>
      </c>
      <c r="AS39" s="276">
        <f t="shared" si="49"/>
        <v>11.816914700668171</v>
      </c>
      <c r="AT39" s="276">
        <f t="shared" si="25"/>
        <v>0.4784218156872721</v>
      </c>
      <c r="AU39" s="307">
        <f>'A6'!G38/'A1'!G38*1000</f>
        <v>70633.737052385346</v>
      </c>
      <c r="AV39" s="307">
        <f>'A8'!G28</f>
        <v>2355.3836619612885</v>
      </c>
      <c r="AW39" s="307">
        <f>'A9'!G39/'A1'!G38*1000</f>
        <v>-645.41878944558459</v>
      </c>
      <c r="AX39" s="307">
        <f>'A25'!AW40</f>
        <v>63974.336698143707</v>
      </c>
      <c r="AY39" s="307">
        <f>-'A10'!AD39</f>
        <v>-1570.9624480345597</v>
      </c>
      <c r="AZ39" s="307">
        <f t="shared" si="50"/>
        <v>134747.07617501021</v>
      </c>
      <c r="BA39" s="276">
        <f t="shared" si="26"/>
        <v>0.35225796493426775</v>
      </c>
      <c r="BB39" s="276">
        <f t="shared" si="51"/>
        <v>11.811154790391198</v>
      </c>
      <c r="BC39" s="276">
        <f t="shared" si="27"/>
        <v>0.47451980736705185</v>
      </c>
      <c r="BD39" s="269">
        <f>'A6'!H38/'A1'!H38*1000</f>
        <v>82360.660892101354</v>
      </c>
      <c r="BE39" s="269">
        <f>'A8'!H28</f>
        <v>2449.7745496850271</v>
      </c>
      <c r="BF39" s="269">
        <f>'A9'!H39/'A1'!H38*1000</f>
        <v>1719.6463362697659</v>
      </c>
      <c r="BG39" s="269">
        <f>'A25'!BE40</f>
        <v>78491.465403428054</v>
      </c>
      <c r="BH39" s="269">
        <f>-'A10'!AH39</f>
        <v>-1676.2479211886837</v>
      </c>
      <c r="BI39" s="269">
        <f t="shared" si="3"/>
        <v>163345.29926029552</v>
      </c>
      <c r="BJ39" s="261">
        <f t="shared" si="28"/>
        <v>0.48236852153035692</v>
      </c>
      <c r="BK39" s="274">
        <f t="shared" si="52"/>
        <v>12.003621639512579</v>
      </c>
      <c r="BL39" s="214">
        <f t="shared" si="29"/>
        <v>0.60490504090802477</v>
      </c>
      <c r="BM39" s="307">
        <f>'A6'!I38/'A1'!I38*1000</f>
        <v>76626.062118306465</v>
      </c>
      <c r="BN39" s="307">
        <f>'A8'!I28</f>
        <v>2793.0591709519804</v>
      </c>
      <c r="BO39" s="307">
        <f>'A9'!I39/'A1'!I38*1000</f>
        <v>-1000.2481385707545</v>
      </c>
      <c r="BP39" s="307">
        <f>'A25'!BM40</f>
        <v>56977.309280551046</v>
      </c>
      <c r="BQ39" s="307">
        <f>-'A10'!AL39</f>
        <v>-1562.1438130364172</v>
      </c>
      <c r="BR39" s="307">
        <f t="shared" si="53"/>
        <v>133834.03861820232</v>
      </c>
      <c r="BS39" s="276">
        <f t="shared" si="30"/>
        <v>0.34810400668465424</v>
      </c>
      <c r="BT39" s="276">
        <f t="shared" si="54"/>
        <v>11.804355793561447</v>
      </c>
      <c r="BU39" s="276">
        <f t="shared" si="31"/>
        <v>0.46991387760024639</v>
      </c>
      <c r="BV39" s="307">
        <f>'A6'!J38/'A1'!J38*1000</f>
        <v>83507.279409951196</v>
      </c>
      <c r="BW39" s="307">
        <f>'A8'!J28</f>
        <v>2172.4289264845675</v>
      </c>
      <c r="BX39" s="307">
        <f>'A9'!J39/'A1'!J38*1000</f>
        <v>4565.1478863975926</v>
      </c>
      <c r="BY39" s="307">
        <f>'A25'!BU40</f>
        <v>75675.167189292421</v>
      </c>
      <c r="BZ39" s="307">
        <f>-'A10'!AR39</f>
        <v>-1754.6050359126998</v>
      </c>
      <c r="CA39" s="307">
        <f t="shared" si="55"/>
        <v>164165.41837621306</v>
      </c>
      <c r="CB39" s="276">
        <f t="shared" si="32"/>
        <v>0.48609973777861487</v>
      </c>
      <c r="CC39" s="276">
        <f t="shared" si="56"/>
        <v>12.008629847097545</v>
      </c>
      <c r="CD39" s="276">
        <f t="shared" si="33"/>
        <v>0.60829781383784853</v>
      </c>
      <c r="CE39" s="269">
        <f>'A6'!K38/'A1'!K38*1000</f>
        <v>104380.91914008652</v>
      </c>
      <c r="CF39" s="269">
        <f>'A8'!K28</f>
        <v>2231.6499130494503</v>
      </c>
      <c r="CG39" s="269">
        <f>'A9'!K39/'A1'!K38*1000</f>
        <v>-2770.2838512273297</v>
      </c>
      <c r="CH39" s="269">
        <f>'A25'!CC40</f>
        <v>75387.59982460193</v>
      </c>
      <c r="CI39" s="269">
        <f>-'A10'!AV39</f>
        <v>-2351.0865486475623</v>
      </c>
      <c r="CJ39" s="269">
        <f t="shared" si="5"/>
        <v>176878.79847786302</v>
      </c>
      <c r="CK39" s="261">
        <f t="shared" si="34"/>
        <v>0.5439405678298509</v>
      </c>
      <c r="CL39" s="274">
        <f t="shared" si="57"/>
        <v>12.083220022642262</v>
      </c>
      <c r="CM39" s="214">
        <f t="shared" si="35"/>
        <v>0.65882837275049888</v>
      </c>
      <c r="CN39" s="307">
        <f>'A6'!L38/'A1'!L38*1000</f>
        <v>55197.785106629395</v>
      </c>
      <c r="CO39" s="307">
        <f>'A8'!L28</f>
        <v>621.06529136434506</v>
      </c>
      <c r="CP39" s="307">
        <f>'A9'!L39/'A1'!L38*1000</f>
        <v>-3165.052482405833</v>
      </c>
      <c r="CQ39" s="307">
        <f>'A25'!CK40</f>
        <v>55958.723927320883</v>
      </c>
      <c r="CR39" s="307">
        <f>-'A10'!AZ39</f>
        <v>-1304.3973002344571</v>
      </c>
      <c r="CS39" s="307">
        <f t="shared" si="58"/>
        <v>107308.12454267433</v>
      </c>
      <c r="CT39" s="276">
        <f t="shared" si="36"/>
        <v>0.22742163301778162</v>
      </c>
      <c r="CU39" s="276">
        <f t="shared" si="62"/>
        <v>11.583459643764202</v>
      </c>
      <c r="CV39" s="276">
        <f t="shared" si="37"/>
        <v>0.32026942604354464</v>
      </c>
      <c r="CW39" s="269">
        <f>'A6'!M38/'A1'!M38*1000</f>
        <v>68034.944413524747</v>
      </c>
      <c r="CX39" s="269">
        <f>'A8'!M28</f>
        <v>3229.0065827606832</v>
      </c>
      <c r="CY39" s="269">
        <f>'A9'!M39/'A1'!M38*1000</f>
        <v>-11933.106813016137</v>
      </c>
      <c r="CZ39" s="269">
        <f>'A25'!CS40</f>
        <v>69853.887052758058</v>
      </c>
      <c r="DA39" s="269">
        <f>-'A10'!BF39</f>
        <v>-1567.1661983739182</v>
      </c>
      <c r="DB39" s="269">
        <f t="shared" si="7"/>
        <v>127617.56503765343</v>
      </c>
      <c r="DC39" s="261">
        <f t="shared" si="38"/>
        <v>0.31982152090859678</v>
      </c>
      <c r="DD39" s="274">
        <f t="shared" si="59"/>
        <v>11.756793297453868</v>
      </c>
      <c r="DE39" s="214">
        <f t="shared" si="39"/>
        <v>0.43769301883372014</v>
      </c>
      <c r="DF39" s="269">
        <f>'A6'!N38/'A1'!N38*1000</f>
        <v>56827.728602138232</v>
      </c>
      <c r="DG39" s="269">
        <f>'A8'!N28</f>
        <v>2026.3847836380937</v>
      </c>
      <c r="DH39" s="269">
        <f>'A9'!N39/'A1'!N38*1000</f>
        <v>-378.52593637425923</v>
      </c>
      <c r="DI39" s="269">
        <f>'A25'!DA40</f>
        <v>67755.051614153344</v>
      </c>
      <c r="DJ39" s="269">
        <f>-'A10'!BJ39</f>
        <v>-1540.5199727325055</v>
      </c>
      <c r="DK39" s="269">
        <f t="shared" si="9"/>
        <v>124690.1190908229</v>
      </c>
      <c r="DL39" s="261">
        <f t="shared" si="40"/>
        <v>0.30650280455299683</v>
      </c>
      <c r="DM39" s="274">
        <f t="shared" si="60"/>
        <v>11.733586891085395</v>
      </c>
      <c r="DN39" s="214">
        <f t="shared" si="41"/>
        <v>0.42197201166904286</v>
      </c>
      <c r="DO39" s="269">
        <f>'A6'!O38/'A1'!O38*1000</f>
        <v>75554.444457569218</v>
      </c>
      <c r="DP39" s="269">
        <f>'A8'!O28</f>
        <v>3388.2946111054889</v>
      </c>
      <c r="DQ39" s="269">
        <f>'A9'!O39/'A1'!O38*1000</f>
        <v>-1754.6448728021433</v>
      </c>
      <c r="DR39" s="269">
        <f>'A25'!DI40</f>
        <v>79186.76568552533</v>
      </c>
      <c r="DS39" s="269">
        <f>-'A10'!BN39</f>
        <v>-1720.4477812118321</v>
      </c>
      <c r="DT39" s="269">
        <f t="shared" si="13"/>
        <v>154654.41210018605</v>
      </c>
      <c r="DU39" s="261">
        <f t="shared" si="42"/>
        <v>0.4428284367375549</v>
      </c>
      <c r="DV39" s="274">
        <f t="shared" si="61"/>
        <v>11.948948307290387</v>
      </c>
      <c r="DW39" s="214">
        <f t="shared" si="43"/>
        <v>0.56786699917358552</v>
      </c>
    </row>
    <row r="40" spans="1:127">
      <c r="A40" s="201">
        <v>1996</v>
      </c>
      <c r="B40" s="271">
        <f>'A6'!B39/'A1'!B39*1000</f>
        <v>66709.878575649258</v>
      </c>
      <c r="C40" s="271">
        <f>'A8'!B29</f>
        <v>1561.1320041328129</v>
      </c>
      <c r="D40" s="271">
        <f>'A9'!B40/'A1'!B39*1000</f>
        <v>-13123.588796475788</v>
      </c>
      <c r="E40" s="271">
        <f>'A25'!I41</f>
        <v>66568.026486815274</v>
      </c>
      <c r="F40" s="271">
        <f>-'A10'!F40</f>
        <v>-1676.3857171308518</v>
      </c>
      <c r="G40" s="271">
        <f t="shared" si="12"/>
        <v>120039.06255299071</v>
      </c>
      <c r="H40" s="261">
        <f t="shared" si="14"/>
        <v>0.28534234457992264</v>
      </c>
      <c r="I40" s="262">
        <f t="shared" si="44"/>
        <v>11.69557249006855</v>
      </c>
      <c r="J40" s="214">
        <f t="shared" si="15"/>
        <v>0.39621943881232363</v>
      </c>
      <c r="K40" s="271">
        <f>'A6'!C39/'A1'!C39*1000</f>
        <v>72837.84217272875</v>
      </c>
      <c r="L40" s="271">
        <f>'A8'!C29</f>
        <v>1858.8876928287821</v>
      </c>
      <c r="M40" s="271">
        <f>'A9'!C40/'A1'!C39*1000</f>
        <v>7035.4973396333107</v>
      </c>
      <c r="N40" s="271">
        <f>'A25'!Q41</f>
        <v>65939.392740318872</v>
      </c>
      <c r="O40" s="271">
        <f>-'A10'!J40</f>
        <v>-1650.9616168227935</v>
      </c>
      <c r="P40" s="271">
        <f t="shared" si="16"/>
        <v>146020.65832868693</v>
      </c>
      <c r="Q40" s="261">
        <f t="shared" si="17"/>
        <v>0.4035482861710909</v>
      </c>
      <c r="R40" s="262">
        <f t="shared" si="45"/>
        <v>11.891503386082908</v>
      </c>
      <c r="S40" s="214">
        <f t="shared" si="18"/>
        <v>0.52895136512246499</v>
      </c>
      <c r="T40" s="269">
        <f>'A6'!D39/'A1'!D39*1000</f>
        <v>66903.243932221521</v>
      </c>
      <c r="U40" s="269">
        <f>'A8'!D29</f>
        <v>1791.3525082962142</v>
      </c>
      <c r="V40" s="269">
        <f>'A9'!D40/'A1'!D39*1000</f>
        <v>-8191.7585962591893</v>
      </c>
      <c r="W40" s="269">
        <f>'A25'!Y41</f>
        <v>79646.072534378545</v>
      </c>
      <c r="X40" s="269">
        <f>-'A10'!P40</f>
        <v>-1710.4701325947526</v>
      </c>
      <c r="Y40" s="269">
        <f t="shared" si="1"/>
        <v>138438.44024604233</v>
      </c>
      <c r="Z40" s="261">
        <f t="shared" si="19"/>
        <v>0.36905220534733441</v>
      </c>
      <c r="AA40" s="274">
        <f t="shared" si="46"/>
        <v>11.838181031043529</v>
      </c>
      <c r="AB40" s="214">
        <f t="shared" si="20"/>
        <v>0.49282853281912392</v>
      </c>
      <c r="AC40" s="307">
        <f>'A6'!E39/'A1'!E39*1000</f>
        <v>85788.661429631378</v>
      </c>
      <c r="AD40" s="307">
        <f>'A8'!E29</f>
        <v>1963.7740104010854</v>
      </c>
      <c r="AE40" s="307">
        <f>'A9'!E40/'A1'!E39*1000</f>
        <v>-8540.8637448800837</v>
      </c>
      <c r="AF40" s="307">
        <f>'A25'!AG41</f>
        <v>71093.857261622834</v>
      </c>
      <c r="AG40" s="307">
        <f>-'A10'!T40</f>
        <v>-1766.9076550738196</v>
      </c>
      <c r="AH40" s="307">
        <f t="shared" si="21"/>
        <v>148538.5213017014</v>
      </c>
      <c r="AI40" s="276">
        <f t="shared" ref="AI40:AI50" si="63">(AH40-$H$66)/$H$67</f>
        <v>0.41500356267112481</v>
      </c>
      <c r="AJ40" s="276">
        <f t="shared" ref="AJ40:AJ50" si="64">LN(AH40)</f>
        <v>11.908599606290887</v>
      </c>
      <c r="AK40" s="276">
        <f t="shared" si="23"/>
        <v>0.54053307217830915</v>
      </c>
      <c r="AL40" s="307">
        <f>'A6'!F39/'A1'!F39*1000</f>
        <v>75656.148772530025</v>
      </c>
      <c r="AM40" s="307">
        <f>'A8'!F29</f>
        <v>2088.1117577909372</v>
      </c>
      <c r="AN40" s="307">
        <f>'A9'!F40/'A1'!F39*1000</f>
        <v>-11004.302599708453</v>
      </c>
      <c r="AO40" s="307">
        <f>'A25'!AO41</f>
        <v>69919.342766744972</v>
      </c>
      <c r="AP40" s="307">
        <f>-'A10'!X40</f>
        <v>-1388.7218118485607</v>
      </c>
      <c r="AQ40" s="307">
        <f t="shared" si="48"/>
        <v>135270.57888550893</v>
      </c>
      <c r="AR40" s="276">
        <f t="shared" si="24"/>
        <v>0.35463969434589671</v>
      </c>
      <c r="AS40" s="276">
        <f t="shared" si="49"/>
        <v>11.815032339555925</v>
      </c>
      <c r="AT40" s="276">
        <f t="shared" si="25"/>
        <v>0.47714662417066001</v>
      </c>
      <c r="AU40" s="307">
        <f>'A6'!G39/'A1'!G39*1000</f>
        <v>71445.059732061578</v>
      </c>
      <c r="AV40" s="307">
        <f>'A8'!G29</f>
        <v>2393.482670983376</v>
      </c>
      <c r="AW40" s="307">
        <f>'A9'!G40/'A1'!G39*1000</f>
        <v>783.5824293830151</v>
      </c>
      <c r="AX40" s="307">
        <f>'A25'!AW41</f>
        <v>61192.280099509029</v>
      </c>
      <c r="AY40" s="307">
        <f>-'A10'!AD40</f>
        <v>-1556.819150218766</v>
      </c>
      <c r="AZ40" s="307">
        <f t="shared" si="50"/>
        <v>134257.58578171823</v>
      </c>
      <c r="BA40" s="214">
        <f t="shared" si="26"/>
        <v>0.3500309780571555</v>
      </c>
      <c r="BB40" s="214">
        <f t="shared" si="51"/>
        <v>11.807515515666525</v>
      </c>
      <c r="BC40" s="214">
        <f t="shared" si="27"/>
        <v>0.47205440780831021</v>
      </c>
      <c r="BD40" s="269">
        <f>'A6'!H39/'A1'!H39*1000</f>
        <v>83756.999554814087</v>
      </c>
      <c r="BE40" s="269">
        <f>'A8'!H29</f>
        <v>2476.7046968982904</v>
      </c>
      <c r="BF40" s="269">
        <f>'A9'!H40/'A1'!H39*1000</f>
        <v>1166.5080574005246</v>
      </c>
      <c r="BG40" s="269">
        <f>'A25'!BE41</f>
        <v>78193.379312066812</v>
      </c>
      <c r="BH40" s="269">
        <f>-'A10'!AH40</f>
        <v>-1660.9935085528086</v>
      </c>
      <c r="BI40" s="269">
        <f t="shared" si="3"/>
        <v>163932.5981126269</v>
      </c>
      <c r="BJ40" s="261">
        <f t="shared" si="28"/>
        <v>0.48504049804921961</v>
      </c>
      <c r="BK40" s="274">
        <f t="shared" si="52"/>
        <v>12.007210635209853</v>
      </c>
      <c r="BL40" s="214">
        <f t="shared" si="29"/>
        <v>0.60733637931410833</v>
      </c>
      <c r="BM40" s="307">
        <f>'A6'!I39/'A1'!I39*1000</f>
        <v>77484.384220596694</v>
      </c>
      <c r="BN40" s="307">
        <f>'A8'!I29</f>
        <v>2635.8492074470287</v>
      </c>
      <c r="BO40" s="307">
        <f>'A9'!I40/'A1'!I39*1000</f>
        <v>-640.93889992243282</v>
      </c>
      <c r="BP40" s="307">
        <f>'A25'!BM41</f>
        <v>58469.535016973103</v>
      </c>
      <c r="BQ40" s="307">
        <f>-'A10'!AL40</f>
        <v>-1553.16480020423</v>
      </c>
      <c r="BR40" s="307">
        <f t="shared" si="53"/>
        <v>136395.66474489018</v>
      </c>
      <c r="BS40" s="216">
        <f t="shared" si="30"/>
        <v>0.35975838815235922</v>
      </c>
      <c r="BT40" s="214">
        <f t="shared" si="54"/>
        <v>11.823315240491162</v>
      </c>
      <c r="BU40" s="214">
        <f t="shared" si="31"/>
        <v>0.48275781372235532</v>
      </c>
      <c r="BV40" s="314">
        <f>'A6'!J39/'A1'!J39*1000</f>
        <v>84451.690023692412</v>
      </c>
      <c r="BW40" s="307">
        <f>'A8'!J29</f>
        <v>2237.9629595214924</v>
      </c>
      <c r="BX40" s="307">
        <f>'A9'!J40/'A1'!J39*1000</f>
        <v>2616.3887128365427</v>
      </c>
      <c r="BY40" s="307">
        <f>'A25'!BU41</f>
        <v>77578.831442331168</v>
      </c>
      <c r="BZ40" s="307">
        <f>-'A10'!AR40</f>
        <v>-1777.1272389934704</v>
      </c>
      <c r="CA40" s="307">
        <f t="shared" si="55"/>
        <v>165107.74589938816</v>
      </c>
      <c r="CB40" s="276">
        <f t="shared" si="32"/>
        <v>0.49038695374201546</v>
      </c>
      <c r="CC40" s="276">
        <f t="shared" si="56"/>
        <v>12.014353545218267</v>
      </c>
      <c r="CD40" s="276">
        <f t="shared" si="33"/>
        <v>0.6121752905025063</v>
      </c>
      <c r="CE40" s="269">
        <f>'A6'!K39/'A1'!K39*1000</f>
        <v>104431.64793452907</v>
      </c>
      <c r="CF40" s="269">
        <f>'A8'!K29</f>
        <v>2310.8231468690719</v>
      </c>
      <c r="CG40" s="269">
        <f>'A9'!K40/'A1'!K39*1000</f>
        <v>-2704.0341003839858</v>
      </c>
      <c r="CH40" s="269">
        <f>'A25'!CC41</f>
        <v>73883.270063348886</v>
      </c>
      <c r="CI40" s="269">
        <f>-'A10'!AV40</f>
        <v>-2419.6798096302523</v>
      </c>
      <c r="CJ40" s="269">
        <f t="shared" si="5"/>
        <v>175502.02723473276</v>
      </c>
      <c r="CK40" s="261">
        <f t="shared" si="34"/>
        <v>0.53767680548996843</v>
      </c>
      <c r="CL40" s="274">
        <f t="shared" si="57"/>
        <v>12.075405873016402</v>
      </c>
      <c r="CM40" s="214">
        <f t="shared" si="35"/>
        <v>0.65353473528231698</v>
      </c>
      <c r="CN40" s="307">
        <f>'A6'!L39/'A1'!L39*1000</f>
        <v>56482.253030474363</v>
      </c>
      <c r="CO40" s="307">
        <f>'A8'!L29</f>
        <v>643.76882208582776</v>
      </c>
      <c r="CP40" s="307">
        <f>'A9'!L40/'A1'!L39*1000</f>
        <v>-2984.0686441220355</v>
      </c>
      <c r="CQ40" s="307">
        <f>'A25'!CK41</f>
        <v>58488.474478661752</v>
      </c>
      <c r="CR40" s="307">
        <f>-'A10'!AZ40</f>
        <v>-1311.4530878932364</v>
      </c>
      <c r="CS40" s="307">
        <f t="shared" si="58"/>
        <v>111318.97459920666</v>
      </c>
      <c r="CT40" s="276">
        <f t="shared" si="36"/>
        <v>0.24566940777366805</v>
      </c>
      <c r="CU40" s="276">
        <f t="shared" si="62"/>
        <v>11.620155004307488</v>
      </c>
      <c r="CV40" s="276">
        <f t="shared" si="37"/>
        <v>0.34512842475500133</v>
      </c>
      <c r="CW40" s="269">
        <f>'A6'!M39/'A1'!M39*1000</f>
        <v>68440.870695621066</v>
      </c>
      <c r="CX40" s="269">
        <f>'A8'!M29</f>
        <v>3392.3757955099063</v>
      </c>
      <c r="CY40" s="269">
        <f>'A9'!M40/'A1'!M39*1000</f>
        <v>-12575.60378735731</v>
      </c>
      <c r="CZ40" s="269">
        <f>'A25'!CS41</f>
        <v>69784.253142648537</v>
      </c>
      <c r="DA40" s="269">
        <f>-'A10'!BF40</f>
        <v>-1564.6906003397978</v>
      </c>
      <c r="DB40" s="269">
        <f t="shared" si="7"/>
        <v>127477.20524608239</v>
      </c>
      <c r="DC40" s="261">
        <f t="shared" si="38"/>
        <v>0.31918293960406757</v>
      </c>
      <c r="DD40" s="274">
        <f t="shared" si="59"/>
        <v>11.755692845213474</v>
      </c>
      <c r="DE40" s="214">
        <f t="shared" si="39"/>
        <v>0.43694752565908035</v>
      </c>
      <c r="DF40" s="269">
        <f>'A6'!N39/'A1'!N39*1000</f>
        <v>57643.975878464837</v>
      </c>
      <c r="DG40" s="269">
        <f>'A8'!N29</f>
        <v>2037.8326603864684</v>
      </c>
      <c r="DH40" s="269">
        <f>'A9'!N40/'A1'!N39*1000</f>
        <v>-1727.9452597959842</v>
      </c>
      <c r="DI40" s="269">
        <f>'A25'!DA41</f>
        <v>70143.212059770129</v>
      </c>
      <c r="DJ40" s="269">
        <f>-'A10'!BJ40</f>
        <v>-1555.836690810934</v>
      </c>
      <c r="DK40" s="269">
        <f t="shared" si="9"/>
        <v>126541.23864801452</v>
      </c>
      <c r="DL40" s="261">
        <f t="shared" si="40"/>
        <v>0.31492466332351721</v>
      </c>
      <c r="DM40" s="274">
        <f t="shared" si="60"/>
        <v>11.74832353124167</v>
      </c>
      <c r="DN40" s="214">
        <f t="shared" si="41"/>
        <v>0.43195523879182651</v>
      </c>
      <c r="DO40" s="269">
        <f>'A6'!O39/'A1'!O39*1000</f>
        <v>76707.59854897848</v>
      </c>
      <c r="DP40" s="269">
        <f>'A8'!O29</f>
        <v>3461.6374018226979</v>
      </c>
      <c r="DQ40" s="269">
        <f>'A9'!O40/'A1'!O39*1000</f>
        <v>-1832.8219374490579</v>
      </c>
      <c r="DR40" s="269">
        <f>'A25'!DI41</f>
        <v>80050.333169533973</v>
      </c>
      <c r="DS40" s="269">
        <f>-'A10'!BN40</f>
        <v>-1735.6881582898923</v>
      </c>
      <c r="DT40" s="269">
        <f t="shared" si="13"/>
        <v>156651.05902459621</v>
      </c>
      <c r="DU40" s="261">
        <f t="shared" si="42"/>
        <v>0.4519123872293791</v>
      </c>
      <c r="DV40" s="274">
        <f t="shared" si="61"/>
        <v>11.961776056808148</v>
      </c>
      <c r="DW40" s="214">
        <f t="shared" si="43"/>
        <v>0.57655706254976524</v>
      </c>
    </row>
    <row r="41" spans="1:127">
      <c r="A41" s="201">
        <v>1997</v>
      </c>
      <c r="B41" s="271">
        <f>'A6'!B40/'A1'!B40*1000</f>
        <v>67742.615098341077</v>
      </c>
      <c r="C41" s="271">
        <f>'A8'!B30</f>
        <v>1626.273727508624</v>
      </c>
      <c r="D41" s="271">
        <f>'A9'!B41/'A1'!B40*1000</f>
        <v>-10523.031317124152</v>
      </c>
      <c r="E41" s="271">
        <f>'A25'!I42</f>
        <v>67511.217638278365</v>
      </c>
      <c r="F41" s="271">
        <f>-'A10'!F41</f>
        <v>-1683.8745758174448</v>
      </c>
      <c r="G41" s="271">
        <f t="shared" si="12"/>
        <v>124673.20057118648</v>
      </c>
      <c r="H41" s="261">
        <f t="shared" si="14"/>
        <v>0.3064258320082302</v>
      </c>
      <c r="I41" s="262">
        <f t="shared" si="44"/>
        <v>11.733451197353974</v>
      </c>
      <c r="J41" s="214">
        <f t="shared" si="15"/>
        <v>0.42188008696127038</v>
      </c>
      <c r="K41" s="271">
        <f>'A6'!C40/'A1'!C40*1000</f>
        <v>74010.262961034809</v>
      </c>
      <c r="L41" s="271">
        <f>'A8'!C30</f>
        <v>1949.3089785427251</v>
      </c>
      <c r="M41" s="271">
        <f>'A9'!C41/'A1'!C40*1000</f>
        <v>8231.5876277097668</v>
      </c>
      <c r="N41" s="271">
        <f>'A25'!Q42</f>
        <v>66507.771503109427</v>
      </c>
      <c r="O41" s="271">
        <f>-'A10'!J41</f>
        <v>-1670.3110554898951</v>
      </c>
      <c r="P41" s="271">
        <f t="shared" si="16"/>
        <v>149028.62001490683</v>
      </c>
      <c r="Q41" s="261">
        <f t="shared" si="17"/>
        <v>0.417233317162235</v>
      </c>
      <c r="R41" s="262">
        <f t="shared" si="45"/>
        <v>11.911893647119431</v>
      </c>
      <c r="S41" s="214">
        <f t="shared" si="18"/>
        <v>0.54276459560524692</v>
      </c>
      <c r="T41" s="269">
        <f>'A6'!D40/'A1'!D40*1000</f>
        <v>67716.596053080561</v>
      </c>
      <c r="U41" s="269">
        <f>'A8'!D30</f>
        <v>1838.1012548873098</v>
      </c>
      <c r="V41" s="269">
        <f>'A9'!D41/'A1'!D40*1000</f>
        <v>-7118.9832736855815</v>
      </c>
      <c r="W41" s="269">
        <f>'A25'!Y42</f>
        <v>80771.516286756523</v>
      </c>
      <c r="X41" s="269">
        <f>-'A10'!P41</f>
        <v>-1721.0680596128593</v>
      </c>
      <c r="Y41" s="269">
        <f t="shared" si="1"/>
        <v>141486.16226142595</v>
      </c>
      <c r="Z41" s="261">
        <f t="shared" si="19"/>
        <v>0.38291813004444436</v>
      </c>
      <c r="AA41" s="274">
        <f t="shared" si="46"/>
        <v>11.859957198077892</v>
      </c>
      <c r="AB41" s="214">
        <f t="shared" si="20"/>
        <v>0.50758063499861117</v>
      </c>
      <c r="AC41" s="307">
        <f>'A6'!E40/'A1'!E40*1000</f>
        <v>86381.465660570946</v>
      </c>
      <c r="AD41" s="307">
        <f>'A8'!E30</f>
        <v>2080.4055155852679</v>
      </c>
      <c r="AE41" s="307">
        <f>'A9'!E41/'A1'!E40*1000</f>
        <v>-8148.246082330621</v>
      </c>
      <c r="AF41" s="307">
        <f>'A25'!AG42</f>
        <v>69941.59002724367</v>
      </c>
      <c r="AG41" s="307">
        <f>-'A10'!T41</f>
        <v>-1770.2735165927663</v>
      </c>
      <c r="AH41" s="307">
        <f t="shared" si="21"/>
        <v>148484.94160447651</v>
      </c>
      <c r="AI41" s="276">
        <f t="shared" si="63"/>
        <v>0.41475979632916049</v>
      </c>
      <c r="AJ41" s="276">
        <f t="shared" si="64"/>
        <v>11.908238828746367</v>
      </c>
      <c r="AK41" s="276">
        <f t="shared" si="23"/>
        <v>0.5402886661176638</v>
      </c>
      <c r="AL41" s="307">
        <f>'A6'!F40/'A1'!F40*1000</f>
        <v>75461.427365462223</v>
      </c>
      <c r="AM41" s="307">
        <f>'A8'!F30</f>
        <v>2273.9206922140002</v>
      </c>
      <c r="AN41" s="307">
        <f>'A9'!F41/'A1'!F40*1000</f>
        <v>-9915.1630859448869</v>
      </c>
      <c r="AO41" s="307">
        <f>'A25'!AO42</f>
        <v>71108.272193130833</v>
      </c>
      <c r="AP41" s="307">
        <f>-'A10'!X41</f>
        <v>-1438.3155595404442</v>
      </c>
      <c r="AQ41" s="307">
        <f t="shared" si="48"/>
        <v>137490.14160532173</v>
      </c>
      <c r="AR41" s="216">
        <f t="shared" si="24"/>
        <v>0.36473782317066844</v>
      </c>
      <c r="AS41" s="214">
        <f t="shared" si="49"/>
        <v>11.831307496102539</v>
      </c>
      <c r="AT41" s="216">
        <f t="shared" si="25"/>
        <v>0.48817210776398207</v>
      </c>
      <c r="AU41" s="307">
        <f>'A6'!G40/'A1'!G40*1000</f>
        <v>72170.592058186201</v>
      </c>
      <c r="AV41" s="307">
        <f>'A8'!G30</f>
        <v>2415.9726362615429</v>
      </c>
      <c r="AW41" s="307">
        <f>'A9'!G41/'A1'!G40*1000</f>
        <v>2720.9447001535309</v>
      </c>
      <c r="AX41" s="307">
        <f>'A25'!AW42</f>
        <v>61786.539294611408</v>
      </c>
      <c r="AY41" s="307">
        <f>-'A10'!AD41</f>
        <v>-1546.2604786650879</v>
      </c>
      <c r="AZ41" s="307">
        <f t="shared" si="50"/>
        <v>137547.78821054759</v>
      </c>
      <c r="BA41" s="214">
        <f t="shared" si="26"/>
        <v>0.36500009232877118</v>
      </c>
      <c r="BB41" s="214">
        <f t="shared" si="51"/>
        <v>11.831726686329199</v>
      </c>
      <c r="BC41" s="214">
        <f t="shared" si="27"/>
        <v>0.48845608506111499</v>
      </c>
      <c r="BD41" s="269">
        <f>'A6'!H40/'A1'!H40*1000</f>
        <v>85089.215737787279</v>
      </c>
      <c r="BE41" s="269">
        <f>'A8'!H30</f>
        <v>2518.9547842700199</v>
      </c>
      <c r="BF41" s="269">
        <f>'A9'!H41/'A1'!H40*1000</f>
        <v>1096.731646095008</v>
      </c>
      <c r="BG41" s="269">
        <f>'A25'!BE42</f>
        <v>79148.317467673216</v>
      </c>
      <c r="BH41" s="269">
        <f>-'A10'!AH41</f>
        <v>-1645.7357423077656</v>
      </c>
      <c r="BI41" s="269">
        <f t="shared" si="3"/>
        <v>166207.48389351778</v>
      </c>
      <c r="BJ41" s="261">
        <f t="shared" si="28"/>
        <v>0.49539032482907069</v>
      </c>
      <c r="BK41" s="274">
        <f t="shared" si="52"/>
        <v>12.020992189833239</v>
      </c>
      <c r="BL41" s="214">
        <f t="shared" si="29"/>
        <v>0.6166725908556322</v>
      </c>
      <c r="BM41" s="307">
        <f>'A6'!I40/'A1'!I40*1000</f>
        <v>78392.820062009268</v>
      </c>
      <c r="BN41" s="307">
        <f>'A8'!I30</f>
        <v>2520.9394660922276</v>
      </c>
      <c r="BO41" s="307">
        <f>'A9'!I41/'A1'!I40*1000</f>
        <v>-2094.1848078709218</v>
      </c>
      <c r="BP41" s="307">
        <f>'A25'!BM42</f>
        <v>59090.888768980127</v>
      </c>
      <c r="BQ41" s="307">
        <f>-'A10'!AL41</f>
        <v>-1542.37926582622</v>
      </c>
      <c r="BR41" s="307">
        <f t="shared" si="53"/>
        <v>136368.08422338447</v>
      </c>
      <c r="BS41" s="216">
        <f t="shared" si="30"/>
        <v>0.35963290773374662</v>
      </c>
      <c r="BT41" s="214">
        <f t="shared" si="54"/>
        <v>11.823113010380277</v>
      </c>
      <c r="BU41" s="214">
        <f t="shared" si="31"/>
        <v>0.48262081443984456</v>
      </c>
      <c r="BV41" s="314">
        <f>'A6'!J40/'A1'!J40*1000</f>
        <v>85515.045221999564</v>
      </c>
      <c r="BW41" s="307">
        <f>'A8'!J30</f>
        <v>2308.8200001349646</v>
      </c>
      <c r="BX41" s="307">
        <f>'A9'!J41/'A1'!J40*1000</f>
        <v>1736.2303844531925</v>
      </c>
      <c r="BY41" s="307">
        <f>'A25'!BU42</f>
        <v>78410.671375061705</v>
      </c>
      <c r="BZ41" s="307">
        <f>-'A10'!AR41</f>
        <v>-1798.4037038238166</v>
      </c>
      <c r="CA41" s="307">
        <f t="shared" si="55"/>
        <v>166172.36327782559</v>
      </c>
      <c r="CB41" s="216">
        <f t="shared" si="32"/>
        <v>0.49523053997663141</v>
      </c>
      <c r="CC41" s="214">
        <f t="shared" si="56"/>
        <v>12.020780861642786</v>
      </c>
      <c r="CD41" s="216">
        <f t="shared" si="33"/>
        <v>0.61652942814687606</v>
      </c>
      <c r="CE41" s="269">
        <f>'A6'!K40/'A1'!K40*1000</f>
        <v>104968.46584611888</v>
      </c>
      <c r="CF41" s="269">
        <f>'A8'!K30</f>
        <v>2391.8966751937951</v>
      </c>
      <c r="CG41" s="269">
        <f>'A9'!K41/'A1'!K40*1000</f>
        <v>-2642.445257719894</v>
      </c>
      <c r="CH41" s="269">
        <f>'A25'!CC42</f>
        <v>76794.293609478395</v>
      </c>
      <c r="CI41" s="269">
        <f>-'A10'!AV41</f>
        <v>-2476.9495211117573</v>
      </c>
      <c r="CJ41" s="269">
        <f t="shared" si="5"/>
        <v>179035.2613519594</v>
      </c>
      <c r="CK41" s="261">
        <f t="shared" si="34"/>
        <v>0.5537516174181677</v>
      </c>
      <c r="CL41" s="274">
        <f t="shared" si="57"/>
        <v>12.095338056215823</v>
      </c>
      <c r="CM41" s="214">
        <f t="shared" si="35"/>
        <v>0.66703764434588753</v>
      </c>
      <c r="CN41" s="307">
        <f>'A6'!L40/'A1'!L40*1000</f>
        <v>57721.582946490227</v>
      </c>
      <c r="CO41" s="307">
        <f>'A8'!L30</f>
        <v>664.86876420754766</v>
      </c>
      <c r="CP41" s="307">
        <f>'A9'!L41/'A1'!L40*1000</f>
        <v>-2633.6675952316259</v>
      </c>
      <c r="CQ41" s="307">
        <f>'A25'!CK42</f>
        <v>59468.831042330457</v>
      </c>
      <c r="CR41" s="307">
        <f>-'A10'!AZ41</f>
        <v>-1325.4140656563941</v>
      </c>
      <c r="CS41" s="307">
        <f t="shared" si="58"/>
        <v>113896.2010921402</v>
      </c>
      <c r="CT41" s="276">
        <f t="shared" si="36"/>
        <v>0.25739476471174666</v>
      </c>
      <c r="CU41" s="276">
        <f t="shared" si="62"/>
        <v>11.643042795868867</v>
      </c>
      <c r="CV41" s="276">
        <f t="shared" si="37"/>
        <v>0.36063358869149553</v>
      </c>
      <c r="CW41" s="269">
        <f>'A6'!M40/'A1'!M40*1000</f>
        <v>69005.311065021539</v>
      </c>
      <c r="CX41" s="269">
        <f>'A8'!M30</f>
        <v>3565.5914667062157</v>
      </c>
      <c r="CY41" s="269">
        <f>'A9'!M41/'A1'!M40*1000</f>
        <v>-11571.023546729692</v>
      </c>
      <c r="CZ41" s="269">
        <f>'A25'!CS42</f>
        <v>70396.099813166176</v>
      </c>
      <c r="DA41" s="269">
        <f>-'A10'!BF41</f>
        <v>-1567.7299831463313</v>
      </c>
      <c r="DB41" s="269">
        <f t="shared" si="7"/>
        <v>129828.2488150179</v>
      </c>
      <c r="DC41" s="261">
        <f t="shared" si="38"/>
        <v>0.32987925407170482</v>
      </c>
      <c r="DD41" s="274">
        <f t="shared" si="59"/>
        <v>11.773967692971087</v>
      </c>
      <c r="DE41" s="214">
        <f t="shared" si="39"/>
        <v>0.44932768517059929</v>
      </c>
      <c r="DF41" s="269">
        <f>'A6'!N40/'A1'!N40*1000</f>
        <v>58522.980122555629</v>
      </c>
      <c r="DG41" s="269">
        <f>'A8'!N30</f>
        <v>2043.339251734357</v>
      </c>
      <c r="DH41" s="269">
        <f>'A9'!N41/'A1'!N40*1000</f>
        <v>-1628.9326768970996</v>
      </c>
      <c r="DI41" s="269">
        <f>'A25'!DA42</f>
        <v>71579.17801405814</v>
      </c>
      <c r="DJ41" s="269">
        <f>-'A10'!BJ41</f>
        <v>-1563.3059374345237</v>
      </c>
      <c r="DK41" s="269">
        <f t="shared" si="9"/>
        <v>128953.25877401652</v>
      </c>
      <c r="DL41" s="261">
        <f t="shared" si="40"/>
        <v>0.32589839690756511</v>
      </c>
      <c r="DM41" s="274">
        <f t="shared" si="60"/>
        <v>11.767205282599448</v>
      </c>
      <c r="DN41" s="214">
        <f t="shared" si="41"/>
        <v>0.44474654062736424</v>
      </c>
      <c r="DO41" s="269">
        <f>'A6'!O40/'A1'!O40*1000</f>
        <v>78091.901599579767</v>
      </c>
      <c r="DP41" s="269">
        <f>'A8'!O30</f>
        <v>3553.3364003539946</v>
      </c>
      <c r="DQ41" s="269">
        <f>'A9'!O41/'A1'!O40*1000</f>
        <v>-3019.3987955399839</v>
      </c>
      <c r="DR41" s="269">
        <f>'A25'!DI42</f>
        <v>80501.76891116082</v>
      </c>
      <c r="DS41" s="269">
        <f>-'A10'!BN41</f>
        <v>-1747.1590711741367</v>
      </c>
      <c r="DT41" s="269">
        <f t="shared" si="13"/>
        <v>157380.44904438048</v>
      </c>
      <c r="DU41" s="261">
        <f t="shared" si="42"/>
        <v>0.45523082212537774</v>
      </c>
      <c r="DV41" s="274">
        <f t="shared" si="61"/>
        <v>11.96642139533424</v>
      </c>
      <c r="DW41" s="214">
        <f t="shared" si="43"/>
        <v>0.57970401253812132</v>
      </c>
    </row>
    <row r="42" spans="1:127">
      <c r="A42" s="201">
        <v>1998</v>
      </c>
      <c r="B42" s="271">
        <f>'A6'!B41/'A1'!B41*1000</f>
        <v>69029.62247363379</v>
      </c>
      <c r="C42" s="271">
        <f>'A8'!B31</f>
        <v>1674.9596677608922</v>
      </c>
      <c r="D42" s="271">
        <f>'A9'!B42/'A1'!B41*1000</f>
        <v>-10749.824707159243</v>
      </c>
      <c r="E42" s="271">
        <f>'A25'!I43</f>
        <v>68324.648685160981</v>
      </c>
      <c r="F42" s="271">
        <f>-'A10'!F42</f>
        <v>-1701.1049387175899</v>
      </c>
      <c r="G42" s="271">
        <f t="shared" si="12"/>
        <v>126578.30118067883</v>
      </c>
      <c r="H42" s="261">
        <f t="shared" si="14"/>
        <v>0.31509328312690266</v>
      </c>
      <c r="I42" s="262">
        <f t="shared" si="44"/>
        <v>11.748616377325021</v>
      </c>
      <c r="J42" s="214">
        <f t="shared" si="15"/>
        <v>0.43215362519002221</v>
      </c>
      <c r="K42" s="271">
        <f>'A6'!C41/'A1'!C41*1000</f>
        <v>75394.702886603773</v>
      </c>
      <c r="L42" s="271">
        <f>'A8'!C31</f>
        <v>2037.0078160473806</v>
      </c>
      <c r="M42" s="271">
        <f>'A9'!C42/'A1'!C41*1000</f>
        <v>10053.569334678567</v>
      </c>
      <c r="N42" s="271">
        <f>'A25'!Q43</f>
        <v>67006.483403887469</v>
      </c>
      <c r="O42" s="271">
        <f>-'A10'!J42</f>
        <v>-1650.3360111041977</v>
      </c>
      <c r="P42" s="271">
        <f t="shared" si="16"/>
        <v>152841.42743011299</v>
      </c>
      <c r="Q42" s="261">
        <f t="shared" si="17"/>
        <v>0.43458007655727665</v>
      </c>
      <c r="R42" s="262">
        <f t="shared" si="45"/>
        <v>11.937156240892474</v>
      </c>
      <c r="S42" s="214">
        <f t="shared" si="18"/>
        <v>0.55987855161370015</v>
      </c>
      <c r="T42" s="269">
        <f>'A6'!D41/'A1'!D41*1000</f>
        <v>69155.897576145449</v>
      </c>
      <c r="U42" s="269">
        <f>'A8'!D31</f>
        <v>1917.2879697344511</v>
      </c>
      <c r="V42" s="269">
        <f>'A9'!D42/'A1'!D41*1000</f>
        <v>-6730.6467938091237</v>
      </c>
      <c r="W42" s="269">
        <f>'A25'!Y43</f>
        <v>81914.456583326813</v>
      </c>
      <c r="X42" s="269">
        <f>-'A10'!P42</f>
        <v>-1728.232892684684</v>
      </c>
      <c r="Y42" s="269">
        <f t="shared" si="1"/>
        <v>144528.7624427129</v>
      </c>
      <c r="Z42" s="261">
        <f t="shared" si="19"/>
        <v>0.39676075243066866</v>
      </c>
      <c r="AA42" s="274">
        <f t="shared" si="46"/>
        <v>11.881233814773646</v>
      </c>
      <c r="AB42" s="214">
        <f t="shared" si="20"/>
        <v>0.52199432052160821</v>
      </c>
      <c r="AC42" s="307">
        <f>'A6'!E41/'A1'!E41*1000</f>
        <v>87461.478463005929</v>
      </c>
      <c r="AD42" s="307">
        <f>'A8'!E31</f>
        <v>2217.3864982971095</v>
      </c>
      <c r="AE42" s="307">
        <f>'A9'!E42/'A1'!E41*1000</f>
        <v>-9344.5290900087457</v>
      </c>
      <c r="AF42" s="307">
        <f>'A25'!AG43</f>
        <v>69344.433432938575</v>
      </c>
      <c r="AG42" s="307">
        <f>-'A10'!T42</f>
        <v>-1752.8558113166778</v>
      </c>
      <c r="AH42" s="307">
        <f t="shared" si="21"/>
        <v>147925.91349291621</v>
      </c>
      <c r="AI42" s="276">
        <f t="shared" si="63"/>
        <v>0.41221644045243133</v>
      </c>
      <c r="AJ42" s="276">
        <f t="shared" si="64"/>
        <v>11.904466842904677</v>
      </c>
      <c r="AK42" s="276">
        <f t="shared" si="23"/>
        <v>0.53773336240106484</v>
      </c>
      <c r="AL42" s="307">
        <f>'A6'!F41/'A1'!F41*1000</f>
        <v>75682.586662779053</v>
      </c>
      <c r="AM42" s="307">
        <f>'A8'!F31</f>
        <v>2492.0857959084428</v>
      </c>
      <c r="AN42" s="307">
        <f>'A9'!F42/'A1'!F41*1000</f>
        <v>-20171.22060141922</v>
      </c>
      <c r="AO42" s="307">
        <f>'A25'!AO43</f>
        <v>72347.091631927658</v>
      </c>
      <c r="AP42" s="307">
        <f>-'A10'!X42</f>
        <v>-1463.804376845291</v>
      </c>
      <c r="AQ42" s="307">
        <f t="shared" si="48"/>
        <v>128886.73911235064</v>
      </c>
      <c r="AR42" s="216">
        <f t="shared" si="24"/>
        <v>0.32559575886679865</v>
      </c>
      <c r="AS42" s="214">
        <f t="shared" si="49"/>
        <v>11.7666893063065</v>
      </c>
      <c r="AT42" s="216">
        <f t="shared" si="25"/>
        <v>0.44439699633043811</v>
      </c>
      <c r="AU42" s="307">
        <f>'A6'!G41/'A1'!G41*1000</f>
        <v>72797.055937596553</v>
      </c>
      <c r="AV42" s="307">
        <f>'A8'!G31</f>
        <v>2436.763240774741</v>
      </c>
      <c r="AW42" s="307">
        <f>'A9'!G42/'A1'!G41*1000</f>
        <v>2292.0577465138581</v>
      </c>
      <c r="AX42" s="307">
        <f>'A25'!AW43</f>
        <v>62383.9897473655</v>
      </c>
      <c r="AY42" s="307">
        <f>-'A10'!AD42</f>
        <v>-1551.4109473190822</v>
      </c>
      <c r="AZ42" s="307">
        <f t="shared" si="50"/>
        <v>138358.45572493158</v>
      </c>
      <c r="BA42" s="214">
        <f t="shared" si="26"/>
        <v>0.36868830754397242</v>
      </c>
      <c r="BB42" s="214">
        <f t="shared" si="51"/>
        <v>11.837603101706161</v>
      </c>
      <c r="BC42" s="214">
        <f t="shared" si="27"/>
        <v>0.49243701889365116</v>
      </c>
      <c r="BD42" s="269">
        <f>'A6'!H41/'A1'!H41*1000</f>
        <v>86542.329131591585</v>
      </c>
      <c r="BE42" s="269">
        <f>'A8'!H31</f>
        <v>2576.7292749844523</v>
      </c>
      <c r="BF42" s="269">
        <f>'A9'!H42/'A1'!H41*1000</f>
        <v>109.69002052174849</v>
      </c>
      <c r="BG42" s="269">
        <f>'A25'!BE43</f>
        <v>80054.477317313344</v>
      </c>
      <c r="BH42" s="269">
        <f>-'A10'!AH42</f>
        <v>-1633.2090632781046</v>
      </c>
      <c r="BI42" s="269">
        <f t="shared" si="3"/>
        <v>167650.01668113301</v>
      </c>
      <c r="BJ42" s="261">
        <f t="shared" si="28"/>
        <v>0.50195327607765017</v>
      </c>
      <c r="BK42" s="274">
        <f t="shared" si="52"/>
        <v>12.029633851394118</v>
      </c>
      <c r="BL42" s="214">
        <f t="shared" si="29"/>
        <v>0.62252682012130045</v>
      </c>
      <c r="BM42" s="307">
        <f>'A6'!I41/'A1'!I41*1000</f>
        <v>79322.66912847296</v>
      </c>
      <c r="BN42" s="307">
        <f>'A8'!I31</f>
        <v>2427.1823471531225</v>
      </c>
      <c r="BO42" s="307">
        <f>'A9'!I42/'A1'!I41*1000</f>
        <v>-3340.984177343902</v>
      </c>
      <c r="BP42" s="307">
        <f>'A25'!BM43</f>
        <v>59717.814650553708</v>
      </c>
      <c r="BQ42" s="307">
        <f>-'A10'!AL42</f>
        <v>-1520.531656633028</v>
      </c>
      <c r="BR42" s="307">
        <f t="shared" si="53"/>
        <v>136606.15029220289</v>
      </c>
      <c r="BS42" s="216">
        <f t="shared" si="30"/>
        <v>0.36071601379345647</v>
      </c>
      <c r="BT42" s="214">
        <f t="shared" si="54"/>
        <v>11.824857249206318</v>
      </c>
      <c r="BU42" s="214">
        <f t="shared" si="31"/>
        <v>0.48380243604233186</v>
      </c>
      <c r="BV42" s="314">
        <f>'A6'!J41/'A1'!J41*1000</f>
        <v>86711.235547882505</v>
      </c>
      <c r="BW42" s="307">
        <f>'A8'!J31</f>
        <v>2355.037438540066</v>
      </c>
      <c r="BX42" s="307">
        <f>'A9'!J42/'A1'!J41*1000</f>
        <v>-1002.6116981597102</v>
      </c>
      <c r="BY42" s="307">
        <f>'A25'!BU43</f>
        <v>79340.566763717259</v>
      </c>
      <c r="BZ42" s="307">
        <f>-'A10'!AR42</f>
        <v>-1806.5803284255637</v>
      </c>
      <c r="CA42" s="307">
        <f t="shared" si="55"/>
        <v>165597.64772355455</v>
      </c>
      <c r="CB42" s="216">
        <f t="shared" si="32"/>
        <v>0.49261581246619701</v>
      </c>
      <c r="CC42" s="214">
        <f t="shared" si="56"/>
        <v>12.017316316264504</v>
      </c>
      <c r="CD42" s="216">
        <f t="shared" si="33"/>
        <v>0.61418239768255045</v>
      </c>
      <c r="CE42" s="269">
        <f>'A6'!K41/'A1'!K41*1000</f>
        <v>106217.24555895657</v>
      </c>
      <c r="CF42" s="269">
        <f>'A8'!K31</f>
        <v>2487.6390394754012</v>
      </c>
      <c r="CG42" s="269">
        <f>'A9'!K42/'A1'!K41*1000</f>
        <v>3201.9791980077794</v>
      </c>
      <c r="CH42" s="269">
        <f>'A25'!CC43</f>
        <v>79679.432238164503</v>
      </c>
      <c r="CI42" s="269">
        <f>-'A10'!AV42</f>
        <v>-2458.3531738991487</v>
      </c>
      <c r="CJ42" s="269">
        <f t="shared" si="5"/>
        <v>189127.94286070511</v>
      </c>
      <c r="CK42" s="261">
        <f t="shared" si="34"/>
        <v>0.59966930974240262</v>
      </c>
      <c r="CL42" s="274">
        <f t="shared" si="57"/>
        <v>12.150179011369886</v>
      </c>
      <c r="CM42" s="214">
        <f t="shared" si="35"/>
        <v>0.7041892409871513</v>
      </c>
      <c r="CN42" s="307">
        <f>'A6'!L41/'A1'!L41*1000</f>
        <v>58991.78378536024</v>
      </c>
      <c r="CO42" s="307">
        <f>'A8'!L31</f>
        <v>701.68639792480406</v>
      </c>
      <c r="CP42" s="307">
        <f>'A9'!L42/'A1'!L41*1000</f>
        <v>-3397.3755484125754</v>
      </c>
      <c r="CQ42" s="307">
        <f>'A25'!CK43</f>
        <v>60488.770345377641</v>
      </c>
      <c r="CR42" s="307">
        <f>-'A10'!AZ42</f>
        <v>-1341.4053001280422</v>
      </c>
      <c r="CS42" s="307">
        <f t="shared" si="58"/>
        <v>115443.45968012206</v>
      </c>
      <c r="CT42" s="276">
        <f t="shared" si="36"/>
        <v>0.26443417675773428</v>
      </c>
      <c r="CU42" s="276">
        <f t="shared" si="62"/>
        <v>11.656536162507702</v>
      </c>
      <c r="CV42" s="276">
        <f t="shared" si="37"/>
        <v>0.3697745694291652</v>
      </c>
      <c r="CW42" s="269">
        <f>'A6'!M41/'A1'!M41*1000</f>
        <v>69440.073273512229</v>
      </c>
      <c r="CX42" s="269">
        <f>'A8'!M31</f>
        <v>3757.4518103194459</v>
      </c>
      <c r="CY42" s="269">
        <f>'A9'!M42/'A1'!M41*1000</f>
        <v>-11080.738149115999</v>
      </c>
      <c r="CZ42" s="269">
        <f>'A25'!CS43</f>
        <v>71040.73673413643</v>
      </c>
      <c r="DA42" s="269">
        <f>-'A10'!BF42</f>
        <v>-1586.7902565358077</v>
      </c>
      <c r="DB42" s="269">
        <f t="shared" si="7"/>
        <v>131570.7334123163</v>
      </c>
      <c r="DC42" s="261">
        <f t="shared" si="38"/>
        <v>0.33780686692158363</v>
      </c>
      <c r="DD42" s="274">
        <f t="shared" si="59"/>
        <v>11.787299882657004</v>
      </c>
      <c r="DE42" s="214">
        <f t="shared" si="39"/>
        <v>0.45835947778187924</v>
      </c>
      <c r="DF42" s="269">
        <f>'A6'!N41/'A1'!N41*1000</f>
        <v>59546.601993140212</v>
      </c>
      <c r="DG42" s="269">
        <f>'A8'!N31</f>
        <v>2059.4244370014908</v>
      </c>
      <c r="DH42" s="269">
        <f>'A9'!N42/'A1'!N41*1000</f>
        <v>-3440.3528348283203</v>
      </c>
      <c r="DI42" s="269">
        <f>'A25'!DA43</f>
        <v>72966.273041847657</v>
      </c>
      <c r="DJ42" s="269">
        <f>-'A10'!BJ42</f>
        <v>-1570.5252598519771</v>
      </c>
      <c r="DK42" s="269">
        <f t="shared" si="9"/>
        <v>129561.42137730907</v>
      </c>
      <c r="DL42" s="261">
        <f t="shared" si="40"/>
        <v>0.32866529520678267</v>
      </c>
      <c r="DM42" s="274">
        <f t="shared" si="60"/>
        <v>11.771910344028646</v>
      </c>
      <c r="DN42" s="214">
        <f t="shared" si="41"/>
        <v>0.44793394945164244</v>
      </c>
      <c r="DO42" s="269">
        <f>'A6'!O41/'A1'!O41*1000</f>
        <v>79787.176740036753</v>
      </c>
      <c r="DP42" s="269">
        <f>'A8'!O31</f>
        <v>3661.6200198188599</v>
      </c>
      <c r="DQ42" s="269">
        <f>'A9'!O42/'A1'!O41*1000</f>
        <v>-3222.0549489902496</v>
      </c>
      <c r="DR42" s="269">
        <f>'A25'!DI43</f>
        <v>80716.585712329877</v>
      </c>
      <c r="DS42" s="269">
        <f>-'A10'!BN42</f>
        <v>-1752.3764149166768</v>
      </c>
      <c r="DT42" s="269">
        <f t="shared" si="13"/>
        <v>159190.95110827856</v>
      </c>
      <c r="DU42" s="261">
        <f t="shared" si="42"/>
        <v>0.46346788743358402</v>
      </c>
      <c r="DV42" s="274">
        <f t="shared" si="61"/>
        <v>11.977859711004859</v>
      </c>
      <c r="DW42" s="214">
        <f t="shared" si="43"/>
        <v>0.58745281430235874</v>
      </c>
    </row>
    <row r="43" spans="1:127">
      <c r="A43" s="201">
        <v>1999</v>
      </c>
      <c r="B43" s="271">
        <f>'A6'!B42/'A1'!B42*1000</f>
        <v>70452.580338028012</v>
      </c>
      <c r="C43" s="271">
        <f>'A8'!B32</f>
        <v>1728.3913979222943</v>
      </c>
      <c r="D43" s="271">
        <f>'A9'!B43/'A1'!B42*1000</f>
        <v>-11748.822952938715</v>
      </c>
      <c r="E43" s="271">
        <f>'A25'!I44</f>
        <v>70755.275026453382</v>
      </c>
      <c r="F43" s="271">
        <f>-'A10'!F43</f>
        <v>-1680.6361418385354</v>
      </c>
      <c r="G43" s="271">
        <f t="shared" si="12"/>
        <v>129506.78766762643</v>
      </c>
      <c r="H43" s="261">
        <f t="shared" si="14"/>
        <v>0.32841673352676082</v>
      </c>
      <c r="I43" s="262">
        <f t="shared" si="44"/>
        <v>11.771488573169968</v>
      </c>
      <c r="J43" s="214">
        <f t="shared" si="15"/>
        <v>0.4476482239245686</v>
      </c>
      <c r="K43" s="271">
        <f>'A6'!C42/'A1'!C42*1000</f>
        <v>76886.484805154338</v>
      </c>
      <c r="L43" s="271">
        <f>'A8'!C32</f>
        <v>2143.4757791836787</v>
      </c>
      <c r="M43" s="271">
        <f>'A9'!C43/'A1'!C42*1000</f>
        <v>14495.794751838224</v>
      </c>
      <c r="N43" s="271">
        <f>'A25'!Q44</f>
        <v>67426.995605892342</v>
      </c>
      <c r="O43" s="271">
        <f>-'A10'!J43</f>
        <v>-1636.3323312109269</v>
      </c>
      <c r="P43" s="271">
        <f t="shared" si="16"/>
        <v>159316.41861085765</v>
      </c>
      <c r="Q43" s="261">
        <f t="shared" si="17"/>
        <v>0.46403871473801489</v>
      </c>
      <c r="R43" s="262">
        <f t="shared" si="45"/>
        <v>11.9786475578241</v>
      </c>
      <c r="S43" s="214">
        <f t="shared" si="18"/>
        <v>0.58798653526256672</v>
      </c>
      <c r="T43" s="269">
        <f>'A6'!D42/'A1'!D42*1000</f>
        <v>70546.768501528888</v>
      </c>
      <c r="U43" s="269">
        <f>'A8'!D32</f>
        <v>2011.8980014039255</v>
      </c>
      <c r="V43" s="269">
        <f>'A9'!D43/'A1'!D42*1000</f>
        <v>-5673.5018183490793</v>
      </c>
      <c r="W43" s="269">
        <f>'A25'!Y44</f>
        <v>82529.742983767326</v>
      </c>
      <c r="X43" s="269">
        <f>-'A10'!P43</f>
        <v>-1735.0980870771846</v>
      </c>
      <c r="Y43" s="269">
        <f t="shared" si="1"/>
        <v>147679.8095812739</v>
      </c>
      <c r="Z43" s="261">
        <f t="shared" si="19"/>
        <v>0.41109676540028689</v>
      </c>
      <c r="AA43" s="274">
        <f t="shared" si="46"/>
        <v>11.90280176033494</v>
      </c>
      <c r="AB43" s="214">
        <f t="shared" si="20"/>
        <v>0.53660536461489428</v>
      </c>
      <c r="AC43" s="307">
        <f>'A6'!E42/'A1'!E42*1000</f>
        <v>88924.477506023512</v>
      </c>
      <c r="AD43" s="307">
        <f>'A8'!E32</f>
        <v>2375.869667305341</v>
      </c>
      <c r="AE43" s="307">
        <f>'A9'!E43/'A1'!E42*1000</f>
        <v>-4215.5677024673087</v>
      </c>
      <c r="AF43" s="307">
        <f>'A25'!AG44</f>
        <v>72443.621989479652</v>
      </c>
      <c r="AG43" s="307">
        <f>-'A10'!T43</f>
        <v>-1718.5124182707038</v>
      </c>
      <c r="AH43" s="307">
        <f t="shared" si="21"/>
        <v>157809.88904207048</v>
      </c>
      <c r="AI43" s="276">
        <f t="shared" si="63"/>
        <v>0.45718460355289653</v>
      </c>
      <c r="AJ43" s="276">
        <f t="shared" si="64"/>
        <v>11.969146353631041</v>
      </c>
      <c r="AK43" s="276">
        <f t="shared" si="23"/>
        <v>0.58155001524216987</v>
      </c>
      <c r="AL43" s="307">
        <f>'A6'!F42/'A1'!F42*1000</f>
        <v>76226.835898747493</v>
      </c>
      <c r="AM43" s="307">
        <f>'A8'!F32</f>
        <v>2763.4498522277531</v>
      </c>
      <c r="AN43" s="307">
        <f>'A9'!F43/'A1'!F42*1000</f>
        <v>-42636.531347838441</v>
      </c>
      <c r="AO43" s="307">
        <f>'A25'!AO44</f>
        <v>73583.156377990206</v>
      </c>
      <c r="AP43" s="307">
        <f>-'A10'!X43</f>
        <v>-1453.4003046198786</v>
      </c>
      <c r="AQ43" s="307">
        <f t="shared" si="48"/>
        <v>108483.51047650714</v>
      </c>
      <c r="AR43" s="216">
        <f t="shared" si="24"/>
        <v>0.23276917218516749</v>
      </c>
      <c r="AS43" s="214">
        <f t="shared" si="49"/>
        <v>11.594353463237901</v>
      </c>
      <c r="AT43" s="216">
        <f t="shared" si="25"/>
        <v>0.32764936291431274</v>
      </c>
      <c r="AU43" s="307">
        <f>'A6'!G42/'A1'!G42*1000</f>
        <v>73569.99784077701</v>
      </c>
      <c r="AV43" s="307">
        <f>'A8'!G32</f>
        <v>2470.1789016346843</v>
      </c>
      <c r="AW43" s="307">
        <f>'A9'!G43/'A1'!G42*1000</f>
        <v>167.34964043825372</v>
      </c>
      <c r="AX43" s="307">
        <f>'A25'!AW44</f>
        <v>62941.405212302707</v>
      </c>
      <c r="AY43" s="307">
        <f>-'A10'!AD43</f>
        <v>-1528.1762709892134</v>
      </c>
      <c r="AZ43" s="307">
        <f t="shared" si="50"/>
        <v>137620.75532416345</v>
      </c>
      <c r="BA43" s="214">
        <f t="shared" si="26"/>
        <v>0.36533206371515614</v>
      </c>
      <c r="BB43" s="214">
        <f t="shared" si="51"/>
        <v>11.832257031218109</v>
      </c>
      <c r="BC43" s="214">
        <f t="shared" si="27"/>
        <v>0.48881536325636488</v>
      </c>
      <c r="BD43" s="269">
        <f>'A6'!H42/'A1'!H42*1000</f>
        <v>87968.697160365919</v>
      </c>
      <c r="BE43" s="269">
        <f>'A8'!H32</f>
        <v>2662.8615607653605</v>
      </c>
      <c r="BF43" s="269">
        <f>'A9'!H43/'A1'!H42*1000</f>
        <v>1128.5822948789371</v>
      </c>
      <c r="BG43" s="269">
        <f>'A25'!BE44</f>
        <v>78358.903373489477</v>
      </c>
      <c r="BH43" s="269">
        <f>-'A10'!AH43</f>
        <v>-1596.9900584187096</v>
      </c>
      <c r="BI43" s="269">
        <f t="shared" si="3"/>
        <v>168522.05433108099</v>
      </c>
      <c r="BJ43" s="261">
        <f t="shared" si="28"/>
        <v>0.50592070103510689</v>
      </c>
      <c r="BK43" s="274">
        <f t="shared" si="52"/>
        <v>12.034821906447567</v>
      </c>
      <c r="BL43" s="214">
        <f t="shared" si="29"/>
        <v>0.62604142937923402</v>
      </c>
      <c r="BM43" s="307">
        <f>'A6'!I42/'A1'!I42*1000</f>
        <v>80343.221080545176</v>
      </c>
      <c r="BN43" s="307">
        <f>'A8'!I32</f>
        <v>2331.0846379199661</v>
      </c>
      <c r="BO43" s="307">
        <f>'A9'!I43/'A1'!I42*1000</f>
        <v>-2729.2660313692804</v>
      </c>
      <c r="BP43" s="307">
        <f>'A25'!BM44</f>
        <v>60334.129898004998</v>
      </c>
      <c r="BQ43" s="307">
        <f>-'A10'!AL43</f>
        <v>-1479.1393619229607</v>
      </c>
      <c r="BR43" s="307">
        <f t="shared" si="53"/>
        <v>138800.03022317792</v>
      </c>
      <c r="BS43" s="216">
        <f t="shared" si="30"/>
        <v>0.37069729612952662</v>
      </c>
      <c r="BT43" s="214">
        <f t="shared" si="54"/>
        <v>11.840789544801057</v>
      </c>
      <c r="BU43" s="214">
        <f t="shared" si="31"/>
        <v>0.49459565103726222</v>
      </c>
      <c r="BV43" s="314">
        <f>'A6'!J42/'A1'!J42*1000</f>
        <v>87938.218495639871</v>
      </c>
      <c r="BW43" s="307">
        <f>'A8'!J32</f>
        <v>2429.4307947936709</v>
      </c>
      <c r="BX43" s="307">
        <f>'A9'!J43/'A1'!J42*1000</f>
        <v>-2058.9105422336329</v>
      </c>
      <c r="BY43" s="307">
        <f>'A25'!BU44</f>
        <v>77049.807393899566</v>
      </c>
      <c r="BZ43" s="307">
        <f>-'A10'!AR43</f>
        <v>-1800.5838590580022</v>
      </c>
      <c r="CA43" s="307">
        <f t="shared" si="55"/>
        <v>163557.96228304147</v>
      </c>
      <c r="CB43" s="216">
        <f t="shared" si="32"/>
        <v>0.48333605381984096</v>
      </c>
      <c r="CC43" s="214">
        <f t="shared" si="56"/>
        <v>12.004922715872244</v>
      </c>
      <c r="CD43" s="216">
        <f t="shared" si="33"/>
        <v>0.60578644539811743</v>
      </c>
      <c r="CE43" s="269">
        <f>'A6'!K42/'A1'!K42*1000</f>
        <v>107984.07468565476</v>
      </c>
      <c r="CF43" s="269">
        <f>'A8'!K32</f>
        <v>2553.5638709238428</v>
      </c>
      <c r="CG43" s="269">
        <f>'A9'!K43/'A1'!K42*1000</f>
        <v>4467.7676988061885</v>
      </c>
      <c r="CH43" s="269">
        <f>'A25'!CC44</f>
        <v>81095.762281555057</v>
      </c>
      <c r="CI43" s="269">
        <f>-'A10'!AV43</f>
        <v>-2388.0868110216234</v>
      </c>
      <c r="CJ43" s="269">
        <f t="shared" si="5"/>
        <v>193713.08172591822</v>
      </c>
      <c r="CK43" s="261">
        <f t="shared" si="34"/>
        <v>0.62052987048577957</v>
      </c>
      <c r="CL43" s="274">
        <f t="shared" si="57"/>
        <v>12.174133383128666</v>
      </c>
      <c r="CM43" s="214">
        <f t="shared" si="35"/>
        <v>0.72041695173502196</v>
      </c>
      <c r="CN43" s="307">
        <f>'A6'!L42/'A1'!L42*1000</f>
        <v>60430.401169326236</v>
      </c>
      <c r="CO43" s="307">
        <f>'A8'!L32</f>
        <v>734.75470445799067</v>
      </c>
      <c r="CP43" s="307">
        <f>'A9'!L43/'A1'!L42*1000</f>
        <v>-5573.6405908105644</v>
      </c>
      <c r="CQ43" s="307">
        <f>'A25'!CK44</f>
        <v>62249.368365874034</v>
      </c>
      <c r="CR43" s="307">
        <f>-'A10'!AZ43</f>
        <v>-1340.6931419204395</v>
      </c>
      <c r="CS43" s="307">
        <f t="shared" si="58"/>
        <v>116500.19050692726</v>
      </c>
      <c r="CT43" s="276">
        <f t="shared" si="36"/>
        <v>0.26924188231474894</v>
      </c>
      <c r="CU43" s="276">
        <f t="shared" si="62"/>
        <v>11.66564818723915</v>
      </c>
      <c r="CV43" s="276">
        <f t="shared" si="37"/>
        <v>0.37594744272170599</v>
      </c>
      <c r="CW43" s="269">
        <f>'A6'!M42/'A1'!M42*1000</f>
        <v>70065.857756876692</v>
      </c>
      <c r="CX43" s="269">
        <f>'A8'!M32</f>
        <v>3963.1857945153106</v>
      </c>
      <c r="CY43" s="269">
        <f>'A9'!M43/'A1'!M42*1000</f>
        <v>-9919.947575998809</v>
      </c>
      <c r="CZ43" s="269">
        <f>'A25'!CS44</f>
        <v>72127.927331496743</v>
      </c>
      <c r="DA43" s="269">
        <f>-'A10'!BF43</f>
        <v>-1592.544805015501</v>
      </c>
      <c r="DB43" s="269">
        <f t="shared" si="7"/>
        <v>134644.47850187443</v>
      </c>
      <c r="DC43" s="261">
        <f t="shared" si="38"/>
        <v>0.35179118627052519</v>
      </c>
      <c r="DD43" s="274">
        <f t="shared" si="59"/>
        <v>11.810393091100222</v>
      </c>
      <c r="DE43" s="214">
        <f t="shared" si="39"/>
        <v>0.47400379985513341</v>
      </c>
      <c r="DF43" s="269">
        <f>'A6'!N42/'A1'!N42*1000</f>
        <v>60911.25794019545</v>
      </c>
      <c r="DG43" s="269">
        <f>'A8'!N32</f>
        <v>2100.5602745895048</v>
      </c>
      <c r="DH43" s="269">
        <f>'A9'!N43/'A1'!N42*1000</f>
        <v>-5295.5009765333662</v>
      </c>
      <c r="DI43" s="269">
        <f>'A25'!DA44</f>
        <v>74537.677920418311</v>
      </c>
      <c r="DJ43" s="269">
        <f>-'A10'!BJ43</f>
        <v>-1553.0597440793424</v>
      </c>
      <c r="DK43" s="269">
        <f t="shared" si="9"/>
        <v>130700.93541459055</v>
      </c>
      <c r="DL43" s="261">
        <f t="shared" si="40"/>
        <v>0.33384963149220859</v>
      </c>
      <c r="DM43" s="274">
        <f t="shared" si="60"/>
        <v>11.780667056546079</v>
      </c>
      <c r="DN43" s="214">
        <f t="shared" si="41"/>
        <v>0.4538661191309864</v>
      </c>
      <c r="DO43" s="269">
        <f>'A6'!O42/'A1'!O42*1000</f>
        <v>81877.374984632377</v>
      </c>
      <c r="DP43" s="269">
        <f>'A8'!O32</f>
        <v>3794.0966917860087</v>
      </c>
      <c r="DQ43" s="269">
        <f>'A9'!O43/'A1'!O42*1000</f>
        <v>-2673.7255945353763</v>
      </c>
      <c r="DR43" s="269">
        <f>'A25'!DI44</f>
        <v>80373.836661243433</v>
      </c>
      <c r="DS43" s="269">
        <f>-'A10'!BN43</f>
        <v>-1741.660354682667</v>
      </c>
      <c r="DT43" s="269">
        <f t="shared" si="13"/>
        <v>161629.92238844375</v>
      </c>
      <c r="DU43" s="261">
        <f t="shared" si="42"/>
        <v>0.4745642380648038</v>
      </c>
      <c r="DV43" s="274">
        <f t="shared" si="61"/>
        <v>11.99306457122335</v>
      </c>
      <c r="DW43" s="214">
        <f t="shared" si="43"/>
        <v>0.5977532336192225</v>
      </c>
    </row>
    <row r="44" spans="1:127">
      <c r="A44" s="201">
        <v>2000</v>
      </c>
      <c r="B44" s="271">
        <f>'A6'!B43/'A1'!B43*1000</f>
        <v>72012.699823970019</v>
      </c>
      <c r="C44" s="271">
        <f>'A8'!B33</f>
        <v>1778.0297143472039</v>
      </c>
      <c r="D44" s="271">
        <f>'A9'!B44/'A1'!B43*1000</f>
        <v>-10217.779009165472</v>
      </c>
      <c r="E44" s="271">
        <f>'A25'!I45</f>
        <v>71363.135591268539</v>
      </c>
      <c r="F44" s="271">
        <f>-'A10'!F44</f>
        <v>-1677.9344647865146</v>
      </c>
      <c r="G44" s="271">
        <f t="shared" ref="G44:G49" si="65">SUM(B44:F44)</f>
        <v>133258.15165563376</v>
      </c>
      <c r="H44" s="261">
        <f t="shared" si="14"/>
        <v>0.34548394973171787</v>
      </c>
      <c r="I44" s="262">
        <f t="shared" si="44"/>
        <v>11.800043515808973</v>
      </c>
      <c r="J44" s="214">
        <f t="shared" si="15"/>
        <v>0.46699255715250904</v>
      </c>
      <c r="K44" s="271">
        <f>'A6'!C43/'A1'!C43*1000</f>
        <v>78368.693751616287</v>
      </c>
      <c r="L44" s="271">
        <f>'A8'!C33</f>
        <v>2254.4499114418059</v>
      </c>
      <c r="M44" s="271">
        <f>'A9'!C44/'A1'!C43*1000</f>
        <v>13891.567440952567</v>
      </c>
      <c r="N44" s="271">
        <f>'A25'!Q45</f>
        <v>67709.124281104814</v>
      </c>
      <c r="O44" s="271">
        <f>-'A10'!J44</f>
        <v>-1656.0150421323415</v>
      </c>
      <c r="P44" s="271">
        <f t="shared" si="16"/>
        <v>160567.82034298312</v>
      </c>
      <c r="Q44" s="261">
        <f t="shared" si="17"/>
        <v>0.46973209559620993</v>
      </c>
      <c r="R44" s="262">
        <f t="shared" si="45"/>
        <v>11.986471688954387</v>
      </c>
      <c r="S44" s="214">
        <f t="shared" si="18"/>
        <v>0.59328693462658522</v>
      </c>
      <c r="T44" s="269">
        <f>'A6'!D43/'A1'!D43*1000</f>
        <v>72035.420700095376</v>
      </c>
      <c r="U44" s="269">
        <f>'A8'!D33</f>
        <v>2138.4867297588039</v>
      </c>
      <c r="V44" s="269">
        <f>'A9'!D44/'A1'!D43*1000</f>
        <v>-4536.408291411024</v>
      </c>
      <c r="W44" s="269">
        <f>'A25'!Y45</f>
        <v>83070.088196758225</v>
      </c>
      <c r="X44" s="269">
        <f>-'A10'!P44</f>
        <v>-1769.0883052764023</v>
      </c>
      <c r="Y44" s="269">
        <f t="shared" si="1"/>
        <v>150938.49902992498</v>
      </c>
      <c r="Z44" s="261">
        <f t="shared" si="19"/>
        <v>0.4259225081281961</v>
      </c>
      <c r="AA44" s="274">
        <f t="shared" si="46"/>
        <v>11.924627741638925</v>
      </c>
      <c r="AB44" s="214">
        <f t="shared" si="20"/>
        <v>0.55139121310034611</v>
      </c>
      <c r="AC44" s="307">
        <f>'A6'!E43/'A1'!E43*1000</f>
        <v>90284.137475857511</v>
      </c>
      <c r="AD44" s="307">
        <f>'A8'!E33</f>
        <v>2541.0633893913841</v>
      </c>
      <c r="AE44" s="307">
        <f>'A9'!E44/'A1'!E43*1000</f>
        <v>-4314.5372798801045</v>
      </c>
      <c r="AF44" s="307">
        <f>'A25'!AG45</f>
        <v>72834.93501752599</v>
      </c>
      <c r="AG44" s="307">
        <f>-'A10'!T44</f>
        <v>-1732.0391984537191</v>
      </c>
      <c r="AH44" s="307">
        <f t="shared" si="21"/>
        <v>159613.55940444107</v>
      </c>
      <c r="AI44" s="276">
        <f t="shared" si="63"/>
        <v>0.46539058733252009</v>
      </c>
      <c r="AJ44" s="276">
        <f t="shared" si="64"/>
        <v>11.980510919063505</v>
      </c>
      <c r="AK44" s="276">
        <f t="shared" si="23"/>
        <v>0.58924885545682404</v>
      </c>
      <c r="AL44" s="307">
        <f>'A6'!F43/'A1'!F43*1000</f>
        <v>76839.276579732395</v>
      </c>
      <c r="AM44" s="307">
        <f>'A8'!F33</f>
        <v>3064.7723621637556</v>
      </c>
      <c r="AN44" s="307">
        <f>'A9'!F44/'A1'!F43*1000</f>
        <v>-35124.806800618237</v>
      </c>
      <c r="AO44" s="307">
        <f>'A25'!AO45</f>
        <v>74566.866114080301</v>
      </c>
      <c r="AP44" s="307">
        <f>-'A10'!X44</f>
        <v>-1496.8567714784751</v>
      </c>
      <c r="AQ44" s="307">
        <f t="shared" si="48"/>
        <v>117849.25148387974</v>
      </c>
      <c r="AR44" s="216">
        <f t="shared" si="24"/>
        <v>0.27537957394929191</v>
      </c>
      <c r="AS44" s="214">
        <f t="shared" si="49"/>
        <v>11.677161556913303</v>
      </c>
      <c r="AT44" s="216">
        <f t="shared" si="25"/>
        <v>0.38374708926167361</v>
      </c>
      <c r="AU44" s="307">
        <f>'A6'!G43/'A1'!G43*1000</f>
        <v>74337.476585231387</v>
      </c>
      <c r="AV44" s="307">
        <f>'A8'!G33</f>
        <v>2505.5504905702987</v>
      </c>
      <c r="AW44" s="307">
        <f>'A9'!G44/'A1'!G43*1000</f>
        <v>4083.6706201323418</v>
      </c>
      <c r="AX44" s="307">
        <f>'A25'!AW45</f>
        <v>63451.846312915339</v>
      </c>
      <c r="AY44" s="307">
        <f>-'A10'!AD44</f>
        <v>-1545.5114687992384</v>
      </c>
      <c r="AZ44" s="307">
        <f t="shared" si="50"/>
        <v>142833.03254005013</v>
      </c>
      <c r="BA44" s="214">
        <f t="shared" si="26"/>
        <v>0.38904585487167986</v>
      </c>
      <c r="BB44" s="214">
        <f t="shared" si="51"/>
        <v>11.869431622445678</v>
      </c>
      <c r="BC44" s="214">
        <f t="shared" si="27"/>
        <v>0.51399901322581965</v>
      </c>
      <c r="BD44" s="269">
        <f>'A6'!H43/'A1'!H43*1000</f>
        <v>89462.625741838783</v>
      </c>
      <c r="BE44" s="269">
        <f>'A8'!H33</f>
        <v>2764.5273139466403</v>
      </c>
      <c r="BF44" s="269">
        <f>'A9'!H44/'A1'!H43*1000</f>
        <v>758.26154669781488</v>
      </c>
      <c r="BG44" s="269">
        <f>'A25'!BE45</f>
        <v>78457.234370938837</v>
      </c>
      <c r="BH44" s="269">
        <f>-'A10'!AH44</f>
        <v>-1610.4183732016641</v>
      </c>
      <c r="BI44" s="269">
        <f t="shared" si="3"/>
        <v>169832.23060022041</v>
      </c>
      <c r="BJ44" s="261">
        <f t="shared" si="28"/>
        <v>0.51188148269305644</v>
      </c>
      <c r="BK44" s="274">
        <f t="shared" si="52"/>
        <v>12.042566349924639</v>
      </c>
      <c r="BL44" s="214">
        <f t="shared" si="29"/>
        <v>0.63128784493605627</v>
      </c>
      <c r="BM44" s="307">
        <f>'A6'!I43/'A1'!I43*1000</f>
        <v>81494.934703193081</v>
      </c>
      <c r="BN44" s="307">
        <f>'A8'!I33</f>
        <v>2252.5390268186934</v>
      </c>
      <c r="BO44" s="307">
        <f>'A9'!I44/'A1'!I43*1000</f>
        <v>-2568.7496597420891</v>
      </c>
      <c r="BP44" s="307">
        <f>'A25'!BM45</f>
        <v>61174.231906781191</v>
      </c>
      <c r="BQ44" s="307">
        <f>-'A10'!AL44</f>
        <v>-1499.8712292436087</v>
      </c>
      <c r="BR44" s="307">
        <f t="shared" si="53"/>
        <v>140853.08474780727</v>
      </c>
      <c r="BS44" s="216">
        <f t="shared" si="30"/>
        <v>0.38003787879877249</v>
      </c>
      <c r="BT44" s="214">
        <f t="shared" si="54"/>
        <v>11.855472674007595</v>
      </c>
      <c r="BU44" s="214">
        <f t="shared" si="31"/>
        <v>0.50454262756566914</v>
      </c>
      <c r="BV44" s="314">
        <f>'A6'!J43/'A1'!J43*1000</f>
        <v>89406.245093858568</v>
      </c>
      <c r="BW44" s="307">
        <f>'A8'!J33</f>
        <v>2466.2778496673823</v>
      </c>
      <c r="BX44" s="307">
        <f>'A9'!J44/'A1'!J43*1000</f>
        <v>-3721.8942343926642</v>
      </c>
      <c r="BY44" s="307">
        <f>'A25'!BU45</f>
        <v>74472.808517944359</v>
      </c>
      <c r="BZ44" s="307">
        <f>-'A10'!AR44</f>
        <v>-1818.2820537039884</v>
      </c>
      <c r="CA44" s="307">
        <f t="shared" si="55"/>
        <v>160805.15517337367</v>
      </c>
      <c r="CB44" s="216">
        <f t="shared" si="32"/>
        <v>0.47081187481150116</v>
      </c>
      <c r="CC44" s="214">
        <f t="shared" si="56"/>
        <v>11.987948694749013</v>
      </c>
      <c r="CD44" s="216">
        <f t="shared" si="33"/>
        <v>0.59428752120215855</v>
      </c>
      <c r="CE44" s="269">
        <f>'A6'!K43/'A1'!K43*1000</f>
        <v>108837.04438794457</v>
      </c>
      <c r="CF44" s="269">
        <f>'A8'!K33</f>
        <v>2573.1877981317643</v>
      </c>
      <c r="CG44" s="269">
        <f>'A9'!K44/'A1'!K43*1000</f>
        <v>7658.8733021598755</v>
      </c>
      <c r="CH44" s="269">
        <f>'A25'!CC45</f>
        <v>82583.86226747316</v>
      </c>
      <c r="CI44" s="269">
        <f>-'A10'!AV44</f>
        <v>-2397.9838793920949</v>
      </c>
      <c r="CJ44" s="269">
        <f t="shared" si="5"/>
        <v>199254.98387631727</v>
      </c>
      <c r="CK44" s="261">
        <f t="shared" si="34"/>
        <v>0.6457433241762115</v>
      </c>
      <c r="CL44" s="274">
        <f t="shared" si="57"/>
        <v>12.202340609520652</v>
      </c>
      <c r="CM44" s="214">
        <f t="shared" si="35"/>
        <v>0.73952572718103526</v>
      </c>
      <c r="CN44" s="307">
        <f>'A6'!L43/'A1'!L43*1000</f>
        <v>61905.33172793869</v>
      </c>
      <c r="CO44" s="307">
        <f>'A8'!L33</f>
        <v>776.34169344319196</v>
      </c>
      <c r="CP44" s="307">
        <f>'A9'!L44/'A1'!L43*1000</f>
        <v>-4676.3874608212755</v>
      </c>
      <c r="CQ44" s="307">
        <f>'A25'!CK45</f>
        <v>64541.51394732733</v>
      </c>
      <c r="CR44" s="307">
        <f>-'A10'!AZ44</f>
        <v>-1366.1984494693891</v>
      </c>
      <c r="CS44" s="307">
        <f t="shared" si="58"/>
        <v>121180.60145841855</v>
      </c>
      <c r="CT44" s="276">
        <f t="shared" si="36"/>
        <v>0.29053589321119155</v>
      </c>
      <c r="CU44" s="276">
        <f t="shared" si="62"/>
        <v>11.705037285833903</v>
      </c>
      <c r="CV44" s="276">
        <f t="shared" si="37"/>
        <v>0.40263129421452309</v>
      </c>
      <c r="CW44" s="269">
        <f>'A6'!M43/'A1'!M43*1000</f>
        <v>70891.027359291664</v>
      </c>
      <c r="CX44" s="269">
        <f>'A8'!M33</f>
        <v>4228.6972889055378</v>
      </c>
      <c r="CY44" s="269">
        <f>'A9'!M44/'A1'!M43*1000</f>
        <v>-9308.6113615870163</v>
      </c>
      <c r="CZ44" s="269">
        <f>'A25'!CS45</f>
        <v>74249.868702920372</v>
      </c>
      <c r="DA44" s="269">
        <f>-'A10'!BF44</f>
        <v>-1624.2988060708985</v>
      </c>
      <c r="DB44" s="269">
        <f t="shared" si="7"/>
        <v>138436.68318345965</v>
      </c>
      <c r="DC44" s="261">
        <f t="shared" si="38"/>
        <v>0.36904421141044103</v>
      </c>
      <c r="DD44" s="274">
        <f t="shared" si="59"/>
        <v>11.838168338949266</v>
      </c>
      <c r="DE44" s="214">
        <f t="shared" si="39"/>
        <v>0.49281993465439</v>
      </c>
      <c r="DF44" s="269">
        <f>'A6'!N43/'A1'!N43*1000</f>
        <v>62169.021972932911</v>
      </c>
      <c r="DG44" s="269">
        <f>'A8'!N33</f>
        <v>2147.7157375638417</v>
      </c>
      <c r="DH44" s="269">
        <f>'A9'!N44/'A1'!N43*1000</f>
        <v>-2437.0818191081071</v>
      </c>
      <c r="DI44" s="269">
        <f>'A25'!DA45</f>
        <v>75162.90735471448</v>
      </c>
      <c r="DJ44" s="269">
        <f>-'A10'!BJ44</f>
        <v>-1573.1588628073496</v>
      </c>
      <c r="DK44" s="269">
        <f t="shared" si="9"/>
        <v>135469.40438329577</v>
      </c>
      <c r="DL44" s="261">
        <f t="shared" si="40"/>
        <v>0.35554427139270806</v>
      </c>
      <c r="DM44" s="274">
        <f t="shared" si="60"/>
        <v>11.81650109589645</v>
      </c>
      <c r="DN44" s="214">
        <f t="shared" si="41"/>
        <v>0.47814162221499024</v>
      </c>
      <c r="DO44" s="269">
        <f>'A6'!O43/'A1'!O43*1000</f>
        <v>84239.447701005352</v>
      </c>
      <c r="DP44" s="269">
        <f>'A8'!O33</f>
        <v>3951.4441451273001</v>
      </c>
      <c r="DQ44" s="269">
        <f>'A9'!O44/'A1'!O43*1000</f>
        <v>-4734.1883307721182</v>
      </c>
      <c r="DR44" s="269">
        <f>'A25'!DI45</f>
        <v>82316.515332584604</v>
      </c>
      <c r="DS44" s="269">
        <f>-'A10'!BN44</f>
        <v>-1754.8612370670426</v>
      </c>
      <c r="DT44" s="269">
        <f t="shared" ref="DT44:DT49" si="66">SUM(DO44:DS44)</f>
        <v>164018.35761087813</v>
      </c>
      <c r="DU44" s="261">
        <f t="shared" si="42"/>
        <v>0.48543066970490578</v>
      </c>
      <c r="DV44" s="274">
        <f t="shared" si="61"/>
        <v>12.007733637193592</v>
      </c>
      <c r="DW44" s="214">
        <f t="shared" si="43"/>
        <v>0.60769068311293639</v>
      </c>
    </row>
    <row r="45" spans="1:127">
      <c r="A45" s="201">
        <v>2001</v>
      </c>
      <c r="B45" s="271">
        <f>'A6'!B44/'A1'!B44*1000</f>
        <v>73268.697821768714</v>
      </c>
      <c r="C45" s="271">
        <f>'A8'!B34</f>
        <v>1847.3377993484864</v>
      </c>
      <c r="D45" s="271">
        <f>'A9'!B45/'A1'!B44*1000</f>
        <v>-8781.2367527936785</v>
      </c>
      <c r="E45" s="271">
        <f>'A25'!I46</f>
        <v>71894.898674616416</v>
      </c>
      <c r="F45" s="271">
        <f>-'A10'!F45</f>
        <v>-1701.6148606693673</v>
      </c>
      <c r="G45" s="271">
        <f t="shared" si="65"/>
        <v>136528.08268227059</v>
      </c>
      <c r="H45" s="261">
        <f t="shared" si="14"/>
        <v>0.36036083717461104</v>
      </c>
      <c r="I45" s="262">
        <f t="shared" si="44"/>
        <v>11.824285606382876</v>
      </c>
      <c r="J45" s="214">
        <f t="shared" si="15"/>
        <v>0.48341518086889973</v>
      </c>
      <c r="K45" s="271">
        <f>'A6'!C44/'A1'!C44*1000</f>
        <v>79757.45660016255</v>
      </c>
      <c r="L45" s="271">
        <f>'A8'!C34</f>
        <v>2372.1128321543256</v>
      </c>
      <c r="M45" s="271">
        <f>'A9'!C45/'A1'!C44*1000</f>
        <v>11274.019948143492</v>
      </c>
      <c r="N45" s="271">
        <f>'A25'!Q46</f>
        <v>67963.066314644617</v>
      </c>
      <c r="O45" s="271">
        <f>-'A10'!J45</f>
        <v>-1667.8005694287358</v>
      </c>
      <c r="P45" s="271">
        <f t="shared" si="16"/>
        <v>159698.85512567623</v>
      </c>
      <c r="Q45" s="261">
        <f t="shared" si="17"/>
        <v>0.46577864898698285</v>
      </c>
      <c r="R45" s="262">
        <f t="shared" si="45"/>
        <v>11.981045165271185</v>
      </c>
      <c r="S45" s="214">
        <f t="shared" si="18"/>
        <v>0.5896107765714198</v>
      </c>
      <c r="T45" s="269">
        <f>'A6'!D44/'A1'!D44*1000</f>
        <v>73566.471291790949</v>
      </c>
      <c r="U45" s="269">
        <f>'A8'!D34</f>
        <v>2291.199923602901</v>
      </c>
      <c r="V45" s="269">
        <f>'A9'!D45/'A1'!D44*1000</f>
        <v>-4026.6671317418572</v>
      </c>
      <c r="W45" s="269">
        <f>'A25'!Y46</f>
        <v>83667.730503575774</v>
      </c>
      <c r="X45" s="269">
        <f>-'A10'!P45</f>
        <v>-1785.4415061378822</v>
      </c>
      <c r="Y45" s="269">
        <f t="shared" si="1"/>
        <v>153713.29308108991</v>
      </c>
      <c r="Z45" s="261">
        <f t="shared" si="19"/>
        <v>0.43854671898772846</v>
      </c>
      <c r="AA45" s="274">
        <f t="shared" si="46"/>
        <v>11.9428444129768</v>
      </c>
      <c r="AB45" s="214">
        <f t="shared" si="20"/>
        <v>0.56373196142958193</v>
      </c>
      <c r="AC45" s="307">
        <f>'A6'!E44/'A1'!E44*1000</f>
        <v>92057.89072017993</v>
      </c>
      <c r="AD45" s="307">
        <f>'A8'!E34</f>
        <v>2716.0728109050851</v>
      </c>
      <c r="AE45" s="307">
        <f>'A9'!E45/'A1'!E44*1000</f>
        <v>-4804.8255869947334</v>
      </c>
      <c r="AF45" s="307">
        <f>'A25'!AG46</f>
        <v>81920.575061056516</v>
      </c>
      <c r="AG45" s="307">
        <f>-'A10'!T45</f>
        <v>-1743.6428372150615</v>
      </c>
      <c r="AH45" s="307">
        <f t="shared" si="21"/>
        <v>170146.07016793173</v>
      </c>
      <c r="AI45" s="276">
        <f t="shared" si="63"/>
        <v>0.51330932807754137</v>
      </c>
      <c r="AJ45" s="276">
        <f t="shared" si="64"/>
        <v>12.044412583382174</v>
      </c>
      <c r="AK45" s="276">
        <f t="shared" si="23"/>
        <v>0.63253856204204473</v>
      </c>
      <c r="AL45" s="307">
        <f>'A6'!F44/'A1'!F44*1000</f>
        <v>77570.58075154791</v>
      </c>
      <c r="AM45" s="307">
        <f>'A8'!F34</f>
        <v>3314.769853649957</v>
      </c>
      <c r="AN45" s="307">
        <f>'A9'!F45/'A1'!F44*1000</f>
        <v>-19015.68807576572</v>
      </c>
      <c r="AO45" s="307">
        <f>'A25'!AO46</f>
        <v>75647.580242442535</v>
      </c>
      <c r="AP45" s="307">
        <f>-'A10'!X45</f>
        <v>-1530.1209391952257</v>
      </c>
      <c r="AQ45" s="307">
        <f t="shared" si="48"/>
        <v>135987.12183267946</v>
      </c>
      <c r="AR45" s="216">
        <f t="shared" si="24"/>
        <v>0.35789968016401308</v>
      </c>
      <c r="AS45" s="214">
        <f t="shared" si="49"/>
        <v>11.820315467827811</v>
      </c>
      <c r="AT45" s="216">
        <f t="shared" si="25"/>
        <v>0.48072564007236646</v>
      </c>
      <c r="AU45" s="307">
        <f>'A6'!G44/'A1'!G44*1000</f>
        <v>75238.636536177684</v>
      </c>
      <c r="AV45" s="307">
        <f>'A8'!G34</f>
        <v>2551.2711051318934</v>
      </c>
      <c r="AW45" s="307">
        <f>'A9'!G45/'A1'!G44*1000</f>
        <v>2790.8919234900936</v>
      </c>
      <c r="AX45" s="307">
        <f>'A25'!AW46</f>
        <v>63975.946158666709</v>
      </c>
      <c r="AY45" s="307">
        <f>-'A10'!AD45</f>
        <v>-1565.2458116425921</v>
      </c>
      <c r="AZ45" s="307">
        <f t="shared" si="50"/>
        <v>142991.4999118238</v>
      </c>
      <c r="BA45" s="214">
        <f t="shared" si="26"/>
        <v>0.38976681847428912</v>
      </c>
      <c r="BB45" s="214">
        <f t="shared" si="51"/>
        <v>11.870540466299291</v>
      </c>
      <c r="BC45" s="214">
        <f t="shared" si="27"/>
        <v>0.51475019123633847</v>
      </c>
      <c r="BD45" s="269">
        <f>'A6'!H44/'A1'!H44*1000</f>
        <v>90907.607878339317</v>
      </c>
      <c r="BE45" s="269">
        <f>'A8'!H34</f>
        <v>2852.8351720043884</v>
      </c>
      <c r="BF45" s="269">
        <f>'A9'!H45/'A1'!H44*1000</f>
        <v>1919.0857647615028</v>
      </c>
      <c r="BG45" s="269">
        <f>'A25'!BE46</f>
        <v>78549.294452362912</v>
      </c>
      <c r="BH45" s="269">
        <f>-'A10'!AH45</f>
        <v>-1630.9087207580365</v>
      </c>
      <c r="BI45" s="269">
        <f t="shared" si="3"/>
        <v>172597.91454671009</v>
      </c>
      <c r="BJ45" s="261">
        <f t="shared" si="28"/>
        <v>0.52446424619460386</v>
      </c>
      <c r="BK45" s="274">
        <f t="shared" si="52"/>
        <v>12.058719974978574</v>
      </c>
      <c r="BL45" s="214">
        <f t="shared" si="29"/>
        <v>0.64223099792476823</v>
      </c>
      <c r="BM45" s="307">
        <f>'A6'!I44/'A1'!I44*1000</f>
        <v>82824.626887312479</v>
      </c>
      <c r="BN45" s="307">
        <f>'A8'!I34</f>
        <v>2194.1912040100665</v>
      </c>
      <c r="BO45" s="307">
        <f>'A9'!I45/'A1'!I44*1000</f>
        <v>-1875.4412905951965</v>
      </c>
      <c r="BP45" s="307">
        <f>'A25'!BM46</f>
        <v>63908.354329483474</v>
      </c>
      <c r="BQ45" s="307">
        <f>-'A10'!AL45</f>
        <v>-1529.772898797102</v>
      </c>
      <c r="BR45" s="307">
        <f t="shared" si="53"/>
        <v>145521.95823141374</v>
      </c>
      <c r="BS45" s="216">
        <f t="shared" si="30"/>
        <v>0.40127939879870989</v>
      </c>
      <c r="BT45" s="214">
        <f t="shared" si="54"/>
        <v>11.888082269886878</v>
      </c>
      <c r="BU45" s="214">
        <f t="shared" si="31"/>
        <v>0.52663375543421753</v>
      </c>
      <c r="BV45" s="314">
        <f>'A6'!J44/'A1'!J44*1000</f>
        <v>90874.991854789943</v>
      </c>
      <c r="BW45" s="307">
        <f>'A8'!J34</f>
        <v>2494.6178473021178</v>
      </c>
      <c r="BX45" s="307">
        <f>'A9'!J45/'A1'!J44*1000</f>
        <v>-3225.5081398602238</v>
      </c>
      <c r="BY45" s="307">
        <f>'A25'!BU46</f>
        <v>78212.931925556972</v>
      </c>
      <c r="BZ45" s="307">
        <f>-'A10'!AR45</f>
        <v>-1843.9990420713339</v>
      </c>
      <c r="CA45" s="307">
        <f t="shared" si="55"/>
        <v>166513.03444571747</v>
      </c>
      <c r="CB45" s="216">
        <f t="shared" si="32"/>
        <v>0.49678045848515084</v>
      </c>
      <c r="CC45" s="214">
        <f t="shared" si="56"/>
        <v>12.022828870297792</v>
      </c>
      <c r="CD45" s="216">
        <f t="shared" si="33"/>
        <v>0.61791683635767114</v>
      </c>
      <c r="CE45" s="269">
        <f>'A6'!K44/'A1'!K44*1000</f>
        <v>109591.11365555185</v>
      </c>
      <c r="CF45" s="269">
        <f>'A8'!K34</f>
        <v>2631.6612128194779</v>
      </c>
      <c r="CG45" s="269">
        <f>'A9'!K45/'A1'!K44*1000</f>
        <v>10903.47871973713</v>
      </c>
      <c r="CH45" s="269">
        <f>'A25'!CC46</f>
        <v>84496.947160620053</v>
      </c>
      <c r="CI45" s="269">
        <f>-'A10'!AV45</f>
        <v>-2439.1160735199419</v>
      </c>
      <c r="CJ45" s="269">
        <f t="shared" si="5"/>
        <v>205184.08467520858</v>
      </c>
      <c r="CK45" s="261">
        <f t="shared" si="34"/>
        <v>0.67271837793243572</v>
      </c>
      <c r="CL45" s="274">
        <f t="shared" si="57"/>
        <v>12.231662829208478</v>
      </c>
      <c r="CM45" s="214">
        <f t="shared" si="35"/>
        <v>0.75938984653140595</v>
      </c>
      <c r="CN45" s="307">
        <f>'A6'!L44/'A1'!L44*1000</f>
        <v>63290.756708277106</v>
      </c>
      <c r="CO45" s="307">
        <f>'A8'!L34</f>
        <v>813.99160106407248</v>
      </c>
      <c r="CP45" s="307">
        <f>'A9'!L45/'A1'!L44*1000</f>
        <v>-5153.8481091073982</v>
      </c>
      <c r="CQ45" s="307">
        <f>'A25'!CK46</f>
        <v>67029.621861662585</v>
      </c>
      <c r="CR45" s="307">
        <f>-'A10'!AZ45</f>
        <v>-1403.5746687079222</v>
      </c>
      <c r="CS45" s="307">
        <f t="shared" si="58"/>
        <v>124576.94739318844</v>
      </c>
      <c r="CT45" s="276">
        <f t="shared" si="36"/>
        <v>0.30598791827750227</v>
      </c>
      <c r="CU45" s="276">
        <f t="shared" si="62"/>
        <v>11.732678855322733</v>
      </c>
      <c r="CV45" s="276">
        <f t="shared" si="37"/>
        <v>0.42135686960422175</v>
      </c>
      <c r="CW45" s="269">
        <f>'A6'!M44/'A1'!M44*1000</f>
        <v>71714.332787166641</v>
      </c>
      <c r="CX45" s="269">
        <f>'A8'!M34</f>
        <v>4539.5190590351795</v>
      </c>
      <c r="CY45" s="269">
        <f>'A9'!M45/'A1'!M44*1000</f>
        <v>-6036.1511163630867</v>
      </c>
      <c r="CZ45" s="269">
        <f>'A25'!CS46</f>
        <v>76738.585922405444</v>
      </c>
      <c r="DA45" s="269">
        <f>-'A10'!BF45</f>
        <v>-1644.882302981599</v>
      </c>
      <c r="DB45" s="269">
        <f t="shared" si="7"/>
        <v>145311.40434926256</v>
      </c>
      <c r="DC45" s="261">
        <f t="shared" si="38"/>
        <v>0.40032146226123838</v>
      </c>
      <c r="DD45" s="274">
        <f t="shared" si="59"/>
        <v>11.886634334773323</v>
      </c>
      <c r="DE45" s="214">
        <f t="shared" si="39"/>
        <v>0.52565286257503208</v>
      </c>
      <c r="DF45" s="269">
        <f>'A6'!N44/'A1'!N44*1000</f>
        <v>63421.013159022819</v>
      </c>
      <c r="DG45" s="269">
        <f>'A8'!N34</f>
        <v>2187.7781007833592</v>
      </c>
      <c r="DH45" s="269">
        <f>'A9'!N45/'A1'!N44*1000</f>
        <v>-3275.427669908493</v>
      </c>
      <c r="DI45" s="269">
        <f>'A25'!DA46</f>
        <v>75680.437486242736</v>
      </c>
      <c r="DJ45" s="269">
        <f>-'A10'!BJ45</f>
        <v>-1609.6859510559557</v>
      </c>
      <c r="DK45" s="269">
        <f t="shared" si="9"/>
        <v>136404.11512508447</v>
      </c>
      <c r="DL45" s="261">
        <f t="shared" si="40"/>
        <v>0.35979683402598039</v>
      </c>
      <c r="DM45" s="274">
        <f t="shared" si="60"/>
        <v>11.823377193475149</v>
      </c>
      <c r="DN45" s="214">
        <f t="shared" si="41"/>
        <v>0.48279978330996293</v>
      </c>
      <c r="DO45" s="269">
        <f>'A6'!O44/'A1'!O44*1000</f>
        <v>86841.872219063123</v>
      </c>
      <c r="DP45" s="269">
        <f>'A8'!O34</f>
        <v>4082.3521027366301</v>
      </c>
      <c r="DQ45" s="269">
        <f>'A9'!O45/'A1'!O44*1000</f>
        <v>-6425.6499706002305</v>
      </c>
      <c r="DR45" s="269">
        <f>'A25'!DI46</f>
        <v>83269.566009030328</v>
      </c>
      <c r="DS45" s="269">
        <f>-'A10'!BN45</f>
        <v>-1759.6915760435977</v>
      </c>
      <c r="DT45" s="269">
        <f t="shared" si="66"/>
        <v>166008.44878418624</v>
      </c>
      <c r="DU45" s="261">
        <f t="shared" si="42"/>
        <v>0.49448479413298302</v>
      </c>
      <c r="DV45" s="274">
        <f t="shared" si="61"/>
        <v>12.019793962333786</v>
      </c>
      <c r="DW45" s="214">
        <f t="shared" si="43"/>
        <v>0.61586086055992384</v>
      </c>
    </row>
    <row r="46" spans="1:127">
      <c r="A46" s="201">
        <v>2002</v>
      </c>
      <c r="B46" s="271">
        <f>'A6'!B45/'A1'!B45*1000</f>
        <v>74251.631582323855</v>
      </c>
      <c r="C46" s="271">
        <f>'A8'!B35</f>
        <v>1941.1133101037956</v>
      </c>
      <c r="D46" s="271">
        <f>'A9'!B46/'A1'!B45*1000</f>
        <v>-10979.090804463471</v>
      </c>
      <c r="E46" s="271">
        <f>'A25'!I47</f>
        <v>73518.849678616112</v>
      </c>
      <c r="F46" s="271">
        <f>-'A10'!F46</f>
        <v>-1714.5742762517284</v>
      </c>
      <c r="G46" s="271">
        <f t="shared" si="65"/>
        <v>137017.92949032859</v>
      </c>
      <c r="H46" s="261">
        <f t="shared" si="14"/>
        <v>0.3625894455973504</v>
      </c>
      <c r="I46" s="262">
        <f t="shared" ref="I46:I52" si="67">LN(G46)</f>
        <v>11.827867068439422</v>
      </c>
      <c r="J46" s="214">
        <f t="shared" si="15"/>
        <v>0.48584141566617872</v>
      </c>
      <c r="K46" s="271">
        <f>'A6'!C45/'A1'!C45*1000</f>
        <v>80905.085857144077</v>
      </c>
      <c r="L46" s="271">
        <f>'A8'!C35</f>
        <v>2431.3894329882528</v>
      </c>
      <c r="M46" s="271">
        <f>'A9'!C46/'A1'!C45*1000</f>
        <v>9727.4376430601824</v>
      </c>
      <c r="N46" s="271">
        <f>'A25'!Q47</f>
        <v>69903.538356534467</v>
      </c>
      <c r="O46" s="271">
        <f>-'A10'!J46</f>
        <v>-1649.6335538716432</v>
      </c>
      <c r="P46" s="271">
        <f t="shared" ref="P46:P52" si="68">SUM(K46:O46)</f>
        <v>161317.81773585532</v>
      </c>
      <c r="Q46" s="261">
        <f t="shared" si="17"/>
        <v>0.47314428585506652</v>
      </c>
      <c r="R46" s="262">
        <f t="shared" ref="R46:R52" si="69">LN(P46)</f>
        <v>11.991131721347179</v>
      </c>
      <c r="S46" s="214">
        <f t="shared" si="18"/>
        <v>0.59644383886550423</v>
      </c>
      <c r="T46" s="269">
        <f>'A6'!D45/'A1'!D45*1000</f>
        <v>74941.662470879543</v>
      </c>
      <c r="U46" s="269">
        <f>'A8'!D35</f>
        <v>2409.6090271549979</v>
      </c>
      <c r="V46" s="269">
        <f>'A9'!D46/'A1'!D45*1000</f>
        <v>-4019.7761816714319</v>
      </c>
      <c r="W46" s="269">
        <f>'A25'!Y47</f>
        <v>86319.676549120064</v>
      </c>
      <c r="X46" s="269">
        <f>-'A10'!P46</f>
        <v>-1785.5425896119816</v>
      </c>
      <c r="Y46" s="269">
        <f t="shared" ref="Y46:Y52" si="70">SUM(T46:X46)</f>
        <v>157865.62927587118</v>
      </c>
      <c r="Z46" s="261">
        <f t="shared" si="19"/>
        <v>0.45743819947817399</v>
      </c>
      <c r="AA46" s="274">
        <f t="shared" ref="AA46:AA52" si="71">LN(Y46)</f>
        <v>11.969499502552294</v>
      </c>
      <c r="AB46" s="214">
        <f t="shared" si="20"/>
        <v>0.58178925334879694</v>
      </c>
      <c r="AC46" s="307">
        <f>'A6'!E45/'A1'!E45*1000</f>
        <v>93622.966453123678</v>
      </c>
      <c r="AD46" s="307">
        <f>'A8'!E35</f>
        <v>2891.4179856392307</v>
      </c>
      <c r="AE46" s="307">
        <f>'A9'!E46/'A1'!E45*1000</f>
        <v>-5693.7303484308432</v>
      </c>
      <c r="AF46" s="307">
        <f>'A25'!AG47</f>
        <v>80638.388210456847</v>
      </c>
      <c r="AG46" s="307">
        <f>-'A10'!T46</f>
        <v>-1714.0637073179814</v>
      </c>
      <c r="AH46" s="307">
        <f t="shared" ref="AH46:AH52" si="72">SUM(AC46:AG46)</f>
        <v>169744.97859347094</v>
      </c>
      <c r="AI46" s="276">
        <f t="shared" si="63"/>
        <v>0.51148452071648731</v>
      </c>
      <c r="AJ46" s="276">
        <f t="shared" si="64"/>
        <v>12.0420524637962</v>
      </c>
      <c r="AK46" s="276">
        <f t="shared" si="23"/>
        <v>0.63093971660551018</v>
      </c>
      <c r="AL46" s="307">
        <f>'A6'!F45/'A1'!F45*1000</f>
        <v>78291.455966925147</v>
      </c>
      <c r="AM46" s="307">
        <f>'A8'!F35</f>
        <v>3539.8723491164774</v>
      </c>
      <c r="AN46" s="307">
        <f>'A9'!F46/'A1'!F45*1000</f>
        <v>-10211.60017256983</v>
      </c>
      <c r="AO46" s="307">
        <f>'A25'!AO47</f>
        <v>76824.805978979741</v>
      </c>
      <c r="AP46" s="307">
        <f>-'A10'!X46</f>
        <v>-1525.2348504277693</v>
      </c>
      <c r="AQ46" s="307">
        <f t="shared" ref="AQ46:AQ52" si="73">SUM(AL46:AP46)</f>
        <v>146919.29927202375</v>
      </c>
      <c r="AR46" s="216">
        <f t="shared" si="24"/>
        <v>0.40763674554735713</v>
      </c>
      <c r="AS46" s="214">
        <f t="shared" ref="AS46:AS52" si="74">LN(AQ46)</f>
        <v>11.897638730469628</v>
      </c>
      <c r="AT46" s="216">
        <f t="shared" si="25"/>
        <v>0.53310770848428912</v>
      </c>
      <c r="AU46" s="307">
        <f>'A6'!G45/'A1'!G45*1000</f>
        <v>76144.052274410118</v>
      </c>
      <c r="AV46" s="307">
        <f>'A8'!G35</f>
        <v>2598.6642676712222</v>
      </c>
      <c r="AW46" s="307">
        <f>'A9'!G46/'A1'!G45*1000</f>
        <v>706.4460153011928</v>
      </c>
      <c r="AX46" s="307">
        <f>'A25'!AW47</f>
        <v>63635.373356053315</v>
      </c>
      <c r="AY46" s="307">
        <f>-'A10'!AD46</f>
        <v>-1542.191127062596</v>
      </c>
      <c r="AZ46" s="307">
        <f t="shared" ref="AZ46:AZ52" si="75">SUM(AU46:AY46)</f>
        <v>141542.34478637326</v>
      </c>
      <c r="BA46" s="214">
        <f t="shared" si="26"/>
        <v>0.38317373821877282</v>
      </c>
      <c r="BB46" s="214">
        <f t="shared" ref="BB46:BB52" si="76">LN(AZ46)</f>
        <v>11.860354207737952</v>
      </c>
      <c r="BC46" s="214">
        <f t="shared" si="27"/>
        <v>0.507849586236091</v>
      </c>
      <c r="BD46" s="269">
        <f>'A6'!H45/'A1'!H45*1000</f>
        <v>91980.687804214424</v>
      </c>
      <c r="BE46" s="269">
        <f>'A8'!H35</f>
        <v>2930.133492275113</v>
      </c>
      <c r="BF46" s="269">
        <f>'A9'!H46/'A1'!H45*1000</f>
        <v>1325.9087917154652</v>
      </c>
      <c r="BG46" s="269">
        <f>'A25'!BE47</f>
        <v>77621.311555393506</v>
      </c>
      <c r="BH46" s="269">
        <f>-'A10'!AH46</f>
        <v>-1598.391246269724</v>
      </c>
      <c r="BI46" s="269">
        <f t="shared" ref="BI46:BI52" si="77">SUM(BD46:BH46)</f>
        <v>172259.65039732881</v>
      </c>
      <c r="BJ46" s="261">
        <f t="shared" si="28"/>
        <v>0.52292527866430494</v>
      </c>
      <c r="BK46" s="274">
        <f t="shared" ref="BK46:BK52" si="78">LN(BI46)</f>
        <v>12.056758212835293</v>
      </c>
      <c r="BL46" s="214">
        <f t="shared" si="29"/>
        <v>0.6409020167710201</v>
      </c>
      <c r="BM46" s="307">
        <f>'A6'!I45/'A1'!I45*1000</f>
        <v>83933.221775214624</v>
      </c>
      <c r="BN46" s="307">
        <f>'A8'!I35</f>
        <v>2153.7492490158047</v>
      </c>
      <c r="BO46" s="307">
        <f>'A9'!I46/'A1'!I45*1000</f>
        <v>-3148.3337796627043</v>
      </c>
      <c r="BP46" s="307">
        <f>'A25'!BM47</f>
        <v>63771.678635795855</v>
      </c>
      <c r="BQ46" s="307">
        <f>-'A10'!AL46</f>
        <v>-1503.7675158479205</v>
      </c>
      <c r="BR46" s="307">
        <f t="shared" ref="BR46:BR52" si="79">SUM(BM46:BQ46)</f>
        <v>145206.54836451565</v>
      </c>
      <c r="BS46" s="216">
        <f t="shared" si="30"/>
        <v>0.39984440917660558</v>
      </c>
      <c r="BT46" s="214">
        <f t="shared" ref="BT46:BT52" si="80">LN(BR46)</f>
        <v>11.885912479285079</v>
      </c>
      <c r="BU46" s="214">
        <f t="shared" si="31"/>
        <v>0.52516384695053775</v>
      </c>
      <c r="BV46" s="314">
        <f>'A6'!J45/'A1'!J45*1000</f>
        <v>92186.790577609921</v>
      </c>
      <c r="BW46" s="307">
        <f>'A8'!J35</f>
        <v>2492.6618855969155</v>
      </c>
      <c r="BX46" s="307">
        <f>'A9'!J46/'A1'!J45*1000</f>
        <v>-7064.989601950937</v>
      </c>
      <c r="BY46" s="307">
        <f>'A25'!BU47</f>
        <v>80055.512295837907</v>
      </c>
      <c r="BZ46" s="307">
        <f>-'A10'!AR46</f>
        <v>-1799.7168158322797</v>
      </c>
      <c r="CA46" s="307">
        <f t="shared" ref="CA46:CA52" si="81">SUM(BV46:BZ46)</f>
        <v>165870.25834126153</v>
      </c>
      <c r="CB46" s="216">
        <f t="shared" si="32"/>
        <v>0.49385608250318791</v>
      </c>
      <c r="CC46" s="214">
        <f t="shared" ref="CC46:CC52" si="82">LN(CA46)</f>
        <v>12.018961185491259</v>
      </c>
      <c r="CD46" s="216">
        <f t="shared" si="33"/>
        <v>0.61529670209005694</v>
      </c>
      <c r="CE46" s="269">
        <f>'A6'!K45/'A1'!K45*1000</f>
        <v>109656.89894220396</v>
      </c>
      <c r="CF46" s="269">
        <f>'A8'!K35</f>
        <v>2707.6023712946444</v>
      </c>
      <c r="CG46" s="269">
        <f>'A9'!K46/'A1'!K45*1000</f>
        <v>13779.02079428358</v>
      </c>
      <c r="CH46" s="269">
        <f>'A25'!CC47</f>
        <v>85413.011908506945</v>
      </c>
      <c r="CI46" s="269">
        <f>-'A10'!AV46</f>
        <v>-2412.6304147449969</v>
      </c>
      <c r="CJ46" s="269">
        <f t="shared" ref="CJ46:CJ52" si="83">SUM(CE46:CI46)</f>
        <v>209143.90360154415</v>
      </c>
      <c r="CK46" s="261">
        <f t="shared" si="34"/>
        <v>0.69073398131411379</v>
      </c>
      <c r="CL46" s="274">
        <f t="shared" ref="CL46:CL52" si="84">LN(CJ46)</f>
        <v>12.250777827994858</v>
      </c>
      <c r="CM46" s="214">
        <f t="shared" si="35"/>
        <v>0.77233916010034043</v>
      </c>
      <c r="CN46" s="307">
        <f>'A6'!L45/'A1'!L45*1000</f>
        <v>64406.05212260539</v>
      </c>
      <c r="CO46" s="307">
        <f>'A8'!L35</f>
        <v>860.05128280858992</v>
      </c>
      <c r="CP46" s="307">
        <f>'A9'!L46/'A1'!L45*1000</f>
        <v>-7504.6865899116874</v>
      </c>
      <c r="CQ46" s="307">
        <f>'A25'!CK47</f>
        <v>66384.781463464067</v>
      </c>
      <c r="CR46" s="307">
        <f>-'A10'!AZ46</f>
        <v>-1394.504835017357</v>
      </c>
      <c r="CS46" s="307">
        <f t="shared" ref="CS46:CS52" si="85">SUM(CN46:CR46)</f>
        <v>122751.693443949</v>
      </c>
      <c r="CT46" s="276">
        <f t="shared" si="36"/>
        <v>0.29768373775004331</v>
      </c>
      <c r="CU46" s="276">
        <f t="shared" ref="CU46:CU52" si="86">LN(CS46)</f>
        <v>11.717918841438991</v>
      </c>
      <c r="CV46" s="276">
        <f t="shared" si="37"/>
        <v>0.41135780812384115</v>
      </c>
      <c r="CW46" s="269">
        <f>'A6'!M45/'A1'!M45*1000</f>
        <v>72423.639362721398</v>
      </c>
      <c r="CX46" s="269">
        <f>'A8'!M35</f>
        <v>4762.8962711669346</v>
      </c>
      <c r="CY46" s="269">
        <f>'A9'!M46/'A1'!M45*1000</f>
        <v>-6631.1455806871827</v>
      </c>
      <c r="CZ46" s="269">
        <f>'A25'!CS47</f>
        <v>77941.925352726583</v>
      </c>
      <c r="DA46" s="269">
        <f>-'A10'!BF46</f>
        <v>-1648.961434267316</v>
      </c>
      <c r="DB46" s="269">
        <f t="shared" ref="DB46:DB52" si="87">SUM(CW46:DA46)</f>
        <v>146848.3539716604</v>
      </c>
      <c r="DC46" s="261">
        <f t="shared" si="38"/>
        <v>0.40731397260826141</v>
      </c>
      <c r="DD46" s="274">
        <f t="shared" ref="DD46:DD52" si="88">LN(DB46)</f>
        <v>11.897155727654585</v>
      </c>
      <c r="DE46" s="214">
        <f t="shared" si="39"/>
        <v>0.53278050182440007</v>
      </c>
      <c r="DF46" s="269">
        <f>'A6'!N45/'A1'!N45*1000</f>
        <v>64543.859351510844</v>
      </c>
      <c r="DG46" s="269">
        <f>'A8'!N35</f>
        <v>2227.9964814889886</v>
      </c>
      <c r="DH46" s="269">
        <f>'A9'!N46/'A1'!N45*1000</f>
        <v>-3136.3980374057555</v>
      </c>
      <c r="DI46" s="269">
        <f>'A25'!DA47</f>
        <v>75953.57762467576</v>
      </c>
      <c r="DJ46" s="269">
        <f>-'A10'!BJ46</f>
        <v>-1607.8068299497975</v>
      </c>
      <c r="DK46" s="269">
        <f t="shared" ref="DK46:DK52" si="89">SUM(DF46:DJ46)</f>
        <v>137981.22859032001</v>
      </c>
      <c r="DL46" s="261">
        <f t="shared" si="40"/>
        <v>0.36697207390592124</v>
      </c>
      <c r="DM46" s="274">
        <f t="shared" ref="DM46:DM52" si="90">LN(DK46)</f>
        <v>11.834872930179316</v>
      </c>
      <c r="DN46" s="214">
        <f t="shared" si="41"/>
        <v>0.49058748452573414</v>
      </c>
      <c r="DO46" s="269">
        <f>'A6'!O45/'A1'!O45*1000</f>
        <v>89086.221681946074</v>
      </c>
      <c r="DP46" s="269">
        <f>'A8'!O35</f>
        <v>4159.4095437377928</v>
      </c>
      <c r="DQ46" s="269">
        <f>'A9'!O46/'A1'!O45*1000</f>
        <v>-6827.8961858666344</v>
      </c>
      <c r="DR46" s="269">
        <f>'A25'!DI47</f>
        <v>84262.419493901194</v>
      </c>
      <c r="DS46" s="269">
        <f>-'A10'!BN46</f>
        <v>-1741.9897218390465</v>
      </c>
      <c r="DT46" s="269">
        <f t="shared" si="66"/>
        <v>168938.16481187937</v>
      </c>
      <c r="DU46" s="261">
        <f t="shared" si="42"/>
        <v>0.50781383845489292</v>
      </c>
      <c r="DV46" s="274">
        <f t="shared" ref="DV46:DV52" si="91">LN(DT46)</f>
        <v>12.037288038264508</v>
      </c>
      <c r="DW46" s="214">
        <f t="shared" si="43"/>
        <v>0.62771209201211131</v>
      </c>
    </row>
    <row r="47" spans="1:127">
      <c r="A47" s="201">
        <v>2003</v>
      </c>
      <c r="B47" s="271">
        <f>'A6'!B46/'A1'!B46*1000</f>
        <v>75626.597526285579</v>
      </c>
      <c r="C47" s="271">
        <f>'A8'!B36</f>
        <v>2040.106568731773</v>
      </c>
      <c r="D47" s="271">
        <f>'A9'!B47/'A1'!B46*1000</f>
        <v>-15336.613653974131</v>
      </c>
      <c r="E47" s="271">
        <f>'A25'!I48</f>
        <v>73849.810078228911</v>
      </c>
      <c r="F47" s="271">
        <f>-'A10'!F47</f>
        <v>-1789.2076227769098</v>
      </c>
      <c r="G47" s="271">
        <f t="shared" si="65"/>
        <v>134390.69289649522</v>
      </c>
      <c r="H47" s="261">
        <f t="shared" si="14"/>
        <v>0.3506365625628392</v>
      </c>
      <c r="I47" s="262">
        <f t="shared" si="67"/>
        <v>11.808506455391315</v>
      </c>
      <c r="J47" s="214">
        <f t="shared" si="15"/>
        <v>0.47272571254484863</v>
      </c>
      <c r="K47" s="271">
        <f>'A6'!C46/'A1'!C46*1000</f>
        <v>82258.171339726963</v>
      </c>
      <c r="L47" s="271">
        <f>'A8'!C36</f>
        <v>2464.6337985087434</v>
      </c>
      <c r="M47" s="271">
        <f>'A9'!C47/'A1'!C46*1000</f>
        <v>11592.802518667113</v>
      </c>
      <c r="N47" s="271">
        <f>'A25'!Q48</f>
        <v>70001.562795241087</v>
      </c>
      <c r="O47" s="271">
        <f>-'A10'!J47</f>
        <v>-1694.3078673149926</v>
      </c>
      <c r="P47" s="271">
        <f t="shared" si="68"/>
        <v>164622.86258482892</v>
      </c>
      <c r="Q47" s="261">
        <f t="shared" si="17"/>
        <v>0.48818092724333001</v>
      </c>
      <c r="R47" s="262">
        <f t="shared" si="69"/>
        <v>12.011412455421912</v>
      </c>
      <c r="S47" s="214">
        <f t="shared" si="18"/>
        <v>0.61018287112372327</v>
      </c>
      <c r="T47" s="269">
        <f>'A6'!D46/'A1'!D46*1000</f>
        <v>76505.266240716708</v>
      </c>
      <c r="U47" s="269">
        <f>'A8'!D36</f>
        <v>2510.3656964551274</v>
      </c>
      <c r="V47" s="269">
        <f>'A9'!D47/'A1'!D46*1000</f>
        <v>-4749.4311885730804</v>
      </c>
      <c r="W47" s="269">
        <f>'A25'!Y48</f>
        <v>87648.43839483909</v>
      </c>
      <c r="X47" s="269">
        <f>-'A10'!P47</f>
        <v>-1844.4284856976556</v>
      </c>
      <c r="Y47" s="269">
        <f t="shared" si="70"/>
        <v>160070.21065774019</v>
      </c>
      <c r="Z47" s="261">
        <f t="shared" si="19"/>
        <v>0.46746816916548439</v>
      </c>
      <c r="AA47" s="274">
        <f t="shared" si="71"/>
        <v>11.983367814574988</v>
      </c>
      <c r="AB47" s="214">
        <f t="shared" si="20"/>
        <v>0.59118423804435716</v>
      </c>
      <c r="AC47" s="307">
        <f>'A6'!E46/'A1'!E46*1000</f>
        <v>95219.985725267688</v>
      </c>
      <c r="AD47" s="307">
        <f>'A8'!E36</f>
        <v>3053.765912147609</v>
      </c>
      <c r="AE47" s="307">
        <f>'A9'!E47/'A1'!E46*1000</f>
        <v>-4981.7501465455225</v>
      </c>
      <c r="AF47" s="307">
        <f>'A25'!AG48</f>
        <v>85741.406036819724</v>
      </c>
      <c r="AG47" s="307">
        <f>-'A10'!T47</f>
        <v>-1753.7303049895324</v>
      </c>
      <c r="AH47" s="307">
        <f t="shared" si="72"/>
        <v>177279.67722269995</v>
      </c>
      <c r="AI47" s="276">
        <f t="shared" si="63"/>
        <v>0.54576440690064654</v>
      </c>
      <c r="AJ47" s="276">
        <f t="shared" si="64"/>
        <v>12.085483861819069</v>
      </c>
      <c r="AK47" s="276">
        <f t="shared" si="23"/>
        <v>0.66036199374089122</v>
      </c>
      <c r="AL47" s="307">
        <f>'A6'!F46/'A1'!F46*1000</f>
        <v>78874.408648562923</v>
      </c>
      <c r="AM47" s="307">
        <f>'A8'!F36</f>
        <v>3756.6208238931436</v>
      </c>
      <c r="AN47" s="307">
        <f>'A9'!F47/'A1'!F46*1000</f>
        <v>-8745.2165292124992</v>
      </c>
      <c r="AO47" s="307">
        <f>'A25'!AO48</f>
        <v>76446.119980140007</v>
      </c>
      <c r="AP47" s="307">
        <f>-'A10'!X47</f>
        <v>-1590.6879845301637</v>
      </c>
      <c r="AQ47" s="307">
        <f t="shared" si="73"/>
        <v>148741.2449388534</v>
      </c>
      <c r="AR47" s="216">
        <f t="shared" si="24"/>
        <v>0.41592587470381198</v>
      </c>
      <c r="AS47" s="214">
        <f t="shared" si="74"/>
        <v>11.909963464121775</v>
      </c>
      <c r="AT47" s="216">
        <f t="shared" si="25"/>
        <v>0.54145700750851733</v>
      </c>
      <c r="AU47" s="307">
        <f>'A6'!G46/'A1'!G46*1000</f>
        <v>76875.356700606761</v>
      </c>
      <c r="AV47" s="307">
        <f>'A8'!G36</f>
        <v>2622.2422738825148</v>
      </c>
      <c r="AW47" s="307">
        <f>'A9'!G47/'A1'!G46*1000</f>
        <v>197.83073420920931</v>
      </c>
      <c r="AX47" s="307">
        <f>'A25'!AW48</f>
        <v>65090.549344034829</v>
      </c>
      <c r="AY47" s="307">
        <f>-'A10'!AD47</f>
        <v>-1583.908944914353</v>
      </c>
      <c r="AZ47" s="307">
        <f t="shared" si="75"/>
        <v>143202.07010781896</v>
      </c>
      <c r="BA47" s="214">
        <f t="shared" si="26"/>
        <v>0.3907248292332714</v>
      </c>
      <c r="BB47" s="214">
        <f t="shared" si="76"/>
        <v>11.872011989464383</v>
      </c>
      <c r="BC47" s="214">
        <f t="shared" si="27"/>
        <v>0.5157470636453656</v>
      </c>
      <c r="BD47" s="269">
        <f>'A6'!H46/'A1'!H46*1000</f>
        <v>93479.212535367871</v>
      </c>
      <c r="BE47" s="269">
        <f>'A8'!H36</f>
        <v>3001.0854480071043</v>
      </c>
      <c r="BF47" s="269">
        <f>'A9'!H47/'A1'!H46*1000</f>
        <v>2045.4211548149942</v>
      </c>
      <c r="BG47" s="269">
        <f>'A25'!BE48</f>
        <v>78484.239543000134</v>
      </c>
      <c r="BH47" s="269">
        <f>-'A10'!AH47</f>
        <v>-1631.4697934923324</v>
      </c>
      <c r="BI47" s="269">
        <f t="shared" si="77"/>
        <v>175378.48888769775</v>
      </c>
      <c r="BJ47" s="261">
        <f t="shared" si="28"/>
        <v>0.53711475507705464</v>
      </c>
      <c r="BK47" s="274">
        <f t="shared" si="78"/>
        <v>12.074701711078287</v>
      </c>
      <c r="BL47" s="214">
        <f t="shared" si="29"/>
        <v>0.65305770602158486</v>
      </c>
      <c r="BM47" s="307">
        <f>'A6'!I46/'A1'!I46*1000</f>
        <v>84505.827066671452</v>
      </c>
      <c r="BN47" s="307">
        <f>'A8'!I36</f>
        <v>2099.8061785195855</v>
      </c>
      <c r="BO47" s="307">
        <f>'A9'!I47/'A1'!I46*1000</f>
        <v>-4168.8674664429927</v>
      </c>
      <c r="BP47" s="307">
        <f>'A25'!BM48</f>
        <v>63276.6057266758</v>
      </c>
      <c r="BQ47" s="307">
        <f>-'A10'!AL47</f>
        <v>-1526.4705826345607</v>
      </c>
      <c r="BR47" s="307">
        <f t="shared" si="79"/>
        <v>144186.9009227893</v>
      </c>
      <c r="BS47" s="216">
        <f t="shared" si="30"/>
        <v>0.39520541829318051</v>
      </c>
      <c r="BT47" s="214">
        <f t="shared" si="80"/>
        <v>11.878865660059029</v>
      </c>
      <c r="BU47" s="214">
        <f t="shared" si="31"/>
        <v>0.52039003174701648</v>
      </c>
      <c r="BV47" s="314">
        <f>'A6'!J46/'A1'!J46*1000</f>
        <v>93779.753919131545</v>
      </c>
      <c r="BW47" s="307">
        <f>'A8'!J36</f>
        <v>2551.257182959459</v>
      </c>
      <c r="BX47" s="307">
        <f>'A9'!J47/'A1'!J46*1000</f>
        <v>-792.51125838388202</v>
      </c>
      <c r="BY47" s="307">
        <f>'A25'!BU48</f>
        <v>79929.644025509071</v>
      </c>
      <c r="BZ47" s="307">
        <f>-'A10'!AR47</f>
        <v>-1838.7155455095783</v>
      </c>
      <c r="CA47" s="307">
        <f t="shared" si="81"/>
        <v>173629.42832370661</v>
      </c>
      <c r="CB47" s="216">
        <f t="shared" si="32"/>
        <v>0.52915722419052025</v>
      </c>
      <c r="CC47" s="214">
        <f t="shared" si="82"/>
        <v>12.064678584835537</v>
      </c>
      <c r="CD47" s="216">
        <f t="shared" si="33"/>
        <v>0.64626761379563791</v>
      </c>
      <c r="CE47" s="269">
        <f>'A6'!K46/'A1'!K46*1000</f>
        <v>110650.56527616303</v>
      </c>
      <c r="CF47" s="269">
        <f>'A8'!K36</f>
        <v>2790.3651407167181</v>
      </c>
      <c r="CG47" s="269">
        <f>'A9'!K47/'A1'!K46*1000</f>
        <v>20704.221858079502</v>
      </c>
      <c r="CH47" s="269">
        <f>'A25'!CC48</f>
        <v>85047.285610179999</v>
      </c>
      <c r="CI47" s="269">
        <f>-'A10'!AV47</f>
        <v>-2479.8437326163221</v>
      </c>
      <c r="CJ47" s="269">
        <f t="shared" si="83"/>
        <v>216712.59415252294</v>
      </c>
      <c r="CK47" s="261">
        <f t="shared" si="34"/>
        <v>0.72516851724156117</v>
      </c>
      <c r="CL47" s="274">
        <f t="shared" si="84"/>
        <v>12.28632730375225</v>
      </c>
      <c r="CM47" s="214">
        <f t="shared" si="35"/>
        <v>0.79642188769756705</v>
      </c>
      <c r="CN47" s="307">
        <f>'A6'!L46/'A1'!L46*1000</f>
        <v>65307.279129324612</v>
      </c>
      <c r="CO47" s="307">
        <f>'A8'!L36</f>
        <v>912.00878837691016</v>
      </c>
      <c r="CP47" s="307">
        <f>'A9'!L47/'A1'!L46*1000</f>
        <v>-10168.269432262587</v>
      </c>
      <c r="CQ47" s="307">
        <f>'A25'!CK48</f>
        <v>67410.571935333588</v>
      </c>
      <c r="CR47" s="307">
        <f>-'A10'!AZ47</f>
        <v>-1447.2465695077001</v>
      </c>
      <c r="CS47" s="307">
        <f t="shared" si="85"/>
        <v>122014.34385126483</v>
      </c>
      <c r="CT47" s="276">
        <f t="shared" si="36"/>
        <v>0.29432908995867757</v>
      </c>
      <c r="CU47" s="276">
        <f t="shared" si="86"/>
        <v>11.711893889355634</v>
      </c>
      <c r="CV47" s="276">
        <f t="shared" si="37"/>
        <v>0.40727624920578487</v>
      </c>
      <c r="CW47" s="269">
        <f>'A6'!M46/'A1'!M46*1000</f>
        <v>72987.642264213995</v>
      </c>
      <c r="CX47" s="269">
        <f>'A8'!M36</f>
        <v>4914.1374946506248</v>
      </c>
      <c r="CY47" s="269">
        <f>'A9'!M47/'A1'!M46*1000</f>
        <v>-7342.3476051341813</v>
      </c>
      <c r="CZ47" s="269">
        <f>'A25'!CS48</f>
        <v>77589.644068715526</v>
      </c>
      <c r="DA47" s="269">
        <f>-'A10'!BF47</f>
        <v>-1718.6717827165853</v>
      </c>
      <c r="DB47" s="269">
        <f t="shared" si="87"/>
        <v>146430.40443972938</v>
      </c>
      <c r="DC47" s="261">
        <f t="shared" si="38"/>
        <v>0.40541246823624327</v>
      </c>
      <c r="DD47" s="274">
        <f t="shared" si="88"/>
        <v>11.894305539545963</v>
      </c>
      <c r="DE47" s="214">
        <f t="shared" si="39"/>
        <v>0.53084966311698156</v>
      </c>
      <c r="DF47" s="269">
        <f>'A6'!N46/'A1'!N46*1000</f>
        <v>65787.135408753209</v>
      </c>
      <c r="DG47" s="269">
        <f>'A8'!N36</f>
        <v>2259.3956951941163</v>
      </c>
      <c r="DH47" s="269">
        <f>'A9'!N47/'A1'!N46*1000</f>
        <v>-3306.4568783711834</v>
      </c>
      <c r="DI47" s="269">
        <f>'A25'!DA48</f>
        <v>76647.357624430413</v>
      </c>
      <c r="DJ47" s="269">
        <f>-'A10'!BJ47</f>
        <v>-1684.5679406555896</v>
      </c>
      <c r="DK47" s="269">
        <f t="shared" si="89"/>
        <v>139702.86390935097</v>
      </c>
      <c r="DL47" s="261">
        <f t="shared" si="40"/>
        <v>0.37480483082045346</v>
      </c>
      <c r="DM47" s="274">
        <f t="shared" si="90"/>
        <v>11.847273045459769</v>
      </c>
      <c r="DN47" s="214">
        <f t="shared" si="41"/>
        <v>0.49898785027265419</v>
      </c>
      <c r="DO47" s="269">
        <f>'A6'!O46/'A1'!O46*1000</f>
        <v>91597.217717122621</v>
      </c>
      <c r="DP47" s="269">
        <f>'A8'!O36</f>
        <v>4234.8066182102166</v>
      </c>
      <c r="DQ47" s="269">
        <f>'A9'!O47/'A1'!O46*1000</f>
        <v>-6780.7147739344146</v>
      </c>
      <c r="DR47" s="269">
        <f>'A25'!DI48</f>
        <v>84937.917994527816</v>
      </c>
      <c r="DS47" s="269">
        <f>-'A10'!BN47</f>
        <v>-1809.9551278268493</v>
      </c>
      <c r="DT47" s="269">
        <f t="shared" si="66"/>
        <v>172179.27242809939</v>
      </c>
      <c r="DU47" s="261">
        <f t="shared" si="42"/>
        <v>0.52255959082826997</v>
      </c>
      <c r="DV47" s="274">
        <f t="shared" si="91"/>
        <v>12.056291494556017</v>
      </c>
      <c r="DW47" s="214">
        <f t="shared" si="43"/>
        <v>0.64058584194860801</v>
      </c>
    </row>
    <row r="48" spans="1:127">
      <c r="A48" s="201">
        <v>2004</v>
      </c>
      <c r="B48" s="271">
        <f>'A6'!B47/'A1'!B47*1000</f>
        <v>77040.954223495704</v>
      </c>
      <c r="C48" s="271">
        <f>'A8'!B37</f>
        <v>2140.7517644493241</v>
      </c>
      <c r="D48" s="271">
        <f>'A9'!B48/'A1'!B47*1000</f>
        <v>-17011.13076306225</v>
      </c>
      <c r="E48" s="271">
        <f>'A25'!I49</f>
        <v>76838.6556727188</v>
      </c>
      <c r="F48" s="271">
        <f>-'A10'!F48</f>
        <v>-1826.1796578457072</v>
      </c>
      <c r="G48" s="271">
        <f t="shared" si="65"/>
        <v>137183.05123975588</v>
      </c>
      <c r="H48" s="261">
        <f t="shared" si="14"/>
        <v>0.36334068397534452</v>
      </c>
      <c r="I48" s="262">
        <f t="shared" si="67"/>
        <v>11.829071453405133</v>
      </c>
      <c r="J48" s="214">
        <f t="shared" si="15"/>
        <v>0.48665731729154565</v>
      </c>
      <c r="K48" s="271">
        <f>'A6'!C47/'A1'!C47*1000</f>
        <v>83627.294774168084</v>
      </c>
      <c r="L48" s="271">
        <f>'A8'!C37</f>
        <v>2500.0136743984549</v>
      </c>
      <c r="M48" s="271">
        <f>'A9'!C48/'A1'!C47*1000</f>
        <v>9890.9060501392232</v>
      </c>
      <c r="N48" s="271">
        <f>'A25'!Q49</f>
        <v>70253.086667675627</v>
      </c>
      <c r="O48" s="271">
        <f>-'A10'!J48</f>
        <v>-1740.6655790012478</v>
      </c>
      <c r="P48" s="271">
        <f t="shared" si="68"/>
        <v>164530.63558738015</v>
      </c>
      <c r="Q48" s="261">
        <f t="shared" si="17"/>
        <v>0.48776133103501101</v>
      </c>
      <c r="R48" s="262">
        <f t="shared" si="69"/>
        <v>12.010852066421798</v>
      </c>
      <c r="S48" s="214">
        <f t="shared" si="18"/>
        <v>0.60980323976909157</v>
      </c>
      <c r="T48" s="269">
        <f>'A6'!D47/'A1'!D47*1000</f>
        <v>78071.214686350213</v>
      </c>
      <c r="U48" s="269">
        <f>'A8'!D37</f>
        <v>2614.2606348462118</v>
      </c>
      <c r="V48" s="269">
        <f>'A9'!D48/'A1'!D47*1000</f>
        <v>-4536.4796190582992</v>
      </c>
      <c r="W48" s="269">
        <f>'A25'!Y49</f>
        <v>86892.126117665262</v>
      </c>
      <c r="X48" s="269">
        <f>-'A10'!P48</f>
        <v>-1886.7185425233106</v>
      </c>
      <c r="Y48" s="269">
        <f t="shared" si="70"/>
        <v>161154.40327728007</v>
      </c>
      <c r="Z48" s="261">
        <f t="shared" si="19"/>
        <v>0.47240081497235931</v>
      </c>
      <c r="AA48" s="274">
        <f t="shared" si="71"/>
        <v>11.990118210961384</v>
      </c>
      <c r="AB48" s="214">
        <f t="shared" si="20"/>
        <v>0.5957572438027634</v>
      </c>
      <c r="AC48" s="307">
        <f>'A6'!E47/'A1'!E47*1000</f>
        <v>96862.824577162406</v>
      </c>
      <c r="AD48" s="307">
        <f>'A8'!E37</f>
        <v>3172.2727450528223</v>
      </c>
      <c r="AE48" s="307">
        <f>'A9'!E48/'A1'!E47*1000</f>
        <v>-3724.2613105561309</v>
      </c>
      <c r="AF48" s="307">
        <f>'A25'!AG49</f>
        <v>85242.608874832265</v>
      </c>
      <c r="AG48" s="307">
        <f>-'A10'!T48</f>
        <v>-1796.4839662708378</v>
      </c>
      <c r="AH48" s="307">
        <f t="shared" si="72"/>
        <v>179756.9609202205</v>
      </c>
      <c r="AI48" s="276">
        <f t="shared" si="63"/>
        <v>0.55703506381417567</v>
      </c>
      <c r="AJ48" s="276">
        <f t="shared" si="64"/>
        <v>12.099361000397987</v>
      </c>
      <c r="AK48" s="276">
        <f t="shared" si="23"/>
        <v>0.66976295792122953</v>
      </c>
      <c r="AL48" s="307">
        <f>'A6'!F47/'A1'!F47*1000</f>
        <v>79427.159866329923</v>
      </c>
      <c r="AM48" s="307">
        <f>'A8'!F37</f>
        <v>3967.0464780701991</v>
      </c>
      <c r="AN48" s="307">
        <f>'A9'!F48/'A1'!F47*1000</f>
        <v>-3633.7435074129244</v>
      </c>
      <c r="AO48" s="307">
        <f>'A25'!AO49</f>
        <v>78185.573191802527</v>
      </c>
      <c r="AP48" s="307">
        <f>-'A10'!X48</f>
        <v>-1651.8145429221856</v>
      </c>
      <c r="AQ48" s="307">
        <f t="shared" si="73"/>
        <v>156294.22148586751</v>
      </c>
      <c r="AR48" s="216">
        <f t="shared" si="24"/>
        <v>0.45028891815439809</v>
      </c>
      <c r="AS48" s="214">
        <f t="shared" si="74"/>
        <v>11.9594955450663</v>
      </c>
      <c r="AT48" s="216">
        <f t="shared" si="25"/>
        <v>0.57501214685435509</v>
      </c>
      <c r="AU48" s="307">
        <f>'A6'!G47/'A1'!G47*1000</f>
        <v>77592.304758989951</v>
      </c>
      <c r="AV48" s="307">
        <f>'A8'!G37</f>
        <v>2644.9357757501566</v>
      </c>
      <c r="AW48" s="307">
        <f>'A9'!G48/'A1'!G47*1000</f>
        <v>-340.04526195204107</v>
      </c>
      <c r="AX48" s="307">
        <f>'A25'!AW49</f>
        <v>65464.07345395966</v>
      </c>
      <c r="AY48" s="307">
        <f>-'A10'!AD48</f>
        <v>-1607.5693235103618</v>
      </c>
      <c r="AZ48" s="307">
        <f t="shared" si="75"/>
        <v>143753.69940323735</v>
      </c>
      <c r="BA48" s="214">
        <f t="shared" si="26"/>
        <v>0.3932345234351648</v>
      </c>
      <c r="BB48" s="214">
        <f t="shared" si="76"/>
        <v>11.875856693307501</v>
      </c>
      <c r="BC48" s="214">
        <f t="shared" si="27"/>
        <v>0.51835162963046499</v>
      </c>
      <c r="BD48" s="269">
        <f>'A6'!H47/'A1'!H47*1000</f>
        <v>95067.808043780562</v>
      </c>
      <c r="BE48" s="269">
        <f>'A8'!H37</f>
        <v>3058.5096724577984</v>
      </c>
      <c r="BF48" s="269">
        <f>'A9'!H48/'A1'!H47*1000</f>
        <v>3544.3493141400882</v>
      </c>
      <c r="BG48" s="269">
        <f>'A25'!BE49</f>
        <v>77962.112332231889</v>
      </c>
      <c r="BH48" s="269">
        <f>-'A10'!AH48</f>
        <v>-1655.4277856158076</v>
      </c>
      <c r="BI48" s="269">
        <f t="shared" si="77"/>
        <v>177977.35157699452</v>
      </c>
      <c r="BJ48" s="261">
        <f t="shared" si="28"/>
        <v>0.54893854811527298</v>
      </c>
      <c r="BK48" s="274">
        <f t="shared" si="78"/>
        <v>12.089411582847248</v>
      </c>
      <c r="BL48" s="214">
        <f t="shared" si="29"/>
        <v>0.66302279909973971</v>
      </c>
      <c r="BM48" s="307">
        <f>'A6'!I47/'A1'!I47*1000</f>
        <v>84907.129952274758</v>
      </c>
      <c r="BN48" s="307">
        <f>'A8'!I37</f>
        <v>2048.7073835046422</v>
      </c>
      <c r="BO48" s="307">
        <f>'A9'!I48/'A1'!I47*1000</f>
        <v>-4858.4078209347172</v>
      </c>
      <c r="BP48" s="307">
        <f>'A25'!BM49</f>
        <v>63719.52829935577</v>
      </c>
      <c r="BQ48" s="307">
        <f>-'A10'!AL48</f>
        <v>-1531.8237482544523</v>
      </c>
      <c r="BR48" s="307">
        <f t="shared" si="79"/>
        <v>144285.13406594601</v>
      </c>
      <c r="BS48" s="216">
        <f t="shared" si="30"/>
        <v>0.39565234007899175</v>
      </c>
      <c r="BT48" s="214">
        <f t="shared" si="80"/>
        <v>11.879546718428916</v>
      </c>
      <c r="BU48" s="214">
        <f t="shared" si="31"/>
        <v>0.52085140966751609</v>
      </c>
      <c r="BV48" s="314">
        <f>'A6'!J47/'A1'!J47*1000</f>
        <v>95537.15228650911</v>
      </c>
      <c r="BW48" s="307">
        <f>'A8'!J37</f>
        <v>2614.6102919839677</v>
      </c>
      <c r="BX48" s="307">
        <f>'A9'!J48/'A1'!J47*1000</f>
        <v>1394.4997634459241</v>
      </c>
      <c r="BY48" s="307">
        <f>'A25'!BU49</f>
        <v>82633.83936446454</v>
      </c>
      <c r="BZ48" s="307">
        <f>-'A10'!AR48</f>
        <v>-1873.2381259612957</v>
      </c>
      <c r="CA48" s="307">
        <f t="shared" si="81"/>
        <v>180306.86358044224</v>
      </c>
      <c r="CB48" s="216">
        <f t="shared" si="32"/>
        <v>0.55953690251169719</v>
      </c>
      <c r="CC48" s="214">
        <f t="shared" si="82"/>
        <v>12.102415476023387</v>
      </c>
      <c r="CD48" s="216">
        <f t="shared" si="33"/>
        <v>0.67183218968545777</v>
      </c>
      <c r="CE48" s="269">
        <f>'A6'!K47/'A1'!K47*1000</f>
        <v>111656.8578287585</v>
      </c>
      <c r="CF48" s="269">
        <f>'A8'!K37</f>
        <v>2831.0586986760391</v>
      </c>
      <c r="CG48" s="269">
        <f>'A9'!K48/'A1'!K47*1000</f>
        <v>25006.371944862389</v>
      </c>
      <c r="CH48" s="269">
        <f>'A25'!CC49</f>
        <v>87500.949329646421</v>
      </c>
      <c r="CI48" s="269">
        <f>-'A10'!AV48</f>
        <v>-2555.2279070186441</v>
      </c>
      <c r="CJ48" s="269">
        <f t="shared" si="83"/>
        <v>224440.0098949247</v>
      </c>
      <c r="CK48" s="261">
        <f t="shared" si="34"/>
        <v>0.76032518974862318</v>
      </c>
      <c r="CL48" s="274">
        <f t="shared" si="84"/>
        <v>12.321363733952079</v>
      </c>
      <c r="CM48" s="214">
        <f t="shared" si="35"/>
        <v>0.82015705640272807</v>
      </c>
      <c r="CN48" s="307">
        <f>'A6'!L47/'A1'!L47*1000</f>
        <v>66244.297183705217</v>
      </c>
      <c r="CO48" s="307">
        <f>'A8'!L37</f>
        <v>960.25361564665741</v>
      </c>
      <c r="CP48" s="307">
        <f>'A9'!L48/'A1'!L47*1000</f>
        <v>-12753.68508823413</v>
      </c>
      <c r="CQ48" s="307">
        <f>'A25'!CK49</f>
        <v>71428.834907575088</v>
      </c>
      <c r="CR48" s="307">
        <f>-'A10'!AZ48</f>
        <v>-1470.865042798169</v>
      </c>
      <c r="CS48" s="307">
        <f t="shared" si="85"/>
        <v>124408.83557589466</v>
      </c>
      <c r="CT48" s="276">
        <f t="shared" si="36"/>
        <v>0.30522307627828982</v>
      </c>
      <c r="CU48" s="276">
        <f t="shared" si="86"/>
        <v>11.731328482294723</v>
      </c>
      <c r="CV48" s="276">
        <f t="shared" si="37"/>
        <v>0.42044206945329521</v>
      </c>
      <c r="CW48" s="269">
        <f>'A6'!M47/'A1'!M47*1000</f>
        <v>73532.500227733239</v>
      </c>
      <c r="CX48" s="269">
        <f>'A8'!M37</f>
        <v>5006.6441463940973</v>
      </c>
      <c r="CY48" s="269">
        <f>'A9'!M48/'A1'!M47*1000</f>
        <v>-10052.98629972683</v>
      </c>
      <c r="CZ48" s="269">
        <f>'A25'!CS49</f>
        <v>78303.222189537119</v>
      </c>
      <c r="DA48" s="269">
        <f>-'A10'!BF48</f>
        <v>-1777.714911870981</v>
      </c>
      <c r="DB48" s="269">
        <f t="shared" si="87"/>
        <v>145011.66535206666</v>
      </c>
      <c r="DC48" s="261">
        <f t="shared" si="38"/>
        <v>0.39895776887223267</v>
      </c>
      <c r="DD48" s="274">
        <f t="shared" si="88"/>
        <v>11.884569468870636</v>
      </c>
      <c r="DE48" s="214">
        <f t="shared" si="39"/>
        <v>0.52425403454733954</v>
      </c>
      <c r="DF48" s="269">
        <f>'A6'!N47/'A1'!N47*1000</f>
        <v>66993.769594096579</v>
      </c>
      <c r="DG48" s="269">
        <f>'A8'!N37</f>
        <v>2276.8743827656322</v>
      </c>
      <c r="DH48" s="269">
        <f>'A9'!N48/'A1'!N47*1000</f>
        <v>-6524.1607465863317</v>
      </c>
      <c r="DI48" s="269">
        <f>'A25'!DA49</f>
        <v>77514.877906434282</v>
      </c>
      <c r="DJ48" s="269">
        <f>-'A10'!BJ48</f>
        <v>-1733.8374015350166</v>
      </c>
      <c r="DK48" s="269">
        <f t="shared" si="89"/>
        <v>138527.52373517514</v>
      </c>
      <c r="DL48" s="261">
        <f t="shared" si="40"/>
        <v>0.36945749984133236</v>
      </c>
      <c r="DM48" s="274">
        <f t="shared" si="90"/>
        <v>11.838824312195655</v>
      </c>
      <c r="DN48" s="214">
        <f t="shared" si="41"/>
        <v>0.49326431884479693</v>
      </c>
      <c r="DO48" s="269">
        <f>'A6'!O47/'A1'!O47*1000</f>
        <v>94204.828288198056</v>
      </c>
      <c r="DP48" s="269">
        <f>'A8'!O37</f>
        <v>4294.3040963922303</v>
      </c>
      <c r="DQ48" s="269">
        <f>'A9'!O48/'A1'!O47*1000</f>
        <v>-7031.1836890509876</v>
      </c>
      <c r="DR48" s="269">
        <f>'A25'!DI49</f>
        <v>84899.674482876857</v>
      </c>
      <c r="DS48" s="269">
        <f>-'A10'!BN48</f>
        <v>-1862.5421160036385</v>
      </c>
      <c r="DT48" s="269">
        <f t="shared" si="66"/>
        <v>174505.08106241253</v>
      </c>
      <c r="DU48" s="261">
        <f t="shared" si="42"/>
        <v>0.53314109636601004</v>
      </c>
      <c r="DV48" s="274">
        <f t="shared" si="91"/>
        <v>12.069709138036878</v>
      </c>
      <c r="DW48" s="214">
        <f t="shared" si="43"/>
        <v>0.6496755245968554</v>
      </c>
    </row>
    <row r="49" spans="1:159">
      <c r="A49" s="201">
        <v>2005</v>
      </c>
      <c r="B49" s="271">
        <f>'A6'!B48/'A1'!B48*1000</f>
        <v>78295.267177638001</v>
      </c>
      <c r="C49" s="271">
        <f>'A8'!B38</f>
        <v>2237.333493467976</v>
      </c>
      <c r="D49" s="271">
        <f>'A9'!B49/'A1'!B48*1000</f>
        <v>-16807.522184235106</v>
      </c>
      <c r="E49" s="271">
        <f>'A25'!I50</f>
        <v>77845.086123094326</v>
      </c>
      <c r="F49" s="271">
        <f>-'A10'!F49</f>
        <v>-1847.9568523117443</v>
      </c>
      <c r="G49" s="271">
        <f t="shared" si="65"/>
        <v>139722.20775765346</v>
      </c>
      <c r="H49" s="261">
        <f t="shared" si="14"/>
        <v>0.37489283764737558</v>
      </c>
      <c r="I49" s="262">
        <f t="shared" si="67"/>
        <v>11.847411500096054</v>
      </c>
      <c r="J49" s="214">
        <f t="shared" si="15"/>
        <v>0.49908164533486543</v>
      </c>
      <c r="K49" s="271">
        <f>'A6'!C48/'A1'!C48*1000</f>
        <v>84915.198010945955</v>
      </c>
      <c r="L49" s="271">
        <f>'A8'!C38</f>
        <v>2524.720098014971</v>
      </c>
      <c r="M49" s="271">
        <f>'A9'!C49/'A1'!C48*1000</f>
        <v>10156.023027955207</v>
      </c>
      <c r="N49" s="271">
        <f>'A25'!Q50</f>
        <v>70505.38599656627</v>
      </c>
      <c r="O49" s="271">
        <f>-'A10'!J49</f>
        <v>-1757.4687830125943</v>
      </c>
      <c r="P49" s="271">
        <f t="shared" si="68"/>
        <v>166343.85835046979</v>
      </c>
      <c r="Q49" s="261">
        <f t="shared" si="17"/>
        <v>0.49601077444395064</v>
      </c>
      <c r="R49" s="262">
        <f t="shared" si="69"/>
        <v>12.021812360719794</v>
      </c>
      <c r="S49" s="214">
        <f t="shared" si="18"/>
        <v>0.61722820951450896</v>
      </c>
      <c r="T49" s="269">
        <f>'A6'!D48/'A1'!D48*1000</f>
        <v>79667.576771353662</v>
      </c>
      <c r="U49" s="269">
        <f>'A8'!D38</f>
        <v>2700.8857944313486</v>
      </c>
      <c r="V49" s="269">
        <f>'A9'!D49/'A1'!D48*1000</f>
        <v>-3893.0543863910098</v>
      </c>
      <c r="W49" s="269">
        <f>'A25'!Y50</f>
        <v>89222.545107083119</v>
      </c>
      <c r="X49" s="269">
        <f>-'A10'!P49</f>
        <v>-1915.0431509398861</v>
      </c>
      <c r="Y49" s="269">
        <f t="shared" si="70"/>
        <v>165782.91013553724</v>
      </c>
      <c r="Z49" s="261">
        <f t="shared" si="19"/>
        <v>0.49345868285949096</v>
      </c>
      <c r="AA49" s="274">
        <f t="shared" si="71"/>
        <v>12.018434441193019</v>
      </c>
      <c r="AB49" s="214">
        <f t="shared" si="20"/>
        <v>0.61493986308814108</v>
      </c>
      <c r="AC49" s="307">
        <f>'A6'!E48/'A1'!E48*1000</f>
        <v>98480.028408639526</v>
      </c>
      <c r="AD49" s="307">
        <f>'A8'!E38</f>
        <v>3272.6288673105073</v>
      </c>
      <c r="AE49" s="307">
        <f>'A9'!E49/'A1'!E48*1000</f>
        <v>1568.9490112591941</v>
      </c>
      <c r="AF49" s="307">
        <f>'A25'!AG50</f>
        <v>86691.327730754652</v>
      </c>
      <c r="AG49" s="307">
        <f>-'A10'!T49</f>
        <v>-1826.8969500861897</v>
      </c>
      <c r="AH49" s="307">
        <f t="shared" si="72"/>
        <v>188186.03706787768</v>
      </c>
      <c r="AI49" s="276">
        <f t="shared" si="63"/>
        <v>0.59538401248458406</v>
      </c>
      <c r="AJ49" s="276">
        <f t="shared" si="64"/>
        <v>12.145186311393157</v>
      </c>
      <c r="AK49" s="276">
        <f t="shared" si="23"/>
        <v>0.70080697357103516</v>
      </c>
      <c r="AL49" s="307">
        <f>'A6'!F48/'A1'!F48*1000</f>
        <v>79931.010603685761</v>
      </c>
      <c r="AM49" s="307">
        <f>'A8'!F38</f>
        <v>4165.4705603820485</v>
      </c>
      <c r="AN49" s="307">
        <f>'A9'!F49/'A1'!F48*1000</f>
        <v>-4864.7602963726213</v>
      </c>
      <c r="AO49" s="307">
        <f>'A25'!AO50</f>
        <v>79731.761656748335</v>
      </c>
      <c r="AP49" s="307">
        <f>-'A10'!X49</f>
        <v>-1663.3305307869553</v>
      </c>
      <c r="AQ49" s="307">
        <f t="shared" si="73"/>
        <v>157300.15199365659</v>
      </c>
      <c r="AR49" s="216">
        <f t="shared" si="24"/>
        <v>0.45486550243640428</v>
      </c>
      <c r="AS49" s="214">
        <f t="shared" si="74"/>
        <v>11.965911055311997</v>
      </c>
      <c r="AT49" s="216">
        <f t="shared" si="25"/>
        <v>0.57935828649080823</v>
      </c>
      <c r="AU49" s="307">
        <f>'A6'!G48/'A1'!G48*1000</f>
        <v>78302.302566909129</v>
      </c>
      <c r="AV49" s="307">
        <f>'A8'!G38</f>
        <v>2656.1539746882472</v>
      </c>
      <c r="AW49" s="307">
        <f>'A9'!G49/'A1'!G48*1000</f>
        <v>320.2926943325424</v>
      </c>
      <c r="AX49" s="307">
        <f>'A25'!AW50</f>
        <v>65299.18793720242</v>
      </c>
      <c r="AY49" s="307">
        <f>-'A10'!AD49</f>
        <v>-1619.1439575401457</v>
      </c>
      <c r="AZ49" s="307">
        <f t="shared" si="75"/>
        <v>144958.79321559219</v>
      </c>
      <c r="BA49" s="214">
        <f t="shared" si="26"/>
        <v>0.3987172216506587</v>
      </c>
      <c r="BB49" s="214">
        <f t="shared" si="76"/>
        <v>11.884204796294528</v>
      </c>
      <c r="BC49" s="214">
        <f t="shared" si="27"/>
        <v>0.52400698982655325</v>
      </c>
      <c r="BD49" s="269">
        <f>'A6'!H48/'A1'!H48*1000</f>
        <v>96704.509208323754</v>
      </c>
      <c r="BE49" s="269">
        <f>'A8'!H38</f>
        <v>3110.1680273965935</v>
      </c>
      <c r="BF49" s="269">
        <f>'A9'!H49/'A1'!H48*1000</f>
        <v>5933.5839863848141</v>
      </c>
      <c r="BG49" s="269">
        <f>'A25'!BE50</f>
        <v>78247.709663703936</v>
      </c>
      <c r="BH49" s="269">
        <f>-'A10'!AH49</f>
        <v>-1661.5924373695671</v>
      </c>
      <c r="BI49" s="269">
        <f t="shared" si="77"/>
        <v>182334.37844843953</v>
      </c>
      <c r="BJ49" s="261">
        <f t="shared" si="28"/>
        <v>0.56876128988692909</v>
      </c>
      <c r="BK49" s="274">
        <f t="shared" si="78"/>
        <v>12.113597524612302</v>
      </c>
      <c r="BL49" s="214">
        <f t="shared" si="29"/>
        <v>0.679407385223744</v>
      </c>
      <c r="BM49" s="307">
        <f>'A6'!I48/'A1'!I48*1000</f>
        <v>85520.753416139982</v>
      </c>
      <c r="BN49" s="307">
        <f>'A8'!I38</f>
        <v>1999.5592008828276</v>
      </c>
      <c r="BO49" s="307">
        <f>'A9'!I49/'A1'!I48*1000</f>
        <v>-3996.3901541194</v>
      </c>
      <c r="BP49" s="307">
        <f>'A25'!BM50</f>
        <v>66025.551681831479</v>
      </c>
      <c r="BQ49" s="307">
        <f>-'A10'!AL49</f>
        <v>-1520.2892342664454</v>
      </c>
      <c r="BR49" s="307">
        <f t="shared" si="79"/>
        <v>148029.18491046844</v>
      </c>
      <c r="BS49" s="216">
        <f t="shared" si="30"/>
        <v>0.41268628438567562</v>
      </c>
      <c r="BT49" s="214">
        <f t="shared" si="80"/>
        <v>11.90516472864681</v>
      </c>
      <c r="BU49" s="214">
        <f t="shared" si="31"/>
        <v>0.53820613989957067</v>
      </c>
      <c r="BV49" s="314">
        <f>'A6'!J48/'A1'!J48*1000</f>
        <v>97400.093940712206</v>
      </c>
      <c r="BW49" s="307">
        <f>'A8'!J38</f>
        <v>2669.5858980118728</v>
      </c>
      <c r="BX49" s="307">
        <f>'A9'!J49/'A1'!J48*1000</f>
        <v>-862.63881438485726</v>
      </c>
      <c r="BY49" s="307">
        <f>'A25'!BU50</f>
        <v>84654.388430853069</v>
      </c>
      <c r="BZ49" s="307">
        <f>-'A10'!AR49</f>
        <v>-1911.1881414125601</v>
      </c>
      <c r="CA49" s="307">
        <f t="shared" si="81"/>
        <v>181950.24131377973</v>
      </c>
      <c r="CB49" s="216">
        <f t="shared" si="32"/>
        <v>0.56701361849312393</v>
      </c>
      <c r="CC49" s="214">
        <f t="shared" si="82"/>
        <v>12.111488529303672</v>
      </c>
      <c r="CD49" s="216">
        <f t="shared" si="33"/>
        <v>0.6779786620586491</v>
      </c>
      <c r="CE49" s="269">
        <f>'A6'!K48/'A1'!K48*1000</f>
        <v>112554.02486338191</v>
      </c>
      <c r="CF49" s="269">
        <f>'A8'!K38</f>
        <v>2846.0947755801681</v>
      </c>
      <c r="CG49" s="269">
        <f>'A9'!K49/'A1'!K48*1000</f>
        <v>31806.230443427343</v>
      </c>
      <c r="CH49" s="269">
        <f>'A25'!CC50</f>
        <v>87655.697705359809</v>
      </c>
      <c r="CI49" s="269">
        <f>-'A10'!AV49</f>
        <v>-2597.0780872299738</v>
      </c>
      <c r="CJ49" s="269">
        <f t="shared" si="83"/>
        <v>232264.96970051926</v>
      </c>
      <c r="CK49" s="261">
        <f t="shared" si="34"/>
        <v>0.79592564900134444</v>
      </c>
      <c r="CL49" s="274">
        <f t="shared" si="84"/>
        <v>12.355634109714204</v>
      </c>
      <c r="CM49" s="214">
        <f t="shared" si="35"/>
        <v>0.84337326723425443</v>
      </c>
      <c r="CN49" s="307">
        <f>'A6'!L48/'A1'!L48*1000</f>
        <v>67182.438840530973</v>
      </c>
      <c r="CO49" s="307">
        <f>'A8'!L38</f>
        <v>1016.3210913456961</v>
      </c>
      <c r="CP49" s="307">
        <f>'A9'!L49/'A1'!L48*1000</f>
        <v>-12179.620376192001</v>
      </c>
      <c r="CQ49" s="307">
        <f>'A25'!CK50</f>
        <v>74192.836540270713</v>
      </c>
      <c r="CR49" s="307">
        <f>-'A10'!AZ49</f>
        <v>-1487.7636912967525</v>
      </c>
      <c r="CS49" s="307">
        <f t="shared" si="85"/>
        <v>128724.21240465863</v>
      </c>
      <c r="CT49" s="276">
        <f t="shared" si="36"/>
        <v>0.32485632689801947</v>
      </c>
      <c r="CU49" s="276">
        <f t="shared" si="86"/>
        <v>11.76542750646221</v>
      </c>
      <c r="CV49" s="276">
        <f t="shared" si="37"/>
        <v>0.44354219942317463</v>
      </c>
      <c r="CW49" s="269">
        <f>'A6'!M48/'A1'!M48*1000</f>
        <v>74082.612498684059</v>
      </c>
      <c r="CX49" s="269">
        <f>'A8'!M38</f>
        <v>5105.4225856818957</v>
      </c>
      <c r="CY49" s="269">
        <f>'A9'!M49/'A1'!M48*1000</f>
        <v>-7306.1864191453624</v>
      </c>
      <c r="CZ49" s="269">
        <f>'A25'!CS50</f>
        <v>81156.097858471971</v>
      </c>
      <c r="DA49" s="269">
        <f>-'A10'!BF49</f>
        <v>-1808.9617989649116</v>
      </c>
      <c r="DB49" s="269">
        <f t="shared" si="87"/>
        <v>151228.98472472766</v>
      </c>
      <c r="DC49" s="261">
        <f t="shared" si="38"/>
        <v>0.42724410266647445</v>
      </c>
      <c r="DD49" s="274">
        <f t="shared" si="88"/>
        <v>11.926550422270738</v>
      </c>
      <c r="DE49" s="214">
        <f t="shared" si="39"/>
        <v>0.55269371877520912</v>
      </c>
      <c r="DF49" s="269">
        <f>'A6'!N48/'A1'!N48*1000</f>
        <v>68107.470874843333</v>
      </c>
      <c r="DG49" s="269">
        <f>'A8'!N38</f>
        <v>2308.1143768920101</v>
      </c>
      <c r="DH49" s="269">
        <f>'A9'!N49/'A1'!N48*1000</f>
        <v>-6391.725090136717</v>
      </c>
      <c r="DI49" s="269">
        <f>'A25'!DA50</f>
        <v>78365.943489132929</v>
      </c>
      <c r="DJ49" s="269">
        <f>-'A10'!BJ49</f>
        <v>-1749.7854981783523</v>
      </c>
      <c r="DK49" s="269">
        <f t="shared" si="89"/>
        <v>140640.01815255321</v>
      </c>
      <c r="DL49" s="261">
        <f t="shared" si="40"/>
        <v>0.37906851041466461</v>
      </c>
      <c r="DM49" s="274">
        <f t="shared" si="90"/>
        <v>11.853958841990051</v>
      </c>
      <c r="DN49" s="214">
        <f t="shared" si="41"/>
        <v>0.50351709333964367</v>
      </c>
      <c r="DO49" s="269">
        <f>'A6'!O48/'A1'!O48*1000</f>
        <v>96871.717094716732</v>
      </c>
      <c r="DP49" s="269">
        <f>'A8'!O38</f>
        <v>4370.4401750689631</v>
      </c>
      <c r="DQ49" s="269">
        <f>'A9'!O49/'A1'!O48*1000</f>
        <v>-5781.2378686689626</v>
      </c>
      <c r="DR49" s="269">
        <f>'A25'!DI50</f>
        <v>85228.613314356131</v>
      </c>
      <c r="DS49" s="269">
        <f>-'A10'!BN49</f>
        <v>-1895.619583349368</v>
      </c>
      <c r="DT49" s="269">
        <f t="shared" si="66"/>
        <v>178793.9131321235</v>
      </c>
      <c r="DU49" s="261">
        <f t="shared" si="42"/>
        <v>0.55265357887491007</v>
      </c>
      <c r="DV49" s="274">
        <f t="shared" si="91"/>
        <v>12.093989098256863</v>
      </c>
      <c r="DW49" s="214">
        <f t="shared" si="43"/>
        <v>0.66612380282295036</v>
      </c>
    </row>
    <row r="50" spans="1:159">
      <c r="A50" s="201">
        <v>2006</v>
      </c>
      <c r="B50" s="271">
        <f>'A6'!B49/'A1'!B49*1000</f>
        <v>79442.601323379</v>
      </c>
      <c r="C50" s="271">
        <f>'A8'!B39</f>
        <v>2395.5648643933146</v>
      </c>
      <c r="D50" s="271">
        <f>'A9'!B50/'A1'!B49*1000</f>
        <v>-19672.249883405551</v>
      </c>
      <c r="E50" s="271">
        <f>'A25'!I51</f>
        <v>78422.073376346496</v>
      </c>
      <c r="F50" s="271">
        <f>-'A10'!F50</f>
        <v>-1832.2346431602557</v>
      </c>
      <c r="G50" s="271">
        <f>SUM(B50:F50)</f>
        <v>138755.755037553</v>
      </c>
      <c r="H50" s="261">
        <f>(G50-$H$66)/$H$67</f>
        <v>0.37049586161984133</v>
      </c>
      <c r="I50" s="262">
        <f t="shared" si="67"/>
        <v>11.840470508496633</v>
      </c>
      <c r="J50" s="214">
        <f t="shared" si="15"/>
        <v>0.4943795222688524</v>
      </c>
      <c r="K50" s="271">
        <f>'A6'!C49/'A1'!C49*1000</f>
        <v>86127.347758069125</v>
      </c>
      <c r="L50" s="271">
        <f>'A8'!C39</f>
        <v>2561.811902548623</v>
      </c>
      <c r="M50" s="271">
        <f>'A9'!C50/'A1'!C49*1000</f>
        <v>9796.9688317389373</v>
      </c>
      <c r="N50" s="271">
        <f>'A25'!Q51</f>
        <v>74553.812904918101</v>
      </c>
      <c r="O50" s="271">
        <f>-'A10'!J50</f>
        <v>-1760.5480710910367</v>
      </c>
      <c r="P50" s="271">
        <f t="shared" si="68"/>
        <v>171279.39332618375</v>
      </c>
      <c r="Q50" s="261">
        <f>(P50-$H$66)/$H$67</f>
        <v>0.51846549832223321</v>
      </c>
      <c r="R50" s="262">
        <f t="shared" si="69"/>
        <v>12.051051381256963</v>
      </c>
      <c r="S50" s="214">
        <f t="shared" si="18"/>
        <v>0.63703596621989245</v>
      </c>
      <c r="T50" s="269">
        <f>'A6'!D49/'A1'!D49*1000</f>
        <v>81238.112564898969</v>
      </c>
      <c r="U50" s="269">
        <f>'A8'!D39</f>
        <v>2755.5809659774163</v>
      </c>
      <c r="V50" s="269">
        <f>'A9'!D50/'A1'!D49*1000</f>
        <v>-1913.7077310915886</v>
      </c>
      <c r="W50" s="269">
        <f>'A25'!Y51</f>
        <v>91061.744958641008</v>
      </c>
      <c r="X50" s="269">
        <f>-'A10'!P50</f>
        <v>-1914.331000850332</v>
      </c>
      <c r="Y50" s="269">
        <f t="shared" si="70"/>
        <v>171227.39975757545</v>
      </c>
      <c r="Z50" s="261">
        <f>(Y50-H$66)/H$67</f>
        <v>0.51822894823550691</v>
      </c>
      <c r="AA50" s="274">
        <f t="shared" si="71"/>
        <v>12.050747775196834</v>
      </c>
      <c r="AB50" s="214">
        <f t="shared" si="20"/>
        <v>0.63683029055556339</v>
      </c>
      <c r="AC50" s="307">
        <f>'A6'!E49/'A1'!E49*1000</f>
        <v>100088.27462493448</v>
      </c>
      <c r="AD50" s="307">
        <f>'A8'!E39</f>
        <v>3380.9592511792148</v>
      </c>
      <c r="AE50" s="307">
        <f>'A9'!E50/'A1'!E49*1000</f>
        <v>-80.998344350723372</v>
      </c>
      <c r="AF50" s="307">
        <f>'A25'!AG51</f>
        <v>88310.686517392649</v>
      </c>
      <c r="AG50" s="307">
        <f>-'A10'!T50</f>
        <v>-1850.9180162431803</v>
      </c>
      <c r="AH50" s="307">
        <f t="shared" si="72"/>
        <v>189848.00403291246</v>
      </c>
      <c r="AI50" s="276">
        <f t="shared" si="63"/>
        <v>0.60294530208709252</v>
      </c>
      <c r="AJ50" s="276">
        <f t="shared" si="64"/>
        <v>12.153979052214703</v>
      </c>
      <c r="AK50" s="276">
        <f t="shared" si="23"/>
        <v>0.70676355035667948</v>
      </c>
      <c r="AL50" s="307">
        <f>'A6'!F49/'A1'!F49*1000</f>
        <v>80387.05136821256</v>
      </c>
      <c r="AM50" s="307">
        <f>'A8'!F39</f>
        <v>4361.0971223166953</v>
      </c>
      <c r="AN50" s="307">
        <f>'A9'!F50/'A1'!F49*1000</f>
        <v>-4740.4748908119009</v>
      </c>
      <c r="AO50" s="307">
        <f>'A25'!AO51</f>
        <v>79363.588120188215</v>
      </c>
      <c r="AP50" s="307">
        <f>-'A10'!X50</f>
        <v>-1698.5893539953913</v>
      </c>
      <c r="AQ50" s="307">
        <f t="shared" si="73"/>
        <v>157672.67236591017</v>
      </c>
      <c r="AR50" s="216">
        <f>(AQ50-$H$66)/$H$67</f>
        <v>0.45656032217512554</v>
      </c>
      <c r="AS50" s="214">
        <f t="shared" si="74"/>
        <v>11.968276469196221</v>
      </c>
      <c r="AT50" s="216">
        <f t="shared" si="25"/>
        <v>0.58096071851026265</v>
      </c>
      <c r="AU50" s="307">
        <f>'A6'!G49/'A1'!G49*1000</f>
        <v>79063.606712356821</v>
      </c>
      <c r="AV50" s="307">
        <f>'A8'!G39</f>
        <v>2675.8894860863675</v>
      </c>
      <c r="AW50" s="307">
        <f>'A9'!G50/'A1'!G49*1000</f>
        <v>357.90783339995346</v>
      </c>
      <c r="AX50" s="307">
        <f>'A25'!AW51</f>
        <v>68448.919437270612</v>
      </c>
      <c r="AY50" s="307">
        <f>-'A10'!AD50</f>
        <v>-1617.696050920257</v>
      </c>
      <c r="AZ50" s="307">
        <f t="shared" si="75"/>
        <v>148928.62741819347</v>
      </c>
      <c r="BA50" s="214">
        <f>(AZ50-$H$66)/$H$67</f>
        <v>0.41677839056154847</v>
      </c>
      <c r="BB50" s="214">
        <f t="shared" si="76"/>
        <v>11.91122245954921</v>
      </c>
      <c r="BC50" s="214">
        <f t="shared" si="27"/>
        <v>0.54230990458446804</v>
      </c>
      <c r="BD50" s="269">
        <f>'A6'!H49/'A1'!H49*1000</f>
        <v>98442.259933967958</v>
      </c>
      <c r="BE50" s="269">
        <f>'A8'!H39</f>
        <v>3187.673171256612</v>
      </c>
      <c r="BF50" s="269">
        <f>'A9'!H50/'A1'!H49*1000</f>
        <v>8877.2239765414306</v>
      </c>
      <c r="BG50" s="269">
        <f>'A25'!BE51</f>
        <v>78087.155851628326</v>
      </c>
      <c r="BH50" s="269">
        <f>-'A10'!AH50</f>
        <v>-1689.180836388347</v>
      </c>
      <c r="BI50" s="269">
        <f t="shared" si="77"/>
        <v>186905.13209700599</v>
      </c>
      <c r="BJ50" s="261">
        <f>(BI50-$H$66)/$H$67</f>
        <v>0.58955640360798345</v>
      </c>
      <c r="BK50" s="274">
        <f t="shared" si="78"/>
        <v>12.138356452119663</v>
      </c>
      <c r="BL50" s="214">
        <f t="shared" si="29"/>
        <v>0.6961801362715635</v>
      </c>
      <c r="BM50" s="307">
        <f>'A6'!I49/'A1'!I49*1000</f>
        <v>86285.544118698745</v>
      </c>
      <c r="BN50" s="307">
        <f>'A8'!I39</f>
        <v>1972.0507288954707</v>
      </c>
      <c r="BO50" s="307">
        <f>'A9'!I50/'A1'!I49*1000</f>
        <v>-5861.9381248115214</v>
      </c>
      <c r="BP50" s="307">
        <f>'A25'!BM51</f>
        <v>66166.598609881359</v>
      </c>
      <c r="BQ50" s="307">
        <f>-'A10'!AL50</f>
        <v>-1515.486056840185</v>
      </c>
      <c r="BR50" s="307">
        <f t="shared" si="79"/>
        <v>147046.76927582387</v>
      </c>
      <c r="BS50" s="216">
        <f>(BR50-$H$66)/$H$67</f>
        <v>0.40821668343700429</v>
      </c>
      <c r="BT50" s="214">
        <f t="shared" si="80"/>
        <v>11.89850597349818</v>
      </c>
      <c r="BU50" s="214">
        <f t="shared" si="31"/>
        <v>0.5336952158151913</v>
      </c>
      <c r="BV50" s="314">
        <f>'A6'!J49/'A1'!J49*1000</f>
        <v>99403.293832327981</v>
      </c>
      <c r="BW50" s="307">
        <f>'A8'!J39</f>
        <v>2728.3121596220749</v>
      </c>
      <c r="BX50" s="307">
        <f>'A9'!J50/'A1'!J49*1000</f>
        <v>1203.0258573674416</v>
      </c>
      <c r="BY50" s="307">
        <f>'A25'!BU51</f>
        <v>85881.815404942143</v>
      </c>
      <c r="BZ50" s="307">
        <f>-'A10'!AR50</f>
        <v>-1937.4521547272452</v>
      </c>
      <c r="CA50" s="307">
        <f t="shared" si="81"/>
        <v>187278.99509953239</v>
      </c>
      <c r="CB50" s="216">
        <f>(CA50-$H$66)/$H$67</f>
        <v>0.59125733178118944</v>
      </c>
      <c r="CC50" s="214">
        <f t="shared" si="82"/>
        <v>12.140354736385405</v>
      </c>
      <c r="CD50" s="216">
        <f t="shared" si="33"/>
        <v>0.69753385906517407</v>
      </c>
      <c r="CE50" s="269">
        <f>'A6'!K49/'A1'!K49*1000</f>
        <v>113268.7594330885</v>
      </c>
      <c r="CF50" s="269">
        <f>'A8'!K39</f>
        <v>2860.4196447401287</v>
      </c>
      <c r="CG50" s="269">
        <f>'A9'!K50/'A1'!K49*1000</f>
        <v>37517.166935976835</v>
      </c>
      <c r="CH50" s="269">
        <f>'A25'!CC51</f>
        <v>86301.523216762842</v>
      </c>
      <c r="CI50" s="269">
        <f>-'A10'!AV50</f>
        <v>-2590.8881152493036</v>
      </c>
      <c r="CJ50" s="269">
        <f t="shared" si="83"/>
        <v>237356.98111531901</v>
      </c>
      <c r="CK50" s="261">
        <f>(CJ50-$H$66)/$H$67</f>
        <v>0.81909227852925115</v>
      </c>
      <c r="CL50" s="274">
        <f t="shared" si="84"/>
        <v>12.377320536293153</v>
      </c>
      <c r="CM50" s="214">
        <f t="shared" si="35"/>
        <v>0.85806457541056369</v>
      </c>
      <c r="CN50" s="307">
        <f>'A6'!L49/'A1'!L49*1000</f>
        <v>68208.215893275032</v>
      </c>
      <c r="CO50" s="307">
        <f>'A8'!L39</f>
        <v>1086.3150627566326</v>
      </c>
      <c r="CP50" s="307">
        <f>'A9'!L50/'A1'!L49*1000</f>
        <v>-16630.223246698417</v>
      </c>
      <c r="CQ50" s="307">
        <f>'A25'!CK51</f>
        <v>76002.057107713423</v>
      </c>
      <c r="CR50" s="307">
        <f>-'A10'!AZ50</f>
        <v>-1497.0306983885487</v>
      </c>
      <c r="CS50" s="307">
        <f t="shared" si="85"/>
        <v>127169.33411865812</v>
      </c>
      <c r="CT50" s="276">
        <f>(CS50-$H$66)/$H$67</f>
        <v>0.31778224825238538</v>
      </c>
      <c r="CU50" s="276">
        <f t="shared" si="86"/>
        <v>11.753274816849933</v>
      </c>
      <c r="CV50" s="276">
        <f t="shared" si="37"/>
        <v>0.4353094503524586</v>
      </c>
      <c r="CW50" s="269">
        <f>'A6'!M49/'A1'!M49*1000</f>
        <v>74514.73943638448</v>
      </c>
      <c r="CX50" s="269">
        <f>'A8'!M39</f>
        <v>5259.5387714635808</v>
      </c>
      <c r="CY50" s="269">
        <f>'A9'!M50/'A1'!M49*1000</f>
        <v>-5221.7312668762661</v>
      </c>
      <c r="CZ50" s="269">
        <f>'A25'!CS51</f>
        <v>81544.195740244686</v>
      </c>
      <c r="DA50" s="269">
        <f>-'A10'!BF50</f>
        <v>-1843.4593831043103</v>
      </c>
      <c r="DB50" s="269">
        <f t="shared" si="87"/>
        <v>154253.28329811219</v>
      </c>
      <c r="DC50" s="261">
        <f>(DB50-$H$66)/$H$67</f>
        <v>0.44100346000564722</v>
      </c>
      <c r="DD50" s="274">
        <f t="shared" si="88"/>
        <v>11.946351227104225</v>
      </c>
      <c r="DE50" s="214">
        <f t="shared" si="39"/>
        <v>0.56610762654321767</v>
      </c>
      <c r="DF50" s="269">
        <f>'A6'!N49/'A1'!N49*1000</f>
        <v>69295.192831776963</v>
      </c>
      <c r="DG50" s="269">
        <f>'A8'!N39</f>
        <v>2350.6474686301444</v>
      </c>
      <c r="DH50" s="269">
        <f>'A9'!N50/'A1'!N49*1000</f>
        <v>-10732.118679778689</v>
      </c>
      <c r="DI50" s="269">
        <f>'A25'!DA51</f>
        <v>78302.027491348301</v>
      </c>
      <c r="DJ50" s="269">
        <f>-'A10'!BJ50</f>
        <v>-1757.0455114858141</v>
      </c>
      <c r="DK50" s="269">
        <f t="shared" si="89"/>
        <v>137458.70360049093</v>
      </c>
      <c r="DL50" s="261">
        <f>(DK50-$H$66)/$H$67</f>
        <v>0.36459479273501488</v>
      </c>
      <c r="DM50" s="274">
        <f t="shared" si="90"/>
        <v>11.831078813527464</v>
      </c>
      <c r="DN50" s="214">
        <f t="shared" si="41"/>
        <v>0.48801718845661002</v>
      </c>
      <c r="DO50" s="269">
        <f>'A6'!O49/'A1'!O49*1000</f>
        <v>99590.56637168437</v>
      </c>
      <c r="DP50" s="269">
        <f>'A8'!O39</f>
        <v>4461.7647386373246</v>
      </c>
      <c r="DQ50" s="269">
        <f>'A9'!O50/'A1'!O49*1000</f>
        <v>-6291.4754466309314</v>
      </c>
      <c r="DR50" s="269">
        <f>'A25'!DI51</f>
        <v>88664.087279969943</v>
      </c>
      <c r="DS50" s="269">
        <f>-'A10'!BN50</f>
        <v>-1893.9495481220656</v>
      </c>
      <c r="DT50" s="269">
        <f>SUM(DO50:DS50)</f>
        <v>184530.99339553865</v>
      </c>
      <c r="DU50" s="261">
        <f>(DT50-$H$66)/$H$67</f>
        <v>0.57875501546008934</v>
      </c>
      <c r="DV50" s="274">
        <f t="shared" si="91"/>
        <v>12.125572714238348</v>
      </c>
      <c r="DW50" s="214">
        <f t="shared" si="43"/>
        <v>0.68751988825071852</v>
      </c>
    </row>
    <row r="51" spans="1:159">
      <c r="A51" s="201">
        <v>2007</v>
      </c>
      <c r="B51" s="271">
        <f>'A6'!B50/'A1'!B50*1000</f>
        <v>80495.368674954327</v>
      </c>
      <c r="C51" s="271">
        <f>'A8'!B40</f>
        <v>2559.0641958134852</v>
      </c>
      <c r="D51" s="271">
        <f>'A9'!B51/'A1'!B50*1000</f>
        <v>-22564.929711897563</v>
      </c>
      <c r="E51" s="271">
        <f>'A25'!I52</f>
        <v>78712.035715766004</v>
      </c>
      <c r="F51" s="271">
        <f>-'A10'!F51</f>
        <v>-1834.7358832300054</v>
      </c>
      <c r="G51" s="271">
        <f>SUM(B51:F51)</f>
        <v>137366.80299140624</v>
      </c>
      <c r="H51" s="261">
        <f>(G51-$H$66)/$H$67</f>
        <v>0.3641766814641198</v>
      </c>
      <c r="I51" s="262">
        <f t="shared" si="67"/>
        <v>11.8304100210733</v>
      </c>
      <c r="J51" s="214">
        <f t="shared" si="15"/>
        <v>0.48756411998936666</v>
      </c>
      <c r="K51" s="271">
        <f>'A6'!C50/'A1'!C50*1000</f>
        <v>87278.297662657467</v>
      </c>
      <c r="L51" s="271">
        <f>'A8'!C40</f>
        <v>2611.8843978335763</v>
      </c>
      <c r="M51" s="271">
        <f>'A9'!C51/'A1'!C50*1000</f>
        <v>11219.031744023858</v>
      </c>
      <c r="N51" s="271">
        <f>'A25'!Q52</f>
        <v>74972.375491173734</v>
      </c>
      <c r="O51" s="271">
        <f>-'A10'!J51</f>
        <v>-1747.8410356135128</v>
      </c>
      <c r="P51" s="271">
        <f t="shared" si="68"/>
        <v>174333.74826007514</v>
      </c>
      <c r="Q51" s="261">
        <f>(P51-$H$66)/$H$67</f>
        <v>0.53236160016413736</v>
      </c>
      <c r="R51" s="262">
        <f t="shared" si="69"/>
        <v>12.068726834453031</v>
      </c>
      <c r="S51" s="214">
        <f t="shared" si="18"/>
        <v>0.64901007034968172</v>
      </c>
      <c r="T51" s="269">
        <f>'A6'!D50/'A1'!D50*1000</f>
        <v>82785.219564044746</v>
      </c>
      <c r="U51" s="269">
        <f>'A8'!D40</f>
        <v>2783.7420520994801</v>
      </c>
      <c r="V51" s="269">
        <f>'A9'!D51/'A1'!D50*1000</f>
        <v>-3221.821281138929</v>
      </c>
      <c r="W51" s="269">
        <f>'A25'!Y52</f>
        <v>95448.561737864555</v>
      </c>
      <c r="X51" s="269">
        <f>-'A10'!P51</f>
        <v>-1881.8313501611917</v>
      </c>
      <c r="Y51" s="269">
        <f t="shared" si="70"/>
        <v>175913.87072270867</v>
      </c>
      <c r="Z51" s="261">
        <f>(Y51-H$66)/H$67</f>
        <v>0.53955052978714657</v>
      </c>
      <c r="AA51" s="274">
        <f t="shared" si="71"/>
        <v>12.077749783345572</v>
      </c>
      <c r="AB51" s="214">
        <f t="shared" si="20"/>
        <v>0.65512259987854782</v>
      </c>
      <c r="AC51" s="307">
        <f>'A6'!E50/'A1'!E50*1000</f>
        <v>101630.74578217277</v>
      </c>
      <c r="AD51" s="307">
        <f>'A8'!E40</f>
        <v>3506.1164914616197</v>
      </c>
      <c r="AE51" s="307">
        <f>'A9'!E51/'A1'!E50*1000</f>
        <v>-2889.1235063838094</v>
      </c>
      <c r="AF51" s="307">
        <f>'A25'!AG52</f>
        <v>84034.279029962578</v>
      </c>
      <c r="AG51" s="307">
        <f>-'A10'!T51</f>
        <v>-1819.8719606121238</v>
      </c>
      <c r="AH51" s="307">
        <f t="shared" si="72"/>
        <v>184462.14583660103</v>
      </c>
      <c r="AI51" s="276">
        <f>(AH51-$H$66)/$H$67</f>
        <v>0.57844178641131438</v>
      </c>
      <c r="AJ51" s="276">
        <f>LN(AH51)</f>
        <v>12.125199549794806</v>
      </c>
      <c r="AK51" s="276">
        <f t="shared" si="23"/>
        <v>0.68726709077758141</v>
      </c>
      <c r="AL51" s="307">
        <f>'A6'!F50/'A1'!F50*1000</f>
        <v>80828.660108584489</v>
      </c>
      <c r="AM51" s="307">
        <f>'A8'!F40</f>
        <v>4565.8551249587263</v>
      </c>
      <c r="AN51" s="307">
        <f>'A9'!F51/'A1'!F50*1000</f>
        <v>-11649.818413006224</v>
      </c>
      <c r="AO51" s="307">
        <f>'A25'!AO52</f>
        <v>81378.8267997043</v>
      </c>
      <c r="AP51" s="307">
        <f>-'A10'!X51</f>
        <v>-1730.4895923730983</v>
      </c>
      <c r="AQ51" s="307">
        <f t="shared" si="73"/>
        <v>153393.03402786818</v>
      </c>
      <c r="AR51" s="216">
        <f>(AQ51-$H$66)/$H$67</f>
        <v>0.43708966749381739</v>
      </c>
      <c r="AS51" s="214">
        <f t="shared" si="74"/>
        <v>11.940758756374871</v>
      </c>
      <c r="AT51" s="216">
        <f t="shared" si="25"/>
        <v>0.56231904889752637</v>
      </c>
      <c r="AU51" s="307">
        <f>'A6'!G50/'A1'!G50*1000</f>
        <v>79895.100355753253</v>
      </c>
      <c r="AV51" s="307">
        <f>'A8'!G40</f>
        <v>2695.8437405791797</v>
      </c>
      <c r="AW51" s="307">
        <f>'A9'!G51/'A1'!G50*1000</f>
        <v>-565.4862293200149</v>
      </c>
      <c r="AX51" s="307">
        <f>'A25'!AW52</f>
        <v>68475.746589129776</v>
      </c>
      <c r="AY51" s="307">
        <f>-'A10'!AD51</f>
        <v>-1599.4112189685566</v>
      </c>
      <c r="AZ51" s="307">
        <f t="shared" si="75"/>
        <v>148901.79323717364</v>
      </c>
      <c r="BA51" s="214">
        <f>(AZ51-$H$66)/$H$67</f>
        <v>0.41665630569572032</v>
      </c>
      <c r="BB51" s="214">
        <f t="shared" si="76"/>
        <v>11.911042261831103</v>
      </c>
      <c r="BC51" s="214">
        <f t="shared" si="27"/>
        <v>0.54218783098235845</v>
      </c>
      <c r="BD51" s="269">
        <f>'A6'!H50/'A1'!H50*1000</f>
        <v>100217.47029236067</v>
      </c>
      <c r="BE51" s="269">
        <f>'A8'!H40</f>
        <v>3269.6369263652314</v>
      </c>
      <c r="BF51" s="269">
        <f>'A9'!H51/'A1'!H50*1000</f>
        <v>9803.1319661393281</v>
      </c>
      <c r="BG51" s="269">
        <f>'A25'!BE52</f>
        <v>78591.506750943765</v>
      </c>
      <c r="BH51" s="269">
        <f>-'A10'!AH51</f>
        <v>-1688.2706886633259</v>
      </c>
      <c r="BI51" s="269">
        <f t="shared" si="77"/>
        <v>190193.47524714566</v>
      </c>
      <c r="BJ51" s="261">
        <f>(BI51-$H$66)/$H$67</f>
        <v>0.60451705890001628</v>
      </c>
      <c r="BK51" s="274">
        <f t="shared" si="78"/>
        <v>12.155797123810716</v>
      </c>
      <c r="BL51" s="214">
        <f t="shared" si="29"/>
        <v>0.70799518941931538</v>
      </c>
      <c r="BM51" s="307">
        <f>'A6'!I50/'A1'!I50*1000</f>
        <v>86914.377886791583</v>
      </c>
      <c r="BN51" s="307">
        <f>'A8'!I40</f>
        <v>1966.064394629462</v>
      </c>
      <c r="BO51" s="307">
        <f>'A9'!I51/'A1'!I50*1000</f>
        <v>-6867.7539029884065</v>
      </c>
      <c r="BP51" s="307">
        <f>'A25'!BM52</f>
        <v>67852.217891186054</v>
      </c>
      <c r="BQ51" s="307">
        <f>-'A10'!AL51</f>
        <v>-1484.1369022957715</v>
      </c>
      <c r="BR51" s="307">
        <f t="shared" si="79"/>
        <v>148380.76936732291</v>
      </c>
      <c r="BS51" s="216">
        <f>(BR51-$H$66)/$H$67</f>
        <v>0.41428585402451118</v>
      </c>
      <c r="BT51" s="214">
        <f t="shared" si="80"/>
        <v>11.907537014844799</v>
      </c>
      <c r="BU51" s="214">
        <f t="shared" si="31"/>
        <v>0.53981322751680372</v>
      </c>
      <c r="BV51" s="314">
        <f>'A6'!J50/'A1'!J50*1000</f>
        <v>101367.38774656517</v>
      </c>
      <c r="BW51" s="307">
        <f>'A8'!J40</f>
        <v>2770.9439695452256</v>
      </c>
      <c r="BX51" s="307">
        <f>'A9'!J51/'A1'!J50*1000</f>
        <v>-2581.0170269410778</v>
      </c>
      <c r="BY51" s="307">
        <f>'A25'!BU52</f>
        <v>85678.283915583554</v>
      </c>
      <c r="BZ51" s="307">
        <f>-'A10'!AR51</f>
        <v>-1953.8072546649569</v>
      </c>
      <c r="CA51" s="307">
        <f t="shared" si="81"/>
        <v>185281.79135008794</v>
      </c>
      <c r="CB51" s="216">
        <f>(CA51-$H$66)/$H$67</f>
        <v>0.58217084795661511</v>
      </c>
      <c r="CC51" s="214">
        <f t="shared" si="82"/>
        <v>12.129633141660314</v>
      </c>
      <c r="CD51" s="216">
        <f t="shared" si="33"/>
        <v>0.69027059456770734</v>
      </c>
      <c r="CE51" s="269">
        <f>'A6'!K50/'A1'!K50*1000</f>
        <v>113850.67244997679</v>
      </c>
      <c r="CF51" s="269">
        <f>'A8'!K40</f>
        <v>2931.9049453302587</v>
      </c>
      <c r="CG51" s="269">
        <f>'A9'!K51/'A1'!K50*1000</f>
        <v>40076.294269571277</v>
      </c>
      <c r="CH51" s="269">
        <f>'A25'!CC52</f>
        <v>87383.289013323752</v>
      </c>
      <c r="CI51" s="269">
        <f>-'A10'!AV51</f>
        <v>-2562.915786344749</v>
      </c>
      <c r="CJ51" s="269">
        <f t="shared" si="83"/>
        <v>241679.24489185732</v>
      </c>
      <c r="CK51" s="261">
        <f>(CJ51-$H$66)/$H$67</f>
        <v>0.83875686202604449</v>
      </c>
      <c r="CL51" s="274">
        <f t="shared" si="84"/>
        <v>12.395366691642636</v>
      </c>
      <c r="CM51" s="214">
        <f t="shared" si="35"/>
        <v>0.87028980895338048</v>
      </c>
      <c r="CN51" s="307">
        <f>'A6'!L50/'A1'!L50*1000</f>
        <v>69056.666249506467</v>
      </c>
      <c r="CO51" s="307">
        <f>'A8'!L40</f>
        <v>1159.9582462141336</v>
      </c>
      <c r="CP51" s="307">
        <f>'A9'!L51/'A1'!L50*1000</f>
        <v>-22510.393103267885</v>
      </c>
      <c r="CQ51" s="307">
        <f>'A25'!CK52</f>
        <v>76674.316733551226</v>
      </c>
      <c r="CR51" s="307">
        <f>-'A10'!AZ51</f>
        <v>-1480.8339380348566</v>
      </c>
      <c r="CS51" s="307">
        <f t="shared" si="85"/>
        <v>122899.71418796909</v>
      </c>
      <c r="CT51" s="276">
        <f>(CS51-$H$66)/$H$67</f>
        <v>0.29835717334549228</v>
      </c>
      <c r="CU51" s="276">
        <f t="shared" si="86"/>
        <v>11.71912396998567</v>
      </c>
      <c r="CV51" s="276">
        <f t="shared" si="37"/>
        <v>0.41217421348259786</v>
      </c>
      <c r="CW51" s="269">
        <f>'A6'!M50/'A1'!M50*1000</f>
        <v>74820.659203009724</v>
      </c>
      <c r="CX51" s="269">
        <f>'A8'!M40</f>
        <v>5309.8906724045446</v>
      </c>
      <c r="CY51" s="269">
        <f>'A9'!M51/'A1'!M50*1000</f>
        <v>-494.08603126535945</v>
      </c>
      <c r="CZ51" s="269">
        <f>'A25'!CS52</f>
        <v>82636.793678188653</v>
      </c>
      <c r="DA51" s="269">
        <f>-'A10'!BF51</f>
        <v>-1840.0980535165986</v>
      </c>
      <c r="DB51" s="269">
        <f t="shared" si="87"/>
        <v>160433.15946882096</v>
      </c>
      <c r="DC51" s="261">
        <f>(DB51-$H$66)/$H$67</f>
        <v>0.469119442102435</v>
      </c>
      <c r="DD51" s="274">
        <f t="shared" si="88"/>
        <v>11.985632682904372</v>
      </c>
      <c r="DE51" s="214">
        <f t="shared" si="39"/>
        <v>0.59271855622649783</v>
      </c>
      <c r="DF51" s="269">
        <f>'A6'!N50/'A1'!N50*1000</f>
        <v>70441.185437790555</v>
      </c>
      <c r="DG51" s="269">
        <f>'A8'!N40</f>
        <v>2402.9542346602911</v>
      </c>
      <c r="DH51" s="269">
        <f>'A9'!N51/'A1'!N50*1000</f>
        <v>-8852.6234309466454</v>
      </c>
      <c r="DI51" s="269">
        <f>'A25'!DA52</f>
        <v>79700.166013709022</v>
      </c>
      <c r="DJ51" s="269">
        <f>-'A10'!BJ51</f>
        <v>-1742.3953880898828</v>
      </c>
      <c r="DK51" s="269">
        <f t="shared" si="89"/>
        <v>141949.28686712336</v>
      </c>
      <c r="DL51" s="261">
        <f>(DK51-$H$66)/$H$67</f>
        <v>0.38502516305978013</v>
      </c>
      <c r="DM51" s="274">
        <f t="shared" si="90"/>
        <v>11.863225138057031</v>
      </c>
      <c r="DN51" s="214">
        <f t="shared" si="41"/>
        <v>0.50979447659950539</v>
      </c>
      <c r="DO51" s="269">
        <f>'A6'!O50/'A1'!O50*1000</f>
        <v>102343.99449616803</v>
      </c>
      <c r="DP51" s="269">
        <f>'A8'!O40</f>
        <v>4564.6876673946717</v>
      </c>
      <c r="DQ51" s="269">
        <f>'A9'!O51/'A1'!O50*1000</f>
        <v>-5289.4930566459352</v>
      </c>
      <c r="DR51" s="269">
        <f>'A25'!DI52</f>
        <v>87532.95003692327</v>
      </c>
      <c r="DS51" s="269">
        <f>-'A10'!BN51</f>
        <v>-1858.8757274179288</v>
      </c>
      <c r="DT51" s="269">
        <f>SUM(DO51:DS51)</f>
        <v>187293.26341642209</v>
      </c>
      <c r="DU51" s="261">
        <f>(DT51-$H$66)/$H$67</f>
        <v>0.59132224695604751</v>
      </c>
      <c r="DV51" s="274">
        <f t="shared" si="91"/>
        <v>12.140430920975012</v>
      </c>
      <c r="DW51" s="214">
        <f t="shared" si="43"/>
        <v>0.69758546974801927</v>
      </c>
    </row>
    <row r="52" spans="1:159">
      <c r="A52" s="201">
        <v>2008</v>
      </c>
      <c r="B52" s="271">
        <f>'A6'!B51/'A1'!B51*1000</f>
        <v>81428.394608581701</v>
      </c>
      <c r="C52" s="271">
        <f>'A8'!B41</f>
        <v>2719.9777206532563</v>
      </c>
      <c r="D52" s="271">
        <f>'A9'!B52/'A1'!B51*1000</f>
        <v>-18823.480737139595</v>
      </c>
      <c r="E52" s="271">
        <f>'A25'!I53</f>
        <v>80636.913067108224</v>
      </c>
      <c r="F52" s="271">
        <f>-'A10'!F52</f>
        <v>-1834.4419309678908</v>
      </c>
      <c r="G52" s="271">
        <f>SUM(B52:F52)</f>
        <v>144127.36272823572</v>
      </c>
      <c r="H52" s="261">
        <f>(G52-$H$66)/$H$67</f>
        <v>0.39493454315492488</v>
      </c>
      <c r="I52" s="262">
        <f t="shared" si="67"/>
        <v>11.878452651041398</v>
      </c>
      <c r="J52" s="214">
        <f t="shared" si="15"/>
        <v>0.52011024186390575</v>
      </c>
      <c r="K52" s="271">
        <f>'A6'!C51/'A1'!C51*1000</f>
        <v>88391.699742285651</v>
      </c>
      <c r="L52" s="271">
        <f>'A8'!C41</f>
        <v>2670.4913615504101</v>
      </c>
      <c r="M52" s="271">
        <f>'A9'!C52/'A1'!C51*1000</f>
        <v>11428.271439865415</v>
      </c>
      <c r="N52" s="271">
        <f>'A25'!Q53</f>
        <v>75548.54633070901</v>
      </c>
      <c r="O52" s="271">
        <f>-'A10'!J52</f>
        <v>-1741.224365096054</v>
      </c>
      <c r="P52" s="271">
        <f t="shared" si="68"/>
        <v>176297.78450931443</v>
      </c>
      <c r="Q52" s="261">
        <f>(P52-$H$66)/$H$67</f>
        <v>0.54129718503601376</v>
      </c>
      <c r="R52" s="262">
        <f t="shared" si="69"/>
        <v>12.079929801712074</v>
      </c>
      <c r="S52" s="214">
        <f t="shared" si="18"/>
        <v>0.65659943708525415</v>
      </c>
      <c r="T52" s="269">
        <f>'A6'!D51/'A1'!D51*1000</f>
        <v>84271.647088334168</v>
      </c>
      <c r="U52" s="269">
        <f>'A8'!D41</f>
        <v>2779.6105634259779</v>
      </c>
      <c r="V52" s="269">
        <f>'A9'!D52/'A1'!D51*1000</f>
        <v>134.68941899135382</v>
      </c>
      <c r="W52" s="269">
        <f>'A25'!Y53</f>
        <v>92238.987213922854</v>
      </c>
      <c r="X52" s="269">
        <f>-'A10'!P52</f>
        <v>-1863.1645136870095</v>
      </c>
      <c r="Y52" s="269">
        <f t="shared" si="70"/>
        <v>177561.76977098733</v>
      </c>
      <c r="Z52" s="261">
        <f>(Y52-H$66)/H$67</f>
        <v>0.54704781595581142</v>
      </c>
      <c r="AA52" s="274">
        <f t="shared" si="71"/>
        <v>12.087073826069888</v>
      </c>
      <c r="AB52" s="214">
        <f t="shared" si="20"/>
        <v>0.66143910318135424</v>
      </c>
      <c r="AC52" s="307">
        <f>'A6'!E51/'A1'!E51*1000</f>
        <v>103029.70258417987</v>
      </c>
      <c r="AD52" s="307">
        <f>'A8'!E41</f>
        <v>3677.2880883588937</v>
      </c>
      <c r="AE52" s="307">
        <f>'A9'!E52/'A1'!E51*1000</f>
        <v>-2774.3543520371909</v>
      </c>
      <c r="AF52" s="307">
        <f>'A25'!AG53</f>
        <v>82491.65983892059</v>
      </c>
      <c r="AG52" s="307">
        <f>-'A10'!T52</f>
        <v>-1785.8500684934324</v>
      </c>
      <c r="AH52" s="307">
        <f t="shared" si="72"/>
        <v>184638.44609092874</v>
      </c>
      <c r="AI52" s="276">
        <f>(AH52-$H$66)/$H$67</f>
        <v>0.57924388254680526</v>
      </c>
      <c r="AJ52" s="276">
        <f>LN(AH52)</f>
        <v>12.126154846381107</v>
      </c>
      <c r="AK52" s="276">
        <f t="shared" si="23"/>
        <v>0.68791424933540279</v>
      </c>
      <c r="AL52" s="307">
        <f>'A6'!F51/'A1'!F51*1000</f>
        <v>81238.97184972548</v>
      </c>
      <c r="AM52" s="307">
        <f>'A8'!F41</f>
        <v>4810.4634710482942</v>
      </c>
      <c r="AN52" s="307">
        <f>'A9'!F52/'A1'!F51*1000</f>
        <v>-3851.5880740890325</v>
      </c>
      <c r="AO52" s="307">
        <f>'A25'!AO53</f>
        <v>82388.033862208715</v>
      </c>
      <c r="AP52" s="307">
        <f>-'A10'!X52</f>
        <v>-1732.4794241294449</v>
      </c>
      <c r="AQ52" s="307">
        <f t="shared" si="73"/>
        <v>162853.40168476402</v>
      </c>
      <c r="AR52" s="216">
        <f>(AQ52-$H$66)/$H$67</f>
        <v>0.48013058293012262</v>
      </c>
      <c r="AS52" s="214">
        <f t="shared" si="74"/>
        <v>12.000605698940404</v>
      </c>
      <c r="AT52" s="216">
        <f t="shared" si="25"/>
        <v>0.60286191442861403</v>
      </c>
      <c r="AU52" s="307">
        <f>'A6'!G51/'A1'!G51*1000</f>
        <v>80772.14997715471</v>
      </c>
      <c r="AV52" s="307">
        <f>'A8'!G41</f>
        <v>2720.0189599634518</v>
      </c>
      <c r="AW52" s="307">
        <f>'A9'!G52/'A1'!G51*1000</f>
        <v>-4103.2613751521058</v>
      </c>
      <c r="AX52" s="307">
        <f>'A25'!AW53</f>
        <v>68959.616369326381</v>
      </c>
      <c r="AY52" s="307">
        <f>-'A10'!AD52</f>
        <v>-1587.0087347796311</v>
      </c>
      <c r="AZ52" s="307">
        <f t="shared" si="75"/>
        <v>146761.51519651277</v>
      </c>
      <c r="BA52" s="214">
        <f>(AZ52-$H$66)/$H$67</f>
        <v>0.40691889067135628</v>
      </c>
      <c r="BB52" s="214">
        <f t="shared" si="76"/>
        <v>11.896564202731218</v>
      </c>
      <c r="BC52" s="214">
        <f t="shared" si="27"/>
        <v>0.53237977767044531</v>
      </c>
      <c r="BD52" s="269">
        <f>'A6'!H51/'A1'!H51*1000</f>
        <v>102074.54847981149</v>
      </c>
      <c r="BE52" s="269">
        <f>'A8'!H41</f>
        <v>3388.9993553261043</v>
      </c>
      <c r="BF52" s="269">
        <f>'A9'!H52/'A1'!H51*1000</f>
        <v>9130.0370875377394</v>
      </c>
      <c r="BG52" s="269">
        <f>'A25'!BE53</f>
        <v>79670.455884204392</v>
      </c>
      <c r="BH52" s="269">
        <f>-'A10'!AH52</f>
        <v>-1702.2347506965141</v>
      </c>
      <c r="BI52" s="269">
        <f t="shared" si="77"/>
        <v>192561.80605618321</v>
      </c>
      <c r="BJ52" s="261">
        <f>(BI52-$H$66)/$H$67</f>
        <v>0.61529202344409284</v>
      </c>
      <c r="BK52" s="274">
        <f t="shared" si="78"/>
        <v>12.168172451599629</v>
      </c>
      <c r="BL52" s="214">
        <f t="shared" si="29"/>
        <v>0.71637876306469628</v>
      </c>
      <c r="BM52" s="307">
        <f>'A6'!I51/'A1'!I51*1000</f>
        <v>87518.665681522092</v>
      </c>
      <c r="BN52" s="307">
        <f>'A8'!I41</f>
        <v>1970.3507167276755</v>
      </c>
      <c r="BO52" s="307">
        <f>'A9'!I52/'A1'!I51*1000</f>
        <v>-6387.6636648603371</v>
      </c>
      <c r="BP52" s="307">
        <f>'A25'!BM53</f>
        <v>67481.986525512126</v>
      </c>
      <c r="BQ52" s="307">
        <f>-'A10'!AL52</f>
        <v>-1448.4549140457693</v>
      </c>
      <c r="BR52" s="307">
        <f t="shared" si="79"/>
        <v>149134.88434485576</v>
      </c>
      <c r="BS52" s="216">
        <f>(BR52-$H$66)/$H$67</f>
        <v>0.41771677765818027</v>
      </c>
      <c r="BT52" s="214">
        <f t="shared" si="80"/>
        <v>11.912606439482643</v>
      </c>
      <c r="BU52" s="214">
        <f t="shared" si="31"/>
        <v>0.54324747148318553</v>
      </c>
      <c r="BV52" s="314">
        <f>'A6'!J51/'A1'!J51*1000</f>
        <v>103213.62338490074</v>
      </c>
      <c r="BW52" s="307">
        <f>'A8'!J41</f>
        <v>2794.741469352824</v>
      </c>
      <c r="BX52" s="307">
        <f>'A9'!J52/'A1'!J51*1000</f>
        <v>821.11709718819588</v>
      </c>
      <c r="BY52" s="307">
        <f>'A25'!BU53</f>
        <v>86132.521261780697</v>
      </c>
      <c r="BZ52" s="307">
        <f>-'A10'!AR52</f>
        <v>-1975.0487695209706</v>
      </c>
      <c r="CA52" s="307">
        <f t="shared" si="81"/>
        <v>190986.95444370148</v>
      </c>
      <c r="CB52" s="216">
        <f>(CA52-$H$66)/$H$67</f>
        <v>0.608127074095835</v>
      </c>
      <c r="CC52" s="214">
        <f t="shared" si="82"/>
        <v>12.159960403354248</v>
      </c>
      <c r="CD52" s="216">
        <f t="shared" si="33"/>
        <v>0.71081557214006841</v>
      </c>
      <c r="CE52" s="269">
        <f>'A6'!K51/'A1'!K51*1000</f>
        <v>114014.07719595174</v>
      </c>
      <c r="CF52" s="269">
        <f>'A8'!K41</f>
        <v>2972.5008296691904</v>
      </c>
      <c r="CG52" s="269">
        <f>'A9'!K52/'A1'!K51*1000</f>
        <v>37504.687883661172</v>
      </c>
      <c r="CH52" s="269">
        <f>'A25'!CC53</f>
        <v>88971.104970986242</v>
      </c>
      <c r="CI52" s="269">
        <f>-'A10'!AV52</f>
        <v>-2533.8901451824472</v>
      </c>
      <c r="CJ52" s="269">
        <f t="shared" si="83"/>
        <v>240928.4807350859</v>
      </c>
      <c r="CK52" s="261">
        <f>(CJ52-$H$66)/$H$67</f>
        <v>0.83534118329598439</v>
      </c>
      <c r="CL52" s="274">
        <f t="shared" si="84"/>
        <v>12.392255407995373</v>
      </c>
      <c r="CM52" s="214">
        <f t="shared" si="35"/>
        <v>0.86818209301781846</v>
      </c>
      <c r="CN52" s="307">
        <f>'A6'!L51/'A1'!L51*1000</f>
        <v>70069.506811769243</v>
      </c>
      <c r="CO52" s="307">
        <f>'A8'!L41</f>
        <v>1237.9104585352643</v>
      </c>
      <c r="CP52" s="307">
        <f>'A9'!L52/'A1'!L51*1000</f>
        <v>-21501.038536611701</v>
      </c>
      <c r="CQ52" s="307">
        <f>'A25'!CK53</f>
        <v>76987.655044857675</v>
      </c>
      <c r="CR52" s="307">
        <f>-'A10'!AZ52</f>
        <v>-1464.7004780578636</v>
      </c>
      <c r="CS52" s="307">
        <f t="shared" si="85"/>
        <v>125329.33330049262</v>
      </c>
      <c r="CT52" s="276">
        <f>(CS52-$H$66)/$H$67</f>
        <v>0.30941097532837092</v>
      </c>
      <c r="CU52" s="276">
        <f t="shared" si="86"/>
        <v>11.738700218038979</v>
      </c>
      <c r="CV52" s="276">
        <f t="shared" si="37"/>
        <v>0.42543599693226047</v>
      </c>
      <c r="CW52" s="269">
        <f>'A6'!M51/'A1'!M51*1000</f>
        <v>75091.121112009161</v>
      </c>
      <c r="CX52" s="269">
        <f>'A8'!M41</f>
        <v>5430.0853374198878</v>
      </c>
      <c r="CY52" s="269">
        <f>'A9'!M52/'A1'!M51*1000</f>
        <v>-3523.9737082926586</v>
      </c>
      <c r="CZ52" s="269">
        <f>'A25'!CS53</f>
        <v>82129.59403630723</v>
      </c>
      <c r="DA52" s="269">
        <f>-'A10'!BF52</f>
        <v>-1811.6634706813354</v>
      </c>
      <c r="DB52" s="269">
        <f t="shared" si="87"/>
        <v>157315.16330676229</v>
      </c>
      <c r="DC52" s="261">
        <f>(DB52-$H$66)/$H$67</f>
        <v>0.45493379794894701</v>
      </c>
      <c r="DD52" s="274">
        <f t="shared" si="88"/>
        <v>11.966006481773373</v>
      </c>
      <c r="DE52" s="214">
        <f t="shared" si="39"/>
        <v>0.57942293243637943</v>
      </c>
      <c r="DF52" s="269">
        <f>'A6'!N51/'A1'!N51*1000</f>
        <v>71597.578595974148</v>
      </c>
      <c r="DG52" s="269">
        <f>'A8'!N41</f>
        <v>2438.7000197888642</v>
      </c>
      <c r="DH52" s="269">
        <f>'A9'!N52/'A1'!N51*1000</f>
        <v>-1967.3376072206654</v>
      </c>
      <c r="DI52" s="269">
        <f>'A25'!DA53</f>
        <v>81536.354243639726</v>
      </c>
      <c r="DJ52" s="269">
        <f>-'A10'!BJ52</f>
        <v>-1723.9137914708274</v>
      </c>
      <c r="DK52" s="269">
        <f t="shared" si="89"/>
        <v>151881.38146071124</v>
      </c>
      <c r="DL52" s="261">
        <f>(DK52-$H$66)/$H$67</f>
        <v>0.43021224870083319</v>
      </c>
      <c r="DM52" s="274">
        <f t="shared" si="90"/>
        <v>11.930855110042529</v>
      </c>
      <c r="DN52" s="214">
        <f t="shared" si="41"/>
        <v>0.55560989744705902</v>
      </c>
      <c r="DO52" s="269">
        <f>'A6'!O51/'A1'!O51*1000</f>
        <v>105241.36414671301</v>
      </c>
      <c r="DP52" s="269">
        <f>'A8'!O41</f>
        <v>4684.2575999520595</v>
      </c>
      <c r="DQ52" s="269">
        <f>'A9'!O52/'A1'!O51*1000</f>
        <v>-9354.5466043918877</v>
      </c>
      <c r="DR52" s="269">
        <f>'A25'!DI53</f>
        <v>87914.107477373778</v>
      </c>
      <c r="DS52" s="269">
        <f>-'A10'!BN52</f>
        <v>-1835.6307018985929</v>
      </c>
      <c r="DT52" s="269">
        <f>SUM(DO52:DS52)</f>
        <v>186649.55191774835</v>
      </c>
      <c r="DU52" s="261">
        <f>(DT52-$H$66)/$H$67</f>
        <v>0.58839361530190681</v>
      </c>
      <c r="DV52" s="274">
        <f t="shared" si="91"/>
        <v>12.136988083684871</v>
      </c>
      <c r="DW52" s="214">
        <f t="shared" si="43"/>
        <v>0.69525314526633408</v>
      </c>
    </row>
    <row r="53" spans="1:159">
      <c r="A53" s="201">
        <v>2009</v>
      </c>
      <c r="B53" s="271">
        <f>'A6'!B52/'A1'!B52*1000</f>
        <v>82202.226323498631</v>
      </c>
      <c r="C53" s="271">
        <f>'A8'!B42</f>
        <v>2920.5679726253447</v>
      </c>
      <c r="D53" s="271">
        <f>'A9'!B53/'A1'!B52*1000</f>
        <v>-25429.197339165545</v>
      </c>
      <c r="E53" s="271">
        <f>'A25'!I54</f>
        <v>82159.615349177227</v>
      </c>
      <c r="F53" s="271">
        <f>-'A10'!F53</f>
        <v>-1896.7962445788646</v>
      </c>
      <c r="G53" s="271">
        <f>SUM(B53:F53)</f>
        <v>139956.41606155678</v>
      </c>
      <c r="H53" s="261">
        <f>(G53-$H$66)/$H$67</f>
        <v>0.37595839240892182</v>
      </c>
      <c r="I53" s="262">
        <f t="shared" ref="I53" si="92">LN(G53)</f>
        <v>11.849086339277203</v>
      </c>
      <c r="J53" s="214">
        <f t="shared" si="15"/>
        <v>0.50021625266477476</v>
      </c>
      <c r="K53" s="271">
        <f>'A6'!C52/'A1'!C52*1000</f>
        <v>89558.268207435831</v>
      </c>
      <c r="L53" s="271">
        <f>'A8'!C42</f>
        <v>2697.7378109034371</v>
      </c>
      <c r="M53" s="271">
        <f>'A9'!C53/'A1'!C52*1000</f>
        <v>15815.418664728337</v>
      </c>
      <c r="N53" s="271">
        <f>'A25'!Q54</f>
        <v>76750.134904679435</v>
      </c>
      <c r="O53" s="271">
        <f>-'A10'!J53</f>
        <v>-1751.699720096281</v>
      </c>
      <c r="P53" s="271">
        <f t="shared" ref="P53" si="93">SUM(K53:O53)</f>
        <v>183069.85986765075</v>
      </c>
      <c r="Q53" s="261">
        <f>(P53-$H$66)/$H$67</f>
        <v>0.57210743823098098</v>
      </c>
      <c r="R53" s="262">
        <f t="shared" ref="R53" si="94">LN(P53)</f>
        <v>12.117623106887024</v>
      </c>
      <c r="S53" s="214">
        <f t="shared" si="18"/>
        <v>0.68213448595524151</v>
      </c>
      <c r="T53" s="269">
        <f>'A6'!D52/'A1'!D52*1000</f>
        <v>85752.026405018958</v>
      </c>
      <c r="U53" s="269">
        <f>'A8'!D42</f>
        <v>2788.0360662239095</v>
      </c>
      <c r="V53" s="269">
        <f>'A9'!D53/'A1'!D52*1000</f>
        <v>-2732.5744113894693</v>
      </c>
      <c r="W53" s="269">
        <f>'A25'!Y54</f>
        <v>93109.093738559794</v>
      </c>
      <c r="X53" s="269">
        <f>-'A10'!P53</f>
        <v>-1870.3619712058103</v>
      </c>
      <c r="Y53" s="269">
        <f t="shared" ref="Y53" si="95">SUM(T53:X53)</f>
        <v>177046.21982720739</v>
      </c>
      <c r="Z53" s="261">
        <f>(Y53-H$66)/H$67</f>
        <v>0.54470226847412873</v>
      </c>
      <c r="AA53" s="274">
        <f t="shared" ref="AA53" si="96">LN(Y53)</f>
        <v>12.084166106435005</v>
      </c>
      <c r="AB53" s="214">
        <f t="shared" si="20"/>
        <v>0.65946929016993594</v>
      </c>
      <c r="AC53" s="307">
        <f>'A6'!E52/'A1'!E52*1000</f>
        <v>104489.29330430557</v>
      </c>
      <c r="AD53" s="307">
        <f>'A8'!E42</f>
        <v>3807.3030717253737</v>
      </c>
      <c r="AE53" s="307">
        <f>'A9'!E53/'A1'!E52*1000</f>
        <v>1782.2667088049488</v>
      </c>
      <c r="AF53" s="307">
        <f>'A25'!AG54</f>
        <v>81262.934543349795</v>
      </c>
      <c r="AG53" s="307">
        <f>-'A10'!T53</f>
        <v>-1767.8327231581698</v>
      </c>
      <c r="AH53" s="307">
        <f t="shared" ref="AH53" si="97">SUM(AC53:AG53)</f>
        <v>189573.9649050275</v>
      </c>
      <c r="AI53" s="276">
        <f>(AH53-$H$66)/$H$67</f>
        <v>0.6016985328961576</v>
      </c>
      <c r="AJ53" s="276">
        <f>LN(AH53)</f>
        <v>12.152534543472614</v>
      </c>
      <c r="AK53" s="276">
        <f t="shared" si="23"/>
        <v>0.7057849786673257</v>
      </c>
      <c r="AL53" s="307">
        <f>'A6'!F52/'A1'!F52*1000</f>
        <v>81640.895763621505</v>
      </c>
      <c r="AM53" s="307">
        <f>'A8'!F42</f>
        <v>4973.3169648472622</v>
      </c>
      <c r="AN53" s="307">
        <f>'A9'!F53/'A1'!F52*1000</f>
        <v>-1529.5444374892522</v>
      </c>
      <c r="AO53" s="307">
        <f>'A25'!AO54</f>
        <v>83844.860585981965</v>
      </c>
      <c r="AP53" s="307">
        <f>-'A10'!X53</f>
        <v>-1653.3959008783593</v>
      </c>
      <c r="AQ53" s="307">
        <f t="shared" ref="AQ53" si="98">SUM(AL53:AP53)</f>
        <v>167276.13297608314</v>
      </c>
      <c r="AR53" s="216">
        <f>(AQ53-$H$66)/$H$67</f>
        <v>0.50025225371618476</v>
      </c>
      <c r="AS53" s="214">
        <f t="shared" ref="AS53" si="99">LN(AQ53)</f>
        <v>12.027401216762637</v>
      </c>
      <c r="AT53" s="216">
        <f t="shared" si="25"/>
        <v>0.62101433841774367</v>
      </c>
      <c r="AU53" s="307">
        <f>'A6'!G52/'A1'!G52*1000</f>
        <v>81671.015992819302</v>
      </c>
      <c r="AV53" s="307">
        <f>'A8'!G42</f>
        <v>2748.0033700617937</v>
      </c>
      <c r="AW53" s="307">
        <f>'A9'!G53/'A1'!G52*1000</f>
        <v>-3961.2998429910876</v>
      </c>
      <c r="AX53" s="307">
        <f>'A25'!AW54</f>
        <v>69807.100874355383</v>
      </c>
      <c r="AY53" s="307">
        <f>-'A10'!AD53</f>
        <v>-1602.6791838175882</v>
      </c>
      <c r="AZ53" s="307">
        <f t="shared" ref="AZ53" si="100">SUM(AU53:AY53)</f>
        <v>148662.1412104278</v>
      </c>
      <c r="BA53" s="214">
        <f>(AZ53-$H$66)/$H$67</f>
        <v>0.41556598415734036</v>
      </c>
      <c r="BB53" s="214">
        <f t="shared" ref="BB53" si="101">LN(AZ53)</f>
        <v>11.909431501582175</v>
      </c>
      <c r="BC53" s="214">
        <f t="shared" si="27"/>
        <v>0.54109663344785441</v>
      </c>
      <c r="BD53" s="269">
        <f>'A6'!H52/'A1'!H52*1000</f>
        <v>104095.87592590781</v>
      </c>
      <c r="BE53" s="269">
        <f>'A8'!H42</f>
        <v>3492.5725253752862</v>
      </c>
      <c r="BF53" s="269">
        <f>'A9'!H53/'A1'!H52*1000</f>
        <v>12547.01281907</v>
      </c>
      <c r="BG53" s="269">
        <f>'A25'!BE54</f>
        <v>80262.399133547602</v>
      </c>
      <c r="BH53" s="269">
        <f>-'A10'!AH53</f>
        <v>-1695.4364749971508</v>
      </c>
      <c r="BI53" s="269">
        <f t="shared" ref="BI53" si="102">SUM(BD53:BH53)</f>
        <v>198702.42392890356</v>
      </c>
      <c r="BJ53" s="261">
        <f>(BI53-$H$66)/$H$67</f>
        <v>0.64322939587736916</v>
      </c>
      <c r="BK53" s="274">
        <f t="shared" ref="BK53" si="103">LN(BI53)</f>
        <v>12.199563627403114</v>
      </c>
      <c r="BL53" s="214">
        <f t="shared" si="29"/>
        <v>0.73764448132707539</v>
      </c>
      <c r="BM53" s="307">
        <f>'A6'!I52/'A1'!I52*1000</f>
        <v>88273.440142451058</v>
      </c>
      <c r="BN53" s="307">
        <f>'A8'!I42</f>
        <v>1966.1787409769765</v>
      </c>
      <c r="BO53" s="307">
        <f>'A9'!I53/'A1'!I52*1000</f>
        <v>-5833.9744196943466</v>
      </c>
      <c r="BP53" s="307">
        <f>'A25'!BM54</f>
        <v>68895.804595116395</v>
      </c>
      <c r="BQ53" s="307">
        <f>-'A10'!AL53</f>
        <v>-1425.1019690612798</v>
      </c>
      <c r="BR53" s="307">
        <f t="shared" ref="BR53" si="104">SUM(BM53:BQ53)</f>
        <v>151876.34708978879</v>
      </c>
      <c r="BS53" s="216">
        <f>(BR53-$H$66)/$H$67</f>
        <v>0.43018934431265221</v>
      </c>
      <c r="BT53" s="214">
        <f t="shared" ref="BT53" si="105">LN(BR53)</f>
        <v>11.930821962764618</v>
      </c>
      <c r="BU53" s="214">
        <f t="shared" si="31"/>
        <v>0.55558744207050259</v>
      </c>
      <c r="BV53" s="314">
        <f>'A6'!J52/'A1'!J52*1000</f>
        <v>104936.00513386112</v>
      </c>
      <c r="BW53" s="307">
        <f>'A8'!J42</f>
        <v>2810.430291500465</v>
      </c>
      <c r="BX53" s="307">
        <f>'A9'!J53/'A1'!J52*1000</f>
        <v>6926.6787461901449</v>
      </c>
      <c r="BY53" s="307">
        <f>'A25'!BU54</f>
        <v>87560.47325402181</v>
      </c>
      <c r="BZ53" s="307">
        <f>-'A10'!AR53</f>
        <v>-1968.8937894111482</v>
      </c>
      <c r="CA53" s="307">
        <f t="shared" ref="CA53" si="106">SUM(BV53:BZ53)</f>
        <v>200264.69363616241</v>
      </c>
      <c r="CB53" s="216">
        <f>(CA53-$H$66)/$H$67</f>
        <v>0.65033710255405586</v>
      </c>
      <c r="CC53" s="214">
        <f t="shared" ref="CC53" si="107">LN(CA53)</f>
        <v>12.207395238698922</v>
      </c>
      <c r="CD53" s="216">
        <f t="shared" si="33"/>
        <v>0.74294994807351789</v>
      </c>
      <c r="CE53" s="269">
        <f>'A6'!K52/'A1'!K52*1000</f>
        <v>114315.93587860769</v>
      </c>
      <c r="CF53" s="269">
        <f>'A8'!K42</f>
        <v>3053.5578736644729</v>
      </c>
      <c r="CG53" s="269">
        <f>'A9'!K53/'A1'!K52*1000</f>
        <v>54355.35116257787</v>
      </c>
      <c r="CH53" s="269">
        <f>'A25'!CC54</f>
        <v>89653.504159742559</v>
      </c>
      <c r="CI53" s="269">
        <f>-'A10'!AV53</f>
        <v>-2574.5753825065785</v>
      </c>
      <c r="CJ53" s="269">
        <f t="shared" ref="CJ53" si="108">SUM(CE53:CI53)</f>
        <v>258803.77369208599</v>
      </c>
      <c r="CK53" s="261">
        <f>(CJ53-$H$66)/$H$67</f>
        <v>0.91666666666666674</v>
      </c>
      <c r="CL53" s="274">
        <f t="shared" ref="CL53" si="109">LN(CJ53)</f>
        <v>12.463825423002133</v>
      </c>
      <c r="CM53" s="214">
        <f t="shared" si="35"/>
        <v>0.91666666666666652</v>
      </c>
      <c r="CN53" s="307">
        <f>'A6'!L52/'A1'!L52*1000</f>
        <v>71709.066521506349</v>
      </c>
      <c r="CO53" s="307">
        <f>'A8'!L42</f>
        <v>1300.7676604650433</v>
      </c>
      <c r="CP53" s="307">
        <f>'A9'!L53/'A1'!L52*1000</f>
        <v>-24431.566814969839</v>
      </c>
      <c r="CQ53" s="307">
        <f>'A25'!CK54</f>
        <v>78347.718233759515</v>
      </c>
      <c r="CR53" s="307">
        <f>-'A10'!AZ53</f>
        <v>-1459.1580144619111</v>
      </c>
      <c r="CS53" s="307">
        <f t="shared" ref="CS53" si="110">SUM(CN53:CR53)</f>
        <v>125466.82758629917</v>
      </c>
      <c r="CT53" s="276">
        <f>(CS53-$H$66)/$H$67</f>
        <v>0.3100365197197732</v>
      </c>
      <c r="CU53" s="276">
        <f t="shared" ref="CU53" si="111">LN(CS53)</f>
        <v>11.739796680593233</v>
      </c>
      <c r="CV53" s="276">
        <f t="shared" si="37"/>
        <v>0.42617878732373871</v>
      </c>
      <c r="CW53" s="269">
        <f>'A6'!M52/'A1'!M52*1000</f>
        <v>75310.422675216469</v>
      </c>
      <c r="CX53" s="269">
        <f>'A8'!M42</f>
        <v>5425.6996240634717</v>
      </c>
      <c r="CY53" s="269">
        <f>'A9'!M53/'A1'!M52*1000</f>
        <v>-5296.1413054343193</v>
      </c>
      <c r="CZ53" s="269">
        <f>'A25'!CS54</f>
        <v>82949.196879044772</v>
      </c>
      <c r="DA53" s="269">
        <f>-'A10'!BF53</f>
        <v>-1775.7040853940221</v>
      </c>
      <c r="DB53" s="269">
        <f t="shared" ref="DB53" si="112">SUM(CW53:DA53)</f>
        <v>156613.47378749639</v>
      </c>
      <c r="DC53" s="261">
        <f>(DB53-$H$66)/$H$67</f>
        <v>0.45174138932841618</v>
      </c>
      <c r="DD53" s="274">
        <f t="shared" ref="DD53" si="113">LN(DB53)</f>
        <v>11.961536098349125</v>
      </c>
      <c r="DE53" s="214">
        <f t="shared" si="39"/>
        <v>0.57639450447879015</v>
      </c>
      <c r="DF53" s="269">
        <f>'A6'!N52/'A1'!N52*1000</f>
        <v>72797.432306083458</v>
      </c>
      <c r="DG53" s="269">
        <f>'A8'!N42</f>
        <v>2465.6826117185078</v>
      </c>
      <c r="DH53" s="269">
        <f>'A9'!N53/'A1'!N52*1000</f>
        <v>-6449.3651433248342</v>
      </c>
      <c r="DI53" s="269">
        <f>'A25'!DA54</f>
        <v>82412.361539061414</v>
      </c>
      <c r="DJ53" s="269">
        <f>-'A10'!BJ53</f>
        <v>-1698.0174413230473</v>
      </c>
      <c r="DK53" s="269">
        <f t="shared" ref="DK53" si="114">SUM(DF53:DJ53)</f>
        <v>149528.09387221551</v>
      </c>
      <c r="DL53" s="261">
        <f>(DK53-$H$66)/$H$67</f>
        <v>0.41950572483546089</v>
      </c>
      <c r="DM53" s="274">
        <f t="shared" ref="DM53" si="115">LN(DK53)</f>
        <v>11.915239573036033</v>
      </c>
      <c r="DN53" s="214">
        <f t="shared" si="41"/>
        <v>0.54503126819867498</v>
      </c>
      <c r="DO53" s="269">
        <f>'A6'!O52/'A1'!O52*1000</f>
        <v>108284.13534283839</v>
      </c>
      <c r="DP53" s="269">
        <f>'A8'!O42</f>
        <v>4831.1015872745311</v>
      </c>
      <c r="DQ53" s="269">
        <f>'A9'!O53/'A1'!O52*1000</f>
        <v>-7200.4415360606836</v>
      </c>
      <c r="DR53" s="269">
        <f>'A25'!DI54</f>
        <v>88310.743031536724</v>
      </c>
      <c r="DS53" s="269">
        <f>-'A10'!BN53</f>
        <v>-1846.712700699783</v>
      </c>
      <c r="DT53" s="269">
        <f>SUM(DO53:DS53)</f>
        <v>192378.8257248892</v>
      </c>
      <c r="DU53" s="261">
        <f>(DT53-$H$66)/$H$67</f>
        <v>0.61445953561155164</v>
      </c>
      <c r="DV53" s="274">
        <f t="shared" ref="DV53" si="116">LN(DT53)</f>
        <v>12.167221757752481</v>
      </c>
      <c r="DW53" s="214">
        <f t="shared" si="43"/>
        <v>0.71573472259823545</v>
      </c>
    </row>
    <row r="54" spans="1:159">
      <c r="A54" s="201"/>
      <c r="B54" s="271"/>
      <c r="C54" s="271"/>
      <c r="D54" s="271"/>
      <c r="E54" s="271"/>
      <c r="F54" s="271"/>
      <c r="G54" s="271"/>
      <c r="H54" s="261"/>
      <c r="I54" s="262"/>
      <c r="J54" s="214"/>
      <c r="K54" s="271"/>
      <c r="L54" s="271"/>
      <c r="M54" s="271"/>
      <c r="N54" s="271"/>
      <c r="O54" s="271"/>
      <c r="P54" s="271"/>
      <c r="Q54" s="261"/>
      <c r="R54" s="262"/>
      <c r="S54" s="214"/>
      <c r="T54" s="269"/>
      <c r="U54" s="269"/>
      <c r="V54" s="269"/>
      <c r="W54" s="269"/>
      <c r="X54" s="269"/>
      <c r="Y54" s="269"/>
      <c r="Z54" s="261"/>
      <c r="AA54" s="274"/>
      <c r="AB54" s="214"/>
      <c r="AC54" s="307"/>
      <c r="AD54" s="307"/>
      <c r="AE54" s="307"/>
      <c r="AF54" s="307"/>
      <c r="AG54" s="307"/>
      <c r="AH54" s="307"/>
      <c r="AI54" s="276"/>
      <c r="AJ54" s="276"/>
      <c r="AK54" s="276"/>
      <c r="AL54" s="307"/>
      <c r="AM54" s="307"/>
      <c r="AN54" s="307"/>
      <c r="AO54" s="307"/>
      <c r="AP54" s="307"/>
      <c r="AQ54" s="307"/>
      <c r="AR54" s="216"/>
      <c r="AS54" s="214"/>
      <c r="AT54" s="216"/>
      <c r="AU54" s="307"/>
      <c r="AV54" s="307"/>
      <c r="AW54" s="307"/>
      <c r="AX54" s="307"/>
      <c r="AY54" s="307"/>
      <c r="AZ54" s="307"/>
      <c r="BA54" s="214"/>
      <c r="BB54" s="214"/>
      <c r="BC54" s="214"/>
      <c r="BD54" s="269"/>
      <c r="BE54" s="269"/>
      <c r="BF54" s="269"/>
      <c r="BG54" s="269"/>
      <c r="BH54" s="269"/>
      <c r="BI54" s="269"/>
      <c r="BJ54" s="261"/>
      <c r="BK54" s="274"/>
      <c r="BL54" s="214"/>
      <c r="BM54" s="307"/>
      <c r="BN54" s="307"/>
      <c r="BO54" s="307"/>
      <c r="BP54" s="307"/>
      <c r="BQ54" s="307"/>
      <c r="BR54" s="307"/>
      <c r="BS54" s="216"/>
      <c r="BT54" s="214"/>
      <c r="BU54" s="214"/>
      <c r="BV54" s="314"/>
      <c r="BW54" s="307"/>
      <c r="BX54" s="307"/>
      <c r="BY54" s="307"/>
      <c r="BZ54" s="307"/>
      <c r="CA54" s="307"/>
      <c r="CB54" s="216"/>
      <c r="CC54" s="214"/>
      <c r="CD54" s="216"/>
      <c r="CE54" s="269"/>
      <c r="CF54" s="269"/>
      <c r="CG54" s="269"/>
      <c r="CH54" s="269"/>
      <c r="CI54" s="269"/>
      <c r="CJ54" s="269"/>
      <c r="CK54" s="261"/>
      <c r="CL54" s="274"/>
      <c r="CM54" s="214"/>
      <c r="CN54" s="307"/>
      <c r="CO54" s="307"/>
      <c r="CP54" s="307"/>
      <c r="CQ54" s="307"/>
      <c r="CR54" s="307"/>
      <c r="CS54" s="307"/>
      <c r="CT54" s="276"/>
      <c r="CU54" s="276"/>
      <c r="CV54" s="276"/>
      <c r="CW54" s="269"/>
      <c r="CX54" s="269"/>
      <c r="CY54" s="269"/>
      <c r="CZ54" s="269"/>
      <c r="DA54" s="269"/>
      <c r="DB54" s="269"/>
      <c r="DC54" s="261"/>
      <c r="DD54" s="274"/>
      <c r="DE54" s="214"/>
      <c r="DF54" s="269"/>
      <c r="DG54" s="269"/>
      <c r="DH54" s="269"/>
      <c r="DI54" s="269"/>
      <c r="DJ54" s="269"/>
      <c r="DK54" s="269"/>
      <c r="DL54" s="261"/>
      <c r="DM54" s="274"/>
      <c r="DN54" s="214"/>
      <c r="DO54" s="269"/>
      <c r="DP54" s="269"/>
      <c r="DQ54" s="269"/>
      <c r="DR54" s="269"/>
      <c r="DS54" s="269"/>
      <c r="DT54" s="269"/>
      <c r="DU54" s="261"/>
      <c r="DV54" s="274"/>
      <c r="DW54" s="214"/>
    </row>
    <row r="55" spans="1:159">
      <c r="B55" s="97" t="s">
        <v>674</v>
      </c>
      <c r="K55" s="97" t="s">
        <v>674</v>
      </c>
      <c r="T55" s="97" t="s">
        <v>674</v>
      </c>
      <c r="AC55" s="97" t="s">
        <v>674</v>
      </c>
      <c r="AL55" s="97" t="s">
        <v>674</v>
      </c>
      <c r="AU55" s="97" t="s">
        <v>674</v>
      </c>
      <c r="BD55" s="97" t="s">
        <v>674</v>
      </c>
      <c r="BM55" s="97" t="s">
        <v>674</v>
      </c>
      <c r="BV55" s="97" t="s">
        <v>674</v>
      </c>
      <c r="CE55" s="97" t="s">
        <v>674</v>
      </c>
      <c r="CN55" s="97" t="s">
        <v>674</v>
      </c>
      <c r="CW55" s="97" t="s">
        <v>674</v>
      </c>
      <c r="DF55" s="97" t="s">
        <v>674</v>
      </c>
      <c r="DO55" s="97" t="s">
        <v>674</v>
      </c>
    </row>
    <row r="56" spans="1:159" s="97" customFormat="1">
      <c r="A56" s="97" t="s">
        <v>742</v>
      </c>
      <c r="B56" s="400">
        <f t="shared" ref="B56:G56" si="117">(POWER(B53/B24, 1/29)-1)*100</f>
        <v>1.4943244176855108</v>
      </c>
      <c r="C56" s="400">
        <f t="shared" si="117"/>
        <v>10.30846505123526</v>
      </c>
      <c r="D56" s="400">
        <f t="shared" si="117"/>
        <v>3.5953479819031298</v>
      </c>
      <c r="E56" s="400">
        <f t="shared" si="117"/>
        <v>1.5358139907202695</v>
      </c>
      <c r="F56" s="400">
        <f t="shared" si="117"/>
        <v>0.17403156654602903</v>
      </c>
      <c r="G56" s="400">
        <f t="shared" si="117"/>
        <v>1.3263139468785434</v>
      </c>
      <c r="I56" s="400">
        <f>(POWER(I53/I24, 1/29)-1)*100</f>
        <v>0.11309439115168018</v>
      </c>
      <c r="K56" s="400">
        <f t="shared" ref="K56:P56" si="118">(POWER(K53/K24, 1/29)-1)*100</f>
        <v>1.7186008845981204</v>
      </c>
      <c r="L56" s="400">
        <f t="shared" si="118"/>
        <v>8.105573418878965</v>
      </c>
      <c r="M56" s="400">
        <f t="shared" si="118"/>
        <v>6.6966754285385566</v>
      </c>
      <c r="N56" s="400">
        <f t="shared" si="118"/>
        <v>1.7358563099876267</v>
      </c>
      <c r="O56" s="400">
        <f t="shared" si="118"/>
        <v>-7.7132960576098419E-3</v>
      </c>
      <c r="P56" s="400">
        <f t="shared" si="118"/>
        <v>2.0314332535789958</v>
      </c>
      <c r="R56" s="400">
        <f>(POWER(R53/R24, 1/29)-1)*100</f>
        <v>0.17023434221179468</v>
      </c>
      <c r="T56" s="400">
        <f t="shared" ref="T56:Y56" si="119">(POWER(T53/T24, 1/29)-1)*100</f>
        <v>2.1869751009147453</v>
      </c>
      <c r="U56" s="400">
        <f t="shared" si="119"/>
        <v>8.5797627763714921</v>
      </c>
      <c r="V56" s="400">
        <f t="shared" si="119"/>
        <v>-3.1896305370514799</v>
      </c>
      <c r="W56" s="400">
        <f t="shared" si="119"/>
        <v>1.5762989303038433</v>
      </c>
      <c r="X56" s="400">
        <f t="shared" si="119"/>
        <v>-0.22413697738259408</v>
      </c>
      <c r="Y56" s="400">
        <f t="shared" si="119"/>
        <v>2.1252031042563679</v>
      </c>
      <c r="AA56" s="400">
        <f>(POWER(AA53/AA24, 1/29)-1)*100</f>
        <v>0.17872838817505343</v>
      </c>
      <c r="AC56" s="400">
        <f t="shared" ref="AC56:AH56" si="120">(POWER(AC53/AC24, 1/29)-1)*100</f>
        <v>1.2410367456682669</v>
      </c>
      <c r="AD56" s="400">
        <f t="shared" si="120"/>
        <v>10.932945984652775</v>
      </c>
      <c r="AE56" s="400">
        <f t="shared" si="120"/>
        <v>-191.95903554694254</v>
      </c>
      <c r="AF56" s="400">
        <f t="shared" si="120"/>
        <v>1.3834050346286819</v>
      </c>
      <c r="AG56" s="400">
        <f t="shared" si="120"/>
        <v>-7.3779084010250351E-2</v>
      </c>
      <c r="AH56" s="400">
        <f t="shared" si="120"/>
        <v>2.0333794773291114</v>
      </c>
      <c r="AJ56" s="400">
        <f>(POWER(AJ53/AJ24, 1/29)-1)*100</f>
        <v>0.16989780311262859</v>
      </c>
      <c r="AL56" s="400">
        <f t="shared" ref="AL56:AQ56" si="121">(POWER(AL53/AL24, 1/29)-1)*100</f>
        <v>0.98972887385191388</v>
      </c>
      <c r="AM56" s="400">
        <f t="shared" si="121"/>
        <v>11.991136941688829</v>
      </c>
      <c r="AN56" s="400">
        <f t="shared" si="121"/>
        <v>-2.18725809175081</v>
      </c>
      <c r="AO56" s="400">
        <f t="shared" si="121"/>
        <v>1.3860236437256646</v>
      </c>
      <c r="AP56" s="400">
        <f t="shared" si="121"/>
        <v>0.22550156684615352</v>
      </c>
      <c r="AQ56" s="400">
        <f t="shared" si="121"/>
        <v>1.3513302771484881</v>
      </c>
      <c r="AS56" s="400">
        <f>(POWER(AS53/AS24, 1/29)-1)*100</f>
        <v>0.11351222186077869</v>
      </c>
      <c r="AU56" s="400">
        <f t="shared" ref="AU56:AZ56" si="122">(POWER(AU53/AU24, 1/29)-1)*100</f>
        <v>1.4693797886601967</v>
      </c>
      <c r="AV56" s="400">
        <f t="shared" si="122"/>
        <v>7.4279893268297092</v>
      </c>
      <c r="AW56" s="400">
        <f t="shared" si="122"/>
        <v>-205.34553581021822</v>
      </c>
      <c r="AX56" s="400">
        <f t="shared" si="122"/>
        <v>1.1131725174322593</v>
      </c>
      <c r="AY56" s="400">
        <f t="shared" si="122"/>
        <v>-0.2972419872753318</v>
      </c>
      <c r="AZ56" s="400">
        <f t="shared" si="122"/>
        <v>1.2527724313587951</v>
      </c>
      <c r="BB56" s="400">
        <f>(POWER(BB53/BB24, 1/29)-1)*100</f>
        <v>0.10621189942501275</v>
      </c>
      <c r="BD56" s="400">
        <f t="shared" ref="BD56:BI56" si="123">(POWER(BD53/BD24, 1/29)-1)*100</f>
        <v>1.8819595085278307</v>
      </c>
      <c r="BE56" s="400">
        <f t="shared" si="123"/>
        <v>8.0183883903977016</v>
      </c>
      <c r="BF56" s="400">
        <f t="shared" si="123"/>
        <v>9.9948825299017496</v>
      </c>
      <c r="BG56" s="400">
        <f t="shared" si="123"/>
        <v>1.4487004858241059</v>
      </c>
      <c r="BH56" s="400">
        <f t="shared" si="123"/>
        <v>-8.0288326710498126E-2</v>
      </c>
      <c r="BI56" s="400">
        <f t="shared" si="123"/>
        <v>1.9672727920412747</v>
      </c>
      <c r="BK56" s="400">
        <f>(POWER(BK53/BK24, 1/29)-1)*100</f>
        <v>0.16364169611680079</v>
      </c>
      <c r="BM56" s="400">
        <f t="shared" ref="BM56:BR56" si="124">(POWER(BM53/BM24, 1/29)-1)*100</f>
        <v>1.456356971791628</v>
      </c>
      <c r="BN56" s="400">
        <f t="shared" si="124"/>
        <v>4.2291800952334535</v>
      </c>
      <c r="BO56" s="400">
        <f t="shared" si="124"/>
        <v>-205.55628967957088</v>
      </c>
      <c r="BP56" s="400">
        <f t="shared" si="124"/>
        <v>1.6471919952466108</v>
      </c>
      <c r="BQ56" s="400">
        <f t="shared" si="124"/>
        <v>-0.43499026185614964</v>
      </c>
      <c r="BR56" s="400">
        <f t="shared" si="124"/>
        <v>1.4122295794154027</v>
      </c>
      <c r="BT56" s="400">
        <f>(POWER(BT53/BT24, 1/29)-1)*100</f>
        <v>0.11966167453909549</v>
      </c>
      <c r="BV56" s="400">
        <f t="shared" ref="BV56:CA56" si="125">(POWER(BV53/BV24, 1/29)-1)*100</f>
        <v>1.3850069206190252</v>
      </c>
      <c r="BW56" s="400">
        <f t="shared" si="125"/>
        <v>7.618657289697528</v>
      </c>
      <c r="BX56" s="400">
        <f t="shared" si="125"/>
        <v>1.8708041060745417</v>
      </c>
      <c r="BY56" s="400">
        <f t="shared" si="125"/>
        <v>1.3475676980572837</v>
      </c>
      <c r="BZ56" s="400">
        <f t="shared" si="125"/>
        <v>8.0438352018674664E-2</v>
      </c>
      <c r="CA56" s="400">
        <f t="shared" si="125"/>
        <v>1.4406901024607066</v>
      </c>
      <c r="CC56" s="400">
        <f>(POWER(CC53/CC24, 1/29)-1)*100</f>
        <v>0.11928399917962018</v>
      </c>
      <c r="CE56" s="400">
        <f t="shared" ref="CE56:CJ56" si="126">(POWER(CE53/CE24, 1/29)-1)*100</f>
        <v>1.0215542646551778</v>
      </c>
      <c r="CF56" s="400">
        <f t="shared" si="126"/>
        <v>9.0566151686392047</v>
      </c>
      <c r="CG56" s="400">
        <f t="shared" si="126"/>
        <v>-206.73885427468392</v>
      </c>
      <c r="CH56" s="400">
        <f t="shared" si="126"/>
        <v>1.3086544010119994</v>
      </c>
      <c r="CI56" s="400">
        <f t="shared" si="126"/>
        <v>0.44290052358786358</v>
      </c>
      <c r="CJ56" s="400">
        <f t="shared" si="126"/>
        <v>2.2329618379276273</v>
      </c>
      <c r="CL56" s="400">
        <f>(POWER(CL53/CL24, 1/29)-1)*100</f>
        <v>0.18206438753503029</v>
      </c>
      <c r="CN56" s="400">
        <f t="shared" ref="CN56:CS56" si="127">(POWER(CN53/CN24, 1/29)-1)*100</f>
        <v>2.2984748215948647</v>
      </c>
      <c r="CO56" s="400">
        <f t="shared" si="127"/>
        <v>12.077678516568469</v>
      </c>
      <c r="CP56" s="400">
        <f t="shared" si="127"/>
        <v>12.444162766935962</v>
      </c>
      <c r="CQ56" s="400">
        <f t="shared" si="127"/>
        <v>2.2923177826524199</v>
      </c>
      <c r="CR56" s="400">
        <f t="shared" si="127"/>
        <v>0.39843674058750445</v>
      </c>
      <c r="CS56" s="400">
        <f t="shared" si="127"/>
        <v>1.7604469341249818</v>
      </c>
      <c r="CU56" s="400">
        <f>(POWER(CU53/CU24, 1/29)-1)*100</f>
        <v>0.15206557758458139</v>
      </c>
      <c r="CW56" s="400">
        <f t="shared" ref="CW56:DB56" si="128">(POWER(CW53/CW24, 1/29)-1)*100</f>
        <v>1.0499750952330134</v>
      </c>
      <c r="CX56" s="400">
        <f t="shared" si="128"/>
        <v>9.3863497567067142</v>
      </c>
      <c r="CY56" s="400">
        <f t="shared" si="128"/>
        <v>0.7530352372568716</v>
      </c>
      <c r="CZ56" s="400">
        <f t="shared" si="128"/>
        <v>1.0413830326992501</v>
      </c>
      <c r="DA56" s="400">
        <f t="shared" si="128"/>
        <v>-4.4852078365265058E-2</v>
      </c>
      <c r="DB56" s="400">
        <f t="shared" si="128"/>
        <v>1.1817360688737288</v>
      </c>
      <c r="DD56" s="400">
        <f>(POWER(DD53/DD24, 1/29)-1)*100</f>
        <v>9.969099628230893E-2</v>
      </c>
      <c r="DF56" s="400">
        <f t="shared" ref="DF56:DK56" si="129">(POWER(DF53/DF24, 1/29)-1)*100</f>
        <v>1.8271866434026229</v>
      </c>
      <c r="DG56" s="400">
        <f t="shared" si="129"/>
        <v>6.5756636656531642</v>
      </c>
      <c r="DH56" s="400">
        <f t="shared" si="129"/>
        <v>-205.3483071925298</v>
      </c>
      <c r="DI56" s="400">
        <f t="shared" si="129"/>
        <v>1.5640011209030913</v>
      </c>
      <c r="DJ56" s="400">
        <f t="shared" si="129"/>
        <v>0.31964773039121486</v>
      </c>
      <c r="DK56" s="400">
        <f t="shared" si="129"/>
        <v>1.5445520487583408</v>
      </c>
      <c r="DM56" s="400">
        <f>(POWER(DM53/DM24, 1/29)-1)*100</f>
        <v>0.13118414888073637</v>
      </c>
      <c r="DO56" s="400">
        <f t="shared" ref="DO56:DT56" si="130">(POWER(DO53/DO24, 1/29)-1)*100</f>
        <v>2.1066378058514745</v>
      </c>
      <c r="DP56" s="400">
        <f t="shared" si="130"/>
        <v>7.8728063458918252</v>
      </c>
      <c r="DQ56" s="400">
        <f t="shared" si="130"/>
        <v>-204.38008243781871</v>
      </c>
      <c r="DR56" s="400">
        <f t="shared" si="130"/>
        <v>0.96720559616363388</v>
      </c>
      <c r="DS56" s="400">
        <f t="shared" si="130"/>
        <v>9.79315798116831E-2</v>
      </c>
      <c r="DT56" s="400">
        <f t="shared" si="130"/>
        <v>1.4484813879945602</v>
      </c>
      <c r="DV56" s="400">
        <f>(POWER(DV53/DV24, 1/29)-1)*100</f>
        <v>0.12033935712236765</v>
      </c>
      <c r="DX56" s="400"/>
      <c r="DY56" s="400"/>
      <c r="DZ56" s="400"/>
      <c r="EA56" s="400"/>
      <c r="EB56" s="400"/>
      <c r="EC56" s="400"/>
      <c r="ED56" s="400"/>
      <c r="EE56" s="400"/>
      <c r="EF56" s="400"/>
      <c r="EG56" s="400"/>
      <c r="EH56" s="400"/>
      <c r="EI56" s="400"/>
      <c r="EJ56" s="400"/>
      <c r="EK56" s="400"/>
      <c r="EL56" s="400"/>
      <c r="EM56" s="400"/>
      <c r="EN56" s="400"/>
      <c r="EO56" s="400"/>
      <c r="EP56" s="400"/>
      <c r="EQ56" s="400"/>
      <c r="ER56" s="400"/>
      <c r="ES56" s="400"/>
      <c r="ET56" s="400"/>
      <c r="EU56" s="400"/>
      <c r="EV56" s="400"/>
      <c r="EW56" s="400"/>
      <c r="EX56" s="400"/>
      <c r="EY56" s="400"/>
      <c r="EZ56" s="400"/>
      <c r="FA56" s="400"/>
      <c r="FB56" s="400"/>
      <c r="FC56" s="400"/>
    </row>
    <row r="57" spans="1:159">
      <c r="A57" s="97"/>
      <c r="B57" s="622" t="s">
        <v>675</v>
      </c>
      <c r="C57" s="268"/>
      <c r="D57" s="268"/>
      <c r="E57" s="268"/>
      <c r="F57" s="268"/>
      <c r="G57" s="268"/>
      <c r="H57" s="268"/>
      <c r="I57" s="268"/>
      <c r="J57" s="268"/>
      <c r="K57" s="622" t="s">
        <v>675</v>
      </c>
      <c r="L57" s="268"/>
      <c r="M57" s="268"/>
      <c r="N57" s="268"/>
      <c r="O57" s="268"/>
      <c r="P57" s="268"/>
      <c r="Q57" s="268"/>
      <c r="R57" s="268"/>
      <c r="S57" s="268"/>
      <c r="T57" s="622" t="s">
        <v>675</v>
      </c>
      <c r="U57" s="268"/>
      <c r="V57" s="268"/>
      <c r="W57" s="268"/>
      <c r="X57" s="268"/>
      <c r="Y57" s="268"/>
      <c r="Z57" s="268"/>
      <c r="AA57" s="268"/>
      <c r="AB57" s="268"/>
      <c r="AC57" s="622" t="s">
        <v>675</v>
      </c>
      <c r="AD57" s="268"/>
      <c r="AE57" s="268"/>
      <c r="AF57" s="268"/>
      <c r="AG57" s="268"/>
      <c r="AH57" s="268"/>
      <c r="AI57" s="268"/>
      <c r="AJ57" s="268"/>
      <c r="AK57" s="268"/>
      <c r="AL57" s="622" t="s">
        <v>675</v>
      </c>
      <c r="AM57" s="268"/>
      <c r="AN57" s="268"/>
      <c r="AO57" s="268"/>
      <c r="AP57" s="268"/>
      <c r="AQ57" s="268"/>
      <c r="AR57" s="268"/>
      <c r="AS57" s="268"/>
      <c r="AT57" s="268"/>
      <c r="AU57" s="622" t="s">
        <v>675</v>
      </c>
      <c r="AV57" s="268"/>
      <c r="AW57" s="268"/>
      <c r="AX57" s="268"/>
      <c r="AY57" s="268"/>
      <c r="AZ57" s="268"/>
      <c r="BA57" s="268"/>
      <c r="BB57" s="268"/>
      <c r="BC57" s="268"/>
      <c r="BD57" s="622" t="s">
        <v>675</v>
      </c>
      <c r="BE57" s="268"/>
      <c r="BF57" s="268"/>
      <c r="BG57" s="268"/>
      <c r="BH57" s="268"/>
      <c r="BI57" s="268"/>
      <c r="BJ57" s="268"/>
      <c r="BK57" s="268"/>
      <c r="BL57" s="268"/>
      <c r="BM57" s="622" t="s">
        <v>675</v>
      </c>
      <c r="BN57" s="268"/>
      <c r="BO57" s="268"/>
      <c r="BP57" s="268"/>
      <c r="BQ57" s="268"/>
      <c r="BR57" s="268"/>
      <c r="BS57" s="268"/>
      <c r="BT57" s="268"/>
      <c r="BU57" s="268"/>
      <c r="BV57" s="622" t="s">
        <v>675</v>
      </c>
      <c r="BW57" s="268"/>
      <c r="BX57" s="268"/>
      <c r="BY57" s="268"/>
      <c r="BZ57" s="268"/>
      <c r="CA57" s="268"/>
      <c r="CB57" s="268"/>
      <c r="CC57" s="268"/>
      <c r="CD57" s="268"/>
      <c r="CE57" s="622" t="s">
        <v>675</v>
      </c>
      <c r="CF57" s="268"/>
      <c r="CG57" s="268"/>
      <c r="CH57" s="268"/>
      <c r="CI57" s="268"/>
      <c r="CJ57" s="268"/>
      <c r="CK57" s="268"/>
      <c r="CL57" s="268"/>
      <c r="CM57" s="268"/>
      <c r="CN57" s="622" t="s">
        <v>675</v>
      </c>
      <c r="CO57" s="268"/>
      <c r="CP57" s="268"/>
      <c r="CQ57" s="268"/>
      <c r="CR57" s="268"/>
      <c r="CS57" s="268"/>
      <c r="CT57" s="268"/>
      <c r="CU57" s="268"/>
      <c r="CV57" s="268"/>
      <c r="CW57" s="622" t="s">
        <v>675</v>
      </c>
      <c r="CX57" s="268"/>
      <c r="CY57" s="268"/>
      <c r="CZ57" s="268"/>
      <c r="DA57" s="268"/>
      <c r="DB57" s="268"/>
      <c r="DC57" s="268"/>
      <c r="DD57" s="268"/>
      <c r="DE57" s="268"/>
      <c r="DF57" s="622" t="s">
        <v>675</v>
      </c>
      <c r="DG57" s="268"/>
      <c r="DH57" s="268"/>
      <c r="DI57" s="268"/>
      <c r="DJ57" s="268"/>
      <c r="DK57" s="268"/>
      <c r="DL57" s="268"/>
      <c r="DM57" s="268"/>
      <c r="DN57" s="268"/>
      <c r="DO57" s="622" t="s">
        <v>675</v>
      </c>
      <c r="DP57" s="268"/>
      <c r="DQ57" s="268"/>
      <c r="DR57" s="268"/>
      <c r="DS57" s="268"/>
      <c r="DT57" s="268"/>
      <c r="DU57" s="268"/>
      <c r="DV57" s="268"/>
      <c r="DW57" s="268"/>
      <c r="DX57" s="268"/>
      <c r="DY57" s="268"/>
      <c r="DZ57" s="268"/>
      <c r="EA57" s="268"/>
      <c r="EB57" s="268"/>
      <c r="EC57" s="268"/>
      <c r="ED57" s="268"/>
      <c r="EE57" s="268"/>
      <c r="EF57" s="268"/>
      <c r="EG57" s="268"/>
      <c r="EH57" s="268"/>
      <c r="EI57" s="268"/>
      <c r="EJ57" s="268"/>
      <c r="EK57" s="268"/>
      <c r="EL57" s="268"/>
      <c r="EM57" s="268"/>
      <c r="EN57" s="268"/>
      <c r="EO57" s="268"/>
      <c r="EP57" s="268"/>
      <c r="EQ57" s="268"/>
      <c r="ER57" s="268"/>
      <c r="ES57" s="268"/>
      <c r="ET57" s="268"/>
      <c r="EU57" s="268"/>
      <c r="EV57" s="268"/>
      <c r="EW57" s="268"/>
      <c r="EX57" s="268"/>
      <c r="EY57" s="268"/>
      <c r="EZ57" s="268"/>
      <c r="FA57" s="268"/>
      <c r="FB57" s="268"/>
      <c r="FC57" s="268"/>
    </row>
    <row r="58" spans="1:159">
      <c r="A58" s="97" t="s">
        <v>742</v>
      </c>
      <c r="B58" s="622"/>
      <c r="C58" s="268"/>
      <c r="D58" s="658">
        <f>D53-D24</f>
        <v>-16299.312517198212</v>
      </c>
      <c r="E58" s="268"/>
      <c r="F58" s="268"/>
      <c r="G58" s="268"/>
      <c r="H58" s="400">
        <f>H53-H24</f>
        <v>0.20221465358765114</v>
      </c>
      <c r="I58" s="268"/>
      <c r="J58" s="400">
        <f>J53-J24</f>
        <v>0.25885260713460601</v>
      </c>
      <c r="K58" s="622"/>
      <c r="L58" s="268"/>
      <c r="M58" s="658">
        <f>M53-M24</f>
        <v>13401.598238716391</v>
      </c>
      <c r="N58" s="268"/>
      <c r="O58" s="268"/>
      <c r="P58" s="268"/>
      <c r="Q58" s="400">
        <f>Q53-Q24</f>
        <v>0.3680538570992048</v>
      </c>
      <c r="R58" s="268"/>
      <c r="S58" s="400">
        <f>S53-S24</f>
        <v>0.39509243642394154</v>
      </c>
      <c r="T58" s="622"/>
      <c r="U58" s="268"/>
      <c r="V58" s="658">
        <f>V53-V24</f>
        <v>4263.2282159105926</v>
      </c>
      <c r="W58" s="268"/>
      <c r="X58" s="268"/>
      <c r="Y58" s="268"/>
      <c r="Z58" s="400">
        <f>Z53-Z24</f>
        <v>0.36776122506705078</v>
      </c>
      <c r="AA58" s="268"/>
      <c r="AB58" s="400">
        <f>AB53-AB24</f>
        <v>0.4131392370093846</v>
      </c>
      <c r="AC58" s="622"/>
      <c r="AD58" s="268"/>
      <c r="AE58" s="658">
        <f>AE53-AE24</f>
        <v>22046.718931343901</v>
      </c>
      <c r="AF58" s="268"/>
      <c r="AG58" s="268"/>
      <c r="AH58" s="268"/>
      <c r="AI58" s="400">
        <f>AI53-AI24</f>
        <v>0.38139626713208313</v>
      </c>
      <c r="AJ58" s="268"/>
      <c r="AK58" s="400">
        <f>AK53-AK24</f>
        <v>0.39546717215867982</v>
      </c>
      <c r="AL58" s="622"/>
      <c r="AM58" s="268"/>
      <c r="AN58" s="658">
        <f>AN53-AN24</f>
        <v>1375.1104039856245</v>
      </c>
      <c r="AO58" s="268"/>
      <c r="AP58" s="268"/>
      <c r="AQ58" s="268"/>
      <c r="AR58" s="400">
        <f>AR53-AR24</f>
        <v>0.24539199098629677</v>
      </c>
      <c r="AS58" s="268"/>
      <c r="AT58" s="400">
        <f>AT53-AT24</f>
        <v>0.26370234452635882</v>
      </c>
      <c r="AU58" s="622"/>
      <c r="AV58" s="268"/>
      <c r="AW58" s="658">
        <f>AW53-AW24</f>
        <v>-4836.2226977413602</v>
      </c>
      <c r="AX58" s="268"/>
      <c r="AY58" s="268"/>
      <c r="AZ58" s="268"/>
      <c r="BA58" s="400">
        <f>BA53-BA24</f>
        <v>0.20497160027166231</v>
      </c>
      <c r="BB58" s="268"/>
      <c r="BC58" s="400">
        <f>BC53-BC24</f>
        <v>0.24458870164496105</v>
      </c>
      <c r="BD58" s="622"/>
      <c r="BE58" s="268"/>
      <c r="BF58" s="658">
        <f>BF53-BF24</f>
        <v>11754.988686228688</v>
      </c>
      <c r="BG58" s="268"/>
      <c r="BH58" s="268"/>
      <c r="BI58" s="268"/>
      <c r="BJ58" s="400">
        <f>BJ53-BJ24</f>
        <v>0.39019434881044868</v>
      </c>
      <c r="BK58" s="268"/>
      <c r="BL58" s="400">
        <f>BL53-BL24</f>
        <v>0.38273465392445066</v>
      </c>
      <c r="BM58" s="622"/>
      <c r="BN58" s="268"/>
      <c r="BO58" s="658">
        <f>BO53-BO24</f>
        <v>-7049.950824838601</v>
      </c>
      <c r="BP58" s="268"/>
      <c r="BQ58" s="268"/>
      <c r="BR58" s="268"/>
      <c r="BS58" s="400">
        <f>BS53-BS24</f>
        <v>0.23088574719436089</v>
      </c>
      <c r="BT58" s="268"/>
      <c r="BU58" s="400">
        <f>BU53-BU24</f>
        <v>0.27550345534971177</v>
      </c>
      <c r="BV58" s="622"/>
      <c r="BW58" s="268"/>
      <c r="BX58" s="658">
        <f>BX53-BX24</f>
        <v>2880.1488508513653</v>
      </c>
      <c r="BY58" s="268"/>
      <c r="BZ58" s="268"/>
      <c r="CA58" s="268"/>
      <c r="CB58" s="400">
        <f>CB53-CB24</f>
        <v>0.30936356527333542</v>
      </c>
      <c r="CC58" s="268"/>
      <c r="CD58" s="400">
        <f>CD53-CD24</f>
        <v>0.28101612646619933</v>
      </c>
      <c r="CE58" s="622"/>
      <c r="CF58" s="268"/>
      <c r="CG58" s="658">
        <f>CG53-CG24</f>
        <v>62556.765218900313</v>
      </c>
      <c r="CH58" s="268"/>
      <c r="CI58" s="268"/>
      <c r="CJ58" s="268"/>
      <c r="CK58" s="400">
        <f>CK53-CK24</f>
        <v>0.55686157109154533</v>
      </c>
      <c r="CL58" s="268"/>
      <c r="CM58" s="400">
        <f>CM53-CM24</f>
        <v>0.43385786494381395</v>
      </c>
      <c r="CN58" s="622"/>
      <c r="CO58" s="268"/>
      <c r="CP58" s="658">
        <f>CP53-CP24</f>
        <v>-23617.273666791862</v>
      </c>
      <c r="CQ58" s="268"/>
      <c r="CR58" s="268"/>
      <c r="CS58" s="268"/>
      <c r="CT58" s="400">
        <f>CT53-CT24</f>
        <v>0.22670318638643985</v>
      </c>
      <c r="CU58" s="268"/>
      <c r="CV58" s="400">
        <f>CV53-CV24</f>
        <v>0.34284545399040517</v>
      </c>
      <c r="CW58" s="622"/>
      <c r="CX58" s="268"/>
      <c r="CY58" s="658">
        <f>CY53-CY24</f>
        <v>-1035.5139483962766</v>
      </c>
      <c r="CZ58" s="268"/>
      <c r="DA58" s="268"/>
      <c r="DB58" s="268"/>
      <c r="DC58" s="400">
        <f>DC53-DC24</f>
        <v>0.20572405445140191</v>
      </c>
      <c r="DD58" s="268"/>
      <c r="DE58" s="400">
        <f>DE53-DE24</f>
        <v>0.23080084843187432</v>
      </c>
      <c r="DF58" s="622"/>
      <c r="DG58" s="268"/>
      <c r="DH58" s="658">
        <f>DH53-DH24</f>
        <v>-7872.7347353459672</v>
      </c>
      <c r="DI58" s="268"/>
      <c r="DJ58" s="268"/>
      <c r="DK58" s="268"/>
      <c r="DL58" s="400">
        <f>DL53-DL24</f>
        <v>0.24412516994987604</v>
      </c>
      <c r="DM58" s="268"/>
      <c r="DN58" s="400">
        <f>DN53-DN24</f>
        <v>0.30112059036387839</v>
      </c>
      <c r="DO58" s="622"/>
      <c r="DP58" s="268"/>
      <c r="DQ58" s="658">
        <f>DQ53-DQ24</f>
        <v>-9277.4951095183642</v>
      </c>
      <c r="DR58" s="268"/>
      <c r="DS58" s="268"/>
      <c r="DT58" s="268"/>
      <c r="DU58" s="400">
        <f>DU53-DU24</f>
        <v>0.29846777778570782</v>
      </c>
      <c r="DV58" s="268"/>
      <c r="DW58" s="400">
        <f>DW53-DW24</f>
        <v>0.28252499262570685</v>
      </c>
      <c r="DX58" s="268"/>
      <c r="DY58" s="268"/>
      <c r="DZ58" s="268"/>
      <c r="EA58" s="268"/>
      <c r="EB58" s="268"/>
      <c r="EC58" s="268"/>
      <c r="ED58" s="268"/>
      <c r="EE58" s="268"/>
      <c r="EF58" s="268"/>
      <c r="EG58" s="268"/>
      <c r="EH58" s="268"/>
      <c r="EI58" s="268"/>
      <c r="EJ58" s="268"/>
      <c r="EK58" s="268"/>
      <c r="EL58" s="268"/>
      <c r="EM58" s="268"/>
      <c r="EN58" s="268"/>
      <c r="EO58" s="268"/>
      <c r="EP58" s="268"/>
      <c r="EQ58" s="268"/>
      <c r="ER58" s="268"/>
      <c r="ES58" s="268"/>
      <c r="ET58" s="268"/>
      <c r="EU58" s="268"/>
      <c r="EV58" s="268"/>
      <c r="EW58" s="268"/>
      <c r="EX58" s="268"/>
      <c r="EY58" s="268"/>
      <c r="EZ58" s="268"/>
      <c r="FA58" s="268"/>
      <c r="FB58" s="268"/>
      <c r="FC58" s="268"/>
    </row>
    <row r="59" spans="1:159" ht="30" customHeight="1">
      <c r="A59" s="97"/>
      <c r="B59" s="826" t="s">
        <v>361</v>
      </c>
      <c r="C59" s="827"/>
      <c r="D59" s="827"/>
      <c r="E59" s="827"/>
      <c r="F59" s="827"/>
      <c r="G59" s="827"/>
      <c r="H59" s="827"/>
      <c r="I59" s="827"/>
      <c r="J59" s="827"/>
      <c r="K59" s="97"/>
      <c r="L59" s="97"/>
      <c r="M59" s="97"/>
      <c r="N59" s="97"/>
      <c r="O59" s="97"/>
      <c r="P59" s="97"/>
      <c r="Q59" s="97"/>
      <c r="R59" s="97"/>
      <c r="S59" s="97"/>
      <c r="T59" s="237"/>
      <c r="U59" s="237"/>
      <c r="V59" s="237"/>
      <c r="W59" s="237"/>
      <c r="X59" s="237"/>
      <c r="Y59" s="237"/>
      <c r="Z59" s="237"/>
      <c r="DC59" s="232"/>
    </row>
    <row r="60" spans="1:159" ht="26.25" customHeight="1">
      <c r="B60" s="826" t="s">
        <v>732</v>
      </c>
      <c r="C60" s="827"/>
      <c r="D60" s="827"/>
      <c r="E60" s="827"/>
      <c r="F60" s="827"/>
      <c r="G60" s="827"/>
      <c r="H60" s="827"/>
      <c r="I60" s="827"/>
      <c r="J60" s="827"/>
      <c r="K60" s="97"/>
      <c r="L60" s="97"/>
      <c r="M60" s="97"/>
      <c r="N60" s="97"/>
      <c r="O60" s="97"/>
      <c r="P60" s="97"/>
      <c r="Q60" s="97"/>
      <c r="R60" s="97"/>
      <c r="S60" s="97"/>
      <c r="T60" s="237"/>
      <c r="U60" s="237"/>
      <c r="V60" s="237"/>
      <c r="W60" s="237"/>
      <c r="X60" s="237"/>
      <c r="Y60" s="237"/>
      <c r="Z60" s="237"/>
      <c r="DC60" s="232"/>
    </row>
    <row r="61" spans="1:159">
      <c r="B61" s="281"/>
    </row>
    <row r="62" spans="1:159">
      <c r="B62" s="281"/>
    </row>
    <row r="63" spans="1:159">
      <c r="B63" s="281"/>
    </row>
    <row r="64" spans="1:159">
      <c r="B64" s="195" t="s">
        <v>430</v>
      </c>
      <c r="E64" s="144">
        <f>MAXA(G24:G53,P24:P53,Y24:Y53,AH24:AH53,AQ24:AQ53,AZ24:AZ53,BI24:BI53,BR24:BR53,CA24:CA53,CJ24:CJ53,CS24:CS53,DB24:DB53,DK24:DK53,DT24:DT53)</f>
        <v>258803.77369208599</v>
      </c>
      <c r="G64" s="195" t="s">
        <v>434</v>
      </c>
    </row>
    <row r="65" spans="2:8">
      <c r="B65" s="195" t="s">
        <v>431</v>
      </c>
      <c r="E65" s="144">
        <f>MINA(G24:G53,P24:P53,Y24:Y53,AH24:AH53,AQ24:AQ53,AZ24:AZ53,BI24:BI53,BR24:BR53,CA24:CA53,CJ24:CJ53,CS24:CS53,DB24:DB53,DK24:DK53,DT24:DT53)</f>
        <v>75637.601826002196</v>
      </c>
      <c r="G65" s="195" t="s">
        <v>435</v>
      </c>
      <c r="H65" s="195">
        <f>E64+E67</f>
        <v>277120.39087869436</v>
      </c>
    </row>
    <row r="66" spans="2:8">
      <c r="B66" s="195" t="s">
        <v>432</v>
      </c>
      <c r="E66" s="195">
        <f>E64-E65</f>
        <v>183166.17186608381</v>
      </c>
      <c r="G66" s="195" t="s">
        <v>436</v>
      </c>
      <c r="H66" s="195">
        <f>E65-E67</f>
        <v>57320.984639393813</v>
      </c>
    </row>
    <row r="67" spans="2:8">
      <c r="B67" s="195" t="s">
        <v>433</v>
      </c>
      <c r="E67" s="195">
        <f>E66/10</f>
        <v>18316.617186608382</v>
      </c>
      <c r="G67" s="195" t="s">
        <v>107</v>
      </c>
      <c r="H67" s="195">
        <f>H65-H66</f>
        <v>219799.40623930056</v>
      </c>
    </row>
    <row r="70" spans="2:8">
      <c r="B70" s="195" t="s">
        <v>430</v>
      </c>
      <c r="E70" s="195">
        <f>MAXA(I24:I54,R24:R54,AA24:AA54,AJ24:AJ54,AS24:AS54,BB24:BB54,BK24:BK54,BT24:BT54,CC24:CC54,CL24:CL54,CU24:CU54,DD24:DD54,DM24:DM54,DV24:DV54)</f>
        <v>12.463825423002133</v>
      </c>
      <c r="G70" s="195" t="s">
        <v>434</v>
      </c>
    </row>
    <row r="71" spans="2:8">
      <c r="B71" s="195" t="s">
        <v>431</v>
      </c>
      <c r="E71" s="195">
        <f>MINA(I24:I54,R24:R54,AA24:AA54,AJ24:AJ54,AS24:AS54,BB24:BB54,BK24:BK54,BT24:BT54,CC24:CC54,CL24:CL54,CU24:CU54,DD24:DD54,DM24:DM54,DV24:DV54)</f>
        <v>11.233708817166685</v>
      </c>
      <c r="G71" s="195" t="s">
        <v>435</v>
      </c>
      <c r="H71" s="195">
        <f>E70+E73</f>
        <v>12.586837083585678</v>
      </c>
    </row>
    <row r="72" spans="2:8">
      <c r="B72" s="195" t="s">
        <v>432</v>
      </c>
      <c r="E72" s="195">
        <f>E70-E71</f>
        <v>1.2301166058354482</v>
      </c>
      <c r="G72" s="195" t="s">
        <v>436</v>
      </c>
      <c r="H72" s="195">
        <f>E71-E73</f>
        <v>11.110697156583139</v>
      </c>
    </row>
    <row r="73" spans="2:8">
      <c r="B73" s="195" t="s">
        <v>433</v>
      </c>
      <c r="E73" s="195">
        <f>E72/10</f>
        <v>0.12301166058354482</v>
      </c>
      <c r="G73" s="195" t="s">
        <v>107</v>
      </c>
      <c r="H73" s="195">
        <f>H71-H72</f>
        <v>1.4761399270025386</v>
      </c>
    </row>
  </sheetData>
  <mergeCells count="2">
    <mergeCell ref="B59:J59"/>
    <mergeCell ref="B60:J60"/>
  </mergeCells>
  <phoneticPr fontId="0" type="noConversion"/>
  <pageMargins left="0.19685039370078741" right="0.19685039370078741" top="0.43307086614173229" bottom="0.47244094488188981" header="0.51181102362204722" footer="0.51181102362204722"/>
  <pageSetup scale="82" orientation="landscape" r:id="rId1"/>
  <headerFooter alignWithMargins="0"/>
  <colBreaks count="13" manualBreakCount="13">
    <brk id="10" max="50" man="1"/>
    <brk id="19" max="50" man="1"/>
    <brk id="28" max="50" man="1"/>
    <brk id="37" max="46" man="1"/>
    <brk id="46" max="1048575" man="1"/>
    <brk id="55" max="1048575" man="1"/>
    <brk id="64" max="1048575" man="1"/>
    <brk id="73" max="50" man="1"/>
    <brk id="82" max="1048575" man="1"/>
    <brk id="91" max="46" man="1"/>
    <brk id="100" max="1048575" man="1"/>
    <brk id="109" max="50" man="1"/>
    <brk id="118" max="1048575" man="1"/>
  </colBreaks>
</worksheet>
</file>

<file path=xl/worksheets/sheet30.xml><?xml version="1.0" encoding="utf-8"?>
<worksheet xmlns="http://schemas.openxmlformats.org/spreadsheetml/2006/main" xmlns:r="http://schemas.openxmlformats.org/officeDocument/2006/relationships">
  <sheetPr codeName="Sheet30">
    <pageSetUpPr fitToPage="1"/>
  </sheetPr>
  <dimension ref="A1:O57"/>
  <sheetViews>
    <sheetView showOutlineSymbols="0" view="pageBreakPreview" zoomScaleSheetLayoutView="100" workbookViewId="0">
      <pane xSplit="1" ySplit="2" topLeftCell="B47"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5" style="90" customWidth="1"/>
    <col min="2" max="15" width="8.7109375" style="90" customWidth="1"/>
    <col min="16" max="16384" width="3.85546875" style="90"/>
  </cols>
  <sheetData>
    <row r="1" spans="1:15" ht="12.75" customHeight="1">
      <c r="A1" s="90" t="s">
        <v>244</v>
      </c>
    </row>
    <row r="2" spans="1:15" s="91" customFormat="1" ht="29.25" customHeight="1">
      <c r="A2" s="91" t="s">
        <v>471</v>
      </c>
      <c r="B2" s="91" t="s">
        <v>472</v>
      </c>
      <c r="C2" s="91" t="s">
        <v>474</v>
      </c>
      <c r="D2" s="91" t="s">
        <v>272</v>
      </c>
      <c r="E2" s="91" t="s">
        <v>479</v>
      </c>
      <c r="F2" s="91" t="s">
        <v>285</v>
      </c>
      <c r="G2" s="91" t="s">
        <v>286</v>
      </c>
      <c r="H2" s="91" t="s">
        <v>287</v>
      </c>
      <c r="I2" s="91" t="s">
        <v>487</v>
      </c>
      <c r="J2" s="91" t="s">
        <v>492</v>
      </c>
      <c r="K2" s="91" t="s">
        <v>290</v>
      </c>
      <c r="L2" s="91" t="s">
        <v>291</v>
      </c>
      <c r="M2" s="91" t="s">
        <v>292</v>
      </c>
      <c r="N2" s="91" t="s">
        <v>293</v>
      </c>
      <c r="O2" s="91" t="s">
        <v>273</v>
      </c>
    </row>
    <row r="3" spans="1:15" ht="12.75" hidden="1" customHeight="1">
      <c r="A3" s="92">
        <v>1960</v>
      </c>
      <c r="B3" s="573"/>
      <c r="C3" s="573"/>
      <c r="D3" s="573"/>
      <c r="E3" s="573"/>
      <c r="F3" s="573"/>
      <c r="G3" s="573"/>
      <c r="H3" s="573"/>
      <c r="I3" s="573"/>
      <c r="J3" s="573"/>
      <c r="K3" s="573"/>
      <c r="L3" s="573"/>
      <c r="M3" s="573"/>
      <c r="N3" s="573"/>
      <c r="O3" s="573"/>
    </row>
    <row r="4" spans="1:15" ht="12.75" hidden="1" customHeight="1">
      <c r="A4" s="92">
        <v>1961</v>
      </c>
      <c r="B4" s="573"/>
      <c r="C4" s="573"/>
      <c r="D4" s="573"/>
      <c r="E4" s="573"/>
      <c r="F4" s="573"/>
      <c r="G4" s="573"/>
      <c r="H4" s="573"/>
      <c r="I4" s="573"/>
      <c r="J4" s="573"/>
      <c r="K4" s="573"/>
      <c r="L4" s="573"/>
      <c r="M4" s="573"/>
      <c r="N4" s="573"/>
      <c r="O4" s="573"/>
    </row>
    <row r="5" spans="1:15" ht="12.75" hidden="1" customHeight="1">
      <c r="A5" s="92">
        <v>1962</v>
      </c>
      <c r="B5" s="573"/>
      <c r="C5" s="573"/>
      <c r="D5" s="573"/>
      <c r="E5" s="573"/>
      <c r="F5" s="573"/>
      <c r="G5" s="573"/>
      <c r="H5" s="573"/>
      <c r="I5" s="573"/>
      <c r="J5" s="573"/>
      <c r="K5" s="573"/>
      <c r="L5" s="573"/>
      <c r="M5" s="573"/>
      <c r="N5" s="573"/>
      <c r="O5" s="573"/>
    </row>
    <row r="6" spans="1:15" ht="12.75" hidden="1" customHeight="1">
      <c r="A6" s="92">
        <v>1963</v>
      </c>
      <c r="B6" s="573"/>
      <c r="C6" s="573"/>
      <c r="D6" s="573"/>
      <c r="E6" s="573"/>
      <c r="F6" s="573"/>
      <c r="G6" s="573"/>
      <c r="H6" s="573"/>
      <c r="I6" s="573"/>
      <c r="J6" s="573"/>
      <c r="K6" s="573"/>
      <c r="L6" s="573"/>
      <c r="M6" s="573"/>
      <c r="N6" s="573"/>
      <c r="O6" s="573"/>
    </row>
    <row r="7" spans="1:15" ht="12.75" hidden="1" customHeight="1">
      <c r="A7" s="92">
        <v>1964</v>
      </c>
      <c r="B7" s="573"/>
      <c r="C7" s="573"/>
      <c r="D7" s="573"/>
      <c r="E7" s="573"/>
      <c r="F7" s="573"/>
      <c r="G7" s="573"/>
      <c r="H7" s="573"/>
      <c r="I7" s="573"/>
      <c r="J7" s="573"/>
      <c r="K7" s="573"/>
      <c r="L7" s="573"/>
      <c r="M7" s="573"/>
      <c r="N7" s="573"/>
      <c r="O7" s="573"/>
    </row>
    <row r="8" spans="1:15" ht="12.75" hidden="1" customHeight="1">
      <c r="A8" s="92">
        <v>1965</v>
      </c>
      <c r="B8" s="573"/>
      <c r="C8" s="573"/>
      <c r="D8" s="573"/>
      <c r="E8" s="573"/>
      <c r="F8" s="573"/>
      <c r="G8" s="573"/>
      <c r="H8" s="573"/>
      <c r="I8" s="573"/>
      <c r="J8" s="573"/>
      <c r="K8" s="573"/>
      <c r="L8" s="573"/>
      <c r="M8" s="573"/>
      <c r="N8" s="573"/>
      <c r="O8" s="573"/>
    </row>
    <row r="9" spans="1:15" ht="12.75" hidden="1" customHeight="1">
      <c r="A9" s="92">
        <v>1966</v>
      </c>
      <c r="B9" s="573"/>
      <c r="C9" s="573"/>
      <c r="D9" s="573"/>
      <c r="E9" s="573"/>
      <c r="F9" s="573"/>
      <c r="G9" s="573"/>
      <c r="H9" s="573"/>
      <c r="I9" s="573"/>
      <c r="J9" s="573"/>
      <c r="K9" s="573"/>
      <c r="L9" s="573"/>
      <c r="M9" s="573"/>
      <c r="N9" s="573"/>
      <c r="O9" s="573"/>
    </row>
    <row r="10" spans="1:15" ht="12.75" hidden="1" customHeight="1">
      <c r="A10" s="92">
        <v>1967</v>
      </c>
      <c r="B10" s="573"/>
      <c r="C10" s="573"/>
      <c r="D10" s="573"/>
      <c r="E10" s="573"/>
      <c r="F10" s="573"/>
      <c r="G10" s="573"/>
      <c r="H10" s="573"/>
      <c r="I10" s="573"/>
      <c r="J10" s="573"/>
      <c r="K10" s="573"/>
      <c r="L10" s="573"/>
      <c r="M10" s="573"/>
      <c r="N10" s="573"/>
      <c r="O10" s="573"/>
    </row>
    <row r="11" spans="1:15" ht="12.75" hidden="1" customHeight="1">
      <c r="A11" s="92">
        <v>1968</v>
      </c>
      <c r="B11" s="573"/>
      <c r="C11" s="573"/>
      <c r="D11" s="573"/>
      <c r="E11" s="573"/>
      <c r="F11" s="573"/>
      <c r="G11" s="573"/>
      <c r="H11" s="573"/>
      <c r="I11" s="573"/>
      <c r="J11" s="573"/>
      <c r="K11" s="573"/>
      <c r="L11" s="573"/>
      <c r="M11" s="573"/>
      <c r="N11" s="573"/>
      <c r="O11" s="573"/>
    </row>
    <row r="12" spans="1:15" ht="12.75" hidden="1" customHeight="1">
      <c r="A12" s="92">
        <v>1969</v>
      </c>
      <c r="B12" s="573"/>
      <c r="C12" s="573"/>
      <c r="D12" s="573"/>
      <c r="E12" s="573"/>
      <c r="F12" s="573"/>
      <c r="G12" s="573"/>
      <c r="H12" s="573"/>
      <c r="I12" s="573"/>
      <c r="J12" s="573"/>
      <c r="K12" s="573"/>
      <c r="L12" s="573"/>
      <c r="M12" s="573"/>
      <c r="N12" s="573"/>
      <c r="O12" s="573"/>
    </row>
    <row r="13" spans="1:15" ht="12.75" hidden="1" customHeight="1">
      <c r="A13" s="92">
        <v>1970</v>
      </c>
      <c r="B13" s="573"/>
      <c r="C13" s="573"/>
      <c r="D13" s="573"/>
      <c r="E13" s="573"/>
      <c r="F13" s="573"/>
      <c r="G13" s="573"/>
      <c r="H13" s="573"/>
      <c r="I13" s="573"/>
      <c r="J13" s="573"/>
      <c r="K13" s="573"/>
      <c r="L13" s="573"/>
      <c r="M13" s="573"/>
      <c r="N13" s="573"/>
      <c r="O13" s="573"/>
    </row>
    <row r="14" spans="1:15" ht="12.75" hidden="1" customHeight="1">
      <c r="A14" s="92">
        <v>1971</v>
      </c>
      <c r="B14" s="573"/>
      <c r="C14" s="573"/>
      <c r="D14" s="573"/>
      <c r="E14" s="573"/>
      <c r="F14" s="573"/>
      <c r="G14" s="573"/>
      <c r="H14" s="573"/>
      <c r="I14" s="573"/>
      <c r="J14" s="573"/>
      <c r="K14" s="573"/>
      <c r="L14" s="573"/>
      <c r="M14" s="573"/>
      <c r="N14" s="573"/>
      <c r="O14" s="573"/>
    </row>
    <row r="15" spans="1:15" ht="12.75" hidden="1" customHeight="1">
      <c r="A15" s="92">
        <v>1972</v>
      </c>
      <c r="B15" s="573"/>
      <c r="C15" s="573"/>
      <c r="D15" s="573"/>
      <c r="E15" s="573"/>
      <c r="F15" s="573"/>
      <c r="G15" s="573"/>
      <c r="H15" s="573"/>
      <c r="I15" s="573"/>
      <c r="J15" s="573"/>
      <c r="K15" s="573"/>
      <c r="L15" s="573"/>
      <c r="M15" s="573"/>
      <c r="N15" s="573"/>
      <c r="O15" s="573"/>
    </row>
    <row r="16" spans="1:15" ht="12.75" hidden="1" customHeight="1">
      <c r="A16" s="92">
        <v>1973</v>
      </c>
      <c r="B16" s="573"/>
      <c r="C16" s="573"/>
      <c r="D16" s="573"/>
      <c r="E16" s="573"/>
      <c r="F16" s="573"/>
      <c r="G16" s="573"/>
      <c r="H16" s="573"/>
      <c r="I16" s="573"/>
      <c r="J16" s="573"/>
      <c r="K16" s="573"/>
      <c r="L16" s="573"/>
      <c r="M16" s="573"/>
      <c r="N16" s="573"/>
      <c r="O16" s="573"/>
    </row>
    <row r="17" spans="1:15" ht="12.75" hidden="1" customHeight="1">
      <c r="A17" s="92">
        <v>1974</v>
      </c>
      <c r="B17" s="573"/>
      <c r="C17" s="573"/>
      <c r="D17" s="573"/>
      <c r="E17" s="573"/>
      <c r="F17" s="573"/>
      <c r="G17" s="573"/>
      <c r="H17" s="573"/>
      <c r="I17" s="573"/>
      <c r="J17" s="573"/>
      <c r="K17" s="573"/>
      <c r="L17" s="573"/>
      <c r="M17" s="573"/>
      <c r="N17" s="573"/>
      <c r="O17" s="573"/>
    </row>
    <row r="18" spans="1:15" ht="12.75" hidden="1" customHeight="1">
      <c r="A18" s="92">
        <v>1975</v>
      </c>
      <c r="B18" s="573"/>
      <c r="C18" s="573"/>
      <c r="D18" s="573"/>
      <c r="E18" s="573"/>
      <c r="F18" s="573"/>
      <c r="G18" s="573"/>
      <c r="H18" s="573"/>
      <c r="I18" s="573"/>
      <c r="J18" s="573"/>
      <c r="K18" s="573"/>
      <c r="L18" s="573"/>
      <c r="M18" s="573"/>
      <c r="N18" s="573"/>
      <c r="O18" s="573"/>
    </row>
    <row r="19" spans="1:15" ht="12.75" hidden="1" customHeight="1">
      <c r="A19" s="92">
        <v>1976</v>
      </c>
      <c r="B19" s="573"/>
      <c r="C19" s="573"/>
      <c r="D19" s="573"/>
      <c r="E19" s="573"/>
      <c r="F19" s="573"/>
      <c r="G19" s="573"/>
      <c r="H19" s="573"/>
      <c r="I19" s="573"/>
      <c r="J19" s="573"/>
      <c r="K19" s="573"/>
      <c r="L19" s="573"/>
      <c r="M19" s="573"/>
      <c r="N19" s="573"/>
      <c r="O19" s="573"/>
    </row>
    <row r="20" spans="1:15" ht="12.75" hidden="1" customHeight="1">
      <c r="A20" s="92">
        <v>1977</v>
      </c>
      <c r="B20" s="573"/>
      <c r="C20" s="573"/>
      <c r="D20" s="573"/>
      <c r="E20" s="573"/>
      <c r="F20" s="573"/>
      <c r="G20" s="573"/>
      <c r="H20" s="573"/>
      <c r="I20" s="573"/>
      <c r="J20" s="573"/>
      <c r="K20" s="573"/>
      <c r="L20" s="573"/>
      <c r="M20" s="573"/>
      <c r="N20" s="573"/>
      <c r="O20" s="573"/>
    </row>
    <row r="21" spans="1:15" ht="12.75" hidden="1" customHeight="1">
      <c r="A21" s="92">
        <v>1978</v>
      </c>
      <c r="B21" s="573"/>
      <c r="C21" s="573"/>
      <c r="D21" s="573"/>
      <c r="E21" s="573"/>
      <c r="F21" s="573"/>
      <c r="G21" s="573"/>
      <c r="H21" s="573"/>
      <c r="I21" s="573"/>
      <c r="J21" s="573"/>
      <c r="K21" s="573"/>
      <c r="L21" s="573"/>
      <c r="M21" s="573"/>
      <c r="N21" s="573"/>
      <c r="O21" s="573"/>
    </row>
    <row r="22" spans="1:15" ht="12.75" hidden="1" customHeight="1">
      <c r="A22" s="92">
        <v>1979</v>
      </c>
      <c r="B22" s="573"/>
      <c r="C22" s="573"/>
      <c r="D22" s="573"/>
      <c r="E22" s="573"/>
      <c r="F22" s="573"/>
      <c r="G22" s="573"/>
      <c r="H22" s="573"/>
      <c r="I22" s="573"/>
      <c r="J22" s="573"/>
      <c r="K22" s="573"/>
      <c r="L22" s="573"/>
      <c r="M22" s="573"/>
      <c r="N22" s="573"/>
      <c r="O22" s="573"/>
    </row>
    <row r="23" spans="1:15" ht="18" customHeight="1">
      <c r="A23" s="92">
        <v>1980</v>
      </c>
      <c r="B23" s="396">
        <f>'A20'!B23*'A19-1'!B23/'A5-101'!B23</f>
        <v>15.475991668086746</v>
      </c>
      <c r="C23" s="396">
        <f>'A20'!C23*'A19-1'!C23/'A5-101'!C23</f>
        <v>17.392707094427347</v>
      </c>
      <c r="D23" s="396">
        <f>'A20'!D23*'A19-1'!D23/'A5-101'!D23</f>
        <v>16.911268347901068</v>
      </c>
      <c r="E23" s="396">
        <f>'A20'!E23*'A19-1'!E23/'A5-101'!E23</f>
        <v>104.23279127140796</v>
      </c>
      <c r="F23" s="396">
        <f>'A20'!F23*'A19-1'!F23/'A5-101'!F23</f>
        <v>8.3904403643906829</v>
      </c>
      <c r="G23" s="396">
        <f>'A20'!G23*'A19-1'!G23/'A5-101'!G23</f>
        <v>12.872751512646364</v>
      </c>
      <c r="H23" s="396">
        <f>'A20'!H23*'A19-1'!H23/'A5-101'!H23</f>
        <v>17.431533170315408</v>
      </c>
      <c r="I23" s="396">
        <f>'A20'!I23*'A19-1'!I23/'A5-101'!I23</f>
        <v>6.0656108389105174</v>
      </c>
      <c r="J23" s="396">
        <f>'A20'!J23*'A19-1'!J23/'A5-101'!J23</f>
        <v>21.752713134447145</v>
      </c>
      <c r="K23" s="396">
        <f>'A20'!K23*'A19-1'!K23/'A5-101'!K23</f>
        <v>99.760509655363961</v>
      </c>
      <c r="L23" s="396">
        <f>'A20'!L23*'A19-1'!L23/'A5-101'!L23</f>
        <v>4.9101112518058851</v>
      </c>
      <c r="M23" s="396">
        <f>'A20'!M23*'A19-1'!M23/'A5-101'!M23</f>
        <v>96.454040732134473</v>
      </c>
      <c r="N23" s="396">
        <f>'A20'!N23*'A19-1'!N23/'A5-101'!N23</f>
        <v>5.9905979477615423</v>
      </c>
      <c r="O23" s="396">
        <f>'A20'!O23*'A19-1'!O23/'A5-101'!O23</f>
        <v>18.048957568161551</v>
      </c>
    </row>
    <row r="24" spans="1:15" ht="18" customHeight="1">
      <c r="A24" s="92">
        <v>1981</v>
      </c>
      <c r="B24" s="396">
        <f>'A20'!B24*'A19-1'!B24/'A5-101'!B24</f>
        <v>16.711275359949546</v>
      </c>
      <c r="C24" s="396">
        <f>'A20'!C24*'A19-1'!C24/'A5-101'!C24</f>
        <v>17.150516278345744</v>
      </c>
      <c r="D24" s="396">
        <f>'A20'!D24*'A19-1'!D24/'A5-101'!D24</f>
        <v>17.446987244558173</v>
      </c>
      <c r="E24" s="396">
        <f>'A20'!E24*'A19-1'!E24/'A5-101'!E24</f>
        <v>105.94530393074579</v>
      </c>
      <c r="F24" s="396">
        <f>'A20'!F24*'A19-1'!F24/'A5-101'!F24</f>
        <v>8.7091532050596889</v>
      </c>
      <c r="G24" s="396">
        <f>'A20'!G24*'A19-1'!G24/'A5-101'!G24</f>
        <v>13.494541302650198</v>
      </c>
      <c r="H24" s="396">
        <f>'A20'!H24*'A19-1'!H24/'A5-101'!H24</f>
        <v>16.780139954870542</v>
      </c>
      <c r="I24" s="396">
        <f>'A20'!I24*'A19-1'!I24/'A5-101'!I24</f>
        <v>6.7398224916143317</v>
      </c>
      <c r="J24" s="396">
        <f>'A20'!J24*'A19-1'!J24/'A5-101'!J24</f>
        <v>21.07984981815477</v>
      </c>
      <c r="K24" s="396">
        <f>'A20'!K24*'A19-1'!K24/'A5-101'!K24</f>
        <v>101.60527802375584</v>
      </c>
      <c r="L24" s="396">
        <f>'A20'!L24*'A19-1'!L24/'A5-101'!L24</f>
        <v>5.2718887923523292</v>
      </c>
      <c r="M24" s="396">
        <f>'A20'!M24*'A19-1'!M24/'A5-101'!M24</f>
        <v>95.399371586280068</v>
      </c>
      <c r="N24" s="396">
        <f>'A20'!N24*'A19-1'!N24/'A5-101'!N24</f>
        <v>6.406242812189161</v>
      </c>
      <c r="O24" s="396">
        <f>'A20'!O24*'A19-1'!O24/'A5-101'!O24</f>
        <v>18.107706904031847</v>
      </c>
    </row>
    <row r="25" spans="1:15" ht="18" customHeight="1">
      <c r="A25" s="92">
        <v>1982</v>
      </c>
      <c r="B25" s="396">
        <f>'A20'!B25*'A19-1'!B25/'A5-101'!B25</f>
        <v>18.050983976360882</v>
      </c>
      <c r="C25" s="396">
        <f>'A20'!C25*'A19-1'!C25/'A5-101'!C25</f>
        <v>17.272735507150408</v>
      </c>
      <c r="D25" s="396">
        <f>'A20'!D25*'A19-1'!D25/'A5-101'!D25</f>
        <v>18.384898167894335</v>
      </c>
      <c r="E25" s="396">
        <f>'A20'!E25*'A19-1'!E25/'A5-101'!E25</f>
        <v>111.78421900557805</v>
      </c>
      <c r="F25" s="396">
        <f>'A20'!F25*'A19-1'!F25/'A5-101'!F25</f>
        <v>9.0711541274449932</v>
      </c>
      <c r="G25" s="396">
        <f>'A20'!G25*'A19-1'!G25/'A5-101'!G25</f>
        <v>15.11102798992631</v>
      </c>
      <c r="H25" s="396">
        <f>'A20'!H25*'A19-1'!H25/'A5-101'!H25</f>
        <v>16.485481626624917</v>
      </c>
      <c r="I25" s="396">
        <f>'A20'!I25*'A19-1'!I25/'A5-101'!I25</f>
        <v>7.3164234696114381</v>
      </c>
      <c r="J25" s="396">
        <f>'A20'!J25*'A19-1'!J25/'A5-101'!J25</f>
        <v>21.033872661978904</v>
      </c>
      <c r="K25" s="396">
        <f>'A20'!K25*'A19-1'!K25/'A5-101'!K25</f>
        <v>107.02269488122298</v>
      </c>
      <c r="L25" s="396">
        <f>'A20'!L25*'A19-1'!L25/'A5-101'!L25</f>
        <v>5.6821953189878602</v>
      </c>
      <c r="M25" s="396">
        <f>'A20'!M25*'A19-1'!M25/'A5-101'!M25</f>
        <v>97.111374984537221</v>
      </c>
      <c r="N25" s="396">
        <f>'A20'!N25*'A19-1'!N25/'A5-101'!N25</f>
        <v>6.4608185447012589</v>
      </c>
      <c r="O25" s="396">
        <f>'A20'!O25*'A19-1'!O25/'A5-101'!O25</f>
        <v>18.215330369440252</v>
      </c>
    </row>
    <row r="26" spans="1:15" ht="18" customHeight="1">
      <c r="A26" s="92">
        <v>1983</v>
      </c>
      <c r="B26" s="396">
        <f>'A20'!B26*'A19-1'!B26/'A5-101'!B26</f>
        <v>17.524397414154077</v>
      </c>
      <c r="C26" s="396">
        <f>'A20'!C26*'A19-1'!C26/'A5-101'!C26</f>
        <v>17.641963948824245</v>
      </c>
      <c r="D26" s="396">
        <f>'A20'!D26*'A19-1'!D26/'A5-101'!D26</f>
        <v>18.545546039459033</v>
      </c>
      <c r="E26" s="396">
        <f>'A20'!E26*'A19-1'!E26/'A5-101'!E26</f>
        <v>117.63448383397608</v>
      </c>
      <c r="F26" s="396">
        <f>'A20'!F26*'A19-1'!F26/'A5-101'!F26</f>
        <v>9.7386386747926945</v>
      </c>
      <c r="G26" s="396">
        <f>'A20'!G26*'A19-1'!G26/'A5-101'!G26</f>
        <v>16.108710082010376</v>
      </c>
      <c r="H26" s="396">
        <f>'A20'!H26*'A19-1'!H26/'A5-101'!H26</f>
        <v>16.491446593758035</v>
      </c>
      <c r="I26" s="396">
        <f>'A20'!I26*'A19-1'!I26/'A5-101'!I26</f>
        <v>8.1275551860467239</v>
      </c>
      <c r="J26" s="396">
        <f>'A20'!J26*'A19-1'!J26/'A5-101'!J26</f>
        <v>20.955429211264679</v>
      </c>
      <c r="K26" s="396">
        <f>'A20'!K26*'A19-1'!K26/'A5-101'!K26</f>
        <v>111.90355846604459</v>
      </c>
      <c r="L26" s="396">
        <f>'A20'!L26*'A19-1'!L26/'A5-101'!L26</f>
        <v>6.3386470432849773</v>
      </c>
      <c r="M26" s="396">
        <f>'A20'!M26*'A19-1'!M26/'A5-101'!M26</f>
        <v>103.59294705352478</v>
      </c>
      <c r="N26" s="396">
        <f>'A20'!N26*'A19-1'!N26/'A5-101'!N26</f>
        <v>6.7473724099809926</v>
      </c>
      <c r="O26" s="396">
        <f>'A20'!O26*'A19-1'!O26/'A5-101'!O26</f>
        <v>18.187704065676598</v>
      </c>
    </row>
    <row r="27" spans="1:15" ht="18" customHeight="1">
      <c r="A27" s="92">
        <v>1984</v>
      </c>
      <c r="B27" s="396">
        <f>'A20'!B27*'A19-1'!B27/'A5-101'!B27</f>
        <v>17.560723756620174</v>
      </c>
      <c r="C27" s="396">
        <f>'A20'!C27*'A19-1'!C27/'A5-101'!C27</f>
        <v>18.00269753235311</v>
      </c>
      <c r="D27" s="396">
        <f>'A20'!D27*'A19-1'!D27/'A5-101'!D27</f>
        <v>18.668176397089681</v>
      </c>
      <c r="E27" s="396">
        <f>'A20'!E27*'A19-1'!E27/'A5-101'!E27</f>
        <v>119.46413757977874</v>
      </c>
      <c r="F27" s="396">
        <f>'A20'!F27*'A19-1'!F27/'A5-101'!F27</f>
        <v>10.430787995082827</v>
      </c>
      <c r="G27" s="396">
        <f>'A20'!G27*'A19-1'!G27/'A5-101'!G27</f>
        <v>16.699291779316894</v>
      </c>
      <c r="H27" s="396">
        <f>'A20'!H27*'A19-1'!H27/'A5-101'!H27</f>
        <v>16.393325457239754</v>
      </c>
      <c r="I27" s="396">
        <f>'A20'!I27*'A19-1'!I27/'A5-101'!I27</f>
        <v>8.7937444185147555</v>
      </c>
      <c r="J27" s="396">
        <f>'A20'!J27*'A19-1'!J27/'A5-101'!J27</f>
        <v>19.932809898747578</v>
      </c>
      <c r="K27" s="396">
        <f>'A20'!K27*'A19-1'!K27/'A5-101'!K27</f>
        <v>116.68517726007769</v>
      </c>
      <c r="L27" s="396">
        <f>'A20'!L27*'A19-1'!L27/'A5-101'!L27</f>
        <v>6.8606176729766029</v>
      </c>
      <c r="M27" s="396">
        <f>'A20'!M27*'A19-1'!M27/'A5-101'!M27</f>
        <v>107.65909776858565</v>
      </c>
      <c r="N27" s="396">
        <f>'A20'!N27*'A19-1'!N27/'A5-101'!N27</f>
        <v>6.7292759816902468</v>
      </c>
      <c r="O27" s="396">
        <f>'A20'!O27*'A19-1'!O27/'A5-101'!O27</f>
        <v>18.365711531393444</v>
      </c>
    </row>
    <row r="28" spans="1:15" ht="18" customHeight="1">
      <c r="A28" s="92">
        <v>1985</v>
      </c>
      <c r="B28" s="396">
        <f>'A20'!B28*'A19-1'!B28/'A5-101'!B28</f>
        <v>18.337245085366131</v>
      </c>
      <c r="C28" s="396">
        <f>'A20'!C28*'A19-1'!C28/'A5-101'!C28</f>
        <v>18.11118514431087</v>
      </c>
      <c r="D28" s="396">
        <f>'A20'!D28*'A19-1'!D28/'A5-101'!D28</f>
        <v>18.922508691272068</v>
      </c>
      <c r="E28" s="396">
        <f>'A20'!E28*'A19-1'!E28/'A5-101'!E28</f>
        <v>122.95486847931171</v>
      </c>
      <c r="F28" s="396">
        <f>'A20'!F28*'A19-1'!F28/'A5-101'!F28</f>
        <v>11.240128877926145</v>
      </c>
      <c r="G28" s="396">
        <f>'A20'!G28*'A19-1'!G28/'A5-101'!G28</f>
        <v>17.437720504884723</v>
      </c>
      <c r="H28" s="396">
        <f>'A20'!H28*'A19-1'!H28/'A5-101'!H28</f>
        <v>16.538282456741026</v>
      </c>
      <c r="I28" s="396">
        <f>'A20'!I28*'A19-1'!I28/'A5-101'!I28</f>
        <v>9.3970719701600967</v>
      </c>
      <c r="J28" s="396">
        <f>'A20'!J28*'A19-1'!J28/'A5-101'!J28</f>
        <v>19.861682660255617</v>
      </c>
      <c r="K28" s="396">
        <f>'A20'!K28*'A19-1'!K28/'A5-101'!K28</f>
        <v>122.3072060314806</v>
      </c>
      <c r="L28" s="396">
        <f>'A20'!L28*'A19-1'!L28/'A5-101'!L28</f>
        <v>7.3034439563318108</v>
      </c>
      <c r="M28" s="396">
        <f>'A20'!M28*'A19-1'!M28/'A5-101'!M28</f>
        <v>112.75185089756341</v>
      </c>
      <c r="N28" s="396">
        <f>'A20'!N28*'A19-1'!N28/'A5-101'!N28</f>
        <v>6.8408501267851411</v>
      </c>
      <c r="O28" s="396">
        <f>'A20'!O28*'A19-1'!O28/'A5-101'!O28</f>
        <v>18.736069365084539</v>
      </c>
    </row>
    <row r="29" spans="1:15" ht="18" customHeight="1">
      <c r="A29" s="92">
        <v>1986</v>
      </c>
      <c r="B29" s="396">
        <f>'A20'!B29*'A19-1'!B29/'A5-101'!B29</f>
        <v>18.999664738516859</v>
      </c>
      <c r="C29" s="396">
        <f>'A20'!C29*'A19-1'!C29/'A5-101'!C29</f>
        <v>18.601900959001348</v>
      </c>
      <c r="D29" s="396">
        <f>'A20'!D29*'A19-1'!D29/'A5-101'!D29</f>
        <v>19.071876573557997</v>
      </c>
      <c r="E29" s="396">
        <f>'A20'!E29*'A19-1'!E29/'A5-101'!E29</f>
        <v>126.18022191181447</v>
      </c>
      <c r="F29" s="396">
        <f>'A20'!F29*'A19-1'!F29/'A5-101'!F29</f>
        <v>11.971301232526489</v>
      </c>
      <c r="G29" s="396">
        <f>'A20'!G29*'A19-1'!G29/'A5-101'!G29</f>
        <v>17.869717605641597</v>
      </c>
      <c r="H29" s="396">
        <f>'A20'!H29*'A19-1'!H29/'A5-101'!H29</f>
        <v>16.993167467133304</v>
      </c>
      <c r="I29" s="396">
        <f>'A20'!I29*'A19-1'!I29/'A5-101'!I29</f>
        <v>9.8584978890242976</v>
      </c>
      <c r="J29" s="396">
        <f>'A20'!J29*'A19-1'!J29/'A5-101'!J29</f>
        <v>20.095098440916278</v>
      </c>
      <c r="K29" s="396">
        <f>'A20'!K29*'A19-1'!K29/'A5-101'!K29</f>
        <v>131.04263066299663</v>
      </c>
      <c r="L29" s="396">
        <f>'A20'!L29*'A19-1'!L29/'A5-101'!L29</f>
        <v>7.8494523750128327</v>
      </c>
      <c r="M29" s="396">
        <f>'A20'!M29*'A19-1'!M29/'A5-101'!M29</f>
        <v>118.15559905094695</v>
      </c>
      <c r="N29" s="396">
        <f>'A20'!N29*'A19-1'!N29/'A5-101'!N29</f>
        <v>7.0926623406890981</v>
      </c>
      <c r="O29" s="396">
        <f>'A20'!O29*'A19-1'!O29/'A5-101'!O29</f>
        <v>19.061486680667382</v>
      </c>
    </row>
    <row r="30" spans="1:15" ht="18" customHeight="1">
      <c r="A30" s="92">
        <v>1987</v>
      </c>
      <c r="B30" s="396">
        <f>'A20'!B30*'A19-1'!B30/'A5-101'!B30</f>
        <v>19.726186639096749</v>
      </c>
      <c r="C30" s="396">
        <f>'A20'!C30*'A19-1'!C30/'A5-101'!C30</f>
        <v>18.666851406619767</v>
      </c>
      <c r="D30" s="396">
        <f>'A20'!D30*'A19-1'!D30/'A5-101'!D30</f>
        <v>19.422413098454477</v>
      </c>
      <c r="E30" s="396">
        <f>'A20'!E30*'A19-1'!E30/'A5-101'!E30</f>
        <v>137.03393198611337</v>
      </c>
      <c r="F30" s="396">
        <f>'A20'!F30*'A19-1'!F30/'A5-101'!F30</f>
        <v>12.555494532753123</v>
      </c>
      <c r="G30" s="396">
        <f>'A20'!G30*'A19-1'!G30/'A5-101'!G30</f>
        <v>17.782438793360431</v>
      </c>
      <c r="H30" s="396">
        <f>'A20'!H30*'A19-1'!H30/'A5-101'!H30</f>
        <v>17.313387547464252</v>
      </c>
      <c r="I30" s="396">
        <f>'A20'!I30*'A19-1'!I30/'A5-101'!I30</f>
        <v>10.266255340366076</v>
      </c>
      <c r="J30" s="396">
        <f>'A20'!J30*'A19-1'!J30/'A5-101'!J30</f>
        <v>20.148287550843182</v>
      </c>
      <c r="K30" s="396">
        <f>'A20'!K30*'A19-1'!K30/'A5-101'!K30</f>
        <v>142.92314496145053</v>
      </c>
      <c r="L30" s="396">
        <f>'A20'!L30*'A19-1'!L30/'A5-101'!L30</f>
        <v>8.2182169119345794</v>
      </c>
      <c r="M30" s="396">
        <f>'A20'!M30*'A19-1'!M30/'A5-101'!M30</f>
        <v>121.24972583850185</v>
      </c>
      <c r="N30" s="396">
        <f>'A20'!N30*'A19-1'!N30/'A5-101'!N30</f>
        <v>7.357884400515645</v>
      </c>
      <c r="O30" s="396">
        <f>'A20'!O30*'A19-1'!O30/'A5-101'!O30</f>
        <v>19.272877527446521</v>
      </c>
    </row>
    <row r="31" spans="1:15" ht="18" customHeight="1">
      <c r="A31" s="92">
        <v>1988</v>
      </c>
      <c r="B31" s="396">
        <f>'A20'!B31*'A19-1'!B31/'A5-101'!B31</f>
        <v>20.359207733457787</v>
      </c>
      <c r="C31" s="396">
        <f>'A20'!C31*'A19-1'!C31/'A5-101'!C31</f>
        <v>18.481541233521334</v>
      </c>
      <c r="D31" s="396">
        <f>'A20'!D31*'A19-1'!D31/'A5-101'!D31</f>
        <v>19.904884951131702</v>
      </c>
      <c r="E31" s="396">
        <f>'A20'!E31*'A19-1'!E31/'A5-101'!E31</f>
        <v>142.27324896760467</v>
      </c>
      <c r="F31" s="396">
        <f>'A20'!F31*'A19-1'!F31/'A5-101'!F31</f>
        <v>13.242251280195072</v>
      </c>
      <c r="G31" s="396">
        <f>'A20'!G31*'A19-1'!G31/'A5-101'!G31</f>
        <v>17.854581867537085</v>
      </c>
      <c r="H31" s="396">
        <f>'A20'!H31*'A19-1'!H31/'A5-101'!H31</f>
        <v>17.263009394431236</v>
      </c>
      <c r="I31" s="396">
        <f>'A20'!I31*'A19-1'!I31/'A5-101'!I31</f>
        <v>10.748867749633215</v>
      </c>
      <c r="J31" s="396">
        <f>'A20'!J31*'A19-1'!J31/'A5-101'!J31</f>
        <v>20.09893551377969</v>
      </c>
      <c r="K31" s="396">
        <f>'A20'!K31*'A19-1'!K31/'A5-101'!K31</f>
        <v>147.41294328368164</v>
      </c>
      <c r="L31" s="396">
        <f>'A20'!L31*'A19-1'!L31/'A5-101'!L31</f>
        <v>8.5909301720428832</v>
      </c>
      <c r="M31" s="396">
        <f>'A20'!M31*'A19-1'!M31/'A5-101'!M31</f>
        <v>123.60906294073571</v>
      </c>
      <c r="N31" s="396">
        <f>'A20'!N31*'A19-1'!N31/'A5-101'!N31</f>
        <v>7.5928135252368971</v>
      </c>
      <c r="O31" s="396">
        <f>'A20'!O31*'A19-1'!O31/'A5-101'!O31</f>
        <v>19.665553196953535</v>
      </c>
    </row>
    <row r="32" spans="1:15" ht="18" customHeight="1">
      <c r="A32" s="92">
        <v>1989</v>
      </c>
      <c r="B32" s="396">
        <f>'A20'!B32*'A19-1'!B32/'A5-101'!B32</f>
        <v>21.047362755281583</v>
      </c>
      <c r="C32" s="396">
        <f>'A20'!C32*'A19-1'!C32/'A5-101'!C32</f>
        <v>18.866956355878028</v>
      </c>
      <c r="D32" s="396">
        <f>'A20'!D32*'A19-1'!D32/'A5-101'!D32</f>
        <v>20.308184952387187</v>
      </c>
      <c r="E32" s="396">
        <f>'A20'!E32*'A19-1'!E32/'A5-101'!E32</f>
        <v>144.65063822438134</v>
      </c>
      <c r="F32" s="396">
        <f>'A20'!F32*'A19-1'!F32/'A5-101'!F32</f>
        <v>14.199779974615542</v>
      </c>
      <c r="G32" s="396">
        <f>'A20'!G32*'A19-1'!G32/'A5-101'!G32</f>
        <v>18.093643692449866</v>
      </c>
      <c r="H32" s="396">
        <f>'A20'!H32*'A19-1'!H32/'A5-101'!H32</f>
        <v>17.348995659475658</v>
      </c>
      <c r="I32" s="396">
        <f>'A20'!I32*'A19-1'!I32/'A5-101'!I32</f>
        <v>11.428414046812732</v>
      </c>
      <c r="J32" s="396">
        <f>'A20'!J32*'A19-1'!J32/'A5-101'!J32</f>
        <v>19.709949952975684</v>
      </c>
      <c r="K32" s="396">
        <f>'A20'!K32*'A19-1'!K32/'A5-101'!K32</f>
        <v>148.38734028594868</v>
      </c>
      <c r="L32" s="396">
        <f>'A20'!L32*'A19-1'!L32/'A5-101'!L32</f>
        <v>8.9646428923501702</v>
      </c>
      <c r="M32" s="396">
        <f>'A20'!M32*'A19-1'!M32/'A5-101'!M32</f>
        <v>127.93240233280557</v>
      </c>
      <c r="N32" s="396">
        <f>'A20'!N32*'A19-1'!N32/'A5-101'!N32</f>
        <v>8.0490331807255711</v>
      </c>
      <c r="O32" s="396">
        <f>'A20'!O32*'A19-1'!O32/'A5-101'!O32</f>
        <v>19.536136377872715</v>
      </c>
    </row>
    <row r="33" spans="1:15" ht="18" customHeight="1">
      <c r="A33" s="92">
        <v>1990</v>
      </c>
      <c r="B33" s="396">
        <f>'A20'!B33*'A19-1'!B33/'A5-101'!B33</f>
        <v>21.58961555466518</v>
      </c>
      <c r="C33" s="396">
        <f>'A20'!C33*'A19-1'!C33/'A5-101'!C33</f>
        <v>19.218164258787436</v>
      </c>
      <c r="D33" s="396">
        <f>'A20'!D33*'A19-1'!D33/'A5-101'!D33</f>
        <v>20.578691572846193</v>
      </c>
      <c r="E33" s="396">
        <f>'A20'!E33*'A19-1'!E33/'A5-101'!E33</f>
        <v>148.75991540987246</v>
      </c>
      <c r="F33" s="396">
        <f>'A20'!F33*'A19-1'!F33/'A5-101'!F33</f>
        <v>15.341564623219561</v>
      </c>
      <c r="G33" s="396">
        <f>'A20'!G33*'A19-1'!G33/'A5-101'!G33</f>
        <v>18.421852831909128</v>
      </c>
      <c r="H33" s="396">
        <f>'A20'!H33*'A19-1'!H33/'A5-101'!H33</f>
        <v>17.755236312585986</v>
      </c>
      <c r="I33" s="396">
        <f>'A20'!I33*'A19-1'!I33/'A5-101'!I33</f>
        <v>12.29980768606638</v>
      </c>
      <c r="J33" s="396">
        <f>'A20'!J33*'A19-1'!J33/'A5-101'!J33</f>
        <v>19.915153741428536</v>
      </c>
      <c r="K33" s="396">
        <f>'A20'!K33*'A19-1'!K33/'A5-101'!K33</f>
        <v>149.48510944734483</v>
      </c>
      <c r="L33" s="396">
        <f>'A20'!L33*'A19-1'!L33/'A5-101'!L33</f>
        <v>9.5048907835095147</v>
      </c>
      <c r="M33" s="396">
        <f>'A20'!M33*'A19-1'!M33/'A5-101'!M33</f>
        <v>135.55344802909914</v>
      </c>
      <c r="N33" s="396">
        <f>'A20'!N33*'A19-1'!N33/'A5-101'!N33</f>
        <v>8.5938262220995352</v>
      </c>
      <c r="O33" s="396">
        <f>'A20'!O33*'A19-1'!O33/'A5-101'!O33</f>
        <v>19.952147663364958</v>
      </c>
    </row>
    <row r="34" spans="1:15" ht="18" customHeight="1">
      <c r="A34" s="92">
        <v>1991</v>
      </c>
      <c r="B34" s="396">
        <f>'A20'!B34*'A19-1'!B34/'A5-101'!B34</f>
        <v>21.733252043934495</v>
      </c>
      <c r="C34" s="396">
        <f>'A20'!C34*'A19-1'!C34/'A5-101'!C34</f>
        <v>20.470990898269282</v>
      </c>
      <c r="D34" s="396">
        <f>'A20'!D34*'A19-1'!D34/'A5-101'!D34</f>
        <v>21.101876775316995</v>
      </c>
      <c r="E34" s="396">
        <f>'A20'!E34*'A19-1'!E34/'A5-101'!E34</f>
        <v>150.26305434269031</v>
      </c>
      <c r="F34" s="396">
        <f>'A20'!F34*'A19-1'!F34/'A5-101'!F34</f>
        <v>16.01565486324256</v>
      </c>
      <c r="G34" s="396">
        <f>'A20'!G34*'A19-1'!G34/'A5-101'!G34</f>
        <v>18.562183567035095</v>
      </c>
      <c r="H34" s="396">
        <f>'A20'!H34*'A19-1'!H34/'A5-101'!H34</f>
        <v>18.522723537566744</v>
      </c>
      <c r="I34" s="396">
        <f>'A20'!I34*'A19-1'!I34/'A5-101'!I34</f>
        <v>12.859032577668282</v>
      </c>
      <c r="J34" s="396">
        <f>'A20'!J34*'A19-1'!J34/'A5-101'!J34</f>
        <v>20.28959316269874</v>
      </c>
      <c r="K34" s="396">
        <f>'A20'!K34*'A19-1'!K34/'A5-101'!K34</f>
        <v>151.95389163094873</v>
      </c>
      <c r="L34" s="396">
        <f>'A20'!L34*'A19-1'!L34/'A5-101'!L34</f>
        <v>10.059578849417605</v>
      </c>
      <c r="M34" s="396">
        <f>'A20'!M34*'A19-1'!M34/'A5-101'!M34</f>
        <v>147.16085388244005</v>
      </c>
      <c r="N34" s="396">
        <f>'A20'!N34*'A19-1'!N34/'A5-101'!N34</f>
        <v>9.083621386441898</v>
      </c>
      <c r="O34" s="396">
        <f>'A20'!O34*'A19-1'!O34/'A5-101'!O34</f>
        <v>20.306991743848265</v>
      </c>
    </row>
    <row r="35" spans="1:15" ht="18" customHeight="1">
      <c r="A35" s="92">
        <v>1992</v>
      </c>
      <c r="B35" s="396">
        <f>'A20'!B35*'A19-1'!B35/'A5-101'!B35</f>
        <v>22.372195476990878</v>
      </c>
      <c r="C35" s="396">
        <f>'A20'!C35*'A19-1'!C35/'A5-101'!C35</f>
        <v>21.494691956549492</v>
      </c>
      <c r="D35" s="396">
        <f>'A20'!D35*'A19-1'!D35/'A5-101'!D35</f>
        <v>21.31547155335053</v>
      </c>
      <c r="E35" s="396">
        <f>'A20'!E35*'A19-1'!E35/'A5-101'!E35</f>
        <v>151.6047714307997</v>
      </c>
      <c r="F35" s="396">
        <f>'A20'!F35*'A19-1'!F35/'A5-101'!F35</f>
        <v>15.902864916631417</v>
      </c>
      <c r="G35" s="396">
        <f>'A20'!G35*'A19-1'!G35/'A5-101'!G35</f>
        <v>18.859016284003033</v>
      </c>
      <c r="H35" s="396">
        <f>'A20'!H35*'A19-1'!H35/'A5-101'!H35</f>
        <v>19.756038651892727</v>
      </c>
      <c r="I35" s="396">
        <f>'A20'!I35*'A19-1'!I35/'A5-101'!I35</f>
        <v>13.174509799219779</v>
      </c>
      <c r="J35" s="396">
        <f>'A20'!J35*'A19-1'!J35/'A5-101'!J35</f>
        <v>20.589478329654614</v>
      </c>
      <c r="K35" s="396">
        <f>'A20'!K35*'A19-1'!K35/'A5-101'!K35</f>
        <v>152.98786179115339</v>
      </c>
      <c r="L35" s="396">
        <f>'A20'!L35*'A19-1'!L35/'A5-101'!L35</f>
        <v>11.019392337682959</v>
      </c>
      <c r="M35" s="396">
        <f>'A20'!M35*'A19-1'!M35/'A5-101'!M35</f>
        <v>147.46113485924153</v>
      </c>
      <c r="N35" s="396">
        <f>'A20'!N35*'A19-1'!N35/'A5-101'!N35</f>
        <v>9.5921030763075077</v>
      </c>
      <c r="O35" s="396">
        <f>'A20'!O35*'A19-1'!O35/'A5-101'!O35</f>
        <v>20.744728053852139</v>
      </c>
    </row>
    <row r="36" spans="1:15" ht="18" customHeight="1">
      <c r="A36" s="92">
        <v>1993</v>
      </c>
      <c r="B36" s="396">
        <f>'A20'!B36*'A19-1'!B36/'A5-101'!B36</f>
        <v>22.100093647700255</v>
      </c>
      <c r="C36" s="396">
        <f>'A20'!C36*'A19-1'!C36/'A5-101'!C36</f>
        <v>22.704283826516566</v>
      </c>
      <c r="D36" s="396">
        <f>'A20'!D36*'A19-1'!D36/'A5-101'!D36</f>
        <v>21.150413025864832</v>
      </c>
      <c r="E36" s="396">
        <f>'A20'!E36*'A19-1'!E36/'A5-101'!E36</f>
        <v>151.50608936191358</v>
      </c>
      <c r="F36" s="396">
        <f>'A20'!F36*'A19-1'!F36/'A5-101'!F36</f>
        <v>15.532342804563154</v>
      </c>
      <c r="G36" s="396">
        <f>'A20'!G36*'A19-1'!G36/'A5-101'!G36</f>
        <v>19.084996153962123</v>
      </c>
      <c r="H36" s="396">
        <f>'A20'!H36*'A19-1'!H36/'A5-101'!H36</f>
        <v>20.268301591060649</v>
      </c>
      <c r="I36" s="396">
        <f>'A20'!I36*'A19-1'!I36/'A5-101'!I36</f>
        <v>13.402862233151536</v>
      </c>
      <c r="J36" s="396">
        <f>'A20'!J36*'A19-1'!J36/'A5-101'!J36</f>
        <v>20.75366724269891</v>
      </c>
      <c r="K36" s="396">
        <f>'A20'!K36*'A19-1'!K36/'A5-101'!K36</f>
        <v>151.75051503259832</v>
      </c>
      <c r="L36" s="396">
        <f>'A20'!L36*'A19-1'!L36/'A5-101'!L36</f>
        <v>11.598666327936101</v>
      </c>
      <c r="M36" s="396">
        <f>'A20'!M36*'A19-1'!M36/'A5-101'!M36</f>
        <v>153.87081769744233</v>
      </c>
      <c r="N36" s="396">
        <f>'A20'!N36*'A19-1'!N36/'A5-101'!N36</f>
        <v>9.6735329909428085</v>
      </c>
      <c r="O36" s="396">
        <f>'A20'!O36*'A19-1'!O36/'A5-101'!O36</f>
        <v>20.923895425794285</v>
      </c>
    </row>
    <row r="37" spans="1:15" ht="18" customHeight="1">
      <c r="A37" s="92">
        <v>1994</v>
      </c>
      <c r="B37" s="396">
        <f>'A20'!B37*'A19-1'!B37/'A5-101'!B37</f>
        <v>21.652538607256179</v>
      </c>
      <c r="C37" s="396">
        <f>'A20'!C37*'A19-1'!C37/'A5-101'!C37</f>
        <v>23.142724070416705</v>
      </c>
      <c r="D37" s="396">
        <f>'A20'!D37*'A19-1'!D37/'A5-101'!D37</f>
        <v>20.601668517957382</v>
      </c>
      <c r="E37" s="396">
        <f>'A20'!E37*'A19-1'!E37/'A5-101'!E37</f>
        <v>150.20150189110961</v>
      </c>
      <c r="F37" s="396">
        <f>'A20'!F37*'A19-1'!F37/'A5-101'!F37</f>
        <v>15.568623086492995</v>
      </c>
      <c r="G37" s="396">
        <f>'A20'!G37*'A19-1'!G37/'A5-101'!G37</f>
        <v>19.044581409411862</v>
      </c>
      <c r="H37" s="396">
        <f>'A20'!H37*'A19-1'!H37/'A5-101'!H37</f>
        <v>20.427669409315317</v>
      </c>
      <c r="I37" s="396">
        <f>'A20'!I37*'A19-1'!I37/'A5-101'!I37</f>
        <v>13.628018231258507</v>
      </c>
      <c r="J37" s="396">
        <f>'A20'!J37*'A19-1'!J37/'A5-101'!J37</f>
        <v>20.085879774914911</v>
      </c>
      <c r="K37" s="396">
        <f>'A20'!K37*'A19-1'!K37/'A5-101'!K37</f>
        <v>153.75341879920296</v>
      </c>
      <c r="L37" s="396">
        <f>'A20'!L37*'A19-1'!L37/'A5-101'!L37</f>
        <v>11.729810418984323</v>
      </c>
      <c r="M37" s="396">
        <f>'A20'!M37*'A19-1'!M37/'A5-101'!M37</f>
        <v>156.28869344119047</v>
      </c>
      <c r="N37" s="396">
        <f>'A20'!N37*'A19-1'!N37/'A5-101'!N37</f>
        <v>9.7019462252214588</v>
      </c>
      <c r="O37" s="396">
        <f>'A20'!O37*'A19-1'!O37/'A5-101'!O37</f>
        <v>21.009923873990875</v>
      </c>
    </row>
    <row r="38" spans="1:15" ht="18" customHeight="1">
      <c r="A38" s="92">
        <v>1995</v>
      </c>
      <c r="B38" s="396">
        <f>'A20'!B38*'A19-1'!B38/'A5-101'!B38</f>
        <v>22.120101557240684</v>
      </c>
      <c r="C38" s="396">
        <f>'A20'!C38*'A19-1'!C38/'A5-101'!C38</f>
        <v>22.6314776475438</v>
      </c>
      <c r="D38" s="396">
        <f>'A20'!D38*'A19-1'!D38/'A5-101'!D38</f>
        <v>20.457790687580435</v>
      </c>
      <c r="E38" s="396">
        <f>'A20'!E38*'A19-1'!E38/'A5-101'!E38</f>
        <v>152.91529958093631</v>
      </c>
      <c r="F38" s="396">
        <f>'A20'!F38*'A19-1'!F38/'A5-101'!F38</f>
        <v>15.925621124863911</v>
      </c>
      <c r="G38" s="396">
        <f>'A20'!G38*'A19-1'!G38/'A5-101'!G38</f>
        <v>19.442698471452136</v>
      </c>
      <c r="H38" s="396">
        <f>'A20'!H38*'A19-1'!H38/'A5-101'!H38</f>
        <v>20.922513601664463</v>
      </c>
      <c r="I38" s="396">
        <f>'A20'!I38*'A19-1'!I38/'A5-101'!I38</f>
        <v>13.830627183932313</v>
      </c>
      <c r="J38" s="396">
        <f>'A20'!J38*'A19-1'!J38/'A5-101'!J38</f>
        <v>19.729803058375872</v>
      </c>
      <c r="K38" s="396">
        <f>'A20'!K38*'A19-1'!K38/'A5-101'!K38</f>
        <v>157.95530437891921</v>
      </c>
      <c r="L38" s="396">
        <f>'A20'!L38*'A19-1'!L38/'A5-101'!L38</f>
        <v>11.894408855556557</v>
      </c>
      <c r="M38" s="396">
        <f>'A20'!M38*'A19-1'!M38/'A5-101'!M38</f>
        <v>157.03756758516855</v>
      </c>
      <c r="N38" s="396">
        <f>'A20'!N38*'A19-1'!N38/'A5-101'!N38</f>
        <v>9.8033691363828375</v>
      </c>
      <c r="O38" s="396">
        <f>'A20'!O38*'A19-1'!O38/'A5-101'!O38</f>
        <v>21.168234323037488</v>
      </c>
    </row>
    <row r="39" spans="1:15" ht="18" customHeight="1">
      <c r="A39" s="92">
        <v>1996</v>
      </c>
      <c r="B39" s="396">
        <f>'A20'!B39*'A19-1'!B39/'A5-101'!B39</f>
        <v>22.839103730305336</v>
      </c>
      <c r="C39" s="396">
        <f>'A20'!C39*'A19-1'!C39/'A5-101'!C39</f>
        <v>22.957850407991444</v>
      </c>
      <c r="D39" s="396">
        <f>'A20'!D39*'A19-1'!D39/'A5-101'!D39</f>
        <v>20.26786109115729</v>
      </c>
      <c r="E39" s="396">
        <f>'A20'!E39*'A19-1'!E39/'A5-101'!E39</f>
        <v>157.23621625627001</v>
      </c>
      <c r="F39" s="396">
        <f>'A20'!F39*'A19-1'!F39/'A5-101'!F39</f>
        <v>16.078517521161626</v>
      </c>
      <c r="G39" s="396">
        <f>'A20'!G39*'A19-1'!G39/'A5-101'!G39</f>
        <v>19.367927653525083</v>
      </c>
      <c r="H39" s="396">
        <f>'A20'!H39*'A19-1'!H39/'A5-101'!H39</f>
        <v>20.964738172217061</v>
      </c>
      <c r="I39" s="396">
        <f>'A20'!I39*'A19-1'!I39/'A5-101'!I39</f>
        <v>14.276798766310529</v>
      </c>
      <c r="J39" s="396">
        <f>'A20'!J39*'A19-1'!J39/'A5-101'!J39</f>
        <v>19.211733468054081</v>
      </c>
      <c r="K39" s="396">
        <f>'A20'!K39*'A19-1'!K39/'A5-101'!K39</f>
        <v>163.78142353935789</v>
      </c>
      <c r="L39" s="396">
        <f>'A20'!L39*'A19-1'!L39/'A5-101'!L39</f>
        <v>12.15801391408954</v>
      </c>
      <c r="M39" s="396">
        <f>'A20'!M39*'A19-1'!M39/'A5-101'!M39</f>
        <v>164.80798545245554</v>
      </c>
      <c r="N39" s="396">
        <f>'A20'!N39*'A19-1'!N39/'A5-101'!N39</f>
        <v>9.9542848173311249</v>
      </c>
      <c r="O39" s="396">
        <f>'A20'!O39*'A19-1'!O39/'A5-101'!O39</f>
        <v>21.542067041920582</v>
      </c>
    </row>
    <row r="40" spans="1:15" ht="18" customHeight="1">
      <c r="A40" s="92">
        <v>1997</v>
      </c>
      <c r="B40" s="396">
        <f>'A20'!B40*'A19-1'!B40/'A5-101'!B40</f>
        <v>23.122594099171661</v>
      </c>
      <c r="C40" s="396">
        <f>'A20'!C40*'A19-1'!C40/'A5-101'!C40</f>
        <v>23.008414456404452</v>
      </c>
      <c r="D40" s="396">
        <f>'A20'!D40*'A19-1'!D40/'A5-101'!D40</f>
        <v>20.792182723800096</v>
      </c>
      <c r="E40" s="396">
        <f>'A20'!E40*'A19-1'!E40/'A5-101'!E40</f>
        <v>158.01650444761731</v>
      </c>
      <c r="F40" s="396">
        <f>'A20'!F40*'A19-1'!F40/'A5-101'!F40</f>
        <v>16.001205481896886</v>
      </c>
      <c r="G40" s="396">
        <f>'A20'!G40*'A19-1'!G40/'A5-101'!G40</f>
        <v>19.469991420120113</v>
      </c>
      <c r="H40" s="396">
        <f>'A20'!H40*'A19-1'!H40/'A5-101'!H40</f>
        <v>20.957575836739359</v>
      </c>
      <c r="I40" s="396">
        <f>'A20'!I40*'A19-1'!I40/'A5-101'!I40</f>
        <v>14.824582395617258</v>
      </c>
      <c r="J40" s="396">
        <f>'A20'!J40*'A19-1'!J40/'A5-101'!J40</f>
        <v>19.391848422619685</v>
      </c>
      <c r="K40" s="396">
        <f>'A20'!K40*'A19-1'!K40/'A5-101'!K40</f>
        <v>169.25343928665427</v>
      </c>
      <c r="L40" s="396">
        <f>'A20'!L40*'A19-1'!L40/'A5-101'!L40</f>
        <v>12.209883215657056</v>
      </c>
      <c r="M40" s="396">
        <f>'A20'!M40*'A19-1'!M40/'A5-101'!M40</f>
        <v>169.79717245696017</v>
      </c>
      <c r="N40" s="396">
        <f>'A20'!N40*'A19-1'!N40/'A5-101'!N40</f>
        <v>10.166238672387095</v>
      </c>
      <c r="O40" s="396">
        <f>'A20'!O40*'A19-1'!O40/'A5-101'!O40</f>
        <v>21.846332643824191</v>
      </c>
    </row>
    <row r="41" spans="1:15" ht="18" customHeight="1">
      <c r="A41" s="92">
        <v>1998</v>
      </c>
      <c r="B41" s="396">
        <f>'A20'!B41*'A19-1'!B41/'A5-101'!B41</f>
        <v>23.7248154197055</v>
      </c>
      <c r="C41" s="396">
        <f>'A20'!C41*'A19-1'!C41/'A5-101'!C41</f>
        <v>22.820927831482663</v>
      </c>
      <c r="D41" s="396">
        <f>'A20'!D41*'A19-1'!D41/'A5-101'!D41</f>
        <v>21.13902069845409</v>
      </c>
      <c r="E41" s="396">
        <f>'A20'!E41*'A19-1'!E41/'A5-101'!E41</f>
        <v>161.41518319654401</v>
      </c>
      <c r="F41" s="396">
        <f>'A20'!F41*'A19-1'!F41/'A5-101'!F41</f>
        <v>16.662133067861529</v>
      </c>
      <c r="G41" s="396">
        <f>'A20'!G41*'A19-1'!G41/'A5-101'!G41</f>
        <v>19.750995707011366</v>
      </c>
      <c r="H41" s="396">
        <f>'A20'!H41*'A19-1'!H41/'A5-101'!H41</f>
        <v>21.060061728609625</v>
      </c>
      <c r="I41" s="396">
        <f>'A20'!I41*'A19-1'!I41/'A5-101'!I41</f>
        <v>14.181049927031504</v>
      </c>
      <c r="J41" s="396">
        <f>'A20'!J41*'A19-1'!J41/'A5-101'!J41</f>
        <v>20.467978895118051</v>
      </c>
      <c r="K41" s="396">
        <f>'A20'!K41*'A19-1'!K41/'A5-101'!K41</f>
        <v>180.83581063848084</v>
      </c>
      <c r="L41" s="396">
        <f>'A20'!L41*'A19-1'!L41/'A5-101'!L41</f>
        <v>12.300306255734297</v>
      </c>
      <c r="M41" s="396">
        <f>'A20'!M41*'A19-1'!M41/'A5-101'!M41</f>
        <v>172.97525815759934</v>
      </c>
      <c r="N41" s="396">
        <f>'A20'!N41*'A19-1'!N41/'A5-101'!N41</f>
        <v>10.755344494198656</v>
      </c>
      <c r="O41" s="396">
        <f>'A20'!O41*'A19-1'!O41/'A5-101'!O41</f>
        <v>22.865121324544166</v>
      </c>
    </row>
    <row r="42" spans="1:15" ht="18" customHeight="1">
      <c r="A42" s="92">
        <v>1999</v>
      </c>
      <c r="B42" s="396">
        <f>'A20'!B42*'A19-1'!B42/'A5-101'!B42</f>
        <v>24.204782852940475</v>
      </c>
      <c r="C42" s="396">
        <f>'A20'!C42*'A19-1'!C42/'A5-101'!C42</f>
        <v>23.246563586273304</v>
      </c>
      <c r="D42" s="396">
        <f>'A20'!D42*'A19-1'!D42/'A5-101'!D42</f>
        <v>21.258395708711525</v>
      </c>
      <c r="E42" s="396">
        <f>'A20'!E42*'A19-1'!E42/'A5-101'!E42</f>
        <v>163.5362992247255</v>
      </c>
      <c r="F42" s="396">
        <f>'A20'!F42*'A19-1'!F42/'A5-101'!F42</f>
        <v>16.694820364576323</v>
      </c>
      <c r="G42" s="396">
        <f>'A20'!G42*'A19-1'!G42/'A5-101'!G42</f>
        <v>19.975998596499561</v>
      </c>
      <c r="H42" s="396">
        <f>'A20'!H42*'A19-1'!H42/'A5-101'!H42</f>
        <v>21.085792144070375</v>
      </c>
      <c r="I42" s="396">
        <f>'A20'!I42*'A19-1'!I42/'A5-101'!I42</f>
        <v>14.330526776705641</v>
      </c>
      <c r="J42" s="396">
        <f>'A20'!J42*'A19-1'!J42/'A5-101'!J42</f>
        <v>20.922967896379454</v>
      </c>
      <c r="K42" s="396">
        <f>'A20'!K42*'A19-1'!K42/'A5-101'!K42</f>
        <v>188.9786711703635</v>
      </c>
      <c r="L42" s="396">
        <f>'A20'!L42*'A19-1'!L42/'A5-101'!L42</f>
        <v>12.455540845725208</v>
      </c>
      <c r="M42" s="396">
        <f>'A20'!M42*'A19-1'!M42/'A5-101'!M42</f>
        <v>169.93604719283212</v>
      </c>
      <c r="N42" s="396">
        <f>'A20'!N42*'A19-1'!N42/'A5-101'!N42</f>
        <v>11.133331194352822</v>
      </c>
      <c r="O42" s="396">
        <f>'A20'!O42*'A19-1'!O42/'A5-101'!O42</f>
        <v>23.586768480796316</v>
      </c>
    </row>
    <row r="43" spans="1:15" ht="18" customHeight="1">
      <c r="A43" s="92">
        <v>2000</v>
      </c>
      <c r="B43" s="396">
        <f>'A20'!B43*'A19-1'!B43/'A5-101'!B43</f>
        <v>24.429166340338561</v>
      </c>
      <c r="C43" s="396">
        <f>'A20'!C43*'A19-1'!C43/'A5-101'!C43</f>
        <v>23.008631903402101</v>
      </c>
      <c r="D43" s="396">
        <f>'A20'!D43*'A19-1'!D43/'A5-101'!D43</f>
        <v>21.798014123101161</v>
      </c>
      <c r="E43" s="396">
        <f>'A20'!E43*'A19-1'!E43/'A5-101'!E43</f>
        <v>159.24221298846015</v>
      </c>
      <c r="F43" s="396">
        <f>'A20'!F43*'A19-1'!F43/'A5-101'!F43</f>
        <v>16.522981940971221</v>
      </c>
      <c r="G43" s="396">
        <f>'A20'!G43*'A19-1'!G43/'A5-101'!G43</f>
        <v>19.873252039014684</v>
      </c>
      <c r="H43" s="396">
        <f>'A20'!H43*'A19-1'!H43/'A5-101'!H43</f>
        <v>20.590879450998347</v>
      </c>
      <c r="I43" s="396">
        <f>'A20'!I43*'A19-1'!I43/'A5-101'!I43</f>
        <v>14.040650250489339</v>
      </c>
      <c r="J43" s="396">
        <f>'A20'!J43*'A19-1'!J43/'A5-101'!J43</f>
        <v>20.561726247387085</v>
      </c>
      <c r="K43" s="396">
        <f>'A20'!K43*'A19-1'!K43/'A5-101'!K43</f>
        <v>190.50796386972655</v>
      </c>
      <c r="L43" s="396">
        <f>'A20'!L43*'A19-1'!L43/'A5-101'!L43</f>
        <v>12.126902832742374</v>
      </c>
      <c r="M43" s="396">
        <f>'A20'!M43*'A19-1'!M43/'A5-101'!M43</f>
        <v>175.7705079509808</v>
      </c>
      <c r="N43" s="396">
        <f>'A20'!N43*'A19-1'!N43/'A5-101'!N43</f>
        <v>11.257705856025387</v>
      </c>
      <c r="O43" s="396">
        <f>'A20'!O43*'A19-1'!O43/'A5-101'!O43</f>
        <v>24.466918971901546</v>
      </c>
    </row>
    <row r="44" spans="1:15" ht="18" customHeight="1">
      <c r="A44" s="92">
        <v>2001</v>
      </c>
      <c r="B44" s="396">
        <f>'A20'!B44*'A19-1'!B44/'A5-101'!B44</f>
        <v>24.927999912385598</v>
      </c>
      <c r="C44" s="396">
        <f>'A20'!C44*'A19-1'!C44/'A5-101'!C44</f>
        <v>22.920476218340912</v>
      </c>
      <c r="D44" s="396">
        <f>'A20'!D44*'A19-1'!D44/'A5-101'!D44</f>
        <v>21.994267331925091</v>
      </c>
      <c r="E44" s="396">
        <f>'A20'!E44*'A19-1'!E44/'A5-101'!E44</f>
        <v>161.23118437716192</v>
      </c>
      <c r="F44" s="396">
        <f>'A20'!F44*'A19-1'!F44/'A5-101'!F44</f>
        <v>17.084119128206407</v>
      </c>
      <c r="G44" s="396">
        <f>'A20'!G44*'A19-1'!G44/'A5-101'!G44</f>
        <v>20.137110107265233</v>
      </c>
      <c r="H44" s="396">
        <f>'A20'!H44*'A19-1'!H44/'A5-101'!H44</f>
        <v>20.698327937163199</v>
      </c>
      <c r="I44" s="396">
        <f>'A20'!I44*'A19-1'!I44/'A5-101'!I44</f>
        <v>13.728343805414919</v>
      </c>
      <c r="J44" s="396">
        <f>'A20'!J44*'A19-1'!J44/'A5-101'!J44</f>
        <v>21.125440102285321</v>
      </c>
      <c r="K44" s="396">
        <f>'A20'!K44*'A19-1'!K44/'A5-101'!K44</f>
        <v>201.78136448479239</v>
      </c>
      <c r="L44" s="396">
        <f>'A20'!L44*'A19-1'!L44/'A5-101'!L44</f>
        <v>12.341532370340364</v>
      </c>
      <c r="M44" s="396">
        <f>'A20'!M44*'A19-1'!M44/'A5-101'!M44</f>
        <v>182.43946032337885</v>
      </c>
      <c r="N44" s="396">
        <f>'A20'!N44*'A19-1'!N44/'A5-101'!N44</f>
        <v>11.572218779702238</v>
      </c>
      <c r="O44" s="396">
        <f>'A20'!O44*'A19-1'!O44/'A5-101'!O44</f>
        <v>24.99132020722017</v>
      </c>
    </row>
    <row r="45" spans="1:15" ht="18" customHeight="1">
      <c r="A45" s="92">
        <v>2002</v>
      </c>
      <c r="B45" s="396">
        <f>'A20'!B45*'A19-1'!B45/'A5-101'!B45</f>
        <v>24.655857299160154</v>
      </c>
      <c r="C45" s="396">
        <f>'A20'!C45*'A19-1'!C45/'A5-101'!C45</f>
        <v>22.646208779091456</v>
      </c>
      <c r="D45" s="396">
        <f>'A20'!D45*'A19-1'!D45/'A5-101'!D45</f>
        <v>22.084336773079041</v>
      </c>
      <c r="E45" s="396">
        <f>'A20'!E45*'A19-1'!E45/'A5-101'!E45</f>
        <v>160.32157219235333</v>
      </c>
      <c r="F45" s="396">
        <f>'A20'!F45*'A19-1'!F45/'A5-101'!F45</f>
        <v>16.661264121638613</v>
      </c>
      <c r="G45" s="396">
        <f>'A20'!G45*'A19-1'!G45/'A5-101'!G45</f>
        <v>20.345624997047395</v>
      </c>
      <c r="H45" s="396">
        <f>'A20'!H45*'A19-1'!H45/'A5-101'!H45</f>
        <v>20.221738687528266</v>
      </c>
      <c r="I45" s="396">
        <f>'A20'!I45*'A19-1'!I45/'A5-101'!I45</f>
        <v>14.067600242285108</v>
      </c>
      <c r="J45" s="396">
        <f>'A20'!J45*'A19-1'!J45/'A5-101'!J45</f>
        <v>21.401683980052212</v>
      </c>
      <c r="K45" s="396">
        <f>'A20'!K45*'A19-1'!K45/'A5-101'!K45</f>
        <v>204.56511875387255</v>
      </c>
      <c r="L45" s="396">
        <f>'A20'!L45*'A19-1'!L45/'A5-101'!L45</f>
        <v>12.192323847743566</v>
      </c>
      <c r="M45" s="396">
        <f>'A20'!M45*'A19-1'!M45/'A5-101'!M45</f>
        <v>181.79851234067388</v>
      </c>
      <c r="N45" s="396">
        <f>'A20'!N45*'A19-1'!N45/'A5-101'!N45</f>
        <v>11.501860293554369</v>
      </c>
      <c r="O45" s="396">
        <f>'A20'!O45*'A19-1'!O45/'A5-101'!O45</f>
        <v>25.234475783186582</v>
      </c>
    </row>
    <row r="46" spans="1:15" ht="18" customHeight="1">
      <c r="A46" s="92">
        <v>2003</v>
      </c>
      <c r="B46" s="396">
        <f>'A20'!B46*'A19-1'!B46/'A5-101'!B46</f>
        <v>25.183607985645658</v>
      </c>
      <c r="C46" s="396">
        <f>'A20'!C46*'A19-1'!C46/'A5-101'!C46</f>
        <v>22.872207491653711</v>
      </c>
      <c r="D46" s="396">
        <f>'A20'!D46*'A19-1'!D46/'A5-101'!D46</f>
        <v>22.440614009939175</v>
      </c>
      <c r="E46" s="396">
        <f>'A20'!E46*'A19-1'!E46/'A5-101'!E46</f>
        <v>166.8283392184988</v>
      </c>
      <c r="F46" s="396">
        <f>'A20'!F46*'A19-1'!F46/'A5-101'!F46</f>
        <v>17.206213008440859</v>
      </c>
      <c r="G46" s="396">
        <f>'A20'!G46*'A19-1'!G46/'A5-101'!G46</f>
        <v>20.835563270739272</v>
      </c>
      <c r="H46" s="396">
        <f>'A20'!H46*'A19-1'!H46/'A5-101'!H46</f>
        <v>20.363624647283366</v>
      </c>
      <c r="I46" s="396">
        <f>'A20'!I46*'A19-1'!I46/'A5-101'!I46</f>
        <v>14.527199677841715</v>
      </c>
      <c r="J46" s="396">
        <f>'A20'!J46*'A19-1'!J46/'A5-101'!J46</f>
        <v>22.000451659340992</v>
      </c>
      <c r="K46" s="396">
        <f>'A20'!K46*'A19-1'!K46/'A5-101'!K46</f>
        <v>215.82705610984326</v>
      </c>
      <c r="L46" s="396">
        <f>'A20'!L46*'A19-1'!L46/'A5-101'!L46</f>
        <v>12.650639937071624</v>
      </c>
      <c r="M46" s="396">
        <f>'A20'!M46*'A19-1'!M46/'A5-101'!M46</f>
        <v>190.03982514321498</v>
      </c>
      <c r="N46" s="396">
        <f>'A20'!N46*'A19-1'!N46/'A5-101'!N46</f>
        <v>12.369685139382806</v>
      </c>
      <c r="O46" s="396">
        <f>'A20'!O46*'A19-1'!O46/'A5-101'!O46</f>
        <v>25.762150406137355</v>
      </c>
    </row>
    <row r="47" spans="1:15" ht="18" customHeight="1">
      <c r="A47" s="92">
        <v>2004</v>
      </c>
      <c r="B47" s="396">
        <f>'A20'!B47*'A19-1'!B47/'A5-101'!B47</f>
        <v>25.928417684828325</v>
      </c>
      <c r="C47" s="396">
        <f>'A20'!C47*'A19-1'!C47/'A5-101'!C47</f>
        <v>22.884618328071966</v>
      </c>
      <c r="D47" s="396">
        <f>'A20'!D47*'A19-1'!D47/'A5-101'!D47</f>
        <v>22.35755427859787</v>
      </c>
      <c r="E47" s="396">
        <f>'A20'!E47*'A19-1'!E47/'A5-101'!E47</f>
        <v>168.13346192399382</v>
      </c>
      <c r="F47" s="396">
        <f>'A20'!F47*'A19-1'!F47/'A5-101'!F47</f>
        <v>17.307410686773732</v>
      </c>
      <c r="G47" s="396">
        <f>'A20'!G47*'A19-1'!G47/'A5-101'!G47</f>
        <v>20.575995309663259</v>
      </c>
      <c r="H47" s="396">
        <f>'A20'!H47*'A19-1'!H47/'A5-101'!H47</f>
        <v>19.822515869180069</v>
      </c>
      <c r="I47" s="396">
        <f>'A20'!I47*'A19-1'!I47/'A5-101'!I47</f>
        <v>14.654216343420249</v>
      </c>
      <c r="J47" s="396">
        <f>'A20'!J47*'A19-1'!J47/'A5-101'!J47</f>
        <v>22.131457318363342</v>
      </c>
      <c r="K47" s="396">
        <f>'A20'!K47*'A19-1'!K47/'A5-101'!K47</f>
        <v>215.37211686236643</v>
      </c>
      <c r="L47" s="396">
        <f>'A20'!L47*'A19-1'!L47/'A5-101'!L47</f>
        <v>12.574358381181653</v>
      </c>
      <c r="M47" s="396">
        <f>'A20'!M47*'A19-1'!M47/'A5-101'!M47</f>
        <v>191.40922341700133</v>
      </c>
      <c r="N47" s="396">
        <f>'A20'!N47*'A19-1'!N47/'A5-101'!N47</f>
        <v>12.397287687564248</v>
      </c>
      <c r="O47" s="396">
        <f>'A20'!O47*'A19-1'!O47/'A5-101'!O47</f>
        <v>25.962795763651258</v>
      </c>
    </row>
    <row r="48" spans="1:15" ht="18" customHeight="1">
      <c r="A48" s="92">
        <v>2005</v>
      </c>
      <c r="B48" s="396">
        <f>'A20'!B48*'A19-1'!B48/'A5-101'!B48</f>
        <v>26.656953158062187</v>
      </c>
      <c r="C48" s="396">
        <f>'A20'!C48*'A19-1'!C48/'A5-101'!C48</f>
        <v>23.58835071947497</v>
      </c>
      <c r="D48" s="396">
        <f>'A20'!D48*'A19-1'!D48/'A5-101'!D48</f>
        <v>22.846029784276702</v>
      </c>
      <c r="E48" s="396">
        <f>'A20'!E48*'A19-1'!E48/'A5-101'!E48</f>
        <v>168.73279197486801</v>
      </c>
      <c r="F48" s="396">
        <f>'A20'!F48*'A19-1'!F48/'A5-101'!F48</f>
        <v>17.131232317529939</v>
      </c>
      <c r="G48" s="396">
        <f>'A20'!G48*'A19-1'!G48/'A5-101'!G48</f>
        <v>21.982962266157319</v>
      </c>
      <c r="H48" s="396">
        <f>'A20'!H48*'A19-1'!H48/'A5-101'!H48</f>
        <v>19.602444901110967</v>
      </c>
      <c r="I48" s="396">
        <f>'A20'!I48*'A19-1'!I48/'A5-101'!I48</f>
        <v>14.731463682067513</v>
      </c>
      <c r="J48" s="396">
        <f>'A20'!J48*'A19-1'!J48/'A5-101'!J48</f>
        <v>22.781409939950791</v>
      </c>
      <c r="K48" s="396">
        <f>'A20'!K48*'A19-1'!K48/'A5-101'!K48</f>
        <v>210.99028306200779</v>
      </c>
      <c r="L48" s="396">
        <f>'A20'!L48*'A19-1'!L48/'A5-101'!L48</f>
        <v>13.455961909936985</v>
      </c>
      <c r="M48" s="396">
        <f>'A20'!M48*'A19-1'!M48/'A5-101'!M48</f>
        <v>197.6886937083641</v>
      </c>
      <c r="N48" s="396">
        <f>'A20'!N48*'A19-1'!N48/'A5-101'!N48</f>
        <v>12.802489135449958</v>
      </c>
      <c r="O48" s="396">
        <f>'A20'!O48*'A19-1'!O48/'A5-101'!O48</f>
        <v>26.084667692509836</v>
      </c>
    </row>
    <row r="49" spans="1:15" ht="15.75" customHeight="1">
      <c r="A49" s="92">
        <v>2006</v>
      </c>
      <c r="B49" s="396">
        <f>'A20'!B49*'A19-1'!B49/'A5-101'!B49</f>
        <v>27.498871987335896</v>
      </c>
      <c r="C49" s="396">
        <f>'A20'!C49*'A19-1'!C49/'A5-101'!C49</f>
        <v>23.428693002807456</v>
      </c>
      <c r="D49" s="396">
        <f>'A20'!D49*'A19-1'!D49/'A5-101'!D49</f>
        <v>23.175530109142024</v>
      </c>
      <c r="E49" s="396">
        <f>'A20'!E49*'A19-1'!E49/'A5-101'!E49</f>
        <v>174.30456893300652</v>
      </c>
      <c r="F49" s="396">
        <f>'A20'!F49*'A19-1'!F49/'A5-101'!F49</f>
        <v>17.682551781140738</v>
      </c>
      <c r="G49" s="396">
        <f>'A20'!G49*'A19-1'!G49/'A5-101'!G49</f>
        <v>21.666339759592983</v>
      </c>
      <c r="H49" s="396">
        <f>'A20'!H49*'A19-1'!H49/'A5-101'!H49</f>
        <v>18.763170685573112</v>
      </c>
      <c r="I49" s="396">
        <f>'A20'!I49*'A19-1'!I49/'A5-101'!I49</f>
        <v>14.740598628445227</v>
      </c>
      <c r="J49" s="396">
        <f>'A20'!J49*'A19-1'!J49/'A5-101'!J49</f>
        <v>21.590631769569121</v>
      </c>
      <c r="K49" s="396">
        <f>'A20'!K49*'A19-1'!K49/'A5-101'!K49</f>
        <v>232.66366636187252</v>
      </c>
      <c r="L49" s="396">
        <f>'A20'!L49*'A19-1'!L49/'A5-101'!L49</f>
        <v>13.154731288844667</v>
      </c>
      <c r="M49" s="396">
        <f>'A20'!M49*'A19-1'!M49/'A5-101'!M49</f>
        <v>198.01318792261083</v>
      </c>
      <c r="N49" s="396">
        <f>'A20'!N49*'A19-1'!N49/'A5-101'!N49</f>
        <v>12.695566946637621</v>
      </c>
      <c r="O49" s="396">
        <f>'A20'!O49*'A19-1'!O49/'A5-101'!O49</f>
        <v>26.211501958707547</v>
      </c>
    </row>
    <row r="50" spans="1:15" ht="15.75" customHeight="1">
      <c r="A50" s="92">
        <v>2007</v>
      </c>
      <c r="B50" s="396">
        <f>'A20'!B50*'A19-1'!B50/'A5-101'!B50</f>
        <v>28.18656813305903</v>
      </c>
      <c r="C50" s="396">
        <f>'A20'!C50*'A19-1'!C50/'A5-101'!C50</f>
        <v>23.904432502619535</v>
      </c>
      <c r="D50" s="396">
        <f>'A20'!D50*'A19-1'!D50/'A5-101'!D50</f>
        <v>23.321602052279946</v>
      </c>
      <c r="E50" s="396">
        <f>'A20'!E50*'A19-1'!E50/'A5-101'!E50</f>
        <v>174.39555954102377</v>
      </c>
      <c r="F50" s="396">
        <f>'A20'!F50*'A19-1'!F50/'A5-101'!F50</f>
        <v>17.767004309532151</v>
      </c>
      <c r="G50" s="396">
        <f>'A20'!G50*'A19-1'!G50/'A5-101'!G50</f>
        <v>21.155710400052733</v>
      </c>
      <c r="H50" s="396">
        <f>'A20'!H50*'A19-1'!H50/'A5-101'!H50</f>
        <v>18.293028894484674</v>
      </c>
      <c r="I50" s="396">
        <f>'A20'!I50*'A19-1'!I50/'A5-101'!I50</f>
        <v>14.572352440517928</v>
      </c>
      <c r="J50" s="396">
        <f>'A20'!J50*'A19-1'!J50/'A5-101'!J50</f>
        <v>21.697611117862724</v>
      </c>
      <c r="K50" s="396">
        <f>'A20'!K50*'A19-1'!K50/'A5-101'!K50</f>
        <v>240.12217740657618</v>
      </c>
      <c r="L50" s="396">
        <f>'A20'!L50*'A19-1'!L50/'A5-101'!L50</f>
        <v>13.545731391023338</v>
      </c>
      <c r="M50" s="396">
        <f>'A20'!M50*'A19-1'!M50/'A5-101'!M50</f>
        <v>200.64268881517785</v>
      </c>
      <c r="N50" s="396">
        <f>'A20'!N50*'A19-1'!N50/'A5-101'!N50</f>
        <v>12.857547672740042</v>
      </c>
      <c r="O50" s="396">
        <f>'A20'!O50*'A19-1'!O50/'A5-101'!O50</f>
        <v>26.452302267754096</v>
      </c>
    </row>
    <row r="51" spans="1:15" ht="15.75" customHeight="1">
      <c r="A51" s="92">
        <v>2008</v>
      </c>
      <c r="B51" s="396">
        <f>'A20'!B51*'A19-1'!B51/'A5-101'!B51</f>
        <v>29.008515108229275</v>
      </c>
      <c r="C51" s="396">
        <f>'A20'!C51*'A19-1'!C51/'A5-101'!C51</f>
        <v>24.148761913917433</v>
      </c>
      <c r="D51" s="396">
        <f>'A20'!D51*'A19-1'!D51/'A5-101'!D51</f>
        <v>23.422338634776583</v>
      </c>
      <c r="E51" s="396">
        <f>'A20'!E51*'A19-1'!E51/'A5-101'!E51</f>
        <v>178.22430985148532</v>
      </c>
      <c r="F51" s="396">
        <f>'A20'!F51*'A19-1'!F51/'A5-101'!F51</f>
        <v>18.402492887857747</v>
      </c>
      <c r="G51" s="396">
        <f>'A20'!G51*'A19-1'!G51/'A5-101'!G51</f>
        <v>21.132256724609771</v>
      </c>
      <c r="H51" s="396">
        <f>'A20'!H51*'A19-1'!H51/'A5-101'!H51</f>
        <v>18.309863336717321</v>
      </c>
      <c r="I51" s="396">
        <f>'A20'!I51*'A19-1'!I51/'A5-101'!I51</f>
        <v>14.703284270700516</v>
      </c>
      <c r="J51" s="396">
        <f>'A20'!J51*'A19-1'!J51/'A5-101'!J51</f>
        <v>21.975287632779306</v>
      </c>
      <c r="K51" s="396">
        <f>'A20'!K51*'A19-1'!K51/'A5-101'!K51</f>
        <v>249.71203125279524</v>
      </c>
      <c r="L51" s="396">
        <f>'A20'!L51*'A19-1'!L51/'A5-101'!L51</f>
        <v>14.054521643533404</v>
      </c>
      <c r="M51" s="396">
        <f>'A20'!M51*'A19-1'!M51/'A5-101'!M51</f>
        <v>198.79339794814439</v>
      </c>
      <c r="N51" s="396">
        <f>'A20'!N51*'A19-1'!N51/'A5-101'!N51</f>
        <v>12.993503581672655</v>
      </c>
      <c r="O51" s="396">
        <f>'A20'!O51*'A19-1'!O51/'A5-101'!O51</f>
        <v>26.647523102451689</v>
      </c>
    </row>
    <row r="52" spans="1:15" ht="15.75" customHeight="1">
      <c r="A52" s="92">
        <v>2009</v>
      </c>
      <c r="B52" s="396">
        <f>'A20'!B52*'A19-1'!B52/'A5-101'!B52</f>
        <v>31.251070416319045</v>
      </c>
      <c r="C52" s="396">
        <f>'A20'!C52*'A19-1'!C52/'A5-101'!C52</f>
        <v>24.699246779175393</v>
      </c>
      <c r="D52" s="396">
        <f>'A20'!D52*'A19-1'!D52/'A5-101'!D52</f>
        <v>24.631008191540765</v>
      </c>
      <c r="E52" s="396">
        <f>'A20'!E52*'A19-1'!E52/'A5-101'!E52</f>
        <v>182.01592805351433</v>
      </c>
      <c r="F52" s="396">
        <f>'A20'!F52*'A19-1'!F52/'A5-101'!F52</f>
        <v>19.047083850805382</v>
      </c>
      <c r="G52" s="396">
        <f>'A20'!G52*'A19-1'!G52/'A5-101'!G52</f>
        <v>21.274872559667276</v>
      </c>
      <c r="H52" s="396">
        <f>'A20'!H52*'A19-1'!H52/'A5-101'!H52</f>
        <v>18.666585691252717</v>
      </c>
      <c r="I52" s="396">
        <f>'A20'!I52*'A19-1'!I52/'A5-101'!I52</f>
        <v>14.822121297018223</v>
      </c>
      <c r="J52" s="396">
        <f>'A20'!J52*'A19-1'!J52/'A5-101'!J52</f>
        <v>22.354417712060346</v>
      </c>
      <c r="K52" s="396">
        <f>'A20'!K52*'A19-1'!K52/'A5-101'!K52</f>
        <v>260.44657419894253</v>
      </c>
      <c r="L52" s="396">
        <f>'A20'!L52*'A19-1'!L52/'A5-101'!L52</f>
        <v>14.374172575303868</v>
      </c>
      <c r="M52" s="396">
        <f>'A20'!M52*'A19-1'!M52/'A5-101'!M52</f>
        <v>199.16627520898965</v>
      </c>
      <c r="N52" s="396">
        <f>'A20'!N52*'A19-1'!N52/'A5-101'!N52</f>
        <v>13.226902303485787</v>
      </c>
      <c r="O52" s="396">
        <f>'A20'!O52*'A19-1'!O52/'A5-101'!O52</f>
        <v>27.017177097721845</v>
      </c>
    </row>
    <row r="53" spans="1:15" ht="15.75" customHeight="1">
      <c r="A53" s="92"/>
      <c r="B53" s="396"/>
      <c r="C53" s="396"/>
      <c r="D53" s="396"/>
      <c r="E53" s="396"/>
      <c r="F53" s="396"/>
      <c r="G53" s="396"/>
      <c r="H53" s="396"/>
      <c r="I53" s="396"/>
      <c r="J53" s="396"/>
      <c r="K53" s="396"/>
      <c r="L53" s="396"/>
      <c r="M53" s="396"/>
      <c r="N53" s="396"/>
      <c r="O53" s="396"/>
    </row>
    <row r="54" spans="1:15" ht="12.75" customHeight="1">
      <c r="A54" s="90" t="s">
        <v>179</v>
      </c>
    </row>
    <row r="55" spans="1:15" ht="12.75" customHeight="1">
      <c r="A55" s="90" t="s">
        <v>383</v>
      </c>
    </row>
    <row r="56" spans="1:15" ht="12.75" customHeight="1">
      <c r="A56" s="426" t="s">
        <v>384</v>
      </c>
      <c r="C56" s="426"/>
      <c r="D56" s="426"/>
      <c r="E56" s="426"/>
      <c r="F56" s="426"/>
      <c r="G56" s="426"/>
      <c r="H56" s="426"/>
      <c r="I56" s="426"/>
      <c r="J56" s="426"/>
      <c r="K56" s="426"/>
      <c r="L56" s="426"/>
      <c r="M56" s="426"/>
      <c r="N56" s="426"/>
      <c r="O56" s="426"/>
    </row>
    <row r="57" spans="1:15" ht="12.75" customHeight="1">
      <c r="A57" s="90" t="s">
        <v>704</v>
      </c>
    </row>
  </sheetData>
  <phoneticPr fontId="0" type="noConversion"/>
  <pageMargins left="0.75" right="0.75" top="1" bottom="1" header="0.5" footer="0.5"/>
  <pageSetup scale="74" orientation="landscape" r:id="rId1"/>
  <headerFooter alignWithMargins="0"/>
</worksheet>
</file>

<file path=xl/worksheets/sheet31.xml><?xml version="1.0" encoding="utf-8"?>
<worksheet xmlns="http://schemas.openxmlformats.org/spreadsheetml/2006/main" xmlns:r="http://schemas.openxmlformats.org/officeDocument/2006/relationships">
  <sheetPr codeName="Sheet31">
    <pageSetUpPr fitToPage="1"/>
  </sheetPr>
  <dimension ref="A1:P56"/>
  <sheetViews>
    <sheetView showOutlineSymbols="0" view="pageBreakPreview" zoomScaleSheetLayoutView="100" workbookViewId="0">
      <pane xSplit="1" ySplit="2" topLeftCell="B47"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5" style="90" customWidth="1"/>
    <col min="2" max="15" width="8.7109375" style="90" customWidth="1"/>
    <col min="16" max="16384" width="3.85546875" style="90"/>
  </cols>
  <sheetData>
    <row r="1" spans="1:15" ht="12.75" customHeight="1">
      <c r="A1" s="90" t="s">
        <v>245</v>
      </c>
    </row>
    <row r="2" spans="1:15" s="91" customFormat="1" ht="29.25" customHeight="1">
      <c r="A2" s="91" t="s">
        <v>471</v>
      </c>
      <c r="B2" s="91" t="s">
        <v>472</v>
      </c>
      <c r="C2" s="91" t="s">
        <v>474</v>
      </c>
      <c r="D2" s="91" t="s">
        <v>272</v>
      </c>
      <c r="E2" s="91" t="s">
        <v>479</v>
      </c>
      <c r="F2" s="91" t="s">
        <v>285</v>
      </c>
      <c r="G2" s="91" t="s">
        <v>286</v>
      </c>
      <c r="H2" s="91" t="s">
        <v>287</v>
      </c>
      <c r="I2" s="91" t="s">
        <v>487</v>
      </c>
      <c r="J2" s="91" t="s">
        <v>492</v>
      </c>
      <c r="K2" s="91" t="s">
        <v>290</v>
      </c>
      <c r="L2" s="91" t="s">
        <v>291</v>
      </c>
      <c r="M2" s="91" t="s">
        <v>292</v>
      </c>
      <c r="N2" s="91" t="s">
        <v>293</v>
      </c>
      <c r="O2" s="91" t="s">
        <v>273</v>
      </c>
    </row>
    <row r="3" spans="1:15" ht="12.75" hidden="1" customHeight="1">
      <c r="A3" s="92">
        <v>1960</v>
      </c>
      <c r="B3" s="573"/>
      <c r="C3" s="573"/>
      <c r="D3" s="573"/>
      <c r="E3" s="573"/>
      <c r="F3" s="573"/>
      <c r="G3" s="573"/>
      <c r="H3" s="573"/>
      <c r="I3" s="573"/>
      <c r="J3" s="573"/>
      <c r="K3" s="573"/>
      <c r="L3" s="573"/>
      <c r="M3" s="573"/>
      <c r="N3" s="573"/>
      <c r="O3" s="573"/>
    </row>
    <row r="4" spans="1:15" ht="12.75" hidden="1" customHeight="1">
      <c r="A4" s="92">
        <v>1961</v>
      </c>
      <c r="B4" s="573"/>
      <c r="C4" s="573"/>
      <c r="D4" s="573"/>
      <c r="E4" s="573"/>
      <c r="F4" s="573"/>
      <c r="G4" s="573"/>
      <c r="H4" s="573"/>
      <c r="I4" s="573"/>
      <c r="J4" s="573"/>
      <c r="K4" s="573"/>
      <c r="L4" s="573"/>
      <c r="M4" s="573"/>
      <c r="N4" s="573"/>
      <c r="O4" s="573"/>
    </row>
    <row r="5" spans="1:15" ht="12.75" hidden="1" customHeight="1">
      <c r="A5" s="92">
        <v>1962</v>
      </c>
      <c r="B5" s="573"/>
      <c r="C5" s="573"/>
      <c r="D5" s="573"/>
      <c r="E5" s="573"/>
      <c r="F5" s="573"/>
      <c r="G5" s="573"/>
      <c r="H5" s="573"/>
      <c r="I5" s="573"/>
      <c r="J5" s="573"/>
      <c r="K5" s="573"/>
      <c r="L5" s="573"/>
      <c r="M5" s="573"/>
      <c r="N5" s="573"/>
      <c r="O5" s="573"/>
    </row>
    <row r="6" spans="1:15" ht="12.75" hidden="1" customHeight="1">
      <c r="A6" s="92">
        <v>1963</v>
      </c>
      <c r="B6" s="573"/>
      <c r="C6" s="573"/>
      <c r="D6" s="573"/>
      <c r="E6" s="573"/>
      <c r="F6" s="573"/>
      <c r="G6" s="573"/>
      <c r="H6" s="573"/>
      <c r="I6" s="573"/>
      <c r="J6" s="573"/>
      <c r="K6" s="573"/>
      <c r="L6" s="573"/>
      <c r="M6" s="573"/>
      <c r="N6" s="573"/>
      <c r="O6" s="573"/>
    </row>
    <row r="7" spans="1:15" ht="12.75" hidden="1" customHeight="1">
      <c r="A7" s="92">
        <v>1964</v>
      </c>
      <c r="B7" s="573"/>
      <c r="C7" s="573"/>
      <c r="D7" s="573"/>
      <c r="E7" s="573"/>
      <c r="F7" s="573"/>
      <c r="G7" s="573"/>
      <c r="H7" s="573"/>
      <c r="I7" s="573"/>
      <c r="J7" s="573"/>
      <c r="K7" s="573"/>
      <c r="L7" s="573"/>
      <c r="M7" s="573"/>
      <c r="N7" s="573"/>
      <c r="O7" s="573"/>
    </row>
    <row r="8" spans="1:15" ht="12.75" hidden="1" customHeight="1">
      <c r="A8" s="92">
        <v>1965</v>
      </c>
      <c r="B8" s="573"/>
      <c r="C8" s="573"/>
      <c r="D8" s="573"/>
      <c r="E8" s="573"/>
      <c r="F8" s="573"/>
      <c r="G8" s="573"/>
      <c r="H8" s="573"/>
      <c r="I8" s="573"/>
      <c r="J8" s="573"/>
      <c r="K8" s="573"/>
      <c r="L8" s="573"/>
      <c r="M8" s="573"/>
      <c r="N8" s="573"/>
      <c r="O8" s="573"/>
    </row>
    <row r="9" spans="1:15" ht="12.75" hidden="1" customHeight="1">
      <c r="A9" s="92">
        <v>1966</v>
      </c>
      <c r="B9" s="573"/>
      <c r="C9" s="573"/>
      <c r="D9" s="573"/>
      <c r="E9" s="573"/>
      <c r="F9" s="573"/>
      <c r="G9" s="573"/>
      <c r="H9" s="573"/>
      <c r="I9" s="573"/>
      <c r="J9" s="573"/>
      <c r="K9" s="573"/>
      <c r="L9" s="573"/>
      <c r="M9" s="573"/>
      <c r="N9" s="573"/>
      <c r="O9" s="573"/>
    </row>
    <row r="10" spans="1:15" ht="12.75" hidden="1" customHeight="1">
      <c r="A10" s="92">
        <v>1967</v>
      </c>
      <c r="B10" s="573"/>
      <c r="C10" s="573"/>
      <c r="D10" s="573"/>
      <c r="E10" s="573"/>
      <c r="F10" s="573"/>
      <c r="G10" s="573"/>
      <c r="H10" s="573"/>
      <c r="I10" s="573"/>
      <c r="J10" s="573"/>
      <c r="K10" s="573"/>
      <c r="L10" s="573"/>
      <c r="M10" s="573"/>
      <c r="N10" s="573"/>
      <c r="O10" s="573"/>
    </row>
    <row r="11" spans="1:15" ht="12.75" hidden="1" customHeight="1">
      <c r="A11" s="92">
        <v>1968</v>
      </c>
      <c r="B11" s="573"/>
      <c r="C11" s="573"/>
      <c r="D11" s="573"/>
      <c r="E11" s="573"/>
      <c r="F11" s="573"/>
      <c r="G11" s="573"/>
      <c r="H11" s="573"/>
      <c r="I11" s="573"/>
      <c r="J11" s="573"/>
      <c r="K11" s="573"/>
      <c r="L11" s="573"/>
      <c r="M11" s="573"/>
      <c r="N11" s="573"/>
      <c r="O11" s="573"/>
    </row>
    <row r="12" spans="1:15" ht="12.75" hidden="1" customHeight="1">
      <c r="A12" s="92">
        <v>1969</v>
      </c>
      <c r="B12" s="573"/>
      <c r="C12" s="573"/>
      <c r="D12" s="573"/>
      <c r="E12" s="573"/>
      <c r="F12" s="573"/>
      <c r="G12" s="573"/>
      <c r="H12" s="573"/>
      <c r="I12" s="573"/>
      <c r="J12" s="573"/>
      <c r="K12" s="573"/>
      <c r="L12" s="573"/>
      <c r="M12" s="573"/>
      <c r="N12" s="573"/>
      <c r="O12" s="573"/>
    </row>
    <row r="13" spans="1:15" ht="12.75" hidden="1" customHeight="1">
      <c r="A13" s="92">
        <v>1970</v>
      </c>
      <c r="B13" s="573"/>
      <c r="C13" s="573"/>
      <c r="D13" s="573"/>
      <c r="E13" s="573"/>
      <c r="F13" s="573"/>
      <c r="G13" s="573"/>
      <c r="H13" s="573"/>
      <c r="I13" s="573"/>
      <c r="J13" s="573"/>
      <c r="K13" s="573"/>
      <c r="L13" s="573"/>
      <c r="M13" s="573"/>
      <c r="N13" s="573"/>
      <c r="O13" s="573"/>
    </row>
    <row r="14" spans="1:15" ht="12.75" hidden="1" customHeight="1">
      <c r="A14" s="92">
        <v>1971</v>
      </c>
      <c r="B14" s="573"/>
      <c r="C14" s="573"/>
      <c r="D14" s="573"/>
      <c r="E14" s="573"/>
      <c r="F14" s="573"/>
      <c r="G14" s="573"/>
      <c r="H14" s="573"/>
      <c r="I14" s="573"/>
      <c r="J14" s="573"/>
      <c r="K14" s="573"/>
      <c r="L14" s="573"/>
      <c r="M14" s="573"/>
      <c r="N14" s="573"/>
      <c r="O14" s="573"/>
    </row>
    <row r="15" spans="1:15" ht="12.75" hidden="1" customHeight="1">
      <c r="A15" s="92">
        <v>1972</v>
      </c>
      <c r="B15" s="573"/>
      <c r="C15" s="573"/>
      <c r="D15" s="573"/>
      <c r="E15" s="573"/>
      <c r="F15" s="573"/>
      <c r="G15" s="573"/>
      <c r="H15" s="573"/>
      <c r="I15" s="573"/>
      <c r="J15" s="573"/>
      <c r="K15" s="573"/>
      <c r="L15" s="573"/>
      <c r="M15" s="573"/>
      <c r="N15" s="573"/>
      <c r="O15" s="573"/>
    </row>
    <row r="16" spans="1:15" ht="12.75" hidden="1" customHeight="1">
      <c r="A16" s="92">
        <v>1973</v>
      </c>
      <c r="B16" s="573"/>
      <c r="C16" s="573"/>
      <c r="D16" s="573"/>
      <c r="E16" s="573"/>
      <c r="F16" s="573"/>
      <c r="G16" s="573"/>
      <c r="H16" s="573"/>
      <c r="I16" s="573"/>
      <c r="J16" s="573"/>
      <c r="K16" s="573"/>
      <c r="L16" s="573"/>
      <c r="M16" s="573"/>
      <c r="N16" s="573"/>
      <c r="O16" s="573"/>
    </row>
    <row r="17" spans="1:16" ht="12.75" hidden="1" customHeight="1">
      <c r="A17" s="92">
        <v>1974</v>
      </c>
      <c r="B17" s="573"/>
      <c r="C17" s="573"/>
      <c r="D17" s="573"/>
      <c r="E17" s="573"/>
      <c r="F17" s="573"/>
      <c r="G17" s="573"/>
      <c r="H17" s="573"/>
      <c r="I17" s="573"/>
      <c r="J17" s="573"/>
      <c r="K17" s="573"/>
      <c r="L17" s="573"/>
      <c r="M17" s="573"/>
      <c r="N17" s="573"/>
      <c r="O17" s="573"/>
    </row>
    <row r="18" spans="1:16" ht="12.75" hidden="1" customHeight="1">
      <c r="A18" s="92">
        <v>1975</v>
      </c>
      <c r="B18" s="573"/>
      <c r="C18" s="573"/>
      <c r="D18" s="573"/>
      <c r="E18" s="573"/>
      <c r="F18" s="573"/>
      <c r="G18" s="573"/>
      <c r="H18" s="573"/>
      <c r="I18" s="573"/>
      <c r="J18" s="573"/>
      <c r="K18" s="573"/>
      <c r="L18" s="573"/>
      <c r="M18" s="573"/>
      <c r="N18" s="573"/>
      <c r="O18" s="573"/>
    </row>
    <row r="19" spans="1:16" ht="12.75" hidden="1" customHeight="1">
      <c r="A19" s="92">
        <v>1976</v>
      </c>
      <c r="B19" s="573"/>
      <c r="C19" s="573"/>
      <c r="D19" s="573"/>
      <c r="E19" s="573"/>
      <c r="F19" s="573"/>
      <c r="G19" s="573"/>
      <c r="H19" s="573"/>
      <c r="I19" s="573"/>
      <c r="J19" s="573"/>
      <c r="K19" s="573"/>
      <c r="L19" s="573"/>
      <c r="M19" s="573"/>
      <c r="N19" s="573"/>
      <c r="O19" s="573"/>
    </row>
    <row r="20" spans="1:16" ht="12.75" hidden="1" customHeight="1">
      <c r="A20" s="92">
        <v>1977</v>
      </c>
      <c r="B20" s="573"/>
      <c r="C20" s="573"/>
      <c r="D20" s="573"/>
      <c r="E20" s="573"/>
      <c r="F20" s="573"/>
      <c r="G20" s="573"/>
      <c r="H20" s="573"/>
      <c r="I20" s="573"/>
      <c r="J20" s="573"/>
      <c r="K20" s="573"/>
      <c r="L20" s="573"/>
      <c r="M20" s="573"/>
      <c r="N20" s="573"/>
      <c r="O20" s="573"/>
    </row>
    <row r="21" spans="1:16" ht="12.75" hidden="1" customHeight="1">
      <c r="A21" s="92">
        <v>1978</v>
      </c>
      <c r="B21" s="573"/>
      <c r="C21" s="573"/>
      <c r="D21" s="573"/>
      <c r="E21" s="573"/>
      <c r="F21" s="573"/>
      <c r="G21" s="573"/>
      <c r="H21" s="573"/>
      <c r="I21" s="573"/>
      <c r="J21" s="573"/>
      <c r="K21" s="573"/>
      <c r="L21" s="573"/>
      <c r="M21" s="573"/>
      <c r="N21" s="573"/>
      <c r="O21" s="573"/>
    </row>
    <row r="22" spans="1:16" ht="12.75" hidden="1" customHeight="1">
      <c r="A22" s="92">
        <v>1979</v>
      </c>
      <c r="B22" s="573"/>
      <c r="C22" s="573"/>
      <c r="D22" s="573"/>
      <c r="E22" s="573"/>
      <c r="F22" s="573"/>
      <c r="G22" s="573"/>
      <c r="H22" s="573"/>
      <c r="I22" s="573"/>
      <c r="J22" s="573"/>
      <c r="K22" s="573"/>
      <c r="L22" s="573"/>
      <c r="M22" s="573"/>
      <c r="N22" s="573"/>
      <c r="O22" s="573"/>
    </row>
    <row r="23" spans="1:16" ht="18" customHeight="1">
      <c r="A23" s="92">
        <v>1980</v>
      </c>
      <c r="B23" s="396">
        <f>'A5-106'!B23*(100-'A5-105'!B23)/100</f>
        <v>10.657945457147298</v>
      </c>
      <c r="C23" s="396">
        <f>'A5-106'!C23*(100-'A5-105'!C23)/100</f>
        <v>9.802591526288813</v>
      </c>
      <c r="D23" s="396">
        <f>'A5-106'!D23*(100-'A5-105'!D23)/100</f>
        <v>9.4756261970973554</v>
      </c>
      <c r="E23" s="396">
        <f>'A5-106'!E23*(100-'A5-105'!E23)/100</f>
        <v>5.6786561795948867</v>
      </c>
      <c r="F23" s="396">
        <f>'A5-106'!F23*(100-'A5-105'!F23)/100</f>
        <v>5.4836325211110806</v>
      </c>
      <c r="G23" s="396">
        <f>'A5-106'!G23*(100-'A5-105'!G23)/100</f>
        <v>8.2703702803764845</v>
      </c>
      <c r="H23" s="396">
        <f>'A5-106'!H23*(100-'A5-105'!H23)/100</f>
        <v>8.4363695031117079</v>
      </c>
      <c r="I23" s="396">
        <f>'A5-106'!I23*(100-'A5-105'!I23)/100</f>
        <v>9.4422887634625567</v>
      </c>
      <c r="J23" s="396">
        <f>'A5-106'!J23*(100-'A5-105'!J23)/100</f>
        <v>9.4169272424752624</v>
      </c>
      <c r="K23" s="396">
        <f>'A5-106'!K23*(100-'A5-105'!K23)/100</f>
        <v>6.7594733945989587</v>
      </c>
      <c r="L23" s="396">
        <f>'A5-106'!L23*(100-'A5-105'!L23)/100</f>
        <v>7.4427784131142696</v>
      </c>
      <c r="M23" s="396">
        <f>'A5-106'!M23*(100-'A5-105'!M23)/100</f>
        <v>6.5578709661365231</v>
      </c>
      <c r="N23" s="396">
        <f>'A5-106'!N23*(100-'A5-105'!N23)/100</f>
        <v>6.6915371959022636</v>
      </c>
      <c r="O23" s="396">
        <f>'A5-106'!O23*(100-'A5-105'!O23)/100</f>
        <v>12.26886338703418</v>
      </c>
      <c r="P23" s="577"/>
    </row>
    <row r="24" spans="1:16" ht="18" customHeight="1">
      <c r="A24" s="92">
        <v>1981</v>
      </c>
      <c r="B24" s="396">
        <f>'A5-106'!B24*(100-'A5-105'!B24)/100</f>
        <v>11.444854761591271</v>
      </c>
      <c r="C24" s="396">
        <f>'A5-106'!C24*(100-'A5-105'!C24)/100</f>
        <v>9.6723319224247835</v>
      </c>
      <c r="D24" s="396">
        <f>'A5-106'!D24*(100-'A5-105'!D24)/100</f>
        <v>9.1643990115255765</v>
      </c>
      <c r="E24" s="396">
        <f>'A5-106'!E24*(100-'A5-105'!E24)/100</f>
        <v>5.627030944208431</v>
      </c>
      <c r="F24" s="396">
        <f>'A5-106'!F24*(100-'A5-105'!F24)/100</f>
        <v>5.3544204246236404</v>
      </c>
      <c r="G24" s="396">
        <f>'A5-106'!G24*(100-'A5-105'!G24)/100</f>
        <v>8.2527045874098768</v>
      </c>
      <c r="H24" s="396">
        <f>'A5-106'!H24*(100-'A5-105'!H24)/100</f>
        <v>8.3761397272160885</v>
      </c>
      <c r="I24" s="396">
        <f>'A5-106'!I24*(100-'A5-105'!I24)/100</f>
        <v>9.722976171289675</v>
      </c>
      <c r="J24" s="396">
        <f>'A5-106'!J24*(100-'A5-105'!J24)/100</f>
        <v>9.0963228019239928</v>
      </c>
      <c r="K24" s="396">
        <f>'A5-106'!K24*(100-'A5-105'!K24)/100</f>
        <v>6.801498621554618</v>
      </c>
      <c r="L24" s="396">
        <f>'A5-106'!L24*(100-'A5-105'!L24)/100</f>
        <v>7.6254890600420344</v>
      </c>
      <c r="M24" s="396">
        <f>'A5-106'!M24*(100-'A5-105'!M24)/100</f>
        <v>6.1000038452073113</v>
      </c>
      <c r="N24" s="396">
        <f>'A5-106'!N24*(100-'A5-105'!N24)/100</f>
        <v>6.8810704531019846</v>
      </c>
      <c r="O24" s="396">
        <f>'A5-106'!O24*(100-'A5-105'!O24)/100</f>
        <v>12.158457530277328</v>
      </c>
      <c r="P24" s="577"/>
    </row>
    <row r="25" spans="1:16" ht="18" customHeight="1">
      <c r="A25" s="92">
        <v>1982</v>
      </c>
      <c r="B25" s="396">
        <f>'A5-106'!B25*(100-'A5-105'!B25)/100</f>
        <v>11.650295042941854</v>
      </c>
      <c r="C25" s="396">
        <f>'A5-106'!C25*(100-'A5-105'!C25)/100</f>
        <v>9.4138615202273872</v>
      </c>
      <c r="D25" s="396">
        <f>'A5-106'!D25*(100-'A5-105'!D25)/100</f>
        <v>9.229023497012923</v>
      </c>
      <c r="E25" s="396">
        <f>'A5-106'!E25*(100-'A5-105'!E25)/100</f>
        <v>5.6661847813274884</v>
      </c>
      <c r="F25" s="396">
        <f>'A5-106'!F25*(100-'A5-105'!F25)/100</f>
        <v>5.4297649028384294</v>
      </c>
      <c r="G25" s="396">
        <f>'A5-106'!G25*(100-'A5-105'!G25)/100</f>
        <v>8.5258910826374024</v>
      </c>
      <c r="H25" s="396">
        <f>'A5-106'!H25*(100-'A5-105'!H25)/100</f>
        <v>8.2062410410522837</v>
      </c>
      <c r="I25" s="396">
        <f>'A5-106'!I25*(100-'A5-105'!I25)/100</f>
        <v>9.1922583604831214</v>
      </c>
      <c r="J25" s="396">
        <f>'A5-106'!J25*(100-'A5-105'!J25)/100</f>
        <v>8.9770226615572604</v>
      </c>
      <c r="K25" s="396">
        <f>'A5-106'!K25*(100-'A5-105'!K25)/100</f>
        <v>6.8474136830531656</v>
      </c>
      <c r="L25" s="396">
        <f>'A5-106'!L25*(100-'A5-105'!L25)/100</f>
        <v>7.626275716830361</v>
      </c>
      <c r="M25" s="396">
        <f>'A5-106'!M25*(100-'A5-105'!M25)/100</f>
        <v>5.8970211302510505</v>
      </c>
      <c r="N25" s="396">
        <f>'A5-106'!N25*(100-'A5-105'!N25)/100</f>
        <v>6.6286847098876738</v>
      </c>
      <c r="O25" s="396">
        <f>'A5-106'!O25*(100-'A5-105'!O25)/100</f>
        <v>12.341373862954471</v>
      </c>
      <c r="P25" s="577"/>
    </row>
    <row r="26" spans="1:16" ht="18" customHeight="1">
      <c r="A26" s="92">
        <v>1983</v>
      </c>
      <c r="B26" s="396">
        <f>'A5-106'!B26*(100-'A5-105'!B26)/100</f>
        <v>11.074907376520695</v>
      </c>
      <c r="C26" s="396">
        <f>'A5-106'!C26*(100-'A5-105'!C26)/100</f>
        <v>9.3184820398437633</v>
      </c>
      <c r="D26" s="396">
        <f>'A5-106'!D26*(100-'A5-105'!D26)/100</f>
        <v>9.1684978921839733</v>
      </c>
      <c r="E26" s="396">
        <f>'A5-106'!E26*(100-'A5-105'!E26)/100</f>
        <v>5.8239299450952089</v>
      </c>
      <c r="F26" s="396">
        <f>'A5-106'!F26*(100-'A5-105'!F26)/100</f>
        <v>5.6185401853259114</v>
      </c>
      <c r="G26" s="396">
        <f>'A5-106'!G26*(100-'A5-105'!G26)/100</f>
        <v>8.5841601303104635</v>
      </c>
      <c r="H26" s="396">
        <f>'A5-106'!H26*(100-'A5-105'!H26)/100</f>
        <v>8.3822620428357908</v>
      </c>
      <c r="I26" s="396">
        <f>'A5-106'!I26*(100-'A5-105'!I26)/100</f>
        <v>9.0142393240447891</v>
      </c>
      <c r="J26" s="396">
        <f>'A5-106'!J26*(100-'A5-105'!J26)/100</f>
        <v>8.9528255704247375</v>
      </c>
      <c r="K26" s="396">
        <f>'A5-106'!K26*(100-'A5-105'!K26)/100</f>
        <v>6.6191474010726301</v>
      </c>
      <c r="L26" s="396">
        <f>'A5-106'!L26*(100-'A5-105'!L26)/100</f>
        <v>7.8920046261786441</v>
      </c>
      <c r="M26" s="396">
        <f>'A5-106'!M26*(100-'A5-105'!M26)/100</f>
        <v>5.6726940649037827</v>
      </c>
      <c r="N26" s="396">
        <f>'A5-106'!N26*(100-'A5-105'!N26)/100</f>
        <v>6.9428473923284066</v>
      </c>
      <c r="O26" s="396">
        <f>'A5-106'!O26*(100-'A5-105'!O26)/100</f>
        <v>12.440541387569478</v>
      </c>
      <c r="P26" s="577"/>
    </row>
    <row r="27" spans="1:16" ht="18" customHeight="1">
      <c r="A27" s="92">
        <v>1984</v>
      </c>
      <c r="B27" s="396">
        <f>'A5-106'!B27*(100-'A5-105'!B27)/100</f>
        <v>10.633797305588716</v>
      </c>
      <c r="C27" s="396">
        <f>'A5-106'!C27*(100-'A5-105'!C27)/100</f>
        <v>9.2092096228780456</v>
      </c>
      <c r="D27" s="396">
        <f>'A5-106'!D27*(100-'A5-105'!D27)/100</f>
        <v>9.2137354057620904</v>
      </c>
      <c r="E27" s="396">
        <f>'A5-106'!E27*(100-'A5-105'!E27)/100</f>
        <v>5.7984186106572118</v>
      </c>
      <c r="F27" s="396">
        <f>'A5-106'!F27*(100-'A5-105'!F27)/100</f>
        <v>5.6681597031171664</v>
      </c>
      <c r="G27" s="396">
        <f>'A5-106'!G27*(100-'A5-105'!G27)/100</f>
        <v>8.4488385768481731</v>
      </c>
      <c r="H27" s="396">
        <f>'A5-106'!H27*(100-'A5-105'!H27)/100</f>
        <v>8.4563950286581182</v>
      </c>
      <c r="I27" s="396">
        <f>'A5-106'!I27*(100-'A5-105'!I27)/100</f>
        <v>9.2110549219072322</v>
      </c>
      <c r="J27" s="396">
        <f>'A5-106'!J27*(100-'A5-105'!J27)/100</f>
        <v>8.9484693190355706</v>
      </c>
      <c r="K27" s="396">
        <f>'A5-106'!K27*(100-'A5-105'!K27)/100</f>
        <v>6.9374021335104077</v>
      </c>
      <c r="L27" s="396">
        <f>'A5-106'!L27*(100-'A5-105'!L27)/100</f>
        <v>8.065670175470121</v>
      </c>
      <c r="M27" s="396">
        <f>'A5-106'!M27*(100-'A5-105'!M27)/100</f>
        <v>5.7941388694641942</v>
      </c>
      <c r="N27" s="396">
        <f>'A5-106'!N27*(100-'A5-105'!N27)/100</f>
        <v>6.9333841959822928</v>
      </c>
      <c r="O27" s="396">
        <f>'A5-106'!O27*(100-'A5-105'!O27)/100</f>
        <v>12.563457019518596</v>
      </c>
      <c r="P27" s="577"/>
    </row>
    <row r="28" spans="1:16" ht="18" customHeight="1">
      <c r="A28" s="92">
        <v>1985</v>
      </c>
      <c r="B28" s="396">
        <f>'A5-106'!B28*(100-'A5-105'!B28)/100</f>
        <v>10.522090561050838</v>
      </c>
      <c r="C28" s="396">
        <f>'A5-106'!C28*(100-'A5-105'!C28)/100</f>
        <v>9.1932069254465656</v>
      </c>
      <c r="D28" s="396">
        <f>'A5-106'!D28*(100-'A5-105'!D28)/100</f>
        <v>9.3135121548794295</v>
      </c>
      <c r="E28" s="396">
        <f>'A5-106'!E28*(100-'A5-105'!E28)/100</f>
        <v>5.9396585573505458</v>
      </c>
      <c r="F28" s="396">
        <f>'A5-106'!F28*(100-'A5-105'!F28)/100</f>
        <v>5.7150730697697636</v>
      </c>
      <c r="G28" s="396">
        <f>'A5-106'!G28*(100-'A5-105'!G28)/100</f>
        <v>8.5951599403820698</v>
      </c>
      <c r="H28" s="396">
        <f>'A5-106'!H28*(100-'A5-105'!H28)/100</f>
        <v>8.6110566163685203</v>
      </c>
      <c r="I28" s="396">
        <f>'A5-106'!I28*(100-'A5-105'!I28)/100</f>
        <v>9.3205832878370014</v>
      </c>
      <c r="J28" s="396">
        <f>'A5-106'!J28*(100-'A5-105'!J28)/100</f>
        <v>8.924792700383632</v>
      </c>
      <c r="K28" s="396">
        <f>'A5-106'!K28*(100-'A5-105'!K28)/100</f>
        <v>6.7297014909451196</v>
      </c>
      <c r="L28" s="396">
        <f>'A5-106'!L28*(100-'A5-105'!L28)/100</f>
        <v>8.200967875138474</v>
      </c>
      <c r="M28" s="396">
        <f>'A5-106'!M28*(100-'A5-105'!M28)/100</f>
        <v>5.8087637678782587</v>
      </c>
      <c r="N28" s="396">
        <f>'A5-106'!N28*(100-'A5-105'!N28)/100</f>
        <v>6.946118959455899</v>
      </c>
      <c r="O28" s="396">
        <f>'A5-106'!O28*(100-'A5-105'!O28)/100</f>
        <v>12.732591472848066</v>
      </c>
      <c r="P28" s="577"/>
    </row>
    <row r="29" spans="1:16" ht="18" customHeight="1">
      <c r="A29" s="92">
        <v>1986</v>
      </c>
      <c r="B29" s="396">
        <f>'A5-106'!B29*(100-'A5-105'!B29)/100</f>
        <v>10.221960706899099</v>
      </c>
      <c r="C29" s="396">
        <f>'A5-106'!C29*(100-'A5-105'!C29)/100</f>
        <v>9.7460701138944579</v>
      </c>
      <c r="D29" s="396">
        <f>'A5-106'!D29*(100-'A5-105'!D29)/100</f>
        <v>9.0788165281552349</v>
      </c>
      <c r="E29" s="396">
        <f>'A5-106'!E29*(100-'A5-105'!E29)/100</f>
        <v>6.1665836633739346</v>
      </c>
      <c r="F29" s="396">
        <f>'A5-106'!F29*(100-'A5-105'!F29)/100</f>
        <v>5.8024023328679064</v>
      </c>
      <c r="G29" s="396">
        <f>'A5-106'!G29*(100-'A5-105'!G29)/100</f>
        <v>8.9021933314938444</v>
      </c>
      <c r="H29" s="396">
        <f>'A5-106'!H29*(100-'A5-105'!H29)/100</f>
        <v>9.2383408923932286</v>
      </c>
      <c r="I29" s="396">
        <f>'A5-106'!I29*(100-'A5-105'!I29)/100</f>
        <v>9.2648907715861313</v>
      </c>
      <c r="J29" s="396">
        <f>'A5-106'!J29*(100-'A5-105'!J29)/100</f>
        <v>9.5794393795667467</v>
      </c>
      <c r="K29" s="396">
        <f>'A5-106'!K29*(100-'A5-105'!K29)/100</f>
        <v>6.9010509978802812</v>
      </c>
      <c r="L29" s="396">
        <f>'A5-106'!L29*(100-'A5-105'!L29)/100</f>
        <v>8.2621984891964981</v>
      </c>
      <c r="M29" s="396">
        <f>'A5-106'!M29*(100-'A5-105'!M29)/100</f>
        <v>5.8325879777954341</v>
      </c>
      <c r="N29" s="396">
        <f>'A5-106'!N29*(100-'A5-105'!N29)/100</f>
        <v>7.2325163583864533</v>
      </c>
      <c r="O29" s="396">
        <f>'A5-106'!O29*(100-'A5-105'!O29)/100</f>
        <v>12.91523887978023</v>
      </c>
      <c r="P29" s="577"/>
    </row>
    <row r="30" spans="1:16" ht="18" customHeight="1">
      <c r="A30" s="92">
        <v>1987</v>
      </c>
      <c r="B30" s="396">
        <f>'A5-106'!B30*(100-'A5-105'!B30)/100</f>
        <v>10.085150932099834</v>
      </c>
      <c r="C30" s="396">
        <f>'A5-106'!C30*(100-'A5-105'!C30)/100</f>
        <v>9.8830801177168048</v>
      </c>
      <c r="D30" s="396">
        <f>'A5-106'!D30*(100-'A5-105'!D30)/100</f>
        <v>9.1644616946205488</v>
      </c>
      <c r="E30" s="396">
        <f>'A5-106'!E30*(100-'A5-105'!E30)/100</f>
        <v>6.5999881196587058</v>
      </c>
      <c r="F30" s="396">
        <f>'A5-106'!F30*(100-'A5-105'!F30)/100</f>
        <v>6.3434783411542197</v>
      </c>
      <c r="G30" s="396">
        <f>'A5-106'!G30*(100-'A5-105'!G30)/100</f>
        <v>8.8808448858778348</v>
      </c>
      <c r="H30" s="396">
        <f>'A5-106'!H30*(100-'A5-105'!H30)/100</f>
        <v>9.7530403633179859</v>
      </c>
      <c r="I30" s="396">
        <f>'A5-106'!I30*(100-'A5-105'!I30)/100</f>
        <v>9.508240829967356</v>
      </c>
      <c r="J30" s="396">
        <f>'A5-106'!J30*(100-'A5-105'!J30)/100</f>
        <v>9.8402145090439035</v>
      </c>
      <c r="K30" s="396">
        <f>'A5-106'!K30*(100-'A5-105'!K30)/100</f>
        <v>7.0179790530955577</v>
      </c>
      <c r="L30" s="396">
        <f>'A5-106'!L30*(100-'A5-105'!L30)/100</f>
        <v>8.4865754619575071</v>
      </c>
      <c r="M30" s="396">
        <f>'A5-106'!M30*(100-'A5-105'!M30)/100</f>
        <v>5.653202254287339</v>
      </c>
      <c r="N30" s="396">
        <f>'A5-106'!N30*(100-'A5-105'!N30)/100</f>
        <v>7.6282142250993719</v>
      </c>
      <c r="O30" s="396">
        <f>'A5-106'!O30*(100-'A5-105'!O30)/100</f>
        <v>12.919206892460625</v>
      </c>
      <c r="P30" s="577"/>
    </row>
    <row r="31" spans="1:16" ht="18" customHeight="1">
      <c r="A31" s="92">
        <v>1988</v>
      </c>
      <c r="B31" s="396">
        <f>'A5-106'!B31*(100-'A5-105'!B31)/100</f>
        <v>10.23379239406874</v>
      </c>
      <c r="C31" s="396">
        <f>'A5-106'!C31*(100-'A5-105'!C31)/100</f>
        <v>10.376305848650135</v>
      </c>
      <c r="D31" s="396">
        <f>'A5-106'!D31*(100-'A5-105'!D31)/100</f>
        <v>9.3036973627114108</v>
      </c>
      <c r="E31" s="396">
        <f>'A5-106'!E31*(100-'A5-105'!E31)/100</f>
        <v>6.8008801795373381</v>
      </c>
      <c r="F31" s="396">
        <f>'A5-106'!F31*(100-'A5-105'!F31)/100</f>
        <v>6.2935574299136521</v>
      </c>
      <c r="G31" s="396">
        <f>'A5-106'!G31*(100-'A5-105'!G31)/100</f>
        <v>9.1788702796174171</v>
      </c>
      <c r="H31" s="396">
        <f>'A5-106'!H31*(100-'A5-105'!H31)/100</f>
        <v>10.019356362317028</v>
      </c>
      <c r="I31" s="396">
        <f>'A5-106'!I31*(100-'A5-105'!I31)/100</f>
        <v>9.5691540266101711</v>
      </c>
      <c r="J31" s="396">
        <f>'A5-106'!J31*(100-'A5-105'!J31)/100</f>
        <v>10.213169441022563</v>
      </c>
      <c r="K31" s="396">
        <f>'A5-106'!K31*(100-'A5-105'!K31)/100</f>
        <v>7.1237259390579633</v>
      </c>
      <c r="L31" s="396">
        <f>'A5-106'!L31*(100-'A5-105'!L31)/100</f>
        <v>8.7652945272409593</v>
      </c>
      <c r="M31" s="396">
        <f>'A5-106'!M31*(100-'A5-105'!M31)/100</f>
        <v>5.7412459184056948</v>
      </c>
      <c r="N31" s="396">
        <f>'A5-106'!N31*(100-'A5-105'!N31)/100</f>
        <v>7.7569022484391894</v>
      </c>
      <c r="O31" s="396">
        <f>'A5-106'!O31*(100-'A5-105'!O31)/100</f>
        <v>13.243075548856893</v>
      </c>
      <c r="P31" s="577"/>
    </row>
    <row r="32" spans="1:16" ht="18" customHeight="1">
      <c r="A32" s="92">
        <v>1989</v>
      </c>
      <c r="B32" s="396">
        <f>'A5-106'!B32*(100-'A5-105'!B32)/100</f>
        <v>10.512480716629705</v>
      </c>
      <c r="C32" s="396">
        <f>'A5-106'!C32*(100-'A5-105'!C32)/100</f>
        <v>11.047772394650842</v>
      </c>
      <c r="D32" s="396">
        <f>'A5-106'!D32*(100-'A5-105'!D32)/100</f>
        <v>9.4356632182815368</v>
      </c>
      <c r="E32" s="396">
        <f>'A5-106'!E32*(100-'A5-105'!E32)/100</f>
        <v>7.0417649158942233</v>
      </c>
      <c r="F32" s="396">
        <f>'A5-106'!F32*(100-'A5-105'!F32)/100</f>
        <v>6.654178492764248</v>
      </c>
      <c r="G32" s="396">
        <f>'A5-106'!G32*(100-'A5-105'!G32)/100</f>
        <v>9.3553823202218123</v>
      </c>
      <c r="H32" s="396">
        <f>'A5-106'!H32*(100-'A5-105'!H32)/100</f>
        <v>9.9321571611976012</v>
      </c>
      <c r="I32" s="396">
        <f>'A5-106'!I32*(100-'A5-105'!I32)/100</f>
        <v>9.7468490903804597</v>
      </c>
      <c r="J32" s="396">
        <f>'A5-106'!J32*(100-'A5-105'!J32)/100</f>
        <v>10.88129505732779</v>
      </c>
      <c r="K32" s="396">
        <f>'A5-106'!K32*(100-'A5-105'!K32)/100</f>
        <v>7.3284574883383069</v>
      </c>
      <c r="L32" s="396">
        <f>'A5-106'!L32*(100-'A5-105'!L32)/100</f>
        <v>8.9236012946065859</v>
      </c>
      <c r="M32" s="396">
        <f>'A5-106'!M32*(100-'A5-105'!M32)/100</f>
        <v>5.4874503442336193</v>
      </c>
      <c r="N32" s="396">
        <f>'A5-106'!N32*(100-'A5-105'!N32)/100</f>
        <v>8.1384822883392012</v>
      </c>
      <c r="O32" s="396">
        <f>'A5-106'!O32*(100-'A5-105'!O32)/100</f>
        <v>13.104539335706642</v>
      </c>
      <c r="P32" s="577"/>
    </row>
    <row r="33" spans="1:16" ht="18" customHeight="1">
      <c r="A33" s="92">
        <v>1990</v>
      </c>
      <c r="B33" s="396">
        <f>'A5-106'!B33*(100-'A5-105'!B33)/100</f>
        <v>10.645670510460542</v>
      </c>
      <c r="C33" s="396">
        <f>'A5-106'!C33*(100-'A5-105'!C33)/100</f>
        <v>11.287464291995491</v>
      </c>
      <c r="D33" s="396">
        <f>'A5-106'!D33*(100-'A5-105'!D33)/100</f>
        <v>9.3047659227438722</v>
      </c>
      <c r="E33" s="396">
        <f>'A5-106'!E33*(100-'A5-105'!E33)/100</f>
        <v>7.5954315358176849</v>
      </c>
      <c r="F33" s="396">
        <f>'A5-106'!F33*(100-'A5-105'!F33)/100</f>
        <v>6.6914931744574906</v>
      </c>
      <c r="G33" s="396">
        <f>'A5-106'!G33*(100-'A5-105'!G33)/100</f>
        <v>9.6624793204728707</v>
      </c>
      <c r="H33" s="396">
        <f>'A5-106'!H33*(100-'A5-105'!H33)/100</f>
        <v>10.584213295125046</v>
      </c>
      <c r="I33" s="396">
        <f>'A5-106'!I33*(100-'A5-105'!I33)/100</f>
        <v>9.9571172693551517</v>
      </c>
      <c r="J33" s="396">
        <f>'A5-106'!J33*(100-'A5-105'!J33)/100</f>
        <v>11.252431376760802</v>
      </c>
      <c r="K33" s="396">
        <f>'A5-106'!K33*(100-'A5-105'!K33)/100</f>
        <v>7.0889887943228214</v>
      </c>
      <c r="L33" s="396">
        <f>'A5-106'!L33*(100-'A5-105'!L33)/100</f>
        <v>9.2754713029941485</v>
      </c>
      <c r="M33" s="396">
        <f>'A5-106'!M33*(100-'A5-105'!M33)/100</f>
        <v>5.5491435055266392</v>
      </c>
      <c r="N33" s="396">
        <f>'A5-106'!N33*(100-'A5-105'!N33)/100</f>
        <v>8.6089687866693776</v>
      </c>
      <c r="O33" s="396">
        <f>'A5-106'!O33*(100-'A5-105'!O33)/100</f>
        <v>13.396740520590649</v>
      </c>
      <c r="P33" s="577"/>
    </row>
    <row r="34" spans="1:16" ht="18" customHeight="1">
      <c r="A34" s="92">
        <v>1991</v>
      </c>
      <c r="B34" s="396">
        <f>'A5-106'!B34*(100-'A5-105'!B34)/100</f>
        <v>10.826703758759695</v>
      </c>
      <c r="C34" s="396">
        <f>'A5-106'!C34*(100-'A5-105'!C34)/100</f>
        <v>11.949770951717687</v>
      </c>
      <c r="D34" s="396">
        <f>'A5-106'!D34*(100-'A5-105'!D34)/100</f>
        <v>9.2642132100894496</v>
      </c>
      <c r="E34" s="396">
        <f>'A5-106'!E34*(100-'A5-105'!E34)/100</f>
        <v>7.8872503544852961</v>
      </c>
      <c r="F34" s="396">
        <f>'A5-106'!F34*(100-'A5-105'!F34)/100</f>
        <v>6.4748574569014101</v>
      </c>
      <c r="G34" s="396">
        <f>'A5-106'!G34*(100-'A5-105'!G34)/100</f>
        <v>9.6845982467519942</v>
      </c>
      <c r="H34" s="396">
        <f>'A5-106'!H34*(100-'A5-105'!H34)/100</f>
        <v>10.810113388764199</v>
      </c>
      <c r="I34" s="396">
        <f>'A5-106'!I34*(100-'A5-105'!I34)/100</f>
        <v>9.8676283335193258</v>
      </c>
      <c r="J34" s="396">
        <f>'A5-106'!J34*(100-'A5-105'!J34)/100</f>
        <v>10.851906200552003</v>
      </c>
      <c r="K34" s="396">
        <f>'A5-106'!K34*(100-'A5-105'!K34)/100</f>
        <v>7.3377224312016756</v>
      </c>
      <c r="L34" s="396">
        <f>'A5-106'!L34*(100-'A5-105'!L34)/100</f>
        <v>9.4193536616982012</v>
      </c>
      <c r="M34" s="396">
        <f>'A5-106'!M34*(100-'A5-105'!M34)/100</f>
        <v>5.9832247260640914</v>
      </c>
      <c r="N34" s="396">
        <f>'A5-106'!N34*(100-'A5-105'!N34)/100</f>
        <v>8.709333540404355</v>
      </c>
      <c r="O34" s="396">
        <f>'A5-106'!O34*(100-'A5-105'!O34)/100</f>
        <v>13.61718321222221</v>
      </c>
      <c r="P34" s="577"/>
    </row>
    <row r="35" spans="1:16" ht="18" customHeight="1">
      <c r="A35" s="92">
        <v>1992</v>
      </c>
      <c r="B35" s="396">
        <f>'A5-106'!B35*(100-'A5-105'!B35)/100</f>
        <v>11.247095017732214</v>
      </c>
      <c r="C35" s="396">
        <f>'A5-106'!C35*(100-'A5-105'!C35)/100</f>
        <v>12.705082377849262</v>
      </c>
      <c r="D35" s="396">
        <f>'A5-106'!D35*(100-'A5-105'!D35)/100</f>
        <v>9.425242273999423</v>
      </c>
      <c r="E35" s="396">
        <f>'A5-106'!E35*(100-'A5-105'!E35)/100</f>
        <v>7.8325088285052047</v>
      </c>
      <c r="F35" s="396">
        <f>'A5-106'!F35*(100-'A5-105'!F35)/100</f>
        <v>6.3170067048493976</v>
      </c>
      <c r="G35" s="396">
        <f>'A5-106'!G35*(100-'A5-105'!G35)/100</f>
        <v>9.9145906265390025</v>
      </c>
      <c r="H35" s="396">
        <f>'A5-106'!H35*(100-'A5-105'!H35)/100</f>
        <v>11.081677937598501</v>
      </c>
      <c r="I35" s="396">
        <f>'A5-106'!I35*(100-'A5-105'!I35)/100</f>
        <v>9.5117487601222965</v>
      </c>
      <c r="J35" s="396">
        <f>'A5-106'!J35*(100-'A5-105'!J35)/100</f>
        <v>11.137834444382072</v>
      </c>
      <c r="K35" s="396">
        <f>'A5-106'!K35*(100-'A5-105'!K35)/100</f>
        <v>7.5540790764052597</v>
      </c>
      <c r="L35" s="396">
        <f>'A5-106'!L35*(100-'A5-105'!L35)/100</f>
        <v>9.612730775403147</v>
      </c>
      <c r="M35" s="396">
        <f>'A5-106'!M35*(100-'A5-105'!M35)/100</f>
        <v>6.1140823582477433</v>
      </c>
      <c r="N35" s="396">
        <f>'A5-106'!N35*(100-'A5-105'!N35)/100</f>
        <v>9.1985071339547293</v>
      </c>
      <c r="O35" s="396">
        <f>'A5-106'!O35*(100-'A5-105'!O35)/100</f>
        <v>13.94814179314219</v>
      </c>
      <c r="P35" s="577"/>
    </row>
    <row r="36" spans="1:16" ht="18" customHeight="1">
      <c r="A36" s="92">
        <v>1993</v>
      </c>
      <c r="B36" s="396">
        <f>'A5-106'!B36*(100-'A5-105'!B36)/100</f>
        <v>11.081999502340398</v>
      </c>
      <c r="C36" s="396">
        <f>'A5-106'!C36*(100-'A5-105'!C36)/100</f>
        <v>12.891513090558989</v>
      </c>
      <c r="D36" s="396">
        <f>'A5-106'!D36*(100-'A5-105'!D36)/100</f>
        <v>9.4638133031503919</v>
      </c>
      <c r="E36" s="396">
        <f>'A5-106'!E36*(100-'A5-105'!E36)/100</f>
        <v>7.595165882683955</v>
      </c>
      <c r="F36" s="396">
        <f>'A5-106'!F36*(100-'A5-105'!F36)/100</f>
        <v>6.1376786002170469</v>
      </c>
      <c r="G36" s="396">
        <f>'A5-106'!G36*(100-'A5-105'!G36)/100</f>
        <v>9.8373851111778983</v>
      </c>
      <c r="H36" s="396">
        <f>'A5-106'!H36*(100-'A5-105'!H36)/100</f>
        <v>11.178560698711548</v>
      </c>
      <c r="I36" s="396">
        <f>'A5-106'!I36*(100-'A5-105'!I36)/100</f>
        <v>9.1618310539737688</v>
      </c>
      <c r="J36" s="396">
        <f>'A5-106'!J36*(100-'A5-105'!J36)/100</f>
        <v>10.911416579347847</v>
      </c>
      <c r="K36" s="396">
        <f>'A5-106'!K36*(100-'A5-105'!K36)/100</f>
        <v>7.6557228383308837</v>
      </c>
      <c r="L36" s="396">
        <f>'A5-106'!L36*(100-'A5-105'!L36)/100</f>
        <v>9.8028293687782249</v>
      </c>
      <c r="M36" s="396">
        <f>'A5-106'!M36*(100-'A5-105'!M36)/100</f>
        <v>6.3166782087609974</v>
      </c>
      <c r="N36" s="396">
        <f>'A5-106'!N36*(100-'A5-105'!N36)/100</f>
        <v>9.4519124762301789</v>
      </c>
      <c r="O36" s="396">
        <f>'A5-106'!O36*(100-'A5-105'!O36)/100</f>
        <v>14.014121288321128</v>
      </c>
      <c r="P36" s="577"/>
    </row>
    <row r="37" spans="1:16" ht="18" customHeight="1">
      <c r="A37" s="92">
        <v>1994</v>
      </c>
      <c r="B37" s="396">
        <f>'A5-106'!B37*(100-'A5-105'!B37)/100</f>
        <v>10.940241158605364</v>
      </c>
      <c r="C37" s="396">
        <f>'A5-106'!C37*(100-'A5-105'!C37)/100</f>
        <v>13.157232878374849</v>
      </c>
      <c r="D37" s="396">
        <f>'A5-106'!D37*(100-'A5-105'!D37)/100</f>
        <v>9.4733196512125577</v>
      </c>
      <c r="E37" s="396">
        <f>'A5-106'!E37*(100-'A5-105'!E37)/100</f>
        <v>7.4373210494126303</v>
      </c>
      <c r="F37" s="396">
        <f>'A5-106'!F37*(100-'A5-105'!F37)/100</f>
        <v>6.1841514165980547</v>
      </c>
      <c r="G37" s="396">
        <f>'A5-106'!G37*(100-'A5-105'!G37)/100</f>
        <v>9.8351988100038081</v>
      </c>
      <c r="H37" s="396">
        <f>'A5-106'!H37*(100-'A5-105'!H37)/100</f>
        <v>11.174842632008515</v>
      </c>
      <c r="I37" s="396">
        <f>'A5-106'!I37*(100-'A5-105'!I37)/100</f>
        <v>9.4121719942368873</v>
      </c>
      <c r="J37" s="396">
        <f>'A5-106'!J37*(100-'A5-105'!J37)/100</f>
        <v>11.186079777348647</v>
      </c>
      <c r="K37" s="396">
        <f>'A5-106'!K37*(100-'A5-105'!K37)/100</f>
        <v>7.7529530952600068</v>
      </c>
      <c r="L37" s="396">
        <f>'A5-106'!L37*(100-'A5-105'!L37)/100</f>
        <v>9.9804235358839541</v>
      </c>
      <c r="M37" s="396">
        <f>'A5-106'!M37*(100-'A5-105'!M37)/100</f>
        <v>6.370421000779249</v>
      </c>
      <c r="N37" s="396">
        <f>'A5-106'!N37*(100-'A5-105'!N37)/100</f>
        <v>9.3991014242219038</v>
      </c>
      <c r="O37" s="396">
        <f>'A5-106'!O37*(100-'A5-105'!O37)/100</f>
        <v>13.991023136301544</v>
      </c>
      <c r="P37" s="577"/>
    </row>
    <row r="38" spans="1:16" ht="18" customHeight="1">
      <c r="A38" s="92">
        <v>1995</v>
      </c>
      <c r="B38" s="396">
        <f>'A5-106'!B38*(100-'A5-105'!B38)/100</f>
        <v>11.048174050294374</v>
      </c>
      <c r="C38" s="396">
        <f>'A5-106'!C38*(100-'A5-105'!C38)/100</f>
        <v>12.877068079336704</v>
      </c>
      <c r="D38" s="396">
        <f>'A5-106'!D38*(100-'A5-105'!D38)/100</f>
        <v>9.4945372573303342</v>
      </c>
      <c r="E38" s="396">
        <f>'A5-106'!E38*(100-'A5-105'!E38)/100</f>
        <v>7.703385040323135</v>
      </c>
      <c r="F38" s="396">
        <f>'A5-106'!F38*(100-'A5-105'!F38)/100</f>
        <v>6.6363455201105701</v>
      </c>
      <c r="G38" s="396">
        <f>'A5-106'!G38*(100-'A5-105'!G38)/100</f>
        <v>10.075732916184707</v>
      </c>
      <c r="H38" s="396">
        <f>'A5-106'!H38*(100-'A5-105'!H38)/100</f>
        <v>11.64878911582284</v>
      </c>
      <c r="I38" s="396">
        <f>'A5-106'!I38*(100-'A5-105'!I38)/100</f>
        <v>9.1789525241061245</v>
      </c>
      <c r="J38" s="396">
        <f>'A5-106'!J38*(100-'A5-105'!J38)/100</f>
        <v>11.619279018154119</v>
      </c>
      <c r="K38" s="396">
        <f>'A5-106'!K38*(100-'A5-105'!K38)/100</f>
        <v>7.8847156545652011</v>
      </c>
      <c r="L38" s="396">
        <f>'A5-106'!L38*(100-'A5-105'!L38)/100</f>
        <v>10.214163996433905</v>
      </c>
      <c r="M38" s="396">
        <f>'A5-106'!M38*(100-'A5-105'!M38)/100</f>
        <v>6.8065959452996978</v>
      </c>
      <c r="N38" s="396">
        <f>'A5-106'!N38*(100-'A5-105'!N38)/100</f>
        <v>9.3569296127266153</v>
      </c>
      <c r="O38" s="396">
        <f>'A5-106'!O38*(100-'A5-105'!O38)/100</f>
        <v>14.017063259893979</v>
      </c>
      <c r="P38" s="577"/>
    </row>
    <row r="39" spans="1:16" ht="18" customHeight="1">
      <c r="A39" s="92">
        <v>1996</v>
      </c>
      <c r="B39" s="396">
        <f>'A5-106'!B39*(100-'A5-105'!B39)/100</f>
        <v>11.391780605580786</v>
      </c>
      <c r="C39" s="396">
        <f>'A5-106'!C39*(100-'A5-105'!C39)/100</f>
        <v>12.861339460037163</v>
      </c>
      <c r="D39" s="396">
        <f>'A5-106'!D39*(100-'A5-105'!D39)/100</f>
        <v>9.3826204234404198</v>
      </c>
      <c r="E39" s="396">
        <f>'A5-106'!E39*(100-'A5-105'!E39)/100</f>
        <v>7.8693142459794982</v>
      </c>
      <c r="F39" s="396">
        <f>'A5-106'!F39*(100-'A5-105'!F39)/100</f>
        <v>6.5611279213011766</v>
      </c>
      <c r="G39" s="396">
        <f>'A5-106'!G39*(100-'A5-105'!G39)/100</f>
        <v>9.821815638604475</v>
      </c>
      <c r="H39" s="396">
        <f>'A5-106'!H39*(100-'A5-105'!H39)/100</f>
        <v>11.641436006325849</v>
      </c>
      <c r="I39" s="396">
        <f>'A5-106'!I39*(100-'A5-105'!I39)/100</f>
        <v>9.1439710743602536</v>
      </c>
      <c r="J39" s="396">
        <f>'A5-106'!J39*(100-'A5-105'!J39)/100</f>
        <v>11.362856382173868</v>
      </c>
      <c r="K39" s="396">
        <f>'A5-106'!K39*(100-'A5-105'!K39)/100</f>
        <v>8.1558165420032545</v>
      </c>
      <c r="L39" s="396">
        <f>'A5-106'!L39*(100-'A5-105'!L39)/100</f>
        <v>10.257415160920047</v>
      </c>
      <c r="M39" s="396">
        <f>'A5-106'!M39*(100-'A5-105'!M39)/100</f>
        <v>6.866482451533531</v>
      </c>
      <c r="N39" s="396">
        <f>'A5-106'!N39*(100-'A5-105'!N39)/100</f>
        <v>9.5825929660781171</v>
      </c>
      <c r="O39" s="396">
        <f>'A5-106'!O39*(100-'A5-105'!O39)/100</f>
        <v>14.161649162029697</v>
      </c>
      <c r="P39" s="577"/>
    </row>
    <row r="40" spans="1:16" ht="18" customHeight="1">
      <c r="A40" s="92">
        <v>1997</v>
      </c>
      <c r="B40" s="396">
        <f>'A5-106'!B40*(100-'A5-105'!B40)/100</f>
        <v>11.512538529471687</v>
      </c>
      <c r="C40" s="396">
        <f>'A5-106'!C40*(100-'A5-105'!C40)/100</f>
        <v>12.82156221077542</v>
      </c>
      <c r="D40" s="396">
        <f>'A5-106'!D40*(100-'A5-105'!D40)/100</f>
        <v>9.53085369320039</v>
      </c>
      <c r="E40" s="396">
        <f>'A5-106'!E40*(100-'A5-105'!E40)/100</f>
        <v>8.1111260913444987</v>
      </c>
      <c r="F40" s="396">
        <f>'A5-106'!F40*(100-'A5-105'!F40)/100</f>
        <v>6.8039215144693621</v>
      </c>
      <c r="G40" s="396">
        <f>'A5-106'!G40*(100-'A5-105'!G40)/100</f>
        <v>9.9781074352682229</v>
      </c>
      <c r="H40" s="396">
        <f>'A5-106'!H40*(100-'A5-105'!H40)/100</f>
        <v>11.703753393686432</v>
      </c>
      <c r="I40" s="396">
        <f>'A5-106'!I40*(100-'A5-105'!I40)/100</f>
        <v>9.1051091101536592</v>
      </c>
      <c r="J40" s="396">
        <f>'A5-106'!J40*(100-'A5-105'!J40)/100</f>
        <v>11.731779613248737</v>
      </c>
      <c r="K40" s="396">
        <f>'A5-106'!K40*(100-'A5-105'!K40)/100</f>
        <v>8.4000440271517167</v>
      </c>
      <c r="L40" s="396">
        <f>'A5-106'!L40*(100-'A5-105'!L40)/100</f>
        <v>10.367589989855496</v>
      </c>
      <c r="M40" s="396">
        <f>'A5-106'!M40*(100-'A5-105'!M40)/100</f>
        <v>7.1469252050287615</v>
      </c>
      <c r="N40" s="396">
        <f>'A5-106'!N40*(100-'A5-105'!N40)/100</f>
        <v>9.7793948332214526</v>
      </c>
      <c r="O40" s="396">
        <f>'A5-106'!O40*(100-'A5-105'!O40)/100</f>
        <v>14.297708748424427</v>
      </c>
      <c r="P40" s="577"/>
    </row>
    <row r="41" spans="1:16" ht="18" customHeight="1">
      <c r="A41" s="92">
        <v>1998</v>
      </c>
      <c r="B41" s="396">
        <f>'A5-106'!B41*(100-'A5-105'!B41)/100</f>
        <v>11.610838451043922</v>
      </c>
      <c r="C41" s="396">
        <f>'A5-106'!C41*(100-'A5-105'!C41)/100</f>
        <v>12.352565315501955</v>
      </c>
      <c r="D41" s="396">
        <f>'A5-106'!D41*(100-'A5-105'!D41)/100</f>
        <v>9.5929043168791743</v>
      </c>
      <c r="E41" s="396">
        <f>'A5-106'!E41*(100-'A5-105'!E41)/100</f>
        <v>8.3186360692500312</v>
      </c>
      <c r="F41" s="396">
        <f>'A5-106'!F41*(100-'A5-105'!F41)/100</f>
        <v>7.1580673667735883</v>
      </c>
      <c r="G41" s="396">
        <f>'A5-106'!G41*(100-'A5-105'!G41)/100</f>
        <v>10.350422366466447</v>
      </c>
      <c r="H41" s="396">
        <f>'A5-106'!H41*(100-'A5-105'!H41)/100</f>
        <v>11.675260027644233</v>
      </c>
      <c r="I41" s="396">
        <f>'A5-106'!I41*(100-'A5-105'!I41)/100</f>
        <v>9.0436173665782995</v>
      </c>
      <c r="J41" s="396">
        <f>'A5-106'!J41*(100-'A5-105'!J41)/100</f>
        <v>12.521197176859356</v>
      </c>
      <c r="K41" s="396">
        <f>'A5-106'!K41*(100-'A5-105'!K41)/100</f>
        <v>9.1333953887593289</v>
      </c>
      <c r="L41" s="396">
        <f>'A5-106'!L41*(100-'A5-105'!L41)/100</f>
        <v>10.520907904499408</v>
      </c>
      <c r="M41" s="396">
        <f>'A5-106'!M41*(100-'A5-105'!M41)/100</f>
        <v>7.1428987546445093</v>
      </c>
      <c r="N41" s="396">
        <f>'A5-106'!N41*(100-'A5-105'!N41)/100</f>
        <v>9.9505743385248895</v>
      </c>
      <c r="O41" s="396">
        <f>'A5-106'!O41*(100-'A5-105'!O41)/100</f>
        <v>14.878557591741799</v>
      </c>
      <c r="P41" s="577"/>
    </row>
    <row r="42" spans="1:16" ht="18" customHeight="1">
      <c r="A42" s="92">
        <v>1999</v>
      </c>
      <c r="B42" s="396">
        <f>'A5-106'!B42*(100-'A5-105'!B42)/100</f>
        <v>11.836111865018667</v>
      </c>
      <c r="C42" s="396">
        <f>'A5-106'!C42*(100-'A5-105'!C42)/100</f>
        <v>12.686595260345344</v>
      </c>
      <c r="D42" s="396">
        <f>'A5-106'!D42*(100-'A5-105'!D42)/100</f>
        <v>9.7694043651199127</v>
      </c>
      <c r="E42" s="396">
        <f>'A5-106'!E42*(100-'A5-105'!E42)/100</f>
        <v>8.2734399627775943</v>
      </c>
      <c r="F42" s="396">
        <f>'A5-106'!F42*(100-'A5-105'!F42)/100</f>
        <v>7.4391633404817217</v>
      </c>
      <c r="G42" s="396">
        <f>'A5-106'!G42*(100-'A5-105'!G42)/100</f>
        <v>10.480151565062124</v>
      </c>
      <c r="H42" s="396">
        <f>'A5-106'!H42*(100-'A5-105'!H42)/100</f>
        <v>11.747020861469624</v>
      </c>
      <c r="I42" s="396">
        <f>'A5-106'!I42*(100-'A5-105'!I42)/100</f>
        <v>9.046966729316706</v>
      </c>
      <c r="J42" s="396">
        <f>'A5-106'!J42*(100-'A5-105'!J42)/100</f>
        <v>12.765688926171485</v>
      </c>
      <c r="K42" s="396">
        <f>'A5-106'!K42*(100-'A5-105'!K42)/100</f>
        <v>9.1786266242584524</v>
      </c>
      <c r="L42" s="396">
        <f>'A5-106'!L42*(100-'A5-105'!L42)/100</f>
        <v>10.441362726197351</v>
      </c>
      <c r="M42" s="396">
        <f>'A5-106'!M42*(100-'A5-105'!M42)/100</f>
        <v>7.3303941938653647</v>
      </c>
      <c r="N42" s="396">
        <f>'A5-106'!N42*(100-'A5-105'!N42)/100</f>
        <v>10.198832655814671</v>
      </c>
      <c r="O42" s="396">
        <f>'A5-106'!O42*(100-'A5-105'!O42)/100</f>
        <v>15.358570884771902</v>
      </c>
      <c r="P42" s="577"/>
    </row>
    <row r="43" spans="1:16" ht="18" customHeight="1">
      <c r="A43" s="92">
        <v>2000</v>
      </c>
      <c r="B43" s="396">
        <f>'A5-106'!B43*(100-'A5-105'!B43)/100</f>
        <v>12.112629217441924</v>
      </c>
      <c r="C43" s="396">
        <f>'A5-106'!C43*(100-'A5-105'!C43)/100</f>
        <v>13.635310171338688</v>
      </c>
      <c r="D43" s="396">
        <f>'A5-106'!D43*(100-'A5-105'!D43)/100</f>
        <v>10.065463377960979</v>
      </c>
      <c r="E43" s="396">
        <f>'A5-106'!E43*(100-'A5-105'!E43)/100</f>
        <v>8.5063574368745627</v>
      </c>
      <c r="F43" s="396">
        <f>'A5-106'!F43*(100-'A5-105'!F43)/100</f>
        <v>7.3405881929552486</v>
      </c>
      <c r="G43" s="396">
        <f>'A5-106'!G43*(100-'A5-105'!G43)/100</f>
        <v>11.206688164525735</v>
      </c>
      <c r="H43" s="396">
        <f>'A5-106'!H43*(100-'A5-105'!H43)/100</f>
        <v>11.939783781506023</v>
      </c>
      <c r="I43" s="396">
        <f>'A5-106'!I43*(100-'A5-105'!I43)/100</f>
        <v>9.3360494934616192</v>
      </c>
      <c r="J43" s="396">
        <f>'A5-106'!J43*(100-'A5-105'!J43)/100</f>
        <v>13.284583305924416</v>
      </c>
      <c r="K43" s="396">
        <f>'A5-106'!K43*(100-'A5-105'!K43)/100</f>
        <v>8.6533242100390453</v>
      </c>
      <c r="L43" s="396">
        <f>'A5-106'!L43*(100-'A5-105'!L43)/100</f>
        <v>10.628528548511397</v>
      </c>
      <c r="M43" s="396">
        <f>'A5-106'!M43*(100-'A5-105'!M43)/100</f>
        <v>8.0565301315934619</v>
      </c>
      <c r="N43" s="396">
        <f>'A5-106'!N43*(100-'A5-105'!N43)/100</f>
        <v>10.873904905936969</v>
      </c>
      <c r="O43" s="396">
        <f>'A5-106'!O43*(100-'A5-105'!O43)/100</f>
        <v>15.817055242758908</v>
      </c>
      <c r="P43" s="577"/>
    </row>
    <row r="44" spans="1:16" ht="18" customHeight="1">
      <c r="A44" s="92">
        <v>2001</v>
      </c>
      <c r="B44" s="396">
        <f>'A5-106'!B44*(100-'A5-105'!B44)/100</f>
        <v>12.327936980881594</v>
      </c>
      <c r="C44" s="396">
        <f>'A5-106'!C44*(100-'A5-105'!C44)/100</f>
        <v>13.378477100468697</v>
      </c>
      <c r="D44" s="396">
        <f>'A5-106'!D44*(100-'A5-105'!D44)/100</f>
        <v>10.415888388135548</v>
      </c>
      <c r="E44" s="396">
        <f>'A5-106'!E44*(100-'A5-105'!E44)/100</f>
        <v>8.4909224884645678</v>
      </c>
      <c r="F44" s="396">
        <f>'A5-106'!F44*(100-'A5-105'!F44)/100</f>
        <v>7.8048422187861615</v>
      </c>
      <c r="G44" s="396">
        <f>'A5-106'!G44*(100-'A5-105'!G44)/100</f>
        <v>11.637263162967006</v>
      </c>
      <c r="H44" s="396">
        <f>'A5-106'!H44*(100-'A5-105'!H44)/100</f>
        <v>12.431484772336864</v>
      </c>
      <c r="I44" s="396">
        <f>'A5-106'!I44*(100-'A5-105'!I44)/100</f>
        <v>9.4221709858927607</v>
      </c>
      <c r="J44" s="396">
        <f>'A5-106'!J44*(100-'A5-105'!J44)/100</f>
        <v>13.627028831487769</v>
      </c>
      <c r="K44" s="396">
        <f>'A5-106'!K44*(100-'A5-105'!K44)/100</f>
        <v>9.0377106734847512</v>
      </c>
      <c r="L44" s="396">
        <f>'A5-106'!L44*(100-'A5-105'!L44)/100</f>
        <v>10.882334816193771</v>
      </c>
      <c r="M44" s="396">
        <f>'A5-106'!M44*(100-'A5-105'!M44)/100</f>
        <v>8.6818969066782561</v>
      </c>
      <c r="N44" s="396">
        <f>'A5-106'!N44*(100-'A5-105'!N44)/100</f>
        <v>11.243279597866156</v>
      </c>
      <c r="O44" s="396">
        <f>'A5-106'!O44*(100-'A5-105'!O44)/100</f>
        <v>16.405893317900407</v>
      </c>
      <c r="P44" s="577"/>
    </row>
    <row r="45" spans="1:16" ht="18" customHeight="1">
      <c r="A45" s="92">
        <v>2002</v>
      </c>
      <c r="B45" s="396">
        <f>'A5-106'!B45*(100-'A5-105'!B45)/100</f>
        <v>12.189702812374524</v>
      </c>
      <c r="C45" s="396">
        <f>'A5-106'!C45*(100-'A5-105'!C45)/100</f>
        <v>13.864742561374321</v>
      </c>
      <c r="D45" s="396">
        <f>'A5-106'!D45*(100-'A5-105'!D45)/100</f>
        <v>10.635648766590407</v>
      </c>
      <c r="E45" s="396">
        <f>'A5-106'!E45*(100-'A5-105'!E45)/100</f>
        <v>8.958863916401457</v>
      </c>
      <c r="F45" s="396">
        <f>'A5-106'!F45*(100-'A5-105'!F45)/100</f>
        <v>7.9044179768889986</v>
      </c>
      <c r="G45" s="396">
        <f>'A5-106'!G45*(100-'A5-105'!G45)/100</f>
        <v>12.396126080654257</v>
      </c>
      <c r="H45" s="396">
        <f>'A5-106'!H45*(100-'A5-105'!H45)/100</f>
        <v>12.653102894390857</v>
      </c>
      <c r="I45" s="396">
        <f>'A5-106'!I45*(100-'A5-105'!I45)/100</f>
        <v>9.3836256014397943</v>
      </c>
      <c r="J45" s="396">
        <f>'A5-106'!J45*(100-'A5-105'!J45)/100</f>
        <v>14.565761417113238</v>
      </c>
      <c r="K45" s="396">
        <f>'A5-106'!K45*(100-'A5-105'!K45)/100</f>
        <v>9.7182825770843255</v>
      </c>
      <c r="L45" s="396">
        <f>'A5-106'!L45*(100-'A5-105'!L45)/100</f>
        <v>11.157142473317094</v>
      </c>
      <c r="M45" s="396">
        <f>'A5-106'!M45*(100-'A5-105'!M45)/100</f>
        <v>9.2958773984801564</v>
      </c>
      <c r="N45" s="396">
        <f>'A5-106'!N45*(100-'A5-105'!N45)/100</f>
        <v>11.768469692074662</v>
      </c>
      <c r="O45" s="396">
        <f>'A5-106'!O45*(100-'A5-105'!O45)/100</f>
        <v>17.173992900974611</v>
      </c>
      <c r="P45" s="577"/>
    </row>
    <row r="46" spans="1:16" ht="18" customHeight="1">
      <c r="A46" s="92">
        <v>2003</v>
      </c>
      <c r="B46" s="396">
        <f>'A5-106'!B46*(100-'A5-105'!B46)/100</f>
        <v>12.126294517934477</v>
      </c>
      <c r="C46" s="396">
        <f>'A5-106'!C46*(100-'A5-105'!C46)/100</f>
        <v>13.049643735388431</v>
      </c>
      <c r="D46" s="396">
        <f>'A5-106'!D46*(100-'A5-105'!D46)/100</f>
        <v>10.750759048715777</v>
      </c>
      <c r="E46" s="396">
        <f>'A5-106'!E46*(100-'A5-105'!E46)/100</f>
        <v>8.7287069586867023</v>
      </c>
      <c r="F46" s="396">
        <f>'A5-106'!F46*(100-'A5-105'!F46)/100</f>
        <v>7.9966169261864888</v>
      </c>
      <c r="G46" s="396">
        <f>'A5-106'!G46*(100-'A5-105'!G46)/100</f>
        <v>12.002533622545911</v>
      </c>
      <c r="H46" s="396">
        <f>'A5-106'!H46*(100-'A5-105'!H46)/100</f>
        <v>12.867024147424914</v>
      </c>
      <c r="I46" s="396">
        <f>'A5-106'!I46*(100-'A5-105'!I46)/100</f>
        <v>9.4187256702649798</v>
      </c>
      <c r="J46" s="396">
        <f>'A5-106'!J46*(100-'A5-105'!J46)/100</f>
        <v>14.140854393752118</v>
      </c>
      <c r="K46" s="396">
        <f>'A5-106'!K46*(100-'A5-105'!K46)/100</f>
        <v>10.27504481185893</v>
      </c>
      <c r="L46" s="396">
        <f>'A5-106'!L46*(100-'A5-105'!L46)/100</f>
        <v>11.038763111456163</v>
      </c>
      <c r="M46" s="396">
        <f>'A5-106'!M46*(100-'A5-105'!M46)/100</f>
        <v>9.4358249801658101</v>
      </c>
      <c r="N46" s="396">
        <f>'A5-106'!N46*(100-'A5-105'!N46)/100</f>
        <v>12.248781947554292</v>
      </c>
      <c r="O46" s="396">
        <f>'A5-106'!O46*(100-'A5-105'!O46)/100</f>
        <v>17.686229228622473</v>
      </c>
      <c r="P46" s="577"/>
    </row>
    <row r="47" spans="1:16" ht="18" customHeight="1">
      <c r="A47" s="92">
        <v>2004</v>
      </c>
      <c r="B47" s="396">
        <f>'A5-106'!B47*(100-'A5-105'!B47)/100</f>
        <v>12.553596997176637</v>
      </c>
      <c r="C47" s="396">
        <f>'A5-106'!C47*(100-'A5-105'!C47)/100</f>
        <v>13.674022756268153</v>
      </c>
      <c r="D47" s="396">
        <f>'A5-106'!D47*(100-'A5-105'!D47)/100</f>
        <v>10.913549440625269</v>
      </c>
      <c r="E47" s="396">
        <f>'A5-106'!E47*(100-'A5-105'!E47)/100</f>
        <v>8.6054902475917441</v>
      </c>
      <c r="F47" s="396">
        <f>'A5-106'!F47*(100-'A5-105'!F47)/100</f>
        <v>8.3233314687123148</v>
      </c>
      <c r="G47" s="396">
        <f>'A5-106'!G47*(100-'A5-105'!G47)/100</f>
        <v>11.802341714848014</v>
      </c>
      <c r="H47" s="396">
        <f>'A5-106'!H47*(100-'A5-105'!H47)/100</f>
        <v>12.996235499519139</v>
      </c>
      <c r="I47" s="396">
        <f>'A5-106'!I47*(100-'A5-105'!I47)/100</f>
        <v>9.4811492187787358</v>
      </c>
      <c r="J47" s="396">
        <f>'A5-106'!J47*(100-'A5-105'!J47)/100</f>
        <v>14.430353501668456</v>
      </c>
      <c r="K47" s="396">
        <f>'A5-106'!K47*(100-'A5-105'!K47)/100</f>
        <v>10.131497255263263</v>
      </c>
      <c r="L47" s="396">
        <f>'A5-106'!L47*(100-'A5-105'!L47)/100</f>
        <v>10.760423193772516</v>
      </c>
      <c r="M47" s="396">
        <f>'A5-106'!M47*(100-'A5-105'!M47)/100</f>
        <v>9.5873676547239839</v>
      </c>
      <c r="N47" s="396">
        <f>'A5-106'!N47*(100-'A5-105'!N47)/100</f>
        <v>12.45423255716125</v>
      </c>
      <c r="O47" s="396">
        <f>'A5-106'!O47*(100-'A5-105'!O47)/100</f>
        <v>17.770385443605655</v>
      </c>
      <c r="P47" s="577"/>
    </row>
    <row r="48" spans="1:16" ht="18" customHeight="1">
      <c r="A48" s="92">
        <v>2005</v>
      </c>
      <c r="B48" s="396">
        <f>'A5-106'!B48*(100-'A5-105'!B48)/100</f>
        <v>12.575096650300978</v>
      </c>
      <c r="C48" s="396">
        <f>'A5-106'!C48*(100-'A5-105'!C48)/100</f>
        <v>13.290027743137422</v>
      </c>
      <c r="D48" s="396">
        <f>'A5-106'!D48*(100-'A5-105'!D48)/100</f>
        <v>11.167541707787045</v>
      </c>
      <c r="E48" s="396">
        <f>'A5-106'!E48*(100-'A5-105'!E48)/100</f>
        <v>8.2832958871889151</v>
      </c>
      <c r="F48" s="396">
        <f>'A5-106'!F48*(100-'A5-105'!F48)/100</f>
        <v>8.2862632887904617</v>
      </c>
      <c r="G48" s="396">
        <f>'A5-106'!G48*(100-'A5-105'!G48)/100</f>
        <v>11.783494478582174</v>
      </c>
      <c r="H48" s="396">
        <f>'A5-106'!H48*(100-'A5-105'!H48)/100</f>
        <v>12.745953870816601</v>
      </c>
      <c r="I48" s="396">
        <f>'A5-106'!I48*(100-'A5-105'!I48)/100</f>
        <v>9.5533500376142459</v>
      </c>
      <c r="J48" s="396">
        <f>'A5-106'!J48*(100-'A5-105'!J48)/100</f>
        <v>14.098910451122434</v>
      </c>
      <c r="K48" s="396">
        <f>'A5-106'!K48*(100-'A5-105'!K48)/100</f>
        <v>10.115369201492872</v>
      </c>
      <c r="L48" s="396">
        <f>'A5-106'!L48*(100-'A5-105'!L48)/100</f>
        <v>10.653474617979978</v>
      </c>
      <c r="M48" s="396">
        <f>'A5-106'!M48*(100-'A5-105'!M48)/100</f>
        <v>9.3122943170301173</v>
      </c>
      <c r="N48" s="396">
        <f>'A5-106'!N48*(100-'A5-105'!N48)/100</f>
        <v>11.914393976548602</v>
      </c>
      <c r="O48" s="396">
        <f>'A5-106'!O48*(100-'A5-105'!O48)/100</f>
        <v>17.480728790043493</v>
      </c>
      <c r="P48" s="577"/>
    </row>
    <row r="49" spans="1:16" ht="12.75" customHeight="1">
      <c r="A49" s="92">
        <v>2006</v>
      </c>
      <c r="B49" s="396">
        <f>'A5-106'!B49*(100-'A5-105'!B49)/100</f>
        <v>12.693912220684881</v>
      </c>
      <c r="C49" s="396">
        <f>'A5-106'!C49*(100-'A5-105'!C49)/100</f>
        <v>13.420305495995358</v>
      </c>
      <c r="D49" s="396">
        <f>'A5-106'!D49*(100-'A5-105'!D49)/100</f>
        <v>11.020613657296037</v>
      </c>
      <c r="E49" s="396">
        <f>'A5-106'!E49*(100-'A5-105'!E49)/100</f>
        <v>8.700686052035822</v>
      </c>
      <c r="F49" s="396">
        <f>'A5-106'!F49*(100-'A5-105'!F49)/100</f>
        <v>8.4088675478126049</v>
      </c>
      <c r="G49" s="396">
        <f>'A5-106'!G49*(100-'A5-105'!G49)/100</f>
        <v>12.066976914494864</v>
      </c>
      <c r="H49" s="396">
        <f>'A5-106'!H49*(100-'A5-105'!H49)/100</f>
        <v>12.704257095793201</v>
      </c>
      <c r="I49" s="396">
        <f>'A5-106'!I49*(100-'A5-105'!I49)/100</f>
        <v>9.3517984259762823</v>
      </c>
      <c r="J49" s="396">
        <f>'A5-106'!J49*(100-'A5-105'!J49)/100</f>
        <v>13.663295556840508</v>
      </c>
      <c r="K49" s="396">
        <f>'A5-106'!K49*(100-'A5-105'!K49)/100</f>
        <v>10.065392706564003</v>
      </c>
      <c r="L49" s="396">
        <f>'A5-106'!L49*(100-'A5-105'!L49)/100</f>
        <v>10.590989361401689</v>
      </c>
      <c r="M49" s="396">
        <f>'A5-106'!M49*(100-'A5-105'!M49)/100</f>
        <v>9.5953512609999869</v>
      </c>
      <c r="N49" s="396">
        <f>'A5-106'!N49*(100-'A5-105'!N49)/100</f>
        <v>11.985423799564199</v>
      </c>
      <c r="O49" s="396">
        <f>'A5-106'!O49*(100-'A5-105'!O49)/100</f>
        <v>17.343380728511022</v>
      </c>
      <c r="P49" s="577"/>
    </row>
    <row r="50" spans="1:16" ht="12.75" customHeight="1">
      <c r="A50" s="92">
        <v>2007</v>
      </c>
      <c r="B50" s="578">
        <f>'A5-106'!B50*(100-'A5-105'!B50)/100</f>
        <v>12.966577241171215</v>
      </c>
      <c r="C50" s="578">
        <f>'A5-106'!C50*(100-'A5-105'!C50)/100</f>
        <v>13.74680874820953</v>
      </c>
      <c r="D50" s="578">
        <f>'A5-106'!D50*(100-'A5-105'!D50)/100</f>
        <v>11.294296613328738</v>
      </c>
      <c r="E50" s="578">
        <f>'A5-106'!E50*(100-'A5-105'!E50)/100</f>
        <v>9.1320500282176571</v>
      </c>
      <c r="F50" s="578">
        <f>'A5-106'!F50*(100-'A5-105'!F50)/100</f>
        <v>8.7846418841426903</v>
      </c>
      <c r="G50" s="578">
        <f>'A5-106'!G50*(100-'A5-105'!G50)/100</f>
        <v>12.092485609773536</v>
      </c>
      <c r="H50" s="578">
        <f>'A5-106'!H50*(100-'A5-105'!H50)/100</f>
        <v>12.553266336797355</v>
      </c>
      <c r="I50" s="578">
        <f>'A5-106'!I50*(100-'A5-105'!I50)/100</f>
        <v>9.2546928074912955</v>
      </c>
      <c r="J50" s="578">
        <f>'A5-106'!J50*(100-'A5-105'!J50)/100</f>
        <v>14.10920986882868</v>
      </c>
      <c r="K50" s="578">
        <f>'A5-106'!K50*(100-'A5-105'!K50)/100</f>
        <v>10.648911219549792</v>
      </c>
      <c r="L50" s="578">
        <f>'A5-106'!L50*(100-'A5-105'!L50)/100</f>
        <v>10.645479216460917</v>
      </c>
      <c r="M50" s="578">
        <f>'A5-106'!M50*(100-'A5-105'!M50)/100</f>
        <v>10.049944016645545</v>
      </c>
      <c r="N50" s="578">
        <f>'A5-106'!N50*(100-'A5-105'!N50)/100</f>
        <v>11.863688834294935</v>
      </c>
      <c r="O50" s="578">
        <f>'A5-106'!O50*(100-'A5-105'!O50)/100</f>
        <v>17.481727197942106</v>
      </c>
      <c r="P50" s="577"/>
    </row>
    <row r="51" spans="1:16" ht="12.75" customHeight="1">
      <c r="A51" s="92">
        <v>2008</v>
      </c>
      <c r="B51" s="578">
        <f>'A5-106'!B51*(100-'A5-105'!B51)/100</f>
        <v>13.104763342987015</v>
      </c>
      <c r="C51" s="578">
        <f>'A5-106'!C51*(100-'A5-105'!C51)/100</f>
        <v>13.745870905914515</v>
      </c>
      <c r="D51" s="578">
        <f>'A5-106'!D51*(100-'A5-105'!D51)/100</f>
        <v>11.334006619772074</v>
      </c>
      <c r="E51" s="578">
        <f>'A5-106'!E51*(100-'A5-105'!E51)/100</f>
        <v>9.5191524552177267</v>
      </c>
      <c r="F51" s="578">
        <f>'A5-106'!F51*(100-'A5-105'!F51)/100</f>
        <v>9.0248814629538714</v>
      </c>
      <c r="G51" s="578">
        <f>'A5-106'!G51*(100-'A5-105'!G51)/100</f>
        <v>12.097620530151012</v>
      </c>
      <c r="H51" s="578">
        <f>'A5-106'!H51*(100-'A5-105'!H51)/100</f>
        <v>12.708927848963347</v>
      </c>
      <c r="I51" s="578">
        <f>'A5-106'!I51*(100-'A5-105'!I51)/100</f>
        <v>9.7081901490702727</v>
      </c>
      <c r="J51" s="578">
        <f>'A5-106'!J51*(100-'A5-105'!J51)/100</f>
        <v>14.082889960883636</v>
      </c>
      <c r="K51" s="578">
        <f>'A5-106'!K51*(100-'A5-105'!K51)/100</f>
        <v>10.666537590168922</v>
      </c>
      <c r="L51" s="578">
        <f>'A5-106'!L51*(100-'A5-105'!L51)/100</f>
        <v>11.841099278685482</v>
      </c>
      <c r="M51" s="578">
        <f>'A5-106'!M51*(100-'A5-105'!M51)/100</f>
        <v>10.226383071205756</v>
      </c>
      <c r="N51" s="578">
        <f>'A5-106'!N51*(100-'A5-105'!N51)/100</f>
        <v>11.619121178873254</v>
      </c>
      <c r="O51" s="578">
        <f>'A5-106'!O51*(100-'A5-105'!O51)/100</f>
        <v>17.956199424904586</v>
      </c>
      <c r="P51" s="577"/>
    </row>
    <row r="52" spans="1:16" ht="12.75" customHeight="1">
      <c r="A52" s="92">
        <v>2009</v>
      </c>
      <c r="B52" s="578">
        <f>'A5-106'!B52*(100-'A5-105'!B52)/100</f>
        <v>14.905575581280779</v>
      </c>
      <c r="C52" s="578">
        <f>'A5-106'!C52*(100-'A5-105'!C52)/100</f>
        <v>14.243632192449452</v>
      </c>
      <c r="D52" s="578">
        <f>'A5-106'!D52*(100-'A5-105'!D52)/100</f>
        <v>12.063681730987065</v>
      </c>
      <c r="E52" s="578">
        <f>'A5-106'!E52*(100-'A5-105'!E52)/100</f>
        <v>9.5167120520993009</v>
      </c>
      <c r="F52" s="578">
        <f>'A5-106'!F52*(100-'A5-105'!F52)/100</f>
        <v>9.3549121066006595</v>
      </c>
      <c r="G52" s="578">
        <f>'A5-106'!G52*(100-'A5-105'!G52)/100</f>
        <v>12.519517915782231</v>
      </c>
      <c r="H52" s="578">
        <f>'A5-106'!H52*(100-'A5-105'!H52)/100</f>
        <v>12.909569157992193</v>
      </c>
      <c r="I52" s="578">
        <f>'A5-106'!I52*(100-'A5-105'!I52)/100</f>
        <v>9.7419835596968571</v>
      </c>
      <c r="J52" s="578">
        <f>'A5-106'!J52*(100-'A5-105'!J52)/100</f>
        <v>14.386391827453998</v>
      </c>
      <c r="K52" s="578">
        <f>'A5-106'!K52*(100-'A5-105'!K52)/100</f>
        <v>11.77117201403885</v>
      </c>
      <c r="L52" s="578">
        <f>'A5-106'!L52*(100-'A5-105'!L52)/100</f>
        <v>12.619592616319451</v>
      </c>
      <c r="M52" s="578">
        <f>'A5-106'!M52*(100-'A5-105'!M52)/100</f>
        <v>10.06404872541424</v>
      </c>
      <c r="N52" s="578">
        <f>'A5-106'!N52*(100-'A5-105'!N52)/100</f>
        <v>12.168515493151894</v>
      </c>
      <c r="O52" s="578">
        <f>'A5-106'!O52*(100-'A5-105'!O52)/100</f>
        <v>18.67228779403888</v>
      </c>
      <c r="P52" s="577"/>
    </row>
    <row r="53" spans="1:16" ht="12.75" customHeight="1">
      <c r="A53" s="92"/>
      <c r="B53" s="396"/>
      <c r="C53" s="396"/>
      <c r="D53" s="396"/>
      <c r="E53" s="396"/>
      <c r="F53" s="396"/>
      <c r="G53" s="396"/>
      <c r="H53" s="396"/>
      <c r="I53" s="396"/>
      <c r="J53" s="396"/>
      <c r="K53" s="396"/>
      <c r="L53" s="396"/>
      <c r="M53" s="396"/>
      <c r="N53" s="396"/>
      <c r="O53" s="396"/>
      <c r="P53" s="577"/>
    </row>
    <row r="54" spans="1:16" ht="12.75" customHeight="1">
      <c r="A54" s="90" t="s">
        <v>127</v>
      </c>
    </row>
    <row r="55" spans="1:16" ht="12.75" customHeight="1">
      <c r="A55" s="90" t="s">
        <v>648</v>
      </c>
    </row>
    <row r="56" spans="1:16" ht="12.75" customHeight="1">
      <c r="A56" s="90" t="s">
        <v>713</v>
      </c>
      <c r="C56" s="426"/>
      <c r="D56" s="426"/>
      <c r="E56" s="426"/>
      <c r="F56" s="426"/>
      <c r="G56" s="426"/>
      <c r="H56" s="426"/>
      <c r="I56" s="426"/>
      <c r="J56" s="426"/>
      <c r="K56" s="426"/>
      <c r="L56" s="426"/>
      <c r="M56" s="426"/>
      <c r="N56" s="426"/>
      <c r="O56" s="426"/>
    </row>
  </sheetData>
  <phoneticPr fontId="0" type="noConversion"/>
  <pageMargins left="0.75" right="0.75" top="1" bottom="1" header="0.5" footer="0.5"/>
  <pageSetup scale="78" orientation="landscape" r:id="rId1"/>
  <headerFooter alignWithMargins="0"/>
</worksheet>
</file>

<file path=xl/worksheets/sheet32.xml><?xml version="1.0" encoding="utf-8"?>
<worksheet xmlns="http://schemas.openxmlformats.org/spreadsheetml/2006/main" xmlns:r="http://schemas.openxmlformats.org/officeDocument/2006/relationships">
  <sheetPr codeName="Sheet32">
    <pageSetUpPr fitToPage="1"/>
  </sheetPr>
  <dimension ref="A1:O57"/>
  <sheetViews>
    <sheetView showOutlineSymbols="0" view="pageBreakPreview" zoomScaleSheetLayoutView="100" workbookViewId="0">
      <pane xSplit="1" ySplit="2" topLeftCell="B47"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5" style="90" customWidth="1"/>
    <col min="2" max="15" width="8.7109375" style="90" customWidth="1"/>
    <col min="16" max="16384" width="3.85546875" style="90"/>
  </cols>
  <sheetData>
    <row r="1" spans="1:15" ht="12.75" customHeight="1">
      <c r="A1" s="90" t="s">
        <v>250</v>
      </c>
    </row>
    <row r="2" spans="1:15" s="91" customFormat="1" ht="29.25" customHeight="1">
      <c r="A2" s="91" t="s">
        <v>471</v>
      </c>
      <c r="B2" s="91" t="s">
        <v>472</v>
      </c>
      <c r="C2" s="91" t="s">
        <v>474</v>
      </c>
      <c r="D2" s="91" t="s">
        <v>272</v>
      </c>
      <c r="E2" s="91" t="s">
        <v>479</v>
      </c>
      <c r="F2" s="91" t="s">
        <v>285</v>
      </c>
      <c r="G2" s="91" t="s">
        <v>286</v>
      </c>
      <c r="H2" s="91" t="s">
        <v>287</v>
      </c>
      <c r="I2" s="91" t="s">
        <v>487</v>
      </c>
      <c r="J2" s="91" t="s">
        <v>492</v>
      </c>
      <c r="K2" s="91" t="s">
        <v>290</v>
      </c>
      <c r="L2" s="91" t="s">
        <v>291</v>
      </c>
      <c r="M2" s="91" t="s">
        <v>292</v>
      </c>
      <c r="N2" s="91" t="s">
        <v>293</v>
      </c>
      <c r="O2" s="91" t="s">
        <v>273</v>
      </c>
    </row>
    <row r="3" spans="1:15" ht="12.75" hidden="1" customHeight="1">
      <c r="A3" s="92">
        <v>1960</v>
      </c>
      <c r="B3" s="573"/>
      <c r="C3" s="573"/>
      <c r="D3" s="573"/>
      <c r="E3" s="573"/>
      <c r="F3" s="573"/>
      <c r="G3" s="573"/>
      <c r="H3" s="573"/>
      <c r="I3" s="573"/>
      <c r="J3" s="573"/>
      <c r="K3" s="573"/>
      <c r="L3" s="573"/>
      <c r="M3" s="573"/>
      <c r="N3" s="573"/>
      <c r="O3" s="573"/>
    </row>
    <row r="4" spans="1:15" ht="12.75" hidden="1" customHeight="1">
      <c r="A4" s="92">
        <v>1961</v>
      </c>
      <c r="B4" s="573"/>
      <c r="C4" s="573"/>
      <c r="D4" s="573"/>
      <c r="E4" s="573"/>
      <c r="F4" s="573"/>
      <c r="G4" s="573"/>
      <c r="H4" s="573"/>
      <c r="I4" s="573"/>
      <c r="J4" s="573"/>
      <c r="K4" s="573"/>
      <c r="L4" s="573"/>
      <c r="M4" s="573"/>
      <c r="N4" s="573"/>
      <c r="O4" s="573"/>
    </row>
    <row r="5" spans="1:15" ht="12.75" hidden="1" customHeight="1">
      <c r="A5" s="92">
        <v>1962</v>
      </c>
      <c r="B5" s="573"/>
      <c r="C5" s="573"/>
      <c r="D5" s="573"/>
      <c r="E5" s="573"/>
      <c r="F5" s="573"/>
      <c r="G5" s="573"/>
      <c r="H5" s="573"/>
      <c r="I5" s="573"/>
      <c r="J5" s="573"/>
      <c r="K5" s="573"/>
      <c r="L5" s="573"/>
      <c r="M5" s="573"/>
      <c r="N5" s="573"/>
      <c r="O5" s="573"/>
    </row>
    <row r="6" spans="1:15" ht="12.75" hidden="1" customHeight="1">
      <c r="A6" s="92">
        <v>1963</v>
      </c>
      <c r="B6" s="573"/>
      <c r="C6" s="573"/>
      <c r="D6" s="573"/>
      <c r="E6" s="573"/>
      <c r="F6" s="573"/>
      <c r="G6" s="573"/>
      <c r="H6" s="573"/>
      <c r="I6" s="573"/>
      <c r="J6" s="573"/>
      <c r="K6" s="573"/>
      <c r="L6" s="573"/>
      <c r="M6" s="573"/>
      <c r="N6" s="573"/>
      <c r="O6" s="573"/>
    </row>
    <row r="7" spans="1:15" ht="12.75" hidden="1" customHeight="1">
      <c r="A7" s="92">
        <v>1964</v>
      </c>
      <c r="B7" s="573"/>
      <c r="C7" s="573"/>
      <c r="D7" s="573"/>
      <c r="E7" s="573"/>
      <c r="F7" s="573"/>
      <c r="G7" s="573"/>
      <c r="H7" s="573"/>
      <c r="I7" s="573"/>
      <c r="J7" s="573"/>
      <c r="K7" s="573"/>
      <c r="L7" s="573"/>
      <c r="M7" s="573"/>
      <c r="N7" s="573"/>
      <c r="O7" s="573"/>
    </row>
    <row r="8" spans="1:15" ht="12.75" hidden="1" customHeight="1">
      <c r="A8" s="92">
        <v>1965</v>
      </c>
      <c r="B8" s="573"/>
      <c r="C8" s="573"/>
      <c r="D8" s="573"/>
      <c r="E8" s="573"/>
      <c r="F8" s="573"/>
      <c r="G8" s="573"/>
      <c r="H8" s="573"/>
      <c r="I8" s="573"/>
      <c r="J8" s="573"/>
      <c r="K8" s="573"/>
      <c r="L8" s="573"/>
      <c r="M8" s="573"/>
      <c r="N8" s="573"/>
      <c r="O8" s="573"/>
    </row>
    <row r="9" spans="1:15" ht="12.75" hidden="1" customHeight="1">
      <c r="A9" s="92">
        <v>1966</v>
      </c>
      <c r="B9" s="573"/>
      <c r="C9" s="573"/>
      <c r="D9" s="573"/>
      <c r="E9" s="573"/>
      <c r="F9" s="573"/>
      <c r="G9" s="573"/>
      <c r="H9" s="573"/>
      <c r="I9" s="573"/>
      <c r="J9" s="573"/>
      <c r="K9" s="573"/>
      <c r="L9" s="573"/>
      <c r="M9" s="573"/>
      <c r="N9" s="573"/>
      <c r="O9" s="573"/>
    </row>
    <row r="10" spans="1:15" ht="12.75" hidden="1" customHeight="1">
      <c r="A10" s="92">
        <v>1967</v>
      </c>
      <c r="B10" s="573"/>
      <c r="C10" s="573"/>
      <c r="D10" s="573"/>
      <c r="E10" s="573"/>
      <c r="F10" s="573"/>
      <c r="G10" s="573"/>
      <c r="H10" s="573"/>
      <c r="I10" s="573"/>
      <c r="J10" s="573"/>
      <c r="K10" s="573"/>
      <c r="L10" s="573"/>
      <c r="M10" s="573"/>
      <c r="N10" s="573"/>
      <c r="O10" s="573"/>
    </row>
    <row r="11" spans="1:15" ht="12.75" hidden="1" customHeight="1">
      <c r="A11" s="92">
        <v>1968</v>
      </c>
      <c r="B11" s="573"/>
      <c r="C11" s="573"/>
      <c r="D11" s="573"/>
      <c r="E11" s="573"/>
      <c r="F11" s="573"/>
      <c r="G11" s="573"/>
      <c r="H11" s="573"/>
      <c r="I11" s="573"/>
      <c r="J11" s="573"/>
      <c r="K11" s="573"/>
      <c r="L11" s="573"/>
      <c r="M11" s="573"/>
      <c r="N11" s="573"/>
      <c r="O11" s="573"/>
    </row>
    <row r="12" spans="1:15" ht="12.75" hidden="1" customHeight="1">
      <c r="A12" s="92">
        <v>1969</v>
      </c>
      <c r="B12" s="573"/>
      <c r="C12" s="573"/>
      <c r="D12" s="573"/>
      <c r="E12" s="573"/>
      <c r="F12" s="573"/>
      <c r="G12" s="573"/>
      <c r="H12" s="573"/>
      <c r="I12" s="573"/>
      <c r="J12" s="573"/>
      <c r="K12" s="573"/>
      <c r="L12" s="573"/>
      <c r="M12" s="573"/>
      <c r="N12" s="573"/>
      <c r="O12" s="573"/>
    </row>
    <row r="13" spans="1:15" ht="12.75" hidden="1" customHeight="1">
      <c r="A13" s="92">
        <v>1970</v>
      </c>
      <c r="B13" s="573"/>
      <c r="C13" s="573"/>
      <c r="D13" s="573"/>
      <c r="E13" s="573"/>
      <c r="F13" s="573"/>
      <c r="G13" s="573"/>
      <c r="H13" s="573"/>
      <c r="I13" s="573"/>
      <c r="J13" s="573"/>
      <c r="K13" s="573"/>
      <c r="L13" s="573"/>
      <c r="M13" s="573"/>
      <c r="N13" s="573"/>
      <c r="O13" s="573"/>
    </row>
    <row r="14" spans="1:15" ht="12.75" hidden="1" customHeight="1">
      <c r="A14" s="92">
        <v>1971</v>
      </c>
      <c r="B14" s="573"/>
      <c r="C14" s="573"/>
      <c r="D14" s="573"/>
      <c r="E14" s="573"/>
      <c r="F14" s="573"/>
      <c r="G14" s="573"/>
      <c r="H14" s="573"/>
      <c r="I14" s="573"/>
      <c r="J14" s="573"/>
      <c r="K14" s="573"/>
      <c r="L14" s="573"/>
      <c r="M14" s="573"/>
      <c r="N14" s="573"/>
      <c r="O14" s="573"/>
    </row>
    <row r="15" spans="1:15" ht="12.75" hidden="1" customHeight="1">
      <c r="A15" s="92">
        <v>1972</v>
      </c>
      <c r="B15" s="573"/>
      <c r="C15" s="573"/>
      <c r="D15" s="573"/>
      <c r="E15" s="573"/>
      <c r="F15" s="573"/>
      <c r="G15" s="573"/>
      <c r="H15" s="573"/>
      <c r="I15" s="573"/>
      <c r="J15" s="573"/>
      <c r="K15" s="573"/>
      <c r="L15" s="573"/>
      <c r="M15" s="573"/>
      <c r="N15" s="573"/>
      <c r="O15" s="573"/>
    </row>
    <row r="16" spans="1:15" ht="12.75" hidden="1" customHeight="1">
      <c r="A16" s="92">
        <v>1973</v>
      </c>
      <c r="B16" s="573"/>
      <c r="C16" s="573"/>
      <c r="D16" s="573"/>
      <c r="E16" s="573"/>
      <c r="F16" s="573"/>
      <c r="G16" s="573"/>
      <c r="H16" s="573"/>
      <c r="I16" s="573"/>
      <c r="J16" s="573"/>
      <c r="K16" s="573"/>
      <c r="L16" s="573"/>
      <c r="M16" s="573"/>
      <c r="N16" s="573"/>
      <c r="O16" s="573"/>
    </row>
    <row r="17" spans="1:15" ht="12.75" hidden="1" customHeight="1">
      <c r="A17" s="92">
        <v>1974</v>
      </c>
      <c r="B17" s="573"/>
      <c r="C17" s="573"/>
      <c r="D17" s="573"/>
      <c r="E17" s="573"/>
      <c r="F17" s="573"/>
      <c r="G17" s="573"/>
      <c r="H17" s="573"/>
      <c r="I17" s="573"/>
      <c r="J17" s="573"/>
      <c r="K17" s="573"/>
      <c r="L17" s="573"/>
      <c r="M17" s="573"/>
      <c r="N17" s="573"/>
      <c r="O17" s="573"/>
    </row>
    <row r="18" spans="1:15" ht="12.75" hidden="1" customHeight="1">
      <c r="A18" s="92">
        <v>1975</v>
      </c>
      <c r="B18" s="573"/>
      <c r="C18" s="573"/>
      <c r="D18" s="573"/>
      <c r="E18" s="573"/>
      <c r="F18" s="573"/>
      <c r="G18" s="573"/>
      <c r="H18" s="573"/>
      <c r="I18" s="573"/>
      <c r="J18" s="573"/>
      <c r="K18" s="573"/>
      <c r="L18" s="573"/>
      <c r="M18" s="573"/>
      <c r="N18" s="573"/>
      <c r="O18" s="573"/>
    </row>
    <row r="19" spans="1:15" ht="12.75" hidden="1" customHeight="1">
      <c r="A19" s="92">
        <v>1976</v>
      </c>
      <c r="B19" s="573"/>
      <c r="C19" s="573"/>
      <c r="D19" s="573"/>
      <c r="E19" s="573"/>
      <c r="F19" s="573"/>
      <c r="G19" s="573"/>
      <c r="H19" s="573"/>
      <c r="I19" s="573"/>
      <c r="J19" s="573"/>
      <c r="K19" s="573"/>
      <c r="L19" s="573"/>
      <c r="M19" s="573"/>
      <c r="N19" s="573"/>
      <c r="O19" s="573"/>
    </row>
    <row r="20" spans="1:15" ht="12.75" hidden="1" customHeight="1">
      <c r="A20" s="92">
        <v>1977</v>
      </c>
      <c r="B20" s="573"/>
      <c r="C20" s="573"/>
      <c r="D20" s="573"/>
      <c r="E20" s="573"/>
      <c r="F20" s="573"/>
      <c r="G20" s="573"/>
      <c r="H20" s="573"/>
      <c r="I20" s="573"/>
      <c r="J20" s="573"/>
      <c r="K20" s="573"/>
      <c r="L20" s="573"/>
      <c r="M20" s="573"/>
      <c r="N20" s="573"/>
      <c r="O20" s="573"/>
    </row>
    <row r="21" spans="1:15" ht="12.75" hidden="1" customHeight="1">
      <c r="A21" s="92">
        <v>1978</v>
      </c>
      <c r="B21" s="573"/>
      <c r="C21" s="573"/>
      <c r="D21" s="573"/>
      <c r="E21" s="573"/>
      <c r="F21" s="573"/>
      <c r="G21" s="573"/>
      <c r="H21" s="573"/>
      <c r="I21" s="573"/>
      <c r="J21" s="573"/>
      <c r="K21" s="573"/>
      <c r="L21" s="573"/>
      <c r="M21" s="573"/>
      <c r="N21" s="573"/>
      <c r="O21" s="573"/>
    </row>
    <row r="22" spans="1:15" ht="12.75" hidden="1" customHeight="1">
      <c r="A22" s="92">
        <v>1979</v>
      </c>
      <c r="B22" s="573"/>
      <c r="C22" s="573"/>
      <c r="D22" s="573"/>
      <c r="E22" s="573"/>
      <c r="F22" s="573"/>
      <c r="G22" s="573"/>
      <c r="H22" s="573"/>
      <c r="I22" s="573"/>
      <c r="J22" s="573"/>
      <c r="K22" s="573"/>
      <c r="L22" s="573"/>
      <c r="M22" s="573"/>
      <c r="N22" s="573"/>
      <c r="O22" s="573"/>
    </row>
    <row r="23" spans="1:15" ht="18" customHeight="1">
      <c r="A23" s="92">
        <v>1980</v>
      </c>
      <c r="B23" s="396">
        <f>'A5-106-1'!B23*(100-'A5-105'!B23)/100</f>
        <v>10.772169408361471</v>
      </c>
      <c r="C23" s="396">
        <f>'A5-106-1'!C23*(100-'A5-105'!C23)/100</f>
        <v>9.4777940956895446</v>
      </c>
      <c r="D23" s="396">
        <f>'A5-106-1'!D23*(100-'A5-105'!D23)/100</f>
        <v>10.547475545650025</v>
      </c>
      <c r="E23" s="396">
        <f>'A5-106-1'!E23*(100-'A5-105'!E23)/100</f>
        <v>45.033177711270817</v>
      </c>
      <c r="F23" s="396">
        <f>'A5-106-1'!F23*(100-'A5-105'!F23)/100</f>
        <v>4.6822957836469543</v>
      </c>
      <c r="G23" s="396">
        <f>'A5-106-1'!G23*(100-'A5-105'!G23)/100</f>
        <v>7.0574995464520915</v>
      </c>
      <c r="H23" s="396">
        <f>'A5-106-1'!H23*(100-'A5-105'!H23)/100</f>
        <v>9.8431835633172433</v>
      </c>
      <c r="I23" s="396">
        <f>'A5-106-1'!I23*(100-'A5-105'!I23)/100</f>
        <v>4.0064465544006769</v>
      </c>
      <c r="J23" s="396">
        <f>'A5-106-1'!J23*(100-'A5-105'!J23)/100</f>
        <v>10.362350105772805</v>
      </c>
      <c r="K23" s="396">
        <f>'A5-106-1'!K23*(100-'A5-105'!K23)/100</f>
        <v>47.757578992181827</v>
      </c>
      <c r="L23" s="396">
        <f>'A5-106-1'!L23*(100-'A5-105'!L23)/100</f>
        <v>3.0063512803600427</v>
      </c>
      <c r="M23" s="396">
        <f>'A5-106-1'!M23*(100-'A5-105'!M23)/100</f>
        <v>41.182722361606444</v>
      </c>
      <c r="N23" s="396">
        <f>'A5-106-1'!N23*(100-'A5-105'!N23)/100</f>
        <v>3.5574437405603163</v>
      </c>
      <c r="O23" s="396">
        <f>'A5-106-1'!O23*(100-'A5-105'!O23)/100</f>
        <v>12.26886338703418</v>
      </c>
    </row>
    <row r="24" spans="1:15" ht="18" customHeight="1">
      <c r="A24" s="92">
        <v>1981</v>
      </c>
      <c r="B24" s="396">
        <f>'A5-106-1'!B24*(100-'A5-105'!B24)/100</f>
        <v>11.670349919524632</v>
      </c>
      <c r="C24" s="396">
        <f>'A5-106-1'!C24*(100-'A5-105'!C24)/100</f>
        <v>9.2664318749263206</v>
      </c>
      <c r="D24" s="396">
        <f>'A5-106-1'!D24*(100-'A5-105'!D24)/100</f>
        <v>10.485213308560608</v>
      </c>
      <c r="E24" s="396">
        <f>'A5-106-1'!E24*(100-'A5-105'!E24)/100</f>
        <v>45.773058951906044</v>
      </c>
      <c r="F24" s="396">
        <f>'A5-106-1'!F24*(100-'A5-105'!F24)/100</f>
        <v>4.6678641191434442</v>
      </c>
      <c r="G24" s="396">
        <f>'A5-106-1'!G24*(100-'A5-105'!G24)/100</f>
        <v>7.3402751780707636</v>
      </c>
      <c r="H24" s="396">
        <f>'A5-106-1'!H24*(100-'A5-105'!H24)/100</f>
        <v>9.476716014651684</v>
      </c>
      <c r="I24" s="396">
        <f>'A5-106-1'!I24*(100-'A5-105'!I24)/100</f>
        <v>4.465963589086642</v>
      </c>
      <c r="J24" s="396">
        <f>'A5-106-1'!J24*(100-'A5-105'!J24)/100</f>
        <v>9.879725028548533</v>
      </c>
      <c r="K24" s="396">
        <f>'A5-106-1'!K24*(100-'A5-105'!K24)/100</f>
        <v>49.568214894363926</v>
      </c>
      <c r="L24" s="396">
        <f>'A5-106-1'!L24*(100-'A5-105'!L24)/100</f>
        <v>3.2278595754780586</v>
      </c>
      <c r="M24" s="396">
        <f>'A5-106-1'!M24*(100-'A5-105'!M24)/100</f>
        <v>39.388217861314402</v>
      </c>
      <c r="N24" s="396">
        <f>'A5-106-1'!N24*(100-'A5-105'!N24)/100</f>
        <v>3.7265537665992783</v>
      </c>
      <c r="O24" s="396">
        <f>'A5-106-1'!O24*(100-'A5-105'!O24)/100</f>
        <v>12.158457530277328</v>
      </c>
    </row>
    <row r="25" spans="1:15" ht="18" customHeight="1">
      <c r="A25" s="92">
        <v>1982</v>
      </c>
      <c r="B25" s="396">
        <f>'A5-106-1'!B25*(100-'A5-105'!B25)/100</f>
        <v>12.438096451859785</v>
      </c>
      <c r="C25" s="396">
        <f>'A5-106-1'!C25*(100-'A5-105'!C25)/100</f>
        <v>9.096218741223753</v>
      </c>
      <c r="D25" s="396">
        <f>'A5-106-1'!D25*(100-'A5-105'!D25)/100</f>
        <v>10.976944887106461</v>
      </c>
      <c r="E25" s="396">
        <f>'A5-106-1'!E25*(100-'A5-105'!E25)/100</f>
        <v>48.29572861275458</v>
      </c>
      <c r="F25" s="396">
        <f>'A5-106-1'!F25*(100-'A5-105'!F25)/100</f>
        <v>4.8961217006032545</v>
      </c>
      <c r="G25" s="396">
        <f>'A5-106-1'!G25*(100-'A5-105'!G25)/100</f>
        <v>8.0157336982403766</v>
      </c>
      <c r="H25" s="396">
        <f>'A5-106-1'!H25*(100-'A5-105'!H25)/100</f>
        <v>9.2104684228072173</v>
      </c>
      <c r="I25" s="396">
        <f>'A5-106-1'!I25*(100-'A5-105'!I25)/100</f>
        <v>4.6687288002771457</v>
      </c>
      <c r="J25" s="396">
        <f>'A5-106-1'!J25*(100-'A5-105'!J25)/100</f>
        <v>9.6673095892655994</v>
      </c>
      <c r="K25" s="396">
        <f>'A5-106-1'!K25*(100-'A5-105'!K25)/100</f>
        <v>52.445286601794166</v>
      </c>
      <c r="L25" s="396">
        <f>'A5-106-1'!L25*(100-'A5-105'!L25)/100</f>
        <v>3.479081083185676</v>
      </c>
      <c r="M25" s="396">
        <f>'A5-106-1'!M25*(100-'A5-105'!M25)/100</f>
        <v>39.672422842871839</v>
      </c>
      <c r="N25" s="396">
        <f>'A5-106-1'!N25*(100-'A5-105'!N25)/100</f>
        <v>3.6591278087761183</v>
      </c>
      <c r="O25" s="396">
        <f>'A5-106-1'!O25*(100-'A5-105'!O25)/100</f>
        <v>12.341373862954471</v>
      </c>
    </row>
    <row r="26" spans="1:15" ht="18" customHeight="1">
      <c r="A26" s="92">
        <v>1983</v>
      </c>
      <c r="B26" s="396">
        <f>'A5-106-1'!B26*(100-'A5-105'!B26)/100</f>
        <v>12.145655480939777</v>
      </c>
      <c r="C26" s="396">
        <f>'A5-106-1'!C26*(100-'A5-105'!C26)/100</f>
        <v>9.2159817100012518</v>
      </c>
      <c r="D26" s="396">
        <f>'A5-106-1'!D26*(100-'A5-105'!D26)/100</f>
        <v>11.184186240099477</v>
      </c>
      <c r="E26" s="396">
        <f>'A5-106-1'!E26*(100-'A5-105'!E26)/100</f>
        <v>50.823301869324503</v>
      </c>
      <c r="F26" s="396">
        <f>'A5-106-1'!F26*(100-'A5-105'!F26)/100</f>
        <v>5.2575005634579437</v>
      </c>
      <c r="G26" s="396">
        <f>'A5-106-1'!G26*(100-'A5-105'!G26)/100</f>
        <v>8.4511251429183076</v>
      </c>
      <c r="H26" s="396">
        <f>'A5-106-1'!H26*(100-'A5-105'!H26)/100</f>
        <v>9.3114068463333037</v>
      </c>
      <c r="I26" s="396">
        <f>'A5-106-1'!I26*(100-'A5-105'!I26)/100</f>
        <v>5.0434743836216986</v>
      </c>
      <c r="J26" s="396">
        <f>'A5-106-1'!J26*(100-'A5-105'!J26)/100</f>
        <v>9.4829866626900063</v>
      </c>
      <c r="K26" s="396">
        <f>'A5-106-1'!K26*(100-'A5-105'!K26)/100</f>
        <v>52.62381371038164</v>
      </c>
      <c r="L26" s="396">
        <f>'A5-106-1'!L26*(100-'A5-105'!L26)/100</f>
        <v>3.8810117891568199</v>
      </c>
      <c r="M26" s="396">
        <f>'A5-106-1'!M26*(100-'A5-105'!M26)/100</f>
        <v>40.697560170925236</v>
      </c>
      <c r="N26" s="396">
        <f>'A5-106-1'!N26*(100-'A5-105'!N26)/100</f>
        <v>3.8576063909524265</v>
      </c>
      <c r="O26" s="396">
        <f>'A5-106-1'!O26*(100-'A5-105'!O26)/100</f>
        <v>12.440541387569478</v>
      </c>
    </row>
    <row r="27" spans="1:15" ht="18" customHeight="1">
      <c r="A27" s="92">
        <v>1984</v>
      </c>
      <c r="B27" s="396">
        <f>'A5-106-1'!B27*(100-'A5-105'!B27)/100</f>
        <v>11.87106366510967</v>
      </c>
      <c r="C27" s="396">
        <f>'A5-106-1'!C27*(100-'A5-105'!C27)/100</f>
        <v>9.2659566344360762</v>
      </c>
      <c r="D27" s="396">
        <f>'A5-106-1'!D27*(100-'A5-105'!D27)/100</f>
        <v>11.27146757022058</v>
      </c>
      <c r="E27" s="396">
        <f>'A5-106-1'!E27*(100-'A5-105'!E27)/100</f>
        <v>51.613793242334729</v>
      </c>
      <c r="F27" s="396">
        <f>'A5-106-1'!F27*(100-'A5-105'!F27)/100</f>
        <v>5.4687959138428219</v>
      </c>
      <c r="G27" s="396">
        <f>'A5-106-1'!G27*(100-'A5-105'!G27)/100</f>
        <v>8.6028092479050535</v>
      </c>
      <c r="H27" s="396">
        <f>'A5-106-1'!H27*(100-'A5-105'!H27)/100</f>
        <v>9.2343471018163878</v>
      </c>
      <c r="I27" s="396">
        <f>'A5-106-1'!I27*(100-'A5-105'!I27)/100</f>
        <v>5.5164196157032146</v>
      </c>
      <c r="J27" s="396">
        <f>'A5-106-1'!J27*(100-'A5-105'!J27)/100</f>
        <v>9.1806567110570843</v>
      </c>
      <c r="K27" s="396">
        <f>'A5-106-1'!K27*(100-'A5-105'!K27)/100</f>
        <v>56.169456803957431</v>
      </c>
      <c r="L27" s="396">
        <f>'A5-106-1'!L27*(100-'A5-105'!L27)/100</f>
        <v>4.2006027292412451</v>
      </c>
      <c r="M27" s="396">
        <f>'A5-106-1'!M27*(100-'A5-105'!M27)/100</f>
        <v>42.903297864044589</v>
      </c>
      <c r="N27" s="396">
        <f>'A5-106-1'!N27*(100-'A5-105'!N27)/100</f>
        <v>3.8656265168028785</v>
      </c>
      <c r="O27" s="396">
        <f>'A5-106-1'!O27*(100-'A5-105'!O27)/100</f>
        <v>12.563457019518596</v>
      </c>
    </row>
    <row r="28" spans="1:15" ht="18" customHeight="1">
      <c r="A28" s="92">
        <v>1985</v>
      </c>
      <c r="B28" s="396">
        <f>'A5-106-1'!B28*(100-'A5-105'!B28)/100</f>
        <v>12.196675518258541</v>
      </c>
      <c r="C28" s="396">
        <f>'A5-106-1'!C28*(100-'A5-105'!C28)/100</f>
        <v>9.3293573547257012</v>
      </c>
      <c r="D28" s="396">
        <f>'A5-106-1'!D28*(100-'A5-105'!D28)/100</f>
        <v>11.472042093943911</v>
      </c>
      <c r="E28" s="396">
        <f>'A5-106-1'!E28*(100-'A5-105'!E28)/100</f>
        <v>53.121943441743369</v>
      </c>
      <c r="F28" s="396">
        <f>'A5-106-1'!F28*(100-'A5-105'!F28)/100</f>
        <v>5.6687686333467981</v>
      </c>
      <c r="G28" s="396">
        <f>'A5-106-1'!G28*(100-'A5-105'!G28)/100</f>
        <v>8.9538501467081151</v>
      </c>
      <c r="H28" s="396">
        <f>'A5-106-1'!H28*(100-'A5-105'!H28)/100</f>
        <v>9.2582167875067878</v>
      </c>
      <c r="I28" s="396">
        <f>'A5-106-1'!I28*(100-'A5-105'!I28)/100</f>
        <v>5.8927802778955511</v>
      </c>
      <c r="J28" s="396">
        <f>'A5-106-1'!J28*(100-'A5-105'!J28)/100</f>
        <v>9.0861794501160951</v>
      </c>
      <c r="K28" s="396">
        <f>'A5-106-1'!K28*(100-'A5-105'!K28)/100</f>
        <v>55.854093470793281</v>
      </c>
      <c r="L28" s="396">
        <f>'A5-106-1'!L28*(100-'A5-105'!L28)/100</f>
        <v>4.4717353565218136</v>
      </c>
      <c r="M28" s="396">
        <f>'A5-106-1'!M28*(100-'A5-105'!M28)/100</f>
        <v>44.489030667497282</v>
      </c>
      <c r="N28" s="396">
        <f>'A5-106-1'!N28*(100-'A5-105'!N28)/100</f>
        <v>3.9168534868843388</v>
      </c>
      <c r="O28" s="396">
        <f>'A5-106-1'!O28*(100-'A5-105'!O28)/100</f>
        <v>12.732591472848066</v>
      </c>
    </row>
    <row r="29" spans="1:15" ht="18" customHeight="1">
      <c r="A29" s="92">
        <v>1986</v>
      </c>
      <c r="B29" s="396">
        <f>'A5-106-1'!B29*(100-'A5-105'!B29)/100</f>
        <v>12.482351290689358</v>
      </c>
      <c r="C29" s="396">
        <f>'A5-106-1'!C29*(100-'A5-105'!C29)/100</f>
        <v>9.7110203511820696</v>
      </c>
      <c r="D29" s="396">
        <f>'A5-106-1'!D29*(100-'A5-105'!D29)/100</f>
        <v>11.400350852053878</v>
      </c>
      <c r="E29" s="396">
        <f>'A5-106-1'!E29*(100-'A5-105'!E29)/100</f>
        <v>54.515438833508789</v>
      </c>
      <c r="F29" s="396">
        <f>'A5-106-1'!F29*(100-'A5-105'!F29)/100</f>
        <v>5.8596028328382861</v>
      </c>
      <c r="G29" s="396">
        <f>'A5-106-1'!G29*(100-'A5-105'!G29)/100</f>
        <v>9.3266918388700599</v>
      </c>
      <c r="H29" s="396">
        <f>'A5-106-1'!H29*(100-'A5-105'!H29)/100</f>
        <v>9.6560312091820553</v>
      </c>
      <c r="I29" s="396">
        <f>'A5-106-1'!I29*(100-'A5-105'!I29)/100</f>
        <v>6.0912992280931926</v>
      </c>
      <c r="J29" s="396">
        <f>'A5-106-1'!J29*(100-'A5-105'!J29)/100</f>
        <v>9.5455092639291834</v>
      </c>
      <c r="K29" s="396">
        <f>'A5-106-1'!K29*(100-'A5-105'!K29)/100</f>
        <v>59.957820551024952</v>
      </c>
      <c r="L29" s="396">
        <f>'A5-106-1'!L29*(100-'A5-105'!L29)/100</f>
        <v>4.8060440970794387</v>
      </c>
      <c r="M29" s="396">
        <f>'A5-106-1'!M29*(100-'A5-105'!M29)/100</f>
        <v>45.683801772204014</v>
      </c>
      <c r="N29" s="396">
        <f>'A5-106-1'!N29*(100-'A5-105'!N29)/100</f>
        <v>4.0857461298233453</v>
      </c>
      <c r="O29" s="396">
        <f>'A5-106-1'!O29*(100-'A5-105'!O29)/100</f>
        <v>12.91523887978023</v>
      </c>
    </row>
    <row r="30" spans="1:15" ht="18" customHeight="1">
      <c r="A30" s="92">
        <v>1987</v>
      </c>
      <c r="B30" s="396">
        <f>'A5-106-1'!B30*(100-'A5-105'!B30)/100</f>
        <v>12.848186701806517</v>
      </c>
      <c r="C30" s="396">
        <f>'A5-106-1'!C30*(100-'A5-105'!C30)/100</f>
        <v>9.6944081848037058</v>
      </c>
      <c r="D30" s="396">
        <f>'A5-106-1'!D30*(100-'A5-105'!D30)/100</f>
        <v>11.545043388499389</v>
      </c>
      <c r="E30" s="396">
        <f>'A5-106-1'!E30*(100-'A5-105'!E30)/100</f>
        <v>59.204721818647357</v>
      </c>
      <c r="F30" s="396">
        <f>'A5-106-1'!F30*(100-'A5-105'!F30)/100</f>
        <v>6.3990081165657147</v>
      </c>
      <c r="G30" s="396">
        <f>'A5-106-1'!G30*(100-'A5-105'!G30)/100</f>
        <v>9.2392842577978858</v>
      </c>
      <c r="H30" s="396">
        <f>'A5-106-1'!H30*(100-'A5-105'!H30)/100</f>
        <v>9.8787902724566354</v>
      </c>
      <c r="I30" s="396">
        <f>'A5-106-1'!I30*(100-'A5-105'!I30)/100</f>
        <v>6.3520737144340877</v>
      </c>
      <c r="J30" s="396">
        <f>'A5-106-1'!J30*(100-'A5-105'!J30)/100</f>
        <v>9.48310851929031</v>
      </c>
      <c r="K30" s="396">
        <f>'A5-106-1'!K30*(100-'A5-105'!K30)/100</f>
        <v>63.952516812217226</v>
      </c>
      <c r="L30" s="396">
        <f>'A5-106-1'!L30*(100-'A5-105'!L30)/100</f>
        <v>5.0318303737790409</v>
      </c>
      <c r="M30" s="396">
        <f>'A5-106-1'!M30*(100-'A5-105'!M30)/100</f>
        <v>44.998008590314903</v>
      </c>
      <c r="N30" s="396">
        <f>'A5-106-1'!N30*(100-'A5-105'!N30)/100</f>
        <v>4.3204242326314146</v>
      </c>
      <c r="O30" s="396">
        <f>'A5-106-1'!O30*(100-'A5-105'!O30)/100</f>
        <v>12.919206892460625</v>
      </c>
    </row>
    <row r="31" spans="1:15" ht="18" customHeight="1">
      <c r="A31" s="92">
        <v>1988</v>
      </c>
      <c r="B31" s="396">
        <f>'A5-106-1'!B31*(100-'A5-105'!B31)/100</f>
        <v>13.479331265752394</v>
      </c>
      <c r="C31" s="396">
        <f>'A5-106-1'!C31*(100-'A5-105'!C31)/100</f>
        <v>9.8646364067664187</v>
      </c>
      <c r="D31" s="396">
        <f>'A5-106-1'!D31*(100-'A5-105'!D31)/100</f>
        <v>11.738121673233033</v>
      </c>
      <c r="E31" s="396">
        <f>'A5-106-1'!E31*(100-'A5-105'!E31)/100</f>
        <v>61.46833857336722</v>
      </c>
      <c r="F31" s="396">
        <f>'A5-106-1'!F31*(100-'A5-105'!F31)/100</f>
        <v>6.4202541610820241</v>
      </c>
      <c r="G31" s="396">
        <f>'A5-106-1'!G31*(100-'A5-105'!G31)/100</f>
        <v>9.442139178530752</v>
      </c>
      <c r="H31" s="396">
        <f>'A5-106-1'!H31*(100-'A5-105'!H31)/100</f>
        <v>9.9676782655682032</v>
      </c>
      <c r="I31" s="396">
        <f>'A5-106-1'!I31*(100-'A5-105'!I31)/100</f>
        <v>6.5248994010823056</v>
      </c>
      <c r="J31" s="396">
        <f>'A5-106-1'!J31*(100-'A5-105'!J31)/100</f>
        <v>9.5768348856883279</v>
      </c>
      <c r="K31" s="396">
        <f>'A5-106-1'!K31*(100-'A5-105'!K31)/100</f>
        <v>66.202112202075938</v>
      </c>
      <c r="L31" s="396">
        <f>'A5-106-1'!L31*(100-'A5-105'!L31)/100</f>
        <v>5.2600343653528885</v>
      </c>
      <c r="M31" s="396">
        <f>'A5-106-1'!M31*(100-'A5-105'!M31)/100</f>
        <v>46.651464692480175</v>
      </c>
      <c r="N31" s="396">
        <f>'A5-106-1'!N31*(100-'A5-105'!N31)/100</f>
        <v>4.465500808897195</v>
      </c>
      <c r="O31" s="396">
        <f>'A5-106-1'!O31*(100-'A5-105'!O31)/100</f>
        <v>13.243075548856893</v>
      </c>
    </row>
    <row r="32" spans="1:15" ht="18" customHeight="1">
      <c r="A32" s="92">
        <v>1989</v>
      </c>
      <c r="B32" s="396">
        <f>'A5-106-1'!B32*(100-'A5-105'!B32)/100</f>
        <v>14.092325252059549</v>
      </c>
      <c r="C32" s="396">
        <f>'A5-106-1'!C32*(100-'A5-105'!C32)/100</f>
        <v>10.426135984019913</v>
      </c>
      <c r="D32" s="396">
        <f>'A5-106-1'!D32*(100-'A5-105'!D32)/100</f>
        <v>11.932719802660253</v>
      </c>
      <c r="E32" s="396">
        <f>'A5-106-1'!E32*(100-'A5-105'!E32)/100</f>
        <v>64.058632770750123</v>
      </c>
      <c r="F32" s="396">
        <f>'A5-106-1'!F32*(100-'A5-105'!F32)/100</f>
        <v>6.8992482002378708</v>
      </c>
      <c r="G32" s="396">
        <f>'A5-106-1'!G32*(100-'A5-105'!G32)/100</f>
        <v>9.6109999178371144</v>
      </c>
      <c r="H32" s="396">
        <f>'A5-106-1'!H32*(100-'A5-105'!H32)/100</f>
        <v>9.8564345638473014</v>
      </c>
      <c r="I32" s="396">
        <f>'A5-106-1'!I32*(100-'A5-105'!I32)/100</f>
        <v>6.8435573156293312</v>
      </c>
      <c r="J32" s="396">
        <f>'A5-106-1'!J32*(100-'A5-105'!J32)/100</f>
        <v>9.9629497280507842</v>
      </c>
      <c r="K32" s="396">
        <f>'A5-106-1'!K32*(100-'A5-105'!K32)/100</f>
        <v>68.526029171476608</v>
      </c>
      <c r="L32" s="396">
        <f>'A5-106-1'!L32*(100-'A5-105'!L32)/100</f>
        <v>5.4888503040486629</v>
      </c>
      <c r="M32" s="396">
        <f>'A5-106-1'!M32*(100-'A5-105'!M32)/100</f>
        <v>45.744707529886099</v>
      </c>
      <c r="N32" s="396">
        <f>'A5-106-1'!N32*(100-'A5-105'!N32)/100</f>
        <v>4.7761952830970769</v>
      </c>
      <c r="O32" s="396">
        <f>'A5-106-1'!O32*(100-'A5-105'!O32)/100</f>
        <v>13.104539335706642</v>
      </c>
    </row>
    <row r="33" spans="1:15" ht="18" customHeight="1">
      <c r="A33" s="92">
        <v>1990</v>
      </c>
      <c r="B33" s="396">
        <f>'A5-106-1'!B33*(100-'A5-105'!B33)/100</f>
        <v>14.511134710921432</v>
      </c>
      <c r="C33" s="396">
        <f>'A5-106-1'!C33*(100-'A5-105'!C33)/100</f>
        <v>10.469942228247096</v>
      </c>
      <c r="D33" s="396">
        <f>'A5-106-1'!D33*(100-'A5-105'!D33)/100</f>
        <v>11.73487930997204</v>
      </c>
      <c r="E33" s="396">
        <f>'A5-106-1'!E33*(100-'A5-105'!E33)/100</f>
        <v>68.273196721030985</v>
      </c>
      <c r="F33" s="396">
        <f>'A5-106-1'!F33*(100-'A5-105'!F33)/100</f>
        <v>7.0995657622290658</v>
      </c>
      <c r="G33" s="396">
        <f>'A5-106-1'!G33*(100-'A5-105'!G33)/100</f>
        <v>9.7621445673954561</v>
      </c>
      <c r="H33" s="396">
        <f>'A5-106-1'!H33*(100-'A5-105'!H33)/100</f>
        <v>10.358057435484172</v>
      </c>
      <c r="I33" s="396">
        <f>'A5-106-1'!I33*(100-'A5-105'!I33)/100</f>
        <v>7.2008631733878214</v>
      </c>
      <c r="J33" s="396">
        <f>'A5-106-1'!J33*(100-'A5-105'!J33)/100</f>
        <v>10.03874077523883</v>
      </c>
      <c r="K33" s="396">
        <f>'A5-106-1'!K33*(100-'A5-105'!K33)/100</f>
        <v>66.155913748697415</v>
      </c>
      <c r="L33" s="396">
        <f>'A5-106-1'!L33*(100-'A5-105'!L33)/100</f>
        <v>5.8255048770133619</v>
      </c>
      <c r="M33" s="396">
        <f>'A5-106-1'!M33*(100-'A5-105'!M33)/100</f>
        <v>48.544362854496832</v>
      </c>
      <c r="N33" s="396">
        <f>'A5-106-1'!N33*(100-'A5-105'!N33)/100</f>
        <v>5.2040989038640415</v>
      </c>
      <c r="O33" s="396">
        <f>'A5-106-1'!O33*(100-'A5-105'!O33)/100</f>
        <v>13.396740520590649</v>
      </c>
    </row>
    <row r="34" spans="1:15" ht="18" customHeight="1">
      <c r="A34" s="92">
        <v>1991</v>
      </c>
      <c r="B34" s="396">
        <f>'A5-106-1'!B34*(100-'A5-105'!B34)/100</f>
        <v>14.746028442295815</v>
      </c>
      <c r="C34" s="396">
        <f>'A5-106-1'!C34*(100-'A5-105'!C34)/100</f>
        <v>11.039001747816247</v>
      </c>
      <c r="D34" s="396">
        <f>'A5-106-1'!D34*(100-'A5-105'!D34)/100</f>
        <v>11.836124265322429</v>
      </c>
      <c r="E34" s="396">
        <f>'A5-106-1'!E34*(100-'A5-105'!E34)/100</f>
        <v>70.478829376782912</v>
      </c>
      <c r="F34" s="396">
        <f>'A5-106-1'!F34*(100-'A5-105'!F34)/100</f>
        <v>7.0167210025497937</v>
      </c>
      <c r="G34" s="396">
        <f>'A5-106-1'!G34*(100-'A5-105'!G34)/100</f>
        <v>9.7212071999611034</v>
      </c>
      <c r="H34" s="396">
        <f>'A5-106-1'!H34*(100-'A5-105'!H34)/100</f>
        <v>10.506113444777029</v>
      </c>
      <c r="I34" s="396">
        <f>'A5-106-1'!I34*(100-'A5-105'!I34)/100</f>
        <v>7.3795942237017833</v>
      </c>
      <c r="J34" s="396">
        <f>'A5-106-1'!J34*(100-'A5-105'!J34)/100</f>
        <v>9.6843735842954093</v>
      </c>
      <c r="K34" s="396">
        <f>'A5-106-1'!K34*(100-'A5-105'!K34)/100</f>
        <v>68.401697536097828</v>
      </c>
      <c r="L34" s="396">
        <f>'A5-106-1'!L34*(100-'A5-105'!L34)/100</f>
        <v>6.0850128791206597</v>
      </c>
      <c r="M34" s="396">
        <f>'A5-106-1'!M34*(100-'A5-105'!M34)/100</f>
        <v>55.762319404000991</v>
      </c>
      <c r="N34" s="396">
        <f>'A5-106-1'!N34*(100-'A5-105'!N34)/100</f>
        <v>5.4665992889645505</v>
      </c>
      <c r="O34" s="396">
        <f>'A5-106-1'!O34*(100-'A5-105'!O34)/100</f>
        <v>13.61718321222221</v>
      </c>
    </row>
    <row r="35" spans="1:15" ht="18" customHeight="1">
      <c r="A35" s="92">
        <v>1992</v>
      </c>
      <c r="B35" s="396">
        <f>'A5-106-1'!B35*(100-'A5-105'!B35)/100</f>
        <v>15.24923585666602</v>
      </c>
      <c r="C35" s="396">
        <f>'A5-106-1'!C35*(100-'A5-105'!C35)/100</f>
        <v>11.686279138996811</v>
      </c>
      <c r="D35" s="396">
        <f>'A5-106-1'!D35*(100-'A5-105'!D35)/100</f>
        <v>11.890934155174413</v>
      </c>
      <c r="E35" s="396">
        <f>'A5-106-1'!E35*(100-'A5-105'!E35)/100</f>
        <v>69.001454481822648</v>
      </c>
      <c r="F35" s="396">
        <f>'A5-106-1'!F35*(100-'A5-105'!F35)/100</f>
        <v>6.8658754164557774</v>
      </c>
      <c r="G35" s="396">
        <f>'A5-106-1'!G35*(100-'A5-105'!G35)/100</f>
        <v>9.9176265039326221</v>
      </c>
      <c r="H35" s="396">
        <f>'A5-106-1'!H35*(100-'A5-105'!H35)/100</f>
        <v>10.906086523259987</v>
      </c>
      <c r="I35" s="396">
        <f>'A5-106-1'!I35*(100-'A5-105'!I35)/100</f>
        <v>7.2447129391912313</v>
      </c>
      <c r="J35" s="396">
        <f>'A5-106-1'!J35*(100-'A5-105'!J35)/100</f>
        <v>9.9807542055624836</v>
      </c>
      <c r="K35" s="396">
        <f>'A5-106-1'!K35*(100-'A5-105'!K35)/100</f>
        <v>69.848895406471826</v>
      </c>
      <c r="L35" s="396">
        <f>'A5-106-1'!L35*(100-'A5-105'!L35)/100</f>
        <v>6.452793935565329</v>
      </c>
      <c r="M35" s="396">
        <f>'A5-106-1'!M35*(100-'A5-105'!M35)/100</f>
        <v>56.50556619776701</v>
      </c>
      <c r="N35" s="396">
        <f>'A5-106-1'!N35*(100-'A5-105'!N35)/100</f>
        <v>5.8769209463375951</v>
      </c>
      <c r="O35" s="396">
        <f>'A5-106-1'!O35*(100-'A5-105'!O35)/100</f>
        <v>13.94814179314219</v>
      </c>
    </row>
    <row r="36" spans="1:15" ht="18" customHeight="1">
      <c r="A36" s="92">
        <v>1993</v>
      </c>
      <c r="B36" s="396">
        <f>'A5-106-1'!B36*(100-'A5-105'!B36)/100</f>
        <v>14.906539723733683</v>
      </c>
      <c r="C36" s="396">
        <f>'A5-106-1'!C36*(100-'A5-105'!C36)/100</f>
        <v>11.938771217145213</v>
      </c>
      <c r="D36" s="396">
        <f>'A5-106-1'!D36*(100-'A5-105'!D36)/100</f>
        <v>11.94719232786106</v>
      </c>
      <c r="E36" s="396">
        <f>'A5-106-1'!E36*(100-'A5-105'!E36)/100</f>
        <v>66.143103968273579</v>
      </c>
      <c r="F36" s="396">
        <f>'A5-106-1'!F36*(100-'A5-105'!F36)/100</f>
        <v>6.7567053214662742</v>
      </c>
      <c r="G36" s="396">
        <f>'A5-106-1'!G36*(100-'A5-105'!G36)/100</f>
        <v>9.8214713011695522</v>
      </c>
      <c r="H36" s="396">
        <f>'A5-106-1'!H36*(100-'A5-105'!H36)/100</f>
        <v>11.095094175506349</v>
      </c>
      <c r="I36" s="396">
        <f>'A5-106-1'!I36*(100-'A5-105'!I36)/100</f>
        <v>7.195702467102409</v>
      </c>
      <c r="J36" s="396">
        <f>'A5-106-1'!J36*(100-'A5-105'!J36)/100</f>
        <v>9.7704565685339873</v>
      </c>
      <c r="K36" s="396">
        <f>'A5-106-1'!K36*(100-'A5-105'!K36)/100</f>
        <v>70.802326265576241</v>
      </c>
      <c r="L36" s="396">
        <f>'A5-106-1'!L36*(100-'A5-105'!L36)/100</f>
        <v>6.7637151634230319</v>
      </c>
      <c r="M36" s="396">
        <f>'A5-106-1'!M36*(100-'A5-105'!M36)/100</f>
        <v>60.706301380051727</v>
      </c>
      <c r="N36" s="396">
        <f>'A5-106-1'!N36*(100-'A5-105'!N36)/100</f>
        <v>6.066327078634365</v>
      </c>
      <c r="O36" s="396">
        <f>'A5-106-1'!O36*(100-'A5-105'!O36)/100</f>
        <v>14.014121288321128</v>
      </c>
    </row>
    <row r="37" spans="1:15" ht="18" customHeight="1">
      <c r="A37" s="92">
        <v>1994</v>
      </c>
      <c r="B37" s="396">
        <f>'A5-106-1'!B37*(100-'A5-105'!B37)/100</f>
        <v>14.559670764801508</v>
      </c>
      <c r="C37" s="396">
        <f>'A5-106-1'!C37*(100-'A5-105'!C37)/100</f>
        <v>12.164139782073804</v>
      </c>
      <c r="D37" s="396">
        <f>'A5-106-1'!D37*(100-'A5-105'!D37)/100</f>
        <v>11.736226749395703</v>
      </c>
      <c r="E37" s="396">
        <f>'A5-106-1'!E37*(100-'A5-105'!E37)/100</f>
        <v>64.867947399177439</v>
      </c>
      <c r="F37" s="396">
        <f>'A5-106-1'!F37*(100-'A5-105'!F37)/100</f>
        <v>6.7003260731304231</v>
      </c>
      <c r="G37" s="396">
        <f>'A5-106-1'!G37*(100-'A5-105'!G37)/100</f>
        <v>9.7601957019011039</v>
      </c>
      <c r="H37" s="396">
        <f>'A5-106-1'!H37*(100-'A5-105'!H37)/100</f>
        <v>11.11453551522415</v>
      </c>
      <c r="I37" s="396">
        <f>'A5-106-1'!I37*(100-'A5-105'!I37)/100</f>
        <v>7.5758420469156711</v>
      </c>
      <c r="J37" s="396">
        <f>'A5-106-1'!J37*(100-'A5-105'!J37)/100</f>
        <v>10.042385885919021</v>
      </c>
      <c r="K37" s="396">
        <f>'A5-106-1'!K37*(100-'A5-105'!K37)/100</f>
        <v>70.976594117575601</v>
      </c>
      <c r="L37" s="396">
        <f>'A5-106-1'!L37*(100-'A5-105'!L37)/100</f>
        <v>7.0415747176029928</v>
      </c>
      <c r="M37" s="396">
        <f>'A5-106-1'!M37*(100-'A5-105'!M37)/100</f>
        <v>61.694159803263808</v>
      </c>
      <c r="N37" s="396">
        <f>'A5-106-1'!N37*(100-'A5-105'!N37)/100</f>
        <v>6.0388398119835198</v>
      </c>
      <c r="O37" s="396">
        <f>'A5-106-1'!O37*(100-'A5-105'!O37)/100</f>
        <v>13.991023136301544</v>
      </c>
    </row>
    <row r="38" spans="1:15" ht="18" customHeight="1">
      <c r="A38" s="92">
        <v>1995</v>
      </c>
      <c r="B38" s="396">
        <f>'A5-106-1'!B38*(100-'A5-105'!B38)/100</f>
        <v>14.739326929050941</v>
      </c>
      <c r="C38" s="396">
        <f>'A5-106-1'!C38*(100-'A5-105'!C38)/100</f>
        <v>11.86393666330941</v>
      </c>
      <c r="D38" s="396">
        <f>'A5-106-1'!D38*(100-'A5-105'!D38)/100</f>
        <v>11.630097977326425</v>
      </c>
      <c r="E38" s="396">
        <f>'A5-106-1'!E38*(100-'A5-105'!E38)/100</f>
        <v>66.726106242644462</v>
      </c>
      <c r="F38" s="396">
        <f>'A5-106-1'!F38*(100-'A5-105'!F38)/100</f>
        <v>7.1211074194178181</v>
      </c>
      <c r="G38" s="396">
        <f>'A5-106-1'!G38*(100-'A5-105'!G38)/100</f>
        <v>9.9280747027182183</v>
      </c>
      <c r="H38" s="396">
        <f>'A5-106-1'!H38*(100-'A5-105'!H38)/100</f>
        <v>11.488658721724873</v>
      </c>
      <c r="I38" s="396">
        <f>'A5-106-1'!I38*(100-'A5-105'!I38)/100</f>
        <v>7.5981488135388782</v>
      </c>
      <c r="J38" s="396">
        <f>'A5-106-1'!J38*(100-'A5-105'!J38)/100</f>
        <v>10.411854655795944</v>
      </c>
      <c r="K38" s="396">
        <f>'A5-106-1'!K38*(100-'A5-105'!K38)/100</f>
        <v>72.413940821546021</v>
      </c>
      <c r="L38" s="396">
        <f>'A5-106-1'!L38*(100-'A5-105'!L38)/100</f>
        <v>7.379743885442446</v>
      </c>
      <c r="M38" s="396">
        <f>'A5-106-1'!M38*(100-'A5-105'!M38)/100</f>
        <v>66.553051811246334</v>
      </c>
      <c r="N38" s="396">
        <f>'A5-106-1'!N38*(100-'A5-105'!N38)/100</f>
        <v>6.0546131655150495</v>
      </c>
      <c r="O38" s="396">
        <f>'A5-106-1'!O38*(100-'A5-105'!O38)/100</f>
        <v>14.017063259893979</v>
      </c>
    </row>
    <row r="39" spans="1:15" ht="18" customHeight="1">
      <c r="A39" s="92">
        <v>1996</v>
      </c>
      <c r="B39" s="396">
        <f>'A5-106-1'!B39*(100-'A5-105'!B39)/100</f>
        <v>15.104520262081762</v>
      </c>
      <c r="C39" s="396">
        <f>'A5-106-1'!C39*(100-'A5-105'!C39)/100</f>
        <v>11.814548417794917</v>
      </c>
      <c r="D39" s="396">
        <f>'A5-106-1'!D39*(100-'A5-105'!D39)/100</f>
        <v>11.393164028645943</v>
      </c>
      <c r="E39" s="396">
        <f>'A5-106-1'!E39*(100-'A5-105'!E39)/100</f>
        <v>67.799782221718672</v>
      </c>
      <c r="F39" s="396">
        <f>'A5-106-1'!F39*(100-'A5-105'!F39)/100</f>
        <v>6.9979107233662372</v>
      </c>
      <c r="G39" s="396">
        <f>'A5-106-1'!G39*(100-'A5-105'!G39)/100</f>
        <v>9.6008459036394971</v>
      </c>
      <c r="H39" s="396">
        <f>'A5-106-1'!H39*(100-'A5-105'!H39)/100</f>
        <v>11.332118872362244</v>
      </c>
      <c r="I39" s="396">
        <f>'A5-106-1'!I39*(100-'A5-105'!I39)/100</f>
        <v>7.7794328215211168</v>
      </c>
      <c r="J39" s="396">
        <f>'A5-106-1'!J39*(100-'A5-105'!J39)/100</f>
        <v>10.077966296896195</v>
      </c>
      <c r="K39" s="396">
        <f>'A5-106-1'!K39*(100-'A5-105'!K39)/100</f>
        <v>73.96923343229048</v>
      </c>
      <c r="L39" s="396">
        <f>'A5-106-1'!L39*(100-'A5-105'!L39)/100</f>
        <v>7.4950920989963636</v>
      </c>
      <c r="M39" s="396">
        <f>'A5-106-1'!M39*(100-'A5-105'!M39)/100</f>
        <v>66.594368582271414</v>
      </c>
      <c r="N39" s="396">
        <f>'A5-106-1'!N39*(100-'A5-105'!N39)/100</f>
        <v>6.1695285264291861</v>
      </c>
      <c r="O39" s="396">
        <f>'A5-106-1'!O39*(100-'A5-105'!O39)/100</f>
        <v>14.161649162029697</v>
      </c>
    </row>
    <row r="40" spans="1:15" ht="18" customHeight="1">
      <c r="A40" s="92">
        <v>1997</v>
      </c>
      <c r="B40" s="396">
        <f>'A5-106-1'!B40*(100-'A5-105'!B40)/100</f>
        <v>15.182144954652316</v>
      </c>
      <c r="C40" s="396">
        <f>'A5-106-1'!C40*(100-'A5-105'!C40)/100</f>
        <v>11.742206908602224</v>
      </c>
      <c r="D40" s="396">
        <f>'A5-106-1'!D40*(100-'A5-105'!D40)/100</f>
        <v>11.54748580619539</v>
      </c>
      <c r="E40" s="396">
        <f>'A5-106-1'!E40*(100-'A5-105'!E40)/100</f>
        <v>69.405609294684538</v>
      </c>
      <c r="F40" s="396">
        <f>'A5-106-1'!F40*(100-'A5-105'!F40)/100</f>
        <v>7.1673326996747075</v>
      </c>
      <c r="G40" s="396">
        <f>'A5-106-1'!G40*(100-'A5-105'!G40)/100</f>
        <v>9.582135950398138</v>
      </c>
      <c r="H40" s="396">
        <f>'A5-106-1'!H40*(100-'A5-105'!H40)/100</f>
        <v>11.388544758978007</v>
      </c>
      <c r="I40" s="396">
        <f>'A5-106-1'!I40*(100-'A5-105'!I40)/100</f>
        <v>7.7737177901505028</v>
      </c>
      <c r="J40" s="396">
        <f>'A5-106-1'!J40*(100-'A5-105'!J40)/100</f>
        <v>10.414143967446373</v>
      </c>
      <c r="K40" s="396">
        <f>'A5-106-1'!K40*(100-'A5-105'!K40)/100</f>
        <v>77.001887553602018</v>
      </c>
      <c r="L40" s="396">
        <f>'A5-106-1'!L40*(100-'A5-105'!L40)/100</f>
        <v>7.5400095215597052</v>
      </c>
      <c r="M40" s="396">
        <f>'A5-106-1'!M40*(100-'A5-105'!M40)/100</f>
        <v>69.577041338243873</v>
      </c>
      <c r="N40" s="396">
        <f>'A5-106-1'!N40*(100-'A5-105'!N40)/100</f>
        <v>6.2614856659133098</v>
      </c>
      <c r="O40" s="396">
        <f>'A5-106-1'!O40*(100-'A5-105'!O40)/100</f>
        <v>14.297708748424427</v>
      </c>
    </row>
    <row r="41" spans="1:15" ht="18" customHeight="1">
      <c r="A41" s="92">
        <v>1998</v>
      </c>
      <c r="B41" s="396">
        <f>'A5-106-1'!B41*(100-'A5-105'!B41)/100</f>
        <v>15.328846347629018</v>
      </c>
      <c r="C41" s="396">
        <f>'A5-106-1'!C41*(100-'A5-105'!C41)/100</f>
        <v>11.533587406346719</v>
      </c>
      <c r="D41" s="396">
        <f>'A5-106-1'!D41*(100-'A5-105'!D41)/100</f>
        <v>11.651247906108688</v>
      </c>
      <c r="E41" s="396">
        <f>'A5-106-1'!E41*(100-'A5-105'!E41)/100</f>
        <v>70.643557122199766</v>
      </c>
      <c r="F41" s="396">
        <f>'A5-106-1'!F41*(100-'A5-105'!F41)/100</f>
        <v>7.5992730375738571</v>
      </c>
      <c r="G41" s="396">
        <f>'A5-106-1'!G41*(100-'A5-105'!G41)/100</f>
        <v>9.8660407647070691</v>
      </c>
      <c r="H41" s="396">
        <f>'A5-106-1'!H41*(100-'A5-105'!H41)/100</f>
        <v>11.392435983527895</v>
      </c>
      <c r="I41" s="396">
        <f>'A5-106-1'!I41*(100-'A5-105'!I41)/100</f>
        <v>7.6290985543438747</v>
      </c>
      <c r="J41" s="396">
        <f>'A5-106-1'!J41*(100-'A5-105'!J41)/100</f>
        <v>11.093447597288893</v>
      </c>
      <c r="K41" s="396">
        <f>'A5-106-1'!K41*(100-'A5-105'!K41)/100</f>
        <v>85.901450232430491</v>
      </c>
      <c r="L41" s="396">
        <f>'A5-106-1'!L41*(100-'A5-105'!L41)/100</f>
        <v>7.6456002188706282</v>
      </c>
      <c r="M41" s="396">
        <f>'A5-106-1'!M41*(100-'A5-105'!M41)/100</f>
        <v>69.775085840019798</v>
      </c>
      <c r="N41" s="396">
        <f>'A5-106-1'!N41*(100-'A5-105'!N41)/100</f>
        <v>6.5181325665113148</v>
      </c>
      <c r="O41" s="396">
        <f>'A5-106-1'!O41*(100-'A5-105'!O41)/100</f>
        <v>14.878557591741799</v>
      </c>
    </row>
    <row r="42" spans="1:15" ht="18" customHeight="1">
      <c r="A42" s="92">
        <v>1999</v>
      </c>
      <c r="B42" s="396">
        <f>'A5-106-1'!B42*(100-'A5-105'!B42)/100</f>
        <v>15.583009149890431</v>
      </c>
      <c r="C42" s="396">
        <f>'A5-106-1'!C42*(100-'A5-105'!C42)/100</f>
        <v>11.726621770922499</v>
      </c>
      <c r="D42" s="396">
        <f>'A5-106-1'!D42*(100-'A5-105'!D42)/100</f>
        <v>11.841345392995185</v>
      </c>
      <c r="E42" s="396">
        <f>'A5-106-1'!E42*(100-'A5-105'!E42)/100</f>
        <v>70.687468807865784</v>
      </c>
      <c r="F42" s="396">
        <f>'A5-106-1'!F42*(100-'A5-105'!F42)/100</f>
        <v>7.8109596759465001</v>
      </c>
      <c r="G42" s="396">
        <f>'A5-106-1'!G42*(100-'A5-105'!G42)/100</f>
        <v>9.8221228758615151</v>
      </c>
      <c r="H42" s="396">
        <f>'A5-106-1'!H42*(100-'A5-105'!H42)/100</f>
        <v>11.236189043008212</v>
      </c>
      <c r="I42" s="396">
        <f>'A5-106-1'!I42*(100-'A5-105'!I42)/100</f>
        <v>7.6733690096186411</v>
      </c>
      <c r="J42" s="396">
        <f>'A5-106-1'!J42*(100-'A5-105'!J42)/100</f>
        <v>11.207155849652985</v>
      </c>
      <c r="K42" s="396">
        <f>'A5-106-1'!K42*(100-'A5-105'!K42)/100</f>
        <v>87.488337969235459</v>
      </c>
      <c r="L42" s="396">
        <f>'A5-106-1'!L42*(100-'A5-105'!L42)/100</f>
        <v>7.6685910793701888</v>
      </c>
      <c r="M42" s="396">
        <f>'A5-106-1'!M42*(100-'A5-105'!M42)/100</f>
        <v>69.846573780866521</v>
      </c>
      <c r="N42" s="396">
        <f>'A5-106-1'!N42*(100-'A5-105'!N42)/100</f>
        <v>6.7059161113789472</v>
      </c>
      <c r="O42" s="396">
        <f>'A5-106-1'!O42*(100-'A5-105'!O42)/100</f>
        <v>15.358570884771902</v>
      </c>
    </row>
    <row r="43" spans="1:15" ht="18" customHeight="1">
      <c r="A43" s="92">
        <v>2000</v>
      </c>
      <c r="B43" s="396">
        <f>'A5-106-1'!B43*(100-'A5-105'!B43)/100</f>
        <v>15.839625209571034</v>
      </c>
      <c r="C43" s="396">
        <f>'A5-106-1'!C43*(100-'A5-105'!C43)/100</f>
        <v>11.723934548899457</v>
      </c>
      <c r="D43" s="396">
        <f>'A5-106-1'!D43*(100-'A5-105'!D43)/100</f>
        <v>12.195324145428804</v>
      </c>
      <c r="E43" s="396">
        <f>'A5-106-1'!E43*(100-'A5-105'!E43)/100</f>
        <v>70.328314156134411</v>
      </c>
      <c r="F43" s="396">
        <f>'A5-106-1'!F43*(100-'A5-105'!F43)/100</f>
        <v>7.4047599893080598</v>
      </c>
      <c r="G43" s="396">
        <f>'A5-106-1'!G43*(100-'A5-105'!G43)/100</f>
        <v>9.9151745300871603</v>
      </c>
      <c r="H43" s="396">
        <f>'A5-106-1'!H43*(100-'A5-105'!H43)/100</f>
        <v>11.033348696871053</v>
      </c>
      <c r="I43" s="396">
        <f>'A5-106-1'!I43*(100-'A5-105'!I43)/100</f>
        <v>7.682103104053132</v>
      </c>
      <c r="J43" s="396">
        <f>'A5-106-1'!J43*(100-'A5-105'!J43)/100</f>
        <v>11.07409040384638</v>
      </c>
      <c r="K43" s="396">
        <f>'A5-106-1'!K43*(100-'A5-105'!K43)/100</f>
        <v>80.543450844226172</v>
      </c>
      <c r="L43" s="396">
        <f>'A5-106-1'!L43*(100-'A5-105'!L43)/100</f>
        <v>7.5040746678463703</v>
      </c>
      <c r="M43" s="396">
        <f>'A5-106-1'!M43*(100-'A5-105'!M43)/100</f>
        <v>72.629560943997916</v>
      </c>
      <c r="N43" s="396">
        <f>'A5-106-1'!N43*(100-'A5-105'!N43)/100</f>
        <v>6.7258974475713353</v>
      </c>
      <c r="O43" s="396">
        <f>'A5-106-1'!O43*(100-'A5-105'!O43)/100</f>
        <v>15.817055242758908</v>
      </c>
    </row>
    <row r="44" spans="1:15" ht="18" customHeight="1">
      <c r="A44" s="92">
        <v>2001</v>
      </c>
      <c r="B44" s="396">
        <f>'A5-106-1'!B44*(100-'A5-105'!B44)/100</f>
        <v>16.249336742378077</v>
      </c>
      <c r="C44" s="396">
        <f>'A5-106-1'!C44*(100-'A5-105'!C44)/100</f>
        <v>11.565493819719896</v>
      </c>
      <c r="D44" s="396">
        <f>'A5-106-1'!D44*(100-'A5-105'!D44)/100</f>
        <v>12.615031754935721</v>
      </c>
      <c r="E44" s="396">
        <f>'A5-106-1'!E44*(100-'A5-105'!E44)/100</f>
        <v>71.95655584017004</v>
      </c>
      <c r="F44" s="396">
        <f>'A5-106-1'!F44*(100-'A5-105'!F44)/100</f>
        <v>8.0613960615022098</v>
      </c>
      <c r="G44" s="396">
        <f>'A5-106-1'!G44*(100-'A5-105'!G44)/100</f>
        <v>10.068615563432552</v>
      </c>
      <c r="H44" s="396">
        <f>'A5-106-1'!H44*(100-'A5-105'!H44)/100</f>
        <v>11.451025378253192</v>
      </c>
      <c r="I44" s="396">
        <f>'A5-106-1'!I44*(100-'A5-105'!I44)/100</f>
        <v>7.5616623661661206</v>
      </c>
      <c r="J44" s="396">
        <f>'A5-106-1'!J44*(100-'A5-105'!J44)/100</f>
        <v>11.59808748132799</v>
      </c>
      <c r="K44" s="396">
        <f>'A5-106-1'!K44*(100-'A5-105'!K44)/100</f>
        <v>85.668667757042144</v>
      </c>
      <c r="L44" s="396">
        <f>'A5-106-1'!L44*(100-'A5-105'!L44)/100</f>
        <v>7.6547895897461906</v>
      </c>
      <c r="M44" s="396">
        <f>'A5-106-1'!M44*(100-'A5-105'!M44)/100</f>
        <v>80.078187148739772</v>
      </c>
      <c r="N44" s="396">
        <f>'A5-106-1'!N44*(100-'A5-105'!N44)/100</f>
        <v>6.8794264657116893</v>
      </c>
      <c r="O44" s="396">
        <f>'A5-106-1'!O44*(100-'A5-105'!O44)/100</f>
        <v>16.405893317900407</v>
      </c>
    </row>
    <row r="45" spans="1:15" ht="18" customHeight="1">
      <c r="A45" s="92">
        <v>2002</v>
      </c>
      <c r="B45" s="396">
        <f>'A5-106-1'!B45*(100-'A5-105'!B45)/100</f>
        <v>15.933111092430426</v>
      </c>
      <c r="C45" s="396">
        <f>'A5-106-1'!C45*(100-'A5-105'!C45)/100</f>
        <v>11.391110312531401</v>
      </c>
      <c r="D45" s="396">
        <f>'A5-106-1'!D45*(100-'A5-105'!D45)/100</f>
        <v>13.0000496549396</v>
      </c>
      <c r="E45" s="396">
        <f>'A5-106-1'!E45*(100-'A5-105'!E45)/100</f>
        <v>72.427846648353665</v>
      </c>
      <c r="F45" s="396">
        <f>'A5-106-1'!F45*(100-'A5-105'!F45)/100</f>
        <v>7.8472562376633883</v>
      </c>
      <c r="G45" s="396">
        <f>'A5-106-1'!G45*(100-'A5-105'!G45)/100</f>
        <v>10.286496222899537</v>
      </c>
      <c r="H45" s="396">
        <f>'A5-106-1'!H45*(100-'A5-105'!H45)/100</f>
        <v>11.24901568792392</v>
      </c>
      <c r="I45" s="396">
        <f>'A5-106-1'!I45*(100-'A5-105'!I45)/100</f>
        <v>7.8251128690882821</v>
      </c>
      <c r="J45" s="396">
        <f>'A5-106-1'!J45*(100-'A5-105'!J45)/100</f>
        <v>11.9637425661485</v>
      </c>
      <c r="K45" s="396">
        <f>'A5-106-1'!K45*(100-'A5-105'!K45)/100</f>
        <v>89.38312520872222</v>
      </c>
      <c r="L45" s="396">
        <f>'A5-106-1'!L45*(100-'A5-105'!L45)/100</f>
        <v>7.5087009091586188</v>
      </c>
      <c r="M45" s="396">
        <f>'A5-106-1'!M45*(100-'A5-105'!M45)/100</f>
        <v>83.412323496649165</v>
      </c>
      <c r="N45" s="396">
        <f>'A5-106-1'!N45*(100-'A5-105'!N45)/100</f>
        <v>7.0193424896401559</v>
      </c>
      <c r="O45" s="396">
        <f>'A5-106-1'!O45*(100-'A5-105'!O45)/100</f>
        <v>17.173992900974611</v>
      </c>
    </row>
    <row r="46" spans="1:15" ht="18" customHeight="1">
      <c r="A46" s="92">
        <v>2003</v>
      </c>
      <c r="B46" s="396">
        <f>'A5-106-1'!B46*(100-'A5-105'!B46)/100</f>
        <v>16.25979146650327</v>
      </c>
      <c r="C46" s="396">
        <f>'A5-106-1'!C46*(100-'A5-105'!C46)/100</f>
        <v>11.217526775642392</v>
      </c>
      <c r="D46" s="396">
        <f>'A5-106-1'!D46*(100-'A5-105'!D46)/100</f>
        <v>13.217964202755889</v>
      </c>
      <c r="E46" s="396">
        <f>'A5-106-1'!E46*(100-'A5-105'!E46)/100</f>
        <v>75.107286993176473</v>
      </c>
      <c r="F46" s="396">
        <f>'A5-106-1'!F46*(100-'A5-105'!F46)/100</f>
        <v>8.1806121805776346</v>
      </c>
      <c r="G46" s="396">
        <f>'A5-106-1'!G46*(100-'A5-105'!G46)/100</f>
        <v>10.599609810455647</v>
      </c>
      <c r="H46" s="396">
        <f>'A5-106-1'!H46*(100-'A5-105'!H46)/100</f>
        <v>11.323514690821028</v>
      </c>
      <c r="I46" s="396">
        <f>'A5-106-1'!I46*(100-'A5-105'!I46)/100</f>
        <v>8.0265218267999483</v>
      </c>
      <c r="J46" s="396">
        <f>'A5-106-1'!J46*(100-'A5-105'!J46)/100</f>
        <v>12.332974992713018</v>
      </c>
      <c r="K46" s="396">
        <f>'A5-106-1'!K46*(100-'A5-105'!K46)/100</f>
        <v>95.948368288737967</v>
      </c>
      <c r="L46" s="396">
        <f>'A5-106-1'!L46*(100-'A5-105'!L46)/100</f>
        <v>7.8217937132200941</v>
      </c>
      <c r="M46" s="396">
        <f>'A5-106-1'!M46*(100-'A5-105'!M46)/100</f>
        <v>86.638344908479382</v>
      </c>
      <c r="N46" s="396">
        <f>'A5-106-1'!N46*(100-'A5-105'!N46)/100</f>
        <v>7.5808338611049226</v>
      </c>
      <c r="O46" s="396">
        <f>'A5-106-1'!O46*(100-'A5-105'!O46)/100</f>
        <v>17.686229228622473</v>
      </c>
    </row>
    <row r="47" spans="1:15" ht="18" customHeight="1">
      <c r="A47" s="92">
        <v>2004</v>
      </c>
      <c r="B47" s="396">
        <f>'A5-106-1'!B47*(100-'A5-105'!B47)/100</f>
        <v>16.713911892684337</v>
      </c>
      <c r="C47" s="396">
        <f>'A5-106-1'!C47*(100-'A5-105'!C47)/100</f>
        <v>11.647322277319219</v>
      </c>
      <c r="D47" s="396">
        <f>'A5-106-1'!D47*(100-'A5-105'!D47)/100</f>
        <v>13.252309858529346</v>
      </c>
      <c r="E47" s="396">
        <f>'A5-106-1'!E47*(100-'A5-105'!E47)/100</f>
        <v>73.233266097732127</v>
      </c>
      <c r="F47" s="396">
        <f>'A5-106-1'!F47*(100-'A5-105'!F47)/100</f>
        <v>8.2820277603086456</v>
      </c>
      <c r="G47" s="396">
        <f>'A5-106-1'!G47*(100-'A5-105'!G47)/100</f>
        <v>10.36014788887675</v>
      </c>
      <c r="H47" s="396">
        <f>'A5-106-1'!H47*(100-'A5-105'!H47)/100</f>
        <v>11.208082417441462</v>
      </c>
      <c r="I47" s="396">
        <f>'A5-106-1'!I47*(100-'A5-105'!I47)/100</f>
        <v>8.1725737273051458</v>
      </c>
      <c r="J47" s="396">
        <f>'A5-106-1'!J47*(100-'A5-105'!J47)/100</f>
        <v>12.321387338104541</v>
      </c>
      <c r="K47" s="396">
        <f>'A5-106-1'!K47*(100-'A5-105'!K47)/100</f>
        <v>93.214339980822245</v>
      </c>
      <c r="L47" s="396">
        <f>'A5-106-1'!L47*(100-'A5-105'!L47)/100</f>
        <v>7.7298091835740523</v>
      </c>
      <c r="M47" s="396">
        <f>'A5-106-1'!M47*(100-'A5-105'!M47)/100</f>
        <v>86.909679729173391</v>
      </c>
      <c r="N47" s="396">
        <f>'A5-106-1'!N47*(100-'A5-105'!N47)/100</f>
        <v>7.493285433717725</v>
      </c>
      <c r="O47" s="396">
        <f>'A5-106-1'!O47*(100-'A5-105'!O47)/100</f>
        <v>17.770385443605655</v>
      </c>
    </row>
    <row r="48" spans="1:15" ht="18" customHeight="1">
      <c r="A48" s="92">
        <v>2005</v>
      </c>
      <c r="B48" s="396">
        <f>'A5-106-1'!B48*(100-'A5-105'!B48)/100</f>
        <v>17.274496772608309</v>
      </c>
      <c r="C48" s="396">
        <f>'A5-106-1'!C48*(100-'A5-105'!C48)/100</f>
        <v>11.962029070289757</v>
      </c>
      <c r="D48" s="396">
        <f>'A5-106-1'!D48*(100-'A5-105'!D48)/100</f>
        <v>13.51390358623479</v>
      </c>
      <c r="E48" s="396">
        <f>'A5-106-1'!E48*(100-'A5-105'!E48)/100</f>
        <v>71.191803848562699</v>
      </c>
      <c r="F48" s="396">
        <f>'A5-106-1'!F48*(100-'A5-105'!F48)/100</f>
        <v>8.1018826695830644</v>
      </c>
      <c r="G48" s="396">
        <f>'A5-106-1'!G48*(100-'A5-105'!G48)/100</f>
        <v>10.885849291596744</v>
      </c>
      <c r="H48" s="396">
        <f>'A5-106-1'!H48*(100-'A5-105'!H48)/100</f>
        <v>11.054993954241668</v>
      </c>
      <c r="I48" s="396">
        <f>'A5-106-1'!I48*(100-'A5-105'!I48)/100</f>
        <v>8.2837529127773344</v>
      </c>
      <c r="J48" s="396">
        <f>'A5-106-1'!J48*(100-'A5-105'!J48)/100</f>
        <v>12.641468969457598</v>
      </c>
      <c r="K48" s="396">
        <f>'A5-106-1'!K48*(100-'A5-105'!K48)/100</f>
        <v>90.038272178245194</v>
      </c>
      <c r="L48" s="396">
        <f>'A5-106-1'!L48*(100-'A5-105'!L48)/100</f>
        <v>8.1532623718520512</v>
      </c>
      <c r="M48" s="396">
        <f>'A5-106-1'!M48*(100-'A5-105'!M48)/100</f>
        <v>87.380276445577607</v>
      </c>
      <c r="N48" s="396">
        <f>'A5-106-1'!N48*(100-'A5-105'!N48)/100</f>
        <v>7.5836232848008054</v>
      </c>
      <c r="O48" s="396">
        <f>'A5-106-1'!O48*(100-'A5-105'!O48)/100</f>
        <v>17.480728790043493</v>
      </c>
    </row>
    <row r="49" spans="1:15" ht="12.75" customHeight="1">
      <c r="A49" s="92">
        <v>2006</v>
      </c>
      <c r="B49" s="396">
        <f>'A5-106-1'!B49*(100-'A5-105'!B49)/100</f>
        <v>17.941065237444739</v>
      </c>
      <c r="C49" s="396">
        <f>'A5-106-1'!C49*(100-'A5-105'!C49)/100</f>
        <v>12.02111237638343</v>
      </c>
      <c r="D49" s="396">
        <f>'A5-106-1'!D49*(100-'A5-105'!D49)/100</f>
        <v>13.653909810041226</v>
      </c>
      <c r="E49" s="396">
        <f>'A5-106-1'!E49*(100-'A5-105'!E49)/100</f>
        <v>75.600491282788767</v>
      </c>
      <c r="F49" s="396">
        <f>'A5-106-1'!F49*(100-'A5-105'!F49)/100</f>
        <v>8.337990800936927</v>
      </c>
      <c r="G49" s="396">
        <f>'A5-106-1'!G49*(100-'A5-105'!G49)/100</f>
        <v>10.75912807866707</v>
      </c>
      <c r="H49" s="396">
        <f>'A5-106-1'!H49*(100-'A5-105'!H49)/100</f>
        <v>10.562860271301092</v>
      </c>
      <c r="I49" s="396">
        <f>'A5-106-1'!I49*(100-'A5-105'!I49)/100</f>
        <v>8.0595466821830861</v>
      </c>
      <c r="J49" s="396">
        <f>'A5-106-1'!J49*(100-'A5-105'!J49)/100</f>
        <v>11.646126244178376</v>
      </c>
      <c r="K49" s="396">
        <f>'A5-106-1'!K49*(100-'A5-105'!K49)/100</f>
        <v>95.407840199775507</v>
      </c>
      <c r="L49" s="396">
        <f>'A5-106-1'!L49*(100-'A5-105'!L49)/100</f>
        <v>7.8392941505804057</v>
      </c>
      <c r="M49" s="396">
        <f>'A5-106-1'!M49*(100-'A5-105'!M49)/100</f>
        <v>89.246619368309581</v>
      </c>
      <c r="N49" s="396">
        <f>'A5-106-1'!N49*(100-'A5-105'!N49)/100</f>
        <v>7.4243610284904937</v>
      </c>
      <c r="O49" s="396">
        <f>'A5-106-1'!O49*(100-'A5-105'!O49)/100</f>
        <v>17.343380728511022</v>
      </c>
    </row>
    <row r="50" spans="1:15" ht="12.75" customHeight="1">
      <c r="A50" s="92">
        <v>2007</v>
      </c>
      <c r="B50" s="396">
        <f>'A5-106-1'!B50*(100-'A5-105'!B50)/100</f>
        <v>18.385900225551879</v>
      </c>
      <c r="C50" s="396">
        <f>'A5-106-1'!C50*(100-'A5-105'!C50)/100</f>
        <v>12.411975596692116</v>
      </c>
      <c r="D50" s="396">
        <f>'A5-106-1'!D50*(100-'A5-105'!D50)/100</f>
        <v>13.815144934457811</v>
      </c>
      <c r="E50" s="396">
        <f>'A5-106-1'!E50*(100-'A5-105'!E50)/100</f>
        <v>77.423479310978252</v>
      </c>
      <c r="F50" s="396">
        <f>'A5-106-1'!F50*(100-'A5-105'!F50)/100</f>
        <v>8.449868739628382</v>
      </c>
      <c r="G50" s="396">
        <f>'A5-106-1'!G50*(100-'A5-105'!G50)/100</f>
        <v>10.659219411672794</v>
      </c>
      <c r="H50" s="396">
        <f>'A5-106-1'!H50*(100-'A5-105'!H50)/100</f>
        <v>10.289373479442423</v>
      </c>
      <c r="I50" s="396">
        <f>'A5-106-1'!I50*(100-'A5-105'!I50)/100</f>
        <v>7.8143609869523623</v>
      </c>
      <c r="J50" s="396">
        <f>'A5-106-1'!J50*(100-'A5-105'!J50)/100</f>
        <v>11.839797203407977</v>
      </c>
      <c r="K50" s="396">
        <f>'A5-106-1'!K50*(100-'A5-105'!K50)/100</f>
        <v>99.136516708556101</v>
      </c>
      <c r="L50" s="396">
        <f>'A5-106-1'!L50*(100-'A5-105'!L50)/100</f>
        <v>7.9809520696648777</v>
      </c>
      <c r="M50" s="396">
        <f>'A5-106-1'!M50*(100-'A5-105'!M50)/100</f>
        <v>91.224888857123929</v>
      </c>
      <c r="N50" s="396">
        <f>'A5-106-1'!N50*(100-'A5-105'!N50)/100</f>
        <v>7.5547387871031484</v>
      </c>
      <c r="O50" s="396">
        <f>'A5-106-1'!O50*(100-'A5-105'!O50)/100</f>
        <v>17.481727197942106</v>
      </c>
    </row>
    <row r="51" spans="1:15" ht="12.75" customHeight="1">
      <c r="A51" s="92">
        <v>2008</v>
      </c>
      <c r="B51" s="396">
        <f>'A5-106-1'!B51*(100-'A5-105'!B51)/100</f>
        <v>19.151623395571828</v>
      </c>
      <c r="C51" s="396">
        <f>'A5-106-1'!C51*(100-'A5-105'!C51)/100</f>
        <v>12.338464971208614</v>
      </c>
      <c r="D51" s="396">
        <f>'A5-106-1'!D51*(100-'A5-105'!D51)/100</f>
        <v>14.098270879730102</v>
      </c>
      <c r="E51" s="396">
        <f>'A5-106-1'!E51*(100-'A5-105'!E51)/100</f>
        <v>79.902220598347654</v>
      </c>
      <c r="F51" s="396">
        <f>'A5-106-1'!F51*(100-'A5-105'!F51)/100</f>
        <v>8.5572692871925504</v>
      </c>
      <c r="G51" s="396">
        <f>'A5-106-1'!G51*(100-'A5-105'!G51)/100</f>
        <v>10.653301208889147</v>
      </c>
      <c r="H51" s="396">
        <f>'A5-106-1'!H51*(100-'A5-105'!H51)/100</f>
        <v>10.266617777155075</v>
      </c>
      <c r="I51" s="396">
        <f>'A5-106-1'!I51*(100-'A5-105'!I51)/100</f>
        <v>7.9184107264806327</v>
      </c>
      <c r="J51" s="396">
        <f>'A5-106-1'!J51*(100-'A5-105'!J51)/100</f>
        <v>11.738943261744886</v>
      </c>
      <c r="K51" s="396">
        <f>'A5-106-1'!K51*(100-'A5-105'!K51)/100</f>
        <v>100.55641959725213</v>
      </c>
      <c r="L51" s="396">
        <f>'A5-106-1'!L51*(100-'A5-105'!L51)/100</f>
        <v>8.835360143895123</v>
      </c>
      <c r="M51" s="396">
        <f>'A5-106-1'!M51*(100-'A5-105'!M51)/100</f>
        <v>91.628338476096701</v>
      </c>
      <c r="N51" s="396">
        <f>'A5-106-1'!N51*(100-'A5-105'!N51)/100</f>
        <v>7.4573909082087768</v>
      </c>
      <c r="O51" s="396">
        <f>'A5-106-1'!O51*(100-'A5-105'!O51)/100</f>
        <v>17.956199424904586</v>
      </c>
    </row>
    <row r="52" spans="1:15" ht="12.75" customHeight="1">
      <c r="A52" s="92">
        <v>2009</v>
      </c>
      <c r="B52" s="396">
        <f>'A5-106-1'!B52*(100-'A5-105'!B52)/100</f>
        <v>22.443291823867472</v>
      </c>
      <c r="C52" s="396">
        <f>'A5-106-1'!C52*(100-'A5-105'!C52)/100</f>
        <v>12.80288983596834</v>
      </c>
      <c r="D52" s="396">
        <f>'A5-106-1'!D52*(100-'A5-105'!D52)/100</f>
        <v>15.139785772809107</v>
      </c>
      <c r="E52" s="396">
        <f>'A5-106-1'!E52*(100-'A5-105'!E52)/100</f>
        <v>80.802767878027126</v>
      </c>
      <c r="F52" s="396">
        <f>'A5-106-1'!F52*(100-'A5-105'!F52)/100</f>
        <v>8.8890541915649699</v>
      </c>
      <c r="G52" s="396">
        <f>'A5-106-1'!G52*(100-'A5-105'!G52)/100</f>
        <v>10.916514722924077</v>
      </c>
      <c r="H52" s="396">
        <f>'A5-106-1'!H52*(100-'A5-105'!H52)/100</f>
        <v>10.357889653547895</v>
      </c>
      <c r="I52" s="396">
        <f>'A5-106-1'!I52*(100-'A5-105'!I52)/100</f>
        <v>7.9239852558427257</v>
      </c>
      <c r="J52" s="396">
        <f>'A5-106-1'!J52*(100-'A5-105'!J52)/100</f>
        <v>12.096489871966291</v>
      </c>
      <c r="K52" s="396">
        <f>'A5-106-1'!K52*(100-'A5-105'!K52)/100</f>
        <v>112.19040977817893</v>
      </c>
      <c r="L52" s="396">
        <f>'A5-106-1'!L52*(100-'A5-105'!L52)/100</f>
        <v>9.390783110974068</v>
      </c>
      <c r="M52" s="396">
        <f>'A5-106-1'!M52*(100-'A5-105'!M52)/100</f>
        <v>91.215001484399167</v>
      </c>
      <c r="N52" s="396">
        <f>'A5-106-1'!N52*(100-'A5-105'!N52)/100</f>
        <v>7.893631015495429</v>
      </c>
      <c r="O52" s="396">
        <f>'A5-106-1'!O52*(100-'A5-105'!O52)/100</f>
        <v>18.67228779403888</v>
      </c>
    </row>
    <row r="53" spans="1:15" ht="12.75" customHeight="1">
      <c r="A53" s="92"/>
      <c r="B53" s="396"/>
      <c r="C53" s="396"/>
      <c r="D53" s="396"/>
      <c r="E53" s="396"/>
      <c r="F53" s="396"/>
      <c r="G53" s="396"/>
      <c r="H53" s="396"/>
      <c r="I53" s="396"/>
      <c r="J53" s="396"/>
      <c r="K53" s="396"/>
      <c r="L53" s="396"/>
      <c r="M53" s="396"/>
      <c r="N53" s="396"/>
      <c r="O53" s="396"/>
    </row>
    <row r="54" spans="1:15" ht="12.75" customHeight="1">
      <c r="A54" s="90" t="s">
        <v>180</v>
      </c>
    </row>
    <row r="55" spans="1:15" ht="12.75" customHeight="1">
      <c r="A55" s="90" t="s">
        <v>388</v>
      </c>
    </row>
    <row r="56" spans="1:15" ht="12.75" customHeight="1">
      <c r="A56" s="426" t="s">
        <v>387</v>
      </c>
      <c r="C56" s="426"/>
      <c r="D56" s="426"/>
      <c r="E56" s="426"/>
      <c r="F56" s="426"/>
      <c r="G56" s="426"/>
      <c r="H56" s="426"/>
      <c r="I56" s="426"/>
      <c r="J56" s="426"/>
      <c r="K56" s="426"/>
      <c r="L56" s="426"/>
      <c r="M56" s="426"/>
      <c r="N56" s="426"/>
      <c r="O56" s="426"/>
    </row>
    <row r="57" spans="1:15" ht="12.75" customHeight="1">
      <c r="A57" s="90" t="s">
        <v>713</v>
      </c>
    </row>
  </sheetData>
  <phoneticPr fontId="0" type="noConversion"/>
  <pageMargins left="0.75" right="0.75" top="1" bottom="1" header="0.5" footer="0.5"/>
  <pageSetup scale="76" orientation="landscape" r:id="rId1"/>
  <headerFooter alignWithMargins="0"/>
</worksheet>
</file>

<file path=xl/worksheets/sheet33.xml><?xml version="1.0" encoding="utf-8"?>
<worksheet xmlns="http://schemas.openxmlformats.org/spreadsheetml/2006/main" xmlns:r="http://schemas.openxmlformats.org/officeDocument/2006/relationships">
  <sheetPr codeName="Sheet33">
    <pageSetUpPr fitToPage="1"/>
  </sheetPr>
  <dimension ref="A1:O57"/>
  <sheetViews>
    <sheetView showOutlineSymbols="0" view="pageBreakPreview" zoomScaleSheetLayoutView="100" workbookViewId="0">
      <pane xSplit="1" ySplit="3" topLeftCell="B4"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5" style="90" customWidth="1"/>
    <col min="2" max="9" width="8.7109375" style="90" customWidth="1"/>
    <col min="10" max="10" width="10" style="90" customWidth="1"/>
    <col min="11" max="15" width="8.7109375" style="90" customWidth="1"/>
    <col min="16" max="16384" width="3.85546875" style="90"/>
  </cols>
  <sheetData>
    <row r="1" spans="1:15">
      <c r="A1" s="90" t="s">
        <v>734</v>
      </c>
    </row>
    <row r="2" spans="1:15" ht="25.5">
      <c r="B2" s="655" t="s">
        <v>472</v>
      </c>
      <c r="C2" s="655" t="s">
        <v>474</v>
      </c>
      <c r="D2" s="655" t="s">
        <v>272</v>
      </c>
      <c r="E2" s="655" t="s">
        <v>479</v>
      </c>
      <c r="F2" s="655" t="s">
        <v>285</v>
      </c>
      <c r="G2" s="655" t="s">
        <v>286</v>
      </c>
      <c r="H2" s="655" t="s">
        <v>287</v>
      </c>
      <c r="I2" s="655" t="s">
        <v>487</v>
      </c>
      <c r="J2" s="655" t="s">
        <v>492</v>
      </c>
      <c r="K2" s="655" t="s">
        <v>290</v>
      </c>
      <c r="L2" s="655" t="s">
        <v>291</v>
      </c>
      <c r="M2" s="655" t="s">
        <v>292</v>
      </c>
      <c r="N2" s="655" t="s">
        <v>293</v>
      </c>
      <c r="O2" s="655" t="s">
        <v>273</v>
      </c>
    </row>
    <row r="3" spans="1:15" s="91" customFormat="1" ht="27.75" hidden="1" customHeight="1">
      <c r="A3" s="91" t="s">
        <v>471</v>
      </c>
      <c r="B3" s="91" t="s">
        <v>472</v>
      </c>
      <c r="C3" s="91" t="s">
        <v>474</v>
      </c>
      <c r="D3" s="91" t="s">
        <v>475</v>
      </c>
      <c r="E3" s="91" t="s">
        <v>479</v>
      </c>
      <c r="F3" s="91" t="s">
        <v>480</v>
      </c>
      <c r="G3" s="91" t="s">
        <v>481</v>
      </c>
      <c r="H3" s="91" t="s">
        <v>482</v>
      </c>
      <c r="I3" s="91" t="s">
        <v>487</v>
      </c>
      <c r="J3" s="91" t="s">
        <v>492</v>
      </c>
      <c r="K3" s="91" t="s">
        <v>494</v>
      </c>
      <c r="L3" s="91" t="s">
        <v>497</v>
      </c>
      <c r="M3" s="91" t="s">
        <v>498</v>
      </c>
      <c r="N3" s="91" t="s">
        <v>501</v>
      </c>
      <c r="O3" s="91" t="s">
        <v>502</v>
      </c>
    </row>
    <row r="4" spans="1:15" ht="12.75" hidden="1" customHeight="1">
      <c r="A4" s="92">
        <v>1960</v>
      </c>
      <c r="B4" s="573"/>
      <c r="C4" s="573"/>
      <c r="D4" s="573"/>
      <c r="E4" s="573"/>
      <c r="F4" s="573"/>
      <c r="G4" s="573"/>
      <c r="H4" s="573"/>
      <c r="I4" s="573"/>
      <c r="J4" s="573"/>
      <c r="K4" s="573"/>
      <c r="L4" s="573"/>
      <c r="M4" s="573"/>
      <c r="N4" s="573"/>
      <c r="O4" s="573"/>
    </row>
    <row r="5" spans="1:15" ht="12.75" hidden="1" customHeight="1">
      <c r="A5" s="92">
        <v>1961</v>
      </c>
      <c r="B5" s="573"/>
      <c r="C5" s="573"/>
      <c r="D5" s="573"/>
      <c r="E5" s="573"/>
      <c r="F5" s="573"/>
      <c r="G5" s="573"/>
      <c r="H5" s="573"/>
      <c r="I5" s="573"/>
      <c r="J5" s="573"/>
      <c r="K5" s="573"/>
      <c r="L5" s="573"/>
      <c r="M5" s="573"/>
      <c r="N5" s="573"/>
      <c r="O5" s="573"/>
    </row>
    <row r="6" spans="1:15" ht="12.75" hidden="1" customHeight="1">
      <c r="A6" s="92">
        <v>1962</v>
      </c>
      <c r="B6" s="573"/>
      <c r="C6" s="573"/>
      <c r="D6" s="573"/>
      <c r="E6" s="573"/>
      <c r="F6" s="573"/>
      <c r="G6" s="573"/>
      <c r="H6" s="573"/>
      <c r="I6" s="573"/>
      <c r="J6" s="573"/>
      <c r="K6" s="573"/>
      <c r="L6" s="573"/>
      <c r="M6" s="573"/>
      <c r="N6" s="573"/>
      <c r="O6" s="573"/>
    </row>
    <row r="7" spans="1:15" ht="12.75" hidden="1" customHeight="1">
      <c r="A7" s="92">
        <v>1963</v>
      </c>
      <c r="B7" s="573"/>
      <c r="C7" s="573"/>
      <c r="D7" s="573"/>
      <c r="E7" s="573"/>
      <c r="F7" s="573"/>
      <c r="G7" s="573"/>
      <c r="H7" s="573"/>
      <c r="I7" s="573"/>
      <c r="J7" s="573"/>
      <c r="K7" s="573"/>
      <c r="L7" s="573"/>
      <c r="M7" s="573"/>
      <c r="N7" s="573"/>
      <c r="O7" s="573"/>
    </row>
    <row r="8" spans="1:15" ht="12.75" hidden="1" customHeight="1">
      <c r="A8" s="92">
        <v>1964</v>
      </c>
      <c r="B8" s="573"/>
      <c r="C8" s="573"/>
      <c r="D8" s="573"/>
      <c r="E8" s="573"/>
      <c r="F8" s="573"/>
      <c r="G8" s="573"/>
      <c r="H8" s="573"/>
      <c r="I8" s="573"/>
      <c r="J8" s="573"/>
      <c r="K8" s="573"/>
      <c r="L8" s="573"/>
      <c r="M8" s="573"/>
      <c r="N8" s="573"/>
      <c r="O8" s="573"/>
    </row>
    <row r="9" spans="1:15" ht="12.75" hidden="1" customHeight="1">
      <c r="A9" s="92">
        <v>1965</v>
      </c>
      <c r="B9" s="573"/>
      <c r="C9" s="573"/>
      <c r="D9" s="573"/>
      <c r="E9" s="573"/>
      <c r="F9" s="573"/>
      <c r="G9" s="573"/>
      <c r="H9" s="573"/>
      <c r="I9" s="573"/>
      <c r="J9" s="573"/>
      <c r="K9" s="573"/>
      <c r="L9" s="573"/>
      <c r="M9" s="573"/>
      <c r="N9" s="573"/>
      <c r="O9" s="573"/>
    </row>
    <row r="10" spans="1:15" ht="12.75" hidden="1" customHeight="1">
      <c r="A10" s="92">
        <v>1966</v>
      </c>
      <c r="B10" s="573"/>
      <c r="C10" s="573"/>
      <c r="D10" s="573"/>
      <c r="E10" s="573"/>
      <c r="F10" s="573"/>
      <c r="G10" s="573"/>
      <c r="H10" s="573"/>
      <c r="I10" s="573"/>
      <c r="J10" s="573"/>
      <c r="K10" s="573"/>
      <c r="L10" s="573"/>
      <c r="M10" s="573"/>
      <c r="N10" s="573"/>
      <c r="O10" s="573"/>
    </row>
    <row r="11" spans="1:15" ht="12.75" hidden="1" customHeight="1">
      <c r="A11" s="92">
        <v>1967</v>
      </c>
      <c r="B11" s="573"/>
      <c r="C11" s="573"/>
      <c r="D11" s="573"/>
      <c r="E11" s="573"/>
      <c r="F11" s="573"/>
      <c r="G11" s="573"/>
      <c r="H11" s="573"/>
      <c r="I11" s="573"/>
      <c r="J11" s="573"/>
      <c r="K11" s="573"/>
      <c r="L11" s="573"/>
      <c r="M11" s="573"/>
      <c r="N11" s="573"/>
      <c r="O11" s="573"/>
    </row>
    <row r="12" spans="1:15" ht="12.75" hidden="1" customHeight="1">
      <c r="A12" s="92">
        <v>1968</v>
      </c>
      <c r="B12" s="573"/>
      <c r="C12" s="573"/>
      <c r="D12" s="573"/>
      <c r="E12" s="573"/>
      <c r="F12" s="573"/>
      <c r="G12" s="573"/>
      <c r="H12" s="573"/>
      <c r="I12" s="573"/>
      <c r="J12" s="573"/>
      <c r="K12" s="573"/>
      <c r="L12" s="573"/>
      <c r="M12" s="573"/>
      <c r="N12" s="573"/>
      <c r="O12" s="573"/>
    </row>
    <row r="13" spans="1:15" ht="12.75" hidden="1" customHeight="1">
      <c r="A13" s="92">
        <v>1969</v>
      </c>
      <c r="B13" s="573"/>
      <c r="C13" s="573"/>
      <c r="D13" s="573"/>
      <c r="E13" s="573"/>
      <c r="F13" s="573"/>
      <c r="G13" s="573"/>
      <c r="H13" s="573"/>
      <c r="I13" s="573"/>
      <c r="J13" s="573"/>
      <c r="K13" s="573"/>
      <c r="L13" s="573"/>
      <c r="M13" s="573"/>
      <c r="N13" s="573"/>
      <c r="O13" s="573"/>
    </row>
    <row r="14" spans="1:15" ht="12.75" hidden="1" customHeight="1">
      <c r="A14" s="92">
        <v>1970</v>
      </c>
      <c r="B14" s="573"/>
      <c r="C14" s="573"/>
      <c r="D14" s="573"/>
      <c r="E14" s="573"/>
      <c r="F14" s="573"/>
      <c r="G14" s="573"/>
      <c r="H14" s="573"/>
      <c r="I14" s="573"/>
      <c r="J14" s="573"/>
      <c r="K14" s="573"/>
      <c r="L14" s="573"/>
      <c r="M14" s="573"/>
      <c r="N14" s="573"/>
      <c r="O14" s="573"/>
    </row>
    <row r="15" spans="1:15" ht="12.75" hidden="1" customHeight="1">
      <c r="A15" s="92">
        <v>1971</v>
      </c>
      <c r="B15" s="573"/>
      <c r="C15" s="573"/>
      <c r="D15" s="573"/>
      <c r="E15" s="573"/>
      <c r="F15" s="573"/>
      <c r="G15" s="573"/>
      <c r="H15" s="573"/>
      <c r="I15" s="573"/>
      <c r="J15" s="573"/>
      <c r="K15" s="573"/>
      <c r="L15" s="573"/>
      <c r="M15" s="573"/>
      <c r="N15" s="573"/>
      <c r="O15" s="573"/>
    </row>
    <row r="16" spans="1:15" ht="12.75" hidden="1" customHeight="1">
      <c r="A16" s="92">
        <v>1972</v>
      </c>
      <c r="B16" s="573"/>
      <c r="C16" s="573"/>
      <c r="D16" s="573"/>
      <c r="E16" s="573"/>
      <c r="F16" s="573"/>
      <c r="G16" s="573"/>
      <c r="H16" s="573"/>
      <c r="I16" s="573"/>
      <c r="J16" s="573"/>
      <c r="K16" s="573"/>
      <c r="L16" s="573"/>
      <c r="M16" s="573"/>
      <c r="N16" s="573"/>
      <c r="O16" s="573"/>
    </row>
    <row r="17" spans="1:15" ht="12.75" hidden="1" customHeight="1">
      <c r="A17" s="92">
        <v>1973</v>
      </c>
      <c r="B17" s="573"/>
      <c r="C17" s="573"/>
      <c r="D17" s="573"/>
      <c r="E17" s="573"/>
      <c r="F17" s="573"/>
      <c r="G17" s="573"/>
      <c r="H17" s="573"/>
      <c r="I17" s="573"/>
      <c r="J17" s="573"/>
      <c r="K17" s="573"/>
      <c r="L17" s="573"/>
      <c r="M17" s="573"/>
      <c r="N17" s="573"/>
      <c r="O17" s="573"/>
    </row>
    <row r="18" spans="1:15" ht="12.75" hidden="1" customHeight="1">
      <c r="A18" s="92">
        <v>1974</v>
      </c>
      <c r="B18" s="573"/>
      <c r="C18" s="573"/>
      <c r="D18" s="573"/>
      <c r="E18" s="573"/>
      <c r="F18" s="573"/>
      <c r="G18" s="573"/>
      <c r="H18" s="573"/>
      <c r="I18" s="573"/>
      <c r="J18" s="573"/>
      <c r="K18" s="573"/>
      <c r="L18" s="573"/>
      <c r="M18" s="573"/>
      <c r="N18" s="573"/>
      <c r="O18" s="573"/>
    </row>
    <row r="19" spans="1:15" ht="12.75" hidden="1" customHeight="1">
      <c r="A19" s="92">
        <v>1975</v>
      </c>
      <c r="B19" s="573"/>
      <c r="C19" s="573"/>
      <c r="D19" s="573"/>
      <c r="E19" s="573"/>
      <c r="F19" s="573"/>
      <c r="G19" s="573"/>
      <c r="H19" s="573"/>
      <c r="I19" s="573"/>
      <c r="J19" s="573"/>
      <c r="K19" s="573"/>
      <c r="L19" s="573"/>
      <c r="M19" s="573"/>
      <c r="N19" s="573"/>
      <c r="O19" s="573"/>
    </row>
    <row r="20" spans="1:15" ht="12.75" hidden="1" customHeight="1">
      <c r="A20" s="92">
        <v>1976</v>
      </c>
      <c r="B20" s="573"/>
      <c r="C20" s="573"/>
      <c r="D20" s="573"/>
      <c r="E20" s="573"/>
      <c r="F20" s="573"/>
      <c r="G20" s="573"/>
      <c r="H20" s="573"/>
      <c r="I20" s="573"/>
      <c r="J20" s="573"/>
      <c r="K20" s="573"/>
      <c r="L20" s="573"/>
      <c r="M20" s="573"/>
      <c r="N20" s="573"/>
      <c r="O20" s="573"/>
    </row>
    <row r="21" spans="1:15" ht="12.75" hidden="1" customHeight="1">
      <c r="A21" s="92">
        <v>1977</v>
      </c>
      <c r="B21" s="573"/>
      <c r="C21" s="573"/>
      <c r="D21" s="573"/>
      <c r="E21" s="573"/>
      <c r="F21" s="573"/>
      <c r="G21" s="573"/>
      <c r="H21" s="573"/>
      <c r="I21" s="573"/>
      <c r="J21" s="573"/>
      <c r="K21" s="573"/>
      <c r="L21" s="573"/>
      <c r="M21" s="573"/>
      <c r="N21" s="573"/>
      <c r="O21" s="573"/>
    </row>
    <row r="22" spans="1:15" ht="12.75" hidden="1" customHeight="1">
      <c r="A22" s="92">
        <v>1978</v>
      </c>
      <c r="B22" s="573"/>
      <c r="C22" s="573"/>
      <c r="D22" s="573"/>
      <c r="E22" s="573"/>
      <c r="F22" s="573"/>
      <c r="G22" s="573"/>
      <c r="H22" s="573"/>
      <c r="I22" s="573"/>
      <c r="J22" s="573"/>
      <c r="K22" s="573"/>
      <c r="L22" s="573"/>
      <c r="M22" s="573"/>
      <c r="N22" s="573"/>
      <c r="O22" s="573"/>
    </row>
    <row r="23" spans="1:15" ht="12.75" hidden="1" customHeight="1">
      <c r="A23" s="92">
        <v>1979</v>
      </c>
      <c r="B23" s="576"/>
      <c r="C23" s="576"/>
      <c r="D23" s="576"/>
      <c r="E23" s="576"/>
      <c r="F23" s="576"/>
      <c r="G23" s="576"/>
      <c r="H23" s="576"/>
      <c r="I23" s="576"/>
      <c r="J23" s="576"/>
      <c r="K23" s="576"/>
      <c r="L23" s="576"/>
      <c r="M23" s="576"/>
      <c r="N23" s="576"/>
      <c r="O23" s="576"/>
    </row>
    <row r="24" spans="1:15" ht="18" customHeight="1">
      <c r="A24" s="92">
        <v>1980</v>
      </c>
      <c r="B24" s="574">
        <f>'A5-104'!$O$24-'A5-104'!B24</f>
        <v>40.34663719433297</v>
      </c>
      <c r="C24" s="574">
        <f>'A5-104'!$O$24-'A5-104'!C24</f>
        <v>283.79422217406614</v>
      </c>
      <c r="D24" s="574">
        <f>'A5-104'!$O$24-'A5-104'!D24</f>
        <v>16.032878009049682</v>
      </c>
      <c r="E24" s="574">
        <f>'A5-104'!$O$24-'A5-104'!E24</f>
        <v>48.827439139983653</v>
      </c>
      <c r="F24" s="574">
        <f>'A5-104'!$O$24-'A5-104'!F24</f>
        <v>-59.877531260060323</v>
      </c>
      <c r="G24" s="574">
        <f>'A5-104'!$O$24-'A5-104'!G24</f>
        <v>42.955523231759798</v>
      </c>
      <c r="H24" s="574">
        <f>'A5-104'!$O$24-'A5-104'!H24</f>
        <v>131.773484799568</v>
      </c>
      <c r="I24" s="574">
        <f>'A5-104'!$O$24-'A5-104'!I24</f>
        <v>229.37669416964536</v>
      </c>
      <c r="J24" s="574">
        <f>'A5-104'!$O$24-'A5-104'!J24</f>
        <v>433.38779202552678</v>
      </c>
      <c r="K24" s="574">
        <f>'A5-104'!$O$24-'A5-104'!K24</f>
        <v>152.91456500313416</v>
      </c>
      <c r="L24" s="574">
        <f>'A5-104'!$O$24-'A5-104'!L24</f>
        <v>177.38299864613418</v>
      </c>
      <c r="M24" s="574">
        <f>'A5-104'!$O$24-'A5-104'!M24</f>
        <v>74.63937148378227</v>
      </c>
      <c r="N24" s="574">
        <f>'A5-104'!$O$24-'A5-104'!N24</f>
        <v>-3.3086504405086998</v>
      </c>
      <c r="O24" s="574">
        <f>'A5-104'!$O$24-'A5-104'!O24</f>
        <v>0</v>
      </c>
    </row>
    <row r="25" spans="1:15" ht="18" customHeight="1">
      <c r="A25" s="92">
        <v>1981</v>
      </c>
      <c r="B25" s="574">
        <f>'A5-104'!$O$24-'A5-104'!B25</f>
        <v>52.880854434383082</v>
      </c>
      <c r="C25" s="574">
        <f>'A5-104'!$O$24-'A5-104'!C25</f>
        <v>292.39263634461963</v>
      </c>
      <c r="D25" s="574">
        <f>'A5-104'!$O$24-'A5-104'!D25</f>
        <v>8.2866521520031711</v>
      </c>
      <c r="E25" s="574">
        <f>'A5-104'!$O$24-'A5-104'!E25</f>
        <v>61.10631717656247</v>
      </c>
      <c r="F25" s="574">
        <f>'A5-104'!$O$24-'A5-104'!F25</f>
        <v>-73.376081387471913</v>
      </c>
      <c r="G25" s="574">
        <f>'A5-104'!$O$24-'A5-104'!G25</f>
        <v>66.508551590708748</v>
      </c>
      <c r="H25" s="574">
        <f>'A5-104'!$O$24-'A5-104'!H25</f>
        <v>146.69911972253863</v>
      </c>
      <c r="I25" s="574">
        <f>'A5-104'!$O$24-'A5-104'!I25</f>
        <v>221.90825387114319</v>
      </c>
      <c r="J25" s="574">
        <f>'A5-104'!$O$24-'A5-104'!J25</f>
        <v>425.95212260627079</v>
      </c>
      <c r="K25" s="574">
        <f>'A5-104'!$O$24-'A5-104'!K25</f>
        <v>153.37350988269691</v>
      </c>
      <c r="L25" s="574">
        <f>'A5-104'!$O$24-'A5-104'!L25</f>
        <v>206.15712158781298</v>
      </c>
      <c r="M25" s="574">
        <f>'A5-104'!$O$24-'A5-104'!M25</f>
        <v>80.351983404634211</v>
      </c>
      <c r="N25" s="574">
        <f>'A5-104'!$O$24-'A5-104'!N25</f>
        <v>39.636219432161624</v>
      </c>
      <c r="O25" s="574">
        <f>'A5-104'!$O$24-'A5-104'!O25</f>
        <v>1.8726858275306313</v>
      </c>
    </row>
    <row r="26" spans="1:15" ht="18" customHeight="1">
      <c r="A26" s="92">
        <v>1982</v>
      </c>
      <c r="B26" s="574">
        <f>'A5-104'!$O$24-'A5-104'!B26</f>
        <v>72.198810179279462</v>
      </c>
      <c r="C26" s="574">
        <f>'A5-104'!$O$24-'A5-104'!C26</f>
        <v>300.80810418792532</v>
      </c>
      <c r="D26" s="574">
        <f>'A5-104'!$O$24-'A5-104'!D26</f>
        <v>34.496539483790684</v>
      </c>
      <c r="E26" s="574">
        <f>'A5-104'!$O$24-'A5-104'!E26</f>
        <v>43.673561803646407</v>
      </c>
      <c r="F26" s="574">
        <f>'A5-104'!$O$24-'A5-104'!F26</f>
        <v>-75.873288126646912</v>
      </c>
      <c r="G26" s="574">
        <f>'A5-104'!$O$24-'A5-104'!G26</f>
        <v>122.60539870724301</v>
      </c>
      <c r="H26" s="574">
        <f>'A5-104'!$O$24-'A5-104'!H26</f>
        <v>158.41723487671152</v>
      </c>
      <c r="I26" s="574">
        <f>'A5-104'!$O$24-'A5-104'!I26</f>
        <v>216.88266226283508</v>
      </c>
      <c r="J26" s="574">
        <f>'A5-104'!$O$24-'A5-104'!J26</f>
        <v>432.98307574768455</v>
      </c>
      <c r="K26" s="574">
        <f>'A5-104'!$O$24-'A5-104'!K26</f>
        <v>156.96036514128741</v>
      </c>
      <c r="L26" s="574">
        <f>'A5-104'!$O$24-'A5-104'!L26</f>
        <v>215.97303427111433</v>
      </c>
      <c r="M26" s="574">
        <f>'A5-104'!$O$24-'A5-104'!M26</f>
        <v>65.298129359569884</v>
      </c>
      <c r="N26" s="574">
        <f>'A5-104'!$O$24-'A5-104'!N26</f>
        <v>27.065011022569479</v>
      </c>
      <c r="O26" s="574">
        <f>'A5-104'!$O$24-'A5-104'!O26</f>
        <v>-0.79108462442854943</v>
      </c>
    </row>
    <row r="27" spans="1:15" ht="18" customHeight="1">
      <c r="A27" s="92">
        <v>1983</v>
      </c>
      <c r="B27" s="574">
        <f>'A5-104'!$O$24-'A5-104'!B27</f>
        <v>83.594230179722217</v>
      </c>
      <c r="C27" s="574">
        <f>'A5-104'!$O$24-'A5-104'!C27</f>
        <v>309.0465893410186</v>
      </c>
      <c r="D27" s="574">
        <f>'A5-104'!$O$24-'A5-104'!D27</f>
        <v>32.098947392406671</v>
      </c>
      <c r="E27" s="574">
        <f>'A5-104'!$O$24-'A5-104'!E27</f>
        <v>36.066125399384418</v>
      </c>
      <c r="F27" s="574">
        <f>'A5-104'!$O$24-'A5-104'!F27</f>
        <v>-65.956703759871743</v>
      </c>
      <c r="G27" s="574">
        <f>'A5-104'!$O$24-'A5-104'!G27</f>
        <v>146.42082619165058</v>
      </c>
      <c r="H27" s="574">
        <f>'A5-104'!$O$24-'A5-104'!H27</f>
        <v>175.38483658896212</v>
      </c>
      <c r="I27" s="574">
        <f>'A5-104'!$O$24-'A5-104'!I27</f>
        <v>225.18722955164026</v>
      </c>
      <c r="J27" s="574">
        <f>'A5-104'!$O$24-'A5-104'!J27</f>
        <v>436.94996358133233</v>
      </c>
      <c r="K27" s="574">
        <f>'A5-104'!$O$24-'A5-104'!K27</f>
        <v>129.73573440404425</v>
      </c>
      <c r="L27" s="574">
        <f>'A5-104'!$O$24-'A5-104'!L27</f>
        <v>232.73413256870776</v>
      </c>
      <c r="M27" s="574">
        <f>'A5-104'!$O$24-'A5-104'!M27</f>
        <v>54.78373339511586</v>
      </c>
      <c r="N27" s="574">
        <f>'A5-104'!$O$24-'A5-104'!N27</f>
        <v>34.150307584552138</v>
      </c>
      <c r="O27" s="574">
        <f>'A5-104'!$O$24-'A5-104'!O27</f>
        <v>-17.734602122959132</v>
      </c>
    </row>
    <row r="28" spans="1:15" ht="18" customHeight="1">
      <c r="A28" s="92">
        <v>1984</v>
      </c>
      <c r="B28" s="574">
        <f>'A5-104'!$O$24-'A5-104'!B28</f>
        <v>69.923561242934284</v>
      </c>
      <c r="C28" s="574">
        <f>'A5-104'!$O$24-'A5-104'!C28</f>
        <v>301.04608394426202</v>
      </c>
      <c r="D28" s="574">
        <f>'A5-104'!$O$24-'A5-104'!D28</f>
        <v>19.346795068621987</v>
      </c>
      <c r="E28" s="574">
        <f>'A5-104'!$O$24-'A5-104'!E28</f>
        <v>18.68293857682238</v>
      </c>
      <c r="F28" s="574">
        <f>'A5-104'!$O$24-'A5-104'!F28</f>
        <v>-59.923662648150867</v>
      </c>
      <c r="G28" s="574">
        <f>'A5-104'!$O$24-'A5-104'!G28</f>
        <v>160.10853122951607</v>
      </c>
      <c r="H28" s="574">
        <f>'A5-104'!$O$24-'A5-104'!H28</f>
        <v>197.09936302795677</v>
      </c>
      <c r="I28" s="574">
        <f>'A5-104'!$O$24-'A5-104'!I28</f>
        <v>233.49005609341089</v>
      </c>
      <c r="J28" s="574">
        <f>'A5-104'!$O$24-'A5-104'!J28</f>
        <v>451.69023720963844</v>
      </c>
      <c r="K28" s="574">
        <f>'A5-104'!$O$24-'A5-104'!K28</f>
        <v>131.3832142971944</v>
      </c>
      <c r="L28" s="574">
        <f>'A5-104'!$O$24-'A5-104'!L28</f>
        <v>263.33624370648204</v>
      </c>
      <c r="M28" s="574">
        <f>'A5-104'!$O$24-'A5-104'!M28</f>
        <v>51.754851472779819</v>
      </c>
      <c r="N28" s="574">
        <f>'A5-104'!$O$24-'A5-104'!N28</f>
        <v>17.099927190654853</v>
      </c>
      <c r="O28" s="574">
        <f>'A5-104'!$O$24-'A5-104'!O28</f>
        <v>-42.371001670905571</v>
      </c>
    </row>
    <row r="29" spans="1:15" ht="18" customHeight="1">
      <c r="A29" s="92">
        <v>1985</v>
      </c>
      <c r="B29" s="574">
        <f>'A5-104'!$O$24-'A5-104'!B29</f>
        <v>68.003439265144834</v>
      </c>
      <c r="C29" s="574">
        <f>'A5-104'!$O$24-'A5-104'!C29</f>
        <v>300.0905439564076</v>
      </c>
      <c r="D29" s="574">
        <f>'A5-104'!$O$24-'A5-104'!D29</f>
        <v>-0.48738023455143775</v>
      </c>
      <c r="E29" s="574">
        <f>'A5-104'!$O$24-'A5-104'!E29</f>
        <v>13.481525191282572</v>
      </c>
      <c r="F29" s="574">
        <f>'A5-104'!$O$24-'A5-104'!F29</f>
        <v>-68.3998945962569</v>
      </c>
      <c r="G29" s="574">
        <f>'A5-104'!$O$24-'A5-104'!G29</f>
        <v>180.66568001942233</v>
      </c>
      <c r="H29" s="574">
        <f>'A5-104'!$O$24-'A5-104'!H29</f>
        <v>203.13735531412613</v>
      </c>
      <c r="I29" s="574">
        <f>'A5-104'!$O$24-'A5-104'!I29</f>
        <v>234.10188170023662</v>
      </c>
      <c r="J29" s="574">
        <f>'A5-104'!$O$24-'A5-104'!J29</f>
        <v>464.21581344323272</v>
      </c>
      <c r="K29" s="574">
        <f>'A5-104'!$O$24-'A5-104'!K29</f>
        <v>125.16483306554414</v>
      </c>
      <c r="L29" s="574">
        <f>'A5-104'!$O$24-'A5-104'!L29</f>
        <v>274.37770693686502</v>
      </c>
      <c r="M29" s="574">
        <f>'A5-104'!$O$24-'A5-104'!M29</f>
        <v>39.249467584731519</v>
      </c>
      <c r="N29" s="574">
        <f>'A5-104'!$O$24-'A5-104'!N29</f>
        <v>-14.645433420589598</v>
      </c>
      <c r="O29" s="574">
        <f>'A5-104'!$O$24-'A5-104'!O29</f>
        <v>-52.743499297972448</v>
      </c>
    </row>
    <row r="30" spans="1:15" ht="18" customHeight="1">
      <c r="A30" s="92">
        <v>1986</v>
      </c>
      <c r="B30" s="574">
        <f>'A5-104'!$O$24-'A5-104'!B30</f>
        <v>41.767588501203591</v>
      </c>
      <c r="C30" s="574">
        <f>'A5-104'!$O$24-'A5-104'!C30</f>
        <v>310.49007098709114</v>
      </c>
      <c r="D30" s="574">
        <f>'A5-104'!$O$24-'A5-104'!D30</f>
        <v>-14.138791438876979</v>
      </c>
      <c r="E30" s="574">
        <f>'A5-104'!$O$24-'A5-104'!E30</f>
        <v>-4.7378833378390937</v>
      </c>
      <c r="F30" s="574">
        <f>'A5-104'!$O$24-'A5-104'!F30</f>
        <v>-50.548126261150628</v>
      </c>
      <c r="G30" s="574">
        <f>'A5-104'!$O$24-'A5-104'!G30</f>
        <v>180.62579269394678</v>
      </c>
      <c r="H30" s="574">
        <f>'A5-104'!$O$24-'A5-104'!H30</f>
        <v>209.84254137938092</v>
      </c>
      <c r="I30" s="574">
        <f>'A5-104'!$O$24-'A5-104'!I30</f>
        <v>218.8749865113291</v>
      </c>
      <c r="J30" s="574">
        <f>'A5-104'!$O$24-'A5-104'!J30</f>
        <v>473.73247419476138</v>
      </c>
      <c r="K30" s="574">
        <f>'A5-104'!$O$24-'A5-104'!K30</f>
        <v>103.59318267259323</v>
      </c>
      <c r="L30" s="574">
        <f>'A5-104'!$O$24-'A5-104'!L30</f>
        <v>276.54717095636238</v>
      </c>
      <c r="M30" s="574">
        <f>'A5-104'!$O$24-'A5-104'!M30</f>
        <v>36.171360549935571</v>
      </c>
      <c r="N30" s="574">
        <f>'A5-104'!$O$24-'A5-104'!N30</f>
        <v>-24.229371186942444</v>
      </c>
      <c r="O30" s="574">
        <f>'A5-104'!$O$24-'A5-104'!O30</f>
        <v>-57.751123144522126</v>
      </c>
    </row>
    <row r="31" spans="1:15" ht="18" customHeight="1">
      <c r="A31" s="92">
        <v>1987</v>
      </c>
      <c r="B31" s="574">
        <f>'A5-104'!$O$24-'A5-104'!B31</f>
        <v>37.079712499070411</v>
      </c>
      <c r="C31" s="574">
        <f>'A5-104'!$O$24-'A5-104'!C31</f>
        <v>331.3801744985351</v>
      </c>
      <c r="D31" s="574">
        <f>'A5-104'!$O$24-'A5-104'!D31</f>
        <v>-34.708999322032469</v>
      </c>
      <c r="E31" s="574">
        <f>'A5-104'!$O$24-'A5-104'!E31</f>
        <v>26.402354144923265</v>
      </c>
      <c r="F31" s="574">
        <f>'A5-104'!$O$24-'A5-104'!F31</f>
        <v>-46.020370420178324</v>
      </c>
      <c r="G31" s="574">
        <f>'A5-104'!$O$24-'A5-104'!G31</f>
        <v>176.17946884080561</v>
      </c>
      <c r="H31" s="574">
        <f>'A5-104'!$O$24-'A5-104'!H31</f>
        <v>221.37807637497508</v>
      </c>
      <c r="I31" s="574">
        <f>'A5-104'!$O$24-'A5-104'!I31</f>
        <v>197.03573269719573</v>
      </c>
      <c r="J31" s="574">
        <f>'A5-104'!$O$24-'A5-104'!J31</f>
        <v>398.39087402779592</v>
      </c>
      <c r="K31" s="574">
        <f>'A5-104'!$O$24-'A5-104'!K31</f>
        <v>110.69947153553312</v>
      </c>
      <c r="L31" s="574">
        <f>'A5-104'!$O$24-'A5-104'!L31</f>
        <v>252.66833809226796</v>
      </c>
      <c r="M31" s="574">
        <f>'A5-104'!$O$24-'A5-104'!M31</f>
        <v>24.022639681898454</v>
      </c>
      <c r="N31" s="574">
        <f>'A5-104'!$O$24-'A5-104'!N31</f>
        <v>-22.902195051993885</v>
      </c>
      <c r="O31" s="574">
        <f>'A5-104'!$O$24-'A5-104'!O31</f>
        <v>-70.070196076826733</v>
      </c>
    </row>
    <row r="32" spans="1:15" ht="18" customHeight="1">
      <c r="A32" s="92">
        <v>1988</v>
      </c>
      <c r="B32" s="574">
        <f>'A5-104'!$O$24-'A5-104'!B32</f>
        <v>19.835076242700325</v>
      </c>
      <c r="C32" s="574">
        <f>'A5-104'!$O$24-'A5-104'!C32</f>
        <v>347.77874266942808</v>
      </c>
      <c r="D32" s="574">
        <f>'A5-104'!$O$24-'A5-104'!D32</f>
        <v>-47.68366179688428</v>
      </c>
      <c r="E32" s="574">
        <f>'A5-104'!$O$24-'A5-104'!E32</f>
        <v>24.88776262681472</v>
      </c>
      <c r="F32" s="574">
        <f>'A5-104'!$O$24-'A5-104'!F32</f>
        <v>-48.475692907893063</v>
      </c>
      <c r="G32" s="574">
        <f>'A5-104'!$O$24-'A5-104'!G32</f>
        <v>176.66300922800747</v>
      </c>
      <c r="H32" s="574">
        <f>'A5-104'!$O$24-'A5-104'!H32</f>
        <v>219.19096723227017</v>
      </c>
      <c r="I32" s="574">
        <f>'A5-104'!$O$24-'A5-104'!I32</f>
        <v>191.36323663251983</v>
      </c>
      <c r="J32" s="574">
        <f>'A5-104'!$O$24-'A5-104'!J32</f>
        <v>403.27665305452558</v>
      </c>
      <c r="K32" s="574">
        <f>'A5-104'!$O$24-'A5-104'!K32</f>
        <v>116.85750156785025</v>
      </c>
      <c r="L32" s="574">
        <f>'A5-104'!$O$24-'A5-104'!L32</f>
        <v>240.44971422922526</v>
      </c>
      <c r="M32" s="574">
        <f>'A5-104'!$O$24-'A5-104'!M32</f>
        <v>2.0450288842330338</v>
      </c>
      <c r="N32" s="574">
        <f>'A5-104'!$O$24-'A5-104'!N32</f>
        <v>-66.327009524811729</v>
      </c>
      <c r="O32" s="574">
        <f>'A5-104'!$O$24-'A5-104'!O32</f>
        <v>-79.984813279602122</v>
      </c>
    </row>
    <row r="33" spans="1:15" ht="18" customHeight="1">
      <c r="A33" s="92">
        <v>1989</v>
      </c>
      <c r="B33" s="574">
        <f>'A5-104'!$O$24-'A5-104'!B33</f>
        <v>4.0358841687241238</v>
      </c>
      <c r="C33" s="574">
        <f>'A5-104'!$O$24-'A5-104'!C33</f>
        <v>348.95402020699146</v>
      </c>
      <c r="D33" s="574">
        <f>'A5-104'!$O$24-'A5-104'!D33</f>
        <v>-54.86496879905053</v>
      </c>
      <c r="E33" s="574">
        <f>'A5-104'!$O$24-'A5-104'!E33</f>
        <v>40.303352008093952</v>
      </c>
      <c r="F33" s="574">
        <f>'A5-104'!$O$24-'A5-104'!F33</f>
        <v>-81.271752918131597</v>
      </c>
      <c r="G33" s="574">
        <f>'A5-104'!$O$24-'A5-104'!G33</f>
        <v>184.48742005212262</v>
      </c>
      <c r="H33" s="574">
        <f>'A5-104'!$O$24-'A5-104'!H33</f>
        <v>235.10898792584953</v>
      </c>
      <c r="I33" s="574">
        <f>'A5-104'!$O$24-'A5-104'!I33</f>
        <v>200.70291368165658</v>
      </c>
      <c r="J33" s="574">
        <f>'A5-104'!$O$24-'A5-104'!J33</f>
        <v>411.69058715751839</v>
      </c>
      <c r="K33" s="574">
        <f>'A5-104'!$O$24-'A5-104'!K33</f>
        <v>138.36318668497461</v>
      </c>
      <c r="L33" s="574">
        <f>'A5-104'!$O$24-'A5-104'!L33</f>
        <v>247.47078571785505</v>
      </c>
      <c r="M33" s="574">
        <f>'A5-104'!$O$24-'A5-104'!M33</f>
        <v>-4.9872863600535311</v>
      </c>
      <c r="N33" s="574">
        <f>'A5-104'!$O$24-'A5-104'!N33</f>
        <v>-72.550473471770829</v>
      </c>
      <c r="O33" s="574">
        <f>'A5-104'!$O$24-'A5-104'!O33</f>
        <v>-103.20266662287736</v>
      </c>
    </row>
    <row r="34" spans="1:15" ht="18" customHeight="1">
      <c r="A34" s="92">
        <v>1990</v>
      </c>
      <c r="B34" s="574">
        <f>'A5-104'!$O$24-'A5-104'!B34</f>
        <v>6.8869410148583938</v>
      </c>
      <c r="C34" s="574">
        <f>'A5-104'!$O$24-'A5-104'!C34</f>
        <v>339.84217996645873</v>
      </c>
      <c r="D34" s="574">
        <f>'A5-104'!$O$24-'A5-104'!D34</f>
        <v>-48.06536163587748</v>
      </c>
      <c r="E34" s="574">
        <f>'A5-104'!$O$24-'A5-104'!E34</f>
        <v>45.712887639368319</v>
      </c>
      <c r="F34" s="574">
        <f>'A5-104'!$O$24-'A5-104'!F34</f>
        <v>-50.865766290138254</v>
      </c>
      <c r="G34" s="574">
        <f>'A5-104'!$O$24-'A5-104'!G34</f>
        <v>188.01216333688831</v>
      </c>
      <c r="H34" s="574">
        <f>'A5-104'!$O$24-'A5-104'!H34</f>
        <v>248.10305935907854</v>
      </c>
      <c r="I34" s="574">
        <f>'A5-104'!$O$24-'A5-104'!I34</f>
        <v>203.29011911163275</v>
      </c>
      <c r="J34" s="574">
        <f>'A5-104'!$O$24-'A5-104'!J34</f>
        <v>411.28174181229804</v>
      </c>
      <c r="K34" s="574">
        <f>'A5-104'!$O$24-'A5-104'!K34</f>
        <v>154.25021165810062</v>
      </c>
      <c r="L34" s="574">
        <f>'A5-104'!$O$24-'A5-104'!L34</f>
        <v>238.6755208046377</v>
      </c>
      <c r="M34" s="574">
        <f>'A5-104'!$O$24-'A5-104'!M34</f>
        <v>-8.2272067896865337</v>
      </c>
      <c r="N34" s="574">
        <f>'A5-104'!$O$24-'A5-104'!N34</f>
        <v>-64.460483911980646</v>
      </c>
      <c r="O34" s="574">
        <f>'A5-104'!$O$24-'A5-104'!O34</f>
        <v>-87.557201485828955</v>
      </c>
    </row>
    <row r="35" spans="1:15" ht="18" customHeight="1">
      <c r="A35" s="92">
        <v>1991</v>
      </c>
      <c r="B35" s="574">
        <f>'A5-104'!$O$24-'A5-104'!B35</f>
        <v>20.401227521205328</v>
      </c>
      <c r="C35" s="574">
        <f>'A5-104'!$O$24-'A5-104'!C35</f>
        <v>339.01832475134302</v>
      </c>
      <c r="D35" s="574">
        <f>'A5-104'!$O$24-'A5-104'!D35</f>
        <v>-24.121867970529138</v>
      </c>
      <c r="E35" s="574">
        <f>'A5-104'!$O$24-'A5-104'!E35</f>
        <v>52.673206189725079</v>
      </c>
      <c r="F35" s="574">
        <f>'A5-104'!$O$24-'A5-104'!F35</f>
        <v>-8.5401847675675526</v>
      </c>
      <c r="G35" s="574">
        <f>'A5-104'!$O$24-'A5-104'!G35</f>
        <v>195.0892489048847</v>
      </c>
      <c r="H35" s="574">
        <f>'A5-104'!$O$24-'A5-104'!H35</f>
        <v>213.6546843484623</v>
      </c>
      <c r="I35" s="574">
        <f>'A5-104'!$O$24-'A5-104'!I35</f>
        <v>213.2307796295288</v>
      </c>
      <c r="J35" s="574">
        <f>'A5-104'!$O$24-'A5-104'!J35</f>
        <v>411.76503202322363</v>
      </c>
      <c r="K35" s="574">
        <f>'A5-104'!$O$24-'A5-104'!K35</f>
        <v>168.1456475333141</v>
      </c>
      <c r="L35" s="574">
        <f>'A5-104'!$O$24-'A5-104'!L35</f>
        <v>230.89675044348928</v>
      </c>
      <c r="M35" s="574">
        <f>'A5-104'!$O$24-'A5-104'!M35</f>
        <v>16.948504933236109</v>
      </c>
      <c r="N35" s="574">
        <f>'A5-104'!$O$24-'A5-104'!N35</f>
        <v>-53.928090717754458</v>
      </c>
      <c r="O35" s="574">
        <f>'A5-104'!$O$24-'A5-104'!O35</f>
        <v>-72.842624202652587</v>
      </c>
    </row>
    <row r="36" spans="1:15" ht="18" customHeight="1">
      <c r="A36" s="92">
        <v>1992</v>
      </c>
      <c r="B36" s="574">
        <f>'A5-104'!$O$24-'A5-104'!B36</f>
        <v>22.391811798850085</v>
      </c>
      <c r="C36" s="574">
        <f>'A5-104'!$O$24-'A5-104'!C36</f>
        <v>344.84621780560451</v>
      </c>
      <c r="D36" s="574">
        <f>'A5-104'!$O$24-'A5-104'!D36</f>
        <v>-8.1896586000318621</v>
      </c>
      <c r="E36" s="574">
        <f>'A5-104'!$O$24-'A5-104'!E36</f>
        <v>39.010409902317406</v>
      </c>
      <c r="F36" s="574">
        <f>'A5-104'!$O$24-'A5-104'!F36</f>
        <v>13.371969270156569</v>
      </c>
      <c r="G36" s="574">
        <f>'A5-104'!$O$24-'A5-104'!G36</f>
        <v>189.21466615848249</v>
      </c>
      <c r="H36" s="574">
        <f>'A5-104'!$O$24-'A5-104'!H36</f>
        <v>203.14210015488311</v>
      </c>
      <c r="I36" s="574">
        <f>'A5-104'!$O$24-'A5-104'!I36</f>
        <v>209.3866218524729</v>
      </c>
      <c r="J36" s="574">
        <f>'A5-104'!$O$24-'A5-104'!J36</f>
        <v>405.0137103107844</v>
      </c>
      <c r="K36" s="574">
        <f>'A5-104'!$O$24-'A5-104'!K36</f>
        <v>162.60430550137767</v>
      </c>
      <c r="L36" s="574">
        <f>'A5-104'!$O$24-'A5-104'!L36</f>
        <v>238.23871597552579</v>
      </c>
      <c r="M36" s="574">
        <f>'A5-104'!$O$24-'A5-104'!M36</f>
        <v>29.95235168031536</v>
      </c>
      <c r="N36" s="574">
        <f>'A5-104'!$O$24-'A5-104'!N36</f>
        <v>-12.147676722249116</v>
      </c>
      <c r="O36" s="574">
        <f>'A5-104'!$O$24-'A5-104'!O36</f>
        <v>-81.798879874884506</v>
      </c>
    </row>
    <row r="37" spans="1:15" ht="18" customHeight="1">
      <c r="A37" s="92">
        <v>1993</v>
      </c>
      <c r="B37" s="574">
        <f>'A5-104'!$O$24-'A5-104'!B37</f>
        <v>19.243956871124055</v>
      </c>
      <c r="C37" s="574">
        <f>'A5-104'!$O$24-'A5-104'!C37</f>
        <v>367.12527340056715</v>
      </c>
      <c r="D37" s="574">
        <f>'A5-104'!$O$24-'A5-104'!D37</f>
        <v>-3.4894614099428054</v>
      </c>
      <c r="E37" s="574">
        <f>'A5-104'!$O$24-'A5-104'!E37</f>
        <v>50.817599139943013</v>
      </c>
      <c r="F37" s="574">
        <f>'A5-104'!$O$24-'A5-104'!F37</f>
        <v>25.266096023610089</v>
      </c>
      <c r="G37" s="574">
        <f>'A5-104'!$O$24-'A5-104'!G37</f>
        <v>194.21476067183221</v>
      </c>
      <c r="H37" s="574">
        <f>'A5-104'!$O$24-'A5-104'!H37</f>
        <v>216.90049979786863</v>
      </c>
      <c r="I37" s="574">
        <f>'A5-104'!$O$24-'A5-104'!I37</f>
        <v>226.45031590284725</v>
      </c>
      <c r="J37" s="574">
        <f>'A5-104'!$O$24-'A5-104'!J37</f>
        <v>400.96391868322382</v>
      </c>
      <c r="K37" s="574">
        <f>'A5-104'!$O$24-'A5-104'!K37</f>
        <v>169.78769607372828</v>
      </c>
      <c r="L37" s="574">
        <f>'A5-104'!$O$24-'A5-104'!L37</f>
        <v>238.79834209512228</v>
      </c>
      <c r="M37" s="574">
        <f>'A5-104'!$O$24-'A5-104'!M37</f>
        <v>32.571346646506299</v>
      </c>
      <c r="N37" s="574">
        <f>'A5-104'!$O$24-'A5-104'!N37</f>
        <v>-0.66645217415566549</v>
      </c>
      <c r="O37" s="574">
        <f>'A5-104'!$O$24-'A5-104'!O37</f>
        <v>-86.992111848480818</v>
      </c>
    </row>
    <row r="38" spans="1:15" ht="18" customHeight="1">
      <c r="A38" s="92">
        <v>1994</v>
      </c>
      <c r="B38" s="574">
        <f>'A5-104'!$O$24-'A5-104'!B38</f>
        <v>-0.20642113716053245</v>
      </c>
      <c r="C38" s="574">
        <f>'A5-104'!$O$24-'A5-104'!C38</f>
        <v>354.4200639820715</v>
      </c>
      <c r="D38" s="574">
        <f>'A5-104'!$O$24-'A5-104'!D38</f>
        <v>-5.9346333541370768</v>
      </c>
      <c r="E38" s="574">
        <f>'A5-104'!$O$24-'A5-104'!E38</f>
        <v>93.6573592383711</v>
      </c>
      <c r="F38" s="574">
        <f>'A5-104'!$O$24-'A5-104'!F38</f>
        <v>23.328362272729009</v>
      </c>
      <c r="G38" s="574">
        <f>'A5-104'!$O$24-'A5-104'!G38</f>
        <v>197.47134581597356</v>
      </c>
      <c r="H38" s="574">
        <f>'A5-104'!$O$24-'A5-104'!H38</f>
        <v>222.49656680331418</v>
      </c>
      <c r="I38" s="574">
        <f>'A5-104'!$O$24-'A5-104'!I38</f>
        <v>237.21180092305985</v>
      </c>
      <c r="J38" s="574">
        <f>'A5-104'!$O$24-'A5-104'!J38</f>
        <v>364.59056551752042</v>
      </c>
      <c r="K38" s="574">
        <f>'A5-104'!$O$24-'A5-104'!K38</f>
        <v>164.1209808159258</v>
      </c>
      <c r="L38" s="574">
        <f>'A5-104'!$O$24-'A5-104'!L38</f>
        <v>232.0567363801631</v>
      </c>
      <c r="M38" s="574">
        <f>'A5-104'!$O$24-'A5-104'!M38</f>
        <v>18.774155128085567</v>
      </c>
      <c r="N38" s="574">
        <f>'A5-104'!$O$24-'A5-104'!N38</f>
        <v>-9.313590351068342</v>
      </c>
      <c r="O38" s="574">
        <f>'A5-104'!$O$24-'A5-104'!O38</f>
        <v>-95.572462198358608</v>
      </c>
    </row>
    <row r="39" spans="1:15" ht="18" customHeight="1">
      <c r="A39" s="92">
        <v>1995</v>
      </c>
      <c r="B39" s="574">
        <f>'A5-104'!$O$24-'A5-104'!B39</f>
        <v>-15.688648254055806</v>
      </c>
      <c r="C39" s="574">
        <f>'A5-104'!$O$24-'A5-104'!C39</f>
        <v>332.61911658095767</v>
      </c>
      <c r="D39" s="574">
        <f>'A5-104'!$O$24-'A5-104'!D39</f>
        <v>-1.0176137504001872</v>
      </c>
      <c r="E39" s="574">
        <f>'A5-104'!$O$24-'A5-104'!E39</f>
        <v>88.434389363026867</v>
      </c>
      <c r="F39" s="574">
        <f>'A5-104'!$O$24-'A5-104'!F39</f>
        <v>14.064596689787777</v>
      </c>
      <c r="G39" s="574">
        <f>'A5-104'!$O$24-'A5-104'!G39</f>
        <v>210.0327387468883</v>
      </c>
      <c r="H39" s="574">
        <f>'A5-104'!$O$24-'A5-104'!H39</f>
        <v>233.68737132639808</v>
      </c>
      <c r="I39" s="574">
        <f>'A5-104'!$O$24-'A5-104'!I39</f>
        <v>236.97035585330627</v>
      </c>
      <c r="J39" s="574">
        <f>'A5-104'!$O$24-'A5-104'!J39</f>
        <v>336.17256590296688</v>
      </c>
      <c r="K39" s="574">
        <f>'A5-104'!$O$24-'A5-104'!K39</f>
        <v>162.53743511029666</v>
      </c>
      <c r="L39" s="574">
        <f>'A5-104'!$O$24-'A5-104'!L39</f>
        <v>229.37435010517288</v>
      </c>
      <c r="M39" s="574">
        <f>'A5-104'!$O$24-'A5-104'!M39</f>
        <v>9.3466804298161605</v>
      </c>
      <c r="N39" s="574">
        <f>'A5-104'!$O$24-'A5-104'!N39</f>
        <v>-7.3621518307263614</v>
      </c>
      <c r="O39" s="574">
        <f>'A5-104'!$O$24-'A5-104'!O39</f>
        <v>-104.62709230449832</v>
      </c>
    </row>
    <row r="40" spans="1:15" ht="18" customHeight="1">
      <c r="A40" s="92">
        <v>1996</v>
      </c>
      <c r="B40" s="574">
        <f>'A5-104'!$O$24-'A5-104'!B40</f>
        <v>-4.9670035722474495</v>
      </c>
      <c r="C40" s="574">
        <f>'A5-104'!$O$24-'A5-104'!C40</f>
        <v>347.12038835842225</v>
      </c>
      <c r="D40" s="574">
        <f>'A5-104'!$O$24-'A5-104'!D40</f>
        <v>-9.5693481328189591</v>
      </c>
      <c r="E40" s="574">
        <f>'A5-104'!$O$24-'A5-104'!E40</f>
        <v>97.136523453429845</v>
      </c>
      <c r="F40" s="574">
        <f>'A5-104'!$O$24-'A5-104'!F40</f>
        <v>10.499014017959553</v>
      </c>
      <c r="G40" s="574">
        <f>'A5-104'!$O$24-'A5-104'!G40</f>
        <v>197.93469673648701</v>
      </c>
      <c r="H40" s="574">
        <f>'A5-104'!$O$24-'A5-104'!H40</f>
        <v>242.39913831557146</v>
      </c>
      <c r="I40" s="574">
        <f>'A5-104'!$O$24-'A5-104'!I40</f>
        <v>222.74161706860218</v>
      </c>
      <c r="J40" s="574">
        <f>'A5-104'!$O$24-'A5-104'!J40</f>
        <v>310.99083025756659</v>
      </c>
      <c r="K40" s="574">
        <f>'A5-104'!$O$24-'A5-104'!K40</f>
        <v>139.83263055672523</v>
      </c>
      <c r="L40" s="574">
        <f>'A5-104'!$O$24-'A5-104'!L40</f>
        <v>220.35449975050665</v>
      </c>
      <c r="M40" s="574">
        <f>'A5-104'!$O$24-'A5-104'!M40</f>
        <v>-1.3718823328235885</v>
      </c>
      <c r="N40" s="574">
        <f>'A5-104'!$O$24-'A5-104'!N40</f>
        <v>-9.4244588571364147</v>
      </c>
      <c r="O40" s="574">
        <f>'A5-104'!$O$24-'A5-104'!O40</f>
        <v>-100.75297733085063</v>
      </c>
    </row>
    <row r="41" spans="1:15" ht="18" customHeight="1">
      <c r="A41" s="92">
        <v>1997</v>
      </c>
      <c r="B41" s="574">
        <f>'A5-104'!$O$24-'A5-104'!B41</f>
        <v>-5.834020396946471E-2</v>
      </c>
      <c r="C41" s="574">
        <f>'A5-104'!$O$24-'A5-104'!C41</f>
        <v>332.42828942968276</v>
      </c>
      <c r="D41" s="574">
        <f>'A5-104'!$O$24-'A5-104'!D41</f>
        <v>-9.1079597770039982</v>
      </c>
      <c r="E41" s="574">
        <f>'A5-104'!$O$24-'A5-104'!E41</f>
        <v>81.800864765851202</v>
      </c>
      <c r="F41" s="574">
        <f>'A5-104'!$O$24-'A5-104'!F41</f>
        <v>25.593264176028924</v>
      </c>
      <c r="G41" s="574">
        <f>'A5-104'!$O$24-'A5-104'!G41</f>
        <v>205.96662811672581</v>
      </c>
      <c r="H41" s="574">
        <f>'A5-104'!$O$24-'A5-104'!H41</f>
        <v>244.57068344999198</v>
      </c>
      <c r="I41" s="574">
        <f>'A5-104'!$O$24-'A5-104'!I41</f>
        <v>224.22644404124526</v>
      </c>
      <c r="J41" s="574">
        <f>'A5-104'!$O$24-'A5-104'!J41</f>
        <v>298.07501555580757</v>
      </c>
      <c r="K41" s="574">
        <f>'A5-104'!$O$24-'A5-104'!K41</f>
        <v>128.38501505778595</v>
      </c>
      <c r="L41" s="574">
        <f>'A5-104'!$O$24-'A5-104'!L41</f>
        <v>208.79555394668751</v>
      </c>
      <c r="M41" s="574">
        <f>'A5-104'!$O$24-'A5-104'!M41</f>
        <v>8.6831258260513096</v>
      </c>
      <c r="N41" s="574">
        <f>'A5-104'!$O$24-'A5-104'!N41</f>
        <v>-10.094162350804254</v>
      </c>
      <c r="O41" s="574">
        <f>'A5-104'!$O$24-'A5-104'!O41</f>
        <v>-114.82577492137148</v>
      </c>
    </row>
    <row r="42" spans="1:15" ht="18" customHeight="1">
      <c r="A42" s="92">
        <v>1998</v>
      </c>
      <c r="B42" s="574">
        <f>'A5-104'!$O$24-'A5-104'!B42</f>
        <v>6.1590405658400869</v>
      </c>
      <c r="C42" s="574">
        <f>'A5-104'!$O$24-'A5-104'!C42</f>
        <v>315.68289710198178</v>
      </c>
      <c r="D42" s="574">
        <f>'A5-104'!$O$24-'A5-104'!D42</f>
        <v>-15.282401597508851</v>
      </c>
      <c r="E42" s="574">
        <f>'A5-104'!$O$24-'A5-104'!E42</f>
        <v>76.344436890196448</v>
      </c>
      <c r="F42" s="574">
        <f>'A5-104'!$O$24-'A5-104'!F42</f>
        <v>25.059001084056945</v>
      </c>
      <c r="G42" s="574">
        <f>'A5-104'!$O$24-'A5-104'!G42</f>
        <v>209.44224186480596</v>
      </c>
      <c r="H42" s="574">
        <f>'A5-104'!$O$24-'A5-104'!H42</f>
        <v>240.61020951750743</v>
      </c>
      <c r="I42" s="574">
        <f>'A5-104'!$O$24-'A5-104'!I42</f>
        <v>200.51704589912265</v>
      </c>
      <c r="J42" s="574">
        <f>'A5-104'!$O$24-'A5-104'!J42</f>
        <v>310.91034400362514</v>
      </c>
      <c r="K42" s="574">
        <f>'A5-104'!$O$24-'A5-104'!K42</f>
        <v>119.68519842792261</v>
      </c>
      <c r="L42" s="574">
        <f>'A5-104'!$O$24-'A5-104'!L42</f>
        <v>196.6660873174003</v>
      </c>
      <c r="M42" s="574">
        <f>'A5-104'!$O$24-'A5-104'!M42</f>
        <v>19.72455181486589</v>
      </c>
      <c r="N42" s="574">
        <f>'A5-104'!$O$24-'A5-104'!N42</f>
        <v>6.3280886991378793E-2</v>
      </c>
      <c r="O42" s="574">
        <f>'A5-104'!$O$24-'A5-104'!O42</f>
        <v>-115.07596770681016</v>
      </c>
    </row>
    <row r="43" spans="1:15" ht="18" customHeight="1">
      <c r="A43" s="92">
        <v>1999</v>
      </c>
      <c r="B43" s="574">
        <f>'A5-104'!$O$24-'A5-104'!B43</f>
        <v>6.5457487715232219</v>
      </c>
      <c r="C43" s="574">
        <f>'A5-104'!$O$24-'A5-104'!C43</f>
        <v>292.79621862734143</v>
      </c>
      <c r="D43" s="574">
        <f>'A5-104'!$O$24-'A5-104'!D43</f>
        <v>-27.635158905930439</v>
      </c>
      <c r="E43" s="574">
        <f>'A5-104'!$O$24-'A5-104'!E43</f>
        <v>48.353084194219718</v>
      </c>
      <c r="F43" s="574">
        <f>'A5-104'!$O$24-'A5-104'!F43</f>
        <v>4.5305793962402277</v>
      </c>
      <c r="G43" s="574">
        <f>'A5-104'!$O$24-'A5-104'!G43</f>
        <v>207.65234141264841</v>
      </c>
      <c r="H43" s="574">
        <f>'A5-104'!$O$24-'A5-104'!H43</f>
        <v>251.55208985435888</v>
      </c>
      <c r="I43" s="574">
        <f>'A5-104'!$O$24-'A5-104'!I43</f>
        <v>192.6419896562295</v>
      </c>
      <c r="J43" s="574">
        <f>'A5-104'!$O$24-'A5-104'!J43</f>
        <v>314.01012883221017</v>
      </c>
      <c r="K43" s="574">
        <f>'A5-104'!$O$24-'A5-104'!K43</f>
        <v>125.30433922159591</v>
      </c>
      <c r="L43" s="574">
        <f>'A5-104'!$O$24-'A5-104'!L43</f>
        <v>182.85040368614727</v>
      </c>
      <c r="M43" s="574">
        <f>'A5-104'!$O$24-'A5-104'!M43</f>
        <v>6.5111603400871445</v>
      </c>
      <c r="N43" s="574">
        <f>'A5-104'!$O$24-'A5-104'!N43</f>
        <v>2.0503803972123933</v>
      </c>
      <c r="O43" s="574">
        <f>'A5-104'!$O$24-'A5-104'!O43</f>
        <v>-113.25214393744818</v>
      </c>
    </row>
    <row r="44" spans="1:15" ht="18" customHeight="1">
      <c r="A44" s="92">
        <v>2000</v>
      </c>
      <c r="B44" s="574">
        <f>'A5-104'!$O$24-'A5-104'!B44</f>
        <v>2.7057513115730671</v>
      </c>
      <c r="C44" s="574">
        <f>'A5-104'!$O$24-'A5-104'!C44</f>
        <v>305.50815920133277</v>
      </c>
      <c r="D44" s="574">
        <f>'A5-104'!$O$24-'A5-104'!D44</f>
        <v>-32.965429399968343</v>
      </c>
      <c r="E44" s="574">
        <f>'A5-104'!$O$24-'A5-104'!E44</f>
        <v>48.436812406729587</v>
      </c>
      <c r="F44" s="574">
        <f>'A5-104'!$O$24-'A5-104'!F44</f>
        <v>2.8739977464085769</v>
      </c>
      <c r="G44" s="574">
        <f>'A5-104'!$O$24-'A5-104'!G44</f>
        <v>231.640335755877</v>
      </c>
      <c r="H44" s="574">
        <f>'A5-104'!$O$24-'A5-104'!H44</f>
        <v>265.61852630545945</v>
      </c>
      <c r="I44" s="574">
        <f>'A5-104'!$O$24-'A5-104'!I44</f>
        <v>191.27445766029336</v>
      </c>
      <c r="J44" s="574">
        <f>'A5-104'!$O$24-'A5-104'!J44</f>
        <v>292.00718107376338</v>
      </c>
      <c r="K44" s="574">
        <f>'A5-104'!$O$24-'A5-104'!K44</f>
        <v>139.24378607233052</v>
      </c>
      <c r="L44" s="574">
        <f>'A5-104'!$O$24-'A5-104'!L44</f>
        <v>159.19545981301644</v>
      </c>
      <c r="M44" s="574">
        <f>'A5-104'!$O$24-'A5-104'!M44</f>
        <v>18.195305403486373</v>
      </c>
      <c r="N44" s="574">
        <f>'A5-104'!$O$24-'A5-104'!N44</f>
        <v>5.7883527537685495</v>
      </c>
      <c r="O44" s="574">
        <f>'A5-104'!$O$24-'A5-104'!O44</f>
        <v>-104.23680794989559</v>
      </c>
    </row>
    <row r="45" spans="1:15" ht="18" customHeight="1">
      <c r="A45" s="92">
        <v>2001</v>
      </c>
      <c r="B45" s="574">
        <f>'A5-104'!$O$24-'A5-104'!B45</f>
        <v>26.159176061877361</v>
      </c>
      <c r="C45" s="574">
        <f>'A5-104'!$O$24-'A5-104'!C45</f>
        <v>309.91843696373292</v>
      </c>
      <c r="D45" s="574">
        <f>'A5-104'!$O$24-'A5-104'!D45</f>
        <v>-31.902209984142473</v>
      </c>
      <c r="E45" s="574">
        <f>'A5-104'!$O$24-'A5-104'!E45</f>
        <v>57.02199471825611</v>
      </c>
      <c r="F45" s="574">
        <f>'A5-104'!$O$24-'A5-104'!F45</f>
        <v>10.341544816067881</v>
      </c>
      <c r="G45" s="574">
        <f>'A5-104'!$O$24-'A5-104'!G45</f>
        <v>239.5870156847343</v>
      </c>
      <c r="H45" s="574">
        <f>'A5-104'!$O$24-'A5-104'!H45</f>
        <v>271.08049355527851</v>
      </c>
      <c r="I45" s="574">
        <f>'A5-104'!$O$24-'A5-104'!I45</f>
        <v>193.86347846153899</v>
      </c>
      <c r="J45" s="574">
        <f>'A5-104'!$O$24-'A5-104'!J45</f>
        <v>284.20516272957343</v>
      </c>
      <c r="K45" s="574">
        <f>'A5-104'!$O$24-'A5-104'!K45</f>
        <v>166.40585473737087</v>
      </c>
      <c r="L45" s="574">
        <f>'A5-104'!$O$24-'A5-104'!L45</f>
        <v>177.93072440672631</v>
      </c>
      <c r="M45" s="574">
        <f>'A5-104'!$O$24-'A5-104'!M45</f>
        <v>30.87866409035928</v>
      </c>
      <c r="N45" s="574">
        <f>'A5-104'!$O$24-'A5-104'!N45</f>
        <v>8.2580080305012871</v>
      </c>
      <c r="O45" s="574">
        <f>'A5-104'!$O$24-'A5-104'!O45</f>
        <v>-79.835240466022015</v>
      </c>
    </row>
    <row r="46" spans="1:15" ht="18" customHeight="1">
      <c r="A46" s="92">
        <v>2002</v>
      </c>
      <c r="B46" s="574">
        <f>'A5-104'!$O$24-'A5-104'!B46</f>
        <v>28.320868472990469</v>
      </c>
      <c r="C46" s="574">
        <f>'A5-104'!$O$24-'A5-104'!C46</f>
        <v>289.92954871810275</v>
      </c>
      <c r="D46" s="574">
        <f>'A5-104'!$O$24-'A5-104'!D46</f>
        <v>-36.966433681845956</v>
      </c>
      <c r="E46" s="574">
        <f>'A5-104'!$O$24-'A5-104'!E46</f>
        <v>57.214770449322941</v>
      </c>
      <c r="F46" s="574">
        <f>'A5-104'!$O$24-'A5-104'!F46</f>
        <v>18.11970344049746</v>
      </c>
      <c r="G46" s="574">
        <f>'A5-104'!$O$24-'A5-104'!G46</f>
        <v>263.99989797075773</v>
      </c>
      <c r="H46" s="574">
        <f>'A5-104'!$O$24-'A5-104'!H46</f>
        <v>279.94546859818684</v>
      </c>
      <c r="I46" s="574">
        <f>'A5-104'!$O$24-'A5-104'!I46</f>
        <v>193.12214110306195</v>
      </c>
      <c r="J46" s="574">
        <f>'A5-104'!$O$24-'A5-104'!J46</f>
        <v>295.46524286679562</v>
      </c>
      <c r="K46" s="574">
        <f>'A5-104'!$O$24-'A5-104'!K46</f>
        <v>177.88885803023686</v>
      </c>
      <c r="L46" s="574">
        <f>'A5-104'!$O$24-'A5-104'!L46</f>
        <v>158.28771322746707</v>
      </c>
      <c r="M46" s="574">
        <f>'A5-104'!$O$24-'A5-104'!M46</f>
        <v>51.910829108726148</v>
      </c>
      <c r="N46" s="574">
        <f>'A5-104'!$O$24-'A5-104'!N46</f>
        <v>20.870057047250612</v>
      </c>
      <c r="O46" s="574">
        <f>'A5-104'!$O$24-'A5-104'!O46</f>
        <v>-69.468100948444771</v>
      </c>
    </row>
    <row r="47" spans="1:15" ht="18" customHeight="1">
      <c r="A47" s="92">
        <v>2003</v>
      </c>
      <c r="B47" s="574">
        <f>'A5-104'!$O$24-'A5-104'!B47</f>
        <v>18.88188505059793</v>
      </c>
      <c r="C47" s="574">
        <f>'A5-104'!$O$24-'A5-104'!C47</f>
        <v>290.8705261286924</v>
      </c>
      <c r="D47" s="574">
        <f>'A5-104'!$O$24-'A5-104'!D47</f>
        <v>-41.94046028866137</v>
      </c>
      <c r="E47" s="574">
        <f>'A5-104'!$O$24-'A5-104'!E47</f>
        <v>60.329867952437098</v>
      </c>
      <c r="F47" s="574">
        <f>'A5-104'!$O$24-'A5-104'!F47</f>
        <v>29.950597699427135</v>
      </c>
      <c r="G47" s="574">
        <f>'A5-104'!$O$24-'A5-104'!G47</f>
        <v>252.56906022202929</v>
      </c>
      <c r="H47" s="574">
        <f>'A5-104'!$O$24-'A5-104'!H47</f>
        <v>287.64079404961444</v>
      </c>
      <c r="I47" s="574">
        <f>'A5-104'!$O$24-'A5-104'!I47</f>
        <v>189.20915949468008</v>
      </c>
      <c r="J47" s="574">
        <f>'A5-104'!$O$24-'A5-104'!J47</f>
        <v>282.72711747529434</v>
      </c>
      <c r="K47" s="574">
        <f>'A5-104'!$O$24-'A5-104'!K47</f>
        <v>203.81752726594755</v>
      </c>
      <c r="L47" s="574">
        <f>'A5-104'!$O$24-'A5-104'!L47</f>
        <v>145.34277434566047</v>
      </c>
      <c r="M47" s="574">
        <f>'A5-104'!$O$24-'A5-104'!M47</f>
        <v>65.7696887568286</v>
      </c>
      <c r="N47" s="574">
        <f>'A5-104'!$O$24-'A5-104'!N47</f>
        <v>33.995733670047457</v>
      </c>
      <c r="O47" s="574">
        <f>'A5-104'!$O$24-'A5-104'!O47</f>
        <v>-50.995928695636167</v>
      </c>
    </row>
    <row r="48" spans="1:15" ht="18" customHeight="1">
      <c r="A48" s="92">
        <v>2004</v>
      </c>
      <c r="B48" s="574">
        <f>'A5-104'!$O$24-'A5-104'!B48</f>
        <v>25.534841349934823</v>
      </c>
      <c r="C48" s="574">
        <f>'A5-104'!$O$24-'A5-104'!C48</f>
        <v>292.79508344415763</v>
      </c>
      <c r="D48" s="574">
        <f>'A5-104'!$O$24-'A5-104'!D48</f>
        <v>-56.651071876338392</v>
      </c>
      <c r="E48" s="574">
        <f>'A5-104'!$O$24-'A5-104'!E48</f>
        <v>47.671529994730236</v>
      </c>
      <c r="F48" s="574">
        <f>'A5-104'!$O$24-'A5-104'!F48</f>
        <v>31.87325360395289</v>
      </c>
      <c r="G48" s="574">
        <f>'A5-104'!$O$24-'A5-104'!G48</f>
        <v>231.70663355462943</v>
      </c>
      <c r="H48" s="574">
        <f>'A5-104'!$O$24-'A5-104'!H48</f>
        <v>267.19365528523167</v>
      </c>
      <c r="I48" s="574">
        <f>'A5-104'!$O$24-'A5-104'!I48</f>
        <v>171.65422194138159</v>
      </c>
      <c r="J48" s="574">
        <f>'A5-104'!$O$24-'A5-104'!J48</f>
        <v>284.31071743759958</v>
      </c>
      <c r="K48" s="574">
        <f>'A5-104'!$O$24-'A5-104'!K48</f>
        <v>192.27739260252133</v>
      </c>
      <c r="L48" s="574">
        <f>'A5-104'!$O$24-'A5-104'!L48</f>
        <v>135.25172700260578</v>
      </c>
      <c r="M48" s="574">
        <f>'A5-104'!$O$24-'A5-104'!M48</f>
        <v>50.888060677212479</v>
      </c>
      <c r="N48" s="574">
        <f>'A5-104'!$O$24-'A5-104'!N48</f>
        <v>38.735181551336836</v>
      </c>
      <c r="O48" s="574">
        <f>'A5-104'!$O$24-'A5-104'!O48</f>
        <v>-46.301617236687889</v>
      </c>
    </row>
    <row r="49" spans="1:15" ht="18" customHeight="1">
      <c r="A49" s="92">
        <v>2005</v>
      </c>
      <c r="B49" s="574">
        <f>'A5-104'!$O$24-'A5-104'!B49</f>
        <v>11.840554792559715</v>
      </c>
      <c r="C49" s="574">
        <f>'A5-104'!$O$24-'A5-104'!C49</f>
        <v>268.84789178343817</v>
      </c>
      <c r="D49" s="574">
        <f>'A5-104'!$O$24-'A5-104'!D49</f>
        <v>-38.959907412226585</v>
      </c>
      <c r="E49" s="574">
        <f>'A5-104'!$O$24-'A5-104'!E49</f>
        <v>53.480960610276497</v>
      </c>
      <c r="F49" s="574">
        <f>'A5-104'!$O$24-'A5-104'!F49</f>
        <v>29.417876696042185</v>
      </c>
      <c r="G49" s="574">
        <f>'A5-104'!$O$24-'A5-104'!G49</f>
        <v>232.85159683635038</v>
      </c>
      <c r="H49" s="574">
        <f>'A5-104'!$O$24-'A5-104'!H49</f>
        <v>254.52549796959715</v>
      </c>
      <c r="I49" s="574">
        <f>'A5-104'!$O$24-'A5-104'!I49</f>
        <v>179.26370160379929</v>
      </c>
      <c r="J49" s="574">
        <f>'A5-104'!$O$24-'A5-104'!J49</f>
        <v>270.94984289502486</v>
      </c>
      <c r="K49" s="574">
        <f>'A5-104'!$O$24-'A5-104'!K49</f>
        <v>193.42083240320926</v>
      </c>
      <c r="L49" s="574">
        <f>'A5-104'!$O$24-'A5-104'!L49</f>
        <v>133.05190041733158</v>
      </c>
      <c r="M49" s="574">
        <f>'A5-104'!$O$24-'A5-104'!M49</f>
        <v>27.61630053092199</v>
      </c>
      <c r="N49" s="574">
        <f>'A5-104'!$O$24-'A5-104'!N49</f>
        <v>36.294781445321405</v>
      </c>
      <c r="O49" s="574">
        <f>'A5-104'!$O$24-'A5-104'!O49</f>
        <v>-43.597258330119757</v>
      </c>
    </row>
    <row r="50" spans="1:15" ht="12.75" customHeight="1">
      <c r="A50" s="92">
        <v>2006</v>
      </c>
      <c r="B50" s="574">
        <f>'A5-104'!$O$24-'A5-104'!B50</f>
        <v>9.7426246447600988</v>
      </c>
      <c r="C50" s="574">
        <f>'A5-104'!$O$24-'A5-104'!C50</f>
        <v>272.00969189304601</v>
      </c>
      <c r="D50" s="574">
        <f>'A5-104'!$O$24-'A5-104'!D50</f>
        <v>-39.85606227096946</v>
      </c>
      <c r="E50" s="574">
        <f>'A5-104'!$O$24-'A5-104'!E50</f>
        <v>36.178239730651285</v>
      </c>
      <c r="F50" s="574">
        <f>'A5-104'!$O$24-'A5-104'!F50</f>
        <v>25.161979255252163</v>
      </c>
      <c r="G50" s="574">
        <f>'A5-104'!$O$24-'A5-104'!G50</f>
        <v>247.87577973816042</v>
      </c>
      <c r="H50" s="574">
        <f>'A5-104'!$O$24-'A5-104'!H50</f>
        <v>241.40666653779385</v>
      </c>
      <c r="I50" s="574">
        <f>'A5-104'!$O$24-'A5-104'!I50</f>
        <v>175.27691395370721</v>
      </c>
      <c r="J50" s="574">
        <f>'A5-104'!$O$24-'A5-104'!J50</f>
        <v>252.41906933888549</v>
      </c>
      <c r="K50" s="574">
        <f>'A5-104'!$O$24-'A5-104'!K50</f>
        <v>207.88149565749745</v>
      </c>
      <c r="L50" s="574">
        <f>'A5-104'!$O$24-'A5-104'!L50</f>
        <v>123.14375405296209</v>
      </c>
      <c r="M50" s="574">
        <f>'A5-104'!$O$24-'A5-104'!M50</f>
        <v>31.414029544754612</v>
      </c>
      <c r="N50" s="574">
        <f>'A5-104'!$O$24-'A5-104'!N50</f>
        <v>32.151369238526058</v>
      </c>
      <c r="O50" s="574">
        <f>'A5-104'!$O$24-'A5-104'!O50</f>
        <v>-47.037747691678533</v>
      </c>
    </row>
    <row r="51" spans="1:15" ht="12.75" customHeight="1">
      <c r="A51" s="92">
        <v>2007</v>
      </c>
      <c r="B51" s="574">
        <f>'A5-104'!$O$24-'A5-104'!B51</f>
        <v>7.3938193053259056</v>
      </c>
      <c r="C51" s="574">
        <f>'A5-104'!$O$24-'A5-104'!C51</f>
        <v>267.03938996389957</v>
      </c>
      <c r="D51" s="574">
        <f>'A5-104'!$O$24-'A5-104'!D51</f>
        <v>-46.757332144784641</v>
      </c>
      <c r="E51" s="574">
        <f>'A5-104'!$O$24-'A5-104'!E51</f>
        <v>53.042703440976538</v>
      </c>
      <c r="F51" s="574">
        <f>'A5-104'!$O$24-'A5-104'!F51</f>
        <v>21.911153736218466</v>
      </c>
      <c r="G51" s="574">
        <f>'A5-104'!$O$24-'A5-104'!G51</f>
        <v>231.63734612788289</v>
      </c>
      <c r="H51" s="574">
        <f>'A5-104'!$O$24-'A5-104'!H51</f>
        <v>231.16777522370148</v>
      </c>
      <c r="I51" s="574">
        <f>'A5-104'!$O$24-'A5-104'!I51</f>
        <v>177.7770762955156</v>
      </c>
      <c r="J51" s="574">
        <f>'A5-104'!$O$24-'A5-104'!J51</f>
        <v>235.85748066093174</v>
      </c>
      <c r="K51" s="574">
        <f>'A5-104'!$O$24-'A5-104'!K51</f>
        <v>193.56992880048119</v>
      </c>
      <c r="L51" s="574">
        <f>'A5-104'!$O$24-'A5-104'!L51</f>
        <v>125.22757889448235</v>
      </c>
      <c r="M51" s="574">
        <f>'A5-104'!$O$24-'A5-104'!M51</f>
        <v>11.496342109105854</v>
      </c>
      <c r="N51" s="574">
        <f>'A5-104'!$O$24-'A5-104'!N51</f>
        <v>36.590775239262484</v>
      </c>
      <c r="O51" s="574">
        <f>'A5-104'!$O$24-'A5-104'!O51</f>
        <v>-40.391170652981373</v>
      </c>
    </row>
    <row r="52" spans="1:15" ht="12.75" customHeight="1">
      <c r="A52" s="92">
        <v>2008</v>
      </c>
      <c r="B52" s="574">
        <f>'A5-104'!$O$24-'A5-104'!B52</f>
        <v>-0.52470474962046865</v>
      </c>
      <c r="C52" s="574">
        <f>'A5-104'!$O$24-'A5-104'!C52</f>
        <v>261.21090953206544</v>
      </c>
      <c r="D52" s="574">
        <f>'A5-104'!$O$24-'A5-104'!D52</f>
        <v>-43.445666872623633</v>
      </c>
      <c r="E52" s="574">
        <f>'A5-104'!$O$24-'A5-104'!E52</f>
        <v>45.157076072409609</v>
      </c>
      <c r="F52" s="574">
        <f>'A5-104'!$O$24-'A5-104'!F52</f>
        <v>16.757249072558579</v>
      </c>
      <c r="G52" s="574">
        <f>'A5-104'!$O$24-'A5-104'!G52</f>
        <v>225.86592227402639</v>
      </c>
      <c r="H52" s="574">
        <f>'A5-104'!$O$24-'A5-104'!H52</f>
        <v>227.77304822833526</v>
      </c>
      <c r="I52" s="574">
        <f>'A5-104'!$O$24-'A5-104'!I52</f>
        <v>174.52267673230972</v>
      </c>
      <c r="J52" s="574">
        <f>'A5-104'!$O$24-'A5-104'!J52</f>
        <v>223.79900085249915</v>
      </c>
      <c r="K52" s="574">
        <f>'A5-104'!$O$24-'A5-104'!K52</f>
        <v>172.67437136873673</v>
      </c>
      <c r="L52" s="574">
        <f>'A5-104'!$O$24-'A5-104'!L52</f>
        <v>99.747890806518171</v>
      </c>
      <c r="M52" s="574">
        <f>'A5-104'!$O$24-'A5-104'!M52</f>
        <v>2.5220439172896931</v>
      </c>
      <c r="N52" s="574">
        <f>'A5-104'!$O$24-'A5-104'!N52</f>
        <v>44.859950694231657</v>
      </c>
      <c r="O52" s="574">
        <f>'A5-104'!$O$24-'A5-104'!O52</f>
        <v>-38.857914697736305</v>
      </c>
    </row>
    <row r="53" spans="1:15" ht="12.75" customHeight="1">
      <c r="A53" s="92">
        <v>2009</v>
      </c>
      <c r="B53" s="574">
        <f>'A5-104'!$O$24-'A5-104'!B53</f>
        <v>23.284616345152472</v>
      </c>
      <c r="C53" s="574">
        <f>'A5-104'!$O$24-'A5-104'!C53</f>
        <v>276.10818992516442</v>
      </c>
      <c r="D53" s="574">
        <f>'A5-104'!$O$24-'A5-104'!D53</f>
        <v>-13.02956993141629</v>
      </c>
      <c r="E53" s="574">
        <f>'A5-104'!$O$24-'A5-104'!E53</f>
        <v>52.626598808283461</v>
      </c>
      <c r="F53" s="574">
        <f>'A5-104'!$O$24-'A5-104'!F53</f>
        <v>80.120812287761055</v>
      </c>
      <c r="G53" s="574">
        <f>'A5-104'!$O$24-'A5-104'!G53</f>
        <v>216.57261447194992</v>
      </c>
      <c r="H53" s="574">
        <f>'A5-104'!$O$24-'A5-104'!H53</f>
        <v>252.18413400091163</v>
      </c>
      <c r="I53" s="574">
        <f>'A5-104'!$O$24-'A5-104'!I53</f>
        <v>206.79204834899338</v>
      </c>
      <c r="J53" s="574">
        <f>'A5-104'!$O$24-'A5-104'!J53</f>
        <v>227.0263688896946</v>
      </c>
      <c r="K53" s="574">
        <f>'A5-104'!$O$24-'A5-104'!K53</f>
        <v>201.67020194846145</v>
      </c>
      <c r="L53" s="574">
        <f>'A5-104'!$O$24-'A5-104'!L53</f>
        <v>89.070718932849331</v>
      </c>
      <c r="M53" s="574">
        <f>'A5-104'!$O$24-'A5-104'!M53</f>
        <v>43.871841882293666</v>
      </c>
      <c r="N53" s="574">
        <f>'A5-104'!$O$24-'A5-104'!N53</f>
        <v>52.262291987285835</v>
      </c>
      <c r="O53" s="574">
        <f>'A5-104'!$O$24-'A5-104'!O53</f>
        <v>-6.2085460540067743</v>
      </c>
    </row>
    <row r="54" spans="1:15" ht="12.75" customHeight="1">
      <c r="A54" s="92"/>
      <c r="B54" s="574"/>
      <c r="C54" s="574"/>
      <c r="D54" s="574"/>
      <c r="E54" s="574"/>
      <c r="F54" s="574"/>
      <c r="G54" s="574"/>
      <c r="H54" s="574"/>
      <c r="I54" s="574"/>
      <c r="J54" s="574"/>
      <c r="K54" s="574"/>
      <c r="L54" s="574"/>
      <c r="M54" s="574"/>
      <c r="N54" s="574"/>
      <c r="O54" s="574"/>
    </row>
    <row r="55" spans="1:15" ht="12.75" customHeight="1">
      <c r="A55" s="90" t="s">
        <v>69</v>
      </c>
    </row>
    <row r="56" spans="1:15" ht="12.75" customHeight="1">
      <c r="A56" s="90" t="s">
        <v>704</v>
      </c>
    </row>
    <row r="57" spans="1:15" ht="12.75" customHeight="1">
      <c r="B57" s="426"/>
      <c r="C57" s="426"/>
      <c r="D57" s="426"/>
      <c r="E57" s="426"/>
      <c r="F57" s="426"/>
      <c r="G57" s="426"/>
      <c r="H57" s="426"/>
      <c r="I57" s="426"/>
      <c r="J57" s="426"/>
      <c r="K57" s="426"/>
      <c r="L57" s="426"/>
      <c r="M57" s="426"/>
      <c r="N57" s="426"/>
      <c r="O57" s="426"/>
    </row>
  </sheetData>
  <phoneticPr fontId="0" type="noConversion"/>
  <pageMargins left="0.75" right="0.75" top="1" bottom="1" header="0.5" footer="0.5"/>
  <pageSetup scale="80" orientation="landscape" r:id="rId1"/>
  <headerFooter alignWithMargins="0"/>
</worksheet>
</file>

<file path=xl/worksheets/sheet34.xml><?xml version="1.0" encoding="utf-8"?>
<worksheet xmlns="http://schemas.openxmlformats.org/spreadsheetml/2006/main" xmlns:r="http://schemas.openxmlformats.org/officeDocument/2006/relationships">
  <sheetPr codeName="Sheet34">
    <pageSetUpPr fitToPage="1"/>
  </sheetPr>
  <dimension ref="A1:O58"/>
  <sheetViews>
    <sheetView showOutlineSymbols="0" view="pageBreakPreview" zoomScaleSheetLayoutView="100" workbookViewId="0">
      <pane xSplit="1" ySplit="2" topLeftCell="B47"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5" style="90" customWidth="1"/>
    <col min="2" max="15" width="8.7109375" style="90" customWidth="1"/>
    <col min="16" max="16384" width="3.85546875" style="90"/>
  </cols>
  <sheetData>
    <row r="1" spans="1:15" ht="12.75" customHeight="1">
      <c r="A1" s="90" t="s">
        <v>201</v>
      </c>
    </row>
    <row r="2" spans="1:15" s="91" customFormat="1" ht="29.25" customHeight="1">
      <c r="A2" s="91" t="s">
        <v>471</v>
      </c>
      <c r="B2" s="91" t="s">
        <v>472</v>
      </c>
      <c r="C2" s="91" t="s">
        <v>474</v>
      </c>
      <c r="D2" s="91" t="s">
        <v>272</v>
      </c>
      <c r="E2" s="91" t="s">
        <v>479</v>
      </c>
      <c r="F2" s="91" t="s">
        <v>285</v>
      </c>
      <c r="G2" s="91" t="s">
        <v>286</v>
      </c>
      <c r="H2" s="91" t="s">
        <v>287</v>
      </c>
      <c r="I2" s="91" t="s">
        <v>487</v>
      </c>
      <c r="J2" s="91" t="s">
        <v>492</v>
      </c>
      <c r="K2" s="91" t="s">
        <v>290</v>
      </c>
      <c r="L2" s="91" t="s">
        <v>291</v>
      </c>
      <c r="M2" s="91" t="s">
        <v>292</v>
      </c>
      <c r="N2" s="91" t="s">
        <v>293</v>
      </c>
      <c r="O2" s="91" t="s">
        <v>273</v>
      </c>
    </row>
    <row r="3" spans="1:15" ht="12.75" hidden="1" customHeight="1">
      <c r="A3" s="92">
        <v>1960</v>
      </c>
      <c r="B3" s="573"/>
      <c r="C3" s="573"/>
      <c r="D3" s="573"/>
      <c r="E3" s="573"/>
      <c r="F3" s="573"/>
      <c r="G3" s="573"/>
      <c r="H3" s="573"/>
      <c r="I3" s="573"/>
      <c r="J3" s="573"/>
      <c r="K3" s="573"/>
      <c r="L3" s="573"/>
      <c r="M3" s="573"/>
      <c r="N3" s="573"/>
      <c r="O3" s="573"/>
    </row>
    <row r="4" spans="1:15" ht="12.75" hidden="1" customHeight="1">
      <c r="A4" s="92">
        <v>1961</v>
      </c>
      <c r="B4" s="573"/>
      <c r="C4" s="573"/>
      <c r="D4" s="573"/>
      <c r="E4" s="573"/>
      <c r="F4" s="573"/>
      <c r="G4" s="573"/>
      <c r="H4" s="573"/>
      <c r="I4" s="573"/>
      <c r="J4" s="573"/>
      <c r="K4" s="573"/>
      <c r="L4" s="573"/>
      <c r="M4" s="573"/>
      <c r="N4" s="573"/>
      <c r="O4" s="573"/>
    </row>
    <row r="5" spans="1:15" ht="12.75" hidden="1" customHeight="1">
      <c r="A5" s="92">
        <v>1962</v>
      </c>
      <c r="B5" s="573"/>
      <c r="C5" s="573"/>
      <c r="D5" s="573"/>
      <c r="E5" s="573"/>
      <c r="F5" s="573"/>
      <c r="G5" s="573"/>
      <c r="H5" s="573"/>
      <c r="I5" s="573"/>
      <c r="J5" s="573"/>
      <c r="K5" s="573"/>
      <c r="L5" s="573"/>
      <c r="M5" s="573"/>
      <c r="N5" s="573"/>
      <c r="O5" s="573"/>
    </row>
    <row r="6" spans="1:15" ht="12.75" hidden="1" customHeight="1">
      <c r="A6" s="92">
        <v>1963</v>
      </c>
      <c r="B6" s="573"/>
      <c r="C6" s="573"/>
      <c r="D6" s="573"/>
      <c r="E6" s="573"/>
      <c r="F6" s="573"/>
      <c r="G6" s="573"/>
      <c r="H6" s="573"/>
      <c r="I6" s="573"/>
      <c r="J6" s="573"/>
      <c r="K6" s="573"/>
      <c r="L6" s="573"/>
      <c r="M6" s="573"/>
      <c r="N6" s="573"/>
      <c r="O6" s="573"/>
    </row>
    <row r="7" spans="1:15" ht="12.75" hidden="1" customHeight="1">
      <c r="A7" s="92">
        <v>1964</v>
      </c>
      <c r="B7" s="573"/>
      <c r="C7" s="573"/>
      <c r="D7" s="573"/>
      <c r="E7" s="573"/>
      <c r="F7" s="573"/>
      <c r="G7" s="573"/>
      <c r="H7" s="573"/>
      <c r="I7" s="573"/>
      <c r="J7" s="573"/>
      <c r="K7" s="573"/>
      <c r="L7" s="573"/>
      <c r="M7" s="573"/>
      <c r="N7" s="573"/>
      <c r="O7" s="573"/>
    </row>
    <row r="8" spans="1:15" ht="12.75" hidden="1" customHeight="1">
      <c r="A8" s="92">
        <v>1965</v>
      </c>
      <c r="B8" s="573"/>
      <c r="C8" s="573"/>
      <c r="D8" s="573"/>
      <c r="E8" s="573"/>
      <c r="F8" s="573"/>
      <c r="G8" s="573"/>
      <c r="H8" s="573"/>
      <c r="I8" s="573"/>
      <c r="J8" s="573"/>
      <c r="K8" s="573"/>
      <c r="L8" s="573"/>
      <c r="M8" s="573"/>
      <c r="N8" s="573"/>
      <c r="O8" s="573"/>
    </row>
    <row r="9" spans="1:15" ht="12.75" hidden="1" customHeight="1">
      <c r="A9" s="92">
        <v>1966</v>
      </c>
      <c r="B9" s="573"/>
      <c r="C9" s="573"/>
      <c r="D9" s="573"/>
      <c r="E9" s="573"/>
      <c r="F9" s="573"/>
      <c r="G9" s="573"/>
      <c r="H9" s="573"/>
      <c r="I9" s="573"/>
      <c r="J9" s="573"/>
      <c r="K9" s="573"/>
      <c r="L9" s="573"/>
      <c r="M9" s="573"/>
      <c r="N9" s="573"/>
      <c r="O9" s="573"/>
    </row>
    <row r="10" spans="1:15" ht="12.75" hidden="1" customHeight="1">
      <c r="A10" s="92">
        <v>1967</v>
      </c>
      <c r="B10" s="573"/>
      <c r="C10" s="573"/>
      <c r="D10" s="573"/>
      <c r="E10" s="573"/>
      <c r="F10" s="573"/>
      <c r="G10" s="573"/>
      <c r="H10" s="573"/>
      <c r="I10" s="573"/>
      <c r="J10" s="573"/>
      <c r="K10" s="573"/>
      <c r="L10" s="573"/>
      <c r="M10" s="573"/>
      <c r="N10" s="573"/>
      <c r="O10" s="573"/>
    </row>
    <row r="11" spans="1:15" ht="12.75" hidden="1" customHeight="1">
      <c r="A11" s="92">
        <v>1968</v>
      </c>
      <c r="B11" s="573"/>
      <c r="C11" s="573"/>
      <c r="D11" s="573"/>
      <c r="E11" s="573"/>
      <c r="F11" s="573"/>
      <c r="G11" s="573"/>
      <c r="H11" s="573"/>
      <c r="I11" s="573"/>
      <c r="J11" s="573"/>
      <c r="K11" s="573"/>
      <c r="L11" s="573"/>
      <c r="M11" s="573"/>
      <c r="N11" s="573"/>
      <c r="O11" s="573"/>
    </row>
    <row r="12" spans="1:15" ht="12.75" hidden="1" customHeight="1">
      <c r="A12" s="92">
        <v>1969</v>
      </c>
      <c r="B12" s="573"/>
      <c r="C12" s="573"/>
      <c r="D12" s="573"/>
      <c r="E12" s="573"/>
      <c r="F12" s="573"/>
      <c r="G12" s="573"/>
      <c r="H12" s="573"/>
      <c r="I12" s="573"/>
      <c r="J12" s="573"/>
      <c r="K12" s="573"/>
      <c r="L12" s="573"/>
      <c r="M12" s="573"/>
      <c r="N12" s="573"/>
      <c r="O12" s="573"/>
    </row>
    <row r="13" spans="1:15" ht="12.75" hidden="1" customHeight="1">
      <c r="A13" s="92">
        <v>1970</v>
      </c>
      <c r="B13" s="573"/>
      <c r="C13" s="573"/>
      <c r="D13" s="573"/>
      <c r="E13" s="573"/>
      <c r="F13" s="573"/>
      <c r="G13" s="573"/>
      <c r="H13" s="573"/>
      <c r="I13" s="573"/>
      <c r="J13" s="573"/>
      <c r="K13" s="573"/>
      <c r="L13" s="573"/>
      <c r="M13" s="573"/>
      <c r="N13" s="573"/>
      <c r="O13" s="573"/>
    </row>
    <row r="14" spans="1:15" ht="12.75" hidden="1" customHeight="1">
      <c r="A14" s="92">
        <v>1971</v>
      </c>
      <c r="B14" s="573"/>
      <c r="C14" s="573"/>
      <c r="D14" s="573"/>
      <c r="E14" s="573"/>
      <c r="F14" s="573"/>
      <c r="G14" s="573"/>
      <c r="H14" s="573"/>
      <c r="I14" s="573"/>
      <c r="J14" s="573"/>
      <c r="K14" s="573"/>
      <c r="L14" s="573"/>
      <c r="M14" s="573"/>
      <c r="N14" s="573"/>
      <c r="O14" s="573"/>
    </row>
    <row r="15" spans="1:15" ht="12.75" hidden="1" customHeight="1">
      <c r="A15" s="92">
        <v>1972</v>
      </c>
      <c r="B15" s="573"/>
      <c r="C15" s="573"/>
      <c r="D15" s="573"/>
      <c r="E15" s="573"/>
      <c r="F15" s="573"/>
      <c r="G15" s="573"/>
      <c r="H15" s="573"/>
      <c r="I15" s="573"/>
      <c r="J15" s="573"/>
      <c r="K15" s="573"/>
      <c r="L15" s="573"/>
      <c r="M15" s="573"/>
      <c r="N15" s="573"/>
      <c r="O15" s="573"/>
    </row>
    <row r="16" spans="1:15" ht="12.75" hidden="1" customHeight="1">
      <c r="A16" s="92">
        <v>1973</v>
      </c>
      <c r="B16" s="573"/>
      <c r="C16" s="573"/>
      <c r="D16" s="573"/>
      <c r="E16" s="573"/>
      <c r="F16" s="573"/>
      <c r="G16" s="573"/>
      <c r="H16" s="573"/>
      <c r="I16" s="573"/>
      <c r="J16" s="573"/>
      <c r="K16" s="573"/>
      <c r="L16" s="573"/>
      <c r="M16" s="573"/>
      <c r="N16" s="573"/>
      <c r="O16" s="573"/>
    </row>
    <row r="17" spans="1:15" ht="12.75" hidden="1" customHeight="1">
      <c r="A17" s="92">
        <v>1974</v>
      </c>
      <c r="B17" s="573"/>
      <c r="C17" s="573"/>
      <c r="D17" s="573"/>
      <c r="E17" s="573"/>
      <c r="F17" s="573"/>
      <c r="G17" s="573"/>
      <c r="H17" s="573"/>
      <c r="I17" s="573"/>
      <c r="J17" s="573"/>
      <c r="K17" s="573"/>
      <c r="L17" s="573"/>
      <c r="M17" s="573"/>
      <c r="N17" s="573"/>
      <c r="O17" s="573"/>
    </row>
    <row r="18" spans="1:15" ht="12.75" hidden="1" customHeight="1">
      <c r="A18" s="92">
        <v>1975</v>
      </c>
      <c r="B18" s="573"/>
      <c r="C18" s="573"/>
      <c r="D18" s="573"/>
      <c r="E18" s="573"/>
      <c r="F18" s="573"/>
      <c r="G18" s="573"/>
      <c r="H18" s="573"/>
      <c r="I18" s="573"/>
      <c r="J18" s="573"/>
      <c r="K18" s="573"/>
      <c r="L18" s="573"/>
      <c r="M18" s="573"/>
      <c r="N18" s="573"/>
      <c r="O18" s="573"/>
    </row>
    <row r="19" spans="1:15" ht="12.75" hidden="1" customHeight="1">
      <c r="A19" s="92">
        <v>1976</v>
      </c>
      <c r="B19" s="573"/>
      <c r="C19" s="573"/>
      <c r="D19" s="573"/>
      <c r="E19" s="573"/>
      <c r="F19" s="573"/>
      <c r="G19" s="573"/>
      <c r="H19" s="573"/>
      <c r="I19" s="573"/>
      <c r="J19" s="573"/>
      <c r="K19" s="573"/>
      <c r="L19" s="573"/>
      <c r="M19" s="573"/>
      <c r="N19" s="573"/>
      <c r="O19" s="573"/>
    </row>
    <row r="20" spans="1:15" ht="12.75" hidden="1" customHeight="1">
      <c r="A20" s="92">
        <v>1977</v>
      </c>
      <c r="B20" s="573"/>
      <c r="C20" s="573"/>
      <c r="D20" s="573"/>
      <c r="E20" s="573"/>
      <c r="F20" s="573"/>
      <c r="G20" s="573"/>
      <c r="H20" s="573"/>
      <c r="I20" s="573"/>
      <c r="J20" s="573"/>
      <c r="K20" s="573"/>
      <c r="L20" s="573"/>
      <c r="M20" s="573"/>
      <c r="N20" s="573"/>
      <c r="O20" s="573"/>
    </row>
    <row r="21" spans="1:15" ht="12.75" hidden="1" customHeight="1">
      <c r="A21" s="92">
        <v>1978</v>
      </c>
      <c r="B21" s="573"/>
      <c r="C21" s="573"/>
      <c r="D21" s="426"/>
      <c r="E21" s="573"/>
      <c r="F21" s="426"/>
      <c r="G21" s="426"/>
      <c r="H21" s="426"/>
      <c r="I21" s="573"/>
      <c r="J21" s="573"/>
      <c r="K21" s="426"/>
      <c r="L21" s="426"/>
      <c r="M21" s="426"/>
      <c r="N21" s="426"/>
      <c r="O21" s="426"/>
    </row>
    <row r="22" spans="1:15" ht="12.75" hidden="1" customHeight="1">
      <c r="A22" s="92">
        <v>1979</v>
      </c>
      <c r="B22" s="573"/>
      <c r="C22" s="573"/>
      <c r="D22" s="426"/>
      <c r="E22" s="573"/>
      <c r="F22" s="426"/>
      <c r="G22" s="426"/>
      <c r="H22" s="426"/>
      <c r="I22" s="573"/>
      <c r="J22" s="573"/>
      <c r="K22" s="426"/>
      <c r="L22" s="426"/>
      <c r="M22" s="426"/>
      <c r="N22" s="426"/>
      <c r="O22" s="426"/>
    </row>
    <row r="23" spans="1:15" ht="18" customHeight="1">
      <c r="A23" s="92">
        <v>1980</v>
      </c>
      <c r="B23" s="574">
        <f>'A5-107'!B23*'A5-108'!B24</f>
        <v>430.01225859651129</v>
      </c>
      <c r="C23" s="574">
        <f>'A5-107'!C23*'A5-108'!C24</f>
        <v>2781.9188374932255</v>
      </c>
      <c r="D23" s="574">
        <f>'A5-107'!D23*'A5-108'!D24</f>
        <v>151.92155887741725</v>
      </c>
      <c r="E23" s="574">
        <f>'A5-107'!E23*'A5-108'!E24</f>
        <v>277.27423900606141</v>
      </c>
      <c r="F23" s="574">
        <f>'A5-107'!F23*'A5-108'!F24</f>
        <v>-328.34637770151215</v>
      </c>
      <c r="G23" s="574">
        <f>'A5-107'!G23*'A5-108'!G24</f>
        <v>355.25808271396789</v>
      </c>
      <c r="H23" s="574">
        <f>'A5-107'!H23*'A5-108'!H24</f>
        <v>1111.6898084818297</v>
      </c>
      <c r="I23" s="574">
        <f>'A5-107'!I23*'A5-108'!I24</f>
        <v>2165.8409819582298</v>
      </c>
      <c r="J23" s="574">
        <f>'A5-107'!J23*'A5-108'!J24</f>
        <v>4081.1813052813864</v>
      </c>
      <c r="K23" s="574">
        <f>'A5-107'!K23*'A5-108'!K24</f>
        <v>1033.6219337853584</v>
      </c>
      <c r="L23" s="574">
        <f>'A5-107'!L23*'A5-108'!L24</f>
        <v>1320.2223531769253</v>
      </c>
      <c r="M23" s="574">
        <f>'A5-107'!M23*'A5-108'!M24</f>
        <v>489.4753671841741</v>
      </c>
      <c r="N23" s="574">
        <f>'A5-107'!N23*'A5-108'!N24</f>
        <v>-22.139957490902376</v>
      </c>
      <c r="O23" s="574">
        <f>'A5-107'!O23*'A5-108'!O24</f>
        <v>0</v>
      </c>
    </row>
    <row r="24" spans="1:15" ht="18" customHeight="1">
      <c r="A24" s="92">
        <v>1981</v>
      </c>
      <c r="B24" s="574">
        <f>'A5-107'!B24*'A5-108'!B25</f>
        <v>605.21369867036412</v>
      </c>
      <c r="C24" s="574">
        <f>'A5-107'!C24*'A5-108'!C25</f>
        <v>2828.1186303980053</v>
      </c>
      <c r="D24" s="574">
        <f>'A5-107'!D24*'A5-108'!D25</f>
        <v>75.942186790674157</v>
      </c>
      <c r="E24" s="574">
        <f>'A5-107'!E24*'A5-108'!E25</f>
        <v>343.8471376391322</v>
      </c>
      <c r="F24" s="574">
        <f>'A5-107'!F24*'A5-108'!F25</f>
        <v>-392.88638885992617</v>
      </c>
      <c r="G24" s="574">
        <f>'A5-107'!G24*'A5-108'!G25</f>
        <v>548.87542881462855</v>
      </c>
      <c r="H24" s="574">
        <f>'A5-107'!H24*'A5-108'!H25</f>
        <v>1228.772324655585</v>
      </c>
      <c r="I24" s="574">
        <f>'A5-107'!I24*'A5-108'!I25</f>
        <v>2157.6086646016252</v>
      </c>
      <c r="J24" s="574">
        <f>'A5-107'!J24*'A5-108'!J25</f>
        <v>3874.5980053913454</v>
      </c>
      <c r="K24" s="574">
        <f>'A5-107'!K24*'A5-108'!K25</f>
        <v>1043.1697160501567</v>
      </c>
      <c r="L24" s="574">
        <f>'A5-107'!L24*'A5-108'!L25</f>
        <v>1572.0488753176235</v>
      </c>
      <c r="M24" s="574">
        <f>'A5-107'!M24*'A5-108'!M25</f>
        <v>490.14740773830277</v>
      </c>
      <c r="N24" s="574">
        <f>'A5-107'!N24*'A5-108'!N25</f>
        <v>272.73961840731408</v>
      </c>
      <c r="O24" s="574">
        <f>'A5-107'!O24*'A5-108'!O25</f>
        <v>22.768971101583432</v>
      </c>
    </row>
    <row r="25" spans="1:15" ht="18" customHeight="1">
      <c r="A25" s="92">
        <v>1982</v>
      </c>
      <c r="B25" s="574">
        <f>'A5-107'!B25*'A5-108'!B26</f>
        <v>841.13744033795945</v>
      </c>
      <c r="C25" s="574">
        <f>'A5-107'!C25*'A5-108'!C26</f>
        <v>2831.7658369872611</v>
      </c>
      <c r="D25" s="574">
        <f>'A5-107'!D25*'A5-108'!D26</f>
        <v>318.36937346153826</v>
      </c>
      <c r="E25" s="574">
        <f>'A5-107'!E25*'A5-108'!E26</f>
        <v>247.46247123818677</v>
      </c>
      <c r="F25" s="574">
        <f>'A5-107'!F25*'A5-108'!F26</f>
        <v>-411.97411693301513</v>
      </c>
      <c r="G25" s="574">
        <f>'A5-107'!G25*'A5-108'!G26</f>
        <v>1045.3202755212865</v>
      </c>
      <c r="H25" s="574">
        <f>'A5-107'!H25*'A5-108'!H26</f>
        <v>1300.0100144552894</v>
      </c>
      <c r="I25" s="574">
        <f>'A5-107'!I25*'A5-108'!I26</f>
        <v>1993.6414654293831</v>
      </c>
      <c r="J25" s="574">
        <f>'A5-107'!J25*'A5-108'!J26</f>
        <v>3886.8988830577282</v>
      </c>
      <c r="K25" s="574">
        <f>'A5-107'!K25*'A5-108'!K26</f>
        <v>1074.7725519654725</v>
      </c>
      <c r="L25" s="574">
        <f>'A5-107'!L25*'A5-108'!L26</f>
        <v>1647.0699067519706</v>
      </c>
      <c r="M25" s="574">
        <f>'A5-107'!M25*'A5-108'!M26</f>
        <v>385.06444859925011</v>
      </c>
      <c r="N25" s="574">
        <f>'A5-107'!N25*'A5-108'!N26</f>
        <v>179.40542473824766</v>
      </c>
      <c r="O25" s="574">
        <f>'A5-107'!O25*'A5-108'!O26</f>
        <v>-9.7630711073076544</v>
      </c>
    </row>
    <row r="26" spans="1:15" ht="18" customHeight="1">
      <c r="A26" s="92">
        <v>1983</v>
      </c>
      <c r="B26" s="574">
        <f>'A5-107'!B26*'A5-108'!B27</f>
        <v>925.79835645197454</v>
      </c>
      <c r="C26" s="574">
        <f>'A5-107'!C26*'A5-108'!C27</f>
        <v>2879.845092249253</v>
      </c>
      <c r="D26" s="574">
        <f>'A5-107'!D26*'A5-108'!D27</f>
        <v>294.29913150860483</v>
      </c>
      <c r="E26" s="574">
        <f>'A5-107'!E26*'A5-108'!E27</f>
        <v>210.04658771703382</v>
      </c>
      <c r="F26" s="574">
        <f>'A5-107'!F26*'A5-108'!F27</f>
        <v>-370.58039056647601</v>
      </c>
      <c r="G26" s="574">
        <f>'A5-107'!G26*'A5-108'!G27</f>
        <v>1256.899818441485</v>
      </c>
      <c r="H26" s="574">
        <f>'A5-107'!H26*'A5-108'!H27</f>
        <v>1470.121658628615</v>
      </c>
      <c r="I26" s="574">
        <f>'A5-107'!I26*'A5-108'!I27</f>
        <v>2029.8915798970963</v>
      </c>
      <c r="J26" s="574">
        <f>'A5-107'!J26*'A5-108'!J27</f>
        <v>3911.9368069471097</v>
      </c>
      <c r="K26" s="574">
        <f>'A5-107'!K26*'A5-108'!K27</f>
        <v>858.73994920677853</v>
      </c>
      <c r="L26" s="574">
        <f>'A5-107'!L26*'A5-108'!L27</f>
        <v>1836.7388509019156</v>
      </c>
      <c r="M26" s="574">
        <f>'A5-107'!M26*'A5-108'!M27</f>
        <v>310.77135928374491</v>
      </c>
      <c r="N26" s="574">
        <f>'A5-107'!N26*'A5-108'!N27</f>
        <v>237.10037396062083</v>
      </c>
      <c r="O26" s="574">
        <f>'A5-107'!O26*'A5-108'!O27</f>
        <v>-220.62805170275061</v>
      </c>
    </row>
    <row r="27" spans="1:15" ht="18" customHeight="1">
      <c r="A27" s="92">
        <v>1984</v>
      </c>
      <c r="B27" s="574">
        <f>'A5-107'!B27*'A5-108'!B28</f>
        <v>743.5529771422822</v>
      </c>
      <c r="C27" s="574">
        <f>'A5-107'!C27*'A5-108'!C28</f>
        <v>2772.3964931892497</v>
      </c>
      <c r="D27" s="574">
        <f>'A5-107'!D27*'A5-108'!D28</f>
        <v>178.25625071178581</v>
      </c>
      <c r="E27" s="574">
        <f>'A5-107'!E27*'A5-108'!E28</f>
        <v>108.33149874561245</v>
      </c>
      <c r="F27" s="574">
        <f>'A5-107'!F27*'A5-108'!F28</f>
        <v>-339.65688988543604</v>
      </c>
      <c r="G27" s="574">
        <f>'A5-107'!G27*'A5-108'!G28</f>
        <v>1352.7311351344358</v>
      </c>
      <c r="H27" s="574">
        <f>'A5-107'!H27*'A5-108'!H28</f>
        <v>1666.7500736612953</v>
      </c>
      <c r="I27" s="574">
        <f>'A5-107'!I27*'A5-108'!I28</f>
        <v>2150.689730395608</v>
      </c>
      <c r="J27" s="574">
        <f>'A5-107'!J27*'A5-108'!J28</f>
        <v>4041.9362293783488</v>
      </c>
      <c r="K27" s="574">
        <f>'A5-107'!K27*'A5-108'!K28</f>
        <v>911.45819117281155</v>
      </c>
      <c r="L27" s="574">
        <f>'A5-107'!L27*'A5-108'!L28</f>
        <v>2123.9832869837037</v>
      </c>
      <c r="M27" s="574">
        <f>'A5-107'!M27*'A5-108'!M28</f>
        <v>299.87479660177974</v>
      </c>
      <c r="N27" s="574">
        <f>'A5-107'!N27*'A5-108'!N28</f>
        <v>118.56036493613425</v>
      </c>
      <c r="O27" s="574">
        <f>'A5-107'!O27*'A5-108'!O28</f>
        <v>-532.32625836637271</v>
      </c>
    </row>
    <row r="28" spans="1:15" ht="18" customHeight="1">
      <c r="A28" s="92">
        <v>1985</v>
      </c>
      <c r="B28" s="574">
        <f>'A5-107'!B28*'A5-108'!B29</f>
        <v>715.53834641077435</v>
      </c>
      <c r="C28" s="574">
        <f>'A5-107'!C28*'A5-108'!C29</f>
        <v>2758.7944669610733</v>
      </c>
      <c r="D28" s="574">
        <f>'A5-107'!D28*'A5-108'!D29</f>
        <v>-4.5392217385428024</v>
      </c>
      <c r="E28" s="574">
        <f>'A5-107'!E28*'A5-108'!E29</f>
        <v>80.075656468538483</v>
      </c>
      <c r="F28" s="574">
        <f>'A5-107'!F28*'A5-108'!F29</f>
        <v>-390.91039558215817</v>
      </c>
      <c r="G28" s="574">
        <f>'A5-107'!G28*'A5-108'!G29</f>
        <v>1552.850415504824</v>
      </c>
      <c r="H28" s="574">
        <f>'A5-107'!H28*'A5-108'!H29</f>
        <v>1749.2272675093088</v>
      </c>
      <c r="I28" s="574">
        <f>'A5-107'!I28*'A5-108'!I29</f>
        <v>2181.96608622642</v>
      </c>
      <c r="J28" s="574">
        <f>'A5-107'!J28*'A5-108'!J29</f>
        <v>4143.0299032208131</v>
      </c>
      <c r="K28" s="574">
        <f>'A5-107'!K28*'A5-108'!K29</f>
        <v>842.32196369508938</v>
      </c>
      <c r="L28" s="574">
        <f>'A5-107'!L28*'A5-108'!L29</f>
        <v>2250.1627602433891</v>
      </c>
      <c r="M28" s="574">
        <f>'A5-107'!M28*'A5-108'!M29</f>
        <v>227.99088521470063</v>
      </c>
      <c r="N28" s="574">
        <f>'A5-107'!N28*'A5-108'!N29</f>
        <v>-101.72892275220646</v>
      </c>
      <c r="O28" s="574">
        <f>'A5-107'!O28*'A5-108'!O29</f>
        <v>-671.56142940953191</v>
      </c>
    </row>
    <row r="29" spans="1:15" ht="18" customHeight="1">
      <c r="A29" s="92">
        <v>1986</v>
      </c>
      <c r="B29" s="574">
        <f>'A5-107'!B29*'A5-108'!B30</f>
        <v>426.94664848123369</v>
      </c>
      <c r="C29" s="574">
        <f>'A5-107'!C29*'A5-108'!C30</f>
        <v>3026.0580015082578</v>
      </c>
      <c r="D29" s="574">
        <f>'A5-107'!D29*'A5-108'!D30</f>
        <v>-128.36349340341604</v>
      </c>
      <c r="E29" s="574">
        <f>'A5-107'!E29*'A5-108'!E30</f>
        <v>-29.216553990090123</v>
      </c>
      <c r="F29" s="574">
        <f>'A5-107'!F29*'A5-108'!F30</f>
        <v>-293.30056573980187</v>
      </c>
      <c r="G29" s="574">
        <f>'A5-107'!G29*'A5-108'!G30</f>
        <v>1607.9657272158427</v>
      </c>
      <c r="H29" s="574">
        <f>'A5-107'!H29*'A5-108'!H30</f>
        <v>1938.5969309888528</v>
      </c>
      <c r="I29" s="574">
        <f>'A5-107'!I29*'A5-108'!I30</f>
        <v>2027.8528426598518</v>
      </c>
      <c r="J29" s="574">
        <f>'A5-107'!J29*'A5-108'!J30</f>
        <v>4538.0915186808852</v>
      </c>
      <c r="K29" s="574">
        <f>'A5-107'!K29*'A5-108'!K30</f>
        <v>714.90183665629377</v>
      </c>
      <c r="L29" s="574">
        <f>'A5-107'!L29*'A5-108'!L30</f>
        <v>2284.8876180672228</v>
      </c>
      <c r="M29" s="574">
        <f>'A5-107'!M29*'A5-108'!M30</f>
        <v>210.97264268405826</v>
      </c>
      <c r="N29" s="574">
        <f>'A5-107'!N29*'A5-108'!N30</f>
        <v>-175.23932346297863</v>
      </c>
      <c r="O29" s="574">
        <f>'A5-107'!O29*'A5-108'!O30</f>
        <v>-745.86955098710803</v>
      </c>
    </row>
    <row r="30" spans="1:15" ht="18" customHeight="1">
      <c r="A30" s="92">
        <v>1987</v>
      </c>
      <c r="B30" s="574">
        <f>'A5-107'!B30*'A5-108'!B31</f>
        <v>373.95449707199384</v>
      </c>
      <c r="C30" s="574">
        <f>'A5-107'!C30*'A5-108'!C31</f>
        <v>3275.0568139919974</v>
      </c>
      <c r="D30" s="574">
        <f>'A5-107'!D30*'A5-108'!D31</f>
        <v>-318.08929474537717</v>
      </c>
      <c r="E30" s="574">
        <f>'A5-107'!E30*'A5-108'!E31</f>
        <v>174.25522368751533</v>
      </c>
      <c r="F30" s="574">
        <f>'A5-107'!F30*'A5-108'!F31</f>
        <v>-291.92922301229549</v>
      </c>
      <c r="G30" s="574">
        <f>'A5-107'!G30*'A5-108'!G31</f>
        <v>1564.6225348515418</v>
      </c>
      <c r="H30" s="574">
        <f>'A5-107'!H30*'A5-108'!H31</f>
        <v>2159.1093144388237</v>
      </c>
      <c r="I30" s="574">
        <f>'A5-107'!I30*'A5-108'!I31</f>
        <v>1873.4631985940105</v>
      </c>
      <c r="J30" s="574">
        <f>'A5-107'!J30*'A5-108'!J31</f>
        <v>3920.2516588789995</v>
      </c>
      <c r="K30" s="574">
        <f>'A5-107'!K30*'A5-108'!K31</f>
        <v>776.88657242511943</v>
      </c>
      <c r="L30" s="574">
        <f>'A5-107'!L30*'A5-108'!L31</f>
        <v>2144.2889180674247</v>
      </c>
      <c r="M30" s="574">
        <f>'A5-107'!M30*'A5-108'!M31</f>
        <v>135.80484080364081</v>
      </c>
      <c r="N30" s="574">
        <f>'A5-107'!N30*'A5-108'!N31</f>
        <v>-174.7028500816202</v>
      </c>
      <c r="O30" s="574">
        <f>'A5-107'!O30*'A5-108'!O31</f>
        <v>-905.25136011180734</v>
      </c>
    </row>
    <row r="31" spans="1:15" ht="18" customHeight="1">
      <c r="A31" s="92">
        <v>1988</v>
      </c>
      <c r="B31" s="574">
        <f>'A5-107'!B31*'A5-108'!B32</f>
        <v>202.98805238832014</v>
      </c>
      <c r="C31" s="574">
        <f>'A5-107'!C31*'A5-108'!C32</f>
        <v>3608.658601596977</v>
      </c>
      <c r="D31" s="574">
        <f>'A5-107'!D31*'A5-108'!D32</f>
        <v>-443.63435850409513</v>
      </c>
      <c r="E31" s="574">
        <f>'A5-107'!E31*'A5-108'!E32</f>
        <v>169.25869156173434</v>
      </c>
      <c r="F31" s="574">
        <f>'A5-107'!F31*'A5-108'!F32</f>
        <v>-305.08455727068292</v>
      </c>
      <c r="G31" s="574">
        <f>'A5-107'!G31*'A5-108'!G32</f>
        <v>1621.5668449107352</v>
      </c>
      <c r="H31" s="574">
        <f>'A5-107'!H31*'A5-108'!H32</f>
        <v>2196.1524121010693</v>
      </c>
      <c r="I31" s="574">
        <f>'A5-107'!I31*'A5-108'!I32</f>
        <v>1831.1842863672321</v>
      </c>
      <c r="J31" s="574">
        <f>'A5-107'!J31*'A5-108'!J32</f>
        <v>4118.732789254339</v>
      </c>
      <c r="K31" s="574">
        <f>'A5-107'!K31*'A5-108'!K32</f>
        <v>832.46081509240139</v>
      </c>
      <c r="L31" s="574">
        <f>'A5-107'!L31*'A5-108'!L32</f>
        <v>2107.612564210081</v>
      </c>
      <c r="M31" s="574">
        <f>'A5-107'!M31*'A5-108'!M32</f>
        <v>11.741013734624657</v>
      </c>
      <c r="N31" s="574">
        <f>'A5-107'!N31*'A5-108'!N32</f>
        <v>-514.4921293152596</v>
      </c>
      <c r="O31" s="574">
        <f>'A5-107'!O31*'A5-108'!O32</f>
        <v>-1059.2449250229829</v>
      </c>
    </row>
    <row r="32" spans="1:15" ht="18" customHeight="1">
      <c r="A32" s="92">
        <v>1989</v>
      </c>
      <c r="B32" s="574">
        <f>'A5-107'!B32*'A5-108'!B33</f>
        <v>42.427154498263455</v>
      </c>
      <c r="C32" s="574">
        <f>'A5-107'!C32*'A5-108'!C33</f>
        <v>3855.1645914452324</v>
      </c>
      <c r="D32" s="574">
        <f>'A5-107'!D32*'A5-108'!D33</f>
        <v>-517.68736806936522</v>
      </c>
      <c r="E32" s="574">
        <f>'A5-107'!E32*'A5-108'!E33</f>
        <v>283.80673016353097</v>
      </c>
      <c r="F32" s="574">
        <f>'A5-107'!F32*'A5-108'!F33</f>
        <v>-540.79675033708133</v>
      </c>
      <c r="G32" s="574">
        <f>'A5-107'!G32*'A5-108'!G33</f>
        <v>1725.9503478589629</v>
      </c>
      <c r="H32" s="574">
        <f>'A5-107'!H32*'A5-108'!H33</f>
        <v>2335.1394180896468</v>
      </c>
      <c r="I32" s="574">
        <f>'A5-107'!I32*'A5-108'!I33</f>
        <v>1956.2210116547624</v>
      </c>
      <c r="J32" s="574">
        <f>'A5-107'!J32*'A5-108'!J33</f>
        <v>4479.7267511854807</v>
      </c>
      <c r="K32" s="574">
        <f>'A5-107'!K32*'A5-108'!K33</f>
        <v>1013.9887315718532</v>
      </c>
      <c r="L32" s="574">
        <f>'A5-107'!L32*'A5-108'!L33</f>
        <v>2208.3306238091604</v>
      </c>
      <c r="M32" s="574">
        <f>'A5-107'!M32*'A5-108'!M33</f>
        <v>-27.367486253267383</v>
      </c>
      <c r="N32" s="574">
        <f>'A5-107'!N32*'A5-108'!N33</f>
        <v>-590.45074336062999</v>
      </c>
      <c r="O32" s="574">
        <f>'A5-107'!O32*'A5-108'!O33</f>
        <v>-1352.4234043093154</v>
      </c>
    </row>
    <row r="33" spans="1:15" ht="18" customHeight="1">
      <c r="A33" s="92">
        <v>1990</v>
      </c>
      <c r="B33" s="574">
        <f>'A5-107'!B33*'A5-108'!B34</f>
        <v>73.316104869159204</v>
      </c>
      <c r="C33" s="574">
        <f>'A5-107'!C33*'A5-108'!C34</f>
        <v>3835.9564712853085</v>
      </c>
      <c r="D33" s="574">
        <f>'A5-107'!D33*'A5-108'!D34</f>
        <v>-447.23693901387344</v>
      </c>
      <c r="E33" s="574">
        <f>'A5-107'!E33*'A5-108'!E34</f>
        <v>347.2091083693486</v>
      </c>
      <c r="F33" s="574">
        <f>'A5-107'!F33*'A5-108'!F34</f>
        <v>-340.36792794401003</v>
      </c>
      <c r="G33" s="574">
        <f>'A5-107'!G33*'A5-108'!G34</f>
        <v>1816.6636402400509</v>
      </c>
      <c r="H33" s="574">
        <f>'A5-107'!H33*'A5-108'!H34</f>
        <v>2625.9756994295576</v>
      </c>
      <c r="I33" s="574">
        <f>'A5-107'!I33*'A5-108'!I34</f>
        <v>2024.1835556957042</v>
      </c>
      <c r="J33" s="574">
        <f>'A5-107'!J33*'A5-108'!J34</f>
        <v>4627.9195762575373</v>
      </c>
      <c r="K33" s="574">
        <f>'A5-107'!K33*'A5-108'!K34</f>
        <v>1093.4780219661986</v>
      </c>
      <c r="L33" s="574">
        <f>'A5-107'!L33*'A5-108'!L34</f>
        <v>2213.8279439506</v>
      </c>
      <c r="M33" s="574">
        <f>'A5-107'!M33*'A5-108'!M34</f>
        <v>-45.653951125613702</v>
      </c>
      <c r="N33" s="574">
        <f>'A5-107'!N33*'A5-108'!N34</f>
        <v>-554.93829397184493</v>
      </c>
      <c r="O33" s="574">
        <f>'A5-107'!O33*'A5-108'!O34</f>
        <v>-1172.9811090147246</v>
      </c>
    </row>
    <row r="34" spans="1:15" ht="18" customHeight="1">
      <c r="A34" s="92">
        <v>1991</v>
      </c>
      <c r="B34" s="574">
        <f>'A5-107'!B34*'A5-108'!B35</f>
        <v>220.87804668714546</v>
      </c>
      <c r="C34" s="574">
        <f>'A5-107'!C34*'A5-108'!C35</f>
        <v>4051.1913292135919</v>
      </c>
      <c r="D34" s="574">
        <f>'A5-107'!D34*'A5-108'!D35</f>
        <v>-223.47012790460963</v>
      </c>
      <c r="E34" s="574">
        <f>'A5-107'!E34*'A5-108'!E35</f>
        <v>415.4467641917862</v>
      </c>
      <c r="F34" s="574">
        <f>'A5-107'!F34*'A5-108'!F35</f>
        <v>-55.296479025600604</v>
      </c>
      <c r="G34" s="574">
        <f>'A5-107'!G34*'A5-108'!G35</f>
        <v>1889.3609979044097</v>
      </c>
      <c r="H34" s="574">
        <f>'A5-107'!H34*'A5-108'!H35</f>
        <v>2309.6313638475012</v>
      </c>
      <c r="I34" s="574">
        <f>'A5-107'!I34*'A5-108'!I35</f>
        <v>2104.0820826507538</v>
      </c>
      <c r="J34" s="574">
        <f>'A5-107'!J34*'A5-108'!J35</f>
        <v>4468.4355041833142</v>
      </c>
      <c r="K34" s="574">
        <f>'A5-107'!K34*'A5-108'!K35</f>
        <v>1233.8060896141296</v>
      </c>
      <c r="L34" s="574">
        <f>'A5-107'!L34*'A5-108'!L35</f>
        <v>2174.8981517640964</v>
      </c>
      <c r="M34" s="574">
        <f>'A5-107'!M34*'A5-108'!M35</f>
        <v>101.40671378635751</v>
      </c>
      <c r="N34" s="574">
        <f>'A5-107'!N34*'A5-108'!N35</f>
        <v>-469.67772925810766</v>
      </c>
      <c r="O34" s="574">
        <f>'A5-107'!O34*'A5-108'!O35</f>
        <v>-991.91135942657206</v>
      </c>
    </row>
    <row r="35" spans="1:15" ht="18" customHeight="1">
      <c r="A35" s="92">
        <v>1992</v>
      </c>
      <c r="B35" s="574">
        <f>'A5-107'!B35*'A5-108'!B36</f>
        <v>251.84283492084418</v>
      </c>
      <c r="C35" s="574">
        <f>'A5-107'!C35*'A5-108'!C36</f>
        <v>4381.2996049099547</v>
      </c>
      <c r="D35" s="574">
        <f>'A5-107'!D35*'A5-108'!D36</f>
        <v>-77.189516446643239</v>
      </c>
      <c r="E35" s="574">
        <f>'A5-107'!E35*'A5-108'!E36</f>
        <v>305.54937996350793</v>
      </c>
      <c r="F35" s="574">
        <f>'A5-107'!F35*'A5-108'!F36</f>
        <v>84.47081953661916</v>
      </c>
      <c r="G35" s="574">
        <f>'A5-107'!G35*'A5-108'!G36</f>
        <v>1875.9859554985971</v>
      </c>
      <c r="H35" s="574">
        <f>'A5-107'!H35*'A5-108'!H36</f>
        <v>2251.1553294837931</v>
      </c>
      <c r="I35" s="574">
        <f>'A5-107'!I35*'A5-108'!I36</f>
        <v>1991.6329407914552</v>
      </c>
      <c r="J35" s="574">
        <f>'A5-107'!J35*'A5-108'!J36</f>
        <v>4510.9756531464373</v>
      </c>
      <c r="K35" s="574">
        <f>'A5-107'!K35*'A5-108'!K36</f>
        <v>1228.3257819213657</v>
      </c>
      <c r="L35" s="574">
        <f>'A5-107'!L35*'A5-108'!L36</f>
        <v>2290.1246369504661</v>
      </c>
      <c r="M35" s="574">
        <f>'A5-107'!M35*'A5-108'!M36</f>
        <v>183.13114499664829</v>
      </c>
      <c r="N35" s="574">
        <f>'A5-107'!N35*'A5-108'!N36</f>
        <v>-111.74049099058429</v>
      </c>
      <c r="O35" s="574">
        <f>'A5-107'!O35*'A5-108'!O36</f>
        <v>-1140.9423750150941</v>
      </c>
    </row>
    <row r="36" spans="1:15" ht="18" customHeight="1">
      <c r="A36" s="92">
        <v>1993</v>
      </c>
      <c r="B36" s="574">
        <f>'A5-107'!B36*'A5-108'!B37</f>
        <v>213.26152046885687</v>
      </c>
      <c r="C36" s="574">
        <f>'A5-107'!C36*'A5-108'!C37</f>
        <v>4732.8002679184592</v>
      </c>
      <c r="D36" s="574">
        <f>'A5-107'!D36*'A5-108'!D37</f>
        <v>-33.023611312246643</v>
      </c>
      <c r="E36" s="574">
        <f>'A5-107'!E36*'A5-108'!E37</f>
        <v>385.96809522760469</v>
      </c>
      <c r="F36" s="574">
        <f>'A5-107'!F36*'A5-108'!F37</f>
        <v>155.07517687514067</v>
      </c>
      <c r="G36" s="574">
        <f>'A5-107'!G36*'A5-108'!G37</f>
        <v>1910.565395004061</v>
      </c>
      <c r="H36" s="574">
        <f>'A5-107'!H36*'A5-108'!H37</f>
        <v>2424.6354025713463</v>
      </c>
      <c r="I36" s="574">
        <f>'A5-107'!I36*'A5-108'!I37</f>
        <v>2074.699536420876</v>
      </c>
      <c r="J36" s="574">
        <f>'A5-107'!J36*'A5-108'!J37</f>
        <v>4375.0843500404108</v>
      </c>
      <c r="K36" s="574">
        <f>'A5-107'!K36*'A5-108'!K37</f>
        <v>1299.8475424992246</v>
      </c>
      <c r="L36" s="574">
        <f>'A5-107'!L36*'A5-108'!L37</f>
        <v>2340.8994011056143</v>
      </c>
      <c r="M36" s="574">
        <f>'A5-107'!M36*'A5-108'!M37</f>
        <v>205.74271559198692</v>
      </c>
      <c r="N36" s="574">
        <f>'A5-107'!N36*'A5-108'!N37</f>
        <v>-6.2992476197126628</v>
      </c>
      <c r="O36" s="574">
        <f>'A5-107'!O36*'A5-108'!O37</f>
        <v>-1219.1180065718077</v>
      </c>
    </row>
    <row r="37" spans="1:15" ht="18" customHeight="1">
      <c r="A37" s="92">
        <v>1994</v>
      </c>
      <c r="B37" s="574">
        <f>'A5-107'!B37*'A5-108'!B38</f>
        <v>-2.2582970207697803</v>
      </c>
      <c r="C37" s="574">
        <f>'A5-107'!C37*'A5-108'!C38</f>
        <v>4663.1873185806289</v>
      </c>
      <c r="D37" s="574">
        <f>'A5-107'!D37*'A5-108'!D38</f>
        <v>-56.220678776488263</v>
      </c>
      <c r="E37" s="574">
        <f>'A5-107'!E37*'A5-108'!E38</f>
        <v>696.55984929593785</v>
      </c>
      <c r="F37" s="574">
        <f>'A5-107'!F37*'A5-108'!F38</f>
        <v>144.26612459580971</v>
      </c>
      <c r="G37" s="574">
        <f>'A5-107'!G37*'A5-108'!G38</f>
        <v>1942.1699453791136</v>
      </c>
      <c r="H37" s="574">
        <f>'A5-107'!H37*'A5-108'!H38</f>
        <v>2486.364120189206</v>
      </c>
      <c r="I37" s="574">
        <f>'A5-107'!I37*'A5-108'!I38</f>
        <v>2232.6782693505197</v>
      </c>
      <c r="J37" s="574">
        <f>'A5-107'!J37*'A5-108'!J38</f>
        <v>4078.3391519476422</v>
      </c>
      <c r="K37" s="574">
        <f>'A5-107'!K37*'A5-108'!K38</f>
        <v>1272.4222662139402</v>
      </c>
      <c r="L37" s="574">
        <f>'A5-107'!L37*'A5-108'!L38</f>
        <v>2316.024513428998</v>
      </c>
      <c r="M37" s="574">
        <f>'A5-107'!M37*'A5-108'!M38</f>
        <v>119.59927209984373</v>
      </c>
      <c r="N37" s="574">
        <f>'A5-107'!N37*'A5-108'!N38</f>
        <v>-87.539380333345832</v>
      </c>
      <c r="O37" s="574">
        <f>'A5-107'!O37*'A5-108'!O38</f>
        <v>-1337.15652981054</v>
      </c>
    </row>
    <row r="38" spans="1:15" ht="18" customHeight="1">
      <c r="A38" s="92">
        <v>1995</v>
      </c>
      <c r="B38" s="574">
        <f>'A5-107'!B38*'A5-108'!B39</f>
        <v>-173.33091652465549</v>
      </c>
      <c r="C38" s="574">
        <f>'A5-107'!C38*'A5-108'!C39</f>
        <v>4283.159008701824</v>
      </c>
      <c r="D38" s="574">
        <f>'A5-107'!D38*'A5-108'!D39</f>
        <v>-9.6617716667462279</v>
      </c>
      <c r="E38" s="574">
        <f>'A5-107'!E38*'A5-108'!E39</f>
        <v>681.24415206925255</v>
      </c>
      <c r="F38" s="574">
        <f>'A5-107'!F38*'A5-108'!F39</f>
        <v>93.337523234435068</v>
      </c>
      <c r="G38" s="574">
        <f>'A5-107'!G38*'A5-108'!G39</f>
        <v>2116.2337792684457</v>
      </c>
      <c r="H38" s="574">
        <f>'A5-107'!H38*'A5-108'!H39</f>
        <v>2722.1749076121964</v>
      </c>
      <c r="I38" s="574">
        <f>'A5-107'!I38*'A5-108'!I39</f>
        <v>2175.1396459980319</v>
      </c>
      <c r="J38" s="574">
        <f>'A5-107'!J38*'A5-108'!J39</f>
        <v>3906.082841475376</v>
      </c>
      <c r="K38" s="574">
        <f>'A5-107'!K38*'A5-108'!K39</f>
        <v>1281.5614590670316</v>
      </c>
      <c r="L38" s="574">
        <f>'A5-107'!L38*'A5-108'!L39</f>
        <v>2342.8672285496823</v>
      </c>
      <c r="M38" s="574">
        <f>'A5-107'!M38*'A5-108'!M39</f>
        <v>63.619077115598714</v>
      </c>
      <c r="N38" s="574">
        <f>'A5-107'!N38*'A5-108'!N39</f>
        <v>-68.887136478312954</v>
      </c>
      <c r="O38" s="574">
        <f>'A5-107'!O38*'A5-108'!O39</f>
        <v>-1466.5645715309195</v>
      </c>
    </row>
    <row r="39" spans="1:15" ht="18" customHeight="1">
      <c r="A39" s="92">
        <v>1996</v>
      </c>
      <c r="B39" s="574">
        <f>'A5-107'!B39*'A5-108'!B40</f>
        <v>-56.583014962178979</v>
      </c>
      <c r="C39" s="574">
        <f>'A5-107'!C39*'A5-108'!C40</f>
        <v>4464.4331481776007</v>
      </c>
      <c r="D39" s="574">
        <f>'A5-107'!D39*'A5-108'!D40</f>
        <v>-89.785561229998606</v>
      </c>
      <c r="E39" s="574">
        <f>'A5-107'!E39*'A5-108'!E40</f>
        <v>764.39782781699716</v>
      </c>
      <c r="F39" s="574">
        <f>'A5-107'!F39*'A5-108'!F40</f>
        <v>68.885374019366878</v>
      </c>
      <c r="G39" s="574">
        <f>'A5-107'!G39*'A5-108'!G40</f>
        <v>1944.0780998288624</v>
      </c>
      <c r="H39" s="574">
        <f>'A5-107'!H39*'A5-108'!H40</f>
        <v>2821.8740566892534</v>
      </c>
      <c r="I39" s="574">
        <f>'A5-107'!I39*'A5-108'!I40</f>
        <v>2036.7429035315265</v>
      </c>
      <c r="J39" s="574">
        <f>'A5-107'!J39*'A5-108'!J40</f>
        <v>3533.7441403897406</v>
      </c>
      <c r="K39" s="574">
        <f>'A5-107'!K39*'A5-108'!K40</f>
        <v>1140.4492814063694</v>
      </c>
      <c r="L39" s="574">
        <f>'A5-107'!L39*'A5-108'!L40</f>
        <v>2260.2675865177998</v>
      </c>
      <c r="M39" s="574">
        <f>'A5-107'!M39*'A5-108'!M40</f>
        <v>-9.420005963902053</v>
      </c>
      <c r="N39" s="574">
        <f>'A5-107'!N39*'A5-108'!N40</f>
        <v>-90.310753153488022</v>
      </c>
      <c r="O39" s="574">
        <f>'A5-107'!O39*'A5-108'!O40</f>
        <v>-1426.8283169894378</v>
      </c>
    </row>
    <row r="40" spans="1:15" ht="18" customHeight="1">
      <c r="A40" s="92">
        <v>1997</v>
      </c>
      <c r="B40" s="574">
        <f>'A5-107'!B40*'A5-108'!B41</f>
        <v>-0.67164384601569949</v>
      </c>
      <c r="C40" s="574">
        <f>'A5-107'!C40*'A5-108'!C41</f>
        <v>4262.2499935443348</v>
      </c>
      <c r="D40" s="574">
        <f>'A5-107'!D40*'A5-108'!D41</f>
        <v>-86.806632078179163</v>
      </c>
      <c r="E40" s="574">
        <f>'A5-107'!E40*'A5-108'!E41</f>
        <v>663.49712849683863</v>
      </c>
      <c r="F40" s="574">
        <f>'A5-107'!F40*'A5-108'!F41</f>
        <v>174.1345607527812</v>
      </c>
      <c r="G40" s="574">
        <f>'A5-107'!G40*'A5-108'!G41</f>
        <v>2055.157143428627</v>
      </c>
      <c r="H40" s="574">
        <f>'A5-107'!H40*'A5-108'!H41</f>
        <v>2862.3949664240536</v>
      </c>
      <c r="I40" s="574">
        <f>'A5-107'!I40*'A5-108'!I41</f>
        <v>2041.6062383773019</v>
      </c>
      <c r="J40" s="574">
        <f>'A5-107'!J40*'A5-108'!J41</f>
        <v>3496.950390716423</v>
      </c>
      <c r="K40" s="574">
        <f>'A5-107'!K40*'A5-108'!K41</f>
        <v>1078.439778911938</v>
      </c>
      <c r="L40" s="574">
        <f>'A5-107'!L40*'A5-108'!L41</f>
        <v>2164.7066950240105</v>
      </c>
      <c r="M40" s="574">
        <f>'A5-107'!M40*'A5-108'!M41</f>
        <v>62.057650824642288</v>
      </c>
      <c r="N40" s="574">
        <f>'A5-107'!N40*'A5-108'!N41</f>
        <v>-98.714799139153627</v>
      </c>
      <c r="O40" s="574">
        <f>'A5-107'!O40*'A5-108'!O41</f>
        <v>-1641.7454866379071</v>
      </c>
    </row>
    <row r="41" spans="1:15" ht="18" customHeight="1">
      <c r="A41" s="92">
        <v>1998</v>
      </c>
      <c r="B41" s="574">
        <f>'A5-107'!B41*'A5-108'!B42</f>
        <v>71.511625023395396</v>
      </c>
      <c r="C41" s="574">
        <f>'A5-107'!C41*'A5-108'!C42</f>
        <v>3899.4936054391128</v>
      </c>
      <c r="D41" s="574">
        <f>'A5-107'!D41*'A5-108'!D42</f>
        <v>-146.60261625702384</v>
      </c>
      <c r="E41" s="574">
        <f>'A5-107'!E41*'A5-108'!E42</f>
        <v>635.08158640137083</v>
      </c>
      <c r="F41" s="574">
        <f>'A5-107'!F41*'A5-108'!F42</f>
        <v>179.37401790373198</v>
      </c>
      <c r="G41" s="574">
        <f>'A5-107'!G41*'A5-108'!G42</f>
        <v>2167.8156646803627</v>
      </c>
      <c r="H41" s="574">
        <f>'A5-107'!H41*'A5-108'!H42</f>
        <v>2809.1867614228586</v>
      </c>
      <c r="I41" s="574">
        <f>'A5-107'!I41*'A5-108'!I42</f>
        <v>1813.3994385882836</v>
      </c>
      <c r="J41" s="574">
        <f>'A5-107'!J41*'A5-108'!J42</f>
        <v>3892.9697215945625</v>
      </c>
      <c r="K41" s="574">
        <f>'A5-107'!K41*'A5-108'!K42</f>
        <v>1093.1322394243336</v>
      </c>
      <c r="L41" s="574">
        <f>'A5-107'!L41*'A5-108'!L42</f>
        <v>2069.1057926046074</v>
      </c>
      <c r="M41" s="574">
        <f>'A5-107'!M41*'A5-108'!M42</f>
        <v>140.89047659432666</v>
      </c>
      <c r="N41" s="574">
        <f>'A5-107'!N41*'A5-108'!N42</f>
        <v>0.62968117021550729</v>
      </c>
      <c r="O41" s="574">
        <f>'A5-107'!O41*'A5-108'!O42</f>
        <v>-1712.1644129511944</v>
      </c>
    </row>
    <row r="42" spans="1:15" ht="18" customHeight="1">
      <c r="A42" s="92">
        <v>1999</v>
      </c>
      <c r="B42" s="574">
        <f>'A5-107'!B42*'A5-108'!B43</f>
        <v>77.476214700057369</v>
      </c>
      <c r="C42" s="574">
        <f>'A5-107'!C42*'A5-108'!C43</f>
        <v>3714.5871194846691</v>
      </c>
      <c r="D42" s="574">
        <f>'A5-107'!D42*'A5-108'!D43</f>
        <v>-269.97904204637928</v>
      </c>
      <c r="E42" s="574">
        <f>'A5-107'!E42*'A5-108'!E43</f>
        <v>400.04633909600705</v>
      </c>
      <c r="F42" s="574">
        <f>'A5-107'!F42*'A5-108'!F43</f>
        <v>33.703720155652114</v>
      </c>
      <c r="G42" s="574">
        <f>'A5-107'!G42*'A5-108'!G43</f>
        <v>2176.2280108445821</v>
      </c>
      <c r="H42" s="574">
        <f>'A5-107'!H42*'A5-108'!H43</f>
        <v>2954.987647265435</v>
      </c>
      <c r="I42" s="574">
        <f>'A5-107'!I42*'A5-108'!I43</f>
        <v>1742.8256710892813</v>
      </c>
      <c r="J42" s="574">
        <f>'A5-107'!J42*'A5-108'!J43</f>
        <v>4008.555624339027</v>
      </c>
      <c r="K42" s="574">
        <f>'A5-107'!K42*'A5-108'!K43</f>
        <v>1150.1217441144529</v>
      </c>
      <c r="L42" s="574">
        <f>'A5-107'!L42*'A5-108'!L43</f>
        <v>1909.2073895186768</v>
      </c>
      <c r="M42" s="574">
        <f>'A5-107'!M42*'A5-108'!M43</f>
        <v>47.729371952301236</v>
      </c>
      <c r="N42" s="574">
        <f>'A5-107'!N42*'A5-108'!N43</f>
        <v>20.911486551932015</v>
      </c>
      <c r="O42" s="574">
        <f>'A5-107'!O42*'A5-108'!O43</f>
        <v>-1739.3910805156884</v>
      </c>
    </row>
    <row r="43" spans="1:15" ht="18" customHeight="1">
      <c r="A43" s="92">
        <v>2000</v>
      </c>
      <c r="B43" s="574">
        <f>'A5-107'!B43*'A5-108'!B44</f>
        <v>32.77376239169174</v>
      </c>
      <c r="C43" s="574">
        <f>'A5-107'!C43*'A5-108'!C44</f>
        <v>4165.6985105848917</v>
      </c>
      <c r="D43" s="574">
        <f>'A5-107'!D43*'A5-108'!D44</f>
        <v>-331.81232236413956</v>
      </c>
      <c r="E43" s="574">
        <f>'A5-107'!E43*'A5-108'!E44</f>
        <v>412.0208394344823</v>
      </c>
      <c r="F43" s="574">
        <f>'A5-107'!F43*'A5-108'!F44</f>
        <v>21.096833923866793</v>
      </c>
      <c r="G43" s="574">
        <f>'A5-107'!G43*'A5-108'!G44</f>
        <v>2595.9210091421542</v>
      </c>
      <c r="H43" s="574">
        <f>'A5-107'!H43*'A5-108'!H44</f>
        <v>3171.4277724494555</v>
      </c>
      <c r="I43" s="574">
        <f>'A5-107'!I43*'A5-108'!I44</f>
        <v>1785.7478035515278</v>
      </c>
      <c r="J43" s="574">
        <f>'A5-107'!J43*'A5-108'!J44</f>
        <v>3879.1937229025652</v>
      </c>
      <c r="K43" s="574">
        <f>'A5-107'!K43*'A5-108'!K44</f>
        <v>1204.9216251171954</v>
      </c>
      <c r="L43" s="574">
        <f>'A5-107'!L43*'A5-108'!L44</f>
        <v>1692.0134894160442</v>
      </c>
      <c r="M43" s="574">
        <f>'A5-107'!M43*'A5-108'!M44</f>
        <v>146.59102623673328</v>
      </c>
      <c r="N43" s="574">
        <f>'A5-107'!N43*'A5-108'!N44</f>
        <v>62.941997406497599</v>
      </c>
      <c r="O43" s="574">
        <f>'A5-107'!O43*'A5-108'!O44</f>
        <v>-1648.7193496723494</v>
      </c>
    </row>
    <row r="44" spans="1:15" ht="18" customHeight="1">
      <c r="A44" s="92">
        <v>2001</v>
      </c>
      <c r="B44" s="574">
        <f>'A5-107'!B44*'A5-108'!B45</f>
        <v>322.48867396261045</v>
      </c>
      <c r="C44" s="574">
        <f>'A5-107'!C44*'A5-108'!C45</f>
        <v>4146.2367119323517</v>
      </c>
      <c r="D44" s="574">
        <f>'A5-107'!D44*'A5-108'!D45</f>
        <v>-332.28985852969151</v>
      </c>
      <c r="E44" s="574">
        <f>'A5-107'!E44*'A5-108'!E45</f>
        <v>484.16933729034861</v>
      </c>
      <c r="F44" s="574">
        <f>'A5-107'!F44*'A5-108'!F45</f>
        <v>80.71412558791576</v>
      </c>
      <c r="G44" s="574">
        <f>'A5-107'!G44*'A5-108'!G45</f>
        <v>2788.1371519531567</v>
      </c>
      <c r="H44" s="574">
        <f>'A5-107'!H44*'A5-108'!H45</f>
        <v>3369.9330277100062</v>
      </c>
      <c r="I44" s="574">
        <f>'A5-107'!I44*'A5-108'!I45</f>
        <v>1826.6148419845588</v>
      </c>
      <c r="J44" s="574">
        <f>'A5-107'!J44*'A5-108'!J45</f>
        <v>3872.8719465735703</v>
      </c>
      <c r="K44" s="574">
        <f>'A5-107'!K44*'A5-108'!K45</f>
        <v>1503.9279694902898</v>
      </c>
      <c r="L44" s="574">
        <f>'A5-107'!L44*'A5-108'!L45</f>
        <v>1936.3017170818964</v>
      </c>
      <c r="M44" s="574">
        <f>'A5-107'!M44*'A5-108'!M45</f>
        <v>268.08537824844717</v>
      </c>
      <c r="N44" s="574">
        <f>'A5-107'!N44*'A5-108'!N45</f>
        <v>92.847093208350003</v>
      </c>
      <c r="O44" s="574">
        <f>'A5-107'!O44*'A5-108'!O45</f>
        <v>-1309.7684380944827</v>
      </c>
    </row>
    <row r="45" spans="1:15" ht="18" customHeight="1">
      <c r="A45" s="92">
        <v>2002</v>
      </c>
      <c r="B45" s="574">
        <f>'A5-107'!B45*'A5-108'!B46</f>
        <v>345.22297007410089</v>
      </c>
      <c r="C45" s="574">
        <f>'A5-107'!C45*'A5-108'!C46</f>
        <v>4019.798553911929</v>
      </c>
      <c r="D45" s="574">
        <f>'A5-107'!D45*'A5-108'!D46</f>
        <v>-393.16200479357104</v>
      </c>
      <c r="E45" s="574">
        <f>'A5-107'!E45*'A5-108'!E46</f>
        <v>512.57934246363163</v>
      </c>
      <c r="F45" s="574">
        <f>'A5-107'!F45*'A5-108'!F46</f>
        <v>143.22570961096557</v>
      </c>
      <c r="G45" s="574">
        <f>'A5-107'!G45*'A5-108'!G46</f>
        <v>3272.5760205253728</v>
      </c>
      <c r="H45" s="574">
        <f>'A5-107'!H45*'A5-108'!H46</f>
        <v>3542.1788189913227</v>
      </c>
      <c r="I45" s="574">
        <f>'A5-107'!I45*'A5-108'!I46</f>
        <v>1812.1858674595605</v>
      </c>
      <c r="J45" s="574">
        <f>'A5-107'!J45*'A5-108'!J46</f>
        <v>4303.6762346471642</v>
      </c>
      <c r="K45" s="574">
        <f>'A5-107'!K45*'A5-108'!K46</f>
        <v>1728.7741896526779</v>
      </c>
      <c r="L45" s="574">
        <f>'A5-107'!L45*'A5-108'!L46</f>
        <v>1766.0385682544088</v>
      </c>
      <c r="M45" s="574">
        <f>'A5-107'!M45*'A5-108'!M46</f>
        <v>482.55670304817318</v>
      </c>
      <c r="N45" s="574">
        <f>'A5-107'!N45*'A5-108'!N46</f>
        <v>245.60863383243804</v>
      </c>
      <c r="O45" s="574">
        <f>'A5-107'!O45*'A5-108'!O46</f>
        <v>-1193.0446725327781</v>
      </c>
    </row>
    <row r="46" spans="1:15" ht="18" customHeight="1">
      <c r="A46" s="92">
        <v>2003</v>
      </c>
      <c r="B46" s="574">
        <f>'A5-107'!B46*'A5-108'!B47</f>
        <v>228.96729917733464</v>
      </c>
      <c r="C46" s="574">
        <f>'A5-107'!C46*'A5-108'!C47</f>
        <v>3795.7567391044277</v>
      </c>
      <c r="D46" s="574">
        <f>'A5-107'!D46*'A5-108'!D47</f>
        <v>-450.8917829556309</v>
      </c>
      <c r="E46" s="574">
        <f>'A5-107'!E46*'A5-108'!E47</f>
        <v>526.60173821308763</v>
      </c>
      <c r="F46" s="574">
        <f>'A5-107'!F46*'A5-108'!F47</f>
        <v>239.50345651264115</v>
      </c>
      <c r="G46" s="574">
        <f>'A5-107'!G46*'A5-108'!G47</f>
        <v>3031.4686373297295</v>
      </c>
      <c r="H46" s="574">
        <f>'A5-107'!H46*'A5-108'!H47</f>
        <v>3701.0810428208656</v>
      </c>
      <c r="I46" s="574">
        <f>'A5-107'!I46*'A5-108'!I47</f>
        <v>1782.1091675818041</v>
      </c>
      <c r="J46" s="574">
        <f>'A5-107'!J46*'A5-108'!J47</f>
        <v>3998.0030013833871</v>
      </c>
      <c r="K46" s="574">
        <f>'A5-107'!K46*'A5-108'!K47</f>
        <v>2094.2342260998903</v>
      </c>
      <c r="L46" s="574">
        <f>'A5-107'!L46*'A5-108'!L47</f>
        <v>1604.404455963574</v>
      </c>
      <c r="M46" s="574">
        <f>'A5-107'!M46*'A5-108'!M47</f>
        <v>620.59127210941369</v>
      </c>
      <c r="N46" s="574">
        <f>'A5-107'!N46*'A5-108'!N47</f>
        <v>416.40632887154089</v>
      </c>
      <c r="O46" s="574">
        <f>'A5-107'!O46*'A5-108'!O47</f>
        <v>-901.92568463750786</v>
      </c>
    </row>
    <row r="47" spans="1:15" ht="18" customHeight="1">
      <c r="A47" s="92">
        <v>2004</v>
      </c>
      <c r="B47" s="574">
        <f>'A5-107'!B47*'A5-108'!B48</f>
        <v>320.55410769392364</v>
      </c>
      <c r="C47" s="574">
        <f>'A5-107'!C47*'A5-108'!C48</f>
        <v>4003.6866339388439</v>
      </c>
      <c r="D47" s="574">
        <f>'A5-107'!D47*'A5-108'!D48</f>
        <v>-618.26427378683479</v>
      </c>
      <c r="E47" s="574">
        <f>'A5-107'!E47*'A5-108'!E48</f>
        <v>410.23688645742834</v>
      </c>
      <c r="F47" s="574">
        <f>'A5-107'!F47*'A5-108'!F48</f>
        <v>265.29165473202926</v>
      </c>
      <c r="G47" s="574">
        <f>'A5-107'!G47*'A5-108'!G48</f>
        <v>2734.6808668088056</v>
      </c>
      <c r="H47" s="574">
        <f>'A5-107'!H47*'A5-108'!H48</f>
        <v>3472.5116680642077</v>
      </c>
      <c r="I47" s="574">
        <f>'A5-107'!I47*'A5-108'!I48</f>
        <v>1627.4792922596018</v>
      </c>
      <c r="J47" s="574">
        <f>'A5-107'!J47*'A5-108'!J48</f>
        <v>4102.704156937536</v>
      </c>
      <c r="K47" s="574">
        <f>'A5-107'!K47*'A5-108'!K48</f>
        <v>1948.0578754016217</v>
      </c>
      <c r="L47" s="574">
        <f>'A5-107'!L47*'A5-108'!L48</f>
        <v>1455.3658202366275</v>
      </c>
      <c r="M47" s="574">
        <f>'A5-107'!M47*'A5-108'!M48</f>
        <v>487.88254694833842</v>
      </c>
      <c r="N47" s="574">
        <f>'A5-107'!N47*'A5-108'!N48</f>
        <v>482.41695918421101</v>
      </c>
      <c r="O47" s="574">
        <f>'A5-107'!O47*'A5-108'!O48</f>
        <v>-822.7975849582391</v>
      </c>
    </row>
    <row r="48" spans="1:15" ht="18" customHeight="1">
      <c r="A48" s="92">
        <v>2005</v>
      </c>
      <c r="B48" s="574">
        <f>'A5-107'!B48*'A5-108'!B49</f>
        <v>148.89612090962285</v>
      </c>
      <c r="C48" s="574">
        <f>'A5-107'!C48*'A5-108'!C49</f>
        <v>3572.9959404859005</v>
      </c>
      <c r="D48" s="574">
        <f>'A5-107'!D48*'A5-108'!D49</f>
        <v>-435.086390957562</v>
      </c>
      <c r="E48" s="574">
        <f>'A5-107'!E48*'A5-108'!E49</f>
        <v>442.99862106601569</v>
      </c>
      <c r="F48" s="574">
        <f>'A5-107'!F48*'A5-108'!F49</f>
        <v>243.7642717005788</v>
      </c>
      <c r="G48" s="574">
        <f>'A5-107'!G48*'A5-108'!G49</f>
        <v>2743.8055056501771</v>
      </c>
      <c r="H48" s="574">
        <f>'A5-107'!H48*'A5-108'!H49</f>
        <v>3244.1702560671097</v>
      </c>
      <c r="I48" s="574">
        <f>'A5-107'!I48*'A5-108'!I49</f>
        <v>1712.5688904595249</v>
      </c>
      <c r="J48" s="574">
        <f>'A5-107'!J48*'A5-108'!J49</f>
        <v>3820.0975717226474</v>
      </c>
      <c r="K48" s="574">
        <f>'A5-107'!K48*'A5-108'!K49</f>
        <v>1956.5231310185375</v>
      </c>
      <c r="L48" s="574">
        <f>'A5-107'!L48*'A5-108'!L49</f>
        <v>1417.4650439700415</v>
      </c>
      <c r="M48" s="574">
        <f>'A5-107'!M48*'A5-108'!M49</f>
        <v>257.17111849150064</v>
      </c>
      <c r="N48" s="574">
        <f>'A5-107'!N48*'A5-108'!N49</f>
        <v>432.43032543228531</v>
      </c>
      <c r="O48" s="574">
        <f>'A5-107'!O48*'A5-108'!O49</f>
        <v>-762.11184885828789</v>
      </c>
    </row>
    <row r="49" spans="1:15" ht="12.75" customHeight="1">
      <c r="A49" s="92">
        <v>2006</v>
      </c>
      <c r="B49" s="574">
        <f>'A5-107'!B49*'A5-108'!B50</f>
        <v>123.67202203966592</v>
      </c>
      <c r="C49" s="574">
        <f>'A5-107'!C49*'A5-108'!C50</f>
        <v>3650.4531630762494</v>
      </c>
      <c r="D49" s="574">
        <f>'A5-107'!D49*'A5-108'!D50</f>
        <v>-439.23826418948732</v>
      </c>
      <c r="E49" s="574">
        <f>'A5-107'!E49*'A5-108'!E50</f>
        <v>314.77550581168583</v>
      </c>
      <c r="F49" s="574">
        <f>'A5-107'!F49*'A5-108'!F50</f>
        <v>211.58375079822389</v>
      </c>
      <c r="G49" s="574">
        <f>'A5-107'!G49*'A5-108'!G50</f>
        <v>2991.1113117627956</v>
      </c>
      <c r="H49" s="574">
        <f>'A5-107'!H49*'A5-108'!H50</f>
        <v>3066.8923563345506</v>
      </c>
      <c r="I49" s="574">
        <f>'A5-107'!I49*'A5-108'!I50</f>
        <v>1639.1543680222594</v>
      </c>
      <c r="J49" s="574">
        <f>'A5-107'!J49*'A5-108'!J50</f>
        <v>3448.8763485598101</v>
      </c>
      <c r="K49" s="574">
        <f>'A5-107'!K49*'A5-108'!K50</f>
        <v>2092.4088902205913</v>
      </c>
      <c r="L49" s="574">
        <f>'A5-107'!L49*'A5-108'!L50</f>
        <v>1304.2141890979876</v>
      </c>
      <c r="M49" s="574">
        <f>'A5-107'!M49*'A5-108'!M50</f>
        <v>301.42864800535199</v>
      </c>
      <c r="N49" s="574">
        <f>'A5-107'!N49*'A5-108'!N50</f>
        <v>385.34778606000651</v>
      </c>
      <c r="O49" s="574">
        <f>'A5-107'!O49*'A5-108'!O50</f>
        <v>-815.79356682842126</v>
      </c>
    </row>
    <row r="50" spans="1:15" ht="12.75" customHeight="1">
      <c r="A50" s="92">
        <v>2007</v>
      </c>
      <c r="B50" s="575">
        <f>'A5-107'!B50*'A5-108'!B51</f>
        <v>95.872529129771252</v>
      </c>
      <c r="C50" s="575">
        <f>'A5-107'!C50*'A5-108'!C51</f>
        <v>3670.9394220722706</v>
      </c>
      <c r="D50" s="575">
        <f>'A5-107'!D50*'A5-108'!D51</f>
        <v>-528.09117809112809</v>
      </c>
      <c r="E50" s="575">
        <f>'A5-107'!E50*'A5-108'!E51</f>
        <v>484.38862145491061</v>
      </c>
      <c r="F50" s="575">
        <f>'A5-107'!F50*'A5-108'!F51</f>
        <v>192.48163884107433</v>
      </c>
      <c r="G50" s="575">
        <f>'A5-107'!G50*'A5-108'!G51</f>
        <v>2801.0712747375555</v>
      </c>
      <c r="H50" s="575">
        <f>'A5-107'!H50*'A5-108'!H51</f>
        <v>2901.9106508680297</v>
      </c>
      <c r="I50" s="575">
        <f>'A5-107'!I50*'A5-108'!I51</f>
        <v>1645.2722293289396</v>
      </c>
      <c r="J50" s="575">
        <f>'A5-107'!J50*'A5-108'!J51</f>
        <v>3327.7626937782875</v>
      </c>
      <c r="K50" s="575">
        <f>'A5-107'!K50*'A5-108'!K51</f>
        <v>2061.3089865708985</v>
      </c>
      <c r="L50" s="575">
        <f>'A5-107'!L50*'A5-108'!L51</f>
        <v>1333.1075884489317</v>
      </c>
      <c r="M50" s="575">
        <f>'A5-107'!M50*'A5-108'!M51</f>
        <v>115.53759459271861</v>
      </c>
      <c r="N50" s="575">
        <f>'A5-107'!N50*'A5-108'!N51</f>
        <v>434.1015716442339</v>
      </c>
      <c r="O50" s="575">
        <f>'A5-107'!O50*'A5-108'!O51</f>
        <v>-706.10742656094544</v>
      </c>
    </row>
    <row r="51" spans="1:15" ht="12.75" customHeight="1">
      <c r="A51" s="92">
        <v>2008</v>
      </c>
      <c r="B51" s="575">
        <f>'A5-107'!B51*'A5-108'!B52</f>
        <v>-6.8761315687174971</v>
      </c>
      <c r="C51" s="575">
        <f>'A5-107'!C51*'A5-108'!C52</f>
        <v>3590.571441644287</v>
      </c>
      <c r="D51" s="575">
        <f>'A5-107'!D51*'A5-108'!D52</f>
        <v>-492.41347593472858</v>
      </c>
      <c r="E51" s="575">
        <f>'A5-107'!E51*'A5-108'!E52</f>
        <v>429.85709156513161</v>
      </c>
      <c r="F51" s="575">
        <f>'A5-107'!F51*'A5-108'!F52</f>
        <v>151.23218652503488</v>
      </c>
      <c r="G51" s="575">
        <f>'A5-107'!G51*'A5-108'!G52</f>
        <v>2732.4402183637544</v>
      </c>
      <c r="H51" s="575">
        <f>'A5-107'!H51*'A5-108'!H52</f>
        <v>2894.7512358723616</v>
      </c>
      <c r="I51" s="575">
        <f>'A5-107'!I51*'A5-108'!I52</f>
        <v>1694.2993310419849</v>
      </c>
      <c r="J51" s="575">
        <f>'A5-107'!J51*'A5-108'!J52</f>
        <v>3151.7367023614484</v>
      </c>
      <c r="K51" s="575">
        <f>'A5-107'!K51*'A5-108'!K52</f>
        <v>1841.8376730634186</v>
      </c>
      <c r="L51" s="575">
        <f>'A5-107'!L51*'A5-108'!L52</f>
        <v>1181.1246778794605</v>
      </c>
      <c r="M51" s="575">
        <f>'A5-107'!M51*'A5-108'!M52</f>
        <v>25.791387220608769</v>
      </c>
      <c r="N51" s="575">
        <f>'A5-107'!N51*'A5-108'!N52</f>
        <v>521.23320319455695</v>
      </c>
      <c r="O51" s="575">
        <f>'A5-107'!O51*'A5-108'!O52</f>
        <v>-697.74046554848405</v>
      </c>
    </row>
    <row r="52" spans="1:15" ht="12.75" customHeight="1">
      <c r="A52" s="92">
        <v>2009</v>
      </c>
      <c r="B52" s="575">
        <f>'A5-107'!B52*'A5-108'!B53</f>
        <v>347.07060881379596</v>
      </c>
      <c r="C52" s="575">
        <f>'A5-107'!C52*'A5-108'!C53</f>
        <v>3932.7835026170192</v>
      </c>
      <c r="D52" s="575">
        <f>'A5-107'!D52*'A5-108'!D53</f>
        <v>-157.18458474424509</v>
      </c>
      <c r="E52" s="575">
        <f>'A5-107'!E52*'A5-108'!E53</f>
        <v>500.8321871397859</v>
      </c>
      <c r="F52" s="575">
        <f>'A5-107'!F52*'A5-108'!F53</f>
        <v>749.52315686145482</v>
      </c>
      <c r="G52" s="575">
        <f>'A5-107'!G52*'A5-108'!G53</f>
        <v>2711.3847269493749</v>
      </c>
      <c r="H52" s="575">
        <f>'A5-107'!H52*'A5-108'!H53</f>
        <v>3255.5885184331391</v>
      </c>
      <c r="I52" s="575">
        <f>'A5-107'!I52*'A5-108'!I53</f>
        <v>2014.5647352919311</v>
      </c>
      <c r="J52" s="575">
        <f>'A5-107'!J52*'A5-108'!J53</f>
        <v>3266.0902980112592</v>
      </c>
      <c r="K52" s="575">
        <f>'A5-107'!K52*'A5-108'!K53</f>
        <v>2373.8946372412925</v>
      </c>
      <c r="L52" s="575">
        <f>'A5-107'!L52*'A5-108'!L53</f>
        <v>1124.0361869752505</v>
      </c>
      <c r="M52" s="575">
        <f>'A5-107'!M52*'A5-108'!M53</f>
        <v>441.52835437707267</v>
      </c>
      <c r="N52" s="575">
        <f>'A5-107'!N52*'A5-108'!N53</f>
        <v>635.95450975491576</v>
      </c>
      <c r="O52" s="575">
        <f>'A5-107'!O52*'A5-108'!O53</f>
        <v>-115.92775870295894</v>
      </c>
    </row>
    <row r="53" spans="1:15" ht="12.75" customHeight="1">
      <c r="A53" s="92"/>
      <c r="B53" s="574"/>
      <c r="C53" s="574"/>
      <c r="D53" s="574"/>
      <c r="E53" s="574"/>
      <c r="F53" s="574"/>
      <c r="G53" s="574"/>
      <c r="H53" s="574"/>
      <c r="I53" s="574"/>
      <c r="J53" s="574"/>
      <c r="K53" s="574"/>
      <c r="L53" s="574"/>
      <c r="M53" s="574"/>
      <c r="N53" s="574"/>
      <c r="O53" s="574"/>
    </row>
    <row r="54" spans="1:15" ht="13.5" customHeight="1">
      <c r="A54" s="90" t="s">
        <v>70</v>
      </c>
    </row>
    <row r="55" spans="1:15" ht="12.75" customHeight="1">
      <c r="A55" s="90" t="s">
        <v>542</v>
      </c>
    </row>
    <row r="56" spans="1:15" ht="12.75" customHeight="1">
      <c r="A56" s="90" t="s">
        <v>71</v>
      </c>
      <c r="B56" s="426"/>
      <c r="C56" s="426"/>
      <c r="D56" s="426"/>
      <c r="E56" s="426"/>
      <c r="F56" s="426"/>
      <c r="G56" s="426"/>
      <c r="H56" s="426"/>
      <c r="I56" s="426"/>
      <c r="J56" s="426"/>
      <c r="K56" s="426"/>
      <c r="L56" s="426"/>
      <c r="M56" s="426"/>
      <c r="N56" s="426"/>
      <c r="O56" s="426"/>
    </row>
    <row r="57" spans="1:15" ht="12.75" customHeight="1">
      <c r="A57" s="90" t="s">
        <v>72</v>
      </c>
      <c r="B57" s="426"/>
      <c r="C57" s="426"/>
      <c r="D57" s="426"/>
      <c r="E57" s="426"/>
      <c r="F57" s="426"/>
      <c r="G57" s="426"/>
      <c r="H57" s="426"/>
      <c r="I57" s="426"/>
      <c r="J57" s="426"/>
      <c r="K57" s="426"/>
      <c r="L57" s="426"/>
      <c r="M57" s="426"/>
      <c r="N57" s="426"/>
      <c r="O57" s="426"/>
    </row>
    <row r="58" spans="1:15" ht="12.75" customHeight="1">
      <c r="A58" s="90" t="s">
        <v>713</v>
      </c>
    </row>
  </sheetData>
  <phoneticPr fontId="0" type="noConversion"/>
  <pageMargins left="0.75" right="0.75" top="1" bottom="1" header="0.5" footer="0.5"/>
  <pageSetup scale="74" orientation="landscape" r:id="rId1"/>
  <headerFooter alignWithMargins="0"/>
</worksheet>
</file>

<file path=xl/worksheets/sheet35.xml><?xml version="1.0" encoding="utf-8"?>
<worksheet xmlns="http://schemas.openxmlformats.org/spreadsheetml/2006/main" xmlns:r="http://schemas.openxmlformats.org/officeDocument/2006/relationships">
  <sheetPr codeName="Sheet35">
    <pageSetUpPr fitToPage="1"/>
  </sheetPr>
  <dimension ref="A1:O59"/>
  <sheetViews>
    <sheetView showOutlineSymbols="0" view="pageBreakPreview" zoomScaleSheetLayoutView="100" workbookViewId="0">
      <pane xSplit="1" ySplit="2" topLeftCell="B47"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5" style="90" customWidth="1"/>
    <col min="2" max="15" width="8.7109375" style="90" customWidth="1"/>
    <col min="16" max="16384" width="3.85546875" style="90"/>
  </cols>
  <sheetData>
    <row r="1" spans="1:15" ht="12.75" customHeight="1">
      <c r="A1" s="90" t="s">
        <v>202</v>
      </c>
    </row>
    <row r="2" spans="1:15" s="91" customFormat="1" ht="29.25" customHeight="1">
      <c r="A2" s="91" t="s">
        <v>471</v>
      </c>
      <c r="B2" s="91" t="s">
        <v>472</v>
      </c>
      <c r="C2" s="91" t="s">
        <v>474</v>
      </c>
      <c r="D2" s="91" t="s">
        <v>272</v>
      </c>
      <c r="E2" s="91" t="s">
        <v>479</v>
      </c>
      <c r="F2" s="91" t="s">
        <v>285</v>
      </c>
      <c r="G2" s="91" t="s">
        <v>286</v>
      </c>
      <c r="H2" s="91" t="s">
        <v>287</v>
      </c>
      <c r="I2" s="91" t="s">
        <v>487</v>
      </c>
      <c r="J2" s="91" t="s">
        <v>492</v>
      </c>
      <c r="K2" s="91" t="s">
        <v>290</v>
      </c>
      <c r="L2" s="91" t="s">
        <v>291</v>
      </c>
      <c r="M2" s="91" t="s">
        <v>292</v>
      </c>
      <c r="N2" s="91" t="s">
        <v>293</v>
      </c>
      <c r="O2" s="91" t="s">
        <v>273</v>
      </c>
    </row>
    <row r="3" spans="1:15" ht="12.75" hidden="1" customHeight="1">
      <c r="A3" s="92">
        <v>1960</v>
      </c>
      <c r="B3" s="573"/>
      <c r="C3" s="573"/>
      <c r="D3" s="573"/>
      <c r="E3" s="573"/>
      <c r="F3" s="573"/>
      <c r="G3" s="573"/>
      <c r="H3" s="573"/>
      <c r="I3" s="573"/>
      <c r="J3" s="573"/>
      <c r="K3" s="573"/>
      <c r="L3" s="573"/>
      <c r="M3" s="573"/>
      <c r="N3" s="573"/>
      <c r="O3" s="573"/>
    </row>
    <row r="4" spans="1:15" ht="12.75" hidden="1" customHeight="1">
      <c r="A4" s="92">
        <v>1961</v>
      </c>
      <c r="B4" s="573"/>
      <c r="C4" s="573"/>
      <c r="D4" s="573"/>
      <c r="E4" s="573"/>
      <c r="F4" s="573"/>
      <c r="G4" s="573"/>
      <c r="H4" s="573"/>
      <c r="I4" s="573"/>
      <c r="J4" s="573"/>
      <c r="K4" s="573"/>
      <c r="L4" s="573"/>
      <c r="M4" s="573"/>
      <c r="N4" s="573"/>
      <c r="O4" s="573"/>
    </row>
    <row r="5" spans="1:15" ht="12.75" hidden="1" customHeight="1">
      <c r="A5" s="92">
        <v>1962</v>
      </c>
      <c r="B5" s="573"/>
      <c r="C5" s="573"/>
      <c r="D5" s="573"/>
      <c r="E5" s="573"/>
      <c r="F5" s="573"/>
      <c r="G5" s="573"/>
      <c r="H5" s="573"/>
      <c r="I5" s="573"/>
      <c r="J5" s="573"/>
      <c r="K5" s="573"/>
      <c r="L5" s="573"/>
      <c r="M5" s="573"/>
      <c r="N5" s="573"/>
      <c r="O5" s="573"/>
    </row>
    <row r="6" spans="1:15" ht="12.75" hidden="1" customHeight="1">
      <c r="A6" s="92">
        <v>1963</v>
      </c>
      <c r="B6" s="573"/>
      <c r="C6" s="573"/>
      <c r="D6" s="573"/>
      <c r="E6" s="573"/>
      <c r="F6" s="573"/>
      <c r="G6" s="573"/>
      <c r="H6" s="573"/>
      <c r="I6" s="573"/>
      <c r="J6" s="573"/>
      <c r="K6" s="573"/>
      <c r="L6" s="573"/>
      <c r="M6" s="573"/>
      <c r="N6" s="573"/>
      <c r="O6" s="573"/>
    </row>
    <row r="7" spans="1:15" ht="12.75" hidden="1" customHeight="1">
      <c r="A7" s="92">
        <v>1964</v>
      </c>
      <c r="B7" s="573"/>
      <c r="C7" s="573"/>
      <c r="D7" s="573"/>
      <c r="E7" s="573"/>
      <c r="F7" s="573"/>
      <c r="G7" s="573"/>
      <c r="H7" s="573"/>
      <c r="I7" s="573"/>
      <c r="J7" s="573"/>
      <c r="K7" s="573"/>
      <c r="L7" s="573"/>
      <c r="M7" s="573"/>
      <c r="N7" s="573"/>
      <c r="O7" s="573"/>
    </row>
    <row r="8" spans="1:15" ht="12.75" hidden="1" customHeight="1">
      <c r="A8" s="92">
        <v>1965</v>
      </c>
      <c r="B8" s="573"/>
      <c r="C8" s="573"/>
      <c r="D8" s="573"/>
      <c r="E8" s="573"/>
      <c r="F8" s="573"/>
      <c r="G8" s="573"/>
      <c r="H8" s="573"/>
      <c r="I8" s="573"/>
      <c r="J8" s="573"/>
      <c r="K8" s="573"/>
      <c r="L8" s="573"/>
      <c r="M8" s="573"/>
      <c r="N8" s="573"/>
      <c r="O8" s="573"/>
    </row>
    <row r="9" spans="1:15" ht="12.75" hidden="1" customHeight="1">
      <c r="A9" s="92">
        <v>1966</v>
      </c>
      <c r="B9" s="573"/>
      <c r="C9" s="573"/>
      <c r="D9" s="573"/>
      <c r="E9" s="573"/>
      <c r="F9" s="573"/>
      <c r="G9" s="573"/>
      <c r="H9" s="573"/>
      <c r="I9" s="573"/>
      <c r="J9" s="573"/>
      <c r="K9" s="573"/>
      <c r="L9" s="573"/>
      <c r="M9" s="573"/>
      <c r="N9" s="573"/>
      <c r="O9" s="573"/>
    </row>
    <row r="10" spans="1:15" ht="12.75" hidden="1" customHeight="1">
      <c r="A10" s="92">
        <v>1967</v>
      </c>
      <c r="B10" s="573"/>
      <c r="C10" s="573"/>
      <c r="D10" s="573"/>
      <c r="E10" s="573"/>
      <c r="F10" s="573"/>
      <c r="G10" s="573"/>
      <c r="H10" s="573"/>
      <c r="I10" s="573"/>
      <c r="J10" s="573"/>
      <c r="K10" s="573"/>
      <c r="L10" s="573"/>
      <c r="M10" s="573"/>
      <c r="N10" s="573"/>
      <c r="O10" s="573"/>
    </row>
    <row r="11" spans="1:15" ht="12.75" hidden="1" customHeight="1">
      <c r="A11" s="92">
        <v>1968</v>
      </c>
      <c r="B11" s="573"/>
      <c r="C11" s="573"/>
      <c r="D11" s="573"/>
      <c r="E11" s="573"/>
      <c r="F11" s="573"/>
      <c r="G11" s="573"/>
      <c r="H11" s="573"/>
      <c r="I11" s="573"/>
      <c r="J11" s="573"/>
      <c r="K11" s="573"/>
      <c r="L11" s="573"/>
      <c r="M11" s="573"/>
      <c r="N11" s="573"/>
      <c r="O11" s="573"/>
    </row>
    <row r="12" spans="1:15" ht="12.75" hidden="1" customHeight="1">
      <c r="A12" s="92">
        <v>1969</v>
      </c>
      <c r="B12" s="573"/>
      <c r="C12" s="573"/>
      <c r="D12" s="573"/>
      <c r="E12" s="573"/>
      <c r="F12" s="573"/>
      <c r="G12" s="573"/>
      <c r="H12" s="573"/>
      <c r="I12" s="573"/>
      <c r="J12" s="573"/>
      <c r="K12" s="573"/>
      <c r="L12" s="573"/>
      <c r="M12" s="573"/>
      <c r="N12" s="573"/>
      <c r="O12" s="573"/>
    </row>
    <row r="13" spans="1:15" ht="12.75" hidden="1" customHeight="1">
      <c r="A13" s="92">
        <v>1970</v>
      </c>
      <c r="B13" s="573"/>
      <c r="C13" s="573"/>
      <c r="D13" s="573"/>
      <c r="E13" s="573"/>
      <c r="F13" s="573"/>
      <c r="G13" s="573"/>
      <c r="H13" s="573"/>
      <c r="I13" s="573"/>
      <c r="J13" s="573"/>
      <c r="K13" s="573"/>
      <c r="L13" s="573"/>
      <c r="M13" s="573"/>
      <c r="N13" s="573"/>
      <c r="O13" s="573"/>
    </row>
    <row r="14" spans="1:15" ht="12.75" hidden="1" customHeight="1">
      <c r="A14" s="92">
        <v>1971</v>
      </c>
      <c r="B14" s="573"/>
      <c r="C14" s="573"/>
      <c r="D14" s="573"/>
      <c r="E14" s="573"/>
      <c r="F14" s="573"/>
      <c r="G14" s="573"/>
      <c r="H14" s="573"/>
      <c r="I14" s="573"/>
      <c r="J14" s="573"/>
      <c r="K14" s="573"/>
      <c r="L14" s="573"/>
      <c r="M14" s="573"/>
      <c r="N14" s="573"/>
      <c r="O14" s="573"/>
    </row>
    <row r="15" spans="1:15" ht="12.75" hidden="1" customHeight="1">
      <c r="A15" s="92">
        <v>1972</v>
      </c>
      <c r="B15" s="573"/>
      <c r="C15" s="573"/>
      <c r="D15" s="573"/>
      <c r="E15" s="573"/>
      <c r="F15" s="573"/>
      <c r="G15" s="573"/>
      <c r="H15" s="573"/>
      <c r="I15" s="573"/>
      <c r="J15" s="573"/>
      <c r="K15" s="573"/>
      <c r="L15" s="573"/>
      <c r="M15" s="573"/>
      <c r="N15" s="573"/>
      <c r="O15" s="573"/>
    </row>
    <row r="16" spans="1:15" ht="12.75" hidden="1" customHeight="1">
      <c r="A16" s="92">
        <v>1973</v>
      </c>
      <c r="B16" s="573"/>
      <c r="C16" s="573"/>
      <c r="D16" s="573"/>
      <c r="E16" s="573"/>
      <c r="F16" s="573"/>
      <c r="G16" s="573"/>
      <c r="H16" s="573"/>
      <c r="I16" s="573"/>
      <c r="J16" s="573"/>
      <c r="K16" s="573"/>
      <c r="L16" s="573"/>
      <c r="M16" s="573"/>
      <c r="N16" s="573"/>
      <c r="O16" s="573"/>
    </row>
    <row r="17" spans="1:15" ht="12.75" hidden="1" customHeight="1">
      <c r="A17" s="92">
        <v>1974</v>
      </c>
      <c r="B17" s="573"/>
      <c r="C17" s="573"/>
      <c r="D17" s="573"/>
      <c r="E17" s="573"/>
      <c r="F17" s="573"/>
      <c r="G17" s="573"/>
      <c r="H17" s="573"/>
      <c r="I17" s="573"/>
      <c r="J17" s="573"/>
      <c r="K17" s="573"/>
      <c r="L17" s="573"/>
      <c r="M17" s="573"/>
      <c r="N17" s="573"/>
      <c r="O17" s="573"/>
    </row>
    <row r="18" spans="1:15" ht="12.75" hidden="1" customHeight="1">
      <c r="A18" s="92">
        <v>1975</v>
      </c>
      <c r="B18" s="573"/>
      <c r="C18" s="573"/>
      <c r="D18" s="573"/>
      <c r="E18" s="573"/>
      <c r="F18" s="573"/>
      <c r="G18" s="573"/>
      <c r="H18" s="573"/>
      <c r="I18" s="573"/>
      <c r="J18" s="573"/>
      <c r="K18" s="573"/>
      <c r="L18" s="573"/>
      <c r="M18" s="573"/>
      <c r="N18" s="573"/>
      <c r="O18" s="573"/>
    </row>
    <row r="19" spans="1:15" ht="12.75" hidden="1" customHeight="1">
      <c r="A19" s="92">
        <v>1976</v>
      </c>
      <c r="B19" s="573"/>
      <c r="C19" s="573"/>
      <c r="D19" s="573"/>
      <c r="E19" s="573"/>
      <c r="F19" s="573"/>
      <c r="G19" s="573"/>
      <c r="H19" s="573"/>
      <c r="I19" s="573"/>
      <c r="J19" s="573"/>
      <c r="K19" s="573"/>
      <c r="L19" s="573"/>
      <c r="M19" s="573"/>
      <c r="N19" s="573"/>
      <c r="O19" s="573"/>
    </row>
    <row r="20" spans="1:15" ht="12.75" hidden="1" customHeight="1">
      <c r="A20" s="92">
        <v>1977</v>
      </c>
      <c r="B20" s="573"/>
      <c r="C20" s="573"/>
      <c r="D20" s="573"/>
      <c r="E20" s="573"/>
      <c r="F20" s="573"/>
      <c r="G20" s="573"/>
      <c r="H20" s="573"/>
      <c r="I20" s="573"/>
      <c r="J20" s="573"/>
      <c r="K20" s="573"/>
      <c r="L20" s="573"/>
      <c r="M20" s="573"/>
      <c r="N20" s="573"/>
      <c r="O20" s="573"/>
    </row>
    <row r="21" spans="1:15" ht="12.75" hidden="1" customHeight="1">
      <c r="A21" s="92">
        <v>1978</v>
      </c>
      <c r="B21" s="573"/>
      <c r="C21" s="573"/>
      <c r="D21" s="426"/>
      <c r="E21" s="573"/>
      <c r="F21" s="426"/>
      <c r="G21" s="426"/>
      <c r="H21" s="426"/>
      <c r="I21" s="573"/>
      <c r="J21" s="573"/>
      <c r="K21" s="426"/>
      <c r="L21" s="426"/>
      <c r="M21" s="426"/>
      <c r="N21" s="426"/>
      <c r="O21" s="426"/>
    </row>
    <row r="22" spans="1:15" ht="12.75" hidden="1" customHeight="1">
      <c r="A22" s="92">
        <v>1979</v>
      </c>
      <c r="B22" s="573"/>
      <c r="C22" s="573"/>
      <c r="D22" s="426"/>
      <c r="E22" s="573"/>
      <c r="F22" s="426"/>
      <c r="G22" s="426"/>
      <c r="H22" s="426"/>
      <c r="I22" s="573"/>
      <c r="J22" s="573"/>
      <c r="K22" s="426"/>
      <c r="L22" s="426"/>
      <c r="M22" s="426"/>
      <c r="N22" s="426"/>
      <c r="O22" s="426"/>
    </row>
    <row r="23" spans="1:15" ht="18" customHeight="1">
      <c r="A23" s="92">
        <v>1980</v>
      </c>
      <c r="B23" s="574">
        <f>'A5-107-1'!B23*'A5-108'!B24</f>
        <v>434.62081091505269</v>
      </c>
      <c r="C23" s="574">
        <f>'A5-107-1'!C23*'A5-108'!C24</f>
        <v>2689.7432033121709</v>
      </c>
      <c r="D23" s="574">
        <f>'A5-107-1'!D23*'A5-108'!D24</f>
        <v>169.10638872684157</v>
      </c>
      <c r="E23" s="574">
        <f>'A5-107-1'!E23*'A5-108'!E24</f>
        <v>2198.8547439771442</v>
      </c>
      <c r="F23" s="574">
        <f>'A5-107-1'!F23*'A5-108'!F24</f>
        <v>-280.36431215416917</v>
      </c>
      <c r="G23" s="574">
        <f>'A5-107-1'!G23*'A5-108'!G24</f>
        <v>303.15858572575706</v>
      </c>
      <c r="H23" s="574">
        <f>'A5-107-1'!H23*'A5-108'!H24</f>
        <v>1297.0705996601423</v>
      </c>
      <c r="I23" s="574">
        <f>'A5-107-1'!I23*'A5-108'!I24</f>
        <v>918.98546601579346</v>
      </c>
      <c r="J23" s="574">
        <f>'A5-107-1'!J23*'A5-108'!J24</f>
        <v>4490.91603253636</v>
      </c>
      <c r="K23" s="574">
        <f>'A5-107-1'!K23*'A5-108'!K24</f>
        <v>7302.8294171923026</v>
      </c>
      <c r="L23" s="574">
        <f>'A5-107-1'!L23*'A5-108'!L24</f>
        <v>533.27560509390923</v>
      </c>
      <c r="M23" s="574">
        <f>'A5-107-1'!M23*'A5-108'!M24</f>
        <v>3073.8525130614103</v>
      </c>
      <c r="N23" s="574">
        <f>'A5-107-1'!N23*'A5-108'!N24</f>
        <v>-11.770337799289807</v>
      </c>
      <c r="O23" s="574">
        <f>'A5-107-1'!O23*'A5-108'!O24</f>
        <v>0</v>
      </c>
    </row>
    <row r="24" spans="1:15" ht="18" customHeight="1">
      <c r="A24" s="92">
        <v>1981</v>
      </c>
      <c r="B24" s="574">
        <f>'A5-107-1'!B24*'A5-108'!B25</f>
        <v>617.13807529269639</v>
      </c>
      <c r="C24" s="574">
        <f>'A5-107-1'!C24*'A5-108'!C25</f>
        <v>2709.4364454175234</v>
      </c>
      <c r="D24" s="574">
        <f>'A5-107-1'!D24*'A5-108'!D25</f>
        <v>86.88731542759605</v>
      </c>
      <c r="E24" s="574">
        <f>'A5-107-1'!E24*'A5-108'!E25</f>
        <v>2797.023058456663</v>
      </c>
      <c r="F24" s="574">
        <f>'A5-107-1'!F24*'A5-108'!F25</f>
        <v>-342.50957751192925</v>
      </c>
      <c r="G24" s="574">
        <f>'A5-107-1'!G24*'A5-108'!G25</f>
        <v>488.19107037071825</v>
      </c>
      <c r="H24" s="574">
        <f>'A5-107-1'!H24*'A5-108'!H25</f>
        <v>1390.2258972098864</v>
      </c>
      <c r="I24" s="574">
        <f>'A5-107-1'!I24*'A5-108'!I25</f>
        <v>991.03418190632033</v>
      </c>
      <c r="J24" s="574">
        <f>'A5-107-1'!J24*'A5-108'!J25</f>
        <v>4208.2898466765473</v>
      </c>
      <c r="K24" s="574">
        <f>'A5-107-1'!K24*'A5-108'!K25</f>
        <v>7602.4510969683697</v>
      </c>
      <c r="L24" s="574">
        <f>'A5-107-1'!L24*'A5-108'!L25</f>
        <v>665.44623897021654</v>
      </c>
      <c r="M24" s="574">
        <f>'A5-107-1'!M24*'A5-108'!M25</f>
        <v>3164.9214279304515</v>
      </c>
      <c r="N24" s="574">
        <f>'A5-107-1'!N24*'A5-108'!N25</f>
        <v>147.70650281867742</v>
      </c>
      <c r="O24" s="574">
        <f>'A5-107-1'!O24*'A5-108'!O25</f>
        <v>22.768971101583432</v>
      </c>
    </row>
    <row r="25" spans="1:15" ht="18" customHeight="1">
      <c r="A25" s="92">
        <v>1982</v>
      </c>
      <c r="B25" s="574">
        <f>'A5-107-1'!B25*'A5-108'!B26</f>
        <v>898.01576471939404</v>
      </c>
      <c r="C25" s="574">
        <f>'A5-107-1'!C25*'A5-108'!C26</f>
        <v>2736.2163148261934</v>
      </c>
      <c r="D25" s="574">
        <f>'A5-107-1'!D25*'A5-108'!D26</f>
        <v>378.6666127094623</v>
      </c>
      <c r="E25" s="574">
        <f>'A5-107-1'!E25*'A5-108'!E26</f>
        <v>2109.2464884212714</v>
      </c>
      <c r="F25" s="574">
        <f>'A5-107-1'!F25*'A5-108'!F26</f>
        <v>-371.48485249299921</v>
      </c>
      <c r="G25" s="574">
        <f>'A5-107-1'!G25*'A5-108'!G26</f>
        <v>982.77222600384493</v>
      </c>
      <c r="H25" s="574">
        <f>'A5-107-1'!H25*'A5-108'!H26</f>
        <v>1459.0969394603856</v>
      </c>
      <c r="I25" s="574">
        <f>'A5-107-1'!I25*'A5-108'!I26</f>
        <v>1012.5663315872794</v>
      </c>
      <c r="J25" s="574">
        <f>'A5-107-1'!J25*'A5-108'!J26</f>
        <v>4185.781440165304</v>
      </c>
      <c r="K25" s="574">
        <f>'A5-107-1'!K25*'A5-108'!K26</f>
        <v>8231.8313349570799</v>
      </c>
      <c r="L25" s="574">
        <f>'A5-107-1'!L25*'A5-108'!L26</f>
        <v>751.38769801084561</v>
      </c>
      <c r="M25" s="574">
        <f>'A5-107-1'!M25*'A5-108'!M26</f>
        <v>2590.5349988014004</v>
      </c>
      <c r="N25" s="574">
        <f>'A5-107-1'!N25*'A5-108'!N26</f>
        <v>99.03433447751614</v>
      </c>
      <c r="O25" s="574">
        <f>'A5-107-1'!O25*'A5-108'!O26</f>
        <v>-9.7630711073076544</v>
      </c>
    </row>
    <row r="26" spans="1:15" ht="18" customHeight="1">
      <c r="A26" s="92">
        <v>1983</v>
      </c>
      <c r="B26" s="574">
        <f>'A5-107-1'!B26*'A5-108'!B27</f>
        <v>1015.3067199572844</v>
      </c>
      <c r="C26" s="574">
        <f>'A5-107-1'!C26*'A5-108'!C27</f>
        <v>2848.1677149050952</v>
      </c>
      <c r="D26" s="574">
        <f>'A5-107-1'!D26*'A5-108'!D27</f>
        <v>359.00060574783168</v>
      </c>
      <c r="E26" s="574">
        <f>'A5-107-1'!E26*'A5-108'!E27</f>
        <v>1832.999578429826</v>
      </c>
      <c r="F26" s="574">
        <f>'A5-107-1'!F26*'A5-108'!F27</f>
        <v>-346.76740718135437</v>
      </c>
      <c r="G26" s="574">
        <f>'A5-107-1'!G26*'A5-108'!G27</f>
        <v>1237.4207256751297</v>
      </c>
      <c r="H26" s="574">
        <f>'A5-107-1'!H26*'A5-108'!H27</f>
        <v>1633.0795681575096</v>
      </c>
      <c r="I26" s="574">
        <f>'A5-107-1'!I26*'A5-108'!I27</f>
        <v>1135.7260237624369</v>
      </c>
      <c r="J26" s="574">
        <f>'A5-107-1'!J26*'A5-108'!J27</f>
        <v>4143.5906769046587</v>
      </c>
      <c r="K26" s="574">
        <f>'A5-107-1'!K26*'A5-108'!K27</f>
        <v>6827.1891188579748</v>
      </c>
      <c r="L26" s="574">
        <f>'A5-107-1'!L26*'A5-108'!L27</f>
        <v>903.24391223834107</v>
      </c>
      <c r="M26" s="574">
        <f>'A5-107-1'!M26*'A5-108'!M27</f>
        <v>2229.564286235654</v>
      </c>
      <c r="N26" s="574">
        <f>'A5-107-1'!N26*'A5-108'!N27</f>
        <v>131.73844479115945</v>
      </c>
      <c r="O26" s="574">
        <f>'A5-107-1'!O26*'A5-108'!O27</f>
        <v>-220.62805170275061</v>
      </c>
    </row>
    <row r="27" spans="1:15" ht="18" customHeight="1">
      <c r="A27" s="92">
        <v>1984</v>
      </c>
      <c r="B27" s="574">
        <f>'A5-107-1'!B27*'A5-108'!B28</f>
        <v>830.06704720606797</v>
      </c>
      <c r="C27" s="574">
        <f>'A5-107-1'!C27*'A5-108'!C28</f>
        <v>2789.4799587943348</v>
      </c>
      <c r="D27" s="574">
        <f>'A5-107-1'!D27*'A5-108'!D28</f>
        <v>218.06677320367615</v>
      </c>
      <c r="E27" s="574">
        <f>'A5-107-1'!E27*'A5-108'!E28</f>
        <v>964.29732886334978</v>
      </c>
      <c r="F27" s="574">
        <f>'A5-107-1'!F27*'A5-108'!F28</f>
        <v>-327.7102814327032</v>
      </c>
      <c r="G27" s="574">
        <f>'A5-107-1'!G27*'A5-108'!G28</f>
        <v>1377.383153129776</v>
      </c>
      <c r="H27" s="574">
        <f>'A5-107-1'!H27*'A5-108'!H28</f>
        <v>1820.0839317470686</v>
      </c>
      <c r="I27" s="574">
        <f>'A5-107-1'!I27*'A5-108'!I28</f>
        <v>1288.0291255053357</v>
      </c>
      <c r="J27" s="574">
        <f>'A5-107-1'!J27*'A5-108'!J28</f>
        <v>4146.8130075576337</v>
      </c>
      <c r="K27" s="574">
        <f>'A5-107-1'!K27*'A5-108'!K28</f>
        <v>7379.723780231343</v>
      </c>
      <c r="L27" s="574">
        <f>'A5-107-1'!L27*'A5-108'!L28</f>
        <v>1106.1709440215861</v>
      </c>
      <c r="M27" s="574">
        <f>'A5-107-1'!M27*'A5-108'!M28</f>
        <v>2220.4538086460593</v>
      </c>
      <c r="N27" s="574">
        <f>'A5-107-1'!N27*'A5-108'!N28</f>
        <v>66.101931983593957</v>
      </c>
      <c r="O27" s="574">
        <f>'A5-107-1'!O27*'A5-108'!O28</f>
        <v>-532.32625836637271</v>
      </c>
    </row>
    <row r="28" spans="1:15" ht="18" customHeight="1">
      <c r="A28" s="92">
        <v>1985</v>
      </c>
      <c r="B28" s="574">
        <f>'A5-107-1'!B28*'A5-108'!B29</f>
        <v>829.41588284257364</v>
      </c>
      <c r="C28" s="574">
        <f>'A5-107-1'!C28*'A5-108'!C29</f>
        <v>2799.6519233433473</v>
      </c>
      <c r="D28" s="574">
        <f>'A5-107-1'!D28*'A5-108'!D29</f>
        <v>-5.5912465665303506</v>
      </c>
      <c r="E28" s="574">
        <f>'A5-107-1'!E28*'A5-108'!E29</f>
        <v>716.16481871975122</v>
      </c>
      <c r="F28" s="574">
        <f>'A5-107-1'!F28*'A5-108'!F29</f>
        <v>-387.74317701148829</v>
      </c>
      <c r="G28" s="574">
        <f>'A5-107-1'!G28*'A5-108'!G29</f>
        <v>1617.653425547026</v>
      </c>
      <c r="H28" s="574">
        <f>'A5-107-1'!H28*'A5-108'!H29</f>
        <v>1880.6896731389736</v>
      </c>
      <c r="I28" s="574">
        <f>'A5-107-1'!I28*'A5-108'!I29</f>
        <v>1379.5109515013917</v>
      </c>
      <c r="J28" s="574">
        <f>'A5-107-1'!J28*'A5-108'!J29</f>
        <v>4217.9481845268283</v>
      </c>
      <c r="K28" s="574">
        <f>'A5-107-1'!K28*'A5-108'!K29</f>
        <v>6990.96828529914</v>
      </c>
      <c r="L28" s="574">
        <f>'A5-107-1'!L28*'A5-108'!L29</f>
        <v>1226.9444931509597</v>
      </c>
      <c r="M28" s="574">
        <f>'A5-107-1'!M28*'A5-108'!M29</f>
        <v>1746.1707670600611</v>
      </c>
      <c r="N28" s="574">
        <f>'A5-107-1'!N28*'A5-108'!N29</f>
        <v>-57.364016960368794</v>
      </c>
      <c r="O28" s="574">
        <f>'A5-107-1'!O28*'A5-108'!O29</f>
        <v>-671.56142940953191</v>
      </c>
    </row>
    <row r="29" spans="1:15" ht="18" customHeight="1">
      <c r="A29" s="92">
        <v>1986</v>
      </c>
      <c r="B29" s="574">
        <f>'A5-107-1'!B29*'A5-108'!B30</f>
        <v>521.35771223698066</v>
      </c>
      <c r="C29" s="574">
        <f>'A5-107-1'!C29*'A5-108'!C30</f>
        <v>3015.1753981956076</v>
      </c>
      <c r="D29" s="574">
        <f>'A5-107-1'!D29*'A5-108'!D30</f>
        <v>-161.18718302721322</v>
      </c>
      <c r="E29" s="574">
        <f>'A5-107-1'!E29*'A5-108'!E30</f>
        <v>-258.28778930426756</v>
      </c>
      <c r="F29" s="574">
        <f>'A5-107-1'!F29*'A5-108'!F30</f>
        <v>-296.19194383450559</v>
      </c>
      <c r="G29" s="574">
        <f>'A5-107-1'!G29*'A5-108'!G30</f>
        <v>1684.6411066080686</v>
      </c>
      <c r="H29" s="574">
        <f>'A5-107-1'!H29*'A5-108'!H30</f>
        <v>2026.2461285733791</v>
      </c>
      <c r="I29" s="574">
        <f>'A5-107-1'!I29*'A5-108'!I30</f>
        <v>1333.2330363853669</v>
      </c>
      <c r="J29" s="574">
        <f>'A5-107-1'!J29*'A5-108'!J30</f>
        <v>4522.0177210501879</v>
      </c>
      <c r="K29" s="574">
        <f>'A5-107-1'!K29*'A5-108'!K30</f>
        <v>6211.2214569928919</v>
      </c>
      <c r="L29" s="574">
        <f>'A5-107-1'!L29*'A5-108'!L30</f>
        <v>1329.0978985388438</v>
      </c>
      <c r="M29" s="574">
        <f>'A5-107-1'!M29*'A5-108'!M30</f>
        <v>1652.445265194177</v>
      </c>
      <c r="N29" s="574">
        <f>'A5-107-1'!N29*'A5-108'!N30</f>
        <v>-98.995059555103367</v>
      </c>
      <c r="O29" s="574">
        <f>'A5-107-1'!O29*'A5-108'!O30</f>
        <v>-745.86955098710803</v>
      </c>
    </row>
    <row r="30" spans="1:15" ht="18" customHeight="1">
      <c r="A30" s="92">
        <v>1987</v>
      </c>
      <c r="B30" s="574">
        <f>'A5-107-1'!B30*'A5-108'!B31</f>
        <v>476.40706903736532</v>
      </c>
      <c r="C30" s="574">
        <f>'A5-107-1'!C30*'A5-108'!C31</f>
        <v>3212.5346759402787</v>
      </c>
      <c r="D30" s="574">
        <f>'A5-107-1'!D30*'A5-108'!D31</f>
        <v>-400.7169031442607</v>
      </c>
      <c r="E30" s="574">
        <f>'A5-107-1'!E30*'A5-108'!E31</f>
        <v>1563.144032507593</v>
      </c>
      <c r="F30" s="574">
        <f>'A5-107-1'!F30*'A5-108'!F31</f>
        <v>-294.48472384608181</v>
      </c>
      <c r="G30" s="574">
        <f>'A5-107-1'!G30*'A5-108'!G31</f>
        <v>1627.7721930080484</v>
      </c>
      <c r="H30" s="574">
        <f>'A5-107-1'!H30*'A5-108'!H31</f>
        <v>2186.9475874282657</v>
      </c>
      <c r="I30" s="574">
        <f>'A5-107-1'!I30*'A5-108'!I31</f>
        <v>1251.5854984701182</v>
      </c>
      <c r="J30" s="574">
        <f>'A5-107-1'!J30*'A5-108'!J31</f>
        <v>3777.9838915005043</v>
      </c>
      <c r="K30" s="574">
        <f>'A5-107-1'!K30*'A5-108'!K31</f>
        <v>7079.5098144797439</v>
      </c>
      <c r="L30" s="574">
        <f>'A5-107-1'!L30*'A5-108'!L31</f>
        <v>1271.3842181049458</v>
      </c>
      <c r="M30" s="574">
        <f>'A5-107-1'!M30*'A5-108'!M31</f>
        <v>1080.9709467681064</v>
      </c>
      <c r="N30" s="574">
        <f>'A5-107-1'!N30*'A5-108'!N31</f>
        <v>-98.947198483085657</v>
      </c>
      <c r="O30" s="574">
        <f>'A5-107-1'!O30*'A5-108'!O31</f>
        <v>-905.25136011180734</v>
      </c>
    </row>
    <row r="31" spans="1:15" ht="18" customHeight="1">
      <c r="A31" s="92">
        <v>1988</v>
      </c>
      <c r="B31" s="574">
        <f>'A5-107-1'!B31*'A5-108'!B32</f>
        <v>267.36356335681302</v>
      </c>
      <c r="C31" s="574">
        <f>'A5-107-1'!C31*'A5-108'!C32</f>
        <v>3430.71084643629</v>
      </c>
      <c r="D31" s="574">
        <f>'A5-107-1'!D31*'A5-108'!D32</f>
        <v>-559.71662399712136</v>
      </c>
      <c r="E31" s="574">
        <f>'A5-107-1'!E31*'A5-108'!E32</f>
        <v>1529.8094194786422</v>
      </c>
      <c r="F31" s="574">
        <f>'A5-107-1'!F31*'A5-108'!F32</f>
        <v>-311.22626910323481</v>
      </c>
      <c r="G31" s="574">
        <f>'A5-107-1'!G31*'A5-108'!G32</f>
        <v>1668.0767208289092</v>
      </c>
      <c r="H31" s="574">
        <f>'A5-107-1'!H31*'A5-108'!H32</f>
        <v>2184.8250400899715</v>
      </c>
      <c r="I31" s="574">
        <f>'A5-107-1'!I31*'A5-108'!I32</f>
        <v>1248.6258680927001</v>
      </c>
      <c r="J31" s="574">
        <f>'A5-107-1'!J31*'A5-108'!J32</f>
        <v>3862.1139195562091</v>
      </c>
      <c r="K31" s="574">
        <f>'A5-107-1'!K31*'A5-108'!K32</f>
        <v>7736.2134304490874</v>
      </c>
      <c r="L31" s="574">
        <f>'A5-107-1'!L31*'A5-108'!L32</f>
        <v>1264.7737599850063</v>
      </c>
      <c r="M31" s="574">
        <f>'A5-107-1'!M31*'A5-108'!M32</f>
        <v>95.403592787899498</v>
      </c>
      <c r="N31" s="574">
        <f>'A5-107-1'!N31*'A5-108'!N32</f>
        <v>-296.18331468477874</v>
      </c>
      <c r="O31" s="574">
        <f>'A5-107-1'!O31*'A5-108'!O32</f>
        <v>-1059.2449250229829</v>
      </c>
    </row>
    <row r="32" spans="1:15" ht="18" customHeight="1">
      <c r="A32" s="92">
        <v>1989</v>
      </c>
      <c r="B32" s="574">
        <f>'A5-107-1'!B32*'A5-108'!B33</f>
        <v>56.874992385298334</v>
      </c>
      <c r="C32" s="574">
        <f>'A5-107-1'!C32*'A5-108'!C33</f>
        <v>3638.2420668485256</v>
      </c>
      <c r="D32" s="574">
        <f>'A5-107-1'!D32*'A5-108'!D33</f>
        <v>-654.68829966076726</v>
      </c>
      <c r="E32" s="574">
        <f>'A5-107-1'!E32*'A5-108'!E33</f>
        <v>2581.7776257167652</v>
      </c>
      <c r="F32" s="574">
        <f>'A5-107-1'!F32*'A5-108'!F33</f>
        <v>-560.7139950505964</v>
      </c>
      <c r="G32" s="574">
        <f>'A5-107-1'!G32*'A5-108'!G33</f>
        <v>1773.1085789629317</v>
      </c>
      <c r="H32" s="574">
        <f>'A5-107-1'!H32*'A5-108'!H33</f>
        <v>2317.3363548635011</v>
      </c>
      <c r="I32" s="574">
        <f>'A5-107-1'!I32*'A5-108'!I33</f>
        <v>1373.5218931942231</v>
      </c>
      <c r="J32" s="574">
        <f>'A5-107-1'!J32*'A5-108'!J33</f>
        <v>4101.6526233620652</v>
      </c>
      <c r="K32" s="574">
        <f>'A5-107-1'!K32*'A5-108'!K33</f>
        <v>9481.4797670330336</v>
      </c>
      <c r="L32" s="574">
        <f>'A5-107-1'!L32*'A5-108'!L33</f>
        <v>1358.3300974306103</v>
      </c>
      <c r="M32" s="574">
        <f>'A5-107-1'!M32*'A5-108'!M33</f>
        <v>-228.141955908439</v>
      </c>
      <c r="N32" s="574">
        <f>'A5-107-1'!N32*'A5-108'!N33</f>
        <v>-346.51522918233144</v>
      </c>
      <c r="O32" s="574">
        <f>'A5-107-1'!O32*'A5-108'!O33</f>
        <v>-1352.4234043093154</v>
      </c>
    </row>
    <row r="33" spans="1:15" ht="18" customHeight="1">
      <c r="A33" s="92">
        <v>1990</v>
      </c>
      <c r="B33" s="574">
        <f>'A5-107-1'!B33*'A5-108'!B34</f>
        <v>99.937328812780109</v>
      </c>
      <c r="C33" s="574">
        <f>'A5-107-1'!C33*'A5-108'!C34</f>
        <v>3558.1279909703753</v>
      </c>
      <c r="D33" s="574">
        <f>'A5-107-1'!D33*'A5-108'!D34</f>
        <v>-564.04121778718252</v>
      </c>
      <c r="E33" s="574">
        <f>'A5-107-1'!E33*'A5-108'!E34</f>
        <v>3120.9649704889789</v>
      </c>
      <c r="F33" s="574">
        <f>'A5-107-1'!F33*'A5-108'!F34</f>
        <v>-361.12485282301088</v>
      </c>
      <c r="G33" s="574">
        <f>'A5-107-1'!G33*'A5-108'!G34</f>
        <v>1835.4019189234714</v>
      </c>
      <c r="H33" s="574">
        <f>'A5-107-1'!H33*'A5-108'!H34</f>
        <v>2569.8657387606745</v>
      </c>
      <c r="I33" s="574">
        <f>'A5-107-1'!I33*'A5-108'!I34</f>
        <v>1463.86433222458</v>
      </c>
      <c r="J33" s="574">
        <f>'A5-107-1'!J33*'A5-108'!J34</f>
        <v>4128.7507916423656</v>
      </c>
      <c r="K33" s="574">
        <f>'A5-107-1'!K33*'A5-108'!K34</f>
        <v>10204.563698171625</v>
      </c>
      <c r="L33" s="574">
        <f>'A5-107-1'!L33*'A5-108'!L34</f>
        <v>1390.4054104711211</v>
      </c>
      <c r="M33" s="574">
        <f>'A5-107-1'!M33*'A5-108'!M34</f>
        <v>-399.38451167752311</v>
      </c>
      <c r="N33" s="574">
        <f>'A5-107-1'!N33*'A5-108'!N34</f>
        <v>-335.45873366888418</v>
      </c>
      <c r="O33" s="574">
        <f>'A5-107-1'!O33*'A5-108'!O34</f>
        <v>-1172.9811090147246</v>
      </c>
    </row>
    <row r="34" spans="1:15" ht="18" customHeight="1">
      <c r="A34" s="92">
        <v>1991</v>
      </c>
      <c r="B34" s="574">
        <f>'A5-107-1'!B34*'A5-108'!B35</f>
        <v>300.83708128544191</v>
      </c>
      <c r="C34" s="574">
        <f>'A5-107-1'!C34*'A5-108'!C35</f>
        <v>3742.4238794718117</v>
      </c>
      <c r="D34" s="574">
        <f>'A5-107-1'!D34*'A5-108'!D35</f>
        <v>-285.50942681088384</v>
      </c>
      <c r="E34" s="574">
        <f>'A5-107-1'!E34*'A5-108'!E35</f>
        <v>3712.3459117737393</v>
      </c>
      <c r="F34" s="574">
        <f>'A5-107-1'!F34*'A5-108'!F35</f>
        <v>-59.924093824247073</v>
      </c>
      <c r="G34" s="574">
        <f>'A5-107-1'!G34*'A5-108'!G35</f>
        <v>1896.5030110891689</v>
      </c>
      <c r="H34" s="574">
        <f>'A5-107-1'!H34*'A5-108'!H35</f>
        <v>2244.6803517729718</v>
      </c>
      <c r="I34" s="574">
        <f>'A5-107-1'!I34*'A5-108'!I35</f>
        <v>1573.5566296694985</v>
      </c>
      <c r="J34" s="574">
        <f>'A5-107-1'!J34*'A5-108'!J35</f>
        <v>3987.6863990622601</v>
      </c>
      <c r="K34" s="574">
        <f>'A5-107-1'!K34*'A5-108'!K35</f>
        <v>11501.447724585065</v>
      </c>
      <c r="L34" s="574">
        <f>'A5-107-1'!L34*'A5-108'!L35</f>
        <v>1405.0097001957411</v>
      </c>
      <c r="M34" s="574">
        <f>'A5-107-1'!M34*'A5-108'!M35</f>
        <v>945.08794550739833</v>
      </c>
      <c r="N34" s="574">
        <f>'A5-107-1'!N34*'A5-108'!N35</f>
        <v>-294.80326237289228</v>
      </c>
      <c r="O34" s="574">
        <f>'A5-107-1'!O34*'A5-108'!O35</f>
        <v>-991.91135942657206</v>
      </c>
    </row>
    <row r="35" spans="1:15" ht="18" customHeight="1">
      <c r="A35" s="92">
        <v>1992</v>
      </c>
      <c r="B35" s="574">
        <f>'A5-107-1'!B35*'A5-108'!B36</f>
        <v>341.45801937874199</v>
      </c>
      <c r="C35" s="574">
        <f>'A5-107-1'!C35*'A5-108'!C36</f>
        <v>4029.9691613035866</v>
      </c>
      <c r="D35" s="574">
        <f>'A5-107-1'!D35*'A5-108'!D36</f>
        <v>-97.382691166336741</v>
      </c>
      <c r="E35" s="574">
        <f>'A5-107-1'!E35*'A5-108'!E36</f>
        <v>2691.7750231919981</v>
      </c>
      <c r="F35" s="574">
        <f>'A5-107-1'!F35*'A5-108'!F36</f>
        <v>91.810275081570097</v>
      </c>
      <c r="G35" s="574">
        <f>'A5-107-1'!G35*'A5-108'!G36</f>
        <v>1876.560388026129</v>
      </c>
      <c r="H35" s="574">
        <f>'A5-107-1'!H35*'A5-108'!H36</f>
        <v>2215.4853208059012</v>
      </c>
      <c r="I35" s="574">
        <f>'A5-107-1'!I35*'A5-108'!I36</f>
        <v>1516.9459686281518</v>
      </c>
      <c r="J35" s="574">
        <f>'A5-107-1'!J35*'A5-108'!J36</f>
        <v>4042.3422924948268</v>
      </c>
      <c r="K35" s="574">
        <f>'A5-107-1'!K35*'A5-108'!K36</f>
        <v>11357.73112760772</v>
      </c>
      <c r="L35" s="574">
        <f>'A5-107-1'!L35*'A5-108'!L36</f>
        <v>1537.3053416637438</v>
      </c>
      <c r="M35" s="574">
        <f>'A5-107-1'!M35*'A5-108'!M36</f>
        <v>1692.4745906508574</v>
      </c>
      <c r="N35" s="574">
        <f>'A5-107-1'!N35*'A5-108'!N36</f>
        <v>-71.390935778323453</v>
      </c>
      <c r="O35" s="574">
        <f>'A5-107-1'!O35*'A5-108'!O36</f>
        <v>-1140.9423750150941</v>
      </c>
    </row>
    <row r="36" spans="1:15" ht="18" customHeight="1">
      <c r="A36" s="92">
        <v>1993</v>
      </c>
      <c r="B36" s="574">
        <f>'A5-107-1'!B36*'A5-108'!B37</f>
        <v>286.8608075412285</v>
      </c>
      <c r="C36" s="574">
        <f>'A5-107-1'!C36*'A5-108'!C37</f>
        <v>4383.0246471612581</v>
      </c>
      <c r="D36" s="574">
        <f>'A5-107-1'!D36*'A5-108'!D37</f>
        <v>-41.68926658523592</v>
      </c>
      <c r="E36" s="574">
        <f>'A5-107-1'!E36*'A5-108'!E37</f>
        <v>3361.2337433313005</v>
      </c>
      <c r="F36" s="574">
        <f>'A5-107-1'!F36*'A5-108'!F37</f>
        <v>170.71556545540415</v>
      </c>
      <c r="G36" s="574">
        <f>'A5-107-1'!G36*'A5-108'!G37</f>
        <v>1907.474698201913</v>
      </c>
      <c r="H36" s="574">
        <f>'A5-107-1'!H36*'A5-108'!H37</f>
        <v>2406.531471971748</v>
      </c>
      <c r="I36" s="574">
        <f>'A5-107-1'!I36*'A5-108'!I37</f>
        <v>1629.4690968182379</v>
      </c>
      <c r="J36" s="574">
        <f>'A5-107-1'!J36*'A5-108'!J37</f>
        <v>3917.6005530436319</v>
      </c>
      <c r="K36" s="574">
        <f>'A5-107-1'!K36*'A5-108'!K37</f>
        <v>12021.363853292609</v>
      </c>
      <c r="L36" s="574">
        <f>'A5-107-1'!L36*'A5-108'!L37</f>
        <v>1615.1639674290591</v>
      </c>
      <c r="M36" s="574">
        <f>'A5-107-1'!M36*'A5-108'!M37</f>
        <v>1977.2859858769486</v>
      </c>
      <c r="N36" s="574">
        <f>'A5-107-1'!N36*'A5-108'!N37</f>
        <v>-4.042916870695259</v>
      </c>
      <c r="O36" s="574">
        <f>'A5-107-1'!O36*'A5-108'!O37</f>
        <v>-1219.1180065718077</v>
      </c>
    </row>
    <row r="37" spans="1:15" ht="18" customHeight="1">
      <c r="A37" s="92">
        <v>1994</v>
      </c>
      <c r="B37" s="574">
        <f>'A5-107-1'!B37*'A5-108'!B38</f>
        <v>-3.0054237959532863</v>
      </c>
      <c r="C37" s="574">
        <f>'A5-107-1'!C37*'A5-108'!C38</f>
        <v>4311.2151998494583</v>
      </c>
      <c r="D37" s="574">
        <f>'A5-107-1'!D37*'A5-108'!D38</f>
        <v>-69.650202718679509</v>
      </c>
      <c r="E37" s="574">
        <f>'A5-107-1'!E37*'A5-108'!E38</f>
        <v>6075.3606526205213</v>
      </c>
      <c r="F37" s="574">
        <f>'A5-107-1'!F37*'A5-108'!F38</f>
        <v>156.30763397939828</v>
      </c>
      <c r="G37" s="574">
        <f>'A5-107-1'!G37*'A5-108'!G38</f>
        <v>1927.3589806816917</v>
      </c>
      <c r="H37" s="574">
        <f>'A5-107-1'!H37*'A5-108'!H38</f>
        <v>2472.9459937508782</v>
      </c>
      <c r="I37" s="574">
        <f>'A5-107-1'!I37*'A5-108'!I38</f>
        <v>1797.0791354575065</v>
      </c>
      <c r="J37" s="574">
        <f>'A5-107-1'!J37*'A5-108'!J38</f>
        <v>3661.3591492923811</v>
      </c>
      <c r="K37" s="574">
        <f>'A5-107-1'!K37*'A5-108'!K38</f>
        <v>11648.748241550378</v>
      </c>
      <c r="L37" s="574">
        <f>'A5-107-1'!L37*'A5-108'!L38</f>
        <v>1634.0448479440192</v>
      </c>
      <c r="M37" s="574">
        <f>'A5-107-1'!M37*'A5-108'!M38</f>
        <v>1158.2557266433757</v>
      </c>
      <c r="N37" s="574">
        <f>'A5-107-1'!N37*'A5-108'!N38</f>
        <v>-56.243280204537072</v>
      </c>
      <c r="O37" s="574">
        <f>'A5-107-1'!O37*'A5-108'!O38</f>
        <v>-1337.15652981054</v>
      </c>
    </row>
    <row r="38" spans="1:15" ht="18" customHeight="1">
      <c r="A38" s="92">
        <v>1995</v>
      </c>
      <c r="B38" s="574">
        <f>'A5-107-1'!B38*'A5-108'!B39</f>
        <v>-231.24011569141277</v>
      </c>
      <c r="C38" s="574">
        <f>'A5-107-1'!C38*'A5-108'!C39</f>
        <v>3946.1721321224104</v>
      </c>
      <c r="D38" s="574">
        <f>'A5-107-1'!D38*'A5-108'!D39</f>
        <v>-11.834947620228775</v>
      </c>
      <c r="E38" s="574">
        <f>'A5-107-1'!E38*'A5-108'!E39</f>
        <v>5900.8824601407177</v>
      </c>
      <c r="F38" s="574">
        <f>'A5-107-1'!F38*'A5-108'!F39</f>
        <v>100.15550383876702</v>
      </c>
      <c r="G38" s="574">
        <f>'A5-107-1'!G38*'A5-108'!G39</f>
        <v>2085.220720295606</v>
      </c>
      <c r="H38" s="574">
        <f>'A5-107-1'!H38*'A5-108'!H39</f>
        <v>2684.7544567459822</v>
      </c>
      <c r="I38" s="574">
        <f>'A5-107-1'!I38*'A5-108'!I39</f>
        <v>1800.5360281706849</v>
      </c>
      <c r="J38" s="574">
        <f>'A5-107-1'!J38*'A5-108'!J39</f>
        <v>3500.1798954476744</v>
      </c>
      <c r="K38" s="574">
        <f>'A5-107-1'!K38*'A5-108'!K39</f>
        <v>11769.976207362899</v>
      </c>
      <c r="L38" s="574">
        <f>'A5-107-1'!L38*'A5-108'!L39</f>
        <v>1692.7239576659845</v>
      </c>
      <c r="M38" s="574">
        <f>'A5-107-1'!M38*'A5-108'!M39</f>
        <v>622.05010690871711</v>
      </c>
      <c r="N38" s="574">
        <f>'A5-107-1'!N38*'A5-108'!N39</f>
        <v>-44.574981400836549</v>
      </c>
      <c r="O38" s="574">
        <f>'A5-107-1'!O38*'A5-108'!O39</f>
        <v>-1466.5645715309195</v>
      </c>
    </row>
    <row r="39" spans="1:15" ht="18" customHeight="1">
      <c r="A39" s="92">
        <v>1996</v>
      </c>
      <c r="B39" s="574">
        <f>'A5-107-1'!B39*'A5-108'!B40</f>
        <v>-75.02420609884409</v>
      </c>
      <c r="C39" s="574">
        <f>'A5-107-1'!C39*'A5-108'!C40</f>
        <v>4101.070635064355</v>
      </c>
      <c r="D39" s="574">
        <f>'A5-107-1'!D39*'A5-108'!D40</f>
        <v>-109.02515292442318</v>
      </c>
      <c r="E39" s="574">
        <f>'A5-107-1'!E39*'A5-108'!E40</f>
        <v>6585.8351359174121</v>
      </c>
      <c r="F39" s="574">
        <f>'A5-107-1'!F39*'A5-108'!F40</f>
        <v>73.471162781051603</v>
      </c>
      <c r="G39" s="574">
        <f>'A5-107-1'!G39*'A5-108'!G40</f>
        <v>1900.3405223506275</v>
      </c>
      <c r="H39" s="574">
        <f>'A5-107-1'!H39*'A5-108'!H40</f>
        <v>2746.8958499502332</v>
      </c>
      <c r="I39" s="574">
        <f>'A5-107-1'!I39*'A5-108'!I40</f>
        <v>1732.803446542172</v>
      </c>
      <c r="J39" s="574">
        <f>'A5-107-1'!J39*'A5-108'!J40</f>
        <v>3134.1551059795215</v>
      </c>
      <c r="K39" s="574">
        <f>'A5-107-1'!K39*'A5-108'!K40</f>
        <v>10343.312491101644</v>
      </c>
      <c r="L39" s="574">
        <f>'A5-107-1'!L39*'A5-108'!L40</f>
        <v>1651.5772700583186</v>
      </c>
      <c r="M39" s="574">
        <f>'A5-107-1'!M39*'A5-108'!M40</f>
        <v>-91.359637723560397</v>
      </c>
      <c r="N39" s="574">
        <f>'A5-107-1'!N39*'A5-108'!N40</f>
        <v>-58.144467765261318</v>
      </c>
      <c r="O39" s="574">
        <f>'A5-107-1'!O39*'A5-108'!O40</f>
        <v>-1426.8283169894378</v>
      </c>
    </row>
    <row r="40" spans="1:15" ht="18" customHeight="1">
      <c r="A40" s="92">
        <v>1997</v>
      </c>
      <c r="B40" s="574">
        <f>'A5-107-1'!B40*'A5-108'!B41</f>
        <v>-0.8857294333483956</v>
      </c>
      <c r="C40" s="574">
        <f>'A5-107-1'!C40*'A5-108'!C41</f>
        <v>3903.4417567560408</v>
      </c>
      <c r="D40" s="574">
        <f>'A5-107-1'!D40*'A5-108'!D41</f>
        <v>-105.17403624835219</v>
      </c>
      <c r="E40" s="574">
        <f>'A5-107-1'!E40*'A5-108'!E41</f>
        <v>5677.4388599059948</v>
      </c>
      <c r="F40" s="574">
        <f>'A5-107-1'!F40*'A5-108'!F41</f>
        <v>183.43543922026538</v>
      </c>
      <c r="G40" s="574">
        <f>'A5-107-1'!G40*'A5-108'!G41</f>
        <v>1973.6002318595624</v>
      </c>
      <c r="H40" s="574">
        <f>'A5-107-1'!H40*'A5-108'!H41</f>
        <v>2785.3041752040754</v>
      </c>
      <c r="I40" s="574">
        <f>'A5-107-1'!I40*'A5-108'!I41</f>
        <v>1743.0730970656145</v>
      </c>
      <c r="J40" s="574">
        <f>'A5-107-1'!J40*'A5-108'!J41</f>
        <v>3104.1961250969971</v>
      </c>
      <c r="K40" s="574">
        <f>'A5-107-1'!K40*'A5-108'!K41</f>
        <v>9885.8884930471359</v>
      </c>
      <c r="L40" s="574">
        <f>'A5-107-1'!L40*'A5-108'!L41</f>
        <v>1574.3204648173569</v>
      </c>
      <c r="M40" s="574">
        <f>'A5-107-1'!M40*'A5-108'!M41</f>
        <v>604.14620454434498</v>
      </c>
      <c r="N40" s="574">
        <f>'A5-107-1'!N40*'A5-108'!N41</f>
        <v>-63.204452868962633</v>
      </c>
      <c r="O40" s="574">
        <f>'A5-107-1'!O40*'A5-108'!O41</f>
        <v>-1641.7454866379071</v>
      </c>
    </row>
    <row r="41" spans="1:15" ht="18" customHeight="1">
      <c r="A41" s="92">
        <v>1998</v>
      </c>
      <c r="B41" s="574">
        <f>'A5-107-1'!B41*'A5-108'!B42</f>
        <v>94.410986482576774</v>
      </c>
      <c r="C41" s="574">
        <f>'A5-107-1'!C41*'A5-108'!C42</f>
        <v>3640.9562864144641</v>
      </c>
      <c r="D41" s="574">
        <f>'A5-107-1'!D41*'A5-108'!D42</f>
        <v>-178.05904961328707</v>
      </c>
      <c r="E41" s="574">
        <f>'A5-107-1'!E41*'A5-108'!E42</f>
        <v>5393.2425884147679</v>
      </c>
      <c r="F41" s="574">
        <f>'A5-107-1'!F41*'A5-108'!F42</f>
        <v>190.43019128660799</v>
      </c>
      <c r="G41" s="574">
        <f>'A5-107-1'!G41*'A5-108'!G42</f>
        <v>2066.3656960898134</v>
      </c>
      <c r="H41" s="574">
        <f>'A5-107-1'!H41*'A5-108'!H42</f>
        <v>2741.1364089114377</v>
      </c>
      <c r="I41" s="574">
        <f>'A5-107-1'!I41*'A5-108'!I42</f>
        <v>1529.7643049903011</v>
      </c>
      <c r="J41" s="574">
        <f>'A5-107-1'!J41*'A5-108'!J42</f>
        <v>3449.0676086592784</v>
      </c>
      <c r="K41" s="574">
        <f>'A5-107-1'!K41*'A5-108'!K42</f>
        <v>10281.132116314762</v>
      </c>
      <c r="L41" s="574">
        <f>'A5-107-1'!L41*'A5-108'!L42</f>
        <v>1503.6302802383459</v>
      </c>
      <c r="M41" s="574">
        <f>'A5-107-1'!M41*'A5-108'!M42</f>
        <v>1376.2822960381859</v>
      </c>
      <c r="N41" s="574">
        <f>'A5-107-1'!N41*'A5-108'!N42</f>
        <v>0.4124732103362283</v>
      </c>
      <c r="O41" s="574">
        <f>'A5-107-1'!O41*'A5-108'!O42</f>
        <v>-1712.1644129511944</v>
      </c>
    </row>
    <row r="42" spans="1:15" ht="18" customHeight="1">
      <c r="A42" s="92">
        <v>1999</v>
      </c>
      <c r="B42" s="574">
        <f>'A5-107-1'!B42*'A5-108'!B43</f>
        <v>102.00246299953042</v>
      </c>
      <c r="C42" s="574">
        <f>'A5-107-1'!C42*'A5-108'!C43</f>
        <v>3433.5105117991657</v>
      </c>
      <c r="D42" s="574">
        <f>'A5-107-1'!D42*'A5-108'!D43</f>
        <v>-327.23746159542924</v>
      </c>
      <c r="E42" s="574">
        <f>'A5-107-1'!E42*'A5-108'!E43</f>
        <v>3417.9571307430142</v>
      </c>
      <c r="F42" s="574">
        <f>'A5-107-1'!F42*'A5-108'!F43</f>
        <v>35.388172972706457</v>
      </c>
      <c r="G42" s="574">
        <f>'A5-107-1'!G42*'A5-108'!G43</f>
        <v>2039.5868128153795</v>
      </c>
      <c r="H42" s="574">
        <f>'A5-107-1'!H42*'A5-108'!H43</f>
        <v>2826.4868357673645</v>
      </c>
      <c r="I42" s="574">
        <f>'A5-107-1'!I42*'A5-108'!I43</f>
        <v>1478.2130733793863</v>
      </c>
      <c r="J42" s="574">
        <f>'A5-107-1'!J42*'A5-108'!J43</f>
        <v>3519.1604521921913</v>
      </c>
      <c r="K42" s="574">
        <f>'A5-107-1'!K42*'A5-108'!K43</f>
        <v>10962.668378830709</v>
      </c>
      <c r="L42" s="574">
        <f>'A5-107-1'!L42*'A5-108'!L43</f>
        <v>1402.2049745668269</v>
      </c>
      <c r="M42" s="574">
        <f>'A5-107-1'!M42*'A5-108'!M43</f>
        <v>454.78224109294871</v>
      </c>
      <c r="N42" s="574">
        <f>'A5-107-1'!N42*'A5-108'!N43</f>
        <v>13.749678940122154</v>
      </c>
      <c r="O42" s="574">
        <f>'A5-107-1'!O42*'A5-108'!O43</f>
        <v>-1739.3910805156884</v>
      </c>
    </row>
    <row r="43" spans="1:15" ht="18" customHeight="1">
      <c r="A43" s="92">
        <v>2000</v>
      </c>
      <c r="B43" s="574">
        <f>'A5-107-1'!B43*'A5-108'!B44</f>
        <v>42.858086685622645</v>
      </c>
      <c r="C43" s="574">
        <f>'A5-107-1'!C43*'A5-108'!C44</f>
        <v>3581.7576626311811</v>
      </c>
      <c r="D43" s="574">
        <f>'A5-107-1'!D43*'A5-108'!D44</f>
        <v>-402.02409712586251</v>
      </c>
      <c r="E43" s="574">
        <f>'A5-107-1'!E43*'A5-108'!E44</f>
        <v>3406.4793596622271</v>
      </c>
      <c r="F43" s="574">
        <f>'A5-107-1'!F43*'A5-108'!F44</f>
        <v>21.281263521967762</v>
      </c>
      <c r="G43" s="574">
        <f>'A5-107-1'!G43*'A5-108'!G44</f>
        <v>2296.7543572275099</v>
      </c>
      <c r="H43" s="574">
        <f>'A5-107-1'!H43*'A5-108'!H44</f>
        <v>2930.6618210771508</v>
      </c>
      <c r="I43" s="574">
        <f>'A5-107-1'!I43*'A5-108'!I44</f>
        <v>1469.3901049182191</v>
      </c>
      <c r="J43" s="574">
        <f>'A5-107-1'!J43*'A5-108'!J44</f>
        <v>3233.7139217831955</v>
      </c>
      <c r="K43" s="574">
        <f>'A5-107-1'!K43*'A5-108'!K44</f>
        <v>11215.175038880698</v>
      </c>
      <c r="L43" s="574">
        <f>'A5-107-1'!L43*'A5-108'!L44</f>
        <v>1194.6146172190115</v>
      </c>
      <c r="M43" s="574">
        <f>'A5-107-1'!M43*'A5-108'!M44</f>
        <v>1321.5170426971681</v>
      </c>
      <c r="N43" s="574">
        <f>'A5-107-1'!N43*'A5-108'!N44</f>
        <v>38.931867012214397</v>
      </c>
      <c r="O43" s="574">
        <f>'A5-107-1'!O43*'A5-108'!O44</f>
        <v>-1648.7193496723494</v>
      </c>
    </row>
    <row r="44" spans="1:15" ht="18" customHeight="1">
      <c r="A44" s="92">
        <v>2001</v>
      </c>
      <c r="B44" s="574">
        <f>'A5-107-1'!B44*'A5-108'!B45</f>
        <v>425.06926073260081</v>
      </c>
      <c r="C44" s="574">
        <f>'A5-107-1'!C44*'A5-108'!C45</f>
        <v>3584.359767321303</v>
      </c>
      <c r="D44" s="574">
        <f>'A5-107-1'!D44*'A5-108'!D45</f>
        <v>-402.44739200258471</v>
      </c>
      <c r="E44" s="574">
        <f>'A5-107-1'!E44*'A5-108'!E45</f>
        <v>4103.1063470620766</v>
      </c>
      <c r="F44" s="574">
        <f>'A5-107-1'!F44*'A5-108'!F45</f>
        <v>83.367288650098203</v>
      </c>
      <c r="G44" s="574">
        <f>'A5-107-1'!G44*'A5-108'!G45</f>
        <v>2412.3095549196746</v>
      </c>
      <c r="H44" s="574">
        <f>'A5-107-1'!H44*'A5-108'!H45</f>
        <v>3104.1496112508948</v>
      </c>
      <c r="I44" s="574">
        <f>'A5-107-1'!I44*'A5-108'!I45</f>
        <v>1465.9301692566758</v>
      </c>
      <c r="J44" s="574">
        <f>'A5-107-1'!J44*'A5-108'!J45</f>
        <v>3296.23633998265</v>
      </c>
      <c r="K44" s="574">
        <f>'A5-107-1'!K44*'A5-108'!K45</f>
        <v>14255.767882322443</v>
      </c>
      <c r="L44" s="574">
        <f>'A5-107-1'!L44*'A5-108'!L45</f>
        <v>1362.022256884607</v>
      </c>
      <c r="M44" s="574">
        <f>'A5-107-1'!M44*'A5-108'!M45</f>
        <v>2472.7074419308606</v>
      </c>
      <c r="N44" s="574">
        <f>'A5-107-1'!N44*'A5-108'!N45</f>
        <v>56.810358999090219</v>
      </c>
      <c r="O44" s="574">
        <f>'A5-107-1'!O44*'A5-108'!O45</f>
        <v>-1309.7684380944827</v>
      </c>
    </row>
    <row r="45" spans="1:15" ht="18" customHeight="1">
      <c r="A45" s="92">
        <v>2002</v>
      </c>
      <c r="B45" s="574">
        <f>'A5-107-1'!B45*'A5-108'!B46</f>
        <v>451.23954361426757</v>
      </c>
      <c r="C45" s="574">
        <f>'A5-107-1'!C45*'A5-108'!C46</f>
        <v>3302.6194723103554</v>
      </c>
      <c r="D45" s="574">
        <f>'A5-107-1'!D45*'A5-108'!D46</f>
        <v>-480.56547343002916</v>
      </c>
      <c r="E45" s="574">
        <f>'A5-107-1'!E45*'A5-108'!E46</f>
        <v>4143.9426201243186</v>
      </c>
      <c r="F45" s="574">
        <f>'A5-107-1'!F45*'A5-108'!F46</f>
        <v>142.18995584805444</v>
      </c>
      <c r="G45" s="574">
        <f>'A5-107-1'!G45*'A5-108'!G46</f>
        <v>2715.6339533220626</v>
      </c>
      <c r="H45" s="574">
        <f>'A5-107-1'!H45*'A5-108'!H46</f>
        <v>3149.1109680242171</v>
      </c>
      <c r="I45" s="574">
        <f>'A5-107-1'!I45*'A5-108'!I46</f>
        <v>1511.2025516514532</v>
      </c>
      <c r="J45" s="574">
        <f>'A5-107-1'!J45*'A5-108'!J46</f>
        <v>3534.8701029028875</v>
      </c>
      <c r="K45" s="574">
        <f>'A5-107-1'!K45*'A5-108'!K46</f>
        <v>15900.262070553272</v>
      </c>
      <c r="L45" s="574">
        <f>'A5-107-1'!L45*'A5-108'!L46</f>
        <v>1188.5350962197206</v>
      </c>
      <c r="M45" s="574">
        <f>'A5-107-1'!M45*'A5-108'!M46</f>
        <v>4330.0028705963377</v>
      </c>
      <c r="N45" s="574">
        <f>'A5-107-1'!N45*'A5-108'!N46</f>
        <v>146.4940781929802</v>
      </c>
      <c r="O45" s="574">
        <f>'A5-107-1'!O45*'A5-108'!O46</f>
        <v>-1193.0446725327781</v>
      </c>
    </row>
    <row r="46" spans="1:15" ht="18" customHeight="1">
      <c r="A46" s="92">
        <v>2003</v>
      </c>
      <c r="B46" s="574">
        <f>'A5-107-1'!B46*'A5-108'!B47</f>
        <v>307.0155134172079</v>
      </c>
      <c r="C46" s="574">
        <f>'A5-107-1'!C46*'A5-108'!C47</f>
        <v>3262.8479150937974</v>
      </c>
      <c r="D46" s="574">
        <f>'A5-107-1'!D46*'A5-108'!D47</f>
        <v>-554.3675027426309</v>
      </c>
      <c r="E46" s="574">
        <f>'A5-107-1'!E46*'A5-108'!E47</f>
        <v>4531.2127065641334</v>
      </c>
      <c r="F46" s="574">
        <f>'A5-107-1'!F46*'A5-108'!F47</f>
        <v>245.0142243555141</v>
      </c>
      <c r="G46" s="574">
        <f>'A5-107-1'!G46*'A5-108'!G47</f>
        <v>2677.1334885469846</v>
      </c>
      <c r="H46" s="574">
        <f>'A5-107-1'!H46*'A5-108'!H47</f>
        <v>3257.104757100235</v>
      </c>
      <c r="I46" s="574">
        <f>'A5-107-1'!I46*'A5-108'!I47</f>
        <v>1518.6914485145223</v>
      </c>
      <c r="J46" s="574">
        <f>'A5-107-1'!J46*'A5-108'!J47</f>
        <v>3486.8664695846405</v>
      </c>
      <c r="K46" s="574">
        <f>'A5-107-1'!K46*'A5-108'!K47</f>
        <v>19555.959169813028</v>
      </c>
      <c r="L46" s="574">
        <f>'A5-107-1'!L46*'A5-108'!L47</f>
        <v>1136.8411986388539</v>
      </c>
      <c r="M46" s="574">
        <f>'A5-107-1'!M46*'A5-108'!M47</f>
        <v>5698.1769790374547</v>
      </c>
      <c r="N46" s="574">
        <f>'A5-107-1'!N46*'A5-108'!N47</f>
        <v>257.71600893900046</v>
      </c>
      <c r="O46" s="574">
        <f>'A5-107-1'!O46*'A5-108'!O47</f>
        <v>-901.92568463750786</v>
      </c>
    </row>
    <row r="47" spans="1:15" ht="18" customHeight="1">
      <c r="A47" s="92">
        <v>2004</v>
      </c>
      <c r="B47" s="574">
        <f>'A5-107-1'!B47*'A5-108'!B48</f>
        <v>426.78708851648338</v>
      </c>
      <c r="C47" s="574">
        <f>'A5-107-1'!C47*'A5-108'!C48</f>
        <v>3410.2786980886767</v>
      </c>
      <c r="D47" s="574">
        <f>'A5-107-1'!D47*'A5-108'!D48</f>
        <v>-750.75755832305379</v>
      </c>
      <c r="E47" s="574">
        <f>'A5-107-1'!E47*'A5-108'!E48</f>
        <v>3491.1418413900979</v>
      </c>
      <c r="F47" s="574">
        <f>'A5-107-1'!F47*'A5-108'!F48</f>
        <v>263.97517115929543</v>
      </c>
      <c r="G47" s="574">
        <f>'A5-107-1'!G47*'A5-108'!G48</f>
        <v>2400.5149904597329</v>
      </c>
      <c r="H47" s="574">
        <f>'A5-107-1'!H47*'A5-108'!H48</f>
        <v>2994.7285098543202</v>
      </c>
      <c r="I47" s="574">
        <f>'A5-107-1'!I47*'A5-108'!I48</f>
        <v>1402.8567844191416</v>
      </c>
      <c r="J47" s="574">
        <f>'A5-107-1'!J47*'A5-108'!J48</f>
        <v>3503.1024739230575</v>
      </c>
      <c r="K47" s="574">
        <f>'A5-107-1'!K47*'A5-108'!K48</f>
        <v>17923.010244677458</v>
      </c>
      <c r="L47" s="574">
        <f>'A5-107-1'!L47*'A5-108'!L48</f>
        <v>1045.4700414789927</v>
      </c>
      <c r="M47" s="574">
        <f>'A5-107-1'!M47*'A5-108'!M48</f>
        <v>4422.6650554952794</v>
      </c>
      <c r="N47" s="574">
        <f>'A5-107-1'!N47*'A5-108'!N48</f>
        <v>290.25377169104388</v>
      </c>
      <c r="O47" s="574">
        <f>'A5-107-1'!O47*'A5-108'!O48</f>
        <v>-822.7975849582391</v>
      </c>
    </row>
    <row r="48" spans="1:15" ht="18" customHeight="1">
      <c r="A48" s="92">
        <v>2005</v>
      </c>
      <c r="B48" s="574">
        <f>'A5-107-1'!B48*'A5-108'!B49</f>
        <v>204.53962554996463</v>
      </c>
      <c r="C48" s="574">
        <f>'A5-107-1'!C48*'A5-108'!C49</f>
        <v>3215.966296999602</v>
      </c>
      <c r="D48" s="574">
        <f>'A5-107-1'!D48*'A5-108'!D49</f>
        <v>-526.5004324974642</v>
      </c>
      <c r="E48" s="574">
        <f>'A5-107-1'!E48*'A5-108'!E49</f>
        <v>3807.4060573995125</v>
      </c>
      <c r="F48" s="574">
        <f>'A5-107-1'!F48*'A5-108'!F49</f>
        <v>238.34018537959568</v>
      </c>
      <c r="G48" s="574">
        <f>'A5-107-1'!G48*'A5-108'!G49</f>
        <v>2534.7873904681555</v>
      </c>
      <c r="H48" s="574">
        <f>'A5-107-1'!H48*'A5-108'!H49</f>
        <v>2813.7778412542466</v>
      </c>
      <c r="I48" s="574">
        <f>'A5-107-1'!I48*'A5-108'!I49</f>
        <v>1484.9762103157193</v>
      </c>
      <c r="J48" s="574">
        <f>'A5-107-1'!J48*'A5-108'!J49</f>
        <v>3425.2040312368681</v>
      </c>
      <c r="K48" s="574">
        <f>'A5-107-1'!K48*'A5-108'!K49</f>
        <v>17415.277552862903</v>
      </c>
      <c r="L48" s="574">
        <f>'A5-107-1'!L48*'A5-108'!L49</f>
        <v>1084.8070531760359</v>
      </c>
      <c r="M48" s="574">
        <f>'A5-107-1'!M48*'A5-108'!M49</f>
        <v>2413.119974796115</v>
      </c>
      <c r="N48" s="574">
        <f>'A5-107-1'!N48*'A5-108'!N49</f>
        <v>275.24594968549565</v>
      </c>
      <c r="O48" s="574">
        <f>'A5-107-1'!O48*'A5-108'!O49</f>
        <v>-762.11184885828789</v>
      </c>
    </row>
    <row r="49" spans="1:15" ht="12.75" customHeight="1">
      <c r="A49" s="92">
        <v>2006</v>
      </c>
      <c r="B49" s="574">
        <f>'A5-107-1'!B49*'A5-108'!B50</f>
        <v>174.79306433557781</v>
      </c>
      <c r="C49" s="574">
        <f>'A5-107-1'!C49*'A5-108'!C50</f>
        <v>3269.8590737117388</v>
      </c>
      <c r="D49" s="574">
        <f>'A5-107-1'!D49*'A5-108'!D50</f>
        <v>-544.19107963120393</v>
      </c>
      <c r="E49" s="574">
        <f>'A5-107-1'!E49*'A5-108'!E50</f>
        <v>2735.0926973837445</v>
      </c>
      <c r="F49" s="574">
        <f>'A5-107-1'!F49*'A5-108'!F50</f>
        <v>209.80035156365832</v>
      </c>
      <c r="G49" s="574">
        <f>'A5-107-1'!G49*'A5-108'!G50</f>
        <v>2666.9272618023356</v>
      </c>
      <c r="H49" s="574">
        <f>'A5-107-1'!H49*'A5-108'!H50</f>
        <v>2549.9448871992936</v>
      </c>
      <c r="I49" s="574">
        <f>'A5-107-1'!I49*'A5-108'!I50</f>
        <v>1412.6524703188911</v>
      </c>
      <c r="J49" s="574">
        <f>'A5-107-1'!J49*'A5-108'!J50</f>
        <v>2939.7043479586755</v>
      </c>
      <c r="K49" s="574">
        <f>'A5-107-1'!K49*'A5-108'!K50</f>
        <v>19833.524518180842</v>
      </c>
      <c r="L49" s="574">
        <f>'A5-107-1'!L49*'A5-108'!L50</f>
        <v>965.36011082789787</v>
      </c>
      <c r="M49" s="574">
        <f>'A5-107-1'!M49*'A5-108'!M50</f>
        <v>2803.5959376055462</v>
      </c>
      <c r="N49" s="574">
        <f>'A5-107-1'!N49*'A5-108'!N50</f>
        <v>238.70337278712094</v>
      </c>
      <c r="O49" s="574">
        <f>'A5-107-1'!O49*'A5-108'!O50</f>
        <v>-815.79356682842126</v>
      </c>
    </row>
    <row r="50" spans="1:15" ht="12.75" customHeight="1">
      <c r="A50" s="92">
        <v>2007</v>
      </c>
      <c r="B50" s="575">
        <f>'A5-107-1'!B50*'A5-108'!B51</f>
        <v>135.9420240334814</v>
      </c>
      <c r="C50" s="575">
        <f>'A5-107-1'!C50*'A5-108'!C51</f>
        <v>3314.4863915874712</v>
      </c>
      <c r="D50" s="575">
        <f>'A5-107-1'!D50*'A5-108'!D51</f>
        <v>-645.95932032878295</v>
      </c>
      <c r="E50" s="575">
        <f>'A5-107-1'!E50*'A5-108'!E51</f>
        <v>4106.7506524608016</v>
      </c>
      <c r="F50" s="575">
        <f>'A5-107-1'!F50*'A5-108'!F51</f>
        <v>185.14637300486405</v>
      </c>
      <c r="G50" s="575">
        <f>'A5-107-1'!G50*'A5-108'!G51</f>
        <v>2469.0732963146993</v>
      </c>
      <c r="H50" s="575">
        <f>'A5-107-1'!H50*'A5-108'!H51</f>
        <v>2378.5715756884611</v>
      </c>
      <c r="I50" s="575">
        <f>'A5-107-1'!I50*'A5-108'!I51</f>
        <v>1389.2142493781307</v>
      </c>
      <c r="J50" s="575">
        <f>'A5-107-1'!J50*'A5-108'!J51</f>
        <v>2792.5047399321506</v>
      </c>
      <c r="K50" s="575">
        <f>'A5-107-1'!K50*'A5-108'!K51</f>
        <v>19189.848480802917</v>
      </c>
      <c r="L50" s="575">
        <f>'A5-107-1'!L50*'A5-108'!L51</f>
        <v>999.43530495704067</v>
      </c>
      <c r="M50" s="575">
        <f>'A5-107-1'!M50*'A5-108'!M51</f>
        <v>1048.7525311666552</v>
      </c>
      <c r="N50" s="575">
        <f>'A5-107-1'!N50*'A5-108'!N51</f>
        <v>276.43374895022976</v>
      </c>
      <c r="O50" s="575">
        <f>'A5-107-1'!O50*'A5-108'!O51</f>
        <v>-706.10742656094544</v>
      </c>
    </row>
    <row r="51" spans="1:15" ht="12.75" customHeight="1">
      <c r="A51" s="92">
        <v>2008</v>
      </c>
      <c r="B51" s="575">
        <f>'A5-107-1'!B51*'A5-108'!B52</f>
        <v>-10.048947758599025</v>
      </c>
      <c r="C51" s="575">
        <f>'A5-107-1'!C51*'A5-108'!C52</f>
        <v>3222.9416573589319</v>
      </c>
      <c r="D51" s="575">
        <f>'A5-107-1'!D51*'A5-108'!D52</f>
        <v>-612.50878012076453</v>
      </c>
      <c r="E51" s="575">
        <f>'A5-107-1'!E51*'A5-108'!E52</f>
        <v>3608.1506539140391</v>
      </c>
      <c r="F51" s="575">
        <f>'A5-107-1'!F51*'A5-108'!F52</f>
        <v>143.39629282644137</v>
      </c>
      <c r="G51" s="575">
        <f>'A5-107-1'!G51*'A5-108'!G52</f>
        <v>2406.2177028087472</v>
      </c>
      <c r="H51" s="575">
        <f>'A5-107-1'!H51*'A5-108'!H52</f>
        <v>2338.4588260978271</v>
      </c>
      <c r="I51" s="575">
        <f>'A5-107-1'!I51*'A5-108'!I52</f>
        <v>1381.9422354512333</v>
      </c>
      <c r="J51" s="575">
        <f>'A5-107-1'!J51*'A5-108'!J52</f>
        <v>2627.1637730426828</v>
      </c>
      <c r="K51" s="575">
        <f>'A5-107-1'!K51*'A5-108'!K52</f>
        <v>17363.516541046429</v>
      </c>
      <c r="L51" s="575">
        <f>'A5-107-1'!L51*'A5-108'!L52</f>
        <v>881.30853886951343</v>
      </c>
      <c r="M51" s="575">
        <f>'A5-107-1'!M51*'A5-108'!M52</f>
        <v>231.09069370500083</v>
      </c>
      <c r="N51" s="575">
        <f>'A5-107-1'!N51*'A5-108'!N52</f>
        <v>334.53818844985716</v>
      </c>
      <c r="O51" s="575">
        <f>'A5-107-1'!O51*'A5-108'!O52</f>
        <v>-697.74046554848405</v>
      </c>
    </row>
    <row r="52" spans="1:15" ht="12.75" customHeight="1">
      <c r="A52" s="92">
        <v>2009</v>
      </c>
      <c r="B52" s="575">
        <f>'A5-107-1'!B52*'A5-108'!B53</f>
        <v>522.58343964105143</v>
      </c>
      <c r="C52" s="575">
        <f>'A5-107-1'!C52*'A5-108'!C53</f>
        <v>3534.9827384205037</v>
      </c>
      <c r="D52" s="575">
        <f>'A5-107-1'!D52*'A5-108'!D53</f>
        <v>-197.26489747347767</v>
      </c>
      <c r="E52" s="575">
        <f>'A5-107-1'!E52*'A5-108'!E53</f>
        <v>4252.3748477157878</v>
      </c>
      <c r="F52" s="575">
        <f>'A5-107-1'!F52*'A5-108'!F53</f>
        <v>712.19824229811252</v>
      </c>
      <c r="G52" s="575">
        <f>'A5-107-1'!G52*'A5-108'!G53</f>
        <v>2364.2181344652013</v>
      </c>
      <c r="H52" s="575">
        <f>'A5-107-1'!H52*'A5-108'!H53</f>
        <v>2612.0954323569786</v>
      </c>
      <c r="I52" s="575">
        <f>'A5-107-1'!I52*'A5-108'!I53</f>
        <v>1638.6171421429397</v>
      </c>
      <c r="J52" s="575">
        <f>'A5-107-1'!J52*'A5-108'!J53</f>
        <v>2746.2221719434738</v>
      </c>
      <c r="K52" s="575">
        <f>'A5-107-1'!K52*'A5-108'!K53</f>
        <v>22625.46259664599</v>
      </c>
      <c r="L52" s="575">
        <f>'A5-107-1'!L52*'A5-108'!L53</f>
        <v>836.44380303691969</v>
      </c>
      <c r="M52" s="575">
        <f>'A5-107-1'!M52*'A5-108'!M53</f>
        <v>4001.7701224167422</v>
      </c>
      <c r="N52" s="575">
        <f>'A5-107-1'!N52*'A5-108'!N53</f>
        <v>412.53924897171771</v>
      </c>
      <c r="O52" s="575">
        <f>'A5-107-1'!O52*'A5-108'!O53</f>
        <v>-115.92775870295894</v>
      </c>
    </row>
    <row r="53" spans="1:15" ht="12.75" customHeight="1">
      <c r="A53" s="92"/>
      <c r="B53" s="575"/>
      <c r="C53" s="575"/>
      <c r="D53" s="575"/>
      <c r="E53" s="575"/>
      <c r="F53" s="575"/>
      <c r="G53" s="575"/>
      <c r="H53" s="575"/>
      <c r="I53" s="575"/>
      <c r="J53" s="575"/>
      <c r="K53" s="575"/>
      <c r="L53" s="575"/>
      <c r="M53" s="575"/>
      <c r="N53" s="575"/>
      <c r="O53" s="575"/>
    </row>
    <row r="54" spans="1:15" ht="12.75" customHeight="1">
      <c r="A54" s="92"/>
      <c r="B54" s="574"/>
      <c r="C54" s="574"/>
      <c r="D54" s="574"/>
      <c r="E54" s="574"/>
      <c r="F54" s="574"/>
      <c r="G54" s="574"/>
      <c r="H54" s="574"/>
      <c r="I54" s="574"/>
      <c r="J54" s="574"/>
      <c r="K54" s="574"/>
      <c r="L54" s="574"/>
      <c r="M54" s="574"/>
      <c r="N54" s="574"/>
      <c r="O54" s="574"/>
    </row>
    <row r="55" spans="1:15" ht="12.75" customHeight="1">
      <c r="A55" s="90" t="s">
        <v>73</v>
      </c>
    </row>
    <row r="56" spans="1:15" ht="12.75" customHeight="1">
      <c r="A56" s="90" t="s">
        <v>542</v>
      </c>
    </row>
    <row r="57" spans="1:15" ht="12.75" customHeight="1">
      <c r="A57" s="90" t="s">
        <v>543</v>
      </c>
      <c r="B57" s="426"/>
      <c r="C57" s="426"/>
      <c r="D57" s="426"/>
      <c r="E57" s="426"/>
      <c r="F57" s="426"/>
      <c r="G57" s="426"/>
      <c r="H57" s="426"/>
      <c r="I57" s="426"/>
      <c r="J57" s="426"/>
      <c r="K57" s="426"/>
      <c r="L57" s="426"/>
      <c r="M57" s="426"/>
      <c r="N57" s="426"/>
      <c r="O57" s="426"/>
    </row>
    <row r="58" spans="1:15" ht="12.75" customHeight="1">
      <c r="A58" s="90" t="s">
        <v>72</v>
      </c>
      <c r="B58" s="426"/>
      <c r="C58" s="426"/>
      <c r="D58" s="426"/>
      <c r="E58" s="426"/>
      <c r="F58" s="426"/>
      <c r="G58" s="426"/>
      <c r="H58" s="426"/>
      <c r="I58" s="426"/>
      <c r="J58" s="426"/>
      <c r="K58" s="426"/>
      <c r="L58" s="426"/>
      <c r="M58" s="426"/>
      <c r="N58" s="426"/>
      <c r="O58" s="426"/>
    </row>
    <row r="59" spans="1:15" ht="12.75" customHeight="1">
      <c r="A59" s="90" t="s">
        <v>713</v>
      </c>
    </row>
  </sheetData>
  <phoneticPr fontId="0" type="noConversion"/>
  <pageMargins left="0.75" right="0.75" top="1" bottom="1" header="0.5" footer="0.5"/>
  <pageSetup scale="73" orientation="landscape" r:id="rId1"/>
  <headerFooter alignWithMargins="0"/>
</worksheet>
</file>

<file path=xl/worksheets/sheet36.xml><?xml version="1.0" encoding="utf-8"?>
<worksheet xmlns="http://schemas.openxmlformats.org/spreadsheetml/2006/main" xmlns:r="http://schemas.openxmlformats.org/officeDocument/2006/relationships">
  <sheetPr codeName="Sheet36">
    <pageSetUpPr fitToPage="1"/>
  </sheetPr>
  <dimension ref="A1:O57"/>
  <sheetViews>
    <sheetView showOutlineSymbols="0" view="pageBreakPreview" zoomScaleSheetLayoutView="100" workbookViewId="0">
      <pane xSplit="1" ySplit="2" topLeftCell="B47"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5" style="90" customWidth="1"/>
    <col min="2" max="9" width="8.7109375" style="90" customWidth="1"/>
    <col min="10" max="10" width="9.7109375" style="90" customWidth="1"/>
    <col min="11" max="15" width="8.7109375" style="90" customWidth="1"/>
    <col min="16" max="16384" width="3.85546875" style="90"/>
  </cols>
  <sheetData>
    <row r="1" spans="1:15" ht="12.75" customHeight="1">
      <c r="A1" s="90" t="s">
        <v>96</v>
      </c>
    </row>
    <row r="2" spans="1:15" s="91" customFormat="1" ht="29.25" customHeight="1">
      <c r="A2" s="91" t="s">
        <v>471</v>
      </c>
      <c r="B2" s="91" t="s">
        <v>472</v>
      </c>
      <c r="C2" s="91" t="s">
        <v>474</v>
      </c>
      <c r="D2" s="91" t="s">
        <v>475</v>
      </c>
      <c r="E2" s="91" t="s">
        <v>479</v>
      </c>
      <c r="F2" s="91" t="s">
        <v>480</v>
      </c>
      <c r="G2" s="91" t="s">
        <v>481</v>
      </c>
      <c r="H2" s="91" t="s">
        <v>482</v>
      </c>
      <c r="I2" s="91" t="s">
        <v>487</v>
      </c>
      <c r="J2" s="91" t="s">
        <v>492</v>
      </c>
      <c r="K2" s="91" t="s">
        <v>494</v>
      </c>
      <c r="L2" s="91" t="s">
        <v>497</v>
      </c>
      <c r="M2" s="91" t="s">
        <v>498</v>
      </c>
      <c r="N2" s="91" t="s">
        <v>501</v>
      </c>
      <c r="O2" s="91" t="s">
        <v>502</v>
      </c>
    </row>
    <row r="3" spans="1:15" ht="12.75" hidden="1" customHeight="1">
      <c r="A3" s="92">
        <v>1960</v>
      </c>
      <c r="B3" s="573"/>
      <c r="C3" s="573"/>
      <c r="D3" s="573"/>
      <c r="E3" s="573"/>
      <c r="F3" s="573"/>
      <c r="G3" s="573"/>
      <c r="H3" s="573"/>
      <c r="I3" s="573"/>
      <c r="J3" s="573"/>
      <c r="K3" s="573"/>
      <c r="L3" s="573"/>
      <c r="M3" s="573"/>
      <c r="N3" s="573"/>
      <c r="O3" s="573"/>
    </row>
    <row r="4" spans="1:15" ht="12.75" hidden="1" customHeight="1">
      <c r="A4" s="92">
        <v>1961</v>
      </c>
      <c r="B4" s="573"/>
      <c r="C4" s="573"/>
      <c r="D4" s="573"/>
      <c r="E4" s="573"/>
      <c r="F4" s="573"/>
      <c r="G4" s="573"/>
      <c r="H4" s="573"/>
      <c r="I4" s="573"/>
      <c r="J4" s="573"/>
      <c r="K4" s="573"/>
      <c r="L4" s="573"/>
      <c r="M4" s="573"/>
      <c r="N4" s="573"/>
      <c r="O4" s="573"/>
    </row>
    <row r="5" spans="1:15" ht="12.75" hidden="1" customHeight="1">
      <c r="A5" s="92">
        <v>1962</v>
      </c>
      <c r="B5" s="573"/>
      <c r="C5" s="573"/>
      <c r="D5" s="573"/>
      <c r="E5" s="573"/>
      <c r="F5" s="573"/>
      <c r="G5" s="573"/>
      <c r="H5" s="573"/>
      <c r="I5" s="573"/>
      <c r="J5" s="573"/>
      <c r="K5" s="573"/>
      <c r="L5" s="573"/>
      <c r="M5" s="573"/>
      <c r="N5" s="573"/>
      <c r="O5" s="573"/>
    </row>
    <row r="6" spans="1:15" ht="12.75" hidden="1" customHeight="1">
      <c r="A6" s="92">
        <v>1963</v>
      </c>
      <c r="B6" s="573"/>
      <c r="C6" s="573"/>
      <c r="D6" s="573"/>
      <c r="E6" s="573"/>
      <c r="F6" s="573"/>
      <c r="G6" s="573"/>
      <c r="H6" s="573"/>
      <c r="I6" s="573"/>
      <c r="J6" s="573"/>
      <c r="K6" s="573"/>
      <c r="L6" s="573"/>
      <c r="M6" s="573"/>
      <c r="N6" s="573"/>
      <c r="O6" s="573"/>
    </row>
    <row r="7" spans="1:15" ht="12.75" hidden="1" customHeight="1">
      <c r="A7" s="92">
        <v>1964</v>
      </c>
      <c r="B7" s="573"/>
      <c r="C7" s="573"/>
      <c r="D7" s="573"/>
      <c r="E7" s="573"/>
      <c r="F7" s="573"/>
      <c r="G7" s="573"/>
      <c r="H7" s="573"/>
      <c r="I7" s="573"/>
      <c r="J7" s="573"/>
      <c r="K7" s="573"/>
      <c r="L7" s="573"/>
      <c r="M7" s="573"/>
      <c r="N7" s="573"/>
      <c r="O7" s="573"/>
    </row>
    <row r="8" spans="1:15" ht="12.75" hidden="1" customHeight="1">
      <c r="A8" s="92">
        <v>1965</v>
      </c>
      <c r="B8" s="573"/>
      <c r="C8" s="573"/>
      <c r="D8" s="573"/>
      <c r="E8" s="573"/>
      <c r="F8" s="573"/>
      <c r="G8" s="573"/>
      <c r="H8" s="573"/>
      <c r="I8" s="573"/>
      <c r="J8" s="573"/>
      <c r="K8" s="573"/>
      <c r="L8" s="573"/>
      <c r="M8" s="573"/>
      <c r="N8" s="573"/>
      <c r="O8" s="573"/>
    </row>
    <row r="9" spans="1:15" ht="12.75" hidden="1" customHeight="1">
      <c r="A9" s="92">
        <v>1966</v>
      </c>
      <c r="B9" s="573"/>
      <c r="C9" s="573"/>
      <c r="D9" s="573"/>
      <c r="E9" s="573"/>
      <c r="F9" s="573"/>
      <c r="G9" s="573"/>
      <c r="H9" s="573"/>
      <c r="I9" s="573"/>
      <c r="J9" s="573"/>
      <c r="K9" s="573"/>
      <c r="L9" s="573"/>
      <c r="M9" s="573"/>
      <c r="N9" s="573"/>
      <c r="O9" s="573"/>
    </row>
    <row r="10" spans="1:15" ht="12.75" hidden="1" customHeight="1">
      <c r="A10" s="92">
        <v>1967</v>
      </c>
      <c r="B10" s="573"/>
      <c r="C10" s="573"/>
      <c r="D10" s="573"/>
      <c r="E10" s="573"/>
      <c r="F10" s="573"/>
      <c r="G10" s="573"/>
      <c r="H10" s="573"/>
      <c r="I10" s="573"/>
      <c r="J10" s="573"/>
      <c r="K10" s="573"/>
      <c r="L10" s="573"/>
      <c r="M10" s="573"/>
      <c r="N10" s="573"/>
      <c r="O10" s="573"/>
    </row>
    <row r="11" spans="1:15" ht="12.75" hidden="1" customHeight="1">
      <c r="A11" s="92">
        <v>1968</v>
      </c>
      <c r="B11" s="573"/>
      <c r="C11" s="573"/>
      <c r="D11" s="573"/>
      <c r="E11" s="573"/>
      <c r="F11" s="573"/>
      <c r="G11" s="573"/>
      <c r="H11" s="573"/>
      <c r="I11" s="573"/>
      <c r="J11" s="573"/>
      <c r="K11" s="573"/>
      <c r="L11" s="573"/>
      <c r="M11" s="573"/>
      <c r="N11" s="573"/>
      <c r="O11" s="573"/>
    </row>
    <row r="12" spans="1:15" ht="12.75" hidden="1" customHeight="1">
      <c r="A12" s="92">
        <v>1969</v>
      </c>
      <c r="B12" s="573"/>
      <c r="C12" s="573"/>
      <c r="D12" s="573"/>
      <c r="E12" s="573"/>
      <c r="F12" s="573"/>
      <c r="G12" s="573"/>
      <c r="H12" s="573"/>
      <c r="I12" s="573"/>
      <c r="J12" s="573"/>
      <c r="K12" s="573"/>
      <c r="L12" s="573"/>
      <c r="M12" s="573"/>
      <c r="N12" s="573"/>
      <c r="O12" s="573"/>
    </row>
    <row r="13" spans="1:15" ht="12.75" hidden="1" customHeight="1">
      <c r="A13" s="92">
        <v>1970</v>
      </c>
      <c r="B13" s="573"/>
      <c r="C13" s="573"/>
      <c r="D13" s="573"/>
      <c r="E13" s="573"/>
      <c r="F13" s="573"/>
      <c r="G13" s="573"/>
      <c r="H13" s="573"/>
      <c r="I13" s="573"/>
      <c r="J13" s="573"/>
      <c r="K13" s="573"/>
      <c r="L13" s="573"/>
      <c r="M13" s="573"/>
      <c r="N13" s="573"/>
      <c r="O13" s="573"/>
    </row>
    <row r="14" spans="1:15" ht="12.75" hidden="1" customHeight="1">
      <c r="A14" s="92">
        <v>1971</v>
      </c>
      <c r="B14" s="573"/>
      <c r="C14" s="573"/>
      <c r="D14" s="573"/>
      <c r="E14" s="573"/>
      <c r="F14" s="573"/>
      <c r="G14" s="573"/>
      <c r="H14" s="573"/>
      <c r="I14" s="573"/>
      <c r="J14" s="573"/>
      <c r="K14" s="573"/>
      <c r="L14" s="573"/>
      <c r="M14" s="573"/>
      <c r="N14" s="573"/>
      <c r="O14" s="573"/>
    </row>
    <row r="15" spans="1:15" ht="12.75" hidden="1" customHeight="1">
      <c r="A15" s="92">
        <v>1972</v>
      </c>
      <c r="B15" s="573"/>
      <c r="C15" s="573"/>
      <c r="D15" s="573"/>
      <c r="E15" s="573"/>
      <c r="F15" s="573"/>
      <c r="G15" s="573"/>
      <c r="H15" s="573"/>
      <c r="I15" s="573"/>
      <c r="J15" s="573"/>
      <c r="K15" s="573"/>
      <c r="L15" s="573"/>
      <c r="M15" s="573"/>
      <c r="N15" s="573"/>
      <c r="O15" s="573"/>
    </row>
    <row r="16" spans="1:15" ht="12.75" hidden="1" customHeight="1">
      <c r="A16" s="92">
        <v>1973</v>
      </c>
      <c r="B16" s="573"/>
      <c r="C16" s="573"/>
      <c r="D16" s="573"/>
      <c r="E16" s="573"/>
      <c r="F16" s="573"/>
      <c r="G16" s="573"/>
      <c r="H16" s="573"/>
      <c r="I16" s="573"/>
      <c r="J16" s="573"/>
      <c r="K16" s="573"/>
      <c r="L16" s="573"/>
      <c r="M16" s="573"/>
      <c r="N16" s="573"/>
      <c r="O16" s="573"/>
    </row>
    <row r="17" spans="1:15" ht="12.75" hidden="1" customHeight="1">
      <c r="A17" s="92">
        <v>1974</v>
      </c>
      <c r="B17" s="573"/>
      <c r="C17" s="573"/>
      <c r="D17" s="573"/>
      <c r="E17" s="573"/>
      <c r="F17" s="573"/>
      <c r="G17" s="573"/>
      <c r="H17" s="573"/>
      <c r="I17" s="573"/>
      <c r="J17" s="573"/>
      <c r="K17" s="573"/>
      <c r="L17" s="573"/>
      <c r="M17" s="573"/>
      <c r="N17" s="573"/>
      <c r="O17" s="573"/>
    </row>
    <row r="18" spans="1:15" ht="12.75" hidden="1" customHeight="1">
      <c r="A18" s="92">
        <v>1975</v>
      </c>
      <c r="B18" s="573"/>
      <c r="C18" s="573"/>
      <c r="D18" s="573"/>
      <c r="E18" s="573"/>
      <c r="F18" s="573"/>
      <c r="G18" s="573"/>
      <c r="H18" s="573"/>
      <c r="I18" s="573"/>
      <c r="J18" s="573"/>
      <c r="K18" s="573"/>
      <c r="L18" s="573"/>
      <c r="M18" s="573"/>
      <c r="N18" s="573"/>
      <c r="O18" s="573"/>
    </row>
    <row r="19" spans="1:15" ht="12.75" hidden="1" customHeight="1">
      <c r="A19" s="92">
        <v>1976</v>
      </c>
      <c r="B19" s="573"/>
      <c r="C19" s="573"/>
      <c r="D19" s="573"/>
      <c r="E19" s="573"/>
      <c r="F19" s="573"/>
      <c r="G19" s="573"/>
      <c r="H19" s="573"/>
      <c r="I19" s="573"/>
      <c r="J19" s="573"/>
      <c r="K19" s="573"/>
      <c r="L19" s="573"/>
      <c r="M19" s="573"/>
      <c r="N19" s="573"/>
      <c r="O19" s="573"/>
    </row>
    <row r="20" spans="1:15" ht="12.75" hidden="1" customHeight="1">
      <c r="A20" s="92">
        <v>1977</v>
      </c>
      <c r="B20" s="573"/>
      <c r="C20" s="573"/>
      <c r="D20" s="573"/>
      <c r="E20" s="573"/>
      <c r="F20" s="573"/>
      <c r="G20" s="573"/>
      <c r="H20" s="573"/>
      <c r="I20" s="573"/>
      <c r="J20" s="573"/>
      <c r="K20" s="573"/>
      <c r="L20" s="573"/>
      <c r="M20" s="573"/>
      <c r="N20" s="573"/>
      <c r="O20" s="573"/>
    </row>
    <row r="21" spans="1:15" ht="12.75" hidden="1" customHeight="1">
      <c r="A21" s="92">
        <v>1978</v>
      </c>
      <c r="B21" s="573"/>
      <c r="C21" s="573"/>
      <c r="D21" s="426"/>
      <c r="E21" s="573"/>
      <c r="F21" s="426"/>
      <c r="G21" s="426"/>
      <c r="H21" s="426"/>
      <c r="I21" s="573"/>
      <c r="J21" s="573"/>
      <c r="K21" s="426"/>
      <c r="L21" s="426"/>
      <c r="M21" s="426"/>
      <c r="N21" s="426"/>
      <c r="O21" s="426"/>
    </row>
    <row r="22" spans="1:15" ht="12.75" hidden="1" customHeight="1">
      <c r="A22" s="92">
        <v>1979</v>
      </c>
      <c r="B22" s="573"/>
      <c r="C22" s="573"/>
      <c r="D22" s="426"/>
      <c r="E22" s="573"/>
      <c r="F22" s="426"/>
      <c r="G22" s="426"/>
      <c r="H22" s="426"/>
      <c r="I22" s="573"/>
      <c r="J22" s="573"/>
      <c r="K22" s="426"/>
      <c r="L22" s="426"/>
      <c r="M22" s="426"/>
      <c r="N22" s="426"/>
      <c r="O22" s="426"/>
    </row>
    <row r="23" spans="1:15" ht="18" customHeight="1">
      <c r="A23" s="92">
        <v>1980</v>
      </c>
      <c r="B23" s="396">
        <f>'A17'!B23/'A1'!B23*100</f>
        <v>64.196835764892754</v>
      </c>
      <c r="C23" s="396">
        <f>'A17'!C23/'A1'!C23*100</f>
        <v>63.501267582305523</v>
      </c>
      <c r="D23" s="396">
        <f>'A17'!D23/'A1'!D23*100</f>
        <v>66.716520500951489</v>
      </c>
      <c r="E23" s="396">
        <f>'A17'!E23/'A1'!E23*100</f>
        <v>64.451247231039446</v>
      </c>
      <c r="F23" s="396">
        <f>'A17'!F23/'A1'!F23*100</f>
        <v>67.71966527196652</v>
      </c>
      <c r="G23" s="396">
        <f>'A17'!G23/'A1'!G23*100</f>
        <v>61.625046271765882</v>
      </c>
      <c r="H23" s="396">
        <f>'A17'!H23/'A1'!H23*100</f>
        <v>52.143596030803415</v>
      </c>
      <c r="I23" s="396">
        <f>'A17'!I23/'A1'!I23*100</f>
        <v>66.327154423139277</v>
      </c>
      <c r="J23" s="396">
        <f>'A17'!J23/'A1'!J23*100</f>
        <v>66.170483460559808</v>
      </c>
      <c r="K23" s="396">
        <f>'A17'!K23/'A1'!K23*100</f>
        <v>61.796377875673024</v>
      </c>
      <c r="L23" s="396">
        <f>'A17'!L23/'A1'!L23*100</f>
        <v>60.065370598035862</v>
      </c>
      <c r="M23" s="396">
        <f>'A17'!M23/'A1'!M23*100</f>
        <v>62.743682310469318</v>
      </c>
      <c r="N23" s="396">
        <f>'A17'!N23/'A1'!N23*100</f>
        <v>62.696030758029067</v>
      </c>
      <c r="O23" s="396">
        <f>'A17'!O23/'A1'!O23*100</f>
        <v>62.967777065420727</v>
      </c>
    </row>
    <row r="24" spans="1:15" ht="18" customHeight="1">
      <c r="A24" s="92">
        <v>1981</v>
      </c>
      <c r="B24" s="396">
        <f>'A17'!B24/'A1'!B24*100</f>
        <v>64.329664768780518</v>
      </c>
      <c r="C24" s="396">
        <f>'A17'!C24/'A1'!C24*100</f>
        <v>63.930504433049826</v>
      </c>
      <c r="D24" s="396">
        <f>'A17'!D24/'A1'!D24*100</f>
        <v>66.973235001006245</v>
      </c>
      <c r="E24" s="396">
        <f>'A17'!E24/'A1'!E24*100</f>
        <v>64.766333206121615</v>
      </c>
      <c r="F24" s="396">
        <f>'A17'!F24/'A1'!F24*100</f>
        <v>67.875</v>
      </c>
      <c r="G24" s="396">
        <f>'A17'!G24/'A1'!G24*100</f>
        <v>62.228257044953814</v>
      </c>
      <c r="H24" s="396">
        <f>'A17'!H24/'A1'!H24*100</f>
        <v>52.828432247698231</v>
      </c>
      <c r="I24" s="396">
        <f>'A17'!I24/'A1'!I24*100</f>
        <v>66.533003717906297</v>
      </c>
      <c r="J24" s="396">
        <f>'A17'!J24/'A1'!J24*100</f>
        <v>66.597880255492399</v>
      </c>
      <c r="K24" s="396">
        <f>'A17'!K24/'A1'!K24*100</f>
        <v>62.097560975609753</v>
      </c>
      <c r="L24" s="396">
        <f>'A17'!L24/'A1'!L24*100</f>
        <v>60.583224216821385</v>
      </c>
      <c r="M24" s="396">
        <f>'A17'!M24/'A1'!M24*100</f>
        <v>62.896634615384613</v>
      </c>
      <c r="N24" s="396">
        <f>'A17'!N24/'A1'!N24*100</f>
        <v>62.861767810575763</v>
      </c>
      <c r="O24" s="396">
        <f>'A17'!O24/'A1'!O24*100</f>
        <v>63.16258564919481</v>
      </c>
    </row>
    <row r="25" spans="1:15" ht="18" customHeight="1">
      <c r="A25" s="92">
        <v>1982</v>
      </c>
      <c r="B25" s="396">
        <f>'A17'!B25/'A1'!B25*100</f>
        <v>64.572662595344568</v>
      </c>
      <c r="C25" s="396">
        <f>'A17'!C25/'A1'!C25*100</f>
        <v>64.369173673475743</v>
      </c>
      <c r="D25" s="396">
        <f>'A17'!D25/'A1'!D25*100</f>
        <v>67.099330802292741</v>
      </c>
      <c r="E25" s="396">
        <f>'A17'!E25/'A1'!E25*100</f>
        <v>65.108402450298257</v>
      </c>
      <c r="F25" s="396">
        <f>'A17'!F25/'A1'!F25*100</f>
        <v>67.971825150196807</v>
      </c>
      <c r="G25" s="396">
        <f>'A17'!G25/'A1'!G25*100</f>
        <v>62.65943243809857</v>
      </c>
      <c r="H25" s="396">
        <f>'A17'!H25/'A1'!H25*100</f>
        <v>53.58268973000574</v>
      </c>
      <c r="I25" s="396">
        <f>'A17'!I25/'A1'!I25*100</f>
        <v>67.012123409410449</v>
      </c>
      <c r="J25" s="396">
        <f>'A17'!J25/'A1'!J25*100</f>
        <v>67.049329234209054</v>
      </c>
      <c r="K25" s="396">
        <f>'A17'!K25/'A1'!K25*100</f>
        <v>62.697448359659781</v>
      </c>
      <c r="L25" s="396">
        <f>'A17'!L25/'A1'!L25*100</f>
        <v>61.001028871611226</v>
      </c>
      <c r="M25" s="396">
        <f>'A17'!M25/'A1'!M25*100</f>
        <v>63.087087087087092</v>
      </c>
      <c r="N25" s="396">
        <f>'A17'!N25/'A1'!N25*100</f>
        <v>63.132087779382296</v>
      </c>
      <c r="O25" s="396">
        <f>'A17'!O25/'A1'!O25*100</f>
        <v>63.253063931305931</v>
      </c>
    </row>
    <row r="26" spans="1:15" ht="18" customHeight="1">
      <c r="A26" s="92">
        <v>1983</v>
      </c>
      <c r="B26" s="396">
        <f>'A17'!B26/'A1'!B26*100</f>
        <v>64.877951336054863</v>
      </c>
      <c r="C26" s="396">
        <f>'A17'!C26/'A1'!C26*100</f>
        <v>64.810855580830122</v>
      </c>
      <c r="D26" s="396">
        <f>'A17'!D26/'A1'!D26*100</f>
        <v>67.224618847942111</v>
      </c>
      <c r="E26" s="396">
        <f>'A17'!E26/'A1'!E26*100</f>
        <v>65.452318344266729</v>
      </c>
      <c r="F26" s="396">
        <f>'A17'!F26/'A1'!F26*100</f>
        <v>67.998352553542006</v>
      </c>
      <c r="G26" s="396">
        <f>'A17'!G26/'A1'!G26*100</f>
        <v>63.13944670351578</v>
      </c>
      <c r="H26" s="396">
        <f>'A17'!H26/'A1'!H26*100</f>
        <v>54.262563682445411</v>
      </c>
      <c r="I26" s="396">
        <f>'A17'!I26/'A1'!I26*100</f>
        <v>68.258842622794319</v>
      </c>
      <c r="J26" s="396">
        <f>'A17'!J26/'A1'!J26*100</f>
        <v>67.52505567928732</v>
      </c>
      <c r="K26" s="396">
        <f>'A17'!K26/'A1'!K26*100</f>
        <v>61.50678294573644</v>
      </c>
      <c r="L26" s="396">
        <f>'A17'!L26/'A1'!L26*100</f>
        <v>61.419092402561205</v>
      </c>
      <c r="M26" s="396">
        <f>'A17'!M26/'A1'!M26*100</f>
        <v>63.272901908992672</v>
      </c>
      <c r="N26" s="396">
        <f>'A17'!N26/'A1'!N26*100</f>
        <v>63.301204530666865</v>
      </c>
      <c r="O26" s="396">
        <f>'A17'!O26/'A1'!O26*100</f>
        <v>63.295822611411964</v>
      </c>
    </row>
    <row r="27" spans="1:15" ht="18" customHeight="1">
      <c r="A27" s="92">
        <v>1984</v>
      </c>
      <c r="B27" s="396">
        <f>'A17'!B27/'A1'!B27*100</f>
        <v>65.11320648566506</v>
      </c>
      <c r="C27" s="396">
        <f>'A17'!C27/'A1'!C27*100</f>
        <v>66.27366508895993</v>
      </c>
      <c r="D27" s="396">
        <f>'A17'!D27/'A1'!D27*100</f>
        <v>67.304894475752448</v>
      </c>
      <c r="E27" s="396">
        <f>'A17'!E27/'A1'!E27*100</f>
        <v>65.656996866720789</v>
      </c>
      <c r="F27" s="396">
        <f>'A17'!F27/'A1'!F27*100</f>
        <v>68.08684965178206</v>
      </c>
      <c r="G27" s="396">
        <f>'A17'!G27/'A1'!G27*100</f>
        <v>63.551739653084105</v>
      </c>
      <c r="H27" s="396">
        <f>'A17'!H27/'A1'!H27*100</f>
        <v>54.797934383269528</v>
      </c>
      <c r="I27" s="396">
        <f>'A17'!I27/'A1'!I27*100</f>
        <v>68.93120312778936</v>
      </c>
      <c r="J27" s="396">
        <f>'A17'!J27/'A1'!J27*100</f>
        <v>68.051029605491237</v>
      </c>
      <c r="K27" s="396">
        <f>'A17'!K27/'A1'!K27*100</f>
        <v>61.690821256038653</v>
      </c>
      <c r="L27" s="396">
        <f>'A17'!L27/'A1'!L27*100</f>
        <v>61.869100271060404</v>
      </c>
      <c r="M27" s="396">
        <f>'A17'!M27/'A1'!M27*100</f>
        <v>63.428091639678541</v>
      </c>
      <c r="N27" s="396">
        <f>'A17'!N27/'A1'!N27*100</f>
        <v>63.394273963374637</v>
      </c>
      <c r="O27" s="396">
        <f>'A17'!O27/'A1'!O27*100</f>
        <v>63.432236012758359</v>
      </c>
    </row>
    <row r="28" spans="1:15" ht="18" customHeight="1">
      <c r="A28" s="92">
        <v>1985</v>
      </c>
      <c r="B28" s="396">
        <f>'A17'!B28/'A1'!B28*100</f>
        <v>65.296788806134316</v>
      </c>
      <c r="C28" s="396">
        <f>'A17'!C28/'A1'!C28*100</f>
        <v>67.058773873967752</v>
      </c>
      <c r="D28" s="396">
        <f>'A17'!D28/'A1'!D28*100</f>
        <v>67.339299924201256</v>
      </c>
      <c r="E28" s="396">
        <f>'A17'!E28/'A1'!E28*100</f>
        <v>65.665934262253074</v>
      </c>
      <c r="F28" s="396">
        <f>'A17'!F28/'A1'!F28*100</f>
        <v>68.074255405956748</v>
      </c>
      <c r="G28" s="396">
        <f>'A17'!G28/'A1'!G28*100</f>
        <v>63.553781445808752</v>
      </c>
      <c r="H28" s="396">
        <f>'A17'!H28/'A1'!H28*100</f>
        <v>55.027810681361686</v>
      </c>
      <c r="I28" s="396">
        <f>'A17'!I28/'A1'!I28*100</f>
        <v>69.418356654786535</v>
      </c>
      <c r="J28" s="396">
        <f>'A17'!J28/'A1'!J28*100</f>
        <v>68.484953064605193</v>
      </c>
      <c r="K28" s="396">
        <f>'A17'!K28/'A1'!K28*100</f>
        <v>62.220081868528773</v>
      </c>
      <c r="L28" s="396">
        <f>'A17'!L28/'A1'!L28*100</f>
        <v>62.341339602899893</v>
      </c>
      <c r="M28" s="396">
        <f>'A17'!M28/'A1'!M28*100</f>
        <v>63.329341317365277</v>
      </c>
      <c r="N28" s="396">
        <f>'A17'!N28/'A1'!N28*100</f>
        <v>63.417836050500398</v>
      </c>
      <c r="O28" s="396">
        <f>'A17'!O28/'A1'!O28*100</f>
        <v>63.398824348234427</v>
      </c>
    </row>
    <row r="29" spans="1:15" ht="18" customHeight="1">
      <c r="A29" s="92">
        <v>1986</v>
      </c>
      <c r="B29" s="396">
        <f>'A17'!B29/'A1'!B29*100</f>
        <v>65.538381520920211</v>
      </c>
      <c r="C29" s="396">
        <f>'A17'!C29/'A1'!C29*100</f>
        <v>67.058607166455019</v>
      </c>
      <c r="D29" s="396">
        <f>'A17'!D29/'A1'!D29*100</f>
        <v>67.318440056462236</v>
      </c>
      <c r="E29" s="396">
        <f>'A17'!E29/'A1'!E29*100</f>
        <v>66.198641101359385</v>
      </c>
      <c r="F29" s="396">
        <f>'A17'!F29/'A1'!F29*100</f>
        <v>68.035786905246027</v>
      </c>
      <c r="G29" s="396">
        <f>'A17'!G29/'A1'!G29*100</f>
        <v>63.664058233408859</v>
      </c>
      <c r="H29" s="396">
        <f>'A17'!H29/'A1'!H29*100</f>
        <v>55.088170935770364</v>
      </c>
      <c r="I29" s="396">
        <f>'A17'!I29/'A1'!I29*100</f>
        <v>69.623048897275794</v>
      </c>
      <c r="J29" s="396">
        <f>'A17'!J29/'A1'!J29*100</f>
        <v>68.780119448067552</v>
      </c>
      <c r="K29" s="396">
        <f>'A17'!K29/'A1'!K29*100</f>
        <v>62.395008399328056</v>
      </c>
      <c r="L29" s="396">
        <f>'A17'!L29/'A1'!L29*100</f>
        <v>62.694458273314588</v>
      </c>
      <c r="M29" s="396">
        <f>'A17'!M29/'A1'!M29*100</f>
        <v>63.178016726403818</v>
      </c>
      <c r="N29" s="396">
        <f>'A17'!N29/'A1'!N29*100</f>
        <v>63.556282196034154</v>
      </c>
      <c r="O29" s="396">
        <f>'A17'!O29/'A1'!O29*100</f>
        <v>63.60731750892252</v>
      </c>
    </row>
    <row r="30" spans="1:15" ht="18" customHeight="1">
      <c r="A30" s="92">
        <v>1987</v>
      </c>
      <c r="B30" s="396">
        <f>'A17'!B30/'A1'!B30*100</f>
        <v>65.738115278035053</v>
      </c>
      <c r="C30" s="396">
        <f>'A17'!C30/'A1'!C30*100</f>
        <v>66.961428647181364</v>
      </c>
      <c r="D30" s="396">
        <f>'A17'!D30/'A1'!D30*100</f>
        <v>67.047557453602451</v>
      </c>
      <c r="E30" s="396">
        <f>'A17'!E30/'A1'!E30*100</f>
        <v>66.091366967105515</v>
      </c>
      <c r="F30" s="396">
        <f>'A17'!F30/'A1'!F30*100</f>
        <v>67.903487429034868</v>
      </c>
      <c r="G30" s="396">
        <f>'A17'!G30/'A1'!G30*100</f>
        <v>63.664538931249581</v>
      </c>
      <c r="H30" s="396">
        <f>'A17'!H30/'A1'!H30*100</f>
        <v>55.103064927043931</v>
      </c>
      <c r="I30" s="396">
        <f>'A17'!I30/'A1'!I30*100</f>
        <v>69.601903823016542</v>
      </c>
      <c r="J30" s="396">
        <f>'A17'!J30/'A1'!J30*100</f>
        <v>68.842062193126026</v>
      </c>
      <c r="K30" s="396">
        <f>'A17'!K30/'A1'!K30*100</f>
        <v>62.932887508956291</v>
      </c>
      <c r="L30" s="396">
        <f>'A17'!L30/'A1'!L30*100</f>
        <v>63.207906423866021</v>
      </c>
      <c r="M30" s="396">
        <f>'A17'!M30/'A1'!M30*100</f>
        <v>63.098356751607518</v>
      </c>
      <c r="N30" s="396">
        <f>'A17'!N30/'A1'!N30*100</f>
        <v>63.551249911978033</v>
      </c>
      <c r="O30" s="396">
        <f>'A17'!O30/'A1'!O30*100</f>
        <v>63.681885003891402</v>
      </c>
    </row>
    <row r="31" spans="1:15" ht="18" customHeight="1">
      <c r="A31" s="92">
        <v>1988</v>
      </c>
      <c r="B31" s="396">
        <f>'A17'!B31/'A1'!B31*100</f>
        <v>65.818883133671918</v>
      </c>
      <c r="C31" s="396">
        <f>'A17'!C31/'A1'!C31*100</f>
        <v>66.658893457664576</v>
      </c>
      <c r="D31" s="396">
        <f>'A17'!D31/'A1'!D31*100</f>
        <v>66.853796432162483</v>
      </c>
      <c r="E31" s="396">
        <f>'A17'!E31/'A1'!E31*100</f>
        <v>66.728379317175438</v>
      </c>
      <c r="F31" s="396">
        <f>'A17'!F31/'A1'!F31*100</f>
        <v>67.650626769106353</v>
      </c>
      <c r="G31" s="396">
        <f>'A17'!G31/'A1'!G31*100</f>
        <v>63.700367071290721</v>
      </c>
      <c r="H31" s="396">
        <f>'A17'!H31/'A1'!H31*100</f>
        <v>54.995839467451837</v>
      </c>
      <c r="I31" s="396">
        <f>'A17'!I31/'A1'!I31*100</f>
        <v>70.322253674334661</v>
      </c>
      <c r="J31" s="396">
        <f>'A17'!J31/'A1'!J31*100</f>
        <v>68.949864498644985</v>
      </c>
      <c r="K31" s="396">
        <f>'A17'!K31/'A1'!K31*100</f>
        <v>63.459253979567599</v>
      </c>
      <c r="L31" s="396">
        <f>'A17'!L31/'A1'!L31*100</f>
        <v>63.839460124175517</v>
      </c>
      <c r="M31" s="396">
        <f>'A17'!M31/'A1'!M31*100</f>
        <v>63.110478899952582</v>
      </c>
      <c r="N31" s="396">
        <f>'A17'!N31/'A1'!N31*100</f>
        <v>63.628686133951781</v>
      </c>
      <c r="O31" s="396">
        <f>'A17'!O31/'A1'!O31*100</f>
        <v>63.658028001191539</v>
      </c>
    </row>
    <row r="32" spans="1:15" ht="18" customHeight="1">
      <c r="A32" s="92">
        <v>1989</v>
      </c>
      <c r="B32" s="396">
        <f>'A17'!B32/'A1'!B32*100</f>
        <v>66.018928218876809</v>
      </c>
      <c r="C32" s="396">
        <f>'A17'!C32/'A1'!C32*100</f>
        <v>66.787468711937635</v>
      </c>
      <c r="D32" s="396">
        <f>'A17'!D32/'A1'!D32*100</f>
        <v>66.389798708285994</v>
      </c>
      <c r="E32" s="396">
        <f>'A17'!E32/'A1'!E32*100</f>
        <v>66.767188322427913</v>
      </c>
      <c r="F32" s="396">
        <f>'A17'!F32/'A1'!F32*100</f>
        <v>67.365028203062053</v>
      </c>
      <c r="G32" s="396">
        <f>'A17'!G32/'A1'!G32*100</f>
        <v>63.6284779803741</v>
      </c>
      <c r="H32" s="396">
        <f>'A17'!H32/'A1'!H32*100</f>
        <v>54.980489850909422</v>
      </c>
      <c r="I32" s="396">
        <f>'A17'!I32/'A1'!I32*100</f>
        <v>69.895433001951574</v>
      </c>
      <c r="J32" s="396">
        <f>'A17'!J32/'A1'!J32*100</f>
        <v>68.94786474471239</v>
      </c>
      <c r="K32" s="396">
        <f>'A17'!K32/'A1'!K32*100</f>
        <v>63.496569671161588</v>
      </c>
      <c r="L32" s="396">
        <f>'A17'!L32/'A1'!L32*100</f>
        <v>64.363700938548291</v>
      </c>
      <c r="M32" s="396">
        <f>'A17'!M32/'A1'!M32*100</f>
        <v>63.087248322147651</v>
      </c>
      <c r="N32" s="396">
        <f>'A17'!N32/'A1'!N32*100</f>
        <v>63.638245497231757</v>
      </c>
      <c r="O32" s="396">
        <f>'A17'!O32/'A1'!O32*100</f>
        <v>63.551843872151728</v>
      </c>
    </row>
    <row r="33" spans="1:15" ht="18" customHeight="1">
      <c r="A33" s="92">
        <v>1990</v>
      </c>
      <c r="B33" s="396">
        <f>'A17'!B33/'A1'!B33*100</f>
        <v>66.102145352226074</v>
      </c>
      <c r="C33" s="396">
        <f>'A17'!C33/'A1'!C33*100</f>
        <v>66.49448791706763</v>
      </c>
      <c r="D33" s="396">
        <f>'A17'!D33/'A1'!D33*100</f>
        <v>66.210352207265743</v>
      </c>
      <c r="E33" s="396">
        <f>'A17'!E33/'A1'!E33*100</f>
        <v>67.018880427984442</v>
      </c>
      <c r="F33" s="396">
        <f>'A17'!F33/'A1'!F33*100</f>
        <v>67.228239069394306</v>
      </c>
      <c r="G33" s="396">
        <f>'A17'!G33/'A1'!G33*100</f>
        <v>63.486744237750173</v>
      </c>
      <c r="H33" s="396">
        <f>'A17'!H33/'A1'!H33*100</f>
        <v>55.376493120306435</v>
      </c>
      <c r="I33" s="396">
        <f>'A17'!I33/'A1'!I33*100</f>
        <v>70.489358100960516</v>
      </c>
      <c r="J33" s="396">
        <f>'A17'!J33/'A1'!J33*100</f>
        <v>68.890078276577242</v>
      </c>
      <c r="K33" s="396">
        <f>'A17'!K33/'A1'!K33*100</f>
        <v>63.452016033954258</v>
      </c>
      <c r="L33" s="396">
        <f>'A17'!L33/'A1'!L33*100</f>
        <v>64.578148919047251</v>
      </c>
      <c r="M33" s="396">
        <f>'A17'!M33/'A1'!M33*100</f>
        <v>63.044748218249794</v>
      </c>
      <c r="N33" s="396">
        <f>'A17'!N33/'A1'!N33*100</f>
        <v>63.605379387459138</v>
      </c>
      <c r="O33" s="396">
        <f>'A17'!O33/'A1'!O33*100</f>
        <v>63.921320963622343</v>
      </c>
    </row>
    <row r="34" spans="1:15" ht="18" customHeight="1">
      <c r="A34" s="92">
        <v>1991</v>
      </c>
      <c r="B34" s="396">
        <f>'A17'!B34/'A1'!B34*100</f>
        <v>66.052417368976862</v>
      </c>
      <c r="C34" s="396">
        <f>'A17'!C34/'A1'!C34*100</f>
        <v>66.208791483344996</v>
      </c>
      <c r="D34" s="396">
        <f>'A17'!D34/'A1'!D34*100</f>
        <v>66.185476409740986</v>
      </c>
      <c r="E34" s="396">
        <f>'A17'!E34/'A1'!E34*100</f>
        <v>67.265691631274777</v>
      </c>
      <c r="F34" s="396">
        <f>'A17'!F34/'A1'!F34*100</f>
        <v>67.171918627842047</v>
      </c>
      <c r="G34" s="396">
        <f>'A17'!G34/'A1'!G34*100</f>
        <v>63.084484044369795</v>
      </c>
      <c r="H34" s="396">
        <f>'A17'!H34/'A1'!H34*100</f>
        <v>69.151330266053208</v>
      </c>
      <c r="I34" s="396">
        <f>'A17'!I34/'A1'!I34*100</f>
        <v>71.067626000651686</v>
      </c>
      <c r="J34" s="396">
        <f>'A17'!J34/'A1'!J34*100</f>
        <v>68.827979824794255</v>
      </c>
      <c r="K34" s="396">
        <f>'A17'!K34/'A1'!K34*100</f>
        <v>63.561708118254344</v>
      </c>
      <c r="L34" s="396">
        <f>'A17'!L34/'A1'!L34*100</f>
        <v>64.909281152896099</v>
      </c>
      <c r="M34" s="396">
        <f>'A17'!M34/'A1'!M34*100</f>
        <v>62.99176047348265</v>
      </c>
      <c r="N34" s="396">
        <f>'A17'!N34/'A1'!N34*100</f>
        <v>63.216629815978685</v>
      </c>
      <c r="O34" s="396">
        <f>'A17'!O34/'A1'!O34*100</f>
        <v>63.592079832761407</v>
      </c>
    </row>
    <row r="35" spans="1:15" ht="18" customHeight="1">
      <c r="A35" s="92">
        <v>1992</v>
      </c>
      <c r="B35" s="396">
        <f>'A17'!B35/'A1'!B35*100</f>
        <v>66.003404529498525</v>
      </c>
      <c r="C35" s="396">
        <f>'A17'!C35/'A1'!C35*100</f>
        <v>66.03680899771075</v>
      </c>
      <c r="D35" s="396">
        <f>'A17'!D35/'A1'!D35*100</f>
        <v>66.165892362074516</v>
      </c>
      <c r="E35" s="396">
        <f>'A17'!E35/'A1'!E35*100</f>
        <v>67.036108683040027</v>
      </c>
      <c r="F35" s="396">
        <f>'A17'!F35/'A1'!F35*100</f>
        <v>67.116223720745737</v>
      </c>
      <c r="G35" s="396">
        <f>'A17'!G35/'A1'!G35*100</f>
        <v>62.97292774803266</v>
      </c>
      <c r="H35" s="396">
        <f>'A17'!H35/'A1'!H35*100</f>
        <v>68.5646574186664</v>
      </c>
      <c r="I35" s="396">
        <f>'A17'!I35/'A1'!I35*100</f>
        <v>70.871576189629408</v>
      </c>
      <c r="J35" s="396">
        <f>'A17'!J35/'A1'!J35*100</f>
        <v>68.159662758529834</v>
      </c>
      <c r="K35" s="396">
        <f>'A17'!K35/'A1'!K35*100</f>
        <v>63.64909006066263</v>
      </c>
      <c r="L35" s="396">
        <f>'A17'!L35/'A1'!L35*100</f>
        <v>65.192329148458924</v>
      </c>
      <c r="M35" s="396">
        <f>'A17'!M35/'A1'!M35*100</f>
        <v>62.863405629903092</v>
      </c>
      <c r="N35" s="396">
        <f>'A17'!N35/'A1'!N35*100</f>
        <v>63.113658070678127</v>
      </c>
      <c r="O35" s="396">
        <f>'A17'!O35/'A1'!O35*100</f>
        <v>63.297810230342279</v>
      </c>
    </row>
    <row r="36" spans="1:15" ht="18" customHeight="1">
      <c r="A36" s="92">
        <v>1993</v>
      </c>
      <c r="B36" s="396">
        <f>'A17'!B36/'A1'!B36*100</f>
        <v>65.952977882184015</v>
      </c>
      <c r="C36" s="396">
        <f>'A17'!C36/'A1'!C36*100</f>
        <v>65.977806860995429</v>
      </c>
      <c r="D36" s="396">
        <f>'A17'!D36/'A1'!D36*100</f>
        <v>66.14487049640708</v>
      </c>
      <c r="E36" s="396">
        <f>'A17'!E36/'A1'!E36*100</f>
        <v>67.011305068413947</v>
      </c>
      <c r="F36" s="396">
        <f>'A17'!F36/'A1'!F36*100</f>
        <v>66.975917883932098</v>
      </c>
      <c r="G36" s="396">
        <f>'A17'!G36/'A1'!G36*100</f>
        <v>62.860970292036846</v>
      </c>
      <c r="H36" s="396">
        <f>'A17'!H36/'A1'!H36*100</f>
        <v>68.308306335382312</v>
      </c>
      <c r="I36" s="396">
        <f>'A17'!I36/'A1'!I36*100</f>
        <v>68.280434545448145</v>
      </c>
      <c r="J36" s="396">
        <f>'A17'!J36/'A1'!J36*100</f>
        <v>68.149117069980377</v>
      </c>
      <c r="K36" s="396">
        <f>'A17'!K36/'A1'!K36*100</f>
        <v>63.497217068645639</v>
      </c>
      <c r="L36" s="396">
        <f>'A17'!L36/'A1'!L36*100</f>
        <v>65.436484482760832</v>
      </c>
      <c r="M36" s="396">
        <f>'A17'!M36/'A1'!M36*100</f>
        <v>62.633329510264936</v>
      </c>
      <c r="N36" s="396">
        <f>'A17'!N36/'A1'!N36*100</f>
        <v>62.936202654468588</v>
      </c>
      <c r="O36" s="396">
        <f>'A17'!O36/'A1'!O36*100</f>
        <v>63.086959528511386</v>
      </c>
    </row>
    <row r="37" spans="1:15" ht="18" customHeight="1">
      <c r="A37" s="92">
        <v>1994</v>
      </c>
      <c r="B37" s="396">
        <f>'A17'!B37/'A1'!B37*100</f>
        <v>65.899757768099093</v>
      </c>
      <c r="C37" s="396">
        <f>'A17'!C37/'A1'!C37*100</f>
        <v>66.111499604586797</v>
      </c>
      <c r="D37" s="396">
        <f>'A17'!D37/'A1'!D37*100</f>
        <v>66.142625773762475</v>
      </c>
      <c r="E37" s="396">
        <f>'A17'!E37/'A1'!E37*100</f>
        <v>66.812929312331931</v>
      </c>
      <c r="F37" s="396">
        <f>'A17'!F37/'A1'!F37*100</f>
        <v>66.909019453723715</v>
      </c>
      <c r="G37" s="396">
        <f>'A17'!G37/'A1'!G37*100</f>
        <v>62.828751288006202</v>
      </c>
      <c r="H37" s="396">
        <f>'A17'!H37/'A1'!H37*100</f>
        <v>68.224804106998107</v>
      </c>
      <c r="I37" s="396">
        <f>'A17'!I37/'A1'!I37*100</f>
        <v>68.42131188493299</v>
      </c>
      <c r="J37" s="396">
        <f>'A17'!J37/'A1'!J37*100</f>
        <v>68.077498212079831</v>
      </c>
      <c r="K37" s="396">
        <f>'A17'!K37/'A1'!K37*100</f>
        <v>63.430943048189988</v>
      </c>
      <c r="L37" s="396">
        <f>'A17'!L37/'A1'!L37*100</f>
        <v>65.708371521182855</v>
      </c>
      <c r="M37" s="396">
        <f>'A17'!M37/'A1'!M37*100</f>
        <v>62.589682268534332</v>
      </c>
      <c r="N37" s="396">
        <f>'A17'!N37/'A1'!N37*100</f>
        <v>62.775223808371635</v>
      </c>
      <c r="O37" s="396">
        <f>'A17'!O37/'A1'!O37*100</f>
        <v>62.934087415308113</v>
      </c>
    </row>
    <row r="38" spans="1:15" ht="18" customHeight="1">
      <c r="A38" s="92">
        <v>1995</v>
      </c>
      <c r="B38" s="396">
        <f>'A17'!B38/'A1'!B38*100</f>
        <v>65.858315924135297</v>
      </c>
      <c r="C38" s="396">
        <f>'A17'!C38/'A1'!C38*100</f>
        <v>66.102216632139672</v>
      </c>
      <c r="D38" s="396">
        <f>'A17'!D38/'A1'!D38*100</f>
        <v>66.226858352571568</v>
      </c>
      <c r="E38" s="396">
        <f>'A17'!E38/'A1'!E38*100</f>
        <v>66.725292351816449</v>
      </c>
      <c r="F38" s="396">
        <f>'A17'!F38/'A1'!F38*100</f>
        <v>66.738449490994526</v>
      </c>
      <c r="G38" s="396">
        <f>'A17'!G38/'A1'!G38*100</f>
        <v>62.770497673813828</v>
      </c>
      <c r="H38" s="396">
        <f>'A17'!H38/'A1'!H38*100</f>
        <v>67.90511994709837</v>
      </c>
      <c r="I38" s="396">
        <f>'A17'!I38/'A1'!I38*100</f>
        <v>68.450134842015814</v>
      </c>
      <c r="J38" s="396">
        <f>'A17'!J38/'A1'!J38*100</f>
        <v>67.897800776196632</v>
      </c>
      <c r="K38" s="396">
        <f>'A17'!K38/'A1'!K38*100</f>
        <v>63.538320330426799</v>
      </c>
      <c r="L38" s="396">
        <f>'A17'!L38/'A1'!L38*100</f>
        <v>66.006905656545129</v>
      </c>
      <c r="M38" s="396">
        <f>'A17'!M38/'A1'!M38*100</f>
        <v>62.558060496204824</v>
      </c>
      <c r="N38" s="396">
        <f>'A17'!N38/'A1'!N38*100</f>
        <v>62.697113313227057</v>
      </c>
      <c r="O38" s="396">
        <f>'A17'!O38/'A1'!O38*100</f>
        <v>62.694869986646061</v>
      </c>
    </row>
    <row r="39" spans="1:15" ht="18" customHeight="1">
      <c r="A39" s="92">
        <v>1996</v>
      </c>
      <c r="B39" s="396">
        <f>'A17'!B39/'A1'!B39*100</f>
        <v>65.955714516629882</v>
      </c>
      <c r="C39" s="396">
        <f>'A17'!C39/'A1'!C39*100</f>
        <v>65.937575578532744</v>
      </c>
      <c r="D39" s="396">
        <f>'A17'!D39/'A1'!D39*100</f>
        <v>66.34331432480505</v>
      </c>
      <c r="E39" s="396">
        <f>'A17'!E39/'A1'!E39*100</f>
        <v>66.751295134929677</v>
      </c>
      <c r="F39" s="396">
        <f>'A17'!F39/'A1'!F39*100</f>
        <v>66.692682926829278</v>
      </c>
      <c r="G39" s="396">
        <f>'A17'!G39/'A1'!G39*100</f>
        <v>62.727808384032144</v>
      </c>
      <c r="H39" s="396">
        <f>'A17'!H39/'A1'!H39*100</f>
        <v>67.831151704600956</v>
      </c>
      <c r="I39" s="396">
        <f>'A17'!I39/'A1'!I39*100</f>
        <v>68.358767013188455</v>
      </c>
      <c r="J39" s="396">
        <f>'A17'!J39/'A1'!J39*100</f>
        <v>67.853922452660058</v>
      </c>
      <c r="K39" s="396">
        <f>'A17'!K39/'A1'!K39*100</f>
        <v>63.5243095183748</v>
      </c>
      <c r="L39" s="396">
        <f>'A17'!L39/'A1'!L39*100</f>
        <v>66.236651198605855</v>
      </c>
      <c r="M39" s="396">
        <f>'A17'!M39/'A1'!M39*100</f>
        <v>62.639972853749569</v>
      </c>
      <c r="N39" s="396">
        <f>'A17'!N39/'A1'!N39*100</f>
        <v>62.703734268619762</v>
      </c>
      <c r="O39" s="396">
        <f>'A17'!O39/'A1'!O39*100</f>
        <v>62.600754873681005</v>
      </c>
    </row>
    <row r="40" spans="1:15" ht="18" customHeight="1">
      <c r="A40" s="92">
        <v>1997</v>
      </c>
      <c r="B40" s="396">
        <f>'A17'!B40/'A1'!B40*100</f>
        <v>66.187396880023982</v>
      </c>
      <c r="C40" s="396">
        <f>'A17'!C40/'A1'!C40*100</f>
        <v>65.838211198428283</v>
      </c>
      <c r="D40" s="396">
        <f>'A17'!D40/'A1'!D40*100</f>
        <v>66.422572526375006</v>
      </c>
      <c r="E40" s="396">
        <f>'A17'!E40/'A1'!E40*100</f>
        <v>66.439675118259203</v>
      </c>
      <c r="F40" s="396">
        <f>'A17'!F40/'A1'!F40*100</f>
        <v>66.653696498054472</v>
      </c>
      <c r="G40" s="396">
        <f>'A17'!G40/'A1'!G40*100</f>
        <v>62.683090359980284</v>
      </c>
      <c r="H40" s="396">
        <f>'A17'!H40/'A1'!H40*100</f>
        <v>67.833812704138836</v>
      </c>
      <c r="I40" s="396">
        <f>'A17'!I40/'A1'!I40*100</f>
        <v>68.3190837118389</v>
      </c>
      <c r="J40" s="396">
        <f>'A17'!J40/'A1'!J40*100</f>
        <v>67.706798231562757</v>
      </c>
      <c r="K40" s="396">
        <f>'A17'!K40/'A1'!K40*100</f>
        <v>63.541430192962544</v>
      </c>
      <c r="L40" s="396">
        <f>'A17'!L40/'A1'!L40*100</f>
        <v>66.328561972948279</v>
      </c>
      <c r="M40" s="396">
        <f>'A17'!M40/'A1'!M40*100</f>
        <v>62.717612480217042</v>
      </c>
      <c r="N40" s="396">
        <f>'A17'!N40/'A1'!N40*100</f>
        <v>62.720787460987069</v>
      </c>
      <c r="O40" s="396">
        <f>'A17'!O40/'A1'!O40*100</f>
        <v>62.699756006418575</v>
      </c>
    </row>
    <row r="41" spans="1:15" ht="18" customHeight="1">
      <c r="A41" s="92">
        <v>1998</v>
      </c>
      <c r="B41" s="396">
        <f>'A17'!B41/'A1'!B41*100</f>
        <v>66.398149994426319</v>
      </c>
      <c r="C41" s="396">
        <f>'A17'!C41/'A1'!C41*100</f>
        <v>65.685315103400953</v>
      </c>
      <c r="D41" s="396">
        <f>'A17'!D41/'A1'!D41*100</f>
        <v>66.550107339792092</v>
      </c>
      <c r="E41" s="396">
        <f>'A17'!E41/'A1'!E41*100</f>
        <v>66.386745049971722</v>
      </c>
      <c r="F41" s="396">
        <f>'A17'!F41/'A1'!F41*100</f>
        <v>66.776634969920437</v>
      </c>
      <c r="G41" s="396">
        <f>'A17'!G41/'A1'!G41*100</f>
        <v>62.606255406936626</v>
      </c>
      <c r="H41" s="396">
        <f>'A17'!H41/'A1'!H41*100</f>
        <v>67.845518048495052</v>
      </c>
      <c r="I41" s="396">
        <f>'A17'!I41/'A1'!I41*100</f>
        <v>68.288971245916557</v>
      </c>
      <c r="J41" s="396">
        <f>'A17'!J41/'A1'!J41*100</f>
        <v>67.541234159077874</v>
      </c>
      <c r="K41" s="396">
        <f>'A17'!K41/'A1'!K41*100</f>
        <v>63.673285198555952</v>
      </c>
      <c r="L41" s="396">
        <f>'A17'!L41/'A1'!L41*100</f>
        <v>66.371365058745639</v>
      </c>
      <c r="M41" s="396">
        <f>'A17'!M41/'A1'!M41*100</f>
        <v>62.851655180205626</v>
      </c>
      <c r="N41" s="396">
        <f>'A17'!N41/'A1'!N41*100</f>
        <v>62.724241128687474</v>
      </c>
      <c r="O41" s="396">
        <f>'A17'!O41/'A1'!O41*100</f>
        <v>62.64041078528647</v>
      </c>
    </row>
    <row r="42" spans="1:15" ht="18" customHeight="1">
      <c r="A42" s="92">
        <v>1999</v>
      </c>
      <c r="B42" s="396">
        <f>'A17'!B42/'A1'!B42*100</f>
        <v>66.279123338695712</v>
      </c>
      <c r="C42" s="396">
        <f>'A17'!C42/'A1'!C42*100</f>
        <v>65.653001467423209</v>
      </c>
      <c r="D42" s="396">
        <f>'A17'!D42/'A1'!D42*100</f>
        <v>66.69454706619976</v>
      </c>
      <c r="E42" s="396">
        <f>'A17'!E42/'A1'!E42*100</f>
        <v>66.170804172148095</v>
      </c>
      <c r="F42" s="396">
        <f>'A17'!F42/'A1'!F42*100</f>
        <v>66.911907066795735</v>
      </c>
      <c r="G42" s="396">
        <f>'A17'!G42/'A1'!G42*100</f>
        <v>62.499740219777181</v>
      </c>
      <c r="H42" s="396">
        <f>'A17'!H42/'A1'!H42*100</f>
        <v>67.17872501126854</v>
      </c>
      <c r="I42" s="396">
        <f>'A17'!I42/'A1'!I42*100</f>
        <v>68.179062939790541</v>
      </c>
      <c r="J42" s="396">
        <f>'A17'!J42/'A1'!J42*100</f>
        <v>67.45524701119615</v>
      </c>
      <c r="K42" s="396">
        <f>'A17'!K42/'A1'!K42*100</f>
        <v>63.783056925145672</v>
      </c>
      <c r="L42" s="396">
        <f>'A17'!L42/'A1'!L42*100</f>
        <v>66.380061712316419</v>
      </c>
      <c r="M42" s="396">
        <f>'A17'!M42/'A1'!M42*100</f>
        <v>62.993903815759765</v>
      </c>
      <c r="N42" s="396">
        <f>'A17'!N42/'A1'!N42*100</f>
        <v>62.758162361120576</v>
      </c>
      <c r="O42" s="396">
        <f>'A17'!O42/'A1'!O42*100</f>
        <v>62.746663420781303</v>
      </c>
    </row>
    <row r="43" spans="1:15" ht="18" customHeight="1">
      <c r="A43" s="92">
        <v>2000</v>
      </c>
      <c r="B43" s="396">
        <f>'A17'!B43/'A1'!B43*100</f>
        <v>66.252367211088668</v>
      </c>
      <c r="C43" s="396">
        <f>'A17'!C43/'A1'!C43*100</f>
        <v>65.578850868631662</v>
      </c>
      <c r="D43" s="396">
        <f>'A17'!D43/'A1'!D43*100</f>
        <v>66.884835394171816</v>
      </c>
      <c r="E43" s="396">
        <f>'A17'!E43/'A1'!E43*100</f>
        <v>66.100763394529778</v>
      </c>
      <c r="F43" s="396">
        <f>'A17'!F43/'A1'!F43*100</f>
        <v>66.94358578052551</v>
      </c>
      <c r="G43" s="396">
        <f>'A17'!G43/'A1'!G43*100</f>
        <v>62.324265316399661</v>
      </c>
      <c r="H43" s="396">
        <f>'A17'!H43/'A1'!H43*100</f>
        <v>66.993965055725909</v>
      </c>
      <c r="I43" s="396">
        <f>'A17'!I43/'A1'!I43*100</f>
        <v>68.117159360121946</v>
      </c>
      <c r="J43" s="396">
        <f>'A17'!J43/'A1'!J43*100</f>
        <v>67.384750659464885</v>
      </c>
      <c r="K43" s="396">
        <f>'A17'!K43/'A1'!K43*100</f>
        <v>63.883322199955458</v>
      </c>
      <c r="L43" s="396">
        <f>'A17'!L43/'A1'!L43*100</f>
        <v>66.399183393684709</v>
      </c>
      <c r="M43" s="396">
        <f>'A17'!M43/'A1'!M43*100</f>
        <v>63.142470694319208</v>
      </c>
      <c r="N43" s="396">
        <f>'A17'!N43/'A1'!N43*100</f>
        <v>62.857045817341984</v>
      </c>
      <c r="O43" s="396">
        <f>'A17'!O43/'A1'!O43*100</f>
        <v>63.420532685593692</v>
      </c>
    </row>
    <row r="44" spans="1:15" ht="18" customHeight="1">
      <c r="A44" s="92">
        <v>2001</v>
      </c>
      <c r="B44" s="396">
        <f>'A17'!B44/'A1'!B44*100</f>
        <v>66.308692229364681</v>
      </c>
      <c r="C44" s="396">
        <f>'A17'!C44/'A1'!C44*100</f>
        <v>65.446842914113418</v>
      </c>
      <c r="D44" s="396">
        <f>'A17'!D44/'A1'!D44*100</f>
        <v>67.090127283195926</v>
      </c>
      <c r="E44" s="396">
        <f>'A17'!E44/'A1'!E44*100</f>
        <v>65.950176404704123</v>
      </c>
      <c r="F44" s="396">
        <f>'A17'!F44/'A1'!F44*100</f>
        <v>66.90439475713184</v>
      </c>
      <c r="G44" s="396">
        <f>'A17'!G44/'A1'!G44*100</f>
        <v>62.308926080436557</v>
      </c>
      <c r="H44" s="396">
        <f>'A17'!H44/'A1'!H44*100</f>
        <v>66.763419965994657</v>
      </c>
      <c r="I44" s="396">
        <f>'A17'!I44/'A1'!I44*100</f>
        <v>68.035287799330263</v>
      </c>
      <c r="J44" s="396">
        <f>'A17'!J44/'A1'!J44*100</f>
        <v>67.319079972573704</v>
      </c>
      <c r="K44" s="396">
        <f>'A17'!K44/'A1'!K44*100</f>
        <v>63.992909372922668</v>
      </c>
      <c r="L44" s="396">
        <f>'A17'!L44/'A1'!L44*100</f>
        <v>66.264912306551352</v>
      </c>
      <c r="M44" s="396">
        <f>'A17'!M44/'A1'!M44*100</f>
        <v>63.331834532374096</v>
      </c>
      <c r="N44" s="396">
        <f>'A17'!N44/'A1'!N44*100</f>
        <v>62.999678581699456</v>
      </c>
      <c r="O44" s="396">
        <f>'A17'!O44/'A1'!O44*100</f>
        <v>63.581754779469748</v>
      </c>
    </row>
    <row r="45" spans="1:15" ht="18" customHeight="1">
      <c r="A45" s="92">
        <v>2002</v>
      </c>
      <c r="B45" s="396">
        <f>'A17'!B45/'A1'!B45*100</f>
        <v>66.465025417784574</v>
      </c>
      <c r="C45" s="396">
        <f>'A17'!C45/'A1'!C45*100</f>
        <v>65.421926718296234</v>
      </c>
      <c r="D45" s="396">
        <f>'A17'!D45/'A1'!D45*100</f>
        <v>67.291036171347926</v>
      </c>
      <c r="E45" s="396">
        <f>'A17'!E45/'A1'!E45*100</f>
        <v>65.809088681175581</v>
      </c>
      <c r="F45" s="396">
        <f>'A17'!F45/'A1'!F45*100</f>
        <v>66.871755431647756</v>
      </c>
      <c r="G45" s="396">
        <f>'A17'!G45/'A1'!G45*100</f>
        <v>62.193117229165686</v>
      </c>
      <c r="H45" s="396">
        <f>'A17'!H45/'A1'!H45*100</f>
        <v>66.517543221551364</v>
      </c>
      <c r="I45" s="396">
        <f>'A17'!I45/'A1'!I45*100</f>
        <v>67.831986759369727</v>
      </c>
      <c r="J45" s="396">
        <f>'A17'!J45/'A1'!J45*100</f>
        <v>67.263268718647424</v>
      </c>
      <c r="K45" s="396">
        <f>'A17'!K45/'A1'!K45*100</f>
        <v>64.08900638907248</v>
      </c>
      <c r="L45" s="396">
        <f>'A17'!L45/'A1'!L45*100</f>
        <v>65.76196930822482</v>
      </c>
      <c r="M45" s="396">
        <f>'A17'!M45/'A1'!M45*100</f>
        <v>63.50700280112045</v>
      </c>
      <c r="N45" s="396">
        <f>'A17'!N45/'A1'!N45*100</f>
        <v>63.113800718102588</v>
      </c>
      <c r="O45" s="396">
        <f>'A17'!O45/'A1'!O45*100</f>
        <v>63.776797520589447</v>
      </c>
    </row>
    <row r="46" spans="1:15" ht="18" customHeight="1">
      <c r="A46" s="92">
        <v>2003</v>
      </c>
      <c r="B46" s="396">
        <f>'A17'!B46/'A1'!B46*100</f>
        <v>66.600071426293937</v>
      </c>
      <c r="C46" s="396">
        <f>'A17'!C46/'A1'!C46*100</f>
        <v>65.465672418779533</v>
      </c>
      <c r="D46" s="396">
        <f>'A17'!D46/'A1'!D46*100</f>
        <v>67.437176177880502</v>
      </c>
      <c r="E46" s="396">
        <f>'A17'!E46/'A1'!E46*100</f>
        <v>65.817887291280144</v>
      </c>
      <c r="F46" s="396">
        <f>'A17'!F46/'A1'!F46*100</f>
        <v>66.813734893535397</v>
      </c>
      <c r="G46" s="396">
        <f>'A17'!G46/'A1'!G46*100</f>
        <v>62.704124370103223</v>
      </c>
      <c r="H46" s="396">
        <f>'A17'!H46/'A1'!H46*100</f>
        <v>66.431168201648077</v>
      </c>
      <c r="I46" s="396">
        <f>'A17'!I46/'A1'!I46*100</f>
        <v>67.305961145531526</v>
      </c>
      <c r="J46" s="396">
        <f>'A17'!J46/'A1'!J46*100</f>
        <v>67.207051716698516</v>
      </c>
      <c r="K46" s="396">
        <f>'A17'!K46/'A1'!K46*100</f>
        <v>64.249726177437012</v>
      </c>
      <c r="L46" s="396">
        <f>'A17'!L46/'A1'!L46*100</f>
        <v>65.068349656942331</v>
      </c>
      <c r="M46" s="396">
        <f>'A17'!M46/'A1'!M46*100</f>
        <v>63.652601027014953</v>
      </c>
      <c r="N46" s="396">
        <f>'A17'!N46/'A1'!N46*100</f>
        <v>63.15798310861863</v>
      </c>
      <c r="O46" s="396">
        <f>'A17'!O46/'A1'!O46*100</f>
        <v>64.266877546459455</v>
      </c>
    </row>
    <row r="47" spans="1:15" ht="18" customHeight="1">
      <c r="A47" s="92">
        <v>2004</v>
      </c>
      <c r="B47" s="396">
        <f>'A17'!B47/'A1'!B47*100</f>
        <v>66.693300792949643</v>
      </c>
      <c r="C47" s="396">
        <f>'A17'!C47/'A1'!C47*100</f>
        <v>65.454764495536139</v>
      </c>
      <c r="D47" s="396">
        <f>'A17'!D47/'A1'!D47*100</f>
        <v>67.621925096388068</v>
      </c>
      <c r="E47" s="396">
        <f>'A17'!E47/'A1'!E47*100</f>
        <v>65.874748241717569</v>
      </c>
      <c r="F47" s="396">
        <f>'A17'!F47/'A1'!F47*100</f>
        <v>66.803129722801444</v>
      </c>
      <c r="G47" s="396">
        <f>'A17'!G47/'A1'!G47*100</f>
        <v>62.658343809475504</v>
      </c>
      <c r="H47" s="396">
        <f>'A17'!H47/'A1'!H47*100</f>
        <v>66.000412116216779</v>
      </c>
      <c r="I47" s="396">
        <f>'A17'!I47/'A1'!I47*100</f>
        <v>66.010832776109439</v>
      </c>
      <c r="J47" s="396">
        <f>'A17'!J47/'A1'!J47*100</f>
        <v>67.123371835831904</v>
      </c>
      <c r="K47" s="396">
        <f>'A17'!K47/'A1'!K47*100</f>
        <v>64.321498584186457</v>
      </c>
      <c r="L47" s="396">
        <f>'A17'!L47/'A1'!L47*100</f>
        <v>67.427819862362327</v>
      </c>
      <c r="M47" s="396">
        <f>'A17'!M47/'A1'!M47*100</f>
        <v>63.769179452968636</v>
      </c>
      <c r="N47" s="396">
        <f>'A17'!N47/'A1'!N47*100</f>
        <v>63.163787053437161</v>
      </c>
      <c r="O47" s="396">
        <f>'A17'!O47/'A1'!O47*100</f>
        <v>64.309272168503099</v>
      </c>
    </row>
    <row r="48" spans="1:15" ht="18" customHeight="1">
      <c r="A48" s="92">
        <v>2005</v>
      </c>
      <c r="B48" s="396">
        <f>'A17'!B48/'A1'!B48*100</f>
        <v>66.713628096630856</v>
      </c>
      <c r="C48" s="396">
        <f>'A17'!C48/'A1'!C48*100</f>
        <v>65.645163285277846</v>
      </c>
      <c r="D48" s="396">
        <f>'A17'!D48/'A1'!D48*100</f>
        <v>67.860003636509219</v>
      </c>
      <c r="E48" s="396">
        <f>'A17'!E48/'A1'!E48*100</f>
        <v>65.801223196161658</v>
      </c>
      <c r="F48" s="396">
        <f>'A17'!F48/'A1'!F48*100</f>
        <v>66.671750776915601</v>
      </c>
      <c r="G48" s="396">
        <f>'A17'!G48/'A1'!G48*100</f>
        <v>62.528662808972044</v>
      </c>
      <c r="H48" s="396">
        <f>'A17'!H48/'A1'!H48*100</f>
        <v>66.544188979433443</v>
      </c>
      <c r="I48" s="396">
        <f>'A17'!I48/'A1'!I48*100</f>
        <v>65.94092855802208</v>
      </c>
      <c r="J48" s="396">
        <f>'A17'!J48/'A1'!J48*100</f>
        <v>67.058895630324201</v>
      </c>
      <c r="K48" s="396">
        <f>'A17'!K48/'A1'!K48*100</f>
        <v>64.525227174383389</v>
      </c>
      <c r="L48" s="396">
        <f>'A17'!L48/'A1'!L48*100</f>
        <v>67.532363093400193</v>
      </c>
      <c r="M48" s="396">
        <f>'A17'!M48/'A1'!M48*100</f>
        <v>63.897009966777418</v>
      </c>
      <c r="N48" s="396">
        <f>'A17'!N48/'A1'!N48*100</f>
        <v>63.096384342109637</v>
      </c>
      <c r="O48" s="396">
        <f>'A17'!O48/'A1'!O48*100</f>
        <v>64.481870444824779</v>
      </c>
    </row>
    <row r="49" spans="1:15" ht="12.75" customHeight="1">
      <c r="A49" s="92">
        <v>2006</v>
      </c>
      <c r="B49" s="396">
        <f>'A17'!B49/'A1'!B49*100</f>
        <v>66.70363294014065</v>
      </c>
      <c r="C49" s="396">
        <f>'A17'!C49/'A1'!C49*100</f>
        <v>65.833401925448157</v>
      </c>
      <c r="D49" s="396">
        <f>'A17'!D49/'A1'!D49*100</f>
        <v>68.053013386450431</v>
      </c>
      <c r="E49" s="396">
        <f>'A17'!E49/'A1'!E49*100</f>
        <v>65.649908175464404</v>
      </c>
      <c r="F49" s="396">
        <f>'A17'!F49/'A1'!F49*100</f>
        <v>66.593243833431444</v>
      </c>
      <c r="G49" s="396">
        <f>'A17'!G49/'A1'!G49*100</f>
        <v>62.519754125521885</v>
      </c>
      <c r="H49" s="396">
        <f>'A17'!H49/'A1'!H49*100</f>
        <v>66.341694388461264</v>
      </c>
      <c r="I49" s="396">
        <f>'A17'!I49/'A1'!I49*100</f>
        <v>65.702094449581367</v>
      </c>
      <c r="J49" s="396">
        <f>'A17'!J49/'A1'!J49*100</f>
        <v>67.02160210513432</v>
      </c>
      <c r="K49" s="396">
        <f>'A17'!K49/'A1'!K49*100</f>
        <v>65.857112207680757</v>
      </c>
      <c r="L49" s="396">
        <f>'A17'!L49/'A1'!L49*100</f>
        <v>67.650164971566809</v>
      </c>
      <c r="M49" s="396">
        <f>'A17'!M49/'A1'!M49*100</f>
        <v>64.151525162427049</v>
      </c>
      <c r="N49" s="396">
        <f>'A17'!N49/'A1'!N49*100</f>
        <v>63.089264492275191</v>
      </c>
      <c r="O49" s="396">
        <f>'A17'!O49/'A1'!O49*100</f>
        <v>64.604483501197123</v>
      </c>
    </row>
    <row r="50" spans="1:15" ht="12.75" customHeight="1">
      <c r="A50" s="92">
        <v>2007</v>
      </c>
      <c r="B50" s="396">
        <f>'A17'!B50/'A1'!B50*100</f>
        <v>66.580733540360811</v>
      </c>
      <c r="C50" s="396">
        <f>'A17'!C50/'A1'!C50*100</f>
        <v>65.974510591225751</v>
      </c>
      <c r="D50" s="396">
        <f>'A17'!D50/'A1'!D50*100</f>
        <v>68.11803100915111</v>
      </c>
      <c r="E50" s="396">
        <f>'A17'!E50/'A1'!E50*100</f>
        <v>65.441106959706971</v>
      </c>
      <c r="F50" s="396">
        <f>'A17'!F50/'A1'!F50*100</f>
        <v>66.500274169455636</v>
      </c>
      <c r="G50" s="396">
        <f>'A17'!G50/'A1'!G50*100</f>
        <v>62.482711435759974</v>
      </c>
      <c r="H50" s="396">
        <f>'A17'!H50/'A1'!H50*100</f>
        <v>66.03576334439542</v>
      </c>
      <c r="I50" s="396">
        <f>'A17'!I50/'A1'!I50*100</f>
        <v>65.592185639483077</v>
      </c>
      <c r="J50" s="396">
        <f>'A17'!J50/'A1'!J50*100</f>
        <v>66.937354988399065</v>
      </c>
      <c r="K50" s="396">
        <f>'A17'!K50/'A1'!K50*100</f>
        <v>66.11772205694858</v>
      </c>
      <c r="L50" s="396">
        <f>'A17'!L50/'A1'!L50*100</f>
        <v>67.655302895243523</v>
      </c>
      <c r="M50" s="396">
        <f>'A17'!M50/'A1'!M50*100</f>
        <v>64.227153476169647</v>
      </c>
      <c r="N50" s="396">
        <f>'A17'!N50/'A1'!N50*100</f>
        <v>63.071852556324401</v>
      </c>
      <c r="O50" s="396">
        <f>'A17'!O50/'A1'!O50*100</f>
        <v>64.77609469414783</v>
      </c>
    </row>
    <row r="51" spans="1:15" ht="12.75" customHeight="1">
      <c r="A51" s="92">
        <v>2008</v>
      </c>
      <c r="B51" s="396">
        <f>'A17'!B51/'A1'!B51*100</f>
        <v>66.393827469855111</v>
      </c>
      <c r="C51" s="396">
        <f>'A17'!C51/'A1'!C51*100</f>
        <v>66.055891436309295</v>
      </c>
      <c r="D51" s="396">
        <f>'A17'!D51/'A1'!D51*100</f>
        <v>68.058242997332798</v>
      </c>
      <c r="E51" s="396">
        <f>'A17'!E51/'A1'!E51*100</f>
        <v>65.38220766569556</v>
      </c>
      <c r="F51" s="396">
        <f>'A17'!F51/'A1'!F51*100</f>
        <v>66.586366544961791</v>
      </c>
      <c r="G51" s="396">
        <f>'A17'!G51/'A1'!G51*100</f>
        <v>62.379671484077761</v>
      </c>
      <c r="H51" s="396">
        <f>'A17'!H51/'A1'!H51*100</f>
        <v>65.95957135898685</v>
      </c>
      <c r="I51" s="396">
        <f>'A17'!I51/'A1'!I51*100</f>
        <v>65.4860760593794</v>
      </c>
      <c r="J51" s="396">
        <f>'A17'!J51/'A1'!J51*100</f>
        <v>66.721411192214106</v>
      </c>
      <c r="K51" s="396">
        <f>'A17'!K51/'A1'!K51*100</f>
        <v>66.278045711889291</v>
      </c>
      <c r="L51" s="396">
        <f>'A17'!L51/'A1'!L51*100</f>
        <v>67.539314900840907</v>
      </c>
      <c r="M51" s="396">
        <f>'A17'!M51/'A1'!M51*100</f>
        <v>64.241865509761382</v>
      </c>
      <c r="N51" s="396">
        <f>'A17'!N51/'A1'!N51*100</f>
        <v>64.501286686862755</v>
      </c>
      <c r="O51" s="396">
        <f>'A17'!O51/'A1'!O51*100</f>
        <v>64.503282146500851</v>
      </c>
    </row>
    <row r="52" spans="1:15" ht="12.75" customHeight="1">
      <c r="A52" s="92">
        <v>2009</v>
      </c>
      <c r="B52" s="396">
        <f>'A17'!B52/'A1'!B52*100</f>
        <v>66.111316230034845</v>
      </c>
      <c r="C52" s="396">
        <f>'A17'!C52/'A1'!C52*100</f>
        <v>66.038041983317882</v>
      </c>
      <c r="D52" s="396">
        <f>'A17'!D52/'A1'!D52*100</f>
        <v>67.983900933307112</v>
      </c>
      <c r="E52" s="396">
        <f>'A17'!E52/'A1'!E52*100</f>
        <v>65.051405921767468</v>
      </c>
      <c r="F52" s="396">
        <f>'A17'!F52/'A1'!F52*100</f>
        <v>66.418176028769977</v>
      </c>
      <c r="G52" s="396">
        <f>'A17'!G52/'A1'!G52*100</f>
        <v>61.771120569258478</v>
      </c>
      <c r="H52" s="396">
        <f>'A17'!H52/'A1'!H52*100</f>
        <v>65.792977099236637</v>
      </c>
      <c r="I52" s="396">
        <f>'A17'!I52/'A1'!I52*100</f>
        <v>65.46657651176973</v>
      </c>
      <c r="J52" s="396">
        <f>'A17'!J52/'A1'!J52*100</f>
        <v>66.370182126217699</v>
      </c>
      <c r="K52" s="396">
        <f>'A17'!K52/'A1'!K52*100</f>
        <v>66.254402320281741</v>
      </c>
      <c r="L52" s="396">
        <f>'A17'!L52/'A1'!L52*100</f>
        <v>67.290360551903532</v>
      </c>
      <c r="M52" s="396">
        <f>'A17'!M52/'A1'!M52*100</f>
        <v>65.401537799763403</v>
      </c>
      <c r="N52" s="396">
        <f>'A17'!N52/'A1'!N52*100</f>
        <v>64.38341532884516</v>
      </c>
      <c r="O52" s="396">
        <f>'A17'!O52/'A1'!O52*100</f>
        <v>64.329735302439488</v>
      </c>
    </row>
    <row r="53" spans="1:15" ht="12.75" customHeight="1">
      <c r="A53" s="92">
        <v>2010</v>
      </c>
      <c r="B53" s="396">
        <f>'A17'!B53/'A1'!B53*100</f>
        <v>65.995530168573964</v>
      </c>
      <c r="C53" s="396">
        <f>'A17'!C53/'A1'!C53*100</f>
        <v>66.053121233643395</v>
      </c>
      <c r="D53" s="396">
        <f>'A17'!D53/'A1'!D53*100</f>
        <v>68.056528285601544</v>
      </c>
      <c r="E53" s="396">
        <f>'A17'!E53/'A1'!E53*100</f>
        <v>64.889294882454379</v>
      </c>
      <c r="F53" s="396">
        <f>'A17'!F53/'A1'!F53*100</f>
        <v>66.32294976347255</v>
      </c>
      <c r="G53" s="396">
        <f>'A17'!G53/'A1'!G53*100</f>
        <v>61.64896144529672</v>
      </c>
      <c r="H53" s="396">
        <f>'A17'!H53/'A1'!H53*100</f>
        <v>65.747845638734262</v>
      </c>
      <c r="I53" s="396">
        <f>'A17'!I53/'A1'!I53*100</f>
        <v>65.505911071931791</v>
      </c>
      <c r="J53" s="396">
        <f>'A17'!J53/'A1'!J53*100</f>
        <v>66.087660238344981</v>
      </c>
      <c r="K53" s="396">
        <f>'A17'!K53/'A1'!K53*100</f>
        <v>66.46572106137944</v>
      </c>
      <c r="L53" s="396">
        <f>'A17'!L53/'A1'!L53*100</f>
        <v>68.041138411375101</v>
      </c>
      <c r="M53" s="396">
        <f>'A17'!M53/'A1'!M53*100</f>
        <v>65.615445005874207</v>
      </c>
      <c r="N53" s="396">
        <f>'A17'!N53/'A1'!N53*100</f>
        <v>64.623635402020042</v>
      </c>
      <c r="O53" s="396">
        <f>'A17'!O53/'A1'!O53*100</f>
        <v>64.333828710521871</v>
      </c>
    </row>
    <row r="54" spans="1:15" ht="12.75" customHeight="1">
      <c r="A54" s="92"/>
      <c r="B54" s="396"/>
      <c r="C54" s="396"/>
      <c r="D54" s="396"/>
      <c r="E54" s="396"/>
      <c r="F54" s="396"/>
      <c r="G54" s="396"/>
      <c r="H54" s="396"/>
      <c r="I54" s="396"/>
      <c r="J54" s="396"/>
      <c r="K54" s="396"/>
      <c r="L54" s="396"/>
      <c r="M54" s="396"/>
      <c r="N54" s="396"/>
      <c r="O54" s="396"/>
    </row>
    <row r="55" spans="1:15" ht="12.75" customHeight="1">
      <c r="A55" s="90" t="s">
        <v>428</v>
      </c>
    </row>
    <row r="56" spans="1:15" ht="12.75" customHeight="1">
      <c r="A56" s="90" t="s">
        <v>704</v>
      </c>
    </row>
    <row r="57" spans="1:15" ht="12.75" customHeight="1">
      <c r="B57" s="426"/>
      <c r="C57" s="426"/>
      <c r="D57" s="426"/>
      <c r="E57" s="426"/>
      <c r="F57" s="426"/>
      <c r="G57" s="426"/>
      <c r="H57" s="426"/>
      <c r="I57" s="426"/>
      <c r="J57" s="426"/>
      <c r="K57" s="426"/>
      <c r="L57" s="426"/>
      <c r="M57" s="426"/>
      <c r="N57" s="426"/>
      <c r="O57" s="426"/>
    </row>
  </sheetData>
  <phoneticPr fontId="0" type="noConversion"/>
  <pageMargins left="0.75" right="0.75" top="1" bottom="1" header="0.5" footer="0.5"/>
  <pageSetup scale="78" orientation="landscape" r:id="rId1"/>
  <headerFooter alignWithMargins="0"/>
</worksheet>
</file>

<file path=xl/worksheets/sheet37.xml><?xml version="1.0" encoding="utf-8"?>
<worksheet xmlns="http://schemas.openxmlformats.org/spreadsheetml/2006/main" xmlns:r="http://schemas.openxmlformats.org/officeDocument/2006/relationships">
  <sheetPr codeName="Sheet37">
    <pageSetUpPr fitToPage="1"/>
  </sheetPr>
  <dimension ref="A1:O55"/>
  <sheetViews>
    <sheetView view="pageBreakPreview" zoomScaleSheetLayoutView="100" workbookViewId="0">
      <pane xSplit="1" ySplit="2" topLeftCell="B47" activePane="bottomRight" state="frozen"/>
      <selection activeCell="R37" sqref="R37"/>
      <selection pane="topRight" activeCell="R37" sqref="R37"/>
      <selection pane="bottomLeft" activeCell="R37" sqref="R37"/>
      <selection pane="bottomRight" activeCell="R37" sqref="R37"/>
    </sheetView>
  </sheetViews>
  <sheetFormatPr defaultColWidth="8.85546875" defaultRowHeight="12.75"/>
  <cols>
    <col min="1" max="1" width="4.85546875" style="417" customWidth="1"/>
    <col min="2" max="2" width="12.140625" style="417" customWidth="1"/>
    <col min="3" max="3" width="8.7109375" style="417" customWidth="1"/>
    <col min="4" max="4" width="10.140625" style="417" customWidth="1"/>
    <col min="5" max="8" width="8.7109375" style="417" customWidth="1"/>
    <col min="9" max="9" width="11.140625" style="417" customWidth="1"/>
    <col min="10" max="10" width="9.7109375" style="417" customWidth="1"/>
    <col min="11" max="15" width="8.7109375" style="417" customWidth="1"/>
    <col min="16" max="16384" width="8.85546875" style="417"/>
  </cols>
  <sheetData>
    <row r="1" spans="1:15" s="416" customFormat="1" ht="15" customHeight="1">
      <c r="A1" s="416" t="s">
        <v>39</v>
      </c>
      <c r="C1" s="91"/>
      <c r="D1" s="91"/>
      <c r="E1" s="91"/>
      <c r="F1" s="91"/>
      <c r="G1" s="91"/>
      <c r="H1" s="91"/>
      <c r="I1" s="91"/>
      <c r="J1" s="571"/>
      <c r="K1" s="91"/>
      <c r="L1" s="91"/>
      <c r="M1" s="91"/>
      <c r="N1" s="91"/>
      <c r="O1" s="91"/>
    </row>
    <row r="2" spans="1:15" s="416" customFormat="1" ht="40.5" customHeight="1">
      <c r="A2" s="416" t="s">
        <v>471</v>
      </c>
      <c r="B2" s="91" t="s">
        <v>281</v>
      </c>
      <c r="C2" s="91" t="s">
        <v>283</v>
      </c>
      <c r="D2" s="91" t="s">
        <v>272</v>
      </c>
      <c r="E2" s="91" t="s">
        <v>284</v>
      </c>
      <c r="F2" s="91" t="s">
        <v>285</v>
      </c>
      <c r="G2" s="91" t="s">
        <v>286</v>
      </c>
      <c r="H2" s="91" t="s">
        <v>287</v>
      </c>
      <c r="I2" s="91" t="s">
        <v>288</v>
      </c>
      <c r="J2" s="91" t="s">
        <v>492</v>
      </c>
      <c r="K2" s="91" t="s">
        <v>290</v>
      </c>
      <c r="L2" s="91" t="s">
        <v>497</v>
      </c>
      <c r="M2" s="91" t="s">
        <v>292</v>
      </c>
      <c r="N2" s="91" t="s">
        <v>293</v>
      </c>
      <c r="O2" s="91" t="s">
        <v>273</v>
      </c>
    </row>
    <row r="3" spans="1:15" hidden="1">
      <c r="A3" s="438">
        <v>1960</v>
      </c>
      <c r="B3" s="406">
        <f>'A6-1'!B3/'A19'!B$43</f>
        <v>362637.17543231411</v>
      </c>
      <c r="C3" s="406">
        <f>'A6-1'!C3/'A19'!C$43</f>
        <v>238883.89008886277</v>
      </c>
      <c r="D3" s="406">
        <f>'A6-1'!D3/'A19'!D$43</f>
        <v>468072.43484436476</v>
      </c>
      <c r="E3" s="406">
        <f>'A6-1'!E3/'A19'!E$43</f>
        <v>156513.24022607974</v>
      </c>
      <c r="F3" s="406">
        <f>'A6-1'!F3/'A19'!F$43</f>
        <v>142439.07705843903</v>
      </c>
      <c r="G3" s="406">
        <f>'A6-1'!G3/'A19'!G$43</f>
        <v>1254491.319227013</v>
      </c>
      <c r="H3" s="406">
        <f>'A6-1'!H3/'A19'!H$43</f>
        <v>2435685.9281822518</v>
      </c>
      <c r="I3" s="406">
        <f>'A6-1'!I3/'A19'!I$43</f>
        <v>1557284.6765662397</v>
      </c>
      <c r="J3" s="406">
        <f>'A6-1'!J3/'A19'!J$43</f>
        <v>446704.17845405819</v>
      </c>
      <c r="K3" s="406">
        <f>'A6-1'!K3/'A19'!K$43</f>
        <v>144872.80100852845</v>
      </c>
      <c r="L3" s="406">
        <f>'A6-1'!L3/'A19'!L$43</f>
        <v>447818.70760964323</v>
      </c>
      <c r="M3" s="406">
        <f>'A6-1'!M3/'A19'!M$43</f>
        <v>220667.75478834557</v>
      </c>
      <c r="N3" s="406">
        <f>'A6-1'!N3/'A19'!N$43</f>
        <v>1149560.1943181113</v>
      </c>
      <c r="O3" s="406">
        <f>'A6-1'!O3/'A19'!O$43</f>
        <v>6513005.6562648127</v>
      </c>
    </row>
    <row r="4" spans="1:15" hidden="1">
      <c r="A4" s="438">
        <v>1961</v>
      </c>
      <c r="B4" s="406">
        <f>'A6-1'!B4/'A19'!B$43</f>
        <v>377177.67473974352</v>
      </c>
      <c r="C4" s="406">
        <f>'A6-1'!C4/'A19'!C$43</f>
        <v>248470.52165638583</v>
      </c>
      <c r="D4" s="406">
        <f>'A6-1'!D4/'A19'!D$43</f>
        <v>486862.00161380728</v>
      </c>
      <c r="E4" s="406">
        <f>'A6-1'!E4/'A19'!E$43</f>
        <v>162793.43307342473</v>
      </c>
      <c r="F4" s="406">
        <f>'A6-1'!F4/'A19'!F$43</f>
        <v>148150.39978030487</v>
      </c>
      <c r="G4" s="406">
        <f>'A6-1'!G4/'A19'!G$43</f>
        <v>1304821.5758756986</v>
      </c>
      <c r="H4" s="406">
        <f>'A6-1'!H4/'A19'!H$43</f>
        <v>2533442.5284651145</v>
      </c>
      <c r="I4" s="406">
        <f>'A6-1'!I4/'A19'!I$43</f>
        <v>1619782.9350272387</v>
      </c>
      <c r="J4" s="406">
        <f>'A6-1'!J4/'A19'!J$43</f>
        <v>464625.41978596314</v>
      </c>
      <c r="K4" s="406">
        <f>'A6-1'!K4/'A19'!K$43</f>
        <v>150679.71022025324</v>
      </c>
      <c r="L4" s="406">
        <f>'A6-1'!L4/'A19'!L$43</f>
        <v>465804.25574725523</v>
      </c>
      <c r="M4" s="406">
        <f>'A6-1'!M4/'A19'!M$43</f>
        <v>229523.85637361879</v>
      </c>
      <c r="N4" s="406">
        <f>'A6-1'!N4/'A19'!N$43</f>
        <v>1195680.8391373206</v>
      </c>
      <c r="O4" s="406">
        <f>'A6-1'!O4/'A19'!O$43</f>
        <v>6763426.6968088495</v>
      </c>
    </row>
    <row r="5" spans="1:15" hidden="1">
      <c r="A5" s="438">
        <v>1962</v>
      </c>
      <c r="B5" s="406">
        <f>'A6-1'!B5/'A19'!B$43</f>
        <v>390140.02923329984</v>
      </c>
      <c r="C5" s="406">
        <f>'A6-1'!C5/'A19'!C$43</f>
        <v>259711.70130798625</v>
      </c>
      <c r="D5" s="406">
        <f>'A6-1'!D5/'A19'!D$43</f>
        <v>506255.82106022083</v>
      </c>
      <c r="E5" s="406">
        <f>'A6-1'!E5/'A19'!E$43</f>
        <v>170531.13250494888</v>
      </c>
      <c r="F5" s="406">
        <f>'A6-1'!F5/'A19'!F$43</f>
        <v>154552.141608634</v>
      </c>
      <c r="G5" s="406">
        <f>'A6-1'!G5/'A19'!G$43</f>
        <v>1356666.5359466297</v>
      </c>
      <c r="H5" s="406">
        <f>'A6-1'!H5/'A19'!H$43</f>
        <v>2638208.9074017094</v>
      </c>
      <c r="I5" s="406">
        <f>'A6-1'!I5/'A19'!I$43</f>
        <v>1692155.8349203053</v>
      </c>
      <c r="J5" s="406">
        <f>'A6-1'!J5/'A19'!J$43</f>
        <v>483704.95941853942</v>
      </c>
      <c r="K5" s="406">
        <f>'A6-1'!K5/'A19'!K$43</f>
        <v>157537.98448840447</v>
      </c>
      <c r="L5" s="406">
        <f>'A6-1'!L5/'A19'!L$43</f>
        <v>488660.8634661386</v>
      </c>
      <c r="M5" s="406">
        <f>'A6-1'!M5/'A19'!M$43</f>
        <v>239254.72536394195</v>
      </c>
      <c r="N5" s="406">
        <f>'A6-1'!N5/'A19'!N$43</f>
        <v>1247478.9349962766</v>
      </c>
      <c r="O5" s="406">
        <f>'A6-1'!O5/'A19'!O$43</f>
        <v>7016595.1479634289</v>
      </c>
    </row>
    <row r="6" spans="1:15" hidden="1">
      <c r="A6" s="438">
        <v>1963</v>
      </c>
      <c r="B6" s="406">
        <f>'A6-1'!B6/'A19'!B$43</f>
        <v>403744.50198485458</v>
      </c>
      <c r="C6" s="406">
        <f>'A6-1'!C6/'A19'!C$43</f>
        <v>271593.96305926587</v>
      </c>
      <c r="D6" s="406">
        <f>'A6-1'!D6/'A19'!D$43</f>
        <v>526281.8832248596</v>
      </c>
      <c r="E6" s="406">
        <f>'A6-1'!E6/'A19'!E$43</f>
        <v>178666.32728145554</v>
      </c>
      <c r="F6" s="406">
        <f>'A6-1'!F6/'A19'!F$43</f>
        <v>160736.69079570106</v>
      </c>
      <c r="G6" s="406">
        <f>'A6-1'!G6/'A19'!G$43</f>
        <v>1410078.9992947725</v>
      </c>
      <c r="H6" s="406">
        <f>'A6-1'!H6/'A19'!H$43</f>
        <v>2745802.9823564319</v>
      </c>
      <c r="I6" s="406">
        <f>'A6-1'!I6/'A19'!I$43</f>
        <v>1773346.5470125519</v>
      </c>
      <c r="J6" s="406">
        <f>'A6-1'!J6/'A19'!J$43</f>
        <v>503130.99645736988</v>
      </c>
      <c r="K6" s="406">
        <f>'A6-1'!K6/'A19'!K$43</f>
        <v>164546.72262586741</v>
      </c>
      <c r="L6" s="406">
        <f>'A6-1'!L6/'A19'!L$43</f>
        <v>513251.63226800342</v>
      </c>
      <c r="M6" s="406">
        <f>'A6-1'!M6/'A19'!M$43</f>
        <v>249658.85489152628</v>
      </c>
      <c r="N6" s="406">
        <f>'A6-1'!N6/'A19'!N$43</f>
        <v>1297915.472088397</v>
      </c>
      <c r="O6" s="406">
        <f>'A6-1'!O6/'A19'!O$43</f>
        <v>7294231.0042167986</v>
      </c>
    </row>
    <row r="7" spans="1:15" hidden="1">
      <c r="A7" s="438">
        <v>1964</v>
      </c>
      <c r="B7" s="406">
        <f>'A6-1'!B7/'A19'!B$43</f>
        <v>419172.96172861551</v>
      </c>
      <c r="C7" s="406">
        <f>'A6-1'!C7/'A19'!C$43</f>
        <v>283026.13488819293</v>
      </c>
      <c r="D7" s="406">
        <f>'A6-1'!D7/'A19'!D$43</f>
        <v>546944.8786628407</v>
      </c>
      <c r="E7" s="406">
        <f>'A6-1'!E7/'A19'!E$43</f>
        <v>185965.10072950914</v>
      </c>
      <c r="F7" s="406">
        <f>'A6-1'!F7/'A19'!F$43</f>
        <v>166321.66709264179</v>
      </c>
      <c r="G7" s="406">
        <f>'A6-1'!G7/'A19'!G$43</f>
        <v>1465113.6062007595</v>
      </c>
      <c r="H7" s="406">
        <f>'A6-1'!H7/'A19'!H$43</f>
        <v>2851535.2094134567</v>
      </c>
      <c r="I7" s="406">
        <f>'A6-1'!I7/'A19'!I$43</f>
        <v>1862024.0590358421</v>
      </c>
      <c r="J7" s="406">
        <f>'A6-1'!J7/'A19'!J$43</f>
        <v>522156.84257781401</v>
      </c>
      <c r="K7" s="406">
        <f>'A6-1'!K7/'A19'!K$43</f>
        <v>171696.80143772476</v>
      </c>
      <c r="L7" s="406">
        <f>'A6-1'!L7/'A19'!L$43</f>
        <v>540082.96263645682</v>
      </c>
      <c r="M7" s="406">
        <f>'A6-1'!M7/'A19'!M$43</f>
        <v>260853.47010048063</v>
      </c>
      <c r="N7" s="406">
        <f>'A6-1'!N7/'A19'!N$43</f>
        <v>1347743.5175891423</v>
      </c>
      <c r="O7" s="406">
        <f>'A6-1'!O7/'A19'!O$43</f>
        <v>7590573.0183283594</v>
      </c>
    </row>
    <row r="8" spans="1:15" hidden="1">
      <c r="A8" s="438">
        <v>1965</v>
      </c>
      <c r="B8" s="406">
        <f>'A6-1'!B8/'A19'!B$43</f>
        <v>437247.19133023429</v>
      </c>
      <c r="C8" s="406">
        <f>'A6-1'!C8/'A19'!C$43</f>
        <v>296861.39966008486</v>
      </c>
      <c r="D8" s="406">
        <f>'A6-1'!D8/'A19'!D$43</f>
        <v>571345.79343459022</v>
      </c>
      <c r="E8" s="406">
        <f>'A6-1'!E8/'A19'!E$43</f>
        <v>196221.47846894659</v>
      </c>
      <c r="F8" s="406">
        <f>'A6-1'!F8/'A19'!F$43</f>
        <v>172326.1042269624</v>
      </c>
      <c r="G8" s="406">
        <f>'A6-1'!G8/'A19'!G$43</f>
        <v>1528129.0956001866</v>
      </c>
      <c r="H8" s="406">
        <f>'A6-1'!H8/'A19'!H$43</f>
        <v>2973932.9839379094</v>
      </c>
      <c r="I8" s="406">
        <f>'A6-1'!I8/'A19'!I$43</f>
        <v>1939523.4210690367</v>
      </c>
      <c r="J8" s="406">
        <f>'A6-1'!J8/'A19'!J$43</f>
        <v>546931.87166406796</v>
      </c>
      <c r="K8" s="406">
        <f>'A6-1'!K8/'A19'!K$43</f>
        <v>178930.47033960748</v>
      </c>
      <c r="L8" s="406">
        <f>'A6-1'!L8/'A19'!L$43</f>
        <v>571601.93358072417</v>
      </c>
      <c r="M8" s="406">
        <f>'A6-1'!M8/'A19'!M$43</f>
        <v>273040.84197806823</v>
      </c>
      <c r="N8" s="406">
        <f>'A6-1'!N8/'A19'!N$43</f>
        <v>1409705.2494848212</v>
      </c>
      <c r="O8" s="406">
        <f>'A6-1'!O8/'A19'!O$43</f>
        <v>7911540.8135363404</v>
      </c>
    </row>
    <row r="9" spans="1:15" hidden="1">
      <c r="A9" s="438">
        <v>1966</v>
      </c>
      <c r="B9" s="406">
        <f>'A6-1'!B9/'A19'!B$43</f>
        <v>457742.79205437301</v>
      </c>
      <c r="C9" s="406">
        <f>'A6-1'!C9/'A19'!C$43</f>
        <v>311110.32775179157</v>
      </c>
      <c r="D9" s="406">
        <f>'A6-1'!D9/'A19'!D$43</f>
        <v>599264.05973624019</v>
      </c>
      <c r="E9" s="406">
        <f>'A6-1'!E9/'A19'!E$43</f>
        <v>206962.49387475353</v>
      </c>
      <c r="F9" s="406">
        <f>'A6-1'!F9/'A19'!F$43</f>
        <v>179269.11369136968</v>
      </c>
      <c r="G9" s="406">
        <f>'A6-1'!G9/'A19'!G$43</f>
        <v>1596226.3889197346</v>
      </c>
      <c r="H9" s="406">
        <f>'A6-1'!H9/'A19'!H$43</f>
        <v>3101410.1407224741</v>
      </c>
      <c r="I9" s="406">
        <f>'A6-1'!I9/'A19'!I$43</f>
        <v>2003359.5265681236</v>
      </c>
      <c r="J9" s="406">
        <f>'A6-1'!J9/'A19'!J$43</f>
        <v>572908.69821022381</v>
      </c>
      <c r="K9" s="406">
        <f>'A6-1'!K9/'A19'!K$43</f>
        <v>186718.11523753335</v>
      </c>
      <c r="L9" s="406">
        <f>'A6-1'!L9/'A19'!L$43</f>
        <v>609497.61231562402</v>
      </c>
      <c r="M9" s="406">
        <f>'A6-1'!M9/'A19'!M$43</f>
        <v>285598.93119752686</v>
      </c>
      <c r="N9" s="406">
        <f>'A6-1'!N9/'A19'!N$43</f>
        <v>1474630.0773582386</v>
      </c>
      <c r="O9" s="406">
        <f>'A6-1'!O9/'A19'!O$43</f>
        <v>8253953.2095539309</v>
      </c>
    </row>
    <row r="10" spans="1:15" hidden="1">
      <c r="A10" s="438">
        <v>1967</v>
      </c>
      <c r="B10" s="406">
        <f>'A6-1'!B10/'A19'!B$43</f>
        <v>478352.09364322096</v>
      </c>
      <c r="C10" s="406">
        <f>'A6-1'!C10/'A19'!C$43</f>
        <v>326393.04513623513</v>
      </c>
      <c r="D10" s="406">
        <f>'A6-1'!D10/'A19'!D$43</f>
        <v>630736.72753581125</v>
      </c>
      <c r="E10" s="406">
        <f>'A6-1'!E10/'A19'!E$43</f>
        <v>217867.66634841458</v>
      </c>
      <c r="F10" s="406">
        <f>'A6-1'!F10/'A19'!F$43</f>
        <v>186399.56201996602</v>
      </c>
      <c r="G10" s="406">
        <f>'A6-1'!G10/'A19'!G$43</f>
        <v>1670061.8002428112</v>
      </c>
      <c r="H10" s="406">
        <f>'A6-1'!H10/'A19'!H$43</f>
        <v>3226548.8580552954</v>
      </c>
      <c r="I10" s="406">
        <f>'A6-1'!I10/'A19'!I$43</f>
        <v>2070158.1151585244</v>
      </c>
      <c r="J10" s="406">
        <f>'A6-1'!J10/'A19'!J$43</f>
        <v>601306.02984938677</v>
      </c>
      <c r="K10" s="406">
        <f>'A6-1'!K10/'A19'!K$43</f>
        <v>194963.1726841607</v>
      </c>
      <c r="L10" s="406">
        <f>'A6-1'!L10/'A19'!L$43</f>
        <v>652971.68184099381</v>
      </c>
      <c r="M10" s="406">
        <f>'A6-1'!M10/'A19'!M$43</f>
        <v>298639.65203294304</v>
      </c>
      <c r="N10" s="406">
        <f>'A6-1'!N10/'A19'!N$43</f>
        <v>1539931.4920381892</v>
      </c>
      <c r="O10" s="406">
        <f>'A6-1'!O10/'A19'!O$43</f>
        <v>8611498.8870423157</v>
      </c>
    </row>
    <row r="11" spans="1:15" hidden="1">
      <c r="A11" s="438">
        <v>1968</v>
      </c>
      <c r="B11" s="406">
        <f>'A6-1'!B11/'A19'!B$43</f>
        <v>499676.42487230373</v>
      </c>
      <c r="C11" s="406">
        <f>'A6-1'!C11/'A19'!C$43</f>
        <v>341779.8751362646</v>
      </c>
      <c r="D11" s="406">
        <f>'A6-1'!D11/'A19'!D$43</f>
        <v>661062.04360209627</v>
      </c>
      <c r="E11" s="406">
        <f>'A6-1'!E11/'A19'!E$43</f>
        <v>229581.85066700942</v>
      </c>
      <c r="F11" s="406">
        <f>'A6-1'!F11/'A19'!F$43</f>
        <v>193034.84353059102</v>
      </c>
      <c r="G11" s="406">
        <f>'A6-1'!G11/'A19'!G$43</f>
        <v>1748502.2801594725</v>
      </c>
      <c r="H11" s="406">
        <f>'A6-1'!H11/'A19'!H$43</f>
        <v>3331841.6538456851</v>
      </c>
      <c r="I11" s="406">
        <f>'A6-1'!I11/'A19'!I$43</f>
        <v>2149182.8098942102</v>
      </c>
      <c r="J11" s="406">
        <f>'A6-1'!J11/'A19'!J$43</f>
        <v>632500.34540107835</v>
      </c>
      <c r="K11" s="406">
        <f>'A6-1'!K11/'A19'!K$43</f>
        <v>204577.78683417357</v>
      </c>
      <c r="L11" s="406">
        <f>'A6-1'!L11/'A19'!L$43</f>
        <v>698593.21874697425</v>
      </c>
      <c r="M11" s="406">
        <f>'A6-1'!M11/'A19'!M$43</f>
        <v>312349.83388265572</v>
      </c>
      <c r="N11" s="406">
        <f>'A6-1'!N11/'A19'!N$43</f>
        <v>1612556.6535745997</v>
      </c>
      <c r="O11" s="406">
        <f>'A6-1'!O11/'A19'!O$43</f>
        <v>8953858.9916508105</v>
      </c>
    </row>
    <row r="12" spans="1:15" hidden="1">
      <c r="A12" s="438">
        <v>1969</v>
      </c>
      <c r="B12" s="406">
        <f>'A6-1'!B12/'A19'!B$43</f>
        <v>522873.62724125583</v>
      </c>
      <c r="C12" s="406">
        <f>'A6-1'!C12/'A19'!C$43</f>
        <v>356214.61534600385</v>
      </c>
      <c r="D12" s="406">
        <f>'A6-1'!D12/'A19'!D$43</f>
        <v>690696.76579520921</v>
      </c>
      <c r="E12" s="406">
        <f>'A6-1'!E12/'A19'!E$43</f>
        <v>241010.14647135022</v>
      </c>
      <c r="F12" s="406">
        <f>'A6-1'!F12/'A19'!F$43</f>
        <v>198679.20976877346</v>
      </c>
      <c r="G12" s="406">
        <f>'A6-1'!G12/'A19'!G$43</f>
        <v>1831151.1798510414</v>
      </c>
      <c r="H12" s="406">
        <f>'A6-1'!H12/'A19'!H$43</f>
        <v>3439706.2172054672</v>
      </c>
      <c r="I12" s="406">
        <f>'A6-1'!I12/'A19'!I$43</f>
        <v>2240307.363237801</v>
      </c>
      <c r="J12" s="406">
        <f>'A6-1'!J12/'A19'!J$43</f>
        <v>668065.67184096482</v>
      </c>
      <c r="K12" s="406">
        <f>'A6-1'!K12/'A19'!K$43</f>
        <v>213198.84307055181</v>
      </c>
      <c r="L12" s="406">
        <f>'A6-1'!L12/'A19'!L$43</f>
        <v>748724.01167535363</v>
      </c>
      <c r="M12" s="406">
        <f>'A6-1'!M12/'A19'!M$43</f>
        <v>325719.54812258965</v>
      </c>
      <c r="N12" s="406">
        <f>'A6-1'!N12/'A19'!N$43</f>
        <v>1689284.1828624399</v>
      </c>
      <c r="O12" s="406">
        <f>'A6-1'!O12/'A19'!O$43</f>
        <v>9312550.7127303667</v>
      </c>
    </row>
    <row r="13" spans="1:15" hidden="1">
      <c r="A13" s="438">
        <v>1970</v>
      </c>
      <c r="B13" s="406">
        <f>'A6-1'!B13/'A19'!B$43</f>
        <v>547868.37154519523</v>
      </c>
      <c r="C13" s="406">
        <f>'A6-1'!C13/'A19'!C$43</f>
        <v>371377.43038352195</v>
      </c>
      <c r="D13" s="406">
        <f>'A6-1'!D13/'A19'!D$43</f>
        <v>721812.85059444013</v>
      </c>
      <c r="E13" s="406">
        <f>'A6-1'!E13/'A19'!E$43</f>
        <v>254877.31374863128</v>
      </c>
      <c r="F13" s="406">
        <f>'A6-1'!F13/'A19'!F$43</f>
        <v>205648.67175097647</v>
      </c>
      <c r="G13" s="406">
        <f>'A6-1'!G13/'A19'!G$43</f>
        <v>1923163.8172240988</v>
      </c>
      <c r="H13" s="406">
        <f>'A6-1'!H13/'A19'!H$43</f>
        <v>3563041.7241422776</v>
      </c>
      <c r="I13" s="406">
        <f>'A6-1'!I13/'A19'!I$43</f>
        <v>2340081.0289351479</v>
      </c>
      <c r="J13" s="406">
        <f>'A6-1'!J13/'A19'!J$43</f>
        <v>701000.4639942525</v>
      </c>
      <c r="K13" s="406">
        <f>'A6-1'!K13/'A19'!K$43</f>
        <v>219972.97162403332</v>
      </c>
      <c r="L13" s="406">
        <f>'A6-1'!L13/'A19'!L$43</f>
        <v>804098.32618642051</v>
      </c>
      <c r="M13" s="406">
        <f>'A6-1'!M13/'A19'!M$43</f>
        <v>339585.21042426652</v>
      </c>
      <c r="N13" s="406">
        <f>'A6-1'!N13/'A19'!N$43</f>
        <v>1762285.6668743407</v>
      </c>
      <c r="O13" s="406">
        <f>'A6-1'!O13/'A19'!O$43</f>
        <v>9673680.9899471514</v>
      </c>
    </row>
    <row r="14" spans="1:15" hidden="1">
      <c r="A14" s="438">
        <v>1971</v>
      </c>
      <c r="B14" s="406">
        <f>'A6-1'!B14/'A19'!B$43</f>
        <v>573867.90766867611</v>
      </c>
      <c r="C14" s="406">
        <f>'A6-1'!C14/'A19'!C$43</f>
        <v>388117.19726455433</v>
      </c>
      <c r="D14" s="406">
        <f>'A6-1'!D14/'A19'!D$43</f>
        <v>751973.37594499148</v>
      </c>
      <c r="E14" s="406">
        <f>'A6-1'!E14/'A19'!E$43</f>
        <v>268301.34243063274</v>
      </c>
      <c r="F14" s="406">
        <f>'A6-1'!F14/'A19'!F$43</f>
        <v>214051.07334558864</v>
      </c>
      <c r="G14" s="406">
        <f>'A6-1'!G14/'A19'!G$43</f>
        <v>2018429.382486948</v>
      </c>
      <c r="H14" s="406">
        <f>'A6-1'!H14/'A19'!H$43</f>
        <v>3701465.3827620749</v>
      </c>
      <c r="I14" s="406">
        <f>'A6-1'!I14/'A19'!I$43</f>
        <v>2441178.495446905</v>
      </c>
      <c r="J14" s="406">
        <f>'A6-1'!J14/'A19'!J$43</f>
        <v>736691.36637395655</v>
      </c>
      <c r="K14" s="406">
        <f>'A6-1'!K14/'A19'!K$43</f>
        <v>228631.56999928536</v>
      </c>
      <c r="L14" s="406">
        <f>'A6-1'!L14/'A19'!L$43</f>
        <v>860123.54195500433</v>
      </c>
      <c r="M14" s="406">
        <f>'A6-1'!M14/'A19'!M$43</f>
        <v>353701.82311516016</v>
      </c>
      <c r="N14" s="406">
        <f>'A6-1'!N14/'A19'!N$43</f>
        <v>1835926.8114844903</v>
      </c>
      <c r="O14" s="406">
        <f>'A6-1'!O14/'A19'!O$43</f>
        <v>9996944.4351001959</v>
      </c>
    </row>
    <row r="15" spans="1:15" hidden="1">
      <c r="A15" s="438">
        <v>1972</v>
      </c>
      <c r="B15" s="406">
        <f>'A6-1'!B15/'A19'!B$43</f>
        <v>601808.94176185026</v>
      </c>
      <c r="C15" s="406">
        <f>'A6-1'!C15/'A19'!C$43</f>
        <v>403567.22890453268</v>
      </c>
      <c r="D15" s="406">
        <f>'A6-1'!D15/'A19'!D$43</f>
        <v>784911.33143083577</v>
      </c>
      <c r="E15" s="406">
        <f>'A6-1'!E15/'A19'!E$43</f>
        <v>281366.65591682075</v>
      </c>
      <c r="F15" s="406">
        <f>'A6-1'!F15/'A19'!F$43</f>
        <v>222660.19039687948</v>
      </c>
      <c r="G15" s="406">
        <f>'A6-1'!G15/'A19'!G$43</f>
        <v>2121200.1873988044</v>
      </c>
      <c r="H15" s="406">
        <f>'A6-1'!H15/'A19'!H$43</f>
        <v>3848512.4651429891</v>
      </c>
      <c r="I15" s="406">
        <f>'A6-1'!I15/'A19'!I$43</f>
        <v>2538833.1920858929</v>
      </c>
      <c r="J15" s="406">
        <f>'A6-1'!J15/'A19'!J$43</f>
        <v>771818.10917314515</v>
      </c>
      <c r="K15" s="406">
        <f>'A6-1'!K15/'A19'!K$43</f>
        <v>240075.19563134457</v>
      </c>
      <c r="L15" s="406">
        <f>'A6-1'!L15/'A19'!L$43</f>
        <v>911782.79700443649</v>
      </c>
      <c r="M15" s="406">
        <f>'A6-1'!M15/'A19'!M$43</f>
        <v>367125.88490903022</v>
      </c>
      <c r="N15" s="406">
        <f>'A6-1'!N15/'A19'!N$43</f>
        <v>1909052.6240100227</v>
      </c>
      <c r="O15" s="406">
        <f>'A6-1'!O15/'A19'!O$43</f>
        <v>10343319.835986653</v>
      </c>
    </row>
    <row r="16" spans="1:15" hidden="1">
      <c r="A16" s="438">
        <v>1973</v>
      </c>
      <c r="B16" s="406">
        <f>'A6-1'!B16/'A19'!B$43</f>
        <v>627995.22925445263</v>
      </c>
      <c r="C16" s="406">
        <f>'A6-1'!C16/'A19'!C$43</f>
        <v>419245.19501248113</v>
      </c>
      <c r="D16" s="406">
        <f>'A6-1'!D16/'A19'!D$43</f>
        <v>818874.15163490595</v>
      </c>
      <c r="E16" s="406">
        <f>'A6-1'!E16/'A19'!E$43</f>
        <v>295938.07526617218</v>
      </c>
      <c r="F16" s="406">
        <f>'A6-1'!F16/'A19'!F$43</f>
        <v>231948.88446454535</v>
      </c>
      <c r="G16" s="406">
        <f>'A6-1'!G16/'A19'!G$43</f>
        <v>2229896.4792807233</v>
      </c>
      <c r="H16" s="406">
        <f>'A6-1'!H16/'A19'!H$43</f>
        <v>3996359.5059532654</v>
      </c>
      <c r="I16" s="406">
        <f>'A6-1'!I16/'A19'!I$43</f>
        <v>2637180.6693092007</v>
      </c>
      <c r="J16" s="406">
        <f>'A6-1'!J16/'A19'!J$43</f>
        <v>804176.92540050438</v>
      </c>
      <c r="K16" s="406">
        <f>'A6-1'!K16/'A19'!K$43</f>
        <v>250098.51573054446</v>
      </c>
      <c r="L16" s="406">
        <f>'A6-1'!L16/'A19'!L$43</f>
        <v>972248.99063271703</v>
      </c>
      <c r="M16" s="406">
        <f>'A6-1'!M16/'A19'!M$43</f>
        <v>381017.64028796053</v>
      </c>
      <c r="N16" s="406">
        <f>'A6-1'!N16/'A19'!N$43</f>
        <v>1979141.0525386131</v>
      </c>
      <c r="O16" s="406">
        <f>'A6-1'!O16/'A19'!O$43</f>
        <v>10742719.379496234</v>
      </c>
    </row>
    <row r="17" spans="1:15" hidden="1">
      <c r="A17" s="438">
        <v>1974</v>
      </c>
      <c r="B17" s="406">
        <f>'A6-1'!B17/'A19'!B$43</f>
        <v>655588.21107708511</v>
      </c>
      <c r="C17" s="406">
        <f>'A6-1'!C17/'A19'!C$43</f>
        <v>436240.03852033551</v>
      </c>
      <c r="D17" s="406">
        <f>'A6-1'!D17/'A19'!D$43</f>
        <v>856918.22014439339</v>
      </c>
      <c r="E17" s="406">
        <f>'A6-1'!E17/'A19'!E$43</f>
        <v>310798.69218229986</v>
      </c>
      <c r="F17" s="406">
        <f>'A6-1'!F17/'A19'!F$43</f>
        <v>242309.44819068091</v>
      </c>
      <c r="G17" s="406">
        <f>'A6-1'!G17/'A19'!G$43</f>
        <v>2349219.7187184109</v>
      </c>
      <c r="H17" s="406">
        <f>'A6-1'!H17/'A19'!H$43</f>
        <v>4137254.1776070432</v>
      </c>
      <c r="I17" s="406">
        <f>'A6-1'!I17/'A19'!I$43</f>
        <v>2740898.6532164249</v>
      </c>
      <c r="J17" s="406">
        <f>'A6-1'!J17/'A19'!J$43</f>
        <v>837626.49439165113</v>
      </c>
      <c r="K17" s="406">
        <f>'A6-1'!K17/'A19'!K$43</f>
        <v>262290.02166987857</v>
      </c>
      <c r="L17" s="406">
        <f>'A6-1'!L17/'A19'!L$43</f>
        <v>1041597.9683081931</v>
      </c>
      <c r="M17" s="406">
        <f>'A6-1'!M17/'A19'!M$43</f>
        <v>394992.93582758028</v>
      </c>
      <c r="N17" s="406">
        <f>'A6-1'!N17/'A19'!N$43</f>
        <v>2054955.1678382838</v>
      </c>
      <c r="O17" s="406">
        <f>'A6-1'!O17/'A19'!O$43</f>
        <v>11171630.362846307</v>
      </c>
    </row>
    <row r="18" spans="1:15" hidden="1">
      <c r="A18" s="438">
        <v>1975</v>
      </c>
      <c r="B18" s="406">
        <f>'A6-1'!B18/'A19'!B$43</f>
        <v>678979.17933083046</v>
      </c>
      <c r="C18" s="406">
        <f>'A6-1'!C18/'A19'!C$43</f>
        <v>454637.16980090213</v>
      </c>
      <c r="D18" s="406">
        <f>'A6-1'!D18/'A19'!D$43</f>
        <v>897729.74011326709</v>
      </c>
      <c r="E18" s="406">
        <f>'A6-1'!E18/'A19'!E$43</f>
        <v>322927.477463727</v>
      </c>
      <c r="F18" s="406">
        <f>'A6-1'!F18/'A19'!F$43</f>
        <v>252861.21700924955</v>
      </c>
      <c r="G18" s="406">
        <f>'A6-1'!G18/'A19'!G$43</f>
        <v>2466152.5399666973</v>
      </c>
      <c r="H18" s="406">
        <f>'A6-1'!H18/'A19'!H$43</f>
        <v>4245961.1501188651</v>
      </c>
      <c r="I18" s="406">
        <f>'A6-1'!I18/'A19'!I$43</f>
        <v>2845059.1463853624</v>
      </c>
      <c r="J18" s="406">
        <f>'A6-1'!J18/'A19'!J$43</f>
        <v>867211.11426157644</v>
      </c>
      <c r="K18" s="406">
        <f>'A6-1'!K18/'A19'!K$43</f>
        <v>274978.71995443502</v>
      </c>
      <c r="L18" s="406">
        <f>'A6-1'!L18/'A19'!L$43</f>
        <v>1114234.9194369507</v>
      </c>
      <c r="M18" s="406">
        <f>'A6-1'!M18/'A19'!M$43</f>
        <v>407554.78901620058</v>
      </c>
      <c r="N18" s="406">
        <f>'A6-1'!N18/'A19'!N$43</f>
        <v>2124668.1525599267</v>
      </c>
      <c r="O18" s="406">
        <f>'A6-1'!O18/'A19'!O$43</f>
        <v>11532061.767865963</v>
      </c>
    </row>
    <row r="19" spans="1:15" hidden="1">
      <c r="A19" s="438">
        <v>1976</v>
      </c>
      <c r="B19" s="406">
        <f>'A6-1'!B19/'A19'!B$43</f>
        <v>699798.67821731279</v>
      </c>
      <c r="C19" s="406">
        <f>'A6-1'!C19/'A19'!C$43</f>
        <v>471612.64918386366</v>
      </c>
      <c r="D19" s="406">
        <f>'A6-1'!D19/'A19'!D$43</f>
        <v>940531.90223301237</v>
      </c>
      <c r="E19" s="406">
        <f>'A6-1'!E19/'A19'!E$43</f>
        <v>331793.25843628804</v>
      </c>
      <c r="F19" s="406">
        <f>'A6-1'!F19/'A19'!F$43</f>
        <v>264089.36966654414</v>
      </c>
      <c r="G19" s="406">
        <f>'A6-1'!G19/'A19'!G$43</f>
        <v>2565678.6630681013</v>
      </c>
      <c r="H19" s="406">
        <f>'A6-1'!H19/'A19'!H$43</f>
        <v>4336670.4861861933</v>
      </c>
      <c r="I19" s="406">
        <f>'A6-1'!I19/'A19'!I$43</f>
        <v>2934584.6559424722</v>
      </c>
      <c r="J19" s="406">
        <f>'A6-1'!J19/'A19'!J$43</f>
        <v>892919.57541388995</v>
      </c>
      <c r="K19" s="406">
        <f>'A6-1'!K19/'A19'!K$43</f>
        <v>289772.24361911137</v>
      </c>
      <c r="L19" s="406">
        <f>'A6-1'!L19/'A19'!L$43</f>
        <v>1179247.0806590582</v>
      </c>
      <c r="M19" s="406">
        <f>'A6-1'!M19/'A19'!M$43</f>
        <v>420293.56195014331</v>
      </c>
      <c r="N19" s="406">
        <f>'A6-1'!N19/'A19'!N$43</f>
        <v>2188478.2947910759</v>
      </c>
      <c r="O19" s="406">
        <f>'A6-1'!O19/'A19'!O$43</f>
        <v>11812812.707105584</v>
      </c>
    </row>
    <row r="20" spans="1:15" hidden="1">
      <c r="A20" s="438">
        <v>1977</v>
      </c>
      <c r="B20" s="406">
        <f>'A6-1'!B20/'A19'!B$43</f>
        <v>722222.70688890642</v>
      </c>
      <c r="C20" s="406">
        <f>'A6-1'!C20/'A19'!C$43</f>
        <v>489177.02950171247</v>
      </c>
      <c r="D20" s="406">
        <f>'A6-1'!D20/'A19'!D$43</f>
        <v>984718.32941604918</v>
      </c>
      <c r="E20" s="406">
        <f>'A6-1'!E20/'A19'!E$43</f>
        <v>343562.75355067383</v>
      </c>
      <c r="F20" s="406">
        <f>'A6-1'!F20/'A19'!F$43</f>
        <v>273102.32888724352</v>
      </c>
      <c r="G20" s="406">
        <f>'A6-1'!G20/'A19'!G$43</f>
        <v>2666969.249688575</v>
      </c>
      <c r="H20" s="406">
        <f>'A6-1'!H20/'A19'!H$43</f>
        <v>4431072.793679635</v>
      </c>
      <c r="I20" s="406">
        <f>'A6-1'!I20/'A19'!I$43</f>
        <v>3018924.0354811298</v>
      </c>
      <c r="J20" s="406">
        <f>'A6-1'!J20/'A19'!J$43</f>
        <v>916204.9463714821</v>
      </c>
      <c r="K20" s="406">
        <f>'A6-1'!K20/'A19'!K$43</f>
        <v>306409.9024014537</v>
      </c>
      <c r="L20" s="406">
        <f>'A6-1'!L20/'A19'!L$43</f>
        <v>1240721.9463065129</v>
      </c>
      <c r="M20" s="406">
        <f>'A6-1'!M20/'A19'!M$43</f>
        <v>432870.56591688097</v>
      </c>
      <c r="N20" s="406">
        <f>'A6-1'!N20/'A19'!N$43</f>
        <v>2251482.9378643967</v>
      </c>
      <c r="O20" s="406">
        <f>'A6-1'!O20/'A19'!O$43</f>
        <v>12137763.253033411</v>
      </c>
    </row>
    <row r="21" spans="1:15" hidden="1">
      <c r="A21" s="438">
        <v>1978</v>
      </c>
      <c r="B21" s="406">
        <f>'A6-1'!B21/'A19'!B$43</f>
        <v>744131.96031546395</v>
      </c>
      <c r="C21" s="406">
        <f>'A6-1'!C21/'A19'!C$43</f>
        <v>506050.40933238185</v>
      </c>
      <c r="D21" s="406">
        <f>'A6-1'!D21/'A19'!D$43</f>
        <v>1028686.0563124035</v>
      </c>
      <c r="E21" s="406">
        <f>'A6-1'!E21/'A19'!E$43</f>
        <v>354233.4918996304</v>
      </c>
      <c r="F21" s="406">
        <f>'A6-1'!F21/'A19'!F$43</f>
        <v>281016.1881132173</v>
      </c>
      <c r="G21" s="406">
        <f>'A6-1'!G21/'A19'!G$43</f>
        <v>2760407.4229842024</v>
      </c>
      <c r="H21" s="406">
        <f>'A6-1'!H21/'A19'!H$43</f>
        <v>4529111.7883628691</v>
      </c>
      <c r="I21" s="406">
        <f>'A6-1'!I21/'A19'!I$43</f>
        <v>3103875.8355816519</v>
      </c>
      <c r="J21" s="406">
        <f>'A6-1'!J21/'A19'!J$43</f>
        <v>943619.10979000723</v>
      </c>
      <c r="K21" s="406">
        <f>'A6-1'!K21/'A19'!K$43</f>
        <v>323168.18824287754</v>
      </c>
      <c r="L21" s="406">
        <f>'A6-1'!L21/'A19'!L$43</f>
        <v>1298667.1110771117</v>
      </c>
      <c r="M21" s="406">
        <f>'A6-1'!M21/'A19'!M$43</f>
        <v>444010.11909464578</v>
      </c>
      <c r="N21" s="406">
        <f>'A6-1'!N21/'A19'!N$43</f>
        <v>2309147.1203447836</v>
      </c>
      <c r="O21" s="406">
        <f>'A6-1'!O21/'A19'!O$43</f>
        <v>12531899.834180353</v>
      </c>
    </row>
    <row r="22" spans="1:15" hidden="1">
      <c r="A22" s="438">
        <v>1979</v>
      </c>
      <c r="B22" s="406">
        <f>'A6-1'!B22/'A19'!B$43</f>
        <v>767369.28909518686</v>
      </c>
      <c r="C22" s="406">
        <f>'A6-1'!C22/'A19'!C$43</f>
        <v>523190.24657127948</v>
      </c>
      <c r="D22" s="406">
        <f>'A6-1'!D22/'A19'!D$43</f>
        <v>1073399.3607054914</v>
      </c>
      <c r="E22" s="406">
        <f>'A6-1'!E22/'A19'!E$43</f>
        <v>364627.00923318946</v>
      </c>
      <c r="F22" s="406">
        <f>'A6-1'!F22/'A19'!F$43</f>
        <v>287013.40347004012</v>
      </c>
      <c r="G22" s="406">
        <f>'A6-1'!G22/'A19'!G$43</f>
        <v>2853561.1160116298</v>
      </c>
      <c r="H22" s="406">
        <f>'A6-1'!H22/'A19'!H$43</f>
        <v>4632092.133501878</v>
      </c>
      <c r="I22" s="406">
        <f>'A6-1'!I22/'A19'!I$43</f>
        <v>3186028.0640538204</v>
      </c>
      <c r="J22" s="406">
        <f>'A6-1'!J22/'A19'!J$43</f>
        <v>971102.07418174041</v>
      </c>
      <c r="K22" s="406">
        <f>'A6-1'!K22/'A19'!K$43</f>
        <v>335623.84119248413</v>
      </c>
      <c r="L22" s="406">
        <f>'A6-1'!L22/'A19'!L$43</f>
        <v>1351398.1743052418</v>
      </c>
      <c r="M22" s="406">
        <f>'A6-1'!M22/'A19'!M$43</f>
        <v>452833.56758533278</v>
      </c>
      <c r="N22" s="406">
        <f>'A6-1'!N22/'A19'!N$43</f>
        <v>2367094.8211541772</v>
      </c>
      <c r="O22" s="406">
        <f>'A6-1'!O22/'A19'!O$43</f>
        <v>12990998.138727823</v>
      </c>
    </row>
    <row r="23" spans="1:15" ht="18" customHeight="1">
      <c r="A23" s="438">
        <v>1980</v>
      </c>
      <c r="B23" s="406">
        <f>'A6-1'!B23/'A19'!B$43</f>
        <v>791681.60229999805</v>
      </c>
      <c r="C23" s="406">
        <f>'A6-1'!C23/'A19'!C$43</f>
        <v>538675.95932198258</v>
      </c>
      <c r="D23" s="406">
        <f>'A6-1'!D23/'A19'!D$43</f>
        <v>1122580.1098794283</v>
      </c>
      <c r="E23" s="406">
        <f>'A6-1'!E23/'A19'!E$43</f>
        <v>374403.57027451217</v>
      </c>
      <c r="F23" s="406">
        <f>'A6-1'!F23/'A19'!F$43</f>
        <v>293289.60885026964</v>
      </c>
      <c r="G23" s="406">
        <f>'A6-1'!G23/'A19'!G$43</f>
        <v>2948335.457148707</v>
      </c>
      <c r="H23" s="406">
        <f>'A6-1'!H23/'A19'!H$43</f>
        <v>4746686.3792930394</v>
      </c>
      <c r="I23" s="406">
        <f>'A6-1'!I23/'A19'!I$43</f>
        <v>3275453.6870780666</v>
      </c>
      <c r="J23" s="406">
        <f>'A6-1'!J23/'A19'!J$43</f>
        <v>996279.64821864117</v>
      </c>
      <c r="K23" s="406">
        <f>'A6-1'!K23/'A19'!K$43</f>
        <v>347854.64170375286</v>
      </c>
      <c r="L23" s="406">
        <f>'A6-1'!L23/'A19'!L$43</f>
        <v>1397457.6285027561</v>
      </c>
      <c r="M23" s="406">
        <f>'A6-1'!M23/'A19'!M$43</f>
        <v>462280.94798961194</v>
      </c>
      <c r="N23" s="406">
        <f>'A6-1'!N23/'A19'!N$43</f>
        <v>2425533.1226787549</v>
      </c>
      <c r="O23" s="406">
        <f>'A6-1'!O23/'A19'!O$43</f>
        <v>13471381.982098926</v>
      </c>
    </row>
    <row r="24" spans="1:15" ht="18" customHeight="1">
      <c r="A24" s="438">
        <v>1981</v>
      </c>
      <c r="B24" s="406">
        <f>'A6-1'!B24/'A19'!B$43</f>
        <v>818440.40142206301</v>
      </c>
      <c r="C24" s="406">
        <f>'A6-1'!C24/'A19'!C$43</f>
        <v>555394.76547147008</v>
      </c>
      <c r="D24" s="406">
        <f>'A6-1'!D24/'A19'!D$43</f>
        <v>1177687.6739612913</v>
      </c>
      <c r="E24" s="406">
        <f>'A6-1'!E24/'A19'!E$43</f>
        <v>380868.8469400031</v>
      </c>
      <c r="F24" s="406">
        <f>'A6-1'!F24/'A19'!F$43</f>
        <v>300928.03488376428</v>
      </c>
      <c r="G24" s="406">
        <f>'A6-1'!G24/'A19'!G$43</f>
        <v>3044311.017706878</v>
      </c>
      <c r="H24" s="406">
        <f>'A6-1'!H24/'A19'!H$43</f>
        <v>4861279.3359361542</v>
      </c>
      <c r="I24" s="406">
        <f>'A6-1'!I24/'A19'!I$43</f>
        <v>3366000.6585520259</v>
      </c>
      <c r="J24" s="406">
        <f>'A6-1'!J24/'A19'!J$43</f>
        <v>1020035.8221236869</v>
      </c>
      <c r="K24" s="406">
        <f>'A6-1'!K24/'A19'!K$43</f>
        <v>358722.28447851579</v>
      </c>
      <c r="L24" s="406">
        <f>'A6-1'!L24/'A19'!L$43</f>
        <v>1441806.7677666734</v>
      </c>
      <c r="M24" s="406">
        <f>'A6-1'!M24/'A19'!M$43</f>
        <v>472092.24003226712</v>
      </c>
      <c r="N24" s="406">
        <f>'A6-1'!N24/'A19'!N$43</f>
        <v>2474003.625178894</v>
      </c>
      <c r="O24" s="406">
        <f>'A6-1'!O24/'A19'!O$43</f>
        <v>13872019.082923966</v>
      </c>
    </row>
    <row r="25" spans="1:15" ht="18" customHeight="1">
      <c r="A25" s="438">
        <v>1982</v>
      </c>
      <c r="B25" s="406">
        <f>'A6-1'!B25/'A19'!B$43</f>
        <v>849312.66509845911</v>
      </c>
      <c r="C25" s="406">
        <f>'A6-1'!C25/'A19'!C$43</f>
        <v>566661.61578261491</v>
      </c>
      <c r="D25" s="406">
        <f>'A6-1'!D25/'A19'!D$43</f>
        <v>1241587.5676197195</v>
      </c>
      <c r="E25" s="406">
        <f>'A6-1'!E25/'A19'!E$43</f>
        <v>383207.14591960015</v>
      </c>
      <c r="F25" s="406">
        <f>'A6-1'!F25/'A19'!F$43</f>
        <v>308521.55088622228</v>
      </c>
      <c r="G25" s="406">
        <f>'A6-1'!G25/'A19'!G$43</f>
        <v>3133593.5656946967</v>
      </c>
      <c r="H25" s="406">
        <f>'A6-1'!H25/'A19'!H$43</f>
        <v>4955913.3972946089</v>
      </c>
      <c r="I25" s="406">
        <f>'A6-1'!I25/'A19'!I$43</f>
        <v>3449279.0906983563</v>
      </c>
      <c r="J25" s="406">
        <f>'A6-1'!J25/'A19'!J$43</f>
        <v>1036649.0365258808</v>
      </c>
      <c r="K25" s="406">
        <f>'A6-1'!K25/'A19'!K$43</f>
        <v>369910.07759985735</v>
      </c>
      <c r="L25" s="406">
        <f>'A6-1'!L25/'A19'!L$43</f>
        <v>1482353.489039276</v>
      </c>
      <c r="M25" s="406">
        <f>'A6-1'!M25/'A19'!M$43</f>
        <v>479870.02104960731</v>
      </c>
      <c r="N25" s="406">
        <f>'A6-1'!N25/'A19'!N$43</f>
        <v>2507547.913982044</v>
      </c>
      <c r="O25" s="406">
        <f>'A6-1'!O25/'A19'!O$43</f>
        <v>14255669.786444535</v>
      </c>
    </row>
    <row r="26" spans="1:15" ht="18" customHeight="1">
      <c r="A26" s="438">
        <v>1983</v>
      </c>
      <c r="B26" s="406">
        <f>'A6-1'!B26/'A19'!B$43</f>
        <v>876501.74530819221</v>
      </c>
      <c r="C26" s="406">
        <f>'A6-1'!C26/'A19'!C$43</f>
        <v>575237.22926262917</v>
      </c>
      <c r="D26" s="406">
        <f>'A6-1'!D26/'A19'!D$43</f>
        <v>1290298.2772969683</v>
      </c>
      <c r="E26" s="406">
        <f>'A6-1'!E26/'A19'!E$43</f>
        <v>386400.20539163629</v>
      </c>
      <c r="F26" s="406">
        <f>'A6-1'!F26/'A19'!F$43</f>
        <v>316734.88855830976</v>
      </c>
      <c r="G26" s="406">
        <f>'A6-1'!G26/'A19'!G$43</f>
        <v>3217082.3225510167</v>
      </c>
      <c r="H26" s="406">
        <f>'A6-1'!H26/'A19'!H$43</f>
        <v>5030880.4390151156</v>
      </c>
      <c r="I26" s="406">
        <f>'A6-1'!I26/'A19'!I$43</f>
        <v>3521035.7520989333</v>
      </c>
      <c r="J26" s="406">
        <f>'A6-1'!J26/'A19'!J$43</f>
        <v>1050090.8889991331</v>
      </c>
      <c r="K26" s="406">
        <f>'A6-1'!K26/'A19'!K$43</f>
        <v>380563.15453827009</v>
      </c>
      <c r="L26" s="406">
        <f>'A6-1'!L26/'A19'!L$43</f>
        <v>1521692.1697405353</v>
      </c>
      <c r="M26" s="406">
        <f>'A6-1'!M26/'A19'!M$43</f>
        <v>487328.82050956192</v>
      </c>
      <c r="N26" s="406">
        <f>'A6-1'!N26/'A19'!N$43</f>
        <v>2546012.244194312</v>
      </c>
      <c r="O26" s="406">
        <f>'A6-1'!O26/'A19'!O$43</f>
        <v>14557608.678620836</v>
      </c>
    </row>
    <row r="27" spans="1:15" ht="18" customHeight="1">
      <c r="A27" s="438">
        <v>1984</v>
      </c>
      <c r="B27" s="406">
        <f>'A6-1'!B27/'A19'!B$43</f>
        <v>896821.86453396548</v>
      </c>
      <c r="C27" s="406">
        <f>'A6-1'!C27/'A19'!C$43</f>
        <v>581544.23067838268</v>
      </c>
      <c r="D27" s="406">
        <f>'A6-1'!D27/'A19'!D$43</f>
        <v>1335590.7421518371</v>
      </c>
      <c r="E27" s="406">
        <f>'A6-1'!E27/'A19'!E$43</f>
        <v>389587.77886962827</v>
      </c>
      <c r="F27" s="406">
        <f>'A6-1'!F27/'A19'!F$43</f>
        <v>325100.79773294815</v>
      </c>
      <c r="G27" s="406">
        <f>'A6-1'!G27/'A19'!G$43</f>
        <v>3290608.6013092464</v>
      </c>
      <c r="H27" s="406">
        <f>'A6-1'!H27/'A19'!H$43</f>
        <v>5109027.2161732009</v>
      </c>
      <c r="I27" s="406">
        <f>'A6-1'!I27/'A19'!I$43</f>
        <v>3586673.9002029197</v>
      </c>
      <c r="J27" s="406">
        <f>'A6-1'!J27/'A19'!J$43</f>
        <v>1064005.0533792952</v>
      </c>
      <c r="K27" s="406">
        <f>'A6-1'!K27/'A19'!K$43</f>
        <v>391983.58325488353</v>
      </c>
      <c r="L27" s="406">
        <f>'A6-1'!L27/'A19'!L$43</f>
        <v>1557829.1021004792</v>
      </c>
      <c r="M27" s="406">
        <f>'A6-1'!M27/'A19'!M$43</f>
        <v>494957.11492636416</v>
      </c>
      <c r="N27" s="406">
        <f>'A6-1'!N27/'A19'!N$43</f>
        <v>2588524.7767156181</v>
      </c>
      <c r="O27" s="406">
        <f>'A6-1'!O27/'A19'!O$43</f>
        <v>14913224.547159581</v>
      </c>
    </row>
    <row r="28" spans="1:15" ht="18" customHeight="1">
      <c r="A28" s="438">
        <v>1985</v>
      </c>
      <c r="B28" s="406">
        <f>'A6-1'!B28/'A19'!B$43</f>
        <v>922096.19166099909</v>
      </c>
      <c r="C28" s="406">
        <f>'A6-1'!C28/'A19'!C$43</f>
        <v>588078.54322794103</v>
      </c>
      <c r="D28" s="406">
        <f>'A6-1'!D28/'A19'!D$43</f>
        <v>1380670.8646246758</v>
      </c>
      <c r="E28" s="406">
        <f>'A6-1'!E28/'A19'!E$43</f>
        <v>394664.80565407389</v>
      </c>
      <c r="F28" s="406">
        <f>'A6-1'!F28/'A19'!F$43</f>
        <v>332639.79932663118</v>
      </c>
      <c r="G28" s="406">
        <f>'A6-1'!G28/'A19'!G$43</f>
        <v>3357876.0340488721</v>
      </c>
      <c r="H28" s="406">
        <f>'A6-1'!H28/'A19'!H$43</f>
        <v>5182752.4074708866</v>
      </c>
      <c r="I28" s="406">
        <f>'A6-1'!I28/'A19'!I$43</f>
        <v>3655264.4227836817</v>
      </c>
      <c r="J28" s="406">
        <f>'A6-1'!J28/'A19'!J$43</f>
        <v>1080068.3811845495</v>
      </c>
      <c r="K28" s="406">
        <f>'A6-1'!K28/'A19'!K$43</f>
        <v>402893.56860347616</v>
      </c>
      <c r="L28" s="406">
        <f>'A6-1'!L28/'A19'!L$43</f>
        <v>1587716.2843601226</v>
      </c>
      <c r="M28" s="406">
        <f>'A6-1'!M28/'A19'!M$43</f>
        <v>503964.55667672551</v>
      </c>
      <c r="N28" s="406">
        <f>'A6-1'!N28/'A19'!N$43</f>
        <v>2641137.1398868687</v>
      </c>
      <c r="O28" s="406">
        <f>'A6-1'!O28/'A19'!O$43</f>
        <v>15388395.738654654</v>
      </c>
    </row>
    <row r="29" spans="1:15" ht="18" customHeight="1">
      <c r="A29" s="438">
        <v>1986</v>
      </c>
      <c r="B29" s="406">
        <f>'A6-1'!B29/'A19'!B$43</f>
        <v>953053.10346126405</v>
      </c>
      <c r="C29" s="406">
        <f>'A6-1'!C29/'A19'!C$43</f>
        <v>596030.22609857703</v>
      </c>
      <c r="D29" s="406">
        <f>'A6-1'!D29/'A19'!D$43</f>
        <v>1431525.0987087295</v>
      </c>
      <c r="E29" s="406">
        <f>'A6-1'!E29/'A19'!E$43</f>
        <v>401742.52096673811</v>
      </c>
      <c r="F29" s="406">
        <f>'A6-1'!F29/'A19'!F$43</f>
        <v>340306.20869508124</v>
      </c>
      <c r="G29" s="406">
        <f>'A6-1'!G29/'A19'!G$43</f>
        <v>3425874.811181101</v>
      </c>
      <c r="H29" s="406">
        <f>'A6-1'!H29/'A19'!H$43</f>
        <v>5250394.7539799623</v>
      </c>
      <c r="I29" s="406">
        <f>'A6-1'!I29/'A19'!I$43</f>
        <v>3720747.7055790513</v>
      </c>
      <c r="J29" s="406">
        <f>'A6-1'!J29/'A19'!J$43</f>
        <v>1099011.0932138308</v>
      </c>
      <c r="K29" s="406">
        <f>'A6-1'!K29/'A19'!K$43</f>
        <v>411864.23934466118</v>
      </c>
      <c r="L29" s="406">
        <f>'A6-1'!L29/'A19'!L$43</f>
        <v>1621612.9416016873</v>
      </c>
      <c r="M29" s="406">
        <f>'A6-1'!M29/'A19'!M$43</f>
        <v>514286.91071744857</v>
      </c>
      <c r="N29" s="406">
        <f>'A6-1'!N29/'A19'!N$43</f>
        <v>2696456.7707447275</v>
      </c>
      <c r="O29" s="406">
        <f>'A6-1'!O29/'A19'!O$43</f>
        <v>15902707.407978928</v>
      </c>
    </row>
    <row r="30" spans="1:15" ht="18" customHeight="1">
      <c r="A30" s="438">
        <v>1987</v>
      </c>
      <c r="B30" s="406">
        <f>'A6-1'!B30/'A19'!B$43</f>
        <v>980373.67094359046</v>
      </c>
      <c r="C30" s="406">
        <f>'A6-1'!C30/'A19'!C$43</f>
        <v>604315.85244896077</v>
      </c>
      <c r="D30" s="406">
        <f>'A6-1'!D30/'A19'!D$43</f>
        <v>1484473.0799618613</v>
      </c>
      <c r="E30" s="406">
        <f>'A6-1'!E30/'A19'!E$43</f>
        <v>411982.08762187546</v>
      </c>
      <c r="F30" s="406">
        <f>'A6-1'!F30/'A19'!F$43</f>
        <v>347708.36836645193</v>
      </c>
      <c r="G30" s="406">
        <f>'A6-1'!G30/'A19'!G$43</f>
        <v>3498888.5233758125</v>
      </c>
      <c r="H30" s="406">
        <f>'A6-1'!H30/'A19'!H$43</f>
        <v>5321697.3738052081</v>
      </c>
      <c r="I30" s="406">
        <f>'A6-1'!I30/'A19'!I$43</f>
        <v>3786948.5657570884</v>
      </c>
      <c r="J30" s="406">
        <f>'A6-1'!J30/'A19'!J$43</f>
        <v>1120803.2498290935</v>
      </c>
      <c r="K30" s="406">
        <f>'A6-1'!K30/'A19'!K$43</f>
        <v>422315.91340060608</v>
      </c>
      <c r="L30" s="406">
        <f>'A6-1'!L30/'A19'!L$43</f>
        <v>1663069.5642387329</v>
      </c>
      <c r="M30" s="406">
        <f>'A6-1'!M30/'A19'!M$43</f>
        <v>524234.67112365982</v>
      </c>
      <c r="N30" s="406">
        <f>'A6-1'!N30/'A19'!N$43</f>
        <v>2751570.5019137883</v>
      </c>
      <c r="O30" s="406">
        <f>'A6-1'!O30/'A19'!O$43</f>
        <v>16421096.100699317</v>
      </c>
    </row>
    <row r="31" spans="1:15" ht="18" customHeight="1">
      <c r="A31" s="438">
        <v>1988</v>
      </c>
      <c r="B31" s="406">
        <f>'A6-1'!B31/'A19'!B$43</f>
        <v>1008552.0446775699</v>
      </c>
      <c r="C31" s="406">
        <f>'A6-1'!C31/'A19'!C$43</f>
        <v>613844.2732106325</v>
      </c>
      <c r="D31" s="406">
        <f>'A6-1'!D31/'A19'!D$43</f>
        <v>1545867.2565216972</v>
      </c>
      <c r="E31" s="406">
        <f>'A6-1'!E31/'A19'!E$43</f>
        <v>420558.69994586991</v>
      </c>
      <c r="F31" s="406">
        <f>'A6-1'!F31/'A19'!F$43</f>
        <v>355683.73111165297</v>
      </c>
      <c r="G31" s="406">
        <f>'A6-1'!G31/'A19'!G$43</f>
        <v>3578846.5602910174</v>
      </c>
      <c r="H31" s="406">
        <f>'A6-1'!H31/'A19'!H$43</f>
        <v>5392653.7406477202</v>
      </c>
      <c r="I31" s="406">
        <f>'A6-1'!I31/'A19'!I$43</f>
        <v>3857540.3165294207</v>
      </c>
      <c r="J31" s="406">
        <f>'A6-1'!J31/'A19'!J$43</f>
        <v>1141717.0021015571</v>
      </c>
      <c r="K31" s="406">
        <f>'A6-1'!K31/'A19'!K$43</f>
        <v>432118.41681780043</v>
      </c>
      <c r="L31" s="406">
        <f>'A6-1'!L31/'A19'!L$43</f>
        <v>1714272.3166253304</v>
      </c>
      <c r="M31" s="406">
        <f>'A6-1'!M31/'A19'!M$43</f>
        <v>535820.59245594428</v>
      </c>
      <c r="N31" s="406">
        <f>'A6-1'!N31/'A19'!N$43</f>
        <v>2817529.758351367</v>
      </c>
      <c r="O31" s="406">
        <f>'A6-1'!O31/'A19'!O$43</f>
        <v>16922883.307520851</v>
      </c>
    </row>
    <row r="32" spans="1:15" ht="18" customHeight="1">
      <c r="A32" s="438">
        <v>1989</v>
      </c>
      <c r="B32" s="406">
        <f>'A6-1'!B32/'A19'!B$43</f>
        <v>1040936.6208352024</v>
      </c>
      <c r="C32" s="406">
        <f>'A6-1'!C32/'A19'!C$43</f>
        <v>627782.47943092429</v>
      </c>
      <c r="D32" s="406">
        <f>'A6-1'!D32/'A19'!D$43</f>
        <v>1615044.8422473629</v>
      </c>
      <c r="E32" s="406">
        <f>'A6-1'!E32/'A19'!E$43</f>
        <v>426886.37252800155</v>
      </c>
      <c r="F32" s="406">
        <f>'A6-1'!F32/'A19'!F$43</f>
        <v>365619.97034230252</v>
      </c>
      <c r="G32" s="406">
        <f>'A6-1'!G32/'A19'!G$43</f>
        <v>3673294.7885242552</v>
      </c>
      <c r="H32" s="406">
        <f>'A6-1'!H32/'A19'!H$43</f>
        <v>5470154.8535424024</v>
      </c>
      <c r="I32" s="406">
        <f>'A6-1'!I32/'A19'!I$43</f>
        <v>3937806.8205697881</v>
      </c>
      <c r="J32" s="406">
        <f>'A6-1'!J32/'A19'!J$43</f>
        <v>1164145.4581266819</v>
      </c>
      <c r="K32" s="406">
        <f>'A6-1'!K32/'A19'!K$43</f>
        <v>440659.83566845901</v>
      </c>
      <c r="L32" s="406">
        <f>'A6-1'!L32/'A19'!L$43</f>
        <v>1777621.3075008495</v>
      </c>
      <c r="M32" s="406">
        <f>'A6-1'!M32/'A19'!M$43</f>
        <v>548633.03337396949</v>
      </c>
      <c r="N32" s="406">
        <f>'A6-1'!N32/'A19'!N$43</f>
        <v>2905181.2289168374</v>
      </c>
      <c r="O32" s="406">
        <f>'A6-1'!O32/'A19'!O$43</f>
        <v>17426739.809534695</v>
      </c>
    </row>
    <row r="33" spans="1:15" ht="18" customHeight="1">
      <c r="A33" s="438">
        <v>1990</v>
      </c>
      <c r="B33" s="406">
        <f>'A6-1'!B33/'A19'!B$43</f>
        <v>1079150.8859511788</v>
      </c>
      <c r="C33" s="406">
        <f>'A6-1'!C33/'A19'!C$43</f>
        <v>645539.64269670332</v>
      </c>
      <c r="D33" s="406">
        <f>'A6-1'!D33/'A19'!D$43</f>
        <v>1687770.9396972219</v>
      </c>
      <c r="E33" s="406">
        <f>'A6-1'!E33/'A19'!E$43</f>
        <v>432501.89380753908</v>
      </c>
      <c r="F33" s="406">
        <f>'A6-1'!F33/'A19'!F$43</f>
        <v>378179.90268886241</v>
      </c>
      <c r="G33" s="406">
        <f>'A6-1'!G33/'A19'!G$43</f>
        <v>3779633.2533934959</v>
      </c>
      <c r="H33" s="406">
        <f>'A6-1'!H33/'A19'!H$43</f>
        <v>5559417.1569272215</v>
      </c>
      <c r="I33" s="406">
        <f>'A6-1'!I33/'A19'!I$43</f>
        <v>4022316.1609646743</v>
      </c>
      <c r="J33" s="406">
        <f>'A6-1'!J33/'A19'!J$43</f>
        <v>1188408.0572678566</v>
      </c>
      <c r="K33" s="406">
        <f>'A6-1'!K33/'A19'!K$43</f>
        <v>446490.8116207422</v>
      </c>
      <c r="L33" s="406">
        <f>'A6-1'!L33/'A19'!L$43</f>
        <v>1852515.1430565037</v>
      </c>
      <c r="M33" s="406">
        <f>'A6-1'!M33/'A19'!M$43</f>
        <v>564620.53963496978</v>
      </c>
      <c r="N33" s="406">
        <f>'A6-1'!N33/'A19'!N$43</f>
        <v>2999273.6504586041</v>
      </c>
      <c r="O33" s="406">
        <f>'A6-1'!O33/'A19'!O$43</f>
        <v>17932372.881782964</v>
      </c>
    </row>
    <row r="34" spans="1:15" ht="18" customHeight="1">
      <c r="A34" s="438">
        <v>1991</v>
      </c>
      <c r="B34" s="406">
        <f>'A6-1'!B34/'A19'!B$43</f>
        <v>1108382.3948631845</v>
      </c>
      <c r="C34" s="406">
        <f>'A6-1'!C34/'A19'!C$43</f>
        <v>665699.08785055648</v>
      </c>
      <c r="D34" s="406">
        <f>'A6-1'!D34/'A19'!D$43</f>
        <v>1751303.2972196131</v>
      </c>
      <c r="E34" s="406">
        <f>'A6-1'!E34/'A19'!E$43</f>
        <v>437109.63394452009</v>
      </c>
      <c r="F34" s="406">
        <f>'A6-1'!F34/'A19'!F$43</f>
        <v>388640.53458031872</v>
      </c>
      <c r="G34" s="406">
        <f>'A6-1'!G34/'A19'!G$43</f>
        <v>3887580.8141989158</v>
      </c>
      <c r="H34" s="406">
        <f>'A6-1'!H34/'A19'!H$43</f>
        <v>6120843.8762588613</v>
      </c>
      <c r="I34" s="406">
        <f>'A6-1'!I34/'A19'!I$43</f>
        <v>4110695.0707342084</v>
      </c>
      <c r="J34" s="406">
        <f>'A6-1'!J34/'A19'!J$43</f>
        <v>1212181.126147629</v>
      </c>
      <c r="K34" s="406">
        <f>'A6-1'!K34/'A19'!K$43</f>
        <v>448793.02343869471</v>
      </c>
      <c r="L34" s="406">
        <f>'A6-1'!L34/'A19'!L$43</f>
        <v>1932251.6991498922</v>
      </c>
      <c r="M34" s="406">
        <f>'A6-1'!M34/'A19'!M$43</f>
        <v>579645.04716704111</v>
      </c>
      <c r="N34" s="406">
        <f>'A6-1'!N34/'A19'!N$43</f>
        <v>3081662.6908983793</v>
      </c>
      <c r="O34" s="406">
        <f>'A6-1'!O34/'A19'!O$43</f>
        <v>18402093.365448352</v>
      </c>
    </row>
    <row r="35" spans="1:15" ht="18" customHeight="1">
      <c r="A35" s="438">
        <v>1992</v>
      </c>
      <c r="B35" s="406">
        <f>'A6-1'!B35/'A19'!B$43</f>
        <v>1128623.5468481006</v>
      </c>
      <c r="C35" s="406">
        <f>'A6-1'!C35/'A19'!C$43</f>
        <v>682539.963565849</v>
      </c>
      <c r="D35" s="406">
        <f>'A6-1'!D35/'A19'!D$43</f>
        <v>1804180.1634073516</v>
      </c>
      <c r="E35" s="406">
        <f>'A6-1'!E35/'A19'!E$43</f>
        <v>440473.61698643817</v>
      </c>
      <c r="F35" s="406">
        <f>'A6-1'!F35/'A19'!F$43</f>
        <v>393415.53306672443</v>
      </c>
      <c r="G35" s="406">
        <f>'A6-1'!G35/'A19'!G$43</f>
        <v>3984674.5894928453</v>
      </c>
      <c r="H35" s="406">
        <f>'A6-1'!H35/'A19'!H$43</f>
        <v>6278585.8678467292</v>
      </c>
      <c r="I35" s="406">
        <f>'A6-1'!I35/'A19'!I$43</f>
        <v>4195619.1591672376</v>
      </c>
      <c r="J35" s="406">
        <f>'A6-1'!J35/'A19'!J$43</f>
        <v>1234430.1181582159</v>
      </c>
      <c r="K35" s="406">
        <f>'A6-1'!K35/'A19'!K$43</f>
        <v>450653.11589769647</v>
      </c>
      <c r="L35" s="406">
        <f>'A6-1'!L35/'A19'!L$43</f>
        <v>2009844.0969712019</v>
      </c>
      <c r="M35" s="406">
        <f>'A6-1'!M35/'A19'!M$43</f>
        <v>590538.17981199664</v>
      </c>
      <c r="N35" s="406">
        <f>'A6-1'!N35/'A19'!N$43</f>
        <v>3141158.3100741175</v>
      </c>
      <c r="O35" s="406">
        <f>'A6-1'!O35/'A19'!O$43</f>
        <v>18774465.145675942</v>
      </c>
    </row>
    <row r="36" spans="1:15" ht="18" customHeight="1">
      <c r="A36" s="438">
        <v>1993</v>
      </c>
      <c r="B36" s="406">
        <f>'A6-1'!B36/'A19'!B$43</f>
        <v>1148116.0099154236</v>
      </c>
      <c r="C36" s="406">
        <f>'A6-1'!C36/'A19'!C$43</f>
        <v>698898.88840841537</v>
      </c>
      <c r="D36" s="406">
        <f>'A6-1'!D36/'A19'!D$43</f>
        <v>1850590.7155821745</v>
      </c>
      <c r="E36" s="406">
        <f>'A6-1'!E36/'A19'!E$43</f>
        <v>442956.54661095882</v>
      </c>
      <c r="F36" s="406">
        <f>'A6-1'!F36/'A19'!F$43</f>
        <v>394155.51502546878</v>
      </c>
      <c r="G36" s="406">
        <f>'A6-1'!G36/'A19'!G$43</f>
        <v>4070781.0076512764</v>
      </c>
      <c r="H36" s="406">
        <f>'A6-1'!H36/'A19'!H$43</f>
        <v>6444051.2286892813</v>
      </c>
      <c r="I36" s="406">
        <f>'A6-1'!I36/'A19'!I$43</f>
        <v>4271276.2100975374</v>
      </c>
      <c r="J36" s="406">
        <f>'A6-1'!J36/'A19'!J$43</f>
        <v>1255527.8482455069</v>
      </c>
      <c r="K36" s="406">
        <f>'A6-1'!K36/'A19'!K$43</f>
        <v>451405.13881722256</v>
      </c>
      <c r="L36" s="406">
        <f>'A6-1'!L36/'A19'!L$43</f>
        <v>2076363.6227968892</v>
      </c>
      <c r="M36" s="406">
        <f>'A6-1'!M36/'A19'!M$43</f>
        <v>596791.81900765514</v>
      </c>
      <c r="N36" s="406">
        <f>'A6-1'!N36/'A19'!N$43</f>
        <v>3194209.0621832088</v>
      </c>
      <c r="O36" s="406">
        <f>'A6-1'!O36/'A19'!O$43</f>
        <v>19182548.877520464</v>
      </c>
    </row>
    <row r="37" spans="1:15" ht="18" customHeight="1">
      <c r="A37" s="438">
        <v>1994</v>
      </c>
      <c r="B37" s="406">
        <f>'A6-1'!B37/'A19'!B$43</f>
        <v>1169675.1049888746</v>
      </c>
      <c r="C37" s="406">
        <f>'A6-1'!C37/'A19'!C$43</f>
        <v>712688.71809573832</v>
      </c>
      <c r="D37" s="406">
        <f>'A6-1'!D37/'A19'!D$43</f>
        <v>1891870.7948340003</v>
      </c>
      <c r="E37" s="406">
        <f>'A6-1'!E37/'A19'!E$43</f>
        <v>444237.79885193298</v>
      </c>
      <c r="F37" s="406">
        <f>'A6-1'!F37/'A19'!F$43</f>
        <v>391715.60798876453</v>
      </c>
      <c r="G37" s="406">
        <f>'A6-1'!G37/'A19'!G$43</f>
        <v>4134416.2808217397</v>
      </c>
      <c r="H37" s="406">
        <f>'A6-1'!H37/'A19'!H$43</f>
        <v>6580921.3563994011</v>
      </c>
      <c r="I37" s="406">
        <f>'A6-1'!I37/'A19'!I$43</f>
        <v>4315159.6280732686</v>
      </c>
      <c r="J37" s="406">
        <f>'A6-1'!J37/'A19'!J$43</f>
        <v>1273136.7220879756</v>
      </c>
      <c r="K37" s="406">
        <f>'A6-1'!K37/'A19'!K$43</f>
        <v>452765.91442995588</v>
      </c>
      <c r="L37" s="406">
        <f>'A6-1'!L37/'A19'!L$43</f>
        <v>2125617.8972606361</v>
      </c>
      <c r="M37" s="406">
        <f>'A6-1'!M37/'A19'!M$43</f>
        <v>598042.34673923044</v>
      </c>
      <c r="N37" s="406">
        <f>'A6-1'!N37/'A19'!N$43</f>
        <v>3243493.3136604927</v>
      </c>
      <c r="O37" s="406">
        <f>'A6-1'!O37/'A19'!O$43</f>
        <v>19631605.677847736</v>
      </c>
    </row>
    <row r="38" spans="1:15" ht="18" customHeight="1">
      <c r="A38" s="438">
        <v>1995</v>
      </c>
      <c r="B38" s="406">
        <f>'A6-1'!B38/'A19'!B$43</f>
        <v>1198813.4457634855</v>
      </c>
      <c r="C38" s="406">
        <f>'A6-1'!C38/'A19'!C$43</f>
        <v>725435.53757477493</v>
      </c>
      <c r="D38" s="406">
        <f>'A6-1'!D38/'A19'!D$43</f>
        <v>1939322.0478089489</v>
      </c>
      <c r="E38" s="406">
        <f>'A6-1'!E38/'A19'!E$43</f>
        <v>446759.17423471983</v>
      </c>
      <c r="F38" s="406">
        <f>'A6-1'!F38/'A19'!F$43</f>
        <v>388915.55359760416</v>
      </c>
      <c r="G38" s="406">
        <f>'A6-1'!G38/'A19'!G$43</f>
        <v>4196966.1032018363</v>
      </c>
      <c r="H38" s="406">
        <f>'A6-1'!H38/'A19'!H$43</f>
        <v>6725653.9291098882</v>
      </c>
      <c r="I38" s="406">
        <f>'A6-1'!I38/'A19'!I$43</f>
        <v>4355754.8628716487</v>
      </c>
      <c r="J38" s="406">
        <f>'A6-1'!J38/'A19'!J$43</f>
        <v>1291022.5396778455</v>
      </c>
      <c r="K38" s="406">
        <f>'A6-1'!K38/'A19'!K$43</f>
        <v>454892.04561249702</v>
      </c>
      <c r="L38" s="406">
        <f>'A6-1'!L38/'A19'!L$43</f>
        <v>2174130.3597799186</v>
      </c>
      <c r="M38" s="406">
        <f>'A6-1'!M38/'A19'!M$43</f>
        <v>600544.45433818293</v>
      </c>
      <c r="N38" s="406">
        <f>'A6-1'!N38/'A19'!N$43</f>
        <v>3297428.9521390707</v>
      </c>
      <c r="O38" s="406">
        <f>'A6-1'!O38/'A19'!O$43</f>
        <v>20141908.239054464</v>
      </c>
    </row>
    <row r="39" spans="1:15" ht="18" customHeight="1">
      <c r="A39" s="438">
        <v>1996</v>
      </c>
      <c r="B39" s="406">
        <f>'A6-1'!B39/'A19'!B$43</f>
        <v>1228620.3162531694</v>
      </c>
      <c r="C39" s="406">
        <f>'A6-1'!C39/'A19'!C$43</f>
        <v>739668.28726406058</v>
      </c>
      <c r="D39" s="406">
        <f>'A6-1'!D39/'A19'!D$43</f>
        <v>1981019.6377402567</v>
      </c>
      <c r="E39" s="406">
        <f>'A6-1'!E39/'A19'!E$43</f>
        <v>451419.9364427203</v>
      </c>
      <c r="F39" s="406">
        <f>'A6-1'!F39/'A19'!F$43</f>
        <v>387737.76245921641</v>
      </c>
      <c r="G39" s="406">
        <f>'A6-1'!G39/'A19'!G$43</f>
        <v>4259864.6756748678</v>
      </c>
      <c r="H39" s="406">
        <f>'A6-1'!H39/'A19'!H$43</f>
        <v>6859363.235541055</v>
      </c>
      <c r="I39" s="406">
        <f>'A6-1'!I39/'A19'!I$43</f>
        <v>4405785.3320983946</v>
      </c>
      <c r="J39" s="406">
        <f>'A6-1'!J39/'A19'!J$43</f>
        <v>1311196.9393078482</v>
      </c>
      <c r="K39" s="406">
        <f>'A6-1'!K39/'A19'!K$43</f>
        <v>457515.04960117186</v>
      </c>
      <c r="L39" s="406">
        <f>'A6-1'!L39/'A19'!L$43</f>
        <v>2229874.1638407032</v>
      </c>
      <c r="M39" s="406">
        <f>'A6-1'!M39/'A19'!M$43</f>
        <v>605085.73781998595</v>
      </c>
      <c r="N39" s="406">
        <f>'A6-1'!N39/'A19'!N$43</f>
        <v>3352804.2129950286</v>
      </c>
      <c r="O39" s="406">
        <f>'A6-1'!O39/'A19'!O$43</f>
        <v>20689113.235039182</v>
      </c>
    </row>
    <row r="40" spans="1:15" ht="18" customHeight="1">
      <c r="A40" s="438">
        <v>1997</v>
      </c>
      <c r="B40" s="406">
        <f>'A6-1'!B40/'A19'!B$43</f>
        <v>1260443.5516037846</v>
      </c>
      <c r="C40" s="406">
        <f>'A6-1'!C40/'A19'!C$43</f>
        <v>753424.47694333445</v>
      </c>
      <c r="D40" s="406">
        <f>'A6-1'!D40/'A19'!D$43</f>
        <v>2025129.0003004326</v>
      </c>
      <c r="E40" s="406">
        <f>'A6-1'!E40/'A19'!E$43</f>
        <v>456526.04601611738</v>
      </c>
      <c r="F40" s="406">
        <f>'A6-1'!F40/'A19'!F$43</f>
        <v>387871.73665847589</v>
      </c>
      <c r="G40" s="406">
        <f>'A6-1'!G40/'A19'!G$43</f>
        <v>4318012.3511672374</v>
      </c>
      <c r="H40" s="406">
        <f>'A6-1'!H40/'A19'!H$43</f>
        <v>6981740.3297169218</v>
      </c>
      <c r="I40" s="406">
        <f>'A6-1'!I40/'A19'!I$43</f>
        <v>4459798.8904557321</v>
      </c>
      <c r="J40" s="406">
        <f>'A6-1'!J40/'A19'!J$43</f>
        <v>1334633.3107797471</v>
      </c>
      <c r="K40" s="406">
        <f>'A6-1'!K40/'A19'!K$43</f>
        <v>462386.09205215366</v>
      </c>
      <c r="L40" s="406">
        <f>'A6-1'!L40/'A19'!L$43</f>
        <v>2284816.5064041014</v>
      </c>
      <c r="M40" s="406">
        <f>'A6-1'!M40/'A19'!M$43</f>
        <v>610420.98168118054</v>
      </c>
      <c r="N40" s="406">
        <f>'A6-1'!N40/'A19'!N$43</f>
        <v>3412709.0628667092</v>
      </c>
      <c r="O40" s="406">
        <f>'A6-1'!O40/'A19'!O$43</f>
        <v>21315809.276818097</v>
      </c>
    </row>
    <row r="41" spans="1:15" ht="18" customHeight="1">
      <c r="A41" s="438">
        <v>1998</v>
      </c>
      <c r="B41" s="406">
        <f>'A6-1'!B41/'A19'!B$43</f>
        <v>1298558.9576878364</v>
      </c>
      <c r="C41" s="406">
        <f>'A6-1'!C41/'A19'!C$43</f>
        <v>769252.15355201822</v>
      </c>
      <c r="D41" s="406">
        <f>'A6-1'!D41/'A19'!D$43</f>
        <v>2085408.0553789465</v>
      </c>
      <c r="E41" s="406">
        <f>'A6-1'!E41/'A19'!E$43</f>
        <v>463808.22028932045</v>
      </c>
      <c r="F41" s="406">
        <f>'A6-1'!F41/'A19'!F$43</f>
        <v>389992.36907330051</v>
      </c>
      <c r="G41" s="406">
        <f>'A6-1'!G41/'A19'!G$43</f>
        <v>4371223.6339415824</v>
      </c>
      <c r="H41" s="406">
        <f>'A6-1'!H41/'A19'!H$43</f>
        <v>7098980.7163353264</v>
      </c>
      <c r="I41" s="406">
        <f>'A6-1'!I41/'A19'!I$43</f>
        <v>4513991.3352932725</v>
      </c>
      <c r="J41" s="406">
        <f>'A6-1'!J41/'A19'!J$43</f>
        <v>1361626.5318083991</v>
      </c>
      <c r="K41" s="406">
        <f>'A6-1'!K41/'A19'!K$43</f>
        <v>470754.83231729548</v>
      </c>
      <c r="L41" s="406">
        <f>'A6-1'!L41/'A19'!L$43</f>
        <v>2343277.5347004579</v>
      </c>
      <c r="M41" s="406">
        <f>'A6-1'!M41/'A19'!M$43</f>
        <v>614614.08854385675</v>
      </c>
      <c r="N41" s="406">
        <f>'A6-1'!N41/'A19'!N$43</f>
        <v>3481987.551548874</v>
      </c>
      <c r="O41" s="406">
        <f>'A6-1'!O41/'A19'!O$43</f>
        <v>22033548.005468111</v>
      </c>
    </row>
    <row r="42" spans="1:15" ht="18" customHeight="1">
      <c r="A42" s="438">
        <v>1999</v>
      </c>
      <c r="B42" s="406">
        <f>'A6-1'!B42/'A19'!B$43</f>
        <v>1341115.663044787</v>
      </c>
      <c r="C42" s="406">
        <f>'A6-1'!C42/'A19'!C$43</f>
        <v>785933.64767828758</v>
      </c>
      <c r="D42" s="406">
        <f>'A6-1'!D42/'A19'!D$43</f>
        <v>2144712.4855907713</v>
      </c>
      <c r="E42" s="406">
        <f>'A6-1'!E42/'A19'!E$43</f>
        <v>473167.14480955107</v>
      </c>
      <c r="F42" s="406">
        <f>'A6-1'!F42/'A19'!F$43</f>
        <v>393711.60741703084</v>
      </c>
      <c r="G42" s="406">
        <f>'A6-1'!G42/'A19'!G$43</f>
        <v>4437404.3995405855</v>
      </c>
      <c r="H42" s="406">
        <f>'A6-1'!H42/'A19'!H$43</f>
        <v>7221086.4438029574</v>
      </c>
      <c r="I42" s="406">
        <f>'A6-1'!I42/'A19'!I$43</f>
        <v>4572838.8739866335</v>
      </c>
      <c r="J42" s="406">
        <f>'A6-1'!J42/'A19'!J$43</f>
        <v>1390215.2961975709</v>
      </c>
      <c r="K42" s="406">
        <f>'A6-1'!K42/'A19'!K$43</f>
        <v>481824.94124739157</v>
      </c>
      <c r="L42" s="406">
        <f>'A6-1'!L42/'A19'!L$43</f>
        <v>2412816.7135679224</v>
      </c>
      <c r="M42" s="406">
        <f>'A6-1'!M42/'A19'!M$43</f>
        <v>620643.36801041372</v>
      </c>
      <c r="N42" s="406">
        <f>'A6-1'!N42/'A19'!N$43</f>
        <v>3574516.2609624295</v>
      </c>
      <c r="O42" s="406">
        <f>'A6-1'!O42/'A19'!O$43</f>
        <v>22870643.399707396</v>
      </c>
    </row>
    <row r="43" spans="1:15" ht="18" customHeight="1">
      <c r="A43" s="438">
        <v>2000</v>
      </c>
      <c r="B43" s="406">
        <f>'A6-1'!B43/'A19'!B$43</f>
        <v>1387687.5341031956</v>
      </c>
      <c r="C43" s="406">
        <f>'A6-1'!C43/'A19'!C$43</f>
        <v>802965.63617906056</v>
      </c>
      <c r="D43" s="406">
        <f>'A6-1'!D43/'A19'!D$43</f>
        <v>2210459.4700395376</v>
      </c>
      <c r="E43" s="406">
        <f>'A6-1'!E43/'A19'!E$43</f>
        <v>481936.72584612737</v>
      </c>
      <c r="F43" s="406">
        <f>'A6-1'!F43/'A19'!F$43</f>
        <v>397720.09557669488</v>
      </c>
      <c r="G43" s="406">
        <f>'A6-1'!G43/'A19'!G$43</f>
        <v>4514126.9113933267</v>
      </c>
      <c r="H43" s="406">
        <f>'A6-1'!H43/'A19'!H$43</f>
        <v>7352754.2844702452</v>
      </c>
      <c r="I43" s="406">
        <f>'A6-1'!I43/'A19'!I$43</f>
        <v>4640492.7213626904</v>
      </c>
      <c r="J43" s="406">
        <f>'A6-1'!J43/'A19'!J$43</f>
        <v>1423526.2343844161</v>
      </c>
      <c r="K43" s="406">
        <f>'A6-1'!K43/'A19'!K$43</f>
        <v>488787.16634625907</v>
      </c>
      <c r="L43" s="406">
        <f>'A6-1'!L43/'A19'!L$43</f>
        <v>2492568.6577600688</v>
      </c>
      <c r="M43" s="406">
        <f>'A6-1'!M43/'A19'!M$43</f>
        <v>628945.19473163574</v>
      </c>
      <c r="N43" s="406">
        <f>'A6-1'!N43/'A19'!N$43</f>
        <v>3660885.0278981272</v>
      </c>
      <c r="O43" s="406">
        <f>'A6-1'!O43/'A19'!O$43</f>
        <v>23790736.340822529</v>
      </c>
    </row>
    <row r="44" spans="1:15" ht="18" customHeight="1">
      <c r="A44" s="438">
        <v>2001</v>
      </c>
      <c r="B44" s="406">
        <f>'A6-1'!B44/'A19'!B$43</f>
        <v>1431038.4861873456</v>
      </c>
      <c r="C44" s="406">
        <f>'A6-1'!C44/'A19'!C$43</f>
        <v>819986.41130627121</v>
      </c>
      <c r="D44" s="406">
        <f>'A6-1'!D44/'A19'!D$43</f>
        <v>2281959.8443294894</v>
      </c>
      <c r="E44" s="406">
        <f>'A6-1'!E44/'A19'!E$43</f>
        <v>493154.12058800383</v>
      </c>
      <c r="F44" s="406">
        <f>'A6-1'!F44/'A19'!F$43</f>
        <v>402436.17293903057</v>
      </c>
      <c r="G44" s="406">
        <f>'A6-1'!G44/'A19'!G$43</f>
        <v>4601838.7837350043</v>
      </c>
      <c r="H44" s="406">
        <f>'A6-1'!H44/'A19'!H$43</f>
        <v>7485332.4327024594</v>
      </c>
      <c r="I44" s="406">
        <f>'A6-1'!I44/'A19'!I$43</f>
        <v>4719115.3310837802</v>
      </c>
      <c r="J44" s="406">
        <f>'A6-1'!J44/'A19'!J$43</f>
        <v>1457907.494326395</v>
      </c>
      <c r="K44" s="406">
        <f>'A6-1'!K44/'A19'!K$43</f>
        <v>494584.6959275055</v>
      </c>
      <c r="L44" s="406">
        <f>'A6-1'!L44/'A19'!L$43</f>
        <v>2577288.2202204354</v>
      </c>
      <c r="M44" s="406">
        <f>'A6-1'!M44/'A19'!M$43</f>
        <v>637970.70447463437</v>
      </c>
      <c r="N44" s="406">
        <f>'A6-1'!N44/'A19'!N$43</f>
        <v>3749006.3508693161</v>
      </c>
      <c r="O44" s="406">
        <f>'A6-1'!O44/'A19'!O$43</f>
        <v>24779025.609626375</v>
      </c>
    </row>
    <row r="45" spans="1:15" ht="18" customHeight="1">
      <c r="A45" s="438">
        <v>2002</v>
      </c>
      <c r="B45" s="406">
        <f>'A6-1'!B45/'A19'!B$43</f>
        <v>1467839.0723405373</v>
      </c>
      <c r="C45" s="406">
        <f>'A6-1'!C45/'A19'!C$43</f>
        <v>835749.53690429823</v>
      </c>
      <c r="D45" s="406">
        <f>'A6-1'!D45/'A19'!D$43</f>
        <v>2349695.1051800675</v>
      </c>
      <c r="E45" s="406">
        <f>'A6-1'!E45/'A19'!E$43</f>
        <v>503317.0676519929</v>
      </c>
      <c r="F45" s="406">
        <f>'A6-1'!F45/'A19'!F$43</f>
        <v>407193.86248397763</v>
      </c>
      <c r="G45" s="406">
        <f>'A6-1'!G45/'A19'!G$43</f>
        <v>4690820.0755415121</v>
      </c>
      <c r="H45" s="406">
        <f>'A6-1'!H45/'A19'!H$43</f>
        <v>7586751.0914672138</v>
      </c>
      <c r="I45" s="406">
        <f>'A6-1'!I45/'A19'!I$43</f>
        <v>4797404.7302946523</v>
      </c>
      <c r="J45" s="406">
        <f>'A6-1'!J45/'A19'!J$43</f>
        <v>1488540.1074566676</v>
      </c>
      <c r="K45" s="406">
        <f>'A6-1'!K45/'A19'!K$43</f>
        <v>497732.66429866379</v>
      </c>
      <c r="L45" s="406">
        <f>'A6-1'!L45/'A19'!L$43</f>
        <v>2660871.637393319</v>
      </c>
      <c r="M45" s="406">
        <f>'A6-1'!M45/'A19'!M$43</f>
        <v>646380.98131228855</v>
      </c>
      <c r="N45" s="406">
        <f>'A6-1'!N45/'A19'!N$43</f>
        <v>3828935.3683096776</v>
      </c>
      <c r="O45" s="406">
        <f>'A6-1'!O45/'A19'!O$43</f>
        <v>25668680.311884169</v>
      </c>
    </row>
    <row r="46" spans="1:15" ht="18" customHeight="1">
      <c r="A46" s="438">
        <v>2003</v>
      </c>
      <c r="B46" s="406">
        <f>'A6-1'!B46/'A19'!B$43</f>
        <v>1513245.7143531647</v>
      </c>
      <c r="C46" s="406">
        <f>'A6-1'!C46/'A19'!C$43</f>
        <v>853264.01130698773</v>
      </c>
      <c r="D46" s="406">
        <f>'A6-1'!D46/'A19'!D$43</f>
        <v>2420601.3771184171</v>
      </c>
      <c r="E46" s="406">
        <f>'A6-1'!E46/'A19'!E$43</f>
        <v>513235.72305919288</v>
      </c>
      <c r="F46" s="406">
        <f>'A6-1'!F46/'A19'!F$43</f>
        <v>411172.29228495853</v>
      </c>
      <c r="G46" s="406">
        <f>'A6-1'!G46/'A19'!G$43</f>
        <v>4769158.4775803005</v>
      </c>
      <c r="H46" s="406">
        <f>'A6-1'!H46/'A19'!H$43</f>
        <v>7713904.6184185566</v>
      </c>
      <c r="I46" s="406">
        <f>'A6-1'!I46/'A19'!I$43</f>
        <v>4867932.8164274888</v>
      </c>
      <c r="J46" s="406">
        <f>'A6-1'!J46/'A19'!J$43</f>
        <v>1521388.9478300712</v>
      </c>
      <c r="K46" s="406">
        <f>'A6-1'!K46/'A19'!K$43</f>
        <v>505119.83048568427</v>
      </c>
      <c r="L46" s="406">
        <f>'A6-1'!L46/'A19'!L$43</f>
        <v>2743206.1369156283</v>
      </c>
      <c r="M46" s="406">
        <f>'A6-1'!M46/'A19'!M$43</f>
        <v>653823.29940282891</v>
      </c>
      <c r="N46" s="406">
        <f>'A6-1'!N46/'A19'!N$43</f>
        <v>3918084.4235391151</v>
      </c>
      <c r="O46" s="406">
        <f>'A6-1'!O46/'A19'!O$43</f>
        <v>26640592.786936529</v>
      </c>
    </row>
    <row r="47" spans="1:15" ht="18" customHeight="1">
      <c r="A47" s="438">
        <v>2004</v>
      </c>
      <c r="B47" s="406">
        <f>'A6-1'!B47/'A19'!B$43</f>
        <v>1560056.9811490632</v>
      </c>
      <c r="C47" s="406">
        <f>'A6-1'!C47/'A19'!C$43</f>
        <v>871145.52966250887</v>
      </c>
      <c r="D47" s="406">
        <f>'A6-1'!D47/'A19'!D$43</f>
        <v>2493647.3732231539</v>
      </c>
      <c r="E47" s="406">
        <f>'A6-1'!E47/'A19'!E$43</f>
        <v>523349.84119040845</v>
      </c>
      <c r="F47" s="406">
        <f>'A6-1'!F47/'A19'!F$43</f>
        <v>415189.59276926646</v>
      </c>
      <c r="G47" s="406">
        <f>'A6-1'!G47/'A19'!G$43</f>
        <v>4848805.1594369374</v>
      </c>
      <c r="H47" s="406">
        <f>'A6-1'!H47/'A19'!H$43</f>
        <v>7843189.2314199395</v>
      </c>
      <c r="I47" s="406">
        <f>'A6-1'!I47/'A19'!I$43</f>
        <v>4939497.7571125701</v>
      </c>
      <c r="J47" s="406">
        <f>'A6-1'!J47/'A19'!J$43</f>
        <v>1554962.6906152223</v>
      </c>
      <c r="K47" s="406">
        <f>'A6-1'!K47/'A19'!K$43</f>
        <v>512616.6342918303</v>
      </c>
      <c r="L47" s="406">
        <f>'A6-1'!L47/'A19'!L$43</f>
        <v>2828088.2865073062</v>
      </c>
      <c r="M47" s="406">
        <f>'A6-1'!M47/'A19'!M$43</f>
        <v>661351.30704823276</v>
      </c>
      <c r="N47" s="406">
        <f>'A6-1'!N47/'A19'!N$43</f>
        <v>4009309.1351283034</v>
      </c>
      <c r="O47" s="406">
        <f>'A6-1'!O47/'A19'!O$43</f>
        <v>27649305.512242705</v>
      </c>
    </row>
    <row r="48" spans="1:15" ht="18" customHeight="1">
      <c r="A48" s="438">
        <v>2005</v>
      </c>
      <c r="B48" s="406">
        <f>'A6-1'!B48/'A19'!B$43</f>
        <v>1608316.323877543</v>
      </c>
      <c r="C48" s="406">
        <f>'A6-1'!C48/'A19'!C$43</f>
        <v>889401.78396664793</v>
      </c>
      <c r="D48" s="406">
        <f>'A6-1'!D48/'A19'!D$43</f>
        <v>2568897.6635158439</v>
      </c>
      <c r="E48" s="406">
        <f>'A6-1'!E48/'A19'!E$43</f>
        <v>533663.27394641761</v>
      </c>
      <c r="F48" s="406">
        <f>'A6-1'!F48/'A19'!F$43</f>
        <v>419246.14371739223</v>
      </c>
      <c r="G48" s="406">
        <f>'A6-1'!G48/'A19'!G$43</f>
        <v>4929781.9698604047</v>
      </c>
      <c r="H48" s="406">
        <f>'A6-1'!H48/'A19'!H$43</f>
        <v>7974640.64735521</v>
      </c>
      <c r="I48" s="406">
        <f>'A6-1'!I48/'A19'!I$43</f>
        <v>5012114.7954597156</v>
      </c>
      <c r="J48" s="406">
        <f>'A6-1'!J48/'A19'!J$43</f>
        <v>1589277.3328306011</v>
      </c>
      <c r="K48" s="406">
        <f>'A6-1'!K48/'A19'!K$43</f>
        <v>520224.70291855122</v>
      </c>
      <c r="L48" s="406">
        <f>'A6-1'!L48/'A19'!L$43</f>
        <v>2915596.9172891313</v>
      </c>
      <c r="M48" s="406">
        <f>'A6-1'!M48/'A19'!M$43</f>
        <v>668965.99086311704</v>
      </c>
      <c r="N48" s="406">
        <f>'A6-1'!N48/'A19'!N$43</f>
        <v>4102657.8305588122</v>
      </c>
      <c r="O48" s="406">
        <f>'A6-1'!O48/'A19'!O$43</f>
        <v>28696211.88325084</v>
      </c>
    </row>
    <row r="49" spans="1:15">
      <c r="A49" s="438">
        <v>2006</v>
      </c>
      <c r="B49" s="406">
        <f>'A6-1'!B49/'A19'!B$43</f>
        <v>1658068.5378208095</v>
      </c>
      <c r="C49" s="406">
        <f>'A6-1'!C49/'A19'!C$43</f>
        <v>908040.6274133228</v>
      </c>
      <c r="D49" s="406">
        <f>'A6-1'!D49/'A19'!D$43</f>
        <v>2646418.7665344789</v>
      </c>
      <c r="E49" s="406">
        <f>'A6-1'!E49/'A19'!E$43</f>
        <v>544179.94913576881</v>
      </c>
      <c r="F49" s="406">
        <f>'A6-1'!F49/'A19'!F$43</f>
        <v>423342.3286204178</v>
      </c>
      <c r="G49" s="406">
        <f>'A6-1'!G49/'A19'!G$43</f>
        <v>5012111.1224817438</v>
      </c>
      <c r="H49" s="406">
        <f>'A6-1'!H49/'A19'!H$43</f>
        <v>8108295.1817212049</v>
      </c>
      <c r="I49" s="406">
        <f>'A6-1'!I49/'A19'!I$43</f>
        <v>5085799.3986722818</v>
      </c>
      <c r="J49" s="406">
        <f>'A6-1'!J49/'A19'!J$43</f>
        <v>1624349.2245140714</v>
      </c>
      <c r="K49" s="406">
        <f>'A6-1'!K49/'A19'!K$43</f>
        <v>527945.68771762552</v>
      </c>
      <c r="L49" s="406">
        <f>'A6-1'!L49/'A19'!L$43</f>
        <v>3005813.2996280221</v>
      </c>
      <c r="M49" s="406">
        <f>'A6-1'!M49/'A19'!M$43</f>
        <v>676668.34882180742</v>
      </c>
      <c r="N49" s="406">
        <f>'A6-1'!N49/'A19'!N$43</f>
        <v>4198179.9625203749</v>
      </c>
      <c r="O49" s="406">
        <f>'A6-1'!O49/'A19'!O$43</f>
        <v>29782758.054584958</v>
      </c>
    </row>
    <row r="50" spans="1:15">
      <c r="A50" s="438">
        <v>2007</v>
      </c>
      <c r="B50" s="406">
        <f>'A6-1'!B50/'A19'!B$43</f>
        <v>1709359.8039738359</v>
      </c>
      <c r="C50" s="406">
        <f>'A6-1'!C50/'A19'!C$43</f>
        <v>927070.07777274761</v>
      </c>
      <c r="D50" s="406">
        <f>'A6-1'!D50/'A19'!D$43</f>
        <v>2726279.208133461</v>
      </c>
      <c r="E50" s="406">
        <f>'A6-1'!E50/'A19'!E$43</f>
        <v>554903.87197066331</v>
      </c>
      <c r="F50" s="406">
        <f>'A6-1'!F50/'A19'!F$43</f>
        <v>427478.53471627075</v>
      </c>
      <c r="G50" s="406">
        <f>'A6-1'!G50/'A19'!G$43</f>
        <v>5095815.201907713</v>
      </c>
      <c r="H50" s="406">
        <f>'A6-1'!H50/'A19'!H$43</f>
        <v>8244189.7586604655</v>
      </c>
      <c r="I50" s="406">
        <f>'A6-1'!I50/'A19'!I$43</f>
        <v>5160567.2613416165</v>
      </c>
      <c r="J50" s="406">
        <f>'A6-1'!J50/'A19'!J$43</f>
        <v>1660195.0765132443</v>
      </c>
      <c r="K50" s="406">
        <f>'A6-1'!K50/'A19'!K$43</f>
        <v>535781.26454959076</v>
      </c>
      <c r="L50" s="406">
        <f>'A6-1'!L50/'A19'!L$43</f>
        <v>3098821.2186138532</v>
      </c>
      <c r="M50" s="406">
        <f>'A6-1'!M50/'A19'!M$43</f>
        <v>684459.39038913301</v>
      </c>
      <c r="N50" s="406">
        <f>'A6-1'!N50/'A19'!N$43</f>
        <v>4295926.1351090949</v>
      </c>
      <c r="O50" s="406">
        <f>'A6-1'!O50/'A19'!O$43</f>
        <v>30910444.937705152</v>
      </c>
    </row>
    <row r="51" spans="1:15">
      <c r="A51" s="438">
        <v>2008</v>
      </c>
      <c r="B51" s="406">
        <f>'A6-1'!B51/'A19'!B$43</f>
        <v>1762237.7319104811</v>
      </c>
      <c r="C51" s="406">
        <f>'A6-1'!C51/'A19'!C$43</f>
        <v>946498.32084039482</v>
      </c>
      <c r="D51" s="406">
        <f>'A6-1'!D51/'A19'!D$43</f>
        <v>2808549.5820579813</v>
      </c>
      <c r="E51" s="406">
        <f>'A6-1'!E51/'A19'!E$43</f>
        <v>565839.12659231585</v>
      </c>
      <c r="F51" s="406">
        <f>'A6-1'!F51/'A19'!F$43</f>
        <v>431655.15302633127</v>
      </c>
      <c r="G51" s="406">
        <f>'A6-1'!G51/'A19'!G$43</f>
        <v>5180917.1699162237</v>
      </c>
      <c r="H51" s="406">
        <f>'A6-1'!H51/'A19'!H$43</f>
        <v>8382361.9211621201</v>
      </c>
      <c r="I51" s="406">
        <f>'A6-1'!I51/'A19'!I$43</f>
        <v>5236434.3087899657</v>
      </c>
      <c r="J51" s="406">
        <f>'A6-1'!J51/'A19'!J$43</f>
        <v>1696831.9684477681</v>
      </c>
      <c r="K51" s="406">
        <f>'A6-1'!K51/'A19'!K$43</f>
        <v>543733.13414749387</v>
      </c>
      <c r="L51" s="406">
        <f>'A6-1'!L51/'A19'!L$43</f>
        <v>3194707.0518717202</v>
      </c>
      <c r="M51" s="406">
        <f>'A6-1'!M51/'A19'!M$43</f>
        <v>692340.13665272447</v>
      </c>
      <c r="N51" s="406">
        <f>'A6-1'!N51/'A19'!N$43</f>
        <v>4395948.1306356201</v>
      </c>
      <c r="O51" s="406">
        <f>'A6-1'!O51/'A19'!O$43</f>
        <v>32080830.274206676</v>
      </c>
    </row>
    <row r="52" spans="1:15">
      <c r="A52" s="438">
        <v>2009</v>
      </c>
      <c r="B52" s="406">
        <f>'A6-1'!B52/'A19'!B$43</f>
        <v>1816751.4039756432</v>
      </c>
      <c r="C52" s="406">
        <f>'A6-1'!C52/'A19'!C$43</f>
        <v>966333.71395823266</v>
      </c>
      <c r="D52" s="406">
        <f>'A6-1'!D52/'A19'!D$43</f>
        <v>2893302.6123463437</v>
      </c>
      <c r="E52" s="406">
        <f>'A6-1'!E52/'A19'!E$43</f>
        <v>576989.8776263753</v>
      </c>
      <c r="F52" s="406">
        <f>'A6-1'!F52/'A19'!F$43</f>
        <v>435872.57839239878</v>
      </c>
      <c r="G52" s="406">
        <f>'A6-1'!G52/'A19'!G$43</f>
        <v>5267440.3717552349</v>
      </c>
      <c r="H52" s="406">
        <f>'A6-1'!H52/'A19'!H$43</f>
        <v>8522849.841433702</v>
      </c>
      <c r="I52" s="406">
        <f>'A6-1'!I52/'A19'!I$43</f>
        <v>5313416.7004625136</v>
      </c>
      <c r="J52" s="406">
        <f>'A6-1'!J52/'A19'!J$43</f>
        <v>1734277.3568473228</v>
      </c>
      <c r="K52" s="406">
        <f>'A6-1'!K52/'A19'!K$43</f>
        <v>551803.02248603932</v>
      </c>
      <c r="L52" s="406">
        <f>'A6-1'!L52/'A19'!L$43</f>
        <v>3293559.849781929</v>
      </c>
      <c r="M52" s="406">
        <f>'A6-1'!M52/'A19'!M$43</f>
        <v>700311.62045683793</v>
      </c>
      <c r="N52" s="406">
        <f>'A6-1'!N52/'A19'!N$43</f>
        <v>4498298.9370575082</v>
      </c>
      <c r="O52" s="406">
        <f>'A6-1'!O52/'A19'!O$43</f>
        <v>33295530.787621975</v>
      </c>
    </row>
    <row r="53" spans="1:15">
      <c r="A53" s="438"/>
      <c r="B53" s="406"/>
      <c r="C53" s="406"/>
      <c r="D53" s="406"/>
      <c r="E53" s="406"/>
      <c r="F53" s="406"/>
      <c r="G53" s="406"/>
      <c r="H53" s="406"/>
      <c r="I53" s="406"/>
      <c r="J53" s="406"/>
      <c r="K53" s="406"/>
      <c r="L53" s="406"/>
      <c r="M53" s="406"/>
      <c r="N53" s="406"/>
      <c r="O53" s="406"/>
    </row>
    <row r="54" spans="1:15">
      <c r="A54" s="90" t="s">
        <v>452</v>
      </c>
    </row>
    <row r="55" spans="1:15">
      <c r="A55" s="417" t="s">
        <v>705</v>
      </c>
      <c r="B55" s="572"/>
    </row>
  </sheetData>
  <phoneticPr fontId="0" type="noConversion"/>
  <pageMargins left="0.75" right="0.75" top="1" bottom="1" header="0.5" footer="0.5"/>
  <pageSetup scale="78" orientation="landscape" r:id="rId1"/>
  <headerFooter alignWithMargins="0"/>
</worksheet>
</file>

<file path=xl/worksheets/sheet38.xml><?xml version="1.0" encoding="utf-8"?>
<worksheet xmlns="http://schemas.openxmlformats.org/spreadsheetml/2006/main" xmlns:r="http://schemas.openxmlformats.org/officeDocument/2006/relationships">
  <sheetPr codeName="Sheet38">
    <pageSetUpPr fitToPage="1"/>
  </sheetPr>
  <dimension ref="A1:O56"/>
  <sheetViews>
    <sheetView view="pageBreakPreview" zoomScaleSheetLayoutView="100" workbookViewId="0">
      <pane xSplit="1" ySplit="2" topLeftCell="B41" activePane="bottomRight" state="frozen"/>
      <selection activeCell="R37" sqref="R37"/>
      <selection pane="topRight" activeCell="R37" sqref="R37"/>
      <selection pane="bottomLeft" activeCell="R37" sqref="R37"/>
      <selection pane="bottomRight" activeCell="R37" sqref="R37"/>
    </sheetView>
  </sheetViews>
  <sheetFormatPr defaultColWidth="8.85546875" defaultRowHeight="12.75"/>
  <cols>
    <col min="1" max="1" width="4.85546875" style="417" customWidth="1"/>
    <col min="2" max="2" width="10.7109375" style="417" customWidth="1"/>
    <col min="3" max="3" width="11.7109375" style="417" customWidth="1"/>
    <col min="4" max="4" width="11.28515625" style="417" customWidth="1"/>
    <col min="5" max="5" width="10.7109375" style="417" customWidth="1"/>
    <col min="6" max="6" width="10.5703125" style="417" customWidth="1"/>
    <col min="7" max="7" width="11.7109375" style="417" customWidth="1"/>
    <col min="8" max="8" width="10.28515625" style="417" customWidth="1"/>
    <col min="9" max="9" width="10.7109375" style="417" customWidth="1"/>
    <col min="10" max="10" width="11.42578125" style="417" customWidth="1"/>
    <col min="11" max="11" width="11.28515625" style="417" bestFit="1" customWidth="1"/>
    <col min="12" max="12" width="8.85546875" style="417" customWidth="1"/>
    <col min="13" max="13" width="11.85546875" style="417" bestFit="1" customWidth="1"/>
    <col min="14" max="14" width="10.7109375" style="417" customWidth="1"/>
    <col min="15" max="15" width="12.5703125" style="417" customWidth="1"/>
    <col min="16" max="16384" width="8.85546875" style="417"/>
  </cols>
  <sheetData>
    <row r="1" spans="1:15" s="416" customFormat="1" ht="12.75" customHeight="1">
      <c r="A1" s="416" t="s">
        <v>38</v>
      </c>
    </row>
    <row r="2" spans="1:15" s="416" customFormat="1" ht="30" customHeight="1">
      <c r="B2" s="91" t="s">
        <v>472</v>
      </c>
      <c r="C2" s="91" t="s">
        <v>474</v>
      </c>
      <c r="D2" s="91" t="s">
        <v>475</v>
      </c>
      <c r="E2" s="91" t="s">
        <v>479</v>
      </c>
      <c r="F2" s="91" t="s">
        <v>480</v>
      </c>
      <c r="G2" s="91" t="s">
        <v>481</v>
      </c>
      <c r="H2" s="91" t="s">
        <v>482</v>
      </c>
      <c r="I2" s="91" t="s">
        <v>487</v>
      </c>
      <c r="J2" s="91" t="s">
        <v>492</v>
      </c>
      <c r="K2" s="91" t="s">
        <v>494</v>
      </c>
      <c r="L2" s="91" t="s">
        <v>497</v>
      </c>
      <c r="M2" s="91" t="s">
        <v>498</v>
      </c>
      <c r="N2" s="91" t="s">
        <v>501</v>
      </c>
      <c r="O2" s="91" t="s">
        <v>502</v>
      </c>
    </row>
    <row r="3" spans="1:15" hidden="1">
      <c r="A3" s="438">
        <v>1960</v>
      </c>
      <c r="B3" s="555">
        <f>'A6-2'!B3*100000/'A7'!B$38</f>
        <v>475666.26819292776</v>
      </c>
      <c r="C3" s="555">
        <f>'A6-2'!C3*100000/'A7'!C$38</f>
        <v>212868.5864203758</v>
      </c>
      <c r="D3" s="555">
        <f>'A6-2'!D3*100000/'A7'!D$38</f>
        <v>576508.64047831099</v>
      </c>
      <c r="E3" s="555">
        <f>'A6-2'!E3*100000/'A7'!E$38</f>
        <v>1316332.3518342762</v>
      </c>
      <c r="F3" s="555">
        <f>'A6-2'!F3*100000/'A7'!F$38</f>
        <v>141731.46165923058</v>
      </c>
      <c r="G3" s="555">
        <f>'A6-2'!G3*100000/'A7'!G$38</f>
        <v>1178228.4673587885</v>
      </c>
      <c r="H3" s="555">
        <f>'A6-2'!H3*100000/'A7'!H$38</f>
        <v>2355511.4579868792</v>
      </c>
      <c r="I3" s="555">
        <f>'A6-2'!I3*100000/'A7'!I$38</f>
        <v>1272691.5544260389</v>
      </c>
      <c r="J3" s="555">
        <f>'A6-2'!J3*100000/'A7'!J$38</f>
        <v>398774.90800126782</v>
      </c>
      <c r="K3" s="555">
        <f>'A6-2'!K3*100000/'A7'!K$38</f>
        <v>1322675.2042386821</v>
      </c>
      <c r="L3" s="555">
        <f>'A6-2'!L3*100000/'A7'!L$38</f>
        <v>328788.30704314285</v>
      </c>
      <c r="M3" s="555">
        <f>'A6-2'!M3*100000/'A7'!M$38</f>
        <v>2016104.9410041757</v>
      </c>
      <c r="N3" s="555">
        <f>'A6-2'!N3*100000/'A7'!N$38</f>
        <v>731212.80478899821</v>
      </c>
      <c r="O3" s="555">
        <f>'A6-2'!O3*100000/'A7'!O$38</f>
        <v>6513005.6562648127</v>
      </c>
    </row>
    <row r="4" spans="1:15" hidden="1">
      <c r="A4" s="438">
        <v>1961</v>
      </c>
      <c r="B4" s="555">
        <f>'A6-2'!B4*100000/'A7'!B$38</f>
        <v>494738.84406709584</v>
      </c>
      <c r="C4" s="555">
        <f>'A6-2'!C4*100000/'A7'!C$38</f>
        <v>221411.19977765353</v>
      </c>
      <c r="D4" s="555">
        <f>'A6-2'!D4*100000/'A7'!D$38</f>
        <v>599651.10046322667</v>
      </c>
      <c r="E4" s="555">
        <f>'A6-2'!E4*100000/'A7'!E$38</f>
        <v>1369151.0207774099</v>
      </c>
      <c r="F4" s="555">
        <f>'A6-2'!F4*100000/'A7'!F$38</f>
        <v>147414.41140935788</v>
      </c>
      <c r="G4" s="555">
        <f>'A6-2'!G4*100000/'A7'!G$38</f>
        <v>1225499.0544438348</v>
      </c>
      <c r="H4" s="555">
        <f>'A6-2'!H4*100000/'A7'!H$38</f>
        <v>2450050.24453395</v>
      </c>
      <c r="I4" s="555">
        <f>'A6-2'!I4*100000/'A7'!I$38</f>
        <v>1323768.2823400605</v>
      </c>
      <c r="J4" s="555">
        <f>'A6-2'!J4*100000/'A7'!J$38</f>
        <v>414773.28390214138</v>
      </c>
      <c r="K4" s="555">
        <f>'A6-2'!K4*100000/'A7'!K$38</f>
        <v>1375691.7454675732</v>
      </c>
      <c r="L4" s="555">
        <f>'A6-2'!L4*100000/'A7'!L$38</f>
        <v>341993.28893184738</v>
      </c>
      <c r="M4" s="555">
        <f>'A6-2'!M4*100000/'A7'!M$38</f>
        <v>2097017.669650143</v>
      </c>
      <c r="N4" s="555">
        <f>'A6-2'!N4*100000/'A7'!N$38</f>
        <v>760549.24686799303</v>
      </c>
      <c r="O4" s="555">
        <f>'A6-2'!O4*100000/'A7'!O$38</f>
        <v>6763426.6968088495</v>
      </c>
    </row>
    <row r="5" spans="1:15" hidden="1">
      <c r="A5" s="438">
        <v>1962</v>
      </c>
      <c r="B5" s="555">
        <f>'A6-2'!B5*100000/'A7'!B$38</f>
        <v>511741.38877750322</v>
      </c>
      <c r="C5" s="555">
        <f>'A6-2'!C5*100000/'A7'!C$38</f>
        <v>231428.17505900693</v>
      </c>
      <c r="D5" s="555">
        <f>'A6-2'!D5*100000/'A7'!D$38</f>
        <v>623537.79758618656</v>
      </c>
      <c r="E5" s="555">
        <f>'A6-2'!E5*100000/'A7'!E$38</f>
        <v>1434227.8415995485</v>
      </c>
      <c r="F5" s="555">
        <f>'A6-2'!F5*100000/'A7'!F$38</f>
        <v>153784.35037015213</v>
      </c>
      <c r="G5" s="555">
        <f>'A6-2'!G5*100000/'A7'!G$38</f>
        <v>1274192.2633233429</v>
      </c>
      <c r="H5" s="555">
        <f>'A6-2'!H5*100000/'A7'!H$38</f>
        <v>2551368.0717388373</v>
      </c>
      <c r="I5" s="555">
        <f>'A6-2'!I5*100000/'A7'!I$38</f>
        <v>1382915.0651019143</v>
      </c>
      <c r="J5" s="555">
        <f>'A6-2'!J5*100000/'A7'!J$38</f>
        <v>431805.67810991046</v>
      </c>
      <c r="K5" s="555">
        <f>'A6-2'!K5*100000/'A7'!K$38</f>
        <v>1438307.151915177</v>
      </c>
      <c r="L5" s="555">
        <f>'A6-2'!L5*100000/'A7'!L$38</f>
        <v>358774.60071927629</v>
      </c>
      <c r="M5" s="555">
        <f>'A6-2'!M5*100000/'A7'!M$38</f>
        <v>2185922.6076211301</v>
      </c>
      <c r="N5" s="555">
        <f>'A6-2'!N5*100000/'A7'!N$38</f>
        <v>793497.00475223607</v>
      </c>
      <c r="O5" s="555">
        <f>'A6-2'!O5*100000/'A7'!O$38</f>
        <v>7016595.1479634289</v>
      </c>
    </row>
    <row r="6" spans="1:15" hidden="1">
      <c r="A6" s="438">
        <v>1963</v>
      </c>
      <c r="B6" s="555">
        <f>'A6-2'!B6*100000/'A7'!B$38</f>
        <v>529586.19130429835</v>
      </c>
      <c r="C6" s="555">
        <f>'A6-2'!C6*100000/'A7'!C$38</f>
        <v>242016.41632354294</v>
      </c>
      <c r="D6" s="555">
        <f>'A6-2'!D6*100000/'A7'!D$38</f>
        <v>648203.20621361164</v>
      </c>
      <c r="E6" s="555">
        <f>'A6-2'!E6*100000/'A7'!E$38</f>
        <v>1502647.7404996068</v>
      </c>
      <c r="F6" s="555">
        <f>'A6-2'!F6*100000/'A7'!F$38</f>
        <v>159938.1756692784</v>
      </c>
      <c r="G6" s="555">
        <f>'A6-2'!G6*100000/'A7'!G$38</f>
        <v>1324357.6840512576</v>
      </c>
      <c r="H6" s="555">
        <f>'A6-2'!H6*100000/'A7'!H$38</f>
        <v>2655420.5168570341</v>
      </c>
      <c r="I6" s="555">
        <f>'A6-2'!I6*100000/'A7'!I$38</f>
        <v>1449268.2085782113</v>
      </c>
      <c r="J6" s="555">
        <f>'A6-2'!J6*100000/'A7'!J$38</f>
        <v>449147.3921717715</v>
      </c>
      <c r="K6" s="555">
        <f>'A6-2'!K6*100000/'A7'!K$38</f>
        <v>1502296.2795008202</v>
      </c>
      <c r="L6" s="555">
        <f>'A6-2'!L6*100000/'A7'!L$38</f>
        <v>376829.13284548256</v>
      </c>
      <c r="M6" s="555">
        <f>'A6-2'!M6*100000/'A7'!M$38</f>
        <v>2280978.7111625345</v>
      </c>
      <c r="N6" s="555">
        <f>'A6-2'!N6*100000/'A7'!N$38</f>
        <v>825578.70167707605</v>
      </c>
      <c r="O6" s="555">
        <f>'A6-2'!O6*100000/'A7'!O$38</f>
        <v>7294231.0042167986</v>
      </c>
    </row>
    <row r="7" spans="1:15" hidden="1">
      <c r="A7" s="438">
        <v>1964</v>
      </c>
      <c r="B7" s="555">
        <f>'A6-2'!B7*100000/'A7'!B$38</f>
        <v>549823.49284827465</v>
      </c>
      <c r="C7" s="555">
        <f>'A6-2'!C7*100000/'A7'!C$38</f>
        <v>252203.58405608987</v>
      </c>
      <c r="D7" s="555">
        <f>'A6-2'!D7*100000/'A7'!D$38</f>
        <v>673653.1035401246</v>
      </c>
      <c r="E7" s="555">
        <f>'A6-2'!E7*100000/'A7'!E$38</f>
        <v>1564033.0367499688</v>
      </c>
      <c r="F7" s="555">
        <f>'A6-2'!F7*100000/'A7'!F$38</f>
        <v>165495.40666406226</v>
      </c>
      <c r="G7" s="555">
        <f>'A6-2'!G7*100000/'A7'!G$38</f>
        <v>1376046.635224303</v>
      </c>
      <c r="H7" s="555">
        <f>'A6-2'!H7*100000/'A7'!H$38</f>
        <v>2757672.3997577005</v>
      </c>
      <c r="I7" s="555">
        <f>'A6-2'!I7*100000/'A7'!I$38</f>
        <v>1521739.9424351226</v>
      </c>
      <c r="J7" s="555">
        <f>'A6-2'!J7*100000/'A7'!J$38</f>
        <v>466131.85393029678</v>
      </c>
      <c r="K7" s="555">
        <f>'A6-2'!K7*100000/'A7'!K$38</f>
        <v>1567575.8343031006</v>
      </c>
      <c r="L7" s="555">
        <f>'A6-2'!L7*100000/'A7'!L$38</f>
        <v>396528.6843328423</v>
      </c>
      <c r="M7" s="555">
        <f>'A6-2'!M7*100000/'A7'!M$38</f>
        <v>2383256.9939912194</v>
      </c>
      <c r="N7" s="555">
        <f>'A6-2'!N7*100000/'A7'!N$38</f>
        <v>857273.34897596412</v>
      </c>
      <c r="O7" s="555">
        <f>'A6-2'!O7*100000/'A7'!O$38</f>
        <v>7590573.0183283594</v>
      </c>
    </row>
    <row r="8" spans="1:15" hidden="1">
      <c r="A8" s="438">
        <v>1965</v>
      </c>
      <c r="B8" s="555">
        <f>'A6-2'!B8*100000/'A7'!B$38</f>
        <v>573531.21485668421</v>
      </c>
      <c r="C8" s="555">
        <f>'A6-2'!C8*100000/'A7'!C$38</f>
        <v>264532.13937913283</v>
      </c>
      <c r="D8" s="555">
        <f>'A6-2'!D8*100000/'A7'!D$38</f>
        <v>703706.86692007212</v>
      </c>
      <c r="E8" s="555">
        <f>'A6-2'!E8*100000/'A7'!E$38</f>
        <v>1650292.8433423874</v>
      </c>
      <c r="F8" s="555">
        <f>'A6-2'!F8*100000/'A7'!F$38</f>
        <v>171470.0146793829</v>
      </c>
      <c r="G8" s="555">
        <f>'A6-2'!G8*100000/'A7'!G$38</f>
        <v>1435231.2962554372</v>
      </c>
      <c r="H8" s="555">
        <f>'A6-2'!H8*100000/'A7'!H$38</f>
        <v>2876041.2571660145</v>
      </c>
      <c r="I8" s="555">
        <f>'A6-2'!I8*100000/'A7'!I$38</f>
        <v>1585076.3285289835</v>
      </c>
      <c r="J8" s="555">
        <f>'A6-2'!J8*100000/'A7'!J$38</f>
        <v>488248.63819408161</v>
      </c>
      <c r="K8" s="555">
        <f>'A6-2'!K8*100000/'A7'!K$38</f>
        <v>1633618.5588558584</v>
      </c>
      <c r="L8" s="555">
        <f>'A6-2'!L8*100000/'A7'!L$38</f>
        <v>419669.89956215554</v>
      </c>
      <c r="M8" s="555">
        <f>'A6-2'!M8*100000/'A7'!M$38</f>
        <v>2494605.4811493326</v>
      </c>
      <c r="N8" s="555">
        <f>'A6-2'!N8*100000/'A7'!N$38</f>
        <v>896685.99738964578</v>
      </c>
      <c r="O8" s="555">
        <f>'A6-2'!O8*100000/'A7'!O$38</f>
        <v>7911540.8135363404</v>
      </c>
    </row>
    <row r="9" spans="1:15" hidden="1">
      <c r="A9" s="438">
        <v>1966</v>
      </c>
      <c r="B9" s="555">
        <f>'A6-2'!B9*100000/'A7'!B$38</f>
        <v>600415.01654966036</v>
      </c>
      <c r="C9" s="555">
        <f>'A6-2'!C9*100000/'A7'!C$38</f>
        <v>277229.30861795798</v>
      </c>
      <c r="D9" s="555">
        <f>'A6-2'!D9*100000/'A7'!D$38</f>
        <v>738092.8306126945</v>
      </c>
      <c r="E9" s="555">
        <f>'A6-2'!E9*100000/'A7'!E$38</f>
        <v>1740628.626115723</v>
      </c>
      <c r="F9" s="555">
        <f>'A6-2'!F9*100000/'A7'!F$38</f>
        <v>178378.53234199446</v>
      </c>
      <c r="G9" s="555">
        <f>'A6-2'!G9*100000/'A7'!G$38</f>
        <v>1499188.8289298052</v>
      </c>
      <c r="H9" s="555">
        <f>'A6-2'!H9*100000/'A7'!H$38</f>
        <v>2999322.3009012905</v>
      </c>
      <c r="I9" s="555">
        <f>'A6-2'!I9*100000/'A7'!I$38</f>
        <v>1637246.4124954406</v>
      </c>
      <c r="J9" s="555">
        <f>'A6-2'!J9*100000/'A7'!J$38</f>
        <v>511438.27266752225</v>
      </c>
      <c r="K9" s="555">
        <f>'A6-2'!K9*100000/'A7'!K$38</f>
        <v>1704719.0327487877</v>
      </c>
      <c r="L9" s="555">
        <f>'A6-2'!L9*100000/'A7'!L$38</f>
        <v>447492.89097313397</v>
      </c>
      <c r="M9" s="555">
        <f>'A6-2'!M9*100000/'A7'!M$38</f>
        <v>2609340.9836209379</v>
      </c>
      <c r="N9" s="555">
        <f>'A6-2'!N9*100000/'A7'!N$38</f>
        <v>937983.41332698578</v>
      </c>
      <c r="O9" s="555">
        <f>'A6-2'!O9*100000/'A7'!O$38</f>
        <v>8253953.2095539309</v>
      </c>
    </row>
    <row r="10" spans="1:15" hidden="1">
      <c r="A10" s="438">
        <v>1967</v>
      </c>
      <c r="B10" s="555">
        <f>'A6-2'!B10*100000/'A7'!B$38</f>
        <v>627447.95812588779</v>
      </c>
      <c r="C10" s="555">
        <f>'A6-2'!C10*100000/'A7'!C$38</f>
        <v>290847.6838255889</v>
      </c>
      <c r="D10" s="555">
        <f>'A6-2'!D10*100000/'A7'!D$38</f>
        <v>776856.62778308161</v>
      </c>
      <c r="E10" s="555">
        <f>'A6-2'!E10*100000/'A7'!E$38</f>
        <v>1832345.0285662599</v>
      </c>
      <c r="F10" s="555">
        <f>'A6-2'!F10*100000/'A7'!F$38</f>
        <v>185473.55770138337</v>
      </c>
      <c r="G10" s="555">
        <f>'A6-2'!G10*100000/'A7'!G$38</f>
        <v>1568535.6487815348</v>
      </c>
      <c r="H10" s="555">
        <f>'A6-2'!H10*100000/'A7'!H$38</f>
        <v>3120341.8786328188</v>
      </c>
      <c r="I10" s="555">
        <f>'A6-2'!I10*100000/'A7'!I$38</f>
        <v>1691837.5870095543</v>
      </c>
      <c r="J10" s="555">
        <f>'A6-2'!J10*100000/'A7'!J$38</f>
        <v>536788.70335093106</v>
      </c>
      <c r="K10" s="555">
        <f>'A6-2'!K10*100000/'A7'!K$38</f>
        <v>1779995.6406852596</v>
      </c>
      <c r="L10" s="555">
        <f>'A6-2'!L10*100000/'A7'!L$38</f>
        <v>479411.53455955122</v>
      </c>
      <c r="M10" s="555">
        <f>'A6-2'!M10*100000/'A7'!M$38</f>
        <v>2728485.9929847037</v>
      </c>
      <c r="N10" s="555">
        <f>'A6-2'!N10*100000/'A7'!N$38</f>
        <v>979520.3687824934</v>
      </c>
      <c r="O10" s="555">
        <f>'A6-2'!O10*100000/'A7'!O$38</f>
        <v>8611498.8870423157</v>
      </c>
    </row>
    <row r="11" spans="1:15" hidden="1">
      <c r="A11" s="438">
        <v>1968</v>
      </c>
      <c r="B11" s="555">
        <f>'A6-2'!B11*100000/'A7'!B$38</f>
        <v>655418.79439041449</v>
      </c>
      <c r="C11" s="555">
        <f>'A6-2'!C11*100000/'A7'!C$38</f>
        <v>304558.83341536869</v>
      </c>
      <c r="D11" s="555">
        <f>'A6-2'!D11*100000/'A7'!D$38</f>
        <v>814207.27147835097</v>
      </c>
      <c r="E11" s="555">
        <f>'A6-2'!E11*100000/'A7'!E$38</f>
        <v>1930865.510102791</v>
      </c>
      <c r="F11" s="555">
        <f>'A6-2'!F11*100000/'A7'!F$38</f>
        <v>192075.87615529695</v>
      </c>
      <c r="G11" s="555">
        <f>'A6-2'!G11*100000/'A7'!G$38</f>
        <v>1642207.5865738529</v>
      </c>
      <c r="H11" s="555">
        <f>'A6-2'!H11*100000/'A7'!H$38</f>
        <v>3222168.7948448081</v>
      </c>
      <c r="I11" s="555">
        <f>'A6-2'!I11*100000/'A7'!I$38</f>
        <v>1756420.5518936405</v>
      </c>
      <c r="J11" s="555">
        <f>'A6-2'!J11*100000/'A7'!J$38</f>
        <v>564636.01464615704</v>
      </c>
      <c r="K11" s="555">
        <f>'A6-2'!K11*100000/'A7'!K$38</f>
        <v>1867776.1739945849</v>
      </c>
      <c r="L11" s="555">
        <f>'A6-2'!L11*100000/'A7'!L$38</f>
        <v>512906.84779487661</v>
      </c>
      <c r="M11" s="555">
        <f>'A6-2'!M11*100000/'A7'!M$38</f>
        <v>2853747.4540250069</v>
      </c>
      <c r="N11" s="555">
        <f>'A6-2'!N11*100000/'A7'!N$38</f>
        <v>1025715.8166831516</v>
      </c>
      <c r="O11" s="555">
        <f>'A6-2'!O11*100000/'A7'!O$38</f>
        <v>8953858.9916508105</v>
      </c>
    </row>
    <row r="12" spans="1:15" hidden="1">
      <c r="A12" s="438">
        <v>1969</v>
      </c>
      <c r="B12" s="555">
        <f>'A6-2'!B12*100000/'A7'!B$38</f>
        <v>685846.25034608529</v>
      </c>
      <c r="C12" s="555">
        <f>'A6-2'!C12*100000/'A7'!C$38</f>
        <v>317421.57917293959</v>
      </c>
      <c r="D12" s="555">
        <f>'A6-2'!D12*100000/'A7'!D$38</f>
        <v>850707.33456833987</v>
      </c>
      <c r="E12" s="555">
        <f>'A6-2'!E12*100000/'A7'!E$38</f>
        <v>2026981.5669415339</v>
      </c>
      <c r="F12" s="555">
        <f>'A6-2'!F12*100000/'A7'!F$38</f>
        <v>197692.20205124051</v>
      </c>
      <c r="G12" s="555">
        <f>'A6-2'!G12*100000/'A7'!G$38</f>
        <v>1719832.1065047602</v>
      </c>
      <c r="H12" s="555">
        <f>'A6-2'!H12*100000/'A7'!H$38</f>
        <v>3326482.8248126763</v>
      </c>
      <c r="I12" s="555">
        <f>'A6-2'!I12*100000/'A7'!I$38</f>
        <v>1830892.131294878</v>
      </c>
      <c r="J12" s="555">
        <f>'A6-2'!J12*100000/'A7'!J$38</f>
        <v>596385.34779137943</v>
      </c>
      <c r="K12" s="555">
        <f>'A6-2'!K12*100000/'A7'!K$38</f>
        <v>1946485.615924499</v>
      </c>
      <c r="L12" s="555">
        <f>'A6-2'!L12*100000/'A7'!L$38</f>
        <v>549712.8549079597</v>
      </c>
      <c r="M12" s="555">
        <f>'A6-2'!M12*100000/'A7'!M$38</f>
        <v>2975898.2728648437</v>
      </c>
      <c r="N12" s="555">
        <f>'A6-2'!N12*100000/'A7'!N$38</f>
        <v>1074520.7006486852</v>
      </c>
      <c r="O12" s="555">
        <f>'A6-2'!O12*100000/'A7'!O$38</f>
        <v>9312550.7127303667</v>
      </c>
    </row>
    <row r="13" spans="1:15" hidden="1">
      <c r="A13" s="438">
        <v>1970</v>
      </c>
      <c r="B13" s="555">
        <f>'A6-2'!B13*100000/'A7'!B$38</f>
        <v>718631.51769579307</v>
      </c>
      <c r="C13" s="555">
        <f>'A6-2'!C13*100000/'A7'!C$38</f>
        <v>330933.10982487857</v>
      </c>
      <c r="D13" s="555">
        <f>'A6-2'!D13*100000/'A7'!D$38</f>
        <v>889031.94078142976</v>
      </c>
      <c r="E13" s="555">
        <f>'A6-2'!E13*100000/'A7'!E$38</f>
        <v>2143609.4055129895</v>
      </c>
      <c r="F13" s="555">
        <f>'A6-2'!F13*100000/'A7'!F$38</f>
        <v>204627.04081961306</v>
      </c>
      <c r="G13" s="555">
        <f>'A6-2'!G13*100000/'A7'!G$38</f>
        <v>1806251.1251524924</v>
      </c>
      <c r="H13" s="555">
        <f>'A6-2'!H13*100000/'A7'!H$38</f>
        <v>3445758.5476818769</v>
      </c>
      <c r="I13" s="555">
        <f>'A6-2'!I13*100000/'A7'!I$38</f>
        <v>1912432.2013912008</v>
      </c>
      <c r="J13" s="555">
        <f>'A6-2'!J13*100000/'A7'!J$38</f>
        <v>625786.39068383793</v>
      </c>
      <c r="K13" s="555">
        <f>'A6-2'!K13*100000/'A7'!K$38</f>
        <v>2008332.7798202795</v>
      </c>
      <c r="L13" s="555">
        <f>'A6-2'!L13*100000/'A7'!L$38</f>
        <v>590368.65336477291</v>
      </c>
      <c r="M13" s="555">
        <f>'A6-2'!M13*100000/'A7'!M$38</f>
        <v>3102580.2627347223</v>
      </c>
      <c r="N13" s="555">
        <f>'A6-2'!N13*100000/'A7'!N$38</f>
        <v>1120955.5199316933</v>
      </c>
      <c r="O13" s="555">
        <f>'A6-2'!O13*100000/'A7'!O$38</f>
        <v>9673680.9899471514</v>
      </c>
    </row>
    <row r="14" spans="1:15" hidden="1">
      <c r="A14" s="438">
        <v>1971</v>
      </c>
      <c r="B14" s="555">
        <f>'A6-2'!B14*100000/'A7'!B$38</f>
        <v>752734.75685724977</v>
      </c>
      <c r="C14" s="555">
        <f>'A6-2'!C14*100000/'A7'!C$38</f>
        <v>345849.8566663941</v>
      </c>
      <c r="D14" s="555">
        <f>'A6-2'!D14*100000/'A7'!D$38</f>
        <v>926179.61744762666</v>
      </c>
      <c r="E14" s="555">
        <f>'A6-2'!E14*100000/'A7'!E$38</f>
        <v>2256510.2899400527</v>
      </c>
      <c r="F14" s="555">
        <f>'A6-2'!F14*100000/'A7'!F$38</f>
        <v>212987.70057707306</v>
      </c>
      <c r="G14" s="555">
        <f>'A6-2'!G14*100000/'A7'!G$38</f>
        <v>1895725.3201759206</v>
      </c>
      <c r="H14" s="555">
        <f>'A6-2'!H14*100000/'A7'!H$38</f>
        <v>3579625.7717614337</v>
      </c>
      <c r="I14" s="555">
        <f>'A6-2'!I14*100000/'A7'!I$38</f>
        <v>1995054.1482577727</v>
      </c>
      <c r="J14" s="555">
        <f>'A6-2'!J14*100000/'A7'!J$38</f>
        <v>657647.82605747739</v>
      </c>
      <c r="K14" s="555">
        <f>'A6-2'!K14*100000/'A7'!K$38</f>
        <v>2087384.9779877809</v>
      </c>
      <c r="L14" s="555">
        <f>'A6-2'!L14*100000/'A7'!L$38</f>
        <v>631502.34325147653</v>
      </c>
      <c r="M14" s="555">
        <f>'A6-2'!M14*100000/'A7'!M$38</f>
        <v>3231555.0312669487</v>
      </c>
      <c r="N14" s="555">
        <f>'A6-2'!N14*100000/'A7'!N$38</f>
        <v>1167797.2148376312</v>
      </c>
      <c r="O14" s="555">
        <f>'A6-2'!O14*100000/'A7'!O$38</f>
        <v>9996944.4351001959</v>
      </c>
    </row>
    <row r="15" spans="1:15" hidden="1">
      <c r="A15" s="438">
        <v>1972</v>
      </c>
      <c r="B15" s="555">
        <f>'A6-2'!B15*100000/'A7'!B$38</f>
        <v>789384.63259243127</v>
      </c>
      <c r="C15" s="555">
        <f>'A6-2'!C15*100000/'A7'!C$38</f>
        <v>359617.32501316647</v>
      </c>
      <c r="D15" s="555">
        <f>'A6-2'!D15*100000/'A7'!D$38</f>
        <v>966748.15881792351</v>
      </c>
      <c r="E15" s="555">
        <f>'A6-2'!E15*100000/'A7'!E$38</f>
        <v>2366394.2512195162</v>
      </c>
      <c r="F15" s="555">
        <f>'A6-2'!F15*100000/'A7'!F$38</f>
        <v>221554.04886065712</v>
      </c>
      <c r="G15" s="555">
        <f>'A6-2'!G15*100000/'A7'!G$38</f>
        <v>1992248.4974228838</v>
      </c>
      <c r="H15" s="555">
        <f>'A6-2'!H15*100000/'A7'!H$38</f>
        <v>3721832.5659150132</v>
      </c>
      <c r="I15" s="555">
        <f>'A6-2'!I15*100000/'A7'!I$38</f>
        <v>2074862.4900033034</v>
      </c>
      <c r="J15" s="555">
        <f>'A6-2'!J15*100000/'A7'!J$38</f>
        <v>689005.63353670889</v>
      </c>
      <c r="K15" s="555">
        <f>'A6-2'!K15*100000/'A7'!K$38</f>
        <v>2191864.2160831629</v>
      </c>
      <c r="L15" s="555">
        <f>'A6-2'!L15*100000/'A7'!L$38</f>
        <v>669430.54661188251</v>
      </c>
      <c r="M15" s="555">
        <f>'A6-2'!M15*100000/'A7'!M$38</f>
        <v>3354202.3901297133</v>
      </c>
      <c r="N15" s="555">
        <f>'A6-2'!N15*100000/'A7'!N$38</f>
        <v>1214311.1170617652</v>
      </c>
      <c r="O15" s="555">
        <f>'A6-2'!O15*100000/'A7'!O$38</f>
        <v>10343319.835986653</v>
      </c>
    </row>
    <row r="16" spans="1:15" hidden="1">
      <c r="A16" s="438">
        <v>1973</v>
      </c>
      <c r="B16" s="555">
        <f>'A6-2'!B16*100000/'A7'!B$38</f>
        <v>823732.83099372347</v>
      </c>
      <c r="C16" s="555">
        <f>'A6-2'!C16*100000/'A7'!C$38</f>
        <v>373587.90495517966</v>
      </c>
      <c r="D16" s="555">
        <f>'A6-2'!D16*100000/'A7'!D$38</f>
        <v>1008578.990640285</v>
      </c>
      <c r="E16" s="555">
        <f>'A6-2'!E16*100000/'A7'!E$38</f>
        <v>2488945.1017034049</v>
      </c>
      <c r="F16" s="555">
        <f>'A6-2'!F16*100000/'A7'!F$38</f>
        <v>230796.5981266537</v>
      </c>
      <c r="G16" s="555">
        <f>'A6-2'!G16*100000/'A7'!G$38</f>
        <v>2094336.9403070719</v>
      </c>
      <c r="H16" s="555">
        <f>'A6-2'!H16*100000/'A7'!H$38</f>
        <v>3864812.9865959184</v>
      </c>
      <c r="I16" s="555">
        <f>'A6-2'!I16*100000/'A7'!I$38</f>
        <v>2155237.0069716447</v>
      </c>
      <c r="J16" s="555">
        <f>'A6-2'!J16*100000/'A7'!J$38</f>
        <v>717892.50002797961</v>
      </c>
      <c r="K16" s="555">
        <f>'A6-2'!K16*100000/'A7'!K$38</f>
        <v>2283376.1967107649</v>
      </c>
      <c r="L16" s="555">
        <f>'A6-2'!L16*100000/'A7'!L$38</f>
        <v>713824.80057796475</v>
      </c>
      <c r="M16" s="555">
        <f>'A6-2'!M16*100000/'A7'!M$38</f>
        <v>3481122.7763254489</v>
      </c>
      <c r="N16" s="555">
        <f>'A6-2'!N16*100000/'A7'!N$38</f>
        <v>1258892.9986030303</v>
      </c>
      <c r="O16" s="555">
        <f>'A6-2'!O16*100000/'A7'!O$38</f>
        <v>10742719.379496234</v>
      </c>
    </row>
    <row r="17" spans="1:15" hidden="1">
      <c r="A17" s="438">
        <v>1974</v>
      </c>
      <c r="B17" s="555">
        <f>'A6-2'!B17*100000/'A7'!B$38</f>
        <v>859926.17128278781</v>
      </c>
      <c r="C17" s="555">
        <f>'A6-2'!C17*100000/'A7'!C$38</f>
        <v>388731.94967333425</v>
      </c>
      <c r="D17" s="555">
        <f>'A6-2'!D17*100000/'A7'!D$38</f>
        <v>1055436.5549443248</v>
      </c>
      <c r="E17" s="555">
        <f>'A6-2'!E17*100000/'A7'!E$38</f>
        <v>2613928.2072007954</v>
      </c>
      <c r="F17" s="555">
        <f>'A6-2'!F17*100000/'A7'!F$38</f>
        <v>241105.69216772463</v>
      </c>
      <c r="G17" s="555">
        <f>'A6-2'!G17*100000/'A7'!G$38</f>
        <v>2206406.2989133801</v>
      </c>
      <c r="H17" s="555">
        <f>'A6-2'!H17*100000/'A7'!H$38</f>
        <v>4001069.8863914735</v>
      </c>
      <c r="I17" s="555">
        <f>'A6-2'!I17*100000/'A7'!I$38</f>
        <v>2240000.5727776587</v>
      </c>
      <c r="J17" s="555">
        <f>'A6-2'!J17*100000/'A7'!J$38</f>
        <v>747753.0866096617</v>
      </c>
      <c r="K17" s="555">
        <f>'A6-2'!K17*100000/'A7'!K$38</f>
        <v>2394683.5124803865</v>
      </c>
      <c r="L17" s="555">
        <f>'A6-2'!L17*100000/'A7'!L$38</f>
        <v>764740.79086072871</v>
      </c>
      <c r="M17" s="555">
        <f>'A6-2'!M17*100000/'A7'!M$38</f>
        <v>3608806.4173560371</v>
      </c>
      <c r="N17" s="555">
        <f>'A6-2'!N17*100000/'A7'!N$38</f>
        <v>1307116.8777568766</v>
      </c>
      <c r="O17" s="555">
        <f>'A6-2'!O17*100000/'A7'!O$38</f>
        <v>11171630.362846307</v>
      </c>
    </row>
    <row r="18" spans="1:15" hidden="1">
      <c r="A18" s="438">
        <v>1975</v>
      </c>
      <c r="B18" s="555">
        <f>'A6-2'!B18*100000/'A7'!B$38</f>
        <v>890607.78732343286</v>
      </c>
      <c r="C18" s="555">
        <f>'A6-2'!C18*100000/'A7'!C$38</f>
        <v>405125.56804763112</v>
      </c>
      <c r="D18" s="555">
        <f>'A6-2'!D18*100000/'A7'!D$38</f>
        <v>1105702.6935622334</v>
      </c>
      <c r="E18" s="555">
        <f>'A6-2'!E18*100000/'A7'!E$38</f>
        <v>2715935.6311818729</v>
      </c>
      <c r="F18" s="555">
        <f>'A6-2'!F18*100000/'A7'!F$38</f>
        <v>251605.04142377502</v>
      </c>
      <c r="G18" s="555">
        <f>'A6-2'!G18*100000/'A7'!G$38</f>
        <v>2316230.5572814653</v>
      </c>
      <c r="H18" s="555">
        <f>'A6-2'!H18*100000/'A7'!H$38</f>
        <v>4106198.5962763964</v>
      </c>
      <c r="I18" s="555">
        <f>'A6-2'!I18*100000/'A7'!I$38</f>
        <v>2325125.7794632195</v>
      </c>
      <c r="J18" s="555">
        <f>'A6-2'!J18*100000/'A7'!J$38</f>
        <v>774163.41504605731</v>
      </c>
      <c r="K18" s="555">
        <f>'A6-2'!K18*100000/'A7'!K$38</f>
        <v>2510530.1481374186</v>
      </c>
      <c r="L18" s="555">
        <f>'A6-2'!L18*100000/'A7'!L$38</f>
        <v>818070.80987194309</v>
      </c>
      <c r="M18" s="555">
        <f>'A6-2'!M18*100000/'A7'!M$38</f>
        <v>3723576.3088883911</v>
      </c>
      <c r="N18" s="555">
        <f>'A6-2'!N18*100000/'A7'!N$38</f>
        <v>1351459.946819704</v>
      </c>
      <c r="O18" s="555">
        <f>'A6-2'!O18*100000/'A7'!O$38</f>
        <v>11532061.767865963</v>
      </c>
    </row>
    <row r="19" spans="1:15" hidden="1">
      <c r="A19" s="438">
        <v>1976</v>
      </c>
      <c r="B19" s="555">
        <f>'A6-2'!B19*100000/'A7'!B$38</f>
        <v>917916.44184616336</v>
      </c>
      <c r="C19" s="555">
        <f>'A6-2'!C19*100000/'A7'!C$38</f>
        <v>420252.35746283631</v>
      </c>
      <c r="D19" s="555">
        <f>'A6-2'!D19*100000/'A7'!D$38</f>
        <v>1158420.6373167965</v>
      </c>
      <c r="E19" s="555">
        <f>'A6-2'!E19*100000/'A7'!E$38</f>
        <v>2790500.0213996037</v>
      </c>
      <c r="F19" s="555">
        <f>'A6-2'!F19*100000/'A7'!F$38</f>
        <v>262777.41434780369</v>
      </c>
      <c r="G19" s="555">
        <f>'A6-2'!G19*100000/'A7'!G$38</f>
        <v>2409706.3029376287</v>
      </c>
      <c r="H19" s="555">
        <f>'A6-2'!H19*100000/'A7'!H$38</f>
        <v>4193922.090500643</v>
      </c>
      <c r="I19" s="555">
        <f>'A6-2'!I19*100000/'A7'!I$38</f>
        <v>2398290.539659956</v>
      </c>
      <c r="J19" s="555">
        <f>'A6-2'!J19*100000/'A7'!J$38</f>
        <v>797113.47847807501</v>
      </c>
      <c r="K19" s="555">
        <f>'A6-2'!K19*100000/'A7'!K$38</f>
        <v>2645593.6438272251</v>
      </c>
      <c r="L19" s="555">
        <f>'A6-2'!L19*100000/'A7'!L$38</f>
        <v>865802.71133610653</v>
      </c>
      <c r="M19" s="555">
        <f>'A6-2'!M19*100000/'A7'!M$38</f>
        <v>3839962.6068279603</v>
      </c>
      <c r="N19" s="555">
        <f>'A6-2'!N19*100000/'A7'!N$38</f>
        <v>1392048.332974202</v>
      </c>
      <c r="O19" s="555">
        <f>'A6-2'!O19*100000/'A7'!O$38</f>
        <v>11812812.707105584</v>
      </c>
    </row>
    <row r="20" spans="1:15" hidden="1">
      <c r="A20" s="438">
        <v>1977</v>
      </c>
      <c r="B20" s="555">
        <f>'A6-2'!B20*100000/'A7'!B$38</f>
        <v>947329.73634183209</v>
      </c>
      <c r="C20" s="555">
        <f>'A6-2'!C20*100000/'A7'!C$38</f>
        <v>435903.91441052128</v>
      </c>
      <c r="D20" s="555">
        <f>'A6-2'!D20*100000/'A7'!D$38</f>
        <v>1212843.5325068466</v>
      </c>
      <c r="E20" s="555">
        <f>'A6-2'!E20*100000/'A7'!E$38</f>
        <v>2889485.6865193266</v>
      </c>
      <c r="F20" s="555">
        <f>'A6-2'!F20*100000/'A7'!F$38</f>
        <v>271745.59857509035</v>
      </c>
      <c r="G20" s="555">
        <f>'A6-2'!G20*100000/'A7'!G$38</f>
        <v>2504839.2471059868</v>
      </c>
      <c r="H20" s="555">
        <f>'A6-2'!H20*100000/'A7'!H$38</f>
        <v>4285216.9961320739</v>
      </c>
      <c r="I20" s="555">
        <f>'A6-2'!I20*100000/'A7'!I$38</f>
        <v>2467216.932926124</v>
      </c>
      <c r="J20" s="555">
        <f>'A6-2'!J20*100000/'A7'!J$38</f>
        <v>817900.4379677414</v>
      </c>
      <c r="K20" s="555">
        <f>'A6-2'!K20*100000/'A7'!K$38</f>
        <v>2797493.9216902363</v>
      </c>
      <c r="L20" s="555">
        <f>'A6-2'!L20*100000/'A7'!L$38</f>
        <v>910937.53187502432</v>
      </c>
      <c r="M20" s="555">
        <f>'A6-2'!M20*100000/'A7'!M$38</f>
        <v>3954870.9216594123</v>
      </c>
      <c r="N20" s="555">
        <f>'A6-2'!N20*100000/'A7'!N$38</f>
        <v>1432124.3568345273</v>
      </c>
      <c r="O20" s="555">
        <f>'A6-2'!O20*100000/'A7'!O$38</f>
        <v>12137763.253033411</v>
      </c>
    </row>
    <row r="21" spans="1:15" hidden="1">
      <c r="A21" s="438">
        <v>1978</v>
      </c>
      <c r="B21" s="555">
        <f>'A6-2'!B21*100000/'A7'!B$38</f>
        <v>976067.80712533591</v>
      </c>
      <c r="C21" s="555">
        <f>'A6-2'!C21*100000/'A7'!C$38</f>
        <v>450939.72327713238</v>
      </c>
      <c r="D21" s="555">
        <f>'A6-2'!D21*100000/'A7'!D$38</f>
        <v>1266997.0621125093</v>
      </c>
      <c r="E21" s="555">
        <f>'A6-2'!E21*100000/'A7'!E$38</f>
        <v>2979230.4140989282</v>
      </c>
      <c r="F21" s="555">
        <f>'A6-2'!F21*100000/'A7'!F$38</f>
        <v>279620.14296716382</v>
      </c>
      <c r="G21" s="555">
        <f>'A6-2'!G21*100000/'A7'!G$38</f>
        <v>2592597.1407060381</v>
      </c>
      <c r="H21" s="555">
        <f>'A6-2'!H21*100000/'A7'!H$38</f>
        <v>4380028.8816193854</v>
      </c>
      <c r="I21" s="555">
        <f>'A6-2'!I21*100000/'A7'!I$38</f>
        <v>2536643.8271530801</v>
      </c>
      <c r="J21" s="555">
        <f>'A6-2'!J21*100000/'A7'!J$38</f>
        <v>842373.18978525861</v>
      </c>
      <c r="K21" s="555">
        <f>'A6-2'!K21*100000/'A7'!K$38</f>
        <v>2950495.5133878426</v>
      </c>
      <c r="L21" s="555">
        <f>'A6-2'!L21*100000/'A7'!L$38</f>
        <v>953480.84751262865</v>
      </c>
      <c r="M21" s="555">
        <f>'A6-2'!M21*100000/'A7'!M$38</f>
        <v>4056646.1367279282</v>
      </c>
      <c r="N21" s="555">
        <f>'A6-2'!N21*100000/'A7'!N$38</f>
        <v>1468803.417936116</v>
      </c>
      <c r="O21" s="555">
        <f>'A6-2'!O21*100000/'A7'!O$38</f>
        <v>12531899.834180353</v>
      </c>
    </row>
    <row r="22" spans="1:15" hidden="1">
      <c r="A22" s="438">
        <v>1979</v>
      </c>
      <c r="B22" s="555">
        <f>'A6-2'!B22*100000/'A7'!B$38</f>
        <v>1006547.8963501815</v>
      </c>
      <c r="C22" s="555">
        <f>'A6-2'!C22*100000/'A7'!C$38</f>
        <v>466212.97139429185</v>
      </c>
      <c r="D22" s="555">
        <f>'A6-2'!D22*100000/'A7'!D$38</f>
        <v>1322068.893752249</v>
      </c>
      <c r="E22" s="555">
        <f>'A6-2'!E22*100000/'A7'!E$38</f>
        <v>3066643.6137474161</v>
      </c>
      <c r="F22" s="555">
        <f>'A6-2'!F22*100000/'A7'!F$38</f>
        <v>285587.56508166512</v>
      </c>
      <c r="G22" s="555">
        <f>'A6-2'!G22*100000/'A7'!G$38</f>
        <v>2680087.8481205348</v>
      </c>
      <c r="H22" s="555">
        <f>'A6-2'!H22*100000/'A7'!H$38</f>
        <v>4479619.4651653562</v>
      </c>
      <c r="I22" s="555">
        <f>'A6-2'!I22*100000/'A7'!I$38</f>
        <v>2603782.7702937433</v>
      </c>
      <c r="J22" s="555">
        <f>'A6-2'!J22*100000/'A7'!J$38</f>
        <v>866907.36055313435</v>
      </c>
      <c r="K22" s="555">
        <f>'A6-2'!K22*100000/'A7'!K$38</f>
        <v>3064214.4668032406</v>
      </c>
      <c r="L22" s="555">
        <f>'A6-2'!L22*100000/'A7'!L$38</f>
        <v>992195.97198767529</v>
      </c>
      <c r="M22" s="555">
        <f>'A6-2'!M22*100000/'A7'!M$38</f>
        <v>4137260.5342226247</v>
      </c>
      <c r="N22" s="555">
        <f>'A6-2'!N22*100000/'A7'!N$38</f>
        <v>1505662.8195136425</v>
      </c>
      <c r="O22" s="555">
        <f>'A6-2'!O22*100000/'A7'!O$38</f>
        <v>12990998.138727823</v>
      </c>
    </row>
    <row r="23" spans="1:15" ht="18" customHeight="1">
      <c r="A23" s="438">
        <v>1980</v>
      </c>
      <c r="B23" s="555">
        <f>'A6-2'!B23*100000/'A7'!B$38</f>
        <v>1038438.0280761515</v>
      </c>
      <c r="C23" s="555">
        <f>'A6-2'!C23*100000/'A7'!C$38</f>
        <v>480012.23505216313</v>
      </c>
      <c r="D23" s="555">
        <f>'A6-2'!D23*100000/'A7'!D$38</f>
        <v>1382643.1227247342</v>
      </c>
      <c r="E23" s="555">
        <f>'A6-2'!E23*100000/'A7'!E$38</f>
        <v>3148867.9902269165</v>
      </c>
      <c r="F23" s="555">
        <f>'A6-2'!F23*100000/'A7'!F$38</f>
        <v>291832.59124010126</v>
      </c>
      <c r="G23" s="555">
        <f>'A6-2'!G23*100000/'A7'!G$38</f>
        <v>2769100.6814430351</v>
      </c>
      <c r="H23" s="555">
        <f>'A6-2'!H23*100000/'A7'!H$38</f>
        <v>4590441.659380639</v>
      </c>
      <c r="I23" s="555">
        <f>'A6-2'!I23*100000/'A7'!I$38</f>
        <v>2676865.8981796447</v>
      </c>
      <c r="J23" s="555">
        <f>'A6-2'!J23*100000/'A7'!J$38</f>
        <v>889383.49857585668</v>
      </c>
      <c r="K23" s="555">
        <f>'A6-2'!K23*100000/'A7'!K$38</f>
        <v>3175880.5383613696</v>
      </c>
      <c r="L23" s="555">
        <f>'A6-2'!L23*100000/'A7'!L$38</f>
        <v>1026012.8039145195</v>
      </c>
      <c r="M23" s="555">
        <f>'A6-2'!M23*100000/'A7'!M$38</f>
        <v>4223575.4121298306</v>
      </c>
      <c r="N23" s="555">
        <f>'A6-2'!N23*100000/'A7'!N$38</f>
        <v>1542834.2826315337</v>
      </c>
      <c r="O23" s="555">
        <f>'A6-2'!O23*100000/'A7'!O$38</f>
        <v>13471381.982098926</v>
      </c>
    </row>
    <row r="24" spans="1:15" ht="18" customHeight="1">
      <c r="A24" s="438">
        <v>1981</v>
      </c>
      <c r="B24" s="555">
        <f>'A6-2'!B24*100000/'A7'!B$38</f>
        <v>1073537.1822225596</v>
      </c>
      <c r="C24" s="555">
        <f>'A6-2'!C24*100000/'A7'!C$38</f>
        <v>494910.30386020959</v>
      </c>
      <c r="D24" s="555">
        <f>'A6-2'!D24*100000/'A7'!D$38</f>
        <v>1450517.2047767353</v>
      </c>
      <c r="E24" s="555">
        <f>'A6-2'!E24*100000/'A7'!E$38</f>
        <v>3203243.2803049432</v>
      </c>
      <c r="F24" s="555">
        <f>'A6-2'!F24*100000/'A7'!F$38</f>
        <v>299433.07074937911</v>
      </c>
      <c r="G24" s="555">
        <f>'A6-2'!G24*100000/'A7'!G$38</f>
        <v>2859241.7098321612</v>
      </c>
      <c r="H24" s="555">
        <f>'A6-2'!H24*100000/'A7'!H$38</f>
        <v>4701262.6068822304</v>
      </c>
      <c r="I24" s="555">
        <f>'A6-2'!I24*100000/'A7'!I$38</f>
        <v>2750865.4485559189</v>
      </c>
      <c r="J24" s="555">
        <f>'A6-2'!J24*100000/'A7'!J$38</f>
        <v>910590.74605724786</v>
      </c>
      <c r="K24" s="555">
        <f>'A6-2'!K24*100000/'A7'!K$38</f>
        <v>3275101.1065193391</v>
      </c>
      <c r="L24" s="555">
        <f>'A6-2'!L24*100000/'A7'!L$38</f>
        <v>1058573.9233354491</v>
      </c>
      <c r="M24" s="555">
        <f>'A6-2'!M24*100000/'A7'!M$38</f>
        <v>4313215.1258424418</v>
      </c>
      <c r="N24" s="555">
        <f>'A6-2'!N24*100000/'A7'!N$38</f>
        <v>1573665.4233215454</v>
      </c>
      <c r="O24" s="555">
        <f>'A6-2'!O24*100000/'A7'!O$38</f>
        <v>13872019.082923966</v>
      </c>
    </row>
    <row r="25" spans="1:15" ht="18" customHeight="1">
      <c r="A25" s="438">
        <v>1982</v>
      </c>
      <c r="B25" s="555">
        <f>'A6-2'!B25*100000/'A7'!B$38</f>
        <v>1114031.9120750988</v>
      </c>
      <c r="C25" s="555">
        <f>'A6-2'!C25*100000/'A7'!C$38</f>
        <v>504950.15417515219</v>
      </c>
      <c r="D25" s="555">
        <f>'A6-2'!D25*100000/'A7'!D$38</f>
        <v>1529220.4952876966</v>
      </c>
      <c r="E25" s="555">
        <f>'A6-2'!E25*100000/'A7'!E$38</f>
        <v>3222909.2113830973</v>
      </c>
      <c r="F25" s="555">
        <f>'A6-2'!F25*100000/'A7'!F$38</f>
        <v>306988.86333373835</v>
      </c>
      <c r="G25" s="555">
        <f>'A6-2'!G25*100000/'A7'!G$38</f>
        <v>2943096.6062872387</v>
      </c>
      <c r="H25" s="555">
        <f>'A6-2'!H25*100000/'A7'!H$38</f>
        <v>4792781.6378321825</v>
      </c>
      <c r="I25" s="555">
        <f>'A6-2'!I25*100000/'A7'!I$38</f>
        <v>2818924.7821211703</v>
      </c>
      <c r="J25" s="555">
        <f>'A6-2'!J25*100000/'A7'!J$38</f>
        <v>925421.44020425051</v>
      </c>
      <c r="K25" s="555">
        <f>'A6-2'!K25*100000/'A7'!K$38</f>
        <v>3377244.6175768729</v>
      </c>
      <c r="L25" s="555">
        <f>'A6-2'!L25*100000/'A7'!L$38</f>
        <v>1088343.309064171</v>
      </c>
      <c r="M25" s="555">
        <f>'A6-2'!M25*100000/'A7'!M$38</f>
        <v>4384275.9056747667</v>
      </c>
      <c r="N25" s="555">
        <f>'A6-2'!N25*100000/'A7'!N$38</f>
        <v>1595002.2907788886</v>
      </c>
      <c r="O25" s="555">
        <f>'A6-2'!O25*100000/'A7'!O$38</f>
        <v>14255669.786444535</v>
      </c>
    </row>
    <row r="26" spans="1:15" ht="18" customHeight="1">
      <c r="A26" s="438">
        <v>1983</v>
      </c>
      <c r="B26" s="555">
        <f>'A6-2'!B26*100000/'A7'!B$38</f>
        <v>1149695.4600926016</v>
      </c>
      <c r="C26" s="555">
        <f>'A6-2'!C26*100000/'A7'!C$38</f>
        <v>512591.85290376499</v>
      </c>
      <c r="D26" s="555">
        <f>'A6-2'!D26*100000/'A7'!D$38</f>
        <v>1589215.792857616</v>
      </c>
      <c r="E26" s="555">
        <f>'A6-2'!E26*100000/'A7'!E$38</f>
        <v>3249763.9840419521</v>
      </c>
      <c r="F26" s="555">
        <f>'A6-2'!F26*100000/'A7'!F$38</f>
        <v>315161.39840912493</v>
      </c>
      <c r="G26" s="555">
        <f>'A6-2'!G26*100000/'A7'!G$38</f>
        <v>3021509.9269095967</v>
      </c>
      <c r="H26" s="555">
        <f>'A6-2'!H26*100000/'A7'!H$38</f>
        <v>4865281.020326796</v>
      </c>
      <c r="I26" s="555">
        <f>'A6-2'!I26*100000/'A7'!I$38</f>
        <v>2877567.9437168334</v>
      </c>
      <c r="J26" s="555">
        <f>'A6-2'!J26*100000/'A7'!J$38</f>
        <v>937421.04473434133</v>
      </c>
      <c r="K26" s="555">
        <f>'A6-2'!K26*100000/'A7'!K$38</f>
        <v>3474506.2195973652</v>
      </c>
      <c r="L26" s="555">
        <f>'A6-2'!L26*100000/'A7'!L$38</f>
        <v>1117225.7519127897</v>
      </c>
      <c r="M26" s="555">
        <f>'A6-2'!M26*100000/'A7'!M$38</f>
        <v>4452422.348092678</v>
      </c>
      <c r="N26" s="555">
        <f>'A6-2'!N26*100000/'A7'!N$38</f>
        <v>1619468.700557044</v>
      </c>
      <c r="O26" s="555">
        <f>'A6-2'!O26*100000/'A7'!O$38</f>
        <v>14557608.678620836</v>
      </c>
    </row>
    <row r="27" spans="1:15" ht="18" customHeight="1">
      <c r="A27" s="438">
        <v>1984</v>
      </c>
      <c r="B27" s="555">
        <f>'A6-2'!B27*100000/'A7'!B$38</f>
        <v>1176349.0850824725</v>
      </c>
      <c r="C27" s="555">
        <f>'A6-2'!C27*100000/'A7'!C$38</f>
        <v>518211.99947548792</v>
      </c>
      <c r="D27" s="555">
        <f>'A6-2'!D27*100000/'A7'!D$38</f>
        <v>1645000.9564211876</v>
      </c>
      <c r="E27" s="555">
        <f>'A6-2'!E27*100000/'A7'!E$38</f>
        <v>3276572.6175279678</v>
      </c>
      <c r="F27" s="555">
        <f>'A6-2'!F27*100000/'A7'!F$38</f>
        <v>323485.74703533371</v>
      </c>
      <c r="G27" s="555">
        <f>'A6-2'!G27*100000/'A7'!G$38</f>
        <v>3090566.4069379191</v>
      </c>
      <c r="H27" s="555">
        <f>'A6-2'!H27*100000/'A7'!H$38</f>
        <v>4940855.4722176408</v>
      </c>
      <c r="I27" s="555">
        <f>'A6-2'!I27*100000/'A7'!I$38</f>
        <v>2931210.7477572002</v>
      </c>
      <c r="J27" s="555">
        <f>'A6-2'!J27*100000/'A7'!J$38</f>
        <v>949842.28431131633</v>
      </c>
      <c r="K27" s="555">
        <f>'A6-2'!K27*100000/'A7'!K$38</f>
        <v>3578773.672011368</v>
      </c>
      <c r="L27" s="555">
        <f>'A6-2'!L27*100000/'A7'!L$38</f>
        <v>1143757.472473949</v>
      </c>
      <c r="M27" s="555">
        <f>'A6-2'!M27*100000/'A7'!M$38</f>
        <v>4522117.3612127453</v>
      </c>
      <c r="N27" s="555">
        <f>'A6-2'!N27*100000/'A7'!N$38</f>
        <v>1646510.0928192621</v>
      </c>
      <c r="O27" s="555">
        <f>'A6-2'!O27*100000/'A7'!O$38</f>
        <v>14913224.547159581</v>
      </c>
    </row>
    <row r="28" spans="1:15" ht="18" customHeight="1">
      <c r="A28" s="438">
        <v>1985</v>
      </c>
      <c r="B28" s="555">
        <f>'A6-2'!B28*100000/'A7'!B$38</f>
        <v>1209501.0774320469</v>
      </c>
      <c r="C28" s="555">
        <f>'A6-2'!C28*100000/'A7'!C$38</f>
        <v>524034.70219158987</v>
      </c>
      <c r="D28" s="555">
        <f>'A6-2'!D28*100000/'A7'!D$38</f>
        <v>1700524.5852117902</v>
      </c>
      <c r="E28" s="555">
        <f>'A6-2'!E28*100000/'A7'!E$38</f>
        <v>3319272.2293808782</v>
      </c>
      <c r="F28" s="555">
        <f>'A6-2'!F28*100000/'A7'!F$38</f>
        <v>330987.29603010556</v>
      </c>
      <c r="G28" s="555">
        <f>'A6-2'!G28*100000/'A7'!G$38</f>
        <v>3153744.5277947499</v>
      </c>
      <c r="H28" s="555">
        <f>'A6-2'!H28*100000/'A7'!H$38</f>
        <v>5012153.8817681596</v>
      </c>
      <c r="I28" s="555">
        <f>'A6-2'!I28*100000/'A7'!I$38</f>
        <v>2987266.3810757566</v>
      </c>
      <c r="J28" s="555">
        <f>'A6-2'!J28*100000/'A7'!J$38</f>
        <v>964182.09212306095</v>
      </c>
      <c r="K28" s="555">
        <f>'A6-2'!K28*100000/'A7'!K$38</f>
        <v>3678380.8239317709</v>
      </c>
      <c r="L28" s="555">
        <f>'A6-2'!L28*100000/'A7'!L$38</f>
        <v>1165700.6291363626</v>
      </c>
      <c r="M28" s="555">
        <f>'A6-2'!M28*100000/'A7'!M$38</f>
        <v>4604412.791445083</v>
      </c>
      <c r="N28" s="555">
        <f>'A6-2'!N28*100000/'A7'!N$38</f>
        <v>1679975.790249615</v>
      </c>
      <c r="O28" s="555">
        <f>'A6-2'!O28*100000/'A7'!O$38</f>
        <v>15388395.738654654</v>
      </c>
    </row>
    <row r="29" spans="1:15" ht="18" customHeight="1">
      <c r="A29" s="438">
        <v>1986</v>
      </c>
      <c r="B29" s="555">
        <f>'A6-2'!B29*100000/'A7'!B$38</f>
        <v>1250106.8390814289</v>
      </c>
      <c r="C29" s="555">
        <f>'A6-2'!C29*100000/'A7'!C$38</f>
        <v>531120.41856913932</v>
      </c>
      <c r="D29" s="555">
        <f>'A6-2'!D29*100000/'A7'!D$38</f>
        <v>1763159.9877090806</v>
      </c>
      <c r="E29" s="555">
        <f>'A6-2'!E29*100000/'A7'!E$38</f>
        <v>3378798.3476164672</v>
      </c>
      <c r="F29" s="555">
        <f>'A6-2'!F29*100000/'A7'!F$38</f>
        <v>338615.61985744024</v>
      </c>
      <c r="G29" s="555">
        <f>'A6-2'!G29*100000/'A7'!G$38</f>
        <v>3217609.5332633769</v>
      </c>
      <c r="H29" s="555">
        <f>'A6-2'!H29*100000/'A7'!H$38</f>
        <v>5077569.6730258428</v>
      </c>
      <c r="I29" s="555">
        <f>'A6-2'!I29*100000/'A7'!I$38</f>
        <v>3040782.621377768</v>
      </c>
      <c r="J29" s="555">
        <f>'A6-2'!J29*100000/'A7'!J$38</f>
        <v>981092.33968983649</v>
      </c>
      <c r="K29" s="555">
        <f>'A6-2'!K29*100000/'A7'!K$38</f>
        <v>3760282.2137865606</v>
      </c>
      <c r="L29" s="555">
        <f>'A6-2'!L29*100000/'A7'!L$38</f>
        <v>1190587.5406465232</v>
      </c>
      <c r="M29" s="555">
        <f>'A6-2'!M29*100000/'A7'!M$38</f>
        <v>4698721.7628861396</v>
      </c>
      <c r="N29" s="555">
        <f>'A6-2'!N29*100000/'A7'!N$38</f>
        <v>1715163.5278203832</v>
      </c>
      <c r="O29" s="555">
        <f>'A6-2'!O29*100000/'A7'!O$38</f>
        <v>15902707.407978928</v>
      </c>
    </row>
    <row r="30" spans="1:15" ht="18" customHeight="1">
      <c r="A30" s="438">
        <v>1987</v>
      </c>
      <c r="B30" s="555">
        <f>'A6-2'!B30*100000/'A7'!B$38</f>
        <v>1285942.8571723453</v>
      </c>
      <c r="C30" s="555">
        <f>'A6-2'!C30*100000/'A7'!C$38</f>
        <v>538503.71079599275</v>
      </c>
      <c r="D30" s="555">
        <f>'A6-2'!D30*100000/'A7'!D$38</f>
        <v>1828374.1862304348</v>
      </c>
      <c r="E30" s="555">
        <f>'A6-2'!E30*100000/'A7'!E$38</f>
        <v>3464916.7669747984</v>
      </c>
      <c r="F30" s="555">
        <f>'A6-2'!F30*100000/'A7'!F$38</f>
        <v>345981.00673949614</v>
      </c>
      <c r="G30" s="555">
        <f>'A6-2'!G30*100000/'A7'!G$38</f>
        <v>3286184.606599363</v>
      </c>
      <c r="H30" s="555">
        <f>'A6-2'!H30*100000/'A7'!H$38</f>
        <v>5146525.25389098</v>
      </c>
      <c r="I30" s="555">
        <f>'A6-2'!I30*100000/'A7'!I$38</f>
        <v>3094885.3020964293</v>
      </c>
      <c r="J30" s="555">
        <f>'A6-2'!J30*100000/'A7'!J$38</f>
        <v>1000546.2997568215</v>
      </c>
      <c r="K30" s="555">
        <f>'A6-2'!K30*100000/'A7'!K$38</f>
        <v>3855705.0262147486</v>
      </c>
      <c r="L30" s="555">
        <f>'A6-2'!L30*100000/'A7'!L$38</f>
        <v>1221024.9755748606</v>
      </c>
      <c r="M30" s="555">
        <f>'A6-2'!M30*100000/'A7'!M$38</f>
        <v>4789608.3037227234</v>
      </c>
      <c r="N30" s="555">
        <f>'A6-2'!N30*100000/'A7'!N$38</f>
        <v>1750220.2966174453</v>
      </c>
      <c r="O30" s="555">
        <f>'A6-2'!O30*100000/'A7'!O$38</f>
        <v>16421096.100699317</v>
      </c>
    </row>
    <row r="31" spans="1:15" ht="18" customHeight="1">
      <c r="A31" s="438">
        <v>1988</v>
      </c>
      <c r="B31" s="555">
        <f>'A6-2'!B31*100000/'A7'!B$38</f>
        <v>1322904.0480977069</v>
      </c>
      <c r="C31" s="555">
        <f>'A6-2'!C31*100000/'A7'!C$38</f>
        <v>546994.45271082479</v>
      </c>
      <c r="D31" s="555">
        <f>'A6-2'!D31*100000/'A7'!D$38</f>
        <v>1903991.2715936545</v>
      </c>
      <c r="E31" s="555">
        <f>'A6-2'!E31*100000/'A7'!E$38</f>
        <v>3537049.1453915178</v>
      </c>
      <c r="F31" s="555">
        <f>'A6-2'!F31*100000/'A7'!F$38</f>
        <v>353916.74911078485</v>
      </c>
      <c r="G31" s="555">
        <f>'A6-2'!G31*100000/'A7'!G$38</f>
        <v>3361281.8462882503</v>
      </c>
      <c r="H31" s="555">
        <f>'A6-2'!H31*100000/'A7'!H$38</f>
        <v>5215145.9792401604</v>
      </c>
      <c r="I31" s="555">
        <f>'A6-2'!I31*100000/'A7'!I$38</f>
        <v>3152576.4399930616</v>
      </c>
      <c r="J31" s="555">
        <f>'A6-2'!J31*100000/'A7'!J$38</f>
        <v>1019216.1041613278</v>
      </c>
      <c r="K31" s="555">
        <f>'A6-2'!K31*100000/'A7'!K$38</f>
        <v>3945200.9710651878</v>
      </c>
      <c r="L31" s="555">
        <f>'A6-2'!L31*100000/'A7'!L$38</f>
        <v>1258618.0148719444</v>
      </c>
      <c r="M31" s="555">
        <f>'A6-2'!M31*100000/'A7'!M$38</f>
        <v>4895461.7088407874</v>
      </c>
      <c r="N31" s="555">
        <f>'A6-2'!N31*100000/'A7'!N$38</f>
        <v>1792175.6923765403</v>
      </c>
      <c r="O31" s="555">
        <f>'A6-2'!O31*100000/'A7'!O$38</f>
        <v>16922883.307520851</v>
      </c>
    </row>
    <row r="32" spans="1:15" ht="18" customHeight="1">
      <c r="A32" s="438">
        <v>1989</v>
      </c>
      <c r="B32" s="555">
        <f>'A6-2'!B32*100000/'A7'!B$38</f>
        <v>1365382.4577355129</v>
      </c>
      <c r="C32" s="555">
        <f>'A6-2'!C32*100000/'A7'!C$38</f>
        <v>559414.73879309464</v>
      </c>
      <c r="D32" s="555">
        <f>'A6-2'!D32*100000/'A7'!D$38</f>
        <v>1989194.9130162394</v>
      </c>
      <c r="E32" s="555">
        <f>'A6-2'!E32*100000/'A7'!E$38</f>
        <v>3590267.1358927884</v>
      </c>
      <c r="F32" s="555">
        <f>'A6-2'!F32*100000/'A7'!F$38</f>
        <v>363803.6266351174</v>
      </c>
      <c r="G32" s="555">
        <f>'A6-2'!G32*100000/'A7'!G$38</f>
        <v>3449988.3917146227</v>
      </c>
      <c r="H32" s="555">
        <f>'A6-2'!H32*100000/'A7'!H$38</f>
        <v>5290096.0199321471</v>
      </c>
      <c r="I32" s="555">
        <f>'A6-2'!I32*100000/'A7'!I$38</f>
        <v>3218174.274051717</v>
      </c>
      <c r="J32" s="555">
        <f>'A6-2'!J32*100000/'A7'!J$38</f>
        <v>1039238.0916855601</v>
      </c>
      <c r="K32" s="555">
        <f>'A6-2'!K32*100000/'A7'!K$38</f>
        <v>4023183.3310674489</v>
      </c>
      <c r="L32" s="555">
        <f>'A6-2'!L32*100000/'A7'!L$38</f>
        <v>1305128.8173661744</v>
      </c>
      <c r="M32" s="555">
        <f>'A6-2'!M32*100000/'A7'!M$38</f>
        <v>5012521.065636849</v>
      </c>
      <c r="N32" s="555">
        <f>'A6-2'!N32*100000/'A7'!N$38</f>
        <v>1847929.0821971365</v>
      </c>
      <c r="O32" s="555">
        <f>'A6-2'!O32*100000/'A7'!O$38</f>
        <v>17426739.809534695</v>
      </c>
    </row>
    <row r="33" spans="1:15" ht="18" customHeight="1">
      <c r="A33" s="438">
        <v>1990</v>
      </c>
      <c r="B33" s="555">
        <f>'A6-2'!B33*100000/'A7'!B$38</f>
        <v>1415507.591370204</v>
      </c>
      <c r="C33" s="555">
        <f>'A6-2'!C33*100000/'A7'!C$38</f>
        <v>575238.08394130075</v>
      </c>
      <c r="D33" s="555">
        <f>'A6-2'!D33*100000/'A7'!D$38</f>
        <v>2078769.1336858505</v>
      </c>
      <c r="E33" s="555">
        <f>'A6-2'!E33*100000/'A7'!E$38</f>
        <v>3637495.6791265216</v>
      </c>
      <c r="F33" s="555">
        <f>'A6-2'!F33*100000/'A7'!F$38</f>
        <v>376301.16317200917</v>
      </c>
      <c r="G33" s="555">
        <f>'A6-2'!G33*100000/'A7'!G$38</f>
        <v>3549862.3442592868</v>
      </c>
      <c r="H33" s="555">
        <f>'A6-2'!H33*100000/'A7'!H$38</f>
        <v>5376420.1128525166</v>
      </c>
      <c r="I33" s="555">
        <f>'A6-2'!I33*100000/'A7'!I$38</f>
        <v>3287239.5678988514</v>
      </c>
      <c r="J33" s="555">
        <f>'A6-2'!J33*100000/'A7'!J$38</f>
        <v>1060897.4273422752</v>
      </c>
      <c r="K33" s="555">
        <f>'A6-2'!K33*100000/'A7'!K$38</f>
        <v>4076419.5994001292</v>
      </c>
      <c r="L33" s="555">
        <f>'A6-2'!L33*100000/'A7'!L$38</f>
        <v>1360115.8399757249</v>
      </c>
      <c r="M33" s="555">
        <f>'A6-2'!M33*100000/'A7'!M$38</f>
        <v>5158589.0328305773</v>
      </c>
      <c r="N33" s="555">
        <f>'A6-2'!N33*100000/'A7'!N$38</f>
        <v>1907779.4352321555</v>
      </c>
      <c r="O33" s="555">
        <f>'A6-2'!O33*100000/'A7'!O$38</f>
        <v>17932372.881782964</v>
      </c>
    </row>
    <row r="34" spans="1:15" ht="18" customHeight="1">
      <c r="A34" s="438">
        <v>1991</v>
      </c>
      <c r="B34" s="555">
        <f>'A6-2'!B34*100000/'A7'!B$38</f>
        <v>1453850.1654354415</v>
      </c>
      <c r="C34" s="555">
        <f>'A6-2'!C34*100000/'A7'!C$38</f>
        <v>593202.09395186906</v>
      </c>
      <c r="D34" s="555">
        <f>'A6-2'!D34*100000/'A7'!D$38</f>
        <v>2157019.742640839</v>
      </c>
      <c r="E34" s="555">
        <f>'A6-2'!E34*100000/'A7'!E$38</f>
        <v>3676248.422360207</v>
      </c>
      <c r="F34" s="555">
        <f>'A6-2'!F34*100000/'A7'!F$38</f>
        <v>386709.82825516601</v>
      </c>
      <c r="G34" s="555">
        <f>'A6-2'!G34*100000/'A7'!G$38</f>
        <v>3651247.5728165149</v>
      </c>
      <c r="H34" s="555">
        <f>'A6-2'!H34*100000/'A7'!H$38</f>
        <v>5919366.5801717257</v>
      </c>
      <c r="I34" s="555">
        <f>'A6-2'!I34*100000/'A7'!I$38</f>
        <v>3359467.2689387663</v>
      </c>
      <c r="J34" s="555">
        <f>'A6-2'!J34*100000/'A7'!J$38</f>
        <v>1082119.7570465719</v>
      </c>
      <c r="K34" s="555">
        <f>'A6-2'!K34*100000/'A7'!K$38</f>
        <v>4097438.5792591008</v>
      </c>
      <c r="L34" s="555">
        <f>'A6-2'!L34*100000/'A7'!L$38</f>
        <v>1418658.3859701371</v>
      </c>
      <c r="M34" s="555">
        <f>'A6-2'!M34*100000/'A7'!M$38</f>
        <v>5295858.6756046982</v>
      </c>
      <c r="N34" s="555">
        <f>'A6-2'!N34*100000/'A7'!N$38</f>
        <v>1960185.4959513834</v>
      </c>
      <c r="O34" s="555">
        <f>'A6-2'!O34*100000/'A7'!O$38</f>
        <v>18402093.365448352</v>
      </c>
    </row>
    <row r="35" spans="1:15" ht="18" customHeight="1">
      <c r="A35" s="438">
        <v>1992</v>
      </c>
      <c r="B35" s="555">
        <f>'A6-2'!B35*100000/'A7'!B$38</f>
        <v>1480400.2101657232</v>
      </c>
      <c r="C35" s="555">
        <f>'A6-2'!C35*100000/'A7'!C$38</f>
        <v>608208.93851665745</v>
      </c>
      <c r="D35" s="555">
        <f>'A6-2'!D35*100000/'A7'!D$38</f>
        <v>2222146.3511940273</v>
      </c>
      <c r="E35" s="555">
        <f>'A6-2'!E35*100000/'A7'!E$38</f>
        <v>3704540.7233994184</v>
      </c>
      <c r="F35" s="555">
        <f>'A6-2'!F35*100000/'A7'!F$38</f>
        <v>391461.10528444103</v>
      </c>
      <c r="G35" s="555">
        <f>'A6-2'!G35*100000/'A7'!G$38</f>
        <v>3742438.8375955611</v>
      </c>
      <c r="H35" s="555">
        <f>'A6-2'!H35*100000/'A7'!H$38</f>
        <v>6071916.2436121963</v>
      </c>
      <c r="I35" s="555">
        <f>'A6-2'!I35*100000/'A7'!I$38</f>
        <v>3428871.5157938525</v>
      </c>
      <c r="J35" s="555">
        <f>'A6-2'!J35*100000/'A7'!J$38</f>
        <v>1101981.5362062117</v>
      </c>
      <c r="K35" s="555">
        <f>'A6-2'!K35*100000/'A7'!K$38</f>
        <v>4114421.0504751308</v>
      </c>
      <c r="L35" s="555">
        <f>'A6-2'!L35*100000/'A7'!L$38</f>
        <v>1475626.6918617357</v>
      </c>
      <c r="M35" s="555">
        <f>'A6-2'!M35*100000/'A7'!M$38</f>
        <v>5395382.498510194</v>
      </c>
      <c r="N35" s="555">
        <f>'A6-2'!N35*100000/'A7'!N$38</f>
        <v>1998029.4981925664</v>
      </c>
      <c r="O35" s="555">
        <f>'A6-2'!O35*100000/'A7'!O$38</f>
        <v>18774465.145675942</v>
      </c>
    </row>
    <row r="36" spans="1:15" ht="18" customHeight="1">
      <c r="A36" s="438">
        <v>1993</v>
      </c>
      <c r="B36" s="555">
        <f>'A6-2'!B36*100000/'A7'!B$38</f>
        <v>1505968.2097897788</v>
      </c>
      <c r="C36" s="555">
        <f>'A6-2'!C36*100000/'A7'!C$38</f>
        <v>622786.31836968509</v>
      </c>
      <c r="D36" s="555">
        <f>'A6-2'!D36*100000/'A7'!D$38</f>
        <v>2279308.6242662524</v>
      </c>
      <c r="E36" s="555">
        <f>'A6-2'!E36*100000/'A7'!E$38</f>
        <v>3725423.0499512372</v>
      </c>
      <c r="F36" s="555">
        <f>'A6-2'!F36*100000/'A7'!F$38</f>
        <v>392197.41112677153</v>
      </c>
      <c r="G36" s="555">
        <f>'A6-2'!G36*100000/'A7'!G$38</f>
        <v>3823310.6870389483</v>
      </c>
      <c r="H36" s="555">
        <f>'A6-2'!H36*100000/'A7'!H$38</f>
        <v>6231935.0493436223</v>
      </c>
      <c r="I36" s="555">
        <f>'A6-2'!I36*100000/'A7'!I$38</f>
        <v>3490702.2723669442</v>
      </c>
      <c r="J36" s="555">
        <f>'A6-2'!J36*100000/'A7'!J$38</f>
        <v>1120815.5784659267</v>
      </c>
      <c r="K36" s="555">
        <f>'A6-2'!K36*100000/'A7'!K$38</f>
        <v>4121286.9498140812</v>
      </c>
      <c r="L36" s="555">
        <f>'A6-2'!L36*100000/'A7'!L$38</f>
        <v>1524465.2997847544</v>
      </c>
      <c r="M36" s="555">
        <f>'A6-2'!M36*100000/'A7'!M$38</f>
        <v>5452518.1361737829</v>
      </c>
      <c r="N36" s="555">
        <f>'A6-2'!N36*100000/'A7'!N$38</f>
        <v>2031774.0462706813</v>
      </c>
      <c r="O36" s="555">
        <f>'A6-2'!O36*100000/'A7'!O$38</f>
        <v>19182548.877520464</v>
      </c>
    </row>
    <row r="37" spans="1:15" ht="18" customHeight="1">
      <c r="A37" s="438">
        <v>1994</v>
      </c>
      <c r="B37" s="555">
        <f>'A6-2'!B37*100000/'A7'!B$38</f>
        <v>1534246.9826072089</v>
      </c>
      <c r="C37" s="555">
        <f>'A6-2'!C37*100000/'A7'!C$38</f>
        <v>635074.38665016321</v>
      </c>
      <c r="D37" s="555">
        <f>'A6-2'!D37*100000/'A7'!D$38</f>
        <v>2330151.8711586273</v>
      </c>
      <c r="E37" s="555">
        <f>'A6-2'!E37*100000/'A7'!E$38</f>
        <v>3736198.8397388505</v>
      </c>
      <c r="F37" s="555">
        <f>'A6-2'!F37*100000/'A7'!F$38</f>
        <v>389769.62517248001</v>
      </c>
      <c r="G37" s="555">
        <f>'A6-2'!G37*100000/'A7'!G$38</f>
        <v>3883077.4540372179</v>
      </c>
      <c r="H37" s="555">
        <f>'A6-2'!H37*100000/'A7'!H$38</f>
        <v>6364299.8794504013</v>
      </c>
      <c r="I37" s="555">
        <f>'A6-2'!I37*100000/'A7'!I$38</f>
        <v>3526566.014094763</v>
      </c>
      <c r="J37" s="555">
        <f>'A6-2'!J37*100000/'A7'!J$38</f>
        <v>1136535.1024489747</v>
      </c>
      <c r="K37" s="555">
        <f>'A6-2'!K37*100000/'A7'!K$38</f>
        <v>4133710.7046456668</v>
      </c>
      <c r="L37" s="555">
        <f>'A6-2'!L37*100000/'A7'!L$38</f>
        <v>1560627.767409242</v>
      </c>
      <c r="M37" s="555">
        <f>'A6-2'!M37*100000/'A7'!M$38</f>
        <v>5463943.4354473893</v>
      </c>
      <c r="N37" s="555">
        <f>'A6-2'!N37*100000/'A7'!N$38</f>
        <v>2063122.7968039298</v>
      </c>
      <c r="O37" s="555">
        <f>'A6-2'!O37*100000/'A7'!O$38</f>
        <v>19631605.677847736</v>
      </c>
    </row>
    <row r="38" spans="1:15" ht="18" customHeight="1">
      <c r="A38" s="438">
        <v>1995</v>
      </c>
      <c r="B38" s="555">
        <f>'A6-2'!B38*100000/'A7'!B$38</f>
        <v>1572467.3492893337</v>
      </c>
      <c r="C38" s="555">
        <f>'A6-2'!C38*100000/'A7'!C$38</f>
        <v>646433.03223672358</v>
      </c>
      <c r="D38" s="555">
        <f>'A6-2'!D38*100000/'A7'!D$38</f>
        <v>2388595.939437666</v>
      </c>
      <c r="E38" s="555">
        <f>'A6-2'!E38*100000/'A7'!E$38</f>
        <v>3757404.5088738492</v>
      </c>
      <c r="F38" s="555">
        <f>'A6-2'!F38*100000/'A7'!F$38</f>
        <v>386983.48102032649</v>
      </c>
      <c r="G38" s="555">
        <f>'A6-2'!G38*100000/'A7'!G$38</f>
        <v>3941824.7568100076</v>
      </c>
      <c r="H38" s="555">
        <f>'A6-2'!H38*100000/'A7'!H$38</f>
        <v>6504268.3496947968</v>
      </c>
      <c r="I38" s="555">
        <f>'A6-2'!I38*100000/'A7'!I$38</f>
        <v>3559742.4867431419</v>
      </c>
      <c r="J38" s="555">
        <f>'A6-2'!J38*100000/'A7'!J$38</f>
        <v>1152501.8554097631</v>
      </c>
      <c r="K38" s="555">
        <f>'A6-2'!K38*100000/'A7'!K$38</f>
        <v>4153122.0846737251</v>
      </c>
      <c r="L38" s="555">
        <f>'A6-2'!L38*100000/'A7'!L$38</f>
        <v>1596245.5970156649</v>
      </c>
      <c r="M38" s="555">
        <f>'A6-2'!M38*100000/'A7'!M$38</f>
        <v>5486803.6467093863</v>
      </c>
      <c r="N38" s="555">
        <f>'A6-2'!N38*100000/'A7'!N$38</f>
        <v>2097430.2038322329</v>
      </c>
      <c r="O38" s="555">
        <f>'A6-2'!O38*100000/'A7'!O$38</f>
        <v>20141908.239054464</v>
      </c>
    </row>
    <row r="39" spans="1:15" ht="18" customHeight="1">
      <c r="A39" s="438">
        <v>1996</v>
      </c>
      <c r="B39" s="555">
        <f>'A6-2'!B39*100000/'A7'!B$38</f>
        <v>1611564.6173381363</v>
      </c>
      <c r="C39" s="555">
        <f>'A6-2'!C39*100000/'A7'!C$38</f>
        <v>659115.78495858458</v>
      </c>
      <c r="D39" s="555">
        <f>'A6-2'!D39*100000/'A7'!D$38</f>
        <v>2439953.4198039547</v>
      </c>
      <c r="E39" s="555">
        <f>'A6-2'!E39*100000/'A7'!E$38</f>
        <v>3796603.1866964768</v>
      </c>
      <c r="F39" s="555">
        <f>'A6-2'!F39*100000/'A7'!F$38</f>
        <v>385811.54096693447</v>
      </c>
      <c r="G39" s="555">
        <f>'A6-2'!G39*100000/'A7'!G$38</f>
        <v>4000899.6085113487</v>
      </c>
      <c r="H39" s="555">
        <f>'A6-2'!H39*100000/'A7'!H$38</f>
        <v>6633576.4019744033</v>
      </c>
      <c r="I39" s="555">
        <f>'A6-2'!I39*100000/'A7'!I$38</f>
        <v>3600629.9086814667</v>
      </c>
      <c r="J39" s="555">
        <f>'A6-2'!J39*100000/'A7'!J$38</f>
        <v>1170511.6362546105</v>
      </c>
      <c r="K39" s="555">
        <f>'A6-2'!K39*100000/'A7'!K$38</f>
        <v>4177069.8672270225</v>
      </c>
      <c r="L39" s="555">
        <f>'A6-2'!L39*100000/'A7'!L$38</f>
        <v>1637172.6745446953</v>
      </c>
      <c r="M39" s="555">
        <f>'A6-2'!M39*100000/'A7'!M$38</f>
        <v>5528294.5481550712</v>
      </c>
      <c r="N39" s="555">
        <f>'A6-2'!N39*100000/'A7'!N$38</f>
        <v>2132653.3265591166</v>
      </c>
      <c r="O39" s="555">
        <f>'A6-2'!O39*100000/'A7'!O$38</f>
        <v>20689113.235039182</v>
      </c>
    </row>
    <row r="40" spans="1:15" ht="18" customHeight="1">
      <c r="A40" s="438">
        <v>1997</v>
      </c>
      <c r="B40" s="555">
        <f>'A6-2'!B40*100000/'A7'!B$38</f>
        <v>1653306.7238472293</v>
      </c>
      <c r="C40" s="555">
        <f>'A6-2'!C40*100000/'A7'!C$38</f>
        <v>671373.87674731226</v>
      </c>
      <c r="D40" s="555">
        <f>'A6-2'!D40*100000/'A7'!D$38</f>
        <v>2494281.3971615345</v>
      </c>
      <c r="E40" s="555">
        <f>'A6-2'!E40*100000/'A7'!E$38</f>
        <v>3839547.3952104943</v>
      </c>
      <c r="F40" s="555">
        <f>'A6-2'!F40*100000/'A7'!F$38</f>
        <v>385944.849603004</v>
      </c>
      <c r="G40" s="555">
        <f>'A6-2'!G40*100000/'A7'!G$38</f>
        <v>4055512.3790628943</v>
      </c>
      <c r="H40" s="555">
        <f>'A6-2'!H40*100000/'A7'!H$38</f>
        <v>6751925.2597606461</v>
      </c>
      <c r="I40" s="555">
        <f>'A6-2'!I40*100000/'A7'!I$38</f>
        <v>3644772.5118806819</v>
      </c>
      <c r="J40" s="555">
        <f>'A6-2'!J40*100000/'A7'!J$38</f>
        <v>1191433.3946091747</v>
      </c>
      <c r="K40" s="555">
        <f>'A6-2'!K40*100000/'A7'!K$38</f>
        <v>4221542.0319387987</v>
      </c>
      <c r="L40" s="555">
        <f>'A6-2'!L40*100000/'A7'!L$38</f>
        <v>1677511.3193789585</v>
      </c>
      <c r="M40" s="555">
        <f>'A6-2'!M40*100000/'A7'!M$38</f>
        <v>5577039.3750570975</v>
      </c>
      <c r="N40" s="555">
        <f>'A6-2'!N40*100000/'A7'!N$38</f>
        <v>2170757.6324594426</v>
      </c>
      <c r="O40" s="555">
        <f>'A6-2'!O40*100000/'A7'!O$38</f>
        <v>21315809.276818097</v>
      </c>
    </row>
    <row r="41" spans="1:15" ht="18" customHeight="1">
      <c r="A41" s="438">
        <v>1998</v>
      </c>
      <c r="B41" s="555">
        <f>'A6-2'!B41*100000/'A7'!B$38</f>
        <v>1703302.1854295814</v>
      </c>
      <c r="C41" s="555">
        <f>'A6-2'!C41*100000/'A7'!C$38</f>
        <v>685477.86318505835</v>
      </c>
      <c r="D41" s="555">
        <f>'A6-2'!D41*100000/'A7'!D$38</f>
        <v>2568525.0259370385</v>
      </c>
      <c r="E41" s="555">
        <f>'A6-2'!E41*100000/'A7'!E$38</f>
        <v>3900793.0864610621</v>
      </c>
      <c r="F41" s="555">
        <f>'A6-2'!F41*100000/'A7'!F$38</f>
        <v>388054.94704256917</v>
      </c>
      <c r="G41" s="555">
        <f>'A6-2'!G41*100000/'A7'!G$38</f>
        <v>4105488.8493568799</v>
      </c>
      <c r="H41" s="555">
        <f>'A6-2'!H41*100000/'A7'!H$38</f>
        <v>6865306.4928757716</v>
      </c>
      <c r="I41" s="555">
        <f>'A6-2'!I41*100000/'A7'!I$38</f>
        <v>3689061.3101307964</v>
      </c>
      <c r="J41" s="555">
        <f>'A6-2'!J41*100000/'A7'!J$38</f>
        <v>1215530.3691877676</v>
      </c>
      <c r="K41" s="555">
        <f>'A6-2'!K41*100000/'A7'!K$38</f>
        <v>4297947.8525093924</v>
      </c>
      <c r="L41" s="555">
        <f>'A6-2'!L41*100000/'A7'!L$38</f>
        <v>1720433.3818005116</v>
      </c>
      <c r="M41" s="555">
        <f>'A6-2'!M41*100000/'A7'!M$38</f>
        <v>5615349.2018467365</v>
      </c>
      <c r="N41" s="555">
        <f>'A6-2'!N41*100000/'A7'!N$38</f>
        <v>2214824.3270711824</v>
      </c>
      <c r="O41" s="555">
        <f>'A6-2'!O41*100000/'A7'!O$38</f>
        <v>22033548.005468111</v>
      </c>
    </row>
    <row r="42" spans="1:15" ht="18" customHeight="1">
      <c r="A42" s="438">
        <v>1999</v>
      </c>
      <c r="B42" s="555">
        <f>'A6-2'!B42*100000/'A7'!B$38</f>
        <v>1759123.2390752658</v>
      </c>
      <c r="C42" s="555">
        <f>'A6-2'!C42*100000/'A7'!C$38</f>
        <v>700342.68338167283</v>
      </c>
      <c r="D42" s="555">
        <f>'A6-2'!D42*100000/'A7'!D$38</f>
        <v>2641568.2429492259</v>
      </c>
      <c r="E42" s="555">
        <f>'A6-2'!E42*100000/'A7'!E$38</f>
        <v>3979504.9903649078</v>
      </c>
      <c r="F42" s="555">
        <f>'A6-2'!F42*100000/'A7'!F$38</f>
        <v>391755.70878297056</v>
      </c>
      <c r="G42" s="555">
        <f>'A6-2'!G42*100000/'A7'!G$38</f>
        <v>4167646.3635821608</v>
      </c>
      <c r="H42" s="555">
        <f>'A6-2'!H42*100000/'A7'!H$38</f>
        <v>6983392.9164199103</v>
      </c>
      <c r="I42" s="555">
        <f>'A6-2'!I42*100000/'A7'!I$38</f>
        <v>3737154.4857850643</v>
      </c>
      <c r="J42" s="555">
        <f>'A6-2'!J42*100000/'A7'!J$38</f>
        <v>1241051.6927818658</v>
      </c>
      <c r="K42" s="555">
        <f>'A6-2'!K42*100000/'A7'!K$38</f>
        <v>4399016.9178420724</v>
      </c>
      <c r="L42" s="555">
        <f>'A6-2'!L42*100000/'A7'!L$38</f>
        <v>1771489.0177185487</v>
      </c>
      <c r="M42" s="555">
        <f>'A6-2'!M42*100000/'A7'!M$38</f>
        <v>5670435.0032810215</v>
      </c>
      <c r="N42" s="555">
        <f>'A6-2'!N42*100000/'A7'!N$38</f>
        <v>2273680.0333388522</v>
      </c>
      <c r="O42" s="555">
        <f>'A6-2'!O42*100000/'A7'!O$38</f>
        <v>22870643.399707396</v>
      </c>
    </row>
    <row r="43" spans="1:15" ht="18" customHeight="1">
      <c r="A43" s="438">
        <v>2000</v>
      </c>
      <c r="B43" s="555">
        <f>'A6-2'!B43*100000/'A7'!B$38</f>
        <v>1820210.9311540122</v>
      </c>
      <c r="C43" s="555">
        <f>'A6-2'!C43*100000/'A7'!C$38</f>
        <v>715519.82787115243</v>
      </c>
      <c r="D43" s="555">
        <f>'A6-2'!D43*100000/'A7'!D$38</f>
        <v>2722546.531347495</v>
      </c>
      <c r="E43" s="555">
        <f>'A6-2'!E43*100000/'A7'!E$38</f>
        <v>4053260.3046999965</v>
      </c>
      <c r="F43" s="555">
        <f>'A6-2'!F43*100000/'A7'!F$38</f>
        <v>395744.28339076455</v>
      </c>
      <c r="G43" s="555">
        <f>'A6-2'!G43*100000/'A7'!G$38</f>
        <v>4239704.7717725597</v>
      </c>
      <c r="H43" s="555">
        <f>'A6-2'!H43*100000/'A7'!H$38</f>
        <v>7110726.7010231037</v>
      </c>
      <c r="I43" s="555">
        <f>'A6-2'!I43*100000/'A7'!I$38</f>
        <v>3792444.6209001089</v>
      </c>
      <c r="J43" s="555">
        <f>'A6-2'!J43*100000/'A7'!J$38</f>
        <v>1270788.5229965877</v>
      </c>
      <c r="K43" s="555">
        <f>'A6-2'!K43*100000/'A7'!K$38</f>
        <v>4462581.385709703</v>
      </c>
      <c r="L43" s="555">
        <f>'A6-2'!L43*100000/'A7'!L$38</f>
        <v>1830042.8616486061</v>
      </c>
      <c r="M43" s="555">
        <f>'A6-2'!M43*100000/'A7'!M$38</f>
        <v>5746283.66494013</v>
      </c>
      <c r="N43" s="555">
        <f>'A6-2'!N43*100000/'A7'!N$38</f>
        <v>2328617.5204137941</v>
      </c>
      <c r="O43" s="555">
        <f>'A6-2'!O43*100000/'A7'!O$38</f>
        <v>23790736.340822529</v>
      </c>
    </row>
    <row r="44" spans="1:15" ht="18" customHeight="1">
      <c r="A44" s="438">
        <v>2001</v>
      </c>
      <c r="B44" s="555">
        <f>'A6-2'!B44*100000/'A7'!B$38</f>
        <v>1877073.7874673379</v>
      </c>
      <c r="C44" s="555">
        <f>'A6-2'!C44*100000/'A7'!C$38</f>
        <v>730686.98016325815</v>
      </c>
      <c r="D44" s="555">
        <f>'A6-2'!D44*100000/'A7'!D$38</f>
        <v>2810611.0711644925</v>
      </c>
      <c r="E44" s="555">
        <f>'A6-2'!E44*100000/'A7'!E$38</f>
        <v>4147602.6081415378</v>
      </c>
      <c r="F44" s="555">
        <f>'A6-2'!F44*100000/'A7'!F$38</f>
        <v>400436.93200704007</v>
      </c>
      <c r="G44" s="555">
        <f>'A6-2'!G44*100000/'A7'!G$38</f>
        <v>4322084.4768644869</v>
      </c>
      <c r="H44" s="555">
        <f>'A6-2'!H44*100000/'A7'!H$38</f>
        <v>7238940.8289721552</v>
      </c>
      <c r="I44" s="555">
        <f>'A6-2'!I44*100000/'A7'!I$38</f>
        <v>3856698.9816375431</v>
      </c>
      <c r="J44" s="555">
        <f>'A6-2'!J44*100000/'A7'!J$38</f>
        <v>1301480.8344448013</v>
      </c>
      <c r="K44" s="555">
        <f>'A6-2'!K44*100000/'A7'!K$38</f>
        <v>4515512.2917843601</v>
      </c>
      <c r="L44" s="555">
        <f>'A6-2'!L44*100000/'A7'!L$38</f>
        <v>1892243.928824791</v>
      </c>
      <c r="M44" s="555">
        <f>'A6-2'!M44*100000/'A7'!M$38</f>
        <v>5828744.1712583005</v>
      </c>
      <c r="N44" s="555">
        <f>'A6-2'!N44*100000/'A7'!N$38</f>
        <v>2384669.7741800281</v>
      </c>
      <c r="O44" s="555">
        <f>'A6-2'!O44*100000/'A7'!O$38</f>
        <v>24779025.609626375</v>
      </c>
    </row>
    <row r="45" spans="1:15" ht="18" customHeight="1">
      <c r="A45" s="438">
        <v>2002</v>
      </c>
      <c r="B45" s="555">
        <f>'A6-2'!B45*100000/'A7'!B$38</f>
        <v>1925344.6175661355</v>
      </c>
      <c r="C45" s="555">
        <f>'A6-2'!C45*100000/'A7'!C$38</f>
        <v>744733.44542456418</v>
      </c>
      <c r="D45" s="555">
        <f>'A6-2'!D45*100000/'A7'!D$38</f>
        <v>2894038.250888064</v>
      </c>
      <c r="E45" s="555">
        <f>'A6-2'!E45*100000/'A7'!E$38</f>
        <v>4233076.629323286</v>
      </c>
      <c r="F45" s="555">
        <f>'A6-2'!F45*100000/'A7'!F$38</f>
        <v>405170.98608301207</v>
      </c>
      <c r="G45" s="555">
        <f>'A6-2'!G45*100000/'A7'!G$38</f>
        <v>4405656.4310597433</v>
      </c>
      <c r="H45" s="555">
        <f>'A6-2'!H45*100000/'A7'!H$38</f>
        <v>7337021.1315308372</v>
      </c>
      <c r="I45" s="555">
        <f>'A6-2'!I45*100000/'A7'!I$38</f>
        <v>3920681.0259458865</v>
      </c>
      <c r="J45" s="555">
        <f>'A6-2'!J45*100000/'A7'!J$38</f>
        <v>1328826.7113630294</v>
      </c>
      <c r="K45" s="555">
        <f>'A6-2'!K45*100000/'A7'!K$38</f>
        <v>4544252.950343268</v>
      </c>
      <c r="L45" s="555">
        <f>'A6-2'!L45*100000/'A7'!L$38</f>
        <v>1953610.838608087</v>
      </c>
      <c r="M45" s="555">
        <f>'A6-2'!M45*100000/'A7'!M$38</f>
        <v>5905583.6746278387</v>
      </c>
      <c r="N45" s="555">
        <f>'A6-2'!N45*100000/'A7'!N$38</f>
        <v>2435511.0622791378</v>
      </c>
      <c r="O45" s="555">
        <f>'A6-2'!O45*100000/'A7'!O$38</f>
        <v>25668680.311884169</v>
      </c>
    </row>
    <row r="46" spans="1:15" ht="18" customHeight="1">
      <c r="A46" s="438">
        <v>2003</v>
      </c>
      <c r="B46" s="555">
        <f>'A6-2'!B46*100000/'A7'!B$38</f>
        <v>1984903.8944978795</v>
      </c>
      <c r="C46" s="555">
        <f>'A6-2'!C46*100000/'A7'!C$38</f>
        <v>760340.53138841665</v>
      </c>
      <c r="D46" s="555">
        <f>'A6-2'!D46*100000/'A7'!D$38</f>
        <v>2981371.0553719583</v>
      </c>
      <c r="E46" s="555">
        <f>'A6-2'!E46*100000/'A7'!E$38</f>
        <v>4316496.0702621732</v>
      </c>
      <c r="F46" s="555">
        <f>'A6-2'!F46*100000/'A7'!F$38</f>
        <v>409129.65165741986</v>
      </c>
      <c r="G46" s="555">
        <f>'A6-2'!G46*100000/'A7'!G$38</f>
        <v>4479232.496477535</v>
      </c>
      <c r="H46" s="555">
        <f>'A6-2'!H46*100000/'A7'!H$38</f>
        <v>7459989.1982227759</v>
      </c>
      <c r="I46" s="555">
        <f>'A6-2'!I46*100000/'A7'!I$38</f>
        <v>3978320.1338892151</v>
      </c>
      <c r="J46" s="555">
        <f>'A6-2'!J46*100000/'A7'!J$38</f>
        <v>1358151.0246998467</v>
      </c>
      <c r="K46" s="555">
        <f>'A6-2'!K46*100000/'A7'!K$38</f>
        <v>4611697.0908385376</v>
      </c>
      <c r="L46" s="555">
        <f>'A6-2'!L46*100000/'A7'!L$38</f>
        <v>2014060.7935768766</v>
      </c>
      <c r="M46" s="555">
        <f>'A6-2'!M46*100000/'A7'!M$38</f>
        <v>5973579.5369560467</v>
      </c>
      <c r="N46" s="555">
        <f>'A6-2'!N46*100000/'A7'!N$38</f>
        <v>2492217.0364776212</v>
      </c>
      <c r="O46" s="555">
        <f>'A6-2'!O46*100000/'A7'!O$38</f>
        <v>26640592.786936529</v>
      </c>
    </row>
    <row r="47" spans="1:15" ht="18" customHeight="1">
      <c r="A47" s="438">
        <v>2004</v>
      </c>
      <c r="B47" s="555">
        <f>'A6-2'!B47*100000/'A7'!B$38</f>
        <v>2046305.5987209608</v>
      </c>
      <c r="C47" s="555">
        <f>'A6-2'!C47*100000/'A7'!C$38</f>
        <v>776274.68891563138</v>
      </c>
      <c r="D47" s="555">
        <f>'A6-2'!D47*100000/'A7'!D$38</f>
        <v>3071339.2841584454</v>
      </c>
      <c r="E47" s="555">
        <f>'A6-2'!E47*100000/'A7'!E$38</f>
        <v>4401559.4226479623</v>
      </c>
      <c r="F47" s="555">
        <f>'A6-2'!F47*100000/'A7'!F$38</f>
        <v>413126.99481158605</v>
      </c>
      <c r="G47" s="555">
        <f>'A6-2'!G47*100000/'A7'!G$38</f>
        <v>4554037.3089588052</v>
      </c>
      <c r="H47" s="555">
        <f>'A6-2'!H47*100000/'A7'!H$38</f>
        <v>7585018.2028832529</v>
      </c>
      <c r="I47" s="555">
        <f>'A6-2'!I47*100000/'A7'!I$38</f>
        <v>4036806.6116498075</v>
      </c>
      <c r="J47" s="555">
        <f>'A6-2'!J47*100000/'A7'!J$38</f>
        <v>1388122.4618078249</v>
      </c>
      <c r="K47" s="555">
        <f>'A6-2'!K47*100000/'A7'!K$38</f>
        <v>4680142.2126033036</v>
      </c>
      <c r="L47" s="555">
        <f>'A6-2'!L47*100000/'A7'!L$38</f>
        <v>2076381.2321565838</v>
      </c>
      <c r="M47" s="555">
        <f>'A6-2'!M47*100000/'A7'!M$38</f>
        <v>6042358.2918057228</v>
      </c>
      <c r="N47" s="555">
        <f>'A6-2'!N47*100000/'A7'!N$38</f>
        <v>2550243.2951780325</v>
      </c>
      <c r="O47" s="555">
        <f>'A6-2'!O47*100000/'A7'!O$38</f>
        <v>27649305.512242705</v>
      </c>
    </row>
    <row r="48" spans="1:15" ht="18" customHeight="1">
      <c r="A48" s="438">
        <v>2005</v>
      </c>
      <c r="B48" s="555">
        <f>'A6-2'!B48*100000/'A7'!B$38</f>
        <v>2109606.7245190358</v>
      </c>
      <c r="C48" s="555">
        <f>'A6-2'!C48*100000/'A7'!C$38</f>
        <v>792542.77231634688</v>
      </c>
      <c r="D48" s="555">
        <f>'A6-2'!D48*100000/'A7'!D$38</f>
        <v>3164022.4659114187</v>
      </c>
      <c r="E48" s="555">
        <f>'A6-2'!E48*100000/'A7'!E$38</f>
        <v>4488299.0823444333</v>
      </c>
      <c r="F48" s="555">
        <f>'A6-2'!F48*100000/'A7'!F$38</f>
        <v>417163.39343931037</v>
      </c>
      <c r="G48" s="555">
        <f>'A6-2'!G48*100000/'A7'!G$38</f>
        <v>4630091.3890266009</v>
      </c>
      <c r="H48" s="555">
        <f>'A6-2'!H48*100000/'A7'!H$38</f>
        <v>7712142.6867181659</v>
      </c>
      <c r="I48" s="555">
        <f>'A6-2'!I48*100000/'A7'!I$38</f>
        <v>4096152.9166655517</v>
      </c>
      <c r="J48" s="555">
        <f>'A6-2'!J48*100000/'A7'!J$38</f>
        <v>1418755.3033001313</v>
      </c>
      <c r="K48" s="555">
        <f>'A6-2'!K48*100000/'A7'!K$38</f>
        <v>4749603.1718355175</v>
      </c>
      <c r="L48" s="555">
        <f>'A6-2'!L48*100000/'A7'!L$38</f>
        <v>2140630.0321229747</v>
      </c>
      <c r="M48" s="555">
        <f>'A6-2'!M48*100000/'A7'!M$38</f>
        <v>6111928.9532650625</v>
      </c>
      <c r="N48" s="555">
        <f>'A6-2'!N48*100000/'A7'!N$38</f>
        <v>2609620.5785482391</v>
      </c>
      <c r="O48" s="555">
        <f>'A6-2'!O48*100000/'A7'!O$38</f>
        <v>28696211.88325084</v>
      </c>
    </row>
    <row r="49" spans="1:15">
      <c r="A49" s="438">
        <v>2006</v>
      </c>
      <c r="B49" s="555">
        <f>'A6-2'!B49*100000/'A7'!B$38</f>
        <v>2174866.0292566628</v>
      </c>
      <c r="C49" s="555">
        <f>'A6-2'!C49*100000/'A7'!C$38</f>
        <v>809151.77954378468</v>
      </c>
      <c r="D49" s="555">
        <f>'A6-2'!D49*100000/'A7'!D$38</f>
        <v>3259502.5292151091</v>
      </c>
      <c r="E49" s="555">
        <f>'A6-2'!E49*100000/'A7'!E$38</f>
        <v>4576748.0836268766</v>
      </c>
      <c r="F49" s="555">
        <f>'A6-2'!F49*100000/'A7'!F$38</f>
        <v>421239.2291265502</v>
      </c>
      <c r="G49" s="555">
        <f>'A6-2'!G49*100000/'A7'!G$38</f>
        <v>4707415.5999041684</v>
      </c>
      <c r="H49" s="555">
        <f>'A6-2'!H49*100000/'A7'!H$38</f>
        <v>7841397.7698421031</v>
      </c>
      <c r="I49" s="555">
        <f>'A6-2'!I49*100000/'A7'!I$38</f>
        <v>4156371.6895148698</v>
      </c>
      <c r="J49" s="555">
        <f>'A6-2'!J49*100000/'A7'!J$38</f>
        <v>1450064.1449319869</v>
      </c>
      <c r="K49" s="555">
        <f>'A6-2'!K49*100000/'A7'!K$38</f>
        <v>4820095.0452233879</v>
      </c>
      <c r="L49" s="555">
        <f>'A6-2'!L49*100000/'A7'!L$38</f>
        <v>2206866.8621453079</v>
      </c>
      <c r="M49" s="555">
        <f>'A6-2'!M49*100000/'A7'!M$38</f>
        <v>6182300.6392089063</v>
      </c>
      <c r="N49" s="555">
        <f>'A6-2'!N49*100000/'A7'!N$38</f>
        <v>2670380.3424790618</v>
      </c>
      <c r="O49" s="555">
        <f>'A6-2'!O49*100000/'A7'!O$38</f>
        <v>29782758.054584958</v>
      </c>
    </row>
    <row r="50" spans="1:15">
      <c r="A50" s="438">
        <v>2007</v>
      </c>
      <c r="B50" s="555">
        <f>'A6-2'!B50*100000/'A7'!B$38</f>
        <v>2242144.0879190573</v>
      </c>
      <c r="C50" s="555">
        <f>'A6-2'!C50*100000/'A7'!C$38</f>
        <v>826108.85520451935</v>
      </c>
      <c r="D50" s="555">
        <f>'A6-2'!D50*100000/'A7'!D$38</f>
        <v>3357863.8749959925</v>
      </c>
      <c r="E50" s="555">
        <f>'A6-2'!E50*100000/'A7'!E$38</f>
        <v>4666940.1117629968</v>
      </c>
      <c r="F50" s="555">
        <f>'A6-2'!F50*100000/'A7'!F$38</f>
        <v>425354.88718749466</v>
      </c>
      <c r="G50" s="555">
        <f>'A6-2'!G50*100000/'A7'!G$38</f>
        <v>4786031.1532381736</v>
      </c>
      <c r="H50" s="555">
        <f>'A6-2'!H50*100000/'A7'!H$38</f>
        <v>7972819.1609808197</v>
      </c>
      <c r="I50" s="555">
        <f>'A6-2'!I50*100000/'A7'!I$38</f>
        <v>4217475.7566091185</v>
      </c>
      <c r="J50" s="555">
        <f>'A6-2'!J50*100000/'A7'!J$38</f>
        <v>1482063.9045551608</v>
      </c>
      <c r="K50" s="555">
        <f>'A6-2'!K50*100000/'A7'!K$38</f>
        <v>4891633.1332178172</v>
      </c>
      <c r="L50" s="555">
        <f>'A6-2'!L50*100000/'A7'!L$38</f>
        <v>2275153.2372013791</v>
      </c>
      <c r="M50" s="555">
        <f>'A6-2'!M50*100000/'A7'!M$38</f>
        <v>6253482.5724937217</v>
      </c>
      <c r="N50" s="555">
        <f>'A6-2'!N50*100000/'A7'!N$38</f>
        <v>2732554.7752484423</v>
      </c>
      <c r="O50" s="555">
        <f>'A6-2'!O50*100000/'A7'!O$38</f>
        <v>30910444.937705152</v>
      </c>
    </row>
    <row r="51" spans="1:15">
      <c r="A51" s="438">
        <v>2008</v>
      </c>
      <c r="B51" s="555">
        <f>'A6-2'!B51*100000/'A7'!B$38</f>
        <v>2311503.3493389976</v>
      </c>
      <c r="C51" s="555">
        <f>'A6-2'!C51*100000/'A7'!C$38</f>
        <v>843421.29363183689</v>
      </c>
      <c r="D51" s="555">
        <f>'A6-2'!D51*100000/'A7'!D$38</f>
        <v>3459193.4511301606</v>
      </c>
      <c r="E51" s="555">
        <f>'A6-2'!E51*100000/'A7'!E$38</f>
        <v>4758909.5158417448</v>
      </c>
      <c r="F51" s="555">
        <f>'A6-2'!F51*100000/'A7'!F$38</f>
        <v>429510.75670099002</v>
      </c>
      <c r="G51" s="555">
        <f>'A6-2'!G51*100000/'A7'!G$38</f>
        <v>4865959.6149175009</v>
      </c>
      <c r="H51" s="555">
        <f>'A6-2'!H51*100000/'A7'!H$38</f>
        <v>8106443.1673363382</v>
      </c>
      <c r="I51" s="555">
        <f>'A6-2'!I51*100000/'A7'!I$38</f>
        <v>4279478.1329245744</v>
      </c>
      <c r="J51" s="555">
        <f>'A6-2'!J51*100000/'A7'!J$38</f>
        <v>1514769.8292259432</v>
      </c>
      <c r="K51" s="555">
        <f>'A6-2'!K51*100000/'A7'!K$38</f>
        <v>4964232.9633534038</v>
      </c>
      <c r="L51" s="555">
        <f>'A6-2'!L51*100000/'A7'!L$38</f>
        <v>2345552.5757072549</v>
      </c>
      <c r="M51" s="555">
        <f>'A6-2'!M51*100000/'A7'!M$38</f>
        <v>6325484.0821663355</v>
      </c>
      <c r="N51" s="555">
        <f>'A6-2'!N51*100000/'A7'!N$38</f>
        <v>2796176.8145736004</v>
      </c>
      <c r="O51" s="555">
        <f>'A6-2'!O51*100000/'A7'!O$38</f>
        <v>32080830.274206676</v>
      </c>
    </row>
    <row r="52" spans="1:15">
      <c r="A52" s="438">
        <v>2009</v>
      </c>
      <c r="B52" s="555">
        <f>'A6-2'!B52*100000/'A7'!B$38</f>
        <v>2383008.1941630733</v>
      </c>
      <c r="C52" s="555">
        <f>'A6-2'!C52*100000/'A7'!C$38</f>
        <v>861096.54202349659</v>
      </c>
      <c r="D52" s="555">
        <f>'A6-2'!D52*100000/'A7'!D$38</f>
        <v>3563580.8293021037</v>
      </c>
      <c r="E52" s="555">
        <f>'A6-2'!E52*100000/'A7'!E$38</f>
        <v>4852691.3218549602</v>
      </c>
      <c r="F52" s="555">
        <f>'A6-2'!F52*100000/'A7'!F$38</f>
        <v>433707.23054732243</v>
      </c>
      <c r="G52" s="555">
        <f>'A6-2'!G52*100000/'A7'!G$38</f>
        <v>4947222.9109892249</v>
      </c>
      <c r="H52" s="555">
        <f>'A6-2'!H52*100000/'A7'!H$38</f>
        <v>8242306.7046173643</v>
      </c>
      <c r="I52" s="555">
        <f>'A6-2'!I52*100000/'A7'!I$38</f>
        <v>4342392.0247745868</v>
      </c>
      <c r="J52" s="555">
        <f>'A6-2'!J52*100000/'A7'!J$38</f>
        <v>1548197.5024699708</v>
      </c>
      <c r="K52" s="555">
        <f>'A6-2'!K52*100000/'A7'!K$38</f>
        <v>5037910.2936187359</v>
      </c>
      <c r="L52" s="555">
        <f>'A6-2'!L52*100000/'A7'!L$38</f>
        <v>2418130.2584147551</v>
      </c>
      <c r="M52" s="555">
        <f>'A6-2'!M52*100000/'A7'!M$38</f>
        <v>6398314.6046865955</v>
      </c>
      <c r="N52" s="555">
        <f>'A6-2'!N52*100000/'A7'!N$38</f>
        <v>2861280.1650602249</v>
      </c>
      <c r="O52" s="555">
        <f>'A6-2'!O52*100000/'A7'!O$38</f>
        <v>33295530.787621975</v>
      </c>
    </row>
    <row r="53" spans="1:15">
      <c r="A53" s="438"/>
      <c r="B53" s="570"/>
      <c r="C53" s="570"/>
      <c r="D53" s="570"/>
      <c r="E53" s="570"/>
      <c r="F53" s="570"/>
      <c r="G53" s="570"/>
      <c r="H53" s="570"/>
      <c r="I53" s="570"/>
      <c r="J53" s="570"/>
      <c r="K53" s="570"/>
      <c r="L53" s="570"/>
      <c r="M53" s="570"/>
      <c r="N53" s="570"/>
      <c r="O53" s="570"/>
    </row>
    <row r="54" spans="1:15" ht="12.6" customHeight="1">
      <c r="A54" s="478" t="s">
        <v>37</v>
      </c>
      <c r="B54" s="556"/>
      <c r="C54" s="556"/>
      <c r="D54" s="556"/>
      <c r="E54" s="556"/>
      <c r="F54" s="556"/>
      <c r="G54" s="556"/>
      <c r="H54" s="556"/>
      <c r="I54" s="556"/>
      <c r="J54" s="556"/>
      <c r="K54" s="556"/>
      <c r="L54" s="556"/>
      <c r="M54" s="556"/>
      <c r="N54" s="556"/>
      <c r="O54" s="556"/>
    </row>
    <row r="55" spans="1:15">
      <c r="A55" s="556" t="s">
        <v>705</v>
      </c>
      <c r="B55" s="556"/>
      <c r="C55" s="556"/>
      <c r="D55" s="556"/>
      <c r="E55" s="556"/>
      <c r="F55" s="556"/>
      <c r="G55" s="556"/>
      <c r="H55" s="556"/>
      <c r="I55" s="556"/>
      <c r="J55" s="556"/>
      <c r="K55" s="556"/>
      <c r="L55" s="556"/>
      <c r="M55" s="556"/>
      <c r="N55" s="556"/>
      <c r="O55" s="556"/>
    </row>
    <row r="56" spans="1:15" ht="13.9" customHeight="1">
      <c r="A56" s="556"/>
      <c r="B56" s="556"/>
      <c r="C56" s="556"/>
      <c r="D56" s="556"/>
      <c r="E56" s="556"/>
      <c r="F56" s="556"/>
      <c r="G56" s="556"/>
      <c r="H56" s="556"/>
      <c r="I56" s="556"/>
      <c r="J56" s="556"/>
      <c r="K56" s="556"/>
      <c r="L56" s="556"/>
      <c r="M56" s="556"/>
      <c r="N56" s="556"/>
      <c r="O56" s="556"/>
    </row>
  </sheetData>
  <phoneticPr fontId="0" type="noConversion"/>
  <pageMargins left="0.75" right="0.75" top="1" bottom="1" header="0.5" footer="0.5"/>
  <pageSetup scale="76"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9">
    <pageSetUpPr fitToPage="1"/>
  </sheetPr>
  <dimension ref="A1:O57"/>
  <sheetViews>
    <sheetView view="pageBreakPreview" zoomScaleSheetLayoutView="100" workbookViewId="0">
      <pane xSplit="1" ySplit="2" topLeftCell="B41" activePane="bottomRight" state="frozen"/>
      <selection activeCell="R37" sqref="R37"/>
      <selection pane="topRight" activeCell="R37" sqref="R37"/>
      <selection pane="bottomLeft" activeCell="R37" sqref="R37"/>
      <selection pane="bottomRight" activeCell="R37" sqref="R37"/>
    </sheetView>
  </sheetViews>
  <sheetFormatPr defaultColWidth="8.85546875" defaultRowHeight="12.75"/>
  <cols>
    <col min="1" max="1" width="4.85546875" style="417" customWidth="1"/>
    <col min="2" max="2" width="10.7109375" style="417" customWidth="1"/>
    <col min="3" max="3" width="11.7109375" style="417" customWidth="1"/>
    <col min="4" max="4" width="11.28515625" style="417" customWidth="1"/>
    <col min="5" max="5" width="10.7109375" style="417" customWidth="1"/>
    <col min="6" max="6" width="10.5703125" style="417" customWidth="1"/>
    <col min="7" max="7" width="11.7109375" style="417" customWidth="1"/>
    <col min="8" max="8" width="10.28515625" style="417" customWidth="1"/>
    <col min="9" max="9" width="10.7109375" style="417" customWidth="1"/>
    <col min="10" max="10" width="11.42578125" style="417" customWidth="1"/>
    <col min="11" max="11" width="9.7109375" style="417" bestFit="1" customWidth="1"/>
    <col min="12" max="12" width="8.85546875" style="417" customWidth="1"/>
    <col min="13" max="13" width="9.7109375" style="417" bestFit="1" customWidth="1"/>
    <col min="14" max="14" width="10.7109375" style="417" customWidth="1"/>
    <col min="15" max="15" width="12.5703125" style="417" customWidth="1"/>
    <col min="16" max="16384" width="8.85546875" style="417"/>
  </cols>
  <sheetData>
    <row r="1" spans="1:15" s="416" customFormat="1" ht="12.75" customHeight="1">
      <c r="A1" s="416" t="s">
        <v>238</v>
      </c>
    </row>
    <row r="2" spans="1:15" s="416" customFormat="1" ht="30" customHeight="1">
      <c r="B2" s="91" t="s">
        <v>472</v>
      </c>
      <c r="C2" s="91" t="s">
        <v>474</v>
      </c>
      <c r="D2" s="91" t="s">
        <v>475</v>
      </c>
      <c r="E2" s="91" t="s">
        <v>479</v>
      </c>
      <c r="F2" s="91" t="s">
        <v>480</v>
      </c>
      <c r="G2" s="91" t="s">
        <v>481</v>
      </c>
      <c r="H2" s="91" t="s">
        <v>482</v>
      </c>
      <c r="I2" s="91" t="s">
        <v>487</v>
      </c>
      <c r="J2" s="91" t="s">
        <v>492</v>
      </c>
      <c r="K2" s="91" t="s">
        <v>494</v>
      </c>
      <c r="L2" s="91" t="s">
        <v>497</v>
      </c>
      <c r="M2" s="91" t="s">
        <v>498</v>
      </c>
      <c r="N2" s="91" t="s">
        <v>501</v>
      </c>
      <c r="O2" s="91" t="s">
        <v>502</v>
      </c>
    </row>
    <row r="3" spans="1:15" hidden="1">
      <c r="A3" s="438">
        <v>1960</v>
      </c>
      <c r="B3" s="555">
        <v>431.80461039898137</v>
      </c>
      <c r="C3" s="555">
        <v>201.75333768965751</v>
      </c>
      <c r="D3" s="555">
        <v>531.37390975829396</v>
      </c>
      <c r="E3" s="555">
        <v>1193.948382860292</v>
      </c>
      <c r="F3" s="555">
        <v>130.21772207960822</v>
      </c>
      <c r="G3" s="555">
        <v>1119.3575891130981</v>
      </c>
      <c r="H3" s="555">
        <v>2331.6238084039051</v>
      </c>
      <c r="I3" s="555">
        <v>1112.218223123054</v>
      </c>
      <c r="J3" s="555">
        <v>355.13164026015221</v>
      </c>
      <c r="K3" s="555">
        <v>1009.4030921700529</v>
      </c>
      <c r="L3" s="555">
        <v>285.28202280956418</v>
      </c>
      <c r="M3" s="555">
        <v>1914.5810697568729</v>
      </c>
      <c r="N3" s="555">
        <v>650.12620253316095</v>
      </c>
      <c r="O3" s="555">
        <v>5989.9339455601203</v>
      </c>
    </row>
    <row r="4" spans="1:15" hidden="1">
      <c r="A4" s="438">
        <v>1961</v>
      </c>
      <c r="B4" s="555">
        <v>449.11848515814307</v>
      </c>
      <c r="C4" s="555">
        <v>209.8498858295481</v>
      </c>
      <c r="D4" s="555">
        <v>552.70455179933401</v>
      </c>
      <c r="E4" s="555">
        <v>1241.8563175711661</v>
      </c>
      <c r="F4" s="555">
        <v>135.43901001731192</v>
      </c>
      <c r="G4" s="555">
        <v>1164.2662735162949</v>
      </c>
      <c r="H4" s="555">
        <v>2425.2038607459776</v>
      </c>
      <c r="I4" s="555">
        <v>1156.854700332249</v>
      </c>
      <c r="J4" s="555">
        <v>369.37910007063169</v>
      </c>
      <c r="K4" s="555">
        <v>1049.862806301767</v>
      </c>
      <c r="L4" s="555">
        <v>296.73968071185379</v>
      </c>
      <c r="M4" s="555">
        <v>1991.4193212869668</v>
      </c>
      <c r="N4" s="555">
        <v>676.20942968637598</v>
      </c>
      <c r="O4" s="555">
        <v>6220.2432022386201</v>
      </c>
    </row>
    <row r="5" spans="1:15" hidden="1">
      <c r="A5" s="438">
        <v>1962</v>
      </c>
      <c r="B5" s="555">
        <v>464.55320837776588</v>
      </c>
      <c r="C5" s="555">
        <v>219.34380990050909</v>
      </c>
      <c r="D5" s="555">
        <v>574.721164821662</v>
      </c>
      <c r="E5" s="555">
        <v>1300.8827214075609</v>
      </c>
      <c r="F5" s="555">
        <v>141.29147870387013</v>
      </c>
      <c r="G5" s="555">
        <v>1210.5264975794</v>
      </c>
      <c r="H5" s="555">
        <v>2525.4942063206772</v>
      </c>
      <c r="I5" s="555">
        <v>1208.543681372515</v>
      </c>
      <c r="J5" s="555">
        <v>384.54741174520507</v>
      </c>
      <c r="K5" s="555">
        <v>1097.647919898174</v>
      </c>
      <c r="L5" s="555">
        <v>311.30043749535918</v>
      </c>
      <c r="M5" s="555">
        <v>2075.8473229178644</v>
      </c>
      <c r="N5" s="555">
        <v>705.503501911282</v>
      </c>
      <c r="O5" s="555">
        <v>6453.0792198239906</v>
      </c>
    </row>
    <row r="6" spans="1:15" hidden="1">
      <c r="A6" s="438">
        <v>1963</v>
      </c>
      <c r="B6" s="555">
        <v>480.75252398617096</v>
      </c>
      <c r="C6" s="555">
        <v>229.37917045467222</v>
      </c>
      <c r="D6" s="555">
        <v>597.45552420137005</v>
      </c>
      <c r="E6" s="555">
        <v>1362.9413857968061</v>
      </c>
      <c r="F6" s="555">
        <v>146.945390003076</v>
      </c>
      <c r="G6" s="555">
        <v>1258.185373560151</v>
      </c>
      <c r="H6" s="555">
        <v>2628.4914375748926</v>
      </c>
      <c r="I6" s="555">
        <v>1266.5303750683952</v>
      </c>
      <c r="J6" s="555">
        <v>399.99119026823007</v>
      </c>
      <c r="K6" s="555">
        <v>1146.4813924265941</v>
      </c>
      <c r="L6" s="555">
        <v>326.96593817013996</v>
      </c>
      <c r="M6" s="555">
        <v>2166.1167393077549</v>
      </c>
      <c r="N6" s="555">
        <v>734.02755353614998</v>
      </c>
      <c r="O6" s="555">
        <v>6708.4176192735695</v>
      </c>
    </row>
    <row r="7" spans="1:15" hidden="1">
      <c r="A7" s="438">
        <v>1964</v>
      </c>
      <c r="B7" s="555">
        <v>499.12372390732895</v>
      </c>
      <c r="C7" s="555">
        <v>239.0344001257468</v>
      </c>
      <c r="D7" s="555">
        <v>620.91295483782403</v>
      </c>
      <c r="E7" s="555">
        <v>1418.6194788615178</v>
      </c>
      <c r="F7" s="555">
        <v>152.0511721119972</v>
      </c>
      <c r="G7" s="555">
        <v>1307.291655891408</v>
      </c>
      <c r="H7" s="555">
        <v>2729.7063664248162</v>
      </c>
      <c r="I7" s="555">
        <v>1329.864167751047</v>
      </c>
      <c r="J7" s="555">
        <v>415.11681538208938</v>
      </c>
      <c r="K7" s="555">
        <v>1196.2996579098681</v>
      </c>
      <c r="L7" s="555">
        <v>344.05878416364942</v>
      </c>
      <c r="M7" s="555">
        <v>2263.244651733537</v>
      </c>
      <c r="N7" s="555">
        <v>762.20747674605605</v>
      </c>
      <c r="O7" s="555">
        <v>6980.9598499278709</v>
      </c>
    </row>
    <row r="8" spans="1:15" hidden="1">
      <c r="A8" s="438">
        <v>1965</v>
      </c>
      <c r="B8" s="555">
        <v>520.64533338403146</v>
      </c>
      <c r="C8" s="555">
        <v>250.71920166054682</v>
      </c>
      <c r="D8" s="555">
        <v>648.61381589847304</v>
      </c>
      <c r="E8" s="555">
        <v>1496.8594130569709</v>
      </c>
      <c r="F8" s="555">
        <v>157.54042507648148</v>
      </c>
      <c r="G8" s="555">
        <v>1363.5191205297349</v>
      </c>
      <c r="H8" s="555">
        <v>2846.8748247530411</v>
      </c>
      <c r="I8" s="555">
        <v>1385.214486180809</v>
      </c>
      <c r="J8" s="555">
        <v>434.813064356844</v>
      </c>
      <c r="K8" s="555">
        <v>1246.7003384134839</v>
      </c>
      <c r="L8" s="555">
        <v>364.1378823233772</v>
      </c>
      <c r="M8" s="555">
        <v>2368.9860252717649</v>
      </c>
      <c r="N8" s="555">
        <v>797.24952644368886</v>
      </c>
      <c r="O8" s="555">
        <v>7276.1501189703304</v>
      </c>
    </row>
    <row r="9" spans="1:15" hidden="1">
      <c r="A9" s="438">
        <v>1966</v>
      </c>
      <c r="B9" s="555">
        <v>545.05015309130295</v>
      </c>
      <c r="C9" s="555">
        <v>262.75336938919679</v>
      </c>
      <c r="D9" s="555">
        <v>680.30771029179198</v>
      </c>
      <c r="E9" s="555">
        <v>1578.796365838195</v>
      </c>
      <c r="F9" s="555">
        <v>163.88772032370738</v>
      </c>
      <c r="G9" s="555">
        <v>1424.2809774728858</v>
      </c>
      <c r="H9" s="555">
        <v>2968.9056540760771</v>
      </c>
      <c r="I9" s="555">
        <v>1430.8064584757151</v>
      </c>
      <c r="J9" s="555">
        <v>455.46474720435197</v>
      </c>
      <c r="K9" s="555">
        <v>1300.9608537480769</v>
      </c>
      <c r="L9" s="555">
        <v>388.2792495809893</v>
      </c>
      <c r="M9" s="555">
        <v>2477.9438560837689</v>
      </c>
      <c r="N9" s="555">
        <v>833.96733557111907</v>
      </c>
      <c r="O9" s="555">
        <v>7591.0627326747999</v>
      </c>
    </row>
    <row r="10" spans="1:15" hidden="1">
      <c r="A10" s="438">
        <v>1967</v>
      </c>
      <c r="B10" s="555">
        <v>569.59036034545034</v>
      </c>
      <c r="C10" s="555">
        <v>275.66064095167951</v>
      </c>
      <c r="D10" s="555">
        <v>716.03669857272496</v>
      </c>
      <c r="E10" s="555">
        <v>1661.985577312782</v>
      </c>
      <c r="F10" s="555">
        <v>170.40637207244922</v>
      </c>
      <c r="G10" s="555">
        <v>1490.1628426903339</v>
      </c>
      <c r="H10" s="555">
        <v>3088.6979513137121</v>
      </c>
      <c r="I10" s="555">
        <v>1478.5142466708451</v>
      </c>
      <c r="J10" s="555">
        <v>478.04074145389899</v>
      </c>
      <c r="K10" s="555">
        <v>1358.4083968604341</v>
      </c>
      <c r="L10" s="555">
        <v>415.97431966897693</v>
      </c>
      <c r="M10" s="555">
        <v>2591.089146710483</v>
      </c>
      <c r="N10" s="555">
        <v>870.89812088863096</v>
      </c>
      <c r="O10" s="555">
        <v>7919.8932456063994</v>
      </c>
    </row>
    <row r="11" spans="1:15" hidden="1">
      <c r="A11" s="438">
        <v>1968</v>
      </c>
      <c r="B11" s="555">
        <v>594.98197808959299</v>
      </c>
      <c r="C11" s="555">
        <v>288.65584254444713</v>
      </c>
      <c r="D11" s="555">
        <v>750.46316884362602</v>
      </c>
      <c r="E11" s="555">
        <v>1751.346269120779</v>
      </c>
      <c r="F11" s="555">
        <v>176.47234260184291</v>
      </c>
      <c r="G11" s="555">
        <v>1560.1537187870219</v>
      </c>
      <c r="H11" s="555">
        <v>3189.4922231357368</v>
      </c>
      <c r="I11" s="555">
        <v>1534.9539631108519</v>
      </c>
      <c r="J11" s="555">
        <v>502.84034929952901</v>
      </c>
      <c r="K11" s="555">
        <v>1425.3983438034329</v>
      </c>
      <c r="L11" s="555">
        <v>445.03742960846677</v>
      </c>
      <c r="M11" s="555">
        <v>2710.0428862704889</v>
      </c>
      <c r="N11" s="555">
        <v>911.97080304254894</v>
      </c>
      <c r="O11" s="555">
        <v>8234.7577675230004</v>
      </c>
    </row>
    <row r="12" spans="1:15" hidden="1">
      <c r="A12" s="438">
        <v>1969</v>
      </c>
      <c r="B12" s="555">
        <v>622.60368818958602</v>
      </c>
      <c r="C12" s="555">
        <v>300.84694096851689</v>
      </c>
      <c r="D12" s="555">
        <v>784.10565027193604</v>
      </c>
      <c r="E12" s="555">
        <v>1838.526083906622</v>
      </c>
      <c r="F12" s="555">
        <v>181.63241896078767</v>
      </c>
      <c r="G12" s="555">
        <v>1633.899683931372</v>
      </c>
      <c r="H12" s="555">
        <v>3292.7483864623659</v>
      </c>
      <c r="I12" s="555">
        <v>1600.0354413580819</v>
      </c>
      <c r="J12" s="555">
        <v>531.11492859425493</v>
      </c>
      <c r="K12" s="555">
        <v>1485.4656632877841</v>
      </c>
      <c r="L12" s="555">
        <v>476.97315218690312</v>
      </c>
      <c r="M12" s="555">
        <v>2826.0426245031472</v>
      </c>
      <c r="N12" s="555">
        <v>955.36355228022103</v>
      </c>
      <c r="O12" s="555">
        <v>8564.6422831335694</v>
      </c>
    </row>
    <row r="13" spans="1:15" hidden="1">
      <c r="A13" s="438">
        <v>1970</v>
      </c>
      <c r="B13" s="555">
        <v>652.36579355927995</v>
      </c>
      <c r="C13" s="555">
        <v>313.65294702213663</v>
      </c>
      <c r="D13" s="555">
        <v>819.42983175601694</v>
      </c>
      <c r="E13" s="555">
        <v>1944.3106291735089</v>
      </c>
      <c r="F13" s="555">
        <v>188.00389708452309</v>
      </c>
      <c r="G13" s="555">
        <v>1716.0007254924299</v>
      </c>
      <c r="H13" s="555">
        <v>3410.8145135718032</v>
      </c>
      <c r="I13" s="555">
        <v>1671.294146234741</v>
      </c>
      <c r="J13" s="555">
        <v>557.298222423075</v>
      </c>
      <c r="K13" s="555">
        <v>1532.6644905420399</v>
      </c>
      <c r="L13" s="555">
        <v>512.24924982858624</v>
      </c>
      <c r="M13" s="555">
        <v>2946.3453601153105</v>
      </c>
      <c r="N13" s="555">
        <v>996.64906113353891</v>
      </c>
      <c r="O13" s="555">
        <v>8896.7695098602399</v>
      </c>
    </row>
    <row r="14" spans="1:15" hidden="1">
      <c r="A14" s="438">
        <v>1971</v>
      </c>
      <c r="B14" s="555">
        <v>683.32433925435396</v>
      </c>
      <c r="C14" s="555">
        <v>327.79079381933479</v>
      </c>
      <c r="D14" s="555">
        <v>853.669225240522</v>
      </c>
      <c r="E14" s="555">
        <v>2046.7147281059338</v>
      </c>
      <c r="F14" s="555">
        <v>195.68536777531932</v>
      </c>
      <c r="G14" s="555">
        <v>1801.0042897449318</v>
      </c>
      <c r="H14" s="555">
        <v>3543.3241669511131</v>
      </c>
      <c r="I14" s="555">
        <v>1743.498314334488</v>
      </c>
      <c r="J14" s="555">
        <v>585.67263510113503</v>
      </c>
      <c r="K14" s="555">
        <v>1592.993385358697</v>
      </c>
      <c r="L14" s="555">
        <v>547.94000283021398</v>
      </c>
      <c r="M14" s="555">
        <v>3068.825418214411</v>
      </c>
      <c r="N14" s="555">
        <v>1038.2963258285301</v>
      </c>
      <c r="O14" s="555">
        <v>9194.0710608911995</v>
      </c>
    </row>
    <row r="15" spans="1:15" hidden="1">
      <c r="A15" s="438">
        <v>1972</v>
      </c>
      <c r="B15" s="555">
        <v>716.59469364194399</v>
      </c>
      <c r="C15" s="555">
        <v>340.83937340172901</v>
      </c>
      <c r="D15" s="555">
        <v>891.06166470724099</v>
      </c>
      <c r="E15" s="555">
        <v>2146.3823976645222</v>
      </c>
      <c r="F15" s="555">
        <v>203.55581761736562</v>
      </c>
      <c r="G15" s="555">
        <v>1892.7046296789149</v>
      </c>
      <c r="H15" s="555">
        <v>3684.0888173802205</v>
      </c>
      <c r="I15" s="555">
        <v>1813.2436440162289</v>
      </c>
      <c r="J15" s="555">
        <v>613.59853861617296</v>
      </c>
      <c r="K15" s="555">
        <v>1672.7269931734379</v>
      </c>
      <c r="L15" s="555">
        <v>580.84942918268246</v>
      </c>
      <c r="M15" s="555">
        <v>3185.2966924812008</v>
      </c>
      <c r="N15" s="555">
        <v>1079.6521478545151</v>
      </c>
      <c r="O15" s="555">
        <v>9512.6284031040195</v>
      </c>
    </row>
    <row r="16" spans="1:15" hidden="1">
      <c r="A16" s="438">
        <v>1973</v>
      </c>
      <c r="B16" s="555">
        <v>747.77561064268707</v>
      </c>
      <c r="C16" s="555">
        <v>354.08045880638855</v>
      </c>
      <c r="D16" s="555">
        <v>929.61757019280003</v>
      </c>
      <c r="E16" s="555">
        <v>2257.5392719520073</v>
      </c>
      <c r="F16" s="555">
        <v>212.04753637576201</v>
      </c>
      <c r="G16" s="555">
        <v>1989.692163479825</v>
      </c>
      <c r="H16" s="555">
        <v>3825.619248856076</v>
      </c>
      <c r="I16" s="555">
        <v>1883.4837600412129</v>
      </c>
      <c r="J16" s="555">
        <v>639.32392923926704</v>
      </c>
      <c r="K16" s="555">
        <v>1742.5646040397248</v>
      </c>
      <c r="L16" s="555">
        <v>619.3692983546224</v>
      </c>
      <c r="M16" s="555">
        <v>3305.8258196284978</v>
      </c>
      <c r="N16" s="555">
        <v>1119.2901973503381</v>
      </c>
      <c r="O16" s="555">
        <v>9879.9514195070606</v>
      </c>
    </row>
    <row r="17" spans="1:15" hidden="1">
      <c r="A17" s="438">
        <v>1974</v>
      </c>
      <c r="B17" s="555">
        <v>780.63152716989896</v>
      </c>
      <c r="C17" s="555">
        <v>368.4337347847208</v>
      </c>
      <c r="D17" s="555">
        <v>972.80666641403002</v>
      </c>
      <c r="E17" s="555">
        <v>2370.9022660967062</v>
      </c>
      <c r="F17" s="555">
        <v>221.5191577576141</v>
      </c>
      <c r="G17" s="555">
        <v>2096.1619106793792</v>
      </c>
      <c r="H17" s="555">
        <v>3960.4943438361447</v>
      </c>
      <c r="I17" s="555">
        <v>1957.5595109318961</v>
      </c>
      <c r="J17" s="555">
        <v>665.91647274967602</v>
      </c>
      <c r="K17" s="555">
        <v>1827.5090774516041</v>
      </c>
      <c r="L17" s="555">
        <v>663.54792755177641</v>
      </c>
      <c r="M17" s="555">
        <v>3427.0797668129321</v>
      </c>
      <c r="N17" s="555">
        <v>1162.1663713182641</v>
      </c>
      <c r="O17" s="555">
        <v>10274.41575661706</v>
      </c>
    </row>
    <row r="18" spans="1:15" hidden="1">
      <c r="A18" s="438">
        <v>1975</v>
      </c>
      <c r="B18" s="555">
        <v>808.48396100165496</v>
      </c>
      <c r="C18" s="555">
        <v>383.97133607875696</v>
      </c>
      <c r="D18" s="555">
        <v>1019.1374804391069</v>
      </c>
      <c r="E18" s="555">
        <v>2463.4257072567129</v>
      </c>
      <c r="F18" s="555">
        <v>231.16557872467021</v>
      </c>
      <c r="G18" s="555">
        <v>2200.4987353943761</v>
      </c>
      <c r="H18" s="555">
        <v>4064.5569252697178</v>
      </c>
      <c r="I18" s="555">
        <v>2031.9513035021662</v>
      </c>
      <c r="J18" s="555">
        <v>689.436365975748</v>
      </c>
      <c r="K18" s="555">
        <v>1915.9177448818011</v>
      </c>
      <c r="L18" s="555">
        <v>709.82115374042974</v>
      </c>
      <c r="M18" s="555">
        <v>3536.0702549749462</v>
      </c>
      <c r="N18" s="555">
        <v>1201.5920910398991</v>
      </c>
      <c r="O18" s="555">
        <v>10605.9002388847</v>
      </c>
    </row>
    <row r="19" spans="1:15" hidden="1">
      <c r="A19" s="438">
        <v>1976</v>
      </c>
      <c r="B19" s="555">
        <v>833.27445743838211</v>
      </c>
      <c r="C19" s="555">
        <v>398.30825776535727</v>
      </c>
      <c r="D19" s="555">
        <v>1067.7281483327201</v>
      </c>
      <c r="E19" s="555">
        <v>2531.057588365893</v>
      </c>
      <c r="F19" s="555">
        <v>241.43034940691169</v>
      </c>
      <c r="G19" s="555">
        <v>2289.3039104490799</v>
      </c>
      <c r="H19" s="555">
        <v>4151.3908003485694</v>
      </c>
      <c r="I19" s="555">
        <v>2095.8907390222971</v>
      </c>
      <c r="J19" s="555">
        <v>709.87469724272205</v>
      </c>
      <c r="K19" s="555">
        <v>2018.991810042839</v>
      </c>
      <c r="L19" s="555">
        <v>751.23702258535354</v>
      </c>
      <c r="M19" s="555">
        <v>3646.595753068907</v>
      </c>
      <c r="N19" s="555">
        <v>1237.679497038195</v>
      </c>
      <c r="O19" s="555">
        <v>10864.10354315816</v>
      </c>
    </row>
    <row r="20" spans="1:15" hidden="1">
      <c r="A20" s="438">
        <v>1977</v>
      </c>
      <c r="B20" s="555">
        <v>859.97552291124703</v>
      </c>
      <c r="C20" s="555">
        <v>413.14254546997523</v>
      </c>
      <c r="D20" s="555">
        <v>1117.8902874005919</v>
      </c>
      <c r="E20" s="555">
        <v>2620.8402140313319</v>
      </c>
      <c r="F20" s="555">
        <v>249.66999152727141</v>
      </c>
      <c r="G20" s="555">
        <v>2379.6834811177769</v>
      </c>
      <c r="H20" s="555">
        <v>4241.7598685330877</v>
      </c>
      <c r="I20" s="555">
        <v>2156.1262221432257</v>
      </c>
      <c r="J20" s="555">
        <v>728.38666194127097</v>
      </c>
      <c r="K20" s="555">
        <v>2134.9149102000451</v>
      </c>
      <c r="L20" s="555">
        <v>790.39946427400992</v>
      </c>
      <c r="M20" s="555">
        <v>3755.7176940252066</v>
      </c>
      <c r="N20" s="555">
        <v>1273.311358288847</v>
      </c>
      <c r="O20" s="555">
        <v>11162.95670073359</v>
      </c>
    </row>
    <row r="21" spans="1:15" hidden="1">
      <c r="A21" s="438">
        <v>1978</v>
      </c>
      <c r="B21" s="555">
        <v>886.06362771933505</v>
      </c>
      <c r="C21" s="555">
        <v>427.39323729216778</v>
      </c>
      <c r="D21" s="555">
        <v>1167.8041494545901</v>
      </c>
      <c r="E21" s="555">
        <v>2702.2410640633102</v>
      </c>
      <c r="F21" s="555">
        <v>256.90483706647831</v>
      </c>
      <c r="G21" s="555">
        <v>2463.0564999568169</v>
      </c>
      <c r="H21" s="555">
        <v>4335.6102502717586</v>
      </c>
      <c r="I21" s="555">
        <v>2216.799098195178</v>
      </c>
      <c r="J21" s="555">
        <v>750.18103345324903</v>
      </c>
      <c r="K21" s="555">
        <v>2251.6784809327391</v>
      </c>
      <c r="L21" s="555">
        <v>827.31331699362306</v>
      </c>
      <c r="M21" s="555">
        <v>3852.3678713932368</v>
      </c>
      <c r="N21" s="555">
        <v>1305.9229571972369</v>
      </c>
      <c r="O21" s="555">
        <v>11525.439433161158</v>
      </c>
    </row>
    <row r="22" spans="1:15" hidden="1">
      <c r="A22" s="438">
        <v>1979</v>
      </c>
      <c r="B22" s="555">
        <v>913.73311772261297</v>
      </c>
      <c r="C22" s="555">
        <v>441.86897012253456</v>
      </c>
      <c r="D22" s="555">
        <v>1218.564419884674</v>
      </c>
      <c r="E22" s="555">
        <v>2781.527156375425</v>
      </c>
      <c r="F22" s="555">
        <v>262.38748788614009</v>
      </c>
      <c r="G22" s="555">
        <v>2546.1756827251857</v>
      </c>
      <c r="H22" s="555">
        <v>4434.1908684645805</v>
      </c>
      <c r="I22" s="555">
        <v>2275.472510289866</v>
      </c>
      <c r="J22" s="555">
        <v>772.03010201899406</v>
      </c>
      <c r="K22" s="555">
        <v>2338.4634020138869</v>
      </c>
      <c r="L22" s="555">
        <v>860.90553662847799</v>
      </c>
      <c r="M22" s="555">
        <v>3928.922814667334</v>
      </c>
      <c r="N22" s="555">
        <v>1338.6948980307361</v>
      </c>
      <c r="O22" s="555">
        <v>11947.666691034461</v>
      </c>
    </row>
    <row r="23" spans="1:15" ht="18" customHeight="1">
      <c r="A23" s="438">
        <v>1980</v>
      </c>
      <c r="B23" s="555">
        <v>942.68262881117198</v>
      </c>
      <c r="C23" s="555">
        <v>454.94768477673506</v>
      </c>
      <c r="D23" s="555">
        <v>1274.3963062081791</v>
      </c>
      <c r="E23" s="555">
        <v>2856.1068483450067</v>
      </c>
      <c r="F23" s="555">
        <v>268.12519122426238</v>
      </c>
      <c r="G23" s="555">
        <v>2630.7409374854574</v>
      </c>
      <c r="H23" s="555">
        <v>4543.8891956180178</v>
      </c>
      <c r="I23" s="555">
        <v>2339.3406064949909</v>
      </c>
      <c r="J23" s="555">
        <v>792.04637586814397</v>
      </c>
      <c r="K23" s="555">
        <v>2423.6816608578151</v>
      </c>
      <c r="L23" s="555">
        <v>890.247620913231</v>
      </c>
      <c r="M23" s="555">
        <v>4010.8911824434681</v>
      </c>
      <c r="N23" s="555">
        <v>1371.7442948700182</v>
      </c>
      <c r="O23" s="555">
        <v>12389.470006150481</v>
      </c>
    </row>
    <row r="24" spans="1:15" ht="18" customHeight="1">
      <c r="A24" s="438">
        <v>1981</v>
      </c>
      <c r="B24" s="555">
        <v>974.54525518386299</v>
      </c>
      <c r="C24" s="555">
        <v>469.06782884166432</v>
      </c>
      <c r="D24" s="555">
        <v>1336.956541769096</v>
      </c>
      <c r="E24" s="555">
        <v>2905.4266797430219</v>
      </c>
      <c r="F24" s="555">
        <v>275.10823589779091</v>
      </c>
      <c r="G24" s="555">
        <v>2716.378016382399</v>
      </c>
      <c r="H24" s="555">
        <v>4653.5862887009034</v>
      </c>
      <c r="I24" s="555">
        <v>2404.0095737283928</v>
      </c>
      <c r="J24" s="555">
        <v>810.93263082640601</v>
      </c>
      <c r="K24" s="555">
        <v>2499.4021007546012</v>
      </c>
      <c r="L24" s="555">
        <v>918.50015244905501</v>
      </c>
      <c r="M24" s="555">
        <v>4096.0169591240756</v>
      </c>
      <c r="N24" s="555">
        <v>1399.1564685700491</v>
      </c>
      <c r="O24" s="555">
        <v>12757.931189317789</v>
      </c>
    </row>
    <row r="25" spans="1:15" ht="18" customHeight="1">
      <c r="A25" s="438">
        <v>1982</v>
      </c>
      <c r="B25" s="555">
        <v>1011.3059258818651</v>
      </c>
      <c r="C25" s="555">
        <v>478.58343349243273</v>
      </c>
      <c r="D25" s="555">
        <v>1409.4981695146141</v>
      </c>
      <c r="E25" s="555">
        <v>2923.2642012287511</v>
      </c>
      <c r="F25" s="555">
        <v>282.05022384685242</v>
      </c>
      <c r="G25" s="555">
        <v>2796.0430536240269</v>
      </c>
      <c r="H25" s="555">
        <v>4744.1772093102782</v>
      </c>
      <c r="I25" s="555">
        <v>2463.4873244698292</v>
      </c>
      <c r="J25" s="555">
        <v>824.14020390320798</v>
      </c>
      <c r="K25" s="555">
        <v>2577.353192281962</v>
      </c>
      <c r="L25" s="555">
        <v>944.33036111694901</v>
      </c>
      <c r="M25" s="555">
        <v>4163.4993709281789</v>
      </c>
      <c r="N25" s="555">
        <v>1418.1272203445601</v>
      </c>
      <c r="O25" s="555">
        <v>13110.770184635629</v>
      </c>
    </row>
    <row r="26" spans="1:15" ht="18" customHeight="1">
      <c r="A26" s="438">
        <v>1983</v>
      </c>
      <c r="B26" s="555">
        <v>1043.680902807698</v>
      </c>
      <c r="C26" s="555">
        <v>485.82610959623236</v>
      </c>
      <c r="D26" s="555">
        <v>1464.7964488437678</v>
      </c>
      <c r="E26" s="555">
        <v>2947.6221928434379</v>
      </c>
      <c r="F26" s="555">
        <v>289.55885240873977</v>
      </c>
      <c r="G26" s="555">
        <v>2870.5384065694138</v>
      </c>
      <c r="H26" s="555">
        <v>4815.941363012801</v>
      </c>
      <c r="I26" s="555">
        <v>2514.7361857995179</v>
      </c>
      <c r="J26" s="555">
        <v>834.82653133690587</v>
      </c>
      <c r="K26" s="555">
        <v>2651.5786419723167</v>
      </c>
      <c r="L26" s="555">
        <v>969.39098992591198</v>
      </c>
      <c r="M26" s="555">
        <v>4228.2142009804402</v>
      </c>
      <c r="N26" s="555">
        <v>1439.8804691587441</v>
      </c>
      <c r="O26" s="555">
        <v>13388.459797570629</v>
      </c>
    </row>
    <row r="27" spans="1:15" ht="18" customHeight="1">
      <c r="A27" s="438">
        <v>1984</v>
      </c>
      <c r="B27" s="555">
        <v>1067.8767706336751</v>
      </c>
      <c r="C27" s="555">
        <v>491.15279188513978</v>
      </c>
      <c r="D27" s="555">
        <v>1516.214204603139</v>
      </c>
      <c r="E27" s="555">
        <v>2971.9383350036755</v>
      </c>
      <c r="F27" s="555">
        <v>297.20696175024688</v>
      </c>
      <c r="G27" s="555">
        <v>2936.1444389634698</v>
      </c>
      <c r="H27" s="555">
        <v>4890.7494013003188</v>
      </c>
      <c r="I27" s="555">
        <v>2561.6151832955152</v>
      </c>
      <c r="J27" s="555">
        <v>845.88834865922706</v>
      </c>
      <c r="K27" s="555">
        <v>2731.150624982286</v>
      </c>
      <c r="L27" s="555">
        <v>992.41195128057609</v>
      </c>
      <c r="M27" s="555">
        <v>4294.3996212243264</v>
      </c>
      <c r="N27" s="555">
        <v>1463.9231521472052</v>
      </c>
      <c r="O27" s="555">
        <v>13715.515488132041</v>
      </c>
    </row>
    <row r="28" spans="1:15" ht="18" customHeight="1">
      <c r="A28" s="438">
        <v>1985</v>
      </c>
      <c r="B28" s="555">
        <v>1097.9717849277131</v>
      </c>
      <c r="C28" s="555">
        <v>496.67145354914078</v>
      </c>
      <c r="D28" s="555">
        <v>1567.390901087605</v>
      </c>
      <c r="E28" s="555">
        <v>3010.6680163409942</v>
      </c>
      <c r="F28" s="555">
        <v>304.09911265825349</v>
      </c>
      <c r="G28" s="555">
        <v>2996.1658278588911</v>
      </c>
      <c r="H28" s="555">
        <v>4961.324761333336</v>
      </c>
      <c r="I28" s="555">
        <v>2610.6027770834849</v>
      </c>
      <c r="J28" s="555">
        <v>858.65875965305008</v>
      </c>
      <c r="K28" s="555">
        <v>2807.1660873032711</v>
      </c>
      <c r="L28" s="555">
        <v>1011.451521683118</v>
      </c>
      <c r="M28" s="555">
        <v>4372.5509464087454</v>
      </c>
      <c r="N28" s="555">
        <v>1493.67772789181</v>
      </c>
      <c r="O28" s="555">
        <v>14152.524789229579</v>
      </c>
    </row>
    <row r="29" spans="1:15" ht="18" customHeight="1">
      <c r="A29" s="438">
        <v>1986</v>
      </c>
      <c r="B29" s="555">
        <v>1134.8332490705809</v>
      </c>
      <c r="C29" s="555">
        <v>503.38717874435451</v>
      </c>
      <c r="D29" s="555">
        <v>1625.1225921281002</v>
      </c>
      <c r="E29" s="555">
        <v>3064.6597855976688</v>
      </c>
      <c r="F29" s="555">
        <v>311.10773968045584</v>
      </c>
      <c r="G29" s="555">
        <v>3056.8397807725478</v>
      </c>
      <c r="H29" s="555">
        <v>5026.0771597242774</v>
      </c>
      <c r="I29" s="555">
        <v>2657.3711692284087</v>
      </c>
      <c r="J29" s="555">
        <v>873.71829282602289</v>
      </c>
      <c r="K29" s="555">
        <v>2869.6693503171377</v>
      </c>
      <c r="L29" s="555">
        <v>1033.0453202003191</v>
      </c>
      <c r="M29" s="555">
        <v>4462.1108536124621</v>
      </c>
      <c r="N29" s="555">
        <v>1524.9633810597932</v>
      </c>
      <c r="O29" s="555">
        <v>14625.53112290593</v>
      </c>
    </row>
    <row r="30" spans="1:15" ht="18" customHeight="1">
      <c r="A30" s="438">
        <v>1987</v>
      </c>
      <c r="B30" s="555">
        <v>1167.364792433506</v>
      </c>
      <c r="C30" s="555">
        <v>510.38494142486627</v>
      </c>
      <c r="D30" s="555">
        <v>1685.231185836765</v>
      </c>
      <c r="E30" s="555">
        <v>3142.7714778189275</v>
      </c>
      <c r="F30" s="555">
        <v>317.8747897820229</v>
      </c>
      <c r="G30" s="555">
        <v>3121.9884602427483</v>
      </c>
      <c r="H30" s="555">
        <v>5094.3334501033032</v>
      </c>
      <c r="I30" s="555">
        <v>2704.6520576776452</v>
      </c>
      <c r="J30" s="555">
        <v>891.04314604402407</v>
      </c>
      <c r="K30" s="555">
        <v>2942.4915228504292</v>
      </c>
      <c r="L30" s="555">
        <v>1059.4551797345002</v>
      </c>
      <c r="M30" s="555">
        <v>4548.4206716394638</v>
      </c>
      <c r="N30" s="555">
        <v>1556.1325890138221</v>
      </c>
      <c r="O30" s="555">
        <v>15102.287046575919</v>
      </c>
    </row>
    <row r="31" spans="1:15" ht="18" customHeight="1">
      <c r="A31" s="438">
        <v>1988</v>
      </c>
      <c r="B31" s="555">
        <v>1200.917755329195</v>
      </c>
      <c r="C31" s="555">
        <v>518.43232666655672</v>
      </c>
      <c r="D31" s="555">
        <v>1754.9282267356557</v>
      </c>
      <c r="E31" s="555">
        <v>3208.1974596710784</v>
      </c>
      <c r="F31" s="555">
        <v>325.16586180302852</v>
      </c>
      <c r="G31" s="555">
        <v>3193.3334221885739</v>
      </c>
      <c r="H31" s="555">
        <v>5162.2582807941435</v>
      </c>
      <c r="I31" s="555">
        <v>2755.0689357170982</v>
      </c>
      <c r="J31" s="555">
        <v>907.66966423379802</v>
      </c>
      <c r="K31" s="555">
        <v>3010.7905906633105</v>
      </c>
      <c r="L31" s="555">
        <v>1092.0737919676421</v>
      </c>
      <c r="M31" s="555">
        <v>4648.943675916913</v>
      </c>
      <c r="N31" s="555">
        <v>1593.4354124080423</v>
      </c>
      <c r="O31" s="555">
        <v>15563.7747808445</v>
      </c>
    </row>
    <row r="32" spans="1:15" ht="18" customHeight="1">
      <c r="A32" s="438">
        <v>1989</v>
      </c>
      <c r="B32" s="555">
        <v>1239.479188734394</v>
      </c>
      <c r="C32" s="555">
        <v>530.20406910303723</v>
      </c>
      <c r="D32" s="555">
        <v>1833.4612943941029</v>
      </c>
      <c r="E32" s="555">
        <v>3256.467589634477</v>
      </c>
      <c r="F32" s="555">
        <v>334.2495659758826</v>
      </c>
      <c r="G32" s="555">
        <v>3277.6076929075643</v>
      </c>
      <c r="H32" s="555">
        <v>5236.4482401448959</v>
      </c>
      <c r="I32" s="555">
        <v>2812.3955567539933</v>
      </c>
      <c r="J32" s="555">
        <v>925.50037807281001</v>
      </c>
      <c r="K32" s="555">
        <v>3070.3030356450759</v>
      </c>
      <c r="L32" s="555">
        <v>1132.4301414296349</v>
      </c>
      <c r="M32" s="555">
        <v>4760.1083400181915</v>
      </c>
      <c r="N32" s="555">
        <v>1643.0061247437961</v>
      </c>
      <c r="O32" s="555">
        <v>16027.16562132394</v>
      </c>
    </row>
    <row r="33" spans="1:15" ht="18" customHeight="1">
      <c r="A33" s="438">
        <v>1990</v>
      </c>
      <c r="B33" s="555">
        <v>1284.982234141738</v>
      </c>
      <c r="C33" s="555">
        <v>545.20117483268018</v>
      </c>
      <c r="D33" s="555">
        <v>1916.022769641505</v>
      </c>
      <c r="E33" s="555">
        <v>3299.3051319467868</v>
      </c>
      <c r="F33" s="555">
        <v>345.73184888180174</v>
      </c>
      <c r="G33" s="555">
        <v>3372.4913846810273</v>
      </c>
      <c r="H33" s="555">
        <v>5321.8969054908175</v>
      </c>
      <c r="I33" s="555">
        <v>2872.7524265194834</v>
      </c>
      <c r="J33" s="555">
        <v>944.789243155289</v>
      </c>
      <c r="K33" s="555">
        <v>3110.9304350991488</v>
      </c>
      <c r="L33" s="555">
        <v>1180.1411113829229</v>
      </c>
      <c r="M33" s="555">
        <v>4898.8208441141778</v>
      </c>
      <c r="N33" s="555">
        <v>1696.2194745156919</v>
      </c>
      <c r="O33" s="555">
        <v>16492.190352347239</v>
      </c>
    </row>
    <row r="34" spans="1:15" ht="18" customHeight="1">
      <c r="A34" s="438">
        <v>1991</v>
      </c>
      <c r="B34" s="555">
        <v>1319.789201469551</v>
      </c>
      <c r="C34" s="555">
        <v>562.22716743623539</v>
      </c>
      <c r="D34" s="555">
        <v>1988.1471561674061</v>
      </c>
      <c r="E34" s="555">
        <v>3334.4548986837235</v>
      </c>
      <c r="F34" s="555">
        <v>355.29495252266486</v>
      </c>
      <c r="G34" s="555">
        <v>3468.8108406723595</v>
      </c>
      <c r="H34" s="555">
        <v>5859.337258666681</v>
      </c>
      <c r="I34" s="555">
        <v>2935.8729564165378</v>
      </c>
      <c r="J34" s="555">
        <v>963.68892968723287</v>
      </c>
      <c r="K34" s="555">
        <v>3126.9711253577357</v>
      </c>
      <c r="L34" s="555">
        <v>1230.9371268857381</v>
      </c>
      <c r="M34" s="555">
        <v>5029.1780761026666</v>
      </c>
      <c r="N34" s="555">
        <v>1742.8140541264052</v>
      </c>
      <c r="O34" s="555">
        <v>16924.186702193158</v>
      </c>
    </row>
    <row r="35" spans="1:15" ht="18" customHeight="1">
      <c r="A35" s="438">
        <v>1992</v>
      </c>
      <c r="B35" s="555">
        <v>1343.891040274284</v>
      </c>
      <c r="C35" s="555">
        <v>576.45040737055263</v>
      </c>
      <c r="D35" s="555">
        <v>2048.1750173066489</v>
      </c>
      <c r="E35" s="555">
        <v>3360.1167666960782</v>
      </c>
      <c r="F35" s="555">
        <v>359.66025338443774</v>
      </c>
      <c r="G35" s="555">
        <v>3555.4456802803929</v>
      </c>
      <c r="H35" s="555">
        <v>6010.3398895542387</v>
      </c>
      <c r="I35" s="555">
        <v>2996.5260406975681</v>
      </c>
      <c r="J35" s="555">
        <v>981.37696890414702</v>
      </c>
      <c r="K35" s="555">
        <v>3139.9313433335592</v>
      </c>
      <c r="L35" s="555">
        <v>1280.3672105981029</v>
      </c>
      <c r="M35" s="555">
        <v>5123.6902334062397</v>
      </c>
      <c r="N35" s="555">
        <v>1776.4614100049941</v>
      </c>
      <c r="O35" s="555">
        <v>17266.652605720879</v>
      </c>
    </row>
    <row r="36" spans="1:15" ht="18" customHeight="1">
      <c r="A36" s="438">
        <v>1993</v>
      </c>
      <c r="B36" s="555">
        <v>1367.101389324868</v>
      </c>
      <c r="C36" s="555">
        <v>590.26660772953994</v>
      </c>
      <c r="D36" s="555">
        <v>2100.8620689835479</v>
      </c>
      <c r="E36" s="555">
        <v>3379.0575911635174</v>
      </c>
      <c r="F36" s="555">
        <v>360.33674446425675</v>
      </c>
      <c r="G36" s="555">
        <v>3632.2767202084929</v>
      </c>
      <c r="H36" s="555">
        <v>6168.7359168673975</v>
      </c>
      <c r="I36" s="555">
        <v>3050.5605740225665</v>
      </c>
      <c r="J36" s="555">
        <v>998.14975020562315</v>
      </c>
      <c r="K36" s="555">
        <v>3145.17107263449</v>
      </c>
      <c r="L36" s="555">
        <v>1322.7433430852409</v>
      </c>
      <c r="M36" s="555">
        <v>5177.9487236536315</v>
      </c>
      <c r="N36" s="555">
        <v>1806.4639137283161</v>
      </c>
      <c r="O36" s="555">
        <v>17641.962366991411</v>
      </c>
    </row>
    <row r="37" spans="1:15" ht="18" customHeight="1">
      <c r="A37" s="438">
        <v>1994</v>
      </c>
      <c r="B37" s="555">
        <v>1392.7725484873231</v>
      </c>
      <c r="C37" s="555">
        <v>601.91303631270807</v>
      </c>
      <c r="D37" s="555">
        <v>2147.7248096071621</v>
      </c>
      <c r="E37" s="555">
        <v>3388.8315185254291</v>
      </c>
      <c r="F37" s="555">
        <v>358.10618285878331</v>
      </c>
      <c r="G37" s="555">
        <v>3689.0572055469911</v>
      </c>
      <c r="H37" s="555">
        <v>6299.7584123113675</v>
      </c>
      <c r="I37" s="555">
        <v>3081.902266328404</v>
      </c>
      <c r="J37" s="555">
        <v>1012.148876590453</v>
      </c>
      <c r="K37" s="555">
        <v>3154.6522941038102</v>
      </c>
      <c r="L37" s="555">
        <v>1354.1206813077511</v>
      </c>
      <c r="M37" s="555">
        <v>5188.7986855086228</v>
      </c>
      <c r="N37" s="555">
        <v>1834.3362978070131</v>
      </c>
      <c r="O37" s="555">
        <v>18054.954572698709</v>
      </c>
    </row>
    <row r="38" spans="1:15" ht="18" customHeight="1">
      <c r="A38" s="438">
        <v>1995</v>
      </c>
      <c r="B38" s="555">
        <v>1427.4685772958812</v>
      </c>
      <c r="C38" s="555">
        <v>612.67857338541114</v>
      </c>
      <c r="D38" s="555">
        <v>2201.593305034824</v>
      </c>
      <c r="E38" s="555">
        <v>3408.0656232983779</v>
      </c>
      <c r="F38" s="555">
        <v>355.5463747496201</v>
      </c>
      <c r="G38" s="555">
        <v>3744.8691647895466</v>
      </c>
      <c r="H38" s="555">
        <v>6438.307438061649</v>
      </c>
      <c r="I38" s="555">
        <v>3110.8955265807763</v>
      </c>
      <c r="J38" s="555">
        <v>1026.3681743818161</v>
      </c>
      <c r="K38" s="555">
        <v>3169.4661402852607</v>
      </c>
      <c r="L38" s="555">
        <v>1385.025449696833</v>
      </c>
      <c r="M38" s="555">
        <v>5210.5077378712758</v>
      </c>
      <c r="N38" s="555">
        <v>1864.8392431930781</v>
      </c>
      <c r="O38" s="555">
        <v>18524.27377725648</v>
      </c>
    </row>
    <row r="39" spans="1:15" ht="18" customHeight="1">
      <c r="A39" s="438">
        <v>1996</v>
      </c>
      <c r="B39" s="555">
        <v>1462.9606475274209</v>
      </c>
      <c r="C39" s="555">
        <v>624.69907737689687</v>
      </c>
      <c r="D39" s="555">
        <v>2248.9300199102991</v>
      </c>
      <c r="E39" s="555">
        <v>3443.6198645440418</v>
      </c>
      <c r="F39" s="555">
        <v>354.4696387703251</v>
      </c>
      <c r="G39" s="555">
        <v>3800.9923067858181</v>
      </c>
      <c r="H39" s="555">
        <v>6566.3041549917125</v>
      </c>
      <c r="I39" s="555">
        <v>3146.627464628275</v>
      </c>
      <c r="J39" s="555">
        <v>1042.4069042111669</v>
      </c>
      <c r="K39" s="555">
        <v>3187.7419540923461</v>
      </c>
      <c r="L39" s="555">
        <v>1420.536929926066</v>
      </c>
      <c r="M39" s="555">
        <v>5249.9093051505515</v>
      </c>
      <c r="N39" s="555">
        <v>1896.1563575403798</v>
      </c>
      <c r="O39" s="555">
        <v>19027.53171278063</v>
      </c>
    </row>
    <row r="40" spans="1:15" ht="18" customHeight="1">
      <c r="A40" s="438">
        <v>1997</v>
      </c>
      <c r="B40" s="555">
        <v>1500.8536730448011</v>
      </c>
      <c r="C40" s="555">
        <v>636.31709473525927</v>
      </c>
      <c r="D40" s="555">
        <v>2299.004672241279</v>
      </c>
      <c r="E40" s="555">
        <v>3482.5714015453759</v>
      </c>
      <c r="F40" s="555">
        <v>354.59211790600386</v>
      </c>
      <c r="G40" s="555">
        <v>3852.8763181409349</v>
      </c>
      <c r="H40" s="555">
        <v>6683.4528165174961</v>
      </c>
      <c r="I40" s="555">
        <v>3185.20413901848</v>
      </c>
      <c r="J40" s="555">
        <v>1061.0389149332641</v>
      </c>
      <c r="K40" s="555">
        <v>3221.681004610346</v>
      </c>
      <c r="L40" s="555">
        <v>1455.5378406920479</v>
      </c>
      <c r="M40" s="555">
        <v>5296.1995160106626</v>
      </c>
      <c r="N40" s="555">
        <v>1930.0351511458739</v>
      </c>
      <c r="O40" s="555">
        <v>19603.896618987779</v>
      </c>
    </row>
    <row r="41" spans="1:15" ht="18" customHeight="1">
      <c r="A41" s="438">
        <v>1998</v>
      </c>
      <c r="B41" s="555">
        <v>1546.2390035882081</v>
      </c>
      <c r="C41" s="555">
        <v>649.68462061775631</v>
      </c>
      <c r="D41" s="555">
        <v>2367.4357841572278</v>
      </c>
      <c r="E41" s="555">
        <v>3538.1228691697029</v>
      </c>
      <c r="F41" s="555">
        <v>356.53079883633137</v>
      </c>
      <c r="G41" s="555">
        <v>3900.3556847073032</v>
      </c>
      <c r="H41" s="555">
        <v>6795.6842309141621</v>
      </c>
      <c r="I41" s="555">
        <v>3223.9085747654531</v>
      </c>
      <c r="J41" s="555">
        <v>1082.4986355317719</v>
      </c>
      <c r="K41" s="555">
        <v>3279.9903093410862</v>
      </c>
      <c r="L41" s="555">
        <v>1492.7803232514179</v>
      </c>
      <c r="M41" s="555">
        <v>5332.5801962348651</v>
      </c>
      <c r="N41" s="555">
        <v>1969.2151444918411</v>
      </c>
      <c r="O41" s="555">
        <v>20263.992402974778</v>
      </c>
    </row>
    <row r="42" spans="1:15" ht="18" customHeight="1">
      <c r="A42" s="438">
        <v>1999</v>
      </c>
      <c r="B42" s="555">
        <v>1596.912742579847</v>
      </c>
      <c r="C42" s="555">
        <v>663.77325219677698</v>
      </c>
      <c r="D42" s="555">
        <v>2434.760464274576</v>
      </c>
      <c r="E42" s="555">
        <v>3609.5166552807077</v>
      </c>
      <c r="F42" s="555">
        <v>359.93092438469478</v>
      </c>
      <c r="G42" s="555">
        <v>3959.4074621817022</v>
      </c>
      <c r="H42" s="555">
        <v>6912.5731195889348</v>
      </c>
      <c r="I42" s="555">
        <v>3265.9376950063411</v>
      </c>
      <c r="J42" s="555">
        <v>1105.226819596837</v>
      </c>
      <c r="K42" s="555">
        <v>3357.1214347622099</v>
      </c>
      <c r="L42" s="555">
        <v>1537.0801197420972</v>
      </c>
      <c r="M42" s="555">
        <v>5384.8920727118593</v>
      </c>
      <c r="N42" s="555">
        <v>2021.5441471605632</v>
      </c>
      <c r="O42" s="555">
        <v>21033.859094676918</v>
      </c>
    </row>
    <row r="43" spans="1:15" ht="18" customHeight="1">
      <c r="A43" s="438">
        <v>2000</v>
      </c>
      <c r="B43" s="555">
        <v>1652.3674780574049</v>
      </c>
      <c r="C43" s="555">
        <v>678.15789959281756</v>
      </c>
      <c r="D43" s="555">
        <v>2509.3989808387382</v>
      </c>
      <c r="E43" s="555">
        <v>3676.414683088823</v>
      </c>
      <c r="F43" s="555">
        <v>363.59548194792842</v>
      </c>
      <c r="G43" s="555">
        <v>4027.86542963189</v>
      </c>
      <c r="H43" s="555">
        <v>7038.6155902329629</v>
      </c>
      <c r="I43" s="555">
        <v>3314.2563120506898</v>
      </c>
      <c r="J43" s="555">
        <v>1131.7091510535049</v>
      </c>
      <c r="K43" s="555">
        <v>3405.6308270998861</v>
      </c>
      <c r="L43" s="555">
        <v>1587.8859382028202</v>
      </c>
      <c r="M43" s="555">
        <v>5456.9212656498985</v>
      </c>
      <c r="N43" s="555">
        <v>2070.3894349000921</v>
      </c>
      <c r="O43" s="555">
        <v>21880.05764445931</v>
      </c>
    </row>
    <row r="44" spans="1:15" ht="18" customHeight="1">
      <c r="A44" s="438">
        <v>2001</v>
      </c>
      <c r="B44" s="555">
        <v>1703.986954060673</v>
      </c>
      <c r="C44" s="555">
        <v>692.53307654887965</v>
      </c>
      <c r="D44" s="555">
        <v>2590.5689678051058</v>
      </c>
      <c r="E44" s="555">
        <v>3761.9856564622132</v>
      </c>
      <c r="F44" s="555">
        <v>367.9069171520656</v>
      </c>
      <c r="G44" s="555">
        <v>4106.128984314335</v>
      </c>
      <c r="H44" s="555">
        <v>7165.5294765085337</v>
      </c>
      <c r="I44" s="555">
        <v>3370.408857951355</v>
      </c>
      <c r="J44" s="555">
        <v>1159.0423926624401</v>
      </c>
      <c r="K44" s="555">
        <v>3446.0251885363919</v>
      </c>
      <c r="L44" s="555">
        <v>1641.8563680654829</v>
      </c>
      <c r="M44" s="555">
        <v>5535.2293542758307</v>
      </c>
      <c r="N44" s="555">
        <v>2120.225869171757</v>
      </c>
      <c r="O44" s="555">
        <v>22788.975546833117</v>
      </c>
    </row>
    <row r="45" spans="1:15" ht="18" customHeight="1">
      <c r="A45" s="438">
        <v>2002</v>
      </c>
      <c r="B45" s="555">
        <v>1747.8066830980761</v>
      </c>
      <c r="C45" s="555">
        <v>705.84608480841609</v>
      </c>
      <c r="D45" s="555">
        <v>2667.4646525480821</v>
      </c>
      <c r="E45" s="555">
        <v>3839.512862432885</v>
      </c>
      <c r="F45" s="555">
        <v>372.25639418954182</v>
      </c>
      <c r="G45" s="555">
        <v>4185.5252166725413</v>
      </c>
      <c r="H45" s="555">
        <v>7262.6151297350852</v>
      </c>
      <c r="I45" s="555">
        <v>3426.32342372727</v>
      </c>
      <c r="J45" s="555">
        <v>1183.395444796532</v>
      </c>
      <c r="K45" s="555">
        <v>3467.958698386275</v>
      </c>
      <c r="L45" s="555">
        <v>1695.103018817736</v>
      </c>
      <c r="M45" s="555">
        <v>5608.1994936613137</v>
      </c>
      <c r="N45" s="555">
        <v>2165.4291989647941</v>
      </c>
      <c r="O45" s="555">
        <v>23607.180409860564</v>
      </c>
    </row>
    <row r="46" spans="1:15" ht="18" customHeight="1">
      <c r="A46" s="438">
        <v>2003</v>
      </c>
      <c r="B46" s="507">
        <f t="shared" ref="B46:B52" si="0">B45*POWER(B$45/B$40,1/5)</f>
        <v>1801.8739401034136</v>
      </c>
      <c r="C46" s="507">
        <f t="shared" ref="C46:F47" si="1">C45*POWER(C$45/C$40,1/5)</f>
        <v>720.63822364753253</v>
      </c>
      <c r="D46" s="507">
        <f t="shared" si="1"/>
        <v>2747.9601915746298</v>
      </c>
      <c r="E46" s="507">
        <f t="shared" si="1"/>
        <v>3915.1765095880328</v>
      </c>
      <c r="F46" s="507">
        <f t="shared" si="1"/>
        <v>375.89347241860679</v>
      </c>
      <c r="G46" s="507">
        <f t="shared" ref="G46:O47" si="2">G45*POWER(G$45/G$40,1/5)</f>
        <v>4255.4250107142752</v>
      </c>
      <c r="H46" s="507">
        <f t="shared" si="2"/>
        <v>7384.3361559691757</v>
      </c>
      <c r="I46" s="507">
        <f t="shared" si="2"/>
        <v>3476.6948322560538</v>
      </c>
      <c r="J46" s="507">
        <f t="shared" si="2"/>
        <v>1209.5104066104623</v>
      </c>
      <c r="K46" s="507">
        <f t="shared" si="2"/>
        <v>3519.4288731854331</v>
      </c>
      <c r="L46" s="507">
        <f t="shared" si="2"/>
        <v>1747.554049048505</v>
      </c>
      <c r="M46" s="507">
        <f t="shared" si="2"/>
        <v>5672.7713263014057</v>
      </c>
      <c r="N46" s="507">
        <f t="shared" si="2"/>
        <v>2215.8468604515097</v>
      </c>
      <c r="O46" s="507">
        <f t="shared" si="2"/>
        <v>24501.036769532177</v>
      </c>
    </row>
    <row r="47" spans="1:15" ht="18" customHeight="1">
      <c r="A47" s="438">
        <v>2004</v>
      </c>
      <c r="B47" s="507">
        <f t="shared" si="0"/>
        <v>1857.6137323544108</v>
      </c>
      <c r="C47" s="507">
        <f t="shared" si="1"/>
        <v>735.74035552357998</v>
      </c>
      <c r="D47" s="507">
        <f t="shared" si="1"/>
        <v>2830.8848281327923</v>
      </c>
      <c r="E47" s="507">
        <f t="shared" si="1"/>
        <v>3992.3312280602827</v>
      </c>
      <c r="F47" s="507">
        <f t="shared" si="1"/>
        <v>379.5660862039465</v>
      </c>
      <c r="G47" s="507">
        <f t="shared" si="2"/>
        <v>4326.4921567498786</v>
      </c>
      <c r="H47" s="507">
        <f t="shared" si="2"/>
        <v>7508.0972198429881</v>
      </c>
      <c r="I47" s="507">
        <f t="shared" si="2"/>
        <v>3527.8067659727412</v>
      </c>
      <c r="J47" s="507">
        <f t="shared" si="2"/>
        <v>1236.2016687925761</v>
      </c>
      <c r="K47" s="507">
        <f t="shared" si="2"/>
        <v>3571.6629494967656</v>
      </c>
      <c r="L47" s="507">
        <f t="shared" si="2"/>
        <v>1801.6280547219039</v>
      </c>
      <c r="M47" s="507">
        <f t="shared" si="2"/>
        <v>5738.0866277812229</v>
      </c>
      <c r="N47" s="507">
        <f t="shared" si="2"/>
        <v>2267.4383957323926</v>
      </c>
      <c r="O47" s="507">
        <f t="shared" si="2"/>
        <v>25428.737882276953</v>
      </c>
    </row>
    <row r="48" spans="1:15" ht="18" customHeight="1">
      <c r="A48" s="438">
        <v>2005</v>
      </c>
      <c r="B48" s="507">
        <f t="shared" si="0"/>
        <v>1915.0777986353694</v>
      </c>
      <c r="C48" s="507">
        <f t="shared" ref="C48:O48" si="3">C47*POWER(C$45/C$40,1/5)</f>
        <v>751.15897683873482</v>
      </c>
      <c r="D48" s="507">
        <f t="shared" si="3"/>
        <v>2916.3118646054031</v>
      </c>
      <c r="E48" s="507">
        <f t="shared" si="3"/>
        <v>4071.0064017579748</v>
      </c>
      <c r="F48" s="507">
        <f t="shared" si="3"/>
        <v>383.27458274066646</v>
      </c>
      <c r="G48" s="507">
        <f t="shared" si="3"/>
        <v>4398.7461499823967</v>
      </c>
      <c r="H48" s="507">
        <f t="shared" si="3"/>
        <v>7633.9325122740693</v>
      </c>
      <c r="I48" s="507">
        <f t="shared" si="3"/>
        <v>3579.6701115602727</v>
      </c>
      <c r="J48" s="507">
        <f t="shared" si="3"/>
        <v>1263.4819490376851</v>
      </c>
      <c r="K48" s="507">
        <f t="shared" si="3"/>
        <v>3624.6722648671639</v>
      </c>
      <c r="L48" s="507">
        <f t="shared" si="3"/>
        <v>1857.3752550476563</v>
      </c>
      <c r="M48" s="507">
        <f t="shared" si="3"/>
        <v>5804.1539582715559</v>
      </c>
      <c r="N48" s="507">
        <f t="shared" si="3"/>
        <v>2320.2311360965978</v>
      </c>
      <c r="O48" s="507">
        <f t="shared" si="3"/>
        <v>26391.565237338877</v>
      </c>
    </row>
    <row r="49" spans="1:15" ht="15" customHeight="1">
      <c r="A49" s="438">
        <v>2006</v>
      </c>
      <c r="B49" s="507">
        <f t="shared" si="0"/>
        <v>1974.3194782360556</v>
      </c>
      <c r="C49" s="507">
        <f t="shared" ref="C49:O49" si="4">C48*POWER(C$45/C$40,1/5)</f>
        <v>766.90072013771908</v>
      </c>
      <c r="D49" s="507">
        <f t="shared" si="4"/>
        <v>3004.3168154064138</v>
      </c>
      <c r="E49" s="507">
        <f t="shared" si="4"/>
        <v>4151.2319936456352</v>
      </c>
      <c r="F49" s="507">
        <f t="shared" si="4"/>
        <v>387.01931261609275</v>
      </c>
      <c r="G49" s="507">
        <f t="shared" si="4"/>
        <v>4472.2068111918579</v>
      </c>
      <c r="H49" s="507">
        <f t="shared" si="4"/>
        <v>7761.876797217843</v>
      </c>
      <c r="I49" s="507">
        <f t="shared" si="4"/>
        <v>3632.2959157499804</v>
      </c>
      <c r="J49" s="507">
        <f t="shared" si="4"/>
        <v>1291.3642456924456</v>
      </c>
      <c r="K49" s="507">
        <f t="shared" si="4"/>
        <v>3678.4683251112447</v>
      </c>
      <c r="L49" s="507">
        <f t="shared" si="4"/>
        <v>1914.847423152421</v>
      </c>
      <c r="M49" s="507">
        <f t="shared" si="4"/>
        <v>5870.9819765035109</v>
      </c>
      <c r="N49" s="507">
        <f t="shared" si="4"/>
        <v>2374.2530491873513</v>
      </c>
      <c r="O49" s="507">
        <f t="shared" si="4"/>
        <v>27390.848845949335</v>
      </c>
    </row>
    <row r="50" spans="1:15" ht="15" customHeight="1">
      <c r="A50" s="438">
        <v>2007</v>
      </c>
      <c r="B50" s="507">
        <f t="shared" si="0"/>
        <v>2035.3937604622913</v>
      </c>
      <c r="C50" s="507">
        <f t="shared" ref="C50:O52" si="5">C49*POWER(C$45/C$40,1/5)</f>
        <v>782.97235696088649</v>
      </c>
      <c r="D50" s="507">
        <f t="shared" si="5"/>
        <v>3094.9774737329071</v>
      </c>
      <c r="E50" s="507">
        <f t="shared" si="5"/>
        <v>4233.0385571551888</v>
      </c>
      <c r="F50" s="507">
        <f t="shared" si="5"/>
        <v>390.8006298429151</v>
      </c>
      <c r="G50" s="507">
        <f t="shared" si="5"/>
        <v>4546.8942921725293</v>
      </c>
      <c r="H50" s="507">
        <f t="shared" si="5"/>
        <v>7891.965421271695</v>
      </c>
      <c r="I50" s="507">
        <f t="shared" si="5"/>
        <v>3685.6953876745079</v>
      </c>
      <c r="J50" s="507">
        <f t="shared" si="5"/>
        <v>1319.8618439487336</v>
      </c>
      <c r="K50" s="507">
        <f t="shared" si="5"/>
        <v>3733.0628068087176</v>
      </c>
      <c r="L50" s="507">
        <f t="shared" si="5"/>
        <v>1974.0979341621457</v>
      </c>
      <c r="M50" s="507">
        <f t="shared" si="5"/>
        <v>5938.5794409033169</v>
      </c>
      <c r="N50" s="507">
        <f t="shared" si="5"/>
        <v>2429.5327538181728</v>
      </c>
      <c r="O50" s="507">
        <f t="shared" si="5"/>
        <v>28427.96907855149</v>
      </c>
    </row>
    <row r="51" spans="1:15" ht="15" customHeight="1">
      <c r="A51" s="438">
        <v>2008</v>
      </c>
      <c r="B51" s="507">
        <f t="shared" si="0"/>
        <v>2098.3573356781208</v>
      </c>
      <c r="C51" s="507">
        <f t="shared" si="5"/>
        <v>799.38080075709911</v>
      </c>
      <c r="D51" s="507">
        <f t="shared" si="5"/>
        <v>3188.3739803314747</v>
      </c>
      <c r="E51" s="507">
        <f t="shared" si="5"/>
        <v>4316.4572478220507</v>
      </c>
      <c r="F51" s="507">
        <f t="shared" si="5"/>
        <v>394.61889189265395</v>
      </c>
      <c r="G51" s="507">
        <f t="shared" si="5"/>
        <v>4622.829081260973</v>
      </c>
      <c r="H51" s="507">
        <f t="shared" si="5"/>
        <v>8024.2343234400223</v>
      </c>
      <c r="I51" s="507">
        <f t="shared" si="5"/>
        <v>3739.8799012553209</v>
      </c>
      <c r="J51" s="507">
        <f t="shared" si="5"/>
        <v>1348.988322173695</v>
      </c>
      <c r="K51" s="507">
        <f t="shared" si="5"/>
        <v>3788.467559838818</v>
      </c>
      <c r="L51" s="507">
        <f t="shared" si="5"/>
        <v>2035.181814772219</v>
      </c>
      <c r="M51" s="507">
        <f t="shared" si="5"/>
        <v>6006.9552107401987</v>
      </c>
      <c r="N51" s="507">
        <f t="shared" si="5"/>
        <v>2486.0995351340666</v>
      </c>
      <c r="O51" s="507">
        <f t="shared" si="5"/>
        <v>29504.358571588844</v>
      </c>
    </row>
    <row r="52" spans="1:15" ht="15" customHeight="1">
      <c r="A52" s="438">
        <v>2009</v>
      </c>
      <c r="B52" s="507">
        <f t="shared" si="0"/>
        <v>2163.2686479269355</v>
      </c>
      <c r="C52" s="507">
        <f t="shared" si="5"/>
        <v>816.13310985764826</v>
      </c>
      <c r="D52" s="507">
        <f t="shared" si="5"/>
        <v>3284.5888943397404</v>
      </c>
      <c r="E52" s="507">
        <f t="shared" si="5"/>
        <v>4401.5198351505223</v>
      </c>
      <c r="F52" s="507">
        <f t="shared" si="5"/>
        <v>398.47445972945445</v>
      </c>
      <c r="G52" s="507">
        <f t="shared" si="5"/>
        <v>4700.0320089564293</v>
      </c>
      <c r="H52" s="507">
        <f t="shared" si="5"/>
        <v>8158.720045062938</v>
      </c>
      <c r="I52" s="507">
        <f t="shared" si="5"/>
        <v>3794.860997625316</v>
      </c>
      <c r="J52" s="507">
        <f t="shared" si="5"/>
        <v>1378.7575583794849</v>
      </c>
      <c r="K52" s="507">
        <f t="shared" si="5"/>
        <v>3844.6946099523552</v>
      </c>
      <c r="L52" s="507">
        <f t="shared" si="5"/>
        <v>2098.1557943514549</v>
      </c>
      <c r="M52" s="507">
        <f t="shared" si="5"/>
        <v>6076.1182472874625</v>
      </c>
      <c r="N52" s="507">
        <f t="shared" si="5"/>
        <v>2543.9833601257092</v>
      </c>
      <c r="O52" s="507">
        <f t="shared" si="5"/>
        <v>30621.504206491969</v>
      </c>
    </row>
    <row r="53" spans="1:15">
      <c r="A53" s="438"/>
      <c r="B53" s="570"/>
      <c r="C53" s="570"/>
      <c r="D53" s="570"/>
      <c r="E53" s="570"/>
      <c r="F53" s="570"/>
      <c r="G53" s="570"/>
      <c r="H53" s="570"/>
      <c r="I53" s="570"/>
      <c r="J53" s="570"/>
      <c r="K53" s="570"/>
      <c r="L53" s="570"/>
      <c r="M53" s="570"/>
      <c r="N53" s="570"/>
      <c r="O53" s="570"/>
    </row>
    <row r="54" spans="1:15" ht="12.6" customHeight="1">
      <c r="A54" s="478" t="s">
        <v>36</v>
      </c>
      <c r="B54" s="556"/>
      <c r="C54" s="556"/>
      <c r="D54" s="556"/>
      <c r="E54" s="556"/>
      <c r="F54" s="556"/>
      <c r="G54" s="556"/>
      <c r="H54" s="556"/>
      <c r="I54" s="556"/>
      <c r="J54" s="556"/>
      <c r="K54" s="556"/>
      <c r="L54" s="556"/>
      <c r="M54" s="556"/>
      <c r="N54" s="556"/>
      <c r="O54" s="556"/>
    </row>
    <row r="55" spans="1:15">
      <c r="A55" s="556" t="s">
        <v>35</v>
      </c>
      <c r="B55" s="556"/>
      <c r="C55" s="556"/>
      <c r="D55" s="556"/>
      <c r="E55" s="556"/>
      <c r="F55" s="556"/>
      <c r="G55" s="556"/>
      <c r="H55" s="556"/>
      <c r="I55" s="556"/>
      <c r="J55" s="556"/>
      <c r="K55" s="556"/>
      <c r="L55" s="556"/>
      <c r="M55" s="556"/>
      <c r="N55" s="556"/>
      <c r="O55" s="556"/>
    </row>
    <row r="56" spans="1:15" ht="13.9" customHeight="1">
      <c r="A56" s="417" t="s">
        <v>664</v>
      </c>
      <c r="B56" s="556"/>
      <c r="C56" s="556"/>
      <c r="D56" s="556"/>
      <c r="E56" s="556"/>
      <c r="F56" s="556"/>
      <c r="G56" s="556"/>
      <c r="H56" s="556"/>
      <c r="I56" s="556"/>
      <c r="J56" s="556"/>
      <c r="K56" s="556"/>
      <c r="L56" s="556"/>
      <c r="M56" s="556"/>
      <c r="N56" s="556"/>
      <c r="O56" s="556"/>
    </row>
    <row r="57" spans="1:15">
      <c r="A57" s="417" t="s">
        <v>710</v>
      </c>
    </row>
  </sheetData>
  <phoneticPr fontId="0" type="noConversion"/>
  <pageMargins left="0.75" right="0.75" top="1" bottom="1" header="0.5" footer="0.5"/>
  <pageSetup scale="74" orientation="landscape" r:id="rId1"/>
  <headerFooter alignWithMargins="0"/>
</worksheet>
</file>

<file path=xl/worksheets/sheet4.xml><?xml version="1.0" encoding="utf-8"?>
<worksheet xmlns="http://schemas.openxmlformats.org/spreadsheetml/2006/main" xmlns:r="http://schemas.openxmlformats.org/officeDocument/2006/relationships">
  <sheetPr codeName="Sheet5"/>
  <dimension ref="A1:FE95"/>
  <sheetViews>
    <sheetView view="pageBreakPreview" zoomScaleSheetLayoutView="100" workbookViewId="0">
      <pane xSplit="1" ySplit="3" topLeftCell="B4" activePane="bottomRight" state="frozen"/>
      <selection activeCell="R37" sqref="R37"/>
      <selection pane="topRight" activeCell="R37" sqref="R37"/>
      <selection pane="bottomLeft" activeCell="R37" sqref="R37"/>
      <selection pane="bottomRight" activeCell="R37" sqref="R37"/>
    </sheetView>
  </sheetViews>
  <sheetFormatPr defaultRowHeight="12.75"/>
  <cols>
    <col min="1" max="1" width="6.42578125" style="195" customWidth="1"/>
    <col min="2" max="99" width="13.42578125" style="195" customWidth="1"/>
    <col min="100" max="102" width="9.140625" style="195"/>
    <col min="103" max="103" width="9.140625" style="326"/>
    <col min="104" max="105" width="9.140625" style="195"/>
    <col min="106" max="106" width="10" style="326" bestFit="1" customWidth="1"/>
    <col min="107" max="108" width="9.140625" style="195"/>
    <col min="109" max="109" width="9.140625" style="326"/>
    <col min="110" max="16384" width="9.140625" style="195"/>
  </cols>
  <sheetData>
    <row r="1" spans="1:109">
      <c r="B1" s="195" t="s">
        <v>623</v>
      </c>
      <c r="I1" s="195" t="s">
        <v>634</v>
      </c>
      <c r="P1" s="195" t="s">
        <v>634</v>
      </c>
      <c r="W1" s="195" t="s">
        <v>634</v>
      </c>
      <c r="AD1" s="195" t="s">
        <v>634</v>
      </c>
      <c r="AK1" s="195" t="s">
        <v>634</v>
      </c>
      <c r="AR1" s="195" t="s">
        <v>634</v>
      </c>
      <c r="AY1" s="195" t="s">
        <v>634</v>
      </c>
      <c r="BF1" s="195" t="s">
        <v>634</v>
      </c>
      <c r="BM1" s="195" t="s">
        <v>634</v>
      </c>
      <c r="BT1" s="195" t="s">
        <v>634</v>
      </c>
      <c r="CA1" s="195" t="s">
        <v>634</v>
      </c>
      <c r="CH1" s="195" t="s">
        <v>634</v>
      </c>
      <c r="CO1" s="195" t="s">
        <v>634</v>
      </c>
      <c r="CY1" s="195"/>
      <c r="DB1" s="195"/>
      <c r="DE1" s="195"/>
    </row>
    <row r="2" spans="1:109" s="196" customFormat="1">
      <c r="B2" s="196" t="s">
        <v>281</v>
      </c>
      <c r="I2" s="196" t="s">
        <v>283</v>
      </c>
      <c r="P2" s="196" t="s">
        <v>272</v>
      </c>
      <c r="W2" s="196" t="s">
        <v>284</v>
      </c>
      <c r="AD2" s="196" t="s">
        <v>285</v>
      </c>
      <c r="AK2" s="196" t="s">
        <v>286</v>
      </c>
      <c r="AR2" s="196" t="s">
        <v>287</v>
      </c>
      <c r="AY2" s="196" t="s">
        <v>288</v>
      </c>
      <c r="BF2" s="196" t="s">
        <v>289</v>
      </c>
      <c r="BM2" s="196" t="s">
        <v>290</v>
      </c>
      <c r="BT2" s="196" t="s">
        <v>291</v>
      </c>
      <c r="CA2" s="196" t="s">
        <v>292</v>
      </c>
      <c r="CH2" s="196" t="s">
        <v>293</v>
      </c>
      <c r="CO2" s="196" t="s">
        <v>273</v>
      </c>
    </row>
    <row r="3" spans="1:109" ht="76.900000000000006" customHeight="1">
      <c r="A3" s="194" t="s">
        <v>280</v>
      </c>
      <c r="B3" s="197" t="s">
        <v>577</v>
      </c>
      <c r="C3" s="194" t="s">
        <v>578</v>
      </c>
      <c r="D3" s="197" t="s">
        <v>579</v>
      </c>
      <c r="E3" s="197" t="s">
        <v>580</v>
      </c>
      <c r="F3" s="197" t="s">
        <v>441</v>
      </c>
      <c r="G3" s="197" t="s">
        <v>442</v>
      </c>
      <c r="H3" s="197" t="s">
        <v>464</v>
      </c>
      <c r="I3" s="197" t="s">
        <v>577</v>
      </c>
      <c r="J3" s="194" t="s">
        <v>578</v>
      </c>
      <c r="K3" s="197" t="s">
        <v>579</v>
      </c>
      <c r="L3" s="197" t="s">
        <v>580</v>
      </c>
      <c r="M3" s="197" t="s">
        <v>441</v>
      </c>
      <c r="N3" s="197" t="s">
        <v>442</v>
      </c>
      <c r="O3" s="197" t="s">
        <v>464</v>
      </c>
      <c r="P3" s="197" t="s">
        <v>577</v>
      </c>
      <c r="Q3" s="194" t="s">
        <v>578</v>
      </c>
      <c r="R3" s="197" t="s">
        <v>579</v>
      </c>
      <c r="S3" s="197" t="s">
        <v>580</v>
      </c>
      <c r="T3" s="197" t="s">
        <v>441</v>
      </c>
      <c r="U3" s="197" t="s">
        <v>442</v>
      </c>
      <c r="V3" s="197" t="s">
        <v>464</v>
      </c>
      <c r="W3" s="197" t="s">
        <v>577</v>
      </c>
      <c r="X3" s="194" t="s">
        <v>578</v>
      </c>
      <c r="Y3" s="197" t="s">
        <v>579</v>
      </c>
      <c r="Z3" s="197" t="s">
        <v>580</v>
      </c>
      <c r="AA3" s="197" t="s">
        <v>441</v>
      </c>
      <c r="AB3" s="197" t="s">
        <v>442</v>
      </c>
      <c r="AC3" s="197" t="s">
        <v>464</v>
      </c>
      <c r="AD3" s="197" t="s">
        <v>577</v>
      </c>
      <c r="AE3" s="194" t="s">
        <v>578</v>
      </c>
      <c r="AF3" s="197" t="s">
        <v>579</v>
      </c>
      <c r="AG3" s="197" t="s">
        <v>580</v>
      </c>
      <c r="AH3" s="197" t="s">
        <v>441</v>
      </c>
      <c r="AI3" s="197" t="s">
        <v>442</v>
      </c>
      <c r="AJ3" s="197" t="s">
        <v>464</v>
      </c>
      <c r="AK3" s="197" t="s">
        <v>577</v>
      </c>
      <c r="AL3" s="194" t="s">
        <v>578</v>
      </c>
      <c r="AM3" s="197" t="s">
        <v>579</v>
      </c>
      <c r="AN3" s="197" t="s">
        <v>580</v>
      </c>
      <c r="AO3" s="197" t="s">
        <v>441</v>
      </c>
      <c r="AP3" s="197" t="s">
        <v>442</v>
      </c>
      <c r="AQ3" s="197" t="s">
        <v>464</v>
      </c>
      <c r="AR3" s="197" t="s">
        <v>577</v>
      </c>
      <c r="AS3" s="194" t="s">
        <v>578</v>
      </c>
      <c r="AT3" s="197" t="s">
        <v>579</v>
      </c>
      <c r="AU3" s="197" t="s">
        <v>580</v>
      </c>
      <c r="AV3" s="197" t="s">
        <v>441</v>
      </c>
      <c r="AW3" s="197" t="s">
        <v>442</v>
      </c>
      <c r="AX3" s="197" t="s">
        <v>464</v>
      </c>
      <c r="AY3" s="197" t="s">
        <v>577</v>
      </c>
      <c r="AZ3" s="194" t="s">
        <v>578</v>
      </c>
      <c r="BA3" s="197" t="s">
        <v>579</v>
      </c>
      <c r="BB3" s="197" t="s">
        <v>580</v>
      </c>
      <c r="BC3" s="197" t="s">
        <v>441</v>
      </c>
      <c r="BD3" s="197" t="s">
        <v>442</v>
      </c>
      <c r="BE3" s="197" t="s">
        <v>464</v>
      </c>
      <c r="BF3" s="197" t="s">
        <v>577</v>
      </c>
      <c r="BG3" s="194" t="s">
        <v>578</v>
      </c>
      <c r="BH3" s="197" t="s">
        <v>579</v>
      </c>
      <c r="BI3" s="197" t="s">
        <v>580</v>
      </c>
      <c r="BJ3" s="197" t="s">
        <v>441</v>
      </c>
      <c r="BK3" s="197" t="s">
        <v>442</v>
      </c>
      <c r="BL3" s="197" t="s">
        <v>464</v>
      </c>
      <c r="BM3" s="197" t="s">
        <v>577</v>
      </c>
      <c r="BN3" s="194" t="s">
        <v>578</v>
      </c>
      <c r="BO3" s="197" t="s">
        <v>579</v>
      </c>
      <c r="BP3" s="197" t="s">
        <v>580</v>
      </c>
      <c r="BQ3" s="197" t="s">
        <v>441</v>
      </c>
      <c r="BR3" s="197" t="s">
        <v>442</v>
      </c>
      <c r="BS3" s="197" t="s">
        <v>464</v>
      </c>
      <c r="BT3" s="197" t="s">
        <v>577</v>
      </c>
      <c r="BU3" s="194" t="s">
        <v>578</v>
      </c>
      <c r="BV3" s="197" t="s">
        <v>579</v>
      </c>
      <c r="BW3" s="197" t="s">
        <v>580</v>
      </c>
      <c r="BX3" s="197" t="s">
        <v>441</v>
      </c>
      <c r="BY3" s="197" t="s">
        <v>442</v>
      </c>
      <c r="BZ3" s="197" t="s">
        <v>464</v>
      </c>
      <c r="CA3" s="197" t="s">
        <v>577</v>
      </c>
      <c r="CB3" s="194" t="s">
        <v>578</v>
      </c>
      <c r="CC3" s="197" t="s">
        <v>579</v>
      </c>
      <c r="CD3" s="197" t="s">
        <v>580</v>
      </c>
      <c r="CE3" s="197" t="s">
        <v>441</v>
      </c>
      <c r="CF3" s="197" t="s">
        <v>442</v>
      </c>
      <c r="CG3" s="197" t="s">
        <v>464</v>
      </c>
      <c r="CH3" s="197" t="s">
        <v>577</v>
      </c>
      <c r="CI3" s="194" t="s">
        <v>578</v>
      </c>
      <c r="CJ3" s="197" t="s">
        <v>579</v>
      </c>
      <c r="CK3" s="197" t="s">
        <v>580</v>
      </c>
      <c r="CL3" s="197" t="s">
        <v>441</v>
      </c>
      <c r="CM3" s="197" t="s">
        <v>442</v>
      </c>
      <c r="CN3" s="197" t="s">
        <v>464</v>
      </c>
      <c r="CO3" s="197" t="s">
        <v>577</v>
      </c>
      <c r="CP3" s="194" t="s">
        <v>578</v>
      </c>
      <c r="CQ3" s="197" t="s">
        <v>579</v>
      </c>
      <c r="CR3" s="197" t="s">
        <v>580</v>
      </c>
      <c r="CS3" s="197" t="s">
        <v>441</v>
      </c>
      <c r="CT3" s="197" t="s">
        <v>442</v>
      </c>
      <c r="CU3" s="197" t="s">
        <v>464</v>
      </c>
      <c r="CY3" s="195"/>
      <c r="DB3" s="195"/>
      <c r="DE3" s="195"/>
    </row>
    <row r="4" spans="1:109" hidden="1">
      <c r="A4" s="201">
        <v>1960</v>
      </c>
      <c r="B4" s="210">
        <v>0.30403999999999942</v>
      </c>
      <c r="C4" s="186">
        <v>15.484238900000085</v>
      </c>
      <c r="D4" s="100">
        <v>26.73147710000001</v>
      </c>
      <c r="E4" s="185">
        <f>C4*D4/10000</f>
        <v>4.1391657756628161E-2</v>
      </c>
      <c r="F4" s="211">
        <f t="shared" ref="F4:F35" si="0">(H$69-E4)/(H$69-H$70)</f>
        <v>0.43130822340083386</v>
      </c>
      <c r="G4" s="253">
        <f t="shared" ref="G4:G35" si="1">(H$74-B4)/(H$74-H$75)</f>
        <v>0.40806133102540737</v>
      </c>
      <c r="H4" s="212">
        <f>(F4)*0.75+(G4)*0.25</f>
        <v>0.42549650030697722</v>
      </c>
      <c r="I4" s="185">
        <v>0.23801000000000053</v>
      </c>
      <c r="J4" s="186">
        <v>4.7626435000000198</v>
      </c>
      <c r="K4" s="100">
        <v>25.43018519999999</v>
      </c>
      <c r="L4" s="185">
        <f>J4*K4/10000</f>
        <v>1.2111490624657665E-2</v>
      </c>
      <c r="M4" s="211">
        <f t="shared" ref="M4:M23" si="2">L4/L$24</f>
        <v>1.067684925303543</v>
      </c>
      <c r="N4" s="211">
        <f t="shared" ref="N4:N23" si="3">I4/I$24</f>
        <v>1.0500706103108708</v>
      </c>
      <c r="O4" s="212">
        <f>-(M4)*0.75-(N4)*0.25</f>
        <v>-1.063281346555375</v>
      </c>
      <c r="P4" s="185">
        <v>0.35987000000000002</v>
      </c>
      <c r="Q4" s="186">
        <v>20.440389500000002</v>
      </c>
      <c r="R4" s="100">
        <v>35.330935899999986</v>
      </c>
      <c r="S4" s="185">
        <f>Q4*R4/10000</f>
        <v>7.2217809119553278E-2</v>
      </c>
      <c r="T4" s="211">
        <f t="shared" ref="T4:T35" si="4">(H$69-S4)/(H$69-H$70)</f>
        <v>-2.4588566357547251E-2</v>
      </c>
      <c r="U4" s="211">
        <f t="shared" ref="U4:U35" si="5">(H$74-P4)/(H$74-H$75)</f>
        <v>0.14285413220813795</v>
      </c>
      <c r="V4" s="212">
        <f>(T4)*0.75+(U4)*0.25</f>
        <v>1.7272108283874047E-2</v>
      </c>
      <c r="W4" s="185">
        <v>0.28474999999999823</v>
      </c>
      <c r="X4" s="186">
        <v>9.3354942999999562</v>
      </c>
      <c r="Y4" s="100">
        <v>31.764052800000005</v>
      </c>
      <c r="Z4" s="185">
        <f>X4*Y4/10000</f>
        <v>2.9653313385929771E-2</v>
      </c>
      <c r="AA4" s="211">
        <f t="shared" ref="AA4:AA23" si="6">Z4/Z$24</f>
        <v>0.87376384115463801</v>
      </c>
      <c r="AB4" s="211">
        <f t="shared" ref="AB4:AB23" si="7">W4/W$24</f>
        <v>1.1202829928868983</v>
      </c>
      <c r="AC4" s="212">
        <f>-(AA4)*0.75-(AB4)*0.25</f>
        <v>-0.93539362908770318</v>
      </c>
      <c r="AD4" s="185">
        <v>0.24933000000000025</v>
      </c>
      <c r="AE4" s="186">
        <v>7.6661551000000649</v>
      </c>
      <c r="AF4" s="100">
        <v>25.384555199999998</v>
      </c>
      <c r="AG4" s="185">
        <f>AE4*AF4/10000</f>
        <v>1.9460193730771316E-2</v>
      </c>
      <c r="AH4" s="211">
        <f t="shared" ref="AH4:AH23" si="8">AG4/AG$24</f>
        <v>1.458099812078351</v>
      </c>
      <c r="AI4" s="211">
        <f t="shared" ref="AI4:AI23" si="9">AD4/AD$24</f>
        <v>1.1955058473987648</v>
      </c>
      <c r="AJ4" s="212">
        <f>-(AH4)*0.75-(AI4)*0.25</f>
        <v>-1.3924513209084544</v>
      </c>
      <c r="AK4" s="185">
        <v>0.30559000000000036</v>
      </c>
      <c r="AL4" s="186">
        <v>9.2815603000000007</v>
      </c>
      <c r="AM4" s="100">
        <v>27.451347100000007</v>
      </c>
      <c r="AN4" s="185">
        <f>AL4*AM4/10000</f>
        <v>2.5479133342488022E-2</v>
      </c>
      <c r="AO4" s="211">
        <f t="shared" ref="AO4:AO23" si="10">AN4/AN$24</f>
        <v>0.99376881192444866</v>
      </c>
      <c r="AP4" s="211">
        <f t="shared" ref="AP4:AP23" si="11">AK4/AK$24</f>
        <v>1.0598199355559852</v>
      </c>
      <c r="AQ4" s="212">
        <f>-(AO4)*0.75-(AP4)*0.25</f>
        <v>-1.0102815928323328</v>
      </c>
      <c r="AR4" s="185">
        <v>0.30342000000000025</v>
      </c>
      <c r="AS4" s="186">
        <v>13.282844900000008</v>
      </c>
      <c r="AT4" s="100">
        <v>30.79400260000001</v>
      </c>
      <c r="AU4" s="185">
        <f>AS4*AT4/10000</f>
        <v>4.090319603859971E-2</v>
      </c>
      <c r="AV4" s="211">
        <f t="shared" ref="AV4:AV35" si="12">(H$69-AU4)/(H$69-H$70)</f>
        <v>0.43853222378113643</v>
      </c>
      <c r="AW4" s="211">
        <f t="shared" ref="AW4:AW35" si="13">(H$74-AR4)/(H$74-H$75)</f>
        <v>0.41100649425783592</v>
      </c>
      <c r="AX4" s="212">
        <f>(AV4)*0.75+(AW4)*0.25</f>
        <v>0.43165079140031132</v>
      </c>
      <c r="AY4" s="185">
        <v>0.30949999999999994</v>
      </c>
      <c r="AZ4" s="186">
        <v>10.7727345</v>
      </c>
      <c r="BA4" s="100">
        <v>23.325766999999995</v>
      </c>
      <c r="BB4" s="185">
        <f>AZ4*BA4/10000</f>
        <v>2.5128229489986144E-2</v>
      </c>
      <c r="BC4" s="211">
        <f t="shared" ref="BC4:BC23" si="14">BB4/BB$24</f>
        <v>0.92817314448895072</v>
      </c>
      <c r="BD4" s="211">
        <f t="shared" ref="BD4:BD23" si="15">AY4/AY$24</f>
        <v>1.0100554396749462</v>
      </c>
      <c r="BE4" s="212">
        <f>-(BC4)*0.75-(BD4)*0.25</f>
        <v>-0.94864371828544958</v>
      </c>
      <c r="BF4" s="185">
        <v>0.28508999999999912</v>
      </c>
      <c r="BG4" s="186">
        <v>3.3760014999999939</v>
      </c>
      <c r="BH4" s="100">
        <v>34.271582200000005</v>
      </c>
      <c r="BI4" s="185">
        <f>BG4*BH4/10000</f>
        <v>1.1570091291457311E-2</v>
      </c>
      <c r="BJ4" s="211">
        <f t="shared" ref="BJ4:BJ23" si="16">BI4/BI$24</f>
        <v>0.70295762551938079</v>
      </c>
      <c r="BK4" s="211">
        <f t="shared" ref="BK4:BK23" si="17">BF4/BF$24</f>
        <v>1.097279676294294</v>
      </c>
      <c r="BL4" s="212">
        <f>-(BJ4)*0.75-(BK4)*0.25</f>
        <v>-0.80153813821310904</v>
      </c>
      <c r="BM4" s="185">
        <v>0.24871000000000007</v>
      </c>
      <c r="BN4" s="186">
        <v>5.7117081999999977</v>
      </c>
      <c r="BO4" s="100">
        <v>36.849375300000005</v>
      </c>
      <c r="BP4" s="185">
        <f t="shared" ref="BP4:BP43" si="18">BN4*BO4/10000</f>
        <v>2.1047287906588743E-2</v>
      </c>
      <c r="BQ4" s="211">
        <f t="shared" ref="BQ4:BQ35" si="19">(H$69-BP4)/(H$69-H$70)</f>
        <v>0.73218694144428087</v>
      </c>
      <c r="BR4" s="211">
        <f t="shared" ref="BR4:BR35" si="20">(H$74-BM4)/(H$74-H$75)</f>
        <v>0.67089339820361238</v>
      </c>
      <c r="BS4" s="212">
        <f>(BQ4)*0.75+(BR4)*0.25</f>
        <v>0.71686355563411375</v>
      </c>
      <c r="BT4" s="185">
        <v>0.33331000000000005</v>
      </c>
      <c r="BU4" s="186">
        <v>12.9256964</v>
      </c>
      <c r="BV4" s="100">
        <v>27.786832699999998</v>
      </c>
      <c r="BW4" s="185">
        <f>BU4*BV4/10000</f>
        <v>3.5916416339779225E-2</v>
      </c>
      <c r="BX4" s="211">
        <f t="shared" ref="BX4:BX23" si="21">BW4/BW$24</f>
        <v>1.0304047463293813</v>
      </c>
      <c r="BY4" s="211">
        <f t="shared" ref="BY4:BY23" si="22">BT4/BT$24</f>
        <v>1.0481282070448017</v>
      </c>
      <c r="BZ4" s="212">
        <f>-(BX4)*0.75-(BY4)*0.25</f>
        <v>-1.0348356115082364</v>
      </c>
      <c r="CA4" s="185">
        <v>0.24007000000000017</v>
      </c>
      <c r="CB4" s="186">
        <v>7.2057009000000036</v>
      </c>
      <c r="CC4" s="100">
        <v>36.024798099999998</v>
      </c>
      <c r="CD4" s="185">
        <f>CB4*CC4/10000</f>
        <v>2.5958392009148838E-2</v>
      </c>
      <c r="CE4" s="211">
        <f t="shared" ref="CE4:CE35" si="23">(H$69-CD4)/(H$69-H$70)</f>
        <v>0.65955521495444169</v>
      </c>
      <c r="CF4" s="211">
        <f t="shared" ref="CF4:CF35" si="24">(H$74-CA4)/(H$74-H$75)</f>
        <v>0.71193567292654192</v>
      </c>
      <c r="CG4" s="212">
        <f>(CE4)*0.75+(CF4)*0.25</f>
        <v>0.67265032944746672</v>
      </c>
      <c r="CH4" s="185">
        <v>0.29058999999999974</v>
      </c>
      <c r="CI4" s="186">
        <v>8.7273247000000111</v>
      </c>
      <c r="CJ4" s="100">
        <v>16.3995152</v>
      </c>
      <c r="CK4" s="185">
        <f>CI4*CJ4/10000</f>
        <v>1.4312389407298563E-2</v>
      </c>
      <c r="CL4" s="211">
        <f t="shared" ref="CL4:CL35" si="25">(H$69-CK4)/(H$69-H$70)</f>
        <v>0.83179128611339037</v>
      </c>
      <c r="CM4" s="211">
        <f t="shared" ref="CM4:CM35" si="26">(H$74-CH4)/(H$74-H$75)</f>
        <v>0.47195237211607816</v>
      </c>
      <c r="CN4" s="213">
        <f>(CL4)*0.75+(CM4)*0.25</f>
        <v>0.74183155761406239</v>
      </c>
      <c r="CO4" s="185">
        <v>0.34455000000000019</v>
      </c>
      <c r="CP4" s="186">
        <v>17.948774799999981</v>
      </c>
      <c r="CQ4" s="100">
        <v>34.806713600000016</v>
      </c>
      <c r="CR4" s="185">
        <f>CP4*CQ4/10000</f>
        <v>6.2473786393449686E-2</v>
      </c>
      <c r="CS4" s="211">
        <f t="shared" ref="CS4:CS35" si="27">(H$69-CR4)/(H$69-H$70)</f>
        <v>0.11951857915871375</v>
      </c>
      <c r="CT4" s="211">
        <f t="shared" ref="CT4:CT23" si="28">(H$74-CO4)/(H$74-H$75)</f>
        <v>0.21562816562888806</v>
      </c>
      <c r="CU4" s="212">
        <f>(CS4)*0.75+(CT4)*0.25</f>
        <v>0.14354597577625733</v>
      </c>
      <c r="CY4" s="195"/>
      <c r="DB4" s="195"/>
      <c r="DE4" s="195"/>
    </row>
    <row r="5" spans="1:109" hidden="1">
      <c r="A5" s="201">
        <v>1961</v>
      </c>
      <c r="B5" s="210">
        <v>0.30403999999999942</v>
      </c>
      <c r="C5" s="186">
        <v>15.484238900000085</v>
      </c>
      <c r="D5" s="100">
        <v>26.73147710000001</v>
      </c>
      <c r="E5" s="185">
        <f t="shared" ref="E5:E43" si="29">C5*D5/10000</f>
        <v>4.1391657756628161E-2</v>
      </c>
      <c r="F5" s="211">
        <f t="shared" si="0"/>
        <v>0.43130822340083386</v>
      </c>
      <c r="G5" s="253">
        <f t="shared" si="1"/>
        <v>0.40806133102540737</v>
      </c>
      <c r="H5" s="214">
        <f t="shared" ref="H5:H43" si="30">(F5)*0.75+(G5)*0.25</f>
        <v>0.42549650030697722</v>
      </c>
      <c r="I5" s="185">
        <v>0.23801000000000053</v>
      </c>
      <c r="J5" s="186">
        <v>4.7626435000000198</v>
      </c>
      <c r="K5" s="100">
        <v>25.43018519999999</v>
      </c>
      <c r="L5" s="185">
        <f t="shared" ref="L5:L41" si="31">J5*K5/10000</f>
        <v>1.2111490624657665E-2</v>
      </c>
      <c r="M5" s="211">
        <f t="shared" si="2"/>
        <v>1.067684925303543</v>
      </c>
      <c r="N5" s="211">
        <f t="shared" si="3"/>
        <v>1.0500706103108708</v>
      </c>
      <c r="O5" s="214">
        <f>-(M5)*0.75-(N5)*0.25</f>
        <v>-1.063281346555375</v>
      </c>
      <c r="P5" s="185">
        <v>0.35987000000000002</v>
      </c>
      <c r="Q5" s="186">
        <v>20.440389500000002</v>
      </c>
      <c r="R5" s="100">
        <v>35.330935899999986</v>
      </c>
      <c r="S5" s="185">
        <f t="shared" ref="S5:S43" si="32">Q5*R5/10000</f>
        <v>7.2217809119553278E-2</v>
      </c>
      <c r="T5" s="211">
        <f t="shared" si="4"/>
        <v>-2.4588566357547251E-2</v>
      </c>
      <c r="U5" s="211">
        <f t="shared" si="5"/>
        <v>0.14285413220813795</v>
      </c>
      <c r="V5" s="212">
        <f t="shared" ref="V5:V43" si="33">(T5)*0.75+(U5)*0.25</f>
        <v>1.7272108283874047E-2</v>
      </c>
      <c r="W5" s="185">
        <v>0.28474999999999823</v>
      </c>
      <c r="X5" s="186">
        <v>9.3354942999999562</v>
      </c>
      <c r="Y5" s="100">
        <v>31.764052800000005</v>
      </c>
      <c r="Z5" s="185">
        <f t="shared" ref="Z5:Z41" si="34">X5*Y5/10000</f>
        <v>2.9653313385929771E-2</v>
      </c>
      <c r="AA5" s="211">
        <f t="shared" si="6"/>
        <v>0.87376384115463801</v>
      </c>
      <c r="AB5" s="211">
        <f t="shared" si="7"/>
        <v>1.1202829928868983</v>
      </c>
      <c r="AC5" s="214">
        <f>-(AA5)*0.75-(AB5)*0.25</f>
        <v>-0.93539362908770318</v>
      </c>
      <c r="AD5" s="185">
        <v>0.24933000000000025</v>
      </c>
      <c r="AE5" s="186">
        <v>7.6661551000000649</v>
      </c>
      <c r="AF5" s="100">
        <v>25.384555199999998</v>
      </c>
      <c r="AG5" s="185">
        <f t="shared" ref="AG5:AG41" si="35">AE5*AF5/10000</f>
        <v>1.9460193730771316E-2</v>
      </c>
      <c r="AH5" s="211">
        <f t="shared" si="8"/>
        <v>1.458099812078351</v>
      </c>
      <c r="AI5" s="211">
        <f t="shared" si="9"/>
        <v>1.1955058473987648</v>
      </c>
      <c r="AJ5" s="214">
        <f>-(AH5)*0.75-(AI5)*0.25</f>
        <v>-1.3924513209084544</v>
      </c>
      <c r="AK5" s="185">
        <v>0.30559000000000036</v>
      </c>
      <c r="AL5" s="186">
        <v>9.2815603000000007</v>
      </c>
      <c r="AM5" s="100">
        <v>27.451347100000007</v>
      </c>
      <c r="AN5" s="185">
        <f t="shared" ref="AN5:AN41" si="36">AL5*AM5/10000</f>
        <v>2.5479133342488022E-2</v>
      </c>
      <c r="AO5" s="211">
        <f t="shared" si="10"/>
        <v>0.99376881192444866</v>
      </c>
      <c r="AP5" s="211">
        <f t="shared" si="11"/>
        <v>1.0598199355559852</v>
      </c>
      <c r="AQ5" s="214">
        <f>-(AO5)*0.75-(AP5)*0.25</f>
        <v>-1.0102815928323328</v>
      </c>
      <c r="AR5" s="185">
        <v>0.30342000000000025</v>
      </c>
      <c r="AS5" s="186">
        <v>13.282844900000008</v>
      </c>
      <c r="AT5" s="100">
        <v>30.79400260000001</v>
      </c>
      <c r="AU5" s="185">
        <f t="shared" ref="AU5:AU43" si="37">AS5*AT5/10000</f>
        <v>4.090319603859971E-2</v>
      </c>
      <c r="AV5" s="211">
        <f t="shared" si="12"/>
        <v>0.43853222378113643</v>
      </c>
      <c r="AW5" s="211">
        <f t="shared" si="13"/>
        <v>0.41100649425783592</v>
      </c>
      <c r="AX5" s="212">
        <f t="shared" ref="AX5:AX43" si="38">(AV5)*0.75+(AW5)*0.25</f>
        <v>0.43165079140031132</v>
      </c>
      <c r="AY5" s="185">
        <v>0.30949999999999994</v>
      </c>
      <c r="AZ5" s="186">
        <v>10.7727345</v>
      </c>
      <c r="BA5" s="100">
        <v>23.325766999999995</v>
      </c>
      <c r="BB5" s="185">
        <f t="shared" ref="BB5:BB41" si="39">AZ5*BA5/10000</f>
        <v>2.5128229489986144E-2</v>
      </c>
      <c r="BC5" s="211">
        <f t="shared" si="14"/>
        <v>0.92817314448895072</v>
      </c>
      <c r="BD5" s="211">
        <f t="shared" si="15"/>
        <v>1.0100554396749462</v>
      </c>
      <c r="BE5" s="214">
        <f>-(BC5)*0.75-(BD5)*0.25</f>
        <v>-0.94864371828544958</v>
      </c>
      <c r="BF5" s="185">
        <v>0.28508999999999912</v>
      </c>
      <c r="BG5" s="186">
        <v>3.3760014999999939</v>
      </c>
      <c r="BH5" s="100">
        <v>34.271582200000005</v>
      </c>
      <c r="BI5" s="185">
        <f t="shared" ref="BI5:BI41" si="40">BG5*BH5/10000</f>
        <v>1.1570091291457311E-2</v>
      </c>
      <c r="BJ5" s="211">
        <f t="shared" si="16"/>
        <v>0.70295762551938079</v>
      </c>
      <c r="BK5" s="211">
        <f t="shared" si="17"/>
        <v>1.097279676294294</v>
      </c>
      <c r="BL5" s="214">
        <f>-(BJ5)*0.75-(BK5)*0.25</f>
        <v>-0.80153813821310904</v>
      </c>
      <c r="BM5" s="185">
        <v>0.24871000000000007</v>
      </c>
      <c r="BN5" s="186">
        <v>5.7117081999999977</v>
      </c>
      <c r="BO5" s="100">
        <v>36.849375300000005</v>
      </c>
      <c r="BP5" s="185">
        <f t="shared" si="18"/>
        <v>2.1047287906588743E-2</v>
      </c>
      <c r="BQ5" s="211">
        <f t="shared" si="19"/>
        <v>0.73218694144428087</v>
      </c>
      <c r="BR5" s="211">
        <f t="shared" si="20"/>
        <v>0.67089339820361238</v>
      </c>
      <c r="BS5" s="212">
        <f t="shared" ref="BS5:BS43" si="41">(BQ5)*0.75+(BR5)*0.25</f>
        <v>0.71686355563411375</v>
      </c>
      <c r="BT5" s="185">
        <v>0.33331000000000005</v>
      </c>
      <c r="BU5" s="186">
        <v>12.9256964</v>
      </c>
      <c r="BV5" s="100">
        <v>27.786832699999998</v>
      </c>
      <c r="BW5" s="185">
        <f t="shared" ref="BW5:BW41" si="42">BU5*BV5/10000</f>
        <v>3.5916416339779225E-2</v>
      </c>
      <c r="BX5" s="211">
        <f t="shared" si="21"/>
        <v>1.0304047463293813</v>
      </c>
      <c r="BY5" s="211">
        <f t="shared" si="22"/>
        <v>1.0481282070448017</v>
      </c>
      <c r="BZ5" s="214">
        <f>-(BX5)*0.75-(BY5)*0.25</f>
        <v>-1.0348356115082364</v>
      </c>
      <c r="CA5" s="185">
        <v>0.24007000000000017</v>
      </c>
      <c r="CB5" s="186">
        <v>7.2057009000000036</v>
      </c>
      <c r="CC5" s="100">
        <v>36.024798099999998</v>
      </c>
      <c r="CD5" s="185">
        <f t="shared" ref="CD5:CD43" si="43">CB5*CC5/10000</f>
        <v>2.5958392009148838E-2</v>
      </c>
      <c r="CE5" s="211">
        <f t="shared" si="23"/>
        <v>0.65955521495444169</v>
      </c>
      <c r="CF5" s="211">
        <f t="shared" si="24"/>
        <v>0.71193567292654192</v>
      </c>
      <c r="CG5" s="212">
        <f t="shared" ref="CG5:CG43" si="44">(CE5)*0.75+(CF5)*0.25</f>
        <v>0.67265032944746672</v>
      </c>
      <c r="CH5" s="185">
        <v>0.29058999999999974</v>
      </c>
      <c r="CI5" s="186">
        <v>8.7273247000000111</v>
      </c>
      <c r="CJ5" s="100">
        <v>16.3995152</v>
      </c>
      <c r="CK5" s="185">
        <f t="shared" ref="CK5:CK43" si="45">CI5*CJ5/10000</f>
        <v>1.4312389407298563E-2</v>
      </c>
      <c r="CL5" s="211">
        <f t="shared" si="25"/>
        <v>0.83179128611339037</v>
      </c>
      <c r="CM5" s="211">
        <f t="shared" si="26"/>
        <v>0.47195237211607816</v>
      </c>
      <c r="CN5" s="213">
        <f t="shared" ref="CN5:CN43" si="46">(CL5)*0.75+(CM5)*0.25</f>
        <v>0.74183155761406239</v>
      </c>
      <c r="CO5" s="185">
        <v>0.34455000000000019</v>
      </c>
      <c r="CP5" s="186">
        <v>17.948774799999981</v>
      </c>
      <c r="CQ5" s="100">
        <v>34.806713600000016</v>
      </c>
      <c r="CR5" s="185">
        <f t="shared" ref="CR5:CR40" si="47">CP5*CQ5/10000</f>
        <v>6.2473786393449686E-2</v>
      </c>
      <c r="CS5" s="211">
        <f t="shared" si="27"/>
        <v>0.11951857915871375</v>
      </c>
      <c r="CT5" s="211">
        <f t="shared" si="28"/>
        <v>0.21562816562888806</v>
      </c>
      <c r="CU5" s="212">
        <f t="shared" ref="CU5:CU43" si="48">(CS5)*0.75+(CT5)*0.25</f>
        <v>0.14354597577625733</v>
      </c>
      <c r="CY5" s="195"/>
      <c r="DB5" s="195"/>
      <c r="DE5" s="195"/>
    </row>
    <row r="6" spans="1:109" hidden="1">
      <c r="A6" s="201">
        <v>1962</v>
      </c>
      <c r="B6" s="210">
        <v>0.30403999999999942</v>
      </c>
      <c r="C6" s="186">
        <v>15.484238900000085</v>
      </c>
      <c r="D6" s="100">
        <v>26.73147710000001</v>
      </c>
      <c r="E6" s="185">
        <f t="shared" si="29"/>
        <v>4.1391657756628161E-2</v>
      </c>
      <c r="F6" s="211">
        <f t="shared" si="0"/>
        <v>0.43130822340083386</v>
      </c>
      <c r="G6" s="253">
        <f t="shared" si="1"/>
        <v>0.40806133102540737</v>
      </c>
      <c r="H6" s="214">
        <f t="shared" si="30"/>
        <v>0.42549650030697722</v>
      </c>
      <c r="I6" s="185">
        <v>0.23801000000000053</v>
      </c>
      <c r="J6" s="186">
        <v>4.7626435000000198</v>
      </c>
      <c r="K6" s="100">
        <v>25.43018519999999</v>
      </c>
      <c r="L6" s="185">
        <f t="shared" si="31"/>
        <v>1.2111490624657665E-2</v>
      </c>
      <c r="M6" s="211">
        <f t="shared" si="2"/>
        <v>1.067684925303543</v>
      </c>
      <c r="N6" s="211">
        <f t="shared" si="3"/>
        <v>1.0500706103108708</v>
      </c>
      <c r="O6" s="214">
        <f t="shared" ref="O6:O23" si="49">-(M6)*0.75-(N6)*0.25</f>
        <v>-1.063281346555375</v>
      </c>
      <c r="P6" s="185">
        <v>0.35987000000000002</v>
      </c>
      <c r="Q6" s="186">
        <v>20.440389500000002</v>
      </c>
      <c r="R6" s="100">
        <v>35.330935899999986</v>
      </c>
      <c r="S6" s="185">
        <f t="shared" si="32"/>
        <v>7.2217809119553278E-2</v>
      </c>
      <c r="T6" s="211">
        <f t="shared" si="4"/>
        <v>-2.4588566357547251E-2</v>
      </c>
      <c r="U6" s="211">
        <f t="shared" si="5"/>
        <v>0.14285413220813795</v>
      </c>
      <c r="V6" s="212">
        <f t="shared" si="33"/>
        <v>1.7272108283874047E-2</v>
      </c>
      <c r="W6" s="185">
        <v>0.28474999999999823</v>
      </c>
      <c r="X6" s="186">
        <v>9.3354942999999562</v>
      </c>
      <c r="Y6" s="100">
        <v>31.764052800000005</v>
      </c>
      <c r="Z6" s="185">
        <f t="shared" si="34"/>
        <v>2.9653313385929771E-2</v>
      </c>
      <c r="AA6" s="211">
        <f t="shared" si="6"/>
        <v>0.87376384115463801</v>
      </c>
      <c r="AB6" s="211">
        <f t="shared" si="7"/>
        <v>1.1202829928868983</v>
      </c>
      <c r="AC6" s="214">
        <f t="shared" ref="AC6:AC23" si="50">-(AA6)*0.75-(AB6)*0.25</f>
        <v>-0.93539362908770318</v>
      </c>
      <c r="AD6" s="185">
        <v>0.24933000000000025</v>
      </c>
      <c r="AE6" s="186">
        <v>7.6661551000000649</v>
      </c>
      <c r="AF6" s="100">
        <v>25.384555199999998</v>
      </c>
      <c r="AG6" s="185">
        <f t="shared" si="35"/>
        <v>1.9460193730771316E-2</v>
      </c>
      <c r="AH6" s="211">
        <f t="shared" si="8"/>
        <v>1.458099812078351</v>
      </c>
      <c r="AI6" s="211">
        <f t="shared" si="9"/>
        <v>1.1955058473987648</v>
      </c>
      <c r="AJ6" s="214">
        <f t="shared" ref="AJ6:AJ23" si="51">-(AH6)*0.75-(AI6)*0.25</f>
        <v>-1.3924513209084544</v>
      </c>
      <c r="AK6" s="185">
        <v>0.30559000000000036</v>
      </c>
      <c r="AL6" s="186">
        <v>9.2815603000000007</v>
      </c>
      <c r="AM6" s="100">
        <v>27.451347100000007</v>
      </c>
      <c r="AN6" s="185">
        <f t="shared" si="36"/>
        <v>2.5479133342488022E-2</v>
      </c>
      <c r="AO6" s="211">
        <f t="shared" si="10"/>
        <v>0.99376881192444866</v>
      </c>
      <c r="AP6" s="211">
        <f t="shared" si="11"/>
        <v>1.0598199355559852</v>
      </c>
      <c r="AQ6" s="214">
        <f t="shared" ref="AQ6:AQ23" si="52">-(AO6)*0.75-(AP6)*0.25</f>
        <v>-1.0102815928323328</v>
      </c>
      <c r="AR6" s="185">
        <v>0.30342000000000025</v>
      </c>
      <c r="AS6" s="186">
        <v>13.282844900000008</v>
      </c>
      <c r="AT6" s="100">
        <v>30.79400260000001</v>
      </c>
      <c r="AU6" s="185">
        <f t="shared" si="37"/>
        <v>4.090319603859971E-2</v>
      </c>
      <c r="AV6" s="211">
        <f t="shared" si="12"/>
        <v>0.43853222378113643</v>
      </c>
      <c r="AW6" s="211">
        <f t="shared" si="13"/>
        <v>0.41100649425783592</v>
      </c>
      <c r="AX6" s="212">
        <f t="shared" si="38"/>
        <v>0.43165079140031132</v>
      </c>
      <c r="AY6" s="185">
        <v>0.30949999999999994</v>
      </c>
      <c r="AZ6" s="186">
        <v>10.7727345</v>
      </c>
      <c r="BA6" s="100">
        <v>23.325766999999995</v>
      </c>
      <c r="BB6" s="185">
        <f t="shared" si="39"/>
        <v>2.5128229489986144E-2</v>
      </c>
      <c r="BC6" s="211">
        <f t="shared" si="14"/>
        <v>0.92817314448895072</v>
      </c>
      <c r="BD6" s="211">
        <f t="shared" si="15"/>
        <v>1.0100554396749462</v>
      </c>
      <c r="BE6" s="214">
        <f t="shared" ref="BE6:BE23" si="53">-(BC6)*0.75-(BD6)*0.25</f>
        <v>-0.94864371828544958</v>
      </c>
      <c r="BF6" s="185">
        <v>0.28508999999999912</v>
      </c>
      <c r="BG6" s="186">
        <v>3.3760014999999939</v>
      </c>
      <c r="BH6" s="100">
        <v>34.271582200000005</v>
      </c>
      <c r="BI6" s="185">
        <f t="shared" si="40"/>
        <v>1.1570091291457311E-2</v>
      </c>
      <c r="BJ6" s="211">
        <f t="shared" si="16"/>
        <v>0.70295762551938079</v>
      </c>
      <c r="BK6" s="211">
        <f t="shared" si="17"/>
        <v>1.097279676294294</v>
      </c>
      <c r="BL6" s="214">
        <f t="shared" ref="BL6:BL23" si="54">-(BJ6)*0.75-(BK6)*0.25</f>
        <v>-0.80153813821310904</v>
      </c>
      <c r="BM6" s="185">
        <v>0.24871000000000007</v>
      </c>
      <c r="BN6" s="186">
        <v>5.7117081999999977</v>
      </c>
      <c r="BO6" s="100">
        <v>36.849375300000005</v>
      </c>
      <c r="BP6" s="185">
        <f t="shared" si="18"/>
        <v>2.1047287906588743E-2</v>
      </c>
      <c r="BQ6" s="211">
        <f t="shared" si="19"/>
        <v>0.73218694144428087</v>
      </c>
      <c r="BR6" s="211">
        <f t="shared" si="20"/>
        <v>0.67089339820361238</v>
      </c>
      <c r="BS6" s="212">
        <f t="shared" si="41"/>
        <v>0.71686355563411375</v>
      </c>
      <c r="BT6" s="185">
        <v>0.33331000000000005</v>
      </c>
      <c r="BU6" s="186">
        <v>12.9256964</v>
      </c>
      <c r="BV6" s="100">
        <v>27.786832699999998</v>
      </c>
      <c r="BW6" s="185">
        <f t="shared" si="42"/>
        <v>3.5916416339779225E-2</v>
      </c>
      <c r="BX6" s="211">
        <f t="shared" si="21"/>
        <v>1.0304047463293813</v>
      </c>
      <c r="BY6" s="211">
        <f t="shared" si="22"/>
        <v>1.0481282070448017</v>
      </c>
      <c r="BZ6" s="214">
        <f t="shared" ref="BZ6:BZ23" si="55">-(BX6)*0.75-(BY6)*0.25</f>
        <v>-1.0348356115082364</v>
      </c>
      <c r="CA6" s="185">
        <v>0.24007000000000017</v>
      </c>
      <c r="CB6" s="186">
        <v>7.2057009000000036</v>
      </c>
      <c r="CC6" s="100">
        <v>36.024798099999998</v>
      </c>
      <c r="CD6" s="185">
        <f t="shared" si="43"/>
        <v>2.5958392009148838E-2</v>
      </c>
      <c r="CE6" s="211">
        <f t="shared" si="23"/>
        <v>0.65955521495444169</v>
      </c>
      <c r="CF6" s="211">
        <f t="shared" si="24"/>
        <v>0.71193567292654192</v>
      </c>
      <c r="CG6" s="212">
        <f t="shared" si="44"/>
        <v>0.67265032944746672</v>
      </c>
      <c r="CH6" s="185">
        <v>0.29058999999999974</v>
      </c>
      <c r="CI6" s="186">
        <v>8.7273247000000111</v>
      </c>
      <c r="CJ6" s="100">
        <v>16.3995152</v>
      </c>
      <c r="CK6" s="185">
        <f t="shared" si="45"/>
        <v>1.4312389407298563E-2</v>
      </c>
      <c r="CL6" s="211">
        <f t="shared" si="25"/>
        <v>0.83179128611339037</v>
      </c>
      <c r="CM6" s="211">
        <f t="shared" si="26"/>
        <v>0.47195237211607816</v>
      </c>
      <c r="CN6" s="213">
        <f t="shared" si="46"/>
        <v>0.74183155761406239</v>
      </c>
      <c r="CO6" s="185">
        <v>0.34455000000000019</v>
      </c>
      <c r="CP6" s="186">
        <v>17.948774799999981</v>
      </c>
      <c r="CQ6" s="100">
        <v>34.806713600000016</v>
      </c>
      <c r="CR6" s="185">
        <f t="shared" si="47"/>
        <v>6.2473786393449686E-2</v>
      </c>
      <c r="CS6" s="211">
        <f t="shared" si="27"/>
        <v>0.11951857915871375</v>
      </c>
      <c r="CT6" s="211">
        <f t="shared" si="28"/>
        <v>0.21562816562888806</v>
      </c>
      <c r="CU6" s="212">
        <f t="shared" si="48"/>
        <v>0.14354597577625733</v>
      </c>
      <c r="CY6" s="195"/>
      <c r="DB6" s="195"/>
      <c r="DE6" s="195"/>
    </row>
    <row r="7" spans="1:109" hidden="1">
      <c r="A7" s="201">
        <v>1963</v>
      </c>
      <c r="B7" s="210">
        <v>0.30403999999999942</v>
      </c>
      <c r="C7" s="186">
        <v>15.484238900000085</v>
      </c>
      <c r="D7" s="100">
        <v>26.73147710000001</v>
      </c>
      <c r="E7" s="185">
        <f t="shared" si="29"/>
        <v>4.1391657756628161E-2</v>
      </c>
      <c r="F7" s="211">
        <f t="shared" si="0"/>
        <v>0.43130822340083386</v>
      </c>
      <c r="G7" s="253">
        <f t="shared" si="1"/>
        <v>0.40806133102540737</v>
      </c>
      <c r="H7" s="214">
        <f t="shared" si="30"/>
        <v>0.42549650030697722</v>
      </c>
      <c r="I7" s="185">
        <v>0.23801000000000053</v>
      </c>
      <c r="J7" s="186">
        <v>4.7626435000000198</v>
      </c>
      <c r="K7" s="100">
        <v>25.43018519999999</v>
      </c>
      <c r="L7" s="185">
        <f t="shared" si="31"/>
        <v>1.2111490624657665E-2</v>
      </c>
      <c r="M7" s="211">
        <f t="shared" si="2"/>
        <v>1.067684925303543</v>
      </c>
      <c r="N7" s="211">
        <f t="shared" si="3"/>
        <v>1.0500706103108708</v>
      </c>
      <c r="O7" s="214">
        <f t="shared" si="49"/>
        <v>-1.063281346555375</v>
      </c>
      <c r="P7" s="185">
        <v>0.35987000000000002</v>
      </c>
      <c r="Q7" s="186">
        <v>20.440389500000002</v>
      </c>
      <c r="R7" s="100">
        <v>35.330935899999986</v>
      </c>
      <c r="S7" s="185">
        <f t="shared" si="32"/>
        <v>7.2217809119553278E-2</v>
      </c>
      <c r="T7" s="211">
        <f t="shared" si="4"/>
        <v>-2.4588566357547251E-2</v>
      </c>
      <c r="U7" s="211">
        <f t="shared" si="5"/>
        <v>0.14285413220813795</v>
      </c>
      <c r="V7" s="212">
        <f t="shared" si="33"/>
        <v>1.7272108283874047E-2</v>
      </c>
      <c r="W7" s="185">
        <v>0.28474999999999823</v>
      </c>
      <c r="X7" s="186">
        <v>9.3354942999999562</v>
      </c>
      <c r="Y7" s="100">
        <v>31.764052800000005</v>
      </c>
      <c r="Z7" s="185">
        <f t="shared" si="34"/>
        <v>2.9653313385929771E-2</v>
      </c>
      <c r="AA7" s="211">
        <f t="shared" si="6"/>
        <v>0.87376384115463801</v>
      </c>
      <c r="AB7" s="211">
        <f t="shared" si="7"/>
        <v>1.1202829928868983</v>
      </c>
      <c r="AC7" s="214">
        <f t="shared" si="50"/>
        <v>-0.93539362908770318</v>
      </c>
      <c r="AD7" s="185">
        <v>0.24933000000000025</v>
      </c>
      <c r="AE7" s="186">
        <v>7.6661551000000649</v>
      </c>
      <c r="AF7" s="100">
        <v>25.384555199999998</v>
      </c>
      <c r="AG7" s="185">
        <f t="shared" si="35"/>
        <v>1.9460193730771316E-2</v>
      </c>
      <c r="AH7" s="211">
        <f t="shared" si="8"/>
        <v>1.458099812078351</v>
      </c>
      <c r="AI7" s="211">
        <f t="shared" si="9"/>
        <v>1.1955058473987648</v>
      </c>
      <c r="AJ7" s="214">
        <f t="shared" si="51"/>
        <v>-1.3924513209084544</v>
      </c>
      <c r="AK7" s="185">
        <v>0.30559000000000036</v>
      </c>
      <c r="AL7" s="186">
        <v>9.2815603000000007</v>
      </c>
      <c r="AM7" s="100">
        <v>27.451347100000007</v>
      </c>
      <c r="AN7" s="185">
        <f t="shared" si="36"/>
        <v>2.5479133342488022E-2</v>
      </c>
      <c r="AO7" s="211">
        <f t="shared" si="10"/>
        <v>0.99376881192444866</v>
      </c>
      <c r="AP7" s="211">
        <f t="shared" si="11"/>
        <v>1.0598199355559852</v>
      </c>
      <c r="AQ7" s="214">
        <f t="shared" si="52"/>
        <v>-1.0102815928323328</v>
      </c>
      <c r="AR7" s="185">
        <v>0.30342000000000025</v>
      </c>
      <c r="AS7" s="186">
        <v>13.282844900000008</v>
      </c>
      <c r="AT7" s="100">
        <v>30.79400260000001</v>
      </c>
      <c r="AU7" s="185">
        <f t="shared" si="37"/>
        <v>4.090319603859971E-2</v>
      </c>
      <c r="AV7" s="211">
        <f t="shared" si="12"/>
        <v>0.43853222378113643</v>
      </c>
      <c r="AW7" s="211">
        <f t="shared" si="13"/>
        <v>0.41100649425783592</v>
      </c>
      <c r="AX7" s="212">
        <f t="shared" si="38"/>
        <v>0.43165079140031132</v>
      </c>
      <c r="AY7" s="185">
        <v>0.30949999999999994</v>
      </c>
      <c r="AZ7" s="186">
        <v>10.7727345</v>
      </c>
      <c r="BA7" s="100">
        <v>23.325766999999995</v>
      </c>
      <c r="BB7" s="185">
        <f t="shared" si="39"/>
        <v>2.5128229489986144E-2</v>
      </c>
      <c r="BC7" s="211">
        <f t="shared" si="14"/>
        <v>0.92817314448895072</v>
      </c>
      <c r="BD7" s="211">
        <f t="shared" si="15"/>
        <v>1.0100554396749462</v>
      </c>
      <c r="BE7" s="214">
        <f t="shared" si="53"/>
        <v>-0.94864371828544958</v>
      </c>
      <c r="BF7" s="185">
        <v>0.28508999999999912</v>
      </c>
      <c r="BG7" s="186">
        <v>3.3760014999999939</v>
      </c>
      <c r="BH7" s="100">
        <v>34.271582200000005</v>
      </c>
      <c r="BI7" s="185">
        <f t="shared" si="40"/>
        <v>1.1570091291457311E-2</v>
      </c>
      <c r="BJ7" s="211">
        <f t="shared" si="16"/>
        <v>0.70295762551938079</v>
      </c>
      <c r="BK7" s="211">
        <f t="shared" si="17"/>
        <v>1.097279676294294</v>
      </c>
      <c r="BL7" s="214">
        <f t="shared" si="54"/>
        <v>-0.80153813821310904</v>
      </c>
      <c r="BM7" s="185">
        <v>0.24871000000000007</v>
      </c>
      <c r="BN7" s="186">
        <v>5.7117081999999977</v>
      </c>
      <c r="BO7" s="100">
        <v>36.849375300000005</v>
      </c>
      <c r="BP7" s="185">
        <f t="shared" si="18"/>
        <v>2.1047287906588743E-2</v>
      </c>
      <c r="BQ7" s="211">
        <f t="shared" si="19"/>
        <v>0.73218694144428087</v>
      </c>
      <c r="BR7" s="211">
        <f t="shared" si="20"/>
        <v>0.67089339820361238</v>
      </c>
      <c r="BS7" s="212">
        <f t="shared" si="41"/>
        <v>0.71686355563411375</v>
      </c>
      <c r="BT7" s="185">
        <v>0.33331000000000005</v>
      </c>
      <c r="BU7" s="186">
        <v>12.9256964</v>
      </c>
      <c r="BV7" s="100">
        <v>27.786832699999998</v>
      </c>
      <c r="BW7" s="185">
        <f t="shared" si="42"/>
        <v>3.5916416339779225E-2</v>
      </c>
      <c r="BX7" s="211">
        <f t="shared" si="21"/>
        <v>1.0304047463293813</v>
      </c>
      <c r="BY7" s="211">
        <f t="shared" si="22"/>
        <v>1.0481282070448017</v>
      </c>
      <c r="BZ7" s="214">
        <f t="shared" si="55"/>
        <v>-1.0348356115082364</v>
      </c>
      <c r="CA7" s="185">
        <v>0.24007000000000017</v>
      </c>
      <c r="CB7" s="186">
        <v>7.2057009000000036</v>
      </c>
      <c r="CC7" s="100">
        <v>36.024798099999998</v>
      </c>
      <c r="CD7" s="185">
        <f t="shared" si="43"/>
        <v>2.5958392009148838E-2</v>
      </c>
      <c r="CE7" s="211">
        <f t="shared" si="23"/>
        <v>0.65955521495444169</v>
      </c>
      <c r="CF7" s="211">
        <f t="shared" si="24"/>
        <v>0.71193567292654192</v>
      </c>
      <c r="CG7" s="212">
        <f t="shared" si="44"/>
        <v>0.67265032944746672</v>
      </c>
      <c r="CH7" s="185">
        <v>0.29058999999999974</v>
      </c>
      <c r="CI7" s="186">
        <v>8.7273247000000111</v>
      </c>
      <c r="CJ7" s="100">
        <v>16.3995152</v>
      </c>
      <c r="CK7" s="185">
        <f t="shared" si="45"/>
        <v>1.4312389407298563E-2</v>
      </c>
      <c r="CL7" s="211">
        <f t="shared" si="25"/>
        <v>0.83179128611339037</v>
      </c>
      <c r="CM7" s="211">
        <f t="shared" si="26"/>
        <v>0.47195237211607816</v>
      </c>
      <c r="CN7" s="213">
        <f t="shared" si="46"/>
        <v>0.74183155761406239</v>
      </c>
      <c r="CO7" s="185">
        <v>0.34455000000000019</v>
      </c>
      <c r="CP7" s="186">
        <v>17.948774799999981</v>
      </c>
      <c r="CQ7" s="100">
        <v>34.806713600000016</v>
      </c>
      <c r="CR7" s="185">
        <f t="shared" si="47"/>
        <v>6.2473786393449686E-2</v>
      </c>
      <c r="CS7" s="211">
        <f t="shared" si="27"/>
        <v>0.11951857915871375</v>
      </c>
      <c r="CT7" s="211">
        <f t="shared" si="28"/>
        <v>0.21562816562888806</v>
      </c>
      <c r="CU7" s="212">
        <f t="shared" si="48"/>
        <v>0.14354597577625733</v>
      </c>
      <c r="CY7" s="195"/>
      <c r="DB7" s="195"/>
      <c r="DE7" s="195"/>
    </row>
    <row r="8" spans="1:109" hidden="1">
      <c r="A8" s="201">
        <v>1964</v>
      </c>
      <c r="B8" s="210">
        <v>0.30403999999999942</v>
      </c>
      <c r="C8" s="186">
        <v>15.484238900000085</v>
      </c>
      <c r="D8" s="100">
        <v>26.73147710000001</v>
      </c>
      <c r="E8" s="185">
        <f t="shared" si="29"/>
        <v>4.1391657756628161E-2</v>
      </c>
      <c r="F8" s="211">
        <f t="shared" si="0"/>
        <v>0.43130822340083386</v>
      </c>
      <c r="G8" s="253">
        <f t="shared" si="1"/>
        <v>0.40806133102540737</v>
      </c>
      <c r="H8" s="214">
        <f t="shared" si="30"/>
        <v>0.42549650030697722</v>
      </c>
      <c r="I8" s="185">
        <v>0.23801000000000053</v>
      </c>
      <c r="J8" s="186">
        <v>4.7626435000000198</v>
      </c>
      <c r="K8" s="100">
        <v>25.43018519999999</v>
      </c>
      <c r="L8" s="185">
        <f t="shared" si="31"/>
        <v>1.2111490624657665E-2</v>
      </c>
      <c r="M8" s="211">
        <f t="shared" si="2"/>
        <v>1.067684925303543</v>
      </c>
      <c r="N8" s="211">
        <f t="shared" si="3"/>
        <v>1.0500706103108708</v>
      </c>
      <c r="O8" s="214">
        <f t="shared" si="49"/>
        <v>-1.063281346555375</v>
      </c>
      <c r="P8" s="185">
        <v>0.35987000000000002</v>
      </c>
      <c r="Q8" s="186">
        <v>20.440389500000002</v>
      </c>
      <c r="R8" s="100">
        <v>35.330935899999986</v>
      </c>
      <c r="S8" s="185">
        <f t="shared" si="32"/>
        <v>7.2217809119553278E-2</v>
      </c>
      <c r="T8" s="211">
        <f t="shared" si="4"/>
        <v>-2.4588566357547251E-2</v>
      </c>
      <c r="U8" s="211">
        <f t="shared" si="5"/>
        <v>0.14285413220813795</v>
      </c>
      <c r="V8" s="212">
        <f t="shared" si="33"/>
        <v>1.7272108283874047E-2</v>
      </c>
      <c r="W8" s="185">
        <v>0.28474999999999823</v>
      </c>
      <c r="X8" s="186">
        <v>9.3354942999999562</v>
      </c>
      <c r="Y8" s="100">
        <v>31.764052800000005</v>
      </c>
      <c r="Z8" s="185">
        <f t="shared" si="34"/>
        <v>2.9653313385929771E-2</v>
      </c>
      <c r="AA8" s="211">
        <f t="shared" si="6"/>
        <v>0.87376384115463801</v>
      </c>
      <c r="AB8" s="211">
        <f t="shared" si="7"/>
        <v>1.1202829928868983</v>
      </c>
      <c r="AC8" s="214">
        <f t="shared" si="50"/>
        <v>-0.93539362908770318</v>
      </c>
      <c r="AD8" s="185">
        <v>0.24933000000000025</v>
      </c>
      <c r="AE8" s="186">
        <v>7.6661551000000649</v>
      </c>
      <c r="AF8" s="100">
        <v>25.384555199999998</v>
      </c>
      <c r="AG8" s="185">
        <f t="shared" si="35"/>
        <v>1.9460193730771316E-2</v>
      </c>
      <c r="AH8" s="211">
        <f t="shared" si="8"/>
        <v>1.458099812078351</v>
      </c>
      <c r="AI8" s="211">
        <f t="shared" si="9"/>
        <v>1.1955058473987648</v>
      </c>
      <c r="AJ8" s="214">
        <f t="shared" si="51"/>
        <v>-1.3924513209084544</v>
      </c>
      <c r="AK8" s="185">
        <v>0.30559000000000036</v>
      </c>
      <c r="AL8" s="186">
        <v>9.2815603000000007</v>
      </c>
      <c r="AM8" s="100">
        <v>27.451347100000007</v>
      </c>
      <c r="AN8" s="185">
        <f t="shared" si="36"/>
        <v>2.5479133342488022E-2</v>
      </c>
      <c r="AO8" s="211">
        <f t="shared" si="10"/>
        <v>0.99376881192444866</v>
      </c>
      <c r="AP8" s="211">
        <f t="shared" si="11"/>
        <v>1.0598199355559852</v>
      </c>
      <c r="AQ8" s="214">
        <f t="shared" si="52"/>
        <v>-1.0102815928323328</v>
      </c>
      <c r="AR8" s="185">
        <v>0.30342000000000025</v>
      </c>
      <c r="AS8" s="186">
        <v>13.282844900000008</v>
      </c>
      <c r="AT8" s="100">
        <v>30.79400260000001</v>
      </c>
      <c r="AU8" s="185">
        <f t="shared" si="37"/>
        <v>4.090319603859971E-2</v>
      </c>
      <c r="AV8" s="211">
        <f t="shared" si="12"/>
        <v>0.43853222378113643</v>
      </c>
      <c r="AW8" s="211">
        <f t="shared" si="13"/>
        <v>0.41100649425783592</v>
      </c>
      <c r="AX8" s="212">
        <f t="shared" si="38"/>
        <v>0.43165079140031132</v>
      </c>
      <c r="AY8" s="185">
        <v>0.30949999999999994</v>
      </c>
      <c r="AZ8" s="186">
        <v>10.7727345</v>
      </c>
      <c r="BA8" s="100">
        <v>23.325766999999995</v>
      </c>
      <c r="BB8" s="185">
        <f t="shared" si="39"/>
        <v>2.5128229489986144E-2</v>
      </c>
      <c r="BC8" s="211">
        <f t="shared" si="14"/>
        <v>0.92817314448895072</v>
      </c>
      <c r="BD8" s="211">
        <f t="shared" si="15"/>
        <v>1.0100554396749462</v>
      </c>
      <c r="BE8" s="214">
        <f t="shared" si="53"/>
        <v>-0.94864371828544958</v>
      </c>
      <c r="BF8" s="185">
        <v>0.28508999999999912</v>
      </c>
      <c r="BG8" s="186">
        <v>3.3760014999999939</v>
      </c>
      <c r="BH8" s="100">
        <v>34.271582200000005</v>
      </c>
      <c r="BI8" s="185">
        <f t="shared" si="40"/>
        <v>1.1570091291457311E-2</v>
      </c>
      <c r="BJ8" s="211">
        <f t="shared" si="16"/>
        <v>0.70295762551938079</v>
      </c>
      <c r="BK8" s="211">
        <f t="shared" si="17"/>
        <v>1.097279676294294</v>
      </c>
      <c r="BL8" s="214">
        <f t="shared" si="54"/>
        <v>-0.80153813821310904</v>
      </c>
      <c r="BM8" s="185">
        <v>0.24871000000000007</v>
      </c>
      <c r="BN8" s="186">
        <v>5.7117081999999977</v>
      </c>
      <c r="BO8" s="100">
        <v>36.849375300000005</v>
      </c>
      <c r="BP8" s="185">
        <f t="shared" si="18"/>
        <v>2.1047287906588743E-2</v>
      </c>
      <c r="BQ8" s="211">
        <f t="shared" si="19"/>
        <v>0.73218694144428087</v>
      </c>
      <c r="BR8" s="211">
        <f t="shared" si="20"/>
        <v>0.67089339820361238</v>
      </c>
      <c r="BS8" s="212">
        <f t="shared" si="41"/>
        <v>0.71686355563411375</v>
      </c>
      <c r="BT8" s="185">
        <v>0.33331000000000005</v>
      </c>
      <c r="BU8" s="186">
        <v>12.9256964</v>
      </c>
      <c r="BV8" s="100">
        <v>27.786832699999998</v>
      </c>
      <c r="BW8" s="185">
        <f t="shared" si="42"/>
        <v>3.5916416339779225E-2</v>
      </c>
      <c r="BX8" s="211">
        <f t="shared" si="21"/>
        <v>1.0304047463293813</v>
      </c>
      <c r="BY8" s="211">
        <f t="shared" si="22"/>
        <v>1.0481282070448017</v>
      </c>
      <c r="BZ8" s="214">
        <f t="shared" si="55"/>
        <v>-1.0348356115082364</v>
      </c>
      <c r="CA8" s="185">
        <v>0.24007000000000017</v>
      </c>
      <c r="CB8" s="186">
        <v>7.2057009000000036</v>
      </c>
      <c r="CC8" s="100">
        <v>36.024798099999998</v>
      </c>
      <c r="CD8" s="185">
        <f t="shared" si="43"/>
        <v>2.5958392009148838E-2</v>
      </c>
      <c r="CE8" s="211">
        <f t="shared" si="23"/>
        <v>0.65955521495444169</v>
      </c>
      <c r="CF8" s="211">
        <f t="shared" si="24"/>
        <v>0.71193567292654192</v>
      </c>
      <c r="CG8" s="212">
        <f t="shared" si="44"/>
        <v>0.67265032944746672</v>
      </c>
      <c r="CH8" s="185">
        <v>0.29058999999999974</v>
      </c>
      <c r="CI8" s="186">
        <v>8.7273247000000111</v>
      </c>
      <c r="CJ8" s="100">
        <v>16.3995152</v>
      </c>
      <c r="CK8" s="185">
        <f t="shared" si="45"/>
        <v>1.4312389407298563E-2</v>
      </c>
      <c r="CL8" s="211">
        <f t="shared" si="25"/>
        <v>0.83179128611339037</v>
      </c>
      <c r="CM8" s="211">
        <f t="shared" si="26"/>
        <v>0.47195237211607816</v>
      </c>
      <c r="CN8" s="213">
        <f t="shared" si="46"/>
        <v>0.74183155761406239</v>
      </c>
      <c r="CO8" s="185">
        <v>0.34455000000000019</v>
      </c>
      <c r="CP8" s="186">
        <v>17.948774799999981</v>
      </c>
      <c r="CQ8" s="100">
        <v>34.806713600000016</v>
      </c>
      <c r="CR8" s="185">
        <f t="shared" si="47"/>
        <v>6.2473786393449686E-2</v>
      </c>
      <c r="CS8" s="211">
        <f t="shared" si="27"/>
        <v>0.11951857915871375</v>
      </c>
      <c r="CT8" s="211">
        <f t="shared" si="28"/>
        <v>0.21562816562888806</v>
      </c>
      <c r="CU8" s="212">
        <f t="shared" si="48"/>
        <v>0.14354597577625733</v>
      </c>
      <c r="CY8" s="195"/>
      <c r="DB8" s="195"/>
      <c r="DE8" s="195"/>
    </row>
    <row r="9" spans="1:109" hidden="1">
      <c r="A9" s="201">
        <v>1965</v>
      </c>
      <c r="B9" s="210">
        <v>0.30403999999999942</v>
      </c>
      <c r="C9" s="186">
        <v>15.484238900000085</v>
      </c>
      <c r="D9" s="100">
        <v>26.73147710000001</v>
      </c>
      <c r="E9" s="185">
        <f t="shared" si="29"/>
        <v>4.1391657756628161E-2</v>
      </c>
      <c r="F9" s="211">
        <f t="shared" si="0"/>
        <v>0.43130822340083386</v>
      </c>
      <c r="G9" s="253">
        <f t="shared" si="1"/>
        <v>0.40806133102540737</v>
      </c>
      <c r="H9" s="214">
        <f t="shared" si="30"/>
        <v>0.42549650030697722</v>
      </c>
      <c r="I9" s="185">
        <v>0.23801000000000053</v>
      </c>
      <c r="J9" s="186">
        <v>4.7626435000000198</v>
      </c>
      <c r="K9" s="100">
        <v>25.43018519999999</v>
      </c>
      <c r="L9" s="185">
        <f t="shared" si="31"/>
        <v>1.2111490624657665E-2</v>
      </c>
      <c r="M9" s="211">
        <f t="shared" si="2"/>
        <v>1.067684925303543</v>
      </c>
      <c r="N9" s="211">
        <f t="shared" si="3"/>
        <v>1.0500706103108708</v>
      </c>
      <c r="O9" s="214">
        <f t="shared" si="49"/>
        <v>-1.063281346555375</v>
      </c>
      <c r="P9" s="185">
        <v>0.35987000000000002</v>
      </c>
      <c r="Q9" s="186">
        <v>20.440389500000002</v>
      </c>
      <c r="R9" s="100">
        <v>35.330935899999986</v>
      </c>
      <c r="S9" s="185">
        <f t="shared" si="32"/>
        <v>7.2217809119553278E-2</v>
      </c>
      <c r="T9" s="211">
        <f t="shared" si="4"/>
        <v>-2.4588566357547251E-2</v>
      </c>
      <c r="U9" s="211">
        <f t="shared" si="5"/>
        <v>0.14285413220813795</v>
      </c>
      <c r="V9" s="212">
        <f t="shared" si="33"/>
        <v>1.7272108283874047E-2</v>
      </c>
      <c r="W9" s="185">
        <v>0.28474999999999823</v>
      </c>
      <c r="X9" s="186">
        <v>9.3354942999999562</v>
      </c>
      <c r="Y9" s="100">
        <v>31.764052800000005</v>
      </c>
      <c r="Z9" s="185">
        <f t="shared" si="34"/>
        <v>2.9653313385929771E-2</v>
      </c>
      <c r="AA9" s="211">
        <f t="shared" si="6"/>
        <v>0.87376384115463801</v>
      </c>
      <c r="AB9" s="211">
        <f t="shared" si="7"/>
        <v>1.1202829928868983</v>
      </c>
      <c r="AC9" s="214">
        <f t="shared" si="50"/>
        <v>-0.93539362908770318</v>
      </c>
      <c r="AD9" s="185">
        <v>0.24933000000000025</v>
      </c>
      <c r="AE9" s="186">
        <v>7.6661551000000649</v>
      </c>
      <c r="AF9" s="100">
        <v>25.384555199999998</v>
      </c>
      <c r="AG9" s="185">
        <f t="shared" si="35"/>
        <v>1.9460193730771316E-2</v>
      </c>
      <c r="AH9" s="211">
        <f t="shared" si="8"/>
        <v>1.458099812078351</v>
      </c>
      <c r="AI9" s="211">
        <f t="shared" si="9"/>
        <v>1.1955058473987648</v>
      </c>
      <c r="AJ9" s="214">
        <f t="shared" si="51"/>
        <v>-1.3924513209084544</v>
      </c>
      <c r="AK9" s="185">
        <v>0.30559000000000036</v>
      </c>
      <c r="AL9" s="186">
        <v>9.2815603000000007</v>
      </c>
      <c r="AM9" s="100">
        <v>27.451347100000007</v>
      </c>
      <c r="AN9" s="185">
        <f t="shared" si="36"/>
        <v>2.5479133342488022E-2</v>
      </c>
      <c r="AO9" s="211">
        <f t="shared" si="10"/>
        <v>0.99376881192444866</v>
      </c>
      <c r="AP9" s="211">
        <f t="shared" si="11"/>
        <v>1.0598199355559852</v>
      </c>
      <c r="AQ9" s="214">
        <f t="shared" si="52"/>
        <v>-1.0102815928323328</v>
      </c>
      <c r="AR9" s="185">
        <v>0.30342000000000025</v>
      </c>
      <c r="AS9" s="186">
        <v>13.282844900000008</v>
      </c>
      <c r="AT9" s="100">
        <v>30.79400260000001</v>
      </c>
      <c r="AU9" s="185">
        <f t="shared" si="37"/>
        <v>4.090319603859971E-2</v>
      </c>
      <c r="AV9" s="211">
        <f t="shared" si="12"/>
        <v>0.43853222378113643</v>
      </c>
      <c r="AW9" s="211">
        <f t="shared" si="13"/>
        <v>0.41100649425783592</v>
      </c>
      <c r="AX9" s="212">
        <f t="shared" si="38"/>
        <v>0.43165079140031132</v>
      </c>
      <c r="AY9" s="185">
        <v>0.30949999999999994</v>
      </c>
      <c r="AZ9" s="186">
        <v>10.7727345</v>
      </c>
      <c r="BA9" s="100">
        <v>23.325766999999995</v>
      </c>
      <c r="BB9" s="185">
        <f t="shared" si="39"/>
        <v>2.5128229489986144E-2</v>
      </c>
      <c r="BC9" s="211">
        <f t="shared" si="14"/>
        <v>0.92817314448895072</v>
      </c>
      <c r="BD9" s="211">
        <f t="shared" si="15"/>
        <v>1.0100554396749462</v>
      </c>
      <c r="BE9" s="214">
        <f t="shared" si="53"/>
        <v>-0.94864371828544958</v>
      </c>
      <c r="BF9" s="185">
        <v>0.28508999999999912</v>
      </c>
      <c r="BG9" s="186">
        <v>3.3760014999999939</v>
      </c>
      <c r="BH9" s="100">
        <v>34.271582200000005</v>
      </c>
      <c r="BI9" s="185">
        <f t="shared" si="40"/>
        <v>1.1570091291457311E-2</v>
      </c>
      <c r="BJ9" s="211">
        <f t="shared" si="16"/>
        <v>0.70295762551938079</v>
      </c>
      <c r="BK9" s="211">
        <f t="shared" si="17"/>
        <v>1.097279676294294</v>
      </c>
      <c r="BL9" s="214">
        <f t="shared" si="54"/>
        <v>-0.80153813821310904</v>
      </c>
      <c r="BM9" s="185">
        <v>0.24871000000000007</v>
      </c>
      <c r="BN9" s="186">
        <v>5.7117081999999977</v>
      </c>
      <c r="BO9" s="100">
        <v>36.849375300000005</v>
      </c>
      <c r="BP9" s="185">
        <f t="shared" si="18"/>
        <v>2.1047287906588743E-2</v>
      </c>
      <c r="BQ9" s="211">
        <f t="shared" si="19"/>
        <v>0.73218694144428087</v>
      </c>
      <c r="BR9" s="211">
        <f t="shared" si="20"/>
        <v>0.67089339820361238</v>
      </c>
      <c r="BS9" s="212">
        <f t="shared" si="41"/>
        <v>0.71686355563411375</v>
      </c>
      <c r="BT9" s="185">
        <v>0.33331000000000005</v>
      </c>
      <c r="BU9" s="186">
        <v>12.9256964</v>
      </c>
      <c r="BV9" s="100">
        <v>27.786832699999998</v>
      </c>
      <c r="BW9" s="185">
        <f t="shared" si="42"/>
        <v>3.5916416339779225E-2</v>
      </c>
      <c r="BX9" s="211">
        <f t="shared" si="21"/>
        <v>1.0304047463293813</v>
      </c>
      <c r="BY9" s="211">
        <f t="shared" si="22"/>
        <v>1.0481282070448017</v>
      </c>
      <c r="BZ9" s="214">
        <f t="shared" si="55"/>
        <v>-1.0348356115082364</v>
      </c>
      <c r="CA9" s="185">
        <v>0.24007000000000017</v>
      </c>
      <c r="CB9" s="186">
        <v>7.2057009000000036</v>
      </c>
      <c r="CC9" s="100">
        <v>36.024798099999998</v>
      </c>
      <c r="CD9" s="185">
        <f t="shared" si="43"/>
        <v>2.5958392009148838E-2</v>
      </c>
      <c r="CE9" s="211">
        <f t="shared" si="23"/>
        <v>0.65955521495444169</v>
      </c>
      <c r="CF9" s="211">
        <f t="shared" si="24"/>
        <v>0.71193567292654192</v>
      </c>
      <c r="CG9" s="212">
        <f t="shared" si="44"/>
        <v>0.67265032944746672</v>
      </c>
      <c r="CH9" s="185">
        <v>0.29058999999999974</v>
      </c>
      <c r="CI9" s="186">
        <v>8.7273247000000111</v>
      </c>
      <c r="CJ9" s="100">
        <v>16.3995152</v>
      </c>
      <c r="CK9" s="185">
        <f t="shared" si="45"/>
        <v>1.4312389407298563E-2</v>
      </c>
      <c r="CL9" s="211">
        <f t="shared" si="25"/>
        <v>0.83179128611339037</v>
      </c>
      <c r="CM9" s="211">
        <f t="shared" si="26"/>
        <v>0.47195237211607816</v>
      </c>
      <c r="CN9" s="213">
        <f t="shared" si="46"/>
        <v>0.74183155761406239</v>
      </c>
      <c r="CO9" s="185">
        <v>0.34455000000000019</v>
      </c>
      <c r="CP9" s="186">
        <v>17.948774799999981</v>
      </c>
      <c r="CQ9" s="100">
        <v>34.806713600000016</v>
      </c>
      <c r="CR9" s="185">
        <f t="shared" si="47"/>
        <v>6.2473786393449686E-2</v>
      </c>
      <c r="CS9" s="211">
        <f t="shared" si="27"/>
        <v>0.11951857915871375</v>
      </c>
      <c r="CT9" s="211">
        <f t="shared" si="28"/>
        <v>0.21562816562888806</v>
      </c>
      <c r="CU9" s="212">
        <f t="shared" si="48"/>
        <v>0.14354597577625733</v>
      </c>
      <c r="CY9" s="195"/>
      <c r="DB9" s="195"/>
      <c r="DE9" s="195"/>
    </row>
    <row r="10" spans="1:109" hidden="1">
      <c r="A10" s="201">
        <v>1966</v>
      </c>
      <c r="B10" s="210">
        <v>0.30403999999999942</v>
      </c>
      <c r="C10" s="186">
        <v>15.484238900000085</v>
      </c>
      <c r="D10" s="100">
        <v>26.73147710000001</v>
      </c>
      <c r="E10" s="185">
        <f t="shared" si="29"/>
        <v>4.1391657756628161E-2</v>
      </c>
      <c r="F10" s="211">
        <f t="shared" si="0"/>
        <v>0.43130822340083386</v>
      </c>
      <c r="G10" s="253">
        <f t="shared" si="1"/>
        <v>0.40806133102540737</v>
      </c>
      <c r="H10" s="214">
        <f t="shared" si="30"/>
        <v>0.42549650030697722</v>
      </c>
      <c r="I10" s="185">
        <v>0.23801000000000053</v>
      </c>
      <c r="J10" s="186">
        <v>4.7626435000000198</v>
      </c>
      <c r="K10" s="100">
        <v>25.43018519999999</v>
      </c>
      <c r="L10" s="185">
        <f t="shared" si="31"/>
        <v>1.2111490624657665E-2</v>
      </c>
      <c r="M10" s="211">
        <f t="shared" si="2"/>
        <v>1.067684925303543</v>
      </c>
      <c r="N10" s="211">
        <f t="shared" si="3"/>
        <v>1.0500706103108708</v>
      </c>
      <c r="O10" s="214">
        <f t="shared" si="49"/>
        <v>-1.063281346555375</v>
      </c>
      <c r="P10" s="185">
        <v>0.35987000000000002</v>
      </c>
      <c r="Q10" s="186">
        <v>20.440389500000002</v>
      </c>
      <c r="R10" s="100">
        <v>35.330935899999986</v>
      </c>
      <c r="S10" s="185">
        <f t="shared" si="32"/>
        <v>7.2217809119553278E-2</v>
      </c>
      <c r="T10" s="211">
        <f t="shared" si="4"/>
        <v>-2.4588566357547251E-2</v>
      </c>
      <c r="U10" s="211">
        <f t="shared" si="5"/>
        <v>0.14285413220813795</v>
      </c>
      <c r="V10" s="212">
        <f t="shared" si="33"/>
        <v>1.7272108283874047E-2</v>
      </c>
      <c r="W10" s="185">
        <v>0.28474999999999823</v>
      </c>
      <c r="X10" s="186">
        <v>9.3354942999999562</v>
      </c>
      <c r="Y10" s="100">
        <v>31.764052800000005</v>
      </c>
      <c r="Z10" s="185">
        <f t="shared" si="34"/>
        <v>2.9653313385929771E-2</v>
      </c>
      <c r="AA10" s="211">
        <f t="shared" si="6"/>
        <v>0.87376384115463801</v>
      </c>
      <c r="AB10" s="211">
        <f t="shared" si="7"/>
        <v>1.1202829928868983</v>
      </c>
      <c r="AC10" s="214">
        <f t="shared" si="50"/>
        <v>-0.93539362908770318</v>
      </c>
      <c r="AD10" s="185">
        <v>0.24933000000000025</v>
      </c>
      <c r="AE10" s="186">
        <v>7.6661551000000649</v>
      </c>
      <c r="AF10" s="100">
        <v>25.384555199999998</v>
      </c>
      <c r="AG10" s="185">
        <f t="shared" si="35"/>
        <v>1.9460193730771316E-2</v>
      </c>
      <c r="AH10" s="211">
        <f t="shared" si="8"/>
        <v>1.458099812078351</v>
      </c>
      <c r="AI10" s="211">
        <f t="shared" si="9"/>
        <v>1.1955058473987648</v>
      </c>
      <c r="AJ10" s="214">
        <f t="shared" si="51"/>
        <v>-1.3924513209084544</v>
      </c>
      <c r="AK10" s="185">
        <v>0.30559000000000036</v>
      </c>
      <c r="AL10" s="186">
        <v>9.2815603000000007</v>
      </c>
      <c r="AM10" s="100">
        <v>27.451347100000007</v>
      </c>
      <c r="AN10" s="185">
        <f t="shared" si="36"/>
        <v>2.5479133342488022E-2</v>
      </c>
      <c r="AO10" s="211">
        <f t="shared" si="10"/>
        <v>0.99376881192444866</v>
      </c>
      <c r="AP10" s="211">
        <f t="shared" si="11"/>
        <v>1.0598199355559852</v>
      </c>
      <c r="AQ10" s="214">
        <f t="shared" si="52"/>
        <v>-1.0102815928323328</v>
      </c>
      <c r="AR10" s="185">
        <v>0.30342000000000025</v>
      </c>
      <c r="AS10" s="186">
        <v>13.282844900000008</v>
      </c>
      <c r="AT10" s="100">
        <v>30.79400260000001</v>
      </c>
      <c r="AU10" s="185">
        <f t="shared" si="37"/>
        <v>4.090319603859971E-2</v>
      </c>
      <c r="AV10" s="211">
        <f t="shared" si="12"/>
        <v>0.43853222378113643</v>
      </c>
      <c r="AW10" s="211">
        <f t="shared" si="13"/>
        <v>0.41100649425783592</v>
      </c>
      <c r="AX10" s="212">
        <f t="shared" si="38"/>
        <v>0.43165079140031132</v>
      </c>
      <c r="AY10" s="185">
        <v>0.30949999999999994</v>
      </c>
      <c r="AZ10" s="186">
        <v>10.7727345</v>
      </c>
      <c r="BA10" s="100">
        <v>23.325766999999995</v>
      </c>
      <c r="BB10" s="185">
        <f t="shared" si="39"/>
        <v>2.5128229489986144E-2</v>
      </c>
      <c r="BC10" s="211">
        <f t="shared" si="14"/>
        <v>0.92817314448895072</v>
      </c>
      <c r="BD10" s="211">
        <f t="shared" si="15"/>
        <v>1.0100554396749462</v>
      </c>
      <c r="BE10" s="214">
        <f t="shared" si="53"/>
        <v>-0.94864371828544958</v>
      </c>
      <c r="BF10" s="185">
        <v>0.28508999999999912</v>
      </c>
      <c r="BG10" s="186">
        <v>3.3760014999999939</v>
      </c>
      <c r="BH10" s="100">
        <v>34.271582200000005</v>
      </c>
      <c r="BI10" s="185">
        <f t="shared" si="40"/>
        <v>1.1570091291457311E-2</v>
      </c>
      <c r="BJ10" s="211">
        <f t="shared" si="16"/>
        <v>0.70295762551938079</v>
      </c>
      <c r="BK10" s="211">
        <f t="shared" si="17"/>
        <v>1.097279676294294</v>
      </c>
      <c r="BL10" s="214">
        <f t="shared" si="54"/>
        <v>-0.80153813821310904</v>
      </c>
      <c r="BM10" s="185">
        <v>0.24871000000000007</v>
      </c>
      <c r="BN10" s="186">
        <v>5.7117081999999977</v>
      </c>
      <c r="BO10" s="100">
        <v>36.849375300000005</v>
      </c>
      <c r="BP10" s="185">
        <f t="shared" si="18"/>
        <v>2.1047287906588743E-2</v>
      </c>
      <c r="BQ10" s="211">
        <f t="shared" si="19"/>
        <v>0.73218694144428087</v>
      </c>
      <c r="BR10" s="211">
        <f t="shared" si="20"/>
        <v>0.67089339820361238</v>
      </c>
      <c r="BS10" s="212">
        <f t="shared" si="41"/>
        <v>0.71686355563411375</v>
      </c>
      <c r="BT10" s="185">
        <v>0.33331000000000005</v>
      </c>
      <c r="BU10" s="186">
        <v>12.9256964</v>
      </c>
      <c r="BV10" s="100">
        <v>27.786832699999998</v>
      </c>
      <c r="BW10" s="185">
        <f t="shared" si="42"/>
        <v>3.5916416339779225E-2</v>
      </c>
      <c r="BX10" s="211">
        <f t="shared" si="21"/>
        <v>1.0304047463293813</v>
      </c>
      <c r="BY10" s="211">
        <f t="shared" si="22"/>
        <v>1.0481282070448017</v>
      </c>
      <c r="BZ10" s="214">
        <f t="shared" si="55"/>
        <v>-1.0348356115082364</v>
      </c>
      <c r="CA10" s="185">
        <v>0.24007000000000017</v>
      </c>
      <c r="CB10" s="186">
        <v>7.2057009000000036</v>
      </c>
      <c r="CC10" s="100">
        <v>36.024798099999998</v>
      </c>
      <c r="CD10" s="185">
        <f t="shared" si="43"/>
        <v>2.5958392009148838E-2</v>
      </c>
      <c r="CE10" s="211">
        <f t="shared" si="23"/>
        <v>0.65955521495444169</v>
      </c>
      <c r="CF10" s="211">
        <f t="shared" si="24"/>
        <v>0.71193567292654192</v>
      </c>
      <c r="CG10" s="212">
        <f t="shared" si="44"/>
        <v>0.67265032944746672</v>
      </c>
      <c r="CH10" s="185">
        <v>0.29058999999999974</v>
      </c>
      <c r="CI10" s="186">
        <v>8.7273247000000111</v>
      </c>
      <c r="CJ10" s="100">
        <v>16.3995152</v>
      </c>
      <c r="CK10" s="185">
        <f t="shared" si="45"/>
        <v>1.4312389407298563E-2</v>
      </c>
      <c r="CL10" s="211">
        <f t="shared" si="25"/>
        <v>0.83179128611339037</v>
      </c>
      <c r="CM10" s="211">
        <f t="shared" si="26"/>
        <v>0.47195237211607816</v>
      </c>
      <c r="CN10" s="213">
        <f t="shared" si="46"/>
        <v>0.74183155761406239</v>
      </c>
      <c r="CO10" s="185">
        <v>0.34455000000000019</v>
      </c>
      <c r="CP10" s="186">
        <v>17.948774799999981</v>
      </c>
      <c r="CQ10" s="100">
        <v>34.806713600000016</v>
      </c>
      <c r="CR10" s="185">
        <f t="shared" si="47"/>
        <v>6.2473786393449686E-2</v>
      </c>
      <c r="CS10" s="211">
        <f t="shared" si="27"/>
        <v>0.11951857915871375</v>
      </c>
      <c r="CT10" s="211">
        <f t="shared" si="28"/>
        <v>0.21562816562888806</v>
      </c>
      <c r="CU10" s="212">
        <f t="shared" si="48"/>
        <v>0.14354597577625733</v>
      </c>
      <c r="CY10" s="195"/>
      <c r="DB10" s="195"/>
      <c r="DE10" s="195"/>
    </row>
    <row r="11" spans="1:109" hidden="1">
      <c r="A11" s="201">
        <v>1967</v>
      </c>
      <c r="B11" s="210">
        <v>0.30403999999999942</v>
      </c>
      <c r="C11" s="186">
        <v>15.484238900000085</v>
      </c>
      <c r="D11" s="100">
        <v>26.73147710000001</v>
      </c>
      <c r="E11" s="185">
        <f t="shared" si="29"/>
        <v>4.1391657756628161E-2</v>
      </c>
      <c r="F11" s="211">
        <f t="shared" si="0"/>
        <v>0.43130822340083386</v>
      </c>
      <c r="G11" s="253">
        <f t="shared" si="1"/>
        <v>0.40806133102540737</v>
      </c>
      <c r="H11" s="214">
        <f t="shared" si="30"/>
        <v>0.42549650030697722</v>
      </c>
      <c r="I11" s="185">
        <v>0.23801000000000053</v>
      </c>
      <c r="J11" s="186">
        <v>4.7626435000000198</v>
      </c>
      <c r="K11" s="100">
        <v>25.43018519999999</v>
      </c>
      <c r="L11" s="185">
        <f t="shared" si="31"/>
        <v>1.2111490624657665E-2</v>
      </c>
      <c r="M11" s="211">
        <f t="shared" si="2"/>
        <v>1.067684925303543</v>
      </c>
      <c r="N11" s="211">
        <f t="shared" si="3"/>
        <v>1.0500706103108708</v>
      </c>
      <c r="O11" s="214">
        <f t="shared" si="49"/>
        <v>-1.063281346555375</v>
      </c>
      <c r="P11" s="185">
        <v>0.35987000000000002</v>
      </c>
      <c r="Q11" s="186">
        <v>20.440389500000002</v>
      </c>
      <c r="R11" s="100">
        <v>35.330935899999986</v>
      </c>
      <c r="S11" s="185">
        <f t="shared" si="32"/>
        <v>7.2217809119553278E-2</v>
      </c>
      <c r="T11" s="211">
        <f t="shared" si="4"/>
        <v>-2.4588566357547251E-2</v>
      </c>
      <c r="U11" s="211">
        <f t="shared" si="5"/>
        <v>0.14285413220813795</v>
      </c>
      <c r="V11" s="212">
        <f t="shared" si="33"/>
        <v>1.7272108283874047E-2</v>
      </c>
      <c r="W11" s="185">
        <v>0.28474999999999823</v>
      </c>
      <c r="X11" s="186">
        <v>9.3354942999999562</v>
      </c>
      <c r="Y11" s="100">
        <v>31.764052800000005</v>
      </c>
      <c r="Z11" s="185">
        <f t="shared" si="34"/>
        <v>2.9653313385929771E-2</v>
      </c>
      <c r="AA11" s="211">
        <f t="shared" si="6"/>
        <v>0.87376384115463801</v>
      </c>
      <c r="AB11" s="211">
        <f t="shared" si="7"/>
        <v>1.1202829928868983</v>
      </c>
      <c r="AC11" s="214">
        <f t="shared" si="50"/>
        <v>-0.93539362908770318</v>
      </c>
      <c r="AD11" s="185">
        <v>0.24933000000000025</v>
      </c>
      <c r="AE11" s="186">
        <v>7.6661551000000649</v>
      </c>
      <c r="AF11" s="100">
        <v>25.384555199999998</v>
      </c>
      <c r="AG11" s="185">
        <f t="shared" si="35"/>
        <v>1.9460193730771316E-2</v>
      </c>
      <c r="AH11" s="211">
        <f t="shared" si="8"/>
        <v>1.458099812078351</v>
      </c>
      <c r="AI11" s="211">
        <f t="shared" si="9"/>
        <v>1.1955058473987648</v>
      </c>
      <c r="AJ11" s="214">
        <f t="shared" si="51"/>
        <v>-1.3924513209084544</v>
      </c>
      <c r="AK11" s="185">
        <v>0.30559000000000036</v>
      </c>
      <c r="AL11" s="186">
        <v>9.2815603000000007</v>
      </c>
      <c r="AM11" s="100">
        <v>27.451347100000007</v>
      </c>
      <c r="AN11" s="185">
        <f t="shared" si="36"/>
        <v>2.5479133342488022E-2</v>
      </c>
      <c r="AO11" s="211">
        <f t="shared" si="10"/>
        <v>0.99376881192444866</v>
      </c>
      <c r="AP11" s="211">
        <f t="shared" si="11"/>
        <v>1.0598199355559852</v>
      </c>
      <c r="AQ11" s="214">
        <f t="shared" si="52"/>
        <v>-1.0102815928323328</v>
      </c>
      <c r="AR11" s="185">
        <v>0.30342000000000025</v>
      </c>
      <c r="AS11" s="186">
        <v>13.282844900000008</v>
      </c>
      <c r="AT11" s="100">
        <v>30.79400260000001</v>
      </c>
      <c r="AU11" s="185">
        <f t="shared" si="37"/>
        <v>4.090319603859971E-2</v>
      </c>
      <c r="AV11" s="211">
        <f t="shared" si="12"/>
        <v>0.43853222378113643</v>
      </c>
      <c r="AW11" s="211">
        <f t="shared" si="13"/>
        <v>0.41100649425783592</v>
      </c>
      <c r="AX11" s="212">
        <f t="shared" si="38"/>
        <v>0.43165079140031132</v>
      </c>
      <c r="AY11" s="185">
        <v>0.30949999999999994</v>
      </c>
      <c r="AZ11" s="186">
        <v>10.7727345</v>
      </c>
      <c r="BA11" s="100">
        <v>23.325766999999995</v>
      </c>
      <c r="BB11" s="185">
        <f t="shared" si="39"/>
        <v>2.5128229489986144E-2</v>
      </c>
      <c r="BC11" s="211">
        <f t="shared" si="14"/>
        <v>0.92817314448895072</v>
      </c>
      <c r="BD11" s="211">
        <f t="shared" si="15"/>
        <v>1.0100554396749462</v>
      </c>
      <c r="BE11" s="214">
        <f t="shared" si="53"/>
        <v>-0.94864371828544958</v>
      </c>
      <c r="BF11" s="185">
        <v>0.28508999999999912</v>
      </c>
      <c r="BG11" s="186">
        <v>3.3760014999999939</v>
      </c>
      <c r="BH11" s="100">
        <v>34.271582200000005</v>
      </c>
      <c r="BI11" s="185">
        <f t="shared" si="40"/>
        <v>1.1570091291457311E-2</v>
      </c>
      <c r="BJ11" s="211">
        <f t="shared" si="16"/>
        <v>0.70295762551938079</v>
      </c>
      <c r="BK11" s="211">
        <f t="shared" si="17"/>
        <v>1.097279676294294</v>
      </c>
      <c r="BL11" s="214">
        <f t="shared" si="54"/>
        <v>-0.80153813821310904</v>
      </c>
      <c r="BM11" s="185">
        <v>0.24871000000000007</v>
      </c>
      <c r="BN11" s="186">
        <v>5.7117081999999977</v>
      </c>
      <c r="BO11" s="100">
        <v>36.849375300000005</v>
      </c>
      <c r="BP11" s="185">
        <f t="shared" si="18"/>
        <v>2.1047287906588743E-2</v>
      </c>
      <c r="BQ11" s="211">
        <f t="shared" si="19"/>
        <v>0.73218694144428087</v>
      </c>
      <c r="BR11" s="211">
        <f t="shared" si="20"/>
        <v>0.67089339820361238</v>
      </c>
      <c r="BS11" s="212">
        <f t="shared" si="41"/>
        <v>0.71686355563411375</v>
      </c>
      <c r="BT11" s="185">
        <v>0.33331000000000005</v>
      </c>
      <c r="BU11" s="186">
        <v>12.9256964</v>
      </c>
      <c r="BV11" s="100">
        <v>27.786832699999998</v>
      </c>
      <c r="BW11" s="185">
        <f t="shared" si="42"/>
        <v>3.5916416339779225E-2</v>
      </c>
      <c r="BX11" s="211">
        <f t="shared" si="21"/>
        <v>1.0304047463293813</v>
      </c>
      <c r="BY11" s="211">
        <f t="shared" si="22"/>
        <v>1.0481282070448017</v>
      </c>
      <c r="BZ11" s="214">
        <f t="shared" si="55"/>
        <v>-1.0348356115082364</v>
      </c>
      <c r="CA11" s="185">
        <v>0.24007000000000017</v>
      </c>
      <c r="CB11" s="186">
        <v>7.2057009000000036</v>
      </c>
      <c r="CC11" s="100">
        <v>36.024798099999998</v>
      </c>
      <c r="CD11" s="185">
        <f t="shared" si="43"/>
        <v>2.5958392009148838E-2</v>
      </c>
      <c r="CE11" s="211">
        <f t="shared" si="23"/>
        <v>0.65955521495444169</v>
      </c>
      <c r="CF11" s="211">
        <f t="shared" si="24"/>
        <v>0.71193567292654192</v>
      </c>
      <c r="CG11" s="212">
        <f t="shared" si="44"/>
        <v>0.67265032944746672</v>
      </c>
      <c r="CH11" s="185">
        <v>0.29058999999999974</v>
      </c>
      <c r="CI11" s="186">
        <v>8.7273247000000111</v>
      </c>
      <c r="CJ11" s="100">
        <v>16.3995152</v>
      </c>
      <c r="CK11" s="185">
        <f t="shared" si="45"/>
        <v>1.4312389407298563E-2</v>
      </c>
      <c r="CL11" s="211">
        <f t="shared" si="25"/>
        <v>0.83179128611339037</v>
      </c>
      <c r="CM11" s="211">
        <f t="shared" si="26"/>
        <v>0.47195237211607816</v>
      </c>
      <c r="CN11" s="213">
        <f t="shared" si="46"/>
        <v>0.74183155761406239</v>
      </c>
      <c r="CO11" s="185">
        <v>0.34455000000000019</v>
      </c>
      <c r="CP11" s="186">
        <v>17.948774799999981</v>
      </c>
      <c r="CQ11" s="100">
        <v>34.806713600000016</v>
      </c>
      <c r="CR11" s="185">
        <f t="shared" si="47"/>
        <v>6.2473786393449686E-2</v>
      </c>
      <c r="CS11" s="211">
        <f t="shared" si="27"/>
        <v>0.11951857915871375</v>
      </c>
      <c r="CT11" s="211">
        <f t="shared" si="28"/>
        <v>0.21562816562888806</v>
      </c>
      <c r="CU11" s="212">
        <f t="shared" si="48"/>
        <v>0.14354597577625733</v>
      </c>
      <c r="CY11" s="195"/>
      <c r="DB11" s="195"/>
      <c r="DE11" s="195"/>
    </row>
    <row r="12" spans="1:109" hidden="1">
      <c r="A12" s="201">
        <v>1968</v>
      </c>
      <c r="B12" s="210">
        <v>0.30403999999999942</v>
      </c>
      <c r="C12" s="186">
        <v>15.484238900000085</v>
      </c>
      <c r="D12" s="100">
        <v>26.73147710000001</v>
      </c>
      <c r="E12" s="185">
        <f t="shared" si="29"/>
        <v>4.1391657756628161E-2</v>
      </c>
      <c r="F12" s="211">
        <f t="shared" si="0"/>
        <v>0.43130822340083386</v>
      </c>
      <c r="G12" s="253">
        <f t="shared" si="1"/>
        <v>0.40806133102540737</v>
      </c>
      <c r="H12" s="214">
        <f t="shared" si="30"/>
        <v>0.42549650030697722</v>
      </c>
      <c r="I12" s="185">
        <v>0.23801000000000053</v>
      </c>
      <c r="J12" s="186">
        <v>4.7626435000000198</v>
      </c>
      <c r="K12" s="100">
        <v>25.43018519999999</v>
      </c>
      <c r="L12" s="185">
        <f t="shared" si="31"/>
        <v>1.2111490624657665E-2</v>
      </c>
      <c r="M12" s="211">
        <f t="shared" si="2"/>
        <v>1.067684925303543</v>
      </c>
      <c r="N12" s="211">
        <f t="shared" si="3"/>
        <v>1.0500706103108708</v>
      </c>
      <c r="O12" s="214">
        <f t="shared" si="49"/>
        <v>-1.063281346555375</v>
      </c>
      <c r="P12" s="185">
        <v>0.35987000000000002</v>
      </c>
      <c r="Q12" s="186">
        <v>20.440389500000002</v>
      </c>
      <c r="R12" s="100">
        <v>35.330935899999986</v>
      </c>
      <c r="S12" s="185">
        <f t="shared" si="32"/>
        <v>7.2217809119553278E-2</v>
      </c>
      <c r="T12" s="211">
        <f t="shared" si="4"/>
        <v>-2.4588566357547251E-2</v>
      </c>
      <c r="U12" s="211">
        <f t="shared" si="5"/>
        <v>0.14285413220813795</v>
      </c>
      <c r="V12" s="212">
        <f t="shared" si="33"/>
        <v>1.7272108283874047E-2</v>
      </c>
      <c r="W12" s="185">
        <v>0.28474999999999823</v>
      </c>
      <c r="X12" s="186">
        <v>9.3354942999999562</v>
      </c>
      <c r="Y12" s="100">
        <v>31.764052800000005</v>
      </c>
      <c r="Z12" s="185">
        <f t="shared" si="34"/>
        <v>2.9653313385929771E-2</v>
      </c>
      <c r="AA12" s="211">
        <f t="shared" si="6"/>
        <v>0.87376384115463801</v>
      </c>
      <c r="AB12" s="211">
        <f t="shared" si="7"/>
        <v>1.1202829928868983</v>
      </c>
      <c r="AC12" s="214">
        <f t="shared" si="50"/>
        <v>-0.93539362908770318</v>
      </c>
      <c r="AD12" s="185">
        <v>0.24933000000000025</v>
      </c>
      <c r="AE12" s="186">
        <v>7.6661551000000649</v>
      </c>
      <c r="AF12" s="100">
        <v>25.384555199999998</v>
      </c>
      <c r="AG12" s="185">
        <f t="shared" si="35"/>
        <v>1.9460193730771316E-2</v>
      </c>
      <c r="AH12" s="211">
        <f t="shared" si="8"/>
        <v>1.458099812078351</v>
      </c>
      <c r="AI12" s="211">
        <f t="shared" si="9"/>
        <v>1.1955058473987648</v>
      </c>
      <c r="AJ12" s="214">
        <f t="shared" si="51"/>
        <v>-1.3924513209084544</v>
      </c>
      <c r="AK12" s="185">
        <v>0.30559000000000036</v>
      </c>
      <c r="AL12" s="186">
        <v>9.2815603000000007</v>
      </c>
      <c r="AM12" s="100">
        <v>27.451347100000007</v>
      </c>
      <c r="AN12" s="185">
        <f t="shared" si="36"/>
        <v>2.5479133342488022E-2</v>
      </c>
      <c r="AO12" s="211">
        <f t="shared" si="10"/>
        <v>0.99376881192444866</v>
      </c>
      <c r="AP12" s="211">
        <f t="shared" si="11"/>
        <v>1.0598199355559852</v>
      </c>
      <c r="AQ12" s="214">
        <f t="shared" si="52"/>
        <v>-1.0102815928323328</v>
      </c>
      <c r="AR12" s="185">
        <v>0.30342000000000025</v>
      </c>
      <c r="AS12" s="186">
        <v>13.282844900000008</v>
      </c>
      <c r="AT12" s="100">
        <v>30.79400260000001</v>
      </c>
      <c r="AU12" s="185">
        <f t="shared" si="37"/>
        <v>4.090319603859971E-2</v>
      </c>
      <c r="AV12" s="211">
        <f t="shared" si="12"/>
        <v>0.43853222378113643</v>
      </c>
      <c r="AW12" s="211">
        <f t="shared" si="13"/>
        <v>0.41100649425783592</v>
      </c>
      <c r="AX12" s="212">
        <f t="shared" si="38"/>
        <v>0.43165079140031132</v>
      </c>
      <c r="AY12" s="185">
        <v>0.30949999999999994</v>
      </c>
      <c r="AZ12" s="186">
        <v>10.7727345</v>
      </c>
      <c r="BA12" s="100">
        <v>23.325766999999995</v>
      </c>
      <c r="BB12" s="185">
        <f t="shared" si="39"/>
        <v>2.5128229489986144E-2</v>
      </c>
      <c r="BC12" s="211">
        <f t="shared" si="14"/>
        <v>0.92817314448895072</v>
      </c>
      <c r="BD12" s="211">
        <f t="shared" si="15"/>
        <v>1.0100554396749462</v>
      </c>
      <c r="BE12" s="214">
        <f t="shared" si="53"/>
        <v>-0.94864371828544958</v>
      </c>
      <c r="BF12" s="185">
        <v>0.28508999999999912</v>
      </c>
      <c r="BG12" s="186">
        <v>3.3760014999999939</v>
      </c>
      <c r="BH12" s="100">
        <v>34.271582200000005</v>
      </c>
      <c r="BI12" s="185">
        <f t="shared" si="40"/>
        <v>1.1570091291457311E-2</v>
      </c>
      <c r="BJ12" s="211">
        <f t="shared" si="16"/>
        <v>0.70295762551938079</v>
      </c>
      <c r="BK12" s="211">
        <f t="shared" si="17"/>
        <v>1.097279676294294</v>
      </c>
      <c r="BL12" s="214">
        <f t="shared" si="54"/>
        <v>-0.80153813821310904</v>
      </c>
      <c r="BM12" s="185">
        <v>0.24871000000000007</v>
      </c>
      <c r="BN12" s="186">
        <v>5.7117081999999977</v>
      </c>
      <c r="BO12" s="100">
        <v>36.849375300000005</v>
      </c>
      <c r="BP12" s="185">
        <f t="shared" si="18"/>
        <v>2.1047287906588743E-2</v>
      </c>
      <c r="BQ12" s="211">
        <f t="shared" si="19"/>
        <v>0.73218694144428087</v>
      </c>
      <c r="BR12" s="211">
        <f t="shared" si="20"/>
        <v>0.67089339820361238</v>
      </c>
      <c r="BS12" s="212">
        <f t="shared" si="41"/>
        <v>0.71686355563411375</v>
      </c>
      <c r="BT12" s="185">
        <v>0.33331000000000005</v>
      </c>
      <c r="BU12" s="186">
        <v>12.9256964</v>
      </c>
      <c r="BV12" s="100">
        <v>27.786832699999998</v>
      </c>
      <c r="BW12" s="185">
        <f t="shared" si="42"/>
        <v>3.5916416339779225E-2</v>
      </c>
      <c r="BX12" s="211">
        <f t="shared" si="21"/>
        <v>1.0304047463293813</v>
      </c>
      <c r="BY12" s="211">
        <f t="shared" si="22"/>
        <v>1.0481282070448017</v>
      </c>
      <c r="BZ12" s="214">
        <f t="shared" si="55"/>
        <v>-1.0348356115082364</v>
      </c>
      <c r="CA12" s="185">
        <v>0.24007000000000017</v>
      </c>
      <c r="CB12" s="186">
        <v>7.2057009000000036</v>
      </c>
      <c r="CC12" s="100">
        <v>36.024798099999998</v>
      </c>
      <c r="CD12" s="185">
        <f t="shared" si="43"/>
        <v>2.5958392009148838E-2</v>
      </c>
      <c r="CE12" s="211">
        <f t="shared" si="23"/>
        <v>0.65955521495444169</v>
      </c>
      <c r="CF12" s="211">
        <f t="shared" si="24"/>
        <v>0.71193567292654192</v>
      </c>
      <c r="CG12" s="212">
        <f t="shared" si="44"/>
        <v>0.67265032944746672</v>
      </c>
      <c r="CH12" s="185">
        <v>0.29058999999999974</v>
      </c>
      <c r="CI12" s="186">
        <v>8.7273247000000111</v>
      </c>
      <c r="CJ12" s="100">
        <v>16.3995152</v>
      </c>
      <c r="CK12" s="185">
        <f t="shared" si="45"/>
        <v>1.4312389407298563E-2</v>
      </c>
      <c r="CL12" s="211">
        <f t="shared" si="25"/>
        <v>0.83179128611339037</v>
      </c>
      <c r="CM12" s="211">
        <f t="shared" si="26"/>
        <v>0.47195237211607816</v>
      </c>
      <c r="CN12" s="213">
        <f t="shared" si="46"/>
        <v>0.74183155761406239</v>
      </c>
      <c r="CO12" s="185">
        <v>0.34455000000000019</v>
      </c>
      <c r="CP12" s="186">
        <v>17.948774799999981</v>
      </c>
      <c r="CQ12" s="100">
        <v>34.806713600000016</v>
      </c>
      <c r="CR12" s="185">
        <f t="shared" si="47"/>
        <v>6.2473786393449686E-2</v>
      </c>
      <c r="CS12" s="211">
        <f t="shared" si="27"/>
        <v>0.11951857915871375</v>
      </c>
      <c r="CT12" s="211">
        <f t="shared" si="28"/>
        <v>0.21562816562888806</v>
      </c>
      <c r="CU12" s="212">
        <f t="shared" si="48"/>
        <v>0.14354597577625733</v>
      </c>
      <c r="CY12" s="195"/>
      <c r="DB12" s="195"/>
      <c r="DE12" s="195"/>
    </row>
    <row r="13" spans="1:109" hidden="1">
      <c r="A13" s="201">
        <v>1969</v>
      </c>
      <c r="B13" s="210">
        <v>0.30403999999999942</v>
      </c>
      <c r="C13" s="186">
        <v>15.484238900000085</v>
      </c>
      <c r="D13" s="100">
        <v>26.73147710000001</v>
      </c>
      <c r="E13" s="185">
        <f t="shared" si="29"/>
        <v>4.1391657756628161E-2</v>
      </c>
      <c r="F13" s="211">
        <f t="shared" si="0"/>
        <v>0.43130822340083386</v>
      </c>
      <c r="G13" s="253">
        <f t="shared" si="1"/>
        <v>0.40806133102540737</v>
      </c>
      <c r="H13" s="214">
        <f t="shared" si="30"/>
        <v>0.42549650030697722</v>
      </c>
      <c r="I13" s="185">
        <v>0.23801000000000053</v>
      </c>
      <c r="J13" s="186">
        <v>4.7626435000000198</v>
      </c>
      <c r="K13" s="100">
        <v>25.43018519999999</v>
      </c>
      <c r="L13" s="185">
        <f t="shared" si="31"/>
        <v>1.2111490624657665E-2</v>
      </c>
      <c r="M13" s="211">
        <f t="shared" si="2"/>
        <v>1.067684925303543</v>
      </c>
      <c r="N13" s="211">
        <f t="shared" si="3"/>
        <v>1.0500706103108708</v>
      </c>
      <c r="O13" s="214">
        <f t="shared" si="49"/>
        <v>-1.063281346555375</v>
      </c>
      <c r="P13" s="185">
        <v>0.35987000000000002</v>
      </c>
      <c r="Q13" s="186">
        <v>20.440389500000002</v>
      </c>
      <c r="R13" s="100">
        <v>35.330935899999986</v>
      </c>
      <c r="S13" s="185">
        <f t="shared" si="32"/>
        <v>7.2217809119553278E-2</v>
      </c>
      <c r="T13" s="211">
        <f t="shared" si="4"/>
        <v>-2.4588566357547251E-2</v>
      </c>
      <c r="U13" s="211">
        <f t="shared" si="5"/>
        <v>0.14285413220813795</v>
      </c>
      <c r="V13" s="212">
        <f t="shared" si="33"/>
        <v>1.7272108283874047E-2</v>
      </c>
      <c r="W13" s="185">
        <v>0.28474999999999823</v>
      </c>
      <c r="X13" s="186">
        <v>9.3354942999999562</v>
      </c>
      <c r="Y13" s="100">
        <v>31.764052800000005</v>
      </c>
      <c r="Z13" s="185">
        <f t="shared" si="34"/>
        <v>2.9653313385929771E-2</v>
      </c>
      <c r="AA13" s="211">
        <f t="shared" si="6"/>
        <v>0.87376384115463801</v>
      </c>
      <c r="AB13" s="211">
        <f t="shared" si="7"/>
        <v>1.1202829928868983</v>
      </c>
      <c r="AC13" s="214">
        <f t="shared" si="50"/>
        <v>-0.93539362908770318</v>
      </c>
      <c r="AD13" s="185">
        <v>0.24933000000000025</v>
      </c>
      <c r="AE13" s="186">
        <v>7.6661551000000649</v>
      </c>
      <c r="AF13" s="100">
        <v>25.384555199999998</v>
      </c>
      <c r="AG13" s="185">
        <f t="shared" si="35"/>
        <v>1.9460193730771316E-2</v>
      </c>
      <c r="AH13" s="211">
        <f t="shared" si="8"/>
        <v>1.458099812078351</v>
      </c>
      <c r="AI13" s="211">
        <f t="shared" si="9"/>
        <v>1.1955058473987648</v>
      </c>
      <c r="AJ13" s="214">
        <f t="shared" si="51"/>
        <v>-1.3924513209084544</v>
      </c>
      <c r="AK13" s="185">
        <v>0.30559000000000036</v>
      </c>
      <c r="AL13" s="186">
        <v>9.2815603000000007</v>
      </c>
      <c r="AM13" s="100">
        <v>27.451347100000007</v>
      </c>
      <c r="AN13" s="185">
        <f t="shared" si="36"/>
        <v>2.5479133342488022E-2</v>
      </c>
      <c r="AO13" s="211">
        <f t="shared" si="10"/>
        <v>0.99376881192444866</v>
      </c>
      <c r="AP13" s="211">
        <f t="shared" si="11"/>
        <v>1.0598199355559852</v>
      </c>
      <c r="AQ13" s="214">
        <f t="shared" si="52"/>
        <v>-1.0102815928323328</v>
      </c>
      <c r="AR13" s="185">
        <v>0.30342000000000025</v>
      </c>
      <c r="AS13" s="186">
        <v>13.282844900000008</v>
      </c>
      <c r="AT13" s="100">
        <v>30.79400260000001</v>
      </c>
      <c r="AU13" s="185">
        <f t="shared" si="37"/>
        <v>4.090319603859971E-2</v>
      </c>
      <c r="AV13" s="211">
        <f t="shared" si="12"/>
        <v>0.43853222378113643</v>
      </c>
      <c r="AW13" s="211">
        <f t="shared" si="13"/>
        <v>0.41100649425783592</v>
      </c>
      <c r="AX13" s="212">
        <f t="shared" si="38"/>
        <v>0.43165079140031132</v>
      </c>
      <c r="AY13" s="185">
        <v>0.30949999999999994</v>
      </c>
      <c r="AZ13" s="186">
        <v>10.7727345</v>
      </c>
      <c r="BA13" s="100">
        <v>23.325766999999995</v>
      </c>
      <c r="BB13" s="185">
        <f t="shared" si="39"/>
        <v>2.5128229489986144E-2</v>
      </c>
      <c r="BC13" s="211">
        <f t="shared" si="14"/>
        <v>0.92817314448895072</v>
      </c>
      <c r="BD13" s="211">
        <f t="shared" si="15"/>
        <v>1.0100554396749462</v>
      </c>
      <c r="BE13" s="214">
        <f t="shared" si="53"/>
        <v>-0.94864371828544958</v>
      </c>
      <c r="BF13" s="185">
        <v>0.28508999999999912</v>
      </c>
      <c r="BG13" s="186">
        <v>3.3760014999999939</v>
      </c>
      <c r="BH13" s="100">
        <v>34.271582200000005</v>
      </c>
      <c r="BI13" s="185">
        <f t="shared" si="40"/>
        <v>1.1570091291457311E-2</v>
      </c>
      <c r="BJ13" s="211">
        <f t="shared" si="16"/>
        <v>0.70295762551938079</v>
      </c>
      <c r="BK13" s="211">
        <f t="shared" si="17"/>
        <v>1.097279676294294</v>
      </c>
      <c r="BL13" s="214">
        <f t="shared" si="54"/>
        <v>-0.80153813821310904</v>
      </c>
      <c r="BM13" s="185">
        <v>0.24871000000000007</v>
      </c>
      <c r="BN13" s="186">
        <v>5.7117081999999977</v>
      </c>
      <c r="BO13" s="100">
        <v>36.849375300000005</v>
      </c>
      <c r="BP13" s="185">
        <f t="shared" si="18"/>
        <v>2.1047287906588743E-2</v>
      </c>
      <c r="BQ13" s="211">
        <f t="shared" si="19"/>
        <v>0.73218694144428087</v>
      </c>
      <c r="BR13" s="211">
        <f t="shared" si="20"/>
        <v>0.67089339820361238</v>
      </c>
      <c r="BS13" s="212">
        <f t="shared" si="41"/>
        <v>0.71686355563411375</v>
      </c>
      <c r="BT13" s="185">
        <v>0.33331000000000005</v>
      </c>
      <c r="BU13" s="186">
        <v>12.9256964</v>
      </c>
      <c r="BV13" s="100">
        <v>27.786832699999998</v>
      </c>
      <c r="BW13" s="185">
        <f t="shared" si="42"/>
        <v>3.5916416339779225E-2</v>
      </c>
      <c r="BX13" s="211">
        <f t="shared" si="21"/>
        <v>1.0304047463293813</v>
      </c>
      <c r="BY13" s="211">
        <f t="shared" si="22"/>
        <v>1.0481282070448017</v>
      </c>
      <c r="BZ13" s="214">
        <f t="shared" si="55"/>
        <v>-1.0348356115082364</v>
      </c>
      <c r="CA13" s="185">
        <v>0.24007000000000017</v>
      </c>
      <c r="CB13" s="186">
        <v>7.2057009000000036</v>
      </c>
      <c r="CC13" s="100">
        <v>36.024798099999998</v>
      </c>
      <c r="CD13" s="185">
        <f t="shared" si="43"/>
        <v>2.5958392009148838E-2</v>
      </c>
      <c r="CE13" s="211">
        <f t="shared" si="23"/>
        <v>0.65955521495444169</v>
      </c>
      <c r="CF13" s="211">
        <f t="shared" si="24"/>
        <v>0.71193567292654192</v>
      </c>
      <c r="CG13" s="212">
        <f t="shared" si="44"/>
        <v>0.67265032944746672</v>
      </c>
      <c r="CH13" s="191">
        <v>0.29058999999999974</v>
      </c>
      <c r="CI13" s="99">
        <v>8.7273247000000111</v>
      </c>
      <c r="CJ13" s="192">
        <v>16.3995152</v>
      </c>
      <c r="CK13" s="185">
        <f t="shared" si="45"/>
        <v>1.4312389407298563E-2</v>
      </c>
      <c r="CL13" s="211">
        <f t="shared" si="25"/>
        <v>0.83179128611339037</v>
      </c>
      <c r="CM13" s="211">
        <f t="shared" si="26"/>
        <v>0.47195237211607816</v>
      </c>
      <c r="CN13" s="213">
        <f t="shared" si="46"/>
        <v>0.74183155761406239</v>
      </c>
      <c r="CO13" s="185">
        <v>0.34455000000000019</v>
      </c>
      <c r="CP13" s="186">
        <v>17.948774799999981</v>
      </c>
      <c r="CQ13" s="100">
        <v>34.806713600000016</v>
      </c>
      <c r="CR13" s="185">
        <f t="shared" si="47"/>
        <v>6.2473786393449686E-2</v>
      </c>
      <c r="CS13" s="211">
        <f t="shared" si="27"/>
        <v>0.11951857915871375</v>
      </c>
      <c r="CT13" s="211">
        <f t="shared" si="28"/>
        <v>0.21562816562888806</v>
      </c>
      <c r="CU13" s="212">
        <f t="shared" si="48"/>
        <v>0.14354597577625733</v>
      </c>
      <c r="CY13" s="195"/>
      <c r="DB13" s="195"/>
      <c r="DE13" s="195"/>
    </row>
    <row r="14" spans="1:109" hidden="1">
      <c r="A14" s="201">
        <v>1970</v>
      </c>
      <c r="B14" s="210">
        <v>0.30403999999999942</v>
      </c>
      <c r="C14" s="186">
        <v>15.484238900000085</v>
      </c>
      <c r="D14" s="100">
        <v>26.73147710000001</v>
      </c>
      <c r="E14" s="185">
        <f t="shared" si="29"/>
        <v>4.1391657756628161E-2</v>
      </c>
      <c r="F14" s="211">
        <f t="shared" si="0"/>
        <v>0.43130822340083386</v>
      </c>
      <c r="G14" s="253">
        <f t="shared" si="1"/>
        <v>0.40806133102540737</v>
      </c>
      <c r="H14" s="214">
        <f t="shared" si="30"/>
        <v>0.42549650030697722</v>
      </c>
      <c r="I14" s="185">
        <v>0.23801000000000053</v>
      </c>
      <c r="J14" s="186">
        <v>4.7626435000000198</v>
      </c>
      <c r="K14" s="100">
        <v>25.43018519999999</v>
      </c>
      <c r="L14" s="185">
        <f t="shared" si="31"/>
        <v>1.2111490624657665E-2</v>
      </c>
      <c r="M14" s="211">
        <f t="shared" si="2"/>
        <v>1.067684925303543</v>
      </c>
      <c r="N14" s="211">
        <f t="shared" si="3"/>
        <v>1.0500706103108708</v>
      </c>
      <c r="O14" s="214">
        <f t="shared" si="49"/>
        <v>-1.063281346555375</v>
      </c>
      <c r="P14" s="185">
        <v>0.35987000000000002</v>
      </c>
      <c r="Q14" s="186">
        <v>20.440389500000002</v>
      </c>
      <c r="R14" s="100">
        <v>35.330935899999986</v>
      </c>
      <c r="S14" s="185">
        <f t="shared" si="32"/>
        <v>7.2217809119553278E-2</v>
      </c>
      <c r="T14" s="211">
        <f t="shared" si="4"/>
        <v>-2.4588566357547251E-2</v>
      </c>
      <c r="U14" s="211">
        <f t="shared" si="5"/>
        <v>0.14285413220813795</v>
      </c>
      <c r="V14" s="212">
        <f t="shared" si="33"/>
        <v>1.7272108283874047E-2</v>
      </c>
      <c r="W14" s="185">
        <v>0.28474999999999823</v>
      </c>
      <c r="X14" s="186">
        <v>9.3354942999999562</v>
      </c>
      <c r="Y14" s="100">
        <v>31.764052800000005</v>
      </c>
      <c r="Z14" s="185">
        <f t="shared" si="34"/>
        <v>2.9653313385929771E-2</v>
      </c>
      <c r="AA14" s="211">
        <f t="shared" si="6"/>
        <v>0.87376384115463801</v>
      </c>
      <c r="AB14" s="211">
        <f t="shared" si="7"/>
        <v>1.1202829928868983</v>
      </c>
      <c r="AC14" s="214">
        <f t="shared" si="50"/>
        <v>-0.93539362908770318</v>
      </c>
      <c r="AD14" s="185">
        <v>0.24933000000000025</v>
      </c>
      <c r="AE14" s="186">
        <v>7.6661551000000649</v>
      </c>
      <c r="AF14" s="100">
        <v>25.384555199999998</v>
      </c>
      <c r="AG14" s="185">
        <f t="shared" si="35"/>
        <v>1.9460193730771316E-2</v>
      </c>
      <c r="AH14" s="211">
        <f t="shared" si="8"/>
        <v>1.458099812078351</v>
      </c>
      <c r="AI14" s="211">
        <f t="shared" si="9"/>
        <v>1.1955058473987648</v>
      </c>
      <c r="AJ14" s="214">
        <f t="shared" si="51"/>
        <v>-1.3924513209084544</v>
      </c>
      <c r="AK14" s="185">
        <v>0.30559000000000036</v>
      </c>
      <c r="AL14" s="186">
        <v>9.2815603000000007</v>
      </c>
      <c r="AM14" s="100">
        <v>27.451347100000007</v>
      </c>
      <c r="AN14" s="185">
        <f t="shared" si="36"/>
        <v>2.5479133342488022E-2</v>
      </c>
      <c r="AO14" s="211">
        <f t="shared" si="10"/>
        <v>0.99376881192444866</v>
      </c>
      <c r="AP14" s="211">
        <f t="shared" si="11"/>
        <v>1.0598199355559852</v>
      </c>
      <c r="AQ14" s="214">
        <f t="shared" si="52"/>
        <v>-1.0102815928323328</v>
      </c>
      <c r="AR14" s="185">
        <v>0.30342000000000025</v>
      </c>
      <c r="AS14" s="186">
        <v>13.282844900000008</v>
      </c>
      <c r="AT14" s="100">
        <v>30.79400260000001</v>
      </c>
      <c r="AU14" s="185">
        <f t="shared" si="37"/>
        <v>4.090319603859971E-2</v>
      </c>
      <c r="AV14" s="211">
        <f t="shared" si="12"/>
        <v>0.43853222378113643</v>
      </c>
      <c r="AW14" s="211">
        <f t="shared" si="13"/>
        <v>0.41100649425783592</v>
      </c>
      <c r="AX14" s="212">
        <f t="shared" si="38"/>
        <v>0.43165079140031132</v>
      </c>
      <c r="AY14" s="185">
        <v>0.30949999999999994</v>
      </c>
      <c r="AZ14" s="186">
        <v>10.7727345</v>
      </c>
      <c r="BA14" s="100">
        <v>23.325766999999995</v>
      </c>
      <c r="BB14" s="185">
        <f t="shared" si="39"/>
        <v>2.5128229489986144E-2</v>
      </c>
      <c r="BC14" s="211">
        <f t="shared" si="14"/>
        <v>0.92817314448895072</v>
      </c>
      <c r="BD14" s="211">
        <f t="shared" si="15"/>
        <v>1.0100554396749462</v>
      </c>
      <c r="BE14" s="214">
        <f t="shared" si="53"/>
        <v>-0.94864371828544958</v>
      </c>
      <c r="BF14" s="185">
        <v>0.28508999999999912</v>
      </c>
      <c r="BG14" s="186">
        <v>3.3760014999999939</v>
      </c>
      <c r="BH14" s="100">
        <v>34.271582200000005</v>
      </c>
      <c r="BI14" s="185">
        <f t="shared" si="40"/>
        <v>1.1570091291457311E-2</v>
      </c>
      <c r="BJ14" s="211">
        <f t="shared" si="16"/>
        <v>0.70295762551938079</v>
      </c>
      <c r="BK14" s="211">
        <f t="shared" si="17"/>
        <v>1.097279676294294</v>
      </c>
      <c r="BL14" s="214">
        <f t="shared" si="54"/>
        <v>-0.80153813821310904</v>
      </c>
      <c r="BM14" s="185">
        <v>0.24871000000000007</v>
      </c>
      <c r="BN14" s="186">
        <v>5.7117081999999977</v>
      </c>
      <c r="BO14" s="100">
        <v>36.849375300000005</v>
      </c>
      <c r="BP14" s="185">
        <f t="shared" si="18"/>
        <v>2.1047287906588743E-2</v>
      </c>
      <c r="BQ14" s="211">
        <f t="shared" si="19"/>
        <v>0.73218694144428087</v>
      </c>
      <c r="BR14" s="211">
        <f t="shared" si="20"/>
        <v>0.67089339820361238</v>
      </c>
      <c r="BS14" s="212">
        <f t="shared" si="41"/>
        <v>0.71686355563411375</v>
      </c>
      <c r="BT14" s="185">
        <v>0.33331000000000005</v>
      </c>
      <c r="BU14" s="186">
        <v>12.9256964</v>
      </c>
      <c r="BV14" s="100">
        <v>27.786832699999998</v>
      </c>
      <c r="BW14" s="185">
        <f t="shared" si="42"/>
        <v>3.5916416339779225E-2</v>
      </c>
      <c r="BX14" s="211">
        <f t="shared" si="21"/>
        <v>1.0304047463293813</v>
      </c>
      <c r="BY14" s="211">
        <f t="shared" si="22"/>
        <v>1.0481282070448017</v>
      </c>
      <c r="BZ14" s="214">
        <f t="shared" si="55"/>
        <v>-1.0348356115082364</v>
      </c>
      <c r="CA14" s="185">
        <v>0.24007000000000017</v>
      </c>
      <c r="CB14" s="186">
        <v>7.2057009000000036</v>
      </c>
      <c r="CC14" s="100">
        <v>36.024798099999998</v>
      </c>
      <c r="CD14" s="185">
        <f t="shared" si="43"/>
        <v>2.5958392009148838E-2</v>
      </c>
      <c r="CE14" s="211">
        <f t="shared" si="23"/>
        <v>0.65955521495444169</v>
      </c>
      <c r="CF14" s="211">
        <f t="shared" si="24"/>
        <v>0.71193567292654192</v>
      </c>
      <c r="CG14" s="212">
        <f t="shared" si="44"/>
        <v>0.67265032944746672</v>
      </c>
      <c r="CH14" s="185">
        <v>0.29074399999999984</v>
      </c>
      <c r="CI14" s="186">
        <v>9.4000334200000104</v>
      </c>
      <c r="CJ14" s="100">
        <v>16.57195278</v>
      </c>
      <c r="CK14" s="185">
        <f t="shared" si="45"/>
        <v>1.557769099666621E-2</v>
      </c>
      <c r="CL14" s="211">
        <f t="shared" si="25"/>
        <v>0.81307837817112072</v>
      </c>
      <c r="CM14" s="211">
        <f t="shared" si="26"/>
        <v>0.47122083157124772</v>
      </c>
      <c r="CN14" s="213">
        <f t="shared" si="46"/>
        <v>0.72761399152115247</v>
      </c>
      <c r="CO14" s="185">
        <v>0.34455000000000019</v>
      </c>
      <c r="CP14" s="186">
        <v>17.948774799999981</v>
      </c>
      <c r="CQ14" s="100">
        <v>34.806713600000016</v>
      </c>
      <c r="CR14" s="185">
        <f t="shared" si="47"/>
        <v>6.2473786393449686E-2</v>
      </c>
      <c r="CS14" s="211">
        <f t="shared" si="27"/>
        <v>0.11951857915871375</v>
      </c>
      <c r="CT14" s="211">
        <f t="shared" si="28"/>
        <v>0.21562816562888806</v>
      </c>
      <c r="CU14" s="212">
        <f t="shared" si="48"/>
        <v>0.14354597577625733</v>
      </c>
      <c r="CY14" s="195"/>
      <c r="DB14" s="195"/>
      <c r="DE14" s="195"/>
    </row>
    <row r="15" spans="1:109" hidden="1">
      <c r="A15" s="201">
        <v>1971</v>
      </c>
      <c r="B15" s="210">
        <v>0.30403999999999942</v>
      </c>
      <c r="C15" s="186">
        <v>15.484238900000085</v>
      </c>
      <c r="D15" s="100">
        <v>26.73147710000001</v>
      </c>
      <c r="E15" s="185">
        <f t="shared" si="29"/>
        <v>4.1391657756628161E-2</v>
      </c>
      <c r="F15" s="211">
        <f t="shared" si="0"/>
        <v>0.43130822340083386</v>
      </c>
      <c r="G15" s="253">
        <f t="shared" si="1"/>
        <v>0.40806133102540737</v>
      </c>
      <c r="H15" s="214">
        <f t="shared" si="30"/>
        <v>0.42549650030697722</v>
      </c>
      <c r="I15" s="185">
        <v>0.23801000000000053</v>
      </c>
      <c r="J15" s="186">
        <v>4.7626435000000198</v>
      </c>
      <c r="K15" s="100">
        <v>25.43018519999999</v>
      </c>
      <c r="L15" s="185">
        <f t="shared" si="31"/>
        <v>1.2111490624657665E-2</v>
      </c>
      <c r="M15" s="211">
        <f t="shared" si="2"/>
        <v>1.067684925303543</v>
      </c>
      <c r="N15" s="211">
        <f t="shared" si="3"/>
        <v>1.0500706103108708</v>
      </c>
      <c r="O15" s="214">
        <f t="shared" si="49"/>
        <v>-1.063281346555375</v>
      </c>
      <c r="P15" s="191">
        <v>0.35987000000000002</v>
      </c>
      <c r="Q15" s="99">
        <v>20.440389500000002</v>
      </c>
      <c r="R15" s="192">
        <v>35.330935899999986</v>
      </c>
      <c r="S15" s="185">
        <f t="shared" si="32"/>
        <v>7.2217809119553278E-2</v>
      </c>
      <c r="T15" s="211">
        <f t="shared" si="4"/>
        <v>-2.4588566357547251E-2</v>
      </c>
      <c r="U15" s="211">
        <f t="shared" si="5"/>
        <v>0.14285413220813795</v>
      </c>
      <c r="V15" s="212">
        <f t="shared" si="33"/>
        <v>1.7272108283874047E-2</v>
      </c>
      <c r="W15" s="185">
        <v>0.28474999999999823</v>
      </c>
      <c r="X15" s="186">
        <v>9.3354942999999562</v>
      </c>
      <c r="Y15" s="100">
        <v>31.764052800000005</v>
      </c>
      <c r="Z15" s="185">
        <f t="shared" si="34"/>
        <v>2.9653313385929771E-2</v>
      </c>
      <c r="AA15" s="211">
        <f t="shared" si="6"/>
        <v>0.87376384115463801</v>
      </c>
      <c r="AB15" s="211">
        <f t="shared" si="7"/>
        <v>1.1202829928868983</v>
      </c>
      <c r="AC15" s="214">
        <f t="shared" si="50"/>
        <v>-0.93539362908770318</v>
      </c>
      <c r="AD15" s="185">
        <v>0.24933000000000025</v>
      </c>
      <c r="AE15" s="186">
        <v>7.6661551000000649</v>
      </c>
      <c r="AF15" s="100">
        <v>25.384555199999998</v>
      </c>
      <c r="AG15" s="185">
        <f t="shared" si="35"/>
        <v>1.9460193730771316E-2</v>
      </c>
      <c r="AH15" s="211">
        <f t="shared" si="8"/>
        <v>1.458099812078351</v>
      </c>
      <c r="AI15" s="211">
        <f t="shared" si="9"/>
        <v>1.1955058473987648</v>
      </c>
      <c r="AJ15" s="214">
        <f t="shared" si="51"/>
        <v>-1.3924513209084544</v>
      </c>
      <c r="AK15" s="185">
        <v>0.30559000000000036</v>
      </c>
      <c r="AL15" s="186">
        <v>9.2815603000000007</v>
      </c>
      <c r="AM15" s="100">
        <v>27.451347100000007</v>
      </c>
      <c r="AN15" s="185">
        <f t="shared" si="36"/>
        <v>2.5479133342488022E-2</v>
      </c>
      <c r="AO15" s="211">
        <f t="shared" si="10"/>
        <v>0.99376881192444866</v>
      </c>
      <c r="AP15" s="211">
        <f t="shared" si="11"/>
        <v>1.0598199355559852</v>
      </c>
      <c r="AQ15" s="214">
        <f t="shared" si="52"/>
        <v>-1.0102815928323328</v>
      </c>
      <c r="AR15" s="185">
        <v>0.30342000000000025</v>
      </c>
      <c r="AS15" s="186">
        <v>13.282844900000008</v>
      </c>
      <c r="AT15" s="100">
        <v>30.79400260000001</v>
      </c>
      <c r="AU15" s="185">
        <f t="shared" si="37"/>
        <v>4.090319603859971E-2</v>
      </c>
      <c r="AV15" s="211">
        <f t="shared" si="12"/>
        <v>0.43853222378113643</v>
      </c>
      <c r="AW15" s="211">
        <f t="shared" si="13"/>
        <v>0.41100649425783592</v>
      </c>
      <c r="AX15" s="212">
        <f t="shared" si="38"/>
        <v>0.43165079140031132</v>
      </c>
      <c r="AY15" s="185">
        <v>0.30949999999999994</v>
      </c>
      <c r="AZ15" s="186">
        <v>10.7727345</v>
      </c>
      <c r="BA15" s="100">
        <v>23.325766999999995</v>
      </c>
      <c r="BB15" s="185">
        <f t="shared" si="39"/>
        <v>2.5128229489986144E-2</v>
      </c>
      <c r="BC15" s="211">
        <f t="shared" si="14"/>
        <v>0.92817314448895072</v>
      </c>
      <c r="BD15" s="211">
        <f t="shared" si="15"/>
        <v>1.0100554396749462</v>
      </c>
      <c r="BE15" s="214">
        <f t="shared" si="53"/>
        <v>-0.94864371828544958</v>
      </c>
      <c r="BF15" s="185">
        <v>0.28508999999999912</v>
      </c>
      <c r="BG15" s="186">
        <v>3.3760014999999939</v>
      </c>
      <c r="BH15" s="100">
        <v>34.271582200000005</v>
      </c>
      <c r="BI15" s="185">
        <f t="shared" si="40"/>
        <v>1.1570091291457311E-2</v>
      </c>
      <c r="BJ15" s="211">
        <f t="shared" si="16"/>
        <v>0.70295762551938079</v>
      </c>
      <c r="BK15" s="211">
        <f t="shared" si="17"/>
        <v>1.097279676294294</v>
      </c>
      <c r="BL15" s="214">
        <f t="shared" si="54"/>
        <v>-0.80153813821310904</v>
      </c>
      <c r="BM15" s="185">
        <v>0.24871000000000007</v>
      </c>
      <c r="BN15" s="186">
        <v>5.7117081999999977</v>
      </c>
      <c r="BO15" s="100">
        <v>36.849375300000005</v>
      </c>
      <c r="BP15" s="185">
        <f t="shared" si="18"/>
        <v>2.1047287906588743E-2</v>
      </c>
      <c r="BQ15" s="211">
        <f t="shared" si="19"/>
        <v>0.73218694144428087</v>
      </c>
      <c r="BR15" s="211">
        <f t="shared" si="20"/>
        <v>0.67089339820361238</v>
      </c>
      <c r="BS15" s="212">
        <f t="shared" si="41"/>
        <v>0.71686355563411375</v>
      </c>
      <c r="BT15" s="185">
        <v>0.33331000000000005</v>
      </c>
      <c r="BU15" s="186">
        <v>12.9256964</v>
      </c>
      <c r="BV15" s="100">
        <v>27.786832699999998</v>
      </c>
      <c r="BW15" s="185">
        <f t="shared" si="42"/>
        <v>3.5916416339779225E-2</v>
      </c>
      <c r="BX15" s="211">
        <f t="shared" si="21"/>
        <v>1.0304047463293813</v>
      </c>
      <c r="BY15" s="211">
        <f t="shared" si="22"/>
        <v>1.0481282070448017</v>
      </c>
      <c r="BZ15" s="214">
        <f t="shared" si="55"/>
        <v>-1.0348356115082364</v>
      </c>
      <c r="CA15" s="185">
        <v>0.24007000000000017</v>
      </c>
      <c r="CB15" s="186">
        <v>7.2057009000000036</v>
      </c>
      <c r="CC15" s="100">
        <v>36.024798099999998</v>
      </c>
      <c r="CD15" s="185">
        <f t="shared" si="43"/>
        <v>2.5958392009148838E-2</v>
      </c>
      <c r="CE15" s="211">
        <f t="shared" si="23"/>
        <v>0.65955521495444169</v>
      </c>
      <c r="CF15" s="211">
        <f t="shared" si="24"/>
        <v>0.71193567292654192</v>
      </c>
      <c r="CG15" s="212">
        <f t="shared" si="44"/>
        <v>0.67265032944746672</v>
      </c>
      <c r="CH15" s="185">
        <v>0.29089799999999993</v>
      </c>
      <c r="CI15" s="186">
        <v>10.07274214000001</v>
      </c>
      <c r="CJ15" s="100">
        <v>16.744390359999997</v>
      </c>
      <c r="CK15" s="185">
        <f t="shared" si="45"/>
        <v>1.6866192638778189E-2</v>
      </c>
      <c r="CL15" s="211">
        <f t="shared" si="25"/>
        <v>0.79402235799781584</v>
      </c>
      <c r="CM15" s="211">
        <f t="shared" si="26"/>
        <v>0.47048929102641723</v>
      </c>
      <c r="CN15" s="213">
        <f t="shared" si="46"/>
        <v>0.71313909125496622</v>
      </c>
      <c r="CO15" s="185">
        <v>0.34455000000000019</v>
      </c>
      <c r="CP15" s="186">
        <v>17.948774799999981</v>
      </c>
      <c r="CQ15" s="100">
        <v>34.806713600000016</v>
      </c>
      <c r="CR15" s="185">
        <f t="shared" si="47"/>
        <v>6.2473786393449686E-2</v>
      </c>
      <c r="CS15" s="211">
        <f t="shared" si="27"/>
        <v>0.11951857915871375</v>
      </c>
      <c r="CT15" s="211">
        <f t="shared" si="28"/>
        <v>0.21562816562888806</v>
      </c>
      <c r="CU15" s="212">
        <f t="shared" si="48"/>
        <v>0.14354597577625733</v>
      </c>
      <c r="CY15" s="195"/>
      <c r="DB15" s="195"/>
      <c r="DE15" s="195"/>
    </row>
    <row r="16" spans="1:109" hidden="1">
      <c r="A16" s="201">
        <v>1972</v>
      </c>
      <c r="B16" s="210">
        <v>0.30403999999999942</v>
      </c>
      <c r="C16" s="186">
        <v>15.484238900000085</v>
      </c>
      <c r="D16" s="100">
        <v>26.73147710000001</v>
      </c>
      <c r="E16" s="185">
        <f t="shared" si="29"/>
        <v>4.1391657756628161E-2</v>
      </c>
      <c r="F16" s="211">
        <f t="shared" si="0"/>
        <v>0.43130822340083386</v>
      </c>
      <c r="G16" s="253">
        <f t="shared" si="1"/>
        <v>0.40806133102540737</v>
      </c>
      <c r="H16" s="214">
        <f t="shared" si="30"/>
        <v>0.42549650030697722</v>
      </c>
      <c r="I16" s="185">
        <v>0.23801000000000053</v>
      </c>
      <c r="J16" s="186">
        <v>4.7626435000000198</v>
      </c>
      <c r="K16" s="100">
        <v>25.43018519999999</v>
      </c>
      <c r="L16" s="185">
        <f t="shared" si="31"/>
        <v>1.2111490624657665E-2</v>
      </c>
      <c r="M16" s="211">
        <f t="shared" si="2"/>
        <v>1.067684925303543</v>
      </c>
      <c r="N16" s="211">
        <f t="shared" si="3"/>
        <v>1.0500706103108708</v>
      </c>
      <c r="O16" s="214">
        <f t="shared" si="49"/>
        <v>-1.063281346555375</v>
      </c>
      <c r="P16" s="185">
        <f>POWER(P$19/P$15,1/4)*P15</f>
        <v>0.34965308014785368</v>
      </c>
      <c r="Q16" s="186">
        <v>19.740334975000003</v>
      </c>
      <c r="R16" s="100">
        <v>34.685760649999992</v>
      </c>
      <c r="S16" s="185">
        <f t="shared" si="32"/>
        <v>6.8470853409367372E-2</v>
      </c>
      <c r="T16" s="211">
        <f t="shared" si="4"/>
        <v>3.0826235818993256E-2</v>
      </c>
      <c r="U16" s="211">
        <f t="shared" si="5"/>
        <v>0.19138719139725227</v>
      </c>
      <c r="V16" s="212">
        <f t="shared" si="33"/>
        <v>7.0966474713558006E-2</v>
      </c>
      <c r="W16" s="185">
        <v>0.28474999999999823</v>
      </c>
      <c r="X16" s="186">
        <v>9.3354942999999562</v>
      </c>
      <c r="Y16" s="100">
        <v>31.764052800000005</v>
      </c>
      <c r="Z16" s="185">
        <f t="shared" si="34"/>
        <v>2.9653313385929771E-2</v>
      </c>
      <c r="AA16" s="211">
        <f t="shared" si="6"/>
        <v>0.87376384115463801</v>
      </c>
      <c r="AB16" s="211">
        <f t="shared" si="7"/>
        <v>1.1202829928868983</v>
      </c>
      <c r="AC16" s="214">
        <f t="shared" si="50"/>
        <v>-0.93539362908770318</v>
      </c>
      <c r="AD16" s="185">
        <v>0.24933000000000025</v>
      </c>
      <c r="AE16" s="186">
        <v>7.6661551000000649</v>
      </c>
      <c r="AF16" s="100">
        <v>25.384555199999998</v>
      </c>
      <c r="AG16" s="185">
        <f t="shared" si="35"/>
        <v>1.9460193730771316E-2</v>
      </c>
      <c r="AH16" s="211">
        <f t="shared" si="8"/>
        <v>1.458099812078351</v>
      </c>
      <c r="AI16" s="211">
        <f t="shared" si="9"/>
        <v>1.1955058473987648</v>
      </c>
      <c r="AJ16" s="214">
        <f t="shared" si="51"/>
        <v>-1.3924513209084544</v>
      </c>
      <c r="AK16" s="185">
        <v>0.30559000000000036</v>
      </c>
      <c r="AL16" s="186">
        <v>9.2815603000000007</v>
      </c>
      <c r="AM16" s="100">
        <v>27.451347100000007</v>
      </c>
      <c r="AN16" s="185">
        <f t="shared" si="36"/>
        <v>2.5479133342488022E-2</v>
      </c>
      <c r="AO16" s="211">
        <f t="shared" si="10"/>
        <v>0.99376881192444866</v>
      </c>
      <c r="AP16" s="211">
        <f t="shared" si="11"/>
        <v>1.0598199355559852</v>
      </c>
      <c r="AQ16" s="214">
        <f t="shared" si="52"/>
        <v>-1.0102815928323328</v>
      </c>
      <c r="AR16" s="185">
        <v>0.30342000000000025</v>
      </c>
      <c r="AS16" s="186">
        <v>13.282844900000008</v>
      </c>
      <c r="AT16" s="100">
        <v>30.79400260000001</v>
      </c>
      <c r="AU16" s="185">
        <f t="shared" si="37"/>
        <v>4.090319603859971E-2</v>
      </c>
      <c r="AV16" s="211">
        <f t="shared" si="12"/>
        <v>0.43853222378113643</v>
      </c>
      <c r="AW16" s="211">
        <f t="shared" si="13"/>
        <v>0.41100649425783592</v>
      </c>
      <c r="AX16" s="212">
        <f t="shared" si="38"/>
        <v>0.43165079140031132</v>
      </c>
      <c r="AY16" s="185">
        <v>0.30949999999999994</v>
      </c>
      <c r="AZ16" s="186">
        <v>10.7727345</v>
      </c>
      <c r="BA16" s="100">
        <v>23.325766999999995</v>
      </c>
      <c r="BB16" s="185">
        <f t="shared" si="39"/>
        <v>2.5128229489986144E-2</v>
      </c>
      <c r="BC16" s="211">
        <f t="shared" si="14"/>
        <v>0.92817314448895072</v>
      </c>
      <c r="BD16" s="211">
        <f t="shared" si="15"/>
        <v>1.0100554396749462</v>
      </c>
      <c r="BE16" s="214">
        <f t="shared" si="53"/>
        <v>-0.94864371828544958</v>
      </c>
      <c r="BF16" s="185">
        <v>0.28508999999999912</v>
      </c>
      <c r="BG16" s="186">
        <v>3.3760014999999939</v>
      </c>
      <c r="BH16" s="100">
        <v>34.271582200000005</v>
      </c>
      <c r="BI16" s="185">
        <f t="shared" si="40"/>
        <v>1.1570091291457311E-2</v>
      </c>
      <c r="BJ16" s="211">
        <f t="shared" si="16"/>
        <v>0.70295762551938079</v>
      </c>
      <c r="BK16" s="211">
        <f t="shared" si="17"/>
        <v>1.097279676294294</v>
      </c>
      <c r="BL16" s="214">
        <f t="shared" si="54"/>
        <v>-0.80153813821310904</v>
      </c>
      <c r="BM16" s="185">
        <v>0.24871000000000007</v>
      </c>
      <c r="BN16" s="186">
        <v>5.7117081999999977</v>
      </c>
      <c r="BO16" s="100">
        <v>36.849375300000005</v>
      </c>
      <c r="BP16" s="185">
        <f t="shared" si="18"/>
        <v>2.1047287906588743E-2</v>
      </c>
      <c r="BQ16" s="211">
        <f t="shared" si="19"/>
        <v>0.73218694144428087</v>
      </c>
      <c r="BR16" s="211">
        <f t="shared" si="20"/>
        <v>0.67089339820361238</v>
      </c>
      <c r="BS16" s="212">
        <f t="shared" si="41"/>
        <v>0.71686355563411375</v>
      </c>
      <c r="BT16" s="185">
        <v>0.33331000000000005</v>
      </c>
      <c r="BU16" s="186">
        <v>12.9256964</v>
      </c>
      <c r="BV16" s="100">
        <v>27.786832699999998</v>
      </c>
      <c r="BW16" s="185">
        <f t="shared" si="42"/>
        <v>3.5916416339779225E-2</v>
      </c>
      <c r="BX16" s="211">
        <f t="shared" si="21"/>
        <v>1.0304047463293813</v>
      </c>
      <c r="BY16" s="211">
        <f t="shared" si="22"/>
        <v>1.0481282070448017</v>
      </c>
      <c r="BZ16" s="214">
        <f t="shared" si="55"/>
        <v>-1.0348356115082364</v>
      </c>
      <c r="CA16" s="185">
        <v>0.24007000000000017</v>
      </c>
      <c r="CB16" s="186">
        <v>7.2057009000000036</v>
      </c>
      <c r="CC16" s="100">
        <v>36.024798099999998</v>
      </c>
      <c r="CD16" s="185">
        <f t="shared" si="43"/>
        <v>2.5958392009148838E-2</v>
      </c>
      <c r="CE16" s="211">
        <f t="shared" si="23"/>
        <v>0.65955521495444169</v>
      </c>
      <c r="CF16" s="211">
        <f t="shared" si="24"/>
        <v>0.71193567292654192</v>
      </c>
      <c r="CG16" s="212">
        <f t="shared" si="44"/>
        <v>0.67265032944746672</v>
      </c>
      <c r="CH16" s="185">
        <v>0.29105200000000009</v>
      </c>
      <c r="CI16" s="186">
        <v>10.745450860000009</v>
      </c>
      <c r="CJ16" s="100">
        <v>16.916827939999997</v>
      </c>
      <c r="CK16" s="185">
        <f t="shared" si="45"/>
        <v>1.8177894333634516E-2</v>
      </c>
      <c r="CL16" s="211">
        <f t="shared" si="25"/>
        <v>0.7746232255934753</v>
      </c>
      <c r="CM16" s="211">
        <f t="shared" si="26"/>
        <v>0.46975775048158652</v>
      </c>
      <c r="CN16" s="213">
        <f t="shared" si="46"/>
        <v>0.69840685681550307</v>
      </c>
      <c r="CO16" s="185">
        <v>0.34455000000000019</v>
      </c>
      <c r="CP16" s="186">
        <v>17.948774799999981</v>
      </c>
      <c r="CQ16" s="100">
        <v>34.806713600000016</v>
      </c>
      <c r="CR16" s="185">
        <f t="shared" si="47"/>
        <v>6.2473786393449686E-2</v>
      </c>
      <c r="CS16" s="211">
        <f t="shared" si="27"/>
        <v>0.11951857915871375</v>
      </c>
      <c r="CT16" s="211">
        <f t="shared" si="28"/>
        <v>0.21562816562888806</v>
      </c>
      <c r="CU16" s="212">
        <f t="shared" si="48"/>
        <v>0.14354597577625733</v>
      </c>
      <c r="CY16" s="195"/>
      <c r="DB16" s="195"/>
      <c r="DE16" s="195"/>
    </row>
    <row r="17" spans="1:157" hidden="1">
      <c r="A17" s="201">
        <v>1973</v>
      </c>
      <c r="B17" s="210">
        <v>0.30403999999999942</v>
      </c>
      <c r="C17" s="186">
        <v>15.484238900000085</v>
      </c>
      <c r="D17" s="100">
        <v>26.73147710000001</v>
      </c>
      <c r="E17" s="185">
        <f t="shared" si="29"/>
        <v>4.1391657756628161E-2</v>
      </c>
      <c r="F17" s="211">
        <f t="shared" si="0"/>
        <v>0.43130822340083386</v>
      </c>
      <c r="G17" s="253">
        <f t="shared" si="1"/>
        <v>0.40806133102540737</v>
      </c>
      <c r="H17" s="214">
        <f t="shared" si="30"/>
        <v>0.42549650030697722</v>
      </c>
      <c r="I17" s="185">
        <v>0.23801000000000053</v>
      </c>
      <c r="J17" s="186">
        <v>4.7626435000000198</v>
      </c>
      <c r="K17" s="100">
        <v>25.43018519999999</v>
      </c>
      <c r="L17" s="185">
        <f t="shared" si="31"/>
        <v>1.2111490624657665E-2</v>
      </c>
      <c r="M17" s="211">
        <f t="shared" si="2"/>
        <v>1.067684925303543</v>
      </c>
      <c r="N17" s="211">
        <f t="shared" si="3"/>
        <v>1.0500706103108708</v>
      </c>
      <c r="O17" s="214">
        <f t="shared" si="49"/>
        <v>-1.063281346555375</v>
      </c>
      <c r="P17" s="185">
        <f>POWER(P$19/P$15,1/4)*P16</f>
        <v>0.33972622462800839</v>
      </c>
      <c r="Q17" s="186">
        <v>19.040280450000001</v>
      </c>
      <c r="R17" s="100">
        <v>34.040585399999998</v>
      </c>
      <c r="S17" s="185">
        <f t="shared" si="32"/>
        <v>6.4814229269817544E-2</v>
      </c>
      <c r="T17" s="211">
        <f t="shared" si="4"/>
        <v>8.490509850110986E-2</v>
      </c>
      <c r="U17" s="211">
        <f t="shared" si="5"/>
        <v>0.23854236864034542</v>
      </c>
      <c r="V17" s="212">
        <f t="shared" si="33"/>
        <v>0.12331441603591875</v>
      </c>
      <c r="W17" s="185">
        <v>0.28474999999999823</v>
      </c>
      <c r="X17" s="186">
        <v>9.3354942999999562</v>
      </c>
      <c r="Y17" s="100">
        <v>31.764052800000005</v>
      </c>
      <c r="Z17" s="185">
        <f t="shared" si="34"/>
        <v>2.9653313385929771E-2</v>
      </c>
      <c r="AA17" s="211">
        <f t="shared" si="6"/>
        <v>0.87376384115463801</v>
      </c>
      <c r="AB17" s="211">
        <f t="shared" si="7"/>
        <v>1.1202829928868983</v>
      </c>
      <c r="AC17" s="214">
        <f t="shared" si="50"/>
        <v>-0.93539362908770318</v>
      </c>
      <c r="AD17" s="185">
        <v>0.24933000000000025</v>
      </c>
      <c r="AE17" s="186">
        <v>7.6661551000000649</v>
      </c>
      <c r="AF17" s="100">
        <v>25.384555199999998</v>
      </c>
      <c r="AG17" s="185">
        <f t="shared" si="35"/>
        <v>1.9460193730771316E-2</v>
      </c>
      <c r="AH17" s="211">
        <f t="shared" si="8"/>
        <v>1.458099812078351</v>
      </c>
      <c r="AI17" s="211">
        <f t="shared" si="9"/>
        <v>1.1955058473987648</v>
      </c>
      <c r="AJ17" s="214">
        <f t="shared" si="51"/>
        <v>-1.3924513209084544</v>
      </c>
      <c r="AK17" s="185">
        <v>0.30559000000000036</v>
      </c>
      <c r="AL17" s="186">
        <v>9.2815603000000007</v>
      </c>
      <c r="AM17" s="100">
        <v>27.451347100000007</v>
      </c>
      <c r="AN17" s="185">
        <f t="shared" si="36"/>
        <v>2.5479133342488022E-2</v>
      </c>
      <c r="AO17" s="211">
        <f t="shared" si="10"/>
        <v>0.99376881192444866</v>
      </c>
      <c r="AP17" s="211">
        <f t="shared" si="11"/>
        <v>1.0598199355559852</v>
      </c>
      <c r="AQ17" s="214">
        <f t="shared" si="52"/>
        <v>-1.0102815928323328</v>
      </c>
      <c r="AR17" s="191">
        <v>0.30342000000000025</v>
      </c>
      <c r="AS17" s="99">
        <v>13.282844900000008</v>
      </c>
      <c r="AT17" s="192">
        <v>30.79400260000001</v>
      </c>
      <c r="AU17" s="185">
        <f t="shared" si="37"/>
        <v>4.090319603859971E-2</v>
      </c>
      <c r="AV17" s="211">
        <f t="shared" si="12"/>
        <v>0.43853222378113643</v>
      </c>
      <c r="AW17" s="211">
        <f t="shared" si="13"/>
        <v>0.41100649425783592</v>
      </c>
      <c r="AX17" s="212">
        <f t="shared" si="38"/>
        <v>0.43165079140031132</v>
      </c>
      <c r="AY17" s="185">
        <v>0.30949999999999994</v>
      </c>
      <c r="AZ17" s="186">
        <v>10.7727345</v>
      </c>
      <c r="BA17" s="100">
        <v>23.325766999999995</v>
      </c>
      <c r="BB17" s="185">
        <f t="shared" si="39"/>
        <v>2.5128229489986144E-2</v>
      </c>
      <c r="BC17" s="211">
        <f t="shared" si="14"/>
        <v>0.92817314448895072</v>
      </c>
      <c r="BD17" s="211">
        <f t="shared" si="15"/>
        <v>1.0100554396749462</v>
      </c>
      <c r="BE17" s="214">
        <f t="shared" si="53"/>
        <v>-0.94864371828544958</v>
      </c>
      <c r="BF17" s="185">
        <v>0.28508999999999912</v>
      </c>
      <c r="BG17" s="186">
        <v>3.3760014999999939</v>
      </c>
      <c r="BH17" s="100">
        <v>34.271582200000005</v>
      </c>
      <c r="BI17" s="185">
        <f t="shared" si="40"/>
        <v>1.1570091291457311E-2</v>
      </c>
      <c r="BJ17" s="211">
        <f t="shared" si="16"/>
        <v>0.70295762551938079</v>
      </c>
      <c r="BK17" s="211">
        <f t="shared" si="17"/>
        <v>1.097279676294294</v>
      </c>
      <c r="BL17" s="214">
        <f t="shared" si="54"/>
        <v>-0.80153813821310904</v>
      </c>
      <c r="BM17" s="185">
        <v>0.24871000000000007</v>
      </c>
      <c r="BN17" s="186">
        <v>5.7117081999999977</v>
      </c>
      <c r="BO17" s="100">
        <v>36.849375300000005</v>
      </c>
      <c r="BP17" s="185">
        <f t="shared" si="18"/>
        <v>2.1047287906588743E-2</v>
      </c>
      <c r="BQ17" s="211">
        <f t="shared" si="19"/>
        <v>0.73218694144428087</v>
      </c>
      <c r="BR17" s="211">
        <f t="shared" si="20"/>
        <v>0.67089339820361238</v>
      </c>
      <c r="BS17" s="212">
        <f t="shared" si="41"/>
        <v>0.71686355563411375</v>
      </c>
      <c r="BT17" s="185">
        <v>0.33331000000000005</v>
      </c>
      <c r="BU17" s="186">
        <v>12.9256964</v>
      </c>
      <c r="BV17" s="100">
        <v>27.786832699999998</v>
      </c>
      <c r="BW17" s="185">
        <f t="shared" si="42"/>
        <v>3.5916416339779225E-2</v>
      </c>
      <c r="BX17" s="211">
        <f t="shared" si="21"/>
        <v>1.0304047463293813</v>
      </c>
      <c r="BY17" s="211">
        <f t="shared" si="22"/>
        <v>1.0481282070448017</v>
      </c>
      <c r="BZ17" s="214">
        <f t="shared" si="55"/>
        <v>-1.0348356115082364</v>
      </c>
      <c r="CA17" s="185">
        <v>0.24007000000000017</v>
      </c>
      <c r="CB17" s="186">
        <v>7.2057009000000036</v>
      </c>
      <c r="CC17" s="100">
        <v>36.024798099999998</v>
      </c>
      <c r="CD17" s="185">
        <f t="shared" si="43"/>
        <v>2.5958392009148838E-2</v>
      </c>
      <c r="CE17" s="211">
        <f t="shared" si="23"/>
        <v>0.65955521495444169</v>
      </c>
      <c r="CF17" s="211">
        <f t="shared" si="24"/>
        <v>0.71193567292654192</v>
      </c>
      <c r="CG17" s="212">
        <f t="shared" si="44"/>
        <v>0.67265032944746672</v>
      </c>
      <c r="CH17" s="185">
        <v>0.29120600000000019</v>
      </c>
      <c r="CI17" s="186">
        <v>11.418159580000008</v>
      </c>
      <c r="CJ17" s="100">
        <v>17.089265519999998</v>
      </c>
      <c r="CK17" s="185">
        <f t="shared" si="45"/>
        <v>1.9512796081235181E-2</v>
      </c>
      <c r="CL17" s="211">
        <f t="shared" si="25"/>
        <v>0.7548809809580993</v>
      </c>
      <c r="CM17" s="211">
        <f t="shared" si="26"/>
        <v>0.46902620993675603</v>
      </c>
      <c r="CN17" s="213">
        <f t="shared" si="46"/>
        <v>0.68341728820276348</v>
      </c>
      <c r="CO17" s="185">
        <v>0.34455000000000019</v>
      </c>
      <c r="CP17" s="186">
        <v>17.948774799999981</v>
      </c>
      <c r="CQ17" s="100">
        <v>34.806713600000016</v>
      </c>
      <c r="CR17" s="185">
        <f t="shared" si="47"/>
        <v>6.2473786393449686E-2</v>
      </c>
      <c r="CS17" s="211">
        <f t="shared" si="27"/>
        <v>0.11951857915871375</v>
      </c>
      <c r="CT17" s="211">
        <f t="shared" si="28"/>
        <v>0.21562816562888806</v>
      </c>
      <c r="CU17" s="212">
        <f t="shared" si="48"/>
        <v>0.14354597577625733</v>
      </c>
      <c r="CY17" s="195"/>
      <c r="DB17" s="195"/>
      <c r="DE17" s="195"/>
    </row>
    <row r="18" spans="1:157" hidden="1">
      <c r="A18" s="201">
        <v>1974</v>
      </c>
      <c r="B18" s="210">
        <v>0.30403999999999942</v>
      </c>
      <c r="C18" s="186">
        <v>15.484238900000085</v>
      </c>
      <c r="D18" s="100">
        <v>26.73147710000001</v>
      </c>
      <c r="E18" s="185">
        <f t="shared" si="29"/>
        <v>4.1391657756628161E-2</v>
      </c>
      <c r="F18" s="211">
        <f t="shared" si="0"/>
        <v>0.43130822340083386</v>
      </c>
      <c r="G18" s="253">
        <f t="shared" si="1"/>
        <v>0.40806133102540737</v>
      </c>
      <c r="H18" s="214">
        <f t="shared" si="30"/>
        <v>0.42549650030697722</v>
      </c>
      <c r="I18" s="185">
        <v>0.23801000000000053</v>
      </c>
      <c r="J18" s="186">
        <v>4.7626435000000198</v>
      </c>
      <c r="K18" s="100">
        <v>25.43018519999999</v>
      </c>
      <c r="L18" s="185">
        <f t="shared" si="31"/>
        <v>1.2111490624657665E-2</v>
      </c>
      <c r="M18" s="211">
        <f t="shared" si="2"/>
        <v>1.067684925303543</v>
      </c>
      <c r="N18" s="211">
        <f t="shared" si="3"/>
        <v>1.0500706103108708</v>
      </c>
      <c r="O18" s="214">
        <f t="shared" si="49"/>
        <v>-1.063281346555375</v>
      </c>
      <c r="P18" s="185">
        <f>POWER(P$19/P$15,1/4)*P17</f>
        <v>0.33008119834435978</v>
      </c>
      <c r="Q18" s="186">
        <v>18.340225925000002</v>
      </c>
      <c r="R18" s="100">
        <v>33.395410150000004</v>
      </c>
      <c r="S18" s="185">
        <f t="shared" si="32"/>
        <v>6.1247936700903824E-2</v>
      </c>
      <c r="T18" s="211">
        <f t="shared" si="4"/>
        <v>0.13764802168880214</v>
      </c>
      <c r="U18" s="211">
        <f t="shared" si="5"/>
        <v>0.28435878281203369</v>
      </c>
      <c r="V18" s="212">
        <f t="shared" si="33"/>
        <v>0.17432571196961003</v>
      </c>
      <c r="W18" s="185">
        <v>0.28474999999999823</v>
      </c>
      <c r="X18" s="186">
        <v>9.3354942999999562</v>
      </c>
      <c r="Y18" s="100">
        <v>31.764052800000005</v>
      </c>
      <c r="Z18" s="185">
        <f t="shared" si="34"/>
        <v>2.9653313385929771E-2</v>
      </c>
      <c r="AA18" s="211">
        <f t="shared" si="6"/>
        <v>0.87376384115463801</v>
      </c>
      <c r="AB18" s="211">
        <f t="shared" si="7"/>
        <v>1.1202829928868983</v>
      </c>
      <c r="AC18" s="214">
        <f t="shared" si="50"/>
        <v>-0.93539362908770318</v>
      </c>
      <c r="AD18" s="185">
        <v>0.24933000000000025</v>
      </c>
      <c r="AE18" s="186">
        <v>7.6661551000000649</v>
      </c>
      <c r="AF18" s="100">
        <v>25.384555199999998</v>
      </c>
      <c r="AG18" s="185">
        <f t="shared" si="35"/>
        <v>1.9460193730771316E-2</v>
      </c>
      <c r="AH18" s="211">
        <f t="shared" si="8"/>
        <v>1.458099812078351</v>
      </c>
      <c r="AI18" s="211">
        <f t="shared" si="9"/>
        <v>1.1955058473987648</v>
      </c>
      <c r="AJ18" s="214">
        <f t="shared" si="51"/>
        <v>-1.3924513209084544</v>
      </c>
      <c r="AK18" s="185">
        <v>0.30559000000000036</v>
      </c>
      <c r="AL18" s="186">
        <v>9.2815603000000007</v>
      </c>
      <c r="AM18" s="100">
        <v>27.451347100000007</v>
      </c>
      <c r="AN18" s="185">
        <f t="shared" si="36"/>
        <v>2.5479133342488022E-2</v>
      </c>
      <c r="AO18" s="211">
        <f t="shared" si="10"/>
        <v>0.99376881192444866</v>
      </c>
      <c r="AP18" s="211">
        <f t="shared" si="11"/>
        <v>1.0598199355559852</v>
      </c>
      <c r="AQ18" s="214">
        <f t="shared" si="52"/>
        <v>-1.0102815928323328</v>
      </c>
      <c r="AR18" s="185">
        <v>0.29288800000000015</v>
      </c>
      <c r="AS18" s="186">
        <v>12.488127460000007</v>
      </c>
      <c r="AT18" s="100">
        <v>29.691555720000004</v>
      </c>
      <c r="AU18" s="185">
        <f t="shared" si="37"/>
        <v>3.7079193231705235E-2</v>
      </c>
      <c r="AV18" s="211">
        <f t="shared" si="12"/>
        <v>0.49508649755878914</v>
      </c>
      <c r="AW18" s="211">
        <f t="shared" si="13"/>
        <v>0.46103626710296358</v>
      </c>
      <c r="AX18" s="212">
        <f t="shared" si="38"/>
        <v>0.48657393994483272</v>
      </c>
      <c r="AY18" s="185">
        <v>0.30949999999999994</v>
      </c>
      <c r="AZ18" s="186">
        <v>10.7727345</v>
      </c>
      <c r="BA18" s="100">
        <v>23.325766999999995</v>
      </c>
      <c r="BB18" s="185">
        <f t="shared" si="39"/>
        <v>2.5128229489986144E-2</v>
      </c>
      <c r="BC18" s="211">
        <f t="shared" si="14"/>
        <v>0.92817314448895072</v>
      </c>
      <c r="BD18" s="211">
        <f t="shared" si="15"/>
        <v>1.0100554396749462</v>
      </c>
      <c r="BE18" s="214">
        <f t="shared" si="53"/>
        <v>-0.94864371828544958</v>
      </c>
      <c r="BF18" s="185">
        <v>0.28508999999999912</v>
      </c>
      <c r="BG18" s="186">
        <v>3.3760014999999939</v>
      </c>
      <c r="BH18" s="100">
        <v>34.271582200000005</v>
      </c>
      <c r="BI18" s="185">
        <f t="shared" si="40"/>
        <v>1.1570091291457311E-2</v>
      </c>
      <c r="BJ18" s="211">
        <f t="shared" si="16"/>
        <v>0.70295762551938079</v>
      </c>
      <c r="BK18" s="211">
        <f t="shared" si="17"/>
        <v>1.097279676294294</v>
      </c>
      <c r="BL18" s="214">
        <f t="shared" si="54"/>
        <v>-0.80153813821310904</v>
      </c>
      <c r="BM18" s="185">
        <v>0.24871000000000007</v>
      </c>
      <c r="BN18" s="186">
        <v>5.7117081999999977</v>
      </c>
      <c r="BO18" s="100">
        <v>36.849375300000005</v>
      </c>
      <c r="BP18" s="185">
        <f t="shared" si="18"/>
        <v>2.1047287906588743E-2</v>
      </c>
      <c r="BQ18" s="211">
        <f t="shared" si="19"/>
        <v>0.73218694144428087</v>
      </c>
      <c r="BR18" s="211">
        <f t="shared" si="20"/>
        <v>0.67089339820361238</v>
      </c>
      <c r="BS18" s="212">
        <f t="shared" si="41"/>
        <v>0.71686355563411375</v>
      </c>
      <c r="BT18" s="185">
        <v>0.33331000000000005</v>
      </c>
      <c r="BU18" s="186">
        <v>12.9256964</v>
      </c>
      <c r="BV18" s="100">
        <v>27.786832699999998</v>
      </c>
      <c r="BW18" s="185">
        <f t="shared" si="42"/>
        <v>3.5916416339779225E-2</v>
      </c>
      <c r="BX18" s="211">
        <f t="shared" si="21"/>
        <v>1.0304047463293813</v>
      </c>
      <c r="BY18" s="211">
        <f t="shared" si="22"/>
        <v>1.0481282070448017</v>
      </c>
      <c r="BZ18" s="214">
        <f t="shared" si="55"/>
        <v>-1.0348356115082364</v>
      </c>
      <c r="CA18" s="185">
        <v>0.24007000000000017</v>
      </c>
      <c r="CB18" s="186">
        <v>7.2057009000000036</v>
      </c>
      <c r="CC18" s="100">
        <v>36.024798099999998</v>
      </c>
      <c r="CD18" s="185">
        <f t="shared" si="43"/>
        <v>2.5958392009148838E-2</v>
      </c>
      <c r="CE18" s="211">
        <f t="shared" si="23"/>
        <v>0.65955521495444169</v>
      </c>
      <c r="CF18" s="211">
        <f t="shared" si="24"/>
        <v>0.71193567292654192</v>
      </c>
      <c r="CG18" s="212">
        <f t="shared" si="44"/>
        <v>0.67265032944746672</v>
      </c>
      <c r="CH18" s="317">
        <v>0.26808443500000001</v>
      </c>
      <c r="CI18" s="317">
        <v>9.07606</v>
      </c>
      <c r="CJ18" s="317">
        <v>18.494479999999999</v>
      </c>
      <c r="CK18" s="185">
        <f t="shared" si="45"/>
        <v>1.678570101488E-2</v>
      </c>
      <c r="CL18" s="211">
        <f t="shared" si="25"/>
        <v>0.79521277169901361</v>
      </c>
      <c r="CM18" s="211">
        <f t="shared" si="26"/>
        <v>0.57885973108884992</v>
      </c>
      <c r="CN18" s="213">
        <f t="shared" si="46"/>
        <v>0.74112451154647274</v>
      </c>
      <c r="CO18" s="317">
        <v>0.31802879099999998</v>
      </c>
      <c r="CP18" s="317">
        <v>15.85195</v>
      </c>
      <c r="CQ18" s="317">
        <v>39.447159999999997</v>
      </c>
      <c r="CR18" s="185">
        <f t="shared" si="47"/>
        <v>6.2531440796200002E-2</v>
      </c>
      <c r="CS18" s="211">
        <f t="shared" si="27"/>
        <v>0.11866591166805454</v>
      </c>
      <c r="CT18" s="211">
        <f t="shared" si="28"/>
        <v>0.34161089083285251</v>
      </c>
      <c r="CU18" s="212">
        <f t="shared" si="48"/>
        <v>0.17440215645925405</v>
      </c>
      <c r="CY18" s="195"/>
      <c r="DB18" s="195"/>
      <c r="DE18" s="195"/>
    </row>
    <row r="19" spans="1:157" hidden="1">
      <c r="A19" s="201">
        <v>1975</v>
      </c>
      <c r="B19" s="210">
        <v>0.30403999999999942</v>
      </c>
      <c r="C19" s="186">
        <v>15.484238900000085</v>
      </c>
      <c r="D19" s="100">
        <v>26.73147710000001</v>
      </c>
      <c r="E19" s="185">
        <f t="shared" si="29"/>
        <v>4.1391657756628161E-2</v>
      </c>
      <c r="F19" s="211">
        <f t="shared" si="0"/>
        <v>0.43130822340083386</v>
      </c>
      <c r="G19" s="253">
        <f t="shared" si="1"/>
        <v>0.40806133102540737</v>
      </c>
      <c r="H19" s="214">
        <f t="shared" si="30"/>
        <v>0.42549650030697722</v>
      </c>
      <c r="I19" s="185">
        <v>0.23801000000000053</v>
      </c>
      <c r="J19" s="186">
        <v>4.7626435000000198</v>
      </c>
      <c r="K19" s="100">
        <v>25.43018519999999</v>
      </c>
      <c r="L19" s="185">
        <f t="shared" si="31"/>
        <v>1.2111490624657665E-2</v>
      </c>
      <c r="M19" s="211">
        <f t="shared" si="2"/>
        <v>1.067684925303543</v>
      </c>
      <c r="N19" s="211">
        <f t="shared" si="3"/>
        <v>1.0500706103108708</v>
      </c>
      <c r="O19" s="214">
        <f t="shared" si="49"/>
        <v>-1.063281346555375</v>
      </c>
      <c r="P19" s="191">
        <v>0.32071</v>
      </c>
      <c r="Q19" s="99">
        <v>17.6401714</v>
      </c>
      <c r="R19" s="192">
        <v>32.750234900000009</v>
      </c>
      <c r="S19" s="185">
        <f t="shared" si="32"/>
        <v>5.777197570262621E-2</v>
      </c>
      <c r="T19" s="211">
        <f t="shared" si="4"/>
        <v>0.18905500538207012</v>
      </c>
      <c r="U19" s="211">
        <f t="shared" si="5"/>
        <v>0.32887444217919592</v>
      </c>
      <c r="V19" s="212">
        <f t="shared" si="33"/>
        <v>0.22400986458135158</v>
      </c>
      <c r="W19" s="185">
        <v>0.28474999999999823</v>
      </c>
      <c r="X19" s="186">
        <v>9.3354942999999562</v>
      </c>
      <c r="Y19" s="100">
        <v>31.764052800000005</v>
      </c>
      <c r="Z19" s="185">
        <f t="shared" si="34"/>
        <v>2.9653313385929771E-2</v>
      </c>
      <c r="AA19" s="211">
        <f t="shared" si="6"/>
        <v>0.87376384115463801</v>
      </c>
      <c r="AB19" s="211">
        <f t="shared" si="7"/>
        <v>1.1202829928868983</v>
      </c>
      <c r="AC19" s="214">
        <f t="shared" si="50"/>
        <v>-0.93539362908770318</v>
      </c>
      <c r="AD19" s="185">
        <v>0.24933000000000025</v>
      </c>
      <c r="AE19" s="186">
        <v>7.6661551000000649</v>
      </c>
      <c r="AF19" s="100">
        <v>25.384555199999998</v>
      </c>
      <c r="AG19" s="185">
        <f t="shared" si="35"/>
        <v>1.9460193730771316E-2</v>
      </c>
      <c r="AH19" s="211">
        <f t="shared" si="8"/>
        <v>1.458099812078351</v>
      </c>
      <c r="AI19" s="211">
        <f t="shared" si="9"/>
        <v>1.1955058473987648</v>
      </c>
      <c r="AJ19" s="214">
        <f t="shared" si="51"/>
        <v>-1.3924513209084544</v>
      </c>
      <c r="AK19" s="185">
        <v>0.30559000000000036</v>
      </c>
      <c r="AL19" s="186">
        <v>9.2815603000000007</v>
      </c>
      <c r="AM19" s="100">
        <v>27.451347100000007</v>
      </c>
      <c r="AN19" s="185">
        <f t="shared" si="36"/>
        <v>2.5479133342488022E-2</v>
      </c>
      <c r="AO19" s="211">
        <f t="shared" si="10"/>
        <v>0.99376881192444866</v>
      </c>
      <c r="AP19" s="211">
        <f t="shared" si="11"/>
        <v>1.0598199355559852</v>
      </c>
      <c r="AQ19" s="214">
        <f t="shared" si="52"/>
        <v>-1.0102815928323328</v>
      </c>
      <c r="AR19" s="185">
        <v>0.28235600000000005</v>
      </c>
      <c r="AS19" s="186">
        <v>11.693410020000005</v>
      </c>
      <c r="AT19" s="100">
        <v>28.589108840000002</v>
      </c>
      <c r="AU19" s="185">
        <f t="shared" si="37"/>
        <v>3.3430417177252675E-2</v>
      </c>
      <c r="AV19" s="211">
        <f t="shared" si="12"/>
        <v>0.54904929266051039</v>
      </c>
      <c r="AW19" s="211">
        <f t="shared" si="13"/>
        <v>0.5110660399480913</v>
      </c>
      <c r="AX19" s="212">
        <f t="shared" si="38"/>
        <v>0.53955347948240562</v>
      </c>
      <c r="AY19" s="185">
        <v>0.30949999999999994</v>
      </c>
      <c r="AZ19" s="186">
        <v>10.7727345</v>
      </c>
      <c r="BA19" s="100">
        <v>23.325766999999995</v>
      </c>
      <c r="BB19" s="185">
        <f t="shared" si="39"/>
        <v>2.5128229489986144E-2</v>
      </c>
      <c r="BC19" s="211">
        <f t="shared" si="14"/>
        <v>0.92817314448895072</v>
      </c>
      <c r="BD19" s="211">
        <f t="shared" si="15"/>
        <v>1.0100554396749462</v>
      </c>
      <c r="BE19" s="214">
        <f t="shared" si="53"/>
        <v>-0.94864371828544958</v>
      </c>
      <c r="BF19" s="185">
        <v>0.28508999999999912</v>
      </c>
      <c r="BG19" s="186">
        <v>3.3760014999999939</v>
      </c>
      <c r="BH19" s="100">
        <v>34.271582200000005</v>
      </c>
      <c r="BI19" s="185">
        <f t="shared" si="40"/>
        <v>1.1570091291457311E-2</v>
      </c>
      <c r="BJ19" s="211">
        <f t="shared" si="16"/>
        <v>0.70295762551938079</v>
      </c>
      <c r="BK19" s="211">
        <f t="shared" si="17"/>
        <v>1.097279676294294</v>
      </c>
      <c r="BL19" s="214">
        <f t="shared" si="54"/>
        <v>-0.80153813821310904</v>
      </c>
      <c r="BM19" s="185">
        <v>0.24871000000000007</v>
      </c>
      <c r="BN19" s="186">
        <v>5.7117081999999977</v>
      </c>
      <c r="BO19" s="100">
        <v>36.849375300000005</v>
      </c>
      <c r="BP19" s="185">
        <f t="shared" si="18"/>
        <v>2.1047287906588743E-2</v>
      </c>
      <c r="BQ19" s="211">
        <f t="shared" si="19"/>
        <v>0.73218694144428087</v>
      </c>
      <c r="BR19" s="211">
        <f t="shared" si="20"/>
        <v>0.67089339820361238</v>
      </c>
      <c r="BS19" s="212">
        <f t="shared" si="41"/>
        <v>0.71686355563411375</v>
      </c>
      <c r="BT19" s="185">
        <v>0.33331000000000005</v>
      </c>
      <c r="BU19" s="186">
        <v>12.9256964</v>
      </c>
      <c r="BV19" s="100">
        <v>27.786832699999998</v>
      </c>
      <c r="BW19" s="185">
        <f t="shared" si="42"/>
        <v>3.5916416339779225E-2</v>
      </c>
      <c r="BX19" s="211">
        <f t="shared" si="21"/>
        <v>1.0304047463293813</v>
      </c>
      <c r="BY19" s="211">
        <f t="shared" si="22"/>
        <v>1.0481282070448017</v>
      </c>
      <c r="BZ19" s="214">
        <f t="shared" si="55"/>
        <v>-1.0348356115082364</v>
      </c>
      <c r="CA19" s="317">
        <v>0.215086896</v>
      </c>
      <c r="CB19" s="317">
        <v>6.4822599999999992</v>
      </c>
      <c r="CC19" s="317">
        <v>30.35332</v>
      </c>
      <c r="CD19" s="185">
        <f t="shared" si="43"/>
        <v>1.9675811210319999E-2</v>
      </c>
      <c r="CE19" s="211">
        <f t="shared" si="23"/>
        <v>0.75247010348082854</v>
      </c>
      <c r="CF19" s="211">
        <f t="shared" si="24"/>
        <v>0.83061199443111822</v>
      </c>
      <c r="CG19" s="212">
        <f t="shared" si="44"/>
        <v>0.77200557621840094</v>
      </c>
      <c r="CH19" s="262">
        <f>CH18*POWER(CH$23/CH$18,1/4)</f>
        <v>0.26857780486651966</v>
      </c>
      <c r="CI19" s="262">
        <f t="shared" ref="CI19:CJ22" si="56">CI18*POWER(CI$23/CI$18,1/4)</f>
        <v>9.0976900540025021</v>
      </c>
      <c r="CJ19" s="262">
        <f t="shared" si="56"/>
        <v>19.908852812267025</v>
      </c>
      <c r="CK19" s="185">
        <f t="shared" si="45"/>
        <v>1.8112457221676148E-2</v>
      </c>
      <c r="CL19" s="211">
        <f t="shared" si="25"/>
        <v>0.77559099380176222</v>
      </c>
      <c r="CM19" s="211">
        <f t="shared" si="26"/>
        <v>0.5765160943293921</v>
      </c>
      <c r="CN19" s="213">
        <f t="shared" si="46"/>
        <v>0.72582226893366975</v>
      </c>
      <c r="CO19" s="262">
        <f>CO18*POWER(CO$23/CO$18,1/4)</f>
        <v>0.31376395089585063</v>
      </c>
      <c r="CP19" s="262">
        <f t="shared" ref="CP19:CQ22" si="57">CP18*POWER(CP$23/CP$18,1/4)</f>
        <v>15.830883040775563</v>
      </c>
      <c r="CQ19" s="262">
        <f t="shared" si="57"/>
        <v>38.103806254600222</v>
      </c>
      <c r="CR19" s="185">
        <f t="shared" si="47"/>
        <v>6.032169002249485E-2</v>
      </c>
      <c r="CS19" s="211">
        <f t="shared" si="27"/>
        <v>0.15134654935252101</v>
      </c>
      <c r="CT19" s="211">
        <f t="shared" si="28"/>
        <v>0.36187000416663345</v>
      </c>
      <c r="CU19" s="212">
        <f t="shared" si="48"/>
        <v>0.20397741305604911</v>
      </c>
      <c r="CY19" s="195"/>
      <c r="DB19" s="195"/>
      <c r="DE19" s="195"/>
    </row>
    <row r="20" spans="1:157" hidden="1">
      <c r="A20" s="201">
        <v>1976</v>
      </c>
      <c r="B20" s="210">
        <v>0.30403999999999942</v>
      </c>
      <c r="C20" s="186">
        <v>15.484238900000085</v>
      </c>
      <c r="D20" s="100">
        <v>26.73147710000001</v>
      </c>
      <c r="E20" s="185">
        <f t="shared" si="29"/>
        <v>4.1391657756628161E-2</v>
      </c>
      <c r="F20" s="211">
        <f t="shared" si="0"/>
        <v>0.43130822340083386</v>
      </c>
      <c r="G20" s="253">
        <f t="shared" si="1"/>
        <v>0.40806133102540737</v>
      </c>
      <c r="H20" s="214">
        <f t="shared" si="30"/>
        <v>0.42549650030697722</v>
      </c>
      <c r="I20" s="185">
        <v>0.23801000000000053</v>
      </c>
      <c r="J20" s="186">
        <v>4.7626435000000198</v>
      </c>
      <c r="K20" s="100">
        <v>25.43018519999999</v>
      </c>
      <c r="L20" s="185">
        <f t="shared" si="31"/>
        <v>1.2111490624657665E-2</v>
      </c>
      <c r="M20" s="211">
        <f t="shared" si="2"/>
        <v>1.067684925303543</v>
      </c>
      <c r="N20" s="211">
        <f t="shared" si="3"/>
        <v>1.0500706103108708</v>
      </c>
      <c r="O20" s="214">
        <f t="shared" si="49"/>
        <v>-1.063281346555375</v>
      </c>
      <c r="P20" s="185">
        <f>POWER(P$25/P$19,1/6)*P19</f>
        <v>0.31426908070433746</v>
      </c>
      <c r="Q20" s="186">
        <v>17.183254566666669</v>
      </c>
      <c r="R20" s="100">
        <v>32.386718466666672</v>
      </c>
      <c r="S20" s="185">
        <f t="shared" si="32"/>
        <v>5.5650922799169777E-2</v>
      </c>
      <c r="T20" s="211">
        <f t="shared" si="4"/>
        <v>0.22042386483549115</v>
      </c>
      <c r="U20" s="211">
        <f t="shared" si="5"/>
        <v>0.35947050458669622</v>
      </c>
      <c r="V20" s="212">
        <f t="shared" si="33"/>
        <v>0.25518552477329243</v>
      </c>
      <c r="W20" s="185">
        <v>0.28474999999999823</v>
      </c>
      <c r="X20" s="186">
        <v>9.3354942999999562</v>
      </c>
      <c r="Y20" s="100">
        <v>31.764052800000005</v>
      </c>
      <c r="Z20" s="185">
        <f t="shared" si="34"/>
        <v>2.9653313385929771E-2</v>
      </c>
      <c r="AA20" s="211">
        <f t="shared" si="6"/>
        <v>0.87376384115463801</v>
      </c>
      <c r="AB20" s="211">
        <f t="shared" si="7"/>
        <v>1.1202829928868983</v>
      </c>
      <c r="AC20" s="214">
        <f t="shared" si="50"/>
        <v>-0.93539362908770318</v>
      </c>
      <c r="AD20" s="185">
        <v>0.24933000000000025</v>
      </c>
      <c r="AE20" s="186">
        <v>7.6661551000000649</v>
      </c>
      <c r="AF20" s="100">
        <v>25.384555199999998</v>
      </c>
      <c r="AG20" s="185">
        <f t="shared" si="35"/>
        <v>1.9460193730771316E-2</v>
      </c>
      <c r="AH20" s="211">
        <f t="shared" si="8"/>
        <v>1.458099812078351</v>
      </c>
      <c r="AI20" s="211">
        <f t="shared" si="9"/>
        <v>1.1955058473987648</v>
      </c>
      <c r="AJ20" s="214">
        <f t="shared" si="51"/>
        <v>-1.3924513209084544</v>
      </c>
      <c r="AK20" s="185">
        <v>0.30559000000000036</v>
      </c>
      <c r="AL20" s="186">
        <v>9.2815603000000007</v>
      </c>
      <c r="AM20" s="100">
        <v>27.451347100000007</v>
      </c>
      <c r="AN20" s="185">
        <f t="shared" si="36"/>
        <v>2.5479133342488022E-2</v>
      </c>
      <c r="AO20" s="211">
        <f t="shared" si="10"/>
        <v>0.99376881192444866</v>
      </c>
      <c r="AP20" s="211">
        <f t="shared" si="11"/>
        <v>1.0598199355559852</v>
      </c>
      <c r="AQ20" s="214">
        <f t="shared" si="52"/>
        <v>-1.0102815928323328</v>
      </c>
      <c r="AR20" s="185">
        <v>0.27182399999999995</v>
      </c>
      <c r="AS20" s="186">
        <v>10.898692580000004</v>
      </c>
      <c r="AT20" s="100">
        <v>27.486661959999999</v>
      </c>
      <c r="AU20" s="185">
        <f t="shared" si="37"/>
        <v>2.9956867875242033E-2</v>
      </c>
      <c r="AV20" s="211">
        <f t="shared" si="12"/>
        <v>0.60042060908630024</v>
      </c>
      <c r="AW20" s="211">
        <f t="shared" si="13"/>
        <v>0.56109581279321896</v>
      </c>
      <c r="AX20" s="212">
        <f t="shared" si="38"/>
        <v>0.59058941001302989</v>
      </c>
      <c r="AY20" s="185">
        <v>0.30949999999999994</v>
      </c>
      <c r="AZ20" s="186">
        <v>10.7727345</v>
      </c>
      <c r="BA20" s="100">
        <v>23.325766999999995</v>
      </c>
      <c r="BB20" s="185">
        <f t="shared" si="39"/>
        <v>2.5128229489986144E-2</v>
      </c>
      <c r="BC20" s="211">
        <f t="shared" si="14"/>
        <v>0.92817314448895072</v>
      </c>
      <c r="BD20" s="211">
        <f t="shared" si="15"/>
        <v>1.0100554396749462</v>
      </c>
      <c r="BE20" s="214">
        <f t="shared" si="53"/>
        <v>-0.94864371828544958</v>
      </c>
      <c r="BF20" s="185">
        <v>0.28508999999999912</v>
      </c>
      <c r="BG20" s="186">
        <v>3.3760014999999939</v>
      </c>
      <c r="BH20" s="100">
        <v>34.271582200000005</v>
      </c>
      <c r="BI20" s="185">
        <f t="shared" si="40"/>
        <v>1.1570091291457311E-2</v>
      </c>
      <c r="BJ20" s="211">
        <f t="shared" si="16"/>
        <v>0.70295762551938079</v>
      </c>
      <c r="BK20" s="211">
        <f t="shared" si="17"/>
        <v>1.097279676294294</v>
      </c>
      <c r="BL20" s="214">
        <f t="shared" si="54"/>
        <v>-0.80153813821310904</v>
      </c>
      <c r="BM20" s="185">
        <v>0.24871000000000007</v>
      </c>
      <c r="BN20" s="186">
        <v>5.7117081999999977</v>
      </c>
      <c r="BO20" s="100">
        <v>36.849375300000005</v>
      </c>
      <c r="BP20" s="185">
        <f t="shared" si="18"/>
        <v>2.1047287906588743E-2</v>
      </c>
      <c r="BQ20" s="211">
        <f t="shared" si="19"/>
        <v>0.73218694144428087</v>
      </c>
      <c r="BR20" s="211">
        <f t="shared" si="20"/>
        <v>0.67089339820361238</v>
      </c>
      <c r="BS20" s="212">
        <f t="shared" si="41"/>
        <v>0.71686355563411375</v>
      </c>
      <c r="BT20" s="185">
        <v>0.33331000000000005</v>
      </c>
      <c r="BU20" s="186">
        <v>12.9256964</v>
      </c>
      <c r="BV20" s="100">
        <v>27.786832699999998</v>
      </c>
      <c r="BW20" s="185">
        <f t="shared" si="42"/>
        <v>3.5916416339779225E-2</v>
      </c>
      <c r="BX20" s="211">
        <f t="shared" si="21"/>
        <v>1.0304047463293813</v>
      </c>
      <c r="BY20" s="211">
        <f t="shared" si="22"/>
        <v>1.0481282070448017</v>
      </c>
      <c r="BZ20" s="214">
        <f t="shared" si="55"/>
        <v>-1.0348356115082364</v>
      </c>
      <c r="CA20" s="262">
        <f>CA19*POWER(CA$25/CA$19,1/6)</f>
        <v>0.21195584062173159</v>
      </c>
      <c r="CB20" s="262">
        <f t="shared" ref="CB20:CC24" si="58">CB19*POWER(CB$25/CB$19,1/6)</f>
        <v>6.2719955767754012</v>
      </c>
      <c r="CC20" s="262">
        <f t="shared" si="58"/>
        <v>31.958029295521563</v>
      </c>
      <c r="CD20" s="185">
        <f t="shared" si="43"/>
        <v>2.0044061838396993E-2</v>
      </c>
      <c r="CE20" s="211">
        <f t="shared" si="23"/>
        <v>0.74702393937197631</v>
      </c>
      <c r="CF20" s="211">
        <f t="shared" si="24"/>
        <v>0.84548533181625707</v>
      </c>
      <c r="CG20" s="212">
        <f t="shared" si="44"/>
        <v>0.77163928748304655</v>
      </c>
      <c r="CH20" s="262">
        <f>CH19*POWER(CH$23/CH$18,1/4)</f>
        <v>0.26907208270751826</v>
      </c>
      <c r="CI20" s="262">
        <f t="shared" si="56"/>
        <v>9.119371656720654</v>
      </c>
      <c r="CJ20" s="262">
        <f t="shared" si="56"/>
        <v>21.431390355420245</v>
      </c>
      <c r="CK20" s="185">
        <f t="shared" si="45"/>
        <v>1.9544081377133576E-2</v>
      </c>
      <c r="CL20" s="211">
        <f t="shared" si="25"/>
        <v>0.75441829374817804</v>
      </c>
      <c r="CM20" s="211">
        <f t="shared" si="26"/>
        <v>0.57416814445210962</v>
      </c>
      <c r="CN20" s="213">
        <f t="shared" si="46"/>
        <v>0.70935575642416093</v>
      </c>
      <c r="CO20" s="262">
        <f>CO19*POWER(CO$23/CO$18,1/4)</f>
        <v>0.30955630329008099</v>
      </c>
      <c r="CP20" s="262">
        <f t="shared" si="57"/>
        <v>15.809844079164728</v>
      </c>
      <c r="CQ20" s="262">
        <f t="shared" si="57"/>
        <v>36.806199764142995</v>
      </c>
      <c r="CR20" s="185">
        <f t="shared" si="47"/>
        <v>5.8190027941769043E-2</v>
      </c>
      <c r="CS20" s="211">
        <f t="shared" si="27"/>
        <v>0.18287231097002155</v>
      </c>
      <c r="CT20" s="211">
        <f t="shared" si="28"/>
        <v>0.38185743807557743</v>
      </c>
      <c r="CU20" s="212">
        <f t="shared" si="48"/>
        <v>0.2326185927464105</v>
      </c>
      <c r="CY20" s="195"/>
      <c r="DB20" s="195"/>
      <c r="DE20" s="195"/>
    </row>
    <row r="21" spans="1:157" hidden="1">
      <c r="A21" s="201">
        <v>1977</v>
      </c>
      <c r="B21" s="210">
        <v>0.30403999999999942</v>
      </c>
      <c r="C21" s="186">
        <v>15.484238900000085</v>
      </c>
      <c r="D21" s="100">
        <v>26.73147710000001</v>
      </c>
      <c r="E21" s="185">
        <f t="shared" si="29"/>
        <v>4.1391657756628161E-2</v>
      </c>
      <c r="F21" s="211">
        <f t="shared" si="0"/>
        <v>0.43130822340083386</v>
      </c>
      <c r="G21" s="253">
        <f t="shared" si="1"/>
        <v>0.40806133102540737</v>
      </c>
      <c r="H21" s="214">
        <f t="shared" si="30"/>
        <v>0.42549650030697722</v>
      </c>
      <c r="I21" s="185">
        <v>0.23801000000000053</v>
      </c>
      <c r="J21" s="186">
        <v>4.7626435000000198</v>
      </c>
      <c r="K21" s="100">
        <v>25.43018519999999</v>
      </c>
      <c r="L21" s="185">
        <f t="shared" si="31"/>
        <v>1.2111490624657665E-2</v>
      </c>
      <c r="M21" s="211">
        <f t="shared" si="2"/>
        <v>1.067684925303543</v>
      </c>
      <c r="N21" s="211">
        <f t="shared" si="3"/>
        <v>1.0500706103108708</v>
      </c>
      <c r="O21" s="214">
        <f t="shared" si="49"/>
        <v>-1.063281346555375</v>
      </c>
      <c r="P21" s="185">
        <f>POWER(P$25/P$19,1/6)*P20</f>
        <v>0.30795751640656471</v>
      </c>
      <c r="Q21" s="186">
        <v>16.726337733333335</v>
      </c>
      <c r="R21" s="100">
        <v>32.023202033333341</v>
      </c>
      <c r="S21" s="185">
        <f t="shared" si="32"/>
        <v>5.3563089251230017E-2</v>
      </c>
      <c r="T21" s="211">
        <f t="shared" si="4"/>
        <v>0.25130143371683938</v>
      </c>
      <c r="U21" s="211">
        <f t="shared" si="5"/>
        <v>0.38945209669787978</v>
      </c>
      <c r="V21" s="212">
        <f t="shared" si="33"/>
        <v>0.28583909946209951</v>
      </c>
      <c r="W21" s="185">
        <v>0.28474999999999823</v>
      </c>
      <c r="X21" s="186">
        <v>9.3354942999999562</v>
      </c>
      <c r="Y21" s="100">
        <v>31.764052800000005</v>
      </c>
      <c r="Z21" s="185">
        <f t="shared" si="34"/>
        <v>2.9653313385929771E-2</v>
      </c>
      <c r="AA21" s="211">
        <f t="shared" si="6"/>
        <v>0.87376384115463801</v>
      </c>
      <c r="AB21" s="211">
        <f t="shared" si="7"/>
        <v>1.1202829928868983</v>
      </c>
      <c r="AC21" s="214">
        <f t="shared" si="50"/>
        <v>-0.93539362908770318</v>
      </c>
      <c r="AD21" s="185">
        <v>0.24933000000000025</v>
      </c>
      <c r="AE21" s="186">
        <v>7.6661551000000649</v>
      </c>
      <c r="AF21" s="100">
        <v>25.384555199999998</v>
      </c>
      <c r="AG21" s="185">
        <f t="shared" si="35"/>
        <v>1.9460193730771316E-2</v>
      </c>
      <c r="AH21" s="211">
        <f t="shared" si="8"/>
        <v>1.458099812078351</v>
      </c>
      <c r="AI21" s="211">
        <f t="shared" si="9"/>
        <v>1.1955058473987648</v>
      </c>
      <c r="AJ21" s="214">
        <f t="shared" si="51"/>
        <v>-1.3924513209084544</v>
      </c>
      <c r="AK21" s="185">
        <v>0.30559000000000036</v>
      </c>
      <c r="AL21" s="186">
        <v>9.2815603000000007</v>
      </c>
      <c r="AM21" s="100">
        <v>27.451347100000007</v>
      </c>
      <c r="AN21" s="185">
        <f t="shared" si="36"/>
        <v>2.5479133342488022E-2</v>
      </c>
      <c r="AO21" s="211">
        <f t="shared" si="10"/>
        <v>0.99376881192444866</v>
      </c>
      <c r="AP21" s="211">
        <f t="shared" si="11"/>
        <v>1.0598199355559852</v>
      </c>
      <c r="AQ21" s="214">
        <f t="shared" si="52"/>
        <v>-1.0102815928323328</v>
      </c>
      <c r="AR21" s="185">
        <v>0.26129199999999986</v>
      </c>
      <c r="AS21" s="186">
        <v>10.103975140000003</v>
      </c>
      <c r="AT21" s="100">
        <v>26.384215079999997</v>
      </c>
      <c r="AU21" s="185">
        <f t="shared" si="37"/>
        <v>2.6658545325673317E-2</v>
      </c>
      <c r="AV21" s="211">
        <f t="shared" si="12"/>
        <v>0.64920044683615841</v>
      </c>
      <c r="AW21" s="211">
        <f t="shared" si="13"/>
        <v>0.61112558563834651</v>
      </c>
      <c r="AX21" s="212">
        <f t="shared" si="38"/>
        <v>0.63968173153670549</v>
      </c>
      <c r="AY21" s="185">
        <v>0.30949999999999994</v>
      </c>
      <c r="AZ21" s="186">
        <v>10.7727345</v>
      </c>
      <c r="BA21" s="100">
        <v>23.325766999999995</v>
      </c>
      <c r="BB21" s="185">
        <f t="shared" si="39"/>
        <v>2.5128229489986144E-2</v>
      </c>
      <c r="BC21" s="211">
        <f t="shared" si="14"/>
        <v>0.92817314448895072</v>
      </c>
      <c r="BD21" s="211">
        <f t="shared" si="15"/>
        <v>1.0100554396749462</v>
      </c>
      <c r="BE21" s="214">
        <f t="shared" si="53"/>
        <v>-0.94864371828544958</v>
      </c>
      <c r="BF21" s="185">
        <v>0.28508999999999912</v>
      </c>
      <c r="BG21" s="186">
        <v>3.3760014999999939</v>
      </c>
      <c r="BH21" s="100">
        <v>34.271582200000005</v>
      </c>
      <c r="BI21" s="185">
        <f t="shared" si="40"/>
        <v>1.1570091291457311E-2</v>
      </c>
      <c r="BJ21" s="211">
        <f t="shared" si="16"/>
        <v>0.70295762551938079</v>
      </c>
      <c r="BK21" s="211">
        <f t="shared" si="17"/>
        <v>1.097279676294294</v>
      </c>
      <c r="BL21" s="214">
        <f t="shared" si="54"/>
        <v>-0.80153813821310904</v>
      </c>
      <c r="BM21" s="185">
        <v>0.24871000000000007</v>
      </c>
      <c r="BN21" s="186">
        <v>5.7117081999999977</v>
      </c>
      <c r="BO21" s="100">
        <v>36.849375300000005</v>
      </c>
      <c r="BP21" s="185">
        <f t="shared" si="18"/>
        <v>2.1047287906588743E-2</v>
      </c>
      <c r="BQ21" s="211">
        <f t="shared" si="19"/>
        <v>0.73218694144428087</v>
      </c>
      <c r="BR21" s="211">
        <f t="shared" si="20"/>
        <v>0.67089339820361238</v>
      </c>
      <c r="BS21" s="212">
        <f t="shared" si="41"/>
        <v>0.71686355563411375</v>
      </c>
      <c r="BT21" s="185">
        <v>0.33331000000000005</v>
      </c>
      <c r="BU21" s="186">
        <v>12.9256964</v>
      </c>
      <c r="BV21" s="100">
        <v>27.786832699999998</v>
      </c>
      <c r="BW21" s="185">
        <f t="shared" si="42"/>
        <v>3.5916416339779225E-2</v>
      </c>
      <c r="BX21" s="211">
        <f t="shared" si="21"/>
        <v>1.0304047463293813</v>
      </c>
      <c r="BY21" s="211">
        <f t="shared" si="22"/>
        <v>1.0481282070448017</v>
      </c>
      <c r="BZ21" s="214">
        <f t="shared" si="55"/>
        <v>-1.0348356115082364</v>
      </c>
      <c r="CA21" s="262">
        <f>CA20*POWER(CA$25/CA$19,1/6)</f>
        <v>0.20887036453241151</v>
      </c>
      <c r="CB21" s="262">
        <f t="shared" si="58"/>
        <v>6.06855147974475</v>
      </c>
      <c r="CC21" s="262">
        <f t="shared" si="58"/>
        <v>33.647575832014901</v>
      </c>
      <c r="CD21" s="185">
        <f t="shared" si="43"/>
        <v>2.041920461051977E-2</v>
      </c>
      <c r="CE21" s="211">
        <f t="shared" si="23"/>
        <v>0.74147584536898858</v>
      </c>
      <c r="CF21" s="211">
        <f t="shared" si="24"/>
        <v>0.86014215557886198</v>
      </c>
      <c r="CG21" s="212">
        <f t="shared" si="44"/>
        <v>0.77114242292145696</v>
      </c>
      <c r="CH21" s="262">
        <f>CH20*POWER(CH$23/CH$18,1/4)</f>
        <v>0.26956727019398896</v>
      </c>
      <c r="CI21" s="262">
        <f t="shared" si="56"/>
        <v>9.1411049310052839</v>
      </c>
      <c r="CJ21" s="262">
        <f t="shared" si="56"/>
        <v>23.070364570850369</v>
      </c>
      <c r="CK21" s="185">
        <f t="shared" si="45"/>
        <v>2.1088862333868991E-2</v>
      </c>
      <c r="CL21" s="211">
        <f t="shared" si="25"/>
        <v>0.73157208532066176</v>
      </c>
      <c r="CM21" s="211">
        <f t="shared" si="26"/>
        <v>0.57181587351934482</v>
      </c>
      <c r="CN21" s="213">
        <f t="shared" si="46"/>
        <v>0.69163303237033258</v>
      </c>
      <c r="CO21" s="262">
        <f>CO20*POWER(CO$23/CO$18,1/4)</f>
        <v>0.30540508121797699</v>
      </c>
      <c r="CP21" s="262">
        <f t="shared" si="57"/>
        <v>15.788833077959167</v>
      </c>
      <c r="CQ21" s="262">
        <f t="shared" si="57"/>
        <v>35.552782628230197</v>
      </c>
      <c r="CR21" s="185">
        <f t="shared" si="47"/>
        <v>5.6133695037409302E-2</v>
      </c>
      <c r="CS21" s="211">
        <f t="shared" si="27"/>
        <v>0.21328400780284915</v>
      </c>
      <c r="CT21" s="211">
        <f t="shared" si="28"/>
        <v>0.40157683584400139</v>
      </c>
      <c r="CU21" s="212">
        <f t="shared" si="48"/>
        <v>0.26035721481313723</v>
      </c>
      <c r="CY21" s="195"/>
      <c r="DB21" s="195"/>
      <c r="DE21" s="195"/>
    </row>
    <row r="22" spans="1:157" hidden="1">
      <c r="A22" s="201">
        <v>1978</v>
      </c>
      <c r="B22" s="210">
        <v>0.30403999999999942</v>
      </c>
      <c r="C22" s="186">
        <v>15.484238900000085</v>
      </c>
      <c r="D22" s="100">
        <v>26.73147710000001</v>
      </c>
      <c r="E22" s="185">
        <f t="shared" si="29"/>
        <v>4.1391657756628161E-2</v>
      </c>
      <c r="F22" s="211">
        <f t="shared" si="0"/>
        <v>0.43130822340083386</v>
      </c>
      <c r="G22" s="253">
        <f t="shared" si="1"/>
        <v>0.40806133102540737</v>
      </c>
      <c r="H22" s="214">
        <f t="shared" si="30"/>
        <v>0.42549650030697722</v>
      </c>
      <c r="I22" s="185">
        <v>0.23801000000000053</v>
      </c>
      <c r="J22" s="186">
        <v>4.7626435000000198</v>
      </c>
      <c r="K22" s="100">
        <v>25.43018519999999</v>
      </c>
      <c r="L22" s="185">
        <f t="shared" si="31"/>
        <v>1.2111490624657665E-2</v>
      </c>
      <c r="M22" s="211">
        <f t="shared" si="2"/>
        <v>1.067684925303543</v>
      </c>
      <c r="N22" s="211">
        <f t="shared" si="3"/>
        <v>1.0500706103108708</v>
      </c>
      <c r="O22" s="214">
        <f t="shared" si="49"/>
        <v>-1.063281346555375</v>
      </c>
      <c r="P22" s="185">
        <f>POWER(P$25/P$19,1/6)*P21</f>
        <v>0.30177270922977772</v>
      </c>
      <c r="Q22" s="186">
        <v>16.2694209</v>
      </c>
      <c r="R22" s="100">
        <v>31.659685600000003</v>
      </c>
      <c r="S22" s="185">
        <f t="shared" si="32"/>
        <v>5.1508475058806916E-2</v>
      </c>
      <c r="T22" s="211">
        <f t="shared" si="4"/>
        <v>0.28168771202611509</v>
      </c>
      <c r="U22" s="211">
        <f t="shared" si="5"/>
        <v>0.41883155911200487</v>
      </c>
      <c r="V22" s="212">
        <f t="shared" si="33"/>
        <v>0.31597367379758756</v>
      </c>
      <c r="W22" s="185">
        <v>0.28474999999999823</v>
      </c>
      <c r="X22" s="186">
        <v>9.3354942999999562</v>
      </c>
      <c r="Y22" s="100">
        <v>31.764052800000005</v>
      </c>
      <c r="Z22" s="185">
        <f t="shared" si="34"/>
        <v>2.9653313385929771E-2</v>
      </c>
      <c r="AA22" s="211">
        <f t="shared" si="6"/>
        <v>0.87376384115463801</v>
      </c>
      <c r="AB22" s="211">
        <f t="shared" si="7"/>
        <v>1.1202829928868983</v>
      </c>
      <c r="AC22" s="214">
        <f t="shared" si="50"/>
        <v>-0.93539362908770318</v>
      </c>
      <c r="AD22" s="185">
        <v>0.24933000000000025</v>
      </c>
      <c r="AE22" s="186">
        <v>7.6661551000000649</v>
      </c>
      <c r="AF22" s="100">
        <v>25.384555199999998</v>
      </c>
      <c r="AG22" s="185">
        <f t="shared" si="35"/>
        <v>1.9460193730771316E-2</v>
      </c>
      <c r="AH22" s="211">
        <f t="shared" si="8"/>
        <v>1.458099812078351</v>
      </c>
      <c r="AI22" s="211">
        <f t="shared" si="9"/>
        <v>1.1955058473987648</v>
      </c>
      <c r="AJ22" s="214">
        <f t="shared" si="51"/>
        <v>-1.3924513209084544</v>
      </c>
      <c r="AK22" s="185">
        <v>0.30559000000000036</v>
      </c>
      <c r="AL22" s="186">
        <v>9.2815603000000007</v>
      </c>
      <c r="AM22" s="100">
        <v>27.451347100000007</v>
      </c>
      <c r="AN22" s="185">
        <f t="shared" si="36"/>
        <v>2.5479133342488022E-2</v>
      </c>
      <c r="AO22" s="211">
        <f t="shared" si="10"/>
        <v>0.99376881192444866</v>
      </c>
      <c r="AP22" s="211">
        <f t="shared" si="11"/>
        <v>1.0598199355559852</v>
      </c>
      <c r="AQ22" s="214">
        <f t="shared" si="52"/>
        <v>-1.0102815928323328</v>
      </c>
      <c r="AR22" s="191">
        <v>0.25075999999999976</v>
      </c>
      <c r="AS22" s="99">
        <v>9.3092576999999999</v>
      </c>
      <c r="AT22" s="192">
        <v>25.281768199999998</v>
      </c>
      <c r="AU22" s="185">
        <f t="shared" si="37"/>
        <v>2.3535449528546512E-2</v>
      </c>
      <c r="AV22" s="211">
        <f t="shared" si="12"/>
        <v>0.69538880591008512</v>
      </c>
      <c r="AW22" s="211">
        <f t="shared" si="13"/>
        <v>0.66115535848347418</v>
      </c>
      <c r="AX22" s="212">
        <f t="shared" si="38"/>
        <v>0.6868304440534323</v>
      </c>
      <c r="AY22" s="185">
        <v>0.30949999999999994</v>
      </c>
      <c r="AZ22" s="186">
        <v>10.7727345</v>
      </c>
      <c r="BA22" s="100">
        <v>23.325766999999995</v>
      </c>
      <c r="BB22" s="185">
        <f t="shared" si="39"/>
        <v>2.5128229489986144E-2</v>
      </c>
      <c r="BC22" s="211">
        <f t="shared" si="14"/>
        <v>0.92817314448895072</v>
      </c>
      <c r="BD22" s="211">
        <f t="shared" si="15"/>
        <v>1.0100554396749462</v>
      </c>
      <c r="BE22" s="214">
        <f t="shared" si="53"/>
        <v>-0.94864371828544958</v>
      </c>
      <c r="BF22" s="185">
        <v>0.28508999999999912</v>
      </c>
      <c r="BG22" s="186">
        <v>3.3760014999999939</v>
      </c>
      <c r="BH22" s="100">
        <v>34.271582200000005</v>
      </c>
      <c r="BI22" s="185">
        <f t="shared" si="40"/>
        <v>1.1570091291457311E-2</v>
      </c>
      <c r="BJ22" s="211">
        <f t="shared" si="16"/>
        <v>0.70295762551938079</v>
      </c>
      <c r="BK22" s="211">
        <f t="shared" si="17"/>
        <v>1.097279676294294</v>
      </c>
      <c r="BL22" s="214">
        <f t="shared" si="54"/>
        <v>-0.80153813821310904</v>
      </c>
      <c r="BM22" s="185">
        <v>0.24871000000000007</v>
      </c>
      <c r="BN22" s="186">
        <v>5.7117081999999977</v>
      </c>
      <c r="BO22" s="100">
        <v>36.849375300000005</v>
      </c>
      <c r="BP22" s="185">
        <f t="shared" si="18"/>
        <v>2.1047287906588743E-2</v>
      </c>
      <c r="BQ22" s="211">
        <f t="shared" si="19"/>
        <v>0.73218694144428087</v>
      </c>
      <c r="BR22" s="211">
        <f t="shared" si="20"/>
        <v>0.67089339820361238</v>
      </c>
      <c r="BS22" s="212">
        <f t="shared" si="41"/>
        <v>0.71686355563411375</v>
      </c>
      <c r="BT22" s="185">
        <v>0.33331000000000005</v>
      </c>
      <c r="BU22" s="186">
        <v>12.9256964</v>
      </c>
      <c r="BV22" s="100">
        <v>27.786832699999998</v>
      </c>
      <c r="BW22" s="185">
        <f t="shared" si="42"/>
        <v>3.5916416339779225E-2</v>
      </c>
      <c r="BX22" s="211">
        <f t="shared" si="21"/>
        <v>1.0304047463293813</v>
      </c>
      <c r="BY22" s="211">
        <f t="shared" si="22"/>
        <v>1.0481282070448017</v>
      </c>
      <c r="BZ22" s="214">
        <f t="shared" si="55"/>
        <v>-1.0348356115082364</v>
      </c>
      <c r="CA22" s="262">
        <f>CA21*POWER(CA$25/CA$19,1/6)</f>
        <v>0.20582980422682184</v>
      </c>
      <c r="CB22" s="262">
        <f t="shared" si="58"/>
        <v>5.8717064786652946</v>
      </c>
      <c r="CC22" s="262">
        <f t="shared" si="58"/>
        <v>35.426444756712463</v>
      </c>
      <c r="CD22" s="185">
        <f t="shared" si="43"/>
        <v>2.0801368519406675E-2</v>
      </c>
      <c r="CE22" s="211">
        <f t="shared" si="23"/>
        <v>0.73582391376157441</v>
      </c>
      <c r="CF22" s="211">
        <f t="shared" si="24"/>
        <v>0.87458561754340447</v>
      </c>
      <c r="CG22" s="212">
        <f t="shared" si="44"/>
        <v>0.77051433970703198</v>
      </c>
      <c r="CH22" s="262">
        <f>CH21*POWER(CH$23/CH$18,1/4)</f>
        <v>0.27006336900000011</v>
      </c>
      <c r="CI22" s="262">
        <f t="shared" si="56"/>
        <v>9.1628900000000009</v>
      </c>
      <c r="CJ22" s="262">
        <f t="shared" si="56"/>
        <v>24.834679999999995</v>
      </c>
      <c r="CK22" s="185">
        <f t="shared" si="45"/>
        <v>2.2755744102519997E-2</v>
      </c>
      <c r="CL22" s="211">
        <f t="shared" si="25"/>
        <v>0.70692009298182124</v>
      </c>
      <c r="CM22" s="211">
        <f t="shared" si="26"/>
        <v>0.56945927357883241</v>
      </c>
      <c r="CN22" s="213">
        <f t="shared" si="46"/>
        <v>0.67255488813107411</v>
      </c>
      <c r="CO22" s="262">
        <f>CO21*POWER(CO$23/CO$18,1/4)</f>
        <v>0.30130952799999994</v>
      </c>
      <c r="CP22" s="262">
        <f t="shared" si="57"/>
        <v>15.767849999999999</v>
      </c>
      <c r="CQ22" s="262">
        <f t="shared" si="57"/>
        <v>34.34205</v>
      </c>
      <c r="CR22" s="185">
        <f t="shared" si="47"/>
        <v>5.4150029309249996E-2</v>
      </c>
      <c r="CS22" s="211">
        <f t="shared" si="27"/>
        <v>0.24262100893459651</v>
      </c>
      <c r="CT22" s="211">
        <f t="shared" si="28"/>
        <v>0.42103179189893131</v>
      </c>
      <c r="CU22" s="212">
        <f t="shared" si="48"/>
        <v>0.2872237046756802</v>
      </c>
      <c r="CY22" s="195"/>
      <c r="DB22" s="195"/>
      <c r="DE22" s="195"/>
    </row>
    <row r="23" spans="1:157" hidden="1">
      <c r="A23" s="201">
        <v>1979</v>
      </c>
      <c r="B23" s="210">
        <v>0.30403999999999942</v>
      </c>
      <c r="C23" s="186">
        <v>15.484238900000085</v>
      </c>
      <c r="D23" s="100">
        <v>26.73147710000001</v>
      </c>
      <c r="E23" s="185">
        <f t="shared" si="29"/>
        <v>4.1391657756628161E-2</v>
      </c>
      <c r="F23" s="211">
        <f t="shared" si="0"/>
        <v>0.43130822340083386</v>
      </c>
      <c r="G23" s="253">
        <f t="shared" si="1"/>
        <v>0.40806133102540737</v>
      </c>
      <c r="H23" s="214">
        <f t="shared" si="30"/>
        <v>0.42549650030697722</v>
      </c>
      <c r="I23" s="185">
        <v>0.23801000000000053</v>
      </c>
      <c r="J23" s="186">
        <v>4.7626435000000198</v>
      </c>
      <c r="K23" s="100">
        <v>25.43018519999999</v>
      </c>
      <c r="L23" s="185">
        <f t="shared" si="31"/>
        <v>1.2111490624657665E-2</v>
      </c>
      <c r="M23" s="211">
        <f t="shared" si="2"/>
        <v>1.067684925303543</v>
      </c>
      <c r="N23" s="211">
        <f t="shared" si="3"/>
        <v>1.0500706103108708</v>
      </c>
      <c r="O23" s="214">
        <f t="shared" si="49"/>
        <v>-1.063281346555375</v>
      </c>
      <c r="P23" s="185">
        <f>POWER(P$25/P$19,1/6)*P22</f>
        <v>0.29571211347104731</v>
      </c>
      <c r="Q23" s="186">
        <v>15.812504066666667</v>
      </c>
      <c r="R23" s="100">
        <v>31.296169166666672</v>
      </c>
      <c r="S23" s="185">
        <f t="shared" si="32"/>
        <v>4.9487080221900473E-2</v>
      </c>
      <c r="T23" s="211">
        <f t="shared" si="4"/>
        <v>0.3115826997633182</v>
      </c>
      <c r="U23" s="211">
        <f t="shared" si="5"/>
        <v>0.44762098458821298</v>
      </c>
      <c r="V23" s="212">
        <f t="shared" si="33"/>
        <v>0.34559227096954193</v>
      </c>
      <c r="W23" s="185">
        <v>0.28474999999999823</v>
      </c>
      <c r="X23" s="186">
        <v>9.3354942999999562</v>
      </c>
      <c r="Y23" s="100">
        <v>31.764052800000005</v>
      </c>
      <c r="Z23" s="185">
        <f t="shared" si="34"/>
        <v>2.9653313385929771E-2</v>
      </c>
      <c r="AA23" s="211">
        <f t="shared" si="6"/>
        <v>0.87376384115463801</v>
      </c>
      <c r="AB23" s="211">
        <f t="shared" si="7"/>
        <v>1.1202829928868983</v>
      </c>
      <c r="AC23" s="214">
        <f t="shared" si="50"/>
        <v>-0.93539362908770318</v>
      </c>
      <c r="AD23" s="185">
        <v>0.24933000000000025</v>
      </c>
      <c r="AE23" s="186">
        <v>7.6661551000000649</v>
      </c>
      <c r="AF23" s="100">
        <v>25.384555199999998</v>
      </c>
      <c r="AG23" s="185">
        <f t="shared" si="35"/>
        <v>1.9460193730771316E-2</v>
      </c>
      <c r="AH23" s="211">
        <f t="shared" si="8"/>
        <v>1.458099812078351</v>
      </c>
      <c r="AI23" s="211">
        <f t="shared" si="9"/>
        <v>1.1955058473987648</v>
      </c>
      <c r="AJ23" s="214">
        <f t="shared" si="51"/>
        <v>-1.3924513209084544</v>
      </c>
      <c r="AK23" s="191">
        <v>0.30559000000000036</v>
      </c>
      <c r="AL23" s="99">
        <v>9.2815603000000007</v>
      </c>
      <c r="AM23" s="192">
        <v>27.451347100000007</v>
      </c>
      <c r="AN23" s="185">
        <f t="shared" si="36"/>
        <v>2.5479133342488022E-2</v>
      </c>
      <c r="AO23" s="211">
        <f t="shared" si="10"/>
        <v>0.99376881192444866</v>
      </c>
      <c r="AP23" s="211">
        <f t="shared" si="11"/>
        <v>1.0598199355559852</v>
      </c>
      <c r="AQ23" s="214">
        <f t="shared" si="52"/>
        <v>-1.0102815928323328</v>
      </c>
      <c r="AR23" s="185">
        <v>0.25429999999999986</v>
      </c>
      <c r="AS23" s="186">
        <v>8.6523323666666663</v>
      </c>
      <c r="AT23" s="100">
        <v>25.9603094</v>
      </c>
      <c r="AU23" s="185">
        <f t="shared" si="37"/>
        <v>2.246172252703009E-2</v>
      </c>
      <c r="AV23" s="211">
        <f t="shared" si="12"/>
        <v>0.71126846235195174</v>
      </c>
      <c r="AW23" s="211">
        <f t="shared" si="13"/>
        <v>0.64433942647893994</v>
      </c>
      <c r="AX23" s="212">
        <f t="shared" si="38"/>
        <v>0.69453620338369881</v>
      </c>
      <c r="AY23" s="185">
        <v>0.30949999999999994</v>
      </c>
      <c r="AZ23" s="186">
        <v>10.7727345</v>
      </c>
      <c r="BA23" s="100">
        <v>23.325766999999995</v>
      </c>
      <c r="BB23" s="185">
        <f t="shared" si="39"/>
        <v>2.5128229489986144E-2</v>
      </c>
      <c r="BC23" s="211">
        <f t="shared" si="14"/>
        <v>0.92817314448895072</v>
      </c>
      <c r="BD23" s="211">
        <f t="shared" si="15"/>
        <v>1.0100554396749462</v>
      </c>
      <c r="BE23" s="214">
        <f t="shared" si="53"/>
        <v>-0.94864371828544958</v>
      </c>
      <c r="BF23" s="185">
        <v>0.28508999999999912</v>
      </c>
      <c r="BG23" s="186">
        <v>3.3760014999999939</v>
      </c>
      <c r="BH23" s="100">
        <v>34.271582200000005</v>
      </c>
      <c r="BI23" s="185">
        <f t="shared" si="40"/>
        <v>1.1570091291457311E-2</v>
      </c>
      <c r="BJ23" s="211">
        <f t="shared" si="16"/>
        <v>0.70295762551938079</v>
      </c>
      <c r="BK23" s="211">
        <f t="shared" si="17"/>
        <v>1.097279676294294</v>
      </c>
      <c r="BL23" s="214">
        <f t="shared" si="54"/>
        <v>-0.80153813821310904</v>
      </c>
      <c r="BM23" s="317">
        <v>0.22311152400000001</v>
      </c>
      <c r="BN23" s="317">
        <v>4.9011500000000003</v>
      </c>
      <c r="BO23" s="317">
        <v>51.592469999999999</v>
      </c>
      <c r="BP23" s="185">
        <f t="shared" si="18"/>
        <v>2.5286243434050001E-2</v>
      </c>
      <c r="BQ23" s="211">
        <f t="shared" si="19"/>
        <v>0.6694958129233719</v>
      </c>
      <c r="BR23" s="211">
        <f t="shared" si="20"/>
        <v>0.79249289872216955</v>
      </c>
      <c r="BS23" s="212">
        <f t="shared" si="41"/>
        <v>0.70024508437307142</v>
      </c>
      <c r="BT23" s="185">
        <v>0.33331000000000005</v>
      </c>
      <c r="BU23" s="186">
        <v>12.9256964</v>
      </c>
      <c r="BV23" s="100">
        <v>27.786832699999998</v>
      </c>
      <c r="BW23" s="185">
        <f t="shared" si="42"/>
        <v>3.5916416339779225E-2</v>
      </c>
      <c r="BX23" s="211">
        <f t="shared" si="21"/>
        <v>1.0304047463293813</v>
      </c>
      <c r="BY23" s="211">
        <f t="shared" si="22"/>
        <v>1.0481282070448017</v>
      </c>
      <c r="BZ23" s="214">
        <f t="shared" si="55"/>
        <v>-1.0348356115082364</v>
      </c>
      <c r="CA23" s="262">
        <f>CA22*POWER(CA$25/CA$19,1/6)</f>
        <v>0.20283350585849946</v>
      </c>
      <c r="CB23" s="262">
        <f t="shared" si="58"/>
        <v>5.6812465193176767</v>
      </c>
      <c r="CC23" s="262">
        <f t="shared" si="58"/>
        <v>37.299358336129067</v>
      </c>
      <c r="CD23" s="185">
        <f t="shared" si="43"/>
        <v>2.1190684971991603E-2</v>
      </c>
      <c r="CE23" s="211">
        <f t="shared" si="23"/>
        <v>0.73006620113491616</v>
      </c>
      <c r="CF23" s="211">
        <f t="shared" si="24"/>
        <v>0.88881882365272791</v>
      </c>
      <c r="CG23" s="212">
        <f t="shared" si="44"/>
        <v>0.7697543567643691</v>
      </c>
      <c r="CH23" s="317">
        <v>0.270063369</v>
      </c>
      <c r="CI23" s="317">
        <v>9.1628899999999991</v>
      </c>
      <c r="CJ23" s="317">
        <v>24.834680000000002</v>
      </c>
      <c r="CK23" s="185">
        <f t="shared" si="45"/>
        <v>2.2755744102520001E-2</v>
      </c>
      <c r="CL23" s="211">
        <f t="shared" si="25"/>
        <v>0.70692009298182124</v>
      </c>
      <c r="CM23" s="211">
        <f t="shared" si="26"/>
        <v>0.56945927357883297</v>
      </c>
      <c r="CN23" s="213">
        <f t="shared" si="46"/>
        <v>0.67255488813107422</v>
      </c>
      <c r="CO23" s="317">
        <v>0.30130952799999999</v>
      </c>
      <c r="CP23" s="317">
        <v>15.767849999999999</v>
      </c>
      <c r="CQ23" s="317">
        <v>34.34205</v>
      </c>
      <c r="CR23" s="185">
        <f t="shared" si="47"/>
        <v>5.4150029309249996E-2</v>
      </c>
      <c r="CS23" s="211">
        <f t="shared" si="27"/>
        <v>0.24262100893459651</v>
      </c>
      <c r="CT23" s="211">
        <f t="shared" si="28"/>
        <v>0.42103179189893108</v>
      </c>
      <c r="CU23" s="212">
        <f t="shared" si="48"/>
        <v>0.28722370467568015</v>
      </c>
      <c r="CY23" s="195"/>
      <c r="DB23" s="195"/>
      <c r="DE23" s="195"/>
    </row>
    <row r="24" spans="1:157">
      <c r="A24" s="201">
        <v>1980</v>
      </c>
      <c r="B24" s="261">
        <f>B25</f>
        <v>0.28129679600000002</v>
      </c>
      <c r="C24" s="346">
        <f>C25</f>
        <v>11.33389</v>
      </c>
      <c r="D24" s="346">
        <f>D25</f>
        <v>28.461079999999999</v>
      </c>
      <c r="E24" s="286">
        <f t="shared" si="29"/>
        <v>3.2257475000120002E-2</v>
      </c>
      <c r="F24" s="261">
        <f t="shared" si="0"/>
        <v>0.56639627077760779</v>
      </c>
      <c r="G24" s="287">
        <f t="shared" si="1"/>
        <v>0.5160975378133259</v>
      </c>
      <c r="H24" s="214">
        <f t="shared" si="30"/>
        <v>0.55382158753653732</v>
      </c>
      <c r="I24" s="276">
        <f t="shared" ref="I24:J27" si="59">I25</f>
        <v>0.226660948</v>
      </c>
      <c r="J24" s="306">
        <f t="shared" si="59"/>
        <v>4.4607200000000002</v>
      </c>
      <c r="K24" s="346">
        <v>25.43018519999999</v>
      </c>
      <c r="L24" s="286">
        <f t="shared" si="31"/>
        <v>1.1343693572534395E-2</v>
      </c>
      <c r="M24" s="261">
        <f>($H$69-L24)/($H$69-$H$70)</f>
        <v>0.87569617988049986</v>
      </c>
      <c r="N24" s="261">
        <f>($H$74-I24)/($H$74-$H$75)</f>
        <v>0.7756322002365027</v>
      </c>
      <c r="O24" s="214">
        <f>(M24)*0.75+(N24)*0.25</f>
        <v>0.8506801849695006</v>
      </c>
      <c r="P24" s="262">
        <f>P25</f>
        <v>0.28395362800000001</v>
      </c>
      <c r="Q24" s="346">
        <f>Q25</f>
        <v>12.416770000000001</v>
      </c>
      <c r="R24" s="346">
        <f>R25</f>
        <v>32.037529999999997</v>
      </c>
      <c r="S24" s="286">
        <f t="shared" si="32"/>
        <v>3.9780264137810002E-2</v>
      </c>
      <c r="T24" s="261">
        <f t="shared" si="4"/>
        <v>0.45513958558443374</v>
      </c>
      <c r="U24" s="287">
        <f t="shared" si="5"/>
        <v>0.50347688632760013</v>
      </c>
      <c r="V24" s="212">
        <f t="shared" si="33"/>
        <v>0.46722391077022529</v>
      </c>
      <c r="W24" s="340">
        <f t="shared" ref="W24:W29" si="60">W25</f>
        <v>0.25417684800000001</v>
      </c>
      <c r="X24" s="349">
        <f t="shared" ref="X24:X30" si="61">X25</f>
        <v>10.135109999999999</v>
      </c>
      <c r="Y24" s="349">
        <f t="shared" ref="Y24:Y30" si="62">Y25</f>
        <v>33.485030000000002</v>
      </c>
      <c r="Z24" s="286">
        <f t="shared" si="34"/>
        <v>3.3937446240330002E-2</v>
      </c>
      <c r="AA24" s="261">
        <f>($H$69-Z24)/($H$69-$H$70)</f>
        <v>0.54155069449138693</v>
      </c>
      <c r="AB24" s="261">
        <f>($H$74-W24)/($H$74-$H$75)</f>
        <v>0.64492443090216589</v>
      </c>
      <c r="AC24" s="214">
        <f>(AA24)*0.75+(AB24)*0.25</f>
        <v>0.56739412859408167</v>
      </c>
      <c r="AD24" s="286">
        <f t="shared" ref="AD24:AD29" si="63">AD25</f>
        <v>0.20855606900000001</v>
      </c>
      <c r="AE24" s="349">
        <f t="shared" ref="AE24:AE29" si="64">AE25</f>
        <v>5.3634199999999996</v>
      </c>
      <c r="AF24" s="349">
        <f t="shared" ref="AF24:AF29" si="65">AF25</f>
        <v>24.883880000000001</v>
      </c>
      <c r="AG24" s="286">
        <f t="shared" si="35"/>
        <v>1.3346269966959999E-2</v>
      </c>
      <c r="AH24" s="261">
        <f>($H$69-AG24)/($H$69-$H$70)</f>
        <v>0.84607950348402361</v>
      </c>
      <c r="AI24" s="261">
        <f>($H$74-AD24)/($H$74-$H$75)</f>
        <v>0.86163514210495251</v>
      </c>
      <c r="AJ24" s="214">
        <f>(AH24)*0.75+(AI24)*0.25</f>
        <v>0.84996841313925575</v>
      </c>
      <c r="AK24" s="266">
        <f>AK25</f>
        <v>0.28834143400000001</v>
      </c>
      <c r="AL24" s="349">
        <f>AL25</f>
        <v>7.2778800000000006</v>
      </c>
      <c r="AM24" s="349">
        <f>AM25</f>
        <v>35.228520000000003</v>
      </c>
      <c r="AN24" s="286">
        <f t="shared" si="36"/>
        <v>2.5638894113760007E-2</v>
      </c>
      <c r="AO24" s="261">
        <f>($H$69-AN24)/($H$69-$H$70)</f>
        <v>0.66428036092311782</v>
      </c>
      <c r="AP24" s="261">
        <f>($H$74-AK24)/($H$74-$H$75)</f>
        <v>0.48263365261429908</v>
      </c>
      <c r="AQ24" s="214">
        <f>(AO24)*0.75+(AP24)*0.25</f>
        <v>0.61886868384591309</v>
      </c>
      <c r="AR24" s="262">
        <f>AR25</f>
        <v>0.243900969</v>
      </c>
      <c r="AS24" s="346">
        <f>AS25</f>
        <v>5.3001300000000002</v>
      </c>
      <c r="AT24" s="346">
        <f>AT25</f>
        <v>26.108249999999998</v>
      </c>
      <c r="AU24" s="286">
        <f t="shared" si="37"/>
        <v>1.383771190725E-2</v>
      </c>
      <c r="AV24" s="261">
        <f t="shared" si="12"/>
        <v>0.83881142774232387</v>
      </c>
      <c r="AW24" s="287">
        <f t="shared" si="13"/>
        <v>0.69373756156623856</v>
      </c>
      <c r="AX24" s="212">
        <f t="shared" si="38"/>
        <v>0.80254296119830248</v>
      </c>
      <c r="AY24" s="305">
        <f t="shared" ref="AY24:AY29" si="66">AY25</f>
        <v>0.30641882399999998</v>
      </c>
      <c r="AZ24" s="306">
        <f t="shared" ref="AZ24:AZ29" si="67">AZ25</f>
        <v>10.461499999999999</v>
      </c>
      <c r="BA24" s="306">
        <f t="shared" ref="BA24:BA29" si="68">BA25</f>
        <v>25.878489999999999</v>
      </c>
      <c r="BB24" s="286">
        <f t="shared" si="39"/>
        <v>2.70727823135E-2</v>
      </c>
      <c r="BC24" s="261">
        <f>($H$69-BB24)/($H$69-$H$70)</f>
        <v>0.64307417726958194</v>
      </c>
      <c r="BD24" s="261">
        <f>($H$74-AY24)/($H$74-$H$75)</f>
        <v>0.39676129073310157</v>
      </c>
      <c r="BE24" s="214">
        <f>(BC24)*0.75+(BD24)*0.25</f>
        <v>0.58149595563546186</v>
      </c>
      <c r="BF24" s="276">
        <f t="shared" ref="BF24:BH26" si="69">BF25</f>
        <v>0.25981525599999999</v>
      </c>
      <c r="BG24" s="305">
        <f t="shared" si="69"/>
        <v>3.91194</v>
      </c>
      <c r="BH24" s="305">
        <f t="shared" si="69"/>
        <v>42.074159999999999</v>
      </c>
      <c r="BI24" s="283">
        <f t="shared" si="40"/>
        <v>1.645915894704E-2</v>
      </c>
      <c r="BJ24" s="261">
        <f>($H$69-BI24)/($H$69-$H$70)</f>
        <v>0.80004209595349596</v>
      </c>
      <c r="BK24" s="261">
        <f>($H$74-BF24)/($H$74-$H$75)</f>
        <v>0.61814050843272539</v>
      </c>
      <c r="BL24" s="214">
        <f>(BJ24)*0.75+(BK24)*0.25</f>
        <v>0.75456669907330332</v>
      </c>
      <c r="BM24" s="262">
        <f t="shared" ref="BM24:BM29" si="70">BM23*POWER(BM$30/BM$23,1/7)</f>
        <v>0.22447967510062886</v>
      </c>
      <c r="BN24" s="346">
        <f t="shared" ref="BN24:BO29" si="71">BN23*POWER(BN$30/BN$23,1/7)</f>
        <v>5.1814337719135528</v>
      </c>
      <c r="BO24" s="346">
        <f t="shared" si="71"/>
        <v>45.950441782606859</v>
      </c>
      <c r="BP24" s="286">
        <f t="shared" si="18"/>
        <v>2.3808917088674678E-2</v>
      </c>
      <c r="BQ24" s="261">
        <f t="shared" si="19"/>
        <v>0.69134441576557193</v>
      </c>
      <c r="BR24" s="287">
        <f t="shared" si="20"/>
        <v>0.78599382078993707</v>
      </c>
      <c r="BS24" s="212">
        <f t="shared" si="41"/>
        <v>0.7150067670216631</v>
      </c>
      <c r="BT24" s="317">
        <v>0.31800498999999999</v>
      </c>
      <c r="BU24" s="350">
        <v>12.147919999999999</v>
      </c>
      <c r="BV24" s="350">
        <v>28.693479999999997</v>
      </c>
      <c r="BW24" s="286">
        <f t="shared" si="42"/>
        <v>3.4856609956159995E-2</v>
      </c>
      <c r="BX24" s="261">
        <f>($H$69-BW24)/($H$69-$H$70)</f>
        <v>0.52795691879179485</v>
      </c>
      <c r="BY24" s="261">
        <f>($H$74-BT24)/($H$74-$H$75)</f>
        <v>0.34172395184913495</v>
      </c>
      <c r="BZ24" s="214">
        <f>(BX24)*0.75+(BY24)*0.25</f>
        <v>0.48139867705612993</v>
      </c>
      <c r="CA24" s="262">
        <f>CA23*POWER(CA$25/CA$19,1/6)</f>
        <v>0.19988082509913188</v>
      </c>
      <c r="CB24" s="262">
        <f t="shared" si="58"/>
        <v>5.4969644907379704</v>
      </c>
      <c r="CC24" s="262">
        <f t="shared" si="58"/>
        <v>39.271288492005787</v>
      </c>
      <c r="CD24" s="286">
        <f t="shared" si="43"/>
        <v>2.1587287834608251E-2</v>
      </c>
      <c r="CE24" s="261">
        <f t="shared" si="23"/>
        <v>0.72420072770142818</v>
      </c>
      <c r="CF24" s="287">
        <f t="shared" si="24"/>
        <v>0.902844834635954</v>
      </c>
      <c r="CG24" s="212">
        <f t="shared" si="44"/>
        <v>0.76886175443505966</v>
      </c>
      <c r="CH24" s="262">
        <f t="shared" ref="CH24:CH29" si="72">CH23*POWER(CH$30/CH$23,1/7)</f>
        <v>0.27456648431739805</v>
      </c>
      <c r="CI24" s="346">
        <f t="shared" ref="CI24:CJ29" si="73">CI23*POWER(CI$30/CI$23,1/7)</f>
        <v>9.1474969243803308</v>
      </c>
      <c r="CJ24" s="346">
        <f t="shared" si="73"/>
        <v>27.17488589615548</v>
      </c>
      <c r="CK24" s="286">
        <f t="shared" si="45"/>
        <v>2.485821851554687E-2</v>
      </c>
      <c r="CL24" s="261">
        <f t="shared" si="25"/>
        <v>0.67582599614945127</v>
      </c>
      <c r="CM24" s="287">
        <f t="shared" si="26"/>
        <v>0.54806829024947123</v>
      </c>
      <c r="CN24" s="212">
        <f t="shared" si="46"/>
        <v>0.64388656967445623</v>
      </c>
      <c r="CO24" s="262">
        <f t="shared" ref="CO24:CO29" si="74">CO23*POWER(CO$30/CO$23,1/7)</f>
        <v>0.30591492502584272</v>
      </c>
      <c r="CP24" s="346">
        <f t="shared" ref="CP24:CQ29" si="75">CP23*POWER(CP$30/CP$23,1/7)</f>
        <v>16.04184681741723</v>
      </c>
      <c r="CQ24" s="346">
        <f t="shared" si="75"/>
        <v>34.641690276620572</v>
      </c>
      <c r="CR24" s="286">
        <f t="shared" si="47"/>
        <v>5.5571668891395913E-2</v>
      </c>
      <c r="CS24" s="261">
        <f t="shared" si="27"/>
        <v>0.22159597359809741</v>
      </c>
      <c r="CT24" s="287">
        <f>($H$74-CO24)/($H$74-$H$75)</f>
        <v>0.39915494352592157</v>
      </c>
      <c r="CU24" s="212">
        <f t="shared" si="48"/>
        <v>0.26598571608005345</v>
      </c>
      <c r="CY24" s="195"/>
      <c r="DB24" s="195"/>
      <c r="DE24" s="195"/>
    </row>
    <row r="25" spans="1:157">
      <c r="A25" s="201">
        <v>1981</v>
      </c>
      <c r="B25" s="289">
        <v>0.28129679600000002</v>
      </c>
      <c r="C25" s="347">
        <v>11.33389</v>
      </c>
      <c r="D25" s="348">
        <v>28.461079999999999</v>
      </c>
      <c r="E25" s="286">
        <f t="shared" si="29"/>
        <v>3.2257475000120002E-2</v>
      </c>
      <c r="F25" s="261">
        <f t="shared" si="0"/>
        <v>0.56639627077760779</v>
      </c>
      <c r="G25" s="287">
        <f t="shared" si="1"/>
        <v>0.5160975378133259</v>
      </c>
      <c r="H25" s="214">
        <f t="shared" si="30"/>
        <v>0.55382158753653732</v>
      </c>
      <c r="I25" s="276">
        <f t="shared" si="59"/>
        <v>0.226660948</v>
      </c>
      <c r="J25" s="306">
        <f t="shared" si="59"/>
        <v>4.4607200000000002</v>
      </c>
      <c r="K25" s="346">
        <v>25.43018519999999</v>
      </c>
      <c r="L25" s="286">
        <f t="shared" si="31"/>
        <v>1.1343693572534395E-2</v>
      </c>
      <c r="M25" s="261">
        <f t="shared" ref="M25:M49" si="76">($H$69-L25)/($H$69-$H$70)</f>
        <v>0.87569617988049986</v>
      </c>
      <c r="N25" s="261">
        <f t="shared" ref="N25:N45" si="77">($H$74-I25)/($H$74-$H$75)</f>
        <v>0.7756322002365027</v>
      </c>
      <c r="O25" s="214">
        <f t="shared" ref="O25:O45" si="78">(M25)*0.75+(N25)*0.25</f>
        <v>0.8506801849695006</v>
      </c>
      <c r="P25" s="285">
        <v>0.28395362800000001</v>
      </c>
      <c r="Q25" s="348">
        <v>12.416770000000001</v>
      </c>
      <c r="R25" s="348">
        <v>32.037529999999997</v>
      </c>
      <c r="S25" s="286">
        <f t="shared" si="32"/>
        <v>3.9780264137810002E-2</v>
      </c>
      <c r="T25" s="261">
        <f t="shared" si="4"/>
        <v>0.45513958558443374</v>
      </c>
      <c r="U25" s="287">
        <f t="shared" si="5"/>
        <v>0.50347688632760013</v>
      </c>
      <c r="V25" s="214">
        <f t="shared" si="33"/>
        <v>0.46722391077022529</v>
      </c>
      <c r="W25" s="340">
        <f t="shared" si="60"/>
        <v>0.25417684800000001</v>
      </c>
      <c r="X25" s="349">
        <f t="shared" si="61"/>
        <v>10.135109999999999</v>
      </c>
      <c r="Y25" s="349">
        <f t="shared" si="62"/>
        <v>33.485030000000002</v>
      </c>
      <c r="Z25" s="286">
        <f t="shared" si="34"/>
        <v>3.3937446240330002E-2</v>
      </c>
      <c r="AA25" s="261">
        <f t="shared" ref="AA25:AA49" si="79">($H$69-Z25)/($H$69-$H$70)</f>
        <v>0.54155069449138693</v>
      </c>
      <c r="AB25" s="261">
        <f t="shared" ref="AB25:AB45" si="80">($H$74-W25)/($H$74-$H$75)</f>
        <v>0.64492443090216589</v>
      </c>
      <c r="AC25" s="214">
        <f t="shared" ref="AC25:AC45" si="81">(AA25)*0.75+(AB25)*0.25</f>
        <v>0.56739412859408167</v>
      </c>
      <c r="AD25" s="286">
        <f t="shared" si="63"/>
        <v>0.20855606900000001</v>
      </c>
      <c r="AE25" s="349">
        <f t="shared" si="64"/>
        <v>5.3634199999999996</v>
      </c>
      <c r="AF25" s="349">
        <f t="shared" si="65"/>
        <v>24.883880000000001</v>
      </c>
      <c r="AG25" s="286">
        <f t="shared" si="35"/>
        <v>1.3346269966959999E-2</v>
      </c>
      <c r="AH25" s="261">
        <f t="shared" ref="AH25:AH49" si="82">($H$69-AG25)/($H$69-$H$70)</f>
        <v>0.84607950348402361</v>
      </c>
      <c r="AI25" s="261">
        <f t="shared" ref="AI25:AI45" si="83">($H$74-AD25)/($H$74-$H$75)</f>
        <v>0.86163514210495251</v>
      </c>
      <c r="AJ25" s="214">
        <f t="shared" ref="AJ25:AJ45" si="84">(AH25)*0.75+(AI25)*0.25</f>
        <v>0.84996841313925575</v>
      </c>
      <c r="AK25" s="317">
        <v>0.28834143400000001</v>
      </c>
      <c r="AL25" s="350">
        <v>7.2778800000000006</v>
      </c>
      <c r="AM25" s="350">
        <v>35.228520000000003</v>
      </c>
      <c r="AN25" s="286">
        <f t="shared" si="36"/>
        <v>2.5638894113760007E-2</v>
      </c>
      <c r="AO25" s="261">
        <f t="shared" ref="AO25:AO49" si="85">($H$69-AN25)/($H$69-$H$70)</f>
        <v>0.66428036092311782</v>
      </c>
      <c r="AP25" s="261">
        <f t="shared" ref="AP25:AP45" si="86">($H$74-AK25)/($H$74-$H$75)</f>
        <v>0.48263365261429908</v>
      </c>
      <c r="AQ25" s="214">
        <f t="shared" ref="AQ25:AQ45" si="87">(AO25)*0.75+(AP25)*0.25</f>
        <v>0.61886868384591309</v>
      </c>
      <c r="AR25" s="317">
        <v>0.243900969</v>
      </c>
      <c r="AS25" s="350">
        <v>5.3001300000000002</v>
      </c>
      <c r="AT25" s="350">
        <v>26.108249999999998</v>
      </c>
      <c r="AU25" s="286">
        <f t="shared" si="37"/>
        <v>1.383771190725E-2</v>
      </c>
      <c r="AV25" s="261">
        <f t="shared" si="12"/>
        <v>0.83881142774232387</v>
      </c>
      <c r="AW25" s="287">
        <f t="shared" si="13"/>
        <v>0.69373756156623856</v>
      </c>
      <c r="AX25" s="214">
        <f t="shared" si="38"/>
        <v>0.80254296119830248</v>
      </c>
      <c r="AY25" s="305">
        <f t="shared" si="66"/>
        <v>0.30641882399999998</v>
      </c>
      <c r="AZ25" s="306">
        <f t="shared" si="67"/>
        <v>10.461499999999999</v>
      </c>
      <c r="BA25" s="306">
        <f t="shared" si="68"/>
        <v>25.878489999999999</v>
      </c>
      <c r="BB25" s="286">
        <f t="shared" si="39"/>
        <v>2.70727823135E-2</v>
      </c>
      <c r="BC25" s="261">
        <f t="shared" ref="BC25:BC49" si="88">($H$69-BB25)/($H$69-$H$70)</f>
        <v>0.64307417726958194</v>
      </c>
      <c r="BD25" s="261">
        <f t="shared" ref="BD25:BD41" si="89">($H$74-AY25)/($H$74-$H$75)</f>
        <v>0.39676129073310157</v>
      </c>
      <c r="BE25" s="214">
        <f t="shared" ref="BE25:BE41" si="90">(BC25)*0.75+(BD25)*0.25</f>
        <v>0.58149595563546186</v>
      </c>
      <c r="BF25" s="276">
        <f t="shared" si="69"/>
        <v>0.25981525599999999</v>
      </c>
      <c r="BG25" s="305">
        <f t="shared" si="69"/>
        <v>3.91194</v>
      </c>
      <c r="BH25" s="305">
        <f t="shared" si="69"/>
        <v>42.074159999999999</v>
      </c>
      <c r="BI25" s="283">
        <f t="shared" si="40"/>
        <v>1.645915894704E-2</v>
      </c>
      <c r="BJ25" s="261">
        <f t="shared" ref="BJ25:BJ49" si="91">($H$69-BI25)/($H$69-$H$70)</f>
        <v>0.80004209595349596</v>
      </c>
      <c r="BK25" s="261">
        <f t="shared" ref="BK25:BK45" si="92">($H$74-BF25)/($H$74-$H$75)</f>
        <v>0.61814050843272539</v>
      </c>
      <c r="BL25" s="214">
        <f t="shared" ref="BL25:BL45" si="93">(BJ25)*0.75+(BK25)*0.25</f>
        <v>0.75456669907330332</v>
      </c>
      <c r="BM25" s="262">
        <f t="shared" si="70"/>
        <v>0.22585621589534696</v>
      </c>
      <c r="BN25" s="346">
        <f t="shared" si="71"/>
        <v>5.4777462295025261</v>
      </c>
      <c r="BO25" s="346">
        <f t="shared" si="71"/>
        <v>40.925412177721711</v>
      </c>
      <c r="BP25" s="286">
        <f t="shared" si="18"/>
        <v>2.2417902224735185E-2</v>
      </c>
      <c r="BQ25" s="261">
        <f t="shared" si="19"/>
        <v>0.71191653336501104</v>
      </c>
      <c r="BR25" s="287">
        <f t="shared" si="20"/>
        <v>0.77945488960195775</v>
      </c>
      <c r="BS25" s="214">
        <f t="shared" si="41"/>
        <v>0.72880112242424766</v>
      </c>
      <c r="BT25" s="305">
        <f>BT24*POWER(BT$34/BT$24,1/10)</f>
        <v>0.31648040743506783</v>
      </c>
      <c r="BU25" s="306">
        <f t="shared" ref="BU25:BV33" si="94">BU24*POWER(BU$34/BU$24,1/10)</f>
        <v>11.923462603494627</v>
      </c>
      <c r="BV25" s="306">
        <f t="shared" si="94"/>
        <v>28.537728062387199</v>
      </c>
      <c r="BW25" s="286">
        <f t="shared" si="42"/>
        <v>3.4026853334057298E-2</v>
      </c>
      <c r="BX25" s="261">
        <f>($H$69-BW25)/($H$69-$H$70)</f>
        <v>0.54022842735099641</v>
      </c>
      <c r="BY25" s="261">
        <f t="shared" ref="BY25:BY45" si="95">($H$74-BT25)/($H$74-$H$75)</f>
        <v>0.34896612042178943</v>
      </c>
      <c r="BZ25" s="214">
        <f t="shared" ref="BZ25:BZ45" si="96">(BX25)*0.75+(BY25)*0.25</f>
        <v>0.49241285061869466</v>
      </c>
      <c r="CA25" s="317">
        <v>0.19697112700000002</v>
      </c>
      <c r="CB25" s="317">
        <v>5.3186600000000004</v>
      </c>
      <c r="CC25" s="317">
        <v>41.347469999999994</v>
      </c>
      <c r="CD25" s="286">
        <f t="shared" si="43"/>
        <v>2.1991313479019999E-2</v>
      </c>
      <c r="CE25" s="261">
        <f t="shared" si="23"/>
        <v>0.7182254766200068</v>
      </c>
      <c r="CF25" s="287">
        <f t="shared" si="24"/>
        <v>0.91666666666666663</v>
      </c>
      <c r="CG25" s="214">
        <f t="shared" si="44"/>
        <v>0.7678357741316717</v>
      </c>
      <c r="CH25" s="262">
        <f t="shared" si="72"/>
        <v>0.27914468589191005</v>
      </c>
      <c r="CI25" s="346">
        <f t="shared" si="73"/>
        <v>9.1321297081540447</v>
      </c>
      <c r="CJ25" s="346">
        <f t="shared" si="73"/>
        <v>29.735612597749196</v>
      </c>
      <c r="CK25" s="286">
        <f t="shared" si="45"/>
        <v>2.7154947119406511E-2</v>
      </c>
      <c r="CL25" s="261">
        <f t="shared" si="25"/>
        <v>0.64185901839999471</v>
      </c>
      <c r="CM25" s="287">
        <f t="shared" si="26"/>
        <v>0.52632062743024988</v>
      </c>
      <c r="CN25" s="214">
        <f t="shared" si="46"/>
        <v>0.61297442065755847</v>
      </c>
      <c r="CO25" s="262">
        <f t="shared" si="74"/>
        <v>0.31059071372468172</v>
      </c>
      <c r="CP25" s="346">
        <f t="shared" si="75"/>
        <v>16.320604858207005</v>
      </c>
      <c r="CQ25" s="346">
        <f t="shared" si="75"/>
        <v>34.943944966049152</v>
      </c>
      <c r="CR25" s="286">
        <f t="shared" si="47"/>
        <v>5.7030631797782005E-2</v>
      </c>
      <c r="CS25" s="261">
        <f t="shared" si="27"/>
        <v>0.20001895291954647</v>
      </c>
      <c r="CT25" s="287">
        <f t="shared" ref="CT25:CT52" si="97">(H$74-CO25)/(H$74-H$75)</f>
        <v>0.37694371617359262</v>
      </c>
      <c r="CU25" s="214">
        <f t="shared" si="48"/>
        <v>0.24425014373305803</v>
      </c>
      <c r="CY25" s="195"/>
      <c r="DB25" s="195"/>
      <c r="DE25" s="195"/>
      <c r="FA25" s="195">
        <f>'[1]1'!$CN19</f>
        <v>17319.597888179673</v>
      </c>
    </row>
    <row r="26" spans="1:157">
      <c r="A26" s="201">
        <v>1982</v>
      </c>
      <c r="B26" s="261">
        <f>B25*POWER(B$29/B$25, 1/4)</f>
        <v>0.28399169527131546</v>
      </c>
      <c r="C26" s="346">
        <f t="shared" ref="C26:D28" si="98">C25*POWER(C$29/C$25, 1/4)</f>
        <v>11.455706952106913</v>
      </c>
      <c r="D26" s="346">
        <f t="shared" si="98"/>
        <v>28.265316979080549</v>
      </c>
      <c r="E26" s="286">
        <f t="shared" si="29"/>
        <v>3.2379918822075859E-2</v>
      </c>
      <c r="F26" s="261">
        <f t="shared" si="0"/>
        <v>0.56458541399246398</v>
      </c>
      <c r="G26" s="287">
        <f t="shared" si="1"/>
        <v>0.50329605676657219</v>
      </c>
      <c r="H26" s="214">
        <f t="shared" si="30"/>
        <v>0.549263074685991</v>
      </c>
      <c r="I26" s="276">
        <f t="shared" si="59"/>
        <v>0.226660948</v>
      </c>
      <c r="J26" s="306">
        <f t="shared" si="59"/>
        <v>4.4607200000000002</v>
      </c>
      <c r="K26" s="346">
        <v>25.43018519999999</v>
      </c>
      <c r="L26" s="286">
        <f t="shared" si="31"/>
        <v>1.1343693572534395E-2</v>
      </c>
      <c r="M26" s="261">
        <f t="shared" si="76"/>
        <v>0.87569617988049986</v>
      </c>
      <c r="N26" s="261">
        <f t="shared" si="77"/>
        <v>0.7756322002365027</v>
      </c>
      <c r="O26" s="214">
        <f t="shared" si="78"/>
        <v>0.8506801849695006</v>
      </c>
      <c r="P26" s="262">
        <f>P25+(P$31-P$25)/6</f>
        <v>0.28377087649999999</v>
      </c>
      <c r="Q26" s="346">
        <f>Q25+(Q$31-Q$25)/6</f>
        <v>12.240948333333334</v>
      </c>
      <c r="R26" s="346">
        <v>30.524852750000004</v>
      </c>
      <c r="S26" s="286">
        <f t="shared" si="32"/>
        <v>3.7365314539535795E-2</v>
      </c>
      <c r="T26" s="261">
        <f t="shared" si="4"/>
        <v>0.49085496751192426</v>
      </c>
      <c r="U26" s="287">
        <f t="shared" si="5"/>
        <v>0.50434500406707095</v>
      </c>
      <c r="V26" s="214">
        <f t="shared" si="33"/>
        <v>0.49422747665071093</v>
      </c>
      <c r="W26" s="340">
        <f t="shared" si="60"/>
        <v>0.25417684800000001</v>
      </c>
      <c r="X26" s="349">
        <f t="shared" si="61"/>
        <v>10.135109999999999</v>
      </c>
      <c r="Y26" s="349">
        <f t="shared" si="62"/>
        <v>33.485030000000002</v>
      </c>
      <c r="Z26" s="286">
        <f t="shared" si="34"/>
        <v>3.3937446240330002E-2</v>
      </c>
      <c r="AA26" s="261">
        <f t="shared" si="79"/>
        <v>0.54155069449138693</v>
      </c>
      <c r="AB26" s="261">
        <f t="shared" si="80"/>
        <v>0.64492443090216589</v>
      </c>
      <c r="AC26" s="214">
        <f t="shared" si="81"/>
        <v>0.56739412859408167</v>
      </c>
      <c r="AD26" s="286">
        <f t="shared" si="63"/>
        <v>0.20855606900000001</v>
      </c>
      <c r="AE26" s="349">
        <f t="shared" si="64"/>
        <v>5.3634199999999996</v>
      </c>
      <c r="AF26" s="349">
        <f t="shared" si="65"/>
        <v>24.883880000000001</v>
      </c>
      <c r="AG26" s="286">
        <f t="shared" si="35"/>
        <v>1.3346269966959999E-2</v>
      </c>
      <c r="AH26" s="261">
        <f t="shared" si="82"/>
        <v>0.84607950348402361</v>
      </c>
      <c r="AI26" s="261">
        <f t="shared" si="83"/>
        <v>0.86163514210495251</v>
      </c>
      <c r="AJ26" s="214">
        <f t="shared" si="84"/>
        <v>0.84996841313925575</v>
      </c>
      <c r="AK26" s="266">
        <f>AK25*POWER(AK$33/AK$25,1/8)</f>
        <v>0.28813573714241675</v>
      </c>
      <c r="AL26" s="349">
        <f t="shared" ref="AL26:AM32" si="99">AL25*POWER(AL$33/AL$25,1/8)</f>
        <v>7.4662182348319064</v>
      </c>
      <c r="AM26" s="349">
        <f t="shared" si="99"/>
        <v>35.807703555652047</v>
      </c>
      <c r="AN26" s="286">
        <f t="shared" si="36"/>
        <v>2.673481292346646E-2</v>
      </c>
      <c r="AO26" s="261">
        <f t="shared" si="85"/>
        <v>0.6480725034679734</v>
      </c>
      <c r="AP26" s="261">
        <f t="shared" si="86"/>
        <v>0.4836107668433009</v>
      </c>
      <c r="AQ26" s="214">
        <f t="shared" si="87"/>
        <v>0.60695706931180526</v>
      </c>
      <c r="AR26" s="262">
        <f>AR25*POWER(AR27/AR25, 1/2)</f>
        <v>0.25196616408421846</v>
      </c>
      <c r="AS26" s="346">
        <f>AS25*POWER(AS27/AS25, 1/2)</f>
        <v>5.5602375222916507</v>
      </c>
      <c r="AT26" s="346">
        <f>AT25*POWER(AT27/AT25, 1/2)</f>
        <v>23.045924737738339</v>
      </c>
      <c r="AU26" s="286">
        <f t="shared" si="37"/>
        <v>1.2814081546268207E-2</v>
      </c>
      <c r="AV26" s="261">
        <f t="shared" si="12"/>
        <v>0.85395019060560107</v>
      </c>
      <c r="AW26" s="287">
        <f t="shared" si="13"/>
        <v>0.65542576152682663</v>
      </c>
      <c r="AX26" s="214">
        <f t="shared" si="38"/>
        <v>0.80431908333590751</v>
      </c>
      <c r="AY26" s="305">
        <f t="shared" si="66"/>
        <v>0.30641882399999998</v>
      </c>
      <c r="AZ26" s="306">
        <f t="shared" si="67"/>
        <v>10.461499999999999</v>
      </c>
      <c r="BA26" s="306">
        <f t="shared" si="68"/>
        <v>25.878489999999999</v>
      </c>
      <c r="BB26" s="286">
        <f t="shared" si="39"/>
        <v>2.70727823135E-2</v>
      </c>
      <c r="BC26" s="261">
        <f t="shared" si="88"/>
        <v>0.64307417726958194</v>
      </c>
      <c r="BD26" s="261">
        <f t="shared" si="89"/>
        <v>0.39676129073310157</v>
      </c>
      <c r="BE26" s="214">
        <f t="shared" si="90"/>
        <v>0.58149595563546186</v>
      </c>
      <c r="BF26" s="276">
        <f t="shared" si="69"/>
        <v>0.25981525599999999</v>
      </c>
      <c r="BG26" s="305">
        <f t="shared" si="69"/>
        <v>3.91194</v>
      </c>
      <c r="BH26" s="305">
        <f t="shared" si="69"/>
        <v>42.074159999999999</v>
      </c>
      <c r="BI26" s="283">
        <f t="shared" si="40"/>
        <v>1.645915894704E-2</v>
      </c>
      <c r="BJ26" s="261">
        <f t="shared" si="91"/>
        <v>0.80004209595349596</v>
      </c>
      <c r="BK26" s="261">
        <f t="shared" si="92"/>
        <v>0.61814050843272539</v>
      </c>
      <c r="BL26" s="214">
        <f t="shared" si="93"/>
        <v>0.75456669907330332</v>
      </c>
      <c r="BM26" s="262">
        <f t="shared" si="70"/>
        <v>0.22724119783093305</v>
      </c>
      <c r="BN26" s="346">
        <f t="shared" si="71"/>
        <v>5.7910040107967546</v>
      </c>
      <c r="BO26" s="346">
        <f t="shared" si="71"/>
        <v>36.449907703616269</v>
      </c>
      <c r="BP26" s="286">
        <f t="shared" si="18"/>
        <v>2.1108156170481333E-2</v>
      </c>
      <c r="BQ26" s="261">
        <f t="shared" si="19"/>
        <v>0.73128674323983778</v>
      </c>
      <c r="BR26" s="287">
        <f t="shared" si="20"/>
        <v>0.77287586077248793</v>
      </c>
      <c r="BS26" s="214">
        <f t="shared" si="41"/>
        <v>0.74168402262300037</v>
      </c>
      <c r="BT26" s="305">
        <f t="shared" ref="BT26:BT33" si="100">BT25*POWER(BT$34/BT$24,1/10)</f>
        <v>0.31496313403845189</v>
      </c>
      <c r="BU26" s="306">
        <f t="shared" si="94"/>
        <v>11.703152511453393</v>
      </c>
      <c r="BV26" s="306">
        <f t="shared" si="94"/>
        <v>28.382821566528769</v>
      </c>
      <c r="BW26" s="286">
        <f t="shared" si="42"/>
        <v>3.3216848949845466E-2</v>
      </c>
      <c r="BX26" s="261">
        <f t="shared" ref="BX26:BX49" si="101">($H$69-BW26)/($H$69-$H$70)</f>
        <v>0.55220781440145128</v>
      </c>
      <c r="BY26" s="261">
        <f t="shared" si="95"/>
        <v>0.35617356852059784</v>
      </c>
      <c r="BZ26" s="214">
        <f t="shared" si="96"/>
        <v>0.50319925293123791</v>
      </c>
      <c r="CA26" s="262">
        <f>CA25*POWER(CA$31/CA$25,1/6)</f>
        <v>0.20028550244291082</v>
      </c>
      <c r="CB26" s="262">
        <f t="shared" ref="CB26:CC30" si="102">CB25*POWER(CB$31/CB$25,1/6)</f>
        <v>5.6300400291906971</v>
      </c>
      <c r="CC26" s="262">
        <f t="shared" si="102"/>
        <v>41.822289498033975</v>
      </c>
      <c r="CD26" s="286">
        <f t="shared" si="43"/>
        <v>2.3546116398633299E-2</v>
      </c>
      <c r="CE26" s="261">
        <f t="shared" si="23"/>
        <v>0.69523105051038958</v>
      </c>
      <c r="CF26" s="287">
        <f t="shared" si="24"/>
        <v>0.90092251071031504</v>
      </c>
      <c r="CG26" s="214">
        <f t="shared" si="44"/>
        <v>0.74665391556037097</v>
      </c>
      <c r="CH26" s="262">
        <f t="shared" si="72"/>
        <v>0.28379922573366895</v>
      </c>
      <c r="CI26" s="346">
        <f t="shared" si="73"/>
        <v>9.1167883078789966</v>
      </c>
      <c r="CJ26" s="346">
        <f t="shared" si="73"/>
        <v>32.537640082180154</v>
      </c>
      <c r="CK26" s="286">
        <f t="shared" si="45"/>
        <v>2.9663877666719504E-2</v>
      </c>
      <c r="CL26" s="261">
        <f t="shared" si="25"/>
        <v>0.60475372527467752</v>
      </c>
      <c r="CM26" s="287">
        <f t="shared" si="26"/>
        <v>0.50421033774341062</v>
      </c>
      <c r="CN26" s="214">
        <f t="shared" si="46"/>
        <v>0.57961787839186085</v>
      </c>
      <c r="CO26" s="262">
        <f t="shared" si="74"/>
        <v>0.31533797000541247</v>
      </c>
      <c r="CP26" s="346">
        <f t="shared" si="75"/>
        <v>16.604206857812084</v>
      </c>
      <c r="CQ26" s="346">
        <f t="shared" si="75"/>
        <v>35.248836879485914</v>
      </c>
      <c r="CR26" s="286">
        <f t="shared" si="47"/>
        <v>5.8527897904425946E-2</v>
      </c>
      <c r="CS26" s="261">
        <f t="shared" si="27"/>
        <v>0.17787545523160705</v>
      </c>
      <c r="CT26" s="287">
        <f t="shared" si="97"/>
        <v>0.35439299899142757</v>
      </c>
      <c r="CU26" s="214">
        <f>(CS26)*0.75+(CT26)*0.25</f>
        <v>0.22200484117156216</v>
      </c>
      <c r="CY26" s="195"/>
      <c r="DB26" s="195"/>
      <c r="DE26" s="195"/>
    </row>
    <row r="27" spans="1:157">
      <c r="A27" s="201">
        <v>1983</v>
      </c>
      <c r="B27" s="261">
        <f>B26*POWER(B$29/B$25, 1/4)</f>
        <v>0.28671241240542139</v>
      </c>
      <c r="C27" s="346">
        <f t="shared" si="98"/>
        <v>11.578833196065135</v>
      </c>
      <c r="D27" s="346">
        <f t="shared" si="98"/>
        <v>28.070900469268881</v>
      </c>
      <c r="E27" s="286">
        <f t="shared" si="29"/>
        <v>3.2502827419701091E-2</v>
      </c>
      <c r="F27" s="261">
        <f t="shared" si="0"/>
        <v>0.5627676835067037</v>
      </c>
      <c r="G27" s="287">
        <f t="shared" si="1"/>
        <v>0.49037193407428536</v>
      </c>
      <c r="H27" s="214">
        <f t="shared" si="30"/>
        <v>0.54466874614859906</v>
      </c>
      <c r="I27" s="276">
        <f t="shared" si="59"/>
        <v>0.226660948</v>
      </c>
      <c r="J27" s="306">
        <f t="shared" si="59"/>
        <v>4.4607200000000002</v>
      </c>
      <c r="K27" s="346">
        <v>25.43018519999999</v>
      </c>
      <c r="L27" s="286">
        <f t="shared" si="31"/>
        <v>1.1343693572534395E-2</v>
      </c>
      <c r="M27" s="261">
        <f t="shared" si="76"/>
        <v>0.87569617988049986</v>
      </c>
      <c r="N27" s="261">
        <f t="shared" si="77"/>
        <v>0.7756322002365027</v>
      </c>
      <c r="O27" s="214">
        <f t="shared" si="78"/>
        <v>0.8506801849695006</v>
      </c>
      <c r="P27" s="262">
        <f t="shared" ref="P27:Q30" si="103">P26+(P$31-P$25)/6</f>
        <v>0.28358812499999997</v>
      </c>
      <c r="Q27" s="346">
        <f t="shared" si="103"/>
        <v>12.065126666666666</v>
      </c>
      <c r="R27" s="346">
        <v>30.480569200000001</v>
      </c>
      <c r="S27" s="286">
        <f t="shared" si="32"/>
        <v>3.6775192827009869E-2</v>
      </c>
      <c r="T27" s="261">
        <f t="shared" si="4"/>
        <v>0.49958244669477347</v>
      </c>
      <c r="U27" s="287">
        <f t="shared" si="5"/>
        <v>0.50521312180654188</v>
      </c>
      <c r="V27" s="214">
        <f t="shared" si="33"/>
        <v>0.50099011547271566</v>
      </c>
      <c r="W27" s="340">
        <f t="shared" si="60"/>
        <v>0.25417684800000001</v>
      </c>
      <c r="X27" s="349">
        <f t="shared" si="61"/>
        <v>10.135109999999999</v>
      </c>
      <c r="Y27" s="349">
        <f t="shared" si="62"/>
        <v>33.485030000000002</v>
      </c>
      <c r="Z27" s="286">
        <f t="shared" si="34"/>
        <v>3.3937446240330002E-2</v>
      </c>
      <c r="AA27" s="261">
        <f t="shared" si="79"/>
        <v>0.54155069449138693</v>
      </c>
      <c r="AB27" s="261">
        <f t="shared" si="80"/>
        <v>0.64492443090216589</v>
      </c>
      <c r="AC27" s="214">
        <f t="shared" si="81"/>
        <v>0.56739412859408167</v>
      </c>
      <c r="AD27" s="286">
        <f t="shared" si="63"/>
        <v>0.20855606900000001</v>
      </c>
      <c r="AE27" s="349">
        <f t="shared" si="64"/>
        <v>5.3634199999999996</v>
      </c>
      <c r="AF27" s="349">
        <f t="shared" si="65"/>
        <v>24.883880000000001</v>
      </c>
      <c r="AG27" s="286">
        <f t="shared" si="35"/>
        <v>1.3346269966959999E-2</v>
      </c>
      <c r="AH27" s="261">
        <f t="shared" si="82"/>
        <v>0.84607950348402361</v>
      </c>
      <c r="AI27" s="261">
        <f t="shared" si="83"/>
        <v>0.86163514210495251</v>
      </c>
      <c r="AJ27" s="214">
        <f t="shared" si="84"/>
        <v>0.84996841313925575</v>
      </c>
      <c r="AK27" s="266">
        <f t="shared" ref="AK27:AK32" si="104">AK26*POWER(AK$33/AK$25,1/8)</f>
        <v>0.28793018702474743</v>
      </c>
      <c r="AL27" s="349">
        <f t="shared" si="99"/>
        <v>7.6594303190127437</v>
      </c>
      <c r="AM27" s="349">
        <f t="shared" si="99"/>
        <v>36.396409327711076</v>
      </c>
      <c r="AN27" s="286">
        <f t="shared" si="36"/>
        <v>2.7877576110786846E-2</v>
      </c>
      <c r="AO27" s="261">
        <f t="shared" si="85"/>
        <v>0.63117185108293361</v>
      </c>
      <c r="AP27" s="261">
        <f t="shared" si="86"/>
        <v>0.48458718401907808</v>
      </c>
      <c r="AQ27" s="214">
        <f t="shared" si="87"/>
        <v>0.59452568431696973</v>
      </c>
      <c r="AR27" s="317">
        <v>0.26029805499999997</v>
      </c>
      <c r="AS27" s="350">
        <v>5.8331099999999996</v>
      </c>
      <c r="AT27" s="350">
        <v>20.342790000000001</v>
      </c>
      <c r="AU27" s="286">
        <f t="shared" si="37"/>
        <v>1.1866173177690001E-2</v>
      </c>
      <c r="AV27" s="261">
        <f t="shared" si="12"/>
        <v>0.86796907921521371</v>
      </c>
      <c r="AW27" s="287">
        <f t="shared" si="13"/>
        <v>0.61584708607231398</v>
      </c>
      <c r="AX27" s="214">
        <f t="shared" si="38"/>
        <v>0.80493858092948889</v>
      </c>
      <c r="AY27" s="305">
        <f t="shared" si="66"/>
        <v>0.30641882399999998</v>
      </c>
      <c r="AZ27" s="306">
        <f t="shared" si="67"/>
        <v>10.461499999999999</v>
      </c>
      <c r="BA27" s="306">
        <f t="shared" si="68"/>
        <v>25.878489999999999</v>
      </c>
      <c r="BB27" s="286">
        <f t="shared" si="39"/>
        <v>2.70727823135E-2</v>
      </c>
      <c r="BC27" s="261">
        <f t="shared" si="88"/>
        <v>0.64307417726958194</v>
      </c>
      <c r="BD27" s="261">
        <f t="shared" si="89"/>
        <v>0.39676129073310157</v>
      </c>
      <c r="BE27" s="214">
        <f t="shared" si="90"/>
        <v>0.58149595563546186</v>
      </c>
      <c r="BF27" s="321">
        <v>0.25981525599999999</v>
      </c>
      <c r="BG27" s="317">
        <v>3.91194</v>
      </c>
      <c r="BH27" s="317">
        <v>42.074159999999999</v>
      </c>
      <c r="BI27" s="283">
        <f t="shared" si="40"/>
        <v>1.645915894704E-2</v>
      </c>
      <c r="BJ27" s="261">
        <f t="shared" si="91"/>
        <v>0.80004209595349596</v>
      </c>
      <c r="BK27" s="261">
        <f t="shared" si="92"/>
        <v>0.61814050843272539</v>
      </c>
      <c r="BL27" s="214">
        <f t="shared" si="93"/>
        <v>0.75456669907330332</v>
      </c>
      <c r="BM27" s="262">
        <f t="shared" si="70"/>
        <v>0.22863467266964468</v>
      </c>
      <c r="BN27" s="346">
        <f t="shared" si="71"/>
        <v>6.122176173924311</v>
      </c>
      <c r="BO27" s="346">
        <f t="shared" si="71"/>
        <v>32.463833615960091</v>
      </c>
      <c r="BP27" s="286">
        <f t="shared" si="18"/>
        <v>1.98749308677874E-2</v>
      </c>
      <c r="BQ27" s="261">
        <f t="shared" si="19"/>
        <v>0.74952526578284862</v>
      </c>
      <c r="BR27" s="287">
        <f t="shared" si="20"/>
        <v>0.7662564884171762</v>
      </c>
      <c r="BS27" s="214">
        <f t="shared" si="41"/>
        <v>0.75370807144143059</v>
      </c>
      <c r="BT27" s="305">
        <f t="shared" si="100"/>
        <v>0.31345313476846748</v>
      </c>
      <c r="BU27" s="306">
        <f t="shared" si="94"/>
        <v>11.486913094036574</v>
      </c>
      <c r="BV27" s="306">
        <f t="shared" si="94"/>
        <v>28.228755923257015</v>
      </c>
      <c r="BW27" s="286">
        <f t="shared" si="42"/>
        <v>3.2426126604322349E-2</v>
      </c>
      <c r="BX27" s="261">
        <f t="shared" si="101"/>
        <v>0.5639020338539571</v>
      </c>
      <c r="BY27" s="261">
        <f t="shared" si="95"/>
        <v>0.36334646260278813</v>
      </c>
      <c r="BZ27" s="214">
        <f t="shared" si="96"/>
        <v>0.51376314104116483</v>
      </c>
      <c r="CA27" s="262">
        <f>CA26*POWER(CA$31/CA$25,1/6)</f>
        <v>0.2036556479103114</v>
      </c>
      <c r="CB27" s="262">
        <f t="shared" si="102"/>
        <v>5.9596497482993049</v>
      </c>
      <c r="CC27" s="262">
        <f t="shared" si="102"/>
        <v>42.302561652680637</v>
      </c>
      <c r="CD27" s="286">
        <f t="shared" si="43"/>
        <v>2.5210845090581399E-2</v>
      </c>
      <c r="CE27" s="261">
        <f t="shared" si="23"/>
        <v>0.67061090064015316</v>
      </c>
      <c r="CF27" s="287">
        <f t="shared" si="24"/>
        <v>0.88491343245460996</v>
      </c>
      <c r="CG27" s="214">
        <f t="shared" si="44"/>
        <v>0.72418653359376739</v>
      </c>
      <c r="CH27" s="262">
        <f t="shared" si="72"/>
        <v>0.28853137672918955</v>
      </c>
      <c r="CI27" s="346">
        <f t="shared" si="73"/>
        <v>9.1014726801860206</v>
      </c>
      <c r="CJ27" s="346">
        <f t="shared" si="73"/>
        <v>35.603706452566357</v>
      </c>
      <c r="CK27" s="286">
        <f t="shared" si="45"/>
        <v>3.2404616159139546E-2</v>
      </c>
      <c r="CL27" s="261">
        <f t="shared" si="25"/>
        <v>0.56422015799438774</v>
      </c>
      <c r="CM27" s="287">
        <f t="shared" si="26"/>
        <v>0.48173137464288474</v>
      </c>
      <c r="CN27" s="214">
        <f t="shared" si="46"/>
        <v>0.54359796215651202</v>
      </c>
      <c r="CO27" s="262">
        <f t="shared" si="74"/>
        <v>0.3201577862217726</v>
      </c>
      <c r="CP27" s="346">
        <f t="shared" si="75"/>
        <v>16.892736989363176</v>
      </c>
      <c r="CQ27" s="346">
        <f t="shared" si="75"/>
        <v>35.556389027162673</v>
      </c>
      <c r="CR27" s="286">
        <f t="shared" si="47"/>
        <v>6.0064472812733791E-2</v>
      </c>
      <c r="CS27" s="261">
        <f t="shared" si="27"/>
        <v>0.15515060840679887</v>
      </c>
      <c r="CT27" s="287">
        <f t="shared" si="97"/>
        <v>0.33149760301157971</v>
      </c>
      <c r="CU27" s="214">
        <f t="shared" si="48"/>
        <v>0.19923735705799409</v>
      </c>
      <c r="CY27" s="195"/>
      <c r="DB27" s="195"/>
      <c r="DE27" s="195"/>
    </row>
    <row r="28" spans="1:157">
      <c r="A28" s="201">
        <v>1984</v>
      </c>
      <c r="B28" s="261">
        <f>B27*POWER(B$29/B$25, 1/4)</f>
        <v>0.28945919474441562</v>
      </c>
      <c r="C28" s="346">
        <f t="shared" si="98"/>
        <v>11.703282804178414</v>
      </c>
      <c r="D28" s="346">
        <f t="shared" si="98"/>
        <v>27.877821208896709</v>
      </c>
      <c r="E28" s="286">
        <f t="shared" si="29"/>
        <v>3.2626202557204109E-2</v>
      </c>
      <c r="F28" s="261">
        <f t="shared" si="0"/>
        <v>0.56094305322894311</v>
      </c>
      <c r="G28" s="287">
        <f t="shared" si="1"/>
        <v>0.47732399479638105</v>
      </c>
      <c r="H28" s="214">
        <f t="shared" si="30"/>
        <v>0.54003828862080261</v>
      </c>
      <c r="I28" s="276">
        <f>I29</f>
        <v>0.226660948</v>
      </c>
      <c r="J28" s="306">
        <f>J29</f>
        <v>4.4607200000000002</v>
      </c>
      <c r="K28" s="346">
        <v>25.43018519999999</v>
      </c>
      <c r="L28" s="286">
        <f t="shared" si="31"/>
        <v>1.1343693572534395E-2</v>
      </c>
      <c r="M28" s="261">
        <f t="shared" si="76"/>
        <v>0.87569617988049986</v>
      </c>
      <c r="N28" s="261">
        <f t="shared" si="77"/>
        <v>0.7756322002365027</v>
      </c>
      <c r="O28" s="214">
        <f t="shared" si="78"/>
        <v>0.8506801849695006</v>
      </c>
      <c r="P28" s="262">
        <f t="shared" si="103"/>
        <v>0.28340537349999995</v>
      </c>
      <c r="Q28" s="346">
        <f t="shared" si="103"/>
        <v>11.889304999999998</v>
      </c>
      <c r="R28" s="346">
        <v>30.436285650000002</v>
      </c>
      <c r="S28" s="286">
        <f t="shared" si="32"/>
        <v>3.6186628315997324E-2</v>
      </c>
      <c r="T28" s="261">
        <f t="shared" si="4"/>
        <v>0.50828689597802224</v>
      </c>
      <c r="U28" s="287">
        <f t="shared" si="5"/>
        <v>0.5060812395460127</v>
      </c>
      <c r="V28" s="214">
        <f t="shared" si="33"/>
        <v>0.50773548187001982</v>
      </c>
      <c r="W28" s="340">
        <f t="shared" si="60"/>
        <v>0.25417684800000001</v>
      </c>
      <c r="X28" s="349">
        <f t="shared" si="61"/>
        <v>10.135109999999999</v>
      </c>
      <c r="Y28" s="349">
        <f t="shared" si="62"/>
        <v>33.485030000000002</v>
      </c>
      <c r="Z28" s="286">
        <f t="shared" si="34"/>
        <v>3.3937446240330002E-2</v>
      </c>
      <c r="AA28" s="261">
        <f t="shared" si="79"/>
        <v>0.54155069449138693</v>
      </c>
      <c r="AB28" s="261">
        <f t="shared" si="80"/>
        <v>0.64492443090216589</v>
      </c>
      <c r="AC28" s="214">
        <f t="shared" si="81"/>
        <v>0.56739412859408167</v>
      </c>
      <c r="AD28" s="286">
        <f t="shared" si="63"/>
        <v>0.20855606900000001</v>
      </c>
      <c r="AE28" s="349">
        <f t="shared" si="64"/>
        <v>5.3634199999999996</v>
      </c>
      <c r="AF28" s="349">
        <f t="shared" si="65"/>
        <v>24.883880000000001</v>
      </c>
      <c r="AG28" s="286">
        <f t="shared" si="35"/>
        <v>1.3346269966959999E-2</v>
      </c>
      <c r="AH28" s="261">
        <f t="shared" si="82"/>
        <v>0.84607950348402361</v>
      </c>
      <c r="AI28" s="261">
        <f t="shared" si="83"/>
        <v>0.86163514210495251</v>
      </c>
      <c r="AJ28" s="214">
        <f t="shared" si="84"/>
        <v>0.84996841313925575</v>
      </c>
      <c r="AK28" s="266">
        <f t="shared" si="104"/>
        <v>0.28772478354231085</v>
      </c>
      <c r="AL28" s="349">
        <f t="shared" si="99"/>
        <v>7.8576423788572098</v>
      </c>
      <c r="AM28" s="349">
        <f t="shared" si="99"/>
        <v>36.994793868628236</v>
      </c>
      <c r="AN28" s="286">
        <f t="shared" si="36"/>
        <v>2.9069186009922008E-2</v>
      </c>
      <c r="AO28" s="261">
        <f t="shared" si="85"/>
        <v>0.61354879067347223</v>
      </c>
      <c r="AP28" s="261">
        <f t="shared" si="86"/>
        <v>0.4855629046388939</v>
      </c>
      <c r="AQ28" s="214">
        <f t="shared" si="87"/>
        <v>0.58155231916482764</v>
      </c>
      <c r="AR28" s="317">
        <v>0.26826239000000002</v>
      </c>
      <c r="AS28" s="350">
        <v>7.9145499999999993</v>
      </c>
      <c r="AT28" s="350">
        <v>37.203960000000002</v>
      </c>
      <c r="AU28" s="286">
        <f t="shared" si="37"/>
        <v>2.9445260161800001E-2</v>
      </c>
      <c r="AV28" s="261">
        <f t="shared" si="12"/>
        <v>0.60798692222827633</v>
      </c>
      <c r="AW28" s="287">
        <f t="shared" si="13"/>
        <v>0.57801439798719256</v>
      </c>
      <c r="AX28" s="214">
        <f t="shared" si="38"/>
        <v>0.60049379116800539</v>
      </c>
      <c r="AY28" s="305">
        <f t="shared" si="66"/>
        <v>0.30641882399999998</v>
      </c>
      <c r="AZ28" s="306">
        <f t="shared" si="67"/>
        <v>10.461499999999999</v>
      </c>
      <c r="BA28" s="306">
        <f t="shared" si="68"/>
        <v>25.878489999999999</v>
      </c>
      <c r="BB28" s="286">
        <f t="shared" si="39"/>
        <v>2.70727823135E-2</v>
      </c>
      <c r="BC28" s="261">
        <f t="shared" si="88"/>
        <v>0.64307417726958194</v>
      </c>
      <c r="BD28" s="261">
        <f t="shared" si="89"/>
        <v>0.39676129073310157</v>
      </c>
      <c r="BE28" s="214">
        <f t="shared" si="90"/>
        <v>0.58149595563546186</v>
      </c>
      <c r="BF28" s="276">
        <f>BF27*POWER(BF$31/BF$27,1/4)</f>
        <v>0.25884685091085746</v>
      </c>
      <c r="BG28" s="305">
        <f t="shared" ref="BG28:BH30" si="105">BG27*POWER(BG$31/BG$27,1/4)</f>
        <v>4.087398555279611</v>
      </c>
      <c r="BH28" s="305">
        <f t="shared" si="105"/>
        <v>44.40983559088513</v>
      </c>
      <c r="BI28" s="283">
        <f t="shared" si="40"/>
        <v>1.8152069783438893E-2</v>
      </c>
      <c r="BJ28" s="261">
        <f t="shared" si="91"/>
        <v>0.77500515226970967</v>
      </c>
      <c r="BK28" s="261">
        <f t="shared" si="92"/>
        <v>0.62274068756602063</v>
      </c>
      <c r="BL28" s="214">
        <f t="shared" si="93"/>
        <v>0.7369390360937873</v>
      </c>
      <c r="BM28" s="262">
        <f t="shared" si="70"/>
        <v>0.23003669249115283</v>
      </c>
      <c r="BN28" s="346">
        <f t="shared" si="71"/>
        <v>6.4722871948779215</v>
      </c>
      <c r="BO28" s="346">
        <f t="shared" si="71"/>
        <v>28.913666986876372</v>
      </c>
      <c r="BP28" s="286">
        <f t="shared" si="18"/>
        <v>1.8713755659612443E-2</v>
      </c>
      <c r="BQ28" s="261">
        <f t="shared" si="19"/>
        <v>0.76669821882267131</v>
      </c>
      <c r="BR28" s="287">
        <f t="shared" si="20"/>
        <v>0.75959652514387399</v>
      </c>
      <c r="BS28" s="214">
        <f t="shared" si="41"/>
        <v>0.76492279540297192</v>
      </c>
      <c r="BT28" s="305">
        <f t="shared" si="100"/>
        <v>0.31195037475142712</v>
      </c>
      <c r="BU28" s="306">
        <f t="shared" si="94"/>
        <v>11.274669137295756</v>
      </c>
      <c r="BV28" s="306">
        <f t="shared" si="94"/>
        <v>28.075526568314846</v>
      </c>
      <c r="BW28" s="286">
        <f t="shared" si="42"/>
        <v>3.1654227291310642E-2</v>
      </c>
      <c r="BX28" s="261">
        <f t="shared" si="101"/>
        <v>0.57531787408245794</v>
      </c>
      <c r="BY28" s="261">
        <f t="shared" si="95"/>
        <v>0.37048496832755728</v>
      </c>
      <c r="BZ28" s="214">
        <f t="shared" si="96"/>
        <v>0.5241096476437328</v>
      </c>
      <c r="CA28" s="262">
        <f>CA27*POWER(CA$31/CA$25,1/6)</f>
        <v>0.20708250182806365</v>
      </c>
      <c r="CB28" s="262">
        <f t="shared" si="102"/>
        <v>6.3085564113670261</v>
      </c>
      <c r="CC28" s="262">
        <f t="shared" si="102"/>
        <v>42.78834908029053</v>
      </c>
      <c r="CD28" s="286">
        <f t="shared" si="43"/>
        <v>2.6993271392227722E-2</v>
      </c>
      <c r="CE28" s="261">
        <f t="shared" si="23"/>
        <v>0.64425008707849696</v>
      </c>
      <c r="CF28" s="287">
        <f t="shared" si="24"/>
        <v>0.86863497412964041</v>
      </c>
      <c r="CG28" s="214">
        <f t="shared" si="44"/>
        <v>0.70034630884128291</v>
      </c>
      <c r="CH28" s="262">
        <f t="shared" si="72"/>
        <v>0.29334243298946733</v>
      </c>
      <c r="CI28" s="346">
        <f t="shared" si="73"/>
        <v>9.0861827817788097</v>
      </c>
      <c r="CJ28" s="346">
        <f t="shared" si="73"/>
        <v>38.95869245461207</v>
      </c>
      <c r="CK28" s="286">
        <f t="shared" si="45"/>
        <v>3.5398580058171224E-2</v>
      </c>
      <c r="CL28" s="261">
        <f t="shared" si="25"/>
        <v>0.51994156758096843</v>
      </c>
      <c r="CM28" s="287">
        <f t="shared" si="26"/>
        <v>0.45887759076073276</v>
      </c>
      <c r="CN28" s="214">
        <f t="shared" si="46"/>
        <v>0.50467557337590951</v>
      </c>
      <c r="CO28" s="262">
        <f t="shared" si="74"/>
        <v>0.32505127142369472</v>
      </c>
      <c r="CP28" s="346">
        <f t="shared" si="75"/>
        <v>17.18628088866155</v>
      </c>
      <c r="CQ28" s="346">
        <f t="shared" si="75"/>
        <v>35.866624620079449</v>
      </c>
      <c r="CR28" s="286">
        <f t="shared" si="47"/>
        <v>6.1641388524886931E-2</v>
      </c>
      <c r="CS28" s="261">
        <f t="shared" si="27"/>
        <v>0.13182914986900657</v>
      </c>
      <c r="CT28" s="287">
        <f t="shared" si="97"/>
        <v>0.30825225995488059</v>
      </c>
      <c r="CU28" s="214">
        <f t="shared" si="48"/>
        <v>0.17593492739047506</v>
      </c>
      <c r="CY28" s="195"/>
      <c r="DB28" s="195"/>
      <c r="DE28" s="195"/>
    </row>
    <row r="29" spans="1:157">
      <c r="A29" s="201">
        <v>1985</v>
      </c>
      <c r="B29" s="289">
        <v>0.292232292</v>
      </c>
      <c r="C29" s="347">
        <v>11.82907</v>
      </c>
      <c r="D29" s="348">
        <v>27.686070000000001</v>
      </c>
      <c r="E29" s="286">
        <f t="shared" si="29"/>
        <v>3.2750046005490002E-2</v>
      </c>
      <c r="F29" s="261">
        <f t="shared" si="0"/>
        <v>0.55911149696875906</v>
      </c>
      <c r="G29" s="287">
        <f t="shared" si="1"/>
        <v>0.46415105273653173</v>
      </c>
      <c r="H29" s="214">
        <f t="shared" si="30"/>
        <v>0.53537138591070221</v>
      </c>
      <c r="I29" s="288">
        <v>0.226660948</v>
      </c>
      <c r="J29" s="347">
        <v>4.4607200000000002</v>
      </c>
      <c r="K29" s="348">
        <v>25.43018519999999</v>
      </c>
      <c r="L29" s="286">
        <f t="shared" si="31"/>
        <v>1.1343693572534395E-2</v>
      </c>
      <c r="M29" s="261">
        <f t="shared" si="76"/>
        <v>0.87569617988049986</v>
      </c>
      <c r="N29" s="261">
        <f t="shared" si="77"/>
        <v>0.7756322002365027</v>
      </c>
      <c r="O29" s="214">
        <f t="shared" si="78"/>
        <v>0.8506801849695006</v>
      </c>
      <c r="P29" s="262">
        <f t="shared" si="103"/>
        <v>0.28322262199999992</v>
      </c>
      <c r="Q29" s="346">
        <f t="shared" si="103"/>
        <v>11.713483333333331</v>
      </c>
      <c r="R29" s="346">
        <v>30.392002099999999</v>
      </c>
      <c r="S29" s="286">
        <f t="shared" si="32"/>
        <v>3.5599621006498161E-2</v>
      </c>
      <c r="T29" s="261">
        <f t="shared" si="4"/>
        <v>0.51696831536167043</v>
      </c>
      <c r="U29" s="287">
        <f t="shared" si="5"/>
        <v>0.50694935728548363</v>
      </c>
      <c r="V29" s="214">
        <f t="shared" si="33"/>
        <v>0.5144635758426237</v>
      </c>
      <c r="W29" s="340">
        <f t="shared" si="60"/>
        <v>0.25417684800000001</v>
      </c>
      <c r="X29" s="349">
        <f t="shared" si="61"/>
        <v>10.135109999999999</v>
      </c>
      <c r="Y29" s="349">
        <f t="shared" si="62"/>
        <v>33.485030000000002</v>
      </c>
      <c r="Z29" s="286">
        <f t="shared" si="34"/>
        <v>3.3937446240330002E-2</v>
      </c>
      <c r="AA29" s="261">
        <f t="shared" si="79"/>
        <v>0.54155069449138693</v>
      </c>
      <c r="AB29" s="261">
        <f t="shared" si="80"/>
        <v>0.64492443090216589</v>
      </c>
      <c r="AC29" s="214">
        <f t="shared" si="81"/>
        <v>0.56739412859408167</v>
      </c>
      <c r="AD29" s="286">
        <f t="shared" si="63"/>
        <v>0.20855606900000001</v>
      </c>
      <c r="AE29" s="349">
        <f t="shared" si="64"/>
        <v>5.3634199999999996</v>
      </c>
      <c r="AF29" s="349">
        <f t="shared" si="65"/>
        <v>24.883880000000001</v>
      </c>
      <c r="AG29" s="286">
        <f t="shared" si="35"/>
        <v>1.3346269966959999E-2</v>
      </c>
      <c r="AH29" s="261">
        <f t="shared" si="82"/>
        <v>0.84607950348402361</v>
      </c>
      <c r="AI29" s="261">
        <f t="shared" si="83"/>
        <v>0.86163514210495251</v>
      </c>
      <c r="AJ29" s="214">
        <f t="shared" si="84"/>
        <v>0.84996841313925575</v>
      </c>
      <c r="AK29" s="266">
        <f t="shared" si="104"/>
        <v>0.28751952659050045</v>
      </c>
      <c r="AL29" s="349">
        <f t="shared" si="99"/>
        <v>8.0609838045985445</v>
      </c>
      <c r="AM29" s="349">
        <f t="shared" si="99"/>
        <v>37.603016304695565</v>
      </c>
      <c r="AN29" s="286">
        <f t="shared" si="36"/>
        <v>3.0311730543620598E-2</v>
      </c>
      <c r="AO29" s="261">
        <f t="shared" si="85"/>
        <v>0.595172443351493</v>
      </c>
      <c r="AP29" s="261">
        <f t="shared" si="86"/>
        <v>0.48653792919965705</v>
      </c>
      <c r="AQ29" s="214">
        <f t="shared" si="87"/>
        <v>0.56801381481353397</v>
      </c>
      <c r="AR29" s="262">
        <f>AR28*POWER(AR$33/AR$28,1/5)</f>
        <v>0.2660517246263841</v>
      </c>
      <c r="AS29" s="346">
        <f t="shared" ref="AS29:AT32" si="106">AS28*POWER(AS$33/AS$28,1/5)</f>
        <v>7.4288713661414807</v>
      </c>
      <c r="AT29" s="346">
        <f t="shared" si="106"/>
        <v>37.01570647499765</v>
      </c>
      <c r="AU29" s="286">
        <f t="shared" si="37"/>
        <v>2.7498492192960782E-2</v>
      </c>
      <c r="AV29" s="261">
        <f t="shared" si="12"/>
        <v>0.63677823181957616</v>
      </c>
      <c r="AW29" s="287">
        <f t="shared" si="13"/>
        <v>0.58851564053168481</v>
      </c>
      <c r="AX29" s="214">
        <f t="shared" si="38"/>
        <v>0.62471258399760332</v>
      </c>
      <c r="AY29" s="305">
        <f t="shared" si="66"/>
        <v>0.30641882399999998</v>
      </c>
      <c r="AZ29" s="306">
        <f t="shared" si="67"/>
        <v>10.461499999999999</v>
      </c>
      <c r="BA29" s="306">
        <f t="shared" si="68"/>
        <v>25.878489999999999</v>
      </c>
      <c r="BB29" s="286">
        <f t="shared" si="39"/>
        <v>2.70727823135E-2</v>
      </c>
      <c r="BC29" s="261">
        <f t="shared" si="88"/>
        <v>0.64307417726958194</v>
      </c>
      <c r="BD29" s="261">
        <f t="shared" si="89"/>
        <v>0.39676129073310157</v>
      </c>
      <c r="BE29" s="214">
        <f t="shared" si="90"/>
        <v>0.58149595563546186</v>
      </c>
      <c r="BF29" s="276">
        <f>BF28*POWER(BF$31/BF$27,1/4)</f>
        <v>0.25788205534192216</v>
      </c>
      <c r="BG29" s="305">
        <f t="shared" si="105"/>
        <v>4.2707267876557031</v>
      </c>
      <c r="BH29" s="305">
        <f t="shared" si="105"/>
        <v>46.875172248464324</v>
      </c>
      <c r="BI29" s="283">
        <f t="shared" si="40"/>
        <v>2.0019105379749179E-2</v>
      </c>
      <c r="BJ29" s="261">
        <f t="shared" si="91"/>
        <v>0.74739302759344528</v>
      </c>
      <c r="BK29" s="261">
        <f t="shared" si="92"/>
        <v>0.62732372052802399</v>
      </c>
      <c r="BL29" s="214">
        <f t="shared" si="93"/>
        <v>0.7173757008270899</v>
      </c>
      <c r="BM29" s="262">
        <f t="shared" si="70"/>
        <v>0.23144730969448826</v>
      </c>
      <c r="BN29" s="346">
        <f t="shared" si="71"/>
        <v>6.8424201367156874</v>
      </c>
      <c r="BO29" s="346">
        <f t="shared" si="71"/>
        <v>25.751738026928049</v>
      </c>
      <c r="BP29" s="286">
        <f t="shared" si="18"/>
        <v>1.7620421083087957E-2</v>
      </c>
      <c r="BQ29" s="261">
        <f t="shared" si="19"/>
        <v>0.78286785731243891</v>
      </c>
      <c r="BR29" s="287">
        <f t="shared" si="20"/>
        <v>0.75289572204338973</v>
      </c>
      <c r="BS29" s="214">
        <f t="shared" si="41"/>
        <v>0.77537482349517661</v>
      </c>
      <c r="BT29" s="305">
        <f t="shared" si="100"/>
        <v>0.31045481928083507</v>
      </c>
      <c r="BU29" s="306">
        <f t="shared" si="94"/>
        <v>11.066346817012377</v>
      </c>
      <c r="BV29" s="306">
        <f t="shared" si="94"/>
        <v>27.923128962220545</v>
      </c>
      <c r="BW29" s="286">
        <f t="shared" si="42"/>
        <v>3.0900702931209542E-2</v>
      </c>
      <c r="BX29" s="261">
        <f t="shared" si="101"/>
        <v>0.58646196186462585</v>
      </c>
      <c r="BY29" s="261">
        <f t="shared" si="95"/>
        <v>0.3775892505598975</v>
      </c>
      <c r="BZ29" s="214">
        <f t="shared" si="96"/>
        <v>0.53424378403844375</v>
      </c>
      <c r="CA29" s="262">
        <f>CA28*POWER(CA$31/CA$25,1/6)</f>
        <v>0.21056701841264647</v>
      </c>
      <c r="CB29" s="262">
        <f t="shared" si="102"/>
        <v>6.6778897546381923</v>
      </c>
      <c r="CC29" s="262">
        <f t="shared" si="102"/>
        <v>43.279715116277885</v>
      </c>
      <c r="CD29" s="286">
        <f t="shared" si="43"/>
        <v>2.8901716615865179E-2</v>
      </c>
      <c r="CE29" s="261">
        <f t="shared" si="23"/>
        <v>0.61602554355236439</v>
      </c>
      <c r="CF29" s="287">
        <f t="shared" si="24"/>
        <v>0.85208260295590732</v>
      </c>
      <c r="CG29" s="214">
        <f t="shared" si="44"/>
        <v>0.67503980840325006</v>
      </c>
      <c r="CH29" s="262">
        <f t="shared" si="72"/>
        <v>0.29823371020388173</v>
      </c>
      <c r="CI29" s="346">
        <f t="shared" si="73"/>
        <v>9.0709185694337915</v>
      </c>
      <c r="CJ29" s="346">
        <f t="shared" si="73"/>
        <v>42.629823380752093</v>
      </c>
      <c r="CK29" s="286">
        <f t="shared" si="45"/>
        <v>3.8669165651614698E-2</v>
      </c>
      <c r="CL29" s="261">
        <f t="shared" si="25"/>
        <v>0.47157193962688693</v>
      </c>
      <c r="CM29" s="287">
        <f t="shared" si="26"/>
        <v>0.43564273622601007</v>
      </c>
      <c r="CN29" s="214">
        <f t="shared" si="46"/>
        <v>0.4625896387766677</v>
      </c>
      <c r="CO29" s="262">
        <f t="shared" si="74"/>
        <v>0.33001955161250135</v>
      </c>
      <c r="CP29" s="346">
        <f t="shared" si="75"/>
        <v>17.484925679595751</v>
      </c>
      <c r="CQ29" s="346">
        <f t="shared" si="75"/>
        <v>36.179567071756232</v>
      </c>
      <c r="CR29" s="286">
        <f t="shared" si="47"/>
        <v>6.3259704136960734E-2</v>
      </c>
      <c r="CS29" s="261">
        <f t="shared" si="27"/>
        <v>0.10789541634274946</v>
      </c>
      <c r="CT29" s="287">
        <f t="shared" si="97"/>
        <v>0.28465162101859676</v>
      </c>
      <c r="CU29" s="214">
        <f>(CS29)*0.75+(CT29)*0.25</f>
        <v>0.15208446751171129</v>
      </c>
      <c r="CY29" s="195"/>
      <c r="DB29" s="195"/>
      <c r="DE29" s="195"/>
    </row>
    <row r="30" spans="1:157">
      <c r="A30" s="201">
        <v>1986</v>
      </c>
      <c r="B30" s="261">
        <f t="shared" ref="B30:D32" si="107">B29*POWER(B$33/B$29, 1/4)</f>
        <v>0.29512403296054768</v>
      </c>
      <c r="C30" s="346">
        <f t="shared" si="107"/>
        <v>11.928865013189306</v>
      </c>
      <c r="D30" s="346">
        <f t="shared" si="107"/>
        <v>27.923464204015325</v>
      </c>
      <c r="E30" s="286">
        <f t="shared" si="29"/>
        <v>3.3309523519032241E-2</v>
      </c>
      <c r="F30" s="261">
        <f t="shared" si="0"/>
        <v>0.5508372236297695</v>
      </c>
      <c r="G30" s="287">
        <f t="shared" si="1"/>
        <v>0.45041452184181563</v>
      </c>
      <c r="H30" s="214">
        <f t="shared" si="30"/>
        <v>0.52573154818278112</v>
      </c>
      <c r="I30" s="276">
        <f>I29*POWER(I$32/I$29,1/3)</f>
        <v>0.22846139259216683</v>
      </c>
      <c r="J30" s="306">
        <f>J29*POWER(J$32/J$29,1/3)</f>
        <v>4.4934427009978588</v>
      </c>
      <c r="K30" s="346">
        <v>25.016255366666659</v>
      </c>
      <c r="L30" s="286">
        <f t="shared" si="31"/>
        <v>1.1240911008364681E-2</v>
      </c>
      <c r="M30" s="261">
        <f t="shared" si="76"/>
        <v>0.87721626068774794</v>
      </c>
      <c r="N30" s="261">
        <f t="shared" si="77"/>
        <v>0.76707961440604855</v>
      </c>
      <c r="O30" s="214">
        <f t="shared" si="78"/>
        <v>0.84968209911732306</v>
      </c>
      <c r="P30" s="262">
        <f t="shared" si="103"/>
        <v>0.2830398704999999</v>
      </c>
      <c r="Q30" s="346">
        <f t="shared" si="103"/>
        <v>11.537661666666663</v>
      </c>
      <c r="R30" s="346">
        <v>30.34771855</v>
      </c>
      <c r="S30" s="286">
        <f t="shared" si="32"/>
        <v>3.501417089851238E-2</v>
      </c>
      <c r="T30" s="261">
        <f t="shared" si="4"/>
        <v>0.52562670484571827</v>
      </c>
      <c r="U30" s="287">
        <f t="shared" si="5"/>
        <v>0.50781747502495456</v>
      </c>
      <c r="V30" s="214">
        <f t="shared" si="33"/>
        <v>0.5211743973905274</v>
      </c>
      <c r="W30" s="340">
        <f>W31</f>
        <v>0.25417684800000001</v>
      </c>
      <c r="X30" s="349">
        <f t="shared" si="61"/>
        <v>10.135109999999999</v>
      </c>
      <c r="Y30" s="349">
        <f t="shared" si="62"/>
        <v>33.485030000000002</v>
      </c>
      <c r="Z30" s="286">
        <f t="shared" si="34"/>
        <v>3.3937446240330002E-2</v>
      </c>
      <c r="AA30" s="261">
        <f t="shared" si="79"/>
        <v>0.54155069449138693</v>
      </c>
      <c r="AB30" s="261">
        <f t="shared" si="80"/>
        <v>0.64492443090216589</v>
      </c>
      <c r="AC30" s="214">
        <f t="shared" si="81"/>
        <v>0.56739412859408167</v>
      </c>
      <c r="AD30" s="286">
        <f>AD31</f>
        <v>0.20855606900000001</v>
      </c>
      <c r="AE30" s="349">
        <f>AE31</f>
        <v>5.3634199999999996</v>
      </c>
      <c r="AF30" s="349">
        <f>AF31</f>
        <v>24.883880000000001</v>
      </c>
      <c r="AG30" s="286">
        <f t="shared" si="35"/>
        <v>1.3346269966959999E-2</v>
      </c>
      <c r="AH30" s="261">
        <f t="shared" si="82"/>
        <v>0.84607950348402361</v>
      </c>
      <c r="AI30" s="261">
        <f t="shared" si="83"/>
        <v>0.86163514210495251</v>
      </c>
      <c r="AJ30" s="214">
        <f t="shared" si="84"/>
        <v>0.84996841313925575</v>
      </c>
      <c r="AK30" s="266">
        <f t="shared" si="104"/>
        <v>0.28731441606478425</v>
      </c>
      <c r="AL30" s="349">
        <f t="shared" si="99"/>
        <v>8.2695873348527762</v>
      </c>
      <c r="AM30" s="349">
        <f t="shared" si="99"/>
        <v>38.221238378361882</v>
      </c>
      <c r="AN30" s="286">
        <f t="shared" si="36"/>
        <v>3.160738688160903E-2</v>
      </c>
      <c r="AO30" s="261">
        <f t="shared" si="85"/>
        <v>0.57601061032976053</v>
      </c>
      <c r="AP30" s="261">
        <f t="shared" si="86"/>
        <v>0.48751225819792193</v>
      </c>
      <c r="AQ30" s="214">
        <f t="shared" si="87"/>
        <v>0.55388602229680084</v>
      </c>
      <c r="AR30" s="262">
        <f>AR29*POWER(AR$33/AR$28,1/5)</f>
        <v>0.26385927664579933</v>
      </c>
      <c r="AS30" s="346">
        <f t="shared" si="106"/>
        <v>6.9729965411396471</v>
      </c>
      <c r="AT30" s="346">
        <f t="shared" si="106"/>
        <v>36.828405520358125</v>
      </c>
      <c r="AU30" s="286">
        <f t="shared" si="37"/>
        <v>2.5680434430914549E-2</v>
      </c>
      <c r="AV30" s="261">
        <f t="shared" si="12"/>
        <v>0.66366600926392638</v>
      </c>
      <c r="AW30" s="287">
        <f t="shared" si="13"/>
        <v>0.59893034566303816</v>
      </c>
      <c r="AX30" s="214">
        <f t="shared" si="38"/>
        <v>0.64748209336370433</v>
      </c>
      <c r="AY30" s="317">
        <v>0.30641882399999998</v>
      </c>
      <c r="AZ30" s="350">
        <v>10.461499999999999</v>
      </c>
      <c r="BA30" s="350">
        <v>25.878489999999999</v>
      </c>
      <c r="BB30" s="286">
        <f t="shared" si="39"/>
        <v>2.70727823135E-2</v>
      </c>
      <c r="BC30" s="261">
        <f t="shared" si="88"/>
        <v>0.64307417726958194</v>
      </c>
      <c r="BD30" s="261">
        <f t="shared" si="89"/>
        <v>0.39676129073310157</v>
      </c>
      <c r="BE30" s="214">
        <f t="shared" si="90"/>
        <v>0.58149595563546186</v>
      </c>
      <c r="BF30" s="276">
        <f>BF29*POWER(BF$31/BF$27,1/4)</f>
        <v>0.25692085583948931</v>
      </c>
      <c r="BG30" s="305">
        <f t="shared" si="105"/>
        <v>4.4622776683328107</v>
      </c>
      <c r="BH30" s="305">
        <f t="shared" si="105"/>
        <v>49.477367886815131</v>
      </c>
      <c r="BI30" s="283">
        <f t="shared" si="40"/>
        <v>2.2078175380922209E-2</v>
      </c>
      <c r="BJ30" s="261">
        <f t="shared" si="91"/>
        <v>0.716940851051174</v>
      </c>
      <c r="BK30" s="261">
        <f t="shared" si="92"/>
        <v>0.63188967122737494</v>
      </c>
      <c r="BL30" s="214">
        <f t="shared" si="93"/>
        <v>0.69567805609522426</v>
      </c>
      <c r="BM30" s="317">
        <v>0.23286657699999999</v>
      </c>
      <c r="BN30" s="350">
        <v>7.2337200000000008</v>
      </c>
      <c r="BO30" s="350">
        <v>22.935590000000001</v>
      </c>
      <c r="BP30" s="286">
        <f t="shared" si="18"/>
        <v>1.6590963609480001E-2</v>
      </c>
      <c r="BQ30" s="261">
        <f t="shared" si="19"/>
        <v>0.79809279901486307</v>
      </c>
      <c r="BR30" s="287">
        <f t="shared" si="20"/>
        <v>0.74615382868018543</v>
      </c>
      <c r="BS30" s="214">
        <f t="shared" si="41"/>
        <v>0.78510805643119363</v>
      </c>
      <c r="BT30" s="305">
        <f t="shared" si="100"/>
        <v>0.30896643381658584</v>
      </c>
      <c r="BU30" s="306">
        <f t="shared" si="94"/>
        <v>10.861873673019652</v>
      </c>
      <c r="BV30" s="306">
        <f t="shared" si="94"/>
        <v>27.771558590133299</v>
      </c>
      <c r="BW30" s="286">
        <f t="shared" si="42"/>
        <v>3.0165116110889165E-2</v>
      </c>
      <c r="BX30" s="261">
        <f t="shared" si="101"/>
        <v>0.59734076622863619</v>
      </c>
      <c r="BY30" s="261">
        <f t="shared" si="95"/>
        <v>0.38465947337440359</v>
      </c>
      <c r="BZ30" s="214">
        <f t="shared" si="96"/>
        <v>0.54417044301507811</v>
      </c>
      <c r="CA30" s="262">
        <f>CA29*POWER(CA$31/CA$25,1/6)</f>
        <v>0.21411016793685986</v>
      </c>
      <c r="CB30" s="262">
        <f t="shared" si="102"/>
        <v>7.0688456545700351</v>
      </c>
      <c r="CC30" s="262">
        <f t="shared" si="102"/>
        <v>43.776723823378092</v>
      </c>
      <c r="CD30" s="286">
        <f t="shared" si="43"/>
        <v>3.0945090397019873E-2</v>
      </c>
      <c r="CE30" s="261">
        <f t="shared" si="23"/>
        <v>0.58580550290774236</v>
      </c>
      <c r="CF30" s="287">
        <f t="shared" si="24"/>
        <v>0.83525170988215913</v>
      </c>
      <c r="CG30" s="214">
        <f t="shared" si="44"/>
        <v>0.64816705465134661</v>
      </c>
      <c r="CH30" s="317">
        <v>0.30320654600000002</v>
      </c>
      <c r="CI30" s="350">
        <v>9.0556800000000006</v>
      </c>
      <c r="CJ30" s="350">
        <v>46.646889999999999</v>
      </c>
      <c r="CK30" s="286">
        <f t="shared" si="45"/>
        <v>4.2241930883520004E-2</v>
      </c>
      <c r="CL30" s="261">
        <f t="shared" si="25"/>
        <v>0.41873329037062673</v>
      </c>
      <c r="CM30" s="287">
        <f t="shared" si="26"/>
        <v>0.41202045695560413</v>
      </c>
      <c r="CN30" s="214">
        <f t="shared" si="46"/>
        <v>0.41705508201687108</v>
      </c>
      <c r="CO30" s="317">
        <v>0.33506376999999998</v>
      </c>
      <c r="CP30" s="350">
        <v>17.78876</v>
      </c>
      <c r="CQ30" s="350">
        <v>36.495240000000003</v>
      </c>
      <c r="CR30" s="286">
        <f t="shared" si="47"/>
        <v>6.4920506550240009E-2</v>
      </c>
      <c r="CS30" s="261">
        <f t="shared" si="27"/>
        <v>8.3333333333333315E-2</v>
      </c>
      <c r="CT30" s="287">
        <f t="shared" si="97"/>
        <v>0.26069025564565995</v>
      </c>
      <c r="CU30" s="214">
        <f t="shared" si="48"/>
        <v>0.12767256391141496</v>
      </c>
      <c r="CY30" s="195"/>
      <c r="DB30" s="195"/>
      <c r="DE30" s="195"/>
    </row>
    <row r="31" spans="1:157">
      <c r="A31" s="201">
        <v>1987</v>
      </c>
      <c r="B31" s="261">
        <f t="shared" si="107"/>
        <v>0.29804438871149269</v>
      </c>
      <c r="C31" s="346">
        <f t="shared" si="107"/>
        <v>12.029501939112025</v>
      </c>
      <c r="D31" s="346">
        <f t="shared" si="107"/>
        <v>28.162893944605543</v>
      </c>
      <c r="E31" s="286">
        <f t="shared" si="29"/>
        <v>3.3878558731763875E-2</v>
      </c>
      <c r="F31" s="261">
        <f t="shared" si="0"/>
        <v>0.54242159873746343</v>
      </c>
      <c r="G31" s="287">
        <f t="shared" si="1"/>
        <v>0.43654206315906402</v>
      </c>
      <c r="H31" s="214">
        <f t="shared" si="30"/>
        <v>0.51595171484286362</v>
      </c>
      <c r="I31" s="276">
        <f>I30*POWER(I$32/I$29,1/3)</f>
        <v>0.23027613872484193</v>
      </c>
      <c r="J31" s="306">
        <f>J30*POWER(J$32/J$29,1/3)</f>
        <v>4.5264054473607249</v>
      </c>
      <c r="K31" s="346">
        <v>24.602325533333332</v>
      </c>
      <c r="L31" s="286">
        <f t="shared" si="31"/>
        <v>1.1136010031182184E-2</v>
      </c>
      <c r="M31" s="261">
        <f t="shared" si="76"/>
        <v>0.87876767131234945</v>
      </c>
      <c r="N31" s="261">
        <f t="shared" si="77"/>
        <v>0.75845909249289734</v>
      </c>
      <c r="O31" s="214">
        <f t="shared" si="78"/>
        <v>0.84869052660748645</v>
      </c>
      <c r="P31" s="285">
        <v>0.28285711899999999</v>
      </c>
      <c r="Q31" s="348">
        <v>11.361839999999999</v>
      </c>
      <c r="R31" s="348">
        <v>30.34966</v>
      </c>
      <c r="S31" s="286">
        <f t="shared" si="32"/>
        <v>3.4482798097439996E-2</v>
      </c>
      <c r="T31" s="261">
        <f t="shared" si="4"/>
        <v>0.53348532953492211</v>
      </c>
      <c r="U31" s="287">
        <f t="shared" si="5"/>
        <v>0.50868559276442482</v>
      </c>
      <c r="V31" s="214">
        <f t="shared" si="33"/>
        <v>0.52728539534229779</v>
      </c>
      <c r="W31" s="341">
        <v>0.25417684800000001</v>
      </c>
      <c r="X31" s="350">
        <v>10.135109999999999</v>
      </c>
      <c r="Y31" s="350">
        <v>33.485030000000002</v>
      </c>
      <c r="Z31" s="286">
        <f t="shared" si="34"/>
        <v>3.3937446240330002E-2</v>
      </c>
      <c r="AA31" s="261">
        <f t="shared" si="79"/>
        <v>0.54155069449138693</v>
      </c>
      <c r="AB31" s="261">
        <f t="shared" si="80"/>
        <v>0.64492443090216589</v>
      </c>
      <c r="AC31" s="214">
        <f t="shared" si="81"/>
        <v>0.56739412859408167</v>
      </c>
      <c r="AD31" s="317">
        <v>0.20855606900000001</v>
      </c>
      <c r="AE31" s="350">
        <v>5.3634199999999996</v>
      </c>
      <c r="AF31" s="350">
        <v>24.883880000000001</v>
      </c>
      <c r="AG31" s="286">
        <f t="shared" si="35"/>
        <v>1.3346269966959999E-2</v>
      </c>
      <c r="AH31" s="261">
        <f t="shared" si="82"/>
        <v>0.84607950348402361</v>
      </c>
      <c r="AI31" s="261">
        <f t="shared" si="83"/>
        <v>0.86163514210495251</v>
      </c>
      <c r="AJ31" s="214">
        <f t="shared" si="84"/>
        <v>0.84996841313925575</v>
      </c>
      <c r="AK31" s="266">
        <f t="shared" si="104"/>
        <v>0.28710945186070491</v>
      </c>
      <c r="AL31" s="349">
        <f t="shared" si="99"/>
        <v>8.4835891432687518</v>
      </c>
      <c r="AM31" s="349">
        <f t="shared" si="99"/>
        <v>38.849624491244398</v>
      </c>
      <c r="AN31" s="286">
        <f t="shared" si="36"/>
        <v>3.2958425255398882E-2</v>
      </c>
      <c r="AO31" s="261">
        <f t="shared" si="85"/>
        <v>0.55602971650361888</v>
      </c>
      <c r="AP31" s="261">
        <f t="shared" si="86"/>
        <v>0.48848589212988852</v>
      </c>
      <c r="AQ31" s="214">
        <f t="shared" si="87"/>
        <v>0.5391437604101863</v>
      </c>
      <c r="AR31" s="262">
        <f>AR30*POWER(AR$33/AR$28,1/5)</f>
        <v>0.2616848959344808</v>
      </c>
      <c r="AS31" s="346">
        <f t="shared" si="106"/>
        <v>6.5450966057041668</v>
      </c>
      <c r="AT31" s="346">
        <f t="shared" si="106"/>
        <v>36.642052316037308</v>
      </c>
      <c r="AU31" s="286">
        <f t="shared" si="37"/>
        <v>2.3982577223973029E-2</v>
      </c>
      <c r="AV31" s="261">
        <f t="shared" si="12"/>
        <v>0.68877610623969499</v>
      </c>
      <c r="AW31" s="287">
        <f t="shared" si="13"/>
        <v>0.60925922650866038</v>
      </c>
      <c r="AX31" s="214">
        <f t="shared" si="38"/>
        <v>0.66889688630693633</v>
      </c>
      <c r="AY31" s="317">
        <v>0.33192668400000003</v>
      </c>
      <c r="AZ31" s="350">
        <v>11.20899</v>
      </c>
      <c r="BA31" s="350">
        <v>32.605580000000003</v>
      </c>
      <c r="BB31" s="286">
        <f t="shared" si="39"/>
        <v>3.6547562016420003E-2</v>
      </c>
      <c r="BC31" s="261">
        <f t="shared" si="88"/>
        <v>0.50294894400986911</v>
      </c>
      <c r="BD31" s="261">
        <f t="shared" si="89"/>
        <v>0.27559224007175437</v>
      </c>
      <c r="BE31" s="214">
        <f t="shared" si="90"/>
        <v>0.44610976802534041</v>
      </c>
      <c r="BF31" s="321">
        <v>0.25596323900000001</v>
      </c>
      <c r="BG31" s="317">
        <v>4.66242</v>
      </c>
      <c r="BH31" s="317">
        <v>52.224020000000003</v>
      </c>
      <c r="BI31" s="283">
        <f t="shared" si="40"/>
        <v>2.4349031532840001E-2</v>
      </c>
      <c r="BJ31" s="261">
        <f t="shared" si="91"/>
        <v>0.68335650841060924</v>
      </c>
      <c r="BK31" s="261">
        <f t="shared" si="92"/>
        <v>0.6364386033345073</v>
      </c>
      <c r="BL31" s="214">
        <f t="shared" si="93"/>
        <v>0.6716270321415837</v>
      </c>
      <c r="BM31" s="262">
        <f>BM30*POWER(BM$35/BM$30,1/5)</f>
        <v>0.23254057429880823</v>
      </c>
      <c r="BN31" s="346">
        <f t="shared" ref="BN31:BO34" si="108">BN30*POWER(BN$35/BN$30,1/5)</f>
        <v>7.0682094158678748</v>
      </c>
      <c r="BO31" s="346">
        <f t="shared" si="108"/>
        <v>23.146796160919774</v>
      </c>
      <c r="BP31" s="286">
        <f t="shared" si="18"/>
        <v>1.6360640257178753E-2</v>
      </c>
      <c r="BQ31" s="261">
        <f t="shared" si="19"/>
        <v>0.80149911710122712</v>
      </c>
      <c r="BR31" s="287">
        <f t="shared" si="20"/>
        <v>0.74770242734022363</v>
      </c>
      <c r="BS31" s="214">
        <f t="shared" si="41"/>
        <v>0.78804994466097622</v>
      </c>
      <c r="BT31" s="305">
        <f t="shared" si="100"/>
        <v>0.30748518398416647</v>
      </c>
      <c r="BU31" s="306">
        <f t="shared" si="94"/>
        <v>10.661178583998961</v>
      </c>
      <c r="BV31" s="306">
        <f t="shared" si="94"/>
        <v>27.620810961719435</v>
      </c>
      <c r="BW31" s="286">
        <f t="shared" si="42"/>
        <v>2.9447039829776697E-2</v>
      </c>
      <c r="BX31" s="261">
        <f t="shared" si="101"/>
        <v>0.60796060220837311</v>
      </c>
      <c r="BY31" s="261">
        <f t="shared" si="95"/>
        <v>0.39169580005906218</v>
      </c>
      <c r="BZ31" s="214">
        <f t="shared" si="96"/>
        <v>0.55389440167104531</v>
      </c>
      <c r="CA31" s="317">
        <v>0.21771293700000002</v>
      </c>
      <c r="CB31" s="317">
        <v>7.4826899999999998</v>
      </c>
      <c r="CC31" s="317">
        <v>44.279440000000001</v>
      </c>
      <c r="CD31" s="286">
        <f t="shared" si="43"/>
        <v>3.3132932289360005E-2</v>
      </c>
      <c r="CE31" s="261">
        <f t="shared" si="23"/>
        <v>0.55344888195062902</v>
      </c>
      <c r="CF31" s="287">
        <f t="shared" si="24"/>
        <v>0.81813760830198867</v>
      </c>
      <c r="CG31" s="214">
        <f t="shared" si="44"/>
        <v>0.61962106353846891</v>
      </c>
      <c r="CH31" s="262">
        <f>CH30*POWER(CH$35/CH$30,1/5)</f>
        <v>0.3095209999066878</v>
      </c>
      <c r="CI31" s="346">
        <f t="shared" ref="CI31:CJ34" si="109">CI30*POWER(CI$35/CI$30,1/5)</f>
        <v>9.9615849491594126</v>
      </c>
      <c r="CJ31" s="346">
        <f t="shared" si="109"/>
        <v>41.424670277648765</v>
      </c>
      <c r="CK31" s="286">
        <f t="shared" si="45"/>
        <v>4.1265537196171723E-2</v>
      </c>
      <c r="CL31" s="261">
        <f t="shared" si="25"/>
        <v>0.43317345652571149</v>
      </c>
      <c r="CM31" s="287">
        <f t="shared" si="26"/>
        <v>0.38202513844130342</v>
      </c>
      <c r="CN31" s="214">
        <f t="shared" si="46"/>
        <v>0.42038637700460946</v>
      </c>
      <c r="CO31" s="262">
        <f>CO30*POWER(CO$35/CO$30,1/5)</f>
        <v>0.33574228956268592</v>
      </c>
      <c r="CP31" s="346">
        <f t="shared" ref="CP31:CQ34" si="110">CP30*POWER(CP$35/CP$30,1/5)</f>
        <v>17.847741574680839</v>
      </c>
      <c r="CQ31" s="346">
        <f t="shared" si="110"/>
        <v>36.323688759775457</v>
      </c>
      <c r="CR31" s="286">
        <f t="shared" si="47"/>
        <v>6.482958100236115E-2</v>
      </c>
      <c r="CS31" s="261">
        <f t="shared" si="27"/>
        <v>8.4678057327482306E-2</v>
      </c>
      <c r="CT31" s="287">
        <f t="shared" si="97"/>
        <v>0.25746710908354897</v>
      </c>
      <c r="CU31" s="214">
        <f t="shared" si="48"/>
        <v>0.12787532026649898</v>
      </c>
      <c r="CY31" s="195"/>
      <c r="DB31" s="195"/>
      <c r="DE31" s="195"/>
    </row>
    <row r="32" spans="1:157">
      <c r="A32" s="201">
        <v>1988</v>
      </c>
      <c r="B32" s="261">
        <f t="shared" si="107"/>
        <v>0.30099364240621584</v>
      </c>
      <c r="C32" s="346">
        <f t="shared" si="107"/>
        <v>12.130987880498326</v>
      </c>
      <c r="D32" s="346">
        <f t="shared" si="107"/>
        <v>28.404376675478783</v>
      </c>
      <c r="E32" s="286">
        <f t="shared" si="29"/>
        <v>3.4457314920334242E-2</v>
      </c>
      <c r="F32" s="261">
        <f t="shared" si="0"/>
        <v>0.53386220754666536</v>
      </c>
      <c r="G32" s="287">
        <f t="shared" si="1"/>
        <v>0.42253233163517007</v>
      </c>
      <c r="H32" s="214">
        <f t="shared" si="30"/>
        <v>0.50602973856879152</v>
      </c>
      <c r="I32" s="288">
        <v>0.23210529999999999</v>
      </c>
      <c r="J32" s="347">
        <v>4.5596100000000002</v>
      </c>
      <c r="K32" s="348">
        <v>24.188395700000001</v>
      </c>
      <c r="L32" s="286">
        <f t="shared" si="31"/>
        <v>1.1028965091767701E-2</v>
      </c>
      <c r="M32" s="261">
        <f t="shared" si="76"/>
        <v>0.88035078960903179</v>
      </c>
      <c r="N32" s="261">
        <f t="shared" si="77"/>
        <v>0.74977009485776047</v>
      </c>
      <c r="O32" s="214">
        <f t="shared" si="78"/>
        <v>0.84770561592121396</v>
      </c>
      <c r="P32" s="262">
        <f t="shared" ref="P32:R34" si="111">P31*POWER(P$35/P$31,1/4)</f>
        <v>0.28243779974650335</v>
      </c>
      <c r="Q32" s="346">
        <f t="shared" si="111"/>
        <v>11.260155566961927</v>
      </c>
      <c r="R32" s="346">
        <f t="shared" si="111"/>
        <v>29.924447024149099</v>
      </c>
      <c r="S32" s="286">
        <f t="shared" si="32"/>
        <v>3.3695392874722979E-2</v>
      </c>
      <c r="T32" s="261">
        <f t="shared" si="4"/>
        <v>0.5451304911072945</v>
      </c>
      <c r="U32" s="287">
        <f t="shared" si="5"/>
        <v>0.51067746961611737</v>
      </c>
      <c r="V32" s="214">
        <f t="shared" si="33"/>
        <v>0.53651723573450028</v>
      </c>
      <c r="W32" s="340">
        <f>W31*POWER(W$36/W$31,1/5)</f>
        <v>0.25053881608685585</v>
      </c>
      <c r="X32" s="349">
        <f t="shared" ref="X32:Y35" si="112">X31*POWER(X$36/X$31,1/5)</f>
        <v>9.4754308937052603</v>
      </c>
      <c r="Y32" s="349">
        <f t="shared" si="112"/>
        <v>34.891079598765096</v>
      </c>
      <c r="Z32" s="286">
        <f t="shared" si="34"/>
        <v>3.3060801354486816E-2</v>
      </c>
      <c r="AA32" s="261">
        <f t="shared" si="79"/>
        <v>0.55451564702499079</v>
      </c>
      <c r="AB32" s="261">
        <f t="shared" si="80"/>
        <v>0.66220604030379193</v>
      </c>
      <c r="AC32" s="214">
        <f t="shared" si="81"/>
        <v>0.58143824534469113</v>
      </c>
      <c r="AD32" s="276">
        <f>AD31*POWER(AD$35/AD$31, 1/4)</f>
        <v>0.20882720978214489</v>
      </c>
      <c r="AE32" s="306">
        <f t="shared" ref="AE32:AF34" si="113">AE31*POWER(AE$35/AE$31, 1/4)</f>
        <v>5.4466309261189609</v>
      </c>
      <c r="AF32" s="306">
        <f t="shared" si="113"/>
        <v>24.892165860529389</v>
      </c>
      <c r="AG32" s="286">
        <f t="shared" si="35"/>
        <v>1.3557844039404196E-2</v>
      </c>
      <c r="AH32" s="261">
        <f t="shared" si="82"/>
        <v>0.84295047387251576</v>
      </c>
      <c r="AI32" s="261">
        <f t="shared" si="83"/>
        <v>0.86034715200432976</v>
      </c>
      <c r="AJ32" s="214">
        <f t="shared" si="84"/>
        <v>0.84729964340546937</v>
      </c>
      <c r="AK32" s="266">
        <f t="shared" si="104"/>
        <v>0.2869046338738796</v>
      </c>
      <c r="AL32" s="349">
        <f t="shared" si="99"/>
        <v>8.7031289274205044</v>
      </c>
      <c r="AM32" s="349">
        <f t="shared" si="99"/>
        <v>39.48834174784745</v>
      </c>
      <c r="AN32" s="286">
        <f t="shared" si="36"/>
        <v>3.4367212936155786E-2</v>
      </c>
      <c r="AO32" s="261">
        <f t="shared" si="85"/>
        <v>0.5351947516211496</v>
      </c>
      <c r="AP32" s="261">
        <f t="shared" si="86"/>
        <v>0.48945883149140262</v>
      </c>
      <c r="AQ32" s="214">
        <f t="shared" si="87"/>
        <v>0.52376077158871293</v>
      </c>
      <c r="AR32" s="262">
        <f>AR31*POWER(AR$33/AR$28,1/5)</f>
        <v>0.25952843360578598</v>
      </c>
      <c r="AS32" s="346">
        <f t="shared" si="106"/>
        <v>6.1434548727022369</v>
      </c>
      <c r="AT32" s="346">
        <f t="shared" si="106"/>
        <v>36.456642066380695</v>
      </c>
      <c r="AU32" s="286">
        <f t="shared" si="37"/>
        <v>2.2396973534506783E-2</v>
      </c>
      <c r="AV32" s="261">
        <f t="shared" si="12"/>
        <v>0.71222605376464321</v>
      </c>
      <c r="AW32" s="287">
        <f t="shared" si="13"/>
        <v>0.61950299031930178</v>
      </c>
      <c r="AX32" s="214">
        <f t="shared" si="38"/>
        <v>0.68904528790330788</v>
      </c>
      <c r="AY32" s="305">
        <f>AY31*POWER(AY33/AY31,1/2)</f>
        <v>0.31700736547896857</v>
      </c>
      <c r="AZ32" s="306">
        <f>AZ31*POWER(AZ33/AZ31,1/2)</f>
        <v>10.439212780521336</v>
      </c>
      <c r="BA32" s="306">
        <f>BA31*POWER(BA33/BA31,1/2)</f>
        <v>27.808847031338786</v>
      </c>
      <c r="BB32" s="286">
        <f t="shared" si="39"/>
        <v>2.9030247134111467E-2</v>
      </c>
      <c r="BC32" s="261">
        <f t="shared" si="88"/>
        <v>0.61412466887084516</v>
      </c>
      <c r="BD32" s="261">
        <f t="shared" si="89"/>
        <v>0.34646293097673941</v>
      </c>
      <c r="BE32" s="214">
        <f t="shared" si="90"/>
        <v>0.54720923439731872</v>
      </c>
      <c r="BF32" s="276">
        <f>BF31*POWER(BF$35/BF$31,1/4)</f>
        <v>0.25837329186951513</v>
      </c>
      <c r="BG32" s="305">
        <f t="shared" ref="BG32:BH34" si="114">BG31*POWER(BG$35/BG$31,1/4)</f>
        <v>5.0329547027722761</v>
      </c>
      <c r="BH32" s="305">
        <f t="shared" si="114"/>
        <v>52.342260331880851</v>
      </c>
      <c r="BI32" s="283">
        <f t="shared" si="40"/>
        <v>2.634362252910705E-2</v>
      </c>
      <c r="BJ32" s="261">
        <f t="shared" si="91"/>
        <v>0.65385793035675677</v>
      </c>
      <c r="BK32" s="261">
        <f t="shared" si="92"/>
        <v>0.62499021769012941</v>
      </c>
      <c r="BL32" s="214">
        <f t="shared" si="93"/>
        <v>0.6466410021900999</v>
      </c>
      <c r="BM32" s="262">
        <f>BM31*POWER(BM$35/BM$30,1/5)</f>
        <v>0.23221502798668936</v>
      </c>
      <c r="BN32" s="346">
        <f t="shared" si="108"/>
        <v>6.9064857841557705</v>
      </c>
      <c r="BO32" s="346">
        <f t="shared" si="108"/>
        <v>23.359947248584856</v>
      </c>
      <c r="BP32" s="286">
        <f t="shared" si="18"/>
        <v>1.6133514359097999E-2</v>
      </c>
      <c r="BQ32" s="261">
        <f t="shared" si="19"/>
        <v>0.80485814712047699</v>
      </c>
      <c r="BR32" s="287">
        <f t="shared" si="20"/>
        <v>0.74924885803200825</v>
      </c>
      <c r="BS32" s="214">
        <f t="shared" si="41"/>
        <v>0.7909558248483598</v>
      </c>
      <c r="BT32" s="305">
        <f t="shared" si="100"/>
        <v>0.30601103557386256</v>
      </c>
      <c r="BU32" s="306">
        <f t="shared" si="94"/>
        <v>10.464191742741919</v>
      </c>
      <c r="BV32" s="306">
        <f t="shared" si="94"/>
        <v>27.470881611019394</v>
      </c>
      <c r="BW32" s="286">
        <f t="shared" si="42"/>
        <v>2.8746057251986996E-2</v>
      </c>
      <c r="BX32" s="261">
        <f t="shared" si="101"/>
        <v>0.61832763450924089</v>
      </c>
      <c r="BY32" s="261">
        <f t="shared" si="95"/>
        <v>0.39869839311902322</v>
      </c>
      <c r="BZ32" s="214">
        <f t="shared" si="96"/>
        <v>0.56342032416168641</v>
      </c>
      <c r="CA32" s="262">
        <f>CA31*POWER(CA$36/CA$31,1/5)</f>
        <v>0.21994855533167129</v>
      </c>
      <c r="CB32" s="262">
        <f t="shared" ref="CB32:CC35" si="115">CB31*POWER(CB$36/CB$31,1/5)</f>
        <v>7.3129432393424318</v>
      </c>
      <c r="CC32" s="262">
        <f t="shared" si="115"/>
        <v>44.718815390966611</v>
      </c>
      <c r="CD32" s="286">
        <f t="shared" si="43"/>
        <v>3.2702615868477156E-2</v>
      </c>
      <c r="CE32" s="261">
        <f t="shared" si="23"/>
        <v>0.55981295486233074</v>
      </c>
      <c r="CF32" s="287">
        <f t="shared" si="24"/>
        <v>0.8075178326371657</v>
      </c>
      <c r="CG32" s="214">
        <f t="shared" si="44"/>
        <v>0.62173917430603942</v>
      </c>
      <c r="CH32" s="262">
        <f>CH31*POWER(CH$35/CH$30,1/5)</f>
        <v>0.31596695601431979</v>
      </c>
      <c r="CI32" s="346">
        <f t="shared" si="109"/>
        <v>10.958114100688114</v>
      </c>
      <c r="CJ32" s="346">
        <f t="shared" si="109"/>
        <v>36.787089291738788</v>
      </c>
      <c r="CK32" s="286">
        <f t="shared" si="45"/>
        <v>4.0311712189107556E-2</v>
      </c>
      <c r="CL32" s="261">
        <f t="shared" si="25"/>
        <v>0.44727984799807707</v>
      </c>
      <c r="CM32" s="287">
        <f t="shared" si="26"/>
        <v>0.35140514985086579</v>
      </c>
      <c r="CN32" s="214">
        <f t="shared" si="46"/>
        <v>0.42331117346127423</v>
      </c>
      <c r="CO32" s="262">
        <f>CO31*POWER(CO$35/CO$30,1/5)</f>
        <v>0.33642218315872963</v>
      </c>
      <c r="CP32" s="346">
        <f t="shared" si="110"/>
        <v>17.906918712523574</v>
      </c>
      <c r="CQ32" s="346">
        <f t="shared" si="110"/>
        <v>36.152943921372703</v>
      </c>
      <c r="CR32" s="286">
        <f t="shared" si="47"/>
        <v>6.4738782801844419E-2</v>
      </c>
      <c r="CS32" s="261">
        <f t="shared" si="27"/>
        <v>8.6020897944984784E-2</v>
      </c>
      <c r="CT32" s="287">
        <f t="shared" si="97"/>
        <v>0.25423743550123573</v>
      </c>
      <c r="CU32" s="214">
        <f t="shared" si="48"/>
        <v>0.12807503233404752</v>
      </c>
      <c r="CY32" s="195"/>
      <c r="DB32" s="195"/>
      <c r="DE32" s="195"/>
    </row>
    <row r="33" spans="1:109">
      <c r="A33" s="201">
        <v>1989</v>
      </c>
      <c r="B33" s="289">
        <v>0.30397207999999998</v>
      </c>
      <c r="C33" s="347">
        <v>12.23333</v>
      </c>
      <c r="D33" s="348">
        <v>28.647929999999999</v>
      </c>
      <c r="E33" s="286">
        <f t="shared" si="29"/>
        <v>3.5045958150690004E-2</v>
      </c>
      <c r="F33" s="261">
        <f t="shared" si="0"/>
        <v>0.52515659406048254</v>
      </c>
      <c r="G33" s="287">
        <f t="shared" si="1"/>
        <v>0.40838396890725442</v>
      </c>
      <c r="H33" s="214">
        <f t="shared" si="30"/>
        <v>0.4959634377721755</v>
      </c>
      <c r="I33" s="276">
        <f t="shared" ref="I33:J35" si="116">I32*POWER(I$36/I$32,1/4)</f>
        <v>0.22994124246397404</v>
      </c>
      <c r="J33" s="306">
        <f t="shared" si="116"/>
        <v>4.7169585386499522</v>
      </c>
      <c r="K33" s="346">
        <v>23.736053699999999</v>
      </c>
      <c r="L33" s="286">
        <f t="shared" si="31"/>
        <v>1.1196198117406879E-2</v>
      </c>
      <c r="M33" s="261">
        <f t="shared" si="76"/>
        <v>0.87787753245043043</v>
      </c>
      <c r="N33" s="261">
        <f t="shared" si="77"/>
        <v>0.76004993790287667</v>
      </c>
      <c r="O33" s="214">
        <f t="shared" si="78"/>
        <v>0.84842063381354205</v>
      </c>
      <c r="P33" s="262">
        <f t="shared" si="111"/>
        <v>0.2820191021094503</v>
      </c>
      <c r="Q33" s="346">
        <f t="shared" si="111"/>
        <v>11.15938117348807</v>
      </c>
      <c r="R33" s="346">
        <f t="shared" si="111"/>
        <v>29.505191481588458</v>
      </c>
      <c r="S33" s="286">
        <f t="shared" si="32"/>
        <v>3.2925967833979886E-2</v>
      </c>
      <c r="T33" s="261">
        <f t="shared" si="4"/>
        <v>0.55650973861388953</v>
      </c>
      <c r="U33" s="287">
        <f t="shared" si="5"/>
        <v>0.51266639362604471</v>
      </c>
      <c r="V33" s="214">
        <f t="shared" si="33"/>
        <v>0.54554890236692832</v>
      </c>
      <c r="W33" s="340">
        <f>W32*POWER(W$36/W$31,1/5)</f>
        <v>0.24695285530570185</v>
      </c>
      <c r="X33" s="349">
        <f t="shared" si="112"/>
        <v>8.8586893108593863</v>
      </c>
      <c r="Y33" s="349">
        <f t="shared" si="112"/>
        <v>36.356169773996371</v>
      </c>
      <c r="Z33" s="286">
        <f t="shared" si="34"/>
        <v>3.2206801256069076E-2</v>
      </c>
      <c r="AA33" s="261">
        <f t="shared" si="79"/>
        <v>0.56714569930554393</v>
      </c>
      <c r="AB33" s="261">
        <f t="shared" si="80"/>
        <v>0.67924029811927522</v>
      </c>
      <c r="AC33" s="214">
        <f t="shared" si="81"/>
        <v>0.59516934900897678</v>
      </c>
      <c r="AD33" s="276">
        <f>AD32*POWER(AD$35/AD$31, 1/4)</f>
        <v>0.20909870307056827</v>
      </c>
      <c r="AE33" s="306">
        <f t="shared" si="113"/>
        <v>5.5311328304245224</v>
      </c>
      <c r="AF33" s="306">
        <f t="shared" si="113"/>
        <v>24.900454480093327</v>
      </c>
      <c r="AG33" s="286">
        <f t="shared" si="35"/>
        <v>1.377277212673356E-2</v>
      </c>
      <c r="AH33" s="261">
        <f t="shared" si="82"/>
        <v>0.83977184077334099</v>
      </c>
      <c r="AI33" s="261">
        <f t="shared" si="83"/>
        <v>0.85905748740607701</v>
      </c>
      <c r="AJ33" s="214">
        <f t="shared" si="84"/>
        <v>0.84459325243152494</v>
      </c>
      <c r="AK33" s="317">
        <v>0.28669996199999997</v>
      </c>
      <c r="AL33" s="350">
        <v>8.92835</v>
      </c>
      <c r="AM33" s="350">
        <v>40.137560000000001</v>
      </c>
      <c r="AN33" s="286">
        <f t="shared" si="36"/>
        <v>3.5836218382599996E-2</v>
      </c>
      <c r="AO33" s="261">
        <f t="shared" si="85"/>
        <v>0.5134692089386802</v>
      </c>
      <c r="AP33" s="261">
        <f t="shared" si="86"/>
        <v>0.49043107677795639</v>
      </c>
      <c r="AQ33" s="214">
        <f t="shared" si="87"/>
        <v>0.50770967589849925</v>
      </c>
      <c r="AR33" s="317">
        <v>0.25738974200000003</v>
      </c>
      <c r="AS33" s="350">
        <v>5.7664600000000004</v>
      </c>
      <c r="AT33" s="350">
        <v>36.272169999999996</v>
      </c>
      <c r="AU33" s="286">
        <f t="shared" si="37"/>
        <v>2.0916201741819997E-2</v>
      </c>
      <c r="AV33" s="261">
        <f t="shared" si="12"/>
        <v>0.7341256123148745</v>
      </c>
      <c r="AW33" s="287">
        <f t="shared" si="13"/>
        <v>0.62966233851748366</v>
      </c>
      <c r="AX33" s="214">
        <f t="shared" si="38"/>
        <v>0.70800979386552676</v>
      </c>
      <c r="AY33" s="317">
        <v>0.302758635</v>
      </c>
      <c r="AZ33" s="350">
        <v>9.7223000000000006</v>
      </c>
      <c r="BA33" s="350">
        <v>23.717779999999998</v>
      </c>
      <c r="BB33" s="286">
        <f t="shared" si="39"/>
        <v>2.3059137249399998E-2</v>
      </c>
      <c r="BC33" s="261">
        <f t="shared" si="88"/>
        <v>0.70243312475575725</v>
      </c>
      <c r="BD33" s="261">
        <f t="shared" si="89"/>
        <v>0.41414815213076889</v>
      </c>
      <c r="BE33" s="214">
        <f t="shared" si="90"/>
        <v>0.63036188159951012</v>
      </c>
      <c r="BF33" s="276">
        <f>BF32*POWER(BF$35/BF$31,1/4)</f>
        <v>0.26080603688363879</v>
      </c>
      <c r="BG33" s="305">
        <f t="shared" si="114"/>
        <v>5.4329367667772468</v>
      </c>
      <c r="BH33" s="305">
        <f t="shared" si="114"/>
        <v>52.460768371534549</v>
      </c>
      <c r="BI33" s="283">
        <f t="shared" si="40"/>
        <v>2.8501603729909498E-2</v>
      </c>
      <c r="BJ33" s="261">
        <f t="shared" si="91"/>
        <v>0.621942927727268</v>
      </c>
      <c r="BK33" s="261">
        <f t="shared" si="92"/>
        <v>0.61343403838451582</v>
      </c>
      <c r="BL33" s="214">
        <f t="shared" si="93"/>
        <v>0.61981570539157993</v>
      </c>
      <c r="BM33" s="262">
        <f>BM32*POWER(BM$35/BM$30,1/5)</f>
        <v>0.23188993742471925</v>
      </c>
      <c r="BN33" s="346">
        <f t="shared" si="108"/>
        <v>6.7484624577848518</v>
      </c>
      <c r="BO33" s="346">
        <f t="shared" si="108"/>
        <v>23.575061173173761</v>
      </c>
      <c r="BP33" s="286">
        <f t="shared" si="18"/>
        <v>1.5909541526714442E-2</v>
      </c>
      <c r="BQ33" s="261">
        <f t="shared" si="19"/>
        <v>0.80817054554720902</v>
      </c>
      <c r="BR33" s="287">
        <f t="shared" si="20"/>
        <v>0.75079312379059726</v>
      </c>
      <c r="BS33" s="214">
        <f t="shared" si="41"/>
        <v>0.79382619010805611</v>
      </c>
      <c r="BT33" s="305">
        <f t="shared" si="100"/>
        <v>0.3045439545399683</v>
      </c>
      <c r="BU33" s="306">
        <f t="shared" si="94"/>
        <v>10.270844631869535</v>
      </c>
      <c r="BV33" s="306">
        <f t="shared" si="94"/>
        <v>27.321766096315422</v>
      </c>
      <c r="BW33" s="286">
        <f t="shared" si="42"/>
        <v>2.806176146435363E-2</v>
      </c>
      <c r="BX33" s="261">
        <f t="shared" si="101"/>
        <v>0.62844788108671146</v>
      </c>
      <c r="BY33" s="261">
        <f t="shared" si="95"/>
        <v>0.40566741428035291</v>
      </c>
      <c r="BZ33" s="214">
        <f t="shared" si="96"/>
        <v>0.57275276438512179</v>
      </c>
      <c r="CA33" s="262">
        <f>CA32*POWER(CA$36/CA$31,1/5)</f>
        <v>0.22220713044943793</v>
      </c>
      <c r="CB33" s="346">
        <f t="shared" si="115"/>
        <v>7.1470472279145838</v>
      </c>
      <c r="CC33" s="346">
        <f t="shared" si="115"/>
        <v>45.162550609749175</v>
      </c>
      <c r="CD33" s="286">
        <f t="shared" si="43"/>
        <v>3.2277888214095996E-2</v>
      </c>
      <c r="CE33" s="261">
        <f t="shared" si="23"/>
        <v>0.56609437390404926</v>
      </c>
      <c r="CF33" s="287">
        <f t="shared" si="24"/>
        <v>0.79678900619437032</v>
      </c>
      <c r="CG33" s="214">
        <f t="shared" si="44"/>
        <v>0.62376803197662956</v>
      </c>
      <c r="CH33" s="262">
        <f>CH32*POWER(CH$35/CH$30,1/5)</f>
        <v>0.32254715293325065</v>
      </c>
      <c r="CI33" s="346">
        <f t="shared" si="109"/>
        <v>12.054333246822573</v>
      </c>
      <c r="CJ33" s="346">
        <f t="shared" si="109"/>
        <v>32.668695477548511</v>
      </c>
      <c r="CK33" s="286">
        <f t="shared" si="45"/>
        <v>3.9379934202533523E-2</v>
      </c>
      <c r="CL33" s="261">
        <f t="shared" si="25"/>
        <v>0.4610601797639664</v>
      </c>
      <c r="CM33" s="287">
        <f t="shared" si="26"/>
        <v>0.3201474820640906</v>
      </c>
      <c r="CN33" s="214">
        <f t="shared" si="46"/>
        <v>0.42583200533899745</v>
      </c>
      <c r="CO33" s="262">
        <f>CO32*POWER(CO$35/CO$30,1/5)</f>
        <v>0.33710345357061189</v>
      </c>
      <c r="CP33" s="346">
        <f t="shared" si="110"/>
        <v>17.966292061950202</v>
      </c>
      <c r="CQ33" s="346">
        <f t="shared" si="110"/>
        <v>35.983001694181432</v>
      </c>
      <c r="CR33" s="286">
        <f t="shared" si="47"/>
        <v>6.4648111770331251E-2</v>
      </c>
      <c r="CS33" s="261">
        <f t="shared" si="27"/>
        <v>8.7361857823636715E-2</v>
      </c>
      <c r="CT33" s="287">
        <f t="shared" si="97"/>
        <v>0.25100122168120381</v>
      </c>
      <c r="CU33" s="214">
        <f t="shared" si="48"/>
        <v>0.12827169878802849</v>
      </c>
      <c r="CY33" s="195"/>
      <c r="DB33" s="195"/>
      <c r="DE33" s="195"/>
    </row>
    <row r="34" spans="1:109">
      <c r="A34" s="201">
        <v>1990</v>
      </c>
      <c r="B34" s="261">
        <f t="shared" ref="B34:D37" si="117">B33*POWER(B$38/B$33, 1/5)</f>
        <v>0.30533494737579725</v>
      </c>
      <c r="C34" s="346">
        <f t="shared" si="117"/>
        <v>12.615537397473739</v>
      </c>
      <c r="D34" s="346">
        <f t="shared" si="117"/>
        <v>30.428464516953206</v>
      </c>
      <c r="E34" s="286">
        <f t="shared" si="29"/>
        <v>3.8387143206132582E-2</v>
      </c>
      <c r="F34" s="261">
        <f t="shared" si="0"/>
        <v>0.47574285042341735</v>
      </c>
      <c r="G34" s="287">
        <f t="shared" si="1"/>
        <v>0.40190999005906108</v>
      </c>
      <c r="H34" s="214">
        <f t="shared" si="30"/>
        <v>0.45728463533232827</v>
      </c>
      <c r="I34" s="276">
        <f t="shared" si="116"/>
        <v>0.22779736174002102</v>
      </c>
      <c r="J34" s="306">
        <f t="shared" si="116"/>
        <v>4.8797370510510092</v>
      </c>
      <c r="K34" s="346">
        <v>23.283711700000001</v>
      </c>
      <c r="L34" s="286">
        <f t="shared" si="31"/>
        <v>1.1361839066847989E-2</v>
      </c>
      <c r="M34" s="261">
        <f t="shared" si="76"/>
        <v>0.87542782096313931</v>
      </c>
      <c r="N34" s="261">
        <f t="shared" si="77"/>
        <v>0.77023393577853339</v>
      </c>
      <c r="O34" s="214">
        <f t="shared" si="78"/>
        <v>0.84912934966698783</v>
      </c>
      <c r="P34" s="262">
        <f t="shared" si="111"/>
        <v>0.28160102516733054</v>
      </c>
      <c r="Q34" s="346">
        <f t="shared" si="111"/>
        <v>11.059508675047512</v>
      </c>
      <c r="R34" s="346">
        <f t="shared" si="111"/>
        <v>29.091809905882606</v>
      </c>
      <c r="S34" s="286">
        <f t="shared" si="32"/>
        <v>3.2174112402694181E-2</v>
      </c>
      <c r="T34" s="261">
        <f t="shared" si="4"/>
        <v>0.56762914412935739</v>
      </c>
      <c r="U34" s="287">
        <f t="shared" si="5"/>
        <v>0.51465236917162371</v>
      </c>
      <c r="V34" s="214">
        <f t="shared" si="33"/>
        <v>0.55438495038992397</v>
      </c>
      <c r="W34" s="340">
        <f>W33*POWER(W$36/W$31,1/5)</f>
        <v>0.2434182203626947</v>
      </c>
      <c r="X34" s="349">
        <f t="shared" si="112"/>
        <v>8.2820905124713597</v>
      </c>
      <c r="Y34" s="349">
        <f t="shared" si="112"/>
        <v>37.882779662754515</v>
      </c>
      <c r="Z34" s="286">
        <f t="shared" si="34"/>
        <v>3.1374861003094216E-2</v>
      </c>
      <c r="AA34" s="261">
        <f t="shared" si="79"/>
        <v>0.57944950220771796</v>
      </c>
      <c r="AB34" s="261">
        <f t="shared" si="80"/>
        <v>0.6960307446905909</v>
      </c>
      <c r="AC34" s="214">
        <f t="shared" si="81"/>
        <v>0.60859481282843619</v>
      </c>
      <c r="AD34" s="276">
        <f>AD33*POWER(AD$35/AD$31, 1/4)</f>
        <v>0.20937054932355856</v>
      </c>
      <c r="AE34" s="306">
        <f t="shared" si="113"/>
        <v>5.61694574183303</v>
      </c>
      <c r="AF34" s="306">
        <f t="shared" si="113"/>
        <v>24.908745859610523</v>
      </c>
      <c r="AG34" s="286">
        <f t="shared" si="35"/>
        <v>1.3991107399054044E-2</v>
      </c>
      <c r="AH34" s="261">
        <f t="shared" si="82"/>
        <v>0.83654281783855955</v>
      </c>
      <c r="AI34" s="261">
        <f t="shared" si="83"/>
        <v>0.85776614613320357</v>
      </c>
      <c r="AJ34" s="214">
        <f t="shared" si="84"/>
        <v>0.84184864991222053</v>
      </c>
      <c r="AK34" s="266">
        <f>AK33*POWER(AK$38/AK$33,1/5)</f>
        <v>0.28702355470939056</v>
      </c>
      <c r="AL34" s="349">
        <f>AL33*POWER(AL$38/AL$33,1/5)</f>
        <v>8.7264706992505801</v>
      </c>
      <c r="AM34" s="349">
        <f>AM33*POWER(AM$38/AM$33,1/5)</f>
        <v>35.816634475500216</v>
      </c>
      <c r="AN34" s="286">
        <f t="shared" si="36"/>
        <v>3.125528112962208E-2</v>
      </c>
      <c r="AO34" s="261">
        <f t="shared" si="85"/>
        <v>0.58121800323769823</v>
      </c>
      <c r="AP34" s="261">
        <f t="shared" si="86"/>
        <v>0.48889392621347189</v>
      </c>
      <c r="AQ34" s="214">
        <f t="shared" si="87"/>
        <v>0.55813698398164158</v>
      </c>
      <c r="AR34" s="262">
        <f>AR33*POWER(AR$38/AR$33,1/5)</f>
        <v>0.26034592735306789</v>
      </c>
      <c r="AS34" s="346">
        <f t="shared" ref="AS34:AT37" si="118">AS33*POWER(AS$38/AS$33,1/5)</f>
        <v>6.1830547081084539</v>
      </c>
      <c r="AT34" s="346">
        <f t="shared" si="118"/>
        <v>35.039221301465091</v>
      </c>
      <c r="AU34" s="286">
        <f t="shared" si="37"/>
        <v>2.1664942223647777E-2</v>
      </c>
      <c r="AV34" s="261">
        <f t="shared" si="12"/>
        <v>0.72305227467993483</v>
      </c>
      <c r="AW34" s="287">
        <f t="shared" si="13"/>
        <v>0.61561967979149834</v>
      </c>
      <c r="AX34" s="214">
        <f t="shared" si="38"/>
        <v>0.6961941259578257</v>
      </c>
      <c r="AY34" s="305">
        <f>AY33*POWER(AY35/AY33,1/2)</f>
        <v>0.29643514860532372</v>
      </c>
      <c r="AZ34" s="306">
        <f>AZ33*POWER(AZ35/AZ33,1/2)</f>
        <v>10.063295055547165</v>
      </c>
      <c r="BA34" s="306">
        <f>BA33*POWER(BA35/BA33,1/2)</f>
        <v>23.278609039085648</v>
      </c>
      <c r="BB34" s="286">
        <f t="shared" si="39"/>
        <v>2.3425951124304616E-2</v>
      </c>
      <c r="BC34" s="261">
        <f t="shared" si="88"/>
        <v>0.69700820920146023</v>
      </c>
      <c r="BD34" s="261">
        <f t="shared" si="89"/>
        <v>0.44418637734107147</v>
      </c>
      <c r="BE34" s="214">
        <f t="shared" si="90"/>
        <v>0.63380275123636309</v>
      </c>
      <c r="BF34" s="276">
        <f>BF33*POWER(BF$35/BF$31,1/4)</f>
        <v>0.26326168770300618</v>
      </c>
      <c r="BG34" s="305">
        <f t="shared" si="114"/>
        <v>5.8647064507736211</v>
      </c>
      <c r="BH34" s="305">
        <f t="shared" si="114"/>
        <v>52.579544725077888</v>
      </c>
      <c r="BI34" s="283">
        <f t="shared" si="40"/>
        <v>3.0836359512790443E-2</v>
      </c>
      <c r="BJ34" s="261">
        <f t="shared" si="91"/>
        <v>0.58741355512561999</v>
      </c>
      <c r="BK34" s="261">
        <f t="shared" si="92"/>
        <v>0.60176905047339724</v>
      </c>
      <c r="BL34" s="214">
        <f t="shared" si="93"/>
        <v>0.59100242896256439</v>
      </c>
      <c r="BM34" s="262">
        <f>BM33*POWER(BM$35/BM$30,1/5)</f>
        <v>0.2315653019748683</v>
      </c>
      <c r="BN34" s="346">
        <f t="shared" si="108"/>
        <v>6.5940547721982252</v>
      </c>
      <c r="BO34" s="346">
        <f t="shared" si="108"/>
        <v>23.792156009793828</v>
      </c>
      <c r="BP34" s="286">
        <f t="shared" si="18"/>
        <v>1.5688677987726565E-2</v>
      </c>
      <c r="BQ34" s="261">
        <f t="shared" si="19"/>
        <v>0.81143695974253893</v>
      </c>
      <c r="BR34" s="287">
        <f t="shared" si="20"/>
        <v>0.75233522764679917</v>
      </c>
      <c r="BS34" s="214">
        <f t="shared" si="41"/>
        <v>0.79666152671860402</v>
      </c>
      <c r="BT34" s="317">
        <v>0.30308390699999999</v>
      </c>
      <c r="BU34" s="350">
        <v>10.08107</v>
      </c>
      <c r="BV34" s="350">
        <v>27.173459999999999</v>
      </c>
      <c r="BW34" s="286">
        <f t="shared" si="42"/>
        <v>2.7393755240219995E-2</v>
      </c>
      <c r="BX34" s="261">
        <f t="shared" si="101"/>
        <v>0.63832721663968672</v>
      </c>
      <c r="BY34" s="261">
        <f t="shared" si="95"/>
        <v>0.41260302449376929</v>
      </c>
      <c r="BZ34" s="214">
        <f t="shared" si="96"/>
        <v>0.58189616860320736</v>
      </c>
      <c r="CA34" s="262">
        <f>CA33*POWER(CA$36/CA$31,1/5)</f>
        <v>0.22448889808854169</v>
      </c>
      <c r="CB34" s="346">
        <f t="shared" si="115"/>
        <v>6.984914610472841</v>
      </c>
      <c r="CC34" s="346">
        <f t="shared" si="115"/>
        <v>45.610688917984504</v>
      </c>
      <c r="CD34" s="286">
        <f t="shared" si="43"/>
        <v>3.1858676741696165E-2</v>
      </c>
      <c r="CE34" s="261">
        <f t="shared" si="23"/>
        <v>0.57229421254906498</v>
      </c>
      <c r="CF34" s="287">
        <f t="shared" si="24"/>
        <v>0.78595000916914015</v>
      </c>
      <c r="CG34" s="214">
        <f t="shared" si="44"/>
        <v>0.62570816170408383</v>
      </c>
      <c r="CH34" s="262">
        <f>CH33*POWER(CH$35/CH$30,1/5)</f>
        <v>0.32926438630699978</v>
      </c>
      <c r="CI34" s="346">
        <f t="shared" si="109"/>
        <v>13.260215096348331</v>
      </c>
      <c r="CJ34" s="346">
        <f t="shared" si="109"/>
        <v>29.011364713882585</v>
      </c>
      <c r="CK34" s="286">
        <f t="shared" si="45"/>
        <v>3.8469693634469317E-2</v>
      </c>
      <c r="CL34" s="261">
        <f t="shared" si="25"/>
        <v>0.47452198847315907</v>
      </c>
      <c r="CM34" s="287">
        <f t="shared" si="26"/>
        <v>0.28823885503822877</v>
      </c>
      <c r="CN34" s="214">
        <f t="shared" si="46"/>
        <v>0.42795120511442653</v>
      </c>
      <c r="CO34" s="262">
        <f>CO33*POWER(CO$35/CO$30,1/5)</f>
        <v>0.33778610358644817</v>
      </c>
      <c r="CP34" s="346">
        <f t="shared" si="110"/>
        <v>18.025862273532667</v>
      </c>
      <c r="CQ34" s="346">
        <f t="shared" si="110"/>
        <v>35.813858305409674</v>
      </c>
      <c r="CR34" s="286">
        <f t="shared" si="47"/>
        <v>6.4557567729712884E-2</v>
      </c>
      <c r="CS34" s="261">
        <f t="shared" si="27"/>
        <v>8.8700939597539663E-2</v>
      </c>
      <c r="CT34" s="287">
        <f t="shared" si="97"/>
        <v>0.24775845437917082</v>
      </c>
      <c r="CU34" s="214">
        <f t="shared" si="48"/>
        <v>0.12846531829294744</v>
      </c>
      <c r="CY34" s="195"/>
      <c r="DB34" s="195"/>
      <c r="DE34" s="195"/>
    </row>
    <row r="35" spans="1:109">
      <c r="A35" s="201">
        <v>1991</v>
      </c>
      <c r="B35" s="261">
        <f t="shared" si="117"/>
        <v>0.30670392520583101</v>
      </c>
      <c r="C35" s="346">
        <f t="shared" si="117"/>
        <v>13.009686146540515</v>
      </c>
      <c r="D35" s="346">
        <f t="shared" si="117"/>
        <v>32.319663335517795</v>
      </c>
      <c r="E35" s="286">
        <f t="shared" si="29"/>
        <v>4.204686763569393E-2</v>
      </c>
      <c r="F35" s="261">
        <f t="shared" si="0"/>
        <v>0.4216181366635281</v>
      </c>
      <c r="G35" s="287">
        <f t="shared" si="1"/>
        <v>0.39540698494449555</v>
      </c>
      <c r="H35" s="214">
        <f t="shared" si="30"/>
        <v>0.41506534873376999</v>
      </c>
      <c r="I35" s="276">
        <f t="shared" si="116"/>
        <v>0.22567346970756713</v>
      </c>
      <c r="J35" s="306">
        <f t="shared" si="116"/>
        <v>5.0481329213072161</v>
      </c>
      <c r="K35" s="346">
        <v>22.8313697</v>
      </c>
      <c r="L35" s="286">
        <f t="shared" si="31"/>
        <v>1.1525578902110605E-2</v>
      </c>
      <c r="M35" s="261">
        <f t="shared" si="76"/>
        <v>0.8730062255984461</v>
      </c>
      <c r="N35" s="261">
        <f t="shared" si="77"/>
        <v>0.78032298210698414</v>
      </c>
      <c r="O35" s="214">
        <f t="shared" si="78"/>
        <v>0.84983541472558066</v>
      </c>
      <c r="P35" s="285">
        <v>0.28118356799999999</v>
      </c>
      <c r="Q35" s="348">
        <v>10.96053</v>
      </c>
      <c r="R35" s="348">
        <v>28.68422</v>
      </c>
      <c r="S35" s="286">
        <f t="shared" si="32"/>
        <v>3.143942538366E-2</v>
      </c>
      <c r="T35" s="261">
        <f t="shared" si="4"/>
        <v>0.57849464107419091</v>
      </c>
      <c r="U35" s="287">
        <f t="shared" si="5"/>
        <v>0.51663540062378066</v>
      </c>
      <c r="V35" s="214">
        <f t="shared" si="33"/>
        <v>0.56302983096158832</v>
      </c>
      <c r="W35" s="340">
        <f>W34*POWER(W$36/W$31,1/5)</f>
        <v>0.23993417663137798</v>
      </c>
      <c r="X35" s="349">
        <f t="shared" si="112"/>
        <v>7.7430216649187198</v>
      </c>
      <c r="Y35" s="349">
        <f t="shared" si="112"/>
        <v>39.473492502041871</v>
      </c>
      <c r="Z35" s="286">
        <f t="shared" si="34"/>
        <v>3.0564410763331686E-2</v>
      </c>
      <c r="AA35" s="261">
        <f t="shared" si="79"/>
        <v>0.59143548314373018</v>
      </c>
      <c r="AB35" s="261">
        <f t="shared" si="80"/>
        <v>0.71258086968681811</v>
      </c>
      <c r="AC35" s="214">
        <f t="shared" si="81"/>
        <v>0.62172182977950219</v>
      </c>
      <c r="AD35" s="317">
        <v>0.20964274899999999</v>
      </c>
      <c r="AE35" s="350">
        <v>5.7040899999999999</v>
      </c>
      <c r="AF35" s="350">
        <v>24.91704</v>
      </c>
      <c r="AG35" s="286">
        <f t="shared" si="35"/>
        <v>1.421290386936E-2</v>
      </c>
      <c r="AH35" s="261">
        <f t="shared" si="82"/>
        <v>0.83326260625451343</v>
      </c>
      <c r="AI35" s="261">
        <f t="shared" si="83"/>
        <v>0.85647312600588854</v>
      </c>
      <c r="AJ35" s="214">
        <f t="shared" si="84"/>
        <v>0.83906523619235718</v>
      </c>
      <c r="AK35" s="266">
        <f>AK34*POWER(AK$38/AK$33,1/5)</f>
        <v>0.28734751265162189</v>
      </c>
      <c r="AL35" s="349">
        <f t="shared" ref="AL35:AM37" si="119">AL34*POWER(AL$38/AL$33,1/5)</f>
        <v>8.5291560999377172</v>
      </c>
      <c r="AM35" s="349">
        <f t="shared" si="119"/>
        <v>31.960869199612301</v>
      </c>
      <c r="AN35" s="286">
        <f t="shared" si="36"/>
        <v>2.7259924249318477E-2</v>
      </c>
      <c r="AO35" s="261">
        <f t="shared" si="85"/>
        <v>0.64030648153084557</v>
      </c>
      <c r="AP35" s="261">
        <f t="shared" si="86"/>
        <v>0.48735504069683611</v>
      </c>
      <c r="AQ35" s="214">
        <f t="shared" si="87"/>
        <v>0.60206862132234318</v>
      </c>
      <c r="AR35" s="262">
        <f>AR34*POWER(AR$38/AR$33,1/5)</f>
        <v>0.26333606523188052</v>
      </c>
      <c r="AS35" s="346">
        <f t="shared" si="118"/>
        <v>6.6297460701127058</v>
      </c>
      <c r="AT35" s="346">
        <f t="shared" si="118"/>
        <v>33.848182488476567</v>
      </c>
      <c r="AU35" s="286">
        <f t="shared" si="37"/>
        <v>2.2440485483343521E-2</v>
      </c>
      <c r="AV35" s="261">
        <f t="shared" si="12"/>
        <v>0.71158254307927571</v>
      </c>
      <c r="AW35" s="287">
        <f t="shared" si="13"/>
        <v>0.60141573762926837</v>
      </c>
      <c r="AX35" s="214">
        <f t="shared" si="38"/>
        <v>0.68404084171677382</v>
      </c>
      <c r="AY35" s="317">
        <v>0.29024373600000003</v>
      </c>
      <c r="AZ35" s="350">
        <v>10.41625</v>
      </c>
      <c r="BA35" s="350">
        <v>22.847570000000001</v>
      </c>
      <c r="BB35" s="286">
        <f t="shared" si="39"/>
        <v>2.3798600101250001E-2</v>
      </c>
      <c r="BC35" s="261">
        <f t="shared" si="88"/>
        <v>0.6914969966502732</v>
      </c>
      <c r="BD35" s="261">
        <f t="shared" si="89"/>
        <v>0.47359721727981063</v>
      </c>
      <c r="BE35" s="214">
        <f t="shared" si="90"/>
        <v>0.63702205180765747</v>
      </c>
      <c r="BF35" s="321">
        <v>0.26574046000000001</v>
      </c>
      <c r="BG35" s="317">
        <v>6.3307900000000004</v>
      </c>
      <c r="BH35" s="317">
        <v>52.698590000000003</v>
      </c>
      <c r="BI35" s="283">
        <f t="shared" si="40"/>
        <v>3.3362370658610002E-2</v>
      </c>
      <c r="BJ35" s="261">
        <f t="shared" si="91"/>
        <v>0.55005565213231722</v>
      </c>
      <c r="BK35" s="261">
        <f t="shared" si="92"/>
        <v>0.58999422945617397</v>
      </c>
      <c r="BL35" s="214">
        <f t="shared" si="93"/>
        <v>0.56004029646328135</v>
      </c>
      <c r="BM35" s="317">
        <v>0.23124112100000002</v>
      </c>
      <c r="BN35" s="350">
        <v>6.4431799999999999</v>
      </c>
      <c r="BO35" s="350">
        <v>24.01125</v>
      </c>
      <c r="BP35" s="286">
        <f t="shared" si="18"/>
        <v>1.54708805775E-2</v>
      </c>
      <c r="BQ35" s="261">
        <f t="shared" si="19"/>
        <v>0.81465802808061905</v>
      </c>
      <c r="BR35" s="287">
        <f t="shared" si="20"/>
        <v>0.75387517262718007</v>
      </c>
      <c r="BS35" s="214">
        <f t="shared" si="41"/>
        <v>0.79946231421725922</v>
      </c>
      <c r="BT35" s="305">
        <f>BT34*POWER(BT$39/BT$34,1/5)</f>
        <v>0.31255501483358616</v>
      </c>
      <c r="BU35" s="306">
        <f t="shared" ref="BU35:BV38" si="120">BU34*POWER(BU$39/BU$34,1/5)</f>
        <v>10.721972042411165</v>
      </c>
      <c r="BV35" s="306">
        <f t="shared" si="120"/>
        <v>28.684252855960601</v>
      </c>
      <c r="BW35" s="286">
        <f t="shared" si="42"/>
        <v>3.0755175717906216E-2</v>
      </c>
      <c r="BX35" s="261">
        <f t="shared" si="101"/>
        <v>0.5886142055419622</v>
      </c>
      <c r="BY35" s="261">
        <f t="shared" si="95"/>
        <v>0.36761276874879956</v>
      </c>
      <c r="BZ35" s="214">
        <f t="shared" si="96"/>
        <v>0.53336384634367151</v>
      </c>
      <c r="CA35" s="262">
        <f>CA34*POWER(CA$36/CA$31,1/5)</f>
        <v>0.22679409640490739</v>
      </c>
      <c r="CB35" s="346">
        <f t="shared" si="115"/>
        <v>6.826460013449914</v>
      </c>
      <c r="CC35" s="346">
        <f t="shared" si="115"/>
        <v>46.063274006585353</v>
      </c>
      <c r="CD35" s="286">
        <f t="shared" si="43"/>
        <v>3.1444909809454177E-2</v>
      </c>
      <c r="CE35" s="261">
        <f t="shared" si="23"/>
        <v>0.57841353032884368</v>
      </c>
      <c r="CF35" s="287">
        <f t="shared" si="24"/>
        <v>0.7749997102581313</v>
      </c>
      <c r="CG35" s="214">
        <f t="shared" si="44"/>
        <v>0.62756007531116553</v>
      </c>
      <c r="CH35" s="317">
        <v>0.33612150999999996</v>
      </c>
      <c r="CI35" s="350">
        <v>14.586730000000001</v>
      </c>
      <c r="CJ35" s="350">
        <v>25.763480000000001</v>
      </c>
      <c r="CK35" s="286">
        <f t="shared" si="45"/>
        <v>3.7580492662040006E-2</v>
      </c>
      <c r="CL35" s="261">
        <f t="shared" si="25"/>
        <v>0.48767263657086851</v>
      </c>
      <c r="CM35" s="287">
        <f t="shared" si="26"/>
        <v>0.2556657121658647</v>
      </c>
      <c r="CN35" s="214">
        <f t="shared" si="46"/>
        <v>0.42967090546961756</v>
      </c>
      <c r="CO35" s="317">
        <v>0.33847013599999998</v>
      </c>
      <c r="CP35" s="350">
        <v>18.085629999999998</v>
      </c>
      <c r="CQ35" s="350">
        <v>35.645510000000002</v>
      </c>
      <c r="CR35" s="286">
        <f t="shared" si="47"/>
        <v>6.4467150502129991E-2</v>
      </c>
      <c r="CS35" s="261">
        <f t="shared" si="27"/>
        <v>9.0038145897106153E-2</v>
      </c>
      <c r="CT35" s="287">
        <f t="shared" si="97"/>
        <v>0.24450912032403402</v>
      </c>
      <c r="CU35" s="214">
        <f t="shared" si="48"/>
        <v>0.12865588950383813</v>
      </c>
      <c r="CY35" s="195"/>
      <c r="DB35" s="195"/>
      <c r="DE35" s="195"/>
    </row>
    <row r="36" spans="1:109">
      <c r="A36" s="201">
        <v>1992</v>
      </c>
      <c r="B36" s="261">
        <f t="shared" si="117"/>
        <v>0.30807904088649485</v>
      </c>
      <c r="C36" s="346">
        <f t="shared" si="117"/>
        <v>13.416149332281389</v>
      </c>
      <c r="D36" s="346">
        <f t="shared" si="117"/>
        <v>34.328404495706209</v>
      </c>
      <c r="E36" s="286">
        <f t="shared" si="29"/>
        <v>4.6055500105335434E-2</v>
      </c>
      <c r="F36" s="261">
        <f t="shared" ref="F36:F52" si="121">(H$69-E36)/(H$69-H$70)</f>
        <v>0.3623333218738119</v>
      </c>
      <c r="G36" s="287">
        <f t="shared" ref="G36:G52" si="122">(H$74-B36)/(H$74-H$75)</f>
        <v>0.3888748234234754</v>
      </c>
      <c r="H36" s="214">
        <f t="shared" si="30"/>
        <v>0.36896869726122777</v>
      </c>
      <c r="I36" s="288">
        <v>0.22356937999999998</v>
      </c>
      <c r="J36" s="347">
        <v>5.22234</v>
      </c>
      <c r="K36" s="348">
        <v>22.379027699999998</v>
      </c>
      <c r="L36" s="286">
        <f t="shared" si="31"/>
        <v>1.1687089151881798E-2</v>
      </c>
      <c r="M36" s="261">
        <f t="shared" si="76"/>
        <v>0.8706176042127638</v>
      </c>
      <c r="N36" s="261">
        <f t="shared" si="77"/>
        <v>0.79031796217870409</v>
      </c>
      <c r="O36" s="214">
        <f t="shared" si="78"/>
        <v>0.85054269370424895</v>
      </c>
      <c r="P36" s="262">
        <f t="shared" ref="P36:R37" si="123">P35*POWER(P$38/P$35,1/3)</f>
        <v>0.28214989759215497</v>
      </c>
      <c r="Q36" s="346">
        <f t="shared" si="123"/>
        <v>11.059637808392853</v>
      </c>
      <c r="R36" s="346">
        <f t="shared" si="123"/>
        <v>28.790995374902327</v>
      </c>
      <c r="S36" s="286">
        <f t="shared" si="32"/>
        <v>3.184179809895335E-2</v>
      </c>
      <c r="T36" s="261">
        <f t="shared" ref="T36:T52" si="124">(H$69-S36)/(H$69-H$70)</f>
        <v>0.57254383563536382</v>
      </c>
      <c r="U36" s="287">
        <f t="shared" ref="U36:U52" si="125">(H$74-P36)/(H$74-H$75)</f>
        <v>0.51204508064760923</v>
      </c>
      <c r="V36" s="214">
        <f t="shared" si="33"/>
        <v>0.5574191468884252</v>
      </c>
      <c r="W36" s="341">
        <v>0.23649999999999999</v>
      </c>
      <c r="X36" s="350">
        <v>7.2390399999999993</v>
      </c>
      <c r="Y36" s="350">
        <v>41.131</v>
      </c>
      <c r="Z36" s="286">
        <f t="shared" si="34"/>
        <v>2.9774895423999997E-2</v>
      </c>
      <c r="AA36" s="261">
        <f t="shared" si="79"/>
        <v>0.60311185183564597</v>
      </c>
      <c r="AB36" s="261">
        <f t="shared" si="80"/>
        <v>0.72889411282942018</v>
      </c>
      <c r="AC36" s="214">
        <f t="shared" si="81"/>
        <v>0.63455741708408953</v>
      </c>
      <c r="AD36" s="276">
        <f>AD35*POWER(AD$39/AD$35,1/4)</f>
        <v>0.21138801295856111</v>
      </c>
      <c r="AE36" s="306">
        <f t="shared" ref="AE36:AF38" si="126">AE35*POWER(AE$39/AE$35,1/4)</f>
        <v>5.2745384827966806</v>
      </c>
      <c r="AF36" s="306">
        <f t="shared" si="126"/>
        <v>23.747400335937176</v>
      </c>
      <c r="AG36" s="286">
        <f t="shared" si="35"/>
        <v>1.2525657693827946E-2</v>
      </c>
      <c r="AH36" s="261">
        <f t="shared" si="82"/>
        <v>0.85821577364479307</v>
      </c>
      <c r="AI36" s="261">
        <f t="shared" si="83"/>
        <v>0.84818266271291476</v>
      </c>
      <c r="AJ36" s="214">
        <f t="shared" si="84"/>
        <v>0.85570749591182349</v>
      </c>
      <c r="AK36" s="266">
        <f>AK35*POWER(AK$38/AK$33,1/5)</f>
        <v>0.28767183623892528</v>
      </c>
      <c r="AL36" s="349">
        <f t="shared" si="119"/>
        <v>8.3363029894035119</v>
      </c>
      <c r="AM36" s="349">
        <f t="shared" si="119"/>
        <v>28.520188313434772</v>
      </c>
      <c r="AN36" s="286">
        <f t="shared" si="36"/>
        <v>2.3775293109563739E-2</v>
      </c>
      <c r="AO36" s="261">
        <f t="shared" si="85"/>
        <v>0.69184169043197796</v>
      </c>
      <c r="AP36" s="261">
        <f t="shared" si="86"/>
        <v>0.48581441826984167</v>
      </c>
      <c r="AQ36" s="214">
        <f t="shared" si="87"/>
        <v>0.64033487239144393</v>
      </c>
      <c r="AR36" s="262">
        <f>AR35*POWER(AR$38/AR$33,1/5)</f>
        <v>0.26636054558966032</v>
      </c>
      <c r="AS36" s="346">
        <f t="shared" si="118"/>
        <v>7.1087084021000546</v>
      </c>
      <c r="AT36" s="346">
        <f t="shared" si="118"/>
        <v>32.697628977425559</v>
      </c>
      <c r="AU36" s="286">
        <f t="shared" si="37"/>
        <v>2.324379098405753E-2</v>
      </c>
      <c r="AV36" s="261">
        <f t="shared" ref="AV36:AV52" si="127">(H$69-AU36)/(H$69-H$70)</f>
        <v>0.69970222773730839</v>
      </c>
      <c r="AW36" s="287">
        <f t="shared" ref="AW36:AW52" si="128">(H$74-AR36)/(H$74-H$75)</f>
        <v>0.58704865965032105</v>
      </c>
      <c r="AX36" s="214">
        <f t="shared" si="38"/>
        <v>0.67153883571556161</v>
      </c>
      <c r="AY36" s="305">
        <f>AY35*POWER(AY37/AY35,1/2)</f>
        <v>0.31356465381106968</v>
      </c>
      <c r="AZ36" s="306">
        <f>AZ35*POWER(AZ37/AZ35,1/2)</f>
        <v>12.058957411919987</v>
      </c>
      <c r="BA36" s="306">
        <f>BA35*POWER(BA37/BA35,1/2)</f>
        <v>27.768029241759308</v>
      </c>
      <c r="BB36" s="286">
        <f t="shared" si="39"/>
        <v>3.3485348203932438E-2</v>
      </c>
      <c r="BC36" s="261">
        <f t="shared" si="88"/>
        <v>0.54823690195929708</v>
      </c>
      <c r="BD36" s="261">
        <f t="shared" si="89"/>
        <v>0.3628167177899041</v>
      </c>
      <c r="BE36" s="214">
        <f t="shared" si="90"/>
        <v>0.50188185591694878</v>
      </c>
      <c r="BF36" s="276">
        <f t="shared" ref="BF36:BG37" si="129">BF35*POWER(BF$38/BF$35,1/3)</f>
        <v>0.26292842669838651</v>
      </c>
      <c r="BG36" s="305">
        <f t="shared" si="129"/>
        <v>6.6097689808198128</v>
      </c>
      <c r="BH36" s="305">
        <f t="shared" ref="BH36:BH38" si="130">BH35*POWER(BH$43/BH$35,1/8)</f>
        <v>50.914595733770661</v>
      </c>
      <c r="BI36" s="283">
        <f t="shared" si="40"/>
        <v>3.3653371555205806E-2</v>
      </c>
      <c r="BJ36" s="261">
        <f t="shared" si="91"/>
        <v>0.54575195644832086</v>
      </c>
      <c r="BK36" s="261">
        <f t="shared" si="92"/>
        <v>0.60335212798567039</v>
      </c>
      <c r="BL36" s="214">
        <f t="shared" si="93"/>
        <v>0.56015199933265825</v>
      </c>
      <c r="BM36" s="262">
        <f>BM35*POWER(BM$39/BM$35,1/4)</f>
        <v>0.23282834028626678</v>
      </c>
      <c r="BN36" s="346">
        <f t="shared" ref="BN36:BO38" si="131">BN35*POWER(BN$39/BN$35,1/4)</f>
        <v>6.562269903095582</v>
      </c>
      <c r="BO36" s="346">
        <f t="shared" si="131"/>
        <v>25.262018783963427</v>
      </c>
      <c r="BP36" s="286">
        <f t="shared" si="18"/>
        <v>1.6577618555743846E-2</v>
      </c>
      <c r="BQ36" s="261">
        <f t="shared" ref="BQ36:BQ52" si="132">(H$69-BP36)/(H$69-H$70)</f>
        <v>0.79829016284033194</v>
      </c>
      <c r="BR36" s="287">
        <f t="shared" ref="BR36:BR52" si="133">(H$74-BM36)/(H$74-H$75)</f>
        <v>0.74633546313730825</v>
      </c>
      <c r="BS36" s="214">
        <f t="shared" si="41"/>
        <v>0.78530148791457599</v>
      </c>
      <c r="BT36" s="305">
        <f>BT35*POWER(BT$39/BT$34,1/5)</f>
        <v>0.32232208652907218</v>
      </c>
      <c r="BU36" s="306">
        <f t="shared" si="120"/>
        <v>11.403619306110032</v>
      </c>
      <c r="BV36" s="306">
        <f t="shared" si="120"/>
        <v>30.279042930296104</v>
      </c>
      <c r="BW36" s="286">
        <f t="shared" si="42"/>
        <v>3.4529067853045915E-2</v>
      </c>
      <c r="BX36" s="261">
        <f t="shared" si="101"/>
        <v>0.53280103285463609</v>
      </c>
      <c r="BY36" s="261">
        <f t="shared" si="95"/>
        <v>0.32121660673899738</v>
      </c>
      <c r="BZ36" s="214">
        <f t="shared" si="96"/>
        <v>0.47990492632572646</v>
      </c>
      <c r="CA36" s="317">
        <v>0.22912296600000001</v>
      </c>
      <c r="CB36" s="350">
        <v>6.6715999999999998</v>
      </c>
      <c r="CC36" s="350">
        <v>46.520350000000001</v>
      </c>
      <c r="CD36" s="286">
        <f t="shared" si="43"/>
        <v>3.1036516705999998E-2</v>
      </c>
      <c r="CE36" s="261">
        <f t="shared" ref="CE36:CE52" si="134">(H$69-CD36)/(H$69-H$70)</f>
        <v>0.58445337301410838</v>
      </c>
      <c r="CF36" s="287">
        <f t="shared" ref="CF36:CF52" si="135">(H$74-CA36)/(H$74-H$75)</f>
        <v>0.76393696654103993</v>
      </c>
      <c r="CG36" s="214">
        <f t="shared" si="44"/>
        <v>0.62932427139584124</v>
      </c>
      <c r="CH36" s="262">
        <f t="shared" ref="CH36:CJ37" si="136">CH35*POWER(CH$38/CH$35,1/3)</f>
        <v>0.33721428572398121</v>
      </c>
      <c r="CI36" s="346">
        <f t="shared" si="136"/>
        <v>13.211912751731809</v>
      </c>
      <c r="CJ36" s="346">
        <f t="shared" si="136"/>
        <v>26.762494461511256</v>
      </c>
      <c r="CK36" s="286">
        <f t="shared" si="45"/>
        <v>3.5358374184419249E-2</v>
      </c>
      <c r="CL36" s="261">
        <f t="shared" ref="CL36:CL52" si="137">(H$69-CK36)/(H$69-H$70)</f>
        <v>0.52053618377412059</v>
      </c>
      <c r="CM36" s="287">
        <f t="shared" ref="CM36:CM52" si="138">(H$74-CH36)/(H$74-H$75)</f>
        <v>0.25047473977301893</v>
      </c>
      <c r="CN36" s="214">
        <f t="shared" si="46"/>
        <v>0.45302082277384514</v>
      </c>
      <c r="CO36" s="262">
        <f t="shared" ref="CO36:CQ37" si="139">CO35*POWER(CO$38/CO$35,1/3)</f>
        <v>0.34402986682637587</v>
      </c>
      <c r="CP36" s="346">
        <f t="shared" si="139"/>
        <v>17.996565445719487</v>
      </c>
      <c r="CQ36" s="346">
        <f t="shared" si="139"/>
        <v>35.349962975025207</v>
      </c>
      <c r="CR36" s="286">
        <f t="shared" si="47"/>
        <v>6.3617792218380195E-2</v>
      </c>
      <c r="CS36" s="261">
        <f t="shared" ref="CS36:CS52" si="140">(H$69-CR36)/(H$69-H$70)</f>
        <v>0.102599549049818</v>
      </c>
      <c r="CT36" s="287">
        <f t="shared" si="97"/>
        <v>0.21809893514328604</v>
      </c>
      <c r="CU36" s="214">
        <f t="shared" si="48"/>
        <v>0.13147439557318502</v>
      </c>
      <c r="CY36" s="195"/>
      <c r="DB36" s="195"/>
      <c r="DE36" s="195"/>
    </row>
    <row r="37" spans="1:109">
      <c r="A37" s="201">
        <v>1993</v>
      </c>
      <c r="B37" s="261">
        <f t="shared" si="117"/>
        <v>0.30946032193701473</v>
      </c>
      <c r="C37" s="346">
        <f t="shared" si="117"/>
        <v>13.835311696119387</v>
      </c>
      <c r="D37" s="346">
        <f t="shared" si="117"/>
        <v>36.461993523483663</v>
      </c>
      <c r="E37" s="286">
        <f t="shared" si="29"/>
        <v>5.0446304545928286E-2</v>
      </c>
      <c r="F37" s="261">
        <f t="shared" si="121"/>
        <v>0.29739645624449912</v>
      </c>
      <c r="G37" s="287">
        <f t="shared" si="122"/>
        <v>0.3823133747724321</v>
      </c>
      <c r="H37" s="214">
        <f t="shared" si="30"/>
        <v>0.31862568587648238</v>
      </c>
      <c r="I37" s="276">
        <f>I36*POWER(I$39/I$36,1/3)</f>
        <v>0.23694387178004647</v>
      </c>
      <c r="J37" s="306">
        <f>J36*POWER(J$39/J$36,1/3)</f>
        <v>6.1843044836156205</v>
      </c>
      <c r="K37" s="346">
        <v>22.379027699999998</v>
      </c>
      <c r="L37" s="286">
        <f t="shared" si="31"/>
        <v>1.3839872134406815E-2</v>
      </c>
      <c r="M37" s="261">
        <f t="shared" si="76"/>
        <v>0.83877947952360699</v>
      </c>
      <c r="N37" s="261">
        <f t="shared" si="77"/>
        <v>0.72678560501247291</v>
      </c>
      <c r="O37" s="214">
        <f t="shared" si="78"/>
        <v>0.81078101089582344</v>
      </c>
      <c r="P37" s="262">
        <f t="shared" si="123"/>
        <v>0.28311954812118872</v>
      </c>
      <c r="Q37" s="346">
        <f t="shared" si="123"/>
        <v>11.159641773968293</v>
      </c>
      <c r="R37" s="346">
        <f t="shared" si="123"/>
        <v>28.89816821505508</v>
      </c>
      <c r="S37" s="286">
        <f t="shared" si="32"/>
        <v>3.2249320520389139E-2</v>
      </c>
      <c r="T37" s="261">
        <f t="shared" si="124"/>
        <v>0.56651686971607662</v>
      </c>
      <c r="U37" s="287">
        <f t="shared" si="125"/>
        <v>0.50743898534693355</v>
      </c>
      <c r="V37" s="214">
        <f t="shared" si="33"/>
        <v>0.55174739862379085</v>
      </c>
      <c r="W37" s="340">
        <f t="shared" ref="W37:Y38" si="141">W36*POWER(W$39/W$36,1/3)</f>
        <v>0.23012996608625111</v>
      </c>
      <c r="X37" s="349">
        <f t="shared" si="141"/>
        <v>6.4831852626928796</v>
      </c>
      <c r="Y37" s="349">
        <f t="shared" si="141"/>
        <v>36.767027114532546</v>
      </c>
      <c r="Z37" s="286">
        <f t="shared" si="34"/>
        <v>2.3836744834196691E-2</v>
      </c>
      <c r="AA37" s="261">
        <f t="shared" si="79"/>
        <v>0.69093286325937886</v>
      </c>
      <c r="AB37" s="261">
        <f t="shared" si="80"/>
        <v>0.75915345101026077</v>
      </c>
      <c r="AC37" s="214">
        <f t="shared" si="81"/>
        <v>0.70798801019709934</v>
      </c>
      <c r="AD37" s="276">
        <f>AD36*POWER(AD$39/AD$35,1/4)</f>
        <v>0.21314780614028678</v>
      </c>
      <c r="AE37" s="306">
        <f t="shared" si="126"/>
        <v>4.8773347206132982</v>
      </c>
      <c r="AF37" s="306">
        <f t="shared" si="126"/>
        <v>22.632665144626692</v>
      </c>
      <c r="AG37" s="286">
        <f t="shared" si="35"/>
        <v>1.1038708352990216E-2</v>
      </c>
      <c r="AH37" s="261">
        <f t="shared" si="82"/>
        <v>0.88020669372561033</v>
      </c>
      <c r="AI37" s="261">
        <f t="shared" si="83"/>
        <v>0.83982318178468274</v>
      </c>
      <c r="AJ37" s="214">
        <f t="shared" si="84"/>
        <v>0.87011081574037841</v>
      </c>
      <c r="AK37" s="266">
        <f>AK36*POWER(AK$38/AK$33,1/5)</f>
        <v>0.28799652588399721</v>
      </c>
      <c r="AL37" s="349">
        <f t="shared" si="119"/>
        <v>8.1478104887358551</v>
      </c>
      <c r="AM37" s="349">
        <f t="shared" si="119"/>
        <v>25.449906770484461</v>
      </c>
      <c r="AN37" s="286">
        <f t="shared" si="36"/>
        <v>2.0736101732190294E-2</v>
      </c>
      <c r="AO37" s="261">
        <f t="shared" si="85"/>
        <v>0.73678916298842323</v>
      </c>
      <c r="AP37" s="261">
        <f t="shared" si="86"/>
        <v>0.48427205697207165</v>
      </c>
      <c r="AQ37" s="214">
        <f t="shared" si="87"/>
        <v>0.67365988648433539</v>
      </c>
      <c r="AR37" s="262">
        <f>AR36*POWER(AR$38/AR$33,1/5)</f>
        <v>0.26941976285833968</v>
      </c>
      <c r="AS37" s="346">
        <f t="shared" si="118"/>
        <v>7.6222731024189647</v>
      </c>
      <c r="AT37" s="346">
        <f t="shared" si="118"/>
        <v>31.586184608563865</v>
      </c>
      <c r="AU37" s="286">
        <f t="shared" si="37"/>
        <v>2.4075852534989624E-2</v>
      </c>
      <c r="AV37" s="261">
        <f t="shared" si="127"/>
        <v>0.68739663092487113</v>
      </c>
      <c r="AW37" s="287">
        <f t="shared" si="128"/>
        <v>0.57251657219913243</v>
      </c>
      <c r="AX37" s="214">
        <f t="shared" si="38"/>
        <v>0.65867661624343643</v>
      </c>
      <c r="AY37" s="317">
        <v>0.33875939399999999</v>
      </c>
      <c r="AZ37" s="350">
        <v>13.960729999999998</v>
      </c>
      <c r="BA37" s="350">
        <v>33.748159999999999</v>
      </c>
      <c r="BB37" s="286">
        <f t="shared" si="39"/>
        <v>4.7114894975679993E-2</v>
      </c>
      <c r="BC37" s="261">
        <f t="shared" si="88"/>
        <v>0.34666562742858648</v>
      </c>
      <c r="BD37" s="261">
        <f t="shared" si="89"/>
        <v>0.24313506866873238</v>
      </c>
      <c r="BE37" s="214">
        <f t="shared" si="90"/>
        <v>0.32078298773862296</v>
      </c>
      <c r="BF37" s="276">
        <f t="shared" si="129"/>
        <v>0.2601461499919463</v>
      </c>
      <c r="BG37" s="305">
        <f t="shared" si="129"/>
        <v>6.9010417309384433</v>
      </c>
      <c r="BH37" s="305">
        <f t="shared" si="130"/>
        <v>49.190994649634789</v>
      </c>
      <c r="BI37" s="283">
        <f t="shared" si="40"/>
        <v>3.3946910686349932E-2</v>
      </c>
      <c r="BJ37" s="261">
        <f t="shared" si="91"/>
        <v>0.54141072208592744</v>
      </c>
      <c r="BK37" s="261">
        <f t="shared" si="92"/>
        <v>0.61656867485383338</v>
      </c>
      <c r="BL37" s="214">
        <f t="shared" si="93"/>
        <v>0.5602002102779039</v>
      </c>
      <c r="BM37" s="262">
        <f>BM36*POWER(BM$39/BM$35,1/4)</f>
        <v>0.23442645411002672</v>
      </c>
      <c r="BN37" s="346">
        <f t="shared" si="131"/>
        <v>6.6835609560921938</v>
      </c>
      <c r="BO37" s="346">
        <f t="shared" si="131"/>
        <v>26.577941300070634</v>
      </c>
      <c r="BP37" s="286">
        <f t="shared" si="18"/>
        <v>1.7763529076646231E-2</v>
      </c>
      <c r="BQ37" s="261">
        <f t="shared" si="132"/>
        <v>0.78075139216945488</v>
      </c>
      <c r="BR37" s="287">
        <f t="shared" si="133"/>
        <v>0.73874400172605037</v>
      </c>
      <c r="BS37" s="214">
        <f t="shared" si="41"/>
        <v>0.77024954455860384</v>
      </c>
      <c r="BT37" s="305">
        <f>BT36*POWER(BT$39/BT$34,1/5)</f>
        <v>0.33239437069909028</v>
      </c>
      <c r="BU37" s="306">
        <f t="shared" si="120"/>
        <v>12.128602160525816</v>
      </c>
      <c r="BV37" s="306">
        <f t="shared" si="120"/>
        <v>31.962500309092022</v>
      </c>
      <c r="BW37" s="286">
        <f t="shared" si="42"/>
        <v>3.8766045030466059E-2</v>
      </c>
      <c r="BX37" s="261">
        <f t="shared" si="101"/>
        <v>0.47013916271963924</v>
      </c>
      <c r="BY37" s="261">
        <f t="shared" si="95"/>
        <v>0.2733706051194022</v>
      </c>
      <c r="BZ37" s="214">
        <f t="shared" si="96"/>
        <v>0.42094702331958</v>
      </c>
      <c r="CA37" s="262">
        <f t="shared" ref="CA37:CC38" si="142">CA36*POWER(CA$39/CA$36,1/3)</f>
        <v>0.22649697604186553</v>
      </c>
      <c r="CB37" s="346">
        <f t="shared" si="142"/>
        <v>6.6394015203373256</v>
      </c>
      <c r="CC37" s="346">
        <f t="shared" si="142"/>
        <v>47.510508849836171</v>
      </c>
      <c r="CD37" s="286">
        <f t="shared" si="43"/>
        <v>3.1544134468960226E-2</v>
      </c>
      <c r="CE37" s="261">
        <f t="shared" si="134"/>
        <v>0.57694606839364793</v>
      </c>
      <c r="CF37" s="287">
        <f t="shared" si="135"/>
        <v>0.7764111102078699</v>
      </c>
      <c r="CG37" s="214">
        <f t="shared" si="44"/>
        <v>0.62681232884720339</v>
      </c>
      <c r="CH37" s="262">
        <f t="shared" si="136"/>
        <v>0.33831061420715042</v>
      </c>
      <c r="CI37" s="346">
        <f t="shared" si="136"/>
        <v>11.966673720523625</v>
      </c>
      <c r="CJ37" s="346">
        <f t="shared" si="136"/>
        <v>27.800247086279519</v>
      </c>
      <c r="CK37" s="286">
        <f t="shared" si="45"/>
        <v>3.3267648623144457E-2</v>
      </c>
      <c r="CL37" s="261">
        <f t="shared" si="137"/>
        <v>0.55145652346976404</v>
      </c>
      <c r="CM37" s="287">
        <f t="shared" si="138"/>
        <v>0.24526689083866665</v>
      </c>
      <c r="CN37" s="214">
        <f t="shared" si="46"/>
        <v>0.4749091153119897</v>
      </c>
      <c r="CO37" s="262">
        <f t="shared" si="139"/>
        <v>0.34968092212594476</v>
      </c>
      <c r="CP37" s="346">
        <f t="shared" si="139"/>
        <v>17.907939499042314</v>
      </c>
      <c r="CQ37" s="346">
        <f t="shared" si="139"/>
        <v>35.056866414189415</v>
      </c>
      <c r="CR37" s="286">
        <f t="shared" si="47"/>
        <v>6.2779624277131255E-2</v>
      </c>
      <c r="CS37" s="261">
        <f t="shared" si="140"/>
        <v>0.11499545501923331</v>
      </c>
      <c r="CT37" s="287">
        <f t="shared" si="97"/>
        <v>0.19125493467113608</v>
      </c>
      <c r="CU37" s="214">
        <f t="shared" si="48"/>
        <v>0.13406032493220899</v>
      </c>
      <c r="CY37" s="195"/>
      <c r="DB37" s="195"/>
      <c r="DE37" s="195"/>
    </row>
    <row r="38" spans="1:109">
      <c r="A38" s="201">
        <v>1994</v>
      </c>
      <c r="B38" s="289">
        <v>0.31084779600000001</v>
      </c>
      <c r="C38" s="347">
        <v>14.267569999999999</v>
      </c>
      <c r="D38" s="348">
        <v>38.728189999999998</v>
      </c>
      <c r="E38" s="286">
        <f t="shared" si="29"/>
        <v>5.5255716179829995E-2</v>
      </c>
      <c r="F38" s="261">
        <f t="shared" si="121"/>
        <v>0.22626868882688198</v>
      </c>
      <c r="G38" s="287">
        <f t="shared" si="122"/>
        <v>0.37572250768169346</v>
      </c>
      <c r="H38" s="214">
        <f t="shared" si="30"/>
        <v>0.26363214354058484</v>
      </c>
      <c r="I38" s="276">
        <f>I37*POWER(I$39/I$36,1/3)</f>
        <v>0.25111845984507858</v>
      </c>
      <c r="J38" s="306">
        <f>J37*POWER(J$39/J$36,1/3)</f>
        <v>7.3234645668547564</v>
      </c>
      <c r="K38" s="346">
        <v>22.379027699999998</v>
      </c>
      <c r="L38" s="286">
        <f t="shared" si="31"/>
        <v>1.6389201640161107E-2</v>
      </c>
      <c r="M38" s="261">
        <f t="shared" si="76"/>
        <v>0.8010767146203136</v>
      </c>
      <c r="N38" s="261">
        <f t="shared" si="77"/>
        <v>0.65945257984471684</v>
      </c>
      <c r="O38" s="214">
        <f t="shared" si="78"/>
        <v>0.76567068092641444</v>
      </c>
      <c r="P38" s="285">
        <v>0.28409253099999998</v>
      </c>
      <c r="Q38" s="348">
        <v>11.26055</v>
      </c>
      <c r="R38" s="348">
        <v>29.005740000000003</v>
      </c>
      <c r="S38" s="286">
        <f t="shared" si="32"/>
        <v>3.2662058555700001E-2</v>
      </c>
      <c r="T38" s="261">
        <f t="shared" si="124"/>
        <v>0.56041276858797695</v>
      </c>
      <c r="U38" s="287">
        <f t="shared" si="125"/>
        <v>0.50281706050747998</v>
      </c>
      <c r="V38" s="214">
        <f t="shared" si="33"/>
        <v>0.54601384156785271</v>
      </c>
      <c r="W38" s="340">
        <f t="shared" si="141"/>
        <v>0.22393150651526039</v>
      </c>
      <c r="X38" s="349">
        <f t="shared" si="141"/>
        <v>5.8062520928739376</v>
      </c>
      <c r="Y38" s="349">
        <f t="shared" si="141"/>
        <v>32.866068970867993</v>
      </c>
      <c r="Z38" s="286">
        <f t="shared" si="34"/>
        <v>1.9082868174664144E-2</v>
      </c>
      <c r="AA38" s="261">
        <f t="shared" si="79"/>
        <v>0.76123930802026407</v>
      </c>
      <c r="AB38" s="261">
        <f t="shared" si="80"/>
        <v>0.78859776589123021</v>
      </c>
      <c r="AC38" s="214">
        <f t="shared" si="81"/>
        <v>0.76807892248800558</v>
      </c>
      <c r="AD38" s="276">
        <f>AD37*POWER(AD$39/AD$35,1/4)</f>
        <v>0.21492224950013328</v>
      </c>
      <c r="AE38" s="306">
        <f t="shared" si="126"/>
        <v>4.5100427372911787</v>
      </c>
      <c r="AF38" s="306">
        <f t="shared" si="126"/>
        <v>21.570257135625319</v>
      </c>
      <c r="AG38" s="286">
        <f t="shared" si="35"/>
        <v>9.7282781536030191E-3</v>
      </c>
      <c r="AH38" s="261">
        <f t="shared" si="82"/>
        <v>0.8995870216189451</v>
      </c>
      <c r="AI38" s="261">
        <f t="shared" si="83"/>
        <v>0.83139410865330554</v>
      </c>
      <c r="AJ38" s="214">
        <f t="shared" si="84"/>
        <v>0.88253879337753516</v>
      </c>
      <c r="AK38" s="317">
        <v>0.28832158199999997</v>
      </c>
      <c r="AL38" s="350">
        <v>7.9635800000000003</v>
      </c>
      <c r="AM38" s="350">
        <v>22.710150000000002</v>
      </c>
      <c r="AN38" s="286">
        <f t="shared" si="36"/>
        <v>1.8085409633700002E-2</v>
      </c>
      <c r="AO38" s="261">
        <f t="shared" si="85"/>
        <v>0.77599100833435353</v>
      </c>
      <c r="AP38" s="261">
        <f t="shared" si="86"/>
        <v>0.48272795484089648</v>
      </c>
      <c r="AQ38" s="214">
        <f t="shared" si="87"/>
        <v>0.70267524496098921</v>
      </c>
      <c r="AR38" s="317">
        <v>0.27251411600000003</v>
      </c>
      <c r="AS38" s="350">
        <v>8.1729399999999988</v>
      </c>
      <c r="AT38" s="350">
        <v>30.512519999999999</v>
      </c>
      <c r="AU38" s="286">
        <f t="shared" si="37"/>
        <v>2.4937699520879993E-2</v>
      </c>
      <c r="AV38" s="261">
        <f t="shared" si="127"/>
        <v>0.67465052877593668</v>
      </c>
      <c r="AW38" s="287">
        <f t="shared" si="128"/>
        <v>0.55781758010077764</v>
      </c>
      <c r="AX38" s="214">
        <f t="shared" si="38"/>
        <v>0.64544229160714695</v>
      </c>
      <c r="AY38" s="305">
        <f>AY37*POWER(AY39/AY37,1/2)</f>
        <v>0.33833664271595248</v>
      </c>
      <c r="AZ38" s="306">
        <f>AZ37*POWER(AZ39/AZ37,1/2)</f>
        <v>14.004531287519047</v>
      </c>
      <c r="BA38" s="306">
        <f>BA37*POWER(BA39/BA37,1/2)</f>
        <v>29.543673808109919</v>
      </c>
      <c r="BB38" s="286">
        <f t="shared" si="39"/>
        <v>4.1374530419393235E-2</v>
      </c>
      <c r="BC38" s="261">
        <f t="shared" si="88"/>
        <v>0.43156152450127233</v>
      </c>
      <c r="BD38" s="261">
        <f t="shared" si="89"/>
        <v>0.24514324856912004</v>
      </c>
      <c r="BE38" s="214">
        <f t="shared" si="90"/>
        <v>0.38495695551823428</v>
      </c>
      <c r="BF38" s="321">
        <v>0.25739331500000001</v>
      </c>
      <c r="BG38" s="317">
        <v>7.2051500000000006</v>
      </c>
      <c r="BH38" s="305">
        <f t="shared" si="130"/>
        <v>47.525742269920897</v>
      </c>
      <c r="BI38" s="283">
        <f t="shared" si="40"/>
        <v>3.4243010191612057E-2</v>
      </c>
      <c r="BJ38" s="261">
        <f t="shared" si="91"/>
        <v>0.53703162161669393</v>
      </c>
      <c r="BK38" s="261">
        <f t="shared" si="92"/>
        <v>0.62964536582679098</v>
      </c>
      <c r="BL38" s="214">
        <f t="shared" si="93"/>
        <v>0.56018505766921822</v>
      </c>
      <c r="BM38" s="262">
        <f>BM37*POWER(BM$39/BM$35,1/4)</f>
        <v>0.23603553725045381</v>
      </c>
      <c r="BN38" s="346">
        <f t="shared" si="131"/>
        <v>6.8070938430508745</v>
      </c>
      <c r="BO38" s="346">
        <f t="shared" si="131"/>
        <v>27.962411468018605</v>
      </c>
      <c r="BP38" s="286">
        <f t="shared" si="18"/>
        <v>1.9034275894080459E-2</v>
      </c>
      <c r="BQ38" s="261">
        <f t="shared" si="132"/>
        <v>0.76195795318826864</v>
      </c>
      <c r="BR38" s="287">
        <f t="shared" si="133"/>
        <v>0.73110043317264251</v>
      </c>
      <c r="BS38" s="214">
        <f t="shared" si="41"/>
        <v>0.75424357318436219</v>
      </c>
      <c r="BT38" s="305">
        <f>BT37*POWER(BT$39/BT$34,1/5)</f>
        <v>0.34278140496735349</v>
      </c>
      <c r="BU38" s="306">
        <f t="shared" si="120"/>
        <v>12.899675657314695</v>
      </c>
      <c r="BV38" s="306">
        <f t="shared" si="120"/>
        <v>33.739554726365888</v>
      </c>
      <c r="BW38" s="286">
        <f t="shared" si="42"/>
        <v>4.3522931279233908E-2</v>
      </c>
      <c r="BX38" s="261">
        <f t="shared" si="101"/>
        <v>0.39978820828076289</v>
      </c>
      <c r="BY38" s="261">
        <f t="shared" si="95"/>
        <v>0.22402945766632965</v>
      </c>
      <c r="BZ38" s="214">
        <f t="shared" si="96"/>
        <v>0.35584852062715455</v>
      </c>
      <c r="CA38" s="262">
        <f t="shared" si="142"/>
        <v>0.22390108268810296</v>
      </c>
      <c r="CB38" s="346">
        <f t="shared" si="142"/>
        <v>6.6073584369952618</v>
      </c>
      <c r="CC38" s="346">
        <f t="shared" si="142"/>
        <v>48.521742660370379</v>
      </c>
      <c r="CD38" s="286">
        <f t="shared" si="43"/>
        <v>3.2060054574471114E-2</v>
      </c>
      <c r="CE38" s="261">
        <f t="shared" si="134"/>
        <v>0.56931597804908729</v>
      </c>
      <c r="CF38" s="287">
        <f t="shared" si="135"/>
        <v>0.78874228708015592</v>
      </c>
      <c r="CG38" s="214">
        <f t="shared" si="44"/>
        <v>0.62417255530685445</v>
      </c>
      <c r="CH38" s="317">
        <v>0.33941050699999997</v>
      </c>
      <c r="CI38" s="350">
        <v>10.838799999999999</v>
      </c>
      <c r="CJ38" s="350">
        <v>28.878239999999998</v>
      </c>
      <c r="CK38" s="286">
        <f t="shared" si="45"/>
        <v>3.1300546771199991E-2</v>
      </c>
      <c r="CL38" s="261">
        <f t="shared" si="137"/>
        <v>0.58054855668763217</v>
      </c>
      <c r="CM38" s="287">
        <f t="shared" si="138"/>
        <v>0.24004211049492796</v>
      </c>
      <c r="CN38" s="214">
        <f t="shared" si="46"/>
        <v>0.49542194513945609</v>
      </c>
      <c r="CO38" s="317">
        <v>0.35542480199999998</v>
      </c>
      <c r="CP38" s="350">
        <v>17.819749999999999</v>
      </c>
      <c r="CQ38" s="350">
        <v>34.766200000000005</v>
      </c>
      <c r="CR38" s="286">
        <f t="shared" si="47"/>
        <v>6.1952499245000001E-2</v>
      </c>
      <c r="CS38" s="261">
        <f t="shared" si="140"/>
        <v>0.12722804423992201</v>
      </c>
      <c r="CT38" s="287">
        <f t="shared" si="97"/>
        <v>0.16396999303149681</v>
      </c>
      <c r="CU38" s="214">
        <f t="shared" si="48"/>
        <v>0.1364135314378157</v>
      </c>
      <c r="CY38" s="195"/>
      <c r="DB38" s="195"/>
      <c r="DE38" s="195"/>
    </row>
    <row r="39" spans="1:109">
      <c r="A39" s="201">
        <v>1995</v>
      </c>
      <c r="B39" s="261">
        <f t="shared" ref="B39:B44" si="143">B38*POWER(B$45/B$38, 1/7)</f>
        <v>0.31173336334161522</v>
      </c>
      <c r="C39" s="346">
        <f t="shared" ref="C39:C44" si="144">C38*POWER(C$45/C$38,1/7)</f>
        <v>14.079188774773934</v>
      </c>
      <c r="D39" s="346">
        <f>D38*POWER(D$45/D$38, 1/7)</f>
        <v>37.422401965803779</v>
      </c>
      <c r="E39" s="286">
        <f t="shared" si="29"/>
        <v>5.2687706168202258E-2</v>
      </c>
      <c r="F39" s="261">
        <f t="shared" si="121"/>
        <v>0.26424772508687178</v>
      </c>
      <c r="G39" s="287">
        <f t="shared" si="122"/>
        <v>0.37151582965851909</v>
      </c>
      <c r="H39" s="214">
        <f t="shared" si="30"/>
        <v>0.29106475122978359</v>
      </c>
      <c r="I39" s="288">
        <v>0.26614100800000001</v>
      </c>
      <c r="J39" s="347">
        <v>8.6724599999999992</v>
      </c>
      <c r="K39" s="346">
        <v>22.379027699999998</v>
      </c>
      <c r="L39" s="286">
        <f t="shared" si="31"/>
        <v>1.9408122256714195E-2</v>
      </c>
      <c r="M39" s="261">
        <f t="shared" si="76"/>
        <v>0.75642903215686963</v>
      </c>
      <c r="N39" s="261">
        <f t="shared" si="77"/>
        <v>0.58809152100065076</v>
      </c>
      <c r="O39" s="214">
        <f t="shared" si="78"/>
        <v>0.71434465436781491</v>
      </c>
      <c r="P39" s="262">
        <f t="shared" ref="P39:R40" si="145">P38*POWER(P$41/P$38,1/3)</f>
        <v>0.28651449346606933</v>
      </c>
      <c r="Q39" s="346">
        <f t="shared" si="145"/>
        <v>11.477625113903837</v>
      </c>
      <c r="R39" s="346">
        <f t="shared" si="145"/>
        <v>30.01844435545695</v>
      </c>
      <c r="S39" s="286">
        <f t="shared" si="32"/>
        <v>3.4454045081451758E-2</v>
      </c>
      <c r="T39" s="261">
        <f t="shared" si="124"/>
        <v>0.53391056613129706</v>
      </c>
      <c r="U39" s="287">
        <f t="shared" si="125"/>
        <v>0.49131210114393326</v>
      </c>
      <c r="V39" s="214">
        <f t="shared" si="33"/>
        <v>0.52326094988445615</v>
      </c>
      <c r="W39" s="342">
        <v>0.21790000000000001</v>
      </c>
      <c r="X39" s="347">
        <v>5.2</v>
      </c>
      <c r="Y39" s="347">
        <v>29.379000000000001</v>
      </c>
      <c r="Z39" s="286">
        <f t="shared" si="34"/>
        <v>1.527708E-2</v>
      </c>
      <c r="AA39" s="261">
        <f t="shared" si="79"/>
        <v>0.81752420038008533</v>
      </c>
      <c r="AB39" s="261">
        <f t="shared" si="80"/>
        <v>0.81724900980239445</v>
      </c>
      <c r="AC39" s="214">
        <f t="shared" si="81"/>
        <v>0.81745540273566253</v>
      </c>
      <c r="AD39" s="317">
        <v>0.21671146499999999</v>
      </c>
      <c r="AE39" s="350">
        <v>4.1704100000000004</v>
      </c>
      <c r="AF39" s="350">
        <v>20.55772</v>
      </c>
      <c r="AG39" s="286">
        <f t="shared" si="35"/>
        <v>8.5734121065200002E-3</v>
      </c>
      <c r="AH39" s="261">
        <f t="shared" si="82"/>
        <v>0.91666666666666663</v>
      </c>
      <c r="AI39" s="261">
        <f t="shared" si="83"/>
        <v>0.82289486396765121</v>
      </c>
      <c r="AJ39" s="214">
        <f t="shared" si="84"/>
        <v>0.89322371599191275</v>
      </c>
      <c r="AK39" s="266">
        <f>AK38*POWER(AK$44/AK$38,1/6)</f>
        <v>0.28648911430873503</v>
      </c>
      <c r="AL39" s="349">
        <f>AL38*POWER(AL$44/AL$38,1/6)</f>
        <v>7.8489356054369681</v>
      </c>
      <c r="AM39" s="349">
        <f>AM38*POWER(AM$44/AM$38,1/6)</f>
        <v>22.939584875899815</v>
      </c>
      <c r="AN39" s="286">
        <f t="shared" si="36"/>
        <v>1.8005132450639342E-2</v>
      </c>
      <c r="AO39" s="261">
        <f t="shared" si="85"/>
        <v>0.7771782506085293</v>
      </c>
      <c r="AP39" s="261">
        <f t="shared" si="86"/>
        <v>0.49143265882304799</v>
      </c>
      <c r="AQ39" s="214">
        <f t="shared" si="87"/>
        <v>0.70574185266215905</v>
      </c>
      <c r="AR39" s="262">
        <f t="shared" ref="AR39:AT43" si="146">AR38*POWER(AR$44/AR$38,1/6)</f>
        <v>0.27287721834010076</v>
      </c>
      <c r="AS39" s="346">
        <f t="shared" si="146"/>
        <v>8.2103525605285945</v>
      </c>
      <c r="AT39" s="346">
        <f t="shared" si="146"/>
        <v>29.888187757379097</v>
      </c>
      <c r="AU39" s="286">
        <f t="shared" si="37"/>
        <v>2.4539255888335686E-2</v>
      </c>
      <c r="AV39" s="261">
        <f t="shared" si="127"/>
        <v>0.68054322588359739</v>
      </c>
      <c r="AW39" s="287">
        <f t="shared" si="128"/>
        <v>0.55609274838839884</v>
      </c>
      <c r="AX39" s="214">
        <f t="shared" si="38"/>
        <v>0.64943060650979778</v>
      </c>
      <c r="AY39" s="317">
        <v>0.33791441900000002</v>
      </c>
      <c r="AZ39" s="350">
        <v>14.048469999999998</v>
      </c>
      <c r="BA39" s="350">
        <v>25.863</v>
      </c>
      <c r="BB39" s="286">
        <f t="shared" si="39"/>
        <v>3.6333557960999997E-2</v>
      </c>
      <c r="BC39" s="261">
        <f t="shared" si="88"/>
        <v>0.50611391133623462</v>
      </c>
      <c r="BD39" s="261">
        <f t="shared" si="89"/>
        <v>0.24714892238215908</v>
      </c>
      <c r="BE39" s="214">
        <f t="shared" si="90"/>
        <v>0.44137266409771575</v>
      </c>
      <c r="BF39" s="276">
        <f>BF38*POWER(BF$43/BF$38,1/5)</f>
        <v>0.25181832422441691</v>
      </c>
      <c r="BG39" s="305">
        <f>BG38*POWER(BG$43/BG$38,1/5)</f>
        <v>7.2337539846104626</v>
      </c>
      <c r="BH39" s="305">
        <f>BH38*POWER(BH$43/BH$35,1/8)</f>
        <v>45.916863328229432</v>
      </c>
      <c r="BI39" s="283">
        <f t="shared" si="40"/>
        <v>3.3215129306139367E-2</v>
      </c>
      <c r="BJ39" s="261">
        <f t="shared" si="91"/>
        <v>0.5522332467052089</v>
      </c>
      <c r="BK39" s="261">
        <f t="shared" si="92"/>
        <v>0.6561280397838839</v>
      </c>
      <c r="BL39" s="214">
        <f t="shared" si="93"/>
        <v>0.57820694497487768</v>
      </c>
      <c r="BM39" s="317">
        <v>0.23765566499999999</v>
      </c>
      <c r="BN39" s="350">
        <v>6.9329100000000006</v>
      </c>
      <c r="BO39" s="350">
        <v>29.419</v>
      </c>
      <c r="BP39" s="286">
        <f t="shared" si="18"/>
        <v>2.0395927929E-2</v>
      </c>
      <c r="BQ39" s="261">
        <f t="shared" si="132"/>
        <v>0.74182009088495193</v>
      </c>
      <c r="BR39" s="287">
        <f t="shared" si="133"/>
        <v>0.72340439981811522</v>
      </c>
      <c r="BS39" s="214">
        <f t="shared" si="41"/>
        <v>0.73721616811824275</v>
      </c>
      <c r="BT39" s="317">
        <v>0.35349302500000002</v>
      </c>
      <c r="BU39" s="350">
        <v>13.71977</v>
      </c>
      <c r="BV39" s="350">
        <v>35.615409999999997</v>
      </c>
      <c r="BW39" s="286">
        <f t="shared" si="42"/>
        <v>4.8863523365569997E-2</v>
      </c>
      <c r="BX39" s="261">
        <f t="shared" si="101"/>
        <v>0.3208046608730919</v>
      </c>
      <c r="BY39" s="261">
        <f t="shared" si="95"/>
        <v>0.17314644237610749</v>
      </c>
      <c r="BZ39" s="214">
        <f t="shared" si="96"/>
        <v>0.28389010624884581</v>
      </c>
      <c r="CA39" s="317">
        <v>0.22133494100000001</v>
      </c>
      <c r="CB39" s="350">
        <v>6.5754700000000001</v>
      </c>
      <c r="CC39" s="350">
        <v>49.554500000000004</v>
      </c>
      <c r="CD39" s="286">
        <f t="shared" si="43"/>
        <v>3.2584412811500006E-2</v>
      </c>
      <c r="CE39" s="261">
        <f t="shared" si="134"/>
        <v>0.56156109375846031</v>
      </c>
      <c r="CF39" s="287">
        <f t="shared" si="135"/>
        <v>0.80093213570759625</v>
      </c>
      <c r="CG39" s="214">
        <f t="shared" si="44"/>
        <v>0.62140385424574429</v>
      </c>
      <c r="CH39" s="317">
        <v>0.34424253200000005</v>
      </c>
      <c r="CI39" s="350">
        <v>13.440849999999999</v>
      </c>
      <c r="CJ39" s="350">
        <v>31.43956</v>
      </c>
      <c r="CK39" s="286">
        <f t="shared" si="45"/>
        <v>4.2257441002599996E-2</v>
      </c>
      <c r="CL39" s="261">
        <f t="shared" si="137"/>
        <v>0.41850390677310628</v>
      </c>
      <c r="CM39" s="287">
        <f t="shared" si="138"/>
        <v>0.2170887195784848</v>
      </c>
      <c r="CN39" s="214">
        <f t="shared" si="46"/>
        <v>0.36815010997445091</v>
      </c>
      <c r="CO39" s="262">
        <f t="shared" ref="CO39:CQ40" si="147">CO38*POWER(CO$41/CO$38,1/3)</f>
        <v>0.36098562373752746</v>
      </c>
      <c r="CP39" s="346">
        <f t="shared" si="147"/>
        <v>17.504754715369046</v>
      </c>
      <c r="CQ39" s="346">
        <f t="shared" si="147"/>
        <v>34.550244672801512</v>
      </c>
      <c r="CR39" s="286">
        <f t="shared" si="47"/>
        <v>6.0479355835337652E-2</v>
      </c>
      <c r="CS39" s="261">
        <f t="shared" si="140"/>
        <v>0.14901478444669727</v>
      </c>
      <c r="CT39" s="287">
        <f t="shared" si="97"/>
        <v>0.13755462573556582</v>
      </c>
      <c r="CU39" s="214">
        <f t="shared" si="48"/>
        <v>0.1461497447689144</v>
      </c>
      <c r="CY39" s="195"/>
      <c r="DB39" s="195"/>
      <c r="DE39" s="195"/>
    </row>
    <row r="40" spans="1:109">
      <c r="A40" s="201">
        <v>1996</v>
      </c>
      <c r="B40" s="261">
        <f t="shared" si="143"/>
        <v>0.31262145355624615</v>
      </c>
      <c r="C40" s="346">
        <f t="shared" si="144"/>
        <v>13.893294832667396</v>
      </c>
      <c r="D40" s="346">
        <f t="shared" ref="D40:D44" si="148">D39*POWER(D$45/D$38, 1/7)</f>
        <v>36.160640837854665</v>
      </c>
      <c r="E40" s="286">
        <f t="shared" si="29"/>
        <v>5.0239044449850778E-2</v>
      </c>
      <c r="F40" s="261">
        <f t="shared" si="121"/>
        <v>0.30046168522278777</v>
      </c>
      <c r="G40" s="287">
        <f t="shared" si="122"/>
        <v>0.36729716732430284</v>
      </c>
      <c r="H40" s="214">
        <f t="shared" si="30"/>
        <v>0.31717055574816655</v>
      </c>
      <c r="I40" s="276">
        <f>I39*POWER(I41/I39,1/2)</f>
        <v>0.25804743789001278</v>
      </c>
      <c r="J40" s="306">
        <f>J39*POWER(J41/J39,1/2)</f>
        <v>8.3168439442254769</v>
      </c>
      <c r="K40" s="346">
        <v>22.379027699999998</v>
      </c>
      <c r="L40" s="286">
        <f t="shared" si="31"/>
        <v>1.8612288100439918E-2</v>
      </c>
      <c r="M40" s="261">
        <f t="shared" si="76"/>
        <v>0.76819885164403001</v>
      </c>
      <c r="N40" s="261">
        <f t="shared" si="77"/>
        <v>0.62653810988298764</v>
      </c>
      <c r="O40" s="214">
        <f t="shared" si="78"/>
        <v>0.73278366620376945</v>
      </c>
      <c r="P40" s="262">
        <f t="shared" si="145"/>
        <v>0.28895710378995598</v>
      </c>
      <c r="Q40" s="346">
        <f t="shared" si="145"/>
        <v>11.698884890641759</v>
      </c>
      <c r="R40" s="346">
        <f t="shared" si="145"/>
        <v>31.066506199175237</v>
      </c>
      <c r="S40" s="286">
        <f t="shared" si="32"/>
        <v>3.6344347997855971E-2</v>
      </c>
      <c r="T40" s="261">
        <f t="shared" si="124"/>
        <v>0.50595433438787996</v>
      </c>
      <c r="U40" s="287">
        <f t="shared" si="125"/>
        <v>0.47970905901962529</v>
      </c>
      <c r="V40" s="214">
        <f t="shared" si="33"/>
        <v>0.49939301554581628</v>
      </c>
      <c r="W40" s="340">
        <f>W39*POWER(W$44/W$39,1/5)</f>
        <v>0.21924333449492575</v>
      </c>
      <c r="X40" s="349">
        <f>X39*POWER(X$44/X$39,1/5)</f>
        <v>5.2393984450713056</v>
      </c>
      <c r="Y40" s="349">
        <f>Y39*POWER(Y$44/Y$39,1/5)</f>
        <v>28.963619002800453</v>
      </c>
      <c r="Z40" s="286">
        <f t="shared" si="34"/>
        <v>1.5175194036691042E-2</v>
      </c>
      <c r="AA40" s="261">
        <f t="shared" si="79"/>
        <v>0.81903102110016579</v>
      </c>
      <c r="AB40" s="261">
        <f t="shared" si="80"/>
        <v>0.81086781728092094</v>
      </c>
      <c r="AC40" s="214">
        <f t="shared" si="81"/>
        <v>0.8169902201453545</v>
      </c>
      <c r="AD40" s="276">
        <f>AD39*POWER(AD$44/AD$39,1/5)</f>
        <v>0.22231210974223067</v>
      </c>
      <c r="AE40" s="306">
        <f t="shared" ref="AE40:AF43" si="149">AE39*POWER(AE$44/AE$39,1/5)</f>
        <v>4.3967822207035612</v>
      </c>
      <c r="AF40" s="306">
        <f t="shared" si="149"/>
        <v>21.474818388844685</v>
      </c>
      <c r="AG40" s="286">
        <f t="shared" si="35"/>
        <v>9.4420099684910212E-3</v>
      </c>
      <c r="AH40" s="287">
        <f t="shared" si="82"/>
        <v>0.90382072387603196</v>
      </c>
      <c r="AI40" s="261">
        <f t="shared" si="83"/>
        <v>0.79629032691485424</v>
      </c>
      <c r="AJ40" s="214">
        <f t="shared" si="84"/>
        <v>0.8769381246357375</v>
      </c>
      <c r="AK40" s="266">
        <f t="shared" ref="AK40:AM43" si="150">AK39*POWER(AK$44/AK$38,1/6)</f>
        <v>0.28466829311932484</v>
      </c>
      <c r="AL40" s="349">
        <f t="shared" si="150"/>
        <v>7.7359416416104549</v>
      </c>
      <c r="AM40" s="349">
        <f t="shared" si="150"/>
        <v>23.171337674062546</v>
      </c>
      <c r="AN40" s="286">
        <f t="shared" si="36"/>
        <v>1.7925211600459758E-2</v>
      </c>
      <c r="AO40" s="261">
        <f t="shared" si="85"/>
        <v>0.77836022297357288</v>
      </c>
      <c r="AP40" s="261">
        <f t="shared" si="86"/>
        <v>0.50008203885512026</v>
      </c>
      <c r="AQ40" s="214">
        <f t="shared" si="87"/>
        <v>0.7087906769439597</v>
      </c>
      <c r="AR40" s="262">
        <f t="shared" si="146"/>
        <v>0.27324080448379789</v>
      </c>
      <c r="AS40" s="346">
        <f t="shared" si="146"/>
        <v>8.2479363812995636</v>
      </c>
      <c r="AT40" s="346">
        <f t="shared" si="146"/>
        <v>29.276630295378613</v>
      </c>
      <c r="AU40" s="286">
        <f t="shared" si="37"/>
        <v>2.4147178413511026E-2</v>
      </c>
      <c r="AV40" s="261">
        <f t="shared" si="127"/>
        <v>0.68634177205968983</v>
      </c>
      <c r="AW40" s="287">
        <f t="shared" si="128"/>
        <v>0.55436561848156218</v>
      </c>
      <c r="AX40" s="214">
        <f t="shared" si="38"/>
        <v>0.65334773366515797</v>
      </c>
      <c r="AY40" s="305">
        <f t="shared" ref="AY40:BA41" si="151">AY39*POWER(AY$42/AY$39,1/3)</f>
        <v>0.34057725091044999</v>
      </c>
      <c r="AZ40" s="306">
        <f t="shared" si="151"/>
        <v>14.098799476346491</v>
      </c>
      <c r="BA40" s="306">
        <f t="shared" si="151"/>
        <v>28.700071194082557</v>
      </c>
      <c r="BB40" s="286">
        <f t="shared" si="39"/>
        <v>4.0463654872223816E-2</v>
      </c>
      <c r="BC40" s="261">
        <f t="shared" si="88"/>
        <v>0.44503272409848804</v>
      </c>
      <c r="BD40" s="261">
        <f t="shared" si="89"/>
        <v>0.23449976974215073</v>
      </c>
      <c r="BE40" s="214">
        <f t="shared" si="90"/>
        <v>0.39239948550940368</v>
      </c>
      <c r="BF40" s="276">
        <f t="shared" ref="BF40:BG42" si="152">BF39*POWER(BF$43/BF$38,1/5)</f>
        <v>0.24636408453418282</v>
      </c>
      <c r="BG40" s="305">
        <f t="shared" si="152"/>
        <v>7.2624715252101257</v>
      </c>
      <c r="BH40" s="305">
        <f t="shared" ref="BH40:BH42" si="153">BH39*POWER(BH$43/BH$35,1/8)</f>
        <v>44.362449426438175</v>
      </c>
      <c r="BI40" s="283">
        <f t="shared" si="40"/>
        <v>3.2218102574808151E-2</v>
      </c>
      <c r="BJ40" s="261">
        <f t="shared" si="91"/>
        <v>0.5669785608628457</v>
      </c>
      <c r="BK40" s="261">
        <f t="shared" si="92"/>
        <v>0.68203711429445057</v>
      </c>
      <c r="BL40" s="214">
        <f t="shared" si="93"/>
        <v>0.59574319922074692</v>
      </c>
      <c r="BM40" s="262">
        <f>BM39*POWER(BM$44/BM$39,1/5)</f>
        <v>0.24015155425969495</v>
      </c>
      <c r="BN40" s="346">
        <f t="shared" ref="BN40:BO43" si="154">BN39*POWER(BN$44/BN$39,1/5)</f>
        <v>6.822891181018484</v>
      </c>
      <c r="BO40" s="346">
        <f t="shared" si="154"/>
        <v>29.83903337035014</v>
      </c>
      <c r="BP40" s="286">
        <f t="shared" si="18"/>
        <v>2.0358847763267823E-2</v>
      </c>
      <c r="BQ40" s="261">
        <f t="shared" si="132"/>
        <v>0.74236848008612022</v>
      </c>
      <c r="BR40" s="287">
        <f t="shared" si="133"/>
        <v>0.71154826872153987</v>
      </c>
      <c r="BS40" s="214">
        <f t="shared" si="41"/>
        <v>0.73466342724497513</v>
      </c>
      <c r="BT40" s="305">
        <f>BT39*POWER(BT$44/BT$39,1/5)</f>
        <v>0.34988136925229768</v>
      </c>
      <c r="BU40" s="306">
        <f t="shared" ref="BU40:BV43" si="155">BU39*POWER(BU$44/BU$39,1/5)</f>
        <v>13.814498817374236</v>
      </c>
      <c r="BV40" s="306">
        <f t="shared" si="155"/>
        <v>33.875174155387057</v>
      </c>
      <c r="BW40" s="286">
        <f t="shared" si="42"/>
        <v>4.6796855330794078E-2</v>
      </c>
      <c r="BX40" s="261">
        <f t="shared" si="101"/>
        <v>0.35136920691252321</v>
      </c>
      <c r="BY40" s="261">
        <f t="shared" si="95"/>
        <v>0.19030275804761773</v>
      </c>
      <c r="BZ40" s="214">
        <f t="shared" si="96"/>
        <v>0.31110259469629686</v>
      </c>
      <c r="CA40" s="262">
        <f>CA39*POWER(CA$44/CA$39,1/5)</f>
        <v>0.22713581354790707</v>
      </c>
      <c r="CB40" s="346">
        <f t="shared" ref="CB40:CC43" si="156">CB39*POWER(CB$44/CB$39,1/5)</f>
        <v>6.5803686955479836</v>
      </c>
      <c r="CC40" s="346">
        <f t="shared" si="156"/>
        <v>46.338365337977102</v>
      </c>
      <c r="CD40" s="286">
        <f t="shared" si="43"/>
        <v>3.0492352867289026E-2</v>
      </c>
      <c r="CE40" s="261">
        <f t="shared" si="134"/>
        <v>0.59250116802588848</v>
      </c>
      <c r="CF40" s="287">
        <f t="shared" si="135"/>
        <v>0.77337646386223691</v>
      </c>
      <c r="CG40" s="214">
        <f t="shared" si="44"/>
        <v>0.63771999198497564</v>
      </c>
      <c r="CH40" s="262">
        <f>CH39*POWER(CH$43/CH$39,1/4)</f>
        <v>0.34495468604042828</v>
      </c>
      <c r="CI40" s="346">
        <f t="shared" ref="CI40:CJ42" si="157">CI39*POWER(CI$43/CI$39,1/4)</f>
        <v>13.505174267227533</v>
      </c>
      <c r="CJ40" s="346">
        <f t="shared" si="157"/>
        <v>32.129148498972299</v>
      </c>
      <c r="CK40" s="286">
        <f t="shared" si="45"/>
        <v>4.3390974953625275E-2</v>
      </c>
      <c r="CL40" s="261">
        <f t="shared" si="137"/>
        <v>0.4017397482094755</v>
      </c>
      <c r="CM40" s="287">
        <f t="shared" si="138"/>
        <v>0.21370580039187595</v>
      </c>
      <c r="CN40" s="214">
        <f t="shared" si="46"/>
        <v>0.35473126125507559</v>
      </c>
      <c r="CO40" s="262">
        <f t="shared" si="147"/>
        <v>0.36663344767136358</v>
      </c>
      <c r="CP40" s="346">
        <f t="shared" si="147"/>
        <v>17.195327523968341</v>
      </c>
      <c r="CQ40" s="346">
        <f t="shared" si="147"/>
        <v>34.335630783647595</v>
      </c>
      <c r="CR40" s="286">
        <f t="shared" si="47"/>
        <v>5.9041241706687016E-2</v>
      </c>
      <c r="CS40" s="261">
        <f t="shared" si="140"/>
        <v>0.17028346657438354</v>
      </c>
      <c r="CT40" s="287">
        <f t="shared" si="97"/>
        <v>0.11072597510139438</v>
      </c>
      <c r="CU40" s="214">
        <f t="shared" si="48"/>
        <v>0.15539409370613624</v>
      </c>
      <c r="CY40" s="195"/>
      <c r="DB40" s="195"/>
      <c r="DE40" s="195"/>
    </row>
    <row r="41" spans="1:109">
      <c r="A41" s="201">
        <v>1997</v>
      </c>
      <c r="B41" s="261">
        <f t="shared" si="143"/>
        <v>0.3135120738312494</v>
      </c>
      <c r="C41" s="346">
        <f t="shared" si="144"/>
        <v>13.709855332948463</v>
      </c>
      <c r="D41" s="346">
        <f t="shared" si="148"/>
        <v>34.941422172718553</v>
      </c>
      <c r="E41" s="286">
        <f t="shared" si="29"/>
        <v>4.790418431154491E-2</v>
      </c>
      <c r="F41" s="261">
        <f t="shared" si="121"/>
        <v>0.33499260116673152</v>
      </c>
      <c r="G41" s="287">
        <f t="shared" si="122"/>
        <v>0.36306648653720852</v>
      </c>
      <c r="H41" s="214">
        <f t="shared" si="30"/>
        <v>0.34201107250935081</v>
      </c>
      <c r="I41" s="288">
        <v>0.25019999999999998</v>
      </c>
      <c r="J41" s="347">
        <v>7.9758100000000001</v>
      </c>
      <c r="K41" s="348">
        <v>25.576000000000001</v>
      </c>
      <c r="L41" s="286">
        <f t="shared" si="31"/>
        <v>2.0398931655999999E-2</v>
      </c>
      <c r="M41" s="261">
        <f t="shared" si="76"/>
        <v>0.74177566790523941</v>
      </c>
      <c r="N41" s="261">
        <f t="shared" si="77"/>
        <v>0.66381550591921867</v>
      </c>
      <c r="O41" s="214">
        <f t="shared" si="78"/>
        <v>0.72228562740873425</v>
      </c>
      <c r="P41" s="285">
        <v>0.29142053800000001</v>
      </c>
      <c r="Q41" s="348">
        <v>11.92441</v>
      </c>
      <c r="R41" s="348">
        <v>32.151160000000004</v>
      </c>
      <c r="S41" s="286">
        <f t="shared" si="32"/>
        <v>3.833836138156E-2</v>
      </c>
      <c r="T41" s="261">
        <f t="shared" si="124"/>
        <v>0.47646429881181213</v>
      </c>
      <c r="U41" s="287">
        <f t="shared" si="125"/>
        <v>0.46800709795359624</v>
      </c>
      <c r="V41" s="214">
        <f t="shared" si="33"/>
        <v>0.47434999859725813</v>
      </c>
      <c r="W41" s="340">
        <f t="shared" ref="W41:Y43" si="158">W40*POWER(W$44/W$39,1/5)</f>
        <v>0.22059495052984809</v>
      </c>
      <c r="X41" s="349">
        <f t="shared" si="158"/>
        <v>5.279095397349157</v>
      </c>
      <c r="Y41" s="349">
        <f t="shared" si="158"/>
        <v>28.554110954742622</v>
      </c>
      <c r="Z41" s="286">
        <f t="shared" si="34"/>
        <v>1.5073987571657892E-2</v>
      </c>
      <c r="AA41" s="261">
        <f t="shared" si="79"/>
        <v>0.82052779252544661</v>
      </c>
      <c r="AB41" s="261">
        <f t="shared" si="80"/>
        <v>0.80444728526411535</v>
      </c>
      <c r="AC41" s="214">
        <f t="shared" si="81"/>
        <v>0.81650766571011379</v>
      </c>
      <c r="AD41" s="276">
        <f>AD40*POWER(AD$44/AD$39,1/5)</f>
        <v>0.22805749634908157</v>
      </c>
      <c r="AE41" s="306">
        <f t="shared" si="149"/>
        <v>4.6354420539694985</v>
      </c>
      <c r="AF41" s="306">
        <f t="shared" si="149"/>
        <v>22.432829362101529</v>
      </c>
      <c r="AG41" s="286">
        <f t="shared" si="35"/>
        <v>1.0398608061460719E-2</v>
      </c>
      <c r="AH41" s="287">
        <f t="shared" si="82"/>
        <v>0.88967332044122027</v>
      </c>
      <c r="AI41" s="261">
        <f t="shared" si="83"/>
        <v>0.76899822789774575</v>
      </c>
      <c r="AJ41" s="214">
        <f t="shared" si="84"/>
        <v>0.85950454730535164</v>
      </c>
      <c r="AK41" s="266">
        <f t="shared" si="150"/>
        <v>0.28285904441081605</v>
      </c>
      <c r="AL41" s="349">
        <f t="shared" si="150"/>
        <v>7.6245743487751501</v>
      </c>
      <c r="AM41" s="349">
        <f t="shared" si="150"/>
        <v>23.405431811867942</v>
      </c>
      <c r="AN41" s="286">
        <f t="shared" si="36"/>
        <v>1.7845645501477422E-2</v>
      </c>
      <c r="AO41" s="287">
        <f t="shared" si="85"/>
        <v>0.77953694882146041</v>
      </c>
      <c r="AP41" s="261">
        <f t="shared" si="86"/>
        <v>0.50867644655613009</v>
      </c>
      <c r="AQ41" s="214">
        <f t="shared" si="87"/>
        <v>0.71182182325512788</v>
      </c>
      <c r="AR41" s="262">
        <f t="shared" si="146"/>
        <v>0.27360487507571934</v>
      </c>
      <c r="AS41" s="346">
        <f t="shared" si="146"/>
        <v>8.2856922462761045</v>
      </c>
      <c r="AT41" s="346">
        <f t="shared" si="146"/>
        <v>28.677586222693147</v>
      </c>
      <c r="AU41" s="286">
        <f t="shared" si="37"/>
        <v>2.3761365380728303E-2</v>
      </c>
      <c r="AV41" s="261">
        <f t="shared" si="127"/>
        <v>0.69204767160653147</v>
      </c>
      <c r="AW41" s="287">
        <f t="shared" si="128"/>
        <v>0.55263618731811548</v>
      </c>
      <c r="AX41" s="214">
        <f t="shared" si="38"/>
        <v>0.65719480053442747</v>
      </c>
      <c r="AY41" s="305">
        <f t="shared" si="151"/>
        <v>0.34326106645872251</v>
      </c>
      <c r="AZ41" s="306">
        <f t="shared" si="151"/>
        <v>14.149309261024731</v>
      </c>
      <c r="BA41" s="306">
        <f t="shared" si="151"/>
        <v>31.848358138862753</v>
      </c>
      <c r="BB41" s="286">
        <f t="shared" si="39"/>
        <v>4.5063226876264316E-2</v>
      </c>
      <c r="BC41" s="261">
        <f t="shared" si="88"/>
        <v>0.37700833512378834</v>
      </c>
      <c r="BD41" s="261">
        <f t="shared" si="89"/>
        <v>0.22175093929795262</v>
      </c>
      <c r="BE41" s="214">
        <f t="shared" si="90"/>
        <v>0.33819398616732943</v>
      </c>
      <c r="BF41" s="276">
        <f t="shared" si="152"/>
        <v>0.2410279805304209</v>
      </c>
      <c r="BG41" s="305">
        <f t="shared" si="152"/>
        <v>7.2913030726090042</v>
      </c>
      <c r="BH41" s="305">
        <f t="shared" si="153"/>
        <v>42.86065677102453</v>
      </c>
      <c r="BI41" s="283">
        <f t="shared" si="40"/>
        <v>3.1251003840861109E-2</v>
      </c>
      <c r="BJ41" s="261">
        <f t="shared" si="91"/>
        <v>0.58128126128739888</v>
      </c>
      <c r="BK41" s="261">
        <f t="shared" si="92"/>
        <v>0.70738501319173341</v>
      </c>
      <c r="BL41" s="214">
        <f t="shared" si="93"/>
        <v>0.61280719926348248</v>
      </c>
      <c r="BM41" s="262">
        <f>BM40*POWER(BM$44/BM$39,1/5)</f>
        <v>0.2426736556578494</v>
      </c>
      <c r="BN41" s="346">
        <f t="shared" si="154"/>
        <v>6.7146182581368867</v>
      </c>
      <c r="BO41" s="346">
        <f t="shared" si="154"/>
        <v>30.2650638185142</v>
      </c>
      <c r="BP41" s="286">
        <f t="shared" si="18"/>
        <v>2.0321835009947352E-2</v>
      </c>
      <c r="BQ41" s="261">
        <f t="shared" si="132"/>
        <v>0.74291587230580602</v>
      </c>
      <c r="BR41" s="287">
        <f t="shared" si="133"/>
        <v>0.69956762306619946</v>
      </c>
      <c r="BS41" s="214">
        <f t="shared" si="41"/>
        <v>0.73207880999590436</v>
      </c>
      <c r="BT41" s="305">
        <f>BT40*POWER(BT$44/BT$39,1/5)</f>
        <v>0.34630661397028323</v>
      </c>
      <c r="BU41" s="306">
        <f t="shared" si="155"/>
        <v>13.909881694462383</v>
      </c>
      <c r="BV41" s="306">
        <f t="shared" si="155"/>
        <v>32.219969503588572</v>
      </c>
      <c r="BW41" s="286">
        <f t="shared" si="42"/>
        <v>4.4817596399410291E-2</v>
      </c>
      <c r="BX41" s="261">
        <f t="shared" si="101"/>
        <v>0.38064103466341537</v>
      </c>
      <c r="BY41" s="261">
        <f t="shared" si="95"/>
        <v>0.20728378679202542</v>
      </c>
      <c r="BZ41" s="214">
        <f t="shared" si="96"/>
        <v>0.33730172269556785</v>
      </c>
      <c r="CA41" s="262">
        <f>CA40*POWER(CA$44/CA$39,1/5)</f>
        <v>0.23308871867668468</v>
      </c>
      <c r="CB41" s="346">
        <f t="shared" si="156"/>
        <v>6.5852710406020973</v>
      </c>
      <c r="CC41" s="346">
        <f t="shared" si="156"/>
        <v>43.33096090558552</v>
      </c>
      <c r="CD41" s="286">
        <f t="shared" si="43"/>
        <v>2.8534612201301393E-2</v>
      </c>
      <c r="CE41" s="261">
        <f t="shared" si="134"/>
        <v>0.62145475598097288</v>
      </c>
      <c r="CF41" s="287">
        <f t="shared" si="135"/>
        <v>0.74509859723089089</v>
      </c>
      <c r="CG41" s="214">
        <f t="shared" si="44"/>
        <v>0.65236571629345241</v>
      </c>
      <c r="CH41" s="262">
        <f>CH40*POWER(CH$43/CH$39,1/4)</f>
        <v>0.34566831335429066</v>
      </c>
      <c r="CI41" s="346">
        <f t="shared" si="157"/>
        <v>13.569806372973789</v>
      </c>
      <c r="CJ41" s="346">
        <f t="shared" si="157"/>
        <v>32.833862282710506</v>
      </c>
      <c r="CK41" s="286">
        <f t="shared" si="45"/>
        <v>4.4554915365326873E-2</v>
      </c>
      <c r="CL41" s="261">
        <f t="shared" si="137"/>
        <v>0.38452589978196766</v>
      </c>
      <c r="CM41" s="287">
        <f t="shared" si="138"/>
        <v>0.21031588276857432</v>
      </c>
      <c r="CN41" s="214">
        <f t="shared" si="46"/>
        <v>0.34097339552861933</v>
      </c>
      <c r="CO41" s="317">
        <v>0.37236963500000003</v>
      </c>
      <c r="CP41" s="350">
        <v>16.891369999999998</v>
      </c>
      <c r="CQ41" s="350">
        <v>34.122350000000004</v>
      </c>
      <c r="CR41" s="286">
        <f t="shared" ref="CR41:CR48" si="159">CP41*CQ41/10000</f>
        <v>5.7637323911949999E-2</v>
      </c>
      <c r="CS41" s="261">
        <f t="shared" si="140"/>
        <v>0.19104640931640404</v>
      </c>
      <c r="CT41" s="287">
        <f t="shared" si="97"/>
        <v>8.3477575077773147E-2</v>
      </c>
      <c r="CU41" s="214">
        <f t="shared" si="48"/>
        <v>0.1641542007567463</v>
      </c>
      <c r="CY41" s="195"/>
      <c r="DB41" s="195"/>
      <c r="DE41" s="195"/>
    </row>
    <row r="42" spans="1:109">
      <c r="A42" s="201">
        <v>1998</v>
      </c>
      <c r="B42" s="261">
        <f t="shared" si="143"/>
        <v>0.31440523137445747</v>
      </c>
      <c r="C42" s="346">
        <f t="shared" si="144"/>
        <v>13.528837868496357</v>
      </c>
      <c r="D42" s="346">
        <f t="shared" si="148"/>
        <v>33.763311577543973</v>
      </c>
      <c r="E42" s="286">
        <f t="shared" si="29"/>
        <v>4.5677836823611838E-2</v>
      </c>
      <c r="F42" s="261">
        <f t="shared" si="121"/>
        <v>0.36791869241586667</v>
      </c>
      <c r="G42" s="287">
        <f t="shared" si="122"/>
        <v>0.35882375305813413</v>
      </c>
      <c r="H42" s="214">
        <f t="shared" si="30"/>
        <v>0.36564495757643356</v>
      </c>
      <c r="I42" s="276">
        <f t="shared" ref="I42:K43" si="160">I41*POWER(I$44/I$41,1/3)</f>
        <v>0.25942254068211729</v>
      </c>
      <c r="J42" s="306">
        <f t="shared" si="160"/>
        <v>8.0169936460457016</v>
      </c>
      <c r="K42" s="306">
        <f t="shared" si="160"/>
        <v>24.982675541037779</v>
      </c>
      <c r="L42" s="286">
        <f t="shared" ref="L42:L48" si="161">J42*K42/10000</f>
        <v>2.0028595107372125E-2</v>
      </c>
      <c r="M42" s="261">
        <f t="shared" si="76"/>
        <v>0.74725268129111111</v>
      </c>
      <c r="N42" s="261">
        <f t="shared" si="77"/>
        <v>0.62000600958601759</v>
      </c>
      <c r="O42" s="214">
        <f t="shared" si="78"/>
        <v>0.71544101336483767</v>
      </c>
      <c r="P42" s="285">
        <v>0.30486392600000001</v>
      </c>
      <c r="Q42" s="348">
        <v>12.761700000000001</v>
      </c>
      <c r="R42" s="348">
        <v>33.659099999999995</v>
      </c>
      <c r="S42" s="286">
        <f t="shared" si="32"/>
        <v>4.2954733646999997E-2</v>
      </c>
      <c r="T42" s="261">
        <f t="shared" si="124"/>
        <v>0.40819144595497031</v>
      </c>
      <c r="U42" s="287">
        <f t="shared" si="125"/>
        <v>0.40414746560371884</v>
      </c>
      <c r="V42" s="214">
        <f t="shared" si="33"/>
        <v>0.40718045086715748</v>
      </c>
      <c r="W42" s="340">
        <f t="shared" si="158"/>
        <v>0.22195489915973879</v>
      </c>
      <c r="X42" s="349">
        <f t="shared" si="158"/>
        <v>5.3190931185104349</v>
      </c>
      <c r="Y42" s="349">
        <f t="shared" si="158"/>
        <v>28.15039281993451</v>
      </c>
      <c r="Z42" s="286">
        <f t="shared" ref="Z42:Z48" si="162">X42*Y42/10000</f>
        <v>1.4973456073187921E-2</v>
      </c>
      <c r="AA42" s="261">
        <f t="shared" si="79"/>
        <v>0.82201458167672481</v>
      </c>
      <c r="AB42" s="261">
        <f t="shared" si="80"/>
        <v>0.79798717122742024</v>
      </c>
      <c r="AC42" s="214">
        <f t="shared" si="81"/>
        <v>0.81600772906439867</v>
      </c>
      <c r="AD42" s="276">
        <f>AD41*POWER(AD$44/AD$39,1/5)</f>
        <v>0.23395136549833853</v>
      </c>
      <c r="AE42" s="306">
        <f t="shared" si="149"/>
        <v>4.8870564783785495</v>
      </c>
      <c r="AF42" s="306">
        <f t="shared" si="149"/>
        <v>23.433578066977898</v>
      </c>
      <c r="AG42" s="286">
        <f t="shared" ref="AG42:AG46" si="163">AE42*AF42/10000</f>
        <v>1.1452121950381382E-2</v>
      </c>
      <c r="AH42" s="260">
        <f t="shared" si="82"/>
        <v>0.87409260151623469</v>
      </c>
      <c r="AI42" s="261">
        <f t="shared" si="83"/>
        <v>0.74100079771200433</v>
      </c>
      <c r="AJ42" s="214">
        <f t="shared" si="84"/>
        <v>0.84081965056517705</v>
      </c>
      <c r="AK42" s="266">
        <f t="shared" si="150"/>
        <v>0.28106129463270579</v>
      </c>
      <c r="AL42" s="349">
        <f t="shared" si="150"/>
        <v>7.5148103092331162</v>
      </c>
      <c r="AM42" s="349">
        <f t="shared" si="150"/>
        <v>23.641890943275595</v>
      </c>
      <c r="AN42" s="286">
        <f t="shared" ref="AN42:AN48" si="164">AL42*AM42/10000</f>
        <v>1.7766432579029247E-2</v>
      </c>
      <c r="AO42" s="260">
        <f t="shared" si="85"/>
        <v>0.7807084514403354</v>
      </c>
      <c r="AP42" s="261">
        <f t="shared" si="86"/>
        <v>0.51721623131033001</v>
      </c>
      <c r="AQ42" s="214">
        <f t="shared" si="87"/>
        <v>0.714835396407834</v>
      </c>
      <c r="AR42" s="262">
        <f t="shared" si="146"/>
        <v>0.27396943076135205</v>
      </c>
      <c r="AS42" s="346">
        <f t="shared" si="146"/>
        <v>8.3236209430100967</v>
      </c>
      <c r="AT42" s="346">
        <f t="shared" si="146"/>
        <v>28.090799496478194</v>
      </c>
      <c r="AU42" s="286">
        <f t="shared" si="37"/>
        <v>2.3381716699478337E-2</v>
      </c>
      <c r="AV42" s="261">
        <f t="shared" si="127"/>
        <v>0.69766240479135677</v>
      </c>
      <c r="AW42" s="287">
        <f t="shared" si="128"/>
        <v>0.55090445183182568</v>
      </c>
      <c r="AX42" s="214">
        <f t="shared" si="38"/>
        <v>0.66097291655147405</v>
      </c>
      <c r="AY42" s="317">
        <v>0.34596603100000001</v>
      </c>
      <c r="AZ42" s="350">
        <v>14.2</v>
      </c>
      <c r="BA42" s="350">
        <v>35.341999999999999</v>
      </c>
      <c r="BB42" s="286">
        <f t="shared" ref="BB42:BB48" si="165">AZ42*BA42/10000</f>
        <v>5.0185639999999997E-2</v>
      </c>
      <c r="BC42" s="261">
        <f t="shared" si="88"/>
        <v>0.30125149894163772</v>
      </c>
      <c r="BD42" s="261">
        <f t="shared" ref="BD42:BD48" si="166">($H$74-AY42)/($H$74-$H$75)</f>
        <v>0.20890164556891377</v>
      </c>
      <c r="BE42" s="214">
        <f t="shared" ref="BE42:BE48" si="167">(BC42)*0.75+(BD42)*0.25</f>
        <v>0.2781640355984567</v>
      </c>
      <c r="BF42" s="276">
        <f t="shared" si="152"/>
        <v>0.23580745346228579</v>
      </c>
      <c r="BG42" s="305">
        <f t="shared" si="152"/>
        <v>7.3202490794067971</v>
      </c>
      <c r="BH42" s="305">
        <f t="shared" si="153"/>
        <v>41.409703986019629</v>
      </c>
      <c r="BI42" s="283">
        <f t="shared" ref="BI42:BI48" si="168">BG42*BH42/10000</f>
        <v>3.0312934748216815E-2</v>
      </c>
      <c r="BJ42" s="261">
        <f t="shared" si="91"/>
        <v>0.59515463402449786</v>
      </c>
      <c r="BK42" s="261">
        <f t="shared" si="92"/>
        <v>0.73218389121591088</v>
      </c>
      <c r="BL42" s="214">
        <f t="shared" si="93"/>
        <v>0.62941194832235114</v>
      </c>
      <c r="BM42" s="262">
        <f>BM41*POWER(BM$44/BM$39,1/5)</f>
        <v>0.24522224447759136</v>
      </c>
      <c r="BN42" s="346">
        <f t="shared" si="154"/>
        <v>6.6080635256115912</v>
      </c>
      <c r="BO42" s="346">
        <f t="shared" si="154"/>
        <v>30.697176968504092</v>
      </c>
      <c r="BP42" s="286">
        <f t="shared" si="18"/>
        <v>2.0284889546481607E-2</v>
      </c>
      <c r="BQ42" s="261">
        <f t="shared" si="132"/>
        <v>0.74346226935653947</v>
      </c>
      <c r="BR42" s="287">
        <f t="shared" si="133"/>
        <v>0.68746115518475992</v>
      </c>
      <c r="BS42" s="214">
        <f t="shared" si="41"/>
        <v>0.72946199081359464</v>
      </c>
      <c r="BT42" s="305">
        <f>BT41*POWER(BT$44/BT$39,1/5)</f>
        <v>0.34276838214007072</v>
      </c>
      <c r="BU42" s="306">
        <f t="shared" si="155"/>
        <v>14.005923147251458</v>
      </c>
      <c r="BV42" s="306">
        <f t="shared" si="155"/>
        <v>30.645641260772315</v>
      </c>
      <c r="BW42" s="286">
        <f t="shared" ref="BW42:BW48" si="169">BU42*BV42/10000</f>
        <v>4.2922049629661535E-2</v>
      </c>
      <c r="BX42" s="261">
        <f t="shared" si="101"/>
        <v>0.40867481925725463</v>
      </c>
      <c r="BY42" s="261">
        <f t="shared" si="95"/>
        <v>0.22409131952454828</v>
      </c>
      <c r="BZ42" s="214">
        <f t="shared" si="96"/>
        <v>0.36252894432407801</v>
      </c>
      <c r="CA42" s="262">
        <f>CA41*POWER(CA$44/CA$39,1/5)</f>
        <v>0.23919764094304483</v>
      </c>
      <c r="CB42" s="346">
        <f t="shared" si="156"/>
        <v>6.5901770378812063</v>
      </c>
      <c r="CC42" s="346">
        <f t="shared" si="156"/>
        <v>40.518739910373931</v>
      </c>
      <c r="CD42" s="286">
        <f t="shared" si="43"/>
        <v>2.6702566936122708E-2</v>
      </c>
      <c r="CE42" s="261">
        <f t="shared" si="134"/>
        <v>0.64854939861909133</v>
      </c>
      <c r="CF42" s="287">
        <f t="shared" si="135"/>
        <v>0.71607960812012961</v>
      </c>
      <c r="CG42" s="214">
        <f t="shared" si="44"/>
        <v>0.66543195099435093</v>
      </c>
      <c r="CH42" s="262">
        <f>CH41*POWER(CH$43/CH$39,1/4)</f>
        <v>0.34638341698943143</v>
      </c>
      <c r="CI42" s="346">
        <f t="shared" si="157"/>
        <v>13.634747790470529</v>
      </c>
      <c r="CJ42" s="346">
        <f t="shared" si="157"/>
        <v>33.554033105934415</v>
      </c>
      <c r="CK42" s="286">
        <f t="shared" si="45"/>
        <v>4.5750077875251427E-2</v>
      </c>
      <c r="CL42" s="261">
        <f t="shared" si="137"/>
        <v>0.36685029879307829</v>
      </c>
      <c r="CM42" s="287">
        <f t="shared" si="138"/>
        <v>0.20691895223051723</v>
      </c>
      <c r="CN42" s="214">
        <f t="shared" si="46"/>
        <v>0.32686746215243806</v>
      </c>
      <c r="CO42" s="262">
        <f>CO41*POWER(CO$44/CO$41,1/3)</f>
        <v>0.37097453639816408</v>
      </c>
      <c r="CP42" s="346">
        <f>CP41*POWER(CP$44/CP$41,1/3)</f>
        <v>16.938737048410545</v>
      </c>
      <c r="CQ42" s="346">
        <v>33.619999999999997</v>
      </c>
      <c r="CR42" s="286">
        <f t="shared" si="159"/>
        <v>5.6948033956756253E-2</v>
      </c>
      <c r="CS42" s="261">
        <f t="shared" si="140"/>
        <v>0.20124051606965487</v>
      </c>
      <c r="CT42" s="287">
        <f t="shared" si="97"/>
        <v>9.0104660735426709E-2</v>
      </c>
      <c r="CU42" s="214">
        <f t="shared" si="48"/>
        <v>0.17345655223609782</v>
      </c>
      <c r="CY42" s="195"/>
      <c r="DB42" s="195"/>
      <c r="DE42" s="195"/>
    </row>
    <row r="43" spans="1:109">
      <c r="A43" s="201">
        <v>1999</v>
      </c>
      <c r="B43" s="261">
        <f t="shared" si="143"/>
        <v>0.31530093341423704</v>
      </c>
      <c r="C43" s="346">
        <f t="shared" si="144"/>
        <v>13.350210460076273</v>
      </c>
      <c r="D43" s="346">
        <f t="shared" si="148"/>
        <v>32.624923022519958</v>
      </c>
      <c r="E43" s="286">
        <f t="shared" si="29"/>
        <v>4.3554958859442917E-2</v>
      </c>
      <c r="F43" s="261">
        <f t="shared" si="121"/>
        <v>0.39931454321537374</v>
      </c>
      <c r="G43" s="287">
        <f t="shared" si="122"/>
        <v>0.35456893255043481</v>
      </c>
      <c r="H43" s="214">
        <f t="shared" si="30"/>
        <v>0.38812814054913902</v>
      </c>
      <c r="I43" s="276">
        <f t="shared" si="160"/>
        <v>0.26898503043151401</v>
      </c>
      <c r="J43" s="306">
        <f t="shared" si="160"/>
        <v>8.0583899466934579</v>
      </c>
      <c r="K43" s="306">
        <f t="shared" si="160"/>
        <v>24.403115310790088</v>
      </c>
      <c r="L43" s="286">
        <f t="shared" si="161"/>
        <v>1.9664981908847204E-2</v>
      </c>
      <c r="M43" s="261">
        <f t="shared" si="76"/>
        <v>0.75263026112485765</v>
      </c>
      <c r="N43" s="261">
        <f t="shared" si="77"/>
        <v>0.57458166568208913</v>
      </c>
      <c r="O43" s="214">
        <f t="shared" si="78"/>
        <v>0.70811811226416554</v>
      </c>
      <c r="P43" s="262">
        <f>P42*POWER(P44/P42,1/2)</f>
        <v>0.30974292164987405</v>
      </c>
      <c r="Q43" s="346">
        <f>Q42*POWER(Q44/Q42,1/2)</f>
        <v>12.564323658677376</v>
      </c>
      <c r="R43" s="346">
        <f>R42*POWER(R44/R42,1/2)</f>
        <v>33.031193234577522</v>
      </c>
      <c r="S43" s="286">
        <f t="shared" si="32"/>
        <v>4.1501460263154641E-2</v>
      </c>
      <c r="T43" s="261">
        <f t="shared" si="124"/>
        <v>0.42968432265359197</v>
      </c>
      <c r="U43" s="287">
        <f t="shared" si="125"/>
        <v>0.38097095173403006</v>
      </c>
      <c r="V43" s="214">
        <f t="shared" si="33"/>
        <v>0.41750597992370148</v>
      </c>
      <c r="W43" s="340">
        <f t="shared" si="158"/>
        <v>0.22332323175431906</v>
      </c>
      <c r="X43" s="349">
        <f t="shared" si="158"/>
        <v>5.3593938873678955</v>
      </c>
      <c r="Y43" s="349">
        <f t="shared" si="158"/>
        <v>27.752382736504053</v>
      </c>
      <c r="Z43" s="286">
        <f t="shared" si="162"/>
        <v>1.4873595039791413E-2</v>
      </c>
      <c r="AA43" s="261">
        <f t="shared" si="79"/>
        <v>0.82349145512782262</v>
      </c>
      <c r="AB43" s="261">
        <f t="shared" si="80"/>
        <v>0.79148723115113506</v>
      </c>
      <c r="AC43" s="214">
        <f t="shared" si="81"/>
        <v>0.81549039913365073</v>
      </c>
      <c r="AD43" s="276">
        <f>AD42*POWER(AD$44/AD$39,1/5)</f>
        <v>0.23999755454106389</v>
      </c>
      <c r="AE43" s="306">
        <f t="shared" si="149"/>
        <v>5.1523286764871949</v>
      </c>
      <c r="AF43" s="306">
        <f t="shared" si="149"/>
        <v>24.478971072140514</v>
      </c>
      <c r="AG43" s="286">
        <f t="shared" si="163"/>
        <v>1.2612370462589007E-2</v>
      </c>
      <c r="AH43" s="260">
        <f t="shared" si="82"/>
        <v>0.85693335364873824</v>
      </c>
      <c r="AI43" s="261">
        <f t="shared" si="83"/>
        <v>0.71227980792979328</v>
      </c>
      <c r="AJ43" s="214">
        <f t="shared" si="84"/>
        <v>0.82076996721900197</v>
      </c>
      <c r="AK43" s="266">
        <f t="shared" si="150"/>
        <v>0.27927497070195151</v>
      </c>
      <c r="AL43" s="349">
        <f t="shared" si="150"/>
        <v>7.4066264424096442</v>
      </c>
      <c r="AM43" s="349">
        <f t="shared" si="150"/>
        <v>23.880738961215034</v>
      </c>
      <c r="AN43" s="286">
        <f t="shared" si="164"/>
        <v>1.7687571265441751E-2</v>
      </c>
      <c r="AO43" s="260">
        <f t="shared" si="85"/>
        <v>0.78187475401497042</v>
      </c>
      <c r="AP43" s="261">
        <f t="shared" si="86"/>
        <v>0.52570174028141359</v>
      </c>
      <c r="AQ43" s="214">
        <f t="shared" si="87"/>
        <v>0.71783150058158118</v>
      </c>
      <c r="AR43" s="262">
        <f t="shared" si="146"/>
        <v>0.27433447218704288</v>
      </c>
      <c r="AS43" s="346">
        <f t="shared" si="146"/>
        <v>8.3617232626585274</v>
      </c>
      <c r="AT43" s="346">
        <f t="shared" si="146"/>
        <v>27.516019312912555</v>
      </c>
      <c r="AU43" s="286">
        <f t="shared" si="37"/>
        <v>2.3008133878454223E-2</v>
      </c>
      <c r="AV43" s="261">
        <f t="shared" si="127"/>
        <v>0.70318742823033886</v>
      </c>
      <c r="AW43" s="287">
        <f t="shared" si="128"/>
        <v>0.54917040895237512</v>
      </c>
      <c r="AX43" s="214">
        <f t="shared" si="38"/>
        <v>0.66468317341084793</v>
      </c>
      <c r="AY43" s="305">
        <f>AY42*POWER(AY44/AY42,1/2)</f>
        <v>0.33967583272658658</v>
      </c>
      <c r="AZ43" s="306">
        <f>AZ42*POWER(AZ44/AZ42,1/2)</f>
        <v>13.481839637082174</v>
      </c>
      <c r="BA43" s="306">
        <f>BA42*POWER(BA44/BA42,1/2)</f>
        <v>33.527943480028711</v>
      </c>
      <c r="BB43" s="286">
        <f t="shared" si="165"/>
        <v>4.5201835735890192E-2</v>
      </c>
      <c r="BC43" s="261">
        <f t="shared" si="88"/>
        <v>0.37495840896234389</v>
      </c>
      <c r="BD43" s="261">
        <f t="shared" si="166"/>
        <v>0.2387817434391839</v>
      </c>
      <c r="BE43" s="214">
        <f t="shared" si="167"/>
        <v>0.34091424258155389</v>
      </c>
      <c r="BF43" s="321">
        <v>0.23069999999999999</v>
      </c>
      <c r="BG43" s="317">
        <v>7.3493100000000009</v>
      </c>
      <c r="BH43" s="317">
        <v>40.007870000000004</v>
      </c>
      <c r="BI43" s="283">
        <f t="shared" si="168"/>
        <v>2.940302390697001E-2</v>
      </c>
      <c r="BJ43" s="261">
        <f t="shared" si="91"/>
        <v>0.60861156630926172</v>
      </c>
      <c r="BK43" s="261">
        <f t="shared" si="92"/>
        <v>0.75644563984249813</v>
      </c>
      <c r="BL43" s="214">
        <f t="shared" si="93"/>
        <v>0.64557008469257082</v>
      </c>
      <c r="BM43" s="262">
        <f>BM42*POWER(BM$44/BM$39,1/5)</f>
        <v>0.2477975988931064</v>
      </c>
      <c r="BN43" s="346">
        <f t="shared" si="154"/>
        <v>6.503199717363306</v>
      </c>
      <c r="BO43" s="346">
        <f t="shared" si="154"/>
        <v>31.135459666839026</v>
      </c>
      <c r="BP43" s="286">
        <f t="shared" si="18"/>
        <v>2.0248011250536418E-2</v>
      </c>
      <c r="BQ43" s="261">
        <f t="shared" si="132"/>
        <v>0.744007673047556</v>
      </c>
      <c r="BR43" s="287">
        <f t="shared" si="133"/>
        <v>0.67522754367660265</v>
      </c>
      <c r="BS43" s="214">
        <f t="shared" si="41"/>
        <v>0.72681264070481766</v>
      </c>
      <c r="BT43" s="305">
        <f>BT42*POWER(BT$44/BT$39,1/5)</f>
        <v>0.33926630059974383</v>
      </c>
      <c r="BU43" s="306">
        <f t="shared" si="155"/>
        <v>14.102627722909329</v>
      </c>
      <c r="BV43" s="306">
        <f t="shared" si="155"/>
        <v>29.148237653649858</v>
      </c>
      <c r="BW43" s="286">
        <f t="shared" si="169"/>
        <v>4.1106674440831208E-2</v>
      </c>
      <c r="BX43" s="261">
        <f t="shared" si="101"/>
        <v>0.43552292335727377</v>
      </c>
      <c r="BY43" s="261">
        <f t="shared" si="95"/>
        <v>0.24072712886253414</v>
      </c>
      <c r="BZ43" s="214">
        <f t="shared" si="96"/>
        <v>0.38682397473358887</v>
      </c>
      <c r="CA43" s="262">
        <f>CA42*POWER(CA$44/CA$39,1/5)</f>
        <v>0.24546666933323757</v>
      </c>
      <c r="CB43" s="346">
        <f t="shared" si="156"/>
        <v>6.5950866901062026</v>
      </c>
      <c r="CC43" s="346">
        <f t="shared" si="156"/>
        <v>37.889034759736866</v>
      </c>
      <c r="CD43" s="286">
        <f t="shared" si="43"/>
        <v>2.4988146884491188E-2</v>
      </c>
      <c r="CE43" s="261">
        <f t="shared" si="134"/>
        <v>0.67390444825322249</v>
      </c>
      <c r="CF43" s="287">
        <f t="shared" si="135"/>
        <v>0.68630007276872473</v>
      </c>
      <c r="CG43" s="214">
        <f t="shared" si="44"/>
        <v>0.67700335438209813</v>
      </c>
      <c r="CH43" s="317">
        <v>0.34710000000000002</v>
      </c>
      <c r="CI43" s="608">
        <v>13.7</v>
      </c>
      <c r="CJ43" s="350">
        <v>34.29</v>
      </c>
      <c r="CK43" s="286">
        <f t="shared" si="45"/>
        <v>4.69773E-2</v>
      </c>
      <c r="CL43" s="261">
        <f t="shared" si="137"/>
        <v>0.34870055896969465</v>
      </c>
      <c r="CM43" s="287">
        <f t="shared" si="138"/>
        <v>0.20351499426969077</v>
      </c>
      <c r="CN43" s="214">
        <f t="shared" si="46"/>
        <v>0.31240416779469371</v>
      </c>
      <c r="CO43" s="262">
        <f>CO42*POWER(CO$44/CO$41,1/3)</f>
        <v>0.36958466459230155</v>
      </c>
      <c r="CP43" s="346">
        <f>CP42*POWER(CP$44/CP$41,1/3)</f>
        <v>16.986236924251614</v>
      </c>
      <c r="CQ43" s="346">
        <v>33.619999999999997</v>
      </c>
      <c r="CR43" s="286">
        <f t="shared" si="159"/>
        <v>5.7107728539333928E-2</v>
      </c>
      <c r="CS43" s="261">
        <f t="shared" si="140"/>
        <v>0.19887874710661366</v>
      </c>
      <c r="CT43" s="287">
        <f t="shared" si="97"/>
        <v>9.6706917736105499E-2</v>
      </c>
      <c r="CU43" s="214">
        <f t="shared" si="48"/>
        <v>0.17333578976398661</v>
      </c>
      <c r="CY43" s="195"/>
      <c r="DB43" s="195"/>
      <c r="DE43" s="195"/>
    </row>
    <row r="44" spans="1:109">
      <c r="A44" s="201">
        <v>2000</v>
      </c>
      <c r="B44" s="261">
        <f t="shared" si="143"/>
        <v>0.31619918719954759</v>
      </c>
      <c r="C44" s="346">
        <f t="shared" si="144"/>
        <v>13.173941550689811</v>
      </c>
      <c r="D44" s="346">
        <f t="shared" si="148"/>
        <v>31.524917210232339</v>
      </c>
      <c r="E44" s="286">
        <f t="shared" ref="E44:E49" si="170">C44*D44/10000</f>
        <v>4.153074167179361E-2</v>
      </c>
      <c r="F44" s="261">
        <f t="shared" si="121"/>
        <v>0.42925127150682557</v>
      </c>
      <c r="G44" s="287">
        <f t="shared" si="122"/>
        <v>0.35030199057964462</v>
      </c>
      <c r="H44" s="214">
        <f t="shared" ref="H44:H49" si="171">(F44)*0.75+(G44)*0.25</f>
        <v>0.40951395127503032</v>
      </c>
      <c r="I44" s="288">
        <v>0.27889999999999998</v>
      </c>
      <c r="J44" s="347">
        <v>8.1</v>
      </c>
      <c r="K44" s="348">
        <v>23.837</v>
      </c>
      <c r="L44" s="286">
        <f t="shared" si="161"/>
        <v>1.9307970000000001E-2</v>
      </c>
      <c r="M44" s="261">
        <f t="shared" si="76"/>
        <v>0.75791021259310054</v>
      </c>
      <c r="N44" s="261">
        <f t="shared" si="77"/>
        <v>0.52748294983726363</v>
      </c>
      <c r="O44" s="214">
        <f t="shared" si="78"/>
        <v>0.70030339690414134</v>
      </c>
      <c r="P44" s="285">
        <v>0.31469999999999998</v>
      </c>
      <c r="Q44" s="348">
        <v>12.37</v>
      </c>
      <c r="R44" s="348">
        <v>32.414999999999999</v>
      </c>
      <c r="S44" s="286">
        <f t="shared" ref="S44:S49" si="172">Q44*R44/10000</f>
        <v>4.0097355000000001E-2</v>
      </c>
      <c r="T44" s="261">
        <f t="shared" si="124"/>
        <v>0.45045003791978422</v>
      </c>
      <c r="U44" s="287">
        <f t="shared" si="125"/>
        <v>0.35742352448067854</v>
      </c>
      <c r="V44" s="214">
        <f t="shared" ref="V44:V49" si="173">(T44)*0.75+(U44)*0.25</f>
        <v>0.42719340956000779</v>
      </c>
      <c r="W44" s="342">
        <v>0.22470000000000001</v>
      </c>
      <c r="X44" s="347">
        <v>5.4</v>
      </c>
      <c r="Y44" s="347">
        <v>27.36</v>
      </c>
      <c r="Z44" s="286">
        <f t="shared" si="162"/>
        <v>1.47744E-2</v>
      </c>
      <c r="AA44" s="261">
        <f t="shared" si="79"/>
        <v>0.82495847900856722</v>
      </c>
      <c r="AB44" s="261">
        <f t="shared" si="80"/>
        <v>0.7849472195111995</v>
      </c>
      <c r="AC44" s="214">
        <f t="shared" si="81"/>
        <v>0.81495566413422527</v>
      </c>
      <c r="AD44" s="320">
        <v>0.2462</v>
      </c>
      <c r="AE44" s="350">
        <v>5.4320000000000004</v>
      </c>
      <c r="AF44" s="350">
        <v>25.571000000000002</v>
      </c>
      <c r="AG44" s="286">
        <f>AE44*AF44/10000</f>
        <v>1.3890167200000001E-2</v>
      </c>
      <c r="AH44" s="260">
        <f t="shared" si="82"/>
        <v>0.83803565137994207</v>
      </c>
      <c r="AI44" s="261">
        <f t="shared" si="83"/>
        <v>0.68281655903168614</v>
      </c>
      <c r="AJ44" s="214">
        <f t="shared" si="84"/>
        <v>0.79923087829287809</v>
      </c>
      <c r="AK44" s="285">
        <v>0.27750000000000002</v>
      </c>
      <c r="AL44" s="348">
        <v>7.3</v>
      </c>
      <c r="AM44" s="347">
        <v>24.122</v>
      </c>
      <c r="AN44" s="286">
        <f t="shared" si="164"/>
        <v>1.7609059999999999E-2</v>
      </c>
      <c r="AO44" s="260">
        <f t="shared" si="85"/>
        <v>0.78303587962722609</v>
      </c>
      <c r="AP44" s="261">
        <f t="shared" si="86"/>
        <v>0.53413331842662704</v>
      </c>
      <c r="AQ44" s="214">
        <f t="shared" si="87"/>
        <v>0.72081023932707633</v>
      </c>
      <c r="AR44" s="317">
        <v>0.2747</v>
      </c>
      <c r="AS44" s="350">
        <v>8.4</v>
      </c>
      <c r="AT44" s="350">
        <v>26.952999999999999</v>
      </c>
      <c r="AU44" s="286">
        <f t="shared" ref="AU44:AU49" si="174">AS44*AT44/10000</f>
        <v>2.2640520000000001E-2</v>
      </c>
      <c r="AV44" s="261">
        <f t="shared" si="127"/>
        <v>0.70862417526647636</v>
      </c>
      <c r="AW44" s="287">
        <f t="shared" si="128"/>
        <v>0.54743405560535452</v>
      </c>
      <c r="AX44" s="214">
        <f t="shared" ref="AX44:AX49" si="175">(AV44)*0.75+(AW44)*0.25</f>
        <v>0.6683266453511959</v>
      </c>
      <c r="AY44" s="317">
        <v>0.33350000000000002</v>
      </c>
      <c r="AZ44" s="350">
        <v>12.8</v>
      </c>
      <c r="BA44" s="350">
        <v>31.806999999999999</v>
      </c>
      <c r="BB44" s="286">
        <f t="shared" si="165"/>
        <v>4.0712959999999999E-2</v>
      </c>
      <c r="BC44" s="261">
        <f t="shared" si="88"/>
        <v>0.44134567909292299</v>
      </c>
      <c r="BD44" s="261">
        <f t="shared" si="166"/>
        <v>0.26811857485208063</v>
      </c>
      <c r="BE44" s="214">
        <f t="shared" si="167"/>
        <v>0.39803890303271244</v>
      </c>
      <c r="BF44" s="276">
        <f>BF43*POWER(BF$48/BF$43,1/5)</f>
        <v>0.2368259157608773</v>
      </c>
      <c r="BG44" s="276">
        <f t="shared" ref="BG44:BH47" si="176">BG43*POWER(BG$48/BG$43,1/5)</f>
        <v>7.1276775869642011</v>
      </c>
      <c r="BH44" s="276">
        <f t="shared" si="176"/>
        <v>42.715693360083208</v>
      </c>
      <c r="BI44" s="283">
        <f t="shared" si="168"/>
        <v>3.0446369017430062E-2</v>
      </c>
      <c r="BJ44" s="261">
        <f t="shared" si="91"/>
        <v>0.59318123636411924</v>
      </c>
      <c r="BK44" s="261">
        <f t="shared" si="92"/>
        <v>0.72734592715876512</v>
      </c>
      <c r="BL44" s="214">
        <f t="shared" si="93"/>
        <v>0.62672240906278065</v>
      </c>
      <c r="BM44" s="317">
        <v>0.25040000000000001</v>
      </c>
      <c r="BN44" s="608">
        <v>6.4</v>
      </c>
      <c r="BO44" s="350">
        <v>31.580000000000002</v>
      </c>
      <c r="BP44" s="286">
        <f t="shared" ref="BP44:BP49" si="177">BN44*BO44/10000</f>
        <v>2.0211200000000002E-2</v>
      </c>
      <c r="BQ44" s="261">
        <f t="shared" si="132"/>
        <v>0.74455208518480154</v>
      </c>
      <c r="BR44" s="287">
        <f t="shared" si="133"/>
        <v>0.66286545326359514</v>
      </c>
      <c r="BS44" s="214">
        <f t="shared" ref="BS44:BS49" si="178">(BQ44)*0.75+(BR44)*0.25</f>
        <v>0.72413042720449994</v>
      </c>
      <c r="BT44" s="317">
        <v>0.33579999999999999</v>
      </c>
      <c r="BU44" s="350">
        <v>14.2</v>
      </c>
      <c r="BV44" s="350">
        <v>27.724</v>
      </c>
      <c r="BW44" s="286">
        <f t="shared" si="169"/>
        <v>3.936808E-2</v>
      </c>
      <c r="BX44" s="261">
        <f t="shared" si="101"/>
        <v>0.46123549496360172</v>
      </c>
      <c r="BY44" s="261">
        <f t="shared" si="95"/>
        <v>0.25719296931241192</v>
      </c>
      <c r="BZ44" s="214">
        <f t="shared" si="96"/>
        <v>0.41022486355080429</v>
      </c>
      <c r="CA44" s="317">
        <v>0.25190000000000001</v>
      </c>
      <c r="CB44" s="608">
        <v>6.6</v>
      </c>
      <c r="CC44" s="350">
        <v>35.43</v>
      </c>
      <c r="CD44" s="286">
        <f t="shared" ref="CD44:CD49" si="179">CB44*CC44/10000</f>
        <v>2.33838E-2</v>
      </c>
      <c r="CE44" s="261">
        <f t="shared" si="134"/>
        <v>0.69763159426270061</v>
      </c>
      <c r="CF44" s="287">
        <f t="shared" si="135"/>
        <v>0.6557400583464198</v>
      </c>
      <c r="CG44" s="214">
        <f t="shared" ref="CG44:CG49" si="180">(CE44)*0.75+(CF44)*0.25</f>
        <v>0.6871587102836304</v>
      </c>
      <c r="CH44" s="262">
        <f>CH43*POWER(CH$49/CH$43,1/5)</f>
        <v>0.34659855323620098</v>
      </c>
      <c r="CI44" s="346">
        <f>CI43*POWER(CI$49/CI$43,1/5)</f>
        <v>13.251591863927965</v>
      </c>
      <c r="CJ44" s="346">
        <f>CJ43*POWER(CJ$49/CJ$43,1/5)</f>
        <v>33.465270636991598</v>
      </c>
      <c r="CK44" s="286">
        <f t="shared" ref="CK44:CK49" si="181">CI44*CJ44/10000</f>
        <v>4.4346810809730526E-2</v>
      </c>
      <c r="CL44" s="261">
        <f t="shared" si="137"/>
        <v>0.3876036177141704</v>
      </c>
      <c r="CM44" s="287">
        <f t="shared" si="138"/>
        <v>0.2058969984176959</v>
      </c>
      <c r="CN44" s="214">
        <f t="shared" ref="CN44:CN49" si="182">(CL44)*0.75+(CM44)*0.25</f>
        <v>0.34217696289005178</v>
      </c>
      <c r="CO44" s="317">
        <v>0.36820000000000003</v>
      </c>
      <c r="CP44" s="350">
        <v>17.03387</v>
      </c>
      <c r="CQ44" s="350">
        <v>33.35642</v>
      </c>
      <c r="CR44" s="286">
        <f t="shared" si="159"/>
        <v>5.6818892194539998E-2</v>
      </c>
      <c r="CS44" s="261">
        <f t="shared" si="140"/>
        <v>0.20315043061347757</v>
      </c>
      <c r="CT44" s="287">
        <f t="shared" si="97"/>
        <v>0.10328443910142412</v>
      </c>
      <c r="CU44" s="214">
        <f t="shared" ref="CU44:CU49" si="183">(CS44)*0.75+(CT44)*0.25</f>
        <v>0.17818393273546421</v>
      </c>
      <c r="CY44" s="195"/>
      <c r="DB44" s="195"/>
      <c r="DE44" s="195"/>
    </row>
    <row r="45" spans="1:109">
      <c r="A45" s="201">
        <v>2001</v>
      </c>
      <c r="B45" s="289">
        <v>0.31709999999999999</v>
      </c>
      <c r="C45" s="348">
        <v>13</v>
      </c>
      <c r="D45" s="348">
        <v>30.462</v>
      </c>
      <c r="E45" s="286">
        <f t="shared" si="170"/>
        <v>3.96006E-2</v>
      </c>
      <c r="F45" s="261">
        <f t="shared" si="121"/>
        <v>0.45779669002468509</v>
      </c>
      <c r="G45" s="287">
        <f t="shared" si="122"/>
        <v>0.34602289261319791</v>
      </c>
      <c r="H45" s="214">
        <f t="shared" si="171"/>
        <v>0.4298532406718133</v>
      </c>
      <c r="I45" s="276">
        <f t="shared" ref="I45:K48" si="184">I44</f>
        <v>0.27889999999999998</v>
      </c>
      <c r="J45" s="306">
        <f t="shared" si="184"/>
        <v>8.1</v>
      </c>
      <c r="K45" s="346">
        <f>K44</f>
        <v>23.837</v>
      </c>
      <c r="L45" s="286">
        <f t="shared" si="161"/>
        <v>1.9307970000000001E-2</v>
      </c>
      <c r="M45" s="261">
        <f t="shared" si="76"/>
        <v>0.75791021259310054</v>
      </c>
      <c r="N45" s="261">
        <f t="shared" si="77"/>
        <v>0.52748294983726363</v>
      </c>
      <c r="O45" s="214">
        <f t="shared" si="78"/>
        <v>0.70030339690414134</v>
      </c>
      <c r="P45" s="262">
        <f>P44*POWER(P$48/P$44,1/4)</f>
        <v>0.3155961647426106</v>
      </c>
      <c r="Q45" s="346">
        <f>Q44*POWER(Q$48/Q$44,1/4)</f>
        <v>12.524578317875452</v>
      </c>
      <c r="R45" s="346">
        <f>R44*POWER(R$48/R$44,1/4)</f>
        <v>32.032015851789161</v>
      </c>
      <c r="S45" s="286">
        <f t="shared" si="172"/>
        <v>4.0118749121516126E-2</v>
      </c>
      <c r="T45" s="261">
        <f t="shared" si="124"/>
        <v>0.4501336341234079</v>
      </c>
      <c r="U45" s="287">
        <f t="shared" si="125"/>
        <v>0.35316650601271227</v>
      </c>
      <c r="V45" s="214">
        <f t="shared" si="173"/>
        <v>0.42589185209573399</v>
      </c>
      <c r="W45" s="340">
        <f>W44*POWER(W$48/W$43,1/5)</f>
        <v>0.22573220948179121</v>
      </c>
      <c r="X45" s="349">
        <f t="shared" ref="X45:Y47" si="185">X44*POWER(X$48/X$44,1/4)</f>
        <v>5.4493201872631643</v>
      </c>
      <c r="Y45" s="349">
        <f t="shared" si="185"/>
        <v>28.535764622177041</v>
      </c>
      <c r="Z45" s="286">
        <f t="shared" si="162"/>
        <v>1.5550051821461937E-2</v>
      </c>
      <c r="AA45" s="261">
        <f t="shared" si="79"/>
        <v>0.81348714185682547</v>
      </c>
      <c r="AB45" s="261">
        <f t="shared" si="80"/>
        <v>0.78004395271452265</v>
      </c>
      <c r="AC45" s="214">
        <f t="shared" si="81"/>
        <v>0.80512634457124976</v>
      </c>
      <c r="AD45" s="266">
        <f>AD44*POWER(AD$48/AD$44,1/4)</f>
        <v>0.24766192706835372</v>
      </c>
      <c r="AE45" s="306">
        <f>AE44*POWER(AE$48/AE$44,1/4)</f>
        <v>5.6913306970630329</v>
      </c>
      <c r="AF45" s="306">
        <f>AF44*POWER(AF$48/AF$44,1/4)</f>
        <v>24.355843549363144</v>
      </c>
      <c r="AG45" s="286">
        <f t="shared" si="163"/>
        <v>1.3861716004535512E-2</v>
      </c>
      <c r="AH45" s="260">
        <f t="shared" si="82"/>
        <v>0.83845642426606526</v>
      </c>
      <c r="AI45" s="261">
        <f t="shared" si="83"/>
        <v>0.67587202056360041</v>
      </c>
      <c r="AJ45" s="214">
        <f t="shared" si="84"/>
        <v>0.79781032334044899</v>
      </c>
      <c r="AK45" s="266">
        <f>AK44*POWER(AK$49/AK$44,1/5)</f>
        <v>0.27819649495985976</v>
      </c>
      <c r="AL45" s="266">
        <f>AL44*POWER(AL$49/AL$44,1/5)</f>
        <v>7.5051417894999819</v>
      </c>
      <c r="AM45" s="266">
        <f>AM44*POWER(AM$49/AM$44,1/5)</f>
        <v>24.444652274745533</v>
      </c>
      <c r="AN45" s="286">
        <f t="shared" si="164"/>
        <v>1.8346058131698848E-2</v>
      </c>
      <c r="AO45" s="260">
        <f t="shared" si="85"/>
        <v>0.77213620297464425</v>
      </c>
      <c r="AP45" s="261">
        <f t="shared" si="86"/>
        <v>0.53082478399541178</v>
      </c>
      <c r="AQ45" s="214">
        <f t="shared" si="87"/>
        <v>0.71180834822983607</v>
      </c>
      <c r="AR45" s="262">
        <f>AR44*POWER(AR$48/AR$44,1/4)</f>
        <v>0.27552130927668961</v>
      </c>
      <c r="AS45" s="262">
        <f t="shared" ref="AS45:AT45" si="186">AS44*POWER(AS$48/AS$44,1/4)</f>
        <v>8.4293458594752675</v>
      </c>
      <c r="AT45" s="262">
        <f t="shared" si="186"/>
        <v>26.160201701402201</v>
      </c>
      <c r="AU45" s="286">
        <f t="shared" si="174"/>
        <v>2.2051338789475249E-2</v>
      </c>
      <c r="AV45" s="261">
        <f t="shared" si="127"/>
        <v>0.71733774509560666</v>
      </c>
      <c r="AW45" s="287">
        <f t="shared" si="128"/>
        <v>0.54353262030831906</v>
      </c>
      <c r="AX45" s="214">
        <f t="shared" si="175"/>
        <v>0.6738864638987847</v>
      </c>
      <c r="AY45" s="305">
        <f>AY44*POWER(AY48/AY44,1/4)</f>
        <v>0.33461935192801828</v>
      </c>
      <c r="AZ45" s="305">
        <f t="shared" ref="AZ45:BA47" si="187">AZ44*POWER(AZ48/AZ44,1/4)</f>
        <v>12.61737877796066</v>
      </c>
      <c r="BA45" s="305">
        <f t="shared" si="187"/>
        <v>31.737522688181151</v>
      </c>
      <c r="BB45" s="286">
        <f t="shared" si="165"/>
        <v>4.0044434523090186E-2</v>
      </c>
      <c r="BC45" s="261">
        <f t="shared" si="88"/>
        <v>0.45123269402406474</v>
      </c>
      <c r="BD45" s="261">
        <f t="shared" si="166"/>
        <v>0.26280135849312614</v>
      </c>
      <c r="BE45" s="214">
        <f t="shared" si="167"/>
        <v>0.40412486014133009</v>
      </c>
      <c r="BF45" s="276">
        <f t="shared" ref="BF45:BF47" si="188">BF44*POWER(BF$48/BF$43,1/5)</f>
        <v>0.24311449664489881</v>
      </c>
      <c r="BG45" s="276">
        <f t="shared" si="176"/>
        <v>6.9127289206349722</v>
      </c>
      <c r="BH45" s="276">
        <f t="shared" si="176"/>
        <v>45.606788345209488</v>
      </c>
      <c r="BI45" s="283">
        <f t="shared" si="168"/>
        <v>3.1526736477120759E-2</v>
      </c>
      <c r="BJ45" s="261">
        <f t="shared" si="91"/>
        <v>0.57720337228262431</v>
      </c>
      <c r="BK45" s="261">
        <f t="shared" si="92"/>
        <v>0.69747351231392984</v>
      </c>
      <c r="BL45" s="214">
        <f t="shared" si="93"/>
        <v>0.60727090729045075</v>
      </c>
      <c r="BM45" s="262">
        <f t="shared" ref="BM45:BN47" si="189">BM44*POWER(BM$48/BM$44,1/4)</f>
        <v>0.2516899971132141</v>
      </c>
      <c r="BN45" s="346">
        <f t="shared" si="189"/>
        <v>6.5682483843611585</v>
      </c>
      <c r="BO45" s="346">
        <f>BO44</f>
        <v>31.580000000000002</v>
      </c>
      <c r="BP45" s="286">
        <f t="shared" si="177"/>
        <v>2.074252839781254E-2</v>
      </c>
      <c r="BQ45" s="261">
        <f t="shared" si="132"/>
        <v>0.73669411718813704</v>
      </c>
      <c r="BR45" s="287">
        <f t="shared" si="133"/>
        <v>0.65673762734781738</v>
      </c>
      <c r="BS45" s="214">
        <f t="shared" si="178"/>
        <v>0.71670499472805715</v>
      </c>
      <c r="BT45" s="262">
        <f t="shared" ref="BT45:BU45" si="190">BT44*POWER(BT$48/BT$44,1/4)</f>
        <v>0.33047465456243752</v>
      </c>
      <c r="BU45" s="346">
        <f t="shared" si="190"/>
        <v>14.170910736243485</v>
      </c>
      <c r="BV45" s="346">
        <f>BV44</f>
        <v>27.724</v>
      </c>
      <c r="BW45" s="286">
        <f t="shared" si="169"/>
        <v>3.9287432925161438E-2</v>
      </c>
      <c r="BX45" s="261">
        <f t="shared" si="101"/>
        <v>0.46242820767332143</v>
      </c>
      <c r="BY45" s="261">
        <f t="shared" si="95"/>
        <v>0.28248976218775229</v>
      </c>
      <c r="BZ45" s="214">
        <f t="shared" si="96"/>
        <v>0.41744359630192912</v>
      </c>
      <c r="CA45" s="262">
        <f>CA44*POWER(CA$49/CA$44,1/5)</f>
        <v>0.24878385069864103</v>
      </c>
      <c r="CB45" s="346">
        <f>CB44*POWER(CB$49/CB$44,1/5)</f>
        <v>6.3866446639961669</v>
      </c>
      <c r="CC45" s="346">
        <f>CC44*POWER(CC$49/CC$44,1/5)</f>
        <v>33.984813756456887</v>
      </c>
      <c r="CD45" s="286">
        <f t="shared" si="179"/>
        <v>2.1704892943457888E-2</v>
      </c>
      <c r="CE45" s="261">
        <f t="shared" si="134"/>
        <v>0.72246143203157642</v>
      </c>
      <c r="CF45" s="287">
        <f t="shared" si="135"/>
        <v>0.670542587941795</v>
      </c>
      <c r="CG45" s="214">
        <f t="shared" si="180"/>
        <v>0.70948172100913109</v>
      </c>
      <c r="CH45" s="262">
        <f t="shared" ref="CH45:CJ47" si="191">CH44*POWER(CH$49/CH$43,1/5)</f>
        <v>0.34609783090010848</v>
      </c>
      <c r="CI45" s="346">
        <f t="shared" si="191"/>
        <v>12.817860359716924</v>
      </c>
      <c r="CJ45" s="346">
        <f t="shared" si="191"/>
        <v>32.660377334706681</v>
      </c>
      <c r="CK45" s="286">
        <f t="shared" si="181"/>
        <v>4.1863615597193385E-2</v>
      </c>
      <c r="CL45" s="261">
        <f t="shared" si="137"/>
        <v>0.42432830359567253</v>
      </c>
      <c r="CM45" s="287">
        <f t="shared" si="138"/>
        <v>0.208275561343369</v>
      </c>
      <c r="CN45" s="214">
        <f t="shared" si="182"/>
        <v>0.37031511803259665</v>
      </c>
      <c r="CO45" s="262">
        <f t="shared" ref="CO45:CQ46" si="192">CO44*POWER(CO$48/CO$44,1/4)</f>
        <v>0.36924553820878775</v>
      </c>
      <c r="CP45" s="346">
        <f t="shared" si="192"/>
        <v>17.100016211461238</v>
      </c>
      <c r="CQ45" s="346">
        <f t="shared" si="192"/>
        <v>33.875330264969712</v>
      </c>
      <c r="CR45" s="286">
        <f t="shared" si="159"/>
        <v>5.792686966995856E-2</v>
      </c>
      <c r="CS45" s="261">
        <f t="shared" si="140"/>
        <v>0.18676423409413412</v>
      </c>
      <c r="CT45" s="282">
        <f t="shared" si="97"/>
        <v>9.8317857342351697E-2</v>
      </c>
      <c r="CU45" s="214">
        <f t="shared" si="183"/>
        <v>0.1646526399061885</v>
      </c>
      <c r="CY45" s="195"/>
      <c r="DB45" s="195"/>
      <c r="DE45" s="195"/>
    </row>
    <row r="46" spans="1:109">
      <c r="A46" s="201">
        <v>2002</v>
      </c>
      <c r="B46" s="261">
        <f>B45*POWER(B47/B45,1/2)</f>
        <v>0.31459006659460814</v>
      </c>
      <c r="C46" s="346">
        <f>C45*POWER(C47/C45,1/2)</f>
        <v>12.593649193144932</v>
      </c>
      <c r="D46" s="346">
        <f>D45*POWER(D47/D45,1/2)</f>
        <v>30.706022601437656</v>
      </c>
      <c r="E46" s="286">
        <f t="shared" si="170"/>
        <v>3.8670087675928541E-2</v>
      </c>
      <c r="F46" s="261">
        <f t="shared" si="121"/>
        <v>0.47155830354498324</v>
      </c>
      <c r="G46" s="287">
        <f t="shared" si="122"/>
        <v>0.35794573709934974</v>
      </c>
      <c r="H46" s="214">
        <f t="shared" si="171"/>
        <v>0.44315516193357485</v>
      </c>
      <c r="I46" s="276">
        <f t="shared" si="184"/>
        <v>0.27889999999999998</v>
      </c>
      <c r="J46" s="306">
        <f t="shared" si="184"/>
        <v>8.1</v>
      </c>
      <c r="K46" s="346">
        <f t="shared" si="184"/>
        <v>23.837</v>
      </c>
      <c r="L46" s="286">
        <f t="shared" si="161"/>
        <v>1.9307970000000001E-2</v>
      </c>
      <c r="M46" s="261">
        <f t="shared" si="76"/>
        <v>0.75791021259310054</v>
      </c>
      <c r="N46" s="261">
        <f t="shared" ref="N46:N52" si="193">($H$74-I46)/($H$74-$H$75)</f>
        <v>0.52748294983726363</v>
      </c>
      <c r="O46" s="214">
        <f t="shared" ref="O46:O52" si="194">(M46)*0.75+(N46)*0.25</f>
        <v>0.70030339690414134</v>
      </c>
      <c r="P46" s="262">
        <f t="shared" ref="P46:R47" si="195">P45*POWER(P$48/P$44,1/4)</f>
        <v>0.31649488147519866</v>
      </c>
      <c r="Q46" s="346">
        <f t="shared" si="195"/>
        <v>12.681088281373961</v>
      </c>
      <c r="R46" s="346">
        <f t="shared" si="195"/>
        <v>31.653556672197201</v>
      </c>
      <c r="S46" s="286">
        <f t="shared" si="172"/>
        <v>4.0140154657960649E-2</v>
      </c>
      <c r="T46" s="261">
        <f t="shared" si="124"/>
        <v>0.44981706150838302</v>
      </c>
      <c r="U46" s="287">
        <f t="shared" si="125"/>
        <v>0.34889736492046997</v>
      </c>
      <c r="V46" s="214">
        <f t="shared" si="173"/>
        <v>0.42458713736140474</v>
      </c>
      <c r="W46" s="340">
        <f>W45*POWER(W$48/W$43,1/5)</f>
        <v>0.22676916064766917</v>
      </c>
      <c r="X46" s="349">
        <f t="shared" si="185"/>
        <v>5.4990908339470082</v>
      </c>
      <c r="Y46" s="349">
        <f t="shared" si="185"/>
        <v>29.762056380566186</v>
      </c>
      <c r="Z46" s="286">
        <f t="shared" si="162"/>
        <v>1.6366425144178558E-2</v>
      </c>
      <c r="AA46" s="261">
        <f t="shared" si="79"/>
        <v>0.80141356274897357</v>
      </c>
      <c r="AB46" s="261">
        <f t="shared" ref="AB46:AB52" si="196">($H$74-W46)/($H$74-$H$75)</f>
        <v>0.7751181616700521</v>
      </c>
      <c r="AC46" s="214">
        <f t="shared" ref="AC46:AC52" si="197">(AA46)*0.75+(AB46)*0.25</f>
        <v>0.79483971247924312</v>
      </c>
      <c r="AD46" s="266">
        <f t="shared" ref="AD46:AF47" si="198">AD45*POWER(AD$48/AD$44,1/4)</f>
        <v>0.24913253500897869</v>
      </c>
      <c r="AE46" s="306">
        <f t="shared" si="198"/>
        <v>5.9630421766075079</v>
      </c>
      <c r="AF46" s="306">
        <f t="shared" si="198"/>
        <v>23.198432403936266</v>
      </c>
      <c r="AG46" s="286">
        <f t="shared" si="163"/>
        <v>1.3833323085585025E-2</v>
      </c>
      <c r="AH46" s="260">
        <f t="shared" si="82"/>
        <v>0.83887633528411609</v>
      </c>
      <c r="AI46" s="261">
        <f t="shared" ref="AI46:AI52" si="199">($H$74-AD46)/($H$74-$H$75)</f>
        <v>0.66888624566674248</v>
      </c>
      <c r="AJ46" s="214">
        <f t="shared" ref="AJ46:AJ52" si="200">(AH46)*0.75+(AI46)*0.25</f>
        <v>0.79637881287977275</v>
      </c>
      <c r="AK46" s="266">
        <f t="shared" ref="AK46:AM48" si="201">AK45*POWER(AK$49/AK$44,1/5)</f>
        <v>0.27889473804667125</v>
      </c>
      <c r="AL46" s="266">
        <f t="shared" si="201"/>
        <v>7.7160483945889027</v>
      </c>
      <c r="AM46" s="266">
        <f t="shared" si="201"/>
        <v>24.771620298201722</v>
      </c>
      <c r="AN46" s="286">
        <f t="shared" si="164"/>
        <v>1.9113902103330527E-2</v>
      </c>
      <c r="AO46" s="260">
        <f t="shared" si="85"/>
        <v>0.76078033835239922</v>
      </c>
      <c r="AP46" s="261">
        <f t="shared" ref="AP46:AP52" si="202">($H$74-AK46)/($H$74-$H$75)</f>
        <v>0.52750794550093216</v>
      </c>
      <c r="AQ46" s="214">
        <f t="shared" ref="AQ46:AQ52" si="203">(AO46)*0.75+(AP46)*0.25</f>
        <v>0.70246224013953251</v>
      </c>
      <c r="AR46" s="262">
        <f t="shared" ref="AR46:AR47" si="204">AR45*POWER(AR$48/AR$44,1/4)</f>
        <v>0.27634507413739079</v>
      </c>
      <c r="AS46" s="262">
        <f t="shared" ref="AS46:AS47" si="205">AS45*POWER(AS$48/AS$44,1/4)</f>
        <v>8.4587942403158127</v>
      </c>
      <c r="AT46" s="262">
        <f t="shared" ref="AT46:AT47" si="206">AT45*POWER(AT$48/AT$44,1/4)</f>
        <v>25.39072285304221</v>
      </c>
      <c r="AU46" s="286">
        <f t="shared" si="174"/>
        <v>2.1477490022676852E-2</v>
      </c>
      <c r="AV46" s="261">
        <f t="shared" si="127"/>
        <v>0.7258245590189577</v>
      </c>
      <c r="AW46" s="287">
        <f t="shared" si="128"/>
        <v>0.53961952034072713</v>
      </c>
      <c r="AX46" s="214">
        <f t="shared" si="175"/>
        <v>0.67927329934940006</v>
      </c>
      <c r="AY46" s="305">
        <f t="shared" ref="AY46:AY47" si="207">AY45*POWER(AY49/AY45,1/4)</f>
        <v>0.33546133069522999</v>
      </c>
      <c r="AZ46" s="305">
        <f t="shared" si="187"/>
        <v>12.482124768533582</v>
      </c>
      <c r="BA46" s="305">
        <f t="shared" si="187"/>
        <v>31.68551431633113</v>
      </c>
      <c r="BB46" s="286">
        <f t="shared" si="165"/>
        <v>3.9550254305160223E-2</v>
      </c>
      <c r="BC46" s="261">
        <f t="shared" si="88"/>
        <v>0.45854126693879227</v>
      </c>
      <c r="BD46" s="261">
        <f t="shared" si="166"/>
        <v>0.25880173767428621</v>
      </c>
      <c r="BE46" s="214">
        <f t="shared" si="167"/>
        <v>0.40860638462266574</v>
      </c>
      <c r="BF46" s="276">
        <f t="shared" si="188"/>
        <v>0.24957006199684828</v>
      </c>
      <c r="BG46" s="276">
        <f t="shared" si="176"/>
        <v>6.7042624399255333</v>
      </c>
      <c r="BH46" s="276">
        <f t="shared" si="176"/>
        <v>48.693559194533101</v>
      </c>
      <c r="BI46" s="283">
        <f t="shared" si="168"/>
        <v>3.2645439997419888E-2</v>
      </c>
      <c r="BJ46" s="261">
        <f t="shared" si="91"/>
        <v>0.56065854521059577</v>
      </c>
      <c r="BK46" s="261">
        <f t="shared" ref="BK46:BK52" si="208">($H$74-BF46)/($H$74-$H$75)</f>
        <v>0.66680787728308044</v>
      </c>
      <c r="BL46" s="214">
        <f t="shared" ref="BL46:BL52" si="209">(BJ46)*0.75+(BK46)*0.25</f>
        <v>0.58719587822871688</v>
      </c>
      <c r="BM46" s="262">
        <f t="shared" si="189"/>
        <v>0.25298663996345733</v>
      </c>
      <c r="BN46" s="346">
        <f t="shared" si="189"/>
        <v>6.7409198185410881</v>
      </c>
      <c r="BO46" s="346">
        <f>BO45</f>
        <v>31.580000000000002</v>
      </c>
      <c r="BP46" s="286">
        <f t="shared" si="177"/>
        <v>2.1287824786952757E-2</v>
      </c>
      <c r="BQ46" s="261">
        <f t="shared" si="132"/>
        <v>0.72862957256337879</v>
      </c>
      <c r="BR46" s="287">
        <f t="shared" si="133"/>
        <v>0.65057823243147417</v>
      </c>
      <c r="BS46" s="214">
        <f t="shared" si="178"/>
        <v>0.70911673753040261</v>
      </c>
      <c r="BT46" s="262">
        <f t="shared" ref="BT46:BU46" si="210">BT45*POWER(BT$48/BT$44,1/4)</f>
        <v>0.32523376208505778</v>
      </c>
      <c r="BU46" s="346">
        <f t="shared" si="210"/>
        <v>14.141881062998655</v>
      </c>
      <c r="BV46" s="346">
        <f>BV45</f>
        <v>27.724</v>
      </c>
      <c r="BW46" s="286">
        <f t="shared" si="169"/>
        <v>3.9206951059057471E-2</v>
      </c>
      <c r="BX46" s="261">
        <f t="shared" si="101"/>
        <v>0.46361847706370307</v>
      </c>
      <c r="BY46" s="261">
        <f t="shared" ref="BY46:BY52" si="211">($H$74-BT46)/($H$74-$H$75)</f>
        <v>0.30738538126760839</v>
      </c>
      <c r="BZ46" s="214">
        <f t="shared" ref="BZ46:BZ52" si="212">(BX46)*0.75+(BY46)*0.25</f>
        <v>0.4245602031146794</v>
      </c>
      <c r="CA46" s="262">
        <f t="shared" ref="CA46:CC48" si="213">CA45*POWER(CA$49/CA$44,1/5)</f>
        <v>0.24570624997397267</v>
      </c>
      <c r="CB46" s="346">
        <f t="shared" si="213"/>
        <v>6.180186373356169</v>
      </c>
      <c r="CC46" s="346">
        <f t="shared" si="213"/>
        <v>32.598576518799362</v>
      </c>
      <c r="CD46" s="286">
        <f t="shared" si="179"/>
        <v>2.0146527839229218E-2</v>
      </c>
      <c r="CE46" s="261">
        <f t="shared" si="134"/>
        <v>0.74550854031067881</v>
      </c>
      <c r="CF46" s="287">
        <f t="shared" si="135"/>
        <v>0.68516200164889307</v>
      </c>
      <c r="CG46" s="214">
        <f t="shared" si="180"/>
        <v>0.73042190564523235</v>
      </c>
      <c r="CH46" s="262">
        <f t="shared" si="191"/>
        <v>0.34559783194515969</v>
      </c>
      <c r="CI46" s="346">
        <f t="shared" si="191"/>
        <v>12.398325113561285</v>
      </c>
      <c r="CJ46" s="346">
        <f t="shared" si="191"/>
        <v>31.874843004147724</v>
      </c>
      <c r="CK46" s="286">
        <f t="shared" si="181"/>
        <v>3.9519466650914797E-2</v>
      </c>
      <c r="CL46" s="261">
        <f t="shared" si="137"/>
        <v>0.4589965943836436</v>
      </c>
      <c r="CM46" s="287">
        <f t="shared" si="138"/>
        <v>0.21065068801815906</v>
      </c>
      <c r="CN46" s="214">
        <f t="shared" si="182"/>
        <v>0.39691011779227248</v>
      </c>
      <c r="CO46" s="262">
        <f t="shared" si="192"/>
        <v>0.37029404532074234</v>
      </c>
      <c r="CP46" s="346">
        <f t="shared" si="192"/>
        <v>17.166419283007158</v>
      </c>
      <c r="CQ46" s="346">
        <f t="shared" si="192"/>
        <v>34.402312974856798</v>
      </c>
      <c r="CR46" s="286">
        <f t="shared" si="159"/>
        <v>5.9056452883162913E-2</v>
      </c>
      <c r="CS46" s="261">
        <f t="shared" si="140"/>
        <v>0.17005850412473597</v>
      </c>
      <c r="CT46" s="282">
        <f t="shared" si="97"/>
        <v>9.3337172511589406E-2</v>
      </c>
      <c r="CU46" s="214">
        <f t="shared" si="183"/>
        <v>0.15087817122144931</v>
      </c>
      <c r="CY46" s="195"/>
      <c r="DB46" s="195"/>
      <c r="DE46" s="195"/>
    </row>
    <row r="47" spans="1:109">
      <c r="A47" s="201">
        <v>2003</v>
      </c>
      <c r="B47" s="289">
        <v>0.31209999999999999</v>
      </c>
      <c r="C47" s="348">
        <v>12.2</v>
      </c>
      <c r="D47" s="348">
        <v>30.952000000000002</v>
      </c>
      <c r="E47" s="286">
        <f t="shared" si="170"/>
        <v>3.776144E-2</v>
      </c>
      <c r="F47" s="261">
        <f t="shared" si="121"/>
        <v>0.48499655451573065</v>
      </c>
      <c r="G47" s="287">
        <f t="shared" si="122"/>
        <v>0.36977420900378244</v>
      </c>
      <c r="H47" s="214">
        <f t="shared" si="171"/>
        <v>0.45619096813774362</v>
      </c>
      <c r="I47" s="276">
        <f t="shared" si="184"/>
        <v>0.27889999999999998</v>
      </c>
      <c r="J47" s="306">
        <f t="shared" si="184"/>
        <v>8.1</v>
      </c>
      <c r="K47" s="346">
        <f t="shared" si="184"/>
        <v>23.837</v>
      </c>
      <c r="L47" s="286">
        <f t="shared" si="161"/>
        <v>1.9307970000000001E-2</v>
      </c>
      <c r="M47" s="261">
        <f t="shared" si="76"/>
        <v>0.75791021259310054</v>
      </c>
      <c r="N47" s="261">
        <f t="shared" si="193"/>
        <v>0.52748294983726363</v>
      </c>
      <c r="O47" s="214">
        <f t="shared" si="194"/>
        <v>0.70030339690414134</v>
      </c>
      <c r="P47" s="262">
        <f t="shared" si="195"/>
        <v>0.31739615746501371</v>
      </c>
      <c r="Q47" s="346">
        <f t="shared" si="195"/>
        <v>12.839554028776137</v>
      </c>
      <c r="R47" s="346">
        <f t="shared" si="195"/>
        <v>31.279568998591007</v>
      </c>
      <c r="S47" s="286">
        <f t="shared" si="172"/>
        <v>4.0161571615424031E-2</v>
      </c>
      <c r="T47" s="261">
        <f t="shared" si="124"/>
        <v>0.44950031998463602</v>
      </c>
      <c r="U47" s="287">
        <f t="shared" si="125"/>
        <v>0.34461606668260308</v>
      </c>
      <c r="V47" s="214">
        <f t="shared" si="173"/>
        <v>0.42327925665912774</v>
      </c>
      <c r="W47" s="340">
        <f>W46*POWER(W$48/W$43,1/5)</f>
        <v>0.22781087527961555</v>
      </c>
      <c r="X47" s="349">
        <f t="shared" si="185"/>
        <v>5.5493160542631959</v>
      </c>
      <c r="Y47" s="349">
        <f t="shared" si="185"/>
        <v>31.041046620899088</v>
      </c>
      <c r="Z47" s="286">
        <f t="shared" si="162"/>
        <v>1.7225657835448764E-2</v>
      </c>
      <c r="AA47" s="261">
        <f t="shared" si="79"/>
        <v>0.78870612415264374</v>
      </c>
      <c r="AB47" s="261">
        <f t="shared" si="196"/>
        <v>0.77016974290764018</v>
      </c>
      <c r="AC47" s="214">
        <f t="shared" si="197"/>
        <v>0.78407202884139293</v>
      </c>
      <c r="AD47" s="266">
        <f t="shared" si="198"/>
        <v>0.25061187536859364</v>
      </c>
      <c r="AE47" s="306">
        <f t="shared" si="198"/>
        <v>6.2477255131825977</v>
      </c>
      <c r="AF47" s="306">
        <f t="shared" si="198"/>
        <v>22.096022455936335</v>
      </c>
      <c r="AG47" s="286">
        <f>AE47*AF47/10000</f>
        <v>1.3804988323780904E-2</v>
      </c>
      <c r="AH47" s="260">
        <f t="shared" si="82"/>
        <v>0.83929538619945698</v>
      </c>
      <c r="AI47" s="261">
        <f t="shared" si="199"/>
        <v>0.66185898948062738</v>
      </c>
      <c r="AJ47" s="214">
        <f t="shared" si="200"/>
        <v>0.7949362870197495</v>
      </c>
      <c r="AK47" s="266">
        <f t="shared" si="201"/>
        <v>0.27959473364804394</v>
      </c>
      <c r="AL47" s="266">
        <f t="shared" si="201"/>
        <v>7.932881815894989</v>
      </c>
      <c r="AM47" s="266">
        <f t="shared" si="201"/>
        <v>25.102961797179724</v>
      </c>
      <c r="AN47" s="286">
        <f t="shared" si="164"/>
        <v>1.9913882916595359E-2</v>
      </c>
      <c r="AO47" s="260">
        <f t="shared" si="85"/>
        <v>0.74894919276624039</v>
      </c>
      <c r="AP47" s="261">
        <f t="shared" si="202"/>
        <v>0.5241827821008882</v>
      </c>
      <c r="AQ47" s="214">
        <f t="shared" si="203"/>
        <v>0.69275759009990234</v>
      </c>
      <c r="AR47" s="262">
        <f t="shared" si="204"/>
        <v>0.27717130192390887</v>
      </c>
      <c r="AS47" s="262">
        <f t="shared" si="205"/>
        <v>8.4883455006856359</v>
      </c>
      <c r="AT47" s="262">
        <f t="shared" si="206"/>
        <v>24.643877534225748</v>
      </c>
      <c r="AU47" s="286">
        <f t="shared" si="174"/>
        <v>2.0918574698709294E-2</v>
      </c>
      <c r="AV47" s="261">
        <f t="shared" si="127"/>
        <v>0.73409051797515856</v>
      </c>
      <c r="AW47" s="287">
        <f t="shared" si="128"/>
        <v>0.53569472082707048</v>
      </c>
      <c r="AX47" s="214">
        <f t="shared" si="175"/>
        <v>0.68449156868813654</v>
      </c>
      <c r="AY47" s="305">
        <f t="shared" si="207"/>
        <v>0.33609420481781144</v>
      </c>
      <c r="AZ47" s="305">
        <f t="shared" si="187"/>
        <v>12.381636596057371</v>
      </c>
      <c r="BA47" s="305">
        <f t="shared" si="187"/>
        <v>31.646563974826243</v>
      </c>
      <c r="BB47" s="286">
        <f t="shared" si="165"/>
        <v>3.9183625465017947E-2</v>
      </c>
      <c r="BC47" s="261">
        <f t="shared" si="88"/>
        <v>0.46396344596094324</v>
      </c>
      <c r="BD47" s="261">
        <f t="shared" si="166"/>
        <v>0.25579541897011709</v>
      </c>
      <c r="BE47" s="214">
        <f t="shared" si="167"/>
        <v>0.41192143921323671</v>
      </c>
      <c r="BF47" s="276">
        <f t="shared" si="188"/>
        <v>0.2561970458556676</v>
      </c>
      <c r="BG47" s="276">
        <f t="shared" si="176"/>
        <v>6.5020826622068117</v>
      </c>
      <c r="BH47" s="276">
        <f t="shared" si="176"/>
        <v>51.98924969424106</v>
      </c>
      <c r="BI47" s="283">
        <f t="shared" si="168"/>
        <v>3.3803839905806557E-2</v>
      </c>
      <c r="BJ47" s="261">
        <f t="shared" si="91"/>
        <v>0.54352663687496583</v>
      </c>
      <c r="BK47" s="261">
        <f t="shared" si="208"/>
        <v>0.63532795921385754</v>
      </c>
      <c r="BL47" s="214">
        <f t="shared" si="209"/>
        <v>0.56647696745968878</v>
      </c>
      <c r="BM47" s="262">
        <f t="shared" si="189"/>
        <v>0.25428996278787663</v>
      </c>
      <c r="BN47" s="346">
        <f t="shared" si="189"/>
        <v>6.9181305792563457</v>
      </c>
      <c r="BO47" s="346">
        <f>BO46</f>
        <v>31.580000000000002</v>
      </c>
      <c r="BP47" s="286">
        <f t="shared" si="177"/>
        <v>2.184745636929154E-2</v>
      </c>
      <c r="BQ47" s="261">
        <f t="shared" si="132"/>
        <v>0.72035302065678863</v>
      </c>
      <c r="BR47" s="287">
        <f t="shared" si="133"/>
        <v>0.64438710587910353</v>
      </c>
      <c r="BS47" s="214">
        <f t="shared" si="178"/>
        <v>0.70136154196236733</v>
      </c>
      <c r="BT47" s="262">
        <f t="shared" ref="BT47:BU47" si="214">BT46*POWER(BT$48/BT$44,1/4)</f>
        <v>0.3200759832552158</v>
      </c>
      <c r="BU47" s="346">
        <f t="shared" si="214"/>
        <v>14.112910858191977</v>
      </c>
      <c r="BV47" s="346">
        <f>BV46</f>
        <v>27.724</v>
      </c>
      <c r="BW47" s="286">
        <f t="shared" si="169"/>
        <v>3.9126634063251432E-2</v>
      </c>
      <c r="BX47" s="261">
        <f t="shared" si="101"/>
        <v>0.46480630813998364</v>
      </c>
      <c r="BY47" s="261">
        <f t="shared" si="211"/>
        <v>0.33188618863965547</v>
      </c>
      <c r="BZ47" s="214">
        <f t="shared" si="212"/>
        <v>0.43157627826490164</v>
      </c>
      <c r="CA47" s="262">
        <f t="shared" si="213"/>
        <v>0.24266672095771255</v>
      </c>
      <c r="CB47" s="346">
        <f t="shared" si="213"/>
        <v>5.9804021702874248</v>
      </c>
      <c r="CC47" s="346">
        <f t="shared" si="213"/>
        <v>31.268883762828256</v>
      </c>
      <c r="CD47" s="286">
        <f t="shared" si="179"/>
        <v>1.8700050031768334E-2</v>
      </c>
      <c r="CE47" s="261">
        <f t="shared" si="134"/>
        <v>0.76690091528199222</v>
      </c>
      <c r="CF47" s="287">
        <f t="shared" si="135"/>
        <v>0.69960056471760423</v>
      </c>
      <c r="CG47" s="214">
        <f t="shared" si="180"/>
        <v>0.7500758276408952</v>
      </c>
      <c r="CH47" s="262">
        <f t="shared" si="191"/>
        <v>0.34509855532630385</v>
      </c>
      <c r="CI47" s="346">
        <f t="shared" si="191"/>
        <v>11.992521474540329</v>
      </c>
      <c r="CJ47" s="346">
        <f t="shared" si="191"/>
        <v>31.108202031070924</v>
      </c>
      <c r="CK47" s="286">
        <f t="shared" si="181"/>
        <v>3.7306578089195713E-2</v>
      </c>
      <c r="CL47" s="261">
        <f t="shared" si="137"/>
        <v>0.49172363771459032</v>
      </c>
      <c r="CM47" s="287">
        <f t="shared" si="138"/>
        <v>0.21302238340633237</v>
      </c>
      <c r="CN47" s="214">
        <f t="shared" si="182"/>
        <v>0.4220483241375258</v>
      </c>
      <c r="CO47" s="262">
        <f>CO46*POWER(CO$48/CO$44,1/4)</f>
        <v>0.37134552976634094</v>
      </c>
      <c r="CP47" s="346">
        <f>CP46</f>
        <v>17.166419283007158</v>
      </c>
      <c r="CQ47" s="346">
        <f>CQ46</f>
        <v>34.402312974856798</v>
      </c>
      <c r="CR47" s="286">
        <f t="shared" si="159"/>
        <v>5.9056452883162913E-2</v>
      </c>
      <c r="CS47" s="261">
        <f t="shared" si="140"/>
        <v>0.17005850412473597</v>
      </c>
      <c r="CT47" s="282">
        <f t="shared" si="97"/>
        <v>8.8342344562151245E-2</v>
      </c>
      <c r="CU47" s="214">
        <f t="shared" si="183"/>
        <v>0.14962946423408979</v>
      </c>
      <c r="CY47" s="195"/>
      <c r="DB47" s="195"/>
      <c r="DE47" s="195"/>
    </row>
    <row r="48" spans="1:109">
      <c r="A48" s="201">
        <v>2004</v>
      </c>
      <c r="B48" s="261">
        <f>B47</f>
        <v>0.31209999999999999</v>
      </c>
      <c r="C48" s="346">
        <f>C47</f>
        <v>12.2</v>
      </c>
      <c r="D48" s="346">
        <f t="shared" ref="D48" si="215">D47</f>
        <v>30.952000000000002</v>
      </c>
      <c r="E48" s="286">
        <f t="shared" si="170"/>
        <v>3.776144E-2</v>
      </c>
      <c r="F48" s="261">
        <f t="shared" si="121"/>
        <v>0.48499655451573065</v>
      </c>
      <c r="G48" s="287">
        <f t="shared" si="122"/>
        <v>0.36977420900378244</v>
      </c>
      <c r="H48" s="214">
        <f t="shared" si="171"/>
        <v>0.45619096813774362</v>
      </c>
      <c r="I48" s="276">
        <f t="shared" si="184"/>
        <v>0.27889999999999998</v>
      </c>
      <c r="J48" s="306">
        <f t="shared" si="184"/>
        <v>8.1</v>
      </c>
      <c r="K48" s="346">
        <f t="shared" si="184"/>
        <v>23.837</v>
      </c>
      <c r="L48" s="286">
        <f t="shared" si="161"/>
        <v>1.9307970000000001E-2</v>
      </c>
      <c r="M48" s="261">
        <f t="shared" si="76"/>
        <v>0.75791021259310054</v>
      </c>
      <c r="N48" s="261">
        <f t="shared" si="193"/>
        <v>0.52748294983726363</v>
      </c>
      <c r="O48" s="214">
        <f t="shared" si="194"/>
        <v>0.70030339690414134</v>
      </c>
      <c r="P48" s="285">
        <v>0.31830000000000003</v>
      </c>
      <c r="Q48" s="315">
        <v>13</v>
      </c>
      <c r="R48" s="348">
        <v>30.91</v>
      </c>
      <c r="S48" s="286">
        <f t="shared" si="172"/>
        <v>4.0182999999999996E-2</v>
      </c>
      <c r="T48" s="261">
        <f t="shared" si="124"/>
        <v>0.4491834094620451</v>
      </c>
      <c r="U48" s="287">
        <f t="shared" si="125"/>
        <v>0.34032257667945748</v>
      </c>
      <c r="V48" s="214">
        <f t="shared" si="173"/>
        <v>0.42196820126639822</v>
      </c>
      <c r="W48" s="342">
        <v>0.22850000000000001</v>
      </c>
      <c r="X48" s="347">
        <v>5.6</v>
      </c>
      <c r="Y48" s="347">
        <v>32.375</v>
      </c>
      <c r="Z48" s="286">
        <f t="shared" si="162"/>
        <v>1.8129999999999997E-2</v>
      </c>
      <c r="AA48" s="261">
        <f t="shared" si="79"/>
        <v>0.77533154862396092</v>
      </c>
      <c r="AB48" s="261">
        <f t="shared" si="196"/>
        <v>0.76689621905435523</v>
      </c>
      <c r="AC48" s="214">
        <f t="shared" si="197"/>
        <v>0.77322271623155947</v>
      </c>
      <c r="AD48" s="284">
        <v>0.25209999999999999</v>
      </c>
      <c r="AE48" s="347">
        <v>6.5460000000000003</v>
      </c>
      <c r="AF48" s="347">
        <v>21.045999999999999</v>
      </c>
      <c r="AG48" s="286">
        <f>AE48*AF48/10000</f>
        <v>1.3776711599999998E-2</v>
      </c>
      <c r="AH48" s="260">
        <f t="shared" si="82"/>
        <v>0.83971357877383401</v>
      </c>
      <c r="AI48" s="261">
        <f t="shared" si="199"/>
        <v>0.65479000569079648</v>
      </c>
      <c r="AJ48" s="214">
        <f t="shared" si="200"/>
        <v>0.79348268550307466</v>
      </c>
      <c r="AK48" s="266">
        <f t="shared" si="201"/>
        <v>0.28029648616259961</v>
      </c>
      <c r="AL48" s="266">
        <f t="shared" si="201"/>
        <v>8.1558086065257509</v>
      </c>
      <c r="AM48" s="266">
        <f t="shared" si="201"/>
        <v>25.438735270635913</v>
      </c>
      <c r="AN48" s="286">
        <f t="shared" si="164"/>
        <v>2.0747345605938255E-2</v>
      </c>
      <c r="AO48" s="260">
        <f t="shared" si="85"/>
        <v>0.73662287411616689</v>
      </c>
      <c r="AP48" s="261">
        <f t="shared" si="202"/>
        <v>0.52084927290066818</v>
      </c>
      <c r="AQ48" s="214">
        <f t="shared" si="203"/>
        <v>0.68267947381229233</v>
      </c>
      <c r="AR48" s="285">
        <v>0.27800000000000002</v>
      </c>
      <c r="AS48" s="348">
        <v>8.5180000000000007</v>
      </c>
      <c r="AT48" s="348">
        <v>23.919</v>
      </c>
      <c r="AU48" s="286">
        <f t="shared" si="174"/>
        <v>2.0374204200000003E-2</v>
      </c>
      <c r="AV48" s="261">
        <f t="shared" si="127"/>
        <v>0.74214136934089925</v>
      </c>
      <c r="AW48" s="287">
        <f t="shared" si="128"/>
        <v>0.53175818678756859</v>
      </c>
      <c r="AX48" s="214">
        <f t="shared" si="175"/>
        <v>0.68954557370256653</v>
      </c>
      <c r="AY48" s="320">
        <v>0.33800000000000002</v>
      </c>
      <c r="AZ48" s="351">
        <v>12.085000000000001</v>
      </c>
      <c r="BA48" s="351">
        <v>31.53</v>
      </c>
      <c r="BB48" s="286">
        <f t="shared" si="165"/>
        <v>3.8104005000000003E-2</v>
      </c>
      <c r="BC48" s="261">
        <f t="shared" si="88"/>
        <v>0.47993026252407411</v>
      </c>
      <c r="BD48" s="261">
        <f t="shared" si="166"/>
        <v>0.24674239010055454</v>
      </c>
      <c r="BE48" s="214">
        <f t="shared" si="167"/>
        <v>0.42163329441819425</v>
      </c>
      <c r="BF48" s="654">
        <v>0.26300000000000001</v>
      </c>
      <c r="BG48" s="320">
        <v>6.306</v>
      </c>
      <c r="BH48" s="320">
        <v>55.508000000000003</v>
      </c>
      <c r="BI48" s="283">
        <f t="shared" si="168"/>
        <v>3.5003344800000002E-2</v>
      </c>
      <c r="BJ48" s="261">
        <f t="shared" si="91"/>
        <v>0.52578681512024761</v>
      </c>
      <c r="BK48" s="261">
        <f t="shared" si="208"/>
        <v>0.60301213595932213</v>
      </c>
      <c r="BL48" s="214">
        <f t="shared" si="209"/>
        <v>0.54509314533001629</v>
      </c>
      <c r="BM48" s="285">
        <v>0.25559999999999999</v>
      </c>
      <c r="BN48" s="608">
        <v>7.1</v>
      </c>
      <c r="BO48" s="348">
        <v>31.790000000000003</v>
      </c>
      <c r="BP48" s="286">
        <f t="shared" si="177"/>
        <v>2.2570900000000001E-2</v>
      </c>
      <c r="BQ48" s="261">
        <f t="shared" si="132"/>
        <v>0.70965380540516276</v>
      </c>
      <c r="BR48" s="287">
        <f t="shared" si="133"/>
        <v>0.63816408421738735</v>
      </c>
      <c r="BS48" s="214">
        <f t="shared" si="178"/>
        <v>0.69178137510821891</v>
      </c>
      <c r="BT48" s="320">
        <v>0.315</v>
      </c>
      <c r="BU48" s="351">
        <v>14.084</v>
      </c>
      <c r="BV48" s="351">
        <v>29.228000000000002</v>
      </c>
      <c r="BW48" s="286">
        <f t="shared" si="169"/>
        <v>4.11647152E-2</v>
      </c>
      <c r="BX48" s="261">
        <f t="shared" si="101"/>
        <v>0.43466454193078091</v>
      </c>
      <c r="BY48" s="261">
        <f t="shared" si="211"/>
        <v>0.35599844549724335</v>
      </c>
      <c r="BZ48" s="214">
        <f t="shared" si="212"/>
        <v>0.41499801782239654</v>
      </c>
      <c r="CA48" s="262">
        <f t="shared" si="213"/>
        <v>0.23966479268071594</v>
      </c>
      <c r="CB48" s="346">
        <f t="shared" si="213"/>
        <v>5.7870763044571634</v>
      </c>
      <c r="CC48" s="346">
        <f t="shared" si="213"/>
        <v>29.993429044651911</v>
      </c>
      <c r="CD48" s="286">
        <f t="shared" si="179"/>
        <v>1.7357426251372231E-2</v>
      </c>
      <c r="CE48" s="261">
        <f t="shared" si="134"/>
        <v>0.78675736327413504</v>
      </c>
      <c r="CF48" s="287">
        <f t="shared" si="135"/>
        <v>0.71386051437536202</v>
      </c>
      <c r="CG48" s="214">
        <f t="shared" si="180"/>
        <v>0.76853315104944175</v>
      </c>
      <c r="CH48" s="264">
        <v>0.34460000000000002</v>
      </c>
      <c r="CI48" s="348">
        <v>11.6</v>
      </c>
      <c r="CJ48" s="348">
        <v>30.36</v>
      </c>
      <c r="CK48" s="286">
        <f t="shared" si="181"/>
        <v>3.5217600000000002E-2</v>
      </c>
      <c r="CL48" s="261">
        <f t="shared" si="137"/>
        <v>0.52261813354469033</v>
      </c>
      <c r="CM48" s="287">
        <f t="shared" si="138"/>
        <v>0.21539065246498304</v>
      </c>
      <c r="CN48" s="214">
        <f t="shared" si="182"/>
        <v>0.4458112632747635</v>
      </c>
      <c r="CO48" s="285">
        <v>0.37240000000000001</v>
      </c>
      <c r="CP48" s="348">
        <v>17.3</v>
      </c>
      <c r="CQ48" s="348">
        <v>35.481000000000002</v>
      </c>
      <c r="CR48" s="286">
        <f t="shared" si="159"/>
        <v>6.1382130000000007E-2</v>
      </c>
      <c r="CS48" s="261">
        <f t="shared" si="140"/>
        <v>0.13566339851788578</v>
      </c>
      <c r="CT48" s="282">
        <f t="shared" si="97"/>
        <v>8.3333333333333232E-2</v>
      </c>
      <c r="CU48" s="214">
        <f t="shared" si="183"/>
        <v>0.12258088222174765</v>
      </c>
      <c r="CY48" s="195"/>
      <c r="DB48" s="195"/>
      <c r="DE48" s="195"/>
    </row>
    <row r="49" spans="1:161">
      <c r="A49" s="201">
        <v>2005</v>
      </c>
      <c r="B49" s="261">
        <f t="shared" ref="B49:D50" si="216">B48</f>
        <v>0.31209999999999999</v>
      </c>
      <c r="C49" s="346">
        <f t="shared" si="216"/>
        <v>12.2</v>
      </c>
      <c r="D49" s="346">
        <f t="shared" si="216"/>
        <v>30.952000000000002</v>
      </c>
      <c r="E49" s="286">
        <f t="shared" si="170"/>
        <v>3.776144E-2</v>
      </c>
      <c r="F49" s="261">
        <f t="shared" si="121"/>
        <v>0.48499655451573065</v>
      </c>
      <c r="G49" s="287">
        <f t="shared" si="122"/>
        <v>0.36977420900378244</v>
      </c>
      <c r="H49" s="214">
        <f t="shared" si="171"/>
        <v>0.45619096813774362</v>
      </c>
      <c r="I49" s="276">
        <f t="shared" ref="I49:K53" si="217">I48</f>
        <v>0.27889999999999998</v>
      </c>
      <c r="J49" s="306">
        <f t="shared" si="217"/>
        <v>8.1</v>
      </c>
      <c r="K49" s="346">
        <f t="shared" si="217"/>
        <v>23.837</v>
      </c>
      <c r="L49" s="286">
        <f>J49*K49/10000</f>
        <v>1.9307970000000001E-2</v>
      </c>
      <c r="M49" s="261">
        <f t="shared" si="76"/>
        <v>0.75791021259310054</v>
      </c>
      <c r="N49" s="261">
        <f t="shared" si="193"/>
        <v>0.52748294983726363</v>
      </c>
      <c r="O49" s="214">
        <f t="shared" si="194"/>
        <v>0.70030339690414134</v>
      </c>
      <c r="P49" s="262">
        <f>P48</f>
        <v>0.31830000000000003</v>
      </c>
      <c r="Q49" s="346">
        <f>Q48</f>
        <v>13</v>
      </c>
      <c r="R49" s="346">
        <f>R48</f>
        <v>30.91</v>
      </c>
      <c r="S49" s="286">
        <f t="shared" si="172"/>
        <v>4.0182999999999996E-2</v>
      </c>
      <c r="T49" s="261">
        <f t="shared" si="124"/>
        <v>0.4491834094620451</v>
      </c>
      <c r="U49" s="287">
        <f t="shared" si="125"/>
        <v>0.34032257667945748</v>
      </c>
      <c r="V49" s="214">
        <f t="shared" si="173"/>
        <v>0.42196820126639822</v>
      </c>
      <c r="W49" s="340">
        <f t="shared" ref="W49:Y50" si="218">W48</f>
        <v>0.22850000000000001</v>
      </c>
      <c r="X49" s="349">
        <f t="shared" si="218"/>
        <v>5.6</v>
      </c>
      <c r="Y49" s="349">
        <f t="shared" si="218"/>
        <v>32.375</v>
      </c>
      <c r="Z49" s="286">
        <f>X49*Y49/10000</f>
        <v>1.8129999999999997E-2</v>
      </c>
      <c r="AA49" s="261">
        <f t="shared" si="79"/>
        <v>0.77533154862396092</v>
      </c>
      <c r="AB49" s="261">
        <f t="shared" si="196"/>
        <v>0.76689621905435523</v>
      </c>
      <c r="AC49" s="214">
        <f t="shared" si="197"/>
        <v>0.77322271623155947</v>
      </c>
      <c r="AD49" s="266">
        <f t="shared" ref="AD49:AF50" si="219">AD48</f>
        <v>0.25209999999999999</v>
      </c>
      <c r="AE49" s="349">
        <f t="shared" si="219"/>
        <v>6.5460000000000003</v>
      </c>
      <c r="AF49" s="349">
        <f t="shared" si="219"/>
        <v>21.045999999999999</v>
      </c>
      <c r="AG49" s="286">
        <f t="shared" ref="AG49:AG53" si="220">AE49*AF49/10000</f>
        <v>1.3776711599999998E-2</v>
      </c>
      <c r="AH49" s="260">
        <f t="shared" si="82"/>
        <v>0.83971357877383401</v>
      </c>
      <c r="AI49" s="261">
        <f t="shared" si="199"/>
        <v>0.65479000569079648</v>
      </c>
      <c r="AJ49" s="214">
        <f t="shared" si="200"/>
        <v>0.79348268550307466</v>
      </c>
      <c r="AK49" s="285">
        <v>0.28100000000000003</v>
      </c>
      <c r="AL49" s="348">
        <v>8.3849999999999998</v>
      </c>
      <c r="AM49" s="347">
        <v>25.779</v>
      </c>
      <c r="AN49" s="286">
        <f>AL49*AM49/10000</f>
        <v>2.1615691499999999E-2</v>
      </c>
      <c r="AO49" s="260">
        <f t="shared" si="85"/>
        <v>0.72378065775117673</v>
      </c>
      <c r="AP49" s="261">
        <f t="shared" si="202"/>
        <v>0.5175073969532179</v>
      </c>
      <c r="AQ49" s="214">
        <f t="shared" si="203"/>
        <v>0.67221234255168705</v>
      </c>
      <c r="AR49" s="262">
        <f t="shared" ref="AR49:AT53" si="221">AR48</f>
        <v>0.27800000000000002</v>
      </c>
      <c r="AS49" s="346">
        <f>AS48</f>
        <v>8.5180000000000007</v>
      </c>
      <c r="AT49" s="346">
        <f>AT48</f>
        <v>23.919</v>
      </c>
      <c r="AU49" s="286">
        <f t="shared" si="174"/>
        <v>2.0374204200000003E-2</v>
      </c>
      <c r="AV49" s="261">
        <f t="shared" si="127"/>
        <v>0.74214136934089925</v>
      </c>
      <c r="AW49" s="287">
        <f t="shared" si="128"/>
        <v>0.53175818678756859</v>
      </c>
      <c r="AX49" s="214">
        <f t="shared" si="175"/>
        <v>0.68954557370256653</v>
      </c>
      <c r="AY49" s="305">
        <f t="shared" ref="AY49:BA53" si="222">AY48</f>
        <v>0.33800000000000002</v>
      </c>
      <c r="AZ49" s="306">
        <f>AZ48</f>
        <v>12.085000000000001</v>
      </c>
      <c r="BA49" s="306">
        <f>BA48</f>
        <v>31.53</v>
      </c>
      <c r="BB49" s="286">
        <f>AZ49*BA49/10000</f>
        <v>3.8104005000000003E-2</v>
      </c>
      <c r="BC49" s="261">
        <f t="shared" si="88"/>
        <v>0.47993026252407411</v>
      </c>
      <c r="BD49" s="261">
        <f>($H$74-AY49)/($H$74-$H$75)</f>
        <v>0.24674239010055454</v>
      </c>
      <c r="BE49" s="214">
        <f>(BC49)*0.75+(BD49)*0.25</f>
        <v>0.42163329441819425</v>
      </c>
      <c r="BF49" s="276">
        <f t="shared" ref="BF49:BH53" si="223">BF48</f>
        <v>0.26300000000000001</v>
      </c>
      <c r="BG49" s="305">
        <f>BG48</f>
        <v>6.306</v>
      </c>
      <c r="BH49" s="305">
        <f>BH48</f>
        <v>55.508000000000003</v>
      </c>
      <c r="BI49" s="283">
        <f>BG49*BH49/10000</f>
        <v>3.5003344800000002E-2</v>
      </c>
      <c r="BJ49" s="261">
        <f t="shared" si="91"/>
        <v>0.52578681512024761</v>
      </c>
      <c r="BK49" s="261">
        <f t="shared" si="208"/>
        <v>0.60301213595932213</v>
      </c>
      <c r="BL49" s="214">
        <f t="shared" si="209"/>
        <v>0.54509314533001629</v>
      </c>
      <c r="BM49" s="262">
        <f>BM48</f>
        <v>0.25559999999999999</v>
      </c>
      <c r="BN49" s="346">
        <f>BN48</f>
        <v>7.1</v>
      </c>
      <c r="BO49" s="346">
        <f>BO48</f>
        <v>31.790000000000003</v>
      </c>
      <c r="BP49" s="286">
        <f t="shared" si="177"/>
        <v>2.2570900000000001E-2</v>
      </c>
      <c r="BQ49" s="261">
        <f t="shared" si="132"/>
        <v>0.70965380540516276</v>
      </c>
      <c r="BR49" s="287">
        <f t="shared" si="133"/>
        <v>0.63816408421738735</v>
      </c>
      <c r="BS49" s="214">
        <f t="shared" si="178"/>
        <v>0.69178137510821891</v>
      </c>
      <c r="BT49" s="305">
        <f t="shared" ref="BT49:BV50" si="224">BT48</f>
        <v>0.315</v>
      </c>
      <c r="BU49" s="306">
        <f t="shared" si="224"/>
        <v>14.084</v>
      </c>
      <c r="BV49" s="306">
        <f t="shared" si="224"/>
        <v>29.228000000000002</v>
      </c>
      <c r="BW49" s="286">
        <f>BU49*BV49/10000</f>
        <v>4.11647152E-2</v>
      </c>
      <c r="BX49" s="261">
        <f t="shared" si="101"/>
        <v>0.43466454193078091</v>
      </c>
      <c r="BY49" s="261">
        <f t="shared" si="211"/>
        <v>0.35599844549724335</v>
      </c>
      <c r="BZ49" s="214">
        <f t="shared" si="212"/>
        <v>0.41499801782239654</v>
      </c>
      <c r="CA49" s="285">
        <v>0.23669999999999999</v>
      </c>
      <c r="CB49" s="608">
        <v>5.6</v>
      </c>
      <c r="CC49" s="348">
        <v>28.77</v>
      </c>
      <c r="CD49" s="286">
        <f t="shared" si="179"/>
        <v>1.6111199999999999E-2</v>
      </c>
      <c r="CE49" s="261">
        <f t="shared" si="134"/>
        <v>0.80518816057426579</v>
      </c>
      <c r="CF49" s="287">
        <f t="shared" si="135"/>
        <v>0.72794406017379676</v>
      </c>
      <c r="CG49" s="214">
        <f t="shared" si="180"/>
        <v>0.7858771354741485</v>
      </c>
      <c r="CH49" s="265">
        <f t="shared" ref="CH49:CJ53" si="225">CH48</f>
        <v>0.34460000000000002</v>
      </c>
      <c r="CI49" s="346">
        <f>CI48</f>
        <v>11.6</v>
      </c>
      <c r="CJ49" s="346">
        <f>CJ48</f>
        <v>30.36</v>
      </c>
      <c r="CK49" s="286">
        <f t="shared" si="181"/>
        <v>3.5217600000000002E-2</v>
      </c>
      <c r="CL49" s="261">
        <f t="shared" si="137"/>
        <v>0.52261813354469033</v>
      </c>
      <c r="CM49" s="287">
        <f t="shared" si="138"/>
        <v>0.21539065246498304</v>
      </c>
      <c r="CN49" s="214">
        <f t="shared" si="182"/>
        <v>0.4458112632747635</v>
      </c>
      <c r="CO49" s="262">
        <f t="shared" ref="CO49:CQ50" si="226">CO48</f>
        <v>0.37240000000000001</v>
      </c>
      <c r="CP49" s="346">
        <f t="shared" si="226"/>
        <v>17.3</v>
      </c>
      <c r="CQ49" s="346">
        <f t="shared" si="226"/>
        <v>35.481000000000002</v>
      </c>
      <c r="CR49" s="286">
        <f>CP49*CQ49/10000</f>
        <v>6.1382130000000007E-2</v>
      </c>
      <c r="CS49" s="261">
        <f t="shared" si="140"/>
        <v>0.13566339851788578</v>
      </c>
      <c r="CT49" s="282">
        <f t="shared" si="97"/>
        <v>8.3333333333333232E-2</v>
      </c>
      <c r="CU49" s="214">
        <f t="shared" si="183"/>
        <v>0.12258088222174765</v>
      </c>
      <c r="CY49" s="195"/>
      <c r="DB49" s="195"/>
      <c r="DE49" s="195"/>
    </row>
    <row r="50" spans="1:161">
      <c r="A50" s="201">
        <v>2006</v>
      </c>
      <c r="B50" s="261">
        <f t="shared" si="216"/>
        <v>0.31209999999999999</v>
      </c>
      <c r="C50" s="346">
        <f t="shared" si="216"/>
        <v>12.2</v>
      </c>
      <c r="D50" s="346">
        <f t="shared" si="216"/>
        <v>30.952000000000002</v>
      </c>
      <c r="E50" s="286">
        <f>C50*D50/10000</f>
        <v>3.776144E-2</v>
      </c>
      <c r="F50" s="261">
        <f t="shared" si="121"/>
        <v>0.48499655451573065</v>
      </c>
      <c r="G50" s="287">
        <f t="shared" si="122"/>
        <v>0.36977420900378244</v>
      </c>
      <c r="H50" s="214">
        <f>(F50)*0.75+(G50)*0.25</f>
        <v>0.45619096813774362</v>
      </c>
      <c r="I50" s="276">
        <f t="shared" si="217"/>
        <v>0.27889999999999998</v>
      </c>
      <c r="J50" s="306">
        <f t="shared" si="217"/>
        <v>8.1</v>
      </c>
      <c r="K50" s="346">
        <f t="shared" si="217"/>
        <v>23.837</v>
      </c>
      <c r="L50" s="286">
        <f>J50*K50/10000</f>
        <v>1.9307970000000001E-2</v>
      </c>
      <c r="M50" s="261">
        <f>($H$69-L50)/($H$69-$H$70)</f>
        <v>0.75791021259310054</v>
      </c>
      <c r="N50" s="261">
        <f t="shared" si="193"/>
        <v>0.52748294983726363</v>
      </c>
      <c r="O50" s="214">
        <f t="shared" si="194"/>
        <v>0.70030339690414134</v>
      </c>
      <c r="P50" s="262">
        <f>P48</f>
        <v>0.31830000000000003</v>
      </c>
      <c r="Q50" s="346">
        <f t="shared" ref="Q50:R53" si="227">Q49</f>
        <v>13</v>
      </c>
      <c r="R50" s="346">
        <f t="shared" si="227"/>
        <v>30.91</v>
      </c>
      <c r="S50" s="286">
        <f>Q50*R50/10000</f>
        <v>4.0182999999999996E-2</v>
      </c>
      <c r="T50" s="261">
        <f t="shared" si="124"/>
        <v>0.4491834094620451</v>
      </c>
      <c r="U50" s="287">
        <f t="shared" si="125"/>
        <v>0.34032257667945748</v>
      </c>
      <c r="V50" s="214">
        <f>(T50)*0.75+(U50)*0.25</f>
        <v>0.42196820126639822</v>
      </c>
      <c r="W50" s="340">
        <f t="shared" si="218"/>
        <v>0.22850000000000001</v>
      </c>
      <c r="X50" s="349">
        <f t="shared" si="218"/>
        <v>5.6</v>
      </c>
      <c r="Y50" s="349">
        <f t="shared" si="218"/>
        <v>32.375</v>
      </c>
      <c r="Z50" s="286">
        <f>X50*Y50/10000</f>
        <v>1.8129999999999997E-2</v>
      </c>
      <c r="AA50" s="261">
        <f>($H$69-Z50)/($H$69-$H$70)</f>
        <v>0.77533154862396092</v>
      </c>
      <c r="AB50" s="261">
        <f t="shared" si="196"/>
        <v>0.76689621905435523</v>
      </c>
      <c r="AC50" s="214">
        <f t="shared" si="197"/>
        <v>0.77322271623155947</v>
      </c>
      <c r="AD50" s="266">
        <f t="shared" si="219"/>
        <v>0.25209999999999999</v>
      </c>
      <c r="AE50" s="349">
        <f t="shared" si="219"/>
        <v>6.5460000000000003</v>
      </c>
      <c r="AF50" s="349">
        <f t="shared" si="219"/>
        <v>21.045999999999999</v>
      </c>
      <c r="AG50" s="286">
        <f t="shared" si="220"/>
        <v>1.3776711599999998E-2</v>
      </c>
      <c r="AH50" s="260">
        <f>($H$69-AG50)/($H$69-$H$70)</f>
        <v>0.83971357877383401</v>
      </c>
      <c r="AI50" s="261">
        <f t="shared" si="199"/>
        <v>0.65479000569079648</v>
      </c>
      <c r="AJ50" s="214">
        <f t="shared" si="200"/>
        <v>0.79348268550307466</v>
      </c>
      <c r="AK50" s="262">
        <f t="shared" ref="AK50:AM50" si="228">AK49</f>
        <v>0.28100000000000003</v>
      </c>
      <c r="AL50" s="346">
        <f t="shared" si="228"/>
        <v>8.3849999999999998</v>
      </c>
      <c r="AM50" s="349">
        <f t="shared" si="228"/>
        <v>25.779</v>
      </c>
      <c r="AN50" s="286">
        <f>AL50*AM50/10000</f>
        <v>2.1615691499999999E-2</v>
      </c>
      <c r="AO50" s="260">
        <f>($H$69-AN50)/($H$69-$H$70)</f>
        <v>0.72378065775117673</v>
      </c>
      <c r="AP50" s="261">
        <f t="shared" si="202"/>
        <v>0.5175073969532179</v>
      </c>
      <c r="AQ50" s="214">
        <f t="shared" si="203"/>
        <v>0.67221234255168705</v>
      </c>
      <c r="AR50" s="262">
        <f t="shared" si="221"/>
        <v>0.27800000000000002</v>
      </c>
      <c r="AS50" s="346">
        <f>AS49</f>
        <v>8.5180000000000007</v>
      </c>
      <c r="AT50" s="346">
        <f>AT49</f>
        <v>23.919</v>
      </c>
      <c r="AU50" s="286">
        <f>AS50*AT50/10000</f>
        <v>2.0374204200000003E-2</v>
      </c>
      <c r="AV50" s="261">
        <f t="shared" si="127"/>
        <v>0.74214136934089925</v>
      </c>
      <c r="AW50" s="287">
        <f t="shared" si="128"/>
        <v>0.53175818678756859</v>
      </c>
      <c r="AX50" s="214">
        <f>(AV50)*0.75+(AW50)*0.25</f>
        <v>0.68954557370256653</v>
      </c>
      <c r="AY50" s="305">
        <f t="shared" si="222"/>
        <v>0.33800000000000002</v>
      </c>
      <c r="AZ50" s="306">
        <f>AZ49</f>
        <v>12.085000000000001</v>
      </c>
      <c r="BA50" s="306">
        <f>BA49</f>
        <v>31.53</v>
      </c>
      <c r="BB50" s="286">
        <f>AZ50*BA50/10000</f>
        <v>3.8104005000000003E-2</v>
      </c>
      <c r="BC50" s="261">
        <f>($H$69-BB50)/($H$69-$H$70)</f>
        <v>0.47993026252407411</v>
      </c>
      <c r="BD50" s="261">
        <f>($H$74-AY50)/($H$74-$H$75)</f>
        <v>0.24674239010055454</v>
      </c>
      <c r="BE50" s="214">
        <f>(BC50)*0.75+(BD50)*0.25</f>
        <v>0.42163329441819425</v>
      </c>
      <c r="BF50" s="276">
        <f t="shared" si="223"/>
        <v>0.26300000000000001</v>
      </c>
      <c r="BG50" s="305">
        <f>BG49</f>
        <v>6.306</v>
      </c>
      <c r="BH50" s="305">
        <f>BH49</f>
        <v>55.508000000000003</v>
      </c>
      <c r="BI50" s="283">
        <f>BG50*BH50/10000</f>
        <v>3.5003344800000002E-2</v>
      </c>
      <c r="BJ50" s="261">
        <f>($H$69-BI50)/($H$69-$H$70)</f>
        <v>0.52578681512024761</v>
      </c>
      <c r="BK50" s="261">
        <f t="shared" si="208"/>
        <v>0.60301213595932213</v>
      </c>
      <c r="BL50" s="214">
        <f t="shared" si="209"/>
        <v>0.54509314533001629</v>
      </c>
      <c r="BM50" s="262">
        <f t="shared" ref="BM50:BO53" si="229">BM49</f>
        <v>0.25559999999999999</v>
      </c>
      <c r="BN50" s="346">
        <f>BN49</f>
        <v>7.1</v>
      </c>
      <c r="BO50" s="346">
        <f>BO49</f>
        <v>31.790000000000003</v>
      </c>
      <c r="BP50" s="286">
        <f>BN50*BO50/10000</f>
        <v>2.2570900000000001E-2</v>
      </c>
      <c r="BQ50" s="261">
        <f t="shared" si="132"/>
        <v>0.70965380540516276</v>
      </c>
      <c r="BR50" s="287">
        <f t="shared" si="133"/>
        <v>0.63816408421738735</v>
      </c>
      <c r="BS50" s="214">
        <f>(BQ50)*0.75+(BR50)*0.25</f>
        <v>0.69178137510821891</v>
      </c>
      <c r="BT50" s="305">
        <f t="shared" si="224"/>
        <v>0.315</v>
      </c>
      <c r="BU50" s="306">
        <f t="shared" si="224"/>
        <v>14.084</v>
      </c>
      <c r="BV50" s="306">
        <f t="shared" si="224"/>
        <v>29.228000000000002</v>
      </c>
      <c r="BW50" s="286">
        <f>BU50*BV50/10000</f>
        <v>4.11647152E-2</v>
      </c>
      <c r="BX50" s="261">
        <f>($H$69-BW50)/($H$69-$H$70)</f>
        <v>0.43466454193078091</v>
      </c>
      <c r="BY50" s="261">
        <f t="shared" si="211"/>
        <v>0.35599844549724335</v>
      </c>
      <c r="BZ50" s="214">
        <f t="shared" si="212"/>
        <v>0.41499801782239654</v>
      </c>
      <c r="CA50" s="262">
        <f t="shared" ref="CA50:CC53" si="230">CA49</f>
        <v>0.23669999999999999</v>
      </c>
      <c r="CB50" s="346">
        <f>CB49</f>
        <v>5.6</v>
      </c>
      <c r="CC50" s="346">
        <f>CC49</f>
        <v>28.77</v>
      </c>
      <c r="CD50" s="286">
        <f>CB50*CC50/10000</f>
        <v>1.6111199999999999E-2</v>
      </c>
      <c r="CE50" s="261">
        <f t="shared" si="134"/>
        <v>0.80518816057426579</v>
      </c>
      <c r="CF50" s="287">
        <f t="shared" si="135"/>
        <v>0.72794406017379676</v>
      </c>
      <c r="CG50" s="214">
        <f>(CE50)*0.75+(CF50)*0.25</f>
        <v>0.7858771354741485</v>
      </c>
      <c r="CH50" s="265">
        <f t="shared" si="225"/>
        <v>0.34460000000000002</v>
      </c>
      <c r="CI50" s="346">
        <f>CI49</f>
        <v>11.6</v>
      </c>
      <c r="CJ50" s="346">
        <f>CJ49</f>
        <v>30.36</v>
      </c>
      <c r="CK50" s="286">
        <f>CI50*CJ50/10000</f>
        <v>3.5217600000000002E-2</v>
      </c>
      <c r="CL50" s="261">
        <f t="shared" si="137"/>
        <v>0.52261813354469033</v>
      </c>
      <c r="CM50" s="287">
        <f t="shared" si="138"/>
        <v>0.21539065246498304</v>
      </c>
      <c r="CN50" s="214">
        <f>(CL50)*0.75+(CM50)*0.25</f>
        <v>0.4458112632747635</v>
      </c>
      <c r="CO50" s="262">
        <f t="shared" si="226"/>
        <v>0.37240000000000001</v>
      </c>
      <c r="CP50" s="346">
        <f t="shared" si="226"/>
        <v>17.3</v>
      </c>
      <c r="CQ50" s="346">
        <f t="shared" si="226"/>
        <v>35.481000000000002</v>
      </c>
      <c r="CR50" s="286">
        <f>CP50*CQ50/10000</f>
        <v>6.1382130000000007E-2</v>
      </c>
      <c r="CS50" s="261">
        <f t="shared" si="140"/>
        <v>0.13566339851788578</v>
      </c>
      <c r="CT50" s="282">
        <f t="shared" si="97"/>
        <v>8.3333333333333232E-2</v>
      </c>
      <c r="CU50" s="214">
        <f>(CS50)*0.75+(CT50)*0.25</f>
        <v>0.12258088222174765</v>
      </c>
      <c r="CY50" s="195"/>
      <c r="DB50" s="195"/>
      <c r="DE50" s="195"/>
    </row>
    <row r="51" spans="1:161">
      <c r="A51" s="201">
        <v>2007</v>
      </c>
      <c r="B51" s="261">
        <f t="shared" ref="B51:D53" si="231">B50</f>
        <v>0.31209999999999999</v>
      </c>
      <c r="C51" s="346">
        <f t="shared" si="231"/>
        <v>12.2</v>
      </c>
      <c r="D51" s="346">
        <f t="shared" si="231"/>
        <v>30.952000000000002</v>
      </c>
      <c r="E51" s="286">
        <f>C51*D51/10000</f>
        <v>3.776144E-2</v>
      </c>
      <c r="F51" s="261">
        <f t="shared" si="121"/>
        <v>0.48499655451573065</v>
      </c>
      <c r="G51" s="287">
        <f t="shared" si="122"/>
        <v>0.36977420900378244</v>
      </c>
      <c r="H51" s="214">
        <f>(F51)*0.75+(G51)*0.25</f>
        <v>0.45619096813774362</v>
      </c>
      <c r="I51" s="276">
        <f t="shared" si="217"/>
        <v>0.27889999999999998</v>
      </c>
      <c r="J51" s="306">
        <f t="shared" si="217"/>
        <v>8.1</v>
      </c>
      <c r="K51" s="346">
        <f t="shared" si="217"/>
        <v>23.837</v>
      </c>
      <c r="L51" s="286">
        <f>J51*K51/10000</f>
        <v>1.9307970000000001E-2</v>
      </c>
      <c r="M51" s="261">
        <f>($H$69-L51)/($H$69-$H$70)</f>
        <v>0.75791021259310054</v>
      </c>
      <c r="N51" s="261">
        <f t="shared" si="193"/>
        <v>0.52748294983726363</v>
      </c>
      <c r="O51" s="214">
        <f t="shared" si="194"/>
        <v>0.70030339690414134</v>
      </c>
      <c r="P51" s="262">
        <f>P49</f>
        <v>0.31830000000000003</v>
      </c>
      <c r="Q51" s="346">
        <f t="shared" si="227"/>
        <v>13</v>
      </c>
      <c r="R51" s="346">
        <f t="shared" si="227"/>
        <v>30.91</v>
      </c>
      <c r="S51" s="286">
        <f>Q51*R51/10000</f>
        <v>4.0182999999999996E-2</v>
      </c>
      <c r="T51" s="261">
        <f t="shared" si="124"/>
        <v>0.4491834094620451</v>
      </c>
      <c r="U51" s="287">
        <f t="shared" si="125"/>
        <v>0.34032257667945748</v>
      </c>
      <c r="V51" s="214">
        <f>(T51)*0.75+(U51)*0.25</f>
        <v>0.42196820126639822</v>
      </c>
      <c r="W51" s="340">
        <f t="shared" ref="W51:Y53" si="232">W50</f>
        <v>0.22850000000000001</v>
      </c>
      <c r="X51" s="349">
        <f t="shared" si="232"/>
        <v>5.6</v>
      </c>
      <c r="Y51" s="349">
        <f t="shared" si="232"/>
        <v>32.375</v>
      </c>
      <c r="Z51" s="286">
        <f>X51*Y51/10000</f>
        <v>1.8129999999999997E-2</v>
      </c>
      <c r="AA51" s="261">
        <f>($H$69-Z51)/($H$69-$H$70)</f>
        <v>0.77533154862396092</v>
      </c>
      <c r="AB51" s="261">
        <f t="shared" si="196"/>
        <v>0.76689621905435523</v>
      </c>
      <c r="AC51" s="214">
        <f t="shared" si="197"/>
        <v>0.77322271623155947</v>
      </c>
      <c r="AD51" s="266">
        <f t="shared" ref="AD51:AF53" si="233">AD50</f>
        <v>0.25209999999999999</v>
      </c>
      <c r="AE51" s="349">
        <f t="shared" si="233"/>
        <v>6.5460000000000003</v>
      </c>
      <c r="AF51" s="349">
        <f t="shared" si="233"/>
        <v>21.045999999999999</v>
      </c>
      <c r="AG51" s="286">
        <f t="shared" si="220"/>
        <v>1.3776711599999998E-2</v>
      </c>
      <c r="AH51" s="260">
        <f>($H$69-AG51)/($H$69-$H$70)</f>
        <v>0.83971357877383401</v>
      </c>
      <c r="AI51" s="261">
        <f t="shared" si="199"/>
        <v>0.65479000569079648</v>
      </c>
      <c r="AJ51" s="214">
        <f t="shared" si="200"/>
        <v>0.79348268550307466</v>
      </c>
      <c r="AK51" s="262">
        <f t="shared" ref="AK51:AM53" si="234">AK50</f>
        <v>0.28100000000000003</v>
      </c>
      <c r="AL51" s="346">
        <f t="shared" si="234"/>
        <v>8.3849999999999998</v>
      </c>
      <c r="AM51" s="349">
        <f t="shared" si="234"/>
        <v>25.779</v>
      </c>
      <c r="AN51" s="286">
        <f>AL51*AM51/10000</f>
        <v>2.1615691499999999E-2</v>
      </c>
      <c r="AO51" s="260">
        <f>($H$69-AN51)/($H$69-$H$70)</f>
        <v>0.72378065775117673</v>
      </c>
      <c r="AP51" s="261">
        <f t="shared" si="202"/>
        <v>0.5175073969532179</v>
      </c>
      <c r="AQ51" s="214">
        <f t="shared" si="203"/>
        <v>0.67221234255168705</v>
      </c>
      <c r="AR51" s="262">
        <f t="shared" si="221"/>
        <v>0.27800000000000002</v>
      </c>
      <c r="AS51" s="346">
        <f t="shared" si="221"/>
        <v>8.5180000000000007</v>
      </c>
      <c r="AT51" s="346">
        <f t="shared" si="221"/>
        <v>23.919</v>
      </c>
      <c r="AU51" s="286">
        <f>AS51*AT51/10000</f>
        <v>2.0374204200000003E-2</v>
      </c>
      <c r="AV51" s="261">
        <f t="shared" si="127"/>
        <v>0.74214136934089925</v>
      </c>
      <c r="AW51" s="287">
        <f t="shared" si="128"/>
        <v>0.53175818678756859</v>
      </c>
      <c r="AX51" s="214">
        <f>(AV51)*0.75+(AW51)*0.25</f>
        <v>0.68954557370256653</v>
      </c>
      <c r="AY51" s="305">
        <f t="shared" si="222"/>
        <v>0.33800000000000002</v>
      </c>
      <c r="AZ51" s="306">
        <f t="shared" si="222"/>
        <v>12.085000000000001</v>
      </c>
      <c r="BA51" s="306">
        <f t="shared" si="222"/>
        <v>31.53</v>
      </c>
      <c r="BB51" s="286">
        <f>AZ51*BA51/10000</f>
        <v>3.8104005000000003E-2</v>
      </c>
      <c r="BC51" s="261">
        <f>($H$69-BB51)/($H$69-$H$70)</f>
        <v>0.47993026252407411</v>
      </c>
      <c r="BD51" s="261">
        <f>($H$74-AY51)/($H$74-$H$75)</f>
        <v>0.24674239010055454</v>
      </c>
      <c r="BE51" s="214">
        <f>(BC51)*0.75+(BD51)*0.25</f>
        <v>0.42163329441819425</v>
      </c>
      <c r="BF51" s="276">
        <f t="shared" si="223"/>
        <v>0.26300000000000001</v>
      </c>
      <c r="BG51" s="305">
        <f t="shared" si="223"/>
        <v>6.306</v>
      </c>
      <c r="BH51" s="305">
        <f t="shared" si="223"/>
        <v>55.508000000000003</v>
      </c>
      <c r="BI51" s="283">
        <f>BG51*BH51/10000</f>
        <v>3.5003344800000002E-2</v>
      </c>
      <c r="BJ51" s="261">
        <f>($H$69-BI51)/($H$69-$H$70)</f>
        <v>0.52578681512024761</v>
      </c>
      <c r="BK51" s="261">
        <f t="shared" si="208"/>
        <v>0.60301213595932213</v>
      </c>
      <c r="BL51" s="214">
        <f t="shared" si="209"/>
        <v>0.54509314533001629</v>
      </c>
      <c r="BM51" s="262">
        <f t="shared" si="229"/>
        <v>0.25559999999999999</v>
      </c>
      <c r="BN51" s="346">
        <f t="shared" si="229"/>
        <v>7.1</v>
      </c>
      <c r="BO51" s="346">
        <f t="shared" si="229"/>
        <v>31.790000000000003</v>
      </c>
      <c r="BP51" s="286">
        <f>BN51*BO51/10000</f>
        <v>2.2570900000000001E-2</v>
      </c>
      <c r="BQ51" s="261">
        <f t="shared" si="132"/>
        <v>0.70965380540516276</v>
      </c>
      <c r="BR51" s="287">
        <f t="shared" si="133"/>
        <v>0.63816408421738735</v>
      </c>
      <c r="BS51" s="214">
        <f>(BQ51)*0.75+(BR51)*0.25</f>
        <v>0.69178137510821891</v>
      </c>
      <c r="BT51" s="305">
        <f t="shared" ref="BT51:BV53" si="235">BT50</f>
        <v>0.315</v>
      </c>
      <c r="BU51" s="306">
        <f t="shared" si="235"/>
        <v>14.084</v>
      </c>
      <c r="BV51" s="306">
        <f t="shared" si="235"/>
        <v>29.228000000000002</v>
      </c>
      <c r="BW51" s="286">
        <f>BU51*BV51/10000</f>
        <v>4.11647152E-2</v>
      </c>
      <c r="BX51" s="261">
        <f>($H$69-BW51)/($H$69-$H$70)</f>
        <v>0.43466454193078091</v>
      </c>
      <c r="BY51" s="261">
        <f t="shared" si="211"/>
        <v>0.35599844549724335</v>
      </c>
      <c r="BZ51" s="214">
        <f t="shared" si="212"/>
        <v>0.41499801782239654</v>
      </c>
      <c r="CA51" s="262">
        <f t="shared" si="230"/>
        <v>0.23669999999999999</v>
      </c>
      <c r="CB51" s="346">
        <f t="shared" si="230"/>
        <v>5.6</v>
      </c>
      <c r="CC51" s="346">
        <f t="shared" si="230"/>
        <v>28.77</v>
      </c>
      <c r="CD51" s="286">
        <f>CB51*CC51/10000</f>
        <v>1.6111199999999999E-2</v>
      </c>
      <c r="CE51" s="261">
        <f t="shared" si="134"/>
        <v>0.80518816057426579</v>
      </c>
      <c r="CF51" s="287">
        <f t="shared" si="135"/>
        <v>0.72794406017379676</v>
      </c>
      <c r="CG51" s="214">
        <f>(CE51)*0.75+(CF51)*0.25</f>
        <v>0.7858771354741485</v>
      </c>
      <c r="CH51" s="265">
        <f t="shared" si="225"/>
        <v>0.34460000000000002</v>
      </c>
      <c r="CI51" s="346">
        <f t="shared" si="225"/>
        <v>11.6</v>
      </c>
      <c r="CJ51" s="346">
        <f t="shared" si="225"/>
        <v>30.36</v>
      </c>
      <c r="CK51" s="286">
        <f>CI51*CJ51/10000</f>
        <v>3.5217600000000002E-2</v>
      </c>
      <c r="CL51" s="261">
        <f t="shared" si="137"/>
        <v>0.52261813354469033</v>
      </c>
      <c r="CM51" s="287">
        <f t="shared" si="138"/>
        <v>0.21539065246498304</v>
      </c>
      <c r="CN51" s="214">
        <f>(CL51)*0.75+(CM51)*0.25</f>
        <v>0.4458112632747635</v>
      </c>
      <c r="CO51" s="262">
        <f t="shared" ref="CO51:CQ53" si="236">CO50</f>
        <v>0.37240000000000001</v>
      </c>
      <c r="CP51" s="346">
        <f t="shared" si="236"/>
        <v>17.3</v>
      </c>
      <c r="CQ51" s="346">
        <f t="shared" si="236"/>
        <v>35.481000000000002</v>
      </c>
      <c r="CR51" s="286">
        <f>CP51*CQ51/10000</f>
        <v>6.1382130000000007E-2</v>
      </c>
      <c r="CS51" s="261">
        <f t="shared" si="140"/>
        <v>0.13566339851788578</v>
      </c>
      <c r="CT51" s="282">
        <f t="shared" si="97"/>
        <v>8.3333333333333232E-2</v>
      </c>
      <c r="CU51" s="214">
        <f>(CS51)*0.75+(CT51)*0.25</f>
        <v>0.12258088222174765</v>
      </c>
      <c r="CY51" s="195"/>
      <c r="DB51" s="195"/>
      <c r="DE51" s="195"/>
    </row>
    <row r="52" spans="1:161">
      <c r="A52" s="201">
        <v>2008</v>
      </c>
      <c r="B52" s="261">
        <f t="shared" si="231"/>
        <v>0.31209999999999999</v>
      </c>
      <c r="C52" s="346">
        <f t="shared" si="231"/>
        <v>12.2</v>
      </c>
      <c r="D52" s="346">
        <f t="shared" si="231"/>
        <v>30.952000000000002</v>
      </c>
      <c r="E52" s="286">
        <f>C52*D52/10000</f>
        <v>3.776144E-2</v>
      </c>
      <c r="F52" s="261">
        <f t="shared" si="121"/>
        <v>0.48499655451573065</v>
      </c>
      <c r="G52" s="287">
        <f t="shared" si="122"/>
        <v>0.36977420900378244</v>
      </c>
      <c r="H52" s="214">
        <f>(F52)*0.75+(G52)*0.25</f>
        <v>0.45619096813774362</v>
      </c>
      <c r="I52" s="276">
        <f t="shared" si="217"/>
        <v>0.27889999999999998</v>
      </c>
      <c r="J52" s="306">
        <f t="shared" si="217"/>
        <v>8.1</v>
      </c>
      <c r="K52" s="346">
        <f t="shared" si="217"/>
        <v>23.837</v>
      </c>
      <c r="L52" s="286">
        <f>J52*K52/10000</f>
        <v>1.9307970000000001E-2</v>
      </c>
      <c r="M52" s="261">
        <f>($H$69-L52)/($H$69-$H$70)</f>
        <v>0.75791021259310054</v>
      </c>
      <c r="N52" s="261">
        <f t="shared" si="193"/>
        <v>0.52748294983726363</v>
      </c>
      <c r="O52" s="214">
        <f t="shared" si="194"/>
        <v>0.70030339690414134</v>
      </c>
      <c r="P52" s="262">
        <f>P50</f>
        <v>0.31830000000000003</v>
      </c>
      <c r="Q52" s="346">
        <f t="shared" si="227"/>
        <v>13</v>
      </c>
      <c r="R52" s="346">
        <f t="shared" si="227"/>
        <v>30.91</v>
      </c>
      <c r="S52" s="286">
        <f>Q52*R52/10000</f>
        <v>4.0182999999999996E-2</v>
      </c>
      <c r="T52" s="261">
        <f t="shared" si="124"/>
        <v>0.4491834094620451</v>
      </c>
      <c r="U52" s="287">
        <f t="shared" si="125"/>
        <v>0.34032257667945748</v>
      </c>
      <c r="V52" s="214">
        <f>(T52)*0.75+(U52)*0.25</f>
        <v>0.42196820126639822</v>
      </c>
      <c r="W52" s="340">
        <f t="shared" si="232"/>
        <v>0.22850000000000001</v>
      </c>
      <c r="X52" s="349">
        <f t="shared" si="232"/>
        <v>5.6</v>
      </c>
      <c r="Y52" s="349">
        <f t="shared" si="232"/>
        <v>32.375</v>
      </c>
      <c r="Z52" s="286">
        <f>X52*Y52/10000</f>
        <v>1.8129999999999997E-2</v>
      </c>
      <c r="AA52" s="261">
        <f>($H$69-Z52)/($H$69-$H$70)</f>
        <v>0.77533154862396092</v>
      </c>
      <c r="AB52" s="261">
        <f t="shared" si="196"/>
        <v>0.76689621905435523</v>
      </c>
      <c r="AC52" s="214">
        <f t="shared" si="197"/>
        <v>0.77322271623155947</v>
      </c>
      <c r="AD52" s="266">
        <f t="shared" si="233"/>
        <v>0.25209999999999999</v>
      </c>
      <c r="AE52" s="349">
        <f t="shared" si="233"/>
        <v>6.5460000000000003</v>
      </c>
      <c r="AF52" s="349">
        <f t="shared" si="233"/>
        <v>21.045999999999999</v>
      </c>
      <c r="AG52" s="286">
        <f t="shared" si="220"/>
        <v>1.3776711599999998E-2</v>
      </c>
      <c r="AH52" s="260">
        <f>($H$69-AG52)/($H$69-$H$70)</f>
        <v>0.83971357877383401</v>
      </c>
      <c r="AI52" s="261">
        <f t="shared" si="199"/>
        <v>0.65479000569079648</v>
      </c>
      <c r="AJ52" s="214">
        <f t="shared" si="200"/>
        <v>0.79348268550307466</v>
      </c>
      <c r="AK52" s="262">
        <f t="shared" si="234"/>
        <v>0.28100000000000003</v>
      </c>
      <c r="AL52" s="346">
        <f t="shared" si="234"/>
        <v>8.3849999999999998</v>
      </c>
      <c r="AM52" s="349">
        <f t="shared" si="234"/>
        <v>25.779</v>
      </c>
      <c r="AN52" s="286">
        <f>AL52*AM52/10000</f>
        <v>2.1615691499999999E-2</v>
      </c>
      <c r="AO52" s="260">
        <f>($H$69-AN52)/($H$69-$H$70)</f>
        <v>0.72378065775117673</v>
      </c>
      <c r="AP52" s="261">
        <f t="shared" si="202"/>
        <v>0.5175073969532179</v>
      </c>
      <c r="AQ52" s="214">
        <f t="shared" si="203"/>
        <v>0.67221234255168705</v>
      </c>
      <c r="AR52" s="262">
        <f t="shared" si="221"/>
        <v>0.27800000000000002</v>
      </c>
      <c r="AS52" s="346">
        <f t="shared" si="221"/>
        <v>8.5180000000000007</v>
      </c>
      <c r="AT52" s="346">
        <f t="shared" si="221"/>
        <v>23.919</v>
      </c>
      <c r="AU52" s="286">
        <f>AS52*AT52/10000</f>
        <v>2.0374204200000003E-2</v>
      </c>
      <c r="AV52" s="261">
        <f t="shared" si="127"/>
        <v>0.74214136934089925</v>
      </c>
      <c r="AW52" s="287">
        <f t="shared" si="128"/>
        <v>0.53175818678756859</v>
      </c>
      <c r="AX52" s="214">
        <f>(AV52)*0.75+(AW52)*0.25</f>
        <v>0.68954557370256653</v>
      </c>
      <c r="AY52" s="305">
        <f t="shared" si="222"/>
        <v>0.33800000000000002</v>
      </c>
      <c r="AZ52" s="306">
        <f t="shared" si="222"/>
        <v>12.085000000000001</v>
      </c>
      <c r="BA52" s="306">
        <f t="shared" si="222"/>
        <v>31.53</v>
      </c>
      <c r="BB52" s="286">
        <f>AZ52*BA52/10000</f>
        <v>3.8104005000000003E-2</v>
      </c>
      <c r="BC52" s="261">
        <f>($H$69-BB52)/($H$69-$H$70)</f>
        <v>0.47993026252407411</v>
      </c>
      <c r="BD52" s="261">
        <f>($H$74-AY52)/($H$74-$H$75)</f>
        <v>0.24674239010055454</v>
      </c>
      <c r="BE52" s="214">
        <f>(BC52)*0.75+(BD52)*0.25</f>
        <v>0.42163329441819425</v>
      </c>
      <c r="BF52" s="276">
        <f t="shared" si="223"/>
        <v>0.26300000000000001</v>
      </c>
      <c r="BG52" s="305">
        <f t="shared" si="223"/>
        <v>6.306</v>
      </c>
      <c r="BH52" s="305">
        <f t="shared" si="223"/>
        <v>55.508000000000003</v>
      </c>
      <c r="BI52" s="283">
        <f>BG52*BH52/10000</f>
        <v>3.5003344800000002E-2</v>
      </c>
      <c r="BJ52" s="261">
        <f>($H$69-BI52)/($H$69-$H$70)</f>
        <v>0.52578681512024761</v>
      </c>
      <c r="BK52" s="261">
        <f t="shared" si="208"/>
        <v>0.60301213595932213</v>
      </c>
      <c r="BL52" s="214">
        <f t="shared" si="209"/>
        <v>0.54509314533001629</v>
      </c>
      <c r="BM52" s="262">
        <f t="shared" si="229"/>
        <v>0.25559999999999999</v>
      </c>
      <c r="BN52" s="346">
        <f t="shared" si="229"/>
        <v>7.1</v>
      </c>
      <c r="BO52" s="346">
        <f t="shared" si="229"/>
        <v>31.790000000000003</v>
      </c>
      <c r="BP52" s="286">
        <f>BN52*BO52/10000</f>
        <v>2.2570900000000001E-2</v>
      </c>
      <c r="BQ52" s="261">
        <f t="shared" si="132"/>
        <v>0.70965380540516276</v>
      </c>
      <c r="BR52" s="287">
        <f t="shared" si="133"/>
        <v>0.63816408421738735</v>
      </c>
      <c r="BS52" s="214">
        <f>(BQ52)*0.75+(BR52)*0.25</f>
        <v>0.69178137510821891</v>
      </c>
      <c r="BT52" s="305">
        <f t="shared" si="235"/>
        <v>0.315</v>
      </c>
      <c r="BU52" s="306">
        <f t="shared" si="235"/>
        <v>14.084</v>
      </c>
      <c r="BV52" s="306">
        <f t="shared" si="235"/>
        <v>29.228000000000002</v>
      </c>
      <c r="BW52" s="286">
        <f>BU52*BV52/10000</f>
        <v>4.11647152E-2</v>
      </c>
      <c r="BX52" s="261">
        <f>($H$69-BW52)/($H$69-$H$70)</f>
        <v>0.43466454193078091</v>
      </c>
      <c r="BY52" s="261">
        <f t="shared" si="211"/>
        <v>0.35599844549724335</v>
      </c>
      <c r="BZ52" s="214">
        <f t="shared" si="212"/>
        <v>0.41499801782239654</v>
      </c>
      <c r="CA52" s="262">
        <f t="shared" si="230"/>
        <v>0.23669999999999999</v>
      </c>
      <c r="CB52" s="346">
        <f t="shared" si="230"/>
        <v>5.6</v>
      </c>
      <c r="CC52" s="346">
        <f t="shared" si="230"/>
        <v>28.77</v>
      </c>
      <c r="CD52" s="286">
        <f>CB52*CC52/10000</f>
        <v>1.6111199999999999E-2</v>
      </c>
      <c r="CE52" s="261">
        <f t="shared" si="134"/>
        <v>0.80518816057426579</v>
      </c>
      <c r="CF52" s="287">
        <f t="shared" si="135"/>
        <v>0.72794406017379676</v>
      </c>
      <c r="CG52" s="214">
        <f>(CE52)*0.75+(CF52)*0.25</f>
        <v>0.7858771354741485</v>
      </c>
      <c r="CH52" s="265">
        <f t="shared" si="225"/>
        <v>0.34460000000000002</v>
      </c>
      <c r="CI52" s="346">
        <f t="shared" si="225"/>
        <v>11.6</v>
      </c>
      <c r="CJ52" s="346">
        <f t="shared" si="225"/>
        <v>30.36</v>
      </c>
      <c r="CK52" s="286">
        <f>CI52*CJ52/10000</f>
        <v>3.5217600000000002E-2</v>
      </c>
      <c r="CL52" s="261">
        <f t="shared" si="137"/>
        <v>0.52261813354469033</v>
      </c>
      <c r="CM52" s="287">
        <f t="shared" si="138"/>
        <v>0.21539065246498304</v>
      </c>
      <c r="CN52" s="214">
        <f>(CL52)*0.75+(CM52)*0.25</f>
        <v>0.4458112632747635</v>
      </c>
      <c r="CO52" s="262">
        <f t="shared" si="236"/>
        <v>0.37240000000000001</v>
      </c>
      <c r="CP52" s="346">
        <f t="shared" si="236"/>
        <v>17.3</v>
      </c>
      <c r="CQ52" s="346">
        <f t="shared" si="236"/>
        <v>35.481000000000002</v>
      </c>
      <c r="CR52" s="286">
        <f>CP52*CQ52/10000</f>
        <v>6.1382130000000007E-2</v>
      </c>
      <c r="CS52" s="261">
        <f t="shared" si="140"/>
        <v>0.13566339851788578</v>
      </c>
      <c r="CT52" s="282">
        <f t="shared" si="97"/>
        <v>8.3333333333333232E-2</v>
      </c>
      <c r="CU52" s="214">
        <f>(CS52)*0.75+(CT52)*0.25</f>
        <v>0.12258088222174765</v>
      </c>
      <c r="CY52" s="195"/>
      <c r="DB52" s="195"/>
      <c r="DE52" s="195"/>
    </row>
    <row r="53" spans="1:161">
      <c r="A53" s="201">
        <v>2009</v>
      </c>
      <c r="B53" s="261">
        <f t="shared" si="231"/>
        <v>0.31209999999999999</v>
      </c>
      <c r="C53" s="346">
        <f t="shared" si="231"/>
        <v>12.2</v>
      </c>
      <c r="D53" s="346">
        <f t="shared" si="231"/>
        <v>30.952000000000002</v>
      </c>
      <c r="E53" s="286">
        <f>C53*D53/10000</f>
        <v>3.776144E-2</v>
      </c>
      <c r="F53" s="261">
        <f t="shared" ref="F53" si="237">(H$69-E53)/(H$69-H$70)</f>
        <v>0.48499655451573065</v>
      </c>
      <c r="G53" s="287">
        <f t="shared" ref="G53" si="238">(H$74-B53)/(H$74-H$75)</f>
        <v>0.36977420900378244</v>
      </c>
      <c r="H53" s="214">
        <f>(F53)*0.75+(G53)*0.25</f>
        <v>0.45619096813774362</v>
      </c>
      <c r="I53" s="276">
        <f t="shared" si="217"/>
        <v>0.27889999999999998</v>
      </c>
      <c r="J53" s="306">
        <f t="shared" si="217"/>
        <v>8.1</v>
      </c>
      <c r="K53" s="346">
        <f t="shared" si="217"/>
        <v>23.837</v>
      </c>
      <c r="L53" s="286">
        <f>J53*K53/10000</f>
        <v>1.9307970000000001E-2</v>
      </c>
      <c r="M53" s="261">
        <f>($H$69-L53)/($H$69-$H$70)</f>
        <v>0.75791021259310054</v>
      </c>
      <c r="N53" s="261">
        <f t="shared" ref="N53" si="239">($H$74-I53)/($H$74-$H$75)</f>
        <v>0.52748294983726363</v>
      </c>
      <c r="O53" s="214">
        <f t="shared" ref="O53" si="240">(M53)*0.75+(N53)*0.25</f>
        <v>0.70030339690414134</v>
      </c>
      <c r="P53" s="262">
        <f>P51</f>
        <v>0.31830000000000003</v>
      </c>
      <c r="Q53" s="346">
        <f t="shared" si="227"/>
        <v>13</v>
      </c>
      <c r="R53" s="346">
        <f t="shared" si="227"/>
        <v>30.91</v>
      </c>
      <c r="S53" s="286">
        <f>Q53*R53/10000</f>
        <v>4.0182999999999996E-2</v>
      </c>
      <c r="T53" s="261">
        <f t="shared" ref="T53" si="241">(H$69-S53)/(H$69-H$70)</f>
        <v>0.4491834094620451</v>
      </c>
      <c r="U53" s="287">
        <f t="shared" ref="U53" si="242">(H$74-P53)/(H$74-H$75)</f>
        <v>0.34032257667945748</v>
      </c>
      <c r="V53" s="214">
        <f>(T53)*0.75+(U53)*0.25</f>
        <v>0.42196820126639822</v>
      </c>
      <c r="W53" s="340">
        <f t="shared" si="232"/>
        <v>0.22850000000000001</v>
      </c>
      <c r="X53" s="349">
        <f t="shared" si="232"/>
        <v>5.6</v>
      </c>
      <c r="Y53" s="349">
        <f t="shared" si="232"/>
        <v>32.375</v>
      </c>
      <c r="Z53" s="286">
        <f>X53*Y53/10000</f>
        <v>1.8129999999999997E-2</v>
      </c>
      <c r="AA53" s="261">
        <f>($H$69-Z53)/($H$69-$H$70)</f>
        <v>0.77533154862396092</v>
      </c>
      <c r="AB53" s="261">
        <f t="shared" ref="AB53" si="243">($H$74-W53)/($H$74-$H$75)</f>
        <v>0.76689621905435523</v>
      </c>
      <c r="AC53" s="214">
        <f t="shared" ref="AC53" si="244">(AA53)*0.75+(AB53)*0.25</f>
        <v>0.77322271623155947</v>
      </c>
      <c r="AD53" s="266">
        <f t="shared" si="233"/>
        <v>0.25209999999999999</v>
      </c>
      <c r="AE53" s="349">
        <f t="shared" si="233"/>
        <v>6.5460000000000003</v>
      </c>
      <c r="AF53" s="349">
        <f t="shared" si="233"/>
        <v>21.045999999999999</v>
      </c>
      <c r="AG53" s="286">
        <f t="shared" si="220"/>
        <v>1.3776711599999998E-2</v>
      </c>
      <c r="AH53" s="260">
        <f>($H$69-AG53)/($H$69-$H$70)</f>
        <v>0.83971357877383401</v>
      </c>
      <c r="AI53" s="261">
        <f t="shared" ref="AI53" si="245">($H$74-AD53)/($H$74-$H$75)</f>
        <v>0.65479000569079648</v>
      </c>
      <c r="AJ53" s="214">
        <f t="shared" ref="AJ53" si="246">(AH53)*0.75+(AI53)*0.25</f>
        <v>0.79348268550307466</v>
      </c>
      <c r="AK53" s="262">
        <f t="shared" si="234"/>
        <v>0.28100000000000003</v>
      </c>
      <c r="AL53" s="346">
        <f t="shared" si="234"/>
        <v>8.3849999999999998</v>
      </c>
      <c r="AM53" s="349">
        <f t="shared" si="234"/>
        <v>25.779</v>
      </c>
      <c r="AN53" s="286">
        <f>AL53*AM53/10000</f>
        <v>2.1615691499999999E-2</v>
      </c>
      <c r="AO53" s="260">
        <f>($H$69-AN53)/($H$69-$H$70)</f>
        <v>0.72378065775117673</v>
      </c>
      <c r="AP53" s="261">
        <f t="shared" ref="AP53" si="247">($H$74-AK53)/($H$74-$H$75)</f>
        <v>0.5175073969532179</v>
      </c>
      <c r="AQ53" s="214">
        <f t="shared" ref="AQ53" si="248">(AO53)*0.75+(AP53)*0.25</f>
        <v>0.67221234255168705</v>
      </c>
      <c r="AR53" s="262">
        <f t="shared" si="221"/>
        <v>0.27800000000000002</v>
      </c>
      <c r="AS53" s="346">
        <f t="shared" si="221"/>
        <v>8.5180000000000007</v>
      </c>
      <c r="AT53" s="346">
        <f t="shared" si="221"/>
        <v>23.919</v>
      </c>
      <c r="AU53" s="286">
        <f>AS53*AT53/10000</f>
        <v>2.0374204200000003E-2</v>
      </c>
      <c r="AV53" s="261">
        <f t="shared" ref="AV53" si="249">(H$69-AU53)/(H$69-H$70)</f>
        <v>0.74214136934089925</v>
      </c>
      <c r="AW53" s="287">
        <f t="shared" ref="AW53" si="250">(H$74-AR53)/(H$74-H$75)</f>
        <v>0.53175818678756859</v>
      </c>
      <c r="AX53" s="214">
        <f>(AV53)*0.75+(AW53)*0.25</f>
        <v>0.68954557370256653</v>
      </c>
      <c r="AY53" s="305">
        <f t="shared" si="222"/>
        <v>0.33800000000000002</v>
      </c>
      <c r="AZ53" s="306">
        <f t="shared" si="222"/>
        <v>12.085000000000001</v>
      </c>
      <c r="BA53" s="306">
        <f t="shared" si="222"/>
        <v>31.53</v>
      </c>
      <c r="BB53" s="286">
        <f>AZ53*BA53/10000</f>
        <v>3.8104005000000003E-2</v>
      </c>
      <c r="BC53" s="261">
        <f>($H$69-BB53)/($H$69-$H$70)</f>
        <v>0.47993026252407411</v>
      </c>
      <c r="BD53" s="261">
        <f>($H$74-AY53)/($H$74-$H$75)</f>
        <v>0.24674239010055454</v>
      </c>
      <c r="BE53" s="214">
        <f>(BC53)*0.75+(BD53)*0.25</f>
        <v>0.42163329441819425</v>
      </c>
      <c r="BF53" s="276">
        <f t="shared" si="223"/>
        <v>0.26300000000000001</v>
      </c>
      <c r="BG53" s="305">
        <f t="shared" si="223"/>
        <v>6.306</v>
      </c>
      <c r="BH53" s="305">
        <f t="shared" si="223"/>
        <v>55.508000000000003</v>
      </c>
      <c r="BI53" s="283">
        <f>BG53*BH53/10000</f>
        <v>3.5003344800000002E-2</v>
      </c>
      <c r="BJ53" s="261">
        <f>($H$69-BI53)/($H$69-$H$70)</f>
        <v>0.52578681512024761</v>
      </c>
      <c r="BK53" s="261">
        <f t="shared" ref="BK53" si="251">($H$74-BF53)/($H$74-$H$75)</f>
        <v>0.60301213595932213</v>
      </c>
      <c r="BL53" s="214">
        <f t="shared" ref="BL53" si="252">(BJ53)*0.75+(BK53)*0.25</f>
        <v>0.54509314533001629</v>
      </c>
      <c r="BM53" s="262">
        <f t="shared" si="229"/>
        <v>0.25559999999999999</v>
      </c>
      <c r="BN53" s="346">
        <f t="shared" si="229"/>
        <v>7.1</v>
      </c>
      <c r="BO53" s="346">
        <f t="shared" si="229"/>
        <v>31.790000000000003</v>
      </c>
      <c r="BP53" s="286">
        <f>BN53*BO53/10000</f>
        <v>2.2570900000000001E-2</v>
      </c>
      <c r="BQ53" s="261">
        <f t="shared" ref="BQ53" si="253">(H$69-BP53)/(H$69-H$70)</f>
        <v>0.70965380540516276</v>
      </c>
      <c r="BR53" s="287">
        <f t="shared" ref="BR53" si="254">(H$74-BM53)/(H$74-H$75)</f>
        <v>0.63816408421738735</v>
      </c>
      <c r="BS53" s="214">
        <f>(BQ53)*0.75+(BR53)*0.25</f>
        <v>0.69178137510821891</v>
      </c>
      <c r="BT53" s="305">
        <f t="shared" si="235"/>
        <v>0.315</v>
      </c>
      <c r="BU53" s="306">
        <f t="shared" si="235"/>
        <v>14.084</v>
      </c>
      <c r="BV53" s="306">
        <f t="shared" si="235"/>
        <v>29.228000000000002</v>
      </c>
      <c r="BW53" s="286">
        <f>BU53*BV53/10000</f>
        <v>4.11647152E-2</v>
      </c>
      <c r="BX53" s="261">
        <f>($H$69-BW53)/($H$69-$H$70)</f>
        <v>0.43466454193078091</v>
      </c>
      <c r="BY53" s="261">
        <f t="shared" ref="BY53" si="255">($H$74-BT53)/($H$74-$H$75)</f>
        <v>0.35599844549724335</v>
      </c>
      <c r="BZ53" s="214">
        <f t="shared" ref="BZ53" si="256">(BX53)*0.75+(BY53)*0.25</f>
        <v>0.41499801782239654</v>
      </c>
      <c r="CA53" s="262">
        <f t="shared" si="230"/>
        <v>0.23669999999999999</v>
      </c>
      <c r="CB53" s="346">
        <f t="shared" si="230"/>
        <v>5.6</v>
      </c>
      <c r="CC53" s="346">
        <f t="shared" si="230"/>
        <v>28.77</v>
      </c>
      <c r="CD53" s="286">
        <f>CB53*CC53/10000</f>
        <v>1.6111199999999999E-2</v>
      </c>
      <c r="CE53" s="261">
        <f t="shared" ref="CE53" si="257">(H$69-CD53)/(H$69-H$70)</f>
        <v>0.80518816057426579</v>
      </c>
      <c r="CF53" s="287">
        <f t="shared" ref="CF53" si="258">(H$74-CA53)/(H$74-H$75)</f>
        <v>0.72794406017379676</v>
      </c>
      <c r="CG53" s="214">
        <f>(CE53)*0.75+(CF53)*0.25</f>
        <v>0.7858771354741485</v>
      </c>
      <c r="CH53" s="265">
        <f t="shared" si="225"/>
        <v>0.34460000000000002</v>
      </c>
      <c r="CI53" s="346">
        <f t="shared" si="225"/>
        <v>11.6</v>
      </c>
      <c r="CJ53" s="346">
        <f t="shared" si="225"/>
        <v>30.36</v>
      </c>
      <c r="CK53" s="286">
        <f>CI53*CJ53/10000</f>
        <v>3.5217600000000002E-2</v>
      </c>
      <c r="CL53" s="261">
        <f t="shared" ref="CL53" si="259">(H$69-CK53)/(H$69-H$70)</f>
        <v>0.52261813354469033</v>
      </c>
      <c r="CM53" s="287">
        <f t="shared" ref="CM53" si="260">(H$74-CH53)/(H$74-H$75)</f>
        <v>0.21539065246498304</v>
      </c>
      <c r="CN53" s="214">
        <f>(CL53)*0.75+(CM53)*0.25</f>
        <v>0.4458112632747635</v>
      </c>
      <c r="CO53" s="262">
        <f t="shared" si="236"/>
        <v>0.37240000000000001</v>
      </c>
      <c r="CP53" s="346">
        <f t="shared" si="236"/>
        <v>17.3</v>
      </c>
      <c r="CQ53" s="346">
        <f t="shared" si="236"/>
        <v>35.481000000000002</v>
      </c>
      <c r="CR53" s="286">
        <f>CP53*CQ53/10000</f>
        <v>6.1382130000000007E-2</v>
      </c>
      <c r="CS53" s="261">
        <f t="shared" ref="CS53" si="261">(H$69-CR53)/(H$69-H$70)</f>
        <v>0.13566339851788578</v>
      </c>
      <c r="CT53" s="282">
        <f t="shared" ref="CT53" si="262">(H$74-CO53)/(H$74-H$75)</f>
        <v>8.3333333333333232E-2</v>
      </c>
      <c r="CU53" s="214">
        <f>(CS53)*0.75+(CT53)*0.25</f>
        <v>0.12258088222174765</v>
      </c>
      <c r="CY53" s="195"/>
      <c r="DB53" s="195"/>
      <c r="DE53" s="195"/>
    </row>
    <row r="54" spans="1:161">
      <c r="A54" s="201"/>
      <c r="B54" s="261"/>
      <c r="C54" s="346"/>
      <c r="D54" s="346"/>
      <c r="E54" s="286"/>
      <c r="F54" s="261"/>
      <c r="G54" s="287"/>
      <c r="H54" s="214"/>
      <c r="I54" s="276"/>
      <c r="J54" s="306"/>
      <c r="K54" s="346"/>
      <c r="L54" s="286"/>
      <c r="M54" s="261"/>
      <c r="N54" s="261"/>
      <c r="O54" s="214"/>
      <c r="P54" s="262"/>
      <c r="Q54" s="346"/>
      <c r="R54" s="346"/>
      <c r="S54" s="286"/>
      <c r="T54" s="261"/>
      <c r="U54" s="287"/>
      <c r="V54" s="214"/>
      <c r="W54" s="340"/>
      <c r="X54" s="349"/>
      <c r="Y54" s="349"/>
      <c r="Z54" s="286"/>
      <c r="AA54" s="261"/>
      <c r="AB54" s="261"/>
      <c r="AC54" s="214"/>
      <c r="AD54" s="266"/>
      <c r="AE54" s="349"/>
      <c r="AF54" s="349"/>
      <c r="AG54" s="286"/>
      <c r="AH54" s="260"/>
      <c r="AI54" s="261"/>
      <c r="AJ54" s="214"/>
      <c r="AK54" s="262"/>
      <c r="AL54" s="346"/>
      <c r="AM54" s="349"/>
      <c r="AN54" s="286"/>
      <c r="AO54" s="260"/>
      <c r="AP54" s="261"/>
      <c r="AQ54" s="214"/>
      <c r="AR54" s="262"/>
      <c r="AS54" s="346"/>
      <c r="AT54" s="346"/>
      <c r="AU54" s="286"/>
      <c r="AV54" s="261"/>
      <c r="AW54" s="287"/>
      <c r="AX54" s="214"/>
      <c r="AY54" s="305"/>
      <c r="AZ54" s="306"/>
      <c r="BA54" s="306"/>
      <c r="BB54" s="286"/>
      <c r="BC54" s="261"/>
      <c r="BD54" s="261"/>
      <c r="BE54" s="214"/>
      <c r="BF54" s="276"/>
      <c r="BG54" s="305"/>
      <c r="BH54" s="305"/>
      <c r="BI54" s="283"/>
      <c r="BJ54" s="261"/>
      <c r="BK54" s="261"/>
      <c r="BL54" s="214"/>
      <c r="BM54" s="262"/>
      <c r="BN54" s="346"/>
      <c r="BO54" s="346"/>
      <c r="BP54" s="286"/>
      <c r="BQ54" s="261"/>
      <c r="BR54" s="287"/>
      <c r="BS54" s="214"/>
      <c r="BT54" s="305"/>
      <c r="BU54" s="306"/>
      <c r="BV54" s="306"/>
      <c r="BW54" s="286"/>
      <c r="BX54" s="261"/>
      <c r="BY54" s="261"/>
      <c r="BZ54" s="214"/>
      <c r="CA54" s="262"/>
      <c r="CB54" s="346"/>
      <c r="CC54" s="346"/>
      <c r="CD54" s="286"/>
      <c r="CE54" s="261"/>
      <c r="CF54" s="287"/>
      <c r="CG54" s="214"/>
      <c r="CH54" s="265"/>
      <c r="CI54" s="346"/>
      <c r="CJ54" s="346"/>
      <c r="CK54" s="286"/>
      <c r="CL54" s="261"/>
      <c r="CM54" s="287"/>
      <c r="CN54" s="214"/>
      <c r="CO54" s="262"/>
      <c r="CP54" s="346"/>
      <c r="CQ54" s="346"/>
      <c r="CR54" s="286"/>
      <c r="CS54" s="261"/>
      <c r="CT54" s="282"/>
      <c r="CU54" s="214"/>
      <c r="CY54" s="195"/>
      <c r="DB54" s="195"/>
      <c r="DE54" s="195"/>
    </row>
    <row r="55" spans="1:161">
      <c r="B55" s="97" t="s">
        <v>674</v>
      </c>
      <c r="I55" s="97" t="s">
        <v>674</v>
      </c>
      <c r="P55" s="97" t="s">
        <v>674</v>
      </c>
      <c r="W55" s="97" t="s">
        <v>674</v>
      </c>
      <c r="AC55" s="232"/>
      <c r="AD55" s="97" t="s">
        <v>674</v>
      </c>
      <c r="AK55" s="97" t="s">
        <v>674</v>
      </c>
      <c r="AR55" s="97" t="s">
        <v>674</v>
      </c>
      <c r="AY55" s="97" t="s">
        <v>674</v>
      </c>
      <c r="BF55" s="97" t="s">
        <v>674</v>
      </c>
      <c r="BM55" s="97" t="s">
        <v>674</v>
      </c>
      <c r="BT55" s="97" t="s">
        <v>674</v>
      </c>
      <c r="CA55" s="97" t="s">
        <v>674</v>
      </c>
      <c r="CH55" s="97" t="s">
        <v>674</v>
      </c>
      <c r="CO55" s="97" t="s">
        <v>674</v>
      </c>
      <c r="CY55" s="195"/>
      <c r="DB55" s="195"/>
      <c r="DE55" s="195"/>
    </row>
    <row r="56" spans="1:161" s="97" customFormat="1">
      <c r="A56" s="97" t="s">
        <v>742</v>
      </c>
      <c r="B56" s="400">
        <f>(POWER(B53/B24, 1/29)-1)*100</f>
        <v>0.35896454632655672</v>
      </c>
      <c r="C56" s="400">
        <f>(POWER(C53/C24, 1/29)-1)*100</f>
        <v>0.25424887029643628</v>
      </c>
      <c r="D56" s="400">
        <f>(POWER(D53/D24, 1/29)-1)*100</f>
        <v>0.28972951896300003</v>
      </c>
      <c r="E56" s="400">
        <f>(POWER(E53/E24, 1/29)-1)*100</f>
        <v>0.54471502328832244</v>
      </c>
      <c r="I56" s="400">
        <f>(POWER(I53/I24, 1/29)-1)*100</f>
        <v>0.71772898468580593</v>
      </c>
      <c r="J56" s="400">
        <f>(POWER(J53/J24, 1/29)-1)*100</f>
        <v>2.0783860894312056</v>
      </c>
      <c r="K56" s="400">
        <f>(POWER(K53/K24, 1/29)-1)*100</f>
        <v>-0.22284741801544827</v>
      </c>
      <c r="L56" s="400">
        <f>(POWER(L53/L24, 1/29)-1)*100</f>
        <v>1.8509070416790729</v>
      </c>
      <c r="P56" s="400">
        <f>(POWER(P53/P24, 1/29)-1)*100</f>
        <v>0.39451198940931853</v>
      </c>
      <c r="Q56" s="400">
        <f>(POWER(Q53/Q24, 1/29)-1)*100</f>
        <v>0.15840594778577799</v>
      </c>
      <c r="R56" s="400">
        <f>(POWER(R53/R24, 1/29)-1)*100</f>
        <v>-0.12346947897799998</v>
      </c>
      <c r="S56" s="400">
        <f>(POWER(S53/S24, 1/29)-1)*100</f>
        <v>3.4740885809392275E-2</v>
      </c>
      <c r="W56" s="400">
        <f>(POWER(W53/W24, 1/29)-1)*100</f>
        <v>-0.36654748712212637</v>
      </c>
      <c r="X56" s="400">
        <f>(POWER(X53/X24, 1/29)-1)*100</f>
        <v>-2.024870336463036</v>
      </c>
      <c r="Y56" s="400">
        <f>(POWER(Y53/Y24, 1/29)-1)*100</f>
        <v>-0.1161805727622256</v>
      </c>
      <c r="Z56" s="400">
        <f>(POWER(Z53/Z24, 1/29)-1)*100</f>
        <v>-2.1386984032706668</v>
      </c>
      <c r="AD56" s="400">
        <f>(POWER(AD53/AD24, 1/29)-1)*100</f>
        <v>0.65599717014832581</v>
      </c>
      <c r="AE56" s="400">
        <f>(POWER(AE53/AE24, 1/29)-1)*100</f>
        <v>0.68944284045673321</v>
      </c>
      <c r="AF56" s="400">
        <f>(POWER(AF53/AF24, 1/29)-1)*100</f>
        <v>-0.57595459202209875</v>
      </c>
      <c r="AG56" s="400">
        <f>(POWER(AG53/AG24, 1/29)-1)*100</f>
        <v>0.1095173707356567</v>
      </c>
      <c r="AK56" s="400">
        <f>(POWER(AK53/AK24, 1/29)-1)*100</f>
        <v>-8.8893718975746605E-2</v>
      </c>
      <c r="AL56" s="400">
        <f>(POWER(AL53/AL24, 1/29)-1)*100</f>
        <v>0.489486449443155</v>
      </c>
      <c r="AM56" s="400">
        <f>(POWER(AM53/AM24, 1/29)-1)*100</f>
        <v>-1.0711043660898145</v>
      </c>
      <c r="AN56" s="400">
        <f>(POWER(AN53/AN24, 1/29)-1)*100</f>
        <v>-0.58686082737805512</v>
      </c>
      <c r="AR56" s="400">
        <f>(POWER(AR53/AR24, 1/29)-1)*100</f>
        <v>0.45225697275523835</v>
      </c>
      <c r="AS56" s="400">
        <f>(POWER(AS53/AS24, 1/29)-1)*100</f>
        <v>1.6494915915765018</v>
      </c>
      <c r="AT56" s="400">
        <f>(POWER(AT53/AT24, 1/29)-1)*100</f>
        <v>-0.30153836792906619</v>
      </c>
      <c r="AU56" s="400">
        <f>(POWER(AU53/AU24, 1/29)-1)*100</f>
        <v>1.3429793736230655</v>
      </c>
      <c r="AY56" s="400">
        <f>(POWER(AY53/AY24, 1/29)-1)*100</f>
        <v>0.33882452205509228</v>
      </c>
      <c r="AZ56" s="400">
        <f>(POWER(AZ53/AZ24, 1/29)-1)*100</f>
        <v>0.49869856301572035</v>
      </c>
      <c r="BA56" s="400">
        <f>(POWER(BA53/BA24, 1/29)-1)*100</f>
        <v>0.68345375730962665</v>
      </c>
      <c r="BB56" s="400">
        <f>(POWER(BB53/BB24, 1/29)-1)*100</f>
        <v>1.1855606943919295</v>
      </c>
      <c r="BF56" s="400">
        <f>(POWER(BF53/BF24, 1/29)-1)*100</f>
        <v>4.2019886473076973E-2</v>
      </c>
      <c r="BG56" s="400">
        <f>(POWER(BG53/BG24, 1/29)-1)*100</f>
        <v>1.6600704314814196</v>
      </c>
      <c r="BH56" s="400">
        <f>(POWER(BH53/BH24, 1/29)-1)*100</f>
        <v>0.96007383186966777</v>
      </c>
      <c r="BI56" s="400">
        <f>(POWER(BI53/BI24, 1/29)-1)*100</f>
        <v>2.6360821651543409</v>
      </c>
      <c r="BM56" s="400">
        <f>(POWER(BM53/BM24, 1/29)-1)*100</f>
        <v>0.44868827212452</v>
      </c>
      <c r="BN56" s="400">
        <f>(POWER(BN53/BN24, 1/29)-1)*100</f>
        <v>1.0921727750236032</v>
      </c>
      <c r="BO56" s="400">
        <f>(POWER(BO53/BO24, 1/29)-1)*100</f>
        <v>-1.262349802524898</v>
      </c>
      <c r="BP56" s="400">
        <f>(POWER(BP53/BP24, 1/29)-1)*100</f>
        <v>-0.18396406837003498</v>
      </c>
      <c r="BT56" s="400">
        <f>(POWER(BT53/BT24, 1/29)-1)*100</f>
        <v>-3.2734074526596935E-2</v>
      </c>
      <c r="BU56" s="400">
        <f>(POWER(BU53/BU24, 1/29)-1)*100</f>
        <v>0.51123838499300689</v>
      </c>
      <c r="BV56" s="400">
        <f>(POWER(BV53/BV24, 1/29)-1)*100</f>
        <v>6.3665894934739065E-2</v>
      </c>
      <c r="BW56" s="400">
        <f>(POWER(BW53/BW24, 1/29)-1)*100</f>
        <v>0.57522976442081486</v>
      </c>
      <c r="CA56" s="400">
        <f>(POWER(CA53/CA24, 1/29)-1)*100</f>
        <v>0.58471039018559434</v>
      </c>
      <c r="CB56" s="400">
        <f>(POWER(CB53/CB24, 1/29)-1)*100</f>
        <v>6.4056951281576957E-2</v>
      </c>
      <c r="CC56" s="400">
        <f>(POWER(CC53/CC24, 1/29)-1)*100</f>
        <v>-1.0672314859094478</v>
      </c>
      <c r="CD56" s="400">
        <f>(POWER(CD53/CD24, 1/29)-1)*100</f>
        <v>-1.0038581705808625</v>
      </c>
      <c r="CH56" s="400">
        <f>(POWER(CH53/CH24, 1/29)-1)*100</f>
        <v>0.78649360458502571</v>
      </c>
      <c r="CI56" s="400">
        <f>(POWER(CI53/CI24, 1/29)-1)*100</f>
        <v>0.82241449095794561</v>
      </c>
      <c r="CJ56" s="400">
        <f>(POWER(CJ53/CJ24, 1/29)-1)*100</f>
        <v>0.38291303338549021</v>
      </c>
      <c r="CK56" s="400">
        <f>(POWER(CK53/CK24, 1/29)-1)*100</f>
        <v>1.2084766566177851</v>
      </c>
      <c r="CO56" s="400">
        <f>(POWER(CO53/CO24, 1/29)-1)*100</f>
        <v>0.68044771733750675</v>
      </c>
      <c r="CP56" s="400">
        <f>(POWER(CP53/CP24, 1/29)-1)*100</f>
        <v>0.26070395863020401</v>
      </c>
      <c r="CQ56" s="400">
        <f>(POWER(CQ53/CQ24, 1/29)-1)*100</f>
        <v>8.2583957369597449E-2</v>
      </c>
      <c r="CR56" s="400">
        <f>(POWER(CR53/CR24, 1/29)-1)*100</f>
        <v>0.34350321564586839</v>
      </c>
      <c r="CV56" s="400"/>
      <c r="CW56" s="400"/>
      <c r="CX56" s="400"/>
      <c r="CY56" s="400"/>
      <c r="CZ56" s="400"/>
      <c r="DA56" s="400"/>
      <c r="DB56" s="400"/>
      <c r="DC56" s="400"/>
      <c r="DD56" s="400"/>
      <c r="DE56" s="400"/>
      <c r="DF56" s="400"/>
      <c r="DG56" s="400"/>
      <c r="DH56" s="400"/>
      <c r="DI56" s="400"/>
      <c r="DJ56" s="400"/>
      <c r="DK56" s="400"/>
      <c r="DL56" s="400"/>
      <c r="DM56" s="400"/>
      <c r="DN56" s="400"/>
      <c r="DO56" s="400"/>
      <c r="DP56" s="400"/>
      <c r="DQ56" s="400"/>
      <c r="DR56" s="400"/>
      <c r="DS56" s="400"/>
      <c r="DT56" s="400"/>
      <c r="DU56" s="400"/>
      <c r="DV56" s="400"/>
      <c r="DW56" s="400"/>
      <c r="DX56" s="400"/>
      <c r="DY56" s="400"/>
      <c r="DZ56" s="400"/>
      <c r="EA56" s="400"/>
      <c r="EB56" s="400"/>
      <c r="EC56" s="400"/>
      <c r="ED56" s="400"/>
      <c r="EE56" s="400"/>
      <c r="EF56" s="400"/>
      <c r="EG56" s="400"/>
      <c r="EH56" s="400"/>
      <c r="EI56" s="400"/>
      <c r="EJ56" s="400"/>
      <c r="EK56" s="400"/>
      <c r="EL56" s="400"/>
      <c r="EM56" s="400"/>
      <c r="EN56" s="400"/>
      <c r="EO56" s="400"/>
      <c r="EP56" s="400"/>
      <c r="EQ56" s="400"/>
      <c r="ER56" s="400"/>
      <c r="ES56" s="400"/>
      <c r="ET56" s="400"/>
      <c r="EU56" s="400"/>
      <c r="EV56" s="400"/>
      <c r="EW56" s="400"/>
      <c r="EX56" s="400"/>
      <c r="EY56" s="400"/>
      <c r="EZ56" s="400"/>
      <c r="FA56" s="400"/>
      <c r="FB56" s="400"/>
      <c r="FC56" s="400"/>
      <c r="FD56" s="400"/>
      <c r="FE56" s="400"/>
    </row>
    <row r="57" spans="1:161">
      <c r="A57" s="97"/>
      <c r="B57" s="622" t="s">
        <v>675</v>
      </c>
      <c r="C57" s="268"/>
      <c r="D57" s="268"/>
      <c r="E57" s="268"/>
      <c r="F57" s="268"/>
      <c r="G57" s="268"/>
      <c r="H57" s="268"/>
      <c r="I57" s="622" t="s">
        <v>675</v>
      </c>
      <c r="J57" s="268"/>
      <c r="K57" s="268"/>
      <c r="L57" s="268"/>
      <c r="M57" s="268"/>
      <c r="N57" s="268"/>
      <c r="O57" s="268"/>
      <c r="P57" s="622" t="s">
        <v>675</v>
      </c>
      <c r="Q57" s="268"/>
      <c r="R57" s="268"/>
      <c r="S57" s="268"/>
      <c r="T57" s="268"/>
      <c r="U57" s="268"/>
      <c r="V57" s="268"/>
      <c r="W57" s="622" t="s">
        <v>675</v>
      </c>
      <c r="X57" s="268"/>
      <c r="Y57" s="268"/>
      <c r="Z57" s="268"/>
      <c r="AA57" s="268"/>
      <c r="AB57" s="268"/>
      <c r="AC57" s="268"/>
      <c r="AD57" s="622" t="s">
        <v>675</v>
      </c>
      <c r="AE57" s="268"/>
      <c r="AF57" s="268"/>
      <c r="AG57" s="268"/>
      <c r="AH57" s="268"/>
      <c r="AI57" s="268"/>
      <c r="AJ57" s="268"/>
      <c r="AK57" s="622" t="s">
        <v>675</v>
      </c>
      <c r="AL57" s="268"/>
      <c r="AM57" s="268"/>
      <c r="AN57" s="268"/>
      <c r="AO57" s="268"/>
      <c r="AP57" s="268"/>
      <c r="AQ57" s="268"/>
      <c r="AR57" s="622" t="s">
        <v>675</v>
      </c>
      <c r="AS57" s="268"/>
      <c r="AT57" s="268"/>
      <c r="AU57" s="268"/>
      <c r="AV57" s="268"/>
      <c r="AW57" s="268"/>
      <c r="AX57" s="268"/>
      <c r="AY57" s="622" t="s">
        <v>675</v>
      </c>
      <c r="AZ57" s="268"/>
      <c r="BA57" s="268"/>
      <c r="BB57" s="268"/>
      <c r="BC57" s="268"/>
      <c r="BD57" s="268"/>
      <c r="BE57" s="268"/>
      <c r="BF57" s="622" t="s">
        <v>675</v>
      </c>
      <c r="BG57" s="268"/>
      <c r="BH57" s="268"/>
      <c r="BI57" s="268"/>
      <c r="BJ57" s="268"/>
      <c r="BK57" s="268"/>
      <c r="BL57" s="268"/>
      <c r="BM57" s="622" t="s">
        <v>675</v>
      </c>
      <c r="BN57" s="268"/>
      <c r="BO57" s="268"/>
      <c r="BP57" s="268"/>
      <c r="BQ57" s="268"/>
      <c r="BR57" s="268"/>
      <c r="BS57" s="268"/>
      <c r="BT57" s="622" t="s">
        <v>675</v>
      </c>
      <c r="BU57" s="268"/>
      <c r="BV57" s="268"/>
      <c r="BW57" s="268"/>
      <c r="BX57" s="268"/>
      <c r="BY57" s="268"/>
      <c r="BZ57" s="268"/>
      <c r="CA57" s="622" t="s">
        <v>675</v>
      </c>
      <c r="CB57" s="268"/>
      <c r="CC57" s="268"/>
      <c r="CD57" s="268"/>
      <c r="CE57" s="268"/>
      <c r="CF57" s="268"/>
      <c r="CG57" s="268"/>
      <c r="CH57" s="622" t="s">
        <v>675</v>
      </c>
      <c r="CI57" s="268"/>
      <c r="CJ57" s="268"/>
      <c r="CK57" s="268"/>
      <c r="CL57" s="268"/>
      <c r="CM57" s="268"/>
      <c r="CN57" s="268"/>
      <c r="CO57" s="622" t="s">
        <v>675</v>
      </c>
      <c r="CP57" s="268"/>
      <c r="CQ57" s="268"/>
      <c r="CR57" s="268"/>
      <c r="CS57" s="268"/>
      <c r="CT57" s="268"/>
      <c r="CU57" s="268"/>
      <c r="CV57" s="268"/>
      <c r="CW57" s="268"/>
      <c r="CX57" s="268"/>
      <c r="CY57" s="268"/>
      <c r="CZ57" s="268"/>
      <c r="DA57" s="268"/>
      <c r="DB57" s="268"/>
      <c r="DC57" s="268"/>
      <c r="DD57" s="268"/>
      <c r="DE57" s="268"/>
      <c r="DF57" s="268"/>
      <c r="DG57" s="268"/>
      <c r="DH57" s="268"/>
      <c r="DI57" s="268"/>
      <c r="DJ57" s="268"/>
      <c r="DK57" s="268"/>
      <c r="DL57" s="268"/>
      <c r="DM57" s="268"/>
      <c r="DN57" s="268"/>
      <c r="DO57" s="268"/>
      <c r="DP57" s="268"/>
      <c r="DQ57" s="268"/>
      <c r="DR57" s="268"/>
      <c r="DS57" s="268"/>
      <c r="DT57" s="268"/>
      <c r="DU57" s="268"/>
      <c r="DV57" s="268"/>
      <c r="DW57" s="268"/>
      <c r="DX57" s="268"/>
      <c r="DY57" s="268"/>
      <c r="DZ57" s="268"/>
      <c r="EA57" s="268"/>
      <c r="EB57" s="268"/>
      <c r="EC57" s="268"/>
      <c r="ED57" s="268"/>
      <c r="EE57" s="268"/>
      <c r="EF57" s="268"/>
      <c r="EG57" s="268"/>
      <c r="EH57" s="268"/>
      <c r="EI57" s="268"/>
      <c r="EJ57" s="268"/>
      <c r="EK57" s="268"/>
      <c r="EL57" s="268"/>
      <c r="EM57" s="268"/>
      <c r="EN57" s="268"/>
      <c r="EO57" s="268"/>
      <c r="EP57" s="268"/>
      <c r="EQ57" s="268"/>
      <c r="ER57" s="268"/>
      <c r="ES57" s="268"/>
      <c r="ET57" s="268"/>
      <c r="EU57" s="268"/>
      <c r="EV57" s="268"/>
      <c r="EW57" s="268"/>
      <c r="EX57" s="268"/>
      <c r="EY57" s="268"/>
      <c r="EZ57" s="268"/>
      <c r="FA57" s="268"/>
      <c r="FB57" s="268"/>
      <c r="FC57" s="268"/>
      <c r="FD57" s="268"/>
      <c r="FE57" s="268"/>
    </row>
    <row r="58" spans="1:161">
      <c r="A58" s="97" t="s">
        <v>743</v>
      </c>
      <c r="B58" s="622"/>
      <c r="C58" s="268"/>
      <c r="D58" s="268"/>
      <c r="E58" s="268"/>
      <c r="F58" s="400">
        <f>F53-F24</f>
        <v>-8.1399716261877142E-2</v>
      </c>
      <c r="G58" s="400">
        <f>G53-G24</f>
        <v>-0.14632332880954346</v>
      </c>
      <c r="H58" s="400">
        <f>H53-H24</f>
        <v>-9.7630619398793694E-2</v>
      </c>
      <c r="I58" s="622"/>
      <c r="J58" s="268"/>
      <c r="K58" s="268"/>
      <c r="L58" s="268"/>
      <c r="M58" s="400">
        <f>M53-M24</f>
        <v>-0.11778596728739932</v>
      </c>
      <c r="N58" s="400">
        <f>N53-N24</f>
        <v>-0.24814925039923907</v>
      </c>
      <c r="O58" s="400">
        <f>O53-O24</f>
        <v>-0.15037678806535926</v>
      </c>
      <c r="P58" s="622"/>
      <c r="Q58" s="268"/>
      <c r="R58" s="268"/>
      <c r="S58" s="268"/>
      <c r="T58" s="400">
        <f>T53-T24</f>
        <v>-5.9561761223886345E-3</v>
      </c>
      <c r="U58" s="400">
        <f>U53-U24</f>
        <v>-0.16315430964814265</v>
      </c>
      <c r="V58" s="400">
        <f>V53-V24</f>
        <v>-4.5255709503827068E-2</v>
      </c>
      <c r="W58" s="622"/>
      <c r="X58" s="268"/>
      <c r="Y58" s="268"/>
      <c r="Z58" s="268"/>
      <c r="AA58" s="400">
        <f>AA53-AA24</f>
        <v>0.23378085413257399</v>
      </c>
      <c r="AB58" s="400">
        <f>AB53-AB24</f>
        <v>0.12197178815218934</v>
      </c>
      <c r="AC58" s="400">
        <f>AC53-AC24</f>
        <v>0.2058285876374778</v>
      </c>
      <c r="AD58" s="622"/>
      <c r="AE58" s="268"/>
      <c r="AF58" s="268"/>
      <c r="AG58" s="268"/>
      <c r="AH58" s="400">
        <f>AH53-AH24</f>
        <v>-6.3659247101895966E-3</v>
      </c>
      <c r="AI58" s="400">
        <f>AI53-AI24</f>
        <v>-0.20684513641415603</v>
      </c>
      <c r="AJ58" s="400">
        <f>AJ53-AJ24</f>
        <v>-5.6485727636181093E-2</v>
      </c>
      <c r="AK58" s="622"/>
      <c r="AL58" s="268"/>
      <c r="AM58" s="268"/>
      <c r="AN58" s="268"/>
      <c r="AO58" s="400">
        <f>AO53-AO24</f>
        <v>5.9500296828058907E-2</v>
      </c>
      <c r="AP58" s="400">
        <f>AP53-AP24</f>
        <v>3.4873744338918822E-2</v>
      </c>
      <c r="AQ58" s="400">
        <f>AQ53-AQ24</f>
        <v>5.3343658705773955E-2</v>
      </c>
      <c r="AR58" s="622"/>
      <c r="AS58" s="268"/>
      <c r="AT58" s="268"/>
      <c r="AU58" s="268"/>
      <c r="AV58" s="400">
        <f>AV53-AV24</f>
        <v>-9.6670058401424619E-2</v>
      </c>
      <c r="AW58" s="400">
        <f>AW53-AW24</f>
        <v>-0.16197937477866997</v>
      </c>
      <c r="AX58" s="400">
        <f>AX53-AX24</f>
        <v>-0.11299738749573596</v>
      </c>
      <c r="AY58" s="622"/>
      <c r="AZ58" s="268"/>
      <c r="BA58" s="268"/>
      <c r="BB58" s="268"/>
      <c r="BC58" s="400">
        <f>BC53-BC24</f>
        <v>-0.16314391474550782</v>
      </c>
      <c r="BD58" s="400">
        <f>BD53-BD24</f>
        <v>-0.15001890063254703</v>
      </c>
      <c r="BE58" s="400">
        <f>BE53-BE24</f>
        <v>-0.15986266121726761</v>
      </c>
      <c r="BF58" s="622"/>
      <c r="BG58" s="268"/>
      <c r="BH58" s="268"/>
      <c r="BI58" s="268"/>
      <c r="BJ58" s="400">
        <f>BJ53-BJ24</f>
        <v>-0.27425528083324835</v>
      </c>
      <c r="BK58" s="400">
        <f>BK53-BK24</f>
        <v>-1.5128372473403262E-2</v>
      </c>
      <c r="BL58" s="400">
        <f>BL53-BL24</f>
        <v>-0.20947355374328702</v>
      </c>
      <c r="BM58" s="622"/>
      <c r="BN58" s="268"/>
      <c r="BO58" s="268"/>
      <c r="BP58" s="268"/>
      <c r="BQ58" s="400">
        <f>BQ53-BQ24</f>
        <v>1.8309389639590834E-2</v>
      </c>
      <c r="BR58" s="400">
        <f>BR53-BR24</f>
        <v>-0.14782973657254972</v>
      </c>
      <c r="BS58" s="400">
        <f>BS53-BS24</f>
        <v>-2.3225391913444193E-2</v>
      </c>
      <c r="BT58" s="622"/>
      <c r="BU58" s="268"/>
      <c r="BV58" s="268"/>
      <c r="BW58" s="268"/>
      <c r="BX58" s="400">
        <f>BX53-BX24</f>
        <v>-9.3292376861013937E-2</v>
      </c>
      <c r="BY58" s="400">
        <f>BY53-BY24</f>
        <v>1.4274493648108399E-2</v>
      </c>
      <c r="BZ58" s="400">
        <f>BZ53-BZ24</f>
        <v>-6.6400659233733395E-2</v>
      </c>
      <c r="CA58" s="622"/>
      <c r="CB58" s="268"/>
      <c r="CC58" s="268"/>
      <c r="CD58" s="268"/>
      <c r="CE58" s="400">
        <f>CE53-CE24</f>
        <v>8.0987432872837606E-2</v>
      </c>
      <c r="CF58" s="400">
        <f>CF53-CF24</f>
        <v>-0.17490077446215724</v>
      </c>
      <c r="CG58" s="400">
        <f>CG53-CG24</f>
        <v>1.7015381039088839E-2</v>
      </c>
      <c r="CH58" s="622"/>
      <c r="CI58" s="268"/>
      <c r="CJ58" s="268"/>
      <c r="CK58" s="268"/>
      <c r="CL58" s="400">
        <f>CL53-CL24</f>
        <v>-0.15320786260476094</v>
      </c>
      <c r="CM58" s="400">
        <f>CM53-CM24</f>
        <v>-0.33267763778448822</v>
      </c>
      <c r="CN58" s="400">
        <f>CN53-CN24</f>
        <v>-0.19807530639969273</v>
      </c>
      <c r="CO58" s="622"/>
      <c r="CP58" s="268"/>
      <c r="CQ58" s="268"/>
      <c r="CR58" s="268"/>
      <c r="CS58" s="400">
        <f>CS53-CS24</f>
        <v>-8.5932575080211626E-2</v>
      </c>
      <c r="CT58" s="400">
        <f>CT53-CT24</f>
        <v>-0.31582161019258836</v>
      </c>
      <c r="CU58" s="400">
        <f>CU53-CU24</f>
        <v>-0.1434048338583058</v>
      </c>
      <c r="CV58" s="268"/>
      <c r="CW58" s="268"/>
      <c r="CX58" s="268"/>
      <c r="CY58" s="268"/>
      <c r="CZ58" s="268"/>
      <c r="DA58" s="268"/>
      <c r="DB58" s="268"/>
      <c r="DC58" s="268"/>
      <c r="DD58" s="268"/>
      <c r="DE58" s="268"/>
      <c r="DF58" s="268"/>
      <c r="DG58" s="268"/>
      <c r="DH58" s="268"/>
      <c r="DI58" s="268"/>
      <c r="DJ58" s="268"/>
      <c r="DK58" s="268"/>
      <c r="DL58" s="268"/>
      <c r="DM58" s="268"/>
      <c r="DN58" s="268"/>
      <c r="DO58" s="268"/>
      <c r="DP58" s="268"/>
      <c r="DQ58" s="268"/>
      <c r="DR58" s="268"/>
      <c r="DS58" s="268"/>
      <c r="DT58" s="268"/>
      <c r="DU58" s="268"/>
      <c r="DV58" s="268"/>
      <c r="DW58" s="268"/>
      <c r="DX58" s="268"/>
      <c r="DY58" s="268"/>
      <c r="DZ58" s="268"/>
      <c r="EA58" s="268"/>
      <c r="EB58" s="268"/>
      <c r="EC58" s="268"/>
      <c r="ED58" s="268"/>
      <c r="EE58" s="268"/>
      <c r="EF58" s="268"/>
      <c r="EG58" s="268"/>
      <c r="EH58" s="268"/>
      <c r="EI58" s="268"/>
      <c r="EJ58" s="268"/>
      <c r="EK58" s="268"/>
      <c r="EL58" s="268"/>
      <c r="EM58" s="268"/>
      <c r="EN58" s="268"/>
      <c r="EO58" s="268"/>
      <c r="EP58" s="268"/>
      <c r="EQ58" s="268"/>
      <c r="ER58" s="268"/>
      <c r="ES58" s="268"/>
      <c r="ET58" s="268"/>
      <c r="EU58" s="268"/>
      <c r="EV58" s="268"/>
      <c r="EW58" s="268"/>
      <c r="EX58" s="268"/>
      <c r="EY58" s="268"/>
      <c r="EZ58" s="268"/>
      <c r="FA58" s="268"/>
      <c r="FB58" s="268"/>
      <c r="FC58" s="268"/>
      <c r="FD58" s="268"/>
      <c r="FE58" s="268"/>
    </row>
    <row r="59" spans="1:161">
      <c r="A59" s="97"/>
      <c r="B59" s="195" t="s">
        <v>744</v>
      </c>
      <c r="AM59" s="232"/>
      <c r="BH59" s="143"/>
      <c r="CC59" s="232"/>
      <c r="CY59" s="195"/>
      <c r="DB59" s="195"/>
      <c r="DE59" s="195"/>
    </row>
    <row r="60" spans="1:161" ht="24.75" customHeight="1">
      <c r="B60" s="828" t="s">
        <v>276</v>
      </c>
      <c r="C60" s="827"/>
      <c r="D60" s="827"/>
      <c r="E60" s="827"/>
      <c r="F60" s="827"/>
      <c r="G60" s="827"/>
      <c r="H60" s="827"/>
      <c r="J60" s="143"/>
      <c r="L60" s="143"/>
      <c r="M60" s="143"/>
      <c r="N60" s="143"/>
      <c r="O60" s="143"/>
      <c r="Q60" s="143"/>
      <c r="S60" s="143"/>
      <c r="T60" s="143"/>
      <c r="U60" s="143"/>
      <c r="V60" s="143"/>
      <c r="X60" s="143"/>
      <c r="Z60" s="143"/>
      <c r="AA60" s="143"/>
      <c r="AB60" s="143"/>
      <c r="AC60" s="143"/>
      <c r="AE60" s="143"/>
      <c r="AG60" s="143"/>
      <c r="AH60" s="143"/>
      <c r="AI60" s="143"/>
      <c r="AJ60" s="143"/>
      <c r="AL60" s="143"/>
      <c r="AN60" s="143"/>
      <c r="AO60" s="143"/>
      <c r="AP60" s="143"/>
      <c r="AQ60" s="143"/>
      <c r="AS60" s="143"/>
      <c r="AU60" s="143"/>
      <c r="AV60" s="143"/>
      <c r="AW60" s="143"/>
      <c r="AX60" s="143"/>
      <c r="AZ60" s="143"/>
      <c r="BB60" s="143"/>
      <c r="BC60" s="143"/>
      <c r="BD60" s="143"/>
      <c r="BE60" s="143"/>
      <c r="BG60" s="143"/>
      <c r="BI60" s="143"/>
      <c r="BJ60" s="143"/>
      <c r="BK60" s="143"/>
      <c r="BL60" s="143"/>
      <c r="BN60" s="143"/>
      <c r="BP60" s="143"/>
      <c r="BQ60" s="143"/>
      <c r="BR60" s="143"/>
      <c r="BS60" s="143"/>
      <c r="BU60" s="143"/>
      <c r="BW60" s="143"/>
      <c r="BX60" s="143"/>
      <c r="BY60" s="143"/>
      <c r="BZ60" s="143"/>
      <c r="CB60" s="143"/>
      <c r="CD60" s="143"/>
      <c r="CE60" s="143"/>
      <c r="CF60" s="143"/>
      <c r="CG60" s="143"/>
      <c r="CI60" s="143"/>
      <c r="CK60" s="143"/>
      <c r="CL60" s="143"/>
      <c r="CM60" s="143"/>
      <c r="CN60" s="143"/>
      <c r="CP60" s="143"/>
      <c r="CR60" s="143"/>
      <c r="CS60" s="143"/>
      <c r="CT60" s="143"/>
      <c r="CU60" s="143"/>
      <c r="CY60" s="195"/>
      <c r="DB60" s="195"/>
      <c r="DE60" s="195"/>
    </row>
    <row r="61" spans="1:161" ht="28.5" customHeight="1">
      <c r="B61" s="828" t="s">
        <v>277</v>
      </c>
      <c r="C61" s="828"/>
      <c r="D61" s="828"/>
      <c r="E61" s="828"/>
      <c r="F61" s="828"/>
      <c r="G61" s="828"/>
      <c r="H61" s="828"/>
      <c r="J61" s="195" t="s">
        <v>781</v>
      </c>
      <c r="R61" s="603"/>
      <c r="S61" s="604"/>
      <c r="T61" s="604"/>
      <c r="U61" s="604"/>
      <c r="CY61" s="195"/>
      <c r="DB61" s="195"/>
      <c r="DE61" s="195"/>
    </row>
    <row r="62" spans="1:161" ht="27" customHeight="1">
      <c r="B62" s="828" t="s">
        <v>279</v>
      </c>
      <c r="C62" s="828"/>
      <c r="D62" s="828"/>
      <c r="E62" s="828"/>
      <c r="F62" s="828"/>
      <c r="G62" s="828"/>
      <c r="H62" s="828"/>
      <c r="J62" s="195" t="s">
        <v>777</v>
      </c>
      <c r="R62" s="608"/>
      <c r="S62" s="608"/>
      <c r="T62" s="608"/>
      <c r="U62" s="608"/>
      <c r="V62" s="322"/>
      <c r="CY62" s="195"/>
      <c r="DB62" s="195"/>
      <c r="DE62" s="195"/>
    </row>
    <row r="63" spans="1:161" ht="16.5" customHeight="1">
      <c r="B63" s="828" t="s">
        <v>304</v>
      </c>
      <c r="C63" s="828"/>
      <c r="D63" s="828"/>
      <c r="E63" s="828"/>
      <c r="F63" s="828"/>
      <c r="G63" s="828"/>
      <c r="H63" s="828"/>
      <c r="J63" s="195" t="s">
        <v>775</v>
      </c>
      <c r="R63" s="608"/>
      <c r="S63" s="608"/>
      <c r="T63" s="608"/>
      <c r="U63" s="608"/>
      <c r="V63" s="322"/>
      <c r="CY63" s="195"/>
      <c r="DB63" s="195"/>
      <c r="DE63" s="195"/>
    </row>
    <row r="64" spans="1:161" ht="24.75" customHeight="1">
      <c r="B64" s="828" t="s">
        <v>278</v>
      </c>
      <c r="C64" s="828"/>
      <c r="D64" s="828"/>
      <c r="E64" s="828"/>
      <c r="F64" s="828"/>
      <c r="G64" s="828"/>
      <c r="H64" s="828"/>
      <c r="J64" s="195" t="s">
        <v>749</v>
      </c>
      <c r="R64" s="608"/>
      <c r="S64" s="608"/>
      <c r="T64" s="608"/>
      <c r="U64" s="608"/>
      <c r="V64" s="322"/>
      <c r="CY64" s="195"/>
      <c r="DB64" s="195"/>
      <c r="DE64" s="195"/>
    </row>
    <row r="65" spans="2:109" ht="30" customHeight="1">
      <c r="B65" s="828" t="s">
        <v>114</v>
      </c>
      <c r="C65" s="828"/>
      <c r="D65" s="828"/>
      <c r="E65" s="828"/>
      <c r="F65" s="828"/>
      <c r="G65" s="828"/>
      <c r="H65" s="828"/>
      <c r="J65" s="195" t="s">
        <v>750</v>
      </c>
      <c r="R65" s="608"/>
      <c r="S65" s="608"/>
      <c r="T65" s="608"/>
      <c r="U65" s="608"/>
      <c r="V65" s="322"/>
      <c r="CY65" s="195"/>
      <c r="DB65" s="195"/>
      <c r="DE65" s="195"/>
    </row>
    <row r="66" spans="2:109">
      <c r="B66" s="195" t="s">
        <v>745</v>
      </c>
      <c r="C66" s="657"/>
      <c r="D66" s="657"/>
      <c r="E66" s="657"/>
      <c r="F66" s="657"/>
      <c r="G66" s="657"/>
      <c r="H66" s="657"/>
      <c r="J66" s="195" t="s">
        <v>751</v>
      </c>
      <c r="R66" s="608"/>
      <c r="S66" s="608"/>
      <c r="T66" s="608"/>
      <c r="U66" s="608"/>
      <c r="V66" s="322"/>
      <c r="CY66" s="195"/>
      <c r="DB66" s="195"/>
      <c r="DE66" s="195"/>
    </row>
    <row r="67" spans="2:109">
      <c r="J67" s="195" t="s">
        <v>752</v>
      </c>
      <c r="R67" s="608"/>
      <c r="S67" s="608"/>
      <c r="T67" s="608"/>
      <c r="U67" s="608"/>
      <c r="V67" s="322"/>
      <c r="CY67" s="195"/>
      <c r="DB67" s="195"/>
      <c r="DE67" s="195"/>
    </row>
    <row r="68" spans="2:109">
      <c r="B68" s="195" t="s">
        <v>437</v>
      </c>
      <c r="E68" s="195">
        <f>MAXA(E24:E53,L24:L53,S24:S53,Z24:Z53,AG24:AG53,AN24:AN53,AU24:AU53,BB24:BB53,BI24:BI53,BP24:BP53,BW24:BW53,CD24:CD53,CK24:CK53,CR24:CR53)</f>
        <v>6.4920506550240009E-2</v>
      </c>
      <c r="G68" s="195" t="s">
        <v>434</v>
      </c>
      <c r="J68" s="195" t="s">
        <v>753</v>
      </c>
      <c r="R68" s="608"/>
      <c r="S68" s="608"/>
      <c r="T68" s="608"/>
      <c r="U68" s="608"/>
      <c r="V68" s="322"/>
      <c r="CY68" s="195"/>
      <c r="DB68" s="195"/>
      <c r="DE68" s="195"/>
    </row>
    <row r="69" spans="2:109">
      <c r="B69" s="195" t="s">
        <v>438</v>
      </c>
      <c r="E69" s="195">
        <f>MINA(E24:E53,L24:L53,S24:S53,Z24:Z53,AG24:AG53,AN24:AN53,AU24:AU53,BB24:BB53,BI24:BI53,BP24:BP53,BW24:BW53,CD24:CD53,CK24:CK53,CR24:CR53)</f>
        <v>8.5734121065200002E-3</v>
      </c>
      <c r="G69" s="195" t="s">
        <v>435</v>
      </c>
      <c r="H69" s="195">
        <f>E68+E71</f>
        <v>7.0555215994612008E-2</v>
      </c>
      <c r="J69" s="195" t="s">
        <v>754</v>
      </c>
      <c r="R69" s="608"/>
      <c r="S69" s="608"/>
      <c r="T69" s="608"/>
      <c r="U69" s="608"/>
      <c r="V69" s="322"/>
      <c r="CY69" s="195"/>
      <c r="DB69" s="195"/>
      <c r="DE69" s="195"/>
    </row>
    <row r="70" spans="2:109">
      <c r="B70" s="195" t="s">
        <v>432</v>
      </c>
      <c r="E70" s="195">
        <f>E68-E69</f>
        <v>5.6347094443720006E-2</v>
      </c>
      <c r="G70" s="195" t="s">
        <v>436</v>
      </c>
      <c r="H70" s="195">
        <f>E69-E71</f>
        <v>2.9387026621479993E-3</v>
      </c>
      <c r="J70" s="195" t="s">
        <v>755</v>
      </c>
      <c r="R70" s="608"/>
      <c r="S70" s="608"/>
      <c r="T70" s="608"/>
      <c r="U70" s="608"/>
      <c r="V70" s="322"/>
      <c r="CY70" s="195"/>
      <c r="DB70" s="195"/>
      <c r="DE70" s="195"/>
    </row>
    <row r="71" spans="2:109">
      <c r="B71" s="195" t="s">
        <v>439</v>
      </c>
      <c r="E71" s="195">
        <f>E70/10</f>
        <v>5.6347094443720009E-3</v>
      </c>
      <c r="J71" s="195" t="s">
        <v>756</v>
      </c>
      <c r="CY71" s="195"/>
      <c r="DB71" s="195"/>
      <c r="DE71" s="195"/>
    </row>
    <row r="72" spans="2:109">
      <c r="CY72" s="195"/>
      <c r="DB72" s="195"/>
      <c r="DE72" s="195"/>
    </row>
    <row r="73" spans="2:109">
      <c r="B73" s="195" t="s">
        <v>440</v>
      </c>
      <c r="E73" s="195">
        <f>MAXA(B24:B53,I24:I53,P24:P53,W24:W53,AD24:AD53,AK24:AK53,AR24:AR53,AY24:AY53,BF24:BF53,BM24:BM53,BT24:BT53,CA24:CA53,CH24:CH53,CO24:CO53)</f>
        <v>0.37240000000000001</v>
      </c>
      <c r="G73" s="195" t="s">
        <v>434</v>
      </c>
      <c r="J73" s="195" t="s">
        <v>757</v>
      </c>
      <c r="CY73" s="195"/>
      <c r="DB73" s="195"/>
      <c r="DE73" s="195"/>
    </row>
    <row r="74" spans="2:109">
      <c r="B74" s="195" t="s">
        <v>438</v>
      </c>
      <c r="E74" s="195">
        <f>MINA(B24:B53,I24:I53,P24:P53,W24:W53,AD24:AD53,AK24:AK53,AR24:AR53,AY24:AY53,BF24:BF53,BM24:BM53,BT24:BT53,CA24:CA53,CH24:CH53,CO24:CO53)</f>
        <v>0.19697112700000002</v>
      </c>
      <c r="G74" s="195" t="s">
        <v>435</v>
      </c>
      <c r="H74" s="195">
        <f>E73+E76</f>
        <v>0.38994288729999999</v>
      </c>
      <c r="J74" s="195" t="s">
        <v>758</v>
      </c>
      <c r="CY74" s="195"/>
      <c r="DB74" s="195"/>
      <c r="DE74" s="195"/>
    </row>
    <row r="75" spans="2:109">
      <c r="B75" s="195" t="s">
        <v>432</v>
      </c>
      <c r="E75" s="195">
        <f>E73-E74</f>
        <v>0.17542887299999999</v>
      </c>
      <c r="G75" s="195" t="s">
        <v>436</v>
      </c>
      <c r="H75" s="195">
        <f>E74-E76</f>
        <v>0.17942823970000002</v>
      </c>
      <c r="J75" s="195" t="s">
        <v>759</v>
      </c>
      <c r="CY75" s="195"/>
      <c r="DB75" s="195"/>
      <c r="DE75" s="195"/>
    </row>
    <row r="76" spans="2:109">
      <c r="B76" s="195" t="s">
        <v>439</v>
      </c>
      <c r="E76" s="195">
        <f>E75/10</f>
        <v>1.7542887299999997E-2</v>
      </c>
      <c r="J76" s="195" t="s">
        <v>760</v>
      </c>
      <c r="CY76" s="195"/>
      <c r="DB76" s="195"/>
      <c r="DE76" s="195"/>
    </row>
    <row r="77" spans="2:109">
      <c r="J77" s="195" t="s">
        <v>752</v>
      </c>
      <c r="CY77" s="195"/>
      <c r="DB77" s="195"/>
      <c r="DE77" s="195"/>
    </row>
    <row r="78" spans="2:109">
      <c r="J78" s="195" t="s">
        <v>761</v>
      </c>
    </row>
    <row r="79" spans="2:109">
      <c r="E79" s="609"/>
      <c r="F79" s="610"/>
      <c r="J79" s="195" t="s">
        <v>762</v>
      </c>
    </row>
    <row r="80" spans="2:109">
      <c r="E80" s="609"/>
      <c r="F80" s="610"/>
    </row>
    <row r="81" spans="5:10">
      <c r="E81" s="609"/>
      <c r="F81" s="610"/>
      <c r="J81" s="195" t="s">
        <v>763</v>
      </c>
    </row>
    <row r="82" spans="5:10">
      <c r="E82" s="609"/>
      <c r="F82" s="610"/>
    </row>
    <row r="83" spans="5:10">
      <c r="J83" s="195" t="s">
        <v>764</v>
      </c>
    </row>
    <row r="84" spans="5:10">
      <c r="J84" s="195" t="s">
        <v>765</v>
      </c>
    </row>
    <row r="85" spans="5:10">
      <c r="J85" s="195" t="s">
        <v>766</v>
      </c>
    </row>
    <row r="86" spans="5:10">
      <c r="J86" s="195" t="s">
        <v>767</v>
      </c>
    </row>
    <row r="87" spans="5:10">
      <c r="J87" s="195" t="s">
        <v>768</v>
      </c>
    </row>
    <row r="88" spans="5:10">
      <c r="J88" s="195" t="s">
        <v>769</v>
      </c>
    </row>
    <row r="90" spans="5:10">
      <c r="J90" s="195" t="s">
        <v>770</v>
      </c>
    </row>
    <row r="91" spans="5:10">
      <c r="J91" s="195" t="s">
        <v>776</v>
      </c>
    </row>
    <row r="92" spans="5:10">
      <c r="J92" s="195" t="s">
        <v>771</v>
      </c>
    </row>
    <row r="93" spans="5:10">
      <c r="J93" s="195" t="s">
        <v>772</v>
      </c>
    </row>
    <row r="94" spans="5:10">
      <c r="J94" s="195" t="s">
        <v>773</v>
      </c>
    </row>
    <row r="95" spans="5:10">
      <c r="J95" s="195" t="s">
        <v>774</v>
      </c>
    </row>
  </sheetData>
  <mergeCells count="6">
    <mergeCell ref="B64:H64"/>
    <mergeCell ref="B65:H65"/>
    <mergeCell ref="B60:H60"/>
    <mergeCell ref="B61:H61"/>
    <mergeCell ref="B62:H62"/>
    <mergeCell ref="B63:H63"/>
  </mergeCells>
  <phoneticPr fontId="0" type="noConversion"/>
  <pageMargins left="0.27559055118110237" right="0.35433070866141736" top="0.59055118110236227" bottom="0.59055118110236227" header="0.51181102362204722" footer="0.51181102362204722"/>
  <pageSetup scale="83" orientation="landscape" r:id="rId1"/>
  <headerFooter alignWithMargins="0"/>
  <colBreaks count="13" manualBreakCount="13">
    <brk id="8" max="1048575" man="1"/>
    <brk id="15" max="50" man="1"/>
    <brk id="22" max="1048575" man="1"/>
    <brk id="29" max="1048575" man="1"/>
    <brk id="36" max="1048575" man="1"/>
    <brk id="43" max="1048575" man="1"/>
    <brk id="50" max="1048575" man="1"/>
    <brk id="57" max="1048575" man="1"/>
    <brk id="64" max="1048575" man="1"/>
    <brk id="71" max="1048575" man="1"/>
    <brk id="78" max="1048575" man="1"/>
    <brk id="85" max="1048575" man="1"/>
    <brk id="92" max="1048575" man="1"/>
  </colBreaks>
</worksheet>
</file>

<file path=xl/worksheets/sheet40.xml><?xml version="1.0" encoding="utf-8"?>
<worksheet xmlns="http://schemas.openxmlformats.org/spreadsheetml/2006/main" xmlns:r="http://schemas.openxmlformats.org/officeDocument/2006/relationships">
  <sheetPr codeName="Sheet40">
    <pageSetUpPr fitToPage="1"/>
  </sheetPr>
  <dimension ref="A1:BK57"/>
  <sheetViews>
    <sheetView view="pageBreakPreview" zoomScaleSheetLayoutView="100" workbookViewId="0">
      <pane xSplit="1" ySplit="2" topLeftCell="B35" activePane="bottomRight" state="frozen"/>
      <selection activeCell="R37" sqref="R37"/>
      <selection pane="topRight" activeCell="R37" sqref="R37"/>
      <selection pane="bottomLeft" activeCell="R37" sqref="R37"/>
      <selection pane="bottomRight" activeCell="R37" sqref="R37"/>
    </sheetView>
  </sheetViews>
  <sheetFormatPr defaultRowHeight="12.75"/>
  <cols>
    <col min="1" max="1" width="6.7109375" style="487" customWidth="1"/>
    <col min="2" max="9" width="8.7109375" style="417" customWidth="1"/>
    <col min="10" max="10" width="10.7109375" style="417" customWidth="1"/>
    <col min="11" max="15" width="8.7109375" style="417" customWidth="1"/>
    <col min="16" max="16384" width="9.140625" style="487"/>
  </cols>
  <sheetData>
    <row r="1" spans="1:63" s="566" customFormat="1" ht="12.75" customHeight="1">
      <c r="A1" s="566" t="s">
        <v>662</v>
      </c>
    </row>
    <row r="2" spans="1:63" s="566" customFormat="1" ht="30" customHeight="1">
      <c r="A2" s="566" t="s">
        <v>471</v>
      </c>
      <c r="B2" s="460" t="s">
        <v>472</v>
      </c>
      <c r="C2" s="91" t="s">
        <v>474</v>
      </c>
      <c r="D2" s="91" t="s">
        <v>475</v>
      </c>
      <c r="E2" s="91" t="s">
        <v>479</v>
      </c>
      <c r="F2" s="91" t="s">
        <v>480</v>
      </c>
      <c r="G2" s="91" t="s">
        <v>481</v>
      </c>
      <c r="H2" s="91" t="s">
        <v>482</v>
      </c>
      <c r="I2" s="91" t="s">
        <v>487</v>
      </c>
      <c r="J2" s="91" t="s">
        <v>492</v>
      </c>
      <c r="K2" s="91" t="s">
        <v>494</v>
      </c>
      <c r="L2" s="91" t="s">
        <v>497</v>
      </c>
      <c r="M2" s="91" t="s">
        <v>498</v>
      </c>
      <c r="N2" s="91" t="s">
        <v>501</v>
      </c>
      <c r="O2" s="91" t="s">
        <v>502</v>
      </c>
      <c r="Q2" s="434"/>
      <c r="R2" s="434"/>
      <c r="S2" s="434"/>
      <c r="T2" s="434"/>
      <c r="U2" s="434"/>
      <c r="V2" s="434"/>
      <c r="W2" s="434"/>
      <c r="X2" s="434"/>
      <c r="Y2" s="434"/>
      <c r="Z2" s="434"/>
      <c r="AA2" s="434"/>
      <c r="AB2" s="434"/>
      <c r="AC2" s="434"/>
      <c r="AD2" s="434"/>
      <c r="AE2" s="434"/>
    </row>
    <row r="3" spans="1:63" hidden="1">
      <c r="A3" s="567">
        <v>1960</v>
      </c>
      <c r="B3" s="497">
        <v>10.612843507571</v>
      </c>
      <c r="C3" s="498">
        <f t="shared" ref="C3:C11" si="0">C4*POWER(C$13/C$18,1/5)</f>
        <v>11.839921186432033</v>
      </c>
      <c r="D3" s="498">
        <f t="shared" ref="D3:D12" si="1">D4*POWER(D$13/D$18,1/5)</f>
        <v>9.0941019115327943</v>
      </c>
      <c r="E3" s="498">
        <f t="shared" ref="E3:E8" si="2">E4*POWER(E$9/E$14,1/5)</f>
        <v>10.123965525956846</v>
      </c>
      <c r="F3" s="498">
        <f t="shared" ref="F3:F11" si="3">F4*POWER(F$13/F$18,1/5)</f>
        <v>4.2084001216973048</v>
      </c>
      <c r="G3" s="498">
        <v>12.44996048430138</v>
      </c>
      <c r="H3" s="498">
        <f t="shared" ref="H3:H11" si="4">H4*POWER(H$13/H$18,1/5)</f>
        <v>21.263644751537782</v>
      </c>
      <c r="I3" s="498">
        <f t="shared" ref="I3:I11" si="5">I4*POWER(I$13/I$18,1/5)</f>
        <v>1.9808793531540307</v>
      </c>
      <c r="J3" s="498">
        <f t="shared" ref="J3:J10" si="6">J4*POWER(J$12/J$17,1/5)</f>
        <v>14.874013373265472</v>
      </c>
      <c r="K3" s="498">
        <f t="shared" ref="K3:K11" si="7">K4*POWER(K$13/K$18,1/5)</f>
        <v>8.190981354395575</v>
      </c>
      <c r="L3" s="498">
        <f t="shared" ref="L3:L11" si="8">L4*POWER(L$13/L$18,1/5)</f>
        <v>2.1248883037393034</v>
      </c>
      <c r="M3" s="498">
        <f t="shared" ref="M3:M11" si="9">M4*POWER(M$13/M$18,1/5)</f>
        <v>6.3453997510853997</v>
      </c>
      <c r="N3" s="498">
        <f t="shared" ref="N3:N11" si="10">N4*POWER(N$13/N$18,1/5)</f>
        <v>3.1317300520890927</v>
      </c>
      <c r="O3" s="498">
        <f t="shared" ref="O3:O11" si="11">O4*POWER(O$13/O$18,1/5)</f>
        <v>14.488841146399871</v>
      </c>
      <c r="Q3" s="434"/>
      <c r="R3" s="568"/>
      <c r="S3" s="568"/>
      <c r="T3" s="568"/>
      <c r="U3" s="568"/>
      <c r="V3" s="568"/>
      <c r="W3" s="568"/>
      <c r="X3" s="568"/>
      <c r="Y3" s="568"/>
      <c r="Z3" s="568"/>
      <c r="AA3" s="568"/>
      <c r="AB3" s="568"/>
      <c r="AC3" s="568"/>
      <c r="AD3" s="568"/>
      <c r="AE3" s="568"/>
      <c r="BK3" s="417"/>
    </row>
    <row r="4" spans="1:63" hidden="1">
      <c r="A4" s="567">
        <v>1961</v>
      </c>
      <c r="B4" s="497">
        <v>10.588592784609549</v>
      </c>
      <c r="C4" s="498">
        <f t="shared" si="0"/>
        <v>12.870879758947627</v>
      </c>
      <c r="D4" s="498">
        <f t="shared" si="1"/>
        <v>9.9307798586055398</v>
      </c>
      <c r="E4" s="498">
        <f t="shared" si="2"/>
        <v>10.791720081895159</v>
      </c>
      <c r="F4" s="498">
        <f t="shared" si="3"/>
        <v>4.7506249723839691</v>
      </c>
      <c r="G4" s="498">
        <v>12.856503477329911</v>
      </c>
      <c r="H4" s="498">
        <f t="shared" si="4"/>
        <v>22.597525164531685</v>
      </c>
      <c r="I4" s="498">
        <f t="shared" si="5"/>
        <v>2.2268620156846426</v>
      </c>
      <c r="J4" s="498">
        <f t="shared" si="6"/>
        <v>16.106804145172596</v>
      </c>
      <c r="K4" s="498">
        <f t="shared" si="7"/>
        <v>8.8567868775204524</v>
      </c>
      <c r="L4" s="498">
        <f t="shared" si="8"/>
        <v>2.3825916610796827</v>
      </c>
      <c r="M4" s="498">
        <f t="shared" si="9"/>
        <v>6.9151942668655497</v>
      </c>
      <c r="N4" s="498">
        <f t="shared" si="10"/>
        <v>3.5425555413912861</v>
      </c>
      <c r="O4" s="498">
        <f t="shared" si="11"/>
        <v>15.450001862282129</v>
      </c>
      <c r="Q4" s="434"/>
      <c r="R4" s="568"/>
      <c r="S4" s="568"/>
      <c r="T4" s="568"/>
      <c r="U4" s="568"/>
      <c r="V4" s="568"/>
      <c r="W4" s="568"/>
      <c r="X4" s="568"/>
      <c r="Y4" s="568"/>
      <c r="Z4" s="568"/>
      <c r="AA4" s="568"/>
      <c r="AB4" s="568"/>
      <c r="AC4" s="568"/>
      <c r="AD4" s="568"/>
      <c r="AE4" s="568"/>
    </row>
    <row r="5" spans="1:63" hidden="1">
      <c r="A5" s="567">
        <v>1962</v>
      </c>
      <c r="B5" s="497">
        <v>10.77592876212846</v>
      </c>
      <c r="C5" s="498">
        <f t="shared" si="0"/>
        <v>13.991608825836224</v>
      </c>
      <c r="D5" s="498">
        <f t="shared" si="1"/>
        <v>10.84443406940699</v>
      </c>
      <c r="E5" s="498">
        <f t="shared" si="2"/>
        <v>11.503518263410143</v>
      </c>
      <c r="F5" s="498">
        <f t="shared" si="3"/>
        <v>5.3627119512428942</v>
      </c>
      <c r="G5" s="498">
        <v>13.48271306951203</v>
      </c>
      <c r="H5" s="498">
        <f t="shared" si="4"/>
        <v>24.015080647202439</v>
      </c>
      <c r="I5" s="498">
        <f t="shared" si="5"/>
        <v>2.5033904407167951</v>
      </c>
      <c r="J5" s="498">
        <f t="shared" si="6"/>
        <v>17.441771313534424</v>
      </c>
      <c r="K5" s="498">
        <f t="shared" si="7"/>
        <v>9.5767125329522731</v>
      </c>
      <c r="L5" s="498">
        <f t="shared" si="8"/>
        <v>2.671548906103304</v>
      </c>
      <c r="M5" s="498">
        <f t="shared" si="9"/>
        <v>7.5361543203500192</v>
      </c>
      <c r="N5" s="498">
        <f t="shared" si="10"/>
        <v>4.0072737927940318</v>
      </c>
      <c r="O5" s="498">
        <f t="shared" si="11"/>
        <v>16.474924055871309</v>
      </c>
      <c r="Q5" s="434"/>
      <c r="R5" s="568"/>
      <c r="S5" s="568"/>
      <c r="T5" s="568"/>
      <c r="U5" s="568"/>
      <c r="V5" s="568"/>
      <c r="W5" s="568"/>
      <c r="X5" s="568"/>
      <c r="Y5" s="568"/>
      <c r="Z5" s="568"/>
      <c r="AA5" s="568"/>
      <c r="AB5" s="568"/>
      <c r="AC5" s="568"/>
      <c r="AD5" s="568"/>
      <c r="AE5" s="568"/>
    </row>
    <row r="6" spans="1:63" hidden="1">
      <c r="A6" s="567">
        <v>1963</v>
      </c>
      <c r="B6" s="497">
        <v>11.127169872298371</v>
      </c>
      <c r="C6" s="498">
        <f t="shared" si="0"/>
        <v>15.209925133449046</v>
      </c>
      <c r="D6" s="498">
        <f t="shared" si="1"/>
        <v>11.842146534323483</v>
      </c>
      <c r="E6" s="498">
        <f t="shared" si="2"/>
        <v>12.262265091421067</v>
      </c>
      <c r="F6" s="498">
        <f t="shared" si="3"/>
        <v>6.0536623368886184</v>
      </c>
      <c r="G6" s="498">
        <v>14.231758882054489</v>
      </c>
      <c r="H6" s="498">
        <f t="shared" si="4"/>
        <v>25.521560183804723</v>
      </c>
      <c r="I6" s="498">
        <f t="shared" si="5"/>
        <v>2.8142577557709472</v>
      </c>
      <c r="J6" s="498">
        <f t="shared" si="6"/>
        <v>18.887383481645514</v>
      </c>
      <c r="K6" s="498">
        <f t="shared" si="7"/>
        <v>10.355157486241923</v>
      </c>
      <c r="L6" s="498">
        <f t="shared" si="8"/>
        <v>2.9955504647689049</v>
      </c>
      <c r="M6" s="498">
        <f t="shared" si="9"/>
        <v>8.2128743963505606</v>
      </c>
      <c r="N6" s="498">
        <f t="shared" si="10"/>
        <v>4.5329545473004007</v>
      </c>
      <c r="O6" s="498">
        <f t="shared" si="11"/>
        <v>17.567837535951927</v>
      </c>
      <c r="Q6" s="434"/>
      <c r="R6" s="568"/>
      <c r="S6" s="568"/>
      <c r="T6" s="568"/>
      <c r="U6" s="568"/>
      <c r="V6" s="568"/>
      <c r="W6" s="568"/>
      <c r="X6" s="568"/>
      <c r="Y6" s="568"/>
      <c r="Z6" s="568"/>
      <c r="AA6" s="568"/>
      <c r="AB6" s="568"/>
      <c r="AC6" s="568"/>
      <c r="AD6" s="568"/>
      <c r="AE6" s="568"/>
    </row>
    <row r="7" spans="1:63" hidden="1">
      <c r="A7" s="567">
        <v>1964</v>
      </c>
      <c r="B7" s="497">
        <v>11.46128955477611</v>
      </c>
      <c r="C7" s="498">
        <f t="shared" si="0"/>
        <v>16.534326069632566</v>
      </c>
      <c r="D7" s="498">
        <f t="shared" si="1"/>
        <v>12.931650802876639</v>
      </c>
      <c r="E7" s="498">
        <f t="shared" si="2"/>
        <v>13.071057195653944</v>
      </c>
      <c r="F7" s="498">
        <f t="shared" si="3"/>
        <v>6.8336371638551796</v>
      </c>
      <c r="G7" s="498">
        <v>14.82059881801934</v>
      </c>
      <c r="H7" s="498">
        <f t="shared" si="4"/>
        <v>27.122542030332244</v>
      </c>
      <c r="I7" s="498">
        <f t="shared" si="5"/>
        <v>3.1637281133218607</v>
      </c>
      <c r="J7" s="498">
        <f t="shared" si="6"/>
        <v>20.452811149170316</v>
      </c>
      <c r="K7" s="498">
        <f t="shared" si="7"/>
        <v>11.196878489973418</v>
      </c>
      <c r="L7" s="498">
        <f t="shared" si="8"/>
        <v>3.3588464603725359</v>
      </c>
      <c r="M7" s="498">
        <f t="shared" si="9"/>
        <v>8.9503615482090844</v>
      </c>
      <c r="N7" s="498">
        <f t="shared" si="10"/>
        <v>5.1275949661439828</v>
      </c>
      <c r="O7" s="498">
        <f t="shared" si="11"/>
        <v>18.733252708355444</v>
      </c>
      <c r="Q7" s="434"/>
      <c r="R7" s="568"/>
      <c r="S7" s="568"/>
      <c r="T7" s="568"/>
      <c r="U7" s="568"/>
      <c r="V7" s="568"/>
      <c r="W7" s="568"/>
      <c r="X7" s="568"/>
      <c r="Y7" s="568"/>
      <c r="Z7" s="568"/>
      <c r="AA7" s="568"/>
      <c r="AB7" s="568"/>
      <c r="AC7" s="568"/>
      <c r="AD7" s="568"/>
      <c r="AE7" s="568"/>
    </row>
    <row r="8" spans="1:63" hidden="1">
      <c r="A8" s="567">
        <v>1965</v>
      </c>
      <c r="B8" s="497">
        <v>11.76838990994171</v>
      </c>
      <c r="C8" s="498">
        <f t="shared" si="0"/>
        <v>17.974048930439263</v>
      </c>
      <c r="D8" s="498">
        <f t="shared" si="1"/>
        <v>14.121391928637657</v>
      </c>
      <c r="E8" s="498">
        <f t="shared" si="2"/>
        <v>13.933195452738067</v>
      </c>
      <c r="F8" s="498">
        <f t="shared" si="3"/>
        <v>7.7141066495664825</v>
      </c>
      <c r="G8" s="498">
        <v>15.266734625221719</v>
      </c>
      <c r="H8" s="498">
        <f t="shared" si="4"/>
        <v>28.823954369919399</v>
      </c>
      <c r="I8" s="498">
        <f t="shared" si="5"/>
        <v>3.5565951819793971</v>
      </c>
      <c r="J8" s="498">
        <f t="shared" si="6"/>
        <v>22.147984886850018</v>
      </c>
      <c r="K8" s="498">
        <f t="shared" si="7"/>
        <v>12.107018950295899</v>
      </c>
      <c r="L8" s="498">
        <f t="shared" si="8"/>
        <v>3.7662024649708123</v>
      </c>
      <c r="M8" s="498">
        <f t="shared" si="9"/>
        <v>9.7540724449964351</v>
      </c>
      <c r="N8" s="498">
        <f t="shared" si="10"/>
        <v>5.8002412912971826</v>
      </c>
      <c r="O8" s="498">
        <f t="shared" si="11"/>
        <v>19.975979190206626</v>
      </c>
      <c r="Q8" s="434"/>
      <c r="R8" s="568"/>
      <c r="S8" s="568"/>
      <c r="T8" s="568"/>
      <c r="U8" s="568"/>
      <c r="V8" s="568"/>
      <c r="W8" s="568"/>
      <c r="X8" s="568"/>
      <c r="Y8" s="568"/>
      <c r="Z8" s="568"/>
      <c r="AA8" s="568"/>
      <c r="AB8" s="568"/>
      <c r="AC8" s="568"/>
      <c r="AD8" s="568"/>
      <c r="AE8" s="568"/>
    </row>
    <row r="9" spans="1:63" hidden="1">
      <c r="A9" s="567">
        <v>1966</v>
      </c>
      <c r="B9" s="497">
        <v>12.339338693507759</v>
      </c>
      <c r="C9" s="498">
        <f t="shared" si="0"/>
        <v>19.539135347474382</v>
      </c>
      <c r="D9" s="498">
        <f t="shared" si="1"/>
        <v>15.420591929209323</v>
      </c>
      <c r="E9" s="497">
        <v>14.85219845788367</v>
      </c>
      <c r="F9" s="498">
        <f t="shared" si="3"/>
        <v>8.7080188739951847</v>
      </c>
      <c r="G9" s="498">
        <v>15.72079498674789</v>
      </c>
      <c r="H9" s="498">
        <f t="shared" si="4"/>
        <v>30.632097263967932</v>
      </c>
      <c r="I9" s="498">
        <f t="shared" si="5"/>
        <v>3.9982479010174603</v>
      </c>
      <c r="J9" s="498">
        <f t="shared" si="6"/>
        <v>23.983658332856397</v>
      </c>
      <c r="K9" s="498">
        <f t="shared" si="7"/>
        <v>13.091140356134382</v>
      </c>
      <c r="L9" s="498">
        <f t="shared" si="8"/>
        <v>4.2229620122555467</v>
      </c>
      <c r="M9" s="498">
        <f t="shared" si="9"/>
        <v>10.629953745418929</v>
      </c>
      <c r="N9" s="498">
        <f t="shared" si="10"/>
        <v>6.5611264656047164</v>
      </c>
      <c r="O9" s="498">
        <f t="shared" si="11"/>
        <v>21.301145659001744</v>
      </c>
      <c r="Q9" s="434"/>
      <c r="R9" s="568"/>
      <c r="S9" s="568"/>
      <c r="T9" s="568"/>
      <c r="U9" s="568"/>
      <c r="V9" s="568"/>
      <c r="W9" s="568"/>
      <c r="X9" s="568"/>
      <c r="Y9" s="568"/>
      <c r="Z9" s="568"/>
      <c r="AA9" s="568"/>
      <c r="AB9" s="568"/>
      <c r="AC9" s="568"/>
      <c r="AD9" s="568"/>
      <c r="AE9" s="568"/>
    </row>
    <row r="10" spans="1:63" hidden="1">
      <c r="A10" s="567">
        <v>1967</v>
      </c>
      <c r="B10" s="497">
        <v>12.617485218474201</v>
      </c>
      <c r="C10" s="498">
        <f t="shared" si="0"/>
        <v>21.240501325239947</v>
      </c>
      <c r="D10" s="498">
        <f t="shared" si="1"/>
        <v>16.839321268674443</v>
      </c>
      <c r="E10" s="497">
        <v>15.48619489762017</v>
      </c>
      <c r="F10" s="498">
        <f t="shared" si="3"/>
        <v>9.829990192593181</v>
      </c>
      <c r="G10" s="498">
        <v>16.20354450701554</v>
      </c>
      <c r="H10" s="498">
        <f t="shared" si="4"/>
        <v>32.553665980280122</v>
      </c>
      <c r="I10" s="498">
        <f t="shared" si="5"/>
        <v>4.4947444002029053</v>
      </c>
      <c r="J10" s="498">
        <f t="shared" si="6"/>
        <v>25.971476410421271</v>
      </c>
      <c r="K10" s="498">
        <f t="shared" si="7"/>
        <v>14.155256263130049</v>
      </c>
      <c r="L10" s="498">
        <f t="shared" si="8"/>
        <v>4.7351166918987246</v>
      </c>
      <c r="M10" s="498">
        <f t="shared" si="9"/>
        <v>11.58448609715931</v>
      </c>
      <c r="N10" s="498">
        <f t="shared" si="10"/>
        <v>7.4218258061521398</v>
      </c>
      <c r="O10" s="498">
        <f t="shared" si="11"/>
        <v>22.714221018434866</v>
      </c>
      <c r="Q10" s="434"/>
      <c r="R10" s="568"/>
      <c r="S10" s="568"/>
      <c r="T10" s="568"/>
      <c r="U10" s="568"/>
      <c r="V10" s="568"/>
      <c r="W10" s="568"/>
      <c r="X10" s="568"/>
      <c r="Y10" s="568"/>
      <c r="Z10" s="568"/>
      <c r="AA10" s="568"/>
      <c r="AB10" s="568"/>
      <c r="AC10" s="568"/>
      <c r="AD10" s="568"/>
      <c r="AE10" s="568"/>
    </row>
    <row r="11" spans="1:63" hidden="1">
      <c r="A11" s="567">
        <v>1968</v>
      </c>
      <c r="B11" s="497">
        <v>13.21566893482486</v>
      </c>
      <c r="C11" s="498">
        <f t="shared" si="0"/>
        <v>23.090013376965349</v>
      </c>
      <c r="D11" s="498">
        <f t="shared" si="1"/>
        <v>18.388576916591219</v>
      </c>
      <c r="E11" s="497">
        <v>16.327959133354408</v>
      </c>
      <c r="F11" s="498">
        <f t="shared" si="3"/>
        <v>11.096520182683696</v>
      </c>
      <c r="G11" s="498">
        <v>16.91187736838101</v>
      </c>
      <c r="H11" s="498">
        <f t="shared" si="4"/>
        <v>34.595775784578905</v>
      </c>
      <c r="I11" s="498">
        <f t="shared" si="5"/>
        <v>5.05289509887925</v>
      </c>
      <c r="J11" s="498">
        <f>J12*POWER(J$12/J$17,1/5)</f>
        <v>28.124049199492372</v>
      </c>
      <c r="K11" s="498">
        <f t="shared" si="7"/>
        <v>15.305869039971789</v>
      </c>
      <c r="L11" s="498">
        <f t="shared" si="8"/>
        <v>5.3093847448375122</v>
      </c>
      <c r="M11" s="498">
        <f t="shared" si="9"/>
        <v>12.624732087203309</v>
      </c>
      <c r="N11" s="498">
        <f t="shared" si="10"/>
        <v>8.3954330991224086</v>
      </c>
      <c r="O11" s="498">
        <f t="shared" si="11"/>
        <v>24.221036968322718</v>
      </c>
      <c r="Q11" s="434"/>
      <c r="R11" s="568"/>
      <c r="S11" s="568"/>
      <c r="T11" s="568"/>
      <c r="U11" s="568"/>
      <c r="V11" s="568"/>
      <c r="W11" s="568"/>
      <c r="X11" s="568"/>
      <c r="Y11" s="568"/>
      <c r="Z11" s="568"/>
      <c r="AA11" s="568"/>
      <c r="AB11" s="568"/>
      <c r="AC11" s="568"/>
      <c r="AD11" s="568"/>
      <c r="AE11" s="568"/>
    </row>
    <row r="12" spans="1:63" hidden="1">
      <c r="A12" s="567">
        <v>1969</v>
      </c>
      <c r="B12" s="497">
        <v>13.89646793136022</v>
      </c>
      <c r="C12" s="498">
        <f>C13*POWER(C$13/C$18,1/5)</f>
        <v>25.100571289948871</v>
      </c>
      <c r="D12" s="498">
        <f t="shared" si="1"/>
        <v>20.080367588592789</v>
      </c>
      <c r="E12" s="497">
        <v>17.478638721649101</v>
      </c>
      <c r="F12" s="498">
        <f>F13*POWER(F$13/F$18,1/5)</f>
        <v>12.526234284291164</v>
      </c>
      <c r="G12" s="498">
        <v>18.145901412455199</v>
      </c>
      <c r="H12" s="498">
        <f>H13*POWER(H$13/H$18,1/5)</f>
        <v>36.765988287214007</v>
      </c>
      <c r="I12" s="498">
        <f>I13*POWER(I$13/I$18,1/5)</f>
        <v>5.6803561241714595</v>
      </c>
      <c r="J12" s="497">
        <v>30.45503193103367</v>
      </c>
      <c r="K12" s="498">
        <f>K13*POWER(K$13/K$18,1/5)</f>
        <v>16.550009601660477</v>
      </c>
      <c r="L12" s="498">
        <f>L13*POWER(L$13/L$18,1/5)</f>
        <v>5.9532991904809034</v>
      </c>
      <c r="M12" s="498">
        <f>M13*POWER(M$13/M$18,1/5)</f>
        <v>13.758388497936403</v>
      </c>
      <c r="N12" s="498">
        <f>N13*POWER(N$13/N$18,1/5)</f>
        <v>9.4967597950648059</v>
      </c>
      <c r="O12" s="498">
        <f>O13*POWER(O$13/O$18,1/5)</f>
        <v>25.827812071773163</v>
      </c>
      <c r="Q12" s="434"/>
      <c r="R12" s="568"/>
      <c r="S12" s="568"/>
      <c r="T12" s="568"/>
      <c r="U12" s="568"/>
      <c r="V12" s="568"/>
      <c r="W12" s="568"/>
      <c r="X12" s="568"/>
      <c r="Y12" s="568"/>
      <c r="Z12" s="568"/>
      <c r="AA12" s="568"/>
      <c r="AB12" s="568"/>
      <c r="AC12" s="568"/>
      <c r="AD12" s="568"/>
      <c r="AE12" s="568"/>
    </row>
    <row r="13" spans="1:63" hidden="1">
      <c r="A13" s="567">
        <v>1970</v>
      </c>
      <c r="B13" s="497">
        <v>14.61700247496406</v>
      </c>
      <c r="C13" s="497">
        <v>27.28619809767341</v>
      </c>
      <c r="D13" s="497">
        <v>21.927806829314711</v>
      </c>
      <c r="E13" s="497">
        <v>19.052351130778298</v>
      </c>
      <c r="F13" s="497">
        <v>14.1401577036562</v>
      </c>
      <c r="G13" s="497">
        <v>19.127311045289741</v>
      </c>
      <c r="H13" s="497">
        <v>39.072339442611828</v>
      </c>
      <c r="I13" s="497">
        <v>6.3857343297249569</v>
      </c>
      <c r="J13" s="497">
        <v>32.161291037171587</v>
      </c>
      <c r="K13" s="497">
        <v>17.895280372499439</v>
      </c>
      <c r="L13" s="497">
        <v>6.6753066418555882</v>
      </c>
      <c r="M13" s="497">
        <v>14.99384325565374</v>
      </c>
      <c r="N13" s="497">
        <v>10.74256033492625</v>
      </c>
      <c r="O13" s="497">
        <v>27.54117741892146</v>
      </c>
      <c r="Q13" s="434"/>
      <c r="R13" s="568"/>
      <c r="S13" s="568"/>
      <c r="T13" s="568"/>
      <c r="U13" s="568"/>
      <c r="V13" s="568"/>
      <c r="W13" s="568"/>
      <c r="X13" s="568"/>
      <c r="Y13" s="568"/>
      <c r="Z13" s="568"/>
      <c r="AA13" s="568"/>
      <c r="AB13" s="568"/>
      <c r="AC13" s="568"/>
      <c r="AD13" s="568"/>
      <c r="AE13" s="568"/>
    </row>
    <row r="14" spans="1:63" hidden="1">
      <c r="A14" s="567">
        <v>1971</v>
      </c>
      <c r="B14" s="497">
        <v>15.51905778586846</v>
      </c>
      <c r="C14" s="497">
        <v>28.812758278107999</v>
      </c>
      <c r="D14" s="497">
        <v>22.987326555914329</v>
      </c>
      <c r="E14" s="497">
        <v>20.440467076461101</v>
      </c>
      <c r="F14" s="497">
        <v>15.18145268068657</v>
      </c>
      <c r="G14" s="497">
        <v>20.271294834740491</v>
      </c>
      <c r="H14" s="497">
        <v>42.050173891551268</v>
      </c>
      <c r="I14" s="497">
        <v>6.8441559401413317</v>
      </c>
      <c r="J14" s="497">
        <v>34.983650763318259</v>
      </c>
      <c r="K14" s="497">
        <v>19.034001301541039</v>
      </c>
      <c r="L14" s="497">
        <v>7.1990526291953181</v>
      </c>
      <c r="M14" s="497">
        <v>16.060002407788051</v>
      </c>
      <c r="N14" s="497">
        <v>11.74546915745087</v>
      </c>
      <c r="O14" s="497">
        <v>28.915725230489549</v>
      </c>
      <c r="Q14" s="434"/>
      <c r="R14" s="568"/>
      <c r="S14" s="568"/>
      <c r="T14" s="568"/>
      <c r="U14" s="568"/>
      <c r="V14" s="568"/>
      <c r="W14" s="568"/>
      <c r="X14" s="568"/>
      <c r="Y14" s="568"/>
      <c r="Z14" s="568"/>
      <c r="AA14" s="568"/>
      <c r="AB14" s="568"/>
      <c r="AC14" s="568"/>
      <c r="AD14" s="568"/>
      <c r="AE14" s="568"/>
    </row>
    <row r="15" spans="1:63" hidden="1">
      <c r="A15" s="567">
        <v>1972</v>
      </c>
      <c r="B15" s="497">
        <v>16.91335212346873</v>
      </c>
      <c r="C15" s="497">
        <v>30.644725638408438</v>
      </c>
      <c r="D15" s="497">
        <v>24.343607624323759</v>
      </c>
      <c r="E15" s="497">
        <v>22.402465823796341</v>
      </c>
      <c r="F15" s="497">
        <v>16.43302224473565</v>
      </c>
      <c r="G15" s="497">
        <v>21.663788074566799</v>
      </c>
      <c r="H15" s="497">
        <v>43.955827694887283</v>
      </c>
      <c r="I15" s="497">
        <v>7.2296854097002221</v>
      </c>
      <c r="J15" s="497">
        <v>38.218114028274037</v>
      </c>
      <c r="K15" s="497">
        <v>20.082703699106229</v>
      </c>
      <c r="L15" s="497">
        <v>7.8122625144498139</v>
      </c>
      <c r="M15" s="497">
        <v>17.17977607297836</v>
      </c>
      <c r="N15" s="497">
        <v>12.69719009292046</v>
      </c>
      <c r="O15" s="497">
        <v>30.13920999557282</v>
      </c>
      <c r="Q15" s="434"/>
      <c r="R15" s="568"/>
      <c r="S15" s="568"/>
      <c r="T15" s="568"/>
      <c r="U15" s="568"/>
      <c r="V15" s="568"/>
      <c r="W15" s="568"/>
      <c r="X15" s="568"/>
      <c r="Y15" s="568"/>
      <c r="Z15" s="568"/>
      <c r="AA15" s="568"/>
      <c r="AB15" s="568"/>
      <c r="AC15" s="568"/>
      <c r="AD15" s="568"/>
      <c r="AE15" s="568"/>
    </row>
    <row r="16" spans="1:63" hidden="1">
      <c r="A16" s="567">
        <v>1973</v>
      </c>
      <c r="B16" s="497">
        <v>19.685044907135861</v>
      </c>
      <c r="C16" s="497">
        <v>32.810705494787292</v>
      </c>
      <c r="D16" s="497">
        <v>26.70170367201839</v>
      </c>
      <c r="E16" s="497">
        <v>24.927522678387732</v>
      </c>
      <c r="F16" s="497">
        <v>18.696185150006031</v>
      </c>
      <c r="G16" s="497">
        <v>23.346074393661208</v>
      </c>
      <c r="H16" s="497">
        <v>46.724831090010291</v>
      </c>
      <c r="I16" s="497">
        <v>8.1506484805060939</v>
      </c>
      <c r="J16" s="497">
        <v>41.57088310162522</v>
      </c>
      <c r="K16" s="497">
        <v>21.82631533814601</v>
      </c>
      <c r="L16" s="497">
        <v>8.7379840152888555</v>
      </c>
      <c r="M16" s="497">
        <v>18.388198113452539</v>
      </c>
      <c r="N16" s="497">
        <v>13.63597402428141</v>
      </c>
      <c r="O16" s="497">
        <v>31.820293625720129</v>
      </c>
      <c r="Q16" s="434"/>
      <c r="R16" s="568"/>
      <c r="S16" s="568"/>
      <c r="T16" s="568"/>
      <c r="U16" s="568"/>
      <c r="V16" s="568"/>
      <c r="W16" s="568"/>
      <c r="X16" s="568"/>
      <c r="Y16" s="568"/>
      <c r="Z16" s="568"/>
      <c r="AA16" s="568"/>
      <c r="AB16" s="568"/>
      <c r="AC16" s="568"/>
      <c r="AD16" s="568"/>
      <c r="AE16" s="568"/>
    </row>
    <row r="17" spans="1:31" hidden="1">
      <c r="A17" s="567">
        <v>1974</v>
      </c>
      <c r="B17" s="497">
        <v>22.943709543027339</v>
      </c>
      <c r="C17" s="497">
        <v>36.932362035183907</v>
      </c>
      <c r="D17" s="497">
        <v>30.759854612059581</v>
      </c>
      <c r="E17" s="497">
        <v>28.181716077987659</v>
      </c>
      <c r="F17" s="497">
        <v>22.822694477794329</v>
      </c>
      <c r="G17" s="497">
        <v>25.998990813854959</v>
      </c>
      <c r="H17" s="497">
        <v>50.124198146621247</v>
      </c>
      <c r="I17" s="497">
        <v>9.8008597363855507</v>
      </c>
      <c r="J17" s="497">
        <v>45.348728013748158</v>
      </c>
      <c r="K17" s="497">
        <v>24.29818304525719</v>
      </c>
      <c r="L17" s="497">
        <v>10.131265120963709</v>
      </c>
      <c r="M17" s="497">
        <v>20.127360290169431</v>
      </c>
      <c r="N17" s="497">
        <v>15.650091907494319</v>
      </c>
      <c r="O17" s="497">
        <v>34.693305947157143</v>
      </c>
      <c r="Q17" s="434"/>
      <c r="R17" s="568"/>
      <c r="S17" s="568"/>
      <c r="T17" s="568"/>
      <c r="U17" s="568"/>
      <c r="V17" s="568"/>
      <c r="W17" s="568"/>
      <c r="X17" s="568"/>
      <c r="Y17" s="568"/>
      <c r="Z17" s="568"/>
      <c r="AA17" s="568"/>
      <c r="AB17" s="568"/>
      <c r="AC17" s="568"/>
      <c r="AD17" s="568"/>
      <c r="AE17" s="568"/>
    </row>
    <row r="18" spans="1:31" hidden="1">
      <c r="A18" s="567">
        <v>1975</v>
      </c>
      <c r="B18" s="497">
        <v>26.16031000494263</v>
      </c>
      <c r="C18" s="497">
        <v>41.422865237926139</v>
      </c>
      <c r="D18" s="497">
        <v>34.049668387762686</v>
      </c>
      <c r="E18" s="497">
        <v>31.936657579781642</v>
      </c>
      <c r="F18" s="497">
        <v>25.919276070094799</v>
      </c>
      <c r="G18" s="497">
        <v>29.547481585020389</v>
      </c>
      <c r="H18" s="497">
        <v>52.964547817626482</v>
      </c>
      <c r="I18" s="497">
        <v>11.46534841424752</v>
      </c>
      <c r="J18" s="497">
        <v>50.17351666697931</v>
      </c>
      <c r="K18" s="497">
        <v>26.450859697591941</v>
      </c>
      <c r="L18" s="497">
        <v>11.831471934195831</v>
      </c>
      <c r="M18" s="497">
        <v>23.048356144867171</v>
      </c>
      <c r="N18" s="497">
        <v>19.896172720035551</v>
      </c>
      <c r="O18" s="497">
        <v>37.971427903387969</v>
      </c>
      <c r="Q18" s="434"/>
      <c r="R18" s="568"/>
      <c r="S18" s="568"/>
      <c r="T18" s="568"/>
      <c r="U18" s="568"/>
      <c r="V18" s="568"/>
      <c r="W18" s="568"/>
      <c r="X18" s="568"/>
      <c r="Y18" s="568"/>
      <c r="Z18" s="568"/>
      <c r="AA18" s="568"/>
      <c r="AB18" s="568"/>
      <c r="AC18" s="568"/>
      <c r="AD18" s="568"/>
      <c r="AE18" s="568"/>
    </row>
    <row r="19" spans="1:31" hidden="1">
      <c r="A19" s="567">
        <v>1976</v>
      </c>
      <c r="B19" s="497">
        <v>29.148793065020051</v>
      </c>
      <c r="C19" s="497">
        <v>44.560754573224557</v>
      </c>
      <c r="D19" s="497">
        <v>37.283333865865963</v>
      </c>
      <c r="E19" s="497">
        <v>34.933202432947738</v>
      </c>
      <c r="F19" s="497">
        <v>29.329857032346791</v>
      </c>
      <c r="G19" s="497">
        <v>32.741189158419409</v>
      </c>
      <c r="H19" s="497">
        <v>54.715658760531632</v>
      </c>
      <c r="I19" s="497">
        <v>13.46654204019049</v>
      </c>
      <c r="J19" s="497">
        <v>54.615677236008857</v>
      </c>
      <c r="K19" s="497">
        <v>28.51311015576167</v>
      </c>
      <c r="L19" s="497">
        <v>13.782472394773119</v>
      </c>
      <c r="M19" s="497">
        <v>25.79545392232912</v>
      </c>
      <c r="N19" s="497">
        <v>22.92928334304306</v>
      </c>
      <c r="O19" s="497">
        <v>40.155313956068341</v>
      </c>
      <c r="Q19" s="434"/>
      <c r="R19" s="568"/>
      <c r="S19" s="568"/>
      <c r="T19" s="568"/>
      <c r="U19" s="568"/>
      <c r="V19" s="568"/>
      <c r="W19" s="568"/>
      <c r="X19" s="568"/>
      <c r="Y19" s="568"/>
      <c r="Z19" s="568"/>
      <c r="AA19" s="568"/>
      <c r="AB19" s="568"/>
      <c r="AC19" s="568"/>
      <c r="AD19" s="568"/>
      <c r="AE19" s="568"/>
    </row>
    <row r="20" spans="1:31" hidden="1">
      <c r="A20" s="567">
        <v>1977</v>
      </c>
      <c r="B20" s="497">
        <v>31.547869226672741</v>
      </c>
      <c r="C20" s="497">
        <v>47.893043554604517</v>
      </c>
      <c r="D20" s="497">
        <v>39.817312031621753</v>
      </c>
      <c r="E20" s="497">
        <v>38.052045612892428</v>
      </c>
      <c r="F20" s="497">
        <v>32.16442737410226</v>
      </c>
      <c r="G20" s="497">
        <v>35.625100488256251</v>
      </c>
      <c r="H20" s="497">
        <v>56.412237175155092</v>
      </c>
      <c r="I20" s="497">
        <v>15.95477619649858</v>
      </c>
      <c r="J20" s="497">
        <v>58.106244895450033</v>
      </c>
      <c r="K20" s="497">
        <v>30.837563638813609</v>
      </c>
      <c r="L20" s="497">
        <v>17.00523758567806</v>
      </c>
      <c r="M20" s="497">
        <v>28.511578510794699</v>
      </c>
      <c r="N20" s="497">
        <v>26.0543436587676</v>
      </c>
      <c r="O20" s="497">
        <v>42.702989188043247</v>
      </c>
      <c r="Q20" s="434"/>
      <c r="R20" s="568"/>
      <c r="S20" s="568"/>
      <c r="T20" s="568"/>
      <c r="U20" s="568"/>
      <c r="V20" s="568"/>
      <c r="W20" s="568"/>
      <c r="X20" s="568"/>
      <c r="Y20" s="568"/>
      <c r="Z20" s="568"/>
      <c r="AA20" s="568"/>
      <c r="AB20" s="568"/>
      <c r="AC20" s="568"/>
      <c r="AD20" s="568"/>
      <c r="AE20" s="568"/>
    </row>
    <row r="21" spans="1:31" hidden="1">
      <c r="A21" s="567">
        <v>1978</v>
      </c>
      <c r="B21" s="497">
        <v>34.252816524063199</v>
      </c>
      <c r="C21" s="497">
        <v>50.011464647144329</v>
      </c>
      <c r="D21" s="497">
        <v>42.446435472715599</v>
      </c>
      <c r="E21" s="497">
        <v>41.482192830448142</v>
      </c>
      <c r="F21" s="497">
        <v>34.626142863106921</v>
      </c>
      <c r="G21" s="497">
        <v>38.887679845411888</v>
      </c>
      <c r="H21" s="497">
        <v>58.412525871463139</v>
      </c>
      <c r="I21" s="497">
        <v>18.179665581479849</v>
      </c>
      <c r="J21" s="497">
        <v>61.226109866721593</v>
      </c>
      <c r="K21" s="497">
        <v>32.761352090708449</v>
      </c>
      <c r="L21" s="497">
        <v>20.51359534653557</v>
      </c>
      <c r="M21" s="497">
        <v>31.234239633979399</v>
      </c>
      <c r="N21" s="497">
        <v>29.092116358965178</v>
      </c>
      <c r="O21" s="497">
        <v>45.703446476243997</v>
      </c>
      <c r="Q21" s="434"/>
      <c r="R21" s="568"/>
      <c r="S21" s="568"/>
      <c r="T21" s="568"/>
      <c r="U21" s="568"/>
      <c r="V21" s="568"/>
      <c r="W21" s="568"/>
      <c r="X21" s="568"/>
      <c r="Y21" s="568"/>
      <c r="Z21" s="568"/>
      <c r="AA21" s="568"/>
      <c r="AB21" s="568"/>
      <c r="AC21" s="568"/>
      <c r="AD21" s="568"/>
      <c r="AE21" s="568"/>
    </row>
    <row r="22" spans="1:31" hidden="1">
      <c r="A22" s="567">
        <v>1979</v>
      </c>
      <c r="B22" s="497">
        <v>37.689937845251123</v>
      </c>
      <c r="C22" s="497">
        <v>52.264609828004239</v>
      </c>
      <c r="D22" s="497">
        <v>46.68493081296716</v>
      </c>
      <c r="E22" s="497">
        <v>44.404185419859999</v>
      </c>
      <c r="F22" s="497">
        <v>37.54617826109579</v>
      </c>
      <c r="G22" s="497">
        <v>42.816432555189017</v>
      </c>
      <c r="H22" s="497">
        <v>60.911495901781763</v>
      </c>
      <c r="I22" s="497">
        <v>20.98861066766252</v>
      </c>
      <c r="J22" s="497">
        <v>63.720253366868832</v>
      </c>
      <c r="K22" s="497">
        <v>34.631341294709522</v>
      </c>
      <c r="L22" s="497">
        <v>23.986881715370849</v>
      </c>
      <c r="M22" s="497">
        <v>33.715200717397288</v>
      </c>
      <c r="N22" s="497">
        <v>33.333729643687711</v>
      </c>
      <c r="O22" s="497">
        <v>49.500038907478007</v>
      </c>
      <c r="Q22" s="434"/>
      <c r="R22" s="568"/>
      <c r="S22" s="568"/>
      <c r="T22" s="568"/>
      <c r="U22" s="568"/>
      <c r="V22" s="568"/>
      <c r="W22" s="568"/>
      <c r="X22" s="568"/>
      <c r="Y22" s="568"/>
      <c r="Z22" s="568"/>
      <c r="AA22" s="568"/>
      <c r="AB22" s="568"/>
      <c r="AC22" s="568"/>
      <c r="AD22" s="568"/>
      <c r="AE22" s="568"/>
    </row>
    <row r="23" spans="1:31" ht="18" customHeight="1">
      <c r="A23" s="567">
        <v>1980</v>
      </c>
      <c r="B23" s="497">
        <v>41.344583222747048</v>
      </c>
      <c r="C23" s="497">
        <v>54.666778299578972</v>
      </c>
      <c r="D23" s="497">
        <v>51.38684971822989</v>
      </c>
      <c r="E23" s="497">
        <v>48.18063307175067</v>
      </c>
      <c r="F23" s="497">
        <v>41.691751956652617</v>
      </c>
      <c r="G23" s="497">
        <v>47.481992828235313</v>
      </c>
      <c r="H23" s="497">
        <v>64.231896911542435</v>
      </c>
      <c r="I23" s="497">
        <v>25.351669901656742</v>
      </c>
      <c r="J23" s="497">
        <v>66.435555804939327</v>
      </c>
      <c r="K23" s="497">
        <v>39.189811972416017</v>
      </c>
      <c r="L23" s="497">
        <v>27.190288270737771</v>
      </c>
      <c r="M23" s="497">
        <v>37.690578387120702</v>
      </c>
      <c r="N23" s="497">
        <v>40.232901383149937</v>
      </c>
      <c r="O23" s="497">
        <v>53.819975320533217</v>
      </c>
      <c r="Q23" s="434"/>
      <c r="R23" s="568"/>
      <c r="S23" s="568"/>
      <c r="T23" s="568"/>
      <c r="U23" s="568"/>
      <c r="V23" s="568"/>
      <c r="W23" s="568"/>
      <c r="X23" s="568"/>
      <c r="Y23" s="568"/>
      <c r="Z23" s="568"/>
      <c r="AA23" s="568"/>
      <c r="AB23" s="568"/>
      <c r="AC23" s="568"/>
      <c r="AD23" s="568"/>
      <c r="AE23" s="568"/>
    </row>
    <row r="24" spans="1:31" ht="18" customHeight="1">
      <c r="A24" s="567">
        <v>1981</v>
      </c>
      <c r="B24" s="497">
        <v>46.20203562478131</v>
      </c>
      <c r="C24" s="497">
        <v>57.476211760728773</v>
      </c>
      <c r="D24" s="497">
        <v>56.924622888127672</v>
      </c>
      <c r="E24" s="497">
        <v>53.213790338646042</v>
      </c>
      <c r="F24" s="497">
        <v>46.519806332577978</v>
      </c>
      <c r="G24" s="497">
        <v>53.018899916737723</v>
      </c>
      <c r="H24" s="497">
        <v>66.913731977225282</v>
      </c>
      <c r="I24" s="497">
        <v>30.114545408818341</v>
      </c>
      <c r="J24" s="497">
        <v>70.680849118968297</v>
      </c>
      <c r="K24" s="497">
        <v>44.249518738666282</v>
      </c>
      <c r="L24" s="497">
        <v>30.548613059696379</v>
      </c>
      <c r="M24" s="497">
        <v>41.264246990864891</v>
      </c>
      <c r="N24" s="497">
        <v>44.762176745484481</v>
      </c>
      <c r="O24" s="497">
        <v>58.863427954101532</v>
      </c>
      <c r="Q24" s="434"/>
      <c r="R24" s="568"/>
      <c r="S24" s="568"/>
      <c r="T24" s="568"/>
      <c r="U24" s="568"/>
      <c r="V24" s="568"/>
      <c r="W24" s="568"/>
      <c r="X24" s="568"/>
      <c r="Y24" s="568"/>
      <c r="Z24" s="568"/>
      <c r="AA24" s="568"/>
      <c r="AB24" s="568"/>
      <c r="AC24" s="568"/>
      <c r="AD24" s="568"/>
      <c r="AE24" s="568"/>
    </row>
    <row r="25" spans="1:31" ht="18" customHeight="1">
      <c r="A25" s="567">
        <v>1982</v>
      </c>
      <c r="B25" s="497">
        <v>50.924703521705752</v>
      </c>
      <c r="C25" s="497">
        <v>61.827400538715423</v>
      </c>
      <c r="D25" s="497">
        <v>61.751812038525827</v>
      </c>
      <c r="E25" s="497">
        <v>58.588054234942518</v>
      </c>
      <c r="F25" s="497">
        <v>50.799144374744628</v>
      </c>
      <c r="G25" s="497">
        <v>59.43418013936008</v>
      </c>
      <c r="H25" s="497">
        <v>69.979089213970553</v>
      </c>
      <c r="I25" s="497">
        <v>35.396922802438887</v>
      </c>
      <c r="J25" s="497">
        <v>73.948887932018209</v>
      </c>
      <c r="K25" s="497">
        <v>48.89225139850911</v>
      </c>
      <c r="L25" s="497">
        <v>34.697824461080643</v>
      </c>
      <c r="M25" s="497">
        <v>44.610582997530017</v>
      </c>
      <c r="N25" s="497">
        <v>48.026374004274082</v>
      </c>
      <c r="O25" s="497">
        <v>62.449837129663372</v>
      </c>
      <c r="Q25" s="434"/>
      <c r="R25" s="568"/>
      <c r="S25" s="568"/>
      <c r="T25" s="568"/>
      <c r="U25" s="568"/>
      <c r="V25" s="568"/>
      <c r="W25" s="568"/>
      <c r="X25" s="568"/>
      <c r="Y25" s="568"/>
      <c r="Z25" s="568"/>
      <c r="AA25" s="568"/>
      <c r="AB25" s="568"/>
      <c r="AC25" s="568"/>
      <c r="AD25" s="568"/>
      <c r="AE25" s="568"/>
    </row>
    <row r="26" spans="1:31" ht="18" customHeight="1">
      <c r="A26" s="567">
        <v>1983</v>
      </c>
      <c r="B26" s="497">
        <v>54.915792598296733</v>
      </c>
      <c r="C26" s="497">
        <v>65.297679410095938</v>
      </c>
      <c r="D26" s="497">
        <v>65.107505786171103</v>
      </c>
      <c r="E26" s="497">
        <v>62.925062148941286</v>
      </c>
      <c r="F26" s="497">
        <v>54.913443143110449</v>
      </c>
      <c r="G26" s="497">
        <v>65.213270923271878</v>
      </c>
      <c r="H26" s="497">
        <v>71.944059026781019</v>
      </c>
      <c r="I26" s="497">
        <v>40.740703925105791</v>
      </c>
      <c r="J26" s="497">
        <v>74.976091585796169</v>
      </c>
      <c r="K26" s="497">
        <v>52.294838818524511</v>
      </c>
      <c r="L26" s="497">
        <v>38.821399197741442</v>
      </c>
      <c r="M26" s="497">
        <v>49.156601237893007</v>
      </c>
      <c r="N26" s="497">
        <v>50.632123240604713</v>
      </c>
      <c r="O26" s="497">
        <v>64.92033350232974</v>
      </c>
      <c r="Q26" s="434"/>
      <c r="R26" s="568"/>
      <c r="S26" s="568"/>
      <c r="T26" s="568"/>
      <c r="U26" s="568"/>
      <c r="V26" s="568"/>
      <c r="W26" s="568"/>
      <c r="X26" s="568"/>
      <c r="Y26" s="568"/>
      <c r="Z26" s="568"/>
      <c r="AA26" s="568"/>
      <c r="AB26" s="568"/>
      <c r="AC26" s="568"/>
      <c r="AD26" s="568"/>
      <c r="AE26" s="568"/>
    </row>
    <row r="27" spans="1:31" ht="18" customHeight="1">
      <c r="A27" s="567">
        <v>1984</v>
      </c>
      <c r="B27" s="497">
        <v>57.574746144694032</v>
      </c>
      <c r="C27" s="497">
        <v>68.849035703598275</v>
      </c>
      <c r="D27" s="497">
        <v>67.242741424705571</v>
      </c>
      <c r="E27" s="497">
        <v>66.690134166410971</v>
      </c>
      <c r="F27" s="497">
        <v>59.558557335505483</v>
      </c>
      <c r="G27" s="497">
        <v>69.83954179230544</v>
      </c>
      <c r="H27" s="497">
        <v>73.375131646160966</v>
      </c>
      <c r="I27" s="497">
        <v>45.12515539533171</v>
      </c>
      <c r="J27" s="497">
        <v>76.705871326746859</v>
      </c>
      <c r="K27" s="497">
        <v>55.528898866312701</v>
      </c>
      <c r="L27" s="497">
        <v>43.039240826898222</v>
      </c>
      <c r="M27" s="497">
        <v>52.871894093140227</v>
      </c>
      <c r="N27" s="497">
        <v>52.949254560147892</v>
      </c>
      <c r="O27" s="497">
        <v>67.358277759661561</v>
      </c>
      <c r="Q27" s="434"/>
      <c r="R27" s="568"/>
      <c r="S27" s="568"/>
      <c r="T27" s="568"/>
      <c r="U27" s="568"/>
      <c r="V27" s="568"/>
      <c r="W27" s="568"/>
      <c r="X27" s="568"/>
      <c r="Y27" s="568"/>
      <c r="Z27" s="568"/>
      <c r="AA27" s="568"/>
      <c r="AB27" s="568"/>
      <c r="AC27" s="568"/>
      <c r="AD27" s="568"/>
      <c r="AE27" s="568"/>
    </row>
    <row r="28" spans="1:31" ht="18" customHeight="1">
      <c r="A28" s="567">
        <v>1985</v>
      </c>
      <c r="B28" s="497">
        <v>60.828406258898497</v>
      </c>
      <c r="C28" s="497">
        <v>72.035192122995298</v>
      </c>
      <c r="D28" s="497">
        <v>69.332747431187485</v>
      </c>
      <c r="E28" s="497">
        <v>69.560087735763048</v>
      </c>
      <c r="F28" s="497">
        <v>62.721498192969008</v>
      </c>
      <c r="G28" s="497">
        <v>73.620215953808327</v>
      </c>
      <c r="H28" s="497">
        <v>74.934151912478399</v>
      </c>
      <c r="I28" s="497">
        <v>49.265227054182439</v>
      </c>
      <c r="J28" s="497">
        <v>77.370054800261784</v>
      </c>
      <c r="K28" s="497">
        <v>58.390988905851607</v>
      </c>
      <c r="L28" s="497">
        <v>46.738669936567348</v>
      </c>
      <c r="M28" s="497">
        <v>56.341107461346652</v>
      </c>
      <c r="N28" s="497">
        <v>56.029827464349637</v>
      </c>
      <c r="O28" s="497">
        <v>69.415679489679889</v>
      </c>
      <c r="Q28" s="434"/>
      <c r="R28" s="568"/>
      <c r="S28" s="568"/>
      <c r="T28" s="568"/>
      <c r="U28" s="568"/>
      <c r="V28" s="568"/>
      <c r="W28" s="568"/>
      <c r="X28" s="568"/>
      <c r="Y28" s="568"/>
      <c r="Z28" s="568"/>
      <c r="AA28" s="568"/>
      <c r="AB28" s="568"/>
      <c r="AC28" s="568"/>
      <c r="AD28" s="568"/>
      <c r="AE28" s="568"/>
    </row>
    <row r="29" spans="1:31" ht="18" customHeight="1">
      <c r="A29" s="567">
        <v>1986</v>
      </c>
      <c r="B29" s="497">
        <v>64.992145470631328</v>
      </c>
      <c r="C29" s="497">
        <v>74.049858255900872</v>
      </c>
      <c r="D29" s="497">
        <v>71.432904627581522</v>
      </c>
      <c r="E29" s="497">
        <v>71.414497250352326</v>
      </c>
      <c r="F29" s="497">
        <v>65.745473169794806</v>
      </c>
      <c r="G29" s="497">
        <v>77.45566800771752</v>
      </c>
      <c r="H29" s="497">
        <v>77.181834115452162</v>
      </c>
      <c r="I29" s="497">
        <v>52.954413083391962</v>
      </c>
      <c r="J29" s="497">
        <v>77.53384735325487</v>
      </c>
      <c r="K29" s="497">
        <v>58.000349431978343</v>
      </c>
      <c r="L29" s="497">
        <v>51.823284078735632</v>
      </c>
      <c r="M29" s="497">
        <v>60.021219931217203</v>
      </c>
      <c r="N29" s="497">
        <v>57.946073586421882</v>
      </c>
      <c r="O29" s="497">
        <v>70.966772857974675</v>
      </c>
      <c r="Q29" s="434"/>
      <c r="R29" s="568"/>
      <c r="S29" s="568"/>
      <c r="T29" s="568"/>
      <c r="U29" s="568"/>
      <c r="V29" s="568"/>
      <c r="W29" s="568"/>
      <c r="X29" s="568"/>
      <c r="Y29" s="568"/>
      <c r="Z29" s="568"/>
      <c r="AA29" s="568"/>
      <c r="AB29" s="568"/>
      <c r="AC29" s="568"/>
      <c r="AD29" s="568"/>
      <c r="AE29" s="568"/>
    </row>
    <row r="30" spans="1:31" ht="18" customHeight="1">
      <c r="A30" s="567">
        <v>1987</v>
      </c>
      <c r="B30" s="497">
        <v>70.644203852092176</v>
      </c>
      <c r="C30" s="497">
        <v>75.296939866579308</v>
      </c>
      <c r="D30" s="497">
        <v>74.722674556989304</v>
      </c>
      <c r="E30" s="497">
        <v>74.839350022316736</v>
      </c>
      <c r="F30" s="497">
        <v>68.591931210112278</v>
      </c>
      <c r="G30" s="497">
        <v>79.440858768211115</v>
      </c>
      <c r="H30" s="497">
        <v>78.1695019411803</v>
      </c>
      <c r="I30" s="497">
        <v>56.136593609620583</v>
      </c>
      <c r="J30" s="497">
        <v>76.721576093237047</v>
      </c>
      <c r="K30" s="497">
        <v>62.174080190719458</v>
      </c>
      <c r="L30" s="497">
        <v>54.903762852591633</v>
      </c>
      <c r="M30" s="497">
        <v>62.939457894551367</v>
      </c>
      <c r="N30" s="497">
        <v>61.04522539803299</v>
      </c>
      <c r="O30" s="497">
        <v>73.04854300280806</v>
      </c>
      <c r="Q30" s="434"/>
      <c r="R30" s="568"/>
      <c r="S30" s="568"/>
      <c r="T30" s="568"/>
      <c r="U30" s="568"/>
      <c r="V30" s="568"/>
      <c r="W30" s="568"/>
      <c r="X30" s="568"/>
      <c r="Y30" s="568"/>
      <c r="Z30" s="568"/>
      <c r="AA30" s="568"/>
      <c r="AB30" s="568"/>
      <c r="AC30" s="568"/>
      <c r="AD30" s="568"/>
      <c r="AE30" s="568"/>
    </row>
    <row r="31" spans="1:31" ht="18" customHeight="1">
      <c r="A31" s="567">
        <v>1988</v>
      </c>
      <c r="B31" s="497">
        <v>76.692187972487062</v>
      </c>
      <c r="C31" s="497">
        <v>76.930123082422625</v>
      </c>
      <c r="D31" s="497">
        <v>78.077084878430711</v>
      </c>
      <c r="E31" s="497">
        <v>77.782710123009295</v>
      </c>
      <c r="F31" s="497">
        <v>73.838314551690345</v>
      </c>
      <c r="G31" s="497">
        <v>82.042133908235257</v>
      </c>
      <c r="H31" s="497">
        <v>79.49092711256985</v>
      </c>
      <c r="I31" s="497">
        <v>59.869903110419031</v>
      </c>
      <c r="J31" s="497">
        <v>77.350415247404214</v>
      </c>
      <c r="K31" s="497">
        <v>65.202044152683172</v>
      </c>
      <c r="L31" s="497">
        <v>58.162919506099009</v>
      </c>
      <c r="M31" s="497">
        <v>66.93293404978408</v>
      </c>
      <c r="N31" s="497">
        <v>64.878831237042917</v>
      </c>
      <c r="O31" s="497">
        <v>75.572373446158338</v>
      </c>
      <c r="Q31" s="434"/>
      <c r="R31" s="568"/>
      <c r="S31" s="568"/>
      <c r="T31" s="568"/>
      <c r="U31" s="568"/>
      <c r="V31" s="568"/>
      <c r="W31" s="568"/>
      <c r="X31" s="568"/>
      <c r="Y31" s="568"/>
      <c r="Z31" s="568"/>
      <c r="AA31" s="568"/>
      <c r="AB31" s="568"/>
      <c r="AC31" s="568"/>
      <c r="AD31" s="568"/>
      <c r="AE31" s="568"/>
    </row>
    <row r="32" spans="1:31" ht="18" customHeight="1">
      <c r="A32" s="567">
        <v>1989</v>
      </c>
      <c r="B32" s="497">
        <v>81.689869868696888</v>
      </c>
      <c r="C32" s="497">
        <v>80.620813293468174</v>
      </c>
      <c r="D32" s="497">
        <v>81.623153725501354</v>
      </c>
      <c r="E32" s="497">
        <v>81.635347119345738</v>
      </c>
      <c r="F32" s="497">
        <v>78.552041263652725</v>
      </c>
      <c r="G32" s="497">
        <v>84.830304166920939</v>
      </c>
      <c r="H32" s="497">
        <v>81.779523960015922</v>
      </c>
      <c r="I32" s="497">
        <v>63.580273223661202</v>
      </c>
      <c r="J32" s="497">
        <v>78.393151706767611</v>
      </c>
      <c r="K32" s="497">
        <v>68.88438141717883</v>
      </c>
      <c r="L32" s="497">
        <v>62.173947317514262</v>
      </c>
      <c r="M32" s="497">
        <v>72.255698443731831</v>
      </c>
      <c r="N32" s="497">
        <v>69.63076502790409</v>
      </c>
      <c r="O32" s="497">
        <v>78.434694823895114</v>
      </c>
      <c r="Q32" s="434"/>
      <c r="R32" s="568"/>
      <c r="S32" s="568"/>
      <c r="T32" s="568"/>
      <c r="U32" s="568"/>
      <c r="V32" s="568"/>
      <c r="W32" s="568"/>
      <c r="X32" s="568"/>
      <c r="Y32" s="568"/>
      <c r="Z32" s="568"/>
      <c r="AA32" s="568"/>
      <c r="AB32" s="568"/>
      <c r="AC32" s="568"/>
      <c r="AD32" s="568"/>
      <c r="AE32" s="568"/>
    </row>
    <row r="33" spans="1:31" ht="18" customHeight="1">
      <c r="A33" s="567">
        <v>1990</v>
      </c>
      <c r="B33" s="497">
        <v>84.623234043276824</v>
      </c>
      <c r="C33" s="497">
        <v>82.888195629876265</v>
      </c>
      <c r="D33" s="497">
        <v>84.214719595818067</v>
      </c>
      <c r="E33" s="497">
        <v>83.948782782195011</v>
      </c>
      <c r="F33" s="497">
        <v>82.84407414967248</v>
      </c>
      <c r="G33" s="497">
        <v>87.16826343348994</v>
      </c>
      <c r="H33" s="497">
        <v>84.557282855635492</v>
      </c>
      <c r="I33" s="497">
        <v>68.917680664702999</v>
      </c>
      <c r="J33" s="497">
        <v>79.615890124186166</v>
      </c>
      <c r="K33" s="497">
        <v>71.517902877433045</v>
      </c>
      <c r="L33" s="497">
        <v>66.728966858591093</v>
      </c>
      <c r="M33" s="497">
        <v>78.553304781200566</v>
      </c>
      <c r="N33" s="497">
        <v>75.012637421219239</v>
      </c>
      <c r="O33" s="497">
        <v>81.466742144347336</v>
      </c>
      <c r="Q33" s="434"/>
      <c r="R33" s="568"/>
      <c r="S33" s="568"/>
      <c r="T33" s="568"/>
      <c r="U33" s="568"/>
      <c r="V33" s="568"/>
      <c r="W33" s="568"/>
      <c r="X33" s="568"/>
      <c r="Y33" s="568"/>
      <c r="Z33" s="568"/>
      <c r="AA33" s="568"/>
      <c r="AB33" s="568"/>
      <c r="AC33" s="568"/>
      <c r="AD33" s="568"/>
      <c r="AE33" s="568"/>
    </row>
    <row r="34" spans="1:31" ht="18" customHeight="1">
      <c r="A34" s="567">
        <v>1991</v>
      </c>
      <c r="B34" s="497">
        <v>85.999844552641321</v>
      </c>
      <c r="C34" s="497">
        <v>85.272577819198219</v>
      </c>
      <c r="D34" s="497">
        <v>86.70323195615579</v>
      </c>
      <c r="E34" s="497">
        <v>86.194750809342239</v>
      </c>
      <c r="F34" s="497">
        <v>84.084066297469917</v>
      </c>
      <c r="G34" s="497">
        <v>89.478721860594973</v>
      </c>
      <c r="H34" s="497">
        <v>87.1659424611627</v>
      </c>
      <c r="I34" s="497">
        <v>74.114480505463746</v>
      </c>
      <c r="J34" s="497">
        <v>82.09755692496222</v>
      </c>
      <c r="K34" s="497">
        <v>73.079240447393659</v>
      </c>
      <c r="L34" s="497">
        <v>71.356713795629773</v>
      </c>
      <c r="M34" s="497">
        <v>85.605391970861064</v>
      </c>
      <c r="N34" s="497">
        <v>79.857746570754969</v>
      </c>
      <c r="O34" s="497">
        <v>84.355012128421137</v>
      </c>
      <c r="Q34" s="434"/>
      <c r="R34" s="568"/>
      <c r="S34" s="568"/>
      <c r="T34" s="568"/>
      <c r="U34" s="568"/>
      <c r="V34" s="568"/>
      <c r="W34" s="568"/>
      <c r="X34" s="568"/>
      <c r="Y34" s="568"/>
      <c r="Z34" s="568"/>
      <c r="AA34" s="568"/>
      <c r="AB34" s="568"/>
      <c r="AC34" s="568"/>
      <c r="AD34" s="568"/>
      <c r="AE34" s="568"/>
    </row>
    <row r="35" spans="1:31" ht="18" customHeight="1">
      <c r="A35" s="567">
        <v>1992</v>
      </c>
      <c r="B35" s="497">
        <v>87.007850870098324</v>
      </c>
      <c r="C35" s="497">
        <v>88.192758179435643</v>
      </c>
      <c r="D35" s="497">
        <v>87.846297401313095</v>
      </c>
      <c r="E35" s="497">
        <v>87.640884998013419</v>
      </c>
      <c r="F35" s="497">
        <v>84.865191064561003</v>
      </c>
      <c r="G35" s="497">
        <v>91.2057455897164</v>
      </c>
      <c r="H35" s="497">
        <v>91.492231505983511</v>
      </c>
      <c r="I35" s="497">
        <v>77.375566916890762</v>
      </c>
      <c r="J35" s="497">
        <v>84.146498878488359</v>
      </c>
      <c r="K35" s="497">
        <v>72.55663729397709</v>
      </c>
      <c r="L35" s="497">
        <v>76.145299591391563</v>
      </c>
      <c r="M35" s="497">
        <v>86.442372472252714</v>
      </c>
      <c r="N35" s="497">
        <v>82.859777221468917</v>
      </c>
      <c r="O35" s="497">
        <v>86.357598761006798</v>
      </c>
      <c r="Q35" s="434"/>
      <c r="R35" s="568"/>
      <c r="S35" s="568"/>
      <c r="T35" s="568"/>
      <c r="U35" s="568"/>
      <c r="V35" s="568"/>
      <c r="W35" s="568"/>
      <c r="X35" s="568"/>
      <c r="Y35" s="568"/>
      <c r="Z35" s="568"/>
      <c r="AA35" s="568"/>
      <c r="AB35" s="568"/>
      <c r="AC35" s="568"/>
      <c r="AD35" s="568"/>
      <c r="AE35" s="568"/>
    </row>
    <row r="36" spans="1:31" ht="18" customHeight="1">
      <c r="A36" s="567">
        <v>1993</v>
      </c>
      <c r="B36" s="497">
        <v>87.747179091561406</v>
      </c>
      <c r="C36" s="497">
        <v>91.714499481145936</v>
      </c>
      <c r="D36" s="497">
        <v>89.111305754234294</v>
      </c>
      <c r="E36" s="497">
        <v>88.223984921375191</v>
      </c>
      <c r="F36" s="497">
        <v>86.499835024333919</v>
      </c>
      <c r="G36" s="497">
        <v>92.800326533011116</v>
      </c>
      <c r="H36" s="497">
        <v>94.906738363300278</v>
      </c>
      <c r="I36" s="497">
        <v>80.401934518394384</v>
      </c>
      <c r="J36" s="497">
        <v>85.490746577603488</v>
      </c>
      <c r="K36" s="497">
        <v>74.218066573831493</v>
      </c>
      <c r="L36" s="497">
        <v>79.600195527058318</v>
      </c>
      <c r="M36" s="497">
        <v>89.217213903086773</v>
      </c>
      <c r="N36" s="497">
        <v>85.243257017475443</v>
      </c>
      <c r="O36" s="497">
        <v>88.25329329049066</v>
      </c>
      <c r="Q36" s="434"/>
      <c r="R36" s="568"/>
      <c r="S36" s="568"/>
      <c r="T36" s="568"/>
      <c r="U36" s="568"/>
      <c r="V36" s="568"/>
      <c r="W36" s="568"/>
      <c r="X36" s="568"/>
      <c r="Y36" s="568"/>
      <c r="Z36" s="568"/>
      <c r="AA36" s="568"/>
      <c r="AB36" s="568"/>
      <c r="AC36" s="568"/>
      <c r="AD36" s="568"/>
      <c r="AE36" s="568"/>
    </row>
    <row r="37" spans="1:31" ht="18" customHeight="1">
      <c r="A37" s="567">
        <v>1994</v>
      </c>
      <c r="B37" s="497">
        <v>88.842439457859086</v>
      </c>
      <c r="C37" s="497">
        <v>93.635280897360232</v>
      </c>
      <c r="D37" s="497">
        <v>90.134820541878028</v>
      </c>
      <c r="E37" s="497">
        <v>89.576865311721193</v>
      </c>
      <c r="F37" s="497">
        <v>87.91223007264405</v>
      </c>
      <c r="G37" s="497">
        <v>93.844359666608739</v>
      </c>
      <c r="H37" s="497">
        <v>97.165033181238442</v>
      </c>
      <c r="I37" s="497">
        <v>83.256605513741661</v>
      </c>
      <c r="J37" s="497">
        <v>87.254192899478625</v>
      </c>
      <c r="K37" s="497">
        <v>74.063297235209617</v>
      </c>
      <c r="L37" s="497">
        <v>82.688557352537501</v>
      </c>
      <c r="M37" s="497">
        <v>91.559781422837418</v>
      </c>
      <c r="N37" s="497">
        <v>86.591491668288285</v>
      </c>
      <c r="O37" s="497">
        <v>90.09940018429235</v>
      </c>
      <c r="Q37" s="434"/>
      <c r="R37" s="568"/>
      <c r="S37" s="568"/>
      <c r="T37" s="568"/>
      <c r="U37" s="568"/>
      <c r="V37" s="568"/>
      <c r="W37" s="568"/>
      <c r="X37" s="568"/>
      <c r="Y37" s="568"/>
      <c r="Z37" s="568"/>
      <c r="AA37" s="568"/>
      <c r="AB37" s="568"/>
      <c r="AC37" s="568"/>
      <c r="AD37" s="568"/>
      <c r="AE37" s="568"/>
    </row>
    <row r="38" spans="1:31" ht="18" customHeight="1">
      <c r="A38" s="567">
        <v>1995</v>
      </c>
      <c r="B38" s="497">
        <v>90.778900938134981</v>
      </c>
      <c r="C38" s="497">
        <v>94.778351790823777</v>
      </c>
      <c r="D38" s="497">
        <v>92.171022678416378</v>
      </c>
      <c r="E38" s="497">
        <v>90.702654325600591</v>
      </c>
      <c r="F38" s="497">
        <v>91.876369971188737</v>
      </c>
      <c r="G38" s="497">
        <v>95.003441193569174</v>
      </c>
      <c r="H38" s="497">
        <v>98.985882683695806</v>
      </c>
      <c r="I38" s="497">
        <v>87.391027248911428</v>
      </c>
      <c r="J38" s="497">
        <v>89.055663517079452</v>
      </c>
      <c r="K38" s="497">
        <v>76.315265375452071</v>
      </c>
      <c r="L38" s="497">
        <v>86.76769115518762</v>
      </c>
      <c r="M38" s="497">
        <v>94.964355813902429</v>
      </c>
      <c r="N38" s="497">
        <v>88.910669818038002</v>
      </c>
      <c r="O38" s="497">
        <v>91.968812276378827</v>
      </c>
      <c r="Q38" s="434"/>
      <c r="R38" s="568"/>
      <c r="S38" s="568"/>
      <c r="T38" s="568"/>
      <c r="U38" s="568"/>
      <c r="V38" s="568"/>
      <c r="W38" s="568"/>
      <c r="X38" s="568"/>
      <c r="Y38" s="568"/>
      <c r="Z38" s="568"/>
      <c r="AA38" s="568"/>
      <c r="AB38" s="568"/>
      <c r="AC38" s="568"/>
      <c r="AD38" s="568"/>
      <c r="AE38" s="568"/>
    </row>
    <row r="39" spans="1:31" ht="18" customHeight="1">
      <c r="A39" s="567">
        <v>1996</v>
      </c>
      <c r="B39" s="497">
        <v>91.844060646513086</v>
      </c>
      <c r="C39" s="497">
        <v>95.148589721971206</v>
      </c>
      <c r="D39" s="497">
        <v>93.661663075131131</v>
      </c>
      <c r="E39" s="497">
        <v>92.523146185615886</v>
      </c>
      <c r="F39" s="497">
        <v>91.542072483320709</v>
      </c>
      <c r="G39" s="497">
        <v>96.390916880540004</v>
      </c>
      <c r="H39" s="497">
        <v>99.481958694557122</v>
      </c>
      <c r="I39" s="497">
        <v>91.594158899332953</v>
      </c>
      <c r="J39" s="497">
        <v>90.210966508050646</v>
      </c>
      <c r="K39" s="497">
        <v>79.504643905927935</v>
      </c>
      <c r="L39" s="497">
        <v>89.768662731579013</v>
      </c>
      <c r="M39" s="497">
        <v>95.747607479129201</v>
      </c>
      <c r="N39" s="497">
        <v>92.128388311233763</v>
      </c>
      <c r="O39" s="497">
        <v>93.727418771281918</v>
      </c>
      <c r="Q39" s="434"/>
      <c r="R39" s="568"/>
      <c r="S39" s="568"/>
      <c r="T39" s="568"/>
      <c r="U39" s="568"/>
      <c r="V39" s="568"/>
      <c r="W39" s="568"/>
      <c r="X39" s="568"/>
      <c r="Y39" s="568"/>
      <c r="Z39" s="568"/>
      <c r="AA39" s="568"/>
      <c r="AB39" s="568"/>
      <c r="AC39" s="568"/>
      <c r="AD39" s="568"/>
      <c r="AE39" s="568"/>
    </row>
    <row r="40" spans="1:31" ht="18" customHeight="1">
      <c r="A40" s="567">
        <v>1997</v>
      </c>
      <c r="B40" s="497">
        <v>93.020146029557466</v>
      </c>
      <c r="C40" s="497">
        <v>95.969978450159687</v>
      </c>
      <c r="D40" s="497">
        <v>94.789584328971117</v>
      </c>
      <c r="E40" s="497">
        <v>94.362830983010952</v>
      </c>
      <c r="F40" s="497">
        <v>93.369992691330523</v>
      </c>
      <c r="G40" s="497">
        <v>97.271382004962632</v>
      </c>
      <c r="H40" s="497">
        <v>99.770765990553286</v>
      </c>
      <c r="I40" s="497">
        <v>93.940566399856735</v>
      </c>
      <c r="J40" s="497">
        <v>92.592350967303361</v>
      </c>
      <c r="K40" s="497">
        <v>81.730624415390679</v>
      </c>
      <c r="L40" s="497">
        <v>91.908795421983967</v>
      </c>
      <c r="M40" s="497">
        <v>97.198873257836411</v>
      </c>
      <c r="N40" s="497">
        <v>94.696664411100215</v>
      </c>
      <c r="O40" s="497">
        <v>95.389409959473312</v>
      </c>
      <c r="Q40" s="434"/>
      <c r="R40" s="568"/>
      <c r="S40" s="568"/>
      <c r="T40" s="568"/>
      <c r="U40" s="568"/>
      <c r="V40" s="568"/>
      <c r="W40" s="568"/>
      <c r="X40" s="568"/>
      <c r="Y40" s="568"/>
      <c r="Z40" s="568"/>
      <c r="AA40" s="568"/>
      <c r="AB40" s="568"/>
      <c r="AC40" s="568"/>
      <c r="AD40" s="568"/>
      <c r="AE40" s="568"/>
    </row>
    <row r="41" spans="1:31" ht="18" customHeight="1">
      <c r="A41" s="567">
        <v>1998</v>
      </c>
      <c r="B41" s="497">
        <v>93.118638548089095</v>
      </c>
      <c r="C41" s="497">
        <v>97.767077213896371</v>
      </c>
      <c r="D41" s="497">
        <v>94.384247368773373</v>
      </c>
      <c r="E41" s="497">
        <v>95.483470738690215</v>
      </c>
      <c r="F41" s="497">
        <v>96.560066280033141</v>
      </c>
      <c r="G41" s="497">
        <v>98.277934038375633</v>
      </c>
      <c r="H41" s="497">
        <v>100.3275968784497</v>
      </c>
      <c r="I41" s="497">
        <v>96.404956679263208</v>
      </c>
      <c r="J41" s="497">
        <v>94.362374428333467</v>
      </c>
      <c r="K41" s="497">
        <v>81.101895915544503</v>
      </c>
      <c r="L41" s="497">
        <v>94.188196818598229</v>
      </c>
      <c r="M41" s="497">
        <v>97.717846304062078</v>
      </c>
      <c r="N41" s="497">
        <v>96.796207566438852</v>
      </c>
      <c r="O41" s="497">
        <v>96.468425494124787</v>
      </c>
      <c r="Q41" s="434"/>
      <c r="R41" s="568"/>
      <c r="S41" s="568"/>
      <c r="T41" s="568"/>
      <c r="U41" s="568"/>
      <c r="V41" s="568"/>
      <c r="W41" s="568"/>
      <c r="X41" s="568"/>
      <c r="Y41" s="568"/>
      <c r="Z41" s="568"/>
      <c r="AA41" s="568"/>
      <c r="AB41" s="568"/>
      <c r="AC41" s="568"/>
      <c r="AD41" s="568"/>
      <c r="AE41" s="568"/>
    </row>
    <row r="42" spans="1:31" ht="18" customHeight="1">
      <c r="A42" s="567">
        <v>1999</v>
      </c>
      <c r="B42" s="497">
        <v>95.5031577096577</v>
      </c>
      <c r="C42" s="497">
        <v>98.07162347881588</v>
      </c>
      <c r="D42" s="497">
        <v>96.031679416071341</v>
      </c>
      <c r="E42" s="497">
        <v>97.088713935960826</v>
      </c>
      <c r="F42" s="497">
        <v>97.457937963479793</v>
      </c>
      <c r="G42" s="497">
        <v>98.451559644770015</v>
      </c>
      <c r="H42" s="497">
        <v>100.6827486340336</v>
      </c>
      <c r="I42" s="497">
        <v>98.124301308957257</v>
      </c>
      <c r="J42" s="497">
        <v>96.041008709003023</v>
      </c>
      <c r="K42" s="497">
        <v>86.466896392024893</v>
      </c>
      <c r="L42" s="497">
        <v>96.662504383090862</v>
      </c>
      <c r="M42" s="497">
        <v>98.595448084621069</v>
      </c>
      <c r="N42" s="497">
        <v>98.828727995395695</v>
      </c>
      <c r="O42" s="497">
        <v>97.882238920072766</v>
      </c>
      <c r="Q42" s="434"/>
      <c r="R42" s="568"/>
      <c r="S42" s="568"/>
      <c r="T42" s="568"/>
      <c r="U42" s="568"/>
      <c r="V42" s="568"/>
      <c r="W42" s="568"/>
      <c r="X42" s="568"/>
      <c r="Y42" s="568"/>
      <c r="Z42" s="568"/>
      <c r="AA42" s="568"/>
      <c r="AB42" s="568"/>
      <c r="AC42" s="568"/>
      <c r="AD42" s="568"/>
      <c r="AE42" s="568"/>
    </row>
    <row r="43" spans="1:31" ht="18" customHeight="1">
      <c r="A43" s="567">
        <v>2000</v>
      </c>
      <c r="B43" s="497">
        <v>100</v>
      </c>
      <c r="C43" s="497">
        <v>100</v>
      </c>
      <c r="D43" s="497">
        <v>100</v>
      </c>
      <c r="E43" s="497">
        <v>100</v>
      </c>
      <c r="F43" s="497">
        <v>100</v>
      </c>
      <c r="G43" s="497">
        <v>100</v>
      </c>
      <c r="H43" s="497">
        <v>100</v>
      </c>
      <c r="I43" s="497">
        <v>100</v>
      </c>
      <c r="J43" s="497">
        <v>100</v>
      </c>
      <c r="K43" s="497">
        <v>100</v>
      </c>
      <c r="L43" s="497">
        <v>100</v>
      </c>
      <c r="M43" s="497">
        <v>100</v>
      </c>
      <c r="N43" s="497">
        <v>100</v>
      </c>
      <c r="O43" s="497">
        <v>100</v>
      </c>
      <c r="Q43" s="434"/>
      <c r="R43" s="568"/>
      <c r="S43" s="568"/>
      <c r="T43" s="568"/>
      <c r="U43" s="568"/>
      <c r="V43" s="568"/>
      <c r="W43" s="568"/>
      <c r="X43" s="568"/>
      <c r="Y43" s="568"/>
      <c r="Z43" s="568"/>
      <c r="AA43" s="568"/>
      <c r="AB43" s="568"/>
      <c r="AC43" s="568"/>
      <c r="AD43" s="568"/>
      <c r="AE43" s="568"/>
    </row>
    <row r="44" spans="1:31" ht="18" customHeight="1">
      <c r="A44" s="567">
        <v>2001</v>
      </c>
      <c r="B44" s="497">
        <v>103.14722218668</v>
      </c>
      <c r="C44" s="497">
        <v>102.05905030913991</v>
      </c>
      <c r="D44" s="497">
        <v>101.119476100339</v>
      </c>
      <c r="E44" s="497">
        <v>102.4960766181792</v>
      </c>
      <c r="F44" s="497">
        <v>103.01043439650709</v>
      </c>
      <c r="G44" s="497">
        <v>102.0138677953999</v>
      </c>
      <c r="H44" s="497">
        <v>101.2013457371024</v>
      </c>
      <c r="I44" s="497">
        <v>102.9631739581778</v>
      </c>
      <c r="J44" s="497">
        <v>105.0989533084982</v>
      </c>
      <c r="K44" s="497">
        <v>101.7320859885702</v>
      </c>
      <c r="L44" s="497">
        <v>104.1979012789799</v>
      </c>
      <c r="M44" s="497">
        <v>102.3702695661148</v>
      </c>
      <c r="N44" s="497">
        <v>102.12476923156041</v>
      </c>
      <c r="O44" s="497">
        <v>102.2671398001512</v>
      </c>
      <c r="Q44" s="434"/>
      <c r="R44" s="568"/>
      <c r="S44" s="568"/>
      <c r="T44" s="568"/>
      <c r="U44" s="568"/>
      <c r="V44" s="568"/>
      <c r="W44" s="568"/>
      <c r="X44" s="568"/>
      <c r="Y44" s="568"/>
      <c r="Z44" s="568"/>
      <c r="AA44" s="568"/>
      <c r="AB44" s="568"/>
      <c r="AC44" s="568"/>
      <c r="AD44" s="568"/>
      <c r="AE44" s="568"/>
    </row>
    <row r="45" spans="1:31" ht="18" customHeight="1">
      <c r="A45" s="567">
        <v>2002</v>
      </c>
      <c r="B45" s="497">
        <v>105.9348004988656</v>
      </c>
      <c r="C45" s="497">
        <v>104.1068764727337</v>
      </c>
      <c r="D45" s="497">
        <v>102.22352883258699</v>
      </c>
      <c r="E45" s="497">
        <v>104.8567205563894</v>
      </c>
      <c r="F45" s="497">
        <v>104.32441075361029</v>
      </c>
      <c r="G45" s="497">
        <v>104.2767866527613</v>
      </c>
      <c r="H45" s="497">
        <v>102.6390335596183</v>
      </c>
      <c r="I45" s="497">
        <v>106.3211995139611</v>
      </c>
      <c r="J45" s="497">
        <v>109.11950611709401</v>
      </c>
      <c r="K45" s="497">
        <v>99.927890412520313</v>
      </c>
      <c r="L45" s="497">
        <v>108.6874053942508</v>
      </c>
      <c r="M45" s="497">
        <v>103.9393776719112</v>
      </c>
      <c r="N45" s="497">
        <v>105.2873653818791</v>
      </c>
      <c r="O45" s="497">
        <v>103.92853809658401</v>
      </c>
      <c r="Q45" s="434"/>
      <c r="R45" s="568"/>
      <c r="S45" s="568"/>
      <c r="T45" s="568"/>
      <c r="U45" s="568"/>
      <c r="V45" s="568"/>
      <c r="W45" s="568"/>
      <c r="X45" s="568"/>
      <c r="Y45" s="568"/>
      <c r="Z45" s="568"/>
      <c r="AA45" s="568"/>
      <c r="AB45" s="568"/>
      <c r="AC45" s="568"/>
      <c r="AD45" s="568"/>
      <c r="AE45" s="568"/>
    </row>
    <row r="46" spans="1:31" ht="18" customHeight="1">
      <c r="A46" s="567">
        <v>2003</v>
      </c>
      <c r="B46" s="497">
        <v>109.38650782941269</v>
      </c>
      <c r="C46" s="497">
        <v>106.167964845702</v>
      </c>
      <c r="D46" s="497">
        <v>105.58136748034531</v>
      </c>
      <c r="E46" s="497">
        <v>106.5828171048236</v>
      </c>
      <c r="F46" s="497">
        <v>103.61397708487721</v>
      </c>
      <c r="G46" s="497">
        <v>106.3596131170973</v>
      </c>
      <c r="H46" s="497">
        <v>103.85222248219669</v>
      </c>
      <c r="I46" s="497">
        <v>109.6337412846808</v>
      </c>
      <c r="J46" s="497">
        <v>111.4969800119045</v>
      </c>
      <c r="K46" s="497">
        <v>102.8968666084324</v>
      </c>
      <c r="L46" s="497">
        <v>113.18997002855249</v>
      </c>
      <c r="M46" s="497">
        <v>105.7748898751736</v>
      </c>
      <c r="N46" s="497">
        <v>108.52254224826341</v>
      </c>
      <c r="O46" s="497">
        <v>106.1685883023878</v>
      </c>
      <c r="Q46" s="434"/>
      <c r="R46" s="568"/>
      <c r="S46" s="568"/>
      <c r="T46" s="568"/>
      <c r="U46" s="568"/>
      <c r="V46" s="568"/>
      <c r="W46" s="568"/>
      <c r="X46" s="568"/>
      <c r="Y46" s="568"/>
      <c r="Z46" s="568"/>
      <c r="AA46" s="568"/>
      <c r="AB46" s="568"/>
      <c r="AC46" s="568"/>
      <c r="AD46" s="568"/>
      <c r="AE46" s="568"/>
    </row>
    <row r="47" spans="1:31" ht="18" customHeight="1">
      <c r="A47" s="567">
        <v>2004</v>
      </c>
      <c r="B47" s="497">
        <v>113.8557815228336</v>
      </c>
      <c r="C47" s="497">
        <v>108.477166571347</v>
      </c>
      <c r="D47" s="501">
        <v>108.94717634974469</v>
      </c>
      <c r="E47" s="501">
        <v>109.061642016753</v>
      </c>
      <c r="F47" s="497">
        <v>104.1282268882258</v>
      </c>
      <c r="G47" s="497">
        <v>108.1403473133234</v>
      </c>
      <c r="H47" s="501">
        <v>104.84658794517949</v>
      </c>
      <c r="I47" s="497">
        <v>112.52223818673799</v>
      </c>
      <c r="J47" s="501">
        <v>112.3137507490536</v>
      </c>
      <c r="K47" s="501">
        <v>108.3436391586779</v>
      </c>
      <c r="L47" s="501">
        <v>117.7449750190523</v>
      </c>
      <c r="M47" s="501">
        <v>106.1065890520122</v>
      </c>
      <c r="N47" s="497">
        <v>111.25784833262411</v>
      </c>
      <c r="O47" s="501">
        <v>109.1780104576553</v>
      </c>
      <c r="Q47" s="434"/>
      <c r="R47" s="568"/>
      <c r="S47" s="568"/>
      <c r="T47" s="568"/>
      <c r="U47" s="568"/>
      <c r="V47" s="568"/>
      <c r="W47" s="568"/>
      <c r="X47" s="568"/>
      <c r="Y47" s="568"/>
      <c r="Z47" s="568"/>
      <c r="AA47" s="568"/>
      <c r="AB47" s="568"/>
      <c r="AC47" s="568"/>
      <c r="AD47" s="568"/>
      <c r="AE47" s="568"/>
    </row>
    <row r="48" spans="1:31" ht="18" customHeight="1">
      <c r="A48" s="567">
        <v>2005</v>
      </c>
      <c r="B48" s="497">
        <v>119.4036233716924</v>
      </c>
      <c r="C48" s="497">
        <v>111.0560111970003</v>
      </c>
      <c r="D48" s="501">
        <v>112.54888293542631</v>
      </c>
      <c r="E48" s="501">
        <v>112.2002772229205</v>
      </c>
      <c r="F48" s="497">
        <v>104.6070262470159</v>
      </c>
      <c r="G48" s="497">
        <v>110.20823513031441</v>
      </c>
      <c r="H48" s="501">
        <v>105.5360909355667</v>
      </c>
      <c r="I48" s="497">
        <v>114.8376999738795</v>
      </c>
      <c r="J48" s="501">
        <v>115.04095043211851</v>
      </c>
      <c r="K48" s="501">
        <v>117.7169700619734</v>
      </c>
      <c r="L48" s="501">
        <v>122.79180590461139</v>
      </c>
      <c r="M48" s="501">
        <v>107.0462915265729</v>
      </c>
      <c r="N48" s="497">
        <v>113.51758479310109</v>
      </c>
      <c r="O48" s="501">
        <v>112.81872550208109</v>
      </c>
      <c r="Q48" s="434"/>
      <c r="R48" s="568"/>
      <c r="S48" s="568"/>
      <c r="T48" s="568"/>
      <c r="U48" s="568"/>
      <c r="V48" s="568"/>
      <c r="W48" s="568"/>
      <c r="X48" s="568"/>
      <c r="Y48" s="568"/>
      <c r="Z48" s="568"/>
      <c r="AA48" s="568"/>
      <c r="AB48" s="568"/>
      <c r="AC48" s="568"/>
      <c r="AD48" s="568"/>
      <c r="AE48" s="568"/>
    </row>
    <row r="49" spans="1:31" ht="18" customHeight="1">
      <c r="A49" s="567">
        <v>2006</v>
      </c>
      <c r="B49" s="497">
        <v>125.4754499211888</v>
      </c>
      <c r="C49" s="497">
        <v>113.61043532364469</v>
      </c>
      <c r="D49" s="501">
        <v>115.5586156680524</v>
      </c>
      <c r="E49" s="501">
        <v>114.5840824054203</v>
      </c>
      <c r="F49" s="497">
        <v>105.49837589962419</v>
      </c>
      <c r="G49" s="497">
        <v>112.56752707533779</v>
      </c>
      <c r="H49" s="501">
        <v>105.93538692712249</v>
      </c>
      <c r="I49" s="497">
        <v>116.94721090022119</v>
      </c>
      <c r="J49" s="501">
        <v>117.0744133816595</v>
      </c>
      <c r="K49" s="501">
        <v>127.74180307732099</v>
      </c>
      <c r="L49" s="501">
        <v>127.8539593584501</v>
      </c>
      <c r="M49" s="501">
        <v>109.1254144102104</v>
      </c>
      <c r="N49" s="497">
        <v>116.9824266051429</v>
      </c>
      <c r="O49" s="501">
        <v>116.4881881559336</v>
      </c>
      <c r="Q49" s="434"/>
      <c r="R49" s="568"/>
      <c r="S49" s="568"/>
      <c r="T49" s="568"/>
      <c r="U49" s="568"/>
      <c r="V49" s="568"/>
      <c r="W49" s="568"/>
      <c r="X49" s="568"/>
      <c r="Y49" s="568"/>
      <c r="Z49" s="568"/>
      <c r="AA49" s="568"/>
      <c r="AB49" s="568"/>
      <c r="AC49" s="568"/>
      <c r="AD49" s="568"/>
      <c r="AE49" s="568"/>
    </row>
    <row r="50" spans="1:31" ht="18" customHeight="1">
      <c r="A50" s="567">
        <v>2007</v>
      </c>
      <c r="B50" s="497">
        <v>130.98609232192911</v>
      </c>
      <c r="C50" s="497">
        <v>116.26020669324571</v>
      </c>
      <c r="D50" s="625">
        <v>119.2440745874257</v>
      </c>
      <c r="E50" s="501">
        <v>117.1952189031683</v>
      </c>
      <c r="F50" s="497">
        <v>108.65742756252121</v>
      </c>
      <c r="G50" s="497">
        <v>115.4799864218223</v>
      </c>
      <c r="H50" s="501">
        <v>107.8899876082202</v>
      </c>
      <c r="I50" s="497">
        <v>119.9561130230034</v>
      </c>
      <c r="J50" s="501">
        <v>119.238449441177</v>
      </c>
      <c r="K50" s="501">
        <v>130.79666413440631</v>
      </c>
      <c r="L50" s="501">
        <v>132.1270242535285</v>
      </c>
      <c r="M50" s="501">
        <v>112.1369046111315</v>
      </c>
      <c r="N50" s="497">
        <v>120.4829054984183</v>
      </c>
      <c r="O50" s="501">
        <v>119.91418355130099</v>
      </c>
      <c r="Q50" s="434"/>
      <c r="R50" s="568"/>
      <c r="S50" s="568"/>
      <c r="T50" s="568"/>
      <c r="U50" s="568"/>
      <c r="V50" s="568"/>
      <c r="W50" s="568"/>
      <c r="X50" s="568"/>
      <c r="Y50" s="568"/>
      <c r="Z50" s="568"/>
      <c r="AA50" s="568"/>
      <c r="AB50" s="568"/>
      <c r="AC50" s="568"/>
      <c r="AD50" s="568"/>
      <c r="AE50" s="568"/>
    </row>
    <row r="51" spans="1:31" ht="18" customHeight="1">
      <c r="A51" s="567">
        <v>2008</v>
      </c>
      <c r="B51" s="625">
        <v>137.4147950236318</v>
      </c>
      <c r="C51" s="625">
        <v>118.5123069115362</v>
      </c>
      <c r="D51" s="625">
        <v>124.059750548222</v>
      </c>
      <c r="E51" s="625">
        <v>121.7109729436087</v>
      </c>
      <c r="F51" s="625">
        <v>110.62854609397939</v>
      </c>
      <c r="G51" s="625">
        <v>118.415573161466</v>
      </c>
      <c r="H51" s="501">
        <v>108.97781145086149</v>
      </c>
      <c r="I51" s="625">
        <v>123.2616860053008</v>
      </c>
      <c r="J51" s="625">
        <v>122.0416832005652</v>
      </c>
      <c r="K51" s="501">
        <v>143.83406714064949</v>
      </c>
      <c r="L51" s="625">
        <v>135.3012679690554</v>
      </c>
      <c r="M51" s="625">
        <v>115.6552113759505</v>
      </c>
      <c r="N51" s="625">
        <v>124.0573824473238</v>
      </c>
      <c r="O51" s="625">
        <v>122.5260962785967</v>
      </c>
      <c r="Q51" s="434"/>
      <c r="R51" s="568"/>
      <c r="S51" s="568"/>
      <c r="T51" s="568"/>
      <c r="U51" s="568"/>
      <c r="V51" s="568"/>
      <c r="W51" s="568"/>
      <c r="X51" s="568"/>
      <c r="Y51" s="568"/>
      <c r="Z51" s="568"/>
      <c r="AA51" s="568"/>
      <c r="AB51" s="568"/>
      <c r="AC51" s="568"/>
      <c r="AD51" s="568"/>
      <c r="AE51" s="568"/>
    </row>
    <row r="52" spans="1:31" ht="18" customHeight="1">
      <c r="A52" s="567">
        <v>2009</v>
      </c>
      <c r="B52" s="625">
        <v>137.89088934698449</v>
      </c>
      <c r="C52" s="625">
        <v>119.7994475310726</v>
      </c>
      <c r="D52" s="625">
        <v>121.4384868290142</v>
      </c>
      <c r="E52" s="625">
        <v>122.15032508601961</v>
      </c>
      <c r="F52" s="625">
        <v>111.733838070685</v>
      </c>
      <c r="G52" s="625">
        <v>118.9702423482902</v>
      </c>
      <c r="H52" s="501">
        <v>110.49917313465519</v>
      </c>
      <c r="I52" s="625">
        <v>126.0602575181599</v>
      </c>
      <c r="J52" s="625">
        <v>121.8491034213128</v>
      </c>
      <c r="K52" s="501">
        <v>138.0357959481683</v>
      </c>
      <c r="L52" s="625">
        <v>136.11440480245579</v>
      </c>
      <c r="M52" s="625">
        <v>117.78071299283459</v>
      </c>
      <c r="N52" s="625">
        <v>125.8506845569614</v>
      </c>
      <c r="O52" s="625">
        <v>123.65779012391231</v>
      </c>
      <c r="Q52" s="434"/>
      <c r="R52" s="568"/>
      <c r="S52" s="568"/>
      <c r="T52" s="568"/>
      <c r="U52" s="568"/>
      <c r="V52" s="568"/>
      <c r="W52" s="568"/>
      <c r="X52" s="568"/>
      <c r="Y52" s="568"/>
      <c r="Z52" s="568"/>
      <c r="AA52" s="568"/>
      <c r="AB52" s="568"/>
      <c r="AC52" s="568"/>
      <c r="AD52" s="568"/>
      <c r="AE52" s="568"/>
    </row>
    <row r="53" spans="1:31" ht="18" customHeight="1">
      <c r="A53" s="567">
        <v>2010</v>
      </c>
      <c r="B53" s="625">
        <v>144.93556916501041</v>
      </c>
      <c r="C53" s="625">
        <v>122.0104080650147</v>
      </c>
      <c r="D53" s="625">
        <v>125.0927440186137</v>
      </c>
      <c r="E53" s="625">
        <v>126.129081201367</v>
      </c>
      <c r="F53" s="625">
        <v>114.11148171823869</v>
      </c>
      <c r="G53" s="625">
        <v>119.9389521589751</v>
      </c>
      <c r="H53" s="501">
        <v>111.15040311370591</v>
      </c>
      <c r="I53" s="625">
        <v>126.831704136745</v>
      </c>
      <c r="J53" s="625">
        <v>123.8153352773341</v>
      </c>
      <c r="K53" s="501">
        <v>144.5914879215687</v>
      </c>
      <c r="L53" s="625">
        <v>137.4326101729917</v>
      </c>
      <c r="M53" s="625">
        <v>119.2572686164943</v>
      </c>
      <c r="N53" s="625">
        <v>129.519462501313</v>
      </c>
      <c r="O53" s="625">
        <v>124.8363090739189</v>
      </c>
      <c r="Q53" s="434"/>
      <c r="R53" s="568"/>
      <c r="S53" s="568"/>
      <c r="T53" s="568"/>
      <c r="U53" s="568"/>
      <c r="V53" s="568"/>
      <c r="W53" s="568"/>
      <c r="X53" s="568"/>
      <c r="Y53" s="568"/>
      <c r="Z53" s="568"/>
      <c r="AA53" s="568"/>
      <c r="AB53" s="568"/>
      <c r="AC53" s="568"/>
      <c r="AD53" s="568"/>
      <c r="AE53" s="568"/>
    </row>
    <row r="54" spans="1:31">
      <c r="A54" s="567"/>
      <c r="B54" s="497"/>
      <c r="C54" s="497"/>
      <c r="D54" s="497"/>
      <c r="E54" s="497"/>
      <c r="F54" s="497"/>
      <c r="G54" s="497"/>
      <c r="H54" s="497"/>
      <c r="I54" s="497"/>
      <c r="J54" s="497"/>
      <c r="K54" s="487"/>
      <c r="L54" s="497"/>
      <c r="M54" s="497"/>
      <c r="N54" s="497"/>
      <c r="O54" s="497"/>
      <c r="Q54" s="567"/>
      <c r="R54" s="498"/>
      <c r="S54" s="498"/>
      <c r="T54" s="498"/>
      <c r="U54" s="501"/>
      <c r="V54" s="501"/>
      <c r="W54" s="498"/>
      <c r="X54" s="501"/>
      <c r="Y54" s="501"/>
      <c r="Z54" s="498"/>
      <c r="AA54" s="498"/>
      <c r="AB54" s="498"/>
      <c r="AC54" s="501"/>
      <c r="AD54" s="501"/>
      <c r="AE54" s="498"/>
    </row>
    <row r="55" spans="1:31" ht="15.6" customHeight="1">
      <c r="A55" s="569" t="s">
        <v>586</v>
      </c>
      <c r="P55" s="397"/>
      <c r="R55" s="569"/>
    </row>
    <row r="56" spans="1:31">
      <c r="A56" s="487" t="s">
        <v>663</v>
      </c>
    </row>
    <row r="57" spans="1:31">
      <c r="A57" s="487" t="s">
        <v>705</v>
      </c>
      <c r="B57" s="25"/>
      <c r="C57" s="25"/>
      <c r="D57" s="25"/>
      <c r="E57" s="25"/>
      <c r="F57" s="25"/>
      <c r="G57" s="25"/>
      <c r="H57" s="25"/>
      <c r="I57" s="25"/>
    </row>
  </sheetData>
  <phoneticPr fontId="0" type="noConversion"/>
  <pageMargins left="0.75" right="0.75" top="1" bottom="1" header="0.5" footer="0.5"/>
  <pageSetup scale="73" orientation="landscape" r:id="rId1"/>
  <headerFooter alignWithMargins="0"/>
</worksheet>
</file>

<file path=xl/worksheets/sheet41.xml><?xml version="1.0" encoding="utf-8"?>
<worksheet xmlns="http://schemas.openxmlformats.org/spreadsheetml/2006/main" xmlns:r="http://schemas.openxmlformats.org/officeDocument/2006/relationships">
  <sheetPr codeName="Sheet41">
    <pageSetUpPr fitToPage="1"/>
  </sheetPr>
  <dimension ref="A1:O46"/>
  <sheetViews>
    <sheetView showOutlineSymbols="0" view="pageBreakPreview" zoomScaleSheetLayoutView="100" workbookViewId="0">
      <pane xSplit="1" ySplit="2" topLeftCell="B3"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5" style="415" customWidth="1"/>
    <col min="2" max="8" width="8.7109375" style="415" customWidth="1"/>
    <col min="9" max="9" width="12.7109375" style="415" customWidth="1"/>
    <col min="10" max="15" width="8.7109375" style="415" customWidth="1"/>
    <col min="16" max="16384" width="3.85546875" style="415"/>
  </cols>
  <sheetData>
    <row r="1" spans="1:15" ht="12.75" customHeight="1">
      <c r="A1" s="411" t="s">
        <v>45</v>
      </c>
    </row>
    <row r="2" spans="1:15" ht="15" customHeight="1">
      <c r="A2" s="415" t="s">
        <v>471</v>
      </c>
      <c r="B2" s="91" t="s">
        <v>472</v>
      </c>
      <c r="C2" s="91" t="s">
        <v>283</v>
      </c>
      <c r="D2" s="91" t="s">
        <v>475</v>
      </c>
      <c r="E2" s="91" t="s">
        <v>284</v>
      </c>
      <c r="F2" s="91" t="s">
        <v>480</v>
      </c>
      <c r="G2" s="91" t="s">
        <v>286</v>
      </c>
      <c r="H2" s="91" t="s">
        <v>482</v>
      </c>
      <c r="I2" s="91" t="s">
        <v>288</v>
      </c>
      <c r="J2" s="91" t="s">
        <v>289</v>
      </c>
      <c r="K2" s="91" t="s">
        <v>290</v>
      </c>
      <c r="L2" s="91" t="s">
        <v>291</v>
      </c>
      <c r="M2" s="91" t="s">
        <v>498</v>
      </c>
      <c r="N2" s="91" t="s">
        <v>274</v>
      </c>
      <c r="O2" s="91" t="s">
        <v>275</v>
      </c>
    </row>
    <row r="3" spans="1:15" ht="12.75" hidden="1" customHeight="1">
      <c r="A3" s="474">
        <v>1970</v>
      </c>
      <c r="B3" s="296">
        <f>'A8-1'!E4/'A19'!B$43</f>
        <v>0</v>
      </c>
      <c r="C3" s="296">
        <f>'A8-1'!I4/'A19'!C$43</f>
        <v>0</v>
      </c>
      <c r="D3" s="296">
        <f>'A8-1'!M4/'A19'!D$43</f>
        <v>0</v>
      </c>
      <c r="E3" s="296">
        <f>'A8-1'!R4/'A19'!E$43</f>
        <v>0</v>
      </c>
      <c r="F3" s="296">
        <f>'A8-1'!V4/'A19'!F$43</f>
        <v>0</v>
      </c>
      <c r="G3" s="296">
        <f>'A8-1'!Z4/'A19'!G$43</f>
        <v>0</v>
      </c>
      <c r="H3" s="296">
        <f>'A8-1'!AE4/'A19'!H$43</f>
        <v>0</v>
      </c>
      <c r="I3" s="296">
        <f>'A8-1'!AI4/'A19'!I$43</f>
        <v>0</v>
      </c>
      <c r="J3" s="296">
        <f>'A8-1'!AM4/'A19'!J$43</f>
        <v>0</v>
      </c>
      <c r="K3" s="296">
        <f>'A8-1'!AR4/'A19'!K$43</f>
        <v>0</v>
      </c>
      <c r="L3" s="296">
        <f>'A8-1'!AV4/'A19'!L$43</f>
        <v>0</v>
      </c>
      <c r="M3" s="296">
        <f>'A8-1'!AZ4/'A19'!M$43</f>
        <v>0</v>
      </c>
      <c r="N3" s="296">
        <f>'A8-1'!BE4/'A19'!N$43</f>
        <v>0</v>
      </c>
      <c r="O3" s="296">
        <f>'A8-1'!BI4/'A19'!O$43</f>
        <v>0</v>
      </c>
    </row>
    <row r="4" spans="1:15" ht="12.75" hidden="1" customHeight="1">
      <c r="A4" s="474">
        <v>1971</v>
      </c>
      <c r="B4" s="296">
        <f>'A8-1'!E5/'A19'!B$43</f>
        <v>0</v>
      </c>
      <c r="C4" s="296">
        <f>'A8-1'!I5/'A19'!C$43</f>
        <v>0</v>
      </c>
      <c r="D4" s="296">
        <f>'A8-1'!M5/'A19'!D$43</f>
        <v>0</v>
      </c>
      <c r="E4" s="296">
        <f>'A8-1'!R5/'A19'!E$43</f>
        <v>0</v>
      </c>
      <c r="F4" s="296">
        <f>'A8-1'!V5/'A19'!F$43</f>
        <v>0</v>
      </c>
      <c r="G4" s="296">
        <f>'A8-1'!Z5/'A19'!G$43</f>
        <v>0</v>
      </c>
      <c r="H4" s="296">
        <f>'A8-1'!AE5/'A19'!H$43</f>
        <v>0</v>
      </c>
      <c r="I4" s="296">
        <f>'A8-1'!AI5/'A19'!I$43</f>
        <v>0</v>
      </c>
      <c r="J4" s="296">
        <f>'A8-1'!AM5/'A19'!J$43</f>
        <v>0</v>
      </c>
      <c r="K4" s="296">
        <f>'A8-1'!AR5/'A19'!K$43</f>
        <v>0</v>
      </c>
      <c r="L4" s="296">
        <f>'A8-1'!AV5/'A19'!L$43</f>
        <v>0</v>
      </c>
      <c r="M4" s="296">
        <f>'A8-1'!AZ5/'A19'!M$43</f>
        <v>0</v>
      </c>
      <c r="N4" s="296">
        <f>'A8-1'!BE5/'A19'!N$43</f>
        <v>0</v>
      </c>
      <c r="O4" s="296">
        <f>'A8-1'!BI5/'A19'!O$43</f>
        <v>0</v>
      </c>
    </row>
    <row r="5" spans="1:15" ht="12.75" hidden="1" customHeight="1">
      <c r="A5" s="474">
        <v>1972</v>
      </c>
      <c r="B5" s="296">
        <f>'A8-1'!E6/'A19'!B$43</f>
        <v>0</v>
      </c>
      <c r="C5" s="296">
        <f>'A8-1'!I6/'A19'!C$43</f>
        <v>0</v>
      </c>
      <c r="D5" s="296">
        <f>'A8-1'!M6/'A19'!D$43</f>
        <v>0</v>
      </c>
      <c r="E5" s="296">
        <f>'A8-1'!R6/'A19'!E$43</f>
        <v>0</v>
      </c>
      <c r="F5" s="296">
        <f>'A8-1'!V6/'A19'!F$43</f>
        <v>0</v>
      </c>
      <c r="G5" s="296">
        <f>'A8-1'!Z6/'A19'!G$43</f>
        <v>0</v>
      </c>
      <c r="H5" s="296">
        <f>'A8-1'!AE6/'A19'!H$43</f>
        <v>0</v>
      </c>
      <c r="I5" s="296">
        <f>'A8-1'!AI6/'A19'!I$43</f>
        <v>0</v>
      </c>
      <c r="J5" s="296">
        <f>'A8-1'!AM6/'A19'!J$43</f>
        <v>0</v>
      </c>
      <c r="K5" s="296">
        <f>'A8-1'!AR6/'A19'!K$43</f>
        <v>0</v>
      </c>
      <c r="L5" s="296">
        <f>'A8-1'!AV6/'A19'!L$43</f>
        <v>0</v>
      </c>
      <c r="M5" s="296">
        <f>'A8-1'!AZ6/'A19'!M$43</f>
        <v>0</v>
      </c>
      <c r="N5" s="296">
        <f>'A8-1'!BE6/'A19'!N$43</f>
        <v>0</v>
      </c>
      <c r="O5" s="296">
        <f>'A8-1'!BI6/'A19'!O$43</f>
        <v>0</v>
      </c>
    </row>
    <row r="6" spans="1:15" ht="12.75" hidden="1" customHeight="1">
      <c r="A6" s="474">
        <v>1973</v>
      </c>
      <c r="B6" s="296">
        <f>'A8-1'!E7/'A19'!B$43</f>
        <v>0</v>
      </c>
      <c r="C6" s="296">
        <f>'A8-1'!I7/'A19'!C$43</f>
        <v>0</v>
      </c>
      <c r="D6" s="296">
        <f>'A8-1'!M7/'A19'!D$43</f>
        <v>0</v>
      </c>
      <c r="E6" s="296">
        <f>'A8-1'!R7/'A19'!E$43</f>
        <v>0</v>
      </c>
      <c r="F6" s="296">
        <f>'A8-1'!V7/'A19'!F$43</f>
        <v>0</v>
      </c>
      <c r="G6" s="296">
        <f>'A8-1'!Z7/'A19'!G$43</f>
        <v>0</v>
      </c>
      <c r="H6" s="296">
        <f>'A8-1'!AE7/'A19'!H$43</f>
        <v>0</v>
      </c>
      <c r="I6" s="296">
        <f>'A8-1'!AI7/'A19'!I$43</f>
        <v>0</v>
      </c>
      <c r="J6" s="296">
        <f>'A8-1'!AM7/'A19'!J$43</f>
        <v>0</v>
      </c>
      <c r="K6" s="296">
        <f>'A8-1'!AR7/'A19'!K$43</f>
        <v>0</v>
      </c>
      <c r="L6" s="296">
        <f>'A8-1'!AV7/'A19'!L$43</f>
        <v>0</v>
      </c>
      <c r="M6" s="296">
        <f>'A8-1'!AZ7/'A19'!M$43</f>
        <v>0</v>
      </c>
      <c r="N6" s="296">
        <f>'A8-1'!BE7/'A19'!N$43</f>
        <v>0</v>
      </c>
      <c r="O6" s="296">
        <f>'A8-1'!BI7/'A19'!O$43</f>
        <v>0</v>
      </c>
    </row>
    <row r="7" spans="1:15" ht="12.75" hidden="1" customHeight="1">
      <c r="A7" s="474">
        <v>1974</v>
      </c>
      <c r="B7" s="296">
        <f>'A8-1'!E8/'A19'!B$43</f>
        <v>0</v>
      </c>
      <c r="C7" s="296">
        <f>'A8-1'!I8/'A19'!C$43</f>
        <v>0</v>
      </c>
      <c r="D7" s="296">
        <f>'A8-1'!M8/'A19'!D$43</f>
        <v>0</v>
      </c>
      <c r="E7" s="296">
        <f>'A8-1'!R8/'A19'!E$43</f>
        <v>0</v>
      </c>
      <c r="F7" s="296">
        <f>'A8-1'!V8/'A19'!F$43</f>
        <v>0</v>
      </c>
      <c r="G7" s="296">
        <f>'A8-1'!Z8/'A19'!G$43</f>
        <v>0</v>
      </c>
      <c r="H7" s="296">
        <f>'A8-1'!AE8/'A19'!H$43</f>
        <v>0</v>
      </c>
      <c r="I7" s="296">
        <f>'A8-1'!AI8/'A19'!I$43</f>
        <v>0</v>
      </c>
      <c r="J7" s="296">
        <f>'A8-1'!AM8/'A19'!J$43</f>
        <v>0</v>
      </c>
      <c r="K7" s="296">
        <f>'A8-1'!AR8/'A19'!K$43</f>
        <v>0</v>
      </c>
      <c r="L7" s="296">
        <f>'A8-1'!AV8/'A19'!L$43</f>
        <v>0</v>
      </c>
      <c r="M7" s="296">
        <f>'A8-1'!AZ8/'A19'!M$43</f>
        <v>0</v>
      </c>
      <c r="N7" s="296">
        <f>'A8-1'!BE8/'A19'!N$43</f>
        <v>0</v>
      </c>
      <c r="O7" s="296">
        <f>'A8-1'!BI8/'A19'!O$43</f>
        <v>0</v>
      </c>
    </row>
    <row r="8" spans="1:15" ht="12.75" hidden="1" customHeight="1">
      <c r="A8" s="474">
        <v>1975</v>
      </c>
      <c r="B8" s="296">
        <f>'A8-1'!E9/'A19'!B$43</f>
        <v>0</v>
      </c>
      <c r="C8" s="296">
        <f>'A8-1'!I9/'A19'!C$43</f>
        <v>0</v>
      </c>
      <c r="D8" s="296">
        <f>'A8-1'!M9/'A19'!D$43</f>
        <v>0</v>
      </c>
      <c r="E8" s="296">
        <f>'A8-1'!R9/'A19'!E$43</f>
        <v>0</v>
      </c>
      <c r="F8" s="296">
        <f>'A8-1'!V9/'A19'!F$43</f>
        <v>0</v>
      </c>
      <c r="G8" s="296">
        <f>'A8-1'!Z9/'A19'!G$43</f>
        <v>0</v>
      </c>
      <c r="H8" s="296">
        <f>'A8-1'!AE9/'A19'!H$43</f>
        <v>0</v>
      </c>
      <c r="I8" s="296">
        <f>'A8-1'!AI9/'A19'!I$43</f>
        <v>0</v>
      </c>
      <c r="J8" s="296">
        <f>'A8-1'!AM9/'A19'!J$43</f>
        <v>0</v>
      </c>
      <c r="K8" s="296">
        <f>'A8-1'!AR9/'A19'!K$43</f>
        <v>0</v>
      </c>
      <c r="L8" s="296">
        <f>'A8-1'!AV9/'A19'!L$43</f>
        <v>0</v>
      </c>
      <c r="M8" s="296">
        <f>'A8-1'!AZ9/'A19'!M$43</f>
        <v>0</v>
      </c>
      <c r="N8" s="296">
        <f>'A8-1'!BE9/'A19'!N$43</f>
        <v>0</v>
      </c>
      <c r="O8" s="296">
        <f>'A8-1'!BI9/'A19'!O$43</f>
        <v>0</v>
      </c>
    </row>
    <row r="9" spans="1:15" ht="12.75" hidden="1" customHeight="1">
      <c r="A9" s="474">
        <v>1976</v>
      </c>
      <c r="B9" s="296">
        <f>'A8-1'!E10/'A19'!B$43</f>
        <v>0</v>
      </c>
      <c r="C9" s="296">
        <f>'A8-1'!I10/'A19'!C$43</f>
        <v>0</v>
      </c>
      <c r="D9" s="296">
        <f>'A8-1'!M10/'A19'!D$43</f>
        <v>0</v>
      </c>
      <c r="E9" s="296">
        <f>'A8-1'!R10/'A19'!E$43</f>
        <v>0</v>
      </c>
      <c r="F9" s="296">
        <f>'A8-1'!V10/'A19'!F$43</f>
        <v>0</v>
      </c>
      <c r="G9" s="296">
        <f>'A8-1'!Z10/'A19'!G$43</f>
        <v>0</v>
      </c>
      <c r="H9" s="296">
        <f>'A8-1'!AE10/'A19'!H$43</f>
        <v>0</v>
      </c>
      <c r="I9" s="296">
        <f>'A8-1'!AI10/'A19'!I$43</f>
        <v>0</v>
      </c>
      <c r="J9" s="296">
        <f>'A8-1'!AM10/'A19'!J$43</f>
        <v>0</v>
      </c>
      <c r="K9" s="296">
        <f>'A8-1'!AR10/'A19'!K$43</f>
        <v>0</v>
      </c>
      <c r="L9" s="296">
        <f>'A8-1'!AV10/'A19'!L$43</f>
        <v>0</v>
      </c>
      <c r="M9" s="296">
        <f>'A8-1'!AZ10/'A19'!M$43</f>
        <v>0</v>
      </c>
      <c r="N9" s="296">
        <f>'A8-1'!BE10/'A19'!N$43</f>
        <v>0</v>
      </c>
      <c r="O9" s="296">
        <f>'A8-1'!BI10/'A19'!O$43</f>
        <v>0</v>
      </c>
    </row>
    <row r="10" spans="1:15" ht="12.75" hidden="1" customHeight="1">
      <c r="A10" s="474">
        <v>1977</v>
      </c>
      <c r="B10" s="296">
        <f>'A8-1'!E11/'A19'!B$43</f>
        <v>0</v>
      </c>
      <c r="C10" s="296">
        <f>'A8-1'!I11/'A19'!C$43</f>
        <v>0</v>
      </c>
      <c r="D10" s="296">
        <f>'A8-1'!M11/'A19'!D$43</f>
        <v>0</v>
      </c>
      <c r="E10" s="296">
        <f>'A8-1'!R11/'A19'!E$43</f>
        <v>0</v>
      </c>
      <c r="F10" s="296">
        <f>'A8-1'!V11/'A19'!F$43</f>
        <v>0</v>
      </c>
      <c r="G10" s="296">
        <f>'A8-1'!Z11/'A19'!G$43</f>
        <v>0</v>
      </c>
      <c r="H10" s="296">
        <f>'A8-1'!AE11/'A19'!H$43</f>
        <v>0</v>
      </c>
      <c r="I10" s="296">
        <f>'A8-1'!AI11/'A19'!I$43</f>
        <v>0</v>
      </c>
      <c r="J10" s="296">
        <f>'A8-1'!AM11/'A19'!J$43</f>
        <v>0</v>
      </c>
      <c r="K10" s="296">
        <f>'A8-1'!AR11/'A19'!K$43</f>
        <v>0</v>
      </c>
      <c r="L10" s="296">
        <f>'A8-1'!AV11/'A19'!L$43</f>
        <v>0</v>
      </c>
      <c r="M10" s="296">
        <f>'A8-1'!AZ11/'A19'!M$43</f>
        <v>0</v>
      </c>
      <c r="N10" s="296">
        <f>'A8-1'!BE11/'A19'!N$43</f>
        <v>0</v>
      </c>
      <c r="O10" s="296">
        <f>'A8-1'!BI11/'A19'!O$43</f>
        <v>0</v>
      </c>
    </row>
    <row r="11" spans="1:15" ht="12.75" hidden="1" customHeight="1">
      <c r="A11" s="474">
        <v>1978</v>
      </c>
      <c r="B11" s="296">
        <f>'A8-1'!E12/'A19'!B$43</f>
        <v>0</v>
      </c>
      <c r="C11" s="296">
        <f>'A8-1'!I12/'A19'!C$43</f>
        <v>0</v>
      </c>
      <c r="D11" s="296">
        <f>'A8-1'!M12/'A19'!D$43</f>
        <v>0</v>
      </c>
      <c r="E11" s="296">
        <f>'A8-1'!R12/'A19'!E$43</f>
        <v>0</v>
      </c>
      <c r="F11" s="296">
        <f>'A8-1'!V12/'A19'!F$43</f>
        <v>0</v>
      </c>
      <c r="G11" s="296">
        <f>'A8-1'!Z12/'A19'!G$43</f>
        <v>0</v>
      </c>
      <c r="H11" s="296">
        <f>'A8-1'!AE12/'A19'!H$43</f>
        <v>0</v>
      </c>
      <c r="I11" s="296">
        <f>'A8-1'!AI12/'A19'!I$43</f>
        <v>0</v>
      </c>
      <c r="J11" s="296">
        <f>'A8-1'!AM12/'A19'!J$43</f>
        <v>0</v>
      </c>
      <c r="K11" s="296">
        <f>'A8-1'!AR12/'A19'!K$43</f>
        <v>0</v>
      </c>
      <c r="L11" s="296">
        <f>'A8-1'!AV12/'A19'!L$43</f>
        <v>0</v>
      </c>
      <c r="M11" s="296">
        <f>'A8-1'!AZ12/'A19'!M$43</f>
        <v>0</v>
      </c>
      <c r="N11" s="296">
        <f>'A8-1'!BE12/'A19'!N$43</f>
        <v>0</v>
      </c>
      <c r="O11" s="296">
        <f>'A8-1'!BI12/'A19'!O$43</f>
        <v>0</v>
      </c>
    </row>
    <row r="12" spans="1:15" ht="12.75" hidden="1" customHeight="1">
      <c r="A12" s="474">
        <v>1979</v>
      </c>
      <c r="B12" s="296">
        <f>'A8-1'!E13/'A19'!B$43</f>
        <v>0</v>
      </c>
      <c r="C12" s="296">
        <f>'A8-1'!I13/'A19'!C$43</f>
        <v>0</v>
      </c>
      <c r="D12" s="296">
        <f>'A8-1'!M13/'A19'!D$43</f>
        <v>0</v>
      </c>
      <c r="E12" s="296">
        <f>'A8-1'!R13/'A19'!E$43</f>
        <v>0</v>
      </c>
      <c r="F12" s="296">
        <f>'A8-1'!V13/'A19'!F$43</f>
        <v>0</v>
      </c>
      <c r="G12" s="296">
        <f>'A8-1'!Z13/'A19'!G$43</f>
        <v>0</v>
      </c>
      <c r="H12" s="296">
        <f>'A8-1'!AE13/'A19'!H$43</f>
        <v>0</v>
      </c>
      <c r="I12" s="296">
        <f>'A8-1'!AI13/'A19'!I$43</f>
        <v>0</v>
      </c>
      <c r="J12" s="296">
        <f>'A8-1'!AM13/'A19'!J$43</f>
        <v>0</v>
      </c>
      <c r="K12" s="296">
        <f>'A8-1'!AR13/'A19'!K$43</f>
        <v>0</v>
      </c>
      <c r="L12" s="296">
        <f>'A8-1'!AV13/'A19'!L$43</f>
        <v>0</v>
      </c>
      <c r="M12" s="296">
        <f>'A8-1'!AZ13/'A19'!M$43</f>
        <v>0</v>
      </c>
      <c r="N12" s="296">
        <f>'A8-1'!BE13/'A19'!N$43</f>
        <v>0</v>
      </c>
      <c r="O12" s="296">
        <f>'A8-1'!BI13/'A19'!O$43</f>
        <v>0</v>
      </c>
    </row>
    <row r="13" spans="1:15" ht="18" customHeight="1">
      <c r="A13" s="474">
        <v>1980</v>
      </c>
      <c r="B13" s="296">
        <f>'A8-1'!E14/'A19'!B$43</f>
        <v>169.75044358674236</v>
      </c>
      <c r="C13" s="296">
        <f>'A8-1'!I14/'A19'!C$43</f>
        <v>281.45261097117725</v>
      </c>
      <c r="D13" s="296">
        <f>'A8-1'!M14/'A19'!D$43</f>
        <v>256.20088264359686</v>
      </c>
      <c r="E13" s="296">
        <f>'A8-1'!R14/'A19'!E$43</f>
        <v>187.87180238970865</v>
      </c>
      <c r="F13" s="296">
        <f>'A8-1'!V14/'A19'!F$43</f>
        <v>186.34604641050382</v>
      </c>
      <c r="G13" s="296">
        <f>'A8-1'!Z14/'A19'!G$43</f>
        <v>344.04186080511147</v>
      </c>
      <c r="H13" s="296">
        <f>'A8-1'!AE14/'A19'!H$43</f>
        <v>373.00299942074338</v>
      </c>
      <c r="I13" s="296">
        <f>'A8-1'!AI14/'A19'!I$43</f>
        <v>591.46993468433936</v>
      </c>
      <c r="J13" s="296">
        <f>'A8-1'!AM14/'A19'!J$43</f>
        <v>334.22067320279899</v>
      </c>
      <c r="K13" s="296">
        <f>'A8-1'!AR14/'A19'!K$43</f>
        <v>247.11422371103831</v>
      </c>
      <c r="L13" s="296">
        <f>'A8-1'!AV14/'A19'!L$43</f>
        <v>47.65901420734636</v>
      </c>
      <c r="M13" s="296">
        <f>'A8-1'!AZ14/'A19'!M$43</f>
        <v>402.27678848375473</v>
      </c>
      <c r="N13" s="296">
        <f>'A8-1'!BE14/'A19'!N$43</f>
        <v>388.91424045865256</v>
      </c>
      <c r="O13" s="296">
        <f>'A8-1'!BI14/'A19'!O$43</f>
        <v>536.53595567199227</v>
      </c>
    </row>
    <row r="14" spans="1:15" ht="18" customHeight="1">
      <c r="A14" s="474">
        <v>1981</v>
      </c>
      <c r="B14" s="296">
        <f>'A8-1'!E15/'A19'!B$43</f>
        <v>307.307704100156</v>
      </c>
      <c r="C14" s="296">
        <f>'A8-1'!I15/'A19'!C$43</f>
        <v>512.74358811948048</v>
      </c>
      <c r="D14" s="296">
        <f>'A8-1'!M15/'A19'!D$43</f>
        <v>456.15820330809294</v>
      </c>
      <c r="E14" s="296">
        <f>'A8-1'!R15/'A19'!E$43</f>
        <v>345.28393831415508</v>
      </c>
      <c r="F14" s="296">
        <f>'A8-1'!V15/'A19'!F$43</f>
        <v>344.86654758848033</v>
      </c>
      <c r="G14" s="296">
        <f>'A8-1'!Z15/'A19'!G$43</f>
        <v>618.80089134586228</v>
      </c>
      <c r="H14" s="296">
        <f>'A8-1'!AE15/'A19'!H$43</f>
        <v>680.64882768891596</v>
      </c>
      <c r="I14" s="296">
        <f>'A8-1'!AI15/'A19'!I$43</f>
        <v>1135.1465756446937</v>
      </c>
      <c r="J14" s="296">
        <f>'A8-1'!AM15/'A19'!J$43</f>
        <v>600.85199184875205</v>
      </c>
      <c r="K14" s="296">
        <f>'A8-1'!AR15/'A19'!K$43</f>
        <v>451.41519202589592</v>
      </c>
      <c r="L14" s="296">
        <f>'A8-1'!AV15/'A19'!L$43</f>
        <v>89.375211601955186</v>
      </c>
      <c r="M14" s="296">
        <f>'A8-1'!AZ15/'A19'!M$43</f>
        <v>746.09574322401193</v>
      </c>
      <c r="N14" s="296">
        <f>'A8-1'!BE15/'A19'!N$43</f>
        <v>686.3680802630173</v>
      </c>
      <c r="O14" s="296">
        <f>'A8-1'!BI15/'A19'!O$43</f>
        <v>962.30161622913738</v>
      </c>
    </row>
    <row r="15" spans="1:15" ht="18" customHeight="1">
      <c r="A15" s="474">
        <v>1982</v>
      </c>
      <c r="B15" s="296">
        <f>'A8-1'!E16/'A19'!B$43</f>
        <v>420.43648017242475</v>
      </c>
      <c r="C15" s="296">
        <f>'A8-1'!I16/'A19'!C$43</f>
        <v>696.31206732581063</v>
      </c>
      <c r="D15" s="296">
        <f>'A8-1'!M16/'A19'!D$43</f>
        <v>632.7100940474586</v>
      </c>
      <c r="E15" s="296">
        <f>'A8-1'!R16/'A19'!E$43</f>
        <v>486.31056365240659</v>
      </c>
      <c r="F15" s="296">
        <f>'A8-1'!V16/'A19'!F$43</f>
        <v>493.62145910514846</v>
      </c>
      <c r="G15" s="296">
        <f>'A8-1'!Z16/'A19'!G$43</f>
        <v>858.68706798869914</v>
      </c>
      <c r="H15" s="296">
        <f>'A8-1'!AE16/'A19'!H$43</f>
        <v>937.81140693523196</v>
      </c>
      <c r="I15" s="296">
        <f>'A8-1'!AI16/'A19'!I$43</f>
        <v>1667.4908015326876</v>
      </c>
      <c r="J15" s="296">
        <f>'A8-1'!AM16/'A19'!J$43</f>
        <v>828.34353125805126</v>
      </c>
      <c r="K15" s="296">
        <f>'A8-1'!AR16/'A19'!K$43</f>
        <v>629.43336376034711</v>
      </c>
      <c r="L15" s="296">
        <f>'A8-1'!AV16/'A19'!L$43</f>
        <v>130.55796701833523</v>
      </c>
      <c r="M15" s="296">
        <f>'A8-1'!AZ16/'A19'!M$43</f>
        <v>1055.2564258793761</v>
      </c>
      <c r="N15" s="296">
        <f>'A8-1'!BE16/'A19'!N$43</f>
        <v>918.1154115545213</v>
      </c>
      <c r="O15" s="296">
        <f>'A8-1'!BI16/'A19'!O$43</f>
        <v>1322.2030995463635</v>
      </c>
    </row>
    <row r="16" spans="1:15" ht="18" customHeight="1">
      <c r="A16" s="474">
        <v>1983</v>
      </c>
      <c r="B16" s="296">
        <f>'A8-1'!E17/'A19'!B$43</f>
        <v>519.8221467172832</v>
      </c>
      <c r="C16" s="296">
        <f>'A8-1'!I17/'A19'!C$43</f>
        <v>845.5746995630509</v>
      </c>
      <c r="D16" s="296">
        <f>'A8-1'!M17/'A19'!D$43</f>
        <v>772.30958811353332</v>
      </c>
      <c r="E16" s="296">
        <f>'A8-1'!R17/'A19'!E$43</f>
        <v>614.63000657666566</v>
      </c>
      <c r="F16" s="296">
        <f>'A8-1'!V17/'A19'!F$43</f>
        <v>626.85512487543099</v>
      </c>
      <c r="G16" s="296">
        <f>'A8-1'!Z17/'A19'!G$43</f>
        <v>1059.2972463018175</v>
      </c>
      <c r="H16" s="296">
        <f>'A8-1'!AE17/'A19'!H$43</f>
        <v>1153.5368945749183</v>
      </c>
      <c r="I16" s="296">
        <f>'A8-1'!AI17/'A19'!I$43</f>
        <v>2159.6349166396758</v>
      </c>
      <c r="J16" s="296">
        <f>'A8-1'!AM17/'A19'!J$43</f>
        <v>1023.3816174412066</v>
      </c>
      <c r="K16" s="296">
        <f>'A8-1'!AR17/'A19'!K$43</f>
        <v>790.70190537747146</v>
      </c>
      <c r="L16" s="296">
        <f>'A8-1'!AV17/'A19'!L$43</f>
        <v>163.25647566943891</v>
      </c>
      <c r="M16" s="296">
        <f>'A8-1'!AZ17/'A19'!M$43</f>
        <v>1330.0499816167683</v>
      </c>
      <c r="N16" s="296">
        <f>'A8-1'!BE17/'A19'!N$43</f>
        <v>1101.4723348313273</v>
      </c>
      <c r="O16" s="296">
        <f>'A8-1'!BI17/'A19'!O$43</f>
        <v>1642.4651921026059</v>
      </c>
    </row>
    <row r="17" spans="1:15" ht="18" customHeight="1">
      <c r="A17" s="474">
        <v>1984</v>
      </c>
      <c r="B17" s="296">
        <f>'A8-1'!E18/'A19'!B$43</f>
        <v>613.92716581140837</v>
      </c>
      <c r="C17" s="296">
        <f>'A8-1'!I18/'A19'!C$43</f>
        <v>974.23748534780179</v>
      </c>
      <c r="D17" s="296">
        <f>'A8-1'!M18/'A19'!D$43</f>
        <v>904.57485182101743</v>
      </c>
      <c r="E17" s="296">
        <f>'A8-1'!R18/'A19'!E$43</f>
        <v>732.54812989954883</v>
      </c>
      <c r="F17" s="296">
        <f>'A8-1'!V18/'A19'!F$43</f>
        <v>763.31422993517981</v>
      </c>
      <c r="G17" s="296">
        <f>'A8-1'!Z18/'A19'!G$43</f>
        <v>1240.3207066025871</v>
      </c>
      <c r="H17" s="296">
        <f>'A8-1'!AE18/'A19'!H$43</f>
        <v>1340.2299053297777</v>
      </c>
      <c r="I17" s="296">
        <f>'A8-1'!AI18/'A19'!I$43</f>
        <v>2561.8942259969881</v>
      </c>
      <c r="J17" s="296">
        <f>'A8-1'!AM18/'A19'!J$43</f>
        <v>1176.3560897899538</v>
      </c>
      <c r="K17" s="296">
        <f>'A8-1'!AR18/'A19'!K$43</f>
        <v>955.96952727463668</v>
      </c>
      <c r="L17" s="296">
        <f>'A8-1'!AV18/'A19'!L$43</f>
        <v>192.51488190922325</v>
      </c>
      <c r="M17" s="296">
        <f>'A8-1'!AZ18/'A19'!M$43</f>
        <v>1592.4230563706378</v>
      </c>
      <c r="N17" s="296">
        <f>'A8-1'!BE18/'A19'!N$43</f>
        <v>1262.9978808900139</v>
      </c>
      <c r="O17" s="296">
        <f>'A8-1'!BI18/'A19'!O$43</f>
        <v>1948.5873857065706</v>
      </c>
    </row>
    <row r="18" spans="1:15" ht="18" customHeight="1">
      <c r="A18" s="474">
        <v>1985</v>
      </c>
      <c r="B18" s="296">
        <f>'A8-1'!E19/'A19'!B$43</f>
        <v>708.65051859452603</v>
      </c>
      <c r="C18" s="296">
        <f>'A8-1'!I19/'A19'!C$43</f>
        <v>1092.0027479386806</v>
      </c>
      <c r="D18" s="296">
        <f>'A8-1'!M19/'A19'!D$43</f>
        <v>1029.7953198612001</v>
      </c>
      <c r="E18" s="296">
        <f>'A8-1'!R19/'A19'!E$43</f>
        <v>842.96066686059544</v>
      </c>
      <c r="F18" s="296">
        <f>'A8-1'!V19/'A19'!F$43</f>
        <v>896.69271094318867</v>
      </c>
      <c r="G18" s="296">
        <f>'A8-1'!Z19/'A19'!G$43</f>
        <v>1399.9499306918481</v>
      </c>
      <c r="H18" s="296">
        <f>'A8-1'!AE19/'A19'!H$43</f>
        <v>1530.0010333585185</v>
      </c>
      <c r="I18" s="296">
        <f>'A8-1'!AI19/'A19'!I$43</f>
        <v>2938.4030494493632</v>
      </c>
      <c r="J18" s="296">
        <f>'A8-1'!AM19/'A19'!J$43</f>
        <v>1333.5654113231844</v>
      </c>
      <c r="K18" s="296">
        <f>'A8-1'!AR19/'A19'!K$43</f>
        <v>1128.6854346511616</v>
      </c>
      <c r="L18" s="296">
        <f>'A8-1'!AV19/'A19'!L$43</f>
        <v>223.96440602428643</v>
      </c>
      <c r="M18" s="296">
        <f>'A8-1'!AZ19/'A19'!M$43</f>
        <v>1853.3851825282793</v>
      </c>
      <c r="N18" s="296">
        <f>'A8-1'!BE19/'A19'!N$43</f>
        <v>1402.6865257335653</v>
      </c>
      <c r="O18" s="296">
        <f>'A8-1'!BI19/'A19'!O$43</f>
        <v>2240.9975127990583</v>
      </c>
    </row>
    <row r="19" spans="1:15" ht="18" customHeight="1">
      <c r="A19" s="474">
        <v>1986</v>
      </c>
      <c r="B19" s="296">
        <f>'A8-1'!E20/'A19'!B$43</f>
        <v>803.4179075034499</v>
      </c>
      <c r="C19" s="296">
        <f>'A8-1'!I20/'A19'!C$43</f>
        <v>1192.4723386393882</v>
      </c>
      <c r="D19" s="296">
        <f>'A8-1'!M20/'A19'!D$43</f>
        <v>1140.5523401165481</v>
      </c>
      <c r="E19" s="296">
        <f>'A8-1'!R20/'A19'!E$43</f>
        <v>960.03121391136824</v>
      </c>
      <c r="F19" s="296">
        <f>'A8-1'!V20/'A19'!F$43</f>
        <v>1026.6382232353635</v>
      </c>
      <c r="G19" s="296">
        <f>'A8-1'!Z20/'A19'!G$43</f>
        <v>1531.5534315916047</v>
      </c>
      <c r="H19" s="296">
        <f>'A8-1'!AE20/'A19'!H$43</f>
        <v>1694.1335728727065</v>
      </c>
      <c r="I19" s="296">
        <f>'A8-1'!AI20/'A19'!I$43</f>
        <v>3195.4309103250671</v>
      </c>
      <c r="J19" s="296">
        <f>'A8-1'!AM20/'A19'!J$43</f>
        <v>1490.1145822915528</v>
      </c>
      <c r="K19" s="296">
        <f>'A8-1'!AR20/'A19'!K$43</f>
        <v>1312.1496654400571</v>
      </c>
      <c r="L19" s="296">
        <f>'A8-1'!AV20/'A19'!L$43</f>
        <v>259.31336736392126</v>
      </c>
      <c r="M19" s="296">
        <f>'A8-1'!AZ20/'A19'!M$43</f>
        <v>2081.1898013653595</v>
      </c>
      <c r="N19" s="296">
        <f>'A8-1'!BE20/'A19'!N$43</f>
        <v>1532.3016500387114</v>
      </c>
      <c r="O19" s="296">
        <f>'A8-1'!BI20/'A19'!O$43</f>
        <v>2482.4265559482192</v>
      </c>
    </row>
    <row r="20" spans="1:15" ht="18" customHeight="1">
      <c r="A20" s="474">
        <v>1987</v>
      </c>
      <c r="B20" s="296">
        <f>'A8-1'!E21/'A19'!B$43</f>
        <v>875.27521172953982</v>
      </c>
      <c r="C20" s="296">
        <f>'A8-1'!I21/'A19'!C$43</f>
        <v>1281.5272674391088</v>
      </c>
      <c r="D20" s="296">
        <f>'A8-1'!M21/'A19'!D$43</f>
        <v>1223.6280584795063</v>
      </c>
      <c r="E20" s="296">
        <f>'A8-1'!R21/'A19'!E$43</f>
        <v>1074.7792217943393</v>
      </c>
      <c r="F20" s="296">
        <f>'A8-1'!V21/'A19'!F$43</f>
        <v>1158.3332598157494</v>
      </c>
      <c r="G20" s="296">
        <f>'A8-1'!Z21/'A19'!G$43</f>
        <v>1652.2811240137978</v>
      </c>
      <c r="H20" s="296">
        <f>'A8-1'!AE21/'A19'!H$43</f>
        <v>1852.0294569538642</v>
      </c>
      <c r="I20" s="296">
        <f>'A8-1'!AI21/'A19'!I$43</f>
        <v>3374.5442943634266</v>
      </c>
      <c r="J20" s="296">
        <f>'A8-1'!AM21/'A19'!J$43</f>
        <v>1637.8358480164954</v>
      </c>
      <c r="K20" s="296">
        <f>'A8-1'!AR21/'A19'!K$43</f>
        <v>1473.9813722049259</v>
      </c>
      <c r="L20" s="296">
        <f>'A8-1'!AV21/'A19'!L$43</f>
        <v>295.5305212141833</v>
      </c>
      <c r="M20" s="296">
        <f>'A8-1'!AZ21/'A19'!M$43</f>
        <v>2292.0757677767228</v>
      </c>
      <c r="N20" s="296">
        <f>'A8-1'!BE21/'A19'!N$43</f>
        <v>1641.308534135002</v>
      </c>
      <c r="O20" s="296">
        <f>'A8-1'!BI21/'A19'!O$43</f>
        <v>2682.3206014355728</v>
      </c>
    </row>
    <row r="21" spans="1:15" ht="18" customHeight="1">
      <c r="A21" s="474">
        <v>1988</v>
      </c>
      <c r="B21" s="296">
        <f>'A8-1'!E22/'A19'!B$43</f>
        <v>942.70627962053391</v>
      </c>
      <c r="C21" s="296">
        <f>'A8-1'!I22/'A19'!C$43</f>
        <v>1354.9277470612071</v>
      </c>
      <c r="D21" s="296">
        <f>'A8-1'!M22/'A19'!D$43</f>
        <v>1295.3524005870704</v>
      </c>
      <c r="E21" s="296">
        <f>'A8-1'!R22/'A19'!E$43</f>
        <v>1184.504614916335</v>
      </c>
      <c r="F21" s="296">
        <f>'A8-1'!V22/'A19'!F$43</f>
        <v>1286.657308822608</v>
      </c>
      <c r="G21" s="296">
        <f>'A8-1'!Z22/'A19'!G$43</f>
        <v>1763.6320061528045</v>
      </c>
      <c r="H21" s="296">
        <f>'A8-1'!AE22/'A19'!H$43</f>
        <v>1984.6583084916786</v>
      </c>
      <c r="I21" s="296">
        <f>'A8-1'!AI22/'A19'!I$43</f>
        <v>3513.5813233094209</v>
      </c>
      <c r="J21" s="296">
        <f>'A8-1'!AM22/'A19'!J$43</f>
        <v>1754.2383249552731</v>
      </c>
      <c r="K21" s="296">
        <f>'A8-1'!AR22/'A19'!K$43</f>
        <v>1605.9505069755423</v>
      </c>
      <c r="L21" s="296">
        <f>'A8-1'!AV22/'A19'!L$43</f>
        <v>340.04628367679192</v>
      </c>
      <c r="M21" s="296">
        <f>'A8-1'!AZ22/'A19'!M$43</f>
        <v>2470.7013638962708</v>
      </c>
      <c r="N21" s="296">
        <f>'A8-1'!BE22/'A19'!N$43</f>
        <v>1737.6990737009701</v>
      </c>
      <c r="O21" s="296">
        <f>'A8-1'!BI22/'A19'!O$43</f>
        <v>2851.074526428069</v>
      </c>
    </row>
    <row r="22" spans="1:15" ht="18" customHeight="1">
      <c r="A22" s="474">
        <v>1989</v>
      </c>
      <c r="B22" s="296">
        <f>'A8-1'!E23/'A19'!B$43</f>
        <v>1003.4453572047311</v>
      </c>
      <c r="C22" s="296">
        <f>'A8-1'!I23/'A19'!C$43</f>
        <v>1435.6218909889596</v>
      </c>
      <c r="D22" s="296">
        <f>'A8-1'!M23/'A19'!D$43</f>
        <v>1364.9847695556457</v>
      </c>
      <c r="E22" s="296">
        <f>'A8-1'!R23/'A19'!E$43</f>
        <v>1284.7357669439607</v>
      </c>
      <c r="F22" s="296">
        <f>'A8-1'!V23/'A19'!F$43</f>
        <v>1412.4997242271043</v>
      </c>
      <c r="G22" s="296">
        <f>'A8-1'!Z23/'A19'!G$43</f>
        <v>1877.3597670556846</v>
      </c>
      <c r="H22" s="296">
        <f>'A8-1'!AE23/'A19'!H$43</f>
        <v>2099.9470650628523</v>
      </c>
      <c r="I22" s="296">
        <f>'A8-1'!AI23/'A19'!I$43</f>
        <v>3595.0957117793946</v>
      </c>
      <c r="J22" s="296">
        <f>'A8-1'!AM23/'A19'!J$43</f>
        <v>1843.9521751051775</v>
      </c>
      <c r="K22" s="296">
        <f>'A8-1'!AR23/'A19'!K$43</f>
        <v>1713.1115168403956</v>
      </c>
      <c r="L22" s="296">
        <f>'A8-1'!AV23/'A19'!L$43</f>
        <v>386.19709963538088</v>
      </c>
      <c r="M22" s="296">
        <f>'A8-1'!AZ23/'A19'!M$43</f>
        <v>2610.2356003511468</v>
      </c>
      <c r="N22" s="296">
        <f>'A8-1'!BE23/'A19'!N$43</f>
        <v>1824.1286534644689</v>
      </c>
      <c r="O22" s="296">
        <f>'A8-1'!BI23/'A19'!O$43</f>
        <v>2992.3954083447575</v>
      </c>
    </row>
    <row r="23" spans="1:15" ht="18" customHeight="1">
      <c r="A23" s="474">
        <v>1990</v>
      </c>
      <c r="B23" s="296">
        <f>'A8-1'!E24/'A19'!B$43</f>
        <v>1065.8618924167799</v>
      </c>
      <c r="C23" s="296">
        <f>'A8-1'!I24/'A19'!C$43</f>
        <v>1506.0207083143771</v>
      </c>
      <c r="D23" s="296">
        <f>'A8-1'!M24/'A19'!D$43</f>
        <v>1432.8596286977283</v>
      </c>
      <c r="E23" s="296">
        <f>'A8-1'!R24/'A19'!E$43</f>
        <v>1384.2999806998091</v>
      </c>
      <c r="F23" s="296">
        <f>'A8-1'!V24/'A19'!F$43</f>
        <v>1527.7971852482999</v>
      </c>
      <c r="G23" s="296">
        <f>'A8-1'!Z24/'A19'!G$43</f>
        <v>1996.9033680592095</v>
      </c>
      <c r="H23" s="296">
        <f>'A8-1'!AE24/'A19'!H$43</f>
        <v>2190.0839832750348</v>
      </c>
      <c r="I23" s="296">
        <f>'A8-1'!AI24/'A19'!I$43</f>
        <v>3620.8481301024945</v>
      </c>
      <c r="J23" s="296">
        <f>'A8-1'!AM24/'A19'!J$43</f>
        <v>1939.6758951539921</v>
      </c>
      <c r="K23" s="296">
        <f>'A8-1'!AR24/'A19'!K$43</f>
        <v>1801.3313610950211</v>
      </c>
      <c r="L23" s="296">
        <f>'A8-1'!AV24/'A19'!L$43</f>
        <v>442.38362407667273</v>
      </c>
      <c r="M23" s="296">
        <f>'A8-1'!AZ24/'A19'!M$43</f>
        <v>2705.6701535918219</v>
      </c>
      <c r="N23" s="296">
        <f>'A8-1'!BE24/'A19'!N$43</f>
        <v>1894.2663500009128</v>
      </c>
      <c r="O23" s="296">
        <f>'A8-1'!BI24/'A19'!O$43</f>
        <v>3114.8652559275847</v>
      </c>
    </row>
    <row r="24" spans="1:15" ht="18" customHeight="1">
      <c r="A24" s="474">
        <v>1991</v>
      </c>
      <c r="B24" s="296">
        <f>'A8-1'!E25/'A19'!B$43</f>
        <v>1138.6889279543918</v>
      </c>
      <c r="C24" s="296">
        <f>'A8-1'!I25/'A19'!C$43</f>
        <v>1565.6175059381492</v>
      </c>
      <c r="D24" s="296">
        <f>'A8-1'!M25/'A19'!D$43</f>
        <v>1491.8378383542947</v>
      </c>
      <c r="E24" s="296">
        <f>'A8-1'!R25/'A19'!E$43</f>
        <v>1484.1158961822605</v>
      </c>
      <c r="F24" s="296">
        <f>'A8-1'!V25/'A19'!F$43</f>
        <v>1623.1897899674104</v>
      </c>
      <c r="G24" s="296">
        <f>'A8-1'!Z25/'A19'!G$43</f>
        <v>2095.7455894737232</v>
      </c>
      <c r="H24" s="296">
        <f>'A8-1'!AE25/'A19'!H$43</f>
        <v>2299.8239735573407</v>
      </c>
      <c r="I24" s="296">
        <f>'A8-1'!AI25/'A19'!I$43</f>
        <v>3546.433280218615</v>
      </c>
      <c r="J24" s="296">
        <f>'A8-1'!AM25/'A19'!J$43</f>
        <v>1996.011747860771</v>
      </c>
      <c r="K24" s="296">
        <f>'A8-1'!AR25/'A19'!K$43</f>
        <v>1877.1684636877533</v>
      </c>
      <c r="L24" s="296">
        <f>'A8-1'!AV25/'A19'!L$43</f>
        <v>493.98621289403087</v>
      </c>
      <c r="M24" s="296">
        <f>'A8-1'!AZ25/'A19'!M$43</f>
        <v>2769.5920126792639</v>
      </c>
      <c r="N24" s="296">
        <f>'A8-1'!BE25/'A19'!N$43</f>
        <v>1925.8951308713986</v>
      </c>
      <c r="O24" s="296">
        <f>'A8-1'!BI25/'A19'!O$43</f>
        <v>3213.5993062510638</v>
      </c>
    </row>
    <row r="25" spans="1:15" ht="18" customHeight="1">
      <c r="A25" s="474">
        <v>1992</v>
      </c>
      <c r="B25" s="296">
        <f>'A8-1'!E26/'A19'!B$43</f>
        <v>1223.9807810307188</v>
      </c>
      <c r="C25" s="296">
        <f>'A8-1'!I26/'A19'!C$43</f>
        <v>1622.3006764195102</v>
      </c>
      <c r="D25" s="296">
        <f>'A8-1'!M26/'A19'!D$43</f>
        <v>1548.7796665238975</v>
      </c>
      <c r="E25" s="296">
        <f>'A8-1'!R26/'A19'!E$43</f>
        <v>1572.3962097745812</v>
      </c>
      <c r="F25" s="296">
        <f>'A8-1'!V26/'A19'!F$43</f>
        <v>1701.6930916153851</v>
      </c>
      <c r="G25" s="296">
        <f>'A8-1'!Z26/'A19'!G$43</f>
        <v>2181.5494390725639</v>
      </c>
      <c r="H25" s="296">
        <f>'A8-1'!AE26/'A19'!H$43</f>
        <v>2368.4725614345793</v>
      </c>
      <c r="I25" s="296">
        <f>'A8-1'!AI26/'A19'!I$43</f>
        <v>3400.5419862829222</v>
      </c>
      <c r="J25" s="296">
        <f>'A8-1'!AM26/'A19'!J$43</f>
        <v>2029.908766580656</v>
      </c>
      <c r="K25" s="296">
        <f>'A8-1'!AR26/'A19'!K$43</f>
        <v>1965.5434388578337</v>
      </c>
      <c r="L25" s="296">
        <f>'A8-1'!AV26/'A19'!L$43</f>
        <v>542.43210079860478</v>
      </c>
      <c r="M25" s="296">
        <f>'A8-1'!AZ26/'A19'!M$43</f>
        <v>2863.4802792169385</v>
      </c>
      <c r="N25" s="296">
        <f>'A8-1'!BE26/'A19'!N$43</f>
        <v>1944.2501524586876</v>
      </c>
      <c r="O25" s="296">
        <f>'A8-1'!BI26/'A19'!O$43</f>
        <v>3284.3729167356296</v>
      </c>
    </row>
    <row r="26" spans="1:15" ht="18" customHeight="1">
      <c r="A26" s="474">
        <v>1993</v>
      </c>
      <c r="B26" s="296">
        <f>'A8-1'!E27/'A19'!B$43</f>
        <v>1309.90467326406</v>
      </c>
      <c r="C26" s="296">
        <f>'A8-1'!I27/'A19'!C$43</f>
        <v>1675.5089235386276</v>
      </c>
      <c r="D26" s="296">
        <f>'A8-1'!M27/'A19'!D$43</f>
        <v>1612.4841160272426</v>
      </c>
      <c r="E26" s="296">
        <f>'A8-1'!R27/'A19'!E$43</f>
        <v>1661.1931404059596</v>
      </c>
      <c r="F26" s="296">
        <f>'A8-1'!V27/'A19'!F$43</f>
        <v>1766.7469497193651</v>
      </c>
      <c r="G26" s="296">
        <f>'A8-1'!Z27/'A19'!G$43</f>
        <v>2252.9017934917256</v>
      </c>
      <c r="H26" s="296">
        <f>'A8-1'!AE27/'A19'!H$43</f>
        <v>2399.5099994905604</v>
      </c>
      <c r="I26" s="296">
        <f>'A8-1'!AI27/'A19'!I$43</f>
        <v>3199.4992478468503</v>
      </c>
      <c r="J26" s="296">
        <f>'A8-1'!AM27/'A19'!J$43</f>
        <v>2065.3803774821558</v>
      </c>
      <c r="K26" s="296">
        <f>'A8-1'!AR27/'A19'!K$43</f>
        <v>2051.0929729850072</v>
      </c>
      <c r="L26" s="296">
        <f>'A8-1'!AV27/'A19'!L$43</f>
        <v>579.00323127911099</v>
      </c>
      <c r="M26" s="296">
        <f>'A8-1'!AZ27/'A19'!M$43</f>
        <v>2966.9672788710309</v>
      </c>
      <c r="N26" s="296">
        <f>'A8-1'!BE27/'A19'!N$43</f>
        <v>1973.3921041796939</v>
      </c>
      <c r="O26" s="296">
        <f>'A8-1'!BI27/'A19'!O$43</f>
        <v>3316.8758928353063</v>
      </c>
    </row>
    <row r="27" spans="1:15" ht="18" customHeight="1">
      <c r="A27" s="474">
        <v>1994</v>
      </c>
      <c r="B27" s="296">
        <f>'A8-1'!E28/'A19'!B$43</f>
        <v>1393.7325817952369</v>
      </c>
      <c r="C27" s="296">
        <f>'A8-1'!I28/'A19'!C$43</f>
        <v>1727.9934149903647</v>
      </c>
      <c r="D27" s="296">
        <f>'A8-1'!M28/'A19'!D$43</f>
        <v>1690.3432410160524</v>
      </c>
      <c r="E27" s="296">
        <f>'A8-1'!R28/'A19'!E$43</f>
        <v>1759.5817134301174</v>
      </c>
      <c r="F27" s="296">
        <f>'A8-1'!V28/'A19'!F$43</f>
        <v>1858.1551522111072</v>
      </c>
      <c r="G27" s="296">
        <f>'A8-1'!Z28/'A19'!G$43</f>
        <v>2308.6438517480879</v>
      </c>
      <c r="H27" s="296">
        <f>'A8-1'!AE28/'A19'!H$43</f>
        <v>2422.3347255986009</v>
      </c>
      <c r="I27" s="296">
        <f>'A8-1'!AI28/'A19'!I$43</f>
        <v>2987.4788265044285</v>
      </c>
      <c r="J27" s="296">
        <f>'A8-1'!AM28/'A19'!J$43</f>
        <v>2115.4513882949259</v>
      </c>
      <c r="K27" s="296">
        <f>'A8-1'!AR28/'A19'!K$43</f>
        <v>2145.0369057175394</v>
      </c>
      <c r="L27" s="296">
        <f>'A8-1'!AV28/'A19'!L$43</f>
        <v>600.34522161703592</v>
      </c>
      <c r="M27" s="296">
        <f>'A8-1'!AZ28/'A19'!M$43</f>
        <v>3089.0077419926261</v>
      </c>
      <c r="N27" s="296">
        <f>'A8-1'!BE28/'A19'!N$43</f>
        <v>2004.0525375412635</v>
      </c>
      <c r="O27" s="296">
        <f>'A8-1'!BI28/'A19'!O$43</f>
        <v>3336.087500990956</v>
      </c>
    </row>
    <row r="28" spans="1:15" ht="18" customHeight="1">
      <c r="A28" s="474">
        <v>1995</v>
      </c>
      <c r="B28" s="296">
        <f>'A8-1'!E29/'A19'!B$43</f>
        <v>1474.0267043861293</v>
      </c>
      <c r="C28" s="296">
        <f>'A8-1'!I29/'A19'!C$43</f>
        <v>1784.5310289784788</v>
      </c>
      <c r="D28" s="296">
        <f>'A8-1'!M29/'A19'!D$43</f>
        <v>1751.8199904036042</v>
      </c>
      <c r="E28" s="296">
        <f>'A8-1'!R29/'A19'!E$43</f>
        <v>1865.9818775167792</v>
      </c>
      <c r="F28" s="296">
        <f>'A8-1'!V29/'A19'!F$43</f>
        <v>1946.1999679628971</v>
      </c>
      <c r="G28" s="296">
        <f>'A8-1'!Z29/'A19'!G$43</f>
        <v>2355.3836619612885</v>
      </c>
      <c r="H28" s="296">
        <f>'A8-1'!AE29/'A19'!H$43</f>
        <v>2449.7745496850271</v>
      </c>
      <c r="I28" s="296">
        <f>'A8-1'!AI29/'A19'!I$43</f>
        <v>2793.0591709519804</v>
      </c>
      <c r="J28" s="296">
        <f>'A8-1'!AM29/'A19'!J$43</f>
        <v>2172.4289264845675</v>
      </c>
      <c r="K28" s="296">
        <f>'A8-1'!AR29/'A19'!K$43</f>
        <v>2231.6499130494503</v>
      </c>
      <c r="L28" s="296">
        <f>'A8-1'!AV29/'A19'!L$43</f>
        <v>621.06529136434506</v>
      </c>
      <c r="M28" s="296">
        <f>'A8-1'!AZ29/'A19'!M$43</f>
        <v>3229.0065827606832</v>
      </c>
      <c r="N28" s="296">
        <f>'A8-1'!BE29/'A19'!N$43</f>
        <v>2026.3847836380937</v>
      </c>
      <c r="O28" s="296">
        <f>'A8-1'!BI29/'A19'!O$43</f>
        <v>3388.2946111054889</v>
      </c>
    </row>
    <row r="29" spans="1:15" ht="18" customHeight="1">
      <c r="A29" s="474">
        <v>1996</v>
      </c>
      <c r="B29" s="296">
        <f>'A8-1'!E30/'A19'!B$43</f>
        <v>1561.1320041328129</v>
      </c>
      <c r="C29" s="296">
        <f>'A8-1'!I30/'A19'!C$43</f>
        <v>1858.8876928287821</v>
      </c>
      <c r="D29" s="296">
        <f>'A8-1'!M30/'A19'!D$43</f>
        <v>1791.3525082962142</v>
      </c>
      <c r="E29" s="296">
        <f>'A8-1'!R30/'A19'!E$43</f>
        <v>1963.7740104010854</v>
      </c>
      <c r="F29" s="296">
        <f>'A8-1'!V30/'A19'!F$43</f>
        <v>2088.1117577909372</v>
      </c>
      <c r="G29" s="296">
        <f>'A8-1'!Z30/'A19'!G$43</f>
        <v>2393.482670983376</v>
      </c>
      <c r="H29" s="296">
        <f>'A8-1'!AE30/'A19'!H$43</f>
        <v>2476.7046968982904</v>
      </c>
      <c r="I29" s="296">
        <f>'A8-1'!AI30/'A19'!I$43</f>
        <v>2635.8492074470287</v>
      </c>
      <c r="J29" s="296">
        <f>'A8-1'!AM30/'A19'!J$43</f>
        <v>2237.9629595214924</v>
      </c>
      <c r="K29" s="296">
        <f>'A8-1'!AR30/'A19'!K$43</f>
        <v>2310.8231468690719</v>
      </c>
      <c r="L29" s="296">
        <f>'A8-1'!AV30/'A19'!L$43</f>
        <v>643.76882208582776</v>
      </c>
      <c r="M29" s="296">
        <f>'A8-1'!AZ30/'A19'!M$43</f>
        <v>3392.3757955099063</v>
      </c>
      <c r="N29" s="296">
        <f>'A8-1'!BE30/'A19'!N$43</f>
        <v>2037.8326603864684</v>
      </c>
      <c r="O29" s="296">
        <f>'A8-1'!BI30/'A19'!O$43</f>
        <v>3461.6374018226979</v>
      </c>
    </row>
    <row r="30" spans="1:15" ht="18" customHeight="1">
      <c r="A30" s="474">
        <v>1997</v>
      </c>
      <c r="B30" s="296">
        <f>'A8-1'!E31/'A19'!B$43</f>
        <v>1626.273727508624</v>
      </c>
      <c r="C30" s="296">
        <f>'A8-1'!I31/'A19'!C$43</f>
        <v>1949.3089785427251</v>
      </c>
      <c r="D30" s="296">
        <f>'A8-1'!M31/'A19'!D$43</f>
        <v>1838.1012548873098</v>
      </c>
      <c r="E30" s="296">
        <f>'A8-1'!R31/'A19'!E$43</f>
        <v>2080.4055155852679</v>
      </c>
      <c r="F30" s="296">
        <f>'A8-1'!V31/'A19'!F$43</f>
        <v>2273.9206922140002</v>
      </c>
      <c r="G30" s="296">
        <f>'A8-1'!Z31/'A19'!G$43</f>
        <v>2415.9726362615429</v>
      </c>
      <c r="H30" s="296">
        <f>'A8-1'!AE31/'A19'!H$43</f>
        <v>2518.9547842700199</v>
      </c>
      <c r="I30" s="296">
        <f>'A8-1'!AI31/'A19'!I$43</f>
        <v>2520.9394660922276</v>
      </c>
      <c r="J30" s="296">
        <f>'A8-1'!AM31/'A19'!J$43</f>
        <v>2308.8200001349646</v>
      </c>
      <c r="K30" s="296">
        <f>'A8-1'!AR31/'A19'!K$43</f>
        <v>2391.8966751937951</v>
      </c>
      <c r="L30" s="296">
        <f>'A8-1'!AV31/'A19'!L$43</f>
        <v>664.86876420754766</v>
      </c>
      <c r="M30" s="296">
        <f>'A8-1'!AZ31/'A19'!M$43</f>
        <v>3565.5914667062157</v>
      </c>
      <c r="N30" s="296">
        <f>'A8-1'!BE31/'A19'!N$43</f>
        <v>2043.339251734357</v>
      </c>
      <c r="O30" s="296">
        <f>'A8-1'!BI31/'A19'!O$43</f>
        <v>3553.3364003539946</v>
      </c>
    </row>
    <row r="31" spans="1:15" ht="18" customHeight="1">
      <c r="A31" s="474">
        <v>1998</v>
      </c>
      <c r="B31" s="296">
        <f>'A8-1'!E32/'A19'!B$43</f>
        <v>1674.9596677608922</v>
      </c>
      <c r="C31" s="296">
        <f>'A8-1'!I32/'A19'!C$43</f>
        <v>2037.0078160473806</v>
      </c>
      <c r="D31" s="296">
        <f>'A8-1'!M32/'A19'!D$43</f>
        <v>1917.2879697344511</v>
      </c>
      <c r="E31" s="296">
        <f>'A8-1'!R32/'A19'!E$43</f>
        <v>2217.3864982971095</v>
      </c>
      <c r="F31" s="296">
        <f>'A8-1'!V32/'A19'!F$43</f>
        <v>2492.0857959084428</v>
      </c>
      <c r="G31" s="296">
        <f>'A8-1'!Z32/'A19'!G$43</f>
        <v>2436.763240774741</v>
      </c>
      <c r="H31" s="296">
        <f>'A8-1'!AE32/'A19'!H$43</f>
        <v>2576.7292749844523</v>
      </c>
      <c r="I31" s="296">
        <f>'A8-1'!AI32/'A19'!I$43</f>
        <v>2427.1823471531225</v>
      </c>
      <c r="J31" s="296">
        <f>'A8-1'!AM32/'A19'!J$43</f>
        <v>2355.037438540066</v>
      </c>
      <c r="K31" s="296">
        <f>'A8-1'!AR32/'A19'!K$43</f>
        <v>2487.6390394754012</v>
      </c>
      <c r="L31" s="296">
        <f>'A8-1'!AV32/'A19'!L$43</f>
        <v>701.68639792480406</v>
      </c>
      <c r="M31" s="296">
        <f>'A8-1'!AZ32/'A19'!M$43</f>
        <v>3757.4518103194459</v>
      </c>
      <c r="N31" s="296">
        <f>'A8-1'!BE32/'A19'!N$43</f>
        <v>2059.4244370014908</v>
      </c>
      <c r="O31" s="296">
        <f>'A8-1'!BI32/'A19'!O$43</f>
        <v>3661.6200198188599</v>
      </c>
    </row>
    <row r="32" spans="1:15" ht="18" customHeight="1">
      <c r="A32" s="474">
        <v>1999</v>
      </c>
      <c r="B32" s="296">
        <f>'A8-1'!E33/'A19'!B$43</f>
        <v>1728.3913979222943</v>
      </c>
      <c r="C32" s="296">
        <f>'A8-1'!I33/'A19'!C$43</f>
        <v>2143.4757791836787</v>
      </c>
      <c r="D32" s="296">
        <f>'A8-1'!M33/'A19'!D$43</f>
        <v>2011.8980014039255</v>
      </c>
      <c r="E32" s="296">
        <f>'A8-1'!R33/'A19'!E$43</f>
        <v>2375.869667305341</v>
      </c>
      <c r="F32" s="296">
        <f>'A8-1'!V33/'A19'!F$43</f>
        <v>2763.4498522277531</v>
      </c>
      <c r="G32" s="296">
        <f>'A8-1'!Z33/'A19'!G$43</f>
        <v>2470.1789016346843</v>
      </c>
      <c r="H32" s="296">
        <f>'A8-1'!AE33/'A19'!H$43</f>
        <v>2662.8615607653605</v>
      </c>
      <c r="I32" s="296">
        <f>'A8-1'!AI33/'A19'!I$43</f>
        <v>2331.0846379199661</v>
      </c>
      <c r="J32" s="296">
        <f>'A8-1'!AM33/'A19'!J$43</f>
        <v>2429.4307947936709</v>
      </c>
      <c r="K32" s="296">
        <f>'A8-1'!AR33/'A19'!K$43</f>
        <v>2553.5638709238428</v>
      </c>
      <c r="L32" s="296">
        <f>'A8-1'!AV33/'A19'!L$43</f>
        <v>734.75470445799067</v>
      </c>
      <c r="M32" s="296">
        <f>'A8-1'!AZ33/'A19'!M$43</f>
        <v>3963.1857945153106</v>
      </c>
      <c r="N32" s="296">
        <f>'A8-1'!BE33/'A19'!N$43</f>
        <v>2100.5602745895048</v>
      </c>
      <c r="O32" s="296">
        <f>'A8-1'!BI33/'A19'!O$43</f>
        <v>3794.0966917860087</v>
      </c>
    </row>
    <row r="33" spans="1:15" ht="18" customHeight="1">
      <c r="A33" s="474">
        <v>2000</v>
      </c>
      <c r="B33" s="296">
        <f>'A8-1'!E34/'A19'!B$43</f>
        <v>1778.0297143472039</v>
      </c>
      <c r="C33" s="296">
        <f>'A8-1'!I34/'A19'!C$43</f>
        <v>2254.4499114418059</v>
      </c>
      <c r="D33" s="296">
        <f>'A8-1'!M34/'A19'!D$43</f>
        <v>2138.4867297588039</v>
      </c>
      <c r="E33" s="296">
        <f>'A8-1'!R34/'A19'!E$43</f>
        <v>2541.0633893913841</v>
      </c>
      <c r="F33" s="296">
        <f>'A8-1'!V34/'A19'!F$43</f>
        <v>3064.7723621637556</v>
      </c>
      <c r="G33" s="296">
        <f>'A8-1'!Z34/'A19'!G$43</f>
        <v>2505.5504905702987</v>
      </c>
      <c r="H33" s="296">
        <f>'A8-1'!AE34/'A19'!H$43</f>
        <v>2764.5273139466403</v>
      </c>
      <c r="I33" s="296">
        <f>'A8-1'!AI34/'A19'!I$43</f>
        <v>2252.5390268186934</v>
      </c>
      <c r="J33" s="296">
        <f>'A8-1'!AM34/'A19'!J$43</f>
        <v>2466.2778496673823</v>
      </c>
      <c r="K33" s="296">
        <f>'A8-1'!AR34/'A19'!K$43</f>
        <v>2573.1877981317643</v>
      </c>
      <c r="L33" s="296">
        <f>'A8-1'!AV34/'A19'!L$43</f>
        <v>776.34169344319196</v>
      </c>
      <c r="M33" s="296">
        <f>'A8-1'!AZ34/'A19'!M$43</f>
        <v>4228.6972889055378</v>
      </c>
      <c r="N33" s="296">
        <f>'A8-1'!BE34/'A19'!N$43</f>
        <v>2147.7157375638417</v>
      </c>
      <c r="O33" s="296">
        <f>'A8-1'!BI34/'A19'!O$43</f>
        <v>3951.4441451273001</v>
      </c>
    </row>
    <row r="34" spans="1:15" ht="18" customHeight="1">
      <c r="A34" s="474">
        <v>2001</v>
      </c>
      <c r="B34" s="296">
        <f>'A8-1'!E35/'A19'!B$43</f>
        <v>1847.3377993484864</v>
      </c>
      <c r="C34" s="296">
        <f>'A8-1'!I35/'A19'!C$43</f>
        <v>2372.1128321543256</v>
      </c>
      <c r="D34" s="296">
        <f>'A8-1'!M35/'A19'!D$43</f>
        <v>2291.199923602901</v>
      </c>
      <c r="E34" s="296">
        <f>'A8-1'!R35/'A19'!E$43</f>
        <v>2716.0728109050851</v>
      </c>
      <c r="F34" s="296">
        <f>'A8-1'!V35/'A19'!F$43</f>
        <v>3314.769853649957</v>
      </c>
      <c r="G34" s="296">
        <f>'A8-1'!Z35/'A19'!G$43</f>
        <v>2551.2711051318934</v>
      </c>
      <c r="H34" s="296">
        <f>'A8-1'!AE35/'A19'!H$43</f>
        <v>2852.8351720043884</v>
      </c>
      <c r="I34" s="296">
        <f>'A8-1'!AI35/'A19'!I$43</f>
        <v>2194.1912040100665</v>
      </c>
      <c r="J34" s="296">
        <f>'A8-1'!AM35/'A19'!J$43</f>
        <v>2494.6178473021178</v>
      </c>
      <c r="K34" s="296">
        <f>'A8-1'!AR35/'A19'!K$43</f>
        <v>2631.6612128194779</v>
      </c>
      <c r="L34" s="296">
        <f>'A8-1'!AV35/'A19'!L$43</f>
        <v>813.99160106407248</v>
      </c>
      <c r="M34" s="296">
        <f>'A8-1'!AZ35/'A19'!M$43</f>
        <v>4539.5190590351795</v>
      </c>
      <c r="N34" s="296">
        <f>'A8-1'!BE35/'A19'!N$43</f>
        <v>2187.7781007833592</v>
      </c>
      <c r="O34" s="296">
        <f>'A8-1'!BI35/'A19'!O$43</f>
        <v>4082.3521027366301</v>
      </c>
    </row>
    <row r="35" spans="1:15" ht="18" customHeight="1">
      <c r="A35" s="474">
        <v>2002</v>
      </c>
      <c r="B35" s="296">
        <f>'A8-1'!E36/'A19'!B$43</f>
        <v>1941.1133101037956</v>
      </c>
      <c r="C35" s="296">
        <f>'A8-1'!I36/'A19'!C$43</f>
        <v>2431.3894329882528</v>
      </c>
      <c r="D35" s="296">
        <f>'A8-1'!M36/'A19'!D$43</f>
        <v>2409.6090271549979</v>
      </c>
      <c r="E35" s="296">
        <f>'A8-1'!R36/'A19'!E$43</f>
        <v>2891.4179856392307</v>
      </c>
      <c r="F35" s="296">
        <f>'A8-1'!V36/'A19'!F$43</f>
        <v>3539.8723491164774</v>
      </c>
      <c r="G35" s="296">
        <f>'A8-1'!Z36/'A19'!G$43</f>
        <v>2598.6642676712222</v>
      </c>
      <c r="H35" s="296">
        <f>'A8-1'!AE36/'A19'!H$43</f>
        <v>2930.133492275113</v>
      </c>
      <c r="I35" s="296">
        <f>'A8-1'!AI36/'A19'!I$43</f>
        <v>2153.7492490158047</v>
      </c>
      <c r="J35" s="296">
        <f>'A8-1'!AM36/'A19'!J$43</f>
        <v>2492.6618855969155</v>
      </c>
      <c r="K35" s="296">
        <f>'A8-1'!AR36/'A19'!K$43</f>
        <v>2707.6023712946444</v>
      </c>
      <c r="L35" s="296">
        <f>'A8-1'!AV36/'A19'!L$43</f>
        <v>860.05128280858992</v>
      </c>
      <c r="M35" s="296">
        <f>'A8-1'!AZ36/'A19'!M$43</f>
        <v>4762.8962711669346</v>
      </c>
      <c r="N35" s="296">
        <f>'A8-1'!BE36/'A19'!N$43</f>
        <v>2227.9964814889886</v>
      </c>
      <c r="O35" s="296">
        <f>'A8-1'!BI36/'A19'!O$43</f>
        <v>4159.4095437377928</v>
      </c>
    </row>
    <row r="36" spans="1:15" ht="18" customHeight="1">
      <c r="A36" s="474">
        <v>2003</v>
      </c>
      <c r="B36" s="296">
        <f>'A8-1'!E37/'A19'!B$43</f>
        <v>2040.106568731773</v>
      </c>
      <c r="C36" s="296">
        <f>'A8-1'!I37/'A19'!C$43</f>
        <v>2464.6337985087434</v>
      </c>
      <c r="D36" s="296">
        <f>'A8-1'!M37/'A19'!D$43</f>
        <v>2510.3656964551274</v>
      </c>
      <c r="E36" s="296">
        <f>'A8-1'!R37/'A19'!E$43</f>
        <v>3053.765912147609</v>
      </c>
      <c r="F36" s="296">
        <f>'A8-1'!V37/'A19'!F$43</f>
        <v>3756.6208238931436</v>
      </c>
      <c r="G36" s="296">
        <f>'A8-1'!Z37/'A19'!G$43</f>
        <v>2622.2422738825148</v>
      </c>
      <c r="H36" s="296">
        <f>'A8-1'!AE37/'A19'!H$43</f>
        <v>3001.0854480071043</v>
      </c>
      <c r="I36" s="296">
        <f>'A8-1'!AI37/'A19'!I$43</f>
        <v>2099.8061785195855</v>
      </c>
      <c r="J36" s="296">
        <f>'A8-1'!AM37/'A19'!J$43</f>
        <v>2551.257182959459</v>
      </c>
      <c r="K36" s="296">
        <f>'A8-1'!AR37/'A19'!K$43</f>
        <v>2790.3651407167181</v>
      </c>
      <c r="L36" s="296">
        <f>'A8-1'!AV37/'A19'!L$43</f>
        <v>912.00878837691016</v>
      </c>
      <c r="M36" s="296">
        <f>'A8-1'!AZ37/'A19'!M$43</f>
        <v>4914.1374946506248</v>
      </c>
      <c r="N36" s="296">
        <f>'A8-1'!BE37/'A19'!N$43</f>
        <v>2259.3956951941163</v>
      </c>
      <c r="O36" s="296">
        <f>'A8-1'!BI37/'A19'!O$43</f>
        <v>4234.8066182102166</v>
      </c>
    </row>
    <row r="37" spans="1:15" ht="18" customHeight="1">
      <c r="A37" s="474">
        <v>2004</v>
      </c>
      <c r="B37" s="296">
        <f>'A8-1'!E38/'A19'!B$43</f>
        <v>2140.7517644493241</v>
      </c>
      <c r="C37" s="296">
        <f>'A8-1'!I38/'A19'!C$43</f>
        <v>2500.0136743984549</v>
      </c>
      <c r="D37" s="296">
        <f>'A8-1'!M38/'A19'!D$43</f>
        <v>2614.2606348462118</v>
      </c>
      <c r="E37" s="296">
        <f>'A8-1'!R38/'A19'!E$43</f>
        <v>3172.2727450528223</v>
      </c>
      <c r="F37" s="296">
        <f>'A8-1'!V38/'A19'!F$43</f>
        <v>3967.0464780701991</v>
      </c>
      <c r="G37" s="296">
        <f>'A8-1'!Z38/'A19'!G$43</f>
        <v>2644.9357757501566</v>
      </c>
      <c r="H37" s="296">
        <f>'A8-1'!AE38/'A19'!H$43</f>
        <v>3058.5096724577984</v>
      </c>
      <c r="I37" s="296">
        <f>'A8-1'!AI38/'A19'!I$43</f>
        <v>2048.7073835046422</v>
      </c>
      <c r="J37" s="296">
        <f>'A8-1'!AM38/'A19'!J$43</f>
        <v>2614.6102919839677</v>
      </c>
      <c r="K37" s="296">
        <f>'A8-1'!AR38/'A19'!K$43</f>
        <v>2831.0586986760391</v>
      </c>
      <c r="L37" s="296">
        <f>'A8-1'!AV38/'A19'!L$43</f>
        <v>960.25361564665741</v>
      </c>
      <c r="M37" s="296">
        <f>'A8-1'!AZ38/'A19'!M$43</f>
        <v>5006.6441463940973</v>
      </c>
      <c r="N37" s="296">
        <f>'A8-1'!BE38/'A19'!N$43</f>
        <v>2276.8743827656322</v>
      </c>
      <c r="O37" s="296">
        <f>'A8-1'!BI38/'A19'!O$43</f>
        <v>4294.3040963922303</v>
      </c>
    </row>
    <row r="38" spans="1:15" ht="18" customHeight="1">
      <c r="A38" s="474">
        <v>2005</v>
      </c>
      <c r="B38" s="296">
        <f>'A8-1'!E39/'A19'!B$43</f>
        <v>2237.333493467976</v>
      </c>
      <c r="C38" s="296">
        <f>'A8-1'!I39/'A19'!C$43</f>
        <v>2524.720098014971</v>
      </c>
      <c r="D38" s="296">
        <f>'A8-1'!M39/'A19'!D$43</f>
        <v>2700.8857944313486</v>
      </c>
      <c r="E38" s="296">
        <f>'A8-1'!R39/'A19'!E$43</f>
        <v>3272.6288673105073</v>
      </c>
      <c r="F38" s="296">
        <f>'A8-1'!V39/'A19'!F$43</f>
        <v>4165.4705603820485</v>
      </c>
      <c r="G38" s="296">
        <f>'A8-1'!Z39/'A19'!G$43</f>
        <v>2656.1539746882472</v>
      </c>
      <c r="H38" s="296">
        <f>'A8-1'!AE39/'A19'!H$43</f>
        <v>3110.1680273965935</v>
      </c>
      <c r="I38" s="296">
        <f>'A8-1'!AI39/'A19'!I$43</f>
        <v>1999.5592008828276</v>
      </c>
      <c r="J38" s="296">
        <f>'A8-1'!AM39/'A19'!J$43</f>
        <v>2669.5858980118728</v>
      </c>
      <c r="K38" s="296">
        <f>'A8-1'!AR39/'A19'!K$43</f>
        <v>2846.0947755801681</v>
      </c>
      <c r="L38" s="296">
        <f>'A8-1'!AV39/'A19'!L$43</f>
        <v>1016.3210913456961</v>
      </c>
      <c r="M38" s="296">
        <f>'A8-1'!AZ39/'A19'!M$43</f>
        <v>5105.4225856818957</v>
      </c>
      <c r="N38" s="296">
        <f>'A8-1'!BE39/'A19'!N$43</f>
        <v>2308.1143768920101</v>
      </c>
      <c r="O38" s="296">
        <f>'A8-1'!BI39/'A19'!O$43</f>
        <v>4370.4401750689631</v>
      </c>
    </row>
    <row r="39" spans="1:15" ht="12.75" customHeight="1">
      <c r="A39" s="474">
        <v>2006</v>
      </c>
      <c r="B39" s="296">
        <f>'A8-1'!E40/'A19'!B$43</f>
        <v>2395.5648643933146</v>
      </c>
      <c r="C39" s="296">
        <f>'A8-1'!I40/'A19'!C$43</f>
        <v>2561.811902548623</v>
      </c>
      <c r="D39" s="296">
        <f>'A8-1'!M40/'A19'!D$43</f>
        <v>2755.5809659774163</v>
      </c>
      <c r="E39" s="296">
        <f>'A8-1'!R40/'A19'!E$43</f>
        <v>3380.9592511792148</v>
      </c>
      <c r="F39" s="296">
        <f>'A8-1'!V40/'A19'!F$43</f>
        <v>4361.0971223166953</v>
      </c>
      <c r="G39" s="296">
        <f>'A8-1'!Z40/'A19'!G$43</f>
        <v>2675.8894860863675</v>
      </c>
      <c r="H39" s="296">
        <f>'A8-1'!AE40/'A19'!H$43</f>
        <v>3187.673171256612</v>
      </c>
      <c r="I39" s="296">
        <f>'A8-1'!AI40/'A19'!I$43</f>
        <v>1972.0507288954707</v>
      </c>
      <c r="J39" s="296">
        <f>'A8-1'!AM40/'A19'!J$43</f>
        <v>2728.3121596220749</v>
      </c>
      <c r="K39" s="296">
        <f>'A8-1'!AR40/'A19'!K$43</f>
        <v>2860.4196447401287</v>
      </c>
      <c r="L39" s="296">
        <f>'A8-1'!AV40/'A19'!L$43</f>
        <v>1086.3150627566326</v>
      </c>
      <c r="M39" s="296">
        <f>'A8-1'!AZ40/'A19'!M$43</f>
        <v>5259.5387714635808</v>
      </c>
      <c r="N39" s="296">
        <f>'A8-1'!BE40/'A19'!N$43</f>
        <v>2350.6474686301444</v>
      </c>
      <c r="O39" s="296">
        <f>'A8-1'!BI40/'A19'!O$43</f>
        <v>4461.7647386373246</v>
      </c>
    </row>
    <row r="40" spans="1:15" ht="12.75" customHeight="1">
      <c r="A40" s="474">
        <v>2007</v>
      </c>
      <c r="B40" s="296">
        <f>'A8-1'!E41/'A19'!B$43</f>
        <v>2559.0641958134852</v>
      </c>
      <c r="C40" s="296">
        <f>'A8-1'!I41/'A19'!C$43</f>
        <v>2611.8843978335763</v>
      </c>
      <c r="D40" s="296">
        <f>'A8-1'!M41/'A19'!D$43</f>
        <v>2783.7420520994801</v>
      </c>
      <c r="E40" s="296">
        <f>'A8-1'!R41/'A19'!E$43</f>
        <v>3506.1164914616197</v>
      </c>
      <c r="F40" s="296">
        <f>'A8-1'!V41/'A19'!F$43</f>
        <v>4565.8551249587263</v>
      </c>
      <c r="G40" s="296">
        <f>'A8-1'!Z41/'A19'!G$43</f>
        <v>2695.8437405791797</v>
      </c>
      <c r="H40" s="296">
        <f>'A8-1'!AE41/'A19'!H$43</f>
        <v>3269.6369263652314</v>
      </c>
      <c r="I40" s="296">
        <f>'A8-1'!AI41/'A19'!I$43</f>
        <v>1966.064394629462</v>
      </c>
      <c r="J40" s="296">
        <f>'A8-1'!AM41/'A19'!J$43</f>
        <v>2770.9439695452256</v>
      </c>
      <c r="K40" s="296">
        <f>'A8-1'!AR41/'A19'!K$43</f>
        <v>2931.9049453302587</v>
      </c>
      <c r="L40" s="296">
        <f>'A8-1'!AV41/'A19'!L$43</f>
        <v>1159.9582462141336</v>
      </c>
      <c r="M40" s="296">
        <f>'A8-1'!AZ41/'A19'!M$43</f>
        <v>5309.8906724045446</v>
      </c>
      <c r="N40" s="296">
        <f>'A8-1'!BE41/'A19'!N$43</f>
        <v>2402.9542346602911</v>
      </c>
      <c r="O40" s="296">
        <f>'A8-1'!BI41/'A19'!O$43</f>
        <v>4564.6876673946717</v>
      </c>
    </row>
    <row r="41" spans="1:15" ht="12.75" customHeight="1">
      <c r="A41" s="474">
        <v>2008</v>
      </c>
      <c r="B41" s="296">
        <f>'A8-1'!E42/'A19'!B$43</f>
        <v>2719.9777206532563</v>
      </c>
      <c r="C41" s="296">
        <f>'A8-1'!I42/'A19'!C$43</f>
        <v>2670.4913615504101</v>
      </c>
      <c r="D41" s="296">
        <f>'A8-1'!M42/'A19'!D$43</f>
        <v>2779.6105634259779</v>
      </c>
      <c r="E41" s="296">
        <f>'A8-1'!R42/'A19'!E$43</f>
        <v>3677.2880883588937</v>
      </c>
      <c r="F41" s="296">
        <f>'A8-1'!V42/'A19'!F$43</f>
        <v>4810.4634710482942</v>
      </c>
      <c r="G41" s="296">
        <f>'A8-1'!Z42/'A19'!G$43</f>
        <v>2720.0189599634518</v>
      </c>
      <c r="H41" s="296">
        <f>'A8-1'!AE42/'A19'!H$43</f>
        <v>3388.9993553261043</v>
      </c>
      <c r="I41" s="296">
        <f>'A8-1'!AI42/'A19'!I$43</f>
        <v>1970.3507167276755</v>
      </c>
      <c r="J41" s="296">
        <f>'A8-1'!AM42/'A19'!J$43</f>
        <v>2794.741469352824</v>
      </c>
      <c r="K41" s="296">
        <f>'A8-1'!AR42/'A19'!K$43</f>
        <v>2972.5008296691904</v>
      </c>
      <c r="L41" s="296">
        <f>'A8-1'!AV42/'A19'!L$43</f>
        <v>1237.9104585352643</v>
      </c>
      <c r="M41" s="296">
        <f>'A8-1'!AZ42/'A19'!M$43</f>
        <v>5430.0853374198878</v>
      </c>
      <c r="N41" s="296">
        <f>'A8-1'!BE42/'A19'!N$43</f>
        <v>2438.7000197888642</v>
      </c>
      <c r="O41" s="296">
        <f>'A8-1'!BI42/'A19'!O$43</f>
        <v>4684.2575999520595</v>
      </c>
    </row>
    <row r="42" spans="1:15" ht="12.75" customHeight="1">
      <c r="A42" s="474">
        <v>2009</v>
      </c>
      <c r="B42" s="296">
        <f>'A8-1'!E43/'A19'!B$43</f>
        <v>2920.5679726253447</v>
      </c>
      <c r="C42" s="296">
        <f>'A8-1'!I43/'A19'!C$43</f>
        <v>2697.7378109034371</v>
      </c>
      <c r="D42" s="296">
        <f>'A8-1'!M43/'A19'!D$43</f>
        <v>2788.0360662239095</v>
      </c>
      <c r="E42" s="296">
        <f>'A8-1'!R43/'A19'!E$43</f>
        <v>3807.3030717253737</v>
      </c>
      <c r="F42" s="296">
        <f>'A8-1'!V43/'A19'!F$43</f>
        <v>4973.3169648472622</v>
      </c>
      <c r="G42" s="296">
        <f>'A8-1'!Z43/'A19'!G$43</f>
        <v>2748.0033700617937</v>
      </c>
      <c r="H42" s="296">
        <f>'A8-1'!AE43/'A19'!H$43</f>
        <v>3492.5725253752862</v>
      </c>
      <c r="I42" s="296">
        <f>'A8-1'!AI43/'A19'!I$43</f>
        <v>1966.1787409769765</v>
      </c>
      <c r="J42" s="296">
        <f>'A8-1'!AM43/'A19'!J$43</f>
        <v>2810.430291500465</v>
      </c>
      <c r="K42" s="296">
        <f>'A8-1'!AR43/'A19'!K$43</f>
        <v>3053.5578736644729</v>
      </c>
      <c r="L42" s="296">
        <f>'A8-1'!AV43/'A19'!L$43</f>
        <v>1300.7676604650433</v>
      </c>
      <c r="M42" s="296">
        <f>'A8-1'!AZ43/'A19'!M$43</f>
        <v>5425.6996240634717</v>
      </c>
      <c r="N42" s="296">
        <f>'A8-1'!BE43/'A19'!N$43</f>
        <v>2465.6826117185078</v>
      </c>
      <c r="O42" s="296">
        <f>'A8-1'!BI43/'A19'!O$43</f>
        <v>4831.1015872745311</v>
      </c>
    </row>
    <row r="43" spans="1:15" ht="12.75" customHeight="1">
      <c r="A43" s="474">
        <v>2010</v>
      </c>
      <c r="B43" s="296">
        <f>'A8-1'!E44/'A19'!B$43</f>
        <v>3142.1799877224803</v>
      </c>
      <c r="C43" s="296">
        <f>'A8-1'!I44/'A19'!C$43</f>
        <v>2725.8979737298982</v>
      </c>
      <c r="D43" s="296">
        <f>'A8-1'!M44/'A19'!D$43</f>
        <v>2786.6020840327283</v>
      </c>
      <c r="E43" s="296">
        <f>'A8-1'!R44/'A19'!E$43</f>
        <v>3938.1840277762044</v>
      </c>
      <c r="F43" s="296">
        <f>'A8-1'!V44/'A19'!F$43</f>
        <v>5098.1285623019839</v>
      </c>
      <c r="G43" s="296">
        <f>'A8-1'!Z44/'A19'!G$43</f>
        <v>2781.8051467821529</v>
      </c>
      <c r="H43" s="296">
        <f>'A8-1'!AE44/'A19'!H$43</f>
        <v>3600.6689122806401</v>
      </c>
      <c r="I43" s="296">
        <f>'A8-1'!AI44/'A19'!I$43</f>
        <v>1974.5450242250354</v>
      </c>
      <c r="J43" s="296">
        <f>'A8-1'!AM44/'A19'!J$43</f>
        <v>2823.6106784141884</v>
      </c>
      <c r="K43" s="296">
        <f>'A8-1'!AR44/'A19'!K$43</f>
        <v>3135.6621629888891</v>
      </c>
      <c r="L43" s="296">
        <f>'A8-1'!AV44/'A19'!L$43</f>
        <v>1383.2332358999709</v>
      </c>
      <c r="M43" s="296">
        <f>'A8-1'!AZ44/'A19'!M$43</f>
        <v>5435.5822882638859</v>
      </c>
      <c r="N43" s="296">
        <f>'A8-1'!BE44/'A19'!N$43</f>
        <v>2477.3153885825127</v>
      </c>
      <c r="O43" s="296">
        <f>'A8-1'!BI44/'A19'!O$43</f>
        <v>5002.7385346236151</v>
      </c>
    </row>
    <row r="44" spans="1:15" ht="14.25" customHeight="1">
      <c r="A44" s="474"/>
      <c r="B44" s="297"/>
      <c r="C44" s="297"/>
      <c r="D44" s="297"/>
      <c r="E44" s="297"/>
      <c r="F44" s="297"/>
      <c r="G44" s="297"/>
      <c r="H44" s="297"/>
      <c r="I44" s="297"/>
      <c r="J44" s="297"/>
      <c r="K44" s="297"/>
      <c r="L44" s="297"/>
      <c r="M44" s="297"/>
      <c r="N44" s="297"/>
      <c r="O44" s="297"/>
    </row>
    <row r="45" spans="1:15" ht="12.75" customHeight="1">
      <c r="A45" s="415" t="s">
        <v>46</v>
      </c>
      <c r="B45" s="411"/>
    </row>
    <row r="46" spans="1:15" ht="12.75" customHeight="1">
      <c r="A46" s="415" t="s">
        <v>712</v>
      </c>
    </row>
  </sheetData>
  <phoneticPr fontId="0" type="noConversion"/>
  <pageMargins left="0.74803149606299213" right="0.55000000000000004" top="0.98425196850393704" bottom="0.98425196850393704" header="0.51181102362204722" footer="0.51181102362204722"/>
  <pageSetup scale="80" orientation="landscape" r:id="rId1"/>
  <headerFooter alignWithMargins="0"/>
</worksheet>
</file>

<file path=xl/worksheets/sheet42.xml><?xml version="1.0" encoding="utf-8"?>
<worksheet xmlns="http://schemas.openxmlformats.org/spreadsheetml/2006/main" xmlns:r="http://schemas.openxmlformats.org/officeDocument/2006/relationships">
  <sheetPr codeName="Sheet42"/>
  <dimension ref="A1:BL49"/>
  <sheetViews>
    <sheetView view="pageBreakPreview" zoomScaleSheetLayoutView="100" workbookViewId="0">
      <pane xSplit="1" ySplit="3" topLeftCell="AQ35" activePane="bottomRight" state="frozen"/>
      <selection activeCell="R37" sqref="R37"/>
      <selection pane="topRight" activeCell="R37" sqref="R37"/>
      <selection pane="bottomLeft" activeCell="R37" sqref="R37"/>
      <selection pane="bottomRight" activeCell="R37" sqref="R37"/>
    </sheetView>
  </sheetViews>
  <sheetFormatPr defaultColWidth="8.85546875" defaultRowHeight="12.75"/>
  <cols>
    <col min="1" max="1" width="5.28515625" style="487" customWidth="1"/>
    <col min="2" max="2" width="9" style="487" bestFit="1" customWidth="1"/>
    <col min="3" max="4" width="11.7109375" style="487" customWidth="1"/>
    <col min="5" max="5" width="11.5703125" style="487" customWidth="1"/>
    <col min="6" max="6" width="10.5703125" style="487" customWidth="1"/>
    <col min="7" max="7" width="12.85546875" style="487" customWidth="1"/>
    <col min="8" max="10" width="11.5703125" style="487" customWidth="1"/>
    <col min="11" max="11" width="11.7109375" style="487" customWidth="1"/>
    <col min="12" max="12" width="12.85546875" style="487" customWidth="1"/>
    <col min="13" max="13" width="12.28515625" style="487" customWidth="1"/>
    <col min="14" max="14" width="6.42578125" style="487" customWidth="1"/>
    <col min="15" max="15" width="11.7109375" style="487" customWidth="1"/>
    <col min="16" max="16" width="11.85546875" style="487" customWidth="1"/>
    <col min="17" max="17" width="15.28515625" style="487" customWidth="1"/>
    <col min="18" max="18" width="10.7109375" style="487" customWidth="1"/>
    <col min="19" max="19" width="10.28515625" style="487" customWidth="1"/>
    <col min="20" max="20" width="12.140625" style="487" customWidth="1"/>
    <col min="21" max="21" width="13.28515625" style="487" customWidth="1"/>
    <col min="22" max="22" width="12.28515625" style="487" customWidth="1"/>
    <col min="23" max="23" width="11.28515625" style="487" customWidth="1"/>
    <col min="24" max="24" width="11.7109375" style="487" customWidth="1"/>
    <col min="25" max="25" width="13.42578125" style="487" customWidth="1"/>
    <col min="26" max="26" width="11.7109375" style="487" customWidth="1"/>
    <col min="27" max="27" width="5.5703125" style="487" customWidth="1"/>
    <col min="28" max="28" width="11.5703125" style="487" customWidth="1"/>
    <col min="29" max="29" width="15.28515625" style="487" customWidth="1"/>
    <col min="30" max="30" width="11.85546875" style="487" customWidth="1"/>
    <col min="31" max="31" width="11.28515625" style="487" customWidth="1"/>
    <col min="32" max="32" width="11.5703125" style="487" customWidth="1"/>
    <col min="33" max="33" width="14" style="487" customWidth="1"/>
    <col min="34" max="34" width="10.7109375" style="487" customWidth="1"/>
    <col min="35" max="35" width="11.85546875" style="487" customWidth="1"/>
    <col min="36" max="36" width="11.7109375" style="487" customWidth="1"/>
    <col min="37" max="37" width="13.42578125" style="487" customWidth="1"/>
    <col min="38" max="38" width="11.7109375" style="487" customWidth="1"/>
    <col min="39" max="39" width="11.85546875" style="487" customWidth="1"/>
    <col min="40" max="40" width="5.42578125" style="487" customWidth="1"/>
    <col min="41" max="41" width="11.5703125" style="487" customWidth="1"/>
    <col min="42" max="42" width="12.140625" style="487" customWidth="1"/>
    <col min="43" max="43" width="11.85546875" style="487" customWidth="1"/>
    <col min="44" max="44" width="12" style="487" customWidth="1"/>
    <col min="45" max="45" width="11" style="487" customWidth="1"/>
    <col min="46" max="46" width="12" style="487" customWidth="1"/>
    <col min="47" max="48" width="11.85546875" style="487" customWidth="1"/>
    <col min="49" max="49" width="11.5703125" style="487" customWidth="1"/>
    <col min="50" max="50" width="12.5703125" style="487" customWidth="1"/>
    <col min="51" max="51" width="11.5703125" style="487" customWidth="1"/>
    <col min="52" max="52" width="11.28515625" style="487" customWidth="1"/>
    <col min="53" max="53" width="6" style="487" customWidth="1"/>
    <col min="54" max="54" width="9" style="487" bestFit="1" customWidth="1"/>
    <col min="55" max="56" width="12" style="487" customWidth="1"/>
    <col min="57" max="57" width="11.5703125" style="487" customWidth="1"/>
    <col min="58" max="58" width="11.85546875" style="487" customWidth="1"/>
    <col min="59" max="59" width="12.28515625" style="487" customWidth="1"/>
    <col min="60" max="60" width="12.140625" style="487" customWidth="1"/>
    <col min="61" max="61" width="11.5703125" style="487" customWidth="1"/>
    <col min="62" max="16384" width="8.85546875" style="487"/>
  </cols>
  <sheetData>
    <row r="1" spans="1:63" s="486" customFormat="1" ht="12.75" customHeight="1">
      <c r="A1" s="486" t="s">
        <v>40</v>
      </c>
      <c r="N1" s="486" t="s">
        <v>54</v>
      </c>
      <c r="AA1" s="486" t="s">
        <v>54</v>
      </c>
      <c r="AN1" s="486" t="s">
        <v>54</v>
      </c>
      <c r="BA1" s="486" t="s">
        <v>54</v>
      </c>
    </row>
    <row r="2" spans="1:63" s="486" customFormat="1" ht="12.75" customHeight="1">
      <c r="A2" s="486" t="s">
        <v>471</v>
      </c>
      <c r="B2" s="559" t="s">
        <v>472</v>
      </c>
      <c r="C2" s="460"/>
      <c r="D2" s="460"/>
      <c r="E2" s="460"/>
      <c r="F2" s="559" t="s">
        <v>474</v>
      </c>
      <c r="G2" s="460"/>
      <c r="H2" s="460"/>
      <c r="I2" s="460"/>
      <c r="J2" s="559" t="s">
        <v>475</v>
      </c>
      <c r="K2" s="460"/>
      <c r="L2" s="460"/>
      <c r="M2" s="460"/>
      <c r="N2" s="486" t="s">
        <v>471</v>
      </c>
      <c r="O2" s="559" t="s">
        <v>479</v>
      </c>
      <c r="P2" s="460"/>
      <c r="Q2" s="460"/>
      <c r="R2" s="460"/>
      <c r="S2" s="559" t="s">
        <v>480</v>
      </c>
      <c r="T2" s="460"/>
      <c r="U2" s="460"/>
      <c r="V2" s="460"/>
      <c r="W2" s="559" t="s">
        <v>481</v>
      </c>
      <c r="X2" s="460"/>
      <c r="Y2" s="460"/>
      <c r="Z2" s="460"/>
      <c r="AA2" s="486" t="s">
        <v>471</v>
      </c>
      <c r="AB2" s="559" t="s">
        <v>482</v>
      </c>
      <c r="AC2" s="460"/>
      <c r="AD2" s="460"/>
      <c r="AE2" s="460"/>
      <c r="AF2" s="559" t="s">
        <v>487</v>
      </c>
      <c r="AG2" s="460"/>
      <c r="AH2" s="460"/>
      <c r="AI2" s="460"/>
      <c r="AJ2" s="559" t="s">
        <v>492</v>
      </c>
      <c r="AK2" s="460"/>
      <c r="AL2" s="460"/>
      <c r="AM2" s="460"/>
      <c r="AN2" s="486" t="s">
        <v>471</v>
      </c>
      <c r="AO2" s="559" t="s">
        <v>494</v>
      </c>
      <c r="AP2" s="460"/>
      <c r="AQ2" s="460"/>
      <c r="AR2" s="460"/>
      <c r="AS2" s="559" t="s">
        <v>497</v>
      </c>
      <c r="AT2" s="460"/>
      <c r="AU2" s="460"/>
      <c r="AV2" s="460"/>
      <c r="AW2" s="559" t="s">
        <v>498</v>
      </c>
      <c r="AX2" s="460"/>
      <c r="AY2" s="460"/>
      <c r="AZ2" s="460"/>
      <c r="BA2" s="486" t="s">
        <v>471</v>
      </c>
      <c r="BB2" s="559" t="s">
        <v>274</v>
      </c>
      <c r="BC2" s="460"/>
      <c r="BD2" s="460"/>
      <c r="BE2" s="460"/>
      <c r="BF2" s="559" t="s">
        <v>275</v>
      </c>
      <c r="BG2" s="460"/>
      <c r="BH2" s="460"/>
      <c r="BI2" s="460"/>
    </row>
    <row r="3" spans="1:63" s="486" customFormat="1" ht="68.25" customHeight="1">
      <c r="B3" s="559" t="s">
        <v>18</v>
      </c>
      <c r="C3" s="460" t="s">
        <v>19</v>
      </c>
      <c r="D3" s="460" t="s">
        <v>20</v>
      </c>
      <c r="E3" s="460" t="s">
        <v>21</v>
      </c>
      <c r="F3" s="559" t="s">
        <v>18</v>
      </c>
      <c r="G3" s="460" t="s">
        <v>19</v>
      </c>
      <c r="H3" s="460" t="s">
        <v>20</v>
      </c>
      <c r="I3" s="460" t="s">
        <v>21</v>
      </c>
      <c r="J3" s="559" t="s">
        <v>18</v>
      </c>
      <c r="K3" s="460" t="s">
        <v>19</v>
      </c>
      <c r="L3" s="460" t="s">
        <v>20</v>
      </c>
      <c r="M3" s="460" t="s">
        <v>21</v>
      </c>
      <c r="O3" s="559" t="s">
        <v>18</v>
      </c>
      <c r="P3" s="460" t="s">
        <v>19</v>
      </c>
      <c r="Q3" s="460" t="s">
        <v>20</v>
      </c>
      <c r="R3" s="460" t="s">
        <v>21</v>
      </c>
      <c r="S3" s="559" t="s">
        <v>18</v>
      </c>
      <c r="T3" s="460" t="s">
        <v>19</v>
      </c>
      <c r="U3" s="460" t="s">
        <v>20</v>
      </c>
      <c r="V3" s="460" t="s">
        <v>21</v>
      </c>
      <c r="W3" s="559" t="s">
        <v>18</v>
      </c>
      <c r="X3" s="460" t="s">
        <v>19</v>
      </c>
      <c r="Y3" s="460" t="s">
        <v>20</v>
      </c>
      <c r="Z3" s="460" t="s">
        <v>21</v>
      </c>
      <c r="AB3" s="559" t="s">
        <v>18</v>
      </c>
      <c r="AC3" s="460" t="s">
        <v>19</v>
      </c>
      <c r="AD3" s="460" t="s">
        <v>20</v>
      </c>
      <c r="AE3" s="460" t="s">
        <v>21</v>
      </c>
      <c r="AF3" s="559" t="s">
        <v>18</v>
      </c>
      <c r="AG3" s="460" t="s">
        <v>19</v>
      </c>
      <c r="AH3" s="460" t="s">
        <v>20</v>
      </c>
      <c r="AI3" s="460" t="s">
        <v>21</v>
      </c>
      <c r="AJ3" s="559" t="s">
        <v>18</v>
      </c>
      <c r="AK3" s="460" t="s">
        <v>19</v>
      </c>
      <c r="AL3" s="460" t="s">
        <v>20</v>
      </c>
      <c r="AM3" s="460" t="s">
        <v>21</v>
      </c>
      <c r="AO3" s="559" t="s">
        <v>18</v>
      </c>
      <c r="AP3" s="460" t="s">
        <v>19</v>
      </c>
      <c r="AQ3" s="460" t="s">
        <v>20</v>
      </c>
      <c r="AR3" s="460" t="s">
        <v>21</v>
      </c>
      <c r="AS3" s="559" t="s">
        <v>18</v>
      </c>
      <c r="AT3" s="460" t="s">
        <v>19</v>
      </c>
      <c r="AU3" s="460" t="s">
        <v>20</v>
      </c>
      <c r="AV3" s="460" t="s">
        <v>21</v>
      </c>
      <c r="AW3" s="559" t="s">
        <v>18</v>
      </c>
      <c r="AX3" s="460" t="s">
        <v>19</v>
      </c>
      <c r="AY3" s="460" t="s">
        <v>20</v>
      </c>
      <c r="AZ3" s="460" t="s">
        <v>21</v>
      </c>
      <c r="BB3" s="559" t="s">
        <v>18</v>
      </c>
      <c r="BC3" s="460" t="s">
        <v>19</v>
      </c>
      <c r="BD3" s="460" t="s">
        <v>20</v>
      </c>
      <c r="BE3" s="460" t="s">
        <v>21</v>
      </c>
      <c r="BF3" s="559" t="s">
        <v>18</v>
      </c>
      <c r="BG3" s="460" t="s">
        <v>19</v>
      </c>
      <c r="BH3" s="460" t="s">
        <v>20</v>
      </c>
      <c r="BI3" s="460" t="s">
        <v>21</v>
      </c>
      <c r="BK3" s="416"/>
    </row>
    <row r="4" spans="1:63" hidden="1">
      <c r="A4" s="560">
        <v>1970</v>
      </c>
      <c r="B4" s="561">
        <f>'A8-2'!B3/'A7'!B13*100</f>
        <v>0</v>
      </c>
      <c r="C4" s="555">
        <f>B4</f>
        <v>0</v>
      </c>
      <c r="D4" s="555">
        <f>B4</f>
        <v>0</v>
      </c>
      <c r="E4" s="555">
        <f>D4/'A1'!B13*1000</f>
        <v>0</v>
      </c>
      <c r="F4" s="561">
        <f>'A8-2'!C3/'A7'!C13*100</f>
        <v>0</v>
      </c>
      <c r="G4" s="555">
        <f>F4</f>
        <v>0</v>
      </c>
      <c r="H4" s="555">
        <f>F4</f>
        <v>0</v>
      </c>
      <c r="I4" s="555">
        <f>H4/'A1'!C13*1000</f>
        <v>0</v>
      </c>
      <c r="J4" s="561">
        <f>'A8-2'!D3/'A7'!D13*100</f>
        <v>0</v>
      </c>
      <c r="K4" s="555">
        <f>J4</f>
        <v>0</v>
      </c>
      <c r="L4" s="555">
        <f>J4</f>
        <v>0</v>
      </c>
      <c r="M4" s="555">
        <f>L4/'A1'!D13*1000</f>
        <v>0</v>
      </c>
      <c r="N4" s="562">
        <v>1970</v>
      </c>
      <c r="O4" s="561">
        <f>'A8-2'!E3/'A7'!E13*100</f>
        <v>0</v>
      </c>
      <c r="P4" s="555">
        <f>O4</f>
        <v>0</v>
      </c>
      <c r="Q4" s="555">
        <f>O4</f>
        <v>0</v>
      </c>
      <c r="R4" s="555">
        <f>Q4/'A1'!E13*1000</f>
        <v>0</v>
      </c>
      <c r="S4" s="561">
        <f>'A8-2'!F3/'A7'!F13*100</f>
        <v>0</v>
      </c>
      <c r="T4" s="555">
        <f>S4</f>
        <v>0</v>
      </c>
      <c r="U4" s="555">
        <f>S4</f>
        <v>0</v>
      </c>
      <c r="V4" s="555">
        <f>U4/'A1'!F13*1000</f>
        <v>0</v>
      </c>
      <c r="W4" s="561">
        <f>'A8-2'!G3/'A7'!G13*100</f>
        <v>0</v>
      </c>
      <c r="X4" s="555">
        <f>W4</f>
        <v>0</v>
      </c>
      <c r="Y4" s="555">
        <f>W4</f>
        <v>0</v>
      </c>
      <c r="Z4" s="555">
        <f>Y4/'A1'!G13*1000</f>
        <v>0</v>
      </c>
      <c r="AA4" s="562">
        <v>1970</v>
      </c>
      <c r="AB4" s="561">
        <f>'A8-2'!H3/'A7'!H13*100</f>
        <v>0</v>
      </c>
      <c r="AC4" s="555">
        <f>AB4</f>
        <v>0</v>
      </c>
      <c r="AD4" s="555">
        <f>AB4</f>
        <v>0</v>
      </c>
      <c r="AE4" s="555">
        <f>AD4/'A1'!H13*1000</f>
        <v>0</v>
      </c>
      <c r="AF4" s="561">
        <f>'A8-2'!I3/'A7'!I3*100</f>
        <v>0</v>
      </c>
      <c r="AG4" s="555">
        <f>AF4</f>
        <v>0</v>
      </c>
      <c r="AH4" s="555">
        <f>AF4</f>
        <v>0</v>
      </c>
      <c r="AI4" s="555">
        <f>AH4/'A1'!I13*1000</f>
        <v>0</v>
      </c>
      <c r="AJ4" s="561">
        <f>'A8-2'!J3/'A7'!J13*100</f>
        <v>0</v>
      </c>
      <c r="AK4" s="555">
        <f>AJ4</f>
        <v>0</v>
      </c>
      <c r="AL4" s="555">
        <f>AJ4</f>
        <v>0</v>
      </c>
      <c r="AM4" s="555">
        <f>AL4/'A1'!J13*1000</f>
        <v>0</v>
      </c>
      <c r="AN4" s="562">
        <v>1970</v>
      </c>
      <c r="AO4" s="561">
        <f>'A8-2'!K3/'A7'!K13*100</f>
        <v>0</v>
      </c>
      <c r="AP4" s="555">
        <f>AO4</f>
        <v>0</v>
      </c>
      <c r="AQ4" s="555">
        <f>AO4</f>
        <v>0</v>
      </c>
      <c r="AR4" s="555">
        <f>AQ4/'A1'!K13*1000</f>
        <v>0</v>
      </c>
      <c r="AS4" s="561">
        <f>'A8-2'!L3/'A7'!L13*100</f>
        <v>0</v>
      </c>
      <c r="AT4" s="555">
        <f>AS4</f>
        <v>0</v>
      </c>
      <c r="AU4" s="555">
        <f>AS4</f>
        <v>0</v>
      </c>
      <c r="AV4" s="555">
        <f>AU4/'A1'!L13*1000</f>
        <v>0</v>
      </c>
      <c r="AW4" s="561">
        <f>'A8-2'!M3/'A7'!M13*100</f>
        <v>0</v>
      </c>
      <c r="AX4" s="555">
        <f>AW4</f>
        <v>0</v>
      </c>
      <c r="AY4" s="555">
        <f>AW4</f>
        <v>0</v>
      </c>
      <c r="AZ4" s="555">
        <f>AY4/'A1'!M13*1000</f>
        <v>0</v>
      </c>
      <c r="BA4" s="562">
        <v>1970</v>
      </c>
      <c r="BB4" s="561">
        <f>'A8-2'!N3/'A7'!N13*100</f>
        <v>0</v>
      </c>
      <c r="BC4" s="555">
        <f>BB4</f>
        <v>0</v>
      </c>
      <c r="BD4" s="555">
        <f>BB4</f>
        <v>0</v>
      </c>
      <c r="BE4" s="555">
        <f>BD4/'A1'!N13*1000</f>
        <v>0</v>
      </c>
      <c r="BF4" s="561">
        <f>'A8-2'!O3/'A7'!O13*100</f>
        <v>0</v>
      </c>
      <c r="BG4" s="555">
        <f>BF4</f>
        <v>0</v>
      </c>
      <c r="BH4" s="555">
        <f>BF4</f>
        <v>0</v>
      </c>
      <c r="BI4" s="555">
        <f>BH4/'A1'!O13*1000</f>
        <v>0</v>
      </c>
    </row>
    <row r="5" spans="1:63" hidden="1">
      <c r="A5" s="560">
        <v>1971</v>
      </c>
      <c r="B5" s="561">
        <f>'A8-2'!B4/'A7'!B14*100</f>
        <v>0</v>
      </c>
      <c r="C5" s="555">
        <f t="shared" ref="C5:C35" si="0">C4+B5</f>
        <v>0</v>
      </c>
      <c r="D5" s="555">
        <f t="shared" ref="D5:D35" si="1">(D4*0.8)+B5</f>
        <v>0</v>
      </c>
      <c r="E5" s="555">
        <f>D5/'A1'!B14*1000</f>
        <v>0</v>
      </c>
      <c r="F5" s="561">
        <f>'A8-2'!C4/'A7'!C14*100</f>
        <v>0</v>
      </c>
      <c r="G5" s="555">
        <f t="shared" ref="G5:G34" si="2">G4+F5</f>
        <v>0</v>
      </c>
      <c r="H5" s="555">
        <f t="shared" ref="H5:H34" si="3">(H4*0.8)+F5</f>
        <v>0</v>
      </c>
      <c r="I5" s="555">
        <f>H5/'A1'!C14*1000</f>
        <v>0</v>
      </c>
      <c r="J5" s="561">
        <f>'A8-2'!D4/'A7'!D14*100</f>
        <v>0</v>
      </c>
      <c r="K5" s="555">
        <f t="shared" ref="K5:K34" si="4">K4+J5</f>
        <v>0</v>
      </c>
      <c r="L5" s="555">
        <f t="shared" ref="L5:L34" si="5">(L4*0.8)+J5</f>
        <v>0</v>
      </c>
      <c r="M5" s="555">
        <f>L5/'A1'!D14*1000</f>
        <v>0</v>
      </c>
      <c r="N5" s="562">
        <v>1971</v>
      </c>
      <c r="O5" s="561">
        <f>'A8-2'!E4/'A7'!E14*100</f>
        <v>0</v>
      </c>
      <c r="P5" s="555">
        <f t="shared" ref="P5:P34" si="6">P4+O5</f>
        <v>0</v>
      </c>
      <c r="Q5" s="555">
        <f t="shared" ref="Q5:Q34" si="7">(Q4*0.8)+O5</f>
        <v>0</v>
      </c>
      <c r="R5" s="555">
        <f>Q5/'A1'!E14*1000</f>
        <v>0</v>
      </c>
      <c r="S5" s="561">
        <f>'A8-2'!F4/'A7'!F14*100</f>
        <v>0</v>
      </c>
      <c r="T5" s="555">
        <f t="shared" ref="T5:T34" si="8">T4+S5</f>
        <v>0</v>
      </c>
      <c r="U5" s="555">
        <f t="shared" ref="U5:U34" si="9">(U4*0.8)+S5</f>
        <v>0</v>
      </c>
      <c r="V5" s="555">
        <f>U5/'A1'!F14*1000</f>
        <v>0</v>
      </c>
      <c r="W5" s="561">
        <f>'A8-2'!G4/'A7'!G14*100</f>
        <v>0</v>
      </c>
      <c r="X5" s="555">
        <f t="shared" ref="X5:X34" si="10">X4+W5</f>
        <v>0</v>
      </c>
      <c r="Y5" s="555">
        <f t="shared" ref="Y5:Y34" si="11">(Y4*0.8)+W5</f>
        <v>0</v>
      </c>
      <c r="Z5" s="555">
        <f>Y5/'A1'!G14*1000</f>
        <v>0</v>
      </c>
      <c r="AA5" s="562">
        <v>1971</v>
      </c>
      <c r="AB5" s="561">
        <f>'A8-2'!H4/'A7'!H14*100</f>
        <v>0</v>
      </c>
      <c r="AC5" s="555">
        <f t="shared" ref="AC5:AC34" si="12">AC4+AB5</f>
        <v>0</v>
      </c>
      <c r="AD5" s="555">
        <f t="shared" ref="AD5:AD34" si="13">(AD4*0.8)+AB5</f>
        <v>0</v>
      </c>
      <c r="AE5" s="555">
        <f>AD5/'A1'!H14*1000</f>
        <v>0</v>
      </c>
      <c r="AF5" s="561">
        <f>'A8-2'!I4/'A7'!I4*100</f>
        <v>0</v>
      </c>
      <c r="AG5" s="555">
        <f t="shared" ref="AG5:AG34" si="14">AG4+AF5</f>
        <v>0</v>
      </c>
      <c r="AH5" s="555">
        <f t="shared" ref="AH5:AH34" si="15">(AH4*0.8)+AF5</f>
        <v>0</v>
      </c>
      <c r="AI5" s="555">
        <f>AH5/'A1'!I14*1000</f>
        <v>0</v>
      </c>
      <c r="AJ5" s="561">
        <f>'A8-2'!J4/'A7'!J14*100</f>
        <v>0</v>
      </c>
      <c r="AK5" s="555">
        <f t="shared" ref="AK5:AK34" si="16">AK4+AJ5</f>
        <v>0</v>
      </c>
      <c r="AL5" s="555">
        <f t="shared" ref="AL5:AL34" si="17">(AL4*0.8)+AJ5</f>
        <v>0</v>
      </c>
      <c r="AM5" s="555">
        <f>AL5/'A1'!J14*1000</f>
        <v>0</v>
      </c>
      <c r="AN5" s="562">
        <v>1971</v>
      </c>
      <c r="AO5" s="561">
        <f>'A8-2'!K4/'A7'!K14*100</f>
        <v>0</v>
      </c>
      <c r="AP5" s="555">
        <f t="shared" ref="AP5:AP34" si="18">AP4+AO5</f>
        <v>0</v>
      </c>
      <c r="AQ5" s="555">
        <f t="shared" ref="AQ5:AQ34" si="19">(AQ4*0.8)+AO5</f>
        <v>0</v>
      </c>
      <c r="AR5" s="555">
        <f>AQ5/'A1'!K14*1000</f>
        <v>0</v>
      </c>
      <c r="AS5" s="561">
        <f>'A8-2'!L4/'A7'!L14*100</f>
        <v>0</v>
      </c>
      <c r="AT5" s="555">
        <f t="shared" ref="AT5:AT34" si="20">AT4+AS5</f>
        <v>0</v>
      </c>
      <c r="AU5" s="555">
        <f t="shared" ref="AU5:AU34" si="21">(AU4*0.8)+AS5</f>
        <v>0</v>
      </c>
      <c r="AV5" s="555">
        <f>AU5/'A1'!L14*1000</f>
        <v>0</v>
      </c>
      <c r="AW5" s="561">
        <f>'A8-2'!M4/'A7'!M14*100</f>
        <v>0</v>
      </c>
      <c r="AX5" s="555">
        <f t="shared" ref="AX5:AX34" si="22">AX4+AW5</f>
        <v>0</v>
      </c>
      <c r="AY5" s="555">
        <f t="shared" ref="AY5:AY34" si="23">(AY4*0.8)+AW5</f>
        <v>0</v>
      </c>
      <c r="AZ5" s="555">
        <f>AY5/'A1'!M14*1000</f>
        <v>0</v>
      </c>
      <c r="BA5" s="562">
        <v>1971</v>
      </c>
      <c r="BB5" s="561">
        <f>'A8-2'!N4/'A7'!N14*100</f>
        <v>0</v>
      </c>
      <c r="BC5" s="555">
        <f t="shared" ref="BC5:BC34" si="24">BC4+BB5</f>
        <v>0</v>
      </c>
      <c r="BD5" s="555">
        <f t="shared" ref="BD5:BD34" si="25">(BD4*0.8)+BB5</f>
        <v>0</v>
      </c>
      <c r="BE5" s="555">
        <f>BD5/'A1'!N14*1000</f>
        <v>0</v>
      </c>
      <c r="BF5" s="561">
        <f>'A8-2'!O4/'A7'!O14*100</f>
        <v>0</v>
      </c>
      <c r="BG5" s="555">
        <f t="shared" ref="BG5:BG34" si="26">BG4+BF5</f>
        <v>0</v>
      </c>
      <c r="BH5" s="555">
        <f t="shared" ref="BH5:BH34" si="27">(BH4*0.8)+BF5</f>
        <v>0</v>
      </c>
      <c r="BI5" s="555">
        <f>BH5/'A1'!O14*1000</f>
        <v>0</v>
      </c>
    </row>
    <row r="6" spans="1:63" hidden="1">
      <c r="A6" s="560">
        <v>1972</v>
      </c>
      <c r="B6" s="561">
        <f>'A8-2'!B5/'A7'!B15*100</f>
        <v>0</v>
      </c>
      <c r="C6" s="555">
        <f t="shared" si="0"/>
        <v>0</v>
      </c>
      <c r="D6" s="555">
        <f t="shared" si="1"/>
        <v>0</v>
      </c>
      <c r="E6" s="555">
        <f>D6/'A1'!B15*1000</f>
        <v>0</v>
      </c>
      <c r="F6" s="561">
        <f>'A8-2'!C5/'A7'!C15*100</f>
        <v>0</v>
      </c>
      <c r="G6" s="555">
        <f t="shared" si="2"/>
        <v>0</v>
      </c>
      <c r="H6" s="555">
        <f t="shared" si="3"/>
        <v>0</v>
      </c>
      <c r="I6" s="555">
        <f>H6/'A1'!C15*1000</f>
        <v>0</v>
      </c>
      <c r="J6" s="561">
        <f>'A8-2'!D5/'A7'!D15*100</f>
        <v>0</v>
      </c>
      <c r="K6" s="555">
        <f t="shared" si="4"/>
        <v>0</v>
      </c>
      <c r="L6" s="555">
        <f t="shared" si="5"/>
        <v>0</v>
      </c>
      <c r="M6" s="555">
        <f>L6/'A1'!D15*1000</f>
        <v>0</v>
      </c>
      <c r="N6" s="562">
        <v>1972</v>
      </c>
      <c r="O6" s="561">
        <f>'A8-2'!E5/'A7'!E15*100</f>
        <v>0</v>
      </c>
      <c r="P6" s="555">
        <f t="shared" si="6"/>
        <v>0</v>
      </c>
      <c r="Q6" s="555">
        <f t="shared" si="7"/>
        <v>0</v>
      </c>
      <c r="R6" s="555">
        <f>Q6/'A1'!E15*1000</f>
        <v>0</v>
      </c>
      <c r="S6" s="561">
        <f>'A8-2'!F5/'A7'!F15*100</f>
        <v>0</v>
      </c>
      <c r="T6" s="555">
        <f t="shared" si="8"/>
        <v>0</v>
      </c>
      <c r="U6" s="555">
        <f t="shared" si="9"/>
        <v>0</v>
      </c>
      <c r="V6" s="555">
        <f>U6/'A1'!F15*1000</f>
        <v>0</v>
      </c>
      <c r="W6" s="561">
        <f>'A8-2'!G5/'A7'!G15*100</f>
        <v>0</v>
      </c>
      <c r="X6" s="555">
        <f t="shared" si="10"/>
        <v>0</v>
      </c>
      <c r="Y6" s="555">
        <f t="shared" si="11"/>
        <v>0</v>
      </c>
      <c r="Z6" s="555">
        <f>Y6/'A1'!G15*1000</f>
        <v>0</v>
      </c>
      <c r="AA6" s="562">
        <v>1972</v>
      </c>
      <c r="AB6" s="561">
        <f>'A8-2'!H5/'A7'!H15*100</f>
        <v>0</v>
      </c>
      <c r="AC6" s="555">
        <f t="shared" si="12"/>
        <v>0</v>
      </c>
      <c r="AD6" s="555">
        <f t="shared" si="13"/>
        <v>0</v>
      </c>
      <c r="AE6" s="555">
        <f>AD6/'A1'!H15*1000</f>
        <v>0</v>
      </c>
      <c r="AF6" s="561">
        <f>'A8-2'!I5/'A7'!I5*100</f>
        <v>0</v>
      </c>
      <c r="AG6" s="555">
        <f t="shared" si="14"/>
        <v>0</v>
      </c>
      <c r="AH6" s="555">
        <f t="shared" si="15"/>
        <v>0</v>
      </c>
      <c r="AI6" s="555">
        <f>AH6/'A1'!I15*1000</f>
        <v>0</v>
      </c>
      <c r="AJ6" s="561">
        <f>'A8-2'!J5/'A7'!J15*100</f>
        <v>0</v>
      </c>
      <c r="AK6" s="555">
        <f t="shared" si="16"/>
        <v>0</v>
      </c>
      <c r="AL6" s="555">
        <f t="shared" si="17"/>
        <v>0</v>
      </c>
      <c r="AM6" s="555">
        <f>AL6/'A1'!J15*1000</f>
        <v>0</v>
      </c>
      <c r="AN6" s="562">
        <v>1972</v>
      </c>
      <c r="AO6" s="561">
        <f>'A8-2'!K5/'A7'!K15*100</f>
        <v>0</v>
      </c>
      <c r="AP6" s="555">
        <f t="shared" si="18"/>
        <v>0</v>
      </c>
      <c r="AQ6" s="555">
        <f t="shared" si="19"/>
        <v>0</v>
      </c>
      <c r="AR6" s="555">
        <f>AQ6/'A1'!K15*1000</f>
        <v>0</v>
      </c>
      <c r="AS6" s="561">
        <f>'A8-2'!L5/'A7'!L15*100</f>
        <v>0</v>
      </c>
      <c r="AT6" s="555">
        <f t="shared" si="20"/>
        <v>0</v>
      </c>
      <c r="AU6" s="555">
        <f t="shared" si="21"/>
        <v>0</v>
      </c>
      <c r="AV6" s="555">
        <f>AU6/'A1'!L15*1000</f>
        <v>0</v>
      </c>
      <c r="AW6" s="561">
        <f>'A8-2'!M5/'A7'!M15*100</f>
        <v>0</v>
      </c>
      <c r="AX6" s="555">
        <f t="shared" si="22"/>
        <v>0</v>
      </c>
      <c r="AY6" s="555">
        <f t="shared" si="23"/>
        <v>0</v>
      </c>
      <c r="AZ6" s="555">
        <f>AY6/'A1'!M15*1000</f>
        <v>0</v>
      </c>
      <c r="BA6" s="562">
        <v>1972</v>
      </c>
      <c r="BB6" s="561">
        <f>'A8-2'!N5/'A7'!N15*100</f>
        <v>0</v>
      </c>
      <c r="BC6" s="555">
        <f t="shared" si="24"/>
        <v>0</v>
      </c>
      <c r="BD6" s="555">
        <f t="shared" si="25"/>
        <v>0</v>
      </c>
      <c r="BE6" s="555">
        <f>BD6/'A1'!N15*1000</f>
        <v>0</v>
      </c>
      <c r="BF6" s="561">
        <f>'A8-2'!O5/'A7'!O15*100</f>
        <v>0</v>
      </c>
      <c r="BG6" s="555">
        <f t="shared" si="26"/>
        <v>0</v>
      </c>
      <c r="BH6" s="555">
        <f t="shared" si="27"/>
        <v>0</v>
      </c>
      <c r="BI6" s="555">
        <f>BH6/'A1'!O15*1000</f>
        <v>0</v>
      </c>
    </row>
    <row r="7" spans="1:63" hidden="1">
      <c r="A7" s="560">
        <v>1973</v>
      </c>
      <c r="B7" s="561">
        <f>'A8-2'!B6/'A7'!B16*100</f>
        <v>0</v>
      </c>
      <c r="C7" s="555">
        <f t="shared" si="0"/>
        <v>0</v>
      </c>
      <c r="D7" s="555">
        <f t="shared" si="1"/>
        <v>0</v>
      </c>
      <c r="E7" s="555">
        <f>D7/'A1'!B16*1000</f>
        <v>0</v>
      </c>
      <c r="F7" s="561">
        <f>'A8-2'!C6/'A7'!C16*100</f>
        <v>0</v>
      </c>
      <c r="G7" s="555">
        <f t="shared" si="2"/>
        <v>0</v>
      </c>
      <c r="H7" s="555">
        <f t="shared" si="3"/>
        <v>0</v>
      </c>
      <c r="I7" s="555">
        <f>H7/'A1'!C16*1000</f>
        <v>0</v>
      </c>
      <c r="J7" s="561">
        <f>'A8-2'!D6/'A7'!D16*100</f>
        <v>0</v>
      </c>
      <c r="K7" s="555">
        <f t="shared" si="4"/>
        <v>0</v>
      </c>
      <c r="L7" s="555">
        <f t="shared" si="5"/>
        <v>0</v>
      </c>
      <c r="M7" s="555">
        <f>L7/'A1'!D16*1000</f>
        <v>0</v>
      </c>
      <c r="N7" s="562">
        <v>1973</v>
      </c>
      <c r="O7" s="561">
        <f>'A8-2'!E6/'A7'!E16*100</f>
        <v>0</v>
      </c>
      <c r="P7" s="555">
        <f t="shared" si="6"/>
        <v>0</v>
      </c>
      <c r="Q7" s="555">
        <f t="shared" si="7"/>
        <v>0</v>
      </c>
      <c r="R7" s="555">
        <f>Q7/'A1'!E16*1000</f>
        <v>0</v>
      </c>
      <c r="S7" s="561">
        <f>'A8-2'!F6/'A7'!F16*100</f>
        <v>0</v>
      </c>
      <c r="T7" s="555">
        <f t="shared" si="8"/>
        <v>0</v>
      </c>
      <c r="U7" s="555">
        <f t="shared" si="9"/>
        <v>0</v>
      </c>
      <c r="V7" s="555">
        <f>U7/'A1'!F16*1000</f>
        <v>0</v>
      </c>
      <c r="W7" s="561">
        <f>'A8-2'!G6/'A7'!G16*100</f>
        <v>0</v>
      </c>
      <c r="X7" s="555">
        <f t="shared" si="10"/>
        <v>0</v>
      </c>
      <c r="Y7" s="555">
        <f t="shared" si="11"/>
        <v>0</v>
      </c>
      <c r="Z7" s="555">
        <f>Y7/'A1'!G16*1000</f>
        <v>0</v>
      </c>
      <c r="AA7" s="562">
        <v>1973</v>
      </c>
      <c r="AB7" s="561">
        <f>'A8-2'!H6/'A7'!H16*100</f>
        <v>0</v>
      </c>
      <c r="AC7" s="555">
        <f t="shared" si="12"/>
        <v>0</v>
      </c>
      <c r="AD7" s="555">
        <f t="shared" si="13"/>
        <v>0</v>
      </c>
      <c r="AE7" s="555">
        <f>AD7/'A1'!H16*1000</f>
        <v>0</v>
      </c>
      <c r="AF7" s="561">
        <f>'A8-2'!I6/'A7'!I6*100</f>
        <v>0</v>
      </c>
      <c r="AG7" s="555">
        <f t="shared" si="14"/>
        <v>0</v>
      </c>
      <c r="AH7" s="555">
        <f t="shared" si="15"/>
        <v>0</v>
      </c>
      <c r="AI7" s="555">
        <f>AH7/'A1'!I16*1000</f>
        <v>0</v>
      </c>
      <c r="AJ7" s="561">
        <f>'A8-2'!J6/'A7'!J16*100</f>
        <v>0</v>
      </c>
      <c r="AK7" s="555">
        <f t="shared" si="16"/>
        <v>0</v>
      </c>
      <c r="AL7" s="555">
        <f t="shared" si="17"/>
        <v>0</v>
      </c>
      <c r="AM7" s="555">
        <f>AL7/'A1'!J16*1000</f>
        <v>0</v>
      </c>
      <c r="AN7" s="562">
        <v>1973</v>
      </c>
      <c r="AO7" s="561">
        <f>'A8-2'!K6/'A7'!K16*100</f>
        <v>0</v>
      </c>
      <c r="AP7" s="555">
        <f t="shared" si="18"/>
        <v>0</v>
      </c>
      <c r="AQ7" s="555">
        <f t="shared" si="19"/>
        <v>0</v>
      </c>
      <c r="AR7" s="555">
        <f>AQ7/'A1'!K16*1000</f>
        <v>0</v>
      </c>
      <c r="AS7" s="561">
        <f>'A8-2'!L6/'A7'!L16*100</f>
        <v>0</v>
      </c>
      <c r="AT7" s="555">
        <f t="shared" si="20"/>
        <v>0</v>
      </c>
      <c r="AU7" s="555">
        <f t="shared" si="21"/>
        <v>0</v>
      </c>
      <c r="AV7" s="555">
        <f>AU7/'A1'!L16*1000</f>
        <v>0</v>
      </c>
      <c r="AW7" s="561">
        <f>'A8-2'!M6/'A7'!M16*100</f>
        <v>0</v>
      </c>
      <c r="AX7" s="555">
        <f t="shared" si="22"/>
        <v>0</v>
      </c>
      <c r="AY7" s="555">
        <f t="shared" si="23"/>
        <v>0</v>
      </c>
      <c r="AZ7" s="555">
        <f>AY7/'A1'!M16*1000</f>
        <v>0</v>
      </c>
      <c r="BA7" s="562">
        <v>1973</v>
      </c>
      <c r="BB7" s="561">
        <f>'A8-2'!N6/'A7'!N16*100</f>
        <v>0</v>
      </c>
      <c r="BC7" s="555">
        <f t="shared" si="24"/>
        <v>0</v>
      </c>
      <c r="BD7" s="555">
        <f t="shared" si="25"/>
        <v>0</v>
      </c>
      <c r="BE7" s="555">
        <f>BD7/'A1'!N16*1000</f>
        <v>0</v>
      </c>
      <c r="BF7" s="561">
        <f>'A8-2'!O6/'A7'!O16*100</f>
        <v>0</v>
      </c>
      <c r="BG7" s="555">
        <f t="shared" si="26"/>
        <v>0</v>
      </c>
      <c r="BH7" s="555">
        <f t="shared" si="27"/>
        <v>0</v>
      </c>
      <c r="BI7" s="555">
        <f>BH7/'A1'!O16*1000</f>
        <v>0</v>
      </c>
    </row>
    <row r="8" spans="1:63" hidden="1">
      <c r="A8" s="560">
        <v>1974</v>
      </c>
      <c r="B8" s="561">
        <f>'A8-2'!B7/'A7'!B17*100</f>
        <v>0</v>
      </c>
      <c r="C8" s="555">
        <f t="shared" si="0"/>
        <v>0</v>
      </c>
      <c r="D8" s="555">
        <f t="shared" si="1"/>
        <v>0</v>
      </c>
      <c r="E8" s="555">
        <f>D8/'A1'!B17*1000</f>
        <v>0</v>
      </c>
      <c r="F8" s="561">
        <f>'A8-2'!C7/'A7'!C17*100</f>
        <v>0</v>
      </c>
      <c r="G8" s="555">
        <f t="shared" si="2"/>
        <v>0</v>
      </c>
      <c r="H8" s="555">
        <f t="shared" si="3"/>
        <v>0</v>
      </c>
      <c r="I8" s="555">
        <f>H8/'A1'!C17*1000</f>
        <v>0</v>
      </c>
      <c r="J8" s="561">
        <f>'A8-2'!D7/'A7'!D17*100</f>
        <v>0</v>
      </c>
      <c r="K8" s="555">
        <f t="shared" si="4"/>
        <v>0</v>
      </c>
      <c r="L8" s="555">
        <f t="shared" si="5"/>
        <v>0</v>
      </c>
      <c r="M8" s="555">
        <f>L8/'A1'!D17*1000</f>
        <v>0</v>
      </c>
      <c r="N8" s="562">
        <v>1974</v>
      </c>
      <c r="O8" s="561">
        <f>'A8-2'!E7/'A7'!E17*100</f>
        <v>0</v>
      </c>
      <c r="P8" s="555">
        <f t="shared" si="6"/>
        <v>0</v>
      </c>
      <c r="Q8" s="555">
        <f t="shared" si="7"/>
        <v>0</v>
      </c>
      <c r="R8" s="555">
        <f>Q8/'A1'!E17*1000</f>
        <v>0</v>
      </c>
      <c r="S8" s="561">
        <f>'A8-2'!F7/'A7'!F17*100</f>
        <v>0</v>
      </c>
      <c r="T8" s="555">
        <f t="shared" si="8"/>
        <v>0</v>
      </c>
      <c r="U8" s="555">
        <f t="shared" si="9"/>
        <v>0</v>
      </c>
      <c r="V8" s="555">
        <f>U8/'A1'!F17*1000</f>
        <v>0</v>
      </c>
      <c r="W8" s="561">
        <f>'A8-2'!G7/'A7'!G17*100</f>
        <v>0</v>
      </c>
      <c r="X8" s="555">
        <f t="shared" si="10"/>
        <v>0</v>
      </c>
      <c r="Y8" s="555">
        <f t="shared" si="11"/>
        <v>0</v>
      </c>
      <c r="Z8" s="555">
        <f>Y8/'A1'!G17*1000</f>
        <v>0</v>
      </c>
      <c r="AA8" s="562">
        <v>1974</v>
      </c>
      <c r="AB8" s="561">
        <f>'A8-2'!H7/'A7'!H17*100</f>
        <v>0</v>
      </c>
      <c r="AC8" s="555">
        <f t="shared" si="12"/>
        <v>0</v>
      </c>
      <c r="AD8" s="555">
        <f t="shared" si="13"/>
        <v>0</v>
      </c>
      <c r="AE8" s="555">
        <f>AD8/'A1'!H17*1000</f>
        <v>0</v>
      </c>
      <c r="AF8" s="561">
        <f>'A8-2'!I7/'A7'!I7*100</f>
        <v>0</v>
      </c>
      <c r="AG8" s="555">
        <f t="shared" si="14"/>
        <v>0</v>
      </c>
      <c r="AH8" s="555">
        <f t="shared" si="15"/>
        <v>0</v>
      </c>
      <c r="AI8" s="555">
        <f>AH8/'A1'!I17*1000</f>
        <v>0</v>
      </c>
      <c r="AJ8" s="561">
        <f>'A8-2'!J7/'A7'!J17*100</f>
        <v>0</v>
      </c>
      <c r="AK8" s="555">
        <f t="shared" si="16"/>
        <v>0</v>
      </c>
      <c r="AL8" s="555">
        <f t="shared" si="17"/>
        <v>0</v>
      </c>
      <c r="AM8" s="555">
        <f>AL8/'A1'!J17*1000</f>
        <v>0</v>
      </c>
      <c r="AN8" s="562">
        <v>1974</v>
      </c>
      <c r="AO8" s="561">
        <f>'A8-2'!K7/'A7'!K17*100</f>
        <v>0</v>
      </c>
      <c r="AP8" s="555">
        <f t="shared" si="18"/>
        <v>0</v>
      </c>
      <c r="AQ8" s="555">
        <f t="shared" si="19"/>
        <v>0</v>
      </c>
      <c r="AR8" s="555">
        <f>AQ8/'A1'!K17*1000</f>
        <v>0</v>
      </c>
      <c r="AS8" s="561">
        <f>'A8-2'!L7/'A7'!L17*100</f>
        <v>0</v>
      </c>
      <c r="AT8" s="555">
        <f t="shared" si="20"/>
        <v>0</v>
      </c>
      <c r="AU8" s="555">
        <f t="shared" si="21"/>
        <v>0</v>
      </c>
      <c r="AV8" s="555">
        <f>AU8/'A1'!L17*1000</f>
        <v>0</v>
      </c>
      <c r="AW8" s="561">
        <f>'A8-2'!M7/'A7'!M17*100</f>
        <v>0</v>
      </c>
      <c r="AX8" s="555">
        <f t="shared" si="22"/>
        <v>0</v>
      </c>
      <c r="AY8" s="555">
        <f t="shared" si="23"/>
        <v>0</v>
      </c>
      <c r="AZ8" s="555">
        <f>AY8/'A1'!M17*1000</f>
        <v>0</v>
      </c>
      <c r="BA8" s="562">
        <v>1974</v>
      </c>
      <c r="BB8" s="561">
        <f>'A8-2'!N7/'A7'!N17*100</f>
        <v>0</v>
      </c>
      <c r="BC8" s="555">
        <f t="shared" si="24"/>
        <v>0</v>
      </c>
      <c r="BD8" s="555">
        <f t="shared" si="25"/>
        <v>0</v>
      </c>
      <c r="BE8" s="555">
        <f>BD8/'A1'!N17*1000</f>
        <v>0</v>
      </c>
      <c r="BF8" s="561">
        <f>'A8-2'!O7/'A7'!O17*100</f>
        <v>0</v>
      </c>
      <c r="BG8" s="555">
        <f t="shared" si="26"/>
        <v>0</v>
      </c>
      <c r="BH8" s="555">
        <f t="shared" si="27"/>
        <v>0</v>
      </c>
      <c r="BI8" s="555">
        <f>BH8/'A1'!O17*1000</f>
        <v>0</v>
      </c>
    </row>
    <row r="9" spans="1:63" hidden="1">
      <c r="A9" s="560">
        <v>1975</v>
      </c>
      <c r="B9" s="561">
        <f>'A8-2'!B8/'A7'!B18*100</f>
        <v>0</v>
      </c>
      <c r="C9" s="555">
        <f t="shared" si="0"/>
        <v>0</v>
      </c>
      <c r="D9" s="555">
        <f t="shared" si="1"/>
        <v>0</v>
      </c>
      <c r="E9" s="555">
        <f>D9/'A1'!B18*1000</f>
        <v>0</v>
      </c>
      <c r="F9" s="561">
        <f>'A8-2'!C8/'A7'!C18*100</f>
        <v>0</v>
      </c>
      <c r="G9" s="555">
        <f t="shared" si="2"/>
        <v>0</v>
      </c>
      <c r="H9" s="555">
        <f t="shared" si="3"/>
        <v>0</v>
      </c>
      <c r="I9" s="555">
        <f>H9/'A1'!C18*1000</f>
        <v>0</v>
      </c>
      <c r="J9" s="561">
        <f>'A8-2'!D8/'A7'!D18*100</f>
        <v>0</v>
      </c>
      <c r="K9" s="555">
        <f t="shared" si="4"/>
        <v>0</v>
      </c>
      <c r="L9" s="555">
        <f t="shared" si="5"/>
        <v>0</v>
      </c>
      <c r="M9" s="555">
        <f>L9/'A1'!D18*1000</f>
        <v>0</v>
      </c>
      <c r="N9" s="562">
        <v>1975</v>
      </c>
      <c r="O9" s="561">
        <f>'A8-2'!E8/'A7'!E18*100</f>
        <v>0</v>
      </c>
      <c r="P9" s="555">
        <f t="shared" si="6"/>
        <v>0</v>
      </c>
      <c r="Q9" s="555">
        <f t="shared" si="7"/>
        <v>0</v>
      </c>
      <c r="R9" s="555">
        <f>Q9/'A1'!E18*1000</f>
        <v>0</v>
      </c>
      <c r="S9" s="561">
        <f>'A8-2'!F8/'A7'!F18*100</f>
        <v>0</v>
      </c>
      <c r="T9" s="555">
        <f t="shared" si="8"/>
        <v>0</v>
      </c>
      <c r="U9" s="555">
        <f t="shared" si="9"/>
        <v>0</v>
      </c>
      <c r="V9" s="555">
        <f>U9/'A1'!F18*1000</f>
        <v>0</v>
      </c>
      <c r="W9" s="561">
        <f>'A8-2'!G8/'A7'!G18*100</f>
        <v>0</v>
      </c>
      <c r="X9" s="555">
        <f t="shared" si="10"/>
        <v>0</v>
      </c>
      <c r="Y9" s="555">
        <f t="shared" si="11"/>
        <v>0</v>
      </c>
      <c r="Z9" s="555">
        <f>Y9/'A1'!G18*1000</f>
        <v>0</v>
      </c>
      <c r="AA9" s="562">
        <v>1975</v>
      </c>
      <c r="AB9" s="561">
        <f>'A8-2'!H8/'A7'!H18*100</f>
        <v>0</v>
      </c>
      <c r="AC9" s="555">
        <f t="shared" si="12"/>
        <v>0</v>
      </c>
      <c r="AD9" s="555">
        <f t="shared" si="13"/>
        <v>0</v>
      </c>
      <c r="AE9" s="555">
        <f>AD9/'A1'!H18*1000</f>
        <v>0</v>
      </c>
      <c r="AF9" s="561">
        <f>'A8-2'!I8/'A7'!I8*100</f>
        <v>0</v>
      </c>
      <c r="AG9" s="555">
        <f t="shared" si="14"/>
        <v>0</v>
      </c>
      <c r="AH9" s="555">
        <f t="shared" si="15"/>
        <v>0</v>
      </c>
      <c r="AI9" s="555">
        <f>AH9/'A1'!I18*1000</f>
        <v>0</v>
      </c>
      <c r="AJ9" s="561">
        <f>'A8-2'!J8/'A7'!J18*100</f>
        <v>0</v>
      </c>
      <c r="AK9" s="555">
        <f t="shared" si="16"/>
        <v>0</v>
      </c>
      <c r="AL9" s="555">
        <f t="shared" si="17"/>
        <v>0</v>
      </c>
      <c r="AM9" s="555">
        <f>AL9/'A1'!J18*1000</f>
        <v>0</v>
      </c>
      <c r="AN9" s="562">
        <v>1975</v>
      </c>
      <c r="AO9" s="561">
        <f>'A8-2'!K8/'A7'!K18*100</f>
        <v>0</v>
      </c>
      <c r="AP9" s="555">
        <f t="shared" si="18"/>
        <v>0</v>
      </c>
      <c r="AQ9" s="555">
        <f t="shared" si="19"/>
        <v>0</v>
      </c>
      <c r="AR9" s="555">
        <f>AQ9/'A1'!K18*1000</f>
        <v>0</v>
      </c>
      <c r="AS9" s="561">
        <f>'A8-2'!L8/'A7'!L18*100</f>
        <v>0</v>
      </c>
      <c r="AT9" s="555">
        <f t="shared" si="20"/>
        <v>0</v>
      </c>
      <c r="AU9" s="555">
        <f t="shared" si="21"/>
        <v>0</v>
      </c>
      <c r="AV9" s="555">
        <f>AU9/'A1'!L18*1000</f>
        <v>0</v>
      </c>
      <c r="AW9" s="561">
        <f>'A8-2'!M8/'A7'!M18*100</f>
        <v>0</v>
      </c>
      <c r="AX9" s="555">
        <f t="shared" si="22"/>
        <v>0</v>
      </c>
      <c r="AY9" s="555">
        <f t="shared" si="23"/>
        <v>0</v>
      </c>
      <c r="AZ9" s="555">
        <f>AY9/'A1'!M18*1000</f>
        <v>0</v>
      </c>
      <c r="BA9" s="562">
        <v>1975</v>
      </c>
      <c r="BB9" s="561">
        <f>'A8-2'!N8/'A7'!N18*100</f>
        <v>0</v>
      </c>
      <c r="BC9" s="555">
        <f t="shared" si="24"/>
        <v>0</v>
      </c>
      <c r="BD9" s="555">
        <f t="shared" si="25"/>
        <v>0</v>
      </c>
      <c r="BE9" s="555">
        <f>BD9/'A1'!N18*1000</f>
        <v>0</v>
      </c>
      <c r="BF9" s="561">
        <f>'A8-2'!O8/'A7'!O18*100</f>
        <v>0</v>
      </c>
      <c r="BG9" s="555">
        <f t="shared" si="26"/>
        <v>0</v>
      </c>
      <c r="BH9" s="555">
        <f t="shared" si="27"/>
        <v>0</v>
      </c>
      <c r="BI9" s="555">
        <f>BH9/'A1'!O18*1000</f>
        <v>0</v>
      </c>
    </row>
    <row r="10" spans="1:63" hidden="1">
      <c r="A10" s="560">
        <v>1976</v>
      </c>
      <c r="B10" s="561">
        <f>'A8-2'!B9/'A7'!B19*100</f>
        <v>0</v>
      </c>
      <c r="C10" s="555">
        <f t="shared" si="0"/>
        <v>0</v>
      </c>
      <c r="D10" s="555">
        <f t="shared" si="1"/>
        <v>0</v>
      </c>
      <c r="E10" s="555">
        <f>D10/'A1'!B19*1000</f>
        <v>0</v>
      </c>
      <c r="F10" s="561">
        <f>'A8-2'!C9/'A7'!C19*100</f>
        <v>0</v>
      </c>
      <c r="G10" s="555">
        <f t="shared" si="2"/>
        <v>0</v>
      </c>
      <c r="H10" s="555">
        <f t="shared" si="3"/>
        <v>0</v>
      </c>
      <c r="I10" s="555">
        <f>H10/'A1'!C19*1000</f>
        <v>0</v>
      </c>
      <c r="J10" s="561">
        <f>'A8-2'!D9/'A7'!D19*100</f>
        <v>0</v>
      </c>
      <c r="K10" s="555">
        <f t="shared" si="4"/>
        <v>0</v>
      </c>
      <c r="L10" s="555">
        <f t="shared" si="5"/>
        <v>0</v>
      </c>
      <c r="M10" s="555">
        <f>L10/'A1'!D19*1000</f>
        <v>0</v>
      </c>
      <c r="N10" s="562">
        <v>1976</v>
      </c>
      <c r="O10" s="561">
        <f>'A8-2'!E9/'A7'!E19*100</f>
        <v>0</v>
      </c>
      <c r="P10" s="555">
        <f t="shared" si="6"/>
        <v>0</v>
      </c>
      <c r="Q10" s="555">
        <f t="shared" si="7"/>
        <v>0</v>
      </c>
      <c r="R10" s="555">
        <f>Q10/'A1'!E19*1000</f>
        <v>0</v>
      </c>
      <c r="S10" s="561">
        <f>'A8-2'!F9/'A7'!F19*100</f>
        <v>0</v>
      </c>
      <c r="T10" s="555">
        <f t="shared" si="8"/>
        <v>0</v>
      </c>
      <c r="U10" s="555">
        <f t="shared" si="9"/>
        <v>0</v>
      </c>
      <c r="V10" s="555">
        <f>U10/'A1'!F19*1000</f>
        <v>0</v>
      </c>
      <c r="W10" s="561">
        <f>'A8-2'!G9/'A7'!G19*100</f>
        <v>0</v>
      </c>
      <c r="X10" s="555">
        <f t="shared" si="10"/>
        <v>0</v>
      </c>
      <c r="Y10" s="555">
        <f t="shared" si="11"/>
        <v>0</v>
      </c>
      <c r="Z10" s="555">
        <f>Y10/'A1'!G19*1000</f>
        <v>0</v>
      </c>
      <c r="AA10" s="562">
        <v>1976</v>
      </c>
      <c r="AB10" s="561">
        <f>'A8-2'!H9/'A7'!H19*100</f>
        <v>0</v>
      </c>
      <c r="AC10" s="555">
        <f t="shared" si="12"/>
        <v>0</v>
      </c>
      <c r="AD10" s="555">
        <f t="shared" si="13"/>
        <v>0</v>
      </c>
      <c r="AE10" s="555">
        <f>AD10/'A1'!H19*1000</f>
        <v>0</v>
      </c>
      <c r="AF10" s="561">
        <f>'A8-2'!I9/'A7'!I9*100</f>
        <v>0</v>
      </c>
      <c r="AG10" s="555">
        <f t="shared" si="14"/>
        <v>0</v>
      </c>
      <c r="AH10" s="555">
        <f t="shared" si="15"/>
        <v>0</v>
      </c>
      <c r="AI10" s="555">
        <f>AH10/'A1'!I19*1000</f>
        <v>0</v>
      </c>
      <c r="AJ10" s="561">
        <f>'A8-2'!J9/'A7'!J19*100</f>
        <v>0</v>
      </c>
      <c r="AK10" s="555">
        <f t="shared" si="16"/>
        <v>0</v>
      </c>
      <c r="AL10" s="555">
        <f t="shared" si="17"/>
        <v>0</v>
      </c>
      <c r="AM10" s="555">
        <f>AL10/'A1'!J19*1000</f>
        <v>0</v>
      </c>
      <c r="AN10" s="562">
        <v>1976</v>
      </c>
      <c r="AO10" s="561">
        <f>'A8-2'!K9/'A7'!K19*100</f>
        <v>0</v>
      </c>
      <c r="AP10" s="555">
        <f t="shared" si="18"/>
        <v>0</v>
      </c>
      <c r="AQ10" s="555">
        <f t="shared" si="19"/>
        <v>0</v>
      </c>
      <c r="AR10" s="555">
        <f>AQ10/'A1'!K19*1000</f>
        <v>0</v>
      </c>
      <c r="AS10" s="561">
        <f>'A8-2'!L9/'A7'!L19*100</f>
        <v>0</v>
      </c>
      <c r="AT10" s="555">
        <f t="shared" si="20"/>
        <v>0</v>
      </c>
      <c r="AU10" s="555">
        <f t="shared" si="21"/>
        <v>0</v>
      </c>
      <c r="AV10" s="555">
        <f>AU10/'A1'!L19*1000</f>
        <v>0</v>
      </c>
      <c r="AW10" s="561">
        <f>'A8-2'!M9/'A7'!M19*100</f>
        <v>0</v>
      </c>
      <c r="AX10" s="555">
        <f t="shared" si="22"/>
        <v>0</v>
      </c>
      <c r="AY10" s="555">
        <f t="shared" si="23"/>
        <v>0</v>
      </c>
      <c r="AZ10" s="555">
        <f>AY10/'A1'!M19*1000</f>
        <v>0</v>
      </c>
      <c r="BA10" s="562">
        <v>1976</v>
      </c>
      <c r="BB10" s="561">
        <f>'A8-2'!N9/'A7'!N19*100</f>
        <v>0</v>
      </c>
      <c r="BC10" s="555">
        <f t="shared" si="24"/>
        <v>0</v>
      </c>
      <c r="BD10" s="555">
        <f t="shared" si="25"/>
        <v>0</v>
      </c>
      <c r="BE10" s="555">
        <f>BD10/'A1'!N19*1000</f>
        <v>0</v>
      </c>
      <c r="BF10" s="561">
        <f>'A8-2'!O9/'A7'!O19*100</f>
        <v>0</v>
      </c>
      <c r="BG10" s="555">
        <f t="shared" si="26"/>
        <v>0</v>
      </c>
      <c r="BH10" s="555">
        <f t="shared" si="27"/>
        <v>0</v>
      </c>
      <c r="BI10" s="555">
        <f>BH10/'A1'!O19*1000</f>
        <v>0</v>
      </c>
    </row>
    <row r="11" spans="1:63" hidden="1">
      <c r="A11" s="560">
        <v>1977</v>
      </c>
      <c r="B11" s="561">
        <f>'A8-2'!B10/'A7'!B20*100</f>
        <v>0</v>
      </c>
      <c r="C11" s="555">
        <f t="shared" si="0"/>
        <v>0</v>
      </c>
      <c r="D11" s="555">
        <f t="shared" si="1"/>
        <v>0</v>
      </c>
      <c r="E11" s="555">
        <f>D11/'A1'!B20*1000</f>
        <v>0</v>
      </c>
      <c r="F11" s="561">
        <f>'A8-2'!C10/'A7'!C20*100</f>
        <v>0</v>
      </c>
      <c r="G11" s="555">
        <f t="shared" si="2"/>
        <v>0</v>
      </c>
      <c r="H11" s="555">
        <f t="shared" si="3"/>
        <v>0</v>
      </c>
      <c r="I11" s="555">
        <f>H11/'A1'!C20*1000</f>
        <v>0</v>
      </c>
      <c r="J11" s="561">
        <f>'A8-2'!D10/'A7'!D20*100</f>
        <v>0</v>
      </c>
      <c r="K11" s="555">
        <f t="shared" si="4"/>
        <v>0</v>
      </c>
      <c r="L11" s="555">
        <f t="shared" si="5"/>
        <v>0</v>
      </c>
      <c r="M11" s="555">
        <f>L11/'A1'!D20*1000</f>
        <v>0</v>
      </c>
      <c r="N11" s="562">
        <v>1977</v>
      </c>
      <c r="O11" s="561">
        <f>'A8-2'!E10/'A7'!E20*100</f>
        <v>0</v>
      </c>
      <c r="P11" s="555">
        <f t="shared" si="6"/>
        <v>0</v>
      </c>
      <c r="Q11" s="555">
        <f t="shared" si="7"/>
        <v>0</v>
      </c>
      <c r="R11" s="555">
        <f>Q11/'A1'!E20*1000</f>
        <v>0</v>
      </c>
      <c r="S11" s="561">
        <f>'A8-2'!F10/'A7'!F20*100</f>
        <v>0</v>
      </c>
      <c r="T11" s="555">
        <f t="shared" si="8"/>
        <v>0</v>
      </c>
      <c r="U11" s="555">
        <f t="shared" si="9"/>
        <v>0</v>
      </c>
      <c r="V11" s="555">
        <f>U11/'A1'!F20*1000</f>
        <v>0</v>
      </c>
      <c r="W11" s="561">
        <f>'A8-2'!G10/'A7'!G20*100</f>
        <v>0</v>
      </c>
      <c r="X11" s="555">
        <f t="shared" si="10"/>
        <v>0</v>
      </c>
      <c r="Y11" s="555">
        <f t="shared" si="11"/>
        <v>0</v>
      </c>
      <c r="Z11" s="555">
        <f>Y11/'A1'!G20*1000</f>
        <v>0</v>
      </c>
      <c r="AA11" s="562">
        <v>1977</v>
      </c>
      <c r="AB11" s="561">
        <f>'A8-2'!H10/'A7'!H20*100</f>
        <v>0</v>
      </c>
      <c r="AC11" s="555">
        <f t="shared" si="12"/>
        <v>0</v>
      </c>
      <c r="AD11" s="555">
        <f t="shared" si="13"/>
        <v>0</v>
      </c>
      <c r="AE11" s="555">
        <f>AD11/'A1'!H20*1000</f>
        <v>0</v>
      </c>
      <c r="AF11" s="561">
        <f>'A8-2'!I10/'A7'!I10*100</f>
        <v>0</v>
      </c>
      <c r="AG11" s="555">
        <f t="shared" si="14"/>
        <v>0</v>
      </c>
      <c r="AH11" s="555">
        <f t="shared" si="15"/>
        <v>0</v>
      </c>
      <c r="AI11" s="555">
        <f>AH11/'A1'!I20*1000</f>
        <v>0</v>
      </c>
      <c r="AJ11" s="561">
        <f>'A8-2'!J10/'A7'!J20*100</f>
        <v>0</v>
      </c>
      <c r="AK11" s="555">
        <f t="shared" si="16"/>
        <v>0</v>
      </c>
      <c r="AL11" s="555">
        <f t="shared" si="17"/>
        <v>0</v>
      </c>
      <c r="AM11" s="555">
        <f>AL11/'A1'!J20*1000</f>
        <v>0</v>
      </c>
      <c r="AN11" s="562">
        <v>1977</v>
      </c>
      <c r="AO11" s="561">
        <f>'A8-2'!K10/'A7'!K20*100</f>
        <v>0</v>
      </c>
      <c r="AP11" s="555">
        <f t="shared" si="18"/>
        <v>0</v>
      </c>
      <c r="AQ11" s="555">
        <f t="shared" si="19"/>
        <v>0</v>
      </c>
      <c r="AR11" s="555">
        <f>AQ11/'A1'!K20*1000</f>
        <v>0</v>
      </c>
      <c r="AS11" s="561">
        <f>'A8-2'!L10/'A7'!L20*100</f>
        <v>0</v>
      </c>
      <c r="AT11" s="555">
        <f t="shared" si="20"/>
        <v>0</v>
      </c>
      <c r="AU11" s="555">
        <f t="shared" si="21"/>
        <v>0</v>
      </c>
      <c r="AV11" s="555">
        <f>AU11/'A1'!L20*1000</f>
        <v>0</v>
      </c>
      <c r="AW11" s="561">
        <f>'A8-2'!M10/'A7'!M20*100</f>
        <v>0</v>
      </c>
      <c r="AX11" s="555">
        <f t="shared" si="22"/>
        <v>0</v>
      </c>
      <c r="AY11" s="555">
        <f t="shared" si="23"/>
        <v>0</v>
      </c>
      <c r="AZ11" s="555">
        <f>AY11/'A1'!M20*1000</f>
        <v>0</v>
      </c>
      <c r="BA11" s="562">
        <v>1977</v>
      </c>
      <c r="BB11" s="561">
        <f>'A8-2'!N10/'A7'!N20*100</f>
        <v>0</v>
      </c>
      <c r="BC11" s="555">
        <f t="shared" si="24"/>
        <v>0</v>
      </c>
      <c r="BD11" s="555">
        <f t="shared" si="25"/>
        <v>0</v>
      </c>
      <c r="BE11" s="555">
        <f>BD11/'A1'!N20*1000</f>
        <v>0</v>
      </c>
      <c r="BF11" s="561">
        <f>'A8-2'!O10/'A7'!O20*100</f>
        <v>0</v>
      </c>
      <c r="BG11" s="555">
        <f t="shared" si="26"/>
        <v>0</v>
      </c>
      <c r="BH11" s="555">
        <f t="shared" si="27"/>
        <v>0</v>
      </c>
      <c r="BI11" s="555">
        <f>BH11/'A1'!O20*1000</f>
        <v>0</v>
      </c>
    </row>
    <row r="12" spans="1:63" hidden="1">
      <c r="A12" s="560">
        <v>1978</v>
      </c>
      <c r="B12" s="561">
        <f>'A8-2'!B11/'A7'!B21*100</f>
        <v>0</v>
      </c>
      <c r="C12" s="555">
        <f t="shared" si="0"/>
        <v>0</v>
      </c>
      <c r="D12" s="555">
        <f t="shared" si="1"/>
        <v>0</v>
      </c>
      <c r="E12" s="555">
        <f>D12/'A1'!B21*1000</f>
        <v>0</v>
      </c>
      <c r="F12" s="561">
        <f>'A8-2'!C11/'A7'!C21*100</f>
        <v>0</v>
      </c>
      <c r="G12" s="555">
        <f t="shared" si="2"/>
        <v>0</v>
      </c>
      <c r="H12" s="555">
        <f t="shared" si="3"/>
        <v>0</v>
      </c>
      <c r="I12" s="555">
        <f>H12/'A1'!C21*1000</f>
        <v>0</v>
      </c>
      <c r="J12" s="561">
        <f>'A8-2'!D11/'A7'!D21*100</f>
        <v>0</v>
      </c>
      <c r="K12" s="555">
        <f t="shared" si="4"/>
        <v>0</v>
      </c>
      <c r="L12" s="555">
        <f t="shared" si="5"/>
        <v>0</v>
      </c>
      <c r="M12" s="555">
        <f>L12/'A1'!D21*1000</f>
        <v>0</v>
      </c>
      <c r="N12" s="562">
        <v>1978</v>
      </c>
      <c r="O12" s="561">
        <f>'A8-2'!E11/'A7'!E21*100</f>
        <v>0</v>
      </c>
      <c r="P12" s="555">
        <f t="shared" si="6"/>
        <v>0</v>
      </c>
      <c r="Q12" s="555">
        <f t="shared" si="7"/>
        <v>0</v>
      </c>
      <c r="R12" s="555">
        <f>Q12/'A1'!E21*1000</f>
        <v>0</v>
      </c>
      <c r="S12" s="561">
        <f>'A8-2'!F11/'A7'!F21*100</f>
        <v>0</v>
      </c>
      <c r="T12" s="555">
        <f t="shared" si="8"/>
        <v>0</v>
      </c>
      <c r="U12" s="555">
        <f t="shared" si="9"/>
        <v>0</v>
      </c>
      <c r="V12" s="555">
        <f>U12/'A1'!F21*1000</f>
        <v>0</v>
      </c>
      <c r="W12" s="561">
        <f>'A8-2'!G11/'A7'!G21*100</f>
        <v>0</v>
      </c>
      <c r="X12" s="555">
        <f t="shared" si="10"/>
        <v>0</v>
      </c>
      <c r="Y12" s="555">
        <f t="shared" si="11"/>
        <v>0</v>
      </c>
      <c r="Z12" s="555">
        <f>Y12/'A1'!G21*1000</f>
        <v>0</v>
      </c>
      <c r="AA12" s="562">
        <v>1978</v>
      </c>
      <c r="AB12" s="561">
        <f>'A8-2'!H11/'A7'!H21*100</f>
        <v>0</v>
      </c>
      <c r="AC12" s="555">
        <f t="shared" si="12"/>
        <v>0</v>
      </c>
      <c r="AD12" s="555">
        <f t="shared" si="13"/>
        <v>0</v>
      </c>
      <c r="AE12" s="555">
        <f>AD12/'A1'!H21*1000</f>
        <v>0</v>
      </c>
      <c r="AF12" s="561">
        <f>'A8-2'!I11/'A7'!I11*100</f>
        <v>0</v>
      </c>
      <c r="AG12" s="555">
        <f t="shared" si="14"/>
        <v>0</v>
      </c>
      <c r="AH12" s="555">
        <f t="shared" si="15"/>
        <v>0</v>
      </c>
      <c r="AI12" s="555">
        <f>AH12/'A1'!I21*1000</f>
        <v>0</v>
      </c>
      <c r="AJ12" s="561">
        <f>'A8-2'!J11/'A7'!J21*100</f>
        <v>0</v>
      </c>
      <c r="AK12" s="555">
        <f t="shared" si="16"/>
        <v>0</v>
      </c>
      <c r="AL12" s="555">
        <f t="shared" si="17"/>
        <v>0</v>
      </c>
      <c r="AM12" s="555">
        <f>AL12/'A1'!J21*1000</f>
        <v>0</v>
      </c>
      <c r="AN12" s="562">
        <v>1978</v>
      </c>
      <c r="AO12" s="561">
        <f>'A8-2'!K11/'A7'!K21*100</f>
        <v>0</v>
      </c>
      <c r="AP12" s="555">
        <f t="shared" si="18"/>
        <v>0</v>
      </c>
      <c r="AQ12" s="555">
        <f t="shared" si="19"/>
        <v>0</v>
      </c>
      <c r="AR12" s="555">
        <f>AQ12/'A1'!K21*1000</f>
        <v>0</v>
      </c>
      <c r="AS12" s="561">
        <f>'A8-2'!L11/'A7'!L21*100</f>
        <v>0</v>
      </c>
      <c r="AT12" s="555">
        <f t="shared" si="20"/>
        <v>0</v>
      </c>
      <c r="AU12" s="555">
        <f t="shared" si="21"/>
        <v>0</v>
      </c>
      <c r="AV12" s="555">
        <f>AU12/'A1'!L21*1000</f>
        <v>0</v>
      </c>
      <c r="AW12" s="561">
        <f>'A8-2'!M11/'A7'!M21*100</f>
        <v>0</v>
      </c>
      <c r="AX12" s="555">
        <f t="shared" si="22"/>
        <v>0</v>
      </c>
      <c r="AY12" s="555">
        <f t="shared" si="23"/>
        <v>0</v>
      </c>
      <c r="AZ12" s="555">
        <f>AY12/'A1'!M21*1000</f>
        <v>0</v>
      </c>
      <c r="BA12" s="562">
        <v>1978</v>
      </c>
      <c r="BB12" s="561">
        <f>'A8-2'!N11/'A7'!N21*100</f>
        <v>0</v>
      </c>
      <c r="BC12" s="555">
        <f t="shared" si="24"/>
        <v>0</v>
      </c>
      <c r="BD12" s="555">
        <f t="shared" si="25"/>
        <v>0</v>
      </c>
      <c r="BE12" s="555">
        <f>BD12/'A1'!N21*1000</f>
        <v>0</v>
      </c>
      <c r="BF12" s="561">
        <f>'A8-2'!O11/'A7'!O21*100</f>
        <v>0</v>
      </c>
      <c r="BG12" s="555">
        <f t="shared" si="26"/>
        <v>0</v>
      </c>
      <c r="BH12" s="555">
        <f t="shared" si="27"/>
        <v>0</v>
      </c>
      <c r="BI12" s="555">
        <f>BH12/'A1'!O21*1000</f>
        <v>0</v>
      </c>
    </row>
    <row r="13" spans="1:63" hidden="1">
      <c r="A13" s="560">
        <v>1979</v>
      </c>
      <c r="B13" s="561">
        <f>'A8-2'!B12/'A7'!B22*100</f>
        <v>0</v>
      </c>
      <c r="C13" s="555">
        <f t="shared" si="0"/>
        <v>0</v>
      </c>
      <c r="D13" s="555">
        <f t="shared" si="1"/>
        <v>0</v>
      </c>
      <c r="E13" s="555">
        <f>D13/'A1'!B22*1000</f>
        <v>0</v>
      </c>
      <c r="F13" s="561">
        <f>'A8-2'!C12/'A7'!C22*100</f>
        <v>0</v>
      </c>
      <c r="G13" s="555">
        <f t="shared" si="2"/>
        <v>0</v>
      </c>
      <c r="H13" s="555">
        <f t="shared" si="3"/>
        <v>0</v>
      </c>
      <c r="I13" s="555">
        <f>H13/'A1'!C22*1000</f>
        <v>0</v>
      </c>
      <c r="J13" s="561">
        <f>'A8-2'!D12/'A7'!D22*100</f>
        <v>0</v>
      </c>
      <c r="K13" s="555">
        <f t="shared" si="4"/>
        <v>0</v>
      </c>
      <c r="L13" s="555">
        <f t="shared" si="5"/>
        <v>0</v>
      </c>
      <c r="M13" s="555">
        <f>L13/'A1'!D22*1000</f>
        <v>0</v>
      </c>
      <c r="N13" s="562">
        <v>1979</v>
      </c>
      <c r="O13" s="561">
        <f>'A8-2'!E12/'A7'!E22*100</f>
        <v>0</v>
      </c>
      <c r="P13" s="555">
        <f t="shared" si="6"/>
        <v>0</v>
      </c>
      <c r="Q13" s="555">
        <f t="shared" si="7"/>
        <v>0</v>
      </c>
      <c r="R13" s="555">
        <f>Q13/'A1'!E22*1000</f>
        <v>0</v>
      </c>
      <c r="S13" s="561">
        <f>'A8-2'!F12/'A7'!F22*100</f>
        <v>0</v>
      </c>
      <c r="T13" s="555">
        <f t="shared" si="8"/>
        <v>0</v>
      </c>
      <c r="U13" s="555">
        <f t="shared" si="9"/>
        <v>0</v>
      </c>
      <c r="V13" s="555">
        <f>U13/'A1'!F22*1000</f>
        <v>0</v>
      </c>
      <c r="W13" s="561">
        <f>'A8-2'!G12/'A7'!G22*100</f>
        <v>0</v>
      </c>
      <c r="X13" s="555">
        <f t="shared" si="10"/>
        <v>0</v>
      </c>
      <c r="Y13" s="555">
        <f t="shared" si="11"/>
        <v>0</v>
      </c>
      <c r="Z13" s="555">
        <f>Y13/'A1'!G22*1000</f>
        <v>0</v>
      </c>
      <c r="AA13" s="562">
        <v>1979</v>
      </c>
      <c r="AB13" s="561">
        <f>'A8-2'!H12/'A7'!H22*100</f>
        <v>0</v>
      </c>
      <c r="AC13" s="555">
        <f t="shared" si="12"/>
        <v>0</v>
      </c>
      <c r="AD13" s="555">
        <f t="shared" si="13"/>
        <v>0</v>
      </c>
      <c r="AE13" s="555">
        <f>AD13/'A1'!H22*1000</f>
        <v>0</v>
      </c>
      <c r="AF13" s="561">
        <f>'A8-2'!I12/'A7'!I12*100</f>
        <v>0</v>
      </c>
      <c r="AG13" s="555">
        <f t="shared" si="14"/>
        <v>0</v>
      </c>
      <c r="AH13" s="555">
        <f t="shared" si="15"/>
        <v>0</v>
      </c>
      <c r="AI13" s="555">
        <f>AH13/'A1'!I22*1000</f>
        <v>0</v>
      </c>
      <c r="AJ13" s="561">
        <f>'A8-2'!J12/'A7'!J22*100</f>
        <v>0</v>
      </c>
      <c r="AK13" s="555">
        <f t="shared" si="16"/>
        <v>0</v>
      </c>
      <c r="AL13" s="555">
        <f t="shared" si="17"/>
        <v>0</v>
      </c>
      <c r="AM13" s="555">
        <f>AL13/'A1'!J22*1000</f>
        <v>0</v>
      </c>
      <c r="AN13" s="562">
        <v>1979</v>
      </c>
      <c r="AO13" s="561">
        <f>'A8-2'!K12/'A7'!K22*100</f>
        <v>0</v>
      </c>
      <c r="AP13" s="555">
        <f t="shared" si="18"/>
        <v>0</v>
      </c>
      <c r="AQ13" s="555">
        <f t="shared" si="19"/>
        <v>0</v>
      </c>
      <c r="AR13" s="555">
        <f>AQ13/'A1'!K22*1000</f>
        <v>0</v>
      </c>
      <c r="AS13" s="561">
        <f>'A8-2'!L12/'A7'!L22*100</f>
        <v>0</v>
      </c>
      <c r="AT13" s="555">
        <f t="shared" si="20"/>
        <v>0</v>
      </c>
      <c r="AU13" s="555">
        <f t="shared" si="21"/>
        <v>0</v>
      </c>
      <c r="AV13" s="555">
        <f>AU13/'A1'!L22*1000</f>
        <v>0</v>
      </c>
      <c r="AW13" s="561">
        <f>'A8-2'!M12/'A7'!M22*100</f>
        <v>0</v>
      </c>
      <c r="AX13" s="555">
        <f t="shared" si="22"/>
        <v>0</v>
      </c>
      <c r="AY13" s="555">
        <f t="shared" si="23"/>
        <v>0</v>
      </c>
      <c r="AZ13" s="555">
        <f>AY13/'A1'!M22*1000</f>
        <v>0</v>
      </c>
      <c r="BA13" s="562">
        <v>1979</v>
      </c>
      <c r="BB13" s="561">
        <f>'A8-2'!N12/'A7'!N22*100</f>
        <v>0</v>
      </c>
      <c r="BC13" s="555">
        <f t="shared" si="24"/>
        <v>0</v>
      </c>
      <c r="BD13" s="555">
        <f t="shared" si="25"/>
        <v>0</v>
      </c>
      <c r="BE13" s="555">
        <f>BD13/'A1'!N22*1000</f>
        <v>0</v>
      </c>
      <c r="BF13" s="561">
        <f>'A8-2'!O12/'A7'!O22*100</f>
        <v>0</v>
      </c>
      <c r="BG13" s="555">
        <f t="shared" si="26"/>
        <v>0</v>
      </c>
      <c r="BH13" s="555">
        <f t="shared" si="27"/>
        <v>0</v>
      </c>
      <c r="BI13" s="555">
        <f>BH13/'A1'!O22*1000</f>
        <v>0</v>
      </c>
    </row>
    <row r="14" spans="1:63" ht="18" customHeight="1">
      <c r="A14" s="560">
        <v>1980</v>
      </c>
      <c r="B14" s="561">
        <f>'A8-2'!B13/'A7'!B23*100</f>
        <v>3296.9994715849052</v>
      </c>
      <c r="C14" s="555">
        <f t="shared" si="0"/>
        <v>3296.9994715849052</v>
      </c>
      <c r="D14" s="555">
        <f t="shared" si="1"/>
        <v>3296.9994715849052</v>
      </c>
      <c r="E14" s="555">
        <f>D14/'A1'!B23*1000</f>
        <v>222.65935622496804</v>
      </c>
      <c r="F14" s="561">
        <f>'A8-2'!C13/'A7'!C23*100</f>
        <v>2472.6512242268409</v>
      </c>
      <c r="G14" s="555">
        <f t="shared" si="2"/>
        <v>2472.6512242268409</v>
      </c>
      <c r="H14" s="555">
        <f t="shared" si="3"/>
        <v>2472.6512242268409</v>
      </c>
      <c r="I14" s="555">
        <f>H14/'A1'!C23*1000</f>
        <v>250.8014224796471</v>
      </c>
      <c r="J14" s="561">
        <f>'A8-2'!D13/'A7'!D23*100</f>
        <v>7736.0112032129109</v>
      </c>
      <c r="K14" s="555">
        <f t="shared" si="4"/>
        <v>7736.0112032129109</v>
      </c>
      <c r="L14" s="555">
        <f t="shared" si="5"/>
        <v>7736.0112032129109</v>
      </c>
      <c r="M14" s="555">
        <f>L14/'A1'!D23*1000</f>
        <v>315.55377233721237</v>
      </c>
      <c r="N14" s="562">
        <v>1980</v>
      </c>
      <c r="O14" s="561">
        <f>'A8-2'!E13/'A7'!E23*100</f>
        <v>8096.2739656302247</v>
      </c>
      <c r="P14" s="555">
        <f t="shared" si="6"/>
        <v>8096.2739656302247</v>
      </c>
      <c r="Q14" s="555">
        <f t="shared" si="7"/>
        <v>8096.2739656302247</v>
      </c>
      <c r="R14" s="555">
        <f>Q14/'A1'!E23*1000</f>
        <v>1580.0690799434474</v>
      </c>
      <c r="S14" s="561">
        <f>'A8-2'!F13/'A7'!F23*100</f>
        <v>886.3090719973078</v>
      </c>
      <c r="T14" s="555">
        <f t="shared" si="8"/>
        <v>886.3090719973078</v>
      </c>
      <c r="U14" s="555">
        <f t="shared" si="9"/>
        <v>886.3090719973078</v>
      </c>
      <c r="V14" s="555">
        <f>U14/'A1'!F23*1000</f>
        <v>185.42030794922758</v>
      </c>
      <c r="W14" s="561">
        <f>'A8-2'!G13/'A7'!G23*100</f>
        <v>17807.265981254666</v>
      </c>
      <c r="X14" s="555">
        <f t="shared" si="10"/>
        <v>17807.265981254666</v>
      </c>
      <c r="Y14" s="555">
        <f t="shared" si="11"/>
        <v>17807.265981254666</v>
      </c>
      <c r="Z14" s="555">
        <f>Y14/'A1'!G23*1000</f>
        <v>323.12691857720068</v>
      </c>
      <c r="AA14" s="562">
        <v>1980</v>
      </c>
      <c r="AB14" s="561">
        <f>'A8-2'!H13/'A7'!H23*100</f>
        <v>28245.850721601546</v>
      </c>
      <c r="AC14" s="555">
        <f t="shared" si="12"/>
        <v>28245.850721601546</v>
      </c>
      <c r="AD14" s="555">
        <f t="shared" si="13"/>
        <v>28245.850721601546</v>
      </c>
      <c r="AE14" s="555">
        <f>AD14/'A1'!H23*1000</f>
        <v>360.72501336604654</v>
      </c>
      <c r="AF14" s="561">
        <f>'A8-2'!I13/'A7'!I13*100</f>
        <v>27278.965079653688</v>
      </c>
      <c r="AG14" s="555">
        <f t="shared" si="14"/>
        <v>27278.965079653688</v>
      </c>
      <c r="AH14" s="555">
        <f t="shared" si="15"/>
        <v>27278.965079653688</v>
      </c>
      <c r="AI14" s="555">
        <f>AH14/'A1'!I23*1000</f>
        <v>483.37905194667894</v>
      </c>
      <c r="AJ14" s="561">
        <f>'A8-2'!J13/'A7'!J23*100</f>
        <v>4221.2023324710162</v>
      </c>
      <c r="AK14" s="555">
        <f t="shared" si="16"/>
        <v>4221.2023324710162</v>
      </c>
      <c r="AL14" s="555">
        <f t="shared" si="17"/>
        <v>4221.2023324710162</v>
      </c>
      <c r="AM14" s="555">
        <f>AL14/'A1'!J23*1000</f>
        <v>298.36035711556519</v>
      </c>
      <c r="AN14" s="562">
        <v>1980</v>
      </c>
      <c r="AO14" s="561">
        <f>'A8-2'!K13/'A7'!K23*100</f>
        <v>9218.5467224713229</v>
      </c>
      <c r="AP14" s="555">
        <f t="shared" si="18"/>
        <v>9218.5467224713229</v>
      </c>
      <c r="AQ14" s="555">
        <f t="shared" si="19"/>
        <v>9218.5467224713229</v>
      </c>
      <c r="AR14" s="555">
        <f>AQ14/'A1'!K23*1000</f>
        <v>2256.1298880252871</v>
      </c>
      <c r="AS14" s="561">
        <f>'A8-2'!L13/'A7'!L23*100</f>
        <v>1318.0423725575206</v>
      </c>
      <c r="AT14" s="555">
        <f t="shared" si="20"/>
        <v>1318.0423725575206</v>
      </c>
      <c r="AU14" s="555">
        <f t="shared" si="21"/>
        <v>1318.0423725575206</v>
      </c>
      <c r="AV14" s="555">
        <f>AU14/'A1'!L23*1000</f>
        <v>34.991228214247727</v>
      </c>
      <c r="AW14" s="561">
        <f>'A8-2'!M13/'A7'!M23*100</f>
        <v>30542.195719780892</v>
      </c>
      <c r="AX14" s="555">
        <f t="shared" si="22"/>
        <v>30542.195719780892</v>
      </c>
      <c r="AY14" s="555">
        <f t="shared" si="23"/>
        <v>30542.195719780892</v>
      </c>
      <c r="AZ14" s="555">
        <f>AY14/'A1'!M23*1000</f>
        <v>3675.3544789146681</v>
      </c>
      <c r="BA14" s="562">
        <v>1980</v>
      </c>
      <c r="BB14" s="561">
        <f>'A8-2'!N13/'A7'!N23*100</f>
        <v>13934.958115344989</v>
      </c>
      <c r="BC14" s="555">
        <f t="shared" si="24"/>
        <v>13934.958115344989</v>
      </c>
      <c r="BD14" s="555">
        <f t="shared" si="25"/>
        <v>13934.958115344989</v>
      </c>
      <c r="BE14" s="555">
        <f>BD14/'A1'!N23*1000</f>
        <v>247.38075830543207</v>
      </c>
      <c r="BF14" s="561">
        <f>'A8-2'!O13/'A7'!O23*100</f>
        <v>122183.18704136013</v>
      </c>
      <c r="BG14" s="555">
        <f t="shared" si="26"/>
        <v>122183.18704136013</v>
      </c>
      <c r="BH14" s="555">
        <f t="shared" si="27"/>
        <v>122183.18704136013</v>
      </c>
      <c r="BI14" s="555">
        <f>BH14/'A1'!O23*1000</f>
        <v>536.53595567199227</v>
      </c>
    </row>
    <row r="15" spans="1:63" ht="18" customHeight="1">
      <c r="A15" s="560">
        <v>1981</v>
      </c>
      <c r="B15" s="561">
        <f>'A8-2'!B14/'A7'!B24*100</f>
        <v>3430.5847752514524</v>
      </c>
      <c r="C15" s="555">
        <f t="shared" si="0"/>
        <v>6727.5842468363571</v>
      </c>
      <c r="D15" s="555">
        <f t="shared" si="1"/>
        <v>6068.1843525193763</v>
      </c>
      <c r="E15" s="555">
        <f>D15/'A1'!B24*1000</f>
        <v>403.09135052686094</v>
      </c>
      <c r="F15" s="561">
        <f>'A8-2'!C14/'A7'!C24*100</f>
        <v>2526.0385652128784</v>
      </c>
      <c r="G15" s="555">
        <f t="shared" si="2"/>
        <v>4998.6897894397189</v>
      </c>
      <c r="H15" s="555">
        <f t="shared" si="3"/>
        <v>4504.1595445943512</v>
      </c>
      <c r="I15" s="555">
        <f>H15/'A1'!C24*1000</f>
        <v>456.90399113353124</v>
      </c>
      <c r="J15" s="561">
        <f>'A8-2'!D14/'A7'!D24*100</f>
        <v>7755.8704405941735</v>
      </c>
      <c r="K15" s="555">
        <f t="shared" si="4"/>
        <v>15491.881643807084</v>
      </c>
      <c r="L15" s="555">
        <f t="shared" si="5"/>
        <v>13944.679403164502</v>
      </c>
      <c r="M15" s="555">
        <f>L15/'A1'!D24*1000</f>
        <v>561.8342932747554</v>
      </c>
      <c r="N15" s="562">
        <v>1981</v>
      </c>
      <c r="O15" s="561">
        <f>'A8-2'!E14/'A7'!E24*100</f>
        <v>8397.0714575369457</v>
      </c>
      <c r="P15" s="555">
        <f t="shared" si="6"/>
        <v>16493.345423167171</v>
      </c>
      <c r="Q15" s="555">
        <f t="shared" si="7"/>
        <v>14874.090630041126</v>
      </c>
      <c r="R15" s="555">
        <f>Q15/'A1'!E24*1000</f>
        <v>2903.9614662321605</v>
      </c>
      <c r="S15" s="561">
        <f>'A8-2'!F14/'A7'!F24*100</f>
        <v>938.0886001117974</v>
      </c>
      <c r="T15" s="555">
        <f t="shared" si="8"/>
        <v>1824.3976721091053</v>
      </c>
      <c r="U15" s="555">
        <f t="shared" si="9"/>
        <v>1647.1358577096437</v>
      </c>
      <c r="V15" s="555">
        <f>U15/'A1'!F24*1000</f>
        <v>343.15330368950907</v>
      </c>
      <c r="W15" s="561">
        <f>'A8-2'!G14/'A7'!G24*100</f>
        <v>17962.817061380472</v>
      </c>
      <c r="X15" s="555">
        <f t="shared" si="10"/>
        <v>35770.083042635139</v>
      </c>
      <c r="Y15" s="555">
        <f t="shared" si="11"/>
        <v>32208.629846384207</v>
      </c>
      <c r="Z15" s="555">
        <f>Y15/'A1'!G24*1000</f>
        <v>581.18283852289562</v>
      </c>
      <c r="AA15" s="562">
        <v>1981</v>
      </c>
      <c r="AB15" s="561">
        <f>'A8-2'!H14/'A7'!H24*100</f>
        <v>29021.512365517992</v>
      </c>
      <c r="AC15" s="555">
        <f t="shared" si="12"/>
        <v>57267.363087119535</v>
      </c>
      <c r="AD15" s="555">
        <f t="shared" si="13"/>
        <v>51618.192942799229</v>
      </c>
      <c r="AE15" s="555">
        <f>AD15/'A1'!H24*1000</f>
        <v>658.24419065519692</v>
      </c>
      <c r="AF15" s="561">
        <f>'A8-2'!I14/'A7'!I14*100</f>
        <v>30601.377559447461</v>
      </c>
      <c r="AG15" s="555">
        <f t="shared" si="14"/>
        <v>57880.342639101145</v>
      </c>
      <c r="AH15" s="555">
        <f t="shared" si="15"/>
        <v>52424.549623170416</v>
      </c>
      <c r="AI15" s="555">
        <f>AH15/'A1'!I24*1000</f>
        <v>927.69901457204105</v>
      </c>
      <c r="AJ15" s="561">
        <f>'A8-2'!J14/'A7'!J24*100</f>
        <v>4264.892170333339</v>
      </c>
      <c r="AK15" s="555">
        <f t="shared" si="16"/>
        <v>8486.0945028043552</v>
      </c>
      <c r="AL15" s="555">
        <f t="shared" si="17"/>
        <v>7641.854036310152</v>
      </c>
      <c r="AM15" s="555">
        <f>AL15/'A1'!J24*1000</f>
        <v>536.38338150559082</v>
      </c>
      <c r="AN15" s="562">
        <v>1981</v>
      </c>
      <c r="AO15" s="561">
        <f>'A8-2'!K14/'A7'!K24*100</f>
        <v>9522.8154341888494</v>
      </c>
      <c r="AP15" s="555">
        <f t="shared" si="18"/>
        <v>18741.362156660172</v>
      </c>
      <c r="AQ15" s="555">
        <f t="shared" si="19"/>
        <v>16897.652812165907</v>
      </c>
      <c r="AR15" s="555">
        <f>AQ15/'A1'!K24*1000</f>
        <v>4121.3787346746121</v>
      </c>
      <c r="AS15" s="561">
        <f>'A8-2'!L14/'A7'!L24*100</f>
        <v>1432.5200268334193</v>
      </c>
      <c r="AT15" s="555">
        <f t="shared" si="20"/>
        <v>2750.5623993909398</v>
      </c>
      <c r="AU15" s="555">
        <f t="shared" si="21"/>
        <v>2486.9539248794358</v>
      </c>
      <c r="AV15" s="555">
        <f>AU15/'A1'!L24*1000</f>
        <v>65.619242820566626</v>
      </c>
      <c r="AW15" s="561">
        <f>'A8-2'!M14/'A7'!M24*100</f>
        <v>32280.487277397446</v>
      </c>
      <c r="AX15" s="555">
        <f t="shared" si="22"/>
        <v>62822.682997178337</v>
      </c>
      <c r="AY15" s="555">
        <f t="shared" si="23"/>
        <v>56714.243853222157</v>
      </c>
      <c r="AZ15" s="555">
        <f>AY15/'A1'!M24*1000</f>
        <v>6816.6158477430481</v>
      </c>
      <c r="BA15" s="562">
        <v>1981</v>
      </c>
      <c r="BB15" s="561">
        <f>'A8-2'!N14/'A7'!N24*100</f>
        <v>13456.673553320079</v>
      </c>
      <c r="BC15" s="555">
        <f t="shared" si="24"/>
        <v>27391.631668665068</v>
      </c>
      <c r="BD15" s="555">
        <f t="shared" si="25"/>
        <v>24604.640045596068</v>
      </c>
      <c r="BE15" s="555">
        <f>BD15/'A1'!N24*1000</f>
        <v>436.58534069585085</v>
      </c>
      <c r="BF15" s="561">
        <f>'A8-2'!O14/'A7'!O24*100</f>
        <v>123590.5205125433</v>
      </c>
      <c r="BG15" s="555">
        <f t="shared" si="26"/>
        <v>245773.70755390343</v>
      </c>
      <c r="BH15" s="555">
        <f t="shared" si="27"/>
        <v>221337.07014563141</v>
      </c>
      <c r="BI15" s="555">
        <f>BH15/'A1'!O24*1000</f>
        <v>962.30161622913738</v>
      </c>
    </row>
    <row r="16" spans="1:63" ht="18" customHeight="1">
      <c r="A16" s="560">
        <v>1982</v>
      </c>
      <c r="B16" s="561">
        <f>'A8-2'!B15/'A7'!B25*100</f>
        <v>3576.9828602704556</v>
      </c>
      <c r="C16" s="555">
        <f t="shared" si="0"/>
        <v>10304.567107106814</v>
      </c>
      <c r="D16" s="555">
        <f t="shared" si="1"/>
        <v>8431.5303422859579</v>
      </c>
      <c r="E16" s="555">
        <f>D16/'A1'!B25*1000</f>
        <v>551.48083286655378</v>
      </c>
      <c r="F16" s="561">
        <f>'A8-2'!C15/'A7'!C25*100</f>
        <v>2512.1351827612152</v>
      </c>
      <c r="G16" s="555">
        <f t="shared" si="2"/>
        <v>7510.8249722009341</v>
      </c>
      <c r="H16" s="555">
        <f t="shared" si="3"/>
        <v>6115.4628184366966</v>
      </c>
      <c r="I16" s="555">
        <f>H16/'A1'!C25*1000</f>
        <v>620.48121128619084</v>
      </c>
      <c r="J16" s="561">
        <f>'A8-2'!D15/'A7'!D25*100</f>
        <v>8417.5667537611098</v>
      </c>
      <c r="K16" s="555">
        <f t="shared" si="4"/>
        <v>23909.448397568194</v>
      </c>
      <c r="L16" s="555">
        <f t="shared" si="5"/>
        <v>19573.310276292712</v>
      </c>
      <c r="M16" s="555">
        <f>L16/'A1'!D25*1000</f>
        <v>779.28715511198436</v>
      </c>
      <c r="N16" s="562">
        <v>1982</v>
      </c>
      <c r="O16" s="561">
        <f>'A8-2'!E15/'A7'!E25*100</f>
        <v>9033.582133955626</v>
      </c>
      <c r="P16" s="555">
        <f t="shared" si="6"/>
        <v>25526.927557122799</v>
      </c>
      <c r="Q16" s="555">
        <f t="shared" si="7"/>
        <v>20932.85463798853</v>
      </c>
      <c r="R16" s="555">
        <f>Q16/'A1'!E25*1000</f>
        <v>4090.0458456405886</v>
      </c>
      <c r="S16" s="561">
        <f>'A8-2'!F15/'A7'!F25*100</f>
        <v>1053.1651566998537</v>
      </c>
      <c r="T16" s="555">
        <f t="shared" si="8"/>
        <v>2877.5628288089592</v>
      </c>
      <c r="U16" s="555">
        <f t="shared" si="9"/>
        <v>2370.8738428675688</v>
      </c>
      <c r="V16" s="555">
        <f>U16/'A1'!F25*1000</f>
        <v>491.16922371401881</v>
      </c>
      <c r="W16" s="561">
        <f>'A8-2'!G15/'A7'!G25*100</f>
        <v>19195.400648665927</v>
      </c>
      <c r="X16" s="555">
        <f t="shared" si="10"/>
        <v>54965.483691301066</v>
      </c>
      <c r="Y16" s="555">
        <f t="shared" si="11"/>
        <v>44962.304525773296</v>
      </c>
      <c r="Z16" s="555">
        <f>Y16/'A1'!G25*1000</f>
        <v>806.48588997852914</v>
      </c>
      <c r="AA16" s="562">
        <v>1982</v>
      </c>
      <c r="AB16" s="561">
        <f>'A8-2'!H15/'A7'!H25*100</f>
        <v>29750.735875315819</v>
      </c>
      <c r="AC16" s="555">
        <f t="shared" si="12"/>
        <v>87018.098962435353</v>
      </c>
      <c r="AD16" s="555">
        <f t="shared" si="13"/>
        <v>71045.290229555205</v>
      </c>
      <c r="AE16" s="555">
        <f>AD16/'A1'!H25*1000</f>
        <v>906.94185523144461</v>
      </c>
      <c r="AF16" s="561">
        <f>'A8-2'!I15/'A7'!I15*100</f>
        <v>35115.442182224469</v>
      </c>
      <c r="AG16" s="555">
        <f t="shared" si="14"/>
        <v>92995.784821325622</v>
      </c>
      <c r="AH16" s="555">
        <f t="shared" si="15"/>
        <v>77055.081880760816</v>
      </c>
      <c r="AI16" s="555">
        <f>AH16/'A1'!I25*1000</f>
        <v>1362.7575562312347</v>
      </c>
      <c r="AJ16" s="561">
        <f>'A8-2'!J15/'A7'!J25*100</f>
        <v>4469.7561957099615</v>
      </c>
      <c r="AK16" s="555">
        <f t="shared" si="16"/>
        <v>12955.850698514318</v>
      </c>
      <c r="AL16" s="555">
        <f t="shared" si="17"/>
        <v>10583.239424758083</v>
      </c>
      <c r="AM16" s="555">
        <f>AL16/'A1'!J25*1000</f>
        <v>739.46614203172749</v>
      </c>
      <c r="AN16" s="562">
        <v>1982</v>
      </c>
      <c r="AO16" s="561">
        <f>'A8-2'!K15/'A7'!K25*100</f>
        <v>10129.416949187613</v>
      </c>
      <c r="AP16" s="555">
        <f t="shared" si="18"/>
        <v>28870.779105847785</v>
      </c>
      <c r="AQ16" s="555">
        <f t="shared" si="19"/>
        <v>23647.539198920338</v>
      </c>
      <c r="AR16" s="555">
        <f>AQ16/'A1'!K25*1000</f>
        <v>5746.6680920827066</v>
      </c>
      <c r="AS16" s="561">
        <f>'A8-2'!L15/'A7'!L25*100</f>
        <v>1662.8823534662326</v>
      </c>
      <c r="AT16" s="555">
        <f t="shared" si="20"/>
        <v>4413.4447528571727</v>
      </c>
      <c r="AU16" s="555">
        <f t="shared" si="21"/>
        <v>3652.4454933697816</v>
      </c>
      <c r="AV16" s="555">
        <f>AU16/'A1'!L25*1000</f>
        <v>95.855604550515579</v>
      </c>
      <c r="AW16" s="561">
        <f>'A8-2'!M15/'A7'!M25*100</f>
        <v>34891.811345344606</v>
      </c>
      <c r="AX16" s="555">
        <f t="shared" si="22"/>
        <v>97714.494342522943</v>
      </c>
      <c r="AY16" s="555">
        <f t="shared" si="23"/>
        <v>80263.206427922327</v>
      </c>
      <c r="AZ16" s="555">
        <f>AY16/'A1'!M25*1000</f>
        <v>9641.2259973480268</v>
      </c>
      <c r="BA16" s="562">
        <v>1982</v>
      </c>
      <c r="BB16" s="561">
        <f>'A8-2'!N15/'A7'!N25*100</f>
        <v>13189.967134039543</v>
      </c>
      <c r="BC16" s="555">
        <f t="shared" si="24"/>
        <v>40581.598802704611</v>
      </c>
      <c r="BD16" s="555">
        <f t="shared" si="25"/>
        <v>32873.6791705164</v>
      </c>
      <c r="BE16" s="555">
        <f>BD16/'A1'!N25*1000</f>
        <v>583.99529534945907</v>
      </c>
      <c r="BF16" s="561">
        <f>'A8-2'!O15/'A7'!O25*100</f>
        <v>129969.70325395229</v>
      </c>
      <c r="BG16" s="555">
        <f t="shared" si="26"/>
        <v>375743.41080785572</v>
      </c>
      <c r="BH16" s="555">
        <f t="shared" si="27"/>
        <v>307039.35937045747</v>
      </c>
      <c r="BI16" s="555">
        <f>BH16/'A1'!O25*1000</f>
        <v>1322.2030995463635</v>
      </c>
    </row>
    <row r="17" spans="1:61" ht="18" customHeight="1">
      <c r="A17" s="560">
        <v>1983</v>
      </c>
      <c r="B17" s="561">
        <f>'A8-2'!B16/'A7'!B26*100</f>
        <v>3812.0993811713747</v>
      </c>
      <c r="C17" s="555">
        <f t="shared" si="0"/>
        <v>14116.666488278188</v>
      </c>
      <c r="D17" s="555">
        <f t="shared" si="1"/>
        <v>10557.323655000142</v>
      </c>
      <c r="E17" s="555">
        <f>D17/'A1'!B26*1000</f>
        <v>681.84366469950601</v>
      </c>
      <c r="F17" s="561">
        <f>'A8-2'!C16/'A7'!C26*100</f>
        <v>2532.506537658549</v>
      </c>
      <c r="G17" s="555">
        <f t="shared" si="2"/>
        <v>10043.331509859483</v>
      </c>
      <c r="H17" s="555">
        <f t="shared" si="3"/>
        <v>7424.8767924079066</v>
      </c>
      <c r="I17" s="555">
        <f>H17/'A1'!C26*1000</f>
        <v>753.4886129904512</v>
      </c>
      <c r="J17" s="561">
        <f>'A8-2'!D16/'A7'!D26*100</f>
        <v>8470.6055521656799</v>
      </c>
      <c r="K17" s="555">
        <f t="shared" si="4"/>
        <v>32380.053949733876</v>
      </c>
      <c r="L17" s="555">
        <f t="shared" si="5"/>
        <v>24129.253773199853</v>
      </c>
      <c r="M17" s="555">
        <f>L17/'A1'!D26*1000</f>
        <v>951.22702711545469</v>
      </c>
      <c r="N17" s="562">
        <v>1983</v>
      </c>
      <c r="O17" s="561">
        <f>'A8-2'!E16/'A7'!E26*100</f>
        <v>9689.3031040138303</v>
      </c>
      <c r="P17" s="555">
        <f t="shared" si="6"/>
        <v>35216.230661136629</v>
      </c>
      <c r="Q17" s="555">
        <f t="shared" si="7"/>
        <v>26435.586814404654</v>
      </c>
      <c r="R17" s="555">
        <f>Q17/'A1'!E26*1000</f>
        <v>5169.2582742285213</v>
      </c>
      <c r="S17" s="561">
        <f>'A8-2'!F16/'A7'!F26*100</f>
        <v>1132.1872467179335</v>
      </c>
      <c r="T17" s="555">
        <f t="shared" si="8"/>
        <v>4009.7500755268929</v>
      </c>
      <c r="U17" s="555">
        <f t="shared" si="9"/>
        <v>3028.8863210119889</v>
      </c>
      <c r="V17" s="555">
        <f>U17/'A1'!F26*1000</f>
        <v>623.74100515073906</v>
      </c>
      <c r="W17" s="561">
        <f>'A8-2'!G16/'A7'!G26*100</f>
        <v>19793.673614665509</v>
      </c>
      <c r="X17" s="555">
        <f t="shared" si="10"/>
        <v>74759.157305966568</v>
      </c>
      <c r="Y17" s="555">
        <f t="shared" si="11"/>
        <v>55763.517235284147</v>
      </c>
      <c r="Z17" s="555">
        <f>Y17/'A1'!G26*1000</f>
        <v>994.90060382133254</v>
      </c>
      <c r="AA17" s="562">
        <v>1983</v>
      </c>
      <c r="AB17" s="561">
        <f>'A8-2'!H16/'A7'!H26*100</f>
        <v>30314.045794777285</v>
      </c>
      <c r="AC17" s="555">
        <f t="shared" si="12"/>
        <v>117332.14475721263</v>
      </c>
      <c r="AD17" s="555">
        <f t="shared" si="13"/>
        <v>87150.277978421451</v>
      </c>
      <c r="AE17" s="555">
        <f>AD17/'A1'!H26*1000</f>
        <v>1115.5663958733962</v>
      </c>
      <c r="AF17" s="561">
        <f>'A8-2'!I16/'A7'!I16*100</f>
        <v>38189.452133098566</v>
      </c>
      <c r="AG17" s="555">
        <f t="shared" si="14"/>
        <v>131185.23695442418</v>
      </c>
      <c r="AH17" s="555">
        <f t="shared" si="15"/>
        <v>99833.51763770722</v>
      </c>
      <c r="AI17" s="555">
        <f>AH17/'A1'!I26*1000</f>
        <v>1764.962540510805</v>
      </c>
      <c r="AJ17" s="561">
        <f>'A8-2'!J16/'A7'!J26*100</f>
        <v>4659.6907442183274</v>
      </c>
      <c r="AK17" s="555">
        <f t="shared" si="16"/>
        <v>17615.541442732647</v>
      </c>
      <c r="AL17" s="555">
        <f t="shared" si="17"/>
        <v>13126.282284024794</v>
      </c>
      <c r="AM17" s="555">
        <f>AL17/'A1'!J26*1000</f>
        <v>913.57755317544502</v>
      </c>
      <c r="AN17" s="562">
        <v>1983</v>
      </c>
      <c r="AO17" s="561">
        <f>'A8-2'!K16/'A7'!K26*100</f>
        <v>10882.144640981542</v>
      </c>
      <c r="AP17" s="555">
        <f t="shared" si="18"/>
        <v>39752.923746829329</v>
      </c>
      <c r="AQ17" s="555">
        <f t="shared" si="19"/>
        <v>29800.176000117812</v>
      </c>
      <c r="AR17" s="555">
        <f>AQ17/'A1'!K26*1000</f>
        <v>7219.0348837494694</v>
      </c>
      <c r="AS17" s="561">
        <f>'A8-2'!L16/'A7'!L26*100</f>
        <v>1666.7972133205481</v>
      </c>
      <c r="AT17" s="555">
        <f t="shared" si="20"/>
        <v>6080.2419661777203</v>
      </c>
      <c r="AU17" s="555">
        <f t="shared" si="21"/>
        <v>4588.7536080163736</v>
      </c>
      <c r="AV17" s="555">
        <f>AU17/'A1'!L26*1000</f>
        <v>119.86283586878226</v>
      </c>
      <c r="AW17" s="561">
        <f>'A8-2'!M16/'A7'!M26*100</f>
        <v>37002.15137327023</v>
      </c>
      <c r="AX17" s="555">
        <f t="shared" si="22"/>
        <v>134716.64571579319</v>
      </c>
      <c r="AY17" s="555">
        <f t="shared" si="23"/>
        <v>101212.7165156081</v>
      </c>
      <c r="AZ17" s="555">
        <f>AY17/'A1'!M26*1000</f>
        <v>12151.844941242418</v>
      </c>
      <c r="BA17" s="562">
        <v>1983</v>
      </c>
      <c r="BB17" s="561">
        <f>'A8-2'!N16/'A7'!N26*100</f>
        <v>13157.457308954903</v>
      </c>
      <c r="BC17" s="555">
        <f t="shared" si="24"/>
        <v>53739.056111659513</v>
      </c>
      <c r="BD17" s="555">
        <f t="shared" si="25"/>
        <v>39456.400645368027</v>
      </c>
      <c r="BE17" s="555">
        <f>BD17/'A1'!N26*1000</f>
        <v>700.62505585212068</v>
      </c>
      <c r="BF17" s="561">
        <f>'A8-2'!O16/'A7'!O26*100</f>
        <v>139252.30836461397</v>
      </c>
      <c r="BG17" s="555">
        <f t="shared" si="26"/>
        <v>514995.71917246969</v>
      </c>
      <c r="BH17" s="555">
        <f t="shared" si="27"/>
        <v>384883.79586097994</v>
      </c>
      <c r="BI17" s="555">
        <f>BH17/'A1'!O26*1000</f>
        <v>1642.4651921026059</v>
      </c>
    </row>
    <row r="18" spans="1:61" ht="18" customHeight="1">
      <c r="A18" s="560">
        <v>1984</v>
      </c>
      <c r="B18" s="561">
        <f>'A8-2'!B17/'A7'!B27*100</f>
        <v>4178.741828845602</v>
      </c>
      <c r="C18" s="555">
        <f t="shared" si="0"/>
        <v>18295.408317123791</v>
      </c>
      <c r="D18" s="555">
        <f t="shared" si="1"/>
        <v>12624.600752845716</v>
      </c>
      <c r="E18" s="555">
        <f>D18/'A1'!B27*1000</f>
        <v>805.2799428399461</v>
      </c>
      <c r="F18" s="561">
        <f>'A8-2'!C17/'A7'!C27*100</f>
        <v>2615.6139757029059</v>
      </c>
      <c r="G18" s="555">
        <f t="shared" si="2"/>
        <v>12658.945485562388</v>
      </c>
      <c r="H18" s="555">
        <f t="shared" si="3"/>
        <v>8555.5154096292317</v>
      </c>
      <c r="I18" s="555">
        <f>H18/'A1'!C27*1000</f>
        <v>868.13956465035324</v>
      </c>
      <c r="J18" s="561">
        <f>'A8-2'!D17/'A7'!D27*100</f>
        <v>9226.2746410285345</v>
      </c>
      <c r="K18" s="555">
        <f t="shared" si="4"/>
        <v>41606.328590762409</v>
      </c>
      <c r="L18" s="555">
        <f t="shared" si="5"/>
        <v>28529.677659588415</v>
      </c>
      <c r="M18" s="555">
        <f>L18/'A1'!D27*1000</f>
        <v>1114.1335810719186</v>
      </c>
      <c r="N18" s="562">
        <v>1984</v>
      </c>
      <c r="O18" s="561">
        <f>'A8-2'!E17/'A7'!E27*100</f>
        <v>10340.360064042616</v>
      </c>
      <c r="P18" s="555">
        <f t="shared" si="6"/>
        <v>45556.590725179245</v>
      </c>
      <c r="Q18" s="555">
        <f t="shared" si="7"/>
        <v>31488.82951556634</v>
      </c>
      <c r="R18" s="555">
        <f>Q18/'A1'!E27*1000</f>
        <v>6160.991883303921</v>
      </c>
      <c r="S18" s="561">
        <f>'A8-2'!F17/'A7'!F27*100</f>
        <v>1284.8783352645073</v>
      </c>
      <c r="T18" s="555">
        <f t="shared" si="8"/>
        <v>5294.6284107913998</v>
      </c>
      <c r="U18" s="555">
        <f t="shared" si="9"/>
        <v>3707.9873920740984</v>
      </c>
      <c r="V18" s="555">
        <f>U18/'A1'!F27*1000</f>
        <v>759.52220239125324</v>
      </c>
      <c r="W18" s="561">
        <f>'A8-2'!G17/'A7'!G27*100</f>
        <v>20998.505465016875</v>
      </c>
      <c r="X18" s="555">
        <f t="shared" si="10"/>
        <v>95757.662770983443</v>
      </c>
      <c r="Y18" s="555">
        <f t="shared" si="11"/>
        <v>65609.319253244204</v>
      </c>
      <c r="Z18" s="555">
        <f>Y18/'A1'!G27*1000</f>
        <v>1164.9193125339464</v>
      </c>
      <c r="AA18" s="562">
        <v>1984</v>
      </c>
      <c r="AB18" s="561">
        <f>'A8-2'!H17/'A7'!H27*100</f>
        <v>31177.076601806544</v>
      </c>
      <c r="AC18" s="555">
        <f t="shared" si="12"/>
        <v>148509.22135901917</v>
      </c>
      <c r="AD18" s="555">
        <f t="shared" si="13"/>
        <v>100897.29898454371</v>
      </c>
      <c r="AE18" s="555">
        <f>AD18/'A1'!H27*1000</f>
        <v>1296.1141097107584</v>
      </c>
      <c r="AF18" s="561">
        <f>'A8-2'!I17/'A7'!I17*100</f>
        <v>38588.339204155942</v>
      </c>
      <c r="AG18" s="555">
        <f t="shared" si="14"/>
        <v>169773.57615858014</v>
      </c>
      <c r="AH18" s="555">
        <f t="shared" si="15"/>
        <v>118455.15331432172</v>
      </c>
      <c r="AI18" s="555">
        <f>AH18/'A1'!I27*1000</f>
        <v>2093.709129629719</v>
      </c>
      <c r="AJ18" s="561">
        <f>'A8-2'!J17/'A7'!J27*100</f>
        <v>4645.1229069834908</v>
      </c>
      <c r="AK18" s="555">
        <f t="shared" si="16"/>
        <v>22260.664349716139</v>
      </c>
      <c r="AL18" s="555">
        <f t="shared" si="17"/>
        <v>15146.148734203325</v>
      </c>
      <c r="AM18" s="555">
        <f>AL18/'A1'!J27*1000</f>
        <v>1050.1385796438553</v>
      </c>
      <c r="AN18" s="562">
        <v>1984</v>
      </c>
      <c r="AO18" s="561">
        <f>'A8-2'!K17/'A7'!K27*100</f>
        <v>12293.418633124238</v>
      </c>
      <c r="AP18" s="555">
        <f t="shared" si="18"/>
        <v>52046.342379953567</v>
      </c>
      <c r="AQ18" s="555">
        <f t="shared" si="19"/>
        <v>36133.559433218485</v>
      </c>
      <c r="AR18" s="555">
        <f>AQ18/'A1'!K27*1000</f>
        <v>8727.9129065745128</v>
      </c>
      <c r="AS18" s="561">
        <f>'A8-2'!L17/'A7'!L27*100</f>
        <v>1762.2778316433003</v>
      </c>
      <c r="AT18" s="555">
        <f t="shared" si="20"/>
        <v>7842.5197978210208</v>
      </c>
      <c r="AU18" s="555">
        <f t="shared" si="21"/>
        <v>5433.2807180563996</v>
      </c>
      <c r="AV18" s="555">
        <f>AU18/'A1'!L27*1000</f>
        <v>141.3443454415013</v>
      </c>
      <c r="AW18" s="561">
        <f>'A8-2'!M17/'A7'!M27*100</f>
        <v>40324.719935625777</v>
      </c>
      <c r="AX18" s="555">
        <f t="shared" si="22"/>
        <v>175041.36565141898</v>
      </c>
      <c r="AY18" s="555">
        <f t="shared" si="23"/>
        <v>121294.89314811227</v>
      </c>
      <c r="AZ18" s="555">
        <f>AY18/'A1'!M27*1000</f>
        <v>14548.985624098868</v>
      </c>
      <c r="BA18" s="562">
        <v>1984</v>
      </c>
      <c r="BB18" s="561">
        <f>'A8-2'!N17/'A7'!N27*100</f>
        <v>13752.082108362563</v>
      </c>
      <c r="BC18" s="555">
        <f t="shared" si="24"/>
        <v>67491.138220022083</v>
      </c>
      <c r="BD18" s="555">
        <f t="shared" si="25"/>
        <v>45317.202624656988</v>
      </c>
      <c r="BE18" s="555">
        <f>BD18/'A1'!N27*1000</f>
        <v>803.36830336749426</v>
      </c>
      <c r="BF18" s="561">
        <f>'A8-2'!O17/'A7'!O27*100</f>
        <v>152727.32976793509</v>
      </c>
      <c r="BG18" s="555">
        <f t="shared" si="26"/>
        <v>667723.04894040478</v>
      </c>
      <c r="BH18" s="555">
        <f t="shared" si="27"/>
        <v>460634.36645671906</v>
      </c>
      <c r="BI18" s="555">
        <f>BH18/'A1'!O27*1000</f>
        <v>1948.5873857065706</v>
      </c>
    </row>
    <row r="19" spans="1:61" ht="18" customHeight="1">
      <c r="A19" s="560">
        <v>1985</v>
      </c>
      <c r="B19" s="561">
        <f>'A8-2'!B18/'A7'!B28*100</f>
        <v>4680.3292764738007</v>
      </c>
      <c r="C19" s="555">
        <f t="shared" si="0"/>
        <v>22975.737593597591</v>
      </c>
      <c r="D19" s="555">
        <f t="shared" si="1"/>
        <v>14780.009878750374</v>
      </c>
      <c r="E19" s="555">
        <f>D19/'A1'!B28*1000</f>
        <v>929.52728089996128</v>
      </c>
      <c r="F19" s="561">
        <f>'A8-2'!C18/'A7'!C28*100</f>
        <v>2747.2349856734331</v>
      </c>
      <c r="G19" s="555">
        <f t="shared" si="2"/>
        <v>15406.180471235821</v>
      </c>
      <c r="H19" s="555">
        <f t="shared" si="3"/>
        <v>9591.6473133768195</v>
      </c>
      <c r="I19" s="555">
        <f>H19/'A1'!C28*1000</f>
        <v>973.07977207840315</v>
      </c>
      <c r="J19" s="561">
        <f>'A8-2'!D18/'A7'!D28*100</f>
        <v>9953.4494963569978</v>
      </c>
      <c r="K19" s="555">
        <f t="shared" si="4"/>
        <v>51559.778087119405</v>
      </c>
      <c r="L19" s="555">
        <f t="shared" si="5"/>
        <v>32777.191624027728</v>
      </c>
      <c r="M19" s="555">
        <f>L19/'A1'!D28*1000</f>
        <v>1268.3633036871952</v>
      </c>
      <c r="N19" s="562">
        <v>1985</v>
      </c>
      <c r="O19" s="561">
        <f>'A8-2'!E18/'A7'!E28*100</f>
        <v>11058.065408455917</v>
      </c>
      <c r="P19" s="555">
        <f t="shared" si="6"/>
        <v>56614.656133635159</v>
      </c>
      <c r="Q19" s="555">
        <f t="shared" si="7"/>
        <v>36249.129020908993</v>
      </c>
      <c r="R19" s="555">
        <f>Q19/'A1'!E28*1000</f>
        <v>7089.6008255249353</v>
      </c>
      <c r="S19" s="561">
        <f>'A8-2'!F18/'A7'!F28*100</f>
        <v>1407.3611527649246</v>
      </c>
      <c r="T19" s="555">
        <f t="shared" si="8"/>
        <v>6701.9895635563244</v>
      </c>
      <c r="U19" s="555">
        <f t="shared" si="9"/>
        <v>4373.7510664242036</v>
      </c>
      <c r="V19" s="555">
        <f>U19/'A1'!F28*1000</f>
        <v>892.23807964590037</v>
      </c>
      <c r="W19" s="561">
        <f>'A8-2'!G18/'A7'!G28*100</f>
        <v>21932.777282439809</v>
      </c>
      <c r="X19" s="555">
        <f t="shared" si="10"/>
        <v>117690.44005342326</v>
      </c>
      <c r="Y19" s="555">
        <f t="shared" si="11"/>
        <v>74420.232685035182</v>
      </c>
      <c r="Z19" s="555">
        <f>Y19/'A1'!G28*1000</f>
        <v>1314.8443802978691</v>
      </c>
      <c r="AA19" s="562">
        <v>1985</v>
      </c>
      <c r="AB19" s="561">
        <f>'A8-2'!H18/'A7'!H28*100</f>
        <v>34202.733127526124</v>
      </c>
      <c r="AC19" s="555">
        <f t="shared" si="12"/>
        <v>182711.95448654529</v>
      </c>
      <c r="AD19" s="555">
        <f t="shared" si="13"/>
        <v>114920.5723151611</v>
      </c>
      <c r="AE19" s="555">
        <f>AD19/'A1'!H28*1000</f>
        <v>1479.6386197038819</v>
      </c>
      <c r="AF19" s="561">
        <f>'A8-2'!I18/'A7'!I18*100</f>
        <v>41139.177193592193</v>
      </c>
      <c r="AG19" s="555">
        <f t="shared" si="14"/>
        <v>210912.75335217232</v>
      </c>
      <c r="AH19" s="555">
        <f t="shared" si="15"/>
        <v>135903.29984504957</v>
      </c>
      <c r="AI19" s="555">
        <f>AH19/'A1'!I28*1000</f>
        <v>2401.4111233533695</v>
      </c>
      <c r="AJ19" s="561">
        <f>'A8-2'!J18/'A7'!J28*100</f>
        <v>5130.756350435684</v>
      </c>
      <c r="AK19" s="555">
        <f t="shared" si="16"/>
        <v>27391.420700151823</v>
      </c>
      <c r="AL19" s="555">
        <f t="shared" si="17"/>
        <v>17247.675337798344</v>
      </c>
      <c r="AM19" s="555">
        <f>AL19/'A1'!J28*1000</f>
        <v>1190.4800757729392</v>
      </c>
      <c r="AN19" s="562">
        <v>1985</v>
      </c>
      <c r="AO19" s="561">
        <f>'A8-2'!K18/'A7'!K28*100</f>
        <v>13888.958128584241</v>
      </c>
      <c r="AP19" s="555">
        <f t="shared" si="18"/>
        <v>65935.30050853781</v>
      </c>
      <c r="AQ19" s="555">
        <f t="shared" si="19"/>
        <v>42795.805675159034</v>
      </c>
      <c r="AR19" s="555">
        <f>AQ19/'A1'!K28*1000</f>
        <v>10304.79308335156</v>
      </c>
      <c r="AS19" s="561">
        <f>'A8-2'!L18/'A7'!L28*100</f>
        <v>1997.5279597538506</v>
      </c>
      <c r="AT19" s="555">
        <f t="shared" si="20"/>
        <v>9840.0477575748719</v>
      </c>
      <c r="AU19" s="555">
        <f t="shared" si="21"/>
        <v>6344.1525341989709</v>
      </c>
      <c r="AV19" s="555">
        <f>AU19/'A1'!L28*1000</f>
        <v>164.43457283798057</v>
      </c>
      <c r="AW19" s="561">
        <f>'A8-2'!M18/'A7'!M28*100</f>
        <v>44356.600581813749</v>
      </c>
      <c r="AX19" s="555">
        <f t="shared" si="22"/>
        <v>219397.96623323273</v>
      </c>
      <c r="AY19" s="555">
        <f t="shared" si="23"/>
        <v>141392.51510030357</v>
      </c>
      <c r="AZ19" s="555">
        <f>AY19/'A1'!M28*1000</f>
        <v>16933.23534135372</v>
      </c>
      <c r="BA19" s="562">
        <v>1985</v>
      </c>
      <c r="BB19" s="561">
        <f>'A8-2'!N18/'A7'!N28*100</f>
        <v>14204.933979252586</v>
      </c>
      <c r="BC19" s="555">
        <f t="shared" si="24"/>
        <v>81696.072199274669</v>
      </c>
      <c r="BD19" s="555">
        <f t="shared" si="25"/>
        <v>50458.696078978181</v>
      </c>
      <c r="BE19" s="555">
        <f>BD19/'A1'!N28*1000</f>
        <v>892.22152418888459</v>
      </c>
      <c r="BF19" s="561">
        <f>'A8-2'!O18/'A7'!O28*100</f>
        <v>165983.859622277</v>
      </c>
      <c r="BG19" s="555">
        <f t="shared" si="26"/>
        <v>833706.90856268175</v>
      </c>
      <c r="BH19" s="555">
        <f t="shared" si="27"/>
        <v>534491.35278765229</v>
      </c>
      <c r="BI19" s="555">
        <f>BH19/'A1'!O28*1000</f>
        <v>2240.9975127990583</v>
      </c>
    </row>
    <row r="20" spans="1:61" ht="18" customHeight="1">
      <c r="A20" s="560">
        <v>1986</v>
      </c>
      <c r="B20" s="561">
        <f>'A8-2'!B19/'A7'!B29*100</f>
        <v>5183.5494514061547</v>
      </c>
      <c r="C20" s="555">
        <f t="shared" si="0"/>
        <v>28159.287045003744</v>
      </c>
      <c r="D20" s="555">
        <f t="shared" si="1"/>
        <v>17007.557354406454</v>
      </c>
      <c r="E20" s="555">
        <f>D20/'A1'!B29*1000</f>
        <v>1053.8323805493749</v>
      </c>
      <c r="F20" s="561">
        <f>'A8-2'!C19/'A7'!C29*100</f>
        <v>2802.9331168025601</v>
      </c>
      <c r="G20" s="555">
        <f t="shared" si="2"/>
        <v>18209.113588038381</v>
      </c>
      <c r="H20" s="555">
        <f t="shared" si="3"/>
        <v>10476.250967504016</v>
      </c>
      <c r="I20" s="555">
        <f>H20/'A1'!C29*1000</f>
        <v>1062.6078676847567</v>
      </c>
      <c r="J20" s="561">
        <f>'A8-2'!D19/'A7'!D29*100</f>
        <v>10443.366455407388</v>
      </c>
      <c r="K20" s="555">
        <f t="shared" si="4"/>
        <v>62003.144542526788</v>
      </c>
      <c r="L20" s="555">
        <f t="shared" si="5"/>
        <v>36665.119754629573</v>
      </c>
      <c r="M20" s="555">
        <f>L20/'A1'!D29*1000</f>
        <v>1404.7788975515732</v>
      </c>
      <c r="N20" s="562">
        <v>1986</v>
      </c>
      <c r="O20" s="561">
        <f>'A8-2'!E19/'A7'!E29*100</f>
        <v>12340.631579474601</v>
      </c>
      <c r="P20" s="555">
        <f t="shared" si="6"/>
        <v>68955.287713109763</v>
      </c>
      <c r="Q20" s="555">
        <f t="shared" si="7"/>
        <v>41339.934796201793</v>
      </c>
      <c r="R20" s="555">
        <f>Q20/'A1'!E29*1000</f>
        <v>8074.2060148831633</v>
      </c>
      <c r="S20" s="561">
        <f>'A8-2'!F19/'A7'!F29*100</f>
        <v>1524.9232405868606</v>
      </c>
      <c r="T20" s="555">
        <f t="shared" si="8"/>
        <v>8226.912804143185</v>
      </c>
      <c r="U20" s="555">
        <f t="shared" si="9"/>
        <v>5023.9240937262239</v>
      </c>
      <c r="V20" s="555">
        <f>U20/'A1'!F29*1000</f>
        <v>1021.5380426446166</v>
      </c>
      <c r="W20" s="561">
        <f>'A8-2'!G19/'A7'!G29*100</f>
        <v>22291.887016298948</v>
      </c>
      <c r="X20" s="555">
        <f t="shared" si="10"/>
        <v>139982.3270697222</v>
      </c>
      <c r="Y20" s="555">
        <f t="shared" si="11"/>
        <v>81828.073164327099</v>
      </c>
      <c r="Z20" s="555">
        <f>Y20/'A1'!G29*1000</f>
        <v>1438.4474605166424</v>
      </c>
      <c r="AA20" s="562">
        <v>1986</v>
      </c>
      <c r="AB20" s="561">
        <f>'A8-2'!H19/'A7'!H29*100</f>
        <v>35348.38905122353</v>
      </c>
      <c r="AC20" s="555">
        <f t="shared" si="12"/>
        <v>218060.34353776881</v>
      </c>
      <c r="AD20" s="555">
        <f t="shared" si="13"/>
        <v>127284.84690335242</v>
      </c>
      <c r="AE20" s="555">
        <f>AD20/'A1'!H29*1000</f>
        <v>1638.3684760374877</v>
      </c>
      <c r="AF20" s="561">
        <f>'A8-2'!I19/'A7'!I19*100</f>
        <v>39076.482918146103</v>
      </c>
      <c r="AG20" s="555">
        <f t="shared" si="14"/>
        <v>249989.23627031842</v>
      </c>
      <c r="AH20" s="555">
        <f t="shared" si="15"/>
        <v>147799.12279418577</v>
      </c>
      <c r="AI20" s="555">
        <f>AH20/'A1'!I29*1000</f>
        <v>2611.4672503487122</v>
      </c>
      <c r="AJ20" s="561">
        <f>'A8-2'!J19/'A7'!J29*100</f>
        <v>5579.3529505773959</v>
      </c>
      <c r="AK20" s="555">
        <f t="shared" si="16"/>
        <v>32970.773650729221</v>
      </c>
      <c r="AL20" s="555">
        <f t="shared" si="17"/>
        <v>19377.493220816072</v>
      </c>
      <c r="AM20" s="555">
        <f>AL20/'A1'!J29*1000</f>
        <v>1330.2322524072267</v>
      </c>
      <c r="AN20" s="562">
        <v>1986</v>
      </c>
      <c r="AO20" s="561">
        <f>'A8-2'!K19/'A7'!K29*100</f>
        <v>15683.200618028866</v>
      </c>
      <c r="AP20" s="555">
        <f t="shared" si="18"/>
        <v>81618.501126566669</v>
      </c>
      <c r="AQ20" s="555">
        <f t="shared" si="19"/>
        <v>49919.845158156095</v>
      </c>
      <c r="AR20" s="555">
        <f>AQ20/'A1'!K29*1000</f>
        <v>11979.804453601175</v>
      </c>
      <c r="AS20" s="561">
        <f>'A8-2'!L19/'A7'!L29*100</f>
        <v>2292.5158471141526</v>
      </c>
      <c r="AT20" s="555">
        <f t="shared" si="20"/>
        <v>12132.563604689025</v>
      </c>
      <c r="AU20" s="555">
        <f t="shared" si="21"/>
        <v>7367.8378744733291</v>
      </c>
      <c r="AV20" s="555">
        <f>AU20/'A1'!L29*1000</f>
        <v>190.38776540697668</v>
      </c>
      <c r="AW20" s="561">
        <f>'A8-2'!M19/'A7'!M29*100</f>
        <v>46037.732916282999</v>
      </c>
      <c r="AX20" s="555">
        <f t="shared" si="22"/>
        <v>265435.69914951571</v>
      </c>
      <c r="AY20" s="555">
        <f t="shared" si="23"/>
        <v>159151.74499652587</v>
      </c>
      <c r="AZ20" s="555">
        <f>AY20/'A1'!M29*1000</f>
        <v>19014.545399823881</v>
      </c>
      <c r="BA20" s="562">
        <v>1986</v>
      </c>
      <c r="BB20" s="561">
        <f>'A8-2'!N19/'A7'!N29*100</f>
        <v>14881.077295322681</v>
      </c>
      <c r="BC20" s="555">
        <f t="shared" si="24"/>
        <v>96577.149494597354</v>
      </c>
      <c r="BD20" s="555">
        <f t="shared" si="25"/>
        <v>55248.034158505223</v>
      </c>
      <c r="BE20" s="555">
        <f>BD20/'A1'!N29*1000</f>
        <v>974.66717519062206</v>
      </c>
      <c r="BF20" s="561">
        <f>'A8-2'!O19/'A7'!O29*100</f>
        <v>169884.78853516339</v>
      </c>
      <c r="BG20" s="555">
        <f t="shared" si="26"/>
        <v>1003591.6970978451</v>
      </c>
      <c r="BH20" s="555">
        <f t="shared" si="27"/>
        <v>597477.87076528522</v>
      </c>
      <c r="BI20" s="555">
        <f>BH20/'A1'!O29*1000</f>
        <v>2482.4265559482192</v>
      </c>
    </row>
    <row r="21" spans="1:61" ht="18" customHeight="1">
      <c r="A21" s="560">
        <v>1987</v>
      </c>
      <c r="B21" s="561">
        <f>'A8-2'!B20/'A7'!B30*100</f>
        <v>5216.4222951899874</v>
      </c>
      <c r="C21" s="555">
        <f t="shared" si="0"/>
        <v>33375.709340193731</v>
      </c>
      <c r="D21" s="555">
        <f t="shared" si="1"/>
        <v>18822.468178715149</v>
      </c>
      <c r="E21" s="555">
        <f>D21/'A1'!B30*1000</f>
        <v>1148.0866326206929</v>
      </c>
      <c r="F21" s="561">
        <f>'A8-2'!C20/'A7'!C30*100</f>
        <v>2890.187840111575</v>
      </c>
      <c r="G21" s="555">
        <f t="shared" si="2"/>
        <v>21099.301428149956</v>
      </c>
      <c r="H21" s="555">
        <f t="shared" si="3"/>
        <v>11271.18861411479</v>
      </c>
      <c r="I21" s="555">
        <f>H21/'A1'!C30*1000</f>
        <v>1141.9643985931905</v>
      </c>
      <c r="J21" s="561">
        <f>'A8-2'!D20/'A7'!D30*100</f>
        <v>10525.586840446324</v>
      </c>
      <c r="K21" s="555">
        <f t="shared" si="4"/>
        <v>72528.731382973114</v>
      </c>
      <c r="L21" s="555">
        <f t="shared" si="5"/>
        <v>39857.682644149987</v>
      </c>
      <c r="M21" s="555">
        <f>L21/'A1'!D30*1000</f>
        <v>1507.1003885962507</v>
      </c>
      <c r="N21" s="562">
        <v>1987</v>
      </c>
      <c r="O21" s="561">
        <f>'A8-2'!E20/'A7'!E30*100</f>
        <v>13272.429540125651</v>
      </c>
      <c r="P21" s="555">
        <f t="shared" si="6"/>
        <v>82227.717253235416</v>
      </c>
      <c r="Q21" s="555">
        <f t="shared" si="7"/>
        <v>46344.37737708709</v>
      </c>
      <c r="R21" s="555">
        <f>Q21/'A1'!E30*1000</f>
        <v>9039.2778188194061</v>
      </c>
      <c r="S21" s="561">
        <f>'A8-2'!F20/'A7'!F30*100</f>
        <v>1665.379556818182</v>
      </c>
      <c r="T21" s="555">
        <f t="shared" si="8"/>
        <v>9892.2923609613663</v>
      </c>
      <c r="U21" s="555">
        <f t="shared" si="9"/>
        <v>5684.5188317991615</v>
      </c>
      <c r="V21" s="555">
        <f>U21/'A1'!F30*1000</f>
        <v>1152.5788385643068</v>
      </c>
      <c r="W21" s="561">
        <f>'A8-2'!G20/'A7'!G30*100</f>
        <v>23290.059154551396</v>
      </c>
      <c r="X21" s="555">
        <f t="shared" si="10"/>
        <v>163272.38622427359</v>
      </c>
      <c r="Y21" s="555">
        <f t="shared" si="11"/>
        <v>88752.517686013074</v>
      </c>
      <c r="Z21" s="555">
        <f>Y21/'A1'!G30*1000</f>
        <v>1551.8358928080763</v>
      </c>
      <c r="AA21" s="562">
        <v>1987</v>
      </c>
      <c r="AB21" s="561">
        <f>'A8-2'!H20/'A7'!H30*100</f>
        <v>37370.264968530922</v>
      </c>
      <c r="AC21" s="555">
        <f t="shared" si="12"/>
        <v>255430.60850629973</v>
      </c>
      <c r="AD21" s="555">
        <f t="shared" si="13"/>
        <v>139198.14249121287</v>
      </c>
      <c r="AE21" s="555">
        <f>AD21/'A1'!H30*1000</f>
        <v>1791.0669663554502</v>
      </c>
      <c r="AF21" s="561">
        <f>'A8-2'!I20/'A7'!I20*100</f>
        <v>37860.12367459997</v>
      </c>
      <c r="AG21" s="555">
        <f t="shared" si="14"/>
        <v>287849.35994491837</v>
      </c>
      <c r="AH21" s="555">
        <f t="shared" si="15"/>
        <v>156099.42190994858</v>
      </c>
      <c r="AI21" s="555">
        <f>AH21/'A1'!I30*1000</f>
        <v>2757.8477385025694</v>
      </c>
      <c r="AJ21" s="561">
        <f>'A8-2'!J20/'A7'!J30*100</f>
        <v>5938.2943260489201</v>
      </c>
      <c r="AK21" s="555">
        <f t="shared" si="16"/>
        <v>38909.06797677814</v>
      </c>
      <c r="AL21" s="555">
        <f t="shared" si="17"/>
        <v>21440.288902701777</v>
      </c>
      <c r="AM21" s="555">
        <f>AL21/'A1'!J30*1000</f>
        <v>1462.103716769079</v>
      </c>
      <c r="AN21" s="562">
        <v>1987</v>
      </c>
      <c r="AO21" s="561">
        <f>'A8-2'!K20/'A7'!K30*100</f>
        <v>16409.892946872944</v>
      </c>
      <c r="AP21" s="555">
        <f t="shared" si="18"/>
        <v>98028.394073439616</v>
      </c>
      <c r="AQ21" s="555">
        <f t="shared" si="19"/>
        <v>56345.769073397823</v>
      </c>
      <c r="AR21" s="555">
        <f>AQ21/'A1'!K30*1000</f>
        <v>13457.312890708819</v>
      </c>
      <c r="AS21" s="561">
        <f>'A8-2'!L20/'A7'!L30*100</f>
        <v>2523.3006410135422</v>
      </c>
      <c r="AT21" s="555">
        <f t="shared" si="20"/>
        <v>14655.864245702567</v>
      </c>
      <c r="AU21" s="555">
        <f t="shared" si="21"/>
        <v>8417.5709405922062</v>
      </c>
      <c r="AV21" s="555">
        <f>AU21/'A1'!L30*1000</f>
        <v>216.97838455263445</v>
      </c>
      <c r="AW21" s="561">
        <f>'A8-2'!M20/'A7'!M30*100</f>
        <v>48543.474987008041</v>
      </c>
      <c r="AX21" s="555">
        <f t="shared" si="22"/>
        <v>313979.17413652374</v>
      </c>
      <c r="AY21" s="555">
        <f t="shared" si="23"/>
        <v>175864.87098422874</v>
      </c>
      <c r="AZ21" s="555">
        <f>AY21/'A1'!M30*1000</f>
        <v>20941.280183880535</v>
      </c>
      <c r="BA21" s="562">
        <v>1987</v>
      </c>
      <c r="BB21" s="561">
        <f>'A8-2'!N20/'A7'!N30*100</f>
        <v>15105.194451943362</v>
      </c>
      <c r="BC21" s="555">
        <f t="shared" si="24"/>
        <v>111682.34394654071</v>
      </c>
      <c r="BD21" s="555">
        <f t="shared" si="25"/>
        <v>59303.62177874754</v>
      </c>
      <c r="BE21" s="555">
        <f>BD21/'A1'!N30*1000</f>
        <v>1044.0043267859226</v>
      </c>
      <c r="BF21" s="561">
        <f>'A8-2'!O20/'A7'!O30*100</f>
        <v>173400.48520219055</v>
      </c>
      <c r="BG21" s="555">
        <f t="shared" si="26"/>
        <v>1176992.1823000356</v>
      </c>
      <c r="BH21" s="555">
        <f t="shared" si="27"/>
        <v>651382.78181441873</v>
      </c>
      <c r="BI21" s="555">
        <f>BH21/'A1'!O30*1000</f>
        <v>2682.3206014355728</v>
      </c>
    </row>
    <row r="22" spans="1:61" ht="18" customHeight="1">
      <c r="A22" s="560">
        <v>1988</v>
      </c>
      <c r="B22" s="561">
        <f>'A8-2'!B21/'A7'!B31*100</f>
        <v>5576.1872402625586</v>
      </c>
      <c r="C22" s="555">
        <f t="shared" si="0"/>
        <v>38951.89658045629</v>
      </c>
      <c r="D22" s="555">
        <f t="shared" si="1"/>
        <v>20634.161783234678</v>
      </c>
      <c r="E22" s="555">
        <f>D22/'A1'!B31*1000</f>
        <v>1236.5350504800467</v>
      </c>
      <c r="F22" s="561">
        <f>'A8-2'!C21/'A7'!C31*100</f>
        <v>2940.8545175159416</v>
      </c>
      <c r="G22" s="555">
        <f t="shared" si="2"/>
        <v>24040.155945665898</v>
      </c>
      <c r="H22" s="555">
        <f t="shared" si="3"/>
        <v>11957.805408807773</v>
      </c>
      <c r="I22" s="555">
        <f>H22/'A1'!C31*1000</f>
        <v>1207.3713054127397</v>
      </c>
      <c r="J22" s="561">
        <f>'A8-2'!D21/'A7'!D31*100</f>
        <v>10858.499665043337</v>
      </c>
      <c r="K22" s="555">
        <f t="shared" si="4"/>
        <v>83387.231048016445</v>
      </c>
      <c r="L22" s="555">
        <f t="shared" si="5"/>
        <v>42744.645780363331</v>
      </c>
      <c r="M22" s="555">
        <f>L22/'A1'!D31*1000</f>
        <v>1595.4407818334255</v>
      </c>
      <c r="N22" s="562">
        <v>1988</v>
      </c>
      <c r="O22" s="561">
        <f>'A8-2'!E21/'A7'!E31*100</f>
        <v>14030.110268389544</v>
      </c>
      <c r="P22" s="555">
        <f t="shared" si="6"/>
        <v>96257.82752162496</v>
      </c>
      <c r="Q22" s="555">
        <f t="shared" si="7"/>
        <v>51105.612170059219</v>
      </c>
      <c r="R22" s="555">
        <f>Q22/'A1'!E31*1000</f>
        <v>9962.1076354891266</v>
      </c>
      <c r="S22" s="561">
        <f>'A8-2'!F21/'A7'!F31*100</f>
        <v>1784.5775706019747</v>
      </c>
      <c r="T22" s="555">
        <f t="shared" si="8"/>
        <v>11676.86993156334</v>
      </c>
      <c r="U22" s="555">
        <f t="shared" si="9"/>
        <v>6332.1926360413045</v>
      </c>
      <c r="V22" s="555">
        <f>U22/'A1'!F31*1000</f>
        <v>1280.2653934576028</v>
      </c>
      <c r="W22" s="561">
        <f>'A8-2'!G21/'A7'!G31*100</f>
        <v>24273.586084772724</v>
      </c>
      <c r="X22" s="555">
        <f t="shared" si="10"/>
        <v>187545.97230904631</v>
      </c>
      <c r="Y22" s="555">
        <f t="shared" si="11"/>
        <v>95275.600233583187</v>
      </c>
      <c r="Z22" s="555">
        <f>Y22/'A1'!G31*1000</f>
        <v>1656.417548488668</v>
      </c>
      <c r="AA22" s="562">
        <v>1988</v>
      </c>
      <c r="AB22" s="561">
        <f>'A8-2'!H21/'A7'!H31*100</f>
        <v>38569.959004984121</v>
      </c>
      <c r="AC22" s="555">
        <f t="shared" si="12"/>
        <v>294000.56751128385</v>
      </c>
      <c r="AD22" s="555">
        <f t="shared" si="13"/>
        <v>149928.47299795441</v>
      </c>
      <c r="AE22" s="555">
        <f>AD22/'A1'!H31*1000</f>
        <v>1919.330128630281</v>
      </c>
      <c r="AF22" s="561">
        <f>'A8-2'!I21/'A7'!I21*100</f>
        <v>37730.127483685268</v>
      </c>
      <c r="AG22" s="555">
        <f t="shared" si="14"/>
        <v>325579.48742860364</v>
      </c>
      <c r="AH22" s="555">
        <f t="shared" si="15"/>
        <v>162609.66501164413</v>
      </c>
      <c r="AI22" s="555">
        <f>AH22/'A1'!I31*1000</f>
        <v>2871.4758086651987</v>
      </c>
      <c r="AJ22" s="561">
        <f>'A8-2'!J21/'A7'!J31*100</f>
        <v>5962.1761373217259</v>
      </c>
      <c r="AK22" s="555">
        <f t="shared" si="16"/>
        <v>44871.244114099864</v>
      </c>
      <c r="AL22" s="555">
        <f t="shared" si="17"/>
        <v>23114.407259483149</v>
      </c>
      <c r="AM22" s="555">
        <f>AL22/'A1'!J31*1000</f>
        <v>1566.0167519975032</v>
      </c>
      <c r="AN22" s="562">
        <v>1988</v>
      </c>
      <c r="AO22" s="561">
        <f>'A8-2'!K21/'A7'!K31*100</f>
        <v>16636.495402499393</v>
      </c>
      <c r="AP22" s="555">
        <f t="shared" si="18"/>
        <v>114664.88947593901</v>
      </c>
      <c r="AQ22" s="555">
        <f t="shared" si="19"/>
        <v>61713.110661217652</v>
      </c>
      <c r="AR22" s="555">
        <f>AQ22/'A1'!K31*1000</f>
        <v>14662.178821862117</v>
      </c>
      <c r="AS22" s="561">
        <f>'A8-2'!L21/'A7'!L31*100</f>
        <v>2972.7634284566666</v>
      </c>
      <c r="AT22" s="555">
        <f t="shared" si="20"/>
        <v>17628.627674159234</v>
      </c>
      <c r="AU22" s="555">
        <f t="shared" si="21"/>
        <v>9706.8201809304319</v>
      </c>
      <c r="AV22" s="555">
        <f>AU22/'A1'!L31*1000</f>
        <v>249.66183865606146</v>
      </c>
      <c r="AW22" s="561">
        <f>'A8-2'!M21/'A7'!M31*100</f>
        <v>49736.224926502597</v>
      </c>
      <c r="AX22" s="555">
        <f t="shared" si="22"/>
        <v>363715.39906302636</v>
      </c>
      <c r="AY22" s="555">
        <f t="shared" si="23"/>
        <v>190428.12171388557</v>
      </c>
      <c r="AZ22" s="555">
        <f>AY22/'A1'!M31*1000</f>
        <v>22573.271895908674</v>
      </c>
      <c r="BA22" s="562">
        <v>1988</v>
      </c>
      <c r="BB22" s="561">
        <f>'A8-2'!N21/'A7'!N31*100</f>
        <v>15467.294660928575</v>
      </c>
      <c r="BC22" s="555">
        <f t="shared" si="24"/>
        <v>127149.63860746929</v>
      </c>
      <c r="BD22" s="555">
        <f t="shared" si="25"/>
        <v>62910.192083926609</v>
      </c>
      <c r="BE22" s="555">
        <f>BD22/'A1'!N31*1000</f>
        <v>1105.3164678460646</v>
      </c>
      <c r="BF22" s="561">
        <f>'A8-2'!O21/'A7'!O31*100</f>
        <v>177580.94906945399</v>
      </c>
      <c r="BG22" s="555">
        <f t="shared" si="26"/>
        <v>1354573.1313694897</v>
      </c>
      <c r="BH22" s="555">
        <f t="shared" si="27"/>
        <v>698687.17452098895</v>
      </c>
      <c r="BI22" s="555">
        <f>BH22/'A1'!O31*1000</f>
        <v>2851.074526428069</v>
      </c>
    </row>
    <row r="23" spans="1:61" ht="18" customHeight="1">
      <c r="A23" s="560">
        <v>1989</v>
      </c>
      <c r="B23" s="561">
        <f>'A8-2'!B22/'A7'!B32*100</f>
        <v>5784.8815078519383</v>
      </c>
      <c r="C23" s="555">
        <f t="shared" si="0"/>
        <v>44736.778088308231</v>
      </c>
      <c r="D23" s="555">
        <f t="shared" si="1"/>
        <v>22292.210934439681</v>
      </c>
      <c r="E23" s="555">
        <f>D23/'A1'!B32*1000</f>
        <v>1316.2056753505196</v>
      </c>
      <c r="F23" s="561">
        <f>'A8-2'!C22/'A7'!C32*100</f>
        <v>3149.7747247431175</v>
      </c>
      <c r="G23" s="555">
        <f t="shared" si="2"/>
        <v>27189.930670409016</v>
      </c>
      <c r="H23" s="555">
        <f t="shared" si="3"/>
        <v>12716.019051789337</v>
      </c>
      <c r="I23" s="555">
        <f>H23/'A1'!C32*1000</f>
        <v>1279.2775706025491</v>
      </c>
      <c r="J23" s="561">
        <f>'A8-2'!D22/'A7'!D32*100</f>
        <v>11662.13208572214</v>
      </c>
      <c r="K23" s="555">
        <f t="shared" si="4"/>
        <v>95049.363133738589</v>
      </c>
      <c r="L23" s="555">
        <f t="shared" si="5"/>
        <v>45857.848710012811</v>
      </c>
      <c r="M23" s="555">
        <f>L23/'A1'!D32*1000</f>
        <v>1681.2045640580834</v>
      </c>
      <c r="N23" s="562">
        <v>1989</v>
      </c>
      <c r="O23" s="561">
        <f>'A8-2'!E22/'A7'!E32*100</f>
        <v>14567.21924954229</v>
      </c>
      <c r="P23" s="555">
        <f t="shared" si="6"/>
        <v>110825.04677116725</v>
      </c>
      <c r="Q23" s="555">
        <f t="shared" si="7"/>
        <v>55451.708985589663</v>
      </c>
      <c r="R23" s="555">
        <f>Q23/'A1'!E32*1000</f>
        <v>10805.087487449273</v>
      </c>
      <c r="S23" s="561">
        <f>'A8-2'!F22/'A7'!F32*100</f>
        <v>1911.0617316250687</v>
      </c>
      <c r="T23" s="555">
        <f t="shared" si="8"/>
        <v>13587.931663188408</v>
      </c>
      <c r="U23" s="555">
        <f t="shared" si="9"/>
        <v>6976.8158404581118</v>
      </c>
      <c r="V23" s="555">
        <f>U23/'A1'!F32*1000</f>
        <v>1405.4826431221015</v>
      </c>
      <c r="W23" s="561">
        <f>'A8-2'!G22/'A7'!G32*100</f>
        <v>25797.973041494442</v>
      </c>
      <c r="X23" s="555">
        <f t="shared" si="10"/>
        <v>213343.94535054074</v>
      </c>
      <c r="Y23" s="555">
        <f t="shared" si="11"/>
        <v>102018.453228361</v>
      </c>
      <c r="Z23" s="555">
        <f>Y23/'A1'!G32*1000</f>
        <v>1763.2315880687213</v>
      </c>
      <c r="AA23" s="562">
        <v>1989</v>
      </c>
      <c r="AB23" s="561">
        <f>'A8-2'!H22/'A7'!H32*100</f>
        <v>39836.359301783414</v>
      </c>
      <c r="AC23" s="555">
        <f t="shared" si="12"/>
        <v>333836.92681306729</v>
      </c>
      <c r="AD23" s="555">
        <f t="shared" si="13"/>
        <v>159779.13770014694</v>
      </c>
      <c r="AE23" s="555">
        <f>AD23/'A1'!H32*1000</f>
        <v>2030.823972700369</v>
      </c>
      <c r="AF23" s="561">
        <f>'A8-2'!I22/'A7'!I22*100</f>
        <v>36419.31388901834</v>
      </c>
      <c r="AG23" s="555">
        <f t="shared" si="14"/>
        <v>361998.80131762195</v>
      </c>
      <c r="AH23" s="555">
        <f t="shared" si="15"/>
        <v>166507.04589833366</v>
      </c>
      <c r="AI23" s="555">
        <f>AH23/'A1'!I32*1000</f>
        <v>2938.0934767968133</v>
      </c>
      <c r="AJ23" s="561">
        <f>'A8-2'!J22/'A7'!J32*100</f>
        <v>5946.5449449426342</v>
      </c>
      <c r="AK23" s="555">
        <f t="shared" si="16"/>
        <v>50817.789059042494</v>
      </c>
      <c r="AL23" s="555">
        <f t="shared" si="17"/>
        <v>24438.070752529155</v>
      </c>
      <c r="AM23" s="555">
        <f>AL23/'A1'!J32*1000</f>
        <v>1646.1047253488584</v>
      </c>
      <c r="AN23" s="562">
        <v>1989</v>
      </c>
      <c r="AO23" s="561">
        <f>'A8-2'!K22/'A7'!K32*100</f>
        <v>16742.111582820864</v>
      </c>
      <c r="AP23" s="555">
        <f t="shared" si="18"/>
        <v>131407.00105875987</v>
      </c>
      <c r="AQ23" s="555">
        <f t="shared" si="19"/>
        <v>66112.600111794978</v>
      </c>
      <c r="AR23" s="555">
        <f>AQ23/'A1'!K32*1000</f>
        <v>15640.548879061978</v>
      </c>
      <c r="AS23" s="561">
        <f>'A8-2'!L22/'A7'!L32*100</f>
        <v>3280.1214785111624</v>
      </c>
      <c r="AT23" s="555">
        <f t="shared" si="20"/>
        <v>20908.749152670396</v>
      </c>
      <c r="AU23" s="555">
        <f t="shared" si="21"/>
        <v>11045.577623255507</v>
      </c>
      <c r="AV23" s="555">
        <f>AU23/'A1'!L32*1000</f>
        <v>283.54574834951478</v>
      </c>
      <c r="AW23" s="561">
        <f>'A8-2'!M22/'A7'!M32*100</f>
        <v>50199.500913061325</v>
      </c>
      <c r="AX23" s="555">
        <f t="shared" si="22"/>
        <v>413914.89997608768</v>
      </c>
      <c r="AY23" s="555">
        <f t="shared" si="23"/>
        <v>202541.99828416979</v>
      </c>
      <c r="AZ23" s="555">
        <f>AY23/'A1'!M32*1000</f>
        <v>23848.110006378171</v>
      </c>
      <c r="BA23" s="562">
        <v>1989</v>
      </c>
      <c r="BB23" s="561">
        <f>'A8-2'!N22/'A7'!N32*100</f>
        <v>15896.708869368544</v>
      </c>
      <c r="BC23" s="555">
        <f t="shared" si="24"/>
        <v>143046.34747683784</v>
      </c>
      <c r="BD23" s="555">
        <f t="shared" si="25"/>
        <v>66224.862536509841</v>
      </c>
      <c r="BE23" s="555">
        <f>BD23/'A1'!N32*1000</f>
        <v>1160.2926367739476</v>
      </c>
      <c r="BF23" s="561">
        <f>'A8-2'!O22/'A7'!O32*100</f>
        <v>181329.98326739331</v>
      </c>
      <c r="BG23" s="555">
        <f t="shared" si="26"/>
        <v>1535903.1146368831</v>
      </c>
      <c r="BH23" s="555">
        <f t="shared" si="27"/>
        <v>740279.72288418445</v>
      </c>
      <c r="BI23" s="555">
        <f>BH23/'A1'!O32*1000</f>
        <v>2992.3954083447575</v>
      </c>
    </row>
    <row r="24" spans="1:61" ht="18" customHeight="1">
      <c r="A24" s="560">
        <v>1990</v>
      </c>
      <c r="B24" s="561">
        <f>'A8-2'!B23/'A7'!B33*100</f>
        <v>6170.8820976156949</v>
      </c>
      <c r="C24" s="555">
        <f t="shared" si="0"/>
        <v>50907.660185923924</v>
      </c>
      <c r="D24" s="555">
        <f t="shared" si="1"/>
        <v>24004.650845167438</v>
      </c>
      <c r="E24" s="555">
        <f>D24/'A1'!B33*1000</f>
        <v>1398.0765986568624</v>
      </c>
      <c r="F24" s="561">
        <f>'A8-2'!C23/'A7'!C33*100</f>
        <v>3204.3375160050246</v>
      </c>
      <c r="G24" s="555">
        <f t="shared" si="2"/>
        <v>30394.26818641404</v>
      </c>
      <c r="H24" s="555">
        <f t="shared" si="3"/>
        <v>13377.152757436495</v>
      </c>
      <c r="I24" s="555">
        <f>H24/'A1'!C33*1000</f>
        <v>1342.009706805427</v>
      </c>
      <c r="J24" s="561">
        <f>'A8-2'!D23/'A7'!D33*100</f>
        <v>12183.143337936723</v>
      </c>
      <c r="K24" s="555">
        <f t="shared" si="4"/>
        <v>107232.50647167531</v>
      </c>
      <c r="L24" s="555">
        <f t="shared" si="5"/>
        <v>48869.422305946973</v>
      </c>
      <c r="M24" s="555">
        <f>L24/'A1'!D33*1000</f>
        <v>1764.803682172505</v>
      </c>
      <c r="N24" s="562">
        <v>1990</v>
      </c>
      <c r="O24" s="561">
        <f>'A8-2'!E23/'A7'!E33*100</f>
        <v>15480.867702058409</v>
      </c>
      <c r="P24" s="555">
        <f t="shared" si="6"/>
        <v>126305.91447322567</v>
      </c>
      <c r="Q24" s="555">
        <f t="shared" si="7"/>
        <v>59842.234890530141</v>
      </c>
      <c r="R24" s="555">
        <f>Q24/'A1'!E33*1000</f>
        <v>11642.458149908589</v>
      </c>
      <c r="S24" s="561">
        <f>'A8-2'!F23/'A7'!F33*100</f>
        <v>1998.3010456596971</v>
      </c>
      <c r="T24" s="555">
        <f t="shared" si="8"/>
        <v>15586.232708848105</v>
      </c>
      <c r="U24" s="555">
        <f t="shared" si="9"/>
        <v>7579.7537180261861</v>
      </c>
      <c r="V24" s="555">
        <f>U24/'A1'!F33*1000</f>
        <v>1520.207324112753</v>
      </c>
      <c r="W24" s="561">
        <f>'A8-2'!G23/'A7'!G33*100</f>
        <v>27486.194007158447</v>
      </c>
      <c r="X24" s="555">
        <f t="shared" si="10"/>
        <v>240830.1393576992</v>
      </c>
      <c r="Y24" s="555">
        <f t="shared" si="11"/>
        <v>109100.95658984725</v>
      </c>
      <c r="Z24" s="555">
        <f>Y24/'A1'!G33*1000</f>
        <v>1875.507912052949</v>
      </c>
      <c r="AA24" s="562">
        <v>1990</v>
      </c>
      <c r="AB24" s="561">
        <f>'A8-2'!H23/'A7'!H33*100</f>
        <v>40269.157014108845</v>
      </c>
      <c r="AC24" s="555">
        <f t="shared" si="12"/>
        <v>374106.08382717613</v>
      </c>
      <c r="AD24" s="555">
        <f t="shared" si="13"/>
        <v>168092.46717422642</v>
      </c>
      <c r="AE24" s="555">
        <f>AD24/'A1'!H33*1000</f>
        <v>2117.9938911121717</v>
      </c>
      <c r="AF24" s="561">
        <f>'A8-2'!I23/'A7'!I23*100</f>
        <v>34634.397000515528</v>
      </c>
      <c r="AG24" s="555">
        <f t="shared" si="14"/>
        <v>396633.1983181375</v>
      </c>
      <c r="AH24" s="555">
        <f t="shared" si="15"/>
        <v>167840.03371918248</v>
      </c>
      <c r="AI24" s="555">
        <f>AH24/'A1'!I33*1000</f>
        <v>2959.1396514616299</v>
      </c>
      <c r="AJ24" s="561">
        <f>'A8-2'!J23/'A7'!J33*100</f>
        <v>6331.1369026178118</v>
      </c>
      <c r="AK24" s="555">
        <f t="shared" si="16"/>
        <v>57148.925961660309</v>
      </c>
      <c r="AL24" s="555">
        <f t="shared" si="17"/>
        <v>25881.593504641136</v>
      </c>
      <c r="AM24" s="555">
        <f>AL24/'A1'!J33*1000</f>
        <v>1731.5577376491026</v>
      </c>
      <c r="AN24" s="562">
        <v>1990</v>
      </c>
      <c r="AO24" s="561">
        <f>'A8-2'!K23/'A7'!K33*100</f>
        <v>16857.354404550206</v>
      </c>
      <c r="AP24" s="555">
        <f t="shared" si="18"/>
        <v>148264.35546331009</v>
      </c>
      <c r="AQ24" s="555">
        <f t="shared" si="19"/>
        <v>69747.434493986191</v>
      </c>
      <c r="AR24" s="555">
        <f>AQ24/'A1'!K33*1000</f>
        <v>16445.98785521957</v>
      </c>
      <c r="AS24" s="561">
        <f>'A8-2'!L23/'A7'!L33*100</f>
        <v>3835.3433605880887</v>
      </c>
      <c r="AT24" s="555">
        <f t="shared" si="20"/>
        <v>24744.092513258485</v>
      </c>
      <c r="AU24" s="555">
        <f t="shared" si="21"/>
        <v>12671.805459192496</v>
      </c>
      <c r="AV24" s="555">
        <f>AU24/'A1'!L33*1000</f>
        <v>324.79787099597098</v>
      </c>
      <c r="AW24" s="561">
        <f>'A8-2'!M23/'A7'!M33*100</f>
        <v>49545.194266547718</v>
      </c>
      <c r="AX24" s="555">
        <f t="shared" si="22"/>
        <v>463460.09424263542</v>
      </c>
      <c r="AY24" s="555">
        <f t="shared" si="23"/>
        <v>211578.79289388357</v>
      </c>
      <c r="AZ24" s="555">
        <f>AY24/'A1'!M33*1000</f>
        <v>24720.03655729449</v>
      </c>
      <c r="BA24" s="562">
        <v>1990</v>
      </c>
      <c r="BB24" s="561">
        <f>'A8-2'!N23/'A7'!N33*100</f>
        <v>15985.306492647118</v>
      </c>
      <c r="BC24" s="555">
        <f t="shared" si="24"/>
        <v>159031.65396948496</v>
      </c>
      <c r="BD24" s="555">
        <f t="shared" si="25"/>
        <v>68965.196521854989</v>
      </c>
      <c r="BE24" s="555">
        <f>BD24/'A1'!N33*1000</f>
        <v>1204.9058567334939</v>
      </c>
      <c r="BF24" s="561">
        <f>'A8-2'!O23/'A7'!O33*100</f>
        <v>187056.32628587159</v>
      </c>
      <c r="BG24" s="555">
        <f t="shared" si="26"/>
        <v>1722959.4409227548</v>
      </c>
      <c r="BH24" s="555">
        <f t="shared" si="27"/>
        <v>779280.10459321912</v>
      </c>
      <c r="BI24" s="555">
        <f>BH24/'A1'!O33*1000</f>
        <v>3114.8652559275847</v>
      </c>
    </row>
    <row r="25" spans="1:61" ht="18" customHeight="1">
      <c r="A25" s="560">
        <v>1991</v>
      </c>
      <c r="B25" s="561">
        <f>'A8-2'!B24/'A7'!B34*100</f>
        <v>6765.5861540405185</v>
      </c>
      <c r="C25" s="555">
        <f t="shared" si="0"/>
        <v>57673.24633996444</v>
      </c>
      <c r="D25" s="555">
        <f t="shared" si="1"/>
        <v>25969.306830174472</v>
      </c>
      <c r="E25" s="555">
        <f>D25/'A1'!B34*1000</f>
        <v>1493.6028341467352</v>
      </c>
      <c r="F25" s="561">
        <f>'A8-2'!C24/'A7'!C34*100</f>
        <v>3257.8105072537846</v>
      </c>
      <c r="G25" s="555">
        <f t="shared" si="2"/>
        <v>33652.078693667827</v>
      </c>
      <c r="H25" s="555">
        <f t="shared" si="3"/>
        <v>13959.532713202982</v>
      </c>
      <c r="I25" s="555">
        <f>H25/'A1'!C34*1000</f>
        <v>1395.1162015993386</v>
      </c>
      <c r="J25" s="561">
        <f>'A8-2'!D24/'A7'!D34*100</f>
        <v>12421.682279901848</v>
      </c>
      <c r="K25" s="555">
        <f t="shared" si="4"/>
        <v>119654.18875157717</v>
      </c>
      <c r="L25" s="555">
        <f t="shared" si="5"/>
        <v>51517.220124659427</v>
      </c>
      <c r="M25" s="555">
        <f>L25/'A1'!D34*1000</f>
        <v>1837.4451046016156</v>
      </c>
      <c r="N25" s="562">
        <v>1991</v>
      </c>
      <c r="O25" s="561">
        <f>'A8-2'!E24/'A7'!E34*100</f>
        <v>16358.304731558859</v>
      </c>
      <c r="P25" s="555">
        <f t="shared" si="6"/>
        <v>142664.21920478452</v>
      </c>
      <c r="Q25" s="555">
        <f t="shared" si="7"/>
        <v>64232.092643982978</v>
      </c>
      <c r="R25" s="555">
        <f>Q25/'A1'!E34*1000</f>
        <v>12481.945713949277</v>
      </c>
      <c r="S25" s="561">
        <f>'A8-2'!F24/'A7'!F34*100</f>
        <v>2034.4389553523208</v>
      </c>
      <c r="T25" s="555">
        <f t="shared" si="8"/>
        <v>17620.671664200425</v>
      </c>
      <c r="U25" s="555">
        <f t="shared" si="9"/>
        <v>8098.2419297732695</v>
      </c>
      <c r="V25" s="555">
        <f>U25/'A1'!F34*1000</f>
        <v>1615.1260330620801</v>
      </c>
      <c r="W25" s="561">
        <f>'A8-2'!G24/'A7'!G34*100</f>
        <v>27786.78604588941</v>
      </c>
      <c r="X25" s="555">
        <f t="shared" si="10"/>
        <v>268616.92540358863</v>
      </c>
      <c r="Y25" s="555">
        <f t="shared" si="11"/>
        <v>115067.55131776723</v>
      </c>
      <c r="Z25" s="555">
        <f>Y25/'A1'!G34*1000</f>
        <v>1968.3413316730382</v>
      </c>
      <c r="AA25" s="562">
        <v>1991</v>
      </c>
      <c r="AB25" s="561">
        <f>'A8-2'!H24/'A7'!H34*100</f>
        <v>43420.169542551805</v>
      </c>
      <c r="AC25" s="555">
        <f t="shared" si="12"/>
        <v>417526.25336972793</v>
      </c>
      <c r="AD25" s="555">
        <f t="shared" si="13"/>
        <v>177894.14328193295</v>
      </c>
      <c r="AE25" s="555">
        <f>AD25/'A1'!H34*1000</f>
        <v>2224.121615347231</v>
      </c>
      <c r="AF25" s="561">
        <f>'A8-2'!I24/'A7'!I24*100</f>
        <v>30281.772067957736</v>
      </c>
      <c r="AG25" s="555">
        <f t="shared" si="14"/>
        <v>426914.97038609523</v>
      </c>
      <c r="AH25" s="555">
        <f t="shared" si="15"/>
        <v>164553.79904330373</v>
      </c>
      <c r="AI25" s="555">
        <f>AH25/'A1'!I34*1000</f>
        <v>2898.3240842142072</v>
      </c>
      <c r="AJ25" s="561">
        <f>'A8-2'!J24/'A7'!J34*100</f>
        <v>6143.6261795342343</v>
      </c>
      <c r="AK25" s="555">
        <f t="shared" si="16"/>
        <v>63292.552141194545</v>
      </c>
      <c r="AL25" s="555">
        <f t="shared" si="17"/>
        <v>26848.900983247142</v>
      </c>
      <c r="AM25" s="555">
        <f>AL25/'A1'!J34*1000</f>
        <v>1781.8490166742197</v>
      </c>
      <c r="AN25" s="562">
        <v>1991</v>
      </c>
      <c r="AO25" s="561">
        <f>'A8-2'!K24/'A7'!K34*100</f>
        <v>17245.800480195721</v>
      </c>
      <c r="AP25" s="555">
        <f t="shared" si="18"/>
        <v>165510.15594350582</v>
      </c>
      <c r="AQ25" s="555">
        <f t="shared" si="19"/>
        <v>73043.748075384676</v>
      </c>
      <c r="AR25" s="555">
        <f>AQ25/'A1'!K34*1000</f>
        <v>17138.373551239951</v>
      </c>
      <c r="AS25" s="561">
        <f>'A8-2'!L24/'A7'!L34*100</f>
        <v>4037.5794326117793</v>
      </c>
      <c r="AT25" s="555">
        <f t="shared" si="20"/>
        <v>28781.671945870265</v>
      </c>
      <c r="AU25" s="555">
        <f t="shared" si="21"/>
        <v>14175.023799965777</v>
      </c>
      <c r="AV25" s="555">
        <f>AU25/'A1'!L34*1000</f>
        <v>362.68447003258802</v>
      </c>
      <c r="AW25" s="561">
        <f>'A8-2'!M24/'A7'!M34*100</f>
        <v>48781.973937126</v>
      </c>
      <c r="AX25" s="555">
        <f t="shared" si="22"/>
        <v>512242.06817976141</v>
      </c>
      <c r="AY25" s="555">
        <f t="shared" si="23"/>
        <v>218045.00825223286</v>
      </c>
      <c r="AZ25" s="555">
        <f>AY25/'A1'!M34*1000</f>
        <v>25304.051091126013</v>
      </c>
      <c r="BA25" s="562">
        <v>1991</v>
      </c>
      <c r="BB25" s="561">
        <f>'A8-2'!N24/'A7'!N34*100</f>
        <v>15192.013951020888</v>
      </c>
      <c r="BC25" s="555">
        <f t="shared" si="24"/>
        <v>174223.66792050586</v>
      </c>
      <c r="BD25" s="555">
        <f t="shared" si="25"/>
        <v>70364.171168504879</v>
      </c>
      <c r="BE25" s="555">
        <f>BD25/'A1'!N34*1000</f>
        <v>1225.0243069779224</v>
      </c>
      <c r="BF25" s="561">
        <f>'A8-2'!O24/'A7'!O34*100</f>
        <v>191319.74843925695</v>
      </c>
      <c r="BG25" s="555">
        <f t="shared" si="26"/>
        <v>1914279.1893620118</v>
      </c>
      <c r="BH25" s="555">
        <f t="shared" si="27"/>
        <v>814743.83211383224</v>
      </c>
      <c r="BI25" s="555">
        <f>BH25/'A1'!O34*1000</f>
        <v>3213.5993062510638</v>
      </c>
    </row>
    <row r="26" spans="1:61" ht="18" customHeight="1">
      <c r="A26" s="560">
        <v>1992</v>
      </c>
      <c r="B26" s="561">
        <f>'A8-2'!B25/'A7'!B35*100</f>
        <v>7450.9368237113349</v>
      </c>
      <c r="C26" s="555">
        <f t="shared" si="0"/>
        <v>65124.183163675778</v>
      </c>
      <c r="D26" s="555">
        <f t="shared" si="1"/>
        <v>28226.382287850913</v>
      </c>
      <c r="E26" s="555">
        <f>D26/'A1'!B35*1000</f>
        <v>1605.4790018664687</v>
      </c>
      <c r="F26" s="561">
        <f>'A8-2'!C25/'A7'!C35*100</f>
        <v>3356.5820048965898</v>
      </c>
      <c r="G26" s="555">
        <f t="shared" si="2"/>
        <v>37008.660698564418</v>
      </c>
      <c r="H26" s="555">
        <f t="shared" si="3"/>
        <v>14524.208175458974</v>
      </c>
      <c r="I26" s="555">
        <f>H26/'A1'!C35*1000</f>
        <v>1445.6263735900243</v>
      </c>
      <c r="J26" s="561">
        <f>'A8-2'!D25/'A7'!D35*100</f>
        <v>12906.633899666809</v>
      </c>
      <c r="K26" s="555">
        <f t="shared" si="4"/>
        <v>132560.82265124397</v>
      </c>
      <c r="L26" s="555">
        <f t="shared" si="5"/>
        <v>54120.409999394353</v>
      </c>
      <c r="M26" s="555">
        <f>L26/'A1'!D35*1000</f>
        <v>1907.5783863346503</v>
      </c>
      <c r="N26" s="562">
        <v>1992</v>
      </c>
      <c r="O26" s="561">
        <f>'A8-2'!E25/'A7'!E35*100</f>
        <v>16997.774497984217</v>
      </c>
      <c r="P26" s="555">
        <f t="shared" si="6"/>
        <v>159661.99370276873</v>
      </c>
      <c r="Q26" s="555">
        <f t="shared" si="7"/>
        <v>68383.448613170593</v>
      </c>
      <c r="R26" s="555">
        <f>Q26/'A1'!E35*1000</f>
        <v>13224.414738574858</v>
      </c>
      <c r="S26" s="561">
        <f>'A8-2'!F25/'A7'!F35*100</f>
        <v>2058.7192205469382</v>
      </c>
      <c r="T26" s="555">
        <f t="shared" si="8"/>
        <v>19679.390884747365</v>
      </c>
      <c r="U26" s="555">
        <f t="shared" si="9"/>
        <v>8537.3127643655534</v>
      </c>
      <c r="V26" s="555">
        <f>U26/'A1'!F35*1000</f>
        <v>1693.2393423969761</v>
      </c>
      <c r="W26" s="561">
        <f>'A8-2'!G25/'A7'!G35*100</f>
        <v>28311.092500856001</v>
      </c>
      <c r="X26" s="555">
        <f t="shared" si="10"/>
        <v>296928.0179044446</v>
      </c>
      <c r="Y26" s="555">
        <f t="shared" si="11"/>
        <v>120365.13355506978</v>
      </c>
      <c r="Z26" s="555">
        <f>Y26/'A1'!G35*1000</f>
        <v>2048.9290062602322</v>
      </c>
      <c r="AA26" s="562">
        <v>1992</v>
      </c>
      <c r="AB26" s="561">
        <f>'A8-2'!H25/'A7'!H35*100</f>
        <v>42286.090702104921</v>
      </c>
      <c r="AC26" s="555">
        <f t="shared" si="12"/>
        <v>459812.34407183283</v>
      </c>
      <c r="AD26" s="555">
        <f t="shared" si="13"/>
        <v>184601.4053276513</v>
      </c>
      <c r="AE26" s="555">
        <f>AD26/'A1'!H35*1000</f>
        <v>2290.5105259405327</v>
      </c>
      <c r="AF26" s="561">
        <f>'A8-2'!I25/'A7'!I25*100</f>
        <v>26201.461216738808</v>
      </c>
      <c r="AG26" s="555">
        <f t="shared" si="14"/>
        <v>453116.43160283403</v>
      </c>
      <c r="AH26" s="555">
        <f t="shared" si="15"/>
        <v>157844.50045138178</v>
      </c>
      <c r="AI26" s="555">
        <f>AH26/'A1'!I35*1000</f>
        <v>2779.0943631168102</v>
      </c>
      <c r="AJ26" s="561">
        <f>'A8-2'!J25/'A7'!J35*100</f>
        <v>6032.3187151612447</v>
      </c>
      <c r="AK26" s="555">
        <f t="shared" si="16"/>
        <v>69324.870856355788</v>
      </c>
      <c r="AL26" s="555">
        <f t="shared" si="17"/>
        <v>27511.43950175896</v>
      </c>
      <c r="AM26" s="555">
        <f>AL26/'A1'!J35*1000</f>
        <v>1812.1090437201265</v>
      </c>
      <c r="AN26" s="562">
        <v>1992</v>
      </c>
      <c r="AO26" s="561">
        <f>'A8-2'!K25/'A7'!K35*100</f>
        <v>18478.252426078747</v>
      </c>
      <c r="AP26" s="555">
        <f t="shared" si="18"/>
        <v>183988.40836958456</v>
      </c>
      <c r="AQ26" s="555">
        <f t="shared" si="19"/>
        <v>76913.250886386493</v>
      </c>
      <c r="AR26" s="555">
        <f>AQ26/'A1'!K35*1000</f>
        <v>17945.228858232967</v>
      </c>
      <c r="AS26" s="561">
        <f>'A8-2'!L25/'A7'!L35*100</f>
        <v>4261.5618001545745</v>
      </c>
      <c r="AT26" s="555">
        <f t="shared" si="20"/>
        <v>33043.233746024838</v>
      </c>
      <c r="AU26" s="555">
        <f t="shared" si="21"/>
        <v>15601.580840127197</v>
      </c>
      <c r="AV26" s="555">
        <f>AU26/'A1'!L35*1000</f>
        <v>398.2534205848533</v>
      </c>
      <c r="AW26" s="561">
        <f>'A8-2'!M25/'A7'!M35*100</f>
        <v>52334.910721828746</v>
      </c>
      <c r="AX26" s="555">
        <f t="shared" si="22"/>
        <v>564576.9789015901</v>
      </c>
      <c r="AY26" s="555">
        <f t="shared" si="23"/>
        <v>226770.91732361505</v>
      </c>
      <c r="AZ26" s="555">
        <f>AY26/'A1'!M35*1000</f>
        <v>26161.850175774696</v>
      </c>
      <c r="BA26" s="562">
        <v>1992</v>
      </c>
      <c r="BB26" s="561">
        <f>'A8-2'!N25/'A7'!N35*100</f>
        <v>14924.008263922748</v>
      </c>
      <c r="BC26" s="555">
        <f t="shared" si="24"/>
        <v>189147.67618442862</v>
      </c>
      <c r="BD26" s="555">
        <f t="shared" si="25"/>
        <v>71215.34519872666</v>
      </c>
      <c r="BE26" s="555">
        <f>BD26/'A1'!N35*1000</f>
        <v>1236.6995779929957</v>
      </c>
      <c r="BF26" s="561">
        <f>'A8-2'!O25/'A7'!O35*100</f>
        <v>192032.59282248555</v>
      </c>
      <c r="BG26" s="555">
        <f t="shared" si="26"/>
        <v>2106311.7821844975</v>
      </c>
      <c r="BH26" s="555">
        <f t="shared" si="27"/>
        <v>843827.65851355135</v>
      </c>
      <c r="BI26" s="555">
        <f>BH26/'A1'!O35*1000</f>
        <v>3284.3729167356296</v>
      </c>
    </row>
    <row r="27" spans="1:61" ht="18" customHeight="1">
      <c r="A27" s="560">
        <v>1993</v>
      </c>
      <c r="B27" s="561">
        <f>'A8-2'!B26/'A7'!B36*100</f>
        <v>7928.9196480543924</v>
      </c>
      <c r="C27" s="555">
        <f t="shared" si="0"/>
        <v>73053.102811730176</v>
      </c>
      <c r="D27" s="555">
        <f t="shared" si="1"/>
        <v>30510.025478335127</v>
      </c>
      <c r="E27" s="555">
        <f>D27/'A1'!B36*1000</f>
        <v>1718.1842067824307</v>
      </c>
      <c r="F27" s="561">
        <f>'A8-2'!C26/'A7'!C36*100</f>
        <v>3439.4354413376836</v>
      </c>
      <c r="G27" s="555">
        <f t="shared" si="2"/>
        <v>40448.096139902103</v>
      </c>
      <c r="H27" s="555">
        <f t="shared" si="3"/>
        <v>15058.801981704864</v>
      </c>
      <c r="I27" s="555">
        <f>H27/'A1'!C36*1000</f>
        <v>1493.0400537085925</v>
      </c>
      <c r="J27" s="561">
        <f>'A8-2'!D26/'A7'!D36*100</f>
        <v>13672.788089990539</v>
      </c>
      <c r="K27" s="555">
        <f t="shared" si="4"/>
        <v>146233.6107412345</v>
      </c>
      <c r="L27" s="555">
        <f t="shared" si="5"/>
        <v>56969.116089506031</v>
      </c>
      <c r="M27" s="555">
        <f>L27/'A1'!D36*1000</f>
        <v>1986.0409550347367</v>
      </c>
      <c r="N27" s="562">
        <v>1993</v>
      </c>
      <c r="O27" s="561">
        <f>'A8-2'!E26/'A7'!E36*100</f>
        <v>17789.946820002875</v>
      </c>
      <c r="P27" s="555">
        <f t="shared" si="6"/>
        <v>177451.94052277159</v>
      </c>
      <c r="Q27" s="555">
        <f t="shared" si="7"/>
        <v>72496.705710539347</v>
      </c>
      <c r="R27" s="555">
        <f>Q27/'A1'!E36*1000</f>
        <v>13971.228697348111</v>
      </c>
      <c r="S27" s="561">
        <f>'A8-2'!F26/'A7'!F36*100</f>
        <v>2076.0259247833496</v>
      </c>
      <c r="T27" s="555">
        <f t="shared" si="8"/>
        <v>21755.416809530714</v>
      </c>
      <c r="U27" s="555">
        <f t="shared" si="9"/>
        <v>8905.8761362757923</v>
      </c>
      <c r="V27" s="555">
        <f>U27/'A1'!F36*1000</f>
        <v>1757.9700229521895</v>
      </c>
      <c r="W27" s="561">
        <f>'A8-2'!G26/'A7'!G36*100</f>
        <v>28538.25734177692</v>
      </c>
      <c r="X27" s="555">
        <f t="shared" si="10"/>
        <v>325466.27524622151</v>
      </c>
      <c r="Y27" s="555">
        <f t="shared" si="11"/>
        <v>124830.36418583275</v>
      </c>
      <c r="Z27" s="555">
        <f>Y27/'A1'!G36*1000</f>
        <v>2115.9437188383404</v>
      </c>
      <c r="AA27" s="562">
        <v>1993</v>
      </c>
      <c r="AB27" s="561">
        <f>'A8-2'!H26/'A7'!H36*100</f>
        <v>40696.881660971339</v>
      </c>
      <c r="AC27" s="555">
        <f t="shared" si="12"/>
        <v>500509.22573280416</v>
      </c>
      <c r="AD27" s="555">
        <f t="shared" si="13"/>
        <v>188378.00592309237</v>
      </c>
      <c r="AE27" s="555">
        <f>AD27/'A1'!H36*1000</f>
        <v>2320.5263174354495</v>
      </c>
      <c r="AF27" s="561">
        <f>'A8-2'!I26/'A7'!I26*100</f>
        <v>22327.741358426661</v>
      </c>
      <c r="AG27" s="555">
        <f t="shared" si="14"/>
        <v>475444.17296126066</v>
      </c>
      <c r="AH27" s="555">
        <f t="shared" si="15"/>
        <v>148603.34171953209</v>
      </c>
      <c r="AI27" s="555">
        <f>AH27/'A1'!I36*1000</f>
        <v>2614.792100893023</v>
      </c>
      <c r="AJ27" s="561">
        <f>'A8-2'!J26/'A7'!J36*100</f>
        <v>6182.1638148901011</v>
      </c>
      <c r="AK27" s="555">
        <f t="shared" si="16"/>
        <v>75507.034671245885</v>
      </c>
      <c r="AL27" s="555">
        <f t="shared" si="17"/>
        <v>28191.315416297268</v>
      </c>
      <c r="AM27" s="555">
        <f>AL27/'A1'!J36*1000</f>
        <v>1843.7747165662047</v>
      </c>
      <c r="AN27" s="562">
        <v>1993</v>
      </c>
      <c r="AO27" s="561">
        <f>'A8-2'!K26/'A7'!K36*100</f>
        <v>19217.153798814859</v>
      </c>
      <c r="AP27" s="555">
        <f t="shared" si="18"/>
        <v>203205.56216839942</v>
      </c>
      <c r="AQ27" s="555">
        <f t="shared" si="19"/>
        <v>80747.754507924052</v>
      </c>
      <c r="AR27" s="555">
        <f>AQ27/'A1'!K36*1000</f>
        <v>18726.288151188324</v>
      </c>
      <c r="AS27" s="561">
        <f>'A8-2'!L26/'A7'!L36*100</f>
        <v>4208.598958605854</v>
      </c>
      <c r="AT27" s="555">
        <f t="shared" si="20"/>
        <v>37251.832704630695</v>
      </c>
      <c r="AU27" s="555">
        <f t="shared" si="21"/>
        <v>16689.863630707612</v>
      </c>
      <c r="AV27" s="555">
        <f>AU27/'A1'!L36*1000</f>
        <v>425.10392922376616</v>
      </c>
      <c r="AW27" s="561">
        <f>'A8-2'!M26/'A7'!M36*100</f>
        <v>54932.22423784338</v>
      </c>
      <c r="AX27" s="555">
        <f t="shared" si="22"/>
        <v>619509.20313943352</v>
      </c>
      <c r="AY27" s="555">
        <f t="shared" si="23"/>
        <v>236348.95809673544</v>
      </c>
      <c r="AZ27" s="555">
        <f>AY27/'A1'!M36*1000</f>
        <v>27107.346954551605</v>
      </c>
      <c r="BA27" s="562">
        <v>1993</v>
      </c>
      <c r="BB27" s="561">
        <f>'A8-2'!N26/'A7'!N36*100</f>
        <v>15472.426161867708</v>
      </c>
      <c r="BC27" s="555">
        <f t="shared" si="24"/>
        <v>204620.10234629633</v>
      </c>
      <c r="BD27" s="555">
        <f t="shared" si="25"/>
        <v>72444.702320849043</v>
      </c>
      <c r="BE27" s="555">
        <f>BD27/'A1'!N36*1000</f>
        <v>1255.236204748398</v>
      </c>
      <c r="BF27" s="561">
        <f>'A8-2'!O26/'A7'!O36*100</f>
        <v>188260.96432811802</v>
      </c>
      <c r="BG27" s="555">
        <f t="shared" si="26"/>
        <v>2294572.7465126156</v>
      </c>
      <c r="BH27" s="555">
        <f t="shared" si="27"/>
        <v>863323.09113895916</v>
      </c>
      <c r="BI27" s="555">
        <f>BH27/'A1'!O36*1000</f>
        <v>3316.8758928353063</v>
      </c>
    </row>
    <row r="28" spans="1:61" ht="18" customHeight="1">
      <c r="A28" s="560">
        <v>1994</v>
      </c>
      <c r="B28" s="561">
        <f>'A8-2'!B27/'A7'!B37*100</f>
        <v>8404.3583737270892</v>
      </c>
      <c r="C28" s="555">
        <f t="shared" si="0"/>
        <v>81457.461185457272</v>
      </c>
      <c r="D28" s="555">
        <f t="shared" si="1"/>
        <v>32812.378756395192</v>
      </c>
      <c r="E28" s="555">
        <f>D28/'A1'!B37*1000</f>
        <v>1828.1401382831311</v>
      </c>
      <c r="F28" s="561">
        <f>'A8-2'!C27/'A7'!C37*100</f>
        <v>3529.6642123846877</v>
      </c>
      <c r="G28" s="555">
        <f t="shared" si="2"/>
        <v>43977.760352286794</v>
      </c>
      <c r="H28" s="555">
        <f t="shared" si="3"/>
        <v>15576.705797748578</v>
      </c>
      <c r="I28" s="555">
        <f>H28/'A1'!C37*1000</f>
        <v>1539.8087977212908</v>
      </c>
      <c r="J28" s="561">
        <f>'A8-2'!D27/'A7'!D37*100</f>
        <v>14802.270554032004</v>
      </c>
      <c r="K28" s="555">
        <f t="shared" si="4"/>
        <v>161035.8812952665</v>
      </c>
      <c r="L28" s="555">
        <f t="shared" si="5"/>
        <v>60377.563425636828</v>
      </c>
      <c r="M28" s="555">
        <f>L28/'A1'!D37*1000</f>
        <v>2081.9373483163758</v>
      </c>
      <c r="N28" s="562">
        <v>1994</v>
      </c>
      <c r="O28" s="561">
        <f>'A8-2'!E27/'A7'!E37*100</f>
        <v>19044.72906549953</v>
      </c>
      <c r="P28" s="555">
        <f t="shared" si="6"/>
        <v>196496.66958827112</v>
      </c>
      <c r="Q28" s="555">
        <f t="shared" si="7"/>
        <v>77042.093633931014</v>
      </c>
      <c r="R28" s="555">
        <f>Q28/'A1'!E37*1000</f>
        <v>14798.711800601424</v>
      </c>
      <c r="S28" s="561">
        <f>'A8-2'!F27/'A7'!F37*100</f>
        <v>2284.4739558312485</v>
      </c>
      <c r="T28" s="555">
        <f t="shared" si="8"/>
        <v>24039.890765361961</v>
      </c>
      <c r="U28" s="555">
        <f t="shared" si="9"/>
        <v>9409.1748648518824</v>
      </c>
      <c r="V28" s="555">
        <f>U28/'A1'!F37*1000</f>
        <v>1848.9241235708159</v>
      </c>
      <c r="W28" s="561">
        <f>'A8-2'!G27/'A7'!G37*100</f>
        <v>28519.995335983083</v>
      </c>
      <c r="X28" s="555">
        <f t="shared" si="10"/>
        <v>353986.27058220457</v>
      </c>
      <c r="Y28" s="555">
        <f t="shared" si="11"/>
        <v>128384.28668464928</v>
      </c>
      <c r="Z28" s="555">
        <f>Y28/'A1'!G37*1000</f>
        <v>2168.2971140832642</v>
      </c>
      <c r="AA28" s="562">
        <v>1994</v>
      </c>
      <c r="AB28" s="561">
        <f>'A8-2'!H27/'A7'!H37*100</f>
        <v>40036.750594669196</v>
      </c>
      <c r="AC28" s="555">
        <f t="shared" si="12"/>
        <v>540545.9763274733</v>
      </c>
      <c r="AD28" s="555">
        <f t="shared" si="13"/>
        <v>190739.15533314311</v>
      </c>
      <c r="AE28" s="555">
        <f>AD28/'A1'!H37*1000</f>
        <v>2342.5997314379788</v>
      </c>
      <c r="AF28" s="561">
        <f>'A8-2'!I27/'A7'!I27*100</f>
        <v>19901.52924975647</v>
      </c>
      <c r="AG28" s="555">
        <f t="shared" si="14"/>
        <v>495345.70221101714</v>
      </c>
      <c r="AH28" s="555">
        <f t="shared" si="15"/>
        <v>138784.20262538217</v>
      </c>
      <c r="AI28" s="555">
        <f>AH28/'A1'!I37*1000</f>
        <v>2441.5183227143725</v>
      </c>
      <c r="AJ28" s="561">
        <f>'A8-2'!J27/'A7'!J37*100</f>
        <v>6493.5561395054237</v>
      </c>
      <c r="AK28" s="555">
        <f t="shared" si="16"/>
        <v>82000.59081075131</v>
      </c>
      <c r="AL28" s="555">
        <f t="shared" si="17"/>
        <v>29046.608472543241</v>
      </c>
      <c r="AM28" s="555">
        <f>AL28/'A1'!J37*1000</f>
        <v>1888.4733419506692</v>
      </c>
      <c r="AN28" s="562">
        <v>1994</v>
      </c>
      <c r="AO28" s="561">
        <f>'A8-2'!K27/'A7'!K37*100</f>
        <v>20337.550280803232</v>
      </c>
      <c r="AP28" s="555">
        <f t="shared" si="18"/>
        <v>223543.11244920266</v>
      </c>
      <c r="AQ28" s="555">
        <f t="shared" si="19"/>
        <v>84935.753887142477</v>
      </c>
      <c r="AR28" s="555">
        <f>AQ28/'A1'!K37*1000</f>
        <v>19583.987522974974</v>
      </c>
      <c r="AS28" s="561">
        <f>'A8-2'!L27/'A7'!L37*100</f>
        <v>3984.187299282833</v>
      </c>
      <c r="AT28" s="555">
        <f t="shared" si="20"/>
        <v>41236.020003913531</v>
      </c>
      <c r="AU28" s="555">
        <f t="shared" si="21"/>
        <v>17336.078203848923</v>
      </c>
      <c r="AV28" s="555">
        <f>AU28/'A1'!L37*1000</f>
        <v>440.77320956623464</v>
      </c>
      <c r="AW28" s="561">
        <f>'A8-2'!M27/'A7'!M37*100</f>
        <v>58741.335115117428</v>
      </c>
      <c r="AX28" s="555">
        <f t="shared" si="22"/>
        <v>678250.53825455089</v>
      </c>
      <c r="AY28" s="555">
        <f t="shared" si="23"/>
        <v>247820.50159250578</v>
      </c>
      <c r="AZ28" s="555">
        <f>AY28/'A1'!M37*1000</f>
        <v>28222.355266200411</v>
      </c>
      <c r="BA28" s="562">
        <v>1994</v>
      </c>
      <c r="BB28" s="561">
        <f>'A8-2'!N27/'A7'!N37*100</f>
        <v>15803.169267970305</v>
      </c>
      <c r="BC28" s="555">
        <f t="shared" si="24"/>
        <v>220423.27161426665</v>
      </c>
      <c r="BD28" s="555">
        <f t="shared" si="25"/>
        <v>73758.931124649534</v>
      </c>
      <c r="BE28" s="555">
        <f>BD28/'A1'!N37*1000</f>
        <v>1274.738708040675</v>
      </c>
      <c r="BF28" s="561">
        <f>'A8-2'!O27/'A7'!O37*100</f>
        <v>188250.45966240487</v>
      </c>
      <c r="BG28" s="555">
        <f t="shared" si="26"/>
        <v>2482823.2061750204</v>
      </c>
      <c r="BH28" s="555">
        <f t="shared" si="27"/>
        <v>878908.93257357227</v>
      </c>
      <c r="BI28" s="555">
        <f>BH28/'A1'!O37*1000</f>
        <v>3336.087500990956</v>
      </c>
    </row>
    <row r="29" spans="1:61" ht="18" customHeight="1">
      <c r="A29" s="560">
        <v>1995</v>
      </c>
      <c r="B29" s="561">
        <f>'A8-2'!B28/'A7'!B38*100</f>
        <v>8925.4903136432367</v>
      </c>
      <c r="C29" s="555">
        <f t="shared" si="0"/>
        <v>90382.951499100513</v>
      </c>
      <c r="D29" s="555">
        <f t="shared" si="1"/>
        <v>35175.393318759394</v>
      </c>
      <c r="E29" s="555">
        <f>D29/'A1'!B38*1000</f>
        <v>1933.4608506593613</v>
      </c>
      <c r="F29" s="561">
        <f>'A8-2'!C28/'A7'!C38*100</f>
        <v>3658.3839394595821</v>
      </c>
      <c r="G29" s="555">
        <f t="shared" si="2"/>
        <v>47636.144291746379</v>
      </c>
      <c r="H29" s="555">
        <f t="shared" si="3"/>
        <v>16119.748577658445</v>
      </c>
      <c r="I29" s="555">
        <f>H29/'A1'!C38*1000</f>
        <v>1590.1892648375697</v>
      </c>
      <c r="J29" s="561">
        <f>'A8-2'!D28/'A7'!D38*100</f>
        <v>14922.260381104314</v>
      </c>
      <c r="K29" s="555">
        <f t="shared" si="4"/>
        <v>175958.14167637081</v>
      </c>
      <c r="L29" s="555">
        <f t="shared" si="5"/>
        <v>63224.311121613784</v>
      </c>
      <c r="M29" s="555">
        <f>L29/'A1'!D38*1000</f>
        <v>2157.6561357776109</v>
      </c>
      <c r="N29" s="562">
        <v>1995</v>
      </c>
      <c r="O29" s="561">
        <f>'A8-2'!E28/'A7'!E38*100</f>
        <v>20443.723657121562</v>
      </c>
      <c r="P29" s="555">
        <f t="shared" si="6"/>
        <v>216940.39324539268</v>
      </c>
      <c r="Q29" s="555">
        <f t="shared" si="7"/>
        <v>82077.398564266376</v>
      </c>
      <c r="R29" s="555">
        <f>Q29/'A1'!E38*1000</f>
        <v>15693.575251293762</v>
      </c>
      <c r="S29" s="561">
        <f>'A8-2'!F28/'A7'!F38*100</f>
        <v>2364.4632462963345</v>
      </c>
      <c r="T29" s="555">
        <f t="shared" si="8"/>
        <v>26404.354011658295</v>
      </c>
      <c r="U29" s="555">
        <f t="shared" si="9"/>
        <v>9891.8031381778419</v>
      </c>
      <c r="V29" s="555">
        <f>U29/'A1'!F38*1000</f>
        <v>1936.5315462368524</v>
      </c>
      <c r="W29" s="561">
        <f>'A8-2'!G28/'A7'!G38*100</f>
        <v>28738.39269081983</v>
      </c>
      <c r="X29" s="555">
        <f t="shared" si="10"/>
        <v>382724.66327302437</v>
      </c>
      <c r="Y29" s="555">
        <f t="shared" si="11"/>
        <v>131445.82203853925</v>
      </c>
      <c r="Z29" s="555">
        <f>Y29/'A1'!G38*1000</f>
        <v>2212.1955246247362</v>
      </c>
      <c r="AA29" s="562">
        <v>1995</v>
      </c>
      <c r="AB29" s="561">
        <f>'A8-2'!H28/'A7'!H38*100</f>
        <v>40874.717589061103</v>
      </c>
      <c r="AC29" s="555">
        <f t="shared" si="12"/>
        <v>581420.69391653442</v>
      </c>
      <c r="AD29" s="555">
        <f t="shared" si="13"/>
        <v>193466.04185557558</v>
      </c>
      <c r="AE29" s="555">
        <f>AD29/'A1'!H38*1000</f>
        <v>2369.1363301401598</v>
      </c>
      <c r="AF29" s="561">
        <f>'A8-2'!I28/'A7'!I28*100</f>
        <v>18727.072930879247</v>
      </c>
      <c r="AG29" s="555">
        <f t="shared" si="14"/>
        <v>514072.77514189639</v>
      </c>
      <c r="AH29" s="555">
        <f t="shared" si="15"/>
        <v>129754.43503118498</v>
      </c>
      <c r="AI29" s="555">
        <f>AH29/'A1'!I38*1000</f>
        <v>2282.6287777522984</v>
      </c>
      <c r="AJ29" s="561">
        <f>'A8-2'!J28/'A7'!J38*100</f>
        <v>6744.8703010876043</v>
      </c>
      <c r="AK29" s="555">
        <f t="shared" si="16"/>
        <v>88745.461111838915</v>
      </c>
      <c r="AL29" s="555">
        <f t="shared" si="17"/>
        <v>29982.1570791222</v>
      </c>
      <c r="AM29" s="555">
        <f>AL29/'A1'!J38*1000</f>
        <v>1939.3374566055757</v>
      </c>
      <c r="AN29" s="562">
        <v>1995</v>
      </c>
      <c r="AO29" s="561">
        <f>'A8-2'!K28/'A7'!K38*100</f>
        <v>20844.584529371125</v>
      </c>
      <c r="AP29" s="555">
        <f t="shared" si="18"/>
        <v>244387.69697857377</v>
      </c>
      <c r="AQ29" s="555">
        <f t="shared" si="19"/>
        <v>88793.18763908511</v>
      </c>
      <c r="AR29" s="555">
        <f>AQ29/'A1'!K38*1000</f>
        <v>20374.756227417416</v>
      </c>
      <c r="AS29" s="561">
        <f>'A8-2'!L28/'A7'!L38*100</f>
        <v>4091.5091236558142</v>
      </c>
      <c r="AT29" s="555">
        <f t="shared" si="20"/>
        <v>45327.529127569345</v>
      </c>
      <c r="AU29" s="555">
        <f t="shared" si="21"/>
        <v>17960.371686734954</v>
      </c>
      <c r="AV29" s="555">
        <f>AU29/'A1'!L38*1000</f>
        <v>455.98587607227972</v>
      </c>
      <c r="AW29" s="561">
        <f>'A8-2'!M28/'A7'!M38*100</f>
        <v>62152.793534096985</v>
      </c>
      <c r="AX29" s="555">
        <f t="shared" si="22"/>
        <v>740403.33178864792</v>
      </c>
      <c r="AY29" s="555">
        <f t="shared" si="23"/>
        <v>260409.19480810163</v>
      </c>
      <c r="AZ29" s="555">
        <f>AY29/'A1'!M38*1000</f>
        <v>29501.438179234352</v>
      </c>
      <c r="BA29" s="562">
        <v>1995</v>
      </c>
      <c r="BB29" s="561">
        <f>'A8-2'!N28/'A7'!N38*100</f>
        <v>15783.819904540764</v>
      </c>
      <c r="BC29" s="555">
        <f t="shared" si="24"/>
        <v>236207.0915188074</v>
      </c>
      <c r="BD29" s="555">
        <f t="shared" si="25"/>
        <v>74790.964804260395</v>
      </c>
      <c r="BE29" s="555">
        <f>BD29/'A1'!N38*1000</f>
        <v>1288.9438139467538</v>
      </c>
      <c r="BF29" s="561">
        <f>'A8-2'!O28/'A7'!O38*100</f>
        <v>200151.53772653226</v>
      </c>
      <c r="BG29" s="555">
        <f t="shared" si="26"/>
        <v>2682974.7439015526</v>
      </c>
      <c r="BH29" s="555">
        <f t="shared" si="27"/>
        <v>903278.68378539011</v>
      </c>
      <c r="BI29" s="555">
        <f>BH29/'A1'!O38*1000</f>
        <v>3388.2946111054889</v>
      </c>
    </row>
    <row r="30" spans="1:61" ht="18" customHeight="1">
      <c r="A30" s="560">
        <v>1996</v>
      </c>
      <c r="B30" s="561">
        <f>'A8-2'!B29/'A7'!B39*100</f>
        <v>9573.2167525127934</v>
      </c>
      <c r="C30" s="555">
        <f t="shared" si="0"/>
        <v>99956.168251613301</v>
      </c>
      <c r="D30" s="555">
        <f t="shared" si="1"/>
        <v>37713.531407520313</v>
      </c>
      <c r="E30" s="555">
        <f>D30/'A1'!B39*1000</f>
        <v>2047.7156917989587</v>
      </c>
      <c r="F30" s="561">
        <f>'A8-2'!C29/'A7'!C39*100</f>
        <v>3925.4328528818278</v>
      </c>
      <c r="G30" s="555">
        <f t="shared" si="2"/>
        <v>51561.577144628209</v>
      </c>
      <c r="H30" s="555">
        <f t="shared" si="3"/>
        <v>16821.231715008587</v>
      </c>
      <c r="I30" s="555">
        <f>H30/'A1'!C39*1000</f>
        <v>1656.4482240284183</v>
      </c>
      <c r="J30" s="561">
        <f>'A8-2'!D29/'A7'!D39*100</f>
        <v>14750.965919660675</v>
      </c>
      <c r="K30" s="555">
        <f t="shared" si="4"/>
        <v>190709.10759603148</v>
      </c>
      <c r="L30" s="555">
        <f t="shared" si="5"/>
        <v>65330.414816951707</v>
      </c>
      <c r="M30" s="555">
        <f>L30/'A1'!D39*1000</f>
        <v>2206.3469717430553</v>
      </c>
      <c r="N30" s="562">
        <v>1996</v>
      </c>
      <c r="O30" s="561">
        <f>'A8-2'!E29/'A7'!E39*100</f>
        <v>21245.494571234085</v>
      </c>
      <c r="P30" s="555">
        <f t="shared" si="6"/>
        <v>238185.88781662675</v>
      </c>
      <c r="Q30" s="555">
        <f t="shared" si="7"/>
        <v>86907.413422647194</v>
      </c>
      <c r="R30" s="555">
        <f>Q30/'A1'!E39*1000</f>
        <v>16516.04207956047</v>
      </c>
      <c r="S30" s="561">
        <f>'A8-2'!F29/'A7'!F39*100</f>
        <v>2734.9664827133697</v>
      </c>
      <c r="T30" s="555">
        <f t="shared" si="8"/>
        <v>29139.320494371666</v>
      </c>
      <c r="U30" s="555">
        <f t="shared" si="9"/>
        <v>10648.408993255644</v>
      </c>
      <c r="V30" s="555">
        <f>U30/'A1'!F39*1000</f>
        <v>2077.7383401474426</v>
      </c>
      <c r="W30" s="561">
        <f>'A8-2'!G29/'A7'!G39*100</f>
        <v>28877.576747710737</v>
      </c>
      <c r="X30" s="555">
        <f t="shared" si="10"/>
        <v>411602.24002073513</v>
      </c>
      <c r="Y30" s="555">
        <f t="shared" si="11"/>
        <v>134034.23437854214</v>
      </c>
      <c r="Z30" s="555">
        <f>Y30/'A1'!G39*1000</f>
        <v>2247.9784242909072</v>
      </c>
      <c r="AA30" s="562">
        <v>1996</v>
      </c>
      <c r="AB30" s="561">
        <f>'A8-2'!H29/'A7'!H39*100</f>
        <v>41382.830153556693</v>
      </c>
      <c r="AC30" s="555">
        <f t="shared" si="12"/>
        <v>622803.52407009108</v>
      </c>
      <c r="AD30" s="555">
        <f t="shared" si="13"/>
        <v>196155.66363801714</v>
      </c>
      <c r="AE30" s="555">
        <f>AD30/'A1'!H39*1000</f>
        <v>2395.1800287928245</v>
      </c>
      <c r="AF30" s="561">
        <f>'A8-2'!I29/'A7'!I29*100</f>
        <v>18682.002922817235</v>
      </c>
      <c r="AG30" s="555">
        <f t="shared" si="14"/>
        <v>532754.77806471358</v>
      </c>
      <c r="AH30" s="555">
        <f t="shared" si="15"/>
        <v>122485.55094776522</v>
      </c>
      <c r="AI30" s="555">
        <f>AH30/'A1'!I39*1000</f>
        <v>2154.148869206902</v>
      </c>
      <c r="AJ30" s="561">
        <f>'A8-2'!J29/'A7'!J39*100</f>
        <v>7032.7380867090251</v>
      </c>
      <c r="AK30" s="555">
        <f t="shared" si="16"/>
        <v>95778.19919854794</v>
      </c>
      <c r="AL30" s="555">
        <f t="shared" si="17"/>
        <v>31018.463750006787</v>
      </c>
      <c r="AM30" s="555">
        <f>AL30/'A1'!J39*1000</f>
        <v>1997.839994203709</v>
      </c>
      <c r="AN30" s="562">
        <v>1996</v>
      </c>
      <c r="AO30" s="561">
        <f>'A8-2'!K29/'A7'!K39*100</f>
        <v>21394.037641449457</v>
      </c>
      <c r="AP30" s="555">
        <f t="shared" si="18"/>
        <v>265781.73462002323</v>
      </c>
      <c r="AQ30" s="555">
        <f t="shared" si="19"/>
        <v>92428.587752717547</v>
      </c>
      <c r="AR30" s="555">
        <f>AQ30/'A1'!K39*1000</f>
        <v>21097.600491375841</v>
      </c>
      <c r="AS30" s="561">
        <f>'A8-2'!L29/'A7'!L39*100</f>
        <v>4291.7359831012745</v>
      </c>
      <c r="AT30" s="555">
        <f t="shared" si="20"/>
        <v>49619.265110670618</v>
      </c>
      <c r="AU30" s="555">
        <f t="shared" si="21"/>
        <v>18660.033332489238</v>
      </c>
      <c r="AV30" s="555">
        <f>AU30/'A1'!L39*1000</f>
        <v>472.65479879250944</v>
      </c>
      <c r="AW30" s="561">
        <f>'A8-2'!M29/'A7'!M39*100</f>
        <v>65690.967196427388</v>
      </c>
      <c r="AX30" s="555">
        <f t="shared" si="22"/>
        <v>806094.29898507532</v>
      </c>
      <c r="AY30" s="555">
        <f t="shared" si="23"/>
        <v>274018.32304290868</v>
      </c>
      <c r="AZ30" s="555">
        <f>AY30/'A1'!M39*1000</f>
        <v>30994.041742213401</v>
      </c>
      <c r="BA30" s="562">
        <v>1996</v>
      </c>
      <c r="BB30" s="561">
        <f>'A8-2'!N29/'A7'!N39*100</f>
        <v>15560.893078438807</v>
      </c>
      <c r="BC30" s="555">
        <f t="shared" si="24"/>
        <v>251767.98459724622</v>
      </c>
      <c r="BD30" s="555">
        <f t="shared" si="25"/>
        <v>75393.664921847128</v>
      </c>
      <c r="BE30" s="555">
        <f>BD30/'A1'!N39*1000</f>
        <v>1296.2255849296323</v>
      </c>
      <c r="BF30" s="561">
        <f>'A8-2'!O29/'A7'!O39*100</f>
        <v>211029.12316689503</v>
      </c>
      <c r="BG30" s="555">
        <f t="shared" si="26"/>
        <v>2894003.8670684476</v>
      </c>
      <c r="BH30" s="555">
        <f t="shared" si="27"/>
        <v>933652.07019520714</v>
      </c>
      <c r="BI30" s="555">
        <f>BH30/'A1'!O39*1000</f>
        <v>3461.6374018226979</v>
      </c>
    </row>
    <row r="31" spans="1:61" ht="18" customHeight="1">
      <c r="A31" s="560">
        <v>1997</v>
      </c>
      <c r="B31" s="561">
        <f>'A8-2'!B30/'A7'!B40*100</f>
        <v>9519.5423716499026</v>
      </c>
      <c r="C31" s="555">
        <f t="shared" si="0"/>
        <v>109475.71062326321</v>
      </c>
      <c r="D31" s="555">
        <f t="shared" si="1"/>
        <v>39690.367497666157</v>
      </c>
      <c r="E31" s="555">
        <f>D31/'A1'!B40*1000</f>
        <v>2133.1612074852333</v>
      </c>
      <c r="F31" s="561">
        <f>'A8-2'!C30/'A7'!C40*100</f>
        <v>4225.9017512504734</v>
      </c>
      <c r="G31" s="555">
        <f t="shared" si="2"/>
        <v>55787.478895878681</v>
      </c>
      <c r="H31" s="555">
        <f t="shared" si="3"/>
        <v>17682.887123257344</v>
      </c>
      <c r="I31" s="555">
        <f>H31/'A1'!C40*1000</f>
        <v>1737.0223107325485</v>
      </c>
      <c r="J31" s="561">
        <f>'A8-2'!D30/'A7'!D40*100</f>
        <v>15440.515013975761</v>
      </c>
      <c r="K31" s="555">
        <f t="shared" si="4"/>
        <v>206149.62261000724</v>
      </c>
      <c r="L31" s="555">
        <f t="shared" si="5"/>
        <v>67704.846867537126</v>
      </c>
      <c r="M31" s="555">
        <f>L31/'A1'!D40*1000</f>
        <v>2263.9257871891282</v>
      </c>
      <c r="N31" s="562">
        <v>1997</v>
      </c>
      <c r="O31" s="561">
        <f>'A8-2'!E30/'A7'!E40*100</f>
        <v>22945.475219896929</v>
      </c>
      <c r="P31" s="555">
        <f t="shared" si="6"/>
        <v>261131.36303652369</v>
      </c>
      <c r="Q31" s="555">
        <f t="shared" si="7"/>
        <v>92471.405958014686</v>
      </c>
      <c r="R31" s="555">
        <f>Q31/'A1'!E40*1000</f>
        <v>17496.954769728418</v>
      </c>
      <c r="S31" s="561">
        <f>'A8-2'!F30/'A7'!F40*100</f>
        <v>3111.1612160056657</v>
      </c>
      <c r="T31" s="555">
        <f t="shared" si="8"/>
        <v>32250.481710377331</v>
      </c>
      <c r="U31" s="555">
        <f t="shared" si="9"/>
        <v>11629.88841061018</v>
      </c>
      <c r="V31" s="555">
        <f>U31/'A1'!F40*1000</f>
        <v>2262.6242043988677</v>
      </c>
      <c r="W31" s="561">
        <f>'A8-2'!G30/'A7'!G40*100</f>
        <v>28534.377149677941</v>
      </c>
      <c r="X31" s="555">
        <f t="shared" si="10"/>
        <v>440136.61717041308</v>
      </c>
      <c r="Y31" s="555">
        <f t="shared" si="11"/>
        <v>135761.76465251166</v>
      </c>
      <c r="Z31" s="555">
        <f>Y31/'A1'!G40*1000</f>
        <v>2269.1011829059089</v>
      </c>
      <c r="AA31" s="562">
        <v>1997</v>
      </c>
      <c r="AB31" s="561">
        <f>'A8-2'!H30/'A7'!H40*100</f>
        <v>42957.372908270605</v>
      </c>
      <c r="AC31" s="555">
        <f t="shared" si="12"/>
        <v>665760.89697836165</v>
      </c>
      <c r="AD31" s="555">
        <f t="shared" si="13"/>
        <v>199881.90381868431</v>
      </c>
      <c r="AE31" s="555">
        <f>AD31/'A1'!H40*1000</f>
        <v>2436.0393874455749</v>
      </c>
      <c r="AF31" s="561">
        <f>'A8-2'!I30/'A7'!I30*100</f>
        <v>19219.370656916712</v>
      </c>
      <c r="AG31" s="555">
        <f t="shared" si="14"/>
        <v>551974.14872163034</v>
      </c>
      <c r="AH31" s="555">
        <f t="shared" si="15"/>
        <v>117207.81141512889</v>
      </c>
      <c r="AI31" s="555">
        <f>AH31/'A1'!I40*1000</f>
        <v>2060.2388349375092</v>
      </c>
      <c r="AJ31" s="561">
        <f>'A8-2'!J30/'A7'!J40*100</f>
        <v>7352.7293873379404</v>
      </c>
      <c r="AK31" s="555">
        <f t="shared" si="16"/>
        <v>103130.92858588588</v>
      </c>
      <c r="AL31" s="555">
        <f t="shared" si="17"/>
        <v>32167.500387343374</v>
      </c>
      <c r="AM31" s="555">
        <f>AL31/'A1'!J40*1000</f>
        <v>2061.0944055451637</v>
      </c>
      <c r="AN31" s="562">
        <v>1997</v>
      </c>
      <c r="AO31" s="561">
        <f>'A8-2'!K30/'A7'!K40*100</f>
        <v>22252.613546135068</v>
      </c>
      <c r="AP31" s="555">
        <f t="shared" si="18"/>
        <v>288034.34816615831</v>
      </c>
      <c r="AQ31" s="555">
        <f t="shared" si="19"/>
        <v>96195.483748309111</v>
      </c>
      <c r="AR31" s="555">
        <f>AQ31/'A1'!K40*1000</f>
        <v>21837.794267493558</v>
      </c>
      <c r="AS31" s="561">
        <f>'A8-2'!L30/'A7'!L40*100</f>
        <v>4394.4662547866683</v>
      </c>
      <c r="AT31" s="555">
        <f t="shared" si="20"/>
        <v>54013.731365457286</v>
      </c>
      <c r="AU31" s="555">
        <f t="shared" si="21"/>
        <v>19322.492920778059</v>
      </c>
      <c r="AV31" s="555">
        <f>AU31/'A1'!L40*1000</f>
        <v>488.14636743630052</v>
      </c>
      <c r="AW31" s="561">
        <f>'A8-2'!M30/'A7'!M40*100</f>
        <v>68958.001007070488</v>
      </c>
      <c r="AX31" s="555">
        <f t="shared" si="22"/>
        <v>875052.29999214585</v>
      </c>
      <c r="AY31" s="555">
        <f t="shared" si="23"/>
        <v>288172.65944139747</v>
      </c>
      <c r="AZ31" s="555">
        <f>AY31/'A1'!M40*1000</f>
        <v>32576.60631261559</v>
      </c>
      <c r="BA31" s="562">
        <v>1997</v>
      </c>
      <c r="BB31" s="561">
        <f>'A8-2'!N30/'A7'!N40*100</f>
        <v>15477.419496395665</v>
      </c>
      <c r="BC31" s="555">
        <f t="shared" si="24"/>
        <v>267245.4040936419</v>
      </c>
      <c r="BD31" s="555">
        <f t="shared" si="25"/>
        <v>75792.351433873366</v>
      </c>
      <c r="BE31" s="555">
        <f>BD31/'A1'!N40*1000</f>
        <v>1299.7282202193876</v>
      </c>
      <c r="BF31" s="561">
        <f>'A8-2'!O30/'A7'!O40*100</f>
        <v>222989.94101165992</v>
      </c>
      <c r="BG31" s="555">
        <f t="shared" si="26"/>
        <v>3116993.8080801074</v>
      </c>
      <c r="BH31" s="555">
        <f t="shared" si="27"/>
        <v>969911.59716782568</v>
      </c>
      <c r="BI31" s="555">
        <f>BH31/'A1'!O40*1000</f>
        <v>3553.3364003539946</v>
      </c>
    </row>
    <row r="32" spans="1:61" ht="18" customHeight="1">
      <c r="A32" s="560">
        <v>1998</v>
      </c>
      <c r="B32" s="561">
        <f>'A8-2'!B31/'A7'!B41*100</f>
        <v>9577.2448341739782</v>
      </c>
      <c r="C32" s="555">
        <f t="shared" si="0"/>
        <v>119052.95545743719</v>
      </c>
      <c r="D32" s="555">
        <f t="shared" si="1"/>
        <v>41329.538832306906</v>
      </c>
      <c r="E32" s="555">
        <f>D32/'A1'!B41*1000</f>
        <v>2197.0218954735851</v>
      </c>
      <c r="F32" s="561">
        <f>'A8-2'!C31/'A7'!C41*100</f>
        <v>4373.8742344157854</v>
      </c>
      <c r="G32" s="555">
        <f t="shared" si="2"/>
        <v>60161.353130294468</v>
      </c>
      <c r="H32" s="555">
        <f t="shared" si="3"/>
        <v>18520.183933021661</v>
      </c>
      <c r="I32" s="555">
        <f>H32/'A1'!C41*1000</f>
        <v>1815.170433502074</v>
      </c>
      <c r="J32" s="561">
        <f>'A8-2'!D31/'A7'!D41*100</f>
        <v>17046.276734228617</v>
      </c>
      <c r="K32" s="555">
        <f t="shared" si="4"/>
        <v>223195.89934423586</v>
      </c>
      <c r="L32" s="555">
        <f t="shared" si="5"/>
        <v>71210.154228258325</v>
      </c>
      <c r="M32" s="555">
        <f>L32/'A1'!D41*1000</f>
        <v>2361.4573270151136</v>
      </c>
      <c r="N32" s="562">
        <v>1998</v>
      </c>
      <c r="O32" s="561">
        <f>'A8-2'!E31/'A7'!E41*100</f>
        <v>24918.595664703818</v>
      </c>
      <c r="P32" s="555">
        <f t="shared" si="6"/>
        <v>286049.9587012275</v>
      </c>
      <c r="Q32" s="555">
        <f t="shared" si="7"/>
        <v>98895.720431115566</v>
      </c>
      <c r="R32" s="555">
        <f>Q32/'A1'!E41*1000</f>
        <v>18649.013847089489</v>
      </c>
      <c r="S32" s="561">
        <f>'A8-2'!F31/'A7'!F41*100</f>
        <v>3474.0116999004699</v>
      </c>
      <c r="T32" s="555">
        <f t="shared" si="8"/>
        <v>35724.493410277799</v>
      </c>
      <c r="U32" s="555">
        <f t="shared" si="9"/>
        <v>12777.922428388614</v>
      </c>
      <c r="V32" s="555">
        <f>U32/'A1'!F41*1000</f>
        <v>2479.7054974555822</v>
      </c>
      <c r="W32" s="561">
        <f>'A8-2'!G31/'A7'!G41*100</f>
        <v>28815.161080758982</v>
      </c>
      <c r="X32" s="555">
        <f t="shared" si="10"/>
        <v>468951.77825117204</v>
      </c>
      <c r="Y32" s="555">
        <f t="shared" si="11"/>
        <v>137424.57280276832</v>
      </c>
      <c r="Z32" s="555">
        <f>Y32/'A1'!G41*1000</f>
        <v>2288.6278880457594</v>
      </c>
      <c r="AA32" s="562">
        <v>1998</v>
      </c>
      <c r="AB32" s="561">
        <f>'A8-2'!H31/'A7'!H41*100</f>
        <v>44503.537799369587</v>
      </c>
      <c r="AC32" s="555">
        <f t="shared" si="12"/>
        <v>710264.43477773119</v>
      </c>
      <c r="AD32" s="555">
        <f t="shared" si="13"/>
        <v>204409.06085431704</v>
      </c>
      <c r="AE32" s="555">
        <f>AD32/'A1'!H41*1000</f>
        <v>2491.9121390522505</v>
      </c>
      <c r="AF32" s="561">
        <f>'A8-2'!I31/'A7'!I31*100</f>
        <v>19114.77955608788</v>
      </c>
      <c r="AG32" s="555">
        <f t="shared" si="14"/>
        <v>571088.92827771825</v>
      </c>
      <c r="AH32" s="555">
        <f t="shared" si="15"/>
        <v>112881.028688191</v>
      </c>
      <c r="AI32" s="555">
        <f>AH32/'A1'!I41*1000</f>
        <v>1983.6157902002928</v>
      </c>
      <c r="AJ32" s="561">
        <f>'A8-2'!J31/'A7'!J41*100</f>
        <v>7279.2477315381502</v>
      </c>
      <c r="AK32" s="555">
        <f t="shared" si="16"/>
        <v>110410.17631742403</v>
      </c>
      <c r="AL32" s="555">
        <f t="shared" si="17"/>
        <v>33013.248041412851</v>
      </c>
      <c r="AM32" s="555">
        <f>AL32/'A1'!J41*1000</f>
        <v>2102.3529288297045</v>
      </c>
      <c r="AN32" s="562">
        <v>1998</v>
      </c>
      <c r="AO32" s="561">
        <f>'A8-2'!K31/'A7'!K41*100</f>
        <v>23702.812091554191</v>
      </c>
      <c r="AP32" s="555">
        <f t="shared" si="18"/>
        <v>311737.16025771247</v>
      </c>
      <c r="AQ32" s="555">
        <f t="shared" si="19"/>
        <v>100659.19909020148</v>
      </c>
      <c r="AR32" s="555">
        <f>AQ32/'A1'!K41*1000</f>
        <v>22711.913152121273</v>
      </c>
      <c r="AS32" s="561">
        <f>'A8-2'!L31/'A7'!L41*100</f>
        <v>5005.9520823834064</v>
      </c>
      <c r="AT32" s="555">
        <f t="shared" si="20"/>
        <v>59019.683447840696</v>
      </c>
      <c r="AU32" s="555">
        <f t="shared" si="21"/>
        <v>20463.946419005853</v>
      </c>
      <c r="AV32" s="555">
        <f>AU32/'A1'!L41*1000</f>
        <v>515.17785864810401</v>
      </c>
      <c r="AW32" s="561">
        <f>'A8-2'!M31/'A7'!M41*100</f>
        <v>73312.416223643741</v>
      </c>
      <c r="AX32" s="555">
        <f t="shared" si="22"/>
        <v>948364.71621578955</v>
      </c>
      <c r="AY32" s="555">
        <f t="shared" si="23"/>
        <v>303850.54377676174</v>
      </c>
      <c r="AZ32" s="555">
        <f>AY32/'A1'!M41*1000</f>
        <v>34329.515735709159</v>
      </c>
      <c r="BA32" s="562">
        <v>1998</v>
      </c>
      <c r="BB32" s="561">
        <f>'A8-2'!N31/'A7'!N41*100</f>
        <v>15966.011880571215</v>
      </c>
      <c r="BC32" s="555">
        <f t="shared" si="24"/>
        <v>283211.4159742131</v>
      </c>
      <c r="BD32" s="555">
        <f t="shared" si="25"/>
        <v>76599.89302766991</v>
      </c>
      <c r="BE32" s="555">
        <f>BD32/'A1'!N41*1000</f>
        <v>1309.9596926493357</v>
      </c>
      <c r="BF32" s="561">
        <f>'A8-2'!O31/'A7'!O41*100</f>
        <v>235241.737218797</v>
      </c>
      <c r="BG32" s="555">
        <f t="shared" si="26"/>
        <v>3352235.5452989046</v>
      </c>
      <c r="BH32" s="555">
        <f t="shared" si="27"/>
        <v>1011171.0149530575</v>
      </c>
      <c r="BI32" s="555">
        <f>BH32/'A1'!O41*1000</f>
        <v>3661.6200198188599</v>
      </c>
    </row>
    <row r="33" spans="1:64" ht="18" customHeight="1">
      <c r="A33" s="560">
        <v>1999</v>
      </c>
      <c r="B33" s="561">
        <f>'A8-2'!B32/'A7'!B42*100</f>
        <v>10092.396147280626</v>
      </c>
      <c r="C33" s="555">
        <f t="shared" si="0"/>
        <v>129145.35160471781</v>
      </c>
      <c r="D33" s="555">
        <f t="shared" si="1"/>
        <v>43156.027213126152</v>
      </c>
      <c r="E33" s="555">
        <f>D33/'A1'!B42*1000</f>
        <v>2267.1075717660574</v>
      </c>
      <c r="F33" s="561">
        <f>'A8-2'!C32/'A7'!C42*100</f>
        <v>4708.3191204613995</v>
      </c>
      <c r="G33" s="555">
        <f t="shared" si="2"/>
        <v>64869.672250755866</v>
      </c>
      <c r="H33" s="555">
        <f t="shared" si="3"/>
        <v>19524.466266878728</v>
      </c>
      <c r="I33" s="555">
        <f>H33/'A1'!C42*1000</f>
        <v>1910.0436574915602</v>
      </c>
      <c r="J33" s="561">
        <f>'A8-2'!D32/'A7'!D42*100</f>
        <v>18365.814392962046</v>
      </c>
      <c r="K33" s="555">
        <f t="shared" si="4"/>
        <v>241561.71373719792</v>
      </c>
      <c r="L33" s="555">
        <f t="shared" si="5"/>
        <v>75333.937775568702</v>
      </c>
      <c r="M33" s="555">
        <f>L33/'A1'!D42*1000</f>
        <v>2477.9852331104908</v>
      </c>
      <c r="N33" s="562">
        <v>1999</v>
      </c>
      <c r="O33" s="561">
        <f>'A8-2'!E32/'A7'!E42*100</f>
        <v>27207.188074839742</v>
      </c>
      <c r="P33" s="555">
        <f t="shared" si="6"/>
        <v>313257.14677606727</v>
      </c>
      <c r="Q33" s="555">
        <f t="shared" si="7"/>
        <v>106323.76441973219</v>
      </c>
      <c r="R33" s="555">
        <f>Q33/'A1'!E42*1000</f>
        <v>19981.91400483597</v>
      </c>
      <c r="S33" s="561">
        <f>'A8-2'!F32/'A7'!F42*100</f>
        <v>3979.9733926788958</v>
      </c>
      <c r="T33" s="555">
        <f t="shared" si="8"/>
        <v>39704.466802956696</v>
      </c>
      <c r="U33" s="555">
        <f t="shared" si="9"/>
        <v>14202.311335389788</v>
      </c>
      <c r="V33" s="555">
        <f>U33/'A1'!F42*1000</f>
        <v>2749.7214589331629</v>
      </c>
      <c r="W33" s="561">
        <f>'A8-2'!G32/'A7'!G42*100</f>
        <v>29992.81992742775</v>
      </c>
      <c r="X33" s="555">
        <f t="shared" si="10"/>
        <v>498944.59817859979</v>
      </c>
      <c r="Y33" s="555">
        <f t="shared" si="11"/>
        <v>139932.47816964242</v>
      </c>
      <c r="Z33" s="555">
        <f>Y33/'A1'!G42*1000</f>
        <v>2320.0121489628073</v>
      </c>
      <c r="AA33" s="562">
        <v>1999</v>
      </c>
      <c r="AB33" s="561">
        <f>'A8-2'!H32/'A7'!H42*100</f>
        <v>47863.952517988939</v>
      </c>
      <c r="AC33" s="555">
        <f t="shared" si="12"/>
        <v>758128.38729572017</v>
      </c>
      <c r="AD33" s="555">
        <f t="shared" si="13"/>
        <v>211391.2012014426</v>
      </c>
      <c r="AE33" s="555">
        <f>AD33/'A1'!H42*1000</f>
        <v>2575.2092438686104</v>
      </c>
      <c r="AF33" s="561">
        <f>'A8-2'!I32/'A7'!I32*100</f>
        <v>18125.275994742569</v>
      </c>
      <c r="AG33" s="555">
        <f t="shared" si="14"/>
        <v>589214.20427246077</v>
      </c>
      <c r="AH33" s="555">
        <f t="shared" si="15"/>
        <v>108430.09894529537</v>
      </c>
      <c r="AI33" s="555">
        <f>AH33/'A1'!I42*1000</f>
        <v>1905.0798970645556</v>
      </c>
      <c r="AJ33" s="561">
        <f>'A8-2'!J32/'A7'!J42*100</f>
        <v>7875.3952105159187</v>
      </c>
      <c r="AK33" s="555">
        <f t="shared" si="16"/>
        <v>118285.57152793996</v>
      </c>
      <c r="AL33" s="555">
        <f t="shared" si="17"/>
        <v>34285.993643646201</v>
      </c>
      <c r="AM33" s="555">
        <f>AL33/'A1'!J42*1000</f>
        <v>2168.764225671845</v>
      </c>
      <c r="AN33" s="562">
        <v>1999</v>
      </c>
      <c r="AO33" s="561">
        <f>'A8-2'!K32/'A7'!K42*100</f>
        <v>23498.819603607346</v>
      </c>
      <c r="AP33" s="555">
        <f t="shared" si="18"/>
        <v>335235.97986131982</v>
      </c>
      <c r="AQ33" s="555">
        <f t="shared" si="19"/>
        <v>104026.17887576854</v>
      </c>
      <c r="AR33" s="555">
        <f>AQ33/'A1'!K42*1000</f>
        <v>23313.800734148041</v>
      </c>
      <c r="AS33" s="561">
        <f>'A8-2'!L32/'A7'!L42*100</f>
        <v>5167.8342412922593</v>
      </c>
      <c r="AT33" s="555">
        <f t="shared" si="20"/>
        <v>64187.517689132954</v>
      </c>
      <c r="AU33" s="555">
        <f t="shared" si="21"/>
        <v>21538.991376496942</v>
      </c>
      <c r="AV33" s="555">
        <f>AU33/'A1'!L42*1000</f>
        <v>539.45659541608086</v>
      </c>
      <c r="AW33" s="561">
        <f>'A8-2'!M32/'A7'!M42*100</f>
        <v>77660.481784395219</v>
      </c>
      <c r="AX33" s="555">
        <f t="shared" si="22"/>
        <v>1026025.1980001847</v>
      </c>
      <c r="AY33" s="555">
        <f t="shared" si="23"/>
        <v>320740.91680580465</v>
      </c>
      <c r="AZ33" s="555">
        <f>AY33/'A1'!M42*1000</f>
        <v>36209.180041296524</v>
      </c>
      <c r="BA33" s="562">
        <v>1999</v>
      </c>
      <c r="BB33" s="561">
        <f>'A8-2'!N32/'A7'!N42*100</f>
        <v>17129.268324478166</v>
      </c>
      <c r="BC33" s="555">
        <f t="shared" si="24"/>
        <v>300340.68429869128</v>
      </c>
      <c r="BD33" s="555">
        <f t="shared" si="25"/>
        <v>78409.182746614097</v>
      </c>
      <c r="BE33" s="555">
        <f>BD33/'A1'!N42*1000</f>
        <v>1336.1253961320649</v>
      </c>
      <c r="BF33" s="561">
        <f>'A8-2'!O32/'A7'!O42*100</f>
        <v>250860.62876075602</v>
      </c>
      <c r="BG33" s="555">
        <f t="shared" si="26"/>
        <v>3603096.1740596606</v>
      </c>
      <c r="BH33" s="555">
        <f t="shared" si="27"/>
        <v>1059797.4407232022</v>
      </c>
      <c r="BI33" s="555">
        <f>BH33/'A1'!O42*1000</f>
        <v>3794.0966917860087</v>
      </c>
    </row>
    <row r="34" spans="1:64" ht="18" customHeight="1">
      <c r="A34" s="560">
        <v>2000</v>
      </c>
      <c r="B34" s="561">
        <f>'A8-2'!B33/'A7'!B43*100</f>
        <v>10417.1</v>
      </c>
      <c r="C34" s="555">
        <f t="shared" si="0"/>
        <v>139562.45160471782</v>
      </c>
      <c r="D34" s="555">
        <f t="shared" si="1"/>
        <v>44941.921770500921</v>
      </c>
      <c r="E34" s="555">
        <f>D34/'A1'!B43*1000</f>
        <v>2332.2174786725091</v>
      </c>
      <c r="F34" s="561">
        <f>'A8-2'!C33/'A7'!C43*100</f>
        <v>4963.9474633290902</v>
      </c>
      <c r="G34" s="555">
        <f t="shared" si="2"/>
        <v>69833.619714084954</v>
      </c>
      <c r="H34" s="555">
        <f t="shared" si="3"/>
        <v>20583.520476832073</v>
      </c>
      <c r="I34" s="555">
        <f>H34/'A1'!C43*1000</f>
        <v>2008.9323127886075</v>
      </c>
      <c r="J34" s="561">
        <f>'A8-2'!D33/'A7'!D43*100</f>
        <v>20556</v>
      </c>
      <c r="K34" s="555">
        <f t="shared" si="4"/>
        <v>262117.71373719792</v>
      </c>
      <c r="L34" s="555">
        <f t="shared" si="5"/>
        <v>80823.150220454962</v>
      </c>
      <c r="M34" s="555">
        <f>L34/'A1'!D43*1000</f>
        <v>2633.9001946655649</v>
      </c>
      <c r="N34" s="562">
        <v>2000</v>
      </c>
      <c r="O34" s="561">
        <f>'A8-2'!E33/'A7'!E43*100</f>
        <v>29020.733321949603</v>
      </c>
      <c r="P34" s="555">
        <f t="shared" si="6"/>
        <v>342277.88009801687</v>
      </c>
      <c r="Q34" s="555">
        <f t="shared" si="7"/>
        <v>114079.74485773536</v>
      </c>
      <c r="R34" s="555">
        <f>Q34/'A1'!E43*1000</f>
        <v>21371.252315049711</v>
      </c>
      <c r="S34" s="561">
        <f>'A8-2'!F33/'A7'!F43*100</f>
        <v>4422.6064368331699</v>
      </c>
      <c r="T34" s="555">
        <f t="shared" si="8"/>
        <v>44127.073239789868</v>
      </c>
      <c r="U34" s="555">
        <f t="shared" si="9"/>
        <v>15784.455505145001</v>
      </c>
      <c r="V34" s="555">
        <f>U34/'A1'!F43*1000</f>
        <v>3049.54704504347</v>
      </c>
      <c r="W34" s="561">
        <f>'A8-2'!G33/'A7'!G43*100</f>
        <v>30953.599999999999</v>
      </c>
      <c r="X34" s="555">
        <f t="shared" si="10"/>
        <v>529898.19817859982</v>
      </c>
      <c r="Y34" s="555">
        <f t="shared" si="11"/>
        <v>142899.58253571394</v>
      </c>
      <c r="Z34" s="555">
        <f>Y34/'A1'!G43*1000</f>
        <v>2353.2334334634711</v>
      </c>
      <c r="AA34" s="562">
        <v>2000</v>
      </c>
      <c r="AB34" s="561">
        <f>'A8-2'!H33/'A7'!H43*100</f>
        <v>50619</v>
      </c>
      <c r="AC34" s="555">
        <f t="shared" si="12"/>
        <v>808747.38729572017</v>
      </c>
      <c r="AD34" s="555">
        <f t="shared" si="13"/>
        <v>219731.96096115408</v>
      </c>
      <c r="AE34" s="555">
        <f>AD34/'A1'!H43*1000</f>
        <v>2673.5285073387122</v>
      </c>
      <c r="AF34" s="561">
        <f>'A8-2'!I33/'A7'!I33*100</f>
        <v>18079.975820169595</v>
      </c>
      <c r="AG34" s="555">
        <f t="shared" si="14"/>
        <v>607294.18009263033</v>
      </c>
      <c r="AH34" s="555">
        <f t="shared" si="15"/>
        <v>104824.0549764059</v>
      </c>
      <c r="AI34" s="555">
        <f>AH34/'A1'!I43*1000</f>
        <v>1840.8884634814294</v>
      </c>
      <c r="AJ34" s="561">
        <f>'A8-2'!J33/'A7'!J43*100</f>
        <v>7626.0000000000009</v>
      </c>
      <c r="AK34" s="555">
        <f t="shared" si="16"/>
        <v>125911.57152793996</v>
      </c>
      <c r="AL34" s="555">
        <f t="shared" si="17"/>
        <v>35054.794914916965</v>
      </c>
      <c r="AM34" s="555">
        <f>AL34/'A1'!J43*1000</f>
        <v>2201.6577637807413</v>
      </c>
      <c r="AN34" s="562">
        <v>2000</v>
      </c>
      <c r="AO34" s="561">
        <f>'A8-2'!K33/'A7'!K43*100</f>
        <v>22285.964354050288</v>
      </c>
      <c r="AP34" s="555">
        <f t="shared" si="18"/>
        <v>357521.94421537011</v>
      </c>
      <c r="AQ34" s="555">
        <f t="shared" si="19"/>
        <v>105506.90745466512</v>
      </c>
      <c r="AR34" s="555">
        <f>AQ34/'A1'!K43*1000</f>
        <v>23492.96536510023</v>
      </c>
      <c r="AS34" s="561">
        <f>'A8-2'!L33/'A7'!L43*100</f>
        <v>5718.9880000000003</v>
      </c>
      <c r="AT34" s="555">
        <f t="shared" si="20"/>
        <v>69906.505689132959</v>
      </c>
      <c r="AU34" s="555">
        <f t="shared" si="21"/>
        <v>22950.181101197555</v>
      </c>
      <c r="AV34" s="555">
        <f>AU34/'A1'!L43*1000</f>
        <v>569.98974526248026</v>
      </c>
      <c r="AW34" s="561">
        <f>'A8-2'!M33/'A7'!M43*100</f>
        <v>86176.937984438788</v>
      </c>
      <c r="AX34" s="555">
        <f t="shared" si="22"/>
        <v>1112202.1359846236</v>
      </c>
      <c r="AY34" s="555">
        <f t="shared" si="23"/>
        <v>342769.67142908252</v>
      </c>
      <c r="AZ34" s="555">
        <f>AY34/'A1'!M43*1000</f>
        <v>38634.994525369984</v>
      </c>
      <c r="BA34" s="562">
        <v>2000</v>
      </c>
      <c r="BB34" s="561">
        <f>'A8-2'!N33/'A7'!N43*100</f>
        <v>17718</v>
      </c>
      <c r="BC34" s="555">
        <f t="shared" si="24"/>
        <v>318058.68429869128</v>
      </c>
      <c r="BD34" s="555">
        <f t="shared" si="25"/>
        <v>80445.346197291277</v>
      </c>
      <c r="BE34" s="555">
        <f>BD34/'A1'!N43*1000</f>
        <v>1366.1200658440252</v>
      </c>
      <c r="BF34" s="561">
        <f>'A8-2'!O33/'A7'!O43*100</f>
        <v>268121</v>
      </c>
      <c r="BG34" s="555">
        <f t="shared" si="26"/>
        <v>3871217.1740596606</v>
      </c>
      <c r="BH34" s="555">
        <f t="shared" si="27"/>
        <v>1115958.9525785618</v>
      </c>
      <c r="BI34" s="555">
        <f>BH34/'A1'!O43*1000</f>
        <v>3951.4441451273001</v>
      </c>
    </row>
    <row r="35" spans="1:64" ht="18" customHeight="1">
      <c r="A35" s="560">
        <v>2001</v>
      </c>
      <c r="B35" s="561">
        <f>'A8-2'!B34/'A7'!B44*100</f>
        <v>11373.485757803852</v>
      </c>
      <c r="C35" s="555">
        <f t="shared" si="0"/>
        <v>150935.93736252168</v>
      </c>
      <c r="D35" s="555">
        <f t="shared" si="1"/>
        <v>47327.023174204587</v>
      </c>
      <c r="E35" s="555">
        <f>D35/'A1'!B44*1000</f>
        <v>2423.1279544362151</v>
      </c>
      <c r="F35" s="561">
        <f>'A8-2'!C34/'A7'!C44*100</f>
        <v>5264.969407824743</v>
      </c>
      <c r="G35" s="555">
        <f t="shared" ref="G35:G40" si="28">G34+F35</f>
        <v>75098.589121909696</v>
      </c>
      <c r="H35" s="555">
        <f t="shared" ref="H35:H40" si="29">(H34*0.8)+F35</f>
        <v>21731.785789290399</v>
      </c>
      <c r="I35" s="555">
        <f>H35/'A1'!C44*1000</f>
        <v>2113.7813237321657</v>
      </c>
      <c r="J35" s="561">
        <f>'A8-2'!D34/'A7'!D44*100</f>
        <v>22876.898587810669</v>
      </c>
      <c r="K35" s="555">
        <f t="shared" ref="K35:K40" si="30">K34+J35</f>
        <v>284994.61232500861</v>
      </c>
      <c r="L35" s="555">
        <f t="shared" ref="L35:L40" si="31">(L34*0.8)+J35</f>
        <v>87535.418764174639</v>
      </c>
      <c r="M35" s="555">
        <f>L35/'A1'!D44*1000</f>
        <v>2821.9917574499336</v>
      </c>
      <c r="N35" s="562">
        <v>2001</v>
      </c>
      <c r="O35" s="561">
        <f>'A8-2'!E34/'A7'!E44*100</f>
        <v>31106.927430230444</v>
      </c>
      <c r="P35" s="555">
        <f t="shared" ref="P35:P40" si="32">P34+O35</f>
        <v>373384.8075282473</v>
      </c>
      <c r="Q35" s="555">
        <f t="shared" ref="Q35:Q40" si="33">(Q34*0.8)+O35</f>
        <v>122370.72331641873</v>
      </c>
      <c r="R35" s="555">
        <f>Q35/'A1'!E44*1000</f>
        <v>22843.144169576019</v>
      </c>
      <c r="S35" s="561">
        <f>'A8-2'!F34/'A7'!F44*100</f>
        <v>4484.029419790324</v>
      </c>
      <c r="T35" s="555">
        <f t="shared" ref="T35:T40" si="34">T34+S35</f>
        <v>48611.102659580196</v>
      </c>
      <c r="U35" s="555">
        <f t="shared" ref="U35:U40" si="35">(U34*0.8)+S35</f>
        <v>17111.593823906325</v>
      </c>
      <c r="V35" s="555">
        <f>U35/'A1'!F44*1000</f>
        <v>3298.3025874915816</v>
      </c>
      <c r="W35" s="561">
        <f>'A8-2'!G34/'A7'!G44*100</f>
        <v>32238.136550178904</v>
      </c>
      <c r="X35" s="555">
        <f t="shared" ref="X35:X40" si="36">X34+W35</f>
        <v>562136.33472877869</v>
      </c>
      <c r="Y35" s="555">
        <f t="shared" ref="Y35:Y40" si="37">(Y34*0.8)+W35</f>
        <v>146557.80257875007</v>
      </c>
      <c r="Z35" s="555">
        <f>Y35/'A1'!G44*1000</f>
        <v>2396.1746071455677</v>
      </c>
      <c r="AA35" s="562">
        <v>2001</v>
      </c>
      <c r="AB35" s="561">
        <f>'A8-2'!H34/'A7'!H44*100</f>
        <v>51384.692190842135</v>
      </c>
      <c r="AC35" s="555">
        <f t="shared" ref="AC35:AC40" si="38">AC34+AB35</f>
        <v>860132.07948656229</v>
      </c>
      <c r="AD35" s="555">
        <f t="shared" ref="AD35:AD40" si="39">(AD34*0.8)+AB35</f>
        <v>227170.26095976541</v>
      </c>
      <c r="AE35" s="555">
        <f>AD35/'A1'!H44*1000</f>
        <v>2758.929572015611</v>
      </c>
      <c r="AF35" s="561">
        <f>'A8-2'!I34/'A7'!I34*100</f>
        <v>18312.480783022493</v>
      </c>
      <c r="AG35" s="555">
        <f t="shared" ref="AG35:AG40" si="40">AG34+AF35</f>
        <v>625606.6608756528</v>
      </c>
      <c r="AH35" s="555">
        <f t="shared" ref="AH35:AH40" si="41">(AH34*0.8)+AF35</f>
        <v>102171.72476414721</v>
      </c>
      <c r="AI35" s="555">
        <f>AH35/'A1'!I44*1000</f>
        <v>1793.2036808433411</v>
      </c>
      <c r="AJ35" s="561">
        <f>'A8-2'!J34/'A7'!J44*100</f>
        <v>7683.2354136747272</v>
      </c>
      <c r="AK35" s="555">
        <f t="shared" ref="AK35:AK40" si="42">AK34+AJ35</f>
        <v>133594.80694161469</v>
      </c>
      <c r="AL35" s="555">
        <f t="shared" ref="AL35:AL40" si="43">(AL34*0.8)+AJ35</f>
        <v>35727.071345608303</v>
      </c>
      <c r="AM35" s="555">
        <f>AL35/'A1'!J44*1000</f>
        <v>2226.9570121304187</v>
      </c>
      <c r="AN35" s="562">
        <v>2001</v>
      </c>
      <c r="AO35" s="561">
        <f>'A8-2'!K34/'A7'!K44*100</f>
        <v>24027.522646833662</v>
      </c>
      <c r="AP35" s="555">
        <f t="shared" ref="AP35:AP40" si="44">AP34+AO35</f>
        <v>381549.46686220379</v>
      </c>
      <c r="AQ35" s="555">
        <f t="shared" ref="AQ35:AQ40" si="45">(AQ34*0.8)+AO35</f>
        <v>108433.04861056576</v>
      </c>
      <c r="AR35" s="555">
        <f>AQ35/'A1'!K44*1000</f>
        <v>24026.822204867218</v>
      </c>
      <c r="AS35" s="561">
        <f>'A8-2'!L34/'A7'!L44*100</f>
        <v>5976.2787192108444</v>
      </c>
      <c r="AT35" s="555">
        <f t="shared" ref="AT35:AT40" si="46">AT34+AS35</f>
        <v>75882.78440834381</v>
      </c>
      <c r="AU35" s="555">
        <f t="shared" ref="AU35:AU40" si="47">(AU34*0.8)+AS35</f>
        <v>24336.423600168888</v>
      </c>
      <c r="AV35" s="555">
        <f>AU35/'A1'!L44*1000</f>
        <v>597.63229162476955</v>
      </c>
      <c r="AW35" s="561">
        <f>'A8-2'!M34/'A7'!M44*100</f>
        <v>94743.914676882589</v>
      </c>
      <c r="AX35" s="555">
        <f t="shared" ref="AX35:AX40" si="48">AX34+AW35</f>
        <v>1206946.0506615061</v>
      </c>
      <c r="AY35" s="555">
        <f t="shared" ref="AY35:AY40" si="49">(AY34*0.8)+AW35</f>
        <v>368959.65182014857</v>
      </c>
      <c r="AZ35" s="555">
        <f>AY35/'A1'!M44*1000</f>
        <v>41474.781004962744</v>
      </c>
      <c r="BA35" s="562">
        <v>2001</v>
      </c>
      <c r="BB35" s="561">
        <f>'A8-2'!N34/'A7'!N44*100</f>
        <v>17905.548416503974</v>
      </c>
      <c r="BC35" s="555">
        <f t="shared" ref="BC35:BC40" si="50">BC34+BB35</f>
        <v>335964.23271519528</v>
      </c>
      <c r="BD35" s="555">
        <f t="shared" ref="BD35:BD40" si="51">(BD34*0.8)+BB35</f>
        <v>82261.825374337001</v>
      </c>
      <c r="BE35" s="555">
        <f>BD35/'A1'!N44*1000</f>
        <v>1391.6029532308798</v>
      </c>
      <c r="BF35" s="561">
        <f>'A8-2'!O34/'A7'!O44*100</f>
        <v>272070.77517150686</v>
      </c>
      <c r="BG35" s="555">
        <f t="shared" ref="BG35:BG40" si="52">BG34+BF35</f>
        <v>4143287.9492311673</v>
      </c>
      <c r="BH35" s="555">
        <f t="shared" ref="BH35:BH40" si="53">(BH34*0.8)+BF35</f>
        <v>1164837.9372343563</v>
      </c>
      <c r="BI35" s="555">
        <f>BH35/'A1'!O44*1000</f>
        <v>4082.3521027366301</v>
      </c>
    </row>
    <row r="36" spans="1:64" ht="18" customHeight="1">
      <c r="A36" s="560">
        <v>2002</v>
      </c>
      <c r="B36" s="561">
        <f>'A8-2'!B35/'A7'!B45*100</f>
        <v>12471.444641217289</v>
      </c>
      <c r="C36" s="555">
        <f t="shared" ref="C36:C41" si="54">C35+B36</f>
        <v>163407.38200373898</v>
      </c>
      <c r="D36" s="555">
        <f t="shared" ref="D36:D41" si="55">(D35*0.8)+B36</f>
        <v>50333.063180580961</v>
      </c>
      <c r="E36" s="555">
        <f>D36/'A1'!B45*1000</f>
        <v>2546.1320209544569</v>
      </c>
      <c r="F36" s="561">
        <f>'A8-2'!C35/'A7'!C45*100</f>
        <v>4995.5751140612392</v>
      </c>
      <c r="G36" s="555">
        <f t="shared" si="28"/>
        <v>80094.164235970937</v>
      </c>
      <c r="H36" s="555">
        <f t="shared" si="29"/>
        <v>22381.003745493559</v>
      </c>
      <c r="I36" s="555">
        <f>H36/'A1'!C45*1000</f>
        <v>2166.6024923033451</v>
      </c>
      <c r="J36" s="561">
        <f>'A8-2'!D35/'A7'!D45*100</f>
        <v>23024.053531301251</v>
      </c>
      <c r="K36" s="555">
        <f t="shared" si="30"/>
        <v>308018.66585630988</v>
      </c>
      <c r="L36" s="555">
        <f t="shared" si="31"/>
        <v>93052.388542640969</v>
      </c>
      <c r="M36" s="555">
        <f>L36/'A1'!D45*1000</f>
        <v>2967.8321578396144</v>
      </c>
      <c r="N36" s="562">
        <v>2002</v>
      </c>
      <c r="O36" s="561">
        <f>'A8-2'!E35/'A7'!E45*100</f>
        <v>32836.235786607343</v>
      </c>
      <c r="P36" s="555">
        <f t="shared" si="32"/>
        <v>406221.04331485461</v>
      </c>
      <c r="Q36" s="555">
        <f t="shared" si="33"/>
        <v>130732.81443974233</v>
      </c>
      <c r="R36" s="555">
        <f>Q36/'A1'!E45*1000</f>
        <v>24317.859828821118</v>
      </c>
      <c r="S36" s="561">
        <f>'A8-2'!F35/'A7'!F45*100</f>
        <v>4630.1386315006903</v>
      </c>
      <c r="T36" s="555">
        <f t="shared" si="34"/>
        <v>53241.241291080885</v>
      </c>
      <c r="U36" s="555">
        <f t="shared" si="35"/>
        <v>18319.413690625752</v>
      </c>
      <c r="V36" s="555">
        <f>U36/'A1'!F45*1000</f>
        <v>3522.2868084264087</v>
      </c>
      <c r="W36" s="561">
        <f>'A8-2'!G35/'A7'!G45*100</f>
        <v>33111.160794563766</v>
      </c>
      <c r="X36" s="555">
        <f t="shared" si="36"/>
        <v>595247.4955233424</v>
      </c>
      <c r="Y36" s="555">
        <f t="shared" si="37"/>
        <v>150357.40285756381</v>
      </c>
      <c r="Z36" s="555">
        <f>Y36/'A1'!G45*1000</f>
        <v>2440.6866515146007</v>
      </c>
      <c r="AA36" s="562">
        <v>2002</v>
      </c>
      <c r="AB36" s="561">
        <f>'A8-2'!H35/'A7'!H45*100</f>
        <v>51991.673293575433</v>
      </c>
      <c r="AC36" s="555">
        <f t="shared" si="38"/>
        <v>912123.7527801377</v>
      </c>
      <c r="AD36" s="555">
        <f t="shared" si="39"/>
        <v>233727.88206138779</v>
      </c>
      <c r="AE36" s="555">
        <f>AD36/'A1'!H45*1000</f>
        <v>2833.6834953248922</v>
      </c>
      <c r="AF36" s="561">
        <f>'A8-2'!I35/'A7'!I35*100</f>
        <v>18868.359330641611</v>
      </c>
      <c r="AG36" s="555">
        <f t="shared" si="40"/>
        <v>644475.02020629437</v>
      </c>
      <c r="AH36" s="555">
        <f t="shared" si="41"/>
        <v>100605.73914195939</v>
      </c>
      <c r="AI36" s="555">
        <f>AH36/'A1'!I45*1000</f>
        <v>1760.1524761791015</v>
      </c>
      <c r="AJ36" s="561">
        <f>'A8-2'!J35/'A7'!J45*100</f>
        <v>7348.8235837458506</v>
      </c>
      <c r="AK36" s="555">
        <f t="shared" si="42"/>
        <v>140943.63052536055</v>
      </c>
      <c r="AL36" s="555">
        <f t="shared" si="43"/>
        <v>35930.480660232497</v>
      </c>
      <c r="AM36" s="555">
        <f>AL36/'A1'!J45*1000</f>
        <v>2225.2109159740198</v>
      </c>
      <c r="AN36" s="562">
        <v>2002</v>
      </c>
      <c r="AO36" s="561">
        <f>'A8-2'!K35/'A7'!K45*100</f>
        <v>25458.357916872959</v>
      </c>
      <c r="AP36" s="555">
        <f t="shared" si="44"/>
        <v>407007.82477907673</v>
      </c>
      <c r="AQ36" s="555">
        <f t="shared" si="45"/>
        <v>112204.79680532558</v>
      </c>
      <c r="AR36" s="555">
        <f>AQ36/'A1'!K45*1000</f>
        <v>24720.157921420043</v>
      </c>
      <c r="AS36" s="561">
        <f>'A8-2'!L35/'A7'!L45*100</f>
        <v>6618.5571123961281</v>
      </c>
      <c r="AT36" s="555">
        <f t="shared" si="46"/>
        <v>82501.341520739938</v>
      </c>
      <c r="AU36" s="555">
        <f t="shared" si="47"/>
        <v>26087.695992531237</v>
      </c>
      <c r="AV36" s="555">
        <f>AU36/'A1'!L45*1000</f>
        <v>631.44929061652795</v>
      </c>
      <c r="AW36" s="561">
        <f>'A8-2'!M35/'A7'!M45*100</f>
        <v>93209.370753740586</v>
      </c>
      <c r="AX36" s="555">
        <f t="shared" si="48"/>
        <v>1300155.4214152468</v>
      </c>
      <c r="AY36" s="555">
        <f t="shared" si="49"/>
        <v>388377.09220985946</v>
      </c>
      <c r="AZ36" s="555">
        <f>AY36/'A1'!M45*1000</f>
        <v>43515.640583737753</v>
      </c>
      <c r="BA36" s="562">
        <v>2002</v>
      </c>
      <c r="BB36" s="561">
        <f>'A8-2'!N35/'A7'!N45*100</f>
        <v>18262.210218918895</v>
      </c>
      <c r="BC36" s="555">
        <f t="shared" si="50"/>
        <v>354226.44293411419</v>
      </c>
      <c r="BD36" s="555">
        <f t="shared" si="51"/>
        <v>84071.670518388506</v>
      </c>
      <c r="BE36" s="555">
        <f>BD36/'A1'!N45*1000</f>
        <v>1417.1850802958129</v>
      </c>
      <c r="BF36" s="561">
        <f>'A8-2'!O35/'A7'!O45*100</f>
        <v>266592.80027831625</v>
      </c>
      <c r="BG36" s="555">
        <f t="shared" si="52"/>
        <v>4409880.7495094836</v>
      </c>
      <c r="BH36" s="555">
        <f t="shared" si="53"/>
        <v>1198463.1500658013</v>
      </c>
      <c r="BI36" s="555">
        <f>BH36/'A1'!O45*1000</f>
        <v>4159.4095437377928</v>
      </c>
    </row>
    <row r="37" spans="1:64" ht="18" customHeight="1">
      <c r="A37" s="560">
        <v>2003</v>
      </c>
      <c r="B37" s="561">
        <f>'A8-2'!B36/'A7'!B46*100</f>
        <v>13278.408088887656</v>
      </c>
      <c r="C37" s="555">
        <f t="shared" si="54"/>
        <v>176685.79009262664</v>
      </c>
      <c r="D37" s="555">
        <f t="shared" si="55"/>
        <v>53544.858633352429</v>
      </c>
      <c r="E37" s="555">
        <f>D37/'A1'!B46*1000</f>
        <v>2675.9801366411407</v>
      </c>
      <c r="F37" s="561">
        <f>'A8-2'!C36/'A7'!C46*100</f>
        <v>4876.65374541035</v>
      </c>
      <c r="G37" s="555">
        <f t="shared" si="28"/>
        <v>84970.817981381289</v>
      </c>
      <c r="H37" s="555">
        <f t="shared" si="29"/>
        <v>22781.456741805196</v>
      </c>
      <c r="I37" s="555">
        <f>H37/'A1'!C46*1000</f>
        <v>2196.2264284011567</v>
      </c>
      <c r="J37" s="561">
        <f>'A8-2'!D36/'A7'!D46*100</f>
        <v>23385.755071411058</v>
      </c>
      <c r="K37" s="555">
        <f t="shared" si="30"/>
        <v>331404.42092772096</v>
      </c>
      <c r="L37" s="555">
        <f t="shared" si="31"/>
        <v>97827.665905523827</v>
      </c>
      <c r="M37" s="555">
        <f>L37/'A1'!D46*1000</f>
        <v>3091.9306650645799</v>
      </c>
      <c r="N37" s="562">
        <v>2003</v>
      </c>
      <c r="O37" s="561">
        <f>'A8-2'!E36/'A7'!E46*100</f>
        <v>33846.54130030438</v>
      </c>
      <c r="P37" s="555">
        <f t="shared" si="32"/>
        <v>440067.58461515896</v>
      </c>
      <c r="Q37" s="555">
        <f t="shared" si="33"/>
        <v>138432.79285209824</v>
      </c>
      <c r="R37" s="555">
        <f>Q37/'A1'!E46*1000</f>
        <v>25683.263979981122</v>
      </c>
      <c r="S37" s="561">
        <f>'A8-2'!F36/'A7'!F46*100</f>
        <v>4830.4467609616522</v>
      </c>
      <c r="T37" s="555">
        <f t="shared" si="34"/>
        <v>58071.68805204254</v>
      </c>
      <c r="U37" s="555">
        <f t="shared" si="35"/>
        <v>19485.977713462253</v>
      </c>
      <c r="V37" s="555">
        <f>U37/'A1'!F46*1000</f>
        <v>3737.9585101596494</v>
      </c>
      <c r="W37" s="561">
        <f>'A8-2'!G36/'A7'!G46*100</f>
        <v>32502.088214575331</v>
      </c>
      <c r="X37" s="555">
        <f t="shared" si="36"/>
        <v>627749.58373791771</v>
      </c>
      <c r="Y37" s="555">
        <f t="shared" si="37"/>
        <v>152788.01050062638</v>
      </c>
      <c r="Z37" s="555">
        <f>Y37/'A1'!G46*1000</f>
        <v>2462.8313070382633</v>
      </c>
      <c r="AA37" s="562">
        <v>2003</v>
      </c>
      <c r="AB37" s="561">
        <f>'A8-2'!H36/'A7'!H46*100</f>
        <v>52515.486617871364</v>
      </c>
      <c r="AC37" s="555">
        <f t="shared" si="38"/>
        <v>964639.23939800903</v>
      </c>
      <c r="AD37" s="555">
        <f t="shared" si="39"/>
        <v>239497.79226698159</v>
      </c>
      <c r="AE37" s="555">
        <f>AD37/'A1'!H46*1000</f>
        <v>2902.2999547622589</v>
      </c>
      <c r="AF37" s="561">
        <f>'A8-2'!I36/'A7'!I36*100</f>
        <v>18368.961006306563</v>
      </c>
      <c r="AG37" s="555">
        <f t="shared" si="40"/>
        <v>662843.98121260095</v>
      </c>
      <c r="AH37" s="555">
        <f t="shared" si="41"/>
        <v>98853.552319874085</v>
      </c>
      <c r="AI37" s="555">
        <f>AH37/'A1'!I46*1000</f>
        <v>1716.0674792139198</v>
      </c>
      <c r="AJ37" s="561">
        <f>'A8-2'!J36/'A7'!J46*100</f>
        <v>8203.809644910003</v>
      </c>
      <c r="AK37" s="555">
        <f t="shared" si="42"/>
        <v>149147.44017027057</v>
      </c>
      <c r="AL37" s="555">
        <f t="shared" si="43"/>
        <v>36948.194173096002</v>
      </c>
      <c r="AM37" s="555">
        <f>AL37/'A1'!J46*1000</f>
        <v>2277.5192118039822</v>
      </c>
      <c r="AN37" s="562">
        <v>2003</v>
      </c>
      <c r="AO37" s="561">
        <f>'A8-2'!K36/'A7'!K46*100</f>
        <v>26533.072288678057</v>
      </c>
      <c r="AP37" s="555">
        <f t="shared" si="44"/>
        <v>433540.89706775476</v>
      </c>
      <c r="AQ37" s="555">
        <f t="shared" si="45"/>
        <v>116296.90973293853</v>
      </c>
      <c r="AR37" s="555">
        <f>AQ37/'A1'!K46*1000</f>
        <v>25475.77431170614</v>
      </c>
      <c r="AS37" s="561">
        <f>'A8-2'!L36/'A7'!L46*100</f>
        <v>7255.9750638048927</v>
      </c>
      <c r="AT37" s="555">
        <f t="shared" si="46"/>
        <v>89757.316584544824</v>
      </c>
      <c r="AU37" s="555">
        <f t="shared" si="47"/>
        <v>28126.131857829885</v>
      </c>
      <c r="AV37" s="555">
        <f>AU37/'A1'!L46*1000</f>
        <v>669.59646938263631</v>
      </c>
      <c r="AW37" s="561">
        <f>'A8-2'!M36/'A7'!M46*100</f>
        <v>91489.577643808603</v>
      </c>
      <c r="AX37" s="555">
        <f t="shared" si="48"/>
        <v>1391644.9990590555</v>
      </c>
      <c r="AY37" s="555">
        <f t="shared" si="49"/>
        <v>402191.2514116962</v>
      </c>
      <c r="AZ37" s="555">
        <f>AY37/'A1'!M46*1000</f>
        <v>44897.438201796853</v>
      </c>
      <c r="BA37" s="562">
        <v>2003</v>
      </c>
      <c r="BB37" s="561">
        <f>'A8-2'!N36/'A7'!N46*100</f>
        <v>18335.453250330036</v>
      </c>
      <c r="BC37" s="555">
        <f t="shared" si="50"/>
        <v>372561.89618444425</v>
      </c>
      <c r="BD37" s="555">
        <f t="shared" si="51"/>
        <v>85592.789665040851</v>
      </c>
      <c r="BE37" s="555">
        <f>BD37/'A1'!N46*1000</f>
        <v>1437.1575073465899</v>
      </c>
      <c r="BF37" s="561">
        <f>'A8-2'!O36/'A7'!O46*100</f>
        <v>272901.81082070922</v>
      </c>
      <c r="BG37" s="555">
        <f t="shared" si="52"/>
        <v>4682782.5603301926</v>
      </c>
      <c r="BH37" s="555">
        <f t="shared" si="53"/>
        <v>1231672.3308733504</v>
      </c>
      <c r="BI37" s="555">
        <f>BH37/'A1'!O46*1000</f>
        <v>4234.8066182102166</v>
      </c>
    </row>
    <row r="38" spans="1:64" ht="18" customHeight="1">
      <c r="A38" s="560">
        <v>2004</v>
      </c>
      <c r="B38" s="561">
        <f>'A8-2'!B37/'A7'!B47*100</f>
        <v>14025.199060091245</v>
      </c>
      <c r="C38" s="555">
        <f t="shared" si="54"/>
        <v>190710.9891527179</v>
      </c>
      <c r="D38" s="555">
        <f t="shared" si="55"/>
        <v>56861.085966773193</v>
      </c>
      <c r="E38" s="555">
        <f>D38/'A1'!B47*1000</f>
        <v>2807.995075819515</v>
      </c>
      <c r="F38" s="561">
        <f>'A8-2'!C37/'A7'!C47*100</f>
        <v>4981.3408389917367</v>
      </c>
      <c r="G38" s="555">
        <f t="shared" si="28"/>
        <v>89952.158820373021</v>
      </c>
      <c r="H38" s="555">
        <f t="shared" si="29"/>
        <v>23206.506232435895</v>
      </c>
      <c r="I38" s="555">
        <f>H38/'A1'!C47*1000</f>
        <v>2227.7533102079192</v>
      </c>
      <c r="J38" s="561">
        <f>'A8-2'!D37/'A7'!D47*100</f>
        <v>24583.473291699276</v>
      </c>
      <c r="K38" s="555">
        <f t="shared" si="30"/>
        <v>355987.89421942021</v>
      </c>
      <c r="L38" s="555">
        <f t="shared" si="31"/>
        <v>102845.60601611834</v>
      </c>
      <c r="M38" s="555">
        <f>L38/'A1'!D47*1000</f>
        <v>3219.8944698640175</v>
      </c>
      <c r="N38" s="562">
        <v>2004</v>
      </c>
      <c r="O38" s="561">
        <f>'A8-2'!E37/'A7'!E47*100</f>
        <v>33405.529340220251</v>
      </c>
      <c r="P38" s="555">
        <f t="shared" si="32"/>
        <v>473473.11395537923</v>
      </c>
      <c r="Q38" s="555">
        <f t="shared" si="33"/>
        <v>144151.76362189883</v>
      </c>
      <c r="R38" s="555">
        <f>Q38/'A1'!E47*1000</f>
        <v>26679.948847288328</v>
      </c>
      <c r="S38" s="561">
        <f>'A8-2'!F37/'A7'!F47*100</f>
        <v>5045.1419494072989</v>
      </c>
      <c r="T38" s="555">
        <f t="shared" si="34"/>
        <v>63116.830001449838</v>
      </c>
      <c r="U38" s="555">
        <f t="shared" si="35"/>
        <v>20633.9241201771</v>
      </c>
      <c r="V38" s="555">
        <f>U38/'A1'!F47*1000</f>
        <v>3947.3388020923039</v>
      </c>
      <c r="W38" s="561">
        <f>'A8-2'!G37/'A7'!G47*100</f>
        <v>33005.813026090123</v>
      </c>
      <c r="X38" s="555">
        <f t="shared" si="36"/>
        <v>660755.39676400786</v>
      </c>
      <c r="Y38" s="555">
        <f t="shared" si="37"/>
        <v>155236.22142659122</v>
      </c>
      <c r="Z38" s="555">
        <f>Y38/'A1'!G47*1000</f>
        <v>2484.1452288763121</v>
      </c>
      <c r="AA38" s="562">
        <v>2004</v>
      </c>
      <c r="AB38" s="561">
        <f>'A8-2'!H37/'A7'!H47*100</f>
        <v>52426.026518612329</v>
      </c>
      <c r="AC38" s="555">
        <f t="shared" si="38"/>
        <v>1017065.2659166213</v>
      </c>
      <c r="AD38" s="555">
        <f t="shared" si="39"/>
        <v>244024.26033219759</v>
      </c>
      <c r="AE38" s="555">
        <f>AD38/'A1'!H47*1000</f>
        <v>2957.8339696754902</v>
      </c>
      <c r="AF38" s="561">
        <f>'A8-2'!I37/'A7'!I37*100</f>
        <v>18320.468275015686</v>
      </c>
      <c r="AG38" s="555">
        <f t="shared" si="40"/>
        <v>681164.44948761666</v>
      </c>
      <c r="AH38" s="555">
        <f t="shared" si="41"/>
        <v>97403.310130914964</v>
      </c>
      <c r="AI38" s="555">
        <f>AH38/'A1'!I47*1000</f>
        <v>1674.3069675775623</v>
      </c>
      <c r="AJ38" s="561">
        <f>'A8-2'!J37/'A7'!J47*100</f>
        <v>8430.8465676272408</v>
      </c>
      <c r="AK38" s="555">
        <f t="shared" si="42"/>
        <v>157578.28673789781</v>
      </c>
      <c r="AL38" s="555">
        <f t="shared" si="43"/>
        <v>37989.401906104045</v>
      </c>
      <c r="AM38" s="555">
        <f>AL38/'A1'!J47*1000</f>
        <v>2334.0748283425928</v>
      </c>
      <c r="AN38" s="562">
        <v>2004</v>
      </c>
      <c r="AO38" s="561">
        <f>'A8-2'!K37/'A7'!K47*100</f>
        <v>25627.438966984409</v>
      </c>
      <c r="AP38" s="555">
        <f t="shared" si="44"/>
        <v>459168.33603473916</v>
      </c>
      <c r="AQ38" s="555">
        <f t="shared" si="45"/>
        <v>118664.96675333523</v>
      </c>
      <c r="AR38" s="555">
        <f>AQ38/'A1'!K47*1000</f>
        <v>25847.302712553963</v>
      </c>
      <c r="AS38" s="561">
        <f>'A8-2'!L37/'A7'!L47*100</f>
        <v>7597.5734833291081</v>
      </c>
      <c r="AT38" s="555">
        <f t="shared" si="46"/>
        <v>97354.89006787393</v>
      </c>
      <c r="AU38" s="555">
        <f t="shared" si="47"/>
        <v>30098.478969593016</v>
      </c>
      <c r="AV38" s="555">
        <f>AU38/'A1'!L47*1000</f>
        <v>705.01780130125724</v>
      </c>
      <c r="AW38" s="561">
        <f>'A8-2'!M37/'A7'!M47*100</f>
        <v>89656.072115717441</v>
      </c>
      <c r="AX38" s="555">
        <f t="shared" si="48"/>
        <v>1481301.0711747729</v>
      </c>
      <c r="AY38" s="555">
        <f t="shared" si="49"/>
        <v>411409.07324507443</v>
      </c>
      <c r="AZ38" s="555">
        <f>AY38/'A1'!M47*1000</f>
        <v>45742.614325669827</v>
      </c>
      <c r="BA38" s="562">
        <v>2004</v>
      </c>
      <c r="BB38" s="561">
        <f>'A8-2'!N37/'A7'!N47*100</f>
        <v>18199.255426426087</v>
      </c>
      <c r="BC38" s="555">
        <f t="shared" si="50"/>
        <v>390761.15161087032</v>
      </c>
      <c r="BD38" s="555">
        <f t="shared" si="51"/>
        <v>86673.487158458767</v>
      </c>
      <c r="BE38" s="555">
        <f>BD38/'A1'!N47*1000</f>
        <v>1448.2753593967645</v>
      </c>
      <c r="BF38" s="561">
        <f>'A8-2'!O37/'A7'!O47*100</f>
        <v>275048.97620063211</v>
      </c>
      <c r="BG38" s="555">
        <f t="shared" si="52"/>
        <v>4957831.5365308244</v>
      </c>
      <c r="BH38" s="555">
        <f t="shared" si="53"/>
        <v>1260386.8408993124</v>
      </c>
      <c r="BI38" s="555">
        <f>BH38/'A1'!O47*1000</f>
        <v>4294.3040963922303</v>
      </c>
    </row>
    <row r="39" spans="1:64" ht="18" customHeight="1">
      <c r="A39" s="560">
        <v>2005</v>
      </c>
      <c r="B39" s="561">
        <f>'A8-2'!B38/'A7'!B48*100</f>
        <v>14794.389116271128</v>
      </c>
      <c r="C39" s="555">
        <f t="shared" si="54"/>
        <v>205505.37826898904</v>
      </c>
      <c r="D39" s="555">
        <f t="shared" si="55"/>
        <v>60283.257889689688</v>
      </c>
      <c r="E39" s="555">
        <f>D39/'A1'!B48*1000</f>
        <v>2934.6800208011073</v>
      </c>
      <c r="F39" s="561">
        <f>'A8-2'!C38/'A7'!C48*100</f>
        <v>4998.8767411604022</v>
      </c>
      <c r="G39" s="555">
        <f t="shared" si="28"/>
        <v>94951.035561533427</v>
      </c>
      <c r="H39" s="555">
        <f t="shared" si="29"/>
        <v>23564.081727109118</v>
      </c>
      <c r="I39" s="555">
        <f>H39/'A1'!C48*1000</f>
        <v>2249.7691165847928</v>
      </c>
      <c r="J39" s="561">
        <f>'A8-2'!D38/'A7'!D48*100</f>
        <v>24990.030346313597</v>
      </c>
      <c r="K39" s="555">
        <f t="shared" si="30"/>
        <v>380977.92456573382</v>
      </c>
      <c r="L39" s="555">
        <f t="shared" si="31"/>
        <v>107266.51515920827</v>
      </c>
      <c r="M39" s="555">
        <f>L39/'A1'!D48*1000</f>
        <v>3326.5876849862652</v>
      </c>
      <c r="N39" s="562">
        <v>2005</v>
      </c>
      <c r="O39" s="561">
        <f>'A8-2'!E38/'A7'!E48*100</f>
        <v>33831.035333041189</v>
      </c>
      <c r="P39" s="555">
        <f t="shared" si="32"/>
        <v>507304.14928842045</v>
      </c>
      <c r="Q39" s="555">
        <f t="shared" si="33"/>
        <v>149152.44623056025</v>
      </c>
      <c r="R39" s="555">
        <f>Q39/'A1'!E48*1000</f>
        <v>27523.979743598495</v>
      </c>
      <c r="S39" s="561">
        <f>'A8-2'!F38/'A7'!F48*100</f>
        <v>5232.6313024849487</v>
      </c>
      <c r="T39" s="555">
        <f t="shared" si="34"/>
        <v>68349.46130393479</v>
      </c>
      <c r="U39" s="555">
        <f t="shared" si="35"/>
        <v>21739.77059862663</v>
      </c>
      <c r="V39" s="555">
        <f>U39/'A1'!F48*1000</f>
        <v>4144.7771441205368</v>
      </c>
      <c r="W39" s="561">
        <f>'A8-2'!G38/'A7'!G48*100</f>
        <v>32871.993519507007</v>
      </c>
      <c r="X39" s="555">
        <f t="shared" si="36"/>
        <v>693627.39028351486</v>
      </c>
      <c r="Y39" s="555">
        <f t="shared" si="37"/>
        <v>157060.97066077997</v>
      </c>
      <c r="Z39" s="555">
        <f>Y39/'A1'!G48*1000</f>
        <v>2494.6814527136335</v>
      </c>
      <c r="AA39" s="562">
        <v>2005</v>
      </c>
      <c r="AB39" s="561">
        <f>'A8-2'!H38/'A7'!H48*100</f>
        <v>52815.143621370757</v>
      </c>
      <c r="AC39" s="555">
        <f t="shared" si="38"/>
        <v>1069880.409537992</v>
      </c>
      <c r="AD39" s="555">
        <f t="shared" si="39"/>
        <v>248034.55188712882</v>
      </c>
      <c r="AE39" s="555">
        <f>AD39/'A1'!H48*1000</f>
        <v>3007.7919078280074</v>
      </c>
      <c r="AF39" s="561">
        <f>'A8-2'!I38/'A7'!I38*100</f>
        <v>17849.429731007429</v>
      </c>
      <c r="AG39" s="555">
        <f t="shared" si="40"/>
        <v>699013.87921862409</v>
      </c>
      <c r="AH39" s="555">
        <f t="shared" si="41"/>
        <v>95772.077835739401</v>
      </c>
      <c r="AI39" s="555">
        <f>AH39/'A1'!I48*1000</f>
        <v>1634.1405947367959</v>
      </c>
      <c r="AJ39" s="561">
        <f>'A8-2'!J38/'A7'!J48*100</f>
        <v>8494.3665393012416</v>
      </c>
      <c r="AK39" s="555">
        <f t="shared" si="42"/>
        <v>166072.65327719905</v>
      </c>
      <c r="AL39" s="555">
        <f t="shared" si="43"/>
        <v>38885.888064184481</v>
      </c>
      <c r="AM39" s="555">
        <f>AL39/'A1'!J48*1000</f>
        <v>2383.151808799686</v>
      </c>
      <c r="AN39" s="562">
        <v>2005</v>
      </c>
      <c r="AO39" s="561">
        <f>'A8-2'!K38/'A7'!K48*100</f>
        <v>25168.758577800691</v>
      </c>
      <c r="AP39" s="555">
        <f t="shared" si="44"/>
        <v>484337.09461253986</v>
      </c>
      <c r="AQ39" s="555">
        <f t="shared" si="45"/>
        <v>120100.73198046889</v>
      </c>
      <c r="AR39" s="555">
        <f>AQ39/'A1'!K48*1000</f>
        <v>25984.580696769553</v>
      </c>
      <c r="AS39" s="561">
        <f>'A8-2'!L38/'A7'!L48*100</f>
        <v>8304.1949948364254</v>
      </c>
      <c r="AT39" s="555">
        <f t="shared" si="46"/>
        <v>105659.08506271035</v>
      </c>
      <c r="AU39" s="555">
        <f t="shared" si="47"/>
        <v>32382.97817051084</v>
      </c>
      <c r="AV39" s="555">
        <f>AU39/'A1'!L48*1000</f>
        <v>746.1825184111517</v>
      </c>
      <c r="AW39" s="561">
        <f>'A8-2'!M38/'A7'!M48*100</f>
        <v>92077.921237964809</v>
      </c>
      <c r="AX39" s="555">
        <f t="shared" si="48"/>
        <v>1573378.9924127378</v>
      </c>
      <c r="AY39" s="555">
        <f t="shared" si="49"/>
        <v>421205.1798340244</v>
      </c>
      <c r="AZ39" s="555">
        <f>AY39/'A1'!M48*1000</f>
        <v>46645.091897455633</v>
      </c>
      <c r="BA39" s="562">
        <v>2005</v>
      </c>
      <c r="BB39" s="561">
        <f>'A8-2'!N38/'A7'!N48*100</f>
        <v>19099.419741458114</v>
      </c>
      <c r="BC39" s="555">
        <f t="shared" si="50"/>
        <v>409860.57135232841</v>
      </c>
      <c r="BD39" s="555">
        <f t="shared" si="51"/>
        <v>88438.209468225134</v>
      </c>
      <c r="BE39" s="555">
        <f>BD39/'A1'!N48*1000</f>
        <v>1468.1465099808281</v>
      </c>
      <c r="BF39" s="561">
        <f>'A8-2'!O38/'A7'!O48*100</f>
        <v>286341.64990105387</v>
      </c>
      <c r="BG39" s="555">
        <f t="shared" si="52"/>
        <v>5244173.1864318782</v>
      </c>
      <c r="BH39" s="555">
        <f t="shared" si="53"/>
        <v>1294651.1226205039</v>
      </c>
      <c r="BI39" s="555">
        <f>BH39/'A1'!O48*1000</f>
        <v>4370.4401750689631</v>
      </c>
    </row>
    <row r="40" spans="1:64">
      <c r="A40" s="560">
        <v>2006</v>
      </c>
      <c r="B40" s="561">
        <f>'A8-2'!B39/'A7'!B49*100</f>
        <v>17355.745696610989</v>
      </c>
      <c r="C40" s="555">
        <f t="shared" si="54"/>
        <v>222861.12396560004</v>
      </c>
      <c r="D40" s="555">
        <f t="shared" si="55"/>
        <v>65582.352008362737</v>
      </c>
      <c r="E40" s="555">
        <f>D40/'A1'!B49*1000</f>
        <v>3142.2299655341039</v>
      </c>
      <c r="F40" s="561">
        <f>'A8-2'!C39/'A7'!C49*100</f>
        <v>5216.5216077182922</v>
      </c>
      <c r="G40" s="555">
        <f t="shared" si="28"/>
        <v>100167.55716925173</v>
      </c>
      <c r="H40" s="555">
        <f t="shared" si="29"/>
        <v>24067.786989405588</v>
      </c>
      <c r="I40" s="555">
        <f>H40/'A1'!C49*1000</f>
        <v>2282.8214919288239</v>
      </c>
      <c r="J40" s="561">
        <f>'A8-2'!D39/'A7'!D49*100</f>
        <v>24748.479232523852</v>
      </c>
      <c r="K40" s="555">
        <f t="shared" si="30"/>
        <v>405726.4037982577</v>
      </c>
      <c r="L40" s="555">
        <f t="shared" si="31"/>
        <v>110561.69135989048</v>
      </c>
      <c r="M40" s="555">
        <f>L40/'A1'!D49*1000</f>
        <v>3393.9538374050376</v>
      </c>
      <c r="N40" s="562">
        <v>2006</v>
      </c>
      <c r="O40" s="561">
        <f>'A8-2'!E39/'A7'!E49*100</f>
        <v>35279.556845625571</v>
      </c>
      <c r="P40" s="555">
        <f t="shared" si="32"/>
        <v>542583.70613404596</v>
      </c>
      <c r="Q40" s="555">
        <f t="shared" si="33"/>
        <v>154601.51383007376</v>
      </c>
      <c r="R40" s="555">
        <f>Q40/'A1'!E49*1000</f>
        <v>28435.077033303984</v>
      </c>
      <c r="S40" s="561">
        <f>'A8-2'!F39/'A7'!F49*100</f>
        <v>5460.9335434378781</v>
      </c>
      <c r="T40" s="555">
        <f t="shared" si="34"/>
        <v>73810.394847372663</v>
      </c>
      <c r="U40" s="555">
        <f t="shared" si="35"/>
        <v>22852.750022339183</v>
      </c>
      <c r="V40" s="555">
        <f>U40/'A1'!F49*1000</f>
        <v>4339.4318634219826</v>
      </c>
      <c r="W40" s="561">
        <f>'A8-2'!G39/'A7'!G49*100</f>
        <v>33672.615882048995</v>
      </c>
      <c r="X40" s="555">
        <f t="shared" si="36"/>
        <v>727300.00616556383</v>
      </c>
      <c r="Y40" s="555">
        <f t="shared" si="37"/>
        <v>159321.39241067297</v>
      </c>
      <c r="Z40" s="555">
        <f>Y40/'A1'!G49*1000</f>
        <v>2513.2172058039596</v>
      </c>
      <c r="AA40" s="562">
        <v>2006</v>
      </c>
      <c r="AB40" s="561">
        <f>'A8-2'!H39/'A7'!H49*100</f>
        <v>55485.802907801408</v>
      </c>
      <c r="AC40" s="555">
        <f t="shared" si="38"/>
        <v>1125366.2124457934</v>
      </c>
      <c r="AD40" s="555">
        <f t="shared" si="39"/>
        <v>253913.44441750448</v>
      </c>
      <c r="AE40" s="555">
        <f>AD40/'A1'!H49*1000</f>
        <v>3082.7458467997049</v>
      </c>
      <c r="AF40" s="561">
        <f>'A8-2'!I39/'A7'!I39*100</f>
        <v>18375.953447532094</v>
      </c>
      <c r="AG40" s="555">
        <f t="shared" si="40"/>
        <v>717389.83266615623</v>
      </c>
      <c r="AH40" s="555">
        <f t="shared" si="41"/>
        <v>94993.615716123619</v>
      </c>
      <c r="AI40" s="555">
        <f>AH40/'A1'!I49*1000</f>
        <v>1611.6592844790787</v>
      </c>
      <c r="AJ40" s="561">
        <f>'A8-2'!J39/'A7'!J49*100</f>
        <v>8691.0535838687229</v>
      </c>
      <c r="AK40" s="555">
        <f t="shared" si="42"/>
        <v>174763.70686106777</v>
      </c>
      <c r="AL40" s="555">
        <f t="shared" si="43"/>
        <v>39799.764035216307</v>
      </c>
      <c r="AM40" s="555">
        <f>AL40/'A1'!J49*1000</f>
        <v>2435.5770170256601</v>
      </c>
      <c r="AN40" s="562">
        <v>2006</v>
      </c>
      <c r="AO40" s="561">
        <f>'A8-2'!K39/'A7'!K49*100</f>
        <v>25643.132640121319</v>
      </c>
      <c r="AP40" s="555">
        <f t="shared" si="44"/>
        <v>509980.22725266119</v>
      </c>
      <c r="AQ40" s="555">
        <f t="shared" si="45"/>
        <v>121723.71822449644</v>
      </c>
      <c r="AR40" s="555">
        <f>AQ40/'A1'!K49*1000</f>
        <v>26115.365420402584</v>
      </c>
      <c r="AS40" s="561">
        <f>'A8-2'!L39/'A7'!L49*100</f>
        <v>9241.1826425140043</v>
      </c>
      <c r="AT40" s="555">
        <f t="shared" si="46"/>
        <v>114900.26770522435</v>
      </c>
      <c r="AU40" s="555">
        <f t="shared" si="47"/>
        <v>35147.565178922676</v>
      </c>
      <c r="AV40" s="555">
        <f>AU40/'A1'!L49*1000</f>
        <v>797.57206282359334</v>
      </c>
      <c r="AW40" s="561">
        <f>'A8-2'!M39/'A7'!M49*100</f>
        <v>99406.568218854052</v>
      </c>
      <c r="AX40" s="555">
        <f t="shared" si="48"/>
        <v>1672785.5606315918</v>
      </c>
      <c r="AY40" s="555">
        <f t="shared" si="49"/>
        <v>436370.71208607359</v>
      </c>
      <c r="AZ40" s="555">
        <f>AY40/'A1'!M49*1000</f>
        <v>48053.156269802181</v>
      </c>
      <c r="BA40" s="562">
        <v>2006</v>
      </c>
      <c r="BB40" s="561">
        <f>'A8-2'!N39/'A7'!N49*100</f>
        <v>19834.688571060913</v>
      </c>
      <c r="BC40" s="555">
        <f t="shared" si="50"/>
        <v>429695.2599233893</v>
      </c>
      <c r="BD40" s="555">
        <f t="shared" si="51"/>
        <v>90585.256145641033</v>
      </c>
      <c r="BE40" s="555">
        <f>BD40/'A1'!N49*1000</f>
        <v>1495.2009795596368</v>
      </c>
      <c r="BF40" s="561">
        <f>'A8-2'!O39/'A7'!O49*100</f>
        <v>298578.7705225661</v>
      </c>
      <c r="BG40" s="555">
        <f t="shared" si="52"/>
        <v>5542751.9569544448</v>
      </c>
      <c r="BH40" s="555">
        <f t="shared" si="53"/>
        <v>1334299.6686189692</v>
      </c>
      <c r="BI40" s="555">
        <f>BH40/'A1'!O49*1000</f>
        <v>4461.7647386373246</v>
      </c>
    </row>
    <row r="41" spans="1:64">
      <c r="A41" s="560">
        <v>2007</v>
      </c>
      <c r="B41" s="561">
        <f>'A8-2'!B40/'A7'!B50*100</f>
        <v>18815.121905674911</v>
      </c>
      <c r="C41" s="555">
        <f t="shared" si="54"/>
        <v>241676.24587127496</v>
      </c>
      <c r="D41" s="555">
        <f t="shared" si="55"/>
        <v>71281.003512365103</v>
      </c>
      <c r="E41" s="555">
        <f>D41/'A1'!B50*1000</f>
        <v>3356.6898226515027</v>
      </c>
      <c r="F41" s="561">
        <f>'A8-2'!C40/'A7'!C50*100</f>
        <v>5467.8478046301761</v>
      </c>
      <c r="G41" s="555">
        <f>G40+F41</f>
        <v>105635.4049738819</v>
      </c>
      <c r="H41" s="555">
        <f>(H40*0.8)+F41</f>
        <v>24722.077396154647</v>
      </c>
      <c r="I41" s="555">
        <f>H41/'A1'!C50*1000</f>
        <v>2327.4409147198876</v>
      </c>
      <c r="J41" s="561">
        <f>'A8-2'!D40/'A7'!D50*100</f>
        <v>24462.431446531584</v>
      </c>
      <c r="K41" s="555">
        <f>K40+J41</f>
        <v>430188.83524478925</v>
      </c>
      <c r="L41" s="555">
        <f>(L40*0.8)+J41</f>
        <v>112911.78453444397</v>
      </c>
      <c r="M41" s="555">
        <f>L41/'A1'!D50*1000</f>
        <v>3428.6388738781252</v>
      </c>
      <c r="N41" s="562">
        <v>2007</v>
      </c>
      <c r="O41" s="561">
        <f>'A8-2'!E40/'A7'!E50*100</f>
        <v>37321.599301878639</v>
      </c>
      <c r="P41" s="555">
        <f>P40+O41</f>
        <v>579905.30543592456</v>
      </c>
      <c r="Q41" s="555">
        <f>(Q40*0.8)+O41</f>
        <v>161002.81036593765</v>
      </c>
      <c r="R41" s="555">
        <f>Q41/'A1'!E50*1000</f>
        <v>29487.694206215685</v>
      </c>
      <c r="S41" s="561">
        <f>'A8-2'!F40/'A7'!F50*100</f>
        <v>5745.2772282224551</v>
      </c>
      <c r="T41" s="555">
        <f>T40+S41</f>
        <v>79555.672075595125</v>
      </c>
      <c r="U41" s="555">
        <f>(U40*0.8)+S41</f>
        <v>24027.4772460938</v>
      </c>
      <c r="V41" s="555">
        <f>U41/'A1'!F50*1000</f>
        <v>4543.1726598396208</v>
      </c>
      <c r="W41" s="561">
        <f>'A8-2'!G40/'A7'!G50*100</f>
        <v>34034.542871727237</v>
      </c>
      <c r="X41" s="555">
        <f>X40+W41</f>
        <v>761334.54903729109</v>
      </c>
      <c r="Y41" s="555">
        <f>(Y40*0.8)+W41</f>
        <v>161491.65680026563</v>
      </c>
      <c r="Z41" s="555">
        <f>Y41/'A1'!G50*1000</f>
        <v>2531.9584041909202</v>
      </c>
      <c r="AA41" s="562">
        <v>2007</v>
      </c>
      <c r="AB41" s="561">
        <f>'A8-2'!H40/'A7'!H50*100</f>
        <v>56985.807575475199</v>
      </c>
      <c r="AC41" s="555">
        <f>AC40+AB41</f>
        <v>1182352.0200212686</v>
      </c>
      <c r="AD41" s="555">
        <f>(AD40*0.8)+AB41</f>
        <v>260116.5631094788</v>
      </c>
      <c r="AE41" s="555">
        <f>AD41/'A1'!H50*1000</f>
        <v>3162.0116347504809</v>
      </c>
      <c r="AF41" s="561">
        <f>'A8-2'!I40/'A7'!I40*100</f>
        <v>19407.377130768295</v>
      </c>
      <c r="AG41" s="555">
        <f>AG40+AF41</f>
        <v>736797.20979692449</v>
      </c>
      <c r="AH41" s="555">
        <f>(AH40*0.8)+AF41</f>
        <v>95402.269703667189</v>
      </c>
      <c r="AI41" s="555">
        <f>AH41/'A1'!I50*1000</f>
        <v>1606.7669502919091</v>
      </c>
      <c r="AJ41" s="561">
        <f>'A8-2'!J40/'A7'!J50*100</f>
        <v>8673.3767911850791</v>
      </c>
      <c r="AK41" s="555">
        <f>AK40+AJ41</f>
        <v>183437.08365225286</v>
      </c>
      <c r="AL41" s="555">
        <f>(AL40*0.8)+AJ41</f>
        <v>40513.188019358124</v>
      </c>
      <c r="AM41" s="555">
        <f>AL41/'A1'!J50*1000</f>
        <v>2473.6346330051365</v>
      </c>
      <c r="AN41" s="562">
        <v>2007</v>
      </c>
      <c r="AO41" s="561">
        <f>'A8-2'!K40/'A7'!K50*100</f>
        <v>28591.325510849005</v>
      </c>
      <c r="AP41" s="555">
        <f>AP40+AO41</f>
        <v>538571.55276351015</v>
      </c>
      <c r="AQ41" s="555">
        <f>(AQ40*0.8)+AO41</f>
        <v>125970.30009044617</v>
      </c>
      <c r="AR41" s="555">
        <f>AQ41/'A1'!K50*1000</f>
        <v>26768.01956873059</v>
      </c>
      <c r="AS41" s="561">
        <f>'A8-2'!L40/'A7'!L50*100</f>
        <v>10098.139025971204</v>
      </c>
      <c r="AT41" s="555">
        <f>AT40+AS41</f>
        <v>124998.40673119556</v>
      </c>
      <c r="AU41" s="555">
        <f>(AU40*0.8)+AS41</f>
        <v>38216.191169109348</v>
      </c>
      <c r="AV41" s="555">
        <f>AU41/'A1'!L50*1000</f>
        <v>851.64085718795343</v>
      </c>
      <c r="AW41" s="561">
        <f>'A8-2'!M40/'A7'!M50*100</f>
        <v>94702.096841594321</v>
      </c>
      <c r="AX41" s="555">
        <f>AX40+AW41</f>
        <v>1767487.657473186</v>
      </c>
      <c r="AY41" s="555">
        <f>(AY40*0.8)+AW41</f>
        <v>443798.66651045321</v>
      </c>
      <c r="AZ41" s="555">
        <f>AY41/'A1'!M50*1000</f>
        <v>48513.19047993586</v>
      </c>
      <c r="BA41" s="562">
        <v>2007</v>
      </c>
      <c r="BB41" s="561">
        <f>'A8-2'!N40/'A7'!N50*100</f>
        <v>20747.206320757228</v>
      </c>
      <c r="BC41" s="555">
        <f>BC40+BB41</f>
        <v>450442.46624414652</v>
      </c>
      <c r="BD41" s="555">
        <f>(BD40*0.8)+BB41</f>
        <v>93215.411237270047</v>
      </c>
      <c r="BE41" s="555">
        <f>BD41/'A1'!N50*1000</f>
        <v>1528.4722926125676</v>
      </c>
      <c r="BF41" s="561">
        <f>'A8-2'!O40/'A7'!O50*100</f>
        <v>311210.05784970062</v>
      </c>
      <c r="BG41" s="555">
        <f>BG40+BF41</f>
        <v>5853962.0148041453</v>
      </c>
      <c r="BH41" s="555">
        <f>(BH40*0.8)+BF41</f>
        <v>1378649.7927448759</v>
      </c>
      <c r="BI41" s="555">
        <f>BH41/'A1'!O50*1000</f>
        <v>4564.6876673946717</v>
      </c>
    </row>
    <row r="42" spans="1:64">
      <c r="A42" s="560">
        <v>2008</v>
      </c>
      <c r="B42" s="561">
        <f>'A8-2'!B41/'A7'!B51*100</f>
        <v>20187.054818390872</v>
      </c>
      <c r="C42" s="555">
        <f t="shared" ref="C42" si="56">C41+B42</f>
        <v>261863.30068966583</v>
      </c>
      <c r="D42" s="555">
        <f t="shared" ref="D42" si="57">(D41*0.8)+B42</f>
        <v>77211.85762828296</v>
      </c>
      <c r="E42" s="555">
        <f>D42/'A1'!B51*1000</f>
        <v>3567.7579123228284</v>
      </c>
      <c r="F42" s="561">
        <f>'A8-2'!C41/'A7'!C51*100</f>
        <v>5703.7948868081803</v>
      </c>
      <c r="G42" s="555">
        <f t="shared" ref="G42" si="58">G41+F42</f>
        <v>111339.19986069007</v>
      </c>
      <c r="H42" s="555">
        <f t="shared" ref="H42" si="59">(H41*0.8)+F42</f>
        <v>25481.4568037319</v>
      </c>
      <c r="I42" s="555">
        <f>H42/'A1'!C51*1000</f>
        <v>2379.665372033237</v>
      </c>
      <c r="J42" s="561">
        <f>'A8-2'!D41/'A7'!D51*100</f>
        <v>23768.385692939475</v>
      </c>
      <c r="K42" s="555">
        <f t="shared" ref="K42" si="60">K41+J42</f>
        <v>453957.22093772871</v>
      </c>
      <c r="L42" s="555">
        <f t="shared" ref="L42" si="61">(L41*0.8)+J42</f>
        <v>114097.81332049466</v>
      </c>
      <c r="M42" s="555">
        <f>L42/'A1'!D51*1000</f>
        <v>3423.5502620714842</v>
      </c>
      <c r="N42" s="562">
        <v>2008</v>
      </c>
      <c r="O42" s="561">
        <f>'A8-2'!E41/'A7'!E51*100</f>
        <v>41050.530442435069</v>
      </c>
      <c r="P42" s="555">
        <f t="shared" ref="P42" si="62">P41+O42</f>
        <v>620955.83587835962</v>
      </c>
      <c r="Q42" s="555">
        <f t="shared" ref="Q42" si="63">(Q41*0.8)+O42</f>
        <v>169852.77873518519</v>
      </c>
      <c r="R42" s="555">
        <f>Q42/'A1'!E51*1000</f>
        <v>30927.308582517329</v>
      </c>
      <c r="S42" s="561">
        <f>'A8-2'!F41/'A7'!F51*100</f>
        <v>6210.9570807162108</v>
      </c>
      <c r="T42" s="555">
        <f t="shared" ref="T42" si="64">T41+S42</f>
        <v>85766.629156311334</v>
      </c>
      <c r="U42" s="555">
        <f t="shared" ref="U42" si="65">(U41*0.8)+S42</f>
        <v>25432.938877591252</v>
      </c>
      <c r="V42" s="555">
        <f>U42/'A1'!F51*1000</f>
        <v>4786.5658293355009</v>
      </c>
      <c r="W42" s="561">
        <f>'A8-2'!G41/'A7'!G51*100</f>
        <v>34668.87724642564</v>
      </c>
      <c r="X42" s="555">
        <f t="shared" ref="X42" si="66">X41+W42</f>
        <v>796003.42628371669</v>
      </c>
      <c r="Y42" s="555">
        <f t="shared" ref="Y42" si="67">(Y41*0.8)+W42</f>
        <v>163862.20268663813</v>
      </c>
      <c r="Z42" s="555">
        <f>Y42/'A1'!G51*1000</f>
        <v>2554.6639671921407</v>
      </c>
      <c r="AA42" s="562">
        <v>2008</v>
      </c>
      <c r="AB42" s="561">
        <f>'A8-2'!H41/'A7'!H51*100</f>
        <v>61050.537824389423</v>
      </c>
      <c r="AC42" s="555">
        <f t="shared" ref="AC42" si="68">AC41+AB42</f>
        <v>1243402.5578456582</v>
      </c>
      <c r="AD42" s="555">
        <f t="shared" ref="AD42" si="69">(AD41*0.8)+AB42</f>
        <v>269143.78831197246</v>
      </c>
      <c r="AE42" s="555">
        <f>AD42/'A1'!H51*1000</f>
        <v>3277.4450598145695</v>
      </c>
      <c r="AF42" s="561">
        <f>'A8-2'!I41/'A7'!I41*100</f>
        <v>20024.177869012387</v>
      </c>
      <c r="AG42" s="555">
        <f t="shared" ref="AG42" si="70">AG41+AF42</f>
        <v>756821.38766593684</v>
      </c>
      <c r="AH42" s="555">
        <f t="shared" ref="AH42" si="71">(AH41*0.8)+AF42</f>
        <v>96345.993631946141</v>
      </c>
      <c r="AI42" s="555">
        <f>AH42/'A1'!I51*1000</f>
        <v>1610.2699488226431</v>
      </c>
      <c r="AJ42" s="561">
        <f>'A8-2'!J41/'A7'!J51*100</f>
        <v>8605.2566013374708</v>
      </c>
      <c r="AK42" s="555">
        <f t="shared" ref="AK42" si="72">AK41+AJ42</f>
        <v>192042.34025359032</v>
      </c>
      <c r="AL42" s="555">
        <f t="shared" ref="AL42" si="73">(AL41*0.8)+AJ42</f>
        <v>41015.807016823972</v>
      </c>
      <c r="AM42" s="555">
        <f>AL42/'A1'!J51*1000</f>
        <v>2494.8787723128935</v>
      </c>
      <c r="AN42" s="562">
        <v>2008</v>
      </c>
      <c r="AO42" s="561">
        <f>'A8-2'!K41/'A7'!K51*100</f>
        <v>28648.01143369374</v>
      </c>
      <c r="AP42" s="555">
        <f t="shared" ref="AP42" si="74">AP41+AO42</f>
        <v>567219.56419720384</v>
      </c>
      <c r="AQ42" s="555">
        <f t="shared" ref="AQ42" si="75">(AQ41*0.8)+AO42</f>
        <v>129424.25150605068</v>
      </c>
      <c r="AR42" s="555">
        <f>AQ42/'A1'!K51*1000</f>
        <v>27138.656218505072</v>
      </c>
      <c r="AS42" s="561">
        <f>'A8-2'!L41/'A7'!L51*100</f>
        <v>10865.672746956325</v>
      </c>
      <c r="AT42" s="555">
        <f t="shared" ref="AT42" si="76">AT41+AS42</f>
        <v>135864.07947815189</v>
      </c>
      <c r="AU42" s="555">
        <f t="shared" ref="AU42" si="77">(AU41*0.8)+AS42</f>
        <v>41438.625682243808</v>
      </c>
      <c r="AV42" s="555">
        <f>AU42/'A1'!L51*1000</f>
        <v>908.87333873419846</v>
      </c>
      <c r="AW42" s="561">
        <f>'A8-2'!M41/'A7'!M51*100</f>
        <v>102377.57433611098</v>
      </c>
      <c r="AX42" s="555">
        <f t="shared" ref="AX42" si="78">AX41+AW42</f>
        <v>1869865.2318092971</v>
      </c>
      <c r="AY42" s="555">
        <f t="shared" ref="AY42" si="79">(AY41*0.8)+AW42</f>
        <v>457416.50754447357</v>
      </c>
      <c r="AZ42" s="555">
        <f>AY42/'A1'!M51*1000</f>
        <v>49611.334874671753</v>
      </c>
      <c r="BA42" s="562">
        <v>2008</v>
      </c>
      <c r="BB42" s="561">
        <f>'A8-2'!N41/'A7'!N51*100</f>
        <v>20668.831210778088</v>
      </c>
      <c r="BC42" s="555">
        <f t="shared" ref="BC42" si="80">BC41+BB42</f>
        <v>471111.29745492461</v>
      </c>
      <c r="BD42" s="555">
        <f t="shared" ref="BD42" si="81">(BD41*0.8)+BB42</f>
        <v>95241.160200594139</v>
      </c>
      <c r="BE42" s="555">
        <f>BD42/'A1'!N51*1000</f>
        <v>1551.2094889181103</v>
      </c>
      <c r="BF42" s="561">
        <f>'A8-2'!O41/'A7'!O51*100</f>
        <v>324987.09425508563</v>
      </c>
      <c r="BG42" s="555">
        <f t="shared" ref="BG42" si="82">BG41+BF42</f>
        <v>6178949.1090592314</v>
      </c>
      <c r="BH42" s="555">
        <f t="shared" ref="BH42" si="83">(BH41*0.8)+BF42</f>
        <v>1427906.9284509863</v>
      </c>
      <c r="BI42" s="555">
        <f>BH42/'A1'!O51*1000</f>
        <v>4684.2575999520595</v>
      </c>
    </row>
    <row r="43" spans="1:64">
      <c r="A43" s="560">
        <v>2009</v>
      </c>
      <c r="B43" s="561">
        <f>'A8-2'!B42/'A7'!B52*100</f>
        <v>22896.559108692862</v>
      </c>
      <c r="C43" s="555">
        <f t="shared" ref="C43:C44" si="84">C42+B43</f>
        <v>284759.8597983587</v>
      </c>
      <c r="D43" s="555">
        <f t="shared" ref="D43:D44" si="85">(D42*0.8)+B43</f>
        <v>84666.04521131923</v>
      </c>
      <c r="E43" s="555">
        <f>D43/'A1'!B52*1000</f>
        <v>3830.8694272349317</v>
      </c>
      <c r="F43" s="561">
        <f>'A8-2'!C42/'A7'!C52*100</f>
        <v>5553.3966434809099</v>
      </c>
      <c r="G43" s="555">
        <f t="shared" ref="G43:G44" si="86">G42+F43</f>
        <v>116892.59650417099</v>
      </c>
      <c r="H43" s="555">
        <f t="shared" ref="H43:H44" si="87">(H42*0.8)+F43</f>
        <v>25938.562086466431</v>
      </c>
      <c r="I43" s="555">
        <f>H43/'A1'!C52*1000</f>
        <v>2403.9445863268243</v>
      </c>
      <c r="J43" s="561">
        <f>'A8-2'!D42/'A7'!D52*100</f>
        <v>24583.639651270139</v>
      </c>
      <c r="K43" s="555">
        <f t="shared" ref="K43:K44" si="88">K42+J43</f>
        <v>478540.86058899882</v>
      </c>
      <c r="L43" s="555">
        <f t="shared" ref="L43:L44" si="89">(L42*0.8)+J43</f>
        <v>115861.89030766589</v>
      </c>
      <c r="M43" s="555">
        <f>L43/'A1'!D52*1000</f>
        <v>3433.9276626654687</v>
      </c>
      <c r="N43" s="562">
        <v>2009</v>
      </c>
      <c r="O43" s="561">
        <f>'A8-2'!E42/'A7'!E52*100</f>
        <v>40936.530317288853</v>
      </c>
      <c r="P43" s="555">
        <f t="shared" ref="P43:P44" si="90">P42+O43</f>
        <v>661892.36619564844</v>
      </c>
      <c r="Q43" s="555">
        <f t="shared" ref="Q43:Q44" si="91">(Q42*0.8)+O43</f>
        <v>176818.75330543701</v>
      </c>
      <c r="R43" s="555">
        <f>Q43/'A1'!E52*1000</f>
        <v>32020.781112900579</v>
      </c>
      <c r="S43" s="561">
        <f>'A8-2'!F42/'A7'!F52*100</f>
        <v>6073.7843861885831</v>
      </c>
      <c r="T43" s="555">
        <f t="shared" ref="T43:T44" si="92">T42+S43</f>
        <v>91840.413542499911</v>
      </c>
      <c r="U43" s="555">
        <f t="shared" ref="U43:U44" si="93">(U42*0.8)+S43</f>
        <v>26420.135488261585</v>
      </c>
      <c r="V43" s="555">
        <f>U43/'A1'!F52*1000</f>
        <v>4948.6102920567137</v>
      </c>
      <c r="W43" s="561">
        <f>'A8-2'!G42/'A7'!G52*100</f>
        <v>35370.579583680883</v>
      </c>
      <c r="X43" s="555">
        <f t="shared" ref="X43:X44" si="94">X42+W43</f>
        <v>831374.00586739753</v>
      </c>
      <c r="Y43" s="555">
        <f t="shared" ref="Y43:Y44" si="95">(Y42*0.8)+W43</f>
        <v>166460.34173299139</v>
      </c>
      <c r="Z43" s="555">
        <f>Y43/'A1'!G52*1000</f>
        <v>2580.9471531454924</v>
      </c>
      <c r="AA43" s="562">
        <v>2009</v>
      </c>
      <c r="AB43" s="561">
        <f>'A8-2'!H42/'A7'!H52*100</f>
        <v>61226.702499895691</v>
      </c>
      <c r="AC43" s="555">
        <f t="shared" ref="AC43:AC44" si="96">AC42+AB43</f>
        <v>1304629.2603455537</v>
      </c>
      <c r="AD43" s="555">
        <f t="shared" ref="AD43:AD44" si="97">(AD42*0.8)+AB43</f>
        <v>276541.73314947367</v>
      </c>
      <c r="AE43" s="555">
        <f>AD43/'A1'!H52*1000</f>
        <v>3377.6089544973884</v>
      </c>
      <c r="AF43" s="561">
        <f>'A8-2'!I42/'A7'!I42*100</f>
        <v>19644.471087041915</v>
      </c>
      <c r="AG43" s="555">
        <f t="shared" ref="AG43:AG44" si="98">AG42+AF43</f>
        <v>776465.85875297873</v>
      </c>
      <c r="AH43" s="555">
        <f t="shared" ref="AH43:AH44" si="99">(AH42*0.8)+AF43</f>
        <v>96721.265992598841</v>
      </c>
      <c r="AI43" s="555">
        <f>AH43/'A1'!I52*1000</f>
        <v>1606.8603998923265</v>
      </c>
      <c r="AJ43" s="561">
        <f>'A8-2'!J42/'A7'!J52*100</f>
        <v>8651.6845048496962</v>
      </c>
      <c r="AK43" s="555">
        <f t="shared" ref="AK43:AK44" si="100">AK42+AJ43</f>
        <v>200694.02475844001</v>
      </c>
      <c r="AL43" s="555">
        <f t="shared" ref="AL43:AL44" si="101">(AL42*0.8)+AJ43</f>
        <v>41464.330118308877</v>
      </c>
      <c r="AM43" s="555">
        <f>AL43/'A1'!J52*1000</f>
        <v>2508.8842571736477</v>
      </c>
      <c r="AN43" s="562">
        <v>2009</v>
      </c>
      <c r="AO43" s="561">
        <f>'A8-2'!K42/'A7'!K52*100</f>
        <v>31031.081253795888</v>
      </c>
      <c r="AP43" s="555">
        <f t="shared" ref="AP43:AP44" si="102">AP42+AO43</f>
        <v>598250.64545099973</v>
      </c>
      <c r="AQ43" s="555">
        <f t="shared" ref="AQ43:AQ44" si="103">(AQ42*0.8)+AO43</f>
        <v>134570.48245863646</v>
      </c>
      <c r="AR43" s="555">
        <f>AQ43/'A1'!K52*1000</f>
        <v>27878.699494227563</v>
      </c>
      <c r="AS43" s="561">
        <f>'A8-2'!L42/'A7'!L52*100</f>
        <v>10712.808626803704</v>
      </c>
      <c r="AT43" s="555">
        <f t="shared" ref="AT43:AT44" si="104">AT42+AS43</f>
        <v>146576.88810495561</v>
      </c>
      <c r="AU43" s="555">
        <f t="shared" ref="AU43:AU44" si="105">(AU42*0.8)+AS43</f>
        <v>43863.709172598756</v>
      </c>
      <c r="AV43" s="555">
        <f>AU43/'A1'!L52*1000</f>
        <v>955.02306999101734</v>
      </c>
      <c r="AW43" s="561">
        <f>'A8-2'!M42/'A7'!M52*100</f>
        <v>95029.990187620351</v>
      </c>
      <c r="AX43" s="555">
        <f t="shared" ref="AX43:AX44" si="106">AX42+AW43</f>
        <v>1964895.2219969174</v>
      </c>
      <c r="AY43" s="555">
        <f t="shared" ref="AY43:AY44" si="107">(AY42*0.8)+AW43</f>
        <v>460963.19622319919</v>
      </c>
      <c r="AZ43" s="555">
        <f>AY43/'A1'!M52*1000</f>
        <v>49571.265321346298</v>
      </c>
      <c r="BA43" s="562">
        <v>2009</v>
      </c>
      <c r="BB43" s="561">
        <f>'A8-2'!N42/'A7'!N52*100</f>
        <v>20719.950862243924</v>
      </c>
      <c r="BC43" s="555">
        <f t="shared" ref="BC43:BC44" si="108">BC42+BB43</f>
        <v>491831.24831716856</v>
      </c>
      <c r="BD43" s="555">
        <f t="shared" ref="BD43:BD44" si="109">(BD42*0.8)+BB43</f>
        <v>96912.879022719251</v>
      </c>
      <c r="BE43" s="555">
        <f>BD43/'A1'!N52*1000</f>
        <v>1568.3725890522924</v>
      </c>
      <c r="BF43" s="561">
        <f>'A8-2'!O42/'A7'!O52*100</f>
        <v>343156.06659914536</v>
      </c>
      <c r="BG43" s="555">
        <f t="shared" ref="BG43:BG44" si="110">BG42+BF43</f>
        <v>6522105.1756583769</v>
      </c>
      <c r="BH43" s="555">
        <f t="shared" ref="BH43:BH44" si="111">(BH42*0.8)+BF43</f>
        <v>1485481.6093599345</v>
      </c>
      <c r="BI43" s="555">
        <f>BH43/'A1'!O52*1000</f>
        <v>4831.1015872745311</v>
      </c>
    </row>
    <row r="44" spans="1:64">
      <c r="A44" s="560">
        <v>2010</v>
      </c>
      <c r="B44" s="561">
        <f>'A8-2'!B43/'A7'!B53*100</f>
        <v>24965.435604553979</v>
      </c>
      <c r="C44" s="555">
        <f t="shared" si="84"/>
        <v>309725.29540291266</v>
      </c>
      <c r="D44" s="555">
        <f t="shared" si="85"/>
        <v>92698.271773609362</v>
      </c>
      <c r="E44" s="555">
        <f>D44/'A1'!B53*1000</f>
        <v>4121.5549039302041</v>
      </c>
      <c r="F44" s="561">
        <f>'A8-2'!C43/'A7'!C53*100</f>
        <v>5684.370965936826</v>
      </c>
      <c r="G44" s="555">
        <f t="shared" si="86"/>
        <v>122576.96747010782</v>
      </c>
      <c r="H44" s="555">
        <f t="shared" si="87"/>
        <v>26435.22063510997</v>
      </c>
      <c r="I44" s="555">
        <f>H44/'A1'!C53*1000</f>
        <v>2429.0380074529057</v>
      </c>
      <c r="J44" s="561">
        <f>'A8-2'!D43/'A7'!D53*100</f>
        <v>24389.285112633104</v>
      </c>
      <c r="K44" s="555">
        <f t="shared" si="88"/>
        <v>502930.1457016319</v>
      </c>
      <c r="L44" s="555">
        <f t="shared" si="89"/>
        <v>117078.79735876582</v>
      </c>
      <c r="M44" s="555">
        <f>L44/'A1'!D53*1000</f>
        <v>3432.1614763618832</v>
      </c>
      <c r="N44" s="562">
        <v>2010</v>
      </c>
      <c r="O44" s="561">
        <f>'A8-2'!E43/'A7'!E53*100</f>
        <v>42237.040356443926</v>
      </c>
      <c r="P44" s="555">
        <f t="shared" si="90"/>
        <v>704129.40655209241</v>
      </c>
      <c r="Q44" s="555">
        <f t="shared" si="91"/>
        <v>183692.04300079355</v>
      </c>
      <c r="R44" s="555">
        <f>Q44/'A1'!E53*1000</f>
        <v>33121.536783410309</v>
      </c>
      <c r="S44" s="561">
        <f>'A8-2'!F43/'A7'!F53*100</f>
        <v>6069.3279026040673</v>
      </c>
      <c r="T44" s="555">
        <f t="shared" si="92"/>
        <v>97909.74144510398</v>
      </c>
      <c r="U44" s="555">
        <f t="shared" si="93"/>
        <v>27205.436293213337</v>
      </c>
      <c r="V44" s="555">
        <f>U44/'A1'!F53*1000</f>
        <v>5072.8018447162667</v>
      </c>
      <c r="W44" s="561">
        <f>'A8-2'!G43/'A7'!G53*100</f>
        <v>36259.410376673557</v>
      </c>
      <c r="X44" s="555">
        <f t="shared" si="94"/>
        <v>867633.41624407109</v>
      </c>
      <c r="Y44" s="555">
        <f t="shared" si="95"/>
        <v>169427.68376306669</v>
      </c>
      <c r="Z44" s="555">
        <f>Y44/'A1'!G53*1000</f>
        <v>2612.6940572243288</v>
      </c>
      <c r="AA44" s="562">
        <v>2010</v>
      </c>
      <c r="AB44" s="561">
        <f>'A8-2'!H43/'A7'!H53*100</f>
        <v>63449.555950010799</v>
      </c>
      <c r="AC44" s="555">
        <f t="shared" si="96"/>
        <v>1368078.8162955646</v>
      </c>
      <c r="AD44" s="555">
        <f t="shared" si="97"/>
        <v>284682.94246958976</v>
      </c>
      <c r="AE44" s="555">
        <f>AD44/'A1'!H53*1000</f>
        <v>3482.1471771706902</v>
      </c>
      <c r="AF44" s="561">
        <f>'A8-2'!I43/'A7'!I43*100</f>
        <v>20199.901285325504</v>
      </c>
      <c r="AG44" s="555">
        <f t="shared" si="98"/>
        <v>796665.76003830426</v>
      </c>
      <c r="AH44" s="555">
        <f t="shared" si="99"/>
        <v>97576.914079404582</v>
      </c>
      <c r="AI44" s="555">
        <f>AH44/'A1'!I53*1000</f>
        <v>1613.6977483822752</v>
      </c>
      <c r="AJ44" s="561">
        <f>'A8-2'!J43/'A7'!J53*100</f>
        <v>8699.0605332373398</v>
      </c>
      <c r="AK44" s="555">
        <f t="shared" si="100"/>
        <v>209393.08529167736</v>
      </c>
      <c r="AL44" s="555">
        <f t="shared" si="101"/>
        <v>41870.524627884442</v>
      </c>
      <c r="AM44" s="555">
        <f>AL44/'A1'!J53*1000</f>
        <v>2520.6504501766567</v>
      </c>
      <c r="AN44" s="562">
        <v>2010</v>
      </c>
      <c r="AO44" s="561">
        <f>'A8-2'!K43/'A7'!K53*100</f>
        <v>32307.392398807831</v>
      </c>
      <c r="AP44" s="555">
        <f t="shared" si="102"/>
        <v>630558.03784980753</v>
      </c>
      <c r="AQ44" s="555">
        <f t="shared" si="103"/>
        <v>139963.77836571701</v>
      </c>
      <c r="AR44" s="555">
        <f>AQ44/'A1'!K53*1000</f>
        <v>28628.304022441604</v>
      </c>
      <c r="AS44" s="561">
        <f>'A8-2'!L43/'A7'!L53*100</f>
        <v>11699.186632095776</v>
      </c>
      <c r="AT44" s="555">
        <f t="shared" si="104"/>
        <v>158276.07473705139</v>
      </c>
      <c r="AU44" s="555">
        <f t="shared" si="105"/>
        <v>46790.153970174782</v>
      </c>
      <c r="AV44" s="555">
        <f>AU44/'A1'!L53*1000</f>
        <v>1015.5692608397994</v>
      </c>
      <c r="AW44" s="561">
        <f>'A8-2'!M43/'A7'!M53*100</f>
        <v>96955.525677502446</v>
      </c>
      <c r="AX44" s="555">
        <f t="shared" si="106"/>
        <v>2061850.7476744198</v>
      </c>
      <c r="AY44" s="555">
        <f t="shared" si="107"/>
        <v>465726.0826560618</v>
      </c>
      <c r="AZ44" s="555">
        <f>AY44/'A1'!M53*1000</f>
        <v>49661.557118368713</v>
      </c>
      <c r="BA44" s="562">
        <v>2010</v>
      </c>
      <c r="BB44" s="561">
        <f>'A8-2'!N43/'A7'!N53*100</f>
        <v>20474.834542438875</v>
      </c>
      <c r="BC44" s="555">
        <f t="shared" si="108"/>
        <v>512306.08285960741</v>
      </c>
      <c r="BD44" s="555">
        <f t="shared" si="109"/>
        <v>98005.137760614278</v>
      </c>
      <c r="BE44" s="555">
        <f>BD44/'A1'!N53*1000</f>
        <v>1575.7719713902127</v>
      </c>
      <c r="BF44" s="561">
        <f>'A8-2'!O43/'A7'!O53*100</f>
        <v>364255.26095759438</v>
      </c>
      <c r="BG44" s="555">
        <f t="shared" si="110"/>
        <v>6886360.4366159709</v>
      </c>
      <c r="BH44" s="555">
        <f t="shared" si="111"/>
        <v>1552640.5484455419</v>
      </c>
      <c r="BI44" s="555">
        <f>BH44/'A1'!O53*1000</f>
        <v>5002.7385346236151</v>
      </c>
    </row>
    <row r="45" spans="1:64">
      <c r="A45" s="560"/>
      <c r="B45" s="563"/>
      <c r="C45" s="555"/>
      <c r="D45" s="555"/>
      <c r="E45" s="555"/>
      <c r="F45" s="563"/>
      <c r="G45" s="555"/>
      <c r="H45" s="555"/>
      <c r="I45" s="555"/>
      <c r="J45" s="563"/>
      <c r="K45" s="555"/>
      <c r="L45" s="555"/>
      <c r="M45" s="555"/>
      <c r="N45" s="562"/>
      <c r="O45" s="563"/>
      <c r="P45" s="555"/>
      <c r="Q45" s="555"/>
      <c r="R45" s="555"/>
      <c r="S45" s="563"/>
      <c r="T45" s="555"/>
      <c r="U45" s="555"/>
      <c r="V45" s="555"/>
      <c r="W45" s="563"/>
      <c r="X45" s="555"/>
      <c r="Y45" s="555"/>
      <c r="Z45" s="555"/>
      <c r="AA45" s="562"/>
      <c r="AB45" s="563"/>
      <c r="AC45" s="555"/>
      <c r="AD45" s="555"/>
      <c r="AE45" s="555"/>
      <c r="AF45" s="563"/>
      <c r="AG45" s="555"/>
      <c r="AH45" s="555"/>
      <c r="AI45" s="555"/>
      <c r="AJ45" s="563"/>
      <c r="AK45" s="555"/>
      <c r="AL45" s="555"/>
      <c r="AM45" s="555"/>
      <c r="AN45" s="562"/>
      <c r="AO45" s="563"/>
      <c r="AP45" s="555"/>
      <c r="AQ45" s="555"/>
      <c r="AR45" s="555"/>
      <c r="AS45" s="563"/>
      <c r="AT45" s="555"/>
      <c r="AU45" s="555"/>
      <c r="AV45" s="555"/>
      <c r="AW45" s="563"/>
      <c r="AX45" s="555"/>
      <c r="AY45" s="555"/>
      <c r="AZ45" s="555"/>
      <c r="BA45" s="562"/>
      <c r="BB45" s="563"/>
      <c r="BC45" s="555"/>
      <c r="BD45" s="555"/>
      <c r="BE45" s="555"/>
      <c r="BF45" s="563"/>
      <c r="BG45" s="555"/>
      <c r="BH45" s="555"/>
      <c r="BI45" s="555"/>
    </row>
    <row r="46" spans="1:64">
      <c r="A46" s="489" t="s">
        <v>34</v>
      </c>
      <c r="N46" s="489"/>
      <c r="O46" s="489" t="s">
        <v>34</v>
      </c>
      <c r="AA46" s="489"/>
      <c r="AB46" s="489" t="s">
        <v>34</v>
      </c>
      <c r="AN46" s="489"/>
      <c r="AO46" s="489" t="s">
        <v>34</v>
      </c>
      <c r="BA46" s="489"/>
      <c r="BB46" s="489" t="s">
        <v>34</v>
      </c>
    </row>
    <row r="47" spans="1:64" ht="12.6" customHeight="1">
      <c r="A47" s="564" t="s">
        <v>41</v>
      </c>
      <c r="B47" s="564"/>
      <c r="C47" s="564"/>
      <c r="D47" s="564"/>
      <c r="E47" s="564"/>
      <c r="F47" s="564"/>
      <c r="G47" s="564"/>
      <c r="H47" s="564"/>
      <c r="I47" s="564"/>
      <c r="J47" s="564"/>
      <c r="K47" s="564"/>
      <c r="L47" s="564"/>
      <c r="M47" s="564"/>
      <c r="N47" s="564"/>
      <c r="O47" s="564" t="s">
        <v>41</v>
      </c>
      <c r="P47" s="564"/>
      <c r="Q47" s="564"/>
      <c r="R47" s="564"/>
      <c r="S47" s="564"/>
      <c r="T47" s="564"/>
      <c r="U47" s="564"/>
      <c r="V47" s="564"/>
      <c r="W47" s="564"/>
      <c r="X47" s="564"/>
      <c r="Y47" s="564"/>
      <c r="Z47" s="565"/>
      <c r="AA47" s="564"/>
      <c r="AB47" s="564" t="s">
        <v>41</v>
      </c>
      <c r="AC47" s="564"/>
      <c r="AD47" s="564"/>
      <c r="AE47" s="564"/>
      <c r="AF47" s="564"/>
      <c r="AG47" s="564"/>
      <c r="AH47" s="564"/>
      <c r="AI47" s="564"/>
      <c r="AJ47" s="564"/>
      <c r="AK47" s="564"/>
      <c r="AL47" s="564"/>
      <c r="AM47" s="565"/>
      <c r="AN47" s="564"/>
      <c r="AO47" s="564" t="s">
        <v>41</v>
      </c>
      <c r="AP47" s="564"/>
      <c r="AQ47" s="564"/>
      <c r="AR47" s="564"/>
      <c r="AS47" s="564"/>
      <c r="AT47" s="564"/>
      <c r="AU47" s="564"/>
      <c r="AV47" s="564"/>
      <c r="AW47" s="564"/>
      <c r="AX47" s="564"/>
      <c r="AY47" s="564"/>
      <c r="AZ47" s="565"/>
      <c r="BA47" s="564"/>
      <c r="BB47" s="564" t="s">
        <v>41</v>
      </c>
      <c r="BC47" s="564"/>
      <c r="BD47" s="564"/>
      <c r="BE47" s="564"/>
      <c r="BF47" s="564"/>
      <c r="BG47" s="564"/>
      <c r="BH47" s="564"/>
      <c r="BI47" s="564"/>
      <c r="BJ47" s="564"/>
      <c r="BK47" s="564"/>
      <c r="BL47" s="564"/>
    </row>
    <row r="48" spans="1:64">
      <c r="A48" s="487" t="s">
        <v>42</v>
      </c>
      <c r="O48" s="487" t="s">
        <v>42</v>
      </c>
      <c r="AB48" s="487" t="s">
        <v>42</v>
      </c>
      <c r="AO48" s="487" t="s">
        <v>42</v>
      </c>
      <c r="BB48" s="487" t="s">
        <v>42</v>
      </c>
    </row>
    <row r="49" spans="1:54">
      <c r="A49" s="487" t="s">
        <v>712</v>
      </c>
      <c r="O49" s="487" t="str">
        <f>$A$49</f>
        <v>Last updated: June 13, 2011.</v>
      </c>
      <c r="AB49" s="487" t="str">
        <f>$A$49</f>
        <v>Last updated: June 13, 2011.</v>
      </c>
      <c r="AO49" s="487" t="str">
        <f>$A$49</f>
        <v>Last updated: June 13, 2011.</v>
      </c>
      <c r="BB49" s="487" t="str">
        <f>$A$49</f>
        <v>Last updated: June 13, 2011.</v>
      </c>
    </row>
  </sheetData>
  <phoneticPr fontId="0" type="noConversion"/>
  <pageMargins left="0.75" right="0.75" top="0.73" bottom="0.77" header="0.5" footer="0.5"/>
  <pageSetup scale="74" orientation="landscape" r:id="rId1"/>
  <headerFooter alignWithMargins="0"/>
  <colBreaks count="4" manualBreakCount="4">
    <brk id="13" max="44" man="1"/>
    <brk id="26" max="44" man="1"/>
    <brk id="39" max="1048575" man="1"/>
    <brk id="52" max="1048575" man="1"/>
  </colBreaks>
</worksheet>
</file>

<file path=xl/worksheets/sheet43.xml><?xml version="1.0" encoding="utf-8"?>
<worksheet xmlns="http://schemas.openxmlformats.org/spreadsheetml/2006/main" xmlns:r="http://schemas.openxmlformats.org/officeDocument/2006/relationships">
  <sheetPr codeName="Sheet43">
    <pageSetUpPr fitToPage="1"/>
  </sheetPr>
  <dimension ref="A1:AE56"/>
  <sheetViews>
    <sheetView view="pageBreakPreview" zoomScaleSheetLayoutView="100" workbookViewId="0">
      <pane xSplit="1" ySplit="2" topLeftCell="B37" activePane="bottomRight" state="frozen"/>
      <selection activeCell="R37" sqref="R37"/>
      <selection pane="topRight" activeCell="R37" sqref="R37"/>
      <selection pane="bottomLeft" activeCell="R37" sqref="R37"/>
      <selection pane="bottomRight" activeCell="R37" sqref="R37"/>
    </sheetView>
  </sheetViews>
  <sheetFormatPr defaultColWidth="8.85546875" defaultRowHeight="12.75"/>
  <cols>
    <col min="1" max="1" width="5.28515625" style="417" customWidth="1"/>
    <col min="2" max="2" width="9.42578125" style="417" bestFit="1" customWidth="1"/>
    <col min="3" max="3" width="10.42578125" style="417" bestFit="1" customWidth="1"/>
    <col min="4" max="4" width="9.5703125" style="417" bestFit="1" customWidth="1"/>
    <col min="5" max="5" width="9.7109375" style="417" bestFit="1" customWidth="1"/>
    <col min="6" max="6" width="9.5703125" style="417" bestFit="1" customWidth="1"/>
    <col min="7" max="7" width="10.42578125" style="417" bestFit="1" customWidth="1"/>
    <col min="8" max="8" width="9.85546875" style="417" bestFit="1" customWidth="1"/>
    <col min="9" max="9" width="9.5703125" style="417" bestFit="1" customWidth="1"/>
    <col min="10" max="10" width="11.42578125" style="417" customWidth="1"/>
    <col min="11" max="11" width="9.85546875" style="417" bestFit="1" customWidth="1"/>
    <col min="12" max="12" width="10.42578125" style="417" bestFit="1" customWidth="1"/>
    <col min="13" max="13" width="10.140625" style="417" bestFit="1" customWidth="1"/>
    <col min="14" max="14" width="9.5703125" style="417" bestFit="1" customWidth="1"/>
    <col min="15" max="15" width="11.140625" style="417" bestFit="1" customWidth="1"/>
    <col min="16" max="16384" width="8.85546875" style="417"/>
  </cols>
  <sheetData>
    <row r="1" spans="1:31" s="416" customFormat="1" ht="12.75" customHeight="1">
      <c r="A1" s="416" t="s">
        <v>582</v>
      </c>
    </row>
    <row r="2" spans="1:31" s="416" customFormat="1" ht="30.6" customHeight="1">
      <c r="A2" s="416" t="s">
        <v>471</v>
      </c>
      <c r="B2" s="91" t="s">
        <v>281</v>
      </c>
      <c r="C2" s="91" t="s">
        <v>223</v>
      </c>
      <c r="D2" s="91" t="s">
        <v>272</v>
      </c>
      <c r="E2" s="91" t="s">
        <v>284</v>
      </c>
      <c r="F2" s="91" t="s">
        <v>285</v>
      </c>
      <c r="G2" s="91" t="s">
        <v>286</v>
      </c>
      <c r="H2" s="91" t="s">
        <v>287</v>
      </c>
      <c r="I2" s="91" t="s">
        <v>288</v>
      </c>
      <c r="J2" s="91" t="s">
        <v>289</v>
      </c>
      <c r="K2" s="91" t="s">
        <v>290</v>
      </c>
      <c r="L2" s="91" t="s">
        <v>291</v>
      </c>
      <c r="M2" s="91" t="s">
        <v>224</v>
      </c>
      <c r="N2" s="91" t="s">
        <v>293</v>
      </c>
      <c r="O2" s="91" t="s">
        <v>273</v>
      </c>
      <c r="R2" s="91"/>
      <c r="S2" s="91"/>
      <c r="T2" s="91"/>
      <c r="U2" s="91"/>
      <c r="V2" s="91"/>
      <c r="W2" s="91"/>
      <c r="X2" s="91"/>
      <c r="Y2" s="91"/>
      <c r="Z2" s="91"/>
      <c r="AA2" s="91"/>
      <c r="AB2" s="91"/>
      <c r="AC2" s="91"/>
      <c r="AD2" s="91"/>
      <c r="AE2" s="91"/>
    </row>
    <row r="3" spans="1:31" hidden="1">
      <c r="A3" s="438">
        <v>1970</v>
      </c>
      <c r="B3" s="503"/>
      <c r="C3" s="503"/>
      <c r="D3" s="503"/>
      <c r="E3" s="503"/>
      <c r="F3" s="503"/>
      <c r="G3" s="503"/>
      <c r="H3" s="503"/>
      <c r="I3" s="503"/>
      <c r="J3" s="503"/>
      <c r="K3" s="503"/>
      <c r="L3" s="503"/>
      <c r="M3" s="503"/>
      <c r="N3" s="503"/>
      <c r="O3" s="503"/>
      <c r="Q3" s="438"/>
      <c r="R3" s="503"/>
      <c r="S3" s="503"/>
      <c r="T3" s="503"/>
      <c r="U3" s="503"/>
      <c r="V3" s="503"/>
      <c r="W3" s="503"/>
      <c r="X3" s="503"/>
      <c r="Y3" s="503"/>
      <c r="Z3" s="503"/>
      <c r="AA3" s="503"/>
      <c r="AB3" s="503"/>
      <c r="AC3" s="503"/>
      <c r="AD3" s="503"/>
      <c r="AE3" s="503"/>
    </row>
    <row r="4" spans="1:31" hidden="1">
      <c r="A4" s="438">
        <v>1971</v>
      </c>
      <c r="B4" s="503"/>
      <c r="C4" s="503"/>
      <c r="D4" s="503"/>
      <c r="E4" s="503"/>
      <c r="F4" s="503"/>
      <c r="G4" s="503"/>
      <c r="H4" s="503"/>
      <c r="I4" s="503"/>
      <c r="J4" s="503"/>
      <c r="K4" s="503"/>
      <c r="L4" s="503"/>
      <c r="M4" s="503"/>
      <c r="N4" s="503"/>
      <c r="O4" s="503"/>
      <c r="Q4" s="438"/>
      <c r="R4" s="503"/>
      <c r="S4" s="503"/>
      <c r="T4" s="503"/>
      <c r="U4" s="503"/>
      <c r="V4" s="503"/>
      <c r="W4" s="503"/>
      <c r="X4" s="503"/>
      <c r="Y4" s="503"/>
      <c r="Z4" s="503"/>
      <c r="AA4" s="503"/>
      <c r="AB4" s="503"/>
      <c r="AC4" s="503"/>
      <c r="AD4" s="503"/>
      <c r="AE4" s="503"/>
    </row>
    <row r="5" spans="1:31" hidden="1">
      <c r="A5" s="438">
        <v>1972</v>
      </c>
      <c r="B5" s="503"/>
      <c r="C5" s="503"/>
      <c r="D5" s="503"/>
      <c r="E5" s="503"/>
      <c r="F5" s="503"/>
      <c r="G5" s="503"/>
      <c r="H5" s="503"/>
      <c r="I5" s="503"/>
      <c r="J5" s="503"/>
      <c r="K5" s="503"/>
      <c r="L5" s="503"/>
      <c r="M5" s="503"/>
      <c r="N5" s="503"/>
      <c r="O5" s="503"/>
      <c r="Q5" s="438"/>
      <c r="R5" s="503"/>
      <c r="S5" s="503"/>
      <c r="T5" s="503"/>
      <c r="U5" s="503"/>
      <c r="V5" s="503"/>
      <c r="W5" s="503"/>
      <c r="X5" s="503"/>
      <c r="Y5" s="503"/>
      <c r="Z5" s="503"/>
      <c r="AA5" s="503"/>
      <c r="AB5" s="503"/>
      <c r="AC5" s="503"/>
      <c r="AD5" s="503"/>
      <c r="AE5" s="503"/>
    </row>
    <row r="6" spans="1:31" hidden="1">
      <c r="A6" s="438">
        <v>1973</v>
      </c>
      <c r="B6" s="503"/>
      <c r="C6" s="503"/>
      <c r="D6" s="503"/>
      <c r="E6" s="503"/>
      <c r="F6" s="503"/>
      <c r="G6" s="503"/>
      <c r="H6" s="503"/>
      <c r="I6" s="503"/>
      <c r="J6" s="503"/>
      <c r="K6" s="503"/>
      <c r="L6" s="503"/>
      <c r="M6" s="503"/>
      <c r="N6" s="503"/>
      <c r="O6" s="503"/>
      <c r="Q6" s="438"/>
      <c r="R6" s="503"/>
      <c r="S6" s="503"/>
      <c r="T6" s="503"/>
      <c r="U6" s="503"/>
      <c r="V6" s="503"/>
      <c r="W6" s="503"/>
      <c r="X6" s="503"/>
      <c r="Y6" s="503"/>
      <c r="Z6" s="503"/>
      <c r="AA6" s="503"/>
      <c r="AB6" s="503"/>
      <c r="AC6" s="503"/>
      <c r="AD6" s="503"/>
      <c r="AE6" s="503"/>
    </row>
    <row r="7" spans="1:31" hidden="1">
      <c r="A7" s="438">
        <v>1974</v>
      </c>
      <c r="B7" s="503"/>
      <c r="C7" s="503"/>
      <c r="D7" s="503"/>
      <c r="E7" s="503"/>
      <c r="F7" s="503"/>
      <c r="G7" s="503"/>
      <c r="H7" s="503"/>
      <c r="I7" s="503"/>
      <c r="J7" s="503"/>
      <c r="K7" s="503"/>
      <c r="L7" s="503"/>
      <c r="M7" s="503"/>
      <c r="N7" s="503"/>
      <c r="O7" s="503"/>
      <c r="Q7" s="438"/>
      <c r="R7" s="503"/>
      <c r="S7" s="503"/>
      <c r="T7" s="503"/>
      <c r="U7" s="503"/>
      <c r="V7" s="503"/>
      <c r="W7" s="503"/>
      <c r="X7" s="503"/>
      <c r="Y7" s="503"/>
      <c r="Z7" s="503"/>
      <c r="AA7" s="503"/>
      <c r="AB7" s="503"/>
      <c r="AC7" s="503"/>
      <c r="AD7" s="503"/>
      <c r="AE7" s="503"/>
    </row>
    <row r="8" spans="1:31" hidden="1">
      <c r="A8" s="438">
        <v>1975</v>
      </c>
      <c r="B8" s="503"/>
      <c r="C8" s="503"/>
      <c r="D8" s="503"/>
      <c r="E8" s="503"/>
      <c r="F8" s="503"/>
      <c r="G8" s="503"/>
      <c r="H8" s="503"/>
      <c r="I8" s="503"/>
      <c r="J8" s="503"/>
      <c r="K8" s="503"/>
      <c r="L8" s="503"/>
      <c r="M8" s="503"/>
      <c r="N8" s="503"/>
      <c r="O8" s="503"/>
      <c r="Q8" s="438"/>
      <c r="R8" s="503"/>
      <c r="S8" s="503"/>
      <c r="T8" s="503"/>
      <c r="U8" s="503"/>
      <c r="V8" s="503"/>
      <c r="W8" s="503"/>
      <c r="X8" s="503"/>
      <c r="Y8" s="503"/>
      <c r="Z8" s="503"/>
      <c r="AA8" s="503"/>
      <c r="AB8" s="503"/>
      <c r="AC8" s="503"/>
      <c r="AD8" s="503"/>
      <c r="AE8" s="503"/>
    </row>
    <row r="9" spans="1:31" hidden="1">
      <c r="A9" s="438">
        <v>1976</v>
      </c>
      <c r="B9" s="555"/>
      <c r="C9" s="555"/>
      <c r="D9" s="555"/>
      <c r="E9" s="555"/>
      <c r="F9" s="555"/>
      <c r="G9" s="555"/>
      <c r="H9" s="555"/>
      <c r="I9" s="555"/>
      <c r="J9" s="555"/>
      <c r="K9" s="555"/>
      <c r="L9" s="555"/>
      <c r="M9" s="555"/>
      <c r="N9" s="555"/>
      <c r="O9" s="555"/>
      <c r="Q9" s="438"/>
      <c r="R9" s="555"/>
      <c r="S9" s="555"/>
      <c r="T9" s="555"/>
      <c r="U9" s="555"/>
      <c r="V9" s="555"/>
      <c r="W9" s="555"/>
      <c r="X9" s="555"/>
      <c r="Y9" s="555"/>
      <c r="Z9" s="555"/>
      <c r="AA9" s="555"/>
      <c r="AB9" s="555"/>
      <c r="AC9" s="555"/>
      <c r="AD9" s="555"/>
      <c r="AE9" s="555"/>
    </row>
    <row r="10" spans="1:31" hidden="1">
      <c r="A10" s="438">
        <v>1977</v>
      </c>
      <c r="B10" s="555"/>
      <c r="C10" s="555"/>
      <c r="D10" s="555"/>
      <c r="E10" s="555"/>
      <c r="F10" s="555"/>
      <c r="G10" s="555"/>
      <c r="H10" s="555"/>
      <c r="I10" s="555"/>
      <c r="J10" s="555"/>
      <c r="K10" s="555"/>
      <c r="L10" s="555"/>
      <c r="M10" s="555"/>
      <c r="N10" s="555"/>
      <c r="O10" s="555"/>
      <c r="Q10" s="438"/>
      <c r="R10" s="555"/>
      <c r="S10" s="555"/>
      <c r="T10" s="555"/>
      <c r="U10" s="555"/>
      <c r="V10" s="555"/>
      <c r="W10" s="555"/>
      <c r="X10" s="555"/>
      <c r="Y10" s="555"/>
      <c r="Z10" s="555"/>
      <c r="AA10" s="555"/>
      <c r="AB10" s="555"/>
      <c r="AC10" s="555"/>
      <c r="AD10" s="555"/>
      <c r="AE10" s="555"/>
    </row>
    <row r="11" spans="1:31" hidden="1">
      <c r="A11" s="438">
        <v>1978</v>
      </c>
      <c r="B11" s="555"/>
      <c r="C11" s="555"/>
      <c r="D11" s="555"/>
      <c r="E11" s="555"/>
      <c r="F11" s="555"/>
      <c r="G11" s="555"/>
      <c r="H11" s="555"/>
      <c r="I11" s="555"/>
      <c r="J11" s="555"/>
      <c r="K11" s="555"/>
      <c r="L11" s="555"/>
      <c r="M11" s="555"/>
      <c r="N11" s="555"/>
      <c r="O11" s="555"/>
      <c r="Q11" s="438"/>
      <c r="R11" s="555"/>
      <c r="S11" s="555"/>
      <c r="T11" s="555"/>
      <c r="U11" s="555"/>
      <c r="V11" s="555"/>
      <c r="W11" s="555"/>
      <c r="X11" s="555"/>
      <c r="Y11" s="555"/>
      <c r="Z11" s="555"/>
      <c r="AA11" s="555"/>
      <c r="AB11" s="555"/>
      <c r="AC11" s="555"/>
      <c r="AD11" s="555"/>
      <c r="AE11" s="555"/>
    </row>
    <row r="12" spans="1:31" hidden="1">
      <c r="A12" s="438">
        <v>1979</v>
      </c>
      <c r="B12" s="555"/>
      <c r="C12" s="555"/>
      <c r="D12" s="555"/>
      <c r="E12" s="555"/>
      <c r="F12" s="555"/>
      <c r="G12" s="555"/>
      <c r="H12" s="555"/>
      <c r="I12" s="555"/>
      <c r="J12" s="555"/>
      <c r="K12" s="555"/>
      <c r="L12" s="555"/>
      <c r="M12" s="555"/>
      <c r="N12" s="555"/>
      <c r="O12" s="555"/>
      <c r="Q12" s="438"/>
      <c r="R12" s="555"/>
      <c r="S12" s="555"/>
      <c r="T12" s="555"/>
      <c r="U12" s="555"/>
      <c r="V12" s="555"/>
      <c r="W12" s="555"/>
      <c r="X12" s="555"/>
      <c r="Y12" s="555"/>
      <c r="Z12" s="555"/>
      <c r="AA12" s="555"/>
      <c r="AB12" s="555"/>
      <c r="AC12" s="555"/>
      <c r="AD12" s="555"/>
      <c r="AE12" s="555"/>
    </row>
    <row r="13" spans="1:31" ht="18" customHeight="1">
      <c r="A13" s="438">
        <v>1980</v>
      </c>
      <c r="B13" s="503">
        <f>B14*POWER(B14/B19,1/5)</f>
        <v>1363.1306903829516</v>
      </c>
      <c r="C13" s="503">
        <f>C14*POWER(C14/C19,1/5)</f>
        <v>1351.7187628699126</v>
      </c>
      <c r="D13" s="503">
        <f t="shared" ref="D13:O13" si="0">D14*POWER(D14/D19,1/5)</f>
        <v>3975.2924511804463</v>
      </c>
      <c r="E13" s="503">
        <f t="shared" si="0"/>
        <v>3900.8360518639756</v>
      </c>
      <c r="F13" s="503">
        <f t="shared" si="0"/>
        <v>369.51777986642725</v>
      </c>
      <c r="G13" s="503">
        <f t="shared" si="0"/>
        <v>8455.2447561241279</v>
      </c>
      <c r="H13" s="503">
        <f t="shared" si="0"/>
        <v>18142.84571728727</v>
      </c>
      <c r="I13" s="503">
        <f t="shared" si="0"/>
        <v>1741.9622378851284</v>
      </c>
      <c r="J13" s="503">
        <f t="shared" si="0"/>
        <v>2804.3792312281821</v>
      </c>
      <c r="K13" s="503">
        <f t="shared" si="0"/>
        <v>3612.7311271258304</v>
      </c>
      <c r="L13" s="503">
        <f t="shared" si="0"/>
        <v>358.37952062886137</v>
      </c>
      <c r="M13" s="503">
        <f t="shared" si="0"/>
        <v>11511.530218911841</v>
      </c>
      <c r="N13" s="503">
        <f t="shared" si="0"/>
        <v>5606.4379563299981</v>
      </c>
      <c r="O13" s="503">
        <f t="shared" si="0"/>
        <v>65758.961111500961</v>
      </c>
      <c r="Q13" s="438"/>
      <c r="R13" s="555"/>
      <c r="S13" s="555"/>
      <c r="T13" s="555"/>
      <c r="U13" s="555"/>
      <c r="V13" s="555"/>
      <c r="W13" s="555"/>
      <c r="X13" s="555"/>
      <c r="Y13" s="555"/>
      <c r="Z13" s="555"/>
      <c r="AA13" s="555"/>
      <c r="AB13" s="555"/>
      <c r="AC13" s="555"/>
      <c r="AD13" s="555"/>
      <c r="AE13" s="555"/>
    </row>
    <row r="14" spans="1:31" ht="18" customHeight="1">
      <c r="A14" s="438">
        <v>1981</v>
      </c>
      <c r="B14" s="555">
        <v>1585</v>
      </c>
      <c r="C14" s="503">
        <f>C15*POWER(C15/C20,1/5)</f>
        <v>1451.8712748994287</v>
      </c>
      <c r="D14" s="555">
        <v>4415</v>
      </c>
      <c r="E14" s="555">
        <v>4468.3999999999996</v>
      </c>
      <c r="F14" s="555">
        <v>436.39699999999999</v>
      </c>
      <c r="G14" s="555">
        <v>9523.6880000000001</v>
      </c>
      <c r="H14" s="555">
        <v>19419.377</v>
      </c>
      <c r="I14" s="555">
        <v>2094.4059999999999</v>
      </c>
      <c r="J14" s="555">
        <v>3014.462</v>
      </c>
      <c r="K14" s="555">
        <v>4213.8</v>
      </c>
      <c r="L14" s="555">
        <v>437.61500000000001</v>
      </c>
      <c r="M14" s="555">
        <v>13320.3</v>
      </c>
      <c r="N14" s="555">
        <v>6023.5</v>
      </c>
      <c r="O14" s="555">
        <v>72749.616999999998</v>
      </c>
      <c r="Q14" s="438"/>
      <c r="R14" s="555"/>
      <c r="S14" s="555"/>
      <c r="T14" s="555"/>
      <c r="U14" s="555"/>
      <c r="V14" s="555"/>
      <c r="W14" s="555"/>
      <c r="X14" s="555"/>
      <c r="Y14" s="555"/>
      <c r="Z14" s="555"/>
      <c r="AA14" s="555"/>
      <c r="AB14" s="555"/>
      <c r="AC14" s="555"/>
      <c r="AD14" s="555"/>
      <c r="AE14" s="555"/>
    </row>
    <row r="15" spans="1:31" ht="18" customHeight="1">
      <c r="A15" s="438">
        <v>1982</v>
      </c>
      <c r="B15" s="503">
        <f>B14*POWER(B$17/B$14, 1/3)</f>
        <v>1821.5679166149598</v>
      </c>
      <c r="C15" s="503">
        <f>C16*POWER(C16/C21,1/5)</f>
        <v>1553.1878815197672</v>
      </c>
      <c r="D15" s="555">
        <v>5198</v>
      </c>
      <c r="E15" s="555">
        <v>5292.6</v>
      </c>
      <c r="F15" s="503">
        <f>F16*POWER(F16/F21,1/5)</f>
        <v>534.99888845646421</v>
      </c>
      <c r="G15" s="555">
        <v>11408.629000000001</v>
      </c>
      <c r="H15" s="555">
        <v>20819.294000000002</v>
      </c>
      <c r="I15" s="555">
        <v>2538.7359999999999</v>
      </c>
      <c r="J15" s="555">
        <v>3305.335</v>
      </c>
      <c r="K15" s="555">
        <v>4952.5</v>
      </c>
      <c r="L15" s="555">
        <v>576.98400000000004</v>
      </c>
      <c r="M15" s="503">
        <f>M14*POWER(M16/M14,1/2)</f>
        <v>15565.44045955655</v>
      </c>
      <c r="N15" s="503">
        <f>N14*POWER(N16/N14,1/2)</f>
        <v>6334.6629468346619</v>
      </c>
      <c r="O15" s="555">
        <v>81165.868000000002</v>
      </c>
      <c r="Q15" s="438"/>
      <c r="R15" s="503"/>
      <c r="S15" s="555"/>
      <c r="T15" s="555"/>
      <c r="U15" s="555"/>
      <c r="V15" s="503"/>
      <c r="W15" s="555"/>
      <c r="X15" s="555"/>
      <c r="Y15" s="555"/>
      <c r="Z15" s="555"/>
      <c r="AA15" s="555"/>
      <c r="AB15" s="555"/>
      <c r="AC15" s="503"/>
      <c r="AD15" s="503"/>
      <c r="AE15" s="555"/>
    </row>
    <row r="16" spans="1:31" ht="18" customHeight="1">
      <c r="A16" s="438">
        <v>1983</v>
      </c>
      <c r="B16" s="503">
        <f>B15*POWER(B$17/B$14, 1/3)</f>
        <v>2093.4445898050253</v>
      </c>
      <c r="C16" s="555">
        <v>1653.6679999999999</v>
      </c>
      <c r="D16" s="555">
        <v>5515</v>
      </c>
      <c r="E16" s="555">
        <v>6097</v>
      </c>
      <c r="F16" s="555">
        <v>621.72299999999996</v>
      </c>
      <c r="G16" s="555">
        <v>12908.102000000001</v>
      </c>
      <c r="H16" s="555">
        <v>21809.154999999999</v>
      </c>
      <c r="I16" s="555">
        <v>3112.6880000000001</v>
      </c>
      <c r="J16" s="555">
        <v>3493.654</v>
      </c>
      <c r="K16" s="555">
        <v>5690.8</v>
      </c>
      <c r="L16" s="555">
        <v>647.07399999999996</v>
      </c>
      <c r="M16" s="555">
        <v>18189</v>
      </c>
      <c r="N16" s="555">
        <v>6661.9</v>
      </c>
      <c r="O16" s="555">
        <v>90403.062999999995</v>
      </c>
      <c r="Q16" s="438"/>
      <c r="R16" s="555"/>
      <c r="S16" s="555"/>
      <c r="T16" s="555"/>
      <c r="U16" s="555"/>
      <c r="V16" s="555"/>
      <c r="W16" s="555"/>
      <c r="X16" s="555"/>
      <c r="Y16" s="555"/>
      <c r="Z16" s="555"/>
      <c r="AA16" s="555"/>
      <c r="AB16" s="555"/>
      <c r="AC16" s="555"/>
      <c r="AD16" s="555"/>
      <c r="AE16" s="555"/>
    </row>
    <row r="17" spans="1:31" ht="18" customHeight="1">
      <c r="A17" s="438">
        <v>1984</v>
      </c>
      <c r="B17" s="555">
        <v>2405.9</v>
      </c>
      <c r="C17" s="555">
        <v>1800.825</v>
      </c>
      <c r="D17" s="555">
        <v>6204</v>
      </c>
      <c r="E17" s="555">
        <v>6896</v>
      </c>
      <c r="F17" s="555">
        <v>765.255</v>
      </c>
      <c r="G17" s="555">
        <v>14665.26</v>
      </c>
      <c r="H17" s="555">
        <v>22876.221000000001</v>
      </c>
      <c r="I17" s="555">
        <v>3781.989</v>
      </c>
      <c r="J17" s="555">
        <v>3563.0819999999999</v>
      </c>
      <c r="K17" s="555">
        <v>6826.4</v>
      </c>
      <c r="L17" s="555">
        <v>758.471</v>
      </c>
      <c r="M17" s="503">
        <f>M16*POWER(M18/M16,1/2)</f>
        <v>21320.443217719465</v>
      </c>
      <c r="N17" s="503">
        <f>N16*POWER(N18/N16,1/2)</f>
        <v>7281.6249628774476</v>
      </c>
      <c r="O17" s="555">
        <v>102874.499</v>
      </c>
      <c r="Q17" s="438"/>
      <c r="R17" s="555"/>
      <c r="S17" s="555"/>
      <c r="T17" s="555"/>
      <c r="U17" s="555"/>
      <c r="V17" s="555"/>
      <c r="W17" s="555"/>
      <c r="X17" s="555"/>
      <c r="Y17" s="555"/>
      <c r="Z17" s="555"/>
      <c r="AA17" s="555"/>
      <c r="AB17" s="555"/>
      <c r="AC17" s="503"/>
      <c r="AD17" s="503"/>
      <c r="AE17" s="555"/>
    </row>
    <row r="18" spans="1:31" ht="18" customHeight="1">
      <c r="A18" s="438">
        <v>1985</v>
      </c>
      <c r="B18" s="503">
        <f>B17*POWER(B19/B17,1/2)</f>
        <v>2846.969706547648</v>
      </c>
      <c r="C18" s="555">
        <v>1978.9760000000001</v>
      </c>
      <c r="D18" s="555">
        <v>6901</v>
      </c>
      <c r="E18" s="555">
        <v>7692</v>
      </c>
      <c r="F18" s="555">
        <v>882.71799999999996</v>
      </c>
      <c r="G18" s="555">
        <v>16146.958000000001</v>
      </c>
      <c r="H18" s="555">
        <v>25629.527999999998</v>
      </c>
      <c r="I18" s="555">
        <v>4716.75</v>
      </c>
      <c r="J18" s="555">
        <v>3969.6689999999999</v>
      </c>
      <c r="K18" s="555">
        <v>8109.9</v>
      </c>
      <c r="L18" s="555">
        <v>933.61800000000005</v>
      </c>
      <c r="M18" s="555">
        <v>24991</v>
      </c>
      <c r="N18" s="555">
        <v>7959</v>
      </c>
      <c r="O18" s="555">
        <v>115218.82399999999</v>
      </c>
      <c r="Q18" s="438"/>
      <c r="R18" s="555"/>
      <c r="S18" s="555"/>
      <c r="T18" s="555"/>
      <c r="U18" s="555"/>
      <c r="V18" s="555"/>
      <c r="W18" s="555"/>
      <c r="X18" s="555"/>
      <c r="Y18" s="555"/>
      <c r="Z18" s="555"/>
      <c r="AA18" s="555"/>
      <c r="AB18" s="555"/>
      <c r="AC18" s="555"/>
      <c r="AD18" s="555"/>
      <c r="AE18" s="555"/>
    </row>
    <row r="19" spans="1:31" ht="18" customHeight="1">
      <c r="A19" s="438">
        <v>1986</v>
      </c>
      <c r="B19" s="555">
        <v>3368.9</v>
      </c>
      <c r="C19" s="555">
        <v>2075.5680000000002</v>
      </c>
      <c r="D19" s="555">
        <v>7460</v>
      </c>
      <c r="E19" s="555">
        <v>8813</v>
      </c>
      <c r="F19" s="555">
        <v>1002.568</v>
      </c>
      <c r="G19" s="555">
        <v>17266.330000000002</v>
      </c>
      <c r="H19" s="555">
        <v>27282.535</v>
      </c>
      <c r="I19" s="555">
        <v>5262.2510000000002</v>
      </c>
      <c r="J19" s="555">
        <v>4325.8869999999997</v>
      </c>
      <c r="K19" s="503">
        <f>K18*POWER(K20/K18,1/2)</f>
        <v>9096.3111605749291</v>
      </c>
      <c r="L19" s="555">
        <v>1188.057</v>
      </c>
      <c r="M19" s="503">
        <f>M18*POWER(M20/M18,1/2)</f>
        <v>27632.408925028594</v>
      </c>
      <c r="N19" s="555">
        <v>8623</v>
      </c>
      <c r="O19" s="555">
        <v>120561.75199999999</v>
      </c>
      <c r="Q19" s="438"/>
      <c r="R19" s="555"/>
      <c r="S19" s="555"/>
      <c r="T19" s="555"/>
      <c r="U19" s="555"/>
      <c r="V19" s="555"/>
      <c r="W19" s="555"/>
      <c r="X19" s="555"/>
      <c r="Y19" s="555"/>
      <c r="Z19" s="555"/>
      <c r="AA19" s="503"/>
      <c r="AB19" s="555"/>
      <c r="AC19" s="503"/>
      <c r="AD19" s="555"/>
      <c r="AE19" s="555"/>
    </row>
    <row r="20" spans="1:31" ht="18" customHeight="1">
      <c r="A20" s="438">
        <v>1987</v>
      </c>
      <c r="B20" s="555">
        <v>3685.1</v>
      </c>
      <c r="C20" s="555">
        <v>2176.223</v>
      </c>
      <c r="D20" s="555">
        <v>7865</v>
      </c>
      <c r="E20" s="555">
        <v>9933</v>
      </c>
      <c r="F20" s="555">
        <v>1142.316</v>
      </c>
      <c r="G20" s="555">
        <v>18501.823</v>
      </c>
      <c r="H20" s="555">
        <v>29212.15</v>
      </c>
      <c r="I20" s="555">
        <v>6040.4979999999996</v>
      </c>
      <c r="J20" s="555">
        <v>4555.9530000000004</v>
      </c>
      <c r="K20" s="555">
        <v>10202.700000000001</v>
      </c>
      <c r="L20" s="555">
        <v>1385.3869999999999</v>
      </c>
      <c r="M20" s="555">
        <v>30553</v>
      </c>
      <c r="N20" s="555">
        <v>9221</v>
      </c>
      <c r="O20" s="555">
        <v>126666.52800000001</v>
      </c>
      <c r="Q20" s="438"/>
      <c r="R20" s="555"/>
      <c r="S20" s="555"/>
      <c r="T20" s="555"/>
      <c r="U20" s="555"/>
      <c r="V20" s="555"/>
      <c r="W20" s="555"/>
      <c r="X20" s="555"/>
      <c r="Y20" s="555"/>
      <c r="Z20" s="555"/>
      <c r="AA20" s="555"/>
      <c r="AB20" s="555"/>
      <c r="AC20" s="555"/>
      <c r="AD20" s="555"/>
      <c r="AE20" s="555"/>
    </row>
    <row r="21" spans="1:31" ht="18" customHeight="1">
      <c r="A21" s="438">
        <v>1988</v>
      </c>
      <c r="B21" s="555">
        <v>4276.5</v>
      </c>
      <c r="C21" s="555">
        <v>2262.4029999999998</v>
      </c>
      <c r="D21" s="555">
        <v>8478</v>
      </c>
      <c r="E21" s="555">
        <v>10913</v>
      </c>
      <c r="F21" s="555">
        <v>1317.702</v>
      </c>
      <c r="G21" s="555">
        <v>19914.567999999999</v>
      </c>
      <c r="H21" s="555">
        <v>30659.617999999999</v>
      </c>
      <c r="I21" s="555">
        <v>6859.2110000000002</v>
      </c>
      <c r="J21" s="555">
        <v>4611.768</v>
      </c>
      <c r="K21" s="503">
        <f>K20*POWER(K22/K20,1/2)</f>
        <v>10847.335077796759</v>
      </c>
      <c r="L21" s="555">
        <v>1729.046</v>
      </c>
      <c r="M21" s="503">
        <f>M20*POWER(M22/M20,1/2)</f>
        <v>33289.914628908256</v>
      </c>
      <c r="N21" s="555">
        <v>10035</v>
      </c>
      <c r="O21" s="555">
        <v>134202.13800000001</v>
      </c>
      <c r="Q21" s="438"/>
      <c r="R21" s="555"/>
      <c r="S21" s="555"/>
      <c r="T21" s="555"/>
      <c r="U21" s="555"/>
      <c r="V21" s="555"/>
      <c r="W21" s="555"/>
      <c r="X21" s="555"/>
      <c r="Y21" s="555"/>
      <c r="Z21" s="555"/>
      <c r="AA21" s="503"/>
      <c r="AB21" s="555"/>
      <c r="AC21" s="503"/>
      <c r="AD21" s="555"/>
      <c r="AE21" s="555"/>
    </row>
    <row r="22" spans="1:31" ht="18" customHeight="1">
      <c r="A22" s="438">
        <v>1989</v>
      </c>
      <c r="B22" s="503">
        <f>B21*POWER(B23/B21,1/2)</f>
        <v>4725.6621758225583</v>
      </c>
      <c r="C22" s="555">
        <v>2539.3739999999998</v>
      </c>
      <c r="D22" s="555">
        <v>9519</v>
      </c>
      <c r="E22" s="555">
        <v>11892</v>
      </c>
      <c r="F22" s="555">
        <v>1501.1780000000001</v>
      </c>
      <c r="G22" s="555">
        <v>21884.499</v>
      </c>
      <c r="H22" s="555">
        <v>32577.985000000001</v>
      </c>
      <c r="I22" s="555">
        <v>7643.9080000000004</v>
      </c>
      <c r="J22" s="555">
        <v>4661.6840000000002</v>
      </c>
      <c r="K22" s="555">
        <v>11532.7</v>
      </c>
      <c r="L22" s="555">
        <v>2039.3810000000001</v>
      </c>
      <c r="M22" s="555">
        <v>36272</v>
      </c>
      <c r="N22" s="555">
        <v>11069</v>
      </c>
      <c r="O22" s="555">
        <v>142225.61900000001</v>
      </c>
      <c r="Q22" s="438"/>
      <c r="R22" s="555"/>
      <c r="S22" s="555"/>
      <c r="T22" s="555"/>
      <c r="U22" s="555"/>
      <c r="V22" s="555"/>
      <c r="W22" s="555"/>
      <c r="X22" s="555"/>
      <c r="Y22" s="555"/>
      <c r="Z22" s="555"/>
      <c r="AA22" s="555"/>
      <c r="AB22" s="555"/>
      <c r="AC22" s="555"/>
      <c r="AD22" s="555"/>
      <c r="AE22" s="555"/>
    </row>
    <row r="23" spans="1:31" ht="18" customHeight="1">
      <c r="A23" s="438">
        <v>1990</v>
      </c>
      <c r="B23" s="555">
        <v>5222</v>
      </c>
      <c r="C23" s="503">
        <f>C22*POWER(C24/C22,1/2)</f>
        <v>2656.0175489077624</v>
      </c>
      <c r="D23" s="555">
        <v>10260</v>
      </c>
      <c r="E23" s="555">
        <v>12996</v>
      </c>
      <c r="F23" s="555">
        <v>1655.4739999999999</v>
      </c>
      <c r="G23" s="555">
        <v>23959.238000000001</v>
      </c>
      <c r="H23" s="555">
        <v>34050.504999999997</v>
      </c>
      <c r="I23" s="555">
        <v>8780.3979999999992</v>
      </c>
      <c r="J23" s="555">
        <v>5040.5910000000003</v>
      </c>
      <c r="K23" s="503">
        <f>K22*POWER(K24/K22,1/2)</f>
        <v>12056.026350750899</v>
      </c>
      <c r="L23" s="555">
        <v>2559.2849999999999</v>
      </c>
      <c r="M23" s="503">
        <f>M22*POWER(M24/M22,1/2)</f>
        <v>38919.387456639139</v>
      </c>
      <c r="N23" s="555">
        <v>11991</v>
      </c>
      <c r="O23" s="555">
        <v>152388.69500000001</v>
      </c>
      <c r="Q23" s="438"/>
      <c r="R23" s="555"/>
      <c r="S23" s="503"/>
      <c r="T23" s="555"/>
      <c r="U23" s="555"/>
      <c r="V23" s="555"/>
      <c r="W23" s="555"/>
      <c r="X23" s="555"/>
      <c r="Y23" s="555"/>
      <c r="Z23" s="555"/>
      <c r="AA23" s="503"/>
      <c r="AB23" s="555"/>
      <c r="AC23" s="503"/>
      <c r="AD23" s="555"/>
      <c r="AE23" s="555"/>
    </row>
    <row r="24" spans="1:31" ht="18" customHeight="1">
      <c r="A24" s="438">
        <v>1991</v>
      </c>
      <c r="B24" s="503">
        <f>B23*POWER(B25/B23,1/2)</f>
        <v>5818.3935755498696</v>
      </c>
      <c r="C24" s="555">
        <v>2778.0189999999998</v>
      </c>
      <c r="D24" s="555">
        <v>10770</v>
      </c>
      <c r="E24" s="555">
        <v>14100</v>
      </c>
      <c r="F24" s="555">
        <v>1710.6389999999999</v>
      </c>
      <c r="G24" s="555">
        <v>24863.260999999999</v>
      </c>
      <c r="H24" s="555">
        <v>37847.599999999999</v>
      </c>
      <c r="I24" s="555">
        <v>9119.2180000000008</v>
      </c>
      <c r="J24" s="555">
        <v>5043.7669999999998</v>
      </c>
      <c r="K24" s="555">
        <v>12603.1</v>
      </c>
      <c r="L24" s="555">
        <v>2881.0839999999998</v>
      </c>
      <c r="M24" s="555">
        <v>41760</v>
      </c>
      <c r="N24" s="555">
        <v>12132</v>
      </c>
      <c r="O24" s="555">
        <v>161387.79699999999</v>
      </c>
      <c r="Q24" s="438"/>
      <c r="R24" s="555"/>
      <c r="S24" s="555"/>
      <c r="T24" s="555"/>
      <c r="U24" s="555"/>
      <c r="V24" s="555"/>
      <c r="W24" s="555"/>
      <c r="X24" s="555"/>
      <c r="Y24" s="555"/>
      <c r="Z24" s="555"/>
      <c r="AA24" s="555"/>
      <c r="AB24" s="555"/>
      <c r="AC24" s="555"/>
      <c r="AD24" s="555"/>
      <c r="AE24" s="555"/>
    </row>
    <row r="25" spans="1:31" ht="18" customHeight="1">
      <c r="A25" s="438">
        <v>1992</v>
      </c>
      <c r="B25" s="555">
        <v>6482.9</v>
      </c>
      <c r="C25" s="503">
        <f>C24*POWER(C26/C24,1/2)</f>
        <v>2960.2622506729022</v>
      </c>
      <c r="D25" s="555">
        <v>11338</v>
      </c>
      <c r="E25" s="555">
        <v>14897</v>
      </c>
      <c r="F25" s="555">
        <v>1747.136</v>
      </c>
      <c r="G25" s="555">
        <v>25821.343000000001</v>
      </c>
      <c r="H25" s="555">
        <v>38688.487999999998</v>
      </c>
      <c r="I25" s="555">
        <v>9274.5110000000004</v>
      </c>
      <c r="J25" s="555">
        <v>5075.9849999999997</v>
      </c>
      <c r="K25" s="503">
        <f>K24*POWER(K26/K24,1/2)</f>
        <v>13407.198591055478</v>
      </c>
      <c r="L25" s="555">
        <v>3244.9789999999998</v>
      </c>
      <c r="M25" s="503">
        <f>M24*POWER(M26/M24,1/2)</f>
        <v>45239.538459184128</v>
      </c>
      <c r="N25" s="555">
        <v>12366</v>
      </c>
      <c r="O25" s="555">
        <v>165834.736</v>
      </c>
      <c r="Q25" s="438"/>
      <c r="R25" s="555"/>
      <c r="S25" s="555"/>
      <c r="T25" s="555"/>
      <c r="U25" s="555"/>
      <c r="V25" s="555"/>
      <c r="W25" s="555"/>
      <c r="X25" s="555"/>
      <c r="Y25" s="555"/>
      <c r="Z25" s="555"/>
      <c r="AA25" s="503"/>
      <c r="AB25" s="555"/>
      <c r="AC25" s="503"/>
      <c r="AD25" s="555"/>
      <c r="AE25" s="555"/>
    </row>
    <row r="26" spans="1:31" ht="18" customHeight="1">
      <c r="A26" s="438">
        <v>1993</v>
      </c>
      <c r="B26" s="503">
        <f>B25*POWER(B27/B25,1/2)</f>
        <v>6957.4033236042878</v>
      </c>
      <c r="C26" s="555">
        <v>3154.4609999999998</v>
      </c>
      <c r="D26" s="555">
        <v>12184</v>
      </c>
      <c r="E26" s="555">
        <v>15695</v>
      </c>
      <c r="F26" s="555">
        <v>1795.759</v>
      </c>
      <c r="G26" s="555">
        <v>26483.596000000001</v>
      </c>
      <c r="H26" s="555">
        <v>38624.082999999999</v>
      </c>
      <c r="I26" s="555">
        <v>9096.4789999999994</v>
      </c>
      <c r="J26" s="555">
        <v>5285.1779999999999</v>
      </c>
      <c r="K26" s="555">
        <v>14262.6</v>
      </c>
      <c r="L26" s="555">
        <v>3350.0529999999999</v>
      </c>
      <c r="M26" s="555">
        <v>49009</v>
      </c>
      <c r="N26" s="555">
        <v>13189.2</v>
      </c>
      <c r="O26" s="555">
        <v>166146.50099999999</v>
      </c>
      <c r="Q26" s="438"/>
      <c r="R26" s="555"/>
      <c r="S26" s="555"/>
      <c r="T26" s="555"/>
      <c r="U26" s="555"/>
      <c r="V26" s="555"/>
      <c r="W26" s="555"/>
      <c r="X26" s="555"/>
      <c r="Y26" s="555"/>
      <c r="Z26" s="555"/>
      <c r="AA26" s="555"/>
      <c r="AB26" s="555"/>
      <c r="AC26" s="555"/>
      <c r="AD26" s="555"/>
      <c r="AE26" s="555"/>
    </row>
    <row r="27" spans="1:31" ht="18" customHeight="1">
      <c r="A27" s="438">
        <v>1994</v>
      </c>
      <c r="B27" s="555">
        <v>7466.6369999999997</v>
      </c>
      <c r="C27" s="555">
        <v>3305.011</v>
      </c>
      <c r="D27" s="555">
        <v>13342</v>
      </c>
      <c r="E27" s="503">
        <f>E26*POWER(E28/E26,1/2)</f>
        <v>17059.671303984731</v>
      </c>
      <c r="F27" s="555">
        <v>2008.3320000000001</v>
      </c>
      <c r="G27" s="555">
        <v>26764.406999999999</v>
      </c>
      <c r="H27" s="555">
        <v>38901.722000000002</v>
      </c>
      <c r="I27" s="555">
        <v>8980.5959999999995</v>
      </c>
      <c r="J27" s="555">
        <v>5665.9</v>
      </c>
      <c r="K27" s="503">
        <f>K26*POWER(K28/K26,1/2)</f>
        <v>15062.660314831506</v>
      </c>
      <c r="L27" s="555">
        <v>3294.4670000000001</v>
      </c>
      <c r="M27" s="503">
        <f>M26*POWER(M28/M26,1/2)</f>
        <v>53783.438036257961</v>
      </c>
      <c r="N27" s="555">
        <v>13684.2</v>
      </c>
      <c r="O27" s="555">
        <v>169612.535</v>
      </c>
      <c r="Q27" s="438"/>
      <c r="R27" s="555"/>
      <c r="S27" s="555"/>
      <c r="T27" s="555"/>
      <c r="U27" s="503"/>
      <c r="V27" s="555"/>
      <c r="W27" s="555"/>
      <c r="X27" s="555"/>
      <c r="Y27" s="555"/>
      <c r="Z27" s="555"/>
      <c r="AA27" s="503"/>
      <c r="AB27" s="555"/>
      <c r="AC27" s="503"/>
      <c r="AD27" s="555"/>
      <c r="AE27" s="555"/>
    </row>
    <row r="28" spans="1:31" ht="18" customHeight="1">
      <c r="A28" s="438">
        <v>1995</v>
      </c>
      <c r="B28" s="503">
        <f>B27*POWER(B29/B27,1/2)</f>
        <v>8102.4620100650272</v>
      </c>
      <c r="C28" s="555">
        <v>3467.3560000000002</v>
      </c>
      <c r="D28" s="555">
        <v>13754</v>
      </c>
      <c r="E28" s="555">
        <v>18543</v>
      </c>
      <c r="F28" s="555">
        <v>2172.3829999999998</v>
      </c>
      <c r="G28" s="555">
        <v>27302.462</v>
      </c>
      <c r="H28" s="555">
        <v>40460.199999999997</v>
      </c>
      <c r="I28" s="555">
        <v>9225.9349999999995</v>
      </c>
      <c r="J28" s="555">
        <v>6006.6890000000003</v>
      </c>
      <c r="K28" s="555">
        <v>15907.6</v>
      </c>
      <c r="L28" s="555">
        <v>3550.1080000000002</v>
      </c>
      <c r="M28" s="555">
        <v>59023</v>
      </c>
      <c r="N28" s="555">
        <v>14033.5</v>
      </c>
      <c r="O28" s="555">
        <v>184076.992</v>
      </c>
      <c r="Q28" s="438"/>
      <c r="R28" s="555"/>
      <c r="S28" s="555"/>
      <c r="T28" s="555"/>
      <c r="U28" s="555"/>
      <c r="V28" s="555"/>
      <c r="W28" s="555"/>
      <c r="X28" s="555"/>
      <c r="Y28" s="555"/>
      <c r="Z28" s="555"/>
      <c r="AA28" s="555"/>
      <c r="AB28" s="555"/>
      <c r="AC28" s="555"/>
      <c r="AD28" s="555"/>
      <c r="AE28" s="555"/>
    </row>
    <row r="29" spans="1:31" ht="18" customHeight="1">
      <c r="A29" s="438">
        <v>1996</v>
      </c>
      <c r="B29" s="555">
        <v>8792.4310000000005</v>
      </c>
      <c r="C29" s="555">
        <v>3734.9940000000001</v>
      </c>
      <c r="D29" s="555">
        <v>13816</v>
      </c>
      <c r="E29" s="555">
        <v>19657</v>
      </c>
      <c r="F29" s="555">
        <v>2503.645</v>
      </c>
      <c r="G29" s="555">
        <v>27835.361000000001</v>
      </c>
      <c r="H29" s="555">
        <v>41168.449999999997</v>
      </c>
      <c r="I29" s="555">
        <v>9892.9449999999997</v>
      </c>
      <c r="J29" s="555">
        <v>6344.3010000000004</v>
      </c>
      <c r="K29" s="503">
        <f>K28*POWER(K30/K28,1/2)</f>
        <v>17009.253443934573</v>
      </c>
      <c r="L29" s="555">
        <v>3852.634</v>
      </c>
      <c r="M29" s="503">
        <f>M28*POWER(M30/M28,1/2)</f>
        <v>62897.529420478822</v>
      </c>
      <c r="N29" s="555">
        <v>14336</v>
      </c>
      <c r="O29" s="555">
        <v>197792.15</v>
      </c>
      <c r="Q29" s="438"/>
      <c r="R29" s="555"/>
      <c r="S29" s="555"/>
      <c r="T29" s="555"/>
      <c r="U29" s="555"/>
      <c r="V29" s="555"/>
      <c r="W29" s="555"/>
      <c r="X29" s="555"/>
      <c r="Y29" s="555"/>
      <c r="Z29" s="555"/>
      <c r="AA29" s="503"/>
      <c r="AB29" s="555"/>
      <c r="AC29" s="503"/>
      <c r="AD29" s="555"/>
      <c r="AE29" s="555"/>
    </row>
    <row r="30" spans="1:31" ht="18" customHeight="1">
      <c r="A30" s="438">
        <v>1997</v>
      </c>
      <c r="B30" s="503">
        <f>B29*POWER(B31/B29,1/2)</f>
        <v>8855.0922154543368</v>
      </c>
      <c r="C30" s="555">
        <v>4055.5970000000002</v>
      </c>
      <c r="D30" s="555">
        <v>14636</v>
      </c>
      <c r="E30" s="555">
        <v>21652</v>
      </c>
      <c r="F30" s="555">
        <v>2904.8910000000001</v>
      </c>
      <c r="G30" s="555">
        <v>27755.782999999999</v>
      </c>
      <c r="H30" s="555">
        <v>42858.9</v>
      </c>
      <c r="I30" s="555">
        <v>10789.1</v>
      </c>
      <c r="J30" s="555">
        <v>6808.0649999999996</v>
      </c>
      <c r="K30" s="555">
        <v>18187.2</v>
      </c>
      <c r="L30" s="555">
        <v>4038.9009999999998</v>
      </c>
      <c r="M30" s="555">
        <v>67026.399999999994</v>
      </c>
      <c r="N30" s="555">
        <v>14656.6</v>
      </c>
      <c r="O30" s="555">
        <v>212708.78899999999</v>
      </c>
      <c r="Q30" s="438"/>
      <c r="R30" s="555"/>
      <c r="S30" s="555"/>
      <c r="T30" s="555"/>
      <c r="U30" s="555"/>
      <c r="V30" s="555"/>
      <c r="W30" s="555"/>
      <c r="X30" s="555"/>
      <c r="Y30" s="555"/>
      <c r="Z30" s="555"/>
      <c r="AA30" s="555"/>
      <c r="AB30" s="555"/>
      <c r="AC30" s="555"/>
      <c r="AD30" s="555"/>
      <c r="AE30" s="555"/>
    </row>
    <row r="31" spans="1:31" ht="18" customHeight="1">
      <c r="A31" s="438">
        <v>1998</v>
      </c>
      <c r="B31" s="555">
        <v>8918.2000000000007</v>
      </c>
      <c r="C31" s="555">
        <v>4276.2089999999998</v>
      </c>
      <c r="D31" s="555">
        <v>16089</v>
      </c>
      <c r="E31" s="555">
        <v>23793.14</v>
      </c>
      <c r="F31" s="555">
        <v>3354.5079999999998</v>
      </c>
      <c r="G31" s="555">
        <v>28318.945</v>
      </c>
      <c r="H31" s="555">
        <v>44649.33</v>
      </c>
      <c r="I31" s="555">
        <v>11444</v>
      </c>
      <c r="J31" s="555">
        <v>6868.8710000000001</v>
      </c>
      <c r="K31" s="503">
        <f>K30*POWER(K32/K30,1/2)</f>
        <v>19223.429991549376</v>
      </c>
      <c r="L31" s="555">
        <v>4715.0159999999996</v>
      </c>
      <c r="M31" s="503">
        <f>M30*POWER(M32/M30,1/2)</f>
        <v>71639.314207214469</v>
      </c>
      <c r="N31" s="555">
        <v>15454.494000000001</v>
      </c>
      <c r="O31" s="555">
        <v>226934</v>
      </c>
      <c r="Q31" s="438"/>
      <c r="R31" s="555"/>
      <c r="S31" s="555"/>
      <c r="T31" s="555"/>
      <c r="U31" s="555"/>
      <c r="V31" s="555"/>
      <c r="W31" s="555"/>
      <c r="X31" s="555"/>
      <c r="Y31" s="555"/>
      <c r="Z31" s="555"/>
      <c r="AA31" s="503"/>
      <c r="AB31" s="555"/>
      <c r="AC31" s="503"/>
      <c r="AD31" s="555"/>
      <c r="AE31" s="555"/>
    </row>
    <row r="32" spans="1:31" ht="18" customHeight="1">
      <c r="A32" s="438">
        <v>1999</v>
      </c>
      <c r="B32" s="503">
        <f>B31*POWER(B33/B31,1/2)</f>
        <v>9638.5570092208327</v>
      </c>
      <c r="C32" s="555">
        <v>4617.5249999999996</v>
      </c>
      <c r="D32" s="555">
        <v>17637</v>
      </c>
      <c r="E32" s="555">
        <v>26415.109</v>
      </c>
      <c r="F32" s="555">
        <v>3878.8</v>
      </c>
      <c r="G32" s="555">
        <v>29528.399000000001</v>
      </c>
      <c r="H32" s="555">
        <v>48190.743000000002</v>
      </c>
      <c r="I32" s="555">
        <v>11524.1</v>
      </c>
      <c r="J32" s="555">
        <v>7563.6090000000004</v>
      </c>
      <c r="K32" s="555">
        <v>20318.7</v>
      </c>
      <c r="L32" s="555">
        <v>4995.3580000000002</v>
      </c>
      <c r="M32" s="555">
        <v>76569.7</v>
      </c>
      <c r="N32" s="555">
        <v>16928.637999999999</v>
      </c>
      <c r="O32" s="555">
        <v>245548</v>
      </c>
      <c r="Q32" s="438"/>
      <c r="R32" s="555"/>
      <c r="S32" s="555"/>
      <c r="T32" s="555"/>
      <c r="U32" s="555"/>
      <c r="V32" s="555"/>
      <c r="W32" s="555"/>
      <c r="X32" s="555"/>
      <c r="Y32" s="555"/>
      <c r="Z32" s="555"/>
      <c r="AA32" s="555"/>
      <c r="AB32" s="555"/>
      <c r="AC32" s="555"/>
      <c r="AD32" s="555"/>
      <c r="AE32" s="555"/>
    </row>
    <row r="33" spans="1:31" ht="18" customHeight="1">
      <c r="A33" s="438">
        <v>2000</v>
      </c>
      <c r="B33" s="555">
        <v>10417.1</v>
      </c>
      <c r="C33" s="555">
        <v>4963.9474633290902</v>
      </c>
      <c r="D33" s="555">
        <v>20556</v>
      </c>
      <c r="E33" s="503">
        <f>E32*POWER(E34/E32,1/2)</f>
        <v>29020.733321949603</v>
      </c>
      <c r="F33" s="555">
        <v>4422.6064368331699</v>
      </c>
      <c r="G33" s="555">
        <v>30953.599999999999</v>
      </c>
      <c r="H33" s="555">
        <v>50619</v>
      </c>
      <c r="I33" s="555">
        <v>12460.3</v>
      </c>
      <c r="J33" s="555">
        <v>7626</v>
      </c>
      <c r="K33" s="503">
        <f>K32*POWER(K34/K32,1/2)</f>
        <v>22285.964354050288</v>
      </c>
      <c r="L33" s="555">
        <v>5718.9880000000003</v>
      </c>
      <c r="M33" s="503">
        <f>M32*POWER(M34/M32,1/2)</f>
        <v>86176.937984438788</v>
      </c>
      <c r="N33" s="555">
        <v>17718</v>
      </c>
      <c r="O33" s="555">
        <v>268121</v>
      </c>
      <c r="Q33" s="438"/>
      <c r="R33" s="555"/>
      <c r="S33" s="555"/>
      <c r="T33" s="555"/>
      <c r="U33" s="503"/>
      <c r="V33" s="555"/>
      <c r="W33" s="555"/>
      <c r="X33" s="555"/>
      <c r="Y33" s="555"/>
      <c r="Z33" s="555"/>
      <c r="AA33" s="503"/>
      <c r="AB33" s="555"/>
      <c r="AC33" s="503"/>
      <c r="AD33" s="555"/>
      <c r="AE33" s="555"/>
    </row>
    <row r="34" spans="1:31" ht="18" customHeight="1">
      <c r="A34" s="438">
        <v>2001</v>
      </c>
      <c r="B34" s="503">
        <f>B33*POWER(B35/B33,1/2)</f>
        <v>11731.434624972344</v>
      </c>
      <c r="C34" s="555">
        <v>5373.3777766926796</v>
      </c>
      <c r="D34" s="555">
        <v>23133</v>
      </c>
      <c r="E34" s="555">
        <v>31883.380172450401</v>
      </c>
      <c r="F34" s="555">
        <v>4619.0181837931896</v>
      </c>
      <c r="G34" s="555">
        <v>32887.370000000003</v>
      </c>
      <c r="H34" s="555">
        <v>52002</v>
      </c>
      <c r="I34" s="555">
        <v>13572.2</v>
      </c>
      <c r="J34" s="555">
        <v>8075</v>
      </c>
      <c r="K34" s="555">
        <v>24443.7</v>
      </c>
      <c r="L34" s="555">
        <v>6227.1570000000002</v>
      </c>
      <c r="M34" s="555">
        <v>96989.600852214498</v>
      </c>
      <c r="N34" s="555">
        <v>18286</v>
      </c>
      <c r="O34" s="555">
        <v>278239</v>
      </c>
      <c r="Q34" s="438"/>
      <c r="R34" s="555"/>
      <c r="S34" s="555"/>
      <c r="T34" s="555"/>
      <c r="U34" s="555"/>
      <c r="V34" s="555"/>
      <c r="W34" s="555"/>
      <c r="X34" s="555"/>
      <c r="Y34" s="555"/>
      <c r="Z34" s="555"/>
      <c r="AA34" s="555"/>
      <c r="AB34" s="555"/>
      <c r="AC34" s="555"/>
      <c r="AD34" s="555"/>
      <c r="AE34" s="555"/>
    </row>
    <row r="35" spans="1:31" ht="18" customHeight="1">
      <c r="A35" s="438">
        <v>2002</v>
      </c>
      <c r="B35" s="555">
        <v>13211.6</v>
      </c>
      <c r="C35" s="555">
        <v>5200.7372130983604</v>
      </c>
      <c r="D35" s="555">
        <v>23536</v>
      </c>
      <c r="E35" s="555">
        <v>34431</v>
      </c>
      <c r="F35" s="555">
        <v>4830.3648443883703</v>
      </c>
      <c r="G35" s="555">
        <v>34527.254500000003</v>
      </c>
      <c r="H35" s="555">
        <v>53363.750999999997</v>
      </c>
      <c r="I35" s="555">
        <v>14599.5</v>
      </c>
      <c r="J35" s="555">
        <v>8019</v>
      </c>
      <c r="K35" s="555">
        <v>25440</v>
      </c>
      <c r="L35" s="555">
        <v>7193.5379999999996</v>
      </c>
      <c r="M35" s="503">
        <f>M34*POWER(M36/M34,1/2)</f>
        <v>96881.239893342368</v>
      </c>
      <c r="N35" s="555">
        <v>19227.8</v>
      </c>
      <c r="O35" s="555">
        <v>277066</v>
      </c>
      <c r="Q35" s="438"/>
      <c r="R35" s="555"/>
      <c r="S35" s="555"/>
      <c r="T35" s="555"/>
      <c r="U35" s="555"/>
      <c r="V35" s="555"/>
      <c r="W35" s="555"/>
      <c r="X35" s="555"/>
      <c r="Y35" s="555"/>
      <c r="Z35" s="555"/>
      <c r="AA35" s="555"/>
      <c r="AB35" s="555"/>
      <c r="AC35" s="503"/>
      <c r="AD35" s="555"/>
      <c r="AE35" s="555"/>
    </row>
    <row r="36" spans="1:31" ht="18" customHeight="1">
      <c r="A36" s="438">
        <v>2003</v>
      </c>
      <c r="B36" s="503">
        <f>B35*POWER(B37/B35,1/2)</f>
        <v>14524.786903772463</v>
      </c>
      <c r="C36" s="555">
        <v>5177.4440340738702</v>
      </c>
      <c r="D36" s="555">
        <v>24691</v>
      </c>
      <c r="E36" s="555">
        <v>36074.597210412001</v>
      </c>
      <c r="F36" s="555">
        <v>5005.018</v>
      </c>
      <c r="G36" s="555">
        <v>34569.095280000001</v>
      </c>
      <c r="H36" s="555">
        <v>54538.5</v>
      </c>
      <c r="I36" s="555">
        <v>14769</v>
      </c>
      <c r="J36" s="555">
        <v>9147</v>
      </c>
      <c r="K36" s="555">
        <v>27301.7</v>
      </c>
      <c r="L36" s="555">
        <v>8213.0360000000001</v>
      </c>
      <c r="M36" s="555">
        <v>96773</v>
      </c>
      <c r="N36" s="555">
        <v>19898.099999999999</v>
      </c>
      <c r="O36" s="555">
        <v>289736</v>
      </c>
      <c r="Q36" s="438"/>
      <c r="R36" s="555"/>
      <c r="S36" s="555"/>
      <c r="T36" s="555"/>
      <c r="U36" s="555"/>
      <c r="V36" s="555"/>
      <c r="W36" s="555"/>
      <c r="X36" s="555"/>
      <c r="Y36" s="555"/>
      <c r="Z36" s="555"/>
      <c r="AA36" s="555"/>
      <c r="AB36" s="555"/>
      <c r="AC36" s="555"/>
      <c r="AD36" s="555"/>
      <c r="AE36" s="555"/>
    </row>
    <row r="37" spans="1:31" ht="18" customHeight="1">
      <c r="A37" s="438">
        <v>2004</v>
      </c>
      <c r="B37" s="406">
        <v>15968.5</v>
      </c>
      <c r="C37" s="406">
        <v>5403.6173993995999</v>
      </c>
      <c r="D37" s="555">
        <v>26783</v>
      </c>
      <c r="E37" s="406">
        <v>36432.618822832403</v>
      </c>
      <c r="F37" s="406">
        <v>5253.4168559118898</v>
      </c>
      <c r="G37" s="555">
        <v>35692.600839999999</v>
      </c>
      <c r="H37" s="555">
        <v>54966.9</v>
      </c>
      <c r="I37" s="555">
        <v>15253</v>
      </c>
      <c r="J37" s="406">
        <v>9469</v>
      </c>
      <c r="K37" s="406">
        <v>27765.7</v>
      </c>
      <c r="L37" s="406">
        <v>8945.7610000000004</v>
      </c>
      <c r="M37" s="406">
        <v>95131</v>
      </c>
      <c r="N37" s="406">
        <v>20248.099999999999</v>
      </c>
      <c r="O37" s="555">
        <v>300293</v>
      </c>
      <c r="Q37" s="438"/>
      <c r="R37" s="507"/>
      <c r="S37" s="507"/>
      <c r="T37" s="555"/>
      <c r="U37" s="507"/>
      <c r="V37" s="507"/>
      <c r="W37" s="555"/>
      <c r="X37" s="555"/>
      <c r="Y37" s="555"/>
      <c r="Z37" s="507"/>
      <c r="AA37" s="507"/>
      <c r="AB37" s="507"/>
      <c r="AC37" s="507"/>
      <c r="AD37" s="507"/>
      <c r="AE37" s="555"/>
    </row>
    <row r="38" spans="1:31" ht="18" customHeight="1">
      <c r="A38" s="438">
        <v>2005</v>
      </c>
      <c r="B38" s="507">
        <f>B37*POWER(B37/B32,1/5)</f>
        <v>17665.036660535032</v>
      </c>
      <c r="C38" s="406">
        <v>5551.5531133873401</v>
      </c>
      <c r="D38" s="555">
        <v>28126</v>
      </c>
      <c r="E38" s="406">
        <v>37958.515431056403</v>
      </c>
      <c r="F38" s="406">
        <v>5473.7</v>
      </c>
      <c r="G38" s="555">
        <v>36227.643909999999</v>
      </c>
      <c r="H38" s="555">
        <v>55739.038</v>
      </c>
      <c r="I38" s="555">
        <v>15598.8</v>
      </c>
      <c r="J38" s="406">
        <v>9772</v>
      </c>
      <c r="K38" s="406">
        <v>29627.9</v>
      </c>
      <c r="L38" s="406">
        <v>10196.870999999999</v>
      </c>
      <c r="M38" s="406">
        <v>98566</v>
      </c>
      <c r="N38" s="406">
        <v>21681.200000000001</v>
      </c>
      <c r="O38" s="555">
        <v>323047</v>
      </c>
      <c r="R38" s="556"/>
    </row>
    <row r="39" spans="1:31" ht="18.75" customHeight="1">
      <c r="A39" s="438">
        <v>2006</v>
      </c>
      <c r="B39" s="406">
        <v>21777.200000000001</v>
      </c>
      <c r="C39" s="406">
        <v>5926.5129072807404</v>
      </c>
      <c r="D39" s="555">
        <v>28599</v>
      </c>
      <c r="E39" s="406">
        <v>40424.756488258703</v>
      </c>
      <c r="F39" s="406">
        <v>5761.1961972847603</v>
      </c>
      <c r="G39" s="555">
        <v>37904.430999999997</v>
      </c>
      <c r="H39" s="555">
        <v>58779.1</v>
      </c>
      <c r="I39" s="406">
        <v>16831.3</v>
      </c>
      <c r="J39" s="406">
        <v>10175</v>
      </c>
      <c r="K39" s="406">
        <v>32757</v>
      </c>
      <c r="L39" s="406">
        <v>11815.2179</v>
      </c>
      <c r="M39" s="406">
        <v>108477.829519793</v>
      </c>
      <c r="N39" s="406">
        <v>23203.1</v>
      </c>
      <c r="O39" s="555">
        <v>347809</v>
      </c>
      <c r="R39" s="556"/>
    </row>
    <row r="40" spans="1:31" ht="18.75" customHeight="1">
      <c r="A40" s="438">
        <v>2007</v>
      </c>
      <c r="B40" s="507">
        <f>B39*POWER(B39/B34,1/5)</f>
        <v>24645.192949850847</v>
      </c>
      <c r="C40" s="406">
        <v>6356.9311593351404</v>
      </c>
      <c r="D40" s="555">
        <v>29170</v>
      </c>
      <c r="E40" s="555">
        <v>43739.13</v>
      </c>
      <c r="F40" s="555">
        <v>6242.6704425218404</v>
      </c>
      <c r="G40" s="555">
        <v>39303.085486999902</v>
      </c>
      <c r="H40" s="555">
        <v>61481.980731624397</v>
      </c>
      <c r="I40" s="406">
        <v>18231.400000000001</v>
      </c>
      <c r="J40" s="555">
        <v>10342</v>
      </c>
      <c r="K40" s="555">
        <v>37396.5</v>
      </c>
      <c r="L40" s="406">
        <v>13342.3706</v>
      </c>
      <c r="M40" s="555">
        <v>106196</v>
      </c>
      <c r="N40" s="406">
        <v>24996.836984999802</v>
      </c>
      <c r="O40" s="555">
        <v>373185</v>
      </c>
      <c r="R40" s="478"/>
    </row>
    <row r="41" spans="1:31" ht="18.75" customHeight="1">
      <c r="A41" s="438">
        <v>2008</v>
      </c>
      <c r="B41" s="406">
        <v>27740</v>
      </c>
      <c r="C41" s="406">
        <v>6759.69890185862</v>
      </c>
      <c r="D41" s="406">
        <v>29487</v>
      </c>
      <c r="E41" s="406">
        <v>49963</v>
      </c>
      <c r="F41" s="555">
        <v>6871.0915169174104</v>
      </c>
      <c r="G41" s="406">
        <v>41053.349699999999</v>
      </c>
      <c r="H41" s="555">
        <v>66531.539999999994</v>
      </c>
      <c r="I41" s="555">
        <v>19304.3</v>
      </c>
      <c r="J41" s="555">
        <v>10502</v>
      </c>
      <c r="K41" s="555">
        <v>41205.599999999999</v>
      </c>
      <c r="L41" s="555">
        <v>14701.393</v>
      </c>
      <c r="M41" s="555">
        <v>118405</v>
      </c>
      <c r="N41" s="555">
        <v>25641.2109825468</v>
      </c>
      <c r="O41" s="555">
        <v>398194</v>
      </c>
      <c r="R41" s="478"/>
    </row>
    <row r="42" spans="1:31" ht="18.75" customHeight="1">
      <c r="A42" s="438">
        <v>2009</v>
      </c>
      <c r="B42" s="507">
        <f>B41*POWER(B41/B36,1/5)</f>
        <v>31572.268984834573</v>
      </c>
      <c r="C42" s="406">
        <v>6652.93849809926</v>
      </c>
      <c r="D42" s="406">
        <v>29854</v>
      </c>
      <c r="E42" s="406">
        <v>50004.104861505301</v>
      </c>
      <c r="F42" s="555">
        <v>6786.4724108265</v>
      </c>
      <c r="G42" s="406">
        <v>42080.464250700003</v>
      </c>
      <c r="H42" s="555">
        <v>67655</v>
      </c>
      <c r="I42" s="555">
        <v>19276</v>
      </c>
      <c r="J42" s="555">
        <v>10542</v>
      </c>
      <c r="K42" s="555">
        <v>42834</v>
      </c>
      <c r="L42" s="555">
        <v>14581.6757</v>
      </c>
      <c r="M42" s="555">
        <v>111927</v>
      </c>
      <c r="N42" s="555">
        <v>26076.2</v>
      </c>
      <c r="O42" s="507">
        <f>O41*POWER(O41/O36,1/5)</f>
        <v>424339.20863264392</v>
      </c>
      <c r="R42" s="478"/>
    </row>
    <row r="43" spans="1:31" ht="18.75" customHeight="1">
      <c r="A43" s="438">
        <v>2010</v>
      </c>
      <c r="B43" s="507">
        <f t="shared" ref="B43:E43" si="1">B42*POWER(B42/B37,1/5)</f>
        <v>36183.796187984466</v>
      </c>
      <c r="C43" s="507">
        <f t="shared" si="1"/>
        <v>6935.5242114687389</v>
      </c>
      <c r="D43" s="507">
        <f t="shared" si="1"/>
        <v>30509.225993915989</v>
      </c>
      <c r="E43" s="507">
        <f t="shared" si="1"/>
        <v>53273.190928233307</v>
      </c>
      <c r="F43" s="555">
        <v>6925.8</v>
      </c>
      <c r="G43" s="507">
        <f t="shared" ref="G43:M43" si="2">G42*POWER(G42/G37,1/5)</f>
        <v>43489.156864804951</v>
      </c>
      <c r="H43" s="507">
        <f t="shared" si="2"/>
        <v>70524.437212293371</v>
      </c>
      <c r="I43" s="507">
        <f t="shared" si="2"/>
        <v>20199.901285325504</v>
      </c>
      <c r="J43" s="507">
        <f t="shared" si="2"/>
        <v>10770.770965206058</v>
      </c>
      <c r="K43" s="507">
        <f t="shared" si="2"/>
        <v>46713.739378096034</v>
      </c>
      <c r="L43" s="507">
        <f t="shared" si="2"/>
        <v>16078.497557498946</v>
      </c>
      <c r="M43" s="507">
        <f t="shared" si="2"/>
        <v>115626.5116957532</v>
      </c>
      <c r="N43" s="555">
        <v>26518.895647400001</v>
      </c>
      <c r="O43" s="507">
        <f>O42*POWER(O42/O37,1/5)</f>
        <v>454722.82338703232</v>
      </c>
      <c r="R43" s="478"/>
    </row>
    <row r="44" spans="1:31" ht="18.75" customHeight="1">
      <c r="A44" s="438"/>
      <c r="B44" s="507"/>
      <c r="C44" s="507"/>
      <c r="D44" s="507"/>
      <c r="E44" s="507"/>
      <c r="F44" s="555"/>
      <c r="G44" s="507"/>
      <c r="H44" s="503"/>
      <c r="I44" s="503"/>
      <c r="J44" s="503"/>
      <c r="K44" s="503"/>
      <c r="L44" s="503"/>
      <c r="M44" s="503"/>
      <c r="N44" s="503"/>
      <c r="O44" s="503"/>
      <c r="R44" s="478"/>
    </row>
    <row r="45" spans="1:31" ht="18.75" customHeight="1">
      <c r="A45" s="478" t="s">
        <v>694</v>
      </c>
      <c r="B45" s="480"/>
      <c r="C45" s="480"/>
      <c r="D45" s="480"/>
      <c r="E45" s="480"/>
      <c r="F45" s="480"/>
      <c r="G45" s="480"/>
      <c r="H45" s="480"/>
      <c r="I45" s="480"/>
      <c r="J45" s="480"/>
      <c r="K45" s="480"/>
      <c r="L45" s="480"/>
      <c r="M45" s="480"/>
      <c r="N45" s="556"/>
      <c r="O45" s="556"/>
      <c r="R45" s="556"/>
    </row>
    <row r="46" spans="1:31" ht="12" customHeight="1">
      <c r="A46" s="619" t="s">
        <v>418</v>
      </c>
      <c r="B46" s="557"/>
      <c r="C46" s="557"/>
      <c r="D46" s="557"/>
      <c r="E46" s="557"/>
      <c r="F46" s="557"/>
      <c r="G46" s="557"/>
      <c r="H46" s="557"/>
      <c r="I46" s="557"/>
      <c r="J46" s="557"/>
      <c r="K46" s="557"/>
      <c r="L46" s="557"/>
      <c r="M46" s="557"/>
      <c r="N46" s="557"/>
      <c r="O46" s="557"/>
    </row>
    <row r="47" spans="1:31">
      <c r="A47" s="417" t="s">
        <v>713</v>
      </c>
    </row>
    <row r="49" spans="2:2">
      <c r="B49" s="558"/>
    </row>
    <row r="55" spans="2:2" ht="14.45" customHeight="1"/>
    <row r="56" spans="2:2" ht="27" customHeight="1"/>
  </sheetData>
  <phoneticPr fontId="0" type="noConversion"/>
  <pageMargins left="0.74803149606299213" right="0.74803149606299213" top="0.98425196850393704" bottom="0.7" header="0.51181102362204722" footer="0.51181102362204722"/>
  <pageSetup scale="71" orientation="landscape" r:id="rId1"/>
  <headerFooter alignWithMargins="0"/>
</worksheet>
</file>

<file path=xl/worksheets/sheet44.xml><?xml version="1.0" encoding="utf-8"?>
<worksheet xmlns="http://schemas.openxmlformats.org/spreadsheetml/2006/main" xmlns:r="http://schemas.openxmlformats.org/officeDocument/2006/relationships">
  <sheetPr codeName="Sheet44">
    <pageSetUpPr fitToPage="1"/>
  </sheetPr>
  <dimension ref="A1:O58"/>
  <sheetViews>
    <sheetView showOutlineSymbols="0" view="pageBreakPreview" zoomScaleSheetLayoutView="100" workbookViewId="0">
      <pane xSplit="1" ySplit="3" topLeftCell="B42"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5" style="411" customWidth="1"/>
    <col min="2" max="15" width="10.5703125" style="411" customWidth="1"/>
    <col min="16" max="16384" width="3.85546875" style="411"/>
  </cols>
  <sheetData>
    <row r="1" spans="1:15" ht="12.75" customHeight="1">
      <c r="A1" s="411" t="s">
        <v>47</v>
      </c>
      <c r="F1" s="554"/>
    </row>
    <row r="2" spans="1:15" ht="12.75" customHeight="1">
      <c r="A2" s="411" t="s">
        <v>471</v>
      </c>
      <c r="B2" s="91" t="s">
        <v>472</v>
      </c>
      <c r="C2" s="91" t="s">
        <v>474</v>
      </c>
      <c r="D2" s="91" t="s">
        <v>475</v>
      </c>
      <c r="E2" s="91" t="s">
        <v>479</v>
      </c>
      <c r="F2" s="91" t="s">
        <v>480</v>
      </c>
      <c r="G2" s="91" t="s">
        <v>481</v>
      </c>
      <c r="H2" s="91" t="s">
        <v>482</v>
      </c>
      <c r="I2" s="91" t="s">
        <v>487</v>
      </c>
      <c r="J2" s="91" t="s">
        <v>492</v>
      </c>
      <c r="K2" s="91" t="s">
        <v>494</v>
      </c>
      <c r="L2" s="91" t="s">
        <v>497</v>
      </c>
      <c r="M2" s="91" t="s">
        <v>498</v>
      </c>
      <c r="N2" s="91" t="s">
        <v>274</v>
      </c>
      <c r="O2" s="91" t="s">
        <v>275</v>
      </c>
    </row>
    <row r="3" spans="1:15" ht="12.75" customHeight="1">
      <c r="B3" s="91" t="s">
        <v>324</v>
      </c>
      <c r="C3" s="91" t="s">
        <v>324</v>
      </c>
      <c r="D3" s="91" t="s">
        <v>324</v>
      </c>
      <c r="E3" s="91" t="s">
        <v>324</v>
      </c>
      <c r="F3" s="91" t="s">
        <v>324</v>
      </c>
      <c r="G3" s="91" t="s">
        <v>324</v>
      </c>
      <c r="H3" s="91" t="s">
        <v>324</v>
      </c>
      <c r="I3" s="91" t="s">
        <v>324</v>
      </c>
      <c r="J3" s="91" t="s">
        <v>324</v>
      </c>
      <c r="K3" s="91" t="s">
        <v>324</v>
      </c>
      <c r="L3" s="91" t="s">
        <v>324</v>
      </c>
      <c r="M3" s="91" t="s">
        <v>324</v>
      </c>
      <c r="N3" s="91" t="s">
        <v>324</v>
      </c>
      <c r="O3" s="91" t="s">
        <v>324</v>
      </c>
    </row>
    <row r="4" spans="1:15" ht="12.75" hidden="1" customHeight="1">
      <c r="A4" s="445">
        <v>1960</v>
      </c>
      <c r="B4" s="467">
        <f>'A9-2'!D4/'A7'!$O3*100</f>
        <v>-502172.66698433552</v>
      </c>
      <c r="C4" s="467">
        <f>'A9-2'!G4/'A7'!$O3*100</f>
        <v>88399.064290814451</v>
      </c>
      <c r="D4" s="467">
        <f>'A9-2'!J4/'A7'!$O3*100</f>
        <v>-111578.14373592575</v>
      </c>
      <c r="E4" s="467">
        <f>'A9-2'!M4/'A7'!$O3*100</f>
        <v>-389202.96958333213</v>
      </c>
      <c r="F4" s="467">
        <f>'A9-2'!R4/'A7'!$O3*100</f>
        <v>-35137.385720216771</v>
      </c>
      <c r="G4" s="467">
        <f>'A9-2'!U4/'A7'!$O3*100</f>
        <v>179103.35090151741</v>
      </c>
      <c r="H4" s="467">
        <f>'A9-2'!X4/'A7'!$O3*100</f>
        <v>230370.39099772056</v>
      </c>
      <c r="I4" s="467">
        <f>'A9-2'!AA4/'A7'!$O3*100</f>
        <v>68345.70066675439</v>
      </c>
      <c r="J4" s="467">
        <f>'A9-2'!AF4/'A7'!$O3*100</f>
        <v>212660.20994133159</v>
      </c>
      <c r="K4" s="467">
        <f>'A9-2'!AI4/'A7'!$O3*100</f>
        <v>-124475.10341074631</v>
      </c>
      <c r="L4" s="467">
        <f>'A9-2'!AL4/'A7'!$O3*100</f>
        <v>-113935.95825365123</v>
      </c>
      <c r="M4" s="467">
        <f>'A9-2'!AO4/'A7'!$O3*100</f>
        <v>-131517.7646539027</v>
      </c>
      <c r="N4" s="467">
        <f>'A9-2'!AT4/'A7'!$O3*100</f>
        <v>297829.20223900885</v>
      </c>
      <c r="O4" s="467">
        <f>'A9-2'!AW4/'A7'!$O3*100</f>
        <v>1756993.5195490362</v>
      </c>
    </row>
    <row r="5" spans="1:15" ht="12.75" hidden="1" customHeight="1">
      <c r="A5" s="445">
        <v>1961</v>
      </c>
      <c r="B5" s="467">
        <f>'A9-2'!D5/'A7'!$O4*100</f>
        <v>-470931.98207066581</v>
      </c>
      <c r="C5" s="467">
        <f>'A9-2'!G5/'A7'!$O4*100</f>
        <v>82899.666383005359</v>
      </c>
      <c r="D5" s="467">
        <f>'A9-2'!J5/'A7'!$O4*100</f>
        <v>-105490.73162113241</v>
      </c>
      <c r="E5" s="467">
        <f>'A9-2'!M5/'A7'!$O4*100</f>
        <v>-361708.69426513679</v>
      </c>
      <c r="F5" s="467">
        <f>'A9-2'!R5/'A7'!$O4*100</f>
        <v>-32951.452338841373</v>
      </c>
      <c r="G5" s="467">
        <f>'A9-2'!U5/'A7'!$O4*100</f>
        <v>167961.14480316907</v>
      </c>
      <c r="H5" s="467">
        <f>'A9-2'!X5/'A7'!$O4*100</f>
        <v>216038.80891098946</v>
      </c>
      <c r="I5" s="467">
        <f>'A9-2'!AA5/'A7'!$O4*100</f>
        <v>64093.843407066721</v>
      </c>
      <c r="J5" s="467">
        <f>'A9-2'!AF5/'A7'!$O4*100</f>
        <v>199430.3966734198</v>
      </c>
      <c r="K5" s="467">
        <f>'A9-2'!AI5/'A7'!$O4*100</f>
        <v>-116731.37751542017</v>
      </c>
      <c r="L5" s="467">
        <f>'A9-2'!AL5/'A7'!$O4*100</f>
        <v>-106847.88356110653</v>
      </c>
      <c r="M5" s="467">
        <f>'A9-2'!AO5/'A7'!$O4*100</f>
        <v>-123335.90746367275</v>
      </c>
      <c r="N5" s="467">
        <f>'A9-2'!AT5/'A7'!$O4*100</f>
        <v>279300.93720795185</v>
      </c>
      <c r="O5" s="467">
        <f>'A9-2'!AW5/'A7'!$O4*100</f>
        <v>1647689.1217823944</v>
      </c>
    </row>
    <row r="6" spans="1:15" ht="12.75" hidden="1" customHeight="1">
      <c r="A6" s="445">
        <v>1962</v>
      </c>
      <c r="B6" s="467">
        <f>'A9-2'!D6/'A7'!$O5*100</f>
        <v>-441634.81272054941</v>
      </c>
      <c r="C6" s="467">
        <f>'A9-2'!G6/'A7'!$O5*100</f>
        <v>77742.391749815099</v>
      </c>
      <c r="D6" s="467">
        <f>'A9-2'!J6/'A7'!$O5*100</f>
        <v>-101546.56824677676</v>
      </c>
      <c r="E6" s="467">
        <f>'A9-2'!M6/'A7'!$O5*100</f>
        <v>-339206.41946804087</v>
      </c>
      <c r="F6" s="467">
        <f>'A9-2'!R6/'A7'!$O5*100</f>
        <v>-30901.508151023478</v>
      </c>
      <c r="G6" s="467">
        <f>'A9-2'!U6/'A7'!$O5*100</f>
        <v>157512.10695719096</v>
      </c>
      <c r="H6" s="467">
        <f>'A9-2'!X6/'A7'!$O5*100</f>
        <v>202598.80948042852</v>
      </c>
      <c r="I6" s="467">
        <f>'A9-2'!AA6/'A7'!$O5*100</f>
        <v>60106.498618249847</v>
      </c>
      <c r="J6" s="467">
        <f>'A9-2'!AF6/'A7'!$O5*100</f>
        <v>187023.62387533594</v>
      </c>
      <c r="K6" s="467">
        <f>'A9-2'!AI6/'A7'!$O5*100</f>
        <v>-109469.3968775699</v>
      </c>
      <c r="L6" s="467">
        <f>'A9-2'!AL6/'A7'!$O5*100</f>
        <v>-100200.76538147625</v>
      </c>
      <c r="M6" s="467">
        <f>'A9-2'!AO6/'A7'!$O5*100</f>
        <v>-115663.05213533937</v>
      </c>
      <c r="N6" s="467">
        <f>'A9-2'!AT6/'A7'!$O5*100</f>
        <v>261925.33485228149</v>
      </c>
      <c r="O6" s="467">
        <f>'A9-2'!AW6/'A7'!$O5*100</f>
        <v>1545184.6645039765</v>
      </c>
    </row>
    <row r="7" spans="1:15" ht="12.75" hidden="1" customHeight="1">
      <c r="A7" s="445">
        <v>1963</v>
      </c>
      <c r="B7" s="467">
        <f>'A9-2'!D7/'A7'!$O6*100</f>
        <v>-414160.2508054928</v>
      </c>
      <c r="C7" s="467">
        <f>'A9-2'!G7/'A7'!$O6*100</f>
        <v>72905.956545812223</v>
      </c>
      <c r="D7" s="467">
        <f>'A9-2'!J7/'A7'!$O6*100</f>
        <v>-99698.098665567755</v>
      </c>
      <c r="E7" s="467">
        <f>'A9-2'!M7/'A7'!$O6*100</f>
        <v>-318104.03463508509</v>
      </c>
      <c r="F7" s="467">
        <f>'A9-2'!R7/'A7'!$O6*100</f>
        <v>-28979.093127321205</v>
      </c>
      <c r="G7" s="467">
        <f>'A9-2'!U7/'A7'!$O6*100</f>
        <v>147713.11464427132</v>
      </c>
      <c r="H7" s="467">
        <f>'A9-2'!X7/'A7'!$O6*100</f>
        <v>189994.9264199032</v>
      </c>
      <c r="I7" s="467">
        <f>'A9-2'!AA7/'A7'!$O6*100</f>
        <v>56367.210703849581</v>
      </c>
      <c r="J7" s="467">
        <f>'A9-2'!AF7/'A7'!$O6*100</f>
        <v>175388.68934178376</v>
      </c>
      <c r="K7" s="467">
        <f>'A9-2'!AI7/'A7'!$O6*100</f>
        <v>-102659.19162271418</v>
      </c>
      <c r="L7" s="467">
        <f>'A9-2'!AL7/'A7'!$O6*100</f>
        <v>-93967.171350583085</v>
      </c>
      <c r="M7" s="467">
        <f>'A9-2'!AO7/'A7'!$O6*100</f>
        <v>-108467.53313265694</v>
      </c>
      <c r="N7" s="467">
        <f>'A9-2'!AT7/'A7'!$O6*100</f>
        <v>245630.68682580334</v>
      </c>
      <c r="O7" s="467">
        <f>'A9-2'!AW7/'A7'!$O6*100</f>
        <v>1449057.1163299754</v>
      </c>
    </row>
    <row r="8" spans="1:15" ht="12.75" hidden="1" customHeight="1">
      <c r="A8" s="445">
        <v>1964</v>
      </c>
      <c r="B8" s="467">
        <f>'A9-2'!D8/'A7'!$O7*100</f>
        <v>-388394.91001767077</v>
      </c>
      <c r="C8" s="467">
        <f>'A9-2'!G8/'A7'!$O7*100</f>
        <v>68370.401015768875</v>
      </c>
      <c r="D8" s="467">
        <f>'A9-2'!J8/'A7'!$O7*100</f>
        <v>-97837.787624704491</v>
      </c>
      <c r="E8" s="467">
        <f>'A9-2'!M8/'A7'!$O7*100</f>
        <v>-298314.45115281292</v>
      </c>
      <c r="F8" s="467">
        <f>'A9-2'!R8/'A7'!$O7*100</f>
        <v>-27176.273545540233</v>
      </c>
      <c r="G8" s="467">
        <f>'A9-2'!U8/'A7'!$O7*100</f>
        <v>138523.72785440367</v>
      </c>
      <c r="H8" s="467">
        <f>'A9-2'!X8/'A7'!$O7*100</f>
        <v>178175.14405873933</v>
      </c>
      <c r="I8" s="467">
        <f>'A9-2'!AA8/'A7'!$O7*100</f>
        <v>52860.547787215117</v>
      </c>
      <c r="J8" s="467">
        <f>'A9-2'!AF8/'A7'!$O7*100</f>
        <v>164477.57621001487</v>
      </c>
      <c r="K8" s="467">
        <f>'A9-2'!AI8/'A7'!$O7*100</f>
        <v>-96272.656333494029</v>
      </c>
      <c r="L8" s="467">
        <f>'A9-2'!AL8/'A7'!$O7*100</f>
        <v>-88121.375700211793</v>
      </c>
      <c r="M8" s="467">
        <f>'A9-2'!AO8/'A7'!$O7*100</f>
        <v>-101719.65486538743</v>
      </c>
      <c r="N8" s="467">
        <f>'A9-2'!AT8/'A7'!$O7*100</f>
        <v>230349.74583326501</v>
      </c>
      <c r="O8" s="467">
        <f>'A9-2'!AW8/'A7'!$O7*100</f>
        <v>1358909.7630998008</v>
      </c>
    </row>
    <row r="9" spans="1:15" ht="12.75" hidden="1" customHeight="1">
      <c r="A9" s="445">
        <v>1965</v>
      </c>
      <c r="B9" s="467">
        <f>'A9-2'!D9/'A7'!$O8*100</f>
        <v>-364232.457929625</v>
      </c>
      <c r="C9" s="467">
        <f>'A9-2'!G9/'A7'!$O8*100</f>
        <v>64117.007121629453</v>
      </c>
      <c r="D9" s="467">
        <f>'A9-2'!J9/'A7'!$O8*100</f>
        <v>-101924.41534972083</v>
      </c>
      <c r="E9" s="467">
        <f>'A9-2'!M9/'A7'!$O8*100</f>
        <v>-279755.9982811634</v>
      </c>
      <c r="F9" s="467">
        <f>'A9-2'!R9/'A7'!$O8*100</f>
        <v>-25485.609248611458</v>
      </c>
      <c r="G9" s="467">
        <f>'A9-2'!U9/'A7'!$O8*100</f>
        <v>129906.02239274549</v>
      </c>
      <c r="H9" s="467">
        <f>'A9-2'!X9/'A7'!$O8*100</f>
        <v>167090.68267533946</v>
      </c>
      <c r="I9" s="467">
        <f>'A9-2'!AA9/'A7'!$O8*100</f>
        <v>49572.038024823203</v>
      </c>
      <c r="J9" s="467">
        <f>'A9-2'!AF9/'A7'!$O8*100</f>
        <v>154245.25479634968</v>
      </c>
      <c r="K9" s="467">
        <f>'A9-2'!AI9/'A7'!$O8*100</f>
        <v>-90283.434059852225</v>
      </c>
      <c r="L9" s="467">
        <f>'A9-2'!AL9/'A7'!$O8*100</f>
        <v>-82639.253088995858</v>
      </c>
      <c r="M9" s="467">
        <f>'A9-2'!AO9/'A7'!$O8*100</f>
        <v>-95391.569136906459</v>
      </c>
      <c r="N9" s="467">
        <f>'A9-2'!AT9/'A7'!$O8*100</f>
        <v>216019.44810372847</v>
      </c>
      <c r="O9" s="467">
        <f>'A9-2'!AW9/'A7'!$O8*100</f>
        <v>1274370.5706541981</v>
      </c>
    </row>
    <row r="10" spans="1:15" ht="12.75" hidden="1" customHeight="1">
      <c r="A10" s="445">
        <v>1966</v>
      </c>
      <c r="B10" s="467">
        <f>'A9-2'!D10/'A7'!$O9*100</f>
        <v>-341573.17716501537</v>
      </c>
      <c r="C10" s="467">
        <f>'A9-2'!G10/'A7'!$O9*100</f>
        <v>60128.221293991352</v>
      </c>
      <c r="D10" s="467">
        <f>'A9-2'!J10/'A7'!$O9*100</f>
        <v>-102706.68230821009</v>
      </c>
      <c r="E10" s="467">
        <f>'A9-2'!M10/'A7'!$O9*100</f>
        <v>-262352.08610192168</v>
      </c>
      <c r="F10" s="467">
        <f>'A9-2'!R10/'A7'!$O9*100</f>
        <v>-23900.122939390221</v>
      </c>
      <c r="G10" s="467">
        <f>'A9-2'!U10/'A7'!$O9*100</f>
        <v>121824.43336813519</v>
      </c>
      <c r="H10" s="467">
        <f>'A9-2'!X10/'A7'!$O9*100</f>
        <v>156695.79718541875</v>
      </c>
      <c r="I10" s="467">
        <f>'A9-2'!AA10/'A7'!$O9*100</f>
        <v>46488.109881616911</v>
      </c>
      <c r="J10" s="467">
        <f>'A9-2'!AF10/'A7'!$O9*100</f>
        <v>144649.49676065438</v>
      </c>
      <c r="K10" s="467">
        <f>'A9-2'!AI10/'A7'!$O9*100</f>
        <v>-84666.807545060437</v>
      </c>
      <c r="L10" s="467">
        <f>'A9-2'!AL10/'A7'!$O9*100</f>
        <v>-77498.179038195594</v>
      </c>
      <c r="M10" s="467">
        <f>'A9-2'!AO10/'A7'!$O9*100</f>
        <v>-89457.160215921525</v>
      </c>
      <c r="N10" s="467">
        <f>'A9-2'!AT10/'A7'!$O9*100</f>
        <v>202580.65312916262</v>
      </c>
      <c r="O10" s="467">
        <f>'A9-2'!AW10/'A7'!$O9*100</f>
        <v>1195090.649466645</v>
      </c>
    </row>
    <row r="11" spans="1:15" ht="12.75" hidden="1" customHeight="1">
      <c r="A11" s="445">
        <v>1967</v>
      </c>
      <c r="B11" s="467">
        <f>'A9-2'!D11/'A7'!$O10*100</f>
        <v>-320323.55386939651</v>
      </c>
      <c r="C11" s="467">
        <f>'A9-2'!G11/'A7'!$O10*100</f>
        <v>56387.581989296596</v>
      </c>
      <c r="D11" s="467">
        <f>'A9-2'!J11/'A7'!$O10*100</f>
        <v>-104442.05848286078</v>
      </c>
      <c r="E11" s="467">
        <f>'A9-2'!M11/'A7'!$O10*100</f>
        <v>-246030.88943549743</v>
      </c>
      <c r="F11" s="467">
        <f>'A9-2'!R11/'A7'!$O10*100</f>
        <v>-22413.271385658099</v>
      </c>
      <c r="G11" s="467">
        <f>'A9-2'!U11/'A7'!$O10*100</f>
        <v>114245.60841835155</v>
      </c>
      <c r="H11" s="467">
        <f>'A9-2'!X11/'A7'!$O10*100</f>
        <v>146947.58835405542</v>
      </c>
      <c r="I11" s="467">
        <f>'A9-2'!AA11/'A7'!$O10*100</f>
        <v>43596.036121877696</v>
      </c>
      <c r="J11" s="467">
        <f>'A9-2'!AF11/'A7'!$O10*100</f>
        <v>135650.70083183999</v>
      </c>
      <c r="K11" s="467">
        <f>'A9-2'!AI11/'A7'!$O10*100</f>
        <v>-79399.597218688636</v>
      </c>
      <c r="L11" s="467">
        <f>'A9-2'!AL11/'A7'!$O10*100</f>
        <v>-72676.936561470036</v>
      </c>
      <c r="M11" s="467">
        <f>'A9-2'!AO11/'A7'!$O10*100</f>
        <v>-83891.937057998308</v>
      </c>
      <c r="N11" s="467">
        <f>'A9-2'!AT11/'A7'!$O10*100</f>
        <v>189977.89959416978</v>
      </c>
      <c r="O11" s="467">
        <f>'A9-2'!AW11/'A7'!$O10*100</f>
        <v>1120742.8147916344</v>
      </c>
    </row>
    <row r="12" spans="1:15" ht="12.75" hidden="1" customHeight="1">
      <c r="A12" s="445">
        <v>1968</v>
      </c>
      <c r="B12" s="467">
        <f>'A9-2'!D12/'A7'!$O11*100</f>
        <v>-300395.89178265678</v>
      </c>
      <c r="C12" s="467">
        <f>'A9-2'!G12/'A7'!$O11*100</f>
        <v>52879.651753766098</v>
      </c>
      <c r="D12" s="467">
        <f>'A9-2'!J12/'A7'!$O11*100</f>
        <v>-105571.45027870676</v>
      </c>
      <c r="E12" s="467">
        <f>'A9-2'!M12/'A7'!$O11*100</f>
        <v>-230725.05142156969</v>
      </c>
      <c r="F12" s="467">
        <f>'A9-2'!R12/'A7'!$O11*100</f>
        <v>-21018.918416491506</v>
      </c>
      <c r="G12" s="467">
        <f>'A9-2'!U12/'A7'!$O11*100</f>
        <v>107138.27006638276</v>
      </c>
      <c r="H12" s="467">
        <f>'A9-2'!X12/'A7'!$O11*100</f>
        <v>137805.82575243636</v>
      </c>
      <c r="I12" s="467">
        <f>'A9-2'!AA12/'A7'!$O11*100</f>
        <v>40883.881284483825</v>
      </c>
      <c r="J12" s="467">
        <f>'A9-2'!AF12/'A7'!$O11*100</f>
        <v>127211.72937515937</v>
      </c>
      <c r="K12" s="467">
        <f>'A9-2'!AI12/'A7'!$O11*100</f>
        <v>-74460.065535538073</v>
      </c>
      <c r="L12" s="467">
        <f>'A9-2'!AL12/'A7'!$O11*100</f>
        <v>-68155.628603308156</v>
      </c>
      <c r="M12" s="467">
        <f>'A9-2'!AO12/'A7'!$O11*100</f>
        <v>-78672.932232098276</v>
      </c>
      <c r="N12" s="467">
        <f>'A9-2'!AT12/'A7'!$O11*100</f>
        <v>178159.17648957798</v>
      </c>
      <c r="O12" s="467">
        <f>'A9-2'!AW12/'A7'!$O11*100</f>
        <v>1051020.2363876272</v>
      </c>
    </row>
    <row r="13" spans="1:15" ht="12.75" hidden="1" customHeight="1">
      <c r="A13" s="445">
        <v>1969</v>
      </c>
      <c r="B13" s="467">
        <f>'A9-2'!D13/'A7'!$O12*100</f>
        <v>-281707.95032041153</v>
      </c>
      <c r="C13" s="467">
        <f>'A9-2'!G13/'A7'!$O12*100</f>
        <v>49589.953513707325</v>
      </c>
      <c r="D13" s="467">
        <f>'A9-2'!J13/'A7'!$O12*100</f>
        <v>-106015.56153463283</v>
      </c>
      <c r="E13" s="467">
        <f>'A9-2'!M13/'A7'!$O12*100</f>
        <v>-216371.40554028889</v>
      </c>
      <c r="F13" s="467">
        <f>'A9-2'!R13/'A7'!$O12*100</f>
        <v>-19711.30959855434</v>
      </c>
      <c r="G13" s="467">
        <f>'A9-2'!U13/'A7'!$O12*100</f>
        <v>100473.0866396553</v>
      </c>
      <c r="H13" s="467">
        <f>'A9-2'!X13/'A7'!$O12*100</f>
        <v>129232.78172864795</v>
      </c>
      <c r="I13" s="467">
        <f>'A9-2'!AA13/'A7'!$O12*100</f>
        <v>38340.452425787538</v>
      </c>
      <c r="J13" s="467">
        <f>'A9-2'!AF13/'A7'!$O12*100</f>
        <v>119297.75512682309</v>
      </c>
      <c r="K13" s="467">
        <f>'A9-2'!AI13/'A7'!$O12*100</f>
        <v>-69827.827265748871</v>
      </c>
      <c r="L13" s="467">
        <f>'A9-2'!AL13/'A7'!$O12*100</f>
        <v>-63915.595924756439</v>
      </c>
      <c r="M13" s="467">
        <f>'A9-2'!AO13/'A7'!$O12*100</f>
        <v>-73778.607135001454</v>
      </c>
      <c r="N13" s="467">
        <f>'A9-2'!AT13/'A7'!$O12*100</f>
        <v>167075.708465295</v>
      </c>
      <c r="O13" s="467">
        <f>'A9-2'!AW13/'A7'!$O12*100</f>
        <v>985635.17224214924</v>
      </c>
    </row>
    <row r="14" spans="1:15" ht="12.75" hidden="1" customHeight="1">
      <c r="A14" s="445">
        <v>1970</v>
      </c>
      <c r="B14" s="467">
        <f>'A9-2'!D14/'A7'!$O13*100</f>
        <v>-264182.60517073172</v>
      </c>
      <c r="C14" s="467">
        <f>'A9-2'!G14/'A7'!$O13*100</f>
        <v>46504.910829268294</v>
      </c>
      <c r="D14" s="467">
        <f>'A9-2'!J14/'A7'!$O13*100</f>
        <v>-107916.22866341463</v>
      </c>
      <c r="E14" s="467">
        <f>'A9-2'!M14/'A7'!$O13*100</f>
        <v>-202910.71492682927</v>
      </c>
      <c r="F14" s="467">
        <f>'A9-2'!R14/'A7'!$O13*100</f>
        <v>-18485.048487804877</v>
      </c>
      <c r="G14" s="467">
        <f>'A9-2'!U14/'A7'!$O13*100</f>
        <v>94222.551219512199</v>
      </c>
      <c r="H14" s="467">
        <f>'A9-2'!X14/'A7'!$O13*100</f>
        <v>121193.07570731707</v>
      </c>
      <c r="I14" s="467">
        <f>'A9-2'!AA14/'A7'!$O13*100</f>
        <v>35955.252926829271</v>
      </c>
      <c r="J14" s="467">
        <f>'A9-2'!AF14/'A7'!$O13*100</f>
        <v>111876.11746341463</v>
      </c>
      <c r="K14" s="467">
        <f>'A9-2'!AI14/'A7'!$O13*100</f>
        <v>-65483.765365853666</v>
      </c>
      <c r="L14" s="467">
        <f>'A9-2'!AL14/'A7'!$O13*100</f>
        <v>-59939.340097560977</v>
      </c>
      <c r="M14" s="467">
        <f>'A9-2'!AO14/'A7'!$O13*100</f>
        <v>-69188.763102439028</v>
      </c>
      <c r="N14" s="467">
        <f>'A9-2'!AT14/'A7'!$O13*100</f>
        <v>156681.75453658536</v>
      </c>
      <c r="O14" s="467">
        <f>'A9-2'!AW14/'A7'!$O13*100</f>
        <v>924317.78107317071</v>
      </c>
    </row>
    <row r="15" spans="1:15" ht="12.75" hidden="1" customHeight="1">
      <c r="A15" s="445">
        <v>1971</v>
      </c>
      <c r="B15" s="467">
        <f>'A9-2'!D15/'A7'!$O14*100</f>
        <v>-251624.33042931557</v>
      </c>
      <c r="C15" s="467">
        <f>'A9-2'!G15/'A7'!$O14*100</f>
        <v>44294.237470810127</v>
      </c>
      <c r="D15" s="467">
        <f>'A9-2'!J15/'A7'!$O14*100</f>
        <v>-111126.38449793425</v>
      </c>
      <c r="E15" s="467">
        <f>'A9-2'!M15/'A7'!$O14*100</f>
        <v>-193265.08173163282</v>
      </c>
      <c r="F15" s="467">
        <f>'A9-2'!R15/'A7'!$O14*100</f>
        <v>-17606.336895994249</v>
      </c>
      <c r="G15" s="467">
        <f>'A9-2'!U15/'A7'!$O14*100</f>
        <v>89743.555775103276</v>
      </c>
      <c r="H15" s="467">
        <f>'A9-2'!X15/'A7'!$O14*100</f>
        <v>115432.00017962995</v>
      </c>
      <c r="I15" s="467">
        <f>'A9-2'!AA15/'A7'!$O14*100</f>
        <v>34246.071717262435</v>
      </c>
      <c r="J15" s="467">
        <f>'A9-2'!AF15/'A7'!$O14*100</f>
        <v>106557.93605173341</v>
      </c>
      <c r="K15" s="467">
        <f>'A9-2'!AI15/'A7'!$O14*100</f>
        <v>-62370.906682234592</v>
      </c>
      <c r="L15" s="467">
        <f>'A9-2'!AL15/'A7'!$O14*100</f>
        <v>-57090.043111190935</v>
      </c>
      <c r="M15" s="467">
        <f>'A9-2'!AO15/'A7'!$O14*100</f>
        <v>-65899.782378300704</v>
      </c>
      <c r="N15" s="467">
        <f>'A9-2'!AT15/'A7'!$O14*100</f>
        <v>149233.67702532781</v>
      </c>
      <c r="O15" s="467">
        <f>'A9-2'!AW15/'A7'!$O14*100</f>
        <v>880379.09466499009</v>
      </c>
    </row>
    <row r="16" spans="1:15" ht="12.75" hidden="1" customHeight="1">
      <c r="A16" s="445">
        <v>1972</v>
      </c>
      <c r="B16" s="467">
        <f>'A9-2'!D16/'A7'!$O15*100</f>
        <v>-241409.77819487519</v>
      </c>
      <c r="C16" s="467">
        <f>'A9-2'!G16/'A7'!$O15*100</f>
        <v>42496.137098090432</v>
      </c>
      <c r="D16" s="467">
        <f>'A9-2'!J16/'A7'!$O15*100</f>
        <v>-116333.83889342258</v>
      </c>
      <c r="E16" s="467">
        <f>'A9-2'!M16/'A7'!$O15*100</f>
        <v>-185419.591317121</v>
      </c>
      <c r="F16" s="467">
        <f>'A9-2'!R16/'A7'!$O15*100</f>
        <v>-16891.617267830916</v>
      </c>
      <c r="G16" s="467">
        <f>'A9-2'!U16/'A7'!$O15*100</f>
        <v>86100.465154235368</v>
      </c>
      <c r="H16" s="467">
        <f>'A9-2'!X16/'A7'!$O15*100</f>
        <v>110746.10119144773</v>
      </c>
      <c r="I16" s="467">
        <f>'A9-2'!AA16/'A7'!$O15*100</f>
        <v>32855.871144116216</v>
      </c>
      <c r="J16" s="467">
        <f>'A9-2'!AF16/'A7'!$O15*100</f>
        <v>102232.27484902891</v>
      </c>
      <c r="K16" s="467">
        <f>'A9-2'!AI16/'A7'!$O15*100</f>
        <v>-59838.993797943542</v>
      </c>
      <c r="L16" s="467">
        <f>'A9-2'!AL16/'A7'!$O15*100</f>
        <v>-54772.503998694323</v>
      </c>
      <c r="M16" s="467">
        <f>'A9-2'!AO16/'A7'!$O15*100</f>
        <v>-63224.616712910087</v>
      </c>
      <c r="N16" s="467">
        <f>'A9-2'!AT16/'A7'!$O15*100</f>
        <v>143175.61743104295</v>
      </c>
      <c r="O16" s="467">
        <f>'A9-2'!AW16/'A7'!$O15*100</f>
        <v>844640.58625754877</v>
      </c>
    </row>
    <row r="17" spans="1:15" ht="12.75" hidden="1" customHeight="1">
      <c r="A17" s="445">
        <v>1973</v>
      </c>
      <c r="B17" s="467">
        <f>'A9-2'!D17/'A7'!$O16*100</f>
        <v>-228655.96671046864</v>
      </c>
      <c r="C17" s="467">
        <f>'A9-2'!G17/'A7'!$O16*100</f>
        <v>40251.042779967873</v>
      </c>
      <c r="D17" s="467">
        <f>'A9-2'!J17/'A7'!$O16*100</f>
        <v>-118869.73905679658</v>
      </c>
      <c r="E17" s="467">
        <f>'A9-2'!M17/'A7'!$O16*100</f>
        <v>-175623.77222952255</v>
      </c>
      <c r="F17" s="467">
        <f>'A9-2'!R17/'A7'!$O16*100</f>
        <v>-15999.223828296101</v>
      </c>
      <c r="G17" s="467">
        <f>'A9-2'!U17/'A7'!$O16*100</f>
        <v>81551.730179588252</v>
      </c>
      <c r="H17" s="467">
        <f>'A9-2'!X17/'A7'!$O16*100</f>
        <v>104895.32369689005</v>
      </c>
      <c r="I17" s="467">
        <f>'A9-2'!AA17/'A7'!$O16*100</f>
        <v>9022.5440210249653</v>
      </c>
      <c r="J17" s="467">
        <f>'A9-2'!AF17/'A7'!$O16*100</f>
        <v>96831.287487224399</v>
      </c>
      <c r="K17" s="467">
        <f>'A9-2'!AI17/'A7'!$O16*100</f>
        <v>-56677.666812673371</v>
      </c>
      <c r="L17" s="467">
        <f>'A9-2'!AL17/'A7'!$O16*100</f>
        <v>-51878.84245875309</v>
      </c>
      <c r="M17" s="467">
        <f>'A9-2'!AO17/'A7'!$O16*100</f>
        <v>-59884.425405168637</v>
      </c>
      <c r="N17" s="467">
        <f>'A9-2'!AT17/'A7'!$O16*100</f>
        <v>135611.57074025404</v>
      </c>
      <c r="O17" s="467">
        <f>'A9-2'!AW17/'A7'!$O16*100</f>
        <v>800017.7590889181</v>
      </c>
    </row>
    <row r="18" spans="1:15" ht="12.75" hidden="1" customHeight="1">
      <c r="A18" s="445">
        <v>1974</v>
      </c>
      <c r="B18" s="467">
        <f>'A9-2'!D18/'A7'!$O17*100</f>
        <v>-209720.57292787934</v>
      </c>
      <c r="C18" s="467">
        <f>'A9-2'!G18/'A7'!$O17*100</f>
        <v>36917.784714747024</v>
      </c>
      <c r="D18" s="467">
        <f>'A9-2'!J18/'A7'!$O17*100</f>
        <v>-122678.9976856835</v>
      </c>
      <c r="E18" s="467">
        <f>'A9-2'!M18/'A7'!$O17*100</f>
        <v>-161080.06566200207</v>
      </c>
      <c r="F18" s="467">
        <f>'A9-2'!R18/'A7'!$O17*100</f>
        <v>-14674.300592034439</v>
      </c>
      <c r="G18" s="467">
        <f>'A9-2'!U18/'A7'!$O17*100</f>
        <v>74798.291173304591</v>
      </c>
      <c r="H18" s="467">
        <f>'A9-2'!X18/'A7'!$O17*100</f>
        <v>96208.761571582305</v>
      </c>
      <c r="I18" s="467">
        <f>'A9-2'!AA18/'A7'!$O17*100</f>
        <v>900.75013455328269</v>
      </c>
      <c r="J18" s="467">
        <f>'A9-2'!AF18/'A7'!$O17*100</f>
        <v>88812.522066738398</v>
      </c>
      <c r="K18" s="467">
        <f>'A9-2'!AI18/'A7'!$O17*100</f>
        <v>-51984.09176533905</v>
      </c>
      <c r="L18" s="467">
        <f>'A9-2'!AL18/'A7'!$O17*100</f>
        <v>-47582.666307857893</v>
      </c>
      <c r="M18" s="467">
        <f>'A9-2'!AO18/'A7'!$O17*100</f>
        <v>-54925.293164693197</v>
      </c>
      <c r="N18" s="467">
        <f>'A9-2'!AT18/'A7'!$O17*100</f>
        <v>124381.34337997843</v>
      </c>
      <c r="O18" s="467">
        <f>'A9-2'!AW18/'A7'!$O17*100</f>
        <v>733766.9128094723</v>
      </c>
    </row>
    <row r="19" spans="1:15" ht="12.75" hidden="1" customHeight="1">
      <c r="A19" s="445">
        <v>1975</v>
      </c>
      <c r="B19" s="467">
        <f>'A9-2'!D19/'A7'!$O18*100</f>
        <v>-191615.12752463054</v>
      </c>
      <c r="C19" s="467">
        <f>'A9-2'!G19/'A7'!$O18*100</f>
        <v>33730.625123152706</v>
      </c>
      <c r="D19" s="467">
        <f>'A9-2'!J19/'A7'!$O18*100</f>
        <v>-130671.93608374384</v>
      </c>
      <c r="E19" s="467">
        <f>'A9-2'!M19/'A7'!$O18*100</f>
        <v>-147173.81748768472</v>
      </c>
      <c r="F19" s="467">
        <f>'A9-2'!R19/'A7'!$O18*100</f>
        <v>-13408.476533866997</v>
      </c>
      <c r="G19" s="467">
        <f>'A9-2'!U19/'A7'!$O18*100</f>
        <v>68340.858990147783</v>
      </c>
      <c r="H19" s="467">
        <f>'A9-2'!X19/'A7'!$O18*100</f>
        <v>87902.936083743843</v>
      </c>
      <c r="I19" s="467">
        <f>'A9-2'!AA19/'A7'!$O18*100</f>
        <v>-9232.9948953202002</v>
      </c>
      <c r="J19" s="467">
        <f>'A9-2'!AF19/'A7'!$O18*100</f>
        <v>81145.22339901478</v>
      </c>
      <c r="K19" s="467">
        <f>'A9-2'!AI19/'A7'!$O18*100</f>
        <v>-47496.238608374384</v>
      </c>
      <c r="L19" s="467">
        <f>'A9-2'!AL19/'A7'!$O18*100</f>
        <v>-43474.793842364525</v>
      </c>
      <c r="M19" s="467">
        <f>'A9-2'!AO19/'A7'!$O18*100</f>
        <v>-50183.522327586208</v>
      </c>
      <c r="N19" s="467">
        <f>'A9-2'!AT19/'A7'!$O18*100</f>
        <v>113643.34285714285</v>
      </c>
      <c r="O19" s="467">
        <f>'A9-2'!AW19/'A7'!$O18*100</f>
        <v>670419.87635467981</v>
      </c>
    </row>
    <row r="20" spans="1:15" ht="12.75" hidden="1" customHeight="1">
      <c r="A20" s="445">
        <v>1976</v>
      </c>
      <c r="B20" s="467">
        <f>'A9-2'!D20/'A7'!$O19*100</f>
        <v>-181193.95126533319</v>
      </c>
      <c r="C20" s="467">
        <f>'A9-2'!G20/'A7'!$O19*100</f>
        <v>31896.152061001216</v>
      </c>
      <c r="D20" s="467">
        <f>'A9-2'!J20/'A7'!$O19*100</f>
        <v>-151280.35125428223</v>
      </c>
      <c r="E20" s="467">
        <f>'A9-2'!M20/'A7'!$O19*100</f>
        <v>-139169.62537296937</v>
      </c>
      <c r="F20" s="467">
        <f>'A9-2'!R20/'A7'!$O19*100</f>
        <v>-15193.281782517402</v>
      </c>
      <c r="G20" s="467">
        <f>'A9-2'!U20/'A7'!$O19*100</f>
        <v>64624.074483368327</v>
      </c>
      <c r="H20" s="467">
        <f>'A9-2'!X20/'A7'!$O19*100</f>
        <v>83122.248867278147</v>
      </c>
      <c r="I20" s="467">
        <f>'A9-2'!AA20/'A7'!$O19*100</f>
        <v>4845.4359045198289</v>
      </c>
      <c r="J20" s="467">
        <f>'A9-2'!AF20/'A7'!$O19*100</f>
        <v>76732.061001215596</v>
      </c>
      <c r="K20" s="467">
        <f>'A9-2'!AI20/'A7'!$O19*100</f>
        <v>-44913.109183335175</v>
      </c>
      <c r="L20" s="467">
        <f>'A9-2'!AL20/'A7'!$O19*100</f>
        <v>-41110.374627030607</v>
      </c>
      <c r="M20" s="467">
        <f>'A9-2'!AO20/'A7'!$O19*100</f>
        <v>-47454.242347220694</v>
      </c>
      <c r="N20" s="467">
        <f>'A9-2'!AT20/'A7'!$O19*100</f>
        <v>107462.73842413526</v>
      </c>
      <c r="O20" s="467">
        <f>'A9-2'!AW20/'A7'!$O19*100</f>
        <v>633958.43518620846</v>
      </c>
    </row>
    <row r="21" spans="1:15" ht="12.75" hidden="1" customHeight="1">
      <c r="A21" s="445">
        <v>1977</v>
      </c>
      <c r="B21" s="467">
        <f>'A9-2'!D21/'A7'!$O20*100</f>
        <v>-170383.85692300057</v>
      </c>
      <c r="C21" s="467">
        <f>'A9-2'!G21/'A7'!$O20*100</f>
        <v>29993.216502010626</v>
      </c>
      <c r="D21" s="467">
        <f>'A9-2'!J21/'A7'!$O20*100</f>
        <v>-146905.40684108622</v>
      </c>
      <c r="E21" s="467">
        <f>'A9-2'!M21/'A7'!$O20*100</f>
        <v>-130866.7169736385</v>
      </c>
      <c r="F21" s="467">
        <f>'A9-2'!R21/'A7'!$O20*100</f>
        <v>-16005.600848930149</v>
      </c>
      <c r="G21" s="467">
        <f>'A9-2'!U21/'A7'!$O20*100</f>
        <v>60768.579655463443</v>
      </c>
      <c r="H21" s="467">
        <f>'A9-2'!X21/'A7'!$O20*100</f>
        <v>78163.146502507079</v>
      </c>
      <c r="I21" s="467">
        <f>'A9-2'!AA21/'A7'!$O20*100</f>
        <v>16644.970610137501</v>
      </c>
      <c r="J21" s="467">
        <f>'A9-2'!AF21/'A7'!$O20*100</f>
        <v>72154.199473762594</v>
      </c>
      <c r="K21" s="467">
        <f>'A9-2'!AI21/'A7'!$O20*100</f>
        <v>-42233.577421436727</v>
      </c>
      <c r="L21" s="467">
        <f>'A9-2'!AL21/'A7'!$O20*100</f>
        <v>-38657.71533535223</v>
      </c>
      <c r="M21" s="467">
        <f>'A9-2'!AO21/'A7'!$O20*100</f>
        <v>-44623.105694285863</v>
      </c>
      <c r="N21" s="467">
        <f>'A9-2'!AT21/'A7'!$O20*100</f>
        <v>101051.47396117757</v>
      </c>
      <c r="O21" s="467">
        <f>'A9-2'!AW21/'A7'!$O20*100</f>
        <v>596136.25378543406</v>
      </c>
    </row>
    <row r="22" spans="1:15" ht="12.75" hidden="1" customHeight="1">
      <c r="A22" s="445">
        <v>1978</v>
      </c>
      <c r="B22" s="467">
        <f>'A9-2'!D22/'A7'!$O21*100</f>
        <v>-159198.05968641577</v>
      </c>
      <c r="C22" s="467">
        <f>'A9-2'!G22/'A7'!$O21*100</f>
        <v>28024.144758223905</v>
      </c>
      <c r="D22" s="467">
        <f>'A9-2'!J22/'A7'!$O21*100</f>
        <v>-162534.56955070491</v>
      </c>
      <c r="E22" s="467">
        <f>'A9-2'!M22/'A7'!$O21*100</f>
        <v>-122275.24247880893</v>
      </c>
      <c r="F22" s="467">
        <f>'A9-2'!R22/'A7'!$O21*100</f>
        <v>-14490.351408054816</v>
      </c>
      <c r="G22" s="467">
        <f>'A9-2'!U22/'A7'!$O21*100</f>
        <v>56779.087794808744</v>
      </c>
      <c r="H22" s="467">
        <f>'A9-2'!X22/'A7'!$O21*100</f>
        <v>73031.691422548218</v>
      </c>
      <c r="I22" s="467">
        <f>'A9-2'!AA22/'A7'!$O21*100</f>
        <v>35824.869375027447</v>
      </c>
      <c r="J22" s="467">
        <f>'A9-2'!AF22/'A7'!$O21*100</f>
        <v>67417.235188194478</v>
      </c>
      <c r="K22" s="467">
        <f>'A9-2'!AI22/'A7'!$O21*100</f>
        <v>-39460.919012692706</v>
      </c>
      <c r="L22" s="467">
        <f>'A9-2'!AL22/'A7'!$O21*100</f>
        <v>-36119.814308928813</v>
      </c>
      <c r="M22" s="467">
        <f>'A9-2'!AO22/'A7'!$O21*100</f>
        <v>-41693.573393649269</v>
      </c>
      <c r="N22" s="467">
        <f>'A9-2'!AT22/'A7'!$O21*100</f>
        <v>94417.387149194095</v>
      </c>
      <c r="O22" s="467">
        <f>'A9-2'!AW22/'A7'!$O21*100</f>
        <v>556999.56923887751</v>
      </c>
    </row>
    <row r="23" spans="1:15" ht="12.75" hidden="1" customHeight="1">
      <c r="A23" s="445">
        <v>1979</v>
      </c>
      <c r="B23" s="467">
        <f>'A9-2'!D23/'A7'!$O22*100</f>
        <v>-146987.76325407746</v>
      </c>
      <c r="C23" s="467">
        <f>'A9-2'!G23/'A7'!$O22*100</f>
        <v>25874.727136962083</v>
      </c>
      <c r="D23" s="467">
        <f>'A9-2'!J23/'A7'!$O22*100</f>
        <v>-178399.65775594421</v>
      </c>
      <c r="E23" s="467">
        <f>'A9-2'!M23/'A7'!$O22*100</f>
        <v>-112896.88095893104</v>
      </c>
      <c r="F23" s="467">
        <f>'A9-2'!R23/'A7'!$O22*100</f>
        <v>-13394.878360385146</v>
      </c>
      <c r="G23" s="467">
        <f>'A9-2'!U23/'A7'!$O22*100</f>
        <v>52424.201218314025</v>
      </c>
      <c r="H23" s="467">
        <f>'A9-2'!X23/'A7'!$O22*100</f>
        <v>67430.250029475355</v>
      </c>
      <c r="I23" s="467">
        <f>'A9-2'!AA23/'A7'!$O22*100</f>
        <v>63819.949836903128</v>
      </c>
      <c r="J23" s="467">
        <f>'A9-2'!AF23/'A7'!$O22*100</f>
        <v>62246.41572018079</v>
      </c>
      <c r="K23" s="467">
        <f>'A9-2'!AI23/'A7'!$O22*100</f>
        <v>-36434.314796620165</v>
      </c>
      <c r="L23" s="467">
        <f>'A9-2'!AL23/'A7'!$O22*100</f>
        <v>-33349.468736490475</v>
      </c>
      <c r="M23" s="467">
        <f>'A9-2'!AO23/'A7'!$O22*100</f>
        <v>-38495.727317744168</v>
      </c>
      <c r="N23" s="467">
        <f>'A9-2'!AT23/'A7'!$O22*100</f>
        <v>87175.68905482415</v>
      </c>
      <c r="O23" s="467">
        <f>'A9-2'!AW23/'A7'!$O22*100</f>
        <v>514278.38365101209</v>
      </c>
    </row>
    <row r="24" spans="1:15" ht="18" customHeight="1">
      <c r="A24" s="445">
        <v>1980</v>
      </c>
      <c r="B24" s="467">
        <f>'A9-2'!D24/'A7'!$O23*100</f>
        <v>-135189.58261625443</v>
      </c>
      <c r="C24" s="467">
        <f>'A9-2'!G24/'A7'!$O23*100</f>
        <v>23797.855580051772</v>
      </c>
      <c r="D24" s="467">
        <f>'A9-2'!J24/'A7'!$O23*100</f>
        <v>-171506.76760861342</v>
      </c>
      <c r="E24" s="467">
        <f>'A9-2'!M24/'A7'!$O23*100</f>
        <v>-103835.05318828959</v>
      </c>
      <c r="F24" s="467">
        <f>'A9-2'!R24/'A7'!$O23*100</f>
        <v>-13884.250142249912</v>
      </c>
      <c r="G24" s="467">
        <f>'A9-2'!U24/'A7'!$O23*100</f>
        <v>48216.298587003708</v>
      </c>
      <c r="H24" s="467">
        <f>'A9-2'!X24/'A7'!$O23*100</f>
        <v>62017.865673873202</v>
      </c>
      <c r="I24" s="467">
        <f>'A9-2'!AA24/'A7'!$O23*100</f>
        <v>68622.290850270307</v>
      </c>
      <c r="J24" s="467">
        <f>'A9-2'!AF24/'A7'!$O23*100</f>
        <v>57250.304959253059</v>
      </c>
      <c r="K24" s="467">
        <f>'A9-2'!AI24/'A7'!$O23*100</f>
        <v>-33510.97783413349</v>
      </c>
      <c r="L24" s="467">
        <f>'A9-2'!AL24/'A7'!$O23*100</f>
        <v>-30672.626476849986</v>
      </c>
      <c r="M24" s="467">
        <f>'A9-2'!AO24/'A7'!$O23*100</f>
        <v>-35405.813336986139</v>
      </c>
      <c r="N24" s="467">
        <f>'A9-2'!AT24/'A7'!$O23*100</f>
        <v>80178.409118550437</v>
      </c>
      <c r="O24" s="467">
        <f>'A9-2'!AW24/'A7'!$O23*100</f>
        <v>472999.10206922388</v>
      </c>
    </row>
    <row r="25" spans="1:15" ht="18" customHeight="1">
      <c r="A25" s="445">
        <v>1981</v>
      </c>
      <c r="B25" s="467">
        <f>'A9-2'!D25/'A7'!$O24*100</f>
        <v>-123606.4608006409</v>
      </c>
      <c r="C25" s="467">
        <f>'A9-2'!G25/'A7'!$O24*100</f>
        <v>21758.84151698908</v>
      </c>
      <c r="D25" s="467">
        <f>'A9-2'!J25/'A7'!$O24*100</f>
        <v>-194450.10930938242</v>
      </c>
      <c r="E25" s="467">
        <f>'A9-2'!M25/'A7'!$O24*100</f>
        <v>-94938.405632059468</v>
      </c>
      <c r="F25" s="467">
        <f>'A9-2'!R25/'A7'!$O24*100</f>
        <v>-14199.98849968027</v>
      </c>
      <c r="G25" s="467">
        <f>'A9-2'!U25/'A7'!$O24*100</f>
        <v>44085.098170351856</v>
      </c>
      <c r="H25" s="467">
        <f>'A9-2'!X25/'A7'!$O24*100</f>
        <v>49546.893569877146</v>
      </c>
      <c r="I25" s="467">
        <f>'A9-2'!AA25/'A7'!$O24*100</f>
        <v>27290.289672775809</v>
      </c>
      <c r="J25" s="467">
        <f>'A9-2'!AF25/'A7'!$O24*100</f>
        <v>47609.187867638102</v>
      </c>
      <c r="K25" s="467">
        <f>'A9-2'!AI25/'A7'!$O24*100</f>
        <v>-25631.53476512527</v>
      </c>
      <c r="L25" s="467">
        <f>'A9-2'!AL25/'A7'!$O24*100</f>
        <v>-28044.747942427188</v>
      </c>
      <c r="M25" s="467">
        <f>'A9-2'!AO25/'A7'!$O24*100</f>
        <v>-32372.222723519189</v>
      </c>
      <c r="N25" s="467">
        <f>'A9-2'!AT25/'A7'!$O24*100</f>
        <v>105822.9229336951</v>
      </c>
      <c r="O25" s="467">
        <f>'A9-2'!AW25/'A7'!$O24*100</f>
        <v>402158.02617643058</v>
      </c>
    </row>
    <row r="26" spans="1:15" ht="18" customHeight="1">
      <c r="A26" s="445">
        <v>1982</v>
      </c>
      <c r="B26" s="467">
        <f>'A9-2'!D26/'A7'!$O25*100</f>
        <v>-116507.90993887128</v>
      </c>
      <c r="C26" s="467">
        <f>'A9-2'!G26/'A7'!$O25*100</f>
        <v>16168.176674401562</v>
      </c>
      <c r="D26" s="467">
        <f>'A9-2'!J26/'A7'!$O25*100</f>
        <v>-177920.39996726078</v>
      </c>
      <c r="E26" s="467">
        <f>'A9-2'!M26/'A7'!$O25*100</f>
        <v>-89486.222172155787</v>
      </c>
      <c r="F26" s="467">
        <f>'A9-2'!R26/'A7'!$O25*100</f>
        <v>-14022.774762114428</v>
      </c>
      <c r="G26" s="467">
        <f>'A9-2'!U26/'A7'!$O25*100</f>
        <v>41553.350965704718</v>
      </c>
      <c r="H26" s="467">
        <f>'A9-2'!X26/'A7'!$O25*100</f>
        <v>48776.748507373086</v>
      </c>
      <c r="I26" s="467">
        <f>'A9-2'!AA26/'A7'!$O25*100</f>
        <v>5071.2702315370652</v>
      </c>
      <c r="J26" s="467">
        <f>'A9-2'!AF26/'A7'!$O25*100</f>
        <v>38142.613487594856</v>
      </c>
      <c r="K26" s="467">
        <f>'A9-2'!AI26/'A7'!$O25*100</f>
        <v>-22221.675248226235</v>
      </c>
      <c r="L26" s="467">
        <f>'A9-2'!AL26/'A7'!$O25*100</f>
        <v>-32421.06133593553</v>
      </c>
      <c r="M26" s="467">
        <f>'A9-2'!AO26/'A7'!$O25*100</f>
        <v>-30513.130018955293</v>
      </c>
      <c r="N26" s="467">
        <f>'A9-2'!AT26/'A7'!$O25*100</f>
        <v>112447.05066915926</v>
      </c>
      <c r="O26" s="467">
        <f>'A9-2'!AW26/'A7'!$O25*100</f>
        <v>530629.08604864473</v>
      </c>
    </row>
    <row r="27" spans="1:15" ht="18" customHeight="1">
      <c r="A27" s="445">
        <v>1983</v>
      </c>
      <c r="B27" s="467">
        <f>'A9-2'!D27/'A7'!$O26*100</f>
        <v>-112074.28562792113</v>
      </c>
      <c r="C27" s="467">
        <f>'A9-2'!G27/'A7'!$O26*100</f>
        <v>10634.572602360773</v>
      </c>
      <c r="D27" s="467">
        <f>'A9-2'!J27/'A7'!$O26*100</f>
        <v>-178638.94675747189</v>
      </c>
      <c r="E27" s="467">
        <f>'A9-2'!M27/'A7'!$O26*100</f>
        <v>-86080.888660244687</v>
      </c>
      <c r="F27" s="467">
        <f>'A9-2'!R27/'A7'!$O26*100</f>
        <v>-14773.029469504849</v>
      </c>
      <c r="G27" s="467">
        <f>'A9-2'!U27/'A7'!$O26*100</f>
        <v>39972.068225849078</v>
      </c>
      <c r="H27" s="467">
        <f>'A9-2'!X27/'A7'!$O26*100</f>
        <v>50221.553465725752</v>
      </c>
      <c r="I27" s="467">
        <f>'A9-2'!AA27/'A7'!$O26*100</f>
        <v>14305.225341559168</v>
      </c>
      <c r="J27" s="467">
        <f>'A9-2'!AF27/'A7'!$O26*100</f>
        <v>51459.994423474607</v>
      </c>
      <c r="K27" s="467">
        <f>'A9-2'!AI27/'A7'!$O26*100</f>
        <v>-18091.404289502789</v>
      </c>
      <c r="L27" s="467">
        <f>'A9-2'!AL27/'A7'!$O26*100</f>
        <v>-31035.268787208191</v>
      </c>
      <c r="M27" s="467">
        <f>'A9-2'!AO27/'A7'!$O26*100</f>
        <v>-30803.138125102767</v>
      </c>
      <c r="N27" s="467">
        <f>'A9-2'!AT27/'A7'!$O26*100</f>
        <v>124147.54461652247</v>
      </c>
      <c r="O27" s="467">
        <f>'A9-2'!AW27/'A7'!$O26*100</f>
        <v>465801.6736607615</v>
      </c>
    </row>
    <row r="28" spans="1:15" ht="18" customHeight="1">
      <c r="A28" s="445">
        <v>1984</v>
      </c>
      <c r="B28" s="467">
        <f>'A9-2'!D28/'A7'!$O27*100</f>
        <v>-108017.90428729271</v>
      </c>
      <c r="C28" s="467">
        <f>'A9-2'!G28/'A7'!$O27*100</f>
        <v>4315.7279204381575</v>
      </c>
      <c r="D28" s="467">
        <f>'A9-2'!J28/'A7'!$O27*100</f>
        <v>-173473.85337986867</v>
      </c>
      <c r="E28" s="467">
        <f>'A9-2'!M28/'A7'!$O27*100</f>
        <v>-82965.304129950469</v>
      </c>
      <c r="F28" s="467">
        <f>'A9-2'!R28/'A7'!$O27*100</f>
        <v>-13941.12247570503</v>
      </c>
      <c r="G28" s="467">
        <f>'A9-2'!U28/'A7'!$O27*100</f>
        <v>38525.331797512968</v>
      </c>
      <c r="H28" s="467">
        <f>'A9-2'!X28/'A7'!$O27*100</f>
        <v>62207.647513656579</v>
      </c>
      <c r="I28" s="467">
        <f>'A9-2'!AA28/'A7'!$O27*100</f>
        <v>8264.7600044992178</v>
      </c>
      <c r="J28" s="467">
        <f>'A9-2'!AF28/'A7'!$O27*100</f>
        <v>57456.932224560573</v>
      </c>
      <c r="K28" s="467">
        <f>'A9-2'!AI28/'A7'!$O27*100</f>
        <v>-12489.185115475062</v>
      </c>
      <c r="L28" s="467">
        <f>'A9-2'!AL28/'A7'!$O27*100</f>
        <v>-24611.674394573023</v>
      </c>
      <c r="M28" s="467">
        <f>'A9-2'!AO28/'A7'!$O27*100</f>
        <v>-27910.155403733494</v>
      </c>
      <c r="N28" s="467">
        <f>'A9-2'!AT28/'A7'!$O27*100</f>
        <v>134449.69647700066</v>
      </c>
      <c r="O28" s="467">
        <f>'A9-2'!AW28/'A7'!$O27*100</f>
        <v>247556.80451773747</v>
      </c>
    </row>
    <row r="29" spans="1:15" ht="18" customHeight="1">
      <c r="A29" s="445">
        <v>1985</v>
      </c>
      <c r="B29" s="467">
        <f>'A9-2'!D29/'A7'!$O28*100</f>
        <v>-104816.37655195345</v>
      </c>
      <c r="C29" s="467">
        <f>'A9-2'!G29/'A7'!$O28*100</f>
        <v>1724.3942705739262</v>
      </c>
      <c r="D29" s="467">
        <f>'A9-2'!J29/'A7'!$O28*100</f>
        <v>-183317.37286950933</v>
      </c>
      <c r="E29" s="467">
        <f>'A9-2'!M29/'A7'!$O28*100</f>
        <v>-80506.306947997728</v>
      </c>
      <c r="F29" s="467">
        <f>'A9-2'!R29/'A7'!$O28*100</f>
        <v>-14662.249328717093</v>
      </c>
      <c r="G29" s="467">
        <f>'A9-2'!U29/'A7'!$O28*100</f>
        <v>37383.48481319414</v>
      </c>
      <c r="H29" s="467">
        <f>'A9-2'!X29/'A7'!$O28*100</f>
        <v>76041.897721173504</v>
      </c>
      <c r="I29" s="467">
        <f>'A9-2'!AA29/'A7'!$O28*100</f>
        <v>-11588.159993731548</v>
      </c>
      <c r="J29" s="467">
        <f>'A9-2'!AF29/'A7'!$O28*100</f>
        <v>60343.715293066518</v>
      </c>
      <c r="K29" s="467">
        <f>'A9-2'!AI29/'A7'!$O28*100</f>
        <v>-9263.901250085788</v>
      </c>
      <c r="L29" s="467">
        <f>'A9-2'!AL29/'A7'!$O28*100</f>
        <v>-22888.200644008804</v>
      </c>
      <c r="M29" s="467">
        <f>'A9-2'!AO29/'A7'!$O28*100</f>
        <v>-30266.504850857989</v>
      </c>
      <c r="N29" s="467">
        <f>'A9-2'!AT29/'A7'!$O28*100</f>
        <v>147648.19814986823</v>
      </c>
      <c r="O29" s="467">
        <f>'A9-2'!AW29/'A7'!$O28*100</f>
        <v>88942.44132433935</v>
      </c>
    </row>
    <row r="30" spans="1:15" ht="18" customHeight="1">
      <c r="A30" s="445">
        <v>1986</v>
      </c>
      <c r="B30" s="467">
        <f>'A9-2'!D30/'A7'!$O29*100</f>
        <v>-102524.88181421367</v>
      </c>
      <c r="C30" s="467">
        <f>'A9-2'!G30/'A7'!$O29*100</f>
        <v>2674.4910661197105</v>
      </c>
      <c r="D30" s="467">
        <f>'A9-2'!J30/'A7'!$O29*100</f>
        <v>-200892.60686169058</v>
      </c>
      <c r="E30" s="467">
        <f>'A9-2'!M30/'A7'!$O29*100</f>
        <v>-78746.711664401417</v>
      </c>
      <c r="F30" s="467">
        <f>'A9-2'!R30/'A7'!$O29*100</f>
        <v>-16910.026364051413</v>
      </c>
      <c r="G30" s="467">
        <f>'A9-2'!U30/'A7'!$O29*100</f>
        <v>36566.408411910685</v>
      </c>
      <c r="H30" s="467">
        <f>'A9-2'!X30/'A7'!$O29*100</f>
        <v>135760.71747381636</v>
      </c>
      <c r="I30" s="467">
        <f>'A9-2'!AA30/'A7'!$O29*100</f>
        <v>-13571.139861854019</v>
      </c>
      <c r="J30" s="467">
        <f>'A9-2'!AF30/'A7'!$O29*100</f>
        <v>66935.550380831643</v>
      </c>
      <c r="K30" s="467">
        <f>'A9-2'!AI30/'A7'!$O29*100</f>
        <v>-16036.659892617805</v>
      </c>
      <c r="L30" s="467">
        <f>'A9-2'!AL30/'A7'!$O29*100</f>
        <v>-21502.457256354239</v>
      </c>
      <c r="M30" s="467">
        <f>'A9-2'!AO30/'A7'!$O29*100</f>
        <v>-35129.538791192936</v>
      </c>
      <c r="N30" s="467">
        <f>'A9-2'!AT30/'A7'!$O29*100</f>
        <v>207156.10148176548</v>
      </c>
      <c r="O30" s="467">
        <f>'A9-2'!AW30/'A7'!$O29*100</f>
        <v>-39116.897784764573</v>
      </c>
    </row>
    <row r="31" spans="1:15" ht="18" customHeight="1">
      <c r="A31" s="445">
        <v>1987</v>
      </c>
      <c r="B31" s="467">
        <f>'A9-2'!D31/'A7'!$O30*100</f>
        <v>-120722.32569595541</v>
      </c>
      <c r="C31" s="467">
        <f>'A9-2'!G31/'A7'!$O30*100</f>
        <v>8409.4764214035822</v>
      </c>
      <c r="D31" s="467">
        <f>'A9-2'!J31/'A7'!$O30*100</f>
        <v>-223890.84474102792</v>
      </c>
      <c r="E31" s="467">
        <f>'A9-2'!M31/'A7'!$O30*100</f>
        <v>-76502.552553103989</v>
      </c>
      <c r="F31" s="467">
        <f>'A9-2'!R31/'A7'!$O30*100</f>
        <v>-23500.537169290419</v>
      </c>
      <c r="G31" s="467">
        <f>'A9-2'!U31/'A7'!$O30*100</f>
        <v>35524.322502917625</v>
      </c>
      <c r="H31" s="467">
        <f>'A9-2'!X31/'A7'!$O30*100</f>
        <v>230557.64437837701</v>
      </c>
      <c r="I31" s="467">
        <f>'A9-2'!AA31/'A7'!$O30*100</f>
        <v>-12902.379174951775</v>
      </c>
      <c r="J31" s="467">
        <f>'A9-2'!AF31/'A7'!$O30*100</f>
        <v>80561.497301510564</v>
      </c>
      <c r="K31" s="467">
        <f>'A9-2'!AI31/'A7'!$O30*100</f>
        <v>-21673.259108523769</v>
      </c>
      <c r="L31" s="467">
        <f>'A9-2'!AL31/'A7'!$O30*100</f>
        <v>-22886.424989143634</v>
      </c>
      <c r="M31" s="467">
        <f>'A9-2'!AO31/'A7'!$O30*100</f>
        <v>-38156.270959338013</v>
      </c>
      <c r="N31" s="467">
        <f>'A9-2'!AT31/'A7'!$O30*100</f>
        <v>128585.72688628333</v>
      </c>
      <c r="O31" s="467">
        <f>'A9-2'!AW31/'A7'!$O30*100</f>
        <v>-97086.125314332094</v>
      </c>
    </row>
    <row r="32" spans="1:15" ht="18" customHeight="1">
      <c r="A32" s="445">
        <v>1988</v>
      </c>
      <c r="B32" s="467">
        <f>'A9-2'!D32/'A7'!$O31*100</f>
        <v>-153413.73403152477</v>
      </c>
      <c r="C32" s="467">
        <f>'A9-2'!G32/'A7'!$O31*100</f>
        <v>5539.0611795225968</v>
      </c>
      <c r="D32" s="467">
        <f>'A9-2'!J32/'A7'!$O31*100</f>
        <v>-239534.62322970366</v>
      </c>
      <c r="E32" s="467">
        <f>'A9-2'!M32/'A7'!$O31*100</f>
        <v>-73947.657658012628</v>
      </c>
      <c r="F32" s="467">
        <f>'A9-2'!R32/'A7'!$O31*100</f>
        <v>-25901.396379916194</v>
      </c>
      <c r="G32" s="467">
        <f>'A9-2'!U32/'A7'!$O31*100</f>
        <v>34337.944961445632</v>
      </c>
      <c r="H32" s="467">
        <f>'A9-2'!X32/'A7'!$O31*100</f>
        <v>276353.63357853697</v>
      </c>
      <c r="I32" s="467">
        <f>'A9-2'!AA32/'A7'!$O31*100</f>
        <v>-25531.816879810922</v>
      </c>
      <c r="J32" s="467">
        <f>'A9-2'!AF32/'A7'!$O31*100</f>
        <v>79789.739623514834</v>
      </c>
      <c r="K32" s="467">
        <f>'A9-2'!AI32/'A7'!$O31*100</f>
        <v>-25218.607185307101</v>
      </c>
      <c r="L32" s="467">
        <f>'A9-2'!AL32/'A7'!$O31*100</f>
        <v>-30893.299939340228</v>
      </c>
      <c r="M32" s="467">
        <f>'A9-2'!AO32/'A7'!$O31*100</f>
        <v>-44916.149185368115</v>
      </c>
      <c r="N32" s="467">
        <f>'A9-2'!AT32/'A7'!$O31*100</f>
        <v>117582.65083907741</v>
      </c>
      <c r="O32" s="467">
        <f>'A9-2'!AW32/'A7'!$O31*100</f>
        <v>-221588.91187836934</v>
      </c>
    </row>
    <row r="33" spans="1:15" ht="18" customHeight="1">
      <c r="A33" s="445">
        <v>1989</v>
      </c>
      <c r="B33" s="467">
        <f>'A9-2'!D33/'A7'!$O32*100</f>
        <v>-165860.78430226436</v>
      </c>
      <c r="C33" s="467">
        <f>'A9-2'!G33/'A7'!$O32*100</f>
        <v>5060.260652395431</v>
      </c>
      <c r="D33" s="467">
        <f>'A9-2'!J33/'A7'!$O32*100</f>
        <v>-255561.64966289036</v>
      </c>
      <c r="E33" s="467">
        <f>'A9-2'!M33/'A7'!$O32*100</f>
        <v>-71249.081959805044</v>
      </c>
      <c r="F33" s="467">
        <f>'A9-2'!R33/'A7'!$O32*100</f>
        <v>-33369.416504730681</v>
      </c>
      <c r="G33" s="467">
        <f>'A9-2'!U33/'A7'!$O32*100</f>
        <v>33084.848558745638</v>
      </c>
      <c r="H33" s="467">
        <f>'A9-2'!X33/'A7'!$O32*100</f>
        <v>342419.89543405268</v>
      </c>
      <c r="I33" s="467">
        <f>'A9-2'!AA33/'A7'!$O32*100</f>
        <v>-58522.571042140349</v>
      </c>
      <c r="J33" s="467">
        <f>'A9-2'!AF33/'A7'!$O32*100</f>
        <v>76207.346932635948</v>
      </c>
      <c r="K33" s="467">
        <f>'A9-2'!AI33/'A7'!$O32*100</f>
        <v>-26248.84312513168</v>
      </c>
      <c r="L33" s="467">
        <f>'A9-2'!AL33/'A7'!$O32*100</f>
        <v>-45906.980426002083</v>
      </c>
      <c r="M33" s="467">
        <f>'A9-2'!AO33/'A7'!$O32*100</f>
        <v>-52003.772171972094</v>
      </c>
      <c r="N33" s="467">
        <f>'A9-2'!AT33/'A7'!$O32*100</f>
        <v>107108.213002706</v>
      </c>
      <c r="O33" s="467">
        <f>'A9-2'!AW33/'A7'!$O32*100</f>
        <v>-313929.9522396893</v>
      </c>
    </row>
    <row r="34" spans="1:15" ht="18" customHeight="1">
      <c r="A34" s="445">
        <v>1990</v>
      </c>
      <c r="B34" s="467">
        <f>'A9-2'!D34/'A7'!$O33*100</f>
        <v>-174539.19999409982</v>
      </c>
      <c r="C34" s="467">
        <f>'A9-2'!G34/'A7'!$O33*100</f>
        <v>11883.376878931358</v>
      </c>
      <c r="D34" s="467">
        <f>'A9-2'!J34/'A7'!$O33*100</f>
        <v>-267149.50699068926</v>
      </c>
      <c r="E34" s="467">
        <f>'A9-2'!M34/'A7'!$O33*100</f>
        <v>-68597.317787645909</v>
      </c>
      <c r="F34" s="467">
        <f>'A9-2'!R34/'A7'!$O33*100</f>
        <v>-48258.834175963064</v>
      </c>
      <c r="G34" s="467">
        <f>'A9-2'!U34/'A7'!$O33*100</f>
        <v>-26612.086637251508</v>
      </c>
      <c r="H34" s="467">
        <f>'A9-2'!X34/'A7'!$O33*100</f>
        <v>412427.1956336149</v>
      </c>
      <c r="I34" s="467">
        <f>'A9-2'!AA34/'A7'!$O33*100</f>
        <v>-103952.84967937817</v>
      </c>
      <c r="J34" s="467">
        <f>'A9-2'!AF34/'A7'!$O33*100</f>
        <v>86138.218066535395</v>
      </c>
      <c r="K34" s="467">
        <f>'A9-2'!AI34/'A7'!$O33*100</f>
        <v>-21651.412018841711</v>
      </c>
      <c r="L34" s="467">
        <f>'A9-2'!AL34/'A7'!$O33*100</f>
        <v>-75932.826539685339</v>
      </c>
      <c r="M34" s="467">
        <f>'A9-2'!AO34/'A7'!$O33*100</f>
        <v>-74968.015649607871</v>
      </c>
      <c r="N34" s="467">
        <f>'A9-2'!AT34/'A7'!$O33*100</f>
        <v>-29877.222728353401</v>
      </c>
      <c r="O34" s="467">
        <f>'A9-2'!AW34/'A7'!$O33*100</f>
        <v>-282777.97041621909</v>
      </c>
    </row>
    <row r="35" spans="1:15" ht="18" customHeight="1">
      <c r="A35" s="445">
        <v>1991</v>
      </c>
      <c r="B35" s="467">
        <f>'A9-2'!D35/'A7'!$O34*100</f>
        <v>-179805.20205378209</v>
      </c>
      <c r="C35" s="467">
        <f>'A9-2'!G35/'A7'!$O34*100</f>
        <v>21222.212585004665</v>
      </c>
      <c r="D35" s="467">
        <f>'A9-2'!J35/'A7'!$O34*100</f>
        <v>-274297.86821409443</v>
      </c>
      <c r="E35" s="467">
        <f>'A9-2'!M35/'A7'!$O34*100</f>
        <v>-66248.582733795134</v>
      </c>
      <c r="F35" s="467">
        <f>'A9-2'!R35/'A7'!$O34*100</f>
        <v>-49736.345169541353</v>
      </c>
      <c r="G35" s="467">
        <f>'A9-2'!U35/'A7'!$O34*100</f>
        <v>-69863.068610885923</v>
      </c>
      <c r="H35" s="467">
        <f>'A9-2'!X35/'A7'!$O34*100</f>
        <v>370204.43968946295</v>
      </c>
      <c r="I35" s="467">
        <f>'A9-2'!AA35/'A7'!$O34*100</f>
        <v>-125664.13936212905</v>
      </c>
      <c r="J35" s="467">
        <f>'A9-2'!AF35/'A7'!$O34*100</f>
        <v>83907.284480316725</v>
      </c>
      <c r="K35" s="467">
        <f>'A9-2'!AI35/'A7'!$O34*100</f>
        <v>-15967.397384158383</v>
      </c>
      <c r="L35" s="467">
        <f>'A9-2'!AL35/'A7'!$O34*100</f>
        <v>-100241.82068905202</v>
      </c>
      <c r="M35" s="467">
        <f>'A9-2'!AO35/'A7'!$O34*100</f>
        <v>-80825.072843571543</v>
      </c>
      <c r="N35" s="467">
        <f>'A9-2'!AT35/'A7'!$O34*100</f>
        <v>-5737.6555084025567</v>
      </c>
      <c r="O35" s="467">
        <f>'A9-2'!AW35/'A7'!$O34*100</f>
        <v>-345859.7096232326</v>
      </c>
    </row>
    <row r="36" spans="1:15" ht="18" customHeight="1">
      <c r="A36" s="445">
        <v>1992</v>
      </c>
      <c r="B36" s="467">
        <f>'A9-2'!D36/'A7'!$O35*100</f>
        <v>-169247.06348596953</v>
      </c>
      <c r="C36" s="467">
        <f>'A9-2'!G36/'A7'!$O35*100</f>
        <v>26956.516084269828</v>
      </c>
      <c r="D36" s="467">
        <f>'A9-2'!J36/'A7'!$O35*100</f>
        <v>-271582.35449443583</v>
      </c>
      <c r="E36" s="467">
        <f>'A9-2'!M36/'A7'!$O35*100</f>
        <v>-57838.569757167803</v>
      </c>
      <c r="F36" s="467">
        <f>'A9-2'!R36/'A7'!$O35*100</f>
        <v>-50332.687133059007</v>
      </c>
      <c r="G36" s="467">
        <f>'A9-2'!U36/'A7'!$O35*100</f>
        <v>-53444.052014146029</v>
      </c>
      <c r="H36" s="467">
        <f>'A9-2'!X36/'A7'!$O35*100</f>
        <v>304940.16019225621</v>
      </c>
      <c r="I36" s="467">
        <f>'A9-2'!AA36/'A7'!$O35*100</f>
        <v>-128075.58522567533</v>
      </c>
      <c r="J36" s="467">
        <f>'A9-2'!AF36/'A7'!$O35*100</f>
        <v>68478.050395608938</v>
      </c>
      <c r="K36" s="467">
        <f>'A9-2'!AI36/'A7'!$O35*100</f>
        <v>-11586.241562471334</v>
      </c>
      <c r="L36" s="467">
        <f>'A9-2'!AL36/'A7'!$O35*100</f>
        <v>-107606.04895600578</v>
      </c>
      <c r="M36" s="467">
        <f>'A9-2'!AO36/'A7'!$O35*100</f>
        <v>-69219.154837119873</v>
      </c>
      <c r="N36" s="467">
        <f>'A9-2'!AT36/'A7'!$O35*100</f>
        <v>22383.670085009486</v>
      </c>
      <c r="O36" s="467">
        <f>'A9-2'!AW36/'A7'!$O35*100</f>
        <v>-475951.16804659076</v>
      </c>
    </row>
    <row r="37" spans="1:15" ht="18" customHeight="1">
      <c r="A37" s="445">
        <v>1993</v>
      </c>
      <c r="B37" s="467">
        <f>'A9-2'!D37/'A7'!$O36*100</f>
        <v>-185454.83561873552</v>
      </c>
      <c r="C37" s="467">
        <f>'A9-2'!G37/'A7'!$O36*100</f>
        <v>35583.941209572746</v>
      </c>
      <c r="D37" s="467">
        <f>'A9-2'!J37/'A7'!$O36*100</f>
        <v>-277061.61536109692</v>
      </c>
      <c r="E37" s="467">
        <f>'A9-2'!M37/'A7'!$O36*100</f>
        <v>-48944.349144933592</v>
      </c>
      <c r="F37" s="467">
        <f>'A9-2'!R37/'A7'!$O36*100</f>
        <v>-51115.372943097565</v>
      </c>
      <c r="G37" s="467">
        <f>'A9-2'!U37/'A7'!$O36*100</f>
        <v>-70167.353184396634</v>
      </c>
      <c r="H37" s="467">
        <f>'A9-2'!X37/'A7'!$O36*100</f>
        <v>232829.83822898378</v>
      </c>
      <c r="I37" s="467">
        <f>'A9-2'!AA37/'A7'!$O36*100</f>
        <v>-95596.432557254593</v>
      </c>
      <c r="J37" s="467">
        <f>'A9-2'!AF37/'A7'!$O36*100</f>
        <v>71324.25052151845</v>
      </c>
      <c r="K37" s="467">
        <f>'A9-2'!AI37/'A7'!$O36*100</f>
        <v>-12581.173558535507</v>
      </c>
      <c r="L37" s="467">
        <f>'A9-2'!AL37/'A7'!$O36*100</f>
        <v>-104635.18873572745</v>
      </c>
      <c r="M37" s="467">
        <f>'A9-2'!AO37/'A7'!$O36*100</f>
        <v>-91428.882698357367</v>
      </c>
      <c r="N37" s="467">
        <f>'A9-2'!AT37/'A7'!$O36*100</f>
        <v>52655.258820814073</v>
      </c>
      <c r="O37" s="467">
        <f>'A9-2'!AW37/'A7'!$O36*100</f>
        <v>-322367.57337038097</v>
      </c>
    </row>
    <row r="38" spans="1:15" ht="18" customHeight="1">
      <c r="A38" s="445">
        <v>1994</v>
      </c>
      <c r="B38" s="467">
        <f>'A9-2'!D38/'A7'!$O37*100</f>
        <v>-210787.19681988482</v>
      </c>
      <c r="C38" s="467">
        <f>'A9-2'!G38/'A7'!$O37*100</f>
        <v>42028.02673774249</v>
      </c>
      <c r="D38" s="467">
        <f>'A9-2'!J38/'A7'!$O37*100</f>
        <v>-263520.06729717698</v>
      </c>
      <c r="E38" s="467">
        <f>'A9-2'!M38/'A7'!$O37*100</f>
        <v>-47306.641234922186</v>
      </c>
      <c r="F38" s="467">
        <f>'A9-2'!R38/'A7'!$O37*100</f>
        <v>-61832.820069885973</v>
      </c>
      <c r="G38" s="467">
        <f>'A9-2'!U38/'A7'!$O37*100</f>
        <v>-27747.132554561027</v>
      </c>
      <c r="H38" s="467">
        <f>'A9-2'!X38/'A7'!$O37*100</f>
        <v>216816.09378133985</v>
      </c>
      <c r="I38" s="467">
        <f>'A9-2'!AA38/'A7'!$O37*100</f>
        <v>-79115.953995470947</v>
      </c>
      <c r="J38" s="467">
        <f>'A9-2'!AF38/'A7'!$O37*100</f>
        <v>-29051.247784625393</v>
      </c>
      <c r="K38" s="467">
        <f>'A9-2'!AI38/'A7'!$O37*100</f>
        <v>-12323.389475722301</v>
      </c>
      <c r="L38" s="467">
        <f>'A9-2'!AL38/'A7'!$O37*100</f>
        <v>-111396.96800944726</v>
      </c>
      <c r="M38" s="467">
        <f>'A9-2'!AO38/'A7'!$O37*100</f>
        <v>-106059.52959125189</v>
      </c>
      <c r="N38" s="467">
        <f>'A9-2'!AT38/'A7'!$O37*100</f>
        <v>42220.036895020312</v>
      </c>
      <c r="O38" s="467">
        <f>'A9-2'!AW38/'A7'!$O37*100</f>
        <v>-331256.36728937132</v>
      </c>
    </row>
    <row r="39" spans="1:15" ht="18" customHeight="1">
      <c r="A39" s="445">
        <v>1995</v>
      </c>
      <c r="B39" s="467">
        <f>'A9-2'!D39/'A7'!$O38*100</f>
        <v>-218906.8174491456</v>
      </c>
      <c r="C39" s="467">
        <f>'A9-2'!G39/'A7'!$O38*100</f>
        <v>52138.326910105898</v>
      </c>
      <c r="D39" s="467">
        <f>'A9-2'!J39/'A7'!$O38*100</f>
        <v>-258200.57269674016</v>
      </c>
      <c r="E39" s="467">
        <f>'A9-2'!M39/'A7'!$O38*100</f>
        <v>-52115.493082550427</v>
      </c>
      <c r="F39" s="467">
        <f>'A9-2'!R39/'A7'!$O38*100</f>
        <v>-57927.789520538616</v>
      </c>
      <c r="G39" s="467">
        <f>'A9-2'!U39/'A7'!$O38*100</f>
        <v>-38349.95704196857</v>
      </c>
      <c r="H39" s="467">
        <f>'A9-2'!X39/'A7'!$O38*100</f>
        <v>140428.03946612534</v>
      </c>
      <c r="I39" s="467">
        <f>'A9-2'!AA39/'A7'!$O38*100</f>
        <v>-56858.405263357541</v>
      </c>
      <c r="J39" s="467">
        <f>'A9-2'!AF39/'A7'!$O38*100</f>
        <v>70577.186323706774</v>
      </c>
      <c r="K39" s="467">
        <f>'A9-2'!AI39/'A7'!$O38*100</f>
        <v>-12072.897023648702</v>
      </c>
      <c r="L39" s="467">
        <f>'A9-2'!AL39/'A7'!$O38*100</f>
        <v>-124665.08717700094</v>
      </c>
      <c r="M39" s="467">
        <f>'A9-2'!AO39/'A7'!$O38*100</f>
        <v>-105333.53383849344</v>
      </c>
      <c r="N39" s="467">
        <f>'A9-2'!AT39/'A7'!$O38*100</f>
        <v>-21963.967458116393</v>
      </c>
      <c r="O39" s="467">
        <f>'A9-2'!AW39/'A7'!$O38*100</f>
        <v>-467767.26735057781</v>
      </c>
    </row>
    <row r="40" spans="1:15" ht="18" customHeight="1">
      <c r="A40" s="445">
        <v>1996</v>
      </c>
      <c r="B40" s="467">
        <f>'A9-2'!D40/'A7'!$O39*100</f>
        <v>-241701.95122178289</v>
      </c>
      <c r="C40" s="467">
        <f>'A9-2'!G40/'A7'!$O39*100</f>
        <v>71445.475483976275</v>
      </c>
      <c r="D40" s="467">
        <f>'A9-2'!J40/'A7'!$O39*100</f>
        <v>-242559.75783860858</v>
      </c>
      <c r="E40" s="467">
        <f>'A9-2'!M40/'A7'!$O39*100</f>
        <v>-44942.025025558993</v>
      </c>
      <c r="F40" s="467">
        <f>'A9-2'!R40/'A7'!$O39*100</f>
        <v>-56397.050823505822</v>
      </c>
      <c r="G40" s="467">
        <f>'A9-2'!U40/'A7'!$O39*100</f>
        <v>46720.586754723743</v>
      </c>
      <c r="H40" s="467">
        <f>'A9-2'!X40/'A7'!$O39*100</f>
        <v>95532.343868873359</v>
      </c>
      <c r="I40" s="467">
        <f>'A9-2'!AA40/'A7'!$O39*100</f>
        <v>-36443.978131259508</v>
      </c>
      <c r="J40" s="467">
        <f>'A9-2'!AF40/'A7'!$O39*100</f>
        <v>40622.051155500165</v>
      </c>
      <c r="K40" s="467">
        <f>'A9-2'!AI40/'A7'!$O39*100</f>
        <v>-11846.373393782242</v>
      </c>
      <c r="L40" s="467">
        <f>'A9-2'!AL40/'A7'!$O39*100</f>
        <v>-117808.64281502266</v>
      </c>
      <c r="M40" s="467">
        <f>'A9-2'!AO40/'A7'!$O39*100</f>
        <v>-111180.91308402597</v>
      </c>
      <c r="N40" s="467">
        <f>'A9-2'!AT40/'A7'!$O39*100</f>
        <v>-100504.20809077362</v>
      </c>
      <c r="O40" s="467">
        <f>'A9-2'!AW40/'A7'!$O39*100</f>
        <v>-494337.73603713524</v>
      </c>
    </row>
    <row r="41" spans="1:15" ht="18" customHeight="1">
      <c r="A41" s="445">
        <v>1997</v>
      </c>
      <c r="B41" s="467">
        <f>'A9-2'!D41/'A7'!$O40*100</f>
        <v>-195795.31950071748</v>
      </c>
      <c r="C41" s="467">
        <f>'A9-2'!G41/'A7'!$O40*100</f>
        <v>83797.562050085413</v>
      </c>
      <c r="D41" s="467">
        <f>'A9-2'!J41/'A7'!$O40*100</f>
        <v>-212899.94359571079</v>
      </c>
      <c r="E41" s="467">
        <f>'A9-2'!M41/'A7'!$O40*100</f>
        <v>-43063.480545117331</v>
      </c>
      <c r="F41" s="467">
        <f>'A9-2'!R41/'A7'!$O40*100</f>
        <v>-50963.938261756717</v>
      </c>
      <c r="G41" s="467">
        <f>'A9-2'!U41/'A7'!$O40*100</f>
        <v>162795.84921007036</v>
      </c>
      <c r="H41" s="467">
        <f>'A9-2'!X41/'A7'!$O40*100</f>
        <v>89989.0250253876</v>
      </c>
      <c r="I41" s="467">
        <f>'A9-2'!AA41/'A7'!$O40*100</f>
        <v>-119139.01139369988</v>
      </c>
      <c r="J41" s="467">
        <f>'A9-2'!AF41/'A7'!$O40*100</f>
        <v>27097.347610160978</v>
      </c>
      <c r="K41" s="467">
        <f>'A9-2'!AI41/'A7'!$O40*100</f>
        <v>-11639.971360256131</v>
      </c>
      <c r="L41" s="467">
        <f>'A9-2'!AL41/'A7'!$O40*100</f>
        <v>-104249.51788909154</v>
      </c>
      <c r="M41" s="467">
        <f>'A9-2'!AO41/'A7'!$O40*100</f>
        <v>-102357.27429437084</v>
      </c>
      <c r="N41" s="467">
        <f>'A9-2'!AT41/'A7'!$O40*100</f>
        <v>-94989.580120577462</v>
      </c>
      <c r="O41" s="467">
        <f>'A9-2'!AW41/'A7'!$O40*100</f>
        <v>-824169.05643300293</v>
      </c>
    </row>
    <row r="42" spans="1:15" ht="18" customHeight="1">
      <c r="A42" s="90">
        <v>1998</v>
      </c>
      <c r="B42" s="467">
        <f>'A9-2'!D42/'A7'!$O41*100</f>
        <v>-202221.60670786625</v>
      </c>
      <c r="C42" s="467">
        <f>'A9-2'!G42/'A7'!$O41*100</f>
        <v>102576.56792172542</v>
      </c>
      <c r="D42" s="467">
        <f>'A9-2'!J42/'A7'!$O41*100</f>
        <v>-202963.81846920945</v>
      </c>
      <c r="E42" s="467">
        <f>'A9-2'!M42/'A7'!$O41*100</f>
        <v>-49554.037764316374</v>
      </c>
      <c r="F42" s="467">
        <f>'A9-2'!R42/'A7'!$O41*100</f>
        <v>-103942.29975911323</v>
      </c>
      <c r="G42" s="467">
        <f>'A9-2'!U42/'A7'!$O41*100</f>
        <v>137630.52451611339</v>
      </c>
      <c r="H42" s="467">
        <f>'A9-2'!X42/'A7'!$O41*100</f>
        <v>8997.7626933785068</v>
      </c>
      <c r="I42" s="467">
        <f>'A9-2'!AA42/'A7'!$O41*100</f>
        <v>-190124.38428485621</v>
      </c>
      <c r="J42" s="467">
        <f>'A9-2'!AF42/'A7'!$O41*100</f>
        <v>-15744.011496201929</v>
      </c>
      <c r="K42" s="467">
        <f>'A9-2'!AI42/'A7'!$O41*100</f>
        <v>14191.171805570477</v>
      </c>
      <c r="L42" s="467">
        <f>'A9-2'!AL42/'A7'!$O41*100</f>
        <v>-134950.89127159916</v>
      </c>
      <c r="M42" s="467">
        <f>'A9-2'!AO42/'A7'!$O41*100</f>
        <v>-98075.613357825714</v>
      </c>
      <c r="N42" s="467">
        <f>'A9-2'!AT42/'A7'!$O41*100</f>
        <v>-201174.63201658602</v>
      </c>
      <c r="O42" s="467">
        <f>'A9-2'!AW42/'A7'!$O41*100</f>
        <v>-889783.36238345329</v>
      </c>
    </row>
    <row r="43" spans="1:15" ht="18" customHeight="1">
      <c r="A43" s="411">
        <v>1999</v>
      </c>
      <c r="B43" s="467">
        <f>'A9-2'!D43/'A7'!$O42*100</f>
        <v>-223647.31581053752</v>
      </c>
      <c r="C43" s="467">
        <f>'A9-2'!G43/'A7'!$O42*100</f>
        <v>148176.01395329033</v>
      </c>
      <c r="D43" s="467">
        <f>'A9-2'!J43/'A7'!$O42*100</f>
        <v>-172481.7514011504</v>
      </c>
      <c r="E43" s="467">
        <f>'A9-2'!M43/'A7'!$O42*100</f>
        <v>-22431.035744828547</v>
      </c>
      <c r="F43" s="467">
        <f>'A9-2'!R43/'A7'!$O42*100</f>
        <v>-220217.68441158556</v>
      </c>
      <c r="G43" s="467">
        <f>'A9-2'!U43/'A7'!$O42*100</f>
        <v>10093.761758011751</v>
      </c>
      <c r="H43" s="467">
        <f>'A9-2'!X43/'A7'!$O42*100</f>
        <v>92641.934839727299</v>
      </c>
      <c r="I43" s="467">
        <f>'A9-2'!AA43/'A7'!$O42*100</f>
        <v>-155339.72422122338</v>
      </c>
      <c r="J43" s="467">
        <f>'A9-2'!AF43/'A7'!$O42*100</f>
        <v>-32549.316762171497</v>
      </c>
      <c r="K43" s="467">
        <f>'A9-2'!AI43/'A7'!$O42*100</f>
        <v>19935.17947207321</v>
      </c>
      <c r="L43" s="467">
        <f>'A9-2'!AL43/'A7'!$O42*100</f>
        <v>-222539.86259741156</v>
      </c>
      <c r="M43" s="467">
        <f>'A9-2'!AO43/'A7'!$O42*100</f>
        <v>-87870.895628197439</v>
      </c>
      <c r="N43" s="467">
        <f>'A9-2'!AT43/'A7'!$O42*100</f>
        <v>-310761.17930688406</v>
      </c>
      <c r="O43" s="467">
        <f>'A9-2'!AW43/'A7'!$O42*100</f>
        <v>-746846.42287037754</v>
      </c>
    </row>
    <row r="44" spans="1:15" ht="18" customHeight="1">
      <c r="A44" s="90">
        <v>2000</v>
      </c>
      <c r="B44" s="467">
        <f>'A9-2'!D44/'A7'!$O43*100</f>
        <v>-196897</v>
      </c>
      <c r="C44" s="467">
        <f>'A9-2'!G44/'A7'!$O43*100</f>
        <v>142333</v>
      </c>
      <c r="D44" s="467">
        <f>'A9-2'!J44/'A7'!$O43*100</f>
        <v>-139203</v>
      </c>
      <c r="E44" s="467">
        <f>'A9-2'!M44/'A7'!$O43*100</f>
        <v>-23031</v>
      </c>
      <c r="F44" s="467">
        <f>'A9-2'!R44/'A7'!$O43*100</f>
        <v>-181806</v>
      </c>
      <c r="G44" s="467">
        <f>'A9-2'!U44/'A7'!$O43*100</f>
        <v>247980.00000000003</v>
      </c>
      <c r="H44" s="467">
        <f>'A9-2'!X44/'A7'!$O43*100</f>
        <v>62320.000000000007</v>
      </c>
      <c r="I44" s="467">
        <f>'A9-2'!AA44/'A7'!$O43*100</f>
        <v>-146270</v>
      </c>
      <c r="J44" s="467">
        <f>'A9-2'!AF44/'A7'!$O43*100</f>
        <v>-59260</v>
      </c>
      <c r="K44" s="467">
        <f>'A9-2'!AI44/'A7'!$O43*100</f>
        <v>34396</v>
      </c>
      <c r="L44" s="467">
        <f>'A9-2'!AL44/'A7'!$O43*100</f>
        <v>-188291</v>
      </c>
      <c r="M44" s="467">
        <f>'A9-2'!AO44/'A7'!$O43*100</f>
        <v>-82586</v>
      </c>
      <c r="N44" s="467">
        <f>'A9-2'!AT44/'A7'!$O43*100</f>
        <v>-143510</v>
      </c>
      <c r="O44" s="467">
        <f>'A9-2'!AW44/'A7'!$O43*100</f>
        <v>-1337020</v>
      </c>
    </row>
    <row r="45" spans="1:15" ht="18" customHeight="1">
      <c r="A45" s="411">
        <v>2001</v>
      </c>
      <c r="B45" s="467">
        <f>'A9-2'!D45/'A7'!$O44*100</f>
        <v>-171509.63676383239</v>
      </c>
      <c r="C45" s="467">
        <f>'A9-2'!G45/'A7'!$O44*100</f>
        <v>115908.19908686324</v>
      </c>
      <c r="D45" s="467">
        <f>'A9-2'!J45/'A7'!$O44*100</f>
        <v>-124903.26829284331</v>
      </c>
      <c r="E45" s="467">
        <f>'A9-2'!M45/'A7'!$O44*100</f>
        <v>-25739.450669530783</v>
      </c>
      <c r="F45" s="467">
        <f>'A9-2'!R45/'A7'!$O44*100</f>
        <v>-98653.389737072546</v>
      </c>
      <c r="G45" s="467">
        <f>'A9-2'!U45/'A7'!$O44*100</f>
        <v>170699.99253048623</v>
      </c>
      <c r="H45" s="467">
        <f>'A9-2'!X45/'A7'!$O44*100</f>
        <v>158017.52187046214</v>
      </c>
      <c r="I45" s="467">
        <f>'A9-2'!AA45/'A7'!$O44*100</f>
        <v>-106857.39350250062</v>
      </c>
      <c r="J45" s="467">
        <f>'A9-2'!AF45/'A7'!$O44*100</f>
        <v>-51746.827087777572</v>
      </c>
      <c r="K45" s="467">
        <f>'A9-2'!AI45/'A7'!$O44*100</f>
        <v>49207.399462173671</v>
      </c>
      <c r="L45" s="467">
        <f>'A9-2'!AL45/'A7'!$O44*100</f>
        <v>-209871.910390206</v>
      </c>
      <c r="M45" s="467">
        <f>'A9-2'!AO45/'A7'!$O44*100</f>
        <v>-53697.600331166017</v>
      </c>
      <c r="N45" s="467">
        <f>'A9-2'!AT45/'A7'!$O44*100</f>
        <v>-193620.35585130076</v>
      </c>
      <c r="O45" s="467">
        <f>'A9-2'!AW45/'A7'!$O44*100</f>
        <v>-1833462.8343612168</v>
      </c>
    </row>
    <row r="46" spans="1:15" ht="18" customHeight="1">
      <c r="A46" s="90">
        <v>2002</v>
      </c>
      <c r="B46" s="467">
        <f>'A9-2'!D46/'A7'!$O45*100</f>
        <v>-217039.51978076948</v>
      </c>
      <c r="C46" s="467">
        <f>'A9-2'!G46/'A7'!$O45*100</f>
        <v>100484.43085281168</v>
      </c>
      <c r="D46" s="467">
        <f>'A9-2'!J46/'A7'!$O45*100</f>
        <v>-126034.67959711957</v>
      </c>
      <c r="E46" s="467">
        <f>'A9-2'!M46/'A7'!$O45*100</f>
        <v>-30609.494353164213</v>
      </c>
      <c r="F46" s="467">
        <f>'A9-2'!R46/'A7'!$O45*100</f>
        <v>-53110.532497535678</v>
      </c>
      <c r="G46" s="467">
        <f>'A9-2'!U46/'A7'!$O45*100</f>
        <v>43520.288871923098</v>
      </c>
      <c r="H46" s="467">
        <f>'A9-2'!X46/'A7'!$O45*100</f>
        <v>109363.60895827501</v>
      </c>
      <c r="I46" s="467">
        <f>'A9-2'!AA46/'A7'!$O45*100</f>
        <v>-179950.57317769306</v>
      </c>
      <c r="J46" s="467">
        <f>'A9-2'!AF46/'A7'!$O45*100</f>
        <v>-114078.38710270177</v>
      </c>
      <c r="K46" s="467">
        <f>'A9-2'!AI46/'A7'!$O45*100</f>
        <v>62542.975385253172</v>
      </c>
      <c r="L46" s="467">
        <f>'A9-2'!AL46/'A7'!$O45*100</f>
        <v>-310048.62177561142</v>
      </c>
      <c r="M46" s="467">
        <f>'A9-2'!AO46/'A7'!$O45*100</f>
        <v>-59182.974307633107</v>
      </c>
      <c r="N46" s="467">
        <f>'A9-2'!AT46/'A7'!$O45*100</f>
        <v>-186060.54077302164</v>
      </c>
      <c r="O46" s="467">
        <f>'A9-2'!AW46/'A7'!$O45*100</f>
        <v>-1967342.2117223109</v>
      </c>
    </row>
    <row r="47" spans="1:15" ht="18" customHeight="1">
      <c r="A47" s="411">
        <v>2003</v>
      </c>
      <c r="B47" s="467">
        <f>'A9-2'!D47/'A7'!$O46*100</f>
        <v>-306877.0200391488</v>
      </c>
      <c r="C47" s="467">
        <f>'A9-2'!G47/'A7'!$O46*100</f>
        <v>120252.14052613397</v>
      </c>
      <c r="D47" s="467">
        <f>'A9-2'!J47/'A7'!$O46*100</f>
        <v>-150270.43549416002</v>
      </c>
      <c r="E47" s="467">
        <f>'A9-2'!M47/'A7'!$O46*100</f>
        <v>-26851.633289880367</v>
      </c>
      <c r="F47" s="467">
        <f>'A9-2'!R47/'A7'!$O46*100</f>
        <v>-45588.813766784755</v>
      </c>
      <c r="G47" s="467">
        <f>'A9-2'!U47/'A7'!$O46*100</f>
        <v>12272.933273717597</v>
      </c>
      <c r="H47" s="467">
        <f>'A9-2'!X47/'A7'!$O46*100</f>
        <v>168788.15369533331</v>
      </c>
      <c r="I47" s="467">
        <f>'A9-2'!AA47/'A7'!$O46*100</f>
        <v>-240146.35974420863</v>
      </c>
      <c r="J47" s="467">
        <f>'A9-2'!AF47/'A7'!$O46*100</f>
        <v>-12856.910144761718</v>
      </c>
      <c r="K47" s="467">
        <f>'A9-2'!AI47/'A7'!$O46*100</f>
        <v>94514.772782132932</v>
      </c>
      <c r="L47" s="467">
        <f>'A9-2'!AL47/'A7'!$O46*100</f>
        <v>-427114.09019441705</v>
      </c>
      <c r="M47" s="467">
        <f>'A9-2'!AO47/'A7'!$O46*100</f>
        <v>-65772.749846791994</v>
      </c>
      <c r="N47" s="467">
        <f>'A9-2'!AT47/'A7'!$O46*100</f>
        <v>-196922.65230515256</v>
      </c>
      <c r="O47" s="467">
        <f>'A9-2'!AW47/'A7'!$O46*100</f>
        <v>-1972136.9884249549</v>
      </c>
    </row>
    <row r="48" spans="1:15" ht="18" customHeight="1">
      <c r="A48" s="90">
        <v>2004</v>
      </c>
      <c r="B48" s="467">
        <f>'A9-2'!D48/'A7'!$O47*100</f>
        <v>-344470.46472408925</v>
      </c>
      <c r="C48" s="467">
        <f>'A9-2'!G48/'A7'!$O47*100</f>
        <v>103033.56832430029</v>
      </c>
      <c r="D48" s="467">
        <f>'A9-2'!J48/'A7'!$O47*100</f>
        <v>-144898.22569294457</v>
      </c>
      <c r="E48" s="467">
        <f>'A9-2'!M48/'A7'!$O47*100</f>
        <v>-20122.183860934776</v>
      </c>
      <c r="F48" s="467">
        <f>'A9-2'!R48/'A7'!$O47*100</f>
        <v>-18994.66743629958</v>
      </c>
      <c r="G48" s="467">
        <f>'A9-2'!U48/'A7'!$O47*100</f>
        <v>-21249.700285569979</v>
      </c>
      <c r="H48" s="467">
        <f>'A9-2'!X48/'A7'!$O47*100</f>
        <v>292412.3627658714</v>
      </c>
      <c r="I48" s="467">
        <f>'A9-2'!AA48/'A7'!$O47*100</f>
        <v>-282639.33250522346</v>
      </c>
      <c r="J48" s="467">
        <f>'A9-2'!AF48/'A7'!$O47*100</f>
        <v>22696.878149845863</v>
      </c>
      <c r="K48" s="467">
        <f>'A9-2'!AI48/'A7'!$O47*100</f>
        <v>114804.25359886322</v>
      </c>
      <c r="L48" s="467">
        <f>'A9-2'!AL48/'A7'!$O47*100</f>
        <v>-544477.77304987388</v>
      </c>
      <c r="M48" s="467">
        <f>'A9-2'!AO48/'A7'!$O47*100</f>
        <v>-90416.558779743122</v>
      </c>
      <c r="N48" s="467">
        <f>'A9-2'!AT48/'A7'!$O47*100</f>
        <v>-390444.9240402056</v>
      </c>
      <c r="O48" s="467">
        <f>'A9-2'!AW48/'A7'!$O47*100</f>
        <v>-2063666.4751038428</v>
      </c>
    </row>
    <row r="49" spans="1:15" ht="18" customHeight="1">
      <c r="A49" s="411">
        <v>2005</v>
      </c>
      <c r="B49" s="467">
        <f>'A9-2'!D49/'A7'!$O48*100</f>
        <v>-345254.74230145855</v>
      </c>
      <c r="C49" s="467">
        <f>'A9-2'!G49/'A7'!$O48*100</f>
        <v>106374.18519480283</v>
      </c>
      <c r="D49" s="467">
        <f>'A9-2'!J49/'A7'!$O48*100</f>
        <v>-125532.35233754486</v>
      </c>
      <c r="E49" s="467">
        <f>'A9-2'!M49/'A7'!$O48*100</f>
        <v>8502.1346920135729</v>
      </c>
      <c r="F49" s="467">
        <f>'A9-2'!R49/'A7'!$O48*100</f>
        <v>-25516.154230504035</v>
      </c>
      <c r="G49" s="467">
        <f>'A9-2'!U49/'A7'!$O48*100</f>
        <v>20165.092185499248</v>
      </c>
      <c r="H49" s="467">
        <f>'A9-2'!X49/'A7'!$O48*100</f>
        <v>489307.06985323731</v>
      </c>
      <c r="I49" s="467">
        <f>'A9-2'!AA49/'A7'!$O48*100</f>
        <v>-234216.43776247566</v>
      </c>
      <c r="J49" s="467">
        <f>'A9-2'!AF49/'A7'!$O48*100</f>
        <v>-14075.677534317716</v>
      </c>
      <c r="K49" s="467">
        <f>'A9-2'!AI49/'A7'!$O48*100</f>
        <v>147008.39710952117</v>
      </c>
      <c r="L49" s="467">
        <f>'A9-2'!AL49/'A7'!$O48*100</f>
        <v>-528573.60101005563</v>
      </c>
      <c r="M49" s="467">
        <f>'A9-2'!AO49/'A7'!$O48*100</f>
        <v>-65974.863364882622</v>
      </c>
      <c r="N49" s="467">
        <f>'A9-2'!AT49/'A7'!$O48*100</f>
        <v>-385024.73597965552</v>
      </c>
      <c r="O49" s="467">
        <f>'A9-2'!AW49/'A7'!$O48*100</f>
        <v>-1712570.3125979381</v>
      </c>
    </row>
    <row r="50" spans="1:15" ht="12.75" customHeight="1">
      <c r="A50" s="90">
        <v>2006</v>
      </c>
      <c r="B50" s="467">
        <f>'A9-2'!D50/'A7'!$O49*100</f>
        <v>-410584.97652977495</v>
      </c>
      <c r="C50" s="467">
        <f>'A9-2'!G50/'A7'!$O49*100</f>
        <v>103289.44239302361</v>
      </c>
      <c r="D50" s="467">
        <f>'A9-2'!J50/'A7'!$O49*100</f>
        <v>-62341.084662411697</v>
      </c>
      <c r="E50" s="467">
        <f>'A9-2'!M50/'A7'!$O49*100</f>
        <v>-440.38799823488296</v>
      </c>
      <c r="F50" s="467">
        <f>'A9-2'!R50/'A7'!$O49*100</f>
        <v>-24964.762917482713</v>
      </c>
      <c r="G50" s="467">
        <f>'A9-2'!U50/'A7'!$O49*100</f>
        <v>22688.995698534029</v>
      </c>
      <c r="H50" s="467">
        <f>'A9-2'!X50/'A7'!$O49*100</f>
        <v>731181.43005181139</v>
      </c>
      <c r="I50" s="467">
        <f>'A9-2'!AA50/'A7'!$O49*100</f>
        <v>-345511.42598357832</v>
      </c>
      <c r="J50" s="467">
        <f>'A9-2'!AF50/'A7'!$O49*100</f>
        <v>19658.645535241365</v>
      </c>
      <c r="K50" s="467">
        <f>'A9-2'!AI50/'A7'!$O49*100</f>
        <v>174867.51508858803</v>
      </c>
      <c r="L50" s="467">
        <f>'A9-2'!AL50/'A7'!$O49*100</f>
        <v>-732864.00408015517</v>
      </c>
      <c r="M50" s="467">
        <f>'A9-2'!AO50/'A7'!$O49*100</f>
        <v>-47418.541634503374</v>
      </c>
      <c r="N50" s="467">
        <f>'A9-2'!AT50/'A7'!$O49*100</f>
        <v>-650194.67809571209</v>
      </c>
      <c r="O50" s="467">
        <f>'A9-2'!AW50/'A7'!$O49*100</f>
        <v>-1881478.3152658732</v>
      </c>
    </row>
    <row r="51" spans="1:15" ht="12.75" customHeight="1">
      <c r="A51" s="411">
        <v>2007</v>
      </c>
      <c r="B51" s="467">
        <f>'A9-2'!D51/'A7'!$O50*100</f>
        <v>-479177.67772164923</v>
      </c>
      <c r="C51" s="467">
        <f>'A9-2'!G51/'A7'!$O50*100</f>
        <v>119168.55518502141</v>
      </c>
      <c r="D51" s="467">
        <f>'A9-2'!J51/'A7'!$O50*100</f>
        <v>-106100.87667033084</v>
      </c>
      <c r="E51" s="467">
        <f>'A9-2'!M51/'A7'!$O50*100</f>
        <v>-15774.614344855598</v>
      </c>
      <c r="F51" s="467">
        <f>'A9-2'!R51/'A7'!$O50*100</f>
        <v>-61612.394640866012</v>
      </c>
      <c r="G51" s="467">
        <f>'A9-2'!U51/'A7'!$O50*100</f>
        <v>-36067.459844311939</v>
      </c>
      <c r="H51" s="467">
        <f>'A9-2'!X51/'A7'!$O50*100</f>
        <v>806435.04493051965</v>
      </c>
      <c r="I51" s="467">
        <f>'A9-2'!AA51/'A7'!$O50*100</f>
        <v>-407774.94831610756</v>
      </c>
      <c r="J51" s="467">
        <f>'A9-2'!AF51/'A7'!$O50*100</f>
        <v>-42271.896867240976</v>
      </c>
      <c r="K51" s="467">
        <f>'A9-2'!AI51/'A7'!$O50*100</f>
        <v>188599.04083260245</v>
      </c>
      <c r="L51" s="467">
        <f>'A9-2'!AL51/'A7'!$O50*100</f>
        <v>-1010122.3759588016</v>
      </c>
      <c r="M51" s="467">
        <f>'A9-2'!AO51/'A7'!$O50*100</f>
        <v>-4519.8990140155083</v>
      </c>
      <c r="N51" s="467">
        <f>'A9-2'!AT51/'A7'!$O50*100</f>
        <v>-539886.09255971212</v>
      </c>
      <c r="O51" s="467">
        <f>'A9-2'!AW51/'A7'!$O50*100</f>
        <v>-1597559.1404334886</v>
      </c>
    </row>
    <row r="52" spans="1:15" ht="12.75" customHeight="1">
      <c r="A52" s="90">
        <v>2008</v>
      </c>
      <c r="B52" s="467">
        <f>'A9-2'!D52/'A7'!$O51*100</f>
        <v>-407369.54425209295</v>
      </c>
      <c r="C52" s="467">
        <f>'A9-2'!G52/'A7'!$O51*100</f>
        <v>122373.93057807887</v>
      </c>
      <c r="D52" s="467">
        <f>'A9-2'!J52/'A7'!$O51*100</f>
        <v>4488.8396570590485</v>
      </c>
      <c r="E52" s="467">
        <f>'A9-2'!M52/'A7'!$O51*100</f>
        <v>-15236.754101388251</v>
      </c>
      <c r="F52" s="467">
        <f>'A9-2'!R52/'A7'!$O51*100</f>
        <v>-20465.028072864665</v>
      </c>
      <c r="G52" s="467">
        <f>'A9-2'!U52/'A7'!$O51*100</f>
        <v>-263192.91138334584</v>
      </c>
      <c r="H52" s="467">
        <f>'A9-2'!X52/'A7'!$O51*100</f>
        <v>749758.6456285991</v>
      </c>
      <c r="I52" s="467">
        <f>'A9-2'!AA52/'A7'!$O51*100</f>
        <v>-382187.96992865665</v>
      </c>
      <c r="J52" s="467">
        <f>'A9-2'!AF52/'A7'!$O51*100</f>
        <v>13499.165077773941</v>
      </c>
      <c r="K52" s="467">
        <f>'A9-2'!AI52/'A7'!$O51*100</f>
        <v>178859.8565171801</v>
      </c>
      <c r="L52" s="467">
        <f>'A9-2'!AL52/'A7'!$O51*100</f>
        <v>-980305.45041515201</v>
      </c>
      <c r="M52" s="467">
        <f>'A9-2'!AO52/'A7'!$O51*100</f>
        <v>-32491.037590458312</v>
      </c>
      <c r="N52" s="467">
        <f>'A9-2'!AT52/'A7'!$O51*100</f>
        <v>-120790.59440813442</v>
      </c>
      <c r="O52" s="467">
        <f>'A9-2'!AW52/'A7'!$O51*100</f>
        <v>-2851555.7959633837</v>
      </c>
    </row>
    <row r="53" spans="1:15" ht="12.75" customHeight="1">
      <c r="A53" s="90">
        <v>2009</v>
      </c>
      <c r="B53" s="467">
        <f>'A9-2'!D53/'A7'!$O52*100</f>
        <v>-562010.6903928977</v>
      </c>
      <c r="C53" s="467">
        <f>'A9-2'!G53/'A7'!$O52*100</f>
        <v>170648.36739241876</v>
      </c>
      <c r="D53" s="467">
        <f>'A9-2'!J53/'A7'!$O52*100</f>
        <v>-92197.992448154982</v>
      </c>
      <c r="E53" s="467">
        <f>'A9-2'!M53/'A7'!$O52*100</f>
        <v>9841.676766020928</v>
      </c>
      <c r="F53" s="467">
        <f>'A9-2'!R53/'A7'!$O52*100</f>
        <v>-8166.0847973113678</v>
      </c>
      <c r="G53" s="467">
        <f>'A9-2'!U53/'A7'!$O52*100</f>
        <v>-255487.34105907907</v>
      </c>
      <c r="H53" s="467">
        <f>'A9-2'!X53/'A7'!$O52*100</f>
        <v>1027286.6745613563</v>
      </c>
      <c r="I53" s="467">
        <f>'A9-2'!AA53/'A7'!$O52*100</f>
        <v>-351162.67205233587</v>
      </c>
      <c r="J53" s="467">
        <f>'A9-2'!AF53/'A7'!$O52*100</f>
        <v>114477.21963828453</v>
      </c>
      <c r="K53" s="467">
        <f>'A9-2'!AI53/'A7'!$O52*100</f>
        <v>262373.28006176336</v>
      </c>
      <c r="L53" s="467">
        <f>'A9-2'!AL53/'A7'!$O52*100</f>
        <v>-1122129.0616705539</v>
      </c>
      <c r="M53" s="467">
        <f>'A9-2'!AO53/'A7'!$O52*100</f>
        <v>-49248.817999233732</v>
      </c>
      <c r="N53" s="467">
        <f>'A9-2'!AT53/'A7'!$O52*100</f>
        <v>-398519.17093632813</v>
      </c>
      <c r="O53" s="467">
        <f>'A9-2'!AW53/'A7'!$O52*100</f>
        <v>-2214013.364832547</v>
      </c>
    </row>
    <row r="54" spans="1:15" ht="12.75" customHeight="1">
      <c r="A54" s="90">
        <v>2010</v>
      </c>
      <c r="B54" s="467">
        <f>'A9-2'!D54/'A7'!$O53*100</f>
        <v>-636745.83612474834</v>
      </c>
      <c r="C54" s="467">
        <f>'A9-2'!G54/'A7'!$O53*100</f>
        <v>317143.3078541045</v>
      </c>
      <c r="D54" s="467">
        <f>'A9-2'!J54/'A7'!$O53*100</f>
        <v>-210812.06417611247</v>
      </c>
      <c r="E54" s="467">
        <f>'A9-2'!M54/'A7'!$O53*100</f>
        <v>22004.815909555837</v>
      </c>
      <c r="F54" s="467">
        <f>'A9-2'!R54/'A7'!$O53*100</f>
        <v>11817.875832314423</v>
      </c>
      <c r="G54" s="467">
        <f>'A9-2'!U54/'A7'!$O53*100</f>
        <v>-328605.47132455115</v>
      </c>
      <c r="H54" s="467">
        <f>'A9-2'!X54/'A7'!$O53*100</f>
        <v>1107898.8238758752</v>
      </c>
      <c r="I54" s="467">
        <f>'A9-2'!AA54/'A7'!$O53*100</f>
        <v>-372025.84671113116</v>
      </c>
      <c r="J54" s="467">
        <f>'A9-2'!AF54/'A7'!$O53*100</f>
        <v>120069.23395279667</v>
      </c>
      <c r="K54" s="467">
        <f>'A9-2'!AI54/'A7'!$O53*100</f>
        <v>312506.60803388985</v>
      </c>
      <c r="L54" s="467">
        <f>'A9-2'!AL54/'A7'!$O53*100</f>
        <v>-994278.03433778277</v>
      </c>
      <c r="M54" s="467">
        <f>'A9-2'!AO54/'A7'!$O53*100</f>
        <v>-90142.043476604231</v>
      </c>
      <c r="N54" s="467">
        <f>'A9-2'!AT54/'A7'!$O53*100</f>
        <v>-254092.74140921407</v>
      </c>
      <c r="O54" s="467">
        <f>'A9-2'!AW54/'A7'!$O53*100</f>
        <v>-2214171.1012041704</v>
      </c>
    </row>
    <row r="56" spans="1:15" ht="12.75" customHeight="1">
      <c r="A56" s="411" t="s">
        <v>1</v>
      </c>
    </row>
    <row r="57" spans="1:15" ht="12.75" customHeight="1">
      <c r="A57" s="411" t="s">
        <v>516</v>
      </c>
    </row>
    <row r="58" spans="1:15" ht="12.75" customHeight="1">
      <c r="A58" s="411" t="s">
        <v>731</v>
      </c>
    </row>
  </sheetData>
  <phoneticPr fontId="0" type="noConversion"/>
  <pageMargins left="0.75" right="0.75" top="1" bottom="1" header="0.5" footer="0.5"/>
  <pageSetup scale="76"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45">
    <pageSetUpPr fitToPage="1"/>
  </sheetPr>
  <dimension ref="A1:O57"/>
  <sheetViews>
    <sheetView showOutlineSymbols="0" view="pageBreakPreview" zoomScaleSheetLayoutView="100" workbookViewId="0">
      <pane xSplit="1" ySplit="3" topLeftCell="C48"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5" style="411" customWidth="1"/>
    <col min="2" max="8" width="10.5703125" style="411" customWidth="1"/>
    <col min="9" max="9" width="12" style="411" customWidth="1"/>
    <col min="10" max="11" width="10.5703125" style="411" customWidth="1"/>
    <col min="12" max="12" width="11.85546875" style="411" customWidth="1"/>
    <col min="13" max="15" width="10.5703125" style="411" customWidth="1"/>
    <col min="16" max="16384" width="3.85546875" style="411"/>
  </cols>
  <sheetData>
    <row r="1" spans="1:15" ht="12.75" customHeight="1">
      <c r="A1" s="411" t="s">
        <v>3</v>
      </c>
      <c r="F1" s="554"/>
    </row>
    <row r="2" spans="1:15" ht="12.75" customHeight="1">
      <c r="A2" s="411" t="s">
        <v>471</v>
      </c>
      <c r="B2" s="91" t="s">
        <v>472</v>
      </c>
      <c r="C2" s="91" t="s">
        <v>474</v>
      </c>
      <c r="D2" s="91" t="s">
        <v>475</v>
      </c>
      <c r="E2" s="91" t="s">
        <v>479</v>
      </c>
      <c r="F2" s="91" t="s">
        <v>480</v>
      </c>
      <c r="G2" s="91" t="s">
        <v>481</v>
      </c>
      <c r="H2" s="91" t="s">
        <v>482</v>
      </c>
      <c r="I2" s="91" t="s">
        <v>487</v>
      </c>
      <c r="J2" s="91" t="s">
        <v>492</v>
      </c>
      <c r="K2" s="91" t="s">
        <v>494</v>
      </c>
      <c r="L2" s="91" t="s">
        <v>497</v>
      </c>
      <c r="M2" s="91" t="s">
        <v>498</v>
      </c>
      <c r="N2" s="91" t="s">
        <v>274</v>
      </c>
      <c r="O2" s="91" t="s">
        <v>275</v>
      </c>
    </row>
    <row r="3" spans="1:15" ht="12.75" customHeight="1">
      <c r="B3" s="91" t="s">
        <v>324</v>
      </c>
      <c r="C3" s="91" t="s">
        <v>324</v>
      </c>
      <c r="D3" s="91" t="s">
        <v>324</v>
      </c>
      <c r="E3" s="91" t="s">
        <v>324</v>
      </c>
      <c r="F3" s="91" t="s">
        <v>324</v>
      </c>
      <c r="G3" s="91" t="s">
        <v>324</v>
      </c>
      <c r="H3" s="91" t="s">
        <v>324</v>
      </c>
      <c r="I3" s="91" t="s">
        <v>324</v>
      </c>
      <c r="J3" s="91" t="s">
        <v>324</v>
      </c>
      <c r="K3" s="91" t="s">
        <v>324</v>
      </c>
      <c r="L3" s="91" t="s">
        <v>324</v>
      </c>
      <c r="M3" s="91" t="s">
        <v>324</v>
      </c>
      <c r="N3" s="91" t="s">
        <v>324</v>
      </c>
      <c r="O3" s="91" t="s">
        <v>324</v>
      </c>
    </row>
    <row r="4" spans="1:15" ht="12.75" hidden="1" customHeight="1">
      <c r="A4" s="445">
        <v>1960</v>
      </c>
      <c r="B4" s="467">
        <f>'A9'!B4*'A19'!B$43</f>
        <v>-658693.08133719733</v>
      </c>
      <c r="C4" s="467">
        <f>'A9'!C4*'A19'!C$43</f>
        <v>78772.092372866522</v>
      </c>
      <c r="D4" s="467">
        <f>'A9'!D4*'A19'!D$43</f>
        <v>-137426.94327573595</v>
      </c>
      <c r="E4" s="467">
        <f>'A9'!E4*'A19'!E$43</f>
        <v>-3273336.233742761</v>
      </c>
      <c r="F4" s="467">
        <f>'A9'!F4*'A19'!F$43</f>
        <v>-34962.828599116132</v>
      </c>
      <c r="G4" s="467">
        <f>'A9'!G4*'A19'!G$43</f>
        <v>168215.32632170495</v>
      </c>
      <c r="H4" s="467">
        <f>'A9'!H4*'A19'!H$43</f>
        <v>222787.38374984969</v>
      </c>
      <c r="I4" s="467">
        <f>'A9'!I4*'A19'!I$43</f>
        <v>55855.5525067536</v>
      </c>
      <c r="J4" s="467">
        <f>'A9'!J4*'A19'!J$43</f>
        <v>189842.76338844796</v>
      </c>
      <c r="K4" s="467">
        <f>'A9'!K4*'A19'!K$43</f>
        <v>-1136446.1215652747</v>
      </c>
      <c r="L4" s="467">
        <f>'A9'!L4*'A19'!L$43</f>
        <v>-83651.732696728257</v>
      </c>
      <c r="M4" s="467">
        <f>'A9'!M4*'A19'!M$43</f>
        <v>-1201596.5604167262</v>
      </c>
      <c r="N4" s="467">
        <f>'A9'!N4*'A19'!N$43</f>
        <v>189443.34310952263</v>
      </c>
      <c r="O4" s="467">
        <f>'A9'!O4*'A19'!O$43</f>
        <v>1756993.5195490362</v>
      </c>
    </row>
    <row r="5" spans="1:15" ht="12.75" hidden="1" customHeight="1">
      <c r="A5" s="445">
        <v>1961</v>
      </c>
      <c r="B5" s="467">
        <f>'A9'!B5*'A19'!B$43</f>
        <v>-617715.09834093938</v>
      </c>
      <c r="C5" s="467">
        <f>'A9'!C5*'A19'!C$43</f>
        <v>73871.598420080423</v>
      </c>
      <c r="D5" s="467">
        <f>'A9'!D5*'A19'!D$43</f>
        <v>-129929.2881670825</v>
      </c>
      <c r="E5" s="467">
        <f>'A9'!E5*'A19'!E$43</f>
        <v>-3042099.5406725695</v>
      </c>
      <c r="F5" s="467">
        <f>'A9'!F5*'A19'!F$43</f>
        <v>-32787.754598145671</v>
      </c>
      <c r="G5" s="467">
        <f>'A9'!G5*'A19'!G$43</f>
        <v>157750.47557858311</v>
      </c>
      <c r="H5" s="467">
        <f>'A9'!H5*'A19'!H$43</f>
        <v>208927.54844605571</v>
      </c>
      <c r="I5" s="467">
        <f>'A9'!I5*'A19'!I$43</f>
        <v>52380.72037974566</v>
      </c>
      <c r="J5" s="467">
        <f>'A9'!J5*'A19'!J$43</f>
        <v>178032.4472480359</v>
      </c>
      <c r="K5" s="467">
        <f>'A9'!K5*'A19'!K$43</f>
        <v>-1065746.6240828871</v>
      </c>
      <c r="L5" s="467">
        <f>'A9'!L5*'A19'!L$43</f>
        <v>-78447.671234453315</v>
      </c>
      <c r="M5" s="467">
        <f>'A9'!M5*'A19'!M$43</f>
        <v>-1126843.9862418773</v>
      </c>
      <c r="N5" s="467">
        <f>'A9'!N5*'A19'!N$43</f>
        <v>177657.8753208876</v>
      </c>
      <c r="O5" s="467">
        <f>'A9'!O5*'A19'!O$43</f>
        <v>1647689.1217823944</v>
      </c>
    </row>
    <row r="6" spans="1:15" ht="12.75" hidden="1" customHeight="1">
      <c r="A6" s="445">
        <v>1962</v>
      </c>
      <c r="B6" s="467">
        <f>'A9'!B6*'A19'!B$43</f>
        <v>-579286.39836892788</v>
      </c>
      <c r="C6" s="467">
        <f>'A9'!C6*'A19'!C$43</f>
        <v>69275.969302769532</v>
      </c>
      <c r="D6" s="467">
        <f>'A9'!D6*'A19'!D$43</f>
        <v>-125071.3984570632</v>
      </c>
      <c r="E6" s="467">
        <f>'A9'!E6*'A19'!E$43</f>
        <v>-2852847.3581575546</v>
      </c>
      <c r="F6" s="467">
        <f>'A9'!F6*'A19'!F$43</f>
        <v>-30747.994217361447</v>
      </c>
      <c r="G6" s="467">
        <f>'A9'!G6*'A19'!G$43</f>
        <v>147936.65410532913</v>
      </c>
      <c r="H6" s="467">
        <f>'A9'!H6*'A19'!H$43</f>
        <v>195929.94793947076</v>
      </c>
      <c r="I6" s="467">
        <f>'A9'!I6*'A19'!I$43</f>
        <v>49122.061180387609</v>
      </c>
      <c r="J6" s="467">
        <f>'A9'!J6*'A19'!J$43</f>
        <v>166956.86318193038</v>
      </c>
      <c r="K6" s="467">
        <f>'A9'!K6*'A19'!K$43</f>
        <v>-999445.41601291613</v>
      </c>
      <c r="L6" s="467">
        <f>'A9'!L6*'A19'!L$43</f>
        <v>-73567.359858758398</v>
      </c>
      <c r="M6" s="467">
        <f>'A9'!M6*'A19'!M$43</f>
        <v>-1056741.8476040841</v>
      </c>
      <c r="N6" s="467">
        <f>'A9'!N6*'A19'!N$43</f>
        <v>166605.59376470128</v>
      </c>
      <c r="O6" s="467">
        <f>'A9'!O6*'A19'!O$43</f>
        <v>1545184.6645039765</v>
      </c>
    </row>
    <row r="7" spans="1:15" ht="12.75" hidden="1" customHeight="1">
      <c r="A7" s="445">
        <v>1963</v>
      </c>
      <c r="B7" s="467">
        <f>'A9'!B7*'A19'!B$43</f>
        <v>-543248.38786768576</v>
      </c>
      <c r="C7" s="467">
        <f>'A9'!C7*'A19'!C$43</f>
        <v>64966.239061827539</v>
      </c>
      <c r="D7" s="467">
        <f>'A9'!D7*'A19'!D$43</f>
        <v>-122794.70236069373</v>
      </c>
      <c r="E7" s="467">
        <f>'A9'!E7*'A19'!E$43</f>
        <v>-2675368.7511313865</v>
      </c>
      <c r="F7" s="467">
        <f>'A9'!F7*'A19'!F$43</f>
        <v>-28835.129455445014</v>
      </c>
      <c r="G7" s="467">
        <f>'A9'!G7*'A19'!G$43</f>
        <v>138733.36069264464</v>
      </c>
      <c r="H7" s="467">
        <f>'A9'!H7*'A19'!H$43</f>
        <v>183740.94170484893</v>
      </c>
      <c r="I7" s="467">
        <f>'A9'!I7*'A19'!I$43</f>
        <v>46066.126565582352</v>
      </c>
      <c r="J7" s="467">
        <f>'A9'!J7*'A19'!J$43</f>
        <v>156570.30274214433</v>
      </c>
      <c r="K7" s="467">
        <f>'A9'!K7*'A19'!K$43</f>
        <v>-937268.87518767605</v>
      </c>
      <c r="L7" s="467">
        <f>'A9'!L7*'A19'!L$43</f>
        <v>-68990.657739386137</v>
      </c>
      <c r="M7" s="467">
        <f>'A9'!M7*'A19'!M$43</f>
        <v>-991000.83606249373</v>
      </c>
      <c r="N7" s="467">
        <f>'A9'!N7*'A19'!N$43</f>
        <v>156240.88616140941</v>
      </c>
      <c r="O7" s="467">
        <f>'A9'!O7*'A19'!O$43</f>
        <v>1449057.1163299754</v>
      </c>
    </row>
    <row r="8" spans="1:15" ht="12.75" hidden="1" customHeight="1">
      <c r="A8" s="445">
        <v>1964</v>
      </c>
      <c r="B8" s="467">
        <f>'A9'!B8*'A19'!B$43</f>
        <v>-509452.33955396328</v>
      </c>
      <c r="C8" s="467">
        <f>'A9'!C8*'A19'!C$43</f>
        <v>60924.621630228045</v>
      </c>
      <c r="D8" s="467">
        <f>'A9'!D8*'A19'!D$43</f>
        <v>-120503.42154773264</v>
      </c>
      <c r="E8" s="467">
        <f>'A9'!E8*'A19'!E$43</f>
        <v>-2508931.2731939806</v>
      </c>
      <c r="F8" s="467">
        <f>'A9'!F8*'A19'!F$43</f>
        <v>-27041.266003712113</v>
      </c>
      <c r="G8" s="467">
        <f>'A9'!G8*'A19'!G$43</f>
        <v>130102.61375366675</v>
      </c>
      <c r="H8" s="467">
        <f>'A9'!H8*'A19'!H$43</f>
        <v>172310.22624991718</v>
      </c>
      <c r="I8" s="467">
        <f>'A9'!I8*'A19'!I$43</f>
        <v>43200.304827671076</v>
      </c>
      <c r="J8" s="467">
        <f>'A9'!J8*'A19'!J$43</f>
        <v>146829.90105087147</v>
      </c>
      <c r="K8" s="467">
        <f>'A9'!K8*'A19'!K$43</f>
        <v>-878960.40175966849</v>
      </c>
      <c r="L8" s="467">
        <f>'A9'!L8*'A19'!L$43</f>
        <v>-64698.677028117701</v>
      </c>
      <c r="M8" s="467">
        <f>'A9'!M8*'A19'!M$43</f>
        <v>-929349.64135583839</v>
      </c>
      <c r="N8" s="467">
        <f>'A9'!N8*'A19'!N$43</f>
        <v>146520.97781890017</v>
      </c>
      <c r="O8" s="467">
        <f>'A9'!O8*'A19'!O$43</f>
        <v>1358909.7630998008</v>
      </c>
    </row>
    <row r="9" spans="1:15" ht="12.75" hidden="1" customHeight="1">
      <c r="A9" s="445">
        <v>1965</v>
      </c>
      <c r="B9" s="467">
        <f>'A9'!B9*'A19'!B$43</f>
        <v>-477758.77862378681</v>
      </c>
      <c r="C9" s="467">
        <f>'A9'!C9*'A19'!C$43</f>
        <v>57134.437430708727</v>
      </c>
      <c r="D9" s="467">
        <f>'A9'!D9*'A19'!D$43</f>
        <v>-125536.77967460784</v>
      </c>
      <c r="E9" s="467">
        <f>'A9'!E9*'A19'!E$43</f>
        <v>-2352848.0441990611</v>
      </c>
      <c r="F9" s="467">
        <f>'A9'!F9*'A19'!F$43</f>
        <v>-25359.000666648179</v>
      </c>
      <c r="G9" s="467">
        <f>'A9'!G9*'A19'!G$43</f>
        <v>122008.79457563101</v>
      </c>
      <c r="H9" s="467">
        <f>'A9'!H9*'A19'!H$43</f>
        <v>161590.62751507657</v>
      </c>
      <c r="I9" s="467">
        <f>'A9'!I9*'A19'!I$43</f>
        <v>40512.768846470695</v>
      </c>
      <c r="J9" s="467">
        <f>'A9'!J9*'A19'!J$43</f>
        <v>137695.45989902227</v>
      </c>
      <c r="K9" s="467">
        <f>'A9'!K9*'A19'!K$43</f>
        <v>-824279.35922530282</v>
      </c>
      <c r="L9" s="467">
        <f>'A9'!L9*'A19'!L$43</f>
        <v>-60673.704909454456</v>
      </c>
      <c r="M9" s="467">
        <f>'A9'!M9*'A19'!M$43</f>
        <v>-871533.8317169291</v>
      </c>
      <c r="N9" s="467">
        <f>'A9'!N9*'A19'!N$43</f>
        <v>137405.75510323248</v>
      </c>
      <c r="O9" s="467">
        <f>'A9'!O9*'A19'!O$43</f>
        <v>1274370.5706541981</v>
      </c>
    </row>
    <row r="10" spans="1:15" ht="12.75" hidden="1" customHeight="1">
      <c r="A10" s="445">
        <v>1966</v>
      </c>
      <c r="B10" s="467">
        <f>'A9'!B10*'A19'!B$43</f>
        <v>-448036.90714608057</v>
      </c>
      <c r="C10" s="467">
        <f>'A9'!C10*'A19'!C$43</f>
        <v>53580.044539890099</v>
      </c>
      <c r="D10" s="467">
        <f>'A9'!D10*'A19'!D$43</f>
        <v>-126500.27085066844</v>
      </c>
      <c r="E10" s="467">
        <f>'A9'!E10*'A19'!E$43</f>
        <v>-2206474.9155300334</v>
      </c>
      <c r="F10" s="467">
        <f>'A9'!F10*'A19'!F$43</f>
        <v>-23781.390809246263</v>
      </c>
      <c r="G10" s="467">
        <f>'A9'!G10*'A19'!G$43</f>
        <v>114418.50032301122</v>
      </c>
      <c r="H10" s="467">
        <f>'A9'!H10*'A19'!H$43</f>
        <v>151537.90618813477</v>
      </c>
      <c r="I10" s="467">
        <f>'A9'!I10*'A19'!I$43</f>
        <v>37992.427279269461</v>
      </c>
      <c r="J10" s="467">
        <f>'A9'!J10*'A19'!J$43</f>
        <v>129129.28184998402</v>
      </c>
      <c r="K10" s="467">
        <f>'A9'!K10*'A19'!K$43</f>
        <v>-773000.08132863755</v>
      </c>
      <c r="L10" s="467">
        <f>'A9'!L10*'A19'!L$43</f>
        <v>-56899.130500608007</v>
      </c>
      <c r="M10" s="467">
        <f>'A9'!M10*'A19'!M$43</f>
        <v>-817314.80384395015</v>
      </c>
      <c r="N10" s="467">
        <f>'A9'!N10*'A19'!N$43</f>
        <v>128857.59989143386</v>
      </c>
      <c r="O10" s="467">
        <f>'A9'!O10*'A19'!O$43</f>
        <v>1195090.649466645</v>
      </c>
    </row>
    <row r="11" spans="1:15" ht="12.75" hidden="1" customHeight="1">
      <c r="A11" s="445">
        <v>1967</v>
      </c>
      <c r="B11" s="467">
        <f>'A9'!B11*'A19'!B$43</f>
        <v>-420164.06426536181</v>
      </c>
      <c r="C11" s="467">
        <f>'A9'!C11*'A19'!C$43</f>
        <v>50246.774134746134</v>
      </c>
      <c r="D11" s="467">
        <f>'A9'!D11*'A19'!D$43</f>
        <v>-128637.67370691434</v>
      </c>
      <c r="E11" s="467">
        <f>'A9'!E11*'A19'!E$43</f>
        <v>-2069207.8117269897</v>
      </c>
      <c r="F11" s="467">
        <f>'A9'!F11*'A19'!F$43</f>
        <v>-22301.925705057944</v>
      </c>
      <c r="G11" s="467">
        <f>'A9'!G11*'A19'!G$43</f>
        <v>107300.40618548756</v>
      </c>
      <c r="H11" s="467">
        <f>'A9'!H11*'A19'!H$43</f>
        <v>142110.5751306114</v>
      </c>
      <c r="I11" s="467">
        <f>'A9'!I11*'A19'!I$43</f>
        <v>35628.878787343681</v>
      </c>
      <c r="J11" s="467">
        <f>'A9'!J11*'A19'!J$43</f>
        <v>121096.01466395924</v>
      </c>
      <c r="K11" s="467">
        <f>'A9'!K11*'A19'!K$43</f>
        <v>-724910.9407466742</v>
      </c>
      <c r="L11" s="467">
        <f>'A9'!L11*'A19'!L$43</f>
        <v>-53359.376299117939</v>
      </c>
      <c r="M11" s="467">
        <f>'A9'!M11*'A19'!M$43</f>
        <v>-766468.7981951338</v>
      </c>
      <c r="N11" s="467">
        <f>'A9'!N11*'A19'!N$43</f>
        <v>120841.23432316291</v>
      </c>
      <c r="O11" s="467">
        <f>'A9'!O11*'A19'!O$43</f>
        <v>1120742.8147916344</v>
      </c>
    </row>
    <row r="12" spans="1:15" ht="12.75" hidden="1" customHeight="1">
      <c r="A12" s="445">
        <v>1968</v>
      </c>
      <c r="B12" s="467">
        <f>'A9'!B12*'A19'!B$43</f>
        <v>-394025.21998578956</v>
      </c>
      <c r="C12" s="467">
        <f>'A9'!C12*'A19'!C$43</f>
        <v>47120.869955017246</v>
      </c>
      <c r="D12" s="467">
        <f>'A9'!D12*'A19'!D$43</f>
        <v>-130028.7065478186</v>
      </c>
      <c r="E12" s="467">
        <f>'A9'!E12*'A19'!E$43</f>
        <v>-1940480.2374938752</v>
      </c>
      <c r="F12" s="467">
        <f>'A9'!F12*'A19'!F$43</f>
        <v>-20914.499666711814</v>
      </c>
      <c r="G12" s="467">
        <f>'A9'!G12*'A19'!G$43</f>
        <v>100625.13610183292</v>
      </c>
      <c r="H12" s="467">
        <f>'A9'!H12*'A19'!H$43</f>
        <v>133269.72816214361</v>
      </c>
      <c r="I12" s="467">
        <f>'A9'!I12*'A19'!I$43</f>
        <v>33412.369110090665</v>
      </c>
      <c r="J12" s="467">
        <f>'A9'!J12*'A19'!J$43</f>
        <v>113562.50540082787</v>
      </c>
      <c r="K12" s="467">
        <f>'A9'!K12*'A19'!K$43</f>
        <v>-679813.47571270971</v>
      </c>
      <c r="L12" s="467">
        <f>'A9'!L12*'A19'!L$43</f>
        <v>-50039.833895184835</v>
      </c>
      <c r="M12" s="467">
        <f>'A9'!M12*'A19'!M$43</f>
        <v>-718785.97554297978</v>
      </c>
      <c r="N12" s="467">
        <f>'A9'!N12*'A19'!N$43</f>
        <v>113323.57521053217</v>
      </c>
      <c r="O12" s="467">
        <f>'A9'!O12*'A19'!O$43</f>
        <v>1051020.2363876272</v>
      </c>
    </row>
    <row r="13" spans="1:15" ht="12.75" hidden="1" customHeight="1">
      <c r="A13" s="445">
        <v>1969</v>
      </c>
      <c r="B13" s="467">
        <f>'A9'!B13*'A19'!B$43</f>
        <v>-369512.50044743315</v>
      </c>
      <c r="C13" s="467">
        <f>'A9'!C13*'A19'!C$43</f>
        <v>44189.431531729628</v>
      </c>
      <c r="D13" s="467">
        <f>'A9'!D13*'A19'!D$43</f>
        <v>-130575.70303236949</v>
      </c>
      <c r="E13" s="467">
        <f>'A9'!E13*'A19'!E$43</f>
        <v>-1819760.9397973318</v>
      </c>
      <c r="F13" s="467">
        <f>'A9'!F13*'A19'!F$43</f>
        <v>-19613.386848010399</v>
      </c>
      <c r="G13" s="467">
        <f>'A9'!G13*'A19'!G$43</f>
        <v>94365.141526201114</v>
      </c>
      <c r="H13" s="467">
        <f>'A9'!H13*'A19'!H$43</f>
        <v>124978.87949639212</v>
      </c>
      <c r="I13" s="467">
        <f>'A9'!I13*'A19'!I$43</f>
        <v>31333.750809624431</v>
      </c>
      <c r="J13" s="467">
        <f>'A9'!J13*'A19'!J$43</f>
        <v>106497.66359942243</v>
      </c>
      <c r="K13" s="467">
        <f>'A9'!K13*'A19'!K$43</f>
        <v>-637521.57097335847</v>
      </c>
      <c r="L13" s="467">
        <f>'A9'!L13*'A19'!L$43</f>
        <v>-46926.803683405888</v>
      </c>
      <c r="M13" s="467">
        <f>'A9'!M13*'A19'!M$43</f>
        <v>-674069.55097699782</v>
      </c>
      <c r="N13" s="467">
        <f>'A9'!N13*'A19'!N$43</f>
        <v>106273.59750524773</v>
      </c>
      <c r="O13" s="467">
        <f>'A9'!O13*'A19'!O$43</f>
        <v>985635.17224214924</v>
      </c>
    </row>
    <row r="14" spans="1:15" ht="12.75" hidden="1" customHeight="1">
      <c r="A14" s="445">
        <v>1970</v>
      </c>
      <c r="B14" s="467">
        <f>'A9'!B14*'A19'!B$43</f>
        <v>-346524.74273560091</v>
      </c>
      <c r="C14" s="467">
        <f>'A9'!C14*'A19'!C$43</f>
        <v>41440.360947527537</v>
      </c>
      <c r="D14" s="467">
        <f>'A9'!D14*'A19'!D$43</f>
        <v>-132916.68904403274</v>
      </c>
      <c r="E14" s="467">
        <f>'A9'!E14*'A19'!E$43</f>
        <v>-1706551.7154088102</v>
      </c>
      <c r="F14" s="467">
        <f>'A9'!F14*'A19'!F$43</f>
        <v>-18393.217613614928</v>
      </c>
      <c r="G14" s="467">
        <f>'A9'!G14*'A19'!G$43</f>
        <v>88494.587736490648</v>
      </c>
      <c r="H14" s="467">
        <f>'A9'!H14*'A19'!H$43</f>
        <v>117203.81316580651</v>
      </c>
      <c r="I14" s="467">
        <f>'A9'!I14*'A19'!I$43</f>
        <v>29384.445519702196</v>
      </c>
      <c r="J14" s="467">
        <f>'A9'!J14*'A19'!J$43</f>
        <v>99872.332968563263</v>
      </c>
      <c r="K14" s="467">
        <f>'A9'!K14*'A19'!K$43</f>
        <v>-597860.68969909416</v>
      </c>
      <c r="L14" s="467">
        <f>'A9'!L14*'A19'!L$43</f>
        <v>-44007.438325106428</v>
      </c>
      <c r="M14" s="467">
        <f>'A9'!M14*'A19'!M$43</f>
        <v>-632134.98178104404</v>
      </c>
      <c r="N14" s="467">
        <f>'A9'!N14*'A19'!N$43</f>
        <v>99662.206259600396</v>
      </c>
      <c r="O14" s="467">
        <f>'A9'!O14*'A19'!O$43</f>
        <v>924317.78107317071</v>
      </c>
    </row>
    <row r="15" spans="1:15" ht="12.75" hidden="1" customHeight="1">
      <c r="A15" s="445">
        <v>1971</v>
      </c>
      <c r="B15" s="467">
        <f>'A9'!B15*'A19'!B$43</f>
        <v>-330052.22395958292</v>
      </c>
      <c r="C15" s="467">
        <f>'A9'!C15*'A19'!C$43</f>
        <v>39470.437765695882</v>
      </c>
      <c r="D15" s="467">
        <f>'A9'!D15*'A19'!D$43</f>
        <v>-136870.52703600461</v>
      </c>
      <c r="E15" s="467">
        <f>'A9'!E15*'A19'!E$43</f>
        <v>-1625428.4889621313</v>
      </c>
      <c r="F15" s="467">
        <f>'A9'!F15*'A19'!F$43</f>
        <v>-17518.871325670832</v>
      </c>
      <c r="G15" s="467">
        <f>'A9'!G15*'A19'!G$43</f>
        <v>84287.878724725902</v>
      </c>
      <c r="H15" s="467">
        <f>'A9'!H15*'A19'!H$43</f>
        <v>111632.37258770115</v>
      </c>
      <c r="I15" s="467">
        <f>'A9'!I15*'A19'!I$43</f>
        <v>27987.616460036774</v>
      </c>
      <c r="J15" s="467">
        <f>'A9'!J15*'A19'!J$43</f>
        <v>95124.767565175527</v>
      </c>
      <c r="K15" s="467">
        <f>'A9'!K15*'A19'!K$43</f>
        <v>-569440.57932323671</v>
      </c>
      <c r="L15" s="467">
        <f>'A9'!L15*'A19'!L$43</f>
        <v>-41915.485674418276</v>
      </c>
      <c r="M15" s="467">
        <f>'A9'!M15*'A19'!M$43</f>
        <v>-602085.59692568611</v>
      </c>
      <c r="N15" s="467">
        <f>'A9'!N15*'A19'!N$43</f>
        <v>94924.629511370178</v>
      </c>
      <c r="O15" s="467">
        <f>'A9'!O15*'A19'!O$43</f>
        <v>880379.09466499009</v>
      </c>
    </row>
    <row r="16" spans="1:15" ht="12.75" hidden="1" customHeight="1">
      <c r="A16" s="445">
        <v>1972</v>
      </c>
      <c r="B16" s="467">
        <f>'A9'!B16*'A19'!B$43</f>
        <v>-316653.93423149391</v>
      </c>
      <c r="C16" s="467">
        <f>'A9'!C16*'A19'!C$43</f>
        <v>37868.156906821685</v>
      </c>
      <c r="D16" s="467">
        <f>'A9'!D16*'A19'!D$43</f>
        <v>-143284.36863488876</v>
      </c>
      <c r="E16" s="467">
        <f>'A9'!E16*'A19'!E$43</f>
        <v>-1559445.1074046982</v>
      </c>
      <c r="F16" s="467">
        <f>'A9'!F16*'A19'!F$43</f>
        <v>-16807.702314553389</v>
      </c>
      <c r="G16" s="467">
        <f>'A9'!G16*'A19'!G$43</f>
        <v>80866.258333347461</v>
      </c>
      <c r="H16" s="467">
        <f>'A9'!H16*'A19'!H$43</f>
        <v>107100.71740592254</v>
      </c>
      <c r="I16" s="467">
        <f>'A9'!I16*'A19'!I$43</f>
        <v>26851.474459138986</v>
      </c>
      <c r="J16" s="467">
        <f>'A9'!J16*'A19'!J$43</f>
        <v>91263.229591380747</v>
      </c>
      <c r="K16" s="467">
        <f>'A9'!K16*'A19'!K$43</f>
        <v>-546324.45008413214</v>
      </c>
      <c r="L16" s="467">
        <f>'A9'!L16*'A19'!L$43</f>
        <v>-40213.949431389694</v>
      </c>
      <c r="M16" s="467">
        <f>'A9'!M16*'A19'!M$43</f>
        <v>-577644.26103058958</v>
      </c>
      <c r="N16" s="467">
        <f>'A9'!N16*'A19'!N$43</f>
        <v>91071.216032536628</v>
      </c>
      <c r="O16" s="467">
        <f>'A9'!O16*'A19'!O$43</f>
        <v>844640.58625754877</v>
      </c>
    </row>
    <row r="17" spans="1:15" ht="12.75" hidden="1" customHeight="1">
      <c r="A17" s="445">
        <v>1973</v>
      </c>
      <c r="B17" s="467">
        <f>'A9'!B17*'A19'!B$43</f>
        <v>-299924.93255980487</v>
      </c>
      <c r="C17" s="467">
        <f>'A9'!C17*'A19'!C$43</f>
        <v>35867.561330027507</v>
      </c>
      <c r="D17" s="467">
        <f>'A9'!D17*'A19'!D$43</f>
        <v>-146407.74922033507</v>
      </c>
      <c r="E17" s="467">
        <f>'A9'!E17*'A19'!E$43</f>
        <v>-1477058.7638653549</v>
      </c>
      <c r="F17" s="467">
        <f>'A9'!F17*'A19'!F$43</f>
        <v>-15919.742148197594</v>
      </c>
      <c r="G17" s="467">
        <f>'A9'!G17*'A19'!G$43</f>
        <v>76594.049386615065</v>
      </c>
      <c r="H17" s="467">
        <f>'A9'!H17*'A19'!H$43</f>
        <v>101442.52754363288</v>
      </c>
      <c r="I17" s="467">
        <f>'A9'!I17*'A19'!I$43</f>
        <v>7373.6778816285969</v>
      </c>
      <c r="J17" s="467">
        <f>'A9'!J17*'A19'!J$43</f>
        <v>86441.742929282933</v>
      </c>
      <c r="K17" s="467">
        <f>'A9'!K17*'A19'!K$43</f>
        <v>-517461.82862034661</v>
      </c>
      <c r="L17" s="467">
        <f>'A9'!L17*'A19'!L$43</f>
        <v>-38089.424344102685</v>
      </c>
      <c r="M17" s="467">
        <f>'A9'!M17*'A19'!M$43</f>
        <v>-547126.99671213096</v>
      </c>
      <c r="N17" s="467">
        <f>'A9'!N17*'A19'!N$43</f>
        <v>86259.873552461024</v>
      </c>
      <c r="O17" s="467">
        <f>'A9'!O17*'A19'!O$43</f>
        <v>800017.7590889181</v>
      </c>
    </row>
    <row r="18" spans="1:15" ht="12.75" hidden="1" customHeight="1">
      <c r="A18" s="445">
        <v>1974</v>
      </c>
      <c r="B18" s="467">
        <f>'A9'!B18*'A19'!B$43</f>
        <v>-275087.63316657447</v>
      </c>
      <c r="C18" s="467">
        <f>'A9'!C18*'A19'!C$43</f>
        <v>32897.30690117534</v>
      </c>
      <c r="D18" s="467">
        <f>'A9'!D18*'A19'!D$43</f>
        <v>-151099.48141793837</v>
      </c>
      <c r="E18" s="467">
        <f>'A9'!E18*'A19'!E$43</f>
        <v>-1354740.9877924919</v>
      </c>
      <c r="F18" s="467">
        <f>'A9'!F18*'A19'!F$43</f>
        <v>-14601.400926535503</v>
      </c>
      <c r="G18" s="467">
        <f>'A9'!G18*'A19'!G$43</f>
        <v>70251.164451645862</v>
      </c>
      <c r="H18" s="467">
        <f>'A9'!H18*'A19'!H$43</f>
        <v>93041.897404940304</v>
      </c>
      <c r="I18" s="467">
        <f>'A9'!I18*'A19'!I$43</f>
        <v>736.1384248779766</v>
      </c>
      <c r="J18" s="467">
        <f>'A9'!J18*'A19'!J$43</f>
        <v>79283.353558705508</v>
      </c>
      <c r="K18" s="467">
        <f>'A9'!K18*'A19'!K$43</f>
        <v>-474609.92480455001</v>
      </c>
      <c r="L18" s="467">
        <f>'A9'!L18*'A19'!L$43</f>
        <v>-34935.173618509412</v>
      </c>
      <c r="M18" s="467">
        <f>'A9'!M18*'A19'!M$43</f>
        <v>-501818.46931670164</v>
      </c>
      <c r="N18" s="467">
        <f>'A9'!N18*'A19'!N$43</f>
        <v>79116.545097706869</v>
      </c>
      <c r="O18" s="467">
        <f>'A9'!O18*'A19'!O$43</f>
        <v>733766.9128094723</v>
      </c>
    </row>
    <row r="19" spans="1:15" ht="12.75" hidden="1" customHeight="1">
      <c r="A19" s="445">
        <v>1975</v>
      </c>
      <c r="B19" s="467">
        <f>'A9'!B19*'A19'!B$43</f>
        <v>-251338.96581423454</v>
      </c>
      <c r="C19" s="467">
        <f>'A9'!C19*'A19'!C$43</f>
        <v>30057.240303522191</v>
      </c>
      <c r="D19" s="467">
        <f>'A9'!D19*'A19'!D$43</f>
        <v>-160944.10739089237</v>
      </c>
      <c r="E19" s="467">
        <f>'A9'!E19*'A19'!E$43</f>
        <v>-1237784.4648935425</v>
      </c>
      <c r="F19" s="467">
        <f>'A9'!F19*'A19'!F$43</f>
        <v>-13341.865287352131</v>
      </c>
      <c r="G19" s="467">
        <f>'A9'!G19*'A19'!G$43</f>
        <v>64186.291536524986</v>
      </c>
      <c r="H19" s="467">
        <f>'A9'!H19*'A19'!H$43</f>
        <v>85009.471352684923</v>
      </c>
      <c r="I19" s="467">
        <f>'A9'!I19*'A19'!I$43</f>
        <v>-7545.6689468252944</v>
      </c>
      <c r="J19" s="467">
        <f>'A9'!J19*'A19'!J$43</f>
        <v>72438.720201074655</v>
      </c>
      <c r="K19" s="467">
        <f>'A9'!K19*'A19'!K$43</f>
        <v>-433636.24272165849</v>
      </c>
      <c r="L19" s="467">
        <f>'A9'!L19*'A19'!L$43</f>
        <v>-31919.17537965062</v>
      </c>
      <c r="M19" s="467">
        <f>'A9'!M19*'A19'!M$43</f>
        <v>-458495.83877210604</v>
      </c>
      <c r="N19" s="467">
        <f>'A9'!N19*'A19'!N$43</f>
        <v>72286.312527949369</v>
      </c>
      <c r="O19" s="467">
        <f>'A9'!O19*'A19'!O$43</f>
        <v>670419.87635467981</v>
      </c>
    </row>
    <row r="20" spans="1:15" ht="12.75" hidden="1" customHeight="1">
      <c r="A20" s="445">
        <v>1976</v>
      </c>
      <c r="B20" s="467">
        <f>'A9'!B20*'A19'!B$43</f>
        <v>-237669.65015311606</v>
      </c>
      <c r="C20" s="467">
        <f>'A9'!C20*'A19'!C$43</f>
        <v>28422.547870218368</v>
      </c>
      <c r="D20" s="467">
        <f>'A9'!D20*'A19'!D$43</f>
        <v>-186326.78008839939</v>
      </c>
      <c r="E20" s="467">
        <f>'A9'!E20*'A19'!E$43</f>
        <v>-1170466.3452528182</v>
      </c>
      <c r="F20" s="467">
        <f>'A9'!F20*'A19'!F$43</f>
        <v>-15117.80389838725</v>
      </c>
      <c r="G20" s="467">
        <f>'A9'!G20*'A19'!G$43</f>
        <v>60695.457247114347</v>
      </c>
      <c r="H20" s="467">
        <f>'A9'!H20*'A19'!H$43</f>
        <v>80386.148047680486</v>
      </c>
      <c r="I20" s="467">
        <f>'A9'!I20*'A19'!I$43</f>
        <v>3959.9345232064738</v>
      </c>
      <c r="J20" s="467">
        <f>'A9'!J20*'A19'!J$43</f>
        <v>68499.06950143828</v>
      </c>
      <c r="K20" s="467">
        <f>'A9'!K20*'A19'!K$43</f>
        <v>-410052.51122717623</v>
      </c>
      <c r="L20" s="467">
        <f>'A9'!L20*'A19'!L$43</f>
        <v>-30183.219784808527</v>
      </c>
      <c r="M20" s="467">
        <f>'A9'!M20*'A19'!M$43</f>
        <v>-433560.09381436877</v>
      </c>
      <c r="N20" s="467">
        <f>'A9'!N20*'A19'!N$43</f>
        <v>68354.950668789344</v>
      </c>
      <c r="O20" s="467">
        <f>'A9'!O20*'A19'!O$43</f>
        <v>633958.43518620846</v>
      </c>
    </row>
    <row r="21" spans="1:15" ht="12.75" hidden="1" customHeight="1">
      <c r="A21" s="445">
        <v>1977</v>
      </c>
      <c r="B21" s="467">
        <f>'A9'!B21*'A19'!B$43</f>
        <v>-223490.19591348697</v>
      </c>
      <c r="C21" s="467">
        <f>'A9'!C21*'A19'!C$43</f>
        <v>26726.848749023087</v>
      </c>
      <c r="D21" s="467">
        <f>'A9'!D21*'A19'!D$43</f>
        <v>-180938.31226149466</v>
      </c>
      <c r="E21" s="467">
        <f>'A9'!E21*'A19'!E$43</f>
        <v>-1100635.9147757001</v>
      </c>
      <c r="F21" s="467">
        <f>'A9'!F21*'A19'!F$43</f>
        <v>-15926.087488775194</v>
      </c>
      <c r="G21" s="467">
        <f>'A9'!G21*'A19'!G$43</f>
        <v>57074.345094029719</v>
      </c>
      <c r="H21" s="467">
        <f>'A9'!H21*'A19'!H$43</f>
        <v>75590.28241230041</v>
      </c>
      <c r="I21" s="467">
        <f>'A9'!I21*'A19'!I$43</f>
        <v>13603.109205377557</v>
      </c>
      <c r="J21" s="467">
        <f>'A9'!J21*'A19'!J$43</f>
        <v>64412.391118956206</v>
      </c>
      <c r="K21" s="467">
        <f>'A9'!K21*'A19'!K$43</f>
        <v>-385588.63535979087</v>
      </c>
      <c r="L21" s="467">
        <f>'A9'!L21*'A19'!L$43</f>
        <v>-28382.478362975166</v>
      </c>
      <c r="M21" s="467">
        <f>'A9'!M21*'A19'!M$43</f>
        <v>-407693.74736916815</v>
      </c>
      <c r="N21" s="467">
        <f>'A9'!N21*'A19'!N$43</f>
        <v>64276.870466139226</v>
      </c>
      <c r="O21" s="467">
        <f>'A9'!O21*'A19'!O$43</f>
        <v>596136.25378543406</v>
      </c>
    </row>
    <row r="22" spans="1:15" ht="12.75" hidden="1" customHeight="1">
      <c r="A22" s="445">
        <v>1978</v>
      </c>
      <c r="B22" s="467">
        <f>'A9'!B22*'A19'!B$43</f>
        <v>-208817.93727936863</v>
      </c>
      <c r="C22" s="467">
        <f>'A9'!C22*'A19'!C$43</f>
        <v>24972.215908339433</v>
      </c>
      <c r="D22" s="467">
        <f>'A9'!D22*'A19'!D$43</f>
        <v>-200188.21179581044</v>
      </c>
      <c r="E22" s="467">
        <f>'A9'!E22*'A19'!E$43</f>
        <v>-1028378.5401844687</v>
      </c>
      <c r="F22" s="467">
        <f>'A9'!F22*'A19'!F$43</f>
        <v>-14418.365573773715</v>
      </c>
      <c r="G22" s="467">
        <f>'A9'!G22*'A19'!G$43</f>
        <v>53327.38183611264</v>
      </c>
      <c r="H22" s="467">
        <f>'A9'!H22*'A19'!H$43</f>
        <v>70627.737325049064</v>
      </c>
      <c r="I22" s="467">
        <f>'A9'!I22*'A19'!I$43</f>
        <v>29277.889507361448</v>
      </c>
      <c r="J22" s="467">
        <f>'A9'!J22*'A19'!J$43</f>
        <v>60183.680960658479</v>
      </c>
      <c r="K22" s="467">
        <f>'A9'!K22*'A19'!K$43</f>
        <v>-360274.5218647829</v>
      </c>
      <c r="L22" s="467">
        <f>'A9'!L22*'A19'!L$43</f>
        <v>-26519.152495293525</v>
      </c>
      <c r="M22" s="467">
        <f>'A9'!M22*'A19'!M$43</f>
        <v>-380928.42068240425</v>
      </c>
      <c r="N22" s="467">
        <f>'A9'!N22*'A19'!N$43</f>
        <v>60057.057315874757</v>
      </c>
      <c r="O22" s="467">
        <f>'A9'!O22*'A19'!O$43</f>
        <v>556999.56923887751</v>
      </c>
    </row>
    <row r="23" spans="1:15" ht="12.75" hidden="1" customHeight="1">
      <c r="A23" s="445">
        <v>1979</v>
      </c>
      <c r="B23" s="467">
        <f>'A9'!B23*'A19'!B$43</f>
        <v>-192801.85693521803</v>
      </c>
      <c r="C23" s="467">
        <f>'A9'!C23*'A19'!C$43</f>
        <v>23056.877496465579</v>
      </c>
      <c r="D23" s="467">
        <f>'A9'!D23*'A19'!D$43</f>
        <v>-219728.69260902514</v>
      </c>
      <c r="E23" s="467">
        <f>'A9'!E23*'A19'!E$43</f>
        <v>-949503.16415889538</v>
      </c>
      <c r="F23" s="467">
        <f>'A9'!F23*'A19'!F$43</f>
        <v>-13328.33466750202</v>
      </c>
      <c r="G23" s="467">
        <f>'A9'!G23*'A19'!G$43</f>
        <v>49237.236884207858</v>
      </c>
      <c r="H23" s="467">
        <f>'A9'!H23*'A19'!H$43</f>
        <v>65210.676270518132</v>
      </c>
      <c r="I23" s="467">
        <f>'A9'!I23*'A19'!I$43</f>
        <v>52156.880744768059</v>
      </c>
      <c r="J23" s="467">
        <f>'A9'!J23*'A19'!J$43</f>
        <v>55567.666253152463</v>
      </c>
      <c r="K23" s="467">
        <f>'A9'!K23*'A19'!K$43</f>
        <v>-332641.90675846115</v>
      </c>
      <c r="L23" s="467">
        <f>'A9'!L23*'A19'!L$43</f>
        <v>-24485.165939554438</v>
      </c>
      <c r="M23" s="467">
        <f>'A9'!M23*'A19'!M$43</f>
        <v>-351711.6768025069</v>
      </c>
      <c r="N23" s="467">
        <f>'A9'!N23*'A19'!N$43</f>
        <v>55450.754487026046</v>
      </c>
      <c r="O23" s="467">
        <f>'A9'!O23*'A19'!O$43</f>
        <v>514278.38365101209</v>
      </c>
    </row>
    <row r="24" spans="1:15" ht="18" customHeight="1">
      <c r="A24" s="445">
        <v>1980</v>
      </c>
      <c r="B24" s="467">
        <f>'A9'!B24*'A19'!B$43</f>
        <v>-177326.34329332772</v>
      </c>
      <c r="C24" s="467">
        <f>'A9'!C24*'A19'!C$43</f>
        <v>21206.184624996826</v>
      </c>
      <c r="D24" s="467">
        <f>'A9'!D24*'A19'!D$43</f>
        <v>-211238.95804662706</v>
      </c>
      <c r="E24" s="467">
        <f>'A9'!E24*'A19'!E$43</f>
        <v>-873289.95022239164</v>
      </c>
      <c r="F24" s="467">
        <f>'A9'!F24*'A19'!F$43</f>
        <v>-13815.275325717736</v>
      </c>
      <c r="G24" s="467">
        <f>'A9'!G24*'A19'!G$43</f>
        <v>45285.140451098472</v>
      </c>
      <c r="H24" s="467">
        <f>'A9'!H24*'A19'!H$43</f>
        <v>59976.449140846977</v>
      </c>
      <c r="I24" s="467">
        <f>'A9'!I24*'A19'!I$43</f>
        <v>56081.595950123272</v>
      </c>
      <c r="J24" s="467">
        <f>'A9'!J24*'A19'!J$43</f>
        <v>51107.614825050587</v>
      </c>
      <c r="K24" s="467">
        <f>'A9'!K24*'A19'!K$43</f>
        <v>-305952.11207651853</v>
      </c>
      <c r="L24" s="467">
        <f>'A9'!L24*'A19'!L$43</f>
        <v>-22519.82947680014</v>
      </c>
      <c r="M24" s="467">
        <f>'A9'!M24*'A19'!M$43</f>
        <v>-323481.04179260577</v>
      </c>
      <c r="N24" s="467">
        <f>'A9'!N24*'A19'!N$43</f>
        <v>50999.921278477574</v>
      </c>
      <c r="O24" s="467">
        <f>'A9'!O24*'A19'!O$43</f>
        <v>472999.10206922388</v>
      </c>
    </row>
    <row r="25" spans="1:15" ht="18" customHeight="1">
      <c r="A25" s="445">
        <v>1981</v>
      </c>
      <c r="B25" s="467">
        <f>'A9'!B25*'A19'!B$43</f>
        <v>-162132.91939383742</v>
      </c>
      <c r="C25" s="467">
        <f>'A9'!C25*'A19'!C$43</f>
        <v>19389.226431901585</v>
      </c>
      <c r="D25" s="467">
        <f>'A9'!D25*'A19'!D$43</f>
        <v>-239497.47905168839</v>
      </c>
      <c r="E25" s="467">
        <f>'A9'!E25*'A19'!E$43</f>
        <v>-798465.96099172416</v>
      </c>
      <c r="F25" s="467">
        <f>'A9'!F25*'A19'!F$43</f>
        <v>-14129.445143612087</v>
      </c>
      <c r="G25" s="467">
        <f>'A9'!G25*'A19'!G$43</f>
        <v>41405.083362889258</v>
      </c>
      <c r="H25" s="467">
        <f>'A9'!H25*'A19'!H$43</f>
        <v>47915.978887557649</v>
      </c>
      <c r="I25" s="467">
        <f>'A9'!I25*'A19'!I$43</f>
        <v>22303.000669707402</v>
      </c>
      <c r="J25" s="467">
        <f>'A9'!J25*'A19'!J$43</f>
        <v>42500.944534784627</v>
      </c>
      <c r="K25" s="467">
        <f>'A9'!K25*'A19'!K$43</f>
        <v>-234013.52941617506</v>
      </c>
      <c r="L25" s="467">
        <f>'A9'!L25*'A19'!L$43</f>
        <v>-20590.442160535906</v>
      </c>
      <c r="M25" s="467">
        <f>'A9'!M25*'A19'!M$43</f>
        <v>-295764.9985915462</v>
      </c>
      <c r="N25" s="467">
        <f>'A9'!N25*'A19'!N$43</f>
        <v>67311.896037959465</v>
      </c>
      <c r="O25" s="467">
        <f>'A9'!O25*'A19'!O$43</f>
        <v>402158.02617643058</v>
      </c>
    </row>
    <row r="26" spans="1:15" ht="18" customHeight="1">
      <c r="A26" s="445">
        <v>1982</v>
      </c>
      <c r="B26" s="467">
        <f>'A9'!B26*'A19'!B$43</f>
        <v>-152821.84643511407</v>
      </c>
      <c r="C26" s="467">
        <f>'A9'!C26*'A19'!C$43</f>
        <v>14407.404837532038</v>
      </c>
      <c r="D26" s="467">
        <f>'A9'!D26*'A19'!D$43</f>
        <v>-219138.40735481144</v>
      </c>
      <c r="E26" s="467">
        <f>'A9'!E26*'A19'!E$43</f>
        <v>-752611.14726452692</v>
      </c>
      <c r="F26" s="467">
        <f>'A9'!F26*'A19'!F$43</f>
        <v>-13953.111776603557</v>
      </c>
      <c r="G26" s="467">
        <f>'A9'!G26*'A19'!G$43</f>
        <v>39027.245762140192</v>
      </c>
      <c r="H26" s="467">
        <f>'A9'!H26*'A19'!H$43</f>
        <v>47171.184372776275</v>
      </c>
      <c r="I26" s="467">
        <f>'A9'!I26*'A19'!I$43</f>
        <v>4144.4977215858935</v>
      </c>
      <c r="J26" s="467">
        <f>'A9'!J26*'A19'!J$43</f>
        <v>34050.089338951366</v>
      </c>
      <c r="K26" s="467">
        <f>'A9'!K26*'A19'!K$43</f>
        <v>-202881.82904493602</v>
      </c>
      <c r="L26" s="467">
        <f>'A9'!L26*'A19'!L$43</f>
        <v>-23803.529615998104</v>
      </c>
      <c r="M26" s="467">
        <f>'A9'!M26*'A19'!M$43</f>
        <v>-278779.61714761425</v>
      </c>
      <c r="N26" s="467">
        <f>'A9'!N26*'A19'!N$43</f>
        <v>71525.374414011341</v>
      </c>
      <c r="O26" s="467">
        <f>'A9'!O26*'A19'!O$43</f>
        <v>530629.08604864473</v>
      </c>
    </row>
    <row r="27" spans="1:15" ht="18" customHeight="1">
      <c r="A27" s="445">
        <v>1983</v>
      </c>
      <c r="B27" s="467">
        <f>'A9'!B27*'A19'!B$43</f>
        <v>-147006.32151535104</v>
      </c>
      <c r="C27" s="467">
        <f>'A9'!C27*'A19'!C$43</f>
        <v>9476.4298932309466</v>
      </c>
      <c r="D27" s="467">
        <f>'A9'!D27*'A19'!D$43</f>
        <v>-220023.4166019003</v>
      </c>
      <c r="E27" s="467">
        <f>'A9'!E27*'A19'!E$43</f>
        <v>-723971.07397718669</v>
      </c>
      <c r="F27" s="467">
        <f>'A9'!F27*'A19'!F$43</f>
        <v>-14699.639334146887</v>
      </c>
      <c r="G27" s="467">
        <f>'A9'!G27*'A19'!G$43</f>
        <v>37542.092130157289</v>
      </c>
      <c r="H27" s="467">
        <f>'A9'!H27*'A19'!H$43</f>
        <v>48568.431281574485</v>
      </c>
      <c r="I27" s="467">
        <f>'A9'!I27*'A19'!I$43</f>
        <v>11690.951404278647</v>
      </c>
      <c r="J27" s="467">
        <f>'A9'!J27*'A19'!J$43</f>
        <v>45938.577545849716</v>
      </c>
      <c r="K27" s="467">
        <f>'A9'!K27*'A19'!K$43</f>
        <v>-165172.83918721226</v>
      </c>
      <c r="L27" s="467">
        <f>'A9'!L27*'A19'!L$43</f>
        <v>-22786.081308755362</v>
      </c>
      <c r="M27" s="467">
        <f>'A9'!M27*'A19'!M$43</f>
        <v>-281429.24203864555</v>
      </c>
      <c r="N27" s="467">
        <f>'A9'!N27*'A19'!N$43</f>
        <v>78967.830267089201</v>
      </c>
      <c r="O27" s="467">
        <f>'A9'!O27*'A19'!O$43</f>
        <v>465801.6736607615</v>
      </c>
    </row>
    <row r="28" spans="1:15" ht="18" customHeight="1">
      <c r="A28" s="445">
        <v>1984</v>
      </c>
      <c r="B28" s="467">
        <f>'A9'!B28*'A19'!B$43</f>
        <v>-141685.62108698505</v>
      </c>
      <c r="C28" s="467">
        <f>'A9'!C28*'A19'!C$43</f>
        <v>3845.7298290683248</v>
      </c>
      <c r="D28" s="467">
        <f>'A9'!D28*'A19'!D$43</f>
        <v>-213661.74960466372</v>
      </c>
      <c r="E28" s="467">
        <f>'A9'!E28*'A19'!E$43</f>
        <v>-697767.89329945832</v>
      </c>
      <c r="F28" s="467">
        <f>'A9'!F28*'A19'!F$43</f>
        <v>-13871.865126178589</v>
      </c>
      <c r="G28" s="467">
        <f>'A9'!G28*'A19'!G$43</f>
        <v>36183.305490102335</v>
      </c>
      <c r="H28" s="467">
        <f>'A9'!H28*'A19'!H$43</f>
        <v>60159.98401000032</v>
      </c>
      <c r="I28" s="467">
        <f>'A9'!I28*'A19'!I$43</f>
        <v>6754.378576611427</v>
      </c>
      <c r="J28" s="467">
        <f>'A9'!J28*'A19'!J$43</f>
        <v>51292.071950566438</v>
      </c>
      <c r="K28" s="467">
        <f>'A9'!K28*'A19'!K$43</f>
        <v>-114025.09897225794</v>
      </c>
      <c r="L28" s="467">
        <f>'A9'!L28*'A19'!L$43</f>
        <v>-18069.881003592265</v>
      </c>
      <c r="M28" s="467">
        <f>'A9'!M28*'A19'!M$43</f>
        <v>-254997.8462763303</v>
      </c>
      <c r="N28" s="467">
        <f>'A9'!N28*'A19'!N$43</f>
        <v>85520.828008743672</v>
      </c>
      <c r="O28" s="467">
        <f>'A9'!O28*'A19'!O$43</f>
        <v>247556.80451773747</v>
      </c>
    </row>
    <row r="29" spans="1:15" ht="18" customHeight="1">
      <c r="A29" s="445">
        <v>1985</v>
      </c>
      <c r="B29" s="467">
        <f>'A9'!B29*'A19'!B$43</f>
        <v>-137486.22054684593</v>
      </c>
      <c r="C29" s="467">
        <f>'A9'!C29*'A19'!C$43</f>
        <v>1536.6016129087652</v>
      </c>
      <c r="D29" s="467">
        <f>'A9'!D29*'A19'!D$43</f>
        <v>-225785.67234833352</v>
      </c>
      <c r="E29" s="467">
        <f>'A9'!E29*'A19'!E$43</f>
        <v>-677086.84715283103</v>
      </c>
      <c r="F29" s="467">
        <f>'A9'!F29*'A19'!F$43</f>
        <v>-14589.409532038422</v>
      </c>
      <c r="G29" s="467">
        <f>'A9'!G29*'A19'!G$43</f>
        <v>35110.873499802707</v>
      </c>
      <c r="H29" s="467">
        <f>'A9'!H29*'A19'!H$43</f>
        <v>73538.857903147495</v>
      </c>
      <c r="I29" s="467">
        <f>'A9'!I29*'A19'!I$43</f>
        <v>-9470.4286103161448</v>
      </c>
      <c r="J29" s="467">
        <f>'A9'!J29*'A19'!J$43</f>
        <v>53869.116688645758</v>
      </c>
      <c r="K29" s="467">
        <f>'A9'!K29*'A19'!K$43</f>
        <v>-84578.557139120123</v>
      </c>
      <c r="L29" s="467">
        <f>'A9'!L29*'A19'!L$43</f>
        <v>-16804.507299786994</v>
      </c>
      <c r="M29" s="467">
        <f>'A9'!M29*'A19'!M$43</f>
        <v>-276526.35535839695</v>
      </c>
      <c r="N29" s="467">
        <f>'A9'!N29*'A19'!N$43</f>
        <v>93916.137340896079</v>
      </c>
      <c r="O29" s="467">
        <f>'A9'!O29*'A19'!O$43</f>
        <v>88942.44132433935</v>
      </c>
    </row>
    <row r="30" spans="1:15" ht="18" customHeight="1">
      <c r="A30" s="445">
        <v>1986</v>
      </c>
      <c r="B30" s="467">
        <f>'A9'!B30*'A19'!B$43</f>
        <v>-134480.49795598086</v>
      </c>
      <c r="C30" s="467">
        <f>'A9'!C30*'A19'!C$43</f>
        <v>2383.2294945759895</v>
      </c>
      <c r="D30" s="467">
        <f>'A9'!D30*'A19'!D$43</f>
        <v>-247432.48062126595</v>
      </c>
      <c r="E30" s="467">
        <f>'A9'!E30*'A19'!E$43</f>
        <v>-662288.0212222765</v>
      </c>
      <c r="F30" s="467">
        <f>'A9'!F30*'A19'!F$43</f>
        <v>-16826.019957218865</v>
      </c>
      <c r="G30" s="467">
        <f>'A9'!G30*'A19'!G$43</f>
        <v>34343.468686995846</v>
      </c>
      <c r="H30" s="467">
        <f>'A9'!H30*'A19'!H$43</f>
        <v>131291.93787014636</v>
      </c>
      <c r="I30" s="467">
        <f>'A9'!I30*'A19'!I$43</f>
        <v>-11091.019738407798</v>
      </c>
      <c r="J30" s="467">
        <f>'A9'!J30*'A19'!J$43</f>
        <v>59753.678681730882</v>
      </c>
      <c r="K30" s="467">
        <f>'A9'!K30*'A19'!K$43</f>
        <v>-146413.21387529367</v>
      </c>
      <c r="L30" s="467">
        <f>'A9'!L30*'A19'!L$43</f>
        <v>-15787.095086583233</v>
      </c>
      <c r="M30" s="467">
        <f>'A9'!M30*'A19'!M$43</f>
        <v>-320956.89195756707</v>
      </c>
      <c r="N30" s="467">
        <f>'A9'!N30*'A19'!N$43</f>
        <v>131767.95329407448</v>
      </c>
      <c r="O30" s="467">
        <f>'A9'!O30*'A19'!O$43</f>
        <v>-39116.897784764573</v>
      </c>
    </row>
    <row r="31" spans="1:15" ht="18" customHeight="1">
      <c r="A31" s="445">
        <v>1987</v>
      </c>
      <c r="B31" s="467">
        <f>'A9'!B31*'A19'!B$43</f>
        <v>-158349.83846570455</v>
      </c>
      <c r="C31" s="467">
        <f>'A9'!C31*'A19'!C$43</f>
        <v>7493.6545854714368</v>
      </c>
      <c r="D31" s="467">
        <f>'A9'!D31*'A19'!D$43</f>
        <v>-275758.61535214813</v>
      </c>
      <c r="E31" s="467">
        <f>'A9'!E31*'A19'!E$43</f>
        <v>-643413.84012042591</v>
      </c>
      <c r="F31" s="467">
        <f>'A9'!F31*'A19'!F$43</f>
        <v>-23383.790119716108</v>
      </c>
      <c r="G31" s="467">
        <f>'A9'!G31*'A19'!G$43</f>
        <v>33364.733111395661</v>
      </c>
      <c r="H31" s="467">
        <f>'A9'!H31*'A19'!H$43</f>
        <v>222968.47338812347</v>
      </c>
      <c r="I31" s="467">
        <f>'A9'!I31*'A19'!I$43</f>
        <v>-10544.474786826211</v>
      </c>
      <c r="J31" s="467">
        <f>'A9'!J31*'A19'!J$43</f>
        <v>71917.625185496872</v>
      </c>
      <c r="K31" s="467">
        <f>'A9'!K31*'A19'!K$43</f>
        <v>-197874.84067624944</v>
      </c>
      <c r="L31" s="467">
        <f>'A9'!L31*'A19'!L$43</f>
        <v>-16803.203614730759</v>
      </c>
      <c r="M31" s="467">
        <f>'A9'!M31*'A19'!M$43</f>
        <v>-348610.27378105343</v>
      </c>
      <c r="N31" s="467">
        <f>'A9'!N31*'A19'!N$43</f>
        <v>81790.871393318899</v>
      </c>
      <c r="O31" s="467">
        <f>'A9'!O31*'A19'!O$43</f>
        <v>-97086.125314332094</v>
      </c>
    </row>
    <row r="32" spans="1:15" ht="18" customHeight="1">
      <c r="A32" s="445">
        <v>1988</v>
      </c>
      <c r="B32" s="467">
        <f>'A9'!B32*'A19'!B$43</f>
        <v>-201230.71571281372</v>
      </c>
      <c r="C32" s="467">
        <f>'A9'!C32*'A19'!C$43</f>
        <v>4935.8377534053989</v>
      </c>
      <c r="D32" s="467">
        <f>'A9'!D32*'A19'!D$43</f>
        <v>-295026.51663637796</v>
      </c>
      <c r="E32" s="467">
        <f>'A9'!E32*'A19'!E$43</f>
        <v>-621926.25989342981</v>
      </c>
      <c r="F32" s="467">
        <f>'A9'!F32*'A19'!F$43</f>
        <v>-25772.722231515814</v>
      </c>
      <c r="G32" s="467">
        <f>'A9'!G32*'A19'!G$43</f>
        <v>32250.47765902734</v>
      </c>
      <c r="H32" s="467">
        <f>'A9'!H32*'A19'!H$43</f>
        <v>267257.01487972931</v>
      </c>
      <c r="I32" s="467">
        <f>'A9'!I32*'A19'!I$43</f>
        <v>-20865.888042856746</v>
      </c>
      <c r="J32" s="467">
        <f>'A9'!J32*'A19'!J$43</f>
        <v>71228.673499154684</v>
      </c>
      <c r="K32" s="467">
        <f>'A9'!K32*'A19'!K$43</f>
        <v>-230243.53900272521</v>
      </c>
      <c r="L32" s="467">
        <f>'A9'!L32*'A19'!L$43</f>
        <v>-22681.84784027762</v>
      </c>
      <c r="M32" s="467">
        <f>'A9'!M32*'A19'!M$43</f>
        <v>-410371.10469700571</v>
      </c>
      <c r="N32" s="467">
        <f>'A9'!N32*'A19'!N$43</f>
        <v>74792.029455723357</v>
      </c>
      <c r="O32" s="467">
        <f>'A9'!O32*'A19'!O$43</f>
        <v>-221588.91187836934</v>
      </c>
    </row>
    <row r="33" spans="1:15" ht="18" customHeight="1">
      <c r="A33" s="445">
        <v>1989</v>
      </c>
      <c r="B33" s="467">
        <f>'A9'!B33*'A19'!B$43</f>
        <v>-217557.34285807054</v>
      </c>
      <c r="C33" s="467">
        <f>'A9'!C33*'A19'!C$43</f>
        <v>4509.180303424253</v>
      </c>
      <c r="D33" s="467">
        <f>'A9'!D33*'A19'!D$43</f>
        <v>-314766.45116804639</v>
      </c>
      <c r="E33" s="467">
        <f>'A9'!E33*'A19'!E$43</f>
        <v>-599230.27270222921</v>
      </c>
      <c r="F33" s="467">
        <f>'A9'!F33*'A19'!F$43</f>
        <v>-33203.642382425322</v>
      </c>
      <c r="G33" s="467">
        <f>'A9'!G33*'A19'!G$43</f>
        <v>31073.559308635111</v>
      </c>
      <c r="H33" s="467">
        <f>'A9'!H33*'A19'!H$43</f>
        <v>331148.60081304691</v>
      </c>
      <c r="I33" s="467">
        <f>'A9'!I33*'A19'!I$43</f>
        <v>-47827.595705146465</v>
      </c>
      <c r="J33" s="467">
        <f>'A9'!J33*'A19'!J$43</f>
        <v>68030.65479990367</v>
      </c>
      <c r="K33" s="467">
        <f>'A9'!K33*'A19'!K$43</f>
        <v>-239649.49735125806</v>
      </c>
      <c r="L33" s="467">
        <f>'A9'!L33*'A19'!L$43</f>
        <v>-33704.885747838947</v>
      </c>
      <c r="M33" s="467">
        <f>'A9'!M33*'A19'!M$43</f>
        <v>-475126.33700075932</v>
      </c>
      <c r="N33" s="467">
        <f>'A9'!N33*'A19'!N$43</f>
        <v>68129.443967136322</v>
      </c>
      <c r="O33" s="467">
        <f>'A9'!O33*'A19'!O$43</f>
        <v>-313929.9522396893</v>
      </c>
    </row>
    <row r="34" spans="1:15" ht="18" customHeight="1">
      <c r="A34" s="445">
        <v>1990</v>
      </c>
      <c r="B34" s="467">
        <f>'A9'!B34*'A19'!B$43</f>
        <v>-228940.70310248321</v>
      </c>
      <c r="C34" s="467">
        <f>'A9'!C34*'A19'!C$43</f>
        <v>10589.234950827813</v>
      </c>
      <c r="D34" s="467">
        <f>'A9'!D34*'A19'!D$43</f>
        <v>-329038.81453917135</v>
      </c>
      <c r="E34" s="467">
        <f>'A9'!E34*'A19'!E$43</f>
        <v>-576927.98719458771</v>
      </c>
      <c r="F34" s="467">
        <f>'A9'!F34*'A19'!F$43</f>
        <v>-48019.091719637341</v>
      </c>
      <c r="G34" s="467">
        <f>'A9'!G34*'A19'!G$43</f>
        <v>-24994.28857837645</v>
      </c>
      <c r="H34" s="467">
        <f>'A9'!H34*'A19'!H$43</f>
        <v>398851.49955494783</v>
      </c>
      <c r="I34" s="467">
        <f>'A9'!I34*'A19'!I$43</f>
        <v>-84955.509956715818</v>
      </c>
      <c r="J34" s="467">
        <f>'A9'!J34*'A19'!J$43</f>
        <v>76895.989878027394</v>
      </c>
      <c r="K34" s="467">
        <f>'A9'!K34*'A19'!K$43</f>
        <v>-197675.37877859801</v>
      </c>
      <c r="L34" s="467">
        <f>'A9'!L34*'A19'!L$43</f>
        <v>-55749.849353649828</v>
      </c>
      <c r="M34" s="467">
        <f>'A9'!M34*'A19'!M$43</f>
        <v>-684936.44172626233</v>
      </c>
      <c r="N34" s="467">
        <f>'A9'!N34*'A19'!N$43</f>
        <v>-19004.318293626831</v>
      </c>
      <c r="O34" s="467">
        <f>'A9'!O34*'A19'!O$43</f>
        <v>-282777.97041621909</v>
      </c>
    </row>
    <row r="35" spans="1:15" ht="18" customHeight="1">
      <c r="A35" s="445">
        <v>1991</v>
      </c>
      <c r="B35" s="467">
        <f>'A9'!B35*'A19'!B$43</f>
        <v>-235848.04663404255</v>
      </c>
      <c r="C35" s="467">
        <f>'A9'!C35*'A19'!C$43</f>
        <v>18911.038295642982</v>
      </c>
      <c r="D35" s="467">
        <f>'A9'!D35*'A19'!D$43</f>
        <v>-337843.20399637893</v>
      </c>
      <c r="E35" s="467">
        <f>'A9'!E35*'A19'!E$43</f>
        <v>-557174.28499785939</v>
      </c>
      <c r="F35" s="467">
        <f>'A9'!F35*'A19'!F$43</f>
        <v>-49489.26266613623</v>
      </c>
      <c r="G35" s="467">
        <f>'A9'!G35*'A19'!G$43</f>
        <v>-65615.963213764029</v>
      </c>
      <c r="H35" s="467">
        <f>'A9'!H35*'A19'!H$43</f>
        <v>358018.57267243403</v>
      </c>
      <c r="I35" s="467">
        <f>'A9'!I35*'A19'!I$43</f>
        <v>-102699.07054697436</v>
      </c>
      <c r="J35" s="467">
        <f>'A9'!J35*'A19'!J$43</f>
        <v>74904.4250382264</v>
      </c>
      <c r="K35" s="467">
        <f>'A9'!K35*'A19'!K$43</f>
        <v>-145780.85361246383</v>
      </c>
      <c r="L35" s="467">
        <f>'A9'!L35*'A19'!L$43</f>
        <v>-73597.502648337308</v>
      </c>
      <c r="M35" s="467">
        <f>'A9'!M35*'A19'!M$43</f>
        <v>-738448.75465943338</v>
      </c>
      <c r="N35" s="467">
        <f>'A9'!N35*'A19'!N$43</f>
        <v>-3649.6106928099639</v>
      </c>
      <c r="O35" s="467">
        <f>'A9'!O35*'A19'!O$43</f>
        <v>-345859.7096232326</v>
      </c>
    </row>
    <row r="36" spans="1:15" ht="18" customHeight="1">
      <c r="A36" s="445">
        <v>1992</v>
      </c>
      <c r="B36" s="467">
        <f>'A9'!B36*'A19'!B$43</f>
        <v>-221999.0793690948</v>
      </c>
      <c r="C36" s="467">
        <f>'A9'!C36*'A19'!C$43</f>
        <v>24020.855787060744</v>
      </c>
      <c r="D36" s="467">
        <f>'A9'!D36*'A19'!D$43</f>
        <v>-334498.59960146056</v>
      </c>
      <c r="E36" s="467">
        <f>'A9'!E36*'A19'!E$43</f>
        <v>-486443.06670291035</v>
      </c>
      <c r="F36" s="467">
        <f>'A9'!F36*'A19'!F$43</f>
        <v>-50082.642094615789</v>
      </c>
      <c r="G36" s="467">
        <f>'A9'!G36*'A19'!G$43</f>
        <v>-50195.089060377708</v>
      </c>
      <c r="H36" s="467">
        <f>'A9'!H36*'A19'!H$43</f>
        <v>294902.57057455374</v>
      </c>
      <c r="I36" s="467">
        <f>'A9'!I36*'A19'!I$43</f>
        <v>-104669.82568935337</v>
      </c>
      <c r="J36" s="467">
        <f>'A9'!J36*'A19'!J$43</f>
        <v>61130.675654567647</v>
      </c>
      <c r="K36" s="467">
        <f>'A9'!K36*'A19'!K$43</f>
        <v>-105781.30828089897</v>
      </c>
      <c r="L36" s="467">
        <f>'A9'!L36*'A19'!L$43</f>
        <v>-79004.315948958872</v>
      </c>
      <c r="M36" s="467">
        <f>'A9'!M36*'A19'!M$43</f>
        <v>-632412.65228398866</v>
      </c>
      <c r="N36" s="467">
        <f>'A9'!N36*'A19'!N$43</f>
        <v>14237.815701369154</v>
      </c>
      <c r="O36" s="467">
        <f>'A9'!O36*'A19'!O$43</f>
        <v>-475951.16804659076</v>
      </c>
    </row>
    <row r="37" spans="1:15" ht="18" customHeight="1">
      <c r="A37" s="445">
        <v>1993</v>
      </c>
      <c r="B37" s="467">
        <f>'A9'!B37*'A19'!B$43</f>
        <v>-243258.59441170824</v>
      </c>
      <c r="C37" s="467">
        <f>'A9'!C37*'A19'!C$43</f>
        <v>31708.72368885898</v>
      </c>
      <c r="D37" s="467">
        <f>'A9'!D37*'A19'!D$43</f>
        <v>-341247.21583671297</v>
      </c>
      <c r="E37" s="467">
        <f>'A9'!E37*'A19'!E$43</f>
        <v>-411639.48893962603</v>
      </c>
      <c r="F37" s="467">
        <f>'A9'!F37*'A19'!F$43</f>
        <v>-50861.439642083693</v>
      </c>
      <c r="G37" s="467">
        <f>'A9'!G37*'A19'!G$43</f>
        <v>-65901.749764211709</v>
      </c>
      <c r="H37" s="467">
        <f>'A9'!H37*'A19'!H$43</f>
        <v>225165.87436989366</v>
      </c>
      <c r="I37" s="467">
        <f>'A9'!I37*'A19'!I$43</f>
        <v>-78126.224562321557</v>
      </c>
      <c r="J37" s="467">
        <f>'A9'!J37*'A19'!J$43</f>
        <v>63671.491810106454</v>
      </c>
      <c r="K37" s="467">
        <f>'A9'!K37*'A19'!K$43</f>
        <v>-114864.94490514227</v>
      </c>
      <c r="L37" s="467">
        <f>'A9'!L37*'A19'!L$43</f>
        <v>-76823.111622991826</v>
      </c>
      <c r="M37" s="467">
        <f>'A9'!M37*'A19'!M$43</f>
        <v>-835329.21398258035</v>
      </c>
      <c r="N37" s="467">
        <f>'A9'!N37*'A19'!N$43</f>
        <v>33492.982515888682</v>
      </c>
      <c r="O37" s="467">
        <f>'A9'!O37*'A19'!O$43</f>
        <v>-322367.57337038097</v>
      </c>
    </row>
    <row r="38" spans="1:15" ht="18" customHeight="1">
      <c r="A38" s="445">
        <v>1994</v>
      </c>
      <c r="B38" s="467">
        <f>'A9'!B38*'A19'!B$43</f>
        <v>-276486.70926976443</v>
      </c>
      <c r="C38" s="467">
        <f>'A9'!C38*'A19'!C$43</f>
        <v>37451.025426507418</v>
      </c>
      <c r="D38" s="467">
        <f>'A9'!D38*'A19'!D$43</f>
        <v>-324568.55910936696</v>
      </c>
      <c r="E38" s="467">
        <f>'A9'!E38*'A19'!E$43</f>
        <v>-397865.77943307598</v>
      </c>
      <c r="F38" s="467">
        <f>'A9'!F38*'A19'!F$43</f>
        <v>-61525.644142033067</v>
      </c>
      <c r="G38" s="467">
        <f>'A9'!G38*'A19'!G$43</f>
        <v>-26060.332951132637</v>
      </c>
      <c r="H38" s="467">
        <f>'A9'!H38*'A19'!H$43</f>
        <v>209679.24775057012</v>
      </c>
      <c r="I38" s="467">
        <f>'A9'!I38*'A19'!I$43</f>
        <v>-64657.546552383348</v>
      </c>
      <c r="J38" s="467">
        <f>'A9'!J38*'A19'!J$43</f>
        <v>-25934.184682867231</v>
      </c>
      <c r="K38" s="467">
        <f>'A9'!K38*'A19'!K$43</f>
        <v>-112511.40019550166</v>
      </c>
      <c r="L38" s="467">
        <f>'A9'!L38*'A19'!L$43</f>
        <v>-81787.607125809605</v>
      </c>
      <c r="M38" s="467">
        <f>'A9'!M38*'A19'!M$43</f>
        <v>-969000.39543427969</v>
      </c>
      <c r="N38" s="467">
        <f>'A9'!N38*'A19'!N$43</f>
        <v>26855.341502682375</v>
      </c>
      <c r="O38" s="467">
        <f>'A9'!O38*'A19'!O$43</f>
        <v>-331256.36728937132</v>
      </c>
    </row>
    <row r="39" spans="1:15" ht="18" customHeight="1">
      <c r="A39" s="445">
        <v>1995</v>
      </c>
      <c r="B39" s="467">
        <f>'A9'!B39*'A19'!B$43</f>
        <v>-287137.10560394742</v>
      </c>
      <c r="C39" s="467">
        <f>'A9'!C39*'A19'!C$43</f>
        <v>46460.278018534838</v>
      </c>
      <c r="D39" s="467">
        <f>'A9'!D39*'A19'!D$43</f>
        <v>-318016.72146238131</v>
      </c>
      <c r="E39" s="467">
        <f>'A9'!E39*'A19'!E$43</f>
        <v>-438309.94411248248</v>
      </c>
      <c r="F39" s="467">
        <f>'A9'!F39*'A19'!F$43</f>
        <v>-57640.013183080169</v>
      </c>
      <c r="G39" s="467">
        <f>'A9'!G39*'A19'!G$43</f>
        <v>-36018.5920909169</v>
      </c>
      <c r="H39" s="467">
        <f>'A9'!H39*'A19'!H$43</f>
        <v>135805.62754737114</v>
      </c>
      <c r="I39" s="467">
        <f>'A9'!I39*'A19'!I$43</f>
        <v>-46467.555525150754</v>
      </c>
      <c r="J39" s="467">
        <f>'A9'!J39*'A19'!J$43</f>
        <v>63004.584108941912</v>
      </c>
      <c r="K39" s="467">
        <f>'A9'!K39*'A19'!K$43</f>
        <v>-110224.42739660347</v>
      </c>
      <c r="L39" s="467">
        <f>'A9'!L39*'A19'!L$43</f>
        <v>-91529.054646017466</v>
      </c>
      <c r="M39" s="467">
        <f>'A9'!M39*'A19'!M$43</f>
        <v>-962367.42078110366</v>
      </c>
      <c r="N39" s="467">
        <f>'A9'!N39*'A19'!N$43</f>
        <v>-13970.851051318923</v>
      </c>
      <c r="O39" s="467">
        <f>'A9'!O39*'A19'!O$43</f>
        <v>-467767.26735057781</v>
      </c>
    </row>
    <row r="40" spans="1:15" ht="18" customHeight="1">
      <c r="A40" s="445">
        <v>1996</v>
      </c>
      <c r="B40" s="467">
        <f>'A9'!B40*'A19'!B$43</f>
        <v>-317037.17363106774</v>
      </c>
      <c r="C40" s="467">
        <f>'A9'!C40*'A19'!C$43</f>
        <v>63664.809572333295</v>
      </c>
      <c r="D40" s="467">
        <f>'A9'!D40*'A19'!D$43</f>
        <v>-298752.4703794638</v>
      </c>
      <c r="E40" s="467">
        <f>'A9'!E40*'A19'!E$43</f>
        <v>-377978.51103609946</v>
      </c>
      <c r="F40" s="467">
        <f>'A9'!F40*'A19'!F$43</f>
        <v>-56116.878960160473</v>
      </c>
      <c r="G40" s="467">
        <f>'A9'!G40*'A19'!G$43</f>
        <v>43880.355712656827</v>
      </c>
      <c r="H40" s="467">
        <f>'A9'!H40*'A19'!H$43</f>
        <v>92387.745065067327</v>
      </c>
      <c r="I40" s="467">
        <f>'A9'!I40*'A19'!I$43</f>
        <v>-29783.856397798667</v>
      </c>
      <c r="J40" s="467">
        <f>'A9'!J40*'A19'!J$43</f>
        <v>36263.494933982096</v>
      </c>
      <c r="K40" s="467">
        <f>'A9'!K40*'A19'!K$43</f>
        <v>-108156.28771605107</v>
      </c>
      <c r="L40" s="467">
        <f>'A9'!L40*'A19'!L$43</f>
        <v>-86495.056075159649</v>
      </c>
      <c r="M40" s="467">
        <f>'A9'!M40*'A19'!M$43</f>
        <v>-1015791.3122787573</v>
      </c>
      <c r="N40" s="467">
        <f>'A9'!N40*'A19'!N$43</f>
        <v>-63928.765326415996</v>
      </c>
      <c r="O40" s="467">
        <f>'A9'!O40*'A19'!O$43</f>
        <v>-494337.73603713524</v>
      </c>
    </row>
    <row r="41" spans="1:15" ht="18" customHeight="1">
      <c r="A41" s="445">
        <v>1997</v>
      </c>
      <c r="B41" s="467">
        <f>'A9'!B41*'A19'!B$43</f>
        <v>-256822.06697512593</v>
      </c>
      <c r="C41" s="467">
        <f>'A9'!C41*'A19'!C$43</f>
        <v>74671.710061485835</v>
      </c>
      <c r="D41" s="467">
        <f>'A9'!D41*'A19'!D$43</f>
        <v>-262221.50227898645</v>
      </c>
      <c r="E41" s="467">
        <f>'A9'!E41*'A19'!E$43</f>
        <v>-362179.27979922015</v>
      </c>
      <c r="F41" s="467">
        <f>'A9'!F41*'A19'!F$43</f>
        <v>-50710.757264918801</v>
      </c>
      <c r="G41" s="467">
        <f>'A9'!G41*'A19'!G$43</f>
        <v>152899.18787588159</v>
      </c>
      <c r="H41" s="467">
        <f>'A9'!H41*'A19'!H$43</f>
        <v>87026.893364105228</v>
      </c>
      <c r="I41" s="467">
        <f>'A9'!I41*'A19'!I$43</f>
        <v>-97366.406980746993</v>
      </c>
      <c r="J41" s="467">
        <f>'A9'!J41*'A19'!J$43</f>
        <v>24189.928864593436</v>
      </c>
      <c r="K41" s="467">
        <f>'A9'!K41*'A19'!K$43</f>
        <v>-106271.85633936114</v>
      </c>
      <c r="L41" s="467">
        <f>'A9'!L41*'A19'!L$43</f>
        <v>-76539.952249373498</v>
      </c>
      <c r="M41" s="467">
        <f>'A9'!M41*'A19'!M$43</f>
        <v>-935175.17613996088</v>
      </c>
      <c r="N41" s="467">
        <f>'A9'!N41*'A19'!N$43</f>
        <v>-60421.018098053682</v>
      </c>
      <c r="O41" s="467">
        <f>'A9'!O41*'A19'!O$43</f>
        <v>-824169.05643300293</v>
      </c>
    </row>
    <row r="42" spans="1:15" ht="18" customHeight="1">
      <c r="A42" s="90">
        <v>1998</v>
      </c>
      <c r="B42" s="467">
        <f>'A9'!B42*'A19'!B$43</f>
        <v>-265251.34080927243</v>
      </c>
      <c r="C42" s="467">
        <f>'A9'!C42*'A19'!C$43</f>
        <v>91405.615528233408</v>
      </c>
      <c r="D42" s="467">
        <f>'A9'!D42*'A19'!D$43</f>
        <v>-249983.52037303135</v>
      </c>
      <c r="E42" s="467">
        <f>'A9'!E42*'A19'!E$43</f>
        <v>-416767.18837949104</v>
      </c>
      <c r="F42" s="467">
        <f>'A9'!F42*'A19'!F$43</f>
        <v>-103425.93042102412</v>
      </c>
      <c r="G42" s="467">
        <f>'A9'!G42*'A19'!G$43</f>
        <v>129263.70990141694</v>
      </c>
      <c r="H42" s="467">
        <f>'A9'!H42*'A19'!H$43</f>
        <v>8701.5870458787958</v>
      </c>
      <c r="I42" s="467">
        <f>'A9'!I42*'A19'!I$43</f>
        <v>-155379.23271891574</v>
      </c>
      <c r="J42" s="467">
        <f>'A9'!J42*'A19'!J$43</f>
        <v>-14054.752650169195</v>
      </c>
      <c r="K42" s="467">
        <f>'A9'!K42*'A19'!K$43</f>
        <v>129564.07921742451</v>
      </c>
      <c r="L42" s="467">
        <f>'A9'!L42*'A19'!L$43</f>
        <v>-99080.887692233766</v>
      </c>
      <c r="M42" s="467">
        <f>'A9'!M42*'A19'!M$43</f>
        <v>-896056.28548847942</v>
      </c>
      <c r="N42" s="467">
        <f>'A9'!N42*'A19'!N$43</f>
        <v>-127963.25730163192</v>
      </c>
      <c r="O42" s="467">
        <f>'A9'!O42*'A19'!O$43</f>
        <v>-889783.36238345329</v>
      </c>
    </row>
    <row r="43" spans="1:15" ht="18" customHeight="1">
      <c r="A43" s="411">
        <v>1999</v>
      </c>
      <c r="B43" s="467">
        <f>'A9'!B43*'A19'!B$43</f>
        <v>-293355.1530566109</v>
      </c>
      <c r="C43" s="467">
        <f>'A9'!C43*'A19'!C$43</f>
        <v>132039.12000892748</v>
      </c>
      <c r="D43" s="467">
        <f>'A9'!D43*'A19'!D$43</f>
        <v>-212439.81188650502</v>
      </c>
      <c r="E43" s="467">
        <f>'A9'!E43*'A19'!E$43</f>
        <v>-188653.03659561483</v>
      </c>
      <c r="F43" s="467">
        <f>'A9'!F43*'A19'!F$43</f>
        <v>-219123.6768689522</v>
      </c>
      <c r="G43" s="467">
        <f>'A9'!G43*'A19'!G$43</f>
        <v>9480.14327700168</v>
      </c>
      <c r="H43" s="467">
        <f>'A9'!H43*'A19'!H$43</f>
        <v>89592.478439085156</v>
      </c>
      <c r="I43" s="467">
        <f>'A9'!I43*'A19'!I$43</f>
        <v>-126951.45470713924</v>
      </c>
      <c r="J43" s="467">
        <f>'A9'!J43*'A19'!J$43</f>
        <v>-29056.927209097041</v>
      </c>
      <c r="K43" s="467">
        <f>'A9'!K43*'A19'!K$43</f>
        <v>182006.33518645773</v>
      </c>
      <c r="L43" s="467">
        <f>'A9'!L43*'A19'!L$43</f>
        <v>-163388.67365227727</v>
      </c>
      <c r="M43" s="467">
        <f>'A9'!M43*'A19'!M$43</f>
        <v>-802822.08434300672</v>
      </c>
      <c r="N43" s="467">
        <f>'A9'!N43*'A19'!N$43</f>
        <v>-197669.12134193358</v>
      </c>
      <c r="O43" s="467">
        <f>'A9'!O43*'A19'!O$43</f>
        <v>-746846.42287037754</v>
      </c>
    </row>
    <row r="44" spans="1:15" ht="18" customHeight="1">
      <c r="A44" s="90">
        <v>2000</v>
      </c>
      <c r="B44" s="467">
        <f>'A9'!B44*'A19'!B$43</f>
        <v>-258267.12635495901</v>
      </c>
      <c r="C44" s="467">
        <f>'A9'!C44*'A19'!C$43</f>
        <v>126832.43101785</v>
      </c>
      <c r="D44" s="467">
        <f>'A9'!D44*'A19'!D$43</f>
        <v>-171451.52396591401</v>
      </c>
      <c r="E44" s="467">
        <f>'A9'!E44*'A19'!E$43</f>
        <v>-193698.950653017</v>
      </c>
      <c r="F44" s="467">
        <f>'A9'!F44*'A19'!F$43</f>
        <v>-180902.815790124</v>
      </c>
      <c r="G44" s="467">
        <f>'A9'!G44*'A19'!G$43</f>
        <v>232904.83629306001</v>
      </c>
      <c r="H44" s="467">
        <f>'A9'!H44*'A19'!H$43</f>
        <v>60268.638235840008</v>
      </c>
      <c r="I44" s="467">
        <f>'A9'!I44*'A19'!I$43</f>
        <v>-119539.21878713</v>
      </c>
      <c r="J44" s="467">
        <f>'A9'!J44*'A19'!J$43</f>
        <v>-52901.678981240002</v>
      </c>
      <c r="K44" s="467">
        <f>'A9'!K44*'A19'!K$43</f>
        <v>314032.28216948401</v>
      </c>
      <c r="L44" s="467">
        <f>'A9'!L44*'A19'!L$43</f>
        <v>-138243.17311777998</v>
      </c>
      <c r="M44" s="467">
        <f>'A9'!M44*'A19'!M$43</f>
        <v>-754537.25813937793</v>
      </c>
      <c r="N44" s="467">
        <f>'A9'!N44*'A19'!N$43</f>
        <v>-91283.910258839998</v>
      </c>
      <c r="O44" s="467">
        <f>'A9'!O44*'A19'!O$43</f>
        <v>-1337020</v>
      </c>
    </row>
    <row r="45" spans="1:15" ht="18" customHeight="1">
      <c r="A45" s="411">
        <v>2001</v>
      </c>
      <c r="B45" s="467">
        <f>'A9'!B45*'A19'!B$43</f>
        <v>-224966.86607301189</v>
      </c>
      <c r="C45" s="467">
        <f>'A9'!C45*'A19'!C$43</f>
        <v>103285.38473219708</v>
      </c>
      <c r="D45" s="467">
        <f>'A9'!D45*'A19'!D$43</f>
        <v>-153839.03864953638</v>
      </c>
      <c r="E45" s="467">
        <f>'A9'!E45*'A19'!E$43</f>
        <v>-216477.9898863796</v>
      </c>
      <c r="F45" s="467">
        <f>'A9'!F45*'A19'!F$43</f>
        <v>-98163.294889480792</v>
      </c>
      <c r="G45" s="467">
        <f>'A9'!G45*'A19'!G$43</f>
        <v>160322.82367747181</v>
      </c>
      <c r="H45" s="467">
        <f>'A9'!H45*'A19'!H$43</f>
        <v>152816.12420627114</v>
      </c>
      <c r="I45" s="467">
        <f>'A9'!I45*'A19'!I$43</f>
        <v>-87329.24961316651</v>
      </c>
      <c r="J45" s="467">
        <f>'A9'!J45*'A19'!J$43</f>
        <v>-46194.634405928846</v>
      </c>
      <c r="K45" s="467">
        <f>'A9'!K45*'A19'!K$43</f>
        <v>449258.9822285102</v>
      </c>
      <c r="L45" s="467">
        <f>'A9'!L45*'A19'!L$43</f>
        <v>-154087.86846228686</v>
      </c>
      <c r="M45" s="467">
        <f>'A9'!M45*'A19'!M$43</f>
        <v>-490601.79839854408</v>
      </c>
      <c r="N45" s="467">
        <f>'A9'!N45*'A19'!N$43</f>
        <v>-123158.12966214761</v>
      </c>
      <c r="O45" s="467">
        <f>'A9'!O45*'A19'!O$43</f>
        <v>-1833462.8343612168</v>
      </c>
    </row>
    <row r="46" spans="1:15" ht="18" customHeight="1">
      <c r="A46" s="445">
        <v>2002</v>
      </c>
      <c r="B46" s="467">
        <f>'A9'!B46*'A19'!B$43</f>
        <v>-284687.79655982374</v>
      </c>
      <c r="C46" s="467">
        <f>'A9'!C46*'A19'!C$43</f>
        <v>89541.319613210973</v>
      </c>
      <c r="D46" s="467">
        <f>'A9'!D46*'A19'!D$43</f>
        <v>-155232.55884917596</v>
      </c>
      <c r="E46" s="467">
        <f>'A9'!E46*'A19'!E$43</f>
        <v>-257436.79980145706</v>
      </c>
      <c r="F46" s="467">
        <f>'A9'!F46*'A19'!F$43</f>
        <v>-52846.687551109928</v>
      </c>
      <c r="G46" s="467">
        <f>'A9'!G46*'A19'!G$43</f>
        <v>40874.609868303611</v>
      </c>
      <c r="H46" s="467">
        <f>'A9'!H46*'A19'!H$43</f>
        <v>105763.73210000237</v>
      </c>
      <c r="I46" s="467">
        <f>'A9'!I46*'A19'!I$43</f>
        <v>-147064.68132875982</v>
      </c>
      <c r="J46" s="467">
        <f>'A9'!J46*'A19'!J$43</f>
        <v>-101838.30936896319</v>
      </c>
      <c r="K46" s="467">
        <f>'A9'!K46*'A19'!K$43</f>
        <v>571011.55058439693</v>
      </c>
      <c r="L46" s="467">
        <f>'A9'!L46*'A19'!L$43</f>
        <v>-227637.56788723276</v>
      </c>
      <c r="M46" s="467">
        <f>'A9'!M46*'A19'!M$43</f>
        <v>-540718.27140937606</v>
      </c>
      <c r="N46" s="467">
        <f>'A9'!N46*'A19'!N$43</f>
        <v>-118349.47882820533</v>
      </c>
      <c r="O46" s="467">
        <f>'A9'!O46*'A19'!O$43</f>
        <v>-1967342.2117223109</v>
      </c>
    </row>
    <row r="47" spans="1:15" ht="18" customHeight="1">
      <c r="A47" s="445">
        <v>2003</v>
      </c>
      <c r="B47" s="467">
        <f>'A9'!B47*'A19'!B$43</f>
        <v>-402526.42808109889</v>
      </c>
      <c r="C47" s="467">
        <f>'A9'!C47*'A19'!C$43</f>
        <v>107156.25552773912</v>
      </c>
      <c r="D47" s="467">
        <f>'A9'!D47*'A19'!D$43</f>
        <v>-185082.90175136537</v>
      </c>
      <c r="E47" s="467">
        <f>'A9'!E47*'A19'!E$43</f>
        <v>-225831.84367024645</v>
      </c>
      <c r="F47" s="467">
        <f>'A9'!F47*'A19'!F$43</f>
        <v>-45362.335560668689</v>
      </c>
      <c r="G47" s="467">
        <f>'A9'!G47*'A19'!G$43</f>
        <v>11526.838918262949</v>
      </c>
      <c r="H47" s="467">
        <f>'A9'!H47*'A19'!H$43</f>
        <v>163232.22358086336</v>
      </c>
      <c r="I47" s="467">
        <f>'A9'!I47*'A19'!I$43</f>
        <v>-196259.71312227924</v>
      </c>
      <c r="J47" s="467">
        <f>'A9'!J47*'A19'!J$43</f>
        <v>-11477.423779426801</v>
      </c>
      <c r="K47" s="467">
        <f>'A9'!K47*'A19'!K$43</f>
        <v>862911.08836793329</v>
      </c>
      <c r="L47" s="467">
        <f>'A9'!L47*'A19'!L$43</f>
        <v>-313586.98563282308</v>
      </c>
      <c r="M47" s="467">
        <f>'A9'!M47*'A19'!M$43</f>
        <v>-600924.9791694188</v>
      </c>
      <c r="N47" s="467">
        <f>'A9'!N47*'A19'!N$43</f>
        <v>-125258.65598882515</v>
      </c>
      <c r="O47" s="467">
        <f>'A9'!O47*'A19'!O$43</f>
        <v>-1972136.9884249549</v>
      </c>
    </row>
    <row r="48" spans="1:15" ht="18" customHeight="1">
      <c r="A48" s="90">
        <v>2004</v>
      </c>
      <c r="B48" s="467">
        <f>'A9'!B48*'A19'!B$43</f>
        <v>-451837.23997037945</v>
      </c>
      <c r="C48" s="467">
        <f>'A9'!C48*'A19'!C$43</f>
        <v>91812.84696461643</v>
      </c>
      <c r="D48" s="467">
        <f>'A9'!D48*'A19'!D$43</f>
        <v>-178466.13661352344</v>
      </c>
      <c r="E48" s="467">
        <f>'A9'!E48*'A19'!E$43</f>
        <v>-169234.76612870221</v>
      </c>
      <c r="F48" s="467">
        <f>'A9'!F48*'A19'!F$43</f>
        <v>-18900.30485365483</v>
      </c>
      <c r="G48" s="467">
        <f>'A9'!G48*'A19'!G$43</f>
        <v>-19957.89162951555</v>
      </c>
      <c r="H48" s="467">
        <f>'A9'!H48*'A19'!H$43</f>
        <v>282787.1454946007</v>
      </c>
      <c r="I48" s="467">
        <f>'A9'!I48*'A19'!I$43</f>
        <v>-230987.11291577417</v>
      </c>
      <c r="J48" s="467">
        <f>'A9'!J48*'A19'!J$43</f>
        <v>20261.609209575872</v>
      </c>
      <c r="K48" s="467">
        <f>'A9'!K48*'A19'!K$43</f>
        <v>1048152.1618913598</v>
      </c>
      <c r="L48" s="467">
        <f>'A9'!L48*'A19'!L$43</f>
        <v>-399755.35229255271</v>
      </c>
      <c r="M48" s="467">
        <f>'A9'!M48*'A19'!M$43</f>
        <v>-826080.23577925167</v>
      </c>
      <c r="N48" s="467">
        <f>'A9'!N48*'A19'!N$43</f>
        <v>-248354.39625883719</v>
      </c>
      <c r="O48" s="467">
        <f>'A9'!O48*'A19'!O$43</f>
        <v>-2063666.4751038428</v>
      </c>
    </row>
    <row r="49" spans="1:15" ht="18" customHeight="1">
      <c r="A49" s="445">
        <v>2005</v>
      </c>
      <c r="B49" s="467">
        <f>'A9'!B49*'A19'!B$43</f>
        <v>-452865.96623930079</v>
      </c>
      <c r="C49" s="467">
        <f>'A9'!C49*'A19'!C$43</f>
        <v>94789.658798731369</v>
      </c>
      <c r="D49" s="467">
        <f>'A9'!D49*'A19'!D$43</f>
        <v>-154613.85972499251</v>
      </c>
      <c r="E49" s="467">
        <f>'A9'!E49*'A19'!E$43</f>
        <v>71505.994883141902</v>
      </c>
      <c r="F49" s="467">
        <f>'A9'!F49*'A19'!F$43</f>
        <v>-25389.393905774643</v>
      </c>
      <c r="G49" s="467">
        <f>'A9'!G49*'A19'!G$43</f>
        <v>18939.218865626928</v>
      </c>
      <c r="H49" s="467">
        <f>'A9'!H49*'A19'!H$43</f>
        <v>473200.75062939111</v>
      </c>
      <c r="I49" s="467">
        <f>'A9'!I49*'A19'!I$43</f>
        <v>-191413.48189807063</v>
      </c>
      <c r="J49" s="467">
        <f>'A9'!J49*'A19'!J$43</f>
        <v>-12565.423124602221</v>
      </c>
      <c r="K49" s="467">
        <f>'A9'!K49*'A19'!K$43</f>
        <v>1342172.9980922407</v>
      </c>
      <c r="L49" s="467">
        <f>'A9'!L49*'A19'!L$43</f>
        <v>-388078.51586067042</v>
      </c>
      <c r="M49" s="467">
        <f>'A9'!M49*'A19'!M$43</f>
        <v>-602771.56551302434</v>
      </c>
      <c r="N49" s="467">
        <f>'A9'!N49*'A19'!N$43</f>
        <v>-244906.72041391148</v>
      </c>
      <c r="O49" s="467">
        <f>'A9'!O49*'A19'!O$43</f>
        <v>-1712570.3125979381</v>
      </c>
    </row>
    <row r="50" spans="1:15" ht="12.75" customHeight="1">
      <c r="A50" s="90">
        <v>2006</v>
      </c>
      <c r="B50" s="467">
        <f>'A9'!B50*'A19'!B$43</f>
        <v>-538558.74905591889</v>
      </c>
      <c r="C50" s="467">
        <f>'A9'!C50*'A19'!C$43</f>
        <v>92040.855438902843</v>
      </c>
      <c r="D50" s="467">
        <f>'A9'!D50*'A19'!D$43</f>
        <v>-76783.359346124387</v>
      </c>
      <c r="E50" s="467">
        <f>'A9'!E50*'A19'!E$43</f>
        <v>-3703.8206390638502</v>
      </c>
      <c r="F50" s="467">
        <f>'A9'!F50*'A19'!F$43</f>
        <v>-24840.741819882147</v>
      </c>
      <c r="G50" s="467">
        <f>'A9'!G50*'A19'!G$43</f>
        <v>21309.689607311117</v>
      </c>
      <c r="H50" s="467">
        <f>'A9'!H50*'A19'!H$43</f>
        <v>707113.43216554506</v>
      </c>
      <c r="I50" s="467">
        <f>'A9'!I50*'A19'!I$43</f>
        <v>-282369.35765436688</v>
      </c>
      <c r="J50" s="467">
        <f>'A9'!J50*'A19'!J$43</f>
        <v>17549.364753819198</v>
      </c>
      <c r="K50" s="467">
        <f>'A9'!K50*'A19'!K$43</f>
        <v>1596524.1551510633</v>
      </c>
      <c r="L50" s="467">
        <f>'A9'!L50*'A19'!L$43</f>
        <v>-538068.44399276818</v>
      </c>
      <c r="M50" s="467">
        <f>'A9'!M50*'A19'!M$43</f>
        <v>-433233.91845913487</v>
      </c>
      <c r="N50" s="467">
        <f>'A9'!N50*'A19'!N$43</f>
        <v>-413576.14553734474</v>
      </c>
      <c r="O50" s="467">
        <f>'A9'!O50*'A19'!O$43</f>
        <v>-1881478.3152658732</v>
      </c>
    </row>
    <row r="51" spans="1:15" ht="12.75" customHeight="1">
      <c r="A51" s="445">
        <v>2007</v>
      </c>
      <c r="B51" s="467">
        <f>'A9'!B51*'A19'!B$43</f>
        <v>-628530.86557242111</v>
      </c>
      <c r="C51" s="467">
        <f>'A9'!C51*'A19'!C$43</f>
        <v>106190.67647700167</v>
      </c>
      <c r="D51" s="467">
        <f>'A9'!D51*'A19'!D$43</f>
        <v>-130680.78273634701</v>
      </c>
      <c r="E51" s="467">
        <f>'A9'!E51*'A19'!E$43</f>
        <v>-132670.15090767047</v>
      </c>
      <c r="F51" s="467">
        <f>'A9'!F51*'A19'!F$43</f>
        <v>-61306.313752598966</v>
      </c>
      <c r="G51" s="467">
        <f>'A9'!G51*'A19'!G$43</f>
        <v>-33874.852127373124</v>
      </c>
      <c r="H51" s="467">
        <f>'A9'!H51*'A19'!H$43</f>
        <v>779889.95480778022</v>
      </c>
      <c r="I51" s="467">
        <f>'A9'!I51*'A19'!I$43</f>
        <v>-333254.24736904225</v>
      </c>
      <c r="J51" s="467">
        <f>'A9'!J51*'A19'!J$43</f>
        <v>-37736.319912231978</v>
      </c>
      <c r="K51" s="467">
        <f>'A9'!K51*'A19'!K$43</f>
        <v>1721891.7085602351</v>
      </c>
      <c r="L51" s="467">
        <f>'A9'!L51*'A19'!L$43</f>
        <v>-741631.4241775542</v>
      </c>
      <c r="M51" s="467">
        <f>'A9'!M51*'A19'!M$43</f>
        <v>-41295.524775411563</v>
      </c>
      <c r="N51" s="467">
        <f>'A9'!N51*'A19'!N$43</f>
        <v>-343411.00706025044</v>
      </c>
      <c r="O51" s="467">
        <f>'A9'!O51*'A19'!O$43</f>
        <v>-1597559.1404334886</v>
      </c>
    </row>
    <row r="52" spans="1:15" ht="12.75" customHeight="1">
      <c r="A52" s="90">
        <v>2008</v>
      </c>
      <c r="B52" s="467">
        <f>'A9'!B52*'A19'!B$43</f>
        <v>-534341.11011603707</v>
      </c>
      <c r="C52" s="467">
        <f>'A9'!C52*'A19'!C$43</f>
        <v>109046.97511067253</v>
      </c>
      <c r="D52" s="467">
        <f>'A9'!D52*'A19'!D$43</f>
        <v>5528.7486623234026</v>
      </c>
      <c r="E52" s="467">
        <f>'A9'!E52*'A19'!E$43</f>
        <v>-128146.55380994995</v>
      </c>
      <c r="F52" s="467">
        <f>'A9'!F52*'A19'!F$43</f>
        <v>-20363.360965012995</v>
      </c>
      <c r="G52" s="467">
        <f>'A9'!G52*'A19'!G$43</f>
        <v>-247192.92660388746</v>
      </c>
      <c r="H52" s="467">
        <f>'A9'!H52*'A19'!H$43</f>
        <v>725079.14919100457</v>
      </c>
      <c r="I52" s="467">
        <f>'A9'!I52*'A19'!I$43</f>
        <v>-312343.27856095403</v>
      </c>
      <c r="J52" s="467">
        <f>'A9'!J52*'A19'!J$43</f>
        <v>12050.767760026371</v>
      </c>
      <c r="K52" s="467">
        <f>'A9'!K52*'A19'!K$43</f>
        <v>1632973.861222134</v>
      </c>
      <c r="L52" s="467">
        <f>'A9'!L52*'A19'!L$43</f>
        <v>-719739.84996651544</v>
      </c>
      <c r="M52" s="467">
        <f>'A9'!M52*'A19'!M$43</f>
        <v>-296850.5366237362</v>
      </c>
      <c r="N52" s="467">
        <f>'A9'!N52*'A19'!N$43</f>
        <v>-76832.539753773832</v>
      </c>
      <c r="O52" s="467">
        <f>'A9'!O52*'A19'!O$43</f>
        <v>-2851555.7959633837</v>
      </c>
    </row>
    <row r="53" spans="1:15" ht="12.75" customHeight="1">
      <c r="A53" s="90">
        <v>2009</v>
      </c>
      <c r="B53" s="467">
        <f>'A9'!B53*'A19'!B$43</f>
        <v>-737181.805657477</v>
      </c>
      <c r="C53" s="467">
        <f>'A9'!C53*'A19'!C$43</f>
        <v>152064.15438168013</v>
      </c>
      <c r="D53" s="467">
        <f>'A9'!D53*'A19'!D$43</f>
        <v>-113557.08075137751</v>
      </c>
      <c r="E53" s="467">
        <f>'A9'!E53*'A19'!E$43</f>
        <v>82772.023023074624</v>
      </c>
      <c r="F53" s="467">
        <f>'A9'!F53*'A19'!F$43</f>
        <v>-8125.5169456153835</v>
      </c>
      <c r="G53" s="467">
        <f>'A9'!G53*'A19'!G$43</f>
        <v>-239955.79217805466</v>
      </c>
      <c r="H53" s="467">
        <f>'A9'!H53*'A19'!H$43</f>
        <v>993471.90233693004</v>
      </c>
      <c r="I53" s="467">
        <f>'A9'!I53*'A19'!I$43</f>
        <v>-286987.84087193105</v>
      </c>
      <c r="J53" s="467">
        <f>'A9'!J53*'A19'!J$43</f>
        <v>102194.34903762118</v>
      </c>
      <c r="K53" s="467">
        <f>'A9'!K53*'A19'!K$43</f>
        <v>2395443.6538576786</v>
      </c>
      <c r="L53" s="467">
        <f>'A9'!L53*'A19'!L$43</f>
        <v>-823866.68578431476</v>
      </c>
      <c r="M53" s="467">
        <f>'A9'!M53*'A19'!M$43</f>
        <v>-449956.0228095206</v>
      </c>
      <c r="N53" s="467">
        <f>'A9'!N53*'A19'!N$43</f>
        <v>-253490.26713245831</v>
      </c>
      <c r="O53" s="467">
        <f>'A9'!O53*'A19'!O$43</f>
        <v>-2214013.364832547</v>
      </c>
    </row>
    <row r="54" spans="1:15" ht="12.75" customHeight="1">
      <c r="A54" s="90">
        <v>2010</v>
      </c>
      <c r="B54" s="467">
        <f>'A9'!B54*'A19'!B$43</f>
        <v>-835210.8834285154</v>
      </c>
      <c r="C54" s="467">
        <f>'A9'!C54*'A19'!C$43</f>
        <v>282605.27577004966</v>
      </c>
      <c r="D54" s="467">
        <f>'A9'!D54*'A19'!D$43</f>
        <v>-259649.93335915569</v>
      </c>
      <c r="E54" s="467">
        <f>'A9'!E54*'A19'!E$43</f>
        <v>185068.37527653074</v>
      </c>
      <c r="F54" s="467">
        <f>'A9'!F54*'A19'!F$43</f>
        <v>11759.166445132363</v>
      </c>
      <c r="G54" s="467">
        <f>'A9'!G54*'A19'!G$43</f>
        <v>-308628.9358167933</v>
      </c>
      <c r="H54" s="467">
        <f>'A9'!H54*'A19'!H$43</f>
        <v>1071430.5747446686</v>
      </c>
      <c r="I54" s="467">
        <f>'A9'!I54*'A19'!I$43</f>
        <v>-304038.2791035017</v>
      </c>
      <c r="J54" s="467">
        <f>'A9'!J54*'A19'!J$43</f>
        <v>107186.36635326108</v>
      </c>
      <c r="K54" s="467">
        <f>'A9'!K54*'A19'!K$43</f>
        <v>2853156.2772975587</v>
      </c>
      <c r="L54" s="467">
        <f>'A9'!L54*'A19'!L$43</f>
        <v>-729998.51521402563</v>
      </c>
      <c r="M54" s="467">
        <f>'A9'!M54*'A19'!M$43</f>
        <v>-823572.15905743779</v>
      </c>
      <c r="N54" s="467">
        <f>'A9'!N54*'A19'!N$43</f>
        <v>-161623.43393645971</v>
      </c>
      <c r="O54" s="467">
        <f>'A9'!O54*'A19'!O$43</f>
        <v>-2214171.1012041704</v>
      </c>
    </row>
    <row r="55" spans="1:15" ht="12.75" customHeight="1">
      <c r="A55" s="90"/>
      <c r="B55" s="467"/>
      <c r="C55" s="467"/>
      <c r="D55" s="467"/>
      <c r="E55" s="467"/>
      <c r="F55" s="467"/>
      <c r="G55" s="467"/>
      <c r="H55" s="467"/>
      <c r="I55" s="467"/>
      <c r="J55" s="467"/>
      <c r="K55" s="467"/>
      <c r="L55" s="467"/>
      <c r="M55" s="467"/>
      <c r="N55" s="467"/>
      <c r="O55" s="467"/>
    </row>
    <row r="56" spans="1:15" ht="12.75" customHeight="1">
      <c r="B56" s="411" t="s">
        <v>2</v>
      </c>
    </row>
    <row r="57" spans="1:15" ht="12.75" customHeight="1">
      <c r="B57" s="411" t="s">
        <v>731</v>
      </c>
    </row>
  </sheetData>
  <phoneticPr fontId="0" type="noConversion"/>
  <pageMargins left="0.75" right="0.75" top="1" bottom="1" header="0.5" footer="0.5"/>
  <pageSetup scale="78" orientation="landscape" r:id="rId1"/>
  <headerFooter alignWithMargins="0"/>
</worksheet>
</file>

<file path=xl/worksheets/sheet46.xml><?xml version="1.0" encoding="utf-8"?>
<worksheet xmlns="http://schemas.openxmlformats.org/spreadsheetml/2006/main" xmlns:r="http://schemas.openxmlformats.org/officeDocument/2006/relationships">
  <sheetPr codeName="Sheet46"/>
  <dimension ref="A1:BG86"/>
  <sheetViews>
    <sheetView showOutlineSymbols="0" view="pageBreakPreview" zoomScaleSheetLayoutView="100" workbookViewId="0">
      <pane xSplit="1" ySplit="3" topLeftCell="B42"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10" style="411" customWidth="1"/>
    <col min="2" max="2" width="12" style="411" customWidth="1"/>
    <col min="3" max="3" width="11.28515625" style="411" bestFit="1" customWidth="1"/>
    <col min="4" max="4" width="10.5703125" style="411" customWidth="1"/>
    <col min="5" max="5" width="11.42578125" style="411" customWidth="1"/>
    <col min="6" max="6" width="11.85546875" style="411" bestFit="1" customWidth="1"/>
    <col min="7" max="7" width="11.7109375" style="411" bestFit="1" customWidth="1"/>
    <col min="8" max="12" width="10.5703125" style="411" customWidth="1"/>
    <col min="13" max="13" width="10.28515625" style="411" customWidth="1"/>
    <col min="14" max="14" width="10.28515625" style="411" hidden="1" customWidth="1"/>
    <col min="15" max="15" width="10.28515625" style="411" customWidth="1"/>
    <col min="16" max="16" width="9.28515625" style="411" customWidth="1"/>
    <col min="17" max="18" width="10.5703125" style="411" customWidth="1"/>
    <col min="19" max="19" width="9.42578125" style="411" customWidth="1"/>
    <col min="20" max="21" width="10.5703125" style="411" customWidth="1"/>
    <col min="22" max="22" width="9.28515625" style="411" customWidth="1"/>
    <col min="23" max="23" width="9.7109375" style="411" customWidth="1"/>
    <col min="24" max="24" width="10.5703125" style="411" customWidth="1"/>
    <col min="25" max="25" width="9.28515625" style="411" customWidth="1"/>
    <col min="26" max="27" width="10.5703125" style="411" customWidth="1"/>
    <col min="28" max="28" width="22.28515625" style="411" hidden="1" customWidth="1"/>
    <col min="29" max="29" width="5.42578125" style="411" customWidth="1"/>
    <col min="30" max="32" width="10.5703125" style="411" customWidth="1"/>
    <col min="33" max="33" width="9.28515625" style="411" customWidth="1"/>
    <col min="34" max="35" width="10.5703125" style="411" customWidth="1"/>
    <col min="36" max="36" width="11.5703125" style="411" bestFit="1" customWidth="1"/>
    <col min="37" max="37" width="11.140625" style="411" bestFit="1" customWidth="1"/>
    <col min="38" max="38" width="10.5703125" style="411" customWidth="1"/>
    <col min="39" max="39" width="9.5703125" style="411" customWidth="1"/>
    <col min="40" max="41" width="10.5703125" style="411" customWidth="1"/>
    <col min="42" max="42" width="21.140625" style="411" hidden="1" customWidth="1"/>
    <col min="43" max="43" width="6.28515625" style="411" customWidth="1"/>
    <col min="44" max="46" width="10.5703125" style="411" customWidth="1"/>
    <col min="47" max="47" width="11.5703125" style="411" bestFit="1" customWidth="1"/>
    <col min="48" max="48" width="11.140625" style="411" bestFit="1" customWidth="1"/>
    <col min="49" max="50" width="10.5703125" style="411" customWidth="1"/>
    <col min="51" max="52" width="3.85546875" style="411"/>
    <col min="53" max="54" width="6.140625" style="411" bestFit="1" customWidth="1"/>
    <col min="55" max="55" width="2.7109375" style="411" customWidth="1"/>
    <col min="56" max="56" width="7.7109375" style="411" customWidth="1"/>
    <col min="57" max="57" width="6.42578125" style="411" customWidth="1"/>
    <col min="58" max="16384" width="3.85546875" style="411"/>
  </cols>
  <sheetData>
    <row r="1" spans="1:49" ht="12.75" customHeight="1">
      <c r="A1" s="411" t="s">
        <v>227</v>
      </c>
      <c r="O1" s="411" t="s">
        <v>53</v>
      </c>
      <c r="AC1" s="411" t="s">
        <v>53</v>
      </c>
      <c r="AR1" s="411" t="s">
        <v>53</v>
      </c>
    </row>
    <row r="2" spans="1:49" ht="12.75" customHeight="1">
      <c r="A2" s="411" t="s">
        <v>471</v>
      </c>
      <c r="B2" s="530" t="s">
        <v>472</v>
      </c>
      <c r="C2" s="91"/>
      <c r="D2" s="91"/>
      <c r="E2" s="530" t="s">
        <v>474</v>
      </c>
      <c r="F2" s="91"/>
      <c r="G2" s="91"/>
      <c r="H2" s="530" t="s">
        <v>475</v>
      </c>
      <c r="I2" s="91"/>
      <c r="J2" s="91"/>
      <c r="K2" s="530" t="s">
        <v>479</v>
      </c>
      <c r="L2" s="91"/>
      <c r="M2" s="91"/>
      <c r="N2" s="91"/>
      <c r="O2" s="411" t="s">
        <v>471</v>
      </c>
      <c r="P2" s="530" t="s">
        <v>480</v>
      </c>
      <c r="Q2" s="91"/>
      <c r="R2" s="91"/>
      <c r="S2" s="530" t="s">
        <v>481</v>
      </c>
      <c r="T2" s="91"/>
      <c r="U2" s="91"/>
      <c r="V2" s="530" t="s">
        <v>482</v>
      </c>
      <c r="W2" s="91"/>
      <c r="X2" s="91"/>
      <c r="Y2" s="530" t="s">
        <v>487</v>
      </c>
      <c r="Z2" s="91"/>
      <c r="AA2" s="91"/>
      <c r="AB2" s="91"/>
      <c r="AC2" s="411" t="s">
        <v>471</v>
      </c>
      <c r="AD2" s="530" t="s">
        <v>492</v>
      </c>
      <c r="AE2" s="91"/>
      <c r="AF2" s="91"/>
      <c r="AG2" s="530" t="s">
        <v>494</v>
      </c>
      <c r="AH2" s="91"/>
      <c r="AI2" s="91"/>
      <c r="AJ2" s="530" t="s">
        <v>497</v>
      </c>
      <c r="AK2" s="91"/>
      <c r="AL2" s="91"/>
      <c r="AM2" s="530" t="s">
        <v>498</v>
      </c>
      <c r="AN2" s="91"/>
      <c r="AO2" s="91"/>
      <c r="AP2" s="91"/>
      <c r="AQ2" s="411" t="s">
        <v>471</v>
      </c>
      <c r="AR2" s="530" t="s">
        <v>274</v>
      </c>
      <c r="AS2" s="91"/>
      <c r="AT2" s="91"/>
      <c r="AU2" s="530" t="s">
        <v>275</v>
      </c>
      <c r="AV2" s="91"/>
      <c r="AW2" s="91"/>
    </row>
    <row r="3" spans="1:49" ht="15" customHeight="1">
      <c r="B3" s="530" t="s">
        <v>322</v>
      </c>
      <c r="C3" s="91" t="s">
        <v>323</v>
      </c>
      <c r="D3" s="91" t="s">
        <v>324</v>
      </c>
      <c r="E3" s="530" t="s">
        <v>322</v>
      </c>
      <c r="F3" s="91" t="s">
        <v>323</v>
      </c>
      <c r="G3" s="91" t="s">
        <v>324</v>
      </c>
      <c r="H3" s="530" t="s">
        <v>322</v>
      </c>
      <c r="I3" s="91" t="s">
        <v>323</v>
      </c>
      <c r="J3" s="91" t="s">
        <v>324</v>
      </c>
      <c r="K3" s="530" t="s">
        <v>322</v>
      </c>
      <c r="L3" s="91" t="s">
        <v>323</v>
      </c>
      <c r="M3" s="91" t="s">
        <v>324</v>
      </c>
      <c r="N3" s="91"/>
      <c r="P3" s="530" t="s">
        <v>322</v>
      </c>
      <c r="Q3" s="91" t="s">
        <v>323</v>
      </c>
      <c r="R3" s="91" t="s">
        <v>324</v>
      </c>
      <c r="S3" s="530" t="s">
        <v>322</v>
      </c>
      <c r="T3" s="91" t="s">
        <v>323</v>
      </c>
      <c r="U3" s="91" t="s">
        <v>324</v>
      </c>
      <c r="V3" s="530" t="s">
        <v>322</v>
      </c>
      <c r="W3" s="91" t="s">
        <v>323</v>
      </c>
      <c r="X3" s="91" t="s">
        <v>324</v>
      </c>
      <c r="Y3" s="530" t="s">
        <v>322</v>
      </c>
      <c r="Z3" s="91" t="s">
        <v>323</v>
      </c>
      <c r="AA3" s="91" t="s">
        <v>324</v>
      </c>
      <c r="AB3" s="91"/>
      <c r="AD3" s="530" t="s">
        <v>322</v>
      </c>
      <c r="AE3" s="91" t="s">
        <v>323</v>
      </c>
      <c r="AF3" s="91" t="s">
        <v>324</v>
      </c>
      <c r="AG3" s="530" t="s">
        <v>322</v>
      </c>
      <c r="AH3" s="91" t="s">
        <v>323</v>
      </c>
      <c r="AI3" s="91" t="s">
        <v>324</v>
      </c>
      <c r="AJ3" s="530" t="s">
        <v>322</v>
      </c>
      <c r="AK3" s="91" t="s">
        <v>323</v>
      </c>
      <c r="AL3" s="91" t="s">
        <v>324</v>
      </c>
      <c r="AM3" s="530" t="s">
        <v>322</v>
      </c>
      <c r="AN3" s="91" t="s">
        <v>323</v>
      </c>
      <c r="AO3" s="91" t="s">
        <v>324</v>
      </c>
      <c r="AP3" s="91"/>
      <c r="AR3" s="530" t="s">
        <v>322</v>
      </c>
      <c r="AS3" s="91" t="s">
        <v>323</v>
      </c>
      <c r="AT3" s="91" t="s">
        <v>324</v>
      </c>
      <c r="AU3" s="530" t="s">
        <v>322</v>
      </c>
      <c r="AV3" s="91" t="s">
        <v>323</v>
      </c>
      <c r="AW3" s="91" t="s">
        <v>324</v>
      </c>
    </row>
    <row r="4" spans="1:49" ht="12.75" hidden="1" customHeight="1">
      <c r="A4" s="445">
        <v>1960</v>
      </c>
      <c r="B4" s="531"/>
      <c r="C4" s="532"/>
      <c r="D4" s="532">
        <v>-72759</v>
      </c>
      <c r="E4" s="531"/>
      <c r="F4" s="532"/>
      <c r="G4" s="532">
        <v>12808</v>
      </c>
      <c r="H4" s="184">
        <v>9121.82</v>
      </c>
      <c r="I4" s="183">
        <v>25288.2</v>
      </c>
      <c r="J4" s="533">
        <f t="shared" ref="J4:J11" si="0">H4-I4</f>
        <v>-16166.380000000001</v>
      </c>
      <c r="K4" s="531"/>
      <c r="L4" s="532"/>
      <c r="M4" s="532">
        <v>-56391</v>
      </c>
      <c r="N4" s="532"/>
      <c r="O4" s="534">
        <v>1960</v>
      </c>
      <c r="P4" s="531"/>
      <c r="Q4" s="532"/>
      <c r="R4" s="532">
        <v>-5091</v>
      </c>
      <c r="S4" s="531"/>
      <c r="T4" s="532"/>
      <c r="U4" s="532">
        <v>25950</v>
      </c>
      <c r="V4" s="531"/>
      <c r="W4" s="532"/>
      <c r="X4" s="532">
        <v>33378</v>
      </c>
      <c r="Y4" s="531"/>
      <c r="Z4" s="532"/>
      <c r="AA4" s="532">
        <v>9902.5</v>
      </c>
      <c r="AB4" s="532"/>
      <c r="AC4" s="445">
        <v>1960</v>
      </c>
      <c r="AD4" s="531"/>
      <c r="AE4" s="532"/>
      <c r="AF4" s="532">
        <v>30812</v>
      </c>
      <c r="AG4" s="531"/>
      <c r="AH4" s="532"/>
      <c r="AI4" s="532">
        <v>-18035</v>
      </c>
      <c r="AJ4" s="531"/>
      <c r="AK4" s="532"/>
      <c r="AL4" s="532">
        <v>-16508</v>
      </c>
      <c r="AM4" s="531"/>
      <c r="AN4" s="532"/>
      <c r="AO4" s="532">
        <v>-19055.400000000001</v>
      </c>
      <c r="AP4" s="532"/>
      <c r="AQ4" s="445">
        <v>1960</v>
      </c>
      <c r="AR4" s="531"/>
      <c r="AS4" s="532"/>
      <c r="AT4" s="532">
        <v>43152</v>
      </c>
      <c r="AU4" s="531"/>
      <c r="AV4" s="532"/>
      <c r="AW4" s="532">
        <f t="shared" ref="AW4:AW22" si="1">AW5</f>
        <v>254568</v>
      </c>
    </row>
    <row r="5" spans="1:49" ht="12.75" hidden="1" customHeight="1">
      <c r="A5" s="445">
        <v>1961</v>
      </c>
      <c r="B5" s="531"/>
      <c r="C5" s="532"/>
      <c r="D5" s="532">
        <v>-72759</v>
      </c>
      <c r="E5" s="531"/>
      <c r="F5" s="532"/>
      <c r="G5" s="532">
        <v>12808</v>
      </c>
      <c r="H5" s="184">
        <v>9373.48</v>
      </c>
      <c r="I5" s="183">
        <v>25671.8</v>
      </c>
      <c r="J5" s="533">
        <f t="shared" si="0"/>
        <v>-16298.32</v>
      </c>
      <c r="K5" s="531"/>
      <c r="L5" s="532"/>
      <c r="M5" s="532">
        <v>-55884</v>
      </c>
      <c r="N5" s="532"/>
      <c r="O5" s="534">
        <v>1961</v>
      </c>
      <c r="P5" s="531"/>
      <c r="Q5" s="532"/>
      <c r="R5" s="532">
        <v>-5091</v>
      </c>
      <c r="S5" s="531"/>
      <c r="T5" s="532"/>
      <c r="U5" s="532">
        <v>25950</v>
      </c>
      <c r="V5" s="531"/>
      <c r="W5" s="532"/>
      <c r="X5" s="532">
        <v>33378</v>
      </c>
      <c r="Y5" s="531"/>
      <c r="Z5" s="532"/>
      <c r="AA5" s="532">
        <v>9902.5</v>
      </c>
      <c r="AB5" s="532"/>
      <c r="AC5" s="445">
        <v>1961</v>
      </c>
      <c r="AD5" s="531"/>
      <c r="AE5" s="532"/>
      <c r="AF5" s="532">
        <v>30812</v>
      </c>
      <c r="AG5" s="531"/>
      <c r="AH5" s="532"/>
      <c r="AI5" s="532">
        <v>-18035</v>
      </c>
      <c r="AJ5" s="531"/>
      <c r="AK5" s="532"/>
      <c r="AL5" s="532">
        <v>-16508</v>
      </c>
      <c r="AM5" s="531"/>
      <c r="AN5" s="532"/>
      <c r="AO5" s="532">
        <v>-19055.400000000001</v>
      </c>
      <c r="AP5" s="532"/>
      <c r="AQ5" s="445">
        <v>1961</v>
      </c>
      <c r="AR5" s="531"/>
      <c r="AS5" s="532"/>
      <c r="AT5" s="532">
        <v>43152</v>
      </c>
      <c r="AU5" s="531"/>
      <c r="AV5" s="532"/>
      <c r="AW5" s="532">
        <f t="shared" si="1"/>
        <v>254568</v>
      </c>
    </row>
    <row r="6" spans="1:49" ht="12.75" hidden="1" customHeight="1">
      <c r="A6" s="445">
        <v>1962</v>
      </c>
      <c r="B6" s="531"/>
      <c r="C6" s="532"/>
      <c r="D6" s="532">
        <v>-72759</v>
      </c>
      <c r="E6" s="531"/>
      <c r="F6" s="532"/>
      <c r="G6" s="532">
        <v>12808</v>
      </c>
      <c r="H6" s="184">
        <v>9682.68</v>
      </c>
      <c r="I6" s="183">
        <v>26412.400000000001</v>
      </c>
      <c r="J6" s="533">
        <f t="shared" si="0"/>
        <v>-16729.72</v>
      </c>
      <c r="K6" s="531"/>
      <c r="L6" s="532"/>
      <c r="M6" s="532">
        <v>-55884</v>
      </c>
      <c r="N6" s="532"/>
      <c r="O6" s="534">
        <v>1962</v>
      </c>
      <c r="P6" s="531"/>
      <c r="Q6" s="532"/>
      <c r="R6" s="532">
        <v>-5091</v>
      </c>
      <c r="S6" s="531"/>
      <c r="T6" s="532"/>
      <c r="U6" s="532">
        <v>25950</v>
      </c>
      <c r="V6" s="531"/>
      <c r="W6" s="532"/>
      <c r="X6" s="532">
        <v>33378</v>
      </c>
      <c r="Y6" s="531"/>
      <c r="Z6" s="532"/>
      <c r="AA6" s="532">
        <v>9902.5</v>
      </c>
      <c r="AB6" s="532"/>
      <c r="AC6" s="445">
        <v>1962</v>
      </c>
      <c r="AD6" s="531"/>
      <c r="AE6" s="532"/>
      <c r="AF6" s="532">
        <v>30812</v>
      </c>
      <c r="AG6" s="531"/>
      <c r="AH6" s="532"/>
      <c r="AI6" s="532">
        <v>-18035</v>
      </c>
      <c r="AJ6" s="531"/>
      <c r="AK6" s="532"/>
      <c r="AL6" s="532">
        <v>-16508</v>
      </c>
      <c r="AM6" s="531"/>
      <c r="AN6" s="532"/>
      <c r="AO6" s="532">
        <v>-19055.400000000001</v>
      </c>
      <c r="AP6" s="532"/>
      <c r="AQ6" s="445">
        <v>1962</v>
      </c>
      <c r="AR6" s="531"/>
      <c r="AS6" s="532"/>
      <c r="AT6" s="532">
        <v>43152</v>
      </c>
      <c r="AU6" s="531"/>
      <c r="AV6" s="532"/>
      <c r="AW6" s="532">
        <f t="shared" si="1"/>
        <v>254568</v>
      </c>
    </row>
    <row r="7" spans="1:49" ht="12.75" hidden="1" customHeight="1">
      <c r="A7" s="445">
        <v>1963</v>
      </c>
      <c r="B7" s="531"/>
      <c r="C7" s="532"/>
      <c r="D7" s="532">
        <v>-72759</v>
      </c>
      <c r="E7" s="531"/>
      <c r="F7" s="532"/>
      <c r="G7" s="532">
        <v>12808</v>
      </c>
      <c r="H7" s="184">
        <v>10320.299999999999</v>
      </c>
      <c r="I7" s="183">
        <v>27835.1</v>
      </c>
      <c r="J7" s="533">
        <f t="shared" si="0"/>
        <v>-17514.8</v>
      </c>
      <c r="K7" s="531"/>
      <c r="L7" s="532"/>
      <c r="M7" s="532">
        <v>-55884</v>
      </c>
      <c r="N7" s="532"/>
      <c r="O7" s="534">
        <v>1963</v>
      </c>
      <c r="P7" s="531"/>
      <c r="Q7" s="532"/>
      <c r="R7" s="532">
        <v>-5091</v>
      </c>
      <c r="S7" s="531"/>
      <c r="T7" s="532"/>
      <c r="U7" s="532">
        <v>25950</v>
      </c>
      <c r="V7" s="531"/>
      <c r="W7" s="532"/>
      <c r="X7" s="532">
        <v>33378</v>
      </c>
      <c r="Y7" s="531"/>
      <c r="Z7" s="532"/>
      <c r="AA7" s="532">
        <v>9902.5</v>
      </c>
      <c r="AB7" s="532"/>
      <c r="AC7" s="445">
        <v>1963</v>
      </c>
      <c r="AD7" s="531"/>
      <c r="AE7" s="532"/>
      <c r="AF7" s="532">
        <v>30812</v>
      </c>
      <c r="AG7" s="531"/>
      <c r="AH7" s="532"/>
      <c r="AI7" s="532">
        <v>-18035</v>
      </c>
      <c r="AJ7" s="531"/>
      <c r="AK7" s="532"/>
      <c r="AL7" s="532">
        <v>-16508</v>
      </c>
      <c r="AM7" s="531"/>
      <c r="AN7" s="532"/>
      <c r="AO7" s="532">
        <v>-19055.400000000001</v>
      </c>
      <c r="AP7" s="532"/>
      <c r="AQ7" s="445">
        <v>1963</v>
      </c>
      <c r="AR7" s="531"/>
      <c r="AS7" s="532"/>
      <c r="AT7" s="532">
        <v>43152</v>
      </c>
      <c r="AU7" s="531"/>
      <c r="AV7" s="532"/>
      <c r="AW7" s="532">
        <f t="shared" si="1"/>
        <v>254568</v>
      </c>
    </row>
    <row r="8" spans="1:49" ht="12.75" hidden="1" customHeight="1">
      <c r="A8" s="445">
        <v>1964</v>
      </c>
      <c r="B8" s="531"/>
      <c r="C8" s="532"/>
      <c r="D8" s="532">
        <v>-72759</v>
      </c>
      <c r="E8" s="531"/>
      <c r="F8" s="532"/>
      <c r="G8" s="532">
        <v>12808</v>
      </c>
      <c r="H8" s="184">
        <v>14418.2</v>
      </c>
      <c r="I8" s="183">
        <v>32746.400000000001</v>
      </c>
      <c r="J8" s="533">
        <f t="shared" si="0"/>
        <v>-18328.2</v>
      </c>
      <c r="K8" s="531"/>
      <c r="L8" s="532"/>
      <c r="M8" s="532">
        <v>-55884</v>
      </c>
      <c r="N8" s="532"/>
      <c r="O8" s="534">
        <v>1964</v>
      </c>
      <c r="P8" s="531"/>
      <c r="Q8" s="532"/>
      <c r="R8" s="532">
        <v>-5091</v>
      </c>
      <c r="S8" s="531"/>
      <c r="T8" s="532"/>
      <c r="U8" s="532">
        <v>25950</v>
      </c>
      <c r="V8" s="531"/>
      <c r="W8" s="532"/>
      <c r="X8" s="532">
        <v>33378</v>
      </c>
      <c r="Y8" s="531"/>
      <c r="Z8" s="532"/>
      <c r="AA8" s="532">
        <v>9902.5</v>
      </c>
      <c r="AB8" s="532"/>
      <c r="AC8" s="445">
        <v>1964</v>
      </c>
      <c r="AD8" s="531"/>
      <c r="AE8" s="532"/>
      <c r="AF8" s="532">
        <v>30812</v>
      </c>
      <c r="AG8" s="531"/>
      <c r="AH8" s="532"/>
      <c r="AI8" s="532">
        <v>-18035</v>
      </c>
      <c r="AJ8" s="531"/>
      <c r="AK8" s="532"/>
      <c r="AL8" s="532">
        <v>-16508</v>
      </c>
      <c r="AM8" s="531"/>
      <c r="AN8" s="532"/>
      <c r="AO8" s="532">
        <v>-19055.400000000001</v>
      </c>
      <c r="AP8" s="532"/>
      <c r="AQ8" s="445">
        <v>1964</v>
      </c>
      <c r="AR8" s="531"/>
      <c r="AS8" s="532"/>
      <c r="AT8" s="532">
        <v>43152</v>
      </c>
      <c r="AU8" s="531"/>
      <c r="AV8" s="532"/>
      <c r="AW8" s="532">
        <f t="shared" si="1"/>
        <v>254568</v>
      </c>
    </row>
    <row r="9" spans="1:49" ht="12.75" hidden="1" customHeight="1">
      <c r="A9" s="445">
        <v>1965</v>
      </c>
      <c r="B9" s="531"/>
      <c r="C9" s="532"/>
      <c r="D9" s="532">
        <v>-72759</v>
      </c>
      <c r="E9" s="531"/>
      <c r="F9" s="532"/>
      <c r="G9" s="532">
        <v>12808</v>
      </c>
      <c r="H9" s="184">
        <v>14611.4</v>
      </c>
      <c r="I9" s="183">
        <v>34971.800000000003</v>
      </c>
      <c r="J9" s="533">
        <f t="shared" si="0"/>
        <v>-20360.400000000001</v>
      </c>
      <c r="K9" s="531"/>
      <c r="L9" s="532"/>
      <c r="M9" s="532">
        <v>-55884</v>
      </c>
      <c r="N9" s="532"/>
      <c r="O9" s="534">
        <v>1965</v>
      </c>
      <c r="P9" s="531"/>
      <c r="Q9" s="532"/>
      <c r="R9" s="532">
        <v>-5091</v>
      </c>
      <c r="S9" s="531"/>
      <c r="T9" s="532"/>
      <c r="U9" s="532">
        <v>25950</v>
      </c>
      <c r="V9" s="531"/>
      <c r="W9" s="532"/>
      <c r="X9" s="532">
        <v>33378</v>
      </c>
      <c r="Y9" s="531"/>
      <c r="Z9" s="532"/>
      <c r="AA9" s="532">
        <v>9902.5</v>
      </c>
      <c r="AB9" s="532"/>
      <c r="AC9" s="445">
        <v>1965</v>
      </c>
      <c r="AD9" s="531"/>
      <c r="AE9" s="532"/>
      <c r="AF9" s="532">
        <v>30812</v>
      </c>
      <c r="AG9" s="531"/>
      <c r="AH9" s="532"/>
      <c r="AI9" s="532">
        <v>-18035</v>
      </c>
      <c r="AJ9" s="531"/>
      <c r="AK9" s="532"/>
      <c r="AL9" s="532">
        <v>-16508</v>
      </c>
      <c r="AM9" s="531"/>
      <c r="AN9" s="532"/>
      <c r="AO9" s="532">
        <v>-19055.400000000001</v>
      </c>
      <c r="AP9" s="532"/>
      <c r="AQ9" s="445">
        <v>1965</v>
      </c>
      <c r="AR9" s="531"/>
      <c r="AS9" s="532"/>
      <c r="AT9" s="532">
        <v>43152</v>
      </c>
      <c r="AU9" s="531"/>
      <c r="AV9" s="532"/>
      <c r="AW9" s="532">
        <f t="shared" si="1"/>
        <v>254568</v>
      </c>
    </row>
    <row r="10" spans="1:49" ht="12.75" hidden="1" customHeight="1">
      <c r="A10" s="445">
        <v>1966</v>
      </c>
      <c r="B10" s="531"/>
      <c r="C10" s="532"/>
      <c r="D10" s="532">
        <v>-72759</v>
      </c>
      <c r="E10" s="531"/>
      <c r="F10" s="532"/>
      <c r="G10" s="532">
        <v>12808</v>
      </c>
      <c r="H10" s="184">
        <v>15243.6</v>
      </c>
      <c r="I10" s="183">
        <v>37121.300000000003</v>
      </c>
      <c r="J10" s="533">
        <f t="shared" si="0"/>
        <v>-21877.700000000004</v>
      </c>
      <c r="K10" s="531"/>
      <c r="L10" s="532"/>
      <c r="M10" s="532">
        <v>-55884</v>
      </c>
      <c r="N10" s="532"/>
      <c r="O10" s="534">
        <v>1966</v>
      </c>
      <c r="P10" s="531"/>
      <c r="Q10" s="532"/>
      <c r="R10" s="532">
        <v>-5091</v>
      </c>
      <c r="S10" s="531"/>
      <c r="T10" s="532"/>
      <c r="U10" s="532">
        <v>25950</v>
      </c>
      <c r="V10" s="531"/>
      <c r="W10" s="532"/>
      <c r="X10" s="532">
        <v>33378</v>
      </c>
      <c r="Y10" s="531"/>
      <c r="Z10" s="532"/>
      <c r="AA10" s="532">
        <v>9902.5</v>
      </c>
      <c r="AB10" s="532"/>
      <c r="AC10" s="445">
        <v>1966</v>
      </c>
      <c r="AD10" s="531"/>
      <c r="AE10" s="532"/>
      <c r="AF10" s="532">
        <v>30812</v>
      </c>
      <c r="AG10" s="531"/>
      <c r="AH10" s="532"/>
      <c r="AI10" s="532">
        <v>-18035</v>
      </c>
      <c r="AJ10" s="531"/>
      <c r="AK10" s="532"/>
      <c r="AL10" s="532">
        <v>-16508</v>
      </c>
      <c r="AM10" s="531"/>
      <c r="AN10" s="532"/>
      <c r="AO10" s="532">
        <v>-19055.400000000001</v>
      </c>
      <c r="AP10" s="532"/>
      <c r="AQ10" s="445">
        <v>1966</v>
      </c>
      <c r="AR10" s="531"/>
      <c r="AS10" s="532"/>
      <c r="AT10" s="532">
        <v>43152</v>
      </c>
      <c r="AU10" s="531"/>
      <c r="AV10" s="532"/>
      <c r="AW10" s="532">
        <f t="shared" si="1"/>
        <v>254568</v>
      </c>
    </row>
    <row r="11" spans="1:49" ht="12.75" hidden="1" customHeight="1">
      <c r="A11" s="445">
        <v>1967</v>
      </c>
      <c r="B11" s="531"/>
      <c r="C11" s="532"/>
      <c r="D11" s="532">
        <v>-72759</v>
      </c>
      <c r="E11" s="531"/>
      <c r="F11" s="532"/>
      <c r="G11" s="532">
        <v>12808</v>
      </c>
      <c r="H11" s="184">
        <v>16376.2</v>
      </c>
      <c r="I11" s="183">
        <v>40099.4</v>
      </c>
      <c r="J11" s="533">
        <f t="shared" si="0"/>
        <v>-23723.200000000001</v>
      </c>
      <c r="K11" s="531"/>
      <c r="L11" s="532"/>
      <c r="M11" s="532">
        <v>-55884</v>
      </c>
      <c r="N11" s="532"/>
      <c r="O11" s="534">
        <v>1967</v>
      </c>
      <c r="P11" s="531"/>
      <c r="Q11" s="532"/>
      <c r="R11" s="532">
        <v>-5091</v>
      </c>
      <c r="S11" s="531"/>
      <c r="T11" s="532"/>
      <c r="U11" s="532">
        <v>25950</v>
      </c>
      <c r="V11" s="531"/>
      <c r="W11" s="532"/>
      <c r="X11" s="532">
        <v>33378</v>
      </c>
      <c r="Y11" s="531"/>
      <c r="Z11" s="532"/>
      <c r="AA11" s="532">
        <v>9902.5</v>
      </c>
      <c r="AB11" s="532"/>
      <c r="AC11" s="445">
        <v>1967</v>
      </c>
      <c r="AD11" s="531"/>
      <c r="AE11" s="532"/>
      <c r="AF11" s="532">
        <v>30812</v>
      </c>
      <c r="AG11" s="531"/>
      <c r="AH11" s="532"/>
      <c r="AI11" s="532">
        <v>-18035</v>
      </c>
      <c r="AJ11" s="531"/>
      <c r="AK11" s="532"/>
      <c r="AL11" s="532">
        <v>-16508</v>
      </c>
      <c r="AM11" s="531"/>
      <c r="AN11" s="532"/>
      <c r="AO11" s="532">
        <v>-19055.400000000001</v>
      </c>
      <c r="AP11" s="532"/>
      <c r="AQ11" s="445">
        <v>1967</v>
      </c>
      <c r="AR11" s="531"/>
      <c r="AS11" s="532"/>
      <c r="AT11" s="532">
        <v>43152</v>
      </c>
      <c r="AU11" s="531"/>
      <c r="AV11" s="532"/>
      <c r="AW11" s="532">
        <f t="shared" si="1"/>
        <v>254568</v>
      </c>
    </row>
    <row r="12" spans="1:49" ht="12.75" hidden="1" customHeight="1">
      <c r="A12" s="445">
        <v>1968</v>
      </c>
      <c r="B12" s="531"/>
      <c r="C12" s="532"/>
      <c r="D12" s="532">
        <v>-72759</v>
      </c>
      <c r="E12" s="531"/>
      <c r="F12" s="532"/>
      <c r="G12" s="532">
        <v>12808</v>
      </c>
      <c r="H12" s="184">
        <v>18697.599999999999</v>
      </c>
      <c r="I12" s="183">
        <v>44268.1</v>
      </c>
      <c r="J12" s="533">
        <f>H12-I12</f>
        <v>-25570.5</v>
      </c>
      <c r="K12" s="531"/>
      <c r="L12" s="532"/>
      <c r="M12" s="532">
        <v>-55884</v>
      </c>
      <c r="N12" s="532"/>
      <c r="O12" s="534">
        <v>1968</v>
      </c>
      <c r="P12" s="531"/>
      <c r="Q12" s="532"/>
      <c r="R12" s="532">
        <v>-5091</v>
      </c>
      <c r="S12" s="531"/>
      <c r="T12" s="532"/>
      <c r="U12" s="532">
        <v>25950</v>
      </c>
      <c r="V12" s="531"/>
      <c r="W12" s="532"/>
      <c r="X12" s="532">
        <v>33378</v>
      </c>
      <c r="Y12" s="531"/>
      <c r="Z12" s="532"/>
      <c r="AA12" s="532">
        <v>9902.5</v>
      </c>
      <c r="AB12" s="532"/>
      <c r="AC12" s="445">
        <v>1968</v>
      </c>
      <c r="AD12" s="531"/>
      <c r="AE12" s="532"/>
      <c r="AF12" s="532">
        <v>30812</v>
      </c>
      <c r="AG12" s="531"/>
      <c r="AH12" s="532"/>
      <c r="AI12" s="532">
        <v>-18035</v>
      </c>
      <c r="AJ12" s="531"/>
      <c r="AK12" s="532"/>
      <c r="AL12" s="532">
        <v>-16508</v>
      </c>
      <c r="AM12" s="531"/>
      <c r="AN12" s="532"/>
      <c r="AO12" s="532">
        <v>-19055.400000000001</v>
      </c>
      <c r="AP12" s="532"/>
      <c r="AQ12" s="445">
        <v>1968</v>
      </c>
      <c r="AR12" s="531"/>
      <c r="AS12" s="532"/>
      <c r="AT12" s="532">
        <v>43152</v>
      </c>
      <c r="AU12" s="531"/>
      <c r="AV12" s="532"/>
      <c r="AW12" s="532">
        <f t="shared" si="1"/>
        <v>254568</v>
      </c>
    </row>
    <row r="13" spans="1:49" ht="12.75" hidden="1" customHeight="1">
      <c r="A13" s="445">
        <v>1969</v>
      </c>
      <c r="B13" s="531"/>
      <c r="C13" s="532"/>
      <c r="D13" s="532">
        <v>-72759</v>
      </c>
      <c r="E13" s="531"/>
      <c r="F13" s="532"/>
      <c r="G13" s="532">
        <v>12808</v>
      </c>
      <c r="H13" s="184">
        <v>22486.9</v>
      </c>
      <c r="I13" s="183">
        <v>49868.4</v>
      </c>
      <c r="J13" s="533">
        <f>H13-I13</f>
        <v>-27381.5</v>
      </c>
      <c r="K13" s="531"/>
      <c r="L13" s="532"/>
      <c r="M13" s="532">
        <v>-55884</v>
      </c>
      <c r="N13" s="532"/>
      <c r="O13" s="534">
        <v>1969</v>
      </c>
      <c r="P13" s="531"/>
      <c r="Q13" s="532"/>
      <c r="R13" s="532">
        <v>-5091</v>
      </c>
      <c r="S13" s="531"/>
      <c r="T13" s="532"/>
      <c r="U13" s="532">
        <v>25950</v>
      </c>
      <c r="V13" s="531"/>
      <c r="W13" s="532"/>
      <c r="X13" s="532">
        <v>33378</v>
      </c>
      <c r="Y13" s="531"/>
      <c r="Z13" s="532"/>
      <c r="AA13" s="532">
        <v>9902.5</v>
      </c>
      <c r="AB13" s="532"/>
      <c r="AC13" s="445">
        <v>1969</v>
      </c>
      <c r="AD13" s="531"/>
      <c r="AE13" s="532"/>
      <c r="AF13" s="532">
        <v>30812</v>
      </c>
      <c r="AG13" s="531"/>
      <c r="AH13" s="532"/>
      <c r="AI13" s="236">
        <v>-18035</v>
      </c>
      <c r="AJ13" s="531"/>
      <c r="AK13" s="532"/>
      <c r="AL13" s="532">
        <v>-16508</v>
      </c>
      <c r="AM13" s="531"/>
      <c r="AN13" s="532"/>
      <c r="AO13" s="532">
        <v>-19055.400000000001</v>
      </c>
      <c r="AP13" s="532"/>
      <c r="AQ13" s="445">
        <v>1969</v>
      </c>
      <c r="AR13" s="531"/>
      <c r="AS13" s="532"/>
      <c r="AT13" s="532">
        <v>43152</v>
      </c>
      <c r="AU13" s="531"/>
      <c r="AV13" s="532"/>
      <c r="AW13" s="532">
        <f t="shared" si="1"/>
        <v>254568</v>
      </c>
    </row>
    <row r="14" spans="1:49" ht="12.75" hidden="1" customHeight="1">
      <c r="A14" s="445">
        <v>1970</v>
      </c>
      <c r="B14" s="531"/>
      <c r="C14" s="532"/>
      <c r="D14" s="532">
        <v>-72759</v>
      </c>
      <c r="E14" s="531"/>
      <c r="F14" s="532"/>
      <c r="G14" s="532">
        <v>12808</v>
      </c>
      <c r="H14" s="184">
        <v>27531</v>
      </c>
      <c r="I14" s="183">
        <v>57252.4</v>
      </c>
      <c r="J14" s="164">
        <f>H14-I14</f>
        <v>-29721.4</v>
      </c>
      <c r="K14" s="531"/>
      <c r="L14" s="532"/>
      <c r="M14" s="532">
        <v>-55884</v>
      </c>
      <c r="N14" s="532"/>
      <c r="O14" s="534">
        <v>1970</v>
      </c>
      <c r="P14" s="531"/>
      <c r="Q14" s="532"/>
      <c r="R14" s="532">
        <v>-5091</v>
      </c>
      <c r="S14" s="531"/>
      <c r="T14" s="532"/>
      <c r="U14" s="532">
        <v>25950</v>
      </c>
      <c r="V14" s="531"/>
      <c r="W14" s="532"/>
      <c r="X14" s="532">
        <v>33378</v>
      </c>
      <c r="Y14" s="531"/>
      <c r="Z14" s="532"/>
      <c r="AA14" s="532">
        <v>9902.5</v>
      </c>
      <c r="AB14" s="532"/>
      <c r="AC14" s="445">
        <v>1970</v>
      </c>
      <c r="AD14" s="531"/>
      <c r="AE14" s="532"/>
      <c r="AF14" s="532">
        <v>30812</v>
      </c>
      <c r="AG14" s="531"/>
      <c r="AH14" s="532"/>
      <c r="AI14" s="236">
        <v>-18035</v>
      </c>
      <c r="AJ14" s="531"/>
      <c r="AK14" s="532"/>
      <c r="AL14" s="532">
        <v>-16508</v>
      </c>
      <c r="AM14" s="531"/>
      <c r="AN14" s="532"/>
      <c r="AO14" s="532">
        <v>-19055.400000000001</v>
      </c>
      <c r="AP14" s="532"/>
      <c r="AQ14" s="445">
        <v>1970</v>
      </c>
      <c r="AR14" s="531"/>
      <c r="AS14" s="532"/>
      <c r="AT14" s="532">
        <v>43152</v>
      </c>
      <c r="AU14" s="531"/>
      <c r="AV14" s="532"/>
      <c r="AW14" s="532">
        <f t="shared" si="1"/>
        <v>254568</v>
      </c>
    </row>
    <row r="15" spans="1:49" ht="12.75" hidden="1" customHeight="1">
      <c r="A15" s="445">
        <v>1971</v>
      </c>
      <c r="B15" s="531"/>
      <c r="C15" s="532"/>
      <c r="D15" s="532">
        <v>-72759</v>
      </c>
      <c r="E15" s="531"/>
      <c r="F15" s="532"/>
      <c r="G15" s="532">
        <v>12808</v>
      </c>
      <c r="H15" s="184">
        <v>30132.3</v>
      </c>
      <c r="I15" s="183">
        <v>62265.3</v>
      </c>
      <c r="J15" s="164">
        <f t="shared" ref="J15:J47" si="2">H15-I15</f>
        <v>-32133.000000000004</v>
      </c>
      <c r="K15" s="531"/>
      <c r="L15" s="532"/>
      <c r="M15" s="532">
        <v>-55884</v>
      </c>
      <c r="N15" s="532"/>
      <c r="O15" s="534">
        <v>1971</v>
      </c>
      <c r="P15" s="531"/>
      <c r="Q15" s="532"/>
      <c r="R15" s="532">
        <v>-5091</v>
      </c>
      <c r="S15" s="531"/>
      <c r="T15" s="532"/>
      <c r="U15" s="532">
        <v>25950</v>
      </c>
      <c r="V15" s="531"/>
      <c r="W15" s="532"/>
      <c r="X15" s="532">
        <v>33378</v>
      </c>
      <c r="Y15" s="531"/>
      <c r="Z15" s="532"/>
      <c r="AA15" s="532">
        <v>9902.5</v>
      </c>
      <c r="AB15" s="532"/>
      <c r="AC15" s="445">
        <v>1971</v>
      </c>
      <c r="AD15" s="531"/>
      <c r="AE15" s="532"/>
      <c r="AF15" s="532">
        <v>30812</v>
      </c>
      <c r="AG15" s="531"/>
      <c r="AH15" s="532"/>
      <c r="AI15" s="236">
        <v>-18035</v>
      </c>
      <c r="AJ15" s="531"/>
      <c r="AK15" s="532"/>
      <c r="AL15" s="532">
        <v>-16508</v>
      </c>
      <c r="AM15" s="531"/>
      <c r="AN15" s="532"/>
      <c r="AO15" s="532">
        <v>-19055.400000000001</v>
      </c>
      <c r="AP15" s="532"/>
      <c r="AQ15" s="445">
        <v>1971</v>
      </c>
      <c r="AR15" s="531"/>
      <c r="AS15" s="532"/>
      <c r="AT15" s="532">
        <v>43152</v>
      </c>
      <c r="AU15" s="531"/>
      <c r="AV15" s="532"/>
      <c r="AW15" s="532">
        <f t="shared" si="1"/>
        <v>254568</v>
      </c>
    </row>
    <row r="16" spans="1:49" ht="12.75" hidden="1" customHeight="1">
      <c r="A16" s="445">
        <v>1972</v>
      </c>
      <c r="B16" s="531"/>
      <c r="C16" s="532"/>
      <c r="D16" s="532">
        <v>-72759</v>
      </c>
      <c r="E16" s="531"/>
      <c r="F16" s="532"/>
      <c r="G16" s="532">
        <v>12808</v>
      </c>
      <c r="H16" s="184">
        <v>33409.4</v>
      </c>
      <c r="I16" s="183">
        <v>68471.5</v>
      </c>
      <c r="J16" s="164">
        <f t="shared" si="2"/>
        <v>-35062.1</v>
      </c>
      <c r="K16" s="531"/>
      <c r="L16" s="532"/>
      <c r="M16" s="532">
        <v>-55884</v>
      </c>
      <c r="N16" s="532"/>
      <c r="O16" s="534">
        <v>1972</v>
      </c>
      <c r="P16" s="531"/>
      <c r="Q16" s="532"/>
      <c r="R16" s="532">
        <v>-5091</v>
      </c>
      <c r="S16" s="531"/>
      <c r="T16" s="532"/>
      <c r="U16" s="532">
        <v>25950</v>
      </c>
      <c r="V16" s="531"/>
      <c r="W16" s="532"/>
      <c r="X16" s="532">
        <v>33378</v>
      </c>
      <c r="Y16" s="184">
        <v>53258</v>
      </c>
      <c r="Z16" s="183">
        <v>43355.5</v>
      </c>
      <c r="AA16" s="164">
        <f t="shared" ref="AA16:AA44" si="3">Y16-Z16</f>
        <v>9902.5</v>
      </c>
      <c r="AB16" s="164"/>
      <c r="AC16" s="445">
        <v>1972</v>
      </c>
      <c r="AD16" s="531"/>
      <c r="AE16" s="532"/>
      <c r="AF16" s="532">
        <v>30812</v>
      </c>
      <c r="AG16" s="531"/>
      <c r="AH16" s="532"/>
      <c r="AI16" s="236">
        <v>-18035</v>
      </c>
      <c r="AJ16" s="531"/>
      <c r="AK16" s="532"/>
      <c r="AL16" s="532">
        <v>-16508</v>
      </c>
      <c r="AM16" s="531"/>
      <c r="AN16" s="532"/>
      <c r="AO16" s="532">
        <v>-19055.400000000001</v>
      </c>
      <c r="AP16" s="532"/>
      <c r="AQ16" s="445">
        <v>1972</v>
      </c>
      <c r="AR16" s="531"/>
      <c r="AS16" s="532"/>
      <c r="AT16" s="532">
        <v>43152</v>
      </c>
      <c r="AU16" s="531"/>
      <c r="AV16" s="532"/>
      <c r="AW16" s="532">
        <f t="shared" si="1"/>
        <v>254568</v>
      </c>
    </row>
    <row r="17" spans="1:59" ht="12.75" hidden="1" customHeight="1">
      <c r="A17" s="445">
        <v>1973</v>
      </c>
      <c r="B17" s="531"/>
      <c r="C17" s="532"/>
      <c r="D17" s="532">
        <v>-72759</v>
      </c>
      <c r="E17" s="531"/>
      <c r="F17" s="532"/>
      <c r="G17" s="532">
        <v>12808</v>
      </c>
      <c r="H17" s="184">
        <v>40049.800000000003</v>
      </c>
      <c r="I17" s="183">
        <v>77874.5</v>
      </c>
      <c r="J17" s="164">
        <f t="shared" si="2"/>
        <v>-37824.699999999997</v>
      </c>
      <c r="K17" s="531"/>
      <c r="L17" s="532"/>
      <c r="M17" s="532">
        <v>-55884</v>
      </c>
      <c r="N17" s="532"/>
      <c r="O17" s="534">
        <v>1973</v>
      </c>
      <c r="P17" s="531"/>
      <c r="Q17" s="532"/>
      <c r="R17" s="532">
        <v>-5091</v>
      </c>
      <c r="S17" s="531"/>
      <c r="T17" s="532"/>
      <c r="U17" s="532">
        <v>25950</v>
      </c>
      <c r="V17" s="531"/>
      <c r="W17" s="532"/>
      <c r="X17" s="532">
        <v>33378</v>
      </c>
      <c r="Y17" s="184">
        <v>59140.7</v>
      </c>
      <c r="Z17" s="183">
        <v>56269.7</v>
      </c>
      <c r="AA17" s="164">
        <f t="shared" si="3"/>
        <v>2871</v>
      </c>
      <c r="AB17" s="164"/>
      <c r="AC17" s="445">
        <v>1973</v>
      </c>
      <c r="AD17" s="531"/>
      <c r="AE17" s="532"/>
      <c r="AF17" s="532">
        <v>30812</v>
      </c>
      <c r="AG17" s="531"/>
      <c r="AH17" s="532"/>
      <c r="AI17" s="236">
        <v>-18035</v>
      </c>
      <c r="AJ17" s="531"/>
      <c r="AK17" s="532"/>
      <c r="AL17" s="532">
        <v>-16508</v>
      </c>
      <c r="AM17" s="531"/>
      <c r="AN17" s="532"/>
      <c r="AO17" s="532">
        <v>-19055.400000000001</v>
      </c>
      <c r="AP17" s="532"/>
      <c r="AQ17" s="445">
        <v>1973</v>
      </c>
      <c r="AR17" s="531"/>
      <c r="AS17" s="532"/>
      <c r="AT17" s="532">
        <v>43152</v>
      </c>
      <c r="AU17" s="531"/>
      <c r="AV17" s="532"/>
      <c r="AW17" s="532">
        <f t="shared" si="1"/>
        <v>254568</v>
      </c>
    </row>
    <row r="18" spans="1:59" ht="12.75" hidden="1" customHeight="1">
      <c r="A18" s="445">
        <v>1974</v>
      </c>
      <c r="B18" s="531"/>
      <c r="C18" s="532"/>
      <c r="D18" s="532">
        <v>-72759</v>
      </c>
      <c r="E18" s="531"/>
      <c r="F18" s="532"/>
      <c r="G18" s="532">
        <v>12808</v>
      </c>
      <c r="H18" s="184">
        <v>44068.2</v>
      </c>
      <c r="I18" s="183">
        <v>86629.6</v>
      </c>
      <c r="J18" s="164">
        <f t="shared" si="2"/>
        <v>-42561.400000000009</v>
      </c>
      <c r="K18" s="531"/>
      <c r="L18" s="532"/>
      <c r="M18" s="532">
        <v>-55884</v>
      </c>
      <c r="N18" s="532"/>
      <c r="O18" s="534">
        <v>1974</v>
      </c>
      <c r="P18" s="531"/>
      <c r="Q18" s="532"/>
      <c r="R18" s="532">
        <v>-5091</v>
      </c>
      <c r="S18" s="531"/>
      <c r="T18" s="532"/>
      <c r="U18" s="532">
        <v>25950</v>
      </c>
      <c r="V18" s="531"/>
      <c r="W18" s="532"/>
      <c r="X18" s="532">
        <v>33378</v>
      </c>
      <c r="Y18" s="184">
        <v>47781.1</v>
      </c>
      <c r="Z18" s="183">
        <v>47468.6</v>
      </c>
      <c r="AA18" s="164">
        <f t="shared" si="3"/>
        <v>312.5</v>
      </c>
      <c r="AB18" s="164"/>
      <c r="AC18" s="445">
        <v>1974</v>
      </c>
      <c r="AD18" s="531"/>
      <c r="AE18" s="532"/>
      <c r="AF18" s="532">
        <v>30812</v>
      </c>
      <c r="AG18" s="531"/>
      <c r="AH18" s="532"/>
      <c r="AI18" s="236">
        <v>-18035</v>
      </c>
      <c r="AJ18" s="531"/>
      <c r="AK18" s="532"/>
      <c r="AL18" s="532">
        <v>-16508</v>
      </c>
      <c r="AM18" s="531"/>
      <c r="AN18" s="532"/>
      <c r="AO18" s="532">
        <v>-19055.400000000001</v>
      </c>
      <c r="AP18" s="532"/>
      <c r="AQ18" s="445">
        <v>1974</v>
      </c>
      <c r="AR18" s="531"/>
      <c r="AS18" s="532"/>
      <c r="AT18" s="532">
        <v>43152</v>
      </c>
      <c r="AU18" s="531"/>
      <c r="AV18" s="532"/>
      <c r="AW18" s="532">
        <f t="shared" si="1"/>
        <v>254568</v>
      </c>
      <c r="BB18" s="445"/>
      <c r="BC18" s="445"/>
      <c r="BD18" s="445"/>
      <c r="BE18" s="445"/>
      <c r="BF18" s="445"/>
      <c r="BG18" s="445"/>
    </row>
    <row r="19" spans="1:59" ht="12.75" hidden="1" customHeight="1">
      <c r="A19" s="445">
        <v>1975</v>
      </c>
      <c r="B19" s="531"/>
      <c r="C19" s="532"/>
      <c r="D19" s="532">
        <v>-72759</v>
      </c>
      <c r="E19" s="531"/>
      <c r="F19" s="532"/>
      <c r="G19" s="532">
        <v>12808</v>
      </c>
      <c r="H19" s="184">
        <v>45920</v>
      </c>
      <c r="I19" s="183">
        <v>95538</v>
      </c>
      <c r="J19" s="164">
        <f t="shared" si="2"/>
        <v>-49618</v>
      </c>
      <c r="K19" s="531"/>
      <c r="L19" s="532"/>
      <c r="M19" s="532">
        <v>-55884</v>
      </c>
      <c r="N19" s="532"/>
      <c r="O19" s="534">
        <v>1975</v>
      </c>
      <c r="P19" s="184">
        <v>3746.05</v>
      </c>
      <c r="Q19" s="183">
        <v>8837.44</v>
      </c>
      <c r="R19" s="164">
        <f>P19-Q19</f>
        <v>-5091.3900000000003</v>
      </c>
      <c r="S19" s="531"/>
      <c r="T19" s="532"/>
      <c r="U19" s="532">
        <v>25950</v>
      </c>
      <c r="V19" s="531"/>
      <c r="W19" s="532"/>
      <c r="X19" s="532">
        <v>33378</v>
      </c>
      <c r="Y19" s="184">
        <v>47706.1</v>
      </c>
      <c r="Z19" s="183">
        <v>51212</v>
      </c>
      <c r="AA19" s="164">
        <f t="shared" si="3"/>
        <v>-3505.9000000000015</v>
      </c>
      <c r="AB19" s="164"/>
      <c r="AC19" s="445">
        <v>1975</v>
      </c>
      <c r="AD19" s="531"/>
      <c r="AE19" s="532"/>
      <c r="AF19" s="532">
        <v>30812</v>
      </c>
      <c r="AG19" s="531"/>
      <c r="AH19" s="532"/>
      <c r="AI19" s="236">
        <v>-18035</v>
      </c>
      <c r="AJ19" s="531"/>
      <c r="AK19" s="532"/>
      <c r="AL19" s="532">
        <v>-16508</v>
      </c>
      <c r="AM19" s="531"/>
      <c r="AN19" s="532"/>
      <c r="AO19" s="532">
        <v>-19055.400000000001</v>
      </c>
      <c r="AP19" s="532"/>
      <c r="AQ19" s="445">
        <v>1975</v>
      </c>
      <c r="AR19" s="531"/>
      <c r="AS19" s="532"/>
      <c r="AT19" s="532">
        <v>43152</v>
      </c>
      <c r="AU19" s="531"/>
      <c r="AV19" s="532"/>
      <c r="AW19" s="532">
        <f t="shared" si="1"/>
        <v>254568</v>
      </c>
      <c r="BB19" s="445"/>
      <c r="BC19" s="445"/>
      <c r="BD19" s="393"/>
      <c r="BE19" s="393"/>
      <c r="BF19" s="445"/>
      <c r="BG19" s="445"/>
    </row>
    <row r="20" spans="1:59" ht="12.75" hidden="1" customHeight="1">
      <c r="A20" s="445">
        <v>1976</v>
      </c>
      <c r="B20" s="531"/>
      <c r="C20" s="532"/>
      <c r="D20" s="532">
        <v>-72759</v>
      </c>
      <c r="E20" s="531"/>
      <c r="F20" s="532"/>
      <c r="G20" s="532">
        <v>12808</v>
      </c>
      <c r="H20" s="184">
        <v>52789.9</v>
      </c>
      <c r="I20" s="183">
        <v>113537</v>
      </c>
      <c r="J20" s="164">
        <f t="shared" si="2"/>
        <v>-60747.1</v>
      </c>
      <c r="K20" s="531"/>
      <c r="L20" s="532"/>
      <c r="M20" s="532">
        <v>-55884</v>
      </c>
      <c r="N20" s="532"/>
      <c r="O20" s="534">
        <v>1976</v>
      </c>
      <c r="P20" s="184">
        <v>4320.59</v>
      </c>
      <c r="Q20" s="183">
        <v>10421.5</v>
      </c>
      <c r="R20" s="164">
        <f t="shared" ref="R20:R44" si="4">P20-Q20</f>
        <v>-6100.91</v>
      </c>
      <c r="S20" s="531"/>
      <c r="T20" s="532"/>
      <c r="U20" s="532">
        <v>25950</v>
      </c>
      <c r="V20" s="531"/>
      <c r="W20" s="532"/>
      <c r="X20" s="532">
        <v>33378</v>
      </c>
      <c r="Y20" s="184">
        <v>52663</v>
      </c>
      <c r="Z20" s="183">
        <v>50717.3</v>
      </c>
      <c r="AA20" s="164">
        <f t="shared" si="3"/>
        <v>1945.6999999999971</v>
      </c>
      <c r="AB20" s="164"/>
      <c r="AC20" s="445">
        <v>1976</v>
      </c>
      <c r="AD20" s="531"/>
      <c r="AE20" s="532"/>
      <c r="AF20" s="532">
        <v>30812</v>
      </c>
      <c r="AG20" s="531"/>
      <c r="AH20" s="532"/>
      <c r="AI20" s="236">
        <v>-18035</v>
      </c>
      <c r="AJ20" s="531"/>
      <c r="AK20" s="532"/>
      <c r="AL20" s="532">
        <v>-16508</v>
      </c>
      <c r="AM20" s="531"/>
      <c r="AN20" s="532"/>
      <c r="AO20" s="532">
        <v>-19055.400000000001</v>
      </c>
      <c r="AP20" s="532"/>
      <c r="AQ20" s="445">
        <v>1976</v>
      </c>
      <c r="AR20" s="531"/>
      <c r="AS20" s="532"/>
      <c r="AT20" s="532">
        <v>43152</v>
      </c>
      <c r="AU20" s="531"/>
      <c r="AV20" s="532"/>
      <c r="AW20" s="532">
        <f t="shared" si="1"/>
        <v>254568</v>
      </c>
      <c r="BB20" s="445"/>
      <c r="BC20" s="445"/>
      <c r="BD20" s="393"/>
      <c r="BE20" s="393"/>
      <c r="BF20" s="445"/>
      <c r="BG20" s="445"/>
    </row>
    <row r="21" spans="1:59" ht="12.75" hidden="1" customHeight="1">
      <c r="A21" s="445">
        <v>1977</v>
      </c>
      <c r="B21" s="531"/>
      <c r="C21" s="532"/>
      <c r="D21" s="532">
        <v>-72759</v>
      </c>
      <c r="E21" s="531"/>
      <c r="F21" s="532"/>
      <c r="G21" s="532">
        <v>12808</v>
      </c>
      <c r="H21" s="184">
        <v>56111</v>
      </c>
      <c r="I21" s="183">
        <v>118844</v>
      </c>
      <c r="J21" s="164">
        <f t="shared" si="2"/>
        <v>-62733</v>
      </c>
      <c r="K21" s="531"/>
      <c r="L21" s="532"/>
      <c r="M21" s="532">
        <v>-55884</v>
      </c>
      <c r="N21" s="532"/>
      <c r="O21" s="534">
        <v>1977</v>
      </c>
      <c r="P21" s="184">
        <v>4810.63</v>
      </c>
      <c r="Q21" s="183">
        <v>11645.5</v>
      </c>
      <c r="R21" s="164">
        <f t="shared" si="4"/>
        <v>-6834.87</v>
      </c>
      <c r="S21" s="531"/>
      <c r="T21" s="532"/>
      <c r="U21" s="532">
        <v>25950</v>
      </c>
      <c r="V21" s="531"/>
      <c r="W21" s="532"/>
      <c r="X21" s="532">
        <v>33378</v>
      </c>
      <c r="Y21" s="184">
        <v>65236.7</v>
      </c>
      <c r="Z21" s="183">
        <v>58128.800000000003</v>
      </c>
      <c r="AA21" s="164">
        <f t="shared" si="3"/>
        <v>7107.8999999999942</v>
      </c>
      <c r="AB21" s="164"/>
      <c r="AC21" s="445">
        <v>1977</v>
      </c>
      <c r="AD21" s="531"/>
      <c r="AE21" s="532"/>
      <c r="AF21" s="532">
        <v>30812</v>
      </c>
      <c r="AG21" s="531"/>
      <c r="AH21" s="532"/>
      <c r="AI21" s="236">
        <v>-18035</v>
      </c>
      <c r="AJ21" s="531"/>
      <c r="AK21" s="532"/>
      <c r="AL21" s="532">
        <v>-16508</v>
      </c>
      <c r="AM21" s="531"/>
      <c r="AN21" s="532"/>
      <c r="AO21" s="532">
        <v>-19055.400000000001</v>
      </c>
      <c r="AP21" s="532"/>
      <c r="AQ21" s="445">
        <v>1977</v>
      </c>
      <c r="AR21" s="531"/>
      <c r="AS21" s="532"/>
      <c r="AT21" s="532">
        <v>43152</v>
      </c>
      <c r="AU21" s="531"/>
      <c r="AV21" s="532"/>
      <c r="AW21" s="532">
        <f t="shared" si="1"/>
        <v>254568</v>
      </c>
      <c r="BB21" s="445"/>
      <c r="BC21" s="445"/>
      <c r="BD21" s="393"/>
      <c r="BE21" s="393"/>
      <c r="BF21" s="445"/>
      <c r="BG21" s="445"/>
    </row>
    <row r="22" spans="1:59" ht="12.75" hidden="1" customHeight="1">
      <c r="A22" s="445">
        <v>1978</v>
      </c>
      <c r="B22" s="531"/>
      <c r="C22" s="532"/>
      <c r="D22" s="532">
        <v>-72759</v>
      </c>
      <c r="E22" s="531"/>
      <c r="F22" s="532"/>
      <c r="G22" s="532">
        <v>12808</v>
      </c>
      <c r="H22" s="184">
        <v>63786.1</v>
      </c>
      <c r="I22" s="183">
        <v>138070</v>
      </c>
      <c r="J22" s="164">
        <f t="shared" si="2"/>
        <v>-74283.899999999994</v>
      </c>
      <c r="K22" s="531"/>
      <c r="L22" s="532"/>
      <c r="M22" s="532">
        <v>-55884</v>
      </c>
      <c r="N22" s="532"/>
      <c r="O22" s="534">
        <v>1978</v>
      </c>
      <c r="P22" s="184">
        <v>6425.01</v>
      </c>
      <c r="Q22" s="183">
        <v>13047.6</v>
      </c>
      <c r="R22" s="164">
        <f t="shared" si="4"/>
        <v>-6622.59</v>
      </c>
      <c r="S22" s="531"/>
      <c r="T22" s="532"/>
      <c r="U22" s="532">
        <v>25950</v>
      </c>
      <c r="V22" s="531"/>
      <c r="W22" s="532"/>
      <c r="X22" s="532">
        <v>33378</v>
      </c>
      <c r="Y22" s="184">
        <v>85761</v>
      </c>
      <c r="Z22" s="183">
        <v>69387.8</v>
      </c>
      <c r="AA22" s="164">
        <f t="shared" si="3"/>
        <v>16373.199999999997</v>
      </c>
      <c r="AB22" s="164"/>
      <c r="AC22" s="445">
        <v>1978</v>
      </c>
      <c r="AD22" s="531"/>
      <c r="AE22" s="532"/>
      <c r="AF22" s="532">
        <v>30812</v>
      </c>
      <c r="AG22" s="531"/>
      <c r="AH22" s="532"/>
      <c r="AI22" s="236">
        <v>-18035</v>
      </c>
      <c r="AJ22" s="531"/>
      <c r="AK22" s="532"/>
      <c r="AL22" s="532">
        <v>-16508</v>
      </c>
      <c r="AM22" s="531"/>
      <c r="AN22" s="532"/>
      <c r="AO22" s="532">
        <v>-19055.400000000001</v>
      </c>
      <c r="AP22" s="532"/>
      <c r="AQ22" s="445">
        <v>1978</v>
      </c>
      <c r="AR22" s="531"/>
      <c r="AS22" s="532"/>
      <c r="AT22" s="532">
        <v>43152</v>
      </c>
      <c r="AU22" s="531"/>
      <c r="AV22" s="532"/>
      <c r="AW22" s="532">
        <f t="shared" si="1"/>
        <v>254568</v>
      </c>
      <c r="BB22" s="445"/>
      <c r="BC22" s="445"/>
      <c r="BD22" s="393"/>
      <c r="BE22" s="393"/>
      <c r="BF22" s="445"/>
      <c r="BG22" s="445"/>
    </row>
    <row r="23" spans="1:59" ht="12.75" hidden="1" customHeight="1">
      <c r="A23" s="445">
        <v>1979</v>
      </c>
      <c r="B23" s="531"/>
      <c r="C23" s="532"/>
      <c r="D23" s="532">
        <v>-72759</v>
      </c>
      <c r="E23" s="531"/>
      <c r="F23" s="532"/>
      <c r="G23" s="532">
        <v>12808</v>
      </c>
      <c r="H23" s="184">
        <v>72964.100000000006</v>
      </c>
      <c r="I23" s="183">
        <v>161272</v>
      </c>
      <c r="J23" s="164">
        <f t="shared" si="2"/>
        <v>-88307.9</v>
      </c>
      <c r="K23" s="531"/>
      <c r="L23" s="532"/>
      <c r="M23" s="532">
        <v>-55884</v>
      </c>
      <c r="N23" s="532"/>
      <c r="O23" s="534">
        <v>1979</v>
      </c>
      <c r="P23" s="184">
        <v>8178.93</v>
      </c>
      <c r="Q23" s="183">
        <v>14809.4</v>
      </c>
      <c r="R23" s="164">
        <f t="shared" si="4"/>
        <v>-6630.4699999999993</v>
      </c>
      <c r="S23" s="531"/>
      <c r="T23" s="532"/>
      <c r="U23" s="532">
        <v>25950</v>
      </c>
      <c r="V23" s="531"/>
      <c r="W23" s="532"/>
      <c r="X23" s="532">
        <v>33378</v>
      </c>
      <c r="Y23" s="184">
        <v>113821</v>
      </c>
      <c r="Z23" s="183">
        <v>82230.100000000006</v>
      </c>
      <c r="AA23" s="164">
        <f t="shared" si="3"/>
        <v>31590.899999999994</v>
      </c>
      <c r="AB23" s="164"/>
      <c r="AC23" s="445">
        <v>1979</v>
      </c>
      <c r="AD23" s="531"/>
      <c r="AE23" s="532"/>
      <c r="AF23" s="532">
        <v>30812</v>
      </c>
      <c r="AG23" s="531"/>
      <c r="AH23" s="532"/>
      <c r="AI23" s="236">
        <v>-18035</v>
      </c>
      <c r="AJ23" s="531"/>
      <c r="AK23" s="532"/>
      <c r="AL23" s="532">
        <v>-16508</v>
      </c>
      <c r="AM23" s="531"/>
      <c r="AN23" s="532"/>
      <c r="AO23" s="532">
        <v>-19055.400000000001</v>
      </c>
      <c r="AP23" s="532"/>
      <c r="AQ23" s="445">
        <v>1979</v>
      </c>
      <c r="AR23" s="531"/>
      <c r="AS23" s="532"/>
      <c r="AT23" s="532">
        <v>43152</v>
      </c>
      <c r="AU23" s="531"/>
      <c r="AV23" s="532"/>
      <c r="AW23" s="532">
        <f>AW24</f>
        <v>254568</v>
      </c>
      <c r="BB23" s="445"/>
      <c r="BC23" s="445"/>
      <c r="BD23" s="393"/>
      <c r="BE23" s="393"/>
      <c r="BF23" s="445"/>
      <c r="BG23" s="445"/>
    </row>
    <row r="24" spans="1:59" ht="18" customHeight="1">
      <c r="A24" s="445">
        <v>1980</v>
      </c>
      <c r="B24" s="535"/>
      <c r="C24" s="452"/>
      <c r="D24" s="452">
        <v>-72759</v>
      </c>
      <c r="E24" s="535"/>
      <c r="F24" s="452"/>
      <c r="G24" s="452">
        <v>12808</v>
      </c>
      <c r="H24" s="298">
        <v>92330.1</v>
      </c>
      <c r="I24" s="299">
        <v>184635</v>
      </c>
      <c r="J24" s="296">
        <f t="shared" si="2"/>
        <v>-92304.9</v>
      </c>
      <c r="K24" s="535"/>
      <c r="L24" s="452"/>
      <c r="M24" s="452">
        <v>-55884</v>
      </c>
      <c r="N24" s="452"/>
      <c r="O24" s="534">
        <v>1980</v>
      </c>
      <c r="P24" s="298">
        <v>10063.700000000001</v>
      </c>
      <c r="Q24" s="299">
        <v>17536.2</v>
      </c>
      <c r="R24" s="296">
        <f t="shared" si="4"/>
        <v>-7472.5</v>
      </c>
      <c r="S24" s="535"/>
      <c r="T24" s="452">
        <v>134391</v>
      </c>
      <c r="U24" s="452">
        <v>25950</v>
      </c>
      <c r="V24" s="298">
        <v>257401</v>
      </c>
      <c r="W24" s="299">
        <v>224023</v>
      </c>
      <c r="X24" s="296">
        <f>V24-W24</f>
        <v>33378</v>
      </c>
      <c r="Y24" s="298">
        <v>135630</v>
      </c>
      <c r="Z24" s="299">
        <v>98697.5</v>
      </c>
      <c r="AA24" s="296">
        <f t="shared" si="3"/>
        <v>36932.5</v>
      </c>
      <c r="AB24" s="296"/>
      <c r="AC24" s="536">
        <v>1980</v>
      </c>
      <c r="AD24" s="298">
        <v>58679.7</v>
      </c>
      <c r="AE24" s="299">
        <v>27867.599999999999</v>
      </c>
      <c r="AF24" s="296">
        <f>AD24-AE24</f>
        <v>30812.1</v>
      </c>
      <c r="AG24" s="537">
        <v>15823.7</v>
      </c>
      <c r="AH24" s="467">
        <v>33859.300000000003</v>
      </c>
      <c r="AI24" s="296">
        <f t="shared" ref="AI24:AI31" si="5">AG24-AH24</f>
        <v>-18035.600000000002</v>
      </c>
      <c r="AJ24" s="535"/>
      <c r="AK24" s="452"/>
      <c r="AL24" s="452">
        <v>-16508</v>
      </c>
      <c r="AM24" s="535"/>
      <c r="AN24" s="452"/>
      <c r="AO24" s="452">
        <v>-19055.400000000001</v>
      </c>
      <c r="AP24" s="452"/>
      <c r="AQ24" s="536">
        <v>1980</v>
      </c>
      <c r="AR24" s="298">
        <v>550823</v>
      </c>
      <c r="AS24" s="299">
        <v>507671</v>
      </c>
      <c r="AT24" s="296">
        <f t="shared" ref="AT24:AT54" si="6">AR24-AS24</f>
        <v>43152</v>
      </c>
      <c r="AU24" s="298">
        <v>755408</v>
      </c>
      <c r="AV24" s="299">
        <v>500840</v>
      </c>
      <c r="AW24" s="296">
        <f>AU24-AV24</f>
        <v>254568</v>
      </c>
      <c r="BB24" s="445"/>
      <c r="BC24" s="445"/>
      <c r="BD24" s="394"/>
      <c r="BE24" s="394"/>
      <c r="BF24" s="445"/>
      <c r="BG24" s="445"/>
    </row>
    <row r="25" spans="1:59" ht="18" customHeight="1">
      <c r="A25" s="445">
        <v>1981</v>
      </c>
      <c r="B25" s="535"/>
      <c r="C25" s="452"/>
      <c r="D25" s="452">
        <v>-72759</v>
      </c>
      <c r="E25" s="298">
        <v>119152</v>
      </c>
      <c r="F25" s="299">
        <v>106344</v>
      </c>
      <c r="G25" s="296">
        <f>E25-F25</f>
        <v>12808</v>
      </c>
      <c r="H25" s="298">
        <v>110267</v>
      </c>
      <c r="I25" s="299">
        <v>224727</v>
      </c>
      <c r="J25" s="296">
        <f t="shared" si="2"/>
        <v>-114460</v>
      </c>
      <c r="K25" s="535"/>
      <c r="L25" s="452"/>
      <c r="M25" s="452">
        <v>-55884</v>
      </c>
      <c r="N25" s="452"/>
      <c r="O25" s="534">
        <v>1981</v>
      </c>
      <c r="P25" s="298">
        <v>10472.700000000001</v>
      </c>
      <c r="Q25" s="299">
        <v>18831.3</v>
      </c>
      <c r="R25" s="296">
        <f t="shared" si="4"/>
        <v>-8358.5999999999985</v>
      </c>
      <c r="S25" s="535"/>
      <c r="T25" s="452">
        <v>140762</v>
      </c>
      <c r="U25" s="452">
        <v>25950</v>
      </c>
      <c r="V25" s="298">
        <v>250645</v>
      </c>
      <c r="W25" s="299">
        <v>221480</v>
      </c>
      <c r="X25" s="296">
        <f t="shared" ref="X25:X44" si="7">V25-W25</f>
        <v>29165</v>
      </c>
      <c r="Y25" s="298">
        <v>126887</v>
      </c>
      <c r="Z25" s="299">
        <v>110823</v>
      </c>
      <c r="AA25" s="296">
        <f t="shared" si="3"/>
        <v>16064</v>
      </c>
      <c r="AB25" s="296"/>
      <c r="AC25" s="536">
        <v>1981</v>
      </c>
      <c r="AD25" s="298">
        <v>54889.3</v>
      </c>
      <c r="AE25" s="299">
        <v>26864.9</v>
      </c>
      <c r="AF25" s="296">
        <f t="shared" ref="AF25:AF44" si="8">AD25-AE25</f>
        <v>28024.400000000001</v>
      </c>
      <c r="AG25" s="537">
        <v>16937.5</v>
      </c>
      <c r="AH25" s="467">
        <v>32025.1</v>
      </c>
      <c r="AI25" s="296">
        <f t="shared" si="5"/>
        <v>-15087.599999999999</v>
      </c>
      <c r="AJ25" s="298">
        <v>42332</v>
      </c>
      <c r="AK25" s="299">
        <v>58840.1</v>
      </c>
      <c r="AL25" s="296">
        <f t="shared" ref="AL25:AL44" si="9">AJ25-AK25</f>
        <v>-16508.099999999999</v>
      </c>
      <c r="AM25" s="535"/>
      <c r="AN25" s="452"/>
      <c r="AO25" s="452">
        <v>-19055.400000000001</v>
      </c>
      <c r="AP25" s="452"/>
      <c r="AQ25" s="536">
        <v>1981</v>
      </c>
      <c r="AR25" s="298">
        <v>630327</v>
      </c>
      <c r="AS25" s="299">
        <v>568036</v>
      </c>
      <c r="AT25" s="296">
        <f t="shared" si="6"/>
        <v>62291</v>
      </c>
      <c r="AU25" s="298">
        <v>820094</v>
      </c>
      <c r="AV25" s="299">
        <v>583370</v>
      </c>
      <c r="AW25" s="296">
        <f t="shared" ref="AW25:AW54" si="10">AU25-AV25</f>
        <v>236724</v>
      </c>
      <c r="BB25" s="445"/>
      <c r="BC25" s="445"/>
      <c r="BD25" s="394"/>
      <c r="BE25" s="394"/>
      <c r="BF25" s="445"/>
      <c r="BG25" s="445"/>
    </row>
    <row r="26" spans="1:59" ht="18" customHeight="1">
      <c r="A26" s="445">
        <v>1982</v>
      </c>
      <c r="B26" s="535"/>
      <c r="C26" s="452"/>
      <c r="D26" s="452">
        <v>-72759</v>
      </c>
      <c r="E26" s="298">
        <v>118878</v>
      </c>
      <c r="F26" s="299">
        <v>108781</v>
      </c>
      <c r="G26" s="296">
        <f t="shared" ref="G26:G43" si="11">E26-F26</f>
        <v>10097</v>
      </c>
      <c r="H26" s="298">
        <v>114079</v>
      </c>
      <c r="I26" s="299">
        <v>225190</v>
      </c>
      <c r="J26" s="296">
        <f t="shared" si="2"/>
        <v>-111111</v>
      </c>
      <c r="K26" s="535"/>
      <c r="L26" s="452"/>
      <c r="M26" s="452">
        <v>-55884</v>
      </c>
      <c r="N26" s="452"/>
      <c r="O26" s="534">
        <v>1982</v>
      </c>
      <c r="P26" s="298">
        <v>11310.5</v>
      </c>
      <c r="Q26" s="299">
        <v>20067.7</v>
      </c>
      <c r="R26" s="296">
        <f t="shared" si="4"/>
        <v>-8757.2000000000007</v>
      </c>
      <c r="S26" s="535"/>
      <c r="T26" s="452">
        <v>174882</v>
      </c>
      <c r="U26" s="452">
        <v>25950</v>
      </c>
      <c r="V26" s="298">
        <v>254386</v>
      </c>
      <c r="W26" s="299">
        <v>223925</v>
      </c>
      <c r="X26" s="296">
        <f t="shared" si="7"/>
        <v>30461</v>
      </c>
      <c r="Y26" s="298">
        <v>111658</v>
      </c>
      <c r="Z26" s="299">
        <v>108491</v>
      </c>
      <c r="AA26" s="296">
        <f t="shared" si="3"/>
        <v>3167</v>
      </c>
      <c r="AB26" s="296"/>
      <c r="AC26" s="536">
        <v>1982</v>
      </c>
      <c r="AD26" s="298">
        <v>131631</v>
      </c>
      <c r="AE26" s="299">
        <v>107811</v>
      </c>
      <c r="AF26" s="296">
        <f t="shared" si="8"/>
        <v>23820</v>
      </c>
      <c r="AG26" s="537">
        <v>17644.599999999999</v>
      </c>
      <c r="AH26" s="467">
        <v>31522</v>
      </c>
      <c r="AI26" s="296">
        <f t="shared" si="5"/>
        <v>-13877.400000000001</v>
      </c>
      <c r="AJ26" s="298">
        <v>34042.1</v>
      </c>
      <c r="AK26" s="299">
        <v>54289</v>
      </c>
      <c r="AL26" s="296">
        <f t="shared" si="9"/>
        <v>-20246.900000000001</v>
      </c>
      <c r="AM26" s="298">
        <v>26595.4</v>
      </c>
      <c r="AN26" s="299">
        <v>45650.8</v>
      </c>
      <c r="AO26" s="296">
        <f>AM26-AN26</f>
        <v>-19055.400000000001</v>
      </c>
      <c r="AP26" s="296"/>
      <c r="AQ26" s="536">
        <v>1982</v>
      </c>
      <c r="AR26" s="298">
        <v>671775</v>
      </c>
      <c r="AS26" s="299">
        <v>601552</v>
      </c>
      <c r="AT26" s="296">
        <f t="shared" si="6"/>
        <v>70223</v>
      </c>
      <c r="AU26" s="298">
        <v>1108440</v>
      </c>
      <c r="AV26" s="299">
        <v>777063</v>
      </c>
      <c r="AW26" s="296">
        <f t="shared" si="10"/>
        <v>331377</v>
      </c>
      <c r="BB26" s="445"/>
      <c r="BC26" s="445"/>
      <c r="BD26" s="394"/>
      <c r="BE26" s="394"/>
      <c r="BF26" s="445"/>
      <c r="BG26" s="445"/>
    </row>
    <row r="27" spans="1:59" ht="18" customHeight="1">
      <c r="A27" s="445">
        <v>1983</v>
      </c>
      <c r="B27" s="535"/>
      <c r="C27" s="452"/>
      <c r="D27" s="452">
        <v>-72759</v>
      </c>
      <c r="E27" s="298">
        <v>118766</v>
      </c>
      <c r="F27" s="299">
        <v>111862</v>
      </c>
      <c r="G27" s="296">
        <f t="shared" si="11"/>
        <v>6904</v>
      </c>
      <c r="H27" s="298">
        <v>117462</v>
      </c>
      <c r="I27" s="299">
        <v>233435</v>
      </c>
      <c r="J27" s="296">
        <f t="shared" si="2"/>
        <v>-115973</v>
      </c>
      <c r="K27" s="535"/>
      <c r="L27" s="452"/>
      <c r="M27" s="452">
        <v>-55884</v>
      </c>
      <c r="N27" s="452"/>
      <c r="O27" s="534">
        <v>1983</v>
      </c>
      <c r="P27" s="298">
        <v>11658.5</v>
      </c>
      <c r="Q27" s="299">
        <v>21249.200000000001</v>
      </c>
      <c r="R27" s="296">
        <f t="shared" si="4"/>
        <v>-9590.7000000000007</v>
      </c>
      <c r="S27" s="535"/>
      <c r="T27" s="452">
        <v>178525</v>
      </c>
      <c r="U27" s="452">
        <v>25950</v>
      </c>
      <c r="V27" s="298">
        <v>242912</v>
      </c>
      <c r="W27" s="299">
        <v>210308</v>
      </c>
      <c r="X27" s="296">
        <f t="shared" si="7"/>
        <v>32604</v>
      </c>
      <c r="Y27" s="298">
        <v>122178</v>
      </c>
      <c r="Z27" s="299">
        <v>112891</v>
      </c>
      <c r="AA27" s="296">
        <f t="shared" si="3"/>
        <v>9287</v>
      </c>
      <c r="AB27" s="296"/>
      <c r="AC27" s="536">
        <v>1983</v>
      </c>
      <c r="AD27" s="298">
        <v>136268</v>
      </c>
      <c r="AE27" s="299">
        <v>102860</v>
      </c>
      <c r="AF27" s="296">
        <f t="shared" si="8"/>
        <v>33408</v>
      </c>
      <c r="AG27" s="537">
        <v>17382.7</v>
      </c>
      <c r="AH27" s="467">
        <v>29127.7</v>
      </c>
      <c r="AI27" s="296">
        <f t="shared" si="5"/>
        <v>-11745</v>
      </c>
      <c r="AJ27" s="298">
        <v>32539.1</v>
      </c>
      <c r="AK27" s="299">
        <v>52687.3</v>
      </c>
      <c r="AL27" s="296">
        <f t="shared" si="9"/>
        <v>-20148.200000000004</v>
      </c>
      <c r="AM27" s="298">
        <v>30371.200000000001</v>
      </c>
      <c r="AN27" s="299">
        <v>50368.7</v>
      </c>
      <c r="AO27" s="296">
        <f t="shared" ref="AO27:AO44" si="12">AM27-AN27</f>
        <v>-19997.499999999996</v>
      </c>
      <c r="AP27" s="296"/>
      <c r="AQ27" s="536">
        <v>1983</v>
      </c>
      <c r="AR27" s="298">
        <v>705649</v>
      </c>
      <c r="AS27" s="299">
        <v>625052</v>
      </c>
      <c r="AT27" s="296">
        <f t="shared" si="6"/>
        <v>80597</v>
      </c>
      <c r="AU27" s="298">
        <v>1210970</v>
      </c>
      <c r="AV27" s="299">
        <v>908570</v>
      </c>
      <c r="AW27" s="296">
        <f t="shared" si="10"/>
        <v>302400</v>
      </c>
      <c r="BB27" s="445"/>
      <c r="BC27" s="445"/>
      <c r="BD27" s="394"/>
      <c r="BE27" s="394"/>
      <c r="BF27" s="445"/>
      <c r="BG27" s="445"/>
    </row>
    <row r="28" spans="1:59" ht="18" customHeight="1">
      <c r="A28" s="445">
        <v>1984</v>
      </c>
      <c r="B28" s="535"/>
      <c r="C28" s="452"/>
      <c r="D28" s="452">
        <v>-72759</v>
      </c>
      <c r="E28" s="298">
        <v>122580</v>
      </c>
      <c r="F28" s="299">
        <v>119673</v>
      </c>
      <c r="G28" s="296">
        <f t="shared" si="11"/>
        <v>2907</v>
      </c>
      <c r="H28" s="298">
        <v>124866</v>
      </c>
      <c r="I28" s="299">
        <v>241715</v>
      </c>
      <c r="J28" s="296">
        <f t="shared" si="2"/>
        <v>-116849</v>
      </c>
      <c r="K28" s="535"/>
      <c r="L28" s="452"/>
      <c r="M28" s="452">
        <v>-55884</v>
      </c>
      <c r="N28" s="452"/>
      <c r="O28" s="534">
        <v>1984</v>
      </c>
      <c r="P28" s="298">
        <v>14364.8</v>
      </c>
      <c r="Q28" s="299">
        <v>23755.3</v>
      </c>
      <c r="R28" s="296">
        <f t="shared" si="4"/>
        <v>-9390.5</v>
      </c>
      <c r="S28" s="535"/>
      <c r="T28" s="452">
        <v>167767</v>
      </c>
      <c r="U28" s="452">
        <v>25950</v>
      </c>
      <c r="V28" s="298">
        <v>242888</v>
      </c>
      <c r="W28" s="299">
        <v>200986</v>
      </c>
      <c r="X28" s="296">
        <f t="shared" si="7"/>
        <v>41902</v>
      </c>
      <c r="Y28" s="298">
        <v>125716</v>
      </c>
      <c r="Z28" s="299">
        <v>120149</v>
      </c>
      <c r="AA28" s="296">
        <f t="shared" si="3"/>
        <v>5567</v>
      </c>
      <c r="AB28" s="296"/>
      <c r="AC28" s="536">
        <v>1984</v>
      </c>
      <c r="AD28" s="298">
        <v>139709</v>
      </c>
      <c r="AE28" s="299">
        <v>101007</v>
      </c>
      <c r="AF28" s="296">
        <f t="shared" si="8"/>
        <v>38702</v>
      </c>
      <c r="AG28" s="537">
        <v>20315.5</v>
      </c>
      <c r="AH28" s="467">
        <v>28728</v>
      </c>
      <c r="AI28" s="296">
        <f t="shared" si="5"/>
        <v>-8412.5</v>
      </c>
      <c r="AJ28" s="298">
        <v>39451.4</v>
      </c>
      <c r="AK28" s="299">
        <v>56029.4</v>
      </c>
      <c r="AL28" s="296">
        <f t="shared" si="9"/>
        <v>-16578</v>
      </c>
      <c r="AM28" s="298">
        <v>30591.200000000001</v>
      </c>
      <c r="AN28" s="299">
        <v>49391</v>
      </c>
      <c r="AO28" s="296">
        <f t="shared" si="12"/>
        <v>-18799.8</v>
      </c>
      <c r="AP28" s="296"/>
      <c r="AQ28" s="536">
        <v>1984</v>
      </c>
      <c r="AR28" s="298">
        <v>721390</v>
      </c>
      <c r="AS28" s="299">
        <v>630827</v>
      </c>
      <c r="AT28" s="296">
        <f t="shared" si="6"/>
        <v>90563</v>
      </c>
      <c r="AU28" s="298">
        <v>1204900</v>
      </c>
      <c r="AV28" s="299">
        <v>1038150</v>
      </c>
      <c r="AW28" s="296">
        <f t="shared" si="10"/>
        <v>166750</v>
      </c>
      <c r="BB28" s="445"/>
      <c r="BC28" s="445"/>
      <c r="BD28" s="394"/>
      <c r="BE28" s="394"/>
      <c r="BF28" s="445"/>
      <c r="BG28" s="445"/>
    </row>
    <row r="29" spans="1:59" ht="18" customHeight="1">
      <c r="A29" s="445">
        <v>1985</v>
      </c>
      <c r="B29" s="535"/>
      <c r="C29" s="452"/>
      <c r="D29" s="452">
        <v>-72759</v>
      </c>
      <c r="E29" s="298">
        <v>159100</v>
      </c>
      <c r="F29" s="299">
        <v>157903</v>
      </c>
      <c r="G29" s="296">
        <f t="shared" si="11"/>
        <v>1197</v>
      </c>
      <c r="H29" s="298">
        <v>129772</v>
      </c>
      <c r="I29" s="299">
        <v>257023</v>
      </c>
      <c r="J29" s="296">
        <f t="shared" si="2"/>
        <v>-127251</v>
      </c>
      <c r="K29" s="535"/>
      <c r="L29" s="452"/>
      <c r="M29" s="452">
        <v>-55884</v>
      </c>
      <c r="N29" s="452"/>
      <c r="O29" s="534">
        <v>1985</v>
      </c>
      <c r="P29" s="298">
        <v>17768.7</v>
      </c>
      <c r="Q29" s="299">
        <v>27946.6</v>
      </c>
      <c r="R29" s="296">
        <f t="shared" si="4"/>
        <v>-10177.899999999998</v>
      </c>
      <c r="S29" s="535"/>
      <c r="T29" s="452">
        <v>181998</v>
      </c>
      <c r="U29" s="452">
        <v>25950</v>
      </c>
      <c r="V29" s="298">
        <v>341806</v>
      </c>
      <c r="W29" s="299">
        <v>289021</v>
      </c>
      <c r="X29" s="296">
        <f t="shared" si="7"/>
        <v>52785</v>
      </c>
      <c r="Y29" s="298">
        <v>143474</v>
      </c>
      <c r="Z29" s="299">
        <v>151518</v>
      </c>
      <c r="AA29" s="296">
        <f t="shared" si="3"/>
        <v>-8044</v>
      </c>
      <c r="AB29" s="296"/>
      <c r="AC29" s="536">
        <v>1985</v>
      </c>
      <c r="AD29" s="298">
        <v>178433</v>
      </c>
      <c r="AE29" s="299">
        <v>136545</v>
      </c>
      <c r="AF29" s="296">
        <f t="shared" si="8"/>
        <v>41888</v>
      </c>
      <c r="AG29" s="537">
        <v>28368.5</v>
      </c>
      <c r="AH29" s="467">
        <v>34799.1</v>
      </c>
      <c r="AI29" s="296">
        <f t="shared" si="5"/>
        <v>-6430.5999999999985</v>
      </c>
      <c r="AJ29" s="298">
        <v>43312.800000000003</v>
      </c>
      <c r="AK29" s="299">
        <v>59200.800000000003</v>
      </c>
      <c r="AL29" s="296">
        <f t="shared" si="9"/>
        <v>-15888</v>
      </c>
      <c r="AM29" s="298">
        <v>39656</v>
      </c>
      <c r="AN29" s="299">
        <v>60665.7</v>
      </c>
      <c r="AO29" s="296">
        <f t="shared" si="12"/>
        <v>-21009.699999999997</v>
      </c>
      <c r="AP29" s="296"/>
      <c r="AQ29" s="536">
        <v>1985</v>
      </c>
      <c r="AR29" s="298">
        <v>857496</v>
      </c>
      <c r="AS29" s="299">
        <v>755005</v>
      </c>
      <c r="AT29" s="296">
        <f t="shared" si="6"/>
        <v>102491</v>
      </c>
      <c r="AU29" s="298">
        <v>1287400</v>
      </c>
      <c r="AV29" s="299">
        <v>1225660</v>
      </c>
      <c r="AW29" s="296">
        <f t="shared" si="10"/>
        <v>61740</v>
      </c>
      <c r="BB29" s="445"/>
      <c r="BC29" s="445"/>
      <c r="BD29" s="394"/>
      <c r="BE29" s="394"/>
      <c r="BF29" s="445"/>
      <c r="BG29" s="445"/>
    </row>
    <row r="30" spans="1:59" ht="18" customHeight="1">
      <c r="A30" s="445">
        <v>1986</v>
      </c>
      <c r="B30" s="298">
        <v>35248.400000000001</v>
      </c>
      <c r="C30" s="299">
        <v>108007</v>
      </c>
      <c r="D30" s="296">
        <f t="shared" ref="D30:D47" si="13">B30-C30</f>
        <v>-72758.600000000006</v>
      </c>
      <c r="E30" s="298">
        <v>212984</v>
      </c>
      <c r="F30" s="299">
        <v>211086</v>
      </c>
      <c r="G30" s="296">
        <f t="shared" si="11"/>
        <v>1898</v>
      </c>
      <c r="H30" s="298">
        <v>146175</v>
      </c>
      <c r="I30" s="299">
        <v>288742</v>
      </c>
      <c r="J30" s="296">
        <f t="shared" si="2"/>
        <v>-142567</v>
      </c>
      <c r="K30" s="535"/>
      <c r="L30" s="452"/>
      <c r="M30" s="452">
        <v>-55884</v>
      </c>
      <c r="N30" s="452"/>
      <c r="O30" s="534">
        <v>1986</v>
      </c>
      <c r="P30" s="298">
        <v>20880</v>
      </c>
      <c r="Q30" s="299">
        <v>32880.5</v>
      </c>
      <c r="R30" s="296">
        <f t="shared" si="4"/>
        <v>-12000.5</v>
      </c>
      <c r="S30" s="535"/>
      <c r="T30" s="452">
        <v>183391</v>
      </c>
      <c r="U30" s="452">
        <v>25950</v>
      </c>
      <c r="V30" s="298">
        <v>501724</v>
      </c>
      <c r="W30" s="299">
        <v>405379</v>
      </c>
      <c r="X30" s="296">
        <f t="shared" si="7"/>
        <v>96345</v>
      </c>
      <c r="Y30" s="298">
        <v>182393</v>
      </c>
      <c r="Z30" s="299">
        <v>192024</v>
      </c>
      <c r="AA30" s="296">
        <f t="shared" si="3"/>
        <v>-9631</v>
      </c>
      <c r="AB30" s="296"/>
      <c r="AC30" s="536">
        <v>1986</v>
      </c>
      <c r="AD30" s="298">
        <v>234170</v>
      </c>
      <c r="AE30" s="299">
        <v>186668</v>
      </c>
      <c r="AF30" s="296">
        <f t="shared" si="8"/>
        <v>47502</v>
      </c>
      <c r="AG30" s="537">
        <v>31596.1</v>
      </c>
      <c r="AH30" s="467">
        <v>42976.800000000003</v>
      </c>
      <c r="AI30" s="296">
        <f t="shared" si="5"/>
        <v>-11380.700000000004</v>
      </c>
      <c r="AJ30" s="298">
        <v>53588.2</v>
      </c>
      <c r="AK30" s="299">
        <v>68847.8</v>
      </c>
      <c r="AL30" s="296">
        <f t="shared" si="9"/>
        <v>-15259.600000000006</v>
      </c>
      <c r="AM30" s="298">
        <v>49567.4</v>
      </c>
      <c r="AN30" s="299">
        <v>74497.7</v>
      </c>
      <c r="AO30" s="296">
        <f t="shared" si="12"/>
        <v>-24930.299999999996</v>
      </c>
      <c r="AP30" s="296"/>
      <c r="AQ30" s="536">
        <v>1986</v>
      </c>
      <c r="AR30" s="298">
        <v>1062880</v>
      </c>
      <c r="AS30" s="299">
        <v>915868</v>
      </c>
      <c r="AT30" s="296">
        <f t="shared" si="6"/>
        <v>147012</v>
      </c>
      <c r="AU30" s="298">
        <v>1469400</v>
      </c>
      <c r="AV30" s="299">
        <v>1497160</v>
      </c>
      <c r="AW30" s="296">
        <f t="shared" si="10"/>
        <v>-27760</v>
      </c>
      <c r="BB30" s="445"/>
      <c r="BC30" s="445"/>
      <c r="BD30" s="394"/>
      <c r="BE30" s="394"/>
      <c r="BF30" s="445"/>
      <c r="BG30" s="445"/>
    </row>
    <row r="31" spans="1:59" ht="18" customHeight="1">
      <c r="A31" s="445">
        <v>1987</v>
      </c>
      <c r="B31" s="298">
        <v>50055.1</v>
      </c>
      <c r="C31" s="299">
        <v>138241</v>
      </c>
      <c r="D31" s="296">
        <f t="shared" si="13"/>
        <v>-88185.9</v>
      </c>
      <c r="E31" s="298">
        <v>277043</v>
      </c>
      <c r="F31" s="299">
        <v>270900</v>
      </c>
      <c r="G31" s="296">
        <f t="shared" si="11"/>
        <v>6143</v>
      </c>
      <c r="H31" s="298">
        <v>163760</v>
      </c>
      <c r="I31" s="299">
        <v>327309</v>
      </c>
      <c r="J31" s="296">
        <f t="shared" si="2"/>
        <v>-163549</v>
      </c>
      <c r="K31" s="535"/>
      <c r="L31" s="452"/>
      <c r="M31" s="452">
        <v>-55884</v>
      </c>
      <c r="N31" s="452"/>
      <c r="O31" s="534">
        <v>1987</v>
      </c>
      <c r="P31" s="298">
        <v>30344.1</v>
      </c>
      <c r="Q31" s="299">
        <v>47510.9</v>
      </c>
      <c r="R31" s="296">
        <f t="shared" si="4"/>
        <v>-17166.800000000003</v>
      </c>
      <c r="S31" s="535"/>
      <c r="T31" s="452">
        <v>250217</v>
      </c>
      <c r="U31" s="452">
        <v>25950</v>
      </c>
      <c r="V31" s="298">
        <v>665684</v>
      </c>
      <c r="W31" s="299">
        <v>497265</v>
      </c>
      <c r="X31" s="296">
        <f t="shared" si="7"/>
        <v>168419</v>
      </c>
      <c r="Y31" s="298">
        <v>230042</v>
      </c>
      <c r="Z31" s="299">
        <v>239467</v>
      </c>
      <c r="AA31" s="296">
        <f t="shared" si="3"/>
        <v>-9425</v>
      </c>
      <c r="AB31" s="296"/>
      <c r="AC31" s="536">
        <v>1987</v>
      </c>
      <c r="AD31" s="298">
        <v>297944</v>
      </c>
      <c r="AE31" s="299">
        <v>239095</v>
      </c>
      <c r="AF31" s="296">
        <f t="shared" si="8"/>
        <v>58849</v>
      </c>
      <c r="AG31" s="537">
        <v>41048.400000000001</v>
      </c>
      <c r="AH31" s="467">
        <v>56880.4</v>
      </c>
      <c r="AI31" s="296">
        <f t="shared" si="5"/>
        <v>-15832</v>
      </c>
      <c r="AJ31" s="298">
        <v>78156.100000000006</v>
      </c>
      <c r="AK31" s="299">
        <v>94874.3</v>
      </c>
      <c r="AL31" s="296">
        <f t="shared" si="9"/>
        <v>-16718.199999999997</v>
      </c>
      <c r="AM31" s="298">
        <v>68399.600000000006</v>
      </c>
      <c r="AN31" s="299">
        <v>96272.2</v>
      </c>
      <c r="AO31" s="296">
        <f t="shared" si="12"/>
        <v>-27872.599999999991</v>
      </c>
      <c r="AP31" s="296"/>
      <c r="AQ31" s="536">
        <v>1987</v>
      </c>
      <c r="AR31" s="298">
        <v>1286490</v>
      </c>
      <c r="AS31" s="299">
        <v>1192560</v>
      </c>
      <c r="AT31" s="296">
        <f t="shared" si="6"/>
        <v>93930</v>
      </c>
      <c r="AU31" s="298">
        <v>1646530</v>
      </c>
      <c r="AV31" s="299">
        <v>1717450</v>
      </c>
      <c r="AW31" s="296">
        <f t="shared" si="10"/>
        <v>-70920</v>
      </c>
      <c r="BB31" s="445"/>
      <c r="BC31" s="445"/>
      <c r="BD31" s="394"/>
      <c r="BE31" s="394"/>
      <c r="BF31" s="445"/>
      <c r="BG31" s="445"/>
    </row>
    <row r="32" spans="1:59" ht="18" customHeight="1">
      <c r="A32" s="445">
        <v>1988</v>
      </c>
      <c r="B32" s="298">
        <v>72073.600000000006</v>
      </c>
      <c r="C32" s="299">
        <v>188012</v>
      </c>
      <c r="D32" s="296">
        <f t="shared" si="13"/>
        <v>-115938.4</v>
      </c>
      <c r="E32" s="298">
        <v>282724</v>
      </c>
      <c r="F32" s="299">
        <v>278538</v>
      </c>
      <c r="G32" s="296">
        <f t="shared" si="11"/>
        <v>4186</v>
      </c>
      <c r="H32" s="298">
        <v>184684</v>
      </c>
      <c r="I32" s="299">
        <v>365706</v>
      </c>
      <c r="J32" s="296">
        <f t="shared" si="2"/>
        <v>-181022</v>
      </c>
      <c r="K32" s="535"/>
      <c r="L32" s="452"/>
      <c r="M32" s="452">
        <v>-55884</v>
      </c>
      <c r="N32" s="452"/>
      <c r="O32" s="534">
        <v>1988</v>
      </c>
      <c r="P32" s="298">
        <v>32179.599999999999</v>
      </c>
      <c r="Q32" s="299">
        <v>51753.9</v>
      </c>
      <c r="R32" s="296">
        <f t="shared" si="4"/>
        <v>-19574.300000000003</v>
      </c>
      <c r="S32" s="535"/>
      <c r="T32" s="452">
        <v>260426</v>
      </c>
      <c r="U32" s="452">
        <v>25950</v>
      </c>
      <c r="V32" s="298">
        <v>689505</v>
      </c>
      <c r="W32" s="299">
        <v>480658</v>
      </c>
      <c r="X32" s="296">
        <f t="shared" si="7"/>
        <v>208847</v>
      </c>
      <c r="Y32" s="298">
        <v>238415</v>
      </c>
      <c r="Z32" s="299">
        <v>257710</v>
      </c>
      <c r="AA32" s="296">
        <f t="shared" si="3"/>
        <v>-19295</v>
      </c>
      <c r="AB32" s="296"/>
      <c r="AC32" s="536">
        <v>1988</v>
      </c>
      <c r="AD32" s="298">
        <v>301811</v>
      </c>
      <c r="AE32" s="299">
        <v>241512</v>
      </c>
      <c r="AF32" s="296">
        <f t="shared" si="8"/>
        <v>60299</v>
      </c>
      <c r="AG32" s="300">
        <v>38308.699999999997</v>
      </c>
      <c r="AH32" s="296">
        <v>57367</v>
      </c>
      <c r="AI32" s="296">
        <f t="shared" ref="AI32:AI54" si="14">AG32-AH32</f>
        <v>-19058.300000000003</v>
      </c>
      <c r="AJ32" s="298">
        <v>86418.2</v>
      </c>
      <c r="AK32" s="299">
        <v>109765</v>
      </c>
      <c r="AL32" s="296">
        <f t="shared" si="9"/>
        <v>-23346.800000000003</v>
      </c>
      <c r="AM32" s="298">
        <v>74387.8</v>
      </c>
      <c r="AN32" s="299">
        <v>108332</v>
      </c>
      <c r="AO32" s="296">
        <f t="shared" si="12"/>
        <v>-33944.199999999997</v>
      </c>
      <c r="AP32" s="296"/>
      <c r="AQ32" s="536">
        <v>1988</v>
      </c>
      <c r="AR32" s="298">
        <v>1385570</v>
      </c>
      <c r="AS32" s="299">
        <v>1296710</v>
      </c>
      <c r="AT32" s="296">
        <f t="shared" si="6"/>
        <v>88860</v>
      </c>
      <c r="AU32" s="298">
        <v>1829660</v>
      </c>
      <c r="AV32" s="299">
        <v>1997120</v>
      </c>
      <c r="AW32" s="296">
        <f t="shared" si="10"/>
        <v>-167460</v>
      </c>
      <c r="BB32" s="445"/>
      <c r="BC32" s="445"/>
      <c r="BD32" s="394"/>
      <c r="BE32" s="394"/>
      <c r="BF32" s="445"/>
      <c r="BG32" s="445"/>
    </row>
    <row r="33" spans="1:59" ht="18" customHeight="1">
      <c r="A33" s="445">
        <v>1989</v>
      </c>
      <c r="B33" s="298">
        <v>77062.600000000006</v>
      </c>
      <c r="C33" s="299">
        <v>207155</v>
      </c>
      <c r="D33" s="296">
        <f t="shared" si="13"/>
        <v>-130092.4</v>
      </c>
      <c r="E33" s="298">
        <v>332353</v>
      </c>
      <c r="F33" s="299">
        <v>328384</v>
      </c>
      <c r="G33" s="296">
        <f t="shared" si="11"/>
        <v>3969</v>
      </c>
      <c r="H33" s="298">
        <v>205558</v>
      </c>
      <c r="I33" s="299">
        <v>406007</v>
      </c>
      <c r="J33" s="296">
        <f t="shared" si="2"/>
        <v>-200449</v>
      </c>
      <c r="K33" s="535"/>
      <c r="L33" s="452"/>
      <c r="M33" s="452">
        <v>-55884</v>
      </c>
      <c r="N33" s="452"/>
      <c r="O33" s="534">
        <v>1989</v>
      </c>
      <c r="P33" s="298">
        <v>35472.800000000003</v>
      </c>
      <c r="Q33" s="299">
        <v>61646</v>
      </c>
      <c r="R33" s="296">
        <f t="shared" si="4"/>
        <v>-26173.199999999997</v>
      </c>
      <c r="S33" s="298">
        <v>587465</v>
      </c>
      <c r="T33" s="299">
        <v>561515</v>
      </c>
      <c r="U33" s="296">
        <f>S33-T33</f>
        <v>25950</v>
      </c>
      <c r="V33" s="298">
        <v>863594</v>
      </c>
      <c r="W33" s="299">
        <v>595018</v>
      </c>
      <c r="X33" s="296">
        <f t="shared" si="7"/>
        <v>268576</v>
      </c>
      <c r="Y33" s="298">
        <v>296776</v>
      </c>
      <c r="Z33" s="299">
        <v>342678</v>
      </c>
      <c r="AA33" s="296">
        <f t="shared" si="3"/>
        <v>-45902</v>
      </c>
      <c r="AB33" s="296"/>
      <c r="AC33" s="536">
        <v>1989</v>
      </c>
      <c r="AD33" s="298">
        <v>352039</v>
      </c>
      <c r="AE33" s="299">
        <v>292266</v>
      </c>
      <c r="AF33" s="296">
        <f t="shared" si="8"/>
        <v>59773</v>
      </c>
      <c r="AG33" s="300">
        <v>40826.199999999997</v>
      </c>
      <c r="AH33" s="296">
        <v>61414.400000000001</v>
      </c>
      <c r="AI33" s="296">
        <f t="shared" si="14"/>
        <v>-20588.200000000004</v>
      </c>
      <c r="AJ33" s="298">
        <v>102968</v>
      </c>
      <c r="AK33" s="299">
        <v>138975</v>
      </c>
      <c r="AL33" s="296">
        <f t="shared" si="9"/>
        <v>-36007</v>
      </c>
      <c r="AM33" s="298">
        <v>101013</v>
      </c>
      <c r="AN33" s="299">
        <v>141802</v>
      </c>
      <c r="AO33" s="296">
        <f t="shared" si="12"/>
        <v>-40789</v>
      </c>
      <c r="AP33" s="296"/>
      <c r="AQ33" s="536">
        <v>1989</v>
      </c>
      <c r="AR33" s="298">
        <v>1528130</v>
      </c>
      <c r="AS33" s="299">
        <v>1444120</v>
      </c>
      <c r="AT33" s="296">
        <f t="shared" si="6"/>
        <v>84010</v>
      </c>
      <c r="AU33" s="298">
        <v>2070870</v>
      </c>
      <c r="AV33" s="299">
        <v>2317100</v>
      </c>
      <c r="AW33" s="296">
        <f t="shared" si="10"/>
        <v>-246230</v>
      </c>
      <c r="BB33" s="445"/>
      <c r="BC33" s="445"/>
      <c r="BD33" s="394"/>
      <c r="BE33" s="394"/>
      <c r="BF33" s="445"/>
      <c r="BG33" s="445"/>
    </row>
    <row r="34" spans="1:59" ht="18" customHeight="1">
      <c r="A34" s="445">
        <v>1990</v>
      </c>
      <c r="B34" s="298">
        <v>82286.600000000006</v>
      </c>
      <c r="C34" s="299">
        <v>224478</v>
      </c>
      <c r="D34" s="296">
        <f t="shared" si="13"/>
        <v>-142191.4</v>
      </c>
      <c r="E34" s="298">
        <v>401644</v>
      </c>
      <c r="F34" s="299">
        <v>391963</v>
      </c>
      <c r="G34" s="296">
        <f t="shared" si="11"/>
        <v>9681</v>
      </c>
      <c r="H34" s="298">
        <v>227461</v>
      </c>
      <c r="I34" s="299">
        <v>445099</v>
      </c>
      <c r="J34" s="296">
        <f t="shared" si="2"/>
        <v>-217638</v>
      </c>
      <c r="K34" s="535"/>
      <c r="L34" s="452"/>
      <c r="M34" s="452">
        <v>-55884</v>
      </c>
      <c r="N34" s="452"/>
      <c r="O34" s="534">
        <v>1990</v>
      </c>
      <c r="P34" s="298">
        <v>45047.5</v>
      </c>
      <c r="Q34" s="299">
        <v>84362.4</v>
      </c>
      <c r="R34" s="296">
        <f t="shared" si="4"/>
        <v>-39314.899999999994</v>
      </c>
      <c r="S34" s="298">
        <v>736314</v>
      </c>
      <c r="T34" s="299">
        <v>757994</v>
      </c>
      <c r="U34" s="296">
        <f t="shared" ref="U34:U44" si="15">S34-T34</f>
        <v>-21680</v>
      </c>
      <c r="V34" s="298">
        <v>1086510</v>
      </c>
      <c r="W34" s="299">
        <v>750519</v>
      </c>
      <c r="X34" s="296">
        <f t="shared" si="7"/>
        <v>335991</v>
      </c>
      <c r="Y34" s="298">
        <v>380737</v>
      </c>
      <c r="Z34" s="299">
        <v>465424</v>
      </c>
      <c r="AA34" s="296">
        <f t="shared" si="3"/>
        <v>-84687</v>
      </c>
      <c r="AB34" s="296"/>
      <c r="AC34" s="536">
        <v>1990</v>
      </c>
      <c r="AD34" s="298">
        <v>427912</v>
      </c>
      <c r="AE34" s="299">
        <v>357738</v>
      </c>
      <c r="AF34" s="296">
        <f t="shared" si="8"/>
        <v>70174</v>
      </c>
      <c r="AG34" s="300">
        <v>49690.6</v>
      </c>
      <c r="AH34" s="296">
        <v>67329.3</v>
      </c>
      <c r="AI34" s="296">
        <f t="shared" si="14"/>
        <v>-17638.700000000004</v>
      </c>
      <c r="AJ34" s="298">
        <v>133538</v>
      </c>
      <c r="AK34" s="299">
        <v>195398</v>
      </c>
      <c r="AL34" s="296">
        <f t="shared" si="9"/>
        <v>-61860</v>
      </c>
      <c r="AM34" s="298">
        <v>141102</v>
      </c>
      <c r="AN34" s="299">
        <v>202176</v>
      </c>
      <c r="AO34" s="296">
        <f t="shared" si="12"/>
        <v>-61074</v>
      </c>
      <c r="AP34" s="296"/>
      <c r="AQ34" s="536">
        <v>1990</v>
      </c>
      <c r="AR34" s="298">
        <v>1738130</v>
      </c>
      <c r="AS34" s="299">
        <v>1762470</v>
      </c>
      <c r="AT34" s="296">
        <f t="shared" si="6"/>
        <v>-24340</v>
      </c>
      <c r="AU34" s="298">
        <v>2178980</v>
      </c>
      <c r="AV34" s="299">
        <v>2409350</v>
      </c>
      <c r="AW34" s="296">
        <f t="shared" si="10"/>
        <v>-230370</v>
      </c>
      <c r="BB34" s="445"/>
      <c r="BC34" s="445"/>
      <c r="BD34" s="394"/>
      <c r="BE34" s="394"/>
      <c r="BF34" s="445"/>
      <c r="BG34" s="445"/>
    </row>
    <row r="35" spans="1:59" ht="18" customHeight="1">
      <c r="A35" s="445">
        <v>1991</v>
      </c>
      <c r="B35" s="298">
        <v>88346.3</v>
      </c>
      <c r="C35" s="299">
        <v>240021</v>
      </c>
      <c r="D35" s="296">
        <f t="shared" si="13"/>
        <v>-151674.70000000001</v>
      </c>
      <c r="E35" s="298">
        <v>426728</v>
      </c>
      <c r="F35" s="299">
        <v>408826</v>
      </c>
      <c r="G35" s="296">
        <f t="shared" si="11"/>
        <v>17902</v>
      </c>
      <c r="H35" s="298">
        <v>243944</v>
      </c>
      <c r="I35" s="299">
        <v>475328</v>
      </c>
      <c r="J35" s="296">
        <f t="shared" si="2"/>
        <v>-231384</v>
      </c>
      <c r="K35" s="298">
        <v>102567</v>
      </c>
      <c r="L35" s="299">
        <v>158451</v>
      </c>
      <c r="M35" s="296">
        <f>K35-L35</f>
        <v>-55884</v>
      </c>
      <c r="N35" s="296"/>
      <c r="O35" s="534">
        <v>1991</v>
      </c>
      <c r="P35" s="298">
        <v>44118.2</v>
      </c>
      <c r="Q35" s="299">
        <v>86073.3</v>
      </c>
      <c r="R35" s="296">
        <f t="shared" si="4"/>
        <v>-41955.100000000006</v>
      </c>
      <c r="S35" s="298">
        <v>754913</v>
      </c>
      <c r="T35" s="299">
        <v>813846</v>
      </c>
      <c r="U35" s="296">
        <f t="shared" si="15"/>
        <v>-58933</v>
      </c>
      <c r="V35" s="298">
        <v>1141850</v>
      </c>
      <c r="W35" s="299">
        <v>829564</v>
      </c>
      <c r="X35" s="296">
        <f t="shared" si="7"/>
        <v>312286</v>
      </c>
      <c r="Y35" s="298">
        <v>424364</v>
      </c>
      <c r="Z35" s="299">
        <v>530368</v>
      </c>
      <c r="AA35" s="296">
        <f t="shared" si="3"/>
        <v>-106004</v>
      </c>
      <c r="AB35" s="296"/>
      <c r="AC35" s="536">
        <v>1991</v>
      </c>
      <c r="AD35" s="298">
        <v>461371</v>
      </c>
      <c r="AE35" s="299">
        <v>390591</v>
      </c>
      <c r="AF35" s="296">
        <f t="shared" si="8"/>
        <v>70780</v>
      </c>
      <c r="AG35" s="300">
        <v>50169.599999999999</v>
      </c>
      <c r="AH35" s="296">
        <v>63638.9</v>
      </c>
      <c r="AI35" s="296">
        <f t="shared" si="14"/>
        <v>-13469.300000000003</v>
      </c>
      <c r="AJ35" s="298">
        <v>161700</v>
      </c>
      <c r="AK35" s="299">
        <v>246259</v>
      </c>
      <c r="AL35" s="296">
        <f t="shared" si="9"/>
        <v>-84559</v>
      </c>
      <c r="AM35" s="298">
        <v>150827</v>
      </c>
      <c r="AN35" s="299">
        <v>219007</v>
      </c>
      <c r="AO35" s="296">
        <f t="shared" si="12"/>
        <v>-68180</v>
      </c>
      <c r="AP35" s="296"/>
      <c r="AQ35" s="536">
        <v>1991</v>
      </c>
      <c r="AR35" s="298">
        <v>1764220</v>
      </c>
      <c r="AS35" s="299">
        <v>1769060</v>
      </c>
      <c r="AT35" s="296">
        <f t="shared" si="6"/>
        <v>-4840</v>
      </c>
      <c r="AU35" s="298">
        <v>2286460</v>
      </c>
      <c r="AV35" s="299">
        <v>2578210</v>
      </c>
      <c r="AW35" s="296">
        <f t="shared" si="10"/>
        <v>-291750</v>
      </c>
      <c r="BB35" s="445"/>
      <c r="BC35" s="445"/>
      <c r="BD35" s="394"/>
      <c r="BE35" s="394"/>
      <c r="BF35" s="445"/>
      <c r="BG35" s="445"/>
    </row>
    <row r="36" spans="1:59" ht="18" customHeight="1">
      <c r="A36" s="445">
        <v>1992</v>
      </c>
      <c r="B36" s="298">
        <v>87569.3</v>
      </c>
      <c r="C36" s="299">
        <v>233727</v>
      </c>
      <c r="D36" s="296">
        <f t="shared" si="13"/>
        <v>-146157.70000000001</v>
      </c>
      <c r="E36" s="298">
        <v>439946</v>
      </c>
      <c r="F36" s="299">
        <v>416667</v>
      </c>
      <c r="G36" s="296">
        <f t="shared" si="11"/>
        <v>23279</v>
      </c>
      <c r="H36" s="298">
        <v>234853</v>
      </c>
      <c r="I36" s="299">
        <v>469385</v>
      </c>
      <c r="J36" s="296">
        <f t="shared" si="2"/>
        <v>-234532</v>
      </c>
      <c r="K36" s="298">
        <v>104156</v>
      </c>
      <c r="L36" s="299">
        <v>154104</v>
      </c>
      <c r="M36" s="296">
        <f t="shared" ref="M36:M43" si="16">K36-L36</f>
        <v>-49948</v>
      </c>
      <c r="N36" s="296"/>
      <c r="O36" s="534">
        <v>1992</v>
      </c>
      <c r="P36" s="298">
        <v>39957.4</v>
      </c>
      <c r="Q36" s="299">
        <v>83423.5</v>
      </c>
      <c r="R36" s="296">
        <f t="shared" si="4"/>
        <v>-43466.1</v>
      </c>
      <c r="S36" s="298">
        <v>844099</v>
      </c>
      <c r="T36" s="299">
        <v>890252</v>
      </c>
      <c r="U36" s="296">
        <f t="shared" si="15"/>
        <v>-46153</v>
      </c>
      <c r="V36" s="298">
        <v>1172600</v>
      </c>
      <c r="W36" s="299">
        <v>909261</v>
      </c>
      <c r="X36" s="296">
        <f t="shared" si="7"/>
        <v>263339</v>
      </c>
      <c r="Y36" s="298">
        <v>410960</v>
      </c>
      <c r="Z36" s="299">
        <v>521563</v>
      </c>
      <c r="AA36" s="296">
        <f t="shared" si="3"/>
        <v>-110603</v>
      </c>
      <c r="AB36" s="296"/>
      <c r="AC36" s="536">
        <v>1992</v>
      </c>
      <c r="AD36" s="298">
        <v>464334</v>
      </c>
      <c r="AE36" s="299">
        <v>405198</v>
      </c>
      <c r="AF36" s="296">
        <f t="shared" si="8"/>
        <v>59136</v>
      </c>
      <c r="AG36" s="300">
        <v>48393.3</v>
      </c>
      <c r="AH36" s="296">
        <v>58398.9</v>
      </c>
      <c r="AI36" s="296">
        <f t="shared" si="14"/>
        <v>-10005.599999999999</v>
      </c>
      <c r="AJ36" s="298">
        <v>165640</v>
      </c>
      <c r="AK36" s="299">
        <v>258566</v>
      </c>
      <c r="AL36" s="296">
        <f t="shared" si="9"/>
        <v>-92926</v>
      </c>
      <c r="AM36" s="298">
        <v>148658</v>
      </c>
      <c r="AN36" s="299">
        <v>208434</v>
      </c>
      <c r="AO36" s="296">
        <f t="shared" si="12"/>
        <v>-59776</v>
      </c>
      <c r="AP36" s="296"/>
      <c r="AQ36" s="536">
        <v>1992</v>
      </c>
      <c r="AR36" s="298">
        <v>1734180</v>
      </c>
      <c r="AS36" s="299">
        <v>1714850</v>
      </c>
      <c r="AT36" s="296">
        <f t="shared" si="6"/>
        <v>19330</v>
      </c>
      <c r="AU36" s="298">
        <v>2331700</v>
      </c>
      <c r="AV36" s="299">
        <v>2742720</v>
      </c>
      <c r="AW36" s="296">
        <f t="shared" si="10"/>
        <v>-411020</v>
      </c>
      <c r="BB36" s="445"/>
      <c r="BC36" s="445"/>
      <c r="BD36" s="394"/>
      <c r="BE36" s="394"/>
      <c r="BF36" s="445"/>
      <c r="BG36" s="445"/>
    </row>
    <row r="37" spans="1:59" ht="18" customHeight="1">
      <c r="A37" s="445">
        <v>1993</v>
      </c>
      <c r="B37" s="298">
        <v>100894</v>
      </c>
      <c r="C37" s="299">
        <v>264564</v>
      </c>
      <c r="D37" s="296">
        <f t="shared" si="13"/>
        <v>-163670</v>
      </c>
      <c r="E37" s="298">
        <v>469094</v>
      </c>
      <c r="F37" s="299">
        <v>437690</v>
      </c>
      <c r="G37" s="296">
        <f t="shared" si="11"/>
        <v>31404</v>
      </c>
      <c r="H37" s="298">
        <v>246426</v>
      </c>
      <c r="I37" s="299">
        <v>490942</v>
      </c>
      <c r="J37" s="296">
        <f t="shared" si="2"/>
        <v>-244516</v>
      </c>
      <c r="K37" s="298">
        <v>111991</v>
      </c>
      <c r="L37" s="299">
        <v>155186</v>
      </c>
      <c r="M37" s="296">
        <f t="shared" si="16"/>
        <v>-43195</v>
      </c>
      <c r="N37" s="296"/>
      <c r="O37" s="534">
        <v>1993</v>
      </c>
      <c r="P37" s="298">
        <v>40838</v>
      </c>
      <c r="Q37" s="299">
        <v>85949</v>
      </c>
      <c r="R37" s="296">
        <f t="shared" si="4"/>
        <v>-45111</v>
      </c>
      <c r="S37" s="298">
        <v>927972</v>
      </c>
      <c r="T37" s="299">
        <v>989897</v>
      </c>
      <c r="U37" s="296">
        <f t="shared" si="15"/>
        <v>-61925</v>
      </c>
      <c r="V37" s="298">
        <v>1285190</v>
      </c>
      <c r="W37" s="299">
        <v>1079710</v>
      </c>
      <c r="X37" s="296">
        <f t="shared" si="7"/>
        <v>205480</v>
      </c>
      <c r="Y37" s="298">
        <v>450985</v>
      </c>
      <c r="Z37" s="299">
        <v>535352</v>
      </c>
      <c r="AA37" s="296">
        <f t="shared" si="3"/>
        <v>-84367</v>
      </c>
      <c r="AB37" s="296"/>
      <c r="AC37" s="536">
        <v>1993</v>
      </c>
      <c r="AD37" s="298">
        <v>498632</v>
      </c>
      <c r="AE37" s="299">
        <v>435686</v>
      </c>
      <c r="AF37" s="296">
        <f t="shared" si="8"/>
        <v>62946</v>
      </c>
      <c r="AG37" s="300">
        <v>46432.6</v>
      </c>
      <c r="AH37" s="296">
        <v>57535.9</v>
      </c>
      <c r="AI37" s="296">
        <f t="shared" si="14"/>
        <v>-11103.300000000003</v>
      </c>
      <c r="AJ37" s="298">
        <v>213491</v>
      </c>
      <c r="AK37" s="299">
        <v>305835</v>
      </c>
      <c r="AL37" s="296">
        <f t="shared" si="9"/>
        <v>-92344</v>
      </c>
      <c r="AM37" s="298">
        <v>135124</v>
      </c>
      <c r="AN37" s="299">
        <v>215813</v>
      </c>
      <c r="AO37" s="296">
        <f t="shared" si="12"/>
        <v>-80689</v>
      </c>
      <c r="AP37" s="296"/>
      <c r="AQ37" s="536">
        <v>1993</v>
      </c>
      <c r="AR37" s="298">
        <v>2009260</v>
      </c>
      <c r="AS37" s="299">
        <v>1962790</v>
      </c>
      <c r="AT37" s="296">
        <f t="shared" si="6"/>
        <v>46470</v>
      </c>
      <c r="AU37" s="298">
        <v>2753610</v>
      </c>
      <c r="AV37" s="299">
        <v>3038110</v>
      </c>
      <c r="AW37" s="296">
        <f t="shared" si="10"/>
        <v>-284500</v>
      </c>
      <c r="BB37" s="445"/>
      <c r="BC37" s="445"/>
      <c r="BD37" s="394"/>
      <c r="BE37" s="394"/>
      <c r="BF37" s="445"/>
      <c r="BG37" s="445"/>
    </row>
    <row r="38" spans="1:59" ht="18" customHeight="1">
      <c r="A38" s="445">
        <v>1994</v>
      </c>
      <c r="B38" s="298">
        <v>119962</v>
      </c>
      <c r="C38" s="299">
        <v>309880</v>
      </c>
      <c r="D38" s="296">
        <f t="shared" si="13"/>
        <v>-189918</v>
      </c>
      <c r="E38" s="298">
        <v>533478</v>
      </c>
      <c r="F38" s="299">
        <v>495611</v>
      </c>
      <c r="G38" s="296">
        <f t="shared" si="11"/>
        <v>37867</v>
      </c>
      <c r="H38" s="298">
        <v>282944</v>
      </c>
      <c r="I38" s="299">
        <v>520374</v>
      </c>
      <c r="J38" s="296">
        <f t="shared" si="2"/>
        <v>-237430</v>
      </c>
      <c r="K38" s="298">
        <v>109111</v>
      </c>
      <c r="L38" s="299">
        <v>151734</v>
      </c>
      <c r="M38" s="296">
        <f t="shared" si="16"/>
        <v>-42623</v>
      </c>
      <c r="N38" s="296"/>
      <c r="O38" s="534">
        <v>1994</v>
      </c>
      <c r="P38" s="298">
        <v>51570</v>
      </c>
      <c r="Q38" s="299">
        <v>107281</v>
      </c>
      <c r="R38" s="296">
        <f t="shared" si="4"/>
        <v>-55711</v>
      </c>
      <c r="S38" s="298">
        <v>1202250</v>
      </c>
      <c r="T38" s="299">
        <v>1227250</v>
      </c>
      <c r="U38" s="296">
        <f t="shared" si="15"/>
        <v>-25000</v>
      </c>
      <c r="V38" s="298">
        <v>1431950</v>
      </c>
      <c r="W38" s="299">
        <v>1236600</v>
      </c>
      <c r="X38" s="296">
        <f t="shared" si="7"/>
        <v>195350</v>
      </c>
      <c r="Y38" s="298">
        <v>516329</v>
      </c>
      <c r="Z38" s="299">
        <v>587612</v>
      </c>
      <c r="AA38" s="296">
        <f t="shared" si="3"/>
        <v>-71283</v>
      </c>
      <c r="AB38" s="296"/>
      <c r="AC38" s="536">
        <v>1994</v>
      </c>
      <c r="AD38" s="298">
        <v>458187</v>
      </c>
      <c r="AE38" s="299">
        <v>484362</v>
      </c>
      <c r="AF38" s="296">
        <f t="shared" si="8"/>
        <v>-26175</v>
      </c>
      <c r="AG38" s="535" t="s">
        <v>593</v>
      </c>
      <c r="AH38" s="538" t="s">
        <v>593</v>
      </c>
      <c r="AI38" s="301">
        <f>AI37</f>
        <v>-11103.300000000003</v>
      </c>
      <c r="AJ38" s="298">
        <v>221860</v>
      </c>
      <c r="AK38" s="299">
        <v>322228</v>
      </c>
      <c r="AL38" s="296">
        <f t="shared" si="9"/>
        <v>-100368</v>
      </c>
      <c r="AM38" s="298">
        <v>165515</v>
      </c>
      <c r="AN38" s="299">
        <v>261074</v>
      </c>
      <c r="AO38" s="296">
        <f t="shared" si="12"/>
        <v>-95559</v>
      </c>
      <c r="AP38" s="296"/>
      <c r="AQ38" s="536">
        <v>1994</v>
      </c>
      <c r="AR38" s="298">
        <v>2111970</v>
      </c>
      <c r="AS38" s="299">
        <v>2073929.9999999998</v>
      </c>
      <c r="AT38" s="296">
        <f t="shared" si="6"/>
        <v>38040.000000000233</v>
      </c>
      <c r="AU38" s="298">
        <v>2987120</v>
      </c>
      <c r="AV38" s="299">
        <v>3285580</v>
      </c>
      <c r="AW38" s="296">
        <f t="shared" si="10"/>
        <v>-298460</v>
      </c>
      <c r="BB38" s="445"/>
      <c r="BC38" s="445"/>
      <c r="BD38" s="394"/>
      <c r="BE38" s="394"/>
      <c r="BF38" s="445"/>
      <c r="BG38" s="445"/>
    </row>
    <row r="39" spans="1:59" ht="18" customHeight="1">
      <c r="A39" s="445">
        <v>1995</v>
      </c>
      <c r="B39" s="298">
        <v>133885</v>
      </c>
      <c r="C39" s="299">
        <v>335211</v>
      </c>
      <c r="D39" s="296">
        <f t="shared" si="13"/>
        <v>-201326</v>
      </c>
      <c r="E39" s="298">
        <v>602052</v>
      </c>
      <c r="F39" s="299">
        <v>554101</v>
      </c>
      <c r="G39" s="296">
        <f t="shared" si="11"/>
        <v>47951</v>
      </c>
      <c r="H39" s="298">
        <v>324692</v>
      </c>
      <c r="I39" s="299">
        <v>562156</v>
      </c>
      <c r="J39" s="296">
        <f t="shared" si="2"/>
        <v>-237464</v>
      </c>
      <c r="K39" s="298">
        <v>123004</v>
      </c>
      <c r="L39" s="299">
        <v>170934</v>
      </c>
      <c r="M39" s="296">
        <f t="shared" si="16"/>
        <v>-47930</v>
      </c>
      <c r="N39" s="296"/>
      <c r="O39" s="534">
        <v>1995</v>
      </c>
      <c r="P39" s="298">
        <v>57969.5</v>
      </c>
      <c r="Q39" s="299">
        <v>111245</v>
      </c>
      <c r="R39" s="296">
        <f t="shared" si="4"/>
        <v>-53275.5</v>
      </c>
      <c r="S39" s="298">
        <v>1383080</v>
      </c>
      <c r="T39" s="299">
        <v>1418350</v>
      </c>
      <c r="U39" s="296">
        <f t="shared" si="15"/>
        <v>-35270</v>
      </c>
      <c r="V39" s="298">
        <v>1663830</v>
      </c>
      <c r="W39" s="299">
        <v>1534680</v>
      </c>
      <c r="X39" s="296">
        <f t="shared" si="7"/>
        <v>129150</v>
      </c>
      <c r="Y39" s="298">
        <v>597810</v>
      </c>
      <c r="Z39" s="299">
        <v>650102</v>
      </c>
      <c r="AA39" s="296">
        <f t="shared" si="3"/>
        <v>-52292</v>
      </c>
      <c r="AB39" s="296"/>
      <c r="AC39" s="536">
        <v>1995</v>
      </c>
      <c r="AD39" s="298">
        <v>651022</v>
      </c>
      <c r="AE39" s="299">
        <v>586113</v>
      </c>
      <c r="AF39" s="296">
        <f t="shared" si="8"/>
        <v>64909</v>
      </c>
      <c r="AG39" s="535" t="s">
        <v>593</v>
      </c>
      <c r="AH39" s="538" t="s">
        <v>593</v>
      </c>
      <c r="AI39" s="301">
        <f>AI38</f>
        <v>-11103.300000000003</v>
      </c>
      <c r="AJ39" s="298">
        <v>268762</v>
      </c>
      <c r="AK39" s="299">
        <v>383415</v>
      </c>
      <c r="AL39" s="296">
        <f t="shared" si="9"/>
        <v>-114653</v>
      </c>
      <c r="AM39" s="298">
        <v>227989</v>
      </c>
      <c r="AN39" s="299">
        <v>324863</v>
      </c>
      <c r="AO39" s="296">
        <f t="shared" si="12"/>
        <v>-96874</v>
      </c>
      <c r="AP39" s="296"/>
      <c r="AQ39" s="536">
        <v>1995</v>
      </c>
      <c r="AR39" s="298">
        <v>2406270</v>
      </c>
      <c r="AS39" s="299">
        <v>2426470</v>
      </c>
      <c r="AT39" s="296">
        <f t="shared" si="6"/>
        <v>-20200</v>
      </c>
      <c r="AU39" s="298">
        <v>3486270</v>
      </c>
      <c r="AV39" s="299">
        <v>3916470</v>
      </c>
      <c r="AW39" s="296">
        <f t="shared" si="10"/>
        <v>-430200</v>
      </c>
      <c r="BB39" s="445"/>
      <c r="BC39" s="445"/>
      <c r="BD39" s="394"/>
      <c r="BE39" s="394"/>
      <c r="BF39" s="445"/>
      <c r="BG39" s="445"/>
    </row>
    <row r="40" spans="1:59" ht="18" customHeight="1">
      <c r="A40" s="445">
        <v>1996</v>
      </c>
      <c r="B40" s="298">
        <v>161821</v>
      </c>
      <c r="C40" s="299">
        <v>388362</v>
      </c>
      <c r="D40" s="296">
        <f t="shared" si="13"/>
        <v>-226541</v>
      </c>
      <c r="E40" s="298">
        <v>609439</v>
      </c>
      <c r="F40" s="299">
        <v>542475</v>
      </c>
      <c r="G40" s="296">
        <f t="shared" si="11"/>
        <v>66964</v>
      </c>
      <c r="H40" s="298">
        <v>371736</v>
      </c>
      <c r="I40" s="299">
        <v>599081</v>
      </c>
      <c r="J40" s="296">
        <f t="shared" si="2"/>
        <v>-227345</v>
      </c>
      <c r="K40" s="298">
        <v>145614</v>
      </c>
      <c r="L40" s="299">
        <v>187737</v>
      </c>
      <c r="M40" s="296">
        <f t="shared" si="16"/>
        <v>-42123</v>
      </c>
      <c r="N40" s="296"/>
      <c r="O40" s="534">
        <v>1996</v>
      </c>
      <c r="P40" s="298">
        <v>65385.5</v>
      </c>
      <c r="Q40" s="299">
        <v>118245</v>
      </c>
      <c r="R40" s="296">
        <f t="shared" si="4"/>
        <v>-52859.5</v>
      </c>
      <c r="S40" s="298">
        <v>1482340</v>
      </c>
      <c r="T40" s="299">
        <v>1438550</v>
      </c>
      <c r="U40" s="296">
        <f t="shared" si="15"/>
        <v>43790</v>
      </c>
      <c r="V40" s="298">
        <v>1699680</v>
      </c>
      <c r="W40" s="299">
        <v>1610140</v>
      </c>
      <c r="X40" s="296">
        <f t="shared" si="7"/>
        <v>89540</v>
      </c>
      <c r="Y40" s="298">
        <v>727498</v>
      </c>
      <c r="Z40" s="299">
        <v>761656</v>
      </c>
      <c r="AA40" s="296">
        <f t="shared" si="3"/>
        <v>-34158</v>
      </c>
      <c r="AB40" s="296"/>
      <c r="AC40" s="536">
        <v>1996</v>
      </c>
      <c r="AD40" s="298">
        <v>696815</v>
      </c>
      <c r="AE40" s="299">
        <v>658741</v>
      </c>
      <c r="AF40" s="296">
        <f t="shared" si="8"/>
        <v>38074</v>
      </c>
      <c r="AG40" s="535" t="s">
        <v>593</v>
      </c>
      <c r="AH40" s="538" t="s">
        <v>593</v>
      </c>
      <c r="AI40" s="301">
        <f>AI39</f>
        <v>-11103.300000000003</v>
      </c>
      <c r="AJ40" s="298">
        <v>289787</v>
      </c>
      <c r="AK40" s="299">
        <v>400206</v>
      </c>
      <c r="AL40" s="296">
        <f t="shared" si="9"/>
        <v>-110419</v>
      </c>
      <c r="AM40" s="298">
        <v>248580</v>
      </c>
      <c r="AN40" s="299">
        <v>352787</v>
      </c>
      <c r="AO40" s="296">
        <f t="shared" si="12"/>
        <v>-104207</v>
      </c>
      <c r="AP40" s="296"/>
      <c r="AQ40" s="536">
        <v>1996</v>
      </c>
      <c r="AR40" s="298">
        <v>2782920</v>
      </c>
      <c r="AS40" s="299">
        <v>2877120</v>
      </c>
      <c r="AT40" s="296">
        <f t="shared" si="6"/>
        <v>-94200</v>
      </c>
      <c r="AU40" s="298">
        <v>4032310</v>
      </c>
      <c r="AV40" s="299">
        <v>4495640</v>
      </c>
      <c r="AW40" s="296">
        <f t="shared" si="10"/>
        <v>-463330</v>
      </c>
      <c r="BB40" s="445"/>
      <c r="BC40" s="445"/>
      <c r="BD40" s="394"/>
      <c r="BE40" s="394"/>
      <c r="BF40" s="445"/>
      <c r="BG40" s="445"/>
    </row>
    <row r="41" spans="1:59" ht="18" customHeight="1">
      <c r="A41" s="445">
        <v>1997</v>
      </c>
      <c r="B41" s="298">
        <v>173545</v>
      </c>
      <c r="C41" s="299">
        <v>360313</v>
      </c>
      <c r="D41" s="296">
        <f t="shared" si="13"/>
        <v>-186768</v>
      </c>
      <c r="E41" s="298">
        <v>608200</v>
      </c>
      <c r="F41" s="299">
        <v>528266</v>
      </c>
      <c r="G41" s="296">
        <f t="shared" si="11"/>
        <v>79934</v>
      </c>
      <c r="H41" s="298">
        <v>419480</v>
      </c>
      <c r="I41" s="299">
        <v>622564</v>
      </c>
      <c r="J41" s="296">
        <f t="shared" si="2"/>
        <v>-203084</v>
      </c>
      <c r="K41" s="298">
        <v>156402</v>
      </c>
      <c r="L41" s="299">
        <v>197480</v>
      </c>
      <c r="M41" s="296">
        <f t="shared" si="16"/>
        <v>-41078</v>
      </c>
      <c r="N41" s="296"/>
      <c r="O41" s="534">
        <v>1997</v>
      </c>
      <c r="P41" s="298">
        <v>71090.8</v>
      </c>
      <c r="Q41" s="299">
        <v>119705</v>
      </c>
      <c r="R41" s="296">
        <f t="shared" si="4"/>
        <v>-48614.2</v>
      </c>
      <c r="S41" s="298">
        <v>1698370</v>
      </c>
      <c r="T41" s="299">
        <v>1543080</v>
      </c>
      <c r="U41" s="296">
        <f t="shared" si="15"/>
        <v>155290</v>
      </c>
      <c r="V41" s="298">
        <v>1749430</v>
      </c>
      <c r="W41" s="299">
        <v>1663590</v>
      </c>
      <c r="X41" s="296">
        <f t="shared" si="7"/>
        <v>85840</v>
      </c>
      <c r="Y41" s="298">
        <v>809810</v>
      </c>
      <c r="Z41" s="299">
        <v>923456</v>
      </c>
      <c r="AA41" s="296">
        <f t="shared" si="3"/>
        <v>-113646</v>
      </c>
      <c r="AB41" s="296"/>
      <c r="AC41" s="536">
        <v>1997</v>
      </c>
      <c r="AD41" s="298">
        <v>746983</v>
      </c>
      <c r="AE41" s="299">
        <v>721135</v>
      </c>
      <c r="AF41" s="296">
        <f t="shared" si="8"/>
        <v>25848</v>
      </c>
      <c r="AG41" s="535" t="s">
        <v>593</v>
      </c>
      <c r="AH41" s="538" t="s">
        <v>593</v>
      </c>
      <c r="AI41" s="301">
        <f>AI40</f>
        <v>-11103.300000000003</v>
      </c>
      <c r="AJ41" s="298">
        <v>311244</v>
      </c>
      <c r="AK41" s="299">
        <v>410687</v>
      </c>
      <c r="AL41" s="296">
        <f t="shared" si="9"/>
        <v>-99443</v>
      </c>
      <c r="AM41" s="298">
        <v>241838</v>
      </c>
      <c r="AN41" s="299">
        <v>339476</v>
      </c>
      <c r="AO41" s="296">
        <f t="shared" si="12"/>
        <v>-97638</v>
      </c>
      <c r="AP41" s="296"/>
      <c r="AQ41" s="536">
        <v>1997</v>
      </c>
      <c r="AR41" s="298">
        <v>3268780</v>
      </c>
      <c r="AS41" s="299">
        <v>3359390</v>
      </c>
      <c r="AT41" s="296">
        <f t="shared" si="6"/>
        <v>-90610</v>
      </c>
      <c r="AU41" s="298">
        <v>4567910</v>
      </c>
      <c r="AV41" s="299">
        <v>5354080</v>
      </c>
      <c r="AW41" s="296">
        <f t="shared" si="10"/>
        <v>-786170</v>
      </c>
      <c r="BB41" s="445"/>
      <c r="BC41" s="445"/>
      <c r="BD41" s="394"/>
      <c r="BE41" s="394"/>
      <c r="BF41" s="445"/>
      <c r="BG41" s="445"/>
    </row>
    <row r="42" spans="1:59" ht="18" customHeight="1">
      <c r="A42" s="445">
        <v>1998</v>
      </c>
      <c r="B42" s="298">
        <v>185349</v>
      </c>
      <c r="C42" s="299">
        <v>380429</v>
      </c>
      <c r="D42" s="296">
        <f t="shared" si="13"/>
        <v>-195080</v>
      </c>
      <c r="E42" s="298">
        <v>702972</v>
      </c>
      <c r="F42" s="299">
        <v>604018</v>
      </c>
      <c r="G42" s="296">
        <f t="shared" si="11"/>
        <v>98954</v>
      </c>
      <c r="H42" s="298">
        <v>448443</v>
      </c>
      <c r="I42" s="299">
        <v>644239</v>
      </c>
      <c r="J42" s="296">
        <f t="shared" si="2"/>
        <v>-195796</v>
      </c>
      <c r="K42" s="298">
        <v>187516</v>
      </c>
      <c r="L42" s="299">
        <v>235320</v>
      </c>
      <c r="M42" s="296">
        <f t="shared" si="16"/>
        <v>-47804</v>
      </c>
      <c r="N42" s="296"/>
      <c r="O42" s="534">
        <v>1998</v>
      </c>
      <c r="P42" s="298">
        <v>85854.5</v>
      </c>
      <c r="Q42" s="299">
        <v>186126</v>
      </c>
      <c r="R42" s="296">
        <f t="shared" si="4"/>
        <v>-100271.5</v>
      </c>
      <c r="S42" s="298">
        <v>2052670</v>
      </c>
      <c r="T42" s="299">
        <v>1919900</v>
      </c>
      <c r="U42" s="296">
        <f t="shared" si="15"/>
        <v>132770</v>
      </c>
      <c r="V42" s="298">
        <v>2208940</v>
      </c>
      <c r="W42" s="299">
        <v>2200260</v>
      </c>
      <c r="X42" s="296">
        <f t="shared" si="7"/>
        <v>8680</v>
      </c>
      <c r="Y42" s="298">
        <v>1002530</v>
      </c>
      <c r="Z42" s="299">
        <v>1185940</v>
      </c>
      <c r="AA42" s="296">
        <f t="shared" si="3"/>
        <v>-183410</v>
      </c>
      <c r="AB42" s="296"/>
      <c r="AC42" s="536">
        <v>1998</v>
      </c>
      <c r="AD42" s="298">
        <v>957865</v>
      </c>
      <c r="AE42" s="299">
        <v>973053</v>
      </c>
      <c r="AF42" s="296">
        <f t="shared" si="8"/>
        <v>-15188</v>
      </c>
      <c r="AG42" s="537">
        <v>125688</v>
      </c>
      <c r="AH42" s="467">
        <v>111998</v>
      </c>
      <c r="AI42" s="296">
        <f t="shared" si="14"/>
        <v>13690</v>
      </c>
      <c r="AJ42" s="298">
        <v>397987</v>
      </c>
      <c r="AK42" s="299">
        <v>528172</v>
      </c>
      <c r="AL42" s="296">
        <f t="shared" si="9"/>
        <v>-130185</v>
      </c>
      <c r="AM42" s="298">
        <v>295255</v>
      </c>
      <c r="AN42" s="299">
        <v>389867</v>
      </c>
      <c r="AO42" s="296">
        <f t="shared" si="12"/>
        <v>-94612</v>
      </c>
      <c r="AP42" s="296"/>
      <c r="AQ42" s="536">
        <v>1998</v>
      </c>
      <c r="AR42" s="298">
        <v>3567750</v>
      </c>
      <c r="AS42" s="299">
        <v>3761820</v>
      </c>
      <c r="AT42" s="296">
        <f t="shared" si="6"/>
        <v>-194070</v>
      </c>
      <c r="AU42" s="298">
        <v>5095550</v>
      </c>
      <c r="AV42" s="299">
        <v>5953910</v>
      </c>
      <c r="AW42" s="296">
        <f t="shared" si="10"/>
        <v>-858360</v>
      </c>
      <c r="BB42" s="445"/>
      <c r="BC42" s="445"/>
      <c r="BD42" s="394"/>
      <c r="BE42" s="394"/>
      <c r="BF42" s="445"/>
      <c r="BG42" s="445"/>
    </row>
    <row r="43" spans="1:59" ht="18" customHeight="1">
      <c r="A43" s="445">
        <v>1999</v>
      </c>
      <c r="B43" s="298">
        <v>232599</v>
      </c>
      <c r="C43" s="299">
        <v>451510</v>
      </c>
      <c r="D43" s="296">
        <f t="shared" si="13"/>
        <v>-218911</v>
      </c>
      <c r="E43" s="298">
        <v>762666</v>
      </c>
      <c r="F43" s="299">
        <v>617628</v>
      </c>
      <c r="G43" s="296">
        <f t="shared" si="11"/>
        <v>145038</v>
      </c>
      <c r="H43" s="298">
        <v>497023</v>
      </c>
      <c r="I43" s="299">
        <v>665852</v>
      </c>
      <c r="J43" s="296">
        <f t="shared" si="2"/>
        <v>-168829</v>
      </c>
      <c r="K43" s="298">
        <v>219613</v>
      </c>
      <c r="L43" s="299">
        <v>241569</v>
      </c>
      <c r="M43" s="296">
        <f t="shared" si="16"/>
        <v>-21956</v>
      </c>
      <c r="N43" s="296"/>
      <c r="O43" s="534">
        <v>1999</v>
      </c>
      <c r="P43" s="298">
        <v>109967</v>
      </c>
      <c r="Q43" s="299">
        <v>325521</v>
      </c>
      <c r="R43" s="296">
        <f t="shared" si="4"/>
        <v>-215554</v>
      </c>
      <c r="S43" s="298">
        <v>2212670</v>
      </c>
      <c r="T43" s="299">
        <v>2202790</v>
      </c>
      <c r="U43" s="296">
        <f t="shared" si="15"/>
        <v>9880</v>
      </c>
      <c r="V43" s="298">
        <v>2455000</v>
      </c>
      <c r="W43" s="299">
        <v>2364320</v>
      </c>
      <c r="X43" s="296">
        <f t="shared" si="7"/>
        <v>90680</v>
      </c>
      <c r="Y43" s="298">
        <v>1102100</v>
      </c>
      <c r="Z43" s="299">
        <v>1254150</v>
      </c>
      <c r="AA43" s="296">
        <f t="shared" si="3"/>
        <v>-152050</v>
      </c>
      <c r="AB43" s="296"/>
      <c r="AC43" s="536">
        <v>1999</v>
      </c>
      <c r="AD43" s="298">
        <v>1067090</v>
      </c>
      <c r="AE43" s="299">
        <v>1098950</v>
      </c>
      <c r="AF43" s="296">
        <f t="shared" si="8"/>
        <v>-31860</v>
      </c>
      <c r="AG43" s="537">
        <v>151422</v>
      </c>
      <c r="AH43" s="467">
        <v>131909</v>
      </c>
      <c r="AI43" s="296">
        <f t="shared" si="14"/>
        <v>19513</v>
      </c>
      <c r="AJ43" s="298">
        <v>421768</v>
      </c>
      <c r="AK43" s="299">
        <v>639595</v>
      </c>
      <c r="AL43" s="296">
        <f t="shared" si="9"/>
        <v>-217827</v>
      </c>
      <c r="AM43" s="298">
        <v>356688</v>
      </c>
      <c r="AN43" s="299">
        <v>442698</v>
      </c>
      <c r="AO43" s="296">
        <f t="shared" si="12"/>
        <v>-86010</v>
      </c>
      <c r="AP43" s="296"/>
      <c r="AQ43" s="536">
        <v>1999</v>
      </c>
      <c r="AR43" s="298">
        <v>3873070</v>
      </c>
      <c r="AS43" s="299">
        <v>4177250</v>
      </c>
      <c r="AT43" s="296">
        <f t="shared" si="6"/>
        <v>-304180</v>
      </c>
      <c r="AU43" s="298">
        <v>5974430</v>
      </c>
      <c r="AV43" s="299">
        <v>6705460</v>
      </c>
      <c r="AW43" s="296">
        <f t="shared" si="10"/>
        <v>-731030</v>
      </c>
      <c r="BB43" s="445"/>
      <c r="BC43" s="445"/>
      <c r="BD43" s="394"/>
      <c r="BE43" s="394"/>
      <c r="BF43" s="445"/>
      <c r="BG43" s="445"/>
    </row>
    <row r="44" spans="1:59" ht="18" customHeight="1">
      <c r="A44" s="90">
        <v>2000</v>
      </c>
      <c r="B44" s="539">
        <v>231688</v>
      </c>
      <c r="C44" s="446">
        <v>428585</v>
      </c>
      <c r="D44" s="296">
        <f t="shared" si="13"/>
        <v>-196897</v>
      </c>
      <c r="E44" s="298">
        <v>757673</v>
      </c>
      <c r="F44" s="299">
        <v>615340</v>
      </c>
      <c r="G44" s="296">
        <f t="shared" ref="G44:G54" si="17">E44-F44</f>
        <v>142333</v>
      </c>
      <c r="H44" s="537">
        <v>551648</v>
      </c>
      <c r="I44" s="467">
        <v>690851</v>
      </c>
      <c r="J44" s="296">
        <f t="shared" si="2"/>
        <v>-139203</v>
      </c>
      <c r="K44" s="298">
        <v>249021</v>
      </c>
      <c r="L44" s="299">
        <v>272052</v>
      </c>
      <c r="M44" s="296">
        <f t="shared" ref="M44:M54" si="18">K44-L44</f>
        <v>-23031</v>
      </c>
      <c r="N44" s="540"/>
      <c r="O44" s="541">
        <v>2000</v>
      </c>
      <c r="P44" s="298">
        <v>148094</v>
      </c>
      <c r="Q44" s="299">
        <v>329900</v>
      </c>
      <c r="R44" s="296">
        <f t="shared" si="4"/>
        <v>-181806</v>
      </c>
      <c r="S44" s="537">
        <v>2352430</v>
      </c>
      <c r="T44" s="467">
        <v>2104450</v>
      </c>
      <c r="U44" s="296">
        <f t="shared" si="15"/>
        <v>247980</v>
      </c>
      <c r="V44" s="537">
        <v>2643280</v>
      </c>
      <c r="W44" s="467">
        <v>2580960</v>
      </c>
      <c r="X44" s="296">
        <f t="shared" si="7"/>
        <v>62320</v>
      </c>
      <c r="Y44" s="537">
        <v>1135930</v>
      </c>
      <c r="Z44" s="467">
        <v>1282200</v>
      </c>
      <c r="AA44" s="296">
        <f t="shared" si="3"/>
        <v>-146270</v>
      </c>
      <c r="AB44" s="296"/>
      <c r="AC44" s="542">
        <v>2000</v>
      </c>
      <c r="AD44" s="537">
        <v>1135470</v>
      </c>
      <c r="AE44" s="467">
        <v>1194730</v>
      </c>
      <c r="AF44" s="296">
        <f t="shared" si="8"/>
        <v>-59260</v>
      </c>
      <c r="AG44" s="537">
        <v>193524</v>
      </c>
      <c r="AH44" s="467">
        <v>159128</v>
      </c>
      <c r="AI44" s="296">
        <f t="shared" si="14"/>
        <v>34396</v>
      </c>
      <c r="AJ44" s="537">
        <v>541651</v>
      </c>
      <c r="AK44" s="467">
        <v>729942</v>
      </c>
      <c r="AL44" s="296">
        <f t="shared" si="9"/>
        <v>-188291</v>
      </c>
      <c r="AM44" s="537">
        <v>386318</v>
      </c>
      <c r="AN44" s="467">
        <v>468904</v>
      </c>
      <c r="AO44" s="296">
        <f t="shared" si="12"/>
        <v>-82586</v>
      </c>
      <c r="AP44" s="540"/>
      <c r="AQ44" s="542">
        <v>2000</v>
      </c>
      <c r="AR44" s="298">
        <v>4377170</v>
      </c>
      <c r="AS44" s="299">
        <v>4520680</v>
      </c>
      <c r="AT44" s="296">
        <f t="shared" si="6"/>
        <v>-143510</v>
      </c>
      <c r="AU44" s="537">
        <v>6238780</v>
      </c>
      <c r="AV44" s="467">
        <v>7575800</v>
      </c>
      <c r="AW44" s="296">
        <f t="shared" si="10"/>
        <v>-1337020</v>
      </c>
      <c r="BB44" s="445"/>
      <c r="BC44" s="445"/>
      <c r="BD44" s="394"/>
      <c r="BE44" s="394"/>
      <c r="BF44" s="445"/>
      <c r="BG44" s="445"/>
    </row>
    <row r="45" spans="1:59" ht="18" customHeight="1">
      <c r="A45" s="445">
        <v>2001</v>
      </c>
      <c r="B45" s="298">
        <v>258480</v>
      </c>
      <c r="C45" s="299">
        <v>433878</v>
      </c>
      <c r="D45" s="296">
        <f t="shared" si="13"/>
        <v>-175398</v>
      </c>
      <c r="E45" s="298">
        <v>771750</v>
      </c>
      <c r="F45" s="299">
        <v>653214</v>
      </c>
      <c r="G45" s="296">
        <f t="shared" si="17"/>
        <v>118536</v>
      </c>
      <c r="H45" s="298">
        <v>578917</v>
      </c>
      <c r="I45" s="299">
        <v>706652</v>
      </c>
      <c r="J45" s="296">
        <f>H45-I45</f>
        <v>-127735</v>
      </c>
      <c r="K45" s="298">
        <v>245199</v>
      </c>
      <c r="L45" s="299">
        <v>271522</v>
      </c>
      <c r="M45" s="296">
        <f t="shared" si="18"/>
        <v>-26323</v>
      </c>
      <c r="N45" s="296"/>
      <c r="O45" s="534">
        <v>2001</v>
      </c>
      <c r="P45" s="298">
        <v>161069</v>
      </c>
      <c r="Q45" s="299">
        <v>261959</v>
      </c>
      <c r="R45" s="296">
        <f t="shared" ref="R45:R54" si="19">P45-Q45</f>
        <v>-100890</v>
      </c>
      <c r="S45" s="298">
        <v>2340750</v>
      </c>
      <c r="T45" s="299">
        <v>2166180</v>
      </c>
      <c r="U45" s="296">
        <f t="shared" ref="U45:U54" si="20">S45-T45</f>
        <v>174570</v>
      </c>
      <c r="V45" s="298">
        <v>2747780</v>
      </c>
      <c r="W45" s="299">
        <v>2586180</v>
      </c>
      <c r="X45" s="296">
        <f t="shared" ref="X45:X54" si="21">V45-W45</f>
        <v>161600</v>
      </c>
      <c r="Y45" s="298">
        <v>1078290</v>
      </c>
      <c r="Z45" s="299">
        <v>1187570</v>
      </c>
      <c r="AA45" s="296">
        <f t="shared" ref="AA45:AA54" si="22">Y45-Z45</f>
        <v>-109280</v>
      </c>
      <c r="AB45" s="296"/>
      <c r="AC45" s="536">
        <v>2001</v>
      </c>
      <c r="AD45" s="298">
        <v>1238990</v>
      </c>
      <c r="AE45" s="299">
        <v>1291910</v>
      </c>
      <c r="AF45" s="296">
        <f t="shared" ref="AF45:AF54" si="23">AD45-AE45</f>
        <v>-52920</v>
      </c>
      <c r="AG45" s="537">
        <v>210470</v>
      </c>
      <c r="AH45" s="467">
        <v>160147</v>
      </c>
      <c r="AI45" s="296">
        <f t="shared" si="14"/>
        <v>50323</v>
      </c>
      <c r="AJ45" s="298">
        <v>560075</v>
      </c>
      <c r="AK45" s="299">
        <v>774705</v>
      </c>
      <c r="AL45" s="296">
        <f t="shared" ref="AL45:AL54" si="24">AJ45-AK45</f>
        <v>-214630</v>
      </c>
      <c r="AM45" s="298">
        <v>369364</v>
      </c>
      <c r="AN45" s="299">
        <v>424279</v>
      </c>
      <c r="AO45" s="296">
        <f t="shared" ref="AO45:AO54" si="25">AM45-AN45</f>
        <v>-54915</v>
      </c>
      <c r="AP45" s="296"/>
      <c r="AQ45" s="536">
        <v>2001</v>
      </c>
      <c r="AR45" s="298">
        <v>4499080</v>
      </c>
      <c r="AS45" s="299">
        <v>4697090</v>
      </c>
      <c r="AT45" s="296">
        <f t="shared" si="6"/>
        <v>-198010</v>
      </c>
      <c r="AU45" s="298">
        <v>6308680</v>
      </c>
      <c r="AV45" s="299">
        <v>8183710</v>
      </c>
      <c r="AW45" s="296">
        <f t="shared" si="10"/>
        <v>-1875030</v>
      </c>
      <c r="BB45" s="445"/>
      <c r="BC45" s="445"/>
      <c r="BD45" s="394"/>
      <c r="BE45" s="394"/>
      <c r="BF45" s="445"/>
      <c r="BG45" s="445"/>
    </row>
    <row r="46" spans="1:59" ht="18" customHeight="1">
      <c r="A46" s="445">
        <v>2002</v>
      </c>
      <c r="B46" s="298">
        <v>287650</v>
      </c>
      <c r="C46" s="299">
        <v>513216</v>
      </c>
      <c r="D46" s="296">
        <f t="shared" si="13"/>
        <v>-225566</v>
      </c>
      <c r="E46" s="298">
        <v>919531</v>
      </c>
      <c r="F46" s="299">
        <v>815099</v>
      </c>
      <c r="G46" s="296">
        <f t="shared" si="17"/>
        <v>104432</v>
      </c>
      <c r="H46" s="298">
        <v>620047</v>
      </c>
      <c r="I46" s="299">
        <v>751033</v>
      </c>
      <c r="J46" s="296">
        <f t="shared" si="2"/>
        <v>-130986</v>
      </c>
      <c r="K46" s="298">
        <v>298862</v>
      </c>
      <c r="L46" s="299">
        <v>330674</v>
      </c>
      <c r="M46" s="296">
        <f t="shared" si="18"/>
        <v>-31812</v>
      </c>
      <c r="N46" s="296"/>
      <c r="O46" s="534">
        <v>2002</v>
      </c>
      <c r="P46" s="298">
        <v>200871</v>
      </c>
      <c r="Q46" s="299">
        <v>256068</v>
      </c>
      <c r="R46" s="296">
        <f t="shared" si="19"/>
        <v>-55197</v>
      </c>
      <c r="S46" s="298">
        <v>2528910</v>
      </c>
      <c r="T46" s="299">
        <v>2483680</v>
      </c>
      <c r="U46" s="296">
        <f t="shared" si="20"/>
        <v>45230</v>
      </c>
      <c r="V46" s="298">
        <v>3204480</v>
      </c>
      <c r="W46" s="299">
        <v>3090820</v>
      </c>
      <c r="X46" s="296">
        <f t="shared" si="21"/>
        <v>113660</v>
      </c>
      <c r="Y46" s="298">
        <v>1203640</v>
      </c>
      <c r="Z46" s="299">
        <v>1390660</v>
      </c>
      <c r="AA46" s="296">
        <f t="shared" si="22"/>
        <v>-187020</v>
      </c>
      <c r="AB46" s="296"/>
      <c r="AC46" s="536">
        <v>2002</v>
      </c>
      <c r="AD46" s="298">
        <v>1489740</v>
      </c>
      <c r="AE46" s="299">
        <v>1608300</v>
      </c>
      <c r="AF46" s="296">
        <f t="shared" si="23"/>
        <v>-118560</v>
      </c>
      <c r="AG46" s="537">
        <v>282515</v>
      </c>
      <c r="AH46" s="467">
        <v>217515</v>
      </c>
      <c r="AI46" s="296">
        <f t="shared" si="14"/>
        <v>65000</v>
      </c>
      <c r="AJ46" s="298">
        <v>700541</v>
      </c>
      <c r="AK46" s="299">
        <v>1022770</v>
      </c>
      <c r="AL46" s="296">
        <f t="shared" si="24"/>
        <v>-322229</v>
      </c>
      <c r="AM46" s="298">
        <v>417132</v>
      </c>
      <c r="AN46" s="299">
        <v>478640</v>
      </c>
      <c r="AO46" s="296">
        <f t="shared" si="25"/>
        <v>-61508</v>
      </c>
      <c r="AP46" s="296"/>
      <c r="AQ46" s="536">
        <v>2002</v>
      </c>
      <c r="AR46" s="298">
        <v>4919070</v>
      </c>
      <c r="AS46" s="299">
        <v>5112440</v>
      </c>
      <c r="AT46" s="296">
        <f t="shared" si="6"/>
        <v>-193370</v>
      </c>
      <c r="AU46" s="298">
        <v>6649080</v>
      </c>
      <c r="AV46" s="299">
        <v>8693710</v>
      </c>
      <c r="AW46" s="296">
        <f t="shared" si="10"/>
        <v>-2044630</v>
      </c>
      <c r="BB46" s="445"/>
      <c r="BC46" s="445"/>
      <c r="BD46" s="394"/>
      <c r="BE46" s="394"/>
      <c r="BF46" s="445"/>
      <c r="BG46" s="445"/>
    </row>
    <row r="47" spans="1:59" ht="18" customHeight="1">
      <c r="A47" s="445">
        <v>2003</v>
      </c>
      <c r="B47" s="298">
        <v>415442</v>
      </c>
      <c r="C47" s="299">
        <v>741249</v>
      </c>
      <c r="D47" s="296">
        <f t="shared" si="13"/>
        <v>-325807</v>
      </c>
      <c r="E47" s="298">
        <v>1243820</v>
      </c>
      <c r="F47" s="299">
        <v>1116150</v>
      </c>
      <c r="G47" s="296">
        <f t="shared" si="17"/>
        <v>127670</v>
      </c>
      <c r="H47" s="298">
        <v>710478</v>
      </c>
      <c r="I47" s="299">
        <v>870018</v>
      </c>
      <c r="J47" s="296">
        <f t="shared" si="2"/>
        <v>-159540</v>
      </c>
      <c r="K47" s="298">
        <v>380902</v>
      </c>
      <c r="L47" s="299">
        <v>409410</v>
      </c>
      <c r="M47" s="296">
        <f t="shared" si="18"/>
        <v>-28508</v>
      </c>
      <c r="N47" s="296"/>
      <c r="O47" s="534">
        <v>2003</v>
      </c>
      <c r="P47" s="298">
        <v>287064</v>
      </c>
      <c r="Q47" s="299">
        <v>335465</v>
      </c>
      <c r="R47" s="296">
        <f t="shared" si="19"/>
        <v>-48401</v>
      </c>
      <c r="S47" s="298">
        <v>3415780</v>
      </c>
      <c r="T47" s="299">
        <v>3402750</v>
      </c>
      <c r="U47" s="296">
        <f t="shared" si="20"/>
        <v>13030</v>
      </c>
      <c r="V47" s="298">
        <v>4061540</v>
      </c>
      <c r="W47" s="299">
        <v>3882340</v>
      </c>
      <c r="X47" s="296">
        <f t="shared" si="21"/>
        <v>179200</v>
      </c>
      <c r="Y47" s="298">
        <v>1561710</v>
      </c>
      <c r="Z47" s="299">
        <v>1816670</v>
      </c>
      <c r="AA47" s="296">
        <f t="shared" si="22"/>
        <v>-254960</v>
      </c>
      <c r="AB47" s="296"/>
      <c r="AC47" s="536">
        <v>2003</v>
      </c>
      <c r="AD47" s="298">
        <v>2000210</v>
      </c>
      <c r="AE47" s="299">
        <v>2013860</v>
      </c>
      <c r="AF47" s="296">
        <f t="shared" si="23"/>
        <v>-13650</v>
      </c>
      <c r="AG47" s="537">
        <v>369891</v>
      </c>
      <c r="AH47" s="467">
        <v>269546</v>
      </c>
      <c r="AI47" s="296">
        <f t="shared" si="14"/>
        <v>100345</v>
      </c>
      <c r="AJ47" s="298">
        <v>947419</v>
      </c>
      <c r="AK47" s="299">
        <v>1400880</v>
      </c>
      <c r="AL47" s="296">
        <f t="shared" si="24"/>
        <v>-453461</v>
      </c>
      <c r="AM47" s="298">
        <v>561812</v>
      </c>
      <c r="AN47" s="299">
        <v>631642</v>
      </c>
      <c r="AO47" s="296">
        <f t="shared" si="25"/>
        <v>-69830</v>
      </c>
      <c r="AP47" s="296"/>
      <c r="AQ47" s="536">
        <v>2003</v>
      </c>
      <c r="AR47" s="298">
        <v>6183020</v>
      </c>
      <c r="AS47" s="299">
        <v>6392090</v>
      </c>
      <c r="AT47" s="296">
        <f t="shared" si="6"/>
        <v>-209070</v>
      </c>
      <c r="AU47" s="298">
        <v>7638090</v>
      </c>
      <c r="AV47" s="299">
        <v>9731880</v>
      </c>
      <c r="AW47" s="296">
        <f t="shared" si="10"/>
        <v>-2093790</v>
      </c>
      <c r="BB47" s="445"/>
      <c r="BC47" s="445"/>
      <c r="BD47" s="394"/>
      <c r="BE47" s="394"/>
      <c r="BF47" s="445"/>
      <c r="BG47" s="445"/>
    </row>
    <row r="48" spans="1:59" ht="18" customHeight="1">
      <c r="A48" s="90">
        <v>2004</v>
      </c>
      <c r="B48" s="539">
        <v>513502</v>
      </c>
      <c r="C48" s="446">
        <v>889588</v>
      </c>
      <c r="D48" s="296">
        <f>B48-C48</f>
        <v>-376086</v>
      </c>
      <c r="E48" s="298">
        <v>1500460</v>
      </c>
      <c r="F48" s="299">
        <v>1387970</v>
      </c>
      <c r="G48" s="296">
        <f t="shared" si="17"/>
        <v>112490</v>
      </c>
      <c r="H48" s="537">
        <v>791633</v>
      </c>
      <c r="I48" s="467">
        <v>949830</v>
      </c>
      <c r="J48" s="296">
        <f>H48-I48</f>
        <v>-158197</v>
      </c>
      <c r="K48" s="298">
        <v>471710</v>
      </c>
      <c r="L48" s="299">
        <v>493679</v>
      </c>
      <c r="M48" s="296">
        <f t="shared" si="18"/>
        <v>-21969</v>
      </c>
      <c r="N48" s="540"/>
      <c r="O48" s="541">
        <v>2004</v>
      </c>
      <c r="P48" s="298">
        <v>369355</v>
      </c>
      <c r="Q48" s="299">
        <v>390093</v>
      </c>
      <c r="R48" s="296">
        <f t="shared" si="19"/>
        <v>-20738</v>
      </c>
      <c r="S48" s="537">
        <v>4236020</v>
      </c>
      <c r="T48" s="467">
        <v>4259220</v>
      </c>
      <c r="U48" s="296">
        <f t="shared" si="20"/>
        <v>-23200</v>
      </c>
      <c r="V48" s="537">
        <v>4750350</v>
      </c>
      <c r="W48" s="467">
        <v>4431100</v>
      </c>
      <c r="X48" s="296">
        <f t="shared" si="21"/>
        <v>319250</v>
      </c>
      <c r="Y48" s="537">
        <v>1829150</v>
      </c>
      <c r="Z48" s="467">
        <v>2137730</v>
      </c>
      <c r="AA48" s="296">
        <f t="shared" si="22"/>
        <v>-308580</v>
      </c>
      <c r="AB48" s="296"/>
      <c r="AC48" s="542">
        <v>2004</v>
      </c>
      <c r="AD48" s="537">
        <v>2394190</v>
      </c>
      <c r="AE48" s="467">
        <v>2369410</v>
      </c>
      <c r="AF48" s="296">
        <f t="shared" si="23"/>
        <v>24780</v>
      </c>
      <c r="AG48" s="537">
        <v>499303</v>
      </c>
      <c r="AH48" s="467">
        <v>373962</v>
      </c>
      <c r="AI48" s="296">
        <f t="shared" si="14"/>
        <v>125341</v>
      </c>
      <c r="AJ48" s="537">
        <v>1167140</v>
      </c>
      <c r="AK48" s="467">
        <v>1761590</v>
      </c>
      <c r="AL48" s="296">
        <f t="shared" si="24"/>
        <v>-594450</v>
      </c>
      <c r="AM48" s="537">
        <v>689995</v>
      </c>
      <c r="AN48" s="467">
        <v>788710</v>
      </c>
      <c r="AO48" s="296">
        <f t="shared" si="25"/>
        <v>-98715</v>
      </c>
      <c r="AP48" s="540"/>
      <c r="AQ48" s="542">
        <v>2004</v>
      </c>
      <c r="AR48" s="298">
        <v>7554430</v>
      </c>
      <c r="AS48" s="299">
        <v>7980710</v>
      </c>
      <c r="AT48" s="296">
        <f t="shared" si="6"/>
        <v>-426280</v>
      </c>
      <c r="AU48" s="537">
        <v>9340630</v>
      </c>
      <c r="AV48" s="467">
        <v>11593700</v>
      </c>
      <c r="AW48" s="296">
        <f t="shared" si="10"/>
        <v>-2253070</v>
      </c>
      <c r="BB48" s="445"/>
      <c r="BC48" s="445"/>
      <c r="BD48" s="394"/>
      <c r="BE48" s="394"/>
      <c r="BF48" s="445"/>
      <c r="BG48" s="445"/>
    </row>
    <row r="49" spans="1:59" ht="18" customHeight="1">
      <c r="A49" s="90">
        <v>2005</v>
      </c>
      <c r="B49" s="543">
        <v>501939</v>
      </c>
      <c r="C49" s="467">
        <v>891451</v>
      </c>
      <c r="D49" s="296">
        <f>B49-C49</f>
        <v>-389512</v>
      </c>
      <c r="E49" s="298">
        <v>1557570</v>
      </c>
      <c r="F49" s="299">
        <v>1437560</v>
      </c>
      <c r="G49" s="296">
        <f t="shared" si="17"/>
        <v>120010</v>
      </c>
      <c r="H49" s="537">
        <v>855659</v>
      </c>
      <c r="I49" s="467">
        <v>997283</v>
      </c>
      <c r="J49" s="296">
        <f>H49-I49</f>
        <v>-141624</v>
      </c>
      <c r="K49" s="298">
        <v>478531</v>
      </c>
      <c r="L49" s="299">
        <v>468939</v>
      </c>
      <c r="M49" s="296">
        <f t="shared" si="18"/>
        <v>9592</v>
      </c>
      <c r="N49" s="544">
        <f>N48</f>
        <v>0</v>
      </c>
      <c r="O49" s="534">
        <v>2005</v>
      </c>
      <c r="P49" s="298">
        <v>361016</v>
      </c>
      <c r="Q49" s="299">
        <v>389803</v>
      </c>
      <c r="R49" s="296">
        <f t="shared" si="19"/>
        <v>-28787</v>
      </c>
      <c r="S49" s="537">
        <v>4579330</v>
      </c>
      <c r="T49" s="467">
        <v>4556580</v>
      </c>
      <c r="U49" s="296">
        <f t="shared" si="20"/>
        <v>22750</v>
      </c>
      <c r="V49" s="537">
        <v>4811840</v>
      </c>
      <c r="W49" s="467">
        <v>4259810</v>
      </c>
      <c r="X49" s="296">
        <f t="shared" si="21"/>
        <v>552030</v>
      </c>
      <c r="Y49" s="537">
        <v>1920150</v>
      </c>
      <c r="Z49" s="467">
        <v>2184390</v>
      </c>
      <c r="AA49" s="296">
        <f t="shared" si="22"/>
        <v>-264240</v>
      </c>
      <c r="AB49" s="301">
        <f>AB48</f>
        <v>0</v>
      </c>
      <c r="AC49" s="536">
        <v>2005</v>
      </c>
      <c r="AD49" s="537">
        <v>2467540</v>
      </c>
      <c r="AE49" s="467">
        <v>2483420</v>
      </c>
      <c r="AF49" s="296">
        <f t="shared" si="23"/>
        <v>-15880</v>
      </c>
      <c r="AG49" s="537">
        <v>568534</v>
      </c>
      <c r="AH49" s="467">
        <v>402681</v>
      </c>
      <c r="AI49" s="296">
        <f t="shared" si="14"/>
        <v>165853</v>
      </c>
      <c r="AJ49" s="537">
        <v>1243030</v>
      </c>
      <c r="AK49" s="467">
        <v>1839360</v>
      </c>
      <c r="AL49" s="296">
        <f t="shared" si="24"/>
        <v>-596330</v>
      </c>
      <c r="AM49" s="537">
        <v>701226</v>
      </c>
      <c r="AN49" s="467">
        <v>775658</v>
      </c>
      <c r="AO49" s="296">
        <f t="shared" si="25"/>
        <v>-74432</v>
      </c>
      <c r="AP49" s="544">
        <f>AP48</f>
        <v>0</v>
      </c>
      <c r="AQ49" s="536">
        <v>2005</v>
      </c>
      <c r="AR49" s="298">
        <v>8276560</v>
      </c>
      <c r="AS49" s="299">
        <v>8710940</v>
      </c>
      <c r="AT49" s="296">
        <f t="shared" si="6"/>
        <v>-434380</v>
      </c>
      <c r="AU49" s="537">
        <v>11961600</v>
      </c>
      <c r="AV49" s="467">
        <v>13893700</v>
      </c>
      <c r="AW49" s="296">
        <f t="shared" si="10"/>
        <v>-1932100</v>
      </c>
      <c r="BB49" s="445"/>
      <c r="BC49" s="445"/>
      <c r="BD49" s="394"/>
      <c r="BE49" s="394"/>
      <c r="BF49" s="445"/>
      <c r="BG49" s="445"/>
    </row>
    <row r="50" spans="1:59" ht="12.75" customHeight="1">
      <c r="A50" s="90">
        <v>2006</v>
      </c>
      <c r="B50" s="543">
        <v>660497</v>
      </c>
      <c r="C50" s="467">
        <v>1138780</v>
      </c>
      <c r="D50" s="296">
        <f>B50-C50</f>
        <v>-478283</v>
      </c>
      <c r="E50" s="298">
        <v>1892380</v>
      </c>
      <c r="F50" s="299">
        <v>1772060</v>
      </c>
      <c r="G50" s="296">
        <f t="shared" si="17"/>
        <v>120320</v>
      </c>
      <c r="H50" s="537">
        <v>1019570</v>
      </c>
      <c r="I50" s="467">
        <v>1092190</v>
      </c>
      <c r="J50" s="296">
        <f>H50-I50</f>
        <v>-72620</v>
      </c>
      <c r="K50" s="298">
        <v>574355</v>
      </c>
      <c r="L50" s="299">
        <v>574868</v>
      </c>
      <c r="M50" s="296">
        <f t="shared" si="18"/>
        <v>-513</v>
      </c>
      <c r="N50" s="545"/>
      <c r="O50" s="541">
        <v>2006</v>
      </c>
      <c r="P50" s="298">
        <v>456591</v>
      </c>
      <c r="Q50" s="299">
        <v>485672</v>
      </c>
      <c r="R50" s="296">
        <f t="shared" si="19"/>
        <v>-29081</v>
      </c>
      <c r="S50" s="537">
        <v>5887590</v>
      </c>
      <c r="T50" s="467">
        <v>5861160</v>
      </c>
      <c r="U50" s="296">
        <f t="shared" si="20"/>
        <v>26430</v>
      </c>
      <c r="V50" s="537">
        <v>6013620</v>
      </c>
      <c r="W50" s="467">
        <v>5161880</v>
      </c>
      <c r="X50" s="296">
        <f t="shared" si="21"/>
        <v>851740</v>
      </c>
      <c r="Y50" s="537">
        <v>2397610</v>
      </c>
      <c r="Z50" s="467">
        <v>2800090</v>
      </c>
      <c r="AA50" s="296">
        <f t="shared" si="22"/>
        <v>-402480</v>
      </c>
      <c r="AB50" s="545"/>
      <c r="AC50" s="542">
        <v>2006</v>
      </c>
      <c r="AD50" s="537">
        <v>3088090</v>
      </c>
      <c r="AE50" s="467">
        <v>3065190</v>
      </c>
      <c r="AF50" s="296">
        <f t="shared" si="23"/>
        <v>22900</v>
      </c>
      <c r="AG50" s="537">
        <v>794790</v>
      </c>
      <c r="AH50" s="467">
        <v>591090</v>
      </c>
      <c r="AI50" s="296">
        <f t="shared" si="14"/>
        <v>203700</v>
      </c>
      <c r="AJ50" s="537">
        <v>1633850</v>
      </c>
      <c r="AK50" s="467">
        <v>2487550</v>
      </c>
      <c r="AL50" s="296">
        <f t="shared" si="24"/>
        <v>-853700</v>
      </c>
      <c r="AM50" s="537">
        <v>936255</v>
      </c>
      <c r="AN50" s="467">
        <v>991492</v>
      </c>
      <c r="AO50" s="296">
        <f t="shared" si="25"/>
        <v>-55237</v>
      </c>
      <c r="AP50" s="545"/>
      <c r="AQ50" s="542">
        <v>2006</v>
      </c>
      <c r="AR50" s="298">
        <v>11890700</v>
      </c>
      <c r="AS50" s="299">
        <v>12648100</v>
      </c>
      <c r="AT50" s="296">
        <f t="shared" si="6"/>
        <v>-757400</v>
      </c>
      <c r="AU50" s="537">
        <v>14428100</v>
      </c>
      <c r="AV50" s="467">
        <v>16619800</v>
      </c>
      <c r="AW50" s="296">
        <f t="shared" si="10"/>
        <v>-2191700</v>
      </c>
      <c r="BB50" s="445"/>
      <c r="BC50" s="445"/>
      <c r="BD50" s="394"/>
      <c r="BE50" s="394"/>
      <c r="BF50" s="445"/>
      <c r="BG50" s="445"/>
    </row>
    <row r="51" spans="1:59" ht="12.75" customHeight="1">
      <c r="A51" s="546">
        <v>2007</v>
      </c>
      <c r="B51" s="547">
        <v>883738</v>
      </c>
      <c r="C51" s="467">
        <v>1458340</v>
      </c>
      <c r="D51" s="548">
        <f>B51-C51</f>
        <v>-574602</v>
      </c>
      <c r="E51" s="394">
        <v>2452420</v>
      </c>
      <c r="F51" s="299">
        <v>2309520</v>
      </c>
      <c r="G51" s="548">
        <f t="shared" si="17"/>
        <v>142900</v>
      </c>
      <c r="H51" s="549">
        <v>1213080</v>
      </c>
      <c r="I51" s="467">
        <v>1340310</v>
      </c>
      <c r="J51" s="548">
        <f>H51-I51</f>
        <v>-127230</v>
      </c>
      <c r="K51" s="394">
        <v>713451</v>
      </c>
      <c r="L51" s="299">
        <v>732367</v>
      </c>
      <c r="M51" s="296">
        <f t="shared" si="18"/>
        <v>-18916</v>
      </c>
      <c r="N51" s="550"/>
      <c r="O51" s="551">
        <v>2007</v>
      </c>
      <c r="P51" s="394">
        <v>559361</v>
      </c>
      <c r="Q51" s="299">
        <v>633243</v>
      </c>
      <c r="R51" s="548">
        <f t="shared" si="19"/>
        <v>-73882</v>
      </c>
      <c r="S51" s="549">
        <v>7192490</v>
      </c>
      <c r="T51" s="467">
        <v>7235740</v>
      </c>
      <c r="U51" s="548">
        <f t="shared" si="20"/>
        <v>-43250</v>
      </c>
      <c r="V51" s="549">
        <v>7387810</v>
      </c>
      <c r="W51" s="467">
        <v>6420780</v>
      </c>
      <c r="X51" s="548">
        <f t="shared" si="21"/>
        <v>967030</v>
      </c>
      <c r="Y51" s="549">
        <v>2827060</v>
      </c>
      <c r="Z51" s="467">
        <v>3316040</v>
      </c>
      <c r="AA51" s="296">
        <f t="shared" si="22"/>
        <v>-488980</v>
      </c>
      <c r="AB51" s="550"/>
      <c r="AC51" s="552">
        <v>2007</v>
      </c>
      <c r="AD51" s="549">
        <v>3782040</v>
      </c>
      <c r="AE51" s="467">
        <v>3832730</v>
      </c>
      <c r="AF51" s="548">
        <f t="shared" si="23"/>
        <v>-50690</v>
      </c>
      <c r="AG51" s="549">
        <v>1012760</v>
      </c>
      <c r="AH51" s="467">
        <v>786603</v>
      </c>
      <c r="AI51" s="548">
        <f t="shared" si="14"/>
        <v>226157</v>
      </c>
      <c r="AJ51" s="549">
        <v>1973210</v>
      </c>
      <c r="AK51" s="467">
        <v>3184490</v>
      </c>
      <c r="AL51" s="296">
        <f t="shared" si="24"/>
        <v>-1211280</v>
      </c>
      <c r="AM51" s="537">
        <v>1174420</v>
      </c>
      <c r="AN51" s="467">
        <v>1179840</v>
      </c>
      <c r="AO51" s="296">
        <f t="shared" si="25"/>
        <v>-5420</v>
      </c>
      <c r="AP51" s="550"/>
      <c r="AQ51" s="553">
        <v>2007</v>
      </c>
      <c r="AR51" s="394">
        <v>15519200</v>
      </c>
      <c r="AS51" s="299">
        <v>16166600</v>
      </c>
      <c r="AT51" s="548">
        <f t="shared" si="6"/>
        <v>-647400</v>
      </c>
      <c r="AU51" s="549">
        <v>18339900</v>
      </c>
      <c r="AV51" s="467">
        <v>20255600</v>
      </c>
      <c r="AW51" s="296">
        <f t="shared" si="10"/>
        <v>-1915700</v>
      </c>
      <c r="BB51" s="445"/>
      <c r="BC51" s="445"/>
      <c r="BD51" s="394"/>
      <c r="BE51" s="394"/>
      <c r="BF51" s="445"/>
      <c r="BG51" s="445"/>
    </row>
    <row r="52" spans="1:59" s="453" customFormat="1" ht="12.75" customHeight="1">
      <c r="A52" s="634">
        <v>2008</v>
      </c>
      <c r="B52" s="547">
        <v>702956</v>
      </c>
      <c r="C52" s="467">
        <v>1202090</v>
      </c>
      <c r="D52" s="548">
        <f>B52-C52</f>
        <v>-499134</v>
      </c>
      <c r="E52" s="394">
        <v>2345200</v>
      </c>
      <c r="F52" s="299">
        <v>2195260</v>
      </c>
      <c r="G52" s="548">
        <f t="shared" si="17"/>
        <v>149940</v>
      </c>
      <c r="H52" s="549">
        <v>1213610</v>
      </c>
      <c r="I52" s="467">
        <v>1208110</v>
      </c>
      <c r="J52" s="548">
        <f>H52-I52</f>
        <v>5500</v>
      </c>
      <c r="K52" s="394">
        <v>677977</v>
      </c>
      <c r="L52" s="299">
        <v>696646</v>
      </c>
      <c r="M52" s="296">
        <f t="shared" si="18"/>
        <v>-18669</v>
      </c>
      <c r="N52" s="550">
        <f t="shared" ref="N52" si="26">N51</f>
        <v>0</v>
      </c>
      <c r="O52" s="551">
        <v>2008</v>
      </c>
      <c r="P52" s="394">
        <v>564643</v>
      </c>
      <c r="Q52" s="299">
        <v>589718</v>
      </c>
      <c r="R52" s="548">
        <f t="shared" si="19"/>
        <v>-25075</v>
      </c>
      <c r="S52" s="549">
        <v>6062630</v>
      </c>
      <c r="T52" s="467">
        <v>6385110</v>
      </c>
      <c r="U52" s="548">
        <f t="shared" si="20"/>
        <v>-322480</v>
      </c>
      <c r="V52" s="549">
        <v>6852540</v>
      </c>
      <c r="W52" s="467">
        <v>5933890</v>
      </c>
      <c r="X52" s="548">
        <f t="shared" si="21"/>
        <v>918650</v>
      </c>
      <c r="Y52" s="549">
        <v>2578100</v>
      </c>
      <c r="Z52" s="467">
        <v>3046380</v>
      </c>
      <c r="AA52" s="296">
        <f t="shared" si="22"/>
        <v>-468280</v>
      </c>
      <c r="AB52" s="550">
        <f t="shared" ref="AB52" si="27">AB51</f>
        <v>0</v>
      </c>
      <c r="AC52" s="552">
        <v>2008</v>
      </c>
      <c r="AD52" s="549">
        <v>3338980</v>
      </c>
      <c r="AE52" s="467">
        <v>3322440</v>
      </c>
      <c r="AF52" s="548">
        <f t="shared" si="23"/>
        <v>16540</v>
      </c>
      <c r="AG52" s="549">
        <v>916524</v>
      </c>
      <c r="AH52" s="467">
        <v>697374</v>
      </c>
      <c r="AI52" s="548">
        <f t="shared" si="14"/>
        <v>219150</v>
      </c>
      <c r="AJ52" s="549">
        <v>1891400</v>
      </c>
      <c r="AK52" s="467">
        <v>3092530</v>
      </c>
      <c r="AL52" s="296">
        <f t="shared" si="24"/>
        <v>-1201130</v>
      </c>
      <c r="AM52" s="537">
        <v>1013370</v>
      </c>
      <c r="AN52" s="467">
        <v>1053180</v>
      </c>
      <c r="AO52" s="296">
        <f t="shared" si="25"/>
        <v>-39810</v>
      </c>
      <c r="AP52" s="550">
        <f t="shared" ref="AP52" si="28">AP51</f>
        <v>0</v>
      </c>
      <c r="AQ52" s="553">
        <v>2008</v>
      </c>
      <c r="AR52" s="394">
        <v>16007400</v>
      </c>
      <c r="AS52" s="299">
        <v>16155400</v>
      </c>
      <c r="AT52" s="548">
        <f t="shared" si="6"/>
        <v>-148000</v>
      </c>
      <c r="AU52" s="549">
        <v>19244900</v>
      </c>
      <c r="AV52" s="467">
        <v>22738800</v>
      </c>
      <c r="AW52" s="296">
        <f t="shared" si="10"/>
        <v>-3493900</v>
      </c>
      <c r="BB52" s="462"/>
      <c r="BC52" s="462"/>
      <c r="BD52" s="549"/>
      <c r="BE52" s="549"/>
      <c r="BF52" s="462"/>
      <c r="BG52" s="462"/>
    </row>
    <row r="53" spans="1:59" s="453" customFormat="1" ht="12.75" customHeight="1">
      <c r="A53" s="634">
        <v>2009</v>
      </c>
      <c r="B53" s="547">
        <v>1045620</v>
      </c>
      <c r="C53" s="467">
        <v>1740590</v>
      </c>
      <c r="D53" s="548">
        <f t="shared" ref="D53:D54" si="29">B53-C53</f>
        <v>-694970</v>
      </c>
      <c r="E53" s="394">
        <v>2344130</v>
      </c>
      <c r="F53" s="299">
        <v>2133110</v>
      </c>
      <c r="G53" s="548">
        <f t="shared" si="17"/>
        <v>211020</v>
      </c>
      <c r="H53" s="549">
        <v>1357090</v>
      </c>
      <c r="I53" s="467">
        <v>1471100</v>
      </c>
      <c r="J53" s="548">
        <f t="shared" ref="J53:J54" si="30">H53-I53</f>
        <v>-114010</v>
      </c>
      <c r="K53" s="394">
        <v>744359</v>
      </c>
      <c r="L53" s="299">
        <v>732189</v>
      </c>
      <c r="M53" s="296">
        <f t="shared" si="18"/>
        <v>12170</v>
      </c>
      <c r="N53" s="550"/>
      <c r="O53" s="551">
        <v>2009</v>
      </c>
      <c r="P53" s="394">
        <v>641484</v>
      </c>
      <c r="Q53" s="299">
        <v>651582</v>
      </c>
      <c r="R53" s="548">
        <f t="shared" si="19"/>
        <v>-10098</v>
      </c>
      <c r="S53" s="549">
        <v>6815900</v>
      </c>
      <c r="T53" s="467">
        <v>7131830</v>
      </c>
      <c r="U53" s="548">
        <f t="shared" si="20"/>
        <v>-315930</v>
      </c>
      <c r="V53" s="549">
        <v>7320480</v>
      </c>
      <c r="W53" s="467">
        <v>6050160</v>
      </c>
      <c r="X53" s="548">
        <f t="shared" si="21"/>
        <v>1270320</v>
      </c>
      <c r="Y53" s="549">
        <v>2850230</v>
      </c>
      <c r="Z53" s="467">
        <v>3284470</v>
      </c>
      <c r="AA53" s="296">
        <f t="shared" si="22"/>
        <v>-434240</v>
      </c>
      <c r="AB53" s="550"/>
      <c r="AC53" s="552">
        <v>2009</v>
      </c>
      <c r="AD53" s="549">
        <v>3518500</v>
      </c>
      <c r="AE53" s="467">
        <v>3376940</v>
      </c>
      <c r="AF53" s="548">
        <f t="shared" si="23"/>
        <v>141560</v>
      </c>
      <c r="AG53" s="549">
        <v>1060110</v>
      </c>
      <c r="AH53" s="467">
        <v>735665</v>
      </c>
      <c r="AI53" s="548">
        <f t="shared" si="14"/>
        <v>324445</v>
      </c>
      <c r="AJ53" s="549">
        <v>1960700</v>
      </c>
      <c r="AK53" s="467">
        <v>3348300</v>
      </c>
      <c r="AL53" s="548">
        <f t="shared" si="24"/>
        <v>-1387600</v>
      </c>
      <c r="AM53" s="549">
        <v>1128320</v>
      </c>
      <c r="AN53" s="467">
        <v>1189220</v>
      </c>
      <c r="AO53" s="296">
        <f t="shared" si="25"/>
        <v>-60900</v>
      </c>
      <c r="AP53" s="550"/>
      <c r="AQ53" s="553">
        <v>2009</v>
      </c>
      <c r="AR53" s="394">
        <v>14056700</v>
      </c>
      <c r="AS53" s="299">
        <v>14549500</v>
      </c>
      <c r="AT53" s="548">
        <f t="shared" si="6"/>
        <v>-492800</v>
      </c>
      <c r="AU53" s="549">
        <v>18379100</v>
      </c>
      <c r="AV53" s="467">
        <v>21116900</v>
      </c>
      <c r="AW53" s="296">
        <f t="shared" si="10"/>
        <v>-2737800</v>
      </c>
      <c r="BB53" s="462"/>
      <c r="BC53" s="462"/>
      <c r="BD53" s="549"/>
      <c r="BE53" s="549"/>
      <c r="BF53" s="462"/>
      <c r="BG53" s="462"/>
    </row>
    <row r="54" spans="1:59" s="453" customFormat="1" ht="12.75" customHeight="1">
      <c r="A54" s="634">
        <v>2010</v>
      </c>
      <c r="B54" s="547">
        <v>1238020</v>
      </c>
      <c r="C54" s="467">
        <v>2032910</v>
      </c>
      <c r="D54" s="548">
        <f t="shared" si="29"/>
        <v>-794890</v>
      </c>
      <c r="E54" s="394">
        <v>2226980</v>
      </c>
      <c r="F54" s="299">
        <v>1831070</v>
      </c>
      <c r="G54" s="548">
        <f t="shared" si="17"/>
        <v>395910</v>
      </c>
      <c r="H54" s="549">
        <v>1421530</v>
      </c>
      <c r="I54" s="467">
        <v>1684700</v>
      </c>
      <c r="J54" s="548">
        <f t="shared" si="30"/>
        <v>-263170</v>
      </c>
      <c r="K54" s="394">
        <v>777555</v>
      </c>
      <c r="L54" s="299">
        <v>750085</v>
      </c>
      <c r="M54" s="296">
        <f t="shared" si="18"/>
        <v>27470</v>
      </c>
      <c r="N54" s="550"/>
      <c r="O54" s="551">
        <v>2010</v>
      </c>
      <c r="P54" s="394">
        <v>714834</v>
      </c>
      <c r="Q54" s="299">
        <v>700081</v>
      </c>
      <c r="R54" s="548">
        <f t="shared" si="19"/>
        <v>14753</v>
      </c>
      <c r="S54" s="452">
        <f t="shared" ref="S54:T54" si="31">S53*POWER(S53/S48, 1/5)</f>
        <v>7496115.1911725383</v>
      </c>
      <c r="T54" s="452">
        <f t="shared" si="31"/>
        <v>7906334.1329890629</v>
      </c>
      <c r="U54" s="653">
        <f t="shared" si="20"/>
        <v>-410218.9418165246</v>
      </c>
      <c r="V54" s="549">
        <v>8550100</v>
      </c>
      <c r="W54" s="467">
        <v>7167040</v>
      </c>
      <c r="X54" s="548">
        <f t="shared" si="21"/>
        <v>1383060</v>
      </c>
      <c r="Y54" s="452">
        <f t="shared" ref="Y54:Z54" si="32">Y53*POWER(Y53/Y48, 1/5)</f>
        <v>3114626.8561919113</v>
      </c>
      <c r="Z54" s="452">
        <f t="shared" si="32"/>
        <v>3579050.1920270827</v>
      </c>
      <c r="AA54" s="301">
        <f t="shared" si="22"/>
        <v>-464423.3358351714</v>
      </c>
      <c r="AB54" s="550"/>
      <c r="AC54" s="552">
        <v>2010</v>
      </c>
      <c r="AD54" s="549">
        <v>3509960</v>
      </c>
      <c r="AE54" s="467">
        <v>3360070</v>
      </c>
      <c r="AF54" s="548">
        <f t="shared" si="23"/>
        <v>149890</v>
      </c>
      <c r="AG54" s="452">
        <f t="shared" ref="AG54:AH54" si="33">AG53*POWER(AG53/AG48, 1/5)</f>
        <v>1232390.331201487</v>
      </c>
      <c r="AH54" s="452">
        <f t="shared" si="33"/>
        <v>842268.61611988</v>
      </c>
      <c r="AI54" s="653">
        <f t="shared" si="14"/>
        <v>390121.71508160699</v>
      </c>
      <c r="AJ54" s="549">
        <v>1818740</v>
      </c>
      <c r="AK54" s="467">
        <v>3059960</v>
      </c>
      <c r="AL54" s="548">
        <f t="shared" si="24"/>
        <v>-1241220</v>
      </c>
      <c r="AM54" s="549">
        <v>1188310</v>
      </c>
      <c r="AN54" s="467">
        <v>1300840</v>
      </c>
      <c r="AO54" s="296">
        <f t="shared" si="25"/>
        <v>-112530</v>
      </c>
      <c r="AP54" s="550"/>
      <c r="AQ54" s="553">
        <v>2010</v>
      </c>
      <c r="AR54" s="394">
        <v>14539400</v>
      </c>
      <c r="AS54" s="299">
        <v>14856600</v>
      </c>
      <c r="AT54" s="548">
        <f t="shared" si="6"/>
        <v>-317200</v>
      </c>
      <c r="AU54" s="452">
        <f>AU53*POWER(AU53/AU48, 1/5)</f>
        <v>21043300.40652968</v>
      </c>
      <c r="AV54" s="452">
        <f>AV53*POWER(AV53/AV48, 1/5)</f>
        <v>23807389.885854311</v>
      </c>
      <c r="AW54" s="301">
        <f t="shared" si="10"/>
        <v>-2764089.4793246314</v>
      </c>
      <c r="BB54" s="462"/>
      <c r="BC54" s="462"/>
      <c r="BD54" s="549"/>
      <c r="BE54" s="549"/>
      <c r="BF54" s="462"/>
      <c r="BG54" s="462"/>
    </row>
    <row r="55" spans="1:59" ht="12.75" customHeight="1">
      <c r="A55" s="92"/>
      <c r="B55" s="452"/>
      <c r="C55" s="452"/>
      <c r="D55" s="538"/>
      <c r="E55" s="452"/>
      <c r="F55" s="452"/>
      <c r="G55" s="538"/>
      <c r="H55" s="452"/>
      <c r="I55" s="452"/>
      <c r="J55" s="538"/>
      <c r="K55" s="452"/>
      <c r="L55" s="452"/>
      <c r="M55" s="538"/>
      <c r="N55" s="538"/>
      <c r="O55" s="541"/>
      <c r="P55" s="538"/>
      <c r="Q55" s="538"/>
      <c r="R55" s="538"/>
      <c r="S55" s="538"/>
      <c r="T55" s="538"/>
      <c r="U55" s="538"/>
      <c r="V55" s="538"/>
      <c r="W55" s="538"/>
      <c r="X55" s="538"/>
      <c r="Y55" s="538"/>
      <c r="Z55" s="538"/>
      <c r="AA55" s="538"/>
      <c r="AB55" s="538"/>
      <c r="AC55" s="538"/>
      <c r="AD55" s="538"/>
      <c r="AE55" s="538"/>
      <c r="AF55" s="538"/>
      <c r="AG55" s="538"/>
      <c r="AH55" s="538"/>
      <c r="AI55" s="538"/>
      <c r="AJ55" s="538"/>
      <c r="AK55" s="538"/>
      <c r="AL55" s="538"/>
      <c r="AM55" s="538"/>
      <c r="AN55" s="538"/>
      <c r="AO55" s="538"/>
      <c r="AP55" s="538"/>
      <c r="AQ55" s="538"/>
      <c r="AR55" s="538"/>
      <c r="AS55" s="538"/>
      <c r="AT55" s="538"/>
      <c r="AU55" s="538"/>
      <c r="AV55" s="538"/>
      <c r="AW55" s="538"/>
      <c r="BB55" s="445"/>
      <c r="BC55" s="445"/>
      <c r="BD55" s="445"/>
      <c r="BE55" s="445"/>
      <c r="BF55" s="445"/>
      <c r="BG55" s="445"/>
    </row>
    <row r="56" spans="1:59" ht="12.75" customHeight="1">
      <c r="B56" s="411" t="s">
        <v>729</v>
      </c>
      <c r="P56" s="411" t="s">
        <v>729</v>
      </c>
      <c r="AD56" s="411" t="s">
        <v>729</v>
      </c>
      <c r="AR56" s="411" t="s">
        <v>729</v>
      </c>
      <c r="BB56" s="445"/>
      <c r="BC56" s="445"/>
      <c r="BD56" s="445"/>
      <c r="BE56" s="445"/>
      <c r="BF56" s="445"/>
      <c r="BG56" s="445"/>
    </row>
    <row r="57" spans="1:59" ht="12.75" customHeight="1">
      <c r="B57" s="411" t="s">
        <v>730</v>
      </c>
      <c r="P57" s="411" t="s">
        <v>730</v>
      </c>
      <c r="AD57" s="411" t="s">
        <v>730</v>
      </c>
      <c r="AR57" s="411" t="s">
        <v>730</v>
      </c>
      <c r="BB57" s="445"/>
      <c r="BC57" s="445"/>
      <c r="BD57" s="445"/>
      <c r="BE57" s="445"/>
      <c r="BF57" s="445"/>
      <c r="BG57" s="445"/>
    </row>
    <row r="58" spans="1:59" ht="12.75" customHeight="1">
      <c r="A58" s="411" t="s">
        <v>149</v>
      </c>
      <c r="B58" s="411" t="s">
        <v>150</v>
      </c>
      <c r="C58" s="411" t="s">
        <v>151</v>
      </c>
      <c r="E58" s="411" t="s">
        <v>152</v>
      </c>
      <c r="F58" s="411" t="s">
        <v>153</v>
      </c>
      <c r="H58" s="411" t="s">
        <v>154</v>
      </c>
      <c r="I58" s="411" t="s">
        <v>155</v>
      </c>
      <c r="K58" s="411" t="s">
        <v>156</v>
      </c>
      <c r="L58" s="411" t="s">
        <v>157</v>
      </c>
      <c r="P58" s="411" t="s">
        <v>160</v>
      </c>
      <c r="Q58" s="411" t="s">
        <v>161</v>
      </c>
      <c r="S58" s="411" t="s">
        <v>162</v>
      </c>
      <c r="T58" s="411" t="s">
        <v>163</v>
      </c>
      <c r="V58" s="411" t="s">
        <v>164</v>
      </c>
      <c r="W58" s="411" t="s">
        <v>165</v>
      </c>
      <c r="Y58" s="411" t="s">
        <v>166</v>
      </c>
      <c r="Z58" s="411" t="s">
        <v>167</v>
      </c>
      <c r="AD58" s="411" t="s">
        <v>158</v>
      </c>
      <c r="AE58" s="411" t="s">
        <v>159</v>
      </c>
      <c r="AG58" s="411" t="s">
        <v>168</v>
      </c>
      <c r="AH58" s="411" t="s">
        <v>169</v>
      </c>
      <c r="AJ58" s="411" t="s">
        <v>170</v>
      </c>
      <c r="AK58" s="411" t="s">
        <v>171</v>
      </c>
      <c r="AM58" s="411" t="s">
        <v>172</v>
      </c>
      <c r="AN58" s="411" t="s">
        <v>173</v>
      </c>
      <c r="AR58" s="411" t="s">
        <v>174</v>
      </c>
      <c r="AS58" s="411" t="s">
        <v>175</v>
      </c>
      <c r="AU58" s="411" t="s">
        <v>176</v>
      </c>
      <c r="AV58" s="411" t="s">
        <v>177</v>
      </c>
      <c r="BB58" s="445"/>
      <c r="BC58" s="445"/>
      <c r="BD58" s="445"/>
      <c r="BE58" s="445"/>
      <c r="BF58" s="445"/>
      <c r="BG58" s="445"/>
    </row>
    <row r="59" spans="1:59" ht="12.75" customHeight="1">
      <c r="BB59" s="445"/>
      <c r="BC59" s="445"/>
      <c r="BD59" s="445"/>
      <c r="BE59" s="445"/>
      <c r="BF59" s="445"/>
      <c r="BG59" s="445"/>
    </row>
    <row r="60" spans="1:59" ht="12.75" customHeight="1">
      <c r="S60" s="411">
        <f>S52*1000</f>
        <v>6062630000</v>
      </c>
      <c r="T60" s="411">
        <f>T52*1000</f>
        <v>6385110000</v>
      </c>
      <c r="V60" s="411">
        <f>V52*1000</f>
        <v>6852540000</v>
      </c>
      <c r="W60" s="411">
        <f>W52*1000</f>
        <v>5933890000</v>
      </c>
      <c r="BB60" s="445"/>
      <c r="BC60" s="445"/>
      <c r="BD60" s="445"/>
      <c r="BE60" s="445"/>
      <c r="BF60" s="445"/>
      <c r="BG60" s="445"/>
    </row>
    <row r="61" spans="1:59" ht="12.75" customHeight="1">
      <c r="BB61" s="445"/>
      <c r="BC61" s="445"/>
      <c r="BD61" s="445"/>
      <c r="BE61" s="445"/>
      <c r="BF61" s="445"/>
      <c r="BG61" s="445"/>
    </row>
    <row r="62" spans="1:59" ht="12.75" customHeight="1">
      <c r="B62" s="830"/>
      <c r="C62" s="830"/>
      <c r="D62" s="830"/>
      <c r="E62" s="830"/>
      <c r="F62" s="830"/>
      <c r="G62" s="830"/>
      <c r="H62" s="830"/>
      <c r="I62" s="830"/>
      <c r="J62" s="830"/>
      <c r="K62" s="830"/>
      <c r="L62" s="830"/>
      <c r="M62" s="830"/>
      <c r="N62" s="830"/>
      <c r="O62" s="830"/>
      <c r="P62" s="830"/>
      <c r="Q62" s="830"/>
      <c r="R62" s="830"/>
      <c r="S62" s="411">
        <v>587.46500000000003</v>
      </c>
      <c r="T62" s="411">
        <v>561.51499999999999</v>
      </c>
      <c r="U62" s="411">
        <f>S62*1000</f>
        <v>587465</v>
      </c>
      <c r="V62" s="411">
        <f>T62*1000</f>
        <v>561515</v>
      </c>
      <c r="W62" s="411">
        <v>257.40100000000001</v>
      </c>
      <c r="X62" s="411">
        <v>224.023</v>
      </c>
      <c r="Y62" s="411">
        <f>W62*1000</f>
        <v>257401</v>
      </c>
      <c r="Z62" s="411">
        <f>X62*1000</f>
        <v>224023</v>
      </c>
    </row>
    <row r="63" spans="1:59" ht="12.75" customHeight="1">
      <c r="B63" s="830"/>
      <c r="C63" s="830"/>
      <c r="D63" s="830"/>
      <c r="E63" s="830"/>
      <c r="F63" s="830"/>
      <c r="G63" s="830"/>
      <c r="H63" s="830"/>
      <c r="I63" s="830"/>
      <c r="J63" s="830"/>
      <c r="K63" s="830"/>
      <c r="L63" s="830"/>
      <c r="M63" s="830"/>
      <c r="N63" s="830"/>
      <c r="O63" s="830"/>
      <c r="P63" s="830"/>
      <c r="Q63" s="830"/>
      <c r="R63" s="830"/>
      <c r="S63" s="411">
        <v>736.31399999999996</v>
      </c>
      <c r="T63" s="411">
        <v>757.99400000000003</v>
      </c>
      <c r="U63" s="411">
        <f t="shared" ref="U63:V77" si="34">S63*1000</f>
        <v>736314</v>
      </c>
      <c r="V63" s="411">
        <f t="shared" si="34"/>
        <v>757994</v>
      </c>
      <c r="W63" s="411">
        <v>250.64500000000001</v>
      </c>
      <c r="X63" s="411">
        <v>221.48</v>
      </c>
      <c r="Y63" s="411">
        <f t="shared" ref="Y63:Z86" si="35">W63*1000</f>
        <v>250645</v>
      </c>
      <c r="Z63" s="411">
        <f t="shared" si="35"/>
        <v>221480</v>
      </c>
    </row>
    <row r="64" spans="1:59" ht="12.75" customHeight="1">
      <c r="B64" s="830"/>
      <c r="C64" s="830"/>
      <c r="D64" s="830"/>
      <c r="E64" s="830"/>
      <c r="F64" s="830"/>
      <c r="G64" s="830"/>
      <c r="H64" s="830"/>
      <c r="I64" s="830"/>
      <c r="J64" s="830"/>
      <c r="K64" s="830"/>
      <c r="L64" s="830"/>
      <c r="M64" s="830"/>
      <c r="N64" s="830"/>
      <c r="O64" s="830"/>
      <c r="P64" s="830"/>
      <c r="Q64" s="830"/>
      <c r="R64" s="830"/>
      <c r="S64" s="411">
        <v>754.91300000000001</v>
      </c>
      <c r="T64" s="411">
        <v>813.846</v>
      </c>
      <c r="U64" s="411">
        <f t="shared" si="34"/>
        <v>754913</v>
      </c>
      <c r="V64" s="411">
        <f t="shared" si="34"/>
        <v>813846</v>
      </c>
      <c r="W64" s="411">
        <v>254.386</v>
      </c>
      <c r="X64" s="411">
        <v>223.92500000000001</v>
      </c>
      <c r="Y64" s="411">
        <f t="shared" si="35"/>
        <v>254386</v>
      </c>
      <c r="Z64" s="411">
        <f t="shared" si="35"/>
        <v>223925</v>
      </c>
    </row>
    <row r="65" spans="2:26" ht="12.75" customHeight="1">
      <c r="B65" s="830"/>
      <c r="C65" s="830"/>
      <c r="D65" s="830"/>
      <c r="E65" s="830"/>
      <c r="F65" s="830"/>
      <c r="G65" s="830"/>
      <c r="H65" s="830"/>
      <c r="I65" s="830"/>
      <c r="J65" s="830"/>
      <c r="K65" s="830"/>
      <c r="L65" s="830"/>
      <c r="M65" s="830"/>
      <c r="N65" s="830"/>
      <c r="O65" s="830"/>
      <c r="P65" s="830"/>
      <c r="Q65" s="830"/>
      <c r="R65" s="830"/>
      <c r="S65" s="411">
        <v>844.09900000000005</v>
      </c>
      <c r="T65" s="411">
        <v>890.25199999999995</v>
      </c>
      <c r="U65" s="411">
        <f t="shared" si="34"/>
        <v>844099</v>
      </c>
      <c r="V65" s="411">
        <f t="shared" si="34"/>
        <v>890252</v>
      </c>
      <c r="W65" s="411">
        <v>242.91200000000001</v>
      </c>
      <c r="X65" s="411">
        <v>210.30799999999999</v>
      </c>
      <c r="Y65" s="411">
        <f t="shared" si="35"/>
        <v>242912</v>
      </c>
      <c r="Z65" s="411">
        <f t="shared" si="35"/>
        <v>210308</v>
      </c>
    </row>
    <row r="66" spans="2:26" ht="12.75" customHeight="1">
      <c r="B66" s="830"/>
      <c r="C66" s="830"/>
      <c r="D66" s="830"/>
      <c r="E66" s="830"/>
      <c r="F66" s="830"/>
      <c r="G66" s="830"/>
      <c r="H66" s="830"/>
      <c r="I66" s="830"/>
      <c r="J66" s="830"/>
      <c r="K66" s="830"/>
      <c r="L66" s="830"/>
      <c r="M66" s="830"/>
      <c r="N66" s="830"/>
      <c r="O66" s="830"/>
      <c r="P66" s="830"/>
      <c r="Q66" s="830"/>
      <c r="R66" s="830"/>
      <c r="S66" s="411">
        <v>927.97199999999998</v>
      </c>
      <c r="T66" s="411">
        <v>989.89700000000005</v>
      </c>
      <c r="U66" s="411">
        <f t="shared" si="34"/>
        <v>927972</v>
      </c>
      <c r="V66" s="411">
        <f t="shared" si="34"/>
        <v>989897</v>
      </c>
      <c r="W66" s="411">
        <v>242.88800000000001</v>
      </c>
      <c r="X66" s="411">
        <v>200.98599999999999</v>
      </c>
      <c r="Y66" s="411">
        <f t="shared" si="35"/>
        <v>242888</v>
      </c>
      <c r="Z66" s="411">
        <f t="shared" si="35"/>
        <v>200986</v>
      </c>
    </row>
    <row r="67" spans="2:26" ht="12.75" customHeight="1">
      <c r="B67" s="830"/>
      <c r="C67" s="830"/>
      <c r="D67" s="830"/>
      <c r="E67" s="830"/>
      <c r="F67" s="830"/>
      <c r="G67" s="830"/>
      <c r="H67" s="830"/>
      <c r="I67" s="830"/>
      <c r="J67" s="830"/>
      <c r="K67" s="830"/>
      <c r="L67" s="830"/>
      <c r="M67" s="830"/>
      <c r="N67" s="830"/>
      <c r="O67" s="830"/>
      <c r="P67" s="830"/>
      <c r="Q67" s="830"/>
      <c r="R67" s="830"/>
      <c r="S67" s="411">
        <v>1202.25</v>
      </c>
      <c r="T67" s="411">
        <v>1227.25</v>
      </c>
      <c r="U67" s="411">
        <f t="shared" si="34"/>
        <v>1202250</v>
      </c>
      <c r="V67" s="411">
        <f t="shared" si="34"/>
        <v>1227250</v>
      </c>
      <c r="W67" s="411">
        <v>341.80599999999998</v>
      </c>
      <c r="X67" s="411">
        <v>289.02100000000002</v>
      </c>
      <c r="Y67" s="411">
        <f t="shared" si="35"/>
        <v>341806</v>
      </c>
      <c r="Z67" s="411">
        <f t="shared" si="35"/>
        <v>289021</v>
      </c>
    </row>
    <row r="68" spans="2:26" ht="12.75" customHeight="1">
      <c r="B68" s="830"/>
      <c r="C68" s="830"/>
      <c r="D68" s="830"/>
      <c r="E68" s="830"/>
      <c r="F68" s="830"/>
      <c r="G68" s="830"/>
      <c r="H68" s="830"/>
      <c r="I68" s="830"/>
      <c r="J68" s="830"/>
      <c r="K68" s="830"/>
      <c r="L68" s="830"/>
      <c r="M68" s="830"/>
      <c r="N68" s="830"/>
      <c r="O68" s="830"/>
      <c r="P68" s="830"/>
      <c r="Q68" s="830"/>
      <c r="R68" s="830"/>
      <c r="S68" s="411">
        <v>1383.08</v>
      </c>
      <c r="T68" s="411">
        <v>1418.35</v>
      </c>
      <c r="U68" s="411">
        <f t="shared" si="34"/>
        <v>1383080</v>
      </c>
      <c r="V68" s="411">
        <f t="shared" si="34"/>
        <v>1418350</v>
      </c>
      <c r="W68" s="411">
        <v>501.72399999999999</v>
      </c>
      <c r="X68" s="411">
        <v>405.37900000000002</v>
      </c>
      <c r="Y68" s="411">
        <f t="shared" si="35"/>
        <v>501724</v>
      </c>
      <c r="Z68" s="411">
        <f t="shared" si="35"/>
        <v>405379</v>
      </c>
    </row>
    <row r="69" spans="2:26" ht="12.75" customHeight="1">
      <c r="S69" s="411">
        <v>1482.34</v>
      </c>
      <c r="T69" s="411">
        <v>1438.55</v>
      </c>
      <c r="U69" s="411">
        <f t="shared" si="34"/>
        <v>1482340</v>
      </c>
      <c r="V69" s="411">
        <f t="shared" si="34"/>
        <v>1438550</v>
      </c>
      <c r="W69" s="411">
        <v>665.68399999999997</v>
      </c>
      <c r="X69" s="411">
        <v>497.26499999999999</v>
      </c>
      <c r="Y69" s="411">
        <f t="shared" si="35"/>
        <v>665684</v>
      </c>
      <c r="Z69" s="411">
        <f t="shared" si="35"/>
        <v>497265</v>
      </c>
    </row>
    <row r="70" spans="2:26" ht="12.75" customHeight="1">
      <c r="S70" s="411">
        <v>1698.37</v>
      </c>
      <c r="T70" s="411">
        <v>1543.08</v>
      </c>
      <c r="U70" s="411">
        <f t="shared" si="34"/>
        <v>1698370</v>
      </c>
      <c r="V70" s="411">
        <f t="shared" si="34"/>
        <v>1543080</v>
      </c>
      <c r="W70" s="411">
        <v>689.505</v>
      </c>
      <c r="X70" s="411">
        <v>480.65800000000002</v>
      </c>
      <c r="Y70" s="411">
        <f t="shared" si="35"/>
        <v>689505</v>
      </c>
      <c r="Z70" s="411">
        <f t="shared" si="35"/>
        <v>480658</v>
      </c>
    </row>
    <row r="71" spans="2:26" ht="12.75" customHeight="1">
      <c r="S71" s="411">
        <v>2052.67</v>
      </c>
      <c r="T71" s="411">
        <v>1919.9</v>
      </c>
      <c r="U71" s="411">
        <f t="shared" si="34"/>
        <v>2052670</v>
      </c>
      <c r="V71" s="411">
        <f t="shared" si="34"/>
        <v>1919900</v>
      </c>
      <c r="W71" s="411">
        <v>863.59400000000005</v>
      </c>
      <c r="X71" s="411">
        <v>595.01800000000003</v>
      </c>
      <c r="Y71" s="411">
        <f t="shared" si="35"/>
        <v>863594</v>
      </c>
      <c r="Z71" s="411">
        <f t="shared" si="35"/>
        <v>595018</v>
      </c>
    </row>
    <row r="72" spans="2:26" ht="12.75" customHeight="1">
      <c r="S72" s="411">
        <v>2212.67</v>
      </c>
      <c r="T72" s="411">
        <v>2202.79</v>
      </c>
      <c r="U72" s="411">
        <f t="shared" si="34"/>
        <v>2212670</v>
      </c>
      <c r="V72" s="411">
        <f t="shared" si="34"/>
        <v>2202790</v>
      </c>
      <c r="W72" s="411">
        <v>1086.51</v>
      </c>
      <c r="X72" s="411">
        <v>750.51900000000001</v>
      </c>
      <c r="Y72" s="411">
        <f t="shared" si="35"/>
        <v>1086510</v>
      </c>
      <c r="Z72" s="411">
        <f t="shared" si="35"/>
        <v>750519</v>
      </c>
    </row>
    <row r="73" spans="2:26" ht="12.75" customHeight="1">
      <c r="S73" s="411">
        <v>2369.0500000000002</v>
      </c>
      <c r="T73" s="411">
        <v>2250.41</v>
      </c>
      <c r="U73" s="411">
        <f t="shared" si="34"/>
        <v>2369050</v>
      </c>
      <c r="V73" s="411">
        <f t="shared" si="34"/>
        <v>2250410</v>
      </c>
      <c r="W73" s="411">
        <v>1141.8499999999999</v>
      </c>
      <c r="X73" s="411">
        <v>829.56399999999996</v>
      </c>
      <c r="Y73" s="411">
        <f t="shared" si="35"/>
        <v>1141850</v>
      </c>
      <c r="Z73" s="411">
        <f t="shared" si="35"/>
        <v>829564</v>
      </c>
    </row>
    <row r="74" spans="2:26" ht="12.75" customHeight="1">
      <c r="S74" s="411">
        <v>2443.06</v>
      </c>
      <c r="T74" s="411">
        <v>2245.1999999999998</v>
      </c>
      <c r="U74" s="411">
        <f t="shared" si="34"/>
        <v>2443060</v>
      </c>
      <c r="V74" s="411">
        <f t="shared" si="34"/>
        <v>2245200</v>
      </c>
      <c r="W74" s="411">
        <v>1172.5999999999999</v>
      </c>
      <c r="X74" s="411">
        <v>909.26099999999997</v>
      </c>
      <c r="Y74" s="411">
        <f t="shared" si="35"/>
        <v>1172600</v>
      </c>
      <c r="Z74" s="411">
        <f t="shared" si="35"/>
        <v>909261</v>
      </c>
    </row>
    <row r="75" spans="2:26" ht="12.75" customHeight="1">
      <c r="S75" s="411">
        <v>2771.3</v>
      </c>
      <c r="T75" s="411">
        <v>2607.2800000000002</v>
      </c>
      <c r="U75" s="411">
        <f t="shared" si="34"/>
        <v>2771300</v>
      </c>
      <c r="V75" s="411">
        <f t="shared" si="34"/>
        <v>2607280</v>
      </c>
      <c r="W75" s="411">
        <v>1285.19</v>
      </c>
      <c r="X75" s="411">
        <v>1079.71</v>
      </c>
      <c r="Y75" s="411">
        <f t="shared" si="35"/>
        <v>1285190</v>
      </c>
      <c r="Z75" s="411">
        <f t="shared" si="35"/>
        <v>1079710</v>
      </c>
    </row>
    <row r="76" spans="2:26" ht="12.75" customHeight="1">
      <c r="S76" s="411">
        <v>3681.32</v>
      </c>
      <c r="T76" s="411">
        <v>3525.65</v>
      </c>
      <c r="U76" s="411">
        <f t="shared" si="34"/>
        <v>3681320</v>
      </c>
      <c r="V76" s="411">
        <f t="shared" si="34"/>
        <v>3525650</v>
      </c>
      <c r="W76" s="411">
        <v>1431.95</v>
      </c>
      <c r="X76" s="411">
        <v>1236.5999999999999</v>
      </c>
      <c r="Y76" s="411">
        <f t="shared" si="35"/>
        <v>1431950</v>
      </c>
      <c r="Z76" s="411">
        <f t="shared" si="35"/>
        <v>1236600</v>
      </c>
    </row>
    <row r="77" spans="2:26" ht="12.75" customHeight="1">
      <c r="S77" s="411">
        <v>4473.01</v>
      </c>
      <c r="T77" s="411">
        <v>4312.03</v>
      </c>
      <c r="U77" s="411">
        <f t="shared" si="34"/>
        <v>4473010</v>
      </c>
      <c r="V77" s="411">
        <f t="shared" si="34"/>
        <v>4312030</v>
      </c>
      <c r="W77" s="411">
        <v>1663.83</v>
      </c>
      <c r="X77" s="411">
        <v>1534.68</v>
      </c>
      <c r="Y77" s="411">
        <f t="shared" si="35"/>
        <v>1663830</v>
      </c>
      <c r="Z77" s="411">
        <f t="shared" si="35"/>
        <v>1534680</v>
      </c>
    </row>
    <row r="78" spans="2:26" ht="12.75" customHeight="1">
      <c r="W78" s="411">
        <v>1699.68</v>
      </c>
      <c r="X78" s="411">
        <v>1610.14</v>
      </c>
      <c r="Y78" s="411">
        <f t="shared" si="35"/>
        <v>1699680</v>
      </c>
      <c r="Z78" s="411">
        <f t="shared" si="35"/>
        <v>1610140</v>
      </c>
    </row>
    <row r="79" spans="2:26" ht="12.75" customHeight="1">
      <c r="W79" s="411">
        <v>1749.43</v>
      </c>
      <c r="X79" s="411">
        <v>1663.59</v>
      </c>
      <c r="Y79" s="411">
        <f t="shared" si="35"/>
        <v>1749430</v>
      </c>
      <c r="Z79" s="411">
        <f t="shared" si="35"/>
        <v>1663590</v>
      </c>
    </row>
    <row r="80" spans="2:26" ht="12.75" customHeight="1">
      <c r="W80" s="411">
        <v>2208.94</v>
      </c>
      <c r="X80" s="411">
        <v>2200.2600000000002</v>
      </c>
      <c r="Y80" s="411">
        <f t="shared" si="35"/>
        <v>2208940</v>
      </c>
      <c r="Z80" s="411">
        <f t="shared" si="35"/>
        <v>2200260</v>
      </c>
    </row>
    <row r="81" spans="23:26" ht="12.75" customHeight="1">
      <c r="W81" s="411">
        <v>2389.75</v>
      </c>
      <c r="X81" s="411">
        <v>2300.1</v>
      </c>
      <c r="Y81" s="411">
        <f t="shared" si="35"/>
        <v>2389750</v>
      </c>
      <c r="Z81" s="411">
        <f t="shared" si="35"/>
        <v>2300100</v>
      </c>
    </row>
    <row r="82" spans="23:26" ht="12.75" customHeight="1">
      <c r="W82" s="411">
        <v>2589.9899999999998</v>
      </c>
      <c r="X82" s="411">
        <v>2527.6</v>
      </c>
      <c r="Y82" s="411">
        <f t="shared" si="35"/>
        <v>2589990</v>
      </c>
      <c r="Z82" s="411">
        <f t="shared" si="35"/>
        <v>2527600</v>
      </c>
    </row>
    <row r="83" spans="23:26" ht="12.75" customHeight="1">
      <c r="W83" s="411">
        <v>2691.42</v>
      </c>
      <c r="X83" s="411">
        <v>2529.42</v>
      </c>
      <c r="Y83" s="411">
        <f t="shared" si="35"/>
        <v>2691420</v>
      </c>
      <c r="Z83" s="411">
        <f t="shared" si="35"/>
        <v>2529420</v>
      </c>
    </row>
    <row r="84" spans="23:26" ht="12.75" customHeight="1">
      <c r="W84" s="411">
        <v>3148.73</v>
      </c>
      <c r="X84" s="411">
        <v>3034.68</v>
      </c>
      <c r="Y84" s="411">
        <f t="shared" si="35"/>
        <v>3148730</v>
      </c>
      <c r="Z84" s="411">
        <f t="shared" si="35"/>
        <v>3034680</v>
      </c>
    </row>
    <row r="85" spans="23:26" ht="12.75" customHeight="1">
      <c r="W85" s="411">
        <v>4012.07</v>
      </c>
      <c r="X85" s="411">
        <v>3841.26</v>
      </c>
      <c r="Y85" s="411">
        <f t="shared" si="35"/>
        <v>4012070</v>
      </c>
      <c r="Z85" s="411">
        <f t="shared" si="35"/>
        <v>3841260</v>
      </c>
    </row>
    <row r="86" spans="23:26" ht="12.75" customHeight="1">
      <c r="W86" s="411">
        <v>4722.62</v>
      </c>
      <c r="X86" s="411">
        <v>4382.62</v>
      </c>
      <c r="Y86" s="411">
        <f t="shared" si="35"/>
        <v>4722620</v>
      </c>
      <c r="Z86" s="411">
        <f t="shared" si="35"/>
        <v>4382620</v>
      </c>
    </row>
  </sheetData>
  <mergeCells count="1">
    <mergeCell ref="B62:R68"/>
  </mergeCells>
  <phoneticPr fontId="0" type="noConversion"/>
  <pageMargins left="0.35433070866141736" right="0.35433070866141736" top="0.98425196850393704" bottom="0.74803149606299213" header="0.51181102362204722" footer="0.51181102362204722"/>
  <pageSetup scale="82" orientation="landscape" r:id="rId1"/>
  <headerFooter alignWithMargins="0"/>
  <colBreaks count="3" manualBreakCount="3">
    <brk id="14" max="56" man="1"/>
    <brk id="28" max="56" man="1"/>
    <brk id="42" max="1048575" man="1"/>
  </colBreaks>
</worksheet>
</file>

<file path=xl/worksheets/sheet47.xml><?xml version="1.0" encoding="utf-8"?>
<worksheet xmlns="http://schemas.openxmlformats.org/spreadsheetml/2006/main" xmlns:r="http://schemas.openxmlformats.org/officeDocument/2006/relationships">
  <sheetPr codeName="Sheet47"/>
  <dimension ref="A1:BN106"/>
  <sheetViews>
    <sheetView showOutlineSymbols="0" view="pageBreakPreview" zoomScaleSheetLayoutView="100" workbookViewId="0">
      <pane xSplit="1" ySplit="3" topLeftCell="B24"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6.140625" style="510" customWidth="1"/>
    <col min="2" max="2" width="10" style="510" customWidth="1"/>
    <col min="3" max="3" width="12.28515625" style="510" customWidth="1"/>
    <col min="4" max="4" width="8.85546875" style="661" customWidth="1"/>
    <col min="5" max="6" width="11.85546875" style="510" customWidth="1"/>
    <col min="7" max="7" width="10.42578125" style="510" customWidth="1"/>
    <col min="8" max="8" width="7.85546875" style="510" customWidth="1"/>
    <col min="9" max="10" width="11.85546875" style="510" customWidth="1"/>
    <col min="11" max="11" width="13.7109375" style="510" customWidth="1"/>
    <col min="12" max="12" width="40.85546875" style="510" hidden="1" customWidth="1"/>
    <col min="13" max="13" width="7.7109375" style="510" customWidth="1"/>
    <col min="14" max="14" width="7.85546875" style="510" customWidth="1"/>
    <col min="15" max="16" width="11.85546875" style="510" customWidth="1"/>
    <col min="17" max="17" width="10.5703125" style="510" customWidth="1"/>
    <col min="18" max="18" width="8.7109375" style="510" customWidth="1"/>
    <col min="19" max="20" width="11.85546875" style="510" customWidth="1"/>
    <col min="21" max="21" width="10.5703125" style="510" customWidth="1"/>
    <col min="22" max="22" width="7.85546875" style="510" customWidth="1"/>
    <col min="23" max="24" width="11.85546875" style="510" customWidth="1"/>
    <col min="25" max="25" width="10.5703125" style="510" customWidth="1"/>
    <col min="26" max="26" width="17.85546875" style="510" hidden="1" customWidth="1"/>
    <col min="27" max="28" width="7.85546875" style="510" customWidth="1"/>
    <col min="29" max="30" width="11.85546875" style="510" customWidth="1"/>
    <col min="31" max="31" width="10.5703125" style="510" customWidth="1"/>
    <col min="32" max="32" width="8.7109375" style="510" customWidth="1"/>
    <col min="33" max="34" width="11.85546875" style="510" customWidth="1"/>
    <col min="35" max="35" width="10.5703125" style="510" customWidth="1"/>
    <col min="36" max="36" width="9.7109375" style="510" customWidth="1"/>
    <col min="37" max="37" width="11.85546875" style="510" customWidth="1"/>
    <col min="38" max="38" width="9.140625" style="510" customWidth="1"/>
    <col min="39" max="39" width="10.5703125" style="510" customWidth="1"/>
    <col min="40" max="40" width="23.5703125" style="510" hidden="1" customWidth="1"/>
    <col min="41" max="41" width="7.7109375" style="510" customWidth="1"/>
    <col min="42" max="42" width="11.28515625" style="510" customWidth="1"/>
    <col min="43" max="44" width="11.85546875" style="510" customWidth="1"/>
    <col min="45" max="45" width="10.5703125" style="510" customWidth="1"/>
    <col min="46" max="46" width="7.85546875" style="510" customWidth="1"/>
    <col min="47" max="48" width="11.85546875" style="510" customWidth="1"/>
    <col min="49" max="49" width="10.5703125" style="510" customWidth="1"/>
    <col min="50" max="50" width="7.85546875" style="510" customWidth="1"/>
    <col min="51" max="52" width="11.85546875" style="510" customWidth="1"/>
    <col min="53" max="53" width="10.5703125" style="510" customWidth="1"/>
    <col min="54" max="54" width="19.7109375" style="510" hidden="1" customWidth="1"/>
    <col min="55" max="55" width="7.7109375" style="510" customWidth="1"/>
    <col min="56" max="56" width="7.85546875" style="510" customWidth="1"/>
    <col min="57" max="58" width="11.85546875" style="510" customWidth="1"/>
    <col min="59" max="59" width="10.5703125" style="510" customWidth="1"/>
    <col min="60" max="60" width="7.85546875" style="510" customWidth="1"/>
    <col min="61" max="62" width="11.85546875" style="510" customWidth="1"/>
    <col min="63" max="63" width="10.5703125" style="510" customWidth="1"/>
    <col min="64" max="64" width="7.85546875" style="510" customWidth="1"/>
    <col min="65" max="65" width="11.85546875" style="510" customWidth="1"/>
    <col min="66" max="66" width="10.5703125" style="510" customWidth="1"/>
    <col min="67" max="16384" width="3.85546875" style="510"/>
  </cols>
  <sheetData>
    <row r="1" spans="1:66" ht="12.75" customHeight="1">
      <c r="B1" s="510" t="s">
        <v>5</v>
      </c>
      <c r="M1" s="510" t="s">
        <v>6</v>
      </c>
      <c r="Y1" s="511"/>
      <c r="AA1" s="510" t="s">
        <v>9</v>
      </c>
      <c r="AO1" s="510" t="s">
        <v>8</v>
      </c>
      <c r="BC1" s="510" t="s">
        <v>7</v>
      </c>
      <c r="BH1" s="512"/>
    </row>
    <row r="2" spans="1:66" ht="25.9" customHeight="1">
      <c r="A2" s="511" t="s">
        <v>471</v>
      </c>
      <c r="B2" s="460"/>
      <c r="C2" s="513"/>
      <c r="D2" s="513" t="s">
        <v>472</v>
      </c>
      <c r="E2" s="513"/>
      <c r="F2" s="513"/>
      <c r="G2" s="513"/>
      <c r="H2" s="513" t="s">
        <v>474</v>
      </c>
      <c r="I2" s="513"/>
      <c r="J2" s="513"/>
      <c r="K2" s="513"/>
      <c r="L2" s="513"/>
      <c r="M2" s="514" t="s">
        <v>471</v>
      </c>
      <c r="N2" s="513" t="s">
        <v>475</v>
      </c>
      <c r="O2" s="513"/>
      <c r="P2" s="513"/>
      <c r="Q2" s="513"/>
      <c r="R2" s="513" t="s">
        <v>479</v>
      </c>
      <c r="S2" s="513"/>
      <c r="T2" s="513"/>
      <c r="U2" s="513"/>
      <c r="V2" s="513" t="s">
        <v>480</v>
      </c>
      <c r="W2" s="513"/>
      <c r="X2" s="513"/>
      <c r="Y2" s="513"/>
      <c r="Z2" s="513"/>
      <c r="AA2" s="514" t="s">
        <v>471</v>
      </c>
      <c r="AB2" s="513" t="s">
        <v>481</v>
      </c>
      <c r="AC2" s="513"/>
      <c r="AD2" s="513"/>
      <c r="AE2" s="513"/>
      <c r="AF2" s="513" t="s">
        <v>482</v>
      </c>
      <c r="AG2" s="513"/>
      <c r="AH2" s="513"/>
      <c r="AI2" s="513"/>
      <c r="AJ2" s="513" t="s">
        <v>487</v>
      </c>
      <c r="AK2" s="513"/>
      <c r="AL2" s="513"/>
      <c r="AM2" s="513"/>
      <c r="AN2" s="513"/>
      <c r="AO2" s="514" t="s">
        <v>471</v>
      </c>
      <c r="AP2" s="513" t="s">
        <v>492</v>
      </c>
      <c r="AQ2" s="513"/>
      <c r="AR2" s="513"/>
      <c r="AS2" s="513"/>
      <c r="AT2" s="513" t="s">
        <v>494</v>
      </c>
      <c r="AU2" s="513"/>
      <c r="AV2" s="513"/>
      <c r="AW2" s="513"/>
      <c r="AX2" s="513" t="s">
        <v>497</v>
      </c>
      <c r="AY2" s="513"/>
      <c r="AZ2" s="513"/>
      <c r="BA2" s="513"/>
      <c r="BB2" s="513"/>
      <c r="BC2" s="514" t="s">
        <v>471</v>
      </c>
      <c r="BD2" s="513" t="s">
        <v>498</v>
      </c>
      <c r="BE2" s="513"/>
      <c r="BF2" s="513"/>
      <c r="BG2" s="513"/>
      <c r="BH2" s="513" t="s">
        <v>274</v>
      </c>
      <c r="BI2" s="513"/>
      <c r="BJ2" s="513"/>
      <c r="BK2" s="513"/>
      <c r="BL2" s="513" t="s">
        <v>275</v>
      </c>
      <c r="BM2" s="513"/>
      <c r="BN2" s="513"/>
    </row>
    <row r="3" spans="1:66" ht="66" customHeight="1">
      <c r="A3" s="511"/>
      <c r="B3" s="513" t="s">
        <v>357</v>
      </c>
      <c r="C3" s="513" t="s">
        <v>448</v>
      </c>
      <c r="D3" s="513" t="s">
        <v>355</v>
      </c>
      <c r="E3" s="513" t="s">
        <v>356</v>
      </c>
      <c r="F3" s="513" t="s">
        <v>236</v>
      </c>
      <c r="G3" s="513" t="s">
        <v>237</v>
      </c>
      <c r="H3" s="513" t="s">
        <v>355</v>
      </c>
      <c r="I3" s="513" t="s">
        <v>356</v>
      </c>
      <c r="J3" s="513" t="s">
        <v>236</v>
      </c>
      <c r="K3" s="513" t="s">
        <v>237</v>
      </c>
      <c r="L3" s="513"/>
      <c r="M3" s="511"/>
      <c r="N3" s="513" t="s">
        <v>355</v>
      </c>
      <c r="O3" s="513" t="s">
        <v>356</v>
      </c>
      <c r="P3" s="513" t="s">
        <v>236</v>
      </c>
      <c r="Q3" s="513" t="s">
        <v>237</v>
      </c>
      <c r="R3" s="513" t="s">
        <v>355</v>
      </c>
      <c r="S3" s="513" t="s">
        <v>356</v>
      </c>
      <c r="T3" s="513" t="s">
        <v>236</v>
      </c>
      <c r="U3" s="513" t="s">
        <v>237</v>
      </c>
      <c r="V3" s="513" t="s">
        <v>355</v>
      </c>
      <c r="W3" s="513" t="s">
        <v>356</v>
      </c>
      <c r="X3" s="513" t="s">
        <v>236</v>
      </c>
      <c r="Y3" s="513" t="s">
        <v>237</v>
      </c>
      <c r="Z3" s="513"/>
      <c r="AA3" s="511"/>
      <c r="AB3" s="513" t="s">
        <v>355</v>
      </c>
      <c r="AC3" s="513" t="s">
        <v>356</v>
      </c>
      <c r="AD3" s="513" t="s">
        <v>236</v>
      </c>
      <c r="AE3" s="513" t="s">
        <v>237</v>
      </c>
      <c r="AF3" s="513" t="s">
        <v>355</v>
      </c>
      <c r="AG3" s="513" t="s">
        <v>356</v>
      </c>
      <c r="AH3" s="513" t="s">
        <v>236</v>
      </c>
      <c r="AI3" s="513" t="s">
        <v>237</v>
      </c>
      <c r="AJ3" s="513" t="s">
        <v>355</v>
      </c>
      <c r="AK3" s="513" t="s">
        <v>356</v>
      </c>
      <c r="AL3" s="513" t="s">
        <v>236</v>
      </c>
      <c r="AM3" s="513" t="s">
        <v>237</v>
      </c>
      <c r="AN3" s="513"/>
      <c r="AO3" s="511"/>
      <c r="AP3" s="513" t="s">
        <v>355</v>
      </c>
      <c r="AQ3" s="513" t="s">
        <v>356</v>
      </c>
      <c r="AR3" s="513" t="s">
        <v>236</v>
      </c>
      <c r="AS3" s="513" t="s">
        <v>237</v>
      </c>
      <c r="AT3" s="513" t="s">
        <v>355</v>
      </c>
      <c r="AU3" s="513" t="s">
        <v>356</v>
      </c>
      <c r="AV3" s="513" t="s">
        <v>236</v>
      </c>
      <c r="AW3" s="513" t="s">
        <v>237</v>
      </c>
      <c r="AX3" s="513" t="s">
        <v>355</v>
      </c>
      <c r="AY3" s="513" t="s">
        <v>356</v>
      </c>
      <c r="AZ3" s="513" t="s">
        <v>236</v>
      </c>
      <c r="BA3" s="513" t="s">
        <v>237</v>
      </c>
      <c r="BB3" s="513"/>
      <c r="BC3" s="511"/>
      <c r="BD3" s="513" t="s">
        <v>355</v>
      </c>
      <c r="BE3" s="513" t="s">
        <v>356</v>
      </c>
      <c r="BF3" s="513" t="s">
        <v>236</v>
      </c>
      <c r="BG3" s="513" t="s">
        <v>237</v>
      </c>
      <c r="BH3" s="513" t="s">
        <v>355</v>
      </c>
      <c r="BI3" s="513" t="s">
        <v>356</v>
      </c>
      <c r="BJ3" s="513" t="s">
        <v>236</v>
      </c>
      <c r="BK3" s="420" t="s">
        <v>237</v>
      </c>
      <c r="BL3" s="513" t="s">
        <v>355</v>
      </c>
      <c r="BM3" s="513" t="s">
        <v>356</v>
      </c>
      <c r="BN3" s="513" t="s">
        <v>236</v>
      </c>
    </row>
    <row r="4" spans="1:66" ht="12.75" hidden="1" customHeight="1">
      <c r="A4" s="511">
        <v>1960</v>
      </c>
      <c r="B4" s="663">
        <v>9420.5229999999992</v>
      </c>
      <c r="C4" s="515">
        <f t="shared" ref="C4:C23" si="0">B4*20</f>
        <v>188410.46</v>
      </c>
      <c r="D4" s="520" t="e">
        <f>#REF!/#REF!*100</f>
        <v>#REF!</v>
      </c>
      <c r="E4" s="515" t="e">
        <f>$C4*D4/100</f>
        <v>#REF!</v>
      </c>
      <c r="F4" s="515" t="e">
        <f>E4/'A1'!B3*1000/'A7'!O$33*100</f>
        <v>#REF!</v>
      </c>
      <c r="G4" s="515" t="e">
        <f>F4*'A19'!B$43</f>
        <v>#REF!</v>
      </c>
      <c r="H4" s="516" t="e">
        <f>#REF!/#REF!*100</f>
        <v>#REF!</v>
      </c>
      <c r="I4" s="515" t="e">
        <f t="shared" ref="I4:I50" si="1">$C4*H4/100</f>
        <v>#REF!</v>
      </c>
      <c r="J4" s="515" t="e">
        <f>I4/'A1'!C3*1000/'A7'!O$33*100</f>
        <v>#REF!</v>
      </c>
      <c r="K4" s="515" t="e">
        <f>J4*'A19'!C$43</f>
        <v>#REF!</v>
      </c>
      <c r="L4" s="515"/>
      <c r="M4" s="511">
        <v>1960</v>
      </c>
      <c r="N4" s="516" t="e">
        <f>#REF!/#REF!*100</f>
        <v>#REF!</v>
      </c>
      <c r="O4" s="515" t="e">
        <f>$C4*N4/100</f>
        <v>#REF!</v>
      </c>
      <c r="P4" s="515" t="e">
        <f>O4/'A1'!D3*1000/'A7'!O$33*100</f>
        <v>#REF!</v>
      </c>
      <c r="Q4" s="515" t="e">
        <f>P4*'A19'!D$43</f>
        <v>#REF!</v>
      </c>
      <c r="R4" s="516" t="e">
        <f>#REF!/#REF!*100</f>
        <v>#REF!</v>
      </c>
      <c r="S4" s="515" t="e">
        <f>$C4*R4/100</f>
        <v>#REF!</v>
      </c>
      <c r="T4" s="515" t="e">
        <f>S4/'A1'!E3*1000/'A7'!O$33*100</f>
        <v>#REF!</v>
      </c>
      <c r="U4" s="515" t="e">
        <f>T4*'A19'!E$43</f>
        <v>#REF!</v>
      </c>
      <c r="V4" s="516" t="e">
        <f>#REF!/#REF!*100</f>
        <v>#REF!</v>
      </c>
      <c r="W4" s="515" t="e">
        <f>$C4*V4/100</f>
        <v>#REF!</v>
      </c>
      <c r="X4" s="515" t="e">
        <f>W4/'A1'!F3*1000/'A7'!O$33*100</f>
        <v>#REF!</v>
      </c>
      <c r="Y4" s="515" t="e">
        <f>X4*'A19'!F$43</f>
        <v>#REF!</v>
      </c>
      <c r="Z4" s="515"/>
      <c r="AA4" s="511">
        <v>1960</v>
      </c>
      <c r="AB4" s="517" t="e">
        <f>#REF!/#REF!*100</f>
        <v>#REF!</v>
      </c>
      <c r="AC4" s="515" t="e">
        <f>$C4*AB4/100</f>
        <v>#REF!</v>
      </c>
      <c r="AD4" s="515" t="e">
        <f>AC4/'A1'!G3*1000/'A7'!O$33*100</f>
        <v>#REF!</v>
      </c>
      <c r="AE4" s="515" t="e">
        <f>AD4*'A19'!G$43</f>
        <v>#REF!</v>
      </c>
      <c r="AF4" s="516" t="e">
        <f>#REF!/#REF!*100</f>
        <v>#REF!</v>
      </c>
      <c r="AG4" s="515" t="e">
        <f>$C4*AF4/100</f>
        <v>#REF!</v>
      </c>
      <c r="AH4" s="515" t="e">
        <f>AG4/'A1'!H3*1000/'A7'!O$33*100</f>
        <v>#REF!</v>
      </c>
      <c r="AI4" s="515" t="e">
        <f>AH4*'A19'!H$43</f>
        <v>#REF!</v>
      </c>
      <c r="AJ4" s="516" t="e">
        <f>#REF!/#REF!*100</f>
        <v>#REF!</v>
      </c>
      <c r="AK4" s="515" t="e">
        <f>$C4*AJ4/100</f>
        <v>#REF!</v>
      </c>
      <c r="AL4" s="515" t="e">
        <f>AK4/'A1'!I3*1000/'A7'!O$33*100</f>
        <v>#REF!</v>
      </c>
      <c r="AM4" s="515" t="e">
        <f>AL4*'A19'!I$43</f>
        <v>#REF!</v>
      </c>
      <c r="AN4" s="515"/>
      <c r="AO4" s="511">
        <v>1960</v>
      </c>
      <c r="AP4" s="517" t="e">
        <f>#REF!/#REF!*100</f>
        <v>#REF!</v>
      </c>
      <c r="AQ4" s="515" t="e">
        <f>$C4*AP4/100</f>
        <v>#REF!</v>
      </c>
      <c r="AR4" s="515" t="e">
        <f>AQ4/'A1'!J3*1000/'A7'!O$33*100</f>
        <v>#REF!</v>
      </c>
      <c r="AS4" s="515" t="e">
        <f>AR4*'A19'!J$43</f>
        <v>#REF!</v>
      </c>
      <c r="AT4" s="516" t="e">
        <f>#REF!/#REF!*100</f>
        <v>#REF!</v>
      </c>
      <c r="AU4" s="515" t="e">
        <f>$C4*AT4/100</f>
        <v>#REF!</v>
      </c>
      <c r="AV4" s="515" t="e">
        <f>AU4/'A1'!K3*1000/'A7'!O$33*100</f>
        <v>#REF!</v>
      </c>
      <c r="AW4" s="515" t="e">
        <f>AV4*'A19'!K$43</f>
        <v>#REF!</v>
      </c>
      <c r="AX4" s="516" t="e">
        <f>#REF!/#REF!*100</f>
        <v>#REF!</v>
      </c>
      <c r="AY4" s="515" t="e">
        <f>$C4*AX4/100</f>
        <v>#REF!</v>
      </c>
      <c r="AZ4" s="515" t="e">
        <f>AY4/'A1'!L3*1000/'A7'!O$33*100</f>
        <v>#REF!</v>
      </c>
      <c r="BA4" s="515" t="e">
        <f>AZ4*'A19'!L$43</f>
        <v>#REF!</v>
      </c>
      <c r="BB4" s="515"/>
      <c r="BC4" s="511">
        <v>1960</v>
      </c>
      <c r="BD4" s="517" t="e">
        <f>#REF!/#REF!*100</f>
        <v>#REF!</v>
      </c>
      <c r="BE4" s="515" t="e">
        <f>$C4*BD4/100</f>
        <v>#REF!</v>
      </c>
      <c r="BF4" s="515" t="e">
        <f>BE4/'A1'!M3*1000/'A7'!O$33*100</f>
        <v>#REF!</v>
      </c>
      <c r="BG4" s="515" t="e">
        <f>BF4*'A19'!M$43</f>
        <v>#REF!</v>
      </c>
      <c r="BH4" s="516" t="e">
        <f>#REF!/#REF!*100</f>
        <v>#REF!</v>
      </c>
      <c r="BI4" s="515" t="e">
        <f>$C4*BH4/100</f>
        <v>#REF!</v>
      </c>
      <c r="BJ4" s="515" t="e">
        <f>BI4/'A1'!N3*1000/'A7'!O$33*100</f>
        <v>#REF!</v>
      </c>
      <c r="BK4" s="515" t="e">
        <f>BJ4*'A19'!N$43</f>
        <v>#REF!</v>
      </c>
      <c r="BL4" s="516" t="e">
        <f>#REF!/#REF!*100</f>
        <v>#REF!</v>
      </c>
      <c r="BM4" s="515" t="e">
        <f>$C4*BL4/100</f>
        <v>#REF!</v>
      </c>
      <c r="BN4" s="515" t="e">
        <f>BM4/'A1'!O3*1000*'A19'!O3</f>
        <v>#REF!</v>
      </c>
    </row>
    <row r="5" spans="1:66" ht="12.75" hidden="1" customHeight="1">
      <c r="A5" s="511">
        <v>1961</v>
      </c>
      <c r="B5" s="663">
        <v>9460.8599999999988</v>
      </c>
      <c r="C5" s="515">
        <f t="shared" si="0"/>
        <v>189217.19999999998</v>
      </c>
      <c r="D5" s="520" t="e">
        <f>#REF!/#REF!*100</f>
        <v>#REF!</v>
      </c>
      <c r="E5" s="515" t="e">
        <f t="shared" ref="E5:E49" si="2">$C5*D5/100</f>
        <v>#REF!</v>
      </c>
      <c r="F5" s="515" t="e">
        <f>E5/'A1'!B4*1000/'A7'!O$33*100</f>
        <v>#REF!</v>
      </c>
      <c r="G5" s="515" t="e">
        <f>F5*'A19'!B$43</f>
        <v>#REF!</v>
      </c>
      <c r="H5" s="516" t="e">
        <f>#REF!/#REF!*100</f>
        <v>#REF!</v>
      </c>
      <c r="I5" s="515" t="e">
        <f t="shared" si="1"/>
        <v>#REF!</v>
      </c>
      <c r="J5" s="515" t="e">
        <f>I5/'A1'!C4*1000/'A7'!O$33*100</f>
        <v>#REF!</v>
      </c>
      <c r="K5" s="515" t="e">
        <f>J5*'A19'!C$43</f>
        <v>#REF!</v>
      </c>
      <c r="L5" s="515"/>
      <c r="M5" s="511">
        <v>1961</v>
      </c>
      <c r="N5" s="516" t="e">
        <f>#REF!/#REF!*100</f>
        <v>#REF!</v>
      </c>
      <c r="O5" s="515" t="e">
        <f t="shared" ref="O5:O50" si="3">$C5*N5/100</f>
        <v>#REF!</v>
      </c>
      <c r="P5" s="515" t="e">
        <f>O5/'A1'!D4*1000/'A7'!O$33*100</f>
        <v>#REF!</v>
      </c>
      <c r="Q5" s="515" t="e">
        <f>P5*'A19'!D$43</f>
        <v>#REF!</v>
      </c>
      <c r="R5" s="516" t="e">
        <f>#REF!/#REF!*100</f>
        <v>#REF!</v>
      </c>
      <c r="S5" s="515" t="e">
        <f t="shared" ref="S5:S50" si="4">$C5*R5/100</f>
        <v>#REF!</v>
      </c>
      <c r="T5" s="515" t="e">
        <f>S5/'A1'!E4*1000/'A7'!O$33*100</f>
        <v>#REF!</v>
      </c>
      <c r="U5" s="515" t="e">
        <f>T5*'A19'!E$43</f>
        <v>#REF!</v>
      </c>
      <c r="V5" s="516" t="e">
        <f>#REF!/#REF!*100</f>
        <v>#REF!</v>
      </c>
      <c r="W5" s="515" t="e">
        <f t="shared" ref="W5:W50" si="5">$C5*V5/100</f>
        <v>#REF!</v>
      </c>
      <c r="X5" s="515" t="e">
        <f>W5/'A1'!F4*1000/'A7'!O$33*100</f>
        <v>#REF!</v>
      </c>
      <c r="Y5" s="515" t="e">
        <f>X5*'A19'!F$43</f>
        <v>#REF!</v>
      </c>
      <c r="Z5" s="515"/>
      <c r="AA5" s="511">
        <v>1961</v>
      </c>
      <c r="AB5" s="517" t="e">
        <f>#REF!/#REF!*100</f>
        <v>#REF!</v>
      </c>
      <c r="AC5" s="515" t="e">
        <f t="shared" ref="AC5:AC50" si="6">$C5*AB5/100</f>
        <v>#REF!</v>
      </c>
      <c r="AD5" s="515" t="e">
        <f>AC5/'A1'!G4*1000/'A7'!O$33*100</f>
        <v>#REF!</v>
      </c>
      <c r="AE5" s="515" t="e">
        <f>AD5*'A19'!G$43</f>
        <v>#REF!</v>
      </c>
      <c r="AF5" s="516" t="e">
        <f>#REF!/#REF!*100</f>
        <v>#REF!</v>
      </c>
      <c r="AG5" s="515" t="e">
        <f t="shared" ref="AG5:AG50" si="7">$C5*AF5/100</f>
        <v>#REF!</v>
      </c>
      <c r="AH5" s="515" t="e">
        <f>AG5/'A1'!H4*1000/'A7'!O$33*100</f>
        <v>#REF!</v>
      </c>
      <c r="AI5" s="515" t="e">
        <f>AH5*'A19'!H$43</f>
        <v>#REF!</v>
      </c>
      <c r="AJ5" s="516" t="e">
        <f>#REF!/#REF!*100</f>
        <v>#REF!</v>
      </c>
      <c r="AK5" s="515" t="e">
        <f t="shared" ref="AK5:AK50" si="8">$C5*AJ5/100</f>
        <v>#REF!</v>
      </c>
      <c r="AL5" s="515" t="e">
        <f>AK5/'A1'!I4*1000/'A7'!O$33*100</f>
        <v>#REF!</v>
      </c>
      <c r="AM5" s="515" t="e">
        <f>AL5*'A19'!I$43</f>
        <v>#REF!</v>
      </c>
      <c r="AN5" s="515"/>
      <c r="AO5" s="511">
        <v>1961</v>
      </c>
      <c r="AP5" s="517" t="e">
        <f>#REF!/#REF!*100</f>
        <v>#REF!</v>
      </c>
      <c r="AQ5" s="515" t="e">
        <f t="shared" ref="AQ5:AQ50" si="9">$C5*AP5/100</f>
        <v>#REF!</v>
      </c>
      <c r="AR5" s="515" t="e">
        <f>AQ5/'A1'!J4*1000/'A7'!O$33*100</f>
        <v>#REF!</v>
      </c>
      <c r="AS5" s="515" t="e">
        <f>AR5*'A19'!J$43</f>
        <v>#REF!</v>
      </c>
      <c r="AT5" s="516" t="e">
        <f>#REF!/#REF!*100</f>
        <v>#REF!</v>
      </c>
      <c r="AU5" s="515" t="e">
        <f t="shared" ref="AU5:AU50" si="10">$C5*AT5/100</f>
        <v>#REF!</v>
      </c>
      <c r="AV5" s="515" t="e">
        <f>AU5/'A1'!K4*1000/'A7'!O$33*100</f>
        <v>#REF!</v>
      </c>
      <c r="AW5" s="515" t="e">
        <f>AV5*'A19'!K$43</f>
        <v>#REF!</v>
      </c>
      <c r="AX5" s="516" t="e">
        <f>#REF!/#REF!*100</f>
        <v>#REF!</v>
      </c>
      <c r="AY5" s="515" t="e">
        <f t="shared" ref="AY5:AY50" si="11">$C5*AX5/100</f>
        <v>#REF!</v>
      </c>
      <c r="AZ5" s="515" t="e">
        <f>AY5/'A1'!L4*1000/'A7'!O$33*100</f>
        <v>#REF!</v>
      </c>
      <c r="BA5" s="515" t="e">
        <f>AZ5*'A19'!L$43</f>
        <v>#REF!</v>
      </c>
      <c r="BB5" s="515"/>
      <c r="BC5" s="511">
        <v>1961</v>
      </c>
      <c r="BD5" s="517" t="e">
        <f>#REF!/#REF!*100</f>
        <v>#REF!</v>
      </c>
      <c r="BE5" s="515" t="e">
        <f t="shared" ref="BE5:BE50" si="12">$C5*BD5/100</f>
        <v>#REF!</v>
      </c>
      <c r="BF5" s="515" t="e">
        <f>BE5/'A1'!M4*1000/'A7'!O$33*100</f>
        <v>#REF!</v>
      </c>
      <c r="BG5" s="515" t="e">
        <f>BF5*'A19'!M$43</f>
        <v>#REF!</v>
      </c>
      <c r="BH5" s="516" t="e">
        <f>#REF!/#REF!*100</f>
        <v>#REF!</v>
      </c>
      <c r="BI5" s="515" t="e">
        <f t="shared" ref="BI5:BI50" si="13">$C5*BH5/100</f>
        <v>#REF!</v>
      </c>
      <c r="BJ5" s="515" t="e">
        <f>BI5/'A1'!N4*1000/'A7'!O$33*100</f>
        <v>#REF!</v>
      </c>
      <c r="BK5" s="515" t="e">
        <f>BJ5*'A19'!N$43</f>
        <v>#REF!</v>
      </c>
      <c r="BL5" s="516" t="e">
        <f>#REF!/#REF!*100</f>
        <v>#REF!</v>
      </c>
      <c r="BM5" s="515" t="e">
        <f t="shared" ref="BM5:BM50" si="14">$C5*BL5/100</f>
        <v>#REF!</v>
      </c>
      <c r="BN5" s="515" t="e">
        <f>BM5/'A1'!O4*1000*'A19'!O4</f>
        <v>#REF!</v>
      </c>
    </row>
    <row r="6" spans="1:66" ht="12.75" hidden="1" customHeight="1">
      <c r="A6" s="511">
        <v>1962</v>
      </c>
      <c r="B6" s="523">
        <v>9849.5619999999999</v>
      </c>
      <c r="C6" s="515">
        <f t="shared" si="0"/>
        <v>196991.24</v>
      </c>
      <c r="D6" s="520" t="e">
        <f>#REF!/#REF!*100</f>
        <v>#REF!</v>
      </c>
      <c r="E6" s="515" t="e">
        <f t="shared" si="2"/>
        <v>#REF!</v>
      </c>
      <c r="F6" s="515" t="e">
        <f>E6/'A1'!B5*1000/'A7'!O$33*100</f>
        <v>#REF!</v>
      </c>
      <c r="G6" s="515" t="e">
        <f>F6*'A19'!B$43</f>
        <v>#REF!</v>
      </c>
      <c r="H6" s="516" t="e">
        <f>#REF!/#REF!*100</f>
        <v>#REF!</v>
      </c>
      <c r="I6" s="515" t="e">
        <f t="shared" si="1"/>
        <v>#REF!</v>
      </c>
      <c r="J6" s="515" t="e">
        <f>I6/'A1'!C5*1000/'A7'!O$33*100</f>
        <v>#REF!</v>
      </c>
      <c r="K6" s="515" t="e">
        <f>J6*'A19'!C$43</f>
        <v>#REF!</v>
      </c>
      <c r="L6" s="515"/>
      <c r="M6" s="511">
        <v>1962</v>
      </c>
      <c r="N6" s="516" t="e">
        <f>#REF!/#REF!*100</f>
        <v>#REF!</v>
      </c>
      <c r="O6" s="515" t="e">
        <f t="shared" si="3"/>
        <v>#REF!</v>
      </c>
      <c r="P6" s="515" t="e">
        <f>O6/'A1'!D5*1000/'A7'!O$33*100</f>
        <v>#REF!</v>
      </c>
      <c r="Q6" s="515" t="e">
        <f>P6*'A19'!D$43</f>
        <v>#REF!</v>
      </c>
      <c r="R6" s="516" t="e">
        <f>#REF!/#REF!*100</f>
        <v>#REF!</v>
      </c>
      <c r="S6" s="515" t="e">
        <f t="shared" si="4"/>
        <v>#REF!</v>
      </c>
      <c r="T6" s="515" t="e">
        <f>S6/'A1'!E5*1000/'A7'!O$33*100</f>
        <v>#REF!</v>
      </c>
      <c r="U6" s="515" t="e">
        <f>T6*'A19'!E$43</f>
        <v>#REF!</v>
      </c>
      <c r="V6" s="516" t="e">
        <f>#REF!/#REF!*100</f>
        <v>#REF!</v>
      </c>
      <c r="W6" s="515" t="e">
        <f t="shared" si="5"/>
        <v>#REF!</v>
      </c>
      <c r="X6" s="515" t="e">
        <f>W6/'A1'!F5*1000/'A7'!O$33*100</f>
        <v>#REF!</v>
      </c>
      <c r="Y6" s="515" t="e">
        <f>X6*'A19'!F$43</f>
        <v>#REF!</v>
      </c>
      <c r="Z6" s="515"/>
      <c r="AA6" s="511">
        <v>1962</v>
      </c>
      <c r="AB6" s="517" t="e">
        <f>#REF!/#REF!*100</f>
        <v>#REF!</v>
      </c>
      <c r="AC6" s="515" t="e">
        <f t="shared" si="6"/>
        <v>#REF!</v>
      </c>
      <c r="AD6" s="515" t="e">
        <f>AC6/'A1'!G5*1000/'A7'!O$33*100</f>
        <v>#REF!</v>
      </c>
      <c r="AE6" s="515" t="e">
        <f>AD6*'A19'!G$43</f>
        <v>#REF!</v>
      </c>
      <c r="AF6" s="516" t="e">
        <f>#REF!/#REF!*100</f>
        <v>#REF!</v>
      </c>
      <c r="AG6" s="515" t="e">
        <f t="shared" si="7"/>
        <v>#REF!</v>
      </c>
      <c r="AH6" s="515" t="e">
        <f>AG6/'A1'!H5*1000/'A7'!O$33*100</f>
        <v>#REF!</v>
      </c>
      <c r="AI6" s="515" t="e">
        <f>AH6*'A19'!H$43</f>
        <v>#REF!</v>
      </c>
      <c r="AJ6" s="516" t="e">
        <f>#REF!/#REF!*100</f>
        <v>#REF!</v>
      </c>
      <c r="AK6" s="515" t="e">
        <f t="shared" si="8"/>
        <v>#REF!</v>
      </c>
      <c r="AL6" s="515" t="e">
        <f>AK6/'A1'!I5*1000/'A7'!O$33*100</f>
        <v>#REF!</v>
      </c>
      <c r="AM6" s="515" t="e">
        <f>AL6*'A19'!I$43</f>
        <v>#REF!</v>
      </c>
      <c r="AN6" s="515"/>
      <c r="AO6" s="511">
        <v>1962</v>
      </c>
      <c r="AP6" s="517" t="e">
        <f>#REF!/#REF!*100</f>
        <v>#REF!</v>
      </c>
      <c r="AQ6" s="515" t="e">
        <f t="shared" si="9"/>
        <v>#REF!</v>
      </c>
      <c r="AR6" s="515" t="e">
        <f>AQ6/'A1'!J5*1000/'A7'!O$33*100</f>
        <v>#REF!</v>
      </c>
      <c r="AS6" s="515" t="e">
        <f>AR6*'A19'!J$43</f>
        <v>#REF!</v>
      </c>
      <c r="AT6" s="516" t="e">
        <f>#REF!/#REF!*100</f>
        <v>#REF!</v>
      </c>
      <c r="AU6" s="515" t="e">
        <f t="shared" si="10"/>
        <v>#REF!</v>
      </c>
      <c r="AV6" s="515" t="e">
        <f>AU6/'A1'!K5*1000/'A7'!O$33*100</f>
        <v>#REF!</v>
      </c>
      <c r="AW6" s="515" t="e">
        <f>AV6*'A19'!K$43</f>
        <v>#REF!</v>
      </c>
      <c r="AX6" s="516" t="e">
        <f>#REF!/#REF!*100</f>
        <v>#REF!</v>
      </c>
      <c r="AY6" s="515" t="e">
        <f t="shared" si="11"/>
        <v>#REF!</v>
      </c>
      <c r="AZ6" s="515" t="e">
        <f>AY6/'A1'!L5*1000/'A7'!O$33*100</f>
        <v>#REF!</v>
      </c>
      <c r="BA6" s="515" t="e">
        <f>AZ6*'A19'!L$43</f>
        <v>#REF!</v>
      </c>
      <c r="BB6" s="515"/>
      <c r="BC6" s="511">
        <v>1962</v>
      </c>
      <c r="BD6" s="517" t="e">
        <f>#REF!/#REF!*100</f>
        <v>#REF!</v>
      </c>
      <c r="BE6" s="515" t="e">
        <f t="shared" si="12"/>
        <v>#REF!</v>
      </c>
      <c r="BF6" s="515" t="e">
        <f>BE6/'A1'!M5*1000/'A7'!O$33*100</f>
        <v>#REF!</v>
      </c>
      <c r="BG6" s="515" t="e">
        <f>BF6*'A19'!M$43</f>
        <v>#REF!</v>
      </c>
      <c r="BH6" s="516" t="e">
        <f>#REF!/#REF!*100</f>
        <v>#REF!</v>
      </c>
      <c r="BI6" s="515" t="e">
        <f t="shared" si="13"/>
        <v>#REF!</v>
      </c>
      <c r="BJ6" s="515" t="e">
        <f>BI6/'A1'!N5*1000/'A7'!O$33*100</f>
        <v>#REF!</v>
      </c>
      <c r="BK6" s="515" t="e">
        <f>BJ6*'A19'!N$43</f>
        <v>#REF!</v>
      </c>
      <c r="BL6" s="516" t="e">
        <f>#REF!/#REF!*100</f>
        <v>#REF!</v>
      </c>
      <c r="BM6" s="515" t="e">
        <f t="shared" si="14"/>
        <v>#REF!</v>
      </c>
      <c r="BN6" s="515" t="e">
        <f>BM6/'A1'!O5*1000*'A19'!O5</f>
        <v>#REF!</v>
      </c>
    </row>
    <row r="7" spans="1:66" ht="12.75" hidden="1" customHeight="1">
      <c r="A7" s="511">
        <v>1963</v>
      </c>
      <c r="B7" s="523">
        <v>10388.610999999999</v>
      </c>
      <c r="C7" s="515">
        <f t="shared" si="0"/>
        <v>207772.21999999997</v>
      </c>
      <c r="D7" s="520" t="e">
        <f>#REF!/#REF!*100</f>
        <v>#REF!</v>
      </c>
      <c r="E7" s="515" t="e">
        <f t="shared" si="2"/>
        <v>#REF!</v>
      </c>
      <c r="F7" s="515" t="e">
        <f>E7/'A1'!B6*1000/'A7'!O$33*100</f>
        <v>#REF!</v>
      </c>
      <c r="G7" s="515" t="e">
        <f>F7*'A19'!B$43</f>
        <v>#REF!</v>
      </c>
      <c r="H7" s="516" t="e">
        <f>#REF!/#REF!*100</f>
        <v>#REF!</v>
      </c>
      <c r="I7" s="515" t="e">
        <f t="shared" si="1"/>
        <v>#REF!</v>
      </c>
      <c r="J7" s="515" t="e">
        <f>I7/'A1'!C6*1000/'A7'!O$33*100</f>
        <v>#REF!</v>
      </c>
      <c r="K7" s="515" t="e">
        <f>J7*'A19'!C$43</f>
        <v>#REF!</v>
      </c>
      <c r="L7" s="515"/>
      <c r="M7" s="511">
        <v>1963</v>
      </c>
      <c r="N7" s="516" t="e">
        <f>#REF!/#REF!*100</f>
        <v>#REF!</v>
      </c>
      <c r="O7" s="515" t="e">
        <f t="shared" si="3"/>
        <v>#REF!</v>
      </c>
      <c r="P7" s="515" t="e">
        <f>O7/'A1'!D6*1000/'A7'!O$33*100</f>
        <v>#REF!</v>
      </c>
      <c r="Q7" s="515" t="e">
        <f>P7*'A19'!D$43</f>
        <v>#REF!</v>
      </c>
      <c r="R7" s="516" t="e">
        <f>#REF!/#REF!*100</f>
        <v>#REF!</v>
      </c>
      <c r="S7" s="515" t="e">
        <f t="shared" si="4"/>
        <v>#REF!</v>
      </c>
      <c r="T7" s="515" t="e">
        <f>S7/'A1'!E6*1000/'A7'!O$33*100</f>
        <v>#REF!</v>
      </c>
      <c r="U7" s="515" t="e">
        <f>T7*'A19'!E$43</f>
        <v>#REF!</v>
      </c>
      <c r="V7" s="516" t="e">
        <f>#REF!/#REF!*100</f>
        <v>#REF!</v>
      </c>
      <c r="W7" s="515" t="e">
        <f t="shared" si="5"/>
        <v>#REF!</v>
      </c>
      <c r="X7" s="515" t="e">
        <f>W7/'A1'!F6*1000/'A7'!O$33*100</f>
        <v>#REF!</v>
      </c>
      <c r="Y7" s="515" t="e">
        <f>X7*'A19'!F$43</f>
        <v>#REF!</v>
      </c>
      <c r="Z7" s="515"/>
      <c r="AA7" s="511">
        <v>1963</v>
      </c>
      <c r="AB7" s="517" t="e">
        <f>#REF!/#REF!*100</f>
        <v>#REF!</v>
      </c>
      <c r="AC7" s="515" t="e">
        <f t="shared" si="6"/>
        <v>#REF!</v>
      </c>
      <c r="AD7" s="515" t="e">
        <f>AC7/'A1'!G6*1000/'A7'!O$33*100</f>
        <v>#REF!</v>
      </c>
      <c r="AE7" s="515" t="e">
        <f>AD7*'A19'!G$43</f>
        <v>#REF!</v>
      </c>
      <c r="AF7" s="516" t="e">
        <f>#REF!/#REF!*100</f>
        <v>#REF!</v>
      </c>
      <c r="AG7" s="515" t="e">
        <f t="shared" si="7"/>
        <v>#REF!</v>
      </c>
      <c r="AH7" s="515" t="e">
        <f>AG7/'A1'!H6*1000/'A7'!O$33*100</f>
        <v>#REF!</v>
      </c>
      <c r="AI7" s="515" t="e">
        <f>AH7*'A19'!H$43</f>
        <v>#REF!</v>
      </c>
      <c r="AJ7" s="516" t="e">
        <f>#REF!/#REF!*100</f>
        <v>#REF!</v>
      </c>
      <c r="AK7" s="515" t="e">
        <f t="shared" si="8"/>
        <v>#REF!</v>
      </c>
      <c r="AL7" s="515" t="e">
        <f>AK7/'A1'!I6*1000/'A7'!O$33*100</f>
        <v>#REF!</v>
      </c>
      <c r="AM7" s="515" t="e">
        <f>AL7*'A19'!I$43</f>
        <v>#REF!</v>
      </c>
      <c r="AN7" s="515"/>
      <c r="AO7" s="511">
        <v>1963</v>
      </c>
      <c r="AP7" s="517" t="e">
        <f>#REF!/#REF!*100</f>
        <v>#REF!</v>
      </c>
      <c r="AQ7" s="515" t="e">
        <f t="shared" si="9"/>
        <v>#REF!</v>
      </c>
      <c r="AR7" s="515" t="e">
        <f>AQ7/'A1'!J6*1000/'A7'!O$33*100</f>
        <v>#REF!</v>
      </c>
      <c r="AS7" s="515" t="e">
        <f>AR7*'A19'!J$43</f>
        <v>#REF!</v>
      </c>
      <c r="AT7" s="516" t="e">
        <f>#REF!/#REF!*100</f>
        <v>#REF!</v>
      </c>
      <c r="AU7" s="515" t="e">
        <f t="shared" si="10"/>
        <v>#REF!</v>
      </c>
      <c r="AV7" s="515" t="e">
        <f>AU7/'A1'!K6*1000/'A7'!O$33*100</f>
        <v>#REF!</v>
      </c>
      <c r="AW7" s="515" t="e">
        <f>AV7*'A19'!K$43</f>
        <v>#REF!</v>
      </c>
      <c r="AX7" s="516" t="e">
        <f>#REF!/#REF!*100</f>
        <v>#REF!</v>
      </c>
      <c r="AY7" s="515" t="e">
        <f t="shared" si="11"/>
        <v>#REF!</v>
      </c>
      <c r="AZ7" s="515" t="e">
        <f>AY7/'A1'!L6*1000/'A7'!O$33*100</f>
        <v>#REF!</v>
      </c>
      <c r="BA7" s="515" t="e">
        <f>AZ7*'A19'!L$43</f>
        <v>#REF!</v>
      </c>
      <c r="BB7" s="515"/>
      <c r="BC7" s="511">
        <v>1963</v>
      </c>
      <c r="BD7" s="517" t="e">
        <f>#REF!/#REF!*100</f>
        <v>#REF!</v>
      </c>
      <c r="BE7" s="515" t="e">
        <f t="shared" si="12"/>
        <v>#REF!</v>
      </c>
      <c r="BF7" s="515" t="e">
        <f>BE7/'A1'!M6*1000/'A7'!O$33*100</f>
        <v>#REF!</v>
      </c>
      <c r="BG7" s="515" t="e">
        <f>BF7*'A19'!M$43</f>
        <v>#REF!</v>
      </c>
      <c r="BH7" s="516" t="e">
        <f>#REF!/#REF!*100</f>
        <v>#REF!</v>
      </c>
      <c r="BI7" s="515" t="e">
        <f t="shared" si="13"/>
        <v>#REF!</v>
      </c>
      <c r="BJ7" s="515" t="e">
        <f>BI7/'A1'!N6*1000/'A7'!O$33*100</f>
        <v>#REF!</v>
      </c>
      <c r="BK7" s="515" t="e">
        <f>BJ7*'A19'!N$43</f>
        <v>#REF!</v>
      </c>
      <c r="BL7" s="516" t="e">
        <f>#REF!/#REF!*100</f>
        <v>#REF!</v>
      </c>
      <c r="BM7" s="515" t="e">
        <f t="shared" si="14"/>
        <v>#REF!</v>
      </c>
      <c r="BN7" s="515" t="e">
        <f>BM7/'A1'!O6*1000*'A19'!O6</f>
        <v>#REF!</v>
      </c>
    </row>
    <row r="8" spans="1:66" ht="12.75" hidden="1" customHeight="1">
      <c r="A8" s="511">
        <v>1964</v>
      </c>
      <c r="B8" s="523">
        <v>10982.664999999999</v>
      </c>
      <c r="C8" s="515">
        <f t="shared" si="0"/>
        <v>219653.3</v>
      </c>
      <c r="D8" s="520" t="e">
        <f>#REF!/#REF!*100</f>
        <v>#REF!</v>
      </c>
      <c r="E8" s="515" t="e">
        <f t="shared" si="2"/>
        <v>#REF!</v>
      </c>
      <c r="F8" s="515" t="e">
        <f>E8/'A1'!B7*1000/'A7'!O$33*100</f>
        <v>#REF!</v>
      </c>
      <c r="G8" s="515" t="e">
        <f>F8*'A19'!B$43</f>
        <v>#REF!</v>
      </c>
      <c r="H8" s="516" t="e">
        <f>#REF!/#REF!*100</f>
        <v>#REF!</v>
      </c>
      <c r="I8" s="515" t="e">
        <f t="shared" si="1"/>
        <v>#REF!</v>
      </c>
      <c r="J8" s="515" t="e">
        <f>I8/'A1'!C7*1000/'A7'!O$33*100</f>
        <v>#REF!</v>
      </c>
      <c r="K8" s="515" t="e">
        <f>J8*'A19'!C$43</f>
        <v>#REF!</v>
      </c>
      <c r="L8" s="515"/>
      <c r="M8" s="511">
        <v>1964</v>
      </c>
      <c r="N8" s="516" t="e">
        <f>#REF!/#REF!*100</f>
        <v>#REF!</v>
      </c>
      <c r="O8" s="515" t="e">
        <f t="shared" si="3"/>
        <v>#REF!</v>
      </c>
      <c r="P8" s="515" t="e">
        <f>O8/'A1'!D7*1000/'A7'!O$33*100</f>
        <v>#REF!</v>
      </c>
      <c r="Q8" s="515" t="e">
        <f>P8*'A19'!D$43</f>
        <v>#REF!</v>
      </c>
      <c r="R8" s="516" t="e">
        <f>#REF!/#REF!*100</f>
        <v>#REF!</v>
      </c>
      <c r="S8" s="515" t="e">
        <f t="shared" si="4"/>
        <v>#REF!</v>
      </c>
      <c r="T8" s="515" t="e">
        <f>S8/'A1'!E7*1000/'A7'!O$33*100</f>
        <v>#REF!</v>
      </c>
      <c r="U8" s="515" t="e">
        <f>T8*'A19'!E$43</f>
        <v>#REF!</v>
      </c>
      <c r="V8" s="516" t="e">
        <f>#REF!/#REF!*100</f>
        <v>#REF!</v>
      </c>
      <c r="W8" s="515" t="e">
        <f t="shared" si="5"/>
        <v>#REF!</v>
      </c>
      <c r="X8" s="515" t="e">
        <f>W8/'A1'!F7*1000/'A7'!O$33*100</f>
        <v>#REF!</v>
      </c>
      <c r="Y8" s="515" t="e">
        <f>X8*'A19'!F$43</f>
        <v>#REF!</v>
      </c>
      <c r="Z8" s="515"/>
      <c r="AA8" s="511">
        <v>1964</v>
      </c>
      <c r="AB8" s="517" t="e">
        <f>#REF!/#REF!*100</f>
        <v>#REF!</v>
      </c>
      <c r="AC8" s="515" t="e">
        <f t="shared" si="6"/>
        <v>#REF!</v>
      </c>
      <c r="AD8" s="515" t="e">
        <f>AC8/'A1'!G7*1000/'A7'!O$33*100</f>
        <v>#REF!</v>
      </c>
      <c r="AE8" s="515" t="e">
        <f>AD8*'A19'!G$43</f>
        <v>#REF!</v>
      </c>
      <c r="AF8" s="516" t="e">
        <f>#REF!/#REF!*100</f>
        <v>#REF!</v>
      </c>
      <c r="AG8" s="515" t="e">
        <f t="shared" si="7"/>
        <v>#REF!</v>
      </c>
      <c r="AH8" s="515" t="e">
        <f>AG8/'A1'!H7*1000/'A7'!O$33*100</f>
        <v>#REF!</v>
      </c>
      <c r="AI8" s="515" t="e">
        <f>AH8*'A19'!H$43</f>
        <v>#REF!</v>
      </c>
      <c r="AJ8" s="516" t="e">
        <f>#REF!/#REF!*100</f>
        <v>#REF!</v>
      </c>
      <c r="AK8" s="515" t="e">
        <f t="shared" si="8"/>
        <v>#REF!</v>
      </c>
      <c r="AL8" s="515" t="e">
        <f>AK8/'A1'!I7*1000/'A7'!O$33*100</f>
        <v>#REF!</v>
      </c>
      <c r="AM8" s="515" t="e">
        <f>AL8*'A19'!I$43</f>
        <v>#REF!</v>
      </c>
      <c r="AN8" s="515"/>
      <c r="AO8" s="511">
        <v>1964</v>
      </c>
      <c r="AP8" s="517" t="e">
        <f>#REF!/#REF!*100</f>
        <v>#REF!</v>
      </c>
      <c r="AQ8" s="515" t="e">
        <f t="shared" si="9"/>
        <v>#REF!</v>
      </c>
      <c r="AR8" s="515" t="e">
        <f>AQ8/'A1'!J7*1000/'A7'!O$33*100</f>
        <v>#REF!</v>
      </c>
      <c r="AS8" s="515" t="e">
        <f>AR8*'A19'!J$43</f>
        <v>#REF!</v>
      </c>
      <c r="AT8" s="516" t="e">
        <f>#REF!/#REF!*100</f>
        <v>#REF!</v>
      </c>
      <c r="AU8" s="515" t="e">
        <f t="shared" si="10"/>
        <v>#REF!</v>
      </c>
      <c r="AV8" s="515" t="e">
        <f>AU8/'A1'!K7*1000/'A7'!O$33*100</f>
        <v>#REF!</v>
      </c>
      <c r="AW8" s="515" t="e">
        <f>AV8*'A19'!K$43</f>
        <v>#REF!</v>
      </c>
      <c r="AX8" s="516" t="e">
        <f>#REF!/#REF!*100</f>
        <v>#REF!</v>
      </c>
      <c r="AY8" s="515" t="e">
        <f t="shared" si="11"/>
        <v>#REF!</v>
      </c>
      <c r="AZ8" s="515" t="e">
        <f>AY8/'A1'!L7*1000/'A7'!O$33*100</f>
        <v>#REF!</v>
      </c>
      <c r="BA8" s="515" t="e">
        <f>AZ8*'A19'!L$43</f>
        <v>#REF!</v>
      </c>
      <c r="BB8" s="515"/>
      <c r="BC8" s="511">
        <v>1964</v>
      </c>
      <c r="BD8" s="517" t="e">
        <f>#REF!/#REF!*100</f>
        <v>#REF!</v>
      </c>
      <c r="BE8" s="515" t="e">
        <f t="shared" si="12"/>
        <v>#REF!</v>
      </c>
      <c r="BF8" s="515" t="e">
        <f>BE8/'A1'!M7*1000/'A7'!O$33*100</f>
        <v>#REF!</v>
      </c>
      <c r="BG8" s="515" t="e">
        <f>BF8*'A19'!M$43</f>
        <v>#REF!</v>
      </c>
      <c r="BH8" s="516" t="e">
        <f>#REF!/#REF!*100</f>
        <v>#REF!</v>
      </c>
      <c r="BI8" s="515" t="e">
        <f t="shared" si="13"/>
        <v>#REF!</v>
      </c>
      <c r="BJ8" s="515" t="e">
        <f>BI8/'A1'!N7*1000/'A7'!O$33*100</f>
        <v>#REF!</v>
      </c>
      <c r="BK8" s="515" t="e">
        <f>BJ8*'A19'!N$43</f>
        <v>#REF!</v>
      </c>
      <c r="BL8" s="516" t="e">
        <f>#REF!/#REF!*100</f>
        <v>#REF!</v>
      </c>
      <c r="BM8" s="515" t="e">
        <f t="shared" si="14"/>
        <v>#REF!</v>
      </c>
      <c r="BN8" s="515" t="e">
        <f>BM8/'A1'!O7*1000*'A19'!O7</f>
        <v>#REF!</v>
      </c>
    </row>
    <row r="9" spans="1:66" ht="12.75" hidden="1" customHeight="1">
      <c r="A9" s="511">
        <v>1965</v>
      </c>
      <c r="B9" s="523">
        <v>11477.71</v>
      </c>
      <c r="C9" s="515">
        <f t="shared" si="0"/>
        <v>229554.19999999998</v>
      </c>
      <c r="D9" s="520" t="e">
        <f>#REF!/#REF!*100</f>
        <v>#REF!</v>
      </c>
      <c r="E9" s="515" t="e">
        <f t="shared" si="2"/>
        <v>#REF!</v>
      </c>
      <c r="F9" s="515" t="e">
        <f>E9/'A1'!B8*1000/'A7'!O$33*100</f>
        <v>#REF!</v>
      </c>
      <c r="G9" s="515" t="e">
        <f>F9*'A19'!B$43</f>
        <v>#REF!</v>
      </c>
      <c r="H9" s="516" t="e">
        <f>#REF!/#REF!*100</f>
        <v>#REF!</v>
      </c>
      <c r="I9" s="515" t="e">
        <f t="shared" si="1"/>
        <v>#REF!</v>
      </c>
      <c r="J9" s="515" t="e">
        <f>I9/'A1'!C8*1000/'A7'!O$33*100</f>
        <v>#REF!</v>
      </c>
      <c r="K9" s="515" t="e">
        <f>J9*'A19'!C$43</f>
        <v>#REF!</v>
      </c>
      <c r="L9" s="515"/>
      <c r="M9" s="511">
        <v>1965</v>
      </c>
      <c r="N9" s="516" t="e">
        <f>#REF!/#REF!*100</f>
        <v>#REF!</v>
      </c>
      <c r="O9" s="515" t="e">
        <f t="shared" si="3"/>
        <v>#REF!</v>
      </c>
      <c r="P9" s="515" t="e">
        <f>O9/'A1'!D8*1000/'A7'!O$33*100</f>
        <v>#REF!</v>
      </c>
      <c r="Q9" s="515" t="e">
        <f>P9*'A19'!D$43</f>
        <v>#REF!</v>
      </c>
      <c r="R9" s="516" t="e">
        <f>#REF!/#REF!*100</f>
        <v>#REF!</v>
      </c>
      <c r="S9" s="515" t="e">
        <f t="shared" si="4"/>
        <v>#REF!</v>
      </c>
      <c r="T9" s="515" t="e">
        <f>S9/'A1'!E8*1000/'A7'!O$33*100</f>
        <v>#REF!</v>
      </c>
      <c r="U9" s="515" t="e">
        <f>T9*'A19'!E$43</f>
        <v>#REF!</v>
      </c>
      <c r="V9" s="516" t="e">
        <f>#REF!/#REF!*100</f>
        <v>#REF!</v>
      </c>
      <c r="W9" s="515" t="e">
        <f t="shared" si="5"/>
        <v>#REF!</v>
      </c>
      <c r="X9" s="515" t="e">
        <f>W9/'A1'!F8*1000/'A7'!O$33*100</f>
        <v>#REF!</v>
      </c>
      <c r="Y9" s="515" t="e">
        <f>X9*'A19'!F$43</f>
        <v>#REF!</v>
      </c>
      <c r="Z9" s="515"/>
      <c r="AA9" s="511">
        <v>1965</v>
      </c>
      <c r="AB9" s="517" t="e">
        <f>#REF!/#REF!*100</f>
        <v>#REF!</v>
      </c>
      <c r="AC9" s="515" t="e">
        <f t="shared" si="6"/>
        <v>#REF!</v>
      </c>
      <c r="AD9" s="515" t="e">
        <f>AC9/'A1'!G8*1000/'A7'!O$33*100</f>
        <v>#REF!</v>
      </c>
      <c r="AE9" s="515" t="e">
        <f>AD9*'A19'!G$43</f>
        <v>#REF!</v>
      </c>
      <c r="AF9" s="516" t="e">
        <f>#REF!/#REF!*100</f>
        <v>#REF!</v>
      </c>
      <c r="AG9" s="515" t="e">
        <f t="shared" si="7"/>
        <v>#REF!</v>
      </c>
      <c r="AH9" s="515" t="e">
        <f>AG9/'A1'!H8*1000/'A7'!O$33*100</f>
        <v>#REF!</v>
      </c>
      <c r="AI9" s="515" t="e">
        <f>AH9*'A19'!H$43</f>
        <v>#REF!</v>
      </c>
      <c r="AJ9" s="516" t="e">
        <f>#REF!/#REF!*100</f>
        <v>#REF!</v>
      </c>
      <c r="AK9" s="515" t="e">
        <f t="shared" si="8"/>
        <v>#REF!</v>
      </c>
      <c r="AL9" s="515" t="e">
        <f>AK9/'A1'!I8*1000/'A7'!O$33*100</f>
        <v>#REF!</v>
      </c>
      <c r="AM9" s="515" t="e">
        <f>AL9*'A19'!I$43</f>
        <v>#REF!</v>
      </c>
      <c r="AN9" s="515"/>
      <c r="AO9" s="511">
        <v>1965</v>
      </c>
      <c r="AP9" s="517" t="e">
        <f>#REF!/#REF!*100</f>
        <v>#REF!</v>
      </c>
      <c r="AQ9" s="515" t="e">
        <f t="shared" si="9"/>
        <v>#REF!</v>
      </c>
      <c r="AR9" s="515" t="e">
        <f>AQ9/'A1'!J8*1000/'A7'!O$33*100</f>
        <v>#REF!</v>
      </c>
      <c r="AS9" s="515" t="e">
        <f>AR9*'A19'!J$43</f>
        <v>#REF!</v>
      </c>
      <c r="AT9" s="516" t="e">
        <f>#REF!/#REF!*100</f>
        <v>#REF!</v>
      </c>
      <c r="AU9" s="515" t="e">
        <f t="shared" si="10"/>
        <v>#REF!</v>
      </c>
      <c r="AV9" s="515" t="e">
        <f>AU9/'A1'!K8*1000/'A7'!O$33*100</f>
        <v>#REF!</v>
      </c>
      <c r="AW9" s="515" t="e">
        <f>AV9*'A19'!K$43</f>
        <v>#REF!</v>
      </c>
      <c r="AX9" s="516" t="e">
        <f>#REF!/#REF!*100</f>
        <v>#REF!</v>
      </c>
      <c r="AY9" s="515" t="e">
        <f t="shared" si="11"/>
        <v>#REF!</v>
      </c>
      <c r="AZ9" s="515" t="e">
        <f>AY9/'A1'!L8*1000/'A7'!O$33*100</f>
        <v>#REF!</v>
      </c>
      <c r="BA9" s="515" t="e">
        <f>AZ9*'A19'!L$43</f>
        <v>#REF!</v>
      </c>
      <c r="BB9" s="515"/>
      <c r="BC9" s="511">
        <v>1965</v>
      </c>
      <c r="BD9" s="517" t="e">
        <f>#REF!/#REF!*100</f>
        <v>#REF!</v>
      </c>
      <c r="BE9" s="515" t="e">
        <f t="shared" si="12"/>
        <v>#REF!</v>
      </c>
      <c r="BF9" s="515" t="e">
        <f>BE9/'A1'!M8*1000/'A7'!O$33*100</f>
        <v>#REF!</v>
      </c>
      <c r="BG9" s="515" t="e">
        <f>BF9*'A19'!M$43</f>
        <v>#REF!</v>
      </c>
      <c r="BH9" s="516" t="e">
        <f>#REF!/#REF!*100</f>
        <v>#REF!</v>
      </c>
      <c r="BI9" s="515" t="e">
        <f t="shared" si="13"/>
        <v>#REF!</v>
      </c>
      <c r="BJ9" s="515" t="e">
        <f>BI9/'A1'!N8*1000/'A7'!O$33*100</f>
        <v>#REF!</v>
      </c>
      <c r="BK9" s="515" t="e">
        <f>BJ9*'A19'!N$43</f>
        <v>#REF!</v>
      </c>
      <c r="BL9" s="516" t="e">
        <f>#REF!/#REF!*100</f>
        <v>#REF!</v>
      </c>
      <c r="BM9" s="515" t="e">
        <f t="shared" si="14"/>
        <v>#REF!</v>
      </c>
      <c r="BN9" s="515" t="e">
        <f>BM9/'A1'!O8*1000*'A19'!O8</f>
        <v>#REF!</v>
      </c>
    </row>
    <row r="10" spans="1:66" ht="12.75" hidden="1" customHeight="1">
      <c r="A10" s="511">
        <v>1966</v>
      </c>
      <c r="B10" s="523">
        <v>12057.096</v>
      </c>
      <c r="C10" s="515">
        <f t="shared" si="0"/>
        <v>241141.91999999998</v>
      </c>
      <c r="D10" s="520" t="e">
        <f>#REF!/#REF!*100</f>
        <v>#REF!</v>
      </c>
      <c r="E10" s="515" t="e">
        <f t="shared" si="2"/>
        <v>#REF!</v>
      </c>
      <c r="F10" s="515" t="e">
        <f>E10/'A1'!B9*1000/'A7'!O$33*100</f>
        <v>#REF!</v>
      </c>
      <c r="G10" s="515" t="e">
        <f>F10*'A19'!B$43</f>
        <v>#REF!</v>
      </c>
      <c r="H10" s="516" t="e">
        <f>#REF!/#REF!*100</f>
        <v>#REF!</v>
      </c>
      <c r="I10" s="515" t="e">
        <f t="shared" si="1"/>
        <v>#REF!</v>
      </c>
      <c r="J10" s="515" t="e">
        <f>I10/'A1'!C9*1000/'A7'!O$33*100</f>
        <v>#REF!</v>
      </c>
      <c r="K10" s="515" t="e">
        <f>J10*'A19'!C$43</f>
        <v>#REF!</v>
      </c>
      <c r="L10" s="515"/>
      <c r="M10" s="511">
        <v>1966</v>
      </c>
      <c r="N10" s="516" t="e">
        <f>#REF!/#REF!*100</f>
        <v>#REF!</v>
      </c>
      <c r="O10" s="515" t="e">
        <f t="shared" si="3"/>
        <v>#REF!</v>
      </c>
      <c r="P10" s="515" t="e">
        <f>O10/'A1'!D9*1000/'A7'!O$33*100</f>
        <v>#REF!</v>
      </c>
      <c r="Q10" s="515" t="e">
        <f>P10*'A19'!D$43</f>
        <v>#REF!</v>
      </c>
      <c r="R10" s="516" t="e">
        <f>#REF!/#REF!*100</f>
        <v>#REF!</v>
      </c>
      <c r="S10" s="515" t="e">
        <f t="shared" si="4"/>
        <v>#REF!</v>
      </c>
      <c r="T10" s="515" t="e">
        <f>S10/'A1'!E9*1000/'A7'!O$33*100</f>
        <v>#REF!</v>
      </c>
      <c r="U10" s="515" t="e">
        <f>T10*'A19'!E$43</f>
        <v>#REF!</v>
      </c>
      <c r="V10" s="516" t="e">
        <f>#REF!/#REF!*100</f>
        <v>#REF!</v>
      </c>
      <c r="W10" s="515" t="e">
        <f t="shared" si="5"/>
        <v>#REF!</v>
      </c>
      <c r="X10" s="515" t="e">
        <f>W10/'A1'!F9*1000/'A7'!O$33*100</f>
        <v>#REF!</v>
      </c>
      <c r="Y10" s="515" t="e">
        <f>X10*'A19'!F$43</f>
        <v>#REF!</v>
      </c>
      <c r="Z10" s="515"/>
      <c r="AA10" s="511">
        <v>1966</v>
      </c>
      <c r="AB10" s="517" t="e">
        <f>#REF!/#REF!*100</f>
        <v>#REF!</v>
      </c>
      <c r="AC10" s="515" t="e">
        <f t="shared" si="6"/>
        <v>#REF!</v>
      </c>
      <c r="AD10" s="515" t="e">
        <f>AC10/'A1'!G9*1000/'A7'!O$33*100</f>
        <v>#REF!</v>
      </c>
      <c r="AE10" s="515" t="e">
        <f>AD10*'A19'!G$43</f>
        <v>#REF!</v>
      </c>
      <c r="AF10" s="516" t="e">
        <f>#REF!/#REF!*100</f>
        <v>#REF!</v>
      </c>
      <c r="AG10" s="515" t="e">
        <f t="shared" si="7"/>
        <v>#REF!</v>
      </c>
      <c r="AH10" s="515" t="e">
        <f>AG10/'A1'!H9*1000/'A7'!O$33*100</f>
        <v>#REF!</v>
      </c>
      <c r="AI10" s="515" t="e">
        <f>AH10*'A19'!H$43</f>
        <v>#REF!</v>
      </c>
      <c r="AJ10" s="516" t="e">
        <f>#REF!/#REF!*100</f>
        <v>#REF!</v>
      </c>
      <c r="AK10" s="515" t="e">
        <f t="shared" si="8"/>
        <v>#REF!</v>
      </c>
      <c r="AL10" s="515" t="e">
        <f>AK10/'A1'!I9*1000/'A7'!O$33*100</f>
        <v>#REF!</v>
      </c>
      <c r="AM10" s="515" t="e">
        <f>AL10*'A19'!I$43</f>
        <v>#REF!</v>
      </c>
      <c r="AN10" s="515"/>
      <c r="AO10" s="511">
        <v>1966</v>
      </c>
      <c r="AP10" s="517" t="e">
        <f>#REF!/#REF!*100</f>
        <v>#REF!</v>
      </c>
      <c r="AQ10" s="515" t="e">
        <f t="shared" si="9"/>
        <v>#REF!</v>
      </c>
      <c r="AR10" s="515" t="e">
        <f>AQ10/'A1'!J9*1000/'A7'!O$33*100</f>
        <v>#REF!</v>
      </c>
      <c r="AS10" s="515" t="e">
        <f>AR10*'A19'!J$43</f>
        <v>#REF!</v>
      </c>
      <c r="AT10" s="516" t="e">
        <f>#REF!/#REF!*100</f>
        <v>#REF!</v>
      </c>
      <c r="AU10" s="515" t="e">
        <f t="shared" si="10"/>
        <v>#REF!</v>
      </c>
      <c r="AV10" s="515" t="e">
        <f>AU10/'A1'!K9*1000/'A7'!O$33*100</f>
        <v>#REF!</v>
      </c>
      <c r="AW10" s="515" t="e">
        <f>AV10*'A19'!K$43</f>
        <v>#REF!</v>
      </c>
      <c r="AX10" s="516" t="e">
        <f>#REF!/#REF!*100</f>
        <v>#REF!</v>
      </c>
      <c r="AY10" s="515" t="e">
        <f t="shared" si="11"/>
        <v>#REF!</v>
      </c>
      <c r="AZ10" s="515" t="e">
        <f>AY10/'A1'!L9*1000/'A7'!O$33*100</f>
        <v>#REF!</v>
      </c>
      <c r="BA10" s="515" t="e">
        <f>AZ10*'A19'!L$43</f>
        <v>#REF!</v>
      </c>
      <c r="BB10" s="515"/>
      <c r="BC10" s="511">
        <v>1966</v>
      </c>
      <c r="BD10" s="517" t="e">
        <f>#REF!/#REF!*100</f>
        <v>#REF!</v>
      </c>
      <c r="BE10" s="515" t="e">
        <f t="shared" si="12"/>
        <v>#REF!</v>
      </c>
      <c r="BF10" s="515" t="e">
        <f>BE10/'A1'!M9*1000/'A7'!O$33*100</f>
        <v>#REF!</v>
      </c>
      <c r="BG10" s="515" t="e">
        <f>BF10*'A19'!M$43</f>
        <v>#REF!</v>
      </c>
      <c r="BH10" s="516" t="e">
        <f>#REF!/#REF!*100</f>
        <v>#REF!</v>
      </c>
      <c r="BI10" s="515" t="e">
        <f t="shared" si="13"/>
        <v>#REF!</v>
      </c>
      <c r="BJ10" s="515" t="e">
        <f>BI10/'A1'!N9*1000/'A7'!O$33*100</f>
        <v>#REF!</v>
      </c>
      <c r="BK10" s="515" t="e">
        <f>BJ10*'A19'!N$43</f>
        <v>#REF!</v>
      </c>
      <c r="BL10" s="516" t="e">
        <f>#REF!/#REF!*100</f>
        <v>#REF!</v>
      </c>
      <c r="BM10" s="515" t="e">
        <f t="shared" si="14"/>
        <v>#REF!</v>
      </c>
      <c r="BN10" s="515" t="e">
        <f>BM10/'A1'!O9*1000*'A19'!O9</f>
        <v>#REF!</v>
      </c>
    </row>
    <row r="11" spans="1:66" ht="12.75" hidden="1" customHeight="1">
      <c r="A11" s="511">
        <v>1967</v>
      </c>
      <c r="B11" s="523">
        <v>12442.130999999999</v>
      </c>
      <c r="C11" s="515">
        <f t="shared" si="0"/>
        <v>248842.62</v>
      </c>
      <c r="D11" s="520" t="e">
        <f>#REF!/#REF!*100</f>
        <v>#REF!</v>
      </c>
      <c r="E11" s="515" t="e">
        <f t="shared" si="2"/>
        <v>#REF!</v>
      </c>
      <c r="F11" s="515" t="e">
        <f>E11/'A1'!B10*1000/'A7'!O$33*100</f>
        <v>#REF!</v>
      </c>
      <c r="G11" s="515" t="e">
        <f>F11*'A19'!B$43</f>
        <v>#REF!</v>
      </c>
      <c r="H11" s="516" t="e">
        <f>#REF!/#REF!*100</f>
        <v>#REF!</v>
      </c>
      <c r="I11" s="515" t="e">
        <f t="shared" si="1"/>
        <v>#REF!</v>
      </c>
      <c r="J11" s="515" t="e">
        <f>I11/'A1'!C10*1000/'A7'!O$33*100</f>
        <v>#REF!</v>
      </c>
      <c r="K11" s="515" t="e">
        <f>J11*'A19'!C$43</f>
        <v>#REF!</v>
      </c>
      <c r="L11" s="515"/>
      <c r="M11" s="511">
        <v>1967</v>
      </c>
      <c r="N11" s="516" t="e">
        <f>#REF!/#REF!*100</f>
        <v>#REF!</v>
      </c>
      <c r="O11" s="515" t="e">
        <f t="shared" si="3"/>
        <v>#REF!</v>
      </c>
      <c r="P11" s="515" t="e">
        <f>O11/'A1'!D10*1000/'A7'!O$33*100</f>
        <v>#REF!</v>
      </c>
      <c r="Q11" s="515" t="e">
        <f>P11*'A19'!D$43</f>
        <v>#REF!</v>
      </c>
      <c r="R11" s="516" t="e">
        <f>#REF!/#REF!*100</f>
        <v>#REF!</v>
      </c>
      <c r="S11" s="515" t="e">
        <f t="shared" si="4"/>
        <v>#REF!</v>
      </c>
      <c r="T11" s="515" t="e">
        <f>S11/'A1'!E10*1000/'A7'!O$33*100</f>
        <v>#REF!</v>
      </c>
      <c r="U11" s="515" t="e">
        <f>T11*'A19'!E$43</f>
        <v>#REF!</v>
      </c>
      <c r="V11" s="516" t="e">
        <f>#REF!/#REF!*100</f>
        <v>#REF!</v>
      </c>
      <c r="W11" s="515" t="e">
        <f t="shared" si="5"/>
        <v>#REF!</v>
      </c>
      <c r="X11" s="515" t="e">
        <f>W11/'A1'!F10*1000/'A7'!O$33*100</f>
        <v>#REF!</v>
      </c>
      <c r="Y11" s="515" t="e">
        <f>X11*'A19'!F$43</f>
        <v>#REF!</v>
      </c>
      <c r="Z11" s="515"/>
      <c r="AA11" s="511">
        <v>1967</v>
      </c>
      <c r="AB11" s="517" t="e">
        <f>#REF!/#REF!*100</f>
        <v>#REF!</v>
      </c>
      <c r="AC11" s="515" t="e">
        <f t="shared" si="6"/>
        <v>#REF!</v>
      </c>
      <c r="AD11" s="515" t="e">
        <f>AC11/'A1'!G10*1000/'A7'!O$33*100</f>
        <v>#REF!</v>
      </c>
      <c r="AE11" s="515" t="e">
        <f>AD11*'A19'!G$43</f>
        <v>#REF!</v>
      </c>
      <c r="AF11" s="516" t="e">
        <f>#REF!/#REF!*100</f>
        <v>#REF!</v>
      </c>
      <c r="AG11" s="515" t="e">
        <f t="shared" si="7"/>
        <v>#REF!</v>
      </c>
      <c r="AH11" s="515" t="e">
        <f>AG11/'A1'!H10*1000/'A7'!O$33*100</f>
        <v>#REF!</v>
      </c>
      <c r="AI11" s="515" t="e">
        <f>AH11*'A19'!H$43</f>
        <v>#REF!</v>
      </c>
      <c r="AJ11" s="516" t="e">
        <f>#REF!/#REF!*100</f>
        <v>#REF!</v>
      </c>
      <c r="AK11" s="515" t="e">
        <f t="shared" si="8"/>
        <v>#REF!</v>
      </c>
      <c r="AL11" s="515" t="e">
        <f>AK11/'A1'!I10*1000/'A7'!O$33*100</f>
        <v>#REF!</v>
      </c>
      <c r="AM11" s="515" t="e">
        <f>AL11*'A19'!I$43</f>
        <v>#REF!</v>
      </c>
      <c r="AN11" s="515"/>
      <c r="AO11" s="511">
        <v>1967</v>
      </c>
      <c r="AP11" s="517" t="e">
        <f>#REF!/#REF!*100</f>
        <v>#REF!</v>
      </c>
      <c r="AQ11" s="515" t="e">
        <f t="shared" si="9"/>
        <v>#REF!</v>
      </c>
      <c r="AR11" s="515" t="e">
        <f>AQ11/'A1'!J10*1000/'A7'!O$33*100</f>
        <v>#REF!</v>
      </c>
      <c r="AS11" s="515" t="e">
        <f>AR11*'A19'!J$43</f>
        <v>#REF!</v>
      </c>
      <c r="AT11" s="516" t="e">
        <f>#REF!/#REF!*100</f>
        <v>#REF!</v>
      </c>
      <c r="AU11" s="515" t="e">
        <f t="shared" si="10"/>
        <v>#REF!</v>
      </c>
      <c r="AV11" s="515" t="e">
        <f>AU11/'A1'!K10*1000/'A7'!O$33*100</f>
        <v>#REF!</v>
      </c>
      <c r="AW11" s="515" t="e">
        <f>AV11*'A19'!K$43</f>
        <v>#REF!</v>
      </c>
      <c r="AX11" s="516" t="e">
        <f>#REF!/#REF!*100</f>
        <v>#REF!</v>
      </c>
      <c r="AY11" s="515" t="e">
        <f t="shared" si="11"/>
        <v>#REF!</v>
      </c>
      <c r="AZ11" s="515" t="e">
        <f>AY11/'A1'!L10*1000/'A7'!O$33*100</f>
        <v>#REF!</v>
      </c>
      <c r="BA11" s="515" t="e">
        <f>AZ11*'A19'!L$43</f>
        <v>#REF!</v>
      </c>
      <c r="BB11" s="515"/>
      <c r="BC11" s="511">
        <v>1967</v>
      </c>
      <c r="BD11" s="517" t="e">
        <f>#REF!/#REF!*100</f>
        <v>#REF!</v>
      </c>
      <c r="BE11" s="515" t="e">
        <f t="shared" si="12"/>
        <v>#REF!</v>
      </c>
      <c r="BF11" s="515" t="e">
        <f>BE11/'A1'!M10*1000/'A7'!O$33*100</f>
        <v>#REF!</v>
      </c>
      <c r="BG11" s="515" t="e">
        <f>BF11*'A19'!M$43</f>
        <v>#REF!</v>
      </c>
      <c r="BH11" s="516" t="e">
        <f>#REF!/#REF!*100</f>
        <v>#REF!</v>
      </c>
      <c r="BI11" s="515" t="e">
        <f t="shared" si="13"/>
        <v>#REF!</v>
      </c>
      <c r="BJ11" s="515" t="e">
        <f>BI11/'A1'!N10*1000/'A7'!O$33*100</f>
        <v>#REF!</v>
      </c>
      <c r="BK11" s="515" t="e">
        <f>BJ11*'A19'!N$43</f>
        <v>#REF!</v>
      </c>
      <c r="BL11" s="516" t="e">
        <f>#REF!/#REF!*100</f>
        <v>#REF!</v>
      </c>
      <c r="BM11" s="515" t="e">
        <f t="shared" si="14"/>
        <v>#REF!</v>
      </c>
      <c r="BN11" s="515" t="e">
        <f>BM11/'A1'!O10*1000*'A19'!O10</f>
        <v>#REF!</v>
      </c>
    </row>
    <row r="12" spans="1:66" ht="12.75" hidden="1" customHeight="1">
      <c r="A12" s="511">
        <v>1968</v>
      </c>
      <c r="B12" s="523">
        <v>13076.521999999999</v>
      </c>
      <c r="C12" s="515">
        <f t="shared" si="0"/>
        <v>261530.43999999997</v>
      </c>
      <c r="D12" s="520" t="e">
        <f>#REF!/#REF!*100</f>
        <v>#REF!</v>
      </c>
      <c r="E12" s="515" t="e">
        <f t="shared" si="2"/>
        <v>#REF!</v>
      </c>
      <c r="F12" s="515" t="e">
        <f>E12/'A1'!B11*1000/'A7'!O$33*100</f>
        <v>#REF!</v>
      </c>
      <c r="G12" s="515" t="e">
        <f>F12*'A19'!B$43</f>
        <v>#REF!</v>
      </c>
      <c r="H12" s="516" t="e">
        <f>#REF!/#REF!*100</f>
        <v>#REF!</v>
      </c>
      <c r="I12" s="515" t="e">
        <f t="shared" si="1"/>
        <v>#REF!</v>
      </c>
      <c r="J12" s="515" t="e">
        <f>I12/'A1'!C11*1000/'A7'!O$33*100</f>
        <v>#REF!</v>
      </c>
      <c r="K12" s="515" t="e">
        <f>J12*'A19'!C$43</f>
        <v>#REF!</v>
      </c>
      <c r="L12" s="515"/>
      <c r="M12" s="511">
        <v>1968</v>
      </c>
      <c r="N12" s="516" t="e">
        <f>#REF!/#REF!*100</f>
        <v>#REF!</v>
      </c>
      <c r="O12" s="515" t="e">
        <f t="shared" si="3"/>
        <v>#REF!</v>
      </c>
      <c r="P12" s="515" t="e">
        <f>O12/'A1'!D11*1000/'A7'!O$33*100</f>
        <v>#REF!</v>
      </c>
      <c r="Q12" s="515" t="e">
        <f>P12*'A19'!D$43</f>
        <v>#REF!</v>
      </c>
      <c r="R12" s="516" t="e">
        <f>#REF!/#REF!*100</f>
        <v>#REF!</v>
      </c>
      <c r="S12" s="515" t="e">
        <f t="shared" si="4"/>
        <v>#REF!</v>
      </c>
      <c r="T12" s="515" t="e">
        <f>S12/'A1'!E11*1000/'A7'!O$33*100</f>
        <v>#REF!</v>
      </c>
      <c r="U12" s="515" t="e">
        <f>T12*'A19'!E$43</f>
        <v>#REF!</v>
      </c>
      <c r="V12" s="516" t="e">
        <f>#REF!/#REF!*100</f>
        <v>#REF!</v>
      </c>
      <c r="W12" s="515" t="e">
        <f t="shared" si="5"/>
        <v>#REF!</v>
      </c>
      <c r="X12" s="515" t="e">
        <f>W12/'A1'!F11*1000/'A7'!O$33*100</f>
        <v>#REF!</v>
      </c>
      <c r="Y12" s="515" t="e">
        <f>X12*'A19'!F$43</f>
        <v>#REF!</v>
      </c>
      <c r="Z12" s="515"/>
      <c r="AA12" s="511">
        <v>1968</v>
      </c>
      <c r="AB12" s="517" t="e">
        <f>#REF!/#REF!*100</f>
        <v>#REF!</v>
      </c>
      <c r="AC12" s="515" t="e">
        <f t="shared" si="6"/>
        <v>#REF!</v>
      </c>
      <c r="AD12" s="515" t="e">
        <f>AC12/'A1'!G11*1000/'A7'!O$33*100</f>
        <v>#REF!</v>
      </c>
      <c r="AE12" s="515" t="e">
        <f>AD12*'A19'!G$43</f>
        <v>#REF!</v>
      </c>
      <c r="AF12" s="516" t="e">
        <f>#REF!/#REF!*100</f>
        <v>#REF!</v>
      </c>
      <c r="AG12" s="515" t="e">
        <f t="shared" si="7"/>
        <v>#REF!</v>
      </c>
      <c r="AH12" s="515" t="e">
        <f>AG12/'A1'!H11*1000/'A7'!O$33*100</f>
        <v>#REF!</v>
      </c>
      <c r="AI12" s="515" t="e">
        <f>AH12*'A19'!H$43</f>
        <v>#REF!</v>
      </c>
      <c r="AJ12" s="516" t="e">
        <f>#REF!/#REF!*100</f>
        <v>#REF!</v>
      </c>
      <c r="AK12" s="515" t="e">
        <f t="shared" si="8"/>
        <v>#REF!</v>
      </c>
      <c r="AL12" s="515" t="e">
        <f>AK12/'A1'!I11*1000/'A7'!O$33*100</f>
        <v>#REF!</v>
      </c>
      <c r="AM12" s="515" t="e">
        <f>AL12*'A19'!I$43</f>
        <v>#REF!</v>
      </c>
      <c r="AN12" s="515"/>
      <c r="AO12" s="511">
        <v>1968</v>
      </c>
      <c r="AP12" s="517" t="e">
        <f>#REF!/#REF!*100</f>
        <v>#REF!</v>
      </c>
      <c r="AQ12" s="515" t="e">
        <f t="shared" si="9"/>
        <v>#REF!</v>
      </c>
      <c r="AR12" s="515" t="e">
        <f>AQ12/'A1'!J11*1000/'A7'!O$33*100</f>
        <v>#REF!</v>
      </c>
      <c r="AS12" s="515" t="e">
        <f>AR12*'A19'!J$43</f>
        <v>#REF!</v>
      </c>
      <c r="AT12" s="516" t="e">
        <f>#REF!/#REF!*100</f>
        <v>#REF!</v>
      </c>
      <c r="AU12" s="515" t="e">
        <f t="shared" si="10"/>
        <v>#REF!</v>
      </c>
      <c r="AV12" s="515" t="e">
        <f>AU12/'A1'!K11*1000/'A7'!O$33*100</f>
        <v>#REF!</v>
      </c>
      <c r="AW12" s="515" t="e">
        <f>AV12*'A19'!K$43</f>
        <v>#REF!</v>
      </c>
      <c r="AX12" s="516" t="e">
        <f>#REF!/#REF!*100</f>
        <v>#REF!</v>
      </c>
      <c r="AY12" s="515" t="e">
        <f t="shared" si="11"/>
        <v>#REF!</v>
      </c>
      <c r="AZ12" s="515" t="e">
        <f>AY12/'A1'!L11*1000/'A7'!O$33*100</f>
        <v>#REF!</v>
      </c>
      <c r="BA12" s="515" t="e">
        <f>AZ12*'A19'!L$43</f>
        <v>#REF!</v>
      </c>
      <c r="BB12" s="515"/>
      <c r="BC12" s="511">
        <v>1968</v>
      </c>
      <c r="BD12" s="517" t="e">
        <f>#REF!/#REF!*100</f>
        <v>#REF!</v>
      </c>
      <c r="BE12" s="515" t="e">
        <f t="shared" si="12"/>
        <v>#REF!</v>
      </c>
      <c r="BF12" s="515" t="e">
        <f>BE12/'A1'!M11*1000/'A7'!O$33*100</f>
        <v>#REF!</v>
      </c>
      <c r="BG12" s="515" t="e">
        <f>BF12*'A19'!M$43</f>
        <v>#REF!</v>
      </c>
      <c r="BH12" s="516" t="e">
        <f>#REF!/#REF!*100</f>
        <v>#REF!</v>
      </c>
      <c r="BI12" s="515" t="e">
        <f t="shared" si="13"/>
        <v>#REF!</v>
      </c>
      <c r="BJ12" s="515" t="e">
        <f>BI12/'A1'!N11*1000/'A7'!O$33*100</f>
        <v>#REF!</v>
      </c>
      <c r="BK12" s="515" t="e">
        <f>BJ12*'A19'!N$43</f>
        <v>#REF!</v>
      </c>
      <c r="BL12" s="516" t="e">
        <f>#REF!/#REF!*100</f>
        <v>#REF!</v>
      </c>
      <c r="BM12" s="515" t="e">
        <f t="shared" si="14"/>
        <v>#REF!</v>
      </c>
      <c r="BN12" s="515" t="e">
        <f>BM12/'A1'!O11*1000*'A19'!O11</f>
        <v>#REF!</v>
      </c>
    </row>
    <row r="13" spans="1:66" ht="12.75" hidden="1" customHeight="1">
      <c r="A13" s="511">
        <v>1969</v>
      </c>
      <c r="B13" s="523">
        <v>13861.259999999998</v>
      </c>
      <c r="C13" s="515">
        <f t="shared" si="0"/>
        <v>277225.19999999995</v>
      </c>
      <c r="D13" s="520" t="e">
        <f>#REF!/#REF!*100</f>
        <v>#REF!</v>
      </c>
      <c r="E13" s="515" t="e">
        <f t="shared" si="2"/>
        <v>#REF!</v>
      </c>
      <c r="F13" s="515" t="e">
        <f>E13/'A1'!B12*1000/'A7'!O$33*100</f>
        <v>#REF!</v>
      </c>
      <c r="G13" s="515" t="e">
        <f>F13*'A19'!B$43</f>
        <v>#REF!</v>
      </c>
      <c r="H13" s="516" t="e">
        <f>#REF!/#REF!*100</f>
        <v>#REF!</v>
      </c>
      <c r="I13" s="515" t="e">
        <f t="shared" si="1"/>
        <v>#REF!</v>
      </c>
      <c r="J13" s="515" t="e">
        <f>I13/'A1'!C12*1000/'A7'!O$33*100</f>
        <v>#REF!</v>
      </c>
      <c r="K13" s="515" t="e">
        <f>J13*'A19'!C$43</f>
        <v>#REF!</v>
      </c>
      <c r="L13" s="515"/>
      <c r="M13" s="511">
        <v>1969</v>
      </c>
      <c r="N13" s="516" t="e">
        <f>#REF!/#REF!*100</f>
        <v>#REF!</v>
      </c>
      <c r="O13" s="515" t="e">
        <f t="shared" si="3"/>
        <v>#REF!</v>
      </c>
      <c r="P13" s="515" t="e">
        <f>O13/'A1'!D12*1000/'A7'!O$33*100</f>
        <v>#REF!</v>
      </c>
      <c r="Q13" s="515" t="e">
        <f>P13*'A19'!D$43</f>
        <v>#REF!</v>
      </c>
      <c r="R13" s="516" t="e">
        <f>#REF!/#REF!*100</f>
        <v>#REF!</v>
      </c>
      <c r="S13" s="515" t="e">
        <f t="shared" si="4"/>
        <v>#REF!</v>
      </c>
      <c r="T13" s="515" t="e">
        <f>S13/'A1'!E12*1000/'A7'!O$33*100</f>
        <v>#REF!</v>
      </c>
      <c r="U13" s="515" t="e">
        <f>T13*'A19'!E$43</f>
        <v>#REF!</v>
      </c>
      <c r="V13" s="516" t="e">
        <f>#REF!/#REF!*100</f>
        <v>#REF!</v>
      </c>
      <c r="W13" s="515" t="e">
        <f t="shared" si="5"/>
        <v>#REF!</v>
      </c>
      <c r="X13" s="515" t="e">
        <f>W13/'A1'!F12*1000/'A7'!O$33*100</f>
        <v>#REF!</v>
      </c>
      <c r="Y13" s="515" t="e">
        <f>X13*'A19'!F$43</f>
        <v>#REF!</v>
      </c>
      <c r="Z13" s="515"/>
      <c r="AA13" s="511">
        <v>1969</v>
      </c>
      <c r="AB13" s="517" t="e">
        <f>#REF!/#REF!*100</f>
        <v>#REF!</v>
      </c>
      <c r="AC13" s="515" t="e">
        <f t="shared" si="6"/>
        <v>#REF!</v>
      </c>
      <c r="AD13" s="515" t="e">
        <f>AC13/'A1'!G12*1000/'A7'!O$33*100</f>
        <v>#REF!</v>
      </c>
      <c r="AE13" s="515" t="e">
        <f>AD13*'A19'!G$43</f>
        <v>#REF!</v>
      </c>
      <c r="AF13" s="516" t="e">
        <f>#REF!/#REF!*100</f>
        <v>#REF!</v>
      </c>
      <c r="AG13" s="515" t="e">
        <f t="shared" si="7"/>
        <v>#REF!</v>
      </c>
      <c r="AH13" s="515" t="e">
        <f>AG13/'A1'!H12*1000/'A7'!O$33*100</f>
        <v>#REF!</v>
      </c>
      <c r="AI13" s="515" t="e">
        <f>AH13*'A19'!H$43</f>
        <v>#REF!</v>
      </c>
      <c r="AJ13" s="516" t="e">
        <f>#REF!/#REF!*100</f>
        <v>#REF!</v>
      </c>
      <c r="AK13" s="515" t="e">
        <f t="shared" si="8"/>
        <v>#REF!</v>
      </c>
      <c r="AL13" s="515" t="e">
        <f>AK13/'A1'!I12*1000/'A7'!O$33*100</f>
        <v>#REF!</v>
      </c>
      <c r="AM13" s="515" t="e">
        <f>AL13*'A19'!I$43</f>
        <v>#REF!</v>
      </c>
      <c r="AN13" s="515"/>
      <c r="AO13" s="511">
        <v>1969</v>
      </c>
      <c r="AP13" s="517" t="e">
        <f>#REF!/#REF!*100</f>
        <v>#REF!</v>
      </c>
      <c r="AQ13" s="515" t="e">
        <f t="shared" si="9"/>
        <v>#REF!</v>
      </c>
      <c r="AR13" s="515" t="e">
        <f>AQ13/'A1'!J12*1000/'A7'!O$33*100</f>
        <v>#REF!</v>
      </c>
      <c r="AS13" s="515" t="e">
        <f>AR13*'A19'!J$43</f>
        <v>#REF!</v>
      </c>
      <c r="AT13" s="516" t="e">
        <f>#REF!/#REF!*100</f>
        <v>#REF!</v>
      </c>
      <c r="AU13" s="515" t="e">
        <f t="shared" si="10"/>
        <v>#REF!</v>
      </c>
      <c r="AV13" s="515" t="e">
        <f>AU13/'A1'!K12*1000/'A7'!O$33*100</f>
        <v>#REF!</v>
      </c>
      <c r="AW13" s="515" t="e">
        <f>AV13*'A19'!K$43</f>
        <v>#REF!</v>
      </c>
      <c r="AX13" s="516" t="e">
        <f>#REF!/#REF!*100</f>
        <v>#REF!</v>
      </c>
      <c r="AY13" s="515" t="e">
        <f t="shared" si="11"/>
        <v>#REF!</v>
      </c>
      <c r="AZ13" s="515" t="e">
        <f>AY13/'A1'!L12*1000/'A7'!O$33*100</f>
        <v>#REF!</v>
      </c>
      <c r="BA13" s="515" t="e">
        <f>AZ13*'A19'!L$43</f>
        <v>#REF!</v>
      </c>
      <c r="BB13" s="515"/>
      <c r="BC13" s="511">
        <v>1969</v>
      </c>
      <c r="BD13" s="517" t="e">
        <f>#REF!/#REF!*100</f>
        <v>#REF!</v>
      </c>
      <c r="BE13" s="515" t="e">
        <f t="shared" si="12"/>
        <v>#REF!</v>
      </c>
      <c r="BF13" s="515" t="e">
        <f>BE13/'A1'!M12*1000/'A7'!O$33*100</f>
        <v>#REF!</v>
      </c>
      <c r="BG13" s="515" t="e">
        <f>BF13*'A19'!M$43</f>
        <v>#REF!</v>
      </c>
      <c r="BH13" s="516" t="e">
        <f>#REF!/#REF!*100</f>
        <v>#REF!</v>
      </c>
      <c r="BI13" s="515" t="e">
        <f t="shared" si="13"/>
        <v>#REF!</v>
      </c>
      <c r="BJ13" s="515" t="e">
        <f>BI13/'A1'!N12*1000/'A7'!O$33*100</f>
        <v>#REF!</v>
      </c>
      <c r="BK13" s="515" t="e">
        <f>BJ13*'A19'!N$43</f>
        <v>#REF!</v>
      </c>
      <c r="BL13" s="516" t="e">
        <f>#REF!/#REF!*100</f>
        <v>#REF!</v>
      </c>
      <c r="BM13" s="515" t="e">
        <f t="shared" si="14"/>
        <v>#REF!</v>
      </c>
      <c r="BN13" s="515" t="e">
        <f>BM13/'A1'!O12*1000*'A19'!O12</f>
        <v>#REF!</v>
      </c>
    </row>
    <row r="14" spans="1:66" ht="12.75" hidden="1" customHeight="1">
      <c r="A14" s="511">
        <v>1970</v>
      </c>
      <c r="B14" s="523">
        <v>14862.350999999999</v>
      </c>
      <c r="C14" s="515">
        <f t="shared" si="0"/>
        <v>297247.01999999996</v>
      </c>
      <c r="D14" s="520" t="e">
        <f>#REF!/#REF!*100</f>
        <v>#REF!</v>
      </c>
      <c r="E14" s="515" t="e">
        <f t="shared" si="2"/>
        <v>#REF!</v>
      </c>
      <c r="F14" s="515" t="e">
        <f>E14/'A1'!B13*1000/'A7'!O$33*100</f>
        <v>#REF!</v>
      </c>
      <c r="G14" s="515" t="e">
        <f>F14*'A19'!B$43</f>
        <v>#REF!</v>
      </c>
      <c r="H14" s="516" t="e">
        <f>#REF!/#REF!*100</f>
        <v>#REF!</v>
      </c>
      <c r="I14" s="515" t="e">
        <f t="shared" si="1"/>
        <v>#REF!</v>
      </c>
      <c r="J14" s="515" t="e">
        <f>I14/'A1'!C13*1000/'A7'!O$33*100</f>
        <v>#REF!</v>
      </c>
      <c r="K14" s="515" t="e">
        <f>J14*'A19'!C$43</f>
        <v>#REF!</v>
      </c>
      <c r="L14" s="515"/>
      <c r="M14" s="511">
        <v>1970</v>
      </c>
      <c r="N14" s="516" t="e">
        <f>#REF!/#REF!*100</f>
        <v>#REF!</v>
      </c>
      <c r="O14" s="515" t="e">
        <f t="shared" si="3"/>
        <v>#REF!</v>
      </c>
      <c r="P14" s="515" t="e">
        <f>O14/'A1'!D13*1000/'A7'!O$33*100</f>
        <v>#REF!</v>
      </c>
      <c r="Q14" s="515" t="e">
        <f>P14*'A19'!D$43</f>
        <v>#REF!</v>
      </c>
      <c r="R14" s="516" t="e">
        <f>#REF!/#REF!*100</f>
        <v>#REF!</v>
      </c>
      <c r="S14" s="515" t="e">
        <f t="shared" si="4"/>
        <v>#REF!</v>
      </c>
      <c r="T14" s="515" t="e">
        <f>S14/'A1'!E13*1000/'A7'!O$33*100</f>
        <v>#REF!</v>
      </c>
      <c r="U14" s="515" t="e">
        <f>T14*'A19'!E$43</f>
        <v>#REF!</v>
      </c>
      <c r="V14" s="516" t="e">
        <f>#REF!/#REF!*100</f>
        <v>#REF!</v>
      </c>
      <c r="W14" s="515" t="e">
        <f t="shared" si="5"/>
        <v>#REF!</v>
      </c>
      <c r="X14" s="515" t="e">
        <f>W14/'A1'!F13*1000/'A7'!O$33*100</f>
        <v>#REF!</v>
      </c>
      <c r="Y14" s="515" t="e">
        <f>X14*'A19'!F$43</f>
        <v>#REF!</v>
      </c>
      <c r="Z14" s="515"/>
      <c r="AA14" s="511">
        <v>1970</v>
      </c>
      <c r="AB14" s="517" t="e">
        <f>#REF!/#REF!*100</f>
        <v>#REF!</v>
      </c>
      <c r="AC14" s="515" t="e">
        <f t="shared" si="6"/>
        <v>#REF!</v>
      </c>
      <c r="AD14" s="515" t="e">
        <f>AC14/'A1'!G13*1000/'A7'!O$33*100</f>
        <v>#REF!</v>
      </c>
      <c r="AE14" s="515" t="e">
        <f>AD14*'A19'!G$43</f>
        <v>#REF!</v>
      </c>
      <c r="AF14" s="516" t="e">
        <f>#REF!/#REF!*100</f>
        <v>#REF!</v>
      </c>
      <c r="AG14" s="515" t="e">
        <f t="shared" si="7"/>
        <v>#REF!</v>
      </c>
      <c r="AH14" s="515" t="e">
        <f>AG14/'A1'!H13*1000/'A7'!O$33*100</f>
        <v>#REF!</v>
      </c>
      <c r="AI14" s="515" t="e">
        <f>AH14*'A19'!H$43</f>
        <v>#REF!</v>
      </c>
      <c r="AJ14" s="516" t="e">
        <f>#REF!/#REF!*100</f>
        <v>#REF!</v>
      </c>
      <c r="AK14" s="515" t="e">
        <f t="shared" si="8"/>
        <v>#REF!</v>
      </c>
      <c r="AL14" s="515" t="e">
        <f>AK14/'A1'!I13*1000/'A7'!O$33*100</f>
        <v>#REF!</v>
      </c>
      <c r="AM14" s="515" t="e">
        <f>AL14*'A19'!I$43</f>
        <v>#REF!</v>
      </c>
      <c r="AN14" s="515"/>
      <c r="AO14" s="511">
        <v>1970</v>
      </c>
      <c r="AP14" s="517" t="e">
        <f>#REF!/#REF!*100</f>
        <v>#REF!</v>
      </c>
      <c r="AQ14" s="515" t="e">
        <f t="shared" si="9"/>
        <v>#REF!</v>
      </c>
      <c r="AR14" s="515" t="e">
        <f>AQ14/'A1'!J13*1000/'A7'!O$33*100</f>
        <v>#REF!</v>
      </c>
      <c r="AS14" s="515" t="e">
        <f>AR14*'A19'!J$43</f>
        <v>#REF!</v>
      </c>
      <c r="AT14" s="516" t="e">
        <f>#REF!/#REF!*100</f>
        <v>#REF!</v>
      </c>
      <c r="AU14" s="515" t="e">
        <f t="shared" si="10"/>
        <v>#REF!</v>
      </c>
      <c r="AV14" s="515" t="e">
        <f>AU14/'A1'!K13*1000/'A7'!O$33*100</f>
        <v>#REF!</v>
      </c>
      <c r="AW14" s="515" t="e">
        <f>AV14*'A19'!K$43</f>
        <v>#REF!</v>
      </c>
      <c r="AX14" s="516" t="e">
        <f>#REF!/#REF!*100</f>
        <v>#REF!</v>
      </c>
      <c r="AY14" s="515" t="e">
        <f t="shared" si="11"/>
        <v>#REF!</v>
      </c>
      <c r="AZ14" s="515" t="e">
        <f>AY14/'A1'!L13*1000/'A7'!O$33*100</f>
        <v>#REF!</v>
      </c>
      <c r="BA14" s="515" t="e">
        <f>AZ14*'A19'!L$43</f>
        <v>#REF!</v>
      </c>
      <c r="BB14" s="515"/>
      <c r="BC14" s="511">
        <v>1970</v>
      </c>
      <c r="BD14" s="517" t="e">
        <f>#REF!/#REF!*100</f>
        <v>#REF!</v>
      </c>
      <c r="BE14" s="515" t="e">
        <f t="shared" si="12"/>
        <v>#REF!</v>
      </c>
      <c r="BF14" s="515" t="e">
        <f>BE14/'A1'!M13*1000/'A7'!O$33*100</f>
        <v>#REF!</v>
      </c>
      <c r="BG14" s="515" t="e">
        <f>BF14*'A19'!M$43</f>
        <v>#REF!</v>
      </c>
      <c r="BH14" s="516" t="e">
        <f>#REF!/#REF!*100</f>
        <v>#REF!</v>
      </c>
      <c r="BI14" s="515" t="e">
        <f t="shared" si="13"/>
        <v>#REF!</v>
      </c>
      <c r="BJ14" s="515" t="e">
        <f>BI14/'A1'!N13*1000/'A7'!O$33*100</f>
        <v>#REF!</v>
      </c>
      <c r="BK14" s="515" t="e">
        <f>BJ14*'A19'!N$43</f>
        <v>#REF!</v>
      </c>
      <c r="BL14" s="516" t="e">
        <f>#REF!/#REF!*100</f>
        <v>#REF!</v>
      </c>
      <c r="BM14" s="515" t="e">
        <f t="shared" si="14"/>
        <v>#REF!</v>
      </c>
      <c r="BN14" s="515" t="e">
        <f>BM14/'A1'!O13*1000*'A19'!O13</f>
        <v>#REF!</v>
      </c>
    </row>
    <row r="15" spans="1:66" ht="12.75" hidden="1" customHeight="1">
      <c r="A15" s="511">
        <v>1971</v>
      </c>
      <c r="B15" s="523">
        <v>15430.735999999999</v>
      </c>
      <c r="C15" s="515">
        <f t="shared" si="0"/>
        <v>308614.71999999997</v>
      </c>
      <c r="D15" s="520" t="e">
        <f>#REF!/#REF!*100</f>
        <v>#REF!</v>
      </c>
      <c r="E15" s="515" t="e">
        <f t="shared" si="2"/>
        <v>#REF!</v>
      </c>
      <c r="F15" s="515" t="e">
        <f>E15/'A1'!B14*1000/'A7'!O$33*100</f>
        <v>#REF!</v>
      </c>
      <c r="G15" s="515" t="e">
        <f>F15*'A19'!B$43</f>
        <v>#REF!</v>
      </c>
      <c r="H15" s="516" t="e">
        <f>#REF!/#REF!*100</f>
        <v>#REF!</v>
      </c>
      <c r="I15" s="515" t="e">
        <f t="shared" si="1"/>
        <v>#REF!</v>
      </c>
      <c r="J15" s="515" t="e">
        <f>I15/'A1'!C14*1000/'A7'!O$33*100</f>
        <v>#REF!</v>
      </c>
      <c r="K15" s="515" t="e">
        <f>J15*'A19'!C$43</f>
        <v>#REF!</v>
      </c>
      <c r="L15" s="515"/>
      <c r="M15" s="511">
        <v>1971</v>
      </c>
      <c r="N15" s="516" t="e">
        <f>#REF!/#REF!*100</f>
        <v>#REF!</v>
      </c>
      <c r="O15" s="515" t="e">
        <f t="shared" si="3"/>
        <v>#REF!</v>
      </c>
      <c r="P15" s="515" t="e">
        <f>O15/'A1'!D14*1000/'A7'!O$33*100</f>
        <v>#REF!</v>
      </c>
      <c r="Q15" s="515" t="e">
        <f>P15*'A19'!D$43</f>
        <v>#REF!</v>
      </c>
      <c r="R15" s="516" t="e">
        <f>#REF!/#REF!*100</f>
        <v>#REF!</v>
      </c>
      <c r="S15" s="515" t="e">
        <f t="shared" si="4"/>
        <v>#REF!</v>
      </c>
      <c r="T15" s="515" t="e">
        <f>S15/'A1'!E14*1000/'A7'!O$33*100</f>
        <v>#REF!</v>
      </c>
      <c r="U15" s="515" t="e">
        <f>T15*'A19'!E$43</f>
        <v>#REF!</v>
      </c>
      <c r="V15" s="516" t="e">
        <f>#REF!/#REF!*100</f>
        <v>#REF!</v>
      </c>
      <c r="W15" s="515" t="e">
        <f t="shared" si="5"/>
        <v>#REF!</v>
      </c>
      <c r="X15" s="515" t="e">
        <f>W15/'A1'!F14*1000/'A7'!O$33*100</f>
        <v>#REF!</v>
      </c>
      <c r="Y15" s="515" t="e">
        <f>X15*'A19'!F$43</f>
        <v>#REF!</v>
      </c>
      <c r="Z15" s="515"/>
      <c r="AA15" s="511">
        <v>1971</v>
      </c>
      <c r="AB15" s="517" t="e">
        <f>#REF!/#REF!*100</f>
        <v>#REF!</v>
      </c>
      <c r="AC15" s="515" t="e">
        <f t="shared" si="6"/>
        <v>#REF!</v>
      </c>
      <c r="AD15" s="515" t="e">
        <f>AC15/'A1'!G14*1000/'A7'!O$33*100</f>
        <v>#REF!</v>
      </c>
      <c r="AE15" s="515" t="e">
        <f>AD15*'A19'!G$43</f>
        <v>#REF!</v>
      </c>
      <c r="AF15" s="516" t="e">
        <f>#REF!/#REF!*100</f>
        <v>#REF!</v>
      </c>
      <c r="AG15" s="515" t="e">
        <f t="shared" si="7"/>
        <v>#REF!</v>
      </c>
      <c r="AH15" s="515" t="e">
        <f>AG15/'A1'!H14*1000/'A7'!O$33*100</f>
        <v>#REF!</v>
      </c>
      <c r="AI15" s="515" t="e">
        <f>AH15*'A19'!H$43</f>
        <v>#REF!</v>
      </c>
      <c r="AJ15" s="516" t="e">
        <f>#REF!/#REF!*100</f>
        <v>#REF!</v>
      </c>
      <c r="AK15" s="515" t="e">
        <f t="shared" si="8"/>
        <v>#REF!</v>
      </c>
      <c r="AL15" s="515" t="e">
        <f>AK15/'A1'!I14*1000/'A7'!O$33*100</f>
        <v>#REF!</v>
      </c>
      <c r="AM15" s="515" t="e">
        <f>AL15*'A19'!I$43</f>
        <v>#REF!</v>
      </c>
      <c r="AN15" s="515"/>
      <c r="AO15" s="511">
        <v>1971</v>
      </c>
      <c r="AP15" s="517" t="e">
        <f>#REF!/#REF!*100</f>
        <v>#REF!</v>
      </c>
      <c r="AQ15" s="515" t="e">
        <f t="shared" si="9"/>
        <v>#REF!</v>
      </c>
      <c r="AR15" s="515" t="e">
        <f>AQ15/'A1'!J14*1000/'A7'!O$33*100</f>
        <v>#REF!</v>
      </c>
      <c r="AS15" s="515" t="e">
        <f>AR15*'A19'!J$43</f>
        <v>#REF!</v>
      </c>
      <c r="AT15" s="516" t="e">
        <f>#REF!/#REF!*100</f>
        <v>#REF!</v>
      </c>
      <c r="AU15" s="515" t="e">
        <f t="shared" si="10"/>
        <v>#REF!</v>
      </c>
      <c r="AV15" s="515" t="e">
        <f>AU15/'A1'!K14*1000/'A7'!O$33*100</f>
        <v>#REF!</v>
      </c>
      <c r="AW15" s="515" t="e">
        <f>AV15*'A19'!K$43</f>
        <v>#REF!</v>
      </c>
      <c r="AX15" s="516" t="e">
        <f>#REF!/#REF!*100</f>
        <v>#REF!</v>
      </c>
      <c r="AY15" s="515" t="e">
        <f t="shared" si="11"/>
        <v>#REF!</v>
      </c>
      <c r="AZ15" s="515" t="e">
        <f>AY15/'A1'!L14*1000/'A7'!O$33*100</f>
        <v>#REF!</v>
      </c>
      <c r="BA15" s="515" t="e">
        <f>AZ15*'A19'!L$43</f>
        <v>#REF!</v>
      </c>
      <c r="BB15" s="515"/>
      <c r="BC15" s="511">
        <v>1971</v>
      </c>
      <c r="BD15" s="517" t="e">
        <f>#REF!/#REF!*100</f>
        <v>#REF!</v>
      </c>
      <c r="BE15" s="515" t="e">
        <f t="shared" si="12"/>
        <v>#REF!</v>
      </c>
      <c r="BF15" s="515" t="e">
        <f>BE15/'A1'!M14*1000/'A7'!O$33*100</f>
        <v>#REF!</v>
      </c>
      <c r="BG15" s="515" t="e">
        <f>BF15*'A19'!M$43</f>
        <v>#REF!</v>
      </c>
      <c r="BH15" s="516" t="e">
        <f>#REF!/#REF!*100</f>
        <v>#REF!</v>
      </c>
      <c r="BI15" s="515" t="e">
        <f t="shared" si="13"/>
        <v>#REF!</v>
      </c>
      <c r="BJ15" s="515" t="e">
        <f>BI15/'A1'!N14*1000/'A7'!O$33*100</f>
        <v>#REF!</v>
      </c>
      <c r="BK15" s="515" t="e">
        <f>BJ15*'A19'!N$43</f>
        <v>#REF!</v>
      </c>
      <c r="BL15" s="516" t="e">
        <f>#REF!/#REF!*100</f>
        <v>#REF!</v>
      </c>
      <c r="BM15" s="515" t="e">
        <f t="shared" si="14"/>
        <v>#REF!</v>
      </c>
      <c r="BN15" s="515" t="e">
        <f>BM15/'A1'!O14*1000*'A19'!O14</f>
        <v>#REF!</v>
      </c>
    </row>
    <row r="16" spans="1:66" ht="12.75" hidden="1" customHeight="1">
      <c r="A16" s="511">
        <v>1972</v>
      </c>
      <c r="B16" s="523">
        <v>16046.791999999999</v>
      </c>
      <c r="C16" s="515">
        <f>B16*20</f>
        <v>320935.83999999997</v>
      </c>
      <c r="D16" s="520" t="e">
        <f>#REF!/#REF!*100</f>
        <v>#REF!</v>
      </c>
      <c r="E16" s="515" t="e">
        <f t="shared" si="2"/>
        <v>#REF!</v>
      </c>
      <c r="F16" s="515" t="e">
        <f>E16/'A1'!B15*1000/'A7'!O$33*100</f>
        <v>#REF!</v>
      </c>
      <c r="G16" s="515" t="e">
        <f>F16*'A19'!B$43</f>
        <v>#REF!</v>
      </c>
      <c r="H16" s="516" t="e">
        <f>#REF!/#REF!*100</f>
        <v>#REF!</v>
      </c>
      <c r="I16" s="515" t="e">
        <f t="shared" si="1"/>
        <v>#REF!</v>
      </c>
      <c r="J16" s="515" t="e">
        <f>I16/'A1'!C15*1000/'A7'!O$33*100</f>
        <v>#REF!</v>
      </c>
      <c r="K16" s="515" t="e">
        <f>J16*'A19'!C$43</f>
        <v>#REF!</v>
      </c>
      <c r="L16" s="515"/>
      <c r="M16" s="511">
        <v>1972</v>
      </c>
      <c r="N16" s="516" t="e">
        <f>#REF!/#REF!*100</f>
        <v>#REF!</v>
      </c>
      <c r="O16" s="515" t="e">
        <f t="shared" si="3"/>
        <v>#REF!</v>
      </c>
      <c r="P16" s="515" t="e">
        <f>O16/'A1'!D15*1000/'A7'!O$33*100</f>
        <v>#REF!</v>
      </c>
      <c r="Q16" s="515" t="e">
        <f>P16*'A19'!D$43</f>
        <v>#REF!</v>
      </c>
      <c r="R16" s="516" t="e">
        <f>#REF!/#REF!*100</f>
        <v>#REF!</v>
      </c>
      <c r="S16" s="515" t="e">
        <f t="shared" si="4"/>
        <v>#REF!</v>
      </c>
      <c r="T16" s="515" t="e">
        <f>S16/'A1'!E15*1000/'A7'!O$33*100</f>
        <v>#REF!</v>
      </c>
      <c r="U16" s="515" t="e">
        <f>T16*'A19'!E$43</f>
        <v>#REF!</v>
      </c>
      <c r="V16" s="516" t="e">
        <f>#REF!/#REF!*100</f>
        <v>#REF!</v>
      </c>
      <c r="W16" s="515" t="e">
        <f t="shared" si="5"/>
        <v>#REF!</v>
      </c>
      <c r="X16" s="515" t="e">
        <f>W16/'A1'!F15*1000/'A7'!O$33*100</f>
        <v>#REF!</v>
      </c>
      <c r="Y16" s="515" t="e">
        <f>X16*'A19'!F$43</f>
        <v>#REF!</v>
      </c>
      <c r="Z16" s="515"/>
      <c r="AA16" s="511">
        <v>1972</v>
      </c>
      <c r="AB16" s="517" t="e">
        <f>#REF!/#REF!*100</f>
        <v>#REF!</v>
      </c>
      <c r="AC16" s="515" t="e">
        <f t="shared" si="6"/>
        <v>#REF!</v>
      </c>
      <c r="AD16" s="515" t="e">
        <f>AC16/'A1'!G15*1000/'A7'!O$33*100</f>
        <v>#REF!</v>
      </c>
      <c r="AE16" s="515" t="e">
        <f>AD16*'A19'!G$43</f>
        <v>#REF!</v>
      </c>
      <c r="AF16" s="516" t="e">
        <f>#REF!/#REF!*100</f>
        <v>#REF!</v>
      </c>
      <c r="AG16" s="515" t="e">
        <f t="shared" si="7"/>
        <v>#REF!</v>
      </c>
      <c r="AH16" s="515" t="e">
        <f>AG16/'A1'!H15*1000/'A7'!O$33*100</f>
        <v>#REF!</v>
      </c>
      <c r="AI16" s="515" t="e">
        <f>AH16*'A19'!H$43</f>
        <v>#REF!</v>
      </c>
      <c r="AJ16" s="516" t="e">
        <f>#REF!/#REF!*100</f>
        <v>#REF!</v>
      </c>
      <c r="AK16" s="515" t="e">
        <f t="shared" si="8"/>
        <v>#REF!</v>
      </c>
      <c r="AL16" s="515" t="e">
        <f>AK16/'A1'!I15*1000/'A7'!O$33*100</f>
        <v>#REF!</v>
      </c>
      <c r="AM16" s="515" t="e">
        <f>AL16*'A19'!I$43</f>
        <v>#REF!</v>
      </c>
      <c r="AN16" s="515"/>
      <c r="AO16" s="511">
        <v>1972</v>
      </c>
      <c r="AP16" s="517" t="e">
        <f>#REF!/#REF!*100</f>
        <v>#REF!</v>
      </c>
      <c r="AQ16" s="515" t="e">
        <f t="shared" si="9"/>
        <v>#REF!</v>
      </c>
      <c r="AR16" s="515" t="e">
        <f>AQ16/'A1'!J15*1000/'A7'!O$33*100</f>
        <v>#REF!</v>
      </c>
      <c r="AS16" s="515" t="e">
        <f>AR16*'A19'!J$43</f>
        <v>#REF!</v>
      </c>
      <c r="AT16" s="516" t="e">
        <f>#REF!/#REF!*100</f>
        <v>#REF!</v>
      </c>
      <c r="AU16" s="515" t="e">
        <f t="shared" si="10"/>
        <v>#REF!</v>
      </c>
      <c r="AV16" s="515" t="e">
        <f>AU16/'A1'!K15*1000/'A7'!O$33*100</f>
        <v>#REF!</v>
      </c>
      <c r="AW16" s="515" t="e">
        <f>AV16*'A19'!K$43</f>
        <v>#REF!</v>
      </c>
      <c r="AX16" s="516" t="e">
        <f>#REF!/#REF!*100</f>
        <v>#REF!</v>
      </c>
      <c r="AY16" s="515" t="e">
        <f t="shared" si="11"/>
        <v>#REF!</v>
      </c>
      <c r="AZ16" s="515" t="e">
        <f>AY16/'A1'!L15*1000/'A7'!O$33*100</f>
        <v>#REF!</v>
      </c>
      <c r="BA16" s="515" t="e">
        <f>AZ16*'A19'!L$43</f>
        <v>#REF!</v>
      </c>
      <c r="BB16" s="515"/>
      <c r="BC16" s="511">
        <v>1972</v>
      </c>
      <c r="BD16" s="517" t="e">
        <f>#REF!/#REF!*100</f>
        <v>#REF!</v>
      </c>
      <c r="BE16" s="515" t="e">
        <f t="shared" si="12"/>
        <v>#REF!</v>
      </c>
      <c r="BF16" s="515" t="e">
        <f>BE16/'A1'!M15*1000/'A7'!O$33*100</f>
        <v>#REF!</v>
      </c>
      <c r="BG16" s="515" t="e">
        <f>BF16*'A19'!M$43</f>
        <v>#REF!</v>
      </c>
      <c r="BH16" s="516" t="e">
        <f>#REF!/#REF!*100</f>
        <v>#REF!</v>
      </c>
      <c r="BI16" s="515" t="e">
        <f t="shared" si="13"/>
        <v>#REF!</v>
      </c>
      <c r="BJ16" s="515" t="e">
        <f>BI16/'A1'!N15*1000/'A7'!O$33*100</f>
        <v>#REF!</v>
      </c>
      <c r="BK16" s="515" t="e">
        <f>BJ16*'A19'!N$43</f>
        <v>#REF!</v>
      </c>
      <c r="BL16" s="516" t="e">
        <f>#REF!/#REF!*100</f>
        <v>#REF!</v>
      </c>
      <c r="BM16" s="515" t="e">
        <f t="shared" si="14"/>
        <v>#REF!</v>
      </c>
      <c r="BN16" s="515" t="e">
        <f>BM16/'A1'!O15*1000*'A19'!O15</f>
        <v>#REF!</v>
      </c>
    </row>
    <row r="17" spans="1:66" ht="12.75" hidden="1" customHeight="1">
      <c r="A17" s="511">
        <v>1973</v>
      </c>
      <c r="B17" s="523">
        <v>16923.204999999998</v>
      </c>
      <c r="C17" s="515">
        <f t="shared" si="0"/>
        <v>338464.1</v>
      </c>
      <c r="D17" s="520" t="e">
        <f>#REF!/#REF!*100</f>
        <v>#REF!</v>
      </c>
      <c r="E17" s="515" t="e">
        <f t="shared" si="2"/>
        <v>#REF!</v>
      </c>
      <c r="F17" s="515" t="e">
        <f>E17/'A1'!B16*1000/'A7'!O$33*100</f>
        <v>#REF!</v>
      </c>
      <c r="G17" s="515" t="e">
        <f>F17*'A19'!B$43</f>
        <v>#REF!</v>
      </c>
      <c r="H17" s="516" t="e">
        <f>#REF!/#REF!*100</f>
        <v>#REF!</v>
      </c>
      <c r="I17" s="515" t="e">
        <f t="shared" si="1"/>
        <v>#REF!</v>
      </c>
      <c r="J17" s="515" t="e">
        <f>I17/'A1'!C16*1000/'A7'!O$33*100</f>
        <v>#REF!</v>
      </c>
      <c r="K17" s="515" t="e">
        <f>J17*'A19'!C$43</f>
        <v>#REF!</v>
      </c>
      <c r="L17" s="515"/>
      <c r="M17" s="511">
        <v>1973</v>
      </c>
      <c r="N17" s="516" t="e">
        <f>#REF!/#REF!*100</f>
        <v>#REF!</v>
      </c>
      <c r="O17" s="515" t="e">
        <f t="shared" si="3"/>
        <v>#REF!</v>
      </c>
      <c r="P17" s="515" t="e">
        <f>O17/'A1'!D16*1000/'A7'!O$33*100</f>
        <v>#REF!</v>
      </c>
      <c r="Q17" s="515" t="e">
        <f>P17*'A19'!D$43</f>
        <v>#REF!</v>
      </c>
      <c r="R17" s="516" t="e">
        <f>#REF!/#REF!*100</f>
        <v>#REF!</v>
      </c>
      <c r="S17" s="515" t="e">
        <f t="shared" si="4"/>
        <v>#REF!</v>
      </c>
      <c r="T17" s="515" t="e">
        <f>S17/'A1'!E16*1000/'A7'!O$33*100</f>
        <v>#REF!</v>
      </c>
      <c r="U17" s="515" t="e">
        <f>T17*'A19'!E$43</f>
        <v>#REF!</v>
      </c>
      <c r="V17" s="516" t="e">
        <f>#REF!/#REF!*100</f>
        <v>#REF!</v>
      </c>
      <c r="W17" s="515" t="e">
        <f t="shared" si="5"/>
        <v>#REF!</v>
      </c>
      <c r="X17" s="515" t="e">
        <f>W17/'A1'!F16*1000/'A7'!O$33*100</f>
        <v>#REF!</v>
      </c>
      <c r="Y17" s="515" t="e">
        <f>X17*'A19'!F$43</f>
        <v>#REF!</v>
      </c>
      <c r="Z17" s="515"/>
      <c r="AA17" s="511">
        <v>1973</v>
      </c>
      <c r="AB17" s="517" t="e">
        <f>#REF!/#REF!*100</f>
        <v>#REF!</v>
      </c>
      <c r="AC17" s="515" t="e">
        <f t="shared" si="6"/>
        <v>#REF!</v>
      </c>
      <c r="AD17" s="515" t="e">
        <f>AC17/'A1'!G16*1000/'A7'!O$33*100</f>
        <v>#REF!</v>
      </c>
      <c r="AE17" s="515" t="e">
        <f>AD17*'A19'!G$43</f>
        <v>#REF!</v>
      </c>
      <c r="AF17" s="516" t="e">
        <f>#REF!/#REF!*100</f>
        <v>#REF!</v>
      </c>
      <c r="AG17" s="515" t="e">
        <f t="shared" si="7"/>
        <v>#REF!</v>
      </c>
      <c r="AH17" s="515" t="e">
        <f>AG17/'A1'!H16*1000/'A7'!O$33*100</f>
        <v>#REF!</v>
      </c>
      <c r="AI17" s="515" t="e">
        <f>AH17*'A19'!H$43</f>
        <v>#REF!</v>
      </c>
      <c r="AJ17" s="516" t="e">
        <f>#REF!/#REF!*100</f>
        <v>#REF!</v>
      </c>
      <c r="AK17" s="515" t="e">
        <f t="shared" si="8"/>
        <v>#REF!</v>
      </c>
      <c r="AL17" s="515" t="e">
        <f>AK17/'A1'!I16*1000/'A7'!O$33*100</f>
        <v>#REF!</v>
      </c>
      <c r="AM17" s="515" t="e">
        <f>AL17*'A19'!I$43</f>
        <v>#REF!</v>
      </c>
      <c r="AN17" s="515"/>
      <c r="AO17" s="511">
        <v>1973</v>
      </c>
      <c r="AP17" s="517" t="e">
        <f>#REF!/#REF!*100</f>
        <v>#REF!</v>
      </c>
      <c r="AQ17" s="515" t="e">
        <f t="shared" si="9"/>
        <v>#REF!</v>
      </c>
      <c r="AR17" s="515" t="e">
        <f>AQ17/'A1'!J16*1000/'A7'!O$33*100</f>
        <v>#REF!</v>
      </c>
      <c r="AS17" s="515" t="e">
        <f>AR17*'A19'!J$43</f>
        <v>#REF!</v>
      </c>
      <c r="AT17" s="516" t="e">
        <f>#REF!/#REF!*100</f>
        <v>#REF!</v>
      </c>
      <c r="AU17" s="515" t="e">
        <f t="shared" si="10"/>
        <v>#REF!</v>
      </c>
      <c r="AV17" s="515" t="e">
        <f>AU17/'A1'!K16*1000/'A7'!O$33*100</f>
        <v>#REF!</v>
      </c>
      <c r="AW17" s="515" t="e">
        <f>AV17*'A19'!K$43</f>
        <v>#REF!</v>
      </c>
      <c r="AX17" s="516" t="e">
        <f>#REF!/#REF!*100</f>
        <v>#REF!</v>
      </c>
      <c r="AY17" s="515" t="e">
        <f t="shared" si="11"/>
        <v>#REF!</v>
      </c>
      <c r="AZ17" s="515" t="e">
        <f>AY17/'A1'!L16*1000/'A7'!O$33*100</f>
        <v>#REF!</v>
      </c>
      <c r="BA17" s="515" t="e">
        <f>AZ17*'A19'!L$43</f>
        <v>#REF!</v>
      </c>
      <c r="BB17" s="515"/>
      <c r="BC17" s="511">
        <v>1973</v>
      </c>
      <c r="BD17" s="517" t="e">
        <f>#REF!/#REF!*100</f>
        <v>#REF!</v>
      </c>
      <c r="BE17" s="515" t="e">
        <f t="shared" si="12"/>
        <v>#REF!</v>
      </c>
      <c r="BF17" s="515" t="e">
        <f>BE17/'A1'!M16*1000/'A7'!O$33*100</f>
        <v>#REF!</v>
      </c>
      <c r="BG17" s="515" t="e">
        <f>BF17*'A19'!M$43</f>
        <v>#REF!</v>
      </c>
      <c r="BH17" s="516" t="e">
        <f>#REF!/#REF!*100</f>
        <v>#REF!</v>
      </c>
      <c r="BI17" s="515" t="e">
        <f t="shared" si="13"/>
        <v>#REF!</v>
      </c>
      <c r="BJ17" s="515" t="e">
        <f>BI17/'A1'!N16*1000/'A7'!O$33*100</f>
        <v>#REF!</v>
      </c>
      <c r="BK17" s="515" t="e">
        <f>BJ17*'A19'!N$43</f>
        <v>#REF!</v>
      </c>
      <c r="BL17" s="516" t="e">
        <f>#REF!/#REF!*100</f>
        <v>#REF!</v>
      </c>
      <c r="BM17" s="515" t="e">
        <f t="shared" si="14"/>
        <v>#REF!</v>
      </c>
      <c r="BN17" s="515" t="e">
        <f>BM17/'A1'!O16*1000*'A19'!O16</f>
        <v>#REF!</v>
      </c>
    </row>
    <row r="18" spans="1:66" ht="12.75" hidden="1" customHeight="1">
      <c r="A18" s="511">
        <v>1974</v>
      </c>
      <c r="B18" s="523">
        <v>16952.540999999997</v>
      </c>
      <c r="C18" s="515">
        <f t="shared" si="0"/>
        <v>339050.81999999995</v>
      </c>
      <c r="D18" s="520" t="e">
        <f>#REF!/#REF!*100</f>
        <v>#REF!</v>
      </c>
      <c r="E18" s="515" t="e">
        <f t="shared" si="2"/>
        <v>#REF!</v>
      </c>
      <c r="F18" s="515" t="e">
        <f>E18/'A1'!B17*1000/'A7'!O$33*100</f>
        <v>#REF!</v>
      </c>
      <c r="G18" s="515" t="e">
        <f>F18*'A19'!B$43</f>
        <v>#REF!</v>
      </c>
      <c r="H18" s="516" t="e">
        <f>#REF!/#REF!*100</f>
        <v>#REF!</v>
      </c>
      <c r="I18" s="515" t="e">
        <f t="shared" si="1"/>
        <v>#REF!</v>
      </c>
      <c r="J18" s="515" t="e">
        <f>I18/'A1'!C17*1000/'A7'!O$33*100</f>
        <v>#REF!</v>
      </c>
      <c r="K18" s="515" t="e">
        <f>J18*'A19'!C$43</f>
        <v>#REF!</v>
      </c>
      <c r="L18" s="515"/>
      <c r="M18" s="511">
        <v>1974</v>
      </c>
      <c r="N18" s="516" t="e">
        <f>#REF!/#REF!*100</f>
        <v>#REF!</v>
      </c>
      <c r="O18" s="515" t="e">
        <f t="shared" si="3"/>
        <v>#REF!</v>
      </c>
      <c r="P18" s="515" t="e">
        <f>O18/'A1'!D17*1000/'A7'!O$33*100</f>
        <v>#REF!</v>
      </c>
      <c r="Q18" s="515" t="e">
        <f>P18*'A19'!D$43</f>
        <v>#REF!</v>
      </c>
      <c r="R18" s="516" t="e">
        <f>#REF!/#REF!*100</f>
        <v>#REF!</v>
      </c>
      <c r="S18" s="515" t="e">
        <f t="shared" si="4"/>
        <v>#REF!</v>
      </c>
      <c r="T18" s="515" t="e">
        <f>S18/'A1'!E17*1000/'A7'!O$33*100</f>
        <v>#REF!</v>
      </c>
      <c r="U18" s="515" t="e">
        <f>T18*'A19'!E$43</f>
        <v>#REF!</v>
      </c>
      <c r="V18" s="516" t="e">
        <f>#REF!/#REF!*100</f>
        <v>#REF!</v>
      </c>
      <c r="W18" s="515" t="e">
        <f t="shared" si="5"/>
        <v>#REF!</v>
      </c>
      <c r="X18" s="515" t="e">
        <f>W18/'A1'!F17*1000/'A7'!O$33*100</f>
        <v>#REF!</v>
      </c>
      <c r="Y18" s="515" t="e">
        <f>X18*'A19'!F$43</f>
        <v>#REF!</v>
      </c>
      <c r="Z18" s="515"/>
      <c r="AA18" s="511">
        <v>1974</v>
      </c>
      <c r="AB18" s="517" t="e">
        <f>#REF!/#REF!*100</f>
        <v>#REF!</v>
      </c>
      <c r="AC18" s="515" t="e">
        <f t="shared" si="6"/>
        <v>#REF!</v>
      </c>
      <c r="AD18" s="515" t="e">
        <f>AC18/'A1'!G17*1000/'A7'!O$33*100</f>
        <v>#REF!</v>
      </c>
      <c r="AE18" s="515" t="e">
        <f>AD18*'A19'!G$43</f>
        <v>#REF!</v>
      </c>
      <c r="AF18" s="516" t="e">
        <f>#REF!/#REF!*100</f>
        <v>#REF!</v>
      </c>
      <c r="AG18" s="515" t="e">
        <f t="shared" si="7"/>
        <v>#REF!</v>
      </c>
      <c r="AH18" s="515" t="e">
        <f>AG18/'A1'!H17*1000/'A7'!O$33*100</f>
        <v>#REF!</v>
      </c>
      <c r="AI18" s="515" t="e">
        <f>AH18*'A19'!H$43</f>
        <v>#REF!</v>
      </c>
      <c r="AJ18" s="516" t="e">
        <f>#REF!/#REF!*100</f>
        <v>#REF!</v>
      </c>
      <c r="AK18" s="515" t="e">
        <f t="shared" si="8"/>
        <v>#REF!</v>
      </c>
      <c r="AL18" s="515" t="e">
        <f>AK18/'A1'!I17*1000/'A7'!O$33*100</f>
        <v>#REF!</v>
      </c>
      <c r="AM18" s="515" t="e">
        <f>AL18*'A19'!I$43</f>
        <v>#REF!</v>
      </c>
      <c r="AN18" s="515"/>
      <c r="AO18" s="511">
        <v>1974</v>
      </c>
      <c r="AP18" s="517" t="e">
        <f>#REF!/#REF!*100</f>
        <v>#REF!</v>
      </c>
      <c r="AQ18" s="515" t="e">
        <f t="shared" si="9"/>
        <v>#REF!</v>
      </c>
      <c r="AR18" s="515" t="e">
        <f>AQ18/'A1'!J17*1000/'A7'!O$33*100</f>
        <v>#REF!</v>
      </c>
      <c r="AS18" s="515" t="e">
        <f>AR18*'A19'!J$43</f>
        <v>#REF!</v>
      </c>
      <c r="AT18" s="516" t="e">
        <f>#REF!/#REF!*100</f>
        <v>#REF!</v>
      </c>
      <c r="AU18" s="515" t="e">
        <f t="shared" si="10"/>
        <v>#REF!</v>
      </c>
      <c r="AV18" s="515" t="e">
        <f>AU18/'A1'!K17*1000/'A7'!O$33*100</f>
        <v>#REF!</v>
      </c>
      <c r="AW18" s="515" t="e">
        <f>AV18*'A19'!K$43</f>
        <v>#REF!</v>
      </c>
      <c r="AX18" s="516" t="e">
        <f>#REF!/#REF!*100</f>
        <v>#REF!</v>
      </c>
      <c r="AY18" s="515" t="e">
        <f t="shared" si="11"/>
        <v>#REF!</v>
      </c>
      <c r="AZ18" s="515" t="e">
        <f>AY18/'A1'!L17*1000/'A7'!O$33*100</f>
        <v>#REF!</v>
      </c>
      <c r="BA18" s="515" t="e">
        <f>AZ18*'A19'!L$43</f>
        <v>#REF!</v>
      </c>
      <c r="BB18" s="515"/>
      <c r="BC18" s="511">
        <v>1974</v>
      </c>
      <c r="BD18" s="517" t="e">
        <f>#REF!/#REF!*100</f>
        <v>#REF!</v>
      </c>
      <c r="BE18" s="515" t="e">
        <f t="shared" si="12"/>
        <v>#REF!</v>
      </c>
      <c r="BF18" s="515" t="e">
        <f>BE18/'A1'!M17*1000/'A7'!O$33*100</f>
        <v>#REF!</v>
      </c>
      <c r="BG18" s="515" t="e">
        <f>BF18*'A19'!M$43</f>
        <v>#REF!</v>
      </c>
      <c r="BH18" s="516" t="e">
        <f>#REF!/#REF!*100</f>
        <v>#REF!</v>
      </c>
      <c r="BI18" s="515" t="e">
        <f t="shared" si="13"/>
        <v>#REF!</v>
      </c>
      <c r="BJ18" s="515" t="e">
        <f>BI18/'A1'!N17*1000/'A7'!O$33*100</f>
        <v>#REF!</v>
      </c>
      <c r="BK18" s="515" t="e">
        <f>BJ18*'A19'!N$43</f>
        <v>#REF!</v>
      </c>
      <c r="BL18" s="516" t="e">
        <f>#REF!/#REF!*100</f>
        <v>#REF!</v>
      </c>
      <c r="BM18" s="515" t="e">
        <f t="shared" si="14"/>
        <v>#REF!</v>
      </c>
      <c r="BN18" s="515" t="e">
        <f>BM18/'A1'!O17*1000*'A19'!O17</f>
        <v>#REF!</v>
      </c>
    </row>
    <row r="19" spans="1:66" ht="12.75" hidden="1" customHeight="1">
      <c r="A19" s="511">
        <v>1975</v>
      </c>
      <c r="B19" s="523">
        <v>16853.531999999999</v>
      </c>
      <c r="C19" s="515">
        <f t="shared" si="0"/>
        <v>337070.64</v>
      </c>
      <c r="D19" s="520" t="e">
        <f>#REF!/#REF!*100</f>
        <v>#REF!</v>
      </c>
      <c r="E19" s="515" t="e">
        <f t="shared" si="2"/>
        <v>#REF!</v>
      </c>
      <c r="F19" s="515" t="e">
        <f>E19/'A1'!B18*1000/'A7'!O$33*100</f>
        <v>#REF!</v>
      </c>
      <c r="G19" s="515" t="e">
        <f>F19*'A19'!B$43</f>
        <v>#REF!</v>
      </c>
      <c r="H19" s="516" t="e">
        <f>#REF!/#REF!*100</f>
        <v>#REF!</v>
      </c>
      <c r="I19" s="515" t="e">
        <f t="shared" si="1"/>
        <v>#REF!</v>
      </c>
      <c r="J19" s="515" t="e">
        <f>I19/'A1'!C18*1000/'A7'!O$33*100</f>
        <v>#REF!</v>
      </c>
      <c r="K19" s="515" t="e">
        <f>J19*'A19'!C$43</f>
        <v>#REF!</v>
      </c>
      <c r="L19" s="515"/>
      <c r="M19" s="511">
        <v>1975</v>
      </c>
      <c r="N19" s="516" t="e">
        <f>#REF!/#REF!*100</f>
        <v>#REF!</v>
      </c>
      <c r="O19" s="515" t="e">
        <f t="shared" si="3"/>
        <v>#REF!</v>
      </c>
      <c r="P19" s="515" t="e">
        <f>O19/'A1'!D18*1000/'A7'!O$33*100</f>
        <v>#REF!</v>
      </c>
      <c r="Q19" s="515" t="e">
        <f>P19*'A19'!D$43</f>
        <v>#REF!</v>
      </c>
      <c r="R19" s="516" t="e">
        <f>#REF!/#REF!*100</f>
        <v>#REF!</v>
      </c>
      <c r="S19" s="515" t="e">
        <f t="shared" si="4"/>
        <v>#REF!</v>
      </c>
      <c r="T19" s="515" t="e">
        <f>S19/'A1'!E18*1000/'A7'!O$33*100</f>
        <v>#REF!</v>
      </c>
      <c r="U19" s="515" t="e">
        <f>T19*'A19'!E$43</f>
        <v>#REF!</v>
      </c>
      <c r="V19" s="516" t="e">
        <f>#REF!/#REF!*100</f>
        <v>#REF!</v>
      </c>
      <c r="W19" s="515" t="e">
        <f t="shared" si="5"/>
        <v>#REF!</v>
      </c>
      <c r="X19" s="515" t="e">
        <f>W19/'A1'!F18*1000/'A7'!O$33*100</f>
        <v>#REF!</v>
      </c>
      <c r="Y19" s="515" t="e">
        <f>X19*'A19'!F$43</f>
        <v>#REF!</v>
      </c>
      <c r="Z19" s="515"/>
      <c r="AA19" s="511">
        <v>1975</v>
      </c>
      <c r="AB19" s="517" t="e">
        <f>#REF!/#REF!*100</f>
        <v>#REF!</v>
      </c>
      <c r="AC19" s="515" t="e">
        <f t="shared" si="6"/>
        <v>#REF!</v>
      </c>
      <c r="AD19" s="515" t="e">
        <f>AC19/'A1'!G18*1000/'A7'!O$33*100</f>
        <v>#REF!</v>
      </c>
      <c r="AE19" s="515" t="e">
        <f>AD19*'A19'!G$43</f>
        <v>#REF!</v>
      </c>
      <c r="AF19" s="516" t="e">
        <f>#REF!/#REF!*100</f>
        <v>#REF!</v>
      </c>
      <c r="AG19" s="515" t="e">
        <f t="shared" si="7"/>
        <v>#REF!</v>
      </c>
      <c r="AH19" s="515" t="e">
        <f>AG19/'A1'!H18*1000/'A7'!O$33*100</f>
        <v>#REF!</v>
      </c>
      <c r="AI19" s="515" t="e">
        <f>AH19*'A19'!H$43</f>
        <v>#REF!</v>
      </c>
      <c r="AJ19" s="516" t="e">
        <f>#REF!/#REF!*100</f>
        <v>#REF!</v>
      </c>
      <c r="AK19" s="515" t="e">
        <f t="shared" si="8"/>
        <v>#REF!</v>
      </c>
      <c r="AL19" s="515" t="e">
        <f>AK19/'A1'!I18*1000/'A7'!O$33*100</f>
        <v>#REF!</v>
      </c>
      <c r="AM19" s="515" t="e">
        <f>AL19*'A19'!I$43</f>
        <v>#REF!</v>
      </c>
      <c r="AN19" s="515"/>
      <c r="AO19" s="511">
        <v>1975</v>
      </c>
      <c r="AP19" s="517" t="e">
        <f>#REF!/#REF!*100</f>
        <v>#REF!</v>
      </c>
      <c r="AQ19" s="515" t="e">
        <f t="shared" si="9"/>
        <v>#REF!</v>
      </c>
      <c r="AR19" s="515" t="e">
        <f>AQ19/'A1'!J18*1000/'A7'!O$33*100</f>
        <v>#REF!</v>
      </c>
      <c r="AS19" s="515" t="e">
        <f>AR19*'A19'!J$43</f>
        <v>#REF!</v>
      </c>
      <c r="AT19" s="516" t="e">
        <f>#REF!/#REF!*100</f>
        <v>#REF!</v>
      </c>
      <c r="AU19" s="515" t="e">
        <f t="shared" si="10"/>
        <v>#REF!</v>
      </c>
      <c r="AV19" s="515" t="e">
        <f>AU19/'A1'!K18*1000/'A7'!O$33*100</f>
        <v>#REF!</v>
      </c>
      <c r="AW19" s="515" t="e">
        <f>AV19*'A19'!K$43</f>
        <v>#REF!</v>
      </c>
      <c r="AX19" s="516" t="e">
        <f>#REF!/#REF!*100</f>
        <v>#REF!</v>
      </c>
      <c r="AY19" s="515" t="e">
        <f t="shared" si="11"/>
        <v>#REF!</v>
      </c>
      <c r="AZ19" s="515" t="e">
        <f>AY19/'A1'!L18*1000/'A7'!O$33*100</f>
        <v>#REF!</v>
      </c>
      <c r="BA19" s="515" t="e">
        <f>AZ19*'A19'!L$43</f>
        <v>#REF!</v>
      </c>
      <c r="BB19" s="515"/>
      <c r="BC19" s="511">
        <v>1975</v>
      </c>
      <c r="BD19" s="517" t="e">
        <f>#REF!/#REF!*100</f>
        <v>#REF!</v>
      </c>
      <c r="BE19" s="515" t="e">
        <f t="shared" si="12"/>
        <v>#REF!</v>
      </c>
      <c r="BF19" s="515" t="e">
        <f>BE19/'A1'!M18*1000/'A7'!O$33*100</f>
        <v>#REF!</v>
      </c>
      <c r="BG19" s="515" t="e">
        <f>BF19*'A19'!M$43</f>
        <v>#REF!</v>
      </c>
      <c r="BH19" s="516" t="e">
        <f>#REF!/#REF!*100</f>
        <v>#REF!</v>
      </c>
      <c r="BI19" s="515" t="e">
        <f t="shared" si="13"/>
        <v>#REF!</v>
      </c>
      <c r="BJ19" s="515" t="e">
        <f>BI19/'A1'!N18*1000/'A7'!O$33*100</f>
        <v>#REF!</v>
      </c>
      <c r="BK19" s="515" t="e">
        <f>BJ19*'A19'!N$43</f>
        <v>#REF!</v>
      </c>
      <c r="BL19" s="516" t="e">
        <f>#REF!/#REF!*100</f>
        <v>#REF!</v>
      </c>
      <c r="BM19" s="515" t="e">
        <f t="shared" si="14"/>
        <v>#REF!</v>
      </c>
      <c r="BN19" s="515" t="e">
        <f>BM19/'A1'!O18*1000*'A19'!O18</f>
        <v>#REF!</v>
      </c>
    </row>
    <row r="20" spans="1:66" ht="12.75" hidden="1" customHeight="1">
      <c r="A20" s="511">
        <v>1976</v>
      </c>
      <c r="B20" s="523">
        <v>17836.288</v>
      </c>
      <c r="C20" s="515">
        <f t="shared" si="0"/>
        <v>356725.76000000001</v>
      </c>
      <c r="D20" s="520" t="e">
        <f>#REF!/#REF!*100</f>
        <v>#REF!</v>
      </c>
      <c r="E20" s="515" t="e">
        <f t="shared" si="2"/>
        <v>#REF!</v>
      </c>
      <c r="F20" s="515" t="e">
        <f>E20/'A1'!B19*1000/'A7'!O$33*100</f>
        <v>#REF!</v>
      </c>
      <c r="G20" s="515" t="e">
        <f>F20*'A19'!B$43</f>
        <v>#REF!</v>
      </c>
      <c r="H20" s="516" t="e">
        <f>#REF!/#REF!*100</f>
        <v>#REF!</v>
      </c>
      <c r="I20" s="515" t="e">
        <f t="shared" si="1"/>
        <v>#REF!</v>
      </c>
      <c r="J20" s="515" t="e">
        <f>I20/'A1'!C19*1000/'A7'!O$33*100</f>
        <v>#REF!</v>
      </c>
      <c r="K20" s="515" t="e">
        <f>J20*'A19'!C$43</f>
        <v>#REF!</v>
      </c>
      <c r="L20" s="515"/>
      <c r="M20" s="511">
        <v>1976</v>
      </c>
      <c r="N20" s="516" t="e">
        <f>#REF!/#REF!*100</f>
        <v>#REF!</v>
      </c>
      <c r="O20" s="515" t="e">
        <f t="shared" si="3"/>
        <v>#REF!</v>
      </c>
      <c r="P20" s="515" t="e">
        <f>O20/'A1'!D19*1000/'A7'!O$33*100</f>
        <v>#REF!</v>
      </c>
      <c r="Q20" s="515" t="e">
        <f>P20*'A19'!D$43</f>
        <v>#REF!</v>
      </c>
      <c r="R20" s="516" t="e">
        <f>#REF!/#REF!*100</f>
        <v>#REF!</v>
      </c>
      <c r="S20" s="515" t="e">
        <f t="shared" si="4"/>
        <v>#REF!</v>
      </c>
      <c r="T20" s="515" t="e">
        <f>S20/'A1'!E19*1000/'A7'!O$33*100</f>
        <v>#REF!</v>
      </c>
      <c r="U20" s="515" t="e">
        <f>T20*'A19'!E$43</f>
        <v>#REF!</v>
      </c>
      <c r="V20" s="516" t="e">
        <f>#REF!/#REF!*100</f>
        <v>#REF!</v>
      </c>
      <c r="W20" s="515" t="e">
        <f t="shared" si="5"/>
        <v>#REF!</v>
      </c>
      <c r="X20" s="515" t="e">
        <f>W20/'A1'!F19*1000/'A7'!O$33*100</f>
        <v>#REF!</v>
      </c>
      <c r="Y20" s="515" t="e">
        <f>X20*'A19'!F$43</f>
        <v>#REF!</v>
      </c>
      <c r="Z20" s="515"/>
      <c r="AA20" s="511">
        <v>1976</v>
      </c>
      <c r="AB20" s="517" t="e">
        <f>#REF!/#REF!*100</f>
        <v>#REF!</v>
      </c>
      <c r="AC20" s="515" t="e">
        <f t="shared" si="6"/>
        <v>#REF!</v>
      </c>
      <c r="AD20" s="515" t="e">
        <f>AC20/'A1'!G19*1000/'A7'!O$33*100</f>
        <v>#REF!</v>
      </c>
      <c r="AE20" s="515" t="e">
        <f>AD20*'A19'!G$43</f>
        <v>#REF!</v>
      </c>
      <c r="AF20" s="516" t="e">
        <f>#REF!/#REF!*100</f>
        <v>#REF!</v>
      </c>
      <c r="AG20" s="515" t="e">
        <f t="shared" si="7"/>
        <v>#REF!</v>
      </c>
      <c r="AH20" s="515" t="e">
        <f>AG20/'A1'!H19*1000/'A7'!O$33*100</f>
        <v>#REF!</v>
      </c>
      <c r="AI20" s="515" t="e">
        <f>AH20*'A19'!H$43</f>
        <v>#REF!</v>
      </c>
      <c r="AJ20" s="516" t="e">
        <f>#REF!/#REF!*100</f>
        <v>#REF!</v>
      </c>
      <c r="AK20" s="515" t="e">
        <f t="shared" si="8"/>
        <v>#REF!</v>
      </c>
      <c r="AL20" s="515" t="e">
        <f>AK20/'A1'!I19*1000/'A7'!O$33*100</f>
        <v>#REF!</v>
      </c>
      <c r="AM20" s="515" t="e">
        <f>AL20*'A19'!I$43</f>
        <v>#REF!</v>
      </c>
      <c r="AN20" s="515"/>
      <c r="AO20" s="511">
        <v>1976</v>
      </c>
      <c r="AP20" s="517" t="e">
        <f>#REF!/#REF!*100</f>
        <v>#REF!</v>
      </c>
      <c r="AQ20" s="515" t="e">
        <f t="shared" si="9"/>
        <v>#REF!</v>
      </c>
      <c r="AR20" s="515" t="e">
        <f>AQ20/'A1'!J19*1000/'A7'!O$33*100</f>
        <v>#REF!</v>
      </c>
      <c r="AS20" s="515" t="e">
        <f>AR20*'A19'!J$43</f>
        <v>#REF!</v>
      </c>
      <c r="AT20" s="516" t="e">
        <f>#REF!/#REF!*100</f>
        <v>#REF!</v>
      </c>
      <c r="AU20" s="515" t="e">
        <f t="shared" si="10"/>
        <v>#REF!</v>
      </c>
      <c r="AV20" s="515" t="e">
        <f>AU20/'A1'!K19*1000/'A7'!O$33*100</f>
        <v>#REF!</v>
      </c>
      <c r="AW20" s="515" t="e">
        <f>AV20*'A19'!K$43</f>
        <v>#REF!</v>
      </c>
      <c r="AX20" s="516" t="e">
        <f>#REF!/#REF!*100</f>
        <v>#REF!</v>
      </c>
      <c r="AY20" s="515" t="e">
        <f t="shared" si="11"/>
        <v>#REF!</v>
      </c>
      <c r="AZ20" s="515" t="e">
        <f>AY20/'A1'!L19*1000/'A7'!O$33*100</f>
        <v>#REF!</v>
      </c>
      <c r="BA20" s="515" t="e">
        <f>AZ20*'A19'!L$43</f>
        <v>#REF!</v>
      </c>
      <c r="BB20" s="515"/>
      <c r="BC20" s="511">
        <v>1976</v>
      </c>
      <c r="BD20" s="517" t="e">
        <f>#REF!/#REF!*100</f>
        <v>#REF!</v>
      </c>
      <c r="BE20" s="515" t="e">
        <f t="shared" si="12"/>
        <v>#REF!</v>
      </c>
      <c r="BF20" s="515" t="e">
        <f>BE20/'A1'!M19*1000/'A7'!O$33*100</f>
        <v>#REF!</v>
      </c>
      <c r="BG20" s="515" t="e">
        <f>BF20*'A19'!M$43</f>
        <v>#REF!</v>
      </c>
      <c r="BH20" s="516" t="e">
        <f>#REF!/#REF!*100</f>
        <v>#REF!</v>
      </c>
      <c r="BI20" s="515" t="e">
        <f t="shared" si="13"/>
        <v>#REF!</v>
      </c>
      <c r="BJ20" s="515" t="e">
        <f>BI20/'A1'!N19*1000/'A7'!O$33*100</f>
        <v>#REF!</v>
      </c>
      <c r="BK20" s="515" t="e">
        <f>BJ20*'A19'!N$43</f>
        <v>#REF!</v>
      </c>
      <c r="BL20" s="516" t="e">
        <f>#REF!/#REF!*100</f>
        <v>#REF!</v>
      </c>
      <c r="BM20" s="515" t="e">
        <f t="shared" si="14"/>
        <v>#REF!</v>
      </c>
      <c r="BN20" s="515" t="e">
        <f>BM20/'A1'!O19*1000*'A19'!O19</f>
        <v>#REF!</v>
      </c>
    </row>
    <row r="21" spans="1:66" ht="12.75" hidden="1" customHeight="1">
      <c r="A21" s="511">
        <v>1977</v>
      </c>
      <c r="B21" s="523">
        <v>18430.342000000001</v>
      </c>
      <c r="C21" s="515">
        <f>B21*20</f>
        <v>368606.84</v>
      </c>
      <c r="D21" s="520" t="e">
        <f>#REF!/#REF!*100</f>
        <v>#REF!</v>
      </c>
      <c r="E21" s="515" t="e">
        <f t="shared" si="2"/>
        <v>#REF!</v>
      </c>
      <c r="F21" s="515" t="e">
        <f>E21/'A1'!B20*1000/'A7'!O$33*100</f>
        <v>#REF!</v>
      </c>
      <c r="G21" s="515" t="e">
        <f>F21*'A19'!B$43</f>
        <v>#REF!</v>
      </c>
      <c r="H21" s="516" t="e">
        <f>#REF!/#REF!*100</f>
        <v>#REF!</v>
      </c>
      <c r="I21" s="515" t="e">
        <f t="shared" si="1"/>
        <v>#REF!</v>
      </c>
      <c r="J21" s="515" t="e">
        <f>I21/'A1'!C20*1000/'A7'!O$33*100</f>
        <v>#REF!</v>
      </c>
      <c r="K21" s="515" t="e">
        <f>J21*'A19'!C$43</f>
        <v>#REF!</v>
      </c>
      <c r="L21" s="515"/>
      <c r="M21" s="511">
        <v>1977</v>
      </c>
      <c r="N21" s="516" t="e">
        <f>#REF!/#REF!*100</f>
        <v>#REF!</v>
      </c>
      <c r="O21" s="515" t="e">
        <f t="shared" si="3"/>
        <v>#REF!</v>
      </c>
      <c r="P21" s="515" t="e">
        <f>O21/'A1'!D20*1000/'A7'!O$33*100</f>
        <v>#REF!</v>
      </c>
      <c r="Q21" s="515" t="e">
        <f>P21*'A19'!D$43</f>
        <v>#REF!</v>
      </c>
      <c r="R21" s="516" t="e">
        <f>#REF!/#REF!*100</f>
        <v>#REF!</v>
      </c>
      <c r="S21" s="515" t="e">
        <f t="shared" si="4"/>
        <v>#REF!</v>
      </c>
      <c r="T21" s="515" t="e">
        <f>S21/'A1'!E20*1000/'A7'!O$33*100</f>
        <v>#REF!</v>
      </c>
      <c r="U21" s="515" t="e">
        <f>T21*'A19'!E$43</f>
        <v>#REF!</v>
      </c>
      <c r="V21" s="516" t="e">
        <f>#REF!/#REF!*100</f>
        <v>#REF!</v>
      </c>
      <c r="W21" s="515" t="e">
        <f t="shared" si="5"/>
        <v>#REF!</v>
      </c>
      <c r="X21" s="515" t="e">
        <f>W21/'A1'!F20*1000/'A7'!O$33*100</f>
        <v>#REF!</v>
      </c>
      <c r="Y21" s="515" t="e">
        <f>X21*'A19'!F$43</f>
        <v>#REF!</v>
      </c>
      <c r="Z21" s="515"/>
      <c r="AA21" s="511">
        <v>1977</v>
      </c>
      <c r="AB21" s="517" t="e">
        <f>#REF!/#REF!*100</f>
        <v>#REF!</v>
      </c>
      <c r="AC21" s="515" t="e">
        <f t="shared" si="6"/>
        <v>#REF!</v>
      </c>
      <c r="AD21" s="515" t="e">
        <f>AC21/'A1'!G20*1000/'A7'!O$33*100</f>
        <v>#REF!</v>
      </c>
      <c r="AE21" s="515" t="e">
        <f>AD21*'A19'!G$43</f>
        <v>#REF!</v>
      </c>
      <c r="AF21" s="516" t="e">
        <f>#REF!/#REF!*100</f>
        <v>#REF!</v>
      </c>
      <c r="AG21" s="515" t="e">
        <f t="shared" si="7"/>
        <v>#REF!</v>
      </c>
      <c r="AH21" s="515" t="e">
        <f>AG21/'A1'!H20*1000/'A7'!O$33*100</f>
        <v>#REF!</v>
      </c>
      <c r="AI21" s="515" t="e">
        <f>AH21*'A19'!H$43</f>
        <v>#REF!</v>
      </c>
      <c r="AJ21" s="516" t="e">
        <f>#REF!/#REF!*100</f>
        <v>#REF!</v>
      </c>
      <c r="AK21" s="515" t="e">
        <f t="shared" si="8"/>
        <v>#REF!</v>
      </c>
      <c r="AL21" s="515" t="e">
        <f>AK21/'A1'!I20*1000/'A7'!O$33*100</f>
        <v>#REF!</v>
      </c>
      <c r="AM21" s="515" t="e">
        <f>AL21*'A19'!I$43</f>
        <v>#REF!</v>
      </c>
      <c r="AN21" s="515"/>
      <c r="AO21" s="511">
        <v>1977</v>
      </c>
      <c r="AP21" s="517" t="e">
        <f>#REF!/#REF!*100</f>
        <v>#REF!</v>
      </c>
      <c r="AQ21" s="515" t="e">
        <f t="shared" si="9"/>
        <v>#REF!</v>
      </c>
      <c r="AR21" s="515" t="e">
        <f>AQ21/'A1'!J20*1000/'A7'!O$33*100</f>
        <v>#REF!</v>
      </c>
      <c r="AS21" s="515" t="e">
        <f>AR21*'A19'!J$43</f>
        <v>#REF!</v>
      </c>
      <c r="AT21" s="516" t="e">
        <f>#REF!/#REF!*100</f>
        <v>#REF!</v>
      </c>
      <c r="AU21" s="515" t="e">
        <f t="shared" si="10"/>
        <v>#REF!</v>
      </c>
      <c r="AV21" s="515" t="e">
        <f>AU21/'A1'!K20*1000/'A7'!O$33*100</f>
        <v>#REF!</v>
      </c>
      <c r="AW21" s="515" t="e">
        <f>AV21*'A19'!K$43</f>
        <v>#REF!</v>
      </c>
      <c r="AX21" s="516" t="e">
        <f>#REF!/#REF!*100</f>
        <v>#REF!</v>
      </c>
      <c r="AY21" s="515" t="e">
        <f t="shared" si="11"/>
        <v>#REF!</v>
      </c>
      <c r="AZ21" s="515" t="e">
        <f>AY21/'A1'!L20*1000/'A7'!O$33*100</f>
        <v>#REF!</v>
      </c>
      <c r="BA21" s="515" t="e">
        <f>AZ21*'A19'!L$43</f>
        <v>#REF!</v>
      </c>
      <c r="BB21" s="515"/>
      <c r="BC21" s="511">
        <v>1977</v>
      </c>
      <c r="BD21" s="517" t="e">
        <f>#REF!/#REF!*100</f>
        <v>#REF!</v>
      </c>
      <c r="BE21" s="515" t="e">
        <f t="shared" si="12"/>
        <v>#REF!</v>
      </c>
      <c r="BF21" s="515" t="e">
        <f>BE21/'A1'!M20*1000/'A7'!O$33*100</f>
        <v>#REF!</v>
      </c>
      <c r="BG21" s="515" t="e">
        <f>BF21*'A19'!M$43</f>
        <v>#REF!</v>
      </c>
      <c r="BH21" s="516" t="e">
        <f>#REF!/#REF!*100</f>
        <v>#REF!</v>
      </c>
      <c r="BI21" s="515" t="e">
        <f t="shared" si="13"/>
        <v>#REF!</v>
      </c>
      <c r="BJ21" s="515" t="e">
        <f>BI21/'A1'!N20*1000/'A7'!O$33*100</f>
        <v>#REF!</v>
      </c>
      <c r="BK21" s="515" t="e">
        <f>BJ21*'A19'!N$43</f>
        <v>#REF!</v>
      </c>
      <c r="BL21" s="516" t="e">
        <f>#REF!/#REF!*100</f>
        <v>#REF!</v>
      </c>
      <c r="BM21" s="515" t="e">
        <f t="shared" si="14"/>
        <v>#REF!</v>
      </c>
      <c r="BN21" s="515" t="e">
        <f>BM21/'A1'!O20*1000*'A19'!O20</f>
        <v>#REF!</v>
      </c>
    </row>
    <row r="22" spans="1:66" ht="12.75" hidden="1" customHeight="1">
      <c r="A22" s="511">
        <v>1978</v>
      </c>
      <c r="B22" s="523">
        <v>18654.028999999999</v>
      </c>
      <c r="C22" s="515">
        <f t="shared" si="0"/>
        <v>373080.57999999996</v>
      </c>
      <c r="D22" s="520" t="e">
        <f>#REF!/#REF!*100</f>
        <v>#REF!</v>
      </c>
      <c r="E22" s="515" t="e">
        <f t="shared" si="2"/>
        <v>#REF!</v>
      </c>
      <c r="F22" s="515" t="e">
        <f>E22/'A1'!B21*1000/'A7'!O$33*100</f>
        <v>#REF!</v>
      </c>
      <c r="G22" s="515" t="e">
        <f>F22*'A19'!B$43</f>
        <v>#REF!</v>
      </c>
      <c r="H22" s="516" t="e">
        <f>#REF!/#REF!*100</f>
        <v>#REF!</v>
      </c>
      <c r="I22" s="515" t="e">
        <f t="shared" si="1"/>
        <v>#REF!</v>
      </c>
      <c r="J22" s="515" t="e">
        <f>I22/'A1'!C21*1000/'A7'!O$33*100</f>
        <v>#REF!</v>
      </c>
      <c r="K22" s="515" t="e">
        <f>J22*'A19'!C$43</f>
        <v>#REF!</v>
      </c>
      <c r="L22" s="515"/>
      <c r="M22" s="511">
        <v>1978</v>
      </c>
      <c r="N22" s="516" t="e">
        <f>#REF!/#REF!*100</f>
        <v>#REF!</v>
      </c>
      <c r="O22" s="515" t="e">
        <f t="shared" si="3"/>
        <v>#REF!</v>
      </c>
      <c r="P22" s="515" t="e">
        <f>O22/'A1'!D21*1000/'A7'!O$33*100</f>
        <v>#REF!</v>
      </c>
      <c r="Q22" s="515" t="e">
        <f>P22*'A19'!D$43</f>
        <v>#REF!</v>
      </c>
      <c r="R22" s="516" t="e">
        <f>#REF!/#REF!*100</f>
        <v>#REF!</v>
      </c>
      <c r="S22" s="515" t="e">
        <f t="shared" si="4"/>
        <v>#REF!</v>
      </c>
      <c r="T22" s="515" t="e">
        <f>S22/'A1'!E21*1000/'A7'!O$33*100</f>
        <v>#REF!</v>
      </c>
      <c r="U22" s="515" t="e">
        <f>T22*'A19'!E$43</f>
        <v>#REF!</v>
      </c>
      <c r="V22" s="516" t="e">
        <f>#REF!/#REF!*100</f>
        <v>#REF!</v>
      </c>
      <c r="W22" s="515" t="e">
        <f t="shared" si="5"/>
        <v>#REF!</v>
      </c>
      <c r="X22" s="515" t="e">
        <f>W22/'A1'!F21*1000/'A7'!O$33*100</f>
        <v>#REF!</v>
      </c>
      <c r="Y22" s="515" t="e">
        <f>X22*'A19'!F$43</f>
        <v>#REF!</v>
      </c>
      <c r="Z22" s="515"/>
      <c r="AA22" s="511">
        <v>1978</v>
      </c>
      <c r="AB22" s="517" t="e">
        <f>#REF!/#REF!*100</f>
        <v>#REF!</v>
      </c>
      <c r="AC22" s="515" t="e">
        <f t="shared" si="6"/>
        <v>#REF!</v>
      </c>
      <c r="AD22" s="515" t="e">
        <f>AC22/'A1'!G21*1000/'A7'!O$33*100</f>
        <v>#REF!</v>
      </c>
      <c r="AE22" s="515" t="e">
        <f>AD22*'A19'!G$43</f>
        <v>#REF!</v>
      </c>
      <c r="AF22" s="516" t="e">
        <f>#REF!/#REF!*100</f>
        <v>#REF!</v>
      </c>
      <c r="AG22" s="515" t="e">
        <f t="shared" si="7"/>
        <v>#REF!</v>
      </c>
      <c r="AH22" s="515" t="e">
        <f>AG22/'A1'!H21*1000/'A7'!O$33*100</f>
        <v>#REF!</v>
      </c>
      <c r="AI22" s="515" t="e">
        <f>AH22*'A19'!H$43</f>
        <v>#REF!</v>
      </c>
      <c r="AJ22" s="516" t="e">
        <f>#REF!/#REF!*100</f>
        <v>#REF!</v>
      </c>
      <c r="AK22" s="515" t="e">
        <f t="shared" si="8"/>
        <v>#REF!</v>
      </c>
      <c r="AL22" s="515" t="e">
        <f>AK22/'A1'!I21*1000/'A7'!O$33*100</f>
        <v>#REF!</v>
      </c>
      <c r="AM22" s="515" t="e">
        <f>AL22*'A19'!I$43</f>
        <v>#REF!</v>
      </c>
      <c r="AN22" s="515"/>
      <c r="AO22" s="511">
        <v>1978</v>
      </c>
      <c r="AP22" s="517" t="e">
        <f>#REF!/#REF!*100</f>
        <v>#REF!</v>
      </c>
      <c r="AQ22" s="515" t="e">
        <f t="shared" si="9"/>
        <v>#REF!</v>
      </c>
      <c r="AR22" s="515" t="e">
        <f>AQ22/'A1'!J21*1000/'A7'!O$33*100</f>
        <v>#REF!</v>
      </c>
      <c r="AS22" s="515" t="e">
        <f>AR22*'A19'!J$43</f>
        <v>#REF!</v>
      </c>
      <c r="AT22" s="516" t="e">
        <f>#REF!/#REF!*100</f>
        <v>#REF!</v>
      </c>
      <c r="AU22" s="515" t="e">
        <f t="shared" si="10"/>
        <v>#REF!</v>
      </c>
      <c r="AV22" s="515" t="e">
        <f>AU22/'A1'!K21*1000/'A7'!O$33*100</f>
        <v>#REF!</v>
      </c>
      <c r="AW22" s="515" t="e">
        <f>AV22*'A19'!K$43</f>
        <v>#REF!</v>
      </c>
      <c r="AX22" s="516" t="e">
        <f>#REF!/#REF!*100</f>
        <v>#REF!</v>
      </c>
      <c r="AY22" s="515" t="e">
        <f t="shared" si="11"/>
        <v>#REF!</v>
      </c>
      <c r="AZ22" s="515" t="e">
        <f>AY22/'A1'!L21*1000/'A7'!O$33*100</f>
        <v>#REF!</v>
      </c>
      <c r="BA22" s="515" t="e">
        <f>AZ22*'A19'!L$43</f>
        <v>#REF!</v>
      </c>
      <c r="BB22" s="515"/>
      <c r="BC22" s="511">
        <v>1978</v>
      </c>
      <c r="BD22" s="517" t="e">
        <f>#REF!/#REF!*100</f>
        <v>#REF!</v>
      </c>
      <c r="BE22" s="515" t="e">
        <f t="shared" si="12"/>
        <v>#REF!</v>
      </c>
      <c r="BF22" s="515" t="e">
        <f>BE22/'A1'!M21*1000/'A7'!O$33*100</f>
        <v>#REF!</v>
      </c>
      <c r="BG22" s="515" t="e">
        <f>BF22*'A19'!M$43</f>
        <v>#REF!</v>
      </c>
      <c r="BH22" s="516" t="e">
        <f>#REF!/#REF!*100</f>
        <v>#REF!</v>
      </c>
      <c r="BI22" s="515" t="e">
        <f t="shared" si="13"/>
        <v>#REF!</v>
      </c>
      <c r="BJ22" s="515" t="e">
        <f>BI22/'A1'!N21*1000/'A7'!O$33*100</f>
        <v>#REF!</v>
      </c>
      <c r="BK22" s="515" t="e">
        <f>BJ22*'A19'!N$43</f>
        <v>#REF!</v>
      </c>
      <c r="BL22" s="516" t="e">
        <f>#REF!/#REF!*100</f>
        <v>#REF!</v>
      </c>
      <c r="BM22" s="515" t="e">
        <f t="shared" si="14"/>
        <v>#REF!</v>
      </c>
      <c r="BN22" s="515" t="e">
        <f>BM22/'A1'!O21*1000*'A19'!O21</f>
        <v>#REF!</v>
      </c>
    </row>
    <row r="23" spans="1:66" ht="12.75" hidden="1" customHeight="1">
      <c r="A23" s="511">
        <v>1979</v>
      </c>
      <c r="B23" s="523">
        <v>19688.123</v>
      </c>
      <c r="C23" s="515">
        <f t="shared" si="0"/>
        <v>393762.45999999996</v>
      </c>
      <c r="D23" s="520" t="e">
        <f>#REF!/#REF!*100</f>
        <v>#REF!</v>
      </c>
      <c r="E23" s="515" t="e">
        <f t="shared" si="2"/>
        <v>#REF!</v>
      </c>
      <c r="F23" s="515" t="e">
        <f>E23/'A1'!B22*1000/'A7'!O$33*100</f>
        <v>#REF!</v>
      </c>
      <c r="G23" s="515" t="e">
        <f>F23*'A19'!B$43</f>
        <v>#REF!</v>
      </c>
      <c r="H23" s="516" t="e">
        <f>#REF!/#REF!*100</f>
        <v>#REF!</v>
      </c>
      <c r="I23" s="515" t="e">
        <f t="shared" si="1"/>
        <v>#REF!</v>
      </c>
      <c r="J23" s="515" t="e">
        <f>I23/'A1'!C22*1000/'A7'!O$33*100</f>
        <v>#REF!</v>
      </c>
      <c r="K23" s="515" t="e">
        <f>J23*'A19'!C$43</f>
        <v>#REF!</v>
      </c>
      <c r="L23" s="515"/>
      <c r="M23" s="511">
        <v>1979</v>
      </c>
      <c r="N23" s="516" t="e">
        <f>#REF!/#REF!*100</f>
        <v>#REF!</v>
      </c>
      <c r="O23" s="515" t="e">
        <f t="shared" si="3"/>
        <v>#REF!</v>
      </c>
      <c r="P23" s="515" t="e">
        <f>O23/'A1'!D22*1000/'A7'!O$33*100</f>
        <v>#REF!</v>
      </c>
      <c r="Q23" s="515" t="e">
        <f>P23*'A19'!D$43</f>
        <v>#REF!</v>
      </c>
      <c r="R23" s="516" t="e">
        <f>#REF!/#REF!*100</f>
        <v>#REF!</v>
      </c>
      <c r="S23" s="515" t="e">
        <f t="shared" si="4"/>
        <v>#REF!</v>
      </c>
      <c r="T23" s="515" t="e">
        <f>S23/'A1'!E22*1000/'A7'!O$33*100</f>
        <v>#REF!</v>
      </c>
      <c r="U23" s="515" t="e">
        <f>T23*'A19'!E$43</f>
        <v>#REF!</v>
      </c>
      <c r="V23" s="516" t="e">
        <f>#REF!/#REF!*100</f>
        <v>#REF!</v>
      </c>
      <c r="W23" s="515" t="e">
        <f t="shared" si="5"/>
        <v>#REF!</v>
      </c>
      <c r="X23" s="515" t="e">
        <f>W23/'A1'!F22*1000/'A7'!O$33*100</f>
        <v>#REF!</v>
      </c>
      <c r="Y23" s="515" t="e">
        <f>X23*'A19'!F$43</f>
        <v>#REF!</v>
      </c>
      <c r="Z23" s="515"/>
      <c r="AA23" s="511">
        <v>1979</v>
      </c>
      <c r="AB23" s="517" t="e">
        <f>#REF!/#REF!*100</f>
        <v>#REF!</v>
      </c>
      <c r="AC23" s="515" t="e">
        <f t="shared" si="6"/>
        <v>#REF!</v>
      </c>
      <c r="AD23" s="515" t="e">
        <f>AC23/'A1'!G22*1000/'A7'!O$33*100</f>
        <v>#REF!</v>
      </c>
      <c r="AE23" s="515" t="e">
        <f>AD23*'A19'!G$43</f>
        <v>#REF!</v>
      </c>
      <c r="AF23" s="516" t="e">
        <f>#REF!/#REF!*100</f>
        <v>#REF!</v>
      </c>
      <c r="AG23" s="515" t="e">
        <f t="shared" si="7"/>
        <v>#REF!</v>
      </c>
      <c r="AH23" s="515" t="e">
        <f>AG23/'A1'!H22*1000/'A7'!O$33*100</f>
        <v>#REF!</v>
      </c>
      <c r="AI23" s="515" t="e">
        <f>AH23*'A19'!H$43</f>
        <v>#REF!</v>
      </c>
      <c r="AJ23" s="516" t="e">
        <f>#REF!/#REF!*100</f>
        <v>#REF!</v>
      </c>
      <c r="AK23" s="515" t="e">
        <f t="shared" si="8"/>
        <v>#REF!</v>
      </c>
      <c r="AL23" s="515" t="e">
        <f>AK23/'A1'!I22*1000/'A7'!O$33*100</f>
        <v>#REF!</v>
      </c>
      <c r="AM23" s="515" t="e">
        <f>AL23*'A19'!I$43</f>
        <v>#REF!</v>
      </c>
      <c r="AN23" s="515"/>
      <c r="AO23" s="511">
        <v>1979</v>
      </c>
      <c r="AP23" s="517" t="e">
        <f>#REF!/#REF!*100</f>
        <v>#REF!</v>
      </c>
      <c r="AQ23" s="515" t="e">
        <f t="shared" si="9"/>
        <v>#REF!</v>
      </c>
      <c r="AR23" s="515" t="e">
        <f>AQ23/'A1'!J22*1000/'A7'!O$33*100</f>
        <v>#REF!</v>
      </c>
      <c r="AS23" s="515" t="e">
        <f>AR23*'A19'!J$43</f>
        <v>#REF!</v>
      </c>
      <c r="AT23" s="516" t="e">
        <f>#REF!/#REF!*100</f>
        <v>#REF!</v>
      </c>
      <c r="AU23" s="515" t="e">
        <f t="shared" si="10"/>
        <v>#REF!</v>
      </c>
      <c r="AV23" s="515" t="e">
        <f>AU23/'A1'!K22*1000/'A7'!O$33*100</f>
        <v>#REF!</v>
      </c>
      <c r="AW23" s="515" t="e">
        <f>AV23*'A19'!K$43</f>
        <v>#REF!</v>
      </c>
      <c r="AX23" s="516" t="e">
        <f>#REF!/#REF!*100</f>
        <v>#REF!</v>
      </c>
      <c r="AY23" s="515" t="e">
        <f t="shared" si="11"/>
        <v>#REF!</v>
      </c>
      <c r="AZ23" s="515" t="e">
        <f>AY23/'A1'!L22*1000/'A7'!O$33*100</f>
        <v>#REF!</v>
      </c>
      <c r="BA23" s="515" t="e">
        <f>AZ23*'A19'!L$43</f>
        <v>#REF!</v>
      </c>
      <c r="BB23" s="515"/>
      <c r="BC23" s="511">
        <v>1979</v>
      </c>
      <c r="BD23" s="517" t="e">
        <f>#REF!/#REF!*100</f>
        <v>#REF!</v>
      </c>
      <c r="BE23" s="515" t="e">
        <f t="shared" si="12"/>
        <v>#REF!</v>
      </c>
      <c r="BF23" s="515" t="e">
        <f>BE23/'A1'!M22*1000/'A7'!O$33*100</f>
        <v>#REF!</v>
      </c>
      <c r="BG23" s="515" t="e">
        <f>BF23*'A19'!M$43</f>
        <v>#REF!</v>
      </c>
      <c r="BH23" s="516" t="e">
        <f>#REF!/#REF!*100</f>
        <v>#REF!</v>
      </c>
      <c r="BI23" s="515" t="e">
        <f t="shared" si="13"/>
        <v>#REF!</v>
      </c>
      <c r="BJ23" s="515" t="e">
        <f>BI23/'A1'!N22*1000/'A7'!O$33*100</f>
        <v>#REF!</v>
      </c>
      <c r="BK23" s="515" t="e">
        <f>BJ23*'A19'!N$43</f>
        <v>#REF!</v>
      </c>
      <c r="BL23" s="516" t="e">
        <f>#REF!/#REF!*100</f>
        <v>#REF!</v>
      </c>
      <c r="BM23" s="515" t="e">
        <f t="shared" si="14"/>
        <v>#REF!</v>
      </c>
      <c r="BN23" s="515" t="e">
        <f>BM23/'A1'!O22*1000*'A19'!O22</f>
        <v>#REF!</v>
      </c>
    </row>
    <row r="24" spans="1:66" ht="12.75" customHeight="1">
      <c r="A24" s="511">
        <v>1980</v>
      </c>
      <c r="B24" s="523">
        <v>19493.771999999997</v>
      </c>
      <c r="C24" s="519">
        <f>B24*85</f>
        <v>1656970.6199999996</v>
      </c>
      <c r="D24" s="268">
        <v>1.3129999999999999</v>
      </c>
      <c r="E24" s="519">
        <f>$C24*D24/100</f>
        <v>21756.024240599996</v>
      </c>
      <c r="F24" s="519">
        <f>E24/'A1'!B23*1000/'A7'!O$33*100</f>
        <v>1803.521219167493</v>
      </c>
      <c r="G24" s="519">
        <f>F24*'A19'!B$43</f>
        <v>2365.6543400589171</v>
      </c>
      <c r="H24" s="520">
        <v>0.85099999999999998</v>
      </c>
      <c r="I24" s="519">
        <f t="shared" si="1"/>
        <v>14100.819976199995</v>
      </c>
      <c r="J24" s="519">
        <f>I24/'A1'!C23*1000/'A7'!O$33*100</f>
        <v>1755.6225569408784</v>
      </c>
      <c r="K24" s="519">
        <f>J24*'A19'!C$43</f>
        <v>1564.4290280299397</v>
      </c>
      <c r="L24" s="519"/>
      <c r="M24" s="521">
        <v>1980</v>
      </c>
      <c r="N24" s="520">
        <v>2.4060000000000001</v>
      </c>
      <c r="O24" s="519">
        <f t="shared" si="3"/>
        <v>39866.713117199994</v>
      </c>
      <c r="P24" s="519">
        <f>O24/'A1'!D23*1000/'A7'!O$33*100</f>
        <v>1996.1187224457503</v>
      </c>
      <c r="Q24" s="519">
        <f>P24*'A19'!D$43</f>
        <v>2458.5504405811457</v>
      </c>
      <c r="R24" s="520">
        <v>0.45500000000000002</v>
      </c>
      <c r="S24" s="519">
        <f t="shared" si="4"/>
        <v>7539.2163209999981</v>
      </c>
      <c r="T24" s="519">
        <f>S24/'A1'!E23*1000/'A7'!O$33*100</f>
        <v>1806.0789641200126</v>
      </c>
      <c r="U24" s="519">
        <f>T24*'A19'!E$43</f>
        <v>15189.770315945221</v>
      </c>
      <c r="V24" s="520">
        <v>0.36399999999999999</v>
      </c>
      <c r="W24" s="519">
        <f t="shared" si="5"/>
        <v>6031.3730567999992</v>
      </c>
      <c r="X24" s="519">
        <f>W24/'A1'!F23*1000/'A7'!O$33*100</f>
        <v>1548.8449560085269</v>
      </c>
      <c r="Y24" s="519">
        <f>X24*'A19'!F$43</f>
        <v>1541.1505327891998</v>
      </c>
      <c r="Z24" s="519"/>
      <c r="AA24" s="521">
        <v>1980</v>
      </c>
      <c r="AB24" s="522">
        <v>4.734</v>
      </c>
      <c r="AC24" s="519">
        <f t="shared" si="6"/>
        <v>78440.989150799986</v>
      </c>
      <c r="AD24" s="519">
        <f>AC24/'A1'!G23*1000/'A7'!O$33*100</f>
        <v>1747.1838462871513</v>
      </c>
      <c r="AE24" s="519">
        <f>AD24*'A19'!G$43</f>
        <v>1640.9693027396881</v>
      </c>
      <c r="AF24" s="520">
        <v>6.681</v>
      </c>
      <c r="AG24" s="519">
        <f t="shared" si="7"/>
        <v>110702.20712219998</v>
      </c>
      <c r="AH24" s="519">
        <f>AG24/'A1'!H23*1000/'A7'!O$33*100</f>
        <v>1735.3917524325545</v>
      </c>
      <c r="AI24" s="519">
        <f>AH24*'A19'!H$43</f>
        <v>1678.2685770991343</v>
      </c>
      <c r="AJ24" s="520">
        <v>4.4870000000000001</v>
      </c>
      <c r="AK24" s="519">
        <f t="shared" si="8"/>
        <v>74348.271719399985</v>
      </c>
      <c r="AL24" s="519">
        <f>AK24/'A1'!I23*1000/'A7'!O$33*100</f>
        <v>1617.1505916693982</v>
      </c>
      <c r="AM24" s="519">
        <f>AL24*'A19'!I$43</f>
        <v>1321.6169986279135</v>
      </c>
      <c r="AN24" s="519"/>
      <c r="AO24" s="521">
        <v>1980</v>
      </c>
      <c r="AP24" s="522">
        <v>1.3380000000000001</v>
      </c>
      <c r="AQ24" s="519">
        <f t="shared" si="9"/>
        <v>22170.266895599998</v>
      </c>
      <c r="AR24" s="519">
        <f>AQ24/'A1'!J23*1000/'A7'!O$33*100</f>
        <v>1923.514750356198</v>
      </c>
      <c r="AS24" s="519">
        <f>AR24*'A19'!J$43</f>
        <v>1717.130608150921</v>
      </c>
      <c r="AT24" s="520">
        <v>0.45500000000000002</v>
      </c>
      <c r="AU24" s="519">
        <f t="shared" si="10"/>
        <v>7539.2163209999981</v>
      </c>
      <c r="AV24" s="519">
        <f>AU24/'A1'!K23*1000/'A7'!O$33*100</f>
        <v>2264.8919755631296</v>
      </c>
      <c r="AW24" s="519">
        <f>AV24*'A19'!K$43</f>
        <v>20678.253167619514</v>
      </c>
      <c r="AX24" s="520">
        <v>2.4079999999999999</v>
      </c>
      <c r="AY24" s="519">
        <f t="shared" si="11"/>
        <v>39899.852529599986</v>
      </c>
      <c r="AZ24" s="519">
        <f>AY24/'A1'!L23*1000/'A7'!O$33*100</f>
        <v>1300.2317173667686</v>
      </c>
      <c r="BA24" s="519">
        <f>AZ24*'A19'!L$43</f>
        <v>954.62958079336022</v>
      </c>
      <c r="BB24" s="519"/>
      <c r="BC24" s="521">
        <v>1980</v>
      </c>
      <c r="BD24" s="522">
        <v>0.73499999999999999</v>
      </c>
      <c r="BE24" s="519">
        <f t="shared" si="12"/>
        <v>12178.734056999998</v>
      </c>
      <c r="BF24" s="519">
        <f>BE24/'A1'!M23*1000/'A7'!O$33*100</f>
        <v>1798.956964317041</v>
      </c>
      <c r="BG24" s="519">
        <f>BF24*'A19'!M$43</f>
        <v>16435.958338780409</v>
      </c>
      <c r="BH24" s="520">
        <v>4.2869999999999999</v>
      </c>
      <c r="BI24" s="519">
        <f t="shared" si="13"/>
        <v>71034.330479399985</v>
      </c>
      <c r="BJ24" s="519">
        <f>BI24/'A1'!N23*1000/'A7'!O$33*100</f>
        <v>1547.9188572946748</v>
      </c>
      <c r="BK24" s="519">
        <f>BJ24*'A19'!N$43</f>
        <v>984.60097594072363</v>
      </c>
      <c r="BL24" s="520">
        <v>24.67</v>
      </c>
      <c r="BM24" s="519">
        <f t="shared" si="14"/>
        <v>408774.65195399994</v>
      </c>
      <c r="BN24" s="519">
        <f>BM24/'A1'!O23*1000*'A19'!O23</f>
        <v>1795.0284638293385</v>
      </c>
    </row>
    <row r="25" spans="1:66" ht="12.75" customHeight="1">
      <c r="A25" s="511">
        <v>1981</v>
      </c>
      <c r="B25" s="523">
        <v>18892.383999999998</v>
      </c>
      <c r="C25" s="519">
        <f t="shared" ref="C25:C53" si="15">B25*85</f>
        <v>1605852.64</v>
      </c>
      <c r="D25" s="268">
        <v>1.34</v>
      </c>
      <c r="E25" s="519">
        <f t="shared" si="2"/>
        <v>21518.425375999999</v>
      </c>
      <c r="F25" s="519">
        <f>E25/'A1'!B24*1000/'A7'!O$33*100</f>
        <v>1754.5867772351262</v>
      </c>
      <c r="G25" s="519">
        <f>F25*'A19'!B$43</f>
        <v>2301.4676957847232</v>
      </c>
      <c r="H25" s="520">
        <v>0.83499999999999996</v>
      </c>
      <c r="I25" s="519">
        <f t="shared" si="1"/>
        <v>13408.869543999999</v>
      </c>
      <c r="J25" s="519">
        <f>I25/'A1'!C24*1000/'A7'!O$33*100</f>
        <v>1669.6406219821984</v>
      </c>
      <c r="K25" s="519">
        <f>J25*'A19'!C$43</f>
        <v>1487.8108310241289</v>
      </c>
      <c r="L25" s="519"/>
      <c r="M25" s="521">
        <v>1981</v>
      </c>
      <c r="N25" s="520">
        <v>2.4390000000000001</v>
      </c>
      <c r="O25" s="519">
        <f t="shared" si="3"/>
        <v>39166.745889599995</v>
      </c>
      <c r="P25" s="519">
        <f>O25/'A1'!D24*1000/'A7'!O$33*100</f>
        <v>1937.0322493099366</v>
      </c>
      <c r="Q25" s="519">
        <f>P25*'A19'!D$43</f>
        <v>2385.7756737664481</v>
      </c>
      <c r="R25" s="520">
        <v>0.441</v>
      </c>
      <c r="S25" s="519">
        <f t="shared" si="4"/>
        <v>7081.8101423999997</v>
      </c>
      <c r="T25" s="519">
        <f>S25/'A1'!E24*1000/'A7'!O$33*100</f>
        <v>1697.1661303504025</v>
      </c>
      <c r="U25" s="519">
        <f>T25*'A19'!E$43</f>
        <v>14273.774414168487</v>
      </c>
      <c r="V25" s="520">
        <v>0.36099999999999999</v>
      </c>
      <c r="W25" s="519">
        <f t="shared" si="5"/>
        <v>5797.1280303999993</v>
      </c>
      <c r="X25" s="519">
        <f>W25/'A1'!F24*1000/'A7'!O$33*100</f>
        <v>1482.4884051376457</v>
      </c>
      <c r="Y25" s="519">
        <f>X25*'A19'!F$43</f>
        <v>1475.1236310441363</v>
      </c>
      <c r="Z25" s="519"/>
      <c r="AA25" s="521">
        <v>1981</v>
      </c>
      <c r="AB25" s="522">
        <v>4.6829999999999998</v>
      </c>
      <c r="AC25" s="519">
        <f t="shared" si="6"/>
        <v>75202.079131199993</v>
      </c>
      <c r="AD25" s="519">
        <f>AC25/'A1'!G24*1000/'A7'!O$33*100</f>
        <v>1665.6740890544029</v>
      </c>
      <c r="AE25" s="519">
        <f>AD25*'A19'!G$43</f>
        <v>1564.4146746866986</v>
      </c>
      <c r="AF25" s="520">
        <v>6.5519999999999996</v>
      </c>
      <c r="AG25" s="519">
        <f t="shared" si="7"/>
        <v>105215.46497279998</v>
      </c>
      <c r="AH25" s="519">
        <f>AG25/'A1'!H24*1000/'A7'!O$33*100</f>
        <v>1646.9615788723709</v>
      </c>
      <c r="AI25" s="519">
        <f>AH25*'A19'!H$43</f>
        <v>1592.7492231287995</v>
      </c>
      <c r="AJ25" s="520">
        <v>4.43</v>
      </c>
      <c r="AK25" s="519">
        <f t="shared" si="8"/>
        <v>71139.271951999996</v>
      </c>
      <c r="AL25" s="519">
        <f>AK25/'A1'!I24*1000/'A7'!O$33*100</f>
        <v>1545.2596135624146</v>
      </c>
      <c r="AM25" s="519">
        <f>AL25*'A19'!I$43</f>
        <v>1262.8640666476613</v>
      </c>
      <c r="AN25" s="519"/>
      <c r="AO25" s="521">
        <v>1981</v>
      </c>
      <c r="AP25" s="522">
        <v>1.304</v>
      </c>
      <c r="AQ25" s="519">
        <f t="shared" si="9"/>
        <v>20940.318425599999</v>
      </c>
      <c r="AR25" s="519">
        <f>AQ25/'A1'!J24*1000/'A7'!O$33*100</f>
        <v>1804.1785198570362</v>
      </c>
      <c r="AS25" s="519">
        <f>AR25*'A19'!J$43</f>
        <v>1610.598597406778</v>
      </c>
      <c r="AT25" s="520">
        <v>0.45200000000000001</v>
      </c>
      <c r="AU25" s="519">
        <f t="shared" si="10"/>
        <v>7258.4539327999992</v>
      </c>
      <c r="AV25" s="519">
        <f>AU25/'A1'!K24*1000/'A7'!O$33*100</f>
        <v>2173.1010362723036</v>
      </c>
      <c r="AW25" s="519">
        <f>AV25*'A19'!K$43</f>
        <v>19840.21042578969</v>
      </c>
      <c r="AX25" s="520">
        <v>2.35</v>
      </c>
      <c r="AY25" s="519">
        <f t="shared" si="11"/>
        <v>37737.537039999996</v>
      </c>
      <c r="AZ25" s="519">
        <f>AY25/'A1'!L24*1000/'A7'!O$33*100</f>
        <v>1222.2405230955167</v>
      </c>
      <c r="BA25" s="519">
        <f>AZ25*'A19'!L$43</f>
        <v>897.36847871570853</v>
      </c>
      <c r="BB25" s="519"/>
      <c r="BC25" s="521">
        <v>1981</v>
      </c>
      <c r="BD25" s="522">
        <v>0.71799999999999997</v>
      </c>
      <c r="BE25" s="519">
        <f t="shared" si="12"/>
        <v>11530.021955199998</v>
      </c>
      <c r="BF25" s="519">
        <f>BE25/'A1'!M24*1000/'A7'!O$33*100</f>
        <v>1701.0867380494828</v>
      </c>
      <c r="BG25" s="519">
        <f>BF25*'A19'!M$43</f>
        <v>15541.778548242015</v>
      </c>
      <c r="BH25" s="520">
        <v>4.1479999999999997</v>
      </c>
      <c r="BI25" s="519">
        <f t="shared" si="13"/>
        <v>66610.767507199984</v>
      </c>
      <c r="BJ25" s="519">
        <f>BI25/'A1'!N24*1000/'A7'!O$33*100</f>
        <v>1450.8289797796558</v>
      </c>
      <c r="BK25" s="519">
        <f>BJ25*'A19'!N$43</f>
        <v>922.84399965946966</v>
      </c>
      <c r="BL25" s="520">
        <v>24.78</v>
      </c>
      <c r="BM25" s="519">
        <f t="shared" si="14"/>
        <v>397930.28419199993</v>
      </c>
      <c r="BN25" s="519">
        <f>BM25/'A1'!O24*1000*'A19'!O24</f>
        <v>1730.0714940002085</v>
      </c>
    </row>
    <row r="26" spans="1:66" ht="12.75" customHeight="1">
      <c r="A26" s="511">
        <v>1982</v>
      </c>
      <c r="B26" s="523">
        <v>18749.370999999999</v>
      </c>
      <c r="C26" s="519">
        <f t="shared" si="15"/>
        <v>1593696.5349999999</v>
      </c>
      <c r="D26" s="268">
        <v>1.333</v>
      </c>
      <c r="E26" s="519">
        <f t="shared" si="2"/>
        <v>21243.974811549997</v>
      </c>
      <c r="F26" s="519">
        <f>E26/'A1'!B25*1000/'A7'!O$33*100</f>
        <v>1705.6088632174294</v>
      </c>
      <c r="G26" s="519">
        <f>F26*'A19'!B$43</f>
        <v>2237.2240297653789</v>
      </c>
      <c r="H26" s="520">
        <v>0.83499999999999996</v>
      </c>
      <c r="I26" s="519">
        <f t="shared" si="1"/>
        <v>13307.366067249999</v>
      </c>
      <c r="J26" s="519">
        <f>I26/'A1'!C25*1000/'A7'!O$33*100</f>
        <v>1657.3378921004808</v>
      </c>
      <c r="K26" s="519">
        <f>J26*'A19'!C$43</f>
        <v>1476.8479121012215</v>
      </c>
      <c r="L26" s="519"/>
      <c r="M26" s="521">
        <v>1982</v>
      </c>
      <c r="N26" s="520">
        <v>2.3559999999999999</v>
      </c>
      <c r="O26" s="519">
        <f t="shared" si="3"/>
        <v>37547.490364599995</v>
      </c>
      <c r="P26" s="519">
        <f>O26/'A1'!D25*1000/'A7'!O$33*100</f>
        <v>1834.9904255913727</v>
      </c>
      <c r="Q26" s="519">
        <f>P26*'A19'!D$43</f>
        <v>2260.0942862618044</v>
      </c>
      <c r="R26" s="520">
        <v>0.45500000000000002</v>
      </c>
      <c r="S26" s="519">
        <f t="shared" si="4"/>
        <v>7251.3192342500006</v>
      </c>
      <c r="T26" s="519">
        <f>S26/'A1'!E25*1000/'A7'!O$33*100</f>
        <v>1739.1474098384158</v>
      </c>
      <c r="U26" s="519">
        <f>T26*'A19'!E$43</f>
        <v>14626.851995858349</v>
      </c>
      <c r="V26" s="520">
        <v>0.37</v>
      </c>
      <c r="W26" s="519">
        <f t="shared" si="5"/>
        <v>5896.6771794999995</v>
      </c>
      <c r="X26" s="519">
        <f>W26/'A1'!F25*1000/'A7'!O$33*100</f>
        <v>1499.5111673187284</v>
      </c>
      <c r="Y26" s="519">
        <f>X26*'A19'!F$43</f>
        <v>1492.0618267642087</v>
      </c>
      <c r="Z26" s="519"/>
      <c r="AA26" s="521">
        <v>1982</v>
      </c>
      <c r="AB26" s="522">
        <v>4.7699999999999996</v>
      </c>
      <c r="AC26" s="519">
        <f t="shared" si="6"/>
        <v>76019.324719499986</v>
      </c>
      <c r="AD26" s="519">
        <f>AC26/'A1'!G25*1000/'A7'!O$33*100</f>
        <v>1673.7549291600562</v>
      </c>
      <c r="AE26" s="519">
        <f>AD26*'A19'!G$43</f>
        <v>1572.0042655485327</v>
      </c>
      <c r="AF26" s="520">
        <v>6.4649999999999999</v>
      </c>
      <c r="AG26" s="519">
        <f t="shared" si="7"/>
        <v>103032.48098774999</v>
      </c>
      <c r="AH26" s="519">
        <f>AG26/'A1'!H25*1000/'A7'!O$33*100</f>
        <v>1614.4996701983719</v>
      </c>
      <c r="AI26" s="519">
        <f>AH26*'A19'!H$43</f>
        <v>1561.3558497283161</v>
      </c>
      <c r="AJ26" s="520">
        <v>4.4359999999999999</v>
      </c>
      <c r="AK26" s="519">
        <f t="shared" si="8"/>
        <v>70696.378292599984</v>
      </c>
      <c r="AL26" s="519">
        <f>AK26/'A1'!I25*1000/'A7'!O$33*100</f>
        <v>1534.7375859158574</v>
      </c>
      <c r="AM26" s="519">
        <f>AL26*'A19'!I$43</f>
        <v>1254.2649351447828</v>
      </c>
      <c r="AN26" s="519"/>
      <c r="AO26" s="521">
        <v>1982</v>
      </c>
      <c r="AP26" s="522">
        <v>1.28</v>
      </c>
      <c r="AQ26" s="519">
        <f t="shared" si="9"/>
        <v>20399.315648</v>
      </c>
      <c r="AR26" s="519">
        <f>AQ26/'A1'!J25*1000/'A7'!O$33*100</f>
        <v>1749.5844949520347</v>
      </c>
      <c r="AS26" s="519">
        <f>AR26*'A19'!J$43</f>
        <v>1561.8622562016108</v>
      </c>
      <c r="AT26" s="520">
        <v>0.45</v>
      </c>
      <c r="AU26" s="519">
        <f t="shared" si="10"/>
        <v>7171.6344074999997</v>
      </c>
      <c r="AV26" s="519">
        <f>AU26/'A1'!K25*1000/'A7'!O$33*100</f>
        <v>2139.2815881852002</v>
      </c>
      <c r="AW26" s="519">
        <f>AV26*'A19'!K$43</f>
        <v>19531.442008982343</v>
      </c>
      <c r="AX26" s="520">
        <v>2.3660000000000001</v>
      </c>
      <c r="AY26" s="519">
        <f t="shared" si="11"/>
        <v>37706.8600181</v>
      </c>
      <c r="AZ26" s="519">
        <f>AY26/'A1'!L25*1000/'A7'!O$33*100</f>
        <v>1214.7132996568014</v>
      </c>
      <c r="BA26" s="519">
        <f>AZ26*'A19'!L$43</f>
        <v>891.84199442843772</v>
      </c>
      <c r="BB26" s="519"/>
      <c r="BC26" s="521">
        <v>1982</v>
      </c>
      <c r="BD26" s="522">
        <v>0.72299999999999998</v>
      </c>
      <c r="BE26" s="519">
        <f t="shared" si="12"/>
        <v>11522.425948049999</v>
      </c>
      <c r="BF26" s="519">
        <f>BE26/'A1'!M25*1000/'A7'!O$33*100</f>
        <v>1698.9450572389071</v>
      </c>
      <c r="BG26" s="519">
        <f>BF26*'A19'!M$43</f>
        <v>15522.211333864014</v>
      </c>
      <c r="BH26" s="520">
        <v>4.2169999999999996</v>
      </c>
      <c r="BI26" s="519">
        <f t="shared" si="13"/>
        <v>67206.182880949986</v>
      </c>
      <c r="BJ26" s="519">
        <f>BI26/'A1'!N25*1000/'A7'!O$33*100</f>
        <v>1465.5138134221695</v>
      </c>
      <c r="BK26" s="519">
        <f>BJ26*'A19'!N$43</f>
        <v>932.18473575025916</v>
      </c>
      <c r="BL26" s="520">
        <v>24.167000000000002</v>
      </c>
      <c r="BM26" s="519">
        <f t="shared" si="14"/>
        <v>385148.64161344996</v>
      </c>
      <c r="BN26" s="519">
        <f>BM26/'A1'!O25*1000*'A19'!O25</f>
        <v>1658.5649760718375</v>
      </c>
    </row>
    <row r="27" spans="1:66" ht="12.75" customHeight="1">
      <c r="A27" s="511">
        <v>1983</v>
      </c>
      <c r="B27" s="523">
        <v>18683.364999999998</v>
      </c>
      <c r="C27" s="519">
        <f t="shared" si="15"/>
        <v>1588086.0249999999</v>
      </c>
      <c r="D27" s="268">
        <v>1.2909999999999999</v>
      </c>
      <c r="E27" s="519">
        <f t="shared" si="2"/>
        <v>20502.190582749998</v>
      </c>
      <c r="F27" s="519">
        <f>E27/'A1'!B26*1000/'A7'!O$33*100</f>
        <v>1625.3649522198002</v>
      </c>
      <c r="G27" s="519">
        <f>F27*'A19'!B$43</f>
        <v>2131.9691792555145</v>
      </c>
      <c r="H27" s="520">
        <v>0.81699999999999995</v>
      </c>
      <c r="I27" s="519">
        <f t="shared" si="1"/>
        <v>12974.662824249999</v>
      </c>
      <c r="J27" s="519">
        <f>I27/'A1'!C26*1000/'A7'!O$33*100</f>
        <v>1616.2300358671441</v>
      </c>
      <c r="K27" s="519">
        <f>J27*'A19'!C$43</f>
        <v>1440.2168473445849</v>
      </c>
      <c r="L27" s="519"/>
      <c r="M27" s="521">
        <v>1983</v>
      </c>
      <c r="N27" s="520">
        <v>2.3570000000000002</v>
      </c>
      <c r="O27" s="519">
        <f t="shared" si="3"/>
        <v>37431.187609250002</v>
      </c>
      <c r="P27" s="519">
        <f>O27/'A1'!D26*1000/'A7'!O$33*100</f>
        <v>1811.3131815750749</v>
      </c>
      <c r="Q27" s="519">
        <f>P27*'A19'!D$43</f>
        <v>2230.9318431398383</v>
      </c>
      <c r="R27" s="520">
        <v>0.45500000000000002</v>
      </c>
      <c r="S27" s="519">
        <f t="shared" si="4"/>
        <v>7225.7914137500002</v>
      </c>
      <c r="T27" s="519">
        <f>S27/'A1'!E26*1000/'A7'!O$33*100</f>
        <v>1734.3803631935693</v>
      </c>
      <c r="U27" s="519">
        <f>T27*'A19'!E$43</f>
        <v>14586.759427892532</v>
      </c>
      <c r="V27" s="520">
        <v>0.372</v>
      </c>
      <c r="W27" s="519">
        <f t="shared" si="5"/>
        <v>5907.6800130000001</v>
      </c>
      <c r="X27" s="519">
        <f>W27/'A1'!F26*1000/'A7'!O$33*100</f>
        <v>1493.3373816383726</v>
      </c>
      <c r="Y27" s="519">
        <f>X27*'A19'!F$43</f>
        <v>1485.9187115003499</v>
      </c>
      <c r="Z27" s="519"/>
      <c r="AA27" s="521">
        <v>1983</v>
      </c>
      <c r="AB27" s="522">
        <v>4.7030000000000003</v>
      </c>
      <c r="AC27" s="519">
        <f t="shared" si="6"/>
        <v>74687.68575574999</v>
      </c>
      <c r="AD27" s="519">
        <f>AC27/'A1'!G26*1000/'A7'!O$33*100</f>
        <v>1635.6794193912585</v>
      </c>
      <c r="AE27" s="519">
        <f>AD27*'A19'!G$43</f>
        <v>1536.2434365724998</v>
      </c>
      <c r="AF27" s="520">
        <v>6.3940000000000001</v>
      </c>
      <c r="AG27" s="519">
        <f t="shared" si="7"/>
        <v>101542.22043849999</v>
      </c>
      <c r="AH27" s="519">
        <f>AG27/'A1'!H26*1000/'A7'!O$33*100</f>
        <v>1595.4858379614193</v>
      </c>
      <c r="AI27" s="519">
        <f>AH27*'A19'!H$43</f>
        <v>1542.9678879734086</v>
      </c>
      <c r="AJ27" s="520">
        <v>4.359</v>
      </c>
      <c r="AK27" s="519">
        <f t="shared" si="8"/>
        <v>69224.669829749997</v>
      </c>
      <c r="AL27" s="519">
        <f>AK27/'A1'!I26*1000/'A7'!O$33*100</f>
        <v>1502.2411785304573</v>
      </c>
      <c r="AM27" s="519">
        <f>AL27*'A19'!I$43</f>
        <v>1227.7072325930699</v>
      </c>
      <c r="AN27" s="519"/>
      <c r="AO27" s="521">
        <v>1983</v>
      </c>
      <c r="AP27" s="522">
        <v>1.2689999999999999</v>
      </c>
      <c r="AQ27" s="519">
        <f t="shared" si="9"/>
        <v>20152.811657249997</v>
      </c>
      <c r="AR27" s="519">
        <f>AQ27/'A1'!J26*1000/'A7'!O$33*100</f>
        <v>1721.7059390349978</v>
      </c>
      <c r="AS27" s="519">
        <f>AR27*'A19'!J$43</f>
        <v>1536.9749390301015</v>
      </c>
      <c r="AT27" s="520">
        <v>0.45600000000000002</v>
      </c>
      <c r="AU27" s="519">
        <f t="shared" si="10"/>
        <v>7241.6722739999996</v>
      </c>
      <c r="AV27" s="519">
        <f>AU27/'A1'!K26*1000/'A7'!O$33*100</f>
        <v>2153.3708455157976</v>
      </c>
      <c r="AW27" s="519">
        <f>AV27*'A19'!K$43</f>
        <v>19660.075618518353</v>
      </c>
      <c r="AX27" s="520">
        <v>2.3420000000000001</v>
      </c>
      <c r="AY27" s="519">
        <f t="shared" si="11"/>
        <v>37192.974705499997</v>
      </c>
      <c r="AZ27" s="519">
        <f>AY27/'A1'!L26*1000/'A7'!O$33*100</f>
        <v>1192.5329158906607</v>
      </c>
      <c r="BA27" s="519">
        <f>AZ27*'A19'!L$43</f>
        <v>875.55716598309834</v>
      </c>
      <c r="BB27" s="519"/>
      <c r="BC27" s="521">
        <v>1983</v>
      </c>
      <c r="BD27" s="522">
        <v>0.71699999999999997</v>
      </c>
      <c r="BE27" s="519">
        <f t="shared" si="12"/>
        <v>11386.576799249999</v>
      </c>
      <c r="BF27" s="519">
        <f>BE27/'A1'!M26*1000/'A7'!O$33*100</f>
        <v>1678.1082340862947</v>
      </c>
      <c r="BG27" s="519">
        <f>BF27*'A19'!M$43</f>
        <v>15331.838154270534</v>
      </c>
      <c r="BH27" s="520">
        <v>4.258</v>
      </c>
      <c r="BI27" s="519">
        <f t="shared" si="13"/>
        <v>67620.702944499993</v>
      </c>
      <c r="BJ27" s="519">
        <f>BI27/'A1'!N26*1000/'A7'!O$33*100</f>
        <v>1473.8983465066278</v>
      </c>
      <c r="BK27" s="519">
        <f>BJ27*'A19'!N$43</f>
        <v>937.51797361273543</v>
      </c>
      <c r="BL27" s="520">
        <v>24.597999999999999</v>
      </c>
      <c r="BM27" s="519">
        <f t="shared" si="14"/>
        <v>390637.40042949998</v>
      </c>
      <c r="BN27" s="519">
        <f>BM27/'A1'!O26*1000*'A19'!O26</f>
        <v>1667.0183048460949</v>
      </c>
    </row>
    <row r="28" spans="1:66" ht="12.75" customHeight="1">
      <c r="A28" s="511">
        <v>1984</v>
      </c>
      <c r="B28" s="523">
        <v>19372.760999999999</v>
      </c>
      <c r="C28" s="519">
        <f t="shared" si="15"/>
        <v>1646684.6849999998</v>
      </c>
      <c r="D28" s="268">
        <v>1.3109999999999999</v>
      </c>
      <c r="E28" s="519">
        <f t="shared" si="2"/>
        <v>21588.036220349997</v>
      </c>
      <c r="F28" s="519">
        <f>E28/'A1'!B27*1000/'A7'!O$33*100</f>
        <v>1690.293099186541</v>
      </c>
      <c r="G28" s="519">
        <f>F28*'A19'!B$43</f>
        <v>2217.1345496606127</v>
      </c>
      <c r="H28" s="520">
        <v>0.79600000000000004</v>
      </c>
      <c r="I28" s="519">
        <f t="shared" si="1"/>
        <v>13107.6100926</v>
      </c>
      <c r="J28" s="519">
        <f>I28/'A1'!C27*1000/'A7'!O$33*100</f>
        <v>1632.6253526296589</v>
      </c>
      <c r="K28" s="519">
        <f>J28*'A19'!C$43</f>
        <v>1454.8266559082872</v>
      </c>
      <c r="L28" s="519"/>
      <c r="M28" s="521">
        <v>1984</v>
      </c>
      <c r="N28" s="520">
        <v>2.38</v>
      </c>
      <c r="O28" s="519">
        <f t="shared" si="3"/>
        <v>39191.09550299999</v>
      </c>
      <c r="P28" s="519">
        <f>O28/'A1'!D27*1000/'A7'!O$33*100</f>
        <v>1878.6568217458687</v>
      </c>
      <c r="Q28" s="519">
        <f>P28*'A19'!D$43</f>
        <v>2313.8766772073136</v>
      </c>
      <c r="R28" s="520">
        <v>0.45200000000000001</v>
      </c>
      <c r="S28" s="519">
        <f t="shared" si="4"/>
        <v>7443.0147761999988</v>
      </c>
      <c r="T28" s="519">
        <f>S28/'A1'!E27*1000/'A7'!O$33*100</f>
        <v>1787.5683269297745</v>
      </c>
      <c r="U28" s="519">
        <f>T28*'A19'!E$43</f>
        <v>15034.089233939758</v>
      </c>
      <c r="V28" s="520">
        <v>0.36599999999999999</v>
      </c>
      <c r="W28" s="519">
        <f t="shared" si="5"/>
        <v>6026.8659471000001</v>
      </c>
      <c r="X28" s="519">
        <f>W28/'A1'!F27*1000/'A7'!O$33*100</f>
        <v>1515.3515846233668</v>
      </c>
      <c r="Y28" s="519">
        <f>X28*'A19'!F$43</f>
        <v>1507.8235513151019</v>
      </c>
      <c r="Z28" s="519"/>
      <c r="AA28" s="521">
        <v>1984</v>
      </c>
      <c r="AB28" s="522">
        <v>4.5570000000000004</v>
      </c>
      <c r="AC28" s="519">
        <f t="shared" si="6"/>
        <v>75039.421095450001</v>
      </c>
      <c r="AD28" s="519">
        <f>AC28/'A1'!G27*1000/'A7'!O$33*100</f>
        <v>1635.458164897927</v>
      </c>
      <c r="AE28" s="519">
        <f>AD28*'A19'!G$43</f>
        <v>1536.0356325498024</v>
      </c>
      <c r="AF28" s="520">
        <v>6.2750000000000004</v>
      </c>
      <c r="AG28" s="519">
        <f t="shared" si="7"/>
        <v>103329.46398374999</v>
      </c>
      <c r="AH28" s="519">
        <f>AG28/'A1'!H27*1000/'A7'!O$33*100</f>
        <v>1629.3242650834004</v>
      </c>
      <c r="AI28" s="519">
        <f>AH28*'A19'!H$43</f>
        <v>1575.6924695312473</v>
      </c>
      <c r="AJ28" s="520">
        <v>4.2939999999999996</v>
      </c>
      <c r="AK28" s="519">
        <f t="shared" si="8"/>
        <v>70708.64037389998</v>
      </c>
      <c r="AL28" s="519">
        <f>AK28/'A1'!I27*1000/'A7'!O$33*100</f>
        <v>1534.1030199695585</v>
      </c>
      <c r="AM28" s="519">
        <f>AL28*'A19'!I$43</f>
        <v>1253.746335859287</v>
      </c>
      <c r="AN28" s="519"/>
      <c r="AO28" s="521">
        <v>1984</v>
      </c>
      <c r="AP28" s="522">
        <v>1.248</v>
      </c>
      <c r="AQ28" s="519">
        <f t="shared" si="9"/>
        <v>20550.624868799998</v>
      </c>
      <c r="AR28" s="519">
        <f>AQ28/'A1'!J27*1000/'A7'!O$33*100</f>
        <v>1748.9970581088098</v>
      </c>
      <c r="AS28" s="519">
        <f>AR28*'A19'!J$43</f>
        <v>1561.3378485859841</v>
      </c>
      <c r="AT28" s="520">
        <v>0.46</v>
      </c>
      <c r="AU28" s="519">
        <f t="shared" si="10"/>
        <v>7574.749550999999</v>
      </c>
      <c r="AV28" s="519">
        <f>AU28/'A1'!K27*1000/'A7'!O$33*100</f>
        <v>2245.8853783033624</v>
      </c>
      <c r="AW28" s="519">
        <f>AV28*'A19'!K$43</f>
        <v>20504.724701700194</v>
      </c>
      <c r="AX28" s="520">
        <v>2.2730000000000001</v>
      </c>
      <c r="AY28" s="519">
        <f t="shared" si="11"/>
        <v>37429.142890049996</v>
      </c>
      <c r="AZ28" s="519">
        <f>AY28/'A1'!L27*1000/'A7'!O$33*100</f>
        <v>1195.2144300032619</v>
      </c>
      <c r="BA28" s="519">
        <f>AZ28*'A19'!L$43</f>
        <v>877.52593251833423</v>
      </c>
      <c r="BB28" s="519"/>
      <c r="BC28" s="521">
        <v>1984</v>
      </c>
      <c r="BD28" s="522">
        <v>0.71299999999999997</v>
      </c>
      <c r="BE28" s="519">
        <f t="shared" si="12"/>
        <v>11740.861804049997</v>
      </c>
      <c r="BF28" s="519">
        <f>BE28/'A1'!M27*1000/'A7'!O$33*100</f>
        <v>1728.6609658837317</v>
      </c>
      <c r="BG28" s="519">
        <f>BF28*'A19'!M$43</f>
        <v>15793.707231861086</v>
      </c>
      <c r="BH28" s="520">
        <v>4.173</v>
      </c>
      <c r="BI28" s="519">
        <f t="shared" si="13"/>
        <v>68716.151905049992</v>
      </c>
      <c r="BJ28" s="519">
        <f>BI28/'A1'!N27*1000/'A7'!O$33*100</f>
        <v>1495.3060177088653</v>
      </c>
      <c r="BK28" s="519">
        <f>BJ28*'A19'!N$43</f>
        <v>951.1349754723675</v>
      </c>
      <c r="BL28" s="520">
        <v>25.161999999999999</v>
      </c>
      <c r="BM28" s="519">
        <f t="shared" si="14"/>
        <v>414338.80043969996</v>
      </c>
      <c r="BN28" s="519">
        <f>BM28/'A1'!O27*1000*'A19'!O27</f>
        <v>1752.7466874781085</v>
      </c>
    </row>
    <row r="29" spans="1:66" ht="12.75" customHeight="1">
      <c r="A29" s="511">
        <v>1985</v>
      </c>
      <c r="B29" s="523">
        <v>19952.146999999997</v>
      </c>
      <c r="C29" s="519">
        <f t="shared" si="15"/>
        <v>1695932.4949999996</v>
      </c>
      <c r="D29" s="268">
        <v>1.3340000000000001</v>
      </c>
      <c r="E29" s="519">
        <f t="shared" si="2"/>
        <v>22623.739483299996</v>
      </c>
      <c r="F29" s="519">
        <f>E29/'A1'!B28*1000/'A7'!O$33*100</f>
        <v>1746.5115341349683</v>
      </c>
      <c r="G29" s="519">
        <f>F29*'A19'!B$43</f>
        <v>2290.8755088540161</v>
      </c>
      <c r="H29" s="520">
        <v>0.78</v>
      </c>
      <c r="I29" s="519">
        <f t="shared" si="1"/>
        <v>13228.273460999997</v>
      </c>
      <c r="J29" s="519">
        <f>I29/'A1'!C28*1000/'A7'!O$33*100</f>
        <v>1647.3203311289949</v>
      </c>
      <c r="K29" s="519">
        <f>J29*'A19'!C$43</f>
        <v>1467.9212990818719</v>
      </c>
      <c r="L29" s="519"/>
      <c r="M29" s="521">
        <v>1985</v>
      </c>
      <c r="N29" s="520">
        <v>2.4009999999999998</v>
      </c>
      <c r="O29" s="519">
        <f t="shared" si="3"/>
        <v>40719.339204949989</v>
      </c>
      <c r="P29" s="519">
        <f>O29/'A1'!D28*1000/'A7'!O$33*100</f>
        <v>1934.1595694545401</v>
      </c>
      <c r="Q29" s="519">
        <f>P29*'A19'!D$43</f>
        <v>2382.2374932741177</v>
      </c>
      <c r="R29" s="520">
        <v>0.45300000000000001</v>
      </c>
      <c r="S29" s="519">
        <f t="shared" si="4"/>
        <v>7682.5742023499988</v>
      </c>
      <c r="T29" s="519">
        <f>S29/'A1'!E28*1000/'A7'!O$33*100</f>
        <v>1844.380923509241</v>
      </c>
      <c r="U29" s="519">
        <f>T29*'A19'!E$43</f>
        <v>15511.903499117816</v>
      </c>
      <c r="V29" s="520">
        <v>0.36399999999999999</v>
      </c>
      <c r="W29" s="519">
        <f t="shared" si="5"/>
        <v>6173.194281799998</v>
      </c>
      <c r="X29" s="519">
        <f>W29/'A1'!F28*1000/'A7'!O$33*100</f>
        <v>1545.810628689916</v>
      </c>
      <c r="Y29" s="519">
        <f>X29*'A19'!F$43</f>
        <v>1538.1312795414212</v>
      </c>
      <c r="Z29" s="519"/>
      <c r="AA29" s="521">
        <v>1985</v>
      </c>
      <c r="AB29" s="522">
        <v>4.4649999999999999</v>
      </c>
      <c r="AC29" s="519">
        <f t="shared" si="6"/>
        <v>75723.385901749978</v>
      </c>
      <c r="AD29" s="519">
        <f>AC29/'A1'!G28*1000/'A7'!O$33*100</f>
        <v>1642.2263133336314</v>
      </c>
      <c r="AE29" s="519">
        <f>AD29*'A19'!G$43</f>
        <v>1542.3923327007215</v>
      </c>
      <c r="AF29" s="520">
        <v>6.1719999999999997</v>
      </c>
      <c r="AG29" s="519">
        <f t="shared" si="7"/>
        <v>104672.95359139997</v>
      </c>
      <c r="AH29" s="519">
        <f>AG29/'A1'!H28*1000/'A7'!O$33*100</f>
        <v>1654.2913839430362</v>
      </c>
      <c r="AI29" s="519">
        <f>AH29*'A19'!H$43</f>
        <v>1599.8377560258334</v>
      </c>
      <c r="AJ29" s="520">
        <v>4.2489999999999997</v>
      </c>
      <c r="AK29" s="519">
        <f t="shared" si="8"/>
        <v>72060.171712549985</v>
      </c>
      <c r="AL29" s="519">
        <f>AK29/'A1'!I28*1000/'A7'!O$33*100</f>
        <v>1562.972941596593</v>
      </c>
      <c r="AM29" s="519">
        <f>AL29*'A19'!I$43</f>
        <v>1277.3402914054782</v>
      </c>
      <c r="AN29" s="519"/>
      <c r="AO29" s="521">
        <v>1985</v>
      </c>
      <c r="AP29" s="522">
        <v>1.234</v>
      </c>
      <c r="AQ29" s="519">
        <f t="shared" si="9"/>
        <v>20927.806988299995</v>
      </c>
      <c r="AR29" s="519">
        <f>AQ29/'A1'!J28*1000/'A7'!O$33*100</f>
        <v>1773.1069608323171</v>
      </c>
      <c r="AS29" s="519">
        <f>AR29*'A19'!J$43</f>
        <v>1582.8608714369443</v>
      </c>
      <c r="AT29" s="520">
        <v>0.46700000000000003</v>
      </c>
      <c r="AU29" s="519">
        <f t="shared" si="10"/>
        <v>7920.0047516499981</v>
      </c>
      <c r="AV29" s="519">
        <f>AU29/'A1'!K28*1000/'A7'!O$33*100</f>
        <v>2340.9016180269068</v>
      </c>
      <c r="AW29" s="519">
        <f>AV29*'A19'!K$43</f>
        <v>21372.214136621329</v>
      </c>
      <c r="AX29" s="520">
        <v>2.2400000000000002</v>
      </c>
      <c r="AY29" s="519">
        <f t="shared" si="11"/>
        <v>37988.887887999997</v>
      </c>
      <c r="AZ29" s="519">
        <f>AY29/'A1'!L28*1000/'A7'!O$33*100</f>
        <v>1208.6366206433818</v>
      </c>
      <c r="BA29" s="519">
        <f>AZ29*'A19'!L$43</f>
        <v>887.38049924899019</v>
      </c>
      <c r="BB29" s="519"/>
      <c r="BC29" s="521">
        <v>1985</v>
      </c>
      <c r="BD29" s="522">
        <v>0.70199999999999996</v>
      </c>
      <c r="BE29" s="519">
        <f t="shared" si="12"/>
        <v>11905.446114899996</v>
      </c>
      <c r="BF29" s="519">
        <f>BE29/'A1'!M28*1000/'A7'!O$33*100</f>
        <v>1750.1644135981617</v>
      </c>
      <c r="BG29" s="519">
        <f>BF29*'A19'!M$43</f>
        <v>15990.170948217243</v>
      </c>
      <c r="BH29" s="520">
        <v>4.1619999999999999</v>
      </c>
      <c r="BI29" s="519">
        <f t="shared" si="13"/>
        <v>70584.710441899981</v>
      </c>
      <c r="BJ29" s="519">
        <f>BI29/'A1'!N28*1000/'A7'!O$33*100</f>
        <v>1532.0289101814208</v>
      </c>
      <c r="BK29" s="519">
        <f>BJ29*'A19'!N$43</f>
        <v>974.49369069019053</v>
      </c>
      <c r="BL29" s="520">
        <v>25.221</v>
      </c>
      <c r="BM29" s="519">
        <f t="shared" si="14"/>
        <v>427731.13456394995</v>
      </c>
      <c r="BN29" s="519">
        <f>BM29/'A1'!O28*1000*'A19'!O28</f>
        <v>1793.376831458957</v>
      </c>
    </row>
    <row r="30" spans="1:66" ht="12.75" customHeight="1">
      <c r="A30" s="511">
        <v>1986</v>
      </c>
      <c r="B30" s="523">
        <v>20568.202999999998</v>
      </c>
      <c r="C30" s="519">
        <f t="shared" si="15"/>
        <v>1748297.2549999999</v>
      </c>
      <c r="D30" s="268">
        <v>1.3180000000000001</v>
      </c>
      <c r="E30" s="519">
        <f t="shared" si="2"/>
        <v>23042.557820899998</v>
      </c>
      <c r="F30" s="519">
        <f>E30/'A1'!B29*1000/'A7'!O$33*100</f>
        <v>1752.5883936820285</v>
      </c>
      <c r="G30" s="519">
        <f>F30*'A19'!B$43</f>
        <v>2298.8464431622174</v>
      </c>
      <c r="H30" s="520">
        <v>0.76900000000000002</v>
      </c>
      <c r="I30" s="519">
        <f t="shared" si="1"/>
        <v>13444.40589095</v>
      </c>
      <c r="J30" s="519">
        <f>I30/'A1'!C29*1000/'A7'!O$33*100</f>
        <v>1673.8957228486977</v>
      </c>
      <c r="K30" s="519">
        <f>J30*'A19'!C$43</f>
        <v>1491.6025363006584</v>
      </c>
      <c r="L30" s="519"/>
      <c r="M30" s="521">
        <v>1986</v>
      </c>
      <c r="N30" s="520">
        <v>2.379</v>
      </c>
      <c r="O30" s="519">
        <f t="shared" si="3"/>
        <v>41591.991696450001</v>
      </c>
      <c r="P30" s="519">
        <f>O30/'A1'!D29*1000/'A7'!O$33*100</f>
        <v>1956.0692926968072</v>
      </c>
      <c r="Q30" s="519">
        <f>P30*'A19'!D$43</f>
        <v>2409.2229421477632</v>
      </c>
      <c r="R30" s="520">
        <v>0.46</v>
      </c>
      <c r="S30" s="519">
        <f t="shared" si="4"/>
        <v>8042.1673730000002</v>
      </c>
      <c r="T30" s="519">
        <f>S30/'A1'!E29*1000/'A7'!O$33*100</f>
        <v>1928.0699997257097</v>
      </c>
      <c r="U30" s="519">
        <f>T30*'A19'!E$43</f>
        <v>16215.758574635613</v>
      </c>
      <c r="V30" s="520">
        <v>0.36099999999999999</v>
      </c>
      <c r="W30" s="519">
        <f t="shared" si="5"/>
        <v>6311.3530905499993</v>
      </c>
      <c r="X30" s="519">
        <f>W30/'A1'!F29*1000/'A7'!O$33*100</f>
        <v>1575.2649282551338</v>
      </c>
      <c r="Y30" s="519">
        <f>X30*'A19'!F$43</f>
        <v>1567.4392546823613</v>
      </c>
      <c r="Z30" s="519"/>
      <c r="AA30" s="521">
        <v>1986</v>
      </c>
      <c r="AB30" s="522">
        <v>4.423</v>
      </c>
      <c r="AC30" s="519">
        <f t="shared" si="6"/>
        <v>77327.187588649991</v>
      </c>
      <c r="AD30" s="519">
        <f>AC30/'A1'!G29*1000/'A7'!O$33*100</f>
        <v>1668.5665957745255</v>
      </c>
      <c r="AE30" s="519">
        <f>AD30*'A19'!G$43</f>
        <v>1567.1313405634901</v>
      </c>
      <c r="AF30" s="520">
        <v>6.1150000000000002</v>
      </c>
      <c r="AG30" s="519">
        <f t="shared" si="7"/>
        <v>106908.37714324999</v>
      </c>
      <c r="AH30" s="519">
        <f>AG30/'A1'!H29*1000/'A7'!O$33*100</f>
        <v>1689.1424112389907</v>
      </c>
      <c r="AI30" s="519">
        <f>AH30*'A19'!H$43</f>
        <v>1633.5416064149103</v>
      </c>
      <c r="AJ30" s="520">
        <v>4.2279999999999998</v>
      </c>
      <c r="AK30" s="519">
        <f t="shared" si="8"/>
        <v>73918.007941399992</v>
      </c>
      <c r="AL30" s="519">
        <f>AK30/'A1'!I29*1000/'A7'!O$33*100</f>
        <v>1603.1812778512838</v>
      </c>
      <c r="AM30" s="519">
        <f>AL30*'A19'!I$43</f>
        <v>1310.2005710569169</v>
      </c>
      <c r="AN30" s="519"/>
      <c r="AO30" s="521">
        <v>1986</v>
      </c>
      <c r="AP30" s="522">
        <v>1.2310000000000001</v>
      </c>
      <c r="AQ30" s="519">
        <f t="shared" si="9"/>
        <v>21521.539209049999</v>
      </c>
      <c r="AR30" s="519">
        <f>AQ30/'A1'!J29*1000/'A7'!O$33*100</f>
        <v>1813.5221284367028</v>
      </c>
      <c r="AS30" s="519">
        <f>AR30*'A19'!J$43</f>
        <v>1618.9396804578728</v>
      </c>
      <c r="AT30" s="520">
        <v>0.47</v>
      </c>
      <c r="AU30" s="519">
        <f t="shared" si="10"/>
        <v>8216.9970984999982</v>
      </c>
      <c r="AV30" s="519">
        <f>AU30/'A1'!K29*1000/'A7'!O$33*100</f>
        <v>2420.5233915234335</v>
      </c>
      <c r="AW30" s="519">
        <f>AV30*'A19'!K$43</f>
        <v>22099.153526128714</v>
      </c>
      <c r="AX30" s="520">
        <v>2.2410000000000001</v>
      </c>
      <c r="AY30" s="519">
        <f t="shared" si="11"/>
        <v>39179.341484550001</v>
      </c>
      <c r="AZ30" s="519">
        <f>AY30/'A1'!L29*1000/'A7'!O$33*100</f>
        <v>1242.7270703658171</v>
      </c>
      <c r="BA30" s="519">
        <f>AZ30*'A19'!L$43</f>
        <v>912.40969311721335</v>
      </c>
      <c r="BB30" s="519"/>
      <c r="BC30" s="521">
        <v>1986</v>
      </c>
      <c r="BD30" s="522">
        <v>0.69799999999999995</v>
      </c>
      <c r="BE30" s="519">
        <f t="shared" si="12"/>
        <v>12203.114839899999</v>
      </c>
      <c r="BF30" s="519">
        <f>BE30/'A1'!M29*1000/'A7'!O$33*100</f>
        <v>1789.6367571086575</v>
      </c>
      <c r="BG30" s="519">
        <f>BF30*'A19'!M$43</f>
        <v>16350.805363793068</v>
      </c>
      <c r="BH30" s="520">
        <v>4.1879999999999997</v>
      </c>
      <c r="BI30" s="519">
        <f t="shared" si="13"/>
        <v>73218.689039399993</v>
      </c>
      <c r="BJ30" s="519">
        <f>BI30/'A1'!N29*1000/'A7'!O$33*100</f>
        <v>1585.5542647307313</v>
      </c>
      <c r="BK30" s="519">
        <f>BJ30*'A19'!N$43</f>
        <v>1008.5401241181877</v>
      </c>
      <c r="BL30" s="520">
        <v>25.244</v>
      </c>
      <c r="BM30" s="519">
        <f t="shared" si="14"/>
        <v>441340.15905219992</v>
      </c>
      <c r="BN30" s="519">
        <f>BM30/'A1'!O29*1000*'A19'!O29</f>
        <v>1833.6989278519875</v>
      </c>
    </row>
    <row r="31" spans="1:66" ht="12.75" customHeight="1">
      <c r="A31" s="511">
        <v>1987</v>
      </c>
      <c r="B31" s="523">
        <v>21103.584999999999</v>
      </c>
      <c r="C31" s="519">
        <f t="shared" si="15"/>
        <v>1793804.7249999999</v>
      </c>
      <c r="D31" s="268">
        <v>1.327</v>
      </c>
      <c r="E31" s="519">
        <f t="shared" si="2"/>
        <v>23803.788700749996</v>
      </c>
      <c r="F31" s="519">
        <f>E31/'A1'!B30*1000/'A7'!O$33*100</f>
        <v>1782.2303130836558</v>
      </c>
      <c r="G31" s="519">
        <f>F31*'A19'!B$43</f>
        <v>2337.7273471043982</v>
      </c>
      <c r="H31" s="520">
        <v>0.75900000000000001</v>
      </c>
      <c r="I31" s="519">
        <f t="shared" si="1"/>
        <v>13614.977862749998</v>
      </c>
      <c r="J31" s="519">
        <f>I31/'A1'!C30*1000/'A7'!O$33*100</f>
        <v>1693.2435800450335</v>
      </c>
      <c r="K31" s="519">
        <f>J31*'A19'!C$43</f>
        <v>1508.8433431634203</v>
      </c>
      <c r="L31" s="519"/>
      <c r="M31" s="521">
        <v>1987</v>
      </c>
      <c r="N31" s="520">
        <v>2.3919999999999999</v>
      </c>
      <c r="O31" s="519">
        <f t="shared" si="3"/>
        <v>42907.809021999994</v>
      </c>
      <c r="P31" s="519">
        <f>O31/'A1'!D30*1000/'A7'!O$33*100</f>
        <v>1991.5266696644121</v>
      </c>
      <c r="Q31" s="519">
        <f>P31*'A19'!D$43</f>
        <v>2452.8945678808996</v>
      </c>
      <c r="R31" s="520">
        <v>0.44500000000000001</v>
      </c>
      <c r="S31" s="519">
        <f t="shared" si="4"/>
        <v>7982.4310262499994</v>
      </c>
      <c r="T31" s="519">
        <f>S31/'A1'!E30*1000/'A7'!O$33*100</f>
        <v>1911.1356242082961</v>
      </c>
      <c r="U31" s="519">
        <f>T31*'A19'!E$43</f>
        <v>16073.334417296062</v>
      </c>
      <c r="V31" s="520">
        <v>0.36</v>
      </c>
      <c r="W31" s="519">
        <f t="shared" si="5"/>
        <v>6457.697009999999</v>
      </c>
      <c r="X31" s="519">
        <f>W31/'A1'!F30*1000/'A7'!O$33*100</f>
        <v>1607.2160002158505</v>
      </c>
      <c r="Y31" s="519">
        <f>X31*'A19'!F$43</f>
        <v>1599.2315986380422</v>
      </c>
      <c r="Z31" s="519"/>
      <c r="AA31" s="521">
        <v>1987</v>
      </c>
      <c r="AB31" s="522">
        <v>4.3739999999999997</v>
      </c>
      <c r="AC31" s="519">
        <f t="shared" si="6"/>
        <v>78461.018671499987</v>
      </c>
      <c r="AD31" s="519">
        <f>AC31/'A1'!G30*1000/'A7'!O$33*100</f>
        <v>1683.986881400413</v>
      </c>
      <c r="AE31" s="519">
        <f>AD31*'A19'!G$43</f>
        <v>1581.6141984523906</v>
      </c>
      <c r="AF31" s="520">
        <v>5.9859999999999998</v>
      </c>
      <c r="AG31" s="519">
        <f t="shared" si="7"/>
        <v>107377.15083849998</v>
      </c>
      <c r="AH31" s="519">
        <f>AG31/'A1'!H30*1000/'A7'!O$33*100</f>
        <v>1695.9377645963805</v>
      </c>
      <c r="AI31" s="519">
        <f>AH31*'A19'!H$43</f>
        <v>1640.1132799255204</v>
      </c>
      <c r="AJ31" s="520">
        <v>4.2089999999999996</v>
      </c>
      <c r="AK31" s="519">
        <f t="shared" si="8"/>
        <v>75501.24087524999</v>
      </c>
      <c r="AL31" s="519">
        <f>AK31/'A1'!I30*1000/'A7'!O$33*100</f>
        <v>1637.3545479082268</v>
      </c>
      <c r="AM31" s="519">
        <f>AL31*'A19'!I$43</f>
        <v>1338.1286903295538</v>
      </c>
      <c r="AN31" s="519"/>
      <c r="AO31" s="521">
        <v>1987</v>
      </c>
      <c r="AP31" s="522">
        <v>1.2090000000000001</v>
      </c>
      <c r="AQ31" s="519">
        <f t="shared" si="9"/>
        <v>21687.099125249999</v>
      </c>
      <c r="AR31" s="519">
        <f>AQ31/'A1'!J30*1000/'A7'!O$33*100</f>
        <v>1815.3846683289146</v>
      </c>
      <c r="AS31" s="519">
        <f>AR31*'A19'!J$43</f>
        <v>1620.6023785251618</v>
      </c>
      <c r="AT31" s="520">
        <v>0.46100000000000002</v>
      </c>
      <c r="AU31" s="519">
        <f t="shared" si="10"/>
        <v>8269.4397822499996</v>
      </c>
      <c r="AV31" s="519">
        <f>AU31/'A1'!K30*1000/'A7'!O$33*100</f>
        <v>2424.3358233970025</v>
      </c>
      <c r="AW31" s="519">
        <f>AV31*'A19'!K$43</f>
        <v>22133.960674688795</v>
      </c>
      <c r="AX31" s="520">
        <v>2.2850000000000001</v>
      </c>
      <c r="AY31" s="519">
        <f t="shared" si="11"/>
        <v>40988.43796625</v>
      </c>
      <c r="AZ31" s="519">
        <f>AY31/'A1'!L30*1000/'A7'!O$33*100</f>
        <v>1296.9125866021732</v>
      </c>
      <c r="BA31" s="519">
        <f>AZ31*'A19'!L$43</f>
        <v>952.19267638002907</v>
      </c>
      <c r="BB31" s="519"/>
      <c r="BC31" s="521">
        <v>1987</v>
      </c>
      <c r="BD31" s="522">
        <v>0.69699999999999995</v>
      </c>
      <c r="BE31" s="519">
        <f t="shared" si="12"/>
        <v>12502.818933249999</v>
      </c>
      <c r="BF31" s="519">
        <f>BE31/'A1'!M30*1000/'A7'!O$33*100</f>
        <v>1827.4761686664847</v>
      </c>
      <c r="BG31" s="519">
        <f>BF31*'A19'!M$43</f>
        <v>16696.52068898681</v>
      </c>
      <c r="BH31" s="520">
        <v>4.2249999999999996</v>
      </c>
      <c r="BI31" s="519">
        <f t="shared" si="13"/>
        <v>75788.249631249986</v>
      </c>
      <c r="BJ31" s="519">
        <f>BI31/'A1'!N30*1000/'A7'!O$33*100</f>
        <v>1637.7311480264414</v>
      </c>
      <c r="BK31" s="519">
        <f>BJ31*'A19'!N$43</f>
        <v>1041.7288212985343</v>
      </c>
      <c r="BL31" s="520">
        <v>25.132000000000001</v>
      </c>
      <c r="BM31" s="519">
        <f t="shared" si="14"/>
        <v>450819.00348700001</v>
      </c>
      <c r="BN31" s="519">
        <f>BM31/'A1'!O30*1000*'A19'!O30</f>
        <v>1856.4216530309707</v>
      </c>
    </row>
    <row r="32" spans="1:66" ht="12.75" customHeight="1">
      <c r="A32" s="511">
        <v>1988</v>
      </c>
      <c r="B32" s="523">
        <v>21884.655999999999</v>
      </c>
      <c r="C32" s="519">
        <f t="shared" si="15"/>
        <v>1860195.76</v>
      </c>
      <c r="D32" s="268">
        <v>1.323</v>
      </c>
      <c r="E32" s="519">
        <f t="shared" si="2"/>
        <v>24610.389904800002</v>
      </c>
      <c r="F32" s="519">
        <f>E32/'A1'!B31*1000/'A7'!O$33*100</f>
        <v>1810.3299859526778</v>
      </c>
      <c r="G32" s="519">
        <f>F32*'A19'!B$43</f>
        <v>2374.5853071718279</v>
      </c>
      <c r="H32" s="520">
        <v>0.76100000000000001</v>
      </c>
      <c r="I32" s="519">
        <f t="shared" si="1"/>
        <v>14156.0897336</v>
      </c>
      <c r="J32" s="519">
        <f>I32/'A1'!C31*1000/'A7'!O$33*100</f>
        <v>1754.4957721211724</v>
      </c>
      <c r="K32" s="519">
        <f>J32*'A19'!C$43</f>
        <v>1563.4249540771857</v>
      </c>
      <c r="L32" s="519"/>
      <c r="M32" s="521">
        <v>1988</v>
      </c>
      <c r="N32" s="520">
        <v>2.407</v>
      </c>
      <c r="O32" s="519">
        <f t="shared" si="3"/>
        <v>44774.911943200001</v>
      </c>
      <c r="P32" s="519">
        <f>O32/'A1'!D31*1000/'A7'!O$33*100</f>
        <v>2051.4142017814343</v>
      </c>
      <c r="Q32" s="519">
        <f>P32*'A19'!D$43</f>
        <v>2526.6559713565507</v>
      </c>
      <c r="R32" s="520">
        <v>0.42599999999999999</v>
      </c>
      <c r="S32" s="519">
        <f t="shared" si="4"/>
        <v>7924.4339375999998</v>
      </c>
      <c r="T32" s="519">
        <f>S32/'A1'!E31*1000/'A7'!O$33*100</f>
        <v>1896.1405891344175</v>
      </c>
      <c r="U32" s="519">
        <f>T32*'A19'!E$43</f>
        <v>15947.220806996229</v>
      </c>
      <c r="V32" s="520">
        <v>0.36299999999999999</v>
      </c>
      <c r="W32" s="519">
        <f t="shared" si="5"/>
        <v>6752.5106088000002</v>
      </c>
      <c r="X32" s="519">
        <f>W32/'A1'!F31*1000/'A7'!O$33*100</f>
        <v>1675.8332923651594</v>
      </c>
      <c r="Y32" s="519">
        <f>X32*'A19'!F$43</f>
        <v>1667.5080106470164</v>
      </c>
      <c r="Z32" s="519"/>
      <c r="AA32" s="521">
        <v>1988</v>
      </c>
      <c r="AB32" s="522">
        <v>4.3789999999999996</v>
      </c>
      <c r="AC32" s="519">
        <f t="shared" si="6"/>
        <v>81457.972330399993</v>
      </c>
      <c r="AD32" s="519">
        <f>AC32/'A1'!G31*1000/'A7'!O$33*100</f>
        <v>1738.3666255817932</v>
      </c>
      <c r="AE32" s="519">
        <f>AD32*'A19'!G$43</f>
        <v>1632.6880972193187</v>
      </c>
      <c r="AF32" s="520">
        <v>5.952</v>
      </c>
      <c r="AG32" s="519">
        <f t="shared" si="7"/>
        <v>110718.85163520002</v>
      </c>
      <c r="AH32" s="519">
        <f>AG32/'A1'!H31*1000/'A7'!O$33*100</f>
        <v>1739.8298847007773</v>
      </c>
      <c r="AI32" s="519">
        <f>AH32*'A19'!H$43</f>
        <v>1682.5606211959944</v>
      </c>
      <c r="AJ32" s="520">
        <v>4.2030000000000003</v>
      </c>
      <c r="AK32" s="519">
        <f t="shared" si="8"/>
        <v>78184.0277928</v>
      </c>
      <c r="AL32" s="519">
        <f>AK32/'A1'!I31*1000/'A7'!O$33*100</f>
        <v>1694.7143139415543</v>
      </c>
      <c r="AM32" s="519">
        <f>AL32*'A19'!I$43</f>
        <v>1385.0059831540327</v>
      </c>
      <c r="AN32" s="519"/>
      <c r="AO32" s="521">
        <v>1988</v>
      </c>
      <c r="AP32" s="522">
        <v>1.194</v>
      </c>
      <c r="AQ32" s="519">
        <f t="shared" si="9"/>
        <v>22210.7373744</v>
      </c>
      <c r="AR32" s="519">
        <f>AQ32/'A1'!J31*1000/'A7'!O$33*100</f>
        <v>1847.1249315142302</v>
      </c>
      <c r="AS32" s="519">
        <f>AR32*'A19'!J$43</f>
        <v>1648.937059824683</v>
      </c>
      <c r="AT32" s="520">
        <v>0.441</v>
      </c>
      <c r="AU32" s="519">
        <f t="shared" si="10"/>
        <v>8203.4633016000007</v>
      </c>
      <c r="AV32" s="519">
        <f>AU32/'A1'!K31*1000/'A7'!O$33*100</f>
        <v>2392.4229763721532</v>
      </c>
      <c r="AW32" s="519">
        <f>AV32*'A19'!K$43</f>
        <v>21842.599348321222</v>
      </c>
      <c r="AX32" s="520">
        <v>2.306</v>
      </c>
      <c r="AY32" s="519">
        <f t="shared" si="11"/>
        <v>42896.114225600002</v>
      </c>
      <c r="AZ32" s="519">
        <f>AY32/'A1'!L31*1000/'A7'!O$33*100</f>
        <v>1354.2934689171132</v>
      </c>
      <c r="BA32" s="519">
        <f>AZ32*'A19'!L$43</f>
        <v>994.32169607568744</v>
      </c>
      <c r="BB32" s="519"/>
      <c r="BC32" s="521">
        <v>1988</v>
      </c>
      <c r="BD32" s="522">
        <v>0.68600000000000005</v>
      </c>
      <c r="BE32" s="519">
        <f t="shared" si="12"/>
        <v>12760.942913600002</v>
      </c>
      <c r="BF32" s="519">
        <f>BE32/'A1'!M31*1000/'A7'!O$33*100</f>
        <v>1856.8030702505862</v>
      </c>
      <c r="BG32" s="519">
        <f>BF32*'A19'!M$43</f>
        <v>16964.462469809121</v>
      </c>
      <c r="BH32" s="520">
        <v>4.2530000000000001</v>
      </c>
      <c r="BI32" s="519">
        <f t="shared" si="13"/>
        <v>79114.125672800001</v>
      </c>
      <c r="BJ32" s="519">
        <f>BI32/'A1'!N31*1000/'A7'!O$33*100</f>
        <v>1706.2368329255964</v>
      </c>
      <c r="BK32" s="519">
        <f>BJ32*'A19'!N$43</f>
        <v>1085.3039505059405</v>
      </c>
      <c r="BL32" s="520">
        <v>25.077999999999999</v>
      </c>
      <c r="BM32" s="519">
        <f t="shared" si="14"/>
        <v>466499.89269280003</v>
      </c>
      <c r="BN32" s="519">
        <f>BM32/'A1'!O31*1000*'A19'!O31</f>
        <v>1903.6072353120246</v>
      </c>
    </row>
    <row r="33" spans="1:66" ht="12.75" customHeight="1">
      <c r="A33" s="511">
        <v>1989</v>
      </c>
      <c r="B33" s="523">
        <v>22324.696</v>
      </c>
      <c r="C33" s="519">
        <f t="shared" si="15"/>
        <v>1897599.16</v>
      </c>
      <c r="D33" s="268">
        <v>1.33</v>
      </c>
      <c r="E33" s="519">
        <f t="shared" si="2"/>
        <v>25238.068828000003</v>
      </c>
      <c r="F33" s="519">
        <f>E33/'A1'!B32*1000/'A7'!O$33*100</f>
        <v>1829.1376388929057</v>
      </c>
      <c r="G33" s="519">
        <f>F33*'A19'!B$43</f>
        <v>2399.2550506334046</v>
      </c>
      <c r="H33" s="520">
        <v>0.76</v>
      </c>
      <c r="I33" s="519">
        <f t="shared" si="1"/>
        <v>14421.753616</v>
      </c>
      <c r="J33" s="519">
        <f>I33/'A1'!C32*1000/'A7'!O$33*100</f>
        <v>1780.9484057949508</v>
      </c>
      <c r="K33" s="519">
        <f>J33*'A19'!C$43</f>
        <v>1586.9968020370402</v>
      </c>
      <c r="L33" s="519"/>
      <c r="M33" s="521">
        <v>1989</v>
      </c>
      <c r="N33" s="520">
        <v>2.3809999999999998</v>
      </c>
      <c r="O33" s="519">
        <f t="shared" si="3"/>
        <v>45181.835999599993</v>
      </c>
      <c r="P33" s="519">
        <f>O33/'A1'!D32*1000/'A7'!O$33*100</f>
        <v>2033.2482574757353</v>
      </c>
      <c r="Q33" s="519">
        <f>P33*'A19'!D$43</f>
        <v>2504.2816056065885</v>
      </c>
      <c r="R33" s="520">
        <v>0.41299999999999998</v>
      </c>
      <c r="S33" s="519">
        <f t="shared" si="4"/>
        <v>7837.0845307999989</v>
      </c>
      <c r="T33" s="519">
        <f>S33/'A1'!E32*1000/'A7'!O$33*100</f>
        <v>1874.5090183465834</v>
      </c>
      <c r="U33" s="519">
        <f>T33*'A19'!E$43</f>
        <v>15765.291556743095</v>
      </c>
      <c r="V33" s="520">
        <v>0.36799999999999999</v>
      </c>
      <c r="W33" s="519">
        <f t="shared" si="5"/>
        <v>6983.1649087999995</v>
      </c>
      <c r="X33" s="519">
        <f>W33/'A1'!F32*1000/'A7'!O$33*100</f>
        <v>1726.7925888835045</v>
      </c>
      <c r="Y33" s="519">
        <f>X33*'A19'!F$43</f>
        <v>1718.21414922799</v>
      </c>
      <c r="Z33" s="519"/>
      <c r="AA33" s="521">
        <v>1989</v>
      </c>
      <c r="AB33" s="522">
        <v>4.4039999999999999</v>
      </c>
      <c r="AC33" s="519">
        <f t="shared" si="6"/>
        <v>83570.267006399998</v>
      </c>
      <c r="AD33" s="519">
        <f>AC33/'A1'!G32*1000/'A7'!O$33*100</f>
        <v>1772.9727613926664</v>
      </c>
      <c r="AE33" s="519">
        <f>AD33*'A19'!G$43</f>
        <v>1665.1904619090792</v>
      </c>
      <c r="AF33" s="520">
        <v>5.9610000000000003</v>
      </c>
      <c r="AG33" s="519">
        <f t="shared" si="7"/>
        <v>113115.8859276</v>
      </c>
      <c r="AH33" s="519">
        <f>AG33/'A1'!H32*1000/'A7'!O$33*100</f>
        <v>1764.7998589606605</v>
      </c>
      <c r="AI33" s="519">
        <f>AH33*'A19'!H$43</f>
        <v>1706.7086691007944</v>
      </c>
      <c r="AJ33" s="520">
        <v>4.1890000000000001</v>
      </c>
      <c r="AK33" s="519">
        <f t="shared" si="8"/>
        <v>79490.428812400001</v>
      </c>
      <c r="AL33" s="519">
        <f>AK33/'A1'!I32*1000/'A7'!O$33*100</f>
        <v>1721.7396609777236</v>
      </c>
      <c r="AM33" s="519">
        <f>AL33*'A19'!I$43</f>
        <v>1407.0924593429625</v>
      </c>
      <c r="AN33" s="519"/>
      <c r="AO33" s="521">
        <v>1989</v>
      </c>
      <c r="AP33" s="522">
        <v>1.2050000000000001</v>
      </c>
      <c r="AQ33" s="519">
        <f t="shared" si="9"/>
        <v>22866.069878000002</v>
      </c>
      <c r="AR33" s="519">
        <f>AQ33/'A1'!J32*1000/'A7'!O$33*100</f>
        <v>1890.6089997740114</v>
      </c>
      <c r="AS33" s="519">
        <f>AR33*'A19'!J$43</f>
        <v>1687.7554908047248</v>
      </c>
      <c r="AT33" s="520">
        <v>0.43</v>
      </c>
      <c r="AU33" s="519">
        <f t="shared" si="10"/>
        <v>8159.6763879999999</v>
      </c>
      <c r="AV33" s="519">
        <f>AU33/'A1'!K32*1000/'A7'!O$33*100</f>
        <v>2369.5197776352447</v>
      </c>
      <c r="AW33" s="519">
        <f>AV33*'A19'!K$43</f>
        <v>21633.495273186538</v>
      </c>
      <c r="AX33" s="520">
        <v>2.3340000000000001</v>
      </c>
      <c r="AY33" s="519">
        <f t="shared" si="11"/>
        <v>44289.964394399998</v>
      </c>
      <c r="AZ33" s="519">
        <f>AY33/'A1'!L32*1000/'A7'!O$33*100</f>
        <v>1395.5959148037271</v>
      </c>
      <c r="BA33" s="519">
        <f>AZ33*'A19'!L$43</f>
        <v>1024.6459344986122</v>
      </c>
      <c r="BB33" s="519"/>
      <c r="BC33" s="521">
        <v>1989</v>
      </c>
      <c r="BD33" s="522">
        <v>0.67900000000000005</v>
      </c>
      <c r="BE33" s="519">
        <f t="shared" si="12"/>
        <v>12884.698296400002</v>
      </c>
      <c r="BF33" s="519">
        <f>BE33/'A1'!M32*1000/'A7'!O$33*100</f>
        <v>1862.2276917361712</v>
      </c>
      <c r="BG33" s="519">
        <f>BF33*'A19'!M$43</f>
        <v>17014.023884845294</v>
      </c>
      <c r="BH33" s="520">
        <v>4.1929999999999996</v>
      </c>
      <c r="BI33" s="519">
        <f t="shared" si="13"/>
        <v>79566.332778799988</v>
      </c>
      <c r="BJ33" s="519">
        <f>BI33/'A1'!N32*1000/'A7'!O$33*100</f>
        <v>1711.1790847441725</v>
      </c>
      <c r="BK33" s="519">
        <f>BJ33*'A19'!N$43</f>
        <v>1088.4476204347502</v>
      </c>
      <c r="BL33" s="520">
        <v>25.035</v>
      </c>
      <c r="BM33" s="519">
        <f t="shared" si="14"/>
        <v>475063.94970600004</v>
      </c>
      <c r="BN33" s="519">
        <f>BM33/'A1'!O32*1000*'A19'!O32</f>
        <v>1920.3270572261276</v>
      </c>
    </row>
    <row r="34" spans="1:66" ht="12.75" customHeight="1">
      <c r="A34" s="511">
        <v>1990</v>
      </c>
      <c r="B34" s="523">
        <v>22555.717000000001</v>
      </c>
      <c r="C34" s="519">
        <f t="shared" si="15"/>
        <v>1917235.9450000001</v>
      </c>
      <c r="D34" s="268">
        <v>1.306</v>
      </c>
      <c r="E34" s="519">
        <f>$C34*D34/100</f>
        <v>25039.101441700001</v>
      </c>
      <c r="F34" s="519">
        <f>E34/'A1'!B33*1000/'A7'!O$33*100</f>
        <v>1790.0862779568299</v>
      </c>
      <c r="G34" s="519">
        <f>F34*'A19'!B$43</f>
        <v>2348.0319097566489</v>
      </c>
      <c r="H34" s="520">
        <v>0.75900000000000001</v>
      </c>
      <c r="I34" s="519">
        <f t="shared" si="1"/>
        <v>14551.82082255</v>
      </c>
      <c r="J34" s="519">
        <f>I34/'A1'!C33*1000/'A7'!O$33*100</f>
        <v>1791.9626775213019</v>
      </c>
      <c r="K34" s="519">
        <f>J34*'A19'!C$43</f>
        <v>1596.811580471727</v>
      </c>
      <c r="L34" s="519"/>
      <c r="M34" s="521">
        <v>1990</v>
      </c>
      <c r="N34" s="520">
        <v>2.3130000000000002</v>
      </c>
      <c r="O34" s="519">
        <f t="shared" si="3"/>
        <v>44345.667407850007</v>
      </c>
      <c r="P34" s="519">
        <f>O34/'A1'!D33*1000/'A7'!O$33*100</f>
        <v>1965.7579570645908</v>
      </c>
      <c r="Q34" s="519">
        <f>P34*'A19'!D$43</f>
        <v>2421.1561351899445</v>
      </c>
      <c r="R34" s="520">
        <v>0.40699999999999997</v>
      </c>
      <c r="S34" s="519">
        <f t="shared" si="4"/>
        <v>7803.15029615</v>
      </c>
      <c r="T34" s="519">
        <f>S34/'A1'!E33*1000/'A7'!O$33*100</f>
        <v>1863.4875849340115</v>
      </c>
      <c r="U34" s="519">
        <f>T34*'A19'!E$43</f>
        <v>15672.597358197339</v>
      </c>
      <c r="V34" s="520">
        <v>0.35899999999999999</v>
      </c>
      <c r="W34" s="519">
        <f t="shared" si="5"/>
        <v>6882.8770425499997</v>
      </c>
      <c r="X34" s="519">
        <f>W34/'A1'!F33*1000/'A7'!O$33*100</f>
        <v>1694.4836702350533</v>
      </c>
      <c r="Y34" s="519">
        <f>X34*'A19'!F$43</f>
        <v>1686.0657363118107</v>
      </c>
      <c r="Z34" s="519"/>
      <c r="AA34" s="521">
        <v>1990</v>
      </c>
      <c r="AB34" s="522">
        <v>4.3819999999999997</v>
      </c>
      <c r="AC34" s="519">
        <f t="shared" si="6"/>
        <v>84013.279109900002</v>
      </c>
      <c r="AD34" s="519">
        <f>AC34/'A1'!G33*1000/'A7'!O$33*100</f>
        <v>1772.7925944114527</v>
      </c>
      <c r="AE34" s="519">
        <f>AD34*'A19'!G$43</f>
        <v>1665.021247612503</v>
      </c>
      <c r="AF34" s="520">
        <v>6.11</v>
      </c>
      <c r="AG34" s="519">
        <f t="shared" si="7"/>
        <v>117143.11623950001</v>
      </c>
      <c r="AH34" s="519">
        <f>AG34/'A1'!H33*1000/'A7'!O$33*100</f>
        <v>1811.8109300600281</v>
      </c>
      <c r="AI34" s="519">
        <f>AH34*'A19'!H$43</f>
        <v>1752.1722961413454</v>
      </c>
      <c r="AJ34" s="520">
        <v>4.1440000000000001</v>
      </c>
      <c r="AK34" s="519">
        <f t="shared" si="8"/>
        <v>79450.257560800004</v>
      </c>
      <c r="AL34" s="519">
        <f>AK34/'A1'!I33*1000/'A7'!O$33*100</f>
        <v>1719.431439754266</v>
      </c>
      <c r="AM34" s="519">
        <f>AL34*'A19'!I$43</f>
        <v>1405.206064580947</v>
      </c>
      <c r="AN34" s="519"/>
      <c r="AO34" s="521">
        <v>1990</v>
      </c>
      <c r="AP34" s="522">
        <v>1.216</v>
      </c>
      <c r="AQ34" s="519">
        <f t="shared" si="9"/>
        <v>23313.5890912</v>
      </c>
      <c r="AR34" s="519">
        <f>AQ34/'A1'!J33*1000/'A7'!O$33*100</f>
        <v>1914.5854489068511</v>
      </c>
      <c r="AS34" s="519">
        <f>AR34*'A19'!J$43</f>
        <v>1709.1593790115342</v>
      </c>
      <c r="AT34" s="520">
        <v>0.42499999999999999</v>
      </c>
      <c r="AU34" s="519">
        <f t="shared" si="10"/>
        <v>8148.2527662500006</v>
      </c>
      <c r="AV34" s="519">
        <f>AU34/'A1'!K33*1000/'A7'!O$33*100</f>
        <v>2358.3913379153819</v>
      </c>
      <c r="AW34" s="519">
        <f>AV34*'A19'!K$43</f>
        <v>21531.89365316636</v>
      </c>
      <c r="AX34" s="520">
        <v>2.35</v>
      </c>
      <c r="AY34" s="519">
        <f t="shared" si="11"/>
        <v>45055.044707500005</v>
      </c>
      <c r="AZ34" s="519">
        <f>AY34/'A1'!L33*1000/'A7'!O$33*100</f>
        <v>1417.5479318191437</v>
      </c>
      <c r="BA34" s="519">
        <f>AZ34*'A19'!L$43</f>
        <v>1040.763096171484</v>
      </c>
      <c r="BB34" s="519"/>
      <c r="BC34" s="521">
        <v>1990</v>
      </c>
      <c r="BD34" s="522">
        <v>0.66500000000000004</v>
      </c>
      <c r="BE34" s="519">
        <f t="shared" si="12"/>
        <v>12749.619034250001</v>
      </c>
      <c r="BF34" s="519">
        <f>BE34/'A1'!M33*1000/'A7'!O$33*100</f>
        <v>1828.4952328476872</v>
      </c>
      <c r="BG34" s="519">
        <f>BF34*'A19'!M$43</f>
        <v>16705.831248805094</v>
      </c>
      <c r="BH34" s="520">
        <v>4.0970000000000004</v>
      </c>
      <c r="BI34" s="519">
        <f t="shared" si="13"/>
        <v>78549.156666650015</v>
      </c>
      <c r="BJ34" s="519">
        <f>BI34/'A1'!N33*1000/'A7'!O$33*100</f>
        <v>1684.5515851969126</v>
      </c>
      <c r="BK34" s="519">
        <f>BJ34*'A19'!N$43</f>
        <v>1071.5103876350192</v>
      </c>
      <c r="BL34" s="520">
        <v>24.727</v>
      </c>
      <c r="BM34" s="519">
        <f t="shared" si="14"/>
        <v>474074.93212015001</v>
      </c>
      <c r="BN34" s="519">
        <f>BM34/'A1'!O33*1000*'A19'!O33</f>
        <v>1894.9278007528549</v>
      </c>
    </row>
    <row r="35" spans="1:66" ht="12.75" customHeight="1">
      <c r="A35" s="511">
        <v>1991</v>
      </c>
      <c r="B35" s="523">
        <v>22878.413</v>
      </c>
      <c r="C35" s="519">
        <f t="shared" si="15"/>
        <v>1944665.105</v>
      </c>
      <c r="D35" s="268">
        <v>1.268</v>
      </c>
      <c r="E35" s="519">
        <f t="shared" si="2"/>
        <v>24658.353531399996</v>
      </c>
      <c r="F35" s="519">
        <f>E35/'A1'!B34*1000/'A7'!O$33*100</f>
        <v>1740.8385566353268</v>
      </c>
      <c r="G35" s="519">
        <f>F35*'A19'!B$43</f>
        <v>2283.4343411536001</v>
      </c>
      <c r="H35" s="520">
        <v>0.75700000000000001</v>
      </c>
      <c r="I35" s="519">
        <f t="shared" si="1"/>
        <v>14721.114844849999</v>
      </c>
      <c r="J35" s="519">
        <f>I35/'A1'!C34*1000/'A7'!O$33*100</f>
        <v>1805.9255943116671</v>
      </c>
      <c r="K35" s="519">
        <f>J35*'A19'!C$43</f>
        <v>1609.2538860552668</v>
      </c>
      <c r="L35" s="519"/>
      <c r="M35" s="521">
        <v>1991</v>
      </c>
      <c r="N35" s="520">
        <v>2.218</v>
      </c>
      <c r="O35" s="519">
        <f t="shared" si="3"/>
        <v>43132.6720289</v>
      </c>
      <c r="P35" s="519">
        <f>O35/'A1'!D34*1000/'A7'!O$33*100</f>
        <v>1888.3738011077717</v>
      </c>
      <c r="Q35" s="519">
        <f>P35*'A19'!D$43</f>
        <v>2325.8447448491288</v>
      </c>
      <c r="R35" s="520">
        <v>0.40400000000000003</v>
      </c>
      <c r="S35" s="519">
        <f t="shared" si="4"/>
        <v>7856.4470241999998</v>
      </c>
      <c r="T35" s="519">
        <f>S35/'A1'!E34*1000/'A7'!O$33*100</f>
        <v>1874.0279132449377</v>
      </c>
      <c r="U35" s="519">
        <f>T35*'A19'!E$43</f>
        <v>15761.245290695482</v>
      </c>
      <c r="V35" s="520">
        <v>0.33</v>
      </c>
      <c r="W35" s="519">
        <f t="shared" si="5"/>
        <v>6417.3948465000003</v>
      </c>
      <c r="X35" s="519">
        <f>W35/'A1'!F34*1000/'A7'!O$33*100</f>
        <v>1571.0647423423761</v>
      </c>
      <c r="Y35" s="519">
        <f>X35*'A19'!F$43</f>
        <v>1563.2599346463894</v>
      </c>
      <c r="Z35" s="519"/>
      <c r="AA35" s="521">
        <v>1991</v>
      </c>
      <c r="AB35" s="522">
        <v>4.3369999999999997</v>
      </c>
      <c r="AC35" s="519">
        <f t="shared" si="6"/>
        <v>84340.12560385</v>
      </c>
      <c r="AD35" s="519">
        <f>AC35/'A1'!G34*1000/'A7'!O$33*100</f>
        <v>1770.9301627979457</v>
      </c>
      <c r="AE35" s="519">
        <f>AD35*'A19'!G$43</f>
        <v>1663.272036667867</v>
      </c>
      <c r="AF35" s="520">
        <v>6.2859999999999996</v>
      </c>
      <c r="AG35" s="519">
        <f t="shared" si="7"/>
        <v>122241.6485003</v>
      </c>
      <c r="AH35" s="519">
        <f>AG35/'A1'!H34*1000/'A7'!O$33*100</f>
        <v>1876.0125067970407</v>
      </c>
      <c r="AI35" s="519">
        <f>AH35*'A19'!H$43</f>
        <v>1814.2605760279555</v>
      </c>
      <c r="AJ35" s="520">
        <v>4.1219999999999999</v>
      </c>
      <c r="AK35" s="519">
        <f t="shared" si="8"/>
        <v>80159.095628099996</v>
      </c>
      <c r="AL35" s="519">
        <f>AK35/'A1'!I34*1000/'A7'!O$33*100</f>
        <v>1733.0515933610641</v>
      </c>
      <c r="AM35" s="519">
        <f>AL35*'A19'!I$43</f>
        <v>1416.337140822947</v>
      </c>
      <c r="AN35" s="519"/>
      <c r="AO35" s="521">
        <v>1991</v>
      </c>
      <c r="AP35" s="522">
        <v>1.22</v>
      </c>
      <c r="AQ35" s="519">
        <f t="shared" si="9"/>
        <v>23724.914281000001</v>
      </c>
      <c r="AR35" s="519">
        <f>AQ35/'A1'!J34*1000/'A7'!O$33*100</f>
        <v>1932.7188893355583</v>
      </c>
      <c r="AS35" s="519">
        <f>AR35*'A19'!J$43</f>
        <v>1725.3471860379416</v>
      </c>
      <c r="AT35" s="520">
        <v>0.42899999999999999</v>
      </c>
      <c r="AU35" s="519">
        <f t="shared" si="10"/>
        <v>8342.6133004499989</v>
      </c>
      <c r="AV35" s="519">
        <f>AU35/'A1'!K34*1000/'A7'!O$33*100</f>
        <v>2402.7485226504164</v>
      </c>
      <c r="AW35" s="519">
        <f>AV35*'A19'!K$43</f>
        <v>21936.870625865402</v>
      </c>
      <c r="AX35" s="520">
        <v>2.36</v>
      </c>
      <c r="AY35" s="519">
        <f t="shared" si="11"/>
        <v>45894.096477999992</v>
      </c>
      <c r="AZ35" s="519">
        <f>AY35/'A1'!L34*1000/'A7'!O$33*100</f>
        <v>1441.3904424325062</v>
      </c>
      <c r="BA35" s="519">
        <f>AZ35*'A19'!L$43</f>
        <v>1058.2682574499602</v>
      </c>
      <c r="BB35" s="519"/>
      <c r="BC35" s="521">
        <v>1991</v>
      </c>
      <c r="BD35" s="522">
        <v>0.64400000000000002</v>
      </c>
      <c r="BE35" s="519">
        <f t="shared" si="12"/>
        <v>12523.6432762</v>
      </c>
      <c r="BF35" s="519">
        <f>BE35/'A1'!M34*1000/'A7'!O$33*100</f>
        <v>1783.9975207779585</v>
      </c>
      <c r="BG35" s="519">
        <f>BF35*'A19'!M$43</f>
        <v>16299.283145511936</v>
      </c>
      <c r="BH35" s="520">
        <v>3.9580000000000002</v>
      </c>
      <c r="BI35" s="519">
        <f t="shared" si="13"/>
        <v>76969.84485590001</v>
      </c>
      <c r="BJ35" s="519">
        <f>BI35/'A1'!N34*1000/'A7'!O$33*100</f>
        <v>1644.8768622764653</v>
      </c>
      <c r="BK35" s="519">
        <f>BJ35*'A19'!N$43</f>
        <v>1046.2740706772154</v>
      </c>
      <c r="BL35" s="520">
        <v>24.169</v>
      </c>
      <c r="BM35" s="519">
        <f t="shared" si="14"/>
        <v>470006.10922744998</v>
      </c>
      <c r="BN35" s="519">
        <f>BM35/'A1'!O34*1000*'A19'!O34</f>
        <v>1853.8481017136039</v>
      </c>
    </row>
    <row r="36" spans="1:66" ht="12.75" customHeight="1">
      <c r="A36" s="511">
        <v>1992</v>
      </c>
      <c r="B36" s="523">
        <v>22654.725999999999</v>
      </c>
      <c r="C36" s="519">
        <f t="shared" si="15"/>
        <v>1925651.71</v>
      </c>
      <c r="D36" s="268">
        <v>1.1859999999999999</v>
      </c>
      <c r="E36" s="519">
        <f t="shared" si="2"/>
        <v>22838.229280599997</v>
      </c>
      <c r="F36" s="519">
        <f>E36/'A1'!B35*1000/'A7'!O$33*100</f>
        <v>1594.525577478438</v>
      </c>
      <c r="G36" s="519">
        <f>F36*'A19'!B$43</f>
        <v>2091.5175893733158</v>
      </c>
      <c r="H36" s="520">
        <v>0.69899999999999995</v>
      </c>
      <c r="I36" s="519">
        <f t="shared" si="1"/>
        <v>13460.305452899998</v>
      </c>
      <c r="J36" s="519">
        <f>I36/'A1'!C35*1000/'A7'!O$33*100</f>
        <v>1644.5162297921338</v>
      </c>
      <c r="K36" s="519">
        <f>J36*'A19'!C$43</f>
        <v>1465.4225743351546</v>
      </c>
      <c r="L36" s="519"/>
      <c r="M36" s="521">
        <v>1992</v>
      </c>
      <c r="N36" s="520">
        <v>2.0369999999999999</v>
      </c>
      <c r="O36" s="519">
        <f t="shared" si="3"/>
        <v>39225.525332699995</v>
      </c>
      <c r="P36" s="519">
        <f>O36/'A1'!D35*1000/'A7'!O$33*100</f>
        <v>1697.1089916608694</v>
      </c>
      <c r="Q36" s="519">
        <f>P36*'A19'!D$43</f>
        <v>2090.2704895477232</v>
      </c>
      <c r="R36" s="520">
        <v>0.375</v>
      </c>
      <c r="S36" s="519">
        <f t="shared" si="4"/>
        <v>7221.1939124999999</v>
      </c>
      <c r="T36" s="519">
        <f>S36/'A1'!E35*1000/'A7'!O$33*100</f>
        <v>1714.1709086496717</v>
      </c>
      <c r="U36" s="519">
        <f>T36*'A19'!E$43</f>
        <v>14416.79068409405</v>
      </c>
      <c r="V36" s="520">
        <v>0.28999999999999998</v>
      </c>
      <c r="W36" s="519">
        <f t="shared" si="5"/>
        <v>5584.3899590000001</v>
      </c>
      <c r="X36" s="519">
        <f>W36/'A1'!F35*1000/'A7'!O$33*100</f>
        <v>1359.5417442295184</v>
      </c>
      <c r="Y36" s="519">
        <f>X36*'A19'!F$43</f>
        <v>1352.7877502136148</v>
      </c>
      <c r="Z36" s="519"/>
      <c r="AA36" s="521">
        <v>1992</v>
      </c>
      <c r="AB36" s="522">
        <v>3.996</v>
      </c>
      <c r="AC36" s="519">
        <f t="shared" si="6"/>
        <v>76949.042331600009</v>
      </c>
      <c r="AD36" s="519">
        <f>AC36/'A1'!G35*1000/'A7'!O$33*100</f>
        <v>1607.8631378988912</v>
      </c>
      <c r="AE36" s="519">
        <f>AD36*'A19'!G$43</f>
        <v>1510.1181583756231</v>
      </c>
      <c r="AF36" s="520">
        <v>5.851</v>
      </c>
      <c r="AG36" s="519">
        <f t="shared" si="7"/>
        <v>112669.88155209999</v>
      </c>
      <c r="AH36" s="519">
        <f>AG36/'A1'!H35*1000/'A7'!O$33*100</f>
        <v>1716.0296109466951</v>
      </c>
      <c r="AI36" s="519">
        <f>AH36*'A19'!H$43</f>
        <v>1659.5437712473624</v>
      </c>
      <c r="AJ36" s="520">
        <v>3.782</v>
      </c>
      <c r="AK36" s="519">
        <f t="shared" si="8"/>
        <v>72828.147672199993</v>
      </c>
      <c r="AL36" s="519">
        <f>AK36/'A1'!I35*1000/'A7'!O$33*100</f>
        <v>1573.9566008803984</v>
      </c>
      <c r="AM36" s="519">
        <f>AL36*'A19'!I$43</f>
        <v>1286.3166915573213</v>
      </c>
      <c r="AN36" s="519"/>
      <c r="AO36" s="521">
        <v>1992</v>
      </c>
      <c r="AP36" s="522">
        <v>1.127</v>
      </c>
      <c r="AQ36" s="519">
        <f t="shared" si="9"/>
        <v>21702.094771699998</v>
      </c>
      <c r="AR36" s="519">
        <f>AQ36/'A1'!J35*1000/'A7'!O$33*100</f>
        <v>1754.6573477790612</v>
      </c>
      <c r="AS36" s="519">
        <f>AR36*'A19'!J$43</f>
        <v>1566.3908156308114</v>
      </c>
      <c r="AT36" s="520">
        <v>0.40400000000000003</v>
      </c>
      <c r="AU36" s="519">
        <f t="shared" si="10"/>
        <v>7779.6329083999999</v>
      </c>
      <c r="AV36" s="519">
        <f>AU36/'A1'!K35*1000/'A7'!O$33*100</f>
        <v>2228.0584965160933</v>
      </c>
      <c r="AW36" s="519">
        <f>AV36*'A19'!K$43</f>
        <v>20341.966928365451</v>
      </c>
      <c r="AX36" s="520">
        <v>2.1669999999999998</v>
      </c>
      <c r="AY36" s="519">
        <f t="shared" si="11"/>
        <v>41728.872555699993</v>
      </c>
      <c r="AZ36" s="519">
        <f>AY36/'A1'!L35*1000/'A7'!O$33*100</f>
        <v>1307.5165979577805</v>
      </c>
      <c r="BA36" s="519">
        <f>AZ36*'A19'!L$43</f>
        <v>959.97813706363127</v>
      </c>
      <c r="BB36" s="519"/>
      <c r="BC36" s="521">
        <v>1992</v>
      </c>
      <c r="BD36" s="522">
        <v>0.57999999999999996</v>
      </c>
      <c r="BE36" s="519">
        <f t="shared" si="12"/>
        <v>11168.779918</v>
      </c>
      <c r="BF36" s="519">
        <f>BE36/'A1'!M35*1000/'A7'!O$33*100</f>
        <v>1581.6357808964535</v>
      </c>
      <c r="BG36" s="519">
        <f>BF36*'A19'!M$43</f>
        <v>14450.428952761291</v>
      </c>
      <c r="BH36" s="520">
        <v>3.609</v>
      </c>
      <c r="BI36" s="519">
        <f t="shared" si="13"/>
        <v>69496.770213899988</v>
      </c>
      <c r="BJ36" s="519">
        <f>BI36/'A1'!N35*1000/'A7'!O$33*100</f>
        <v>1481.4087356997584</v>
      </c>
      <c r="BK36" s="519">
        <f>BJ36*'A19'!N$43</f>
        <v>942.29518560573035</v>
      </c>
      <c r="BL36" s="520">
        <v>22.751999999999999</v>
      </c>
      <c r="BM36" s="519">
        <f t="shared" si="14"/>
        <v>438124.27705919999</v>
      </c>
      <c r="BN36" s="519">
        <f>BM36/'A1'!O35*1000*'A19'!O35</f>
        <v>1705.2812801519526</v>
      </c>
    </row>
    <row r="37" spans="1:66" ht="12.75" customHeight="1">
      <c r="A37" s="511">
        <v>1993</v>
      </c>
      <c r="B37" s="523">
        <v>22632.723999999998</v>
      </c>
      <c r="C37" s="519">
        <f t="shared" si="15"/>
        <v>1923781.5399999998</v>
      </c>
      <c r="D37" s="268">
        <v>1.2070000000000001</v>
      </c>
      <c r="E37" s="519">
        <f t="shared" si="2"/>
        <v>23220.043187799998</v>
      </c>
      <c r="F37" s="519">
        <f>E37/'A1'!B36*1000/'A7'!O$33*100</f>
        <v>1605.1285755155532</v>
      </c>
      <c r="G37" s="519">
        <f>F37*'A19'!B$43</f>
        <v>2105.425398196167</v>
      </c>
      <c r="H37" s="520">
        <v>0.68</v>
      </c>
      <c r="I37" s="519">
        <f t="shared" si="1"/>
        <v>13081.714472</v>
      </c>
      <c r="J37" s="519">
        <f>I37/'A1'!C36*1000/'A7'!O$33*100</f>
        <v>1592.0817084359146</v>
      </c>
      <c r="K37" s="519">
        <f>J37*'A19'!C$43</f>
        <v>1418.6983584971786</v>
      </c>
      <c r="L37" s="519"/>
      <c r="M37" s="521">
        <v>1993</v>
      </c>
      <c r="N37" s="520">
        <v>2.044</v>
      </c>
      <c r="O37" s="519">
        <f t="shared" si="3"/>
        <v>39322.094677599991</v>
      </c>
      <c r="P37" s="519">
        <f>O37/'A1'!D36*1000/'A7'!O$33*100</f>
        <v>1682.6934886093795</v>
      </c>
      <c r="Q37" s="519">
        <f>P37*'A19'!D$43</f>
        <v>2072.5154126678194</v>
      </c>
      <c r="R37" s="520">
        <v>0.36699999999999999</v>
      </c>
      <c r="S37" s="519">
        <f t="shared" si="4"/>
        <v>7060.2782517999995</v>
      </c>
      <c r="T37" s="519">
        <f>S37/'A1'!E36*1000/'A7'!O$33*100</f>
        <v>1670.1589201255654</v>
      </c>
      <c r="U37" s="519">
        <f>T37*'A19'!E$43</f>
        <v>14046.634112808739</v>
      </c>
      <c r="V37" s="520">
        <v>0.28199999999999997</v>
      </c>
      <c r="W37" s="519">
        <f t="shared" si="5"/>
        <v>5425.0639427999986</v>
      </c>
      <c r="X37" s="519">
        <f>W37/'A1'!F36*1000/'A7'!O$33*100</f>
        <v>1314.4961750140108</v>
      </c>
      <c r="Y37" s="519">
        <f>X37*'A19'!F$43</f>
        <v>1307.965960448952</v>
      </c>
      <c r="Z37" s="519"/>
      <c r="AA37" s="521">
        <v>1993</v>
      </c>
      <c r="AB37" s="522">
        <v>3.8839999999999999</v>
      </c>
      <c r="AC37" s="519">
        <f t="shared" si="6"/>
        <v>74719.67501359999</v>
      </c>
      <c r="AD37" s="519">
        <f>AC37/'A1'!G36*1000/'A7'!O$33*100</f>
        <v>1554.6710067451861</v>
      </c>
      <c r="AE37" s="519">
        <f>AD37*'A19'!G$43</f>
        <v>1460.1596754397708</v>
      </c>
      <c r="AF37" s="520">
        <v>5.6890000000000001</v>
      </c>
      <c r="AG37" s="519">
        <f t="shared" si="7"/>
        <v>109443.9318106</v>
      </c>
      <c r="AH37" s="519">
        <f>AG37/'A1'!H36*1000/'A7'!O$33*100</f>
        <v>1654.8843176824612</v>
      </c>
      <c r="AI37" s="519">
        <f>AH37*'A19'!H$43</f>
        <v>1600.4111724096465</v>
      </c>
      <c r="AJ37" s="520">
        <v>3.6739999999999999</v>
      </c>
      <c r="AK37" s="519">
        <f t="shared" si="8"/>
        <v>70679.733779599992</v>
      </c>
      <c r="AL37" s="519">
        <f>AK37/'A1'!I36*1000/'A7'!O$33*100</f>
        <v>1526.5925702961799</v>
      </c>
      <c r="AM37" s="519">
        <f>AL37*'A19'!I$43</f>
        <v>1247.60841771684</v>
      </c>
      <c r="AN37" s="519"/>
      <c r="AO37" s="521">
        <v>1993</v>
      </c>
      <c r="AP37" s="522">
        <v>1.1120000000000001</v>
      </c>
      <c r="AQ37" s="519">
        <f t="shared" si="9"/>
        <v>21392.450724800001</v>
      </c>
      <c r="AR37" s="519">
        <f>AQ37/'A1'!J36*1000/'A7'!O$33*100</f>
        <v>1717.4049316881963</v>
      </c>
      <c r="AS37" s="519">
        <f>AR37*'A19'!J$43</f>
        <v>1533.1354096687035</v>
      </c>
      <c r="AT37" s="520">
        <v>0.40699999999999997</v>
      </c>
      <c r="AU37" s="519">
        <f t="shared" si="10"/>
        <v>7829.7908677999985</v>
      </c>
      <c r="AV37" s="519">
        <f>AU37/'A1'!K36*1000/'A7'!O$33*100</f>
        <v>2228.9024464193103</v>
      </c>
      <c r="AW37" s="519">
        <f>AV37*'A19'!K$43</f>
        <v>20349.672112518958</v>
      </c>
      <c r="AX37" s="520">
        <v>2.0960000000000001</v>
      </c>
      <c r="AY37" s="519">
        <f t="shared" si="11"/>
        <v>40322.461078399996</v>
      </c>
      <c r="AZ37" s="519">
        <f>AY37/'A1'!L36*1000/'A7'!O$33*100</f>
        <v>1260.6920470824457</v>
      </c>
      <c r="BA37" s="519">
        <f>AZ37*'A19'!L$43</f>
        <v>925.59957147727187</v>
      </c>
      <c r="BB37" s="519"/>
      <c r="BC37" s="521">
        <v>1993</v>
      </c>
      <c r="BD37" s="522">
        <v>0.55700000000000005</v>
      </c>
      <c r="BE37" s="519">
        <f t="shared" si="12"/>
        <v>10715.463177799998</v>
      </c>
      <c r="BF37" s="519">
        <f>BE37/'A1'!M36*1000/'A7'!O$33*100</f>
        <v>1508.5646313300804</v>
      </c>
      <c r="BG37" s="519">
        <f>BF37*'A19'!M$43</f>
        <v>13782.823004502463</v>
      </c>
      <c r="BH37" s="520">
        <v>3.6160000000000001</v>
      </c>
      <c r="BI37" s="519">
        <f t="shared" si="13"/>
        <v>69563.940486399995</v>
      </c>
      <c r="BJ37" s="519">
        <f>BI37/'A1'!N36*1000/'A7'!O$33*100</f>
        <v>1479.5261670225093</v>
      </c>
      <c r="BK37" s="519">
        <f>BJ37*'A19'!N$43</f>
        <v>941.0977204103425</v>
      </c>
      <c r="BL37" s="520">
        <v>22.937000000000001</v>
      </c>
      <c r="BM37" s="519">
        <f t="shared" si="14"/>
        <v>441257.77182979998</v>
      </c>
      <c r="BN37" s="519">
        <f>BM37/'A1'!O36*1000*'A19'!O36</f>
        <v>1695.3065207344341</v>
      </c>
    </row>
    <row r="38" spans="1:66" ht="12.75" customHeight="1">
      <c r="A38" s="511">
        <v>1994</v>
      </c>
      <c r="B38" s="523">
        <v>23043.428</v>
      </c>
      <c r="C38" s="519">
        <f t="shared" si="15"/>
        <v>1958691.38</v>
      </c>
      <c r="D38" s="268">
        <v>1.2270000000000001</v>
      </c>
      <c r="E38" s="519">
        <f t="shared" si="2"/>
        <v>24033.143232599999</v>
      </c>
      <c r="F38" s="519">
        <f>E38/'A1'!B37*1000/'A7'!O$33*100</f>
        <v>1643.6221812424146</v>
      </c>
      <c r="G38" s="519">
        <f>F38*'A19'!B$43</f>
        <v>2155.9169391242531</v>
      </c>
      <c r="H38" s="520">
        <v>0.68100000000000005</v>
      </c>
      <c r="I38" s="519">
        <f t="shared" si="1"/>
        <v>13338.688297799999</v>
      </c>
      <c r="J38" s="519">
        <f>I38/'A1'!C37*1000/'A7'!O$33*100</f>
        <v>1618.5419275169402</v>
      </c>
      <c r="K38" s="519">
        <f>J38*'A19'!C$43</f>
        <v>1442.2769657865028</v>
      </c>
      <c r="L38" s="519"/>
      <c r="M38" s="521">
        <v>1994</v>
      </c>
      <c r="N38" s="520">
        <v>2.077</v>
      </c>
      <c r="O38" s="519">
        <f t="shared" si="3"/>
        <v>40682.019962599996</v>
      </c>
      <c r="P38" s="519">
        <f>O38/'A1'!D37*1000/'A7'!O$33*100</f>
        <v>1721.9250050079406</v>
      </c>
      <c r="Q38" s="519">
        <f>P38*'A19'!D$43</f>
        <v>2120.8355154962574</v>
      </c>
      <c r="R38" s="520">
        <v>0.375</v>
      </c>
      <c r="S38" s="519">
        <f t="shared" si="4"/>
        <v>7345.0926749999999</v>
      </c>
      <c r="T38" s="519">
        <f>S38/'A1'!E37*1000/'A7'!O$33*100</f>
        <v>1731.8599407877145</v>
      </c>
      <c r="U38" s="519">
        <f>T38*'A19'!E$43</f>
        <v>14565.561773634514</v>
      </c>
      <c r="V38" s="520">
        <v>0.28399999999999997</v>
      </c>
      <c r="W38" s="519">
        <f t="shared" si="5"/>
        <v>5562.683519199999</v>
      </c>
      <c r="X38" s="519">
        <f>W38/'A1'!F37*1000/'A7'!O$33*100</f>
        <v>1341.7498394678184</v>
      </c>
      <c r="Y38" s="519">
        <f>X38*'A19'!F$43</f>
        <v>1335.0842328948177</v>
      </c>
      <c r="Z38" s="519"/>
      <c r="AA38" s="521">
        <v>1994</v>
      </c>
      <c r="AB38" s="522">
        <v>3.8479999999999999</v>
      </c>
      <c r="AC38" s="519">
        <f t="shared" si="6"/>
        <v>75370.444302399992</v>
      </c>
      <c r="AD38" s="519">
        <f>AC38/'A1'!G37*1000/'A7'!O$33*100</f>
        <v>1562.5274135855148</v>
      </c>
      <c r="AE38" s="519">
        <f>AD38*'A19'!G$43</f>
        <v>1467.538476750354</v>
      </c>
      <c r="AF38" s="520">
        <v>5.6619999999999999</v>
      </c>
      <c r="AG38" s="519">
        <f t="shared" si="7"/>
        <v>110901.10593559999</v>
      </c>
      <c r="AH38" s="519">
        <f>AG38/'A1'!H37*1000/'A7'!O$33*100</f>
        <v>1671.9133360044093</v>
      </c>
      <c r="AI38" s="519">
        <f>AH38*'A19'!H$43</f>
        <v>1616.8796535514466</v>
      </c>
      <c r="AJ38" s="520">
        <v>3.6389999999999998</v>
      </c>
      <c r="AK38" s="519">
        <f t="shared" si="8"/>
        <v>71276.779318200002</v>
      </c>
      <c r="AL38" s="519">
        <f>AK38/'A1'!I37*1000/'A7'!O$33*100</f>
        <v>1539.1738339594945</v>
      </c>
      <c r="AM38" s="519">
        <f>AL38*'A19'!I$43</f>
        <v>1257.8904607172333</v>
      </c>
      <c r="AN38" s="519"/>
      <c r="AO38" s="521">
        <v>1994</v>
      </c>
      <c r="AP38" s="522">
        <v>1.109</v>
      </c>
      <c r="AQ38" s="519">
        <f t="shared" si="9"/>
        <v>21721.887404199995</v>
      </c>
      <c r="AR38" s="519">
        <f>AQ38/'A1'!J37*1000/'A7'!O$33*100</f>
        <v>1733.5350891932628</v>
      </c>
      <c r="AS38" s="519">
        <f>AR38*'A19'!J$43</f>
        <v>1547.5348766658326</v>
      </c>
      <c r="AT38" s="520">
        <v>0.41499999999999998</v>
      </c>
      <c r="AU38" s="519">
        <f t="shared" si="10"/>
        <v>8128.569226999999</v>
      </c>
      <c r="AV38" s="519">
        <f>AU38/'A1'!K37*1000/'A7'!O$33*100</f>
        <v>2300.6170676949955</v>
      </c>
      <c r="AW38" s="519">
        <f>AV38*'A19'!K$43</f>
        <v>21004.419937385908</v>
      </c>
      <c r="AX38" s="520">
        <v>2.08</v>
      </c>
      <c r="AY38" s="519">
        <f t="shared" si="11"/>
        <v>40740.780704000004</v>
      </c>
      <c r="AZ38" s="519">
        <f>AY38/'A1'!L37*1000/'A7'!O$33*100</f>
        <v>1271.4911167786852</v>
      </c>
      <c r="BA38" s="519">
        <f>AZ38*'A19'!L$43</f>
        <v>933.52824391264153</v>
      </c>
      <c r="BB38" s="519"/>
      <c r="BC38" s="521">
        <v>1994</v>
      </c>
      <c r="BD38" s="522">
        <v>0.56100000000000005</v>
      </c>
      <c r="BE38" s="519">
        <f t="shared" si="12"/>
        <v>10988.258641800001</v>
      </c>
      <c r="BF38" s="519">
        <f>BE38/'A1'!M37*1000/'A7'!O$33*100</f>
        <v>1536.0471502339483</v>
      </c>
      <c r="BG38" s="519">
        <f>BF38*'A19'!M$43</f>
        <v>14033.913800284898</v>
      </c>
      <c r="BH38" s="520">
        <v>3.6560000000000001</v>
      </c>
      <c r="BI38" s="519">
        <f t="shared" si="13"/>
        <v>71609.756852799997</v>
      </c>
      <c r="BJ38" s="519">
        <f>BI38/'A1'!N37*1000/'A7'!O$33*100</f>
        <v>1519.1421329353525</v>
      </c>
      <c r="BK38" s="519">
        <f>BJ38*'A19'!N$43</f>
        <v>966.29666318231125</v>
      </c>
      <c r="BL38" s="520">
        <v>23.145</v>
      </c>
      <c r="BM38" s="519">
        <f t="shared" si="14"/>
        <v>453339.11990099994</v>
      </c>
      <c r="BN38" s="519">
        <f>BM38/'A1'!O37*1000*'A19'!O37</f>
        <v>1720.7459334649177</v>
      </c>
    </row>
    <row r="39" spans="1:66" ht="12.75" customHeight="1">
      <c r="A39" s="511">
        <v>1995</v>
      </c>
      <c r="B39" s="523">
        <v>23549.473999999998</v>
      </c>
      <c r="C39" s="519">
        <f t="shared" si="15"/>
        <v>2001705.2899999998</v>
      </c>
      <c r="D39" s="268">
        <v>1.2250000000000001</v>
      </c>
      <c r="E39" s="519">
        <f t="shared" si="2"/>
        <v>24520.889802500002</v>
      </c>
      <c r="F39" s="519">
        <f>E39/'A1'!B38*1000/'A7'!O$33*100</f>
        <v>1654.4448580693906</v>
      </c>
      <c r="G39" s="519">
        <f>F39*'A19'!B$43</f>
        <v>2170.1128976384584</v>
      </c>
      <c r="H39" s="520">
        <v>0.68600000000000005</v>
      </c>
      <c r="I39" s="519">
        <f t="shared" si="1"/>
        <v>13731.698289399999</v>
      </c>
      <c r="J39" s="519">
        <f>I39/'A1'!C38*1000/'A7'!O$33*100</f>
        <v>1662.778716428614</v>
      </c>
      <c r="K39" s="519">
        <f>J39*'A19'!C$43</f>
        <v>1481.6962113450948</v>
      </c>
      <c r="L39" s="519"/>
      <c r="M39" s="521">
        <v>1995</v>
      </c>
      <c r="N39" s="520">
        <v>2.0619999999999998</v>
      </c>
      <c r="O39" s="519">
        <f t="shared" si="3"/>
        <v>41275.16307979999</v>
      </c>
      <c r="P39" s="519">
        <f>O39/'A1'!D38*1000/'A7'!O$33*100</f>
        <v>1729.0461102668714</v>
      </c>
      <c r="Q39" s="519">
        <f>P39*'A19'!D$43</f>
        <v>2129.6063347240424</v>
      </c>
      <c r="R39" s="520">
        <v>0.374</v>
      </c>
      <c r="S39" s="519">
        <f t="shared" si="4"/>
        <v>7486.3777845999994</v>
      </c>
      <c r="T39" s="519">
        <f>S39/'A1'!E38*1000/'A7'!O$33*100</f>
        <v>1757.0725783953822</v>
      </c>
      <c r="U39" s="519">
        <f>T39*'A19'!E$43</f>
        <v>14777.609077173223</v>
      </c>
      <c r="V39" s="520">
        <v>0.28499999999999998</v>
      </c>
      <c r="W39" s="519">
        <f t="shared" si="5"/>
        <v>5704.8600764999992</v>
      </c>
      <c r="X39" s="519">
        <f>W39/'A1'!F38*1000/'A7'!O$33*100</f>
        <v>1370.9251984552056</v>
      </c>
      <c r="Y39" s="519">
        <f>X39*'A19'!F$43</f>
        <v>1364.1146531917607</v>
      </c>
      <c r="Z39" s="519"/>
      <c r="AA39" s="521">
        <v>1995</v>
      </c>
      <c r="AB39" s="522">
        <v>3.7989999999999999</v>
      </c>
      <c r="AC39" s="519">
        <f t="shared" si="6"/>
        <v>76044.783967099997</v>
      </c>
      <c r="AD39" s="519">
        <f>AC39/'A1'!G38*1000/'A7'!O$33*100</f>
        <v>1570.9624480345597</v>
      </c>
      <c r="AE39" s="519">
        <f>AD39*'A19'!G$43</f>
        <v>1475.4607298251226</v>
      </c>
      <c r="AF39" s="520">
        <v>5.5709999999999997</v>
      </c>
      <c r="AG39" s="519">
        <f t="shared" si="7"/>
        <v>111515.00170589998</v>
      </c>
      <c r="AH39" s="519">
        <f>AG39/'A1'!H38*1000/'A7'!O$33*100</f>
        <v>1676.2479211886837</v>
      </c>
      <c r="AI39" s="519">
        <f>AH39*'A19'!H$43</f>
        <v>1621.0715589810593</v>
      </c>
      <c r="AJ39" s="520">
        <v>3.6139999999999999</v>
      </c>
      <c r="AK39" s="519">
        <f t="shared" si="8"/>
        <v>72341.629180599994</v>
      </c>
      <c r="AL39" s="519">
        <f>AK39/'A1'!I38*1000/'A7'!O$33*100</f>
        <v>1562.1438130364172</v>
      </c>
      <c r="AM39" s="519">
        <f>AL39*'A19'!I$43</f>
        <v>1276.6626857422696</v>
      </c>
      <c r="AN39" s="519"/>
      <c r="AO39" s="521">
        <v>1995</v>
      </c>
      <c r="AP39" s="522">
        <v>1.1040000000000001</v>
      </c>
      <c r="AQ39" s="519">
        <f t="shared" si="9"/>
        <v>22098.826401599999</v>
      </c>
      <c r="AR39" s="519">
        <f>AQ39/'A1'!J38*1000/'A7'!O$33*100</f>
        <v>1754.6050359126998</v>
      </c>
      <c r="AS39" s="519">
        <f>AR39*'A19'!J$43</f>
        <v>1566.3441165832048</v>
      </c>
      <c r="AT39" s="520">
        <v>0.41699999999999998</v>
      </c>
      <c r="AU39" s="519">
        <f t="shared" si="10"/>
        <v>8347.1110592999976</v>
      </c>
      <c r="AV39" s="519">
        <f>AU39/'A1'!K38*1000/'A7'!O$33*100</f>
        <v>2351.0865486475623</v>
      </c>
      <c r="AW39" s="519">
        <f>AV39*'A19'!K$43</f>
        <v>21465.201606284729</v>
      </c>
      <c r="AX39" s="520">
        <v>2.0910000000000002</v>
      </c>
      <c r="AY39" s="519">
        <f t="shared" si="11"/>
        <v>41855.657613900003</v>
      </c>
      <c r="AZ39" s="519">
        <f>AY39/'A1'!L38*1000/'A7'!O$33*100</f>
        <v>1304.3973002344571</v>
      </c>
      <c r="BA39" s="519">
        <f>AZ39*'A19'!L$43</f>
        <v>957.68794998527233</v>
      </c>
      <c r="BB39" s="519"/>
      <c r="BC39" s="521">
        <v>1995</v>
      </c>
      <c r="BD39" s="522">
        <v>0.56299999999999994</v>
      </c>
      <c r="BE39" s="519">
        <f t="shared" si="12"/>
        <v>11269.600782699998</v>
      </c>
      <c r="BF39" s="519">
        <f>BE39/'A1'!M38*1000/'A7'!O$33*100</f>
        <v>1567.1661983739182</v>
      </c>
      <c r="BG39" s="519">
        <f>BF39*'A19'!M$43</f>
        <v>14318.229316951647</v>
      </c>
      <c r="BH39" s="520">
        <v>3.6379999999999999</v>
      </c>
      <c r="BI39" s="519">
        <f t="shared" si="13"/>
        <v>72822.038450199994</v>
      </c>
      <c r="BJ39" s="519">
        <f>BI39/'A1'!N38*1000/'A7'!O$33*100</f>
        <v>1540.5199727325055</v>
      </c>
      <c r="BK39" s="519">
        <f>BJ39*'A19'!N$43</f>
        <v>979.89468986735881</v>
      </c>
      <c r="BL39" s="520">
        <v>22.913</v>
      </c>
      <c r="BM39" s="519">
        <f t="shared" si="14"/>
        <v>458650.73309769994</v>
      </c>
      <c r="BN39" s="519">
        <f>BM39/'A1'!O38*1000*'A19'!O38</f>
        <v>1720.4477812118321</v>
      </c>
    </row>
    <row r="40" spans="1:66" ht="12.75" customHeight="1">
      <c r="A40" s="511">
        <v>1996</v>
      </c>
      <c r="B40" s="523">
        <v>24018.85</v>
      </c>
      <c r="C40" s="519">
        <f t="shared" si="15"/>
        <v>2041602.2499999998</v>
      </c>
      <c r="D40" s="268">
        <v>1.232</v>
      </c>
      <c r="E40" s="519">
        <f t="shared" si="2"/>
        <v>25152.539719999997</v>
      </c>
      <c r="F40" s="519">
        <f>E40/'A1'!B39*1000/'A7'!O$33*100</f>
        <v>1676.3857171308518</v>
      </c>
      <c r="G40" s="519">
        <f>F40*'A19'!B$43</f>
        <v>2198.8924251049143</v>
      </c>
      <c r="H40" s="520">
        <v>0.66900000000000004</v>
      </c>
      <c r="I40" s="519">
        <f t="shared" si="1"/>
        <v>13658.319052499999</v>
      </c>
      <c r="J40" s="519">
        <f>I40/'A1'!C39*1000/'A7'!O$33*100</f>
        <v>1650.9616168227935</v>
      </c>
      <c r="K40" s="519">
        <f>J40*'A19'!C$43</f>
        <v>1471.1660358370516</v>
      </c>
      <c r="L40" s="519"/>
      <c r="M40" s="521">
        <v>1996</v>
      </c>
      <c r="N40" s="520">
        <v>2.0209999999999999</v>
      </c>
      <c r="O40" s="519">
        <f t="shared" si="3"/>
        <v>41260.781472499992</v>
      </c>
      <c r="P40" s="519">
        <f>O40/'A1'!D39*1000/'A7'!O$33*100</f>
        <v>1710.4701325947526</v>
      </c>
      <c r="Q40" s="519">
        <f>P40*'A19'!D$43</f>
        <v>2106.726945048234</v>
      </c>
      <c r="R40" s="520">
        <v>0.371</v>
      </c>
      <c r="S40" s="519">
        <f t="shared" si="4"/>
        <v>7574.3443474999985</v>
      </c>
      <c r="T40" s="519">
        <f>S40/'A1'!E39*1000/'A7'!O$33*100</f>
        <v>1766.9076550738196</v>
      </c>
      <c r="U40" s="519">
        <f>T40*'A19'!E$43</f>
        <v>14860.325591098162</v>
      </c>
      <c r="V40" s="520">
        <v>0.28399999999999997</v>
      </c>
      <c r="W40" s="519">
        <f t="shared" si="5"/>
        <v>5798.1503899999989</v>
      </c>
      <c r="X40" s="519">
        <f>W40/'A1'!F39*1000/'A7'!O$33*100</f>
        <v>1388.7218118485607</v>
      </c>
      <c r="Y40" s="519">
        <f>X40*'A19'!F$43</f>
        <v>1381.822855750456</v>
      </c>
      <c r="Z40" s="519"/>
      <c r="AA40" s="521">
        <v>1996</v>
      </c>
      <c r="AB40" s="522">
        <v>3.7040000000000002</v>
      </c>
      <c r="AC40" s="519">
        <f t="shared" si="6"/>
        <v>75620.947339999999</v>
      </c>
      <c r="AD40" s="519">
        <f>AC40/'A1'!G39*1000/'A7'!O$33*100</f>
        <v>1556.819150218766</v>
      </c>
      <c r="AE40" s="519">
        <f>AD40*'A19'!G$43</f>
        <v>1462.1772292910819</v>
      </c>
      <c r="AF40" s="520">
        <v>5.4279999999999999</v>
      </c>
      <c r="AG40" s="519">
        <f t="shared" si="7"/>
        <v>110818.17012999998</v>
      </c>
      <c r="AH40" s="519">
        <f>AG40/'A1'!H39*1000/'A7'!O$33*100</f>
        <v>1660.9935085528086</v>
      </c>
      <c r="AI40" s="519">
        <f>AH40*'A19'!H$43</f>
        <v>1606.3192695611015</v>
      </c>
      <c r="AJ40" s="520">
        <v>3.524</v>
      </c>
      <c r="AK40" s="519">
        <f t="shared" si="8"/>
        <v>71946.063289999991</v>
      </c>
      <c r="AL40" s="519">
        <f>AK40/'A1'!I39*1000/'A7'!O$33*100</f>
        <v>1553.16480020423</v>
      </c>
      <c r="AM40" s="519">
        <f>AL40*'A19'!I$43</f>
        <v>1269.3245837429581</v>
      </c>
      <c r="AN40" s="519"/>
      <c r="AO40" s="521">
        <v>1996</v>
      </c>
      <c r="AP40" s="522">
        <v>1.101</v>
      </c>
      <c r="AQ40" s="519">
        <f t="shared" si="9"/>
        <v>22478.040772499997</v>
      </c>
      <c r="AR40" s="519">
        <f>AQ40/'A1'!J39*1000/'A7'!O$33*100</f>
        <v>1777.1272389934704</v>
      </c>
      <c r="AS40" s="519">
        <f>AR40*'A19'!J$43</f>
        <v>1586.4497925421861</v>
      </c>
      <c r="AT40" s="520">
        <v>0.42299999999999999</v>
      </c>
      <c r="AU40" s="519">
        <f t="shared" si="10"/>
        <v>8635.9775174999977</v>
      </c>
      <c r="AV40" s="519">
        <f>AU40/'A1'!K39*1000/'A7'!O$33*100</f>
        <v>2419.6798096302523</v>
      </c>
      <c r="AW40" s="519">
        <f>AV40*'A19'!K$43</f>
        <v>22091.451701872622</v>
      </c>
      <c r="AX40" s="520">
        <v>2.0659999999999998</v>
      </c>
      <c r="AY40" s="519">
        <f t="shared" si="11"/>
        <v>42179.50248499999</v>
      </c>
      <c r="AZ40" s="519">
        <f>AY40/'A1'!L39*1000/'A7'!O$33*100</f>
        <v>1311.4530878932364</v>
      </c>
      <c r="BA40" s="519">
        <f>AZ40*'A19'!L$43</f>
        <v>962.86830632091721</v>
      </c>
      <c r="BB40" s="519"/>
      <c r="BC40" s="521">
        <v>1996</v>
      </c>
      <c r="BD40" s="522">
        <v>0.55200000000000005</v>
      </c>
      <c r="BE40" s="519">
        <f t="shared" si="12"/>
        <v>11269.644420000001</v>
      </c>
      <c r="BF40" s="519">
        <f>BE40/'A1'!M39*1000/'A7'!O$33*100</f>
        <v>1564.6906003397978</v>
      </c>
      <c r="BG40" s="519">
        <f>BF40*'A19'!M$43</f>
        <v>14295.611307205196</v>
      </c>
      <c r="BH40" s="520">
        <v>3.6110000000000002</v>
      </c>
      <c r="BI40" s="519">
        <f t="shared" si="13"/>
        <v>73722.257247500005</v>
      </c>
      <c r="BJ40" s="519">
        <f>BI40/'A1'!N39*1000/'A7'!O$33*100</f>
        <v>1555.836690810934</v>
      </c>
      <c r="BK40" s="519">
        <f>BJ40*'A19'!N$43</f>
        <v>989.63735531597717</v>
      </c>
      <c r="BL40" s="520">
        <v>22.93</v>
      </c>
      <c r="BM40" s="519">
        <f t="shared" si="14"/>
        <v>468139.39592499996</v>
      </c>
      <c r="BN40" s="519">
        <f>BM40/'A1'!O39*1000*'A19'!O39</f>
        <v>1735.6881582898923</v>
      </c>
    </row>
    <row r="41" spans="1:66" ht="12.75" customHeight="1">
      <c r="A41" s="511">
        <v>1997</v>
      </c>
      <c r="B41" s="523">
        <v>24433.220999999998</v>
      </c>
      <c r="C41" s="519">
        <f t="shared" si="15"/>
        <v>2076823.7849999999</v>
      </c>
      <c r="D41" s="268">
        <v>1.2290000000000001</v>
      </c>
      <c r="E41" s="519">
        <f t="shared" si="2"/>
        <v>25524.16431765</v>
      </c>
      <c r="F41" s="519">
        <f>E41/'A1'!B40*1000/'A7'!O$33*100</f>
        <v>1683.8745758174448</v>
      </c>
      <c r="G41" s="519">
        <f>F41*'A19'!B$43</f>
        <v>2208.7154595476163</v>
      </c>
      <c r="H41" s="520">
        <v>0.66700000000000004</v>
      </c>
      <c r="I41" s="519">
        <f t="shared" si="1"/>
        <v>13852.414645950001</v>
      </c>
      <c r="J41" s="519">
        <f>I41/'A1'!C40*1000/'A7'!O$33*100</f>
        <v>1670.3110554898951</v>
      </c>
      <c r="K41" s="519">
        <f>J41*'A19'!C$43</f>
        <v>1488.4082519427986</v>
      </c>
      <c r="L41" s="519"/>
      <c r="M41" s="521">
        <v>1997</v>
      </c>
      <c r="N41" s="520">
        <v>2.0190000000000001</v>
      </c>
      <c r="O41" s="519">
        <f t="shared" si="3"/>
        <v>41931.072219150003</v>
      </c>
      <c r="P41" s="519">
        <f>O41/'A1'!D40*1000/'A7'!O$33*100</f>
        <v>1721.0680596128593</v>
      </c>
      <c r="Q41" s="519">
        <f>P41*'A19'!D$43</f>
        <v>2119.7800454708827</v>
      </c>
      <c r="R41" s="520">
        <v>0.36699999999999999</v>
      </c>
      <c r="S41" s="519">
        <f t="shared" si="4"/>
        <v>7621.9432909499992</v>
      </c>
      <c r="T41" s="519">
        <f>S41/'A1'!E40*1000/'A7'!O$33*100</f>
        <v>1770.2735165927663</v>
      </c>
      <c r="U41" s="519">
        <f>T41*'A19'!E$43</f>
        <v>14888.633690801316</v>
      </c>
      <c r="V41" s="520">
        <v>0.28999999999999998</v>
      </c>
      <c r="W41" s="519">
        <f t="shared" si="5"/>
        <v>6022.7889764999991</v>
      </c>
      <c r="X41" s="519">
        <f>W41/'A1'!F40*1000/'A7'!O$33*100</f>
        <v>1438.3155595404442</v>
      </c>
      <c r="Y41" s="519">
        <f>X41*'A19'!F$43</f>
        <v>1431.1702293412434</v>
      </c>
      <c r="Z41" s="519"/>
      <c r="AA41" s="521">
        <v>1997</v>
      </c>
      <c r="AB41" s="522">
        <v>3.629</v>
      </c>
      <c r="AC41" s="519">
        <f t="shared" si="6"/>
        <v>75367.935157650005</v>
      </c>
      <c r="AD41" s="519">
        <f>AC41/'A1'!G40*1000/'A7'!O$33*100</f>
        <v>1546.2604786650879</v>
      </c>
      <c r="AE41" s="519">
        <f>AD41*'A19'!G$43</f>
        <v>1452.2604389463702</v>
      </c>
      <c r="AF41" s="520">
        <v>5.2969999999999997</v>
      </c>
      <c r="AG41" s="519">
        <f t="shared" si="7"/>
        <v>110009.35589144999</v>
      </c>
      <c r="AH41" s="519">
        <f>AG41/'A1'!H40*1000/'A7'!O$33*100</f>
        <v>1645.7357423077656</v>
      </c>
      <c r="AI41" s="519">
        <f>AH41*'A19'!H$43</f>
        <v>1591.5637369213468</v>
      </c>
      <c r="AJ41" s="520">
        <v>3.4420000000000002</v>
      </c>
      <c r="AK41" s="519">
        <f t="shared" si="8"/>
        <v>71484.2746797</v>
      </c>
      <c r="AL41" s="519">
        <f>AK41/'A1'!I40*1000/'A7'!O$33*100</f>
        <v>1542.37926582622</v>
      </c>
      <c r="AM41" s="519">
        <f>AL41*'A19'!I$43</f>
        <v>1260.5101012533905</v>
      </c>
      <c r="AN41" s="519"/>
      <c r="AO41" s="521">
        <v>1997</v>
      </c>
      <c r="AP41" s="522">
        <v>1.101</v>
      </c>
      <c r="AQ41" s="519">
        <f t="shared" si="9"/>
        <v>22865.829872849998</v>
      </c>
      <c r="AR41" s="519">
        <f>AQ41/'A1'!J40*1000/'A7'!O$33*100</f>
        <v>1798.4037038238166</v>
      </c>
      <c r="AS41" s="519">
        <f>AR41*'A19'!J$43</f>
        <v>1605.4433921424327</v>
      </c>
      <c r="AT41" s="520">
        <v>0.42799999999999999</v>
      </c>
      <c r="AU41" s="519">
        <f t="shared" si="10"/>
        <v>8888.8057997999986</v>
      </c>
      <c r="AV41" s="519">
        <f>AU41/'A1'!K40*1000/'A7'!O$33*100</f>
        <v>2476.9495211117573</v>
      </c>
      <c r="AW41" s="519">
        <f>AV41*'A19'!K$43</f>
        <v>22614.318843276418</v>
      </c>
      <c r="AX41" s="520">
        <v>2.0579999999999998</v>
      </c>
      <c r="AY41" s="519">
        <f t="shared" si="11"/>
        <v>42741.033495299991</v>
      </c>
      <c r="AZ41" s="519">
        <f>AY41/'A1'!L40*1000/'A7'!O$33*100</f>
        <v>1325.4140656563941</v>
      </c>
      <c r="BA41" s="519">
        <f>AZ41*'A19'!L$43</f>
        <v>973.1184503310169</v>
      </c>
      <c r="BB41" s="519"/>
      <c r="BC41" s="521">
        <v>1997</v>
      </c>
      <c r="BD41" s="522">
        <v>0.54400000000000004</v>
      </c>
      <c r="BE41" s="519">
        <f t="shared" si="12"/>
        <v>11297.921390400001</v>
      </c>
      <c r="BF41" s="519">
        <f>BE41/'A1'!M40*1000/'A7'!O$33*100</f>
        <v>1567.7299831463313</v>
      </c>
      <c r="BG41" s="519">
        <f>BF41*'A19'!M$43</f>
        <v>14323.380270095731</v>
      </c>
      <c r="BH41" s="520">
        <v>3.5760000000000001</v>
      </c>
      <c r="BI41" s="519">
        <f t="shared" si="13"/>
        <v>74267.218551600003</v>
      </c>
      <c r="BJ41" s="519">
        <f>BI41/'A1'!N40*1000/'A7'!O$33*100</f>
        <v>1563.3059374345237</v>
      </c>
      <c r="BK41" s="519">
        <f>BJ41*'A19'!N$43</f>
        <v>994.38839732342547</v>
      </c>
      <c r="BL41" s="520">
        <v>22.963000000000001</v>
      </c>
      <c r="BM41" s="519">
        <f t="shared" si="14"/>
        <v>476901.04574954999</v>
      </c>
      <c r="BN41" s="519">
        <f>BM41/'A1'!O40*1000*'A19'!O40</f>
        <v>1747.1590711741367</v>
      </c>
    </row>
    <row r="42" spans="1:66" ht="12.75" customHeight="1">
      <c r="A42" s="511">
        <v>1998</v>
      </c>
      <c r="B42" s="523">
        <v>24341.545999999998</v>
      </c>
      <c r="C42" s="519">
        <f t="shared" si="15"/>
        <v>2069031.41</v>
      </c>
      <c r="D42" s="268">
        <v>1.26</v>
      </c>
      <c r="E42" s="519">
        <f t="shared" si="2"/>
        <v>26069.795765999999</v>
      </c>
      <c r="F42" s="519">
        <f>E42/'A1'!B41*1000/'A7'!O$33*100</f>
        <v>1701.1049387175899</v>
      </c>
      <c r="G42" s="519">
        <f>F42*'A19'!B$43</f>
        <v>2231.3162930406284</v>
      </c>
      <c r="H42" s="520">
        <v>0.66300000000000003</v>
      </c>
      <c r="I42" s="519">
        <f t="shared" si="1"/>
        <v>13717.678248300001</v>
      </c>
      <c r="J42" s="519">
        <f>I42/'A1'!C41*1000/'A7'!O$33*100</f>
        <v>1650.3360111041977</v>
      </c>
      <c r="K42" s="519">
        <f>J42*'A19'!C$43</f>
        <v>1470.6085608021112</v>
      </c>
      <c r="L42" s="519"/>
      <c r="M42" s="521">
        <v>1998</v>
      </c>
      <c r="N42" s="520">
        <v>2.052</v>
      </c>
      <c r="O42" s="519">
        <f t="shared" si="3"/>
        <v>42456.524533200005</v>
      </c>
      <c r="P42" s="519">
        <f>O42/'A1'!D41*1000/'A7'!O$33*100</f>
        <v>1728.232892684684</v>
      </c>
      <c r="Q42" s="519">
        <f>P42*'A19'!D$43</f>
        <v>2128.6047227344884</v>
      </c>
      <c r="R42" s="520">
        <v>0.36599999999999999</v>
      </c>
      <c r="S42" s="519">
        <f t="shared" si="4"/>
        <v>7572.654960599999</v>
      </c>
      <c r="T42" s="519">
        <f>S42/'A1'!E41*1000/'A7'!O$33*100</f>
        <v>1752.8558113166778</v>
      </c>
      <c r="U42" s="519">
        <f>T42*'A19'!E$43</f>
        <v>14742.144557252541</v>
      </c>
      <c r="V42" s="520">
        <v>0.29699999999999999</v>
      </c>
      <c r="W42" s="519">
        <f t="shared" si="5"/>
        <v>6145.0232876999989</v>
      </c>
      <c r="X42" s="519">
        <f>W42/'A1'!F41*1000/'A7'!O$33*100</f>
        <v>1463.804376845291</v>
      </c>
      <c r="Y42" s="519">
        <f>X42*'A19'!F$43</f>
        <v>1456.5324221269977</v>
      </c>
      <c r="Z42" s="519"/>
      <c r="AA42" s="521">
        <v>1998</v>
      </c>
      <c r="AB42" s="522">
        <v>3.6680000000000001</v>
      </c>
      <c r="AC42" s="519">
        <f t="shared" si="6"/>
        <v>75892.072118800002</v>
      </c>
      <c r="AD42" s="519">
        <f>AC42/'A1'!G41*1000/'A7'!O$33*100</f>
        <v>1551.4109473190822</v>
      </c>
      <c r="AE42" s="519">
        <f>AD42*'A19'!G$43</f>
        <v>1457.0978010670699</v>
      </c>
      <c r="AF42" s="520">
        <v>5.2750000000000004</v>
      </c>
      <c r="AG42" s="519">
        <f t="shared" si="7"/>
        <v>109141.40687750001</v>
      </c>
      <c r="AH42" s="519">
        <f>AG42/'A1'!H41*1000/'A7'!O$33*100</f>
        <v>1633.2090632781046</v>
      </c>
      <c r="AI42" s="519">
        <f>AH42*'A19'!H$43</f>
        <v>1579.4493934243135</v>
      </c>
      <c r="AJ42" s="520">
        <v>3.407</v>
      </c>
      <c r="AK42" s="519">
        <f t="shared" si="8"/>
        <v>70491.900138700003</v>
      </c>
      <c r="AL42" s="519">
        <f>AK42/'A1'!I41*1000/'A7'!O$33*100</f>
        <v>1520.531656633028</v>
      </c>
      <c r="AM42" s="519">
        <f>AL42*'A19'!I$43</f>
        <v>1242.6551334861063</v>
      </c>
      <c r="AN42" s="519"/>
      <c r="AO42" s="521">
        <v>1998</v>
      </c>
      <c r="AP42" s="522">
        <v>1.117</v>
      </c>
      <c r="AQ42" s="519">
        <f t="shared" si="9"/>
        <v>23111.080849699996</v>
      </c>
      <c r="AR42" s="519">
        <f>AQ42/'A1'!J41*1000/'A7'!O$33*100</f>
        <v>1806.5803284255637</v>
      </c>
      <c r="AS42" s="519">
        <f>AR42*'A19'!J$43</f>
        <v>1612.7427031419556</v>
      </c>
      <c r="AT42" s="520">
        <v>0.42899999999999999</v>
      </c>
      <c r="AU42" s="519">
        <f t="shared" si="10"/>
        <v>8876.1447489000002</v>
      </c>
      <c r="AV42" s="519">
        <f>AU42/'A1'!K41*1000/'A7'!O$33*100</f>
        <v>2458.3531738991487</v>
      </c>
      <c r="AW42" s="519">
        <f>AV42*'A19'!K$43</f>
        <v>22444.535922146297</v>
      </c>
      <c r="AX42" s="520">
        <v>2.0979999999999999</v>
      </c>
      <c r="AY42" s="519">
        <f t="shared" si="11"/>
        <v>43408.278981799995</v>
      </c>
      <c r="AZ42" s="519">
        <f>AY42/'A1'!L41*1000/'A7'!O$33*100</f>
        <v>1341.4053001280422</v>
      </c>
      <c r="BA42" s="519">
        <f>AZ42*'A19'!L$43</f>
        <v>984.85920796378252</v>
      </c>
      <c r="BB42" s="519"/>
      <c r="BC42" s="521">
        <v>1998</v>
      </c>
      <c r="BD42" s="522">
        <v>0.55300000000000005</v>
      </c>
      <c r="BE42" s="519">
        <f t="shared" si="12"/>
        <v>11441.743697300002</v>
      </c>
      <c r="BF42" s="519">
        <f>BE42/'A1'!M41*1000/'A7'!O$33*100</f>
        <v>1586.7902565358077</v>
      </c>
      <c r="BG42" s="519">
        <f>BF42*'A19'!M$43</f>
        <v>14497.52221210385</v>
      </c>
      <c r="BH42" s="520">
        <v>3.6160000000000001</v>
      </c>
      <c r="BI42" s="519">
        <f t="shared" si="13"/>
        <v>74816.175785600004</v>
      </c>
      <c r="BJ42" s="519">
        <f>BI42/'A1'!N41*1000/'A7'!O$33*100</f>
        <v>1570.5252598519771</v>
      </c>
      <c r="BK42" s="519">
        <f>BJ42*'A19'!N$43</f>
        <v>998.98046742087126</v>
      </c>
      <c r="BL42" s="520">
        <v>23.388999999999999</v>
      </c>
      <c r="BM42" s="519">
        <f t="shared" si="14"/>
        <v>483925.75648489996</v>
      </c>
      <c r="BN42" s="519">
        <f>BM42/'A1'!O41*1000*'A19'!O41</f>
        <v>1752.3764149166768</v>
      </c>
    </row>
    <row r="43" spans="1:66" ht="12.75" customHeight="1">
      <c r="A43" s="511">
        <v>1999</v>
      </c>
      <c r="B43" s="523">
        <v>24143.527999999998</v>
      </c>
      <c r="C43" s="519">
        <f t="shared" si="15"/>
        <v>2052199.88</v>
      </c>
      <c r="D43" s="268">
        <v>1.27</v>
      </c>
      <c r="E43" s="519">
        <f t="shared" si="2"/>
        <v>26062.938475999999</v>
      </c>
      <c r="F43" s="519">
        <f>E43/'A1'!B42*1000/'A7'!O$33*100</f>
        <v>1680.6361418385354</v>
      </c>
      <c r="G43" s="519">
        <f>F43*'A19'!B$43</f>
        <v>2204.4676495879767</v>
      </c>
      <c r="H43" s="520">
        <v>0.66400000000000003</v>
      </c>
      <c r="I43" s="519">
        <f t="shared" si="1"/>
        <v>13626.607203200001</v>
      </c>
      <c r="J43" s="519">
        <f>I43/'A1'!C42*1000/'A7'!O$33*100</f>
        <v>1636.3323312109269</v>
      </c>
      <c r="K43" s="519">
        <f>J43*'A19'!C$43</f>
        <v>1458.1299313622812</v>
      </c>
      <c r="L43" s="519"/>
      <c r="M43" s="521">
        <v>1999</v>
      </c>
      <c r="N43" s="520">
        <v>2.0939999999999999</v>
      </c>
      <c r="O43" s="519">
        <f t="shared" si="3"/>
        <v>42973.065487199994</v>
      </c>
      <c r="P43" s="519">
        <f>O43/'A1'!D42*1000/'A7'!O$33*100</f>
        <v>1735.0980870771846</v>
      </c>
      <c r="Q43" s="519">
        <f>P43*'A19'!D$43</f>
        <v>2137.0603453928829</v>
      </c>
      <c r="R43" s="520">
        <v>0.36299999999999999</v>
      </c>
      <c r="S43" s="519">
        <f t="shared" si="4"/>
        <v>7449.4855643999999</v>
      </c>
      <c r="T43" s="519">
        <f>S43/'A1'!E42*1000/'A7'!O$33*100</f>
        <v>1718.5124182707038</v>
      </c>
      <c r="U43" s="519">
        <f>T43*'A19'!E$43</f>
        <v>14453.304333429463</v>
      </c>
      <c r="V43" s="520">
        <v>0.29799999999999999</v>
      </c>
      <c r="W43" s="519">
        <f t="shared" si="5"/>
        <v>6115.5556423999997</v>
      </c>
      <c r="X43" s="519">
        <f>W43/'A1'!F42*1000/'A7'!O$33*100</f>
        <v>1453.4003046198786</v>
      </c>
      <c r="Y43" s="519">
        <f>X43*'A19'!F$43</f>
        <v>1446.180035730174</v>
      </c>
      <c r="Z43" s="519"/>
      <c r="AA43" s="521">
        <v>1999</v>
      </c>
      <c r="AB43" s="522">
        <v>3.6589999999999998</v>
      </c>
      <c r="AC43" s="519">
        <f t="shared" si="6"/>
        <v>75089.993609199984</v>
      </c>
      <c r="AD43" s="519">
        <f>AC43/'A1'!G42*1000/'A7'!O$33*100</f>
        <v>1528.1762709892134</v>
      </c>
      <c r="AE43" s="519">
        <f>AD43*'A19'!G$43</f>
        <v>1435.2756037651491</v>
      </c>
      <c r="AF43" s="520">
        <v>5.2039999999999997</v>
      </c>
      <c r="AG43" s="519">
        <f t="shared" si="7"/>
        <v>106796.48175519999</v>
      </c>
      <c r="AH43" s="519">
        <f>AG43/'A1'!H42*1000/'A7'!O$33*100</f>
        <v>1596.9900584187096</v>
      </c>
      <c r="AI43" s="519">
        <f>AH43*'A19'!H$43</f>
        <v>1544.4225946256452</v>
      </c>
      <c r="AJ43" s="520">
        <v>3.3420000000000001</v>
      </c>
      <c r="AK43" s="519">
        <f t="shared" si="8"/>
        <v>68584.519989599998</v>
      </c>
      <c r="AL43" s="519">
        <f>AK43/'A1'!I42*1000/'A7'!O$33*100</f>
        <v>1479.1393619229607</v>
      </c>
      <c r="AM43" s="519">
        <f>AL43*'A19'!I$43</f>
        <v>1208.8272632909323</v>
      </c>
      <c r="AN43" s="519"/>
      <c r="AO43" s="521">
        <v>1999</v>
      </c>
      <c r="AP43" s="522">
        <v>1.1299999999999999</v>
      </c>
      <c r="AQ43" s="519">
        <f t="shared" si="9"/>
        <v>23189.858644</v>
      </c>
      <c r="AR43" s="519">
        <f>AQ43/'A1'!J42*1000/'A7'!O$33*100</f>
        <v>1800.5838590580022</v>
      </c>
      <c r="AS43" s="519">
        <f>AR43*'A19'!J$43</f>
        <v>1607.3896269100358</v>
      </c>
      <c r="AT43" s="520">
        <v>0.42299999999999999</v>
      </c>
      <c r="AU43" s="519">
        <f t="shared" si="10"/>
        <v>8680.8054923999989</v>
      </c>
      <c r="AV43" s="519">
        <f>AU43/'A1'!K42*1000/'A7'!O$33*100</f>
        <v>2388.0868110216234</v>
      </c>
      <c r="AW43" s="519">
        <f>AV43*'A19'!K$43</f>
        <v>21803.010561808514</v>
      </c>
      <c r="AX43" s="520">
        <v>2.125</v>
      </c>
      <c r="AY43" s="519">
        <f t="shared" si="11"/>
        <v>43609.247450000003</v>
      </c>
      <c r="AZ43" s="519">
        <f>AY43/'A1'!L42*1000/'A7'!O$33*100</f>
        <v>1340.6931419204395</v>
      </c>
      <c r="BA43" s="519">
        <f>AZ43*'A19'!L$43</f>
        <v>984.33634170686707</v>
      </c>
      <c r="BB43" s="519"/>
      <c r="BC43" s="521">
        <v>1999</v>
      </c>
      <c r="BD43" s="522">
        <v>0.56000000000000005</v>
      </c>
      <c r="BE43" s="519">
        <f t="shared" si="12"/>
        <v>11492.319328000001</v>
      </c>
      <c r="BF43" s="519">
        <f>BE43/'A1'!M42*1000/'A7'!O$33*100</f>
        <v>1592.544805015501</v>
      </c>
      <c r="BG43" s="519">
        <f>BF43*'A19'!M$43</f>
        <v>14550.097966247384</v>
      </c>
      <c r="BH43" s="520">
        <v>3.6179999999999999</v>
      </c>
      <c r="BI43" s="519">
        <f t="shared" si="13"/>
        <v>74248.591658399993</v>
      </c>
      <c r="BJ43" s="519">
        <f>BI43/'A1'!N42*1000/'A7'!O$33*100</f>
        <v>1553.0597440793424</v>
      </c>
      <c r="BK43" s="519">
        <f>BJ43*'A19'!N$43</f>
        <v>987.8709936949042</v>
      </c>
      <c r="BL43" s="520">
        <v>23.706</v>
      </c>
      <c r="BM43" s="519">
        <f t="shared" si="14"/>
        <v>486494.50355279999</v>
      </c>
      <c r="BN43" s="519">
        <f>BM43/'A1'!O42*1000*'A19'!O42</f>
        <v>1741.660354682667</v>
      </c>
    </row>
    <row r="44" spans="1:66" ht="12.75" customHeight="1">
      <c r="A44" s="511">
        <v>2000</v>
      </c>
      <c r="B44" s="523">
        <v>24752.25</v>
      </c>
      <c r="C44" s="519">
        <f t="shared" si="15"/>
        <v>2103941.25</v>
      </c>
      <c r="D44" s="268">
        <v>1.252</v>
      </c>
      <c r="E44" s="519">
        <f t="shared" si="2"/>
        <v>26341.344449999997</v>
      </c>
      <c r="F44" s="519">
        <f>E44/'A1'!B43*1000/'A7'!O$33*100</f>
        <v>1677.9344647865146</v>
      </c>
      <c r="G44" s="519">
        <f>F44*'A19'!B$43</f>
        <v>2200.9238964146698</v>
      </c>
      <c r="H44" s="520">
        <v>0.65700000000000003</v>
      </c>
      <c r="I44" s="519">
        <f t="shared" si="1"/>
        <v>13822.894012500001</v>
      </c>
      <c r="J44" s="519">
        <f>I44/'A1'!C43*1000/'A7'!O$33*100</f>
        <v>1656.0150421323415</v>
      </c>
      <c r="K44" s="519">
        <f>J44*'A19'!C$43</f>
        <v>1475.66912519073</v>
      </c>
      <c r="L44" s="519"/>
      <c r="M44" s="521">
        <v>2000</v>
      </c>
      <c r="N44" s="520">
        <v>2.1019999999999999</v>
      </c>
      <c r="O44" s="519">
        <f t="shared" si="3"/>
        <v>44224.84507499999</v>
      </c>
      <c r="P44" s="519">
        <f>O44/'A1'!D43*1000/'A7'!O$33*100</f>
        <v>1769.0883052764023</v>
      </c>
      <c r="Q44" s="519">
        <f>P44*'A19'!D$43</f>
        <v>2178.9249223789379</v>
      </c>
      <c r="R44" s="520">
        <v>0.35799999999999998</v>
      </c>
      <c r="S44" s="519">
        <f t="shared" si="4"/>
        <v>7532.1096749999988</v>
      </c>
      <c r="T44" s="519">
        <f>S44/'A1'!E43*1000/'A7'!O$33*100</f>
        <v>1732.0391984537191</v>
      </c>
      <c r="U44" s="519">
        <f>T44*'A19'!E$43</f>
        <v>14567.06939474526</v>
      </c>
      <c r="V44" s="520">
        <v>0.3</v>
      </c>
      <c r="W44" s="519">
        <f t="shared" si="5"/>
        <v>6311.8237499999996</v>
      </c>
      <c r="X44" s="519">
        <f>W44/'A1'!F43*1000/'A7'!O$33*100</f>
        <v>1496.8567714784751</v>
      </c>
      <c r="Y44" s="519">
        <f>X44*'A19'!F$43</f>
        <v>1489.4206175537129</v>
      </c>
      <c r="Z44" s="519"/>
      <c r="AA44" s="521">
        <v>2000</v>
      </c>
      <c r="AB44" s="522">
        <v>3.6339999999999999</v>
      </c>
      <c r="AC44" s="519">
        <f t="shared" si="6"/>
        <v>76457.225024999992</v>
      </c>
      <c r="AD44" s="519">
        <f>AC44/'A1'!G43*1000/'A7'!O$33*100</f>
        <v>1545.5114687992384</v>
      </c>
      <c r="AE44" s="519">
        <f>AD44*'A19'!G$43</f>
        <v>1451.5569627781811</v>
      </c>
      <c r="AF44" s="520">
        <v>5.125</v>
      </c>
      <c r="AG44" s="519">
        <f t="shared" si="7"/>
        <v>107826.9890625</v>
      </c>
      <c r="AH44" s="519">
        <f>AG44/'A1'!H43*1000/'A7'!O$33*100</f>
        <v>1610.4183732016641</v>
      </c>
      <c r="AI44" s="519">
        <f>AH44*'A19'!H$43</f>
        <v>1557.4088951033548</v>
      </c>
      <c r="AJ44" s="520">
        <v>3.3069999999999999</v>
      </c>
      <c r="AK44" s="519">
        <f t="shared" si="8"/>
        <v>69577.337137499999</v>
      </c>
      <c r="AL44" s="519">
        <f>AK44/'A1'!I43*1000/'A7'!O$33*100</f>
        <v>1499.8712292436087</v>
      </c>
      <c r="AM44" s="519">
        <f>AL44*'A19'!I$43</f>
        <v>1225.7703905453841</v>
      </c>
      <c r="AN44" s="519"/>
      <c r="AO44" s="521">
        <v>2000</v>
      </c>
      <c r="AP44" s="522">
        <v>1.121</v>
      </c>
      <c r="AQ44" s="519">
        <f t="shared" si="9"/>
        <v>23585.181412499998</v>
      </c>
      <c r="AR44" s="519">
        <f>AQ44/'A1'!J43*1000/'A7'!O$33*100</f>
        <v>1818.2820537039884</v>
      </c>
      <c r="AS44" s="519">
        <f>AR44*'A19'!J$43</f>
        <v>1623.1888879918695</v>
      </c>
      <c r="AT44" s="520">
        <v>0.41699999999999998</v>
      </c>
      <c r="AU44" s="519">
        <f t="shared" si="10"/>
        <v>8773.4350125000001</v>
      </c>
      <c r="AV44" s="519">
        <f>AU44/'A1'!K43*1000/'A7'!O$33*100</f>
        <v>2397.9838793920949</v>
      </c>
      <c r="AW44" s="519">
        <f>AV44*'A19'!K$43</f>
        <v>21893.369875890574</v>
      </c>
      <c r="AX44" s="520">
        <v>2.13</v>
      </c>
      <c r="AY44" s="519">
        <f t="shared" si="11"/>
        <v>44813.948624999997</v>
      </c>
      <c r="AZ44" s="519">
        <f>AY44/'A1'!L43*1000/'A7'!O$33*100</f>
        <v>1366.1984494693891</v>
      </c>
      <c r="BA44" s="519">
        <f>AZ44*'A19'!L$43</f>
        <v>1003.0623277970766</v>
      </c>
      <c r="BB44" s="519"/>
      <c r="BC44" s="521">
        <v>2000</v>
      </c>
      <c r="BD44" s="522">
        <v>0.55800000000000005</v>
      </c>
      <c r="BE44" s="519">
        <f t="shared" si="12"/>
        <v>11739.992174999999</v>
      </c>
      <c r="BF44" s="519">
        <f>BE44/'A1'!M43*1000/'A7'!O$33*100</f>
        <v>1624.2988060708985</v>
      </c>
      <c r="BG44" s="519">
        <f>BF44*'A19'!M$43</f>
        <v>14840.214655411341</v>
      </c>
      <c r="BH44" s="520">
        <v>3.5870000000000002</v>
      </c>
      <c r="BI44" s="519">
        <f t="shared" si="13"/>
        <v>75468.372637500011</v>
      </c>
      <c r="BJ44" s="519">
        <f>BI44/'A1'!N43*1000/'A7'!O$33*100</f>
        <v>1573.1588628073496</v>
      </c>
      <c r="BK44" s="519">
        <f>BJ44*'A19'!N$43</f>
        <v>1000.6556508633885</v>
      </c>
      <c r="BL44" s="520">
        <v>23.556000000000001</v>
      </c>
      <c r="BM44" s="519">
        <f t="shared" si="14"/>
        <v>495604.40085000003</v>
      </c>
      <c r="BN44" s="519">
        <f>BM44/'A1'!O43*1000*'A19'!O43</f>
        <v>1754.8612370670426</v>
      </c>
    </row>
    <row r="45" spans="1:66" ht="12.75" customHeight="1">
      <c r="A45" s="511">
        <v>2001</v>
      </c>
      <c r="B45" s="523">
        <v>25360.971999999998</v>
      </c>
      <c r="C45" s="519">
        <f t="shared" si="15"/>
        <v>2155682.6199999996</v>
      </c>
      <c r="D45" s="268">
        <v>1.256</v>
      </c>
      <c r="E45" s="519">
        <f t="shared" si="2"/>
        <v>27075.373707199997</v>
      </c>
      <c r="F45" s="519">
        <f>E45/'A1'!B44*1000/'A7'!O$33*100</f>
        <v>1701.6148606693673</v>
      </c>
      <c r="G45" s="519">
        <f>F45*'A19'!B$43</f>
        <v>2231.9851507538024</v>
      </c>
      <c r="H45" s="520">
        <v>0.64800000000000002</v>
      </c>
      <c r="I45" s="519">
        <f t="shared" si="1"/>
        <v>13968.823377599998</v>
      </c>
      <c r="J45" s="519">
        <f>I45/'A1'!C44*1000/'A7'!O$33*100</f>
        <v>1667.8005694287358</v>
      </c>
      <c r="K45" s="519">
        <f>J45*'A19'!C$43</f>
        <v>1486.1711667259251</v>
      </c>
      <c r="L45" s="519"/>
      <c r="M45" s="521">
        <v>2001</v>
      </c>
      <c r="N45" s="520">
        <v>2.093</v>
      </c>
      <c r="O45" s="519">
        <f t="shared" si="3"/>
        <v>45118.437236599988</v>
      </c>
      <c r="P45" s="519">
        <f>O45/'A1'!D44*1000/'A7'!O$33*100</f>
        <v>1785.4415061378822</v>
      </c>
      <c r="Q45" s="519">
        <f>P45*'A19'!D$43</f>
        <v>2199.0665946806944</v>
      </c>
      <c r="R45" s="520">
        <v>0.35299999999999998</v>
      </c>
      <c r="S45" s="519">
        <f t="shared" si="4"/>
        <v>7609.5596485999986</v>
      </c>
      <c r="T45" s="519">
        <f>S45/'A1'!E44*1000/'A7'!O$33*100</f>
        <v>1743.6428372150615</v>
      </c>
      <c r="U45" s="519">
        <f>T45*'A19'!E$43</f>
        <v>14664.660148591323</v>
      </c>
      <c r="V45" s="520">
        <v>0.3</v>
      </c>
      <c r="W45" s="519">
        <f t="shared" si="5"/>
        <v>6467.0478599999988</v>
      </c>
      <c r="X45" s="519">
        <f>W45/'A1'!F44*1000/'A7'!O$33*100</f>
        <v>1530.1209391952257</v>
      </c>
      <c r="Y45" s="519">
        <f>X45*'A19'!F$43</f>
        <v>1522.5195340079285</v>
      </c>
      <c r="Z45" s="519"/>
      <c r="AA45" s="521">
        <v>2001</v>
      </c>
      <c r="AB45" s="522">
        <v>3.6179999999999999</v>
      </c>
      <c r="AC45" s="519">
        <f t="shared" si="6"/>
        <v>77992.597191599983</v>
      </c>
      <c r="AD45" s="519">
        <f>AC45/'A1'!G44*1000/'A7'!O$33*100</f>
        <v>1565.2458116425921</v>
      </c>
      <c r="AE45" s="519">
        <f>AD45*'A19'!G$43</f>
        <v>1470.09161835235</v>
      </c>
      <c r="AF45" s="520">
        <v>5.0750000000000002</v>
      </c>
      <c r="AG45" s="519">
        <f t="shared" si="7"/>
        <v>109400.89296499999</v>
      </c>
      <c r="AH45" s="519">
        <f>AG45/'A1'!H44*1000/'A7'!O$33*100</f>
        <v>1630.9087207580365</v>
      </c>
      <c r="AI45" s="519">
        <f>AH45*'A19'!H$43</f>
        <v>1577.2247703312371</v>
      </c>
      <c r="AJ45" s="520">
        <v>3.294</v>
      </c>
      <c r="AK45" s="519">
        <f t="shared" si="8"/>
        <v>71008.185502799985</v>
      </c>
      <c r="AL45" s="519">
        <f>AK45/'A1'!I44*1000/'A7'!O$33*100</f>
        <v>1529.772898797102</v>
      </c>
      <c r="AM45" s="519">
        <f>AL45*'A19'!I$43</f>
        <v>1250.2075425167761</v>
      </c>
      <c r="AN45" s="519"/>
      <c r="AO45" s="521">
        <v>2001</v>
      </c>
      <c r="AP45" s="522">
        <v>1.1180000000000001</v>
      </c>
      <c r="AQ45" s="519">
        <f t="shared" si="9"/>
        <v>24100.531691600001</v>
      </c>
      <c r="AR45" s="519">
        <f>AQ45/'A1'!J44*1000/'A7'!O$33*100</f>
        <v>1843.9990420713339</v>
      </c>
      <c r="AS45" s="519">
        <f>AR45*'A19'!J$43</f>
        <v>1646.1465637086023</v>
      </c>
      <c r="AT45" s="520">
        <v>0.41599999999999998</v>
      </c>
      <c r="AU45" s="519">
        <f t="shared" si="10"/>
        <v>8967.6396991999991</v>
      </c>
      <c r="AV45" s="519">
        <f>AU45/'A1'!K44*1000/'A7'!O$33*100</f>
        <v>2439.1160735199419</v>
      </c>
      <c r="AW45" s="519">
        <f>AV45*'A19'!K$43</f>
        <v>22268.902984176599</v>
      </c>
      <c r="AX45" s="520">
        <v>2.16</v>
      </c>
      <c r="AY45" s="519">
        <f t="shared" si="11"/>
        <v>46562.744591999995</v>
      </c>
      <c r="AZ45" s="519">
        <f>AY45/'A1'!L44*1000/'A7'!O$33*100</f>
        <v>1403.5746687079222</v>
      </c>
      <c r="BA45" s="519">
        <f>AZ45*'A19'!L$43</f>
        <v>1030.5039322639957</v>
      </c>
      <c r="BB45" s="519"/>
      <c r="BC45" s="521">
        <v>2001</v>
      </c>
      <c r="BD45" s="520">
        <v>0.55300000000000005</v>
      </c>
      <c r="BE45" s="519">
        <f t="shared" si="12"/>
        <v>11920.924888599999</v>
      </c>
      <c r="BF45" s="519">
        <f>BE45/'A1'!M44*1000/'A7'!O$33*100</f>
        <v>1644.882302981599</v>
      </c>
      <c r="BG45" s="519">
        <f>BF45*'A19'!M$43</f>
        <v>15028.273349644265</v>
      </c>
      <c r="BH45" s="520">
        <v>3.5960000000000001</v>
      </c>
      <c r="BI45" s="519">
        <f t="shared" si="13"/>
        <v>77518.347015199994</v>
      </c>
      <c r="BJ45" s="519">
        <f>BI45/'A1'!N44*1000/'A7'!O$33*100</f>
        <v>1609.6859510559557</v>
      </c>
      <c r="BK45" s="519">
        <f>BJ45*'A19'!N$43</f>
        <v>1023.8898188356725</v>
      </c>
      <c r="BL45" s="520">
        <v>23.292000000000002</v>
      </c>
      <c r="BM45" s="519">
        <f t="shared" si="14"/>
        <v>502101.59585039993</v>
      </c>
      <c r="BN45" s="519">
        <f>BM45/'A1'!O44*1000*'A19'!O44</f>
        <v>1759.6915760435977</v>
      </c>
    </row>
    <row r="46" spans="1:66" ht="12.75" customHeight="1">
      <c r="A46" s="511">
        <v>2002</v>
      </c>
      <c r="B46" s="523">
        <v>25599.326999999997</v>
      </c>
      <c r="C46" s="519">
        <f t="shared" si="15"/>
        <v>2175942.7949999999</v>
      </c>
      <c r="D46" s="268">
        <v>1.2689999999999999</v>
      </c>
      <c r="E46" s="519">
        <f t="shared" si="2"/>
        <v>27612.714068549998</v>
      </c>
      <c r="F46" s="519">
        <f>E46/'A1'!B45*1000/'A7'!O$33*100</f>
        <v>1714.5742762517284</v>
      </c>
      <c r="G46" s="519">
        <f>F46*'A19'!B$43</f>
        <v>2248.9838405342261</v>
      </c>
      <c r="H46" s="520">
        <v>0.63800000000000001</v>
      </c>
      <c r="I46" s="519">
        <f t="shared" si="1"/>
        <v>13882.5150321</v>
      </c>
      <c r="J46" s="519">
        <f>I46/'A1'!C45*1000/'A7'!O$33*100</f>
        <v>1649.6335538716432</v>
      </c>
      <c r="K46" s="519">
        <f>J46*'A19'!C$43</f>
        <v>1469.9826036559052</v>
      </c>
      <c r="L46" s="519"/>
      <c r="M46" s="521">
        <v>2002</v>
      </c>
      <c r="N46" s="520">
        <v>2.0960000000000001</v>
      </c>
      <c r="O46" s="519">
        <f t="shared" si="3"/>
        <v>45607.760983200002</v>
      </c>
      <c r="P46" s="519">
        <f>O46/'A1'!D45*1000/'A7'!O$33*100</f>
        <v>1785.5425896119816</v>
      </c>
      <c r="Q46" s="519">
        <f>P46*'A19'!D$43</f>
        <v>2199.1910957020955</v>
      </c>
      <c r="R46" s="520">
        <v>0.34499999999999997</v>
      </c>
      <c r="S46" s="519">
        <f t="shared" si="4"/>
        <v>7507.0026427499997</v>
      </c>
      <c r="T46" s="519">
        <f>S46/'A1'!E45*1000/'A7'!O$33*100</f>
        <v>1714.0637073179814</v>
      </c>
      <c r="U46" s="519">
        <f>T46*'A19'!E$43</f>
        <v>14415.889082537149</v>
      </c>
      <c r="V46" s="520">
        <v>0.29699999999999999</v>
      </c>
      <c r="W46" s="519">
        <f t="shared" si="5"/>
        <v>6462.5501011499991</v>
      </c>
      <c r="X46" s="519">
        <f>W46/'A1'!F45*1000/'A7'!O$33*100</f>
        <v>1525.2348504277693</v>
      </c>
      <c r="Y46" s="519">
        <f>X46*'A19'!F$43</f>
        <v>1517.6577185770111</v>
      </c>
      <c r="Z46" s="519"/>
      <c r="AA46" s="521">
        <v>2002</v>
      </c>
      <c r="AB46" s="522">
        <v>3.5569999999999999</v>
      </c>
      <c r="AC46" s="519">
        <f t="shared" si="6"/>
        <v>77398.285218149991</v>
      </c>
      <c r="AD46" s="519">
        <f>AC46/'A1'!G45*1000/'A7'!O$33*100</f>
        <v>1542.191127062596</v>
      </c>
      <c r="AE46" s="519">
        <f>AD46*'A19'!G$43</f>
        <v>1448.4384707683023</v>
      </c>
      <c r="AF46" s="520">
        <v>4.9359999999999999</v>
      </c>
      <c r="AG46" s="519">
        <f t="shared" si="7"/>
        <v>107404.53636119999</v>
      </c>
      <c r="AH46" s="519">
        <f>AG46/'A1'!H45*1000/'A7'!O$33*100</f>
        <v>1598.391246269724</v>
      </c>
      <c r="AI46" s="519">
        <f>AH46*'A19'!H$43</f>
        <v>1545.777660153457</v>
      </c>
      <c r="AJ46" s="520">
        <v>3.218</v>
      </c>
      <c r="AK46" s="519">
        <f t="shared" si="8"/>
        <v>70021.839143100005</v>
      </c>
      <c r="AL46" s="519">
        <f>AK46/'A1'!I45*1000/'A7'!O$33*100</f>
        <v>1503.7675158479205</v>
      </c>
      <c r="AM46" s="519">
        <f>AL46*'A19'!I$43</f>
        <v>1228.9546324053022</v>
      </c>
      <c r="AN46" s="519"/>
      <c r="AO46" s="521">
        <v>2002</v>
      </c>
      <c r="AP46" s="522">
        <v>1.0880000000000001</v>
      </c>
      <c r="AQ46" s="519">
        <f t="shared" si="9"/>
        <v>23674.257609600001</v>
      </c>
      <c r="AR46" s="519">
        <f>AQ46/'A1'!J45*1000/'A7'!O$33*100</f>
        <v>1799.7168158322797</v>
      </c>
      <c r="AS46" s="519">
        <f>AR46*'A19'!J$43</f>
        <v>1606.6156133698732</v>
      </c>
      <c r="AT46" s="520">
        <v>0.41</v>
      </c>
      <c r="AU46" s="519">
        <f t="shared" si="10"/>
        <v>8921.3654594999989</v>
      </c>
      <c r="AV46" s="519">
        <f>AU46/'A1'!K45*1000/'A7'!O$33*100</f>
        <v>2412.6304147449969</v>
      </c>
      <c r="AW46" s="519">
        <f>AV46*'A19'!K$43</f>
        <v>22027.091381959533</v>
      </c>
      <c r="AX46" s="520">
        <v>2.157</v>
      </c>
      <c r="AY46" s="519">
        <f t="shared" si="11"/>
        <v>46935.086088149998</v>
      </c>
      <c r="AZ46" s="519">
        <f>AY46/'A1'!L45*1000/'A7'!O$33*100</f>
        <v>1394.504835017357</v>
      </c>
      <c r="BA46" s="519">
        <f>AZ46*'A19'!L$43</f>
        <v>1023.8448641777128</v>
      </c>
      <c r="BB46" s="519"/>
      <c r="BC46" s="521">
        <v>2002</v>
      </c>
      <c r="BD46" s="520">
        <v>0.55100000000000005</v>
      </c>
      <c r="BE46" s="519">
        <f t="shared" si="12"/>
        <v>11989.444800450001</v>
      </c>
      <c r="BF46" s="519">
        <f>BE46/'A1'!M45*1000/'A7'!O$33*100</f>
        <v>1648.961434267316</v>
      </c>
      <c r="BG46" s="519">
        <f>BF46*'A19'!M$43</f>
        <v>15065.541852004417</v>
      </c>
      <c r="BH46" s="520">
        <v>3.5710000000000002</v>
      </c>
      <c r="BI46" s="519">
        <f t="shared" si="13"/>
        <v>77702.917209449995</v>
      </c>
      <c r="BJ46" s="519">
        <f>BI46/'A1'!N45*1000/'A7'!O$33*100</f>
        <v>1607.8068299497975</v>
      </c>
      <c r="BK46" s="519">
        <f>BJ46*'A19'!N$43</f>
        <v>1022.6945465729727</v>
      </c>
      <c r="BL46" s="520">
        <v>23.067</v>
      </c>
      <c r="BM46" s="519">
        <f t="shared" si="14"/>
        <v>501924.72452265001</v>
      </c>
      <c r="BN46" s="519">
        <f>BM46/'A1'!O45*1000*'A19'!O45</f>
        <v>1741.9897218390465</v>
      </c>
    </row>
    <row r="47" spans="1:66" ht="12.75" customHeight="1">
      <c r="A47" s="511">
        <v>2003</v>
      </c>
      <c r="B47" s="523">
        <v>27124.798999999999</v>
      </c>
      <c r="C47" s="519">
        <f t="shared" si="15"/>
        <v>2305607.915</v>
      </c>
      <c r="D47" s="268">
        <v>1.2649999999999999</v>
      </c>
      <c r="E47" s="519">
        <f t="shared" si="2"/>
        <v>29165.940124749999</v>
      </c>
      <c r="F47" s="519">
        <f>E47/'A1'!B46*1000/'A7'!O$33*100</f>
        <v>1789.2076227769098</v>
      </c>
      <c r="G47" s="519">
        <f>F47*'A19'!B$43</f>
        <v>2346.8793896655611</v>
      </c>
      <c r="H47" s="520">
        <v>0.621</v>
      </c>
      <c r="I47" s="519">
        <f t="shared" si="1"/>
        <v>14317.825152149999</v>
      </c>
      <c r="J47" s="519">
        <f>I47/'A1'!C46*1000/'A7'!O$33*100</f>
        <v>1694.3078673149926</v>
      </c>
      <c r="K47" s="519">
        <f>J47*'A19'!C$43</f>
        <v>1509.791725771461</v>
      </c>
      <c r="L47" s="519"/>
      <c r="M47" s="521">
        <v>2003</v>
      </c>
      <c r="N47" s="520">
        <v>2.0619999999999998</v>
      </c>
      <c r="O47" s="519">
        <f t="shared" si="3"/>
        <v>47541.635207300002</v>
      </c>
      <c r="P47" s="519">
        <f>O47/'A1'!D46*1000/'A7'!O$33*100</f>
        <v>1844.4284856976556</v>
      </c>
      <c r="Q47" s="519">
        <f>P47*'A19'!D$43</f>
        <v>2271.71881869648</v>
      </c>
      <c r="R47" s="520">
        <v>0.33400000000000002</v>
      </c>
      <c r="S47" s="519">
        <f t="shared" si="4"/>
        <v>7700.7304361000006</v>
      </c>
      <c r="T47" s="519">
        <f>S47/'A1'!E46*1000/'A7'!O$33*100</f>
        <v>1753.7303049895324</v>
      </c>
      <c r="U47" s="519">
        <f>T47*'A19'!E$43</f>
        <v>14749.499361941205</v>
      </c>
      <c r="V47" s="520">
        <v>0.29299999999999998</v>
      </c>
      <c r="W47" s="519">
        <f t="shared" si="5"/>
        <v>6755.4311909499993</v>
      </c>
      <c r="X47" s="519">
        <f>W47/'A1'!F46*1000/'A7'!O$33*100</f>
        <v>1590.6879845301637</v>
      </c>
      <c r="Y47" s="519">
        <f>X47*'A19'!F$43</f>
        <v>1582.7856915889674</v>
      </c>
      <c r="Z47" s="519"/>
      <c r="AA47" s="521">
        <v>2003</v>
      </c>
      <c r="AB47" s="522">
        <v>3.472</v>
      </c>
      <c r="AC47" s="519">
        <f t="shared" si="6"/>
        <v>80050.706808799994</v>
      </c>
      <c r="AD47" s="519">
        <f>AC47/'A1'!G46*1000/'A7'!O$33*100</f>
        <v>1583.908944914353</v>
      </c>
      <c r="AE47" s="519">
        <f>AD47*'A19'!G$43</f>
        <v>1487.6201851697347</v>
      </c>
      <c r="AF47" s="520">
        <v>4.7569999999999997</v>
      </c>
      <c r="AG47" s="519">
        <f t="shared" si="7"/>
        <v>109677.76851654999</v>
      </c>
      <c r="AH47" s="519">
        <f>AG47/'A1'!H46*1000/'A7'!O$33*100</f>
        <v>1631.4697934923324</v>
      </c>
      <c r="AI47" s="519">
        <f>AH47*'A19'!H$43</f>
        <v>1577.7673744655003</v>
      </c>
      <c r="AJ47" s="520">
        <v>3.1070000000000002</v>
      </c>
      <c r="AK47" s="519">
        <f t="shared" si="8"/>
        <v>71635.237919050007</v>
      </c>
      <c r="AL47" s="519">
        <f>AK47/'A1'!I46*1000/'A7'!O$33*100</f>
        <v>1526.4705826345607</v>
      </c>
      <c r="AM47" s="519">
        <f>AL47*'A19'!I$43</f>
        <v>1247.5087232492688</v>
      </c>
      <c r="AN47" s="519"/>
      <c r="AO47" s="521">
        <v>2003</v>
      </c>
      <c r="AP47" s="522">
        <v>1.054</v>
      </c>
      <c r="AQ47" s="519">
        <f t="shared" si="9"/>
        <v>24301.107424099999</v>
      </c>
      <c r="AR47" s="519">
        <f>AQ47/'A1'!J46*1000/'A7'!O$33*100</f>
        <v>1838.7155455095783</v>
      </c>
      <c r="AS47" s="519">
        <f>AR47*'A19'!J$43</f>
        <v>1641.4299616328601</v>
      </c>
      <c r="AT47" s="520">
        <v>0.4</v>
      </c>
      <c r="AU47" s="519">
        <f t="shared" si="10"/>
        <v>9222.4316600000002</v>
      </c>
      <c r="AV47" s="519">
        <f>AU47/'A1'!K46*1000/'A7'!O$33*100</f>
        <v>2479.8437326163221</v>
      </c>
      <c r="AW47" s="519">
        <f>AV47*'A19'!K$43</f>
        <v>22640.742725235355</v>
      </c>
      <c r="AX47" s="520">
        <v>2.1480000000000001</v>
      </c>
      <c r="AY47" s="519">
        <f t="shared" si="11"/>
        <v>49524.458014200005</v>
      </c>
      <c r="AZ47" s="519">
        <f>AY47/'A1'!L46*1000/'A7'!O$33*100</f>
        <v>1447.2465695077001</v>
      </c>
      <c r="BA47" s="519">
        <f>AZ47*'A19'!L$43</f>
        <v>1062.5678234889942</v>
      </c>
      <c r="BB47" s="519"/>
      <c r="BC47" s="521">
        <v>2003</v>
      </c>
      <c r="BD47" s="520">
        <v>0.54400000000000004</v>
      </c>
      <c r="BE47" s="519">
        <f t="shared" si="12"/>
        <v>12542.5070576</v>
      </c>
      <c r="BF47" s="519">
        <f>BE47/'A1'!M46*1000/'A7'!O$33*100</f>
        <v>1718.6717827165853</v>
      </c>
      <c r="BG47" s="519">
        <f>BF47*'A19'!M$43</f>
        <v>15702.442236849938</v>
      </c>
      <c r="BH47" s="520">
        <v>3.5449999999999999</v>
      </c>
      <c r="BI47" s="519">
        <f t="shared" si="13"/>
        <v>81733.800586749989</v>
      </c>
      <c r="BJ47" s="519">
        <f>BI47/'A1'!N46*1000/'A7'!O$33*100</f>
        <v>1684.5679406555896</v>
      </c>
      <c r="BK47" s="519">
        <f>BJ47*'A19'!N$43</f>
        <v>1071.5207910230906</v>
      </c>
      <c r="BL47" s="520">
        <v>22.832000000000001</v>
      </c>
      <c r="BM47" s="519">
        <f t="shared" si="14"/>
        <v>526416.39915279998</v>
      </c>
      <c r="BN47" s="519">
        <f>BM47/'A1'!O46*1000*'A19'!O46</f>
        <v>1809.9551278268493</v>
      </c>
    </row>
    <row r="48" spans="1:66" ht="12.75" customHeight="1">
      <c r="A48" s="511">
        <v>2004</v>
      </c>
      <c r="B48" s="523">
        <v>28536.593999999997</v>
      </c>
      <c r="C48" s="519">
        <f t="shared" si="15"/>
        <v>2425610.4899999998</v>
      </c>
      <c r="D48" s="268">
        <v>1.242</v>
      </c>
      <c r="E48" s="519">
        <f t="shared" si="2"/>
        <v>30126.082285799999</v>
      </c>
      <c r="F48" s="519">
        <f>E48/'A1'!B47*1000/'A7'!O$33*100</f>
        <v>1826.1796578457072</v>
      </c>
      <c r="G48" s="519">
        <f>F48*'A19'!B$43</f>
        <v>2395.3751069833115</v>
      </c>
      <c r="H48" s="520">
        <v>0.60899999999999999</v>
      </c>
      <c r="I48" s="519">
        <f t="shared" si="1"/>
        <v>14771.967884099999</v>
      </c>
      <c r="J48" s="519">
        <f>I48/'A1'!C47*1000/'A7'!O$33*100</f>
        <v>1740.6655790012478</v>
      </c>
      <c r="K48" s="519">
        <f>J48*'A19'!C$43</f>
        <v>1551.1009180852066</v>
      </c>
      <c r="L48" s="519"/>
      <c r="M48" s="521">
        <v>2004</v>
      </c>
      <c r="N48" s="520">
        <v>2.024</v>
      </c>
      <c r="O48" s="519">
        <f t="shared" si="3"/>
        <v>49094.356317599995</v>
      </c>
      <c r="P48" s="519">
        <f>O48/'A1'!D47*1000/'A7'!O$33*100</f>
        <v>1886.7185425233106</v>
      </c>
      <c r="Q48" s="519">
        <f>P48*'A19'!D$43</f>
        <v>2323.8060200596951</v>
      </c>
      <c r="R48" s="520">
        <v>0.32600000000000001</v>
      </c>
      <c r="S48" s="519">
        <f t="shared" si="4"/>
        <v>7907.4901973999986</v>
      </c>
      <c r="T48" s="519">
        <f>S48/'A1'!E47*1000/'A7'!O$33*100</f>
        <v>1796.4839662708378</v>
      </c>
      <c r="U48" s="519">
        <f>T48*'A19'!E$43</f>
        <v>15109.072950876265</v>
      </c>
      <c r="V48" s="520">
        <v>0.28999999999999998</v>
      </c>
      <c r="W48" s="519">
        <f t="shared" si="5"/>
        <v>7034.2704209999984</v>
      </c>
      <c r="X48" s="519">
        <f>W48/'A1'!F47*1000/'A7'!O$33*100</f>
        <v>1651.8145429221856</v>
      </c>
      <c r="Y48" s="519">
        <f>X48*'A19'!F$43</f>
        <v>1643.6085826523879</v>
      </c>
      <c r="Z48" s="519"/>
      <c r="AA48" s="521">
        <v>2004</v>
      </c>
      <c r="AB48" s="522">
        <v>3.3740000000000001</v>
      </c>
      <c r="AC48" s="519">
        <f t="shared" si="6"/>
        <v>81840.097932599994</v>
      </c>
      <c r="AD48" s="519">
        <f>AC48/'A1'!G47*1000/'A7'!O$33*100</f>
        <v>1607.5693235103618</v>
      </c>
      <c r="AE48" s="519">
        <f>AD48*'A19'!G$43</f>
        <v>1509.8422055082103</v>
      </c>
      <c r="AF48" s="520">
        <v>4.5869999999999997</v>
      </c>
      <c r="AG48" s="519">
        <f t="shared" si="7"/>
        <v>111262.75317629999</v>
      </c>
      <c r="AH48" s="519">
        <f>AG48/'A1'!H47*1000/'A7'!O$33*100</f>
        <v>1655.4277856158076</v>
      </c>
      <c r="AI48" s="519">
        <f>AH48*'A19'!H$43</f>
        <v>1600.9367512329397</v>
      </c>
      <c r="AJ48" s="520">
        <v>2.9929999999999999</v>
      </c>
      <c r="AK48" s="519">
        <f t="shared" si="8"/>
        <v>72598.521965699983</v>
      </c>
      <c r="AL48" s="519">
        <f>AK48/'A1'!I47*1000/'A7'!O$33*100</f>
        <v>1531.8237482544523</v>
      </c>
      <c r="AM48" s="519">
        <f>AL48*'A19'!I$43</f>
        <v>1251.8836000951017</v>
      </c>
      <c r="AN48" s="519"/>
      <c r="AO48" s="521">
        <v>2004</v>
      </c>
      <c r="AP48" s="522">
        <v>1.024</v>
      </c>
      <c r="AQ48" s="519">
        <f t="shared" si="9"/>
        <v>24838.2514176</v>
      </c>
      <c r="AR48" s="519">
        <f>AQ48/'A1'!J47*1000/'A7'!O$33*100</f>
        <v>1873.2381259612957</v>
      </c>
      <c r="AS48" s="519">
        <f>AR48*'A19'!J$43</f>
        <v>1672.2484305606495</v>
      </c>
      <c r="AT48" s="520">
        <v>0.39400000000000002</v>
      </c>
      <c r="AU48" s="519">
        <f t="shared" si="10"/>
        <v>9556.9053305999987</v>
      </c>
      <c r="AV48" s="519">
        <f>AU48/'A1'!K47*1000/'A7'!O$33*100</f>
        <v>2555.2279070186441</v>
      </c>
      <c r="AW48" s="519">
        <f>AV48*'A19'!K$43</f>
        <v>23328.993228986477</v>
      </c>
      <c r="AX48" s="520">
        <v>2.109</v>
      </c>
      <c r="AY48" s="519">
        <f t="shared" si="11"/>
        <v>51156.1252341</v>
      </c>
      <c r="AZ48" s="519">
        <f>AY48/'A1'!L47*1000/'A7'!O$33*100</f>
        <v>1470.865042798169</v>
      </c>
      <c r="BA48" s="519">
        <f>AZ48*'A19'!L$43</f>
        <v>1079.9084966590976</v>
      </c>
      <c r="BB48" s="519"/>
      <c r="BC48" s="521">
        <v>2004</v>
      </c>
      <c r="BD48" s="520">
        <v>0.53700000000000003</v>
      </c>
      <c r="BE48" s="519">
        <f t="shared" si="12"/>
        <v>13025.5283313</v>
      </c>
      <c r="BF48" s="519">
        <f>BE48/'A1'!M47*1000/'A7'!O$33*100</f>
        <v>1777.714911870981</v>
      </c>
      <c r="BG48" s="519">
        <f>BF48*'A19'!M$43</f>
        <v>16241.882829494296</v>
      </c>
      <c r="BH48" s="520">
        <v>3.4849999999999999</v>
      </c>
      <c r="BI48" s="519">
        <f t="shared" si="13"/>
        <v>84532.525576499975</v>
      </c>
      <c r="BJ48" s="519">
        <f>BI48/'A1'!N47*1000/'A7'!O$33*100</f>
        <v>1733.8374015350166</v>
      </c>
      <c r="BK48" s="519">
        <f>BJ48*'A19'!N$43</f>
        <v>1102.8601335456956</v>
      </c>
      <c r="BL48" s="520">
        <v>22.536999999999999</v>
      </c>
      <c r="BM48" s="519">
        <f t="shared" si="14"/>
        <v>546659.83613129996</v>
      </c>
      <c r="BN48" s="519">
        <f>BM48/'A1'!O47*1000*'A19'!O47</f>
        <v>1862.5421160036385</v>
      </c>
    </row>
    <row r="49" spans="1:66" ht="12.75" customHeight="1">
      <c r="A49" s="511">
        <v>2005</v>
      </c>
      <c r="B49" s="523">
        <v>29651.361999999997</v>
      </c>
      <c r="C49" s="519">
        <f t="shared" si="15"/>
        <v>2520365.7699999996</v>
      </c>
      <c r="D49" s="268">
        <v>1.2270000000000001</v>
      </c>
      <c r="E49" s="519">
        <f t="shared" si="2"/>
        <v>30924.887997899998</v>
      </c>
      <c r="F49" s="519">
        <f>E49/'A1'!B48*1000/'A7'!O$33*100</f>
        <v>1847.9568523117443</v>
      </c>
      <c r="G49" s="519">
        <f>F49*'A19'!B$43</f>
        <v>2423.9399578180955</v>
      </c>
      <c r="H49" s="520">
        <v>0.59499999999999997</v>
      </c>
      <c r="I49" s="519">
        <f t="shared" si="1"/>
        <v>14996.176331499997</v>
      </c>
      <c r="J49" s="519">
        <f>I49/'A1'!C48*1000/'A7'!O$33*100</f>
        <v>1757.4687830125943</v>
      </c>
      <c r="K49" s="519">
        <f>J49*'A19'!C$43</f>
        <v>1566.0741935283431</v>
      </c>
      <c r="L49" s="519"/>
      <c r="M49" s="521">
        <v>2005</v>
      </c>
      <c r="N49" s="520">
        <v>1.996</v>
      </c>
      <c r="O49" s="519">
        <f t="shared" si="3"/>
        <v>50306.500769199993</v>
      </c>
      <c r="P49" s="519">
        <f>O49/'A1'!D48*1000/'A7'!O$33*100</f>
        <v>1915.0431509398861</v>
      </c>
      <c r="Q49" s="519">
        <f>P49*'A19'!D$43</f>
        <v>2358.6924612912749</v>
      </c>
      <c r="R49" s="520">
        <v>0.32</v>
      </c>
      <c r="S49" s="519">
        <f t="shared" si="4"/>
        <v>8065.1704639999989</v>
      </c>
      <c r="T49" s="519">
        <f>S49/'A1'!E48*1000/'A7'!O$33*100</f>
        <v>1826.8969500861897</v>
      </c>
      <c r="U49" s="519">
        <f>T49*'A19'!E$43</f>
        <v>15364.857026741876</v>
      </c>
      <c r="V49" s="520">
        <v>0.28199999999999997</v>
      </c>
      <c r="W49" s="519">
        <f t="shared" si="5"/>
        <v>7107.4314713999975</v>
      </c>
      <c r="X49" s="519">
        <f>W49/'A1'!F48*1000/'A7'!O$33*100</f>
        <v>1663.3305307869553</v>
      </c>
      <c r="Y49" s="519">
        <f>X49*'A19'!F$43</f>
        <v>1655.0673608629074</v>
      </c>
      <c r="Z49" s="519"/>
      <c r="AA49" s="521">
        <v>2005</v>
      </c>
      <c r="AB49" s="522">
        <v>3.2949999999999999</v>
      </c>
      <c r="AC49" s="519">
        <f t="shared" si="6"/>
        <v>83046.052121499975</v>
      </c>
      <c r="AD49" s="519">
        <f>AC49/'A1'!G48*1000/'A7'!O$33*100</f>
        <v>1619.1439575401457</v>
      </c>
      <c r="AE49" s="519">
        <f>AD49*'A19'!G$43</f>
        <v>1520.713196087527</v>
      </c>
      <c r="AF49" s="520">
        <v>4.4290000000000003</v>
      </c>
      <c r="AG49" s="519">
        <f t="shared" si="7"/>
        <v>111626.99995329998</v>
      </c>
      <c r="AH49" s="519">
        <f>AG49/'A1'!H48*1000/'A7'!O$33*100</f>
        <v>1661.5924373695671</v>
      </c>
      <c r="AI49" s="519">
        <f>AH49*'A19'!H$43</f>
        <v>1606.8984836847574</v>
      </c>
      <c r="AJ49" s="520">
        <v>2.88</v>
      </c>
      <c r="AK49" s="519">
        <f t="shared" si="8"/>
        <v>72586.534175999986</v>
      </c>
      <c r="AL49" s="519">
        <f>AK49/'A1'!I48*1000/'A7'!O$33*100</f>
        <v>1520.2892342664454</v>
      </c>
      <c r="AM49" s="519">
        <f>AL49*'A19'!I$43</f>
        <v>1242.4570137054416</v>
      </c>
      <c r="AN49" s="519"/>
      <c r="AO49" s="521">
        <v>2005</v>
      </c>
      <c r="AP49" s="522">
        <v>1.008</v>
      </c>
      <c r="AQ49" s="519">
        <f t="shared" si="9"/>
        <v>25405.286961599995</v>
      </c>
      <c r="AR49" s="519">
        <f>AQ49/'A1'!J48*1000/'A7'!O$33*100</f>
        <v>1911.1881414125601</v>
      </c>
      <c r="AS49" s="519">
        <f>AR49*'A19'!J$43</f>
        <v>1706.1265867323652</v>
      </c>
      <c r="AT49" s="520">
        <v>0.38800000000000001</v>
      </c>
      <c r="AU49" s="519">
        <f t="shared" si="10"/>
        <v>9779.019187599999</v>
      </c>
      <c r="AV49" s="519">
        <f>AU49/'A1'!K48*1000/'A7'!O$33*100</f>
        <v>2597.0780872299738</v>
      </c>
      <c r="AW49" s="519">
        <f>AV49*'A19'!K$43</f>
        <v>23711.081483462815</v>
      </c>
      <c r="AX49" s="520">
        <v>2.0870000000000002</v>
      </c>
      <c r="AY49" s="519">
        <f t="shared" si="11"/>
        <v>52600.033619899994</v>
      </c>
      <c r="AZ49" s="519">
        <f>AY49/'A1'!L48*1000/'A7'!O$33*100</f>
        <v>1487.7636912967525</v>
      </c>
      <c r="BA49" s="519">
        <f>AZ49*'A19'!L$43</f>
        <v>1092.3154772893254</v>
      </c>
      <c r="BB49" s="519"/>
      <c r="BC49" s="521">
        <v>2005</v>
      </c>
      <c r="BD49" s="520">
        <v>0.52800000000000002</v>
      </c>
      <c r="BE49" s="519">
        <f t="shared" si="12"/>
        <v>13307.531265599997</v>
      </c>
      <c r="BF49" s="519">
        <f>BE49/'A1'!M48*1000/'A7'!O$33*100</f>
        <v>1808.9617989649116</v>
      </c>
      <c r="BG49" s="519">
        <f>BF49*'A19'!M$43</f>
        <v>16527.366331701029</v>
      </c>
      <c r="BH49" s="520">
        <v>3.407</v>
      </c>
      <c r="BI49" s="519">
        <f t="shared" si="13"/>
        <v>85868.861783899978</v>
      </c>
      <c r="BJ49" s="519">
        <f>BI49/'A1'!N48*1000/'A7'!O$33*100</f>
        <v>1749.7854981783523</v>
      </c>
      <c r="BK49" s="519">
        <f>BJ49*'A19'!N$43</f>
        <v>1113.0044065774673</v>
      </c>
      <c r="BL49" s="520">
        <v>22.28</v>
      </c>
      <c r="BM49" s="519">
        <f t="shared" si="14"/>
        <v>561537.49355599994</v>
      </c>
      <c r="BN49" s="519">
        <f>BM49/'A1'!O48*1000*'A19'!O48</f>
        <v>1895.619583349368</v>
      </c>
    </row>
    <row r="50" spans="1:66" ht="12.75" customHeight="1">
      <c r="A50" s="511">
        <v>2006</v>
      </c>
      <c r="B50" s="523">
        <v>30619.449999999997</v>
      </c>
      <c r="C50" s="519">
        <f t="shared" si="15"/>
        <v>2602653.2499999995</v>
      </c>
      <c r="D50" s="268">
        <v>1.1970000000000001</v>
      </c>
      <c r="E50" s="519">
        <f>$C50*D50/100</f>
        <v>31153.759402499996</v>
      </c>
      <c r="F50" s="519">
        <f>E50/'A1'!B49*1000/'A7'!O$33*100</f>
        <v>1832.2346431602557</v>
      </c>
      <c r="G50" s="519">
        <f>F50*'A19'!B$43</f>
        <v>2403.3173491571888</v>
      </c>
      <c r="H50" s="520">
        <v>0.58099999999999996</v>
      </c>
      <c r="I50" s="519">
        <f t="shared" si="1"/>
        <v>15121.415382499996</v>
      </c>
      <c r="J50" s="519">
        <f>I50/'A1'!C49*1000/'A7'!O$33*100</f>
        <v>1760.5480710910367</v>
      </c>
      <c r="K50" s="519">
        <f>J50*'A19'!C$43</f>
        <v>1568.8181362035705</v>
      </c>
      <c r="L50" s="519"/>
      <c r="M50" s="521">
        <v>2006</v>
      </c>
      <c r="N50" s="520">
        <v>1.952</v>
      </c>
      <c r="O50" s="519">
        <f t="shared" si="3"/>
        <v>50803.791439999994</v>
      </c>
      <c r="P50" s="519">
        <f>O50/'A1'!D49*1000/'A7'!O$33*100</f>
        <v>1914.331000850332</v>
      </c>
      <c r="Q50" s="519">
        <f>P50*'A19'!D$43</f>
        <v>2357.8153306393028</v>
      </c>
      <c r="R50" s="520">
        <v>0.315</v>
      </c>
      <c r="S50" s="519">
        <f t="shared" si="4"/>
        <v>8198.3577374999986</v>
      </c>
      <c r="T50" s="519">
        <f>S50/'A1'!E49*1000/'A7'!O$33*100</f>
        <v>1850.9180162431803</v>
      </c>
      <c r="U50" s="519">
        <f>T50*'A19'!E$43</f>
        <v>15566.882788027786</v>
      </c>
      <c r="V50" s="520">
        <v>0.28000000000000003</v>
      </c>
      <c r="W50" s="519">
        <f t="shared" si="5"/>
        <v>7287.4290999999994</v>
      </c>
      <c r="X50" s="519">
        <f>W50/'A1'!F49*1000/'A7'!O$33*100</f>
        <v>1698.5893539953913</v>
      </c>
      <c r="Y50" s="519">
        <f>X50*'A19'!F$43</f>
        <v>1690.1510236675028</v>
      </c>
      <c r="Z50" s="519"/>
      <c r="AA50" s="521">
        <v>2006</v>
      </c>
      <c r="AB50" s="522">
        <v>3.21</v>
      </c>
      <c r="AC50" s="519">
        <f t="shared" si="6"/>
        <v>83545.169324999981</v>
      </c>
      <c r="AD50" s="519">
        <f>AC50/'A1'!G49*1000/'A7'!O$33*100</f>
        <v>1617.696050920257</v>
      </c>
      <c r="AE50" s="519">
        <f>AD50*'A19'!G$43</f>
        <v>1519.3533103940322</v>
      </c>
      <c r="AF50" s="520">
        <v>4.3550000000000004</v>
      </c>
      <c r="AG50" s="519">
        <f t="shared" si="7"/>
        <v>113345.54903749999</v>
      </c>
      <c r="AH50" s="519">
        <f>AG50/'A1'!H49*1000/'A7'!O$33*100</f>
        <v>1689.180836388347</v>
      </c>
      <c r="AI50" s="519">
        <f>AH50*'A19'!H$43</f>
        <v>1633.5787667394563</v>
      </c>
      <c r="AJ50" s="520">
        <v>2.7959999999999998</v>
      </c>
      <c r="AK50" s="519">
        <f t="shared" si="8"/>
        <v>72770.184869999983</v>
      </c>
      <c r="AL50" s="519">
        <f>AK50/'A1'!I49*1000/'A7'!O$33*100</f>
        <v>1515.486056840185</v>
      </c>
      <c r="AM50" s="519">
        <f>AL50*'A19'!I$43</f>
        <v>1238.531614941299</v>
      </c>
      <c r="AN50" s="519"/>
      <c r="AO50" s="521">
        <v>2006</v>
      </c>
      <c r="AP50" s="522">
        <v>0.99099999999999999</v>
      </c>
      <c r="AQ50" s="519">
        <f t="shared" si="9"/>
        <v>25792.293707499994</v>
      </c>
      <c r="AR50" s="519">
        <f>AQ50/'A1'!J49*1000/'A7'!O$33*100</f>
        <v>1937.4521547272452</v>
      </c>
      <c r="AS50" s="519">
        <f>AR50*'A19'!J$43</f>
        <v>1729.5725941763831</v>
      </c>
      <c r="AT50" s="520">
        <v>0.378</v>
      </c>
      <c r="AU50" s="519">
        <f t="shared" si="10"/>
        <v>9838.0292849999987</v>
      </c>
      <c r="AV50" s="519">
        <f>AU50/'A1'!K49*1000/'A7'!O$33*100</f>
        <v>2590.8881152493036</v>
      </c>
      <c r="AW50" s="519">
        <f>AV50*'A19'!K$43</f>
        <v>23654.56761476718</v>
      </c>
      <c r="AX50" s="520">
        <v>2.0649999999999999</v>
      </c>
      <c r="AY50" s="519">
        <f t="shared" si="11"/>
        <v>53744.78961249999</v>
      </c>
      <c r="AZ50" s="519">
        <f>AY50/'A1'!L49*1000/'A7'!O$33*100</f>
        <v>1497.0306983885487</v>
      </c>
      <c r="BA50" s="519">
        <f>AZ50*'A19'!L$43</f>
        <v>1099.1193100039791</v>
      </c>
      <c r="BB50" s="519"/>
      <c r="BC50" s="521">
        <v>2006</v>
      </c>
      <c r="BD50" s="520">
        <v>0.52400000000000002</v>
      </c>
      <c r="BE50" s="519">
        <f t="shared" si="12"/>
        <v>13637.903029999998</v>
      </c>
      <c r="BF50" s="519">
        <f>BE50/'A1'!M49*1000/'A7'!O$33*100</f>
        <v>1843.4593831043103</v>
      </c>
      <c r="BG50" s="519">
        <f>BF50*'A19'!M$43</f>
        <v>16842.549444443797</v>
      </c>
      <c r="BH50" s="520">
        <v>3.3319999999999999</v>
      </c>
      <c r="BI50" s="519">
        <f t="shared" si="13"/>
        <v>86720.406289999984</v>
      </c>
      <c r="BJ50" s="519">
        <f>BI50/'A1'!N49*1000/'A7'!O$33*100</f>
        <v>1757.0455114858141</v>
      </c>
      <c r="BK50" s="519">
        <f>BJ50*'A19'!N$43</f>
        <v>1117.6223593559241</v>
      </c>
      <c r="BL50" s="520">
        <v>21.762</v>
      </c>
      <c r="BM50" s="519">
        <f t="shared" si="14"/>
        <v>566389.40026499995</v>
      </c>
      <c r="BN50" s="519">
        <f>BM50/'A1'!O49*1000*'A19'!O49</f>
        <v>1893.9495481220656</v>
      </c>
    </row>
    <row r="51" spans="1:66" ht="12.75" customHeight="1">
      <c r="A51" s="626">
        <v>2007</v>
      </c>
      <c r="B51" s="523">
        <v>31327.180999999997</v>
      </c>
      <c r="C51" s="519">
        <f t="shared" si="15"/>
        <v>2662810.3849999998</v>
      </c>
      <c r="D51" s="268">
        <v>1.1919999999999999</v>
      </c>
      <c r="E51" s="519">
        <f>$C51*D51/100</f>
        <v>31740.699789199996</v>
      </c>
      <c r="F51" s="519">
        <f>E51/'A1'!B50*1000/'A7'!O$33*100</f>
        <v>1834.7358832300054</v>
      </c>
      <c r="G51" s="519">
        <f>F51*'A19'!B$43</f>
        <v>2406.5981918573725</v>
      </c>
      <c r="H51" s="520">
        <v>0.56799999999999995</v>
      </c>
      <c r="I51" s="519">
        <f>$C51*H51/100</f>
        <v>15124.762986799999</v>
      </c>
      <c r="J51" s="519">
        <f>I51/'A1'!C50*1000/'A7'!O$33*100</f>
        <v>1747.8410356135128</v>
      </c>
      <c r="K51" s="519">
        <f>J51*'A19'!C$43</f>
        <v>1557.4949419995248</v>
      </c>
      <c r="L51" s="519"/>
      <c r="M51" s="521">
        <v>2007</v>
      </c>
      <c r="N51" s="520">
        <v>1.8959999999999999</v>
      </c>
      <c r="O51" s="519">
        <f>$C51*N51/100</f>
        <v>50486.884899599987</v>
      </c>
      <c r="P51" s="519">
        <f>O51/'A1'!D50*1000/'A7'!O$33*100</f>
        <v>1881.8313501611917</v>
      </c>
      <c r="Q51" s="519">
        <f>P51*'A19'!D$43</f>
        <v>2317.7866341384156</v>
      </c>
      <c r="R51" s="520">
        <v>0.30399999999999999</v>
      </c>
      <c r="S51" s="519">
        <f>$C51*R51/100</f>
        <v>8094.9435703999989</v>
      </c>
      <c r="T51" s="519">
        <f>S51/'A1'!E50*1000/'A7'!O$33*100</f>
        <v>1819.8719606121238</v>
      </c>
      <c r="U51" s="519">
        <f>T51*'A19'!E$43</f>
        <v>15305.774351674572</v>
      </c>
      <c r="V51" s="520">
        <v>0.28000000000000003</v>
      </c>
      <c r="W51" s="519">
        <f>$C51*V51/100</f>
        <v>7455.8690780000006</v>
      </c>
      <c r="X51" s="519">
        <f>W51/'A1'!F50*1000/'A7'!O$33*100</f>
        <v>1730.4895923730983</v>
      </c>
      <c r="Y51" s="519">
        <f>X51*'A19'!F$43</f>
        <v>1721.8927865735859</v>
      </c>
      <c r="Z51" s="519"/>
      <c r="AA51" s="521">
        <v>2007</v>
      </c>
      <c r="AB51" s="522">
        <v>3.121</v>
      </c>
      <c r="AC51" s="519">
        <f>$C51*AB51/100</f>
        <v>83106.312115849985</v>
      </c>
      <c r="AD51" s="519">
        <f>AC51/'A1'!G50*1000/'A7'!O$33*100</f>
        <v>1599.4112189685566</v>
      </c>
      <c r="AE51" s="519">
        <f>AD51*'A19'!G$43</f>
        <v>1502.1800472584694</v>
      </c>
      <c r="AF51" s="520">
        <v>4.2489999999999997</v>
      </c>
      <c r="AG51" s="519">
        <f>$C51*AF51/100</f>
        <v>113142.81325864999</v>
      </c>
      <c r="AH51" s="519">
        <f>AG51/'A1'!H50*1000/'A7'!O$33*100</f>
        <v>1688.2706886633259</v>
      </c>
      <c r="AI51" s="519">
        <f>AH51*'A19'!H$43</f>
        <v>1632.698577972119</v>
      </c>
      <c r="AJ51" s="520">
        <v>2.6960000000000002</v>
      </c>
      <c r="AK51" s="519">
        <f>$C51*AJ51/100</f>
        <v>71789.367979600007</v>
      </c>
      <c r="AL51" s="519">
        <f>AK51/'A1'!I50*1000/'A7'!O$33*100</f>
        <v>1484.1369022957715</v>
      </c>
      <c r="AM51" s="519">
        <f>AL51*'A19'!I$43</f>
        <v>1212.9115052545812</v>
      </c>
      <c r="AN51" s="519"/>
      <c r="AO51" s="521">
        <v>2007</v>
      </c>
      <c r="AP51" s="522">
        <v>0.97899999999999998</v>
      </c>
      <c r="AQ51" s="519">
        <f>$C51*AP51/100</f>
        <v>26068.913669149995</v>
      </c>
      <c r="AR51" s="519">
        <f>AQ51/'A1'!J50*1000/'A7'!O$33*100</f>
        <v>1953.8072546649569</v>
      </c>
      <c r="AS51" s="519">
        <f>AR51*'A19'!J$43</f>
        <v>1744.1728683345152</v>
      </c>
      <c r="AT51" s="520">
        <v>0.36899999999999999</v>
      </c>
      <c r="AU51" s="519">
        <f>$C51*AT51/100</f>
        <v>9825.7703206499991</v>
      </c>
      <c r="AV51" s="519">
        <f>AU51/'A1'!K50*1000/'A7'!O$33*100</f>
        <v>2562.915786344749</v>
      </c>
      <c r="AW51" s="519">
        <f>AV51*'A19'!K$43</f>
        <v>23399.182852483988</v>
      </c>
      <c r="AX51" s="520">
        <v>2.0329999999999999</v>
      </c>
      <c r="AY51" s="519">
        <f>$C51*AX51/100</f>
        <v>54134.93512704999</v>
      </c>
      <c r="AZ51" s="519">
        <f>AY51/'A1'!L50*1000/'A7'!O$33*100</f>
        <v>1480.8339380348566</v>
      </c>
      <c r="BA51" s="519">
        <f>AZ51*'A19'!L$43</f>
        <v>1087.2276553549377</v>
      </c>
      <c r="BB51" s="519"/>
      <c r="BC51" s="521">
        <v>2007</v>
      </c>
      <c r="BD51" s="520">
        <v>0.51500000000000001</v>
      </c>
      <c r="BE51" s="519">
        <f>$C51*BD51/100</f>
        <v>13713.47348275</v>
      </c>
      <c r="BF51" s="519">
        <f>BE51/'A1'!M50*1000/'A7'!O$33*100</f>
        <v>1840.0980535165986</v>
      </c>
      <c r="BG51" s="519">
        <f>BF51*'A19'!M$43</f>
        <v>16811.83905272105</v>
      </c>
      <c r="BH51" s="520">
        <v>3.2509999999999999</v>
      </c>
      <c r="BI51" s="519">
        <f>$C51*BH51/100</f>
        <v>86567.965616349989</v>
      </c>
      <c r="BJ51" s="519">
        <f>BI51/'A1'!N50*1000/'A7'!O$33*100</f>
        <v>1742.3953880898828</v>
      </c>
      <c r="BK51" s="519">
        <f>BJ51*'A19'!N$43</f>
        <v>1108.3037017755803</v>
      </c>
      <c r="BL51" s="520">
        <v>21.084</v>
      </c>
      <c r="BM51" s="519">
        <f>$C51*BL51/100</f>
        <v>561426.94157339993</v>
      </c>
      <c r="BN51" s="519">
        <f>BM51/'A1'!O50*1000*'A19'!O50</f>
        <v>1858.8757274179288</v>
      </c>
    </row>
    <row r="52" spans="1:66" ht="13.5" customHeight="1">
      <c r="A52" s="626">
        <v>2008</v>
      </c>
      <c r="B52" s="523">
        <v>32082.582999999999</v>
      </c>
      <c r="C52" s="519">
        <f t="shared" si="15"/>
        <v>2727019.5549999997</v>
      </c>
      <c r="D52" s="268">
        <v>1.1859999999999999</v>
      </c>
      <c r="E52" s="519">
        <f>$C52*D52/100</f>
        <v>32342.451922299995</v>
      </c>
      <c r="F52" s="519">
        <f>E52/'A1'!B51*1000/'A7'!O$33*100</f>
        <v>1834.4419309678908</v>
      </c>
      <c r="G52" s="519">
        <f>F52*'A19'!B$43</f>
        <v>2406.2126186590922</v>
      </c>
      <c r="H52" s="520">
        <v>0.55700000000000005</v>
      </c>
      <c r="I52" s="519">
        <f>$C52*H52/100</f>
        <v>15189.498921349999</v>
      </c>
      <c r="J52" s="519">
        <f>I52/'A1'!C51*1000/'A7'!O$33*100</f>
        <v>1741.224365096054</v>
      </c>
      <c r="K52" s="519">
        <f>J52*'A19'!C$43</f>
        <v>1551.5988503905978</v>
      </c>
      <c r="L52" s="519"/>
      <c r="M52" s="521">
        <v>2008</v>
      </c>
      <c r="N52" s="520">
        <v>1.855</v>
      </c>
      <c r="O52" s="519">
        <f>$C52*N52/100</f>
        <v>50586.212745249999</v>
      </c>
      <c r="P52" s="519">
        <f>O52/'A1'!D51*1000/'A7'!O$33*100</f>
        <v>1863.1645136870095</v>
      </c>
      <c r="Q52" s="519">
        <f>P52*'A19'!D$43</f>
        <v>2294.7953368163676</v>
      </c>
      <c r="R52" s="520">
        <v>0.29299999999999998</v>
      </c>
      <c r="S52" s="519">
        <f>$C52*R52/100</f>
        <v>7990.167296149998</v>
      </c>
      <c r="T52" s="519">
        <f>S52/'A1'!E51*1000/'A7'!O$33*100</f>
        <v>1785.8500684934324</v>
      </c>
      <c r="U52" s="519">
        <f>T52*'A19'!E$43</f>
        <v>15019.638065685225</v>
      </c>
      <c r="V52" s="520">
        <v>0.27500000000000002</v>
      </c>
      <c r="W52" s="519">
        <f>$C52*V52/100</f>
        <v>7499.3037762499998</v>
      </c>
      <c r="X52" s="519">
        <f>W52/'A1'!F51*1000/'A7'!O$33*100</f>
        <v>1732.4794241294449</v>
      </c>
      <c r="Y52" s="519">
        <f>X52*'A19'!F$43</f>
        <v>1723.8727331522011</v>
      </c>
      <c r="Z52" s="519"/>
      <c r="AA52" s="521">
        <v>2008</v>
      </c>
      <c r="AB52" s="522">
        <v>3.0409999999999999</v>
      </c>
      <c r="AC52" s="519">
        <f>$C52*AB52/100</f>
        <v>82928.664667549994</v>
      </c>
      <c r="AD52" s="519">
        <f>AC52/'A1'!G51*1000/'A7'!O$33*100</f>
        <v>1587.0087347796311</v>
      </c>
      <c r="AE52" s="519">
        <f>AD52*'A19'!G$43</f>
        <v>1490.5315330651918</v>
      </c>
      <c r="AF52" s="520">
        <v>4.1760000000000002</v>
      </c>
      <c r="AG52" s="519">
        <f>$C52*AF52/100</f>
        <v>113880.33661679999</v>
      </c>
      <c r="AH52" s="519">
        <f>AG52/'A1'!H51*1000/'A7'!O$33*100</f>
        <v>1702.2347506965141</v>
      </c>
      <c r="AI52" s="519">
        <f>AH52*'A19'!H$43</f>
        <v>1646.2029907285544</v>
      </c>
      <c r="AJ52" s="520">
        <v>2.589</v>
      </c>
      <c r="AK52" s="519">
        <f>$C52*AJ52/100</f>
        <v>70602.536278949992</v>
      </c>
      <c r="AL52" s="519">
        <f>AK52/'A1'!I51*1000/'A7'!O$33*100</f>
        <v>1448.4549140457693</v>
      </c>
      <c r="AM52" s="519">
        <f>AL52*'A19'!I$43</f>
        <v>1183.7503854065139</v>
      </c>
      <c r="AN52" s="519"/>
      <c r="AO52" s="521">
        <v>2008</v>
      </c>
      <c r="AP52" s="522">
        <v>0.97</v>
      </c>
      <c r="AQ52" s="519">
        <f>$C52*AP52/100</f>
        <v>26452.089683499999</v>
      </c>
      <c r="AR52" s="519">
        <f>AQ52/'A1'!J51*1000/'A7'!O$33*100</f>
        <v>1975.0487695209706</v>
      </c>
      <c r="AS52" s="519">
        <f>AR52*'A19'!J$43</f>
        <v>1763.1352679293191</v>
      </c>
      <c r="AT52" s="520">
        <v>0.36099999999999999</v>
      </c>
      <c r="AU52" s="519">
        <f>$C52*AT52/100</f>
        <v>9844.5405935499984</v>
      </c>
      <c r="AV52" s="519">
        <f>AU52/'A1'!K51*1000/'A7'!O$33*100</f>
        <v>2533.8901451824472</v>
      </c>
      <c r="AW52" s="519">
        <f>AV52*'A19'!K$43</f>
        <v>23134.181447215055</v>
      </c>
      <c r="AX52" s="520">
        <v>1.9950000000000001</v>
      </c>
      <c r="AY52" s="519">
        <f>$C52*AX52/100</f>
        <v>54404.040122249993</v>
      </c>
      <c r="AZ52" s="519">
        <f>AY52/'A1'!L51*1000/'A7'!O$33*100</f>
        <v>1464.7004780578636</v>
      </c>
      <c r="BA52" s="519">
        <f>AZ52*'A19'!L$43</f>
        <v>1075.3824758158826</v>
      </c>
      <c r="BB52" s="519"/>
      <c r="BC52" s="521">
        <v>2008</v>
      </c>
      <c r="BD52" s="520">
        <v>0.499</v>
      </c>
      <c r="BE52" s="519">
        <f>$C52*BD52/100</f>
        <v>13607.82757945</v>
      </c>
      <c r="BF52" s="519">
        <f>BE52/'A1'!M51*1000/'A7'!O$33*100</f>
        <v>1811.6634706813354</v>
      </c>
      <c r="BG52" s="519">
        <f>BF52*'A19'!M$43</f>
        <v>16552.049837008261</v>
      </c>
      <c r="BH52" s="520">
        <v>3.1619999999999999</v>
      </c>
      <c r="BI52" s="519">
        <f>$C52*BH52/100</f>
        <v>86228.358329099996</v>
      </c>
      <c r="BJ52" s="519">
        <f>BI52/'A1'!N51*1000/'A7'!O$33*100</f>
        <v>1723.9137914708274</v>
      </c>
      <c r="BK52" s="519">
        <f>BJ52*'A19'!N$43</f>
        <v>1096.5479188530389</v>
      </c>
      <c r="BL52" s="520">
        <v>20.518999999999998</v>
      </c>
      <c r="BM52" s="519">
        <f>$C52*BL52/100</f>
        <v>559557.14249044994</v>
      </c>
      <c r="BN52" s="519">
        <f>BM52/'A1'!O51*1000*'A19'!O51</f>
        <v>1835.6307018985929</v>
      </c>
    </row>
    <row r="53" spans="1:66" ht="13.5" customHeight="1">
      <c r="A53" s="626">
        <v>2009</v>
      </c>
      <c r="B53" s="518">
        <f>B52*POWER(B$52/B$47,1/5)</f>
        <v>33177.975801532091</v>
      </c>
      <c r="C53" s="519">
        <f t="shared" si="15"/>
        <v>2820127.9431302277</v>
      </c>
      <c r="D53" s="268">
        <v>1.2110000000000001</v>
      </c>
      <c r="E53" s="519">
        <f>$C53*D53/100</f>
        <v>34151.749391307058</v>
      </c>
      <c r="F53" s="519">
        <f>E53/'A1'!B52*1000/'A7'!O$33*100</f>
        <v>1896.7962445788646</v>
      </c>
      <c r="G53" s="519">
        <f>F53*'A19'!B$43</f>
        <v>2488.0019267345938</v>
      </c>
      <c r="H53" s="520">
        <v>0.54600000000000004</v>
      </c>
      <c r="I53" s="519">
        <f>$C53*H53/100</f>
        <v>15397.898569491044</v>
      </c>
      <c r="J53" s="519">
        <f>I53/'A1'!C52*1000/'A7'!O$33*100</f>
        <v>1751.699720096281</v>
      </c>
      <c r="K53" s="519">
        <f>J53*'A19'!C$43</f>
        <v>1560.9334020437898</v>
      </c>
      <c r="L53" s="519"/>
      <c r="M53" s="521">
        <v>2009</v>
      </c>
      <c r="N53" s="520">
        <v>1.823</v>
      </c>
      <c r="O53" s="519">
        <f>$C53*N53/100</f>
        <v>51410.932403264043</v>
      </c>
      <c r="P53" s="519">
        <f>O53/'A1'!D52*1000/'A7'!O$33*100</f>
        <v>1870.3619712058103</v>
      </c>
      <c r="Q53" s="519">
        <f>P53*'A19'!D$43</f>
        <v>2303.6601964837478</v>
      </c>
      <c r="R53" s="520">
        <v>0.28199999999999997</v>
      </c>
      <c r="S53" s="519">
        <f>$C53*R53/100</f>
        <v>7952.7607996272409</v>
      </c>
      <c r="T53" s="519">
        <f>S53/'A1'!E52*1000/'A7'!O$33*100</f>
        <v>1767.8327231581698</v>
      </c>
      <c r="U53" s="519">
        <f>T53*'A19'!E$43</f>
        <v>14868.105744683384</v>
      </c>
      <c r="V53" s="520">
        <v>0.255</v>
      </c>
      <c r="W53" s="519">
        <f>$C53*V53/100</f>
        <v>7191.3262549820811</v>
      </c>
      <c r="X53" s="519">
        <f>W53/'A1'!F52*1000/'A7'!O$33*100</f>
        <v>1653.3959008783593</v>
      </c>
      <c r="Y53" s="519">
        <f>X53*'A19'!F$43</f>
        <v>1645.1820846657643</v>
      </c>
      <c r="Z53" s="519"/>
      <c r="AA53" s="521">
        <v>2009</v>
      </c>
      <c r="AB53" s="522">
        <v>2.9860000000000002</v>
      </c>
      <c r="AC53" s="519">
        <f>$C53*AB53/100</f>
        <v>84209.020381868613</v>
      </c>
      <c r="AD53" s="519">
        <f>AC53/'A1'!G52*1000/'A7'!O$33*100</f>
        <v>1602.6791838175882</v>
      </c>
      <c r="AE53" s="519">
        <f>AD53*'A19'!G$43</f>
        <v>1505.2493464687893</v>
      </c>
      <c r="AF53" s="520">
        <v>4.01</v>
      </c>
      <c r="AG53" s="519">
        <f>$C53*AF53/100</f>
        <v>113087.13051952214</v>
      </c>
      <c r="AH53" s="519">
        <f>AG53/'A1'!H52*1000/'A7'!O$33*100</f>
        <v>1695.4364749971508</v>
      </c>
      <c r="AI53" s="519">
        <f>AH53*'A19'!H$43</f>
        <v>1639.6284910694974</v>
      </c>
      <c r="AJ53" s="520">
        <v>2.4780000000000002</v>
      </c>
      <c r="AK53" s="519">
        <f>$C53*AJ53/100</f>
        <v>69882.77043076705</v>
      </c>
      <c r="AL53" s="519">
        <f>AK53/'A1'!I52*1000/'A7'!O$33*100</f>
        <v>1425.1019690612798</v>
      </c>
      <c r="AM53" s="519">
        <f>AL53*'A19'!I$43</f>
        <v>1164.6651813330559</v>
      </c>
      <c r="AN53" s="519"/>
      <c r="AO53" s="521">
        <v>2009</v>
      </c>
      <c r="AP53" s="522">
        <v>0.94</v>
      </c>
      <c r="AQ53" s="519">
        <f>$C53*AP53/100</f>
        <v>26509.202665424138</v>
      </c>
      <c r="AR53" s="519">
        <f>AQ53/'A1'!J52*1000/'A7'!O$33*100</f>
        <v>1968.8937894111482</v>
      </c>
      <c r="AS53" s="519">
        <f>AR53*'A19'!J$43</f>
        <v>1757.6406884169037</v>
      </c>
      <c r="AT53" s="520">
        <v>0.35899999999999999</v>
      </c>
      <c r="AU53" s="519">
        <f>$C53*AT53/100</f>
        <v>10124.259315837517</v>
      </c>
      <c r="AV53" s="519">
        <f>AU53/'A1'!K52*1000/'A7'!O$33*100</f>
        <v>2574.5753825065785</v>
      </c>
      <c r="AW53" s="519">
        <f>AV53*'A19'!K$43</f>
        <v>23505.633881437174</v>
      </c>
      <c r="AX53" s="520">
        <v>1.9359999999999999</v>
      </c>
      <c r="AY53" s="519">
        <f>$C53*AX53/100</f>
        <v>54597.676979001211</v>
      </c>
      <c r="AZ53" s="519">
        <f>AY53/'A1'!L52*1000/'A7'!O$33*100</f>
        <v>1459.1580144619111</v>
      </c>
      <c r="BA53" s="519">
        <f>AZ53*'A19'!L$43</f>
        <v>1071.313201371569</v>
      </c>
      <c r="BB53" s="519"/>
      <c r="BC53" s="521">
        <v>2009</v>
      </c>
      <c r="BD53" s="520">
        <v>0.47699999999999998</v>
      </c>
      <c r="BE53" s="519">
        <f>$C53*BD53/100</f>
        <v>13452.010288731186</v>
      </c>
      <c r="BF53" s="519">
        <f>BE53/'A1'!M52*1000/'A7'!O$33*100</f>
        <v>1775.7040853940221</v>
      </c>
      <c r="BG53" s="519">
        <f>BF53*'A19'!M$43</f>
        <v>16223.511150317212</v>
      </c>
      <c r="BH53" s="520">
        <v>3.0310000000000001</v>
      </c>
      <c r="BI53" s="519">
        <f>$C53*BH53/100</f>
        <v>85478.077956277208</v>
      </c>
      <c r="BJ53" s="519">
        <f>BI53/'A1'!N52*1000/'A7'!O$33*100</f>
        <v>1698.0174413230473</v>
      </c>
      <c r="BK53" s="519">
        <f>BJ53*'A19'!N$43</f>
        <v>1080.0757559172055</v>
      </c>
      <c r="BL53" s="520">
        <v>20.135000000000002</v>
      </c>
      <c r="BM53" s="519">
        <f>$C53*BL53/100</f>
        <v>567832.7613492714</v>
      </c>
      <c r="BN53" s="519">
        <f>BM53/'A1'!O52*1000*'A19'!O52</f>
        <v>1846.712700699783</v>
      </c>
    </row>
    <row r="54" spans="1:66" s="524" customFormat="1" ht="110.25" customHeight="1">
      <c r="B54" s="831" t="s">
        <v>813</v>
      </c>
      <c r="C54" s="832"/>
      <c r="D54" s="832"/>
      <c r="E54" s="832"/>
      <c r="F54" s="832"/>
      <c r="G54" s="832"/>
      <c r="H54" s="832"/>
      <c r="I54" s="832"/>
      <c r="J54" s="832"/>
      <c r="K54" s="832"/>
      <c r="L54" s="525"/>
      <c r="M54" s="526"/>
      <c r="N54" s="527" t="s">
        <v>4</v>
      </c>
      <c r="O54" s="525"/>
      <c r="P54" s="525"/>
      <c r="Q54" s="525"/>
      <c r="R54" s="528"/>
      <c r="S54" s="525"/>
      <c r="T54" s="525"/>
      <c r="U54" s="525"/>
      <c r="V54" s="528"/>
      <c r="W54" s="525"/>
      <c r="X54" s="525"/>
      <c r="Y54" s="525"/>
      <c r="Z54" s="525"/>
      <c r="AA54" s="526"/>
      <c r="AB54" s="527" t="s">
        <v>4</v>
      </c>
      <c r="AC54" s="525"/>
      <c r="AD54" s="525"/>
      <c r="AE54" s="525"/>
      <c r="AF54" s="528"/>
      <c r="AG54" s="525"/>
      <c r="AH54" s="525"/>
      <c r="AI54" s="525"/>
      <c r="AJ54" s="528"/>
      <c r="AK54" s="525"/>
      <c r="AL54" s="525"/>
      <c r="AM54" s="525"/>
      <c r="AN54" s="525"/>
      <c r="AO54" s="526"/>
      <c r="AP54" s="527" t="s">
        <v>4</v>
      </c>
      <c r="AQ54" s="525"/>
      <c r="AR54" s="525"/>
      <c r="AS54" s="525"/>
      <c r="AT54" s="528"/>
      <c r="AU54" s="525"/>
      <c r="AV54" s="525"/>
      <c r="AW54" s="525"/>
      <c r="AX54" s="528"/>
      <c r="AY54" s="525"/>
      <c r="AZ54" s="525"/>
      <c r="BA54" s="525"/>
      <c r="BB54" s="525"/>
      <c r="BC54" s="526"/>
      <c r="BD54" s="527" t="s">
        <v>4</v>
      </c>
      <c r="BE54" s="525"/>
      <c r="BF54" s="525"/>
      <c r="BG54" s="525"/>
      <c r="BH54" s="528"/>
      <c r="BI54" s="525"/>
      <c r="BJ54" s="525"/>
      <c r="BK54" s="525"/>
      <c r="BL54" s="528"/>
      <c r="BM54" s="525"/>
      <c r="BN54" s="525"/>
    </row>
    <row r="55" spans="1:66" s="529" customFormat="1" ht="15" customHeight="1">
      <c r="A55" s="277"/>
      <c r="B55" s="833" t="s">
        <v>0</v>
      </c>
      <c r="C55" s="834"/>
      <c r="D55" s="834"/>
      <c r="E55" s="834"/>
      <c r="F55" s="834"/>
      <c r="G55" s="834"/>
      <c r="H55" s="834"/>
      <c r="I55" s="834"/>
      <c r="J55" s="834"/>
      <c r="K55" s="834"/>
      <c r="L55" s="313"/>
    </row>
    <row r="56" spans="1:66" s="529" customFormat="1" ht="12.75" customHeight="1">
      <c r="A56" s="277"/>
      <c r="B56" s="529" t="s">
        <v>814</v>
      </c>
      <c r="C56" s="313"/>
      <c r="D56" s="662"/>
      <c r="E56" s="313"/>
      <c r="F56" s="313"/>
      <c r="G56" s="313"/>
      <c r="H56" s="313"/>
      <c r="I56" s="313"/>
      <c r="J56" s="313"/>
      <c r="K56" s="313"/>
      <c r="L56" s="313"/>
    </row>
    <row r="57" spans="1:66" s="524" customFormat="1" ht="12.75" customHeight="1">
      <c r="A57" s="277"/>
    </row>
    <row r="58" spans="1:66" s="524" customFormat="1" ht="12.75" customHeight="1">
      <c r="A58" s="277"/>
      <c r="B58" s="524">
        <v>1960</v>
      </c>
      <c r="C58" s="524">
        <v>9420.5229999999992</v>
      </c>
    </row>
    <row r="59" spans="1:66" s="524" customFormat="1" ht="12.75" customHeight="1">
      <c r="A59" s="277"/>
      <c r="B59" s="524">
        <v>1961</v>
      </c>
      <c r="C59" s="524">
        <v>9460.8599999999988</v>
      </c>
    </row>
    <row r="60" spans="1:66" ht="12.75" customHeight="1">
      <c r="B60" s="510">
        <v>1962</v>
      </c>
      <c r="C60" s="510">
        <v>9849.5619999999999</v>
      </c>
    </row>
    <row r="61" spans="1:66" ht="12.75" customHeight="1">
      <c r="B61" s="510">
        <v>1963</v>
      </c>
      <c r="C61" s="510">
        <v>10388.610999999999</v>
      </c>
    </row>
    <row r="62" spans="1:66" ht="12.75" customHeight="1">
      <c r="B62" s="510">
        <v>1964</v>
      </c>
      <c r="C62" s="510">
        <v>10982.664999999999</v>
      </c>
    </row>
    <row r="63" spans="1:66" ht="12.75" customHeight="1">
      <c r="B63" s="510">
        <v>1965</v>
      </c>
      <c r="C63" s="510">
        <v>11477.71</v>
      </c>
    </row>
    <row r="64" spans="1:66" ht="12.75" customHeight="1">
      <c r="B64" s="510">
        <v>1966</v>
      </c>
      <c r="C64" s="510">
        <v>12057.096</v>
      </c>
    </row>
    <row r="65" spans="2:3" ht="12.75" customHeight="1">
      <c r="B65" s="510">
        <v>1967</v>
      </c>
      <c r="C65" s="510">
        <v>12442.130999999999</v>
      </c>
    </row>
    <row r="66" spans="2:3" ht="12.75" customHeight="1">
      <c r="B66" s="510">
        <v>1968</v>
      </c>
      <c r="C66" s="510">
        <v>13076.521999999999</v>
      </c>
    </row>
    <row r="67" spans="2:3" ht="12.75" customHeight="1">
      <c r="B67" s="510">
        <v>1969</v>
      </c>
      <c r="C67" s="510">
        <v>13861.259999999998</v>
      </c>
    </row>
    <row r="68" spans="2:3" ht="12.75" customHeight="1">
      <c r="B68" s="510">
        <v>1970</v>
      </c>
      <c r="C68" s="510">
        <v>14862.350999999999</v>
      </c>
    </row>
    <row r="69" spans="2:3" ht="12.75" customHeight="1">
      <c r="B69" s="510">
        <v>1971</v>
      </c>
      <c r="C69" s="510">
        <v>15430.735999999999</v>
      </c>
    </row>
    <row r="70" spans="2:3" ht="12.75" customHeight="1">
      <c r="B70" s="510">
        <v>1972</v>
      </c>
      <c r="C70" s="510">
        <v>16046.791999999999</v>
      </c>
    </row>
    <row r="71" spans="2:3" ht="12.75" customHeight="1">
      <c r="B71" s="510">
        <v>1973</v>
      </c>
      <c r="C71" s="510">
        <v>16923.204999999998</v>
      </c>
    </row>
    <row r="72" spans="2:3" ht="12.75" customHeight="1">
      <c r="B72" s="510">
        <v>1974</v>
      </c>
      <c r="C72" s="510">
        <v>16952.540999999997</v>
      </c>
    </row>
    <row r="73" spans="2:3" ht="12.75" customHeight="1">
      <c r="B73" s="510">
        <v>1975</v>
      </c>
      <c r="C73" s="510">
        <v>16853.531999999999</v>
      </c>
    </row>
    <row r="74" spans="2:3" ht="12.75" customHeight="1">
      <c r="B74" s="510">
        <v>1976</v>
      </c>
      <c r="C74" s="510">
        <v>17836.288</v>
      </c>
    </row>
    <row r="75" spans="2:3" ht="12.75" customHeight="1">
      <c r="B75" s="510">
        <v>1977</v>
      </c>
      <c r="C75" s="510">
        <v>18430.342000000001</v>
      </c>
    </row>
    <row r="76" spans="2:3" ht="12.75" customHeight="1">
      <c r="B76" s="510">
        <v>1978</v>
      </c>
      <c r="C76" s="510">
        <v>18654.028999999999</v>
      </c>
    </row>
    <row r="77" spans="2:3" ht="12.75" customHeight="1">
      <c r="B77" s="510">
        <v>1979</v>
      </c>
      <c r="C77" s="510">
        <v>19688.123</v>
      </c>
    </row>
    <row r="78" spans="2:3" ht="12.75" customHeight="1">
      <c r="B78" s="510">
        <v>1980</v>
      </c>
      <c r="C78" s="510">
        <v>19493.771999999997</v>
      </c>
    </row>
    <row r="79" spans="2:3" ht="12.75" customHeight="1">
      <c r="B79" s="510">
        <v>1981</v>
      </c>
      <c r="C79" s="510">
        <v>18892.383999999998</v>
      </c>
    </row>
    <row r="80" spans="2:3" ht="12.75" customHeight="1">
      <c r="B80" s="510">
        <v>1982</v>
      </c>
      <c r="C80" s="510">
        <v>18749.370999999999</v>
      </c>
    </row>
    <row r="81" spans="2:3" ht="12.75" customHeight="1">
      <c r="B81" s="510">
        <v>1983</v>
      </c>
      <c r="C81" s="510">
        <v>18683.364999999998</v>
      </c>
    </row>
    <row r="82" spans="2:3" ht="12.75" customHeight="1">
      <c r="B82" s="510">
        <v>1984</v>
      </c>
      <c r="C82" s="510">
        <v>19372.760999999999</v>
      </c>
    </row>
    <row r="83" spans="2:3" ht="12.75" customHeight="1">
      <c r="B83" s="510">
        <v>1985</v>
      </c>
      <c r="C83" s="510">
        <v>19952.146999999997</v>
      </c>
    </row>
    <row r="84" spans="2:3" ht="12.75" customHeight="1">
      <c r="B84" s="510">
        <v>1986</v>
      </c>
      <c r="C84" s="510">
        <v>20568.202999999998</v>
      </c>
    </row>
    <row r="85" spans="2:3" ht="12.75" customHeight="1">
      <c r="B85" s="510">
        <v>1987</v>
      </c>
      <c r="C85" s="510">
        <v>21103.584999999999</v>
      </c>
    </row>
    <row r="86" spans="2:3" ht="12.75" customHeight="1">
      <c r="B86" s="510">
        <v>1988</v>
      </c>
      <c r="C86" s="510">
        <v>21884.655999999999</v>
      </c>
    </row>
    <row r="87" spans="2:3" ht="12.75" customHeight="1">
      <c r="B87" s="510">
        <v>1989</v>
      </c>
      <c r="C87" s="510">
        <v>22324.696</v>
      </c>
    </row>
    <row r="88" spans="2:3" ht="12.75" customHeight="1">
      <c r="B88" s="510">
        <v>1990</v>
      </c>
      <c r="C88" s="510">
        <v>22555.717000000001</v>
      </c>
    </row>
    <row r="89" spans="2:3" ht="12.75" customHeight="1">
      <c r="B89" s="510">
        <v>1991</v>
      </c>
      <c r="C89" s="510">
        <v>22878.413</v>
      </c>
    </row>
    <row r="90" spans="2:3" ht="12.75" customHeight="1">
      <c r="B90" s="510">
        <v>1992</v>
      </c>
      <c r="C90" s="510">
        <v>22654.725999999999</v>
      </c>
    </row>
    <row r="91" spans="2:3" ht="12.75" customHeight="1">
      <c r="B91" s="510">
        <v>1993</v>
      </c>
      <c r="C91" s="510">
        <v>22632.723999999998</v>
      </c>
    </row>
    <row r="92" spans="2:3" ht="12.75" customHeight="1">
      <c r="B92" s="510">
        <v>1994</v>
      </c>
      <c r="C92" s="510">
        <v>23043.428</v>
      </c>
    </row>
    <row r="93" spans="2:3" ht="12.75" customHeight="1">
      <c r="B93" s="510">
        <v>1995</v>
      </c>
      <c r="C93" s="510">
        <v>23549.473999999998</v>
      </c>
    </row>
    <row r="94" spans="2:3" ht="12.75" customHeight="1">
      <c r="B94" s="510">
        <v>1996</v>
      </c>
      <c r="C94" s="510">
        <v>24018.85</v>
      </c>
    </row>
    <row r="95" spans="2:3" ht="12.75" customHeight="1">
      <c r="B95" s="510">
        <v>1997</v>
      </c>
      <c r="C95" s="510">
        <v>24433.220999999998</v>
      </c>
    </row>
    <row r="96" spans="2:3" ht="12.75" customHeight="1">
      <c r="B96" s="510">
        <v>1998</v>
      </c>
      <c r="C96" s="510">
        <v>24341.545999999998</v>
      </c>
    </row>
    <row r="97" spans="2:3" ht="12.75" customHeight="1">
      <c r="B97" s="510">
        <v>1999</v>
      </c>
      <c r="C97" s="510">
        <v>24143.527999999998</v>
      </c>
    </row>
    <row r="98" spans="2:3" ht="12.75" customHeight="1">
      <c r="B98" s="510">
        <v>2000</v>
      </c>
      <c r="C98" s="510">
        <v>24752.25</v>
      </c>
    </row>
    <row r="99" spans="2:3" ht="12.75" customHeight="1">
      <c r="B99" s="510">
        <v>2001</v>
      </c>
      <c r="C99" s="510">
        <v>25360.971999999998</v>
      </c>
    </row>
    <row r="100" spans="2:3" ht="12.75" customHeight="1">
      <c r="B100" s="510">
        <v>2002</v>
      </c>
      <c r="C100" s="510">
        <v>25599.326999999997</v>
      </c>
    </row>
    <row r="101" spans="2:3" ht="12.75" customHeight="1">
      <c r="B101" s="510">
        <v>2003</v>
      </c>
      <c r="C101" s="510">
        <v>27124.798999999999</v>
      </c>
    </row>
    <row r="102" spans="2:3" ht="12.75" customHeight="1">
      <c r="B102" s="510">
        <v>2004</v>
      </c>
      <c r="C102" s="510">
        <v>28536.593999999997</v>
      </c>
    </row>
    <row r="103" spans="2:3" ht="12.75" customHeight="1">
      <c r="B103" s="510">
        <v>2005</v>
      </c>
      <c r="C103" s="510">
        <v>29651.361999999997</v>
      </c>
    </row>
    <row r="104" spans="2:3" ht="12.75" customHeight="1">
      <c r="B104" s="510">
        <v>2006</v>
      </c>
      <c r="C104" s="510">
        <v>30619.449999999997</v>
      </c>
    </row>
    <row r="105" spans="2:3" ht="12.75" customHeight="1">
      <c r="B105" s="510">
        <v>2007</v>
      </c>
      <c r="C105" s="510">
        <v>31327.180999999997</v>
      </c>
    </row>
    <row r="106" spans="2:3" ht="12.75" customHeight="1">
      <c r="B106" s="510">
        <v>2008</v>
      </c>
      <c r="C106" s="510">
        <v>32082.582999999999</v>
      </c>
    </row>
  </sheetData>
  <mergeCells count="2">
    <mergeCell ref="B54:K54"/>
    <mergeCell ref="B55:K55"/>
  </mergeCells>
  <phoneticPr fontId="0" type="noConversion"/>
  <pageMargins left="0.35433070866141736" right="0.35433070866141736" top="0.39370078740157483" bottom="0.39370078740157483" header="0.51181102362204722" footer="0.51181102362204722"/>
  <pageSetup scale="91" fitToWidth="5" orientation="landscape" r:id="rId1"/>
  <headerFooter alignWithMargins="0"/>
  <colBreaks count="4" manualBreakCount="4">
    <brk id="12" max="53" man="1"/>
    <brk id="26" max="53" man="1"/>
    <brk id="39" max="53" man="1"/>
    <brk id="53" max="53" man="1"/>
  </colBreaks>
</worksheet>
</file>

<file path=xl/worksheets/sheet48.xml><?xml version="1.0" encoding="utf-8"?>
<worksheet xmlns="http://schemas.openxmlformats.org/spreadsheetml/2006/main" xmlns:r="http://schemas.openxmlformats.org/officeDocument/2006/relationships">
  <sheetPr codeName="Sheet48">
    <pageSetUpPr fitToPage="1"/>
  </sheetPr>
  <dimension ref="A1:O56"/>
  <sheetViews>
    <sheetView view="pageBreakPreview" zoomScaleSheetLayoutView="100" workbookViewId="0">
      <pane xSplit="1" ySplit="2" topLeftCell="B3" activePane="bottomRight" state="frozen"/>
      <selection activeCell="R37" sqref="R37"/>
      <selection pane="topRight" activeCell="R37" sqref="R37"/>
      <selection pane="bottomLeft" activeCell="R37" sqref="R37"/>
      <selection pane="bottomRight" activeCell="R37" sqref="R37"/>
    </sheetView>
  </sheetViews>
  <sheetFormatPr defaultRowHeight="12.75"/>
  <cols>
    <col min="1" max="1" width="5" style="419" customWidth="1"/>
    <col min="2" max="9" width="9.140625" style="417"/>
    <col min="10" max="10" width="11.140625" style="417" customWidth="1"/>
    <col min="11" max="16384" width="9.140625" style="417"/>
  </cols>
  <sheetData>
    <row r="1" spans="1:15" s="419" customFormat="1" ht="12.75" customHeight="1">
      <c r="A1" s="419" t="s">
        <v>449</v>
      </c>
    </row>
    <row r="2" spans="1:15" s="419" customFormat="1" ht="27" customHeight="1">
      <c r="A2" s="419" t="s">
        <v>471</v>
      </c>
      <c r="B2" s="91" t="s">
        <v>472</v>
      </c>
      <c r="C2" s="91" t="s">
        <v>474</v>
      </c>
      <c r="D2" s="91" t="s">
        <v>475</v>
      </c>
      <c r="E2" s="91" t="s">
        <v>479</v>
      </c>
      <c r="F2" s="91" t="s">
        <v>480</v>
      </c>
      <c r="G2" s="91" t="s">
        <v>481</v>
      </c>
      <c r="H2" s="91" t="s">
        <v>482</v>
      </c>
      <c r="I2" s="91" t="s">
        <v>487</v>
      </c>
      <c r="J2" s="91" t="s">
        <v>492</v>
      </c>
      <c r="K2" s="91" t="s">
        <v>494</v>
      </c>
      <c r="L2" s="91" t="s">
        <v>497</v>
      </c>
      <c r="M2" s="91" t="s">
        <v>498</v>
      </c>
      <c r="N2" s="91" t="s">
        <v>501</v>
      </c>
      <c r="O2" s="91" t="s">
        <v>502</v>
      </c>
    </row>
    <row r="3" spans="1:15" hidden="1">
      <c r="A3" s="494">
        <v>1960</v>
      </c>
      <c r="B3" s="509"/>
      <c r="C3" s="509">
        <f>'A11-1'!C3/'A17'!C3*100</f>
        <v>54.994084704715632</v>
      </c>
      <c r="D3" s="509">
        <f>'A11-1'!D3/'A17'!D3*100</f>
        <v>56.145120668387591</v>
      </c>
      <c r="E3" s="509">
        <f>'A11-1'!E3/'A17'!E3*100</f>
        <v>48.204053504102461</v>
      </c>
      <c r="F3" s="509">
        <f>'A11-1'!F3/'A17'!F3*100</f>
        <v>76.448952742379689</v>
      </c>
      <c r="G3" s="509">
        <f>'A11-1'!G3/'A17'!G3*100</f>
        <v>62.655998698125529</v>
      </c>
      <c r="H3" s="509"/>
      <c r="I3" s="509">
        <f>'A11-1'!I3/'A17'!I3*100</f>
        <v>52.651815173339379</v>
      </c>
      <c r="J3" s="509"/>
      <c r="K3" s="509">
        <f>'A11-1'!K3/'A17'!K3*100</f>
        <v>54.681606936721714</v>
      </c>
      <c r="L3" s="509">
        <f>'A11-1'!L3/'A17'!L3*100</f>
        <v>56.537308401624898</v>
      </c>
      <c r="M3" s="509"/>
      <c r="N3" s="509">
        <f>'A11-1'!N3/'A17'!N3*100</f>
        <v>42.814952180723218</v>
      </c>
      <c r="O3" s="509">
        <f>'A11-1'!O3/'A17'!O3*100</f>
        <v>62.019550788307562</v>
      </c>
    </row>
    <row r="4" spans="1:15" hidden="1">
      <c r="A4" s="494">
        <v>1961</v>
      </c>
      <c r="B4" s="509"/>
      <c r="C4" s="509">
        <f>'A11-1'!C4/'A17'!C4*100</f>
        <v>55.352532856790191</v>
      </c>
      <c r="D4" s="509">
        <f>'A11-1'!D4/'A17'!D4*100</f>
        <v>56.934318679219551</v>
      </c>
      <c r="E4" s="509"/>
      <c r="F4" s="509">
        <f>'A11-1'!F4/'A17'!F4*100</f>
        <v>75.046651077742951</v>
      </c>
      <c r="G4" s="509">
        <f>'A11-1'!G4/'A17'!G4*100</f>
        <v>62.871477420340369</v>
      </c>
      <c r="H4" s="509"/>
      <c r="I4" s="509">
        <f>'A11-1'!I4/'A17'!I4*100</f>
        <v>52.533235613509277</v>
      </c>
      <c r="J4" s="509"/>
      <c r="K4" s="509">
        <f>'A11-1'!K4/'A17'!K4*100</f>
        <v>55.307223581036439</v>
      </c>
      <c r="L4" s="509">
        <f>'A11-1'!L4/'A17'!L4*100</f>
        <v>56.571247352479062</v>
      </c>
      <c r="M4" s="509"/>
      <c r="N4" s="509">
        <f>'A11-1'!N4/'A17'!N4*100</f>
        <v>43.586960074848442</v>
      </c>
      <c r="O4" s="509">
        <f>'A11-1'!O4/'A17'!O4*100</f>
        <v>61.452288012039688</v>
      </c>
    </row>
    <row r="5" spans="1:15" hidden="1">
      <c r="A5" s="494">
        <v>1962</v>
      </c>
      <c r="B5" s="509"/>
      <c r="C5" s="509">
        <f>'A11-1'!C5/'A17'!C5*100</f>
        <v>55.590642365067389</v>
      </c>
      <c r="D5" s="509">
        <f>'A11-1'!D5/'A17'!D5*100</f>
        <v>57.603891863683351</v>
      </c>
      <c r="E5" s="509"/>
      <c r="F5" s="509">
        <f>'A11-1'!F5/'A17'!F5*100</f>
        <v>73.530665930608563</v>
      </c>
      <c r="G5" s="509">
        <f>'A11-1'!G5/'A17'!G5*100</f>
        <v>62.329720277719346</v>
      </c>
      <c r="H5" s="509"/>
      <c r="I5" s="509">
        <f>'A11-1'!I5/'A17'!I5*100</f>
        <v>52.305833420512492</v>
      </c>
      <c r="J5" s="509"/>
      <c r="K5" s="509">
        <f>'A11-1'!K5/'A17'!K5*100</f>
        <v>55.896643218361007</v>
      </c>
      <c r="L5" s="509">
        <f>'A11-1'!L5/'A17'!L5*100</f>
        <v>56.786300416380421</v>
      </c>
      <c r="M5" s="509"/>
      <c r="N5" s="509">
        <f>'A11-1'!N5/'A17'!N5*100</f>
        <v>43.815999119082271</v>
      </c>
      <c r="O5" s="509">
        <f>'A11-1'!O5/'A17'!O5*100</f>
        <v>61.932072098912563</v>
      </c>
    </row>
    <row r="6" spans="1:15" hidden="1">
      <c r="A6" s="494">
        <v>1963</v>
      </c>
      <c r="B6" s="509"/>
      <c r="C6" s="509">
        <f>'A11-1'!C6/'A17'!C6*100</f>
        <v>55.490671719526375</v>
      </c>
      <c r="D6" s="509">
        <f>'A11-1'!D6/'A17'!D6*100</f>
        <v>58.23387643587845</v>
      </c>
      <c r="E6" s="509"/>
      <c r="F6" s="509">
        <f>'A11-1'!F6/'A17'!F6*100</f>
        <v>72.1147201105736</v>
      </c>
      <c r="G6" s="509">
        <f>'A11-1'!G6/'A17'!G6*100</f>
        <v>63.600564619764519</v>
      </c>
      <c r="H6" s="509"/>
      <c r="I6" s="509">
        <f>'A11-1'!I6/'A17'!I6*100</f>
        <v>52.071936225983642</v>
      </c>
      <c r="J6" s="509"/>
      <c r="K6" s="509">
        <f>'A11-1'!K6/'A17'!K6*100</f>
        <v>56.571376148052664</v>
      </c>
      <c r="L6" s="509">
        <f>'A11-1'!L6/'A17'!L6*100</f>
        <v>56.972906778615155</v>
      </c>
      <c r="M6" s="509">
        <f>'A11-1'!M6/'A17'!M6*100</f>
        <v>71.100517293843197</v>
      </c>
      <c r="N6" s="509">
        <f>'A11-1'!N6/'A17'!N6*100</f>
        <v>44.428456032726189</v>
      </c>
      <c r="O6" s="509">
        <f>'A11-1'!O6/'A17'!O6*100</f>
        <v>61.728631834662139</v>
      </c>
    </row>
    <row r="7" spans="1:15" hidden="1">
      <c r="A7" s="494">
        <v>1964</v>
      </c>
      <c r="B7" s="509">
        <f>'A11-1'!B7/'A17'!B7*100</f>
        <v>57.68106496727475</v>
      </c>
      <c r="C7" s="509">
        <f>'A11-1'!C7/'A17'!C7*100</f>
        <v>55.309445469323613</v>
      </c>
      <c r="D7" s="509">
        <f>'A11-1'!D7/'A17'!D7*100</f>
        <v>58.688723223314057</v>
      </c>
      <c r="E7" s="509"/>
      <c r="F7" s="509">
        <f>'A11-1'!F7/'A17'!F7*100</f>
        <v>72.197614991482112</v>
      </c>
      <c r="G7" s="509">
        <f>'A11-1'!G7/'A17'!G7*100</f>
        <v>62.479721103376008</v>
      </c>
      <c r="H7" s="509"/>
      <c r="I7" s="509">
        <f>'A11-1'!I7/'A17'!I7*100</f>
        <v>51.897268248228102</v>
      </c>
      <c r="J7" s="509"/>
      <c r="K7" s="509">
        <f>'A11-1'!K7/'A17'!K7*100</f>
        <v>57.381220980882674</v>
      </c>
      <c r="L7" s="509">
        <f>'A11-1'!L7/'A17'!L7*100</f>
        <v>57.086086761704088</v>
      </c>
      <c r="M7" s="509">
        <f>'A11-1'!M7/'A17'!M7*100</f>
        <v>70.776659959758547</v>
      </c>
      <c r="N7" s="509">
        <f>'A11-1'!N7/'A17'!N7*100</f>
        <v>45.15164303145832</v>
      </c>
      <c r="O7" s="509">
        <f>'A11-1'!O7/'A17'!O7*100</f>
        <v>62.054249287966869</v>
      </c>
    </row>
    <row r="8" spans="1:15" hidden="1">
      <c r="A8" s="494">
        <v>1965</v>
      </c>
      <c r="B8" s="509">
        <f>'A11-1'!B8/'A17'!B8*100</f>
        <v>57.933861857987765</v>
      </c>
      <c r="C8" s="509">
        <f>'A11-1'!C8/'A17'!C8*100</f>
        <v>55.205340559853319</v>
      </c>
      <c r="D8" s="509">
        <f>'A11-1'!D8/'A17'!D8*100</f>
        <v>59.09116661850846</v>
      </c>
      <c r="E8" s="509">
        <f>'A11-1'!E8/'A17'!E8*100</f>
        <v>51.288549880858781</v>
      </c>
      <c r="F8" s="509">
        <f>'A11-1'!F8/'A17'!F8*100</f>
        <v>71.949983102399457</v>
      </c>
      <c r="G8" s="509">
        <f>'A11-1'!G8/'A17'!G8*100</f>
        <v>61.906742006761618</v>
      </c>
      <c r="H8" s="509"/>
      <c r="I8" s="509">
        <f>'A11-1'!I8/'A17'!I8*100</f>
        <v>51.802721605079341</v>
      </c>
      <c r="J8" s="509"/>
      <c r="K8" s="509">
        <f>'A11-1'!K8/'A17'!K8*100</f>
        <v>58.23008322161747</v>
      </c>
      <c r="L8" s="509">
        <f>'A11-1'!L8/'A17'!L8*100</f>
        <v>57.14397008182187</v>
      </c>
      <c r="M8" s="509">
        <f>'A11-1'!M8/'A17'!M8*100</f>
        <v>70.807824994516139</v>
      </c>
      <c r="N8" s="509">
        <f>'A11-1'!N8/'A17'!N8*100</f>
        <v>45.977490730954152</v>
      </c>
      <c r="O8" s="509">
        <f>'A11-1'!O8/'A17'!O8*100</f>
        <v>62.608541869307629</v>
      </c>
    </row>
    <row r="9" spans="1:15" hidden="1">
      <c r="A9" s="494">
        <v>1966</v>
      </c>
      <c r="B9" s="509">
        <f>'A11-1'!B9/'A17'!B9*100</f>
        <v>58.047357822373449</v>
      </c>
      <c r="C9" s="509">
        <f>'A11-1'!C9/'A17'!C9*100</f>
        <v>55.249732455370946</v>
      </c>
      <c r="D9" s="509">
        <f>'A11-1'!D9/'A17'!D9*100</f>
        <v>59.34196441975422</v>
      </c>
      <c r="E9" s="509"/>
      <c r="F9" s="509">
        <f>'A11-1'!F9/'A17'!F9*100</f>
        <v>71.557788944723626</v>
      </c>
      <c r="G9" s="509">
        <f>'A11-1'!G9/'A17'!G9*100</f>
        <v>62.830849943299015</v>
      </c>
      <c r="H9" s="509"/>
      <c r="I9" s="509">
        <f>'A11-1'!I9/'A17'!I9*100</f>
        <v>51.773022395335602</v>
      </c>
      <c r="J9" s="509"/>
      <c r="K9" s="509">
        <f>'A11-1'!K9/'A17'!K9*100</f>
        <v>59.168763966198902</v>
      </c>
      <c r="L9" s="509">
        <f>'A11-1'!L9/'A17'!L9*100</f>
        <v>57.214636106385839</v>
      </c>
      <c r="M9" s="509">
        <f>'A11-1'!M9/'A17'!M9*100</f>
        <v>71.02210981802375</v>
      </c>
      <c r="N9" s="509">
        <f>'A11-1'!N9/'A17'!N9*100</f>
        <v>46.981125096618662</v>
      </c>
      <c r="O9" s="509">
        <f>'A11-1'!O9/'A17'!O9*100</f>
        <v>63.589047295768275</v>
      </c>
    </row>
    <row r="10" spans="1:15" hidden="1">
      <c r="A10" s="494">
        <v>1967</v>
      </c>
      <c r="B10" s="509">
        <f>'A11-1'!B10/'A17'!B10*100</f>
        <v>57.914921394766907</v>
      </c>
      <c r="C10" s="509">
        <f>'A11-1'!C10/'A17'!C10*100</f>
        <v>55.12044176079236</v>
      </c>
      <c r="D10" s="509">
        <f>'A11-1'!D10/'A17'!D10*100</f>
        <v>59.489736092363778</v>
      </c>
      <c r="E10" s="509">
        <f>'A11-1'!E10/'A17'!E10*100</f>
        <v>53.031920739690172</v>
      </c>
      <c r="F10" s="509">
        <f>'A11-1'!F10/'A17'!F10*100</f>
        <v>69.26392572944296</v>
      </c>
      <c r="G10" s="509">
        <f>'A11-1'!G10/'A17'!G10*100</f>
        <v>63.646721161468513</v>
      </c>
      <c r="H10" s="509"/>
      <c r="I10" s="509">
        <f>'A11-1'!I10/'A17'!I10*100</f>
        <v>51.810250329523186</v>
      </c>
      <c r="J10" s="509"/>
      <c r="K10" s="509">
        <f>'A11-1'!K10/'A17'!K10*100</f>
        <v>60.073638387491272</v>
      </c>
      <c r="L10" s="509">
        <f>'A11-1'!L10/'A17'!L10*100</f>
        <v>57.286782135708805</v>
      </c>
      <c r="M10" s="509">
        <f>'A11-1'!M10/'A17'!M10*100</f>
        <v>70.179133858267718</v>
      </c>
      <c r="N10" s="509">
        <f>'A11-1'!N10/'A17'!N10*100</f>
        <v>47.954859435068798</v>
      </c>
      <c r="O10" s="509">
        <f>'A11-1'!O10/'A17'!O10*100</f>
        <v>63.757555166124249</v>
      </c>
    </row>
    <row r="11" spans="1:15" hidden="1">
      <c r="A11" s="494">
        <v>1968</v>
      </c>
      <c r="B11" s="509">
        <f>'A11-1'!B11/'A17'!B11*100</f>
        <v>58.045052827430396</v>
      </c>
      <c r="C11" s="509">
        <f>'A11-1'!C11/'A17'!C11*100</f>
        <v>54.9914536212301</v>
      </c>
      <c r="D11" s="509">
        <f>'A11-1'!D11/'A17'!D11*100</f>
        <v>59.752051939836271</v>
      </c>
      <c r="E11" s="509"/>
      <c r="F11" s="509">
        <f>'A11-1'!F11/'A17'!F11*100</f>
        <v>67.27989487516426</v>
      </c>
      <c r="G11" s="509">
        <f>'A11-1'!G11/'A17'!G11*100</f>
        <v>64.283357921211476</v>
      </c>
      <c r="H11" s="509"/>
      <c r="I11" s="509">
        <f>'A11-1'!I11/'A17'!I11*100</f>
        <v>51.868935585806753</v>
      </c>
      <c r="J11" s="509"/>
      <c r="K11" s="509">
        <f>'A11-1'!K11/'A17'!K11*100</f>
        <v>60.943587037448999</v>
      </c>
      <c r="L11" s="509">
        <f>'A11-1'!L11/'A17'!L11*100</f>
        <v>57.379636133819389</v>
      </c>
      <c r="M11" s="509">
        <f>'A11-1'!M11/'A17'!M11*100</f>
        <v>70.767871170463465</v>
      </c>
      <c r="N11" s="509">
        <f>'A11-1'!N11/'A17'!N11*100</f>
        <v>48.936264459787687</v>
      </c>
      <c r="O11" s="509">
        <f>'A11-1'!O11/'A17'!O11*100</f>
        <v>64.084971632141446</v>
      </c>
    </row>
    <row r="12" spans="1:15" hidden="1">
      <c r="A12" s="494">
        <v>1969</v>
      </c>
      <c r="B12" s="509">
        <f>'A11-1'!B12/'A17'!B12*100</f>
        <v>58.215054879472753</v>
      </c>
      <c r="C12" s="509">
        <f>'A11-1'!C12/'A17'!C12*100</f>
        <v>54.862767328670792</v>
      </c>
      <c r="D12" s="509">
        <f>'A11-1'!D12/'A17'!D12*100</f>
        <v>60.109134787164784</v>
      </c>
      <c r="E12" s="509">
        <f>'A11-1'!E12/'A17'!E12*100</f>
        <v>54.858103974167619</v>
      </c>
      <c r="F12" s="509">
        <f>'A11-1'!F12/'A17'!F12*100</f>
        <v>67.93442622950819</v>
      </c>
      <c r="G12" s="509">
        <f>'A11-1'!G12/'A17'!G12*100</f>
        <v>64.256966958116394</v>
      </c>
      <c r="H12" s="509"/>
      <c r="I12" s="509">
        <f>'A11-1'!I12/'A17'!I12*100</f>
        <v>51.941497426524442</v>
      </c>
      <c r="J12" s="509"/>
      <c r="K12" s="509">
        <f>'A11-1'!K12/'A17'!K12*100</f>
        <v>61.854509516160761</v>
      </c>
      <c r="L12" s="509">
        <f>'A11-1'!L12/'A17'!L12*100</f>
        <v>57.585832922720485</v>
      </c>
      <c r="M12" s="509">
        <f>'A11-1'!M12/'A17'!M12*100</f>
        <v>71.341463414634148</v>
      </c>
      <c r="N12" s="509">
        <f>'A11-1'!N12/'A17'!N12*100</f>
        <v>49.98459705358281</v>
      </c>
      <c r="O12" s="509">
        <f>'A11-1'!O12/'A17'!O12*100</f>
        <v>64.616687990594428</v>
      </c>
    </row>
    <row r="13" spans="1:15" hidden="1">
      <c r="A13" s="494">
        <v>1970</v>
      </c>
      <c r="B13" s="509">
        <f>'A11-1'!B13/'A17'!B13*100</f>
        <v>59.277385739939803</v>
      </c>
      <c r="C13" s="509">
        <f>'A11-1'!C13/'A17'!C13*100</f>
        <v>54.734382176757933</v>
      </c>
      <c r="D13" s="509">
        <f>'A11-1'!D13/'A17'!D13*100</f>
        <v>60.475921475031647</v>
      </c>
      <c r="E13" s="509">
        <f>'A11-1'!E13/'A17'!E13*100</f>
        <v>55.621128106205639</v>
      </c>
      <c r="F13" s="509">
        <f>'A11-1'!F13/'A17'!F13*100</f>
        <v>70.360655737704917</v>
      </c>
      <c r="G13" s="509">
        <f>'A11-1'!G13/'A17'!G13*100</f>
        <v>64.37004852458081</v>
      </c>
      <c r="H13" s="509"/>
      <c r="I13" s="509">
        <f>'A11-1'!I13/'A17'!I13*100</f>
        <v>52.030897166811705</v>
      </c>
      <c r="J13" s="509"/>
      <c r="K13" s="509">
        <f>'A11-1'!K13/'A17'!K13*100</f>
        <v>62.781473581425359</v>
      </c>
      <c r="L13" s="509">
        <f>'A11-1'!L13/'A17'!L13*100</f>
        <v>57.825059060868213</v>
      </c>
      <c r="M13" s="509">
        <f>'A11-1'!M13/'A17'!M13*100</f>
        <v>72.269037794695947</v>
      </c>
      <c r="N13" s="509">
        <f>'A11-1'!N13/'A17'!N13*100</f>
        <v>51.062656796636659</v>
      </c>
      <c r="O13" s="509">
        <f>'A11-1'!O13/'A17'!O13*100</f>
        <v>63.994681436689618</v>
      </c>
    </row>
    <row r="14" spans="1:15" hidden="1">
      <c r="A14" s="494">
        <v>1971</v>
      </c>
      <c r="B14" s="509">
        <f>'A11-1'!B14/'A17'!B14*100</f>
        <v>59.006593948357676</v>
      </c>
      <c r="C14" s="509">
        <f>'A11-1'!C14/'A17'!C14*100</f>
        <v>54.606297460787978</v>
      </c>
      <c r="D14" s="509">
        <f>'A11-1'!D14/'A17'!D14*100</f>
        <v>60.950094515319144</v>
      </c>
      <c r="E14" s="509">
        <f>'A11-1'!E14/'A17'!E14*100</f>
        <v>56.486750265837195</v>
      </c>
      <c r="F14" s="509">
        <f>'A11-1'!F14/'A17'!F14*100</f>
        <v>69.921875</v>
      </c>
      <c r="G14" s="509">
        <f>'A11-1'!G14/'A17'!G14*100</f>
        <v>64.051432654097852</v>
      </c>
      <c r="H14" s="509"/>
      <c r="I14" s="509">
        <f>'A11-1'!I14/'A17'!I14*100</f>
        <v>51.865975953874177</v>
      </c>
      <c r="J14" s="509"/>
      <c r="K14" s="509">
        <f>'A11-1'!K14/'A17'!K14*100</f>
        <v>63.724761482675653</v>
      </c>
      <c r="L14" s="509">
        <f>'A11-1'!L14/'A17'!L14*100</f>
        <v>57.876521258105903</v>
      </c>
      <c r="M14" s="509">
        <f>'A11-1'!M14/'A17'!M14*100</f>
        <v>72.243023121164157</v>
      </c>
      <c r="N14" s="509">
        <f>'A11-1'!N14/'A17'!N14*100</f>
        <v>52.306856739604754</v>
      </c>
      <c r="O14" s="509">
        <f>'A11-1'!O14/'A17'!O14*100</f>
        <v>63.183033533935415</v>
      </c>
    </row>
    <row r="15" spans="1:15" hidden="1">
      <c r="A15" s="494">
        <v>1972</v>
      </c>
      <c r="B15" s="509">
        <f>'A11-1'!B15/'A17'!B15*100</f>
        <v>58.885303749894256</v>
      </c>
      <c r="C15" s="509">
        <f>'A11-1'!C15/'A17'!C15*100</f>
        <v>54.47851247770641</v>
      </c>
      <c r="D15" s="509">
        <f>'A11-1'!D15/'A17'!D15*100</f>
        <v>61.449218467068889</v>
      </c>
      <c r="E15" s="509">
        <f>'A11-1'!E15/'A17'!E15*100</f>
        <v>57.511293246630935</v>
      </c>
      <c r="F15" s="509">
        <f>'A11-1'!F15/'A17'!F15*100</f>
        <v>69.27788523533205</v>
      </c>
      <c r="G15" s="509">
        <f>'A11-1'!G15/'A17'!G15*100</f>
        <v>64.455083520164052</v>
      </c>
      <c r="H15" s="509"/>
      <c r="I15" s="509">
        <f>'A11-1'!I15/'A17'!I15*100</f>
        <v>51.004698136906597</v>
      </c>
      <c r="J15" s="509"/>
      <c r="K15" s="509">
        <f>'A11-1'!K15/'A17'!K15*100</f>
        <v>64.60580912863071</v>
      </c>
      <c r="L15" s="509">
        <f>'A11-1'!L15/'A17'!L15*100</f>
        <v>57.817025991951645</v>
      </c>
      <c r="M15" s="509">
        <f>'A11-1'!M15/'A17'!M15*100</f>
        <v>72.435587683862607</v>
      </c>
      <c r="N15" s="509">
        <f>'A11-1'!N15/'A17'!N15*100</f>
        <v>53.366572827766369</v>
      </c>
      <c r="O15" s="509">
        <f>'A11-1'!O15/'A17'!O15*100</f>
        <v>63.779794040386129</v>
      </c>
    </row>
    <row r="16" spans="1:15" hidden="1">
      <c r="A16" s="494">
        <v>1973</v>
      </c>
      <c r="B16" s="509">
        <f>'A11-1'!B16/'A17'!B16*100</f>
        <v>59.841781910477486</v>
      </c>
      <c r="C16" s="509">
        <f>'A11-1'!C16/'A17'!C16*100</f>
        <v>54.351026526104022</v>
      </c>
      <c r="D16" s="509">
        <f>'A11-1'!D16/'A17'!D16*100</f>
        <v>61.895642478807623</v>
      </c>
      <c r="E16" s="509">
        <f>'A11-1'!E16/'A17'!E16*100</f>
        <v>58.519066106683852</v>
      </c>
      <c r="F16" s="509">
        <f>'A11-1'!F16/'A17'!F16*100</f>
        <v>70.284072773699322</v>
      </c>
      <c r="G16" s="509">
        <f>'A11-1'!G16/'A17'!G16*100</f>
        <v>65.043301018451032</v>
      </c>
      <c r="H16" s="509"/>
      <c r="I16" s="509">
        <f>'A11-1'!I16/'A17'!I16*100</f>
        <v>51.079859225854726</v>
      </c>
      <c r="J16" s="509"/>
      <c r="K16" s="509">
        <f>'A11-1'!K16/'A17'!K16*100</f>
        <v>65.051759834368525</v>
      </c>
      <c r="L16" s="509">
        <f>'A11-1'!L16/'A17'!L16*100</f>
        <v>59.024020983404213</v>
      </c>
      <c r="M16" s="509">
        <f>'A11-1'!M16/'A17'!M16*100</f>
        <v>73.087286049351604</v>
      </c>
      <c r="N16" s="509">
        <f>'A11-1'!N16/'A17'!N16*100</f>
        <v>54.31535373833286</v>
      </c>
      <c r="O16" s="509">
        <f>'A11-1'!O16/'A17'!O16*100</f>
        <v>64.853837168923818</v>
      </c>
    </row>
    <row r="17" spans="1:15" hidden="1">
      <c r="A17" s="494">
        <v>1974</v>
      </c>
      <c r="B17" s="509">
        <f>'A11-1'!B17/'A17'!B17*100</f>
        <v>59.620923534330572</v>
      </c>
      <c r="C17" s="509">
        <f>'A11-1'!C17/'A17'!C17*100</f>
        <v>54.223838906212904</v>
      </c>
      <c r="D17" s="509">
        <f>'A11-1'!D17/'A17'!D17*100</f>
        <v>62.220939094979059</v>
      </c>
      <c r="E17" s="509">
        <f>'A11-1'!E17/'A17'!E17*100</f>
        <v>59.63782005952234</v>
      </c>
      <c r="F17" s="509">
        <f>'A11-1'!F17/'A17'!F17*100</f>
        <v>71.704689480354872</v>
      </c>
      <c r="G17" s="509">
        <f>'A11-1'!G17/'A17'!G17*100</f>
        <v>65.141724708388139</v>
      </c>
      <c r="H17" s="509"/>
      <c r="I17" s="509">
        <f>'A11-1'!I17/'A17'!I17*100</f>
        <v>51.546076499025631</v>
      </c>
      <c r="J17" s="509"/>
      <c r="K17" s="509">
        <f>'A11-1'!K17/'A17'!K17*100</f>
        <v>65.034965034965026</v>
      </c>
      <c r="L17" s="509">
        <f>'A11-1'!L17/'A17'!L17*100</f>
        <v>58.938441699145251</v>
      </c>
      <c r="M17" s="509">
        <f>'A11-1'!M17/'A17'!M17*100</f>
        <v>74.976218671740014</v>
      </c>
      <c r="N17" s="509">
        <f>'A11-1'!N17/'A17'!N17*100</f>
        <v>55.281002608907968</v>
      </c>
      <c r="O17" s="509">
        <f>'A11-1'!O17/'A17'!O17*100</f>
        <v>64.996825986653661</v>
      </c>
    </row>
    <row r="18" spans="1:15" hidden="1">
      <c r="A18" s="494">
        <v>1975</v>
      </c>
      <c r="B18" s="509">
        <f>'A11-1'!B18/'A17'!B18*100</f>
        <v>58.718112828015002</v>
      </c>
      <c r="C18" s="509">
        <f>'A11-1'!C18/'A17'!C18*100</f>
        <v>54.096948919902758</v>
      </c>
      <c r="D18" s="509">
        <f>'A11-1'!D18/'A17'!D18*100</f>
        <v>62.577514751186349</v>
      </c>
      <c r="E18" s="509">
        <f>'A11-1'!E18/'A17'!E18*100</f>
        <v>60.891130464443378</v>
      </c>
      <c r="F18" s="509">
        <f>'A11-1'!F18/'A17'!F18*100</f>
        <v>71.005357705641345</v>
      </c>
      <c r="G18" s="509">
        <f>'A11-1'!G18/'A17'!G18*100</f>
        <v>64.46357169862641</v>
      </c>
      <c r="H18" s="509"/>
      <c r="I18" s="509">
        <f>'A11-1'!I18/'A17'!I18*100</f>
        <v>51.395076201641267</v>
      </c>
      <c r="J18" s="509">
        <f>'A11-1'!J18/'A17'!J18*100</f>
        <v>54.204990719736024</v>
      </c>
      <c r="K18" s="509">
        <f>'A11-1'!K18/'A17'!K18*100</f>
        <v>65.027977617905677</v>
      </c>
      <c r="L18" s="509">
        <f>'A11-1'!L18/'A17'!L18*100</f>
        <v>57.090135319347013</v>
      </c>
      <c r="M18" s="509">
        <f>'A11-1'!M18/'A17'!M18*100</f>
        <v>76.964254543338711</v>
      </c>
      <c r="N18" s="509">
        <f>'A11-1'!N18/'A17'!N18*100</f>
        <v>56.263819327560363</v>
      </c>
      <c r="O18" s="509">
        <f>'A11-1'!O18/'A17'!O18*100</f>
        <v>63.090200487734471</v>
      </c>
    </row>
    <row r="19" spans="1:15" hidden="1">
      <c r="A19" s="494">
        <v>1976</v>
      </c>
      <c r="B19" s="509">
        <f>'A11-1'!B19/'A17'!B19*100</f>
        <v>58.645354600342436</v>
      </c>
      <c r="C19" s="509">
        <f>'A11-1'!C19/'A17'!C19*100</f>
        <v>53.970355870676933</v>
      </c>
      <c r="D19" s="509">
        <f>'A11-1'!D19/'A17'!D19*100</f>
        <v>63.074583034285666</v>
      </c>
      <c r="E19" s="509">
        <f>'A11-1'!E19/'A17'!E19*100</f>
        <v>62.132556508189488</v>
      </c>
      <c r="F19" s="509">
        <f>'A11-1'!F19/'A17'!F19*100</f>
        <v>69.59523062441167</v>
      </c>
      <c r="G19" s="509">
        <f>'A11-1'!G19/'A17'!G19*100</f>
        <v>64.211448808891134</v>
      </c>
      <c r="H19" s="509"/>
      <c r="I19" s="509">
        <f>'A11-1'!I19/'A17'!I19*100</f>
        <v>51.472302607216811</v>
      </c>
      <c r="J19" s="509">
        <f>'A11-1'!J19/'A17'!J19*100</f>
        <v>53.812809660854363</v>
      </c>
      <c r="K19" s="509">
        <f>'A11-1'!K19/'A17'!K19*100</f>
        <v>67.582636399840695</v>
      </c>
      <c r="L19" s="509">
        <f>'A11-1'!L19/'A17'!L19*100</f>
        <v>57.936548258518052</v>
      </c>
      <c r="M19" s="509">
        <f>'A11-1'!M19/'A17'!M19*100</f>
        <v>77.950612482986585</v>
      </c>
      <c r="N19" s="509">
        <f>'A11-1'!N19/'A17'!N19*100</f>
        <v>57.264109113937224</v>
      </c>
      <c r="O19" s="509">
        <f>'A11-1'!O19/'A17'!O19*100</f>
        <v>64.151506336384045</v>
      </c>
    </row>
    <row r="20" spans="1:15" hidden="1">
      <c r="A20" s="494">
        <v>1977</v>
      </c>
      <c r="B20" s="509">
        <f>'A11-1'!B20/'A17'!B20*100</f>
        <v>58.729472774416593</v>
      </c>
      <c r="C20" s="509">
        <f>'A11-1'!C20/'A17'!C20*100</f>
        <v>53.844059063668695</v>
      </c>
      <c r="D20" s="509">
        <f>'A11-1'!D20/'A17'!D20*100</f>
        <v>62.934387841333525</v>
      </c>
      <c r="E20" s="509">
        <f>'A11-1'!E20/'A17'!E20*100</f>
        <v>63.232408792023129</v>
      </c>
      <c r="F20" s="509">
        <f>'A11-1'!F20/'A17'!F20*100</f>
        <v>68.409517845961176</v>
      </c>
      <c r="G20" s="509">
        <f>'A11-1'!G20/'A17'!G20*100</f>
        <v>64.496154634557428</v>
      </c>
      <c r="H20" s="509"/>
      <c r="I20" s="509">
        <f>'A11-1'!I20/'A17'!I20*100</f>
        <v>53.386454183266927</v>
      </c>
      <c r="J20" s="509">
        <f>'A11-1'!J20/'A17'!J20*100</f>
        <v>53.864343719018393</v>
      </c>
      <c r="K20" s="509">
        <f>'A11-1'!K20/'A17'!K20*100</f>
        <v>68.541996830427891</v>
      </c>
      <c r="L20" s="509">
        <f>'A11-1'!L20/'A17'!L20*100</f>
        <v>57.277057725899404</v>
      </c>
      <c r="M20" s="509">
        <f>'A11-1'!M20/'A17'!M20*100</f>
        <v>77.969052224371367</v>
      </c>
      <c r="N20" s="509">
        <f>'A11-1'!N20/'A17'!N20*100</f>
        <v>58.282182614052125</v>
      </c>
      <c r="O20" s="509">
        <f>'A11-1'!O20/'A17'!O20*100</f>
        <v>65.399189381335248</v>
      </c>
    </row>
    <row r="21" spans="1:15" hidden="1">
      <c r="A21" s="494">
        <v>1978</v>
      </c>
      <c r="B21" s="509">
        <f>'A11-1'!B21/'A17'!B21*100</f>
        <v>64.069671776218925</v>
      </c>
      <c r="C21" s="509">
        <f>'A11-1'!C21/'A17'!C21*100</f>
        <v>53.718057805637343</v>
      </c>
      <c r="D21" s="509">
        <f>'A11-1'!D21/'A17'!D21*100</f>
        <v>63.709846003762792</v>
      </c>
      <c r="E21" s="509">
        <f>'A11-1'!E21/'A17'!E21*100</f>
        <v>64.351730338256999</v>
      </c>
      <c r="F21" s="509">
        <f>'A11-1'!F21/'A17'!F21*100</f>
        <v>67.217201620442495</v>
      </c>
      <c r="G21" s="509">
        <f>'A11-1'!G21/'A17'!G21*100</f>
        <v>64.03393532280765</v>
      </c>
      <c r="H21" s="509"/>
      <c r="I21" s="509">
        <f>'A11-1'!I21/'A17'!I21*100</f>
        <v>53.154736159169545</v>
      </c>
      <c r="J21" s="509">
        <f>'A11-1'!J21/'A17'!J21*100</f>
        <v>53.823172407727057</v>
      </c>
      <c r="K21" s="509">
        <f>'A11-1'!K21/'A17'!K21*100</f>
        <v>69.076620825147344</v>
      </c>
      <c r="L21" s="509">
        <f>'A11-1'!L21/'A17'!L21*100</f>
        <v>55.991164851711929</v>
      </c>
      <c r="M21" s="509">
        <f>'A11-1'!M21/'A17'!M21*100</f>
        <v>78.123189804981649</v>
      </c>
      <c r="N21" s="509">
        <f>'A11-1'!N21/'A17'!N21*100</f>
        <v>59.318355996757951</v>
      </c>
      <c r="O21" s="509">
        <f>'A11-1'!O21/'A17'!O21*100</f>
        <v>67.104874339625368</v>
      </c>
    </row>
    <row r="22" spans="1:15" hidden="1">
      <c r="A22" s="494">
        <v>1979</v>
      </c>
      <c r="B22" s="509">
        <f>'A11-1'!B22/'A17'!B22*100</f>
        <v>64.384945671766303</v>
      </c>
      <c r="C22" s="509">
        <f>'A11-1'!C22/'A17'!C22*100</f>
        <v>53.592351404964475</v>
      </c>
      <c r="D22" s="509">
        <f>'A11-1'!D22/'A17'!D22*100</f>
        <v>65.388926249719788</v>
      </c>
      <c r="E22" s="509">
        <f>'A11-1'!E22/'A17'!E22*100</f>
        <v>65.490865786061221</v>
      </c>
      <c r="F22" s="509">
        <f>'A11-1'!F22/'A17'!F22*100</f>
        <v>68.891648556348954</v>
      </c>
      <c r="G22" s="509">
        <f>'A11-1'!G22/'A17'!G22*100</f>
        <v>64.333587557256365</v>
      </c>
      <c r="H22" s="509"/>
      <c r="I22" s="509">
        <f>'A11-1'!I22/'A17'!I22*100</f>
        <v>53.391602766904391</v>
      </c>
      <c r="J22" s="509">
        <f>'A11-1'!J22/'A17'!J22*100</f>
        <v>53.967801387684311</v>
      </c>
      <c r="K22" s="509">
        <f>'A11-1'!K22/'A17'!K22*100</f>
        <v>69.597499023055889</v>
      </c>
      <c r="L22" s="509">
        <f>'A11-1'!L22/'A17'!L22*100</f>
        <v>54.693178813585909</v>
      </c>
      <c r="M22" s="509">
        <f>'A11-1'!M22/'A17'!M22*100</f>
        <v>79.229287090558771</v>
      </c>
      <c r="N22" s="509">
        <f>'A11-1'!N22/'A17'!N22*100</f>
        <v>60.372951051935061</v>
      </c>
      <c r="O22" s="509">
        <f>'A11-1'!O22/'A17'!O22*100</f>
        <v>67.917360643538032</v>
      </c>
    </row>
    <row r="23" spans="1:15" ht="18" customHeight="1">
      <c r="A23" s="494">
        <v>1980</v>
      </c>
      <c r="B23" s="509">
        <f>'A11-1'!B23/'A17'!B23*100</f>
        <v>65.176312766131801</v>
      </c>
      <c r="C23" s="509">
        <f>'A11-1'!C23/'A17'!C23*100</f>
        <v>53.466939171650139</v>
      </c>
      <c r="D23" s="509">
        <f>'A11-1'!D23/'A17'!D23*100</f>
        <v>66.137197358767423</v>
      </c>
      <c r="E23" s="509">
        <f>'A11-1'!E23/'A17'!E23*100</f>
        <v>66.650165875307493</v>
      </c>
      <c r="F23" s="509">
        <f>'A11-1'!F23/'A17'!F23*100</f>
        <v>70.744516527649054</v>
      </c>
      <c r="G23" s="509">
        <f>'A11-1'!G23/'A17'!G23*100</f>
        <v>64.060555218077639</v>
      </c>
      <c r="H23" s="509">
        <f>'A11-1'!H23/'A17'!H23*100</f>
        <v>65.21724222385501</v>
      </c>
      <c r="I23" s="509">
        <f>'A11-1'!I23/'A17'!I23*100</f>
        <v>53.904517645801612</v>
      </c>
      <c r="J23" s="509">
        <f>'A11-1'!J23/'A17'!J23*100</f>
        <v>54.465679676985189</v>
      </c>
      <c r="K23" s="509">
        <f>'A11-1'!K23/'A17'!K23*100</f>
        <v>72.237623762376231</v>
      </c>
      <c r="L23" s="509">
        <f>'A11-1'!L23/'A17'!L23*100</f>
        <v>52.655213411534874</v>
      </c>
      <c r="M23" s="509">
        <f>'A11-1'!M23/'A17'!M23*100</f>
        <v>79.823551975450712</v>
      </c>
      <c r="N23" s="509">
        <f>'A11-1'!N23/'A17'!N23*100</f>
        <v>61.446295290425091</v>
      </c>
      <c r="O23" s="509">
        <f>'A11-1'!O23/'A17'!O23*100</f>
        <v>67.189701103253981</v>
      </c>
    </row>
    <row r="24" spans="1:15" ht="18" customHeight="1">
      <c r="A24" s="494">
        <v>1981</v>
      </c>
      <c r="B24" s="509">
        <f>'A11-1'!B24/'A17'!B24*100</f>
        <v>65.368278412100139</v>
      </c>
      <c r="C24" s="509">
        <f>'A11-1'!C24/'A17'!C24*100</f>
        <v>53.341820417309073</v>
      </c>
      <c r="D24" s="509">
        <f>'A11-1'!D24/'A17'!D24*100</f>
        <v>66.999945857171213</v>
      </c>
      <c r="E24" s="509">
        <f>'A11-1'!E24/'A17'!E24*100</f>
        <v>67.829987554561683</v>
      </c>
      <c r="F24" s="509">
        <f>'A11-1'!F24/'A17'!F24*100</f>
        <v>71.055862492326582</v>
      </c>
      <c r="G24" s="509">
        <f>'A11-1'!G24/'A17'!G24*100</f>
        <v>62.885507711169119</v>
      </c>
      <c r="H24" s="509">
        <f>'A11-1'!H24/'A17'!H24*100</f>
        <v>64.304439133898185</v>
      </c>
      <c r="I24" s="509">
        <f>'A11-1'!I24/'A17'!I24*100</f>
        <v>53.994893345390715</v>
      </c>
      <c r="J24" s="509">
        <f>'A11-1'!J24/'A17'!J24*100</f>
        <v>54.189751480786676</v>
      </c>
      <c r="K24" s="509">
        <f>'A11-1'!K24/'A17'!K24*100</f>
        <v>72.309505106048704</v>
      </c>
      <c r="L24" s="509">
        <f>'A11-1'!L24/'A17'!L24*100</f>
        <v>50.738429242756155</v>
      </c>
      <c r="M24" s="509">
        <f>'A11-1'!M24/'A17'!M24*100</f>
        <v>79.457290273265812</v>
      </c>
      <c r="N24" s="509">
        <f>'A11-1'!N24/'A17'!N24*100</f>
        <v>62.538722045741387</v>
      </c>
      <c r="O24" s="509">
        <f>'A11-1'!O24/'A17'!O24*100</f>
        <v>67.080582878461442</v>
      </c>
    </row>
    <row r="25" spans="1:15" ht="18" customHeight="1">
      <c r="A25" s="494">
        <v>1982</v>
      </c>
      <c r="B25" s="509">
        <f>'A11-1'!B25/'A17'!B25*100</f>
        <v>64.161933964882451</v>
      </c>
      <c r="C25" s="509">
        <f>'A11-1'!C25/'A17'!C25*100</f>
        <v>53.216994455166876</v>
      </c>
      <c r="D25" s="509">
        <f>'A11-1'!D25/'A17'!D25*100</f>
        <v>63.925759346834155</v>
      </c>
      <c r="E25" s="509">
        <f>'A11-1'!E25/'A17'!E25*100</f>
        <v>69.030694090988504</v>
      </c>
      <c r="F25" s="509">
        <f>'A11-1'!F25/'A17'!F25*100</f>
        <v>71.380676622980801</v>
      </c>
      <c r="G25" s="509">
        <f>'A11-1'!G25/'A17'!G25*100</f>
        <v>62.129224385176386</v>
      </c>
      <c r="H25" s="509">
        <f>'A11-1'!H25/'A17'!H25*100</f>
        <v>62.7650450278744</v>
      </c>
      <c r="I25" s="509">
        <f>'A11-1'!I25/'A17'!I25*100</f>
        <v>53.511387928531839</v>
      </c>
      <c r="J25" s="509">
        <f>'A11-1'!J25/'A17'!J25*100</f>
        <v>52.799366409270434</v>
      </c>
      <c r="K25" s="509">
        <f>'A11-1'!K25/'A17'!K25*100</f>
        <v>72.131782945736433</v>
      </c>
      <c r="L25" s="509">
        <f>'A11-1'!L25/'A17'!L25*100</f>
        <v>49.809409902080574</v>
      </c>
      <c r="M25" s="509">
        <f>'A11-1'!M25/'A17'!M25*100</f>
        <v>79.055597867479051</v>
      </c>
      <c r="N25" s="509">
        <f>'A11-1'!N25/'A17'!N25*100</f>
        <v>63.650570577587743</v>
      </c>
      <c r="O25" s="509">
        <f>'A11-1'!O25/'A17'!O25*100</f>
        <v>65.76981992715389</v>
      </c>
    </row>
    <row r="26" spans="1:15" ht="18" customHeight="1">
      <c r="A26" s="494">
        <v>1983</v>
      </c>
      <c r="B26" s="509">
        <f>'A11-1'!B26/'A17'!B26*100</f>
        <v>61.941510396575538</v>
      </c>
      <c r="C26" s="509">
        <f>'A11-1'!C26/'A17'!C26*100</f>
        <v>53.092460600056334</v>
      </c>
      <c r="D26" s="509">
        <f>'A11-1'!D26/'A17'!D26*100</f>
        <v>63.667497434393781</v>
      </c>
      <c r="E26" s="509">
        <f>'A11-1'!E26/'A17'!E26*100</f>
        <v>70.252655182201423</v>
      </c>
      <c r="F26" s="509">
        <f>'A11-1'!F26/'A17'!F26*100</f>
        <v>71.471835251362819</v>
      </c>
      <c r="G26" s="509">
        <f>'A11-1'!G26/'A17'!G26*100</f>
        <v>61.335535886048966</v>
      </c>
      <c r="H26" s="509">
        <f>'A11-1'!H26/'A17'!H26*100</f>
        <v>61.316317142789742</v>
      </c>
      <c r="I26" s="509">
        <f>'A11-1'!I26/'A17'!I26*100</f>
        <v>52.579642579642581</v>
      </c>
      <c r="J26" s="509">
        <f>'A11-1'!J26/'A17'!J26*100</f>
        <v>50.587198515769941</v>
      </c>
      <c r="K26" s="509">
        <f>'A11-1'!K26/'A17'!K26*100</f>
        <v>73.572272548247341</v>
      </c>
      <c r="L26" s="509">
        <f>'A11-1'!L26/'A17'!L26*100</f>
        <v>49.043307404745406</v>
      </c>
      <c r="M26" s="509">
        <f>'A11-1'!M26/'A17'!M26*100</f>
        <v>78.918406072106265</v>
      </c>
      <c r="N26" s="509">
        <f>'A11-1'!N26/'A17'!N26*100</f>
        <v>64.782186177217554</v>
      </c>
      <c r="O26" s="509">
        <f>'A11-1'!O26/'A17'!O26*100</f>
        <v>66.008643298746648</v>
      </c>
    </row>
    <row r="27" spans="1:15" ht="18" customHeight="1">
      <c r="A27" s="494">
        <v>1984</v>
      </c>
      <c r="B27" s="509">
        <f>'A11-1'!B27/'A17'!B27*100</f>
        <v>62.826321875011324</v>
      </c>
      <c r="C27" s="509">
        <f>'A11-1'!C27/'A17'!C27*100</f>
        <v>52.620543490482142</v>
      </c>
      <c r="D27" s="509">
        <f>'A11-1'!D27/'A17'!D27*100</f>
        <v>64.593728966973813</v>
      </c>
      <c r="E27" s="509">
        <f>'A11-1'!E27/'A17'!E27*100</f>
        <v>72.161137479818706</v>
      </c>
      <c r="F27" s="509">
        <f>'A11-1'!F27/'A17'!F27*100</f>
        <v>71.750902527075809</v>
      </c>
      <c r="G27" s="509">
        <f>'A11-1'!G27/'A17'!G27*100</f>
        <v>59.899751123965295</v>
      </c>
      <c r="H27" s="509">
        <f>'A11-1'!H27/'A17'!H27*100</f>
        <v>61.133667776267032</v>
      </c>
      <c r="I27" s="509">
        <f>'A11-1'!I27/'A17'!I27*100</f>
        <v>52.001333367522243</v>
      </c>
      <c r="J27" s="509">
        <f>'A11-1'!J27/'A17'!J27*100</f>
        <v>50.126062149770775</v>
      </c>
      <c r="K27" s="509">
        <f>'A11-1'!K27/'A17'!K27*100</f>
        <v>73.884103367267031</v>
      </c>
      <c r="L27" s="509">
        <f>'A11-1'!L27/'A17'!L27*100</f>
        <v>47.224639966361828</v>
      </c>
      <c r="M27" s="509">
        <f>'A11-1'!M27/'A17'!M27*100</f>
        <v>79.33055975794251</v>
      </c>
      <c r="N27" s="509">
        <f>'A11-1'!N27/'A17'!N27*100</f>
        <v>65.933920274666079</v>
      </c>
      <c r="O27" s="509">
        <f>'A11-1'!O27/'A17'!O27*100</f>
        <v>68.136045348449485</v>
      </c>
    </row>
    <row r="28" spans="1:15" ht="18" customHeight="1">
      <c r="A28" s="494">
        <v>1985</v>
      </c>
      <c r="B28" s="509">
        <f>'A11-1'!B28/'A17'!B28*100</f>
        <v>63.725753930220883</v>
      </c>
      <c r="C28" s="509">
        <f>'A11-1'!C28/'A17'!C28*100</f>
        <v>52.830378828293291</v>
      </c>
      <c r="D28" s="509">
        <f>'A11-1'!D28/'A17'!D28*100</f>
        <v>65.803159425120242</v>
      </c>
      <c r="E28" s="509">
        <f>'A11-1'!E28/'A17'!E28*100</f>
        <v>73.926645216068948</v>
      </c>
      <c r="F28" s="509">
        <f>'A11-1'!F28/'A17'!F28*100</f>
        <v>72.280491459394668</v>
      </c>
      <c r="G28" s="509">
        <f>'A11-1'!G28/'A17'!G28*100</f>
        <v>59.547291102446195</v>
      </c>
      <c r="H28" s="509">
        <f>'A11-1'!H28/'A17'!H28*100</f>
        <v>61.611408783546636</v>
      </c>
      <c r="I28" s="509">
        <f>'A11-1'!I28/'A17'!I28*100</f>
        <v>51.91671333299395</v>
      </c>
      <c r="J28" s="509">
        <f>'A11-1'!J28/'A17'!J28*100</f>
        <v>50.638080648249861</v>
      </c>
      <c r="K28" s="509">
        <f>'A11-1'!K28/'A17'!K28*100</f>
        <v>75.038699690402481</v>
      </c>
      <c r="L28" s="509">
        <f>'A11-1'!L28/'A17'!L28*100</f>
        <v>46.190177238767184</v>
      </c>
      <c r="M28" s="509">
        <f>'A11-1'!M28/'A17'!M28*100</f>
        <v>80.238275340393344</v>
      </c>
      <c r="N28" s="509">
        <f>'A11-1'!N28/'A17'!N28*100</f>
        <v>66.681897720536355</v>
      </c>
      <c r="O28" s="509">
        <f>'A11-1'!O28/'A17'!O28*100</f>
        <v>69.000727465114736</v>
      </c>
    </row>
    <row r="29" spans="1:15" ht="18" customHeight="1">
      <c r="A29" s="494">
        <v>1986</v>
      </c>
      <c r="B29" s="509">
        <f>'A11-1'!B29/'A17'!B29*100</f>
        <v>65.14662636824049</v>
      </c>
      <c r="C29" s="509">
        <f>'A11-1'!C29/'A17'!C29*100</f>
        <v>52.931424019673671</v>
      </c>
      <c r="D29" s="509">
        <f>'A11-1'!D29/'A17'!D29*100</f>
        <v>67.28684200042116</v>
      </c>
      <c r="E29" s="509">
        <f>'A11-1'!E29/'A17'!E29*100</f>
        <v>76.291565776398869</v>
      </c>
      <c r="F29" s="509">
        <f>'A11-1'!F29/'A17'!F29*100</f>
        <v>72.026300059772865</v>
      </c>
      <c r="G29" s="509">
        <f>'A11-1'!G29/'A17'!G29*100</f>
        <v>59.755584382450053</v>
      </c>
      <c r="H29" s="509">
        <f>'A11-1'!H29/'A17'!H29*100</f>
        <v>62.402916024113253</v>
      </c>
      <c r="I29" s="509">
        <f>'A11-1'!I29/'A17'!I29*100</f>
        <v>51.918586945487768</v>
      </c>
      <c r="J29" s="509">
        <f>'A11-1'!J29/'A17'!J29*100</f>
        <v>51.214667837751513</v>
      </c>
      <c r="K29" s="509">
        <f>'A11-1'!K29/'A17'!K29*100</f>
        <v>77.153846153846146</v>
      </c>
      <c r="L29" s="509">
        <f>'A11-1'!L29/'A17'!L29*100</f>
        <v>46.533290468300478</v>
      </c>
      <c r="M29" s="509">
        <f>'A11-1'!M29/'A17'!M29*100</f>
        <v>80.748865355521943</v>
      </c>
      <c r="N29" s="509">
        <f>'A11-1'!N29/'A17'!N29*100</f>
        <v>67.093790490448853</v>
      </c>
      <c r="O29" s="509">
        <f>'A11-1'!O29/'A17'!O29*100</f>
        <v>69.681629347059285</v>
      </c>
    </row>
    <row r="30" spans="1:15" ht="18" customHeight="1">
      <c r="A30" s="494">
        <v>1987</v>
      </c>
      <c r="B30" s="509">
        <f>'A11-1'!B30/'A17'!B30*100</f>
        <v>65.304928922476478</v>
      </c>
      <c r="C30" s="509">
        <f>'A11-1'!C30/'A17'!C30*100</f>
        <v>52.319679593223491</v>
      </c>
      <c r="D30" s="509">
        <f>'A11-1'!D30/'A17'!D30*100</f>
        <v>68.591457156069893</v>
      </c>
      <c r="E30" s="509">
        <f>'A11-1'!E30/'A17'!E30*100</f>
        <v>76.075353995499967</v>
      </c>
      <c r="F30" s="509">
        <f>'A11-1'!F30/'A17'!F30*100</f>
        <v>71.663183039713346</v>
      </c>
      <c r="G30" s="509">
        <f>'A11-1'!G30/'A17'!G30*100</f>
        <v>59.222229332407593</v>
      </c>
      <c r="H30" s="509">
        <f>'A11-1'!H30/'A17'!H30*100</f>
        <v>62.739287799182719</v>
      </c>
      <c r="I30" s="509">
        <f>'A11-1'!I30/'A17'!I30*100</f>
        <v>51.921514874606558</v>
      </c>
      <c r="J30" s="509">
        <f>'A11-1'!J30/'A17'!J30*100</f>
        <v>58.147597820703325</v>
      </c>
      <c r="K30" s="509">
        <f>'A11-1'!K30/'A17'!K30*100</f>
        <v>77.912713472485777</v>
      </c>
      <c r="L30" s="509">
        <f>'A11-1'!L30/'A17'!L30*100</f>
        <v>48.315743112082608</v>
      </c>
      <c r="M30" s="509">
        <f>'A11-1'!M30/'A17'!M30*100</f>
        <v>81.468201547461788</v>
      </c>
      <c r="N30" s="509">
        <f>'A11-1'!N30/'A17'!N30*100</f>
        <v>67.777944230598123</v>
      </c>
      <c r="O30" s="509">
        <f>'A11-1'!O30/'A17'!O30*100</f>
        <v>70.741107166644042</v>
      </c>
    </row>
    <row r="31" spans="1:15" ht="18" customHeight="1">
      <c r="A31" s="494">
        <v>1988</v>
      </c>
      <c r="B31" s="509">
        <f>'A11-1'!B31/'A17'!B31*100</f>
        <v>66.484777594539167</v>
      </c>
      <c r="C31" s="509">
        <f>'A11-1'!C31/'A17'!C31*100</f>
        <v>52.474149061150897</v>
      </c>
      <c r="D31" s="509">
        <f>'A11-1'!D31/'A17'!D31*100</f>
        <v>69.984311579840664</v>
      </c>
      <c r="E31" s="509">
        <f>'A11-1'!E31/'A17'!E31*100</f>
        <v>76.694683021059092</v>
      </c>
      <c r="F31" s="509">
        <f>'A11-1'!F31/'A17'!F31*100</f>
        <v>71.96652719665272</v>
      </c>
      <c r="G31" s="509">
        <f>'A11-1'!G31/'A17'!G31*100</f>
        <v>59.230493784637829</v>
      </c>
      <c r="H31" s="509">
        <f>'A11-1'!H31/'A17'!H31*100</f>
        <v>63.084962756052143</v>
      </c>
      <c r="I31" s="509">
        <f>'A11-1'!I31/'A17'!I31*100</f>
        <v>52.042789342842077</v>
      </c>
      <c r="J31" s="509">
        <f>'A11-1'!J31/'A17'!J31*100</f>
        <v>59.329861452294388</v>
      </c>
      <c r="K31" s="509">
        <f>'A11-1'!K31/'A17'!K31*100</f>
        <v>76.563084986896285</v>
      </c>
      <c r="L31" s="509">
        <f>'A11-1'!L31/'A17'!L31*100</f>
        <v>49.57757033443859</v>
      </c>
      <c r="M31" s="509">
        <f>'A11-1'!M31/'A17'!M31*100</f>
        <v>82.17505634861007</v>
      </c>
      <c r="N31" s="509">
        <f>'A11-1'!N31/'A17'!N31*100</f>
        <v>69.948098438921676</v>
      </c>
      <c r="O31" s="509">
        <f>'A11-1'!O31/'A17'!O31*100</f>
        <v>71.64761764347665</v>
      </c>
    </row>
    <row r="32" spans="1:15" ht="18" customHeight="1">
      <c r="A32" s="494">
        <v>1989</v>
      </c>
      <c r="B32" s="509">
        <f>'A11-1'!B32/'A17'!B32*100</f>
        <v>68.202163173393643</v>
      </c>
      <c r="C32" s="509">
        <f>'A11-1'!C32/'A17'!C32*100</f>
        <v>53.787143148497819</v>
      </c>
      <c r="D32" s="509">
        <f>'A11-1'!D32/'A17'!D32*100</f>
        <v>70.753216632613629</v>
      </c>
      <c r="E32" s="509">
        <f>'A11-1'!E32/'A17'!E32*100</f>
        <v>75.25202187035211</v>
      </c>
      <c r="F32" s="509">
        <f>'A11-1'!F32/'A17'!F32*100</f>
        <v>74.910287081339703</v>
      </c>
      <c r="G32" s="509">
        <f>'A11-1'!G32/'A17'!G32*100</f>
        <v>59.748708870675713</v>
      </c>
      <c r="H32" s="509">
        <f>'A11-1'!H32/'A17'!H32*100</f>
        <v>63.50255449984973</v>
      </c>
      <c r="I32" s="509">
        <f>'A11-1'!I32/'A17'!I32*100</f>
        <v>52.048673348312334</v>
      </c>
      <c r="J32" s="509">
        <f>'A11-1'!J32/'A17'!J32*100</f>
        <v>60.160218835482617</v>
      </c>
      <c r="K32" s="509">
        <f>'A11-1'!K32/'A17'!K32*100</f>
        <v>73.919523099850977</v>
      </c>
      <c r="L32" s="509">
        <f>'A11-1'!L32/'A17'!L32*100</f>
        <v>50.805248673872292</v>
      </c>
      <c r="M32" s="509">
        <f>'A11-1'!M32/'A17'!M32*100</f>
        <v>82.90406868234416</v>
      </c>
      <c r="N32" s="509">
        <f>'A11-1'!N32/'A17'!N32*100</f>
        <v>72.007111910867678</v>
      </c>
      <c r="O32" s="509">
        <f>'A11-1'!O32/'A17'!O32*100</f>
        <v>72.50077916791227</v>
      </c>
    </row>
    <row r="33" spans="1:15" ht="18" customHeight="1">
      <c r="A33" s="494">
        <v>1990</v>
      </c>
      <c r="B33" s="509">
        <f>'A11-1'!B33/'A17'!B33*100</f>
        <v>68.37118714032276</v>
      </c>
      <c r="C33" s="509">
        <f>'A11-1'!C33/'A17'!C33*100</f>
        <v>54.446770117729059</v>
      </c>
      <c r="D33" s="509">
        <f>'A11-1'!D33/'A17'!D33*100</f>
        <v>70.343180033161701</v>
      </c>
      <c r="E33" s="509">
        <f>'A11-1'!E33/'A17'!E33*100</f>
        <v>75.416699738165093</v>
      </c>
      <c r="F33" s="509">
        <f>'A11-1'!F33/'A17'!F33*100</f>
        <v>74.73150357995226</v>
      </c>
      <c r="G33" s="509">
        <f>'A11-1'!G33/'A17'!G33*100</f>
        <v>59.924578553491706</v>
      </c>
      <c r="H33" s="509">
        <f>'A11-1'!H33/'A17'!H33*100</f>
        <v>64.146396960112867</v>
      </c>
      <c r="I33" s="509">
        <f>'A11-1'!I33/'A17'!I33*100</f>
        <v>52.6149921212576</v>
      </c>
      <c r="J33" s="509">
        <f>'A11-1'!J33/'A17'!J33*100</f>
        <v>61.775274351752941</v>
      </c>
      <c r="K33" s="509">
        <f>'A11-1'!K33/'A17'!K33*100</f>
        <v>72.984020810107765</v>
      </c>
      <c r="L33" s="509">
        <f>'A11-1'!L33/'A17'!L33*100</f>
        <v>51.778541603823015</v>
      </c>
      <c r="M33" s="509">
        <f>'A11-1'!M33/'A17'!M33*100</f>
        <v>83.117123795403998</v>
      </c>
      <c r="N33" s="509">
        <f>'A11-1'!N33/'A17'!N33*100</f>
        <v>72.476262100025764</v>
      </c>
      <c r="O33" s="509">
        <f>'A11-1'!O33/'A17'!O33*100</f>
        <v>72.192797603786914</v>
      </c>
    </row>
    <row r="34" spans="1:15" ht="18" customHeight="1">
      <c r="A34" s="494">
        <v>1991</v>
      </c>
      <c r="B34" s="509">
        <f>'A11-1'!B34/'A17'!B34*100</f>
        <v>65.952272048297218</v>
      </c>
      <c r="C34" s="509">
        <f>'A11-1'!C34/'A17'!C34*100</f>
        <v>55.896905689947985</v>
      </c>
      <c r="D34" s="509">
        <f>'A11-1'!D34/'A17'!D34*100</f>
        <v>68.256209347567193</v>
      </c>
      <c r="E34" s="509">
        <f>'A11-1'!E34/'A17'!E34*100</f>
        <v>74.638872372356587</v>
      </c>
      <c r="F34" s="509">
        <f>'A11-1'!F34/'A17'!F34*100</f>
        <v>70.694774346793352</v>
      </c>
      <c r="G34" s="509">
        <f>'A11-1'!G34/'A17'!G34*100</f>
        <v>60.009978673297418</v>
      </c>
      <c r="H34" s="509">
        <f>'A11-1'!H34/'A17'!H34*100</f>
        <v>67.062014102332313</v>
      </c>
      <c r="I34" s="509">
        <f>'A11-1'!I34/'A17'!I34*100</f>
        <v>52.610969292919272</v>
      </c>
      <c r="J34" s="509">
        <f>'A11-1'!J34/'A17'!J34*100</f>
        <v>62.8965384244528</v>
      </c>
      <c r="K34" s="509">
        <f>'A11-1'!K34/'A17'!K34*100</f>
        <v>72.129937246216315</v>
      </c>
      <c r="L34" s="509">
        <f>'A11-1'!L34/'A17'!L34*100</f>
        <v>51.835515138614596</v>
      </c>
      <c r="M34" s="509">
        <f>'A11-1'!M34/'A17'!M34*100</f>
        <v>81.005895357406047</v>
      </c>
      <c r="N34" s="509">
        <f>'A11-1'!N34/'A17'!N34*100</f>
        <v>70.818760155324838</v>
      </c>
      <c r="O34" s="509">
        <f>'A11-1'!O34/'A17'!O34*100</f>
        <v>70.968522251511871</v>
      </c>
    </row>
    <row r="35" spans="1:15" ht="18" customHeight="1">
      <c r="A35" s="494">
        <v>1992</v>
      </c>
      <c r="B35" s="509">
        <f>'A11-1'!B35/'A17'!B35*100</f>
        <v>64.922218987773959</v>
      </c>
      <c r="C35" s="509">
        <f>'A11-1'!C35/'A17'!C35*100</f>
        <v>56.532193032704861</v>
      </c>
      <c r="D35" s="509">
        <f>'A11-1'!D35/'A17'!D35*100</f>
        <v>66.815113919060735</v>
      </c>
      <c r="E35" s="509">
        <f>'A11-1'!E35/'A17'!E35*100</f>
        <v>74.474776721613637</v>
      </c>
      <c r="F35" s="509">
        <f>'A11-1'!F35/'A17'!F35*100</f>
        <v>65.51418439716312</v>
      </c>
      <c r="G35" s="509">
        <f>'A11-1'!G35/'A17'!G35*100</f>
        <v>59.65739510400855</v>
      </c>
      <c r="H35" s="509">
        <f>'A11-1'!H35/'A17'!H35*100</f>
        <v>66.164787636403119</v>
      </c>
      <c r="I35" s="509">
        <f>'A11-1'!I35/'A17'!I35*100</f>
        <v>52.336471815765286</v>
      </c>
      <c r="J35" s="509">
        <f>'A11-1'!J35/'A17'!J35*100</f>
        <v>63.79010436799382</v>
      </c>
      <c r="K35" s="509">
        <f>'A11-1'!K35/'A17'!K35*100</f>
        <v>71.62756598240469</v>
      </c>
      <c r="L35" s="509">
        <f>'A11-1'!L35/'A17'!L35*100</f>
        <v>50.45714218590318</v>
      </c>
      <c r="M35" s="509">
        <f>'A11-1'!M35/'A17'!M35*100</f>
        <v>77.225178931914115</v>
      </c>
      <c r="N35" s="509">
        <f>'A11-1'!N35/'A17'!N35*100</f>
        <v>69.037530266343822</v>
      </c>
      <c r="O35" s="509">
        <f>'A11-1'!O35/'A17'!O35*100</f>
        <v>70.807250993076138</v>
      </c>
    </row>
    <row r="36" spans="1:15" ht="18" customHeight="1">
      <c r="A36" s="494">
        <v>1993</v>
      </c>
      <c r="B36" s="509">
        <f>'A11-1'!B36/'A17'!B36*100</f>
        <v>64.720743742954483</v>
      </c>
      <c r="C36" s="509">
        <f>'A11-1'!C36/'A17'!C36*100</f>
        <v>55.959325460751387</v>
      </c>
      <c r="D36" s="509">
        <f>'A11-1'!D36/'A17'!D36*100</f>
        <v>66.459008617281995</v>
      </c>
      <c r="E36" s="509">
        <f>'A11-1'!E36/'A17'!E36*100</f>
        <v>72.362448906044847</v>
      </c>
      <c r="F36" s="509">
        <f>'A11-1'!F36/'A17'!F36*100</f>
        <v>61.420571765399359</v>
      </c>
      <c r="G36" s="509">
        <f>'A11-1'!G36/'A17'!G36*100</f>
        <v>59.1243667100374</v>
      </c>
      <c r="H36" s="509">
        <f>'A11-1'!H36/'A17'!H36*100</f>
        <v>65.141022866623388</v>
      </c>
      <c r="I36" s="509">
        <f>'A11-1'!I36/'A17'!I36*100</f>
        <v>52.485504445303441</v>
      </c>
      <c r="J36" s="509">
        <f>'A11-1'!J36/'A17'!J36*100</f>
        <v>63.829174664107491</v>
      </c>
      <c r="K36" s="509">
        <f>'A11-1'!K36/'A17'!K36*100</f>
        <v>71.292914536157781</v>
      </c>
      <c r="L36" s="509">
        <f>'A11-1'!L36/'A17'!L36*100</f>
        <v>47.97631837077865</v>
      </c>
      <c r="M36" s="509">
        <f>'A11-1'!M36/'A17'!M36*100</f>
        <v>72.60574986266252</v>
      </c>
      <c r="N36" s="509">
        <f>'A11-1'!N36/'A17'!N36*100</f>
        <v>68.240508768548864</v>
      </c>
      <c r="O36" s="509">
        <f>'A11-1'!O36/'A17'!O36*100</f>
        <v>71.210810942486177</v>
      </c>
    </row>
    <row r="37" spans="1:15" ht="18" customHeight="1">
      <c r="A37" s="494">
        <v>1994</v>
      </c>
      <c r="B37" s="509">
        <f>'A11-1'!B37/'A17'!B37*100</f>
        <v>66.008774080530813</v>
      </c>
      <c r="C37" s="509">
        <f>'A11-1'!C37/'A17'!C37*100</f>
        <v>55.733587976612995</v>
      </c>
      <c r="D37" s="509">
        <f>'A11-1'!D37/'A17'!D37*100</f>
        <v>67.042717576035614</v>
      </c>
      <c r="E37" s="509">
        <f>'A11-1'!E37/'A17'!E37*100</f>
        <v>72.43235372782263</v>
      </c>
      <c r="F37" s="509">
        <f>'A11-1'!F37/'A17'!F37*100</f>
        <v>60.675477239353896</v>
      </c>
      <c r="G37" s="509">
        <f>'A11-1'!G37/'A17'!G37*100</f>
        <v>58.359224847552746</v>
      </c>
      <c r="H37" s="509">
        <f>'A11-1'!H37/'A17'!H37*100</f>
        <v>64.543654365436538</v>
      </c>
      <c r="I37" s="509">
        <f>'A11-1'!I37/'A17'!I37*100</f>
        <v>51.543979636438429</v>
      </c>
      <c r="J37" s="509">
        <f>'A11-1'!J37/'A17'!J37*100</f>
        <v>63.938496800687616</v>
      </c>
      <c r="K37" s="509">
        <f>'A11-1'!K37/'A17'!K37*100</f>
        <v>72.2282806252272</v>
      </c>
      <c r="L37" s="509">
        <f>'A11-1'!L37/'A17'!L37*100</f>
        <v>47.39782849271392</v>
      </c>
      <c r="M37" s="509">
        <f>'A11-1'!M37/'A17'!M37*100</f>
        <v>71.470160116448326</v>
      </c>
      <c r="N37" s="509">
        <f>'A11-1'!N37/'A17'!N37*100</f>
        <v>68.667235635823033</v>
      </c>
      <c r="O37" s="509">
        <f>'A11-1'!O37/'A17'!O37*100</f>
        <v>72.001712876124074</v>
      </c>
    </row>
    <row r="38" spans="1:15" ht="18" customHeight="1">
      <c r="A38" s="494">
        <v>1995</v>
      </c>
      <c r="B38" s="509">
        <f>'A11-1'!B38/'A17'!B38*100</f>
        <v>67.734330263371717</v>
      </c>
      <c r="C38" s="509">
        <f>'A11-1'!C38/'A17'!C38*100</f>
        <v>56.252953293494102</v>
      </c>
      <c r="D38" s="509">
        <f>'A11-1'!D38/'A17'!D38*100</f>
        <v>67.517262702257028</v>
      </c>
      <c r="E38" s="509">
        <f>'A11-1'!E38/'A17'!E38*100</f>
        <v>73.930373047272766</v>
      </c>
      <c r="F38" s="509">
        <f>'A11-1'!F38/'A17'!F38*100</f>
        <v>61.924317981812848</v>
      </c>
      <c r="G38" s="509">
        <f>'A11-1'!G38/'A17'!G38*100</f>
        <v>59.085159364218832</v>
      </c>
      <c r="H38" s="509">
        <f>'A11-1'!H38/'A17'!H38*100</f>
        <v>64.641491740604479</v>
      </c>
      <c r="I38" s="509">
        <f>'A11-1'!I38/'A17'!I38*100</f>
        <v>51.156515034695445</v>
      </c>
      <c r="J38" s="509">
        <f>'A11-1'!J38/'A17'!J38*100</f>
        <v>65.1328951128894</v>
      </c>
      <c r="K38" s="509">
        <f>'A11-1'!K38/'A17'!K38*100</f>
        <v>73.510292524377036</v>
      </c>
      <c r="L38" s="509">
        <f>'A11-1'!L38/'A17'!L38*100</f>
        <v>48.275305014077574</v>
      </c>
      <c r="M38" s="509">
        <f>'A11-1'!M38/'A17'!M38*100</f>
        <v>72.202100688156463</v>
      </c>
      <c r="N38" s="509">
        <f>'A11-1'!N38/'A17'!N38*100</f>
        <v>69.194612424409016</v>
      </c>
      <c r="O38" s="509">
        <f>'A11-1'!O38/'A17'!O38*100</f>
        <v>72.534507619497774</v>
      </c>
    </row>
    <row r="39" spans="1:15" ht="18" customHeight="1">
      <c r="A39" s="494">
        <v>1996</v>
      </c>
      <c r="B39" s="509">
        <f>'A11-1'!B39/'A17'!B39*100</f>
        <v>67.64270201145834</v>
      </c>
      <c r="C39" s="509">
        <f>'A11-1'!C39/'A17'!C39*100</f>
        <v>56.261909418585596</v>
      </c>
      <c r="D39" s="509">
        <f>'A11-1'!D39/'A17'!D39*100</f>
        <v>67.323002993219433</v>
      </c>
      <c r="E39" s="509">
        <f>'A11-1'!E39/'A17'!E39*100</f>
        <v>74.007495018118618</v>
      </c>
      <c r="F39" s="509">
        <f>'A11-1'!F39/'A17'!F39*100</f>
        <v>62.785254534815685</v>
      </c>
      <c r="G39" s="509">
        <f>'A11-1'!G39/'A17'!G39*100</f>
        <v>59.229639665396505</v>
      </c>
      <c r="H39" s="509">
        <f>'A11-1'!H39/'A17'!H39*100</f>
        <v>64.261669456895461</v>
      </c>
      <c r="I39" s="509">
        <f>'A11-1'!I39/'A17'!I39*100</f>
        <v>51.431732228768425</v>
      </c>
      <c r="J39" s="509">
        <f>'A11-1'!J39/'A17'!J39*100</f>
        <v>66.008542952064545</v>
      </c>
      <c r="K39" s="509">
        <f>'A11-1'!K39/'A17'!K39*100</f>
        <v>75.30722242184693</v>
      </c>
      <c r="L39" s="509">
        <f>'A11-1'!L39/'A17'!L39*100</f>
        <v>49.259073717862925</v>
      </c>
      <c r="M39" s="509">
        <f>'A11-1'!M39/'A17'!M39*100</f>
        <v>71.578187071144811</v>
      </c>
      <c r="N39" s="509">
        <f>'A11-1'!N39/'A17'!N39*100</f>
        <v>69.734857832250285</v>
      </c>
      <c r="O39" s="509">
        <f>'A11-1'!O39/'A17'!O39*100</f>
        <v>72.859994195791359</v>
      </c>
    </row>
    <row r="40" spans="1:15" ht="18" customHeight="1">
      <c r="A40" s="494">
        <v>1997</v>
      </c>
      <c r="B40" s="509">
        <f>'A11-1'!B40/'A17'!B40*100</f>
        <v>67.354937440042946</v>
      </c>
      <c r="C40" s="509">
        <f>'A11-1'!C40/'A17'!C40*100</f>
        <v>56.976024113644407</v>
      </c>
      <c r="D40" s="509">
        <f>'A11-1'!D40/'A17'!D40*100</f>
        <v>67.95608201648183</v>
      </c>
      <c r="E40" s="509">
        <f>'A11-1'!E40/'A17'!E40*100</f>
        <v>75.429303659256206</v>
      </c>
      <c r="F40" s="509">
        <f>'A11-1'!F40/'A17'!F40*100</f>
        <v>63.543490951546985</v>
      </c>
      <c r="G40" s="509">
        <f>'A11-1'!G40/'A17'!G40*100</f>
        <v>58.899240077463318</v>
      </c>
      <c r="H40" s="509">
        <f>'A11-1'!H40/'A17'!H40*100</f>
        <v>63.838732280493716</v>
      </c>
      <c r="I40" s="509">
        <f>'A11-1'!I40/'A17'!I40*100</f>
        <v>51.581032752720816</v>
      </c>
      <c r="J40" s="509">
        <f>'A11-1'!J40/'A17'!J40*100</f>
        <v>67.881139396233564</v>
      </c>
      <c r="K40" s="509">
        <f>'A11-1'!K40/'A17'!K40*100</f>
        <v>77.027509824937482</v>
      </c>
      <c r="L40" s="509">
        <f>'A11-1'!L40/'A17'!L40*100</f>
        <v>50.696816999363911</v>
      </c>
      <c r="M40" s="509">
        <f>'A11-1'!M40/'A17'!M40*100</f>
        <v>70.710165825522708</v>
      </c>
      <c r="N40" s="509">
        <f>'A11-1'!N40/'A17'!N40*100</f>
        <v>70.635680109364316</v>
      </c>
      <c r="O40" s="509">
        <f>'A11-1'!O40/'A17'!O40*100</f>
        <v>73.504183611461698</v>
      </c>
    </row>
    <row r="41" spans="1:15" ht="18" customHeight="1">
      <c r="A41" s="494">
        <v>1998</v>
      </c>
      <c r="B41" s="509">
        <f>'A11-1'!B41/'A17'!B41*100</f>
        <v>67.917725432320239</v>
      </c>
      <c r="C41" s="509">
        <f>'A11-1'!C41/'A17'!C41*100</f>
        <v>57.316157318237352</v>
      </c>
      <c r="D41" s="509">
        <f>'A11-1'!D41/'A17'!D41*100</f>
        <v>68.911168360050425</v>
      </c>
      <c r="E41" s="509">
        <f>'A11-1'!E41/'A17'!E41*100</f>
        <v>75.328807509527039</v>
      </c>
      <c r="F41" s="509">
        <f>'A11-1'!F41/'A17'!F41*100</f>
        <v>64.777680906713158</v>
      </c>
      <c r="G41" s="509">
        <f>'A11-1'!G41/'A17'!G41*100</f>
        <v>59.429322951541273</v>
      </c>
      <c r="H41" s="509">
        <f>'A11-1'!H41/'A17'!H41*100</f>
        <v>64.738648410687645</v>
      </c>
      <c r="I41" s="509">
        <f>'A11-1'!I41/'A17'!I41*100</f>
        <v>52.167983325184629</v>
      </c>
      <c r="J41" s="509">
        <f>'A11-1'!J41/'A17'!J41*100</f>
        <v>69.498397133697907</v>
      </c>
      <c r="K41" s="509">
        <f>'A11-1'!K41/'A17'!K41*100</f>
        <v>78.277817150956764</v>
      </c>
      <c r="L41" s="509">
        <f>'A11-1'!L41/'A17'!L41*100</f>
        <v>52.44669835116693</v>
      </c>
      <c r="M41" s="509">
        <f>'A11-1'!M41/'A17'!M41*100</f>
        <v>71.544130864641375</v>
      </c>
      <c r="N41" s="509">
        <f>'A11-1'!N41/'A17'!N41*100</f>
        <v>71.037133976770818</v>
      </c>
      <c r="O41" s="509">
        <f>'A11-1'!O41/'A17'!O41*100</f>
        <v>73.846136058826247</v>
      </c>
    </row>
    <row r="42" spans="1:15" ht="18" customHeight="1">
      <c r="A42" s="494">
        <v>1999</v>
      </c>
      <c r="B42" s="509">
        <f>'A11-1'!B42/'A17'!B42*100</f>
        <v>68.358388863530095</v>
      </c>
      <c r="C42" s="509">
        <f>'A11-1'!C42/'A17'!C42*100</f>
        <v>58.936083950776094</v>
      </c>
      <c r="D42" s="509">
        <f>'A11-1'!D42/'A17'!D42*100</f>
        <v>70.007891102781599</v>
      </c>
      <c r="E42" s="509">
        <f>'A11-1'!E42/'A17'!E42*100</f>
        <v>76.466523939405889</v>
      </c>
      <c r="F42" s="509">
        <f>'A11-1'!F42/'A17'!F42*100</f>
        <v>66.637731481481481</v>
      </c>
      <c r="G42" s="509">
        <f>'A11-1'!G42/'A17'!G42*100</f>
        <v>59.831477715730649</v>
      </c>
      <c r="H42" s="509">
        <f>'A11-1'!H42/'A17'!H42*100</f>
        <v>65.153685737600881</v>
      </c>
      <c r="I42" s="509">
        <f>'A11-1'!I42/'A17'!I42*100</f>
        <v>52.902976420564364</v>
      </c>
      <c r="J42" s="509">
        <f>'A11-1'!J42/'A17'!J42*100</f>
        <v>70.827081770442618</v>
      </c>
      <c r="K42" s="509">
        <f>'A11-1'!K42/'A17'!K42*100</f>
        <v>78.039353478566412</v>
      </c>
      <c r="L42" s="509">
        <f>'A11-1'!L42/'A17'!L42*100</f>
        <v>55.005527530118435</v>
      </c>
      <c r="M42" s="509">
        <f>'A11-1'!M42/'A17'!M42*100</f>
        <v>72.867383512544805</v>
      </c>
      <c r="N42" s="509">
        <f>'A11-1'!N42/'A17'!N42*100</f>
        <v>71.536017812050289</v>
      </c>
      <c r="O42" s="509">
        <f>'A11-1'!O42/'A17'!O42*100</f>
        <v>73.948045575657986</v>
      </c>
    </row>
    <row r="43" spans="1:15" ht="18" customHeight="1">
      <c r="A43" s="494">
        <v>2000</v>
      </c>
      <c r="B43" s="509">
        <f>'A11-1'!B43/'A17'!B43*100</f>
        <v>69.269703577004108</v>
      </c>
      <c r="C43" s="509">
        <f>'A11-1'!C43/'A17'!C43*100</f>
        <v>60.91540527241758</v>
      </c>
      <c r="D43" s="509">
        <f>'A11-1'!D43/'A17'!D43*100</f>
        <v>70.916142486150434</v>
      </c>
      <c r="E43" s="509">
        <f>'A11-1'!E43/'A17'!E43*100</f>
        <v>76.408101979369889</v>
      </c>
      <c r="F43" s="509">
        <f>'A11-1'!F43/'A17'!F43*100</f>
        <v>67.532467532467535</v>
      </c>
      <c r="G43" s="509">
        <f>'A11-1'!G43/'A17'!G43*100</f>
        <v>61.136749185316077</v>
      </c>
      <c r="H43" s="509">
        <f>'A11-1'!H43/'A17'!H43*100</f>
        <v>65.57454459599353</v>
      </c>
      <c r="I43" s="509">
        <f>'A11-1'!I43/'A17'!I43*100</f>
        <v>53.877665911669482</v>
      </c>
      <c r="J43" s="509">
        <f>'A11-1'!J43/'A17'!J43*100</f>
        <v>72.057041662783121</v>
      </c>
      <c r="K43" s="509">
        <f>'A11-1'!K43/'A17'!K43*100</f>
        <v>77.901707912164525</v>
      </c>
      <c r="L43" s="509">
        <f>'A11-1'!L43/'A17'!L43*100</f>
        <v>57.402066945700604</v>
      </c>
      <c r="M43" s="509">
        <f>'A11-1'!M43/'A17'!M43*100</f>
        <v>74.241342377722248</v>
      </c>
      <c r="N43" s="509">
        <f>'A11-1'!N43/'A17'!N43*100</f>
        <v>72.15377965094288</v>
      </c>
      <c r="O43" s="509">
        <f>'A11-1'!O43/'A17'!O43*100</f>
        <v>74.095393359425159</v>
      </c>
    </row>
    <row r="44" spans="1:15" ht="18" customHeight="1">
      <c r="A44" s="494">
        <v>2001</v>
      </c>
      <c r="B44" s="509">
        <f>'A11-1'!B44/'A17'!B44*100</f>
        <v>69.022469307389386</v>
      </c>
      <c r="C44" s="509">
        <f>'A11-1'!C44/'A17'!C44*100</f>
        <v>59.683273133696943</v>
      </c>
      <c r="D44" s="509">
        <f>'A11-1'!D44/'A17'!D44*100</f>
        <v>70.797234115142686</v>
      </c>
      <c r="E44" s="509">
        <f>'A11-1'!E44/'A17'!E44*100</f>
        <v>75.851329608751001</v>
      </c>
      <c r="F44" s="509">
        <f>'A11-1'!F44/'A17'!F44*100</f>
        <v>68.337654854508784</v>
      </c>
      <c r="G44" s="509">
        <f>'A11-1'!G44/'A17'!G44*100</f>
        <v>62.036142699801978</v>
      </c>
      <c r="H44" s="509">
        <f>'A11-1'!H44/'A17'!H44*100</f>
        <v>65.821403234315028</v>
      </c>
      <c r="I44" s="509">
        <f>'A11-1'!I44/'A17'!I44*100</f>
        <v>54.917339277725617</v>
      </c>
      <c r="J44" s="509">
        <f>'A11-1'!J44/'A17'!J44*100</f>
        <v>73.083333333333329</v>
      </c>
      <c r="K44" s="509">
        <f>'A11-1'!K44/'A17'!K44*100</f>
        <v>77.458448753462605</v>
      </c>
      <c r="L44" s="509">
        <f>'A11-1'!L44/'A17'!L44*100</f>
        <v>58.844129854728735</v>
      </c>
      <c r="M44" s="509">
        <f>'A11-1'!M44/'A17'!M44*100</f>
        <v>75.239616613418519</v>
      </c>
      <c r="N44" s="509">
        <f>'A11-1'!N44/'A17'!N44*100</f>
        <v>72.465830670497567</v>
      </c>
      <c r="O44" s="509">
        <f>'A11-1'!O44/'A17'!O44*100</f>
        <v>73.133760700249695</v>
      </c>
    </row>
    <row r="45" spans="1:15" ht="18" customHeight="1">
      <c r="A45" s="494">
        <v>2002</v>
      </c>
      <c r="B45" s="509">
        <f>'A11-1'!B45/'A17'!B45*100</f>
        <v>69.355587521215327</v>
      </c>
      <c r="C45" s="509">
        <f>'A11-1'!C45/'A17'!C45*100</f>
        <v>59.887966961552131</v>
      </c>
      <c r="D45" s="509">
        <f>'A11-1'!D45/'A17'!D45*100</f>
        <v>71.435951882151087</v>
      </c>
      <c r="E45" s="509">
        <f>'A11-1'!E45/'A17'!E45*100</f>
        <v>75.875959936457818</v>
      </c>
      <c r="F45" s="509">
        <f>'A11-1'!F45/'A17'!F45*100</f>
        <v>68.257619321449098</v>
      </c>
      <c r="G45" s="509">
        <f>'A11-1'!G45/'A17'!G45*100</f>
        <v>62.165136886744968</v>
      </c>
      <c r="H45" s="509">
        <f>'A11-1'!H45/'A17'!H45*100</f>
        <v>65.316686412102428</v>
      </c>
      <c r="I45" s="509">
        <f>'A11-1'!I45/'A17'!I45*100</f>
        <v>55.63178664465709</v>
      </c>
      <c r="J45" s="509">
        <f>'A11-1'!J45/'A17'!J45*100</f>
        <v>73.197679771660077</v>
      </c>
      <c r="K45" s="509">
        <f>'A11-1'!K45/'A17'!K45*100</f>
        <v>77.105534547954619</v>
      </c>
      <c r="L45" s="509">
        <f>'A11-1'!L45/'A17'!L45*100</f>
        <v>59.462105569235412</v>
      </c>
      <c r="M45" s="509">
        <f>'A11-1'!M45/'A17'!M45*100</f>
        <v>74.929428369795346</v>
      </c>
      <c r="N45" s="509">
        <f>'A11-1'!N45/'A17'!N45*100</f>
        <v>72.32178627707593</v>
      </c>
      <c r="O45" s="509">
        <f>'A11-1'!O45/'A17'!O45*100</f>
        <v>71.929996408397827</v>
      </c>
    </row>
    <row r="46" spans="1:15" ht="18" customHeight="1">
      <c r="A46" s="494">
        <v>2003</v>
      </c>
      <c r="B46" s="509">
        <f>'A11-1'!B46/'A17'!B46*100</f>
        <v>69.986417835408162</v>
      </c>
      <c r="C46" s="509">
        <f>'A11-1'!C46/'A17'!C46*100</f>
        <v>59.590390416428264</v>
      </c>
      <c r="D46" s="509">
        <f>'A11-1'!D46/'A17'!D46*100</f>
        <v>72.177776527986722</v>
      </c>
      <c r="E46" s="509">
        <f>'A11-1'!E46/'A17'!E46*100</f>
        <v>75.137400793843042</v>
      </c>
      <c r="F46" s="509">
        <f>'A11-1'!F46/'A17'!F46*100</f>
        <v>67.929945449325288</v>
      </c>
      <c r="G46" s="509">
        <f>'A11-1'!G46/'A17'!G46*100</f>
        <v>63.313461919121025</v>
      </c>
      <c r="H46" s="509">
        <f>'A11-1'!H46/'A17'!H46*100</f>
        <v>64.616282675714615</v>
      </c>
      <c r="I46" s="509">
        <f>'A11-1'!I46/'A17'!I46*100</f>
        <v>56.198790051336047</v>
      </c>
      <c r="J46" s="509">
        <f>'A11-1'!J46/'A17'!J46*100</f>
        <v>72.603870494359342</v>
      </c>
      <c r="K46" s="509">
        <f>'A11-1'!K46/'A17'!K46*100</f>
        <v>75.758608932833269</v>
      </c>
      <c r="L46" s="509">
        <f>'A11-1'!L46/'A17'!L46*100</f>
        <v>60.700578449200016</v>
      </c>
      <c r="M46" s="509">
        <f>'A11-1'!M46/'A17'!M46*100</f>
        <v>74.254647492108035</v>
      </c>
      <c r="N46" s="509">
        <f>'A11-1'!N46/'A17'!N46*100</f>
        <v>72.566795161504714</v>
      </c>
      <c r="O46" s="509">
        <f>'A11-1'!O46/'A17'!O46*100</f>
        <v>71.222521225998705</v>
      </c>
    </row>
    <row r="47" spans="1:15" ht="18" customHeight="1">
      <c r="A47" s="494">
        <v>2004</v>
      </c>
      <c r="B47" s="509">
        <f>'A11-1'!B47/'A17'!B47*100</f>
        <v>70.299588306726307</v>
      </c>
      <c r="C47" s="509">
        <f>'A11-1'!C47/'A17'!C47*100</f>
        <v>60.330418046856479</v>
      </c>
      <c r="D47" s="509">
        <f>'A11-1'!D47/'A17'!D47*100</f>
        <v>72.507859196533147</v>
      </c>
      <c r="E47" s="509">
        <f>'A11-1'!E47/'A17'!E47*100</f>
        <v>75.674220024247646</v>
      </c>
      <c r="F47" s="509">
        <f>'A11-1'!F47/'A17'!F47*100</f>
        <v>67.783505154639172</v>
      </c>
      <c r="G47" s="509">
        <f>'A11-1'!G47/'A17'!G47*100</f>
        <v>63.124653626419658</v>
      </c>
      <c r="H47" s="509">
        <f>'A11-1'!H47/'A17'!H47*100</f>
        <v>65.040127821343958</v>
      </c>
      <c r="I47" s="509">
        <f>'A11-1'!I47/'A17'!I47*100</f>
        <v>57.442320712462887</v>
      </c>
      <c r="J47" s="509">
        <f>'A11-1'!J47/'A17'!J47*100</f>
        <v>71.780320366132727</v>
      </c>
      <c r="K47" s="509">
        <f>'A11-1'!K47/'A17'!K47*100</f>
        <v>75.584151710125298</v>
      </c>
      <c r="L47" s="509">
        <f>'A11-1'!L47/'A17'!L47*100</f>
        <v>62.047894560404913</v>
      </c>
      <c r="M47" s="509">
        <f>'A11-1'!M47/'A17'!M47*100</f>
        <v>73.450849112529198</v>
      </c>
      <c r="N47" s="509">
        <f>'A11-1'!N47/'A17'!N47*100</f>
        <v>72.670035184254388</v>
      </c>
      <c r="O47" s="509">
        <f>'A11-1'!O47/'A17'!O47*100</f>
        <v>71.222628994060898</v>
      </c>
    </row>
    <row r="48" spans="1:15" ht="18" customHeight="1">
      <c r="A48" s="494">
        <v>2005</v>
      </c>
      <c r="B48" s="509">
        <f>'A11-1'!B48/'A17'!B48*100</f>
        <v>71.535525864522299</v>
      </c>
      <c r="C48" s="509">
        <f>'A11-1'!C48/'A17'!C48*100</f>
        <v>61.073809152061564</v>
      </c>
      <c r="D48" s="509">
        <f>'A11-1'!D48/'A17'!D48*100</f>
        <v>72.49012869260018</v>
      </c>
      <c r="E48" s="509">
        <f>'A11-1'!E48/'A17'!E48*100</f>
        <v>75.896804733064698</v>
      </c>
      <c r="F48" s="509">
        <f>'A11-1'!F48/'A17'!F48*100</f>
        <v>68.515870746354011</v>
      </c>
      <c r="G48" s="509">
        <f>'A11-1'!G48/'A17'!G48*100</f>
        <v>63.247897985622458</v>
      </c>
      <c r="H48" s="509">
        <f>'A11-1'!H48/'A17'!H48*100</f>
        <v>65.50888382687927</v>
      </c>
      <c r="I48" s="509">
        <f>'A11-1'!I48/'A17'!I48*100</f>
        <v>57.480722455105315</v>
      </c>
      <c r="J48" s="509">
        <f>'A11-1'!J48/'A17'!J48*100</f>
        <v>71.924693840248594</v>
      </c>
      <c r="K48" s="509">
        <f>'A11-1'!K48/'A17'!K48*100</f>
        <v>75.194007690564092</v>
      </c>
      <c r="L48" s="509">
        <f>'A11-1'!L48/'A17'!L48*100</f>
        <v>64.261598351020865</v>
      </c>
      <c r="M48" s="509">
        <f>'A11-1'!M48/'A17'!M48*100</f>
        <v>73.881696389885434</v>
      </c>
      <c r="N48" s="509">
        <f>'A11-1'!N48/'A17'!N48*100</f>
        <v>72.645232582614184</v>
      </c>
      <c r="O48" s="509">
        <f>'A11-1'!O48/'A17'!O48*100</f>
        <v>71.530882553111283</v>
      </c>
    </row>
    <row r="49" spans="1:15">
      <c r="A49" s="494">
        <v>2006</v>
      </c>
      <c r="B49" s="509">
        <f>'A11-1'!B49/'A17'!B49*100</f>
        <v>72.160409139557103</v>
      </c>
      <c r="C49" s="509">
        <f>'A11-1'!C49/'A17'!C49*100</f>
        <v>60.985492127826049</v>
      </c>
      <c r="D49" s="509">
        <f>'A11-1'!D49/'A17'!D49*100</f>
        <v>72.935179755514454</v>
      </c>
      <c r="E49" s="509">
        <f>'A11-1'!E49/'A17'!E49*100</f>
        <v>77.370555287379545</v>
      </c>
      <c r="F49" s="509">
        <f>'A11-1'!F49/'A17'!F49*100</f>
        <v>69.575135443398921</v>
      </c>
      <c r="G49" s="509">
        <f>'A11-1'!G49/'A17'!G49*100</f>
        <v>63.252711097205918</v>
      </c>
      <c r="H49" s="509">
        <f>'A11-1'!H49/'A17'!H49*100</f>
        <v>67.181523708434753</v>
      </c>
      <c r="I49" s="509">
        <f>'A11-1'!I49/'A17'!I49*100</f>
        <v>58.406540342613965</v>
      </c>
      <c r="J49" s="509">
        <f>'A11-1'!J49/'A17'!J49*100</f>
        <v>73.18298027757487</v>
      </c>
      <c r="K49" s="509">
        <f>'A11-1'!K49/'A17'!K49*100</f>
        <v>75.485405264529575</v>
      </c>
      <c r="L49" s="509">
        <f>'A11-1'!L49/'A17'!L49*100</f>
        <v>65.745645827665911</v>
      </c>
      <c r="M49" s="509">
        <f>'A11-1'!M49/'A17'!M49*100</f>
        <v>74.509063444108762</v>
      </c>
      <c r="N49" s="509">
        <f>'A11-1'!N49/'A17'!N49*100</f>
        <v>72.521061168960287</v>
      </c>
      <c r="O49" s="509">
        <f>'A11-1'!O49/'A17'!O49*100</f>
        <v>71.998592139792237</v>
      </c>
    </row>
    <row r="50" spans="1:15">
      <c r="A50" s="494">
        <v>2007</v>
      </c>
      <c r="B50" s="509">
        <f>'A11-1'!B50/'A17'!B50*100</f>
        <v>72.845041872498669</v>
      </c>
      <c r="C50" s="509">
        <f>'A11-1'!C50/'A17'!C50*100</f>
        <v>62.045813129177319</v>
      </c>
      <c r="D50" s="509">
        <f>'A11-1'!D50/'A17'!D50*100</f>
        <v>73.612510364380427</v>
      </c>
      <c r="E50" s="509">
        <f>'A11-1'!E50/'A17'!E50*100</f>
        <v>77.146424784744212</v>
      </c>
      <c r="F50" s="509">
        <f>'A11-1'!F50/'A17'!F50*100</f>
        <v>70.457776514074496</v>
      </c>
      <c r="G50" s="509">
        <f>'A11-1'!G50/'A17'!G50*100</f>
        <v>63.976985017175913</v>
      </c>
      <c r="H50" s="509">
        <f>'A11-1'!H50/'A17'!H50*100</f>
        <v>69.014966036485475</v>
      </c>
      <c r="I50" s="509">
        <f>'A11-1'!I50/'A17'!I50*100</f>
        <v>58.66189819804093</v>
      </c>
      <c r="J50" s="509">
        <f>'A11-1'!J50/'A17'!J50*100</f>
        <v>74.815287786189913</v>
      </c>
      <c r="K50" s="509">
        <f>'A11-1'!K50/'A17'!K50*100</f>
        <v>76.901815844448024</v>
      </c>
      <c r="L50" s="509">
        <f>'A11-1'!L50/'A17'!L50*100</f>
        <v>66.573515853589853</v>
      </c>
      <c r="M50" s="509">
        <f>'A11-1'!M50/'A17'!M50*100</f>
        <v>75.65143392051742</v>
      </c>
      <c r="N50" s="509">
        <f>'A11-1'!N50/'A17'!N50*100</f>
        <v>72.278694917457429</v>
      </c>
      <c r="O50" s="509">
        <f>'A11-1'!O50/'A17'!O50*100</f>
        <v>71.780821917808225</v>
      </c>
    </row>
    <row r="51" spans="1:15">
      <c r="A51" s="494">
        <v>2008</v>
      </c>
      <c r="B51" s="509">
        <f>'A11-1'!B51/'A17'!B51*100</f>
        <v>73.176716106203898</v>
      </c>
      <c r="C51" s="509">
        <f>'A11-1'!C51/'A17'!C51*100</f>
        <v>62.399144920751034</v>
      </c>
      <c r="D51" s="509">
        <f>'A11-1'!D51/'A17'!D51*100</f>
        <v>73.666343355965083</v>
      </c>
      <c r="E51" s="509">
        <f>'A11-1'!E51/'A17'!E51*100</f>
        <v>78.088907319802431</v>
      </c>
      <c r="F51" s="509">
        <f>'A11-1'!F51/'A17'!F51*100</f>
        <v>71.254946297343139</v>
      </c>
      <c r="G51" s="509">
        <f>'A11-1'!G51/'A17'!G51*100</f>
        <v>64.571701348102309</v>
      </c>
      <c r="H51" s="509">
        <f>'A11-1'!H51/'A17'!H51*100</f>
        <v>70.160248126130782</v>
      </c>
      <c r="I51" s="509">
        <f>'A11-1'!I51/'A17'!I51*100</f>
        <v>58.727734537703256</v>
      </c>
      <c r="J51" s="509">
        <f>'A11-1'!J51/'A17'!J51*100</f>
        <v>76.096271310055613</v>
      </c>
      <c r="K51" s="509">
        <f>'A11-1'!K51/'A17'!K51*100</f>
        <v>78.072007086813457</v>
      </c>
      <c r="L51" s="509">
        <f>'A11-1'!L51/'A17'!L51*100</f>
        <v>65.282704417527484</v>
      </c>
      <c r="M51" s="509">
        <f>'A11-1'!M51/'A17'!M51*100</f>
        <v>75.706977765021705</v>
      </c>
      <c r="N51" s="509">
        <f>'A11-1'!N51/'A17'!N51*100</f>
        <v>72.67167476800708</v>
      </c>
      <c r="O51" s="509">
        <f>'A11-1'!O51/'A17'!O51*100</f>
        <v>70.886861350991225</v>
      </c>
    </row>
    <row r="52" spans="1:15">
      <c r="A52" s="494">
        <v>2009</v>
      </c>
      <c r="B52" s="509">
        <f>'A11-1'!B52/'A17'!B52*100</f>
        <v>71.993897583932181</v>
      </c>
      <c r="C52" s="509">
        <f>'A11-1'!C52/'A17'!C52*100</f>
        <v>61.600831222800977</v>
      </c>
      <c r="D52" s="509">
        <f>'A11-1'!D52/'A17'!D52*100</f>
        <v>71.535879326881172</v>
      </c>
      <c r="E52" s="509">
        <f>'A11-1'!E52/'A17'!E52*100</f>
        <v>75.736426790220463</v>
      </c>
      <c r="F52" s="509">
        <f>'A11-1'!F52/'A17'!F52*100</f>
        <v>68.386914833615336</v>
      </c>
      <c r="G52" s="509">
        <f>'A11-1'!G52/'A17'!G52*100</f>
        <v>64.141135246662884</v>
      </c>
      <c r="H52" s="509">
        <f>'A11-1'!H52/'A17'!H52*100</f>
        <v>70.383158832702165</v>
      </c>
      <c r="I52" s="509">
        <f>'A11-1'!I52/'A17'!I52*100</f>
        <v>57.478639093947372</v>
      </c>
      <c r="J52" s="509">
        <f>'A11-1'!J52/'A17'!J52*100</f>
        <v>75.758957060807731</v>
      </c>
      <c r="K52" s="509">
        <f>'A11-1'!K52/'A17'!K52*100</f>
        <v>76.473531159125727</v>
      </c>
      <c r="L52" s="509">
        <f>'A11-1'!L52/'A17'!L52*100</f>
        <v>60.622187651567927</v>
      </c>
      <c r="M52" s="509">
        <f>'A11-1'!M52/'A17'!M52*100</f>
        <v>72.183138598504485</v>
      </c>
      <c r="N52" s="509">
        <f>'A11-1'!N52/'A17'!N52*100</f>
        <v>70.638124060547241</v>
      </c>
      <c r="O52" s="509">
        <f>'A11-1'!O52/'A17'!O52*100</f>
        <v>67.624353523455156</v>
      </c>
    </row>
    <row r="53" spans="1:15">
      <c r="A53" s="494">
        <v>2010</v>
      </c>
      <c r="B53" s="509">
        <f>'A11-1'!B53/'A17'!B53*100</f>
        <v>72.337628483192944</v>
      </c>
      <c r="C53" s="509">
        <f>'A11-1'!C53/'A17'!C53*100</f>
        <v>61.858106220978449</v>
      </c>
      <c r="D53" s="509">
        <f>'A11-1'!D53/'A17'!D53*100</f>
        <v>71.343052522296773</v>
      </c>
      <c r="E53" s="509">
        <f>'A11-1'!E53/'A17'!E53*100</f>
        <v>75.74887427839802</v>
      </c>
      <c r="F53" s="509">
        <f>'A11-1'!F53/'A17'!F53*100</f>
        <v>68.508239832677262</v>
      </c>
      <c r="G53" s="509">
        <f>'A11-1'!G53/'A17'!G53*100</f>
        <v>64.346387377016541</v>
      </c>
      <c r="H53" s="509">
        <f>'A11-1'!H53/'A17'!H53*100</f>
        <v>71.503323418797194</v>
      </c>
      <c r="I53" s="509">
        <f>'A11-1'!I53/'A17'!I53*100</f>
        <v>57.485905525291379</v>
      </c>
      <c r="J53" s="509">
        <f>'A11-1'!J53/'A17'!J53*100</f>
        <v>76.580766040236696</v>
      </c>
      <c r="K53" s="509">
        <f>'A11-1'!K53/'A17'!K53*100</f>
        <v>76.652658941324574</v>
      </c>
      <c r="L53" s="509">
        <f>'A11-1'!L53/'A17'!L53*100</f>
        <v>60.341001714881536</v>
      </c>
      <c r="M53" s="509">
        <f>'A11-1'!M53/'A17'!M53*100</f>
        <v>71.932234250731014</v>
      </c>
      <c r="N53" s="509">
        <f>'A11-1'!N53/'A17'!N53*100</f>
        <v>70.238610978756071</v>
      </c>
      <c r="O53" s="509">
        <f>'A11-1'!O53/'A17'!O53*100</f>
        <v>66.926814046223242</v>
      </c>
    </row>
    <row r="54" spans="1:15">
      <c r="A54" s="494"/>
      <c r="B54" s="509"/>
      <c r="C54" s="509"/>
      <c r="D54" s="509"/>
      <c r="E54" s="509"/>
      <c r="F54" s="509"/>
      <c r="G54" s="509"/>
      <c r="H54" s="509"/>
      <c r="I54" s="509"/>
      <c r="J54" s="509"/>
      <c r="K54" s="509"/>
      <c r="L54" s="509"/>
      <c r="M54" s="509"/>
      <c r="N54" s="509"/>
      <c r="O54" s="509"/>
    </row>
    <row r="55" spans="1:15">
      <c r="A55" s="90" t="s">
        <v>178</v>
      </c>
    </row>
    <row r="56" spans="1:15">
      <c r="A56" s="419" t="s">
        <v>705</v>
      </c>
    </row>
  </sheetData>
  <phoneticPr fontId="0" type="noConversion"/>
  <pageMargins left="0.75" right="0.75" top="1" bottom="1" header="0.5" footer="0.5"/>
  <pageSetup scale="78" orientation="landscape" r:id="rId1"/>
  <headerFooter alignWithMargins="0"/>
</worksheet>
</file>

<file path=xl/worksheets/sheet49.xml><?xml version="1.0" encoding="utf-8"?>
<worksheet xmlns="http://schemas.openxmlformats.org/spreadsheetml/2006/main" xmlns:r="http://schemas.openxmlformats.org/officeDocument/2006/relationships">
  <sheetPr codeName="Sheet49">
    <pageSetUpPr fitToPage="1"/>
  </sheetPr>
  <dimension ref="A1:AE57"/>
  <sheetViews>
    <sheetView showOutlineSymbols="0" view="pageBreakPreview" zoomScaleSheetLayoutView="100" workbookViewId="0">
      <pane xSplit="1" ySplit="2" topLeftCell="B38"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5" style="419" customWidth="1"/>
    <col min="2" max="13" width="8.7109375" style="419" customWidth="1"/>
    <col min="14" max="14" width="8.140625" style="419" customWidth="1"/>
    <col min="15" max="15" width="8.7109375" style="419" customWidth="1"/>
    <col min="16" max="16" width="3.85546875" style="419"/>
    <col min="17" max="17" width="7.28515625" style="419" customWidth="1"/>
    <col min="18" max="31" width="7.85546875" style="419" customWidth="1"/>
    <col min="32" max="16384" width="3.85546875" style="419"/>
  </cols>
  <sheetData>
    <row r="1" spans="1:31" ht="12.75" customHeight="1">
      <c r="A1" s="419" t="s">
        <v>451</v>
      </c>
    </row>
    <row r="2" spans="1:31" ht="27.75" customHeight="1">
      <c r="A2" s="419" t="s">
        <v>471</v>
      </c>
      <c r="B2" s="91" t="s">
        <v>472</v>
      </c>
      <c r="C2" s="91" t="s">
        <v>474</v>
      </c>
      <c r="D2" s="91" t="s">
        <v>475</v>
      </c>
      <c r="E2" s="91" t="s">
        <v>479</v>
      </c>
      <c r="F2" s="91" t="s">
        <v>480</v>
      </c>
      <c r="G2" s="91" t="s">
        <v>481</v>
      </c>
      <c r="H2" s="91" t="s">
        <v>482</v>
      </c>
      <c r="I2" s="91" t="s">
        <v>487</v>
      </c>
      <c r="J2" s="91" t="s">
        <v>492</v>
      </c>
      <c r="K2" s="91" t="s">
        <v>494</v>
      </c>
      <c r="L2" s="91" t="s">
        <v>497</v>
      </c>
      <c r="M2" s="91" t="s">
        <v>498</v>
      </c>
      <c r="N2" s="91" t="s">
        <v>501</v>
      </c>
      <c r="O2" s="91" t="s">
        <v>502</v>
      </c>
      <c r="R2" s="91"/>
      <c r="S2" s="91"/>
      <c r="T2" s="91"/>
      <c r="U2" s="91"/>
      <c r="V2" s="91"/>
      <c r="W2" s="91"/>
      <c r="X2" s="91"/>
      <c r="Y2" s="91"/>
      <c r="Z2" s="91"/>
      <c r="AA2" s="91"/>
      <c r="AB2" s="91"/>
      <c r="AC2" s="91"/>
      <c r="AD2" s="91"/>
      <c r="AE2" s="91"/>
    </row>
    <row r="3" spans="1:31" ht="12.75" hidden="1" customHeight="1">
      <c r="A3" s="494">
        <v>1960</v>
      </c>
      <c r="B3" s="301">
        <f t="shared" ref="B3:B8" si="0">B4*POWER(B$9/B$14, 1/5)</f>
        <v>3551.3109484359688</v>
      </c>
      <c r="C3" s="301">
        <f t="shared" ref="C3:C8" si="1">C4*POWER(C$26/C$31, 1/5)</f>
        <v>3071.968107329134</v>
      </c>
      <c r="D3" s="301">
        <f t="shared" ref="D3:D17" si="2">D4*POWER(D$19/D$24, 1/5)</f>
        <v>5914.2482693732363</v>
      </c>
      <c r="E3" s="301">
        <f t="shared" ref="E3:E24" si="3">E4*POWER(E$26/E$31, 1/5)</f>
        <v>1416.6510529231102</v>
      </c>
      <c r="F3" s="301">
        <f>F4*POWER(F$6/F$11, 1/5)</f>
        <v>2110.7555852171031</v>
      </c>
      <c r="G3" s="301">
        <f t="shared" ref="G3:G9" si="4">G4*POWER(G$11/G$16, 1/5)</f>
        <v>17755.463052386236</v>
      </c>
      <c r="H3" s="301">
        <f t="shared" ref="H3:H11" si="5">H4*POWER(H$13/H$18, 1/5)</f>
        <v>26536.849283680345</v>
      </c>
      <c r="I3" s="301">
        <f t="shared" ref="I3:I11" si="6">I4*POWER(I$13/I$18, 1/5)</f>
        <v>17639.175872644562</v>
      </c>
      <c r="J3" s="301">
        <f t="shared" ref="J3:J11" si="7">J4*POWER(J$14/J$19, 1/5)</f>
        <v>4525.217759804912</v>
      </c>
      <c r="K3" s="301">
        <f t="shared" ref="K3:K12" si="8">K4*POWER(K$15/K$20, 1/5)</f>
        <v>1209.1234254210219</v>
      </c>
      <c r="L3" s="301">
        <f t="shared" ref="L3:L13" si="9">L4*POWER(L$15/L$20, 1/5)</f>
        <v>10577.415259279882</v>
      </c>
      <c r="M3" s="301">
        <f>M4*POWER(M$6/M$11, 1/5)</f>
        <v>3447.039772716384</v>
      </c>
      <c r="N3" s="301">
        <f t="shared" ref="N3:N25" si="10">N4*POWER(N$27/N$32, 1/5)</f>
        <v>14332.315215617073</v>
      </c>
      <c r="O3" s="296">
        <v>65221</v>
      </c>
      <c r="Q3" s="494"/>
      <c r="R3" s="301"/>
      <c r="S3" s="301"/>
      <c r="T3" s="301"/>
      <c r="U3" s="301"/>
      <c r="V3" s="301"/>
      <c r="W3" s="301"/>
      <c r="X3" s="301"/>
      <c r="Y3" s="301"/>
      <c r="Z3" s="301"/>
      <c r="AA3" s="301"/>
      <c r="AB3" s="301"/>
      <c r="AC3" s="301"/>
      <c r="AD3" s="301"/>
      <c r="AE3" s="296"/>
    </row>
    <row r="4" spans="1:31" ht="12.75" hidden="1" customHeight="1">
      <c r="A4" s="494">
        <v>1961</v>
      </c>
      <c r="B4" s="301">
        <f t="shared" si="0"/>
        <v>3649.0636219321168</v>
      </c>
      <c r="C4" s="301">
        <f t="shared" si="1"/>
        <v>3085.1827657689173</v>
      </c>
      <c r="D4" s="301">
        <f t="shared" si="2"/>
        <v>6095.2132836343526</v>
      </c>
      <c r="E4" s="301">
        <f t="shared" si="3"/>
        <v>1448.2109550359366</v>
      </c>
      <c r="F4" s="301">
        <f>F5*POWER(F$6/F$11, 1/5)</f>
        <v>2102.8071631983576</v>
      </c>
      <c r="G4" s="301">
        <f t="shared" si="4"/>
        <v>17963.109135293689</v>
      </c>
      <c r="H4" s="301">
        <f t="shared" si="5"/>
        <v>26466.419117240508</v>
      </c>
      <c r="I4" s="301">
        <f t="shared" si="6"/>
        <v>17703.68618739313</v>
      </c>
      <c r="J4" s="301">
        <f t="shared" si="7"/>
        <v>4540.0277649718992</v>
      </c>
      <c r="K4" s="301">
        <f t="shared" si="8"/>
        <v>1234.8725401587933</v>
      </c>
      <c r="L4" s="301">
        <f t="shared" si="9"/>
        <v>10681.492663530378</v>
      </c>
      <c r="M4" s="301">
        <f>M5*POWER(M$6/M$11, 1/5)</f>
        <v>3466.2195979038402</v>
      </c>
      <c r="N4" s="301">
        <f t="shared" si="10"/>
        <v>14632.694607144031</v>
      </c>
      <c r="O4" s="296">
        <v>65333</v>
      </c>
      <c r="Q4" s="494"/>
      <c r="R4" s="301"/>
      <c r="S4" s="301"/>
      <c r="T4" s="301"/>
      <c r="U4" s="301"/>
      <c r="V4" s="301"/>
      <c r="W4" s="301"/>
      <c r="X4" s="301"/>
      <c r="Y4" s="301"/>
      <c r="Z4" s="301"/>
      <c r="AA4" s="301"/>
      <c r="AB4" s="301"/>
      <c r="AC4" s="301"/>
      <c r="AD4" s="301"/>
      <c r="AE4" s="296"/>
    </row>
    <row r="5" spans="1:31" ht="12.75" hidden="1" customHeight="1">
      <c r="A5" s="494">
        <v>1962</v>
      </c>
      <c r="B5" s="301">
        <f t="shared" si="0"/>
        <v>3749.5070159296201</v>
      </c>
      <c r="C5" s="301">
        <f t="shared" si="1"/>
        <v>3098.4542695897658</v>
      </c>
      <c r="D5" s="301">
        <f t="shared" si="2"/>
        <v>6281.7154912791339</v>
      </c>
      <c r="E5" s="301">
        <f t="shared" si="3"/>
        <v>1480.4739430775921</v>
      </c>
      <c r="F5" s="301">
        <f>F6*POWER(F$6/F$11, 1/5)</f>
        <v>2094.888672363038</v>
      </c>
      <c r="G5" s="301">
        <f t="shared" si="4"/>
        <v>18173.183591689325</v>
      </c>
      <c r="H5" s="301">
        <f t="shared" si="5"/>
        <v>26396.175876094316</v>
      </c>
      <c r="I5" s="301">
        <f t="shared" si="6"/>
        <v>17768.432430437839</v>
      </c>
      <c r="J5" s="301">
        <f t="shared" si="7"/>
        <v>4554.886239906461</v>
      </c>
      <c r="K5" s="301">
        <f t="shared" si="8"/>
        <v>1261.1700000000003</v>
      </c>
      <c r="L5" s="301">
        <f t="shared" si="9"/>
        <v>10786.594146519394</v>
      </c>
      <c r="M5" s="301">
        <f>M6*POWER(M$6/M$11, 1/5)</f>
        <v>3485.5061423978541</v>
      </c>
      <c r="N5" s="301">
        <f t="shared" si="10"/>
        <v>14939.369407158501</v>
      </c>
      <c r="O5" s="296">
        <v>66520</v>
      </c>
      <c r="Q5" s="494"/>
      <c r="R5" s="301"/>
      <c r="S5" s="301"/>
      <c r="T5" s="301"/>
      <c r="U5" s="301"/>
      <c r="V5" s="301"/>
      <c r="W5" s="301"/>
      <c r="X5" s="301"/>
      <c r="Y5" s="301"/>
      <c r="Z5" s="301"/>
      <c r="AA5" s="301"/>
      <c r="AB5" s="301"/>
      <c r="AC5" s="301"/>
      <c r="AD5" s="301"/>
      <c r="AE5" s="296"/>
    </row>
    <row r="6" spans="1:31" ht="12.75" hidden="1" customHeight="1">
      <c r="A6" s="494">
        <v>1963</v>
      </c>
      <c r="B6" s="301">
        <f t="shared" si="0"/>
        <v>3852.7151946617882</v>
      </c>
      <c r="C6" s="301">
        <f t="shared" si="1"/>
        <v>3111.7828633229592</v>
      </c>
      <c r="D6" s="301">
        <f t="shared" si="2"/>
        <v>6473.9243201425315</v>
      </c>
      <c r="E6" s="301">
        <f t="shared" si="3"/>
        <v>1513.4556802723018</v>
      </c>
      <c r="F6" s="296">
        <v>2087</v>
      </c>
      <c r="G6" s="301">
        <f t="shared" si="4"/>
        <v>18385.714820846155</v>
      </c>
      <c r="H6" s="301">
        <f t="shared" si="5"/>
        <v>26326.119064132399</v>
      </c>
      <c r="I6" s="301">
        <f t="shared" si="6"/>
        <v>17833.415464619942</v>
      </c>
      <c r="J6" s="301">
        <f t="shared" si="7"/>
        <v>4569.7933432390882</v>
      </c>
      <c r="K6" s="301">
        <f t="shared" si="8"/>
        <v>1288.0274823306627</v>
      </c>
      <c r="L6" s="301">
        <f t="shared" si="9"/>
        <v>10892.729784759407</v>
      </c>
      <c r="M6" s="296">
        <v>3504.9</v>
      </c>
      <c r="N6" s="301">
        <f t="shared" si="10"/>
        <v>15252.471556030374</v>
      </c>
      <c r="O6" s="296">
        <v>67591</v>
      </c>
      <c r="Q6" s="494"/>
      <c r="R6" s="301"/>
      <c r="S6" s="301"/>
      <c r="T6" s="301"/>
      <c r="U6" s="301"/>
      <c r="V6" s="296"/>
      <c r="W6" s="301"/>
      <c r="X6" s="301"/>
      <c r="Y6" s="301"/>
      <c r="Z6" s="301"/>
      <c r="AA6" s="301"/>
      <c r="AB6" s="301"/>
      <c r="AC6" s="296"/>
      <c r="AD6" s="301"/>
      <c r="AE6" s="296"/>
    </row>
    <row r="7" spans="1:31" ht="12.75" hidden="1" customHeight="1">
      <c r="A7" s="494">
        <v>1964</v>
      </c>
      <c r="B7" s="301">
        <f t="shared" si="0"/>
        <v>3958.764261039174</v>
      </c>
      <c r="C7" s="301">
        <f t="shared" si="1"/>
        <v>3125.1687925516767</v>
      </c>
      <c r="D7" s="301">
        <f t="shared" si="2"/>
        <v>6672.0143822366172</v>
      </c>
      <c r="E7" s="301">
        <f t="shared" si="3"/>
        <v>1547.1721787868357</v>
      </c>
      <c r="F7" s="296">
        <v>2119</v>
      </c>
      <c r="G7" s="301">
        <f t="shared" si="4"/>
        <v>18600.731554160197</v>
      </c>
      <c r="H7" s="301">
        <f t="shared" si="5"/>
        <v>26256.248186562087</v>
      </c>
      <c r="I7" s="301">
        <f t="shared" si="6"/>
        <v>17898.636155936292</v>
      </c>
      <c r="J7" s="301">
        <f t="shared" si="7"/>
        <v>4584.7492341194311</v>
      </c>
      <c r="K7" s="301">
        <f t="shared" si="8"/>
        <v>1315.4569132147649</v>
      </c>
      <c r="L7" s="301">
        <f t="shared" si="9"/>
        <v>10999.909753911625</v>
      </c>
      <c r="M7" s="296">
        <v>3517.6</v>
      </c>
      <c r="N7" s="301">
        <f t="shared" si="10"/>
        <v>15572.13575936093</v>
      </c>
      <c r="O7" s="296">
        <v>69067</v>
      </c>
      <c r="Q7" s="494"/>
      <c r="R7" s="301"/>
      <c r="S7" s="301"/>
      <c r="T7" s="301"/>
      <c r="U7" s="301"/>
      <c r="V7" s="296"/>
      <c r="W7" s="301"/>
      <c r="X7" s="301"/>
      <c r="Y7" s="301"/>
      <c r="Z7" s="301"/>
      <c r="AA7" s="301"/>
      <c r="AB7" s="301"/>
      <c r="AC7" s="296"/>
      <c r="AD7" s="301"/>
      <c r="AE7" s="296"/>
    </row>
    <row r="8" spans="1:31" ht="12.75" hidden="1" customHeight="1">
      <c r="A8" s="494">
        <v>1965</v>
      </c>
      <c r="B8" s="301">
        <f t="shared" si="0"/>
        <v>4067.7324127657953</v>
      </c>
      <c r="C8" s="301">
        <f t="shared" si="1"/>
        <v>3138.6123039155191</v>
      </c>
      <c r="D8" s="301">
        <f t="shared" si="2"/>
        <v>6876.1656323767775</v>
      </c>
      <c r="E8" s="301">
        <f t="shared" si="3"/>
        <v>1581.6398075041886</v>
      </c>
      <c r="F8" s="296">
        <v>2129</v>
      </c>
      <c r="G8" s="301">
        <f t="shared" si="4"/>
        <v>18818.262859034578</v>
      </c>
      <c r="H8" s="301">
        <f t="shared" si="5"/>
        <v>26186.562749903918</v>
      </c>
      <c r="I8" s="301">
        <f t="shared" si="6"/>
        <v>17964.095373550885</v>
      </c>
      <c r="J8" s="301">
        <f t="shared" si="7"/>
        <v>4599.7540722180011</v>
      </c>
      <c r="K8" s="301">
        <f t="shared" si="8"/>
        <v>1343.4704726900245</v>
      </c>
      <c r="L8" s="301">
        <f t="shared" si="9"/>
        <v>11108.144329761564</v>
      </c>
      <c r="M8" s="296">
        <v>3550.8</v>
      </c>
      <c r="N8" s="301">
        <f t="shared" si="10"/>
        <v>15898.499545937098</v>
      </c>
      <c r="O8" s="296">
        <v>70804</v>
      </c>
      <c r="Q8" s="494"/>
      <c r="R8" s="301"/>
      <c r="S8" s="301"/>
      <c r="T8" s="301"/>
      <c r="U8" s="301"/>
      <c r="V8" s="296"/>
      <c r="W8" s="301"/>
      <c r="X8" s="301"/>
      <c r="Y8" s="301"/>
      <c r="Z8" s="301"/>
      <c r="AA8" s="301"/>
      <c r="AB8" s="301"/>
      <c r="AC8" s="296"/>
      <c r="AD8" s="301"/>
      <c r="AE8" s="296"/>
    </row>
    <row r="9" spans="1:31" ht="12.75" hidden="1" customHeight="1">
      <c r="A9" s="494">
        <v>1966</v>
      </c>
      <c r="B9" s="296">
        <v>4179.7000000000007</v>
      </c>
      <c r="C9" s="301">
        <f t="shared" ref="C9:C24" si="11">C10*POWER(C$26/C$31, 1/5)</f>
        <v>3152.113645115056</v>
      </c>
      <c r="D9" s="301">
        <f t="shared" si="2"/>
        <v>7086.5635316615726</v>
      </c>
      <c r="E9" s="301">
        <f t="shared" si="3"/>
        <v>1616.8752999704416</v>
      </c>
      <c r="F9" s="296">
        <v>2136</v>
      </c>
      <c r="G9" s="301">
        <f t="shared" si="4"/>
        <v>19038.338142809069</v>
      </c>
      <c r="H9" s="301">
        <f t="shared" si="5"/>
        <v>26117.062261988151</v>
      </c>
      <c r="I9" s="301">
        <f t="shared" si="6"/>
        <v>18029.793989806436</v>
      </c>
      <c r="J9" s="301">
        <f t="shared" si="7"/>
        <v>4614.8080177278753</v>
      </c>
      <c r="K9" s="301">
        <f t="shared" si="8"/>
        <v>1372.080600176437</v>
      </c>
      <c r="L9" s="301">
        <f t="shared" si="9"/>
        <v>11217.443889204233</v>
      </c>
      <c r="M9" s="296">
        <v>3594.5</v>
      </c>
      <c r="N9" s="301">
        <f t="shared" si="10"/>
        <v>16231.703326900313</v>
      </c>
      <c r="O9" s="296">
        <v>73060</v>
      </c>
      <c r="Q9" s="494"/>
      <c r="R9" s="296"/>
      <c r="S9" s="301"/>
      <c r="T9" s="301"/>
      <c r="U9" s="301"/>
      <c r="V9" s="296"/>
      <c r="W9" s="301"/>
      <c r="X9" s="301"/>
      <c r="Y9" s="301"/>
      <c r="Z9" s="301"/>
      <c r="AA9" s="301"/>
      <c r="AB9" s="301"/>
      <c r="AC9" s="296"/>
      <c r="AD9" s="301"/>
      <c r="AE9" s="296"/>
    </row>
    <row r="10" spans="1:31" ht="12.75" hidden="1" customHeight="1">
      <c r="A10" s="494">
        <v>1967</v>
      </c>
      <c r="B10" s="296">
        <v>4258.6000000000004</v>
      </c>
      <c r="C10" s="301">
        <f t="shared" si="11"/>
        <v>3165.6730649163869</v>
      </c>
      <c r="D10" s="301">
        <f t="shared" si="2"/>
        <v>7303.399215954777</v>
      </c>
      <c r="E10" s="301">
        <f t="shared" si="3"/>
        <v>1652.895762518662</v>
      </c>
      <c r="F10" s="296">
        <v>2089</v>
      </c>
      <c r="G10" s="301">
        <f>G11*POWER(G$11/G$16, 1/5)</f>
        <v>19260.987156735551</v>
      </c>
      <c r="H10" s="301">
        <f t="shared" si="5"/>
        <v>26047.746231951282</v>
      </c>
      <c r="I10" s="301">
        <f t="shared" si="6"/>
        <v>18095.732880236006</v>
      </c>
      <c r="J10" s="301">
        <f t="shared" si="7"/>
        <v>4629.9112313664045</v>
      </c>
      <c r="K10" s="301">
        <f t="shared" si="8"/>
        <v>1401.3000000000002</v>
      </c>
      <c r="L10" s="301">
        <f t="shared" si="9"/>
        <v>11327.818911239005</v>
      </c>
      <c r="M10" s="296">
        <v>3565.1</v>
      </c>
      <c r="N10" s="301">
        <f t="shared" si="10"/>
        <v>16571.890456155445</v>
      </c>
      <c r="O10" s="296">
        <v>71309</v>
      </c>
      <c r="Q10" s="494"/>
      <c r="R10" s="296"/>
      <c r="S10" s="301"/>
      <c r="T10" s="301"/>
      <c r="U10" s="301"/>
      <c r="V10" s="296"/>
      <c r="W10" s="301"/>
      <c r="X10" s="301"/>
      <c r="Y10" s="301"/>
      <c r="Z10" s="301"/>
      <c r="AA10" s="301"/>
      <c r="AB10" s="301"/>
      <c r="AC10" s="296"/>
      <c r="AD10" s="301"/>
      <c r="AE10" s="296"/>
    </row>
    <row r="11" spans="1:31" ht="12.75" hidden="1" customHeight="1">
      <c r="A11" s="494">
        <v>1968</v>
      </c>
      <c r="B11" s="296">
        <v>4367.6000000000004</v>
      </c>
      <c r="C11" s="301">
        <f t="shared" si="11"/>
        <v>3179.2908131557278</v>
      </c>
      <c r="D11" s="301">
        <f t="shared" si="2"/>
        <v>7526.8696695226563</v>
      </c>
      <c r="E11" s="301">
        <f t="shared" si="3"/>
        <v>1689.7186825737856</v>
      </c>
      <c r="F11" s="296">
        <v>2048</v>
      </c>
      <c r="G11" s="296">
        <v>19486.240000000002</v>
      </c>
      <c r="H11" s="301">
        <f t="shared" si="5"/>
        <v>25978.614170232591</v>
      </c>
      <c r="I11" s="301">
        <f t="shared" si="6"/>
        <v>18161.912923574673</v>
      </c>
      <c r="J11" s="301">
        <f t="shared" si="7"/>
        <v>4645.0638743769332</v>
      </c>
      <c r="K11" s="301">
        <f t="shared" si="8"/>
        <v>1431.1416470340694</v>
      </c>
      <c r="L11" s="301">
        <f t="shared" si="9"/>
        <v>11439.279977974291</v>
      </c>
      <c r="M11" s="296">
        <v>3603.5</v>
      </c>
      <c r="N11" s="301">
        <f t="shared" si="10"/>
        <v>16919.207292045805</v>
      </c>
      <c r="O11" s="296">
        <v>72855</v>
      </c>
      <c r="Q11" s="494"/>
      <c r="R11" s="296"/>
      <c r="S11" s="301"/>
      <c r="T11" s="301"/>
      <c r="U11" s="301"/>
      <c r="V11" s="296"/>
      <c r="W11" s="296"/>
      <c r="X11" s="301"/>
      <c r="Y11" s="301"/>
      <c r="Z11" s="301"/>
      <c r="AA11" s="301"/>
      <c r="AB11" s="301"/>
      <c r="AC11" s="296"/>
      <c r="AD11" s="301"/>
      <c r="AE11" s="296"/>
    </row>
    <row r="12" spans="1:31" ht="12.75" hidden="1" customHeight="1">
      <c r="A12" s="494">
        <v>1969</v>
      </c>
      <c r="B12" s="296">
        <v>4487.1000000000004</v>
      </c>
      <c r="C12" s="301">
        <f t="shared" si="11"/>
        <v>3192.9671407440119</v>
      </c>
      <c r="D12" s="301">
        <f t="shared" si="2"/>
        <v>7757.177903984224</v>
      </c>
      <c r="E12" s="301">
        <f t="shared" si="3"/>
        <v>1727.3619371425145</v>
      </c>
      <c r="F12" s="296">
        <v>2072</v>
      </c>
      <c r="G12" s="296">
        <v>19622.150000000001</v>
      </c>
      <c r="H12" s="301">
        <f>H13*POWER(H$13/H$18, 1/5)</f>
        <v>25909.665588570675</v>
      </c>
      <c r="I12" s="301">
        <f>I13*POWER(I$13/I$18, 1/5)</f>
        <v>18228.335001771244</v>
      </c>
      <c r="J12" s="301">
        <f>J13*POWER(J$14/J$19, 1/5)</f>
        <v>4660.2661085305162</v>
      </c>
      <c r="K12" s="301">
        <f t="shared" si="8"/>
        <v>1461.6187924608496</v>
      </c>
      <c r="L12" s="301">
        <f t="shared" si="9"/>
        <v>11551.837775642081</v>
      </c>
      <c r="M12" s="296">
        <v>3650.4</v>
      </c>
      <c r="N12" s="301">
        <f t="shared" si="10"/>
        <v>17273.803260320732</v>
      </c>
      <c r="O12" s="296">
        <v>74746</v>
      </c>
      <c r="Q12" s="494"/>
      <c r="R12" s="296"/>
      <c r="S12" s="301"/>
      <c r="T12" s="301"/>
      <c r="U12" s="301"/>
      <c r="V12" s="296"/>
      <c r="W12" s="296"/>
      <c r="X12" s="301"/>
      <c r="Y12" s="301"/>
      <c r="Z12" s="301"/>
      <c r="AA12" s="301"/>
      <c r="AB12" s="301"/>
      <c r="AC12" s="296"/>
      <c r="AD12" s="301"/>
      <c r="AE12" s="296"/>
    </row>
    <row r="13" spans="1:31" ht="12.75" hidden="1" customHeight="1">
      <c r="A13" s="494">
        <v>1970</v>
      </c>
      <c r="B13" s="296">
        <v>4687.3</v>
      </c>
      <c r="C13" s="301">
        <f t="shared" si="11"/>
        <v>3206.7022996715141</v>
      </c>
      <c r="D13" s="301">
        <f t="shared" si="2"/>
        <v>7994.533142737042</v>
      </c>
      <c r="E13" s="301">
        <f t="shared" si="3"/>
        <v>1765.8438014923508</v>
      </c>
      <c r="F13" s="296">
        <v>2146</v>
      </c>
      <c r="G13" s="296">
        <v>19835.830000000002</v>
      </c>
      <c r="H13" s="296">
        <v>25840.9</v>
      </c>
      <c r="I13" s="296">
        <v>18295</v>
      </c>
      <c r="J13" s="301">
        <f>J14*POWER(J$14/J$19, 1/5)</f>
        <v>4675.5180961276492</v>
      </c>
      <c r="K13" s="301">
        <f>K14*POWER(K$15/K$20, 1/5)</f>
        <v>1492.7449696555825</v>
      </c>
      <c r="L13" s="301">
        <f t="shared" si="9"/>
        <v>11665.503095622484</v>
      </c>
      <c r="M13" s="296">
        <v>3730.6</v>
      </c>
      <c r="N13" s="301">
        <f t="shared" si="10"/>
        <v>17635.830918422875</v>
      </c>
      <c r="O13" s="296">
        <v>75563</v>
      </c>
      <c r="Q13" s="494"/>
      <c r="R13" s="296"/>
      <c r="S13" s="301"/>
      <c r="T13" s="301"/>
      <c r="U13" s="301"/>
      <c r="V13" s="296"/>
      <c r="W13" s="296"/>
      <c r="X13" s="296"/>
      <c r="Y13" s="296"/>
      <c r="Z13" s="301"/>
      <c r="AA13" s="301"/>
      <c r="AB13" s="301"/>
      <c r="AC13" s="296"/>
      <c r="AD13" s="301"/>
      <c r="AE13" s="296"/>
    </row>
    <row r="14" spans="1:31" ht="12.75" hidden="1" customHeight="1">
      <c r="A14" s="494">
        <v>1971</v>
      </c>
      <c r="B14" s="296">
        <v>4787.5</v>
      </c>
      <c r="C14" s="301">
        <f t="shared" si="11"/>
        <v>3220.4965430124939</v>
      </c>
      <c r="D14" s="301">
        <f t="shared" si="2"/>
        <v>8239.1510110261079</v>
      </c>
      <c r="E14" s="301">
        <f t="shared" si="3"/>
        <v>1805.1829580239801</v>
      </c>
      <c r="F14" s="296">
        <v>2148</v>
      </c>
      <c r="G14" s="296">
        <v>19973.849999999999</v>
      </c>
      <c r="H14" s="296">
        <v>25977.3</v>
      </c>
      <c r="I14" s="296">
        <v>18252</v>
      </c>
      <c r="J14" s="296">
        <v>4690.8200000000006</v>
      </c>
      <c r="K14" s="301">
        <f>K15*POWER(K$15/K$20, 1/5)</f>
        <v>1524.5340001960408</v>
      </c>
      <c r="L14" s="301">
        <f>L15*POWER(L$15/L$20, 1/5)</f>
        <v>11780.286835478337</v>
      </c>
      <c r="M14" s="296">
        <v>3743.2</v>
      </c>
      <c r="N14" s="301">
        <f t="shared" si="10"/>
        <v>18005.446021122811</v>
      </c>
      <c r="O14" s="296">
        <v>76327</v>
      </c>
      <c r="Q14" s="494"/>
      <c r="R14" s="296"/>
      <c r="S14" s="301"/>
      <c r="T14" s="301"/>
      <c r="U14" s="301"/>
      <c r="V14" s="296"/>
      <c r="W14" s="296"/>
      <c r="X14" s="296"/>
      <c r="Y14" s="296"/>
      <c r="Z14" s="296"/>
      <c r="AA14" s="301"/>
      <c r="AB14" s="301"/>
      <c r="AC14" s="296"/>
      <c r="AD14" s="301"/>
      <c r="AE14" s="296"/>
    </row>
    <row r="15" spans="1:31" ht="12.75" hidden="1" customHeight="1">
      <c r="A15" s="494">
        <v>1972</v>
      </c>
      <c r="B15" s="296">
        <v>4872.7</v>
      </c>
      <c r="C15" s="301">
        <f t="shared" si="11"/>
        <v>3234.3501249298579</v>
      </c>
      <c r="D15" s="301">
        <f t="shared" si="2"/>
        <v>8491.2537318284994</v>
      </c>
      <c r="E15" s="301">
        <f t="shared" si="3"/>
        <v>1845.3985053413132</v>
      </c>
      <c r="F15" s="296">
        <v>2149</v>
      </c>
      <c r="G15" s="296">
        <v>20314.27</v>
      </c>
      <c r="H15" s="296">
        <v>26090.2</v>
      </c>
      <c r="I15" s="296">
        <v>17989</v>
      </c>
      <c r="J15" s="296">
        <v>4696.8599999999997</v>
      </c>
      <c r="K15" s="296">
        <v>1557</v>
      </c>
      <c r="L15" s="296">
        <v>11896.2</v>
      </c>
      <c r="M15" s="296">
        <v>3747.6</v>
      </c>
      <c r="N15" s="301">
        <f t="shared" si="10"/>
        <v>18382.807587529267</v>
      </c>
      <c r="O15" s="296">
        <v>79152</v>
      </c>
      <c r="Q15" s="494"/>
      <c r="R15" s="296"/>
      <c r="S15" s="301"/>
      <c r="T15" s="301"/>
      <c r="U15" s="301"/>
      <c r="V15" s="296"/>
      <c r="W15" s="296"/>
      <c r="X15" s="296"/>
      <c r="Y15" s="296"/>
      <c r="Z15" s="296"/>
      <c r="AA15" s="296"/>
      <c r="AB15" s="296"/>
      <c r="AC15" s="296"/>
      <c r="AD15" s="301"/>
      <c r="AE15" s="296"/>
    </row>
    <row r="16" spans="1:31" ht="12.75" hidden="1" customHeight="1">
      <c r="A16" s="494">
        <v>1973</v>
      </c>
      <c r="B16" s="296">
        <v>5045.5</v>
      </c>
      <c r="C16" s="301">
        <f t="shared" si="11"/>
        <v>3248.2633006798428</v>
      </c>
      <c r="D16" s="301">
        <f t="shared" si="2"/>
        <v>8751.0703277317261</v>
      </c>
      <c r="E16" s="301">
        <f t="shared" si="3"/>
        <v>1886.5099675235879</v>
      </c>
      <c r="F16" s="296">
        <v>2202</v>
      </c>
      <c r="G16" s="296">
        <v>20652.64</v>
      </c>
      <c r="H16" s="296">
        <v>26406.3</v>
      </c>
      <c r="I16" s="296">
        <v>18157</v>
      </c>
      <c r="J16" s="296">
        <v>4720.93</v>
      </c>
      <c r="K16" s="296">
        <v>1571</v>
      </c>
      <c r="L16" s="296">
        <v>12241.7</v>
      </c>
      <c r="M16" s="296">
        <v>3770.5</v>
      </c>
      <c r="N16" s="301">
        <f t="shared" si="10"/>
        <v>18768.077969503731</v>
      </c>
      <c r="O16" s="296">
        <v>82175</v>
      </c>
      <c r="Q16" s="494"/>
      <c r="R16" s="296"/>
      <c r="S16" s="301"/>
      <c r="T16" s="301"/>
      <c r="U16" s="301"/>
      <c r="V16" s="296"/>
      <c r="W16" s="296"/>
      <c r="X16" s="296"/>
      <c r="Y16" s="296"/>
      <c r="Z16" s="296"/>
      <c r="AA16" s="296"/>
      <c r="AB16" s="296"/>
      <c r="AC16" s="296"/>
      <c r="AD16" s="301"/>
      <c r="AE16" s="296"/>
    </row>
    <row r="17" spans="1:31" ht="12.75" hidden="1" customHeight="1">
      <c r="A17" s="494">
        <v>1974</v>
      </c>
      <c r="B17" s="296">
        <v>5133.6000000000004</v>
      </c>
      <c r="C17" s="301">
        <f t="shared" si="11"/>
        <v>3262.2363266167195</v>
      </c>
      <c r="D17" s="301">
        <f t="shared" si="2"/>
        <v>9018.8368289891769</v>
      </c>
      <c r="E17" s="301">
        <f t="shared" si="3"/>
        <v>1928.5373036040328</v>
      </c>
      <c r="F17" s="296">
        <v>2263</v>
      </c>
      <c r="G17" s="296">
        <v>20889.290000000012</v>
      </c>
      <c r="H17" s="296">
        <v>26137.5</v>
      </c>
      <c r="I17" s="296">
        <v>18542</v>
      </c>
      <c r="J17" s="296">
        <v>4737.17</v>
      </c>
      <c r="K17" s="296">
        <v>1581</v>
      </c>
      <c r="L17" s="296">
        <v>12294.5</v>
      </c>
      <c r="M17" s="296">
        <v>3862.1</v>
      </c>
      <c r="N17" s="301">
        <f t="shared" si="10"/>
        <v>19161.422921508914</v>
      </c>
      <c r="O17" s="296">
        <v>83959</v>
      </c>
      <c r="Q17" s="494"/>
      <c r="R17" s="296"/>
      <c r="S17" s="301"/>
      <c r="T17" s="301"/>
      <c r="U17" s="301"/>
      <c r="V17" s="296"/>
      <c r="W17" s="296"/>
      <c r="X17" s="296"/>
      <c r="Y17" s="296"/>
      <c r="Z17" s="296"/>
      <c r="AA17" s="296"/>
      <c r="AB17" s="296"/>
      <c r="AC17" s="296"/>
      <c r="AD17" s="301"/>
      <c r="AE17" s="296"/>
    </row>
    <row r="18" spans="1:31" ht="12.75" hidden="1" customHeight="1">
      <c r="A18" s="494">
        <v>1975</v>
      </c>
      <c r="B18" s="296">
        <v>5137.6000000000004</v>
      </c>
      <c r="C18" s="301">
        <f t="shared" si="11"/>
        <v>3276.2694601975154</v>
      </c>
      <c r="D18" s="301">
        <f>D19*POWER(D$19/D$24, 1/5)</f>
        <v>9294.7964879416868</v>
      </c>
      <c r="E18" s="301">
        <f t="shared" si="3"/>
        <v>1971.5009172596963</v>
      </c>
      <c r="F18" s="296">
        <v>2253</v>
      </c>
      <c r="G18" s="296">
        <v>20903.77</v>
      </c>
      <c r="H18" s="296">
        <v>25499.8</v>
      </c>
      <c r="I18" s="296">
        <v>18632</v>
      </c>
      <c r="J18" s="296">
        <v>4731.12</v>
      </c>
      <c r="K18" s="296">
        <v>1627</v>
      </c>
      <c r="L18" s="296">
        <v>12019.7</v>
      </c>
      <c r="M18" s="296">
        <v>3968.2</v>
      </c>
      <c r="N18" s="301">
        <f t="shared" si="10"/>
        <v>19563.011671921126</v>
      </c>
      <c r="O18" s="296">
        <v>83045</v>
      </c>
      <c r="Q18" s="494"/>
      <c r="R18" s="296"/>
      <c r="S18" s="301"/>
      <c r="T18" s="301"/>
      <c r="U18" s="301"/>
      <c r="V18" s="296"/>
      <c r="W18" s="296"/>
      <c r="X18" s="296"/>
      <c r="Y18" s="296"/>
      <c r="Z18" s="296"/>
      <c r="AA18" s="296"/>
      <c r="AB18" s="296"/>
      <c r="AC18" s="296"/>
      <c r="AD18" s="301"/>
      <c r="AE18" s="296"/>
    </row>
    <row r="19" spans="1:31" ht="12.75" hidden="1" customHeight="1">
      <c r="A19" s="494">
        <v>1976</v>
      </c>
      <c r="B19" s="296">
        <v>5206.2999999999993</v>
      </c>
      <c r="C19" s="301">
        <f t="shared" si="11"/>
        <v>3290.3629599867581</v>
      </c>
      <c r="D19" s="296">
        <v>9579.1999999999989</v>
      </c>
      <c r="E19" s="301">
        <f t="shared" si="3"/>
        <v>2015.4216667171424</v>
      </c>
      <c r="F19" s="296">
        <v>2218</v>
      </c>
      <c r="G19" s="296">
        <v>20999.16</v>
      </c>
      <c r="H19" s="296">
        <v>25413.7</v>
      </c>
      <c r="I19" s="296">
        <v>18765</v>
      </c>
      <c r="J19" s="296">
        <v>4768.0840000000007</v>
      </c>
      <c r="K19" s="296">
        <v>1697</v>
      </c>
      <c r="L19" s="296">
        <v>12543.9</v>
      </c>
      <c r="M19" s="296">
        <v>4009</v>
      </c>
      <c r="N19" s="301">
        <f t="shared" si="10"/>
        <v>19973.016995837206</v>
      </c>
      <c r="O19" s="296">
        <v>86006</v>
      </c>
      <c r="Q19" s="494"/>
      <c r="R19" s="296"/>
      <c r="S19" s="301"/>
      <c r="T19" s="296"/>
      <c r="U19" s="301"/>
      <c r="V19" s="296"/>
      <c r="W19" s="296"/>
      <c r="X19" s="296"/>
      <c r="Y19" s="296"/>
      <c r="Z19" s="296"/>
      <c r="AA19" s="296"/>
      <c r="AB19" s="296"/>
      <c r="AC19" s="296"/>
      <c r="AD19" s="301"/>
      <c r="AE19" s="296"/>
    </row>
    <row r="20" spans="1:31" ht="12.75" hidden="1" customHeight="1">
      <c r="A20" s="494">
        <v>1977</v>
      </c>
      <c r="B20" s="296">
        <v>5300.1</v>
      </c>
      <c r="C20" s="301">
        <f t="shared" si="11"/>
        <v>3304.5170856612413</v>
      </c>
      <c r="D20" s="296">
        <v>9755.9</v>
      </c>
      <c r="E20" s="301">
        <f t="shared" si="3"/>
        <v>2060.3208748788256</v>
      </c>
      <c r="F20" s="296">
        <v>2185</v>
      </c>
      <c r="G20" s="296">
        <v>21238.1</v>
      </c>
      <c r="H20" s="296">
        <v>25493.100000000009</v>
      </c>
      <c r="I20" s="296">
        <v>19564</v>
      </c>
      <c r="J20" s="296">
        <v>4835.4560000000001</v>
      </c>
      <c r="K20" s="296">
        <v>1730</v>
      </c>
      <c r="L20" s="296">
        <v>12493.1</v>
      </c>
      <c r="M20" s="296">
        <v>4031</v>
      </c>
      <c r="N20" s="301">
        <f t="shared" si="10"/>
        <v>20391.615289407382</v>
      </c>
      <c r="O20" s="296">
        <v>89230</v>
      </c>
      <c r="Q20" s="494"/>
      <c r="R20" s="296"/>
      <c r="S20" s="301"/>
      <c r="T20" s="296"/>
      <c r="U20" s="301"/>
      <c r="V20" s="296"/>
      <c r="W20" s="296"/>
      <c r="X20" s="296"/>
      <c r="Y20" s="296"/>
      <c r="Z20" s="296"/>
      <c r="AA20" s="296"/>
      <c r="AB20" s="296"/>
      <c r="AC20" s="296"/>
      <c r="AD20" s="301"/>
      <c r="AE20" s="296"/>
    </row>
    <row r="21" spans="1:31" ht="12.75" hidden="1" customHeight="1">
      <c r="A21" s="494">
        <v>1978</v>
      </c>
      <c r="B21" s="296">
        <v>5918.5</v>
      </c>
      <c r="C21" s="301">
        <f t="shared" si="11"/>
        <v>3318.7320980148065</v>
      </c>
      <c r="D21" s="296">
        <v>10057.299999999999</v>
      </c>
      <c r="E21" s="301">
        <f t="shared" si="3"/>
        <v>2106.2203396750569</v>
      </c>
      <c r="F21" s="296">
        <v>2157</v>
      </c>
      <c r="G21" s="296">
        <v>21314.880000000008</v>
      </c>
      <c r="H21" s="296">
        <v>25742.1</v>
      </c>
      <c r="I21" s="296">
        <v>19663</v>
      </c>
      <c r="J21" s="296">
        <v>4895.3789999999999</v>
      </c>
      <c r="K21" s="296">
        <v>1758</v>
      </c>
      <c r="L21" s="296">
        <v>12345.1</v>
      </c>
      <c r="M21" s="296">
        <v>4046</v>
      </c>
      <c r="N21" s="301">
        <f t="shared" si="10"/>
        <v>20818.986645725985</v>
      </c>
      <c r="O21" s="296">
        <v>93106</v>
      </c>
      <c r="Q21" s="494"/>
      <c r="R21" s="296"/>
      <c r="S21" s="301"/>
      <c r="T21" s="296"/>
      <c r="U21" s="301"/>
      <c r="V21" s="296"/>
      <c r="W21" s="296"/>
      <c r="X21" s="296"/>
      <c r="Y21" s="296"/>
      <c r="Z21" s="296"/>
      <c r="AA21" s="296"/>
      <c r="AB21" s="296"/>
      <c r="AC21" s="296"/>
      <c r="AD21" s="301"/>
      <c r="AE21" s="296"/>
    </row>
    <row r="22" spans="1:31" ht="12.75" hidden="1" customHeight="1">
      <c r="A22" s="494">
        <v>1979</v>
      </c>
      <c r="B22" s="296">
        <v>6025.9299999999994</v>
      </c>
      <c r="C22" s="301">
        <f t="shared" si="11"/>
        <v>3333.0082589631511</v>
      </c>
      <c r="D22" s="296">
        <v>10501.2</v>
      </c>
      <c r="E22" s="301">
        <f t="shared" si="3"/>
        <v>2153.1423446465919</v>
      </c>
      <c r="F22" s="296">
        <v>2219</v>
      </c>
      <c r="G22" s="296">
        <v>21552.17</v>
      </c>
      <c r="H22" s="296">
        <v>26204</v>
      </c>
      <c r="I22" s="296">
        <v>19914</v>
      </c>
      <c r="J22" s="296">
        <v>4977.9900000000007</v>
      </c>
      <c r="K22" s="296">
        <v>1781</v>
      </c>
      <c r="L22" s="296">
        <v>12204.4</v>
      </c>
      <c r="M22" s="296">
        <v>4112</v>
      </c>
      <c r="N22" s="301">
        <f t="shared" si="10"/>
        <v>21255.314932312711</v>
      </c>
      <c r="O22" s="296">
        <v>95828</v>
      </c>
      <c r="Q22" s="494"/>
      <c r="R22" s="296"/>
      <c r="S22" s="301"/>
      <c r="T22" s="296"/>
      <c r="U22" s="301"/>
      <c r="V22" s="296"/>
      <c r="W22" s="296"/>
      <c r="X22" s="296"/>
      <c r="Y22" s="296"/>
      <c r="Z22" s="296"/>
      <c r="AA22" s="296"/>
      <c r="AB22" s="296"/>
      <c r="AC22" s="296"/>
      <c r="AD22" s="301"/>
      <c r="AE22" s="296"/>
    </row>
    <row r="23" spans="1:31" ht="18" customHeight="1">
      <c r="A23" s="494">
        <v>1980</v>
      </c>
      <c r="B23" s="296">
        <v>6195.5709999999999</v>
      </c>
      <c r="C23" s="301">
        <f t="shared" si="11"/>
        <v>3347.3458315486519</v>
      </c>
      <c r="D23" s="296">
        <v>10817.4</v>
      </c>
      <c r="E23" s="301">
        <f t="shared" si="3"/>
        <v>2201.1096697629741</v>
      </c>
      <c r="F23" s="296">
        <v>2290</v>
      </c>
      <c r="G23" s="296">
        <v>21755.65</v>
      </c>
      <c r="H23" s="296">
        <v>26628.2</v>
      </c>
      <c r="I23" s="296">
        <v>20177</v>
      </c>
      <c r="J23" s="296">
        <v>5098.9679999999998</v>
      </c>
      <c r="K23" s="296">
        <v>1824</v>
      </c>
      <c r="L23" s="296">
        <v>11913.4</v>
      </c>
      <c r="M23" s="296">
        <v>4162</v>
      </c>
      <c r="N23" s="301">
        <f t="shared" si="10"/>
        <v>21700.787870217744</v>
      </c>
      <c r="O23" s="296">
        <v>96346</v>
      </c>
      <c r="Q23" s="494"/>
      <c r="R23" s="296"/>
      <c r="S23" s="301"/>
      <c r="T23" s="296"/>
      <c r="U23" s="301"/>
      <c r="V23" s="296"/>
      <c r="W23" s="296"/>
      <c r="X23" s="296"/>
      <c r="Y23" s="296"/>
      <c r="Z23" s="296"/>
      <c r="AA23" s="296"/>
      <c r="AB23" s="296"/>
      <c r="AC23" s="296"/>
      <c r="AD23" s="301"/>
      <c r="AE23" s="296"/>
    </row>
    <row r="24" spans="1:31" ht="18" customHeight="1">
      <c r="A24" s="494">
        <v>1981</v>
      </c>
      <c r="B24" s="296">
        <v>6330.4359999999997</v>
      </c>
      <c r="C24" s="301">
        <f t="shared" si="11"/>
        <v>3361.745079945214</v>
      </c>
      <c r="D24" s="296">
        <v>11137.2</v>
      </c>
      <c r="E24" s="301">
        <f t="shared" si="3"/>
        <v>2250.1456024818872</v>
      </c>
      <c r="F24" s="296">
        <v>2315</v>
      </c>
      <c r="G24" s="296">
        <v>21686.91</v>
      </c>
      <c r="H24" s="296">
        <v>26639.4</v>
      </c>
      <c r="I24" s="296">
        <v>20301</v>
      </c>
      <c r="J24" s="296">
        <v>5141.6320000000014</v>
      </c>
      <c r="K24" s="296">
        <v>1841</v>
      </c>
      <c r="L24" s="296">
        <v>11650</v>
      </c>
      <c r="M24" s="296">
        <v>4158</v>
      </c>
      <c r="N24" s="301">
        <f t="shared" si="10"/>
        <v>22155.597114784792</v>
      </c>
      <c r="O24" s="296">
        <v>97454</v>
      </c>
      <c r="Q24" s="494"/>
      <c r="R24" s="296"/>
      <c r="S24" s="301"/>
      <c r="T24" s="296"/>
      <c r="U24" s="301"/>
      <c r="V24" s="296"/>
      <c r="W24" s="296"/>
      <c r="X24" s="296"/>
      <c r="Y24" s="296"/>
      <c r="Z24" s="296"/>
      <c r="AA24" s="296"/>
      <c r="AB24" s="296"/>
      <c r="AC24" s="296"/>
      <c r="AD24" s="301"/>
      <c r="AE24" s="296"/>
    </row>
    <row r="25" spans="1:31" ht="18" customHeight="1">
      <c r="A25" s="494">
        <v>1982</v>
      </c>
      <c r="B25" s="296">
        <v>6334.3509999999997</v>
      </c>
      <c r="C25" s="301">
        <f>C26*POWER(C$26/C$31, 1/5)</f>
        <v>3376.2062694631359</v>
      </c>
      <c r="D25" s="296">
        <v>10773.6</v>
      </c>
      <c r="E25" s="301">
        <f>E26*POWER(E$26/E$31, 1/5)</f>
        <v>2300.273949054887</v>
      </c>
      <c r="F25" s="296">
        <v>2342</v>
      </c>
      <c r="G25" s="296">
        <v>21703.72</v>
      </c>
      <c r="H25" s="296">
        <v>26345</v>
      </c>
      <c r="I25" s="296">
        <v>20276</v>
      </c>
      <c r="J25" s="296">
        <v>5066.68</v>
      </c>
      <c r="K25" s="296">
        <v>1861</v>
      </c>
      <c r="L25" s="296">
        <v>11577.5</v>
      </c>
      <c r="M25" s="296">
        <v>4152</v>
      </c>
      <c r="N25" s="301">
        <f t="shared" si="10"/>
        <v>22619.938338106746</v>
      </c>
      <c r="O25" s="296">
        <v>96606</v>
      </c>
      <c r="Q25" s="494"/>
      <c r="R25" s="296"/>
      <c r="S25" s="301"/>
      <c r="T25" s="296"/>
      <c r="U25" s="301"/>
      <c r="V25" s="296"/>
      <c r="W25" s="296"/>
      <c r="X25" s="296"/>
      <c r="Y25" s="296"/>
      <c r="Z25" s="296"/>
      <c r="AA25" s="296"/>
      <c r="AB25" s="296"/>
      <c r="AC25" s="296"/>
      <c r="AD25" s="301"/>
      <c r="AE25" s="296"/>
    </row>
    <row r="26" spans="1:31" ht="18" customHeight="1">
      <c r="A26" s="494">
        <v>1983</v>
      </c>
      <c r="B26" s="296">
        <v>6222.2569999999996</v>
      </c>
      <c r="C26" s="296">
        <v>3390.7296665539998</v>
      </c>
      <c r="D26" s="296">
        <v>10856.9</v>
      </c>
      <c r="E26" s="296">
        <v>2351.5190460849999</v>
      </c>
      <c r="F26" s="296">
        <v>2360</v>
      </c>
      <c r="G26" s="296">
        <v>21706.18</v>
      </c>
      <c r="H26" s="296">
        <v>25992.6</v>
      </c>
      <c r="I26" s="296">
        <v>20301</v>
      </c>
      <c r="J26" s="296">
        <v>4907.97</v>
      </c>
      <c r="K26" s="296">
        <v>1868</v>
      </c>
      <c r="L26" s="296">
        <v>11531.7</v>
      </c>
      <c r="M26" s="296">
        <v>4159</v>
      </c>
      <c r="N26" s="301">
        <f>N27*POWER(N$27/N$32, 1/5)</f>
        <v>23094.011313209485</v>
      </c>
      <c r="O26" s="296">
        <v>97906</v>
      </c>
      <c r="Q26" s="494"/>
      <c r="R26" s="296"/>
      <c r="S26" s="296"/>
      <c r="T26" s="296"/>
      <c r="U26" s="296"/>
      <c r="V26" s="296"/>
      <c r="W26" s="296"/>
      <c r="X26" s="296"/>
      <c r="Y26" s="296"/>
      <c r="Z26" s="296"/>
      <c r="AA26" s="296"/>
      <c r="AB26" s="296"/>
      <c r="AC26" s="296"/>
      <c r="AD26" s="301"/>
      <c r="AE26" s="296"/>
    </row>
    <row r="27" spans="1:31" ht="18" customHeight="1">
      <c r="A27" s="494">
        <v>1984</v>
      </c>
      <c r="B27" s="296">
        <v>6413.299</v>
      </c>
      <c r="C27" s="296">
        <v>3436.7896100839989</v>
      </c>
      <c r="D27" s="296">
        <v>11132.6</v>
      </c>
      <c r="E27" s="296">
        <v>2421.532296415</v>
      </c>
      <c r="F27" s="296">
        <v>2385</v>
      </c>
      <c r="G27" s="296">
        <v>21439.87</v>
      </c>
      <c r="H27" s="296">
        <v>26078.399999999991</v>
      </c>
      <c r="I27" s="296">
        <v>20280</v>
      </c>
      <c r="J27" s="296">
        <v>4919.8730000000014</v>
      </c>
      <c r="K27" s="296">
        <v>1887</v>
      </c>
      <c r="L27" s="296">
        <v>11231.2</v>
      </c>
      <c r="M27" s="296">
        <v>4195</v>
      </c>
      <c r="N27" s="296">
        <v>23578.02</v>
      </c>
      <c r="O27" s="296">
        <v>102170</v>
      </c>
      <c r="Q27" s="494"/>
      <c r="R27" s="296"/>
      <c r="S27" s="296"/>
      <c r="T27" s="296"/>
      <c r="U27" s="296"/>
      <c r="V27" s="296"/>
      <c r="W27" s="296"/>
      <c r="X27" s="296"/>
      <c r="Y27" s="296"/>
      <c r="Z27" s="296"/>
      <c r="AA27" s="296"/>
      <c r="AB27" s="296"/>
      <c r="AC27" s="296"/>
      <c r="AD27" s="296"/>
      <c r="AE27" s="296"/>
    </row>
    <row r="28" spans="1:31" ht="18" customHeight="1">
      <c r="A28" s="494">
        <v>1985</v>
      </c>
      <c r="B28" s="296">
        <v>6616.3640000000014</v>
      </c>
      <c r="C28" s="296">
        <v>3492.0792394089999</v>
      </c>
      <c r="D28" s="296">
        <v>11451</v>
      </c>
      <c r="E28" s="296">
        <v>2482.0865356360009</v>
      </c>
      <c r="F28" s="296">
        <v>2412</v>
      </c>
      <c r="G28" s="296">
        <v>21420.03</v>
      </c>
      <c r="H28" s="296">
        <v>26332.1</v>
      </c>
      <c r="I28" s="296">
        <v>20396</v>
      </c>
      <c r="J28" s="296">
        <v>5024.3609999999999</v>
      </c>
      <c r="K28" s="296">
        <v>1939</v>
      </c>
      <c r="L28" s="296">
        <v>11109.8</v>
      </c>
      <c r="M28" s="296">
        <v>4243</v>
      </c>
      <c r="N28" s="296">
        <v>23915.678</v>
      </c>
      <c r="O28" s="296">
        <v>104336</v>
      </c>
      <c r="Q28" s="494"/>
      <c r="R28" s="296"/>
      <c r="S28" s="296"/>
      <c r="T28" s="296"/>
      <c r="U28" s="296"/>
      <c r="V28" s="296"/>
      <c r="W28" s="296"/>
      <c r="X28" s="296"/>
      <c r="Y28" s="296"/>
      <c r="Z28" s="296"/>
      <c r="AA28" s="296"/>
      <c r="AB28" s="296"/>
      <c r="AC28" s="296"/>
      <c r="AD28" s="296"/>
      <c r="AE28" s="296"/>
    </row>
    <row r="29" spans="1:31" ht="18" customHeight="1">
      <c r="A29" s="494">
        <v>1986</v>
      </c>
      <c r="B29" s="296">
        <v>6890.616</v>
      </c>
      <c r="C29" s="296">
        <v>3499.4595133579992</v>
      </c>
      <c r="D29" s="296">
        <v>11822.5</v>
      </c>
      <c r="E29" s="296">
        <v>2585.8037667290009</v>
      </c>
      <c r="F29" s="296">
        <v>2410</v>
      </c>
      <c r="G29" s="296">
        <v>21641.19</v>
      </c>
      <c r="H29" s="296">
        <v>26707.19999999999</v>
      </c>
      <c r="I29" s="296">
        <v>20458</v>
      </c>
      <c r="J29" s="296">
        <v>5131.3</v>
      </c>
      <c r="K29" s="296">
        <v>2006</v>
      </c>
      <c r="L29" s="296">
        <v>11290</v>
      </c>
      <c r="M29" s="296">
        <v>4270</v>
      </c>
      <c r="N29" s="296">
        <v>24171.371999999999</v>
      </c>
      <c r="O29" s="296">
        <v>106677</v>
      </c>
      <c r="Q29" s="494"/>
      <c r="R29" s="296"/>
      <c r="S29" s="296"/>
      <c r="T29" s="296"/>
      <c r="U29" s="296"/>
      <c r="V29" s="296"/>
      <c r="W29" s="296"/>
      <c r="X29" s="296"/>
      <c r="Y29" s="296"/>
      <c r="Z29" s="296"/>
      <c r="AA29" s="296"/>
      <c r="AB29" s="296"/>
      <c r="AC29" s="296"/>
      <c r="AD29" s="296"/>
      <c r="AE29" s="296"/>
    </row>
    <row r="30" spans="1:31" ht="18" customHeight="1">
      <c r="A30" s="494">
        <v>1987</v>
      </c>
      <c r="B30" s="296">
        <v>7038.2570000000014</v>
      </c>
      <c r="C30" s="296">
        <v>3457.8562855300002</v>
      </c>
      <c r="D30" s="296">
        <v>12162.5</v>
      </c>
      <c r="E30" s="296">
        <v>2577.8167055879999</v>
      </c>
      <c r="F30" s="296">
        <v>2400</v>
      </c>
      <c r="G30" s="296">
        <v>21563.4</v>
      </c>
      <c r="H30" s="296">
        <v>26868.1</v>
      </c>
      <c r="I30" s="296">
        <v>20455</v>
      </c>
      <c r="J30" s="296">
        <v>5870</v>
      </c>
      <c r="K30" s="296">
        <v>2053</v>
      </c>
      <c r="L30" s="296">
        <v>11847.6</v>
      </c>
      <c r="M30" s="296">
        <v>4317</v>
      </c>
      <c r="N30" s="296">
        <v>24467.601999999999</v>
      </c>
      <c r="O30" s="296">
        <v>109399</v>
      </c>
      <c r="Q30" s="494"/>
      <c r="R30" s="296"/>
      <c r="S30" s="296"/>
      <c r="T30" s="296"/>
      <c r="U30" s="296"/>
      <c r="V30" s="296"/>
      <c r="W30" s="296"/>
      <c r="X30" s="296"/>
      <c r="Y30" s="296"/>
      <c r="Z30" s="296"/>
      <c r="AA30" s="296"/>
      <c r="AB30" s="296"/>
      <c r="AC30" s="296"/>
      <c r="AD30" s="296"/>
      <c r="AE30" s="296"/>
    </row>
    <row r="31" spans="1:31" ht="18" customHeight="1">
      <c r="A31" s="494">
        <v>1988</v>
      </c>
      <c r="B31" s="296">
        <v>7302.19</v>
      </c>
      <c r="C31" s="296">
        <v>3464.2891719179988</v>
      </c>
      <c r="D31" s="296">
        <v>12535.1</v>
      </c>
      <c r="E31" s="296">
        <v>2625.3862048229998</v>
      </c>
      <c r="F31" s="296">
        <v>2408</v>
      </c>
      <c r="G31" s="296">
        <v>21701.97</v>
      </c>
      <c r="H31" s="296">
        <v>27101.3</v>
      </c>
      <c r="I31" s="296">
        <v>20725</v>
      </c>
      <c r="J31" s="296">
        <v>6038</v>
      </c>
      <c r="K31" s="296">
        <v>2045</v>
      </c>
      <c r="L31" s="296">
        <v>12305.5</v>
      </c>
      <c r="M31" s="296">
        <v>4375</v>
      </c>
      <c r="N31" s="296">
        <v>25331.635999999999</v>
      </c>
      <c r="O31" s="296">
        <v>111771</v>
      </c>
      <c r="Q31" s="494"/>
      <c r="R31" s="296"/>
      <c r="S31" s="296"/>
      <c r="T31" s="296"/>
      <c r="U31" s="296"/>
      <c r="V31" s="296"/>
      <c r="W31" s="296"/>
      <c r="X31" s="296"/>
      <c r="Y31" s="296"/>
      <c r="Z31" s="296"/>
      <c r="AA31" s="296"/>
      <c r="AB31" s="296"/>
      <c r="AC31" s="296"/>
      <c r="AD31" s="296"/>
      <c r="AE31" s="296"/>
    </row>
    <row r="32" spans="1:31" ht="18" customHeight="1">
      <c r="A32" s="494">
        <v>1989</v>
      </c>
      <c r="B32" s="296">
        <v>7625.9859999999999</v>
      </c>
      <c r="C32" s="296">
        <v>3570.7532972939998</v>
      </c>
      <c r="D32" s="296">
        <v>12812.7</v>
      </c>
      <c r="E32" s="296">
        <v>2578.50458802</v>
      </c>
      <c r="F32" s="296">
        <v>2505</v>
      </c>
      <c r="G32" s="296">
        <v>21996.29</v>
      </c>
      <c r="H32" s="296">
        <v>27469.3</v>
      </c>
      <c r="I32" s="296">
        <v>20617</v>
      </c>
      <c r="J32" s="296">
        <v>6158</v>
      </c>
      <c r="K32" s="296">
        <v>1984</v>
      </c>
      <c r="L32" s="296">
        <v>12738.4</v>
      </c>
      <c r="M32" s="296">
        <v>4442</v>
      </c>
      <c r="N32" s="296">
        <v>26154.542000000009</v>
      </c>
      <c r="O32" s="296">
        <v>113985</v>
      </c>
      <c r="Q32" s="494"/>
      <c r="R32" s="296"/>
      <c r="S32" s="296"/>
      <c r="T32" s="296"/>
      <c r="U32" s="296"/>
      <c r="V32" s="296"/>
      <c r="W32" s="296"/>
      <c r="X32" s="296"/>
      <c r="Y32" s="296"/>
      <c r="Z32" s="296"/>
      <c r="AA32" s="296"/>
      <c r="AB32" s="296"/>
      <c r="AC32" s="296"/>
      <c r="AD32" s="296"/>
      <c r="AE32" s="296"/>
    </row>
    <row r="33" spans="1:31" ht="18" customHeight="1">
      <c r="A33" s="494">
        <v>1990</v>
      </c>
      <c r="B33" s="296">
        <v>7759.8460000000014</v>
      </c>
      <c r="C33" s="296">
        <v>3608.8247854040001</v>
      </c>
      <c r="D33" s="296">
        <v>12897</v>
      </c>
      <c r="E33" s="296">
        <v>2597.9321899609999</v>
      </c>
      <c r="F33" s="296">
        <v>2505</v>
      </c>
      <c r="G33" s="296">
        <v>22130.83</v>
      </c>
      <c r="H33" s="296">
        <v>28191.7</v>
      </c>
      <c r="I33" s="296">
        <v>21036</v>
      </c>
      <c r="J33" s="296">
        <v>6361</v>
      </c>
      <c r="K33" s="296">
        <v>1964</v>
      </c>
      <c r="L33" s="296">
        <v>13045.5</v>
      </c>
      <c r="M33" s="296">
        <v>4485</v>
      </c>
      <c r="N33" s="296">
        <v>26385.571</v>
      </c>
      <c r="O33" s="296">
        <v>115450</v>
      </c>
      <c r="Q33" s="494"/>
      <c r="R33" s="296"/>
      <c r="S33" s="296"/>
      <c r="T33" s="296"/>
      <c r="U33" s="296"/>
      <c r="V33" s="296"/>
      <c r="W33" s="296"/>
      <c r="X33" s="296"/>
      <c r="Y33" s="296"/>
      <c r="Z33" s="296"/>
      <c r="AA33" s="296"/>
      <c r="AB33" s="296"/>
      <c r="AC33" s="296"/>
      <c r="AD33" s="296"/>
      <c r="AE33" s="296"/>
    </row>
    <row r="34" spans="1:31" ht="18" customHeight="1">
      <c r="A34" s="494">
        <v>1991</v>
      </c>
      <c r="B34" s="296">
        <v>7574.320999999999</v>
      </c>
      <c r="C34" s="296">
        <v>3703.0870933340002</v>
      </c>
      <c r="D34" s="296">
        <v>12666.1</v>
      </c>
      <c r="E34" s="296">
        <v>2583.6189627939998</v>
      </c>
      <c r="F34" s="296">
        <v>2381</v>
      </c>
      <c r="G34" s="296">
        <v>22130.87</v>
      </c>
      <c r="H34" s="296">
        <v>37092</v>
      </c>
      <c r="I34" s="296">
        <v>21228</v>
      </c>
      <c r="J34" s="296">
        <v>6523</v>
      </c>
      <c r="K34" s="296">
        <v>1954</v>
      </c>
      <c r="L34" s="296">
        <v>13150.1</v>
      </c>
      <c r="M34" s="296">
        <v>4397</v>
      </c>
      <c r="N34" s="296">
        <v>25715</v>
      </c>
      <c r="O34" s="296">
        <v>114419</v>
      </c>
      <c r="Q34" s="494"/>
      <c r="R34" s="296"/>
      <c r="S34" s="296"/>
      <c r="T34" s="296"/>
      <c r="U34" s="296"/>
      <c r="V34" s="296"/>
      <c r="W34" s="296"/>
      <c r="X34" s="296"/>
      <c r="Y34" s="296"/>
      <c r="Z34" s="296"/>
      <c r="AA34" s="296"/>
      <c r="AB34" s="296"/>
      <c r="AC34" s="296"/>
      <c r="AD34" s="296"/>
      <c r="AE34" s="296"/>
    </row>
    <row r="35" spans="1:31" ht="18" customHeight="1">
      <c r="A35" s="494">
        <v>1992</v>
      </c>
      <c r="B35" s="296">
        <v>7533.7340000000004</v>
      </c>
      <c r="C35" s="296">
        <v>3750.7517000000012</v>
      </c>
      <c r="D35" s="296">
        <v>12542.6</v>
      </c>
      <c r="E35" s="296">
        <v>2581.6213499999999</v>
      </c>
      <c r="F35" s="296">
        <v>2217</v>
      </c>
      <c r="G35" s="296">
        <v>22069.473000000002</v>
      </c>
      <c r="H35" s="296">
        <v>36562</v>
      </c>
      <c r="I35" s="296">
        <v>21067</v>
      </c>
      <c r="J35" s="296">
        <v>6601</v>
      </c>
      <c r="K35" s="296">
        <v>1954</v>
      </c>
      <c r="L35" s="296">
        <v>12886.3</v>
      </c>
      <c r="M35" s="296">
        <v>4208</v>
      </c>
      <c r="N35" s="296">
        <v>25091</v>
      </c>
      <c r="O35" s="296">
        <v>115151</v>
      </c>
      <c r="Q35" s="494"/>
      <c r="R35" s="296"/>
      <c r="S35" s="296"/>
      <c r="T35" s="296"/>
      <c r="U35" s="296"/>
      <c r="V35" s="296"/>
      <c r="W35" s="296"/>
      <c r="X35" s="296"/>
      <c r="Y35" s="296"/>
      <c r="Z35" s="296"/>
      <c r="AA35" s="296"/>
      <c r="AB35" s="296"/>
      <c r="AC35" s="296"/>
      <c r="AD35" s="296"/>
      <c r="AE35" s="296"/>
    </row>
    <row r="36" spans="1:31" ht="18" customHeight="1">
      <c r="A36" s="494">
        <v>1993</v>
      </c>
      <c r="B36" s="296">
        <v>7579.6780000000008</v>
      </c>
      <c r="C36" s="296">
        <v>3723.8254000000002</v>
      </c>
      <c r="D36" s="296">
        <v>12609.6</v>
      </c>
      <c r="E36" s="296">
        <v>2516.1990999999998</v>
      </c>
      <c r="F36" s="296">
        <v>2084</v>
      </c>
      <c r="G36" s="296">
        <v>21926.217000000001</v>
      </c>
      <c r="H36" s="296">
        <v>36122</v>
      </c>
      <c r="I36" s="296">
        <v>20367</v>
      </c>
      <c r="J36" s="296">
        <v>6651</v>
      </c>
      <c r="K36" s="296">
        <v>1952</v>
      </c>
      <c r="L36" s="296">
        <v>12325.5</v>
      </c>
      <c r="M36" s="296">
        <v>3965</v>
      </c>
      <c r="N36" s="296">
        <v>24787</v>
      </c>
      <c r="O36" s="296">
        <v>116931</v>
      </c>
      <c r="Q36" s="494"/>
      <c r="R36" s="296"/>
      <c r="S36" s="296"/>
      <c r="T36" s="296"/>
      <c r="U36" s="296"/>
      <c r="V36" s="296"/>
      <c r="W36" s="296"/>
      <c r="X36" s="296"/>
      <c r="Y36" s="296"/>
      <c r="Z36" s="296"/>
      <c r="AA36" s="296"/>
      <c r="AB36" s="296"/>
      <c r="AC36" s="296"/>
      <c r="AD36" s="296"/>
      <c r="AE36" s="296"/>
    </row>
    <row r="37" spans="1:31" ht="18" customHeight="1">
      <c r="A37" s="494">
        <v>1994</v>
      </c>
      <c r="B37" s="296">
        <v>7807.5310000000009</v>
      </c>
      <c r="C37" s="296">
        <v>3727.3727999999992</v>
      </c>
      <c r="D37" s="296">
        <v>12860</v>
      </c>
      <c r="E37" s="296">
        <v>2519.4008699999999</v>
      </c>
      <c r="F37" s="296">
        <v>2066</v>
      </c>
      <c r="G37" s="296">
        <v>21710.06</v>
      </c>
      <c r="H37" s="296">
        <v>35854</v>
      </c>
      <c r="I37" s="296">
        <v>20047</v>
      </c>
      <c r="J37" s="296">
        <v>6695</v>
      </c>
      <c r="K37" s="296">
        <v>1987</v>
      </c>
      <c r="L37" s="296">
        <v>12249.4</v>
      </c>
      <c r="M37" s="296">
        <v>3928</v>
      </c>
      <c r="N37" s="296">
        <v>24942</v>
      </c>
      <c r="O37" s="296">
        <v>119381</v>
      </c>
      <c r="Q37" s="494"/>
      <c r="R37" s="296"/>
      <c r="S37" s="296"/>
      <c r="T37" s="296"/>
      <c r="U37" s="296"/>
      <c r="V37" s="296"/>
      <c r="W37" s="296"/>
      <c r="X37" s="296"/>
      <c r="Y37" s="296"/>
      <c r="Z37" s="296"/>
      <c r="AA37" s="296"/>
      <c r="AB37" s="296"/>
      <c r="AC37" s="296"/>
      <c r="AD37" s="296"/>
      <c r="AE37" s="296"/>
    </row>
    <row r="38" spans="1:31" ht="18" customHeight="1">
      <c r="A38" s="494">
        <v>1995</v>
      </c>
      <c r="B38" s="296">
        <v>8115.6450000000004</v>
      </c>
      <c r="C38" s="296">
        <v>3769.3876</v>
      </c>
      <c r="D38" s="296">
        <v>13102.4</v>
      </c>
      <c r="E38" s="296">
        <v>2579.9724700000002</v>
      </c>
      <c r="F38" s="296">
        <v>2111</v>
      </c>
      <c r="G38" s="296">
        <v>22037.242999999999</v>
      </c>
      <c r="H38" s="296">
        <v>35845</v>
      </c>
      <c r="I38" s="296">
        <v>19905</v>
      </c>
      <c r="J38" s="296">
        <v>6837</v>
      </c>
      <c r="K38" s="296">
        <v>2035.5</v>
      </c>
      <c r="L38" s="296">
        <v>12551</v>
      </c>
      <c r="M38" s="296">
        <v>3987</v>
      </c>
      <c r="N38" s="296">
        <v>25173</v>
      </c>
      <c r="O38" s="296">
        <v>121232</v>
      </c>
      <c r="Q38" s="494"/>
      <c r="R38" s="296"/>
      <c r="S38" s="296"/>
      <c r="T38" s="296"/>
      <c r="U38" s="296"/>
      <c r="V38" s="296"/>
      <c r="W38" s="296"/>
      <c r="X38" s="296"/>
      <c r="Y38" s="296"/>
      <c r="Z38" s="296"/>
      <c r="AA38" s="296"/>
      <c r="AB38" s="296"/>
      <c r="AC38" s="296"/>
      <c r="AD38" s="296"/>
      <c r="AE38" s="296"/>
    </row>
    <row r="39" spans="1:31" ht="18" customHeight="1">
      <c r="A39" s="494">
        <v>1996</v>
      </c>
      <c r="B39" s="296">
        <v>8216.7659999999996</v>
      </c>
      <c r="C39" s="296">
        <v>3767.2754</v>
      </c>
      <c r="D39" s="296">
        <v>13225.2</v>
      </c>
      <c r="E39" s="296">
        <v>2599.4785900000002</v>
      </c>
      <c r="F39" s="296">
        <v>2146</v>
      </c>
      <c r="G39" s="296">
        <v>22152.503000000001</v>
      </c>
      <c r="H39" s="296">
        <v>35698</v>
      </c>
      <c r="I39" s="296">
        <v>19991</v>
      </c>
      <c r="J39" s="296">
        <v>6954</v>
      </c>
      <c r="K39" s="296">
        <v>2095.8000000000002</v>
      </c>
      <c r="L39" s="296">
        <v>12881.1</v>
      </c>
      <c r="M39" s="296">
        <v>3964</v>
      </c>
      <c r="N39" s="296">
        <v>25433</v>
      </c>
      <c r="O39" s="296">
        <v>123019</v>
      </c>
      <c r="Q39" s="494"/>
      <c r="R39" s="296"/>
      <c r="S39" s="296"/>
      <c r="T39" s="296"/>
      <c r="U39" s="296"/>
      <c r="V39" s="296"/>
      <c r="W39" s="296"/>
      <c r="X39" s="296"/>
      <c r="Y39" s="296"/>
      <c r="Z39" s="296"/>
      <c r="AA39" s="296"/>
      <c r="AB39" s="296"/>
      <c r="AC39" s="296"/>
      <c r="AD39" s="296"/>
      <c r="AE39" s="296"/>
    </row>
    <row r="40" spans="1:31" ht="18" customHeight="1">
      <c r="A40" s="494">
        <v>1997</v>
      </c>
      <c r="B40" s="296">
        <v>8294.8050000000003</v>
      </c>
      <c r="C40" s="296">
        <v>3818.7210999999988</v>
      </c>
      <c r="D40" s="296">
        <v>13499</v>
      </c>
      <c r="E40" s="296">
        <v>2648.57692</v>
      </c>
      <c r="F40" s="296">
        <v>2177</v>
      </c>
      <c r="G40" s="296">
        <v>22089.388999999999</v>
      </c>
      <c r="H40" s="296">
        <v>35532</v>
      </c>
      <c r="I40" s="296">
        <v>20048</v>
      </c>
      <c r="J40" s="296">
        <v>7173</v>
      </c>
      <c r="K40" s="296">
        <v>2156</v>
      </c>
      <c r="L40" s="296">
        <v>13310.5</v>
      </c>
      <c r="M40" s="296">
        <v>3923</v>
      </c>
      <c r="N40" s="296">
        <v>25835</v>
      </c>
      <c r="O40" s="296">
        <v>125798</v>
      </c>
      <c r="Q40" s="494"/>
      <c r="R40" s="296"/>
      <c r="S40" s="296"/>
      <c r="T40" s="296"/>
      <c r="U40" s="296"/>
      <c r="V40" s="296"/>
      <c r="W40" s="296"/>
      <c r="X40" s="296"/>
      <c r="Y40" s="296"/>
      <c r="Z40" s="296"/>
      <c r="AA40" s="296"/>
      <c r="AB40" s="296"/>
      <c r="AC40" s="296"/>
      <c r="AD40" s="296"/>
      <c r="AE40" s="296"/>
    </row>
    <row r="41" spans="1:31" ht="18" customHeight="1">
      <c r="A41" s="494">
        <v>1998</v>
      </c>
      <c r="B41" s="296">
        <v>8483.3089999999993</v>
      </c>
      <c r="C41" s="296">
        <v>3841.2559000000001</v>
      </c>
      <c r="D41" s="296">
        <v>13829.3</v>
      </c>
      <c r="E41" s="296">
        <v>2651.94245</v>
      </c>
      <c r="F41" s="296">
        <v>2229</v>
      </c>
      <c r="G41" s="296">
        <v>22341.262999999999</v>
      </c>
      <c r="H41" s="296">
        <v>36029</v>
      </c>
      <c r="I41" s="296">
        <v>20273</v>
      </c>
      <c r="J41" s="296">
        <v>7371</v>
      </c>
      <c r="K41" s="296">
        <v>2209</v>
      </c>
      <c r="L41" s="296">
        <v>13827.1</v>
      </c>
      <c r="M41" s="296">
        <v>3980</v>
      </c>
      <c r="N41" s="296">
        <v>26055</v>
      </c>
      <c r="O41" s="296">
        <v>127742</v>
      </c>
      <c r="Q41" s="494"/>
      <c r="R41" s="296"/>
      <c r="S41" s="296"/>
      <c r="T41" s="296"/>
      <c r="U41" s="296"/>
      <c r="V41" s="296"/>
      <c r="W41" s="296"/>
      <c r="X41" s="296"/>
      <c r="Y41" s="296"/>
      <c r="Z41" s="296"/>
      <c r="AA41" s="296"/>
      <c r="AB41" s="296"/>
      <c r="AC41" s="296"/>
      <c r="AD41" s="296"/>
      <c r="AE41" s="296"/>
    </row>
    <row r="42" spans="1:31" ht="18" customHeight="1">
      <c r="A42" s="494">
        <v>1999</v>
      </c>
      <c r="B42" s="296">
        <v>8624.5789999999997</v>
      </c>
      <c r="C42" s="296">
        <v>3955.2299499999999</v>
      </c>
      <c r="D42" s="296">
        <v>14194.8</v>
      </c>
      <c r="E42" s="296">
        <v>2692.34692</v>
      </c>
      <c r="F42" s="296">
        <v>2303</v>
      </c>
      <c r="G42" s="296">
        <v>22554.655999999999</v>
      </c>
      <c r="H42" s="296">
        <v>35929</v>
      </c>
      <c r="I42" s="296">
        <v>20529</v>
      </c>
      <c r="J42" s="296">
        <v>7553</v>
      </c>
      <c r="K42" s="296">
        <v>2221</v>
      </c>
      <c r="L42" s="296">
        <v>14578.5</v>
      </c>
      <c r="M42" s="296">
        <v>4066</v>
      </c>
      <c r="N42" s="296">
        <v>26346</v>
      </c>
      <c r="O42" s="296">
        <v>129608</v>
      </c>
      <c r="Q42" s="494"/>
      <c r="R42" s="296"/>
      <c r="S42" s="296"/>
      <c r="T42" s="296"/>
      <c r="U42" s="296"/>
      <c r="V42" s="296"/>
      <c r="W42" s="296"/>
      <c r="X42" s="296"/>
      <c r="Y42" s="296"/>
      <c r="Z42" s="296"/>
      <c r="AA42" s="296"/>
      <c r="AB42" s="296"/>
      <c r="AC42" s="296"/>
      <c r="AD42" s="296"/>
      <c r="AE42" s="296"/>
    </row>
    <row r="43" spans="1:31" s="505" customFormat="1" ht="18" customHeight="1">
      <c r="A43" s="504">
        <v>2000</v>
      </c>
      <c r="B43" s="296">
        <v>8843.5639999999985</v>
      </c>
      <c r="C43" s="296">
        <v>4093.03343</v>
      </c>
      <c r="D43" s="296">
        <v>14554.9</v>
      </c>
      <c r="E43" s="296">
        <v>2696.0283599999998</v>
      </c>
      <c r="F43" s="296">
        <v>2340</v>
      </c>
      <c r="G43" s="296">
        <v>23137.981</v>
      </c>
      <c r="H43" s="296">
        <v>36106</v>
      </c>
      <c r="I43" s="296">
        <v>20897.714</v>
      </c>
      <c r="J43" s="296">
        <v>7731</v>
      </c>
      <c r="K43" s="296">
        <v>2235</v>
      </c>
      <c r="L43" s="296">
        <v>15346.5</v>
      </c>
      <c r="M43" s="296">
        <v>4159</v>
      </c>
      <c r="N43" s="296">
        <v>26707</v>
      </c>
      <c r="O43" s="296">
        <v>132713</v>
      </c>
      <c r="Q43" s="504"/>
      <c r="R43" s="296"/>
      <c r="S43" s="296"/>
      <c r="T43" s="296"/>
      <c r="U43" s="296"/>
      <c r="V43" s="296"/>
      <c r="W43" s="296"/>
      <c r="X43" s="296"/>
      <c r="Y43" s="296"/>
      <c r="Z43" s="296"/>
      <c r="AA43" s="296"/>
      <c r="AB43" s="296"/>
      <c r="AC43" s="296"/>
      <c r="AD43" s="296"/>
      <c r="AE43" s="296"/>
    </row>
    <row r="44" spans="1:31" s="505" customFormat="1" ht="18" customHeight="1">
      <c r="A44" s="504">
        <v>2001</v>
      </c>
      <c r="B44" s="296">
        <v>8939.1</v>
      </c>
      <c r="C44" s="296">
        <v>4015.8427000000001</v>
      </c>
      <c r="D44" s="296">
        <v>14733.4</v>
      </c>
      <c r="E44" s="296">
        <v>2679.79027</v>
      </c>
      <c r="F44" s="296">
        <v>2372</v>
      </c>
      <c r="G44" s="296">
        <v>23642.072</v>
      </c>
      <c r="H44" s="296">
        <v>36184</v>
      </c>
      <c r="I44" s="296">
        <v>21288.488000000008</v>
      </c>
      <c r="J44" s="296">
        <v>7893</v>
      </c>
      <c r="K44" s="296">
        <v>2237</v>
      </c>
      <c r="L44" s="296">
        <v>15878.5</v>
      </c>
      <c r="M44" s="296">
        <v>4239</v>
      </c>
      <c r="N44" s="296">
        <v>26987</v>
      </c>
      <c r="O44" s="296">
        <v>132680</v>
      </c>
      <c r="Q44" s="504"/>
      <c r="R44" s="296"/>
      <c r="S44" s="296"/>
      <c r="T44" s="296"/>
      <c r="U44" s="296"/>
      <c r="V44" s="296"/>
      <c r="W44" s="296"/>
      <c r="X44" s="296"/>
      <c r="Y44" s="296"/>
      <c r="Z44" s="296"/>
      <c r="AA44" s="296"/>
      <c r="AB44" s="296"/>
      <c r="AC44" s="296"/>
      <c r="AD44" s="296"/>
      <c r="AE44" s="296"/>
    </row>
    <row r="45" spans="1:31" ht="18" customHeight="1">
      <c r="A45" s="494">
        <v>2002</v>
      </c>
      <c r="B45" s="296">
        <v>9112.7000000000025</v>
      </c>
      <c r="C45" s="296">
        <v>4047.2797300000002</v>
      </c>
      <c r="D45" s="296">
        <v>15071.7</v>
      </c>
      <c r="E45" s="296">
        <v>2684.4130125000001</v>
      </c>
      <c r="F45" s="296">
        <v>2374</v>
      </c>
      <c r="G45" s="296">
        <v>23817.82</v>
      </c>
      <c r="H45" s="296">
        <v>35836</v>
      </c>
      <c r="I45" s="296">
        <v>21569</v>
      </c>
      <c r="J45" s="296">
        <v>7950</v>
      </c>
      <c r="K45" s="296">
        <v>2243</v>
      </c>
      <c r="L45" s="296">
        <v>16155.2</v>
      </c>
      <c r="M45" s="296">
        <v>4247</v>
      </c>
      <c r="N45" s="296">
        <v>27078</v>
      </c>
      <c r="O45" s="296">
        <v>132180</v>
      </c>
      <c r="Q45" s="504"/>
      <c r="R45" s="506"/>
      <c r="S45" s="506"/>
      <c r="T45" s="506"/>
      <c r="U45" s="506"/>
      <c r="V45" s="506"/>
      <c r="W45" s="506"/>
      <c r="X45" s="506"/>
      <c r="Y45" s="506"/>
      <c r="Z45" s="506"/>
      <c r="AA45" s="506"/>
      <c r="AB45" s="506"/>
      <c r="AC45" s="506"/>
      <c r="AD45" s="506"/>
      <c r="AE45" s="506"/>
    </row>
    <row r="46" spans="1:31" ht="18" customHeight="1">
      <c r="A46" s="494">
        <v>2003</v>
      </c>
      <c r="B46" s="296">
        <v>9326.5999999999985</v>
      </c>
      <c r="C46" s="296">
        <v>4046.6369399999999</v>
      </c>
      <c r="D46" s="296">
        <v>15400.5</v>
      </c>
      <c r="E46" s="296">
        <v>2665.5625024999999</v>
      </c>
      <c r="F46" s="296">
        <v>2366</v>
      </c>
      <c r="G46" s="296">
        <v>24629</v>
      </c>
      <c r="H46" s="296">
        <v>35422</v>
      </c>
      <c r="I46" s="296">
        <v>21789.056</v>
      </c>
      <c r="J46" s="296">
        <v>7916</v>
      </c>
      <c r="K46" s="296">
        <v>2222</v>
      </c>
      <c r="L46" s="296">
        <v>16590.5</v>
      </c>
      <c r="M46" s="296">
        <v>4234</v>
      </c>
      <c r="N46" s="296">
        <v>27296</v>
      </c>
      <c r="O46" s="296">
        <v>133127</v>
      </c>
      <c r="Q46" s="504"/>
      <c r="R46" s="506"/>
      <c r="S46" s="506"/>
      <c r="T46" s="506"/>
      <c r="U46" s="506"/>
      <c r="V46" s="506"/>
      <c r="W46" s="506"/>
      <c r="X46" s="506"/>
      <c r="Y46" s="506"/>
      <c r="Z46" s="506"/>
      <c r="AA46" s="506"/>
      <c r="AB46" s="506"/>
      <c r="AC46" s="506"/>
      <c r="AD46" s="506"/>
      <c r="AE46" s="506"/>
    </row>
    <row r="47" spans="1:31" ht="18" customHeight="1">
      <c r="A47" s="494">
        <v>2004</v>
      </c>
      <c r="B47" s="296">
        <v>9494.1</v>
      </c>
      <c r="C47" s="296">
        <v>4113.5829899999999</v>
      </c>
      <c r="D47" s="296">
        <v>15660.9</v>
      </c>
      <c r="E47" s="296">
        <v>2693.4064100000001</v>
      </c>
      <c r="F47" s="296">
        <v>2367</v>
      </c>
      <c r="G47" s="296">
        <v>24716.9</v>
      </c>
      <c r="H47" s="296">
        <v>35415</v>
      </c>
      <c r="I47" s="296">
        <v>22059</v>
      </c>
      <c r="J47" s="296">
        <v>7842</v>
      </c>
      <c r="K47" s="296">
        <v>2232</v>
      </c>
      <c r="L47" s="296">
        <v>17861.2</v>
      </c>
      <c r="M47" s="296">
        <v>4212.7</v>
      </c>
      <c r="N47" s="296">
        <v>27470</v>
      </c>
      <c r="O47" s="296">
        <v>134432</v>
      </c>
      <c r="Q47" s="504"/>
      <c r="R47" s="506"/>
      <c r="S47" s="506"/>
      <c r="T47" s="506"/>
      <c r="U47" s="506"/>
      <c r="V47" s="506"/>
      <c r="W47" s="506"/>
      <c r="X47" s="506"/>
      <c r="Y47" s="506"/>
      <c r="Z47" s="506"/>
      <c r="AA47" s="506"/>
      <c r="AB47" s="506"/>
      <c r="AC47" s="506"/>
      <c r="AD47" s="506"/>
      <c r="AE47" s="506"/>
    </row>
    <row r="48" spans="1:31" ht="18" customHeight="1">
      <c r="A48" s="494">
        <v>2005</v>
      </c>
      <c r="B48" s="296">
        <v>9803.3000000000011</v>
      </c>
      <c r="C48" s="296">
        <v>4199.2362624999996</v>
      </c>
      <c r="D48" s="296">
        <v>15862</v>
      </c>
      <c r="E48" s="296">
        <v>2706.3041925000002</v>
      </c>
      <c r="F48" s="296">
        <v>2396</v>
      </c>
      <c r="G48" s="296">
        <v>24898.799999999999</v>
      </c>
      <c r="H48" s="296">
        <v>35948</v>
      </c>
      <c r="I48" s="296">
        <v>22214</v>
      </c>
      <c r="J48" s="296">
        <v>7870</v>
      </c>
      <c r="K48" s="296">
        <v>2242.5529999999999</v>
      </c>
      <c r="L48" s="296">
        <v>18833.68</v>
      </c>
      <c r="M48" s="296">
        <v>4262.8999999999996</v>
      </c>
      <c r="N48" s="296">
        <v>27611</v>
      </c>
      <c r="O48" s="296">
        <v>136634</v>
      </c>
      <c r="P48"/>
      <c r="Q48" s="504"/>
      <c r="R48" s="506"/>
      <c r="S48" s="506"/>
      <c r="T48" s="506"/>
      <c r="U48" s="506"/>
      <c r="V48" s="506"/>
      <c r="W48" s="506"/>
      <c r="X48" s="506"/>
      <c r="Y48" s="506"/>
      <c r="Z48" s="506"/>
      <c r="AA48" s="506"/>
      <c r="AB48" s="506"/>
      <c r="AC48" s="506"/>
      <c r="AD48" s="506"/>
      <c r="AE48" s="506"/>
    </row>
    <row r="49" spans="1:31" ht="13.5" customHeight="1">
      <c r="A49" s="494">
        <v>2006</v>
      </c>
      <c r="B49" s="296">
        <v>10046.1</v>
      </c>
      <c r="C49" s="296">
        <v>4232.8905299999997</v>
      </c>
      <c r="D49" s="296">
        <v>16169</v>
      </c>
      <c r="E49" s="296">
        <v>2761.6533875</v>
      </c>
      <c r="F49" s="296">
        <v>2440</v>
      </c>
      <c r="G49" s="296">
        <v>25069.200000000001</v>
      </c>
      <c r="H49" s="296">
        <v>36710</v>
      </c>
      <c r="I49" s="296">
        <v>22618.400000000001</v>
      </c>
      <c r="J49" s="296">
        <v>8015</v>
      </c>
      <c r="K49" s="296">
        <v>2317.1</v>
      </c>
      <c r="L49" s="296">
        <v>19600.23</v>
      </c>
      <c r="M49" s="296">
        <v>4340.6000000000004</v>
      </c>
      <c r="N49" s="296">
        <v>27719</v>
      </c>
      <c r="O49" s="296">
        <v>139102</v>
      </c>
      <c r="P49"/>
      <c r="Q49" s="504"/>
      <c r="R49" s="506"/>
      <c r="S49" s="506"/>
      <c r="T49" s="506"/>
      <c r="U49" s="506"/>
      <c r="V49" s="506"/>
      <c r="W49" s="506"/>
      <c r="X49" s="506"/>
      <c r="Y49" s="506"/>
      <c r="Z49" s="506"/>
      <c r="AA49" s="506"/>
      <c r="AB49" s="506"/>
      <c r="AC49" s="506"/>
      <c r="AD49" s="506"/>
      <c r="AE49" s="506"/>
    </row>
    <row r="50" spans="1:31" ht="13.5" customHeight="1">
      <c r="A50" s="494">
        <v>2007</v>
      </c>
      <c r="B50" s="296">
        <v>10299.382</v>
      </c>
      <c r="C50" s="296">
        <v>4348.0542575000009</v>
      </c>
      <c r="D50" s="296">
        <v>16513.2</v>
      </c>
      <c r="E50" s="296">
        <v>2756.5068999999999</v>
      </c>
      <c r="F50" s="296">
        <v>2478</v>
      </c>
      <c r="G50" s="296">
        <v>25496.3</v>
      </c>
      <c r="H50" s="296">
        <v>37491</v>
      </c>
      <c r="I50" s="296">
        <v>22846.203000000001</v>
      </c>
      <c r="J50" s="296">
        <v>8202</v>
      </c>
      <c r="K50" s="296">
        <v>2392.8000000000002</v>
      </c>
      <c r="L50" s="296">
        <v>20211.3</v>
      </c>
      <c r="M50" s="296">
        <v>4444.9000000000005</v>
      </c>
      <c r="N50" s="296">
        <v>27802</v>
      </c>
      <c r="O50" s="296">
        <v>140432</v>
      </c>
      <c r="P50"/>
      <c r="Q50" s="504"/>
      <c r="R50" s="506"/>
      <c r="S50" s="506"/>
      <c r="T50" s="506"/>
      <c r="U50" s="506"/>
      <c r="V50" s="506"/>
      <c r="W50" s="506"/>
      <c r="X50" s="506"/>
      <c r="Y50" s="506"/>
      <c r="Z50" s="506"/>
      <c r="AA50" s="506"/>
      <c r="AB50" s="506"/>
      <c r="AC50" s="506"/>
      <c r="AD50" s="506"/>
      <c r="AE50" s="506"/>
    </row>
    <row r="51" spans="1:31" ht="13.5" customHeight="1">
      <c r="A51" s="494">
        <v>2008</v>
      </c>
      <c r="B51" s="296">
        <v>10514.514999999999</v>
      </c>
      <c r="C51" s="296">
        <v>4413.6567875000001</v>
      </c>
      <c r="D51" s="296">
        <v>16709</v>
      </c>
      <c r="E51" s="296">
        <v>2804.0093350000002</v>
      </c>
      <c r="F51" s="296">
        <v>2521</v>
      </c>
      <c r="G51" s="296">
        <v>25836.3</v>
      </c>
      <c r="H51" s="296">
        <v>38003</v>
      </c>
      <c r="I51" s="296">
        <v>23010.560000000001</v>
      </c>
      <c r="J51" s="296">
        <v>8347</v>
      </c>
      <c r="K51" s="296">
        <v>2467.6999999999998</v>
      </c>
      <c r="L51" s="296">
        <v>20102.810000000001</v>
      </c>
      <c r="M51" s="296">
        <v>4484.2</v>
      </c>
      <c r="N51" s="296">
        <v>28779.8</v>
      </c>
      <c r="O51" s="296">
        <v>139382</v>
      </c>
      <c r="P51"/>
      <c r="Q51" s="504"/>
      <c r="R51" s="506"/>
      <c r="S51" s="506"/>
      <c r="T51" s="506"/>
      <c r="U51" s="506"/>
      <c r="V51" s="506"/>
      <c r="W51" s="506"/>
      <c r="X51" s="506"/>
      <c r="Y51" s="506"/>
      <c r="Z51" s="506"/>
      <c r="AA51" s="506"/>
      <c r="AB51" s="506"/>
      <c r="AC51" s="506"/>
      <c r="AD51" s="506"/>
      <c r="AE51" s="506"/>
    </row>
    <row r="52" spans="1:31" ht="13.5" customHeight="1">
      <c r="A52" s="504">
        <v>2009</v>
      </c>
      <c r="B52" s="406">
        <v>10519.217000000001</v>
      </c>
      <c r="C52" s="406">
        <v>4389.3701424999999</v>
      </c>
      <c r="D52" s="406">
        <v>16408.900000000001</v>
      </c>
      <c r="E52" s="406">
        <v>2720.5574474999999</v>
      </c>
      <c r="F52" s="406">
        <v>2425</v>
      </c>
      <c r="G52" s="406">
        <v>25553.7</v>
      </c>
      <c r="H52" s="406">
        <v>37914</v>
      </c>
      <c r="I52" s="406">
        <v>22650.09</v>
      </c>
      <c r="J52" s="406">
        <v>8310</v>
      </c>
      <c r="K52" s="406">
        <v>2445.6999999999998</v>
      </c>
      <c r="L52" s="406">
        <v>18735.96</v>
      </c>
      <c r="M52" s="406">
        <v>4389.9540000000006</v>
      </c>
      <c r="N52" s="406">
        <v>28102.53</v>
      </c>
      <c r="O52" s="406">
        <v>133763</v>
      </c>
      <c r="Q52" s="504"/>
      <c r="R52" s="506"/>
      <c r="S52" s="506"/>
      <c r="T52" s="506"/>
      <c r="U52" s="506"/>
      <c r="V52" s="506"/>
      <c r="W52" s="506"/>
      <c r="X52" s="506"/>
      <c r="Y52" s="506"/>
      <c r="Z52" s="506"/>
      <c r="AA52" s="506"/>
      <c r="AB52" s="506"/>
      <c r="AC52" s="506"/>
      <c r="AD52" s="506"/>
      <c r="AE52" s="506"/>
    </row>
    <row r="53" spans="1:31" ht="13.5" customHeight="1">
      <c r="A53" s="504">
        <v>2010</v>
      </c>
      <c r="B53" s="507">
        <f>B52*POWER(B52/B47, 1/5)</f>
        <v>10737.157822151083</v>
      </c>
      <c r="C53" s="507">
        <f t="shared" ref="C53:O53" si="12">C52*POWER(C52/C47, 1/5)</f>
        <v>4446.7078128705434</v>
      </c>
      <c r="D53" s="507">
        <f t="shared" si="12"/>
        <v>16562.733680103698</v>
      </c>
      <c r="E53" s="507">
        <f t="shared" si="12"/>
        <v>2726.0204108200123</v>
      </c>
      <c r="F53" s="507">
        <f t="shared" si="12"/>
        <v>2436.7694427249703</v>
      </c>
      <c r="G53" s="507">
        <f t="shared" si="12"/>
        <v>25724.429388453194</v>
      </c>
      <c r="H53" s="507">
        <f t="shared" si="12"/>
        <v>38434.574518489186</v>
      </c>
      <c r="I53" s="507">
        <f t="shared" si="12"/>
        <v>22770.195232301834</v>
      </c>
      <c r="J53" s="507">
        <f t="shared" si="12"/>
        <v>8406.899601798068</v>
      </c>
      <c r="K53" s="507">
        <f t="shared" si="12"/>
        <v>2490.8351297529071</v>
      </c>
      <c r="L53" s="507">
        <f t="shared" si="12"/>
        <v>18915.987308143423</v>
      </c>
      <c r="M53" s="507">
        <f t="shared" si="12"/>
        <v>4426.2899227574089</v>
      </c>
      <c r="N53" s="507">
        <f t="shared" si="12"/>
        <v>28230.773150167006</v>
      </c>
      <c r="O53" s="507">
        <f t="shared" si="12"/>
        <v>133629.60004428381</v>
      </c>
      <c r="Q53" s="504"/>
      <c r="R53" s="506"/>
      <c r="S53" s="506"/>
      <c r="T53" s="506"/>
      <c r="U53" s="506"/>
      <c r="V53" s="506"/>
      <c r="W53" s="506"/>
      <c r="X53" s="506"/>
      <c r="Y53" s="506"/>
      <c r="Z53" s="506"/>
      <c r="AA53" s="506"/>
      <c r="AB53" s="506"/>
      <c r="AC53" s="506"/>
      <c r="AD53" s="506"/>
      <c r="AE53" s="506"/>
    </row>
    <row r="54" spans="1:31" ht="12.75" customHeight="1">
      <c r="A54" s="494"/>
      <c r="B54" s="301"/>
      <c r="C54" s="296"/>
      <c r="D54" s="296"/>
      <c r="E54" s="296"/>
      <c r="F54" s="296"/>
      <c r="G54" s="296"/>
      <c r="H54" s="296"/>
      <c r="I54" s="296"/>
      <c r="J54" s="296"/>
      <c r="K54" s="296"/>
      <c r="L54" s="296"/>
      <c r="M54" s="296"/>
      <c r="N54" s="296"/>
      <c r="O54" s="296"/>
    </row>
    <row r="55" spans="1:31" ht="12.75" customHeight="1">
      <c r="A55" s="90" t="s">
        <v>583</v>
      </c>
      <c r="B55" s="90"/>
      <c r="R55" s="90"/>
    </row>
    <row r="56" spans="1:31" ht="16.899999999999999" customHeight="1">
      <c r="A56" s="458" t="s">
        <v>649</v>
      </c>
      <c r="B56" s="508"/>
      <c r="C56" s="508"/>
      <c r="D56" s="508"/>
      <c r="E56" s="508"/>
      <c r="G56" s="508"/>
      <c r="H56" s="508"/>
      <c r="I56" s="508"/>
      <c r="J56" s="508"/>
      <c r="K56" s="508"/>
      <c r="L56" s="508"/>
      <c r="M56" s="508"/>
      <c r="N56" s="508"/>
      <c r="O56" s="508"/>
      <c r="P56" s="508"/>
    </row>
    <row r="57" spans="1:31" ht="12.75" customHeight="1">
      <c r="A57" s="419" t="s">
        <v>705</v>
      </c>
    </row>
  </sheetData>
  <phoneticPr fontId="0" type="noConversion"/>
  <pageMargins left="0.75" right="0.75" top="1" bottom="1" header="0.5" footer="0.5"/>
  <pageSetup scale="75" orientation="landscape" r:id="rId1"/>
  <headerFooter alignWithMargins="0"/>
</worksheet>
</file>

<file path=xl/worksheets/sheet5.xml><?xml version="1.0" encoding="utf-8"?>
<worksheet xmlns="http://schemas.openxmlformats.org/spreadsheetml/2006/main" xmlns:r="http://schemas.openxmlformats.org/officeDocument/2006/relationships">
  <sheetPr codeName="Sheet6"/>
  <dimension ref="A1:FV78"/>
  <sheetViews>
    <sheetView view="pageBreakPreview" zoomScaleSheetLayoutView="100" workbookViewId="0">
      <pane xSplit="1" ySplit="3" topLeftCell="BD4" activePane="bottomRight" state="frozen"/>
      <selection activeCell="R37" sqref="R37"/>
      <selection pane="topRight" activeCell="R37" sqref="R37"/>
      <selection pane="bottomLeft" activeCell="R37" sqref="R37"/>
      <selection pane="bottomRight" activeCell="R37" sqref="R37"/>
    </sheetView>
  </sheetViews>
  <sheetFormatPr defaultRowHeight="12.75"/>
  <cols>
    <col min="1" max="1" width="6" style="195" customWidth="1"/>
    <col min="2" max="2" width="9.28515625" style="195" bestFit="1" customWidth="1"/>
    <col min="3" max="3" width="9.28515625" style="195" customWidth="1"/>
    <col min="4" max="4" width="9.140625" style="195"/>
    <col min="5" max="5" width="10.28515625" style="195" bestFit="1" customWidth="1"/>
    <col min="6" max="6" width="11.7109375" style="195" customWidth="1"/>
    <col min="7" max="11" width="10" style="195" customWidth="1"/>
    <col min="12" max="14" width="9.140625" style="195"/>
    <col min="15" max="15" width="10.42578125" style="195" customWidth="1"/>
    <col min="16" max="31" width="9.85546875" style="195" customWidth="1"/>
    <col min="32" max="34" width="9.140625" style="195"/>
    <col min="35" max="35" width="10.42578125" style="195" customWidth="1"/>
    <col min="36" max="46" width="10" style="195" customWidth="1"/>
    <col min="47" max="49" width="9.140625" style="195"/>
    <col min="50" max="56" width="10.28515625" style="195" customWidth="1"/>
    <col min="57" max="59" width="9.140625" style="195"/>
    <col min="60" max="61" width="9.85546875" style="195" customWidth="1"/>
    <col min="62" max="64" width="9.140625" style="195"/>
    <col min="65" max="65" width="9.85546875" style="195" customWidth="1"/>
    <col min="66" max="66" width="10" style="195" customWidth="1"/>
    <col min="67" max="69" width="9.140625" style="195"/>
    <col min="70" max="71" width="10" style="195" customWidth="1"/>
    <col min="72" max="78" width="9.140625" style="195"/>
    <col min="79" max="79" width="12.7109375" style="195" customWidth="1"/>
    <col min="80" max="16384" width="9.140625" style="195"/>
  </cols>
  <sheetData>
    <row r="1" spans="1:71">
      <c r="B1" s="195" t="s">
        <v>624</v>
      </c>
      <c r="Q1" s="195" t="s">
        <v>635</v>
      </c>
      <c r="AF1" s="195" t="s">
        <v>635</v>
      </c>
      <c r="AU1" s="195" t="s">
        <v>635</v>
      </c>
      <c r="BJ1" s="195" t="s">
        <v>635</v>
      </c>
    </row>
    <row r="2" spans="1:71" s="196" customFormat="1">
      <c r="B2" s="196" t="s">
        <v>281</v>
      </c>
      <c r="G2" s="196" t="s">
        <v>283</v>
      </c>
      <c r="L2" s="196" t="s">
        <v>272</v>
      </c>
      <c r="Q2" s="196" t="s">
        <v>284</v>
      </c>
      <c r="V2" s="196" t="s">
        <v>285</v>
      </c>
      <c r="AA2" s="196" t="s">
        <v>286</v>
      </c>
      <c r="AF2" s="196" t="s">
        <v>287</v>
      </c>
      <c r="AK2" s="196" t="s">
        <v>288</v>
      </c>
      <c r="AP2" s="196" t="s">
        <v>289</v>
      </c>
      <c r="AU2" s="196" t="s">
        <v>290</v>
      </c>
      <c r="AZ2" s="196" t="s">
        <v>291</v>
      </c>
      <c r="BE2" s="196" t="s">
        <v>292</v>
      </c>
      <c r="BJ2" s="196" t="s">
        <v>293</v>
      </c>
      <c r="BO2" s="196" t="s">
        <v>273</v>
      </c>
    </row>
    <row r="3" spans="1:71" ht="63" customHeight="1">
      <c r="A3" s="194" t="s">
        <v>280</v>
      </c>
      <c r="B3" s="198" t="s">
        <v>510</v>
      </c>
      <c r="C3" s="209" t="s">
        <v>511</v>
      </c>
      <c r="D3" s="209" t="s">
        <v>508</v>
      </c>
      <c r="E3" s="209" t="s">
        <v>512</v>
      </c>
      <c r="F3" s="194" t="s">
        <v>513</v>
      </c>
      <c r="G3" s="198" t="s">
        <v>510</v>
      </c>
      <c r="H3" s="209" t="s">
        <v>511</v>
      </c>
      <c r="I3" s="209" t="s">
        <v>508</v>
      </c>
      <c r="J3" s="209" t="s">
        <v>512</v>
      </c>
      <c r="K3" s="194" t="s">
        <v>513</v>
      </c>
      <c r="L3" s="198" t="s">
        <v>510</v>
      </c>
      <c r="M3" s="209" t="s">
        <v>511</v>
      </c>
      <c r="N3" s="209" t="s">
        <v>508</v>
      </c>
      <c r="O3" s="209" t="s">
        <v>512</v>
      </c>
      <c r="P3" s="194" t="s">
        <v>513</v>
      </c>
      <c r="Q3" s="198" t="s">
        <v>510</v>
      </c>
      <c r="R3" s="209" t="s">
        <v>511</v>
      </c>
      <c r="S3" s="209" t="s">
        <v>508</v>
      </c>
      <c r="T3" s="209" t="s">
        <v>512</v>
      </c>
      <c r="U3" s="194" t="s">
        <v>513</v>
      </c>
      <c r="V3" s="198" t="s">
        <v>510</v>
      </c>
      <c r="W3" s="209" t="s">
        <v>511</v>
      </c>
      <c r="X3" s="209" t="s">
        <v>508</v>
      </c>
      <c r="Y3" s="209" t="s">
        <v>512</v>
      </c>
      <c r="Z3" s="194" t="s">
        <v>513</v>
      </c>
      <c r="AA3" s="198" t="s">
        <v>510</v>
      </c>
      <c r="AB3" s="209" t="s">
        <v>511</v>
      </c>
      <c r="AC3" s="209" t="s">
        <v>508</v>
      </c>
      <c r="AD3" s="209" t="s">
        <v>512</v>
      </c>
      <c r="AE3" s="194" t="s">
        <v>513</v>
      </c>
      <c r="AF3" s="198" t="s">
        <v>510</v>
      </c>
      <c r="AG3" s="209" t="s">
        <v>511</v>
      </c>
      <c r="AH3" s="209" t="s">
        <v>508</v>
      </c>
      <c r="AI3" s="209" t="s">
        <v>512</v>
      </c>
      <c r="AJ3" s="194" t="s">
        <v>513</v>
      </c>
      <c r="AK3" s="198" t="s">
        <v>510</v>
      </c>
      <c r="AL3" s="209" t="s">
        <v>511</v>
      </c>
      <c r="AM3" s="209" t="s">
        <v>508</v>
      </c>
      <c r="AN3" s="209" t="s">
        <v>512</v>
      </c>
      <c r="AO3" s="194" t="s">
        <v>513</v>
      </c>
      <c r="AP3" s="198" t="s">
        <v>510</v>
      </c>
      <c r="AQ3" s="209" t="s">
        <v>511</v>
      </c>
      <c r="AR3" s="209" t="s">
        <v>508</v>
      </c>
      <c r="AS3" s="209" t="s">
        <v>512</v>
      </c>
      <c r="AT3" s="194" t="s">
        <v>513</v>
      </c>
      <c r="AU3" s="198" t="s">
        <v>510</v>
      </c>
      <c r="AV3" s="209" t="s">
        <v>511</v>
      </c>
      <c r="AW3" s="209" t="s">
        <v>508</v>
      </c>
      <c r="AX3" s="209" t="s">
        <v>512</v>
      </c>
      <c r="AY3" s="194" t="s">
        <v>513</v>
      </c>
      <c r="AZ3" s="198" t="s">
        <v>510</v>
      </c>
      <c r="BA3" s="209" t="s">
        <v>511</v>
      </c>
      <c r="BB3" s="209" t="s">
        <v>508</v>
      </c>
      <c r="BC3" s="209" t="s">
        <v>512</v>
      </c>
      <c r="BD3" s="194" t="s">
        <v>513</v>
      </c>
      <c r="BE3" s="198" t="s">
        <v>510</v>
      </c>
      <c r="BF3" s="209" t="s">
        <v>511</v>
      </c>
      <c r="BG3" s="209" t="s">
        <v>508</v>
      </c>
      <c r="BH3" s="209" t="s">
        <v>512</v>
      </c>
      <c r="BI3" s="194" t="s">
        <v>513</v>
      </c>
      <c r="BJ3" s="198" t="s">
        <v>510</v>
      </c>
      <c r="BK3" s="209" t="s">
        <v>511</v>
      </c>
      <c r="BL3" s="209" t="s">
        <v>508</v>
      </c>
      <c r="BM3" s="209" t="s">
        <v>512</v>
      </c>
      <c r="BN3" s="194" t="s">
        <v>513</v>
      </c>
      <c r="BO3" s="198" t="s">
        <v>510</v>
      </c>
      <c r="BP3" s="209" t="s">
        <v>511</v>
      </c>
      <c r="BQ3" s="209" t="s">
        <v>508</v>
      </c>
      <c r="BR3" s="209" t="s">
        <v>512</v>
      </c>
      <c r="BS3" s="194" t="s">
        <v>513</v>
      </c>
    </row>
    <row r="4" spans="1:71" hidden="1">
      <c r="A4" s="201">
        <v>1960</v>
      </c>
      <c r="B4" s="267">
        <f>A11b!B3</f>
        <v>1.4172469999999999</v>
      </c>
      <c r="C4" s="188"/>
      <c r="D4" s="329">
        <f>'A22'!B4</f>
        <v>17.388888888888886</v>
      </c>
      <c r="E4" s="329">
        <f>B4*D4</f>
        <v>24.644350611111104</v>
      </c>
      <c r="F4" s="254">
        <f t="shared" ref="F4:F23" si="0">(E4-O$64)/(O$63-O$64)</f>
        <v>1.0136042401567202</v>
      </c>
      <c r="G4" s="267">
        <f>A11b!C3</f>
        <v>3.2828279999999999</v>
      </c>
      <c r="H4" s="98"/>
      <c r="I4" s="98"/>
      <c r="J4" s="98"/>
      <c r="K4" s="254"/>
      <c r="L4" s="267">
        <f>A11b!D3</f>
        <v>6.9567930000000002</v>
      </c>
      <c r="M4" s="188"/>
      <c r="N4" s="329">
        <f>'A22'!E4</f>
        <v>13.583333333333336</v>
      </c>
      <c r="O4" s="97">
        <f>L4*N4</f>
        <v>94.496438250000026</v>
      </c>
      <c r="P4" s="254">
        <f t="shared" ref="P4:P23" si="1">(O4-O$64)/(O$63-O$64)</f>
        <v>4.0668518482125746</v>
      </c>
      <c r="Q4" s="267">
        <f>A11b!E3</f>
        <v>1.9550339999999999</v>
      </c>
      <c r="R4" s="98"/>
      <c r="S4" s="98"/>
      <c r="T4" s="98"/>
      <c r="U4" s="254"/>
      <c r="V4" s="267">
        <f>A11b!F3</f>
        <v>1.4636450000000001</v>
      </c>
      <c r="W4" s="98"/>
      <c r="X4" s="98"/>
      <c r="Y4" s="98"/>
      <c r="Z4" s="254"/>
      <c r="AA4" s="267">
        <f>A11b!G3</f>
        <v>1.289946</v>
      </c>
      <c r="AB4" s="98"/>
      <c r="AC4" s="98"/>
      <c r="AD4" s="98"/>
      <c r="AE4" s="254"/>
      <c r="AF4" s="267">
        <f>A11b!H3</f>
        <v>1.0333650000000001</v>
      </c>
      <c r="AG4" s="188"/>
      <c r="AH4" s="329">
        <f>'A22'!I4</f>
        <v>30.402777777777779</v>
      </c>
      <c r="AI4" s="97">
        <f>AF4*AH4</f>
        <v>31.417166458333337</v>
      </c>
      <c r="AJ4" s="254">
        <f t="shared" ref="AJ4:AJ23" si="2">(AI4-O$64)/(O$63-O$64)</f>
        <v>1.3096452674805958</v>
      </c>
      <c r="AK4" s="267">
        <f>A11b!I3</f>
        <v>5.6553719999999998</v>
      </c>
      <c r="AL4" s="98"/>
      <c r="AM4" s="98"/>
      <c r="AN4" s="98"/>
      <c r="AO4" s="254"/>
      <c r="AP4" s="267">
        <f>A11b!J3</f>
        <v>0.71564879999999997</v>
      </c>
      <c r="AQ4" s="98"/>
      <c r="AR4" s="98"/>
      <c r="AS4" s="98"/>
      <c r="AT4" s="254"/>
      <c r="AU4" s="267">
        <f>A11b!K3</f>
        <v>1.2039660000000001</v>
      </c>
      <c r="AV4" s="188"/>
      <c r="AW4" s="329">
        <f>'A22'!P4</f>
        <v>4.2638888888888884</v>
      </c>
      <c r="AX4" s="97">
        <f>AU4*AW4</f>
        <v>5.1335772500000001</v>
      </c>
      <c r="AY4" s="254">
        <f t="shared" ref="AY4:AY23" si="3">(AX4-O$64)/(O$63-O$64)</f>
        <v>0.16078474528213693</v>
      </c>
      <c r="AZ4" s="267">
        <f>A11b!L3</f>
        <v>1.50081</v>
      </c>
      <c r="BA4" s="98"/>
      <c r="BB4" s="98"/>
      <c r="BC4" s="98"/>
      <c r="BD4" s="254"/>
      <c r="BE4" s="187">
        <f>A11b!M3</f>
        <v>1.7203710000000001</v>
      </c>
      <c r="BF4" s="188"/>
      <c r="BG4" s="329">
        <f>'A22'!S4</f>
        <v>4.0224074074074077</v>
      </c>
      <c r="BH4" s="97">
        <f>BE4*BG4</f>
        <v>6.9200330538888899</v>
      </c>
      <c r="BI4" s="254">
        <f t="shared" ref="BI4:BI23" si="4">(BH4-O$64)/(O$63-O$64)</f>
        <v>0.23887105729501598</v>
      </c>
      <c r="BJ4" s="267">
        <f>A11b!N3</f>
        <v>1.3591260000000001</v>
      </c>
      <c r="BK4" s="188"/>
      <c r="BL4" s="329">
        <f>'A22'!U4</f>
        <v>24.208333333333332</v>
      </c>
      <c r="BM4" s="97">
        <f t="shared" ref="BM4:BM23" si="5">BJ4*BL4</f>
        <v>32.902175249999999</v>
      </c>
      <c r="BN4" s="254">
        <f t="shared" ref="BN4:BN23" si="6">(BM4-O$64)/(O$63-O$64)</f>
        <v>1.3745552751032437</v>
      </c>
      <c r="BO4" s="267">
        <f>A11b!O3</f>
        <v>5.5322570000000004</v>
      </c>
      <c r="BP4" s="188"/>
      <c r="BQ4" s="329">
        <f>'A22'!V4</f>
        <v>7.1249999999999991</v>
      </c>
      <c r="BR4" s="97">
        <f>BO4*BQ4</f>
        <v>39.417331124999997</v>
      </c>
      <c r="BS4" s="254">
        <f t="shared" ref="BS4:BS23" si="7">(BR4-O$64)/(O$63-O$64)</f>
        <v>1.6593339376149718</v>
      </c>
    </row>
    <row r="5" spans="1:71" hidden="1">
      <c r="A5" s="201">
        <v>1961</v>
      </c>
      <c r="B5" s="267">
        <f>A11b!B4</f>
        <v>2.7869630000000001</v>
      </c>
      <c r="C5" s="188"/>
      <c r="D5" s="329">
        <f>'A22'!B5</f>
        <v>17.388888888888886</v>
      </c>
      <c r="E5" s="329">
        <f t="shared" ref="E5:E23" si="8">B5*D5</f>
        <v>48.46218994444444</v>
      </c>
      <c r="F5" s="254">
        <f t="shared" si="0"/>
        <v>2.0546863814594247</v>
      </c>
      <c r="G5" s="267">
        <f>A11b!C4</f>
        <v>2.4929969999999999</v>
      </c>
      <c r="H5" s="98"/>
      <c r="I5" s="98"/>
      <c r="J5" s="98"/>
      <c r="K5" s="254"/>
      <c r="L5" s="267">
        <f>A11b!D4</f>
        <v>7.1461430000000004</v>
      </c>
      <c r="M5" s="188"/>
      <c r="N5" s="329">
        <f>'A22'!E5</f>
        <v>13.583333333333336</v>
      </c>
      <c r="O5" s="97">
        <f t="shared" ref="O5:O23" si="9">L5*N5</f>
        <v>97.068442416666684</v>
      </c>
      <c r="P5" s="254">
        <f t="shared" si="1"/>
        <v>4.1792746237548286</v>
      </c>
      <c r="Q5" s="267">
        <f>A11b!E4</f>
        <v>1.926782</v>
      </c>
      <c r="R5" s="98"/>
      <c r="S5" s="98"/>
      <c r="T5" s="98"/>
      <c r="U5" s="254"/>
      <c r="V5" s="267">
        <f>A11b!F4</f>
        <v>1.2166589999999999</v>
      </c>
      <c r="W5" s="98"/>
      <c r="X5" s="98"/>
      <c r="Y5" s="98"/>
      <c r="Z5" s="254"/>
      <c r="AA5" s="267">
        <f>A11b!G4</f>
        <v>1.131775</v>
      </c>
      <c r="AB5" s="98"/>
      <c r="AC5" s="98"/>
      <c r="AD5" s="98"/>
      <c r="AE5" s="254"/>
      <c r="AF5" s="267">
        <f>A11b!H4</f>
        <v>0.68511299999999997</v>
      </c>
      <c r="AG5" s="188"/>
      <c r="AH5" s="329">
        <f>'A22'!I5</f>
        <v>30.402777777777779</v>
      </c>
      <c r="AI5" s="97">
        <f t="shared" ref="AI5:AI23" si="10">AF5*AH5</f>
        <v>20.829338291666666</v>
      </c>
      <c r="AJ5" s="254">
        <f t="shared" si="2"/>
        <v>0.84684934946162194</v>
      </c>
      <c r="AK5" s="267">
        <f>A11b!I4</f>
        <v>5.1597280000000003</v>
      </c>
      <c r="AL5" s="98"/>
      <c r="AM5" s="98"/>
      <c r="AN5" s="98"/>
      <c r="AO5" s="254"/>
      <c r="AP5" s="267">
        <f>A11b!J4</f>
        <v>0.51948050000000001</v>
      </c>
      <c r="AQ5" s="98"/>
      <c r="AR5" s="98"/>
      <c r="AS5" s="98"/>
      <c r="AT5" s="254"/>
      <c r="AU5" s="267">
        <f>A11b!K4</f>
        <v>0.91292139999999999</v>
      </c>
      <c r="AV5" s="188"/>
      <c r="AW5" s="329">
        <f>'A22'!P5</f>
        <v>4.2638888888888884</v>
      </c>
      <c r="AX5" s="97">
        <f t="shared" ref="AX5:AX23" si="11">AU5*AW5</f>
        <v>3.8925954138888885</v>
      </c>
      <c r="AY5" s="254">
        <f t="shared" si="3"/>
        <v>0.10654120080376772</v>
      </c>
      <c r="AZ5" s="267">
        <f>A11b!L4</f>
        <v>1.480977</v>
      </c>
      <c r="BA5" s="98"/>
      <c r="BB5" s="98"/>
      <c r="BC5" s="98"/>
      <c r="BD5" s="254"/>
      <c r="BE5" s="187">
        <f>A11b!M4</f>
        <v>1.491323</v>
      </c>
      <c r="BF5" s="188"/>
      <c r="BG5" s="329">
        <f>'A22'!S5</f>
        <v>4.0224074074074077</v>
      </c>
      <c r="BH5" s="97">
        <f t="shared" ref="BH5:BH23" si="12">BE5*BG5</f>
        <v>5.9987086820370372</v>
      </c>
      <c r="BI5" s="254">
        <f t="shared" si="4"/>
        <v>0.19859979941733263</v>
      </c>
      <c r="BJ5" s="267">
        <f>A11b!N4</f>
        <v>1.182774</v>
      </c>
      <c r="BK5" s="188"/>
      <c r="BL5" s="329">
        <f>'A22'!U5</f>
        <v>24.208333333333332</v>
      </c>
      <c r="BM5" s="97">
        <f t="shared" si="5"/>
        <v>28.632987249999999</v>
      </c>
      <c r="BN5" s="254">
        <f t="shared" si="6"/>
        <v>1.1879482818129843</v>
      </c>
      <c r="BO5" s="267">
        <f>A11b!O4</f>
        <v>6.6904159999999999</v>
      </c>
      <c r="BP5" s="188"/>
      <c r="BQ5" s="329">
        <f>'A22'!V5</f>
        <v>7.1249999999999991</v>
      </c>
      <c r="BR5" s="97">
        <f t="shared" ref="BR5:BR23" si="13">BO5*BQ5</f>
        <v>47.669213999999997</v>
      </c>
      <c r="BS5" s="254">
        <f t="shared" si="7"/>
        <v>2.0200252569682378</v>
      </c>
    </row>
    <row r="6" spans="1:71" hidden="1">
      <c r="A6" s="201">
        <v>1962</v>
      </c>
      <c r="B6" s="267">
        <f>A11b!B5</f>
        <v>2.6327940000000001</v>
      </c>
      <c r="C6" s="188"/>
      <c r="D6" s="329">
        <f>'A22'!B6</f>
        <v>18.784722222222221</v>
      </c>
      <c r="E6" s="329">
        <f t="shared" si="8"/>
        <v>49.456303958333329</v>
      </c>
      <c r="F6" s="254">
        <f t="shared" si="0"/>
        <v>2.0981392879886096</v>
      </c>
      <c r="G6" s="267">
        <f>A11b!C5</f>
        <v>2.078138</v>
      </c>
      <c r="H6" s="98"/>
      <c r="I6" s="98"/>
      <c r="J6" s="98"/>
      <c r="K6" s="254"/>
      <c r="L6" s="267">
        <f>A11b!D5</f>
        <v>5.8956910000000002</v>
      </c>
      <c r="M6" s="188"/>
      <c r="N6" s="329">
        <f>'A22'!E6</f>
        <v>13.361111111111112</v>
      </c>
      <c r="O6" s="97">
        <f t="shared" si="9"/>
        <v>78.772982527777785</v>
      </c>
      <c r="P6" s="254">
        <f t="shared" si="1"/>
        <v>3.3795767044483704</v>
      </c>
      <c r="Q6" s="267">
        <f>A11b!E5</f>
        <v>1.850973</v>
      </c>
      <c r="R6" s="98"/>
      <c r="S6" s="98"/>
      <c r="T6" s="98"/>
      <c r="U6" s="254"/>
      <c r="V6" s="267">
        <f>A11b!F5</f>
        <v>1.3023260000000001</v>
      </c>
      <c r="W6" s="98"/>
      <c r="X6" s="98"/>
      <c r="Y6" s="98"/>
      <c r="Z6" s="254"/>
      <c r="AA6" s="267">
        <f>A11b!G5</f>
        <v>1.280295</v>
      </c>
      <c r="AB6" s="98"/>
      <c r="AC6" s="98"/>
      <c r="AD6" s="98"/>
      <c r="AE6" s="254"/>
      <c r="AF6" s="267">
        <f>A11b!H5</f>
        <v>0.58614429999999995</v>
      </c>
      <c r="AG6" s="188"/>
      <c r="AH6" s="329">
        <f>'A22'!I6</f>
        <v>30.444444444444443</v>
      </c>
      <c r="AI6" s="97">
        <f t="shared" si="10"/>
        <v>17.844837577777774</v>
      </c>
      <c r="AJ6" s="254">
        <f t="shared" si="2"/>
        <v>0.71639627391389737</v>
      </c>
      <c r="AK6" s="267">
        <f>A11b!I5</f>
        <v>4.5623620000000003</v>
      </c>
      <c r="AL6" s="98"/>
      <c r="AM6" s="98"/>
      <c r="AN6" s="98"/>
      <c r="AO6" s="254"/>
      <c r="AP6" s="267">
        <f>A11b!J5</f>
        <v>0.53253070000000002</v>
      </c>
      <c r="AQ6" s="98"/>
      <c r="AR6" s="98"/>
      <c r="AS6" s="98"/>
      <c r="AT6" s="254"/>
      <c r="AU6" s="267">
        <f>A11b!K5</f>
        <v>1.0467550000000001</v>
      </c>
      <c r="AV6" s="188"/>
      <c r="AW6" s="329">
        <f>'A22'!P6</f>
        <v>4.0625</v>
      </c>
      <c r="AX6" s="97">
        <f t="shared" si="11"/>
        <v>4.2524421875000007</v>
      </c>
      <c r="AY6" s="254">
        <f t="shared" si="3"/>
        <v>0.12227016951368874</v>
      </c>
      <c r="AZ6" s="267">
        <f>A11b!L5</f>
        <v>1.2014549999999999</v>
      </c>
      <c r="BA6" s="98"/>
      <c r="BB6" s="98"/>
      <c r="BC6" s="98"/>
      <c r="BD6" s="254"/>
      <c r="BE6" s="187">
        <f>A11b!M5</f>
        <v>1.481681</v>
      </c>
      <c r="BF6" s="188"/>
      <c r="BG6" s="329">
        <f>'A22'!S6</f>
        <v>3.8012731481481481</v>
      </c>
      <c r="BH6" s="97">
        <f t="shared" si="12"/>
        <v>5.6322741994212961</v>
      </c>
      <c r="BI6" s="254">
        <f t="shared" si="4"/>
        <v>0.18258288073424928</v>
      </c>
      <c r="BJ6" s="267">
        <f>A11b!N5</f>
        <v>1.651011</v>
      </c>
      <c r="BK6" s="188"/>
      <c r="BL6" s="329">
        <f>'A22'!U6</f>
        <v>24.777777777777771</v>
      </c>
      <c r="BM6" s="97">
        <f t="shared" si="5"/>
        <v>40.908383666666658</v>
      </c>
      <c r="BN6" s="254">
        <f t="shared" si="6"/>
        <v>1.7245081186625657</v>
      </c>
      <c r="BO6" s="267">
        <f>A11b!O5</f>
        <v>5.5385619999999998</v>
      </c>
      <c r="BP6" s="188"/>
      <c r="BQ6" s="329">
        <f>'A22'!V6</f>
        <v>8.6041666666666661</v>
      </c>
      <c r="BR6" s="97">
        <f t="shared" si="13"/>
        <v>47.65471054166666</v>
      </c>
      <c r="BS6" s="254">
        <f t="shared" si="7"/>
        <v>2.0193913081349013</v>
      </c>
    </row>
    <row r="7" spans="1:71" hidden="1">
      <c r="A7" s="201">
        <v>1963</v>
      </c>
      <c r="B7" s="267">
        <f>A11b!B6</f>
        <v>2.1209389999999999</v>
      </c>
      <c r="C7" s="188"/>
      <c r="D7" s="329">
        <f>'A22'!B7</f>
        <v>20.180555555555554</v>
      </c>
      <c r="E7" s="329">
        <f t="shared" si="8"/>
        <v>42.801727319444439</v>
      </c>
      <c r="F7" s="254">
        <f t="shared" si="0"/>
        <v>1.8072665182247443</v>
      </c>
      <c r="G7" s="267">
        <f>A11b!C6</f>
        <v>1.7117610000000001</v>
      </c>
      <c r="H7" s="98"/>
      <c r="I7" s="98"/>
      <c r="J7" s="98"/>
      <c r="K7" s="254"/>
      <c r="L7" s="267">
        <f>A11b!D6</f>
        <v>5.5423830000000001</v>
      </c>
      <c r="M7" s="188"/>
      <c r="N7" s="329">
        <f>'A22'!E7</f>
        <v>13.138888888888889</v>
      </c>
      <c r="O7" s="97">
        <f t="shared" si="9"/>
        <v>72.820754416666674</v>
      </c>
      <c r="P7" s="254">
        <f t="shared" si="1"/>
        <v>3.1194037181118106</v>
      </c>
      <c r="Q7" s="267">
        <f>A11b!E6</f>
        <v>2.057998</v>
      </c>
      <c r="R7" s="98"/>
      <c r="S7" s="98"/>
      <c r="T7" s="98"/>
      <c r="U7" s="254"/>
      <c r="V7" s="267">
        <f>A11b!F6</f>
        <v>1.4904520000000001</v>
      </c>
      <c r="W7" s="98"/>
      <c r="X7" s="98"/>
      <c r="Y7" s="98"/>
      <c r="Z7" s="254"/>
      <c r="AA7" s="267">
        <f>A11b!G6</f>
        <v>1.4117280000000001</v>
      </c>
      <c r="AB7" s="98"/>
      <c r="AC7" s="98"/>
      <c r="AD7" s="98"/>
      <c r="AE7" s="254"/>
      <c r="AF7" s="267">
        <f>A11b!H6</f>
        <v>0.7017544</v>
      </c>
      <c r="AG7" s="188"/>
      <c r="AH7" s="329">
        <f>'A22'!I7</f>
        <v>30.486111111111107</v>
      </c>
      <c r="AI7" s="97">
        <f t="shared" si="10"/>
        <v>21.393762611111107</v>
      </c>
      <c r="AJ7" s="254">
        <f t="shared" si="2"/>
        <v>0.87152044035558773</v>
      </c>
      <c r="AK7" s="267">
        <f>A11b!I6</f>
        <v>3.8818600000000001</v>
      </c>
      <c r="AL7" s="98"/>
      <c r="AM7" s="98"/>
      <c r="AN7" s="98"/>
      <c r="AO7" s="254"/>
      <c r="AP7" s="267">
        <f>A11b!J6</f>
        <v>0.57064599999999999</v>
      </c>
      <c r="AQ7" s="98"/>
      <c r="AR7" s="98"/>
      <c r="AS7" s="98"/>
      <c r="AT7" s="254"/>
      <c r="AU7" s="267">
        <f>A11b!K6</f>
        <v>1.253482</v>
      </c>
      <c r="AV7" s="188"/>
      <c r="AW7" s="329">
        <f>'A22'!P7</f>
        <v>3.8611111111111116</v>
      </c>
      <c r="AX7" s="97">
        <f t="shared" si="11"/>
        <v>4.8398332777777782</v>
      </c>
      <c r="AY7" s="254">
        <f t="shared" si="3"/>
        <v>0.14794514218817004</v>
      </c>
      <c r="AZ7" s="267">
        <f>A11b!L6</f>
        <v>1.344651</v>
      </c>
      <c r="BA7" s="98"/>
      <c r="BB7" s="98"/>
      <c r="BC7" s="98"/>
      <c r="BD7" s="254"/>
      <c r="BE7" s="267">
        <f>A11b!M6</f>
        <v>1.6666669999999999</v>
      </c>
      <c r="BF7" s="188"/>
      <c r="BG7" s="329">
        <f>'A22'!S7</f>
        <v>3.580138888888889</v>
      </c>
      <c r="BH7" s="97">
        <f t="shared" si="12"/>
        <v>5.9668993415277773</v>
      </c>
      <c r="BI7" s="254">
        <f t="shared" si="4"/>
        <v>0.19720940728867045</v>
      </c>
      <c r="BJ7" s="267">
        <f>A11b!N6</f>
        <v>2.0059849999999999</v>
      </c>
      <c r="BK7" s="188"/>
      <c r="BL7" s="329">
        <f>'A22'!U7</f>
        <v>25.347222222222214</v>
      </c>
      <c r="BM7" s="97">
        <f t="shared" si="5"/>
        <v>50.846147569444426</v>
      </c>
      <c r="BN7" s="254">
        <f t="shared" si="6"/>
        <v>2.1588896080525464</v>
      </c>
      <c r="BO7" s="267">
        <f>A11b!O6</f>
        <v>5.6659199999999998</v>
      </c>
      <c r="BP7" s="188"/>
      <c r="BQ7" s="329">
        <f>'A22'!V7</f>
        <v>10.083333333333332</v>
      </c>
      <c r="BR7" s="97">
        <f t="shared" si="13"/>
        <v>57.131359999999994</v>
      </c>
      <c r="BS7" s="254">
        <f t="shared" si="7"/>
        <v>2.4336174002829516</v>
      </c>
    </row>
    <row r="8" spans="1:71" hidden="1">
      <c r="A8" s="201">
        <v>1964</v>
      </c>
      <c r="B8" s="267">
        <f>A11b!B7</f>
        <v>1.145122</v>
      </c>
      <c r="C8" s="188"/>
      <c r="D8" s="329">
        <f>'A22'!B8</f>
        <v>19.034722222222221</v>
      </c>
      <c r="E8" s="329">
        <f t="shared" si="8"/>
        <v>21.797079180555553</v>
      </c>
      <c r="F8" s="254">
        <f t="shared" si="0"/>
        <v>0.88914948184267384</v>
      </c>
      <c r="G8" s="267">
        <f>A11b!C7</f>
        <v>1.5010920000000001</v>
      </c>
      <c r="H8" s="98"/>
      <c r="I8" s="98"/>
      <c r="J8" s="98"/>
      <c r="K8" s="254"/>
      <c r="L8" s="267">
        <f>A11b!D7</f>
        <v>4.6733019999999996</v>
      </c>
      <c r="M8" s="188"/>
      <c r="N8" s="329">
        <f>'A22'!E8</f>
        <v>12.784722222222221</v>
      </c>
      <c r="O8" s="97">
        <f t="shared" si="9"/>
        <v>59.746867930555545</v>
      </c>
      <c r="P8" s="254">
        <f t="shared" si="1"/>
        <v>2.5479417333523315</v>
      </c>
      <c r="Q8" s="267">
        <f>A11b!E7</f>
        <v>1.4746539999999999</v>
      </c>
      <c r="R8" s="98"/>
      <c r="S8" s="98"/>
      <c r="T8" s="98"/>
      <c r="U8" s="254"/>
      <c r="V8" s="267">
        <f>A11b!F7</f>
        <v>1.5172410000000001</v>
      </c>
      <c r="W8" s="98"/>
      <c r="X8" s="98"/>
      <c r="Y8" s="98"/>
      <c r="Z8" s="254"/>
      <c r="AA8" s="267">
        <f>A11b!G7</f>
        <v>1.131729</v>
      </c>
      <c r="AB8" s="98"/>
      <c r="AC8" s="98"/>
      <c r="AD8" s="98"/>
      <c r="AE8" s="254"/>
      <c r="AF8" s="267">
        <f>A11b!H7</f>
        <v>0.63855510000000004</v>
      </c>
      <c r="AG8" s="188"/>
      <c r="AH8" s="329">
        <f>'A22'!I8</f>
        <v>30.486111111111107</v>
      </c>
      <c r="AI8" s="97">
        <f t="shared" si="10"/>
        <v>19.467061729166666</v>
      </c>
      <c r="AJ8" s="254">
        <f t="shared" si="2"/>
        <v>0.78730399016661889</v>
      </c>
      <c r="AK8" s="267">
        <f>A11b!I7</f>
        <v>4.3444830000000003</v>
      </c>
      <c r="AL8" s="98"/>
      <c r="AM8" s="98"/>
      <c r="AN8" s="98"/>
      <c r="AO8" s="254"/>
      <c r="AP8" s="267">
        <f>A11b!J7</f>
        <v>0.49250060000000001</v>
      </c>
      <c r="AQ8" s="98"/>
      <c r="AR8" s="98"/>
      <c r="AS8" s="98"/>
      <c r="AT8" s="254"/>
      <c r="AU8" s="267">
        <f>A11b!K7</f>
        <v>1.108033</v>
      </c>
      <c r="AV8" s="188"/>
      <c r="AW8" s="329">
        <f>'A22'!P8</f>
        <v>3.5902777777777777</v>
      </c>
      <c r="AX8" s="97">
        <f t="shared" si="11"/>
        <v>3.9781462569444446</v>
      </c>
      <c r="AY8" s="254">
        <f t="shared" si="3"/>
        <v>0.11028064390068547</v>
      </c>
      <c r="AZ8" s="267">
        <f>A11b!L7</f>
        <v>1.5352520000000001</v>
      </c>
      <c r="BA8" s="98"/>
      <c r="BB8" s="98"/>
      <c r="BC8" s="98"/>
      <c r="BD8" s="254"/>
      <c r="BE8" s="267">
        <f>A11b!M7</f>
        <v>1.5599780000000001</v>
      </c>
      <c r="BF8" s="188"/>
      <c r="BG8" s="329">
        <f>'A22'!S8</f>
        <v>4.3742361111111112</v>
      </c>
      <c r="BH8" s="97">
        <f t="shared" si="12"/>
        <v>6.8237121001388896</v>
      </c>
      <c r="BI8" s="254">
        <f t="shared" si="4"/>
        <v>0.23466085067723813</v>
      </c>
      <c r="BJ8" s="267">
        <f>A11b!N7</f>
        <v>1.403241</v>
      </c>
      <c r="BK8" s="188"/>
      <c r="BL8" s="329">
        <f>'A22'!U8</f>
        <v>25.458333333333329</v>
      </c>
      <c r="BM8" s="97">
        <f t="shared" si="5"/>
        <v>35.72417712499999</v>
      </c>
      <c r="BN8" s="254">
        <f t="shared" si="6"/>
        <v>1.497905496492703</v>
      </c>
      <c r="BO8" s="267">
        <f>A11b!O7</f>
        <v>5.1798440000000001</v>
      </c>
      <c r="BP8" s="188"/>
      <c r="BQ8" s="329">
        <f>'A22'!V8</f>
        <v>9.5833333333333339</v>
      </c>
      <c r="BR8" s="97">
        <f t="shared" si="13"/>
        <v>49.640171666666674</v>
      </c>
      <c r="BS8" s="254">
        <f t="shared" si="7"/>
        <v>2.1061761793635632</v>
      </c>
    </row>
    <row r="9" spans="1:71" hidden="1">
      <c r="A9" s="201">
        <v>1965</v>
      </c>
      <c r="B9" s="267">
        <f>A11b!B8</f>
        <v>1.1531070000000001</v>
      </c>
      <c r="C9" s="188"/>
      <c r="D9" s="329">
        <f>'A22'!B9</f>
        <v>17.888888888888889</v>
      </c>
      <c r="E9" s="329">
        <f t="shared" si="8"/>
        <v>20.627803000000004</v>
      </c>
      <c r="F9" s="254">
        <f t="shared" si="0"/>
        <v>0.83804020476717622</v>
      </c>
      <c r="G9" s="267">
        <f>A11b!C8</f>
        <v>1.7100979999999999</v>
      </c>
      <c r="H9" s="98"/>
      <c r="I9" s="98"/>
      <c r="J9" s="98"/>
      <c r="K9" s="254"/>
      <c r="L9" s="267">
        <f>A11b!D8</f>
        <v>3.9210199999999999</v>
      </c>
      <c r="M9" s="188"/>
      <c r="N9" s="329">
        <f>'A22'!E9</f>
        <v>12.430555555555554</v>
      </c>
      <c r="O9" s="97">
        <f t="shared" si="9"/>
        <v>48.740456944444439</v>
      </c>
      <c r="P9" s="254">
        <f t="shared" si="1"/>
        <v>2.0668494832487818</v>
      </c>
      <c r="Q9" s="267">
        <f>A11b!E8</f>
        <v>1.179673</v>
      </c>
      <c r="R9" s="98"/>
      <c r="S9" s="98"/>
      <c r="T9" s="98"/>
      <c r="U9" s="254"/>
      <c r="V9" s="267">
        <f>A11b!F8</f>
        <v>1.379945</v>
      </c>
      <c r="W9" s="98"/>
      <c r="X9" s="98"/>
      <c r="Y9" s="98"/>
      <c r="Z9" s="254"/>
      <c r="AA9" s="267">
        <f>A11b!G8</f>
        <v>1.402765</v>
      </c>
      <c r="AB9" s="98"/>
      <c r="AC9" s="98"/>
      <c r="AD9" s="98"/>
      <c r="AE9" s="254"/>
      <c r="AF9" s="267">
        <f>A11b!H8</f>
        <v>0.55335970000000001</v>
      </c>
      <c r="AG9" s="188"/>
      <c r="AH9" s="329">
        <f>'A22'!I9</f>
        <v>30.486111111111107</v>
      </c>
      <c r="AI9" s="97">
        <f t="shared" si="10"/>
        <v>16.869785298611109</v>
      </c>
      <c r="AJ9" s="254">
        <f t="shared" si="2"/>
        <v>0.67377655931802904</v>
      </c>
      <c r="AK9" s="267">
        <f>A11b!I8</f>
        <v>5.4035630000000001</v>
      </c>
      <c r="AL9" s="98"/>
      <c r="AM9" s="98"/>
      <c r="AN9" s="98"/>
      <c r="AO9" s="254"/>
      <c r="AP9" s="267">
        <f>A11b!J8</f>
        <v>0.55407799999999996</v>
      </c>
      <c r="AQ9" s="98"/>
      <c r="AR9" s="98"/>
      <c r="AS9" s="98"/>
      <c r="AT9" s="254"/>
      <c r="AU9" s="267">
        <f>A11b!K8</f>
        <v>0.89779010000000004</v>
      </c>
      <c r="AV9" s="188"/>
      <c r="AW9" s="329">
        <f>'A22'!P9</f>
        <v>3.3194444444444442</v>
      </c>
      <c r="AX9" s="97">
        <f t="shared" si="11"/>
        <v>2.980164359722222</v>
      </c>
      <c r="AY9" s="254">
        <f t="shared" si="3"/>
        <v>6.6658671479056908E-2</v>
      </c>
      <c r="AZ9" s="267">
        <f>A11b!L8</f>
        <v>1.513523</v>
      </c>
      <c r="BA9" s="98"/>
      <c r="BB9" s="98"/>
      <c r="BC9" s="98"/>
      <c r="BD9" s="254"/>
      <c r="BE9" s="267">
        <f>A11b!M8</f>
        <v>1.1758420000000001</v>
      </c>
      <c r="BF9" s="188"/>
      <c r="BG9" s="329">
        <f>'A22'!S9</f>
        <v>5.1683333333333339</v>
      </c>
      <c r="BH9" s="97">
        <f t="shared" si="12"/>
        <v>6.0771434033333342</v>
      </c>
      <c r="BI9" s="254">
        <f t="shared" si="4"/>
        <v>0.20202819552232062</v>
      </c>
      <c r="BJ9" s="267">
        <f>A11b!N8</f>
        <v>1.192423</v>
      </c>
      <c r="BK9" s="188"/>
      <c r="BL9" s="329">
        <f>'A22'!U9</f>
        <v>25.569444444444443</v>
      </c>
      <c r="BM9" s="97">
        <f t="shared" si="5"/>
        <v>30.489593652777778</v>
      </c>
      <c r="BN9" s="254">
        <f t="shared" si="6"/>
        <v>1.2691008894156024</v>
      </c>
      <c r="BO9" s="267">
        <f>A11b!O8</f>
        <v>4.5208519999999996</v>
      </c>
      <c r="BP9" s="188"/>
      <c r="BQ9" s="329">
        <f>'A22'!V9</f>
        <v>9.0833333333333357</v>
      </c>
      <c r="BR9" s="97">
        <f t="shared" si="13"/>
        <v>41.064405666666673</v>
      </c>
      <c r="BS9" s="254">
        <f t="shared" si="7"/>
        <v>1.7313278690008349</v>
      </c>
    </row>
    <row r="10" spans="1:71" hidden="1">
      <c r="A10" s="201">
        <v>1966</v>
      </c>
      <c r="B10" s="267">
        <f>A11b!B9</f>
        <v>1.603264</v>
      </c>
      <c r="C10" s="188"/>
      <c r="D10" s="329">
        <f>'A22'!B10</f>
        <v>16.979166666666664</v>
      </c>
      <c r="E10" s="329">
        <f t="shared" si="8"/>
        <v>27.222086666666662</v>
      </c>
      <c r="F10" s="254">
        <f t="shared" si="0"/>
        <v>1.1262775576173512</v>
      </c>
      <c r="G10" s="267">
        <f>A11b!C9</f>
        <v>1.809833</v>
      </c>
      <c r="H10" s="98"/>
      <c r="I10" s="98"/>
      <c r="J10" s="98"/>
      <c r="K10" s="254"/>
      <c r="L10" s="267">
        <f>A11b!D9</f>
        <v>3.349793</v>
      </c>
      <c r="M10" s="188"/>
      <c r="N10" s="329">
        <f>'A22'!E10</f>
        <v>12.069444444444443</v>
      </c>
      <c r="O10" s="97">
        <f t="shared" si="9"/>
        <v>40.430140513888887</v>
      </c>
      <c r="P10" s="254">
        <f t="shared" si="1"/>
        <v>1.7036040224265803</v>
      </c>
      <c r="Q10" s="267">
        <f>A11b!E9</f>
        <v>1.3796170000000001</v>
      </c>
      <c r="R10" s="98"/>
      <c r="S10" s="98"/>
      <c r="T10" s="98"/>
      <c r="U10" s="254"/>
      <c r="V10" s="267">
        <f>A11b!F9</f>
        <v>1.5130669999999999</v>
      </c>
      <c r="W10" s="98"/>
      <c r="X10" s="98"/>
      <c r="Y10" s="98"/>
      <c r="Z10" s="254"/>
      <c r="AA10" s="267">
        <f>A11b!G9</f>
        <v>1.436796</v>
      </c>
      <c r="AB10" s="98"/>
      <c r="AC10" s="98"/>
      <c r="AD10" s="98"/>
      <c r="AE10" s="254"/>
      <c r="AF10" s="267">
        <f>A11b!H9</f>
        <v>0.6079831</v>
      </c>
      <c r="AG10" s="188"/>
      <c r="AH10" s="329">
        <f>'A22'!I10</f>
        <v>30.236111111111107</v>
      </c>
      <c r="AI10" s="97">
        <f t="shared" si="10"/>
        <v>18.383044565277775</v>
      </c>
      <c r="AJ10" s="254">
        <f t="shared" si="2"/>
        <v>0.73992140040286514</v>
      </c>
      <c r="AK10" s="267">
        <f>A11b!I9</f>
        <v>5.8756839999999997</v>
      </c>
      <c r="AL10" s="98"/>
      <c r="AM10" s="98"/>
      <c r="AN10" s="98"/>
      <c r="AO10" s="254"/>
      <c r="AP10" s="267">
        <f>A11b!J9</f>
        <v>0.7903403</v>
      </c>
      <c r="AQ10" s="98"/>
      <c r="AR10" s="98"/>
      <c r="AS10" s="98"/>
      <c r="AT10" s="254"/>
      <c r="AU10" s="267">
        <f>A11b!K9</f>
        <v>0.82474230000000004</v>
      </c>
      <c r="AV10" s="188"/>
      <c r="AW10" s="329">
        <f>'A22'!P10</f>
        <v>3.5138888888888884</v>
      </c>
      <c r="AX10" s="97">
        <f t="shared" si="11"/>
        <v>2.8980528041666664</v>
      </c>
      <c r="AY10" s="254">
        <f t="shared" si="3"/>
        <v>6.3069560271818356E-2</v>
      </c>
      <c r="AZ10" s="267">
        <f>A11b!L9</f>
        <v>1.3616600000000001</v>
      </c>
      <c r="BA10" s="98"/>
      <c r="BB10" s="98"/>
      <c r="BC10" s="98"/>
      <c r="BD10" s="254"/>
      <c r="BE10" s="267">
        <f>A11b!M9</f>
        <v>1.5554969999999999</v>
      </c>
      <c r="BF10" s="188"/>
      <c r="BG10" s="329">
        <f>'A22'!S10</f>
        <v>5.1011111111111109</v>
      </c>
      <c r="BH10" s="97">
        <f t="shared" si="12"/>
        <v>7.9347630299999992</v>
      </c>
      <c r="BI10" s="254">
        <f t="shared" si="4"/>
        <v>0.28322509132762147</v>
      </c>
      <c r="BJ10" s="267">
        <f>A11b!N9</f>
        <v>1.1144160000000001</v>
      </c>
      <c r="BK10" s="188"/>
      <c r="BL10" s="329">
        <f>'A22'!U10</f>
        <v>26.631944444444443</v>
      </c>
      <c r="BM10" s="97">
        <f t="shared" si="5"/>
        <v>29.679065000000001</v>
      </c>
      <c r="BN10" s="254">
        <f t="shared" si="6"/>
        <v>1.2336725328123173</v>
      </c>
      <c r="BO10" s="267">
        <f>A11b!O9</f>
        <v>3.794378</v>
      </c>
      <c r="BP10" s="188"/>
      <c r="BQ10" s="329">
        <f>'A22'!V10</f>
        <v>9.4652777777777786</v>
      </c>
      <c r="BR10" s="97">
        <f t="shared" si="13"/>
        <v>35.914841763888894</v>
      </c>
      <c r="BS10" s="254">
        <f t="shared" si="7"/>
        <v>1.5062394829533208</v>
      </c>
    </row>
    <row r="11" spans="1:71" hidden="1">
      <c r="A11" s="201">
        <v>1967</v>
      </c>
      <c r="B11" s="267">
        <f>A11b!B10</f>
        <v>1.8815329999999999</v>
      </c>
      <c r="C11" s="188"/>
      <c r="D11" s="329">
        <f>'A22'!B11</f>
        <v>16.069444444444443</v>
      </c>
      <c r="E11" s="329">
        <f t="shared" si="8"/>
        <v>30.235190013888886</v>
      </c>
      <c r="F11" s="254">
        <f t="shared" si="0"/>
        <v>1.2579808595328339</v>
      </c>
      <c r="G11" s="267">
        <f>A11b!C10</f>
        <v>2.479784</v>
      </c>
      <c r="H11" s="98"/>
      <c r="I11" s="98"/>
      <c r="J11" s="98"/>
      <c r="K11" s="254"/>
      <c r="L11" s="267">
        <f>A11b!D10</f>
        <v>3.8208340000000001</v>
      </c>
      <c r="M11" s="188"/>
      <c r="N11" s="329">
        <f>'A22'!E11</f>
        <v>11.708333333333334</v>
      </c>
      <c r="O11" s="97">
        <f t="shared" si="9"/>
        <v>44.735598083333336</v>
      </c>
      <c r="P11" s="254">
        <f t="shared" si="1"/>
        <v>1.8917963652732332</v>
      </c>
      <c r="Q11" s="267">
        <f>A11b!E10</f>
        <v>1.2216400000000001</v>
      </c>
      <c r="R11" s="98"/>
      <c r="S11" s="98"/>
      <c r="T11" s="98"/>
      <c r="U11" s="254"/>
      <c r="V11" s="267">
        <f>A11b!F10</f>
        <v>2.9085869999999998</v>
      </c>
      <c r="W11" s="98"/>
      <c r="X11" s="98"/>
      <c r="Y11" s="98"/>
      <c r="Z11" s="254"/>
      <c r="AA11" s="267">
        <f>A11b!G10</f>
        <v>1.90618</v>
      </c>
      <c r="AB11" s="98"/>
      <c r="AC11" s="98"/>
      <c r="AD11" s="98"/>
      <c r="AE11" s="254"/>
      <c r="AF11" s="267">
        <f>A11b!H10</f>
        <v>1.7708330000000001</v>
      </c>
      <c r="AG11" s="188"/>
      <c r="AH11" s="329">
        <f>'A22'!I11</f>
        <v>29.986111111111107</v>
      </c>
      <c r="AI11" s="97">
        <f t="shared" si="10"/>
        <v>53.100395097222219</v>
      </c>
      <c r="AJ11" s="254">
        <f t="shared" si="2"/>
        <v>2.257423182420931</v>
      </c>
      <c r="AK11" s="267">
        <f>A11b!I10</f>
        <v>5.4159930000000003</v>
      </c>
      <c r="AL11" s="98"/>
      <c r="AM11" s="98"/>
      <c r="AN11" s="98"/>
      <c r="AO11" s="254"/>
      <c r="AP11" s="267">
        <f>A11b!J10</f>
        <v>1.6375550000000001</v>
      </c>
      <c r="AQ11" s="98"/>
      <c r="AR11" s="98"/>
      <c r="AS11" s="98"/>
      <c r="AT11" s="254"/>
      <c r="AU11" s="267">
        <f>A11b!K10</f>
        <v>0.74880869999999999</v>
      </c>
      <c r="AV11" s="188"/>
      <c r="AW11" s="329">
        <f>'A22'!P11</f>
        <v>3.708333333333333</v>
      </c>
      <c r="AX11" s="97">
        <f t="shared" si="11"/>
        <v>2.7768322624999997</v>
      </c>
      <c r="AY11" s="254">
        <f t="shared" si="3"/>
        <v>5.7770988083047724E-2</v>
      </c>
      <c r="AZ11" s="267">
        <f>A11b!L10</f>
        <v>1.8759140000000001</v>
      </c>
      <c r="BA11" s="98"/>
      <c r="BB11" s="98"/>
      <c r="BC11" s="98"/>
      <c r="BD11" s="254"/>
      <c r="BE11" s="267">
        <f>A11b!M10</f>
        <v>2.119205</v>
      </c>
      <c r="BF11" s="188"/>
      <c r="BG11" s="329">
        <f>'A22'!S11</f>
        <v>5.0338888888888889</v>
      </c>
      <c r="BH11" s="97">
        <f t="shared" si="12"/>
        <v>10.667842502777777</v>
      </c>
      <c r="BI11" s="254">
        <f t="shared" si="4"/>
        <v>0.40268849814840063</v>
      </c>
      <c r="BJ11" s="267">
        <f>A11b!N10</f>
        <v>2.0061420000000001</v>
      </c>
      <c r="BK11" s="188"/>
      <c r="BL11" s="329">
        <f>'A22'!U11</f>
        <v>27.694444444444443</v>
      </c>
      <c r="BM11" s="97">
        <f t="shared" si="5"/>
        <v>55.558988166666666</v>
      </c>
      <c r="BN11" s="254">
        <f t="shared" si="6"/>
        <v>2.3648887380285308</v>
      </c>
      <c r="BO11" s="267">
        <f>A11b!O10</f>
        <v>3.8463029999999998</v>
      </c>
      <c r="BP11" s="188"/>
      <c r="BQ11" s="329">
        <f>'A22'!V11</f>
        <v>9.8472222222222232</v>
      </c>
      <c r="BR11" s="97">
        <f t="shared" si="13"/>
        <v>37.875400375000005</v>
      </c>
      <c r="BS11" s="254">
        <f t="shared" si="7"/>
        <v>1.5919358607162049</v>
      </c>
    </row>
    <row r="12" spans="1:71" hidden="1">
      <c r="A12" s="201">
        <v>1968</v>
      </c>
      <c r="B12" s="267">
        <f>A11b!B11</f>
        <v>1.824867</v>
      </c>
      <c r="C12" s="188"/>
      <c r="D12" s="329">
        <f>'A22'!B12</f>
        <v>14.826388888888889</v>
      </c>
      <c r="E12" s="329">
        <f t="shared" si="8"/>
        <v>27.056187812499999</v>
      </c>
      <c r="F12" s="254">
        <f t="shared" si="0"/>
        <v>1.1190260881654694</v>
      </c>
      <c r="G12" s="267">
        <f>A11b!C11</f>
        <v>2.95302</v>
      </c>
      <c r="H12" s="98"/>
      <c r="I12" s="98"/>
      <c r="J12" s="98"/>
      <c r="K12" s="254"/>
      <c r="L12" s="267">
        <f>A11b!D11</f>
        <v>4.5025779999999997</v>
      </c>
      <c r="M12" s="188"/>
      <c r="N12" s="329">
        <f>'A22'!E12</f>
        <v>12.659722222222223</v>
      </c>
      <c r="O12" s="97">
        <f t="shared" si="9"/>
        <v>57.001386763888888</v>
      </c>
      <c r="P12" s="254">
        <f t="shared" si="1"/>
        <v>2.4279362462089451</v>
      </c>
      <c r="Q12" s="267">
        <f>A11b!E11</f>
        <v>1.2173909999999999</v>
      </c>
      <c r="R12" s="98"/>
      <c r="S12" s="98"/>
      <c r="T12" s="98"/>
      <c r="U12" s="254"/>
      <c r="V12" s="267">
        <f>A11b!F11</f>
        <v>3.9590130000000001</v>
      </c>
      <c r="W12" s="98"/>
      <c r="X12" s="98"/>
      <c r="Y12" s="98"/>
      <c r="Z12" s="254"/>
      <c r="AA12" s="267">
        <f>A11b!G11</f>
        <v>2.413691</v>
      </c>
      <c r="AB12" s="98"/>
      <c r="AC12" s="98"/>
      <c r="AD12" s="98"/>
      <c r="AE12" s="254"/>
      <c r="AF12" s="267">
        <f>A11b!H11</f>
        <v>1.2512589999999999</v>
      </c>
      <c r="AG12" s="188"/>
      <c r="AH12" s="329">
        <f>'A22'!I12</f>
        <v>29.854166666666668</v>
      </c>
      <c r="AI12" s="97">
        <f t="shared" si="10"/>
        <v>37.355294729166665</v>
      </c>
      <c r="AJ12" s="254">
        <f t="shared" si="2"/>
        <v>1.5692019472033194</v>
      </c>
      <c r="AK12" s="267">
        <f>A11b!I11</f>
        <v>5.7265709999999999</v>
      </c>
      <c r="AL12" s="98"/>
      <c r="AM12" s="98"/>
      <c r="AN12" s="98"/>
      <c r="AO12" s="254"/>
      <c r="AP12" s="267">
        <f>A11b!J11</f>
        <v>1.4718610000000001</v>
      </c>
      <c r="AQ12" s="98"/>
      <c r="AR12" s="98"/>
      <c r="AS12" s="98"/>
      <c r="AT12" s="254"/>
      <c r="AU12" s="267">
        <f>A11b!K11</f>
        <v>1.148649</v>
      </c>
      <c r="AV12" s="188"/>
      <c r="AW12" s="329">
        <f>'A22'!P12</f>
        <v>3.6805555555555554</v>
      </c>
      <c r="AX12" s="97">
        <f t="shared" si="11"/>
        <v>4.2276664583333332</v>
      </c>
      <c r="AY12" s="254">
        <f t="shared" si="3"/>
        <v>0.12118721783145653</v>
      </c>
      <c r="AZ12" s="267">
        <f>A11b!L11</f>
        <v>1.931589</v>
      </c>
      <c r="BA12" s="98"/>
      <c r="BB12" s="98"/>
      <c r="BC12" s="98"/>
      <c r="BD12" s="254"/>
      <c r="BE12" s="267">
        <f>A11b!M11</f>
        <v>2.223967</v>
      </c>
      <c r="BF12" s="188"/>
      <c r="BG12" s="329">
        <f>'A22'!S12</f>
        <v>5.9030555555555564</v>
      </c>
      <c r="BH12" s="97">
        <f t="shared" si="12"/>
        <v>13.128200754722224</v>
      </c>
      <c r="BI12" s="254">
        <f t="shared" si="4"/>
        <v>0.51023121020798479</v>
      </c>
      <c r="BJ12" s="267">
        <f>A11b!N11</f>
        <v>2.1699090000000001</v>
      </c>
      <c r="BK12" s="188"/>
      <c r="BL12" s="329">
        <f>'A22'!U12</f>
        <v>27.513888888888886</v>
      </c>
      <c r="BM12" s="97">
        <f t="shared" si="5"/>
        <v>59.702635124999993</v>
      </c>
      <c r="BN12" s="254">
        <f t="shared" si="6"/>
        <v>2.5460083092797645</v>
      </c>
      <c r="BO12" s="267">
        <f>A11b!O11</f>
        <v>3.577734</v>
      </c>
      <c r="BP12" s="188"/>
      <c r="BQ12" s="329">
        <f>'A22'!V12</f>
        <v>9.6111111111111107</v>
      </c>
      <c r="BR12" s="97">
        <f t="shared" si="13"/>
        <v>34.385998999999998</v>
      </c>
      <c r="BS12" s="254">
        <f t="shared" si="7"/>
        <v>1.4394134843365165</v>
      </c>
    </row>
    <row r="13" spans="1:71" hidden="1">
      <c r="A13" s="201">
        <v>1969</v>
      </c>
      <c r="B13" s="267">
        <f>A11b!B12</f>
        <v>1.8188009999999999</v>
      </c>
      <c r="C13" s="188"/>
      <c r="D13" s="329">
        <f>'A22'!B13</f>
        <v>13.583333333333336</v>
      </c>
      <c r="E13" s="329">
        <f t="shared" si="8"/>
        <v>24.705380250000001</v>
      </c>
      <c r="F13" s="254">
        <f t="shared" si="0"/>
        <v>1.0162718569060054</v>
      </c>
      <c r="G13" s="267">
        <f>A11b!C12</f>
        <v>2.333599</v>
      </c>
      <c r="H13" s="98"/>
      <c r="I13" s="98"/>
      <c r="J13" s="98"/>
      <c r="K13" s="254"/>
      <c r="L13" s="267">
        <f>A11b!D12</f>
        <v>4.4178670000000002</v>
      </c>
      <c r="M13" s="188"/>
      <c r="N13" s="329">
        <f>'A22'!E13</f>
        <v>13.611111111111112</v>
      </c>
      <c r="O13" s="97">
        <f t="shared" si="9"/>
        <v>60.132078611111119</v>
      </c>
      <c r="P13" s="254">
        <f t="shared" si="1"/>
        <v>2.564779363103415</v>
      </c>
      <c r="Q13" s="267">
        <f>A11b!E12</f>
        <v>1.1265160000000001</v>
      </c>
      <c r="R13" s="98"/>
      <c r="S13" s="98"/>
      <c r="T13" s="98"/>
      <c r="U13" s="254"/>
      <c r="V13" s="267">
        <f>A11b!F12</f>
        <v>2.8411740000000001</v>
      </c>
      <c r="W13" s="98"/>
      <c r="X13" s="98"/>
      <c r="Y13" s="98"/>
      <c r="Z13" s="254"/>
      <c r="AA13" s="267">
        <f>A11b!G12</f>
        <v>2.0768179999999998</v>
      </c>
      <c r="AB13" s="98"/>
      <c r="AC13" s="98"/>
      <c r="AD13" s="98"/>
      <c r="AE13" s="254"/>
      <c r="AF13" s="267">
        <f>A11b!H12</f>
        <v>0.68714010000000003</v>
      </c>
      <c r="AG13" s="188"/>
      <c r="AH13" s="329">
        <f>'A22'!I13</f>
        <v>29.722222222222229</v>
      </c>
      <c r="AI13" s="97">
        <f t="shared" si="10"/>
        <v>20.423330750000005</v>
      </c>
      <c r="AJ13" s="254">
        <f t="shared" si="2"/>
        <v>0.82910268508338758</v>
      </c>
      <c r="AK13" s="267">
        <f>A11b!I12</f>
        <v>5.7221780000000004</v>
      </c>
      <c r="AL13" s="98"/>
      <c r="AM13" s="98"/>
      <c r="AN13" s="98"/>
      <c r="AO13" s="254"/>
      <c r="AP13" s="267">
        <f>A11b!J12</f>
        <v>1.04925</v>
      </c>
      <c r="AQ13" s="98"/>
      <c r="AR13" s="98"/>
      <c r="AS13" s="98"/>
      <c r="AT13" s="254"/>
      <c r="AU13" s="267">
        <f>A11b!K12</f>
        <v>1.073825</v>
      </c>
      <c r="AV13" s="188"/>
      <c r="AW13" s="329">
        <f>'A22'!P13</f>
        <v>3.6527777777777777</v>
      </c>
      <c r="AX13" s="97">
        <f t="shared" si="11"/>
        <v>3.9224440972222223</v>
      </c>
      <c r="AY13" s="254">
        <f t="shared" si="3"/>
        <v>0.10784589224638079</v>
      </c>
      <c r="AZ13" s="267">
        <f>A11b!L12</f>
        <v>1.4652890000000001</v>
      </c>
      <c r="BA13" s="98"/>
      <c r="BB13" s="98"/>
      <c r="BC13" s="98"/>
      <c r="BD13" s="254"/>
      <c r="BE13" s="267">
        <f>A11b!M12</f>
        <v>1.893645</v>
      </c>
      <c r="BF13" s="188"/>
      <c r="BG13" s="329">
        <f>'A22'!S13</f>
        <v>6.7722222222222239</v>
      </c>
      <c r="BH13" s="97">
        <f t="shared" si="12"/>
        <v>12.824184750000004</v>
      </c>
      <c r="BI13" s="254">
        <f t="shared" si="4"/>
        <v>0.49694261468271606</v>
      </c>
      <c r="BJ13" s="267">
        <f>A11b!N12</f>
        <v>2.0723319999999998</v>
      </c>
      <c r="BK13" s="188"/>
      <c r="BL13" s="329">
        <f>'A22'!U13</f>
        <v>27.333333333333332</v>
      </c>
      <c r="BM13" s="97">
        <f t="shared" si="5"/>
        <v>56.643741333333324</v>
      </c>
      <c r="BN13" s="254">
        <f t="shared" si="6"/>
        <v>2.4123034986091736</v>
      </c>
      <c r="BO13" s="267">
        <f>A11b!O12</f>
        <v>3.507816</v>
      </c>
      <c r="BP13" s="188"/>
      <c r="BQ13" s="329">
        <f>'A22'!V13</f>
        <v>9.375</v>
      </c>
      <c r="BR13" s="97">
        <f t="shared" si="13"/>
        <v>32.885775000000002</v>
      </c>
      <c r="BS13" s="254">
        <f t="shared" si="7"/>
        <v>1.3738384171570235</v>
      </c>
    </row>
    <row r="14" spans="1:71" hidden="1">
      <c r="A14" s="201">
        <v>1970</v>
      </c>
      <c r="B14" s="267">
        <f>A11b!B13</f>
        <v>1.6538580000000001</v>
      </c>
      <c r="C14" s="188"/>
      <c r="D14" s="329">
        <f>'A22'!B14</f>
        <v>13.659722222222225</v>
      </c>
      <c r="E14" s="329">
        <f t="shared" si="8"/>
        <v>22.591240875000004</v>
      </c>
      <c r="F14" s="254">
        <f t="shared" si="0"/>
        <v>0.92386243568461679</v>
      </c>
      <c r="G14" s="267">
        <f>A11b!C13</f>
        <v>1.9319729999999999</v>
      </c>
      <c r="H14" s="98"/>
      <c r="I14" s="98"/>
      <c r="J14" s="98"/>
      <c r="K14" s="254"/>
      <c r="L14" s="267">
        <f>A11b!D13</f>
        <v>5.6700419999999996</v>
      </c>
      <c r="M14" s="188"/>
      <c r="N14" s="329">
        <f>'A22'!E14</f>
        <v>13.145833333333334</v>
      </c>
      <c r="O14" s="97">
        <f t="shared" si="9"/>
        <v>74.537427124999994</v>
      </c>
      <c r="P14" s="254">
        <f t="shared" si="1"/>
        <v>3.1944397981732946</v>
      </c>
      <c r="Q14" s="267">
        <f>A11b!E13</f>
        <v>0.72898799999999997</v>
      </c>
      <c r="R14" s="98"/>
      <c r="S14" s="98"/>
      <c r="T14" s="98"/>
      <c r="U14" s="254"/>
      <c r="V14" s="267">
        <f>A11b!F13</f>
        <v>1.90167</v>
      </c>
      <c r="W14" s="98"/>
      <c r="X14" s="98"/>
      <c r="Y14" s="98"/>
      <c r="Z14" s="254"/>
      <c r="AA14" s="267">
        <f>A11b!G13</f>
        <v>2.231735</v>
      </c>
      <c r="AB14" s="98"/>
      <c r="AC14" s="98"/>
      <c r="AD14" s="98"/>
      <c r="AE14" s="254"/>
      <c r="AF14" s="267">
        <f>A11b!H13</f>
        <v>0.56615249999999995</v>
      </c>
      <c r="AG14" s="188"/>
      <c r="AH14" s="329">
        <f>'A22'!I14</f>
        <v>29.388888888888889</v>
      </c>
      <c r="AI14" s="97">
        <f t="shared" si="10"/>
        <v>16.638592916666667</v>
      </c>
      <c r="AJ14" s="254">
        <f t="shared" si="2"/>
        <v>0.66367109774869415</v>
      </c>
      <c r="AK14" s="267">
        <f>A11b!I13</f>
        <v>5.4650990000000004</v>
      </c>
      <c r="AL14" s="98"/>
      <c r="AM14" s="98"/>
      <c r="AN14" s="98"/>
      <c r="AO14" s="254"/>
      <c r="AP14" s="267">
        <f>A11b!J13</f>
        <v>0.99470899999999995</v>
      </c>
      <c r="AQ14" s="98"/>
      <c r="AR14" s="98"/>
      <c r="AS14" s="98"/>
      <c r="AT14" s="254"/>
      <c r="AU14" s="267">
        <f>A11b!K13</f>
        <v>0.79522859999999995</v>
      </c>
      <c r="AV14" s="188"/>
      <c r="AW14" s="329">
        <f>'A22'!P14</f>
        <v>4.3125</v>
      </c>
      <c r="AX14" s="97">
        <f t="shared" si="11"/>
        <v>3.4294233374999998</v>
      </c>
      <c r="AY14" s="254">
        <f t="shared" si="3"/>
        <v>8.6295864090805696E-2</v>
      </c>
      <c r="AZ14" s="267">
        <f>A11b!L13</f>
        <v>1.528592</v>
      </c>
      <c r="BA14" s="98"/>
      <c r="BB14" s="98"/>
      <c r="BC14" s="98"/>
      <c r="BD14" s="254"/>
      <c r="BE14" s="267">
        <f>A11b!M13</f>
        <v>1.5077940000000001</v>
      </c>
      <c r="BF14" s="188"/>
      <c r="BG14" s="329">
        <f>'A22'!S14</f>
        <v>6.5814814814814824</v>
      </c>
      <c r="BH14" s="97">
        <f t="shared" si="12"/>
        <v>9.9235182888888911</v>
      </c>
      <c r="BI14" s="254">
        <f t="shared" si="4"/>
        <v>0.37015394975490262</v>
      </c>
      <c r="BJ14" s="267">
        <f>A11b!N13</f>
        <v>2.225698</v>
      </c>
      <c r="BK14" s="188"/>
      <c r="BL14" s="329">
        <f>'A22'!U14</f>
        <v>26.319444444444443</v>
      </c>
      <c r="BM14" s="97">
        <f t="shared" si="5"/>
        <v>58.579134861111108</v>
      </c>
      <c r="BN14" s="254">
        <f t="shared" si="6"/>
        <v>2.4968999059475339</v>
      </c>
      <c r="BO14" s="267">
        <f>A11b!O13</f>
        <v>4.9449690000000004</v>
      </c>
      <c r="BP14" s="188"/>
      <c r="BQ14" s="329">
        <f>'A22'!V14</f>
        <v>10.277777777777779</v>
      </c>
      <c r="BR14" s="97">
        <f t="shared" si="13"/>
        <v>50.823292500000008</v>
      </c>
      <c r="BS14" s="254">
        <f t="shared" si="7"/>
        <v>2.1578906087603009</v>
      </c>
    </row>
    <row r="15" spans="1:71" hidden="1">
      <c r="A15" s="201">
        <v>1971</v>
      </c>
      <c r="B15" s="267">
        <f>A11b!B14</f>
        <v>1.907929</v>
      </c>
      <c r="C15" s="188"/>
      <c r="D15" s="329">
        <f>'A22'!B15</f>
        <v>13.736111111111112</v>
      </c>
      <c r="E15" s="329">
        <f t="shared" si="8"/>
        <v>26.207524736111115</v>
      </c>
      <c r="F15" s="254">
        <f t="shared" si="0"/>
        <v>1.0819308688869107</v>
      </c>
      <c r="G15" s="267">
        <f>A11b!C14</f>
        <v>1.8653690000000001</v>
      </c>
      <c r="H15" s="98"/>
      <c r="I15" s="98"/>
      <c r="J15" s="98"/>
      <c r="K15" s="254"/>
      <c r="L15" s="267">
        <f>A11b!D14</f>
        <v>6.1928460000000003</v>
      </c>
      <c r="M15" s="188"/>
      <c r="N15" s="329">
        <f>'A22'!E15</f>
        <v>12.680555555555555</v>
      </c>
      <c r="O15" s="97">
        <f t="shared" si="9"/>
        <v>78.528727750000002</v>
      </c>
      <c r="P15" s="254">
        <f t="shared" si="1"/>
        <v>3.3689002831528234</v>
      </c>
      <c r="Q15" s="267">
        <f>A11b!E14</f>
        <v>1.1416489999999999</v>
      </c>
      <c r="R15" s="98"/>
      <c r="S15" s="98"/>
      <c r="T15" s="98"/>
      <c r="U15" s="254"/>
      <c r="V15" s="267">
        <f>A11b!F14</f>
        <v>2.2664200000000001</v>
      </c>
      <c r="W15" s="98"/>
      <c r="X15" s="98"/>
      <c r="Y15" s="98"/>
      <c r="Z15" s="254"/>
      <c r="AA15" s="267">
        <f>A11b!G14</f>
        <v>2.4441470000000001</v>
      </c>
      <c r="AB15" s="98"/>
      <c r="AC15" s="98"/>
      <c r="AD15" s="98"/>
      <c r="AE15" s="254"/>
      <c r="AF15" s="267">
        <f>A11b!H14</f>
        <v>0.69924779999999997</v>
      </c>
      <c r="AG15" s="188"/>
      <c r="AH15" s="329">
        <f>'A22'!I15</f>
        <v>29.05555555555555</v>
      </c>
      <c r="AI15" s="97">
        <f t="shared" si="10"/>
        <v>20.317033299999995</v>
      </c>
      <c r="AJ15" s="254">
        <f t="shared" si="2"/>
        <v>0.82445640397819298</v>
      </c>
      <c r="AK15" s="267">
        <f>A11b!I14</f>
        <v>5.4670940000000003</v>
      </c>
      <c r="AL15" s="98"/>
      <c r="AM15" s="98"/>
      <c r="AN15" s="98"/>
      <c r="AO15" s="254"/>
      <c r="AP15" s="267">
        <f>A11b!J14</f>
        <v>1.301974</v>
      </c>
      <c r="AQ15" s="98"/>
      <c r="AR15" s="98"/>
      <c r="AS15" s="98"/>
      <c r="AT15" s="254"/>
      <c r="AU15" s="267">
        <f>A11b!K14</f>
        <v>0.78534029999999999</v>
      </c>
      <c r="AV15" s="188"/>
      <c r="AW15" s="329">
        <f>'A22'!P15</f>
        <v>4.9722222222222214</v>
      </c>
      <c r="AX15" s="97">
        <f t="shared" si="11"/>
        <v>3.9048864916666659</v>
      </c>
      <c r="AY15" s="254">
        <f t="shared" si="3"/>
        <v>0.10707844607579785</v>
      </c>
      <c r="AZ15" s="267">
        <f>A11b!L14</f>
        <v>2.007056</v>
      </c>
      <c r="BA15" s="98"/>
      <c r="BB15" s="98"/>
      <c r="BC15" s="98"/>
      <c r="BD15" s="254"/>
      <c r="BE15" s="267">
        <f>A11b!M14</f>
        <v>2.5498609999999999</v>
      </c>
      <c r="BF15" s="188"/>
      <c r="BG15" s="329">
        <f>'A22'!S15</f>
        <v>6.3907407407407399</v>
      </c>
      <c r="BH15" s="97">
        <f t="shared" si="12"/>
        <v>16.295500575925924</v>
      </c>
      <c r="BI15" s="254">
        <f t="shared" si="4"/>
        <v>0.64867446838345022</v>
      </c>
      <c r="BJ15" s="267">
        <f>A11b!N14</f>
        <v>2.799566</v>
      </c>
      <c r="BK15" s="188"/>
      <c r="BL15" s="329">
        <f>'A22'!U15</f>
        <v>25.305555555555554</v>
      </c>
      <c r="BM15" s="97">
        <f t="shared" si="5"/>
        <v>70.844572944444437</v>
      </c>
      <c r="BN15" s="254">
        <f t="shared" si="6"/>
        <v>3.0330244622141294</v>
      </c>
      <c r="BO15" s="267">
        <f>A11b!O14</f>
        <v>5.9443960000000002</v>
      </c>
      <c r="BP15" s="188"/>
      <c r="BQ15" s="329">
        <f>'A22'!V15</f>
        <v>11.180555555555555</v>
      </c>
      <c r="BR15" s="97">
        <f t="shared" si="13"/>
        <v>66.461649722222219</v>
      </c>
      <c r="BS15" s="254">
        <f t="shared" si="7"/>
        <v>2.8414460814258051</v>
      </c>
    </row>
    <row r="16" spans="1:71" hidden="1">
      <c r="A16" s="201">
        <v>1972</v>
      </c>
      <c r="B16" s="267">
        <f>A11b!B15</f>
        <v>2.6097540000000001</v>
      </c>
      <c r="C16" s="188"/>
      <c r="D16" s="329">
        <f>'A22'!B16</f>
        <v>15.069444444444446</v>
      </c>
      <c r="E16" s="329">
        <f t="shared" si="8"/>
        <v>39.327542916666673</v>
      </c>
      <c r="F16" s="254">
        <f t="shared" si="0"/>
        <v>1.65540927850181</v>
      </c>
      <c r="G16" s="267">
        <f>A11b!C15</f>
        <v>2.3719679999999999</v>
      </c>
      <c r="H16" s="98"/>
      <c r="I16" s="98"/>
      <c r="J16" s="98"/>
      <c r="K16" s="254"/>
      <c r="L16" s="267">
        <f>A11b!D15</f>
        <v>6.2155779999999998</v>
      </c>
      <c r="M16" s="188"/>
      <c r="N16" s="329">
        <f>'A22'!E16</f>
        <v>17.229166666666664</v>
      </c>
      <c r="O16" s="97">
        <f t="shared" si="9"/>
        <v>107.08922929166665</v>
      </c>
      <c r="P16" s="254">
        <f t="shared" si="1"/>
        <v>4.6172850625423081</v>
      </c>
      <c r="Q16" s="267">
        <f>A11b!E15</f>
        <v>0.96679280000000001</v>
      </c>
      <c r="R16" s="98"/>
      <c r="S16" s="98"/>
      <c r="T16" s="98"/>
      <c r="U16" s="254"/>
      <c r="V16" s="267">
        <f>A11b!F15</f>
        <v>2.5427650000000002</v>
      </c>
      <c r="W16" s="98"/>
      <c r="X16" s="98"/>
      <c r="Y16" s="98"/>
      <c r="Z16" s="254"/>
      <c r="AA16" s="267">
        <f>A11b!G15</f>
        <v>2.539803</v>
      </c>
      <c r="AB16" s="98"/>
      <c r="AC16" s="98"/>
      <c r="AD16" s="98"/>
      <c r="AE16" s="254"/>
      <c r="AF16" s="267">
        <f>A11b!H15</f>
        <v>0.92885079999999998</v>
      </c>
      <c r="AG16" s="188"/>
      <c r="AH16" s="329">
        <f>'A22'!I16</f>
        <v>28.499999999999993</v>
      </c>
      <c r="AI16" s="97">
        <f t="shared" si="10"/>
        <v>26.472247799999991</v>
      </c>
      <c r="AJ16" s="254">
        <f t="shared" si="2"/>
        <v>1.0935019627358786</v>
      </c>
      <c r="AK16" s="267">
        <f>A11b!I15</f>
        <v>6.433039</v>
      </c>
      <c r="AL16" s="98"/>
      <c r="AM16" s="98"/>
      <c r="AN16" s="98"/>
      <c r="AO16" s="254"/>
      <c r="AP16" s="267">
        <f>A11b!J15</f>
        <v>2.2589419999999998</v>
      </c>
      <c r="AQ16" s="98"/>
      <c r="AR16" s="98"/>
      <c r="AS16" s="98"/>
      <c r="AT16" s="254"/>
      <c r="AU16" s="267">
        <f>A11b!K15</f>
        <v>1.6786570000000001</v>
      </c>
      <c r="AV16" s="188"/>
      <c r="AW16" s="329">
        <f>'A22'!P16</f>
        <v>6.4236111111111107</v>
      </c>
      <c r="AX16" s="97">
        <f t="shared" si="11"/>
        <v>10.783039756944444</v>
      </c>
      <c r="AY16" s="254">
        <f t="shared" si="3"/>
        <v>0.40772379133186676</v>
      </c>
      <c r="AZ16" s="267">
        <f>A11b!L15</f>
        <v>3.032413</v>
      </c>
      <c r="BA16" s="98"/>
      <c r="BB16" s="98"/>
      <c r="BC16" s="98"/>
      <c r="BD16" s="254"/>
      <c r="BE16" s="267">
        <f>A11b!M15</f>
        <v>2.695214</v>
      </c>
      <c r="BF16" s="188"/>
      <c r="BG16" s="329">
        <f>'A22'!S16</f>
        <v>6.7860648148148144</v>
      </c>
      <c r="BH16" s="97">
        <f t="shared" si="12"/>
        <v>18.289896893796296</v>
      </c>
      <c r="BI16" s="254">
        <f t="shared" si="4"/>
        <v>0.73584989853713623</v>
      </c>
      <c r="BJ16" s="267">
        <f>A11b!N15</f>
        <v>3.122366</v>
      </c>
      <c r="BK16" s="188"/>
      <c r="BL16" s="329">
        <f>'A22'!U16</f>
        <v>24.881944444444443</v>
      </c>
      <c r="BM16" s="97">
        <f t="shared" si="5"/>
        <v>77.690537347222218</v>
      </c>
      <c r="BN16" s="254">
        <f t="shared" si="6"/>
        <v>3.3322628263654641</v>
      </c>
      <c r="BO16" s="267">
        <f>A11b!O15</f>
        <v>5.6093019999999996</v>
      </c>
      <c r="BP16" s="188"/>
      <c r="BQ16" s="329">
        <f>'A22'!V16</f>
        <v>11.125</v>
      </c>
      <c r="BR16" s="97">
        <f t="shared" si="13"/>
        <v>62.403484749999997</v>
      </c>
      <c r="BS16" s="254">
        <f t="shared" si="7"/>
        <v>2.6640629435217735</v>
      </c>
    </row>
    <row r="17" spans="1:163" hidden="1">
      <c r="A17" s="201">
        <v>1973</v>
      </c>
      <c r="B17" s="267">
        <f>A11b!B16</f>
        <v>2.3096610000000002</v>
      </c>
      <c r="C17" s="188"/>
      <c r="D17" s="329">
        <f>'A22'!B17</f>
        <v>16.402777777777779</v>
      </c>
      <c r="E17" s="329">
        <f t="shared" si="8"/>
        <v>37.884856125000006</v>
      </c>
      <c r="F17" s="254">
        <f t="shared" si="0"/>
        <v>1.5923491732891824</v>
      </c>
      <c r="G17" s="267">
        <f>A11b!C16</f>
        <v>2.4546429999999999</v>
      </c>
      <c r="H17" s="98"/>
      <c r="I17" s="98"/>
      <c r="J17" s="98"/>
      <c r="K17" s="254"/>
      <c r="L17" s="267">
        <f>A11b!D16</f>
        <v>5.5519619999999996</v>
      </c>
      <c r="M17" s="188"/>
      <c r="N17" s="329">
        <f>'A22'!E17</f>
        <v>21.777777777777775</v>
      </c>
      <c r="O17" s="97">
        <f t="shared" si="9"/>
        <v>120.90939466666664</v>
      </c>
      <c r="P17" s="254">
        <f t="shared" si="1"/>
        <v>5.2213670348993224</v>
      </c>
      <c r="Q17" s="267">
        <f>A11b!E16</f>
        <v>0.87281790000000004</v>
      </c>
      <c r="R17" s="98"/>
      <c r="S17" s="98"/>
      <c r="T17" s="98"/>
      <c r="U17" s="254"/>
      <c r="V17" s="267">
        <f>A11b!F16</f>
        <v>2.3129249999999999</v>
      </c>
      <c r="W17" s="98"/>
      <c r="X17" s="98"/>
      <c r="Y17" s="98"/>
      <c r="Z17" s="254"/>
      <c r="AA17" s="267">
        <f>A11b!G16</f>
        <v>2.4265940000000001</v>
      </c>
      <c r="AB17" s="98"/>
      <c r="AC17" s="98"/>
      <c r="AD17" s="98"/>
      <c r="AE17" s="254"/>
      <c r="AF17" s="267">
        <f>A11b!H16</f>
        <v>1.014041</v>
      </c>
      <c r="AG17" s="188"/>
      <c r="AH17" s="329">
        <f>'A22'!I17</f>
        <v>27.944444444444439</v>
      </c>
      <c r="AI17" s="97">
        <f t="shared" si="10"/>
        <v>28.336812388888884</v>
      </c>
      <c r="AJ17" s="254">
        <f t="shared" si="2"/>
        <v>1.1750024241182411</v>
      </c>
      <c r="AK17" s="267">
        <f>A11b!I16</f>
        <v>6.4158749999999998</v>
      </c>
      <c r="AL17" s="98"/>
      <c r="AM17" s="98"/>
      <c r="AN17" s="98"/>
      <c r="AO17" s="254"/>
      <c r="AP17" s="267">
        <f>A11b!J16</f>
        <v>2.3012549999999998</v>
      </c>
      <c r="AQ17" s="98"/>
      <c r="AR17" s="98"/>
      <c r="AS17" s="98"/>
      <c r="AT17" s="254"/>
      <c r="AU17" s="267">
        <f>A11b!K16</f>
        <v>1.555024</v>
      </c>
      <c r="AV17" s="188"/>
      <c r="AW17" s="329">
        <f>'A22'!P17</f>
        <v>7.875</v>
      </c>
      <c r="AX17" s="97">
        <f t="shared" si="11"/>
        <v>12.245813999999999</v>
      </c>
      <c r="AY17" s="254">
        <f t="shared" si="3"/>
        <v>0.47166192274210977</v>
      </c>
      <c r="AZ17" s="267">
        <f>A11b!L16</f>
        <v>2.7472940000000001</v>
      </c>
      <c r="BA17" s="98"/>
      <c r="BB17" s="98"/>
      <c r="BC17" s="98"/>
      <c r="BD17" s="254"/>
      <c r="BE17" s="267">
        <f>A11b!M16</f>
        <v>2.4641690000000001</v>
      </c>
      <c r="BF17" s="188"/>
      <c r="BG17" s="329">
        <f>'A22'!S17</f>
        <v>7.1813888888888888</v>
      </c>
      <c r="BH17" s="97">
        <f t="shared" si="12"/>
        <v>17.696155876944445</v>
      </c>
      <c r="BI17" s="254">
        <f t="shared" si="4"/>
        <v>0.70989736940329973</v>
      </c>
      <c r="BJ17" s="267">
        <f>A11b!N16</f>
        <v>2.2040199999999999</v>
      </c>
      <c r="BK17" s="188"/>
      <c r="BL17" s="329">
        <f>'A22'!U17</f>
        <v>24.458333333333332</v>
      </c>
      <c r="BM17" s="97">
        <f t="shared" si="5"/>
        <v>53.906655833333325</v>
      </c>
      <c r="BN17" s="254">
        <f t="shared" si="6"/>
        <v>2.2926649876011398</v>
      </c>
      <c r="BO17" s="267">
        <f>A11b!O16</f>
        <v>4.8809670000000001</v>
      </c>
      <c r="BP17" s="188"/>
      <c r="BQ17" s="329">
        <f>'A22'!V17</f>
        <v>11.069444444444446</v>
      </c>
      <c r="BR17" s="97">
        <f t="shared" si="13"/>
        <v>54.029593041666679</v>
      </c>
      <c r="BS17" s="254">
        <f t="shared" si="7"/>
        <v>2.2980385956058904</v>
      </c>
    </row>
    <row r="18" spans="1:163" hidden="1">
      <c r="A18" s="201">
        <v>1974</v>
      </c>
      <c r="B18" s="267">
        <f>A11b!B17</f>
        <v>2.6698390000000001</v>
      </c>
      <c r="C18" s="188"/>
      <c r="D18" s="329">
        <f>'A22'!B18</f>
        <v>19.041666666666668</v>
      </c>
      <c r="E18" s="329">
        <f t="shared" si="8"/>
        <v>50.838184291666671</v>
      </c>
      <c r="F18" s="254">
        <f t="shared" si="0"/>
        <v>2.158541531715116</v>
      </c>
      <c r="G18" s="267">
        <f>A11b!C17</f>
        <v>2.5445959999999999</v>
      </c>
      <c r="H18" s="98"/>
      <c r="I18" s="98"/>
      <c r="J18" s="98"/>
      <c r="K18" s="254"/>
      <c r="L18" s="267">
        <f>A11b!D17</f>
        <v>5.332503</v>
      </c>
      <c r="M18" s="188"/>
      <c r="N18" s="329">
        <f>'A22'!E18</f>
        <v>21.048611111111107</v>
      </c>
      <c r="O18" s="97">
        <f t="shared" si="9"/>
        <v>112.24178189583331</v>
      </c>
      <c r="P18" s="254">
        <f t="shared" si="1"/>
        <v>4.8425040852776471</v>
      </c>
      <c r="Q18" s="267">
        <f>A11b!E17</f>
        <v>3.6021290000000001</v>
      </c>
      <c r="R18" s="98"/>
      <c r="S18" s="98"/>
      <c r="T18" s="98"/>
      <c r="U18" s="254"/>
      <c r="V18" s="267">
        <f>A11b!F17</f>
        <v>1.7271920000000001</v>
      </c>
      <c r="W18" s="98"/>
      <c r="X18" s="98"/>
      <c r="Y18" s="98"/>
      <c r="Z18" s="254"/>
      <c r="AA18" s="267">
        <f>A11b!G17</f>
        <v>2.5645769999999999</v>
      </c>
      <c r="AB18" s="98"/>
      <c r="AC18" s="98"/>
      <c r="AD18" s="98"/>
      <c r="AE18" s="254"/>
      <c r="AF18" s="267">
        <f>A11b!H17</f>
        <v>2.1648559999999999</v>
      </c>
      <c r="AG18" s="188"/>
      <c r="AH18" s="329">
        <f>'A22'!I18</f>
        <v>28.5</v>
      </c>
      <c r="AI18" s="97">
        <f t="shared" si="10"/>
        <v>61.698395999999995</v>
      </c>
      <c r="AJ18" s="254">
        <f t="shared" si="2"/>
        <v>2.6332433844767542</v>
      </c>
      <c r="AK18" s="267">
        <f>A11b!I17</f>
        <v>5.4187190000000003</v>
      </c>
      <c r="AL18" s="98"/>
      <c r="AM18" s="98"/>
      <c r="AN18" s="98"/>
      <c r="AO18" s="254"/>
      <c r="AP18" s="267">
        <f>A11b!J17</f>
        <v>2.8084039999999999</v>
      </c>
      <c r="AQ18" s="98"/>
      <c r="AR18" s="98"/>
      <c r="AS18" s="98"/>
      <c r="AT18" s="254"/>
      <c r="AU18" s="267">
        <f>A11b!K17</f>
        <v>1.4916469999999999</v>
      </c>
      <c r="AV18" s="188"/>
      <c r="AW18" s="329">
        <f>'A22'!P18</f>
        <v>7.7291666666666679</v>
      </c>
      <c r="AX18" s="97">
        <f t="shared" si="11"/>
        <v>11.529188270833334</v>
      </c>
      <c r="AY18" s="254">
        <f t="shared" si="3"/>
        <v>0.44033808021415566</v>
      </c>
      <c r="AZ18" s="267">
        <f>A11b!L17</f>
        <v>3.2489889999999999</v>
      </c>
      <c r="BA18" s="98"/>
      <c r="BB18" s="98"/>
      <c r="BC18" s="98"/>
      <c r="BD18" s="254"/>
      <c r="BE18" s="267">
        <f>A11b!M17</f>
        <v>1.978729</v>
      </c>
      <c r="BF18" s="188"/>
      <c r="BG18" s="329">
        <f>'A22'!S18</f>
        <v>14.570787037037036</v>
      </c>
      <c r="BH18" s="97">
        <f t="shared" si="12"/>
        <v>28.831638863009257</v>
      </c>
      <c r="BI18" s="254">
        <f t="shared" si="4"/>
        <v>1.196631380382529</v>
      </c>
      <c r="BJ18" s="267">
        <f>A11b!N17</f>
        <v>2.084403</v>
      </c>
      <c r="BK18" s="188"/>
      <c r="BL18" s="329">
        <f>'A22'!U18</f>
        <v>23.076388888888886</v>
      </c>
      <c r="BM18" s="97">
        <f t="shared" si="5"/>
        <v>48.100494229166664</v>
      </c>
      <c r="BN18" s="254">
        <f t="shared" si="6"/>
        <v>2.0388765951689276</v>
      </c>
      <c r="BO18" s="267">
        <f>A11b!O17</f>
        <v>5.607456</v>
      </c>
      <c r="BP18" s="188"/>
      <c r="BQ18" s="329">
        <f>'A22'!V18</f>
        <v>11.583333333333336</v>
      </c>
      <c r="BR18" s="97">
        <f t="shared" si="13"/>
        <v>64.953032000000007</v>
      </c>
      <c r="BS18" s="254">
        <f t="shared" si="7"/>
        <v>2.7755041231029849</v>
      </c>
    </row>
    <row r="19" spans="1:163" hidden="1">
      <c r="A19" s="201">
        <v>1975</v>
      </c>
      <c r="B19" s="267">
        <f>A11b!B18</f>
        <v>4.9037090000000001</v>
      </c>
      <c r="C19" s="188"/>
      <c r="D19" s="329">
        <f>'A22'!B19</f>
        <v>21.680555555555557</v>
      </c>
      <c r="E19" s="329">
        <f t="shared" si="8"/>
        <v>106.31513540277778</v>
      </c>
      <c r="F19" s="254">
        <f t="shared" si="0"/>
        <v>4.5834492761749903</v>
      </c>
      <c r="G19" s="267">
        <f>A11b!C18</f>
        <v>4.5608550000000001</v>
      </c>
      <c r="H19" s="98"/>
      <c r="I19" s="98"/>
      <c r="J19" s="98"/>
      <c r="K19" s="254"/>
      <c r="L19" s="267">
        <f>A11b!D18</f>
        <v>6.9179870000000001</v>
      </c>
      <c r="M19" s="188"/>
      <c r="N19" s="329">
        <f>'A22'!E19</f>
        <v>20.319444444444443</v>
      </c>
      <c r="O19" s="97">
        <f t="shared" si="9"/>
        <v>140.56965251388888</v>
      </c>
      <c r="P19" s="254">
        <f t="shared" si="1"/>
        <v>6.0807205241767619</v>
      </c>
      <c r="Q19" s="267">
        <f>A11b!E18</f>
        <v>4.9327350000000001</v>
      </c>
      <c r="R19" s="98"/>
      <c r="S19" s="98"/>
      <c r="T19" s="98"/>
      <c r="U19" s="254"/>
      <c r="V19" s="267">
        <f>A11b!F18</f>
        <v>2.254642</v>
      </c>
      <c r="W19" s="98"/>
      <c r="X19" s="98"/>
      <c r="Y19" s="98"/>
      <c r="Z19" s="254"/>
      <c r="AA19" s="267">
        <f>A11b!G18</f>
        <v>3.6965249999999998</v>
      </c>
      <c r="AB19" s="98"/>
      <c r="AC19" s="98"/>
      <c r="AD19" s="98"/>
      <c r="AE19" s="254"/>
      <c r="AF19" s="267">
        <f>A11b!H18</f>
        <v>4.0285070000000003</v>
      </c>
      <c r="AG19" s="188"/>
      <c r="AH19" s="329">
        <f>'A22'!I19</f>
        <v>29.055555555555557</v>
      </c>
      <c r="AI19" s="97">
        <f t="shared" si="10"/>
        <v>117.05050894444446</v>
      </c>
      <c r="AJ19" s="254">
        <f t="shared" si="2"/>
        <v>5.0526944296932284</v>
      </c>
      <c r="AK19" s="267">
        <f>A11b!I18</f>
        <v>5.9178449999999998</v>
      </c>
      <c r="AL19" s="98"/>
      <c r="AM19" s="98"/>
      <c r="AN19" s="98"/>
      <c r="AO19" s="254"/>
      <c r="AP19" s="267">
        <f>A11b!J18</f>
        <v>5.3061220000000002</v>
      </c>
      <c r="AQ19" s="98"/>
      <c r="AR19" s="98"/>
      <c r="AS19" s="98"/>
      <c r="AT19" s="254"/>
      <c r="AU19" s="267">
        <f>A11b!K18</f>
        <v>2.3014960000000002</v>
      </c>
      <c r="AV19" s="188"/>
      <c r="AW19" s="329">
        <f>'A22'!P19</f>
        <v>7.5833333333333348</v>
      </c>
      <c r="AX19" s="97">
        <f t="shared" si="11"/>
        <v>17.45301133333334</v>
      </c>
      <c r="AY19" s="254">
        <f t="shared" si="3"/>
        <v>0.69926947664753425</v>
      </c>
      <c r="AZ19" s="267">
        <f>A11b!L18</f>
        <v>4.6936020000000003</v>
      </c>
      <c r="BA19" s="98"/>
      <c r="BB19" s="98"/>
      <c r="BC19" s="98"/>
      <c r="BD19" s="254"/>
      <c r="BE19" s="267">
        <f>A11b!M18</f>
        <v>1.6226689999999999</v>
      </c>
      <c r="BF19" s="188"/>
      <c r="BG19" s="329">
        <f>'A22'!S19</f>
        <v>21.960185185185182</v>
      </c>
      <c r="BH19" s="97">
        <f t="shared" si="12"/>
        <v>35.63411173425925</v>
      </c>
      <c r="BI19" s="254">
        <f t="shared" si="4"/>
        <v>1.4939687216854933</v>
      </c>
      <c r="BJ19" s="267">
        <f>A11b!N18</f>
        <v>3.2789450000000002</v>
      </c>
      <c r="BK19" s="188"/>
      <c r="BL19" s="329">
        <f>'A22'!U19</f>
        <v>21.694444444444443</v>
      </c>
      <c r="BM19" s="97">
        <f t="shared" si="5"/>
        <v>71.134890138888892</v>
      </c>
      <c r="BN19" s="254">
        <f t="shared" si="6"/>
        <v>3.0457142802206785</v>
      </c>
      <c r="BO19" s="267">
        <f>A11b!O18</f>
        <v>8.4553449999999994</v>
      </c>
      <c r="BP19" s="188"/>
      <c r="BQ19" s="329">
        <f>'A22'!V19</f>
        <v>12.097222222222223</v>
      </c>
      <c r="BR19" s="97">
        <f t="shared" si="13"/>
        <v>102.28618743055556</v>
      </c>
      <c r="BS19" s="254">
        <f t="shared" si="7"/>
        <v>4.4073432187188004</v>
      </c>
    </row>
    <row r="20" spans="1:163" hidden="1">
      <c r="A20" s="201">
        <v>1976</v>
      </c>
      <c r="B20" s="267">
        <f>A11b!B19</f>
        <v>4.7741829999999998</v>
      </c>
      <c r="C20" s="188"/>
      <c r="D20" s="329">
        <f>'A22'!B20</f>
        <v>23.097222222222221</v>
      </c>
      <c r="E20" s="329">
        <f t="shared" si="8"/>
        <v>110.27036568055554</v>
      </c>
      <c r="F20" s="254">
        <f t="shared" si="0"/>
        <v>4.7563331196381275</v>
      </c>
      <c r="G20" s="267">
        <f>A11b!C19</f>
        <v>6.0160080000000002</v>
      </c>
      <c r="H20" s="98"/>
      <c r="I20" s="98"/>
      <c r="J20" s="98"/>
      <c r="K20" s="254"/>
      <c r="L20" s="267">
        <f>A11b!D19</f>
        <v>7.0896840000000001</v>
      </c>
      <c r="M20" s="188"/>
      <c r="N20" s="329">
        <f>'A22'!E20</f>
        <v>20.097222222222221</v>
      </c>
      <c r="O20" s="97">
        <f t="shared" si="9"/>
        <v>142.48295483333334</v>
      </c>
      <c r="P20" s="254">
        <f t="shared" si="1"/>
        <v>6.164351320732643</v>
      </c>
      <c r="Q20" s="267">
        <f>A11b!E19</f>
        <v>6.4097359999999997</v>
      </c>
      <c r="R20" s="98"/>
      <c r="S20" s="98"/>
      <c r="T20" s="98"/>
      <c r="U20" s="254"/>
      <c r="V20" s="267">
        <f>A11b!F19</f>
        <v>3.8983050000000001</v>
      </c>
      <c r="W20" s="98"/>
      <c r="X20" s="98"/>
      <c r="Y20" s="98"/>
      <c r="Z20" s="254"/>
      <c r="AA20" s="267">
        <f>A11b!G19</f>
        <v>4.1112120000000001</v>
      </c>
      <c r="AB20" s="98"/>
      <c r="AC20" s="98"/>
      <c r="AD20" s="98"/>
      <c r="AE20" s="254"/>
      <c r="AF20" s="267">
        <f>A11b!H19</f>
        <v>3.999698</v>
      </c>
      <c r="AG20" s="188"/>
      <c r="AH20" s="329">
        <f>'A22'!I20</f>
        <v>29.138888888888889</v>
      </c>
      <c r="AI20" s="97">
        <f t="shared" si="10"/>
        <v>116.54675561111111</v>
      </c>
      <c r="AJ20" s="254">
        <f t="shared" si="2"/>
        <v>5.030675278769615</v>
      </c>
      <c r="AK20" s="267">
        <f>A11b!I19</f>
        <v>6.7516160000000003</v>
      </c>
      <c r="AL20" s="98"/>
      <c r="AM20" s="98"/>
      <c r="AN20" s="98"/>
      <c r="AO20" s="254"/>
      <c r="AP20" s="267">
        <f>A11b!J19</f>
        <v>5.6366589999999999</v>
      </c>
      <c r="AQ20" s="98"/>
      <c r="AR20" s="98"/>
      <c r="AS20" s="98"/>
      <c r="AT20" s="254"/>
      <c r="AU20" s="267">
        <f>A11b!K19</f>
        <v>1.76698</v>
      </c>
      <c r="AV20" s="188"/>
      <c r="AW20" s="329">
        <f>'A22'!P20</f>
        <v>14.041666666666668</v>
      </c>
      <c r="AX20" s="97">
        <f t="shared" si="11"/>
        <v>24.811344166666668</v>
      </c>
      <c r="AY20" s="254">
        <f t="shared" si="3"/>
        <v>1.0209035592078075</v>
      </c>
      <c r="AZ20" s="267">
        <f>A11b!L19</f>
        <v>4.595504</v>
      </c>
      <c r="BA20" s="98"/>
      <c r="BB20" s="98"/>
      <c r="BC20" s="98"/>
      <c r="BD20" s="254"/>
      <c r="BE20" s="267">
        <f>A11b!M19</f>
        <v>1.707141</v>
      </c>
      <c r="BF20" s="188"/>
      <c r="BG20" s="329">
        <f>'A22'!S20</f>
        <v>22.893981481481479</v>
      </c>
      <c r="BH20" s="97">
        <f t="shared" si="12"/>
        <v>39.083254440277777</v>
      </c>
      <c r="BI20" s="254">
        <f t="shared" si="4"/>
        <v>1.6447313842337687</v>
      </c>
      <c r="BJ20" s="267">
        <f>A11b!N19</f>
        <v>4.9117360000000003</v>
      </c>
      <c r="BK20" s="188"/>
      <c r="BL20" s="329">
        <f>'A22'!U20</f>
        <v>23.479166666666664</v>
      </c>
      <c r="BM20" s="97">
        <f t="shared" si="5"/>
        <v>115.32346816666666</v>
      </c>
      <c r="BN20" s="254">
        <f t="shared" si="6"/>
        <v>4.9772051594079221</v>
      </c>
      <c r="BO20" s="267">
        <f>A11b!O19</f>
        <v>7.7019070000000003</v>
      </c>
      <c r="BP20" s="188"/>
      <c r="BQ20" s="329">
        <f>'A22'!V20</f>
        <v>13.777777777777779</v>
      </c>
      <c r="BR20" s="97">
        <f t="shared" si="13"/>
        <v>106.11516311111112</v>
      </c>
      <c r="BS20" s="254">
        <f t="shared" si="7"/>
        <v>4.5747084504982389</v>
      </c>
    </row>
    <row r="21" spans="1:163" hidden="1">
      <c r="A21" s="201">
        <v>1977</v>
      </c>
      <c r="B21" s="267">
        <f>A11b!B20</f>
        <v>5.6321859999999999</v>
      </c>
      <c r="C21" s="188"/>
      <c r="D21" s="329">
        <f>'A22'!B21</f>
        <v>24.513888888888889</v>
      </c>
      <c r="E21" s="329">
        <f t="shared" si="8"/>
        <v>138.06678180555556</v>
      </c>
      <c r="F21" s="254">
        <f t="shared" si="0"/>
        <v>5.9713195848233438</v>
      </c>
      <c r="G21" s="267">
        <f>A11b!C20</f>
        <v>6.8327770000000001</v>
      </c>
      <c r="H21" s="98"/>
      <c r="I21" s="98"/>
      <c r="J21" s="98"/>
      <c r="K21" s="254"/>
      <c r="L21" s="267">
        <f>A11b!D20</f>
        <v>8.0489929999999994</v>
      </c>
      <c r="M21" s="188"/>
      <c r="N21" s="329">
        <f>'A22'!E21</f>
        <v>19.875</v>
      </c>
      <c r="O21" s="97">
        <f t="shared" si="9"/>
        <v>159.97373587499999</v>
      </c>
      <c r="P21" s="254">
        <f t="shared" si="1"/>
        <v>6.9288765795133962</v>
      </c>
      <c r="Q21" s="267">
        <f>A11b!E20</f>
        <v>7.4221870000000001</v>
      </c>
      <c r="R21" s="98"/>
      <c r="S21" s="98"/>
      <c r="T21" s="98"/>
      <c r="U21" s="254"/>
      <c r="V21" s="267">
        <f>A11b!F20</f>
        <v>5.929691</v>
      </c>
      <c r="W21" s="98"/>
      <c r="X21" s="98"/>
      <c r="Y21" s="98"/>
      <c r="Z21" s="254"/>
      <c r="AA21" s="267">
        <f>A11b!G20</f>
        <v>4.6052929999999996</v>
      </c>
      <c r="AB21" s="98"/>
      <c r="AC21" s="98"/>
      <c r="AD21" s="98"/>
      <c r="AE21" s="254"/>
      <c r="AF21" s="267">
        <f>A11b!H20</f>
        <v>3.8860589999999999</v>
      </c>
      <c r="AG21" s="188"/>
      <c r="AH21" s="329">
        <f>'A22'!I21</f>
        <v>29.222222222222221</v>
      </c>
      <c r="AI21" s="97">
        <f t="shared" si="10"/>
        <v>113.55927966666667</v>
      </c>
      <c r="AJ21" s="254">
        <f t="shared" si="2"/>
        <v>4.9000921553466696</v>
      </c>
      <c r="AK21" s="267">
        <f>A11b!I20</f>
        <v>7.2108400000000001</v>
      </c>
      <c r="AL21" s="98"/>
      <c r="AM21" s="98"/>
      <c r="AN21" s="98"/>
      <c r="AO21" s="254"/>
      <c r="AP21" s="267">
        <f>A11b!J20</f>
        <v>5.4505229999999996</v>
      </c>
      <c r="AQ21" s="98"/>
      <c r="AR21" s="98"/>
      <c r="AS21" s="98"/>
      <c r="AT21" s="254"/>
      <c r="AU21" s="267">
        <f>A11b!K20</f>
        <v>1.4657979999999999</v>
      </c>
      <c r="AV21" s="188"/>
      <c r="AW21" s="329">
        <f>'A22'!P21</f>
        <v>20.5</v>
      </c>
      <c r="AX21" s="97">
        <f t="shared" si="11"/>
        <v>30.048859</v>
      </c>
      <c r="AY21" s="254">
        <f t="shared" si="3"/>
        <v>1.2498362966186378</v>
      </c>
      <c r="AZ21" s="267">
        <f>A11b!L20</f>
        <v>5.229641</v>
      </c>
      <c r="BA21" s="98"/>
      <c r="BB21" s="98"/>
      <c r="BC21" s="98"/>
      <c r="BD21" s="254"/>
      <c r="BE21" s="267">
        <f>A11b!M20</f>
        <v>1.9612529999999999</v>
      </c>
      <c r="BF21" s="188"/>
      <c r="BG21" s="329">
        <f>'A22'!S21</f>
        <v>23.827777777777776</v>
      </c>
      <c r="BH21" s="97">
        <f t="shared" si="12"/>
        <v>46.732300649999992</v>
      </c>
      <c r="BI21" s="254">
        <f t="shared" si="4"/>
        <v>1.9790726019863056</v>
      </c>
      <c r="BJ21" s="267">
        <f>A11b!N20</f>
        <v>5.2477119999999999</v>
      </c>
      <c r="BK21" s="188"/>
      <c r="BL21" s="329">
        <f>'A22'!U21</f>
        <v>25.263888888888886</v>
      </c>
      <c r="BM21" s="97">
        <f t="shared" si="5"/>
        <v>132.57761288888886</v>
      </c>
      <c r="BN21" s="254">
        <f t="shared" si="6"/>
        <v>5.7313870011091748</v>
      </c>
      <c r="BO21" s="267">
        <f>A11b!O20</f>
        <v>7.0609739999999999</v>
      </c>
      <c r="BP21" s="188"/>
      <c r="BQ21" s="329">
        <f>'A22'!V21</f>
        <v>15.458333333333332</v>
      </c>
      <c r="BR21" s="97">
        <f t="shared" si="13"/>
        <v>109.15088974999999</v>
      </c>
      <c r="BS21" s="254">
        <f t="shared" si="7"/>
        <v>4.7074006206566379</v>
      </c>
    </row>
    <row r="22" spans="1:163" hidden="1">
      <c r="A22" s="201">
        <v>1978</v>
      </c>
      <c r="B22" s="267">
        <f>A11b!B21</f>
        <v>6.4253220000000004</v>
      </c>
      <c r="C22" s="188"/>
      <c r="D22" s="329">
        <f>'A22'!B22</f>
        <v>24.680555555555557</v>
      </c>
      <c r="E22" s="329">
        <f t="shared" si="8"/>
        <v>158.58051658333335</v>
      </c>
      <c r="F22" s="254">
        <f t="shared" si="0"/>
        <v>6.8679787078310301</v>
      </c>
      <c r="G22" s="267">
        <f>A11b!C21</f>
        <v>7.4017359999999996</v>
      </c>
      <c r="H22" s="98"/>
      <c r="I22" s="98"/>
      <c r="J22" s="98"/>
      <c r="K22" s="254"/>
      <c r="L22" s="267">
        <f>A11b!D21</f>
        <v>8.3759160000000001</v>
      </c>
      <c r="M22" s="188"/>
      <c r="N22" s="329">
        <f>'A22'!E22</f>
        <v>19.083333333333332</v>
      </c>
      <c r="O22" s="97">
        <f t="shared" si="9"/>
        <v>159.840397</v>
      </c>
      <c r="P22" s="254">
        <f t="shared" si="1"/>
        <v>6.9230483127440587</v>
      </c>
      <c r="Q22" s="267">
        <f>A11b!E21</f>
        <v>8.3759340000000009</v>
      </c>
      <c r="R22" s="98"/>
      <c r="S22" s="98"/>
      <c r="T22" s="98"/>
      <c r="U22" s="254"/>
      <c r="V22" s="267">
        <f>A11b!F21</f>
        <v>7.2819640000000003</v>
      </c>
      <c r="W22" s="98"/>
      <c r="X22" s="98"/>
      <c r="Y22" s="98"/>
      <c r="Z22" s="254"/>
      <c r="AA22" s="267">
        <f>A11b!G21</f>
        <v>4.7912480000000004</v>
      </c>
      <c r="AB22" s="98"/>
      <c r="AC22" s="98"/>
      <c r="AD22" s="98"/>
      <c r="AE22" s="254"/>
      <c r="AF22" s="267">
        <f>A11b!H21</f>
        <v>3.7216100000000001</v>
      </c>
      <c r="AG22" s="188"/>
      <c r="AH22" s="329">
        <f>'A22'!I22</f>
        <v>29.611111111111114</v>
      </c>
      <c r="AI22" s="97">
        <f t="shared" si="10"/>
        <v>110.20100722222223</v>
      </c>
      <c r="AJ22" s="254">
        <f t="shared" si="2"/>
        <v>4.7533014486578784</v>
      </c>
      <c r="AK22" s="267">
        <f>A11b!I21</f>
        <v>7.2818930000000002</v>
      </c>
      <c r="AL22" s="98"/>
      <c r="AM22" s="98"/>
      <c r="AN22" s="98"/>
      <c r="AO22" s="254"/>
      <c r="AP22" s="267">
        <f>A11b!J21</f>
        <v>5.427435</v>
      </c>
      <c r="AQ22" s="98"/>
      <c r="AR22" s="98"/>
      <c r="AS22" s="98"/>
      <c r="AT22" s="254"/>
      <c r="AU22" s="267">
        <f>A11b!K21</f>
        <v>1.808511</v>
      </c>
      <c r="AV22" s="188"/>
      <c r="AW22" s="329">
        <f>'A22'!P22</f>
        <v>20.236111111111114</v>
      </c>
      <c r="AX22" s="97">
        <f t="shared" si="11"/>
        <v>36.597229541666671</v>
      </c>
      <c r="AY22" s="254">
        <f t="shared" si="3"/>
        <v>1.5360667783240405</v>
      </c>
      <c r="AZ22" s="267">
        <f>A11b!L21</f>
        <v>7.0018929999999999</v>
      </c>
      <c r="BA22" s="98"/>
      <c r="BB22" s="98"/>
      <c r="BC22" s="98"/>
      <c r="BD22" s="254"/>
      <c r="BE22" s="267">
        <f>A11b!M21</f>
        <v>2.4581029999999999</v>
      </c>
      <c r="BF22" s="188"/>
      <c r="BG22" s="329">
        <f>'A22'!S22</f>
        <v>24.483333333333334</v>
      </c>
      <c r="BH22" s="97">
        <f t="shared" si="12"/>
        <v>60.18255511666667</v>
      </c>
      <c r="BI22" s="254">
        <f t="shared" si="4"/>
        <v>2.5669857004522321</v>
      </c>
      <c r="BJ22" s="267">
        <f>A11b!N21</f>
        <v>5.157648</v>
      </c>
      <c r="BK22" s="188"/>
      <c r="BL22" s="329">
        <f>'A22'!U22</f>
        <v>24.597222222222221</v>
      </c>
      <c r="BM22" s="97">
        <f t="shared" si="5"/>
        <v>126.86381399999999</v>
      </c>
      <c r="BN22" s="254">
        <f t="shared" si="6"/>
        <v>5.4816357999625449</v>
      </c>
      <c r="BO22" s="267">
        <f>A11b!O21</f>
        <v>6.0654659999999998</v>
      </c>
      <c r="BP22" s="188"/>
      <c r="BQ22" s="329">
        <f>'A22'!V22</f>
        <v>13.555555555555555</v>
      </c>
      <c r="BR22" s="97">
        <f t="shared" si="13"/>
        <v>82.220761333333328</v>
      </c>
      <c r="BS22" s="254">
        <f t="shared" si="7"/>
        <v>3.5302797506563617</v>
      </c>
    </row>
    <row r="23" spans="1:163" hidden="1">
      <c r="A23" s="201">
        <v>1979</v>
      </c>
      <c r="B23" s="267">
        <f>A11b!B22</f>
        <v>6.2648999999999999</v>
      </c>
      <c r="C23" s="188"/>
      <c r="D23" s="329">
        <f>'A22'!B23</f>
        <v>24.847222222222225</v>
      </c>
      <c r="E23" s="329">
        <f t="shared" si="8"/>
        <v>155.66536250000001</v>
      </c>
      <c r="F23" s="254">
        <f t="shared" si="0"/>
        <v>6.7405567862692122</v>
      </c>
      <c r="G23" s="267">
        <f>A11b!C22</f>
        <v>7.6690209999999999</v>
      </c>
      <c r="H23" s="98"/>
      <c r="I23" s="98"/>
      <c r="J23" s="98"/>
      <c r="K23" s="254"/>
      <c r="L23" s="267">
        <f>A11b!D22</f>
        <v>7.5255489999999998</v>
      </c>
      <c r="M23" s="188"/>
      <c r="N23" s="329">
        <f>'A22'!E23</f>
        <v>18.291666666666664</v>
      </c>
      <c r="O23" s="97">
        <f t="shared" si="9"/>
        <v>137.65483379166665</v>
      </c>
      <c r="P23" s="254">
        <f t="shared" si="1"/>
        <v>5.9533132613108384</v>
      </c>
      <c r="Q23" s="267">
        <f>A11b!E22</f>
        <v>6.0477660000000002</v>
      </c>
      <c r="R23" s="98"/>
      <c r="S23" s="98"/>
      <c r="T23" s="98"/>
      <c r="U23" s="254"/>
      <c r="V23" s="267">
        <f>A11b!F22</f>
        <v>5.9857680000000002</v>
      </c>
      <c r="W23" s="98"/>
      <c r="X23" s="98"/>
      <c r="Y23" s="98"/>
      <c r="Z23" s="254"/>
      <c r="AA23" s="267">
        <f>A11b!G22</f>
        <v>5.408633</v>
      </c>
      <c r="AB23" s="98"/>
      <c r="AC23" s="98"/>
      <c r="AD23" s="98"/>
      <c r="AE23" s="254"/>
      <c r="AF23" s="267">
        <f>A11b!H22</f>
        <v>3.2449249999999998</v>
      </c>
      <c r="AG23" s="188"/>
      <c r="AH23" s="329">
        <f>'A22'!I23</f>
        <v>30.000000000000004</v>
      </c>
      <c r="AI23" s="97">
        <f t="shared" si="10"/>
        <v>97.347750000000005</v>
      </c>
      <c r="AJ23" s="254">
        <f t="shared" si="2"/>
        <v>4.1914832096332209</v>
      </c>
      <c r="AK23" s="267">
        <f>A11b!I22</f>
        <v>7.7542200000000001</v>
      </c>
      <c r="AL23" s="98"/>
      <c r="AM23" s="98"/>
      <c r="AN23" s="98"/>
      <c r="AO23" s="254"/>
      <c r="AP23" s="267">
        <f>A11b!J22</f>
        <v>5.4891199999999998</v>
      </c>
      <c r="AQ23" s="98"/>
      <c r="AR23" s="98"/>
      <c r="AS23" s="98"/>
      <c r="AT23" s="254"/>
      <c r="AU23" s="267">
        <f>A11b!K22</f>
        <v>2</v>
      </c>
      <c r="AV23" s="188"/>
      <c r="AW23" s="329">
        <f>'A22'!P23</f>
        <v>19.972222222222225</v>
      </c>
      <c r="AX23" s="97">
        <f t="shared" si="11"/>
        <v>39.94444444444445</v>
      </c>
      <c r="AY23" s="254">
        <f t="shared" si="3"/>
        <v>1.6823741578312699</v>
      </c>
      <c r="AZ23" s="267">
        <f>A11b!L22</f>
        <v>8.7119099999999996</v>
      </c>
      <c r="BA23" s="98"/>
      <c r="BB23" s="98"/>
      <c r="BC23" s="98"/>
      <c r="BD23" s="254"/>
      <c r="BE23" s="267">
        <f>A11b!M22</f>
        <v>2.2725149999999998</v>
      </c>
      <c r="BF23" s="188"/>
      <c r="BG23" s="329">
        <f>'A22'!S23</f>
        <v>25.138888888888893</v>
      </c>
      <c r="BH23" s="97">
        <f t="shared" si="12"/>
        <v>57.128502083333338</v>
      </c>
      <c r="BI23" s="254">
        <f t="shared" si="4"/>
        <v>2.433492480219408</v>
      </c>
      <c r="BJ23" s="267">
        <f>A11b!N22</f>
        <v>4.6895189999999998</v>
      </c>
      <c r="BK23" s="188"/>
      <c r="BL23" s="329">
        <f>'A22'!U23</f>
        <v>23.930555555555554</v>
      </c>
      <c r="BM23" s="97">
        <f t="shared" si="5"/>
        <v>112.22279495833332</v>
      </c>
      <c r="BN23" s="254">
        <f t="shared" si="6"/>
        <v>4.841674162744682</v>
      </c>
      <c r="BO23" s="267">
        <f>A11b!O22</f>
        <v>5.8468780000000002</v>
      </c>
      <c r="BP23" s="188"/>
      <c r="BQ23" s="329">
        <f>'A22'!V23</f>
        <v>11.652777777777779</v>
      </c>
      <c r="BR23" s="97">
        <f t="shared" si="13"/>
        <v>68.132370027777782</v>
      </c>
      <c r="BS23" s="254">
        <f t="shared" si="7"/>
        <v>2.9144735735036211</v>
      </c>
    </row>
    <row r="24" spans="1:163" ht="16.5" customHeight="1">
      <c r="A24" s="201">
        <v>1980</v>
      </c>
      <c r="B24" s="267">
        <f>A11b!B23</f>
        <v>6.1051589999999996</v>
      </c>
      <c r="C24" s="260">
        <f>($F$76-B24)/$F$78</f>
        <v>0.75083476700263507</v>
      </c>
      <c r="D24" s="263">
        <f>'A22'!B24</f>
        <v>23.513888888888893</v>
      </c>
      <c r="E24" s="260">
        <f>(D24-$K$77)/$K$78</f>
        <v>0.38219554222151614</v>
      </c>
      <c r="F24" s="286">
        <f>C24*0.8+E24*0.2</f>
        <v>0.67710692204641132</v>
      </c>
      <c r="G24" s="267">
        <f>A11b!C23</f>
        <v>8.0924849999999999</v>
      </c>
      <c r="H24" s="260">
        <f>($F$76-G24)/$F$78</f>
        <v>0.67740827217322186</v>
      </c>
      <c r="I24" s="263">
        <f>'A22'!D24</f>
        <v>45.527777777777771</v>
      </c>
      <c r="J24" s="260">
        <f>(I24-$K$77)/$K$78</f>
        <v>0.66618631025974717</v>
      </c>
      <c r="K24" s="286">
        <f>H24*0.8+J24*0.2</f>
        <v>0.67516387979052694</v>
      </c>
      <c r="L24" s="267">
        <f>A11b!D23</f>
        <v>7.5365760000000002</v>
      </c>
      <c r="M24" s="260">
        <f>($F$76-L24)/$F$78</f>
        <v>0.69794765489861488</v>
      </c>
      <c r="N24" s="263">
        <f>'A22'!E24</f>
        <v>18.125</v>
      </c>
      <c r="O24" s="260">
        <f>(N24-$K$77)/$K$78</f>
        <v>0.31267603559764628</v>
      </c>
      <c r="P24" s="286">
        <f>M24*0.8+O24*0.2</f>
        <v>0.62089333103842126</v>
      </c>
      <c r="Q24" s="267">
        <f>A11b!E23</f>
        <v>6.932931</v>
      </c>
      <c r="R24" s="260">
        <f>($F$76-Q24)/$F$78</f>
        <v>0.72025075789797233</v>
      </c>
      <c r="S24" s="263">
        <f>'A22'!F24</f>
        <v>52</v>
      </c>
      <c r="T24" s="260">
        <f>(S24-$K$77)/$K$78</f>
        <v>0.74968138780284876</v>
      </c>
      <c r="U24" s="286">
        <f>R24*0.8+T24*0.2</f>
        <v>0.7261368838789477</v>
      </c>
      <c r="V24" s="267">
        <f>A11b!F23</f>
        <v>4.6875</v>
      </c>
      <c r="W24" s="260">
        <f>($F$76-V24)/$F$78</f>
        <v>0.80321355701160757</v>
      </c>
      <c r="X24" s="263">
        <f>'A22'!G24</f>
        <v>25.099999999999998</v>
      </c>
      <c r="Y24" s="260">
        <f>(X24-$K$77)/$K$78</f>
        <v>0.40265721143916028</v>
      </c>
      <c r="Z24" s="286">
        <f>W24*0.8+Y24*0.2</f>
        <v>0.72310228789711817</v>
      </c>
      <c r="AA24" s="267">
        <f>A11b!G23</f>
        <v>5.7874850000000002</v>
      </c>
      <c r="AB24" s="260">
        <f>($F$76-AA24)/$F$78</f>
        <v>0.76257198994363173</v>
      </c>
      <c r="AC24" s="263">
        <f>'A22'!H24</f>
        <v>27.65</v>
      </c>
      <c r="AD24" s="260">
        <f>(AC24-$K$77)/$K$78</f>
        <v>0.43555355529519763</v>
      </c>
      <c r="AE24" s="286">
        <f>AB24*0.8+AD24*0.2</f>
        <v>0.69716830301394495</v>
      </c>
      <c r="AF24" s="267">
        <f>A11b!H23</f>
        <v>3.2425139999999999</v>
      </c>
      <c r="AG24" s="260">
        <f>($F$76-AF24)/$F$78</f>
        <v>0.85660200815529242</v>
      </c>
      <c r="AH24" s="263">
        <f>'A22'!I24</f>
        <v>29.666666666666664</v>
      </c>
      <c r="AI24" s="260">
        <f>(AH24-$K$77)/$K$78</f>
        <v>0.4615696180833056</v>
      </c>
      <c r="AJ24" s="286">
        <f>AG24*0.8+AI24*0.2</f>
        <v>0.77759553014089511</v>
      </c>
      <c r="AK24" s="267">
        <f>A11b!I23</f>
        <v>7.6555900000000001</v>
      </c>
      <c r="AL24" s="260">
        <f>($F$76-AK24)/$F$78</f>
        <v>0.69355039906055516</v>
      </c>
      <c r="AM24" s="263">
        <f>'A22'!L24</f>
        <v>0.8472222222222221</v>
      </c>
      <c r="AN24" s="260">
        <f>(AM24-$K$77)/$K$78</f>
        <v>8.9783596834517129E-2</v>
      </c>
      <c r="AO24" s="286">
        <f>AL24*0.8+AN24*0.2</f>
        <v>0.57279703861534759</v>
      </c>
      <c r="AP24" s="267">
        <f>A11b!J23</f>
        <v>6.155589</v>
      </c>
      <c r="AQ24" s="260">
        <f>($F$76-AP24)/$F$78</f>
        <v>0.74897151047892074</v>
      </c>
      <c r="AR24" s="263">
        <f>'A22'!N24</f>
        <v>47.722222222222221</v>
      </c>
      <c r="AS24" s="260">
        <f>(AR24-$K$77)/$K$78</f>
        <v>0.69449580007049838</v>
      </c>
      <c r="AT24" s="286">
        <f>AQ24*0.8+AS24*0.2</f>
        <v>0.73807636839723623</v>
      </c>
      <c r="AU24" s="267">
        <f>A11b!K23</f>
        <v>1.6780280000000001</v>
      </c>
      <c r="AV24" s="260">
        <f>($F$76-AU24)/$F$78</f>
        <v>0.9144056715651655</v>
      </c>
      <c r="AW24" s="263">
        <f>'A22'!P24</f>
        <v>24.486111111111111</v>
      </c>
      <c r="AX24" s="260">
        <f>(AW24-$K$77)/$K$78</f>
        <v>0.39473772125159573</v>
      </c>
      <c r="AY24" s="286">
        <f>AV24*0.8+AX24*0.2</f>
        <v>0.81047208150245154</v>
      </c>
      <c r="AZ24" s="267">
        <f>A11b!L23</f>
        <v>11.512119999999999</v>
      </c>
      <c r="BA24" s="260">
        <f>($F$76-AZ24)/$F$78</f>
        <v>0.55106170817416955</v>
      </c>
      <c r="BB24" s="263">
        <f>'A22'!R24</f>
        <v>24.616666666666667</v>
      </c>
      <c r="BC24" s="260">
        <f>(BB24-$K$77)/$K$78</f>
        <v>0.39642195672134928</v>
      </c>
      <c r="BD24" s="286">
        <f>BA24*0.8+BC24*0.2</f>
        <v>0.5201337578836055</v>
      </c>
      <c r="BE24" s="267">
        <f>A11b!M23</f>
        <v>2.2226330000000001</v>
      </c>
      <c r="BF24" s="260">
        <f>($F$76-BE24)/$F$78</f>
        <v>0.89428394205698591</v>
      </c>
      <c r="BG24" s="263">
        <f>'A22'!S24</f>
        <v>25.135833333333331</v>
      </c>
      <c r="BH24" s="260">
        <f>(BG24-$K$77)/$K$78</f>
        <v>0.40311948032341177</v>
      </c>
      <c r="BI24" s="286">
        <f>BF24*0.8+BH24*0.2</f>
        <v>0.79605104971027107</v>
      </c>
      <c r="BJ24" s="267">
        <f>A11b!N23</f>
        <v>5.7057739999999999</v>
      </c>
      <c r="BK24" s="260">
        <f>($F$76-BJ24)/$F$78</f>
        <v>0.76559099755436399</v>
      </c>
      <c r="BL24" s="263">
        <f>'A22'!U24</f>
        <v>24.062499999999996</v>
      </c>
      <c r="BM24" s="260">
        <f>(BL24-$K$77)/$K$78</f>
        <v>0.38927291467420383</v>
      </c>
      <c r="BN24" s="286">
        <f>BK24*0.8+BM24*0.2</f>
        <v>0.69032738097833191</v>
      </c>
      <c r="BO24" s="267">
        <f>A11b!O23</f>
        <v>7.1413869999999999</v>
      </c>
      <c r="BP24" s="260">
        <f>($F$76-BO24)/$F$78</f>
        <v>0.71254885423135694</v>
      </c>
      <c r="BQ24" s="263">
        <f>'A22'!V24</f>
        <v>13.111111111111112</v>
      </c>
      <c r="BR24" s="260">
        <f>(BQ24-$K$77)/$K$78</f>
        <v>0.24799422659966425</v>
      </c>
      <c r="BS24" s="286">
        <f>BP24*0.8+BR24*0.2</f>
        <v>0.61963792870501844</v>
      </c>
    </row>
    <row r="25" spans="1:163" ht="16.5" customHeight="1">
      <c r="A25" s="201">
        <v>1981</v>
      </c>
      <c r="B25" s="267">
        <f>A11b!B24</f>
        <v>5.7836299999999996</v>
      </c>
      <c r="C25" s="260">
        <f t="shared" ref="C25:C49" si="14">($F$76-B25)/$F$78</f>
        <v>0.76271442210502227</v>
      </c>
      <c r="D25" s="263">
        <f>'A22'!B25</f>
        <v>22.180555555555557</v>
      </c>
      <c r="E25" s="260">
        <f t="shared" ref="E25:E49" si="15">(D25-$K$77)/$K$78</f>
        <v>0.36499483955169265</v>
      </c>
      <c r="F25" s="286">
        <f t="shared" ref="F25:F48" si="16">C25*0.8+E25*0.2</f>
        <v>0.68317050559435644</v>
      </c>
      <c r="G25" s="267">
        <f>A11b!C24</f>
        <v>10.4</v>
      </c>
      <c r="H25" s="260">
        <f t="shared" ref="H25:H49" si="17">($F$76-G25)/$F$78</f>
        <v>0.5921516317346156</v>
      </c>
      <c r="I25" s="263">
        <f>'A22'!D25</f>
        <v>44.638888888888886</v>
      </c>
      <c r="J25" s="260">
        <f t="shared" ref="J25:J49" si="18">(I25-$K$77)/$K$78</f>
        <v>0.65471917514653155</v>
      </c>
      <c r="K25" s="286">
        <f t="shared" ref="K25:K48" si="19">H25*0.8+J25*0.2</f>
        <v>0.60466514041699881</v>
      </c>
      <c r="L25" s="267">
        <f>A11b!D24</f>
        <v>7.6071850000000003</v>
      </c>
      <c r="M25" s="260">
        <f t="shared" ref="M25:M49" si="20">($F$76-L25)/$F$78</f>
        <v>0.69533883713373368</v>
      </c>
      <c r="N25" s="263">
        <f>'A22'!E25</f>
        <v>17.958333333333332</v>
      </c>
      <c r="O25" s="260">
        <f t="shared" ref="O25:O49" si="21">(N25-$K$77)/$K$78</f>
        <v>0.31052594776391829</v>
      </c>
      <c r="P25" s="286">
        <f t="shared" ref="P25:P48" si="22">M25*0.8+O25*0.2</f>
        <v>0.61837625925977058</v>
      </c>
      <c r="Q25" s="267">
        <f>A11b!E24</f>
        <v>10.43478</v>
      </c>
      <c r="R25" s="260">
        <f t="shared" ref="R25:R49" si="23">($F$76-Q25)/$F$78</f>
        <v>0.59086660175454842</v>
      </c>
      <c r="S25" s="263">
        <f>'A22'!F25</f>
        <v>54.2</v>
      </c>
      <c r="T25" s="260">
        <f t="shared" ref="T25:T49" si="24">(S25-$K$77)/$K$78</f>
        <v>0.77806254720805745</v>
      </c>
      <c r="U25" s="286">
        <f t="shared" ref="U25:U48" si="25">R25*0.8+T25*0.2</f>
        <v>0.62830579084525029</v>
      </c>
      <c r="V25" s="267">
        <f>A11b!F24</f>
        <v>4.9107139999999996</v>
      </c>
      <c r="W25" s="260">
        <f t="shared" ref="W25:W49" si="26">($F$76-V25)/$F$78</f>
        <v>0.79496638386696372</v>
      </c>
      <c r="X25" s="263">
        <f>'A22'!G25</f>
        <v>23.7</v>
      </c>
      <c r="Y25" s="260">
        <f t="shared" ref="Y25:Y49" si="27">(X25-$K$77)/$K$78</f>
        <v>0.38459647363584565</v>
      </c>
      <c r="Z25" s="286">
        <f t="shared" ref="Z25:Z48" si="28">W25*0.8+Y25*0.2</f>
        <v>0.7128924018207401</v>
      </c>
      <c r="AA25" s="267">
        <f>A11b!G24</f>
        <v>6.8078599999999998</v>
      </c>
      <c r="AB25" s="260">
        <f t="shared" ref="AB25:AB49" si="29">($F$76-AA25)/$F$78</f>
        <v>0.72487180403474583</v>
      </c>
      <c r="AC25" s="263">
        <f>'A22'!H25</f>
        <v>31.3</v>
      </c>
      <c r="AD25" s="260">
        <f t="shared" ref="AD25:AD49" si="30">(AC25-$K$77)/$K$78</f>
        <v>0.48264047885383943</v>
      </c>
      <c r="AE25" s="286">
        <f t="shared" ref="AE25:AE48" si="31">AB25*0.8+AD25*0.2</f>
        <v>0.67642553899856461</v>
      </c>
      <c r="AF25" s="267">
        <f>A11b!H24</f>
        <v>4.5804819999999999</v>
      </c>
      <c r="AG25" s="260">
        <f t="shared" ref="AG25:AG49" si="32">($F$76-AF25)/$F$78</f>
        <v>0.80716759204343136</v>
      </c>
      <c r="AH25" s="263">
        <f>'A22'!I25</f>
        <v>29.333333333333329</v>
      </c>
      <c r="AI25" s="260">
        <f t="shared" ref="AI25:AI49" si="33">(AH25-$K$77)/$K$78</f>
        <v>0.45726944241584966</v>
      </c>
      <c r="AJ25" s="286">
        <f t="shared" ref="AJ25:AJ48" si="34">AG25*0.8+AI25*0.2</f>
        <v>0.73718796211791504</v>
      </c>
      <c r="AK25" s="267">
        <f>A11b!I24</f>
        <v>7.9940350000000002</v>
      </c>
      <c r="AL25" s="260">
        <f t="shared" ref="AL25:AL49" si="35">($F$76-AK25)/$F$78</f>
        <v>0.68104574202766732</v>
      </c>
      <c r="AM25" s="263">
        <f>'A22'!L25</f>
        <v>0.68055555555555547</v>
      </c>
      <c r="AN25" s="260">
        <f t="shared" ref="AN25:AN49" si="36">(AM25-$K$77)/$K$78</f>
        <v>8.76335090007892E-2</v>
      </c>
      <c r="AO25" s="286">
        <f t="shared" ref="AO25:AO48" si="37">AL25*0.8+AN25*0.2</f>
        <v>0.56236329542229169</v>
      </c>
      <c r="AP25" s="267">
        <f>A11b!J24</f>
        <v>8.6455339999999996</v>
      </c>
      <c r="AQ25" s="260">
        <f t="shared" ref="AQ25:AQ49" si="38">($F$76-AP25)/$F$78</f>
        <v>0.65697455896315349</v>
      </c>
      <c r="AR25" s="263">
        <f>'A22'!N25</f>
        <v>47.972222222222221</v>
      </c>
      <c r="AS25" s="260">
        <f t="shared" ref="AS25:AS49" si="39">(AR25-$K$77)/$K$78</f>
        <v>0.6977209318210903</v>
      </c>
      <c r="AT25" s="286">
        <f t="shared" ref="AT25:AT48" si="40">AQ25*0.8+AS25*0.2</f>
        <v>0.66512383353474092</v>
      </c>
      <c r="AU25" s="267">
        <f>A11b!K24</f>
        <v>2.0576129999999999</v>
      </c>
      <c r="AV25" s="260">
        <f t="shared" ref="AV25:AV49" si="41">($F$76-AU25)/$F$78</f>
        <v>0.90038099919645354</v>
      </c>
      <c r="AW25" s="263">
        <f>'A22'!P25</f>
        <v>28.999999999999996</v>
      </c>
      <c r="AX25" s="260">
        <f t="shared" ref="AX25:AX49" si="42">(AW25-$K$77)/$K$78</f>
        <v>0.45296926674839388</v>
      </c>
      <c r="AY25" s="286">
        <f t="shared" ref="AY25:AY48" si="43">AV25*0.8+AX25*0.2</f>
        <v>0.81089865270684158</v>
      </c>
      <c r="AZ25" s="267">
        <f>A11b!L24</f>
        <v>14.159420000000001</v>
      </c>
      <c r="BA25" s="260">
        <f t="shared" ref="BA25:BA49" si="44">($F$76-AZ25)/$F$78</f>
        <v>0.45325090120948142</v>
      </c>
      <c r="BB25" s="263">
        <f>'A22'!R25</f>
        <v>27.9</v>
      </c>
      <c r="BC25" s="260">
        <f t="shared" ref="BC25:BC49" si="45">(BB25-$K$77)/$K$78</f>
        <v>0.43877868704578948</v>
      </c>
      <c r="BD25" s="286">
        <f t="shared" ref="BD25:BD48" si="46">BA25*0.8+BC25*0.2</f>
        <v>0.4503564583767431</v>
      </c>
      <c r="BE25" s="267">
        <f>A11b!M24</f>
        <v>2.7669079999999999</v>
      </c>
      <c r="BF25" s="260">
        <f t="shared" ref="BF25:BF49" si="47">($F$76-BE25)/$F$78</f>
        <v>0.87417440518518985</v>
      </c>
      <c r="BG25" s="263">
        <f>'A22'!S25</f>
        <v>25.132777777777772</v>
      </c>
      <c r="BH25" s="260">
        <f t="shared" ref="BH25:BH49" si="48">(BG25-$K$77)/$K$78</f>
        <v>0.40308006204646002</v>
      </c>
      <c r="BI25" s="286">
        <f t="shared" ref="BI25:BI48" si="49">BF25*0.8+BH25*0.2</f>
        <v>0.77995553655744398</v>
      </c>
      <c r="BJ25" s="267">
        <f>A11b!N24</f>
        <v>9.0699079999999999</v>
      </c>
      <c r="BK25" s="260">
        <f t="shared" ref="BK25:BK49" si="50">($F$76-BJ25)/$F$78</f>
        <v>0.64129505025812106</v>
      </c>
      <c r="BL25" s="263">
        <f>'A22'!U25</f>
        <v>24.194444444444439</v>
      </c>
      <c r="BM25" s="260">
        <f t="shared" ref="BM25:BM49" si="51">(BL25-$K$77)/$K$78</f>
        <v>0.39097506754257177</v>
      </c>
      <c r="BN25" s="286">
        <f t="shared" ref="BN25:BN48" si="52">BK25*0.8+BM25*0.2</f>
        <v>0.59123105371501117</v>
      </c>
      <c r="BO25" s="267">
        <f>A11b!O24</f>
        <v>7.6129569999999998</v>
      </c>
      <c r="BP25" s="260">
        <f t="shared" ref="BP25:BP49" si="53">($F$76-BO25)/$F$78</f>
        <v>0.69512557683916953</v>
      </c>
      <c r="BQ25" s="263">
        <f>'A22'!V25</f>
        <v>14.569444444444446</v>
      </c>
      <c r="BR25" s="260">
        <f t="shared" ref="BR25:BR49" si="54">(BQ25-$K$77)/$K$78</f>
        <v>0.26680749514478369</v>
      </c>
      <c r="BS25" s="286">
        <f t="shared" ref="BS25:BS48" si="55">BP25*0.8+BR25*0.2</f>
        <v>0.60946196050029233</v>
      </c>
      <c r="FG25" s="195">
        <f>'[1]1'!$CN19</f>
        <v>17319.597888179673</v>
      </c>
    </row>
    <row r="26" spans="1:163" ht="16.5" customHeight="1">
      <c r="A26" s="201">
        <v>1982</v>
      </c>
      <c r="B26" s="267">
        <f>A11b!B25</f>
        <v>7.1626349999999999</v>
      </c>
      <c r="C26" s="260">
        <f t="shared" si="14"/>
        <v>0.71176379623778407</v>
      </c>
      <c r="D26" s="263">
        <f>'A22'!B26</f>
        <v>22.256944444444446</v>
      </c>
      <c r="E26" s="260">
        <f t="shared" si="15"/>
        <v>0.36598029647548463</v>
      </c>
      <c r="F26" s="286">
        <f t="shared" si="16"/>
        <v>0.64260709628532431</v>
      </c>
      <c r="G26" s="267">
        <f>A11b!C25</f>
        <v>12.167870000000001</v>
      </c>
      <c r="H26" s="260">
        <f t="shared" si="17"/>
        <v>0.52683346178460499</v>
      </c>
      <c r="I26" s="263">
        <f>'A22'!D26</f>
        <v>44.125</v>
      </c>
      <c r="J26" s="260">
        <f t="shared" si="18"/>
        <v>0.64808973765920386</v>
      </c>
      <c r="K26" s="286">
        <f t="shared" si="19"/>
        <v>0.55108471695952477</v>
      </c>
      <c r="L26" s="267">
        <f>A11b!D25</f>
        <v>11.040660000000001</v>
      </c>
      <c r="M26" s="260">
        <f t="shared" si="20"/>
        <v>0.56848092135422912</v>
      </c>
      <c r="N26" s="263">
        <f>'A22'!E26</f>
        <v>18.604166666666664</v>
      </c>
      <c r="O26" s="260">
        <f t="shared" si="21"/>
        <v>0.31885753811961404</v>
      </c>
      <c r="P26" s="286">
        <f t="shared" si="22"/>
        <v>0.5185562447073061</v>
      </c>
      <c r="Q26" s="267">
        <f>A11b!E25</f>
        <v>11.08614</v>
      </c>
      <c r="R26" s="260">
        <f t="shared" si="23"/>
        <v>0.56680055437626897</v>
      </c>
      <c r="S26" s="263">
        <f>'A22'!F26</f>
        <v>55.2</v>
      </c>
      <c r="T26" s="260">
        <f t="shared" si="24"/>
        <v>0.79096307421042511</v>
      </c>
      <c r="U26" s="286">
        <f t="shared" si="25"/>
        <v>0.61163305834310022</v>
      </c>
      <c r="V26" s="267">
        <f>A11b!F25</f>
        <v>5.395683</v>
      </c>
      <c r="W26" s="260">
        <f t="shared" si="26"/>
        <v>0.77704804849021825</v>
      </c>
      <c r="X26" s="263">
        <f>'A22'!G26</f>
        <v>24.45</v>
      </c>
      <c r="Y26" s="260">
        <f t="shared" si="27"/>
        <v>0.39427186888762134</v>
      </c>
      <c r="Z26" s="286">
        <f t="shared" si="28"/>
        <v>0.70049281256969886</v>
      </c>
      <c r="AA26" s="267">
        <f>A11b!G25</f>
        <v>7.3878399999999997</v>
      </c>
      <c r="AB26" s="260">
        <f t="shared" si="29"/>
        <v>0.70344306085362551</v>
      </c>
      <c r="AC26" s="263">
        <f>'A22'!H26</f>
        <v>30.95</v>
      </c>
      <c r="AD26" s="260">
        <f t="shared" si="30"/>
        <v>0.47812529440301071</v>
      </c>
      <c r="AE26" s="286">
        <f t="shared" si="31"/>
        <v>0.65837950756350261</v>
      </c>
      <c r="AF26" s="267">
        <f>A11b!H25</f>
        <v>6.5403549999999999</v>
      </c>
      <c r="AG26" s="260">
        <f t="shared" si="32"/>
        <v>0.73475541371898589</v>
      </c>
      <c r="AH26" s="263">
        <f>'A22'!I26</f>
        <v>29.166666666666664</v>
      </c>
      <c r="AI26" s="260">
        <f t="shared" si="33"/>
        <v>0.45511935458212177</v>
      </c>
      <c r="AJ26" s="286">
        <f t="shared" si="34"/>
        <v>0.67882820189161308</v>
      </c>
      <c r="AK26" s="267">
        <f>A11b!I25</f>
        <v>8.6543659999999996</v>
      </c>
      <c r="AL26" s="260">
        <f t="shared" si="35"/>
        <v>0.65664823967666841</v>
      </c>
      <c r="AM26" s="263">
        <f>'A22'!L26</f>
        <v>0.60416666666666663</v>
      </c>
      <c r="AN26" s="260">
        <f t="shared" si="36"/>
        <v>8.6648052076997231E-2</v>
      </c>
      <c r="AO26" s="286">
        <f t="shared" si="37"/>
        <v>0.54264820215673426</v>
      </c>
      <c r="AP26" s="267">
        <f>A11b!J25</f>
        <v>11.56222</v>
      </c>
      <c r="AQ26" s="260">
        <f t="shared" si="38"/>
        <v>0.54921064428683875</v>
      </c>
      <c r="AR26" s="263">
        <f>'A22'!N26</f>
        <v>47.666666666666671</v>
      </c>
      <c r="AS26" s="260">
        <f t="shared" si="39"/>
        <v>0.69377910412592247</v>
      </c>
      <c r="AT26" s="286">
        <f t="shared" si="40"/>
        <v>0.57812433625465554</v>
      </c>
      <c r="AU26" s="267">
        <f>A11b!K25</f>
        <v>2.6503570000000001</v>
      </c>
      <c r="AV26" s="260">
        <f t="shared" si="41"/>
        <v>0.87848065961896815</v>
      </c>
      <c r="AW26" s="263">
        <f>'A22'!P26</f>
        <v>28.999999999999996</v>
      </c>
      <c r="AX26" s="260">
        <f t="shared" si="42"/>
        <v>0.45296926674839388</v>
      </c>
      <c r="AY26" s="286">
        <f t="shared" si="43"/>
        <v>0.79337838104485336</v>
      </c>
      <c r="AZ26" s="267">
        <f>A11b!L25</f>
        <v>15.98879</v>
      </c>
      <c r="BA26" s="260">
        <f t="shared" si="44"/>
        <v>0.38566046720616054</v>
      </c>
      <c r="BB26" s="263">
        <f>'A22'!R26</f>
        <v>27.9</v>
      </c>
      <c r="BC26" s="260">
        <f t="shared" si="45"/>
        <v>0.43877868704578948</v>
      </c>
      <c r="BD26" s="286">
        <f t="shared" si="46"/>
        <v>0.39628411117408635</v>
      </c>
      <c r="BE26" s="267">
        <f>A11b!M25</f>
        <v>3.5296270000000001</v>
      </c>
      <c r="BF26" s="260">
        <f t="shared" si="47"/>
        <v>0.84599393418556756</v>
      </c>
      <c r="BG26" s="263">
        <f>'A22'!S26</f>
        <v>26.554027777777776</v>
      </c>
      <c r="BH26" s="260">
        <f t="shared" si="48"/>
        <v>0.421414936048575</v>
      </c>
      <c r="BI26" s="286">
        <f t="shared" si="49"/>
        <v>0.76107813455816919</v>
      </c>
      <c r="BJ26" s="267">
        <f>A11b!N25</f>
        <v>10.51074</v>
      </c>
      <c r="BK26" s="260">
        <f t="shared" si="50"/>
        <v>0.58806007854333786</v>
      </c>
      <c r="BL26" s="263">
        <f>'A22'!U26</f>
        <v>22.958333333333332</v>
      </c>
      <c r="BM26" s="260">
        <f t="shared" si="51"/>
        <v>0.37502858277575629</v>
      </c>
      <c r="BN26" s="286">
        <f t="shared" si="52"/>
        <v>0.54545377938982154</v>
      </c>
      <c r="BO26" s="267">
        <f>A11b!O25</f>
        <v>9.6893030000000007</v>
      </c>
      <c r="BP26" s="260">
        <f t="shared" si="53"/>
        <v>0.61841002597681827</v>
      </c>
      <c r="BQ26" s="263">
        <f>'A22'!V26</f>
        <v>14.194444444444445</v>
      </c>
      <c r="BR26" s="260">
        <f t="shared" si="54"/>
        <v>0.26196979751889582</v>
      </c>
      <c r="BS26" s="286">
        <f t="shared" si="55"/>
        <v>0.54712198028523373</v>
      </c>
    </row>
    <row r="27" spans="1:163" ht="16.5" customHeight="1">
      <c r="A27" s="201">
        <v>1983</v>
      </c>
      <c r="B27" s="267">
        <f>A11b!B26</f>
        <v>9.9613720000000008</v>
      </c>
      <c r="C27" s="260">
        <f t="shared" si="14"/>
        <v>0.60835778843665433</v>
      </c>
      <c r="D27" s="263">
        <f>'A22'!B27</f>
        <v>22.333333333333336</v>
      </c>
      <c r="E27" s="260">
        <f t="shared" si="15"/>
        <v>0.36696575339927662</v>
      </c>
      <c r="F27" s="286">
        <f t="shared" si="16"/>
        <v>0.56007938142917879</v>
      </c>
      <c r="G27" s="267">
        <f>A11b!C26</f>
        <v>13.46677</v>
      </c>
      <c r="H27" s="260">
        <f t="shared" si="17"/>
        <v>0.47884250603103218</v>
      </c>
      <c r="I27" s="263">
        <f>'A22'!D27</f>
        <v>43.611111111111114</v>
      </c>
      <c r="J27" s="260">
        <f t="shared" si="18"/>
        <v>0.64146030017187605</v>
      </c>
      <c r="K27" s="286">
        <f t="shared" si="19"/>
        <v>0.511366064859201</v>
      </c>
      <c r="L27" s="267">
        <f>A11b!D26</f>
        <v>12.01826</v>
      </c>
      <c r="M27" s="260">
        <f t="shared" si="20"/>
        <v>0.53236115975234077</v>
      </c>
      <c r="N27" s="263">
        <f>'A22'!E27</f>
        <v>19.249999999999996</v>
      </c>
      <c r="O27" s="260">
        <f t="shared" si="21"/>
        <v>0.32718912847530979</v>
      </c>
      <c r="P27" s="286">
        <f t="shared" si="22"/>
        <v>0.49132675349693461</v>
      </c>
      <c r="Q27" s="267">
        <f>A11b!E26</f>
        <v>11.55128</v>
      </c>
      <c r="R27" s="260">
        <f t="shared" si="23"/>
        <v>0.54961484865664711</v>
      </c>
      <c r="S27" s="263">
        <f>'A22'!F27</f>
        <v>56.2</v>
      </c>
      <c r="T27" s="260">
        <f t="shared" si="24"/>
        <v>0.80386360121279266</v>
      </c>
      <c r="U27" s="286">
        <f t="shared" si="25"/>
        <v>0.6004645991678762</v>
      </c>
      <c r="V27" s="267">
        <f>A11b!F26</f>
        <v>5.4805400000000004</v>
      </c>
      <c r="W27" s="260">
        <f t="shared" si="26"/>
        <v>0.77391280441262889</v>
      </c>
      <c r="X27" s="263">
        <f>'A22'!G27</f>
        <v>25.2</v>
      </c>
      <c r="Y27" s="260">
        <f t="shared" si="27"/>
        <v>0.40394726413939702</v>
      </c>
      <c r="Z27" s="286">
        <f t="shared" si="28"/>
        <v>0.69991969635798257</v>
      </c>
      <c r="AA27" s="267">
        <f>A11b!G26</f>
        <v>7.687989</v>
      </c>
      <c r="AB27" s="260">
        <f t="shared" si="29"/>
        <v>0.69235334079936495</v>
      </c>
      <c r="AC27" s="263">
        <f>'A22'!H27</f>
        <v>30.599999999999998</v>
      </c>
      <c r="AD27" s="260">
        <f t="shared" si="30"/>
        <v>0.47361010995218206</v>
      </c>
      <c r="AE27" s="286">
        <f t="shared" si="31"/>
        <v>0.64860469462992842</v>
      </c>
      <c r="AF27" s="267">
        <f>A11b!H26</f>
        <v>8.0450350000000004</v>
      </c>
      <c r="AG27" s="260">
        <f t="shared" si="32"/>
        <v>0.67916142549565384</v>
      </c>
      <c r="AH27" s="263">
        <f>'A22'!I27</f>
        <v>28.999999999999996</v>
      </c>
      <c r="AI27" s="260">
        <f t="shared" si="33"/>
        <v>0.45296926674839388</v>
      </c>
      <c r="AJ27" s="286">
        <f t="shared" si="34"/>
        <v>0.63392299374620187</v>
      </c>
      <c r="AK27" s="267">
        <f>A11b!I26</f>
        <v>9.5153400000000001</v>
      </c>
      <c r="AL27" s="260">
        <f t="shared" si="35"/>
        <v>0.62483750356228196</v>
      </c>
      <c r="AM27" s="263">
        <f>'A22'!L27</f>
        <v>0.52777777777777779</v>
      </c>
      <c r="AN27" s="260">
        <f t="shared" si="36"/>
        <v>8.5662595153205262E-2</v>
      </c>
      <c r="AO27" s="286">
        <f t="shared" si="37"/>
        <v>0.51700252188046658</v>
      </c>
      <c r="AP27" s="267">
        <f>A11b!J26</f>
        <v>11.984349999999999</v>
      </c>
      <c r="AQ27" s="260">
        <f t="shared" si="38"/>
        <v>0.53361404550921487</v>
      </c>
      <c r="AR27" s="263">
        <f>'A22'!N27</f>
        <v>47.361111111111114</v>
      </c>
      <c r="AS27" s="260">
        <f t="shared" si="39"/>
        <v>0.68983727643075465</v>
      </c>
      <c r="AT27" s="286">
        <f t="shared" si="40"/>
        <v>0.56485869169352287</v>
      </c>
      <c r="AU27" s="267">
        <f>A11b!K26</f>
        <v>3.4866090000000001</v>
      </c>
      <c r="AV27" s="260">
        <f t="shared" si="41"/>
        <v>0.84758333670662933</v>
      </c>
      <c r="AW27" s="263">
        <f>'A22'!P27</f>
        <v>28.999999999999996</v>
      </c>
      <c r="AX27" s="260">
        <f t="shared" si="42"/>
        <v>0.45296926674839388</v>
      </c>
      <c r="AY27" s="286">
        <f t="shared" si="43"/>
        <v>0.76866052271498231</v>
      </c>
      <c r="AZ27" s="267">
        <f>A11b!L26</f>
        <v>17.45391</v>
      </c>
      <c r="BA27" s="260">
        <f t="shared" si="44"/>
        <v>0.33152811745354321</v>
      </c>
      <c r="BB27" s="263">
        <f>'A22'!R27</f>
        <v>27.9</v>
      </c>
      <c r="BC27" s="260">
        <f t="shared" si="45"/>
        <v>0.43877868704578948</v>
      </c>
      <c r="BD27" s="286">
        <f t="shared" si="46"/>
        <v>0.35297823137199247</v>
      </c>
      <c r="BE27" s="267">
        <f>A11b!M26</f>
        <v>3.8929719999999999</v>
      </c>
      <c r="BF27" s="260">
        <f t="shared" si="47"/>
        <v>0.83256928731646151</v>
      </c>
      <c r="BG27" s="263">
        <f>'A22'!S27</f>
        <v>27.97527777777778</v>
      </c>
      <c r="BH27" s="260">
        <f t="shared" si="48"/>
        <v>0.43974981005069003</v>
      </c>
      <c r="BI27" s="286">
        <f t="shared" si="49"/>
        <v>0.75400539186330728</v>
      </c>
      <c r="BJ27" s="267">
        <f>A11b!N26</f>
        <v>11.351190000000001</v>
      </c>
      <c r="BK27" s="260">
        <f t="shared" si="50"/>
        <v>0.55700765051724632</v>
      </c>
      <c r="BL27" s="263">
        <f>'A22'!U27</f>
        <v>21.722222222222225</v>
      </c>
      <c r="BM27" s="260">
        <f t="shared" si="51"/>
        <v>0.35908209800894086</v>
      </c>
      <c r="BN27" s="286">
        <f t="shared" si="52"/>
        <v>0.5174225400155853</v>
      </c>
      <c r="BO27" s="267">
        <f>A11b!O26</f>
        <v>9.6073509999999995</v>
      </c>
      <c r="BP27" s="260">
        <f t="shared" si="53"/>
        <v>0.62143793790684898</v>
      </c>
      <c r="BQ27" s="263">
        <f>'A22'!V27</f>
        <v>13.819444444444443</v>
      </c>
      <c r="BR27" s="260">
        <f t="shared" si="54"/>
        <v>0.25713209989300795</v>
      </c>
      <c r="BS27" s="286">
        <f t="shared" si="55"/>
        <v>0.54857677030408081</v>
      </c>
    </row>
    <row r="28" spans="1:163" ht="16.5" customHeight="1">
      <c r="A28" s="201">
        <v>1984</v>
      </c>
      <c r="B28" s="267">
        <f>A11b!B27</f>
        <v>8.9868100000000002</v>
      </c>
      <c r="C28" s="260">
        <f t="shared" si="14"/>
        <v>0.64436530388904745</v>
      </c>
      <c r="D28" s="263">
        <f>'A22'!B28</f>
        <v>22.916666666666668</v>
      </c>
      <c r="E28" s="260">
        <f t="shared" si="15"/>
        <v>0.37449106081732436</v>
      </c>
      <c r="F28" s="286">
        <f t="shared" si="16"/>
        <v>0.5903904552747028</v>
      </c>
      <c r="G28" s="267">
        <f>A11b!C27</f>
        <v>13.50816</v>
      </c>
      <c r="H28" s="260">
        <f t="shared" si="17"/>
        <v>0.47731325384946288</v>
      </c>
      <c r="I28" s="263">
        <f>'A22'!D28</f>
        <v>43.361111111111114</v>
      </c>
      <c r="J28" s="260">
        <f t="shared" si="18"/>
        <v>0.63823516842128425</v>
      </c>
      <c r="K28" s="286">
        <f t="shared" si="19"/>
        <v>0.5094976367638272</v>
      </c>
      <c r="L28" s="267">
        <f>A11b!D27</f>
        <v>11.344609999999999</v>
      </c>
      <c r="M28" s="260">
        <f t="shared" si="20"/>
        <v>0.55725076429725906</v>
      </c>
      <c r="N28" s="263">
        <f>'A22'!E28</f>
        <v>19.249999999999996</v>
      </c>
      <c r="O28" s="260">
        <f t="shared" si="21"/>
        <v>0.32718912847530979</v>
      </c>
      <c r="P28" s="286">
        <f t="shared" si="22"/>
        <v>0.51123843713286921</v>
      </c>
      <c r="Q28" s="267">
        <f>A11b!E27</f>
        <v>8.59375</v>
      </c>
      <c r="R28" s="260">
        <f t="shared" si="23"/>
        <v>0.65888784224342378</v>
      </c>
      <c r="S28" s="263">
        <f>'A22'!F28</f>
        <v>54.650000000000006</v>
      </c>
      <c r="T28" s="260">
        <f t="shared" si="24"/>
        <v>0.78386778435912297</v>
      </c>
      <c r="U28" s="286">
        <f t="shared" si="25"/>
        <v>0.68388383066656366</v>
      </c>
      <c r="V28" s="267">
        <f>A11b!F27</f>
        <v>5.2444800000000003</v>
      </c>
      <c r="W28" s="260">
        <f t="shared" si="26"/>
        <v>0.78263460363904236</v>
      </c>
      <c r="X28" s="263">
        <f>'A22'!G28</f>
        <v>29.799999999999997</v>
      </c>
      <c r="Y28" s="260">
        <f t="shared" si="27"/>
        <v>0.46328968835028794</v>
      </c>
      <c r="Z28" s="286">
        <f t="shared" si="28"/>
        <v>0.71876562058129156</v>
      </c>
      <c r="AA28" s="267">
        <f>A11b!G27</f>
        <v>8.9761209999999991</v>
      </c>
      <c r="AB28" s="260">
        <f t="shared" si="29"/>
        <v>0.64476023446572783</v>
      </c>
      <c r="AC28" s="263">
        <f>'A22'!H28</f>
        <v>32.49444444444444</v>
      </c>
      <c r="AD28" s="260">
        <f t="shared" si="30"/>
        <v>0.49804944166222281</v>
      </c>
      <c r="AE28" s="286">
        <f t="shared" si="31"/>
        <v>0.61541807590502684</v>
      </c>
      <c r="AF28" s="267">
        <f>A11b!H27</f>
        <v>7.2053580000000004</v>
      </c>
      <c r="AG28" s="260">
        <f t="shared" si="32"/>
        <v>0.71018529319470147</v>
      </c>
      <c r="AH28" s="263">
        <f>'A22'!I28</f>
        <v>28.638888888888886</v>
      </c>
      <c r="AI28" s="260">
        <f t="shared" si="33"/>
        <v>0.44831074310864999</v>
      </c>
      <c r="AJ28" s="286">
        <f t="shared" si="34"/>
        <v>0.6578103831774913</v>
      </c>
      <c r="AK28" s="267">
        <f>A11b!I27</f>
        <v>10.139950000000001</v>
      </c>
      <c r="AL28" s="260">
        <f t="shared" si="35"/>
        <v>0.60175979867873486</v>
      </c>
      <c r="AM28" s="263">
        <f>'A22'!L28</f>
        <v>0.45833333333333337</v>
      </c>
      <c r="AN28" s="260">
        <f t="shared" si="36"/>
        <v>8.4766725222485281E-2</v>
      </c>
      <c r="AO28" s="286">
        <f t="shared" si="37"/>
        <v>0.49836118398748497</v>
      </c>
      <c r="AP28" s="267">
        <f>A11b!J27</f>
        <v>12.15382</v>
      </c>
      <c r="AQ28" s="260">
        <f t="shared" si="38"/>
        <v>0.52735257251548329</v>
      </c>
      <c r="AR28" s="263">
        <f>'A22'!N28</f>
        <v>51</v>
      </c>
      <c r="AS28" s="260">
        <f t="shared" si="39"/>
        <v>0.73678086080048111</v>
      </c>
      <c r="AT28" s="286">
        <f t="shared" si="40"/>
        <v>0.56923823017248287</v>
      </c>
      <c r="AU28" s="267">
        <f>A11b!K27</f>
        <v>3.1952069999999999</v>
      </c>
      <c r="AV28" s="260">
        <f t="shared" si="41"/>
        <v>0.85834987800195828</v>
      </c>
      <c r="AW28" s="263">
        <f>'A22'!P28</f>
        <v>33.916666666666671</v>
      </c>
      <c r="AX28" s="260">
        <f t="shared" si="42"/>
        <v>0.51639685784336797</v>
      </c>
      <c r="AY28" s="286">
        <f t="shared" si="43"/>
        <v>0.78995927397024024</v>
      </c>
      <c r="AZ28" s="267">
        <f>A11b!L27</f>
        <v>20.21191</v>
      </c>
      <c r="BA28" s="260">
        <f t="shared" si="44"/>
        <v>0.22962723519289663</v>
      </c>
      <c r="BB28" s="263">
        <f>'A22'!R28</f>
        <v>31.158333333333331</v>
      </c>
      <c r="BC28" s="260">
        <f t="shared" si="45"/>
        <v>0.48081290419517059</v>
      </c>
      <c r="BD28" s="286">
        <f t="shared" si="46"/>
        <v>0.27986436899335143</v>
      </c>
      <c r="BE28" s="267">
        <f>A11b!M27</f>
        <v>3.4906670000000002</v>
      </c>
      <c r="BF28" s="260">
        <f t="shared" si="47"/>
        <v>0.84743340422649394</v>
      </c>
      <c r="BG28" s="263">
        <f>'A22'!S28</f>
        <v>27.950138888888894</v>
      </c>
      <c r="BH28" s="260">
        <f t="shared" si="48"/>
        <v>0.43942550513576939</v>
      </c>
      <c r="BI28" s="286">
        <f t="shared" si="49"/>
        <v>0.76583182440834907</v>
      </c>
      <c r="BJ28" s="267">
        <f>A11b!N27</f>
        <v>11.87987</v>
      </c>
      <c r="BK28" s="260">
        <f t="shared" si="50"/>
        <v>0.53747430808303365</v>
      </c>
      <c r="BL28" s="263">
        <f>'A22'!U28</f>
        <v>21.229166666666668</v>
      </c>
      <c r="BM28" s="260">
        <f t="shared" si="51"/>
        <v>0.35272142150082902</v>
      </c>
      <c r="BN28" s="286">
        <f t="shared" si="52"/>
        <v>0.50052373076659273</v>
      </c>
      <c r="BO28" s="267">
        <f>A11b!O27</f>
        <v>7.5204319999999996</v>
      </c>
      <c r="BP28" s="260">
        <f t="shared" si="53"/>
        <v>0.69854413344945454</v>
      </c>
      <c r="BQ28" s="263">
        <f>'A22'!V28</f>
        <v>14.25</v>
      </c>
      <c r="BR28" s="260">
        <f t="shared" si="54"/>
        <v>0.26268649346347178</v>
      </c>
      <c r="BS28" s="286">
        <f t="shared" si="55"/>
        <v>0.61137260545225791</v>
      </c>
    </row>
    <row r="29" spans="1:163" ht="16.5" customHeight="1">
      <c r="A29" s="201">
        <v>1985</v>
      </c>
      <c r="B29" s="267">
        <f>A11b!B28</f>
        <v>8.2581340000000001</v>
      </c>
      <c r="C29" s="260">
        <f t="shared" si="14"/>
        <v>0.67128797512985927</v>
      </c>
      <c r="D29" s="263">
        <f>'A22'!B29</f>
        <v>23.5</v>
      </c>
      <c r="E29" s="260">
        <f t="shared" si="15"/>
        <v>0.38201636823537211</v>
      </c>
      <c r="F29" s="286">
        <f t="shared" si="16"/>
        <v>0.61343365375096193</v>
      </c>
      <c r="G29" s="267">
        <f>A11b!C28</f>
        <v>12.577680000000001</v>
      </c>
      <c r="H29" s="260">
        <f t="shared" si="17"/>
        <v>0.51169205476530277</v>
      </c>
      <c r="I29" s="263">
        <f>'A22'!D29</f>
        <v>43.111111111111114</v>
      </c>
      <c r="J29" s="260">
        <f t="shared" si="18"/>
        <v>0.63501003667069233</v>
      </c>
      <c r="K29" s="286">
        <f t="shared" si="19"/>
        <v>0.53635565114638073</v>
      </c>
      <c r="L29" s="267">
        <f>A11b!D28</f>
        <v>10.64446</v>
      </c>
      <c r="M29" s="260">
        <f t="shared" si="20"/>
        <v>0.58311947449116475</v>
      </c>
      <c r="N29" s="263">
        <f>'A22'!E29</f>
        <v>19.249999999999996</v>
      </c>
      <c r="O29" s="260">
        <f t="shared" si="21"/>
        <v>0.32718912847530979</v>
      </c>
      <c r="P29" s="286">
        <f t="shared" si="22"/>
        <v>0.53193340528799382</v>
      </c>
      <c r="Q29" s="267">
        <f>A11b!E28</f>
        <v>7.3475380000000001</v>
      </c>
      <c r="R29" s="260">
        <f t="shared" si="23"/>
        <v>0.7049321142825119</v>
      </c>
      <c r="S29" s="263">
        <f>'A22'!F29</f>
        <v>53.1</v>
      </c>
      <c r="T29" s="260">
        <f t="shared" si="24"/>
        <v>0.76387196750545305</v>
      </c>
      <c r="U29" s="286">
        <f t="shared" si="25"/>
        <v>0.71672008492710026</v>
      </c>
      <c r="V29" s="267">
        <f>A11b!F28</f>
        <v>5.0469480000000004</v>
      </c>
      <c r="W29" s="260">
        <f t="shared" si="26"/>
        <v>0.78993289409397704</v>
      </c>
      <c r="X29" s="263">
        <f>'A22'!G29</f>
        <v>34.4</v>
      </c>
      <c r="Y29" s="260">
        <f t="shared" si="27"/>
        <v>0.52263211256117892</v>
      </c>
      <c r="Z29" s="286">
        <f t="shared" si="28"/>
        <v>0.7364727377874174</v>
      </c>
      <c r="AA29" s="267">
        <f>A11b!G28</f>
        <v>9.5374739999999996</v>
      </c>
      <c r="AB29" s="260">
        <f t="shared" si="29"/>
        <v>0.62401971018738811</v>
      </c>
      <c r="AC29" s="263">
        <f>'A22'!H29</f>
        <v>34.388888888888886</v>
      </c>
      <c r="AD29" s="260">
        <f t="shared" si="30"/>
        <v>0.52248877337226374</v>
      </c>
      <c r="AE29" s="286">
        <f t="shared" si="31"/>
        <v>0.6037135228243633</v>
      </c>
      <c r="AF29" s="267">
        <f>A11b!H28</f>
        <v>7.2976749999999999</v>
      </c>
      <c r="AG29" s="260">
        <f t="shared" si="32"/>
        <v>0.7067744216400762</v>
      </c>
      <c r="AH29" s="263">
        <f>'A22'!I29</f>
        <v>28.277777777777779</v>
      </c>
      <c r="AI29" s="260">
        <f t="shared" si="33"/>
        <v>0.44365221946890615</v>
      </c>
      <c r="AJ29" s="286">
        <f t="shared" si="34"/>
        <v>0.65414998120584222</v>
      </c>
      <c r="AK29" s="267">
        <f>A11b!I28</f>
        <v>10.40629</v>
      </c>
      <c r="AL29" s="260">
        <f t="shared" si="35"/>
        <v>0.59191923269566726</v>
      </c>
      <c r="AM29" s="263">
        <f>'A22'!L29</f>
        <v>0.3888888888888889</v>
      </c>
      <c r="AN29" s="260">
        <f t="shared" si="36"/>
        <v>8.3870855291765314E-2</v>
      </c>
      <c r="AO29" s="286">
        <f t="shared" si="37"/>
        <v>0.49030955721488689</v>
      </c>
      <c r="AP29" s="267">
        <f>A11b!J28</f>
        <v>11.10333</v>
      </c>
      <c r="AQ29" s="260">
        <f t="shared" si="38"/>
        <v>0.5661654288628315</v>
      </c>
      <c r="AR29" s="263">
        <f>'A22'!N29</f>
        <v>54.638888888888879</v>
      </c>
      <c r="AS29" s="260">
        <f t="shared" si="39"/>
        <v>0.78372444517020756</v>
      </c>
      <c r="AT29" s="286">
        <f t="shared" si="40"/>
        <v>0.60967723212430669</v>
      </c>
      <c r="AU29" s="267">
        <f>A11b!K28</f>
        <v>2.6018659999999998</v>
      </c>
      <c r="AV29" s="260">
        <f t="shared" si="41"/>
        <v>0.88027227516708306</v>
      </c>
      <c r="AW29" s="263">
        <f>'A22'!P29</f>
        <v>38.833333333333343</v>
      </c>
      <c r="AX29" s="260">
        <f t="shared" si="42"/>
        <v>0.57982444893834206</v>
      </c>
      <c r="AY29" s="286">
        <f t="shared" si="43"/>
        <v>0.82018270992133491</v>
      </c>
      <c r="AZ29" s="267">
        <f>A11b!L28</f>
        <v>21.602319999999999</v>
      </c>
      <c r="BA29" s="260">
        <f t="shared" si="44"/>
        <v>0.17825522442276406</v>
      </c>
      <c r="BB29" s="263">
        <f>'A22'!R29</f>
        <v>34.416666666666664</v>
      </c>
      <c r="BC29" s="260">
        <f t="shared" si="45"/>
        <v>0.52284712134455169</v>
      </c>
      <c r="BD29" s="286">
        <f t="shared" si="46"/>
        <v>0.24717360380712161</v>
      </c>
      <c r="BE29" s="267">
        <f>A11b!M28</f>
        <v>3.0927370000000001</v>
      </c>
      <c r="BF29" s="260">
        <f t="shared" si="47"/>
        <v>0.86213587633598598</v>
      </c>
      <c r="BG29" s="263">
        <f>'A22'!S29</f>
        <v>27.925000000000004</v>
      </c>
      <c r="BH29" s="260">
        <f t="shared" si="48"/>
        <v>0.43910120022084875</v>
      </c>
      <c r="BI29" s="286">
        <f t="shared" si="49"/>
        <v>0.77752894111295856</v>
      </c>
      <c r="BJ29" s="267">
        <f>A11b!N28</f>
        <v>11.321580000000001</v>
      </c>
      <c r="BK29" s="260">
        <f t="shared" si="50"/>
        <v>0.55810166252730353</v>
      </c>
      <c r="BL29" s="263">
        <f>'A22'!U29</f>
        <v>20.736111111111111</v>
      </c>
      <c r="BM29" s="260">
        <f t="shared" si="51"/>
        <v>0.34636074499271724</v>
      </c>
      <c r="BN29" s="286">
        <f t="shared" si="52"/>
        <v>0.51575347902038637</v>
      </c>
      <c r="BO29" s="267">
        <f>A11b!O28</f>
        <v>7.1989669999999997</v>
      </c>
      <c r="BP29" s="260">
        <f t="shared" si="53"/>
        <v>0.71042142391933083</v>
      </c>
      <c r="BQ29" s="263">
        <f>'A22'!V29</f>
        <v>14.680555555555555</v>
      </c>
      <c r="BR29" s="260">
        <f t="shared" si="54"/>
        <v>0.26824088703393562</v>
      </c>
      <c r="BS29" s="286">
        <f t="shared" si="55"/>
        <v>0.62198531654225175</v>
      </c>
    </row>
    <row r="30" spans="1:163" ht="16.5" customHeight="1">
      <c r="A30" s="201">
        <v>1986</v>
      </c>
      <c r="B30" s="267">
        <f>A11b!B29</f>
        <v>8.0805659999999992</v>
      </c>
      <c r="C30" s="260">
        <f t="shared" si="14"/>
        <v>0.67784864803096823</v>
      </c>
      <c r="D30" s="263">
        <f>'A22'!B30</f>
        <v>24</v>
      </c>
      <c r="E30" s="260">
        <f t="shared" si="15"/>
        <v>0.38846663173655593</v>
      </c>
      <c r="F30" s="286">
        <f t="shared" si="16"/>
        <v>0.61997224477208579</v>
      </c>
      <c r="G30" s="267">
        <f>A11b!C29</f>
        <v>11.893509999999999</v>
      </c>
      <c r="H30" s="260">
        <f t="shared" si="17"/>
        <v>0.53697034577917757</v>
      </c>
      <c r="I30" s="263">
        <f>'A22'!D30</f>
        <v>42.805555555555557</v>
      </c>
      <c r="J30" s="260">
        <f t="shared" si="18"/>
        <v>0.6310682089755244</v>
      </c>
      <c r="K30" s="286">
        <f t="shared" si="19"/>
        <v>0.55578991841844694</v>
      </c>
      <c r="L30" s="267">
        <f>A11b!D29</f>
        <v>9.6857319999999998</v>
      </c>
      <c r="M30" s="260">
        <f t="shared" si="20"/>
        <v>0.61854196508144221</v>
      </c>
      <c r="N30" s="263">
        <f>'A22'!E30</f>
        <v>19.249999999999996</v>
      </c>
      <c r="O30" s="260">
        <f t="shared" si="21"/>
        <v>0.32718912847530979</v>
      </c>
      <c r="P30" s="286">
        <f t="shared" si="22"/>
        <v>0.56027139776021573</v>
      </c>
      <c r="Q30" s="267">
        <f>A11b!E29</f>
        <v>5.5316090000000004</v>
      </c>
      <c r="R30" s="260">
        <f t="shared" si="23"/>
        <v>0.77202593851118984</v>
      </c>
      <c r="S30" s="263">
        <f>'A22'!F30</f>
        <v>51.25</v>
      </c>
      <c r="T30" s="260">
        <f t="shared" si="24"/>
        <v>0.74000599255107302</v>
      </c>
      <c r="U30" s="286">
        <f t="shared" si="25"/>
        <v>0.76562194931916661</v>
      </c>
      <c r="V30" s="267">
        <f>A11b!F29</f>
        <v>5.3927319999999996</v>
      </c>
      <c r="W30" s="260">
        <f t="shared" si="26"/>
        <v>0.77715708021739427</v>
      </c>
      <c r="X30" s="263">
        <f>'A22'!G30</f>
        <v>35.150000000000006</v>
      </c>
      <c r="Y30" s="260">
        <f t="shared" si="27"/>
        <v>0.53230750781295466</v>
      </c>
      <c r="Z30" s="286">
        <f t="shared" si="28"/>
        <v>0.72818716573650644</v>
      </c>
      <c r="AA30" s="267">
        <f>A11b!G29</f>
        <v>9.5836170000000003</v>
      </c>
      <c r="AB30" s="260">
        <f t="shared" si="29"/>
        <v>0.62231484709451179</v>
      </c>
      <c r="AC30" s="263">
        <f>'A22'!H30</f>
        <v>36.013888888888886</v>
      </c>
      <c r="AD30" s="260">
        <f t="shared" si="30"/>
        <v>0.54345212975111101</v>
      </c>
      <c r="AE30" s="286">
        <f t="shared" si="31"/>
        <v>0.60654230362583172</v>
      </c>
      <c r="AF30" s="267">
        <f>A11b!H29</f>
        <v>6.5682320000000001</v>
      </c>
      <c r="AG30" s="260">
        <f t="shared" si="32"/>
        <v>0.73372543152363434</v>
      </c>
      <c r="AH30" s="263">
        <f>'A22'!I30</f>
        <v>27.916666666666668</v>
      </c>
      <c r="AI30" s="260">
        <f t="shared" si="33"/>
        <v>0.43899369582916237</v>
      </c>
      <c r="AJ30" s="286">
        <f t="shared" si="34"/>
        <v>0.67477908438473999</v>
      </c>
      <c r="AK30" s="267">
        <f>A11b!I29</f>
        <v>11.23789</v>
      </c>
      <c r="AL30" s="260">
        <f t="shared" si="35"/>
        <v>0.56119378900895456</v>
      </c>
      <c r="AM30" s="263">
        <f>'A22'!L30</f>
        <v>0.36805555555555558</v>
      </c>
      <c r="AN30" s="260">
        <f t="shared" si="36"/>
        <v>8.3602094312549322E-2</v>
      </c>
      <c r="AO30" s="286">
        <f t="shared" si="37"/>
        <v>0.46567545006967354</v>
      </c>
      <c r="AP30" s="267">
        <f>A11b!J29</f>
        <v>10.50347</v>
      </c>
      <c r="AQ30" s="260">
        <f t="shared" si="38"/>
        <v>0.58832868601760724</v>
      </c>
      <c r="AR30" s="263">
        <f>'A22'!N30</f>
        <v>55.672384290764001</v>
      </c>
      <c r="AS30" s="260">
        <f t="shared" si="39"/>
        <v>0.79705708050892032</v>
      </c>
      <c r="AT30" s="286">
        <f t="shared" si="40"/>
        <v>0.63007436491586988</v>
      </c>
      <c r="AU30" s="267">
        <f>A11b!K29</f>
        <v>2.0047730000000001</v>
      </c>
      <c r="AV30" s="260">
        <f t="shared" si="41"/>
        <v>0.90233329891315139</v>
      </c>
      <c r="AW30" s="263">
        <f>'A22'!P30</f>
        <v>38.833333333333343</v>
      </c>
      <c r="AX30" s="260">
        <f t="shared" si="42"/>
        <v>0.57982444893834206</v>
      </c>
      <c r="AY30" s="286">
        <f t="shared" si="43"/>
        <v>0.83783152891818957</v>
      </c>
      <c r="AZ30" s="267">
        <f>A11b!L29</f>
        <v>21.132750000000001</v>
      </c>
      <c r="BA30" s="260">
        <f t="shared" si="44"/>
        <v>0.19560460704899016</v>
      </c>
      <c r="BB30" s="263">
        <f>'A22'!R30</f>
        <v>34.125</v>
      </c>
      <c r="BC30" s="260">
        <f t="shared" si="45"/>
        <v>0.51908446763552785</v>
      </c>
      <c r="BD30" s="286">
        <f t="shared" si="46"/>
        <v>0.26030057916629767</v>
      </c>
      <c r="BE30" s="267">
        <f>A11b!M29</f>
        <v>2.893408</v>
      </c>
      <c r="BF30" s="260">
        <f t="shared" si="47"/>
        <v>0.8695005612381369</v>
      </c>
      <c r="BG30" s="263">
        <f>'A22'!S30</f>
        <v>28.71756944444445</v>
      </c>
      <c r="BH30" s="260">
        <f t="shared" si="48"/>
        <v>0.44932576374015581</v>
      </c>
      <c r="BI30" s="286">
        <f t="shared" si="49"/>
        <v>0.78546560173854074</v>
      </c>
      <c r="BJ30" s="267">
        <f>A11b!N29</f>
        <v>10.780939999999999</v>
      </c>
      <c r="BK30" s="260">
        <f t="shared" si="50"/>
        <v>0.57807689566196496</v>
      </c>
      <c r="BL30" s="263">
        <f>'A22'!U30</f>
        <v>19.673611111111111</v>
      </c>
      <c r="BM30" s="260">
        <f t="shared" si="51"/>
        <v>0.33265393505270163</v>
      </c>
      <c r="BN30" s="286">
        <f t="shared" si="52"/>
        <v>0.52899230354011229</v>
      </c>
      <c r="BO30" s="267">
        <f>A11b!O29</f>
        <v>6.9903420000000001</v>
      </c>
      <c r="BP30" s="260">
        <f t="shared" si="53"/>
        <v>0.71812957169366987</v>
      </c>
      <c r="BQ30" s="263">
        <f>'A22'!V30</f>
        <v>13</v>
      </c>
      <c r="BR30" s="260">
        <f t="shared" si="54"/>
        <v>0.24656083471051229</v>
      </c>
      <c r="BS30" s="286">
        <f t="shared" si="55"/>
        <v>0.62381582429703841</v>
      </c>
    </row>
    <row r="31" spans="1:163" ht="16.5" customHeight="1">
      <c r="A31" s="201">
        <v>1987</v>
      </c>
      <c r="B31" s="267">
        <f>A11b!B30</f>
        <v>8.1063899999999993</v>
      </c>
      <c r="C31" s="260">
        <f t="shared" si="14"/>
        <v>0.67689451881287588</v>
      </c>
      <c r="D31" s="263">
        <f>'A22'!B31</f>
        <v>24.5</v>
      </c>
      <c r="E31" s="260">
        <f t="shared" si="15"/>
        <v>0.39491689523773971</v>
      </c>
      <c r="F31" s="286">
        <f t="shared" si="16"/>
        <v>0.6204989940978487</v>
      </c>
      <c r="G31" s="267">
        <f>A11b!C30</f>
        <v>11.58052</v>
      </c>
      <c r="H31" s="260">
        <f t="shared" si="17"/>
        <v>0.54853450717829277</v>
      </c>
      <c r="I31" s="263">
        <f>'A22'!D31</f>
        <v>42.500000000000007</v>
      </c>
      <c r="J31" s="260">
        <f t="shared" si="18"/>
        <v>0.62712638128035658</v>
      </c>
      <c r="K31" s="286">
        <f t="shared" si="19"/>
        <v>0.5642528819987056</v>
      </c>
      <c r="L31" s="267">
        <f>A11b!D30</f>
        <v>8.8200500000000002</v>
      </c>
      <c r="M31" s="260">
        <f t="shared" si="20"/>
        <v>0.65052664947490169</v>
      </c>
      <c r="N31" s="263">
        <f>'A22'!E31</f>
        <v>19.249999999999996</v>
      </c>
      <c r="O31" s="260">
        <f t="shared" si="21"/>
        <v>0.32718912847530979</v>
      </c>
      <c r="P31" s="286">
        <f t="shared" si="22"/>
        <v>0.58585914527498328</v>
      </c>
      <c r="Q31" s="267">
        <f>A11b!E30</f>
        <v>5.4662379999999997</v>
      </c>
      <c r="R31" s="260">
        <f t="shared" si="23"/>
        <v>0.7744412258840182</v>
      </c>
      <c r="S31" s="263">
        <f>'A22'!F31</f>
        <v>49.4</v>
      </c>
      <c r="T31" s="260">
        <f t="shared" si="24"/>
        <v>0.71614001759669288</v>
      </c>
      <c r="U31" s="286">
        <f t="shared" si="25"/>
        <v>0.76278098422655327</v>
      </c>
      <c r="V31" s="267">
        <f>A11b!F30</f>
        <v>5.1100630000000002</v>
      </c>
      <c r="W31" s="260">
        <f t="shared" si="26"/>
        <v>0.78760096001715307</v>
      </c>
      <c r="X31" s="263">
        <f>'A22'!G31</f>
        <v>35.900000000000006</v>
      </c>
      <c r="Y31" s="260">
        <f t="shared" si="27"/>
        <v>0.5419829030647304</v>
      </c>
      <c r="Z31" s="286">
        <f t="shared" si="28"/>
        <v>0.73847734862666858</v>
      </c>
      <c r="AA31" s="267">
        <f>A11b!G30</f>
        <v>9.7013339999999992</v>
      </c>
      <c r="AB31" s="260">
        <f t="shared" si="29"/>
        <v>0.61796551201217798</v>
      </c>
      <c r="AC31" s="263">
        <f>'A22'!H31</f>
        <v>37.638888888888886</v>
      </c>
      <c r="AD31" s="260">
        <f t="shared" si="30"/>
        <v>0.5644154861299584</v>
      </c>
      <c r="AE31" s="286">
        <f t="shared" si="31"/>
        <v>0.60725550683573404</v>
      </c>
      <c r="AF31" s="267">
        <f>A11b!H30</f>
        <v>6.3142389999999997</v>
      </c>
      <c r="AG31" s="260">
        <f t="shared" si="32"/>
        <v>0.74310980816903971</v>
      </c>
      <c r="AH31" s="263">
        <f>'A22'!I31</f>
        <v>27.555555555555557</v>
      </c>
      <c r="AI31" s="260">
        <f t="shared" si="33"/>
        <v>0.43433517218941847</v>
      </c>
      <c r="AJ31" s="286">
        <f t="shared" si="34"/>
        <v>0.68135488097311547</v>
      </c>
      <c r="AK31" s="267">
        <f>A11b!I30</f>
        <v>12.094290000000001</v>
      </c>
      <c r="AL31" s="260">
        <f t="shared" si="35"/>
        <v>0.52955205022432161</v>
      </c>
      <c r="AM31" s="263">
        <f>'A22'!L31</f>
        <v>0.34722222222222221</v>
      </c>
      <c r="AN31" s="260">
        <f t="shared" si="36"/>
        <v>8.3333333333333329E-2</v>
      </c>
      <c r="AO31" s="286">
        <f t="shared" si="37"/>
        <v>0.44030830684612399</v>
      </c>
      <c r="AP31" s="267">
        <f>A11b!J30</f>
        <v>9.7263490000000008</v>
      </c>
      <c r="AQ31" s="260">
        <f t="shared" si="38"/>
        <v>0.61704127322691682</v>
      </c>
      <c r="AR31" s="263">
        <f>'A22'!N31</f>
        <v>56.705879692639115</v>
      </c>
      <c r="AS31" s="260">
        <f t="shared" si="39"/>
        <v>0.81038971584763297</v>
      </c>
      <c r="AT31" s="286">
        <f t="shared" si="40"/>
        <v>0.65571096175106014</v>
      </c>
      <c r="AU31" s="267">
        <f>A11b!K30</f>
        <v>2.1077279999999998</v>
      </c>
      <c r="AV31" s="260">
        <f t="shared" si="41"/>
        <v>0.8985293810983781</v>
      </c>
      <c r="AW31" s="263">
        <f>'A22'!P31</f>
        <v>38.833333333333343</v>
      </c>
      <c r="AX31" s="260">
        <f t="shared" si="42"/>
        <v>0.57982444893834206</v>
      </c>
      <c r="AY31" s="286">
        <f t="shared" si="43"/>
        <v>0.83478839466637089</v>
      </c>
      <c r="AZ31" s="267">
        <f>A11b!L30</f>
        <v>20.330539999999999</v>
      </c>
      <c r="BA31" s="260">
        <f t="shared" si="44"/>
        <v>0.22524416714990153</v>
      </c>
      <c r="BB31" s="263">
        <f>'A22'!R31</f>
        <v>33.833333333333329</v>
      </c>
      <c r="BC31" s="260">
        <f t="shared" si="45"/>
        <v>0.51532181392650389</v>
      </c>
      <c r="BD31" s="286">
        <f t="shared" si="46"/>
        <v>0.28325969650522204</v>
      </c>
      <c r="BE31" s="267">
        <f>A11b!M30</f>
        <v>2.3087369999999998</v>
      </c>
      <c r="BF31" s="260">
        <f t="shared" si="47"/>
        <v>0.89110262459281953</v>
      </c>
      <c r="BG31" s="263">
        <f>'A22'!S31</f>
        <v>29.510138888888893</v>
      </c>
      <c r="BH31" s="260">
        <f t="shared" si="48"/>
        <v>0.45955032725946288</v>
      </c>
      <c r="BI31" s="286">
        <f t="shared" si="49"/>
        <v>0.80479216512614826</v>
      </c>
      <c r="BJ31" s="267">
        <f>A11b!N30</f>
        <v>10.847799999999999</v>
      </c>
      <c r="BK31" s="260">
        <f t="shared" si="50"/>
        <v>0.57560659363587829</v>
      </c>
      <c r="BL31" s="263">
        <f>'A22'!U31</f>
        <v>18.611111111111111</v>
      </c>
      <c r="BM31" s="260">
        <f t="shared" si="51"/>
        <v>0.31894712511268608</v>
      </c>
      <c r="BN31" s="286">
        <f t="shared" si="52"/>
        <v>0.52427469993123987</v>
      </c>
      <c r="BO31" s="267">
        <f>A11b!O30</f>
        <v>6.1944689999999998</v>
      </c>
      <c r="BP31" s="260">
        <f t="shared" si="53"/>
        <v>0.74753499622863273</v>
      </c>
      <c r="BQ31" s="263">
        <f>'A22'!V31</f>
        <v>11.319444444444443</v>
      </c>
      <c r="BR31" s="260">
        <f t="shared" si="54"/>
        <v>0.22488078238708895</v>
      </c>
      <c r="BS31" s="286">
        <f t="shared" si="55"/>
        <v>0.64300415346032402</v>
      </c>
    </row>
    <row r="32" spans="1:163" ht="16.5" customHeight="1">
      <c r="A32" s="201">
        <v>1988</v>
      </c>
      <c r="B32" s="267">
        <f>A11b!B31</f>
        <v>7.2258050000000003</v>
      </c>
      <c r="C32" s="260">
        <f t="shared" si="14"/>
        <v>0.7094298300548959</v>
      </c>
      <c r="D32" s="263">
        <f>'A22'!B32</f>
        <v>24.513888888888889</v>
      </c>
      <c r="E32" s="260">
        <f t="shared" si="15"/>
        <v>0.39509606922388374</v>
      </c>
      <c r="F32" s="286">
        <f t="shared" si="16"/>
        <v>0.64656307788869349</v>
      </c>
      <c r="G32" s="267">
        <f>A11b!C31</f>
        <v>10.535450000000001</v>
      </c>
      <c r="H32" s="260">
        <f t="shared" si="17"/>
        <v>0.58714710870988585</v>
      </c>
      <c r="I32" s="263">
        <f>'A22'!D32</f>
        <v>42.305555555555557</v>
      </c>
      <c r="J32" s="260">
        <f t="shared" si="18"/>
        <v>0.62461794547434057</v>
      </c>
      <c r="K32" s="286">
        <f t="shared" si="19"/>
        <v>0.59464127606277684</v>
      </c>
      <c r="L32" s="267">
        <f>A11b!D31</f>
        <v>7.761755</v>
      </c>
      <c r="M32" s="260">
        <f t="shared" si="20"/>
        <v>0.68962788014641385</v>
      </c>
      <c r="N32" s="263">
        <f>'A22'!E32</f>
        <v>19.249999999999996</v>
      </c>
      <c r="O32" s="260">
        <f t="shared" si="21"/>
        <v>0.32718912847530979</v>
      </c>
      <c r="P32" s="286">
        <f t="shared" si="22"/>
        <v>0.61714012981219302</v>
      </c>
      <c r="Q32" s="267">
        <f>A11b!E31</f>
        <v>6.5354890000000001</v>
      </c>
      <c r="R32" s="260">
        <f t="shared" si="23"/>
        <v>0.73493519968456977</v>
      </c>
      <c r="S32" s="263">
        <f>'A22'!F32</f>
        <v>50.45</v>
      </c>
      <c r="T32" s="260">
        <f t="shared" si="24"/>
        <v>0.72968557094917896</v>
      </c>
      <c r="U32" s="286">
        <f t="shared" si="25"/>
        <v>0.73388527393749159</v>
      </c>
      <c r="V32" s="267">
        <f>A11b!F31</f>
        <v>4.5741319999999996</v>
      </c>
      <c r="W32" s="260">
        <f t="shared" si="26"/>
        <v>0.80740220792535855</v>
      </c>
      <c r="X32" s="263">
        <f>'A22'!G32</f>
        <v>34.900000000000006</v>
      </c>
      <c r="Y32" s="260">
        <f t="shared" si="27"/>
        <v>0.52908237606236275</v>
      </c>
      <c r="Z32" s="286">
        <f t="shared" si="28"/>
        <v>0.75173824155275937</v>
      </c>
      <c r="AA32" s="267">
        <f>A11b!G31</f>
        <v>9.3181049999999992</v>
      </c>
      <c r="AB32" s="260">
        <f t="shared" si="29"/>
        <v>0.63212482064447151</v>
      </c>
      <c r="AC32" s="263">
        <f>'A22'!H32</f>
        <v>37.291666666666664</v>
      </c>
      <c r="AD32" s="260">
        <f t="shared" si="30"/>
        <v>0.55993613647635854</v>
      </c>
      <c r="AE32" s="286">
        <f t="shared" si="31"/>
        <v>0.61768708381084902</v>
      </c>
      <c r="AF32" s="267">
        <f>A11b!H31</f>
        <v>6.2872479999999999</v>
      </c>
      <c r="AG32" s="260">
        <f t="shared" si="32"/>
        <v>0.74410705498307061</v>
      </c>
      <c r="AH32" s="263">
        <f>'A22'!I32</f>
        <v>27.611111111111114</v>
      </c>
      <c r="AI32" s="260">
        <f t="shared" si="33"/>
        <v>0.43505186813399449</v>
      </c>
      <c r="AJ32" s="286">
        <f t="shared" si="34"/>
        <v>0.68229601761325542</v>
      </c>
      <c r="AK32" s="267">
        <f>A11b!I31</f>
        <v>12.10791</v>
      </c>
      <c r="AL32" s="260">
        <f t="shared" si="35"/>
        <v>0.52904882686812504</v>
      </c>
      <c r="AM32" s="263">
        <f>'A22'!L32</f>
        <v>1.5138888888888891</v>
      </c>
      <c r="AN32" s="260">
        <f t="shared" si="36"/>
        <v>9.8383948169428873E-2</v>
      </c>
      <c r="AO32" s="286">
        <f t="shared" si="37"/>
        <v>0.44291585112838583</v>
      </c>
      <c r="AP32" s="267">
        <f>A11b!J31</f>
        <v>9.3076570000000007</v>
      </c>
      <c r="AQ32" s="260">
        <f t="shared" si="38"/>
        <v>0.63251084690185322</v>
      </c>
      <c r="AR32" s="263">
        <f>'A22'!N32</f>
        <v>56.03185235457827</v>
      </c>
      <c r="AS32" s="260">
        <f t="shared" si="39"/>
        <v>0.80169440797264502</v>
      </c>
      <c r="AT32" s="286">
        <f t="shared" si="40"/>
        <v>0.66634755911601162</v>
      </c>
      <c r="AU32" s="267">
        <f>A11b!K31</f>
        <v>3.212291</v>
      </c>
      <c r="AV32" s="260">
        <f t="shared" si="41"/>
        <v>0.8577186689111167</v>
      </c>
      <c r="AW32" s="263">
        <f>'A22'!P32</f>
        <v>38.833333333333343</v>
      </c>
      <c r="AX32" s="260">
        <f t="shared" si="42"/>
        <v>0.57982444893834206</v>
      </c>
      <c r="AY32" s="286">
        <f t="shared" si="43"/>
        <v>0.80213982491656177</v>
      </c>
      <c r="AZ32" s="267">
        <f>A11b!L31</f>
        <v>19.336359999999999</v>
      </c>
      <c r="BA32" s="260">
        <f t="shared" si="44"/>
        <v>0.26197651636160918</v>
      </c>
      <c r="BB32" s="263">
        <f>'A22'!R32</f>
        <v>33.833333333333329</v>
      </c>
      <c r="BC32" s="260">
        <f t="shared" si="45"/>
        <v>0.51532181392650389</v>
      </c>
      <c r="BD32" s="286">
        <f t="shared" si="46"/>
        <v>0.31264557587458813</v>
      </c>
      <c r="BE32" s="267">
        <f>A11b!M31</f>
        <v>1.8838299999999999</v>
      </c>
      <c r="BF32" s="260">
        <f t="shared" si="47"/>
        <v>0.90680182625298078</v>
      </c>
      <c r="BG32" s="263">
        <f>'A22'!S32</f>
        <v>29.214513888888888</v>
      </c>
      <c r="BH32" s="260">
        <f t="shared" si="48"/>
        <v>0.45573660896438783</v>
      </c>
      <c r="BI32" s="286">
        <f t="shared" si="49"/>
        <v>0.81658878279526226</v>
      </c>
      <c r="BJ32" s="267">
        <f>A11b!N31</f>
        <v>8.8142440000000004</v>
      </c>
      <c r="BK32" s="260">
        <f t="shared" si="50"/>
        <v>0.65074116598048737</v>
      </c>
      <c r="BL32" s="263">
        <f>'A22'!U32</f>
        <v>18.111111111111111</v>
      </c>
      <c r="BM32" s="260">
        <f t="shared" si="51"/>
        <v>0.31249686161150225</v>
      </c>
      <c r="BN32" s="286">
        <f t="shared" si="52"/>
        <v>0.5830923051066903</v>
      </c>
      <c r="BO32" s="267">
        <f>A11b!O31</f>
        <v>5.5075649999999996</v>
      </c>
      <c r="BP32" s="260">
        <f t="shared" si="53"/>
        <v>0.77291430138757677</v>
      </c>
      <c r="BQ32" s="263">
        <f>'A22'!V32</f>
        <v>11.347222222222221</v>
      </c>
      <c r="BR32" s="260">
        <f t="shared" si="54"/>
        <v>0.22523913035937695</v>
      </c>
      <c r="BS32" s="286">
        <f t="shared" si="55"/>
        <v>0.66337926718193685</v>
      </c>
    </row>
    <row r="33" spans="1:71" ht="16.5" customHeight="1">
      <c r="A33" s="201">
        <v>1989</v>
      </c>
      <c r="B33" s="267">
        <f>A11b!B32</f>
        <v>6.1749890000000001</v>
      </c>
      <c r="C33" s="260">
        <f t="shared" si="14"/>
        <v>0.74825473124909603</v>
      </c>
      <c r="D33" s="263">
        <f>'A22'!B33</f>
        <v>24.527777777777779</v>
      </c>
      <c r="E33" s="260">
        <f t="shared" si="15"/>
        <v>0.39527524321002772</v>
      </c>
      <c r="F33" s="286">
        <f t="shared" si="16"/>
        <v>0.67765883364128232</v>
      </c>
      <c r="G33" s="267">
        <f>A11b!C32</f>
        <v>9.4721259999999994</v>
      </c>
      <c r="H33" s="260">
        <f t="shared" si="17"/>
        <v>0.62643414777040796</v>
      </c>
      <c r="I33" s="263">
        <f>'A22'!D33</f>
        <v>42.111111111111107</v>
      </c>
      <c r="J33" s="260">
        <f t="shared" si="18"/>
        <v>0.62210950966832457</v>
      </c>
      <c r="K33" s="286">
        <f t="shared" si="19"/>
        <v>0.62556922014999139</v>
      </c>
      <c r="L33" s="267">
        <f>A11b!D32</f>
        <v>7.5464180000000001</v>
      </c>
      <c r="M33" s="260">
        <f t="shared" si="20"/>
        <v>0.69758401875531928</v>
      </c>
      <c r="N33" s="263">
        <f>'A22'!E33</f>
        <v>19.249999999999996</v>
      </c>
      <c r="O33" s="260">
        <f t="shared" si="21"/>
        <v>0.32718912847530979</v>
      </c>
      <c r="P33" s="286">
        <f t="shared" si="22"/>
        <v>0.62350504069931745</v>
      </c>
      <c r="Q33" s="267">
        <f>A11b!E32</f>
        <v>8.2278479999999998</v>
      </c>
      <c r="R33" s="260">
        <f t="shared" si="23"/>
        <v>0.67240696357081153</v>
      </c>
      <c r="S33" s="263">
        <f>'A22'!F33</f>
        <v>51.500000000000014</v>
      </c>
      <c r="T33" s="260">
        <f t="shared" si="24"/>
        <v>0.74323112430166505</v>
      </c>
      <c r="U33" s="286">
        <f t="shared" si="25"/>
        <v>0.68657179571698235</v>
      </c>
      <c r="V33" s="267">
        <f>A11b!F32</f>
        <v>3.1067960000000001</v>
      </c>
      <c r="W33" s="260">
        <f t="shared" si="26"/>
        <v>0.86161643307866098</v>
      </c>
      <c r="X33" s="263">
        <f>'A22'!G33</f>
        <v>33.9</v>
      </c>
      <c r="Y33" s="260">
        <f t="shared" si="27"/>
        <v>0.51618184905999509</v>
      </c>
      <c r="Z33" s="286">
        <f t="shared" si="28"/>
        <v>0.79252951627492785</v>
      </c>
      <c r="AA33" s="267">
        <f>A11b!G32</f>
        <v>8.6467270000000003</v>
      </c>
      <c r="AB33" s="260">
        <f t="shared" si="29"/>
        <v>0.65693048073525762</v>
      </c>
      <c r="AC33" s="263">
        <f>'A22'!H33</f>
        <v>36.944444444444443</v>
      </c>
      <c r="AD33" s="260">
        <f t="shared" si="30"/>
        <v>0.55545678682275867</v>
      </c>
      <c r="AE33" s="286">
        <f t="shared" si="31"/>
        <v>0.63663574195275785</v>
      </c>
      <c r="AF33" s="267">
        <f>A11b!H32</f>
        <v>5.6177849999999996</v>
      </c>
      <c r="AG33" s="260">
        <f t="shared" si="32"/>
        <v>0.76884196083544887</v>
      </c>
      <c r="AH33" s="263">
        <f>'A22'!I33</f>
        <v>27.666666666666668</v>
      </c>
      <c r="AI33" s="260">
        <f t="shared" si="33"/>
        <v>0.43576856407857045</v>
      </c>
      <c r="AJ33" s="286">
        <f t="shared" si="34"/>
        <v>0.70222728148407332</v>
      </c>
      <c r="AK33" s="267">
        <f>A11b!I32</f>
        <v>12.097049999999999</v>
      </c>
      <c r="AL33" s="260">
        <f t="shared" si="35"/>
        <v>0.52945007544729505</v>
      </c>
      <c r="AM33" s="263">
        <f>'A22'!L33</f>
        <v>2.6805555555555558</v>
      </c>
      <c r="AN33" s="260">
        <f t="shared" si="36"/>
        <v>0.11343456300552442</v>
      </c>
      <c r="AO33" s="286">
        <f t="shared" si="37"/>
        <v>0.44624697295894095</v>
      </c>
      <c r="AP33" s="267">
        <f>A11b!J32</f>
        <v>8.4251850000000008</v>
      </c>
      <c r="AQ33" s="260">
        <f t="shared" si="38"/>
        <v>0.66511587785555781</v>
      </c>
      <c r="AR33" s="263">
        <f>'A22'!N33</f>
        <v>55.357825016517424</v>
      </c>
      <c r="AS33" s="260">
        <f t="shared" si="39"/>
        <v>0.79299910009765717</v>
      </c>
      <c r="AT33" s="286">
        <f t="shared" si="40"/>
        <v>0.69069252230397771</v>
      </c>
      <c r="AU33" s="267">
        <f>A11b!K32</f>
        <v>5</v>
      </c>
      <c r="AV33" s="260">
        <f t="shared" si="41"/>
        <v>0.79166749983015294</v>
      </c>
      <c r="AW33" s="263">
        <f>'A22'!P33</f>
        <v>38.833333333333343</v>
      </c>
      <c r="AX33" s="260">
        <f t="shared" si="42"/>
        <v>0.57982444893834206</v>
      </c>
      <c r="AY33" s="286">
        <f t="shared" si="43"/>
        <v>0.74929888965179081</v>
      </c>
      <c r="AZ33" s="267">
        <f>A11b!L32</f>
        <v>17.323399999999999</v>
      </c>
      <c r="BA33" s="260">
        <f t="shared" si="44"/>
        <v>0.33635012040634854</v>
      </c>
      <c r="BB33" s="263">
        <f>'A22'!R33</f>
        <v>33.833333333333329</v>
      </c>
      <c r="BC33" s="260">
        <f t="shared" si="45"/>
        <v>0.51532181392650389</v>
      </c>
      <c r="BD33" s="286">
        <f t="shared" si="46"/>
        <v>0.37214445911037963</v>
      </c>
      <c r="BE33" s="267">
        <f>A11b!M32</f>
        <v>1.616833</v>
      </c>
      <c r="BF33" s="260">
        <f t="shared" si="47"/>
        <v>0.91666666666666674</v>
      </c>
      <c r="BG33" s="263">
        <f>'A22'!S33</f>
        <v>28.918888888888887</v>
      </c>
      <c r="BH33" s="260">
        <f t="shared" si="48"/>
        <v>0.4519228906693129</v>
      </c>
      <c r="BI33" s="286">
        <f t="shared" si="49"/>
        <v>0.82371791146719597</v>
      </c>
      <c r="BJ33" s="267">
        <f>A11b!N32</f>
        <v>7.2491620000000001</v>
      </c>
      <c r="BK33" s="260">
        <f t="shared" si="50"/>
        <v>0.70856685003061681</v>
      </c>
      <c r="BL33" s="263">
        <f>'A22'!U33</f>
        <v>17.611111111111111</v>
      </c>
      <c r="BM33" s="260">
        <f t="shared" si="51"/>
        <v>0.30604659811031848</v>
      </c>
      <c r="BN33" s="286">
        <f t="shared" si="52"/>
        <v>0.62806279964655709</v>
      </c>
      <c r="BO33" s="267">
        <f>A11b!O32</f>
        <v>5.2700839999999998</v>
      </c>
      <c r="BP33" s="260">
        <f t="shared" si="53"/>
        <v>0.78168860284520558</v>
      </c>
      <c r="BQ33" s="263">
        <f>'A22'!V33</f>
        <v>11.374999999999998</v>
      </c>
      <c r="BR33" s="260">
        <f t="shared" si="54"/>
        <v>0.22559747833166491</v>
      </c>
      <c r="BS33" s="286">
        <f t="shared" si="55"/>
        <v>0.67047037794249753</v>
      </c>
    </row>
    <row r="34" spans="1:71" ht="16.5" customHeight="1">
      <c r="A34" s="201">
        <v>1990</v>
      </c>
      <c r="B34" s="267">
        <f>A11b!B33</f>
        <v>6.9259639999999996</v>
      </c>
      <c r="C34" s="260">
        <f t="shared" si="14"/>
        <v>0.72050817031519854</v>
      </c>
      <c r="D34" s="263">
        <f>'A22'!B34</f>
        <v>25.506944444444443</v>
      </c>
      <c r="E34" s="260">
        <f t="shared" si="15"/>
        <v>0.4079070092331793</v>
      </c>
      <c r="F34" s="286">
        <f t="shared" si="16"/>
        <v>0.65798793809879474</v>
      </c>
      <c r="G34" s="267">
        <f>A11b!C33</f>
        <v>8.9220240000000004</v>
      </c>
      <c r="H34" s="260">
        <f t="shared" si="17"/>
        <v>0.64675897704283225</v>
      </c>
      <c r="I34" s="263">
        <f>'A22'!D34</f>
        <v>41.833333333333329</v>
      </c>
      <c r="J34" s="260">
        <f t="shared" si="18"/>
        <v>0.6185260299454447</v>
      </c>
      <c r="K34" s="286">
        <f t="shared" si="19"/>
        <v>0.64111238762335476</v>
      </c>
      <c r="L34" s="267">
        <f>A11b!D33</f>
        <v>8.1315019999999993</v>
      </c>
      <c r="M34" s="260">
        <f t="shared" si="20"/>
        <v>0.67596669613146565</v>
      </c>
      <c r="N34" s="263">
        <f>'A22'!E34</f>
        <v>19.249999999999996</v>
      </c>
      <c r="O34" s="260">
        <f t="shared" si="21"/>
        <v>0.32718912847530979</v>
      </c>
      <c r="P34" s="286">
        <f t="shared" si="22"/>
        <v>0.60621118260023454</v>
      </c>
      <c r="Q34" s="267">
        <f>A11b!E33</f>
        <v>8.4086169999999996</v>
      </c>
      <c r="R34" s="260">
        <f t="shared" si="23"/>
        <v>0.6657280220967815</v>
      </c>
      <c r="S34" s="263">
        <f>'A22'!F34</f>
        <v>51.7</v>
      </c>
      <c r="T34" s="260">
        <f t="shared" si="24"/>
        <v>0.74581122970213842</v>
      </c>
      <c r="U34" s="286">
        <f t="shared" si="25"/>
        <v>0.68174466361785291</v>
      </c>
      <c r="V34" s="267">
        <f>A11b!F33</f>
        <v>3.1857030000000002</v>
      </c>
      <c r="W34" s="260">
        <f t="shared" si="26"/>
        <v>0.85870102592980635</v>
      </c>
      <c r="X34" s="263">
        <f>'A22'!G34</f>
        <v>36.349999999999994</v>
      </c>
      <c r="Y34" s="260">
        <f t="shared" si="27"/>
        <v>0.54778814021579569</v>
      </c>
      <c r="Z34" s="286">
        <f t="shared" si="28"/>
        <v>0.79651844878700429</v>
      </c>
      <c r="AA34" s="267">
        <f>A11b!G33</f>
        <v>8.0680770000000006</v>
      </c>
      <c r="AB34" s="260">
        <f t="shared" si="29"/>
        <v>0.67831008389701375</v>
      </c>
      <c r="AC34" s="263">
        <f>'A22'!H34</f>
        <v>37.263888888888886</v>
      </c>
      <c r="AD34" s="260">
        <f t="shared" si="30"/>
        <v>0.55957778850407058</v>
      </c>
      <c r="AE34" s="286">
        <f t="shared" si="31"/>
        <v>0.65456362481842523</v>
      </c>
      <c r="AF34" s="267">
        <f>A11b!H33</f>
        <v>4.7831400000000004</v>
      </c>
      <c r="AG34" s="260">
        <f t="shared" si="32"/>
        <v>0.79967990930333777</v>
      </c>
      <c r="AH34" s="263">
        <f>'A22'!I34</f>
        <v>28.222222222222221</v>
      </c>
      <c r="AI34" s="260">
        <f t="shared" si="33"/>
        <v>0.44293552352433019</v>
      </c>
      <c r="AJ34" s="286">
        <f t="shared" si="34"/>
        <v>0.72833103214753636</v>
      </c>
      <c r="AK34" s="267">
        <f>A11b!I33</f>
        <v>11.478759999999999</v>
      </c>
      <c r="AL34" s="260">
        <f t="shared" si="35"/>
        <v>0.55229427287040422</v>
      </c>
      <c r="AM34" s="263">
        <f>'A22'!L34</f>
        <v>2.5902777777777777</v>
      </c>
      <c r="AN34" s="260">
        <f t="shared" si="36"/>
        <v>0.11226993209558844</v>
      </c>
      <c r="AO34" s="286">
        <f t="shared" si="37"/>
        <v>0.46428940471544106</v>
      </c>
      <c r="AP34" s="267">
        <f>A11b!J33</f>
        <v>7.6061319999999997</v>
      </c>
      <c r="AQ34" s="260">
        <f t="shared" si="38"/>
        <v>0.69537774272801245</v>
      </c>
      <c r="AR34" s="263">
        <f>'A22'!N34</f>
        <v>54.255148728295438</v>
      </c>
      <c r="AS34" s="260">
        <f t="shared" si="39"/>
        <v>0.77877399486657894</v>
      </c>
      <c r="AT34" s="286">
        <f t="shared" si="40"/>
        <v>0.71205699315572579</v>
      </c>
      <c r="AU34" s="267">
        <f>A11b!K33</f>
        <v>5.323194</v>
      </c>
      <c r="AV34" s="260">
        <f t="shared" si="41"/>
        <v>0.77972632733510305</v>
      </c>
      <c r="AW34" s="263">
        <f>'A22'!P34</f>
        <v>38.833333333333343</v>
      </c>
      <c r="AX34" s="260">
        <f t="shared" si="42"/>
        <v>0.57982444893834206</v>
      </c>
      <c r="AY34" s="286">
        <f t="shared" si="43"/>
        <v>0.73974595165575086</v>
      </c>
      <c r="AZ34" s="267">
        <f>A11b!L33</f>
        <v>16.31662</v>
      </c>
      <c r="BA34" s="260">
        <f t="shared" si="44"/>
        <v>0.37354800664361237</v>
      </c>
      <c r="BB34" s="263">
        <f>'A22'!R34</f>
        <v>33.666666666666664</v>
      </c>
      <c r="BC34" s="260">
        <f t="shared" si="45"/>
        <v>0.51317172609277595</v>
      </c>
      <c r="BD34" s="286">
        <f t="shared" si="46"/>
        <v>0.40147275053344511</v>
      </c>
      <c r="BE34" s="267">
        <f>A11b!M33</f>
        <v>1.8060419999999999</v>
      </c>
      <c r="BF34" s="260">
        <f t="shared" si="47"/>
        <v>0.90967588928027987</v>
      </c>
      <c r="BG34" s="263">
        <f>'A22'!S34</f>
        <v>29.158333333333335</v>
      </c>
      <c r="BH34" s="260">
        <f t="shared" si="48"/>
        <v>0.4550118501904355</v>
      </c>
      <c r="BI34" s="286">
        <f t="shared" si="49"/>
        <v>0.81874308146231101</v>
      </c>
      <c r="BJ34" s="267">
        <f>A11b!N33</f>
        <v>6.856071</v>
      </c>
      <c r="BK34" s="260">
        <f t="shared" si="50"/>
        <v>0.72309053375386545</v>
      </c>
      <c r="BL34" s="263">
        <f>'A22'!U34</f>
        <v>17.694444444444443</v>
      </c>
      <c r="BM34" s="260">
        <f t="shared" si="51"/>
        <v>0.3071216420271824</v>
      </c>
      <c r="BN34" s="286">
        <f t="shared" si="52"/>
        <v>0.63989675540852886</v>
      </c>
      <c r="BO34" s="267">
        <f>A11b!O33</f>
        <v>5.5999679999999996</v>
      </c>
      <c r="BP34" s="260">
        <f t="shared" si="53"/>
        <v>0.76950025235801522</v>
      </c>
      <c r="BQ34" s="263">
        <f>'A22'!V34</f>
        <v>11.236111111111111</v>
      </c>
      <c r="BR34" s="260">
        <f t="shared" si="54"/>
        <v>0.223805738470225</v>
      </c>
      <c r="BS34" s="286">
        <f t="shared" si="55"/>
        <v>0.66036134958045722</v>
      </c>
    </row>
    <row r="35" spans="1:71" ht="16.5" customHeight="1">
      <c r="A35" s="201">
        <v>1991</v>
      </c>
      <c r="B35" s="267">
        <f>A11b!B34</f>
        <v>9.5932250000000003</v>
      </c>
      <c r="C35" s="260">
        <f t="shared" si="14"/>
        <v>0.62195985663883357</v>
      </c>
      <c r="D35" s="263">
        <f>'A22'!B35</f>
        <v>26.486111111111111</v>
      </c>
      <c r="E35" s="260">
        <f t="shared" si="15"/>
        <v>0.42053877525633093</v>
      </c>
      <c r="F35" s="286">
        <f t="shared" si="16"/>
        <v>0.5816756403623331</v>
      </c>
      <c r="G35" s="267">
        <f>A11b!C34</f>
        <v>9.4741949999999999</v>
      </c>
      <c r="H35" s="260">
        <f t="shared" si="17"/>
        <v>0.62635770363502108</v>
      </c>
      <c r="I35" s="263">
        <f>'A22'!D35</f>
        <v>41.55555555555555</v>
      </c>
      <c r="J35" s="260">
        <f t="shared" si="18"/>
        <v>0.61494255022256483</v>
      </c>
      <c r="K35" s="286">
        <f t="shared" si="19"/>
        <v>0.62407467295252983</v>
      </c>
      <c r="L35" s="267">
        <f>A11b!D34</f>
        <v>10.316470000000001</v>
      </c>
      <c r="M35" s="260">
        <f t="shared" si="20"/>
        <v>0.5952378466349898</v>
      </c>
      <c r="N35" s="263">
        <f>'A22'!E35</f>
        <v>19.249999999999996</v>
      </c>
      <c r="O35" s="260">
        <f t="shared" si="21"/>
        <v>0.32718912847530979</v>
      </c>
      <c r="P35" s="286">
        <f t="shared" si="22"/>
        <v>0.54162810300305386</v>
      </c>
      <c r="Q35" s="267">
        <f>A11b!E34</f>
        <v>9.2077829999999992</v>
      </c>
      <c r="R35" s="260">
        <f t="shared" si="23"/>
        <v>0.63620092982966325</v>
      </c>
      <c r="S35" s="263">
        <f>'A22'!F35</f>
        <v>51.9</v>
      </c>
      <c r="T35" s="260">
        <f t="shared" si="24"/>
        <v>0.74839133510261191</v>
      </c>
      <c r="U35" s="286">
        <f t="shared" si="25"/>
        <v>0.65863901088425303</v>
      </c>
      <c r="V35" s="267">
        <f>A11b!F34</f>
        <v>6.6692980000000004</v>
      </c>
      <c r="W35" s="260">
        <f t="shared" si="26"/>
        <v>0.72999130731531137</v>
      </c>
      <c r="X35" s="263">
        <f>'A22'!G35</f>
        <v>38.799999999999997</v>
      </c>
      <c r="Y35" s="260">
        <f t="shared" si="27"/>
        <v>0.5793944313715963</v>
      </c>
      <c r="Z35" s="286">
        <f t="shared" si="28"/>
        <v>0.6998719321265684</v>
      </c>
      <c r="AA35" s="267">
        <f>A11b!G34</f>
        <v>8.2639669999999992</v>
      </c>
      <c r="AB35" s="260">
        <f t="shared" si="29"/>
        <v>0.67107246104493323</v>
      </c>
      <c r="AC35" s="263">
        <f>'A22'!H35</f>
        <v>37.583333333333329</v>
      </c>
      <c r="AD35" s="260">
        <f t="shared" si="30"/>
        <v>0.56369879018538238</v>
      </c>
      <c r="AE35" s="286">
        <f t="shared" si="31"/>
        <v>0.64959772687302308</v>
      </c>
      <c r="AF35" s="267">
        <f>A11b!H34</f>
        <v>5.6404350000000001</v>
      </c>
      <c r="AG35" s="260">
        <f t="shared" si="32"/>
        <v>0.76800510261093713</v>
      </c>
      <c r="AH35" s="263">
        <f>'A22'!I35</f>
        <v>28.777777777777775</v>
      </c>
      <c r="AI35" s="260">
        <f t="shared" si="33"/>
        <v>0.45010248297008998</v>
      </c>
      <c r="AJ35" s="286">
        <f t="shared" si="34"/>
        <v>0.70442457868276775</v>
      </c>
      <c r="AK35" s="267">
        <f>A11b!I34</f>
        <v>11.025230000000001</v>
      </c>
      <c r="AL35" s="260">
        <f t="shared" si="35"/>
        <v>0.56905101947362069</v>
      </c>
      <c r="AM35" s="263">
        <f>'A22'!L35</f>
        <v>2.5</v>
      </c>
      <c r="AN35" s="260">
        <f t="shared" si="36"/>
        <v>0.11110530118565248</v>
      </c>
      <c r="AO35" s="286">
        <f t="shared" si="37"/>
        <v>0.47746187581602706</v>
      </c>
      <c r="AP35" s="267">
        <f>A11b!J34</f>
        <v>7.0666279999999997</v>
      </c>
      <c r="AQ35" s="260">
        <f t="shared" si="38"/>
        <v>0.71531100363560784</v>
      </c>
      <c r="AR35" s="263">
        <f>'A22'!N35</f>
        <v>53.15247244007346</v>
      </c>
      <c r="AS35" s="260">
        <f t="shared" si="39"/>
        <v>0.76454888963550083</v>
      </c>
      <c r="AT35" s="286">
        <f t="shared" si="40"/>
        <v>0.72515858083558649</v>
      </c>
      <c r="AU35" s="267">
        <f>A11b!K34</f>
        <v>5.5528959999999996</v>
      </c>
      <c r="AV35" s="260">
        <f t="shared" si="41"/>
        <v>0.77123943956968066</v>
      </c>
      <c r="AW35" s="263">
        <f>'A22'!P35</f>
        <v>38.833333333333343</v>
      </c>
      <c r="AX35" s="260">
        <f t="shared" si="42"/>
        <v>0.57982444893834206</v>
      </c>
      <c r="AY35" s="286">
        <f t="shared" si="43"/>
        <v>0.73295644144341299</v>
      </c>
      <c r="AZ35" s="267">
        <f>A11b!L34</f>
        <v>16.40155</v>
      </c>
      <c r="BA35" s="260">
        <f t="shared" si="44"/>
        <v>0.37041006540706534</v>
      </c>
      <c r="BB35" s="263">
        <f>'A22'!R35</f>
        <v>33.5</v>
      </c>
      <c r="BC35" s="260">
        <f t="shared" si="45"/>
        <v>0.51102163825904812</v>
      </c>
      <c r="BD35" s="286">
        <f t="shared" si="46"/>
        <v>0.39853237997746194</v>
      </c>
      <c r="BE35" s="267">
        <f>A11b!M34</f>
        <v>3.2563260000000001</v>
      </c>
      <c r="BF35" s="260">
        <f t="shared" si="47"/>
        <v>0.85609169090156356</v>
      </c>
      <c r="BG35" s="263">
        <f>'A22'!S35</f>
        <v>29.397777777777783</v>
      </c>
      <c r="BH35" s="260">
        <f t="shared" si="48"/>
        <v>0.45810080971155792</v>
      </c>
      <c r="BI35" s="286">
        <f t="shared" si="49"/>
        <v>0.77649351466356253</v>
      </c>
      <c r="BJ35" s="267">
        <f>A11b!N34</f>
        <v>8.4045129999999997</v>
      </c>
      <c r="BK35" s="260">
        <f t="shared" si="50"/>
        <v>0.66587965415653416</v>
      </c>
      <c r="BL35" s="263">
        <f>'A22'!U35</f>
        <v>17.777777777777779</v>
      </c>
      <c r="BM35" s="260">
        <f t="shared" si="51"/>
        <v>0.30819668594404642</v>
      </c>
      <c r="BN35" s="286">
        <f t="shared" si="52"/>
        <v>0.59434306051403663</v>
      </c>
      <c r="BO35" s="267">
        <f>A11b!O34</f>
        <v>6.8288669999999998</v>
      </c>
      <c r="BP35" s="260">
        <f t="shared" si="53"/>
        <v>0.7240956503604713</v>
      </c>
      <c r="BQ35" s="263">
        <f>'A22'!V35</f>
        <v>11.097222222222221</v>
      </c>
      <c r="BR35" s="260">
        <f t="shared" si="54"/>
        <v>0.22201399860878504</v>
      </c>
      <c r="BS35" s="286">
        <f t="shared" si="55"/>
        <v>0.62367932001013404</v>
      </c>
    </row>
    <row r="36" spans="1:71" ht="16.5" customHeight="1">
      <c r="A36" s="201">
        <v>1992</v>
      </c>
      <c r="B36" s="267">
        <f>A11b!B35</f>
        <v>10.804600000000001</v>
      </c>
      <c r="C36" s="260">
        <f t="shared" si="14"/>
        <v>0.57720272058064259</v>
      </c>
      <c r="D36" s="263">
        <f>'A22'!B36</f>
        <v>26.826388888888893</v>
      </c>
      <c r="E36" s="260">
        <f t="shared" si="15"/>
        <v>0.42492853791685881</v>
      </c>
      <c r="F36" s="286">
        <f t="shared" si="16"/>
        <v>0.54674788404788588</v>
      </c>
      <c r="G36" s="267">
        <f>A11b!C35</f>
        <v>10.477220000000001</v>
      </c>
      <c r="H36" s="260">
        <f t="shared" si="17"/>
        <v>0.58929855482084947</v>
      </c>
      <c r="I36" s="263">
        <f>'A22'!D36</f>
        <v>40.972222222222214</v>
      </c>
      <c r="J36" s="260">
        <f t="shared" si="18"/>
        <v>0.60741724280451703</v>
      </c>
      <c r="K36" s="286">
        <f t="shared" si="19"/>
        <v>0.59292229241758299</v>
      </c>
      <c r="L36" s="267">
        <f>A11b!D35</f>
        <v>11.196910000000001</v>
      </c>
      <c r="M36" s="260">
        <f t="shared" si="20"/>
        <v>0.56270789276350186</v>
      </c>
      <c r="N36" s="263">
        <f>'A22'!E36</f>
        <v>19.249999999999996</v>
      </c>
      <c r="O36" s="260">
        <f t="shared" si="21"/>
        <v>0.32718912847530979</v>
      </c>
      <c r="P36" s="286">
        <f t="shared" si="22"/>
        <v>0.51560413990586351</v>
      </c>
      <c r="Q36" s="267">
        <f>A11b!E35</f>
        <v>9.1003819999999997</v>
      </c>
      <c r="R36" s="260">
        <f t="shared" si="23"/>
        <v>0.64016911570916857</v>
      </c>
      <c r="S36" s="263">
        <f>'A22'!F36</f>
        <v>51.587277236444763</v>
      </c>
      <c r="T36" s="260">
        <f t="shared" si="24"/>
        <v>0.74435704664711255</v>
      </c>
      <c r="U36" s="286">
        <f t="shared" si="25"/>
        <v>0.66100670189675748</v>
      </c>
      <c r="V36" s="267">
        <f>A11b!F35</f>
        <v>11.731619999999999</v>
      </c>
      <c r="W36" s="260">
        <f t="shared" si="26"/>
        <v>0.54295175760991576</v>
      </c>
      <c r="X36" s="263">
        <f>'A22'!G36</f>
        <v>38.599838251454457</v>
      </c>
      <c r="Y36" s="260">
        <f t="shared" si="27"/>
        <v>0.57681223932964354</v>
      </c>
      <c r="Z36" s="286">
        <f t="shared" si="28"/>
        <v>0.54972385395386136</v>
      </c>
      <c r="AA36" s="267">
        <f>A11b!G35</f>
        <v>9.164377</v>
      </c>
      <c r="AB36" s="260">
        <f t="shared" si="29"/>
        <v>0.63780466793532165</v>
      </c>
      <c r="AC36" s="263">
        <f>'A22'!H36</f>
        <v>37.638888888888886</v>
      </c>
      <c r="AD36" s="260">
        <f t="shared" si="30"/>
        <v>0.5644154861299584</v>
      </c>
      <c r="AE36" s="286">
        <f t="shared" si="31"/>
        <v>0.62312683157424897</v>
      </c>
      <c r="AF36" s="267">
        <f>A11b!H35</f>
        <v>6.7042679999999999</v>
      </c>
      <c r="AG36" s="260">
        <f t="shared" si="32"/>
        <v>0.72869925733247787</v>
      </c>
      <c r="AH36" s="263">
        <f>'A22'!I36</f>
        <v>28.277777777777779</v>
      </c>
      <c r="AI36" s="260">
        <f t="shared" si="33"/>
        <v>0.44365221946890615</v>
      </c>
      <c r="AJ36" s="286">
        <f t="shared" si="34"/>
        <v>0.67168984975976354</v>
      </c>
      <c r="AK36" s="267">
        <f>A11b!I35</f>
        <v>10.64902</v>
      </c>
      <c r="AL36" s="260">
        <f t="shared" si="35"/>
        <v>0.58295099442477294</v>
      </c>
      <c r="AM36" s="263">
        <f>'A22'!L36</f>
        <v>9.6</v>
      </c>
      <c r="AN36" s="260">
        <f t="shared" si="36"/>
        <v>0.20269904290246243</v>
      </c>
      <c r="AO36" s="286">
        <f t="shared" si="37"/>
        <v>0.50690060412031079</v>
      </c>
      <c r="AP36" s="267">
        <f>A11b!J35</f>
        <v>6.7762969999999996</v>
      </c>
      <c r="AQ36" s="260">
        <f t="shared" si="38"/>
        <v>0.72603797428376426</v>
      </c>
      <c r="AR36" s="263">
        <f>'A22'!N36</f>
        <v>52.966102708443245</v>
      </c>
      <c r="AS36" s="260">
        <f t="shared" si="39"/>
        <v>0.76214462188018128</v>
      </c>
      <c r="AT36" s="286">
        <f t="shared" si="40"/>
        <v>0.73325930380304771</v>
      </c>
      <c r="AU36" s="267">
        <f>A11b!K35</f>
        <v>6.01145</v>
      </c>
      <c r="AV36" s="260">
        <f t="shared" si="41"/>
        <v>0.75429706931436935</v>
      </c>
      <c r="AW36" s="263">
        <f>'A22'!P36</f>
        <v>38.833333333333343</v>
      </c>
      <c r="AX36" s="260">
        <f t="shared" si="42"/>
        <v>0.57982444893834206</v>
      </c>
      <c r="AY36" s="286">
        <f t="shared" si="43"/>
        <v>0.71940254523916392</v>
      </c>
      <c r="AZ36" s="267">
        <f>A11b!L35</f>
        <v>18.463100000000001</v>
      </c>
      <c r="BA36" s="260">
        <f t="shared" si="44"/>
        <v>0.29424118802329591</v>
      </c>
      <c r="BB36" s="263">
        <f>'A22'!R36</f>
        <v>32.583333333333329</v>
      </c>
      <c r="BC36" s="260">
        <f t="shared" si="45"/>
        <v>0.49919615517354438</v>
      </c>
      <c r="BD36" s="286">
        <f t="shared" si="46"/>
        <v>0.3352321814533456</v>
      </c>
      <c r="BE36" s="267">
        <f>A11b!M35</f>
        <v>5.8322149999999997</v>
      </c>
      <c r="BF36" s="260">
        <f t="shared" si="47"/>
        <v>0.76091933350290697</v>
      </c>
      <c r="BG36" s="263">
        <f>'A22'!S36</f>
        <v>28.879907407407408</v>
      </c>
      <c r="BH36" s="260">
        <f t="shared" si="48"/>
        <v>0.45142000901486884</v>
      </c>
      <c r="BI36" s="286">
        <f t="shared" si="49"/>
        <v>0.6990194686052994</v>
      </c>
      <c r="BJ36" s="267">
        <f>A11b!N35</f>
        <v>9.6992930000000008</v>
      </c>
      <c r="BK36" s="260">
        <f t="shared" si="50"/>
        <v>0.61804092162084145</v>
      </c>
      <c r="BL36" s="263">
        <f>'A22'!U36</f>
        <v>18.138888888888886</v>
      </c>
      <c r="BM36" s="260">
        <f t="shared" si="51"/>
        <v>0.31285520958379021</v>
      </c>
      <c r="BN36" s="286">
        <f t="shared" si="52"/>
        <v>0.55700377921343125</v>
      </c>
      <c r="BO36" s="267">
        <f>A11b!O35</f>
        <v>7.5040009999999997</v>
      </c>
      <c r="BP36" s="260">
        <f t="shared" si="53"/>
        <v>0.6991512158992097</v>
      </c>
      <c r="BQ36" s="263">
        <f>'A22'!V36</f>
        <v>11.493055555555555</v>
      </c>
      <c r="BR36" s="260">
        <f t="shared" si="54"/>
        <v>0.22712045721388888</v>
      </c>
      <c r="BS36" s="286">
        <f t="shared" si="55"/>
        <v>0.60474506416214557</v>
      </c>
    </row>
    <row r="37" spans="1:71" ht="16.5" customHeight="1">
      <c r="A37" s="201">
        <v>1993</v>
      </c>
      <c r="B37" s="267">
        <f>A11b!B36</f>
        <v>10.89654</v>
      </c>
      <c r="C37" s="260">
        <f t="shared" si="14"/>
        <v>0.57380577818940115</v>
      </c>
      <c r="D37" s="263">
        <f>'A22'!B37</f>
        <v>27.166666666666671</v>
      </c>
      <c r="E37" s="260">
        <f t="shared" si="15"/>
        <v>0.42931830057738668</v>
      </c>
      <c r="F37" s="286">
        <f t="shared" si="16"/>
        <v>0.54490828266699831</v>
      </c>
      <c r="G37" s="267">
        <f>A11b!C36</f>
        <v>12.14983</v>
      </c>
      <c r="H37" s="260">
        <f t="shared" si="17"/>
        <v>0.52749999257357605</v>
      </c>
      <c r="I37" s="263">
        <f>'A22'!D37</f>
        <v>40.388888888888879</v>
      </c>
      <c r="J37" s="260">
        <f t="shared" si="18"/>
        <v>0.59989193538646923</v>
      </c>
      <c r="K37" s="286">
        <f t="shared" si="19"/>
        <v>0.54197838113615471</v>
      </c>
      <c r="L37" s="267">
        <f>A11b!D36</f>
        <v>11.37721</v>
      </c>
      <c r="M37" s="260">
        <f t="shared" si="20"/>
        <v>0.55604627961208974</v>
      </c>
      <c r="N37" s="263">
        <f>'A22'!E37</f>
        <v>19.249999999999996</v>
      </c>
      <c r="O37" s="260">
        <f t="shared" si="21"/>
        <v>0.32718912847530979</v>
      </c>
      <c r="P37" s="286">
        <f t="shared" si="22"/>
        <v>0.51027484938473378</v>
      </c>
      <c r="Q37" s="267">
        <f>A11b!E36</f>
        <v>10.81176</v>
      </c>
      <c r="R37" s="260">
        <f t="shared" si="23"/>
        <v>0.57693817731850117</v>
      </c>
      <c r="S37" s="263">
        <f>'A22'!F37</f>
        <v>51.274554472889534</v>
      </c>
      <c r="T37" s="260">
        <f t="shared" si="24"/>
        <v>0.74032275819161331</v>
      </c>
      <c r="U37" s="286">
        <f t="shared" si="25"/>
        <v>0.60961509349312359</v>
      </c>
      <c r="V37" s="267">
        <f>A11b!F36</f>
        <v>16.423359999999999</v>
      </c>
      <c r="W37" s="260">
        <f t="shared" si="26"/>
        <v>0.36960424298425731</v>
      </c>
      <c r="X37" s="263">
        <f>'A22'!G37</f>
        <v>38.399676502908925</v>
      </c>
      <c r="Y37" s="260">
        <f t="shared" si="27"/>
        <v>0.57423004728769078</v>
      </c>
      <c r="Z37" s="286">
        <f t="shared" si="28"/>
        <v>0.41052940384494402</v>
      </c>
      <c r="AA37" s="267">
        <f>A11b!G36</f>
        <v>10.280110000000001</v>
      </c>
      <c r="AB37" s="260">
        <f t="shared" si="29"/>
        <v>0.59658125348016633</v>
      </c>
      <c r="AC37" s="263">
        <f>'A22'!H37</f>
        <v>37.69444444444445</v>
      </c>
      <c r="AD37" s="260">
        <f t="shared" si="30"/>
        <v>0.56513218207453453</v>
      </c>
      <c r="AE37" s="286">
        <f t="shared" si="31"/>
        <v>0.59029143919904004</v>
      </c>
      <c r="AF37" s="267">
        <f>A11b!H36</f>
        <v>7.9612299999999996</v>
      </c>
      <c r="AG37" s="260">
        <f t="shared" si="32"/>
        <v>0.68225780092634769</v>
      </c>
      <c r="AH37" s="263">
        <f>'A22'!I37</f>
        <v>27.777777777777779</v>
      </c>
      <c r="AI37" s="260">
        <f t="shared" si="33"/>
        <v>0.43720195596772238</v>
      </c>
      <c r="AJ37" s="286">
        <f t="shared" si="34"/>
        <v>0.63324663193462272</v>
      </c>
      <c r="AK37" s="267">
        <f>A11b!I36</f>
        <v>10.17019</v>
      </c>
      <c r="AL37" s="260">
        <f t="shared" si="35"/>
        <v>0.60064250981739997</v>
      </c>
      <c r="AM37" s="263">
        <f>'A22'!L37</f>
        <v>16.7</v>
      </c>
      <c r="AN37" s="260">
        <f t="shared" si="36"/>
        <v>0.29429278461927244</v>
      </c>
      <c r="AO37" s="286">
        <f t="shared" si="37"/>
        <v>0.53937256477777451</v>
      </c>
      <c r="AP37" s="267">
        <f>A11b!J36</f>
        <v>6.2348410000000003</v>
      </c>
      <c r="AQ37" s="260">
        <f t="shared" si="38"/>
        <v>0.74604335648293785</v>
      </c>
      <c r="AR37" s="263">
        <f>'A22'!N37</f>
        <v>52.779732976813023</v>
      </c>
      <c r="AS37" s="260">
        <f t="shared" si="39"/>
        <v>0.75974035412486163</v>
      </c>
      <c r="AT37" s="286">
        <f t="shared" si="40"/>
        <v>0.7487827560113226</v>
      </c>
      <c r="AU37" s="267">
        <f>A11b!K36</f>
        <v>6.0562709999999997</v>
      </c>
      <c r="AV37" s="260">
        <f t="shared" si="41"/>
        <v>0.75264105066179343</v>
      </c>
      <c r="AW37" s="263">
        <f>'A22'!P37</f>
        <v>38.833333333333336</v>
      </c>
      <c r="AX37" s="260">
        <f t="shared" si="42"/>
        <v>0.57982444893834195</v>
      </c>
      <c r="AY37" s="286">
        <f t="shared" si="43"/>
        <v>0.7180777303171032</v>
      </c>
      <c r="AZ37" s="267">
        <f>A11b!L36</f>
        <v>22.776430000000001</v>
      </c>
      <c r="BA37" s="260">
        <f t="shared" si="44"/>
        <v>0.13487493259134709</v>
      </c>
      <c r="BB37" s="263">
        <f>'A22'!R37</f>
        <v>31.666666666666664</v>
      </c>
      <c r="BC37" s="260">
        <f t="shared" si="45"/>
        <v>0.4873706720880408</v>
      </c>
      <c r="BD37" s="286">
        <f t="shared" si="46"/>
        <v>0.20537408049068584</v>
      </c>
      <c r="BE37" s="267">
        <f>A11b!M36</f>
        <v>9.4817350000000005</v>
      </c>
      <c r="BF37" s="260">
        <f t="shared" si="47"/>
        <v>0.62607912036734681</v>
      </c>
      <c r="BG37" s="263">
        <f>'A22'!S37</f>
        <v>28.362037037037034</v>
      </c>
      <c r="BH37" s="260">
        <f t="shared" si="48"/>
        <v>0.4447392083181797</v>
      </c>
      <c r="BI37" s="286">
        <f t="shared" si="49"/>
        <v>0.5898111379575135</v>
      </c>
      <c r="BJ37" s="267">
        <f>A11b!N36</f>
        <v>10.32634</v>
      </c>
      <c r="BK37" s="260">
        <f t="shared" si="50"/>
        <v>0.5948731759649708</v>
      </c>
      <c r="BL37" s="263">
        <f>'A22'!U37</f>
        <v>18.499999999999996</v>
      </c>
      <c r="BM37" s="260">
        <f t="shared" si="51"/>
        <v>0.31751373322353404</v>
      </c>
      <c r="BN37" s="286">
        <f t="shared" si="52"/>
        <v>0.53940128741668347</v>
      </c>
      <c r="BO37" s="267">
        <f>A11b!O36</f>
        <v>6.919505</v>
      </c>
      <c r="BP37" s="260">
        <f t="shared" si="53"/>
        <v>0.72074681346187064</v>
      </c>
      <c r="BQ37" s="263">
        <f>'A22'!V37</f>
        <v>11.888888888888889</v>
      </c>
      <c r="BR37" s="260">
        <f t="shared" si="54"/>
        <v>0.23222691581899274</v>
      </c>
      <c r="BS37" s="286">
        <f t="shared" si="55"/>
        <v>0.62304283393329507</v>
      </c>
    </row>
    <row r="38" spans="1:71" ht="16.5" customHeight="1">
      <c r="A38" s="201">
        <v>1994</v>
      </c>
      <c r="B38" s="267">
        <f>A11b!B37</f>
        <v>9.7480659999999997</v>
      </c>
      <c r="C38" s="260">
        <f t="shared" si="14"/>
        <v>0.61623888691072615</v>
      </c>
      <c r="D38" s="263">
        <f>'A22'!B38</f>
        <v>27.090277777777779</v>
      </c>
      <c r="E38" s="260">
        <f t="shared" si="15"/>
        <v>0.42833284365359464</v>
      </c>
      <c r="F38" s="286">
        <f t="shared" si="16"/>
        <v>0.57865767825929981</v>
      </c>
      <c r="G38" s="267">
        <f>A11b!C37</f>
        <v>13.062580000000001</v>
      </c>
      <c r="H38" s="260">
        <f t="shared" si="17"/>
        <v>0.49377626875798314</v>
      </c>
      <c r="I38" s="263">
        <f>'A22'!D38</f>
        <v>39.55555555555555</v>
      </c>
      <c r="J38" s="260">
        <f t="shared" si="18"/>
        <v>0.58914149621782963</v>
      </c>
      <c r="K38" s="286">
        <f t="shared" si="19"/>
        <v>0.5128493142499525</v>
      </c>
      <c r="L38" s="267">
        <f>A11b!D37</f>
        <v>10.395440000000001</v>
      </c>
      <c r="M38" s="260">
        <f t="shared" si="20"/>
        <v>0.59232011180100741</v>
      </c>
      <c r="N38" s="263">
        <f>'A22'!E38</f>
        <v>19.249999999999996</v>
      </c>
      <c r="O38" s="260">
        <f t="shared" si="21"/>
        <v>0.32718912847530979</v>
      </c>
      <c r="P38" s="286">
        <f t="shared" si="22"/>
        <v>0.53929391513586789</v>
      </c>
      <c r="Q38" s="267">
        <f>A11b!E37</f>
        <v>8.1318680000000008</v>
      </c>
      <c r="R38" s="260">
        <f t="shared" si="23"/>
        <v>0.67595317338929473</v>
      </c>
      <c r="S38" s="263">
        <f>'A22'!F38</f>
        <v>58.109310465520274</v>
      </c>
      <c r="T38" s="260">
        <f t="shared" si="24"/>
        <v>0.82849471242913997</v>
      </c>
      <c r="U38" s="286">
        <f t="shared" si="25"/>
        <v>0.70646148119726382</v>
      </c>
      <c r="V38" s="267">
        <f>A11b!F37</f>
        <v>16.625920000000001</v>
      </c>
      <c r="W38" s="260">
        <f t="shared" si="26"/>
        <v>0.36212018108769578</v>
      </c>
      <c r="X38" s="263">
        <f>'A22'!G38</f>
        <v>37.089660857242137</v>
      </c>
      <c r="Y38" s="260">
        <f t="shared" si="27"/>
        <v>0.55733015507724226</v>
      </c>
      <c r="Z38" s="286">
        <f t="shared" si="28"/>
        <v>0.4011621758856051</v>
      </c>
      <c r="AA38" s="267">
        <f>A11b!G37</f>
        <v>10.864240000000001</v>
      </c>
      <c r="AB38" s="260">
        <f t="shared" si="29"/>
        <v>0.57499917865967631</v>
      </c>
      <c r="AC38" s="263">
        <f>'A22'!H38</f>
        <v>37.562500000000007</v>
      </c>
      <c r="AD38" s="260">
        <f t="shared" si="30"/>
        <v>0.56343002920616658</v>
      </c>
      <c r="AE38" s="286">
        <f t="shared" si="31"/>
        <v>0.57268534876897437</v>
      </c>
      <c r="AF38" s="267">
        <f>A11b!H37</f>
        <v>8.4915800000000008</v>
      </c>
      <c r="AG38" s="260">
        <f t="shared" si="32"/>
        <v>0.66266275636255723</v>
      </c>
      <c r="AH38" s="263">
        <f>'A22'!I38</f>
        <v>27.056623055555555</v>
      </c>
      <c r="AI38" s="260">
        <f t="shared" si="33"/>
        <v>0.42789868000080966</v>
      </c>
      <c r="AJ38" s="286">
        <f t="shared" si="34"/>
        <v>0.61570994109020782</v>
      </c>
      <c r="AK38" s="267">
        <f>A11b!I37</f>
        <v>11.155189999999999</v>
      </c>
      <c r="AL38" s="260">
        <f t="shared" si="35"/>
        <v>0.56424933758145479</v>
      </c>
      <c r="AM38" s="263">
        <f>'A22'!L38</f>
        <v>18</v>
      </c>
      <c r="AN38" s="260">
        <f t="shared" si="36"/>
        <v>0.31106346972235033</v>
      </c>
      <c r="AO38" s="286">
        <f t="shared" si="37"/>
        <v>0.51361216400963394</v>
      </c>
      <c r="AP38" s="267">
        <f>A11b!J37</f>
        <v>6.9062320000000001</v>
      </c>
      <c r="AQ38" s="260">
        <f t="shared" si="38"/>
        <v>0.72123721607617286</v>
      </c>
      <c r="AR38" s="263">
        <f>'A22'!N38</f>
        <v>52.519551564908603</v>
      </c>
      <c r="AS38" s="260">
        <f t="shared" si="39"/>
        <v>0.75638387679507446</v>
      </c>
      <c r="AT38" s="286">
        <f t="shared" si="40"/>
        <v>0.72826654821995329</v>
      </c>
      <c r="AU38" s="267">
        <f>A11b!K37</f>
        <v>5.4742800000000003</v>
      </c>
      <c r="AV38" s="260">
        <f t="shared" si="41"/>
        <v>0.77414409503008785</v>
      </c>
      <c r="AW38" s="263">
        <f>'A22'!P38</f>
        <v>38.833333333333336</v>
      </c>
      <c r="AX38" s="260">
        <f t="shared" si="42"/>
        <v>0.57982444893834195</v>
      </c>
      <c r="AY38" s="286">
        <f t="shared" si="43"/>
        <v>0.73528016581173872</v>
      </c>
      <c r="AZ38" s="267">
        <f>A11b!L37</f>
        <v>24.171430000000001</v>
      </c>
      <c r="BA38" s="260">
        <f t="shared" si="44"/>
        <v>8.3333333333333315E-2</v>
      </c>
      <c r="BB38" s="263">
        <f>'A22'!R38</f>
        <v>35.352548707646307</v>
      </c>
      <c r="BC38" s="260">
        <f t="shared" si="45"/>
        <v>0.53492049288524046</v>
      </c>
      <c r="BD38" s="286">
        <f t="shared" si="46"/>
        <v>0.17365076524371476</v>
      </c>
      <c r="BE38" s="267">
        <f>A11b!M37</f>
        <v>9.7841059999999995</v>
      </c>
      <c r="BF38" s="260">
        <f t="shared" si="47"/>
        <v>0.61490730322810327</v>
      </c>
      <c r="BG38" s="263">
        <f>'A22'!S38</f>
        <v>27.618935185185183</v>
      </c>
      <c r="BH38" s="260">
        <f t="shared" si="48"/>
        <v>0.43515280281285557</v>
      </c>
      <c r="BI38" s="286">
        <f t="shared" si="49"/>
        <v>0.5789564031450537</v>
      </c>
      <c r="BJ38" s="267">
        <f>A11b!N37</f>
        <v>9.6105660000000004</v>
      </c>
      <c r="BK38" s="260">
        <f t="shared" si="50"/>
        <v>0.62131915207056598</v>
      </c>
      <c r="BL38" s="263">
        <f>'A22'!U38</f>
        <v>18.124999999999996</v>
      </c>
      <c r="BM38" s="260">
        <f t="shared" si="51"/>
        <v>0.31267603559764623</v>
      </c>
      <c r="BN38" s="286">
        <f t="shared" si="52"/>
        <v>0.55959052877598203</v>
      </c>
      <c r="BO38" s="267">
        <f>A11b!O37</f>
        <v>6.1012089999999999</v>
      </c>
      <c r="BP38" s="260">
        <f t="shared" si="53"/>
        <v>0.75098070916540871</v>
      </c>
      <c r="BQ38" s="263">
        <f>'A22'!V38</f>
        <v>11.875</v>
      </c>
      <c r="BR38" s="260">
        <f t="shared" si="54"/>
        <v>0.23204774183284874</v>
      </c>
      <c r="BS38" s="286">
        <f t="shared" si="55"/>
        <v>0.64719411569889673</v>
      </c>
    </row>
    <row r="39" spans="1:71" ht="16.5" customHeight="1">
      <c r="A39" s="201">
        <v>1995</v>
      </c>
      <c r="B39" s="267">
        <f>A11b!B38</f>
        <v>8.4942659999999997</v>
      </c>
      <c r="C39" s="260">
        <f t="shared" si="14"/>
        <v>0.66256351569187133</v>
      </c>
      <c r="D39" s="263">
        <f>'A22'!B39</f>
        <v>27.013888888888886</v>
      </c>
      <c r="E39" s="260">
        <f t="shared" si="15"/>
        <v>0.4273473867298026</v>
      </c>
      <c r="F39" s="286">
        <f t="shared" si="16"/>
        <v>0.61552028989945762</v>
      </c>
      <c r="G39" s="267">
        <f>A11b!C38</f>
        <v>13.00051</v>
      </c>
      <c r="H39" s="260">
        <f t="shared" si="17"/>
        <v>0.4960695928195924</v>
      </c>
      <c r="I39" s="263">
        <f>'A22'!D39</f>
        <v>38.722222222222221</v>
      </c>
      <c r="J39" s="260">
        <f t="shared" si="18"/>
        <v>0.57839105704919003</v>
      </c>
      <c r="K39" s="286">
        <f t="shared" si="19"/>
        <v>0.51253388566551195</v>
      </c>
      <c r="L39" s="267">
        <f>A11b!D38</f>
        <v>9.4886040000000005</v>
      </c>
      <c r="M39" s="260">
        <f t="shared" si="20"/>
        <v>0.62582532879365282</v>
      </c>
      <c r="N39" s="263">
        <f>'A22'!E39</f>
        <v>19.249999999999996</v>
      </c>
      <c r="O39" s="260">
        <f t="shared" si="21"/>
        <v>0.32718912847530979</v>
      </c>
      <c r="P39" s="286">
        <f t="shared" si="22"/>
        <v>0.56609808872998424</v>
      </c>
      <c r="Q39" s="267">
        <f>A11b!E38</f>
        <v>7.129931</v>
      </c>
      <c r="R39" s="260">
        <f t="shared" si="23"/>
        <v>0.71297212345078331</v>
      </c>
      <c r="S39" s="263">
        <f>'A22'!F39</f>
        <v>64.944066458151013</v>
      </c>
      <c r="T39" s="260">
        <f t="shared" si="24"/>
        <v>0.91666666666666674</v>
      </c>
      <c r="U39" s="286">
        <f t="shared" si="25"/>
        <v>0.75371103209396006</v>
      </c>
      <c r="V39" s="267">
        <f>A11b!F38</f>
        <v>15.44683</v>
      </c>
      <c r="W39" s="260">
        <f t="shared" si="26"/>
        <v>0.40568447088635634</v>
      </c>
      <c r="X39" s="263">
        <f>'A22'!G39</f>
        <v>35.779645211575343</v>
      </c>
      <c r="Y39" s="260">
        <f t="shared" si="27"/>
        <v>0.54043026286679374</v>
      </c>
      <c r="Z39" s="286">
        <f t="shared" si="28"/>
        <v>0.43263362928244381</v>
      </c>
      <c r="AA39" s="267">
        <f>A11b!G38</f>
        <v>10.275320000000001</v>
      </c>
      <c r="AB39" s="260">
        <f t="shared" si="29"/>
        <v>0.59675823144464368</v>
      </c>
      <c r="AC39" s="263">
        <f>'A22'!H39</f>
        <v>37.430555555555564</v>
      </c>
      <c r="AD39" s="260">
        <f t="shared" si="30"/>
        <v>0.56172787633779864</v>
      </c>
      <c r="AE39" s="286">
        <f t="shared" si="31"/>
        <v>0.58975216042327472</v>
      </c>
      <c r="AF39" s="267">
        <f>A11b!H38</f>
        <v>8.2093380000000007</v>
      </c>
      <c r="AG39" s="260">
        <f t="shared" si="32"/>
        <v>0.67309085962978343</v>
      </c>
      <c r="AH39" s="263">
        <f>'A22'!I39</f>
        <v>26.335468333333335</v>
      </c>
      <c r="AI39" s="260">
        <f t="shared" si="33"/>
        <v>0.41859540403389706</v>
      </c>
      <c r="AJ39" s="286">
        <f t="shared" si="34"/>
        <v>0.6221917685106062</v>
      </c>
      <c r="AK39" s="267">
        <f>A11b!I38</f>
        <v>11.72925</v>
      </c>
      <c r="AL39" s="260">
        <f t="shared" si="35"/>
        <v>0.54303932290757995</v>
      </c>
      <c r="AM39" s="263">
        <f>'A22'!L39</f>
        <v>19.3</v>
      </c>
      <c r="AN39" s="260">
        <f t="shared" si="36"/>
        <v>0.32783415482542821</v>
      </c>
      <c r="AO39" s="286">
        <f t="shared" si="37"/>
        <v>0.49999828929114964</v>
      </c>
      <c r="AP39" s="267">
        <f>A11b!J38</f>
        <v>7.1050129999999996</v>
      </c>
      <c r="AQ39" s="260">
        <f t="shared" si="38"/>
        <v>0.71389277833989528</v>
      </c>
      <c r="AR39" s="263">
        <f>'A22'!N39</f>
        <v>52.259370153004184</v>
      </c>
      <c r="AS39" s="260">
        <f t="shared" si="39"/>
        <v>0.75302739946528741</v>
      </c>
      <c r="AT39" s="286">
        <f t="shared" si="40"/>
        <v>0.72171970256497375</v>
      </c>
      <c r="AU39" s="267">
        <f>A11b!K38</f>
        <v>4.9675019999999996</v>
      </c>
      <c r="AV39" s="260">
        <f t="shared" si="41"/>
        <v>0.7928682158822582</v>
      </c>
      <c r="AW39" s="263">
        <f>'A22'!P39</f>
        <v>38.833333333333336</v>
      </c>
      <c r="AX39" s="260">
        <f t="shared" si="42"/>
        <v>0.57982444893834195</v>
      </c>
      <c r="AY39" s="286">
        <f t="shared" si="43"/>
        <v>0.75025946249347497</v>
      </c>
      <c r="AZ39" s="267">
        <f>A11b!L38</f>
        <v>22.964079999999999</v>
      </c>
      <c r="BA39" s="260">
        <f t="shared" si="44"/>
        <v>0.12794175617502723</v>
      </c>
      <c r="BB39" s="263">
        <f>'A22'!R39</f>
        <v>39.038430748625942</v>
      </c>
      <c r="BC39" s="260">
        <f t="shared" si="45"/>
        <v>0.58247031368244007</v>
      </c>
      <c r="BD39" s="286">
        <f t="shared" si="46"/>
        <v>0.21884746767650981</v>
      </c>
      <c r="BE39" s="267">
        <f>A11b!M38</f>
        <v>9.2234119999999997</v>
      </c>
      <c r="BF39" s="260">
        <f t="shared" si="47"/>
        <v>0.63562347918105866</v>
      </c>
      <c r="BG39" s="263">
        <f>'A22'!S39</f>
        <v>26.875833333333333</v>
      </c>
      <c r="BH39" s="260">
        <f t="shared" si="48"/>
        <v>0.42556639730753137</v>
      </c>
      <c r="BI39" s="286">
        <f t="shared" si="49"/>
        <v>0.59361206280635326</v>
      </c>
      <c r="BJ39" s="267">
        <f>A11b!N38</f>
        <v>8.6252010000000006</v>
      </c>
      <c r="BK39" s="260">
        <f t="shared" si="50"/>
        <v>0.65772581010129927</v>
      </c>
      <c r="BL39" s="263">
        <f>'A22'!U39</f>
        <v>17.749999999999996</v>
      </c>
      <c r="BM39" s="260">
        <f t="shared" si="51"/>
        <v>0.30783833797175836</v>
      </c>
      <c r="BN39" s="286">
        <f t="shared" si="52"/>
        <v>0.5877483156753911</v>
      </c>
      <c r="BO39" s="267">
        <f>A11b!O38</f>
        <v>5.596203</v>
      </c>
      <c r="BP39" s="260">
        <f t="shared" si="53"/>
        <v>0.76963935925493743</v>
      </c>
      <c r="BQ39" s="263">
        <f>'A22'!V39</f>
        <v>11.861111111111109</v>
      </c>
      <c r="BR39" s="260">
        <f t="shared" si="54"/>
        <v>0.2318685678467047</v>
      </c>
      <c r="BS39" s="286">
        <f t="shared" si="55"/>
        <v>0.66208520097329093</v>
      </c>
    </row>
    <row r="40" spans="1:71" ht="16.5" customHeight="1">
      <c r="A40" s="201">
        <v>1996</v>
      </c>
      <c r="B40" s="267">
        <f>A11b!B39</f>
        <v>8.5469010000000001</v>
      </c>
      <c r="C40" s="260">
        <f t="shared" si="14"/>
        <v>0.66061879018868441</v>
      </c>
      <c r="D40" s="263">
        <f>'A22'!B40</f>
        <v>26.763888888888886</v>
      </c>
      <c r="E40" s="260">
        <f t="shared" si="15"/>
        <v>0.42412225497921074</v>
      </c>
      <c r="F40" s="286">
        <f t="shared" si="16"/>
        <v>0.61331948314678963</v>
      </c>
      <c r="G40" s="267">
        <f>A11b!C39</f>
        <v>12.72232</v>
      </c>
      <c r="H40" s="260">
        <f t="shared" si="17"/>
        <v>0.5063479852909808</v>
      </c>
      <c r="I40" s="263">
        <f>'A22'!D40</f>
        <v>39.194444444444443</v>
      </c>
      <c r="J40" s="260">
        <f t="shared" si="18"/>
        <v>0.58448297257808579</v>
      </c>
      <c r="K40" s="286">
        <f t="shared" si="19"/>
        <v>0.52197498274840182</v>
      </c>
      <c r="L40" s="267">
        <f>A11b!D39</f>
        <v>9.6198270000000008</v>
      </c>
      <c r="M40" s="260">
        <f t="shared" si="20"/>
        <v>0.62097698235678223</v>
      </c>
      <c r="N40" s="263">
        <f>'A22'!E40</f>
        <v>17.083333333333332</v>
      </c>
      <c r="O40" s="260">
        <f t="shared" si="21"/>
        <v>0.29923798663684664</v>
      </c>
      <c r="P40" s="286">
        <f t="shared" si="22"/>
        <v>0.5566291832127952</v>
      </c>
      <c r="Q40" s="267">
        <f>A11b!E39</f>
        <v>6.9942609999999998</v>
      </c>
      <c r="R40" s="260">
        <f t="shared" si="23"/>
        <v>0.71798477489976886</v>
      </c>
      <c r="S40" s="263">
        <f>'A22'!F40</f>
        <v>63.713812611358982</v>
      </c>
      <c r="T40" s="260">
        <f t="shared" si="24"/>
        <v>0.9007957436963594</v>
      </c>
      <c r="U40" s="286">
        <f t="shared" si="25"/>
        <v>0.75454696865908699</v>
      </c>
      <c r="V40" s="267">
        <f>A11b!F39</f>
        <v>14.6312</v>
      </c>
      <c r="W40" s="260">
        <f t="shared" si="26"/>
        <v>0.43581986486686802</v>
      </c>
      <c r="X40" s="263">
        <f>'A22'!G40</f>
        <v>34.997332330223472</v>
      </c>
      <c r="Y40" s="260">
        <f t="shared" si="27"/>
        <v>0.53033801441661399</v>
      </c>
      <c r="Z40" s="286">
        <f t="shared" si="28"/>
        <v>0.45472349477681723</v>
      </c>
      <c r="AA40" s="267">
        <f>A11b!G39</f>
        <v>10.81345</v>
      </c>
      <c r="AB40" s="260">
        <f t="shared" si="29"/>
        <v>0.57687573624126387</v>
      </c>
      <c r="AC40" s="263">
        <f>'A22'!H40</f>
        <v>36.972222222222229</v>
      </c>
      <c r="AD40" s="260">
        <f t="shared" si="30"/>
        <v>0.55581513479504674</v>
      </c>
      <c r="AE40" s="286">
        <f t="shared" si="31"/>
        <v>0.57266361595202042</v>
      </c>
      <c r="AF40" s="267">
        <f>A11b!H39</f>
        <v>8.9545759999999994</v>
      </c>
      <c r="AG40" s="260">
        <f t="shared" si="32"/>
        <v>0.64555626583204606</v>
      </c>
      <c r="AH40" s="263">
        <f>'A22'!I40</f>
        <v>26.013718333333333</v>
      </c>
      <c r="AI40" s="260">
        <f t="shared" si="33"/>
        <v>0.41444465947088527</v>
      </c>
      <c r="AJ40" s="286">
        <f t="shared" si="34"/>
        <v>0.59933394455981404</v>
      </c>
      <c r="AK40" s="267">
        <f>A11b!I39</f>
        <v>11.73828</v>
      </c>
      <c r="AL40" s="260">
        <f t="shared" si="35"/>
        <v>0.54270568803926467</v>
      </c>
      <c r="AM40" s="263">
        <f>'A22'!L40</f>
        <v>18.649999999999999</v>
      </c>
      <c r="AN40" s="260">
        <f t="shared" si="36"/>
        <v>0.31944881227388922</v>
      </c>
      <c r="AO40" s="286">
        <f t="shared" si="37"/>
        <v>0.49805431288618962</v>
      </c>
      <c r="AP40" s="267">
        <f>A11b!J39</f>
        <v>6.5444329999999997</v>
      </c>
      <c r="AQ40" s="260">
        <f t="shared" si="38"/>
        <v>0.73460474229119077</v>
      </c>
      <c r="AR40" s="263">
        <f>'A22'!N40</f>
        <v>52.209566380411943</v>
      </c>
      <c r="AS40" s="260">
        <f t="shared" si="39"/>
        <v>0.75238490455214146</v>
      </c>
      <c r="AT40" s="286">
        <f t="shared" si="40"/>
        <v>0.73816077474338093</v>
      </c>
      <c r="AU40" s="267">
        <f>A11b!K39</f>
        <v>4.8824589999999999</v>
      </c>
      <c r="AV40" s="260">
        <f t="shared" si="41"/>
        <v>0.79601033217308204</v>
      </c>
      <c r="AW40" s="263">
        <f>'A22'!P40</f>
        <v>38.708333333333329</v>
      </c>
      <c r="AX40" s="260">
        <f t="shared" si="42"/>
        <v>0.57821188306304594</v>
      </c>
      <c r="AY40" s="286">
        <f t="shared" si="43"/>
        <v>0.75245064235107495</v>
      </c>
      <c r="AZ40" s="267">
        <f>A11b!L39</f>
        <v>22.14949</v>
      </c>
      <c r="BA40" s="260">
        <f t="shared" si="44"/>
        <v>0.158038724877239</v>
      </c>
      <c r="BB40" s="263">
        <f>'A22'!R40</f>
        <v>38.844100228828452</v>
      </c>
      <c r="BC40" s="260">
        <f t="shared" si="45"/>
        <v>0.57996334756440837</v>
      </c>
      <c r="BD40" s="286">
        <f t="shared" si="46"/>
        <v>0.24242364941467287</v>
      </c>
      <c r="BE40" s="267">
        <f>A11b!M39</f>
        <v>9.9829650000000001</v>
      </c>
      <c r="BF40" s="260">
        <f t="shared" si="47"/>
        <v>0.60755998359595309</v>
      </c>
      <c r="BG40" s="263">
        <f>'A22'!S40</f>
        <v>26.898730569134187</v>
      </c>
      <c r="BH40" s="260">
        <f t="shared" si="48"/>
        <v>0.42586178371625988</v>
      </c>
      <c r="BI40" s="286">
        <f t="shared" si="49"/>
        <v>0.5712203436200145</v>
      </c>
      <c r="BJ40" s="267">
        <f>A11b!N39</f>
        <v>8.1441020000000002</v>
      </c>
      <c r="BK40" s="260">
        <f t="shared" si="50"/>
        <v>0.67550115910590935</v>
      </c>
      <c r="BL40" s="263">
        <f>'A22'!U40</f>
        <v>18.048611111111107</v>
      </c>
      <c r="BM40" s="260">
        <f t="shared" si="51"/>
        <v>0.31169057867385425</v>
      </c>
      <c r="BN40" s="286">
        <f t="shared" si="52"/>
        <v>0.60273904301949843</v>
      </c>
      <c r="BO40" s="267">
        <f>A11b!O39</f>
        <v>5.402298</v>
      </c>
      <c r="BP40" s="260">
        <f t="shared" si="53"/>
        <v>0.77680364155180137</v>
      </c>
      <c r="BQ40" s="263">
        <f>'A22'!V40</f>
        <v>12.875</v>
      </c>
      <c r="BR40" s="260">
        <f t="shared" si="54"/>
        <v>0.24494826883521634</v>
      </c>
      <c r="BS40" s="286">
        <f t="shared" si="55"/>
        <v>0.67043256700848441</v>
      </c>
    </row>
    <row r="41" spans="1:71" ht="16.5" customHeight="1">
      <c r="A41" s="201">
        <v>1997</v>
      </c>
      <c r="B41" s="267">
        <f>A11b!B40</f>
        <v>8.4505289999999995</v>
      </c>
      <c r="C41" s="260">
        <f t="shared" si="14"/>
        <v>0.66417948338129629</v>
      </c>
      <c r="D41" s="263">
        <f>'A22'!B41</f>
        <v>26.513888888888886</v>
      </c>
      <c r="E41" s="260">
        <f t="shared" si="15"/>
        <v>0.42089712322861883</v>
      </c>
      <c r="F41" s="286">
        <f t="shared" si="16"/>
        <v>0.61552301135076082</v>
      </c>
      <c r="G41" s="267">
        <f>A11b!C40</f>
        <v>12.563029999999999</v>
      </c>
      <c r="H41" s="260">
        <f t="shared" si="17"/>
        <v>0.51223333392596937</v>
      </c>
      <c r="I41" s="263">
        <f>'A22'!D41</f>
        <v>39.666666666666664</v>
      </c>
      <c r="J41" s="260">
        <f t="shared" si="18"/>
        <v>0.59057488810698155</v>
      </c>
      <c r="K41" s="286">
        <f t="shared" si="19"/>
        <v>0.52790164476217183</v>
      </c>
      <c r="L41" s="267">
        <f>A11b!D40</f>
        <v>9.1004330000000007</v>
      </c>
      <c r="M41" s="260">
        <f t="shared" si="20"/>
        <v>0.64016723139263665</v>
      </c>
      <c r="N41" s="263">
        <f>'A22'!E41</f>
        <v>14.916666666666668</v>
      </c>
      <c r="O41" s="260">
        <f t="shared" si="21"/>
        <v>0.27128684479838355</v>
      </c>
      <c r="P41" s="286">
        <f t="shared" si="22"/>
        <v>0.56639115407378604</v>
      </c>
      <c r="Q41" s="267">
        <f>A11b!E40</f>
        <v>6.1636559999999996</v>
      </c>
      <c r="R41" s="260">
        <f t="shared" si="23"/>
        <v>0.74867345594041579</v>
      </c>
      <c r="S41" s="263">
        <f>'A22'!F41</f>
        <v>62.483558764566951</v>
      </c>
      <c r="T41" s="260">
        <f t="shared" si="24"/>
        <v>0.88492482072605227</v>
      </c>
      <c r="U41" s="286">
        <f t="shared" si="25"/>
        <v>0.77592372889754313</v>
      </c>
      <c r="V41" s="267">
        <f>A11b!F40</f>
        <v>12.68174</v>
      </c>
      <c r="W41" s="260">
        <f t="shared" si="26"/>
        <v>0.50784731009233586</v>
      </c>
      <c r="X41" s="263">
        <f>'A22'!G41</f>
        <v>34.215019448871601</v>
      </c>
      <c r="Y41" s="260">
        <f t="shared" si="27"/>
        <v>0.52024576596643413</v>
      </c>
      <c r="Z41" s="286">
        <f t="shared" si="28"/>
        <v>0.51032700126715547</v>
      </c>
      <c r="AA41" s="267">
        <f>A11b!G40</f>
        <v>10.90394</v>
      </c>
      <c r="AB41" s="260">
        <f t="shared" si="29"/>
        <v>0.57353236755534431</v>
      </c>
      <c r="AC41" s="263">
        <f>'A22'!H41</f>
        <v>36.513888888888893</v>
      </c>
      <c r="AD41" s="260">
        <f t="shared" si="30"/>
        <v>0.54990239325229495</v>
      </c>
      <c r="AE41" s="286">
        <f t="shared" si="31"/>
        <v>0.56880637269473444</v>
      </c>
      <c r="AF41" s="267">
        <f>A11b!H40</f>
        <v>9.9124700000000008</v>
      </c>
      <c r="AG41" s="260">
        <f t="shared" si="32"/>
        <v>0.61016458935917428</v>
      </c>
      <c r="AH41" s="263">
        <f>'A22'!I41</f>
        <v>25.691968333333332</v>
      </c>
      <c r="AI41" s="260">
        <f t="shared" si="33"/>
        <v>0.41029391490787348</v>
      </c>
      <c r="AJ41" s="286">
        <f t="shared" si="34"/>
        <v>0.57019045446891414</v>
      </c>
      <c r="AK41" s="267">
        <f>A11b!I40</f>
        <v>11.833410000000001</v>
      </c>
      <c r="AL41" s="260">
        <f t="shared" si="35"/>
        <v>0.53919088349631483</v>
      </c>
      <c r="AM41" s="263">
        <f>'A22'!L41</f>
        <v>18</v>
      </c>
      <c r="AN41" s="260">
        <f t="shared" si="36"/>
        <v>0.31106346972235033</v>
      </c>
      <c r="AO41" s="286">
        <f t="shared" si="37"/>
        <v>0.493565400741522</v>
      </c>
      <c r="AP41" s="267">
        <f>A11b!J40</f>
        <v>5.544632</v>
      </c>
      <c r="AQ41" s="260">
        <f t="shared" si="38"/>
        <v>0.77154477274263278</v>
      </c>
      <c r="AR41" s="263">
        <f>'A22'!N41</f>
        <v>52.159762607819701</v>
      </c>
      <c r="AS41" s="260">
        <f t="shared" si="39"/>
        <v>0.75174240963899541</v>
      </c>
      <c r="AT41" s="286">
        <f t="shared" si="40"/>
        <v>0.76758430012190537</v>
      </c>
      <c r="AU41" s="267">
        <f>A11b!K40</f>
        <v>4.0725980000000002</v>
      </c>
      <c r="AV41" s="260">
        <f t="shared" si="41"/>
        <v>0.82593257670117837</v>
      </c>
      <c r="AW41" s="263">
        <f>'A22'!P41</f>
        <v>38.583333333333329</v>
      </c>
      <c r="AX41" s="260">
        <f t="shared" si="42"/>
        <v>0.57659931718775004</v>
      </c>
      <c r="AY41" s="286">
        <f t="shared" si="43"/>
        <v>0.77606592479849268</v>
      </c>
      <c r="AZ41" s="267">
        <f>A11b!L40</f>
        <v>20.673770000000001</v>
      </c>
      <c r="BA41" s="260">
        <f t="shared" si="44"/>
        <v>0.21256271688945122</v>
      </c>
      <c r="BB41" s="263">
        <f>'A22'!R41</f>
        <v>38.649769709030956</v>
      </c>
      <c r="BC41" s="260">
        <f t="shared" si="45"/>
        <v>0.57745638144637668</v>
      </c>
      <c r="BD41" s="286">
        <f t="shared" si="46"/>
        <v>0.28554144980083634</v>
      </c>
      <c r="BE41" s="267">
        <f>A11b!M40</f>
        <v>10.19417</v>
      </c>
      <c r="BF41" s="260">
        <f t="shared" si="47"/>
        <v>0.59975651157352394</v>
      </c>
      <c r="BG41" s="263">
        <f>'A22'!S41</f>
        <v>26.921627804935039</v>
      </c>
      <c r="BH41" s="260">
        <f t="shared" si="48"/>
        <v>0.42615717012498838</v>
      </c>
      <c r="BI41" s="286">
        <f t="shared" si="49"/>
        <v>0.56503664328381686</v>
      </c>
      <c r="BJ41" s="267">
        <f>A11b!N40</f>
        <v>7.0542660000000001</v>
      </c>
      <c r="BK41" s="260">
        <f t="shared" si="50"/>
        <v>0.71576774718401448</v>
      </c>
      <c r="BL41" s="263">
        <f>'A22'!U41</f>
        <v>18.347222222222221</v>
      </c>
      <c r="BM41" s="260">
        <f t="shared" si="51"/>
        <v>0.31554281937595013</v>
      </c>
      <c r="BN41" s="286">
        <f t="shared" si="52"/>
        <v>0.6357227616224016</v>
      </c>
      <c r="BO41" s="267">
        <f>A11b!O40</f>
        <v>4.9443489999999999</v>
      </c>
      <c r="BP41" s="260">
        <f t="shared" si="53"/>
        <v>0.79372365864040939</v>
      </c>
      <c r="BQ41" s="263">
        <f>'A22'!V41</f>
        <v>13.888888888888889</v>
      </c>
      <c r="BR41" s="260">
        <f t="shared" si="54"/>
        <v>0.25802796982372794</v>
      </c>
      <c r="BS41" s="286">
        <f t="shared" si="55"/>
        <v>0.68658452087707322</v>
      </c>
    </row>
    <row r="42" spans="1:71" ht="16.5" customHeight="1">
      <c r="A42" s="201">
        <v>1998</v>
      </c>
      <c r="B42" s="267">
        <f>A11b!B41</f>
        <v>7.7165520000000001</v>
      </c>
      <c r="C42" s="260">
        <f t="shared" si="14"/>
        <v>0.69129801269928848</v>
      </c>
      <c r="D42" s="263">
        <f>'A22'!B42</f>
        <v>25.689390046366587</v>
      </c>
      <c r="E42" s="260">
        <f t="shared" si="15"/>
        <v>0.41026065364723913</v>
      </c>
      <c r="F42" s="286">
        <f t="shared" si="16"/>
        <v>0.63509054088887862</v>
      </c>
      <c r="G42" s="267">
        <f>A11b!C41</f>
        <v>11.708</v>
      </c>
      <c r="H42" s="260">
        <f t="shared" si="17"/>
        <v>0.5438244547959189</v>
      </c>
      <c r="I42" s="263">
        <f>'A22'!D42</f>
        <v>39.333333333333336</v>
      </c>
      <c r="J42" s="260">
        <f t="shared" si="18"/>
        <v>0.58627471243952578</v>
      </c>
      <c r="K42" s="286">
        <f t="shared" si="19"/>
        <v>0.5523145063246403</v>
      </c>
      <c r="L42" s="267">
        <f>A11b!D41</f>
        <v>8.2782669999999996</v>
      </c>
      <c r="M42" s="260">
        <f t="shared" si="20"/>
        <v>0.67054411346830989</v>
      </c>
      <c r="N42" s="263">
        <f>'A22'!E42</f>
        <v>15.125000000000002</v>
      </c>
      <c r="O42" s="260">
        <f t="shared" si="21"/>
        <v>0.27397445459054348</v>
      </c>
      <c r="P42" s="286">
        <f t="shared" si="22"/>
        <v>0.59123018169275665</v>
      </c>
      <c r="Q42" s="267">
        <f>A11b!E41</f>
        <v>5.5081730000000002</v>
      </c>
      <c r="R42" s="260">
        <f t="shared" si="23"/>
        <v>0.77289183737872447</v>
      </c>
      <c r="S42" s="263">
        <f>'A22'!F42</f>
        <v>61.775503114545721</v>
      </c>
      <c r="T42" s="260">
        <f t="shared" si="24"/>
        <v>0.87579052969377436</v>
      </c>
      <c r="U42" s="286">
        <f t="shared" si="25"/>
        <v>0.79347157584173456</v>
      </c>
      <c r="V42" s="267">
        <f>A11b!F41</f>
        <v>11.40456</v>
      </c>
      <c r="W42" s="260">
        <f t="shared" si="26"/>
        <v>0.55503576868756876</v>
      </c>
      <c r="X42" s="263">
        <f>'A22'!G42</f>
        <v>33.864263683108646</v>
      </c>
      <c r="Y42" s="260">
        <f t="shared" si="27"/>
        <v>0.5157208317389731</v>
      </c>
      <c r="Z42" s="286">
        <f t="shared" si="28"/>
        <v>0.54717278129784963</v>
      </c>
      <c r="AA42" s="267">
        <f>A11b!G41</f>
        <v>10.383330000000001</v>
      </c>
      <c r="AB42" s="260">
        <f t="shared" si="29"/>
        <v>0.59276754460890313</v>
      </c>
      <c r="AC42" s="263">
        <f>'A22'!H42</f>
        <v>36.729166666666671</v>
      </c>
      <c r="AD42" s="260">
        <f t="shared" si="30"/>
        <v>0.55267959003752687</v>
      </c>
      <c r="AE42" s="286">
        <f t="shared" si="31"/>
        <v>0.5847499536946279</v>
      </c>
      <c r="AF42" s="267">
        <f>A11b!H41</f>
        <v>9.2900980000000004</v>
      </c>
      <c r="AG42" s="260">
        <f t="shared" si="32"/>
        <v>0.63315960599961063</v>
      </c>
      <c r="AH42" s="263">
        <f>'A22'!I42</f>
        <v>26.191073611111115</v>
      </c>
      <c r="AI42" s="260">
        <f t="shared" si="33"/>
        <v>0.41673263602086991</v>
      </c>
      <c r="AJ42" s="286">
        <f t="shared" si="34"/>
        <v>0.58987421200386259</v>
      </c>
      <c r="AK42" s="267">
        <f>A11b!I41</f>
        <v>11.93952</v>
      </c>
      <c r="AL42" s="260">
        <f t="shared" si="35"/>
        <v>0.53527039668823762</v>
      </c>
      <c r="AM42" s="263">
        <f>'A22'!L42</f>
        <v>26.229166666666661</v>
      </c>
      <c r="AN42" s="260">
        <f t="shared" si="36"/>
        <v>0.41722405651266697</v>
      </c>
      <c r="AO42" s="286">
        <f t="shared" si="37"/>
        <v>0.51166112865312352</v>
      </c>
      <c r="AP42" s="267">
        <f>A11b!J41</f>
        <v>4.3422239999999999</v>
      </c>
      <c r="AQ42" s="260">
        <f t="shared" si="38"/>
        <v>0.81597060161763635</v>
      </c>
      <c r="AR42" s="263">
        <f>'A22'!N42</f>
        <v>52.168336088272198</v>
      </c>
      <c r="AS42" s="260">
        <f t="shared" si="39"/>
        <v>0.75185301205507715</v>
      </c>
      <c r="AT42" s="286">
        <f t="shared" si="40"/>
        <v>0.80314708370512455</v>
      </c>
      <c r="AU42" s="267">
        <f>A11b!K41</f>
        <v>3.225806</v>
      </c>
      <c r="AV42" s="260">
        <f t="shared" si="41"/>
        <v>0.85721932503013321</v>
      </c>
      <c r="AW42" s="263">
        <f>'A22'!P42</f>
        <v>39.958333333333329</v>
      </c>
      <c r="AX42" s="260">
        <f t="shared" si="42"/>
        <v>0.5943375418160054</v>
      </c>
      <c r="AY42" s="286">
        <f t="shared" si="43"/>
        <v>0.80464296838730776</v>
      </c>
      <c r="AZ42" s="267">
        <f>A11b!L41</f>
        <v>18.66564</v>
      </c>
      <c r="BA42" s="260">
        <f t="shared" si="44"/>
        <v>0.2867578650743941</v>
      </c>
      <c r="BB42" s="263">
        <f>'A22'!R42</f>
        <v>38.216122325754156</v>
      </c>
      <c r="BC42" s="260">
        <f t="shared" si="45"/>
        <v>0.57186210166890827</v>
      </c>
      <c r="BD42" s="286">
        <f t="shared" si="46"/>
        <v>0.34377871239329694</v>
      </c>
      <c r="BE42" s="267">
        <f>A11b!M41</f>
        <v>8.4656090000000006</v>
      </c>
      <c r="BF42" s="260">
        <f t="shared" si="47"/>
        <v>0.66362231684594797</v>
      </c>
      <c r="BG42" s="263">
        <f>'A22'!S42</f>
        <v>25.622410793203489</v>
      </c>
      <c r="BH42" s="260">
        <f t="shared" si="48"/>
        <v>0.40939658598321016</v>
      </c>
      <c r="BI42" s="286">
        <f t="shared" si="49"/>
        <v>0.61277717067340043</v>
      </c>
      <c r="BJ42" s="267">
        <f>A11b!N41</f>
        <v>6.1275300000000001</v>
      </c>
      <c r="BK42" s="260">
        <f t="shared" si="50"/>
        <v>0.75000821709797494</v>
      </c>
      <c r="BL42" s="263">
        <f>'A22'!U42</f>
        <v>17.472222222222221</v>
      </c>
      <c r="BM42" s="260">
        <f t="shared" si="51"/>
        <v>0.30425485824887849</v>
      </c>
      <c r="BN42" s="286">
        <f t="shared" si="52"/>
        <v>0.66085754532815566</v>
      </c>
      <c r="BO42" s="267">
        <f>A11b!O41</f>
        <v>4.510688</v>
      </c>
      <c r="BP42" s="260">
        <f t="shared" si="53"/>
        <v>0.80974629769118323</v>
      </c>
      <c r="BQ42" s="263">
        <f>'A22'!V42</f>
        <v>13.722222222222221</v>
      </c>
      <c r="BR42" s="260">
        <f t="shared" si="54"/>
        <v>0.25587788199</v>
      </c>
      <c r="BS42" s="286">
        <f t="shared" si="55"/>
        <v>0.69897261455094661</v>
      </c>
    </row>
    <row r="43" spans="1:71" ht="16.5" customHeight="1">
      <c r="A43" s="201">
        <v>1999</v>
      </c>
      <c r="B43" s="267">
        <f>A11b!B42</f>
        <v>6.9308120000000004</v>
      </c>
      <c r="C43" s="260">
        <f t="shared" si="14"/>
        <v>0.72032904940250841</v>
      </c>
      <c r="D43" s="263">
        <f>'A22'!B43</f>
        <v>24.864891203844287</v>
      </c>
      <c r="E43" s="260">
        <f t="shared" si="15"/>
        <v>0.39962418406585937</v>
      </c>
      <c r="F43" s="286">
        <f t="shared" si="16"/>
        <v>0.65618807633517862</v>
      </c>
      <c r="G43" s="267">
        <f>A11b!C42</f>
        <v>8.5577360000000002</v>
      </c>
      <c r="H43" s="260">
        <f t="shared" si="17"/>
        <v>0.66021846529408901</v>
      </c>
      <c r="I43" s="263">
        <f>'A22'!D43</f>
        <v>39.000000000000007</v>
      </c>
      <c r="J43" s="260">
        <f t="shared" si="18"/>
        <v>0.58197453677207001</v>
      </c>
      <c r="K43" s="286">
        <f t="shared" si="19"/>
        <v>0.64456967958968525</v>
      </c>
      <c r="L43" s="267">
        <f>A11b!D42</f>
        <v>7.5829230000000001</v>
      </c>
      <c r="M43" s="260">
        <f t="shared" si="20"/>
        <v>0.69623525453961044</v>
      </c>
      <c r="N43" s="263">
        <f>'A22'!E43</f>
        <v>15.333333333333336</v>
      </c>
      <c r="O43" s="260">
        <f t="shared" si="21"/>
        <v>0.27666206438270341</v>
      </c>
      <c r="P43" s="286">
        <f t="shared" si="22"/>
        <v>0.612320616508229</v>
      </c>
      <c r="Q43" s="267">
        <f>A11b!E42</f>
        <v>5.5830390000000003</v>
      </c>
      <c r="R43" s="260">
        <f t="shared" si="23"/>
        <v>0.77012573460449474</v>
      </c>
      <c r="S43" s="263">
        <f>'A22'!F43</f>
        <v>61.067447464524491</v>
      </c>
      <c r="T43" s="260">
        <f t="shared" si="24"/>
        <v>0.86665623866149666</v>
      </c>
      <c r="U43" s="286">
        <f t="shared" si="25"/>
        <v>0.78943183541589523</v>
      </c>
      <c r="V43" s="267">
        <f>A11b!F42</f>
        <v>10.24333</v>
      </c>
      <c r="W43" s="260">
        <f t="shared" si="26"/>
        <v>0.59794017822619483</v>
      </c>
      <c r="X43" s="263">
        <f>'A22'!G43</f>
        <v>33.513507917345692</v>
      </c>
      <c r="Y43" s="260">
        <f t="shared" si="27"/>
        <v>0.51119589751151195</v>
      </c>
      <c r="Z43" s="286">
        <f t="shared" si="28"/>
        <v>0.58059132208325825</v>
      </c>
      <c r="AA43" s="267">
        <f>A11b!G42</f>
        <v>10.01019</v>
      </c>
      <c r="AB43" s="260">
        <f t="shared" si="29"/>
        <v>0.60655409109430491</v>
      </c>
      <c r="AC43" s="263">
        <f>'A22'!H43</f>
        <v>36.944444444444443</v>
      </c>
      <c r="AD43" s="260">
        <f t="shared" si="30"/>
        <v>0.55545678682275867</v>
      </c>
      <c r="AE43" s="286">
        <f t="shared" si="31"/>
        <v>0.59633463023999567</v>
      </c>
      <c r="AF43" s="267">
        <f>A11b!H42</f>
        <v>8.4647620000000003</v>
      </c>
      <c r="AG43" s="260">
        <f t="shared" si="32"/>
        <v>0.66365361127933253</v>
      </c>
      <c r="AH43" s="263">
        <f>'A22'!I43</f>
        <v>26.690178888888894</v>
      </c>
      <c r="AI43" s="260">
        <f t="shared" si="33"/>
        <v>0.42317135713386633</v>
      </c>
      <c r="AJ43" s="286">
        <f t="shared" si="34"/>
        <v>0.61555716045023934</v>
      </c>
      <c r="AK43" s="267">
        <f>A11b!I42</f>
        <v>11.52469</v>
      </c>
      <c r="AL43" s="260">
        <f t="shared" si="35"/>
        <v>0.55059727957010274</v>
      </c>
      <c r="AM43" s="263">
        <f>'A22'!L43</f>
        <v>34.458333333333321</v>
      </c>
      <c r="AN43" s="260">
        <f t="shared" si="36"/>
        <v>0.52338464330298351</v>
      </c>
      <c r="AO43" s="286">
        <f t="shared" si="37"/>
        <v>0.54515475231667898</v>
      </c>
      <c r="AP43" s="267">
        <f>A11b!J42</f>
        <v>3.5072169999999998</v>
      </c>
      <c r="AQ43" s="260">
        <f t="shared" si="38"/>
        <v>0.846821925038164</v>
      </c>
      <c r="AR43" s="263">
        <f>'A22'!N43</f>
        <v>52.176909568724696</v>
      </c>
      <c r="AS43" s="260">
        <f t="shared" si="39"/>
        <v>0.75196361447115889</v>
      </c>
      <c r="AT43" s="286">
        <f t="shared" si="40"/>
        <v>0.82785026292476305</v>
      </c>
      <c r="AU43" s="267">
        <f>A11b!K42</f>
        <v>3.2495669999999999</v>
      </c>
      <c r="AV43" s="260">
        <f t="shared" si="41"/>
        <v>0.85634141826312993</v>
      </c>
      <c r="AW43" s="263">
        <f>'A22'!P43</f>
        <v>41.333333333333336</v>
      </c>
      <c r="AX43" s="260">
        <f t="shared" si="42"/>
        <v>0.61207576644426098</v>
      </c>
      <c r="AY43" s="286">
        <f t="shared" si="43"/>
        <v>0.80748828789935623</v>
      </c>
      <c r="AZ43" s="267">
        <f>A11b!L42</f>
        <v>15.692310000000001</v>
      </c>
      <c r="BA43" s="260">
        <f t="shared" si="44"/>
        <v>0.3966146273122651</v>
      </c>
      <c r="BB43" s="263">
        <f>'A22'!R43</f>
        <v>37.782474942477357</v>
      </c>
      <c r="BC43" s="260">
        <f t="shared" si="45"/>
        <v>0.56626782189143987</v>
      </c>
      <c r="BD43" s="286">
        <f t="shared" si="46"/>
        <v>0.43054526622810008</v>
      </c>
      <c r="BE43" s="267">
        <f>A11b!M42</f>
        <v>7.1656779999999998</v>
      </c>
      <c r="BF43" s="260">
        <f t="shared" si="47"/>
        <v>0.71165136535137385</v>
      </c>
      <c r="BG43" s="263">
        <f>'A22'!S43</f>
        <v>24.323193781471939</v>
      </c>
      <c r="BH43" s="260">
        <f t="shared" si="48"/>
        <v>0.39263600184143199</v>
      </c>
      <c r="BI43" s="286">
        <f t="shared" si="49"/>
        <v>0.64784829264938548</v>
      </c>
      <c r="BJ43" s="267">
        <f>A11b!N42</f>
        <v>5.9778779999999996</v>
      </c>
      <c r="BK43" s="260">
        <f t="shared" si="50"/>
        <v>0.75553746685579593</v>
      </c>
      <c r="BL43" s="263">
        <f>'A22'!U43</f>
        <v>16.597222222222221</v>
      </c>
      <c r="BM43" s="260">
        <f t="shared" si="51"/>
        <v>0.29296689712180685</v>
      </c>
      <c r="BN43" s="286">
        <f t="shared" si="52"/>
        <v>0.66302335290899816</v>
      </c>
      <c r="BO43" s="267">
        <f>A11b!O42</f>
        <v>4.2190459999999996</v>
      </c>
      <c r="BP43" s="260">
        <f t="shared" si="53"/>
        <v>0.82052170635842747</v>
      </c>
      <c r="BQ43" s="263">
        <f>'A22'!V43</f>
        <v>13.555555555555554</v>
      </c>
      <c r="BR43" s="260">
        <f t="shared" si="54"/>
        <v>0.25372779415627206</v>
      </c>
      <c r="BS43" s="286">
        <f t="shared" si="55"/>
        <v>0.7071629239179964</v>
      </c>
    </row>
    <row r="44" spans="1:71" ht="16.5" customHeight="1">
      <c r="A44" s="201">
        <v>2000</v>
      </c>
      <c r="B44" s="267">
        <f>A11b!B43</f>
        <v>6.2756559999999997</v>
      </c>
      <c r="C44" s="260">
        <f t="shared" si="14"/>
        <v>0.74453534904658236</v>
      </c>
      <c r="D44" s="263">
        <f>'A22'!B44</f>
        <v>24.688407030398604</v>
      </c>
      <c r="E44" s="260">
        <f t="shared" si="15"/>
        <v>0.39734744522083282</v>
      </c>
      <c r="F44" s="286">
        <f t="shared" si="16"/>
        <v>0.67509776828143253</v>
      </c>
      <c r="G44" s="267">
        <f>A11b!C43</f>
        <v>7.0079760000000002</v>
      </c>
      <c r="H44" s="260">
        <f t="shared" si="17"/>
        <v>0.71747804154218908</v>
      </c>
      <c r="I44" s="263">
        <f>'A22'!D44</f>
        <v>38.744238025559959</v>
      </c>
      <c r="J44" s="260">
        <f t="shared" si="18"/>
        <v>0.57867507251462724</v>
      </c>
      <c r="K44" s="286">
        <f t="shared" si="19"/>
        <v>0.68971744773667676</v>
      </c>
      <c r="L44" s="267">
        <f>A11b!D43</f>
        <v>6.8287259999999996</v>
      </c>
      <c r="M44" s="260">
        <f t="shared" si="20"/>
        <v>0.72410085994147155</v>
      </c>
      <c r="N44" s="263">
        <f>'A22'!E44</f>
        <v>15.310850076207405</v>
      </c>
      <c r="O44" s="260">
        <f t="shared" si="21"/>
        <v>0.27637201851704918</v>
      </c>
      <c r="P44" s="286">
        <f t="shared" si="22"/>
        <v>0.63455509165658708</v>
      </c>
      <c r="Q44" s="267">
        <f>A11b!E43</f>
        <v>4.6388100000000003</v>
      </c>
      <c r="R44" s="260">
        <f t="shared" si="23"/>
        <v>0.80501252508893573</v>
      </c>
      <c r="S44" s="263">
        <f>'A22'!F44</f>
        <v>55.978618690115205</v>
      </c>
      <c r="T44" s="260">
        <f t="shared" si="24"/>
        <v>0.80100766564680437</v>
      </c>
      <c r="U44" s="286">
        <f t="shared" si="25"/>
        <v>0.80421155320050952</v>
      </c>
      <c r="V44" s="267">
        <f>A11b!F43</f>
        <v>9.8092430000000004</v>
      </c>
      <c r="W44" s="260">
        <f t="shared" si="26"/>
        <v>0.61397855686211855</v>
      </c>
      <c r="X44" s="263">
        <f>'A22'!G44</f>
        <v>34.190679554341251</v>
      </c>
      <c r="Y44" s="260">
        <f t="shared" si="27"/>
        <v>0.5199317684998106</v>
      </c>
      <c r="Z44" s="286">
        <f t="shared" si="28"/>
        <v>0.59516919918965705</v>
      </c>
      <c r="AA44" s="267">
        <f>A11b!G43</f>
        <v>8.5327549999999999</v>
      </c>
      <c r="AB44" s="260">
        <f t="shared" si="29"/>
        <v>0.66114144786832896</v>
      </c>
      <c r="AC44" s="263">
        <f>'A22'!H44</f>
        <v>40.236240650284401</v>
      </c>
      <c r="AD44" s="260">
        <f t="shared" si="30"/>
        <v>0.59792269266248832</v>
      </c>
      <c r="AE44" s="286">
        <f t="shared" si="31"/>
        <v>0.64849769682716096</v>
      </c>
      <c r="AF44" s="267">
        <f>A11b!H43</f>
        <v>7.7985850000000001</v>
      </c>
      <c r="AG44" s="260">
        <f t="shared" si="32"/>
        <v>0.68826710803123647</v>
      </c>
      <c r="AH44" s="263">
        <f>'A22'!I44</f>
        <v>28.048790571829578</v>
      </c>
      <c r="AI44" s="260">
        <f t="shared" si="33"/>
        <v>0.44069816383537469</v>
      </c>
      <c r="AJ44" s="286">
        <f t="shared" si="34"/>
        <v>0.63875331919206413</v>
      </c>
      <c r="AK44" s="267">
        <f>A11b!I43</f>
        <v>10.676539999999999</v>
      </c>
      <c r="AL44" s="260">
        <f t="shared" si="35"/>
        <v>0.58193420244514538</v>
      </c>
      <c r="AM44" s="263">
        <f>'A22'!L44</f>
        <v>34.301487853541772</v>
      </c>
      <c r="AN44" s="260">
        <f t="shared" si="36"/>
        <v>0.52136125395573341</v>
      </c>
      <c r="AO44" s="286">
        <f t="shared" si="37"/>
        <v>0.569819612747263</v>
      </c>
      <c r="AP44" s="267">
        <f>A11b!J43</f>
        <v>2.725349</v>
      </c>
      <c r="AQ44" s="260">
        <f t="shared" si="38"/>
        <v>0.8757099014744828</v>
      </c>
      <c r="AR44" s="263">
        <f>'A22'!N44</f>
        <v>52.520519782815796</v>
      </c>
      <c r="AS44" s="260">
        <f t="shared" si="39"/>
        <v>0.75639636731633042</v>
      </c>
      <c r="AT44" s="286">
        <f t="shared" si="40"/>
        <v>0.85184719464285241</v>
      </c>
      <c r="AU44" s="267">
        <f>A11b!K43</f>
        <v>3.480877</v>
      </c>
      <c r="AV44" s="260">
        <f t="shared" si="41"/>
        <v>0.84779511910587457</v>
      </c>
      <c r="AW44" s="263">
        <f>'A22'!P44</f>
        <v>42.117805612844279</v>
      </c>
      <c r="AX44" s="260">
        <f t="shared" si="42"/>
        <v>0.62219587226870077</v>
      </c>
      <c r="AY44" s="286">
        <f t="shared" si="43"/>
        <v>0.80267526973843994</v>
      </c>
      <c r="AZ44" s="267">
        <f>A11b!L43</f>
        <v>13.91976</v>
      </c>
      <c r="BA44" s="260">
        <f t="shared" si="44"/>
        <v>0.46210571101462522</v>
      </c>
      <c r="BB44" s="263">
        <f>'A22'!R44</f>
        <v>37.120860500916024</v>
      </c>
      <c r="BC44" s="260">
        <f t="shared" si="45"/>
        <v>0.55773264692292157</v>
      </c>
      <c r="BD44" s="286">
        <f t="shared" si="46"/>
        <v>0.48123109819628451</v>
      </c>
      <c r="BE44" s="267">
        <f>A11b!M43</f>
        <v>5.8623810000000001</v>
      </c>
      <c r="BF44" s="260">
        <f t="shared" si="47"/>
        <v>0.75980477874791263</v>
      </c>
      <c r="BG44" s="263">
        <f>'A22'!S44</f>
        <v>23.971660944682284</v>
      </c>
      <c r="BH44" s="260">
        <f t="shared" si="48"/>
        <v>0.38810104298820813</v>
      </c>
      <c r="BI44" s="286">
        <f t="shared" si="49"/>
        <v>0.6854640315959718</v>
      </c>
      <c r="BJ44" s="267">
        <f>A11b!N43</f>
        <v>5.4973450000000001</v>
      </c>
      <c r="BK44" s="260">
        <f t="shared" si="50"/>
        <v>0.77329190364163902</v>
      </c>
      <c r="BL44" s="263">
        <f>'A22'!U44</f>
        <v>14.867311480516287</v>
      </c>
      <c r="BM44" s="260">
        <f t="shared" si="51"/>
        <v>0.27065013688674366</v>
      </c>
      <c r="BN44" s="286">
        <f t="shared" si="52"/>
        <v>0.67276355029066004</v>
      </c>
      <c r="BO44" s="267">
        <f>A11b!O43</f>
        <v>3.9920610000000001</v>
      </c>
      <c r="BP44" s="260">
        <f t="shared" si="53"/>
        <v>0.82890820808429133</v>
      </c>
      <c r="BQ44" s="263">
        <f>'A22'!V44</f>
        <v>13.528969193206253</v>
      </c>
      <c r="BR44" s="260">
        <f t="shared" si="54"/>
        <v>0.25338481607089014</v>
      </c>
      <c r="BS44" s="286">
        <f t="shared" si="55"/>
        <v>0.71380352968161109</v>
      </c>
    </row>
    <row r="45" spans="1:71" ht="16.5" customHeight="1">
      <c r="A45" s="201">
        <v>2001</v>
      </c>
      <c r="B45" s="267">
        <f>A11b!B44</f>
        <v>6.7549590000000004</v>
      </c>
      <c r="C45" s="260">
        <f t="shared" si="14"/>
        <v>0.72682635754180547</v>
      </c>
      <c r="D45" s="263">
        <f>'A22'!B45</f>
        <v>24.511922856952921</v>
      </c>
      <c r="E45" s="260">
        <f t="shared" si="15"/>
        <v>0.39507070637580627</v>
      </c>
      <c r="F45" s="286">
        <f t="shared" si="16"/>
        <v>0.66047522730860564</v>
      </c>
      <c r="G45" s="267">
        <f>A11b!C44</f>
        <v>6.6052720000000003</v>
      </c>
      <c r="H45" s="260">
        <f t="shared" si="17"/>
        <v>0.73235690045803081</v>
      </c>
      <c r="I45" s="263">
        <f>'A22'!D45</f>
        <v>38.48847605111991</v>
      </c>
      <c r="J45" s="260">
        <f t="shared" si="18"/>
        <v>0.57537560825718459</v>
      </c>
      <c r="K45" s="286">
        <f t="shared" si="19"/>
        <v>0.70096064201786168</v>
      </c>
      <c r="L45" s="267">
        <f>A11b!D44</f>
        <v>7.227614</v>
      </c>
      <c r="M45" s="260">
        <f t="shared" si="20"/>
        <v>0.70936299223908406</v>
      </c>
      <c r="N45" s="263">
        <f>'A22'!E45</f>
        <v>15.288366819081473</v>
      </c>
      <c r="O45" s="260">
        <f t="shared" si="21"/>
        <v>0.27608197265139489</v>
      </c>
      <c r="P45" s="286">
        <f t="shared" si="22"/>
        <v>0.62270678832154625</v>
      </c>
      <c r="Q45" s="267">
        <f>A11b!E44</f>
        <v>4.8324509999999998</v>
      </c>
      <c r="R45" s="260">
        <f t="shared" si="23"/>
        <v>0.79785799690117876</v>
      </c>
      <c r="S45" s="263">
        <f>'A22'!F45</f>
        <v>50.889789915705919</v>
      </c>
      <c r="T45" s="260">
        <f t="shared" si="24"/>
        <v>0.73535909263211208</v>
      </c>
      <c r="U45" s="286">
        <f t="shared" si="25"/>
        <v>0.78535821604736555</v>
      </c>
      <c r="V45" s="267">
        <f>A11b!F44</f>
        <v>9.1427250000000004</v>
      </c>
      <c r="W45" s="260">
        <f t="shared" si="26"/>
        <v>0.63860465267161859</v>
      </c>
      <c r="X45" s="263">
        <f>'A22'!G45</f>
        <v>34.867851191336811</v>
      </c>
      <c r="Y45" s="260">
        <f t="shared" si="27"/>
        <v>0.52866763948810935</v>
      </c>
      <c r="Z45" s="286">
        <f t="shared" si="28"/>
        <v>0.61661725003491685</v>
      </c>
      <c r="AA45" s="267">
        <f>A11b!G44</f>
        <v>7.7392849999999997</v>
      </c>
      <c r="AB45" s="260">
        <f t="shared" si="29"/>
        <v>0.69045808784198925</v>
      </c>
      <c r="AC45" s="263">
        <f>'A22'!H45</f>
        <v>43.528036856124359</v>
      </c>
      <c r="AD45" s="260">
        <f t="shared" si="30"/>
        <v>0.64038859850221785</v>
      </c>
      <c r="AE45" s="286">
        <f t="shared" si="31"/>
        <v>0.680444189974035</v>
      </c>
      <c r="AF45" s="267">
        <f>A11b!H44</f>
        <v>7.8815980000000003</v>
      </c>
      <c r="AG45" s="260">
        <f t="shared" si="32"/>
        <v>0.68519999492786321</v>
      </c>
      <c r="AH45" s="263">
        <f>'A22'!I45</f>
        <v>29.407402254770265</v>
      </c>
      <c r="AI45" s="260">
        <f t="shared" si="33"/>
        <v>0.45822497053688316</v>
      </c>
      <c r="AJ45" s="286">
        <f t="shared" si="34"/>
        <v>0.63980499004966718</v>
      </c>
      <c r="AK45" s="267">
        <f>A11b!I44</f>
        <v>9.6193829999999991</v>
      </c>
      <c r="AL45" s="260">
        <f t="shared" si="35"/>
        <v>0.62099338699482565</v>
      </c>
      <c r="AM45" s="263">
        <f>'A22'!L45</f>
        <v>34.144642373750223</v>
      </c>
      <c r="AN45" s="260">
        <f t="shared" si="36"/>
        <v>0.51933786460848319</v>
      </c>
      <c r="AO45" s="286">
        <f t="shared" si="37"/>
        <v>0.60066228251755716</v>
      </c>
      <c r="AP45" s="267">
        <f>A11b!J44</f>
        <v>2.119138</v>
      </c>
      <c r="AQ45" s="260">
        <f t="shared" si="38"/>
        <v>0.89810781145856877</v>
      </c>
      <c r="AR45" s="263">
        <f>'A22'!N45</f>
        <v>52.864129996906904</v>
      </c>
      <c r="AS45" s="260">
        <f t="shared" si="39"/>
        <v>0.76082912016150206</v>
      </c>
      <c r="AT45" s="286">
        <f t="shared" si="40"/>
        <v>0.8706520731991555</v>
      </c>
      <c r="AU45" s="267">
        <f>A11b!K44</f>
        <v>3.586678</v>
      </c>
      <c r="AV45" s="260">
        <f t="shared" si="41"/>
        <v>0.84388604903913822</v>
      </c>
      <c r="AW45" s="263">
        <f>'A22'!P45</f>
        <v>42.902277892355215</v>
      </c>
      <c r="AX45" s="260">
        <f t="shared" si="42"/>
        <v>0.63231597809314044</v>
      </c>
      <c r="AY45" s="286">
        <f t="shared" si="43"/>
        <v>0.80157203484993866</v>
      </c>
      <c r="AZ45" s="267">
        <f>A11b!L44</f>
        <v>10.59581</v>
      </c>
      <c r="BA45" s="260">
        <f t="shared" si="44"/>
        <v>0.58491696467317356</v>
      </c>
      <c r="BB45" s="263">
        <f>'A22'!R45</f>
        <v>36.459246059354697</v>
      </c>
      <c r="BC45" s="260">
        <f t="shared" si="45"/>
        <v>0.54919747195440327</v>
      </c>
      <c r="BD45" s="286">
        <f t="shared" si="46"/>
        <v>0.57777306612941959</v>
      </c>
      <c r="BE45" s="267">
        <f>A11b!M44</f>
        <v>5.0615899999999998</v>
      </c>
      <c r="BF45" s="260">
        <f t="shared" si="47"/>
        <v>0.78939191051237434</v>
      </c>
      <c r="BG45" s="263">
        <f>'A22'!S45</f>
        <v>23.620128107892629</v>
      </c>
      <c r="BH45" s="260">
        <f t="shared" si="48"/>
        <v>0.38356608413498433</v>
      </c>
      <c r="BI45" s="286">
        <f t="shared" si="49"/>
        <v>0.70822674523689633</v>
      </c>
      <c r="BJ45" s="267">
        <f>A11b!N44</f>
        <v>4.7625690000000001</v>
      </c>
      <c r="BK45" s="260">
        <f t="shared" si="50"/>
        <v>0.80043995391863287</v>
      </c>
      <c r="BL45" s="263">
        <f>'A22'!U45</f>
        <v>13.137400738810353</v>
      </c>
      <c r="BM45" s="260">
        <f t="shared" si="51"/>
        <v>0.24833337665168051</v>
      </c>
      <c r="BN45" s="286">
        <f t="shared" si="52"/>
        <v>0.69001863846524247</v>
      </c>
      <c r="BO45" s="267">
        <f>A11b!O44</f>
        <v>4.7316570000000002</v>
      </c>
      <c r="BP45" s="260">
        <f t="shared" si="53"/>
        <v>0.80158207142133076</v>
      </c>
      <c r="BQ45" s="263">
        <f>'A22'!V45</f>
        <v>13.502382830856952</v>
      </c>
      <c r="BR45" s="260">
        <f t="shared" si="54"/>
        <v>0.25304183798550828</v>
      </c>
      <c r="BS45" s="286">
        <f t="shared" si="55"/>
        <v>0.69187402473416626</v>
      </c>
    </row>
    <row r="46" spans="1:71" ht="16.5" customHeight="1">
      <c r="A46" s="201">
        <v>2002</v>
      </c>
      <c r="B46" s="267">
        <f>A11b!B45</f>
        <v>6.3627310000000001</v>
      </c>
      <c r="C46" s="260">
        <f t="shared" si="14"/>
        <v>0.74131815567354187</v>
      </c>
      <c r="D46" s="263">
        <f>'A22'!B46</f>
        <v>23.499062292614582</v>
      </c>
      <c r="E46" s="260">
        <f t="shared" si="15"/>
        <v>0.38200427131592624</v>
      </c>
      <c r="F46" s="286">
        <f t="shared" si="16"/>
        <v>0.66945537880201877</v>
      </c>
      <c r="G46" s="267">
        <f>A11b!C45</f>
        <v>7.5444690000000003</v>
      </c>
      <c r="H46" s="260">
        <f t="shared" si="17"/>
        <v>0.69765602920474856</v>
      </c>
      <c r="I46" s="263">
        <f>'A22'!D46</f>
        <v>40.320032212809025</v>
      </c>
      <c r="J46" s="260">
        <f t="shared" si="18"/>
        <v>0.59900364797740779</v>
      </c>
      <c r="K46" s="286">
        <f t="shared" si="19"/>
        <v>0.67792555295928048</v>
      </c>
      <c r="L46" s="267">
        <f>A11b!D45</f>
        <v>7.6727160000000003</v>
      </c>
      <c r="M46" s="260">
        <f t="shared" si="20"/>
        <v>0.69291763817962837</v>
      </c>
      <c r="N46" s="263">
        <f>'A22'!E46</f>
        <v>15.179950722673594</v>
      </c>
      <c r="O46" s="260">
        <f t="shared" si="21"/>
        <v>0.27468334787219373</v>
      </c>
      <c r="P46" s="286">
        <f t="shared" si="22"/>
        <v>0.60927078011814151</v>
      </c>
      <c r="Q46" s="267">
        <f>A11b!E45</f>
        <v>4.751773</v>
      </c>
      <c r="R46" s="260">
        <f t="shared" si="23"/>
        <v>0.80083883786529197</v>
      </c>
      <c r="S46" s="263">
        <f>'A22'!F46</f>
        <v>50.21364741313478</v>
      </c>
      <c r="T46" s="260">
        <f t="shared" si="24"/>
        <v>0.72663649802024477</v>
      </c>
      <c r="U46" s="286">
        <f t="shared" si="25"/>
        <v>0.78599836989628258</v>
      </c>
      <c r="V46" s="267">
        <f>A11b!F45</f>
        <v>9.1216740000000005</v>
      </c>
      <c r="W46" s="260">
        <f t="shared" si="26"/>
        <v>0.63938243203074441</v>
      </c>
      <c r="X46" s="263">
        <f>'A22'!G46</f>
        <v>35.353484916289418</v>
      </c>
      <c r="Y46" s="260">
        <f t="shared" si="27"/>
        <v>0.53493257047012077</v>
      </c>
      <c r="Z46" s="286">
        <f t="shared" si="28"/>
        <v>0.61849245971861966</v>
      </c>
      <c r="AA46" s="267">
        <f>A11b!G45</f>
        <v>7.8943510000000003</v>
      </c>
      <c r="AB46" s="260">
        <f t="shared" si="29"/>
        <v>0.68472880495271093</v>
      </c>
      <c r="AC46" s="263">
        <f>'A22'!H46</f>
        <v>41.463923398559459</v>
      </c>
      <c r="AD46" s="260">
        <f t="shared" si="30"/>
        <v>0.61376044710695155</v>
      </c>
      <c r="AE46" s="286">
        <f t="shared" si="31"/>
        <v>0.67053513338355919</v>
      </c>
      <c r="AF46" s="267">
        <f>A11b!H45</f>
        <v>8.6164459999999998</v>
      </c>
      <c r="AG46" s="260">
        <f t="shared" si="32"/>
        <v>0.65804928443929489</v>
      </c>
      <c r="AH46" s="263">
        <f>'A22'!I46</f>
        <v>29.19825053781301</v>
      </c>
      <c r="AI46" s="260">
        <f t="shared" si="33"/>
        <v>0.45552680316468452</v>
      </c>
      <c r="AJ46" s="286">
        <f t="shared" si="34"/>
        <v>0.61754478818437286</v>
      </c>
      <c r="AK46" s="267">
        <f>A11b!I45</f>
        <v>9.0974090000000007</v>
      </c>
      <c r="AL46" s="260">
        <f t="shared" si="35"/>
        <v>0.64027896027876996</v>
      </c>
      <c r="AM46" s="263">
        <f>'A22'!L46</f>
        <v>33.934314621600222</v>
      </c>
      <c r="AN46" s="260">
        <f t="shared" si="36"/>
        <v>0.51662452576252482</v>
      </c>
      <c r="AO46" s="286">
        <f t="shared" si="37"/>
        <v>0.61554807337552098</v>
      </c>
      <c r="AP46" s="267">
        <f>A11b!J45</f>
        <v>2.5540180000000001</v>
      </c>
      <c r="AQ46" s="260">
        <f t="shared" si="38"/>
        <v>0.88204013354794153</v>
      </c>
      <c r="AR46" s="263">
        <f>'A22'!N46</f>
        <v>52.751381543241024</v>
      </c>
      <c r="AS46" s="260">
        <f t="shared" si="39"/>
        <v>0.75937460569051018</v>
      </c>
      <c r="AT46" s="286">
        <f t="shared" si="40"/>
        <v>0.85750702797645539</v>
      </c>
      <c r="AU46" s="267">
        <f>A11b!K45</f>
        <v>3.8966539999999998</v>
      </c>
      <c r="AV46" s="260">
        <f t="shared" si="41"/>
        <v>0.83243324705232669</v>
      </c>
      <c r="AW46" s="263">
        <f>'A22'!P46</f>
        <v>38.204830613665614</v>
      </c>
      <c r="AX46" s="260">
        <f t="shared" si="42"/>
        <v>0.57171643263220706</v>
      </c>
      <c r="AY46" s="286">
        <f t="shared" si="43"/>
        <v>0.78028988416830281</v>
      </c>
      <c r="AZ46" s="267">
        <f>A11b!L45</f>
        <v>11.516249999999999</v>
      </c>
      <c r="BA46" s="260">
        <f t="shared" si="44"/>
        <v>0.55090911548245947</v>
      </c>
      <c r="BB46" s="263">
        <f>'A22'!R46</f>
        <v>36.214674520140363</v>
      </c>
      <c r="BC46" s="260">
        <f t="shared" si="45"/>
        <v>0.54604237020875812</v>
      </c>
      <c r="BD46" s="286">
        <f t="shared" si="46"/>
        <v>0.54993576642771924</v>
      </c>
      <c r="BE46" s="267">
        <f>A11b!M45</f>
        <v>5.2148469999999998</v>
      </c>
      <c r="BF46" s="260">
        <f t="shared" si="47"/>
        <v>0.78372946543890809</v>
      </c>
      <c r="BG46" s="263">
        <f>'A22'!S46</f>
        <v>24.052009236284356</v>
      </c>
      <c r="BH46" s="260">
        <f t="shared" si="48"/>
        <v>0.38913757829361478</v>
      </c>
      <c r="BI46" s="286">
        <f t="shared" si="49"/>
        <v>0.70481108800984948</v>
      </c>
      <c r="BJ46" s="267">
        <f>A11b!N45</f>
        <v>5.0889620000000004</v>
      </c>
      <c r="BK46" s="260">
        <f t="shared" si="50"/>
        <v>0.78838058674542788</v>
      </c>
      <c r="BL46" s="263">
        <f>'A22'!U46</f>
        <v>12.976154373599302</v>
      </c>
      <c r="BM46" s="260">
        <f t="shared" si="51"/>
        <v>0.2462532135632417</v>
      </c>
      <c r="BN46" s="286">
        <f t="shared" si="52"/>
        <v>0.67995511210899073</v>
      </c>
      <c r="BO46" s="267">
        <f>A11b!O45</f>
        <v>5.7833949999999996</v>
      </c>
      <c r="BP46" s="260">
        <f t="shared" si="53"/>
        <v>0.76272310474002269</v>
      </c>
      <c r="BQ46" s="263">
        <f>'A22'!V46</f>
        <v>13.689838825620118</v>
      </c>
      <c r="BR46" s="260">
        <f t="shared" si="54"/>
        <v>0.25546011910770616</v>
      </c>
      <c r="BS46" s="286">
        <f t="shared" si="55"/>
        <v>0.66127050761355943</v>
      </c>
    </row>
    <row r="47" spans="1:71" ht="16.5" customHeight="1">
      <c r="A47" s="201">
        <v>2003</v>
      </c>
      <c r="B47" s="267">
        <f>A11b!B46</f>
        <v>5.9438240000000002</v>
      </c>
      <c r="C47" s="260">
        <f t="shared" si="14"/>
        <v>0.75679567303581918</v>
      </c>
      <c r="D47" s="263">
        <f>'A22'!B47</f>
        <v>22.486201728276242</v>
      </c>
      <c r="E47" s="260">
        <f t="shared" si="15"/>
        <v>0.36893783625604615</v>
      </c>
      <c r="F47" s="286">
        <f t="shared" si="16"/>
        <v>0.67922410567986469</v>
      </c>
      <c r="G47" s="267">
        <f>A11b!C46</f>
        <v>8.2147609999999993</v>
      </c>
      <c r="H47" s="260">
        <f t="shared" si="17"/>
        <v>0.67289049397187928</v>
      </c>
      <c r="I47" s="263">
        <f>'A22'!D47</f>
        <v>42.151588374498147</v>
      </c>
      <c r="J47" s="260">
        <f t="shared" si="18"/>
        <v>0.622631687697631</v>
      </c>
      <c r="K47" s="286">
        <f t="shared" si="19"/>
        <v>0.66283873271702964</v>
      </c>
      <c r="L47" s="267">
        <f>A11b!D46</f>
        <v>7.5826060000000002</v>
      </c>
      <c r="M47" s="260">
        <f t="shared" si="20"/>
        <v>0.69624696686001519</v>
      </c>
      <c r="N47" s="263">
        <f>'A22'!E47</f>
        <v>15.071534626265715</v>
      </c>
      <c r="O47" s="260">
        <f t="shared" si="21"/>
        <v>0.27328472309299262</v>
      </c>
      <c r="P47" s="286">
        <f t="shared" si="22"/>
        <v>0.61165451810661065</v>
      </c>
      <c r="Q47" s="267">
        <f>A11b!E46</f>
        <v>5.5968830000000001</v>
      </c>
      <c r="R47" s="260">
        <f t="shared" si="23"/>
        <v>0.76961423503451054</v>
      </c>
      <c r="S47" s="263">
        <f>'A22'!F47</f>
        <v>49.537504910563648</v>
      </c>
      <c r="T47" s="260">
        <f t="shared" si="24"/>
        <v>0.71791390340837746</v>
      </c>
      <c r="U47" s="286">
        <f t="shared" si="25"/>
        <v>0.75927416870928399</v>
      </c>
      <c r="V47" s="267">
        <f>A11b!F46</f>
        <v>9.0645869999999995</v>
      </c>
      <c r="W47" s="260">
        <f t="shared" si="26"/>
        <v>0.64149164728296115</v>
      </c>
      <c r="X47" s="263">
        <f>'A22'!G47</f>
        <v>35.839118641242017</v>
      </c>
      <c r="Y47" s="260">
        <f t="shared" si="27"/>
        <v>0.54119750145213219</v>
      </c>
      <c r="Z47" s="286">
        <f t="shared" si="28"/>
        <v>0.6214328181167954</v>
      </c>
      <c r="AA47" s="267">
        <f>A11b!G46</f>
        <v>8.4448000000000008</v>
      </c>
      <c r="AB47" s="260">
        <f t="shared" si="29"/>
        <v>0.6643911549383924</v>
      </c>
      <c r="AC47" s="263">
        <f>'A22'!H47</f>
        <v>39.399809940994565</v>
      </c>
      <c r="AD47" s="260">
        <f t="shared" si="30"/>
        <v>0.58713229571168524</v>
      </c>
      <c r="AE47" s="286">
        <f t="shared" si="31"/>
        <v>0.64893938309305099</v>
      </c>
      <c r="AF47" s="267">
        <f>A11b!H46</f>
        <v>9.3212139999999994</v>
      </c>
      <c r="AG47" s="260">
        <f t="shared" si="32"/>
        <v>0.63200995123078452</v>
      </c>
      <c r="AH47" s="263">
        <f>'A22'!I47</f>
        <v>28.989098820855759</v>
      </c>
      <c r="AI47" s="260">
        <f t="shared" si="33"/>
        <v>0.45282863579248595</v>
      </c>
      <c r="AJ47" s="286">
        <f t="shared" si="34"/>
        <v>0.59617368814312488</v>
      </c>
      <c r="AK47" s="267">
        <f>A11b!I46</f>
        <v>8.7632739999999991</v>
      </c>
      <c r="AL47" s="260">
        <f t="shared" si="35"/>
        <v>0.65262437409101126</v>
      </c>
      <c r="AM47" s="263">
        <f>'A22'!L47</f>
        <v>33.723986869450215</v>
      </c>
      <c r="AN47" s="260">
        <f t="shared" si="36"/>
        <v>0.51391118691656634</v>
      </c>
      <c r="AO47" s="286">
        <f t="shared" si="37"/>
        <v>0.62488173665612234</v>
      </c>
      <c r="AP47" s="267">
        <f>A11b!J46</f>
        <v>3.5938870000000001</v>
      </c>
      <c r="AQ47" s="260">
        <f t="shared" si="38"/>
        <v>0.84361969535523074</v>
      </c>
      <c r="AR47" s="263">
        <f>'A22'!N47</f>
        <v>52.638633089575151</v>
      </c>
      <c r="AS47" s="260">
        <f t="shared" si="39"/>
        <v>0.75792009121951842</v>
      </c>
      <c r="AT47" s="286">
        <f t="shared" si="40"/>
        <v>0.8264797745280883</v>
      </c>
      <c r="AU47" s="267">
        <f>A11b!K46</f>
        <v>4.539669</v>
      </c>
      <c r="AV47" s="260">
        <f t="shared" si="41"/>
        <v>0.80867552558502076</v>
      </c>
      <c r="AW47" s="263">
        <f>'A22'!P47</f>
        <v>33.507383334976012</v>
      </c>
      <c r="AX47" s="260">
        <f t="shared" si="42"/>
        <v>0.51111688717127368</v>
      </c>
      <c r="AY47" s="286">
        <f t="shared" si="43"/>
        <v>0.74916379790227139</v>
      </c>
      <c r="AZ47" s="267">
        <f>A11b!L46</f>
        <v>11.51643</v>
      </c>
      <c r="BA47" s="260">
        <f t="shared" si="44"/>
        <v>0.55090246495352291</v>
      </c>
      <c r="BB47" s="263">
        <f>'A22'!R47</f>
        <v>35.970102980926036</v>
      </c>
      <c r="BC47" s="260">
        <f t="shared" si="45"/>
        <v>0.54288726846311308</v>
      </c>
      <c r="BD47" s="286">
        <f t="shared" si="46"/>
        <v>0.54929942565544099</v>
      </c>
      <c r="BE47" s="267">
        <f>A11b!M46</f>
        <v>5.8461189999999998</v>
      </c>
      <c r="BF47" s="260">
        <f t="shared" si="47"/>
        <v>0.76040561708994414</v>
      </c>
      <c r="BG47" s="263">
        <f>'A22'!S47</f>
        <v>24.483890364676082</v>
      </c>
      <c r="BH47" s="260">
        <f t="shared" si="48"/>
        <v>0.39470907245224524</v>
      </c>
      <c r="BI47" s="286">
        <f t="shared" si="49"/>
        <v>0.68726630816240442</v>
      </c>
      <c r="BJ47" s="267">
        <f>A11b!N46</f>
        <v>4.8579379999999999</v>
      </c>
      <c r="BK47" s="260">
        <f t="shared" si="50"/>
        <v>0.79691631895115067</v>
      </c>
      <c r="BL47" s="263">
        <f>'A22'!U47</f>
        <v>12.814908008388251</v>
      </c>
      <c r="BM47" s="260">
        <f t="shared" si="51"/>
        <v>0.24417305047480292</v>
      </c>
      <c r="BN47" s="286">
        <f t="shared" si="52"/>
        <v>0.68636766525588122</v>
      </c>
      <c r="BO47" s="267">
        <f>A11b!O46</f>
        <v>5.9886699999999999</v>
      </c>
      <c r="BP47" s="260">
        <f t="shared" si="53"/>
        <v>0.75513873069866866</v>
      </c>
      <c r="BQ47" s="263">
        <f>'A22'!V47</f>
        <v>13.877294820383284</v>
      </c>
      <c r="BR47" s="260">
        <f t="shared" si="54"/>
        <v>0.2578784002299041</v>
      </c>
      <c r="BS47" s="286">
        <f t="shared" si="55"/>
        <v>0.65568666460491576</v>
      </c>
    </row>
    <row r="48" spans="1:71" ht="16.5" customHeight="1">
      <c r="A48" s="201">
        <v>2004</v>
      </c>
      <c r="B48" s="267">
        <f>A11b!B47</f>
        <v>5.3966289999999999</v>
      </c>
      <c r="C48" s="260">
        <f t="shared" si="14"/>
        <v>0.77701309626591863</v>
      </c>
      <c r="D48" s="263">
        <f>'A22'!B48</f>
        <v>22.306884025755629</v>
      </c>
      <c r="E48" s="260">
        <f t="shared" si="15"/>
        <v>0.36662454339267647</v>
      </c>
      <c r="F48" s="286">
        <f t="shared" si="16"/>
        <v>0.69493538569127022</v>
      </c>
      <c r="G48" s="267">
        <f>A11b!C47</f>
        <v>8.4146479999999997</v>
      </c>
      <c r="H48" s="260">
        <f t="shared" si="17"/>
        <v>0.66550519243002515</v>
      </c>
      <c r="I48" s="263">
        <f>'A22'!D48</f>
        <v>41.507738579027709</v>
      </c>
      <c r="J48" s="260">
        <f t="shared" si="18"/>
        <v>0.61432568602569582</v>
      </c>
      <c r="K48" s="286">
        <f t="shared" si="19"/>
        <v>0.65526929114915933</v>
      </c>
      <c r="L48" s="267">
        <f>A11b!D47</f>
        <v>7.184787</v>
      </c>
      <c r="M48" s="260">
        <f t="shared" si="20"/>
        <v>0.71094533780999647</v>
      </c>
      <c r="N48" s="263">
        <f>'A22'!E48</f>
        <v>13.403398460311696</v>
      </c>
      <c r="O48" s="260">
        <f t="shared" si="21"/>
        <v>0.25176488744047687</v>
      </c>
      <c r="P48" s="286">
        <f t="shared" si="22"/>
        <v>0.61910924773609266</v>
      </c>
      <c r="Q48" s="267">
        <f>A11b!E47</f>
        <v>5.7152880000000001</v>
      </c>
      <c r="R48" s="260">
        <f t="shared" si="23"/>
        <v>0.76523948015268606</v>
      </c>
      <c r="S48" s="263">
        <f>'A22'!F48</f>
        <v>49.216777012284737</v>
      </c>
      <c r="T48" s="260">
        <f t="shared" si="24"/>
        <v>0.71377634449621774</v>
      </c>
      <c r="U48" s="286">
        <f t="shared" si="25"/>
        <v>0.75494685302139253</v>
      </c>
      <c r="V48" s="267">
        <f>A11b!F47</f>
        <v>8.8495919999999995</v>
      </c>
      <c r="W48" s="260">
        <f t="shared" si="26"/>
        <v>0.64943514988688711</v>
      </c>
      <c r="X48" s="263">
        <f>'A22'!G48</f>
        <v>35.545240759509468</v>
      </c>
      <c r="Y48" s="260">
        <f t="shared" si="27"/>
        <v>0.53740632190344284</v>
      </c>
      <c r="Z48" s="286">
        <f t="shared" si="28"/>
        <v>0.62702938429019828</v>
      </c>
      <c r="AA48" s="267">
        <f>A11b!G47</f>
        <v>8.8159559999999999</v>
      </c>
      <c r="AB48" s="260">
        <f t="shared" si="29"/>
        <v>0.65067791206082437</v>
      </c>
      <c r="AC48" s="263">
        <f>'A22'!H48</f>
        <v>39.2025000569705</v>
      </c>
      <c r="AD48" s="260">
        <f t="shared" si="30"/>
        <v>0.58458689422499877</v>
      </c>
      <c r="AE48" s="286">
        <f t="shared" si="31"/>
        <v>0.63745970849365929</v>
      </c>
      <c r="AF48" s="267">
        <f>A11b!H47</f>
        <v>10.342219999999999</v>
      </c>
      <c r="AG48" s="260">
        <f t="shared" si="32"/>
        <v>0.59428645152323789</v>
      </c>
      <c r="AH48" s="263">
        <f>'A22'!I48</f>
        <v>26.580062974651923</v>
      </c>
      <c r="AI48" s="260">
        <f t="shared" si="33"/>
        <v>0.42175080380886187</v>
      </c>
      <c r="AJ48" s="286">
        <f t="shared" si="34"/>
        <v>0.55977932198036273</v>
      </c>
      <c r="AK48" s="267">
        <f>A11b!I47</f>
        <v>8.1304189999999998</v>
      </c>
      <c r="AL48" s="260">
        <f t="shared" si="35"/>
        <v>0.67600671014723368</v>
      </c>
      <c r="AM48" s="263">
        <f>'A22'!L48</f>
        <v>33.1133012328105</v>
      </c>
      <c r="AN48" s="260">
        <f t="shared" si="36"/>
        <v>0.50603302037113762</v>
      </c>
      <c r="AO48" s="286">
        <f t="shared" si="37"/>
        <v>0.64201197219201456</v>
      </c>
      <c r="AP48" s="267">
        <f>A11b!J47</f>
        <v>4.6467830000000001</v>
      </c>
      <c r="AQ48" s="260">
        <f t="shared" si="38"/>
        <v>0.80471794360443094</v>
      </c>
      <c r="AR48" s="263">
        <f>'A22'!N48</f>
        <v>43.981965885125945</v>
      </c>
      <c r="AS48" s="260">
        <f t="shared" si="39"/>
        <v>0.64624452219801132</v>
      </c>
      <c r="AT48" s="286">
        <f t="shared" si="40"/>
        <v>0.77302325932314708</v>
      </c>
      <c r="AU48" s="267">
        <f>A11b!K47</f>
        <v>4.4820289999999998</v>
      </c>
      <c r="AV48" s="260">
        <f t="shared" si="41"/>
        <v>0.81080517274002573</v>
      </c>
      <c r="AW48" s="263">
        <f>'A22'!P48</f>
        <v>33.551695836274703</v>
      </c>
      <c r="AX48" s="260">
        <f t="shared" si="42"/>
        <v>0.51168854179081991</v>
      </c>
      <c r="AY48" s="286">
        <f t="shared" si="43"/>
        <v>0.75098184655018463</v>
      </c>
      <c r="AZ48" s="267">
        <f>A11b!L47</f>
        <v>11.003019999999999</v>
      </c>
      <c r="BA48" s="260">
        <f t="shared" si="44"/>
        <v>0.56987162084962106</v>
      </c>
      <c r="BB48" s="263">
        <f>'A22'!R48</f>
        <v>35.970886179910813</v>
      </c>
      <c r="BC48" s="260">
        <f t="shared" si="45"/>
        <v>0.54289737214276446</v>
      </c>
      <c r="BD48" s="286">
        <f t="shared" si="46"/>
        <v>0.56447677110824979</v>
      </c>
      <c r="BE48" s="267">
        <f>A11b!M47</f>
        <v>6.6289889999999998</v>
      </c>
      <c r="BF48" s="260">
        <f t="shared" si="47"/>
        <v>0.7314806193758786</v>
      </c>
      <c r="BG48" s="263">
        <f>'A22'!S48</f>
        <v>24.138132953701984</v>
      </c>
      <c r="BH48" s="260">
        <f t="shared" si="48"/>
        <v>0.39024861963570517</v>
      </c>
      <c r="BI48" s="286">
        <f t="shared" si="49"/>
        <v>0.663234219427844</v>
      </c>
      <c r="BJ48" s="267">
        <f>A11b!N47</f>
        <v>4.6600010000000003</v>
      </c>
      <c r="BK48" s="260">
        <f t="shared" si="50"/>
        <v>0.80422957309619258</v>
      </c>
      <c r="BL48" s="263">
        <f>'A22'!U48</f>
        <v>12.582107341576075</v>
      </c>
      <c r="BM48" s="260">
        <f t="shared" si="51"/>
        <v>0.24116979918642326</v>
      </c>
      <c r="BN48" s="286">
        <f t="shared" si="52"/>
        <v>0.69161761831423874</v>
      </c>
      <c r="BO48" s="267">
        <f>A11b!O47</f>
        <v>5.5284560000000003</v>
      </c>
      <c r="BP48" s="260">
        <f t="shared" si="53"/>
        <v>0.77214243360972779</v>
      </c>
      <c r="BQ48" s="263">
        <f>'A22'!V48</f>
        <v>13.679644410740444</v>
      </c>
      <c r="BR48" s="260">
        <f t="shared" si="54"/>
        <v>0.2553286057832776</v>
      </c>
      <c r="BS48" s="286">
        <f t="shared" si="55"/>
        <v>0.66877966804443778</v>
      </c>
    </row>
    <row r="49" spans="1:178" ht="16.5" customHeight="1">
      <c r="A49" s="201">
        <v>2005</v>
      </c>
      <c r="B49" s="267">
        <f>A11b!B48</f>
        <v>5.044791</v>
      </c>
      <c r="C49" s="260">
        <f t="shared" si="14"/>
        <v>0.79001258959906639</v>
      </c>
      <c r="D49" s="263">
        <f>'A22'!B49</f>
        <v>22.127566323235019</v>
      </c>
      <c r="E49" s="260">
        <f t="shared" si="15"/>
        <v>0.36431125052930685</v>
      </c>
      <c r="F49" s="286">
        <f>C49*0.8+E49*0.2</f>
        <v>0.7048723217851145</v>
      </c>
      <c r="G49" s="267">
        <f>A11b!C48</f>
        <v>8.4396210000000007</v>
      </c>
      <c r="H49" s="260">
        <f t="shared" si="17"/>
        <v>0.6645825054348492</v>
      </c>
      <c r="I49" s="263">
        <f>'A22'!D49</f>
        <v>40.863888783557272</v>
      </c>
      <c r="J49" s="260">
        <f t="shared" si="18"/>
        <v>0.60601968435376052</v>
      </c>
      <c r="K49" s="286">
        <f>H49*0.8+J49*0.2</f>
        <v>0.65286994121863151</v>
      </c>
      <c r="L49" s="267">
        <f>A11b!D48</f>
        <v>6.7586089999999999</v>
      </c>
      <c r="M49" s="260">
        <f t="shared" si="20"/>
        <v>0.72669149959392609</v>
      </c>
      <c r="N49" s="263">
        <f>'A22'!E49</f>
        <v>11.735262294357678</v>
      </c>
      <c r="O49" s="260">
        <f t="shared" si="21"/>
        <v>0.23024505178796109</v>
      </c>
      <c r="P49" s="286">
        <f>M49*0.8+O49*0.2</f>
        <v>0.62740221003273311</v>
      </c>
      <c r="Q49" s="267">
        <f>A11b!E48</f>
        <v>5.0210679999999996</v>
      </c>
      <c r="R49" s="260">
        <f t="shared" si="23"/>
        <v>0.79088909236551641</v>
      </c>
      <c r="S49" s="263">
        <f>'A22'!F49</f>
        <v>48.896049114005827</v>
      </c>
      <c r="T49" s="260">
        <f t="shared" si="24"/>
        <v>0.70963878558405802</v>
      </c>
      <c r="U49" s="286">
        <f>R49*0.8+T49*0.2</f>
        <v>0.77463903100922482</v>
      </c>
      <c r="V49" s="267">
        <f>A11b!F48</f>
        <v>8.4226650000000003</v>
      </c>
      <c r="W49" s="260">
        <f t="shared" si="26"/>
        <v>0.66520898526066929</v>
      </c>
      <c r="X49" s="263">
        <f>'A22'!G49</f>
        <v>35.251362877776913</v>
      </c>
      <c r="Y49" s="260">
        <f t="shared" si="27"/>
        <v>0.53361514235475338</v>
      </c>
      <c r="Z49" s="286">
        <f>W49*0.8+Y49*0.2</f>
        <v>0.6388902166794862</v>
      </c>
      <c r="AA49" s="267">
        <f>A11b!G48</f>
        <v>8.8338079999999994</v>
      </c>
      <c r="AB49" s="260">
        <f t="shared" si="29"/>
        <v>0.65001832737985366</v>
      </c>
      <c r="AC49" s="263">
        <f>'A22'!H49</f>
        <v>39.005190172946435</v>
      </c>
      <c r="AD49" s="260">
        <f t="shared" si="30"/>
        <v>0.58204149273831229</v>
      </c>
      <c r="AE49" s="286">
        <f>AB49*0.8+AD49*0.2</f>
        <v>0.63642296045154534</v>
      </c>
      <c r="AF49" s="267">
        <f>A11b!H48</f>
        <v>11.236980000000001</v>
      </c>
      <c r="AG49" s="260">
        <f t="shared" si="32"/>
        <v>0.56122741112746699</v>
      </c>
      <c r="AH49" s="263">
        <f>'A22'!I49</f>
        <v>24.171027128448085</v>
      </c>
      <c r="AI49" s="260">
        <f t="shared" si="33"/>
        <v>0.3906729718252378</v>
      </c>
      <c r="AJ49" s="286">
        <f>AG49*0.8+AI49*0.2</f>
        <v>0.52711652326702119</v>
      </c>
      <c r="AK49" s="267">
        <f>A11b!I48</f>
        <v>7.8056210000000004</v>
      </c>
      <c r="AL49" s="260">
        <f t="shared" si="35"/>
        <v>0.68800714624458459</v>
      </c>
      <c r="AM49" s="263">
        <f>'A22'!L49</f>
        <v>32.502615596170784</v>
      </c>
      <c r="AN49" s="260">
        <f t="shared" si="36"/>
        <v>0.49815485382570895</v>
      </c>
      <c r="AO49" s="286">
        <f>AL49*0.8+AN49*0.2</f>
        <v>0.65003668776080947</v>
      </c>
      <c r="AP49" s="267">
        <f>A11b!J48</f>
        <v>4.7233090000000004</v>
      </c>
      <c r="AQ49" s="260">
        <f t="shared" si="38"/>
        <v>0.80189050817445329</v>
      </c>
      <c r="AR49" s="263">
        <f>'A22'!N49</f>
        <v>35.325298680676738</v>
      </c>
      <c r="AS49" s="260">
        <f t="shared" si="39"/>
        <v>0.53456895317650432</v>
      </c>
      <c r="AT49" s="286">
        <f>AQ49*0.8+AS49*0.2</f>
        <v>0.74842619717486358</v>
      </c>
      <c r="AU49" s="267">
        <f>A11b!K48</f>
        <v>4.6367089999999997</v>
      </c>
      <c r="AV49" s="260">
        <f t="shared" si="41"/>
        <v>0.80509015154057806</v>
      </c>
      <c r="AW49" s="263">
        <f>'A22'!P49</f>
        <v>33.596008337573402</v>
      </c>
      <c r="AX49" s="260">
        <f t="shared" si="42"/>
        <v>0.51226019641036613</v>
      </c>
      <c r="AY49" s="286">
        <f>AV49*0.8+AX49*0.2</f>
        <v>0.74652416051453574</v>
      </c>
      <c r="AZ49" s="267">
        <f>A11b!L48</f>
        <v>9.1907359999999994</v>
      </c>
      <c r="BA49" s="260">
        <f t="shared" si="44"/>
        <v>0.63683077186733461</v>
      </c>
      <c r="BB49" s="263">
        <f>'A22'!R49</f>
        <v>35.971669378895591</v>
      </c>
      <c r="BC49" s="260">
        <f t="shared" si="45"/>
        <v>0.54290747582241583</v>
      </c>
      <c r="BD49" s="286">
        <f>BA49*0.8+BC49*0.2</f>
        <v>0.61804611265835097</v>
      </c>
      <c r="BE49" s="267">
        <f>A11b!M48</f>
        <v>7.7798449999999999</v>
      </c>
      <c r="BF49" s="260">
        <f t="shared" si="47"/>
        <v>0.68895950198829392</v>
      </c>
      <c r="BG49" s="263">
        <f>'A22'!S49</f>
        <v>23.792375542727882</v>
      </c>
      <c r="BH49" s="260">
        <f t="shared" si="48"/>
        <v>0.38578816681916506</v>
      </c>
      <c r="BI49" s="286">
        <f>BF49*0.8+BH49*0.2</f>
        <v>0.62832523495446813</v>
      </c>
      <c r="BJ49" s="267">
        <f>A11b!N48</f>
        <v>4.6720839999999999</v>
      </c>
      <c r="BK49" s="260">
        <f t="shared" si="50"/>
        <v>0.80378313786763733</v>
      </c>
      <c r="BL49" s="263">
        <f>'A22'!U49</f>
        <v>12.349306674763898</v>
      </c>
      <c r="BM49" s="260">
        <f t="shared" si="51"/>
        <v>0.23816654789804362</v>
      </c>
      <c r="BN49" s="286">
        <f>BK49*0.8+BM49*0.2</f>
        <v>0.69065981987371872</v>
      </c>
      <c r="BO49" s="267">
        <f>A11b!O48</f>
        <v>5.0837130000000004</v>
      </c>
      <c r="BP49" s="260">
        <f t="shared" si="53"/>
        <v>0.78857452355869329</v>
      </c>
      <c r="BQ49" s="263">
        <f>'A22'!V49</f>
        <v>13.481994001097606</v>
      </c>
      <c r="BR49" s="260">
        <f t="shared" si="54"/>
        <v>0.25277881133665114</v>
      </c>
      <c r="BS49" s="286">
        <f>BP49*0.8+BR49*0.2</f>
        <v>0.6814153811142849</v>
      </c>
    </row>
    <row r="50" spans="1:178" ht="16.5" customHeight="1">
      <c r="A50" s="201">
        <v>2006</v>
      </c>
      <c r="B50" s="267">
        <f>A11b!B49</f>
        <v>4.7893610000000004</v>
      </c>
      <c r="C50" s="260">
        <f>($F$76-B50)/$F$78</f>
        <v>0.7994500596338151</v>
      </c>
      <c r="D50" s="263">
        <f>'A22'!B50</f>
        <v>21.161671192515925</v>
      </c>
      <c r="E50" s="260">
        <f>(D50-$K$77)/$K$78</f>
        <v>0.35185069431400978</v>
      </c>
      <c r="F50" s="286">
        <f>C50*0.8+E50*0.2</f>
        <v>0.70993018656985407</v>
      </c>
      <c r="G50" s="267">
        <f>A11b!C49</f>
        <v>8.2458259999999992</v>
      </c>
      <c r="H50" s="260">
        <f>($F$76-G50)/$F$78</f>
        <v>0.67174272351958531</v>
      </c>
      <c r="I50" s="263">
        <f>'A22'!D50</f>
        <v>40.456222182763327</v>
      </c>
      <c r="J50" s="260">
        <f>(I50-$K$77)/$K$78</f>
        <v>0.60076057036225483</v>
      </c>
      <c r="K50" s="286">
        <f>H50*0.8+J50*0.2</f>
        <v>0.65754629288811928</v>
      </c>
      <c r="L50" s="267">
        <f>A11b!D49</f>
        <v>6.3168290000000002</v>
      </c>
      <c r="M50" s="260">
        <f>($F$76-L50)/$F$78</f>
        <v>0.74301411444711984</v>
      </c>
      <c r="N50" s="263">
        <f>'A22'!E50</f>
        <v>11.692816889072521</v>
      </c>
      <c r="O50" s="260">
        <f>(N50-$K$77)/$K$78</f>
        <v>0.22969748369095347</v>
      </c>
      <c r="P50" s="286">
        <f>M50*0.8+O50*0.2</f>
        <v>0.64035078829588654</v>
      </c>
      <c r="Q50" s="267">
        <f>A11b!E49</f>
        <v>4.1014949999999999</v>
      </c>
      <c r="R50" s="260">
        <f>($F$76-Q50)/$F$78</f>
        <v>0.82486490817518632</v>
      </c>
      <c r="S50" s="263">
        <f>'A22'!F50</f>
        <v>48.292574623679528</v>
      </c>
      <c r="T50" s="260">
        <f>(S50-$K$77)/$K$78</f>
        <v>0.70185364662636363</v>
      </c>
      <c r="U50" s="286">
        <f>R50*0.8+T50*0.2</f>
        <v>0.80026265586542178</v>
      </c>
      <c r="V50" s="267">
        <f>A11b!F49</f>
        <v>7.7331310000000002</v>
      </c>
      <c r="W50" s="260">
        <f>($F$76-V50)/$F$78</f>
        <v>0.69068546203685222</v>
      </c>
      <c r="X50" s="263">
        <f>'A22'!G50</f>
        <v>34.673366012039978</v>
      </c>
      <c r="Y50" s="260">
        <f>(X50-$K$77)/$K$78</f>
        <v>0.52615867818103024</v>
      </c>
      <c r="Z50" s="286">
        <f>W50*0.8+Y50*0.2</f>
        <v>0.65778010526568786</v>
      </c>
      <c r="AA50" s="267">
        <f>A11b!G49</f>
        <v>8.7686100000000007</v>
      </c>
      <c r="AB50" s="260">
        <f>($F$76-AA50)/$F$78</f>
        <v>0.65242722285542654</v>
      </c>
      <c r="AC50" s="263">
        <f>'A22'!H50</f>
        <v>39.013375557046594</v>
      </c>
      <c r="AD50" s="260">
        <f>(AC50-$K$77)/$K$78</f>
        <v>0.58214708850692121</v>
      </c>
      <c r="AE50" s="286">
        <f>AB50*0.8+AD50*0.2</f>
        <v>0.63837119598572556</v>
      </c>
      <c r="AF50" s="267">
        <f>A11b!H49</f>
        <v>10.331020000000001</v>
      </c>
      <c r="AG50" s="260">
        <f>($F$76-AF50)/$F$78</f>
        <v>0.59470026221262129</v>
      </c>
      <c r="AH50" s="263">
        <f>'A22'!I50</f>
        <v>23.923289026818537</v>
      </c>
      <c r="AI50" s="260">
        <f>(AH50-$K$77)/$K$78</f>
        <v>0.38747701975565058</v>
      </c>
      <c r="AJ50" s="286">
        <f>AG50*0.8+AI50*0.2</f>
        <v>0.55325561372122711</v>
      </c>
      <c r="AK50" s="267">
        <f>A11b!I49</f>
        <v>6.8534670000000002</v>
      </c>
      <c r="AL50" s="260">
        <f>($F$76-AK50)/$F$78</f>
        <v>0.72318674473914724</v>
      </c>
      <c r="AM50" s="263">
        <f>'A22'!L50</f>
        <v>32.089480142222477</v>
      </c>
      <c r="AN50" s="260">
        <f>(AM50-$K$77)/$K$78</f>
        <v>0.49282518874641346</v>
      </c>
      <c r="AO50" s="286">
        <f>AL50*0.8+AN50*0.2</f>
        <v>0.67711443354060052</v>
      </c>
      <c r="AP50" s="267">
        <f>A11b!J49</f>
        <v>3.9050319999999998</v>
      </c>
      <c r="AQ50" s="260">
        <f>($F$76-AP50)/$F$78</f>
        <v>0.83212370187771489</v>
      </c>
      <c r="AR50" s="263">
        <f>'A22'!N50</f>
        <v>34.623913740306065</v>
      </c>
      <c r="AS50" s="260">
        <f>(AR50-$K$77)/$K$78</f>
        <v>0.5255207178141984</v>
      </c>
      <c r="AT50" s="286">
        <f>AQ50*0.8+AS50*0.2</f>
        <v>0.77080310506501171</v>
      </c>
      <c r="AU50" s="267">
        <f>A11b!K49</f>
        <v>3.4582130000000002</v>
      </c>
      <c r="AV50" s="260">
        <f>($F$76-AU50)/$F$78</f>
        <v>0.84863249459374812</v>
      </c>
      <c r="AW50" s="263">
        <f>'A22'!P50</f>
        <v>33.577567956576154</v>
      </c>
      <c r="AX50" s="260">
        <f>(AW50-$K$77)/$K$78</f>
        <v>0.51202230577737728</v>
      </c>
      <c r="AY50" s="286">
        <f>AV50*0.8+AX50*0.2</f>
        <v>0.78131045683047406</v>
      </c>
      <c r="AZ50" s="267">
        <f>A11b!L49</f>
        <v>8.5372990000000009</v>
      </c>
      <c r="BA50" s="260">
        <f>($F$76-AZ50)/$F$78</f>
        <v>0.66097355896006471</v>
      </c>
      <c r="BB50" s="263">
        <f>'A22'!R50</f>
        <v>35.930503007039235</v>
      </c>
      <c r="BC50" s="260">
        <f>(BB50-$K$77)/$K$78</f>
        <v>0.54237640793069342</v>
      </c>
      <c r="BD50" s="286">
        <f>BA50*0.8+BC50*0.2</f>
        <v>0.63725412875419052</v>
      </c>
      <c r="BE50" s="267">
        <f>A11b!M49</f>
        <v>7.0734320000000004</v>
      </c>
      <c r="BF50" s="260">
        <f>($F$76-BE50)/$F$78</f>
        <v>0.71505961364180737</v>
      </c>
      <c r="BG50" s="263">
        <f>'A22'!S50</f>
        <v>28.073928121534074</v>
      </c>
      <c r="BH50" s="260">
        <f>(BG50-$K$77)/$K$78</f>
        <v>0.4410224514741109</v>
      </c>
      <c r="BI50" s="286">
        <f>BF50*0.8+BH50*0.2</f>
        <v>0.66025218120826801</v>
      </c>
      <c r="BJ50" s="267">
        <f>A11b!N49</f>
        <v>5.4181039999999996</v>
      </c>
      <c r="BK50" s="260">
        <f>($F$76-BJ50)/$F$78</f>
        <v>0.77621965121640912</v>
      </c>
      <c r="BL50" s="263">
        <f>'A22'!U50</f>
        <v>13.796506818920324</v>
      </c>
      <c r="BM50" s="260">
        <f>(BL50-$K$77)/$K$78</f>
        <v>0.25683619243556388</v>
      </c>
      <c r="BN50" s="286">
        <f>BK50*0.8+BM50*0.2</f>
        <v>0.67234295946024014</v>
      </c>
      <c r="BO50" s="267">
        <f>A11b!O49</f>
        <v>4.6233190000000004</v>
      </c>
      <c r="BP50" s="260">
        <f>($F$76-BO50)/$F$78</f>
        <v>0.80558487699868908</v>
      </c>
      <c r="BQ50" s="263">
        <f>'A22'!V50</f>
        <v>13.516329215729284</v>
      </c>
      <c r="BR50" s="260">
        <f>(BQ50-$K$77)/$K$78</f>
        <v>0.25322175370013922</v>
      </c>
      <c r="BS50" s="286">
        <f>BP50*0.8+BR50*0.2</f>
        <v>0.69511225233897911</v>
      </c>
    </row>
    <row r="51" spans="1:178" ht="16.5" customHeight="1">
      <c r="A51" s="201">
        <v>2007</v>
      </c>
      <c r="B51" s="267">
        <f>A11b!B50</f>
        <v>4.3796470000000003</v>
      </c>
      <c r="C51" s="260">
        <f>($F$76-B51)/$F$78</f>
        <v>0.81458791970435107</v>
      </c>
      <c r="D51" s="263">
        <f>'A22'!B51</f>
        <v>20.195776061796835</v>
      </c>
      <c r="E51" s="260">
        <f>(D51-$K$77)/$K$78</f>
        <v>0.33939013809871277</v>
      </c>
      <c r="F51" s="286">
        <f>C51*0.8+E51*0.2</f>
        <v>0.71954836338322348</v>
      </c>
      <c r="G51" s="267">
        <f>A11b!C50</f>
        <v>7.4577989999999996</v>
      </c>
      <c r="H51" s="260">
        <f>($F$76-G51)/$F$78</f>
        <v>0.70085825888768194</v>
      </c>
      <c r="I51" s="263">
        <f>'A22'!D51</f>
        <v>40.048555581969389</v>
      </c>
      <c r="J51" s="260">
        <f>(I51-$K$77)/$K$78</f>
        <v>0.59550145637074925</v>
      </c>
      <c r="K51" s="286">
        <f>H51*0.8+J51*0.2</f>
        <v>0.67978689838429551</v>
      </c>
      <c r="L51" s="267">
        <f>A11b!D50</f>
        <v>6.0310220000000001</v>
      </c>
      <c r="M51" s="260">
        <f>($F$76-L51)/$F$78</f>
        <v>0.75357393513467197</v>
      </c>
      <c r="N51" s="263">
        <f>'A22'!E51</f>
        <v>11.650371483787362</v>
      </c>
      <c r="O51" s="260">
        <f>(N51-$K$77)/$K$78</f>
        <v>0.22914991559394582</v>
      </c>
      <c r="P51" s="286">
        <f>M51*0.8+O51*0.2</f>
        <v>0.64868913122652683</v>
      </c>
      <c r="Q51" s="267">
        <f>A11b!E50</f>
        <v>4.0111610000000004</v>
      </c>
      <c r="R51" s="260">
        <f>($F$76-Q51)/$F$78</f>
        <v>0.82820251306936077</v>
      </c>
      <c r="S51" s="263">
        <f>'A22'!F51</f>
        <v>47.689100133353222</v>
      </c>
      <c r="T51" s="260">
        <f>(S51-$K$77)/$K$78</f>
        <v>0.69406850766866901</v>
      </c>
      <c r="U51" s="286">
        <f>R51*0.8+T51*0.2</f>
        <v>0.80137571198922253</v>
      </c>
      <c r="V51" s="267">
        <f>A11b!F50</f>
        <v>6.8642159999999999</v>
      </c>
      <c r="W51" s="260">
        <f>($F$76-V51)/$F$78</f>
        <v>0.72278959731948811</v>
      </c>
      <c r="X51" s="263">
        <f>'A22'!G51</f>
        <v>34.095369146303042</v>
      </c>
      <c r="Y51" s="260">
        <f>(X51-$K$77)/$K$78</f>
        <v>0.51870221400730698</v>
      </c>
      <c r="Z51" s="286">
        <f>W51*0.8+Y51*0.2</f>
        <v>0.68197212065705193</v>
      </c>
      <c r="AA51" s="267">
        <f>A11b!G50</f>
        <v>7.9683109999999999</v>
      </c>
      <c r="AB51" s="260">
        <f>($F$76-AA51)/$F$78</f>
        <v>0.68199617650746169</v>
      </c>
      <c r="AC51" s="263">
        <f>'A22'!H51</f>
        <v>39.021560941146753</v>
      </c>
      <c r="AD51" s="260">
        <f>(AC51-$K$77)/$K$78</f>
        <v>0.58225268427553001</v>
      </c>
      <c r="AE51" s="286">
        <f>AB51*0.8+AD51*0.2</f>
        <v>0.66204747806107533</v>
      </c>
      <c r="AF51" s="267">
        <f>A11b!H50</f>
        <v>8.7056380000000004</v>
      </c>
      <c r="AG51" s="260">
        <f>($F$76-AF51)/$F$78</f>
        <v>0.65475387345648428</v>
      </c>
      <c r="AH51" s="263">
        <f>'A22'!I51</f>
        <v>23.675550925188986</v>
      </c>
      <c r="AI51" s="260">
        <f>(AH51-$K$77)/$K$78</f>
        <v>0.38428106768606324</v>
      </c>
      <c r="AJ51" s="286">
        <f>AG51*0.8+AI51*0.2</f>
        <v>0.60065931230240011</v>
      </c>
      <c r="AK51" s="267">
        <f>A11b!I50</f>
        <v>6.1529660000000002</v>
      </c>
      <c r="AL51" s="260">
        <f>($F$76-AK51)/$F$78</f>
        <v>0.74906842346447899</v>
      </c>
      <c r="AM51" s="263">
        <f>'A22'!L51</f>
        <v>31.67634468827417</v>
      </c>
      <c r="AN51" s="260">
        <f>(AM51-$K$77)/$K$78</f>
        <v>0.4874955236671179</v>
      </c>
      <c r="AO51" s="286">
        <f>AL51*0.8+AN51*0.2</f>
        <v>0.6967538435050068</v>
      </c>
      <c r="AP51" s="267">
        <f>A11b!J50</f>
        <v>3.179125</v>
      </c>
      <c r="AQ51" s="260">
        <f>($F$76-AP51)/$F$78</f>
        <v>0.85894406581505323</v>
      </c>
      <c r="AR51" s="263">
        <f>'A22'!N51</f>
        <v>33.922528799935392</v>
      </c>
      <c r="AS51" s="260">
        <f>(AR51-$K$77)/$K$78</f>
        <v>0.51647248245189259</v>
      </c>
      <c r="AT51" s="286">
        <f>AQ51*0.8+AS51*0.2</f>
        <v>0.79044974914242117</v>
      </c>
      <c r="AU51" s="267">
        <f>A11b!K50</f>
        <v>2.5291049999999999</v>
      </c>
      <c r="AV51" s="260">
        <f>($F$76-AU51)/$F$78</f>
        <v>0.88296060370013851</v>
      </c>
      <c r="AW51" s="263">
        <f>'A22'!P51</f>
        <v>33.559127575578906</v>
      </c>
      <c r="AX51" s="260">
        <f>(AW51-$K$77)/$K$78</f>
        <v>0.51178441514438833</v>
      </c>
      <c r="AY51" s="286">
        <f>AV51*0.8+AX51*0.2</f>
        <v>0.80872536598898859</v>
      </c>
      <c r="AZ51" s="267">
        <f>A11b!L50</f>
        <v>8.2934059999999992</v>
      </c>
      <c r="BA51" s="260">
        <f>($F$76-AZ51)/$F$78</f>
        <v>0.66998476703736565</v>
      </c>
      <c r="BB51" s="263">
        <f>'A22'!R51</f>
        <v>35.889336635182872</v>
      </c>
      <c r="BC51" s="260">
        <f>(BB51-$K$77)/$K$78</f>
        <v>0.54184534003897089</v>
      </c>
      <c r="BD51" s="286">
        <f>BA51*0.8+BC51*0.2</f>
        <v>0.64435688163768678</v>
      </c>
      <c r="BE51" s="267">
        <f>A11b!M50</f>
        <v>6.1595700000000004</v>
      </c>
      <c r="BF51" s="260">
        <f>($F$76-BE51)/$F$78</f>
        <v>0.7488244229472748</v>
      </c>
      <c r="BG51" s="263">
        <f>'A22'!S51</f>
        <v>32.355480700340266</v>
      </c>
      <c r="BH51" s="260">
        <f>(BG51-$K$77)/$K$78</f>
        <v>0.49625673612905685</v>
      </c>
      <c r="BI51" s="286">
        <f>BF51*0.8+BH51*0.2</f>
        <v>0.6983108855836313</v>
      </c>
      <c r="BJ51" s="267">
        <f>A11b!N50</f>
        <v>5.3008499999999996</v>
      </c>
      <c r="BK51" s="260">
        <f>($F$76-BJ51)/$F$78</f>
        <v>0.78055187966042283</v>
      </c>
      <c r="BL51" s="263">
        <f>'A22'!U51</f>
        <v>15.24370696307675</v>
      </c>
      <c r="BM51" s="260">
        <f>(BL51-$K$77)/$K$78</f>
        <v>0.27550583697308412</v>
      </c>
      <c r="BN51" s="286">
        <f>BK51*0.8+BM51*0.2</f>
        <v>0.67954267112295508</v>
      </c>
      <c r="BO51" s="267">
        <f>A11b!O50</f>
        <v>4.6223970000000003</v>
      </c>
      <c r="BP51" s="260">
        <f>($F$76-BO51)/$F$78</f>
        <v>0.80561894248579724</v>
      </c>
      <c r="BQ51" s="263">
        <f>'A22'!V51</f>
        <v>13.550664430360962</v>
      </c>
      <c r="BR51" s="260">
        <f>(BQ51-$K$77)/$K$78</f>
        <v>0.25366469606362724</v>
      </c>
      <c r="BS51" s="286">
        <f>BP51*0.8+BR51*0.2</f>
        <v>0.69522809320136336</v>
      </c>
    </row>
    <row r="52" spans="1:178" ht="16.5" customHeight="1">
      <c r="A52" s="201">
        <v>2008</v>
      </c>
      <c r="B52" s="267">
        <f>A11b!B51</f>
        <v>4.249098</v>
      </c>
      <c r="C52" s="260">
        <f>($F$76-B52)/$F$78</f>
        <v>0.8194113636050927</v>
      </c>
      <c r="D52" s="263">
        <f>'A22'!B52</f>
        <v>20.195776061796835</v>
      </c>
      <c r="E52" s="260">
        <f>(D52-$K$77)/$K$78</f>
        <v>0.33939013809871277</v>
      </c>
      <c r="F52" s="286">
        <f>C52*0.8+E52*0.2</f>
        <v>0.72340711850381678</v>
      </c>
      <c r="G52" s="267">
        <f>A11b!C51</f>
        <v>6.9809770000000002</v>
      </c>
      <c r="H52" s="260">
        <f>($F$76-G52)/$F$78</f>
        <v>0.71847558393528388</v>
      </c>
      <c r="I52" s="263">
        <f>'A22'!D52</f>
        <v>40.048555581969389</v>
      </c>
      <c r="J52" s="260">
        <f>(I52-$K$77)/$K$78</f>
        <v>0.59550145637074925</v>
      </c>
      <c r="K52" s="286">
        <f>H52*0.8+J52*0.2</f>
        <v>0.69388075842237706</v>
      </c>
      <c r="L52" s="267">
        <f>A11b!D51</f>
        <v>6.133267</v>
      </c>
      <c r="M52" s="260">
        <f>($F$76-L52)/$F$78</f>
        <v>0.74979624996181493</v>
      </c>
      <c r="N52" s="263">
        <f>'A22'!E52</f>
        <v>11.650371483787362</v>
      </c>
      <c r="O52" s="260">
        <f>(N52-$K$77)/$K$78</f>
        <v>0.22914991559394582</v>
      </c>
      <c r="P52" s="286">
        <f>M52*0.8+O52*0.2</f>
        <v>0.64566698308824111</v>
      </c>
      <c r="Q52" s="267">
        <f>A11b!E51</f>
        <v>3.3828100000000001</v>
      </c>
      <c r="R52" s="260">
        <f>($F$76-Q52)/$F$78</f>
        <v>0.85141843811263851</v>
      </c>
      <c r="S52" s="263">
        <f>'A22'!F52</f>
        <v>47.689100133353222</v>
      </c>
      <c r="T52" s="260">
        <f>(S52-$K$77)/$K$78</f>
        <v>0.69406850766866901</v>
      </c>
      <c r="U52" s="286">
        <f>R52*0.8+T52*0.2</f>
        <v>0.8199484520238447</v>
      </c>
      <c r="V52" s="267">
        <f>A11b!F51</f>
        <v>6.3845580000000002</v>
      </c>
      <c r="W52" s="260">
        <f>($F$76-V52)/$F$78</f>
        <v>0.74051170514522302</v>
      </c>
      <c r="X52" s="263">
        <f>'A22'!G52</f>
        <v>34.095369146303042</v>
      </c>
      <c r="Y52" s="260">
        <f>(X52-$K$77)/$K$78</f>
        <v>0.51870221400730698</v>
      </c>
      <c r="Z52" s="286">
        <f>W52*0.8+Y52*0.2</f>
        <v>0.69614980691763984</v>
      </c>
      <c r="AA52" s="267">
        <f>A11b!G51</f>
        <v>7.4344020000000004</v>
      </c>
      <c r="AB52" s="260">
        <f>($F$76-AA52)/$F$78</f>
        <v>0.70172271680728016</v>
      </c>
      <c r="AC52" s="263">
        <f>'A22'!H52</f>
        <v>39.021560941146753</v>
      </c>
      <c r="AD52" s="260">
        <f>(AC52-$K$77)/$K$78</f>
        <v>0.58225268427553001</v>
      </c>
      <c r="AE52" s="286">
        <f>AB52*0.8+AD52*0.2</f>
        <v>0.67782871030093017</v>
      </c>
      <c r="AF52" s="267">
        <f>A11b!H51</f>
        <v>7.5600880000000004</v>
      </c>
      <c r="AG52" s="260">
        <f>($F$76-AF52)/$F$78</f>
        <v>0.69707894802997361</v>
      </c>
      <c r="AH52" s="263">
        <f>'A22'!I52</f>
        <v>23.675550925188986</v>
      </c>
      <c r="AI52" s="260">
        <f>(AH52-$K$77)/$K$78</f>
        <v>0.38428106768606324</v>
      </c>
      <c r="AJ52" s="286">
        <f>AG52*0.8+AI52*0.2</f>
        <v>0.63451937196119157</v>
      </c>
      <c r="AK52" s="267">
        <f>A11b!I51</f>
        <v>6.8083049999999998</v>
      </c>
      <c r="AL52" s="260">
        <f>($F$76-AK52)/$F$78</f>
        <v>0.72485536244931947</v>
      </c>
      <c r="AM52" s="263">
        <f>'A22'!L52</f>
        <v>31.67634468827417</v>
      </c>
      <c r="AN52" s="260">
        <f>(AM52-$K$77)/$K$78</f>
        <v>0.4874955236671179</v>
      </c>
      <c r="AO52" s="286">
        <f>AL52*0.8+AN52*0.2</f>
        <v>0.67738339469287923</v>
      </c>
      <c r="AP52" s="267">
        <f>A11b!J51</f>
        <v>2.7502059999999999</v>
      </c>
      <c r="AQ52" s="260">
        <f>($F$76-AP52)/$F$78</f>
        <v>0.87479150037573283</v>
      </c>
      <c r="AR52" s="263">
        <f>'A22'!N52</f>
        <v>33.922528799935392</v>
      </c>
      <c r="AS52" s="260">
        <f>(AR52-$K$77)/$K$78</f>
        <v>0.51647248245189259</v>
      </c>
      <c r="AT52" s="286">
        <f>AQ52*0.8+AS52*0.2</f>
        <v>0.80312769679096485</v>
      </c>
      <c r="AU52" s="267">
        <f>A11b!K51</f>
        <v>2.6029529999999999</v>
      </c>
      <c r="AV52" s="260">
        <f>($F$76-AU52)/$F$78</f>
        <v>0.8802321133617832</v>
      </c>
      <c r="AW52" s="263">
        <f>'A22'!P52</f>
        <v>33.559127575578906</v>
      </c>
      <c r="AX52" s="260">
        <f>(AW52-$K$77)/$K$78</f>
        <v>0.51178441514438833</v>
      </c>
      <c r="AY52" s="286">
        <f>AV52*0.8+AX52*0.2</f>
        <v>0.80654257371830429</v>
      </c>
      <c r="AZ52" s="267">
        <f>A11b!L51</f>
        <v>11.37895</v>
      </c>
      <c r="BA52" s="260">
        <f>($F$76-AZ52)/$F$78</f>
        <v>0.55598199116570346</v>
      </c>
      <c r="BB52" s="263">
        <f>'A22'!R52</f>
        <v>35.889336635182872</v>
      </c>
      <c r="BC52" s="260">
        <f>(BB52-$K$77)/$K$78</f>
        <v>0.54184534003897089</v>
      </c>
      <c r="BD52" s="286">
        <f>BA52*0.8+BC52*0.2</f>
        <v>0.55315466094035703</v>
      </c>
      <c r="BE52" s="267">
        <f>A11b!M51</f>
        <v>6.2270310000000002</v>
      </c>
      <c r="BF52" s="260">
        <f>($F$76-BE52)/$F$78</f>
        <v>0.74633191554401679</v>
      </c>
      <c r="BG52" s="263">
        <f>'A22'!S52</f>
        <v>32.355480700340266</v>
      </c>
      <c r="BH52" s="260">
        <f>(BG52-$K$77)/$K$78</f>
        <v>0.49625673612905685</v>
      </c>
      <c r="BI52" s="286">
        <f>BF52*0.8+BH52*0.2</f>
        <v>0.69631687966102485</v>
      </c>
      <c r="BJ52" s="267">
        <f>A11b!N51</f>
        <v>5.3077589999999999</v>
      </c>
      <c r="BK52" s="260">
        <f>($F$76-BJ52)/$F$78</f>
        <v>0.7802966101914095</v>
      </c>
      <c r="BL52" s="263">
        <f>'A22'!U52</f>
        <v>15.24370696307675</v>
      </c>
      <c r="BM52" s="260">
        <f>(BL52-$K$77)/$K$78</f>
        <v>0.27550583697308412</v>
      </c>
      <c r="BN52" s="286">
        <f>BK52*0.8+BM52*0.2</f>
        <v>0.67933845554774441</v>
      </c>
      <c r="BO52" s="267">
        <f>A11b!O51</f>
        <v>5.7840259999999999</v>
      </c>
      <c r="BP52" s="260">
        <f>($F$76-BO52)/$F$78</f>
        <v>0.76269979094136187</v>
      </c>
      <c r="BQ52" s="263">
        <f>'A22'!V52</f>
        <v>13.550664430360962</v>
      </c>
      <c r="BR52" s="260">
        <f>(BQ52-$K$77)/$K$78</f>
        <v>0.25366469606362724</v>
      </c>
      <c r="BS52" s="286">
        <f>BP52*0.8+BR52*0.2</f>
        <v>0.66089277196581497</v>
      </c>
    </row>
    <row r="53" spans="1:178" ht="16.5" customHeight="1">
      <c r="A53" s="201">
        <v>2009</v>
      </c>
      <c r="B53" s="267">
        <f>A11b!B52</f>
        <v>5.5922280000000004</v>
      </c>
      <c r="C53" s="260">
        <f>($F$76-B53)/$F$78</f>
        <v>0.76978622510228545</v>
      </c>
      <c r="D53" s="263">
        <f>'A22'!B53</f>
        <v>20.195776061796835</v>
      </c>
      <c r="E53" s="260">
        <f>(D53-$K$77)/$K$78</f>
        <v>0.33939013809871277</v>
      </c>
      <c r="F53" s="286">
        <f>C53*0.8+E53*0.2</f>
        <v>0.683707007701571</v>
      </c>
      <c r="G53" s="267">
        <f>A11b!C52</f>
        <v>7.9075689999999996</v>
      </c>
      <c r="H53" s="260">
        <f>($F$76-G53)/$F$78</f>
        <v>0.68424043444447269</v>
      </c>
      <c r="I53" s="263">
        <f>'A22'!D53</f>
        <v>40.048555581969389</v>
      </c>
      <c r="J53" s="260">
        <f>(I53-$K$77)/$K$78</f>
        <v>0.59550145637074925</v>
      </c>
      <c r="K53" s="286">
        <f>H53*0.8+J53*0.2</f>
        <v>0.66649263882972809</v>
      </c>
      <c r="L53" s="267">
        <f>A11b!D52</f>
        <v>8.2710460000000001</v>
      </c>
      <c r="M53" s="260">
        <f>($F$76-L53)/$F$78</f>
        <v>0.6708109105208131</v>
      </c>
      <c r="N53" s="263">
        <f>'A22'!E53</f>
        <v>11.650371483787362</v>
      </c>
      <c r="O53" s="260">
        <f>(N53-$K$77)/$K$78</f>
        <v>0.22914991559394582</v>
      </c>
      <c r="P53" s="286">
        <f>M53*0.8+O53*0.2</f>
        <v>0.58247871153543962</v>
      </c>
      <c r="Q53" s="267">
        <f>A11b!E52</f>
        <v>6.1118779999999999</v>
      </c>
      <c r="R53" s="260">
        <f>($F$76-Q53)/$F$78</f>
        <v>0.75058651753638805</v>
      </c>
      <c r="S53" s="263">
        <f>'A22'!F53</f>
        <v>47.689100133353222</v>
      </c>
      <c r="T53" s="260">
        <f>(S53-$K$77)/$K$78</f>
        <v>0.69406850766866901</v>
      </c>
      <c r="U53" s="286">
        <f>R53*0.8+T53*0.2</f>
        <v>0.73928291556284431</v>
      </c>
      <c r="V53" s="267">
        <f>A11b!F52</f>
        <v>8.278378</v>
      </c>
      <c r="W53" s="260">
        <f>($F$76-V53)/$F$78</f>
        <v>0.670540012308799</v>
      </c>
      <c r="X53" s="263">
        <f>'A22'!G53</f>
        <v>34.095369146303042</v>
      </c>
      <c r="Y53" s="260">
        <f>(X53-$K$77)/$K$78</f>
        <v>0.51870221400730698</v>
      </c>
      <c r="Z53" s="286">
        <f>W53*0.8+Y53*0.2</f>
        <v>0.64017245264850065</v>
      </c>
      <c r="AA53" s="267">
        <f>A11b!G52</f>
        <v>9.1910600000000002</v>
      </c>
      <c r="AB53" s="260">
        <f>($F$76-AA53)/$F$78</f>
        <v>0.63681880091524878</v>
      </c>
      <c r="AC53" s="263">
        <f>'A22'!H53</f>
        <v>39.021560941146753</v>
      </c>
      <c r="AD53" s="260">
        <f>(AC53-$K$77)/$K$78</f>
        <v>0.58225268427553001</v>
      </c>
      <c r="AE53" s="286">
        <f>AB53*0.8+AD53*0.2</f>
        <v>0.62590557758730503</v>
      </c>
      <c r="AF53" s="267">
        <f>A11b!H52</f>
        <v>7.7770010000000003</v>
      </c>
      <c r="AG53" s="260">
        <f>($F$76-AF53)/$F$78</f>
        <v>0.68906458034549078</v>
      </c>
      <c r="AH53" s="263">
        <f>'A22'!I53</f>
        <v>23.675550925188986</v>
      </c>
      <c r="AI53" s="260">
        <f>(AH53-$K$77)/$K$78</f>
        <v>0.38428106768606324</v>
      </c>
      <c r="AJ53" s="286">
        <f>AG53*0.8+AI53*0.2</f>
        <v>0.62810787781360522</v>
      </c>
      <c r="AK53" s="267">
        <f>A11b!I52</f>
        <v>7.8678759999999999</v>
      </c>
      <c r="AL53" s="260">
        <f>($F$76-AK53)/$F$78</f>
        <v>0.68570698691712384</v>
      </c>
      <c r="AM53" s="263">
        <f>'A22'!L53</f>
        <v>31.67634468827417</v>
      </c>
      <c r="AN53" s="260">
        <f>(AM53-$K$77)/$K$78</f>
        <v>0.4874955236671179</v>
      </c>
      <c r="AO53" s="286">
        <f>AL53*0.8+AN53*0.2</f>
        <v>0.64606469426712265</v>
      </c>
      <c r="AP53" s="267">
        <f>A11b!J52</f>
        <v>3.412436</v>
      </c>
      <c r="AQ53" s="260">
        <f>($F$76-AP53)/$F$78</f>
        <v>0.85032383494445352</v>
      </c>
      <c r="AR53" s="263">
        <f>'A22'!N53</f>
        <v>33.922528799935392</v>
      </c>
      <c r="AS53" s="260">
        <f>(AR53-$K$77)/$K$78</f>
        <v>0.51647248245189259</v>
      </c>
      <c r="AT53" s="286">
        <f>AQ53*0.8+AS53*0.2</f>
        <v>0.78355356444594149</v>
      </c>
      <c r="AU53" s="267">
        <f>A11b!K52</f>
        <v>3.186941</v>
      </c>
      <c r="AV53" s="260">
        <f>($F$76-AU53)/$F$78</f>
        <v>0.85865528506967637</v>
      </c>
      <c r="AW53" s="263">
        <f>'A22'!P53</f>
        <v>33.559127575578906</v>
      </c>
      <c r="AX53" s="260">
        <f>(AW53-$K$77)/$K$78</f>
        <v>0.51178441514438833</v>
      </c>
      <c r="AY53" s="286">
        <f>AV53*0.8+AX53*0.2</f>
        <v>0.78928111108461885</v>
      </c>
      <c r="AZ53" s="267">
        <f>A11b!L52</f>
        <v>18.086569999999998</v>
      </c>
      <c r="BA53" s="260">
        <f>($F$76-AZ53)/$F$78</f>
        <v>0.30815298613700204</v>
      </c>
      <c r="BB53" s="263">
        <f>'A22'!R53</f>
        <v>35.889336635182872</v>
      </c>
      <c r="BC53" s="260">
        <f>(BB53-$K$77)/$K$78</f>
        <v>0.54184534003897089</v>
      </c>
      <c r="BD53" s="286">
        <f>BA53*0.8+BC53*0.2</f>
        <v>0.35489145691739582</v>
      </c>
      <c r="BE53" s="267">
        <f>A11b!M52</f>
        <v>8.3146520000000006</v>
      </c>
      <c r="BF53" s="260">
        <f>($F$76-BE53)/$F$78</f>
        <v>0.66919978293855875</v>
      </c>
      <c r="BG53" s="263">
        <f>'A22'!S53</f>
        <v>32.355480700340266</v>
      </c>
      <c r="BH53" s="260">
        <f>(BG53-$K$77)/$K$78</f>
        <v>0.49625673612905685</v>
      </c>
      <c r="BI53" s="286">
        <f>BF53*0.8+BH53*0.2</f>
        <v>0.63461117357665842</v>
      </c>
      <c r="BJ53" s="267">
        <f>A11b!N52</f>
        <v>7.7450070000000002</v>
      </c>
      <c r="BK53" s="260">
        <f>($F$76-BJ53)/$F$78</f>
        <v>0.69024667491657388</v>
      </c>
      <c r="BL53" s="263">
        <f>'A22'!U53</f>
        <v>15.24370696307675</v>
      </c>
      <c r="BM53" s="260">
        <f>(BL53-$K$77)/$K$78</f>
        <v>0.27550583697308412</v>
      </c>
      <c r="BN53" s="286">
        <f>BK53*0.8+BM53*0.2</f>
        <v>0.60729850732787594</v>
      </c>
      <c r="BO53" s="267">
        <f>A11b!O52</f>
        <v>9.2544540000000008</v>
      </c>
      <c r="BP53" s="260">
        <f>($F$76-BO53)/$F$78</f>
        <v>0.6344765585185731</v>
      </c>
      <c r="BQ53" s="263">
        <f>'A22'!V53</f>
        <v>13.550664430360962</v>
      </c>
      <c r="BR53" s="260">
        <f>(BQ53-$K$77)/$K$78</f>
        <v>0.25366469606362724</v>
      </c>
      <c r="BS53" s="286">
        <f>BP53*0.8+BR53*0.2</f>
        <v>0.55831418602758398</v>
      </c>
    </row>
    <row r="54" spans="1:178" ht="16.5" customHeight="1">
      <c r="A54" s="201"/>
      <c r="B54" s="267"/>
      <c r="C54" s="260"/>
      <c r="D54" s="263"/>
      <c r="E54" s="260"/>
      <c r="F54" s="286"/>
      <c r="G54" s="267"/>
      <c r="H54" s="260"/>
      <c r="I54" s="263"/>
      <c r="J54" s="260"/>
      <c r="K54" s="286"/>
      <c r="L54" s="267"/>
      <c r="M54" s="260"/>
      <c r="N54" s="263"/>
      <c r="O54" s="260"/>
      <c r="P54" s="286"/>
      <c r="Q54" s="267"/>
      <c r="R54" s="260"/>
      <c r="S54" s="263"/>
      <c r="T54" s="260"/>
      <c r="U54" s="286"/>
      <c r="V54" s="267"/>
      <c r="W54" s="260"/>
      <c r="X54" s="263"/>
      <c r="Y54" s="260"/>
      <c r="Z54" s="286"/>
      <c r="AA54" s="267"/>
      <c r="AB54" s="260"/>
      <c r="AC54" s="263"/>
      <c r="AD54" s="260"/>
      <c r="AE54" s="286"/>
      <c r="AF54" s="267"/>
      <c r="AG54" s="260"/>
      <c r="AH54" s="263"/>
      <c r="AI54" s="260"/>
      <c r="AJ54" s="286"/>
      <c r="AK54" s="267"/>
      <c r="AL54" s="260"/>
      <c r="AM54" s="263"/>
      <c r="AN54" s="260"/>
      <c r="AO54" s="286"/>
      <c r="AP54" s="267"/>
      <c r="AQ54" s="260"/>
      <c r="AR54" s="263"/>
      <c r="AS54" s="260"/>
      <c r="AT54" s="286"/>
      <c r="AU54" s="267"/>
      <c r="AV54" s="260"/>
      <c r="AW54" s="263"/>
      <c r="AX54" s="260"/>
      <c r="AY54" s="286"/>
      <c r="AZ54" s="267"/>
      <c r="BA54" s="260"/>
      <c r="BB54" s="263"/>
      <c r="BC54" s="260"/>
      <c r="BD54" s="286"/>
      <c r="BE54" s="267"/>
      <c r="BF54" s="260"/>
      <c r="BG54" s="263"/>
      <c r="BH54" s="260"/>
      <c r="BI54" s="286"/>
      <c r="BJ54" s="267"/>
      <c r="BK54" s="260"/>
      <c r="BL54" s="263"/>
      <c r="BM54" s="260"/>
      <c r="BN54" s="286"/>
      <c r="BO54" s="267"/>
      <c r="BP54" s="260"/>
      <c r="BQ54" s="263"/>
      <c r="BR54" s="260"/>
      <c r="BS54" s="286"/>
    </row>
    <row r="55" spans="1:178">
      <c r="B55" s="97" t="s">
        <v>674</v>
      </c>
      <c r="G55" s="97" t="s">
        <v>674</v>
      </c>
      <c r="L55" s="97" t="s">
        <v>674</v>
      </c>
      <c r="Q55" s="97" t="s">
        <v>674</v>
      </c>
      <c r="V55" s="97" t="s">
        <v>674</v>
      </c>
      <c r="AA55" s="97" t="s">
        <v>674</v>
      </c>
      <c r="AF55" s="97" t="s">
        <v>674</v>
      </c>
      <c r="AK55" s="97" t="s">
        <v>674</v>
      </c>
      <c r="AP55" s="97" t="s">
        <v>674</v>
      </c>
      <c r="AU55" s="97" t="s">
        <v>674</v>
      </c>
      <c r="AZ55" s="97" t="s">
        <v>674</v>
      </c>
      <c r="BE55" s="97" t="s">
        <v>674</v>
      </c>
      <c r="BJ55" s="97" t="s">
        <v>674</v>
      </c>
      <c r="BO55" s="97" t="s">
        <v>674</v>
      </c>
    </row>
    <row r="56" spans="1:178" s="97" customFormat="1" ht="16.5" customHeight="1">
      <c r="A56" s="97" t="s">
        <v>743</v>
      </c>
      <c r="B56" s="400">
        <f>(POWER(B53/B24, 1/29)-1)*100</f>
        <v>-0.30215079193398608</v>
      </c>
      <c r="D56" s="400">
        <f>(POWER(D53/D24, 1/29)-1)*100</f>
        <v>-0.52317076090083736</v>
      </c>
      <c r="G56" s="400">
        <f>(POWER(G53/G24, 1/29)-1)*100</f>
        <v>-7.967669365070984E-2</v>
      </c>
      <c r="I56" s="400">
        <f>(POWER(I53/I24, 1/29)-1)*100</f>
        <v>-0.44119638343007583</v>
      </c>
      <c r="L56" s="400">
        <f>(POWER(L53/L24, 1/29)-1)*100</f>
        <v>0.32118025037037867</v>
      </c>
      <c r="N56" s="400">
        <f>(POWER(N53/N24, 1/29)-1)*100</f>
        <v>-1.5124259684289321</v>
      </c>
      <c r="Q56" s="400">
        <f>(POWER(Q53/Q24, 1/29)-1)*100</f>
        <v>-0.43370702688839691</v>
      </c>
      <c r="S56" s="400">
        <f>(POWER(S53/S24, 1/29)-1)*100</f>
        <v>-0.29797192304004128</v>
      </c>
      <c r="V56" s="400">
        <f>(POWER(V53/V24, 1/29)-1)*100</f>
        <v>1.9805566880533476</v>
      </c>
      <c r="X56" s="400">
        <f>(POWER(X53/X24, 1/29)-1)*100</f>
        <v>1.0617825899712496</v>
      </c>
      <c r="AA56" s="400">
        <f>(POWER(AA53/AA24, 1/29)-1)*100</f>
        <v>1.6077300197032018</v>
      </c>
      <c r="AC56" s="400">
        <f>(POWER(AC53/AC24, 1/29)-1)*100</f>
        <v>1.1949752130608449</v>
      </c>
      <c r="AF56" s="400">
        <f>(POWER(AF53/AF24, 1/29)-1)*100</f>
        <v>3.0625881995809845</v>
      </c>
      <c r="AH56" s="400">
        <f>(POWER(AH53/AH24, 1/29)-1)*100</f>
        <v>-0.77484856090133114</v>
      </c>
      <c r="AK56" s="400">
        <f>(POWER(AK53/AK24, 1/29)-1)*100</f>
        <v>9.4361873567816446E-2</v>
      </c>
      <c r="AM56" s="400">
        <f>(POWER(AM53/AM24, 1/29)-1)*100</f>
        <v>13.300632737287209</v>
      </c>
      <c r="AP56" s="400">
        <f>(POWER(AP53/AP24, 1/29)-1)*100</f>
        <v>-2.013703941818612</v>
      </c>
      <c r="AR56" s="400">
        <f>(POWER(AR53/AR24, 1/29)-1)*100</f>
        <v>-1.170058887866543</v>
      </c>
      <c r="AU56" s="400">
        <f>(POWER(AU53/AU24, 1/29)-1)*100</f>
        <v>2.2365129475383494</v>
      </c>
      <c r="AW56" s="400">
        <f>(POWER(AW53/AW24, 1/29)-1)*100</f>
        <v>1.0928345676475715</v>
      </c>
      <c r="AZ56" s="400">
        <f>(POWER(AZ53/AZ24, 1/29)-1)*100</f>
        <v>1.5700224558651055</v>
      </c>
      <c r="BB56" s="400">
        <f>(POWER(BB53/BB24, 1/29)-1)*100</f>
        <v>1.3085443819315312</v>
      </c>
      <c r="BE56" s="400">
        <f>(POWER(BE53/BE24, 1/29)-1)*100</f>
        <v>4.6544751691003361</v>
      </c>
      <c r="BG56" s="400">
        <f>(POWER(BG53/BG24, 1/29)-1)*100</f>
        <v>0.87445283151834641</v>
      </c>
      <c r="BJ56" s="400">
        <f>(POWER(BJ53/BJ24, 1/29)-1)*100</f>
        <v>1.05925958385793</v>
      </c>
      <c r="BL56" s="400">
        <f>(POWER(BL53/BL24, 1/29)-1)*100</f>
        <v>-1.5617719000760477</v>
      </c>
      <c r="BO56" s="400">
        <f>(POWER(BO53/BO24, 1/29)-1)*100</f>
        <v>0.89779217275343104</v>
      </c>
      <c r="BQ56" s="400">
        <f>(POWER(BQ53/BQ24, 1/29)-1)*100</f>
        <v>0.11377341236347149</v>
      </c>
      <c r="BT56" s="400"/>
      <c r="BU56" s="400"/>
      <c r="BV56" s="400"/>
      <c r="BW56" s="400"/>
      <c r="BX56" s="400"/>
      <c r="BY56" s="400"/>
      <c r="BZ56" s="400"/>
      <c r="CA56" s="400"/>
      <c r="CB56" s="400"/>
      <c r="CC56" s="400"/>
      <c r="CD56" s="400"/>
      <c r="CE56" s="400"/>
      <c r="CF56" s="400"/>
      <c r="CG56" s="400"/>
      <c r="CH56" s="400"/>
      <c r="CI56" s="400"/>
      <c r="CJ56" s="400"/>
      <c r="CK56" s="400"/>
      <c r="CL56" s="400"/>
      <c r="CM56" s="400"/>
      <c r="CN56" s="400"/>
      <c r="CO56" s="400"/>
      <c r="CP56" s="400"/>
      <c r="CQ56" s="400"/>
      <c r="CR56" s="400"/>
      <c r="CS56" s="400"/>
      <c r="CT56" s="400"/>
      <c r="CU56" s="400"/>
      <c r="CV56" s="400"/>
      <c r="CW56" s="400"/>
      <c r="CX56" s="400"/>
      <c r="CY56" s="400"/>
      <c r="CZ56" s="400"/>
      <c r="DA56" s="400"/>
      <c r="DB56" s="400"/>
      <c r="DC56" s="400"/>
      <c r="DD56" s="400"/>
      <c r="DE56" s="400"/>
      <c r="DF56" s="400"/>
      <c r="DG56" s="400"/>
      <c r="DH56" s="400"/>
      <c r="DI56" s="400"/>
      <c r="DJ56" s="400"/>
      <c r="DK56" s="400"/>
      <c r="DL56" s="400"/>
      <c r="DM56" s="400"/>
      <c r="DN56" s="400"/>
      <c r="DO56" s="400"/>
      <c r="DP56" s="400"/>
      <c r="DQ56" s="400"/>
      <c r="DR56" s="400"/>
      <c r="DS56" s="400"/>
      <c r="DT56" s="400"/>
      <c r="DU56" s="400"/>
      <c r="DV56" s="400"/>
      <c r="DW56" s="400"/>
      <c r="DX56" s="400"/>
      <c r="DY56" s="400"/>
      <c r="DZ56" s="400"/>
      <c r="EA56" s="400"/>
      <c r="EB56" s="400"/>
      <c r="EC56" s="400"/>
      <c r="ED56" s="400"/>
      <c r="EE56" s="400"/>
      <c r="EF56" s="400"/>
      <c r="EG56" s="400"/>
      <c r="EH56" s="400"/>
      <c r="EI56" s="400"/>
      <c r="EJ56" s="400"/>
      <c r="EK56" s="400"/>
      <c r="EL56" s="400"/>
      <c r="EM56" s="400"/>
      <c r="EN56" s="400"/>
      <c r="EO56" s="400"/>
      <c r="EP56" s="400"/>
      <c r="EQ56" s="400"/>
      <c r="ER56" s="400"/>
      <c r="ES56" s="400"/>
      <c r="ET56" s="400"/>
      <c r="EU56" s="400"/>
      <c r="EV56" s="400"/>
      <c r="EW56" s="400"/>
      <c r="EX56" s="400"/>
      <c r="EY56" s="400"/>
      <c r="EZ56" s="400"/>
      <c r="FA56" s="400"/>
      <c r="FB56" s="400"/>
      <c r="FC56" s="400"/>
      <c r="FD56" s="400"/>
      <c r="FE56" s="400"/>
      <c r="FF56" s="400"/>
      <c r="FG56" s="400"/>
      <c r="FH56" s="400"/>
      <c r="FI56" s="400"/>
      <c r="FJ56" s="400"/>
      <c r="FK56" s="400"/>
      <c r="FL56" s="400"/>
      <c r="FM56" s="400"/>
      <c r="FN56" s="400"/>
      <c r="FO56" s="400"/>
      <c r="FP56" s="400"/>
      <c r="FQ56" s="400"/>
      <c r="FR56" s="400"/>
      <c r="FS56" s="400"/>
      <c r="FT56" s="400"/>
      <c r="FU56" s="400"/>
      <c r="FV56" s="400"/>
    </row>
    <row r="57" spans="1:178" ht="16.5" customHeight="1">
      <c r="A57" s="97"/>
      <c r="B57" s="622" t="s">
        <v>675</v>
      </c>
      <c r="C57" s="268"/>
      <c r="D57" s="268"/>
      <c r="E57" s="268"/>
      <c r="F57" s="400"/>
      <c r="G57" s="622" t="s">
        <v>675</v>
      </c>
      <c r="H57" s="268"/>
      <c r="I57" s="268"/>
      <c r="J57" s="268"/>
      <c r="K57" s="400"/>
      <c r="L57" s="622" t="s">
        <v>675</v>
      </c>
      <c r="M57" s="268"/>
      <c r="N57" s="268"/>
      <c r="O57" s="268"/>
      <c r="P57" s="400"/>
      <c r="Q57" s="622" t="s">
        <v>675</v>
      </c>
      <c r="R57" s="268"/>
      <c r="S57" s="268"/>
      <c r="T57" s="268"/>
      <c r="U57" s="400"/>
      <c r="V57" s="622" t="s">
        <v>675</v>
      </c>
      <c r="W57" s="268"/>
      <c r="X57" s="268"/>
      <c r="Y57" s="268"/>
      <c r="Z57" s="400"/>
      <c r="AA57" s="622" t="s">
        <v>675</v>
      </c>
      <c r="AB57" s="268"/>
      <c r="AC57" s="268"/>
      <c r="AD57" s="268"/>
      <c r="AE57" s="400"/>
      <c r="AF57" s="622" t="s">
        <v>675</v>
      </c>
      <c r="AG57" s="268"/>
      <c r="AH57" s="268"/>
      <c r="AI57" s="268"/>
      <c r="AJ57" s="400"/>
      <c r="AK57" s="622" t="s">
        <v>675</v>
      </c>
      <c r="AL57" s="268"/>
      <c r="AM57" s="268"/>
      <c r="AN57" s="268"/>
      <c r="AO57" s="400"/>
      <c r="AP57" s="622" t="s">
        <v>675</v>
      </c>
      <c r="AQ57" s="268"/>
      <c r="AR57" s="268"/>
      <c r="AS57" s="268"/>
      <c r="AT57" s="400"/>
      <c r="AU57" s="622" t="s">
        <v>675</v>
      </c>
      <c r="AV57" s="268"/>
      <c r="AW57" s="268"/>
      <c r="AX57" s="268"/>
      <c r="AY57" s="400"/>
      <c r="AZ57" s="622" t="s">
        <v>675</v>
      </c>
      <c r="BA57" s="268"/>
      <c r="BB57" s="268"/>
      <c r="BC57" s="268"/>
      <c r="BD57" s="400"/>
      <c r="BE57" s="622" t="s">
        <v>675</v>
      </c>
      <c r="BF57" s="268"/>
      <c r="BG57" s="268"/>
      <c r="BH57" s="268"/>
      <c r="BI57" s="400"/>
      <c r="BJ57" s="622" t="s">
        <v>675</v>
      </c>
      <c r="BK57" s="268"/>
      <c r="BL57" s="268"/>
      <c r="BM57" s="268"/>
      <c r="BN57" s="400"/>
      <c r="BO57" s="622" t="s">
        <v>675</v>
      </c>
      <c r="BP57" s="268"/>
      <c r="BQ57" s="268"/>
      <c r="BR57" s="268"/>
      <c r="BS57" s="400"/>
      <c r="BT57" s="268"/>
      <c r="BU57" s="268"/>
      <c r="BV57" s="268"/>
      <c r="BW57" s="268"/>
      <c r="BX57" s="268"/>
      <c r="BY57" s="268"/>
      <c r="BZ57" s="268"/>
      <c r="CA57" s="268"/>
      <c r="CB57" s="268"/>
      <c r="CC57" s="268"/>
      <c r="CD57" s="268"/>
      <c r="CE57" s="268"/>
      <c r="CF57" s="268"/>
      <c r="CG57" s="268"/>
      <c r="CH57" s="268"/>
      <c r="CI57" s="268"/>
      <c r="CJ57" s="268"/>
      <c r="CK57" s="268"/>
      <c r="CL57" s="268"/>
      <c r="CM57" s="268"/>
      <c r="CN57" s="268"/>
      <c r="CO57" s="268"/>
      <c r="CP57" s="268"/>
      <c r="CQ57" s="268"/>
      <c r="CR57" s="268"/>
      <c r="CS57" s="268"/>
      <c r="CT57" s="268"/>
      <c r="CU57" s="268"/>
      <c r="CV57" s="268"/>
      <c r="CW57" s="268"/>
      <c r="CX57" s="268"/>
      <c r="CY57" s="268"/>
      <c r="CZ57" s="268"/>
      <c r="DA57" s="268"/>
      <c r="DB57" s="268"/>
      <c r="DC57" s="268"/>
      <c r="DD57" s="268"/>
      <c r="DE57" s="268"/>
      <c r="DF57" s="268"/>
      <c r="DG57" s="268"/>
      <c r="DH57" s="268"/>
      <c r="DI57" s="268"/>
      <c r="DJ57" s="268"/>
      <c r="DK57" s="268"/>
      <c r="DL57" s="268"/>
      <c r="DM57" s="268"/>
      <c r="DN57" s="268"/>
      <c r="DO57" s="268"/>
      <c r="DP57" s="268"/>
      <c r="DQ57" s="268"/>
      <c r="DR57" s="268"/>
      <c r="DS57" s="268"/>
      <c r="DT57" s="268"/>
      <c r="DU57" s="268"/>
      <c r="DV57" s="268"/>
      <c r="DW57" s="268"/>
      <c r="DX57" s="268"/>
      <c r="DY57" s="268"/>
      <c r="DZ57" s="268"/>
      <c r="EA57" s="268"/>
      <c r="EB57" s="268"/>
      <c r="EC57" s="268"/>
      <c r="ED57" s="268"/>
      <c r="EE57" s="268"/>
      <c r="EF57" s="268"/>
      <c r="EG57" s="268"/>
      <c r="EH57" s="268"/>
      <c r="EI57" s="268"/>
      <c r="EJ57" s="268"/>
      <c r="EK57" s="268"/>
      <c r="EL57" s="268"/>
      <c r="EM57" s="268"/>
      <c r="EN57" s="268"/>
      <c r="EO57" s="268"/>
      <c r="EP57" s="268"/>
      <c r="EQ57" s="268"/>
      <c r="ER57" s="268"/>
      <c r="ES57" s="268"/>
      <c r="ET57" s="268"/>
      <c r="EU57" s="268"/>
      <c r="EV57" s="268"/>
      <c r="EW57" s="268"/>
      <c r="EX57" s="268"/>
      <c r="EY57" s="268"/>
      <c r="EZ57" s="268"/>
      <c r="FA57" s="268"/>
      <c r="FB57" s="268"/>
      <c r="FC57" s="268"/>
      <c r="FD57" s="268"/>
      <c r="FE57" s="268"/>
      <c r="FF57" s="268"/>
      <c r="FG57" s="268"/>
      <c r="FH57" s="268"/>
      <c r="FI57" s="268"/>
      <c r="FJ57" s="268"/>
      <c r="FK57" s="268"/>
      <c r="FL57" s="268"/>
      <c r="FM57" s="268"/>
      <c r="FN57" s="268"/>
      <c r="FO57" s="268"/>
      <c r="FP57" s="268"/>
      <c r="FQ57" s="268"/>
      <c r="FR57" s="268"/>
      <c r="FS57" s="268"/>
      <c r="FT57" s="268"/>
      <c r="FU57" s="268"/>
      <c r="FV57" s="268"/>
    </row>
    <row r="58" spans="1:178" ht="16.5" customHeight="1">
      <c r="A58" s="97" t="s">
        <v>742</v>
      </c>
      <c r="B58" s="400">
        <f>B53-B24</f>
        <v>-0.51293099999999914</v>
      </c>
      <c r="C58" s="400">
        <f t="shared" ref="C58:AH58" si="56">C53-C24</f>
        <v>1.8951458099650376E-2</v>
      </c>
      <c r="D58" s="400">
        <f t="shared" si="56"/>
        <v>-3.3181128270920581</v>
      </c>
      <c r="E58" s="400">
        <f t="shared" si="56"/>
        <v>-4.280540412280337E-2</v>
      </c>
      <c r="F58" s="400">
        <f t="shared" si="56"/>
        <v>6.600085655159682E-3</v>
      </c>
      <c r="G58" s="400">
        <f t="shared" si="56"/>
        <v>-0.1849160000000003</v>
      </c>
      <c r="H58" s="400">
        <f t="shared" si="56"/>
        <v>6.8321622712508301E-3</v>
      </c>
      <c r="I58" s="400">
        <f t="shared" si="56"/>
        <v>-5.4792221958083829</v>
      </c>
      <c r="J58" s="400">
        <f t="shared" si="56"/>
        <v>-7.0684853888997923E-2</v>
      </c>
      <c r="K58" s="400">
        <f t="shared" si="56"/>
        <v>-8.6712409607988539E-3</v>
      </c>
      <c r="L58" s="400">
        <f t="shared" si="56"/>
        <v>0.73446999999999996</v>
      </c>
      <c r="M58" s="400">
        <f t="shared" si="56"/>
        <v>-2.713674437780178E-2</v>
      </c>
      <c r="N58" s="400">
        <f t="shared" si="56"/>
        <v>-6.474628516212638</v>
      </c>
      <c r="O58" s="400">
        <f t="shared" si="56"/>
        <v>-8.3526120003700466E-2</v>
      </c>
      <c r="P58" s="400">
        <f t="shared" si="56"/>
        <v>-3.841461950298164E-2</v>
      </c>
      <c r="Q58" s="400">
        <f t="shared" si="56"/>
        <v>-0.82105300000000003</v>
      </c>
      <c r="R58" s="400">
        <f t="shared" si="56"/>
        <v>3.0335759638415727E-2</v>
      </c>
      <c r="S58" s="400">
        <f t="shared" si="56"/>
        <v>-4.3108998666467784</v>
      </c>
      <c r="T58" s="400">
        <f t="shared" si="56"/>
        <v>-5.5612880134179754E-2</v>
      </c>
      <c r="U58" s="400">
        <f t="shared" si="56"/>
        <v>1.3146031683896608E-2</v>
      </c>
      <c r="V58" s="400">
        <f t="shared" si="56"/>
        <v>3.590878</v>
      </c>
      <c r="W58" s="400">
        <f t="shared" si="56"/>
        <v>-0.13267354470280857</v>
      </c>
      <c r="X58" s="400">
        <f t="shared" si="56"/>
        <v>8.9953691463030445</v>
      </c>
      <c r="Y58" s="400">
        <f t="shared" si="56"/>
        <v>0.1160450025681467</v>
      </c>
      <c r="Z58" s="400">
        <f t="shared" si="56"/>
        <v>-8.2929835248617523E-2</v>
      </c>
      <c r="AA58" s="400">
        <f t="shared" si="56"/>
        <v>3.403575</v>
      </c>
      <c r="AB58" s="400">
        <f t="shared" si="56"/>
        <v>-0.12575318902838295</v>
      </c>
      <c r="AC58" s="400">
        <f t="shared" si="56"/>
        <v>11.371560941146754</v>
      </c>
      <c r="AD58" s="400">
        <f t="shared" si="56"/>
        <v>0.14669912898033238</v>
      </c>
      <c r="AE58" s="400">
        <f t="shared" si="56"/>
        <v>-7.1262725426639917E-2</v>
      </c>
      <c r="AF58" s="400">
        <f t="shared" si="56"/>
        <v>4.5344870000000004</v>
      </c>
      <c r="AG58" s="400">
        <f t="shared" si="56"/>
        <v>-0.16753742780980163</v>
      </c>
      <c r="AH58" s="400">
        <f t="shared" si="56"/>
        <v>-5.9911157414776781</v>
      </c>
      <c r="AI58" s="400">
        <f t="shared" ref="AI58:BS58" si="57">AI53-AI24</f>
        <v>-7.7288550397242362E-2</v>
      </c>
      <c r="AJ58" s="400">
        <f t="shared" si="57"/>
        <v>-0.14948765232728989</v>
      </c>
      <c r="AK58" s="400">
        <f t="shared" si="57"/>
        <v>0.21228599999999975</v>
      </c>
      <c r="AL58" s="400">
        <f t="shared" si="57"/>
        <v>-7.8434121434313164E-3</v>
      </c>
      <c r="AM58" s="400">
        <f t="shared" si="57"/>
        <v>30.829122466051949</v>
      </c>
      <c r="AN58" s="400">
        <f t="shared" si="57"/>
        <v>0.39771192683260076</v>
      </c>
      <c r="AO58" s="400">
        <f t="shared" si="57"/>
        <v>7.3267655651775065E-2</v>
      </c>
      <c r="AP58" s="400">
        <f t="shared" si="57"/>
        <v>-2.743153</v>
      </c>
      <c r="AQ58" s="400">
        <f t="shared" si="57"/>
        <v>0.10135232446553277</v>
      </c>
      <c r="AR58" s="400">
        <f t="shared" si="57"/>
        <v>-13.799693422286829</v>
      </c>
      <c r="AS58" s="400">
        <f t="shared" si="57"/>
        <v>-0.17802331761860579</v>
      </c>
      <c r="AT58" s="400">
        <f t="shared" si="57"/>
        <v>4.547719604870526E-2</v>
      </c>
      <c r="AU58" s="400">
        <f t="shared" si="57"/>
        <v>1.5089129999999999</v>
      </c>
      <c r="AV58" s="400">
        <f t="shared" si="57"/>
        <v>-5.5750386495489135E-2</v>
      </c>
      <c r="AW58" s="400">
        <f t="shared" si="57"/>
        <v>9.0730164644677949</v>
      </c>
      <c r="AX58" s="400">
        <f t="shared" si="57"/>
        <v>0.1170466938927926</v>
      </c>
      <c r="AY58" s="400">
        <f t="shared" si="57"/>
        <v>-2.1190970417832689E-2</v>
      </c>
      <c r="AZ58" s="400">
        <f t="shared" si="57"/>
        <v>6.5744499999999988</v>
      </c>
      <c r="BA58" s="400">
        <f t="shared" si="57"/>
        <v>-0.24290872203716751</v>
      </c>
      <c r="BB58" s="400">
        <f t="shared" si="57"/>
        <v>11.272669968516205</v>
      </c>
      <c r="BC58" s="400">
        <f t="shared" si="57"/>
        <v>0.14542338331762161</v>
      </c>
      <c r="BD58" s="400">
        <f t="shared" si="57"/>
        <v>-0.16524230096620968</v>
      </c>
      <c r="BE58" s="400">
        <f t="shared" si="57"/>
        <v>6.0920190000000005</v>
      </c>
      <c r="BF58" s="400">
        <f t="shared" si="57"/>
        <v>-0.22508415911842716</v>
      </c>
      <c r="BG58" s="400">
        <f t="shared" si="57"/>
        <v>7.2196473670069352</v>
      </c>
      <c r="BH58" s="400">
        <f t="shared" si="57"/>
        <v>9.3137255805645081E-2</v>
      </c>
      <c r="BI58" s="400">
        <f t="shared" si="57"/>
        <v>-0.16143987613361266</v>
      </c>
      <c r="BJ58" s="400">
        <f t="shared" si="57"/>
        <v>2.0392330000000003</v>
      </c>
      <c r="BK58" s="400">
        <f t="shared" si="57"/>
        <v>-7.5344322637790118E-2</v>
      </c>
      <c r="BL58" s="400">
        <f t="shared" si="57"/>
        <v>-8.8187930369232461</v>
      </c>
      <c r="BM58" s="400">
        <f t="shared" si="57"/>
        <v>-0.11376707770111971</v>
      </c>
      <c r="BN58" s="400">
        <f t="shared" si="57"/>
        <v>-8.302887365045597E-2</v>
      </c>
      <c r="BO58" s="400">
        <f t="shared" si="57"/>
        <v>2.1130670000000009</v>
      </c>
      <c r="BP58" s="400">
        <f t="shared" si="57"/>
        <v>-7.8072295712783846E-2</v>
      </c>
      <c r="BQ58" s="400">
        <f t="shared" si="57"/>
        <v>0.43955331924984975</v>
      </c>
      <c r="BR58" s="400">
        <f t="shared" si="57"/>
        <v>5.6704694639629905E-3</v>
      </c>
      <c r="BS58" s="400">
        <f t="shared" si="57"/>
        <v>-6.1323742677434456E-2</v>
      </c>
      <c r="BT58" s="268"/>
      <c r="BU58" s="268"/>
      <c r="BV58" s="268"/>
      <c r="BW58" s="268"/>
      <c r="BX58" s="268"/>
      <c r="BY58" s="268"/>
      <c r="BZ58" s="268"/>
      <c r="CA58" s="268"/>
      <c r="CB58" s="268"/>
      <c r="CC58" s="268"/>
      <c r="CD58" s="268"/>
      <c r="CE58" s="268"/>
      <c r="CF58" s="268"/>
      <c r="CG58" s="268"/>
      <c r="CH58" s="268"/>
      <c r="CI58" s="268"/>
      <c r="CJ58" s="268"/>
      <c r="CK58" s="268"/>
      <c r="CL58" s="268"/>
      <c r="CM58" s="268"/>
      <c r="CN58" s="268"/>
      <c r="CO58" s="268"/>
      <c r="CP58" s="268"/>
      <c r="CQ58" s="268"/>
      <c r="CR58" s="268"/>
      <c r="CS58" s="268"/>
      <c r="CT58" s="268"/>
      <c r="CU58" s="268"/>
      <c r="CV58" s="268"/>
      <c r="CW58" s="268"/>
      <c r="CX58" s="268"/>
      <c r="CY58" s="268"/>
      <c r="CZ58" s="268"/>
      <c r="DA58" s="268"/>
      <c r="DB58" s="268"/>
      <c r="DC58" s="268"/>
      <c r="DD58" s="268"/>
      <c r="DE58" s="268"/>
      <c r="DF58" s="268"/>
      <c r="DG58" s="268"/>
      <c r="DH58" s="268"/>
      <c r="DI58" s="268"/>
      <c r="DJ58" s="268"/>
      <c r="DK58" s="268"/>
      <c r="DL58" s="268"/>
      <c r="DM58" s="268"/>
      <c r="DN58" s="268"/>
      <c r="DO58" s="268"/>
      <c r="DP58" s="268"/>
      <c r="DQ58" s="268"/>
      <c r="DR58" s="268"/>
      <c r="DS58" s="268"/>
      <c r="DT58" s="268"/>
      <c r="DU58" s="268"/>
      <c r="DV58" s="268"/>
      <c r="DW58" s="268"/>
      <c r="DX58" s="268"/>
      <c r="DY58" s="268"/>
      <c r="DZ58" s="268"/>
      <c r="EA58" s="268"/>
      <c r="EB58" s="268"/>
      <c r="EC58" s="268"/>
      <c r="ED58" s="268"/>
      <c r="EE58" s="268"/>
      <c r="EF58" s="268"/>
      <c r="EG58" s="268"/>
      <c r="EH58" s="268"/>
      <c r="EI58" s="268"/>
      <c r="EJ58" s="268"/>
      <c r="EK58" s="268"/>
      <c r="EL58" s="268"/>
      <c r="EM58" s="268"/>
      <c r="EN58" s="268"/>
      <c r="EO58" s="268"/>
      <c r="EP58" s="268"/>
      <c r="EQ58" s="268"/>
      <c r="ER58" s="268"/>
      <c r="ES58" s="268"/>
      <c r="ET58" s="268"/>
      <c r="EU58" s="268"/>
      <c r="EV58" s="268"/>
      <c r="EW58" s="268"/>
      <c r="EX58" s="268"/>
      <c r="EY58" s="268"/>
      <c r="EZ58" s="268"/>
      <c r="FA58" s="268"/>
      <c r="FB58" s="268"/>
      <c r="FC58" s="268"/>
      <c r="FD58" s="268"/>
      <c r="FE58" s="268"/>
      <c r="FF58" s="268"/>
      <c r="FG58" s="268"/>
      <c r="FH58" s="268"/>
      <c r="FI58" s="268"/>
      <c r="FJ58" s="268"/>
      <c r="FK58" s="268"/>
      <c r="FL58" s="268"/>
      <c r="FM58" s="268"/>
      <c r="FN58" s="268"/>
      <c r="FO58" s="268"/>
      <c r="FP58" s="268"/>
      <c r="FQ58" s="268"/>
      <c r="FR58" s="268"/>
      <c r="FS58" s="268"/>
      <c r="FT58" s="268"/>
      <c r="FU58" s="268"/>
      <c r="FV58" s="268"/>
    </row>
    <row r="59" spans="1:178">
      <c r="A59" s="97"/>
      <c r="B59" s="251" t="s">
        <v>249</v>
      </c>
      <c r="C59" s="251"/>
    </row>
    <row r="60" spans="1:178">
      <c r="B60" s="195" t="s">
        <v>727</v>
      </c>
    </row>
    <row r="61" spans="1:178">
      <c r="B61" s="195" t="s">
        <v>514</v>
      </c>
      <c r="H61" s="195" t="s">
        <v>246</v>
      </c>
    </row>
    <row r="62" spans="1:178">
      <c r="B62" s="195" t="s">
        <v>515</v>
      </c>
      <c r="F62" s="195">
        <f>MAXA(B24:B53,G24:G53,L24:L53,Q24:Q53,V24:V53,AA24:AA53,AF24:AF53,AK24:AK53,AP24:AP53,AU24:AU53,AZ24:AZ53,BE24:BE53,BJ24:BJ53,BO24:BO53)</f>
        <v>24.171430000000001</v>
      </c>
      <c r="H62" s="195" t="s">
        <v>515</v>
      </c>
      <c r="K62" s="143">
        <f>MAX(D24:D53,I24:I53,N24:N53,S24:S53,X24:X53,AC24:AC53,AH24:AH53,AM24:AM53,AR24:AR53,AW24:AW53,BB24:BB53,BG24:BG53,BL24:BL53,BQ24:BQ53)</f>
        <v>64.944066458151013</v>
      </c>
      <c r="N62" s="195" t="s">
        <v>434</v>
      </c>
    </row>
    <row r="63" spans="1:178">
      <c r="B63" s="195" t="s">
        <v>438</v>
      </c>
      <c r="F63" s="143">
        <f>MIN(B24:B53,G24:G53,L24:L53,Q24:Q53,V24:V53,AA24:AA53,AF24:AF53,AK24:AK53,AP24:AP53,AU24:AU53,AZ24:AZ53,BE24:BE53,BJ24:BJ53,BO24:BO53)</f>
        <v>1.616833</v>
      </c>
      <c r="H63" s="195" t="s">
        <v>438</v>
      </c>
      <c r="K63" s="143">
        <f>MIN(D24:D53,I24:I53,N24:N53,S24:S53,X24:X53,AC24:AC53,AH24:AH53,AM24:AM53,AR24:AR53,AW24:AW53,BB24:BB53,BG24:BG53,BL24:BL53,BQ24:BQ53)</f>
        <v>0.34722222222222221</v>
      </c>
      <c r="N63" s="195" t="s">
        <v>435</v>
      </c>
      <c r="O63" s="195">
        <f>F62+F65</f>
        <v>24.333113300000001</v>
      </c>
    </row>
    <row r="64" spans="1:178">
      <c r="B64" s="195" t="s">
        <v>247</v>
      </c>
      <c r="F64" s="195">
        <f>F62*0.1</f>
        <v>2.4171430000000003</v>
      </c>
      <c r="H64" s="195" t="s">
        <v>247</v>
      </c>
      <c r="K64" s="143">
        <f>K62*0.1</f>
        <v>6.4944066458151015</v>
      </c>
      <c r="N64" s="195" t="s">
        <v>436</v>
      </c>
      <c r="O64" s="195">
        <f>F63-F65</f>
        <v>1.4551497</v>
      </c>
    </row>
    <row r="65" spans="2:12">
      <c r="B65" s="195" t="s">
        <v>248</v>
      </c>
      <c r="F65" s="195">
        <f>F63*0.1</f>
        <v>0.1616833</v>
      </c>
      <c r="H65" s="195" t="s">
        <v>248</v>
      </c>
      <c r="K65" s="143">
        <f>K63*0.1</f>
        <v>3.4722222222222224E-2</v>
      </c>
    </row>
    <row r="66" spans="2:12">
      <c r="K66" s="143"/>
    </row>
    <row r="67" spans="2:12">
      <c r="B67" s="195" t="s">
        <v>435</v>
      </c>
      <c r="F67" s="195">
        <f>F62+F64</f>
        <v>26.588573</v>
      </c>
      <c r="H67" s="195" t="s">
        <v>435</v>
      </c>
      <c r="K67" s="143">
        <f>K62+K64</f>
        <v>71.438473103966118</v>
      </c>
    </row>
    <row r="68" spans="2:12">
      <c r="B68" s="195" t="s">
        <v>436</v>
      </c>
      <c r="F68" s="143">
        <f>F63-F65</f>
        <v>1.4551497</v>
      </c>
      <c r="H68" s="195" t="s">
        <v>436</v>
      </c>
      <c r="K68" s="143">
        <f>K63-K65</f>
        <v>0.3125</v>
      </c>
    </row>
    <row r="69" spans="2:12">
      <c r="B69" s="195" t="s">
        <v>89</v>
      </c>
      <c r="F69" s="143">
        <f>F67-F68</f>
        <v>25.1334233</v>
      </c>
      <c r="H69" s="195" t="s">
        <v>89</v>
      </c>
      <c r="K69" s="143">
        <f>K67-K68</f>
        <v>71.125973103966118</v>
      </c>
    </row>
    <row r="71" spans="2:12">
      <c r="B71" s="195" t="s">
        <v>515</v>
      </c>
      <c r="F71" s="195">
        <f>F62</f>
        <v>24.171430000000001</v>
      </c>
      <c r="H71" s="195" t="s">
        <v>515</v>
      </c>
      <c r="K71" s="322">
        <f>K62</f>
        <v>64.944066458151013</v>
      </c>
    </row>
    <row r="72" spans="2:12">
      <c r="B72" s="195" t="s">
        <v>438</v>
      </c>
      <c r="F72" s="143">
        <f>F63</f>
        <v>1.616833</v>
      </c>
      <c r="H72" s="195" t="s">
        <v>438</v>
      </c>
      <c r="K72" s="143">
        <f>K63</f>
        <v>0.34722222222222221</v>
      </c>
      <c r="L72" s="143"/>
    </row>
    <row r="73" spans="2:12">
      <c r="B73" s="195" t="s">
        <v>432</v>
      </c>
      <c r="F73" s="143">
        <f>F71-F72</f>
        <v>22.554597000000001</v>
      </c>
      <c r="H73" s="195" t="s">
        <v>432</v>
      </c>
      <c r="K73" s="143">
        <f>K71-K72</f>
        <v>64.596844235928785</v>
      </c>
      <c r="L73" s="143"/>
    </row>
    <row r="74" spans="2:12">
      <c r="B74" s="195" t="s">
        <v>439</v>
      </c>
      <c r="F74" s="195">
        <f>F73*0.1</f>
        <v>2.2554597000000003</v>
      </c>
      <c r="H74" s="195" t="s">
        <v>439</v>
      </c>
      <c r="K74" s="143">
        <f>K73*0.1</f>
        <v>6.4596844235928792</v>
      </c>
    </row>
    <row r="76" spans="2:12">
      <c r="B76" s="195" t="s">
        <v>435</v>
      </c>
      <c r="F76" s="195">
        <f>F71+F74</f>
        <v>26.4268897</v>
      </c>
      <c r="H76" s="195" t="s">
        <v>435</v>
      </c>
      <c r="K76" s="322">
        <f>K71+K74</f>
        <v>71.403750881743889</v>
      </c>
    </row>
    <row r="77" spans="2:12">
      <c r="B77" s="195" t="s">
        <v>436</v>
      </c>
      <c r="F77" s="143">
        <f>F72-F74</f>
        <v>-0.63862670000000032</v>
      </c>
      <c r="H77" s="195" t="s">
        <v>436</v>
      </c>
      <c r="K77" s="143">
        <f>K72-K74</f>
        <v>-6.1124622013706569</v>
      </c>
      <c r="L77" s="143"/>
    </row>
    <row r="78" spans="2:12">
      <c r="B78" s="195" t="s">
        <v>89</v>
      </c>
      <c r="F78" s="143">
        <f>F76-F77</f>
        <v>27.0655164</v>
      </c>
      <c r="H78" s="195" t="s">
        <v>89</v>
      </c>
      <c r="K78" s="143">
        <f>K76-K77</f>
        <v>77.51621308311455</v>
      </c>
      <c r="L78" s="143"/>
    </row>
  </sheetData>
  <phoneticPr fontId="0" type="noConversion"/>
  <pageMargins left="0.35433070866141736" right="0.35433070866141736" top="0.98425196850393704" bottom="0.78740157480314965" header="0.51181102362204722" footer="0.51181102362204722"/>
  <pageSetup scale="66" orientation="landscape" r:id="rId1"/>
  <headerFooter alignWithMargins="0"/>
  <colBreaks count="4" manualBreakCount="4">
    <brk id="16" max="50" man="1"/>
    <brk id="31" max="50" man="1"/>
    <brk id="46" max="50" man="1"/>
    <brk id="61" max="50" man="1"/>
  </colBreaks>
</worksheet>
</file>

<file path=xl/worksheets/sheet50.xml><?xml version="1.0" encoding="utf-8"?>
<worksheet xmlns="http://schemas.openxmlformats.org/spreadsheetml/2006/main" xmlns:r="http://schemas.openxmlformats.org/officeDocument/2006/relationships">
  <sheetPr codeName="Sheet50">
    <pageSetUpPr fitToPage="1"/>
  </sheetPr>
  <dimension ref="A1:AE55"/>
  <sheetViews>
    <sheetView view="pageBreakPreview" zoomScaleSheetLayoutView="100" workbookViewId="0">
      <pane xSplit="1" ySplit="2" topLeftCell="B41" activePane="bottomRight" state="frozen"/>
      <selection activeCell="R37" sqref="R37"/>
      <selection pane="topRight" activeCell="R37" sqref="R37"/>
      <selection pane="bottomLeft" activeCell="R37" sqref="R37"/>
      <selection pane="bottomRight" activeCell="R37" sqref="R37"/>
    </sheetView>
  </sheetViews>
  <sheetFormatPr defaultRowHeight="12.75"/>
  <cols>
    <col min="1" max="1" width="5" style="419" customWidth="1"/>
    <col min="2" max="9" width="9.140625" style="417"/>
    <col min="10" max="10" width="11.140625" style="417" customWidth="1"/>
    <col min="11" max="16384" width="9.140625" style="417"/>
  </cols>
  <sheetData>
    <row r="1" spans="1:31" s="419" customFormat="1" ht="12.75" customHeight="1">
      <c r="A1" s="419" t="s">
        <v>307</v>
      </c>
    </row>
    <row r="2" spans="1:31" s="419" customFormat="1" ht="27" customHeight="1">
      <c r="A2" s="419" t="s">
        <v>471</v>
      </c>
      <c r="B2" s="91" t="s">
        <v>472</v>
      </c>
      <c r="C2" s="91" t="s">
        <v>474</v>
      </c>
      <c r="D2" s="91" t="s">
        <v>475</v>
      </c>
      <c r="E2" s="91" t="s">
        <v>479</v>
      </c>
      <c r="F2" s="91" t="s">
        <v>480</v>
      </c>
      <c r="G2" s="91" t="s">
        <v>481</v>
      </c>
      <c r="H2" s="91" t="s">
        <v>482</v>
      </c>
      <c r="I2" s="91" t="s">
        <v>487</v>
      </c>
      <c r="J2" s="91" t="s">
        <v>492</v>
      </c>
      <c r="K2" s="91" t="s">
        <v>494</v>
      </c>
      <c r="L2" s="91" t="s">
        <v>497</v>
      </c>
      <c r="M2" s="91" t="s">
        <v>498</v>
      </c>
      <c r="N2" s="91" t="s">
        <v>501</v>
      </c>
      <c r="O2" s="91" t="s">
        <v>502</v>
      </c>
    </row>
    <row r="3" spans="1:31" hidden="1">
      <c r="A3" s="494">
        <v>1960</v>
      </c>
      <c r="B3" s="497">
        <f>'A11-1'!B3/'A14'!B3*100</f>
        <v>49.925888090430838</v>
      </c>
      <c r="C3" s="497">
        <f>'A11-1'!C3/'A14'!C3*100</f>
        <v>47.854855928613709</v>
      </c>
      <c r="D3" s="497">
        <f>'A11-1'!D3/'A14'!D3*100</f>
        <v>47.302224683944864</v>
      </c>
      <c r="E3" s="497">
        <f>'A11-1'!E3/'A14'!E3*100</f>
        <v>40.565372752680886</v>
      </c>
      <c r="F3" s="497">
        <f>'A11-1'!F3/'A14'!F3*100</f>
        <v>68.419954139938511</v>
      </c>
      <c r="G3" s="497">
        <f>'A11-1'!G3/'A14'!G3*100</f>
        <v>55.187317619985343</v>
      </c>
      <c r="H3" s="497">
        <f>'A11-1'!H3/'A14'!H3*100</f>
        <v>61.625655169283768</v>
      </c>
      <c r="I3" s="497">
        <f>'A11-1'!I3/'A14'!I3*100</f>
        <v>47.067118638382361</v>
      </c>
      <c r="J3" s="497">
        <f>'A11-1'!J3/'A14'!J3*100</f>
        <v>55.271092940535269</v>
      </c>
      <c r="K3" s="497">
        <f>'A11-1'!K3/'A14'!K3*100</f>
        <v>49.88869645444057</v>
      </c>
      <c r="L3" s="497">
        <f>'A11-1'!L3/'A14'!L3*100</f>
        <v>49.904118824913709</v>
      </c>
      <c r="M3" s="497">
        <f>'A11-1'!M3/'A14'!M3*100</f>
        <v>63.843073066690906</v>
      </c>
      <c r="N3" s="497">
        <f>'A11-1'!N3/'A14'!N3*100</f>
        <v>36.290147921534448</v>
      </c>
      <c r="O3" s="497">
        <f>'A11-1'!O3/'A14'!O3*100</f>
        <v>58.524613700400209</v>
      </c>
      <c r="R3" s="502"/>
      <c r="S3" s="502"/>
      <c r="T3" s="502"/>
      <c r="U3" s="502"/>
      <c r="V3" s="502"/>
      <c r="W3" s="502"/>
      <c r="X3" s="502"/>
      <c r="Y3" s="502"/>
      <c r="Z3" s="502"/>
      <c r="AA3" s="502"/>
      <c r="AB3" s="502"/>
      <c r="AC3" s="502"/>
      <c r="AD3" s="502"/>
      <c r="AE3" s="502"/>
    </row>
    <row r="4" spans="1:31" hidden="1">
      <c r="A4" s="494">
        <v>1961</v>
      </c>
      <c r="B4" s="497">
        <f>'A11-1'!B4/'A14'!B4*100</f>
        <v>50.119330573985202</v>
      </c>
      <c r="C4" s="497">
        <f>'A11-1'!C4/'A14'!C4*100</f>
        <v>47.68651945054183</v>
      </c>
      <c r="D4" s="497">
        <f>'A11-1'!D4/'A14'!D4*100</f>
        <v>47.817961485034985</v>
      </c>
      <c r="E4" s="497">
        <f>'A11-1'!E4/'A14'!E4*100</f>
        <v>41.200648287292793</v>
      </c>
      <c r="F4" s="497">
        <f>'A11-1'!F4/'A14'!F4*100</f>
        <v>67.118007124109724</v>
      </c>
      <c r="G4" s="497">
        <f>'A11-1'!G4/'A14'!G4*100</f>
        <v>55.363279731887403</v>
      </c>
      <c r="H4" s="497">
        <f>'A11-1'!H4/'A14'!H4*100</f>
        <v>60.990180912033296</v>
      </c>
      <c r="I4" s="497">
        <f>'A11-1'!I4/'A14'!I4*100</f>
        <v>46.849584304048669</v>
      </c>
      <c r="J4" s="497">
        <f>'A11-1'!J4/'A14'!J4*100</f>
        <v>54.64373874187303</v>
      </c>
      <c r="K4" s="497">
        <f>'A11-1'!K4/'A14'!K4*100</f>
        <v>50.439125818283216</v>
      </c>
      <c r="L4" s="497">
        <f>'A11-1'!L4/'A14'!L4*100</f>
        <v>49.824490248816829</v>
      </c>
      <c r="M4" s="497">
        <f>'A11-1'!M4/'A14'!M4*100</f>
        <v>63.677480351980286</v>
      </c>
      <c r="N4" s="497">
        <f>'A11-1'!N4/'A14'!N4*100</f>
        <v>36.880881874783334</v>
      </c>
      <c r="O4" s="497">
        <f>'A11-1'!O4/'A14'!O4*100</f>
        <v>57.983581096072776</v>
      </c>
      <c r="R4" s="502"/>
      <c r="S4" s="502"/>
      <c r="T4" s="502"/>
      <c r="U4" s="502"/>
      <c r="V4" s="502"/>
      <c r="W4" s="502"/>
      <c r="X4" s="502"/>
      <c r="Y4" s="502"/>
      <c r="Z4" s="502"/>
      <c r="AA4" s="502"/>
      <c r="AB4" s="502"/>
      <c r="AC4" s="502"/>
      <c r="AD4" s="502"/>
      <c r="AE4" s="502"/>
    </row>
    <row r="5" spans="1:31" hidden="1">
      <c r="A5" s="494">
        <v>1962</v>
      </c>
      <c r="B5" s="497">
        <f>'A11-1'!B5/'A14'!B5*100</f>
        <v>50.313397797409266</v>
      </c>
      <c r="C5" s="497">
        <f>'A11-1'!C5/'A14'!C5*100</f>
        <v>47.518387708237533</v>
      </c>
      <c r="D5" s="497">
        <f>'A11-1'!D5/'A14'!D5*100</f>
        <v>48.338583978109007</v>
      </c>
      <c r="E5" s="497">
        <f>'A11-1'!E5/'A14'!E5*100</f>
        <v>41.844798640654034</v>
      </c>
      <c r="F5" s="497">
        <f>'A11-1'!F5/'A14'!F5*100</f>
        <v>65.732308514685855</v>
      </c>
      <c r="G5" s="497">
        <f>'A11-1'!G5/'A14'!G5*100</f>
        <v>55.539341956333388</v>
      </c>
      <c r="H5" s="497">
        <f>'A11-1'!H5/'A14'!H5*100</f>
        <v>60.358963416236257</v>
      </c>
      <c r="I5" s="497">
        <f>'A11-1'!I5/'A14'!I5*100</f>
        <v>46.631402521207214</v>
      </c>
      <c r="J5" s="497">
        <f>'A11-1'!J5/'A14'!J5*100</f>
        <v>54.023196967623875</v>
      </c>
      <c r="K5" s="497">
        <f>'A11-1'!K5/'A14'!K5*100</f>
        <v>50.995326363675709</v>
      </c>
      <c r="L5" s="497">
        <f>'A11-1'!L5/'A14'!L5*100</f>
        <v>49.744967679366439</v>
      </c>
      <c r="M5" s="497">
        <f>'A11-1'!M5/'A14'!M5*100</f>
        <v>63.510822849710593</v>
      </c>
      <c r="N5" s="497">
        <f>'A11-1'!N5/'A14'!N5*100</f>
        <v>37.480803668049326</v>
      </c>
      <c r="O5" s="497">
        <f>'A11-1'!O5/'A14'!O5*100</f>
        <v>58.443669334645357</v>
      </c>
      <c r="R5" s="502"/>
      <c r="S5" s="502"/>
      <c r="T5" s="502"/>
      <c r="U5" s="502"/>
      <c r="V5" s="502"/>
      <c r="W5" s="502"/>
      <c r="X5" s="502"/>
      <c r="Y5" s="502"/>
      <c r="Z5" s="502"/>
      <c r="AA5" s="502"/>
      <c r="AB5" s="502"/>
      <c r="AC5" s="502"/>
      <c r="AD5" s="502"/>
      <c r="AE5" s="502"/>
    </row>
    <row r="6" spans="1:31" hidden="1">
      <c r="A6" s="494">
        <v>1963</v>
      </c>
      <c r="B6" s="497">
        <f>'A11-1'!B6/'A14'!B6*100</f>
        <v>50.50809166960255</v>
      </c>
      <c r="C6" s="497">
        <f>'A11-1'!C6/'A14'!C6*100</f>
        <v>47.3504605150572</v>
      </c>
      <c r="D6" s="497">
        <f>'A11-1'!D6/'A14'!D6*100</f>
        <v>48.864121093213178</v>
      </c>
      <c r="E6" s="497">
        <f>'A11-1'!E6/'A14'!E6*100</f>
        <v>42.497917560008936</v>
      </c>
      <c r="F6" s="497">
        <f>'A11-1'!F6/'A14'!F6*100</f>
        <v>64.413580246913583</v>
      </c>
      <c r="G6" s="497">
        <f>'A11-1'!G6/'A14'!G6*100</f>
        <v>56.825694602885122</v>
      </c>
      <c r="H6" s="497">
        <f>'A11-1'!H6/'A14'!H6*100</f>
        <v>59.731978935382188</v>
      </c>
      <c r="I6" s="497">
        <f>'A11-1'!I6/'A14'!I6*100</f>
        <v>46.412568626673327</v>
      </c>
      <c r="J6" s="497">
        <f>'A11-1'!J6/'A14'!J6*100</f>
        <v>53.409395715808664</v>
      </c>
      <c r="K6" s="497">
        <f>'A11-1'!K6/'A14'!K6*100</f>
        <v>51.557353266505032</v>
      </c>
      <c r="L6" s="497">
        <f>'A11-1'!L6/'A14'!L6*100</f>
        <v>49.665551040560615</v>
      </c>
      <c r="M6" s="497">
        <f>'A11-1'!M6/'A14'!M6*100</f>
        <v>63.343092604641086</v>
      </c>
      <c r="N6" s="497">
        <f>'A11-1'!N6/'A14'!N6*100</f>
        <v>38.090046221650049</v>
      </c>
      <c r="O6" s="497">
        <f>'A11-1'!O6/'A14'!O6*100</f>
        <v>53.325812025151677</v>
      </c>
      <c r="R6" s="502"/>
      <c r="S6" s="502"/>
      <c r="T6" s="502"/>
      <c r="U6" s="502"/>
      <c r="V6" s="502"/>
      <c r="W6" s="502"/>
      <c r="X6" s="502"/>
      <c r="Y6" s="502"/>
      <c r="Z6" s="502"/>
      <c r="AA6" s="502"/>
      <c r="AB6" s="502"/>
      <c r="AC6" s="502"/>
      <c r="AD6" s="502"/>
      <c r="AE6" s="502"/>
    </row>
    <row r="7" spans="1:31" hidden="1">
      <c r="A7" s="494">
        <v>1964</v>
      </c>
      <c r="B7" s="497">
        <f>'A11-1'!B7/'A14'!B7*100</f>
        <v>50.703414106417242</v>
      </c>
      <c r="C7" s="497">
        <f>'A11-1'!C7/'A14'!C7*100</f>
        <v>47.182737697259107</v>
      </c>
      <c r="D7" s="497">
        <f>'A11-1'!D7/'A14'!D7*100</f>
        <v>49.39460150921721</v>
      </c>
      <c r="E7" s="497">
        <f>'A11-1'!E7/'A14'!E7*100</f>
        <v>43.160098946113592</v>
      </c>
      <c r="F7" s="497">
        <f>'A11-1'!F7/'A14'!F7*100</f>
        <v>64.387724096019454</v>
      </c>
      <c r="G7" s="497">
        <f>'A11-1'!G7/'A14'!G7*100</f>
        <v>55.383220598651782</v>
      </c>
      <c r="H7" s="497">
        <f>'A11-1'!H7/'A14'!H7*100</f>
        <v>59.109204194912316</v>
      </c>
      <c r="I7" s="497">
        <f>'A11-1'!I7/'A14'!I7*100</f>
        <v>46.193078172771266</v>
      </c>
      <c r="J7" s="497">
        <f>'A11-1'!J7/'A14'!J7*100</f>
        <v>52.802263835748242</v>
      </c>
      <c r="K7" s="497">
        <f>'A11-1'!K7/'A14'!K7*100</f>
        <v>52.1252621383926</v>
      </c>
      <c r="L7" s="497">
        <f>'A11-1'!L7/'A14'!L7*100</f>
        <v>49.586240256245844</v>
      </c>
      <c r="M7" s="497">
        <f>'A11-1'!M7/'A14'!M7*100</f>
        <v>62.969460456124018</v>
      </c>
      <c r="N7" s="497">
        <f>'A11-1'!N7/'A14'!N7*100</f>
        <v>38.708744155961909</v>
      </c>
      <c r="O7" s="497">
        <f>'A11-1'!O7/'A14'!O7*100</f>
        <v>53.621365630216225</v>
      </c>
      <c r="R7" s="502"/>
      <c r="S7" s="502"/>
      <c r="T7" s="502"/>
      <c r="U7" s="502"/>
      <c r="V7" s="502"/>
      <c r="W7" s="502"/>
      <c r="X7" s="502"/>
      <c r="Y7" s="502"/>
      <c r="Z7" s="502"/>
      <c r="AA7" s="502"/>
      <c r="AB7" s="502"/>
      <c r="AC7" s="502"/>
      <c r="AD7" s="502"/>
      <c r="AE7" s="502"/>
    </row>
    <row r="8" spans="1:31" hidden="1">
      <c r="A8" s="494">
        <v>1965</v>
      </c>
      <c r="B8" s="497">
        <f>'A11-1'!B8/'A14'!B8*100</f>
        <v>50.899367030681084</v>
      </c>
      <c r="C8" s="497">
        <f>'A11-1'!C8/'A14'!C8*100</f>
        <v>47.015219094067191</v>
      </c>
      <c r="D8" s="497">
        <f>'A11-1'!D8/'A14'!D8*100</f>
        <v>49.930053641252449</v>
      </c>
      <c r="E8" s="497">
        <f>'A11-1'!E8/'A14'!E8*100</f>
        <v>43.831436827679113</v>
      </c>
      <c r="F8" s="497">
        <f>'A11-1'!F8/'A14'!F8*100</f>
        <v>66.220839813374809</v>
      </c>
      <c r="G8" s="497">
        <f>'A11-1'!G8/'A14'!G8*100</f>
        <v>55.158605475318133</v>
      </c>
      <c r="H8" s="497">
        <f>'A11-1'!H8/'A14'!H8*100</f>
        <v>58.490616390160767</v>
      </c>
      <c r="I8" s="497">
        <f>'A11-1'!I8/'A14'!I8*100</f>
        <v>45.972926934991456</v>
      </c>
      <c r="J8" s="497">
        <f>'A11-1'!J8/'A14'!J8*100</f>
        <v>52.201730920210288</v>
      </c>
      <c r="K8" s="497">
        <f>'A11-1'!K8/'A14'!K8*100</f>
        <v>52.699109028586513</v>
      </c>
      <c r="L8" s="497">
        <f>'A11-1'!L8/'A14'!L8*100</f>
        <v>49.507035250117809</v>
      </c>
      <c r="M8" s="497">
        <f>'A11-1'!M8/'A14'!M8*100</f>
        <v>62.901682905225861</v>
      </c>
      <c r="N8" s="497">
        <f>'A11-1'!N8/'A14'!N8*100</f>
        <v>39.337033808448361</v>
      </c>
      <c r="O8" s="497">
        <f>'A11-1'!O8/'A14'!O8*100</f>
        <v>54.093451089447782</v>
      </c>
      <c r="R8" s="502"/>
      <c r="S8" s="502"/>
      <c r="T8" s="502"/>
      <c r="U8" s="502"/>
      <c r="V8" s="502"/>
      <c r="W8" s="502"/>
      <c r="X8" s="502"/>
      <c r="Y8" s="502"/>
      <c r="Z8" s="502"/>
      <c r="AA8" s="502"/>
      <c r="AB8" s="502"/>
      <c r="AC8" s="502"/>
      <c r="AD8" s="502"/>
      <c r="AE8" s="502"/>
    </row>
    <row r="9" spans="1:31" hidden="1">
      <c r="A9" s="494">
        <v>1966</v>
      </c>
      <c r="B9" s="497">
        <f>'A11-1'!B9/'A14'!B9*100</f>
        <v>51.095952372220388</v>
      </c>
      <c r="C9" s="497">
        <f>'A11-1'!C9/'A14'!C9*100</f>
        <v>46.847904557734097</v>
      </c>
      <c r="D9" s="497">
        <f>'A11-1'!D9/'A14'!D9*100</f>
        <v>50.470505627934195</v>
      </c>
      <c r="E9" s="497">
        <f>'A11-1'!E9/'A14'!E9*100</f>
        <v>44.512025335130382</v>
      </c>
      <c r="F9" s="497">
        <f>'A11-1'!F9/'A14'!F9*100</f>
        <v>65.743305632502313</v>
      </c>
      <c r="G9" s="497">
        <f>'A11-1'!G9/'A14'!G9*100</f>
        <v>55.669608707934401</v>
      </c>
      <c r="H9" s="497">
        <f>'A11-1'!H9/'A14'!H9*100</f>
        <v>57.876193184161771</v>
      </c>
      <c r="I9" s="497">
        <f>'A11-1'!I9/'A14'!I9*100</f>
        <v>45.752110919727237</v>
      </c>
      <c r="J9" s="497">
        <f>'A11-1'!J9/'A14'!J9*100</f>
        <v>51.607727297638085</v>
      </c>
      <c r="K9" s="497">
        <f>'A11-1'!K9/'A14'!K9*100</f>
        <v>53.278950425834637</v>
      </c>
      <c r="L9" s="497">
        <f>'A11-1'!L9/'A14'!L9*100</f>
        <v>49.427935945722083</v>
      </c>
      <c r="M9" s="497">
        <f>'A11-1'!M9/'A14'!M9*100</f>
        <v>62.990677134445527</v>
      </c>
      <c r="N9" s="497">
        <f>'A11-1'!N9/'A14'!N9*100</f>
        <v>39.975053250764994</v>
      </c>
      <c r="O9" s="497">
        <f>'A11-1'!O9/'A14'!O9*100</f>
        <v>54.950509943139082</v>
      </c>
      <c r="R9" s="502"/>
      <c r="S9" s="502"/>
      <c r="T9" s="502"/>
      <c r="U9" s="502"/>
      <c r="V9" s="502"/>
      <c r="W9" s="502"/>
      <c r="X9" s="502"/>
      <c r="Y9" s="502"/>
      <c r="Z9" s="502"/>
      <c r="AA9" s="502"/>
      <c r="AB9" s="502"/>
      <c r="AC9" s="502"/>
      <c r="AD9" s="502"/>
      <c r="AE9" s="502"/>
    </row>
    <row r="10" spans="1:31" hidden="1">
      <c r="A10" s="494">
        <v>1967</v>
      </c>
      <c r="B10" s="497">
        <f>'A11-1'!B10/'A14'!B10*100</f>
        <v>51.011583196578947</v>
      </c>
      <c r="C10" s="497">
        <f>'A11-1'!C10/'A14'!C10*100</f>
        <v>46.680793953603349</v>
      </c>
      <c r="D10" s="497">
        <f>'A11-1'!D10/'A14'!D10*100</f>
        <v>51.015985318368628</v>
      </c>
      <c r="E10" s="497">
        <f>'A11-1'!E10/'A14'!E10*100</f>
        <v>45.201958673679329</v>
      </c>
      <c r="F10" s="497">
        <f>'A11-1'!F10/'A14'!F10*100</f>
        <v>63.534063260340631</v>
      </c>
      <c r="G10" s="497">
        <f>'A11-1'!G10/'A14'!G10*100</f>
        <v>56.42094298037744</v>
      </c>
      <c r="H10" s="497">
        <f>'A11-1'!H10/'A14'!H10*100</f>
        <v>57.265912705317881</v>
      </c>
      <c r="I10" s="497">
        <f>'A11-1'!I10/'A14'!I10*100</f>
        <v>45.530626372086239</v>
      </c>
      <c r="J10" s="497">
        <f>'A11-1'!J10/'A14'!J10*100</f>
        <v>51.020184024460455</v>
      </c>
      <c r="K10" s="497">
        <f>'A11-1'!K10/'A14'!K10*100</f>
        <v>53.864843260238423</v>
      </c>
      <c r="L10" s="497">
        <f>'A11-1'!L10/'A14'!L10*100</f>
        <v>49.348942266454905</v>
      </c>
      <c r="M10" s="497">
        <f>'A11-1'!M10/'A14'!M10*100</f>
        <v>62.102182660651138</v>
      </c>
      <c r="N10" s="497">
        <f>'A11-1'!N10/'A14'!N10*100</f>
        <v>40.622942305940093</v>
      </c>
      <c r="O10" s="497">
        <f>'A11-1'!O10/'A14'!O10*100</f>
        <v>54.905871029836383</v>
      </c>
      <c r="R10" s="502"/>
      <c r="S10" s="502"/>
      <c r="T10" s="502"/>
      <c r="U10" s="502"/>
      <c r="V10" s="502"/>
      <c r="W10" s="502"/>
      <c r="X10" s="502"/>
      <c r="Y10" s="502"/>
      <c r="Z10" s="502"/>
      <c r="AA10" s="502"/>
      <c r="AB10" s="502"/>
      <c r="AC10" s="502"/>
      <c r="AD10" s="502"/>
      <c r="AE10" s="502"/>
    </row>
    <row r="11" spans="1:31" hidden="1">
      <c r="A11" s="494">
        <v>1968</v>
      </c>
      <c r="B11" s="497">
        <f>'A11-1'!B11/'A14'!B11*100</f>
        <v>51.188411232478558</v>
      </c>
      <c r="C11" s="497">
        <f>'A11-1'!C11/'A14'!C11*100</f>
        <v>46.513887160170626</v>
      </c>
      <c r="D11" s="497">
        <f>'A11-1'!D11/'A14'!D11*100</f>
        <v>51.566520258944848</v>
      </c>
      <c r="E11" s="497">
        <f>'A11-1'!E11/'A14'!E11*100</f>
        <v>45.901331095711996</v>
      </c>
      <c r="F11" s="497">
        <f>'A11-1'!F11/'A14'!F11*100</f>
        <v>61.593984962406012</v>
      </c>
      <c r="G11" s="497">
        <f>'A11-1'!G11/'A14'!G11*100</f>
        <v>53.313415603407364</v>
      </c>
      <c r="H11" s="497">
        <f>'A11-1'!H11/'A14'!H11*100</f>
        <v>56.659753544924619</v>
      </c>
      <c r="I11" s="497">
        <f>'A11-1'!I11/'A14'!I11*100</f>
        <v>45.308469783770811</v>
      </c>
      <c r="J11" s="497">
        <f>'A11-1'!J11/'A14'!J11*100</f>
        <v>50.439032877482063</v>
      </c>
      <c r="K11" s="497">
        <f>'A11-1'!K11/'A14'!K11*100</f>
        <v>54.456844905086363</v>
      </c>
      <c r="L11" s="497">
        <f>'A11-1'!L11/'A14'!L11*100</f>
        <v>49.270054135563946</v>
      </c>
      <c r="M11" s="497">
        <f>'A11-1'!M11/'A14'!M11*100</f>
        <v>62.488078103594781</v>
      </c>
      <c r="N11" s="497">
        <f>'A11-1'!N11/'A14'!N11*100</f>
        <v>41.280842565629221</v>
      </c>
      <c r="O11" s="497">
        <f>'A11-1'!O11/'A14'!O11*100</f>
        <v>55.183148518451183</v>
      </c>
      <c r="R11" s="502"/>
      <c r="S11" s="502"/>
      <c r="T11" s="502"/>
      <c r="U11" s="502"/>
      <c r="V11" s="502"/>
      <c r="W11" s="502"/>
      <c r="X11" s="502"/>
      <c r="Y11" s="502"/>
      <c r="Z11" s="502"/>
      <c r="AA11" s="502"/>
      <c r="AB11" s="502"/>
      <c r="AC11" s="502"/>
      <c r="AD11" s="502"/>
      <c r="AE11" s="502"/>
    </row>
    <row r="12" spans="1:31" hidden="1">
      <c r="A12" s="494">
        <v>1969</v>
      </c>
      <c r="B12" s="497">
        <f>'A11-1'!B12/'A14'!B12*100</f>
        <v>51.319852688885334</v>
      </c>
      <c r="C12" s="497">
        <f>'A11-1'!C12/'A14'!C12*100</f>
        <v>46.34718406914407</v>
      </c>
      <c r="D12" s="497">
        <f>'A11-1'!D12/'A14'!D12*100</f>
        <v>52.122137679912875</v>
      </c>
      <c r="E12" s="497">
        <f>'A11-1'!E12/'A14'!E12*100</f>
        <v>46.61023687248953</v>
      </c>
      <c r="F12" s="497">
        <f>'A11-1'!F12/'A14'!F12*100</f>
        <v>62.035928143712567</v>
      </c>
      <c r="G12" s="497">
        <f>'A11-1'!G12/'A14'!G12*100</f>
        <v>53.036292363908032</v>
      </c>
      <c r="H12" s="497">
        <f>'A11-1'!H12/'A14'!H12*100</f>
        <v>56.057694754546795</v>
      </c>
      <c r="I12" s="497">
        <f>'A11-1'!I12/'A14'!I12*100</f>
        <v>45.085637901021478</v>
      </c>
      <c r="J12" s="497">
        <f>'A11-1'!J12/'A14'!J12*100</f>
        <v>49.864206346352965</v>
      </c>
      <c r="K12" s="497">
        <f>'A11-1'!K12/'A14'!K12*100</f>
        <v>55.055013178666833</v>
      </c>
      <c r="L12" s="497">
        <f>'A11-1'!L12/'A14'!L12*100</f>
        <v>49.191271476148955</v>
      </c>
      <c r="M12" s="497">
        <f>'A11-1'!M12/'A14'!M12*100</f>
        <v>62.885887541345099</v>
      </c>
      <c r="N12" s="497">
        <f>'A11-1'!N12/'A14'!N12*100</f>
        <v>41.948897407442139</v>
      </c>
      <c r="O12" s="497">
        <f>'A11-1'!O12/'A14'!O12*100</f>
        <v>55.642321693105934</v>
      </c>
      <c r="R12" s="502"/>
      <c r="S12" s="502"/>
      <c r="T12" s="502"/>
      <c r="U12" s="502"/>
      <c r="V12" s="502"/>
      <c r="W12" s="502"/>
      <c r="X12" s="502"/>
      <c r="Y12" s="502"/>
      <c r="Z12" s="502"/>
      <c r="AA12" s="502"/>
      <c r="AB12" s="502"/>
      <c r="AC12" s="502"/>
      <c r="AD12" s="502"/>
      <c r="AE12" s="502"/>
    </row>
    <row r="13" spans="1:31" hidden="1">
      <c r="A13" s="494">
        <v>1970</v>
      </c>
      <c r="B13" s="497">
        <f>'A11-1'!B13/'A14'!B13*100</f>
        <v>52.366801103799624</v>
      </c>
      <c r="C13" s="497">
        <f>'A11-1'!C13/'A14'!C13*100</f>
        <v>46.180684585503805</v>
      </c>
      <c r="D13" s="497">
        <f>'A11-1'!D13/'A14'!D13*100</f>
        <v>52.682864481748503</v>
      </c>
      <c r="E13" s="497">
        <f>'A11-1'!E13/'A14'!E13*100</f>
        <v>47.328770265163712</v>
      </c>
      <c r="F13" s="497">
        <f>'A11-1'!F13/'A14'!F13*100</f>
        <v>64.078829501343677</v>
      </c>
      <c r="G13" s="497">
        <f>'A11-1'!G13/'A14'!G13*100</f>
        <v>53.045446024405507</v>
      </c>
      <c r="H13" s="497">
        <f>'A11-1'!H13/'A14'!H13*100</f>
        <v>55.459715843241618</v>
      </c>
      <c r="I13" s="497">
        <f>'A11-1'!I13/'A14'!I13*100</f>
        <v>44.86212773261731</v>
      </c>
      <c r="J13" s="497">
        <f>'A11-1'!J13/'A14'!J13*100</f>
        <v>49.295637626117127</v>
      </c>
      <c r="K13" s="497">
        <f>'A11-1'!K13/'A14'!K13*100</f>
        <v>55.659406346059626</v>
      </c>
      <c r="L13" s="497">
        <f>'A11-1'!L13/'A14'!L13*100</f>
        <v>49.112594211162644</v>
      </c>
      <c r="M13" s="497">
        <f>'A11-1'!M13/'A14'!M13*100</f>
        <v>63.615435772385439</v>
      </c>
      <c r="N13" s="497">
        <f>'A11-1'!N13/'A14'!N13*100</f>
        <v>42.627252012340712</v>
      </c>
      <c r="O13" s="497">
        <f>'A11-1'!O13/'A14'!O13*100</f>
        <v>55.120470941810673</v>
      </c>
      <c r="R13" s="502"/>
      <c r="S13" s="502"/>
      <c r="T13" s="502"/>
      <c r="U13" s="502"/>
      <c r="V13" s="502"/>
      <c r="W13" s="502"/>
      <c r="X13" s="502"/>
      <c r="Y13" s="502"/>
      <c r="Z13" s="502"/>
      <c r="AA13" s="502"/>
      <c r="AB13" s="502"/>
      <c r="AC13" s="502"/>
      <c r="AD13" s="502"/>
      <c r="AE13" s="502"/>
    </row>
    <row r="14" spans="1:31" hidden="1">
      <c r="A14" s="494">
        <v>1971</v>
      </c>
      <c r="B14" s="497">
        <f>'A11-1'!B14/'A14'!B14*100</f>
        <v>52.088433375765689</v>
      </c>
      <c r="C14" s="497">
        <f>'A11-1'!C14/'A14'!C14*100</f>
        <v>46.014388627560351</v>
      </c>
      <c r="D14" s="497">
        <f>'A11-1'!D14/'A14'!D14*100</f>
        <v>53.248727221306055</v>
      </c>
      <c r="E14" s="497">
        <f>'A11-1'!E14/'A14'!E14*100</f>
        <v>48.057025495108441</v>
      </c>
      <c r="F14" s="497">
        <f>'A11-1'!F14/'A14'!F14*100</f>
        <v>63.531499556344272</v>
      </c>
      <c r="G14" s="497">
        <f>'A11-1'!G14/'A14'!G14*100</f>
        <v>52.81299948836525</v>
      </c>
      <c r="H14" s="497">
        <f>'A11-1'!H14/'A14'!H14*100</f>
        <v>55.051815118570794</v>
      </c>
      <c r="I14" s="497">
        <f>'A11-1'!I14/'A14'!I14*100</f>
        <v>44.641743405363762</v>
      </c>
      <c r="J14" s="497">
        <f>'A11-1'!J14/'A14'!J14*100</f>
        <v>48.73326060983846</v>
      </c>
      <c r="K14" s="497">
        <f>'A11-1'!K14/'A14'!K14*100</f>
        <v>56.270083120905582</v>
      </c>
      <c r="L14" s="497">
        <f>'A11-1'!L14/'A14'!L14*100</f>
        <v>49.034022263411295</v>
      </c>
      <c r="M14" s="497">
        <f>'A11-1'!M14/'A14'!M14*100</f>
        <v>63.47957332067088</v>
      </c>
      <c r="N14" s="497">
        <f>'A11-1'!N14/'A14'!N14*100</f>
        <v>43.316053382106112</v>
      </c>
      <c r="O14" s="497">
        <f>'A11-1'!O14/'A14'!O14*100</f>
        <v>54.438405797101453</v>
      </c>
      <c r="R14" s="502"/>
      <c r="S14" s="502"/>
      <c r="T14" s="502"/>
      <c r="U14" s="502"/>
      <c r="V14" s="502"/>
      <c r="W14" s="502"/>
      <c r="X14" s="502"/>
      <c r="Y14" s="502"/>
      <c r="Z14" s="502"/>
      <c r="AA14" s="502"/>
      <c r="AB14" s="502"/>
      <c r="AC14" s="502"/>
      <c r="AD14" s="502"/>
      <c r="AE14" s="502"/>
    </row>
    <row r="15" spans="1:31" hidden="1">
      <c r="A15" s="494">
        <v>1972</v>
      </c>
      <c r="B15" s="497">
        <f>'A11-1'!B15/'A14'!B15*100</f>
        <v>51.952745999083064</v>
      </c>
      <c r="C15" s="497">
        <f>'A11-1'!C15/'A14'!C15*100</f>
        <v>45.84829612701207</v>
      </c>
      <c r="D15" s="497">
        <f>'A11-1'!D15/'A14'!D15*100</f>
        <v>53.819752097760478</v>
      </c>
      <c r="E15" s="497">
        <f>'A11-1'!E15/'A14'!E15*100</f>
        <v>48.795096713569194</v>
      </c>
      <c r="F15" s="497">
        <f>'A11-1'!F15/'A14'!F15*100</f>
        <v>62.836257309941523</v>
      </c>
      <c r="G15" s="497">
        <f>'A11-1'!G15/'A14'!G15*100</f>
        <v>53.007082564335519</v>
      </c>
      <c r="H15" s="497">
        <f>'A11-1'!H15/'A14'!H15*100</f>
        <v>54.776821331093849</v>
      </c>
      <c r="I15" s="497">
        <f>'A11-1'!I15/'A14'!I15*100</f>
        <v>43.563124029825076</v>
      </c>
      <c r="J15" s="497">
        <f>'A11-1'!J15/'A14'!J15*100</f>
        <v>48.111734819306726</v>
      </c>
      <c r="K15" s="497">
        <f>'A11-1'!K15/'A14'!K15*100</f>
        <v>56.887102667153819</v>
      </c>
      <c r="L15" s="497">
        <f>'A11-1'!L15/'A14'!L15*100</f>
        <v>48.955555555555556</v>
      </c>
      <c r="M15" s="497">
        <f>'A11-1'!M15/'A14'!M15*100</f>
        <v>63.458412354375518</v>
      </c>
      <c r="N15" s="497">
        <f>'A11-1'!N15/'A14'!N15*100</f>
        <v>44.015450356873671</v>
      </c>
      <c r="O15" s="497">
        <f>'A11-1'!O15/'A14'!O15*100</f>
        <v>54.918612880396324</v>
      </c>
      <c r="R15" s="502"/>
      <c r="S15" s="502"/>
      <c r="T15" s="502"/>
      <c r="U15" s="502"/>
      <c r="V15" s="502"/>
      <c r="W15" s="502"/>
      <c r="X15" s="502"/>
      <c r="Y15" s="502"/>
      <c r="Z15" s="502"/>
      <c r="AA15" s="502"/>
      <c r="AB15" s="502"/>
      <c r="AC15" s="502"/>
      <c r="AD15" s="502"/>
      <c r="AE15" s="502"/>
    </row>
    <row r="16" spans="1:31" hidden="1">
      <c r="A16" s="494">
        <v>1973</v>
      </c>
      <c r="B16" s="497">
        <f>'A11-1'!B16/'A14'!B16*100</f>
        <v>52.758433193215794</v>
      </c>
      <c r="C16" s="497">
        <f>'A11-1'!C16/'A14'!C16*100</f>
        <v>45.682407029001688</v>
      </c>
      <c r="D16" s="497">
        <f>'A11-1'!D16/'A14'!D16*100</f>
        <v>54.395964938340057</v>
      </c>
      <c r="E16" s="497">
        <f>'A11-1'!E16/'A14'!E16*100</f>
        <v>49.543077970633327</v>
      </c>
      <c r="F16" s="497">
        <f>'A11-1'!F16/'A14'!F16*100</f>
        <v>63.623230280265815</v>
      </c>
      <c r="G16" s="497">
        <f>'A11-1'!G16/'A14'!G16*100</f>
        <v>53.431990934539307</v>
      </c>
      <c r="H16" s="497">
        <f>'A11-1'!H16/'A14'!H16*100</f>
        <v>54.890764337830255</v>
      </c>
      <c r="I16" s="497">
        <f>'A11-1'!I16/'A14'!I16*100</f>
        <v>43.6132956057629</v>
      </c>
      <c r="J16" s="497">
        <f>'A11-1'!J16/'A14'!J16*100</f>
        <v>47.708811253827569</v>
      </c>
      <c r="K16" s="497">
        <f>'A11-1'!K16/'A14'!K16*100</f>
        <v>57.27305869485965</v>
      </c>
      <c r="L16" s="497">
        <f>'A11-1'!L16/'A14'!L16*100</f>
        <v>49.583419403704468</v>
      </c>
      <c r="M16" s="497">
        <f>'A11-1'!M16/'A14'!M16*100</f>
        <v>63.845098802851489</v>
      </c>
      <c r="N16" s="497">
        <f>'A11-1'!N16/'A14'!N16*100</f>
        <v>44.725593632733798</v>
      </c>
      <c r="O16" s="497">
        <f>'A11-1'!O16/'A14'!O16*100</f>
        <v>55.864497576429159</v>
      </c>
      <c r="R16" s="502"/>
      <c r="S16" s="502"/>
      <c r="T16" s="502"/>
      <c r="U16" s="502"/>
      <c r="V16" s="502"/>
      <c r="W16" s="502"/>
      <c r="X16" s="502"/>
      <c r="Y16" s="502"/>
      <c r="Z16" s="502"/>
      <c r="AA16" s="502"/>
      <c r="AB16" s="502"/>
      <c r="AC16" s="502"/>
      <c r="AD16" s="502"/>
      <c r="AE16" s="502"/>
    </row>
    <row r="17" spans="1:31" hidden="1">
      <c r="A17" s="494">
        <v>1974</v>
      </c>
      <c r="B17" s="497">
        <f>'A11-1'!B17/'A14'!B17*100</f>
        <v>52.552592516763063</v>
      </c>
      <c r="C17" s="497">
        <f>'A11-1'!C17/'A14'!C17*100</f>
        <v>45.516721292171589</v>
      </c>
      <c r="D17" s="497">
        <f>'A11-1'!D17/'A14'!D17*100</f>
        <v>54.97739118385168</v>
      </c>
      <c r="E17" s="497">
        <f>'A11-1'!E17/'A14'!E17*100</f>
        <v>50.301063183524541</v>
      </c>
      <c r="F17" s="497">
        <f>'A11-1'!F17/'A14'!F17*100</f>
        <v>64.768174012593022</v>
      </c>
      <c r="G17" s="497">
        <f>'A11-1'!G17/'A14'!G17*100</f>
        <v>53.547028013301876</v>
      </c>
      <c r="H17" s="497">
        <f>'A11-1'!H17/'A14'!H17*100</f>
        <v>53.966303966303961</v>
      </c>
      <c r="I17" s="497">
        <f>'A11-1'!I17/'A14'!I17*100</f>
        <v>43.931101476058473</v>
      </c>
      <c r="J17" s="497">
        <f>'A11-1'!J17/'A14'!J17*100</f>
        <v>47.183908045977006</v>
      </c>
      <c r="K17" s="497">
        <f>'A11-1'!K17/'A14'!K17*100</f>
        <v>57.199710564399417</v>
      </c>
      <c r="L17" s="497">
        <f>'A11-1'!L17/'A14'!L17*100</f>
        <v>49.31727197606039</v>
      </c>
      <c r="M17" s="497">
        <f>'A11-1'!M17/'A14'!M17*100</f>
        <v>65.301049997463764</v>
      </c>
      <c r="N17" s="497">
        <f>'A11-1'!N17/'A14'!N17*100</f>
        <v>45.446635779397326</v>
      </c>
      <c r="O17" s="497">
        <f>'A11-1'!O17/'A14'!O17*100</f>
        <v>55.928296884471649</v>
      </c>
      <c r="R17" s="502"/>
      <c r="S17" s="502"/>
      <c r="T17" s="502"/>
      <c r="U17" s="502"/>
      <c r="V17" s="502"/>
      <c r="W17" s="502"/>
      <c r="X17" s="502"/>
      <c r="Y17" s="502"/>
      <c r="Z17" s="502"/>
      <c r="AA17" s="502"/>
      <c r="AB17" s="502"/>
      <c r="AC17" s="502"/>
      <c r="AD17" s="502"/>
      <c r="AE17" s="502"/>
    </row>
    <row r="18" spans="1:31" hidden="1">
      <c r="A18" s="494">
        <v>1975</v>
      </c>
      <c r="B18" s="497">
        <f>'A11-1'!B18/'A14'!B18*100</f>
        <v>51.707444720659431</v>
      </c>
      <c r="C18" s="497">
        <f>'A11-1'!C18/'A14'!C18*100</f>
        <v>45.351238888718242</v>
      </c>
      <c r="D18" s="497">
        <f>'A11-1'!D18/'A14'!D18*100</f>
        <v>55.564055874000353</v>
      </c>
      <c r="E18" s="497">
        <f>'A11-1'!E18/'A14'!E18*100</f>
        <v>51.069146104226171</v>
      </c>
      <c r="F18" s="497">
        <f>'A11-1'!F18/'A14'!F18*100</f>
        <v>63.987503550127798</v>
      </c>
      <c r="G18" s="497">
        <f>'A11-1'!G18/'A14'!G18*100</f>
        <v>52.983228889864442</v>
      </c>
      <c r="H18" s="497">
        <f>'A11-1'!H18/'A14'!H18*100</f>
        <v>52.530333930741811</v>
      </c>
      <c r="I18" s="497">
        <f>'A11-1'!I18/'A14'!I18*100</f>
        <v>43.734317308527402</v>
      </c>
      <c r="J18" s="497">
        <f>'A11-1'!J18/'A14'!J18*100</f>
        <v>46.369436739814368</v>
      </c>
      <c r="K18" s="497">
        <f>'A11-1'!K18/'A14'!K18*100</f>
        <v>57.107757107757109</v>
      </c>
      <c r="L18" s="497">
        <f>'A11-1'!L18/'A14'!L18*100</f>
        <v>47.781788403285184</v>
      </c>
      <c r="M18" s="497">
        <f>'A11-1'!M18/'A14'!M18*100</f>
        <v>66.874515487545921</v>
      </c>
      <c r="N18" s="497">
        <f>'A11-1'!N18/'A14'!N18*100</f>
        <v>46.178731257923374</v>
      </c>
      <c r="O18" s="497">
        <f>'A11-1'!O18/'A14'!O18*100</f>
        <v>54.223200177599018</v>
      </c>
      <c r="R18" s="502"/>
      <c r="S18" s="502"/>
      <c r="T18" s="502"/>
      <c r="U18" s="502"/>
      <c r="V18" s="502"/>
      <c r="W18" s="502"/>
      <c r="X18" s="502"/>
      <c r="Y18" s="502"/>
      <c r="Z18" s="502"/>
      <c r="AA18" s="502"/>
      <c r="AB18" s="502"/>
      <c r="AC18" s="502"/>
      <c r="AD18" s="502"/>
      <c r="AE18" s="502"/>
    </row>
    <row r="19" spans="1:31" hidden="1">
      <c r="A19" s="494">
        <v>1976</v>
      </c>
      <c r="B19" s="497">
        <f>'A11-1'!B19/'A14'!B19*100</f>
        <v>51.544973021137572</v>
      </c>
      <c r="C19" s="497">
        <f>'A11-1'!C19/'A14'!C19*100</f>
        <v>45.185959804445311</v>
      </c>
      <c r="D19" s="497">
        <f>'A11-1'!D19/'A14'!D19*100</f>
        <v>56.155983632505183</v>
      </c>
      <c r="E19" s="497">
        <f>'A11-1'!E19/'A14'!E19*100</f>
        <v>51.847420286437973</v>
      </c>
      <c r="F19" s="497">
        <f>'A11-1'!F19/'A14'!F19*100</f>
        <v>62.602314422805527</v>
      </c>
      <c r="G19" s="497">
        <f>'A11-1'!G19/'A14'!G19*100</f>
        <v>52.600391863546122</v>
      </c>
      <c r="H19" s="497">
        <f>'A11-1'!H19/'A14'!H19*100</f>
        <v>52.228159230563719</v>
      </c>
      <c r="I19" s="497">
        <f>'A11-1'!I19/'A14'!I19*100</f>
        <v>43.641463227444923</v>
      </c>
      <c r="J19" s="497">
        <f>'A11-1'!J19/'A14'!J19*100</f>
        <v>46.011985293408095</v>
      </c>
      <c r="K19" s="497">
        <f>'A11-1'!K19/'A14'!K19*100</f>
        <v>59.294199860237597</v>
      </c>
      <c r="L19" s="497">
        <f>'A11-1'!L19/'A14'!L19*100</f>
        <v>49.194465578502353</v>
      </c>
      <c r="M19" s="497">
        <f>'A11-1'!M19/'A14'!M19*100</f>
        <v>67.525686373589352</v>
      </c>
      <c r="N19" s="497">
        <f>'A11-1'!N19/'A14'!N19*100</f>
        <v>46.9220364385083</v>
      </c>
      <c r="O19" s="497">
        <f>'A11-1'!O19/'A14'!O19*100</f>
        <v>55.079090617995519</v>
      </c>
      <c r="R19" s="502"/>
      <c r="S19" s="502"/>
      <c r="T19" s="502"/>
      <c r="U19" s="502"/>
      <c r="V19" s="502"/>
      <c r="W19" s="502"/>
      <c r="X19" s="502"/>
      <c r="Y19" s="502"/>
      <c r="Z19" s="502"/>
      <c r="AA19" s="502"/>
      <c r="AB19" s="502"/>
      <c r="AC19" s="502"/>
      <c r="AD19" s="502"/>
      <c r="AE19" s="502"/>
    </row>
    <row r="20" spans="1:31" hidden="1">
      <c r="A20" s="494">
        <v>1977</v>
      </c>
      <c r="B20" s="497">
        <f>'A11-1'!B20/'A14'!B20*100</f>
        <v>51.538341858068023</v>
      </c>
      <c r="C20" s="497">
        <f>'A11-1'!C20/'A14'!C20*100</f>
        <v>44.987149865519818</v>
      </c>
      <c r="D20" s="497">
        <f>'A11-1'!D20/'A14'!D20*100</f>
        <v>55.954873159624441</v>
      </c>
      <c r="E20" s="497">
        <f>'A11-1'!E20/'A14'!E20*100</f>
        <v>52.61441991601454</v>
      </c>
      <c r="F20" s="497">
        <f>'A11-1'!F20/'A14'!F20*100</f>
        <v>61.393649901657767</v>
      </c>
      <c r="G20" s="497">
        <f>'A11-1'!G20/'A14'!G20*100</f>
        <v>52.821686485690599</v>
      </c>
      <c r="H20" s="497">
        <f>'A11-1'!H20/'A14'!H20*100</f>
        <v>52.078813507384957</v>
      </c>
      <c r="I20" s="497">
        <f>'A11-1'!I20/'A14'!I20*100</f>
        <v>45.318508223303219</v>
      </c>
      <c r="J20" s="497">
        <f>'A11-1'!J20/'A14'!J20*100</f>
        <v>46.012522599676473</v>
      </c>
      <c r="K20" s="497">
        <f>'A11-1'!K20/'A14'!K20*100</f>
        <v>60.069444444444443</v>
      </c>
      <c r="L20" s="497">
        <f>'A11-1'!L20/'A14'!L20*100</f>
        <v>48.564797897732134</v>
      </c>
      <c r="M20" s="497">
        <f>'A11-1'!M20/'A14'!M20*100</f>
        <v>67.453145917001336</v>
      </c>
      <c r="N20" s="497">
        <f>'A11-1'!N20/'A14'!N20*100</f>
        <v>47.676709618333774</v>
      </c>
      <c r="O20" s="497">
        <f>'A11-1'!O20/'A14'!O20*100</f>
        <v>56.106793430418264</v>
      </c>
      <c r="R20" s="502"/>
      <c r="S20" s="502"/>
      <c r="T20" s="502"/>
      <c r="U20" s="502"/>
      <c r="V20" s="502"/>
      <c r="W20" s="502"/>
      <c r="X20" s="502"/>
      <c r="Y20" s="502"/>
      <c r="Z20" s="502"/>
      <c r="AA20" s="502"/>
      <c r="AB20" s="502"/>
      <c r="AC20" s="502"/>
      <c r="AD20" s="502"/>
      <c r="AE20" s="502"/>
    </row>
    <row r="21" spans="1:31" hidden="1">
      <c r="A21" s="494">
        <v>1978</v>
      </c>
      <c r="B21" s="497">
        <f>'A11-1'!B21/'A14'!B21*100</f>
        <v>55.990199231831681</v>
      </c>
      <c r="C21" s="497">
        <f>'A11-1'!C21/'A14'!C21*100</f>
        <v>44.788232681207489</v>
      </c>
      <c r="D21" s="497">
        <f>'A11-1'!D21/'A14'!D21*100</f>
        <v>56.569059779062705</v>
      </c>
      <c r="E21" s="497">
        <f>'A11-1'!E21/'A14'!E21*100</f>
        <v>53.39056811181019</v>
      </c>
      <c r="F21" s="497">
        <f>'A11-1'!F21/'A14'!F21*100</f>
        <v>60.234571348785259</v>
      </c>
      <c r="G21" s="497">
        <f>'A11-1'!G21/'A14'!G21*100</f>
        <v>52.413828377741702</v>
      </c>
      <c r="H21" s="497">
        <f>'A11-1'!H21/'A14'!H21*100</f>
        <v>52.198272365966417</v>
      </c>
      <c r="I21" s="497">
        <f>'A11-1'!I21/'A14'!I21*100</f>
        <v>45.043868691727944</v>
      </c>
      <c r="J21" s="497">
        <f>'A11-1'!J21/'A14'!J21*100</f>
        <v>45.921156804622711</v>
      </c>
      <c r="K21" s="497">
        <f>'A11-1'!K21/'A14'!K21*100</f>
        <v>60.495526496902961</v>
      </c>
      <c r="L21" s="497">
        <f>'A11-1'!L21/'A14'!L21*100</f>
        <v>47.407854010337864</v>
      </c>
      <c r="M21" s="497">
        <f>'A11-1'!M21/'A14'!M21*100</f>
        <v>67.500834167500841</v>
      </c>
      <c r="N21" s="497">
        <f>'A11-1'!N21/'A14'!N21*100</f>
        <v>48.442911039472108</v>
      </c>
      <c r="O21" s="497">
        <f>'A11-1'!O21/'A14'!O21*100</f>
        <v>57.503721134189348</v>
      </c>
      <c r="R21" s="502"/>
      <c r="S21" s="502"/>
      <c r="T21" s="502"/>
      <c r="U21" s="502"/>
      <c r="V21" s="502"/>
      <c r="W21" s="502"/>
      <c r="X21" s="502"/>
      <c r="Y21" s="502"/>
      <c r="Z21" s="502"/>
      <c r="AA21" s="502"/>
      <c r="AB21" s="502"/>
      <c r="AC21" s="502"/>
      <c r="AD21" s="502"/>
      <c r="AE21" s="502"/>
    </row>
    <row r="22" spans="1:31" hidden="1">
      <c r="A22" s="494">
        <v>1979</v>
      </c>
      <c r="B22" s="497">
        <f>'A11-1'!B22/'A14'!B22*100</f>
        <v>56.161352152917232</v>
      </c>
      <c r="C22" s="497">
        <f>'A11-1'!C22/'A14'!C22*100</f>
        <v>44.589209129878704</v>
      </c>
      <c r="D22" s="497">
        <f>'A11-1'!D22/'A14'!D22*100</f>
        <v>57.955561442431872</v>
      </c>
      <c r="E22" s="497">
        <f>'A11-1'!E22/'A14'!E22*100</f>
        <v>54.17590997989339</v>
      </c>
      <c r="F22" s="497">
        <f>'A11-1'!F22/'A14'!F22*100</f>
        <v>61.673151750972764</v>
      </c>
      <c r="G22" s="497">
        <f>'A11-1'!G22/'A14'!G22*100</f>
        <v>52.590421405733437</v>
      </c>
      <c r="H22" s="497">
        <f>'A11-1'!H22/'A14'!H22*100</f>
        <v>52.631156101871937</v>
      </c>
      <c r="I22" s="497">
        <f>'A11-1'!I22/'A14'!I22*100</f>
        <v>45.103279579633991</v>
      </c>
      <c r="J22" s="497">
        <f>'A11-1'!J22/'A14'!J22*100</f>
        <v>45.998798743300689</v>
      </c>
      <c r="K22" s="497">
        <f>'A11-1'!K22/'A14'!K22*100</f>
        <v>60.888888888888893</v>
      </c>
      <c r="L22" s="497">
        <f>'A11-1'!L22/'A14'!L22*100</f>
        <v>46.273308410364514</v>
      </c>
      <c r="M22" s="497">
        <f>'A11-1'!M22/'A14'!M22*100</f>
        <v>68.373794479547726</v>
      </c>
      <c r="N22" s="497">
        <f>'A11-1'!N22/'A14'!N22*100</f>
        <v>49.220802906847325</v>
      </c>
      <c r="O22" s="497">
        <f>'A11-1'!O22/'A14'!O22*100</f>
        <v>58.126542966499052</v>
      </c>
      <c r="R22" s="502"/>
      <c r="S22" s="502"/>
      <c r="T22" s="502"/>
      <c r="U22" s="502"/>
      <c r="V22" s="502"/>
      <c r="W22" s="502"/>
      <c r="X22" s="502"/>
      <c r="Y22" s="502"/>
      <c r="Z22" s="502"/>
      <c r="AA22" s="502"/>
      <c r="AB22" s="502"/>
      <c r="AC22" s="502"/>
      <c r="AD22" s="502"/>
      <c r="AE22" s="502"/>
    </row>
    <row r="23" spans="1:31" ht="18" customHeight="1">
      <c r="A23" s="494">
        <v>1980</v>
      </c>
      <c r="B23" s="497">
        <f>'A11-1'!B23/'A14'!B23*100</f>
        <v>56.740617436712562</v>
      </c>
      <c r="C23" s="497">
        <f>'A11-1'!C23/'A14'!C23*100</f>
        <v>44.390080177534529</v>
      </c>
      <c r="D23" s="497">
        <f>'A11-1'!D23/'A14'!D23*100</f>
        <v>58.523680195630767</v>
      </c>
      <c r="E23" s="497">
        <f>'A11-1'!E23/'A14'!E23*100</f>
        <v>54.970488921901584</v>
      </c>
      <c r="F23" s="497">
        <f>'A11-1'!F23/'A14'!F23*100</f>
        <v>63.312137130218417</v>
      </c>
      <c r="G23" s="497">
        <f>'A11-1'!G23/'A14'!G23*100</f>
        <v>52.595233087469154</v>
      </c>
      <c r="H23" s="497">
        <f>'A11-1'!H23/'A14'!H23*100</f>
        <v>52.853655147773956</v>
      </c>
      <c r="I23" s="497">
        <f>'A11-1'!I23/'A14'!I23*100</f>
        <v>45.197347789077554</v>
      </c>
      <c r="J23" s="497">
        <f>'A11-1'!J23/'A14'!J23*100</f>
        <v>46.393478122412581</v>
      </c>
      <c r="K23" s="497">
        <f>'A11-1'!K23/'A14'!K23*100</f>
        <v>63.157894736842103</v>
      </c>
      <c r="L23" s="497">
        <f>'A11-1'!L23/'A14'!L23*100</f>
        <v>44.541403083733385</v>
      </c>
      <c r="M23" s="497">
        <f>'A11-1'!M23/'A14'!M23*100</f>
        <v>68.861681005956328</v>
      </c>
      <c r="N23" s="497">
        <f>'A11-1'!N23/'A14'!N23*100</f>
        <v>50.010549406249773</v>
      </c>
      <c r="O23" s="497">
        <f>'A11-1'!O23/'A14'!O23*100</f>
        <v>57.429826600621112</v>
      </c>
      <c r="R23" s="502"/>
      <c r="S23" s="502"/>
      <c r="T23" s="502"/>
      <c r="U23" s="502"/>
      <c r="V23" s="502"/>
      <c r="W23" s="502"/>
      <c r="X23" s="502"/>
      <c r="Y23" s="502"/>
      <c r="Z23" s="502"/>
      <c r="AA23" s="502"/>
      <c r="AB23" s="502"/>
      <c r="AC23" s="502"/>
      <c r="AD23" s="502"/>
      <c r="AE23" s="502"/>
    </row>
    <row r="24" spans="1:31" ht="18" customHeight="1">
      <c r="A24" s="494">
        <v>1981</v>
      </c>
      <c r="B24" s="497">
        <f>'A11-1'!B24/'A14'!B24*100</f>
        <v>56.827798136427951</v>
      </c>
      <c r="C24" s="497">
        <f>'A11-1'!C24/'A14'!C24*100</f>
        <v>44.362614632884195</v>
      </c>
      <c r="D24" s="497">
        <f>'A11-1'!D24/'A14'!D24*100</f>
        <v>59.195399244191925</v>
      </c>
      <c r="E24" s="497">
        <f>'A11-1'!E24/'A14'!E24*100</f>
        <v>55.894916318514319</v>
      </c>
      <c r="F24" s="497">
        <f>'A11-1'!F24/'A14'!F24*100</f>
        <v>63.668866886688669</v>
      </c>
      <c r="G24" s="497">
        <f>'A11-1'!G24/'A14'!G24*100</f>
        <v>51.963899472307972</v>
      </c>
      <c r="H24" s="497">
        <f>'A11-1'!H24/'A14'!H24*100</f>
        <v>52.358340376186639</v>
      </c>
      <c r="I24" s="497">
        <f>'A11-1'!I24/'A14'!I24*100</f>
        <v>45.133392618941755</v>
      </c>
      <c r="J24" s="497">
        <f>'A11-1'!J24/'A14'!J24*100</f>
        <v>46.141431545696037</v>
      </c>
      <c r="K24" s="497">
        <f>'A11-1'!K24/'A14'!K24*100</f>
        <v>63.199450738070716</v>
      </c>
      <c r="L24" s="497">
        <f>'A11-1'!L24/'A14'!L24*100</f>
        <v>42.964989987128938</v>
      </c>
      <c r="M24" s="497">
        <f>'A11-1'!M24/'A14'!M24*100</f>
        <v>68.579910935180592</v>
      </c>
      <c r="N24" s="497">
        <f>'A11-1'!N24/'A14'!N24*100</f>
        <v>50.869763921165578</v>
      </c>
      <c r="O24" s="497">
        <f>'A11-1'!O24/'A14'!O24*100</f>
        <v>57.28241510853529</v>
      </c>
      <c r="R24" s="502"/>
      <c r="S24" s="502"/>
      <c r="T24" s="502"/>
      <c r="U24" s="502"/>
      <c r="V24" s="502"/>
      <c r="W24" s="502"/>
      <c r="X24" s="502"/>
      <c r="Y24" s="502"/>
      <c r="Z24" s="502"/>
      <c r="AA24" s="502"/>
      <c r="AB24" s="502"/>
      <c r="AC24" s="502"/>
      <c r="AD24" s="502"/>
      <c r="AE24" s="502"/>
    </row>
    <row r="25" spans="1:31" ht="18" customHeight="1">
      <c r="A25" s="494">
        <v>1982</v>
      </c>
      <c r="B25" s="497">
        <f>'A11-1'!B25/'A14'!B25*100</f>
        <v>55.719063756968559</v>
      </c>
      <c r="C25" s="497">
        <f>'A11-1'!C25/'A14'!C25*100</f>
        <v>44.371751115823841</v>
      </c>
      <c r="D25" s="497">
        <f>'A11-1'!D25/'A14'!D25*100</f>
        <v>56.396243600615605</v>
      </c>
      <c r="E25" s="497">
        <f>'A11-1'!E25/'A14'!E25*100</f>
        <v>56.83557387908219</v>
      </c>
      <c r="F25" s="497">
        <f>'A11-1'!F25/'A14'!F25*100</f>
        <v>64.024056861673046</v>
      </c>
      <c r="G25" s="497">
        <f>'A11-1'!G25/'A14'!G25*100</f>
        <v>51.692003712612191</v>
      </c>
      <c r="H25" s="497">
        <f>'A11-1'!H25/'A14'!H25*100</f>
        <v>51.407887290963373</v>
      </c>
      <c r="I25" s="497">
        <f>'A11-1'!I25/'A14'!I25*100</f>
        <v>44.469788353986182</v>
      </c>
      <c r="J25" s="497">
        <f>'A11-1'!J25/'A14'!J25*100</f>
        <v>44.939686369119428</v>
      </c>
      <c r="K25" s="497">
        <f>'A11-1'!K25/'A14'!K25*100</f>
        <v>62.935407507609064</v>
      </c>
      <c r="L25" s="497">
        <f>'A11-1'!L25/'A14'!L25*100</f>
        <v>42.126041552960011</v>
      </c>
      <c r="M25" s="497">
        <f>'A11-1'!M25/'A14'!M25*100</f>
        <v>68.255794838073314</v>
      </c>
      <c r="N25" s="497">
        <f>'A11-1'!N25/'A14'!N25*100</f>
        <v>51.806533780926991</v>
      </c>
      <c r="O25" s="497">
        <f>'A11-1'!O25/'A14'!O25*100</f>
        <v>56.077272700887548</v>
      </c>
      <c r="R25" s="502"/>
      <c r="S25" s="502"/>
      <c r="T25" s="502"/>
      <c r="U25" s="502"/>
      <c r="V25" s="502"/>
      <c r="W25" s="502"/>
      <c r="X25" s="502"/>
      <c r="Y25" s="502"/>
      <c r="Z25" s="502"/>
      <c r="AA25" s="502"/>
      <c r="AB25" s="502"/>
      <c r="AC25" s="502"/>
      <c r="AD25" s="502"/>
      <c r="AE25" s="502"/>
    </row>
    <row r="26" spans="1:31" ht="18" customHeight="1">
      <c r="A26" s="494">
        <v>1983</v>
      </c>
      <c r="B26" s="497">
        <f>'A11-1'!B26/'A14'!B26*100</f>
        <v>53.741969051362993</v>
      </c>
      <c r="C26" s="497">
        <f>'A11-1'!C26/'A14'!C26*100</f>
        <v>44.459479854225073</v>
      </c>
      <c r="D26" s="497">
        <f>'A11-1'!D26/'A14'!D26*100</f>
        <v>56.093805702948593</v>
      </c>
      <c r="E26" s="497">
        <f>'A11-1'!E26/'A14'!E26*100</f>
        <v>57.806258815531272</v>
      </c>
      <c r="F26" s="497">
        <f>'A11-1'!F26/'A14'!F26*100</f>
        <v>64.078197121911487</v>
      </c>
      <c r="G26" s="497">
        <f>'A11-1'!G26/'A14'!G26*100</f>
        <v>51.171312618388363</v>
      </c>
      <c r="H26" s="497">
        <f>'A11-1'!H26/'A14'!H26*100</f>
        <v>50.503429381934048</v>
      </c>
      <c r="I26" s="497">
        <f>'A11-1'!I26/'A14'!I26*100</f>
        <v>44.047386578142287</v>
      </c>
      <c r="J26" s="497">
        <f>'A11-1'!J26/'A14'!J26*100</f>
        <v>43.051235493802793</v>
      </c>
      <c r="K26" s="497">
        <f>'A11-1'!K26/'A14'!K26*100</f>
        <v>64.016449623029473</v>
      </c>
      <c r="L26" s="497">
        <f>'A11-1'!L26/'A14'!L26*100</f>
        <v>41.425949010126843</v>
      </c>
      <c r="M26" s="497">
        <f>'A11-1'!M26/'A14'!M26*100</f>
        <v>68.202689406362737</v>
      </c>
      <c r="N26" s="497">
        <f>'A11-1'!N26/'A14'!N26*100</f>
        <v>52.817153564361597</v>
      </c>
      <c r="O26" s="497">
        <f>'A11-1'!O26/'A14'!O26*100</f>
        <v>56.198052991688471</v>
      </c>
      <c r="R26" s="502"/>
      <c r="S26" s="502"/>
      <c r="T26" s="502"/>
      <c r="U26" s="502"/>
      <c r="V26" s="502"/>
      <c r="W26" s="502"/>
      <c r="X26" s="502"/>
      <c r="Y26" s="502"/>
      <c r="Z26" s="502"/>
      <c r="AA26" s="502"/>
      <c r="AB26" s="502"/>
      <c r="AC26" s="502"/>
      <c r="AD26" s="502"/>
      <c r="AE26" s="502"/>
    </row>
    <row r="27" spans="1:31" ht="18" customHeight="1">
      <c r="A27" s="494">
        <v>1984</v>
      </c>
      <c r="B27" s="497">
        <f>'A11-1'!B27/'A14'!B27*100</f>
        <v>54.425042736899563</v>
      </c>
      <c r="C27" s="497">
        <f>'A11-1'!C27/'A14'!C27*100</f>
        <v>43.526973848674722</v>
      </c>
      <c r="D27" s="497">
        <f>'A11-1'!D27/'A14'!D27*100</f>
        <v>56.805355703191175</v>
      </c>
      <c r="E27" s="497">
        <f>'A11-1'!E27/'A14'!E27*100</f>
        <v>59.26660737162107</v>
      </c>
      <c r="F27" s="497">
        <f>'A11-1'!F27/'A14'!F27*100</f>
        <v>64.529220779220779</v>
      </c>
      <c r="G27" s="497">
        <f>'A11-1'!G27/'A14'!G27*100</f>
        <v>50.13670754173836</v>
      </c>
      <c r="H27" s="497">
        <f>'A11-1'!H27/'A14'!H27*100</f>
        <v>50.502343235601664</v>
      </c>
      <c r="I27" s="497">
        <f>'A11-1'!I27/'A14'!I27*100</f>
        <v>43.84675257286171</v>
      </c>
      <c r="J27" s="497">
        <f>'A11-1'!J27/'A14'!J27*100</f>
        <v>42.655392751864071</v>
      </c>
      <c r="K27" s="497">
        <f>'A11-1'!K27/'A14'!K27*100</f>
        <v>64.293015332197612</v>
      </c>
      <c r="L27" s="497">
        <f>'A11-1'!L27/'A14'!L27*100</f>
        <v>39.824408371096887</v>
      </c>
      <c r="M27" s="497">
        <f>'A11-1'!M27/'A14'!M27*100</f>
        <v>68.657937806873974</v>
      </c>
      <c r="N27" s="497">
        <f>'A11-1'!N27/'A14'!N27*100</f>
        <v>53.816532252128205</v>
      </c>
      <c r="O27" s="497">
        <f>'A11-1'!O27/'A14'!O27*100</f>
        <v>57.925083483102114</v>
      </c>
      <c r="R27" s="502"/>
      <c r="S27" s="502"/>
      <c r="T27" s="502"/>
      <c r="U27" s="502"/>
      <c r="V27" s="502"/>
      <c r="W27" s="502"/>
      <c r="X27" s="502"/>
      <c r="Y27" s="502"/>
      <c r="Z27" s="502"/>
      <c r="AA27" s="502"/>
      <c r="AB27" s="502"/>
      <c r="AC27" s="502"/>
      <c r="AD27" s="502"/>
      <c r="AE27" s="502"/>
    </row>
    <row r="28" spans="1:31" ht="18" customHeight="1">
      <c r="A28" s="494">
        <v>1985</v>
      </c>
      <c r="B28" s="497">
        <f>'A11-1'!B28/'A14'!B28*100</f>
        <v>55.109000455523812</v>
      </c>
      <c r="C28" s="497">
        <f>'A11-1'!C28/'A14'!C28*100</f>
        <v>44.049176654873143</v>
      </c>
      <c r="D28" s="497">
        <f>'A11-1'!D28/'A14'!D28*100</f>
        <v>57.708880343904809</v>
      </c>
      <c r="E28" s="497">
        <f>'A11-1'!E28/'A14'!E28*100</f>
        <v>60.133903609473229</v>
      </c>
      <c r="F28" s="497">
        <f>'A11-1'!F28/'A14'!F28*100</f>
        <v>65.083648138154345</v>
      </c>
      <c r="G28" s="497">
        <f>'A11-1'!G28/'A14'!G28*100</f>
        <v>49.682088426107498</v>
      </c>
      <c r="H28" s="497">
        <f>'A11-1'!H28/'A14'!H28*100</f>
        <v>50.843003610665939</v>
      </c>
      <c r="I28" s="497">
        <f>'A11-1'!I28/'A14'!I28*100</f>
        <v>43.787973120934325</v>
      </c>
      <c r="J28" s="497">
        <f>'A11-1'!J28/'A14'!J28*100</f>
        <v>43.048486042805493</v>
      </c>
      <c r="K28" s="497">
        <f>'A11-1'!K28/'A14'!K28*100</f>
        <v>65.15456989247312</v>
      </c>
      <c r="L28" s="497">
        <f>'A11-1'!L28/'A14'!L28*100</f>
        <v>38.869102181047211</v>
      </c>
      <c r="M28" s="497">
        <f>'A11-1'!M28/'A14'!M28*100</f>
        <v>69.330065359477118</v>
      </c>
      <c r="N28" s="497">
        <f>'A11-1'!N28/'A14'!N28*100</f>
        <v>54.250834455804927</v>
      </c>
      <c r="O28" s="497">
        <f>'A11-1'!O28/'A14'!O28*100</f>
        <v>58.547644031940379</v>
      </c>
      <c r="R28" s="502"/>
      <c r="S28" s="502"/>
      <c r="T28" s="502"/>
      <c r="U28" s="502"/>
      <c r="V28" s="502"/>
      <c r="W28" s="502"/>
      <c r="X28" s="502"/>
      <c r="Y28" s="502"/>
      <c r="Z28" s="502"/>
      <c r="AA28" s="502"/>
      <c r="AB28" s="502"/>
      <c r="AC28" s="502"/>
      <c r="AD28" s="502"/>
      <c r="AE28" s="502"/>
    </row>
    <row r="29" spans="1:31" ht="18" customHeight="1">
      <c r="A29" s="494">
        <v>1986</v>
      </c>
      <c r="B29" s="497">
        <f>'A11-1'!B29/'A14'!B29*100</f>
        <v>56.202372441603501</v>
      </c>
      <c r="C29" s="497">
        <f>'A11-1'!C29/'A14'!C29*100</f>
        <v>43.965776250838765</v>
      </c>
      <c r="D29" s="497">
        <f>'A11-1'!D29/'A14'!D29*100</f>
        <v>58.838313459279753</v>
      </c>
      <c r="E29" s="497">
        <f>'A11-1'!E29/'A14'!E29*100</f>
        <v>62.026484478888797</v>
      </c>
      <c r="F29" s="497">
        <f>'A11-1'!F29/'A14'!F29*100</f>
        <v>64.837234328759749</v>
      </c>
      <c r="G29" s="497">
        <f>'A11-1'!G29/'A14'!G29*100</f>
        <v>49.728004610387337</v>
      </c>
      <c r="H29" s="497">
        <f>'A11-1'!H29/'A14'!H29*100</f>
        <v>51.363951073159456</v>
      </c>
      <c r="I29" s="497">
        <f>'A11-1'!I29/'A14'!I29*100</f>
        <v>43.485099689665432</v>
      </c>
      <c r="J29" s="497">
        <f>'A11-1'!J29/'A14'!J29*100</f>
        <v>43.46533395451273</v>
      </c>
      <c r="K29" s="497">
        <f>'A11-1'!K29/'A14'!K29*100</f>
        <v>66.978297161936567</v>
      </c>
      <c r="L29" s="497">
        <f>'A11-1'!L29/'A14'!L29*100</f>
        <v>39.055473301138804</v>
      </c>
      <c r="M29" s="497">
        <f>'A11-1'!M29/'A14'!M29*100</f>
        <v>69.691529296556226</v>
      </c>
      <c r="N29" s="497">
        <f>'A11-1'!N29/'A14'!N29*100</f>
        <v>54.484239023598668</v>
      </c>
      <c r="O29" s="497">
        <f>'A11-1'!O29/'A14'!O29*100</f>
        <v>59.07203136421024</v>
      </c>
      <c r="R29" s="502"/>
      <c r="S29" s="502"/>
      <c r="T29" s="502"/>
      <c r="U29" s="502"/>
      <c r="V29" s="502"/>
      <c r="W29" s="502"/>
      <c r="X29" s="502"/>
      <c r="Y29" s="502"/>
      <c r="Z29" s="502"/>
      <c r="AA29" s="502"/>
      <c r="AB29" s="502"/>
      <c r="AC29" s="502"/>
      <c r="AD29" s="502"/>
      <c r="AE29" s="502"/>
    </row>
    <row r="30" spans="1:31" ht="18" customHeight="1">
      <c r="A30" s="494">
        <v>1987</v>
      </c>
      <c r="B30" s="497">
        <f>'A11-1'!B30/'A14'!B30*100</f>
        <v>56.212998753343783</v>
      </c>
      <c r="C30" s="497">
        <f>'A11-1'!C30/'A14'!C30*100</f>
        <v>43.384305724849042</v>
      </c>
      <c r="D30" s="497">
        <f>'A11-1'!D30/'A14'!D30*100</f>
        <v>59.771577969658395</v>
      </c>
      <c r="E30" s="497">
        <f>'A11-1'!E30/'A14'!E30*100</f>
        <v>61.417469093641841</v>
      </c>
      <c r="F30" s="497">
        <f>'A11-1'!F30/'A14'!F30*100</f>
        <v>64.481461579795806</v>
      </c>
      <c r="G30" s="497">
        <f>'A11-1'!G30/'A14'!G30*100</f>
        <v>49.142466982198449</v>
      </c>
      <c r="H30" s="497">
        <f>'A11-1'!H30/'A14'!H30*100</f>
        <v>51.498092883292124</v>
      </c>
      <c r="I30" s="497">
        <f>'A11-1'!I30/'A14'!I30*100</f>
        <v>43.152187671406274</v>
      </c>
      <c r="J30" s="497">
        <f>'A11-1'!J30/'A14'!J30*100</f>
        <v>49.365295939359889</v>
      </c>
      <c r="K30" s="497">
        <f>'A11-1'!K30/'A14'!K30*100</f>
        <v>67.890211640211646</v>
      </c>
      <c r="L30" s="497">
        <f>'A11-1'!L30/'A14'!L30*100</f>
        <v>40.426388595060502</v>
      </c>
      <c r="M30" s="497">
        <f>'A11-1'!M30/'A14'!M30*100</f>
        <v>70.275109881165548</v>
      </c>
      <c r="N30" s="497">
        <f>'A11-1'!N30/'A14'!N30*100</f>
        <v>54.937968124323312</v>
      </c>
      <c r="O30" s="497">
        <f>'A11-1'!O30/'A14'!O30*100</f>
        <v>59.861016114470189</v>
      </c>
      <c r="R30" s="502"/>
      <c r="S30" s="502"/>
      <c r="T30" s="502"/>
      <c r="U30" s="502"/>
      <c r="V30" s="502"/>
      <c r="W30" s="502"/>
      <c r="X30" s="502"/>
      <c r="Y30" s="502"/>
      <c r="Z30" s="502"/>
      <c r="AA30" s="502"/>
      <c r="AB30" s="502"/>
      <c r="AC30" s="502"/>
      <c r="AD30" s="502"/>
      <c r="AE30" s="502"/>
    </row>
    <row r="31" spans="1:31" ht="18" customHeight="1">
      <c r="A31" s="494">
        <v>1988</v>
      </c>
      <c r="B31" s="497">
        <f>'A11-1'!B31/'A14'!B31*100</f>
        <v>57.120652701074803</v>
      </c>
      <c r="C31" s="497">
        <f>'A11-1'!C31/'A14'!C31*100</f>
        <v>43.480816324085353</v>
      </c>
      <c r="D31" s="497">
        <f>'A11-1'!D31/'A14'!D31*100</f>
        <v>60.814574034542993</v>
      </c>
      <c r="E31" s="497">
        <f>'A11-1'!E31/'A14'!E31*100</f>
        <v>62.120706373691306</v>
      </c>
      <c r="F31" s="497">
        <f>'A11-1'!F31/'A14'!F31*100</f>
        <v>64.71378661650094</v>
      </c>
      <c r="G31" s="497">
        <f>'A11-1'!G31/'A14'!G31*100</f>
        <v>49.030083212538997</v>
      </c>
      <c r="H31" s="497">
        <f>'A11-1'!H31/'A14'!H31*100</f>
        <v>51.699318975219853</v>
      </c>
      <c r="I31" s="497">
        <f>'A11-1'!I31/'A14'!I31*100</f>
        <v>42.990789910388315</v>
      </c>
      <c r="J31" s="497">
        <f>'A11-1'!J31/'A14'!J31*100</f>
        <v>50.389558073783377</v>
      </c>
      <c r="K31" s="497">
        <f>'A11-1'!K31/'A14'!K31*100</f>
        <v>66.612377850162858</v>
      </c>
      <c r="L31" s="497">
        <f>'A11-1'!L31/'A14'!L31*100</f>
        <v>41.34384722380878</v>
      </c>
      <c r="M31" s="497">
        <f>'A11-1'!M31/'A14'!M31*100</f>
        <v>70.930609597924771</v>
      </c>
      <c r="N31" s="497">
        <f>'A11-1'!N31/'A14'!N31*100</f>
        <v>56.651741808906365</v>
      </c>
      <c r="O31" s="497">
        <f>'A11-1'!O31/'A14'!O31*100</f>
        <v>60.544062921494387</v>
      </c>
      <c r="R31" s="502"/>
      <c r="S31" s="502"/>
      <c r="T31" s="502"/>
      <c r="U31" s="502"/>
      <c r="V31" s="502"/>
      <c r="W31" s="502"/>
      <c r="X31" s="502"/>
      <c r="Y31" s="502"/>
      <c r="Z31" s="502"/>
      <c r="AA31" s="502"/>
      <c r="AB31" s="502"/>
      <c r="AC31" s="502"/>
      <c r="AD31" s="502"/>
      <c r="AE31" s="502"/>
    </row>
    <row r="32" spans="1:31" ht="18" customHeight="1">
      <c r="A32" s="494">
        <v>1989</v>
      </c>
      <c r="B32" s="497">
        <f>'A11-1'!B32/'A14'!B32*100</f>
        <v>58.539690727782641</v>
      </c>
      <c r="C32" s="497">
        <f>'A11-1'!C32/'A14'!C32*100</f>
        <v>44.201384151357246</v>
      </c>
      <c r="D32" s="497">
        <f>'A11-1'!D32/'A14'!D32*100</f>
        <v>61.309184869727495</v>
      </c>
      <c r="E32" s="497">
        <f>'A11-1'!E32/'A14'!E32*100</f>
        <v>60.931740601149627</v>
      </c>
      <c r="F32" s="497">
        <f>'A11-1'!F32/'A14'!F32*100</f>
        <v>67.24832214765101</v>
      </c>
      <c r="G32" s="497">
        <f>'A11-1'!G32/'A14'!G32*100</f>
        <v>49.336458502722358</v>
      </c>
      <c r="H32" s="497">
        <f>'A11-1'!H32/'A14'!H32*100</f>
        <v>52.024204087043799</v>
      </c>
      <c r="I32" s="497">
        <f>'A11-1'!I32/'A14'!I32*100</f>
        <v>42.869915994344169</v>
      </c>
      <c r="J32" s="497">
        <f>'A11-1'!J32/'A14'!J32*100</f>
        <v>51.097838677082294</v>
      </c>
      <c r="K32" s="497">
        <f>'A11-1'!K32/'A14'!K32*100</f>
        <v>64.290343486714193</v>
      </c>
      <c r="L32" s="497">
        <f>'A11-1'!L32/'A14'!L32*100</f>
        <v>42.217736990895865</v>
      </c>
      <c r="M32" s="497">
        <f>'A11-1'!M32/'A14'!M32*100</f>
        <v>71.63360748266409</v>
      </c>
      <c r="N32" s="497">
        <f>'A11-1'!N32/'A14'!N32*100</f>
        <v>58.269793713297666</v>
      </c>
      <c r="O32" s="497">
        <f>'A11-1'!O32/'A14'!O32*100</f>
        <v>61.153375681359712</v>
      </c>
      <c r="R32" s="502"/>
      <c r="S32" s="502"/>
      <c r="T32" s="502"/>
      <c r="U32" s="502"/>
      <c r="V32" s="502"/>
      <c r="W32" s="502"/>
      <c r="X32" s="502"/>
      <c r="Y32" s="502"/>
      <c r="Z32" s="502"/>
      <c r="AA32" s="502"/>
      <c r="AB32" s="502"/>
      <c r="AC32" s="502"/>
      <c r="AD32" s="502"/>
      <c r="AE32" s="502"/>
    </row>
    <row r="33" spans="1:31" ht="18" customHeight="1">
      <c r="A33" s="494">
        <v>1990</v>
      </c>
      <c r="B33" s="497">
        <f>'A11-1'!B33/'A14'!B33*100</f>
        <v>58.58455988381909</v>
      </c>
      <c r="C33" s="497">
        <f>'A11-1'!C33/'A14'!C33*100</f>
        <v>44.635662244361249</v>
      </c>
      <c r="D33" s="497">
        <f>'A11-1'!D33/'A14'!D33*100</f>
        <v>60.79332531994627</v>
      </c>
      <c r="E33" s="497">
        <f>'A11-1'!E33/'A14'!E33*100</f>
        <v>61.079377356345766</v>
      </c>
      <c r="F33" s="497">
        <f>'A11-1'!F33/'A14'!F33*100</f>
        <v>66.996523134527948</v>
      </c>
      <c r="G33" s="497">
        <f>'A11-1'!G33/'A14'!G33*100</f>
        <v>49.305262989043406</v>
      </c>
      <c r="H33" s="497">
        <f>'A11-1'!H33/'A14'!H33*100</f>
        <v>52.562132935583108</v>
      </c>
      <c r="I33" s="497">
        <f>'A11-1'!I33/'A14'!I33*100</f>
        <v>43.291076720447812</v>
      </c>
      <c r="J33" s="497">
        <f>'A11-1'!J33/'A14'!J33*100</f>
        <v>52.474007858775614</v>
      </c>
      <c r="K33" s="497">
        <f>'A11-1'!K33/'A14'!K33*100</f>
        <v>63.518758085381634</v>
      </c>
      <c r="L33" s="497">
        <f>'A11-1'!L33/'A14'!L33*100</f>
        <v>42.871086047795572</v>
      </c>
      <c r="M33" s="497">
        <f>'A11-1'!M33/'A14'!M33*100</f>
        <v>71.909571909571909</v>
      </c>
      <c r="N33" s="497">
        <f>'A11-1'!N33/'A14'!N33*100</f>
        <v>58.636749630297594</v>
      </c>
      <c r="O33" s="497">
        <f>'A11-1'!O33/'A14'!O33*100</f>
        <v>61.031374725768508</v>
      </c>
      <c r="R33" s="502"/>
      <c r="S33" s="502"/>
      <c r="T33" s="502"/>
      <c r="U33" s="502"/>
      <c r="V33" s="502"/>
      <c r="W33" s="502"/>
      <c r="X33" s="502"/>
      <c r="Y33" s="502"/>
      <c r="Z33" s="502"/>
      <c r="AA33" s="502"/>
      <c r="AB33" s="502"/>
      <c r="AC33" s="502"/>
      <c r="AD33" s="502"/>
      <c r="AE33" s="502"/>
    </row>
    <row r="34" spans="1:31" ht="18" customHeight="1">
      <c r="A34" s="494">
        <v>1991</v>
      </c>
      <c r="B34" s="497">
        <f>'A11-1'!B34/'A14'!B34*100</f>
        <v>56.367874768898893</v>
      </c>
      <c r="C34" s="497">
        <f>'A11-1'!C34/'A14'!C34*100</f>
        <v>45.639077977823185</v>
      </c>
      <c r="D34" s="497">
        <f>'A11-1'!D34/'A14'!D34*100</f>
        <v>58.820988886979706</v>
      </c>
      <c r="E34" s="497">
        <f>'A11-1'!E34/'A14'!E34*100</f>
        <v>60.448363436812933</v>
      </c>
      <c r="F34" s="497">
        <f>'A11-1'!F34/'A14'!F34*100</f>
        <v>63.273983523784217</v>
      </c>
      <c r="G34" s="497">
        <f>'A11-1'!G34/'A14'!G34*100</f>
        <v>49.221216628581956</v>
      </c>
      <c r="H34" s="497">
        <f>'A11-1'!H34/'A14'!H34*100</f>
        <v>55.37028467360313</v>
      </c>
      <c r="I34" s="497">
        <f>'A11-1'!I34/'A14'!I34*100</f>
        <v>43.357843137254903</v>
      </c>
      <c r="J34" s="497">
        <f>'A11-1'!J34/'A14'!J34*100</f>
        <v>53.440726506561695</v>
      </c>
      <c r="K34" s="497">
        <f>'A11-1'!K34/'A14'!K34*100</f>
        <v>62.910495814552483</v>
      </c>
      <c r="L34" s="497">
        <f>'A11-1'!L34/'A14'!L34*100</f>
        <v>42.848438243325141</v>
      </c>
      <c r="M34" s="497">
        <f>'A11-1'!M34/'A14'!M34*100</f>
        <v>70.183559457302465</v>
      </c>
      <c r="N34" s="497">
        <f>'A11-1'!N34/'A14'!N34*100</f>
        <v>57.280645089434877</v>
      </c>
      <c r="O34" s="497">
        <f>'A11-1'!O34/'A14'!O34*100</f>
        <v>59.92876784077518</v>
      </c>
      <c r="R34" s="502"/>
      <c r="S34" s="502"/>
      <c r="T34" s="502"/>
      <c r="U34" s="502"/>
      <c r="V34" s="502"/>
      <c r="W34" s="502"/>
      <c r="X34" s="502"/>
      <c r="Y34" s="502"/>
      <c r="Z34" s="502"/>
      <c r="AA34" s="502"/>
      <c r="AB34" s="502"/>
      <c r="AC34" s="502"/>
      <c r="AD34" s="502"/>
      <c r="AE34" s="502"/>
    </row>
    <row r="35" spans="1:31" ht="18" customHeight="1">
      <c r="A35" s="494">
        <v>1992</v>
      </c>
      <c r="B35" s="497">
        <f>'A11-1'!B35/'A14'!B35*100</f>
        <v>55.350330221855103</v>
      </c>
      <c r="C35" s="497">
        <f>'A11-1'!C35/'A14'!C35*100</f>
        <v>46.066609136294993</v>
      </c>
      <c r="D35" s="497">
        <f>'A11-1'!D35/'A14'!D35*100</f>
        <v>57.48238992845981</v>
      </c>
      <c r="E35" s="497">
        <f>'A11-1'!E35/'A14'!E35*100</f>
        <v>60.667844657141835</v>
      </c>
      <c r="F35" s="497">
        <f>'A11-1'!F35/'A14'!F35*100</f>
        <v>58.573315719947161</v>
      </c>
      <c r="G35" s="497">
        <f>'A11-1'!G35/'A14'!G35*100</f>
        <v>48.798156937824182</v>
      </c>
      <c r="H35" s="497">
        <f>'A11-1'!H35/'A14'!H35*100</f>
        <v>54.111413686952403</v>
      </c>
      <c r="I35" s="497">
        <f>'A11-1'!I35/'A14'!I35*100</f>
        <v>43.338819173009668</v>
      </c>
      <c r="J35" s="497">
        <f>'A11-1'!J35/'A14'!J35*100</f>
        <v>54.137822208184474</v>
      </c>
      <c r="K35" s="497">
        <f>'A11-1'!K35/'A14'!K35*100</f>
        <v>62.688482515239009</v>
      </c>
      <c r="L35" s="497">
        <f>'A11-1'!L35/'A14'!L35*100</f>
        <v>41.582391625631658</v>
      </c>
      <c r="M35" s="497">
        <f>'A11-1'!M35/'A14'!M35*100</f>
        <v>66.995701321445637</v>
      </c>
      <c r="N35" s="497">
        <f>'A11-1'!N35/'A14'!N35*100</f>
        <v>55.785050469118232</v>
      </c>
      <c r="O35" s="497">
        <f>'A11-1'!O35/'A14'!O35*100</f>
        <v>59.724073545810526</v>
      </c>
      <c r="R35" s="502"/>
      <c r="S35" s="502"/>
      <c r="T35" s="502"/>
      <c r="U35" s="502"/>
      <c r="V35" s="502"/>
      <c r="W35" s="502"/>
      <c r="X35" s="502"/>
      <c r="Y35" s="502"/>
      <c r="Z35" s="502"/>
      <c r="AA35" s="502"/>
      <c r="AB35" s="502"/>
      <c r="AC35" s="502"/>
      <c r="AD35" s="502"/>
      <c r="AE35" s="502"/>
    </row>
    <row r="36" spans="1:31" ht="18" customHeight="1">
      <c r="A36" s="494">
        <v>1993</v>
      </c>
      <c r="B36" s="497">
        <f>'A11-1'!B36/'A14'!B36*100</f>
        <v>55.037902975527722</v>
      </c>
      <c r="C36" s="497">
        <f>'A11-1'!C36/'A14'!C36*100</f>
        <v>45.475051929961822</v>
      </c>
      <c r="D36" s="497">
        <f>'A11-1'!D36/'A14'!D36*100</f>
        <v>57.074833319000049</v>
      </c>
      <c r="E36" s="497">
        <f>'A11-1'!E36/'A14'!E36*100</f>
        <v>58.957526155376364</v>
      </c>
      <c r="F36" s="497">
        <f>'A11-1'!F36/'A14'!F36*100</f>
        <v>54.798843018669473</v>
      </c>
      <c r="G36" s="497">
        <f>'A11-1'!G36/'A14'!G36*100</f>
        <v>48.210039163068274</v>
      </c>
      <c r="H36" s="497">
        <f>'A11-1'!H36/'A14'!H36*100</f>
        <v>52.992782113725724</v>
      </c>
      <c r="I36" s="497">
        <f>'A11-1'!I36/'A14'!I36*100</f>
        <v>42.849929519681886</v>
      </c>
      <c r="J36" s="497">
        <f>'A11-1'!J36/'A14'!J36*100</f>
        <v>54.183671277583535</v>
      </c>
      <c r="K36" s="497">
        <f>'A11-1'!K36/'A14'!K36*100</f>
        <v>62.444017914267434</v>
      </c>
      <c r="L36" s="497">
        <f>'A11-1'!L36/'A14'!L36*100</f>
        <v>39.413600578149286</v>
      </c>
      <c r="M36" s="497">
        <f>'A11-1'!M36/'A14'!M36*100</f>
        <v>63.056615776081429</v>
      </c>
      <c r="N36" s="497">
        <f>'A11-1'!N36/'A14'!N36*100</f>
        <v>55.088343149238803</v>
      </c>
      <c r="O36" s="497">
        <f>'A11-1'!O36/'A14'!O36*100</f>
        <v>60.014781586659616</v>
      </c>
      <c r="R36" s="502"/>
      <c r="S36" s="502"/>
      <c r="T36" s="502"/>
      <c r="U36" s="502"/>
      <c r="V36" s="502"/>
      <c r="W36" s="502"/>
      <c r="X36" s="502"/>
      <c r="Y36" s="502"/>
      <c r="Z36" s="502"/>
      <c r="AA36" s="502"/>
      <c r="AB36" s="502"/>
      <c r="AC36" s="502"/>
      <c r="AD36" s="502"/>
      <c r="AE36" s="502"/>
    </row>
    <row r="37" spans="1:31" ht="18" customHeight="1">
      <c r="A37" s="494">
        <v>1994</v>
      </c>
      <c r="B37" s="497">
        <f>'A11-1'!B37/'A14'!B37*100</f>
        <v>56.01411657748686</v>
      </c>
      <c r="C37" s="497">
        <f>'A11-1'!C37/'A14'!C37*100</f>
        <v>45.224192069081568</v>
      </c>
      <c r="D37" s="497">
        <f>'A11-1'!D37/'A14'!D37*100</f>
        <v>57.493875069296664</v>
      </c>
      <c r="E37" s="497">
        <f>'A11-1'!E37/'A14'!E37*100</f>
        <v>58.790789526427965</v>
      </c>
      <c r="F37" s="497">
        <f>'A11-1'!F37/'A14'!F37*100</f>
        <v>53.984844525738175</v>
      </c>
      <c r="G37" s="497">
        <f>'A11-1'!G37/'A14'!G37*100</f>
        <v>47.448048409901403</v>
      </c>
      <c r="H37" s="497">
        <f>'A11-1'!H37/'A14'!H37*100</f>
        <v>52.387492694330803</v>
      </c>
      <c r="I37" s="497">
        <f>'A11-1'!I37/'A14'!I37*100</f>
        <v>41.911272788091651</v>
      </c>
      <c r="J37" s="497">
        <f>'A11-1'!J37/'A14'!J37*100</f>
        <v>54.272353562971212</v>
      </c>
      <c r="K37" s="497">
        <f>'A11-1'!K37/'A14'!K37*100</f>
        <v>63.320586360739327</v>
      </c>
      <c r="L37" s="497">
        <f>'A11-1'!L37/'A14'!L37*100</f>
        <v>38.817359339597232</v>
      </c>
      <c r="M37" s="497">
        <f>'A11-1'!M37/'A14'!M37*100</f>
        <v>62.171573282684392</v>
      </c>
      <c r="N37" s="497">
        <f>'A11-1'!N37/'A14'!N37*100</f>
        <v>55.404504864720785</v>
      </c>
      <c r="O37" s="497">
        <f>'A11-1'!O37/'A14'!O37*100</f>
        <v>60.656145841801475</v>
      </c>
      <c r="R37" s="502"/>
      <c r="S37" s="502"/>
      <c r="T37" s="502"/>
      <c r="U37" s="502"/>
      <c r="V37" s="502"/>
      <c r="W37" s="502"/>
      <c r="X37" s="502"/>
      <c r="Y37" s="502"/>
      <c r="Z37" s="502"/>
      <c r="AA37" s="502"/>
      <c r="AB37" s="502"/>
      <c r="AC37" s="502"/>
      <c r="AD37" s="502"/>
      <c r="AE37" s="502"/>
    </row>
    <row r="38" spans="1:31" ht="18" customHeight="1">
      <c r="A38" s="494">
        <v>1995</v>
      </c>
      <c r="B38" s="497">
        <f>'A11-1'!B38/'A14'!B38*100</f>
        <v>57.417597791943507</v>
      </c>
      <c r="C38" s="497">
        <f>'A11-1'!C38/'A14'!C38*100</f>
        <v>45.535587808580004</v>
      </c>
      <c r="D38" s="497">
        <f>'A11-1'!D38/'A14'!D38*100</f>
        <v>57.821201931139178</v>
      </c>
      <c r="E38" s="497">
        <f>'A11-1'!E38/'A14'!E38*100</f>
        <v>59.608670539618871</v>
      </c>
      <c r="F38" s="497">
        <f>'A11-1'!F38/'A14'!F38*100</f>
        <v>55.002605523710265</v>
      </c>
      <c r="G38" s="497">
        <f>'A11-1'!G38/'A14'!G38*100</f>
        <v>47.87876093818393</v>
      </c>
      <c r="H38" s="497">
        <f>'A11-1'!H38/'A14'!H38*100</f>
        <v>52.224779998834435</v>
      </c>
      <c r="I38" s="497">
        <f>'A11-1'!I38/'A14'!I38*100</f>
        <v>41.397167398040885</v>
      </c>
      <c r="J38" s="497">
        <f>'A11-1'!J38/'A14'!J38*100</f>
        <v>55.261881668283216</v>
      </c>
      <c r="K38" s="497">
        <f>'A11-1'!K38/'A14'!K38*100</f>
        <v>64.845492194966553</v>
      </c>
      <c r="L38" s="497">
        <f>'A11-1'!L38/'A14'!L38*100</f>
        <v>39.410305523283199</v>
      </c>
      <c r="M38" s="497">
        <f>'A11-1'!M38/'A14'!M38*100</f>
        <v>62.96588755527479</v>
      </c>
      <c r="N38" s="497">
        <f>'A11-1'!N38/'A14'!N38*100</f>
        <v>55.798643436627216</v>
      </c>
      <c r="O38" s="497">
        <f>'A11-1'!O38/'A14'!O38*100</f>
        <v>61.048221407565563</v>
      </c>
      <c r="R38" s="502"/>
      <c r="S38" s="502"/>
      <c r="T38" s="502"/>
      <c r="U38" s="502"/>
      <c r="V38" s="502"/>
      <c r="W38" s="502"/>
      <c r="X38" s="502"/>
      <c r="Y38" s="502"/>
      <c r="Z38" s="502"/>
      <c r="AA38" s="502"/>
      <c r="AB38" s="502"/>
      <c r="AC38" s="502"/>
      <c r="AD38" s="502"/>
      <c r="AE38" s="502"/>
    </row>
    <row r="39" spans="1:31" ht="18" customHeight="1">
      <c r="A39" s="494">
        <v>1996</v>
      </c>
      <c r="B39" s="497">
        <f>'A11-1'!B39/'A14'!B39*100</f>
        <v>57.2575586903206</v>
      </c>
      <c r="C39" s="497">
        <f>'A11-1'!C39/'A14'!C39*100</f>
        <v>45.348357601236891</v>
      </c>
      <c r="D39" s="497">
        <f>'A11-1'!D39/'A14'!D39*100</f>
        <v>57.583238632652787</v>
      </c>
      <c r="E39" s="497">
        <f>'A11-1'!E39/'A14'!E39*100</f>
        <v>60.199604589437037</v>
      </c>
      <c r="F39" s="497">
        <f>'A11-1'!F39/'A14'!F39*100</f>
        <v>55.711318795430941</v>
      </c>
      <c r="G39" s="497">
        <f>'A11-1'!G39/'A14'!G39*100</f>
        <v>47.869837364883203</v>
      </c>
      <c r="H39" s="497">
        <f>'A11-1'!H39/'A14'!H39*100</f>
        <v>51.806809276405538</v>
      </c>
      <c r="I39" s="497">
        <f>'A11-1'!I39/'A14'!I39*100</f>
        <v>41.40809478437383</v>
      </c>
      <c r="J39" s="497">
        <f>'A11-1'!J39/'A14'!J39*100</f>
        <v>55.841965791375571</v>
      </c>
      <c r="K39" s="497">
        <f>'A11-1'!K39/'A14'!K39*100</f>
        <v>66.575603557814489</v>
      </c>
      <c r="L39" s="497">
        <f>'A11-1'!L39/'A14'!L39*100</f>
        <v>40.04221481684116</v>
      </c>
      <c r="M39" s="497">
        <f>'A11-1'!M39/'A14'!M39*100</f>
        <v>62.582886011998738</v>
      </c>
      <c r="N39" s="497">
        <f>'A11-1'!N39/'A14'!N39*100</f>
        <v>56.219191405645574</v>
      </c>
      <c r="O39" s="497">
        <f>'A11-1'!O39/'A14'!O39*100</f>
        <v>61.327357747489955</v>
      </c>
      <c r="R39" s="502"/>
      <c r="S39" s="502"/>
      <c r="T39" s="502"/>
      <c r="U39" s="502"/>
      <c r="V39" s="502"/>
      <c r="W39" s="502"/>
      <c r="X39" s="502"/>
      <c r="Y39" s="502"/>
      <c r="Z39" s="502"/>
      <c r="AA39" s="502"/>
      <c r="AB39" s="502"/>
      <c r="AC39" s="502"/>
      <c r="AD39" s="502"/>
      <c r="AE39" s="502"/>
    </row>
    <row r="40" spans="1:31" ht="18" customHeight="1">
      <c r="A40" s="494">
        <v>1997</v>
      </c>
      <c r="B40" s="497">
        <f>'A11-1'!B40/'A14'!B40*100</f>
        <v>56.974803768873997</v>
      </c>
      <c r="C40" s="497">
        <f>'A11-1'!C40/'A14'!C40*100</f>
        <v>45.77002539313257</v>
      </c>
      <c r="D40" s="497">
        <f>'A11-1'!D40/'A14'!D40*100</f>
        <v>58.046733231851533</v>
      </c>
      <c r="E40" s="497">
        <f>'A11-1'!E40/'A14'!E40*100</f>
        <v>61.294011872304154</v>
      </c>
      <c r="F40" s="497">
        <f>'A11-1'!F40/'A14'!F40*100</f>
        <v>56.369756602796485</v>
      </c>
      <c r="G40" s="497">
        <f>'A11-1'!G40/'A14'!G40*100</f>
        <v>47.477835201014877</v>
      </c>
      <c r="H40" s="497">
        <f>'A11-1'!H40/'A14'!H40*100</f>
        <v>51.357210996444365</v>
      </c>
      <c r="I40" s="497">
        <f>'A11-1'!I40/'A14'!I40*100</f>
        <v>41.350576490728706</v>
      </c>
      <c r="J40" s="497">
        <f>'A11-1'!J40/'A14'!J40*100</f>
        <v>57.351882945550493</v>
      </c>
      <c r="K40" s="497">
        <f>'A11-1'!K40/'A14'!K40*100</f>
        <v>68.379321281319378</v>
      </c>
      <c r="L40" s="497">
        <f>'A11-1'!L40/'A14'!L40*100</f>
        <v>41.053280900609131</v>
      </c>
      <c r="M40" s="497">
        <f>'A11-1'!M40/'A14'!M40*100</f>
        <v>61.984515721282982</v>
      </c>
      <c r="N40" s="497">
        <f>'A11-1'!N40/'A14'!N40*100</f>
        <v>56.946679304340165</v>
      </c>
      <c r="O40" s="497">
        <f>'A11-1'!O40/'A14'!O40*100</f>
        <v>61.928884031644294</v>
      </c>
      <c r="R40" s="502"/>
      <c r="S40" s="502"/>
      <c r="T40" s="502"/>
      <c r="U40" s="502"/>
      <c r="V40" s="502"/>
      <c r="W40" s="502"/>
      <c r="X40" s="502"/>
      <c r="Y40" s="502"/>
      <c r="Z40" s="502"/>
      <c r="AA40" s="502"/>
      <c r="AB40" s="502"/>
      <c r="AC40" s="502"/>
      <c r="AD40" s="502"/>
      <c r="AE40" s="502"/>
    </row>
    <row r="41" spans="1:31" ht="18" customHeight="1">
      <c r="A41" s="494">
        <v>1998</v>
      </c>
      <c r="B41" s="497">
        <f>'A11-1'!B41/'A14'!B41*100</f>
        <v>57.431542138816795</v>
      </c>
      <c r="C41" s="497">
        <f>'A11-1'!C41/'A14'!C41*100</f>
        <v>45.925061915496521</v>
      </c>
      <c r="D41" s="497">
        <f>'A11-1'!D41/'A14'!D41*100</f>
        <v>58.791045283724728</v>
      </c>
      <c r="E41" s="497">
        <f>'A11-1'!E41/'A14'!E41*100</f>
        <v>61.272007210198979</v>
      </c>
      <c r="F41" s="497">
        <f>'A11-1'!F41/'A14'!F41*100</f>
        <v>57.478081485301701</v>
      </c>
      <c r="G41" s="497">
        <f>'A11-1'!G41/'A14'!G41*100</f>
        <v>47.794477991865726</v>
      </c>
      <c r="H41" s="497">
        <f>'A11-1'!H41/'A14'!H41*100</f>
        <v>51.995151025356101</v>
      </c>
      <c r="I41" s="497">
        <f>'A11-1'!I41/'A14'!I41*100</f>
        <v>41.667694331401322</v>
      </c>
      <c r="J41" s="497">
        <f>'A11-1'!J41/'A14'!J41*100</f>
        <v>58.611641221374043</v>
      </c>
      <c r="K41" s="497">
        <f>'A11-1'!K41/'A14'!K41*100</f>
        <v>69.728535353535349</v>
      </c>
      <c r="L41" s="497">
        <f>'A11-1'!L41/'A14'!L41*100</f>
        <v>42.314730940606182</v>
      </c>
      <c r="M41" s="497">
        <f>'A11-1'!M41/'A14'!M41*100</f>
        <v>62.845412916469293</v>
      </c>
      <c r="N41" s="497">
        <f>'A11-1'!N41/'A14'!N41*100</f>
        <v>57.264994835051318</v>
      </c>
      <c r="O41" s="497">
        <f>'A11-1'!O41/'A14'!O41*100</f>
        <v>62.245459816882118</v>
      </c>
      <c r="R41" s="502"/>
      <c r="S41" s="502"/>
      <c r="T41" s="502"/>
      <c r="U41" s="502"/>
      <c r="V41" s="502"/>
      <c r="W41" s="502"/>
      <c r="X41" s="502"/>
      <c r="Y41" s="502"/>
      <c r="Z41" s="502"/>
      <c r="AA41" s="502"/>
      <c r="AB41" s="502"/>
      <c r="AC41" s="502"/>
      <c r="AD41" s="502"/>
      <c r="AE41" s="502"/>
    </row>
    <row r="42" spans="1:31" ht="18" customHeight="1">
      <c r="A42" s="494">
        <v>1999</v>
      </c>
      <c r="B42" s="497">
        <f>'A11-1'!B42/'A14'!B42*100</f>
        <v>57.689263968791018</v>
      </c>
      <c r="C42" s="497">
        <f>'A11-1'!C42/'A14'!C42*100</f>
        <v>47.038447708919016</v>
      </c>
      <c r="D42" s="497">
        <f>'A11-1'!D42/'A14'!D42*100</f>
        <v>59.675364804701779</v>
      </c>
      <c r="E42" s="497">
        <f>'A11-1'!E42/'A14'!E42*100</f>
        <v>62.055984240106042</v>
      </c>
      <c r="F42" s="497">
        <f>'A11-1'!F42/'A14'!F42*100</f>
        <v>59.187869442302755</v>
      </c>
      <c r="G42" s="497">
        <f>'A11-1'!G42/'A14'!G42*100</f>
        <v>47.986150843101129</v>
      </c>
      <c r="H42" s="497">
        <f>'A11-1'!H42/'A14'!H42*100</f>
        <v>52.467945909635219</v>
      </c>
      <c r="I42" s="497">
        <f>'A11-1'!I42/'A14'!I42*100</f>
        <v>42.102996369900943</v>
      </c>
      <c r="J42" s="497">
        <f>'A11-1'!J42/'A14'!J42*100</f>
        <v>59.669774055933011</v>
      </c>
      <c r="K42" s="497">
        <f>'A11-1'!K42/'A14'!K42*100</f>
        <v>69.755025125628151</v>
      </c>
      <c r="L42" s="497">
        <f>'A11-1'!L42/'A14'!L42*100</f>
        <v>44.232764741220805</v>
      </c>
      <c r="M42" s="497">
        <f>'A11-1'!M42/'A14'!M42*100</f>
        <v>64.172979797979806</v>
      </c>
      <c r="N42" s="497">
        <f>'A11-1'!N42/'A14'!N42*100</f>
        <v>57.695339873861251</v>
      </c>
      <c r="O42" s="497">
        <f>'A11-1'!O42/'A14'!O42*100</f>
        <v>62.385621386935455</v>
      </c>
      <c r="R42" s="502"/>
      <c r="S42" s="502"/>
      <c r="T42" s="502"/>
      <c r="U42" s="502"/>
      <c r="V42" s="502"/>
      <c r="W42" s="502"/>
      <c r="X42" s="502"/>
      <c r="Y42" s="502"/>
      <c r="Z42" s="502"/>
      <c r="AA42" s="502"/>
      <c r="AB42" s="502"/>
      <c r="AC42" s="502"/>
      <c r="AD42" s="502"/>
      <c r="AE42" s="502"/>
    </row>
    <row r="43" spans="1:31" ht="18" customHeight="1">
      <c r="A43" s="494">
        <v>2000</v>
      </c>
      <c r="B43" s="497">
        <f>'A11-1'!B43/'A14'!B43*100</f>
        <v>58.373379001115175</v>
      </c>
      <c r="C43" s="497">
        <f>'A11-1'!C43/'A14'!C43*100</f>
        <v>48.528412224345431</v>
      </c>
      <c r="D43" s="497">
        <f>'A11-1'!D43/'A14'!D43*100</f>
        <v>60.408314034082899</v>
      </c>
      <c r="E43" s="497">
        <f>'A11-1'!E43/'A14'!E43*100</f>
        <v>62.137738118163874</v>
      </c>
      <c r="F43" s="497">
        <f>'A11-1'!F43/'A14'!F43*100</f>
        <v>59.984619328377342</v>
      </c>
      <c r="G43" s="497">
        <f>'A11-1'!G43/'A14'!G43*100</f>
        <v>49.016452238048387</v>
      </c>
      <c r="H43" s="497">
        <f>'A11-1'!H43/'A14'!H43*100</f>
        <v>52.566753050112105</v>
      </c>
      <c r="I43" s="497">
        <f>'A11-1'!I43/'A14'!I43*100</f>
        <v>42.720386744789337</v>
      </c>
      <c r="J43" s="497">
        <f>'A11-1'!J43/'A14'!J43*100</f>
        <v>60.640050200015679</v>
      </c>
      <c r="K43" s="497">
        <f>'A11-1'!K43/'A14'!K43*100</f>
        <v>69.821930646672911</v>
      </c>
      <c r="L43" s="497">
        <f>'A11-1'!L43/'A14'!L43*100</f>
        <v>46.052256475043592</v>
      </c>
      <c r="M43" s="497">
        <f>'A11-1'!M43/'A14'!M43*100</f>
        <v>65.516698172652795</v>
      </c>
      <c r="N43" s="497">
        <f>'A11-1'!N43/'A14'!N43*100</f>
        <v>58.215624727526375</v>
      </c>
      <c r="O43" s="497">
        <f>'A11-1'!O43/'A14'!O43*100</f>
        <v>62.430554575518514</v>
      </c>
      <c r="R43" s="502"/>
      <c r="S43" s="502"/>
      <c r="T43" s="502"/>
      <c r="U43" s="502"/>
      <c r="V43" s="502"/>
      <c r="W43" s="502"/>
      <c r="X43" s="502"/>
      <c r="Y43" s="502"/>
      <c r="Z43" s="502"/>
      <c r="AA43" s="502"/>
      <c r="AB43" s="502"/>
      <c r="AC43" s="502"/>
      <c r="AD43" s="502"/>
      <c r="AE43" s="502"/>
    </row>
    <row r="44" spans="1:31" ht="18" customHeight="1">
      <c r="A44" s="494">
        <v>2001</v>
      </c>
      <c r="B44" s="497">
        <f>'A11-1'!B44/'A14'!B44*100</f>
        <v>58.093635052055582</v>
      </c>
      <c r="C44" s="497">
        <f>'A11-1'!C44/'A14'!C44*100</f>
        <v>47.477976443716344</v>
      </c>
      <c r="D44" s="497">
        <f>'A11-1'!D44/'A14'!D44*100</f>
        <v>60.273109587471971</v>
      </c>
      <c r="E44" s="497">
        <f>'A11-1'!E44/'A14'!E44*100</f>
        <v>61.575286140920305</v>
      </c>
      <c r="F44" s="497">
        <f>'A11-1'!F44/'A14'!F44*100</f>
        <v>60.680480941417244</v>
      </c>
      <c r="G44" s="497">
        <f>'A11-1'!G44/'A14'!G44*100</f>
        <v>49.692748540177483</v>
      </c>
      <c r="H44" s="497">
        <f>'A11-1'!H44/'A14'!H44*100</f>
        <v>52.463389879657818</v>
      </c>
      <c r="I44" s="497">
        <f>'A11-1'!I44/'A14'!I44*100</f>
        <v>43.371666368537454</v>
      </c>
      <c r="J44" s="497">
        <f>'A11-1'!J44/'A14'!J44*100</f>
        <v>61.452818436624099</v>
      </c>
      <c r="K44" s="497">
        <f>'A11-1'!K44/'A14'!K44*100</f>
        <v>69.60174237710018</v>
      </c>
      <c r="L44" s="497">
        <f>'A11-1'!L44/'A14'!L44*100</f>
        <v>47.132875020778414</v>
      </c>
      <c r="M44" s="497">
        <f>'A11-1'!M44/'A14'!M44*100</f>
        <v>66.483688833124205</v>
      </c>
      <c r="N44" s="497">
        <f>'A11-1'!N44/'A14'!N44*100</f>
        <v>58.462771603734751</v>
      </c>
      <c r="O44" s="497">
        <f>'A11-1'!O44/'A14'!O44*100</f>
        <v>61.684945581678619</v>
      </c>
      <c r="R44" s="502"/>
      <c r="S44" s="502"/>
      <c r="T44" s="502"/>
      <c r="U44" s="502"/>
      <c r="V44" s="502"/>
      <c r="W44" s="502"/>
      <c r="X44" s="502"/>
      <c r="Y44" s="502"/>
      <c r="Z44" s="502"/>
      <c r="AA44" s="502"/>
      <c r="AB44" s="502"/>
      <c r="AC44" s="502"/>
      <c r="AD44" s="502"/>
      <c r="AE44" s="502"/>
    </row>
    <row r="45" spans="1:31" ht="18" customHeight="1">
      <c r="A45" s="494">
        <v>2002</v>
      </c>
      <c r="B45" s="497">
        <f>'A11-1'!B45/'A14'!B45*100</f>
        <v>58.321280000000023</v>
      </c>
      <c r="C45" s="497">
        <f>'A11-1'!C45/'A14'!C45*100</f>
        <v>47.589988110718437</v>
      </c>
      <c r="D45" s="497">
        <f>'A11-1'!D45/'A14'!D45*100</f>
        <v>60.780336331007788</v>
      </c>
      <c r="E45" s="497">
        <f>'A11-1'!E45/'A14'!E45*100</f>
        <v>61.616669196256943</v>
      </c>
      <c r="F45" s="497">
        <f>'A11-1'!F45/'A14'!F45*100</f>
        <v>60.607607863160581</v>
      </c>
      <c r="G45" s="497">
        <f>'A11-1'!G45/'A14'!G45*100</f>
        <v>49.742316646133737</v>
      </c>
      <c r="H45" s="497">
        <f>'A11-1'!H45/'A14'!H45*100</f>
        <v>51.727074582485308</v>
      </c>
      <c r="I45" s="497">
        <f>'A11-1'!I45/'A14'!I45*100</f>
        <v>43.834085274153558</v>
      </c>
      <c r="J45" s="497">
        <f>'A11-1'!J45/'A14'!J45*100</f>
        <v>61.470656460218045</v>
      </c>
      <c r="K45" s="497">
        <f>'A11-1'!K45/'A14'!K45*100</f>
        <v>69.356833642547926</v>
      </c>
      <c r="L45" s="497">
        <f>'A11-1'!L45/'A14'!L45*100</f>
        <v>47.564397363160204</v>
      </c>
      <c r="M45" s="497">
        <f>'A11-1'!M45/'A14'!M45*100</f>
        <v>66.24551552019966</v>
      </c>
      <c r="N45" s="497">
        <f>'A11-1'!N45/'A14'!N45*100</f>
        <v>58.336385376047573</v>
      </c>
      <c r="O45" s="497">
        <f>'A11-1'!O45/'A14'!O45*100</f>
        <v>60.752861148136226</v>
      </c>
      <c r="R45" s="502"/>
      <c r="S45" s="502"/>
      <c r="T45" s="502"/>
      <c r="U45" s="502"/>
      <c r="V45" s="502"/>
      <c r="W45" s="502"/>
      <c r="X45" s="502"/>
      <c r="Y45" s="502"/>
      <c r="Z45" s="502"/>
      <c r="AA45" s="502"/>
      <c r="AB45" s="502"/>
      <c r="AC45" s="502"/>
      <c r="AD45" s="502"/>
      <c r="AE45" s="502"/>
    </row>
    <row r="46" spans="1:31" ht="18" customHeight="1">
      <c r="A46" s="494">
        <v>2003</v>
      </c>
      <c r="B46" s="497">
        <f>'A11-1'!B46/'A14'!B46*100</f>
        <v>58.803576157270207</v>
      </c>
      <c r="C46" s="497">
        <f>'A11-1'!C46/'A14'!C46*100</f>
        <v>47.31168116071543</v>
      </c>
      <c r="D46" s="497">
        <f>'A11-1'!D46/'A14'!D46*100</f>
        <v>61.339955709210244</v>
      </c>
      <c r="E46" s="497">
        <f>'A11-1'!E46/'A14'!E46*100</f>
        <v>61.005950226485574</v>
      </c>
      <c r="F46" s="497">
        <f>'A11-1'!F46/'A14'!F46*100</f>
        <v>60.264900662251655</v>
      </c>
      <c r="G46" s="497">
        <f>'A11-1'!G46/'A14'!G46*100</f>
        <v>51.110234913256413</v>
      </c>
      <c r="H46" s="497">
        <f>'A11-1'!H46/'A14'!H46*100</f>
        <v>51.035198178858046</v>
      </c>
      <c r="I46" s="497">
        <f>'A11-1'!I46/'A14'!I46*100</f>
        <v>44.279501967942331</v>
      </c>
      <c r="J46" s="497">
        <f>'A11-1'!J46/'A14'!J46*100</f>
        <v>60.873577360812057</v>
      </c>
      <c r="K46" s="497">
        <f>'A11-1'!K46/'A14'!K46*100</f>
        <v>68.20135052179252</v>
      </c>
      <c r="L46" s="497">
        <f>'A11-1'!L46/'A14'!L46*100</f>
        <v>48.506120826011831</v>
      </c>
      <c r="M46" s="497">
        <f>'A11-1'!M46/'A14'!M46*100</f>
        <v>65.6739568791686</v>
      </c>
      <c r="N46" s="497">
        <f>'A11-1'!N46/'A14'!N46*100</f>
        <v>58.517343394932041</v>
      </c>
      <c r="O46" s="497">
        <f>'A11-1'!O46/'A14'!O46*100</f>
        <v>60.191887724882555</v>
      </c>
      <c r="R46" s="502"/>
      <c r="S46" s="502"/>
      <c r="T46" s="502"/>
      <c r="U46" s="502"/>
      <c r="V46" s="502"/>
      <c r="W46" s="502"/>
      <c r="X46" s="502"/>
      <c r="Y46" s="502"/>
      <c r="Z46" s="502"/>
      <c r="AA46" s="502"/>
      <c r="AB46" s="502"/>
      <c r="AC46" s="502"/>
      <c r="AD46" s="502"/>
      <c r="AE46" s="502"/>
    </row>
    <row r="47" spans="1:31" ht="18" customHeight="1">
      <c r="A47" s="494">
        <v>2004</v>
      </c>
      <c r="B47" s="497">
        <f>'A11-1'!B47/'A14'!B47*100</f>
        <v>59.005848316666778</v>
      </c>
      <c r="C47" s="497">
        <f>'A11-1'!C47/'A14'!C47*100</f>
        <v>47.841199219002803</v>
      </c>
      <c r="D47" s="497">
        <f>'A11-1'!D47/'A14'!D47*100</f>
        <v>61.552157149426364</v>
      </c>
      <c r="E47" s="497">
        <f>'A11-1'!E47/'A14'!E47*100</f>
        <v>61.373575122556026</v>
      </c>
      <c r="F47" s="497">
        <f>'A11-1'!F47/'A14'!F47*100</f>
        <v>60.091393754760091</v>
      </c>
      <c r="G47" s="497">
        <f>'A11-1'!G47/'A14'!G47*100</f>
        <v>50.930861750287967</v>
      </c>
      <c r="H47" s="497">
        <f>'A11-1'!H47/'A14'!H47*100</f>
        <v>50.642776451073203</v>
      </c>
      <c r="I47" s="497">
        <f>'A11-1'!I47/'A14'!I47*100</f>
        <v>44.709959868661073</v>
      </c>
      <c r="J47" s="497">
        <f>'A11-1'!J47/'A14'!J47*100</f>
        <v>60.036747818098299</v>
      </c>
      <c r="K47" s="497">
        <f>'A11-1'!K47/'A14'!K47*100</f>
        <v>68.069533394327536</v>
      </c>
      <c r="L47" s="497">
        <f>'A11-1'!L47/'A14'!L47*100</f>
        <v>49.876531764273544</v>
      </c>
      <c r="M47" s="497">
        <f>'A11-1'!M47/'A14'!M47*100</f>
        <v>64.92363647571932</v>
      </c>
      <c r="N47" s="497">
        <f>'A11-1'!N47/'A14'!N47*100</f>
        <v>58.583919812326727</v>
      </c>
      <c r="O47" s="497">
        <f>'A11-1'!O47/'A14'!O47*100</f>
        <v>60.186515878025958</v>
      </c>
      <c r="R47" s="503"/>
      <c r="S47" s="503"/>
      <c r="T47" s="503"/>
      <c r="U47" s="503"/>
      <c r="V47" s="503"/>
      <c r="W47" s="503"/>
      <c r="X47" s="503"/>
      <c r="Y47" s="503"/>
      <c r="Z47" s="503"/>
      <c r="AA47" s="503"/>
      <c r="AB47" s="503"/>
      <c r="AC47" s="503"/>
      <c r="AD47" s="503"/>
      <c r="AE47" s="503"/>
    </row>
    <row r="48" spans="1:31" ht="18" customHeight="1">
      <c r="A48" s="494">
        <v>2005</v>
      </c>
      <c r="B48" s="497">
        <f>'A11-1'!B48/'A14'!B48*100</f>
        <v>59.97846396691282</v>
      </c>
      <c r="C48" s="497">
        <f>'A11-1'!C48/'A14'!C48*100</f>
        <v>48.383998208793578</v>
      </c>
      <c r="D48" s="497">
        <f>'A11-1'!D48/'A14'!D48*100</f>
        <v>61.467754811008554</v>
      </c>
      <c r="E48" s="497">
        <f>'A11-1'!E48/'A14'!E48*100</f>
        <v>61.432498326016393</v>
      </c>
      <c r="F48" s="497">
        <f>'A11-1'!F48/'A14'!F48*100</f>
        <v>60.658227848101262</v>
      </c>
      <c r="G48" s="497">
        <f>'A11-1'!G48/'A14'!G48*100</f>
        <v>50.980448362916377</v>
      </c>
      <c r="H48" s="497">
        <f>'A11-1'!H48/'A14'!H48*100</f>
        <v>51.221840669126969</v>
      </c>
      <c r="I48" s="497">
        <f>'A11-1'!I48/'A14'!I48*100</f>
        <v>44.550960651397858</v>
      </c>
      <c r="J48" s="497">
        <f>'A11-1'!J48/'A14'!J48*100</f>
        <v>59.980184437161796</v>
      </c>
      <c r="K48" s="497">
        <f>'A11-1'!K48/'A14'!K48*100</f>
        <v>67.707316866980989</v>
      </c>
      <c r="L48" s="497">
        <f>'A11-1'!L48/'A14'!L48*100</f>
        <v>51.718174274041232</v>
      </c>
      <c r="M48" s="497">
        <f>'A11-1'!M48/'A14'!M48*100</f>
        <v>65.224842021512615</v>
      </c>
      <c r="N48" s="497">
        <f>'A11-1'!N48/'A14'!N48*100</f>
        <v>58.54998091522117</v>
      </c>
      <c r="O48" s="497">
        <f>'A11-1'!O48/'A14'!O48*100</f>
        <v>60.435326848989092</v>
      </c>
      <c r="R48" s="503"/>
      <c r="S48" s="503"/>
      <c r="T48" s="503"/>
      <c r="U48" s="503"/>
      <c r="V48" s="503"/>
      <c r="W48" s="503"/>
      <c r="X48" s="503"/>
      <c r="Y48" s="503"/>
      <c r="Z48" s="503"/>
      <c r="AA48" s="503"/>
      <c r="AB48" s="503"/>
      <c r="AC48" s="503"/>
      <c r="AD48" s="503"/>
      <c r="AE48" s="503"/>
    </row>
    <row r="49" spans="1:15">
      <c r="A49" s="494">
        <v>2006</v>
      </c>
      <c r="B49" s="497">
        <f>'A11-1'!B49/'A14'!B49*100</f>
        <v>60.444393636735569</v>
      </c>
      <c r="C49" s="497">
        <f>'A11-1'!C49/'A14'!C49*100</f>
        <v>48.379427174094133</v>
      </c>
      <c r="D49" s="497">
        <f>'A11-1'!D49/'A14'!D49*100</f>
        <v>61.74437698094475</v>
      </c>
      <c r="E49" s="497">
        <f>'A11-1'!E49/'A14'!E49*100</f>
        <v>62.3756138357396</v>
      </c>
      <c r="F49" s="497">
        <f>'A11-1'!F49/'A14'!F49*100</f>
        <v>61.569518041887463</v>
      </c>
      <c r="G49" s="497">
        <f>'A11-1'!G49/'A14'!G49*100</f>
        <v>51.010994064466786</v>
      </c>
      <c r="H49" s="497">
        <f>'A11-1'!H49/'A14'!H49*100</f>
        <v>52.181205668718292</v>
      </c>
      <c r="I49" s="497">
        <f>'A11-1'!I49/'A14'!I49*100</f>
        <v>45.089807228435305</v>
      </c>
      <c r="J49" s="497">
        <f>'A11-1'!J49/'A14'!J49*100</f>
        <v>60.844150914749875</v>
      </c>
      <c r="K49" s="497">
        <f>'A11-1'!K49/'A14'!K49*100</f>
        <v>68.206169786883322</v>
      </c>
      <c r="L49" s="497">
        <f>'A11-1'!L49/'A14'!L49*100</f>
        <v>52.962257808598814</v>
      </c>
      <c r="M49" s="497">
        <f>'A11-1'!M49/'A14'!M49*100</f>
        <v>65.749731129860493</v>
      </c>
      <c r="N49" s="497">
        <f>'A11-1'!N49/'A14'!N49*100</f>
        <v>58.470268103866516</v>
      </c>
      <c r="O49" s="497">
        <f>'A11-1'!O49/'A14'!O49*100</f>
        <v>60.79260884386445</v>
      </c>
    </row>
    <row r="50" spans="1:15">
      <c r="A50" s="494">
        <v>2007</v>
      </c>
      <c r="B50" s="497">
        <f>'A11-1'!B50/'A14'!B50*100</f>
        <v>60.921067053335562</v>
      </c>
      <c r="C50" s="497">
        <f>'A11-1'!C50/'A14'!C50*100</f>
        <v>49.231057934433309</v>
      </c>
      <c r="D50" s="497">
        <f>'A11-1'!D50/'A14'!D50*100</f>
        <v>62.188880478132667</v>
      </c>
      <c r="E50" s="497">
        <f>'A11-1'!E50/'A14'!E50*100</f>
        <v>62.179548859437041</v>
      </c>
      <c r="F50" s="497">
        <f>'A11-1'!F50/'A14'!F50*100</f>
        <v>62.245666917859829</v>
      </c>
      <c r="G50" s="497">
        <f>'A11-1'!G50/'A14'!G50*100</f>
        <v>51.585419642531974</v>
      </c>
      <c r="H50" s="497">
        <f>'A11-1'!H50/'A14'!H50*100</f>
        <v>53.248966722058888</v>
      </c>
      <c r="I50" s="497">
        <f>'A11-1'!I50/'A14'!I50*100</f>
        <v>45.192793342606421</v>
      </c>
      <c r="J50" s="497">
        <f>'A11-1'!J50/'A14'!J50*100</f>
        <v>62.028284050518032</v>
      </c>
      <c r="K50" s="497">
        <f>'A11-1'!K50/'A14'!K50*100</f>
        <v>69.455168209921354</v>
      </c>
      <c r="L50" s="497">
        <f>'A11-1'!L50/'A14'!L50*100</f>
        <v>53.663756194764865</v>
      </c>
      <c r="M50" s="497">
        <f>'A11-1'!M50/'A14'!M50*100</f>
        <v>66.597246153154657</v>
      </c>
      <c r="N50" s="497">
        <f>'A11-1'!N50/'A14'!N50*100</f>
        <v>58.25336294682144</v>
      </c>
      <c r="O50" s="497">
        <f>'A11-1'!O50/'A14'!O50*100</f>
        <v>60.565494160470614</v>
      </c>
    </row>
    <row r="51" spans="1:15">
      <c r="A51" s="494">
        <v>2008</v>
      </c>
      <c r="B51" s="497">
        <f>'A11-1'!B51/'A14'!B51*100</f>
        <v>61.103610585086358</v>
      </c>
      <c r="C51" s="497">
        <f>'A11-1'!C51/'A14'!C51*100</f>
        <v>49.571731835414582</v>
      </c>
      <c r="D51" s="497">
        <f>'A11-1'!D51/'A14'!D51*100</f>
        <v>62.055262571492243</v>
      </c>
      <c r="E51" s="497">
        <f>'A11-1'!E51/'A14'!E51*100</f>
        <v>62.670974290188383</v>
      </c>
      <c r="F51" s="497">
        <f>'A11-1'!F51/'A14'!F51*100</f>
        <v>62.946317103620473</v>
      </c>
      <c r="G51" s="497">
        <f>'A11-1'!G51/'A14'!G51*100</f>
        <v>52.027846133398839</v>
      </c>
      <c r="H51" s="497">
        <f>'A11-1'!H51/'A14'!H51*100</f>
        <v>53.937862809940817</v>
      </c>
      <c r="I51" s="497">
        <f>'A11-1'!I51/'A14'!I51*100</f>
        <v>45.157616065593714</v>
      </c>
      <c r="J51" s="497">
        <f>'A11-1'!J51/'A14'!J51*100</f>
        <v>62.877589453860637</v>
      </c>
      <c r="K51" s="497">
        <f>'A11-1'!K51/'A14'!K51*100</f>
        <v>70.409153161378669</v>
      </c>
      <c r="L51" s="497">
        <f>'A11-1'!L51/'A14'!L51*100</f>
        <v>52.614358728470393</v>
      </c>
      <c r="M51" s="497">
        <f>'A11-1'!M51/'A14'!M51*100</f>
        <v>66.378506402190823</v>
      </c>
      <c r="N51" s="497">
        <f>'A11-1'!N51/'A14'!N51*100</f>
        <v>58.66783541091214</v>
      </c>
      <c r="O51" s="497">
        <f>'A11-1'!O51/'A14'!O51*100</f>
        <v>59.618971033585986</v>
      </c>
    </row>
    <row r="52" spans="1:15">
      <c r="A52" s="494">
        <v>2009</v>
      </c>
      <c r="B52" s="497">
        <f>'A11-1'!B52/'A14'!B52*100</f>
        <v>60.011827545801935</v>
      </c>
      <c r="C52" s="497">
        <f>'A11-1'!C52/'A14'!C52*100</f>
        <v>48.895318262985043</v>
      </c>
      <c r="D52" s="497">
        <f>'A11-1'!D52/'A14'!D52*100</f>
        <v>60.08605221721777</v>
      </c>
      <c r="E52" s="497">
        <f>'A11-1'!E52/'A14'!E52*100</f>
        <v>60.301841225253362</v>
      </c>
      <c r="F52" s="497">
        <f>'A11-1'!F52/'A14'!F52*100</f>
        <v>60.278399204573695</v>
      </c>
      <c r="G52" s="497">
        <f>'A11-1'!G52/'A14'!G52*100</f>
        <v>51.401933076528508</v>
      </c>
      <c r="H52" s="497">
        <f>'A11-1'!H52/'A14'!H52*100</f>
        <v>53.920216170091727</v>
      </c>
      <c r="I52" s="497">
        <f>'A11-1'!I52/'A14'!I52*100</f>
        <v>44.139625650691485</v>
      </c>
      <c r="J52" s="497">
        <f>'A11-1'!J52/'A14'!J52*100</f>
        <v>62.331233123312337</v>
      </c>
      <c r="K52" s="497">
        <f>'A11-1'!K52/'A14'!K52*100</f>
        <v>68.714879748258028</v>
      </c>
      <c r="L52" s="497">
        <f>'A11-1'!L52/'A14'!L52*100</f>
        <v>48.751494865157703</v>
      </c>
      <c r="M52" s="497">
        <f>'A11-1'!M52/'A14'!M52*100</f>
        <v>63.119169233755471</v>
      </c>
      <c r="N52" s="497">
        <f>'A11-1'!N52/'A14'!N52*100</f>
        <v>56.867233439617593</v>
      </c>
      <c r="O52" s="497">
        <f>'A11-1'!O52/'A14'!O52*100</f>
        <v>56.727070707927453</v>
      </c>
    </row>
    <row r="53" spans="1:15">
      <c r="A53" s="494"/>
      <c r="B53" s="497"/>
      <c r="C53" s="497"/>
      <c r="D53" s="497"/>
      <c r="E53" s="497"/>
      <c r="F53" s="497"/>
      <c r="G53" s="497"/>
      <c r="H53" s="497"/>
      <c r="I53" s="497"/>
      <c r="J53" s="497"/>
      <c r="K53" s="497"/>
      <c r="L53" s="497"/>
      <c r="M53" s="497"/>
      <c r="N53" s="497"/>
      <c r="O53" s="497"/>
    </row>
    <row r="54" spans="1:15">
      <c r="A54" s="90" t="s">
        <v>308</v>
      </c>
    </row>
    <row r="55" spans="1:15">
      <c r="A55" s="419" t="s">
        <v>705</v>
      </c>
    </row>
  </sheetData>
  <phoneticPr fontId="0" type="noConversion"/>
  <pageMargins left="0.75" right="0.75" top="1" bottom="1" header="0.5" footer="0.5"/>
  <pageSetup scale="80" orientation="landscape" r:id="rId1"/>
  <headerFooter alignWithMargins="0"/>
</worksheet>
</file>

<file path=xl/worksheets/sheet51.xml><?xml version="1.0" encoding="utf-8"?>
<worksheet xmlns="http://schemas.openxmlformats.org/spreadsheetml/2006/main" xmlns:r="http://schemas.openxmlformats.org/officeDocument/2006/relationships">
  <sheetPr codeName="Sheet51">
    <pageSetUpPr fitToPage="1"/>
  </sheetPr>
  <dimension ref="A1:AT79"/>
  <sheetViews>
    <sheetView view="pageBreakPreview" zoomScaleSheetLayoutView="100" workbookViewId="0">
      <pane xSplit="1" ySplit="2" topLeftCell="B3" activePane="bottomRight" state="frozen"/>
      <selection activeCell="R37" sqref="R37"/>
      <selection pane="topRight" activeCell="R37" sqref="R37"/>
      <selection pane="bottomLeft" activeCell="R37" sqref="R37"/>
      <selection pane="bottomRight" activeCell="R37" sqref="R37"/>
    </sheetView>
  </sheetViews>
  <sheetFormatPr defaultRowHeight="12.75"/>
  <cols>
    <col min="1" max="1" width="5" style="419" customWidth="1"/>
    <col min="2" max="9" width="9.140625" style="417"/>
    <col min="10" max="10" width="11.140625" style="417" customWidth="1"/>
    <col min="11" max="17" width="9.140625" style="417"/>
    <col min="18" max="32" width="0" style="417" hidden="1" customWidth="1"/>
    <col min="33" max="16384" width="9.140625" style="417"/>
  </cols>
  <sheetData>
    <row r="1" spans="1:46" s="419" customFormat="1" ht="12.75" customHeight="1">
      <c r="A1" s="419" t="s">
        <v>242</v>
      </c>
    </row>
    <row r="2" spans="1:46" s="419" customFormat="1" ht="27" customHeight="1">
      <c r="A2" s="419" t="s">
        <v>471</v>
      </c>
      <c r="B2" s="91" t="s">
        <v>472</v>
      </c>
      <c r="C2" s="91" t="s">
        <v>474</v>
      </c>
      <c r="D2" s="91" t="s">
        <v>475</v>
      </c>
      <c r="E2" s="91" t="s">
        <v>479</v>
      </c>
      <c r="F2" s="91" t="s">
        <v>480</v>
      </c>
      <c r="G2" s="91" t="s">
        <v>481</v>
      </c>
      <c r="H2" s="91" t="s">
        <v>482</v>
      </c>
      <c r="I2" s="91" t="s">
        <v>487</v>
      </c>
      <c r="J2" s="91" t="s">
        <v>492</v>
      </c>
      <c r="K2" s="91" t="s">
        <v>494</v>
      </c>
      <c r="L2" s="91" t="s">
        <v>497</v>
      </c>
      <c r="M2" s="91" t="s">
        <v>498</v>
      </c>
      <c r="N2" s="91" t="s">
        <v>501</v>
      </c>
      <c r="O2" s="91" t="s">
        <v>502</v>
      </c>
      <c r="R2" s="493" t="s">
        <v>471</v>
      </c>
      <c r="S2" s="91" t="s">
        <v>472</v>
      </c>
      <c r="T2" s="91" t="s">
        <v>474</v>
      </c>
      <c r="U2" s="91" t="s">
        <v>475</v>
      </c>
      <c r="V2" s="91" t="s">
        <v>479</v>
      </c>
      <c r="W2" s="91" t="s">
        <v>480</v>
      </c>
      <c r="X2" s="91" t="s">
        <v>481</v>
      </c>
      <c r="Y2" s="91" t="s">
        <v>482</v>
      </c>
      <c r="Z2" s="91" t="s">
        <v>487</v>
      </c>
      <c r="AA2" s="91" t="s">
        <v>492</v>
      </c>
      <c r="AB2" s="91" t="s">
        <v>494</v>
      </c>
      <c r="AC2" s="91" t="s">
        <v>497</v>
      </c>
      <c r="AD2" s="91" t="s">
        <v>498</v>
      </c>
      <c r="AE2" s="91" t="s">
        <v>501</v>
      </c>
      <c r="AF2" s="91" t="s">
        <v>502</v>
      </c>
      <c r="AG2" s="493"/>
      <c r="AH2" s="434"/>
      <c r="AI2" s="434"/>
      <c r="AJ2" s="434"/>
      <c r="AK2" s="434"/>
      <c r="AL2" s="434"/>
      <c r="AM2" s="434"/>
      <c r="AN2" s="434"/>
      <c r="AO2" s="434"/>
      <c r="AP2" s="434"/>
      <c r="AQ2" s="434"/>
      <c r="AR2" s="434"/>
      <c r="AS2" s="434"/>
      <c r="AT2" s="434"/>
    </row>
    <row r="3" spans="1:46">
      <c r="A3" s="494">
        <v>1960</v>
      </c>
      <c r="B3" s="336">
        <v>1.4172469999999999</v>
      </c>
      <c r="C3" s="336">
        <v>3.2828279999999999</v>
      </c>
      <c r="D3" s="336">
        <v>6.9567930000000002</v>
      </c>
      <c r="E3" s="336">
        <v>1.9550339999999999</v>
      </c>
      <c r="F3" s="336">
        <v>1.4636450000000001</v>
      </c>
      <c r="G3" s="336">
        <v>1.289946</v>
      </c>
      <c r="H3" s="336">
        <v>1.0333650000000001</v>
      </c>
      <c r="I3" s="336">
        <v>5.6553719999999998</v>
      </c>
      <c r="J3" s="336">
        <v>0.71564879999999997</v>
      </c>
      <c r="K3" s="336">
        <v>1.2039660000000001</v>
      </c>
      <c r="L3" s="336">
        <v>1.50081</v>
      </c>
      <c r="M3" s="336">
        <v>1.7203710000000001</v>
      </c>
      <c r="N3" s="495">
        <v>1.3591260000000001</v>
      </c>
      <c r="O3" s="495">
        <v>5.5322570000000004</v>
      </c>
      <c r="R3" s="496">
        <v>1960</v>
      </c>
      <c r="S3" s="497"/>
      <c r="T3" s="497">
        <v>3.2</v>
      </c>
      <c r="U3" s="497">
        <v>6.4</v>
      </c>
      <c r="V3" s="497">
        <v>1.9</v>
      </c>
      <c r="W3" s="497">
        <v>1.4</v>
      </c>
      <c r="X3" s="497">
        <v>1.4</v>
      </c>
      <c r="Y3" s="498">
        <v>1</v>
      </c>
      <c r="Z3" s="497">
        <v>5.5</v>
      </c>
      <c r="AA3" s="497"/>
      <c r="AB3" s="497">
        <v>1.2</v>
      </c>
      <c r="AC3" s="497">
        <v>1.5</v>
      </c>
      <c r="AD3" s="497"/>
      <c r="AE3" s="498">
        <v>1.3</v>
      </c>
      <c r="AF3" s="497">
        <v>5.3</v>
      </c>
      <c r="AG3" s="499"/>
      <c r="AH3" s="434"/>
      <c r="AI3" s="500"/>
      <c r="AJ3" s="500"/>
      <c r="AK3" s="500"/>
      <c r="AL3" s="500"/>
      <c r="AM3" s="500"/>
      <c r="AN3" s="500"/>
      <c r="AO3" s="500"/>
      <c r="AP3" s="500"/>
      <c r="AQ3" s="500"/>
      <c r="AR3" s="500"/>
      <c r="AS3" s="500"/>
      <c r="AT3" s="500"/>
    </row>
    <row r="4" spans="1:46">
      <c r="A4" s="494">
        <v>1961</v>
      </c>
      <c r="B4" s="336">
        <v>2.7869630000000001</v>
      </c>
      <c r="C4" s="336">
        <v>2.4929969999999999</v>
      </c>
      <c r="D4" s="336">
        <v>7.1461430000000004</v>
      </c>
      <c r="E4" s="336">
        <v>1.926782</v>
      </c>
      <c r="F4" s="336">
        <v>1.2166589999999999</v>
      </c>
      <c r="G4" s="336">
        <v>1.131775</v>
      </c>
      <c r="H4" s="336">
        <v>0.68511299999999997</v>
      </c>
      <c r="I4" s="336">
        <v>5.1597280000000003</v>
      </c>
      <c r="J4" s="336">
        <v>0.51948050000000001</v>
      </c>
      <c r="K4" s="336">
        <v>0.91292139999999999</v>
      </c>
      <c r="L4" s="336">
        <v>1.480977</v>
      </c>
      <c r="M4" s="336">
        <v>1.491323</v>
      </c>
      <c r="N4" s="495">
        <v>1.182774</v>
      </c>
      <c r="O4" s="495">
        <v>6.6904159999999999</v>
      </c>
      <c r="R4" s="496">
        <v>1961</v>
      </c>
      <c r="S4" s="497"/>
      <c r="T4" s="497">
        <v>2.4</v>
      </c>
      <c r="U4" s="497">
        <v>6.5</v>
      </c>
      <c r="V4" s="497"/>
      <c r="W4" s="497">
        <v>1.2</v>
      </c>
      <c r="X4" s="497">
        <v>1.2</v>
      </c>
      <c r="Y4" s="498">
        <v>0.7</v>
      </c>
      <c r="Z4" s="497">
        <v>5</v>
      </c>
      <c r="AA4" s="497"/>
      <c r="AB4" s="497">
        <v>0.9</v>
      </c>
      <c r="AC4" s="498">
        <v>1.4</v>
      </c>
      <c r="AD4" s="497"/>
      <c r="AE4" s="497">
        <v>1.2</v>
      </c>
      <c r="AF4" s="497">
        <v>6.5</v>
      </c>
      <c r="AG4" s="499"/>
      <c r="AH4" s="434"/>
      <c r="AI4" s="500"/>
      <c r="AJ4" s="500"/>
      <c r="AK4" s="500"/>
      <c r="AL4" s="500"/>
      <c r="AM4" s="500"/>
      <c r="AN4" s="500"/>
      <c r="AO4" s="500"/>
      <c r="AP4" s="500"/>
      <c r="AQ4" s="500"/>
      <c r="AR4" s="500"/>
      <c r="AS4" s="500"/>
      <c r="AT4" s="500"/>
    </row>
    <row r="5" spans="1:46">
      <c r="A5" s="494">
        <v>1962</v>
      </c>
      <c r="B5" s="336">
        <v>2.6327940000000001</v>
      </c>
      <c r="C5" s="336">
        <v>2.078138</v>
      </c>
      <c r="D5" s="336">
        <v>5.8956910000000002</v>
      </c>
      <c r="E5" s="336">
        <v>1.850973</v>
      </c>
      <c r="F5" s="336">
        <v>1.3023260000000001</v>
      </c>
      <c r="G5" s="336">
        <v>1.280295</v>
      </c>
      <c r="H5" s="336">
        <v>0.58614429999999995</v>
      </c>
      <c r="I5" s="336">
        <v>4.5623620000000003</v>
      </c>
      <c r="J5" s="336">
        <v>0.53253070000000002</v>
      </c>
      <c r="K5" s="336">
        <v>1.0467550000000001</v>
      </c>
      <c r="L5" s="336">
        <v>1.2014549999999999</v>
      </c>
      <c r="M5" s="336">
        <v>1.481681</v>
      </c>
      <c r="N5" s="495">
        <v>1.651011</v>
      </c>
      <c r="O5" s="495">
        <v>5.5385619999999998</v>
      </c>
      <c r="R5" s="496">
        <v>1962</v>
      </c>
      <c r="S5" s="497"/>
      <c r="T5" s="497">
        <v>2</v>
      </c>
      <c r="U5" s="497">
        <v>5.4</v>
      </c>
      <c r="V5" s="497"/>
      <c r="W5" s="497">
        <v>1.3</v>
      </c>
      <c r="X5" s="497">
        <v>1.4</v>
      </c>
      <c r="Y5" s="498">
        <v>0.6</v>
      </c>
      <c r="Z5" s="497">
        <v>4.4000000000000004</v>
      </c>
      <c r="AA5" s="497"/>
      <c r="AB5" s="497">
        <v>1</v>
      </c>
      <c r="AC5" s="498">
        <v>1.2</v>
      </c>
      <c r="AD5" s="497"/>
      <c r="AE5" s="497">
        <v>1.6</v>
      </c>
      <c r="AF5" s="497">
        <v>5.3</v>
      </c>
      <c r="AG5" s="499"/>
      <c r="AH5" s="434"/>
      <c r="AI5" s="500"/>
      <c r="AJ5" s="500"/>
      <c r="AK5" s="500"/>
      <c r="AL5" s="500"/>
      <c r="AM5" s="500"/>
      <c r="AN5" s="500"/>
      <c r="AO5" s="500"/>
      <c r="AP5" s="500"/>
      <c r="AQ5" s="500"/>
      <c r="AR5" s="500"/>
      <c r="AS5" s="500"/>
      <c r="AT5" s="500"/>
    </row>
    <row r="6" spans="1:46">
      <c r="A6" s="494">
        <v>1963</v>
      </c>
      <c r="B6" s="336">
        <v>2.1209389999999999</v>
      </c>
      <c r="C6" s="336">
        <v>1.7117610000000001</v>
      </c>
      <c r="D6" s="336">
        <v>5.5423830000000001</v>
      </c>
      <c r="E6" s="336">
        <v>2.057998</v>
      </c>
      <c r="F6" s="336">
        <v>1.4904520000000001</v>
      </c>
      <c r="G6" s="336">
        <v>1.4117280000000001</v>
      </c>
      <c r="H6" s="336">
        <v>0.7017544</v>
      </c>
      <c r="I6" s="336">
        <v>3.8818600000000001</v>
      </c>
      <c r="J6" s="336">
        <v>0.57064599999999999</v>
      </c>
      <c r="K6" s="336">
        <v>1.253482</v>
      </c>
      <c r="L6" s="336">
        <v>1.344651</v>
      </c>
      <c r="M6" s="336">
        <v>1.6666669999999999</v>
      </c>
      <c r="N6" s="495">
        <v>2.0059849999999999</v>
      </c>
      <c r="O6" s="495">
        <v>5.6659199999999998</v>
      </c>
      <c r="R6" s="496">
        <v>1963</v>
      </c>
      <c r="S6" s="497"/>
      <c r="T6" s="497">
        <v>1.7</v>
      </c>
      <c r="U6" s="497">
        <v>5.0999999999999996</v>
      </c>
      <c r="V6" s="497"/>
      <c r="W6" s="497">
        <v>1.5</v>
      </c>
      <c r="X6" s="497">
        <v>1.5</v>
      </c>
      <c r="Y6" s="498">
        <v>0.7</v>
      </c>
      <c r="Z6" s="497">
        <v>3.8</v>
      </c>
      <c r="AA6" s="497"/>
      <c r="AB6" s="497">
        <v>1.2</v>
      </c>
      <c r="AC6" s="498">
        <v>1.3</v>
      </c>
      <c r="AD6" s="497"/>
      <c r="AE6" s="497">
        <v>2</v>
      </c>
      <c r="AF6" s="497">
        <v>5.5</v>
      </c>
      <c r="AG6" s="499"/>
      <c r="AH6" s="434"/>
      <c r="AI6" s="500"/>
      <c r="AJ6" s="500"/>
      <c r="AK6" s="500"/>
      <c r="AL6" s="500"/>
      <c r="AM6" s="500"/>
      <c r="AN6" s="500"/>
      <c r="AO6" s="500"/>
      <c r="AP6" s="500"/>
      <c r="AQ6" s="500"/>
      <c r="AR6" s="500"/>
      <c r="AS6" s="500"/>
      <c r="AT6" s="500"/>
    </row>
    <row r="7" spans="1:46">
      <c r="A7" s="494">
        <v>1964</v>
      </c>
      <c r="B7" s="336">
        <v>1.145122</v>
      </c>
      <c r="C7" s="336">
        <v>1.5010920000000001</v>
      </c>
      <c r="D7" s="336">
        <v>4.6733019999999996</v>
      </c>
      <c r="E7" s="336">
        <v>1.4746539999999999</v>
      </c>
      <c r="F7" s="336">
        <v>1.5172410000000001</v>
      </c>
      <c r="G7" s="336">
        <v>1.131729</v>
      </c>
      <c r="H7" s="336">
        <v>0.63855510000000004</v>
      </c>
      <c r="I7" s="336">
        <v>4.3444830000000003</v>
      </c>
      <c r="J7" s="336">
        <v>0.49250060000000001</v>
      </c>
      <c r="K7" s="336">
        <v>1.108033</v>
      </c>
      <c r="L7" s="336">
        <v>1.5352520000000001</v>
      </c>
      <c r="M7" s="336">
        <v>1.5599780000000001</v>
      </c>
      <c r="N7" s="495">
        <v>1.403241</v>
      </c>
      <c r="O7" s="495">
        <v>5.1798440000000001</v>
      </c>
      <c r="R7" s="496">
        <v>1964</v>
      </c>
      <c r="S7" s="497">
        <v>1.1000000000000001</v>
      </c>
      <c r="T7" s="497">
        <v>1.5</v>
      </c>
      <c r="U7" s="497">
        <v>4.3</v>
      </c>
      <c r="V7" s="497"/>
      <c r="W7" s="497">
        <v>1.5</v>
      </c>
      <c r="X7" s="497">
        <v>1.2</v>
      </c>
      <c r="Y7" s="498">
        <v>0.6</v>
      </c>
      <c r="Z7" s="497">
        <v>4.2</v>
      </c>
      <c r="AA7" s="497"/>
      <c r="AB7" s="497">
        <v>1.1000000000000001</v>
      </c>
      <c r="AC7" s="497">
        <v>1.5</v>
      </c>
      <c r="AD7" s="497"/>
      <c r="AE7" s="497">
        <v>1.4</v>
      </c>
      <c r="AF7" s="497">
        <v>5</v>
      </c>
      <c r="AG7" s="499"/>
      <c r="AH7" s="434"/>
      <c r="AI7" s="500"/>
      <c r="AJ7" s="500"/>
      <c r="AK7" s="500"/>
      <c r="AL7" s="500"/>
      <c r="AM7" s="500"/>
      <c r="AN7" s="500"/>
      <c r="AO7" s="500"/>
      <c r="AP7" s="500"/>
      <c r="AQ7" s="500"/>
      <c r="AR7" s="500"/>
      <c r="AS7" s="500"/>
      <c r="AT7" s="500"/>
    </row>
    <row r="8" spans="1:46">
      <c r="A8" s="494">
        <v>1965</v>
      </c>
      <c r="B8" s="336">
        <v>1.1531070000000001</v>
      </c>
      <c r="C8" s="336">
        <v>1.7100979999999999</v>
      </c>
      <c r="D8" s="336">
        <v>3.9210199999999999</v>
      </c>
      <c r="E8" s="336">
        <v>1.179673</v>
      </c>
      <c r="F8" s="336">
        <v>1.379945</v>
      </c>
      <c r="G8" s="336">
        <v>1.402765</v>
      </c>
      <c r="H8" s="336">
        <v>0.55335970000000001</v>
      </c>
      <c r="I8" s="336">
        <v>5.4035630000000001</v>
      </c>
      <c r="J8" s="336">
        <v>0.55407799999999996</v>
      </c>
      <c r="K8" s="336">
        <v>0.89779010000000004</v>
      </c>
      <c r="L8" s="336">
        <v>1.513523</v>
      </c>
      <c r="M8" s="336">
        <v>1.1758420000000001</v>
      </c>
      <c r="N8" s="495">
        <v>1.192423</v>
      </c>
      <c r="O8" s="495">
        <v>4.5208519999999996</v>
      </c>
      <c r="R8" s="496">
        <v>1965</v>
      </c>
      <c r="S8" s="497">
        <v>1.1000000000000001</v>
      </c>
      <c r="T8" s="497">
        <v>1.7</v>
      </c>
      <c r="U8" s="497">
        <v>3.6</v>
      </c>
      <c r="V8" s="497">
        <v>1.2</v>
      </c>
      <c r="W8" s="497">
        <v>1.4</v>
      </c>
      <c r="X8" s="497">
        <v>1.5</v>
      </c>
      <c r="Y8" s="498">
        <v>0.5</v>
      </c>
      <c r="Z8" s="497">
        <v>5.3</v>
      </c>
      <c r="AA8" s="497"/>
      <c r="AB8" s="497">
        <v>0.9</v>
      </c>
      <c r="AC8" s="497">
        <v>1.5</v>
      </c>
      <c r="AD8" s="497"/>
      <c r="AE8" s="497">
        <v>1.2</v>
      </c>
      <c r="AF8" s="497">
        <v>4.4000000000000004</v>
      </c>
      <c r="AG8" s="499"/>
      <c r="AH8" s="434"/>
      <c r="AI8" s="500"/>
      <c r="AJ8" s="500"/>
      <c r="AK8" s="500"/>
      <c r="AL8" s="500"/>
      <c r="AM8" s="500"/>
      <c r="AN8" s="500"/>
      <c r="AO8" s="500"/>
      <c r="AP8" s="500"/>
      <c r="AQ8" s="500"/>
      <c r="AR8" s="500"/>
      <c r="AS8" s="500"/>
      <c r="AT8" s="500"/>
    </row>
    <row r="9" spans="1:46">
      <c r="A9" s="494">
        <v>1966</v>
      </c>
      <c r="B9" s="336">
        <v>1.603264</v>
      </c>
      <c r="C9" s="336">
        <v>1.809833</v>
      </c>
      <c r="D9" s="336">
        <v>3.349793</v>
      </c>
      <c r="E9" s="336">
        <v>1.3796170000000001</v>
      </c>
      <c r="F9" s="336">
        <v>1.5130669999999999</v>
      </c>
      <c r="G9" s="336">
        <v>1.436796</v>
      </c>
      <c r="H9" s="336">
        <v>0.6079831</v>
      </c>
      <c r="I9" s="336">
        <v>5.8756839999999997</v>
      </c>
      <c r="J9" s="336">
        <v>0.7903403</v>
      </c>
      <c r="K9" s="336">
        <v>0.82474230000000004</v>
      </c>
      <c r="L9" s="336">
        <v>1.3616600000000001</v>
      </c>
      <c r="M9" s="336">
        <v>1.5554969999999999</v>
      </c>
      <c r="N9" s="495">
        <v>1.1144160000000001</v>
      </c>
      <c r="O9" s="495">
        <v>3.794378</v>
      </c>
      <c r="R9" s="496">
        <v>1966</v>
      </c>
      <c r="S9" s="497">
        <v>1.6</v>
      </c>
      <c r="T9" s="497">
        <v>1.8</v>
      </c>
      <c r="U9" s="497">
        <v>3.3</v>
      </c>
      <c r="V9" s="497"/>
      <c r="W9" s="497">
        <v>1.5</v>
      </c>
      <c r="X9" s="497">
        <v>1.6</v>
      </c>
      <c r="Y9" s="498">
        <v>0.6</v>
      </c>
      <c r="Z9" s="497">
        <v>5.7</v>
      </c>
      <c r="AA9" s="497"/>
      <c r="AB9" s="497">
        <v>0.8</v>
      </c>
      <c r="AC9" s="497">
        <v>1.3</v>
      </c>
      <c r="AD9" s="497"/>
      <c r="AE9" s="497">
        <v>1.1000000000000001</v>
      </c>
      <c r="AF9" s="497">
        <v>3.6</v>
      </c>
      <c r="AG9" s="499"/>
      <c r="AH9" s="434"/>
      <c r="AI9" s="500"/>
      <c r="AJ9" s="500"/>
      <c r="AK9" s="500"/>
      <c r="AL9" s="500"/>
      <c r="AM9" s="500"/>
      <c r="AN9" s="500"/>
      <c r="AO9" s="500"/>
      <c r="AP9" s="500"/>
      <c r="AQ9" s="500"/>
      <c r="AR9" s="500"/>
      <c r="AS9" s="500"/>
      <c r="AT9" s="500"/>
    </row>
    <row r="10" spans="1:46">
      <c r="A10" s="494">
        <v>1967</v>
      </c>
      <c r="B10" s="336">
        <v>1.8815329999999999</v>
      </c>
      <c r="C10" s="336">
        <v>2.479784</v>
      </c>
      <c r="D10" s="336">
        <v>3.8208340000000001</v>
      </c>
      <c r="E10" s="336">
        <v>1.2216400000000001</v>
      </c>
      <c r="F10" s="336">
        <v>2.9085869999999998</v>
      </c>
      <c r="G10" s="336">
        <v>1.90618</v>
      </c>
      <c r="H10" s="336">
        <v>1.7708330000000001</v>
      </c>
      <c r="I10" s="336">
        <v>5.4159930000000003</v>
      </c>
      <c r="J10" s="336">
        <v>1.6375550000000001</v>
      </c>
      <c r="K10" s="336">
        <v>0.74880869999999999</v>
      </c>
      <c r="L10" s="336">
        <v>1.8759140000000001</v>
      </c>
      <c r="M10" s="336">
        <v>2.119205</v>
      </c>
      <c r="N10" s="495">
        <v>2.0061420000000001</v>
      </c>
      <c r="O10" s="495">
        <v>3.8463029999999998</v>
      </c>
      <c r="R10" s="496">
        <v>1967</v>
      </c>
      <c r="S10" s="497">
        <v>1.7</v>
      </c>
      <c r="T10" s="497">
        <v>2.4</v>
      </c>
      <c r="U10" s="497">
        <v>3.8</v>
      </c>
      <c r="V10" s="497">
        <v>1.2</v>
      </c>
      <c r="W10" s="497">
        <v>2.9</v>
      </c>
      <c r="X10" s="497">
        <v>2.1</v>
      </c>
      <c r="Y10" s="498">
        <v>1.7</v>
      </c>
      <c r="Z10" s="497">
        <v>5.3</v>
      </c>
      <c r="AA10" s="497"/>
      <c r="AB10" s="497">
        <v>0.7</v>
      </c>
      <c r="AC10" s="497">
        <v>1.8</v>
      </c>
      <c r="AD10" s="497"/>
      <c r="AE10" s="497">
        <v>2</v>
      </c>
      <c r="AF10" s="497">
        <v>3.7</v>
      </c>
      <c r="AG10" s="499"/>
      <c r="AH10" s="434"/>
      <c r="AI10" s="500"/>
      <c r="AJ10" s="500"/>
      <c r="AK10" s="500"/>
      <c r="AL10" s="500"/>
      <c r="AM10" s="500"/>
      <c r="AN10" s="500"/>
      <c r="AO10" s="500"/>
      <c r="AP10" s="500"/>
      <c r="AQ10" s="500"/>
      <c r="AR10" s="500"/>
      <c r="AS10" s="500"/>
      <c r="AT10" s="500"/>
    </row>
    <row r="11" spans="1:46">
      <c r="A11" s="494">
        <v>1968</v>
      </c>
      <c r="B11" s="336">
        <v>1.824867</v>
      </c>
      <c r="C11" s="336">
        <v>2.95302</v>
      </c>
      <c r="D11" s="336">
        <v>4.5025779999999997</v>
      </c>
      <c r="E11" s="336">
        <v>1.2173909999999999</v>
      </c>
      <c r="F11" s="336">
        <v>3.9590130000000001</v>
      </c>
      <c r="G11" s="336">
        <v>2.413691</v>
      </c>
      <c r="H11" s="336">
        <v>1.2512589999999999</v>
      </c>
      <c r="I11" s="336">
        <v>5.7265709999999999</v>
      </c>
      <c r="J11" s="336">
        <v>1.4718610000000001</v>
      </c>
      <c r="K11" s="336">
        <v>1.148649</v>
      </c>
      <c r="L11" s="336">
        <v>1.931589</v>
      </c>
      <c r="M11" s="336">
        <v>2.223967</v>
      </c>
      <c r="N11" s="495">
        <v>2.1699090000000001</v>
      </c>
      <c r="O11" s="495">
        <v>3.577734</v>
      </c>
      <c r="R11" s="496">
        <v>1968</v>
      </c>
      <c r="S11" s="497">
        <v>1.6</v>
      </c>
      <c r="T11" s="497">
        <v>2.9</v>
      </c>
      <c r="U11" s="497">
        <v>4.4000000000000004</v>
      </c>
      <c r="V11" s="497"/>
      <c r="W11" s="497">
        <v>3.9</v>
      </c>
      <c r="X11" s="497">
        <v>2.7</v>
      </c>
      <c r="Y11" s="498">
        <v>1.2</v>
      </c>
      <c r="Z11" s="497">
        <v>5.6</v>
      </c>
      <c r="AA11" s="497"/>
      <c r="AB11" s="497">
        <v>1.1000000000000001</v>
      </c>
      <c r="AC11" s="497">
        <v>1.9</v>
      </c>
      <c r="AD11" s="497"/>
      <c r="AE11" s="497">
        <v>2.1</v>
      </c>
      <c r="AF11" s="497">
        <v>3.4</v>
      </c>
      <c r="AG11" s="499"/>
      <c r="AH11" s="434"/>
      <c r="AI11" s="500"/>
      <c r="AJ11" s="500"/>
      <c r="AK11" s="500"/>
      <c r="AL11" s="500"/>
      <c r="AM11" s="500"/>
      <c r="AN11" s="500"/>
      <c r="AO11" s="500"/>
      <c r="AP11" s="500"/>
      <c r="AQ11" s="500"/>
      <c r="AR11" s="500"/>
      <c r="AS11" s="500"/>
      <c r="AT11" s="500"/>
    </row>
    <row r="12" spans="1:46">
      <c r="A12" s="494">
        <v>1969</v>
      </c>
      <c r="B12" s="336">
        <v>1.8188009999999999</v>
      </c>
      <c r="C12" s="336">
        <v>2.333599</v>
      </c>
      <c r="D12" s="336">
        <v>4.4178670000000002</v>
      </c>
      <c r="E12" s="336">
        <v>1.1265160000000001</v>
      </c>
      <c r="F12" s="336">
        <v>2.8411740000000001</v>
      </c>
      <c r="G12" s="336">
        <v>2.0768179999999998</v>
      </c>
      <c r="H12" s="336">
        <v>0.68714010000000003</v>
      </c>
      <c r="I12" s="336">
        <v>5.7221780000000004</v>
      </c>
      <c r="J12" s="336">
        <v>1.04925</v>
      </c>
      <c r="K12" s="336">
        <v>1.073825</v>
      </c>
      <c r="L12" s="336">
        <v>1.4652890000000001</v>
      </c>
      <c r="M12" s="336">
        <v>1.893645</v>
      </c>
      <c r="N12" s="495">
        <v>2.0723319999999998</v>
      </c>
      <c r="O12" s="495">
        <v>3.507816</v>
      </c>
      <c r="R12" s="496">
        <v>1969</v>
      </c>
      <c r="S12" s="497">
        <v>1.5</v>
      </c>
      <c r="T12" s="497">
        <v>2.2999999999999998</v>
      </c>
      <c r="U12" s="497">
        <v>4.4000000000000004</v>
      </c>
      <c r="V12" s="497">
        <v>1.1000000000000001</v>
      </c>
      <c r="W12" s="497">
        <v>2.8</v>
      </c>
      <c r="X12" s="497">
        <v>2.2999999999999998</v>
      </c>
      <c r="Y12" s="498">
        <v>0.7</v>
      </c>
      <c r="Z12" s="497">
        <v>5.6</v>
      </c>
      <c r="AA12" s="497"/>
      <c r="AB12" s="497">
        <v>1</v>
      </c>
      <c r="AC12" s="497">
        <v>1.4</v>
      </c>
      <c r="AD12" s="497"/>
      <c r="AE12" s="497">
        <v>2</v>
      </c>
      <c r="AF12" s="497">
        <v>3.4</v>
      </c>
      <c r="AG12" s="499"/>
      <c r="AH12" s="434"/>
      <c r="AI12" s="500"/>
      <c r="AJ12" s="500"/>
      <c r="AK12" s="500"/>
      <c r="AL12" s="500"/>
      <c r="AM12" s="500"/>
      <c r="AN12" s="500"/>
      <c r="AO12" s="500"/>
      <c r="AP12" s="500"/>
      <c r="AQ12" s="500"/>
      <c r="AR12" s="500"/>
      <c r="AS12" s="500"/>
      <c r="AT12" s="500"/>
    </row>
    <row r="13" spans="1:46">
      <c r="A13" s="494">
        <v>1970</v>
      </c>
      <c r="B13" s="336">
        <v>1.6538580000000001</v>
      </c>
      <c r="C13" s="336">
        <v>1.9319729999999999</v>
      </c>
      <c r="D13" s="336">
        <v>5.6700419999999996</v>
      </c>
      <c r="E13" s="336">
        <v>0.72898799999999997</v>
      </c>
      <c r="F13" s="336">
        <v>1.90167</v>
      </c>
      <c r="G13" s="336">
        <v>2.231735</v>
      </c>
      <c r="H13" s="336">
        <v>0.56615249999999995</v>
      </c>
      <c r="I13" s="336">
        <v>5.4650990000000004</v>
      </c>
      <c r="J13" s="336">
        <v>0.99470899999999995</v>
      </c>
      <c r="K13" s="336">
        <v>0.79522859999999995</v>
      </c>
      <c r="L13" s="336">
        <v>1.528592</v>
      </c>
      <c r="M13" s="336">
        <v>1.5077940000000001</v>
      </c>
      <c r="N13" s="495">
        <v>2.225698</v>
      </c>
      <c r="O13" s="495">
        <v>4.9449690000000004</v>
      </c>
      <c r="R13" s="496">
        <v>1970</v>
      </c>
      <c r="S13" s="497">
        <v>1.4</v>
      </c>
      <c r="T13" s="497">
        <v>1.9</v>
      </c>
      <c r="U13" s="497">
        <v>5.6</v>
      </c>
      <c r="V13" s="497">
        <v>0.7</v>
      </c>
      <c r="W13" s="497">
        <v>1.9</v>
      </c>
      <c r="X13" s="497">
        <v>2.5</v>
      </c>
      <c r="Y13" s="497">
        <v>0.6</v>
      </c>
      <c r="Z13" s="497">
        <v>5.3</v>
      </c>
      <c r="AA13" s="497"/>
      <c r="AB13" s="497">
        <v>0.8</v>
      </c>
      <c r="AC13" s="497">
        <v>1.5</v>
      </c>
      <c r="AD13" s="497"/>
      <c r="AE13" s="497">
        <v>2.2000000000000002</v>
      </c>
      <c r="AF13" s="497">
        <v>4.8</v>
      </c>
      <c r="AG13" s="499"/>
      <c r="AH13" s="434"/>
      <c r="AI13" s="500"/>
      <c r="AJ13" s="500"/>
      <c r="AK13" s="500"/>
      <c r="AL13" s="500"/>
      <c r="AM13" s="500"/>
      <c r="AN13" s="500"/>
      <c r="AO13" s="500"/>
      <c r="AP13" s="500"/>
      <c r="AQ13" s="500"/>
      <c r="AR13" s="500"/>
      <c r="AS13" s="500"/>
      <c r="AT13" s="500"/>
    </row>
    <row r="14" spans="1:46">
      <c r="A14" s="494">
        <v>1971</v>
      </c>
      <c r="B14" s="336">
        <v>1.907929</v>
      </c>
      <c r="C14" s="336">
        <v>1.8653690000000001</v>
      </c>
      <c r="D14" s="336">
        <v>6.1928460000000003</v>
      </c>
      <c r="E14" s="336">
        <v>1.1416489999999999</v>
      </c>
      <c r="F14" s="336">
        <v>2.2664200000000001</v>
      </c>
      <c r="G14" s="336">
        <v>2.4441470000000001</v>
      </c>
      <c r="H14" s="336">
        <v>0.69924779999999997</v>
      </c>
      <c r="I14" s="336">
        <v>5.4670940000000003</v>
      </c>
      <c r="J14" s="336">
        <v>1.301974</v>
      </c>
      <c r="K14" s="336">
        <v>0.78534029999999999</v>
      </c>
      <c r="L14" s="336">
        <v>2.007056</v>
      </c>
      <c r="M14" s="336">
        <v>2.5498609999999999</v>
      </c>
      <c r="N14" s="495">
        <v>2.799566</v>
      </c>
      <c r="O14" s="495">
        <v>5.9443960000000002</v>
      </c>
      <c r="R14" s="496">
        <v>1971</v>
      </c>
      <c r="S14" s="497">
        <v>1.6</v>
      </c>
      <c r="T14" s="497">
        <v>1.8</v>
      </c>
      <c r="U14" s="497">
        <v>6.1</v>
      </c>
      <c r="V14" s="497">
        <v>1.1000000000000001</v>
      </c>
      <c r="W14" s="497">
        <v>2.2000000000000002</v>
      </c>
      <c r="X14" s="497">
        <v>2.7</v>
      </c>
      <c r="Y14" s="497">
        <v>0.7</v>
      </c>
      <c r="Z14" s="497">
        <v>5.3</v>
      </c>
      <c r="AA14" s="497"/>
      <c r="AB14" s="497"/>
      <c r="AC14" s="497">
        <v>1.9</v>
      </c>
      <c r="AD14" s="497"/>
      <c r="AE14" s="497">
        <v>2.8</v>
      </c>
      <c r="AF14" s="497">
        <v>5.8</v>
      </c>
      <c r="AG14" s="499"/>
      <c r="AH14" s="434"/>
      <c r="AI14" s="500"/>
      <c r="AJ14" s="500"/>
      <c r="AK14" s="500"/>
      <c r="AL14" s="500"/>
      <c r="AM14" s="500"/>
      <c r="AN14" s="500"/>
      <c r="AO14" s="500"/>
      <c r="AP14" s="500"/>
      <c r="AQ14" s="500"/>
      <c r="AR14" s="500"/>
      <c r="AS14" s="500"/>
      <c r="AT14" s="500"/>
    </row>
    <row r="15" spans="1:46">
      <c r="A15" s="494">
        <v>1972</v>
      </c>
      <c r="B15" s="336">
        <v>2.6097540000000001</v>
      </c>
      <c r="C15" s="336">
        <v>2.3719679999999999</v>
      </c>
      <c r="D15" s="336">
        <v>6.2155779999999998</v>
      </c>
      <c r="E15" s="336">
        <v>0.96679280000000001</v>
      </c>
      <c r="F15" s="336">
        <v>2.5427650000000002</v>
      </c>
      <c r="G15" s="336">
        <v>2.539803</v>
      </c>
      <c r="H15" s="336">
        <v>0.92885079999999998</v>
      </c>
      <c r="I15" s="336">
        <v>6.433039</v>
      </c>
      <c r="J15" s="336">
        <v>2.2589419999999998</v>
      </c>
      <c r="K15" s="336">
        <v>1.6786570000000001</v>
      </c>
      <c r="L15" s="336">
        <v>3.032413</v>
      </c>
      <c r="M15" s="336">
        <v>2.695214</v>
      </c>
      <c r="N15" s="495">
        <v>3.122366</v>
      </c>
      <c r="O15" s="495">
        <v>5.6093019999999996</v>
      </c>
      <c r="R15" s="496">
        <v>1972</v>
      </c>
      <c r="S15" s="497">
        <v>2.5</v>
      </c>
      <c r="T15" s="497">
        <v>2.2999999999999998</v>
      </c>
      <c r="U15" s="497">
        <v>6.2</v>
      </c>
      <c r="V15" s="497">
        <v>0.9</v>
      </c>
      <c r="W15" s="497">
        <v>2.5</v>
      </c>
      <c r="X15" s="497">
        <v>2.8</v>
      </c>
      <c r="Y15" s="497">
        <v>0.9</v>
      </c>
      <c r="Z15" s="497">
        <v>6.3</v>
      </c>
      <c r="AA15" s="497"/>
      <c r="AB15" s="497">
        <v>1.6</v>
      </c>
      <c r="AC15" s="497">
        <v>2.9</v>
      </c>
      <c r="AD15" s="497"/>
      <c r="AE15" s="497">
        <v>3.1</v>
      </c>
      <c r="AF15" s="497">
        <v>5.5</v>
      </c>
      <c r="AG15" s="499"/>
      <c r="AH15" s="434"/>
      <c r="AI15" s="500"/>
      <c r="AJ15" s="500"/>
      <c r="AK15" s="500"/>
      <c r="AL15" s="500"/>
      <c r="AM15" s="500"/>
      <c r="AN15" s="500"/>
      <c r="AO15" s="500"/>
      <c r="AP15" s="500"/>
      <c r="AQ15" s="500"/>
      <c r="AR15" s="500"/>
      <c r="AS15" s="500"/>
      <c r="AT15" s="500"/>
    </row>
    <row r="16" spans="1:46">
      <c r="A16" s="494">
        <v>1973</v>
      </c>
      <c r="B16" s="336">
        <v>2.3096610000000002</v>
      </c>
      <c r="C16" s="336">
        <v>2.4546429999999999</v>
      </c>
      <c r="D16" s="336">
        <v>5.5519619999999996</v>
      </c>
      <c r="E16" s="336">
        <v>0.87281790000000004</v>
      </c>
      <c r="F16" s="336">
        <v>2.3129249999999999</v>
      </c>
      <c r="G16" s="336">
        <v>2.4265940000000001</v>
      </c>
      <c r="H16" s="336">
        <v>1.014041</v>
      </c>
      <c r="I16" s="336">
        <v>6.4158749999999998</v>
      </c>
      <c r="J16" s="336">
        <v>2.3012549999999998</v>
      </c>
      <c r="K16" s="336">
        <v>1.555024</v>
      </c>
      <c r="L16" s="336">
        <v>2.7472940000000001</v>
      </c>
      <c r="M16" s="336">
        <v>2.4641690000000001</v>
      </c>
      <c r="N16" s="495">
        <v>2.2040199999999999</v>
      </c>
      <c r="O16" s="495">
        <v>4.8809670000000001</v>
      </c>
      <c r="R16" s="496">
        <v>1973</v>
      </c>
      <c r="S16" s="497">
        <v>1.8</v>
      </c>
      <c r="T16" s="497">
        <v>2.4</v>
      </c>
      <c r="U16" s="497">
        <v>5.5</v>
      </c>
      <c r="V16" s="497">
        <v>0.9</v>
      </c>
      <c r="W16" s="497">
        <v>2.2999999999999998</v>
      </c>
      <c r="X16" s="497">
        <v>2.7</v>
      </c>
      <c r="Y16" s="497">
        <v>1</v>
      </c>
      <c r="Z16" s="497">
        <v>6.2</v>
      </c>
      <c r="AA16" s="497"/>
      <c r="AB16" s="497">
        <v>1.5</v>
      </c>
      <c r="AC16" s="497">
        <v>2.7</v>
      </c>
      <c r="AD16" s="497"/>
      <c r="AE16" s="497">
        <v>2.2000000000000002</v>
      </c>
      <c r="AF16" s="497">
        <v>4.8</v>
      </c>
      <c r="AG16" s="499"/>
      <c r="AH16" s="434"/>
      <c r="AI16" s="500"/>
      <c r="AJ16" s="500"/>
      <c r="AK16" s="500"/>
      <c r="AL16" s="500"/>
      <c r="AM16" s="500"/>
      <c r="AN16" s="500"/>
      <c r="AO16" s="500"/>
      <c r="AP16" s="500"/>
      <c r="AQ16" s="500"/>
      <c r="AR16" s="500"/>
      <c r="AS16" s="500"/>
      <c r="AT16" s="500"/>
    </row>
    <row r="17" spans="1:46">
      <c r="A17" s="494">
        <v>1974</v>
      </c>
      <c r="B17" s="336">
        <v>2.6698390000000001</v>
      </c>
      <c r="C17" s="336">
        <v>2.5445959999999999</v>
      </c>
      <c r="D17" s="336">
        <v>5.332503</v>
      </c>
      <c r="E17" s="336">
        <v>3.6021290000000001</v>
      </c>
      <c r="F17" s="336">
        <v>1.7271920000000001</v>
      </c>
      <c r="G17" s="336">
        <v>2.5645769999999999</v>
      </c>
      <c r="H17" s="336">
        <v>2.1648559999999999</v>
      </c>
      <c r="I17" s="336">
        <v>5.4187190000000003</v>
      </c>
      <c r="J17" s="336">
        <v>2.8084039999999999</v>
      </c>
      <c r="K17" s="336">
        <v>1.4916469999999999</v>
      </c>
      <c r="L17" s="336">
        <v>3.2489889999999999</v>
      </c>
      <c r="M17" s="336">
        <v>1.978729</v>
      </c>
      <c r="N17" s="495">
        <v>2.084403</v>
      </c>
      <c r="O17" s="495">
        <v>5.607456</v>
      </c>
      <c r="R17" s="496">
        <v>1974</v>
      </c>
      <c r="S17" s="497">
        <v>2.2999999999999998</v>
      </c>
      <c r="T17" s="497">
        <v>2.5</v>
      </c>
      <c r="U17" s="497">
        <v>5.3</v>
      </c>
      <c r="V17" s="497">
        <v>3.5</v>
      </c>
      <c r="W17" s="497">
        <v>1.7</v>
      </c>
      <c r="X17" s="497">
        <v>2.8</v>
      </c>
      <c r="Y17" s="497">
        <v>2.1</v>
      </c>
      <c r="Z17" s="497">
        <v>5.3</v>
      </c>
      <c r="AA17" s="497"/>
      <c r="AB17" s="497">
        <v>1.5</v>
      </c>
      <c r="AC17" s="497">
        <v>3.1</v>
      </c>
      <c r="AD17" s="497"/>
      <c r="AE17" s="497">
        <v>2.1</v>
      </c>
      <c r="AF17" s="497">
        <v>5.5</v>
      </c>
      <c r="AG17" s="499"/>
      <c r="AH17" s="434"/>
      <c r="AI17" s="500"/>
      <c r="AJ17" s="500"/>
      <c r="AK17" s="500"/>
      <c r="AL17" s="500"/>
      <c r="AM17" s="500"/>
      <c r="AN17" s="500"/>
      <c r="AO17" s="500"/>
      <c r="AP17" s="500"/>
      <c r="AQ17" s="500"/>
      <c r="AR17" s="500"/>
      <c r="AS17" s="500"/>
      <c r="AT17" s="500"/>
    </row>
    <row r="18" spans="1:46">
      <c r="A18" s="494">
        <v>1975</v>
      </c>
      <c r="B18" s="336">
        <v>4.9037090000000001</v>
      </c>
      <c r="C18" s="336">
        <v>4.5608550000000001</v>
      </c>
      <c r="D18" s="336">
        <v>6.9179870000000001</v>
      </c>
      <c r="E18" s="336">
        <v>4.9327350000000001</v>
      </c>
      <c r="F18" s="336">
        <v>2.254642</v>
      </c>
      <c r="G18" s="336">
        <v>3.6965249999999998</v>
      </c>
      <c r="H18" s="336">
        <v>4.0285070000000003</v>
      </c>
      <c r="I18" s="336">
        <v>5.9178449999999998</v>
      </c>
      <c r="J18" s="336">
        <v>5.3061220000000002</v>
      </c>
      <c r="K18" s="336">
        <v>2.3014960000000002</v>
      </c>
      <c r="L18" s="336">
        <v>4.6936020000000003</v>
      </c>
      <c r="M18" s="336">
        <v>1.6226689999999999</v>
      </c>
      <c r="N18" s="495">
        <v>3.2789450000000002</v>
      </c>
      <c r="O18" s="495">
        <v>8.4553449999999994</v>
      </c>
      <c r="R18" s="496">
        <v>1975</v>
      </c>
      <c r="S18" s="497">
        <v>4.5</v>
      </c>
      <c r="T18" s="497">
        <v>4.5</v>
      </c>
      <c r="U18" s="497">
        <v>6.9</v>
      </c>
      <c r="V18" s="497">
        <v>4.9000000000000004</v>
      </c>
      <c r="W18" s="497">
        <v>2.2000000000000002</v>
      </c>
      <c r="X18" s="497">
        <v>4.0999999999999996</v>
      </c>
      <c r="Y18" s="497">
        <v>4</v>
      </c>
      <c r="Z18" s="497">
        <v>5.8</v>
      </c>
      <c r="AA18" s="497">
        <v>5.2</v>
      </c>
      <c r="AB18" s="497">
        <v>2.2999999999999998</v>
      </c>
      <c r="AC18" s="497">
        <v>4.5</v>
      </c>
      <c r="AD18" s="497"/>
      <c r="AE18" s="497">
        <v>3.2</v>
      </c>
      <c r="AF18" s="497">
        <v>8.3000000000000007</v>
      </c>
      <c r="AG18" s="499"/>
      <c r="AH18" s="434"/>
      <c r="AI18" s="500"/>
      <c r="AJ18" s="500"/>
      <c r="AK18" s="500"/>
      <c r="AL18" s="500"/>
      <c r="AM18" s="500"/>
      <c r="AN18" s="500"/>
      <c r="AO18" s="500"/>
      <c r="AP18" s="500"/>
      <c r="AQ18" s="500"/>
      <c r="AR18" s="500"/>
      <c r="AS18" s="500"/>
      <c r="AT18" s="500"/>
    </row>
    <row r="19" spans="1:46">
      <c r="A19" s="494">
        <v>1976</v>
      </c>
      <c r="B19" s="336">
        <v>4.7741829999999998</v>
      </c>
      <c r="C19" s="337">
        <v>6.0160080000000002</v>
      </c>
      <c r="D19" s="336">
        <v>7.0896840000000001</v>
      </c>
      <c r="E19" s="337">
        <v>6.4097359999999997</v>
      </c>
      <c r="F19" s="336">
        <v>3.8983050000000001</v>
      </c>
      <c r="G19" s="336">
        <v>4.1112120000000001</v>
      </c>
      <c r="H19" s="336">
        <v>3.999698</v>
      </c>
      <c r="I19" s="336">
        <v>6.7516160000000003</v>
      </c>
      <c r="J19" s="336">
        <v>5.6366589999999999</v>
      </c>
      <c r="K19" s="336">
        <v>1.76698</v>
      </c>
      <c r="L19" s="336">
        <v>4.595504</v>
      </c>
      <c r="M19" s="336">
        <v>1.707141</v>
      </c>
      <c r="N19" s="337">
        <v>4.9117360000000003</v>
      </c>
      <c r="O19" s="495">
        <v>7.7019070000000003</v>
      </c>
      <c r="R19" s="496">
        <v>1976</v>
      </c>
      <c r="S19" s="497">
        <v>4.7</v>
      </c>
      <c r="T19" s="497">
        <v>5.9</v>
      </c>
      <c r="U19" s="497">
        <v>7</v>
      </c>
      <c r="V19" s="497">
        <v>6.3</v>
      </c>
      <c r="W19" s="497">
        <v>3.8</v>
      </c>
      <c r="X19" s="497">
        <v>4.5</v>
      </c>
      <c r="Y19" s="497">
        <v>3.9</v>
      </c>
      <c r="Z19" s="497">
        <v>6.6</v>
      </c>
      <c r="AA19" s="497">
        <v>5.5</v>
      </c>
      <c r="AB19" s="497">
        <v>1.7</v>
      </c>
      <c r="AC19" s="497">
        <v>4.4000000000000004</v>
      </c>
      <c r="AD19" s="497">
        <v>1.7</v>
      </c>
      <c r="AE19" s="497">
        <v>4.8</v>
      </c>
      <c r="AF19" s="497">
        <v>7.5</v>
      </c>
      <c r="AG19" s="499"/>
      <c r="AH19" s="434"/>
      <c r="AI19" s="500"/>
      <c r="AJ19" s="500"/>
      <c r="AK19" s="500"/>
      <c r="AL19" s="500"/>
      <c r="AM19" s="500"/>
      <c r="AN19" s="500"/>
      <c r="AO19" s="500"/>
      <c r="AP19" s="500"/>
      <c r="AQ19" s="500"/>
      <c r="AR19" s="500"/>
      <c r="AS19" s="500"/>
      <c r="AT19" s="500"/>
    </row>
    <row r="20" spans="1:46">
      <c r="A20" s="494">
        <v>1977</v>
      </c>
      <c r="B20" s="336">
        <v>5.6321859999999999</v>
      </c>
      <c r="C20" s="337">
        <v>6.8327770000000001</v>
      </c>
      <c r="D20" s="336">
        <v>8.0489929999999994</v>
      </c>
      <c r="E20" s="337">
        <v>7.4221870000000001</v>
      </c>
      <c r="F20" s="336">
        <v>5.929691</v>
      </c>
      <c r="G20" s="336">
        <v>4.6052929999999996</v>
      </c>
      <c r="H20" s="336">
        <v>3.8860589999999999</v>
      </c>
      <c r="I20" s="336">
        <v>7.2108400000000001</v>
      </c>
      <c r="J20" s="336">
        <v>5.4505229999999996</v>
      </c>
      <c r="K20" s="336">
        <v>1.4657979999999999</v>
      </c>
      <c r="L20" s="336">
        <v>5.229641</v>
      </c>
      <c r="M20" s="336">
        <v>1.9612529999999999</v>
      </c>
      <c r="N20" s="337">
        <v>5.2477119999999999</v>
      </c>
      <c r="O20" s="495">
        <v>7.0609739999999999</v>
      </c>
      <c r="R20" s="496">
        <v>1977</v>
      </c>
      <c r="S20" s="497">
        <v>5.6</v>
      </c>
      <c r="T20" s="497">
        <v>6.7</v>
      </c>
      <c r="U20" s="497">
        <v>7.9</v>
      </c>
      <c r="V20" s="497">
        <v>7.3</v>
      </c>
      <c r="W20" s="497">
        <v>5.8</v>
      </c>
      <c r="X20" s="497">
        <v>5</v>
      </c>
      <c r="Y20" s="497">
        <v>3.8</v>
      </c>
      <c r="Z20" s="497">
        <v>7</v>
      </c>
      <c r="AA20" s="497">
        <v>5.3</v>
      </c>
      <c r="AB20" s="497">
        <v>1.4</v>
      </c>
      <c r="AC20" s="497">
        <v>5.0999999999999996</v>
      </c>
      <c r="AD20" s="497">
        <v>2</v>
      </c>
      <c r="AE20" s="497">
        <v>5.2</v>
      </c>
      <c r="AF20" s="497">
        <v>6.9</v>
      </c>
      <c r="AG20" s="499"/>
      <c r="AH20" s="434"/>
      <c r="AI20" s="500"/>
      <c r="AJ20" s="500"/>
      <c r="AK20" s="500"/>
      <c r="AL20" s="500"/>
      <c r="AM20" s="500"/>
      <c r="AN20" s="500"/>
      <c r="AO20" s="500"/>
      <c r="AP20" s="500"/>
      <c r="AQ20" s="500"/>
      <c r="AR20" s="500"/>
      <c r="AS20" s="500"/>
      <c r="AT20" s="500"/>
    </row>
    <row r="21" spans="1:46">
      <c r="A21" s="494">
        <v>1978</v>
      </c>
      <c r="B21" s="336">
        <v>6.4253220000000004</v>
      </c>
      <c r="C21" s="337">
        <v>7.4017359999999996</v>
      </c>
      <c r="D21" s="336">
        <v>8.3759160000000001</v>
      </c>
      <c r="E21" s="337">
        <v>8.3759340000000009</v>
      </c>
      <c r="F21" s="336">
        <v>7.2819640000000003</v>
      </c>
      <c r="G21" s="336">
        <v>4.7912480000000004</v>
      </c>
      <c r="H21" s="336">
        <v>3.7216100000000001</v>
      </c>
      <c r="I21" s="336">
        <v>7.2818930000000002</v>
      </c>
      <c r="J21" s="336">
        <v>5.427435</v>
      </c>
      <c r="K21" s="336">
        <v>1.808511</v>
      </c>
      <c r="L21" s="336">
        <v>7.0018929999999999</v>
      </c>
      <c r="M21" s="336">
        <v>2.4581029999999999</v>
      </c>
      <c r="N21" s="337">
        <v>5.157648</v>
      </c>
      <c r="O21" s="495">
        <v>6.0654659999999998</v>
      </c>
      <c r="R21" s="496">
        <v>1978</v>
      </c>
      <c r="S21" s="497">
        <v>6.1</v>
      </c>
      <c r="T21" s="497">
        <v>7.2</v>
      </c>
      <c r="U21" s="497">
        <v>8.3000000000000007</v>
      </c>
      <c r="V21" s="497">
        <v>8.3000000000000007</v>
      </c>
      <c r="W21" s="497">
        <v>7.2</v>
      </c>
      <c r="X21" s="497">
        <v>5.3</v>
      </c>
      <c r="Y21" s="497">
        <v>3.6</v>
      </c>
      <c r="Z21" s="497">
        <v>7.1</v>
      </c>
      <c r="AA21" s="497">
        <v>5.3</v>
      </c>
      <c r="AB21" s="497">
        <v>1.8</v>
      </c>
      <c r="AC21" s="497">
        <v>6.8</v>
      </c>
      <c r="AD21" s="497">
        <v>2.5</v>
      </c>
      <c r="AE21" s="497">
        <v>5.0999999999999996</v>
      </c>
      <c r="AF21" s="497">
        <v>5.9</v>
      </c>
      <c r="AG21" s="499"/>
      <c r="AH21" s="434"/>
      <c r="AI21" s="500"/>
      <c r="AJ21" s="500"/>
      <c r="AK21" s="500"/>
      <c r="AL21" s="500"/>
      <c r="AM21" s="500"/>
      <c r="AN21" s="500"/>
      <c r="AO21" s="500"/>
      <c r="AP21" s="500"/>
      <c r="AQ21" s="500"/>
      <c r="AR21" s="500"/>
      <c r="AS21" s="500"/>
      <c r="AT21" s="500"/>
    </row>
    <row r="22" spans="1:46">
      <c r="A22" s="494">
        <v>1979</v>
      </c>
      <c r="B22" s="336">
        <v>6.2648999999999999</v>
      </c>
      <c r="C22" s="337">
        <v>7.6690209999999999</v>
      </c>
      <c r="D22" s="336">
        <v>7.5255489999999998</v>
      </c>
      <c r="E22" s="337">
        <v>6.0477660000000002</v>
      </c>
      <c r="F22" s="336">
        <v>5.9857680000000002</v>
      </c>
      <c r="G22" s="336">
        <v>5.408633</v>
      </c>
      <c r="H22" s="336">
        <v>3.2449249999999998</v>
      </c>
      <c r="I22" s="336">
        <v>7.7542200000000001</v>
      </c>
      <c r="J22" s="336">
        <v>5.4891199999999998</v>
      </c>
      <c r="K22" s="336">
        <v>2</v>
      </c>
      <c r="L22" s="336">
        <v>8.7119099999999996</v>
      </c>
      <c r="M22" s="336">
        <v>2.2725149999999998</v>
      </c>
      <c r="N22" s="337">
        <v>4.6895189999999998</v>
      </c>
      <c r="O22" s="495">
        <v>5.8468780000000002</v>
      </c>
      <c r="R22" s="496">
        <v>1979</v>
      </c>
      <c r="S22" s="497">
        <v>5.8</v>
      </c>
      <c r="T22" s="497">
        <v>7.5</v>
      </c>
      <c r="U22" s="497">
        <v>7.4</v>
      </c>
      <c r="V22" s="497">
        <v>6</v>
      </c>
      <c r="W22" s="497">
        <v>5.9</v>
      </c>
      <c r="X22" s="497">
        <v>5.9</v>
      </c>
      <c r="Y22" s="497">
        <v>3.2</v>
      </c>
      <c r="Z22" s="497">
        <v>7.6</v>
      </c>
      <c r="AA22" s="497">
        <v>5.4</v>
      </c>
      <c r="AB22" s="497">
        <v>2</v>
      </c>
      <c r="AC22" s="497">
        <v>8.4</v>
      </c>
      <c r="AD22" s="497">
        <v>2.2999999999999998</v>
      </c>
      <c r="AE22" s="497">
        <v>4.5999999999999996</v>
      </c>
      <c r="AF22" s="497">
        <v>5.7</v>
      </c>
      <c r="AG22" s="499"/>
      <c r="AH22" s="434"/>
      <c r="AI22" s="500"/>
      <c r="AJ22" s="500"/>
      <c r="AK22" s="500"/>
      <c r="AL22" s="500"/>
      <c r="AM22" s="500"/>
      <c r="AN22" s="500"/>
      <c r="AO22" s="500"/>
      <c r="AP22" s="500"/>
      <c r="AQ22" s="500"/>
      <c r="AR22" s="500"/>
      <c r="AS22" s="500"/>
      <c r="AT22" s="500"/>
    </row>
    <row r="23" spans="1:46" ht="18" customHeight="1">
      <c r="A23" s="494">
        <v>1980</v>
      </c>
      <c r="B23" s="336">
        <v>6.1051589999999996</v>
      </c>
      <c r="C23" s="337">
        <v>8.0924849999999999</v>
      </c>
      <c r="D23" s="336">
        <v>7.5365760000000002</v>
      </c>
      <c r="E23" s="337">
        <v>6.932931</v>
      </c>
      <c r="F23" s="336">
        <v>4.6875</v>
      </c>
      <c r="G23" s="336">
        <v>5.7874850000000002</v>
      </c>
      <c r="H23" s="336">
        <v>3.2425139999999999</v>
      </c>
      <c r="I23" s="336">
        <v>7.6555900000000001</v>
      </c>
      <c r="J23" s="336">
        <v>6.155589</v>
      </c>
      <c r="K23" s="336">
        <v>1.6780280000000001</v>
      </c>
      <c r="L23" s="336">
        <v>11.512119999999999</v>
      </c>
      <c r="M23" s="336">
        <v>2.2226330000000001</v>
      </c>
      <c r="N23" s="337">
        <v>5.7057739999999999</v>
      </c>
      <c r="O23" s="495">
        <v>7.1413869999999999</v>
      </c>
      <c r="R23" s="496">
        <v>1980</v>
      </c>
      <c r="S23" s="501">
        <v>5.9</v>
      </c>
      <c r="T23" s="501">
        <v>7.9</v>
      </c>
      <c r="U23" s="501">
        <v>7.5</v>
      </c>
      <c r="V23" s="501">
        <v>6.9</v>
      </c>
      <c r="W23" s="501">
        <v>4.5999999999999996</v>
      </c>
      <c r="X23" s="501">
        <v>6.3</v>
      </c>
      <c r="Y23" s="501">
        <v>3.2</v>
      </c>
      <c r="Z23" s="501">
        <v>7.5</v>
      </c>
      <c r="AA23" s="501">
        <v>6</v>
      </c>
      <c r="AB23" s="501">
        <v>1.6</v>
      </c>
      <c r="AC23" s="501">
        <v>11.1</v>
      </c>
      <c r="AD23" s="501">
        <v>2.2000000000000002</v>
      </c>
      <c r="AE23" s="501">
        <v>5.6</v>
      </c>
      <c r="AF23" s="501">
        <v>7</v>
      </c>
      <c r="AG23" s="499"/>
      <c r="AH23" s="434"/>
      <c r="AI23" s="500"/>
      <c r="AJ23" s="500"/>
      <c r="AK23" s="500"/>
      <c r="AL23" s="500"/>
      <c r="AM23" s="500"/>
      <c r="AN23" s="500"/>
      <c r="AO23" s="500"/>
      <c r="AP23" s="500"/>
      <c r="AQ23" s="500"/>
      <c r="AR23" s="500"/>
      <c r="AS23" s="500"/>
      <c r="AT23" s="500"/>
    </row>
    <row r="24" spans="1:46" ht="18" customHeight="1">
      <c r="A24" s="494">
        <v>1981</v>
      </c>
      <c r="B24" s="336">
        <v>5.7836299999999996</v>
      </c>
      <c r="C24" s="337">
        <v>10.4</v>
      </c>
      <c r="D24" s="336">
        <v>7.6071850000000003</v>
      </c>
      <c r="E24" s="337">
        <v>10.43478</v>
      </c>
      <c r="F24" s="336">
        <v>4.9107139999999996</v>
      </c>
      <c r="G24" s="336">
        <v>6.8078599999999998</v>
      </c>
      <c r="H24" s="336">
        <v>4.5804819999999999</v>
      </c>
      <c r="I24" s="336">
        <v>7.9940350000000002</v>
      </c>
      <c r="J24" s="336">
        <v>8.6455339999999996</v>
      </c>
      <c r="K24" s="336">
        <v>2.0576129999999999</v>
      </c>
      <c r="L24" s="336">
        <v>14.159420000000001</v>
      </c>
      <c r="M24" s="336">
        <v>2.7669079999999999</v>
      </c>
      <c r="N24" s="337">
        <v>9.0699079999999999</v>
      </c>
      <c r="O24" s="495">
        <v>7.6129569999999998</v>
      </c>
      <c r="R24" s="496">
        <v>1981</v>
      </c>
      <c r="S24" s="501">
        <v>5.6</v>
      </c>
      <c r="T24" s="501">
        <v>10.199999999999999</v>
      </c>
      <c r="U24" s="501">
        <v>7.5</v>
      </c>
      <c r="V24" s="501">
        <v>10.3</v>
      </c>
      <c r="W24" s="501">
        <v>4.8</v>
      </c>
      <c r="X24" s="501">
        <v>7.4</v>
      </c>
      <c r="Y24" s="501">
        <v>4.5</v>
      </c>
      <c r="Z24" s="501">
        <v>7.8</v>
      </c>
      <c r="AA24" s="501">
        <v>8.5</v>
      </c>
      <c r="AB24" s="501">
        <v>2</v>
      </c>
      <c r="AC24" s="501">
        <v>13.7</v>
      </c>
      <c r="AD24" s="501">
        <v>2.8</v>
      </c>
      <c r="AE24" s="501">
        <v>9</v>
      </c>
      <c r="AF24" s="501">
        <v>7.5</v>
      </c>
      <c r="AG24" s="499"/>
      <c r="AH24" s="434"/>
      <c r="AI24" s="500"/>
      <c r="AJ24" s="500"/>
      <c r="AK24" s="500"/>
      <c r="AL24" s="500"/>
      <c r="AM24" s="500"/>
      <c r="AN24" s="500"/>
      <c r="AO24" s="500"/>
      <c r="AP24" s="500"/>
      <c r="AQ24" s="500"/>
      <c r="AR24" s="500"/>
      <c r="AS24" s="500"/>
      <c r="AT24" s="500"/>
    </row>
    <row r="25" spans="1:46" ht="18" customHeight="1">
      <c r="A25" s="494">
        <v>1982</v>
      </c>
      <c r="B25" s="336">
        <v>7.1626349999999999</v>
      </c>
      <c r="C25" s="337">
        <v>12.167870000000001</v>
      </c>
      <c r="D25" s="336">
        <v>11.040660000000001</v>
      </c>
      <c r="E25" s="337">
        <v>11.08614</v>
      </c>
      <c r="F25" s="336">
        <v>5.395683</v>
      </c>
      <c r="G25" s="336">
        <v>7.3878399999999997</v>
      </c>
      <c r="H25" s="336">
        <v>6.5403549999999999</v>
      </c>
      <c r="I25" s="336">
        <v>8.6543659999999996</v>
      </c>
      <c r="J25" s="336">
        <v>11.56222</v>
      </c>
      <c r="K25" s="336">
        <v>2.6503570000000001</v>
      </c>
      <c r="L25" s="336">
        <v>15.98879</v>
      </c>
      <c r="M25" s="336">
        <v>3.5296270000000001</v>
      </c>
      <c r="N25" s="337">
        <v>10.51074</v>
      </c>
      <c r="O25" s="495">
        <v>9.6893030000000007</v>
      </c>
      <c r="R25" s="496">
        <v>1982</v>
      </c>
      <c r="S25" s="501">
        <v>6.7</v>
      </c>
      <c r="T25" s="501">
        <v>11.9</v>
      </c>
      <c r="U25" s="501">
        <v>10.9</v>
      </c>
      <c r="V25" s="501">
        <v>11</v>
      </c>
      <c r="W25" s="501">
        <v>5.3</v>
      </c>
      <c r="X25" s="501">
        <v>8.1</v>
      </c>
      <c r="Y25" s="501">
        <v>6.4</v>
      </c>
      <c r="Z25" s="501">
        <v>8.4</v>
      </c>
      <c r="AA25" s="501">
        <v>11.3</v>
      </c>
      <c r="AB25" s="501">
        <v>2.6</v>
      </c>
      <c r="AC25" s="501">
        <v>15.6</v>
      </c>
      <c r="AD25" s="501">
        <v>3.5</v>
      </c>
      <c r="AE25" s="501">
        <v>10.4</v>
      </c>
      <c r="AF25" s="501">
        <v>9.5</v>
      </c>
      <c r="AG25" s="499"/>
      <c r="AH25" s="434"/>
      <c r="AI25" s="500"/>
      <c r="AJ25" s="500"/>
      <c r="AK25" s="500"/>
      <c r="AL25" s="500"/>
      <c r="AM25" s="500"/>
      <c r="AN25" s="500"/>
      <c r="AO25" s="500"/>
      <c r="AP25" s="500"/>
      <c r="AQ25" s="500"/>
      <c r="AR25" s="500"/>
      <c r="AS25" s="500"/>
      <c r="AT25" s="500"/>
    </row>
    <row r="26" spans="1:46" ht="18" customHeight="1">
      <c r="A26" s="494">
        <v>1983</v>
      </c>
      <c r="B26" s="336">
        <v>9.9613720000000008</v>
      </c>
      <c r="C26" s="336">
        <v>13.46677</v>
      </c>
      <c r="D26" s="336">
        <v>12.01826</v>
      </c>
      <c r="E26" s="336">
        <v>11.55128</v>
      </c>
      <c r="F26" s="336">
        <v>5.4805400000000004</v>
      </c>
      <c r="G26" s="336">
        <v>7.687989</v>
      </c>
      <c r="H26" s="336">
        <v>8.0450350000000004</v>
      </c>
      <c r="I26" s="336">
        <v>9.5153400000000001</v>
      </c>
      <c r="J26" s="336">
        <v>11.984349999999999</v>
      </c>
      <c r="K26" s="336">
        <v>3.4866090000000001</v>
      </c>
      <c r="L26" s="336">
        <v>17.45391</v>
      </c>
      <c r="M26" s="336">
        <v>3.8929719999999999</v>
      </c>
      <c r="N26" s="337">
        <v>11.351190000000001</v>
      </c>
      <c r="O26" s="495">
        <v>9.6073509999999995</v>
      </c>
      <c r="R26" s="496">
        <v>1983</v>
      </c>
      <c r="S26" s="501">
        <v>9.8000000000000007</v>
      </c>
      <c r="T26" s="501">
        <v>13.2</v>
      </c>
      <c r="U26" s="501">
        <v>11.9</v>
      </c>
      <c r="V26" s="501">
        <v>11.4</v>
      </c>
      <c r="W26" s="501">
        <v>5.4</v>
      </c>
      <c r="X26" s="501">
        <v>8.4</v>
      </c>
      <c r="Y26" s="501">
        <v>7.9</v>
      </c>
      <c r="Z26" s="501">
        <v>9.3000000000000007</v>
      </c>
      <c r="AA26" s="501">
        <v>11.8</v>
      </c>
      <c r="AB26" s="501">
        <v>3.4</v>
      </c>
      <c r="AC26" s="501">
        <v>17</v>
      </c>
      <c r="AD26" s="501">
        <v>3.9</v>
      </c>
      <c r="AE26" s="501">
        <v>11.2</v>
      </c>
      <c r="AF26" s="501">
        <v>9.4</v>
      </c>
      <c r="AG26" s="499"/>
      <c r="AH26" s="434"/>
      <c r="AI26" s="500"/>
      <c r="AJ26" s="500"/>
      <c r="AK26" s="500"/>
      <c r="AL26" s="500"/>
      <c r="AM26" s="500"/>
      <c r="AN26" s="500"/>
      <c r="AO26" s="500"/>
      <c r="AP26" s="500"/>
      <c r="AQ26" s="500"/>
      <c r="AR26" s="500"/>
      <c r="AS26" s="500"/>
      <c r="AT26" s="500"/>
    </row>
    <row r="27" spans="1:46" ht="18" customHeight="1">
      <c r="A27" s="494">
        <v>1984</v>
      </c>
      <c r="B27" s="336">
        <v>8.9868100000000002</v>
      </c>
      <c r="C27" s="336">
        <v>13.50816</v>
      </c>
      <c r="D27" s="336">
        <v>11.344609999999999</v>
      </c>
      <c r="E27" s="336">
        <v>8.59375</v>
      </c>
      <c r="F27" s="336">
        <v>5.2444800000000003</v>
      </c>
      <c r="G27" s="336">
        <v>8.9761209999999991</v>
      </c>
      <c r="H27" s="336">
        <v>7.2053580000000004</v>
      </c>
      <c r="I27" s="336">
        <v>10.139950000000001</v>
      </c>
      <c r="J27" s="336">
        <v>12.15382</v>
      </c>
      <c r="K27" s="336">
        <v>3.1952069999999999</v>
      </c>
      <c r="L27" s="336">
        <v>20.21191</v>
      </c>
      <c r="M27" s="336">
        <v>3.4906670000000002</v>
      </c>
      <c r="N27" s="495">
        <v>11.87987</v>
      </c>
      <c r="O27" s="495">
        <v>7.5204319999999996</v>
      </c>
      <c r="R27" s="496">
        <v>1984</v>
      </c>
      <c r="S27" s="501">
        <v>8.5</v>
      </c>
      <c r="T27" s="501">
        <v>13.2</v>
      </c>
      <c r="U27" s="501">
        <v>11.2</v>
      </c>
      <c r="V27" s="501">
        <v>8.5</v>
      </c>
      <c r="W27" s="501">
        <v>5.2</v>
      </c>
      <c r="X27" s="501">
        <v>9.8000000000000007</v>
      </c>
      <c r="Y27" s="501">
        <v>7.1</v>
      </c>
      <c r="Z27" s="501">
        <v>9.9</v>
      </c>
      <c r="AA27" s="501">
        <v>11.9</v>
      </c>
      <c r="AB27" s="501">
        <v>3.1</v>
      </c>
      <c r="AC27" s="501">
        <v>19.7</v>
      </c>
      <c r="AD27" s="501">
        <v>3.5</v>
      </c>
      <c r="AE27" s="501">
        <v>11.8</v>
      </c>
      <c r="AF27" s="501">
        <v>7.4</v>
      </c>
      <c r="AG27" s="499"/>
      <c r="AH27" s="434"/>
      <c r="AI27" s="500"/>
      <c r="AJ27" s="500"/>
      <c r="AK27" s="500"/>
      <c r="AL27" s="500"/>
      <c r="AM27" s="500"/>
      <c r="AN27" s="500"/>
      <c r="AO27" s="500"/>
      <c r="AP27" s="500"/>
      <c r="AQ27" s="500"/>
      <c r="AR27" s="500"/>
      <c r="AS27" s="500"/>
      <c r="AT27" s="500"/>
    </row>
    <row r="28" spans="1:46" ht="18" customHeight="1">
      <c r="A28" s="494">
        <v>1985</v>
      </c>
      <c r="B28" s="336">
        <v>8.2581340000000001</v>
      </c>
      <c r="C28" s="336">
        <v>12.577680000000001</v>
      </c>
      <c r="D28" s="336">
        <v>10.64446</v>
      </c>
      <c r="E28" s="336">
        <v>7.3475380000000001</v>
      </c>
      <c r="F28" s="336">
        <v>5.0469480000000004</v>
      </c>
      <c r="G28" s="336">
        <v>9.5374739999999996</v>
      </c>
      <c r="H28" s="336">
        <v>7.2976749999999999</v>
      </c>
      <c r="I28" s="336">
        <v>10.40629</v>
      </c>
      <c r="J28" s="336">
        <v>11.10333</v>
      </c>
      <c r="K28" s="336">
        <v>2.6018659999999998</v>
      </c>
      <c r="L28" s="336">
        <v>21.602319999999999</v>
      </c>
      <c r="M28" s="336">
        <v>3.0927370000000001</v>
      </c>
      <c r="N28" s="495">
        <v>11.321580000000001</v>
      </c>
      <c r="O28" s="495">
        <v>7.1989669999999997</v>
      </c>
      <c r="R28" s="496">
        <v>1985</v>
      </c>
      <c r="S28" s="501">
        <v>7.8</v>
      </c>
      <c r="T28" s="501">
        <v>12.3</v>
      </c>
      <c r="U28" s="501">
        <v>10.6</v>
      </c>
      <c r="V28" s="501">
        <v>7.3</v>
      </c>
      <c r="W28" s="501">
        <v>5</v>
      </c>
      <c r="X28" s="501">
        <v>10.199999999999999</v>
      </c>
      <c r="Y28" s="501">
        <v>7.2</v>
      </c>
      <c r="Z28" s="501">
        <v>10.1</v>
      </c>
      <c r="AA28" s="501">
        <v>10.9</v>
      </c>
      <c r="AB28" s="501">
        <v>2.6</v>
      </c>
      <c r="AC28" s="501">
        <v>21.1</v>
      </c>
      <c r="AD28" s="501">
        <v>3.1</v>
      </c>
      <c r="AE28" s="501">
        <v>11.3</v>
      </c>
      <c r="AF28" s="501">
        <v>7.1</v>
      </c>
      <c r="AG28" s="499"/>
      <c r="AH28" s="434"/>
      <c r="AI28" s="500"/>
      <c r="AJ28" s="500"/>
      <c r="AK28" s="500"/>
      <c r="AL28" s="500"/>
      <c r="AM28" s="500"/>
      <c r="AN28" s="500"/>
      <c r="AO28" s="500"/>
      <c r="AP28" s="500"/>
      <c r="AQ28" s="500"/>
      <c r="AR28" s="500"/>
      <c r="AS28" s="500"/>
      <c r="AT28" s="500"/>
    </row>
    <row r="29" spans="1:46" ht="18" customHeight="1">
      <c r="A29" s="494">
        <v>1986</v>
      </c>
      <c r="B29" s="336">
        <v>8.0805659999999992</v>
      </c>
      <c r="C29" s="336">
        <v>11.893509999999999</v>
      </c>
      <c r="D29" s="336">
        <v>9.6857319999999998</v>
      </c>
      <c r="E29" s="336">
        <v>5.5316090000000004</v>
      </c>
      <c r="F29" s="336">
        <v>5.3927319999999996</v>
      </c>
      <c r="G29" s="336">
        <v>9.5836170000000003</v>
      </c>
      <c r="H29" s="336">
        <v>6.5682320000000001</v>
      </c>
      <c r="I29" s="336">
        <v>11.23789</v>
      </c>
      <c r="J29" s="336">
        <v>10.50347</v>
      </c>
      <c r="K29" s="336">
        <v>2.0047730000000001</v>
      </c>
      <c r="L29" s="336">
        <v>21.132750000000001</v>
      </c>
      <c r="M29" s="336">
        <v>2.893408</v>
      </c>
      <c r="N29" s="495">
        <v>10.780939999999999</v>
      </c>
      <c r="O29" s="495">
        <v>6.9903420000000001</v>
      </c>
      <c r="R29" s="496">
        <v>1986</v>
      </c>
      <c r="S29" s="501">
        <v>7.9</v>
      </c>
      <c r="T29" s="501">
        <v>11.6</v>
      </c>
      <c r="U29" s="501">
        <v>9.6</v>
      </c>
      <c r="V29" s="501">
        <v>5.5</v>
      </c>
      <c r="W29" s="501">
        <v>5.3</v>
      </c>
      <c r="X29" s="501">
        <v>10.4</v>
      </c>
      <c r="Y29" s="501">
        <v>6.4</v>
      </c>
      <c r="Z29" s="501">
        <v>10.9</v>
      </c>
      <c r="AA29" s="501">
        <v>10.3</v>
      </c>
      <c r="AB29" s="501">
        <v>2</v>
      </c>
      <c r="AC29" s="501">
        <v>20.8</v>
      </c>
      <c r="AD29" s="501">
        <v>2.9</v>
      </c>
      <c r="AE29" s="501">
        <v>10.7</v>
      </c>
      <c r="AF29" s="501">
        <v>6.9</v>
      </c>
      <c r="AG29" s="499"/>
      <c r="AH29" s="434"/>
      <c r="AI29" s="500"/>
      <c r="AJ29" s="500"/>
      <c r="AK29" s="500"/>
      <c r="AL29" s="500"/>
      <c r="AM29" s="500"/>
      <c r="AN29" s="500"/>
      <c r="AO29" s="500"/>
      <c r="AP29" s="500"/>
      <c r="AQ29" s="500"/>
      <c r="AR29" s="500"/>
      <c r="AS29" s="500"/>
      <c r="AT29" s="500"/>
    </row>
    <row r="30" spans="1:46" ht="18" customHeight="1">
      <c r="A30" s="494">
        <v>1987</v>
      </c>
      <c r="B30" s="336">
        <v>8.1063899999999993</v>
      </c>
      <c r="C30" s="336">
        <v>11.58052</v>
      </c>
      <c r="D30" s="336">
        <v>8.8200500000000002</v>
      </c>
      <c r="E30" s="336">
        <v>5.4662379999999997</v>
      </c>
      <c r="F30" s="336">
        <v>5.1100630000000002</v>
      </c>
      <c r="G30" s="336">
        <v>9.7013339999999992</v>
      </c>
      <c r="H30" s="336">
        <v>6.3142389999999997</v>
      </c>
      <c r="I30" s="336">
        <v>12.094290000000001</v>
      </c>
      <c r="J30" s="336">
        <v>9.7263490000000008</v>
      </c>
      <c r="K30" s="336">
        <v>2.1077279999999998</v>
      </c>
      <c r="L30" s="336">
        <v>20.330539999999999</v>
      </c>
      <c r="M30" s="336">
        <v>2.3087369999999998</v>
      </c>
      <c r="N30" s="495">
        <v>10.847799999999999</v>
      </c>
      <c r="O30" s="495">
        <v>6.1944689999999998</v>
      </c>
      <c r="R30" s="496">
        <v>1987</v>
      </c>
      <c r="S30" s="501">
        <v>7.8</v>
      </c>
      <c r="T30" s="501">
        <v>11.3</v>
      </c>
      <c r="U30" s="501">
        <v>8.8000000000000007</v>
      </c>
      <c r="V30" s="501">
        <v>5.4</v>
      </c>
      <c r="W30" s="501">
        <v>5</v>
      </c>
      <c r="X30" s="501">
        <v>10.5</v>
      </c>
      <c r="Y30" s="501">
        <v>6.2</v>
      </c>
      <c r="Z30" s="501">
        <v>11.8</v>
      </c>
      <c r="AA30" s="501">
        <v>9.6</v>
      </c>
      <c r="AB30" s="501">
        <v>2.1</v>
      </c>
      <c r="AC30" s="501">
        <v>20.100000000000001</v>
      </c>
      <c r="AD30" s="501">
        <v>2.1</v>
      </c>
      <c r="AE30" s="501">
        <v>10.8</v>
      </c>
      <c r="AF30" s="501">
        <v>6.1</v>
      </c>
      <c r="AG30" s="499"/>
      <c r="AH30" s="434"/>
      <c r="AI30" s="500"/>
      <c r="AJ30" s="500"/>
      <c r="AK30" s="500"/>
      <c r="AL30" s="500"/>
      <c r="AM30" s="500"/>
      <c r="AN30" s="500"/>
      <c r="AO30" s="500"/>
      <c r="AP30" s="500"/>
      <c r="AQ30" s="500"/>
      <c r="AR30" s="500"/>
      <c r="AS30" s="500"/>
      <c r="AT30" s="500"/>
    </row>
    <row r="31" spans="1:46" ht="18" customHeight="1">
      <c r="A31" s="494">
        <v>1988</v>
      </c>
      <c r="B31" s="336">
        <v>7.2258050000000003</v>
      </c>
      <c r="C31" s="336">
        <v>10.535450000000001</v>
      </c>
      <c r="D31" s="336">
        <v>7.761755</v>
      </c>
      <c r="E31" s="336">
        <v>6.5354890000000001</v>
      </c>
      <c r="F31" s="336">
        <v>4.5741319999999996</v>
      </c>
      <c r="G31" s="336">
        <v>9.3181049999999992</v>
      </c>
      <c r="H31" s="336">
        <v>6.2872479999999999</v>
      </c>
      <c r="I31" s="336">
        <v>12.10791</v>
      </c>
      <c r="J31" s="336">
        <v>9.3076570000000007</v>
      </c>
      <c r="K31" s="336">
        <v>3.212291</v>
      </c>
      <c r="L31" s="336">
        <v>19.336359999999999</v>
      </c>
      <c r="M31" s="336">
        <v>1.8838299999999999</v>
      </c>
      <c r="N31" s="495">
        <v>8.8142440000000004</v>
      </c>
      <c r="O31" s="495">
        <v>5.5075649999999996</v>
      </c>
      <c r="R31" s="496">
        <v>1988</v>
      </c>
      <c r="S31" s="501">
        <v>6.8</v>
      </c>
      <c r="T31" s="501">
        <v>10.3</v>
      </c>
      <c r="U31" s="501">
        <v>7.7</v>
      </c>
      <c r="V31" s="501">
        <v>6.5</v>
      </c>
      <c r="W31" s="501">
        <v>4.5</v>
      </c>
      <c r="X31" s="501">
        <v>10</v>
      </c>
      <c r="Y31" s="501">
        <v>6.2</v>
      </c>
      <c r="Z31" s="501">
        <v>11.8</v>
      </c>
      <c r="AA31" s="501">
        <v>9.1999999999999993</v>
      </c>
      <c r="AB31" s="501">
        <v>3.2</v>
      </c>
      <c r="AC31" s="501">
        <v>19.100000000000001</v>
      </c>
      <c r="AD31" s="501">
        <v>1.8</v>
      </c>
      <c r="AE31" s="501">
        <v>8.8000000000000007</v>
      </c>
      <c r="AF31" s="501">
        <v>5.4</v>
      </c>
      <c r="AG31" s="499"/>
      <c r="AH31" s="434"/>
      <c r="AI31" s="500"/>
      <c r="AJ31" s="500"/>
      <c r="AK31" s="500"/>
      <c r="AL31" s="500"/>
      <c r="AM31" s="500"/>
      <c r="AN31" s="500"/>
      <c r="AO31" s="500"/>
      <c r="AP31" s="500"/>
      <c r="AQ31" s="500"/>
      <c r="AR31" s="500"/>
      <c r="AS31" s="500"/>
      <c r="AT31" s="500"/>
    </row>
    <row r="32" spans="1:46" ht="18" customHeight="1">
      <c r="A32" s="494">
        <v>1989</v>
      </c>
      <c r="B32" s="336">
        <v>6.1749890000000001</v>
      </c>
      <c r="C32" s="336">
        <v>9.4721259999999994</v>
      </c>
      <c r="D32" s="336">
        <v>7.5464180000000001</v>
      </c>
      <c r="E32" s="336">
        <v>8.2278479999999998</v>
      </c>
      <c r="F32" s="336">
        <v>3.1067960000000001</v>
      </c>
      <c r="G32" s="336">
        <v>8.6467270000000003</v>
      </c>
      <c r="H32" s="336">
        <v>5.6177849999999996</v>
      </c>
      <c r="I32" s="336">
        <v>12.097049999999999</v>
      </c>
      <c r="J32" s="336">
        <v>8.4251850000000008</v>
      </c>
      <c r="K32" s="336">
        <v>5</v>
      </c>
      <c r="L32" s="336">
        <v>17.323399999999999</v>
      </c>
      <c r="M32" s="336">
        <v>1.616833</v>
      </c>
      <c r="N32" s="495">
        <v>7.2491620000000001</v>
      </c>
      <c r="O32" s="495">
        <v>5.2700839999999998</v>
      </c>
      <c r="R32" s="496">
        <v>1989</v>
      </c>
      <c r="S32" s="501">
        <v>5.7</v>
      </c>
      <c r="T32" s="501">
        <v>9.3000000000000007</v>
      </c>
      <c r="U32" s="501">
        <v>7.5</v>
      </c>
      <c r="V32" s="501">
        <v>8.1</v>
      </c>
      <c r="W32" s="501">
        <v>3.1</v>
      </c>
      <c r="X32" s="501">
        <v>9.4</v>
      </c>
      <c r="Y32" s="501">
        <v>5.5</v>
      </c>
      <c r="Z32" s="501">
        <v>11.8</v>
      </c>
      <c r="AA32" s="501">
        <v>8.3000000000000007</v>
      </c>
      <c r="AB32" s="501">
        <v>4.9000000000000004</v>
      </c>
      <c r="AC32" s="501">
        <v>16.899999999999999</v>
      </c>
      <c r="AD32" s="501">
        <v>1.5</v>
      </c>
      <c r="AE32" s="501">
        <v>7.2</v>
      </c>
      <c r="AF32" s="501">
        <v>5.2</v>
      </c>
      <c r="AG32" s="499"/>
      <c r="AH32" s="434"/>
      <c r="AI32" s="500"/>
      <c r="AJ32" s="500"/>
      <c r="AK32" s="500"/>
      <c r="AL32" s="500"/>
      <c r="AM32" s="500"/>
      <c r="AN32" s="500"/>
      <c r="AO32" s="500"/>
      <c r="AP32" s="500"/>
      <c r="AQ32" s="500"/>
      <c r="AR32" s="500"/>
      <c r="AS32" s="500"/>
      <c r="AT32" s="500"/>
    </row>
    <row r="33" spans="1:46" ht="18" customHeight="1">
      <c r="A33" s="494">
        <v>1990</v>
      </c>
      <c r="B33" s="336">
        <v>6.9259639999999996</v>
      </c>
      <c r="C33" s="336">
        <v>8.9220240000000004</v>
      </c>
      <c r="D33" s="336">
        <v>8.1315019999999993</v>
      </c>
      <c r="E33" s="336">
        <v>8.4086169999999996</v>
      </c>
      <c r="F33" s="336">
        <v>3.1857030000000002</v>
      </c>
      <c r="G33" s="336">
        <v>8.0680770000000006</v>
      </c>
      <c r="H33" s="336">
        <v>4.7831400000000004</v>
      </c>
      <c r="I33" s="336">
        <v>11.478759999999999</v>
      </c>
      <c r="J33" s="336">
        <v>7.6061319999999997</v>
      </c>
      <c r="K33" s="336">
        <v>5.323194</v>
      </c>
      <c r="L33" s="336">
        <v>16.31662</v>
      </c>
      <c r="M33" s="336">
        <v>1.8060419999999999</v>
      </c>
      <c r="N33" s="495">
        <v>6.856071</v>
      </c>
      <c r="O33" s="495">
        <v>5.5999679999999996</v>
      </c>
      <c r="R33" s="496">
        <v>1990</v>
      </c>
      <c r="S33" s="501">
        <v>6.9</v>
      </c>
      <c r="T33" s="501">
        <v>8.6999999999999993</v>
      </c>
      <c r="U33" s="501">
        <v>8.1</v>
      </c>
      <c r="V33" s="501">
        <v>8.3000000000000007</v>
      </c>
      <c r="W33" s="501">
        <v>3.1</v>
      </c>
      <c r="X33" s="501">
        <v>8.9</v>
      </c>
      <c r="Y33" s="501">
        <v>4.7</v>
      </c>
      <c r="Z33" s="501">
        <v>11.2</v>
      </c>
      <c r="AA33" s="501">
        <v>7.5</v>
      </c>
      <c r="AB33" s="501">
        <v>5.2</v>
      </c>
      <c r="AC33" s="501">
        <v>15.9</v>
      </c>
      <c r="AD33" s="501">
        <v>1.8</v>
      </c>
      <c r="AE33" s="501">
        <v>6.8</v>
      </c>
      <c r="AF33" s="501">
        <v>5.5</v>
      </c>
      <c r="AG33" s="499"/>
      <c r="AH33" s="434"/>
      <c r="AI33" s="500"/>
      <c r="AJ33" s="500"/>
      <c r="AK33" s="500"/>
      <c r="AL33" s="500"/>
      <c r="AM33" s="500"/>
      <c r="AN33" s="500"/>
      <c r="AO33" s="500"/>
      <c r="AP33" s="500"/>
      <c r="AQ33" s="500"/>
      <c r="AR33" s="500"/>
      <c r="AS33" s="500"/>
      <c r="AT33" s="500"/>
    </row>
    <row r="34" spans="1:46" ht="18" customHeight="1">
      <c r="A34" s="494">
        <v>1991</v>
      </c>
      <c r="B34" s="336">
        <v>9.5932250000000003</v>
      </c>
      <c r="C34" s="336">
        <v>9.4741949999999999</v>
      </c>
      <c r="D34" s="336">
        <v>10.316470000000001</v>
      </c>
      <c r="E34" s="336">
        <v>9.2077829999999992</v>
      </c>
      <c r="F34" s="336">
        <v>6.6692980000000004</v>
      </c>
      <c r="G34" s="336">
        <v>8.2639669999999992</v>
      </c>
      <c r="H34" s="336">
        <v>5.6404350000000001</v>
      </c>
      <c r="I34" s="336">
        <v>11.025230000000001</v>
      </c>
      <c r="J34" s="336">
        <v>7.0666279999999997</v>
      </c>
      <c r="K34" s="336">
        <v>5.5528959999999996</v>
      </c>
      <c r="L34" s="336">
        <v>16.40155</v>
      </c>
      <c r="M34" s="336">
        <v>3.2563260000000001</v>
      </c>
      <c r="N34" s="495">
        <v>8.4045129999999997</v>
      </c>
      <c r="O34" s="495">
        <v>6.8288669999999998</v>
      </c>
      <c r="R34" s="496">
        <v>1991</v>
      </c>
      <c r="S34" s="501">
        <v>9.4</v>
      </c>
      <c r="T34" s="501">
        <v>9.3000000000000007</v>
      </c>
      <c r="U34" s="501">
        <v>10.3</v>
      </c>
      <c r="V34" s="501">
        <v>9.1</v>
      </c>
      <c r="W34" s="501">
        <v>6.6</v>
      </c>
      <c r="X34" s="501">
        <v>9.4</v>
      </c>
      <c r="Y34" s="501">
        <v>5.6</v>
      </c>
      <c r="Z34" s="501">
        <v>10.8</v>
      </c>
      <c r="AA34" s="501">
        <v>7</v>
      </c>
      <c r="AB34" s="501">
        <v>5.5</v>
      </c>
      <c r="AC34" s="501">
        <v>16</v>
      </c>
      <c r="AD34" s="501">
        <v>3.2</v>
      </c>
      <c r="AE34" s="501">
        <v>8.4</v>
      </c>
      <c r="AF34" s="501">
        <v>6.7</v>
      </c>
      <c r="AG34" s="499"/>
      <c r="AH34" s="434"/>
      <c r="AI34" s="500"/>
      <c r="AJ34" s="500"/>
      <c r="AK34" s="500"/>
      <c r="AL34" s="500"/>
      <c r="AM34" s="500"/>
      <c r="AN34" s="500"/>
      <c r="AO34" s="500"/>
      <c r="AP34" s="500"/>
      <c r="AQ34" s="500"/>
      <c r="AR34" s="500"/>
      <c r="AS34" s="500"/>
      <c r="AT34" s="500"/>
    </row>
    <row r="35" spans="1:46" ht="18" customHeight="1">
      <c r="A35" s="494">
        <v>1992</v>
      </c>
      <c r="B35" s="336">
        <v>10.804600000000001</v>
      </c>
      <c r="C35" s="336">
        <v>10.477220000000001</v>
      </c>
      <c r="D35" s="336">
        <v>11.196910000000001</v>
      </c>
      <c r="E35" s="336">
        <v>9.1003819999999997</v>
      </c>
      <c r="F35" s="336">
        <v>11.731619999999999</v>
      </c>
      <c r="G35" s="336">
        <v>9.164377</v>
      </c>
      <c r="H35" s="336">
        <v>6.7042679999999999</v>
      </c>
      <c r="I35" s="336">
        <v>10.64902</v>
      </c>
      <c r="J35" s="336">
        <v>6.7762969999999996</v>
      </c>
      <c r="K35" s="336">
        <v>6.01145</v>
      </c>
      <c r="L35" s="336">
        <v>18.463100000000001</v>
      </c>
      <c r="M35" s="336">
        <v>5.8322149999999997</v>
      </c>
      <c r="N35" s="495">
        <v>9.6992930000000008</v>
      </c>
      <c r="O35" s="495">
        <v>7.5040009999999997</v>
      </c>
      <c r="R35" s="496">
        <v>1992</v>
      </c>
      <c r="S35" s="501">
        <v>10.5</v>
      </c>
      <c r="T35" s="501">
        <v>10.3</v>
      </c>
      <c r="U35" s="501">
        <v>11.1</v>
      </c>
      <c r="V35" s="501">
        <v>9</v>
      </c>
      <c r="W35" s="501">
        <v>11.6</v>
      </c>
      <c r="X35" s="501">
        <v>10.3</v>
      </c>
      <c r="Y35" s="501">
        <v>6.6</v>
      </c>
      <c r="Z35" s="501">
        <v>11.4</v>
      </c>
      <c r="AA35" s="501">
        <v>6.7</v>
      </c>
      <c r="AB35" s="501">
        <v>5.9</v>
      </c>
      <c r="AC35" s="501">
        <v>18.100000000000001</v>
      </c>
      <c r="AD35" s="501">
        <v>5.9</v>
      </c>
      <c r="AE35" s="501">
        <v>9.6999999999999993</v>
      </c>
      <c r="AF35" s="501">
        <v>7.4</v>
      </c>
      <c r="AG35" s="499"/>
      <c r="AH35" s="434"/>
      <c r="AI35" s="500"/>
      <c r="AJ35" s="500"/>
      <c r="AK35" s="500"/>
      <c r="AL35" s="500"/>
      <c r="AM35" s="500"/>
      <c r="AN35" s="500"/>
      <c r="AO35" s="500"/>
      <c r="AP35" s="500"/>
      <c r="AQ35" s="500"/>
      <c r="AR35" s="500"/>
      <c r="AS35" s="500"/>
      <c r="AT35" s="500"/>
    </row>
    <row r="36" spans="1:46" ht="18" customHeight="1">
      <c r="A36" s="494">
        <v>1993</v>
      </c>
      <c r="B36" s="336">
        <v>10.89654</v>
      </c>
      <c r="C36" s="336">
        <v>12.14983</v>
      </c>
      <c r="D36" s="336">
        <v>11.37721</v>
      </c>
      <c r="E36" s="336">
        <v>10.81176</v>
      </c>
      <c r="F36" s="336">
        <v>16.423359999999999</v>
      </c>
      <c r="G36" s="336">
        <v>10.280110000000001</v>
      </c>
      <c r="H36" s="336">
        <v>7.9612299999999996</v>
      </c>
      <c r="I36" s="336">
        <v>10.17019</v>
      </c>
      <c r="J36" s="336">
        <v>6.2348410000000003</v>
      </c>
      <c r="K36" s="336">
        <v>6.0562709999999997</v>
      </c>
      <c r="L36" s="336">
        <v>22.776430000000001</v>
      </c>
      <c r="M36" s="336">
        <v>9.4817350000000005</v>
      </c>
      <c r="N36" s="495">
        <v>10.32634</v>
      </c>
      <c r="O36" s="495">
        <v>6.919505</v>
      </c>
      <c r="R36" s="496">
        <v>1993</v>
      </c>
      <c r="S36" s="501">
        <v>10.7</v>
      </c>
      <c r="T36" s="501">
        <v>11.9</v>
      </c>
      <c r="U36" s="501">
        <v>11.3</v>
      </c>
      <c r="V36" s="501">
        <v>10.7</v>
      </c>
      <c r="W36" s="501">
        <v>16.2</v>
      </c>
      <c r="X36" s="501">
        <v>11.6</v>
      </c>
      <c r="Y36" s="501">
        <v>7.9</v>
      </c>
      <c r="Z36" s="501">
        <v>10</v>
      </c>
      <c r="AA36" s="501">
        <v>6.2</v>
      </c>
      <c r="AB36" s="501">
        <v>6</v>
      </c>
      <c r="AC36" s="501">
        <v>22.4</v>
      </c>
      <c r="AD36" s="501">
        <v>9.5</v>
      </c>
      <c r="AE36" s="501">
        <v>10.3</v>
      </c>
      <c r="AF36" s="501">
        <v>6.8</v>
      </c>
      <c r="AG36" s="499"/>
      <c r="AH36" s="434"/>
      <c r="AI36" s="500"/>
      <c r="AJ36" s="500"/>
      <c r="AK36" s="500"/>
      <c r="AL36" s="500"/>
      <c r="AM36" s="500"/>
      <c r="AN36" s="500"/>
      <c r="AO36" s="500"/>
      <c r="AP36" s="500"/>
      <c r="AQ36" s="500"/>
      <c r="AR36" s="500"/>
      <c r="AS36" s="500"/>
      <c r="AT36" s="500"/>
    </row>
    <row r="37" spans="1:46" ht="18" customHeight="1">
      <c r="A37" s="494">
        <v>1994</v>
      </c>
      <c r="B37" s="336">
        <v>9.7480659999999997</v>
      </c>
      <c r="C37" s="336">
        <v>13.062580000000001</v>
      </c>
      <c r="D37" s="336">
        <v>10.395440000000001</v>
      </c>
      <c r="E37" s="336">
        <v>8.1318680000000008</v>
      </c>
      <c r="F37" s="336">
        <v>16.625920000000001</v>
      </c>
      <c r="G37" s="336">
        <v>10.864240000000001</v>
      </c>
      <c r="H37" s="336">
        <v>8.4915800000000008</v>
      </c>
      <c r="I37" s="336">
        <v>11.155189999999999</v>
      </c>
      <c r="J37" s="336">
        <v>6.9062320000000001</v>
      </c>
      <c r="K37" s="336">
        <v>5.4742800000000003</v>
      </c>
      <c r="L37" s="336">
        <v>24.171430000000001</v>
      </c>
      <c r="M37" s="336">
        <v>9.7841059999999995</v>
      </c>
      <c r="N37" s="495">
        <v>9.6105660000000004</v>
      </c>
      <c r="O37" s="495">
        <v>6.1012089999999999</v>
      </c>
      <c r="R37" s="496">
        <v>1994</v>
      </c>
      <c r="S37" s="501">
        <v>9.1</v>
      </c>
      <c r="T37" s="501">
        <v>12.9</v>
      </c>
      <c r="U37" s="501">
        <v>10.3</v>
      </c>
      <c r="V37" s="501">
        <v>8</v>
      </c>
      <c r="W37" s="501">
        <v>16.399999999999999</v>
      </c>
      <c r="X37" s="501">
        <v>12.3</v>
      </c>
      <c r="Y37" s="501">
        <v>8.4</v>
      </c>
      <c r="Z37" s="501">
        <v>11</v>
      </c>
      <c r="AA37" s="501">
        <v>6.8</v>
      </c>
      <c r="AB37" s="501">
        <v>5.4</v>
      </c>
      <c r="AC37" s="501">
        <v>23.8</v>
      </c>
      <c r="AD37" s="501">
        <v>9.8000000000000007</v>
      </c>
      <c r="AE37" s="501">
        <v>9.6</v>
      </c>
      <c r="AF37" s="501">
        <v>6</v>
      </c>
      <c r="AG37" s="499"/>
      <c r="AH37" s="434"/>
      <c r="AI37" s="500"/>
      <c r="AJ37" s="500"/>
      <c r="AK37" s="500"/>
      <c r="AL37" s="500"/>
      <c r="AM37" s="500"/>
      <c r="AN37" s="500"/>
      <c r="AO37" s="500"/>
      <c r="AP37" s="500"/>
      <c r="AQ37" s="500"/>
      <c r="AR37" s="500"/>
      <c r="AS37" s="500"/>
      <c r="AT37" s="500"/>
    </row>
    <row r="38" spans="1:46" ht="18" customHeight="1">
      <c r="A38" s="494">
        <v>1995</v>
      </c>
      <c r="B38" s="336">
        <v>8.4942659999999997</v>
      </c>
      <c r="C38" s="336">
        <v>13.00051</v>
      </c>
      <c r="D38" s="336">
        <v>9.4886040000000005</v>
      </c>
      <c r="E38" s="336">
        <v>7.129931</v>
      </c>
      <c r="F38" s="336">
        <v>15.44683</v>
      </c>
      <c r="G38" s="336">
        <v>10.275320000000001</v>
      </c>
      <c r="H38" s="336">
        <v>8.2093380000000007</v>
      </c>
      <c r="I38" s="336">
        <v>11.72925</v>
      </c>
      <c r="J38" s="336">
        <v>7.1050129999999996</v>
      </c>
      <c r="K38" s="336">
        <v>4.9675019999999996</v>
      </c>
      <c r="L38" s="336">
        <v>22.964079999999999</v>
      </c>
      <c r="M38" s="336">
        <v>9.2234119999999997</v>
      </c>
      <c r="N38" s="495">
        <v>8.6252010000000006</v>
      </c>
      <c r="O38" s="495">
        <v>5.596203</v>
      </c>
      <c r="R38" s="496">
        <v>1995</v>
      </c>
      <c r="S38" s="501">
        <v>8</v>
      </c>
      <c r="T38" s="501">
        <v>12.9</v>
      </c>
      <c r="U38" s="501">
        <v>9.4</v>
      </c>
      <c r="V38" s="501">
        <v>7</v>
      </c>
      <c r="W38" s="501">
        <v>15.2</v>
      </c>
      <c r="X38" s="501">
        <v>11.6</v>
      </c>
      <c r="Y38" s="501">
        <v>8.1</v>
      </c>
      <c r="Z38" s="501">
        <v>11.5</v>
      </c>
      <c r="AA38" s="501">
        <v>7.1</v>
      </c>
      <c r="AB38" s="501">
        <v>4.9000000000000004</v>
      </c>
      <c r="AC38" s="501">
        <v>22.6</v>
      </c>
      <c r="AD38" s="501">
        <v>9.1999999999999993</v>
      </c>
      <c r="AE38" s="501">
        <v>8.6</v>
      </c>
      <c r="AF38" s="501">
        <v>5.5</v>
      </c>
      <c r="AG38" s="499"/>
      <c r="AH38" s="434"/>
      <c r="AI38" s="500"/>
      <c r="AJ38" s="500"/>
      <c r="AK38" s="500"/>
      <c r="AL38" s="500"/>
      <c r="AM38" s="500"/>
      <c r="AN38" s="500"/>
      <c r="AO38" s="500"/>
      <c r="AP38" s="500"/>
      <c r="AQ38" s="500"/>
      <c r="AR38" s="500"/>
      <c r="AS38" s="500"/>
      <c r="AT38" s="500"/>
    </row>
    <row r="39" spans="1:46" ht="18" customHeight="1">
      <c r="A39" s="494">
        <v>1996</v>
      </c>
      <c r="B39" s="336">
        <v>8.5469010000000001</v>
      </c>
      <c r="C39" s="336">
        <v>12.72232</v>
      </c>
      <c r="D39" s="336">
        <v>9.6198270000000008</v>
      </c>
      <c r="E39" s="336">
        <v>6.9942609999999998</v>
      </c>
      <c r="F39" s="336">
        <v>14.6312</v>
      </c>
      <c r="G39" s="336">
        <v>10.81345</v>
      </c>
      <c r="H39" s="336">
        <v>8.9545759999999994</v>
      </c>
      <c r="I39" s="336">
        <v>11.73828</v>
      </c>
      <c r="J39" s="336">
        <v>6.5444329999999997</v>
      </c>
      <c r="K39" s="336">
        <v>4.8824589999999999</v>
      </c>
      <c r="L39" s="336">
        <v>22.14949</v>
      </c>
      <c r="M39" s="336">
        <v>9.9829650000000001</v>
      </c>
      <c r="N39" s="495">
        <v>8.1441020000000002</v>
      </c>
      <c r="O39" s="495">
        <v>5.402298</v>
      </c>
      <c r="R39" s="496">
        <v>1996</v>
      </c>
      <c r="S39" s="501">
        <v>8.4</v>
      </c>
      <c r="T39" s="501">
        <v>12.6</v>
      </c>
      <c r="U39" s="501">
        <v>9.6</v>
      </c>
      <c r="V39" s="501">
        <v>6.9</v>
      </c>
      <c r="W39" s="501">
        <v>14.4</v>
      </c>
      <c r="X39" s="501">
        <v>12.3</v>
      </c>
      <c r="Y39" s="501">
        <v>8.9</v>
      </c>
      <c r="Z39" s="501">
        <v>11.5</v>
      </c>
      <c r="AA39" s="501">
        <v>6.5</v>
      </c>
      <c r="AB39" s="501">
        <v>4.8</v>
      </c>
      <c r="AC39" s="501">
        <v>21.9</v>
      </c>
      <c r="AD39" s="501">
        <v>10</v>
      </c>
      <c r="AE39" s="501">
        <v>8.1999999999999993</v>
      </c>
      <c r="AF39" s="501">
        <v>5.3</v>
      </c>
      <c r="AG39" s="499"/>
      <c r="AH39" s="434"/>
      <c r="AI39" s="500"/>
      <c r="AJ39" s="500"/>
      <c r="AK39" s="500"/>
      <c r="AL39" s="500"/>
      <c r="AM39" s="500"/>
      <c r="AN39" s="500"/>
      <c r="AO39" s="500"/>
      <c r="AP39" s="500"/>
      <c r="AQ39" s="500"/>
      <c r="AR39" s="500"/>
      <c r="AS39" s="500"/>
      <c r="AT39" s="500"/>
    </row>
    <row r="40" spans="1:46" ht="18" customHeight="1">
      <c r="A40" s="494">
        <v>1997</v>
      </c>
      <c r="B40" s="336">
        <v>8.4505289999999995</v>
      </c>
      <c r="C40" s="336">
        <v>12.563029999999999</v>
      </c>
      <c r="D40" s="336">
        <v>9.1004330000000007</v>
      </c>
      <c r="E40" s="336">
        <v>6.1636559999999996</v>
      </c>
      <c r="F40" s="336">
        <v>12.68174</v>
      </c>
      <c r="G40" s="336">
        <v>10.90394</v>
      </c>
      <c r="H40" s="336">
        <v>9.9124700000000008</v>
      </c>
      <c r="I40" s="336">
        <v>11.833410000000001</v>
      </c>
      <c r="J40" s="336">
        <v>5.544632</v>
      </c>
      <c r="K40" s="336">
        <v>4.0725980000000002</v>
      </c>
      <c r="L40" s="336">
        <v>20.673770000000001</v>
      </c>
      <c r="M40" s="336">
        <v>10.19417</v>
      </c>
      <c r="N40" s="495">
        <v>7.0542660000000001</v>
      </c>
      <c r="O40" s="495">
        <v>4.9443489999999999</v>
      </c>
      <c r="R40" s="496">
        <v>1997</v>
      </c>
      <c r="S40" s="501">
        <v>8.3000000000000007</v>
      </c>
      <c r="T40" s="501">
        <v>12.4</v>
      </c>
      <c r="U40" s="501">
        <v>9.1</v>
      </c>
      <c r="V40" s="501">
        <v>6.1</v>
      </c>
      <c r="W40" s="501">
        <v>12.5</v>
      </c>
      <c r="X40" s="501">
        <v>12.5</v>
      </c>
      <c r="Y40" s="501">
        <v>9.8000000000000007</v>
      </c>
      <c r="Z40" s="501">
        <v>11.6</v>
      </c>
      <c r="AA40" s="501">
        <v>5.5</v>
      </c>
      <c r="AB40" s="501">
        <v>4</v>
      </c>
      <c r="AC40" s="501">
        <v>20.6</v>
      </c>
      <c r="AD40" s="501">
        <v>10.199999999999999</v>
      </c>
      <c r="AE40" s="501">
        <v>7.1</v>
      </c>
      <c r="AF40" s="501">
        <v>4.9000000000000004</v>
      </c>
      <c r="AG40" s="499"/>
      <c r="AH40" s="434"/>
      <c r="AI40" s="500"/>
      <c r="AJ40" s="500"/>
      <c r="AK40" s="500"/>
      <c r="AL40" s="500"/>
      <c r="AM40" s="500"/>
      <c r="AN40" s="500"/>
      <c r="AO40" s="500"/>
      <c r="AP40" s="500"/>
      <c r="AQ40" s="500"/>
      <c r="AR40" s="500"/>
      <c r="AS40" s="500"/>
      <c r="AT40" s="500"/>
    </row>
    <row r="41" spans="1:46" ht="18" customHeight="1">
      <c r="A41" s="494">
        <v>1998</v>
      </c>
      <c r="B41" s="336">
        <v>7.7165520000000001</v>
      </c>
      <c r="C41" s="336">
        <v>11.708</v>
      </c>
      <c r="D41" s="336">
        <v>8.2782669999999996</v>
      </c>
      <c r="E41" s="336">
        <v>5.5081730000000002</v>
      </c>
      <c r="F41" s="336">
        <v>11.40456</v>
      </c>
      <c r="G41" s="336">
        <v>10.383330000000001</v>
      </c>
      <c r="H41" s="336">
        <v>9.2900980000000004</v>
      </c>
      <c r="I41" s="336">
        <v>11.93952</v>
      </c>
      <c r="J41" s="336">
        <v>4.3422239999999999</v>
      </c>
      <c r="K41" s="336">
        <v>3.225806</v>
      </c>
      <c r="L41" s="336">
        <v>18.66564</v>
      </c>
      <c r="M41" s="336">
        <v>8.4656090000000006</v>
      </c>
      <c r="N41" s="495">
        <v>6.1275300000000001</v>
      </c>
      <c r="O41" s="495">
        <v>4.510688</v>
      </c>
      <c r="R41" s="496">
        <v>1998</v>
      </c>
      <c r="S41" s="501">
        <v>7.8</v>
      </c>
      <c r="T41" s="501">
        <v>11.6</v>
      </c>
      <c r="U41" s="501">
        <v>8.3000000000000007</v>
      </c>
      <c r="V41" s="501">
        <v>5.4</v>
      </c>
      <c r="W41" s="501">
        <v>11.3</v>
      </c>
      <c r="X41" s="501">
        <v>11.8</v>
      </c>
      <c r="Y41" s="501">
        <v>9.1999999999999993</v>
      </c>
      <c r="Z41" s="501">
        <v>11.7</v>
      </c>
      <c r="AA41" s="501">
        <v>4.3</v>
      </c>
      <c r="AB41" s="501">
        <v>3.2</v>
      </c>
      <c r="AC41" s="501">
        <v>18.600000000000001</v>
      </c>
      <c r="AD41" s="501">
        <v>8.5</v>
      </c>
      <c r="AE41" s="501">
        <v>6.1</v>
      </c>
      <c r="AF41" s="501">
        <v>4.5</v>
      </c>
      <c r="AG41" s="499"/>
      <c r="AH41" s="434"/>
      <c r="AI41" s="500"/>
      <c r="AJ41" s="500"/>
      <c r="AK41" s="500"/>
      <c r="AL41" s="500"/>
      <c r="AM41" s="500"/>
      <c r="AN41" s="500"/>
      <c r="AO41" s="500"/>
      <c r="AP41" s="500"/>
      <c r="AQ41" s="500"/>
      <c r="AR41" s="500"/>
      <c r="AS41" s="500"/>
      <c r="AT41" s="500"/>
    </row>
    <row r="42" spans="1:46" ht="18" customHeight="1">
      <c r="A42" s="494">
        <v>1999</v>
      </c>
      <c r="B42" s="336">
        <v>6.9308120000000004</v>
      </c>
      <c r="C42" s="336">
        <v>8.5577360000000002</v>
      </c>
      <c r="D42" s="336">
        <v>7.5829230000000001</v>
      </c>
      <c r="E42" s="336">
        <v>5.5830390000000003</v>
      </c>
      <c r="F42" s="336">
        <v>10.24333</v>
      </c>
      <c r="G42" s="336">
        <v>10.01019</v>
      </c>
      <c r="H42" s="336">
        <v>8.4647620000000003</v>
      </c>
      <c r="I42" s="336">
        <v>11.52469</v>
      </c>
      <c r="J42" s="336">
        <v>3.5072169999999998</v>
      </c>
      <c r="K42" s="336">
        <v>3.2495669999999999</v>
      </c>
      <c r="L42" s="336">
        <v>15.692310000000001</v>
      </c>
      <c r="M42" s="336">
        <v>7.1656779999999998</v>
      </c>
      <c r="N42" s="495">
        <v>5.9778779999999996</v>
      </c>
      <c r="O42" s="495">
        <v>4.2190459999999996</v>
      </c>
      <c r="R42" s="496">
        <v>1999</v>
      </c>
      <c r="S42" s="501">
        <v>6.9</v>
      </c>
      <c r="T42" s="501">
        <v>10.9</v>
      </c>
      <c r="U42" s="501">
        <v>7.5</v>
      </c>
      <c r="V42" s="501">
        <v>5.5</v>
      </c>
      <c r="W42" s="501">
        <v>10.1</v>
      </c>
      <c r="X42" s="501">
        <v>11.1</v>
      </c>
      <c r="Y42" s="501">
        <v>8.6</v>
      </c>
      <c r="Z42" s="501">
        <v>11.3</v>
      </c>
      <c r="AA42" s="501">
        <v>3.5</v>
      </c>
      <c r="AB42" s="501">
        <v>3.2</v>
      </c>
      <c r="AC42" s="501">
        <v>15.7</v>
      </c>
      <c r="AD42" s="501">
        <v>7.2</v>
      </c>
      <c r="AE42" s="501">
        <v>6</v>
      </c>
      <c r="AF42" s="501">
        <v>4.2</v>
      </c>
      <c r="AG42" s="499"/>
      <c r="AH42" s="434"/>
      <c r="AI42" s="500"/>
      <c r="AJ42" s="500"/>
      <c r="AK42" s="500"/>
      <c r="AL42" s="500"/>
      <c r="AM42" s="500"/>
      <c r="AN42" s="500"/>
      <c r="AO42" s="500"/>
      <c r="AP42" s="500"/>
      <c r="AQ42" s="500"/>
      <c r="AR42" s="500"/>
      <c r="AS42" s="500"/>
      <c r="AT42" s="500"/>
    </row>
    <row r="43" spans="1:46" ht="18" customHeight="1">
      <c r="A43" s="494">
        <v>2000</v>
      </c>
      <c r="B43" s="336">
        <v>6.2756559999999997</v>
      </c>
      <c r="C43" s="336">
        <v>7.0079760000000002</v>
      </c>
      <c r="D43" s="336">
        <v>6.8287259999999996</v>
      </c>
      <c r="E43" s="336">
        <v>4.6388100000000003</v>
      </c>
      <c r="F43" s="336">
        <v>9.8092430000000004</v>
      </c>
      <c r="G43" s="336">
        <v>8.5327549999999999</v>
      </c>
      <c r="H43" s="336">
        <v>7.7985850000000001</v>
      </c>
      <c r="I43" s="336">
        <v>10.676539999999999</v>
      </c>
      <c r="J43" s="336">
        <v>2.725349</v>
      </c>
      <c r="K43" s="336">
        <v>3.480877</v>
      </c>
      <c r="L43" s="336">
        <v>13.91976</v>
      </c>
      <c r="M43" s="336">
        <v>5.8623810000000001</v>
      </c>
      <c r="N43" s="495">
        <v>5.4973450000000001</v>
      </c>
      <c r="O43" s="495">
        <v>3.9920610000000001</v>
      </c>
      <c r="R43" s="496">
        <v>2000</v>
      </c>
      <c r="S43" s="501">
        <v>6.2</v>
      </c>
      <c r="T43" s="498">
        <f>T42*((T42/T37)^(1/5))</f>
        <v>10.538865342548009</v>
      </c>
      <c r="U43" s="501">
        <v>6.8</v>
      </c>
      <c r="V43" s="501">
        <v>4.5999999999999996</v>
      </c>
      <c r="W43" s="501">
        <v>9.6999999999999993</v>
      </c>
      <c r="X43" s="501">
        <v>9.6999999999999993</v>
      </c>
      <c r="Y43" s="501">
        <v>8</v>
      </c>
      <c r="Z43" s="501">
        <v>10.5</v>
      </c>
      <c r="AA43" s="501">
        <v>3.3</v>
      </c>
      <c r="AB43" s="501">
        <v>3.4</v>
      </c>
      <c r="AC43" s="501">
        <v>14</v>
      </c>
      <c r="AD43" s="501">
        <v>5.9</v>
      </c>
      <c r="AE43" s="501">
        <v>5.5</v>
      </c>
      <c r="AF43" s="501">
        <v>4</v>
      </c>
      <c r="AG43" s="499"/>
      <c r="AH43" s="434"/>
      <c r="AI43" s="500"/>
      <c r="AJ43" s="500"/>
      <c r="AK43" s="500"/>
      <c r="AL43" s="500"/>
      <c r="AM43" s="500"/>
      <c r="AN43" s="500"/>
      <c r="AO43" s="500"/>
      <c r="AP43" s="500"/>
      <c r="AQ43" s="500"/>
      <c r="AR43" s="500"/>
      <c r="AS43" s="500"/>
      <c r="AT43" s="500"/>
    </row>
    <row r="44" spans="1:46" ht="18" customHeight="1">
      <c r="A44" s="494">
        <v>2001</v>
      </c>
      <c r="B44" s="336">
        <v>6.7549590000000004</v>
      </c>
      <c r="C44" s="336">
        <v>6.6052720000000003</v>
      </c>
      <c r="D44" s="336">
        <v>7.227614</v>
      </c>
      <c r="E44" s="336">
        <v>4.8324509999999998</v>
      </c>
      <c r="F44" s="336">
        <v>9.1427250000000004</v>
      </c>
      <c r="G44" s="336">
        <v>7.7392849999999997</v>
      </c>
      <c r="H44" s="336">
        <v>7.8815980000000003</v>
      </c>
      <c r="I44" s="336">
        <v>9.6193829999999991</v>
      </c>
      <c r="J44" s="336">
        <v>2.119138</v>
      </c>
      <c r="K44" s="336">
        <v>3.586678</v>
      </c>
      <c r="L44" s="336">
        <v>10.59581</v>
      </c>
      <c r="M44" s="336">
        <v>5.0615899999999998</v>
      </c>
      <c r="N44" s="495">
        <v>4.7625690000000001</v>
      </c>
      <c r="O44" s="495">
        <v>4.7316570000000002</v>
      </c>
      <c r="R44" s="496">
        <v>2001</v>
      </c>
      <c r="S44" s="501">
        <v>6.6</v>
      </c>
      <c r="T44" s="498">
        <f>T43*((T43/T38)^(1/5))</f>
        <v>10.121262403382865</v>
      </c>
      <c r="U44" s="498">
        <f>U43*((U43/U38)^(1/5))</f>
        <v>6.3736047016742807</v>
      </c>
      <c r="V44" s="498">
        <f>V43*((V43/V38)^(1/5))</f>
        <v>4.2295074084877795</v>
      </c>
      <c r="W44" s="501">
        <v>9</v>
      </c>
      <c r="X44" s="498">
        <f>X43*((X43/X38)^(1/5))</f>
        <v>9.3591085258489031</v>
      </c>
      <c r="Y44" s="501">
        <v>7.9</v>
      </c>
      <c r="Z44" s="501">
        <v>9.5</v>
      </c>
      <c r="AA44" s="498">
        <f t="shared" ref="AA44:AF44" si="0">AA43*((AA43/AA38)^(1/5))</f>
        <v>2.8311642005753397</v>
      </c>
      <c r="AB44" s="498">
        <f t="shared" si="0"/>
        <v>3.1603521994909429</v>
      </c>
      <c r="AC44" s="498">
        <f t="shared" si="0"/>
        <v>12.721313488847008</v>
      </c>
      <c r="AD44" s="498">
        <f t="shared" si="0"/>
        <v>5.3983973597160713</v>
      </c>
      <c r="AE44" s="498">
        <f t="shared" si="0"/>
        <v>5.0296242022293942</v>
      </c>
      <c r="AF44" s="498">
        <f t="shared" si="0"/>
        <v>3.7531805039122146</v>
      </c>
      <c r="AG44" s="499"/>
      <c r="AH44" s="434"/>
      <c r="AI44" s="500"/>
      <c r="AJ44" s="500"/>
      <c r="AK44" s="500"/>
      <c r="AL44" s="500"/>
      <c r="AM44" s="500"/>
      <c r="AN44" s="500"/>
      <c r="AO44" s="500"/>
      <c r="AP44" s="500"/>
      <c r="AQ44" s="500"/>
      <c r="AR44" s="500"/>
      <c r="AS44" s="500"/>
      <c r="AT44" s="500"/>
    </row>
    <row r="45" spans="1:46" ht="18" customHeight="1">
      <c r="A45" s="494">
        <v>2002</v>
      </c>
      <c r="B45" s="336">
        <v>6.3627310000000001</v>
      </c>
      <c r="C45" s="336">
        <v>7.5444690000000003</v>
      </c>
      <c r="D45" s="336">
        <v>7.6727160000000003</v>
      </c>
      <c r="E45" s="336">
        <v>4.751773</v>
      </c>
      <c r="F45" s="336">
        <v>9.1216740000000005</v>
      </c>
      <c r="G45" s="336">
        <v>7.8943510000000003</v>
      </c>
      <c r="H45" s="336">
        <v>8.6164459999999998</v>
      </c>
      <c r="I45" s="336">
        <v>9.0974090000000007</v>
      </c>
      <c r="J45" s="336">
        <v>2.5540180000000001</v>
      </c>
      <c r="K45" s="336">
        <v>3.8966539999999998</v>
      </c>
      <c r="L45" s="336">
        <v>11.516249999999999</v>
      </c>
      <c r="M45" s="336">
        <v>5.2148469999999998</v>
      </c>
      <c r="N45" s="495">
        <v>5.0889620000000004</v>
      </c>
      <c r="O45" s="495">
        <v>5.7833949999999996</v>
      </c>
      <c r="S45" s="417" t="s">
        <v>419</v>
      </c>
      <c r="AH45" s="434"/>
      <c r="AI45" s="500"/>
      <c r="AJ45" s="500"/>
      <c r="AK45" s="500"/>
      <c r="AL45" s="500"/>
      <c r="AM45" s="500"/>
      <c r="AN45" s="500"/>
      <c r="AO45" s="500"/>
      <c r="AP45" s="500"/>
      <c r="AQ45" s="500"/>
      <c r="AR45" s="500"/>
      <c r="AS45" s="500"/>
      <c r="AT45" s="500"/>
    </row>
    <row r="46" spans="1:46" ht="18" customHeight="1">
      <c r="A46" s="494">
        <v>2003</v>
      </c>
      <c r="B46" s="336">
        <v>5.9438240000000002</v>
      </c>
      <c r="C46" s="336">
        <v>8.2147609999999993</v>
      </c>
      <c r="D46" s="336">
        <v>7.5826060000000002</v>
      </c>
      <c r="E46" s="336">
        <v>5.5968830000000001</v>
      </c>
      <c r="F46" s="336">
        <v>9.0645869999999995</v>
      </c>
      <c r="G46" s="336">
        <v>8.4448000000000008</v>
      </c>
      <c r="H46" s="336">
        <v>9.3212139999999994</v>
      </c>
      <c r="I46" s="336">
        <v>8.7632739999999991</v>
      </c>
      <c r="J46" s="336">
        <v>3.5938870000000001</v>
      </c>
      <c r="K46" s="336">
        <v>4.539669</v>
      </c>
      <c r="L46" s="336">
        <v>11.51643</v>
      </c>
      <c r="M46" s="336">
        <v>5.8461189999999998</v>
      </c>
      <c r="N46" s="495">
        <v>4.8579379999999999</v>
      </c>
      <c r="O46" s="495">
        <v>5.9886699999999999</v>
      </c>
      <c r="AH46" s="434"/>
      <c r="AI46" s="500"/>
      <c r="AJ46" s="500"/>
      <c r="AK46" s="500"/>
      <c r="AL46" s="500"/>
      <c r="AM46" s="500"/>
      <c r="AN46" s="500"/>
      <c r="AO46" s="500"/>
      <c r="AP46" s="500"/>
      <c r="AQ46" s="500"/>
      <c r="AR46" s="500"/>
      <c r="AS46" s="500"/>
      <c r="AT46" s="500"/>
    </row>
    <row r="47" spans="1:46" ht="18" customHeight="1">
      <c r="A47" s="494">
        <v>2004</v>
      </c>
      <c r="B47" s="336">
        <v>5.3966289999999999</v>
      </c>
      <c r="C47" s="336">
        <v>8.4146479999999997</v>
      </c>
      <c r="D47" s="336">
        <v>7.184787</v>
      </c>
      <c r="E47" s="336">
        <v>5.7152880000000001</v>
      </c>
      <c r="F47" s="336">
        <v>8.8495919999999995</v>
      </c>
      <c r="G47" s="336">
        <v>8.8159559999999999</v>
      </c>
      <c r="H47" s="336">
        <v>10.342219999999999</v>
      </c>
      <c r="I47" s="336">
        <v>8.1304189999999998</v>
      </c>
      <c r="J47" s="336">
        <v>4.6467830000000001</v>
      </c>
      <c r="K47" s="336">
        <v>4.4820289999999998</v>
      </c>
      <c r="L47" s="336">
        <v>11.003019999999999</v>
      </c>
      <c r="M47" s="336">
        <v>6.6289889999999998</v>
      </c>
      <c r="N47" s="495">
        <v>4.6600010000000003</v>
      </c>
      <c r="O47" s="495">
        <v>5.5284560000000003</v>
      </c>
      <c r="AH47" s="434"/>
      <c r="AI47" s="500"/>
      <c r="AJ47" s="500"/>
      <c r="AK47" s="500"/>
      <c r="AL47" s="500"/>
      <c r="AM47" s="500"/>
      <c r="AN47" s="500"/>
      <c r="AO47" s="500"/>
      <c r="AP47" s="500"/>
      <c r="AQ47" s="500"/>
      <c r="AR47" s="500"/>
      <c r="AS47" s="500"/>
      <c r="AT47" s="500"/>
    </row>
    <row r="48" spans="1:46" ht="18" customHeight="1">
      <c r="A48" s="494">
        <v>2005</v>
      </c>
      <c r="B48" s="336">
        <v>5.044791</v>
      </c>
      <c r="C48" s="336">
        <v>8.4396210000000007</v>
      </c>
      <c r="D48" s="336">
        <v>6.7586089999999999</v>
      </c>
      <c r="E48" s="336">
        <v>5.0210679999999996</v>
      </c>
      <c r="F48" s="336">
        <v>8.4226650000000003</v>
      </c>
      <c r="G48" s="336">
        <v>8.8338079999999994</v>
      </c>
      <c r="H48" s="336">
        <v>11.236980000000001</v>
      </c>
      <c r="I48" s="336">
        <v>7.8056210000000004</v>
      </c>
      <c r="J48" s="336">
        <v>4.7233090000000004</v>
      </c>
      <c r="K48" s="336">
        <v>4.6367089999999997</v>
      </c>
      <c r="L48" s="336">
        <v>9.1907359999999994</v>
      </c>
      <c r="M48" s="336">
        <v>7.7798449999999999</v>
      </c>
      <c r="N48" s="495">
        <v>4.6720839999999999</v>
      </c>
      <c r="O48" s="495">
        <v>5.0837130000000004</v>
      </c>
      <c r="AH48" s="434"/>
      <c r="AI48" s="500"/>
      <c r="AJ48" s="500"/>
      <c r="AK48" s="500"/>
      <c r="AL48" s="500"/>
      <c r="AM48" s="500"/>
      <c r="AN48" s="500"/>
      <c r="AO48" s="500"/>
      <c r="AP48" s="500"/>
      <c r="AQ48" s="500"/>
      <c r="AR48" s="500"/>
      <c r="AS48" s="500"/>
      <c r="AT48" s="500"/>
    </row>
    <row r="49" spans="1:46">
      <c r="A49" s="494">
        <v>2006</v>
      </c>
      <c r="B49" s="336">
        <v>4.7893610000000004</v>
      </c>
      <c r="C49" s="336">
        <v>8.2458259999999992</v>
      </c>
      <c r="D49" s="336">
        <v>6.3168290000000002</v>
      </c>
      <c r="E49" s="336">
        <v>4.1014949999999999</v>
      </c>
      <c r="F49" s="336">
        <v>7.7331310000000002</v>
      </c>
      <c r="G49" s="336">
        <v>8.7686100000000007</v>
      </c>
      <c r="H49" s="336">
        <v>10.331020000000001</v>
      </c>
      <c r="I49" s="336">
        <v>6.8534670000000002</v>
      </c>
      <c r="J49" s="336">
        <v>3.9050319999999998</v>
      </c>
      <c r="K49" s="336">
        <v>3.4582130000000002</v>
      </c>
      <c r="L49" s="336">
        <v>8.5372990000000009</v>
      </c>
      <c r="M49" s="336">
        <v>7.0734320000000004</v>
      </c>
      <c r="N49" s="495">
        <v>5.4181039999999996</v>
      </c>
      <c r="O49" s="495">
        <v>4.6233190000000004</v>
      </c>
      <c r="AH49" s="434"/>
      <c r="AI49" s="500"/>
      <c r="AJ49" s="500"/>
      <c r="AK49" s="500"/>
      <c r="AL49" s="500"/>
      <c r="AM49" s="500"/>
      <c r="AN49" s="500"/>
      <c r="AO49" s="500"/>
      <c r="AP49" s="500"/>
      <c r="AQ49" s="500"/>
      <c r="AR49" s="500"/>
      <c r="AS49" s="500"/>
      <c r="AT49" s="500"/>
    </row>
    <row r="50" spans="1:46">
      <c r="A50" s="494">
        <v>2007</v>
      </c>
      <c r="B50" s="336">
        <v>4.3796470000000003</v>
      </c>
      <c r="C50" s="336">
        <v>7.4577989999999996</v>
      </c>
      <c r="D50" s="336">
        <v>6.0310220000000001</v>
      </c>
      <c r="E50" s="336">
        <v>4.0111610000000004</v>
      </c>
      <c r="F50" s="336">
        <v>6.8642159999999999</v>
      </c>
      <c r="G50" s="336">
        <v>7.9683109999999999</v>
      </c>
      <c r="H50" s="336">
        <v>8.7056380000000004</v>
      </c>
      <c r="I50" s="336">
        <v>6.1529660000000002</v>
      </c>
      <c r="J50" s="336">
        <v>3.179125</v>
      </c>
      <c r="K50" s="336">
        <v>2.5291049999999999</v>
      </c>
      <c r="L50" s="336">
        <v>8.2934059999999992</v>
      </c>
      <c r="M50" s="336">
        <v>6.1595700000000004</v>
      </c>
      <c r="N50" s="336">
        <v>5.3008499999999996</v>
      </c>
      <c r="O50" s="336">
        <v>4.6223970000000003</v>
      </c>
      <c r="AH50" s="434"/>
      <c r="AI50" s="500"/>
      <c r="AJ50" s="500"/>
      <c r="AK50" s="500"/>
      <c r="AL50" s="500"/>
      <c r="AM50" s="500"/>
      <c r="AN50" s="500"/>
      <c r="AO50" s="500"/>
      <c r="AP50" s="500"/>
      <c r="AQ50" s="500"/>
      <c r="AR50" s="500"/>
      <c r="AS50" s="500"/>
      <c r="AT50" s="500"/>
    </row>
    <row r="51" spans="1:46">
      <c r="A51" s="494">
        <v>2008</v>
      </c>
      <c r="B51" s="336">
        <v>4.249098</v>
      </c>
      <c r="C51" s="336">
        <v>6.9809770000000002</v>
      </c>
      <c r="D51" s="336">
        <v>6.133267</v>
      </c>
      <c r="E51" s="336">
        <v>3.3828100000000001</v>
      </c>
      <c r="F51" s="336">
        <v>6.3845580000000002</v>
      </c>
      <c r="G51" s="336">
        <v>7.4344020000000004</v>
      </c>
      <c r="H51" s="336">
        <v>7.5600880000000004</v>
      </c>
      <c r="I51" s="336">
        <v>6.8083049999999998</v>
      </c>
      <c r="J51" s="336">
        <v>2.7502059999999999</v>
      </c>
      <c r="K51" s="336">
        <v>2.6029529999999999</v>
      </c>
      <c r="L51" s="336">
        <v>11.37895</v>
      </c>
      <c r="M51" s="336">
        <v>6.2270310000000002</v>
      </c>
      <c r="N51" s="336">
        <v>5.3077589999999999</v>
      </c>
      <c r="O51" s="336">
        <v>5.7840259999999999</v>
      </c>
      <c r="AH51" s="434"/>
      <c r="AI51" s="500"/>
      <c r="AJ51" s="500"/>
      <c r="AK51" s="500"/>
      <c r="AL51" s="500"/>
      <c r="AM51" s="500"/>
      <c r="AN51" s="500"/>
      <c r="AO51" s="500"/>
      <c r="AP51" s="500"/>
      <c r="AQ51" s="500"/>
      <c r="AR51" s="500"/>
      <c r="AS51" s="500"/>
      <c r="AT51" s="500"/>
    </row>
    <row r="52" spans="1:46">
      <c r="A52" s="494">
        <v>2009</v>
      </c>
      <c r="B52" s="649">
        <v>5.5922280000000004</v>
      </c>
      <c r="C52" s="649">
        <v>7.9075689999999996</v>
      </c>
      <c r="D52" s="649">
        <v>8.2710460000000001</v>
      </c>
      <c r="E52" s="649">
        <v>6.1118779999999999</v>
      </c>
      <c r="F52" s="649">
        <v>8.278378</v>
      </c>
      <c r="G52" s="649">
        <v>9.1910600000000002</v>
      </c>
      <c r="H52" s="649">
        <v>7.7770010000000003</v>
      </c>
      <c r="I52" s="649">
        <v>7.8678759999999999</v>
      </c>
      <c r="J52" s="650">
        <v>3.412436</v>
      </c>
      <c r="K52" s="649">
        <v>3.186941</v>
      </c>
      <c r="L52" s="649">
        <v>18.086569999999998</v>
      </c>
      <c r="M52" s="649">
        <v>8.3146520000000006</v>
      </c>
      <c r="N52" s="649">
        <v>7.7450070000000002</v>
      </c>
      <c r="O52" s="649">
        <v>9.2544540000000008</v>
      </c>
      <c r="AH52" s="434"/>
      <c r="AI52" s="500"/>
      <c r="AJ52" s="500"/>
      <c r="AK52" s="500"/>
      <c r="AL52" s="500"/>
      <c r="AM52" s="500"/>
      <c r="AN52" s="500"/>
      <c r="AO52" s="500"/>
      <c r="AP52" s="500"/>
      <c r="AQ52" s="500"/>
      <c r="AR52" s="500"/>
      <c r="AS52" s="500"/>
      <c r="AT52" s="500"/>
    </row>
    <row r="53" spans="1:46">
      <c r="A53" s="494">
        <v>2010</v>
      </c>
      <c r="B53" s="651">
        <v>5.2306619999999997</v>
      </c>
      <c r="C53" s="652">
        <f>C52*POWER(C52/C47, 1/5)</f>
        <v>7.8098806584197842</v>
      </c>
      <c r="D53" s="651">
        <v>8.011336</v>
      </c>
      <c r="E53" s="651">
        <v>7.5773380000000001</v>
      </c>
      <c r="F53" s="651">
        <v>8.4155800000000003</v>
      </c>
      <c r="G53" s="652">
        <f t="shared" ref="G53:H53" si="1">G52*POWER(G52/G47, 1/5)</f>
        <v>9.2679746808907861</v>
      </c>
      <c r="H53" s="652">
        <f t="shared" si="1"/>
        <v>7.3460153481111146</v>
      </c>
      <c r="I53" s="651">
        <v>8.5068160000000006</v>
      </c>
      <c r="J53" s="652">
        <f>J52*POWER(J52/J47, 1/5)</f>
        <v>3.208092925748578</v>
      </c>
      <c r="K53" s="651">
        <v>3.6321479999999999</v>
      </c>
      <c r="L53" s="651">
        <v>20.14939</v>
      </c>
      <c r="M53" s="651">
        <v>8.3837170000000008</v>
      </c>
      <c r="N53" s="651">
        <v>7.7990769999999996</v>
      </c>
      <c r="O53" s="651">
        <v>9.6335669999999993</v>
      </c>
      <c r="AH53" s="434"/>
      <c r="AI53" s="500"/>
      <c r="AJ53" s="500"/>
      <c r="AK53" s="500"/>
      <c r="AL53" s="500"/>
      <c r="AM53" s="500"/>
      <c r="AN53" s="500"/>
      <c r="AO53" s="500"/>
      <c r="AP53" s="500"/>
      <c r="AQ53" s="500"/>
      <c r="AR53" s="500"/>
      <c r="AS53" s="500"/>
      <c r="AT53" s="500"/>
    </row>
    <row r="54" spans="1:46">
      <c r="A54" s="494"/>
      <c r="B54" s="498"/>
      <c r="C54" s="498"/>
      <c r="D54" s="498"/>
      <c r="E54" s="498"/>
      <c r="F54" s="498"/>
      <c r="G54" s="498"/>
      <c r="H54" s="498"/>
      <c r="I54" s="498"/>
      <c r="J54" s="498"/>
      <c r="K54" s="498"/>
      <c r="L54" s="498"/>
      <c r="M54" s="498"/>
      <c r="N54" s="498"/>
      <c r="O54" s="498"/>
      <c r="AH54" s="434"/>
      <c r="AI54" s="500"/>
      <c r="AJ54" s="500"/>
      <c r="AK54" s="500"/>
      <c r="AL54" s="500"/>
      <c r="AM54" s="500"/>
      <c r="AN54" s="500"/>
      <c r="AO54" s="500"/>
      <c r="AP54" s="500"/>
      <c r="AQ54" s="500"/>
      <c r="AR54" s="500"/>
      <c r="AS54" s="500"/>
      <c r="AT54" s="500"/>
    </row>
    <row r="55" spans="1:46">
      <c r="A55" s="90" t="s">
        <v>583</v>
      </c>
    </row>
    <row r="56" spans="1:46">
      <c r="A56" s="419" t="s">
        <v>537</v>
      </c>
    </row>
    <row r="57" spans="1:46">
      <c r="A57" s="419" t="s">
        <v>712</v>
      </c>
    </row>
    <row r="62" spans="1:46">
      <c r="H62" s="627"/>
      <c r="I62" s="627"/>
      <c r="R62" s="417">
        <v>1506</v>
      </c>
      <c r="S62" s="417">
        <v>277.89999999999998</v>
      </c>
      <c r="T62" s="417">
        <v>63</v>
      </c>
      <c r="U62" s="417">
        <v>1832.896</v>
      </c>
      <c r="V62" s="417">
        <v>298</v>
      </c>
      <c r="W62" s="417">
        <v>1620.75</v>
      </c>
      <c r="X62" s="417">
        <v>7078</v>
      </c>
    </row>
    <row r="63" spans="1:46">
      <c r="H63" s="628"/>
      <c r="I63" s="628"/>
      <c r="R63" s="417">
        <v>1692</v>
      </c>
      <c r="S63" s="417">
        <v>243</v>
      </c>
      <c r="T63" s="417">
        <v>67</v>
      </c>
      <c r="U63" s="417">
        <v>2588.7280000000001</v>
      </c>
      <c r="V63" s="417">
        <v>305</v>
      </c>
      <c r="W63" s="417">
        <v>1643.0150000000001</v>
      </c>
      <c r="X63" s="417">
        <v>8924</v>
      </c>
    </row>
    <row r="64" spans="1:46">
      <c r="H64" s="627"/>
      <c r="I64" s="627"/>
    </row>
    <row r="65" spans="1:15">
      <c r="H65" s="628"/>
      <c r="I65" s="628"/>
    </row>
    <row r="66" spans="1:15">
      <c r="H66" s="627"/>
      <c r="I66" s="627"/>
    </row>
    <row r="67" spans="1:15">
      <c r="H67" s="628"/>
      <c r="I67" s="628"/>
    </row>
    <row r="68" spans="1:15">
      <c r="H68" s="627"/>
      <c r="I68" s="627"/>
    </row>
    <row r="69" spans="1:15">
      <c r="H69" s="628"/>
      <c r="I69" s="628"/>
    </row>
    <row r="70" spans="1:15">
      <c r="H70" s="627"/>
      <c r="I70" s="627"/>
    </row>
    <row r="71" spans="1:15">
      <c r="H71" s="628"/>
      <c r="I71" s="628"/>
    </row>
    <row r="72" spans="1:15">
      <c r="H72" s="627"/>
      <c r="I72" s="627"/>
    </row>
    <row r="73" spans="1:15">
      <c r="H73" s="628"/>
      <c r="I73" s="628"/>
    </row>
    <row r="74" spans="1:15">
      <c r="H74" s="627"/>
      <c r="I74" s="627"/>
    </row>
    <row r="75" spans="1:15">
      <c r="B75" s="417" t="s">
        <v>677</v>
      </c>
      <c r="H75" s="628"/>
      <c r="I75" s="628"/>
    </row>
    <row r="78" spans="1:15">
      <c r="A78" s="419">
        <v>2007</v>
      </c>
      <c r="B78" s="417">
        <v>482.08300000000003</v>
      </c>
      <c r="C78" s="417">
        <v>353</v>
      </c>
      <c r="D78" s="417">
        <v>1079.4000000000001</v>
      </c>
      <c r="E78" s="417">
        <v>115</v>
      </c>
      <c r="F78" s="417">
        <v>183</v>
      </c>
      <c r="G78" s="417">
        <v>2245</v>
      </c>
      <c r="H78" s="417">
        <v>3601</v>
      </c>
      <c r="I78" s="417">
        <v>1506</v>
      </c>
      <c r="J78" s="417">
        <v>277.89999999999998</v>
      </c>
      <c r="K78" s="417">
        <v>63</v>
      </c>
      <c r="L78" s="417">
        <v>1832.896</v>
      </c>
      <c r="M78" s="417">
        <v>298</v>
      </c>
      <c r="N78" s="417">
        <v>1620.75</v>
      </c>
      <c r="O78" s="417">
        <v>7078</v>
      </c>
    </row>
    <row r="79" spans="1:15">
      <c r="A79" s="419">
        <v>2008</v>
      </c>
      <c r="B79" s="417">
        <v>476.56299999999999</v>
      </c>
      <c r="C79" s="417">
        <v>333.65980000000002</v>
      </c>
      <c r="D79" s="417">
        <v>1119.3</v>
      </c>
      <c r="E79" s="417">
        <v>98</v>
      </c>
      <c r="F79" s="417">
        <v>172</v>
      </c>
      <c r="G79" s="417">
        <v>2092</v>
      </c>
      <c r="H79" s="417">
        <v>3135.9270000000001</v>
      </c>
      <c r="I79" s="417">
        <v>1692</v>
      </c>
      <c r="J79" s="417">
        <v>243</v>
      </c>
      <c r="K79" s="417">
        <v>67</v>
      </c>
      <c r="L79" s="417">
        <v>2588.7280000000001</v>
      </c>
      <c r="M79" s="417">
        <v>305</v>
      </c>
      <c r="N79" s="417">
        <v>1643.0150000000001</v>
      </c>
      <c r="O79" s="417">
        <v>8924</v>
      </c>
    </row>
  </sheetData>
  <phoneticPr fontId="0" type="noConversion"/>
  <pageMargins left="0.74803149606299213" right="0.74803149606299213" top="0.98425196850393704" bottom="0.98425196850393704" header="0.51181102362204722" footer="0.51181102362204722"/>
  <pageSetup scale="54" orientation="landscape" r:id="rId1"/>
  <headerFooter alignWithMargins="0"/>
</worksheet>
</file>

<file path=xl/worksheets/sheet52.xml><?xml version="1.0" encoding="utf-8"?>
<worksheet xmlns="http://schemas.openxmlformats.org/spreadsheetml/2006/main" xmlns:r="http://schemas.openxmlformats.org/officeDocument/2006/relationships">
  <sheetPr codeName="Sheet52">
    <pageSetUpPr fitToPage="1"/>
  </sheetPr>
  <dimension ref="A1:O55"/>
  <sheetViews>
    <sheetView showOutlineSymbols="0" view="pageBreakPreview" zoomScaleSheetLayoutView="100" workbookViewId="0">
      <pane xSplit="1" ySplit="2" topLeftCell="B47"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8" width="8" style="418" customWidth="1"/>
    <col min="9" max="9" width="8.5703125" style="418" customWidth="1"/>
    <col min="10" max="10" width="10.7109375" style="418" customWidth="1"/>
    <col min="11" max="15" width="8" style="418" customWidth="1"/>
    <col min="16" max="16384" width="3.85546875" style="418"/>
  </cols>
  <sheetData>
    <row r="1" spans="1:15" ht="12.75" customHeight="1">
      <c r="A1" s="418" t="s">
        <v>527</v>
      </c>
    </row>
    <row r="2" spans="1:15" ht="26.45" customHeight="1">
      <c r="B2" s="91" t="s">
        <v>472</v>
      </c>
      <c r="C2" s="91" t="s">
        <v>474</v>
      </c>
      <c r="D2" s="91" t="s">
        <v>475</v>
      </c>
      <c r="E2" s="91" t="s">
        <v>479</v>
      </c>
      <c r="F2" s="91" t="s">
        <v>480</v>
      </c>
      <c r="G2" s="91" t="s">
        <v>481</v>
      </c>
      <c r="H2" s="91" t="s">
        <v>482</v>
      </c>
      <c r="I2" s="91" t="s">
        <v>487</v>
      </c>
      <c r="J2" s="91" t="s">
        <v>492</v>
      </c>
      <c r="K2" s="91" t="s">
        <v>494</v>
      </c>
      <c r="L2" s="91" t="s">
        <v>497</v>
      </c>
      <c r="M2" s="91" t="s">
        <v>498</v>
      </c>
      <c r="N2" s="91" t="s">
        <v>501</v>
      </c>
      <c r="O2" s="91" t="s">
        <v>502</v>
      </c>
    </row>
    <row r="3" spans="1:15" ht="12.75" hidden="1" customHeight="1">
      <c r="A3" s="418">
        <v>1960</v>
      </c>
      <c r="B3" s="465">
        <f>'A12-1'!B3/'A19-1'!B$43</f>
        <v>226.35246736749698</v>
      </c>
      <c r="C3" s="465"/>
      <c r="D3" s="465"/>
      <c r="E3" s="465"/>
      <c r="F3" s="465"/>
      <c r="G3" s="465"/>
      <c r="H3" s="465"/>
      <c r="I3" s="465"/>
      <c r="J3" s="465"/>
      <c r="K3" s="465"/>
      <c r="L3" s="465"/>
      <c r="M3" s="465"/>
      <c r="N3" s="465"/>
      <c r="O3" s="465"/>
    </row>
    <row r="4" spans="1:15" ht="12.75" hidden="1" customHeight="1">
      <c r="A4" s="418">
        <v>1961</v>
      </c>
      <c r="B4" s="465"/>
      <c r="C4" s="465"/>
      <c r="D4" s="465"/>
      <c r="E4" s="465"/>
      <c r="F4" s="465"/>
      <c r="G4" s="465"/>
      <c r="H4" s="465"/>
      <c r="I4" s="465"/>
      <c r="J4" s="465"/>
      <c r="K4" s="465"/>
      <c r="L4" s="465"/>
      <c r="M4" s="465"/>
      <c r="N4" s="465"/>
      <c r="O4" s="465"/>
    </row>
    <row r="5" spans="1:15" ht="12.75" hidden="1" customHeight="1">
      <c r="A5" s="418">
        <v>1962</v>
      </c>
      <c r="B5" s="465"/>
      <c r="C5" s="465"/>
      <c r="D5" s="465"/>
      <c r="E5" s="465"/>
      <c r="F5" s="465"/>
      <c r="G5" s="465"/>
      <c r="H5" s="465"/>
      <c r="I5" s="465"/>
      <c r="J5" s="465"/>
      <c r="K5" s="465"/>
      <c r="L5" s="465"/>
      <c r="M5" s="465"/>
      <c r="N5" s="465"/>
      <c r="O5" s="465"/>
    </row>
    <row r="6" spans="1:15" ht="12.75" hidden="1" customHeight="1">
      <c r="A6" s="418">
        <v>1963</v>
      </c>
      <c r="B6" s="465">
        <f>'A12-1'!B6/'A19-1'!B$43</f>
        <v>254.6465257884341</v>
      </c>
      <c r="C6" s="465"/>
      <c r="D6" s="465"/>
      <c r="E6" s="465"/>
      <c r="F6" s="465"/>
      <c r="G6" s="465"/>
      <c r="H6" s="465"/>
      <c r="I6" s="465"/>
      <c r="J6" s="465"/>
      <c r="K6" s="465"/>
      <c r="L6" s="465"/>
      <c r="M6" s="465"/>
      <c r="N6" s="465"/>
      <c r="O6" s="465"/>
    </row>
    <row r="7" spans="1:15" ht="12.75" hidden="1" customHeight="1">
      <c r="A7" s="418">
        <v>1964</v>
      </c>
      <c r="B7" s="465"/>
      <c r="C7" s="465"/>
      <c r="D7" s="465"/>
      <c r="E7" s="465"/>
      <c r="F7" s="465"/>
      <c r="G7" s="465"/>
      <c r="H7" s="465"/>
      <c r="I7" s="465"/>
      <c r="J7" s="465"/>
      <c r="K7" s="465"/>
      <c r="L7" s="465"/>
      <c r="M7" s="465"/>
      <c r="N7" s="465"/>
      <c r="O7" s="465"/>
    </row>
    <row r="8" spans="1:15" ht="12.75" hidden="1" customHeight="1">
      <c r="A8" s="418">
        <v>1965</v>
      </c>
      <c r="B8" s="465"/>
      <c r="C8" s="465"/>
      <c r="D8" s="465"/>
      <c r="E8" s="465"/>
      <c r="F8" s="465"/>
      <c r="G8" s="465"/>
      <c r="H8" s="465"/>
      <c r="I8" s="465"/>
      <c r="J8" s="465"/>
      <c r="K8" s="465"/>
      <c r="L8" s="465"/>
      <c r="M8" s="465"/>
      <c r="N8" s="465"/>
      <c r="O8" s="465"/>
    </row>
    <row r="9" spans="1:15" ht="12.75" hidden="1" customHeight="1">
      <c r="A9" s="418">
        <v>1966</v>
      </c>
      <c r="B9" s="465">
        <f>'A12-1'!B9/'A19-1'!B$43</f>
        <v>276.05824567454869</v>
      </c>
      <c r="C9" s="465"/>
      <c r="D9" s="465"/>
      <c r="E9" s="465">
        <f>'A12-1'!E9/'A19-1'!E$43</f>
        <v>153.7301218150204</v>
      </c>
      <c r="F9" s="465"/>
      <c r="G9" s="465"/>
      <c r="H9" s="465"/>
      <c r="I9" s="465"/>
      <c r="J9" s="465"/>
      <c r="K9" s="465"/>
      <c r="L9" s="465"/>
      <c r="M9" s="465"/>
      <c r="N9" s="465"/>
      <c r="O9" s="465"/>
    </row>
    <row r="10" spans="1:15" ht="12.75" hidden="1" customHeight="1">
      <c r="A10" s="418">
        <v>1967</v>
      </c>
      <c r="B10" s="465"/>
      <c r="C10" s="465"/>
      <c r="D10" s="465"/>
      <c r="E10" s="465">
        <f>'A12-1'!E10/'A19-1'!E$43</f>
        <v>167.51866145853916</v>
      </c>
      <c r="F10" s="465"/>
      <c r="G10" s="465"/>
      <c r="H10" s="465"/>
      <c r="I10" s="465"/>
      <c r="J10" s="465"/>
      <c r="K10" s="465"/>
      <c r="L10" s="465"/>
      <c r="M10" s="465"/>
      <c r="N10" s="465"/>
      <c r="O10" s="465"/>
    </row>
    <row r="11" spans="1:15" ht="12.75" hidden="1" customHeight="1">
      <c r="A11" s="418">
        <v>1968</v>
      </c>
      <c r="B11" s="465"/>
      <c r="C11" s="465"/>
      <c r="D11" s="465"/>
      <c r="E11" s="465">
        <f>'A12-1'!E11/'A19-1'!E$43</f>
        <v>180.33958428496885</v>
      </c>
      <c r="F11" s="465"/>
      <c r="G11" s="465"/>
      <c r="H11" s="465"/>
      <c r="I11" s="465"/>
      <c r="J11" s="465"/>
      <c r="K11" s="465"/>
      <c r="L11" s="465"/>
      <c r="M11" s="465"/>
      <c r="N11" s="465"/>
      <c r="O11" s="465"/>
    </row>
    <row r="12" spans="1:15" ht="12.75" hidden="1" customHeight="1">
      <c r="A12" s="418">
        <v>1969</v>
      </c>
      <c r="B12" s="465">
        <f>'A12-1'!B12/'A19-1'!B$43</f>
        <v>293.6464441524285</v>
      </c>
      <c r="C12" s="465"/>
      <c r="D12" s="465"/>
      <c r="E12" s="465">
        <f>'A12-1'!E12/'A19-1'!E$43</f>
        <v>187.83861461740889</v>
      </c>
      <c r="F12" s="465"/>
      <c r="G12" s="465"/>
      <c r="H12" s="465"/>
      <c r="I12" s="465"/>
      <c r="J12" s="465"/>
      <c r="K12" s="465"/>
      <c r="L12" s="465"/>
      <c r="M12" s="465"/>
      <c r="N12" s="465"/>
      <c r="O12" s="465"/>
    </row>
    <row r="13" spans="1:15" ht="12.75" hidden="1" customHeight="1">
      <c r="A13" s="418">
        <v>1970</v>
      </c>
      <c r="B13" s="465">
        <f>'A12-1'!B13/'A19-1'!B$43</f>
        <v>300.90121802347011</v>
      </c>
      <c r="C13" s="465">
        <f>'A12-1'!C13/'A19-1'!C$43</f>
        <v>110.22000366119457</v>
      </c>
      <c r="D13" s="465">
        <f>'A12-1'!D13/'A19-1'!D$43</f>
        <v>329.31637075934543</v>
      </c>
      <c r="E13" s="465">
        <f>'A12-1'!E13/'A19-1'!E$43</f>
        <v>200.65953744383859</v>
      </c>
      <c r="F13" s="465">
        <f>'A12-1'!F13/'A19-1'!F$43</f>
        <v>175.46606669617265</v>
      </c>
      <c r="G13" s="465">
        <f>'A12-1'!G13/'A19-1'!G$43</f>
        <v>187.62254054794928</v>
      </c>
      <c r="H13" s="465">
        <f>'A12-1'!H13/'A19-1'!H$43</f>
        <v>269.45637659744358</v>
      </c>
      <c r="I13" s="465">
        <f>'A12-1'!I13/'A19-1'!I$43</f>
        <v>170.64742922924071</v>
      </c>
      <c r="J13" s="465">
        <f>'A12-1'!J13/'A19-1'!J$43</f>
        <v>493.50565321597378</v>
      </c>
      <c r="K13" s="465">
        <f>'A12-1'!K13/'A19-1'!K$43</f>
        <v>52.106809403855991</v>
      </c>
      <c r="L13" s="465">
        <f>'A12-1'!L13/'A19-1'!L$43</f>
        <v>127.47308784982486</v>
      </c>
      <c r="M13" s="465">
        <f>'A12-1'!M13/'A19-1'!M$43</f>
        <v>159.84483134322983</v>
      </c>
      <c r="N13" s="465">
        <f>'A12-1'!N13/'A19-1'!N$43</f>
        <v>82.452810874039656</v>
      </c>
      <c r="O13" s="465">
        <f>'A12-1'!O13/'A19-1'!O$43</f>
        <v>811</v>
      </c>
    </row>
    <row r="14" spans="1:15" ht="12.75" hidden="1" customHeight="1">
      <c r="A14" s="418">
        <v>1971</v>
      </c>
      <c r="B14" s="465">
        <f>'A12-1'!B14/'A19-1'!B$43</f>
        <v>311.99934691195529</v>
      </c>
      <c r="C14" s="465">
        <f>'A12-1'!C14/'A19-1'!C$43</f>
        <v>116.56466468273497</v>
      </c>
      <c r="D14" s="465">
        <f>'A12-1'!D14/'A19-1'!D$43</f>
        <v>311.15857588038403</v>
      </c>
      <c r="E14" s="465">
        <f>'A12-1'!E14/'A19-1'!E$43</f>
        <v>212.27093924890701</v>
      </c>
      <c r="F14" s="465">
        <f>'A12-1'!F14/'A19-1'!F$43</f>
        <v>191.32740605853854</v>
      </c>
      <c r="G14" s="465">
        <f>'A12-1'!G14/'A19-1'!G$43</f>
        <v>206.31708701745069</v>
      </c>
      <c r="H14" s="465">
        <f>'A12-1'!H14/'A19-1'!H$43</f>
        <v>277.03145545761271</v>
      </c>
      <c r="I14" s="465">
        <f>'A12-1'!I14/'A19-1'!I$43</f>
        <v>176.32760147109397</v>
      </c>
      <c r="J14" s="465">
        <f>'A12-1'!J14/'A19-1'!J$43</f>
        <v>484.18752411566368</v>
      </c>
      <c r="K14" s="465">
        <f>'A12-1'!K14/'A19-1'!K$43</f>
        <v>70.47848859573098</v>
      </c>
      <c r="L14" s="465">
        <f>'A12-1'!L14/'A19-1'!L$43</f>
        <v>151.55133777701403</v>
      </c>
      <c r="M14" s="465">
        <f>'A12-1'!M14/'A19-1'!M$43</f>
        <v>159.290199728576</v>
      </c>
      <c r="N14" s="465">
        <f>'A12-1'!N14/'A19-1'!N$43</f>
        <v>84.069532655883577</v>
      </c>
      <c r="O14" s="465">
        <f>'A12-1'!O14/'A19-1'!O$43</f>
        <v>835</v>
      </c>
    </row>
    <row r="15" spans="1:15" ht="12.75" hidden="1" customHeight="1">
      <c r="A15" s="418">
        <v>1972</v>
      </c>
      <c r="B15" s="465">
        <f>'A12-1'!B15/'A19-1'!B$43</f>
        <v>319.64638972842482</v>
      </c>
      <c r="C15" s="465">
        <f>'A12-1'!C15/'A19-1'!C$43</f>
        <v>123.27454728058734</v>
      </c>
      <c r="D15" s="465">
        <f>'A12-1'!D15/'A19-1'!D$43</f>
        <v>306.20645000430363</v>
      </c>
      <c r="E15" s="465">
        <f>'A12-1'!E15/'A19-1'!E$43</f>
        <v>216.74616702794378</v>
      </c>
      <c r="F15" s="465">
        <f>'A12-1'!F15/'A19-1'!F$43</f>
        <v>218.09341623253098</v>
      </c>
      <c r="G15" s="465">
        <f>'A12-1'!G15/'A19-1'!G$43</f>
        <v>212.39001440698243</v>
      </c>
      <c r="H15" s="465">
        <f>'A12-1'!H15/'A19-1'!H$43</f>
        <v>290.01730493218827</v>
      </c>
      <c r="I15" s="465">
        <f>'A12-1'!I15/'A19-1'!I$43</f>
        <v>182.19684398985001</v>
      </c>
      <c r="J15" s="465">
        <f>'A12-1'!J15/'A19-1'!J$43</f>
        <v>475.04533530978426</v>
      </c>
      <c r="K15" s="465">
        <f>'A12-1'!K15/'A19-1'!K$43</f>
        <v>37.280541985851606</v>
      </c>
      <c r="L15" s="465">
        <f>'A12-1'!L15/'A19-1'!L$43</f>
        <v>155.80044070534152</v>
      </c>
      <c r="M15" s="465">
        <f>'A12-1'!M15/'A19-1'!M$43</f>
        <v>164.50373690632188</v>
      </c>
      <c r="N15" s="465">
        <f>'A12-1'!N15/'A19-1'!N$43</f>
        <v>84.069532655883577</v>
      </c>
      <c r="O15" s="465">
        <f>'A12-1'!O15/'A19-1'!O$43</f>
        <v>887</v>
      </c>
    </row>
    <row r="16" spans="1:15" ht="12.75" hidden="1" customHeight="1">
      <c r="A16" s="418">
        <v>1973</v>
      </c>
      <c r="B16" s="465">
        <f>'A12-1'!B16/'A19-1'!B$43</f>
        <v>321.17579829171871</v>
      </c>
      <c r="C16" s="465">
        <f>'A12-1'!C16/'A19-1'!C$43</f>
        <v>130.37067492619502</v>
      </c>
      <c r="D16" s="465">
        <f>'A12-1'!D16/'A19-1'!D$43</f>
        <v>311.15857588038403</v>
      </c>
      <c r="E16" s="465">
        <f>'A12-1'!E16/'A19-1'!E$43</f>
        <v>220.37473009202768</v>
      </c>
      <c r="F16" s="465">
        <f>'A12-1'!F16/'A19-1'!F$43</f>
        <v>210.16274655134802</v>
      </c>
      <c r="G16" s="465">
        <f>'A12-1'!G16/'A19-1'!G$43</f>
        <v>218.64169794129921</v>
      </c>
      <c r="H16" s="465">
        <f>'A12-1'!H16/'A19-1'!H$43</f>
        <v>298.67453791523872</v>
      </c>
      <c r="I16" s="465">
        <f>'A12-1'!I16/'A19-1'!I$43</f>
        <v>188.26145018086481</v>
      </c>
      <c r="J16" s="465">
        <f>'A12-1'!J16/'A19-1'!J$43</f>
        <v>434.25861460136844</v>
      </c>
      <c r="K16" s="465">
        <f>'A12-1'!K16/'A19-1'!K$43</f>
        <v>46.520099941999263</v>
      </c>
      <c r="L16" s="465">
        <f>'A12-1'!L16/'A19-1'!L$43</f>
        <v>118.97488199316987</v>
      </c>
      <c r="M16" s="465">
        <f>'A12-1'!M16/'A19-1'!M$43</f>
        <v>173.71062170957524</v>
      </c>
      <c r="N16" s="465">
        <f>'A12-1'!N16/'A19-1'!N$43</f>
        <v>90.536419783259234</v>
      </c>
      <c r="O16" s="465">
        <f>'A12-1'!O16/'A19-1'!O$43</f>
        <v>912</v>
      </c>
    </row>
    <row r="17" spans="1:15" ht="12.75" hidden="1" customHeight="1">
      <c r="A17" s="418">
        <v>1974</v>
      </c>
      <c r="B17" s="465">
        <f>'A12-1'!B17/'A19-1'!B$43</f>
        <v>354.82278668418445</v>
      </c>
      <c r="C17" s="465">
        <f>'A12-1'!C17/'A19-1'!C$43</f>
        <v>137.87528127785822</v>
      </c>
      <c r="D17" s="465">
        <f>'A12-1'!D17/'A19-1'!D$43</f>
        <v>302.07967844090336</v>
      </c>
      <c r="E17" s="465">
        <f>'A12-1'!E17/'A19-1'!E$43</f>
        <v>219.76996958134703</v>
      </c>
      <c r="F17" s="465">
        <f>'A12-1'!F17/'A19-1'!F$43</f>
        <v>205.2060780006087</v>
      </c>
      <c r="G17" s="465">
        <f>'A12-1'!G17/'A19-1'!G$43</f>
        <v>225.07739929360227</v>
      </c>
      <c r="H17" s="465">
        <f>'A12-1'!H17/'A19-1'!H$43</f>
        <v>307.33177089828911</v>
      </c>
      <c r="I17" s="465">
        <f>'A12-1'!I17/'A19-1'!I$43</f>
        <v>194.5279229215227</v>
      </c>
      <c r="J17" s="465">
        <f>'A12-1'!J17/'A19-1'!J$43</f>
        <v>431.85939573616753</v>
      </c>
      <c r="K17" s="465">
        <f>'A12-1'!K17/'A19-1'!K$43</f>
        <v>45.982916339897656</v>
      </c>
      <c r="L17" s="465">
        <f>'A12-1'!L17/'A19-1'!L$43</f>
        <v>157.21680834811735</v>
      </c>
      <c r="M17" s="465">
        <f>'A12-1'!M17/'A19-1'!M$43</f>
        <v>133.44436648570817</v>
      </c>
      <c r="N17" s="465">
        <f>'A12-1'!N17/'A19-1'!N$43</f>
        <v>82.452810874039656</v>
      </c>
      <c r="O17" s="465">
        <f>'A12-1'!O17/'A19-1'!O$43</f>
        <v>913</v>
      </c>
    </row>
    <row r="18" spans="1:15" ht="12.75" hidden="1" customHeight="1">
      <c r="A18" s="418">
        <v>1975</v>
      </c>
      <c r="B18" s="465">
        <f>'A12-1'!B18/'A19-1'!B$43</f>
        <v>294.41114843407547</v>
      </c>
      <c r="C18" s="465">
        <f>'A12-1'!C18/'A19-1'!C$43</f>
        <v>145.81187984345533</v>
      </c>
      <c r="D18" s="465">
        <f>'A12-1'!D18/'A19-1'!D$43</f>
        <v>301.25432412822329</v>
      </c>
      <c r="E18" s="465">
        <f>'A12-1'!E18/'A19-1'!E$43</f>
        <v>216.38331072153539</v>
      </c>
      <c r="F18" s="465">
        <f>'A12-1'!F18/'A19-1'!F$43</f>
        <v>193.31007347883428</v>
      </c>
      <c r="G18" s="465">
        <f>'A12-1'!G18/'A19-1'!G$43</f>
        <v>231.70253501403377</v>
      </c>
      <c r="H18" s="465">
        <f>'A12-1'!H18/'A19-1'!H$43</f>
        <v>320.31762037286467</v>
      </c>
      <c r="I18" s="465">
        <f>'A12-1'!I18/'A19-1'!I$43</f>
        <v>201.00298154405755</v>
      </c>
      <c r="J18" s="465">
        <f>'A12-1'!J18/'A19-1'!J$43</f>
        <v>422.26252027536378</v>
      </c>
      <c r="K18" s="465">
        <f>'A12-1'!K18/'A19-1'!K$43</f>
        <v>38.140035749214178</v>
      </c>
      <c r="L18" s="465">
        <f>'A12-1'!L18/'A19-1'!L$43</f>
        <v>134.55492606370402</v>
      </c>
      <c r="M18" s="465">
        <f>'A12-1'!M18/'A19-1'!M$43</f>
        <v>138.32512469466175</v>
      </c>
      <c r="N18" s="465">
        <f>'A12-1'!N18/'A19-1'!N$43</f>
        <v>74.369201964820093</v>
      </c>
      <c r="O18" s="465">
        <f>'A12-1'!O18/'A19-1'!O$43</f>
        <v>919</v>
      </c>
    </row>
    <row r="19" spans="1:15" ht="12.75" hidden="1" customHeight="1">
      <c r="A19" s="418">
        <v>1976</v>
      </c>
      <c r="B19" s="465">
        <f>'A12-1'!B19/'A19-1'!B$43</f>
        <v>373.94039372535821</v>
      </c>
      <c r="C19" s="465">
        <f>'A12-1'!C19/'A19-1'!C$43</f>
        <v>154.20533765320147</v>
      </c>
      <c r="D19" s="465">
        <f>'A12-1'!D19/'A19-1'!D$43</f>
        <v>302.07967844090336</v>
      </c>
      <c r="E19" s="465">
        <f>'A12-1'!E19/'A19-1'!E$43</f>
        <v>202.3528668737444</v>
      </c>
      <c r="F19" s="465">
        <f>'A12-1'!F19/'A19-1'!F$43</f>
        <v>205.2060780006087</v>
      </c>
      <c r="G19" s="465">
        <f>'A12-1'!G19/'A19-1'!G$43</f>
        <v>218.34678716108363</v>
      </c>
      <c r="H19" s="465">
        <f>'A12-1'!H19/'A19-1'!H$43</f>
        <v>338.71424046184677</v>
      </c>
      <c r="I19" s="465">
        <f>'A12-1'!I19/'A19-1'!I$43</f>
        <v>207.69356904047123</v>
      </c>
      <c r="J19" s="465">
        <f>'A12-1'!J19/'A19-1'!J$43</f>
        <v>422.26252027536378</v>
      </c>
      <c r="K19" s="465">
        <f>'A12-1'!K19/'A19-1'!K$43</f>
        <v>28.685604352225873</v>
      </c>
      <c r="L19" s="465">
        <f>'A12-1'!L19/'A19-1'!L$43</f>
        <v>174.21322006142734</v>
      </c>
      <c r="M19" s="465">
        <f>'A12-1'!M19/'A19-1'!M$43</f>
        <v>145.20255671636906</v>
      </c>
      <c r="N19" s="465">
        <f>'A12-1'!N19/'A19-1'!N$43</f>
        <v>77.602645528507921</v>
      </c>
      <c r="O19" s="465">
        <f>'A12-1'!O19/'A19-1'!O$43</f>
        <v>994</v>
      </c>
    </row>
    <row r="20" spans="1:15" ht="12.75" hidden="1" customHeight="1">
      <c r="A20" s="418">
        <v>1977</v>
      </c>
      <c r="B20" s="465">
        <f>'A12-1'!B20/'A19-1'!B$43</f>
        <v>451.17552617170008</v>
      </c>
      <c r="C20" s="465">
        <f>'A12-1'!C20/'A19-1'!C$43</f>
        <v>163.08195317327699</v>
      </c>
      <c r="D20" s="465">
        <f>'A12-1'!D20/'A19-1'!D$43</f>
        <v>311.98393019306411</v>
      </c>
      <c r="E20" s="465">
        <f>'A12-1'!E20/'A19-1'!E$43</f>
        <v>208.27951987841473</v>
      </c>
      <c r="F20" s="465">
        <f>'A12-1'!F20/'A19-1'!F$43</f>
        <v>207.18874542090444</v>
      </c>
      <c r="G20" s="465">
        <f>'A12-1'!G20/'A19-1'!G$43</f>
        <v>229.79544825919311</v>
      </c>
      <c r="H20" s="465">
        <f>'A12-1'!H20/'A19-1'!H$43</f>
        <v>350.61793581354107</v>
      </c>
      <c r="I20" s="465">
        <f>'A12-1'!I20/'A19-1'!I$43</f>
        <v>214.6068595072752</v>
      </c>
      <c r="J20" s="465">
        <f>'A12-1'!J20/'A19-1'!J$43</f>
        <v>431.85939573616753</v>
      </c>
      <c r="K20" s="465">
        <f>'A12-1'!K20/'A19-1'!K$43</f>
        <v>20.090666718600144</v>
      </c>
      <c r="L20" s="465">
        <f>'A12-1'!L20/'A19-1'!L$43</f>
        <v>172.7968524186515</v>
      </c>
      <c r="M20" s="465">
        <f>'A12-1'!M20/'A19-1'!M$43</f>
        <v>139.21253527810785</v>
      </c>
      <c r="N20" s="465">
        <f>'A12-1'!N20/'A19-1'!N$43</f>
        <v>85.686254437727499</v>
      </c>
      <c r="O20" s="465">
        <f>'A12-1'!O20/'A19-1'!O$43</f>
        <v>1059</v>
      </c>
    </row>
    <row r="21" spans="1:15" ht="12.75" hidden="1" customHeight="1">
      <c r="A21" s="418">
        <v>1978</v>
      </c>
      <c r="B21" s="465">
        <f>'A12-1'!B21/'A19-1'!B$43</f>
        <v>445.05789191852449</v>
      </c>
      <c r="C21" s="465">
        <f>'A12-1'!C21/'A19-1'!C$43</f>
        <v>172.46953870444545</v>
      </c>
      <c r="D21" s="465">
        <f>'A12-1'!D21/'A19-1'!D$43</f>
        <v>326.01495350862518</v>
      </c>
      <c r="E21" s="465">
        <f>'A12-1'!E21/'A19-1'!E$43</f>
        <v>209.48904089977603</v>
      </c>
      <c r="F21" s="465">
        <f>'A12-1'!F21/'A19-1'!F$43</f>
        <v>217.10208252238311</v>
      </c>
      <c r="G21" s="465">
        <f>'A12-1'!G21/'A19-1'!G$43</f>
        <v>241.8444014094255</v>
      </c>
      <c r="H21" s="465">
        <f>'A12-1'!H21/'A19-1'!H$43</f>
        <v>365.76809353387927</v>
      </c>
      <c r="I21" s="465">
        <f>'A12-1'!I21/'A19-1'!I$43</f>
        <v>221.75026583803782</v>
      </c>
      <c r="J21" s="465">
        <f>'A12-1'!J21/'A19-1'!J$43</f>
        <v>443.85549006217218</v>
      </c>
      <c r="K21" s="465">
        <f>'A12-1'!K21/'A19-1'!K$43</f>
        <v>96.263301496608179</v>
      </c>
      <c r="L21" s="465">
        <f>'A12-1'!L21/'A19-1'!L$43</f>
        <v>152.96770541978984</v>
      </c>
      <c r="M21" s="465">
        <f>'A12-1'!M21/'A19-1'!M$43</f>
        <v>139.21253527810785</v>
      </c>
      <c r="N21" s="465">
        <f>'A12-1'!N21/'A19-1'!N$43</f>
        <v>87.302976219571406</v>
      </c>
      <c r="O21" s="465">
        <f>'A12-1'!O21/'A19-1'!O$43</f>
        <v>1092</v>
      </c>
    </row>
    <row r="22" spans="1:15" ht="12.75" hidden="1" customHeight="1">
      <c r="A22" s="418">
        <v>1979</v>
      </c>
      <c r="B22" s="465">
        <f>'A12-1'!B22/'A19-1'!B$43</f>
        <v>449.64611760840614</v>
      </c>
      <c r="C22" s="465">
        <f>'A12-1'!C22/'A19-1'!C$43</f>
        <v>182.39750752383321</v>
      </c>
      <c r="D22" s="465">
        <f>'A12-1'!D22/'A19-1'!D$43</f>
        <v>333.44314232274576</v>
      </c>
      <c r="E22" s="465">
        <f>'A12-1'!E22/'A19-1'!E$43</f>
        <v>204.28810050792248</v>
      </c>
      <c r="F22" s="465">
        <f>'A12-1'!F22/'A19-1'!F$43</f>
        <v>221.0674173629746</v>
      </c>
      <c r="G22" s="465">
        <f>'A12-1'!G22/'A19-1'!G$43</f>
        <v>254.52512195590649</v>
      </c>
      <c r="H22" s="465">
        <f>'A12-1'!H22/'A19-1'!H$43</f>
        <v>376.58963476269224</v>
      </c>
      <c r="I22" s="465">
        <f>'A12-1'!I22/'A19-1'!I$43</f>
        <v>229.13144767198582</v>
      </c>
      <c r="J22" s="465">
        <f>'A12-1'!J22/'A19-1'!J$43</f>
        <v>457.05119382077726</v>
      </c>
      <c r="K22" s="465">
        <f>'A12-1'!K22/'A19-1'!K$43</f>
        <v>58.767886069915932</v>
      </c>
      <c r="L22" s="465">
        <f>'A12-1'!L22/'A19-1'!L$43</f>
        <v>144.46949956313486</v>
      </c>
      <c r="M22" s="465">
        <f>'A12-1'!M22/'A19-1'!M$43</f>
        <v>139.21253527810785</v>
      </c>
      <c r="N22" s="465">
        <f>'A12-1'!N22/'A19-1'!N$43</f>
        <v>93.769863346947062</v>
      </c>
      <c r="O22" s="465">
        <f>'A12-1'!O22/'A19-1'!O$43</f>
        <v>1124</v>
      </c>
    </row>
    <row r="23" spans="1:15" ht="18" customHeight="1">
      <c r="A23" s="418">
        <v>1980</v>
      </c>
      <c r="B23" s="465">
        <f>'A12-1'!B23/'A19-1'!B$43</f>
        <v>441.23437051028975</v>
      </c>
      <c r="C23" s="465">
        <f>'A12-1'!C23/'A19-1'!C$43</f>
        <v>192.89696604290441</v>
      </c>
      <c r="D23" s="465">
        <f>'A12-1'!D23/'A19-1'!D$43</f>
        <v>353.25164582706731</v>
      </c>
      <c r="E23" s="465">
        <f>'A12-1'!E23/'A19-1'!E$43</f>
        <v>210.94046612540959</v>
      </c>
      <c r="F23" s="465">
        <f>'A12-1'!F23/'A19-1'!F$43</f>
        <v>221.0674173629746</v>
      </c>
      <c r="G23" s="465">
        <f>'A12-1'!G23/'A19-1'!G$43</f>
        <v>267.87073560159024</v>
      </c>
      <c r="H23" s="465">
        <f>'A12-1'!H23/'A19-1'!H$43</f>
        <v>387.41117599150527</v>
      </c>
      <c r="I23" s="465">
        <f>'A12-1'!I23/'A19-1'!I$43</f>
        <v>236.7583196071831</v>
      </c>
      <c r="J23" s="465">
        <f>'A12-1'!J23/'A19-1'!J$43</f>
        <v>469.04728814678191</v>
      </c>
      <c r="K23" s="465">
        <f>'A12-1'!K23/'A19-1'!K$43</f>
        <v>218.52628933493418</v>
      </c>
      <c r="L23" s="465">
        <f>'A12-1'!L23/'A19-1'!L$43</f>
        <v>144.46949956313486</v>
      </c>
      <c r="M23" s="465">
        <f>'A12-1'!M23/'A19-1'!M$43</f>
        <v>131.66954531881595</v>
      </c>
      <c r="N23" s="465">
        <f>'A12-1'!N23/'A19-1'!N$43</f>
        <v>100.23675047432273</v>
      </c>
      <c r="O23" s="465">
        <f>'A12-1'!O23/'A19-1'!O$43</f>
        <v>1164</v>
      </c>
    </row>
    <row r="24" spans="1:15" ht="18" customHeight="1">
      <c r="A24" s="418">
        <v>1981</v>
      </c>
      <c r="B24" s="465">
        <f>'A12-1'!B24/'A19-1'!B$43</f>
        <v>461.88138611475733</v>
      </c>
      <c r="C24" s="465">
        <f>'A12-1'!C24/'A19-1'!C$43</f>
        <v>204.00081127038106</v>
      </c>
      <c r="D24" s="465">
        <f>'A12-1'!D24/'A19-1'!D$43</f>
        <v>366.4573148299483</v>
      </c>
      <c r="E24" s="465">
        <f>'A12-1'!E24/'A19-1'!E$43</f>
        <v>214.32712498522122</v>
      </c>
      <c r="F24" s="465">
        <f>'A12-1'!F24/'A19-1'!F$43</f>
        <v>222.05875107312247</v>
      </c>
      <c r="G24" s="465">
        <f>'A12-1'!G24/'A19-1'!G$43</f>
        <v>279.70303279429442</v>
      </c>
      <c r="H24" s="465">
        <f>'A12-1'!H24/'A19-1'!H$43</f>
        <v>402.56133371184347</v>
      </c>
      <c r="I24" s="465">
        <f>'A12-1'!I24/'A19-1'!I$43</f>
        <v>244.63905968709344</v>
      </c>
      <c r="J24" s="465">
        <f>'A12-1'!J24/'A19-1'!J$43</f>
        <v>463.04924098377961</v>
      </c>
      <c r="K24" s="465">
        <f>'A12-1'!K24/'A19-1'!K$43</f>
        <v>172.54337299503652</v>
      </c>
      <c r="L24" s="465">
        <f>'A12-1'!L24/'A19-1'!L$43</f>
        <v>155.80044070534152</v>
      </c>
      <c r="M24" s="465">
        <f>'A12-1'!M24/'A19-1'!M$43</f>
        <v>145.53533568516136</v>
      </c>
      <c r="N24" s="465">
        <f>'A12-1'!N24/'A19-1'!N$43</f>
        <v>108.3203593835423</v>
      </c>
      <c r="O24" s="465">
        <f>'A12-1'!O24/'A19-1'!O$43</f>
        <v>1224</v>
      </c>
    </row>
    <row r="25" spans="1:15" ht="18" customHeight="1">
      <c r="A25" s="418">
        <v>1982</v>
      </c>
      <c r="B25" s="465">
        <f>'A12-1'!B25/'A19-1'!B$43</f>
        <v>488.64603597240057</v>
      </c>
      <c r="C25" s="465">
        <f>'A12-1'!C25/'A19-1'!C$43</f>
        <v>215.743833885481</v>
      </c>
      <c r="D25" s="465">
        <f>'A12-1'!D25/'A19-1'!D$43</f>
        <v>385.44046402158978</v>
      </c>
      <c r="E25" s="465">
        <f>'A12-1'!E25/'A19-1'!E$43</f>
        <v>226.42233519883413</v>
      </c>
      <c r="F25" s="465">
        <f>'A12-1'!F25/'A19-1'!F$43</f>
        <v>228.00675333400966</v>
      </c>
      <c r="G25" s="465">
        <f>'A12-1'!G25/'A19-1'!G$43</f>
        <v>294.94936754330502</v>
      </c>
      <c r="H25" s="465">
        <f>'A12-1'!H25/'A19-1'!H$43</f>
        <v>402.56133371184347</v>
      </c>
      <c r="I25" s="465">
        <f>'A12-1'!I25/'A19-1'!I$43</f>
        <v>252.78211816962693</v>
      </c>
      <c r="J25" s="465">
        <f>'A12-1'!J25/'A19-1'!J$43</f>
        <v>466.648069281581</v>
      </c>
      <c r="K25" s="465">
        <f>'A12-1'!K25/'A19-1'!K$43</f>
        <v>179.31188638151679</v>
      </c>
      <c r="L25" s="465">
        <f>'A12-1'!L25/'A19-1'!L$43</f>
        <v>155.80044070534152</v>
      </c>
      <c r="M25" s="465">
        <f>'A12-1'!M25/'A19-1'!M$43</f>
        <v>153.74388358203785</v>
      </c>
      <c r="N25" s="465">
        <f>'A12-1'!N25/'A19-1'!N$43</f>
        <v>119.6374118564497</v>
      </c>
      <c r="O25" s="465">
        <f>'A12-1'!O25/'A19-1'!O$43</f>
        <v>1296</v>
      </c>
    </row>
    <row r="26" spans="1:15" ht="18" customHeight="1">
      <c r="A26" s="418">
        <v>1983</v>
      </c>
      <c r="B26" s="465">
        <f>'A12-1'!B26/'A19-1'!B$43</f>
        <v>454.99904757993482</v>
      </c>
      <c r="C26" s="465">
        <f>'A12-1'!C26/'A19-1'!C$43</f>
        <v>228.1628272444226</v>
      </c>
      <c r="D26" s="465">
        <f>'A12-1'!D26/'A19-1'!D$43</f>
        <v>393.69400714839043</v>
      </c>
      <c r="E26" s="465">
        <f>'A12-1'!E26/'A19-1'!E$43</f>
        <v>242.62991688507549</v>
      </c>
      <c r="F26" s="465">
        <f>'A12-1'!F26/'A19-1'!F$43</f>
        <v>248.82476124711488</v>
      </c>
      <c r="G26" s="465">
        <f>'A12-1'!G26/'A19-1'!G$43</f>
        <v>311.02676486949491</v>
      </c>
      <c r="H26" s="465">
        <f>'A12-1'!H26/'A19-1'!H$43</f>
        <v>427.45087853811333</v>
      </c>
      <c r="I26" s="465">
        <f>'A12-1'!I26/'A19-1'!I$43</f>
        <v>253.99741681467322</v>
      </c>
      <c r="J26" s="465">
        <f>'A12-1'!J26/'A19-1'!J$43</f>
        <v>454.65197495557635</v>
      </c>
      <c r="K26" s="465">
        <f>'A12-1'!K26/'A19-1'!K$43</f>
        <v>206.92312352953945</v>
      </c>
      <c r="L26" s="465">
        <f>'A12-1'!L26/'A19-1'!L$43</f>
        <v>117.55851435039405</v>
      </c>
      <c r="M26" s="465">
        <f>'A12-1'!M26/'A19-1'!M$43</f>
        <v>156.51704165530691</v>
      </c>
      <c r="N26" s="465">
        <f>'A12-1'!N26/'A19-1'!N$43</f>
        <v>130.95446432935711</v>
      </c>
      <c r="O26" s="465">
        <f>'A12-1'!O26/'A19-1'!O$43</f>
        <v>1366</v>
      </c>
    </row>
    <row r="27" spans="1:15" ht="18" customHeight="1">
      <c r="A27" s="418">
        <v>1984</v>
      </c>
      <c r="B27" s="465">
        <f>'A12-1'!B27/'A19-1'!B$43</f>
        <v>373.17568944371124</v>
      </c>
      <c r="C27" s="465">
        <f>'A12-1'!C27/'A19-1'!C$43</f>
        <v>241.2967026617377</v>
      </c>
      <c r="D27" s="465">
        <f>'A12-1'!D27/'A19-1'!D$43</f>
        <v>416.80392790343222</v>
      </c>
      <c r="E27" s="465">
        <f>'A12-1'!E27/'A19-1'!E$43</f>
        <v>253.39465397519098</v>
      </c>
      <c r="F27" s="465">
        <f>'A12-1'!F27/'A19-1'!F$43</f>
        <v>262.70343318918503</v>
      </c>
      <c r="G27" s="465">
        <f>'A12-1'!G27/'A19-1'!G$43</f>
        <v>327.98052516922547</v>
      </c>
      <c r="H27" s="465">
        <f>'A12-1'!H27/'A19-1'!H$43</f>
        <v>442.60103625845153</v>
      </c>
      <c r="I27" s="465">
        <f>'A12-1'!I27/'A19-1'!I$43</f>
        <v>266.15040326513605</v>
      </c>
      <c r="J27" s="465">
        <f>'A12-1'!J27/'A19-1'!J$43</f>
        <v>454.65197495557635</v>
      </c>
      <c r="K27" s="465">
        <f>'A12-1'!K27/'A19-1'!K$43</f>
        <v>211.00571890551169</v>
      </c>
      <c r="L27" s="465">
        <f>'A12-1'!L27/'A19-1'!L$43</f>
        <v>137.38766134925569</v>
      </c>
      <c r="M27" s="465">
        <f>'A12-1'!M27/'A19-1'!M$43</f>
        <v>157.95908385340684</v>
      </c>
      <c r="N27" s="465">
        <f>'A12-1'!N27/'A19-1'!N$43</f>
        <v>139.03807323857669</v>
      </c>
      <c r="O27" s="465">
        <f>'A12-1'!O27/'A19-1'!O$43</f>
        <v>1450</v>
      </c>
    </row>
    <row r="28" spans="1:15" ht="18" customHeight="1">
      <c r="A28" s="418">
        <v>1985</v>
      </c>
      <c r="B28" s="465">
        <f>'A12-1'!B28/'A19-1'!B$43</f>
        <v>394.58740932982585</v>
      </c>
      <c r="C28" s="465">
        <f>'A12-1'!C28/'A19-1'!C$43</f>
        <v>255.18661132759226</v>
      </c>
      <c r="D28" s="465">
        <f>'A12-1'!D28/'A19-1'!D$43</f>
        <v>444.04062022187429</v>
      </c>
      <c r="E28" s="465">
        <f>'A12-1'!E28/'A19-1'!E$43</f>
        <v>269.48128355929617</v>
      </c>
      <c r="F28" s="465">
        <f>'A12-1'!F28/'A19-1'!F$43</f>
        <v>282.53010739214238</v>
      </c>
      <c r="G28" s="465">
        <f>'A12-1'!G28/'A19-1'!G$43</f>
        <v>345.85841811850895</v>
      </c>
      <c r="H28" s="465">
        <f>'A12-1'!H28/'A19-1'!H$43</f>
        <v>463.16196459319622</v>
      </c>
      <c r="I28" s="465">
        <f>'A12-1'!I28/'A19-1'!I$43</f>
        <v>286.81048023092285</v>
      </c>
      <c r="J28" s="465">
        <f>'A12-1'!J28/'A19-1'!J$43</f>
        <v>454.65197495557635</v>
      </c>
      <c r="K28" s="465">
        <f>'A12-1'!K28/'A19-1'!K$43</f>
        <v>228.84021449528507</v>
      </c>
      <c r="L28" s="465">
        <f>'A12-1'!L28/'A19-1'!L$43</f>
        <v>143.05313192035902</v>
      </c>
      <c r="M28" s="465">
        <f>'A12-1'!M28/'A19-1'!M$43</f>
        <v>177.14933772042889</v>
      </c>
      <c r="N28" s="465">
        <f>'A12-1'!N28/'A19-1'!N$43</f>
        <v>153.58856927517192</v>
      </c>
      <c r="O28" s="465">
        <f>'A12-1'!O28/'A19-1'!O$43</f>
        <v>1535</v>
      </c>
    </row>
    <row r="29" spans="1:15" ht="18" customHeight="1">
      <c r="A29" s="418">
        <v>1986</v>
      </c>
      <c r="B29" s="465">
        <f>'A12-1'!B29/'A19-1'!B$43</f>
        <v>428.23439772229159</v>
      </c>
      <c r="C29" s="465">
        <f>'A12-1'!C29/'A19-1'!C$43</f>
        <v>269.87607324310829</v>
      </c>
      <c r="D29" s="465">
        <f>'A12-1'!D29/'A19-1'!D$43</f>
        <v>472.92802116567657</v>
      </c>
      <c r="E29" s="465">
        <f>'A12-1'!E29/'A19-1'!E$43</f>
        <v>290.52694933098269</v>
      </c>
      <c r="F29" s="465">
        <f>'A12-1'!F29/'A19-1'!F$43</f>
        <v>283.52144110229028</v>
      </c>
      <c r="G29" s="465">
        <f>'A12-1'!G29/'A19-1'!G$43</f>
        <v>413.27594512056373</v>
      </c>
      <c r="H29" s="465">
        <f>'A12-1'!H29/'A19-1'!H$43</f>
        <v>462.07981047031495</v>
      </c>
      <c r="I29" s="465">
        <f>'A12-1'!I29/'A19-1'!I$43</f>
        <v>301.39406397147826</v>
      </c>
      <c r="J29" s="465">
        <f>'A12-1'!J29/'A19-1'!J$43</f>
        <v>520.63049374860191</v>
      </c>
      <c r="K29" s="465">
        <f>'A12-1'!K29/'A19-1'!K$43</f>
        <v>231.5261325057931</v>
      </c>
      <c r="L29" s="465">
        <f>'A12-1'!L29/'A19-1'!L$43</f>
        <v>155.80044070534152</v>
      </c>
      <c r="M29" s="465">
        <f>'A12-1'!M29/'A19-1'!M$43</f>
        <v>179.92249579369798</v>
      </c>
      <c r="N29" s="465">
        <f>'A12-1'!N29/'A19-1'!N$43</f>
        <v>164.90562174807931</v>
      </c>
      <c r="O29" s="465">
        <f>'A12-1'!O29/'A19-1'!O$43</f>
        <v>1576</v>
      </c>
    </row>
    <row r="30" spans="1:15" ht="18" customHeight="1">
      <c r="A30" s="418">
        <v>1987</v>
      </c>
      <c r="B30" s="465">
        <f>'A12-1'!B30/'A19-1'!B$43</f>
        <v>436.64614482040804</v>
      </c>
      <c r="C30" s="465">
        <f>'A12-1'!C30/'A19-1'!C$43</f>
        <v>285.41111357766755</v>
      </c>
      <c r="D30" s="465">
        <f>'A12-1'!D30/'A19-1'!D$43</f>
        <v>484.48298154319741</v>
      </c>
      <c r="E30" s="465">
        <f>'A12-1'!E30/'A19-1'!E$43</f>
        <v>306.2507226086795</v>
      </c>
      <c r="F30" s="465">
        <f>'A12-1'!F30/'A19-1'!F$43</f>
        <v>294.42611191391683</v>
      </c>
      <c r="G30" s="465">
        <f>'A12-1'!G30/'A19-1'!G$43</f>
        <v>422.39381547755187</v>
      </c>
      <c r="H30" s="465">
        <f>'A12-1'!H30/'A19-1'!H$43</f>
        <v>476.14781406777183</v>
      </c>
      <c r="I30" s="465">
        <f>'A12-1'!I30/'A19-1'!I$43</f>
        <v>297.74816803633939</v>
      </c>
      <c r="J30" s="465">
        <f>'A12-1'!J30/'A19-1'!J$43</f>
        <v>532.62658807460662</v>
      </c>
      <c r="K30" s="465">
        <f>'A12-1'!K30/'A19-1'!K$43</f>
        <v>261.8232876643238</v>
      </c>
      <c r="L30" s="465">
        <f>'A12-1'!L30/'A19-1'!L$43</f>
        <v>168.54774949032401</v>
      </c>
      <c r="M30" s="465">
        <f>'A12-1'!M30/'A19-1'!M$43</f>
        <v>190.3495701491897</v>
      </c>
      <c r="N30" s="465">
        <f>'A12-1'!N30/'A19-1'!N$43</f>
        <v>185.92300491205023</v>
      </c>
      <c r="O30" s="465">
        <f>'A12-1'!O30/'A19-1'!O$43</f>
        <v>1644</v>
      </c>
    </row>
    <row r="31" spans="1:15" ht="18" customHeight="1">
      <c r="A31" s="418">
        <v>1988</v>
      </c>
      <c r="B31" s="465">
        <f>'A12-1'!B31/'A19-1'!B$43</f>
        <v>465.70490752299213</v>
      </c>
      <c r="C31" s="465">
        <f>'A12-1'!C31/'A19-1'!C$43</f>
        <v>301.84040687543404</v>
      </c>
      <c r="D31" s="465">
        <f>'A12-1'!D31/'A19-1'!D$43</f>
        <v>498.51400485875854</v>
      </c>
      <c r="E31" s="465">
        <f>'A12-1'!E31/'A19-1'!E$43</f>
        <v>305.16215368945433</v>
      </c>
      <c r="F31" s="465">
        <f>'A12-1'!F31/'A19-1'!F$43</f>
        <v>302.35678159509979</v>
      </c>
      <c r="G31" s="465">
        <f>'A12-1'!G31/'A19-1'!G$43</f>
        <v>431.71284818339763</v>
      </c>
      <c r="H31" s="465">
        <f>'A12-1'!H31/'A19-1'!H$43</f>
        <v>506.44812950844823</v>
      </c>
      <c r="I31" s="465">
        <f>'A12-1'!I31/'A19-1'!I$43</f>
        <v>324.48473822735764</v>
      </c>
      <c r="J31" s="465">
        <f>'A12-1'!J31/'A19-1'!J$43</f>
        <v>581.81057481122571</v>
      </c>
      <c r="K31" s="465">
        <f>'A12-1'!K31/'A19-1'!K$43</f>
        <v>290.07914513486838</v>
      </c>
      <c r="L31" s="465">
        <f>'A12-1'!L31/'A19-1'!L$43</f>
        <v>199.70783763139229</v>
      </c>
      <c r="M31" s="465">
        <f>'A12-1'!M31/'A19-1'!M$43</f>
        <v>203.10609728622748</v>
      </c>
      <c r="N31" s="465">
        <f>'A12-1'!N31/'A19-1'!N$43</f>
        <v>198.85677916680154</v>
      </c>
      <c r="O31" s="465">
        <f>'A12-1'!O31/'A19-1'!O$43</f>
        <v>1803</v>
      </c>
    </row>
    <row r="32" spans="1:15" ht="18" customHeight="1">
      <c r="A32" s="418">
        <v>1989</v>
      </c>
      <c r="B32" s="465">
        <f>'A12-1'!B32/'A19-1'!B$43</f>
        <v>484.82251456416583</v>
      </c>
      <c r="C32" s="465">
        <f>'A12-1'!C32/'A19-1'!C$43</f>
        <v>319.21542956292376</v>
      </c>
      <c r="D32" s="465">
        <f>'A12-1'!D32/'A19-1'!D$43</f>
        <v>518.32250836308003</v>
      </c>
      <c r="E32" s="465">
        <f>'A12-1'!E32/'A19-1'!E$43</f>
        <v>310.48404618344404</v>
      </c>
      <c r="F32" s="465">
        <f>'A12-1'!F32/'A19-1'!F$43</f>
        <v>310.2874512762827</v>
      </c>
      <c r="G32" s="465">
        <f>'A12-1'!G32/'A19-1'!G$43</f>
        <v>441.23748136773156</v>
      </c>
      <c r="H32" s="465">
        <f>'A12-1'!H32/'A19-1'!H$43</f>
        <v>512.94105424573604</v>
      </c>
      <c r="I32" s="465">
        <f>'A12-1'!I32/'A19-1'!I$43</f>
        <v>348.79071112828331</v>
      </c>
      <c r="J32" s="465">
        <f>'A12-1'!J32/'A19-1'!J$43</f>
        <v>618.99846722184009</v>
      </c>
      <c r="K32" s="465">
        <f>'A12-1'!K32/'A19-1'!K$43</f>
        <v>305.76490631623534</v>
      </c>
      <c r="L32" s="465">
        <f>'A12-1'!L32/'A19-1'!L$43</f>
        <v>226.61882284413309</v>
      </c>
      <c r="M32" s="465">
        <f>'A12-1'!M32/'A19-1'!M$43</f>
        <v>204.10443419260434</v>
      </c>
      <c r="N32" s="465">
        <f>'A12-1'!N32/'A19-1'!N$43</f>
        <v>211.79055342155286</v>
      </c>
      <c r="O32" s="465">
        <f>'A12-1'!O32/'A19-1'!O$43</f>
        <v>1913</v>
      </c>
    </row>
    <row r="33" spans="1:15" ht="18" customHeight="1">
      <c r="A33" s="418">
        <v>1990</v>
      </c>
      <c r="B33" s="465">
        <f>'A12-1'!B33/'A19-1'!B$43</f>
        <v>508.52834729522124</v>
      </c>
      <c r="C33" s="465">
        <f>'A12-1'!C33/'A19-1'!C$43</f>
        <v>337.5906212354605</v>
      </c>
      <c r="D33" s="465">
        <f>'A12-1'!D33/'A19-1'!D$43</f>
        <v>543.08313774348198</v>
      </c>
      <c r="E33" s="465">
        <f>'A12-1'!E33/'A19-1'!E$43</f>
        <v>339.51255069611511</v>
      </c>
      <c r="F33" s="465">
        <f>'A12-1'!F33/'A19-1'!F$43</f>
        <v>318.21812095746566</v>
      </c>
      <c r="G33" s="465">
        <f>'A12-1'!G33/'A19-1'!G$43</f>
        <v>450.97225107609495</v>
      </c>
      <c r="H33" s="465">
        <f>'A12-1'!H33/'A19-1'!H$43</f>
        <v>521.59828722878638</v>
      </c>
      <c r="I33" s="465">
        <f>'A12-1'!I33/'A19-1'!I$43</f>
        <v>343.92951654809821</v>
      </c>
      <c r="J33" s="465">
        <f>'A12-1'!J33/'A19-1'!J$43</f>
        <v>647.78909360425121</v>
      </c>
      <c r="K33" s="465">
        <f>'A12-1'!K33/'A19-1'!K$43</f>
        <v>342.61570142040568</v>
      </c>
      <c r="L33" s="465">
        <f>'A12-1'!L33/'A19-1'!L$43</f>
        <v>242.19886691466726</v>
      </c>
      <c r="M33" s="465">
        <f>'A12-1'!M33/'A19-1'!M$43</f>
        <v>199.55645495244306</v>
      </c>
      <c r="N33" s="465">
        <f>'A12-1'!N33/'A19-1'!N$43</f>
        <v>210.17383163970894</v>
      </c>
      <c r="O33" s="465">
        <f>'A12-1'!O33/'A19-1'!O$43</f>
        <v>2032</v>
      </c>
    </row>
    <row r="34" spans="1:15" ht="18" customHeight="1">
      <c r="A34" s="418">
        <v>1991</v>
      </c>
      <c r="B34" s="465">
        <f>'A12-1'!B34/'A19-1'!B$43</f>
        <v>526.88125005474808</v>
      </c>
      <c r="C34" s="465">
        <f>'A12-1'!C34/'A19-1'!C$43</f>
        <v>357.02355522786183</v>
      </c>
      <c r="D34" s="465">
        <f>'A12-1'!D34/'A19-1'!D$43</f>
        <v>565.36770418584365</v>
      </c>
      <c r="E34" s="465">
        <f>'A12-1'!E34/'A19-1'!E$43</f>
        <v>323.06306480560147</v>
      </c>
      <c r="F34" s="465">
        <f>'A12-1'!F34/'A19-1'!F$43</f>
        <v>335.07079402997942</v>
      </c>
      <c r="G34" s="465">
        <f>'A12-1'!G34/'A19-1'!G$43</f>
        <v>473.5773764433178</v>
      </c>
      <c r="H34" s="465">
        <f>'A12-1'!H34/'A19-1'!H$43</f>
        <v>472.78123467089125</v>
      </c>
      <c r="I34" s="465">
        <f>'A12-1'!I34/'A19-1'!I$43</f>
        <v>363.37429486883872</v>
      </c>
      <c r="J34" s="465">
        <f>'A12-1'!J34/'A19-1'!J$43</f>
        <v>632.19417098044516</v>
      </c>
      <c r="K34" s="465">
        <f>'A12-1'!K34/'A19-1'!K$43</f>
        <v>332.73152314173609</v>
      </c>
      <c r="L34" s="465">
        <f>'A12-1'!L34/'A19-1'!L$43</f>
        <v>270.5262197701839</v>
      </c>
      <c r="M34" s="465">
        <f>'A12-1'!M34/'A19-1'!M$43</f>
        <v>221.40894056980341</v>
      </c>
      <c r="N34" s="465">
        <f>'A12-1'!N34/'A19-1'!N$43</f>
        <v>223.10760589446025</v>
      </c>
      <c r="O34" s="465">
        <f>'A12-1'!O34/'A19-1'!O$43</f>
        <v>2064</v>
      </c>
    </row>
    <row r="35" spans="1:15" ht="18" customHeight="1">
      <c r="A35" s="418">
        <v>1992</v>
      </c>
      <c r="B35" s="465">
        <f>'A12-1'!B35/'A19-1'!B$43</f>
        <v>554.41060419403823</v>
      </c>
      <c r="C35" s="465">
        <f>'A12-1'!C35/'A19-1'!C$43</f>
        <v>377.57511900378921</v>
      </c>
      <c r="D35" s="465">
        <f>'A12-1'!D35/'A19-1'!D$43</f>
        <v>590.95368787892562</v>
      </c>
      <c r="E35" s="465">
        <f>'A12-1'!E35/'A19-1'!E$43</f>
        <v>335.88398763203122</v>
      </c>
      <c r="F35" s="465">
        <f>'A12-1'!F35/'A19-1'!F$43</f>
        <v>353.90613452278893</v>
      </c>
      <c r="G35" s="465">
        <f>'A12-1'!G35/'A19-1'!G$43</f>
        <v>484.87993912692917</v>
      </c>
      <c r="H35" s="465">
        <f>'A12-1'!H35/'A19-1'!H$43</f>
        <v>428.53303266099465</v>
      </c>
      <c r="I35" s="465">
        <f>'A12-1'!I35/'A19-1'!I$43</f>
        <v>405.90974744545866</v>
      </c>
      <c r="J35" s="465">
        <f>'A12-1'!J35/'A19-1'!J$43</f>
        <v>573.41330878302244</v>
      </c>
      <c r="K35" s="465">
        <f>'A12-1'!K35/'A19-1'!K$43</f>
        <v>338.42566932401314</v>
      </c>
      <c r="L35" s="465">
        <f>'A12-1'!L35/'A19-1'!L$43</f>
        <v>287.52263148349385</v>
      </c>
      <c r="M35" s="465">
        <f>'A12-1'!M35/'A19-1'!M$43</f>
        <v>242.15216295785615</v>
      </c>
      <c r="N35" s="465">
        <f>'A12-1'!N35/'A19-1'!N$43</f>
        <v>221.49088411261636</v>
      </c>
      <c r="O35" s="465">
        <f>'A12-1'!O35/'A19-1'!O$43</f>
        <v>2113</v>
      </c>
    </row>
    <row r="36" spans="1:15" ht="18" customHeight="1">
      <c r="A36" s="418">
        <v>1993</v>
      </c>
      <c r="B36" s="465">
        <f>'A12-1'!B36/'A19-1'!B$43</f>
        <v>581.93995833332838</v>
      </c>
      <c r="C36" s="465">
        <f>'A12-1'!C36/'A19-1'!C$43</f>
        <v>399.30970492895949</v>
      </c>
      <c r="D36" s="465">
        <f>'A12-1'!D36/'A19-1'!D$43</f>
        <v>623.1425060734482</v>
      </c>
      <c r="E36" s="465">
        <f>'A12-1'!E36/'A19-1'!E$43</f>
        <v>360.43726436566544</v>
      </c>
      <c r="F36" s="465">
        <f>'A12-1'!F36/'A19-1'!F$43</f>
        <v>375.71547614604202</v>
      </c>
      <c r="G36" s="465">
        <f>'A12-1'!G36/'A19-1'!G$43</f>
        <v>505.2245519574297</v>
      </c>
      <c r="H36" s="465">
        <f>'A12-1'!H36/'A19-1'!H$43</f>
        <v>439.35457388980763</v>
      </c>
      <c r="I36" s="465">
        <f>'A12-1'!I36/'A19-1'!I$43</f>
        <v>427.78512305629175</v>
      </c>
      <c r="J36" s="465">
        <f>'A12-1'!J36/'A19-1'!J$43</f>
        <v>566.21565218741966</v>
      </c>
      <c r="K36" s="465">
        <f>'A12-1'!K36/'A19-1'!K$43</f>
        <v>344.76443582881211</v>
      </c>
      <c r="L36" s="465">
        <f>'A12-1'!L36/'A19-1'!L$43</f>
        <v>305.93541083957967</v>
      </c>
      <c r="M36" s="465">
        <f>'A12-1'!M36/'A19-1'!M$43</f>
        <v>239.2680785616563</v>
      </c>
      <c r="N36" s="465">
        <f>'A12-1'!N36/'A19-1'!N$43</f>
        <v>219.87416233077244</v>
      </c>
      <c r="O36" s="465">
        <f>'A12-1'!O36/'A19-1'!O$43</f>
        <v>2153</v>
      </c>
    </row>
    <row r="37" spans="1:15" ht="18" customHeight="1">
      <c r="A37" s="418">
        <v>1994</v>
      </c>
      <c r="B37" s="465">
        <f>'A12-1'!B37/'A19-1'!B$43</f>
        <v>604.1163825010899</v>
      </c>
      <c r="C37" s="465">
        <f>'A12-1'!C37/'A19-1'!C$43</f>
        <v>422.29541202595107</v>
      </c>
      <c r="D37" s="465">
        <f>'A12-1'!D37/'A19-1'!D$43</f>
        <v>637.99888370168935</v>
      </c>
      <c r="E37" s="465">
        <f>'A12-1'!E37/'A19-1'!E$43</f>
        <v>380.0315049117184</v>
      </c>
      <c r="F37" s="465">
        <f>'A12-1'!F37/'A19-1'!F$43</f>
        <v>371.75014130545054</v>
      </c>
      <c r="G37" s="465">
        <f>'A12-1'!G37/'A19-1'!G$43</f>
        <v>523.30865225120795</v>
      </c>
      <c r="H37" s="465">
        <f>'A12-1'!H37/'A19-1'!H$43</f>
        <v>457.75119397878973</v>
      </c>
      <c r="I37" s="465">
        <f>'A12-1'!I37/'A19-1'!I$43</f>
        <v>455.73699189235623</v>
      </c>
      <c r="J37" s="465">
        <f>'A12-1'!J37/'A19-1'!J$43</f>
        <v>585.40940310902704</v>
      </c>
      <c r="K37" s="465">
        <f>'A12-1'!K37/'A19-1'!K$43</f>
        <v>354.86348754832233</v>
      </c>
      <c r="L37" s="465">
        <f>'A12-1'!L37/'A19-1'!L$43</f>
        <v>321.51545491011382</v>
      </c>
      <c r="M37" s="465">
        <f>'A12-1'!M37/'A19-1'!M$43</f>
        <v>240.82104708268699</v>
      </c>
      <c r="N37" s="465">
        <f>'A12-1'!N37/'A19-1'!N$43</f>
        <v>250.59187618580683</v>
      </c>
      <c r="O37" s="465">
        <f>'A12-1'!O37/'A19-1'!O$43</f>
        <v>2138</v>
      </c>
    </row>
    <row r="38" spans="1:15" ht="18" customHeight="1">
      <c r="A38" s="418">
        <v>1995</v>
      </c>
      <c r="B38" s="465">
        <f>'A12-1'!B38/'A19-1'!B$43</f>
        <v>610.99872103591247</v>
      </c>
      <c r="C38" s="465">
        <f>'A12-1'!C38/'A19-1'!C$43</f>
        <v>446.60425934274446</v>
      </c>
      <c r="D38" s="465">
        <f>'A12-1'!D38/'A19-1'!D$43</f>
        <v>640.47494663972952</v>
      </c>
      <c r="E38" s="465">
        <f>'A12-1'!E38/'A19-1'!E$43</f>
        <v>368.90391151519452</v>
      </c>
      <c r="F38" s="465">
        <f>'A12-1'!F38/'A19-1'!F$43</f>
        <v>403.47282003018233</v>
      </c>
      <c r="G38" s="465">
        <f>'A12-1'!G38/'A19-1'!G$43</f>
        <v>502.96403942070742</v>
      </c>
      <c r="H38" s="465">
        <f>'A12-1'!H38/'A19-1'!H$43</f>
        <v>459.91550222455231</v>
      </c>
      <c r="I38" s="465">
        <f>'A12-1'!I38/'A19-1'!I$43</f>
        <v>492.19595124374473</v>
      </c>
      <c r="J38" s="465">
        <f>'A12-1'!J38/'A19-1'!J$43</f>
        <v>641.79104644124891</v>
      </c>
      <c r="K38" s="465">
        <f>'A12-1'!K38/'A19-1'!K$43</f>
        <v>378.49956604079307</v>
      </c>
      <c r="L38" s="465">
        <f>'A12-1'!L38/'A19-1'!L$43</f>
        <v>383.83563119225045</v>
      </c>
      <c r="M38" s="465">
        <f>'A12-1'!M38/'A19-1'!M$43</f>
        <v>255.13054274075543</v>
      </c>
      <c r="N38" s="465">
        <f>'A12-1'!N38/'A19-1'!N$43</f>
        <v>255.44204153133856</v>
      </c>
      <c r="O38" s="465">
        <f>'A12-1'!O38/'A19-1'!O$43</f>
        <v>2170</v>
      </c>
    </row>
    <row r="39" spans="1:15" ht="18" customHeight="1">
      <c r="A39" s="418">
        <v>1996</v>
      </c>
      <c r="B39" s="465">
        <f>'A12-1'!B39/'A19-1'!B$43</f>
        <v>652.29275224484775</v>
      </c>
      <c r="C39" s="465">
        <f>'A12-1'!C39/'A19-1'!C$43</f>
        <v>440.78909971588581</v>
      </c>
      <c r="D39" s="465">
        <f>'A12-1'!D39/'A19-1'!D$43</f>
        <v>639.64959232704939</v>
      </c>
      <c r="E39" s="465">
        <f>'A12-1'!E39/'A19-1'!E$43</f>
        <v>383.53911587366616</v>
      </c>
      <c r="F39" s="465">
        <f>'A12-1'!F39/'A19-1'!F$43</f>
        <v>427.26482907373116</v>
      </c>
      <c r="G39" s="465">
        <f>'A12-1'!G39/'A19-1'!G$43</f>
        <v>509.74557703087424</v>
      </c>
      <c r="H39" s="465">
        <f>'A12-1'!H39/'A19-1'!H$43</f>
        <v>460.99765634743363</v>
      </c>
      <c r="I39" s="465">
        <f>'A12-1'!I39/'A19-1'!I$43</f>
        <v>506.77953498430014</v>
      </c>
      <c r="J39" s="465">
        <f>'A12-1'!J39/'A19-1'!J$43</f>
        <v>760.55238026869495</v>
      </c>
      <c r="K39" s="465">
        <f>'A12-1'!K39/'A19-1'!K$43</f>
        <v>394.829947544682</v>
      </c>
      <c r="L39" s="465">
        <f>'A12-1'!L39/'A19-1'!L$43</f>
        <v>390.91746940612961</v>
      </c>
      <c r="M39" s="465">
        <f>'A12-1'!M39/'A19-1'!M$43</f>
        <v>260.78778521022434</v>
      </c>
      <c r="N39" s="465">
        <f>'A12-1'!N39/'A19-1'!N$43</f>
        <v>278.07614647715337</v>
      </c>
      <c r="O39" s="465">
        <f>'A12-1'!O39/'A19-1'!O$43</f>
        <v>2212</v>
      </c>
    </row>
    <row r="40" spans="1:15" ht="18" customHeight="1">
      <c r="A40" s="418">
        <v>1997</v>
      </c>
      <c r="B40" s="465">
        <f>'A12-1'!B40/'A19-1'!B$43</f>
        <v>646.1751179916721</v>
      </c>
      <c r="C40" s="465">
        <f>'A12-1'!C40/'A19-1'!C$43</f>
        <v>504.75585561133101</v>
      </c>
      <c r="D40" s="465">
        <f>'A12-1'!D40/'A19-1'!D$43</f>
        <v>671.83841052157186</v>
      </c>
      <c r="E40" s="465">
        <f>'A12-1'!E40/'A19-1'!E$43</f>
        <v>394.42480506591784</v>
      </c>
      <c r="F40" s="465">
        <f>'A12-1'!F40/'A19-1'!F$43</f>
        <v>425.28216165343542</v>
      </c>
      <c r="G40" s="465">
        <f>'A12-1'!G40/'A19-1'!G$43</f>
        <v>510.87583329923541</v>
      </c>
      <c r="H40" s="465">
        <f>'A12-1'!H40/'A19-1'!H$43</f>
        <v>496.70874240251652</v>
      </c>
      <c r="I40" s="465">
        <f>'A12-1'!I40/'A19-1'!I$43</f>
        <v>529.87020924017952</v>
      </c>
      <c r="J40" s="465">
        <f>'A12-1'!J40/'A19-1'!J$43</f>
        <v>726.96331615588201</v>
      </c>
      <c r="K40" s="465">
        <f>'A12-1'!K40/'A19-1'!K$43</f>
        <v>524.29119565116957</v>
      </c>
      <c r="L40" s="465">
        <f>'A12-1'!L40/'A19-1'!L$43</f>
        <v>396.58293997723291</v>
      </c>
      <c r="M40" s="465">
        <f>'A12-1'!M40/'A19-1'!M$43</f>
        <v>284.19323934861541</v>
      </c>
      <c r="N40" s="465">
        <f>'A12-1'!N40/'A19-1'!N$43</f>
        <v>321.72763458693908</v>
      </c>
      <c r="O40" s="465">
        <f>'A12-1'!O40/'A19-1'!O$43</f>
        <v>2274</v>
      </c>
    </row>
    <row r="41" spans="1:15" ht="18" customHeight="1">
      <c r="A41" s="418">
        <v>1998</v>
      </c>
      <c r="B41" s="465">
        <f>'A12-1'!B41/'A19-1'!B$43</f>
        <v>698.93971342531165</v>
      </c>
      <c r="C41" s="465">
        <f>'A12-1'!C41/'A19-1'!C$43</f>
        <v>532.6686218202525</v>
      </c>
      <c r="D41" s="465">
        <f>'A12-1'!D41/'A19-1'!D$43</f>
        <v>704.02722871609444</v>
      </c>
      <c r="E41" s="465">
        <f>'A12-1'!E41/'A19-1'!E$43</f>
        <v>416.43808765469333</v>
      </c>
      <c r="F41" s="465">
        <f>'A12-1'!F41/'A19-1'!F$43</f>
        <v>438.16949988535771</v>
      </c>
      <c r="G41" s="465">
        <f>'A12-1'!G41/'A19-1'!G$43</f>
        <v>524.43890851956905</v>
      </c>
      <c r="H41" s="465">
        <f>'A12-1'!H41/'A19-1'!H$43</f>
        <v>525.92690372031166</v>
      </c>
      <c r="I41" s="465">
        <f>'A12-1'!I41/'A19-1'!I$43</f>
        <v>550.53028620596638</v>
      </c>
      <c r="J41" s="465">
        <f>'A12-1'!J41/'A19-1'!J$43</f>
        <v>848.12386884852901</v>
      </c>
      <c r="K41" s="465">
        <f>'A12-1'!K41/'A19-1'!K$43</f>
        <v>561.78661107786183</v>
      </c>
      <c r="L41" s="465">
        <f>'A12-1'!L41/'A19-1'!L$43</f>
        <v>414.99571933331873</v>
      </c>
      <c r="M41" s="465">
        <f>'A12-1'!M41/'A19-1'!M$43</f>
        <v>299.61199823599151</v>
      </c>
      <c r="N41" s="465">
        <f>'A12-1'!N41/'A19-1'!N$43</f>
        <v>333.04468705984647</v>
      </c>
      <c r="O41" s="465">
        <f>'A12-1'!O41/'A19-1'!O$43</f>
        <v>2386</v>
      </c>
    </row>
    <row r="42" spans="1:15" ht="18" customHeight="1">
      <c r="A42" s="418">
        <v>1999</v>
      </c>
      <c r="B42" s="465">
        <f>'A12-1'!B42/'A19-1'!B$43</f>
        <v>688.23385348225429</v>
      </c>
      <c r="C42" s="465">
        <f>'A12-1'!C42/'A19-1'!C$43</f>
        <v>568.72261150677616</v>
      </c>
      <c r="D42" s="465">
        <f>'A12-1'!D42/'A19-1'!D$43</f>
        <v>739.5174641613371</v>
      </c>
      <c r="E42" s="465">
        <f>'A12-1'!E42/'A19-1'!E$43</f>
        <v>428.04948945976179</v>
      </c>
      <c r="F42" s="465">
        <f>'A12-1'!F42/'A19-1'!F$43</f>
        <v>458.9875077984629</v>
      </c>
      <c r="G42" s="465">
        <f>'A12-1'!G42/'A19-1'!G$43</f>
        <v>541.39275254498625</v>
      </c>
      <c r="H42" s="465">
        <f>'A12-1'!H42/'A19-1'!H$43</f>
        <v>548.65214030081893</v>
      </c>
      <c r="I42" s="465">
        <f>'A12-1'!I42/'A19-1'!I$43</f>
        <v>557.822078076244</v>
      </c>
      <c r="J42" s="465">
        <f>'A12-1'!J42/'A19-1'!J$43</f>
        <v>920.10043480455693</v>
      </c>
      <c r="K42" s="465">
        <f>'A12-1'!K42/'A19-1'!K$43</f>
        <v>562.00148451870245</v>
      </c>
      <c r="L42" s="465">
        <f>'A12-1'!L42/'A19-1'!L$43</f>
        <v>436.24123397495623</v>
      </c>
      <c r="M42" s="465">
        <f>'A12-1'!M42/'A19-1'!M$43</f>
        <v>317.9148415195674</v>
      </c>
      <c r="N42" s="465">
        <f>'A12-1'!N42/'A19-1'!N$43</f>
        <v>349.21190487828562</v>
      </c>
      <c r="O42" s="465">
        <f>'A12-1'!O42/'A19-1'!O$43</f>
        <v>2489</v>
      </c>
    </row>
    <row r="43" spans="1:15" ht="18" customHeight="1">
      <c r="A43" s="418">
        <v>2000</v>
      </c>
      <c r="B43" s="465">
        <f>'A12-1'!B43/'A19-1'!B$43</f>
        <v>753.99842170389195</v>
      </c>
      <c r="C43" s="465">
        <f>'A12-1'!C43/'A19-1'!C$43</f>
        <v>590.82021808883906</v>
      </c>
      <c r="D43" s="465">
        <f>'A12-1'!D43/'A19-1'!D$43</f>
        <v>759.32596766565871</v>
      </c>
      <c r="E43" s="465">
        <f>'A12-1'!E43/'A19-1'!E$43</f>
        <v>425.63044741703919</v>
      </c>
      <c r="F43" s="465">
        <f>'A12-1'!F43/'A19-1'!F$43</f>
        <v>529.37220121896155</v>
      </c>
      <c r="G43" s="465">
        <f>'A12-1'!G43/'A19-1'!G$43</f>
        <v>557.21634030204211</v>
      </c>
      <c r="H43" s="465">
        <f>'A12-1'!H43/'A19-1'!H$43</f>
        <v>568.13091451268224</v>
      </c>
      <c r="I43" s="465">
        <f>'A12-1'!I43/'A19-1'!I$43</f>
        <v>561.46797401138292</v>
      </c>
      <c r="J43" s="465">
        <f>'A12-1'!J43/'A19-1'!J$43</f>
        <v>924.89887253495874</v>
      </c>
      <c r="K43" s="465">
        <f>'A12-1'!K43/'A19-1'!K$43</f>
        <v>522.57220812444439</v>
      </c>
      <c r="L43" s="465">
        <f>'A12-1'!L43/'A19-1'!L$43</f>
        <v>453.23764568826618</v>
      </c>
      <c r="M43" s="465">
        <f>'A12-1'!M43/'A19-1'!M$43</f>
        <v>350.08347516948879</v>
      </c>
      <c r="N43" s="465">
        <f>'A12-1'!N43/'A19-1'!N$43</f>
        <v>389.62994942438348</v>
      </c>
      <c r="O43" s="465">
        <f>'A12-1'!O43/'A19-1'!O$43</f>
        <v>2671</v>
      </c>
    </row>
    <row r="44" spans="1:15" ht="18" customHeight="1">
      <c r="A44" s="418">
        <v>2001</v>
      </c>
      <c r="B44" s="465">
        <f>'A12-1'!B44/'A19-1'!B$43</f>
        <v>796.05715719447414</v>
      </c>
      <c r="C44" s="465">
        <f>'A12-1'!C44/'A19-1'!C$43</f>
        <v>587.33112231272389</v>
      </c>
      <c r="D44" s="465">
        <f>'A12-1'!D44/'A19-1'!D$43</f>
        <v>815.450060927903</v>
      </c>
      <c r="E44" s="465">
        <f>'A12-1'!E44/'A19-1'!E$43</f>
        <v>436.51613660929081</v>
      </c>
      <c r="F44" s="465">
        <f>'A12-1'!F44/'A19-1'!F$43</f>
        <v>539.2855383204402</v>
      </c>
      <c r="G44" s="465">
        <f>'A12-1'!G44/'A19-1'!G$43</f>
        <v>570.77941552237587</v>
      </c>
      <c r="H44" s="465">
        <f>'A12-1'!H44/'A19-1'!H$43</f>
        <v>593.02045933895215</v>
      </c>
      <c r="I44" s="465">
        <f>'A12-1'!I44/'A19-1'!I$43</f>
        <v>534.73140382036468</v>
      </c>
      <c r="J44" s="465">
        <f>'A12-1'!J44/'A19-1'!J$43</f>
        <v>982.48012529978109</v>
      </c>
      <c r="K44" s="465">
        <f>'A12-1'!K44/'A19-1'!K$43</f>
        <v>520.42347371603796</v>
      </c>
      <c r="L44" s="465">
        <f>'A12-1'!L44/'A19-1'!L$43</f>
        <v>473.06679268712787</v>
      </c>
      <c r="M44" s="465">
        <f>'A12-1'!M44/'A19-1'!M$43</f>
        <v>462.34091397542113</v>
      </c>
      <c r="N44" s="465">
        <f>'A12-1'!N44/'A19-1'!N$43</f>
        <v>397.71355833360309</v>
      </c>
      <c r="O44" s="465">
        <f>'A12-1'!O44/'A19-1'!O$43</f>
        <v>2754</v>
      </c>
    </row>
    <row r="45" spans="1:15" ht="18" customHeight="1">
      <c r="A45" s="418">
        <v>2002</v>
      </c>
      <c r="B45" s="465">
        <f>'A12-1'!B45/'A19-1'!B$43</f>
        <v>817.46887708058875</v>
      </c>
      <c r="C45" s="465">
        <f>'A12-1'!C45/'A19-1'!C$43</f>
        <v>645.48271858131034</v>
      </c>
      <c r="D45" s="465">
        <f>'A12-1'!D45/'A19-1'!D$43</f>
        <v>868.27273693942709</v>
      </c>
      <c r="E45" s="465">
        <f>'A12-1'!E45/'A19-1'!E$43</f>
        <v>440.50755597978309</v>
      </c>
      <c r="F45" s="465">
        <f>'A12-1'!F45/'A19-1'!F$43</f>
        <v>566.05154849443272</v>
      </c>
      <c r="G45" s="465">
        <f>'A12-1'!G45/'A19-1'!G$43</f>
        <v>582.0819782059873</v>
      </c>
      <c r="H45" s="465">
        <f>'A12-1'!H45/'A19-1'!H$43</f>
        <v>604.92415469064645</v>
      </c>
      <c r="I45" s="465">
        <f>'A12-1'!I45/'A19-1'!I$43</f>
        <v>548.0996889158738</v>
      </c>
      <c r="J45" s="465">
        <f>'A12-1'!J45/'A19-1'!J$43</f>
        <v>1054.4566912558089</v>
      </c>
      <c r="K45" s="465">
        <f>'A12-1'!K45/'A19-1'!K$43</f>
        <v>587.35655053789833</v>
      </c>
      <c r="L45" s="465">
        <f>'A12-1'!L45/'A19-1'!L$43</f>
        <v>478.73226325823117</v>
      </c>
      <c r="M45" s="465">
        <f>'A12-1'!M45/'A19-1'!M$43</f>
        <v>483.08413636347387</v>
      </c>
      <c r="N45" s="465">
        <f>'A12-1'!N45/'A19-1'!N$43</f>
        <v>423.58110684310572</v>
      </c>
      <c r="O45" s="465">
        <f>'A12-1'!O45/'A19-1'!O$43</f>
        <v>2926</v>
      </c>
    </row>
    <row r="46" spans="1:15" ht="18" customHeight="1">
      <c r="A46" s="418">
        <v>2003</v>
      </c>
      <c r="B46" s="465">
        <f>'A12-1'!B46/'A19-1'!B$43</f>
        <v>851.88056975470147</v>
      </c>
      <c r="C46" s="465">
        <f>'A12-1'!C46/'A19-1'!C$43</f>
        <v>816.44841161095474</v>
      </c>
      <c r="D46" s="465">
        <f>'A12-1'!D46/'A19-1'!D$43</f>
        <v>874.87557144086759</v>
      </c>
      <c r="E46" s="465">
        <f>'A12-1'!E46/'A19-1'!E$43</f>
        <v>440.50755597978309</v>
      </c>
      <c r="F46" s="465">
        <f>'A12-1'!F46/'A19-1'!F$43</f>
        <v>597.77422721916446</v>
      </c>
      <c r="G46" s="465">
        <f>'A12-1'!G46/'A19-1'!G$43</f>
        <v>612.59889745173803</v>
      </c>
      <c r="H46" s="465">
        <f>'A12-1'!H46/'A19-1'!H$43</f>
        <v>628.73154539403504</v>
      </c>
      <c r="I46" s="465">
        <f>'A12-1'!I46/'A19-1'!I$43</f>
        <v>548.0996889158738</v>
      </c>
      <c r="J46" s="465">
        <f>'A12-1'!J46/'A19-1'!J$43</f>
        <v>1135.8788085680778</v>
      </c>
      <c r="K46" s="465">
        <f>'A12-1'!K46/'A19-1'!K$43</f>
        <v>594.76968424690051</v>
      </c>
      <c r="L46" s="465">
        <f>'A12-1'!L46/'A19-1'!L$43</f>
        <v>562.29795418200524</v>
      </c>
      <c r="M46" s="465">
        <f>'A12-1'!M46/'A19-1'!M$43</f>
        <v>484.3043259157123</v>
      </c>
      <c r="N46" s="465">
        <f>'A12-1'!N46/'A19-1'!N$43</f>
        <v>441.36504644338879</v>
      </c>
      <c r="O46" s="465">
        <f>'A12-1'!O46/'A19-1'!O$43</f>
        <v>3082</v>
      </c>
    </row>
    <row r="47" spans="1:15" ht="18" customHeight="1">
      <c r="A47" s="418">
        <v>2004</v>
      </c>
      <c r="B47" s="465">
        <f>'A12-1'!B47/'A19-1'!B$43</f>
        <v>880.17462817563865</v>
      </c>
      <c r="C47" s="465">
        <f>'A12-1'!C47/'A19-1'!C$43</f>
        <v>803.65506043186565</v>
      </c>
      <c r="D47" s="465">
        <f>'A12-1'!D47/'A19-1'!D$43</f>
        <v>893.03336631982904</v>
      </c>
      <c r="E47" s="465">
        <f>'A12-1'!E47/'A19-1'!E$43</f>
        <v>462.39988646642252</v>
      </c>
      <c r="F47" s="465">
        <f>'A12-1'!F47/'A19-1'!F$43</f>
        <v>613.63556658153038</v>
      </c>
      <c r="G47" s="465">
        <f>'A12-1'!G47/'A19-1'!G$43</f>
        <v>634.07376655059966</v>
      </c>
      <c r="H47" s="465">
        <f>'A12-1'!H47/'A19-1'!H$43</f>
        <v>672.01771030928705</v>
      </c>
      <c r="I47" s="465">
        <f>'A12-1'!I47/'A19-1'!I$43</f>
        <v>543.23849433568864</v>
      </c>
      <c r="J47" s="465">
        <f>'A12-1'!J47/'A19-1'!J$43</f>
        <v>1223.5881079358919</v>
      </c>
      <c r="K47" s="465">
        <f>'A12-1'!K47/'A19-1'!K$43</f>
        <v>597.34816553698829</v>
      </c>
      <c r="L47" s="465">
        <f>'A12-1'!L47/'A19-1'!L$43</f>
        <v>572.21252768143609</v>
      </c>
      <c r="M47" s="465">
        <f>'A12-1'!M47/'A19-1'!M$43</f>
        <v>509.92830651271856</v>
      </c>
      <c r="N47" s="465">
        <f>'A12-1'!N47/'A19-1'!N$43</f>
        <v>431.66471575232526</v>
      </c>
      <c r="O47" s="465">
        <f>'A12-1'!O47/'A19-1'!O$43</f>
        <v>3151</v>
      </c>
    </row>
    <row r="48" spans="1:15" ht="18" customHeight="1">
      <c r="A48" s="418">
        <v>2005</v>
      </c>
      <c r="B48" s="465">
        <f>'A12-1'!B48/'A19-1'!B$43</f>
        <v>880.17462817563865</v>
      </c>
      <c r="C48" s="465">
        <f>'A12-1'!C48/'A19-1'!C$43</f>
        <v>831.56782664078719</v>
      </c>
      <c r="D48" s="465">
        <f>'A12-1'!D48/'A19-1'!D$43</f>
        <v>916.14328707487084</v>
      </c>
      <c r="E48" s="465">
        <f>'A12-1'!E48/'A19-1'!E$43</f>
        <v>474.97890508857995</v>
      </c>
      <c r="F48" s="465">
        <f>'A12-1'!F48/'A19-1'!F$43</f>
        <v>634.45357449463563</v>
      </c>
      <c r="G48" s="465">
        <f>'A12-1'!G48/'A19-1'!G$43</f>
        <v>648.76709803929452</v>
      </c>
      <c r="H48" s="465">
        <f>'A12-1'!H48/'A19-1'!H$43</f>
        <v>685.00355978386267</v>
      </c>
      <c r="I48" s="465">
        <f>'A12-1'!I48/'A19-1'!I$43</f>
        <v>552.96088349605895</v>
      </c>
      <c r="J48" s="465">
        <f>'A12-1'!J48/'A19-1'!J$43</f>
        <v>1318.0700675008713</v>
      </c>
      <c r="K48" s="465">
        <f>'A12-1'!K48/'A19-1'!K$43</f>
        <v>574.67901752830039</v>
      </c>
      <c r="L48" s="465">
        <f>'A12-1'!L48/'A19-1'!L$43</f>
        <v>589.20893939474604</v>
      </c>
      <c r="M48" s="465">
        <f>'A12-1'!M48/'A19-1'!M$43</f>
        <v>527.12188656698686</v>
      </c>
      <c r="N48" s="465">
        <f>'A12-1'!N48/'A19-1'!N$43</f>
        <v>439.74832466154487</v>
      </c>
      <c r="O48" s="465">
        <f>'A12-1'!O48/'A19-1'!O$43</f>
        <v>3222</v>
      </c>
    </row>
    <row r="49" spans="1:15" ht="12.75" customHeight="1">
      <c r="A49" s="418">
        <v>2006</v>
      </c>
      <c r="B49" s="465">
        <f>'A12-1'!B49/'A19-1'!B$43</f>
        <v>915.35102513139827</v>
      </c>
      <c r="C49" s="465">
        <f>'A12-1'!C49/'A19-1'!C$43</f>
        <v>890.40203527336314</v>
      </c>
      <c r="D49" s="465">
        <f>'A12-1'!D49/'A19-1'!D$43</f>
        <v>961.53777427227431</v>
      </c>
      <c r="E49" s="465">
        <f>'A12-1'!E49/'A19-1'!E$43</f>
        <v>484.89697746374259</v>
      </c>
      <c r="F49" s="465">
        <f>'A12-1'!F49/'A19-1'!F$43</f>
        <v>623.54890368300903</v>
      </c>
      <c r="G49" s="465">
        <f>'A12-1'!G49/'A19-1'!G$43</f>
        <v>657.80914818618362</v>
      </c>
      <c r="H49" s="465">
        <f>'A12-1'!H49/'A19-1'!H$43</f>
        <v>703.40017987284477</v>
      </c>
      <c r="I49" s="465">
        <f>'A12-1'!I49/'A19-1'!I$43</f>
        <v>550.53028620596638</v>
      </c>
      <c r="J49" s="465">
        <f>'A12-1'!J49/'A19-1'!J$43</f>
        <v>1419.8476526324455</v>
      </c>
      <c r="K49" s="465">
        <f>'A12-1'!K49/'A19-1'!K$43</f>
        <v>546.74547021901674</v>
      </c>
      <c r="L49" s="465">
        <f>'A12-1'!L49/'A19-1'!L$43</f>
        <v>593.45804232307353</v>
      </c>
      <c r="M49" s="465">
        <f>'A12-1'!M49/'A19-1'!M$43</f>
        <v>542.87342442315526</v>
      </c>
      <c r="N49" s="465">
        <f>'A12-1'!N49/'A19-1'!N$43</f>
        <v>459.14898604367187</v>
      </c>
      <c r="O49" s="465">
        <f>'A12-1'!O49/'A19-1'!O$43</f>
        <v>3258</v>
      </c>
    </row>
    <row r="50" spans="1:15" ht="12.75" customHeight="1">
      <c r="A50" s="418">
        <v>2007</v>
      </c>
      <c r="B50" s="465">
        <f>'A12-1'!B50/'A19-1'!B$43</f>
        <v>913.82161656810433</v>
      </c>
      <c r="C50" s="465">
        <f>'A12-1'!C50/'A19-1'!C$43</f>
        <v>953.39881969894964</v>
      </c>
      <c r="D50" s="465">
        <f>'A12-1'!D50/'A19-1'!D$43</f>
        <v>981.3462777765958</v>
      </c>
      <c r="E50" s="465">
        <f>'A12-1'!E50/'A19-1'!E$43</f>
        <v>485.50173797442324</v>
      </c>
      <c r="F50" s="465">
        <f>'A12-1'!F50/'A19-1'!F$43</f>
        <v>636.43624191493132</v>
      </c>
      <c r="G50" s="465">
        <f>'A12-1'!G50/'A19-1'!G$43</f>
        <v>672.50247967487849</v>
      </c>
      <c r="H50" s="465">
        <f>'A12-1'!H50/'A19-1'!H$43</f>
        <v>710.97525873301379</v>
      </c>
      <c r="I50" s="465">
        <f>'A12-1'!I50/'A19-1'!I$43</f>
        <v>544.45379298073499</v>
      </c>
      <c r="J50" s="465">
        <f>'A12-1'!J50/'A19-1'!J$43</f>
        <v>1529.4842105839209</v>
      </c>
      <c r="K50" s="465">
        <f>'A12-1'!K50/'A19-1'!K$43</f>
        <v>563.93534548626826</v>
      </c>
      <c r="L50" s="465">
        <f>'A12-1'!L50/'A19-1'!L$43</f>
        <v>600.53988053695275</v>
      </c>
      <c r="M50" s="465">
        <f>'A12-1'!M50/'A19-1'!M$43</f>
        <v>548.75251953848567</v>
      </c>
      <c r="N50" s="465">
        <f>'A12-1'!N50/'A19-1'!N$43</f>
        <v>475.31620386211097</v>
      </c>
      <c r="O50" s="465">
        <f>'A12-1'!O50/'A19-1'!O$43</f>
        <v>3323</v>
      </c>
    </row>
    <row r="51" spans="1:15" ht="12.75" customHeight="1">
      <c r="A51" s="418">
        <v>2008</v>
      </c>
      <c r="B51" s="465">
        <f>'A12-1'!B51/'A19-1'!B$43</f>
        <v>939.70191373615285</v>
      </c>
      <c r="C51" s="465">
        <f>'A12-1'!C51/'A19-1'!C$43</f>
        <v>1020.852686083862</v>
      </c>
      <c r="D51" s="465">
        <f>'A12-1'!D51/'A19-1'!D$43</f>
        <v>1014.2291201814041</v>
      </c>
      <c r="E51" s="465">
        <f>'A12-1'!E51/'A19-1'!E$43</f>
        <v>495.81609863239981</v>
      </c>
      <c r="F51" s="465">
        <f>'A12-1'!F51/'A19-1'!F$43</f>
        <v>655.18696990416629</v>
      </c>
      <c r="G51" s="465">
        <f>'A12-1'!G51/'A19-1'!G$43</f>
        <v>691.86316830970827</v>
      </c>
      <c r="H51" s="465">
        <f>'A12-1'!H51/'A19-1'!H$43</f>
        <v>735.6666144002196</v>
      </c>
      <c r="I51" s="465">
        <f>'A12-1'!I51/'A19-1'!I$43</f>
        <v>547.63365855424058</v>
      </c>
      <c r="J51" s="465">
        <f>'A12-1'!J51/'A19-1'!J$43</f>
        <v>1647.5865886655783</v>
      </c>
      <c r="K51" s="465">
        <f>'A12-1'!K51/'A19-1'!K$43</f>
        <v>569.52786674968604</v>
      </c>
      <c r="L51" s="465">
        <f>'A12-1'!L51/'A19-1'!L$43</f>
        <v>628.39882523277265</v>
      </c>
      <c r="M51" s="465">
        <f>'A12-1'!M51/'A19-1'!M$43</f>
        <v>566.66159305673284</v>
      </c>
      <c r="N51" s="465">
        <f>'A12-1'!N51/'A19-1'!N$43</f>
        <v>489.16938268049842</v>
      </c>
      <c r="O51" s="465">
        <f>'A12-1'!O51/'A19-1'!O$43</f>
        <v>3436.590380339886</v>
      </c>
    </row>
    <row r="52" spans="1:15" ht="12.75" customHeight="1">
      <c r="A52" s="418">
        <v>2009</v>
      </c>
      <c r="B52" s="465">
        <f>'A12-1'!B52/'A19-1'!B$43</f>
        <v>966.31516553053393</v>
      </c>
      <c r="C52" s="465">
        <f>'A12-1'!C52/'A19-1'!C$43</f>
        <v>1093.0789771836594</v>
      </c>
      <c r="D52" s="465">
        <f>'A12-1'!D52/'A19-1'!D$43</f>
        <v>1048.2137972281791</v>
      </c>
      <c r="E52" s="465">
        <f>'A12-1'!E52/'A19-1'!E$43</f>
        <v>506.34958525319308</v>
      </c>
      <c r="F52" s="465">
        <f>'A12-1'!F52/'A19-1'!F$43</f>
        <v>674.49013312095599</v>
      </c>
      <c r="G52" s="465">
        <f>'A12-1'!G52/'A19-1'!G$43</f>
        <v>711.78123223421142</v>
      </c>
      <c r="H52" s="465">
        <f>'A12-1'!H52/'A19-1'!H$43</f>
        <v>761.21547254334951</v>
      </c>
      <c r="I52" s="465">
        <f>'A12-1'!I52/'A19-1'!I$43</f>
        <v>550.83209603448256</v>
      </c>
      <c r="J52" s="465">
        <f>'A12-1'!J52/'A19-1'!J$43</f>
        <v>1774.8084931941401</v>
      </c>
      <c r="K52" s="465">
        <f>'A12-1'!K52/'A19-1'!K$43</f>
        <v>575.17584879301785</v>
      </c>
      <c r="L52" s="465">
        <f>'A12-1'!L52/'A19-1'!L$43</f>
        <v>657.5501417172419</v>
      </c>
      <c r="M52" s="465">
        <f>'A12-1'!M52/'A19-1'!M$43</f>
        <v>585.15514665090143</v>
      </c>
      <c r="N52" s="465">
        <f>'A12-1'!N52/'A19-1'!N$43</f>
        <v>503.42631496198027</v>
      </c>
      <c r="O52" s="465">
        <f>'A12-1'!O52/'A19-1'!O$43</f>
        <v>3554.0636299261637</v>
      </c>
    </row>
    <row r="53" spans="1:15" ht="12.75" customHeight="1">
      <c r="B53" s="465"/>
      <c r="C53" s="465"/>
      <c r="D53" s="465"/>
      <c r="E53" s="465"/>
      <c r="F53" s="465"/>
      <c r="G53" s="465"/>
      <c r="H53" s="465"/>
      <c r="I53" s="465"/>
      <c r="J53" s="465"/>
      <c r="K53" s="465"/>
      <c r="L53" s="465"/>
      <c r="M53" s="465"/>
      <c r="N53" s="465"/>
      <c r="O53" s="465"/>
    </row>
    <row r="54" spans="1:15" ht="12.75" customHeight="1">
      <c r="A54" s="478" t="s">
        <v>594</v>
      </c>
      <c r="B54" s="458"/>
      <c r="C54" s="458"/>
      <c r="D54" s="458"/>
      <c r="E54" s="458"/>
      <c r="F54" s="458"/>
      <c r="G54" s="458"/>
      <c r="H54" s="458"/>
      <c r="I54" s="458"/>
      <c r="J54" s="458"/>
      <c r="K54" s="458"/>
      <c r="L54" s="458"/>
      <c r="M54" s="458"/>
      <c r="N54" s="458"/>
      <c r="O54" s="458"/>
    </row>
    <row r="55" spans="1:15" ht="12.75" customHeight="1">
      <c r="A55" s="418" t="s">
        <v>738</v>
      </c>
    </row>
  </sheetData>
  <phoneticPr fontId="0" type="noConversion"/>
  <pageMargins left="0.75" right="0.75" top="1" bottom="1" header="0.5" footer="0.5"/>
  <pageSetup scale="80" orientation="landscape" r:id="rId1"/>
  <headerFooter alignWithMargins="0"/>
</worksheet>
</file>

<file path=xl/worksheets/sheet53.xml><?xml version="1.0" encoding="utf-8"?>
<worksheet xmlns="http://schemas.openxmlformats.org/spreadsheetml/2006/main" xmlns:r="http://schemas.openxmlformats.org/officeDocument/2006/relationships">
  <sheetPr codeName="Sheet53">
    <pageSetUpPr fitToPage="1"/>
  </sheetPr>
  <dimension ref="A1:AE56"/>
  <sheetViews>
    <sheetView showOutlineSymbols="0" view="pageBreakPreview" zoomScaleSheetLayoutView="100" workbookViewId="0">
      <pane xSplit="1" ySplit="2" topLeftCell="B35"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8" width="8" style="418" customWidth="1"/>
    <col min="9" max="9" width="8.5703125" style="418" customWidth="1"/>
    <col min="10" max="10" width="10.7109375" style="418" customWidth="1"/>
    <col min="11" max="16" width="8" style="418" customWidth="1"/>
    <col min="17" max="17" width="5.7109375" style="418" customWidth="1"/>
    <col min="18" max="20" width="11" style="418" bestFit="1" customWidth="1"/>
    <col min="21" max="21" width="11.5703125" style="418" bestFit="1" customWidth="1"/>
    <col min="22" max="22" width="10.5703125" style="418" bestFit="1" customWidth="1"/>
    <col min="23" max="23" width="10.42578125" style="418" bestFit="1" customWidth="1"/>
    <col min="24" max="24" width="11.5703125" style="418" bestFit="1" customWidth="1"/>
    <col min="25" max="25" width="10.42578125" style="418" bestFit="1" customWidth="1"/>
    <col min="26" max="26" width="12.42578125" style="418" bestFit="1" customWidth="1"/>
    <col min="27" max="27" width="11.28515625" style="418" bestFit="1" customWidth="1"/>
    <col min="28" max="28" width="10.42578125" style="418" bestFit="1" customWidth="1"/>
    <col min="29" max="29" width="11.28515625" style="418" bestFit="1" customWidth="1"/>
    <col min="30" max="30" width="14.5703125" style="418" bestFit="1" customWidth="1"/>
    <col min="31" max="31" width="12.5703125" style="418" bestFit="1" customWidth="1"/>
    <col min="32" max="16384" width="3.85546875" style="418"/>
  </cols>
  <sheetData>
    <row r="1" spans="1:31" ht="12.75" customHeight="1">
      <c r="A1" s="418" t="s">
        <v>526</v>
      </c>
      <c r="Q1" s="418" t="s">
        <v>529</v>
      </c>
    </row>
    <row r="2" spans="1:31" ht="26.45" customHeight="1">
      <c r="B2" s="91" t="s">
        <v>472</v>
      </c>
      <c r="C2" s="91" t="s">
        <v>474</v>
      </c>
      <c r="D2" s="91" t="s">
        <v>475</v>
      </c>
      <c r="E2" s="91" t="s">
        <v>479</v>
      </c>
      <c r="F2" s="91" t="s">
        <v>480</v>
      </c>
      <c r="G2" s="91" t="s">
        <v>481</v>
      </c>
      <c r="H2" s="91" t="s">
        <v>482</v>
      </c>
      <c r="I2" s="460" t="s">
        <v>487</v>
      </c>
      <c r="J2" s="91" t="s">
        <v>492</v>
      </c>
      <c r="K2" s="91" t="s">
        <v>494</v>
      </c>
      <c r="L2" s="91" t="s">
        <v>497</v>
      </c>
      <c r="M2" s="91" t="s">
        <v>498</v>
      </c>
      <c r="N2" s="91" t="s">
        <v>501</v>
      </c>
      <c r="O2" s="91" t="s">
        <v>502</v>
      </c>
      <c r="Q2" s="418" t="s">
        <v>471</v>
      </c>
      <c r="R2" s="418" t="s">
        <v>472</v>
      </c>
      <c r="S2" s="418" t="s">
        <v>474</v>
      </c>
      <c r="T2" s="418" t="s">
        <v>475</v>
      </c>
      <c r="U2" s="418" t="s">
        <v>479</v>
      </c>
      <c r="V2" s="418" t="s">
        <v>480</v>
      </c>
      <c r="W2" s="418" t="s">
        <v>481</v>
      </c>
      <c r="X2" s="418" t="s">
        <v>482</v>
      </c>
      <c r="Y2" s="418" t="s">
        <v>487</v>
      </c>
      <c r="Z2" s="418" t="s">
        <v>492</v>
      </c>
      <c r="AA2" s="418" t="s">
        <v>494</v>
      </c>
      <c r="AB2" s="418" t="s">
        <v>497</v>
      </c>
      <c r="AC2" s="418" t="s">
        <v>498</v>
      </c>
      <c r="AD2" s="418" t="s">
        <v>501</v>
      </c>
      <c r="AE2" s="418" t="s">
        <v>502</v>
      </c>
    </row>
    <row r="3" spans="1:31" ht="12.75" hidden="1" customHeight="1">
      <c r="A3" s="418">
        <v>1960</v>
      </c>
      <c r="B3" s="465">
        <v>296</v>
      </c>
      <c r="C3" s="464">
        <f t="shared" ref="C3:C21" si="0">C4*POWER(C$38/C$43, 1/5)</f>
        <v>54.150666818330414</v>
      </c>
      <c r="D3" s="464">
        <f t="shared" ref="D3:D11" si="1">D4*POWER(D$13/D$18, 1/5)</f>
        <v>476.79638956652315</v>
      </c>
      <c r="E3" s="464">
        <f t="shared" ref="E3:E8" si="2">E4*POWER(E$9/E$14, 1/5)</f>
        <v>862.9540399611642</v>
      </c>
      <c r="F3" s="464">
        <f t="shared" ref="F3:F11" si="3">F4*POWER(F$13/F$18, 1/5)</f>
        <v>145.83124260355032</v>
      </c>
      <c r="G3" s="465">
        <v>116</v>
      </c>
      <c r="H3" s="464">
        <f t="shared" ref="H3:H11" si="4">H4*POWER(H$13/H$18, 1/5)</f>
        <v>176.20353588385692</v>
      </c>
      <c r="I3" s="464">
        <f t="shared" ref="I3:I22" si="5">I4*POWER(I$25/I$30, 1/5)</f>
        <v>101.20715986352667</v>
      </c>
      <c r="J3" s="464">
        <f t="shared" ref="J3:J13" si="6">J4*POWER(J$15/J$20, 1/5)</f>
        <v>497.78021426262688</v>
      </c>
      <c r="K3" s="464">
        <f t="shared" ref="K3:K11" si="7">K4*POWER(K$13/K$18, 1/5)</f>
        <v>905.24995040666579</v>
      </c>
      <c r="L3" s="464">
        <f t="shared" ref="L3:L12" si="8">L4*POWER(L$13/L$18, 1/5)</f>
        <v>80.775623268698041</v>
      </c>
      <c r="M3" s="464">
        <f t="shared" ref="M3:M12" si="9">M4*POWER(M$13/M$18, 1/5)</f>
        <v>1924.2391015100229</v>
      </c>
      <c r="N3" s="464">
        <f t="shared" ref="N3:N12" si="10">N4*POWER(N$13/N$18, 1/5)</f>
        <v>62.689508506616306</v>
      </c>
      <c r="O3" s="464">
        <f t="shared" ref="O3:O11" si="11">O4*POWER(O$13/O$18, 1/5)</f>
        <v>631.58461141350335</v>
      </c>
      <c r="Q3" s="418">
        <v>1960</v>
      </c>
      <c r="R3" s="418">
        <v>16904.612109676833</v>
      </c>
    </row>
    <row r="4" spans="1:31" ht="12.75" hidden="1" customHeight="1">
      <c r="A4" s="418">
        <v>1961</v>
      </c>
      <c r="B4" s="464">
        <f>B5*POWER(B$9/B$14, 1/5)</f>
        <v>317.09036728493146</v>
      </c>
      <c r="C4" s="464">
        <f t="shared" si="0"/>
        <v>57.26777454506189</v>
      </c>
      <c r="D4" s="464">
        <f t="shared" si="1"/>
        <v>468.37850052103352</v>
      </c>
      <c r="E4" s="464">
        <f t="shared" si="2"/>
        <v>920.47920227920201</v>
      </c>
      <c r="F4" s="464">
        <f t="shared" si="3"/>
        <v>148.68352381171749</v>
      </c>
      <c r="G4" s="464">
        <f>G5*POWER(G$8/G$13, 1/5)</f>
        <v>119.04081322607961</v>
      </c>
      <c r="H4" s="464">
        <f t="shared" si="4"/>
        <v>182.40346831017621</v>
      </c>
      <c r="I4" s="464">
        <f t="shared" si="5"/>
        <v>104.57594252102189</v>
      </c>
      <c r="J4" s="464">
        <f t="shared" si="6"/>
        <v>488.38137501964604</v>
      </c>
      <c r="K4" s="464">
        <f t="shared" si="7"/>
        <v>850.48338286649744</v>
      </c>
      <c r="L4" s="464">
        <f t="shared" si="8"/>
        <v>81.653825606637739</v>
      </c>
      <c r="M4" s="464">
        <f t="shared" si="9"/>
        <v>1869.3883421328858</v>
      </c>
      <c r="N4" s="464">
        <f t="shared" si="10"/>
        <v>61.409052426841846</v>
      </c>
      <c r="O4" s="464">
        <f t="shared" si="11"/>
        <v>647.57559207886129</v>
      </c>
      <c r="Q4" s="418">
        <v>1961</v>
      </c>
      <c r="R4" s="418">
        <v>15645.429480324336</v>
      </c>
    </row>
    <row r="5" spans="1:31" ht="12.75" hidden="1" customHeight="1">
      <c r="A5" s="418">
        <v>1962</v>
      </c>
      <c r="B5" s="464">
        <f>B6*POWER(B$9/B$14, 1/5)</f>
        <v>324.94783012951814</v>
      </c>
      <c r="C5" s="464">
        <f t="shared" si="0"/>
        <v>60.564314237287839</v>
      </c>
      <c r="D5" s="464">
        <f t="shared" si="1"/>
        <v>460.1092301679937</v>
      </c>
      <c r="E5" s="464">
        <f t="shared" si="2"/>
        <v>981.83903498115217</v>
      </c>
      <c r="F5" s="464">
        <f t="shared" si="3"/>
        <v>151.59159216086502</v>
      </c>
      <c r="G5" s="464">
        <f>G6*POWER(G$8/G$13, 1/5)</f>
        <v>123.52125212378581</v>
      </c>
      <c r="H5" s="464">
        <f t="shared" si="4"/>
        <v>188.82155278377485</v>
      </c>
      <c r="I5" s="464">
        <f t="shared" si="5"/>
        <v>108.05685851581008</v>
      </c>
      <c r="J5" s="464">
        <f t="shared" si="6"/>
        <v>479.15999999999974</v>
      </c>
      <c r="K5" s="464">
        <f t="shared" si="7"/>
        <v>799.03012886894169</v>
      </c>
      <c r="L5" s="464">
        <f t="shared" si="8"/>
        <v>82.541575866526586</v>
      </c>
      <c r="M5" s="464">
        <f t="shared" si="9"/>
        <v>1816.1011128814423</v>
      </c>
      <c r="N5" s="464">
        <f>N6*POWER(N$13/N$18, 1/5)</f>
        <v>60.154750129594781</v>
      </c>
      <c r="O5" s="464">
        <f t="shared" si="11"/>
        <v>663.97144559580363</v>
      </c>
      <c r="Q5" s="418">
        <v>1962</v>
      </c>
      <c r="R5" s="418">
        <v>15872.549109807926</v>
      </c>
    </row>
    <row r="6" spans="1:31" ht="12.75" hidden="1" customHeight="1">
      <c r="A6" s="418">
        <v>1963</v>
      </c>
      <c r="B6" s="465">
        <v>333</v>
      </c>
      <c r="C6" s="464">
        <f t="shared" si="0"/>
        <v>64.05061464623013</v>
      </c>
      <c r="D6" s="464">
        <f t="shared" si="1"/>
        <v>451.98595462918126</v>
      </c>
      <c r="E6" s="464">
        <f t="shared" si="2"/>
        <v>1047.2891600654709</v>
      </c>
      <c r="F6" s="464">
        <f t="shared" si="3"/>
        <v>154.55653877941666</v>
      </c>
      <c r="G6" s="464">
        <f>G7*POWER(G$8/G$13, 1/5)</f>
        <v>128.17032505692956</v>
      </c>
      <c r="H6" s="464">
        <f t="shared" si="4"/>
        <v>195.46546524568896</v>
      </c>
      <c r="I6" s="464">
        <f t="shared" si="5"/>
        <v>111.6536403194131</v>
      </c>
      <c r="J6" s="464">
        <f t="shared" si="6"/>
        <v>470.11273841219656</v>
      </c>
      <c r="K6" s="464">
        <f t="shared" si="7"/>
        <v>750.68973680410704</v>
      </c>
      <c r="L6" s="464">
        <f t="shared" si="8"/>
        <v>83.438977854525874</v>
      </c>
      <c r="M6" s="464">
        <f t="shared" si="9"/>
        <v>1764.3328450663669</v>
      </c>
      <c r="N6" s="464">
        <f t="shared" si="10"/>
        <v>58.92606741432634</v>
      </c>
      <c r="O6" s="464">
        <f t="shared" si="11"/>
        <v>680.78242286947386</v>
      </c>
      <c r="Q6" s="418">
        <v>1963</v>
      </c>
      <c r="R6" s="418">
        <v>15893.401386342779</v>
      </c>
    </row>
    <row r="7" spans="1:31" ht="12.75" hidden="1" customHeight="1">
      <c r="A7" s="418">
        <v>1964</v>
      </c>
      <c r="B7" s="464">
        <f>B8*POWER(B$9/B$14, 1/5)</f>
        <v>343.75262038997073</v>
      </c>
      <c r="C7" s="464">
        <f t="shared" si="0"/>
        <v>67.737599083291215</v>
      </c>
      <c r="D7" s="464">
        <f t="shared" si="1"/>
        <v>444.00609635121225</v>
      </c>
      <c r="E7" s="464">
        <f t="shared" si="2"/>
        <v>1117.1022394843922</v>
      </c>
      <c r="F7" s="464">
        <f t="shared" si="3"/>
        <v>157.57947613693705</v>
      </c>
      <c r="G7" s="464">
        <f>G8*POWER(G$8/G$13, 1/5)</f>
        <v>132.99437904609456</v>
      </c>
      <c r="H7" s="464">
        <f t="shared" si="4"/>
        <v>202.34315172413244</v>
      </c>
      <c r="I7" s="464">
        <f t="shared" si="5"/>
        <v>115.37014464244174</v>
      </c>
      <c r="J7" s="464">
        <f t="shared" si="6"/>
        <v>461.23630273272914</v>
      </c>
      <c r="K7" s="464">
        <f t="shared" si="7"/>
        <v>705.27388215100893</v>
      </c>
      <c r="L7" s="464">
        <f t="shared" si="8"/>
        <v>84.346136505390035</v>
      </c>
      <c r="M7" s="464">
        <f t="shared" si="9"/>
        <v>1714.0402404363228</v>
      </c>
      <c r="N7" s="464">
        <f t="shared" si="10"/>
        <v>57.722480991728837</v>
      </c>
      <c r="O7" s="464">
        <f t="shared" si="11"/>
        <v>698.01903434589542</v>
      </c>
      <c r="Q7" s="418">
        <v>1964</v>
      </c>
      <c r="R7" s="418">
        <v>15722.798483799155</v>
      </c>
    </row>
    <row r="8" spans="1:31" ht="12.75" hidden="1" customHeight="1">
      <c r="A8" s="418">
        <v>1965</v>
      </c>
      <c r="B8" s="464">
        <f>B9*POWER(B$9/B$14, 1/5)</f>
        <v>352.2707708010692</v>
      </c>
      <c r="C8" s="464">
        <f t="shared" si="0"/>
        <v>71.636819645082923</v>
      </c>
      <c r="D8" s="464">
        <f t="shared" si="1"/>
        <v>436.16712328767142</v>
      </c>
      <c r="E8" s="464">
        <f t="shared" si="2"/>
        <v>1191.5691110400028</v>
      </c>
      <c r="F8" s="464">
        <f t="shared" si="3"/>
        <v>160.66153846153847</v>
      </c>
      <c r="G8" s="465">
        <v>138</v>
      </c>
      <c r="H8" s="464">
        <f t="shared" si="4"/>
        <v>209.46283783783787</v>
      </c>
      <c r="I8" s="464">
        <f t="shared" si="5"/>
        <v>119.21035657001939</v>
      </c>
      <c r="J8" s="464">
        <f t="shared" si="6"/>
        <v>452.52746751147913</v>
      </c>
      <c r="K8" s="464">
        <f t="shared" si="7"/>
        <v>662.60563380281701</v>
      </c>
      <c r="L8" s="464">
        <f t="shared" si="8"/>
        <v>85.263157894736835</v>
      </c>
      <c r="M8" s="464">
        <f t="shared" si="9"/>
        <v>1665.1812349639131</v>
      </c>
      <c r="N8" s="464">
        <f t="shared" si="10"/>
        <v>56.543478260869584</v>
      </c>
      <c r="O8" s="464">
        <f t="shared" si="11"/>
        <v>715.69205658324245</v>
      </c>
      <c r="Q8" s="418">
        <v>1965</v>
      </c>
      <c r="R8" s="418">
        <v>15246.966323565652</v>
      </c>
    </row>
    <row r="9" spans="1:31" ht="12.75" hidden="1" customHeight="1">
      <c r="A9" s="418">
        <v>1966</v>
      </c>
      <c r="B9" s="465">
        <v>361</v>
      </c>
      <c r="C9" s="464">
        <f t="shared" si="0"/>
        <v>75.760493408571435</v>
      </c>
      <c r="D9" s="464">
        <f t="shared" si="1"/>
        <v>428.46654809568213</v>
      </c>
      <c r="E9" s="465">
        <v>1271</v>
      </c>
      <c r="F9" s="464">
        <f t="shared" si="3"/>
        <v>163.80388216545145</v>
      </c>
      <c r="G9" s="464">
        <f>G10*POWER(G$13/G$18, 1/5)</f>
        <v>140.21402927238543</v>
      </c>
      <c r="H9" s="464">
        <f t="shared" si="4"/>
        <v>216.8330386337837</v>
      </c>
      <c r="I9" s="464">
        <f t="shared" si="5"/>
        <v>123.1783938348575</v>
      </c>
      <c r="J9" s="464">
        <f t="shared" si="6"/>
        <v>443.98306819967837</v>
      </c>
      <c r="K9" s="464">
        <f t="shared" si="7"/>
        <v>622.51876477857002</v>
      </c>
      <c r="L9" s="464">
        <f t="shared" si="8"/>
        <v>86.190149251450961</v>
      </c>
      <c r="M9" s="464">
        <f t="shared" si="9"/>
        <v>1617.7149636639201</v>
      </c>
      <c r="N9" s="464">
        <f t="shared" si="10"/>
        <v>55.388557090876937</v>
      </c>
      <c r="O9" s="464">
        <f t="shared" si="11"/>
        <v>733.81253898948648</v>
      </c>
      <c r="Q9" s="418">
        <v>1966</v>
      </c>
      <c r="R9" s="418">
        <v>15595.364371063573</v>
      </c>
      <c r="U9" s="418">
        <v>15932.240915734161</v>
      </c>
    </row>
    <row r="10" spans="1:31" ht="12.75" hidden="1" customHeight="1">
      <c r="A10" s="418">
        <v>1967</v>
      </c>
      <c r="B10" s="464">
        <f>B11*POWER(B$12/B$17, 1/5)</f>
        <v>356.00534782954861</v>
      </c>
      <c r="C10" s="464">
        <f t="shared" si="0"/>
        <v>80.121540709745346</v>
      </c>
      <c r="D10" s="464">
        <f t="shared" si="1"/>
        <v>420.90192734666073</v>
      </c>
      <c r="E10" s="465">
        <v>1385</v>
      </c>
      <c r="F10" s="464">
        <f t="shared" si="3"/>
        <v>167.00768627891907</v>
      </c>
      <c r="G10" s="464">
        <f>G11*POWER(G$13/G$18, 1/5)</f>
        <v>146.25833469964653</v>
      </c>
      <c r="H10" s="464">
        <f t="shared" si="4"/>
        <v>224.46256877107368</v>
      </c>
      <c r="I10" s="464">
        <f t="shared" si="5"/>
        <v>127.27851123256474</v>
      </c>
      <c r="J10" s="464">
        <f t="shared" si="6"/>
        <v>435.59999999999991</v>
      </c>
      <c r="K10" s="464">
        <f t="shared" si="7"/>
        <v>584.85710463602925</v>
      </c>
      <c r="L10" s="464">
        <f t="shared" si="8"/>
        <v>87.127218970222515</v>
      </c>
      <c r="M10" s="464">
        <f t="shared" si="9"/>
        <v>1571.6017264144059</v>
      </c>
      <c r="N10" s="464">
        <f t="shared" si="10"/>
        <v>54.257225607085466</v>
      </c>
      <c r="O10" s="464">
        <f t="shared" si="11"/>
        <v>752.39181073063332</v>
      </c>
      <c r="Q10" s="418">
        <v>1967</v>
      </c>
      <c r="R10" s="418">
        <v>15398.453848542618</v>
      </c>
      <c r="U10" s="418">
        <v>15829.89773927362</v>
      </c>
    </row>
    <row r="11" spans="1:31" ht="12.75" hidden="1" customHeight="1">
      <c r="A11" s="418">
        <v>1968</v>
      </c>
      <c r="B11" s="464">
        <f>B12*POWER(B$12/B$17, 1/5)</f>
        <v>369.73781733350819</v>
      </c>
      <c r="C11" s="464">
        <f t="shared" si="0"/>
        <v>84.733625625741922</v>
      </c>
      <c r="D11" s="464">
        <f t="shared" si="1"/>
        <v>413.47086075100526</v>
      </c>
      <c r="E11" s="465">
        <v>1491</v>
      </c>
      <c r="F11" s="464">
        <f t="shared" si="3"/>
        <v>170.27415289257763</v>
      </c>
      <c r="G11" s="464">
        <f>G12*POWER(G$13/G$18, 1/5)</f>
        <v>152.56319628015135</v>
      </c>
      <c r="H11" s="464">
        <f t="shared" si="4"/>
        <v>232.36055306314827</v>
      </c>
      <c r="I11" s="464">
        <f t="shared" si="5"/>
        <v>131.51510518392408</v>
      </c>
      <c r="J11" s="464">
        <f t="shared" si="6"/>
        <v>427.37521673836068</v>
      </c>
      <c r="K11" s="464">
        <f t="shared" si="7"/>
        <v>549.47393106279981</v>
      </c>
      <c r="L11" s="464">
        <f t="shared" si="8"/>
        <v>88.074476624221759</v>
      </c>
      <c r="M11" s="464">
        <f t="shared" si="9"/>
        <v>1526.8029547520889</v>
      </c>
      <c r="N11" s="464">
        <f t="shared" si="10"/>
        <v>53.149001981549226</v>
      </c>
      <c r="O11" s="464">
        <f t="shared" si="11"/>
        <v>771.44148781386752</v>
      </c>
      <c r="Q11" s="418">
        <v>1968</v>
      </c>
      <c r="R11" s="418">
        <v>16056.461516116608</v>
      </c>
      <c r="U11" s="418">
        <v>16110.538972177474</v>
      </c>
    </row>
    <row r="12" spans="1:31" ht="12.75" hidden="1" customHeight="1">
      <c r="A12" s="418">
        <v>1969</v>
      </c>
      <c r="B12" s="465">
        <v>384</v>
      </c>
      <c r="C12" s="464">
        <f t="shared" si="0"/>
        <v>89.611198787270652</v>
      </c>
      <c r="D12" s="464">
        <f>D13*POWER(D$13/D$18, 1/5)</f>
        <v>406.17099039647218</v>
      </c>
      <c r="E12" s="465">
        <v>1553</v>
      </c>
      <c r="F12" s="464">
        <f>F13*POWER(F$13/F$18, 1/5)</f>
        <v>173.60450760848994</v>
      </c>
      <c r="G12" s="464">
        <f>G13*POWER(G$13/G$18, 1/5)</f>
        <v>159.13984599246388</v>
      </c>
      <c r="H12" s="464">
        <f>H13*POWER(H$13/H$18, 1/5)</f>
        <v>240.5364373909365</v>
      </c>
      <c r="I12" s="464">
        <f t="shared" si="5"/>
        <v>135.89271844902993</v>
      </c>
      <c r="J12" s="464">
        <f t="shared" si="6"/>
        <v>419.30572975702665</v>
      </c>
      <c r="K12" s="464">
        <f>K13*POWER(K$13/K$18, 1/5)</f>
        <v>516.23139827548061</v>
      </c>
      <c r="L12" s="464">
        <f t="shared" si="8"/>
        <v>89.032032977911712</v>
      </c>
      <c r="M12" s="464">
        <f t="shared" si="9"/>
        <v>1483.2811796142228</v>
      </c>
      <c r="N12" s="464">
        <f t="shared" si="10"/>
        <v>52.063414227833832</v>
      </c>
      <c r="O12" s="464">
        <f>O13*POWER(O$13/O$18, 1/5)</f>
        <v>790.97348035003461</v>
      </c>
      <c r="Q12" s="418">
        <v>1969</v>
      </c>
      <c r="R12" s="418">
        <v>16531.840902038894</v>
      </c>
      <c r="U12" s="418">
        <v>16901.01151595738</v>
      </c>
      <c r="Z12" s="418">
        <v>14656.651241042155</v>
      </c>
    </row>
    <row r="13" spans="1:31" ht="12.75" hidden="1" customHeight="1">
      <c r="A13" s="418">
        <v>1970</v>
      </c>
      <c r="B13" s="464">
        <f>B14*POWER(B$14/B$19, 1/5)</f>
        <v>393.48703184375654</v>
      </c>
      <c r="C13" s="464">
        <f t="shared" si="0"/>
        <v>94.769542655474268</v>
      </c>
      <c r="D13" s="465">
        <v>399</v>
      </c>
      <c r="E13" s="465">
        <v>1659</v>
      </c>
      <c r="F13" s="465">
        <v>177</v>
      </c>
      <c r="G13" s="465">
        <v>166</v>
      </c>
      <c r="H13" s="465">
        <v>249</v>
      </c>
      <c r="I13" s="464">
        <f t="shared" si="5"/>
        <v>140.41604499834014</v>
      </c>
      <c r="J13" s="464">
        <f t="shared" si="6"/>
        <v>411.38860682861753</v>
      </c>
      <c r="K13" s="465">
        <v>485</v>
      </c>
      <c r="L13" s="465">
        <v>90</v>
      </c>
      <c r="M13" s="465">
        <v>1441</v>
      </c>
      <c r="N13" s="465">
        <v>51</v>
      </c>
      <c r="O13" s="465">
        <v>811</v>
      </c>
      <c r="Q13" s="418">
        <v>1970</v>
      </c>
      <c r="R13" s="418">
        <v>16583.6775250424</v>
      </c>
      <c r="S13" s="418">
        <v>13907.163486675188</v>
      </c>
      <c r="T13" s="418">
        <v>15817.720706189399</v>
      </c>
      <c r="U13" s="418">
        <v>15309.571258832677</v>
      </c>
      <c r="V13" s="418">
        <v>11875.060659671899</v>
      </c>
      <c r="W13" s="418">
        <v>12935.565561409278</v>
      </c>
      <c r="X13" s="418">
        <v>13700.47210604431</v>
      </c>
      <c r="Y13" s="418">
        <v>12294.678426626444</v>
      </c>
      <c r="Z13" s="418">
        <v>14573.236541313361</v>
      </c>
      <c r="AA13" s="418">
        <v>11796.313567769277</v>
      </c>
      <c r="AB13" s="418">
        <v>9749.0853956463743</v>
      </c>
      <c r="AC13" s="418">
        <v>16594.674514871866</v>
      </c>
      <c r="AD13" s="418">
        <v>12917.765266669292</v>
      </c>
      <c r="AE13" s="418">
        <v>18143.21496830228</v>
      </c>
    </row>
    <row r="14" spans="1:31" ht="12.75" hidden="1" customHeight="1">
      <c r="A14" s="418">
        <v>1971</v>
      </c>
      <c r="B14" s="465">
        <v>408</v>
      </c>
      <c r="C14" s="464">
        <f t="shared" si="0"/>
        <v>100.22481940508929</v>
      </c>
      <c r="D14" s="465">
        <v>377</v>
      </c>
      <c r="E14" s="465">
        <v>1755</v>
      </c>
      <c r="F14" s="465">
        <v>193</v>
      </c>
      <c r="G14" s="464">
        <f>G15*POWER(G$18/G$23, 1/5)</f>
        <v>182.54009536846746</v>
      </c>
      <c r="H14" s="465">
        <v>256</v>
      </c>
      <c r="I14" s="464">
        <f t="shared" si="5"/>
        <v>145.08993504586581</v>
      </c>
      <c r="J14" s="464">
        <f>J15*POWER(J$15/J$20, 1/5)</f>
        <v>403.62097109061682</v>
      </c>
      <c r="K14" s="465">
        <v>656</v>
      </c>
      <c r="L14" s="465">
        <v>107</v>
      </c>
      <c r="M14" s="465">
        <v>1436</v>
      </c>
      <c r="N14" s="465">
        <v>52</v>
      </c>
      <c r="O14" s="465">
        <v>835</v>
      </c>
      <c r="Q14" s="418">
        <v>1971</v>
      </c>
      <c r="R14" s="418">
        <v>16490.611544257303</v>
      </c>
      <c r="S14" s="418">
        <v>14376.28995111985</v>
      </c>
      <c r="T14" s="418">
        <v>15989.917456008743</v>
      </c>
      <c r="U14" s="418">
        <v>15689.054834180564</v>
      </c>
      <c r="V14" s="418">
        <v>12138.623970952807</v>
      </c>
      <c r="W14" s="418">
        <v>13482.194056462989</v>
      </c>
      <c r="X14" s="418">
        <v>14014.374898472439</v>
      </c>
      <c r="Y14" s="418">
        <v>12459.439802925817</v>
      </c>
      <c r="Z14" s="418">
        <v>15017.057019431715</v>
      </c>
      <c r="AA14" s="418">
        <v>12375.213387969254</v>
      </c>
      <c r="AB14" s="418">
        <v>10108.244151731576</v>
      </c>
      <c r="AC14" s="418">
        <v>16629.604934075051</v>
      </c>
      <c r="AD14" s="418">
        <v>13108.949117053195</v>
      </c>
      <c r="AE14" s="418">
        <v>18534.476543368903</v>
      </c>
    </row>
    <row r="15" spans="1:31" ht="12.75" hidden="1" customHeight="1">
      <c r="A15" s="418">
        <v>1972</v>
      </c>
      <c r="B15" s="465">
        <v>418</v>
      </c>
      <c r="C15" s="464">
        <f t="shared" si="0"/>
        <v>105.99412156393394</v>
      </c>
      <c r="D15" s="465">
        <v>371</v>
      </c>
      <c r="E15" s="465">
        <v>1792</v>
      </c>
      <c r="F15" s="465">
        <v>220</v>
      </c>
      <c r="G15" s="464">
        <f>G16*POWER(G$18/G$23, 1/5)</f>
        <v>187.91314886043119</v>
      </c>
      <c r="H15" s="465">
        <v>268</v>
      </c>
      <c r="I15" s="464">
        <f t="shared" si="5"/>
        <v>149.91940024989597</v>
      </c>
      <c r="J15" s="465">
        <v>396</v>
      </c>
      <c r="K15" s="465">
        <v>347</v>
      </c>
      <c r="L15" s="465">
        <v>110</v>
      </c>
      <c r="M15" s="465">
        <v>1483</v>
      </c>
      <c r="N15" s="465">
        <v>52</v>
      </c>
      <c r="O15" s="465">
        <v>887</v>
      </c>
      <c r="Q15" s="418">
        <v>1972</v>
      </c>
      <c r="R15" s="418">
        <v>16959.206969368974</v>
      </c>
      <c r="S15" s="418">
        <v>15084.861738679871</v>
      </c>
      <c r="T15" s="418">
        <v>16676.183462413108</v>
      </c>
      <c r="U15" s="418">
        <v>16258.946371546224</v>
      </c>
      <c r="V15" s="418">
        <v>13006.545665656615</v>
      </c>
      <c r="W15" s="418">
        <v>13983.402908127615</v>
      </c>
      <c r="X15" s="418">
        <v>14557.126833743889</v>
      </c>
      <c r="Y15" s="418">
        <v>12853.894808652129</v>
      </c>
      <c r="Z15" s="418">
        <v>15245.620623391926</v>
      </c>
      <c r="AA15" s="418">
        <v>12935.199009667573</v>
      </c>
      <c r="AB15" s="418">
        <v>10840.987152888862</v>
      </c>
      <c r="AC15" s="418">
        <v>16972.061511382599</v>
      </c>
      <c r="AD15" s="418">
        <v>13543.756404626483</v>
      </c>
      <c r="AE15" s="418">
        <v>19361.639570510924</v>
      </c>
    </row>
    <row r="16" spans="1:31" ht="12.75" hidden="1" customHeight="1">
      <c r="A16" s="418">
        <v>1973</v>
      </c>
      <c r="B16" s="465">
        <v>420</v>
      </c>
      <c r="C16" s="464">
        <f t="shared" si="0"/>
        <v>112.09552556738775</v>
      </c>
      <c r="D16" s="465">
        <v>377</v>
      </c>
      <c r="E16" s="465">
        <v>1822</v>
      </c>
      <c r="F16" s="465">
        <v>212</v>
      </c>
      <c r="G16" s="464">
        <f>G17*POWER(G$18/G$23, 1/5)</f>
        <v>193.44435776350736</v>
      </c>
      <c r="H16" s="465">
        <v>276</v>
      </c>
      <c r="I16" s="464">
        <f t="shared" si="5"/>
        <v>154.90961908683366</v>
      </c>
      <c r="J16" s="465">
        <v>362</v>
      </c>
      <c r="K16" s="465">
        <v>433</v>
      </c>
      <c r="L16" s="465">
        <v>84</v>
      </c>
      <c r="M16" s="465">
        <v>1566</v>
      </c>
      <c r="N16" s="465">
        <v>56</v>
      </c>
      <c r="O16" s="465">
        <v>912</v>
      </c>
      <c r="Q16" s="418">
        <v>1973</v>
      </c>
      <c r="R16" s="418">
        <v>17882.259567236957</v>
      </c>
      <c r="S16" s="418">
        <v>15954.943019620827</v>
      </c>
      <c r="T16" s="418">
        <v>17614.397536421766</v>
      </c>
      <c r="U16" s="418">
        <v>16763.298319522612</v>
      </c>
      <c r="V16" s="418">
        <v>13832.343810136501</v>
      </c>
      <c r="W16" s="418">
        <v>14779.448203837568</v>
      </c>
      <c r="X16" s="418">
        <v>15200.519507040623</v>
      </c>
      <c r="Y16" s="418">
        <v>13671.804958204808</v>
      </c>
      <c r="Z16" s="418">
        <v>15992.049765541778</v>
      </c>
      <c r="AA16" s="418">
        <v>13417.423756562634</v>
      </c>
      <c r="AB16" s="418">
        <v>11576.39769547186</v>
      </c>
      <c r="AC16" s="418">
        <v>17612.017410608554</v>
      </c>
      <c r="AD16" s="418">
        <v>14471.372921314176</v>
      </c>
      <c r="AE16" s="418">
        <v>20304.090685145646</v>
      </c>
    </row>
    <row r="17" spans="1:31" ht="12.75" hidden="1" customHeight="1">
      <c r="A17" s="418">
        <v>1974</v>
      </c>
      <c r="B17" s="465">
        <v>464</v>
      </c>
      <c r="C17" s="464">
        <f t="shared" si="0"/>
        <v>118.54814839566014</v>
      </c>
      <c r="D17" s="465">
        <v>366</v>
      </c>
      <c r="E17" s="465">
        <v>1817</v>
      </c>
      <c r="F17" s="465">
        <v>207</v>
      </c>
      <c r="G17" s="464">
        <f>G18*POWER(G$18/G$23, 1/5)</f>
        <v>199.13837736990578</v>
      </c>
      <c r="H17" s="465">
        <v>284</v>
      </c>
      <c r="I17" s="464">
        <f t="shared" si="5"/>
        <v>160.06594240390544</v>
      </c>
      <c r="J17" s="465">
        <v>360</v>
      </c>
      <c r="K17" s="465">
        <v>428</v>
      </c>
      <c r="L17" s="465">
        <v>111</v>
      </c>
      <c r="M17" s="465">
        <v>1203</v>
      </c>
      <c r="N17" s="465">
        <v>51</v>
      </c>
      <c r="O17" s="465">
        <v>913</v>
      </c>
      <c r="Q17" s="418">
        <v>1974</v>
      </c>
      <c r="R17" s="418">
        <v>17679.784782422645</v>
      </c>
      <c r="S17" s="418">
        <v>16582.24485749775</v>
      </c>
      <c r="T17" s="418">
        <v>18020.370336569336</v>
      </c>
      <c r="U17" s="418">
        <v>16559.018179754421</v>
      </c>
      <c r="V17" s="418">
        <v>14211.05246951351</v>
      </c>
      <c r="W17" s="418">
        <v>15376.539904389927</v>
      </c>
      <c r="X17" s="418">
        <v>15339.037497906575</v>
      </c>
      <c r="Y17" s="418">
        <v>14336.87084193937</v>
      </c>
      <c r="Z17" s="418">
        <v>16551.691449739657</v>
      </c>
      <c r="AA17" s="418">
        <v>13849.320941308857</v>
      </c>
      <c r="AB17" s="418">
        <v>12115.689184659628</v>
      </c>
      <c r="AC17" s="418">
        <v>18131.241084155947</v>
      </c>
      <c r="AD17" s="418">
        <v>14278.422753299345</v>
      </c>
      <c r="AE17" s="418">
        <v>20023.370016478475</v>
      </c>
    </row>
    <row r="18" spans="1:31" ht="12.75" hidden="1" customHeight="1">
      <c r="A18" s="418">
        <v>1975</v>
      </c>
      <c r="B18" s="465">
        <v>385</v>
      </c>
      <c r="C18" s="464">
        <f t="shared" si="0"/>
        <v>125.37220747130451</v>
      </c>
      <c r="D18" s="465">
        <v>365</v>
      </c>
      <c r="E18" s="465">
        <v>1789</v>
      </c>
      <c r="F18" s="465">
        <v>195</v>
      </c>
      <c r="G18" s="465">
        <v>205</v>
      </c>
      <c r="H18" s="465">
        <v>296</v>
      </c>
      <c r="I18" s="464">
        <f t="shared" si="5"/>
        <v>165.39389915669869</v>
      </c>
      <c r="J18" s="465">
        <v>352</v>
      </c>
      <c r="K18" s="465">
        <v>355</v>
      </c>
      <c r="L18" s="465">
        <v>95</v>
      </c>
      <c r="M18" s="465">
        <v>1247</v>
      </c>
      <c r="N18" s="465">
        <v>46</v>
      </c>
      <c r="O18" s="465">
        <v>919</v>
      </c>
      <c r="Q18" s="418">
        <v>1975</v>
      </c>
      <c r="R18" s="418">
        <v>17941.902021490121</v>
      </c>
      <c r="S18" s="418">
        <v>16319.956922432695</v>
      </c>
      <c r="T18" s="418">
        <v>18086.20404786654</v>
      </c>
      <c r="U18" s="418">
        <v>16311.12883526614</v>
      </c>
      <c r="V18" s="418">
        <v>14408.653106379581</v>
      </c>
      <c r="W18" s="418">
        <v>15134.782640923499</v>
      </c>
      <c r="X18" s="418">
        <v>15266.744724265875</v>
      </c>
      <c r="Y18" s="418">
        <v>13956.074912846492</v>
      </c>
      <c r="Z18" s="418">
        <v>16432.991964301738</v>
      </c>
      <c r="AA18" s="418">
        <v>14467.970656056661</v>
      </c>
      <c r="AB18" s="418">
        <v>12057.273341987957</v>
      </c>
      <c r="AC18" s="418">
        <v>18535.503502612817</v>
      </c>
      <c r="AD18" s="418">
        <v>14193.959113472461</v>
      </c>
      <c r="AE18" s="418">
        <v>19794.888738046491</v>
      </c>
    </row>
    <row r="19" spans="1:31" ht="12.75" hidden="1" customHeight="1">
      <c r="A19" s="418">
        <v>1976</v>
      </c>
      <c r="B19" s="465">
        <v>489</v>
      </c>
      <c r="C19" s="464">
        <f t="shared" si="0"/>
        <v>132.58908400464938</v>
      </c>
      <c r="D19" s="465">
        <v>366</v>
      </c>
      <c r="E19" s="465">
        <v>1673</v>
      </c>
      <c r="F19" s="465">
        <v>207</v>
      </c>
      <c r="G19" s="464">
        <f>G20*POWER(G$23/G$28, 1/5)</f>
        <v>193.18343394607683</v>
      </c>
      <c r="H19" s="465">
        <v>313</v>
      </c>
      <c r="I19" s="464">
        <f t="shared" si="5"/>
        <v>170.89920233767845</v>
      </c>
      <c r="J19" s="465">
        <v>352</v>
      </c>
      <c r="K19" s="465">
        <v>267</v>
      </c>
      <c r="L19" s="465">
        <v>123</v>
      </c>
      <c r="M19" s="465">
        <v>1309</v>
      </c>
      <c r="N19" s="465">
        <v>48</v>
      </c>
      <c r="O19" s="465">
        <v>994</v>
      </c>
      <c r="Q19" s="418">
        <v>1976</v>
      </c>
      <c r="R19" s="418">
        <v>18128.886368041814</v>
      </c>
      <c r="S19" s="418">
        <v>17207.821836510026</v>
      </c>
      <c r="T19" s="418">
        <v>18770.711277996201</v>
      </c>
      <c r="U19" s="418">
        <v>17254.142067346096</v>
      </c>
      <c r="V19" s="418">
        <v>14406.908624819946</v>
      </c>
      <c r="W19" s="418">
        <v>15731.792040576176</v>
      </c>
      <c r="X19" s="418">
        <v>16090.277144672902</v>
      </c>
      <c r="Y19" s="418">
        <v>14870.439493543332</v>
      </c>
      <c r="Z19" s="418">
        <v>17071.977386545423</v>
      </c>
      <c r="AA19" s="418">
        <v>15228.015851123033</v>
      </c>
      <c r="AB19" s="418">
        <v>12304.678886967431</v>
      </c>
      <c r="AC19" s="418">
        <v>18663.92120118186</v>
      </c>
      <c r="AD19" s="418">
        <v>14566.319358141713</v>
      </c>
      <c r="AE19" s="418">
        <v>20658.165901083627</v>
      </c>
    </row>
    <row r="20" spans="1:31" ht="12.75" hidden="1" customHeight="1">
      <c r="A20" s="418">
        <v>1977</v>
      </c>
      <c r="B20" s="465">
        <v>590</v>
      </c>
      <c r="C20" s="464">
        <f t="shared" si="0"/>
        <v>140.22138998562093</v>
      </c>
      <c r="D20" s="465">
        <v>378</v>
      </c>
      <c r="E20" s="465">
        <v>1722</v>
      </c>
      <c r="F20" s="465">
        <v>209</v>
      </c>
      <c r="G20" s="464">
        <f>G21*POWER(G$23/G$28, 1/5)</f>
        <v>203.31269526369812</v>
      </c>
      <c r="H20" s="465">
        <v>324</v>
      </c>
      <c r="I20" s="464">
        <f t="shared" si="5"/>
        <v>176.58775510204089</v>
      </c>
      <c r="J20" s="465">
        <v>360</v>
      </c>
      <c r="K20" s="465">
        <v>187</v>
      </c>
      <c r="L20" s="465">
        <v>122</v>
      </c>
      <c r="M20" s="465">
        <v>1255</v>
      </c>
      <c r="N20" s="465">
        <v>53</v>
      </c>
      <c r="O20" s="465">
        <v>1059</v>
      </c>
      <c r="Q20" s="418">
        <v>1977</v>
      </c>
      <c r="R20" s="418">
        <v>17834.767424768954</v>
      </c>
      <c r="S20" s="418">
        <v>17300.040836886896</v>
      </c>
      <c r="T20" s="418">
        <v>19198.199612340908</v>
      </c>
      <c r="U20" s="418">
        <v>17544.176819142162</v>
      </c>
      <c r="V20" s="418">
        <v>14403.550839983942</v>
      </c>
      <c r="W20" s="418">
        <v>16229.496656986055</v>
      </c>
      <c r="X20" s="418">
        <v>16664.915416481279</v>
      </c>
      <c r="Y20" s="418">
        <v>15189.968643783312</v>
      </c>
      <c r="Z20" s="418">
        <v>17299.615429016994</v>
      </c>
      <c r="AA20" s="418">
        <v>15795.253913941764</v>
      </c>
      <c r="AB20" s="418">
        <v>12507.132862612852</v>
      </c>
      <c r="AC20" s="418">
        <v>18304.842310247499</v>
      </c>
      <c r="AD20" s="418">
        <v>14925.336030499855</v>
      </c>
      <c r="AE20" s="418">
        <v>21405.339215716576</v>
      </c>
    </row>
    <row r="21" spans="1:31" ht="12.75" hidden="1" customHeight="1">
      <c r="A21" s="418">
        <v>1978</v>
      </c>
      <c r="B21" s="465">
        <v>582</v>
      </c>
      <c r="C21" s="464">
        <f t="shared" si="0"/>
        <v>148.29303903185669</v>
      </c>
      <c r="D21" s="465">
        <v>395</v>
      </c>
      <c r="E21" s="465">
        <v>1732</v>
      </c>
      <c r="F21" s="465">
        <v>219</v>
      </c>
      <c r="G21" s="464">
        <f>G22*POWER(G$23/G$28, 1/5)</f>
        <v>213.97306803712519</v>
      </c>
      <c r="H21" s="465">
        <v>338</v>
      </c>
      <c r="I21" s="464">
        <f t="shared" si="5"/>
        <v>182.46565709747227</v>
      </c>
      <c r="J21" s="465">
        <v>370</v>
      </c>
      <c r="K21" s="465">
        <v>896</v>
      </c>
      <c r="L21" s="465">
        <v>108</v>
      </c>
      <c r="M21" s="465">
        <v>1255</v>
      </c>
      <c r="N21" s="465">
        <v>54</v>
      </c>
      <c r="O21" s="465">
        <v>1092</v>
      </c>
      <c r="Q21" s="418">
        <v>1978</v>
      </c>
      <c r="R21" s="418">
        <v>18439.074244319057</v>
      </c>
      <c r="S21" s="418">
        <v>17774.449242625029</v>
      </c>
      <c r="T21" s="418">
        <v>19756.465611107356</v>
      </c>
      <c r="U21" s="418">
        <v>17884.208749626938</v>
      </c>
      <c r="V21" s="418">
        <v>14776.92940970852</v>
      </c>
      <c r="W21" s="418">
        <v>16797.588588247818</v>
      </c>
      <c r="X21" s="418">
        <v>17181.85372694513</v>
      </c>
      <c r="Y21" s="418">
        <v>15623.945951504047</v>
      </c>
      <c r="Z21" s="418">
        <v>17594.677995116494</v>
      </c>
      <c r="AA21" s="418">
        <v>16336.808261767272</v>
      </c>
      <c r="AB21" s="418">
        <v>12546.347509575262</v>
      </c>
      <c r="AC21" s="418">
        <v>18577.39653656341</v>
      </c>
      <c r="AD21" s="418">
        <v>15410.004819093283</v>
      </c>
      <c r="AE21" s="418">
        <v>22368.742540649513</v>
      </c>
    </row>
    <row r="22" spans="1:31" ht="12.75" hidden="1" customHeight="1">
      <c r="A22" s="418">
        <v>1979</v>
      </c>
      <c r="B22" s="465">
        <v>588</v>
      </c>
      <c r="C22" s="464">
        <f>C23*POWER(C$38/C$43, 1/5)</f>
        <v>156.82932131509202</v>
      </c>
      <c r="D22" s="465">
        <v>404</v>
      </c>
      <c r="E22" s="465">
        <v>1689</v>
      </c>
      <c r="F22" s="465">
        <v>223</v>
      </c>
      <c r="G22" s="464">
        <f>G23*POWER(G$23/G$28, 1/5)</f>
        <v>225.19240023766048</v>
      </c>
      <c r="H22" s="465">
        <v>348</v>
      </c>
      <c r="I22" s="464">
        <f t="shared" si="5"/>
        <v>188.53921100460011</v>
      </c>
      <c r="J22" s="465">
        <v>381</v>
      </c>
      <c r="K22" s="465">
        <v>547</v>
      </c>
      <c r="L22" s="465">
        <v>102</v>
      </c>
      <c r="M22" s="465">
        <v>1255</v>
      </c>
      <c r="N22" s="465">
        <v>58</v>
      </c>
      <c r="O22" s="465">
        <v>1124</v>
      </c>
      <c r="Q22" s="418">
        <v>1979</v>
      </c>
      <c r="R22" s="418">
        <v>18843.318781477581</v>
      </c>
      <c r="S22" s="418">
        <v>18184.08208283352</v>
      </c>
      <c r="T22" s="418">
        <v>20313.440076824201</v>
      </c>
      <c r="U22" s="418">
        <v>18550.034017325688</v>
      </c>
      <c r="V22" s="418">
        <v>15797.395644821911</v>
      </c>
      <c r="W22" s="418">
        <v>17332.445143283032</v>
      </c>
      <c r="X22" s="418">
        <v>17896.287199185765</v>
      </c>
      <c r="Y22" s="418">
        <v>16513.077103074073</v>
      </c>
      <c r="Z22" s="418">
        <v>17835.259653945464</v>
      </c>
      <c r="AA22" s="418">
        <v>16996.1380487647</v>
      </c>
      <c r="AB22" s="418">
        <v>12444.365299744335</v>
      </c>
      <c r="AC22" s="418">
        <v>19246.014623207433</v>
      </c>
      <c r="AD22" s="418">
        <v>15812.369146122441</v>
      </c>
      <c r="AE22" s="418">
        <v>22826.489740689707</v>
      </c>
    </row>
    <row r="23" spans="1:31" ht="18" customHeight="1">
      <c r="A23" s="418">
        <v>1980</v>
      </c>
      <c r="B23" s="465">
        <v>577</v>
      </c>
      <c r="C23" s="464">
        <f>C24*POWER(C$38/C$43, 1/5)</f>
        <v>165.85698280057989</v>
      </c>
      <c r="D23" s="465">
        <v>428</v>
      </c>
      <c r="E23" s="465">
        <v>1744</v>
      </c>
      <c r="F23" s="465">
        <v>223</v>
      </c>
      <c r="G23" s="465">
        <v>237</v>
      </c>
      <c r="H23" s="465">
        <v>358</v>
      </c>
      <c r="I23" s="464">
        <f>I24*POWER(I$25/I$30, 1/5)</f>
        <v>194.81492929514985</v>
      </c>
      <c r="J23" s="465">
        <v>391</v>
      </c>
      <c r="K23" s="465">
        <v>2034</v>
      </c>
      <c r="L23" s="465">
        <v>102</v>
      </c>
      <c r="M23" s="465">
        <v>1187</v>
      </c>
      <c r="N23" s="465">
        <v>62</v>
      </c>
      <c r="O23" s="465">
        <v>1164</v>
      </c>
      <c r="Q23" s="418">
        <v>1980</v>
      </c>
      <c r="R23" s="418">
        <v>19251.43744683365</v>
      </c>
      <c r="S23" s="418">
        <v>18999.668958680657</v>
      </c>
      <c r="T23" s="418">
        <v>20560.855092678008</v>
      </c>
      <c r="U23" s="418">
        <v>18504.597752288668</v>
      </c>
      <c r="V23" s="418">
        <v>16652.950211275493</v>
      </c>
      <c r="W23" s="418">
        <v>17627.822973753831</v>
      </c>
      <c r="X23" s="418">
        <v>18167.698249544668</v>
      </c>
      <c r="Y23" s="418">
        <v>17105.893885022637</v>
      </c>
      <c r="Z23" s="418">
        <v>18332.701510071307</v>
      </c>
      <c r="AA23" s="418">
        <v>17769.141273179794</v>
      </c>
      <c r="AB23" s="418">
        <v>12628.377180500245</v>
      </c>
      <c r="AC23" s="418">
        <v>19606.09117040769</v>
      </c>
      <c r="AD23" s="418">
        <v>15513.451442674528</v>
      </c>
      <c r="AE23" s="418">
        <v>22580.394097231907</v>
      </c>
    </row>
    <row r="24" spans="1:31" ht="18" customHeight="1">
      <c r="A24" s="418">
        <v>1981</v>
      </c>
      <c r="B24" s="465">
        <v>604</v>
      </c>
      <c r="C24" s="464">
        <f>C25*POWER(C$38/C$43, 1/5)</f>
        <v>175.40430904781738</v>
      </c>
      <c r="D24" s="465">
        <v>444</v>
      </c>
      <c r="E24" s="465">
        <v>1772</v>
      </c>
      <c r="F24" s="465">
        <v>224</v>
      </c>
      <c r="G24" s="464">
        <f>G25*POWER(G$28/G$33, 1/5)</f>
        <v>247.4686853096253</v>
      </c>
      <c r="H24" s="465">
        <v>372</v>
      </c>
      <c r="I24" s="464">
        <f>I25*POWER(I$25/I$30, 1/5)</f>
        <v>201.29954121505386</v>
      </c>
      <c r="J24" s="465">
        <v>386</v>
      </c>
      <c r="K24" s="465">
        <v>1606</v>
      </c>
      <c r="L24" s="465">
        <v>110</v>
      </c>
      <c r="M24" s="465">
        <v>1312</v>
      </c>
      <c r="N24" s="465">
        <v>67</v>
      </c>
      <c r="O24" s="465">
        <v>1224</v>
      </c>
      <c r="Q24" s="418">
        <v>1981</v>
      </c>
      <c r="R24" s="418">
        <v>19847.327481518947</v>
      </c>
      <c r="S24" s="418">
        <v>18948.527950277199</v>
      </c>
      <c r="T24" s="418">
        <v>21020.257680729585</v>
      </c>
      <c r="U24" s="418">
        <v>18347.64122144381</v>
      </c>
      <c r="V24" s="418">
        <v>16797.596709553858</v>
      </c>
      <c r="W24" s="418">
        <v>17735.574747776951</v>
      </c>
      <c r="X24" s="418">
        <v>18237.065140246781</v>
      </c>
      <c r="Y24" s="418">
        <v>17226.984740323249</v>
      </c>
      <c r="Z24" s="418">
        <v>18062.651731555288</v>
      </c>
      <c r="AA24" s="418">
        <v>17982.522759923027</v>
      </c>
      <c r="AB24" s="418">
        <v>12534.456854239765</v>
      </c>
      <c r="AC24" s="418">
        <v>19543.353786857129</v>
      </c>
      <c r="AD24" s="418">
        <v>15317.389053664641</v>
      </c>
      <c r="AE24" s="418">
        <v>22924.783197812882</v>
      </c>
    </row>
    <row r="25" spans="1:31" ht="18" customHeight="1">
      <c r="A25" s="418">
        <v>1982</v>
      </c>
      <c r="B25" s="465">
        <v>639</v>
      </c>
      <c r="C25" s="464">
        <f>C26*POWER(C$38/C$43, 1/5)</f>
        <v>185.50121383514434</v>
      </c>
      <c r="D25" s="465">
        <v>467</v>
      </c>
      <c r="E25" s="465">
        <v>1872</v>
      </c>
      <c r="F25" s="465">
        <v>230</v>
      </c>
      <c r="G25" s="464">
        <f>G26*POWER(G$28/G$33, 1/5)</f>
        <v>260.95795776561232</v>
      </c>
      <c r="H25" s="465">
        <v>372</v>
      </c>
      <c r="I25" s="465">
        <v>208</v>
      </c>
      <c r="J25" s="465">
        <v>389</v>
      </c>
      <c r="K25" s="465">
        <v>1669</v>
      </c>
      <c r="L25" s="465">
        <v>110</v>
      </c>
      <c r="M25" s="465">
        <v>1386</v>
      </c>
      <c r="N25" s="465">
        <v>74</v>
      </c>
      <c r="O25" s="465">
        <v>1296</v>
      </c>
      <c r="Q25" s="418">
        <v>1982</v>
      </c>
      <c r="R25" s="418">
        <v>18789.131526791556</v>
      </c>
      <c r="S25" s="418">
        <v>19065.137159064052</v>
      </c>
      <c r="T25" s="418">
        <v>20177.813703750639</v>
      </c>
      <c r="U25" s="418">
        <v>19043.941719651106</v>
      </c>
      <c r="V25" s="418">
        <v>17211.840380448481</v>
      </c>
      <c r="W25" s="418">
        <v>18073.705856161345</v>
      </c>
      <c r="X25" s="418">
        <v>18184.304587684059</v>
      </c>
      <c r="Y25" s="418">
        <v>17288.076288071348</v>
      </c>
      <c r="Z25" s="418">
        <v>17757.521872385798</v>
      </c>
      <c r="AA25" s="418">
        <v>17939.372565595444</v>
      </c>
      <c r="AB25" s="418">
        <v>12622.79900251953</v>
      </c>
      <c r="AC25" s="418">
        <v>19766.002594738871</v>
      </c>
      <c r="AD25" s="418">
        <v>15673.119165920423</v>
      </c>
      <c r="AE25" s="418">
        <v>22256.966485101038</v>
      </c>
    </row>
    <row r="26" spans="1:31" ht="18" customHeight="1">
      <c r="A26" s="418">
        <v>1983</v>
      </c>
      <c r="B26" s="465">
        <v>595</v>
      </c>
      <c r="C26" s="464">
        <f t="shared" ref="C26:C35" si="12">C27*POWER(C$38/C$43, 1/5)</f>
        <v>196.17933288589373</v>
      </c>
      <c r="D26" s="465">
        <v>477</v>
      </c>
      <c r="E26" s="465">
        <v>2006</v>
      </c>
      <c r="F26" s="465">
        <v>251</v>
      </c>
      <c r="G26" s="464">
        <f>G27*POWER(G$28/G$33, 1/5)</f>
        <v>275.18251707683999</v>
      </c>
      <c r="H26" s="465">
        <v>395</v>
      </c>
      <c r="I26" s="465">
        <v>209</v>
      </c>
      <c r="J26" s="465">
        <v>379</v>
      </c>
      <c r="K26" s="465">
        <v>1926</v>
      </c>
      <c r="L26" s="465">
        <v>83</v>
      </c>
      <c r="M26" s="465">
        <v>1411</v>
      </c>
      <c r="N26" s="465">
        <v>81</v>
      </c>
      <c r="O26" s="465">
        <v>1366</v>
      </c>
      <c r="Q26" s="418">
        <v>1983</v>
      </c>
      <c r="R26" s="418">
        <v>19276.875131835914</v>
      </c>
      <c r="S26" s="418">
        <v>19128.472000354719</v>
      </c>
      <c r="T26" s="418">
        <v>20522.340849796932</v>
      </c>
      <c r="U26" s="418">
        <v>19564.250410589517</v>
      </c>
      <c r="V26" s="418">
        <v>17625.115014093619</v>
      </c>
      <c r="W26" s="418">
        <v>18233.573993681079</v>
      </c>
      <c r="X26" s="418">
        <v>18520.595621658718</v>
      </c>
      <c r="Y26" s="418">
        <v>17483.839329462735</v>
      </c>
      <c r="Z26" s="418">
        <v>18054.451672562631</v>
      </c>
      <c r="AA26" s="418">
        <v>18574.392755632663</v>
      </c>
      <c r="AB26" s="418">
        <v>12785.919853142659</v>
      </c>
      <c r="AC26" s="418">
        <v>20112.125379658963</v>
      </c>
      <c r="AD26" s="418">
        <v>16244.410445057523</v>
      </c>
      <c r="AE26" s="418">
        <v>23052.030597405799</v>
      </c>
    </row>
    <row r="27" spans="1:31" ht="18" customHeight="1">
      <c r="A27" s="418">
        <v>1984</v>
      </c>
      <c r="B27" s="465">
        <v>488</v>
      </c>
      <c r="C27" s="464">
        <f t="shared" si="12"/>
        <v>207.47212298975714</v>
      </c>
      <c r="D27" s="465">
        <v>505</v>
      </c>
      <c r="E27" s="465">
        <v>2095</v>
      </c>
      <c r="F27" s="465">
        <v>265</v>
      </c>
      <c r="G27" s="464">
        <f>G28*POWER(G$28/G$33, 1/5)</f>
        <v>290.18244300011162</v>
      </c>
      <c r="H27" s="465">
        <v>409</v>
      </c>
      <c r="I27" s="465">
        <v>219</v>
      </c>
      <c r="J27" s="465">
        <v>379</v>
      </c>
      <c r="K27" s="465">
        <v>1964</v>
      </c>
      <c r="L27" s="465">
        <v>97</v>
      </c>
      <c r="M27" s="465">
        <v>1424</v>
      </c>
      <c r="N27" s="465">
        <v>86</v>
      </c>
      <c r="O27" s="465">
        <v>1450</v>
      </c>
      <c r="Q27" s="418">
        <v>1984</v>
      </c>
      <c r="R27" s="418">
        <v>19795.455759985132</v>
      </c>
      <c r="S27" s="418">
        <v>19598.264456269313</v>
      </c>
      <c r="T27" s="418">
        <v>21511.567610842849</v>
      </c>
      <c r="U27" s="418">
        <v>20391.176318322719</v>
      </c>
      <c r="V27" s="418">
        <v>18076.876696029394</v>
      </c>
      <c r="W27" s="418">
        <v>18385.431074203439</v>
      </c>
      <c r="X27" s="418">
        <v>19110.940106988062</v>
      </c>
      <c r="Y27" s="418">
        <v>18043.822815279334</v>
      </c>
      <c r="Z27" s="418">
        <v>18536.265123337431</v>
      </c>
      <c r="AA27" s="418">
        <v>19612.169850823313</v>
      </c>
      <c r="AB27" s="418">
        <v>12961.07163031848</v>
      </c>
      <c r="AC27" s="418">
        <v>20956.820917359459</v>
      </c>
      <c r="AD27" s="418">
        <v>16654.130564045918</v>
      </c>
      <c r="AE27" s="418">
        <v>24495.241410513376</v>
      </c>
    </row>
    <row r="28" spans="1:31" ht="18" customHeight="1">
      <c r="A28" s="418">
        <v>1985</v>
      </c>
      <c r="B28" s="465">
        <v>516</v>
      </c>
      <c r="C28" s="464">
        <f t="shared" si="12"/>
        <v>219.4149668299338</v>
      </c>
      <c r="D28" s="465">
        <v>538</v>
      </c>
      <c r="E28" s="465">
        <v>2228</v>
      </c>
      <c r="F28" s="465">
        <v>285</v>
      </c>
      <c r="G28" s="465">
        <v>306</v>
      </c>
      <c r="H28" s="465">
        <v>428</v>
      </c>
      <c r="I28" s="465">
        <v>236</v>
      </c>
      <c r="J28" s="465">
        <v>379</v>
      </c>
      <c r="K28" s="465">
        <v>2130</v>
      </c>
      <c r="L28" s="465">
        <v>101</v>
      </c>
      <c r="M28" s="465">
        <v>1597</v>
      </c>
      <c r="N28" s="465">
        <v>95</v>
      </c>
      <c r="O28" s="465">
        <v>1535</v>
      </c>
      <c r="Q28" s="418">
        <v>1985</v>
      </c>
      <c r="R28" s="418">
        <v>20471.041259718295</v>
      </c>
      <c r="S28" s="418">
        <v>19917.944984794976</v>
      </c>
      <c r="T28" s="418">
        <v>22334.811728916415</v>
      </c>
      <c r="U28" s="418">
        <v>21203.508640620963</v>
      </c>
      <c r="V28" s="418">
        <v>18597.443422066157</v>
      </c>
      <c r="W28" s="418">
        <v>18569.419532486005</v>
      </c>
      <c r="X28" s="418">
        <v>19600.648589540295</v>
      </c>
      <c r="Y28" s="418">
        <v>18543.329258189562</v>
      </c>
      <c r="Z28" s="418">
        <v>18929.225922341793</v>
      </c>
      <c r="AA28" s="418">
        <v>20597.526265294426</v>
      </c>
      <c r="AB28" s="418">
        <v>13213.283694484579</v>
      </c>
      <c r="AC28" s="418">
        <v>21384.517978399384</v>
      </c>
      <c r="AD28" s="418">
        <v>17213.386430615868</v>
      </c>
      <c r="AE28" s="418">
        <v>25276.551291948901</v>
      </c>
    </row>
    <row r="29" spans="1:31" ht="18" customHeight="1">
      <c r="A29" s="418">
        <v>1986</v>
      </c>
      <c r="B29" s="465">
        <v>560</v>
      </c>
      <c r="C29" s="464">
        <f t="shared" si="12"/>
        <v>232.04528384450839</v>
      </c>
      <c r="D29" s="465">
        <v>573</v>
      </c>
      <c r="E29" s="465">
        <v>2402</v>
      </c>
      <c r="F29" s="465">
        <v>286</v>
      </c>
      <c r="G29" s="464">
        <f>G30*POWER(G$33/G$38, 1/5)</f>
        <v>365.64800097929077</v>
      </c>
      <c r="H29" s="465">
        <v>427</v>
      </c>
      <c r="I29" s="465">
        <v>248</v>
      </c>
      <c r="J29" s="465">
        <v>434</v>
      </c>
      <c r="K29" s="465">
        <v>2155</v>
      </c>
      <c r="L29" s="465">
        <v>110</v>
      </c>
      <c r="M29" s="465">
        <v>1622</v>
      </c>
      <c r="N29" s="465">
        <v>102</v>
      </c>
      <c r="O29" s="465">
        <v>1576</v>
      </c>
      <c r="Q29" s="418">
        <v>1986</v>
      </c>
      <c r="R29" s="418">
        <v>20814.174644440067</v>
      </c>
      <c r="S29" s="418">
        <v>20276.887529962136</v>
      </c>
      <c r="T29" s="418">
        <v>22649.223900854351</v>
      </c>
      <c r="U29" s="418">
        <v>22222.497444104407</v>
      </c>
      <c r="V29" s="418">
        <v>19025.992976832538</v>
      </c>
      <c r="W29" s="418">
        <v>18880.271187414532</v>
      </c>
      <c r="X29" s="418">
        <v>20043.304519815505</v>
      </c>
      <c r="Y29" s="418">
        <v>19072.618531710748</v>
      </c>
      <c r="Z29" s="418">
        <v>19351.260540198495</v>
      </c>
      <c r="AA29" s="418">
        <v>21357.176963052723</v>
      </c>
      <c r="AB29" s="418">
        <v>13601.733110494575</v>
      </c>
      <c r="AC29" s="418">
        <v>21952.09640810284</v>
      </c>
      <c r="AD29" s="418">
        <v>17863.321030362898</v>
      </c>
      <c r="AE29" s="418">
        <v>25906.742134093041</v>
      </c>
    </row>
    <row r="30" spans="1:31" ht="18" customHeight="1">
      <c r="A30" s="418">
        <v>1987</v>
      </c>
      <c r="B30" s="465">
        <v>571</v>
      </c>
      <c r="C30" s="464">
        <f t="shared" si="12"/>
        <v>245.40264746940969</v>
      </c>
      <c r="D30" s="465">
        <v>587</v>
      </c>
      <c r="E30" s="465">
        <v>2532</v>
      </c>
      <c r="F30" s="465">
        <v>297</v>
      </c>
      <c r="G30" s="464">
        <f>G31*POWER(G$33/G$38, 1/5)</f>
        <v>373.71508329701055</v>
      </c>
      <c r="H30" s="465">
        <v>440</v>
      </c>
      <c r="I30" s="465">
        <v>245</v>
      </c>
      <c r="J30" s="465">
        <v>444</v>
      </c>
      <c r="K30" s="465">
        <v>2437</v>
      </c>
      <c r="L30" s="465">
        <v>119</v>
      </c>
      <c r="M30" s="465">
        <v>1716</v>
      </c>
      <c r="N30" s="465">
        <v>115</v>
      </c>
      <c r="O30" s="465">
        <v>1644</v>
      </c>
      <c r="Q30" s="418">
        <v>1987</v>
      </c>
      <c r="R30" s="418">
        <v>21803.238380595947</v>
      </c>
      <c r="S30" s="418">
        <v>20721.486634040146</v>
      </c>
      <c r="T30" s="418">
        <v>23303.334455036107</v>
      </c>
      <c r="U30" s="418">
        <v>22256.499841761437</v>
      </c>
      <c r="V30" s="418">
        <v>19634.352301616302</v>
      </c>
      <c r="W30" s="418">
        <v>19187.359334380122</v>
      </c>
      <c r="X30" s="418">
        <v>20317.019632727483</v>
      </c>
      <c r="Y30" s="418">
        <v>19679.427006688034</v>
      </c>
      <c r="Z30" s="418">
        <v>19594.503890002288</v>
      </c>
      <c r="AA30" s="418">
        <v>21633.510155704626</v>
      </c>
      <c r="AB30" s="418">
        <v>14320.934480155818</v>
      </c>
      <c r="AC30" s="418">
        <v>22644.666769085325</v>
      </c>
      <c r="AD30" s="418">
        <v>18638.810466663999</v>
      </c>
      <c r="AE30" s="418">
        <v>26489.166770539749</v>
      </c>
    </row>
    <row r="31" spans="1:31" ht="18" customHeight="1">
      <c r="A31" s="418">
        <v>1988</v>
      </c>
      <c r="B31" s="465">
        <v>609</v>
      </c>
      <c r="C31" s="464">
        <f t="shared" si="12"/>
        <v>259.52890913029688</v>
      </c>
      <c r="D31" s="465">
        <v>604</v>
      </c>
      <c r="E31" s="465">
        <v>2523</v>
      </c>
      <c r="F31" s="465">
        <v>305</v>
      </c>
      <c r="G31" s="464">
        <f>G32*POWER(G$33/G$38, 1/5)</f>
        <v>381.96014502921247</v>
      </c>
      <c r="H31" s="465">
        <v>468</v>
      </c>
      <c r="I31" s="465">
        <v>267</v>
      </c>
      <c r="J31" s="465">
        <v>485</v>
      </c>
      <c r="K31" s="465">
        <v>2700</v>
      </c>
      <c r="L31" s="465">
        <v>141</v>
      </c>
      <c r="M31" s="465">
        <v>1831</v>
      </c>
      <c r="N31" s="465">
        <v>123</v>
      </c>
      <c r="O31" s="465">
        <v>1803</v>
      </c>
      <c r="Q31" s="418">
        <v>1988</v>
      </c>
      <c r="R31" s="418">
        <v>22325.228035332177</v>
      </c>
      <c r="S31" s="418">
        <v>21625.709876026271</v>
      </c>
      <c r="T31" s="418">
        <v>24147.412378231627</v>
      </c>
      <c r="U31" s="418">
        <v>22211.750876298407</v>
      </c>
      <c r="V31" s="418">
        <v>20599.994629379638</v>
      </c>
      <c r="W31" s="418">
        <v>20007.708836600577</v>
      </c>
      <c r="X31" s="418">
        <v>20963.135289326117</v>
      </c>
      <c r="Y31" s="418">
        <v>20494.935191091245</v>
      </c>
      <c r="Z31" s="418">
        <v>20136.964112905567</v>
      </c>
      <c r="AA31" s="418">
        <v>21483.221895191822</v>
      </c>
      <c r="AB31" s="418">
        <v>15017.447199761515</v>
      </c>
      <c r="AC31" s="418">
        <v>23151.318686934654</v>
      </c>
      <c r="AD31" s="418">
        <v>19538.193993164485</v>
      </c>
      <c r="AE31" s="418">
        <v>27325.827949673225</v>
      </c>
    </row>
    <row r="32" spans="1:31" ht="18" customHeight="1">
      <c r="A32" s="418">
        <v>1989</v>
      </c>
      <c r="B32" s="465">
        <v>634</v>
      </c>
      <c r="C32" s="464">
        <f t="shared" si="12"/>
        <v>274.46832937186616</v>
      </c>
      <c r="D32" s="465">
        <v>628</v>
      </c>
      <c r="E32" s="465">
        <v>2567</v>
      </c>
      <c r="F32" s="465">
        <v>313</v>
      </c>
      <c r="G32" s="464">
        <f>G33*POWER(G$33/G$38, 1/5)</f>
        <v>390.38711283373044</v>
      </c>
      <c r="H32" s="465">
        <v>474</v>
      </c>
      <c r="I32" s="465">
        <v>287</v>
      </c>
      <c r="J32" s="465">
        <v>516</v>
      </c>
      <c r="K32" s="465">
        <v>2846</v>
      </c>
      <c r="L32" s="465">
        <v>160</v>
      </c>
      <c r="M32" s="465">
        <v>1840</v>
      </c>
      <c r="N32" s="465">
        <v>131</v>
      </c>
      <c r="O32" s="465">
        <v>1913</v>
      </c>
      <c r="Q32" s="418">
        <v>1989</v>
      </c>
      <c r="R32" s="418">
        <v>22446.587334899159</v>
      </c>
      <c r="S32" s="418">
        <v>22294.902196047555</v>
      </c>
      <c r="T32" s="418">
        <v>24339.295255589808</v>
      </c>
      <c r="U32" s="418">
        <v>22330.296317492372</v>
      </c>
      <c r="V32" s="418">
        <v>21563.73002341784</v>
      </c>
      <c r="W32" s="418">
        <v>20741.304171828986</v>
      </c>
      <c r="X32" s="418">
        <v>21624.397528231828</v>
      </c>
      <c r="Y32" s="418">
        <v>21173.491576174809</v>
      </c>
      <c r="Z32" s="418">
        <v>20905.236110942154</v>
      </c>
      <c r="AA32" s="418">
        <v>21605.120251412187</v>
      </c>
      <c r="AB32" s="418">
        <v>15711.907858059902</v>
      </c>
      <c r="AC32" s="418">
        <v>23639.817555026715</v>
      </c>
      <c r="AD32" s="418">
        <v>19927.921140739621</v>
      </c>
      <c r="AE32" s="418">
        <v>28033.794144358733</v>
      </c>
    </row>
    <row r="33" spans="1:31" ht="18" customHeight="1">
      <c r="A33" s="418">
        <v>1990</v>
      </c>
      <c r="B33" s="465">
        <v>665</v>
      </c>
      <c r="C33" s="464">
        <f t="shared" si="12"/>
        <v>290.26771653543318</v>
      </c>
      <c r="D33" s="465">
        <v>658</v>
      </c>
      <c r="E33" s="465">
        <v>2807</v>
      </c>
      <c r="F33" s="465">
        <v>321</v>
      </c>
      <c r="G33" s="465">
        <v>399</v>
      </c>
      <c r="H33" s="465">
        <v>482</v>
      </c>
      <c r="I33" s="465">
        <v>283</v>
      </c>
      <c r="J33" s="465">
        <v>540</v>
      </c>
      <c r="K33" s="465">
        <v>3189</v>
      </c>
      <c r="L33" s="465">
        <v>171</v>
      </c>
      <c r="M33" s="465">
        <v>1799</v>
      </c>
      <c r="N33" s="465">
        <v>130</v>
      </c>
      <c r="O33" s="465">
        <v>2032</v>
      </c>
      <c r="Q33" s="418">
        <v>1990</v>
      </c>
      <c r="R33" s="418">
        <v>21736.553381017548</v>
      </c>
      <c r="S33" s="418">
        <v>22929.792050484954</v>
      </c>
      <c r="T33" s="418">
        <v>24021.37151751278</v>
      </c>
      <c r="U33" s="418">
        <v>22653.929247322016</v>
      </c>
      <c r="V33" s="418">
        <v>21582.521114008065</v>
      </c>
      <c r="W33" s="418">
        <v>21194.283362826685</v>
      </c>
      <c r="X33" s="418">
        <v>22563.736562874255</v>
      </c>
      <c r="Y33" s="418">
        <v>21590.036962563689</v>
      </c>
      <c r="Z33" s="418">
        <v>21632.578417796991</v>
      </c>
      <c r="AA33" s="418">
        <v>21948.87258257077</v>
      </c>
      <c r="AB33" s="418">
        <v>16281.274209954714</v>
      </c>
      <c r="AC33" s="418">
        <v>23692.1019046806</v>
      </c>
      <c r="AD33" s="418">
        <v>20026.724094756173</v>
      </c>
      <c r="AE33" s="418">
        <v>28235.505128983103</v>
      </c>
    </row>
    <row r="34" spans="1:31" ht="18" customHeight="1">
      <c r="A34" s="418">
        <v>1991</v>
      </c>
      <c r="B34" s="465">
        <v>689</v>
      </c>
      <c r="C34" s="464">
        <f t="shared" si="12"/>
        <v>306.97657341929744</v>
      </c>
      <c r="D34" s="465">
        <v>685</v>
      </c>
      <c r="E34" s="465">
        <v>2671</v>
      </c>
      <c r="F34" s="465">
        <v>338</v>
      </c>
      <c r="G34" s="465">
        <v>419</v>
      </c>
      <c r="H34" s="464">
        <f>H33*POWER(H35/H33,1/2)</f>
        <v>436.88900192154068</v>
      </c>
      <c r="I34" s="465">
        <v>299</v>
      </c>
      <c r="J34" s="465">
        <v>527</v>
      </c>
      <c r="K34" s="465">
        <v>3097</v>
      </c>
      <c r="L34" s="465">
        <v>191</v>
      </c>
      <c r="M34" s="465">
        <v>1996</v>
      </c>
      <c r="N34" s="465">
        <v>138</v>
      </c>
      <c r="O34" s="465">
        <v>2064</v>
      </c>
      <c r="Q34" s="418">
        <v>1991</v>
      </c>
      <c r="R34" s="418">
        <v>21442.338754164037</v>
      </c>
      <c r="S34" s="418">
        <v>23261.434954310978</v>
      </c>
      <c r="T34" s="418">
        <v>23228.331315315045</v>
      </c>
      <c r="U34" s="418">
        <v>22921.764662151596</v>
      </c>
      <c r="V34" s="418">
        <v>20171.472994966727</v>
      </c>
      <c r="W34" s="418">
        <v>21332.11401353855</v>
      </c>
      <c r="X34" s="418">
        <v>23532.512737488345</v>
      </c>
      <c r="Y34" s="418">
        <v>21899.433192743294</v>
      </c>
      <c r="Z34" s="418">
        <v>21982.27366382521</v>
      </c>
      <c r="AA34" s="418">
        <v>22518.810022166021</v>
      </c>
      <c r="AB34" s="418">
        <v>16666.238927487255</v>
      </c>
      <c r="AC34" s="418">
        <v>23273.773531500305</v>
      </c>
      <c r="AD34" s="418">
        <v>19678.410197080066</v>
      </c>
      <c r="AE34" s="418">
        <v>27789.459295522487</v>
      </c>
    </row>
    <row r="35" spans="1:31" ht="18" customHeight="1">
      <c r="A35" s="418">
        <v>1992</v>
      </c>
      <c r="B35" s="465">
        <v>725</v>
      </c>
      <c r="C35" s="464">
        <f t="shared" si="12"/>
        <v>324.64725238140642</v>
      </c>
      <c r="D35" s="465">
        <v>716</v>
      </c>
      <c r="E35" s="465">
        <v>2777</v>
      </c>
      <c r="F35" s="465">
        <v>357</v>
      </c>
      <c r="G35" s="465">
        <v>429</v>
      </c>
      <c r="H35" s="465">
        <v>396</v>
      </c>
      <c r="I35" s="465">
        <v>334</v>
      </c>
      <c r="J35" s="465">
        <v>478</v>
      </c>
      <c r="K35" s="465">
        <v>3150</v>
      </c>
      <c r="L35" s="465">
        <v>203</v>
      </c>
      <c r="M35" s="465">
        <v>2183</v>
      </c>
      <c r="N35" s="465">
        <v>137</v>
      </c>
      <c r="O35" s="465">
        <v>2113</v>
      </c>
      <c r="Q35" s="418">
        <v>1992</v>
      </c>
      <c r="R35" s="418">
        <v>22098.703523991328</v>
      </c>
      <c r="S35" s="418">
        <v>23521.108523892042</v>
      </c>
      <c r="T35" s="418">
        <v>23155.904506896339</v>
      </c>
      <c r="U35" s="418">
        <v>23261.563688509203</v>
      </c>
      <c r="V35" s="418">
        <v>19359.854984026369</v>
      </c>
      <c r="W35" s="418">
        <v>21498.533015425211</v>
      </c>
      <c r="X35" s="418">
        <v>23874.237680496899</v>
      </c>
      <c r="Y35" s="418">
        <v>22060.31082272371</v>
      </c>
      <c r="Z35" s="418">
        <v>22189.428234878545</v>
      </c>
      <c r="AA35" s="418">
        <v>23181.63566633964</v>
      </c>
      <c r="AB35" s="418">
        <v>16781.865936958711</v>
      </c>
      <c r="AC35" s="418">
        <v>22859.200043841996</v>
      </c>
      <c r="AD35" s="418">
        <v>19657.301271966284</v>
      </c>
      <c r="AE35" s="418">
        <v>28356.48193910718</v>
      </c>
    </row>
    <row r="36" spans="1:31" ht="18" customHeight="1">
      <c r="A36" s="418">
        <v>1993</v>
      </c>
      <c r="B36" s="465">
        <v>761</v>
      </c>
      <c r="C36" s="464">
        <f>C37*POWER(C$38/C$43, 1/5)</f>
        <v>343.33511937028845</v>
      </c>
      <c r="D36" s="465">
        <v>755</v>
      </c>
      <c r="E36" s="465">
        <v>2980</v>
      </c>
      <c r="F36" s="465">
        <v>379</v>
      </c>
      <c r="G36" s="465">
        <v>447</v>
      </c>
      <c r="H36" s="465">
        <v>406</v>
      </c>
      <c r="I36" s="465">
        <v>352</v>
      </c>
      <c r="J36" s="465">
        <v>472</v>
      </c>
      <c r="K36" s="465">
        <v>3209</v>
      </c>
      <c r="L36" s="465">
        <v>216</v>
      </c>
      <c r="M36" s="465">
        <v>2157</v>
      </c>
      <c r="N36" s="465">
        <v>136</v>
      </c>
      <c r="O36" s="465">
        <v>2153</v>
      </c>
      <c r="Q36" s="418">
        <v>1993</v>
      </c>
      <c r="R36" s="418">
        <v>22629.847666995131</v>
      </c>
      <c r="S36" s="418">
        <v>23204.789970011308</v>
      </c>
      <c r="T36" s="418">
        <v>23438.422697446884</v>
      </c>
      <c r="U36" s="418">
        <v>23160.099019645699</v>
      </c>
      <c r="V36" s="418">
        <v>19113.62746281764</v>
      </c>
      <c r="W36" s="418">
        <v>21306.285351012186</v>
      </c>
      <c r="X36" s="418">
        <v>23512.053749244802</v>
      </c>
      <c r="Y36" s="418">
        <v>21851.017819773573</v>
      </c>
      <c r="Z36" s="418">
        <v>22309.767179553866</v>
      </c>
      <c r="AA36" s="418">
        <v>23683.944832255824</v>
      </c>
      <c r="AB36" s="418">
        <v>16572.525394584012</v>
      </c>
      <c r="AC36" s="418">
        <v>22255.594781893018</v>
      </c>
      <c r="AD36" s="418">
        <v>20049.219080948598</v>
      </c>
      <c r="AE36" s="418">
        <v>28794.453026522187</v>
      </c>
    </row>
    <row r="37" spans="1:31" ht="18" customHeight="1">
      <c r="A37" s="418">
        <v>1994</v>
      </c>
      <c r="B37" s="465">
        <v>790</v>
      </c>
      <c r="C37" s="464">
        <f>C38*POWER(C$38/C$43, 1/5)</f>
        <v>363.09872739819781</v>
      </c>
      <c r="D37" s="465">
        <v>773</v>
      </c>
      <c r="E37" s="465">
        <v>3142</v>
      </c>
      <c r="F37" s="465">
        <v>375</v>
      </c>
      <c r="G37" s="465">
        <v>463</v>
      </c>
      <c r="H37" s="465">
        <v>423</v>
      </c>
      <c r="I37" s="465">
        <v>375</v>
      </c>
      <c r="J37" s="465">
        <v>488</v>
      </c>
      <c r="K37" s="465">
        <v>3303</v>
      </c>
      <c r="L37" s="465">
        <v>227</v>
      </c>
      <c r="M37" s="465">
        <v>2171</v>
      </c>
      <c r="N37" s="465">
        <v>155</v>
      </c>
      <c r="O37" s="465">
        <v>2138</v>
      </c>
      <c r="Q37" s="418">
        <v>1994</v>
      </c>
      <c r="R37" s="418">
        <v>23389.70061733247</v>
      </c>
      <c r="S37" s="418">
        <v>23882.565155747743</v>
      </c>
      <c r="T37" s="418">
        <v>24296.877591016237</v>
      </c>
      <c r="U37" s="418">
        <v>24359.982299981359</v>
      </c>
      <c r="V37" s="418">
        <v>19715.082806335591</v>
      </c>
      <c r="W37" s="418">
        <v>21658.782767820507</v>
      </c>
      <c r="X37" s="418">
        <v>24064.76130495689</v>
      </c>
      <c r="Y37" s="418">
        <v>22316.672919790333</v>
      </c>
      <c r="Z37" s="418">
        <v>22834.478261368382</v>
      </c>
      <c r="AA37" s="418">
        <v>24736.886836495283</v>
      </c>
      <c r="AB37" s="418">
        <v>16937.112585456784</v>
      </c>
      <c r="AC37" s="418">
        <v>22985.182277870295</v>
      </c>
      <c r="AD37" s="418">
        <v>20853.896450320604</v>
      </c>
      <c r="AE37" s="418">
        <v>29618.145857902313</v>
      </c>
    </row>
    <row r="38" spans="1:31" ht="18" customHeight="1">
      <c r="A38" s="418">
        <v>1995</v>
      </c>
      <c r="B38" s="465">
        <v>799</v>
      </c>
      <c r="C38" s="465">
        <v>384</v>
      </c>
      <c r="D38" s="465">
        <v>776</v>
      </c>
      <c r="E38" s="465">
        <v>3050</v>
      </c>
      <c r="F38" s="465">
        <v>407</v>
      </c>
      <c r="G38" s="465">
        <v>445</v>
      </c>
      <c r="H38" s="465">
        <v>425</v>
      </c>
      <c r="I38" s="465">
        <v>405</v>
      </c>
      <c r="J38" s="465">
        <v>535</v>
      </c>
      <c r="K38" s="465">
        <v>3523</v>
      </c>
      <c r="L38" s="465">
        <v>271</v>
      </c>
      <c r="M38" s="465">
        <v>2300</v>
      </c>
      <c r="N38" s="465">
        <v>158</v>
      </c>
      <c r="O38" s="465">
        <v>2170</v>
      </c>
      <c r="Q38" s="418">
        <v>1995</v>
      </c>
      <c r="R38" s="418">
        <v>24046.204017096105</v>
      </c>
      <c r="S38" s="418">
        <v>24401.450907659357</v>
      </c>
      <c r="T38" s="418">
        <v>24722.093362298201</v>
      </c>
      <c r="U38" s="418">
        <v>24991.45790658399</v>
      </c>
      <c r="V38" s="418">
        <v>20420.265655018302</v>
      </c>
      <c r="W38" s="418">
        <v>22008.679244216932</v>
      </c>
      <c r="X38" s="418">
        <v>24447.970434258848</v>
      </c>
      <c r="Y38" s="418">
        <v>22947.193812993872</v>
      </c>
      <c r="Z38" s="418">
        <v>23425.689623391954</v>
      </c>
      <c r="AA38" s="418">
        <v>25648.28077798909</v>
      </c>
      <c r="AB38" s="418">
        <v>17378.993347274489</v>
      </c>
      <c r="AC38" s="418">
        <v>23765.961922843868</v>
      </c>
      <c r="AD38" s="418">
        <v>21430.055896427846</v>
      </c>
      <c r="AE38" s="418">
        <v>30016.173901470982</v>
      </c>
    </row>
    <row r="39" spans="1:31" ht="18" customHeight="1">
      <c r="A39" s="418">
        <v>1996</v>
      </c>
      <c r="B39" s="465">
        <v>853</v>
      </c>
      <c r="C39" s="465">
        <v>379</v>
      </c>
      <c r="D39" s="465">
        <v>775</v>
      </c>
      <c r="E39" s="465">
        <v>3171</v>
      </c>
      <c r="F39" s="465">
        <v>431</v>
      </c>
      <c r="G39" s="465">
        <v>451</v>
      </c>
      <c r="H39" s="465">
        <v>426</v>
      </c>
      <c r="I39" s="465">
        <v>417</v>
      </c>
      <c r="J39" s="465">
        <v>634</v>
      </c>
      <c r="K39" s="465">
        <v>3675</v>
      </c>
      <c r="L39" s="465">
        <v>276</v>
      </c>
      <c r="M39" s="465">
        <v>2351</v>
      </c>
      <c r="N39" s="465">
        <v>172</v>
      </c>
      <c r="O39" s="465">
        <v>2212</v>
      </c>
      <c r="Q39" s="418">
        <v>1996</v>
      </c>
      <c r="R39" s="418">
        <v>24491.508654944064</v>
      </c>
      <c r="S39" s="418">
        <v>24320.197596361719</v>
      </c>
      <c r="T39" s="418">
        <v>24861.056021418655</v>
      </c>
      <c r="U39" s="418">
        <v>25658.645894333109</v>
      </c>
      <c r="V39" s="418">
        <v>20529.602130325868</v>
      </c>
      <c r="W39" s="418">
        <v>22185.479128691608</v>
      </c>
      <c r="X39" s="418">
        <v>24596.767955795185</v>
      </c>
      <c r="Y39" s="418">
        <v>23258.762746166962</v>
      </c>
      <c r="Z39" s="418">
        <v>24154.303544881397</v>
      </c>
      <c r="AA39" s="418">
        <v>27781.92317166887</v>
      </c>
      <c r="AB39" s="418">
        <v>17820.476011813535</v>
      </c>
      <c r="AC39" s="418">
        <v>24167.89673932072</v>
      </c>
      <c r="AD39" s="418">
        <v>22338.010433368479</v>
      </c>
      <c r="AE39" s="418">
        <v>30791.234495736786</v>
      </c>
    </row>
    <row r="40" spans="1:31" ht="18" customHeight="1">
      <c r="A40" s="418">
        <v>1997</v>
      </c>
      <c r="B40" s="465">
        <v>845</v>
      </c>
      <c r="C40" s="465">
        <v>434</v>
      </c>
      <c r="D40" s="465">
        <v>814</v>
      </c>
      <c r="E40" s="465">
        <v>3261</v>
      </c>
      <c r="F40" s="465">
        <v>429</v>
      </c>
      <c r="G40" s="465">
        <v>452</v>
      </c>
      <c r="H40" s="465">
        <v>459</v>
      </c>
      <c r="I40" s="465">
        <v>436</v>
      </c>
      <c r="J40" s="465">
        <v>606</v>
      </c>
      <c r="K40" s="465">
        <v>4880</v>
      </c>
      <c r="L40" s="465">
        <v>280</v>
      </c>
      <c r="M40" s="465">
        <v>2562</v>
      </c>
      <c r="N40" s="465">
        <v>199</v>
      </c>
      <c r="O40" s="465">
        <v>2274</v>
      </c>
      <c r="Q40" s="418">
        <v>1997</v>
      </c>
      <c r="R40" s="418">
        <v>25338.011072261717</v>
      </c>
      <c r="S40" s="418">
        <v>24976.130474856869</v>
      </c>
      <c r="T40" s="418">
        <v>25655.431644993074</v>
      </c>
      <c r="U40" s="418">
        <v>26476.961827066974</v>
      </c>
      <c r="V40" s="418">
        <v>21943.454789183237</v>
      </c>
      <c r="W40" s="418">
        <v>22749.051057693971</v>
      </c>
      <c r="X40" s="418">
        <v>24715.832379783751</v>
      </c>
      <c r="Y40" s="418">
        <v>23671.220529949656</v>
      </c>
      <c r="Z40" s="418">
        <v>25257.100416890906</v>
      </c>
      <c r="AA40" s="418">
        <v>29310.137047894255</v>
      </c>
      <c r="AB40" s="418">
        <v>18548.714261041314</v>
      </c>
      <c r="AC40" s="418">
        <v>24623.651017440097</v>
      </c>
      <c r="AD40" s="418">
        <v>23503.019333164368</v>
      </c>
      <c r="AE40" s="418">
        <v>31796.304474090801</v>
      </c>
    </row>
    <row r="41" spans="1:31" ht="18" customHeight="1">
      <c r="A41" s="418">
        <v>1998</v>
      </c>
      <c r="B41" s="465">
        <v>914</v>
      </c>
      <c r="C41" s="465">
        <v>458</v>
      </c>
      <c r="D41" s="465">
        <v>853</v>
      </c>
      <c r="E41" s="465">
        <v>3443</v>
      </c>
      <c r="F41" s="465">
        <v>442</v>
      </c>
      <c r="G41" s="465">
        <v>464</v>
      </c>
      <c r="H41" s="465">
        <v>486</v>
      </c>
      <c r="I41" s="465">
        <v>453</v>
      </c>
      <c r="J41" s="465">
        <v>707</v>
      </c>
      <c r="K41" s="465">
        <v>5229</v>
      </c>
      <c r="L41" s="465">
        <v>293</v>
      </c>
      <c r="M41" s="465">
        <v>2701</v>
      </c>
      <c r="N41" s="465">
        <v>206</v>
      </c>
      <c r="O41" s="465">
        <v>2386</v>
      </c>
      <c r="Q41" s="418">
        <v>1998</v>
      </c>
      <c r="R41" s="418">
        <v>26367.666927223028</v>
      </c>
      <c r="S41" s="418">
        <v>25239.001646397821</v>
      </c>
      <c r="T41" s="418">
        <v>26485.921869508595</v>
      </c>
      <c r="U41" s="418">
        <v>27095.645247009565</v>
      </c>
      <c r="V41" s="418">
        <v>23376.524997204677</v>
      </c>
      <c r="W41" s="418">
        <v>23582.578352815304</v>
      </c>
      <c r="X41" s="418">
        <v>25137.059577064792</v>
      </c>
      <c r="Y41" s="418">
        <v>24593.619268343609</v>
      </c>
      <c r="Z41" s="418">
        <v>26411.054095394917</v>
      </c>
      <c r="AA41" s="418">
        <v>28416.937950702748</v>
      </c>
      <c r="AB41" s="418">
        <v>19581.875078328867</v>
      </c>
      <c r="AC41" s="418">
        <v>25311.674453460026</v>
      </c>
      <c r="AD41" s="418">
        <v>24157.319152423501</v>
      </c>
      <c r="AE41" s="418">
        <v>32811.387190833419</v>
      </c>
    </row>
    <row r="42" spans="1:31" ht="18" customHeight="1">
      <c r="A42" s="418">
        <v>1999</v>
      </c>
      <c r="B42" s="465">
        <v>900</v>
      </c>
      <c r="C42" s="465">
        <v>489</v>
      </c>
      <c r="D42" s="465">
        <v>896</v>
      </c>
      <c r="E42" s="465">
        <v>3539</v>
      </c>
      <c r="F42" s="465">
        <v>463</v>
      </c>
      <c r="G42" s="465">
        <v>479</v>
      </c>
      <c r="H42" s="465">
        <v>507</v>
      </c>
      <c r="I42" s="465">
        <v>459</v>
      </c>
      <c r="J42" s="465">
        <v>767</v>
      </c>
      <c r="K42" s="465">
        <v>5231</v>
      </c>
      <c r="L42" s="465">
        <v>308</v>
      </c>
      <c r="M42" s="465">
        <v>2866</v>
      </c>
      <c r="N42" s="465">
        <v>216</v>
      </c>
      <c r="O42" s="465">
        <v>2489</v>
      </c>
      <c r="Q42" s="418">
        <v>1999</v>
      </c>
      <c r="R42" s="418">
        <v>27471.642228851153</v>
      </c>
      <c r="S42" s="418">
        <v>25881.41925672242</v>
      </c>
      <c r="T42" s="418">
        <v>27724.783007452039</v>
      </c>
      <c r="U42" s="418">
        <v>27508.344288618726</v>
      </c>
      <c r="V42" s="418">
        <v>24106.959974425437</v>
      </c>
      <c r="W42" s="418">
        <v>24122.621961639499</v>
      </c>
      <c r="X42" s="418">
        <v>25685.625376216649</v>
      </c>
      <c r="Y42" s="418">
        <v>24719.949518756977</v>
      </c>
      <c r="Z42" s="418">
        <v>27515.60390351036</v>
      </c>
      <c r="AA42" s="418">
        <v>30444.912814243344</v>
      </c>
      <c r="AB42" s="418">
        <v>20253.326995751748</v>
      </c>
      <c r="AC42" s="418">
        <v>26538.360328715647</v>
      </c>
      <c r="AD42" s="418">
        <v>24773.609256503518</v>
      </c>
      <c r="AE42" s="418">
        <v>34018.195908202862</v>
      </c>
    </row>
    <row r="43" spans="1:31" ht="18" customHeight="1">
      <c r="A43" s="418">
        <v>2000</v>
      </c>
      <c r="B43" s="465">
        <v>986</v>
      </c>
      <c r="C43" s="465">
        <v>508</v>
      </c>
      <c r="D43" s="465">
        <v>920</v>
      </c>
      <c r="E43" s="465">
        <v>3519</v>
      </c>
      <c r="F43" s="465">
        <v>534</v>
      </c>
      <c r="G43" s="465">
        <v>493</v>
      </c>
      <c r="H43" s="465">
        <v>525</v>
      </c>
      <c r="I43" s="465">
        <v>462</v>
      </c>
      <c r="J43" s="465">
        <v>771</v>
      </c>
      <c r="K43" s="465">
        <v>4864</v>
      </c>
      <c r="L43" s="465">
        <v>320</v>
      </c>
      <c r="M43" s="465">
        <v>3156</v>
      </c>
      <c r="N43" s="465">
        <v>241</v>
      </c>
      <c r="O43" s="465">
        <v>2671</v>
      </c>
      <c r="Q43" s="418">
        <v>2000</v>
      </c>
      <c r="R43" s="418">
        <v>28045.656627910303</v>
      </c>
      <c r="S43" s="418">
        <v>27624.445463748914</v>
      </c>
      <c r="T43" s="418">
        <v>28484.977655336239</v>
      </c>
      <c r="U43" s="418">
        <v>28822.334338938366</v>
      </c>
      <c r="V43" s="418">
        <v>25651.000545028579</v>
      </c>
      <c r="W43" s="418">
        <v>25241.494349328819</v>
      </c>
      <c r="X43" s="418">
        <v>25949.058844575466</v>
      </c>
      <c r="Y43" s="418">
        <v>25594.345658979859</v>
      </c>
      <c r="Z43" s="418">
        <v>29405.549014019125</v>
      </c>
      <c r="AA43" s="418">
        <v>36125.703607891723</v>
      </c>
      <c r="AB43" s="418">
        <v>21320.069004120171</v>
      </c>
      <c r="AC43" s="418">
        <v>27948.47498356114</v>
      </c>
      <c r="AD43" s="418">
        <v>26071.306688230168</v>
      </c>
      <c r="AE43" s="418">
        <v>35050.173855774068</v>
      </c>
    </row>
    <row r="44" spans="1:31" ht="18" customHeight="1">
      <c r="A44" s="418">
        <v>2001</v>
      </c>
      <c r="B44" s="465">
        <v>1041</v>
      </c>
      <c r="C44" s="465">
        <v>505</v>
      </c>
      <c r="D44" s="465">
        <v>988</v>
      </c>
      <c r="E44" s="465">
        <v>3609</v>
      </c>
      <c r="F44" s="465">
        <v>544</v>
      </c>
      <c r="G44" s="465">
        <v>505</v>
      </c>
      <c r="H44" s="465">
        <v>548</v>
      </c>
      <c r="I44" s="465">
        <v>440</v>
      </c>
      <c r="J44" s="465">
        <v>819</v>
      </c>
      <c r="K44" s="465">
        <v>4844</v>
      </c>
      <c r="L44" s="465">
        <v>334</v>
      </c>
      <c r="M44" s="465">
        <v>4168</v>
      </c>
      <c r="N44" s="465">
        <v>246</v>
      </c>
      <c r="O44" s="465">
        <v>2754</v>
      </c>
      <c r="Q44" s="418">
        <v>2001</v>
      </c>
      <c r="R44" s="418">
        <v>28593.045156007982</v>
      </c>
      <c r="S44" s="418">
        <v>27857.233957176511</v>
      </c>
      <c r="T44" s="418">
        <v>28681.571012771987</v>
      </c>
      <c r="U44" s="418">
        <v>28784.928700707376</v>
      </c>
      <c r="V44" s="418">
        <v>25930.414465825135</v>
      </c>
      <c r="W44" s="418">
        <v>26025.664378345762</v>
      </c>
      <c r="X44" s="418">
        <v>26259.783683252983</v>
      </c>
      <c r="Y44" s="418">
        <v>26526.047307134439</v>
      </c>
      <c r="Z44" s="418">
        <v>30105.71230947756</v>
      </c>
      <c r="AA44" s="418">
        <v>36269.436223927041</v>
      </c>
      <c r="AB44" s="418">
        <v>22090.561618180644</v>
      </c>
      <c r="AC44" s="418">
        <v>27605.539646061221</v>
      </c>
      <c r="AD44" s="418">
        <v>26966.908195331893</v>
      </c>
      <c r="AE44" s="418">
        <v>35071.150453126458</v>
      </c>
    </row>
    <row r="45" spans="1:31" ht="18" customHeight="1">
      <c r="A45" s="418">
        <v>2002</v>
      </c>
      <c r="B45" s="465">
        <v>1069</v>
      </c>
      <c r="C45" s="465">
        <v>555</v>
      </c>
      <c r="D45" s="465">
        <v>1052</v>
      </c>
      <c r="E45" s="465">
        <v>3642</v>
      </c>
      <c r="F45" s="465">
        <v>571</v>
      </c>
      <c r="G45" s="465">
        <v>515</v>
      </c>
      <c r="H45" s="465">
        <v>559</v>
      </c>
      <c r="I45" s="465">
        <v>451</v>
      </c>
      <c r="J45" s="465">
        <v>879</v>
      </c>
      <c r="K45" s="465">
        <v>5467</v>
      </c>
      <c r="L45" s="465">
        <v>338</v>
      </c>
      <c r="M45" s="465">
        <v>4355</v>
      </c>
      <c r="N45" s="465">
        <v>262</v>
      </c>
      <c r="O45" s="465">
        <v>2926</v>
      </c>
      <c r="Q45" s="418">
        <v>2002</v>
      </c>
      <c r="R45" s="418">
        <v>29293.959583113246</v>
      </c>
      <c r="S45" s="418">
        <v>28879.225621120331</v>
      </c>
      <c r="T45" s="418">
        <v>28780.663314433365</v>
      </c>
      <c r="U45" s="418">
        <v>29593.731372381597</v>
      </c>
      <c r="V45" s="418">
        <v>26469.24790838833</v>
      </c>
      <c r="W45" s="418">
        <v>26629.546687294664</v>
      </c>
      <c r="X45" s="418">
        <v>26544.352341328038</v>
      </c>
      <c r="Y45" s="418">
        <v>25790.769974576382</v>
      </c>
      <c r="Z45" s="418">
        <v>30736.021107084205</v>
      </c>
      <c r="AA45" s="418">
        <v>35651.36972883594</v>
      </c>
      <c r="AB45" s="418">
        <v>23156.777474997463</v>
      </c>
      <c r="AC45" s="418">
        <v>28171.062696244935</v>
      </c>
      <c r="AD45" s="418">
        <v>27795.623431747368</v>
      </c>
      <c r="AE45" s="418">
        <v>35365.218248565674</v>
      </c>
    </row>
    <row r="46" spans="1:31" ht="18" customHeight="1">
      <c r="A46" s="418">
        <v>2003</v>
      </c>
      <c r="B46" s="465">
        <v>1114</v>
      </c>
      <c r="C46" s="465">
        <v>702</v>
      </c>
      <c r="D46" s="465">
        <v>1060</v>
      </c>
      <c r="E46" s="465">
        <v>3642</v>
      </c>
      <c r="F46" s="465">
        <v>603</v>
      </c>
      <c r="G46" s="465">
        <v>542</v>
      </c>
      <c r="H46" s="465">
        <v>581</v>
      </c>
      <c r="I46" s="465">
        <v>451</v>
      </c>
      <c r="J46" s="464">
        <f t="shared" ref="J46:J52" si="13">J45*POWER(J$45/J$40,1/5)</f>
        <v>946.87385552293074</v>
      </c>
      <c r="K46" s="465">
        <v>5536</v>
      </c>
      <c r="L46" s="465">
        <v>397</v>
      </c>
      <c r="M46" s="465">
        <v>4366</v>
      </c>
      <c r="N46" s="465">
        <v>273</v>
      </c>
      <c r="O46" s="465">
        <v>3082</v>
      </c>
      <c r="Q46" s="418">
        <v>2003</v>
      </c>
      <c r="R46" s="418">
        <v>30215.680139971533</v>
      </c>
      <c r="S46" s="418">
        <v>28484.625126887811</v>
      </c>
      <c r="T46" s="418">
        <v>29451.792291654045</v>
      </c>
      <c r="U46" s="418">
        <v>28659.620900454182</v>
      </c>
      <c r="V46" s="418">
        <v>25989.045898622244</v>
      </c>
      <c r="W46" s="418">
        <v>25695.928901328643</v>
      </c>
      <c r="X46" s="418">
        <v>26907.104552349312</v>
      </c>
      <c r="Y46" s="418">
        <v>25560.796244605543</v>
      </c>
      <c r="Z46" s="418">
        <v>29860.602197713819</v>
      </c>
      <c r="AA46" s="418">
        <v>36073.62944433208</v>
      </c>
      <c r="AB46" s="418">
        <v>23310.361701535636</v>
      </c>
      <c r="AC46" s="418">
        <v>28650.700350086136</v>
      </c>
      <c r="AD46" s="418">
        <v>28114.466259436125</v>
      </c>
      <c r="AE46" s="418">
        <v>35912.246343288265</v>
      </c>
    </row>
    <row r="47" spans="1:31" ht="18" customHeight="1">
      <c r="A47" s="418">
        <v>2004</v>
      </c>
      <c r="B47" s="465">
        <v>1151</v>
      </c>
      <c r="C47" s="465">
        <v>691</v>
      </c>
      <c r="D47" s="465">
        <v>1082</v>
      </c>
      <c r="E47" s="465">
        <v>3823</v>
      </c>
      <c r="F47" s="465">
        <v>619</v>
      </c>
      <c r="G47" s="465">
        <v>561</v>
      </c>
      <c r="H47" s="465">
        <v>621</v>
      </c>
      <c r="I47" s="465">
        <v>447</v>
      </c>
      <c r="J47" s="464">
        <f t="shared" si="13"/>
        <v>1019.9887352364732</v>
      </c>
      <c r="K47" s="465">
        <v>5560</v>
      </c>
      <c r="L47" s="465">
        <v>404</v>
      </c>
      <c r="M47" s="465">
        <v>4597</v>
      </c>
      <c r="N47" s="465">
        <v>267</v>
      </c>
      <c r="O47" s="465">
        <v>3151</v>
      </c>
      <c r="Q47" s="418">
        <v>2004</v>
      </c>
      <c r="R47" s="418">
        <v>30678.948387613571</v>
      </c>
      <c r="S47" s="418">
        <v>28532.880739751978</v>
      </c>
      <c r="T47" s="418">
        <v>30084.47090931172</v>
      </c>
      <c r="U47" s="418">
        <v>29585.938884844665</v>
      </c>
      <c r="V47" s="418">
        <v>27345.604760156708</v>
      </c>
      <c r="W47" s="418">
        <v>25824.877507109864</v>
      </c>
      <c r="X47" s="418">
        <v>27387.063223564855</v>
      </c>
      <c r="Y47" s="418">
        <v>25111.371845077625</v>
      </c>
      <c r="Z47" s="418">
        <v>30417.168381886553</v>
      </c>
      <c r="AA47" s="418">
        <v>38705.224798810566</v>
      </c>
      <c r="AB47" s="418">
        <v>23775.943159472703</v>
      </c>
      <c r="AC47" s="418">
        <v>29773.071107487653</v>
      </c>
      <c r="AD47" s="418">
        <v>29118.494804336711</v>
      </c>
      <c r="AE47" s="418">
        <v>36862.792141467857</v>
      </c>
    </row>
    <row r="48" spans="1:31" ht="18" customHeight="1">
      <c r="A48" s="418">
        <v>2005</v>
      </c>
      <c r="B48" s="465">
        <v>1151</v>
      </c>
      <c r="C48" s="465">
        <v>715</v>
      </c>
      <c r="D48" s="465">
        <v>1110</v>
      </c>
      <c r="E48" s="465">
        <v>3927</v>
      </c>
      <c r="F48" s="465">
        <v>640</v>
      </c>
      <c r="G48" s="465">
        <v>574</v>
      </c>
      <c r="H48" s="465">
        <v>633</v>
      </c>
      <c r="I48" s="465">
        <v>455</v>
      </c>
      <c r="J48" s="464">
        <f t="shared" si="13"/>
        <v>1098.7493359764701</v>
      </c>
      <c r="K48" s="465">
        <v>5349</v>
      </c>
      <c r="L48" s="465">
        <v>416</v>
      </c>
      <c r="M48" s="465">
        <v>4752</v>
      </c>
      <c r="N48" s="465">
        <v>272</v>
      </c>
      <c r="O48" s="465">
        <v>3222</v>
      </c>
      <c r="Q48" s="418">
        <v>2005</v>
      </c>
      <c r="R48" s="418">
        <v>31104.5363292972</v>
      </c>
      <c r="S48" s="418">
        <v>28488.997524028433</v>
      </c>
      <c r="T48" s="418">
        <v>31117.165284649574</v>
      </c>
      <c r="U48" s="418">
        <v>29424.090097259432</v>
      </c>
      <c r="V48" s="418">
        <v>27202.909094625255</v>
      </c>
      <c r="W48" s="418">
        <v>26196.422869753849</v>
      </c>
      <c r="X48" s="418">
        <v>27801.746546523846</v>
      </c>
      <c r="Y48" s="418">
        <v>24946.246996291342</v>
      </c>
      <c r="Z48" s="418">
        <v>31121.303317095761</v>
      </c>
      <c r="AA48" s="418">
        <v>41942.314330540845</v>
      </c>
      <c r="AB48" s="418">
        <v>24266.152960449741</v>
      </c>
      <c r="AC48" s="418">
        <v>28985.820037121914</v>
      </c>
      <c r="AD48" s="418">
        <v>29006.182826741904</v>
      </c>
      <c r="AE48" s="418">
        <v>37641.03204621654</v>
      </c>
    </row>
    <row r="49" spans="1:31" ht="12.75" customHeight="1">
      <c r="A49" s="418">
        <v>2006</v>
      </c>
      <c r="B49" s="491">
        <v>1197</v>
      </c>
      <c r="C49" s="464">
        <f>C48*POWER(C$48/C$43,1/5)</f>
        <v>765.58692487205042</v>
      </c>
      <c r="D49" s="465">
        <v>1165</v>
      </c>
      <c r="E49" s="465">
        <v>4009</v>
      </c>
      <c r="F49" s="465">
        <v>629</v>
      </c>
      <c r="G49" s="465">
        <v>582</v>
      </c>
      <c r="H49" s="465">
        <v>650</v>
      </c>
      <c r="I49" s="465">
        <v>453</v>
      </c>
      <c r="J49" s="464">
        <f t="shared" si="13"/>
        <v>1183.5916041061437</v>
      </c>
      <c r="K49" s="465">
        <v>5089</v>
      </c>
      <c r="L49" s="465">
        <v>419</v>
      </c>
      <c r="M49" s="465">
        <v>4894</v>
      </c>
      <c r="N49" s="465">
        <v>284</v>
      </c>
      <c r="O49" s="465">
        <v>3258</v>
      </c>
      <c r="Q49" s="418">
        <v>2006</v>
      </c>
      <c r="R49" s="418">
        <v>31847.346460002176</v>
      </c>
      <c r="S49" s="418">
        <v>29324.408662857364</v>
      </c>
      <c r="T49" s="418">
        <v>31637.16082709227</v>
      </c>
      <c r="U49" s="418">
        <v>30926.62305846806</v>
      </c>
      <c r="V49" s="418">
        <v>28410.632338813844</v>
      </c>
      <c r="W49" s="418">
        <v>26961.027782036432</v>
      </c>
      <c r="X49" s="418">
        <v>28941.276752813537</v>
      </c>
      <c r="Y49" s="418">
        <v>25946.190253994304</v>
      </c>
      <c r="Z49" s="418">
        <v>32676.006328400978</v>
      </c>
      <c r="AA49" s="418">
        <v>45745.38916398977</v>
      </c>
      <c r="AB49" s="418">
        <v>26052.371649670964</v>
      </c>
      <c r="AC49" s="418">
        <v>30629.868456624205</v>
      </c>
      <c r="AD49" s="418">
        <v>30020.656907708428</v>
      </c>
      <c r="AE49" s="418">
        <v>38282.78270354493</v>
      </c>
    </row>
    <row r="50" spans="1:31" ht="12.75" customHeight="1">
      <c r="A50" s="418">
        <v>2007</v>
      </c>
      <c r="B50" s="465">
        <v>1195</v>
      </c>
      <c r="C50" s="465">
        <f>C49*POWER(C$48/C$43,1/5)</f>
        <v>819.75292242663295</v>
      </c>
      <c r="D50" s="465">
        <v>1189</v>
      </c>
      <c r="E50" s="465">
        <v>4014</v>
      </c>
      <c r="F50" s="465">
        <v>642</v>
      </c>
      <c r="G50" s="465">
        <v>595</v>
      </c>
      <c r="H50" s="465">
        <v>657</v>
      </c>
      <c r="I50" s="465">
        <v>448</v>
      </c>
      <c r="J50" s="464">
        <f t="shared" si="13"/>
        <v>1274.9851485148515</v>
      </c>
      <c r="K50" s="465">
        <v>5249</v>
      </c>
      <c r="L50" s="465">
        <v>424</v>
      </c>
      <c r="M50" s="465">
        <v>4947</v>
      </c>
      <c r="N50" s="465">
        <v>294</v>
      </c>
      <c r="O50" s="465">
        <v>3323</v>
      </c>
      <c r="Q50" s="418">
        <v>2007</v>
      </c>
      <c r="R50" s="418">
        <v>32524.954415268603</v>
      </c>
      <c r="S50" s="418">
        <v>29685.644359857703</v>
      </c>
      <c r="T50" s="418">
        <v>31983.773789409021</v>
      </c>
      <c r="U50" s="418">
        <v>31464.7823964204</v>
      </c>
      <c r="V50" s="418">
        <v>30145.999881669384</v>
      </c>
      <c r="W50" s="418">
        <v>27645.740574951644</v>
      </c>
      <c r="X50" s="418">
        <v>29707.42384209645</v>
      </c>
      <c r="Y50" s="418">
        <v>26600.47583703656</v>
      </c>
      <c r="Z50" s="418">
        <v>33977.95049433961</v>
      </c>
      <c r="AA50" s="418">
        <v>45901.333515795064</v>
      </c>
      <c r="AB50" s="418">
        <v>26895.773291999831</v>
      </c>
      <c r="AC50" s="418">
        <v>32094.915936668291</v>
      </c>
      <c r="AD50" s="418">
        <v>29787.307028167408</v>
      </c>
      <c r="AE50" s="418">
        <v>38641.987434232848</v>
      </c>
    </row>
    <row r="51" spans="1:31" ht="12.75" customHeight="1">
      <c r="A51" s="418">
        <v>2008</v>
      </c>
      <c r="B51" s="464">
        <f>B50*POWER(B$49/B$44,1/5)</f>
        <v>1228.8435363697845</v>
      </c>
      <c r="C51" s="464">
        <f>C50*POWER(C$48/C$43,1/5)</f>
        <v>877.75121543424109</v>
      </c>
      <c r="D51" s="464">
        <f t="shared" ref="D51:I52" si="14">D50*POWER(D$49/D$44,1/5)</f>
        <v>1228.8408803342072</v>
      </c>
      <c r="E51" s="464">
        <f t="shared" si="14"/>
        <v>4099.2764067413063</v>
      </c>
      <c r="F51" s="464">
        <f t="shared" si="14"/>
        <v>660.91464780960405</v>
      </c>
      <c r="G51" s="464">
        <f t="shared" si="14"/>
        <v>612.12946804789908</v>
      </c>
      <c r="H51" s="464">
        <f t="shared" si="14"/>
        <v>679.81685680914245</v>
      </c>
      <c r="I51" s="464">
        <f t="shared" si="14"/>
        <v>450.61653017261818</v>
      </c>
      <c r="J51" s="464">
        <f t="shared" si="13"/>
        <v>1373.4358399416767</v>
      </c>
      <c r="K51" s="464">
        <f t="shared" ref="K51:O52" si="15">K50*POWER(K$49/K$44,1/5)</f>
        <v>5301.0540951132753</v>
      </c>
      <c r="L51" s="464">
        <f t="shared" si="15"/>
        <v>443.6692891410745</v>
      </c>
      <c r="M51" s="464">
        <f t="shared" si="15"/>
        <v>5108.4501684097595</v>
      </c>
      <c r="N51" s="464">
        <f t="shared" si="15"/>
        <v>302.56868446628306</v>
      </c>
      <c r="O51" s="464">
        <f t="shared" si="15"/>
        <v>3436.590380339886</v>
      </c>
      <c r="Q51" s="418">
        <v>2008</v>
      </c>
      <c r="R51" s="418">
        <v>31951.132965321063</v>
      </c>
      <c r="S51" s="418">
        <v>30098.870535166345</v>
      </c>
      <c r="T51" s="418">
        <v>31734.521265064432</v>
      </c>
      <c r="U51" s="418">
        <v>32233.232603501659</v>
      </c>
      <c r="V51" s="418">
        <v>30846.683478691859</v>
      </c>
      <c r="W51" s="418">
        <v>27719.210864768906</v>
      </c>
      <c r="X51" s="418">
        <v>30336.960485833355</v>
      </c>
      <c r="Y51" s="418">
        <v>27152.452963568106</v>
      </c>
      <c r="Z51" s="418">
        <v>35002.695331989387</v>
      </c>
      <c r="AA51" s="418">
        <v>49477.025213173765</v>
      </c>
      <c r="AB51" s="418">
        <v>27074.504503328644</v>
      </c>
      <c r="AC51" s="418">
        <v>32217.490678048147</v>
      </c>
      <c r="AD51" s="418">
        <v>30048.695155568617</v>
      </c>
      <c r="AE51" s="418">
        <v>38278.433082896016</v>
      </c>
    </row>
    <row r="52" spans="1:31" ht="12.75" customHeight="1">
      <c r="A52" s="418">
        <v>2009</v>
      </c>
      <c r="B52" s="464">
        <f>B51*POWER(B$49/B$44,1/5)</f>
        <v>1263.6455538726341</v>
      </c>
      <c r="C52" s="464">
        <f>C51*POWER(C$48/C$43,1/5)</f>
        <v>939.85294241539191</v>
      </c>
      <c r="D52" s="464">
        <f t="shared" si="14"/>
        <v>1270.0167444748101</v>
      </c>
      <c r="E52" s="464">
        <f t="shared" si="14"/>
        <v>4186.3644890049618</v>
      </c>
      <c r="F52" s="464">
        <f t="shared" si="14"/>
        <v>680.3865602636962</v>
      </c>
      <c r="G52" s="464">
        <f t="shared" si="14"/>
        <v>629.7520767270654</v>
      </c>
      <c r="H52" s="464">
        <f t="shared" si="14"/>
        <v>703.42611689781131</v>
      </c>
      <c r="I52" s="464">
        <f t="shared" si="14"/>
        <v>453.24834210895114</v>
      </c>
      <c r="J52" s="464">
        <f t="shared" si="13"/>
        <v>1479.48861101132</v>
      </c>
      <c r="K52" s="464">
        <f t="shared" si="15"/>
        <v>5353.6244083286774</v>
      </c>
      <c r="L52" s="464">
        <f t="shared" si="15"/>
        <v>464.25103331826972</v>
      </c>
      <c r="M52" s="464">
        <f t="shared" si="15"/>
        <v>5275.1694204822516</v>
      </c>
      <c r="N52" s="464">
        <f t="shared" si="15"/>
        <v>311.38710482876587</v>
      </c>
      <c r="O52" s="464">
        <f t="shared" si="15"/>
        <v>3554.0636299261637</v>
      </c>
      <c r="Q52" s="418">
        <v>2009</v>
      </c>
      <c r="R52" s="418">
        <v>32072.540948805021</v>
      </c>
      <c r="S52" s="418">
        <v>29362.063146435532</v>
      </c>
      <c r="T52" s="418">
        <v>30574.318007009017</v>
      </c>
      <c r="U52" s="418">
        <v>30477.862857686454</v>
      </c>
      <c r="V52" s="418">
        <v>28495.532859031708</v>
      </c>
      <c r="W52" s="418">
        <v>26994.249451613348</v>
      </c>
      <c r="X52" s="418">
        <v>29387.473989893686</v>
      </c>
      <c r="Y52" s="418">
        <v>26217.87128689063</v>
      </c>
      <c r="Z52" s="418">
        <v>33004.83336663786</v>
      </c>
      <c r="AA52" s="418">
        <v>45083.965375197506</v>
      </c>
      <c r="AB52" s="418">
        <v>26083.34621026312</v>
      </c>
      <c r="AC52" s="418">
        <v>30053.291967774028</v>
      </c>
      <c r="AD52" s="418">
        <v>28432.337787690936</v>
      </c>
      <c r="AE52" s="418">
        <v>36935.598249792762</v>
      </c>
    </row>
    <row r="53" spans="1:31" ht="14.25" customHeight="1">
      <c r="Q53" s="418">
        <v>2010</v>
      </c>
      <c r="R53" s="418">
        <v>32861.680617782797</v>
      </c>
      <c r="S53" s="418">
        <v>29874.257330356533</v>
      </c>
      <c r="T53" s="418">
        <v>31149.959096989824</v>
      </c>
      <c r="U53" s="418">
        <v>31119.784242853468</v>
      </c>
      <c r="V53" s="418">
        <v>29376.274979226662</v>
      </c>
      <c r="W53" s="418">
        <v>27369.922473122428</v>
      </c>
      <c r="X53" s="418">
        <v>30456.50889816663</v>
      </c>
      <c r="Y53" s="418">
        <v>26431.870269989311</v>
      </c>
      <c r="Z53" s="418">
        <v>33434.633895195751</v>
      </c>
      <c r="AA53" s="418">
        <v>44970.990473143851</v>
      </c>
      <c r="AB53" s="418">
        <v>26134.13659339592</v>
      </c>
      <c r="AC53" s="418">
        <v>31517.473630642347</v>
      </c>
      <c r="AD53" s="418">
        <v>28510.960657105967</v>
      </c>
      <c r="AE53" s="418">
        <v>37524.450567500331</v>
      </c>
    </row>
    <row r="54" spans="1:31" ht="12.75" customHeight="1">
      <c r="A54" s="478" t="s">
        <v>695</v>
      </c>
      <c r="B54" s="458"/>
      <c r="C54" s="458"/>
      <c r="D54" s="458"/>
      <c r="E54" s="458"/>
      <c r="F54" s="458"/>
      <c r="G54" s="458"/>
      <c r="H54" s="458"/>
      <c r="I54" s="458"/>
      <c r="J54" s="458"/>
      <c r="K54" s="458"/>
      <c r="L54" s="458"/>
      <c r="M54" s="458"/>
      <c r="N54" s="458"/>
      <c r="O54" s="458"/>
    </row>
    <row r="55" spans="1:31" ht="13.15" customHeight="1">
      <c r="A55" s="458" t="s">
        <v>736</v>
      </c>
      <c r="B55" s="492"/>
      <c r="C55" s="492"/>
      <c r="D55" s="492"/>
      <c r="E55" s="492"/>
      <c r="F55" s="492"/>
      <c r="G55" s="492"/>
      <c r="H55" s="492"/>
      <c r="I55" s="492"/>
      <c r="J55" s="492"/>
      <c r="K55" s="492"/>
      <c r="L55" s="492"/>
      <c r="M55" s="492"/>
      <c r="N55" s="492"/>
      <c r="O55" s="492"/>
    </row>
    <row r="56" spans="1:31" ht="12.75" customHeight="1">
      <c r="A56" s="418" t="s">
        <v>737</v>
      </c>
    </row>
  </sheetData>
  <phoneticPr fontId="0" type="noConversion"/>
  <pageMargins left="0.75" right="0.75" top="1" bottom="1" header="0.5" footer="0.5"/>
  <pageSetup scale="78" orientation="landscape" r:id="rId1"/>
  <headerFooter alignWithMargins="0"/>
</worksheet>
</file>

<file path=xl/worksheets/sheet54.xml><?xml version="1.0" encoding="utf-8"?>
<worksheet xmlns="http://schemas.openxmlformats.org/spreadsheetml/2006/main" xmlns:r="http://schemas.openxmlformats.org/officeDocument/2006/relationships">
  <sheetPr codeName="Sheet54">
    <pageSetUpPr fitToPage="1"/>
  </sheetPr>
  <dimension ref="A1:BK56"/>
  <sheetViews>
    <sheetView view="pageBreakPreview" zoomScaleSheetLayoutView="100" workbookViewId="0">
      <pane xSplit="1" ySplit="2" topLeftCell="B3" activePane="bottomRight" state="frozen"/>
      <selection activeCell="R37" sqref="R37"/>
      <selection pane="topRight" activeCell="R37" sqref="R37"/>
      <selection pane="bottomLeft" activeCell="R37" sqref="R37"/>
      <selection pane="bottomRight" activeCell="R37" sqref="R37"/>
    </sheetView>
  </sheetViews>
  <sheetFormatPr defaultRowHeight="12.75"/>
  <cols>
    <col min="1" max="1" width="9.140625" style="487"/>
    <col min="2" max="2" width="9.28515625" style="487" bestFit="1" customWidth="1"/>
    <col min="3" max="5" width="9.85546875" style="487" bestFit="1" customWidth="1"/>
    <col min="6" max="6" width="9.28515625" style="487" bestFit="1" customWidth="1"/>
    <col min="7" max="7" width="9.85546875" style="487" bestFit="1" customWidth="1"/>
    <col min="8" max="8" width="9.28515625" style="487" bestFit="1" customWidth="1"/>
    <col min="9" max="9" width="11" style="487" customWidth="1"/>
    <col min="10" max="10" width="10.28515625" style="487" customWidth="1"/>
    <col min="11" max="11" width="9.85546875" style="487" bestFit="1" customWidth="1"/>
    <col min="12" max="12" width="10.5703125" style="487" customWidth="1"/>
    <col min="13" max="15" width="9.28515625" style="487" bestFit="1" customWidth="1"/>
    <col min="16" max="16384" width="9.140625" style="487"/>
  </cols>
  <sheetData>
    <row r="1" spans="1:63">
      <c r="A1" s="486" t="s">
        <v>228</v>
      </c>
    </row>
    <row r="2" spans="1:63" ht="25.5">
      <c r="A2" s="486" t="s">
        <v>471</v>
      </c>
      <c r="B2" s="460" t="s">
        <v>472</v>
      </c>
      <c r="C2" s="460" t="s">
        <v>474</v>
      </c>
      <c r="D2" s="460" t="s">
        <v>475</v>
      </c>
      <c r="E2" s="460" t="s">
        <v>479</v>
      </c>
      <c r="F2" s="460" t="s">
        <v>480</v>
      </c>
      <c r="G2" s="460" t="s">
        <v>481</v>
      </c>
      <c r="H2" s="460" t="s">
        <v>482</v>
      </c>
      <c r="I2" s="460" t="s">
        <v>487</v>
      </c>
      <c r="J2" s="460" t="s">
        <v>492</v>
      </c>
      <c r="K2" s="460" t="s">
        <v>494</v>
      </c>
      <c r="L2" s="460" t="s">
        <v>497</v>
      </c>
      <c r="M2" s="460" t="s">
        <v>498</v>
      </c>
      <c r="N2" s="460" t="s">
        <v>501</v>
      </c>
      <c r="O2" s="460" t="s">
        <v>502</v>
      </c>
    </row>
    <row r="3" spans="1:63" hidden="1">
      <c r="A3" s="488">
        <v>1960</v>
      </c>
      <c r="B3" s="395">
        <f>'A13-1'!B3/'A19'!B$43</f>
        <v>9489.9070471610266</v>
      </c>
      <c r="C3" s="395"/>
      <c r="D3" s="395"/>
      <c r="E3" s="395"/>
      <c r="F3" s="395">
        <f>'A13-1'!F3/'A19'!F$43</f>
        <v>6757.1333001581834</v>
      </c>
      <c r="G3" s="395"/>
      <c r="H3" s="395">
        <f>'A13-1'!H3/'A19'!H$43</f>
        <v>7826.3393137578723</v>
      </c>
      <c r="I3" s="395"/>
      <c r="J3" s="395"/>
      <c r="K3" s="395"/>
      <c r="L3" s="395"/>
      <c r="M3" s="395">
        <f>'A13-1'!M3/'A19'!M$43</f>
        <v>11400.222498185667</v>
      </c>
      <c r="N3" s="395">
        <f>'A13-1'!N3/'A19'!N$43</f>
        <v>9768.0050906798679</v>
      </c>
      <c r="O3" s="395">
        <f>'A13-1'!O3/'A19'!O$43</f>
        <v>12208.671348301366</v>
      </c>
      <c r="BK3" s="417"/>
    </row>
    <row r="4" spans="1:63" hidden="1">
      <c r="A4" s="488">
        <v>1961</v>
      </c>
      <c r="B4" s="395">
        <f>'A13-1'!B4/'A19'!B$43</f>
        <v>9472.8771553824918</v>
      </c>
      <c r="C4" s="395"/>
      <c r="D4" s="395">
        <f>'A13-1'!D4/'A19'!D$43</f>
        <v>10374.452486703858</v>
      </c>
      <c r="E4" s="395"/>
      <c r="F4" s="395">
        <f>'A13-1'!F4/'A19'!F$43</f>
        <v>7417.4048475471973</v>
      </c>
      <c r="G4" s="395"/>
      <c r="H4" s="395">
        <f>'A13-1'!H4/'A19'!H$43</f>
        <v>8275.7800376622999</v>
      </c>
      <c r="I4" s="395"/>
      <c r="J4" s="395"/>
      <c r="K4" s="395"/>
      <c r="L4" s="395"/>
      <c r="M4" s="395">
        <f>'A13-1'!M4/'A19'!M$43</f>
        <v>11865.153573490599</v>
      </c>
      <c r="N4" s="395">
        <f>'A13-1'!N4/'A19'!N$43</f>
        <v>10095.304282486968</v>
      </c>
      <c r="O4" s="395">
        <f>'A13-1'!O4/'A19'!O$43</f>
        <v>12410.981414525964</v>
      </c>
    </row>
    <row r="5" spans="1:63" hidden="1">
      <c r="A5" s="488">
        <v>1962</v>
      </c>
      <c r="B5" s="395">
        <f>'A13-1'!B5/'A19'!B$43</f>
        <v>9733.8616685033976</v>
      </c>
      <c r="C5" s="395"/>
      <c r="D5" s="395">
        <f>'A13-1'!D5/'A19'!D$43</f>
        <v>10917.322068327077</v>
      </c>
      <c r="E5" s="395"/>
      <c r="F5" s="395">
        <f>'A13-1'!F5/'A19'!F$43</f>
        <v>7699.3955474461309</v>
      </c>
      <c r="G5" s="395"/>
      <c r="H5" s="395">
        <f>'A13-1'!H5/'A19'!H$43</f>
        <v>8597.9427177328871</v>
      </c>
      <c r="I5" s="395"/>
      <c r="J5" s="395"/>
      <c r="K5" s="395"/>
      <c r="L5" s="395"/>
      <c r="M5" s="395">
        <f>'A13-1'!M5/'A19'!M$43</f>
        <v>12177.5392661034</v>
      </c>
      <c r="N5" s="395">
        <f>'A13-1'!N5/'A19'!N$43</f>
        <v>10124.654419208753</v>
      </c>
      <c r="O5" s="395">
        <f>'A13-1'!O5/'A19'!O$43</f>
        <v>12818.203567347069</v>
      </c>
    </row>
    <row r="6" spans="1:63" hidden="1">
      <c r="A6" s="488">
        <v>1963</v>
      </c>
      <c r="B6" s="395">
        <f>'A13-1'!B6/'A19'!B$43</f>
        <v>10265.980147672139</v>
      </c>
      <c r="C6" s="395"/>
      <c r="D6" s="395">
        <f>'A13-1'!D6/'A19'!D$43</f>
        <v>11188.811981342826</v>
      </c>
      <c r="E6" s="395"/>
      <c r="F6" s="395">
        <f>'A13-1'!F6/'A19'!F$43</f>
        <v>7947.9455993711163</v>
      </c>
      <c r="G6" s="395"/>
      <c r="H6" s="395">
        <f>'A13-1'!H6/'A19'!H$43</f>
        <v>8878.030614364865</v>
      </c>
      <c r="I6" s="395"/>
      <c r="J6" s="395"/>
      <c r="K6" s="395"/>
      <c r="L6" s="395"/>
      <c r="M6" s="395">
        <f>'A13-1'!M6/'A19'!M$43</f>
        <v>12230.558939289273</v>
      </c>
      <c r="N6" s="395">
        <f>'A13-1'!N6/'A19'!N$43</f>
        <v>10490.721105018876</v>
      </c>
      <c r="O6" s="395">
        <f>'A13-1'!O6/'A19'!O$43</f>
        <v>13108.513559756606</v>
      </c>
    </row>
    <row r="7" spans="1:63" hidden="1">
      <c r="A7" s="488">
        <v>1964</v>
      </c>
      <c r="B7" s="395">
        <f>'A13-1'!B7/'A19'!B$43</f>
        <v>10603.775711546705</v>
      </c>
      <c r="C7" s="395"/>
      <c r="D7" s="395">
        <f>'A13-1'!D7/'A19'!D$43</f>
        <v>11497.929823060547</v>
      </c>
      <c r="E7" s="395"/>
      <c r="F7" s="395">
        <f>'A13-1'!F7/'A19'!F$43</f>
        <v>8260.1972352553184</v>
      </c>
      <c r="G7" s="395"/>
      <c r="H7" s="395">
        <f>'A13-1'!H7/'A19'!H$43</f>
        <v>9401.2931016443345</v>
      </c>
      <c r="I7" s="395"/>
      <c r="J7" s="395"/>
      <c r="K7" s="395"/>
      <c r="L7" s="395">
        <f>'A13-1'!L7/'A19'!L$43</f>
        <v>5269.0070121662256</v>
      </c>
      <c r="M7" s="395">
        <f>'A13-1'!M7/'A19'!M$43</f>
        <v>12955.124187594403</v>
      </c>
      <c r="N7" s="395">
        <f>'A13-1'!N7/'A19'!N$43</f>
        <v>10867.220841350834</v>
      </c>
      <c r="O7" s="395">
        <f>'A13-1'!O7/'A19'!O$43</f>
        <v>13859.054102650094</v>
      </c>
    </row>
    <row r="8" spans="1:63" hidden="1">
      <c r="A8" s="488">
        <v>1965</v>
      </c>
      <c r="B8" s="395">
        <f>'A13-1'!B8/'A19'!B$43</f>
        <v>10622.985333412515</v>
      </c>
      <c r="C8" s="395"/>
      <c r="D8" s="395">
        <f>'A13-1'!D8/'A19'!D$43</f>
        <v>12080.839001991961</v>
      </c>
      <c r="E8" s="395"/>
      <c r="F8" s="395">
        <f>'A13-1'!F8/'A19'!F$43</f>
        <v>8645.3174422521279</v>
      </c>
      <c r="G8" s="395"/>
      <c r="H8" s="395">
        <f>'A13-1'!H8/'A19'!H$43</f>
        <v>10070.303709933934</v>
      </c>
      <c r="I8" s="395"/>
      <c r="J8" s="395"/>
      <c r="K8" s="395"/>
      <c r="L8" s="395">
        <f>'A13-1'!L8/'A19'!L$43</f>
        <v>5552.2847553689262</v>
      </c>
      <c r="M8" s="395">
        <f>'A13-1'!M8/'A19'!M$43</f>
        <v>13150.727926881087</v>
      </c>
      <c r="N8" s="395">
        <f>'A13-1'!N8/'A19'!N$43</f>
        <v>11003.218825843691</v>
      </c>
      <c r="O8" s="395">
        <f>'A13-1'!O8/'A19'!O$43</f>
        <v>14534.494236225371</v>
      </c>
    </row>
    <row r="9" spans="1:63" hidden="1">
      <c r="A9" s="488">
        <v>1966</v>
      </c>
      <c r="B9" s="395">
        <f>'A13-1'!B9/'A19'!B$43</f>
        <v>11017.668571769063</v>
      </c>
      <c r="C9" s="395"/>
      <c r="D9" s="395">
        <f>'A13-1'!D9/'A19'!D$43</f>
        <v>12575.923232096024</v>
      </c>
      <c r="E9" s="395"/>
      <c r="F9" s="395">
        <f>'A13-1'!F9/'A19'!F$43</f>
        <v>9048.3661290994478</v>
      </c>
      <c r="G9" s="395"/>
      <c r="H9" s="395">
        <f>'A13-1'!H9/'A19'!H$43</f>
        <v>10201.865096303778</v>
      </c>
      <c r="I9" s="395"/>
      <c r="J9" s="395"/>
      <c r="K9" s="395"/>
      <c r="L9" s="395">
        <f>'A13-1'!L9/'A19'!L$43</f>
        <v>5941.74013407845</v>
      </c>
      <c r="M9" s="395">
        <f>'A13-1'!M9/'A19'!M$43</f>
        <v>13285.33692752692</v>
      </c>
      <c r="N9" s="395">
        <f>'A13-1'!N9/'A19'!N$43</f>
        <v>11196.434172462503</v>
      </c>
      <c r="O9" s="395">
        <f>'A13-1'!O9/'A19'!O$43</f>
        <v>15152.52441690221</v>
      </c>
    </row>
    <row r="10" spans="1:63" hidden="1">
      <c r="A10" s="488">
        <v>1967</v>
      </c>
      <c r="B10" s="395">
        <f>'A13-1'!B10/'A19'!B$43</f>
        <v>11418.546714940494</v>
      </c>
      <c r="C10" s="395"/>
      <c r="D10" s="395">
        <f>'A13-1'!D10/'A19'!D$43</f>
        <v>12755.360625956098</v>
      </c>
      <c r="E10" s="395"/>
      <c r="F10" s="395">
        <f>'A13-1'!F10/'A19'!F$43</f>
        <v>9031.1775867596443</v>
      </c>
      <c r="G10" s="395"/>
      <c r="H10" s="395">
        <f>'A13-1'!H10/'A19'!H$43</f>
        <v>10245.632572682809</v>
      </c>
      <c r="I10" s="395"/>
      <c r="J10" s="395"/>
      <c r="K10" s="395"/>
      <c r="L10" s="395">
        <f>'A13-1'!L10/'A19'!L$43</f>
        <v>6150.5830904904951</v>
      </c>
      <c r="M10" s="395">
        <f>'A13-1'!M10/'A19'!M$43</f>
        <v>13338.726535242467</v>
      </c>
      <c r="N10" s="395">
        <f>'A13-1'!N10/'A19'!N$43</f>
        <v>11288.237516435009</v>
      </c>
      <c r="O10" s="395">
        <f>'A13-1'!O10/'A19'!O$43</f>
        <v>15648.23324024381</v>
      </c>
    </row>
    <row r="11" spans="1:63" hidden="1">
      <c r="A11" s="488">
        <v>1968</v>
      </c>
      <c r="B11" s="395">
        <f>'A13-1'!B11/'A19'!B$43</f>
        <v>11702.572120702518</v>
      </c>
      <c r="C11" s="395"/>
      <c r="D11" s="395">
        <f>'A13-1'!D11/'A19'!D$43</f>
        <v>12977.865361020393</v>
      </c>
      <c r="E11" s="395"/>
      <c r="F11" s="395">
        <f>'A13-1'!F11/'A19'!F$43</f>
        <v>9096.7110714321225</v>
      </c>
      <c r="G11" s="395"/>
      <c r="H11" s="395">
        <f>'A13-1'!H11/'A19'!H$43</f>
        <v>10817.928432541836</v>
      </c>
      <c r="I11" s="395"/>
      <c r="J11" s="395"/>
      <c r="K11" s="395"/>
      <c r="L11" s="395">
        <f>'A13-1'!L11/'A19'!L$43</f>
        <v>6546.1088826190207</v>
      </c>
      <c r="M11" s="395">
        <f>'A13-1'!M11/'A19'!M$43</f>
        <v>13678.537194194225</v>
      </c>
      <c r="N11" s="395">
        <f>'A13-1'!N11/'A19'!N$43</f>
        <v>11441.740987569623</v>
      </c>
      <c r="O11" s="395">
        <f>'A13-1'!O11/'A19'!O$43</f>
        <v>16210.602367136555</v>
      </c>
    </row>
    <row r="12" spans="1:63" hidden="1">
      <c r="A12" s="488">
        <v>1969</v>
      </c>
      <c r="B12" s="395">
        <f>'A13-1'!B12/'A19'!B$43</f>
        <v>12175.192635216565</v>
      </c>
      <c r="C12" s="395"/>
      <c r="D12" s="395">
        <f>'A13-1'!D12/'A19'!D$43</f>
        <v>13438.581976249423</v>
      </c>
      <c r="E12" s="395"/>
      <c r="F12" s="395">
        <f>'A13-1'!F12/'A19'!F$43</f>
        <v>9943.5855712121793</v>
      </c>
      <c r="G12" s="395"/>
      <c r="H12" s="395">
        <f>'A13-1'!H12/'A19'!H$43</f>
        <v>11649.631474984622</v>
      </c>
      <c r="I12" s="395"/>
      <c r="J12" s="395"/>
      <c r="K12" s="395"/>
      <c r="L12" s="395">
        <f>'A13-1'!L12/'A19'!L$43</f>
        <v>7113.5598764984379</v>
      </c>
      <c r="M12" s="395">
        <f>'A13-1'!M12/'A19'!M$43</f>
        <v>14139.566825567668</v>
      </c>
      <c r="N12" s="395">
        <f>'A13-1'!N12/'A19'!N$43</f>
        <v>11493.346328965412</v>
      </c>
      <c r="O12" s="395">
        <f>'A13-1'!O12/'A19'!O$43</f>
        <v>16548.526511250093</v>
      </c>
    </row>
    <row r="13" spans="1:63" hidden="1">
      <c r="A13" s="488">
        <v>1970</v>
      </c>
      <c r="B13" s="395">
        <f>'A13-1'!B13/'A19'!B$43</f>
        <v>12444.874891265952</v>
      </c>
      <c r="C13" s="395">
        <f>'A13-1'!C13/'A19'!C$43</f>
        <v>11520.096500789894</v>
      </c>
      <c r="D13" s="395">
        <f>'A13-1'!D13/'A19'!D$43</f>
        <v>13664.948984840546</v>
      </c>
      <c r="E13" s="395"/>
      <c r="F13" s="395">
        <f>'A13-1'!F13/'A19'!F$43</f>
        <v>10877.721438090082</v>
      </c>
      <c r="G13" s="395">
        <f>'A13-1'!G13/'A19'!G$43</f>
        <v>11891.405502340855</v>
      </c>
      <c r="H13" s="395">
        <f>'A13-1'!H13/'A19'!H$43</f>
        <v>12495.641964814255</v>
      </c>
      <c r="I13" s="395"/>
      <c r="J13" s="395">
        <f>'A13-1'!J13/'A19'!J$43</f>
        <v>14675.778056980122</v>
      </c>
      <c r="K13" s="395"/>
      <c r="L13" s="395">
        <f>'A13-1'!L13/'A19'!L$43</f>
        <v>8584.9206964828209</v>
      </c>
      <c r="M13" s="395">
        <f>'A13-1'!M13/'A19'!M$43</f>
        <v>14634.121066064079</v>
      </c>
      <c r="N13" s="395">
        <f>'A13-1'!N13/'A19'!N$43</f>
        <v>11885.55963459546</v>
      </c>
      <c r="O13" s="395">
        <f>'A13-1'!O13/'A19'!O$43</f>
        <v>17021.623802384041</v>
      </c>
    </row>
    <row r="14" spans="1:63" hidden="1">
      <c r="A14" s="488">
        <v>1971</v>
      </c>
      <c r="B14" s="395">
        <f>'A13-1'!B14/'A19'!B$43</f>
        <v>12427.016368232384</v>
      </c>
      <c r="C14" s="395">
        <f>'A13-1'!C14/'A19'!C$43</f>
        <v>11954.842764844198</v>
      </c>
      <c r="D14" s="395">
        <f>'A13-1'!D14/'A19'!D$43</f>
        <v>14134.589261777557</v>
      </c>
      <c r="E14" s="395"/>
      <c r="F14" s="395">
        <f>'A13-1'!F14/'A19'!F$43</f>
        <v>11004.947674017099</v>
      </c>
      <c r="G14" s="395">
        <f>'A13-1'!G14/'A19'!G$43</f>
        <v>12309.60676436715</v>
      </c>
      <c r="H14" s="395">
        <f>'A13-1'!H14/'A19'!H$43</f>
        <v>12791.888622604238</v>
      </c>
      <c r="I14" s="395"/>
      <c r="J14" s="395">
        <f>'A13-1'!J14/'A19'!J$43</f>
        <v>14856.755599857763</v>
      </c>
      <c r="K14" s="395"/>
      <c r="L14" s="395">
        <f>'A13-1'!L14/'A19'!L$43</f>
        <v>8975.1003420456855</v>
      </c>
      <c r="M14" s="395">
        <f>'A13-1'!M14/'A19'!M$43</f>
        <v>14563.379715208732</v>
      </c>
      <c r="N14" s="395">
        <f>'A13-1'!N14/'A19'!N$43</f>
        <v>12036.372131354468</v>
      </c>
      <c r="O14" s="395">
        <f>'A13-1'!O14/'A19'!O$43</f>
        <v>17286.265067942782</v>
      </c>
    </row>
    <row r="15" spans="1:63" hidden="1">
      <c r="A15" s="488">
        <v>1972</v>
      </c>
      <c r="B15" s="395">
        <f>'A13-1'!B15/'A19'!B$43</f>
        <v>13005.009432275832</v>
      </c>
      <c r="C15" s="395">
        <f>'A13-1'!C15/'A19'!C$43</f>
        <v>12708.989589136705</v>
      </c>
      <c r="D15" s="395">
        <f>'A13-1'!D15/'A19'!D$43</f>
        <v>14793.869786308276</v>
      </c>
      <c r="E15" s="395"/>
      <c r="F15" s="395">
        <f>'A13-1'!F15/'A19'!F$43</f>
        <v>11770.582709176253</v>
      </c>
      <c r="G15" s="395">
        <f>'A13-1'!G15/'A19'!G$43</f>
        <v>12882.345261425229</v>
      </c>
      <c r="H15" s="395">
        <f>'A13-1'!H15/'A19'!H$43</f>
        <v>13236.973266365776</v>
      </c>
      <c r="I15" s="395"/>
      <c r="J15" s="395">
        <f>'A13-1'!J15/'A19'!J$43</f>
        <v>15224.265189826143</v>
      </c>
      <c r="K15" s="395"/>
      <c r="L15" s="395">
        <f>'A13-1'!L15/'A19'!L$43</f>
        <v>9743.308833895102</v>
      </c>
      <c r="M15" s="395">
        <f>'A13-1'!M15/'A19'!M$43</f>
        <v>14718.448301934252</v>
      </c>
      <c r="N15" s="395">
        <f>'A13-1'!N15/'A19'!N$43</f>
        <v>12422.411686920956</v>
      </c>
      <c r="O15" s="395">
        <f>'A13-1'!O15/'A19'!O$43</f>
        <v>18068.37517463788</v>
      </c>
    </row>
    <row r="16" spans="1:63" hidden="1">
      <c r="A16" s="488">
        <v>1973</v>
      </c>
      <c r="B16" s="395">
        <f>'A13-1'!B16/'A19'!B$43</f>
        <v>13658.204538224551</v>
      </c>
      <c r="C16" s="395">
        <f>'A13-1'!C16/'A19'!C$43</f>
        <v>13519.323807998364</v>
      </c>
      <c r="D16" s="395">
        <f>'A13-1'!D16/'A19'!D$43</f>
        <v>15646.438535944533</v>
      </c>
      <c r="E16" s="395"/>
      <c r="F16" s="395">
        <f>'A13-1'!F16/'A19'!F$43</f>
        <v>12580.982613727523</v>
      </c>
      <c r="G16" s="395">
        <f>'A13-1'!G16/'A19'!G$43</f>
        <v>13518.185443549779</v>
      </c>
      <c r="H16" s="395">
        <f>'A13-1'!H16/'A19'!H$43</f>
        <v>13733.950532964425</v>
      </c>
      <c r="I16" s="395"/>
      <c r="J16" s="395">
        <f>'A13-1'!J16/'A19'!J$43</f>
        <v>15964.18467629147</v>
      </c>
      <c r="K16" s="395"/>
      <c r="L16" s="395">
        <f>'A13-1'!L16/'A19'!L$43</f>
        <v>10460.305167437147</v>
      </c>
      <c r="M16" s="395">
        <f>'A13-1'!M16/'A19'!M$43</f>
        <v>15279.394193222775</v>
      </c>
      <c r="N16" s="395">
        <f>'A13-1'!N16/'A19'!N$43</f>
        <v>13068.673368222082</v>
      </c>
      <c r="O16" s="395">
        <f>'A13-1'!O16/'A19'!O$43</f>
        <v>19059.273491013093</v>
      </c>
    </row>
    <row r="17" spans="1:15" hidden="1">
      <c r="A17" s="488">
        <v>1974</v>
      </c>
      <c r="B17" s="395">
        <f>'A13-1'!B17/'A19'!B$43</f>
        <v>13565.830966321646</v>
      </c>
      <c r="C17" s="395">
        <f>'A13-1'!C17/'A19'!C$43</f>
        <v>13945.750944209334</v>
      </c>
      <c r="D17" s="395">
        <f>'A13-1'!D17/'A19'!D$43</f>
        <v>15978.049103866297</v>
      </c>
      <c r="E17" s="395"/>
      <c r="F17" s="395">
        <f>'A13-1'!F17/'A19'!F$43</f>
        <v>12793.378064678871</v>
      </c>
      <c r="G17" s="395">
        <f>'A13-1'!G17/'A19'!G$43</f>
        <v>13721.700915500565</v>
      </c>
      <c r="H17" s="395">
        <f>'A13-1'!H17/'A19'!H$43</f>
        <v>13591.184508613755</v>
      </c>
      <c r="I17" s="395"/>
      <c r="J17" s="395">
        <f>'A13-1'!J17/'A19'!J$43</f>
        <v>16102.119096234153</v>
      </c>
      <c r="K17" s="395"/>
      <c r="L17" s="395">
        <f>'A13-1'!L17/'A19'!L$43</f>
        <v>10596.224301609329</v>
      </c>
      <c r="M17" s="395">
        <f>'A13-1'!M17/'A19'!M$43</f>
        <v>15983.413098355584</v>
      </c>
      <c r="N17" s="395">
        <f>'A13-1'!N17/'A19'!N$43</f>
        <v>12392.200096279315</v>
      </c>
      <c r="O17" s="395">
        <f>'A13-1'!O17/'A19'!O$43</f>
        <v>18542.810541790965</v>
      </c>
    </row>
    <row r="18" spans="1:15" hidden="1">
      <c r="A18" s="488">
        <v>1975</v>
      </c>
      <c r="B18" s="395">
        <f>'A13-1'!B18/'A19'!B$43</f>
        <v>13637.786391318743</v>
      </c>
      <c r="C18" s="395">
        <f>'A13-1'!C18/'A19'!C$43</f>
        <v>13879.430704555663</v>
      </c>
      <c r="D18" s="395">
        <f>'A13-1'!D18/'A19'!D$43</f>
        <v>15988.202637529077</v>
      </c>
      <c r="E18" s="395"/>
      <c r="F18" s="395">
        <f>'A13-1'!F18/'A19'!F$43</f>
        <v>13049.75807830257</v>
      </c>
      <c r="G18" s="395">
        <f>'A13-1'!G18/'A19'!G$43</f>
        <v>14118.25868943169</v>
      </c>
      <c r="H18" s="395">
        <f>'A13-1'!H18/'A19'!H$43</f>
        <v>13545.500213841906</v>
      </c>
      <c r="I18" s="395"/>
      <c r="J18" s="395">
        <f>'A13-1'!J18/'A19'!J$43</f>
        <v>15720.974491606557</v>
      </c>
      <c r="K18" s="395">
        <f>'A13-1'!K18/'A19'!K$43</f>
        <v>14168.528544559982</v>
      </c>
      <c r="L18" s="395">
        <f>'A13-1'!L18/'A19'!L$43</f>
        <v>10532.004913726196</v>
      </c>
      <c r="M18" s="395">
        <f>'A13-1'!M18/'A19'!M$43</f>
        <v>16323.413418016646</v>
      </c>
      <c r="N18" s="395">
        <f>'A13-1'!N18/'A19'!N$43</f>
        <v>12377.467505470579</v>
      </c>
      <c r="O18" s="395">
        <f>'A13-1'!O18/'A19'!O$43</f>
        <v>18234.400575147392</v>
      </c>
    </row>
    <row r="19" spans="1:15" hidden="1">
      <c r="A19" s="488">
        <v>1976</v>
      </c>
      <c r="B19" s="395">
        <f>'A13-1'!B19/'A19'!B$43</f>
        <v>13898.014845210082</v>
      </c>
      <c r="C19" s="395">
        <f>'A13-1'!C19/'A19'!C$43</f>
        <v>14839.508593450008</v>
      </c>
      <c r="D19" s="395">
        <f>'A13-1'!D19/'A19'!D$43</f>
        <v>16530.294778352887</v>
      </c>
      <c r="E19" s="395"/>
      <c r="F19" s="395">
        <f>'A13-1'!F19/'A19'!F$43</f>
        <v>12943.267574350017</v>
      </c>
      <c r="G19" s="395">
        <f>'A13-1'!G19/'A19'!G$43</f>
        <v>14388.716099094107</v>
      </c>
      <c r="H19" s="395">
        <f>'A13-1'!H19/'A19'!H$43</f>
        <v>14263.827100904358</v>
      </c>
      <c r="I19" s="395"/>
      <c r="J19" s="395">
        <f>'A13-1'!J19/'A19'!J$43</f>
        <v>16529.511112362208</v>
      </c>
      <c r="K19" s="395">
        <f>'A13-1'!K19/'A19'!K$43</f>
        <v>14854.488158308784</v>
      </c>
      <c r="L19" s="395">
        <f>'A13-1'!L19/'A19'!L$43</f>
        <v>10730.982176089296</v>
      </c>
      <c r="M19" s="395">
        <f>'A13-1'!M19/'A19'!M$43</f>
        <v>16542.599577438443</v>
      </c>
      <c r="N19" s="395">
        <f>'A13-1'!N19/'A19'!N$43</f>
        <v>12694.833580616538</v>
      </c>
      <c r="O19" s="395">
        <f>'A13-1'!O19/'A19'!O$43</f>
        <v>18986.136957671213</v>
      </c>
    </row>
    <row r="20" spans="1:15" hidden="1">
      <c r="A20" s="488">
        <v>1977</v>
      </c>
      <c r="B20" s="395">
        <f>'A13-1'!B20/'A19'!B$43</f>
        <v>13616.656135192763</v>
      </c>
      <c r="C20" s="395">
        <f>'A13-1'!C20/'A19'!C$43</f>
        <v>14698.051317002448</v>
      </c>
      <c r="D20" s="395">
        <f>'A13-1'!D20/'A19'!D$43</f>
        <v>16811.61010853315</v>
      </c>
      <c r="E20" s="395"/>
      <c r="F20" s="395">
        <f>'A13-1'!F20/'A19'!F$43</f>
        <v>12684.665602434128</v>
      </c>
      <c r="G20" s="395">
        <f>'A13-1'!G20/'A19'!G$43</f>
        <v>14771.00612749838</v>
      </c>
      <c r="H20" s="395">
        <f>'A13-1'!H20/'A19'!H$43</f>
        <v>14758.268653084471</v>
      </c>
      <c r="I20" s="395"/>
      <c r="J20" s="395">
        <f>'A13-1'!J20/'A19'!J$43</f>
        <v>16638.915249361537</v>
      </c>
      <c r="K20" s="395">
        <f>'A13-1'!K20/'A19'!K$43</f>
        <v>15160.855484284577</v>
      </c>
      <c r="L20" s="395">
        <f>'A13-1'!L20/'A19'!L$43</f>
        <v>10898.136941989174</v>
      </c>
      <c r="M20" s="395">
        <f>'A13-1'!M20/'A19'!M$43</f>
        <v>16587.834835695227</v>
      </c>
      <c r="N20" s="395">
        <f>'A13-1'!N20/'A19'!N$43</f>
        <v>12879.094568842698</v>
      </c>
      <c r="O20" s="395">
        <f>'A13-1'!O20/'A19'!O$43</f>
        <v>19624.038501679741</v>
      </c>
    </row>
    <row r="21" spans="1:15" hidden="1">
      <c r="A21" s="488">
        <v>1978</v>
      </c>
      <c r="B21" s="395">
        <f>'A13-1'!B21/'A19'!B$43</f>
        <v>14269.91443750174</v>
      </c>
      <c r="C21" s="395">
        <f>'A13-1'!C21/'A19'!C$43</f>
        <v>15068.228638659011</v>
      </c>
      <c r="D21" s="395">
        <f>'A13-1'!D21/'A19'!D$43</f>
        <v>17224.014201534712</v>
      </c>
      <c r="E21" s="395"/>
      <c r="F21" s="395">
        <f>'A13-1'!F21/'A19'!F$43</f>
        <v>12823.224105546391</v>
      </c>
      <c r="G21" s="395">
        <f>'A13-1'!G21/'A19'!G$43</f>
        <v>15539.431275406159</v>
      </c>
      <c r="H21" s="395">
        <f>'A13-1'!H21/'A19'!H$43</f>
        <v>15393.548350439796</v>
      </c>
      <c r="I21" s="395"/>
      <c r="J21" s="395">
        <f>'A13-1'!J21/'A19'!J$43</f>
        <v>16764.375074129839</v>
      </c>
      <c r="K21" s="395">
        <f>'A13-1'!K21/'A19'!K$43</f>
        <v>15368.415724962168</v>
      </c>
      <c r="L21" s="395">
        <f>'A13-1'!L21/'A19'!L$43</f>
        <v>11093.272281914366</v>
      </c>
      <c r="M21" s="395">
        <f>'A13-1'!M21/'A19'!M$43</f>
        <v>16504.023291207206</v>
      </c>
      <c r="N21" s="395">
        <f>'A13-1'!N21/'A19'!N$43</f>
        <v>13496.609560820682</v>
      </c>
      <c r="O21" s="395">
        <f>'A13-1'!O21/'A19'!O$43</f>
        <v>20487.074858588596</v>
      </c>
    </row>
    <row r="22" spans="1:15" hidden="1">
      <c r="A22" s="488">
        <v>1979</v>
      </c>
      <c r="B22" s="395">
        <f>'A13-1'!B22/'A19'!B$43</f>
        <v>14446.81617559265</v>
      </c>
      <c r="C22" s="395">
        <f>'A13-1'!C22/'A19'!C$43</f>
        <v>15424.314143859538</v>
      </c>
      <c r="D22" s="395">
        <f>'A13-1'!D22/'A19'!D$43</f>
        <v>17613.130141324735</v>
      </c>
      <c r="E22" s="395"/>
      <c r="F22" s="395">
        <f>'A13-1'!F22/'A19'!F$43</f>
        <v>13826.927190792261</v>
      </c>
      <c r="G22" s="395">
        <f>'A13-1'!G22/'A19'!G$43</f>
        <v>15984.120694972529</v>
      </c>
      <c r="H22" s="395">
        <f>'A13-1'!H22/'A19'!H$43</f>
        <v>15814.1848199002</v>
      </c>
      <c r="I22" s="395"/>
      <c r="J22" s="395">
        <f>'A13-1'!J22/'A19'!J$43</f>
        <v>16982.463928694186</v>
      </c>
      <c r="K22" s="395">
        <f>'A13-1'!K22/'A19'!K$43</f>
        <v>15535.015740436887</v>
      </c>
      <c r="L22" s="395">
        <f>'A13-1'!L22/'A19'!L$43</f>
        <v>10996.800254248095</v>
      </c>
      <c r="M22" s="395">
        <f>'A13-1'!M22/'A19'!M$43</f>
        <v>16582.763013910106</v>
      </c>
      <c r="N22" s="395">
        <f>'A13-1'!N22/'A19'!N$43</f>
        <v>13926.712316507768</v>
      </c>
      <c r="O22" s="395">
        <f>'A13-1'!O22/'A19'!O$43</f>
        <v>20722.968198404247</v>
      </c>
    </row>
    <row r="23" spans="1:15" ht="18" customHeight="1">
      <c r="A23" s="488">
        <v>1980</v>
      </c>
      <c r="B23" s="395">
        <f>'A13-1'!B23/'A19'!B$43</f>
        <v>14682.385622666321</v>
      </c>
      <c r="C23" s="395">
        <f>'A13-1'!C23/'A19'!C$43</f>
        <v>15956.628208563407</v>
      </c>
      <c r="D23" s="395">
        <f>'A13-1'!D23/'A19'!D$43</f>
        <v>17709.105467168953</v>
      </c>
      <c r="E23" s="395">
        <f>'A13-1'!E23/'A19'!E$43</f>
        <v>15921.797572769305</v>
      </c>
      <c r="F23" s="395">
        <f>'A13-1'!F23/'A19'!F$43</f>
        <v>14168.083602220831</v>
      </c>
      <c r="G23" s="395">
        <f>'A13-1'!G23/'A19'!G$43</f>
        <v>16025.110728987927</v>
      </c>
      <c r="H23" s="395">
        <f>'A13-1'!H23/'A19'!H$43</f>
        <v>15650.025907997107</v>
      </c>
      <c r="I23" s="395">
        <f>'A13-1'!I23/'A19'!I$43</f>
        <v>15076.444505682657</v>
      </c>
      <c r="J23" s="395">
        <f>'A13-1'!J23/'A19'!J$43</f>
        <v>17017.517250849291</v>
      </c>
      <c r="K23" s="395">
        <f>'A13-1'!K23/'A19'!K$43</f>
        <v>16262.756377616135</v>
      </c>
      <c r="L23" s="395">
        <f>'A13-1'!L23/'A19'!L$43</f>
        <v>10764.474914999762</v>
      </c>
      <c r="M23" s="395">
        <f>'A13-1'!M23/'A19'!M$43</f>
        <v>17078.714007065442</v>
      </c>
      <c r="N23" s="395">
        <f>'A13-1'!N23/'A19'!N$43</f>
        <v>13636.3559846547</v>
      </c>
      <c r="O23" s="395">
        <f>'A13-1'!O23/'A19'!O$43</f>
        <v>20239.149013831295</v>
      </c>
    </row>
    <row r="24" spans="1:15" ht="18" customHeight="1">
      <c r="A24" s="488">
        <v>1981</v>
      </c>
      <c r="B24" s="395">
        <f>'A13-1'!B24/'A19'!B$43</f>
        <v>14849.342562617217</v>
      </c>
      <c r="C24" s="395">
        <f>'A13-1'!C24/'A19'!C$43</f>
        <v>15455.38712729094</v>
      </c>
      <c r="D24" s="395">
        <f>'A13-1'!D24/'A19'!D$43</f>
        <v>17973.885593150921</v>
      </c>
      <c r="E24" s="395">
        <f>'A13-1'!E24/'A19'!E$43</f>
        <v>15398.855859005505</v>
      </c>
      <c r="F24" s="395">
        <f>'A13-1'!F24/'A19'!F$43</f>
        <v>13954.741674274243</v>
      </c>
      <c r="G24" s="395">
        <f>'A13-1'!G24/'A19'!G$43</f>
        <v>15881.334183574359</v>
      </c>
      <c r="H24" s="395">
        <f>'A13-1'!H24/'A19'!H$43</f>
        <v>15337.574030737132</v>
      </c>
      <c r="I24" s="395">
        <f>'A13-1'!I24/'A19'!I$43</f>
        <v>14838.710999786872</v>
      </c>
      <c r="J24" s="395">
        <f>'A13-1'!J24/'A19'!J$43</f>
        <v>16697.038118071498</v>
      </c>
      <c r="K24" s="395">
        <f>'A13-1'!K24/'A19'!K$43</f>
        <v>16558.539228052243</v>
      </c>
      <c r="L24" s="395">
        <f>'A13-1'!L24/'A19'!L$43</f>
        <v>10356.031307988525</v>
      </c>
      <c r="M24" s="395">
        <f>'A13-1'!M24/'A19'!M$43</f>
        <v>16716.994586893663</v>
      </c>
      <c r="N24" s="395">
        <f>'A13-1'!N24/'A19'!N$43</f>
        <v>13455.901894450297</v>
      </c>
      <c r="O24" s="395">
        <f>'A13-1'!O24/'A19'!O$43</f>
        <v>20591.621280367945</v>
      </c>
    </row>
    <row r="25" spans="1:15" ht="18" customHeight="1">
      <c r="A25" s="488">
        <v>1982</v>
      </c>
      <c r="B25" s="395">
        <f>'A13-1'!B25/'A19'!B$43</f>
        <v>14144.752877288662</v>
      </c>
      <c r="C25" s="395">
        <f>'A13-1'!C25/'A19'!C$43</f>
        <v>15389.417378014663</v>
      </c>
      <c r="D25" s="395">
        <f>'A13-1'!D25/'A19'!D$43</f>
        <v>17124.585187680084</v>
      </c>
      <c r="E25" s="395">
        <f>'A13-1'!E25/'A19'!E$43</f>
        <v>15724.406083945216</v>
      </c>
      <c r="F25" s="395">
        <f>'A13-1'!F25/'A19'!F$43</f>
        <v>14296.004812723875</v>
      </c>
      <c r="G25" s="395">
        <f>'A13-1'!G25/'A19'!G$43</f>
        <v>16070.128901839164</v>
      </c>
      <c r="H25" s="395">
        <f>'A13-1'!H25/'A19'!H$43</f>
        <v>15269.880547555198</v>
      </c>
      <c r="I25" s="395">
        <f>'A13-1'!I25/'A19'!I$43</f>
        <v>14936.950272097885</v>
      </c>
      <c r="J25" s="395">
        <f>'A13-1'!J25/'A19'!J$43</f>
        <v>16416.92305773537</v>
      </c>
      <c r="K25" s="395">
        <f>'A13-1'!K25/'A19'!K$43</f>
        <v>16486.009990324128</v>
      </c>
      <c r="L25" s="395">
        <f>'A13-1'!L25/'A19'!L$43</f>
        <v>10399.129308778369</v>
      </c>
      <c r="M25" s="395">
        <f>'A13-1'!M25/'A19'!M$43</f>
        <v>16271.512669885664</v>
      </c>
      <c r="N25" s="395">
        <f>'A13-1'!N25/'A19'!N$43</f>
        <v>13738.327211925018</v>
      </c>
      <c r="O25" s="395">
        <f>'A13-1'!O25/'A19'!O$43</f>
        <v>20141.355829360957</v>
      </c>
    </row>
    <row r="26" spans="1:15" ht="18" customHeight="1">
      <c r="A26" s="488">
        <v>1983</v>
      </c>
      <c r="B26" s="395">
        <f>'A13-1'!B26/'A19'!B$43</f>
        <v>14671.079763594325</v>
      </c>
      <c r="C26" s="395">
        <f>'A13-1'!C26/'A19'!C$43</f>
        <v>15350.454250165767</v>
      </c>
      <c r="D26" s="395">
        <f>'A13-1'!D26/'A19'!D$43</f>
        <v>17475.193663232239</v>
      </c>
      <c r="E26" s="395">
        <f>'A13-1'!E26/'A19'!E$43</f>
        <v>16205.915889792464</v>
      </c>
      <c r="F26" s="395">
        <f>'A13-1'!F26/'A19'!F$43</f>
        <v>14553.353183130515</v>
      </c>
      <c r="G26" s="395">
        <f>'A13-1'!G26/'A19'!G$43</f>
        <v>16100.342156771265</v>
      </c>
      <c r="H26" s="395">
        <f>'A13-1'!H26/'A19'!H$43</f>
        <v>15660.231639682133</v>
      </c>
      <c r="I26" s="395">
        <f>'A13-1'!I26/'A19'!I$43</f>
        <v>15113.835626025468</v>
      </c>
      <c r="J26" s="395">
        <f>'A13-1'!J26/'A19'!J$43</f>
        <v>16778.46651315043</v>
      </c>
      <c r="K26" s="395">
        <f>'A13-1'!K26/'A19'!K$43</f>
        <v>17162.878358256115</v>
      </c>
      <c r="L26" s="395">
        <f>'A13-1'!L26/'A19'!L$43</f>
        <v>10408.919314707109</v>
      </c>
      <c r="M26" s="395">
        <f>'A13-1'!M26/'A19'!M$43</f>
        <v>16006.948209541062</v>
      </c>
      <c r="N26" s="395">
        <f>'A13-1'!N26/'A19'!N$43</f>
        <v>14368.250844861113</v>
      </c>
      <c r="O26" s="395">
        <f>'A13-1'!O26/'A19'!O$43</f>
        <v>20581.121198612902</v>
      </c>
    </row>
    <row r="27" spans="1:15" ht="18" customHeight="1">
      <c r="A27" s="488">
        <v>1984</v>
      </c>
      <c r="B27" s="395">
        <f>'A13-1'!B27/'A19'!B$43</f>
        <v>15087.437409469498</v>
      </c>
      <c r="C27" s="395">
        <f>'A13-1'!C27/'A19'!C$43</f>
        <v>15789.346160862251</v>
      </c>
      <c r="D27" s="395">
        <f>'A13-1'!D27/'A19'!D$43</f>
        <v>18288.114639084459</v>
      </c>
      <c r="E27" s="395">
        <f>'A13-1'!E27/'A19'!E$43</f>
        <v>16956.93762295855</v>
      </c>
      <c r="F27" s="395">
        <f>'A13-1'!F27/'A19'!F$43</f>
        <v>15093.005124562504</v>
      </c>
      <c r="G27" s="395">
        <f>'A13-1'!G27/'A19'!G$43</f>
        <v>16192.014888677686</v>
      </c>
      <c r="H27" s="395">
        <f>'A13-1'!H27/'A19'!H$43</f>
        <v>16122.023001884529</v>
      </c>
      <c r="I27" s="395">
        <f>'A13-1'!I27/'A19'!I$43</f>
        <v>15584.028272698422</v>
      </c>
      <c r="J27" s="395">
        <f>'A13-1'!J27/'A19'!J$43</f>
        <v>17407.118684157118</v>
      </c>
      <c r="K27" s="395">
        <f>'A13-1'!K27/'A19'!K$43</f>
        <v>18249.596852366456</v>
      </c>
      <c r="L27" s="395">
        <f>'A13-1'!L27/'A19'!L$43</f>
        <v>10615.143109691231</v>
      </c>
      <c r="M27" s="395">
        <f>'A13-1'!M27/'A19'!M$43</f>
        <v>16200.567807767455</v>
      </c>
      <c r="N27" s="395">
        <f>'A13-1'!N27/'A19'!N$43</f>
        <v>14760.047416159161</v>
      </c>
      <c r="O27" s="395">
        <f>'A13-1'!O27/'A19'!O$43</f>
        <v>22000.283983173304</v>
      </c>
    </row>
    <row r="28" spans="1:15" ht="18" customHeight="1">
      <c r="A28" s="488">
        <v>1985</v>
      </c>
      <c r="B28" s="395">
        <f>'A13-1'!B28/'A19'!B$43</f>
        <v>17189.472662005104</v>
      </c>
      <c r="C28" s="395">
        <f>'A13-1'!C28/'A19'!C$43</f>
        <v>16218.348904219254</v>
      </c>
      <c r="D28" s="395">
        <f>'A13-1'!D28/'A19'!D$43</f>
        <v>18954.443465502281</v>
      </c>
      <c r="E28" s="395">
        <f>'A13-1'!E28/'A19'!E$43</f>
        <v>17644.107791077276</v>
      </c>
      <c r="F28" s="395">
        <f>'A13-1'!F28/'A19'!F$43</f>
        <v>15531.872312038975</v>
      </c>
      <c r="G28" s="395">
        <f>'A13-1'!G28/'A19'!G$43</f>
        <v>16451.883077375511</v>
      </c>
      <c r="H28" s="395">
        <f>'A13-1'!H28/'A19'!H$43</f>
        <v>16578.266153111421</v>
      </c>
      <c r="I28" s="395">
        <f>'A13-1'!I28/'A19'!I$43</f>
        <v>15976.752264505059</v>
      </c>
      <c r="J28" s="395">
        <f>'A13-1'!J28/'A19'!J$43</f>
        <v>17399.613985988606</v>
      </c>
      <c r="K28" s="395">
        <f>'A13-1'!K28/'A19'!K$43</f>
        <v>19383.004245342021</v>
      </c>
      <c r="L28" s="395">
        <f>'A13-1'!L28/'A19'!L$43</f>
        <v>10977.246694897536</v>
      </c>
      <c r="M28" s="395">
        <f>'A13-1'!M28/'A19'!M$43</f>
        <v>16658.458864950033</v>
      </c>
      <c r="N28" s="395">
        <f>'A13-1'!N28/'A19'!N$43</f>
        <v>15199.971867890588</v>
      </c>
      <c r="O28" s="395">
        <f>'A13-1'!O28/'A19'!O$43</f>
        <v>22568.909234234252</v>
      </c>
    </row>
    <row r="29" spans="1:15" ht="18" customHeight="1">
      <c r="A29" s="488">
        <v>1986</v>
      </c>
      <c r="B29" s="395">
        <f>'A13-1'!B29/'A19'!B$43</f>
        <v>17110.492815404461</v>
      </c>
      <c r="C29" s="395">
        <f>'A13-1'!C29/'A19'!C$43</f>
        <v>16983.97687704326</v>
      </c>
      <c r="D29" s="395">
        <f>'A13-1'!D29/'A19'!D$43</f>
        <v>19151.490799962183</v>
      </c>
      <c r="E29" s="395">
        <f>'A13-1'!E29/'A19'!E$43</f>
        <v>18754.190211932408</v>
      </c>
      <c r="F29" s="395">
        <f>'A13-1'!F29/'A19'!F$43</f>
        <v>16075.182332404653</v>
      </c>
      <c r="G29" s="395">
        <f>'A13-1'!G29/'A19'!G$43</f>
        <v>17102.613547553319</v>
      </c>
      <c r="H29" s="395">
        <f>'A13-1'!H29/'A19'!H$43</f>
        <v>17530.824399507219</v>
      </c>
      <c r="I29" s="395">
        <f>'A13-1'!I29/'A19'!I$43</f>
        <v>16860.728161347772</v>
      </c>
      <c r="J29" s="395">
        <f>'A13-1'!J29/'A19'!J$43</f>
        <v>17712.587402348738</v>
      </c>
      <c r="K29" s="395">
        <f>'A13-1'!K29/'A19'!K$43</f>
        <v>20133.401409399808</v>
      </c>
      <c r="L29" s="395">
        <f>'A13-1'!L29/'A19'!L$43</f>
        <v>11648.527015252874</v>
      </c>
      <c r="M29" s="395">
        <f>'A13-1'!M29/'A19'!M$43</f>
        <v>17267.347033273349</v>
      </c>
      <c r="N29" s="395">
        <f>'A13-1'!N29/'A19'!N$43</f>
        <v>15804.643984454702</v>
      </c>
      <c r="O29" s="395">
        <f>'A13-1'!O29/'A19'!O$43</f>
        <v>22887.288828194356</v>
      </c>
    </row>
    <row r="30" spans="1:15" ht="18" customHeight="1">
      <c r="A30" s="488">
        <v>1987</v>
      </c>
      <c r="B30" s="395">
        <f>'A13-1'!B30/'A19'!B$43</f>
        <v>17958.511242167446</v>
      </c>
      <c r="C30" s="395">
        <f>'A13-1'!C30/'A19'!C$43</f>
        <v>17573.236639328064</v>
      </c>
      <c r="D30" s="395">
        <f>'A13-1'!D30/'A19'!D$43</f>
        <v>19807.043325862414</v>
      </c>
      <c r="E30" s="395">
        <f>'A13-1'!E30/'A19'!E$43</f>
        <v>18686.005739604083</v>
      </c>
      <c r="F30" s="395">
        <f>'A13-1'!F30/'A19'!F$43</f>
        <v>16673.667573669536</v>
      </c>
      <c r="G30" s="395">
        <f>'A13-1'!G30/'A19'!G$43</f>
        <v>17468.547217467898</v>
      </c>
      <c r="H30" s="395">
        <f>'A13-1'!H30/'A19'!H$43</f>
        <v>17907.271593099849</v>
      </c>
      <c r="I30" s="395">
        <f>'A13-1'!I30/'A19'!I$43</f>
        <v>17532.290688351368</v>
      </c>
      <c r="J30" s="395">
        <f>'A13-1'!J30/'A19'!J$43</f>
        <v>17791.668856587316</v>
      </c>
      <c r="K30" s="395">
        <f>'A13-1'!K30/'A19'!K$43</f>
        <v>20382.383913696336</v>
      </c>
      <c r="L30" s="395">
        <f>'A13-1'!L30/'A19'!L$43</f>
        <v>12385.595473946129</v>
      </c>
      <c r="M30" s="395">
        <f>'A13-1'!M30/'A19'!M$43</f>
        <v>17322.912130302389</v>
      </c>
      <c r="N30" s="395">
        <f>'A13-1'!N30/'A19'!N$43</f>
        <v>16509.208913134538</v>
      </c>
      <c r="O30" s="395">
        <f>'A13-1'!O30/'A19'!O$43</f>
        <v>23527.744762684051</v>
      </c>
    </row>
    <row r="31" spans="1:15" ht="18" customHeight="1">
      <c r="A31" s="488">
        <v>1988</v>
      </c>
      <c r="B31" s="395">
        <f>'A13-1'!B31/'A19'!B$43</f>
        <v>18676.470637986567</v>
      </c>
      <c r="C31" s="395">
        <f>'A13-1'!C31/'A19'!C$43</f>
        <v>18595.923438711005</v>
      </c>
      <c r="D31" s="395">
        <f>'A13-1'!D31/'A19'!D$43</f>
        <v>20548.425203503106</v>
      </c>
      <c r="E31" s="395">
        <f>'A13-1'!E31/'A19'!E$43</f>
        <v>18538.284017709022</v>
      </c>
      <c r="F31" s="395">
        <f>'A13-1'!F31/'A19'!F$43</f>
        <v>17695.673229043627</v>
      </c>
      <c r="G31" s="395">
        <f>'A13-1'!G31/'A19'!G$43</f>
        <v>18208.413439928525</v>
      </c>
      <c r="H31" s="395">
        <f>'A13-1'!H31/'A19'!H$43</f>
        <v>18579.902297461267</v>
      </c>
      <c r="I31" s="395">
        <f>'A13-1'!I31/'A19'!I$43</f>
        <v>18187.582693355514</v>
      </c>
      <c r="J31" s="395">
        <f>'A13-1'!J31/'A19'!J$43</f>
        <v>18168.121451629562</v>
      </c>
      <c r="K31" s="395">
        <f>'A13-1'!K31/'A19'!K$43</f>
        <v>19923.599213317208</v>
      </c>
      <c r="L31" s="395">
        <f>'A13-1'!L31/'A19'!L$43</f>
        <v>13057.050851306594</v>
      </c>
      <c r="M31" s="395">
        <f>'A13-1'!M31/'A19'!M$43</f>
        <v>17353.915174945105</v>
      </c>
      <c r="N31" s="395">
        <f>'A13-1'!N31/'A19'!N$43</f>
        <v>17645.678994273781</v>
      </c>
      <c r="O31" s="395">
        <f>'A13-1'!O31/'A19'!O$43</f>
        <v>24595.063073418267</v>
      </c>
    </row>
    <row r="32" spans="1:15" ht="18" customHeight="1">
      <c r="A32" s="488">
        <v>1989</v>
      </c>
      <c r="B32" s="395">
        <f>'A13-1'!B32/'A19'!B$43</f>
        <v>18732.381714569477</v>
      </c>
      <c r="C32" s="395">
        <f>'A13-1'!C32/'A19'!C$43</f>
        <v>19275.959660892015</v>
      </c>
      <c r="D32" s="395">
        <f>'A13-1'!D32/'A19'!D$43</f>
        <v>20620.910512103161</v>
      </c>
      <c r="E32" s="395">
        <f>'A13-1'!E32/'A19'!E$43</f>
        <v>18510.624750999836</v>
      </c>
      <c r="F32" s="395">
        <f>'A13-1'!F32/'A19'!F$43</f>
        <v>18305.888457635479</v>
      </c>
      <c r="G32" s="395">
        <f>'A13-1'!G32/'A19'!G$43</f>
        <v>18815.943368356413</v>
      </c>
      <c r="H32" s="395">
        <f>'A13-1'!H32/'A19'!H$43</f>
        <v>19046.169819132854</v>
      </c>
      <c r="I32" s="395">
        <f>'A13-1'!I32/'A19'!I$43</f>
        <v>18654.631961379517</v>
      </c>
      <c r="J32" s="395">
        <f>'A13-1'!J32/'A19'!J$43</f>
        <v>18872.046612941038</v>
      </c>
      <c r="K32" s="395">
        <f>'A13-1'!K32/'A19'!K$43</f>
        <v>19840.018855883627</v>
      </c>
      <c r="L32" s="395">
        <f>'A13-1'!L32/'A19'!L$43</f>
        <v>13789.125998183728</v>
      </c>
      <c r="M32" s="395">
        <f>'A13-1'!M32/'A19'!M$43</f>
        <v>17458.689702066386</v>
      </c>
      <c r="N32" s="395">
        <f>'A13-1'!N32/'A19'!N$43</f>
        <v>18037.498881721924</v>
      </c>
      <c r="O32" s="395">
        <f>'A13-1'!O32/'A19'!O$43</f>
        <v>24917.350666123246</v>
      </c>
    </row>
    <row r="33" spans="1:15" ht="18" customHeight="1">
      <c r="A33" s="488">
        <v>1990</v>
      </c>
      <c r="B33" s="395">
        <f>'A13-1'!B33/'A19'!B$43</f>
        <v>17926.152072413151</v>
      </c>
      <c r="C33" s="395">
        <f>'A13-1'!C33/'A19'!C$43</f>
        <v>19783.12532629745</v>
      </c>
      <c r="D33" s="395">
        <f>'A13-1'!D33/'A19'!D$43</f>
        <v>20150.271781175026</v>
      </c>
      <c r="E33" s="395">
        <f>'A13-1'!E33/'A19'!E$43</f>
        <v>18761.347737006799</v>
      </c>
      <c r="F33" s="395">
        <f>'A13-1'!F33/'A19'!F$43</f>
        <v>17975.379946239656</v>
      </c>
      <c r="G33" s="395">
        <f>'A13-1'!G33/'A19'!G$43</f>
        <v>19205.168201388846</v>
      </c>
      <c r="H33" s="395">
        <f>'A13-1'!H33/'A19'!H$43</f>
        <v>19615.167463008525</v>
      </c>
      <c r="I33" s="395">
        <f>'A13-1'!I33/'A19'!I$43</f>
        <v>19014.171242595912</v>
      </c>
      <c r="J33" s="395">
        <f>'A13-1'!J33/'A19'!J$43</f>
        <v>19151.771156981937</v>
      </c>
      <c r="K33" s="395">
        <f>'A13-1'!K33/'A19'!K$43</f>
        <v>20221.32823522342</v>
      </c>
      <c r="L33" s="395">
        <f>'A13-1'!L33/'A19'!L$43</f>
        <v>14393.166838971789</v>
      </c>
      <c r="M33" s="395">
        <f>'A13-1'!M33/'A19'!M$43</f>
        <v>18025.615509588981</v>
      </c>
      <c r="N33" s="395">
        <f>'A13-1'!N33/'A19'!N$43</f>
        <v>17967.826150652549</v>
      </c>
      <c r="O33" s="395">
        <f>'A13-1'!O33/'A19'!O$43</f>
        <v>24935.618534418732</v>
      </c>
    </row>
    <row r="34" spans="1:15" ht="18" customHeight="1">
      <c r="A34" s="488">
        <v>1991</v>
      </c>
      <c r="B34" s="395">
        <f>'A13-1'!B34/'A19'!B$43</f>
        <v>17670.482847381205</v>
      </c>
      <c r="C34" s="395">
        <f>'A13-1'!C34/'A19'!C$43</f>
        <v>20106.652979365404</v>
      </c>
      <c r="D34" s="395">
        <f>'A13-1'!D34/'A19'!D$43</f>
        <v>19324.845852213537</v>
      </c>
      <c r="E34" s="395">
        <f>'A13-1'!E34/'A19'!E$43</f>
        <v>18759.343632388114</v>
      </c>
      <c r="F34" s="395">
        <f>'A13-1'!F34/'A19'!F$43</f>
        <v>16055.028153503157</v>
      </c>
      <c r="G34" s="395">
        <f>'A13-1'!G34/'A19'!G$43</f>
        <v>19150.733235581065</v>
      </c>
      <c r="H34" s="395">
        <f>'A13-1'!H34/'A19'!H$43</f>
        <v>19574.695251431447</v>
      </c>
      <c r="I34" s="395">
        <f>'A13-1'!I34/'A19'!I$43</f>
        <v>19284.885878131219</v>
      </c>
      <c r="J34" s="395">
        <f>'A13-1'!J34/'A19'!J$43</f>
        <v>19489.008956146601</v>
      </c>
      <c r="K34" s="395">
        <f>'A13-1'!K34/'A19'!K$43</f>
        <v>20837.307950092301</v>
      </c>
      <c r="L34" s="395">
        <f>'A13-1'!L34/'A19'!L$43</f>
        <v>14858.831777674603</v>
      </c>
      <c r="M34" s="395">
        <f>'A13-1'!M34/'A19'!M$43</f>
        <v>18725.609241045779</v>
      </c>
      <c r="N34" s="395">
        <f>'A13-1'!N34/'A19'!N$43</f>
        <v>17631.430818510598</v>
      </c>
      <c r="O34" s="395">
        <f>'A13-1'!O34/'A19'!O$43</f>
        <v>24742.65165977407</v>
      </c>
    </row>
    <row r="35" spans="1:15" ht="18" customHeight="1">
      <c r="A35" s="488">
        <v>1992</v>
      </c>
      <c r="B35" s="395">
        <f>'A13-1'!B35/'A19'!B$43</f>
        <v>18072.410964457889</v>
      </c>
      <c r="C35" s="395">
        <f>'A13-1'!C35/'A19'!C$43</f>
        <v>20517.33296709794</v>
      </c>
      <c r="D35" s="395">
        <f>'A13-1'!D35/'A19'!D$43</f>
        <v>19124.681742396053</v>
      </c>
      <c r="E35" s="395">
        <f>'A13-1'!E35/'A19'!E$43</f>
        <v>19316.568965310427</v>
      </c>
      <c r="F35" s="395">
        <f>'A13-1'!F35/'A19'!F$43</f>
        <v>14977.818842128072</v>
      </c>
      <c r="G35" s="395">
        <f>'A13-1'!G35/'A19'!G$43</f>
        <v>19346.236386263627</v>
      </c>
      <c r="H35" s="395">
        <f>'A13-1'!H35/'A19'!H$43</f>
        <v>20031.007379028266</v>
      </c>
      <c r="I35" s="395">
        <f>'A13-1'!I35/'A19'!I$43</f>
        <v>19273.308485635338</v>
      </c>
      <c r="J35" s="395">
        <f>'A13-1'!J35/'A19'!J$43</f>
        <v>19448.253239799407</v>
      </c>
      <c r="K35" s="395">
        <f>'A13-1'!K35/'A19'!K$43</f>
        <v>21827.44586251488</v>
      </c>
      <c r="L35" s="395">
        <f>'A13-1'!L35/'A19'!L$43</f>
        <v>15006.633691188872</v>
      </c>
      <c r="M35" s="395">
        <f>'A13-1'!M35/'A19'!M$43</f>
        <v>19278.693645901767</v>
      </c>
      <c r="N35" s="395">
        <f>'A13-1'!N35/'A19'!N$43</f>
        <v>17563.595895257706</v>
      </c>
      <c r="O35" s="395">
        <f>'A13-1'!O35/'A19'!O$43</f>
        <v>24916.098050400124</v>
      </c>
    </row>
    <row r="36" spans="1:15" ht="18" customHeight="1">
      <c r="A36" s="488">
        <v>1993</v>
      </c>
      <c r="B36" s="395">
        <f>'A13-1'!B36/'A19'!B$43</f>
        <v>18493.99885220511</v>
      </c>
      <c r="C36" s="395">
        <f>'A13-1'!C36/'A19'!C$43</f>
        <v>20573.441616979635</v>
      </c>
      <c r="D36" s="395">
        <f>'A13-1'!D36/'A19'!D$43</f>
        <v>19404.546128796916</v>
      </c>
      <c r="E36" s="395">
        <f>'A13-1'!E36/'A19'!E$43</f>
        <v>19148.511115058682</v>
      </c>
      <c r="F36" s="395">
        <f>'A13-1'!F36/'A19'!F$43</f>
        <v>14610.085590118377</v>
      </c>
      <c r="G36" s="395">
        <f>'A13-1'!G36/'A19'!G$43</f>
        <v>19085.993309818332</v>
      </c>
      <c r="H36" s="395">
        <f>'A13-1'!H36/'A19'!H$43</f>
        <v>19581.14584823879</v>
      </c>
      <c r="I36" s="395">
        <f>'A13-1'!I36/'A19'!I$43</f>
        <v>18823.25724266524</v>
      </c>
      <c r="J36" s="395">
        <f>'A13-1'!J36/'A19'!J$43</f>
        <v>19581.881508624261</v>
      </c>
      <c r="K36" s="395">
        <f>'A13-1'!K36/'A19'!K$43</f>
        <v>22321.039273447415</v>
      </c>
      <c r="L36" s="395">
        <f>'A13-1'!L36/'A19'!L$43</f>
        <v>14754.560582635639</v>
      </c>
      <c r="M36" s="395">
        <f>'A13-1'!M36/'A19'!M$43</f>
        <v>18664.707825347246</v>
      </c>
      <c r="N36" s="395">
        <f>'A13-1'!N36/'A19'!N$43</f>
        <v>17968.909771638708</v>
      </c>
      <c r="O36" s="395">
        <f>'A13-1'!O36/'A19'!O$43</f>
        <v>25189.205974071912</v>
      </c>
    </row>
    <row r="37" spans="1:15" ht="18" customHeight="1">
      <c r="A37" s="488">
        <v>1994</v>
      </c>
      <c r="B37" s="395">
        <f>'A13-1'!B37/'A19'!B$43</f>
        <v>19104.803507328783</v>
      </c>
      <c r="C37" s="395">
        <f>'A13-1'!C37/'A19'!C$43</f>
        <v>21311.463027776532</v>
      </c>
      <c r="D37" s="395">
        <f>'A13-1'!D37/'A19'!D$43</f>
        <v>20145.648787438622</v>
      </c>
      <c r="E37" s="395">
        <f>'A13-1'!E37/'A19'!E$43</f>
        <v>20142.822848206946</v>
      </c>
      <c r="F37" s="395">
        <f>'A13-1'!F37/'A19'!F$43</f>
        <v>15610.464512197541</v>
      </c>
      <c r="G37" s="395">
        <f>'A13-1'!G37/'A19'!G$43</f>
        <v>19344.552895215496</v>
      </c>
      <c r="H37" s="395">
        <f>'A13-1'!H37/'A19'!H$43</f>
        <v>19907.808744629569</v>
      </c>
      <c r="I37" s="395">
        <f>'A13-1'!I37/'A19'!I$43</f>
        <v>19167.693955421699</v>
      </c>
      <c r="J37" s="395">
        <f>'A13-1'!J37/'A19'!J$43</f>
        <v>20291.987366375299</v>
      </c>
      <c r="K37" s="395">
        <f>'A13-1'!K37/'A19'!K$43</f>
        <v>23495.673766175325</v>
      </c>
      <c r="L37" s="395">
        <f>'A13-1'!L37/'A19'!L$43</f>
        <v>14803.320077844211</v>
      </c>
      <c r="M37" s="395">
        <f>'A13-1'!M37/'A19'!M$43</f>
        <v>19925.345375825251</v>
      </c>
      <c r="N37" s="395">
        <f>'A13-1'!N37/'A19'!N$43</f>
        <v>18838.813436082026</v>
      </c>
      <c r="O37" s="395">
        <f>'A13-1'!O37/'A19'!O$43</f>
        <v>26017.24928294896</v>
      </c>
    </row>
    <row r="38" spans="1:15" ht="18" customHeight="1">
      <c r="A38" s="488">
        <v>1995</v>
      </c>
      <c r="B38" s="395">
        <f>'A13-1'!B38/'A19'!B$43</f>
        <v>19739.568898719393</v>
      </c>
      <c r="C38" s="395">
        <f>'A13-1'!C38/'A19'!C$43</f>
        <v>21547.344701396654</v>
      </c>
      <c r="D38" s="395">
        <f>'A13-1'!D38/'A19'!D$43</f>
        <v>20466.255506030979</v>
      </c>
      <c r="E38" s="395">
        <f>'A13-1'!E38/'A19'!E$43</f>
        <v>20780.323908126054</v>
      </c>
      <c r="F38" s="395">
        <f>'A13-1'!F38/'A19'!F$43</f>
        <v>16808.639773803083</v>
      </c>
      <c r="G38" s="395">
        <f>'A13-1'!G38/'A19'!G$43</f>
        <v>19678.422903041403</v>
      </c>
      <c r="H38" s="395">
        <f>'A13-1'!H38/'A19'!H$43</f>
        <v>20276.905654675502</v>
      </c>
      <c r="I38" s="395">
        <f>'A13-1'!I38/'A19'!I$43</f>
        <v>19708.29864548934</v>
      </c>
      <c r="J38" s="395">
        <f>'A13-1'!J38/'A19'!J$43</f>
        <v>21134.807017998908</v>
      </c>
      <c r="K38" s="395">
        <f>'A13-1'!K38/'A19'!K$43</f>
        <v>24770.054834100454</v>
      </c>
      <c r="L38" s="395">
        <f>'A13-1'!L38/'A19'!L$43</f>
        <v>15525.841707735755</v>
      </c>
      <c r="M38" s="395">
        <f>'A13-1'!M38/'A19'!M$43</f>
        <v>20902.803073041207</v>
      </c>
      <c r="N38" s="395">
        <f>'A13-1'!N38/'A19'!N$43</f>
        <v>19171.976653886108</v>
      </c>
      <c r="O38" s="395">
        <f>'A13-1'!O38/'A19'!O$43</f>
        <v>26574.425718233178</v>
      </c>
    </row>
    <row r="39" spans="1:15" ht="18" customHeight="1">
      <c r="A39" s="488">
        <v>1996</v>
      </c>
      <c r="B39" s="395">
        <f>'A13-1'!B39/'A19'!B$43</f>
        <v>20435.536233932384</v>
      </c>
      <c r="C39" s="395">
        <f>'A13-1'!C39/'A19'!C$43</f>
        <v>21547.956923292582</v>
      </c>
      <c r="D39" s="395">
        <f>'A13-1'!D39/'A19'!D$43</f>
        <v>20530.487673744159</v>
      </c>
      <c r="E39" s="395">
        <f>'A13-1'!E39/'A19'!E$43</f>
        <v>21234.78665044349</v>
      </c>
      <c r="F39" s="395">
        <f>'A13-1'!F39/'A19'!F$43</f>
        <v>17400.001503478808</v>
      </c>
      <c r="G39" s="395">
        <f>'A13-1'!G39/'A19'!G$43</f>
        <v>19835.68354824842</v>
      </c>
      <c r="H39" s="395">
        <f>'A13-1'!H39/'A19'!H$43</f>
        <v>20361.487407908011</v>
      </c>
      <c r="I39" s="395">
        <f>'A13-1'!I39/'A19'!I$43</f>
        <v>20051.321836877989</v>
      </c>
      <c r="J39" s="395">
        <f>'A13-1'!J39/'A19'!J$43</f>
        <v>21579.591263313094</v>
      </c>
      <c r="K39" s="395">
        <f>'A13-1'!K39/'A19'!K$43</f>
        <v>26412.605117533392</v>
      </c>
      <c r="L39" s="395">
        <f>'A13-1'!L39/'A19'!L$43</f>
        <v>15784.606964703493</v>
      </c>
      <c r="M39" s="395">
        <f>'A13-1'!M39/'A19'!M$43</f>
        <v>21101.529747835197</v>
      </c>
      <c r="N39" s="395">
        <f>'A13-1'!N39/'A19'!N$43</f>
        <v>19845.4685084761</v>
      </c>
      <c r="O39" s="395">
        <f>'A13-1'!O39/'A19'!O$43</f>
        <v>27339.937445284402</v>
      </c>
    </row>
    <row r="40" spans="1:15" ht="18" customHeight="1">
      <c r="A40" s="488">
        <v>1997</v>
      </c>
      <c r="B40" s="395">
        <f>'A13-1'!B40/'A19'!B$43</f>
        <v>21151.911506817978</v>
      </c>
      <c r="C40" s="395">
        <f>'A13-1'!C40/'A19'!C$43</f>
        <v>22265.308931261603</v>
      </c>
      <c r="D40" s="395">
        <f>'A13-1'!D40/'A19'!D$43</f>
        <v>21262.560964526525</v>
      </c>
      <c r="E40" s="395">
        <f>'A13-1'!E40/'A19'!E$43</f>
        <v>21889.325160403838</v>
      </c>
      <c r="F40" s="395">
        <f>'A13-1'!F40/'A19'!F$43</f>
        <v>18673.115355981281</v>
      </c>
      <c r="G40" s="395">
        <f>'A13-1'!G40/'A19'!G$43</f>
        <v>20264.565274127373</v>
      </c>
      <c r="H40" s="395">
        <f>'A13-1'!H40/'A19'!H$43</f>
        <v>20467.429240763442</v>
      </c>
      <c r="I40" s="395">
        <f>'A13-1'!I40/'A19'!I$43</f>
        <v>20526.258421456285</v>
      </c>
      <c r="J40" s="395">
        <f>'A13-1'!J40/'A19'!J$43</f>
        <v>22736.71790458808</v>
      </c>
      <c r="K40" s="395">
        <f>'A13-1'!K40/'A19'!K$43</f>
        <v>28004.183037605024</v>
      </c>
      <c r="L40" s="395">
        <f>'A13-1'!L40/'A19'!L$43</f>
        <v>16320.529579441536</v>
      </c>
      <c r="M40" s="395">
        <f>'A13-1'!M40/'A19'!M$43</f>
        <v>21516.378881058696</v>
      </c>
      <c r="N40" s="395">
        <f>'A13-1'!N40/'A19'!N$43</f>
        <v>20745.393600303931</v>
      </c>
      <c r="O40" s="395">
        <f>'A13-1'!O40/'A19'!O$43</f>
        <v>28386.897979290676</v>
      </c>
    </row>
    <row r="41" spans="1:15" ht="18" customHeight="1">
      <c r="A41" s="488">
        <v>1998</v>
      </c>
      <c r="B41" s="395">
        <f>'A13-1'!B41/'A19'!B$43</f>
        <v>21777.12376098146</v>
      </c>
      <c r="C41" s="395">
        <f>'A13-1'!C41/'A19'!C$43</f>
        <v>22646.659240250756</v>
      </c>
      <c r="D41" s="395">
        <f>'A13-1'!D41/'A19'!D$43</f>
        <v>21938.07495204575</v>
      </c>
      <c r="E41" s="395">
        <f>'A13-1'!E41/'A19'!E$43</f>
        <v>22169.397640964431</v>
      </c>
      <c r="F41" s="395">
        <f>'A13-1'!F41/'A19'!F$43</f>
        <v>19635.680161481672</v>
      </c>
      <c r="G41" s="395">
        <f>'A13-1'!G41/'A19'!G$43</f>
        <v>21018.073838941364</v>
      </c>
      <c r="H41" s="395">
        <f>'A13-1'!H41/'A19'!H$43</f>
        <v>20874.856816196138</v>
      </c>
      <c r="I41" s="395">
        <f>'A13-1'!I41/'A19'!I$43</f>
        <v>20907.849585395794</v>
      </c>
      <c r="J41" s="395">
        <f>'A13-1'!J41/'A19'!J$43</f>
        <v>22845.539124815416</v>
      </c>
      <c r="K41" s="395">
        <f>'A13-1'!K41/'A19'!K$43</f>
        <v>28240.016539212782</v>
      </c>
      <c r="L41" s="395">
        <f>'A13-1'!L41/'A19'!L$43</f>
        <v>17113.131824846561</v>
      </c>
      <c r="M41" s="395">
        <f>'A13-1'!M41/'A19'!M$43</f>
        <v>22396.245912176062</v>
      </c>
      <c r="N41" s="395">
        <f>'A13-1'!N41/'A19'!N$43</f>
        <v>21757.10593609128</v>
      </c>
      <c r="O41" s="395">
        <f>'A13-1'!O41/'A19'!O$43</f>
        <v>29553.961519824901</v>
      </c>
    </row>
    <row r="42" spans="1:15" ht="18" customHeight="1">
      <c r="A42" s="488">
        <v>1999</v>
      </c>
      <c r="B42" s="395">
        <f>'A13-1'!B42/'A19'!B$43</f>
        <v>22610.160878372062</v>
      </c>
      <c r="C42" s="395">
        <f>'A13-1'!C42/'A19'!C$43</f>
        <v>23228.772339330353</v>
      </c>
      <c r="D42" s="395">
        <f>'A13-1'!D42/'A19'!D$43</f>
        <v>22945.985545389238</v>
      </c>
      <c r="E42" s="395">
        <f>'A13-1'!E42/'A19'!E$43</f>
        <v>22536.443838662868</v>
      </c>
      <c r="F42" s="395">
        <f>'A13-1'!F42/'A19'!F$43</f>
        <v>20357.278971147782</v>
      </c>
      <c r="G42" s="395">
        <f>'A13-1'!G42/'A19'!G$43</f>
        <v>21751.765135029349</v>
      </c>
      <c r="H42" s="395">
        <f>'A13-1'!H42/'A19'!H$43</f>
        <v>21283.093152673038</v>
      </c>
      <c r="I42" s="395">
        <f>'A13-1'!I42/'A19'!I$43</f>
        <v>21246.085702222877</v>
      </c>
      <c r="J42" s="395">
        <f>'A13-1'!J42/'A19'!J$43</f>
        <v>24271.354517959564</v>
      </c>
      <c r="K42" s="395">
        <f>'A13-1'!K42/'A19'!K$43</f>
        <v>29269.652386672042</v>
      </c>
      <c r="L42" s="395">
        <f>'A13-1'!L42/'A19'!L$43</f>
        <v>17774.650536451361</v>
      </c>
      <c r="M42" s="395">
        <f>'A13-1'!M42/'A19'!M$43</f>
        <v>23156.455114937871</v>
      </c>
      <c r="N42" s="395">
        <f>'A13-1'!N42/'A19'!N$43</f>
        <v>22160.261829476931</v>
      </c>
      <c r="O42" s="395">
        <f>'A13-1'!O42/'A19'!O$43</f>
        <v>30498.247512793987</v>
      </c>
    </row>
    <row r="43" spans="1:15" ht="18" customHeight="1">
      <c r="A43" s="488">
        <v>2000</v>
      </c>
      <c r="B43" s="395">
        <f>'A13-1'!B43/'A19'!B$43</f>
        <v>22846.507020910001</v>
      </c>
      <c r="C43" s="395">
        <f>'A13-1'!C43/'A19'!C$43</f>
        <v>23781.473891816284</v>
      </c>
      <c r="D43" s="395">
        <f>'A13-1'!D43/'A19'!D$43</f>
        <v>24136.917244390832</v>
      </c>
      <c r="E43" s="395">
        <f>'A13-1'!E43/'A19'!E$43</f>
        <v>22934.818963344322</v>
      </c>
      <c r="F43" s="395">
        <f>'A13-1'!F43/'A19'!F$43</f>
        <v>21279.010693598644</v>
      </c>
      <c r="G43" s="395">
        <f>'A13-1'!G43/'A19'!G$43</f>
        <v>22195.384796925508</v>
      </c>
      <c r="H43" s="395">
        <f>'A13-1'!H43/'A19'!H$43</f>
        <v>21554.389145467481</v>
      </c>
      <c r="I43" s="395">
        <f>'A13-1'!I43/'A19'!I$43</f>
        <v>21572.317537666011</v>
      </c>
      <c r="J43" s="395">
        <f>'A13-1'!J43/'A19'!J$43</f>
        <v>25317.575462819052</v>
      </c>
      <c r="K43" s="395">
        <f>'A13-1'!K43/'A19'!K$43</f>
        <v>30487.376834199622</v>
      </c>
      <c r="L43" s="395">
        <f>'A13-1'!L43/'A19'!L$43</f>
        <v>18219.158105751249</v>
      </c>
      <c r="M43" s="395">
        <f>'A13-1'!M43/'A19'!M$43</f>
        <v>23926.93399046296</v>
      </c>
      <c r="N43" s="395">
        <f>'A13-1'!N43/'A19'!N$43</f>
        <v>22892.450116302549</v>
      </c>
      <c r="O43" s="395">
        <f>'A13-1'!O43/'A19'!O$43</f>
        <v>31417.260939458534</v>
      </c>
    </row>
    <row r="44" spans="1:15" ht="18" customHeight="1">
      <c r="A44" s="488">
        <v>2001</v>
      </c>
      <c r="B44" s="395">
        <f>'A13-1'!B44/'A19'!B$43</f>
        <v>23494.564672211138</v>
      </c>
      <c r="C44" s="395">
        <f>'A13-1'!C44/'A19'!C$43</f>
        <v>23637.486318777774</v>
      </c>
      <c r="D44" s="395">
        <f>'A13-1'!D44/'A19'!D$43</f>
        <v>24106.944195671367</v>
      </c>
      <c r="E44" s="395">
        <f>'A13-1'!E44/'A19'!E$43</f>
        <v>23215.882234443077</v>
      </c>
      <c r="F44" s="395">
        <f>'A13-1'!F44/'A19'!F$43</f>
        <v>22015.886568722337</v>
      </c>
      <c r="G44" s="395">
        <f>'A13-1'!G44/'A19'!G$43</f>
        <v>22366.084434800472</v>
      </c>
      <c r="H44" s="395">
        <f>'A13-1'!H44/'A19'!H$43</f>
        <v>21667.353306373621</v>
      </c>
      <c r="I44" s="395">
        <f>'A13-1'!I44/'A19'!I$43</f>
        <v>21964.350685621266</v>
      </c>
      <c r="J44" s="395">
        <f>'A13-1'!J44/'A19'!J$43</f>
        <v>25333.444064002997</v>
      </c>
      <c r="K44" s="395">
        <f>'A13-1'!K44/'A19'!K$43</f>
        <v>31490.085566745434</v>
      </c>
      <c r="L44" s="395">
        <f>'A13-1'!L44/'A19'!L$43</f>
        <v>18580.363924339235</v>
      </c>
      <c r="M44" s="395">
        <f>'A13-1'!M44/'A19'!M$43</f>
        <v>23878.561265588116</v>
      </c>
      <c r="N44" s="395">
        <f>'A13-1'!N44/'A19'!N$43</f>
        <v>23628.271319254141</v>
      </c>
      <c r="O44" s="395">
        <f>'A13-1'!O44/'A19'!O$43</f>
        <v>31298.102784114035</v>
      </c>
    </row>
    <row r="45" spans="1:15" ht="18" customHeight="1">
      <c r="A45" s="488">
        <v>2002</v>
      </c>
      <c r="B45" s="395">
        <f>'A13-1'!B45/'A19'!B$43</f>
        <v>23974.154899130092</v>
      </c>
      <c r="C45" s="395">
        <f>'A13-1'!C45/'A19'!C$43</f>
        <v>23842.440817586958</v>
      </c>
      <c r="D45" s="395">
        <f>'A13-1'!D45/'A19'!D$43</f>
        <v>24601.370188469515</v>
      </c>
      <c r="E45" s="395">
        <f>'A13-1'!E45/'A19'!E$43</f>
        <v>23330.164877412517</v>
      </c>
      <c r="F45" s="395">
        <f>'A13-1'!F45/'A19'!F$43</f>
        <v>22428.862086850007</v>
      </c>
      <c r="G45" s="395">
        <f>'A13-1'!G45/'A19'!G$43</f>
        <v>22298.057762356038</v>
      </c>
      <c r="H45" s="395">
        <f>'A13-1'!H45/'A19'!H$43</f>
        <v>21580.652667686314</v>
      </c>
      <c r="I45" s="395">
        <f>'A13-1'!I45/'A19'!I$43</f>
        <v>21964.766558174346</v>
      </c>
      <c r="J45" s="395">
        <f>'A13-1'!J45/'A19'!J$43</f>
        <v>25235.626637369376</v>
      </c>
      <c r="K45" s="395">
        <f>'A13-1'!K45/'A19'!K$43</f>
        <v>31973.769193305001</v>
      </c>
      <c r="L45" s="395">
        <f>'A13-1'!L45/'A19'!L$43</f>
        <v>18946.483701470661</v>
      </c>
      <c r="M45" s="395">
        <f>'A13-1'!M45/'A19'!M$43</f>
        <v>24185.365145832788</v>
      </c>
      <c r="N45" s="395">
        <f>'A13-1'!N45/'A19'!N$43</f>
        <v>24316.168682036328</v>
      </c>
      <c r="O45" s="395">
        <f>'A13-1'!O45/'A19'!O$43</f>
        <v>31252.267258246207</v>
      </c>
    </row>
    <row r="46" spans="1:15" ht="18" customHeight="1">
      <c r="A46" s="488">
        <v>2003</v>
      </c>
      <c r="B46" s="395">
        <f>'A13-1'!B46/'A19'!B$43</f>
        <v>24966.364518048333</v>
      </c>
      <c r="C46" s="395">
        <f>'A13-1'!C46/'A19'!C$43</f>
        <v>23729.742533374851</v>
      </c>
      <c r="D46" s="395">
        <f>'A13-1'!D46/'A19'!D$43</f>
        <v>24761.007722776667</v>
      </c>
      <c r="E46" s="395">
        <f>'A13-1'!E46/'A19'!E$43</f>
        <v>23529.45092530474</v>
      </c>
      <c r="F46" s="395">
        <f>'A13-1'!F46/'A19'!F$43</f>
        <v>22427.356570568092</v>
      </c>
      <c r="G46" s="395">
        <f>'A13-1'!G46/'A19'!G$43</f>
        <v>22344.44634000798</v>
      </c>
      <c r="H46" s="395">
        <f>'A13-1'!H46/'A19'!H$43</f>
        <v>21611.503470586147</v>
      </c>
      <c r="I46" s="395">
        <f>'A13-1'!I46/'A19'!I$43</f>
        <v>21764.584412833996</v>
      </c>
      <c r="J46" s="395">
        <f>'A13-1'!J46/'A19'!J$43</f>
        <v>25232.994115292713</v>
      </c>
      <c r="K46" s="395">
        <f>'A13-1'!K46/'A19'!K$43</f>
        <v>32280.412111977643</v>
      </c>
      <c r="L46" s="395">
        <f>'A13-1'!L46/'A19'!L$43</f>
        <v>19221.123995588641</v>
      </c>
      <c r="M46" s="395">
        <f>'A13-1'!M46/'A19'!M$43</f>
        <v>25216.181938632275</v>
      </c>
      <c r="N46" s="395">
        <f>'A13-1'!N46/'A19'!N$43</f>
        <v>24972.352799997778</v>
      </c>
      <c r="O46" s="395">
        <f>'A13-1'!O46/'A19'!O$43</f>
        <v>31572.082534590125</v>
      </c>
    </row>
    <row r="47" spans="1:15" ht="18" customHeight="1">
      <c r="A47" s="488">
        <v>2004</v>
      </c>
      <c r="B47" s="395">
        <f>'A13-1'!B47/'A19'!B$43</f>
        <v>25491.617685462046</v>
      </c>
      <c r="C47" s="395">
        <f>'A13-1'!C47/'A19'!C$43</f>
        <v>24011.300385007842</v>
      </c>
      <c r="D47" s="395">
        <f>'A13-1'!D47/'A19'!D$43</f>
        <v>25439.542734258648</v>
      </c>
      <c r="E47" s="395">
        <f>'A13-1'!E47/'A19'!E$43</f>
        <v>24395.43792039945</v>
      </c>
      <c r="F47" s="395">
        <f>'A13-1'!F47/'A19'!F$43</f>
        <v>23564.927201370985</v>
      </c>
      <c r="G47" s="395">
        <f>'A13-1'!G47/'A19'!G$43</f>
        <v>22694.996838387538</v>
      </c>
      <c r="H47" s="395">
        <f>'A13-1'!H47/'A19'!H$43</f>
        <v>22241.333675032067</v>
      </c>
      <c r="I47" s="395">
        <f>'A13-1'!I47/'A19'!I$43</f>
        <v>21895.072088004334</v>
      </c>
      <c r="J47" s="395">
        <f>'A13-1'!J47/'A19'!J$43</f>
        <v>26002.326749036911</v>
      </c>
      <c r="K47" s="395">
        <f>'A13-1'!K47/'A19'!K$43</f>
        <v>33392.655389068161</v>
      </c>
      <c r="L47" s="395">
        <f>'A13-1'!L47/'A19'!L$43</f>
        <v>19353.960687963292</v>
      </c>
      <c r="M47" s="395">
        <f>'A13-1'!M47/'A19'!M$43</f>
        <v>25681.639418446615</v>
      </c>
      <c r="N47" s="395">
        <f>'A13-1'!N47/'A19'!N$43</f>
        <v>25489.429307662467</v>
      </c>
      <c r="O47" s="395">
        <f>'A13-1'!O47/'A19'!O$43</f>
        <v>32455.080677711321</v>
      </c>
    </row>
    <row r="48" spans="1:15" ht="18" customHeight="1">
      <c r="A48" s="488">
        <v>2005</v>
      </c>
      <c r="B48" s="395">
        <f>'A13-1'!B48/'A19'!B$43</f>
        <v>26295.679884213365</v>
      </c>
      <c r="C48" s="395">
        <f>'A13-1'!C48/'A19'!C$43</f>
        <v>24055.540280538917</v>
      </c>
      <c r="D48" s="395">
        <f>'A13-1'!D48/'A19'!D$43</f>
        <v>25990.734166234517</v>
      </c>
      <c r="E48" s="395">
        <f>'A13-1'!E48/'A19'!E$43</f>
        <v>25645.297659952827</v>
      </c>
      <c r="F48" s="395">
        <f>'A13-1'!F48/'A19'!F$43</f>
        <v>23707.027595199586</v>
      </c>
      <c r="G48" s="395">
        <f>'A13-1'!G48/'A19'!G$43</f>
        <v>22792.339388666518</v>
      </c>
      <c r="H48" s="395">
        <f>'A13-1'!H48/'A19'!H$43</f>
        <v>22285.684528278533</v>
      </c>
      <c r="I48" s="395">
        <f>'A13-1'!I48/'A19'!I$43</f>
        <v>21711.534166765294</v>
      </c>
      <c r="J48" s="395">
        <f>'A13-1'!J48/'A19'!J$43</f>
        <v>25982.231796725573</v>
      </c>
      <c r="K48" s="395">
        <f>'A13-1'!K48/'A19'!K$43</f>
        <v>34943.759940337761</v>
      </c>
      <c r="L48" s="395">
        <f>'A13-1'!L48/'A19'!L$43</f>
        <v>19595.289840175596</v>
      </c>
      <c r="M48" s="395">
        <f>'A13-1'!M48/'A19'!M$43</f>
        <v>26446.817874404733</v>
      </c>
      <c r="N48" s="395">
        <f>'A13-1'!N48/'A19'!N$43</f>
        <v>25761.177180300583</v>
      </c>
      <c r="O48" s="395">
        <f>'A13-1'!O48/'A19'!O$43</f>
        <v>33151.853333196537</v>
      </c>
    </row>
    <row r="49" spans="1:15" ht="16.5" customHeight="1">
      <c r="A49" s="488">
        <v>2006</v>
      </c>
      <c r="B49" s="395">
        <f>'A13-1'!B49/'A19'!B$43</f>
        <v>27060.720147508589</v>
      </c>
      <c r="C49" s="395">
        <f>'A13-1'!C49/'A19'!C$43</f>
        <v>24429.157499989531</v>
      </c>
      <c r="D49" s="395">
        <f>'A13-1'!D49/'A19'!D$43</f>
        <v>26802.312882383296</v>
      </c>
      <c r="E49" s="395">
        <f>'A13-1'!E49/'A19'!E$43</f>
        <v>26515.890343521507</v>
      </c>
      <c r="F49" s="395">
        <f>'A13-1'!F49/'A19'!F$43</f>
        <v>24519.202376781755</v>
      </c>
      <c r="G49" s="395">
        <f>'A13-1'!G49/'A19'!G$43</f>
        <v>23165.501199639457</v>
      </c>
      <c r="H49" s="395">
        <f>'A13-1'!H49/'A19'!H$43</f>
        <v>23211.226673465095</v>
      </c>
      <c r="I49" s="395">
        <f>'A13-1'!I49/'A19'!I$43</f>
        <v>21811.090718053161</v>
      </c>
      <c r="J49" s="395">
        <f>'A13-1'!J49/'A19'!J$43</f>
        <v>27573.048273785924</v>
      </c>
      <c r="K49" s="395">
        <f>'A13-1'!K49/'A19'!K$43</f>
        <v>35603.655241600754</v>
      </c>
      <c r="L49" s="395">
        <f>'A13-1'!L49/'A19'!L$43</f>
        <v>19904.14979371327</v>
      </c>
      <c r="M49" s="395">
        <f>'A13-1'!M49/'A19'!M$43</f>
        <v>27617.871471753897</v>
      </c>
      <c r="N49" s="395">
        <f>'A13-1'!N49/'A19'!N$43</f>
        <v>25942.784651864695</v>
      </c>
      <c r="O49" s="395">
        <f>'A13-1'!O49/'A19'!O$43</f>
        <v>33983.9662028698</v>
      </c>
    </row>
    <row r="50" spans="1:15" ht="16.5" customHeight="1">
      <c r="A50" s="488">
        <v>2007</v>
      </c>
      <c r="B50" s="395">
        <f>'A13-1'!B50/'A19'!B$43</f>
        <v>27856.595757950327</v>
      </c>
      <c r="C50" s="395">
        <f>'A13-1'!C50/'A19'!C$43</f>
        <v>25144.535702933041</v>
      </c>
      <c r="D50" s="395">
        <f>'A13-1'!D50/'A19'!D$43</f>
        <v>26966.314995233657</v>
      </c>
      <c r="E50" s="395">
        <f>'A13-1'!E50/'A19'!E$43</f>
        <v>26447.093590857756</v>
      </c>
      <c r="F50" s="395">
        <f>'A13-1'!F50/'A19'!F$43</f>
        <v>25544.67955984057</v>
      </c>
      <c r="G50" s="395">
        <f>'A13-1'!G50/'A19'!G$43</f>
        <v>23623.812270869643</v>
      </c>
      <c r="H50" s="395">
        <f>'A13-1'!H50/'A19'!H$43</f>
        <v>23744.20189085832</v>
      </c>
      <c r="I50" s="395">
        <f>'A13-1'!I50/'A19'!I$43</f>
        <v>21942.470499843257</v>
      </c>
      <c r="J50" s="395">
        <f>'A13-1'!J50/'A19'!J$43</f>
        <v>28243.347829090322</v>
      </c>
      <c r="K50" s="395">
        <f>'A13-1'!K50/'A19'!K$43</f>
        <v>35787.060396182205</v>
      </c>
      <c r="L50" s="395">
        <f>'A13-1'!L50/'A19'!L$43</f>
        <v>20096.462196690907</v>
      </c>
      <c r="M50" s="395">
        <f>'A13-1'!M50/'A19'!M$43</f>
        <v>28919.606359147539</v>
      </c>
      <c r="N50" s="395">
        <f>'A13-1'!N50/'A19'!N$43</f>
        <v>26787.059317208779</v>
      </c>
      <c r="O50" s="395">
        <f>'A13-1'!O50/'A19'!O$43</f>
        <v>33594.079479482556</v>
      </c>
    </row>
    <row r="51" spans="1:15" ht="16.5" customHeight="1">
      <c r="A51" s="488">
        <v>2008</v>
      </c>
      <c r="B51" s="395">
        <f>'A13-1'!B51/'A19'!B$43</f>
        <v>28194.710188833928</v>
      </c>
      <c r="C51" s="395">
        <f>'A13-1'!C51/'A19'!C$43</f>
        <v>24539.984880434022</v>
      </c>
      <c r="D51" s="395">
        <f>'A13-1'!D51/'A19'!D$43</f>
        <v>26725.525898606084</v>
      </c>
      <c r="E51" s="395">
        <f>'A13-1'!E51/'A19'!E$43</f>
        <v>26106.590013534325</v>
      </c>
      <c r="F51" s="395">
        <f>'A13-1'!F51/'A19'!F$43</f>
        <v>25319.822695863772</v>
      </c>
      <c r="G51" s="395">
        <f>'A13-1'!G51/'A19'!G$43</f>
        <v>23286.476693438188</v>
      </c>
      <c r="H51" s="395">
        <f>'A13-1'!H51/'A19'!H$43</f>
        <v>23675.530543822828</v>
      </c>
      <c r="I51" s="395">
        <f>'A13-1'!I51/'A19'!I$43</f>
        <v>21012.775856891793</v>
      </c>
      <c r="J51" s="395">
        <f>'A13-1'!J51/'A19'!J$43</f>
        <v>27546.144309933028</v>
      </c>
      <c r="K51" s="395">
        <f>'A13-1'!K51/'A19'!K$43</f>
        <v>35685.311292884617</v>
      </c>
      <c r="L51" s="395">
        <f>'A13-1'!L51/'A19'!L$43</f>
        <v>19576.66295078885</v>
      </c>
      <c r="M51" s="395">
        <f>'A13-1'!M51/'A19'!M$43</f>
        <v>28587.237425651208</v>
      </c>
      <c r="N51" s="395">
        <f>'A13-1'!N51/'A19'!N$43</f>
        <v>26817.507775147755</v>
      </c>
      <c r="O51" s="395">
        <f>'A13-1'!O51/'A19'!O$43</f>
        <v>32573.47255840027</v>
      </c>
    </row>
    <row r="52" spans="1:15" ht="16.5" customHeight="1">
      <c r="A52" s="488">
        <v>2009</v>
      </c>
      <c r="B52" s="395">
        <f>'A13-1'!B52/'A19'!B$43</f>
        <v>28735.419758921082</v>
      </c>
      <c r="C52" s="395">
        <f>'A13-1'!C52/'A19'!C$43</f>
        <v>23824.895183803812</v>
      </c>
      <c r="D52" s="395">
        <f>'A13-1'!D52/'A19'!D$43</f>
        <v>25451.34514026163</v>
      </c>
      <c r="E52" s="395">
        <f>'A13-1'!E52/'A19'!E$43</f>
        <v>24277.40400376793</v>
      </c>
      <c r="F52" s="395">
        <f>'A13-1'!F52/'A19'!F$43</f>
        <v>23136.723191216424</v>
      </c>
      <c r="G52" s="395">
        <f>'A13-1'!G52/'A19'!G$43</f>
        <v>23507.26137098817</v>
      </c>
      <c r="H52" s="395">
        <f>'A13-1'!H52/'A19'!H$43</f>
        <v>22595.299208208435</v>
      </c>
      <c r="I52" s="395">
        <f>'A13-1'!I52/'A19'!I$43</f>
        <v>19918.140703989371</v>
      </c>
      <c r="J52" s="395">
        <f>'A13-1'!J52/'A19'!J$43</f>
        <v>25592.849823928165</v>
      </c>
      <c r="K52" s="395">
        <f>'A13-1'!K52/'A19'!K$43</f>
        <v>33880.178154881862</v>
      </c>
      <c r="L52" s="395">
        <f>'A13-1'!L52/'A19'!L$43</f>
        <v>18865.159830241057</v>
      </c>
      <c r="M52" s="395">
        <f>'A13-1'!M52/'A19'!M$43</f>
        <v>25949.602367832642</v>
      </c>
      <c r="N52" s="395">
        <f>'A13-1'!N52/'A19'!N$43</f>
        <v>25009.455763787613</v>
      </c>
      <c r="O52" s="395">
        <f>'A13-1'!O52/'A19'!O$43</f>
        <v>31453.347343656689</v>
      </c>
    </row>
    <row r="53" spans="1:15" ht="16.5" customHeight="1">
      <c r="A53" s="488">
        <v>2010</v>
      </c>
      <c r="B53" s="395">
        <f>'A13-1'!B53/'A19'!B$43</f>
        <v>29389.495719169659</v>
      </c>
      <c r="C53" s="395">
        <f>'A13-1'!C53/'A19'!C$43</f>
        <v>23765.30326170359</v>
      </c>
      <c r="D53" s="395">
        <f>'A13-1'!D53/'A19'!D$43</f>
        <v>25453.706278453083</v>
      </c>
      <c r="E53" s="395">
        <f>'A13-1'!E53/'A19'!E$43</f>
        <v>25219.000655554017</v>
      </c>
      <c r="F53" s="395">
        <f>'A13-1'!F53/'A19'!F$43</f>
        <v>23599.056354649772</v>
      </c>
      <c r="G53" s="395">
        <f>'A13-1'!G53/'A19'!G$43</f>
        <v>23731.369749487985</v>
      </c>
      <c r="H53" s="395">
        <f>'A13-1'!H53/'A19'!H$43</f>
        <v>23235.183933148077</v>
      </c>
      <c r="I53" s="395">
        <f>'A13-1'!I53/'A19'!I$43</f>
        <v>19909.878321824181</v>
      </c>
      <c r="J53" s="395">
        <f>'A13-1'!J53/'A19'!J$43</f>
        <v>26759.091221909905</v>
      </c>
      <c r="K53" s="395">
        <f>'A13-1'!K53/'A19'!K$43</f>
        <v>34409.469383906835</v>
      </c>
      <c r="L53" s="395">
        <f>'A13-1'!L53/'A19'!L$43</f>
        <v>18986.048430487481</v>
      </c>
      <c r="M53" s="395">
        <f>'A13-1'!M53/'A19'!M$43</f>
        <v>27378.284002971337</v>
      </c>
      <c r="N53" s="395">
        <f>'A13-1'!N53/'A19'!N$43</f>
        <v>25210.456390861298</v>
      </c>
      <c r="O53" s="395">
        <f>'A13-1'!O53/'A19'!O$43</f>
        <v>31256.741893349019</v>
      </c>
    </row>
    <row r="54" spans="1:15">
      <c r="A54" s="488"/>
      <c r="B54" s="395"/>
      <c r="C54" s="395"/>
      <c r="D54" s="395"/>
      <c r="E54" s="395"/>
      <c r="F54" s="395"/>
      <c r="G54" s="395"/>
      <c r="H54" s="395"/>
      <c r="I54" s="395"/>
      <c r="J54" s="395"/>
      <c r="K54" s="395"/>
      <c r="L54" s="395"/>
      <c r="M54" s="395"/>
      <c r="N54" s="395"/>
      <c r="O54" s="395"/>
    </row>
    <row r="55" spans="1:15">
      <c r="A55" s="489" t="s">
        <v>595</v>
      </c>
      <c r="B55" s="490"/>
      <c r="C55" s="490"/>
      <c r="D55" s="490"/>
      <c r="E55" s="490"/>
      <c r="F55" s="490"/>
      <c r="G55" s="490"/>
      <c r="H55" s="490"/>
      <c r="I55" s="490"/>
      <c r="J55" s="490"/>
      <c r="K55" s="490"/>
      <c r="L55" s="490"/>
      <c r="M55" s="490"/>
      <c r="N55" s="490"/>
      <c r="O55" s="490"/>
    </row>
    <row r="56" spans="1:15">
      <c r="A56" s="489" t="s">
        <v>712</v>
      </c>
      <c r="B56" s="490"/>
      <c r="C56" s="490"/>
      <c r="D56" s="490"/>
      <c r="E56" s="490"/>
      <c r="F56" s="490"/>
      <c r="G56" s="490"/>
      <c r="H56" s="490"/>
      <c r="I56" s="490"/>
      <c r="J56" s="490"/>
      <c r="K56" s="490"/>
      <c r="L56" s="490"/>
      <c r="M56" s="490"/>
      <c r="N56" s="490"/>
      <c r="O56" s="490"/>
    </row>
  </sheetData>
  <phoneticPr fontId="0" type="noConversion"/>
  <pageMargins left="0.75" right="0.75" top="1" bottom="1" header="0.5" footer="0.5"/>
  <pageSetup scale="76"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55"/>
  <dimension ref="A1:BK56"/>
  <sheetViews>
    <sheetView view="pageBreakPreview" zoomScaleSheetLayoutView="100" workbookViewId="0">
      <pane xSplit="1" ySplit="2" topLeftCell="B40" activePane="bottomRight" state="frozen"/>
      <selection activeCell="R37" sqref="R37"/>
      <selection pane="topRight" activeCell="R37" sqref="R37"/>
      <selection pane="bottomLeft" activeCell="R37" sqref="R37"/>
      <selection pane="bottomRight" activeCell="R37" sqref="R37"/>
    </sheetView>
  </sheetViews>
  <sheetFormatPr defaultRowHeight="12.75"/>
  <cols>
    <col min="1" max="1" width="9.140625" style="487"/>
    <col min="2" max="2" width="9.28515625" style="487" bestFit="1" customWidth="1"/>
    <col min="3" max="5" width="9.85546875" style="487" bestFit="1" customWidth="1"/>
    <col min="6" max="6" width="9.28515625" style="487" bestFit="1" customWidth="1"/>
    <col min="7" max="7" width="9.85546875" style="487" bestFit="1" customWidth="1"/>
    <col min="8" max="8" width="9.28515625" style="487" bestFit="1" customWidth="1"/>
    <col min="9" max="9" width="11" style="487" customWidth="1"/>
    <col min="10" max="10" width="10.28515625" style="487" customWidth="1"/>
    <col min="11" max="11" width="9.85546875" style="487" bestFit="1" customWidth="1"/>
    <col min="12" max="12" width="10.5703125" style="487" customWidth="1"/>
    <col min="13" max="15" width="9.28515625" style="487" bestFit="1" customWidth="1"/>
    <col min="16" max="16384" width="9.140625" style="487"/>
  </cols>
  <sheetData>
    <row r="1" spans="1:63">
      <c r="A1" s="486" t="s">
        <v>229</v>
      </c>
    </row>
    <row r="2" spans="1:63" ht="25.5">
      <c r="A2" s="486" t="s">
        <v>471</v>
      </c>
      <c r="B2" s="460" t="s">
        <v>472</v>
      </c>
      <c r="C2" s="460" t="s">
        <v>474</v>
      </c>
      <c r="D2" s="460" t="s">
        <v>475</v>
      </c>
      <c r="E2" s="460" t="s">
        <v>479</v>
      </c>
      <c r="F2" s="460" t="s">
        <v>480</v>
      </c>
      <c r="G2" s="460" t="s">
        <v>481</v>
      </c>
      <c r="H2" s="460" t="s">
        <v>482</v>
      </c>
      <c r="I2" s="460" t="s">
        <v>487</v>
      </c>
      <c r="J2" s="460" t="s">
        <v>492</v>
      </c>
      <c r="K2" s="460" t="s">
        <v>494</v>
      </c>
      <c r="L2" s="460" t="s">
        <v>497</v>
      </c>
      <c r="M2" s="460" t="s">
        <v>498</v>
      </c>
      <c r="N2" s="460" t="s">
        <v>501</v>
      </c>
      <c r="O2" s="460" t="s">
        <v>502</v>
      </c>
    </row>
    <row r="3" spans="1:63" hidden="1">
      <c r="A3" s="488">
        <v>1960</v>
      </c>
      <c r="B3" s="395">
        <f>'A13-2'!B3/'A1'!B3*1000</f>
        <v>12447.782457050909</v>
      </c>
      <c r="C3" s="395"/>
      <c r="D3" s="395"/>
      <c r="E3" s="395"/>
      <c r="F3" s="395">
        <f>'A13-2'!F3/'A1'!F3*1000</f>
        <v>6723.5649025215262</v>
      </c>
      <c r="G3" s="395"/>
      <c r="H3" s="395">
        <f>'A13-2'!H3/'A1'!H3*1000</f>
        <v>7568.7229270187017</v>
      </c>
      <c r="I3" s="395"/>
      <c r="J3" s="395"/>
      <c r="K3" s="395"/>
      <c r="L3" s="395"/>
      <c r="M3" s="395">
        <f>'A13-2'!M3/'A1'!M3*1000</f>
        <v>104156.78960065705</v>
      </c>
      <c r="N3" s="395">
        <f>'A13-2'!N3/'A1'!N3*1000</f>
        <v>6213.2374057941133</v>
      </c>
      <c r="O3" s="395">
        <f>'A13-2'!O3/'A1'!O3*1000</f>
        <v>12208.671348301366</v>
      </c>
      <c r="BK3" s="417"/>
    </row>
    <row r="4" spans="1:63" hidden="1">
      <c r="A4" s="488">
        <v>1961</v>
      </c>
      <c r="B4" s="395">
        <f>'A13-2'!B4/'A1'!B4*1000</f>
        <v>12425.444578811128</v>
      </c>
      <c r="C4" s="395"/>
      <c r="D4" s="395">
        <f>'A13-2'!D4/'A1'!D4*1000</f>
        <v>12777.854566046297</v>
      </c>
      <c r="E4" s="395"/>
      <c r="F4" s="395">
        <f>'A13-2'!F4/'A1'!F4*1000</f>
        <v>7380.5563225449296</v>
      </c>
      <c r="G4" s="395"/>
      <c r="H4" s="395">
        <f>'A13-2'!H4/'A1'!H4*1000</f>
        <v>8003.3695957839464</v>
      </c>
      <c r="I4" s="395"/>
      <c r="J4" s="395"/>
      <c r="K4" s="395"/>
      <c r="L4" s="395"/>
      <c r="M4" s="395">
        <f>'A13-2'!M4/'A1'!M4*1000</f>
        <v>108404.57758874675</v>
      </c>
      <c r="N4" s="395">
        <f>'A13-2'!N4/'A1'!N4*1000</f>
        <v>6421.426034131583</v>
      </c>
      <c r="O4" s="395">
        <f>'A13-2'!O4/'A1'!O4*1000</f>
        <v>12410.981414525964</v>
      </c>
    </row>
    <row r="5" spans="1:63" hidden="1">
      <c r="A5" s="488">
        <v>1962</v>
      </c>
      <c r="B5" s="395">
        <f>'A13-2'!B5/'A1'!B5*1000</f>
        <v>12767.774427548713</v>
      </c>
      <c r="C5" s="395"/>
      <c r="D5" s="395">
        <f>'A13-2'!D5/'A1'!D5*1000</f>
        <v>13446.488267073137</v>
      </c>
      <c r="E5" s="395"/>
      <c r="F5" s="395">
        <f>'A13-2'!F5/'A1'!F5*1000</f>
        <v>7661.1461360733329</v>
      </c>
      <c r="G5" s="395"/>
      <c r="H5" s="395">
        <f>'A13-2'!H5/'A1'!H5*1000</f>
        <v>8314.9277796456736</v>
      </c>
      <c r="I5" s="395"/>
      <c r="J5" s="395"/>
      <c r="K5" s="395"/>
      <c r="L5" s="395"/>
      <c r="M5" s="395">
        <f>'A13-2'!M5/'A1'!M5*1000</f>
        <v>111258.6526618346</v>
      </c>
      <c r="N5" s="395">
        <f>'A13-2'!N5/'A1'!N5*1000</f>
        <v>6440.095083303042</v>
      </c>
      <c r="O5" s="395">
        <f>'A13-2'!O5/'A1'!O5*1000</f>
        <v>12818.203567347069</v>
      </c>
    </row>
    <row r="6" spans="1:63" hidden="1">
      <c r="A6" s="488">
        <v>1963</v>
      </c>
      <c r="B6" s="395">
        <f>'A13-2'!B6/'A1'!B6*1000</f>
        <v>13465.747024872602</v>
      </c>
      <c r="C6" s="395"/>
      <c r="D6" s="395">
        <f>'A13-2'!D6/'A1'!D6*1000</f>
        <v>13780.873009700259</v>
      </c>
      <c r="E6" s="395"/>
      <c r="F6" s="395">
        <f>'A13-2'!F6/'A1'!F6*1000</f>
        <v>7908.461429617063</v>
      </c>
      <c r="G6" s="395"/>
      <c r="H6" s="395">
        <f>'A13-2'!H6/'A1'!H6*1000</f>
        <v>8585.7961383804304</v>
      </c>
      <c r="I6" s="395"/>
      <c r="J6" s="395"/>
      <c r="K6" s="395"/>
      <c r="L6" s="395"/>
      <c r="M6" s="395">
        <f>'A13-2'!M6/'A1'!M6*1000</f>
        <v>111743.06065874829</v>
      </c>
      <c r="N6" s="395">
        <f>'A13-2'!N6/'A1'!N6*1000</f>
        <v>6672.9429579894213</v>
      </c>
      <c r="O6" s="395">
        <f>'A13-2'!O6/'A1'!O6*1000</f>
        <v>13108.513559756606</v>
      </c>
    </row>
    <row r="7" spans="1:63" hidden="1">
      <c r="A7" s="488">
        <v>1964</v>
      </c>
      <c r="B7" s="395">
        <f>'A13-2'!B7/'A1'!B7*1000</f>
        <v>13908.828887863594</v>
      </c>
      <c r="C7" s="395"/>
      <c r="D7" s="395">
        <f>'A13-2'!D7/'A1'!D7*1000</f>
        <v>14161.602771613132</v>
      </c>
      <c r="E7" s="395"/>
      <c r="F7" s="395">
        <f>'A13-2'!F7/'A1'!F7*1000</f>
        <v>8219.161847460944</v>
      </c>
      <c r="G7" s="395"/>
      <c r="H7" s="395">
        <f>'A13-2'!H7/'A1'!H7*1000</f>
        <v>9091.8346099502669</v>
      </c>
      <c r="I7" s="395"/>
      <c r="J7" s="395"/>
      <c r="K7" s="395"/>
      <c r="L7" s="395">
        <f>'A13-2'!L7/'A1'!L7*1000</f>
        <v>3868.5027353494975</v>
      </c>
      <c r="M7" s="395">
        <f>'A13-2'!M7/'A1'!M7*1000</f>
        <v>118362.9656765386</v>
      </c>
      <c r="N7" s="395">
        <f>'A13-2'!N7/'A1'!N7*1000</f>
        <v>6912.4270925013252</v>
      </c>
      <c r="O7" s="395">
        <f>'A13-2'!O7/'A1'!O7*1000</f>
        <v>13859.054102650094</v>
      </c>
    </row>
    <row r="8" spans="1:63" hidden="1">
      <c r="A8" s="488">
        <v>1965</v>
      </c>
      <c r="B8" s="395">
        <f>'A13-2'!B8/'A1'!B8*1000</f>
        <v>13934.025888516971</v>
      </c>
      <c r="C8" s="395"/>
      <c r="D8" s="395">
        <f>'A13-2'!D8/'A1'!D8*1000</f>
        <v>14879.551860795911</v>
      </c>
      <c r="E8" s="395"/>
      <c r="F8" s="395">
        <f>'A13-2'!F8/'A1'!F8*1000</f>
        <v>8602.3688365779053</v>
      </c>
      <c r="G8" s="395"/>
      <c r="H8" s="395">
        <f>'A13-2'!H8/'A1'!H8*1000</f>
        <v>9738.8236716791671</v>
      </c>
      <c r="I8" s="395"/>
      <c r="J8" s="395"/>
      <c r="K8" s="395"/>
      <c r="L8" s="395">
        <f>'A13-2'!L8/'A1'!L8*1000</f>
        <v>4076.4851354322682</v>
      </c>
      <c r="M8" s="395">
        <f>'A13-2'!M8/'A1'!M8*1000</f>
        <v>120150.0761931296</v>
      </c>
      <c r="N8" s="395">
        <f>'A13-2'!N8/'A1'!N8*1000</f>
        <v>6998.9327563005663</v>
      </c>
      <c r="O8" s="395">
        <f>'A13-2'!O8/'A1'!O8*1000</f>
        <v>14534.494236225371</v>
      </c>
    </row>
    <row r="9" spans="1:63" hidden="1">
      <c r="A9" s="488">
        <v>1966</v>
      </c>
      <c r="B9" s="395">
        <f>'A13-2'!B9/'A1'!B9*1000</f>
        <v>14451.726543127328</v>
      </c>
      <c r="C9" s="395"/>
      <c r="D9" s="395">
        <f>'A13-2'!D9/'A1'!D9*1000</f>
        <v>15489.329995913926</v>
      </c>
      <c r="E9" s="395"/>
      <c r="F9" s="395">
        <f>'A13-2'!F9/'A1'!F9*1000</f>
        <v>9003.4152396184654</v>
      </c>
      <c r="G9" s="395"/>
      <c r="H9" s="395">
        <f>'A13-2'!H9/'A1'!H9*1000</f>
        <v>9866.0545060971672</v>
      </c>
      <c r="I9" s="395"/>
      <c r="J9" s="395"/>
      <c r="K9" s="395"/>
      <c r="L9" s="395">
        <f>'A13-2'!L9/'A1'!L9*1000</f>
        <v>4362.4231109095417</v>
      </c>
      <c r="M9" s="395">
        <f>'A13-2'!M9/'A1'!M9*1000</f>
        <v>121379.91546695554</v>
      </c>
      <c r="N9" s="395">
        <f>'A13-2'!N9/'A1'!N9*1000</f>
        <v>7121.8332674940875</v>
      </c>
      <c r="O9" s="395">
        <f>'A13-2'!O9/'A1'!O9*1000</f>
        <v>15152.52441690221</v>
      </c>
    </row>
    <row r="10" spans="1:63" hidden="1">
      <c r="A10" s="488">
        <v>1967</v>
      </c>
      <c r="B10" s="395">
        <f>'A13-2'!B10/'A1'!B10*1000</f>
        <v>14977.55297042382</v>
      </c>
      <c r="C10" s="395"/>
      <c r="D10" s="395">
        <f>'A13-2'!D10/'A1'!D10*1000</f>
        <v>15710.336832216173</v>
      </c>
      <c r="E10" s="395"/>
      <c r="F10" s="395">
        <f>'A13-2'!F10/'A1'!F10*1000</f>
        <v>8986.3120873099706</v>
      </c>
      <c r="G10" s="395"/>
      <c r="H10" s="395">
        <f>'A13-2'!H10/'A1'!H10*1000</f>
        <v>9908.3813064884289</v>
      </c>
      <c r="I10" s="395"/>
      <c r="J10" s="395"/>
      <c r="K10" s="395"/>
      <c r="L10" s="395">
        <f>'A13-2'!L10/'A1'!L10*1000</f>
        <v>4515.7555217932231</v>
      </c>
      <c r="M10" s="395">
        <f>'A13-2'!M10/'A1'!M10*1000</f>
        <v>121867.70332711133</v>
      </c>
      <c r="N10" s="395">
        <f>'A13-2'!N10/'A1'!N10*1000</f>
        <v>7180.227582960938</v>
      </c>
      <c r="O10" s="395">
        <f>'A13-2'!O10/'A1'!O10*1000</f>
        <v>15648.23324024381</v>
      </c>
    </row>
    <row r="11" spans="1:63" hidden="1">
      <c r="A11" s="488">
        <v>1968</v>
      </c>
      <c r="B11" s="395">
        <f>'A13-2'!B11/'A1'!B11*1000</f>
        <v>15350.105245765541</v>
      </c>
      <c r="C11" s="395"/>
      <c r="D11" s="395">
        <f>'A13-2'!D11/'A1'!D11*1000</f>
        <v>15984.38822418621</v>
      </c>
      <c r="E11" s="395"/>
      <c r="F11" s="395">
        <f>'A13-2'!F11/'A1'!F11*1000</f>
        <v>9051.5200117227523</v>
      </c>
      <c r="G11" s="395"/>
      <c r="H11" s="395">
        <f>'A13-2'!H11/'A1'!H11*1000</f>
        <v>10461.83913931437</v>
      </c>
      <c r="I11" s="395"/>
      <c r="J11" s="395"/>
      <c r="K11" s="395"/>
      <c r="L11" s="395">
        <f>'A13-2'!L11/'A1'!L11*1000</f>
        <v>4806.1503922531538</v>
      </c>
      <c r="M11" s="395">
        <f>'A13-2'!M11/'A1'!M11*1000</f>
        <v>124972.34337375355</v>
      </c>
      <c r="N11" s="395">
        <f>'A13-2'!N11/'A1'!N11*1000</f>
        <v>7277.868145175923</v>
      </c>
      <c r="O11" s="395">
        <f>'A13-2'!O11/'A1'!O11*1000</f>
        <v>16210.602367136555</v>
      </c>
    </row>
    <row r="12" spans="1:63" hidden="1">
      <c r="A12" s="488">
        <v>1969</v>
      </c>
      <c r="B12" s="395">
        <f>'A13-2'!B12/'A1'!B12*1000</f>
        <v>15970.035169227784</v>
      </c>
      <c r="C12" s="395"/>
      <c r="D12" s="395">
        <f>'A13-2'!D12/'A1'!D12*1000</f>
        <v>16551.836955876151</v>
      </c>
      <c r="E12" s="395"/>
      <c r="F12" s="395">
        <f>'A13-2'!F12/'A1'!F12*1000</f>
        <v>9894.1873694065744</v>
      </c>
      <c r="G12" s="395"/>
      <c r="H12" s="395">
        <f>'A13-2'!H12/'A1'!H12*1000</f>
        <v>11266.165355370722</v>
      </c>
      <c r="I12" s="395"/>
      <c r="J12" s="395"/>
      <c r="K12" s="395"/>
      <c r="L12" s="395">
        <f>'A13-2'!L12/'A1'!L12*1000</f>
        <v>5222.7726736300046</v>
      </c>
      <c r="M12" s="395">
        <f>'A13-2'!M12/'A1'!M12*1000</f>
        <v>129184.48627905863</v>
      </c>
      <c r="N12" s="395">
        <f>'A13-2'!N12/'A1'!N12*1000</f>
        <v>7310.6932957079416</v>
      </c>
      <c r="O12" s="395">
        <f>'A13-2'!O12/'A1'!O12*1000</f>
        <v>16548.526511250093</v>
      </c>
    </row>
    <row r="13" spans="1:63" hidden="1">
      <c r="A13" s="488">
        <v>1970</v>
      </c>
      <c r="B13" s="395">
        <f>'A13-2'!B13/'A1'!B13*1000</f>
        <v>16323.773729484148</v>
      </c>
      <c r="C13" s="395">
        <f>'A13-2'!C13/'A1'!C13*1000</f>
        <v>10265.517095511297</v>
      </c>
      <c r="D13" s="395">
        <f>'A13-2'!D13/'A1'!D13*1000</f>
        <v>16830.645376661287</v>
      </c>
      <c r="E13" s="395"/>
      <c r="F13" s="395">
        <f>'A13-2'!F13/'A1'!F13*1000</f>
        <v>10823.682593154752</v>
      </c>
      <c r="G13" s="395">
        <f>'A13-2'!G13/'A1'!G13*1000</f>
        <v>11168.504927079159</v>
      </c>
      <c r="H13" s="395">
        <f>'A13-2'!H13/'A1'!H13*1000</f>
        <v>12084.328066462953</v>
      </c>
      <c r="I13" s="395"/>
      <c r="J13" s="395">
        <f>'A13-2'!J13/'A1'!J13*1000</f>
        <v>13101.135666052793</v>
      </c>
      <c r="K13" s="395"/>
      <c r="L13" s="395">
        <f>'A13-2'!L13/'A1'!L13*1000</f>
        <v>6303.045169690994</v>
      </c>
      <c r="M13" s="395">
        <f>'A13-2'!M13/'A1'!M13*1000</f>
        <v>133702.9228255116</v>
      </c>
      <c r="N13" s="395">
        <f>'A13-2'!N13/'A1'!N13*1000</f>
        <v>7560.172524984343</v>
      </c>
      <c r="O13" s="395">
        <f>'A13-2'!O13/'A1'!O13*1000</f>
        <v>17021.623802384041</v>
      </c>
    </row>
    <row r="14" spans="1:63" hidden="1">
      <c r="A14" s="488">
        <v>1971</v>
      </c>
      <c r="B14" s="395">
        <f>'A13-2'!B14/'A1'!B14*1000</f>
        <v>16300.348946857579</v>
      </c>
      <c r="C14" s="395">
        <f>'A13-2'!C14/'A1'!C14*1000</f>
        <v>10652.917948060849</v>
      </c>
      <c r="D14" s="395">
        <f>'A13-2'!D14/'A1'!D14*1000</f>
        <v>17409.085074057351</v>
      </c>
      <c r="E14" s="395"/>
      <c r="F14" s="395">
        <f>'A13-2'!F14/'A1'!F14*1000</f>
        <v>10950.276788734524</v>
      </c>
      <c r="G14" s="395">
        <f>'A13-2'!G14/'A1'!G14*1000</f>
        <v>11561.282959459937</v>
      </c>
      <c r="H14" s="395">
        <f>'A13-2'!H14/'A1'!H14*1000</f>
        <v>12370.823295072087</v>
      </c>
      <c r="I14" s="395"/>
      <c r="J14" s="395">
        <f>'A13-2'!J14/'A1'!J14*1000</f>
        <v>13262.695164468698</v>
      </c>
      <c r="K14" s="395"/>
      <c r="L14" s="395">
        <f>'A13-2'!L14/'A1'!L14*1000</f>
        <v>6589.5149015877978</v>
      </c>
      <c r="M14" s="395">
        <f>'A13-2'!M14/'A1'!M14*1000</f>
        <v>133056.60280866286</v>
      </c>
      <c r="N14" s="395">
        <f>'A13-2'!N14/'A1'!N14*1000</f>
        <v>7656.1014109160615</v>
      </c>
      <c r="O14" s="395">
        <f>'A13-2'!O14/'A1'!O14*1000</f>
        <v>17286.265067942782</v>
      </c>
    </row>
    <row r="15" spans="1:63" hidden="1">
      <c r="A15" s="488">
        <v>1972</v>
      </c>
      <c r="B15" s="395">
        <f>'A13-2'!B15/'A1'!B15*1000</f>
        <v>17058.494615423373</v>
      </c>
      <c r="C15" s="395">
        <f>'A13-2'!C15/'A1'!C15*1000</f>
        <v>11324.935505966678</v>
      </c>
      <c r="D15" s="395">
        <f>'A13-2'!D15/'A1'!D15*1000</f>
        <v>18221.098110068349</v>
      </c>
      <c r="E15" s="395"/>
      <c r="F15" s="395">
        <f>'A13-2'!F15/'A1'!F15*1000</f>
        <v>11712.108266946803</v>
      </c>
      <c r="G15" s="395">
        <f>'A13-2'!G15/'A1'!G15*1000</f>
        <v>12099.20362199742</v>
      </c>
      <c r="H15" s="395">
        <f>'A13-2'!H15/'A1'!H15*1000</f>
        <v>12801.2572709898</v>
      </c>
      <c r="I15" s="395"/>
      <c r="J15" s="395">
        <f>'A13-2'!J15/'A1'!J15*1000</f>
        <v>13590.772693173294</v>
      </c>
      <c r="K15" s="395"/>
      <c r="L15" s="395">
        <f>'A13-2'!L15/'A1'!L15*1000</f>
        <v>7153.5332536560736</v>
      </c>
      <c r="M15" s="395">
        <f>'A13-2'!M15/'A1'!M15*1000</f>
        <v>134473.36868001422</v>
      </c>
      <c r="N15" s="395">
        <f>'A13-2'!N15/'A1'!N15*1000</f>
        <v>7901.653638263937</v>
      </c>
      <c r="O15" s="395">
        <f>'A13-2'!O15/'A1'!O15*1000</f>
        <v>18068.37517463788</v>
      </c>
    </row>
    <row r="16" spans="1:63" hidden="1">
      <c r="A16" s="488">
        <v>1973</v>
      </c>
      <c r="B16" s="395">
        <f>'A13-2'!B16/'A1'!B16*1000</f>
        <v>17915.281783143037</v>
      </c>
      <c r="C16" s="395">
        <f>'A13-2'!C16/'A1'!C16*1000</f>
        <v>12047.021451707824</v>
      </c>
      <c r="D16" s="395">
        <f>'A13-2'!D16/'A1'!D16*1000</f>
        <v>19271.177572514203</v>
      </c>
      <c r="E16" s="395"/>
      <c r="F16" s="395">
        <f>'A13-2'!F16/'A1'!F16*1000</f>
        <v>12518.482229573847</v>
      </c>
      <c r="G16" s="395">
        <f>'A13-2'!G16/'A1'!G16*1000</f>
        <v>12696.389901238761</v>
      </c>
      <c r="H16" s="395">
        <f>'A13-2'!H16/'A1'!H16*1000</f>
        <v>13281.875741658456</v>
      </c>
      <c r="I16" s="395"/>
      <c r="J16" s="395">
        <f>'A13-2'!J16/'A1'!J16*1000</f>
        <v>14251.302277124572</v>
      </c>
      <c r="K16" s="395"/>
      <c r="L16" s="395">
        <f>'A13-2'!L16/'A1'!L16*1000</f>
        <v>7679.9516606041825</v>
      </c>
      <c r="M16" s="395">
        <f>'A13-2'!M16/'A1'!M16*1000</f>
        <v>139598.38472120027</v>
      </c>
      <c r="N16" s="395">
        <f>'A13-2'!N16/'A1'!N16*1000</f>
        <v>8312.728081296611</v>
      </c>
      <c r="O16" s="395">
        <f>'A13-2'!O16/'A1'!O16*1000</f>
        <v>19059.273491013093</v>
      </c>
    </row>
    <row r="17" spans="1:15" hidden="1">
      <c r="A17" s="488">
        <v>1974</v>
      </c>
      <c r="B17" s="395">
        <f>'A13-2'!B17/'A1'!B17*1000</f>
        <v>17794.116620817018</v>
      </c>
      <c r="C17" s="395">
        <f>'A13-2'!C17/'A1'!C17*1000</f>
        <v>12427.009158969086</v>
      </c>
      <c r="D17" s="395">
        <f>'A13-2'!D17/'A1'!D17*1000</f>
        <v>19679.610847898992</v>
      </c>
      <c r="E17" s="395"/>
      <c r="F17" s="395">
        <f>'A13-2'!F17/'A1'!F17*1000</f>
        <v>12729.822532633769</v>
      </c>
      <c r="G17" s="395">
        <f>'A13-2'!G17/'A1'!G17*1000</f>
        <v>12887.53329053549</v>
      </c>
      <c r="H17" s="395">
        <f>'A13-2'!H17/'A1'!H17*1000</f>
        <v>13143.809087711734</v>
      </c>
      <c r="I17" s="395"/>
      <c r="J17" s="395">
        <f>'A13-2'!J17/'A1'!J17*1000</f>
        <v>14374.436978512884</v>
      </c>
      <c r="K17" s="395"/>
      <c r="L17" s="395">
        <f>'A13-2'!L17/'A1'!L17*1000</f>
        <v>7779.7434318273617</v>
      </c>
      <c r="M17" s="395">
        <f>'A13-2'!M17/'A1'!M17*1000</f>
        <v>146030.57049551065</v>
      </c>
      <c r="N17" s="395">
        <f>'A13-2'!N17/'A1'!N17*1000</f>
        <v>7882.436635066193</v>
      </c>
      <c r="O17" s="395">
        <f>'A13-2'!O17/'A1'!O17*1000</f>
        <v>18542.810541790965</v>
      </c>
    </row>
    <row r="18" spans="1:15" hidden="1">
      <c r="A18" s="488">
        <v>1975</v>
      </c>
      <c r="B18" s="395">
        <f>'A13-2'!B18/'A1'!B18*1000</f>
        <v>17888.499576573835</v>
      </c>
      <c r="C18" s="395">
        <f>'A13-2'!C18/'A1'!C18*1000</f>
        <v>12367.911428850552</v>
      </c>
      <c r="D18" s="395">
        <f>'A13-2'!D18/'A1'!D18*1000</f>
        <v>19692.116604385006</v>
      </c>
      <c r="E18" s="395"/>
      <c r="F18" s="395">
        <f>'A13-2'!F18/'A1'!F18*1000</f>
        <v>12984.928889832307</v>
      </c>
      <c r="G18" s="395">
        <f>'A13-2'!G18/'A1'!G18*1000</f>
        <v>13259.983582567786</v>
      </c>
      <c r="H18" s="395">
        <f>'A13-2'!H18/'A1'!H18*1000</f>
        <v>13099.62856404896</v>
      </c>
      <c r="I18" s="395"/>
      <c r="J18" s="395">
        <f>'A13-2'!J18/'A1'!J18*1000</f>
        <v>14034.187408491947</v>
      </c>
      <c r="K18" s="395">
        <f>'A13-2'!K18/'A1'!K18*1000</f>
        <v>129357.34834956532</v>
      </c>
      <c r="L18" s="395">
        <f>'A13-2'!L18/'A1'!L18*1000</f>
        <v>7732.5935842157087</v>
      </c>
      <c r="M18" s="395">
        <f>'A13-2'!M18/'A1'!M18*1000</f>
        <v>149136.94335487628</v>
      </c>
      <c r="N18" s="395">
        <f>'A13-2'!N18/'A1'!N18*1000</f>
        <v>7873.0655215739971</v>
      </c>
      <c r="O18" s="395">
        <f>'A13-2'!O18/'A1'!O18*1000</f>
        <v>18234.400575147392</v>
      </c>
    </row>
    <row r="19" spans="1:15" hidden="1">
      <c r="A19" s="488">
        <v>1976</v>
      </c>
      <c r="B19" s="395">
        <f>'A13-2'!B19/'A1'!B19*1000</f>
        <v>18229.837712666867</v>
      </c>
      <c r="C19" s="395">
        <f>'A13-2'!C19/'A1'!C19*1000</f>
        <v>13223.433427367796</v>
      </c>
      <c r="D19" s="395">
        <f>'A13-2'!D19/'A1'!D19*1000</f>
        <v>20359.792758449123</v>
      </c>
      <c r="E19" s="395"/>
      <c r="F19" s="395">
        <f>'A13-2'!F19/'A1'!F19*1000</f>
        <v>12878.967414303852</v>
      </c>
      <c r="G19" s="395">
        <f>'A13-2'!G19/'A1'!G19*1000</f>
        <v>13513.999385139245</v>
      </c>
      <c r="H19" s="395">
        <f>'A13-2'!H19/'A1'!H19*1000</f>
        <v>13794.310580920655</v>
      </c>
      <c r="I19" s="395"/>
      <c r="J19" s="395">
        <f>'A13-2'!J19/'A1'!J19*1000</f>
        <v>14755.971828940681</v>
      </c>
      <c r="K19" s="395">
        <f>'A13-2'!K19/'A1'!K19*1000</f>
        <v>135620.09584874063</v>
      </c>
      <c r="L19" s="395">
        <f>'A13-2'!L19/'A1'!L19*1000</f>
        <v>7878.6826066722469</v>
      </c>
      <c r="M19" s="395">
        <f>'A13-2'!M19/'A1'!M19*1000</f>
        <v>151139.51187438591</v>
      </c>
      <c r="N19" s="395">
        <f>'A13-2'!N19/'A1'!N19*1000</f>
        <v>8074.93588825802</v>
      </c>
      <c r="O19" s="395">
        <f>'A13-2'!O19/'A1'!O19*1000</f>
        <v>18986.136957671213</v>
      </c>
    </row>
    <row r="20" spans="1:15" hidden="1">
      <c r="A20" s="488">
        <v>1977</v>
      </c>
      <c r="B20" s="395">
        <f>'A13-2'!B20/'A1'!B20*1000</f>
        <v>17860.783305991747</v>
      </c>
      <c r="C20" s="395">
        <f>'A13-2'!C20/'A1'!C20*1000</f>
        <v>13097.381350498707</v>
      </c>
      <c r="D20" s="395">
        <f>'A13-2'!D20/'A1'!D20*1000</f>
        <v>20706.279127811711</v>
      </c>
      <c r="E20" s="395"/>
      <c r="F20" s="395">
        <f>'A13-2'!F20/'A1'!F20*1000</f>
        <v>12621.650137159739</v>
      </c>
      <c r="G20" s="395">
        <f>'A13-2'!G20/'A1'!G20*1000</f>
        <v>13873.049294333399</v>
      </c>
      <c r="H20" s="395">
        <f>'A13-2'!H20/'A1'!H20*1000</f>
        <v>14272.476804237574</v>
      </c>
      <c r="I20" s="395"/>
      <c r="J20" s="395">
        <f>'A13-2'!J20/'A1'!J20*1000</f>
        <v>14853.637413394919</v>
      </c>
      <c r="K20" s="395">
        <f>'A13-2'!K20/'A1'!K20*1000</f>
        <v>138417.20105162295</v>
      </c>
      <c r="L20" s="395">
        <f>'A13-2'!L20/'A1'!L20*1000</f>
        <v>8001.4075655909364</v>
      </c>
      <c r="M20" s="395">
        <f>'A13-2'!M20/'A1'!M20*1000</f>
        <v>151552.79848151424</v>
      </c>
      <c r="N20" s="395">
        <f>'A13-2'!N20/'A1'!N20*1000</f>
        <v>8192.1407068312346</v>
      </c>
      <c r="O20" s="395">
        <f>'A13-2'!O20/'A1'!O20*1000</f>
        <v>19624.038501679741</v>
      </c>
    </row>
    <row r="21" spans="1:15" hidden="1">
      <c r="A21" s="488">
        <v>1978</v>
      </c>
      <c r="B21" s="395">
        <f>'A13-2'!B21/'A1'!B21*1000</f>
        <v>18717.653367520663</v>
      </c>
      <c r="C21" s="395">
        <f>'A13-2'!C21/'A1'!C21*1000</f>
        <v>13427.245047697379</v>
      </c>
      <c r="D21" s="395">
        <f>'A13-2'!D21/'A1'!D21*1000</f>
        <v>21214.222995651471</v>
      </c>
      <c r="E21" s="395"/>
      <c r="F21" s="395">
        <f>'A13-2'!F21/'A1'!F21*1000</f>
        <v>12759.520302966548</v>
      </c>
      <c r="G21" s="395">
        <f>'A13-2'!G21/'A1'!G21*1000</f>
        <v>14594.760453608065</v>
      </c>
      <c r="H21" s="395">
        <f>'A13-2'!H21/'A1'!H21*1000</f>
        <v>14886.84526153029</v>
      </c>
      <c r="I21" s="395"/>
      <c r="J21" s="395">
        <f>'A13-2'!J21/'A1'!J21*1000</f>
        <v>14965.635985364805</v>
      </c>
      <c r="K21" s="395">
        <f>'A13-2'!K21/'A1'!K21*1000</f>
        <v>140312.20675192622</v>
      </c>
      <c r="L21" s="395">
        <f>'A13-2'!L21/'A1'!L21*1000</f>
        <v>8144.675850207168</v>
      </c>
      <c r="M21" s="395">
        <f>'A13-2'!M21/'A1'!M21*1000</f>
        <v>150787.0641805623</v>
      </c>
      <c r="N21" s="395">
        <f>'A13-2'!N21/'A1'!N21*1000</f>
        <v>8584.9299418058454</v>
      </c>
      <c r="O21" s="395">
        <f>'A13-2'!O21/'A1'!O21*1000</f>
        <v>20487.074858588596</v>
      </c>
    </row>
    <row r="22" spans="1:15" hidden="1">
      <c r="A22" s="488">
        <v>1979</v>
      </c>
      <c r="B22" s="395">
        <f>'A13-2'!B22/'A1'!B22*1000</f>
        <v>18949.692979825253</v>
      </c>
      <c r="C22" s="395">
        <f>'A13-2'!C22/'A1'!C22*1000</f>
        <v>13744.551577278024</v>
      </c>
      <c r="D22" s="395">
        <f>'A13-2'!D22/'A1'!D22*1000</f>
        <v>21693.483650065733</v>
      </c>
      <c r="E22" s="395"/>
      <c r="F22" s="395">
        <f>'A13-2'!F22/'A1'!F22*1000</f>
        <v>13758.237145855193</v>
      </c>
      <c r="G22" s="395">
        <f>'A13-2'!G22/'A1'!G22*1000</f>
        <v>15012.416379349501</v>
      </c>
      <c r="H22" s="395">
        <f>'A13-2'!H22/'A1'!H22*1000</f>
        <v>15293.63581362769</v>
      </c>
      <c r="I22" s="395"/>
      <c r="J22" s="395">
        <f>'A13-2'!J22/'A1'!J22*1000</f>
        <v>15160.324925181701</v>
      </c>
      <c r="K22" s="395">
        <f>'A13-2'!K22/'A1'!K22*1000</f>
        <v>141833.24940424037</v>
      </c>
      <c r="L22" s="395">
        <f>'A13-2'!L22/'A1'!L22*1000</f>
        <v>8073.846128012844</v>
      </c>
      <c r="M22" s="395">
        <f>'A13-2'!M22/'A1'!M22*1000</f>
        <v>151506.46037937203</v>
      </c>
      <c r="N22" s="395">
        <f>'A13-2'!N22/'A1'!N22*1000</f>
        <v>8858.5099108130216</v>
      </c>
      <c r="O22" s="395">
        <f>'A13-2'!O22/'A1'!O22*1000</f>
        <v>20722.968198404247</v>
      </c>
    </row>
    <row r="23" spans="1:15" ht="18" customHeight="1">
      <c r="A23" s="488">
        <v>1980</v>
      </c>
      <c r="B23" s="395">
        <f>'A13-2'!B23/'A1'!B23*1000</f>
        <v>19258.68623087907</v>
      </c>
      <c r="C23" s="395">
        <f>'A13-2'!C23/'A1'!C23*1000</f>
        <v>14218.894750620711</v>
      </c>
      <c r="D23" s="395">
        <f>'A13-2'!D23/'A1'!D23*1000</f>
        <v>21811.693141808842</v>
      </c>
      <c r="E23" s="395">
        <f>'A13-2'!E23/'A1'!E23*1000</f>
        <v>133908.01451761398</v>
      </c>
      <c r="F23" s="395">
        <f>'A13-2'!F23/'A1'!F23*1000</f>
        <v>14097.698744769874</v>
      </c>
      <c r="G23" s="395">
        <f>'A13-2'!G23/'A1'!G23*1000</f>
        <v>15050.91455324257</v>
      </c>
      <c r="H23" s="395">
        <f>'A13-2'!H23/'A1'!H23*1000</f>
        <v>15134.880452994241</v>
      </c>
      <c r="I23" s="395">
        <f>'A13-2'!I23/'A1'!I23*1000</f>
        <v>12321.230589299399</v>
      </c>
      <c r="J23" s="395">
        <f>'A13-2'!J23/'A1'!J23*1000</f>
        <v>15191.617189708793</v>
      </c>
      <c r="K23" s="395">
        <f>'A13-2'!K23/'A1'!K23*1000</f>
        <v>148477.45376291213</v>
      </c>
      <c r="L23" s="395">
        <f>'A13-2'!L23/'A1'!L23*1000</f>
        <v>7903.2729615133612</v>
      </c>
      <c r="M23" s="395">
        <f>'A13-2'!M23/'A1'!M23*1000</f>
        <v>156037.6581919181</v>
      </c>
      <c r="N23" s="395">
        <f>'A13-2'!N23/'A1'!N23*1000</f>
        <v>8673.8199147154573</v>
      </c>
      <c r="O23" s="395">
        <f>'A13-2'!O23/'A1'!O23*1000</f>
        <v>20239.149013831295</v>
      </c>
    </row>
    <row r="24" spans="1:15" ht="18" customHeight="1">
      <c r="A24" s="488">
        <v>1981</v>
      </c>
      <c r="B24" s="395">
        <f>'A13-2'!B24/'A1'!B24*1000</f>
        <v>19477.681386245255</v>
      </c>
      <c r="C24" s="395">
        <f>'A13-2'!C24/'A1'!C24*1000</f>
        <v>13772.240602504655</v>
      </c>
      <c r="D24" s="395">
        <f>'A13-2'!D24/'A1'!D24*1000</f>
        <v>22137.813671650121</v>
      </c>
      <c r="E24" s="395">
        <f>'A13-2'!E24/'A1'!E24*1000</f>
        <v>129509.88759265465</v>
      </c>
      <c r="F24" s="395">
        <f>'A13-2'!F24/'A1'!F24*1000</f>
        <v>13885.416666666666</v>
      </c>
      <c r="G24" s="395">
        <f>'A13-2'!G24/'A1'!G24*1000</f>
        <v>14915.878450442631</v>
      </c>
      <c r="H24" s="395">
        <f>'A13-2'!H24/'A1'!H24*1000</f>
        <v>14832.713425447859</v>
      </c>
      <c r="I24" s="395">
        <f>'A13-2'!I24/'A1'!I24*1000</f>
        <v>12126.942781995729</v>
      </c>
      <c r="J24" s="395">
        <f>'A13-2'!J24/'A1'!J24*1000</f>
        <v>14905.523969958589</v>
      </c>
      <c r="K24" s="395">
        <f>'A13-2'!K24/'A1'!K24*1000</f>
        <v>151177.9236881664</v>
      </c>
      <c r="L24" s="395">
        <f>'A13-2'!L24/'A1'!L24*1000</f>
        <v>7603.3938367920255</v>
      </c>
      <c r="M24" s="395">
        <f>'A13-2'!M24/'A1'!M24*1000</f>
        <v>152732.85132983275</v>
      </c>
      <c r="N24" s="395">
        <f>'A13-2'!N24/'A1'!N24*1000</f>
        <v>8559.0365896784606</v>
      </c>
      <c r="O24" s="395">
        <f>'A13-2'!O24/'A1'!O24*1000</f>
        <v>20591.621280367945</v>
      </c>
    </row>
    <row r="25" spans="1:15" ht="18" customHeight="1">
      <c r="A25" s="488">
        <v>1982</v>
      </c>
      <c r="B25" s="395">
        <f>'A13-2'!B25/'A1'!B25*1000</f>
        <v>18553.480645303793</v>
      </c>
      <c r="C25" s="395">
        <f>'A13-2'!C25/'A1'!C25*1000</f>
        <v>13713.455193117175</v>
      </c>
      <c r="D25" s="395">
        <f>'A13-2'!D25/'A1'!D25*1000</f>
        <v>21091.759715752305</v>
      </c>
      <c r="E25" s="395">
        <f>'A13-2'!E25/'A1'!E25*1000</f>
        <v>132247.88146854696</v>
      </c>
      <c r="F25" s="395">
        <f>'A13-2'!F25/'A1'!F25*1000</f>
        <v>14224.984462399005</v>
      </c>
      <c r="G25" s="395">
        <f>'A13-2'!G25/'A1'!G25*1000</f>
        <v>15093.195987947505</v>
      </c>
      <c r="H25" s="395">
        <f>'A13-2'!H25/'A1'!H25*1000</f>
        <v>14767.24818076211</v>
      </c>
      <c r="I25" s="395">
        <f>'A13-2'!I25/'A1'!I25*1000</f>
        <v>12207.22886845416</v>
      </c>
      <c r="J25" s="395">
        <f>'A13-2'!J25/'A1'!J25*1000</f>
        <v>14655.463946338736</v>
      </c>
      <c r="K25" s="395">
        <f>'A13-2'!K25/'A1'!K25*1000</f>
        <v>150515.73849082447</v>
      </c>
      <c r="L25" s="395">
        <f>'A13-2'!L25/'A1'!L25*1000</f>
        <v>7635.0363708707682</v>
      </c>
      <c r="M25" s="395">
        <f>'A13-2'!M25/'A1'!M25*1000</f>
        <v>148662.75828488701</v>
      </c>
      <c r="N25" s="395">
        <f>'A13-2'!N25/'A1'!N25*1000</f>
        <v>8738.6818223116352</v>
      </c>
      <c r="O25" s="395">
        <f>'A13-2'!O25/'A1'!O25*1000</f>
        <v>20141.355829360957</v>
      </c>
    </row>
    <row r="26" spans="1:15" ht="18" customHeight="1">
      <c r="A26" s="488">
        <v>1983</v>
      </c>
      <c r="B26" s="395">
        <f>'A13-2'!B26/'A1'!B26*1000</f>
        <v>19243.856488762642</v>
      </c>
      <c r="C26" s="395">
        <f>'A13-2'!C26/'A1'!C26*1000</f>
        <v>13678.735288210128</v>
      </c>
      <c r="D26" s="395">
        <f>'A13-2'!D26/'A1'!D26*1000</f>
        <v>21523.592057359761</v>
      </c>
      <c r="E26" s="395">
        <f>'A13-2'!E26/'A1'!E26*1000</f>
        <v>136297.55122330142</v>
      </c>
      <c r="F26" s="395">
        <f>'A13-2'!F26/'A1'!F26*1000</f>
        <v>14481.054365733113</v>
      </c>
      <c r="G26" s="395">
        <f>'A13-2'!G26/'A1'!G26*1000</f>
        <v>15121.572523127123</v>
      </c>
      <c r="H26" s="395">
        <f>'A13-2'!H26/'A1'!H26*1000</f>
        <v>15144.750246814152</v>
      </c>
      <c r="I26" s="395">
        <f>'A13-2'!I26/'A1'!I26*1000</f>
        <v>12351.78849806644</v>
      </c>
      <c r="J26" s="395">
        <f>'A13-2'!J26/'A1'!J26*1000</f>
        <v>14978.215478841872</v>
      </c>
      <c r="K26" s="395">
        <f>'A13-2'!K26/'A1'!K26*1000</f>
        <v>156695.48376091447</v>
      </c>
      <c r="L26" s="395">
        <f>'A13-2'!L26/'A1'!L26*1000</f>
        <v>7642.2241891118465</v>
      </c>
      <c r="M26" s="395">
        <f>'A13-2'!M26/'A1'!M26*1000</f>
        <v>146245.59626578522</v>
      </c>
      <c r="N26" s="395">
        <f>'A13-2'!N26/'A1'!N26*1000</f>
        <v>9139.3639516326657</v>
      </c>
      <c r="O26" s="395">
        <f>'A13-2'!O26/'A1'!O26*1000</f>
        <v>20581.121198612902</v>
      </c>
    </row>
    <row r="27" spans="1:15" ht="18" customHeight="1">
      <c r="A27" s="488">
        <v>1984</v>
      </c>
      <c r="B27" s="395">
        <f>'A13-2'!B27/'A1'!B27*1000</f>
        <v>19789.987169961929</v>
      </c>
      <c r="C27" s="395">
        <f>'A13-2'!C27/'A1'!C27*1000</f>
        <v>14069.830311765481</v>
      </c>
      <c r="D27" s="395">
        <f>'A13-2'!D27/'A1'!D27*1000</f>
        <v>22524.838727142171</v>
      </c>
      <c r="E27" s="395">
        <f>'A13-2'!E27/'A1'!E27*1000</f>
        <v>142613.91272006146</v>
      </c>
      <c r="F27" s="395">
        <f>'A13-2'!F27/'A1'!F27*1000</f>
        <v>15018.025399426466</v>
      </c>
      <c r="G27" s="395">
        <f>'A13-2'!G27/'A1'!G27*1000</f>
        <v>15207.67229979138</v>
      </c>
      <c r="H27" s="395">
        <f>'A13-2'!H27/'A1'!H27*1000</f>
        <v>15591.341013004972</v>
      </c>
      <c r="I27" s="395">
        <f>'A13-2'!I27/'A1'!I27*1000</f>
        <v>12736.053635570632</v>
      </c>
      <c r="J27" s="395">
        <f>'A13-2'!J27/'A1'!J27*1000</f>
        <v>15539.416210219788</v>
      </c>
      <c r="K27" s="395">
        <f>'A13-2'!K27/'A1'!K27*1000</f>
        <v>166617.12257883677</v>
      </c>
      <c r="L27" s="395">
        <f>'A13-2'!L27/'A1'!L27*1000</f>
        <v>7793.6336127751956</v>
      </c>
      <c r="M27" s="395">
        <f>'A13-2'!M27/'A1'!M27*1000</f>
        <v>148014.57891136425</v>
      </c>
      <c r="N27" s="395">
        <f>'A13-2'!N27/'A1'!N27*1000</f>
        <v>9388.5781043334682</v>
      </c>
      <c r="O27" s="395">
        <f>'A13-2'!O27/'A1'!O27*1000</f>
        <v>22000.283983173304</v>
      </c>
    </row>
    <row r="28" spans="1:15" ht="18" customHeight="1">
      <c r="A28" s="488">
        <v>1985</v>
      </c>
      <c r="B28" s="395">
        <f>'A13-2'!B28/'A1'!B28*1000</f>
        <v>22547.198321829106</v>
      </c>
      <c r="C28" s="395">
        <f>'A13-2'!C28/'A1'!C28*1000</f>
        <v>14452.113133411169</v>
      </c>
      <c r="D28" s="395">
        <f>'A13-2'!D28/'A1'!D28*1000</f>
        <v>23345.532912984108</v>
      </c>
      <c r="E28" s="395">
        <f>'A13-2'!E28/'A1'!E28*1000</f>
        <v>148393.25970823629</v>
      </c>
      <c r="F28" s="395">
        <f>'A13-2'!F28/'A1'!F28*1000</f>
        <v>15454.712362301101</v>
      </c>
      <c r="G28" s="395">
        <f>'A13-2'!G28/'A1'!G28*1000</f>
        <v>15451.742619762512</v>
      </c>
      <c r="H28" s="395">
        <f>'A13-2'!H28/'A1'!H28*1000</f>
        <v>16032.566196395106</v>
      </c>
      <c r="I28" s="395">
        <f>'A13-2'!I28/'A1'!I28*1000</f>
        <v>13057.007482425957</v>
      </c>
      <c r="J28" s="395">
        <f>'A13-2'!J28/'A1'!J28*1000</f>
        <v>15532.716731087798</v>
      </c>
      <c r="K28" s="395">
        <f>'A13-2'!K28/'A1'!K28*1000</f>
        <v>176965.02670268496</v>
      </c>
      <c r="L28" s="395">
        <f>'A13-2'!L28/'A1'!L28*1000</f>
        <v>8059.4899129501591</v>
      </c>
      <c r="M28" s="395">
        <f>'A13-2'!M28/'A1'!M28*1000</f>
        <v>152198.04660338329</v>
      </c>
      <c r="N28" s="395">
        <f>'A13-2'!N28/'A1'!N28*1000</f>
        <v>9668.4054625142289</v>
      </c>
      <c r="O28" s="395">
        <f>'A13-2'!O28/'A1'!O28*1000</f>
        <v>22568.909234234252</v>
      </c>
    </row>
    <row r="29" spans="1:15" ht="18" customHeight="1">
      <c r="A29" s="488">
        <v>1986</v>
      </c>
      <c r="B29" s="395">
        <f>'A13-2'!B29/'A1'!B29*1000</f>
        <v>22443.601527456904</v>
      </c>
      <c r="C29" s="395">
        <f>'A13-2'!C29/'A1'!C29*1000</f>
        <v>15134.361502015337</v>
      </c>
      <c r="D29" s="395">
        <f>'A13-2'!D29/'A1'!D29*1000</f>
        <v>23588.229304488392</v>
      </c>
      <c r="E29" s="395">
        <f>'A13-2'!E29/'A1'!E29*1000</f>
        <v>157729.45006288873</v>
      </c>
      <c r="F29" s="395">
        <f>'A13-2'!F29/'A1'!F29*1000</f>
        <v>15995.323302155346</v>
      </c>
      <c r="G29" s="395">
        <f>'A13-2'!G29/'A1'!G29*1000</f>
        <v>16062.913978854649</v>
      </c>
      <c r="H29" s="395">
        <f>'A13-2'!H29/'A1'!H29*1000</f>
        <v>16953.769475448295</v>
      </c>
      <c r="I29" s="395">
        <f>'A13-2'!I29/'A1'!I29*1000</f>
        <v>13779.437154506564</v>
      </c>
      <c r="J29" s="395">
        <f>'A13-2'!J29/'A1'!J29*1000</f>
        <v>15812.109562710235</v>
      </c>
      <c r="K29" s="395">
        <f>'A13-2'!K29/'A1'!K29*1000</f>
        <v>183816.08304535781</v>
      </c>
      <c r="L29" s="395">
        <f>'A13-2'!L29/'A1'!L29*1000</f>
        <v>8552.3436422173127</v>
      </c>
      <c r="M29" s="395">
        <f>'A13-2'!M29/'A1'!M29*1000</f>
        <v>157761.08160980305</v>
      </c>
      <c r="N29" s="395">
        <f>'A13-2'!N29/'A1'!N29*1000</f>
        <v>10053.025595079635</v>
      </c>
      <c r="O29" s="395">
        <f>'A13-2'!O29/'A1'!O29*1000</f>
        <v>22887.288828194356</v>
      </c>
    </row>
    <row r="30" spans="1:15" ht="18" customHeight="1">
      <c r="A30" s="488">
        <v>1987</v>
      </c>
      <c r="B30" s="395">
        <f>'A13-2'!B30/'A1'!B30*1000</f>
        <v>23555.935804648172</v>
      </c>
      <c r="C30" s="395">
        <f>'A13-2'!C30/'A1'!C30*1000</f>
        <v>15659.448784315169</v>
      </c>
      <c r="D30" s="395">
        <f>'A13-2'!D30/'A1'!D30*1000</f>
        <v>24395.650693433308</v>
      </c>
      <c r="E30" s="395">
        <f>'A13-2'!E30/'A1'!E30*1000</f>
        <v>157155.99425372601</v>
      </c>
      <c r="F30" s="395">
        <f>'A13-2'!F30/'A1'!F30*1000</f>
        <v>16590.835360908353</v>
      </c>
      <c r="G30" s="395">
        <f>'A13-2'!G30/'A1'!G30*1000</f>
        <v>16406.601862900032</v>
      </c>
      <c r="H30" s="395">
        <f>'A13-2'!H30/'A1'!H30*1000</f>
        <v>17317.825311865679</v>
      </c>
      <c r="I30" s="395">
        <f>'A13-2'!I30/'A1'!I30*1000</f>
        <v>14328.271911084952</v>
      </c>
      <c r="J30" s="395">
        <f>'A13-2'!J30/'A1'!J30*1000</f>
        <v>15882.705946535732</v>
      </c>
      <c r="K30" s="395">
        <f>'A13-2'!K30/'A1'!K30*1000</f>
        <v>186089.27016143271</v>
      </c>
      <c r="L30" s="395">
        <f>'A13-2'!L30/'A1'!L30*1000</f>
        <v>9093.4989950211475</v>
      </c>
      <c r="M30" s="395">
        <f>'A13-2'!M30/'A1'!M30*1000</f>
        <v>158268.7455717402</v>
      </c>
      <c r="N30" s="395">
        <f>'A13-2'!N30/'A1'!N30*1000</f>
        <v>10501.185595923731</v>
      </c>
      <c r="O30" s="395">
        <f>'A13-2'!O30/'A1'!O30*1000</f>
        <v>23527.744762684051</v>
      </c>
    </row>
    <row r="31" spans="1:15" ht="18" customHeight="1">
      <c r="A31" s="488">
        <v>1988</v>
      </c>
      <c r="B31" s="395">
        <f>'A13-2'!B31/'A1'!B31*1000</f>
        <v>24497.673413640423</v>
      </c>
      <c r="C31" s="395">
        <f>'A13-2'!C31/'A1'!C31*1000</f>
        <v>16570.761360707169</v>
      </c>
      <c r="D31" s="395">
        <f>'A13-2'!D31/'A1'!D31*1000</f>
        <v>25308.785128482894</v>
      </c>
      <c r="E31" s="395">
        <f>'A13-2'!E31/'A1'!E31*1000</f>
        <v>155913.60171672242</v>
      </c>
      <c r="F31" s="395">
        <f>'A13-2'!F31/'A1'!F31*1000</f>
        <v>17607.763849575414</v>
      </c>
      <c r="G31" s="395">
        <f>'A13-2'!G31/'A1'!G31*1000</f>
        <v>17101.490246725167</v>
      </c>
      <c r="H31" s="395">
        <f>'A13-2'!H31/'A1'!H31*1000</f>
        <v>17968.315308455483</v>
      </c>
      <c r="I31" s="395">
        <f>'A13-2'!I31/'A1'!I31*1000</f>
        <v>14863.809576741942</v>
      </c>
      <c r="J31" s="395">
        <f>'A13-2'!J31/'A1'!J31*1000</f>
        <v>16218.766937669376</v>
      </c>
      <c r="K31" s="395">
        <f>'A13-2'!K31/'A1'!K31*1000</f>
        <v>181900.60850064363</v>
      </c>
      <c r="L31" s="395">
        <f>'A13-2'!L31/'A1'!L31*1000</f>
        <v>9586.481251067944</v>
      </c>
      <c r="M31" s="395">
        <f>'A13-2'!M31/'A1'!M31*1000</f>
        <v>158552.00123612263</v>
      </c>
      <c r="N31" s="395">
        <f>'A13-2'!N31/'A1'!N31*1000</f>
        <v>11224.0720351863</v>
      </c>
      <c r="O31" s="395">
        <f>'A13-2'!O31/'A1'!O31*1000</f>
        <v>24595.063073418267</v>
      </c>
    </row>
    <row r="32" spans="1:15" ht="18" customHeight="1">
      <c r="A32" s="488">
        <v>1989</v>
      </c>
      <c r="B32" s="395">
        <f>'A13-2'!B32/'A1'!B32*1000</f>
        <v>24571.011215031409</v>
      </c>
      <c r="C32" s="395">
        <f>'A13-2'!C32/'A1'!C32*1000</f>
        <v>17176.739224164077</v>
      </c>
      <c r="D32" s="395">
        <f>'A13-2'!D32/'A1'!D32*1000</f>
        <v>25398.062777848347</v>
      </c>
      <c r="E32" s="395">
        <f>'A13-2'!E32/'A1'!E32*1000</f>
        <v>155680.97738701891</v>
      </c>
      <c r="F32" s="395">
        <f>'A13-2'!F32/'A1'!F32*1000</f>
        <v>18214.947622884771</v>
      </c>
      <c r="G32" s="395">
        <f>'A13-2'!G32/'A1'!G32*1000</f>
        <v>17672.087305050965</v>
      </c>
      <c r="H32" s="395">
        <f>'A13-2'!H32/'A1'!H32*1000</f>
        <v>18419.234894218425</v>
      </c>
      <c r="I32" s="395">
        <f>'A13-2'!I32/'A1'!I32*1000</f>
        <v>15245.505786728201</v>
      </c>
      <c r="J32" s="395">
        <f>'A13-2'!J32/'A1'!J32*1000</f>
        <v>16847.164219318332</v>
      </c>
      <c r="K32" s="395">
        <f>'A13-2'!K32/'A1'!K32*1000</f>
        <v>181137.52760782445</v>
      </c>
      <c r="L32" s="395">
        <f>'A13-2'!L32/'A1'!L32*1000</f>
        <v>10123.970516433574</v>
      </c>
      <c r="M32" s="395">
        <f>'A13-2'!M32/'A1'!M32*1000</f>
        <v>159509.26135789798</v>
      </c>
      <c r="N32" s="395">
        <f>'A13-2'!N32/'A1'!N32*1000</f>
        <v>11473.30101883514</v>
      </c>
      <c r="O32" s="395">
        <f>'A13-2'!O32/'A1'!O32*1000</f>
        <v>24917.350666123246</v>
      </c>
    </row>
    <row r="33" spans="1:15" ht="18" customHeight="1">
      <c r="A33" s="488">
        <v>1990</v>
      </c>
      <c r="B33" s="395">
        <f>'A13-2'!B33/'A1'!B33*1000</f>
        <v>23513.490720245292</v>
      </c>
      <c r="C33" s="395">
        <f>'A13-2'!C33/'A1'!C33*1000</f>
        <v>17628.672748168749</v>
      </c>
      <c r="D33" s="395">
        <f>'A13-2'!D33/'A1'!D33*1000</f>
        <v>24818.393319179981</v>
      </c>
      <c r="E33" s="395">
        <f>'A13-2'!E33/'A1'!E33*1000</f>
        <v>157789.64740977692</v>
      </c>
      <c r="F33" s="395">
        <f>'A13-2'!F33/'A1'!F33*1000</f>
        <v>17886.08102687525</v>
      </c>
      <c r="G33" s="395">
        <f>'A13-2'!G33/'A1'!G33*1000</f>
        <v>18037.650439249741</v>
      </c>
      <c r="H33" s="395">
        <f>'A13-2'!H33/'A1'!H33*1000</f>
        <v>18969.503077077668</v>
      </c>
      <c r="I33" s="395">
        <f>'A13-2'!I33/'A1'!I33*1000</f>
        <v>15539.33941494926</v>
      </c>
      <c r="J33" s="395">
        <f>'A13-2'!J33/'A1'!J33*1000</f>
        <v>17096.875627216163</v>
      </c>
      <c r="K33" s="395">
        <f>'A13-2'!K33/'A1'!K33*1000</f>
        <v>184618.84679048246</v>
      </c>
      <c r="L33" s="395">
        <f>'A13-2'!L33/'A1'!L33*1000</f>
        <v>10567.457048043014</v>
      </c>
      <c r="M33" s="395">
        <f>'A13-2'!M33/'A1'!M33*1000</f>
        <v>164688.91219916107</v>
      </c>
      <c r="N33" s="395">
        <f>'A13-2'!N33/'A1'!N33*1000</f>
        <v>11428.983554334929</v>
      </c>
      <c r="O33" s="395">
        <f>'A13-2'!O33/'A1'!O33*1000</f>
        <v>24935.618534418732</v>
      </c>
    </row>
    <row r="34" spans="1:15" ht="18" customHeight="1">
      <c r="A34" s="488">
        <v>1991</v>
      </c>
      <c r="B34" s="395">
        <f>'A13-2'!B34/'A1'!B34*1000</f>
        <v>23178.132862855899</v>
      </c>
      <c r="C34" s="395">
        <f>'A13-2'!C34/'A1'!C34*1000</f>
        <v>17916.967091294435</v>
      </c>
      <c r="D34" s="395">
        <f>'A13-2'!D34/'A1'!D34*1000</f>
        <v>23801.74473084907</v>
      </c>
      <c r="E34" s="395">
        <f>'A13-2'!E34/'A1'!E34*1000</f>
        <v>157772.79217285113</v>
      </c>
      <c r="F34" s="395">
        <f>'A13-2'!F34/'A1'!F34*1000</f>
        <v>15975.269246110889</v>
      </c>
      <c r="G34" s="395">
        <f>'A13-2'!G34/'A1'!G34*1000</f>
        <v>17986.524675881406</v>
      </c>
      <c r="H34" s="395">
        <f>'A13-2'!H34/'A1'!H34*1000</f>
        <v>18930.363072614524</v>
      </c>
      <c r="I34" s="395">
        <f>'A13-2'!I34/'A1'!I34*1000</f>
        <v>15760.58106426992</v>
      </c>
      <c r="J34" s="395">
        <f>'A13-2'!J34/'A1'!J34*1000</f>
        <v>17397.929386779932</v>
      </c>
      <c r="K34" s="395">
        <f>'A13-2'!K34/'A1'!K34*1000</f>
        <v>190242.6843189853</v>
      </c>
      <c r="L34" s="395">
        <f>'A13-2'!L34/'A1'!L34*1000</f>
        <v>10909.348050459346</v>
      </c>
      <c r="M34" s="395">
        <f>'A13-2'!M34/'A1'!M34*1000</f>
        <v>171084.32244845471</v>
      </c>
      <c r="N34" s="395">
        <f>'A13-2'!N34/'A1'!N34*1000</f>
        <v>11215.009048650736</v>
      </c>
      <c r="O34" s="395">
        <f>'A13-2'!O34/'A1'!O34*1000</f>
        <v>24742.65165977407</v>
      </c>
    </row>
    <row r="35" spans="1:15" ht="18" customHeight="1">
      <c r="A35" s="488">
        <v>1992</v>
      </c>
      <c r="B35" s="395">
        <f>'A13-2'!B35/'A1'!B35*1000</f>
        <v>23705.336526693613</v>
      </c>
      <c r="C35" s="395">
        <f>'A13-2'!C35/'A1'!C35*1000</f>
        <v>18282.922570448944</v>
      </c>
      <c r="D35" s="395">
        <f>'A13-2'!D35/'A1'!D35*1000</f>
        <v>23555.209514858838</v>
      </c>
      <c r="E35" s="395">
        <f>'A13-2'!E35/'A1'!E35*1000</f>
        <v>162459.25660185248</v>
      </c>
      <c r="F35" s="395">
        <f>'A13-2'!F35/'A1'!F35*1000</f>
        <v>14903.411344704482</v>
      </c>
      <c r="G35" s="395">
        <f>'A13-2'!G35/'A1'!G35*1000</f>
        <v>18170.142827766638</v>
      </c>
      <c r="H35" s="395">
        <f>'A13-2'!H35/'A1'!H35*1000</f>
        <v>19371.654961907832</v>
      </c>
      <c r="I35" s="395">
        <f>'A13-2'!I35/'A1'!I35*1000</f>
        <v>15751.119435401733</v>
      </c>
      <c r="J35" s="395">
        <f>'A13-2'!J35/'A1'!J35*1000</f>
        <v>17361.546568304573</v>
      </c>
      <c r="K35" s="395">
        <f>'A13-2'!K35/'A1'!K35*1000</f>
        <v>199282.55140529157</v>
      </c>
      <c r="L35" s="395">
        <f>'A13-2'!L35/'A1'!L35*1000</f>
        <v>11017.86415328472</v>
      </c>
      <c r="M35" s="395">
        <f>'A13-2'!M35/'A1'!M35*1000</f>
        <v>176137.51294514525</v>
      </c>
      <c r="N35" s="395">
        <f>'A13-2'!N35/'A1'!N35*1000</f>
        <v>11171.860577835934</v>
      </c>
      <c r="O35" s="395">
        <f>'A13-2'!O35/'A1'!O35*1000</f>
        <v>24916.098050400124</v>
      </c>
    </row>
    <row r="36" spans="1:15" ht="18" customHeight="1">
      <c r="A36" s="488">
        <v>1993</v>
      </c>
      <c r="B36" s="395">
        <f>'A13-2'!B36/'A1'!B36*1000</f>
        <v>24258.327645271002</v>
      </c>
      <c r="C36" s="395">
        <f>'A13-2'!C36/'A1'!C36*1000</f>
        <v>18332.920789172815</v>
      </c>
      <c r="D36" s="395">
        <f>'A13-2'!D36/'A1'!D36*1000</f>
        <v>23899.908806915861</v>
      </c>
      <c r="E36" s="395">
        <f>'A13-2'!E36/'A1'!E36*1000</f>
        <v>161045.82994896008</v>
      </c>
      <c r="F36" s="395">
        <f>'A13-2'!F36/'A1'!F36*1000</f>
        <v>14537.50493485985</v>
      </c>
      <c r="G36" s="395">
        <f>'A13-2'!G36/'A1'!G36*1000</f>
        <v>17925.720410168873</v>
      </c>
      <c r="H36" s="395">
        <f>'A13-2'!H36/'A1'!H36*1000</f>
        <v>18936.601337784403</v>
      </c>
      <c r="I36" s="395">
        <f>'A13-2'!I36/'A1'!I36*1000</f>
        <v>15383.314868512951</v>
      </c>
      <c r="J36" s="395">
        <f>'A13-2'!J36/'A1'!J36*1000</f>
        <v>17480.837148463048</v>
      </c>
      <c r="K36" s="395">
        <f>'A13-2'!K36/'A1'!K36*1000</f>
        <v>203789.01335723262</v>
      </c>
      <c r="L36" s="395">
        <f>'A13-2'!L36/'A1'!L36*1000</f>
        <v>10832.792182855641</v>
      </c>
      <c r="M36" s="395">
        <f>'A13-2'!M36/'A1'!M36*1000</f>
        <v>170527.90383975615</v>
      </c>
      <c r="N36" s="395">
        <f>'A13-2'!N36/'A1'!N36*1000</f>
        <v>11429.672824496278</v>
      </c>
      <c r="O36" s="395">
        <f>'A13-2'!O36/'A1'!O36*1000</f>
        <v>25189.205974071912</v>
      </c>
    </row>
    <row r="37" spans="1:15" ht="18" customHeight="1">
      <c r="A37" s="488">
        <v>1994</v>
      </c>
      <c r="B37" s="395">
        <f>'A13-2'!B37/'A1'!B37*1000</f>
        <v>25059.511833161232</v>
      </c>
      <c r="C37" s="395">
        <f>'A13-2'!C37/'A1'!C37*1000</f>
        <v>18990.56904835792</v>
      </c>
      <c r="D37" s="395">
        <f>'A13-2'!D37/'A1'!D37*1000</f>
        <v>24812.699337574759</v>
      </c>
      <c r="E37" s="395">
        <f>'A13-2'!E37/'A1'!E37*1000</f>
        <v>169408.34739643527</v>
      </c>
      <c r="F37" s="395">
        <f>'A13-2'!F37/'A1'!F37*1000</f>
        <v>15532.914128512479</v>
      </c>
      <c r="G37" s="395">
        <f>'A13-2'!G37/'A1'!G37*1000</f>
        <v>18168.56167925883</v>
      </c>
      <c r="H37" s="395">
        <f>'A13-2'!H37/'A1'!H37*1000</f>
        <v>19252.511606199801</v>
      </c>
      <c r="I37" s="395">
        <f>'A13-2'!I37/'A1'!I37*1000</f>
        <v>15664.80591633215</v>
      </c>
      <c r="J37" s="395">
        <f>'A13-2'!J37/'A1'!J37*1000</f>
        <v>18114.751966712178</v>
      </c>
      <c r="K37" s="395">
        <f>'A13-2'!K37/'A1'!K37*1000</f>
        <v>214513.317068895</v>
      </c>
      <c r="L37" s="395">
        <f>'A13-2'!L37/'A1'!L37*1000</f>
        <v>10868.591383758787</v>
      </c>
      <c r="M37" s="395">
        <f>'A13-2'!M37/'A1'!M37*1000</f>
        <v>182045.5702825578</v>
      </c>
      <c r="N37" s="395">
        <f>'A13-2'!N37/'A1'!N37*1000</f>
        <v>11983.001568408758</v>
      </c>
      <c r="O37" s="395">
        <f>'A13-2'!O37/'A1'!O37*1000</f>
        <v>26017.24928294896</v>
      </c>
    </row>
    <row r="38" spans="1:15" ht="18" customHeight="1">
      <c r="A38" s="488">
        <v>1995</v>
      </c>
      <c r="B38" s="395">
        <f>'A13-2'!B38/'A1'!B38*1000</f>
        <v>25892.124994072943</v>
      </c>
      <c r="C38" s="395">
        <f>'A13-2'!C38/'A1'!C38*1000</f>
        <v>19200.762370340868</v>
      </c>
      <c r="D38" s="395">
        <f>'A13-2'!D38/'A1'!D38*1000</f>
        <v>25207.579552055558</v>
      </c>
      <c r="E38" s="395">
        <f>'A13-2'!E38/'A1'!E38*1000</f>
        <v>174769.95941269671</v>
      </c>
      <c r="F38" s="395">
        <f>'A13-2'!F38/'A1'!F38*1000</f>
        <v>16725.137039937355</v>
      </c>
      <c r="G38" s="395">
        <f>'A13-2'!G38/'A1'!G38*1000</f>
        <v>18482.135110647876</v>
      </c>
      <c r="H38" s="395">
        <f>'A13-2'!H38/'A1'!H38*1000</f>
        <v>19609.459105325677</v>
      </c>
      <c r="I38" s="395">
        <f>'A13-2'!I38/'A1'!I38*1000</f>
        <v>16106.615325803294</v>
      </c>
      <c r="J38" s="395">
        <f>'A13-2'!J38/'A1'!J38*1000</f>
        <v>18867.141009055627</v>
      </c>
      <c r="K38" s="395">
        <f>'A13-2'!K38/'A1'!K38*1000</f>
        <v>226148.29773856918</v>
      </c>
      <c r="L38" s="395">
        <f>'A13-2'!L38/'A1'!L38*1000</f>
        <v>11399.066460966074</v>
      </c>
      <c r="M38" s="395">
        <f>'A13-2'!M38/'A1'!M38*1000</f>
        <v>190975.9973622633</v>
      </c>
      <c r="N38" s="395">
        <f>'A13-2'!N38/'A1'!N38*1000</f>
        <v>12194.920189240574</v>
      </c>
      <c r="O38" s="395">
        <f>'A13-2'!O38/'A1'!O38*1000</f>
        <v>26574.425718233178</v>
      </c>
    </row>
    <row r="39" spans="1:15" ht="18" customHeight="1">
      <c r="A39" s="488">
        <v>1996</v>
      </c>
      <c r="B39" s="395">
        <f>'A13-2'!B39/'A1'!B39*1000</f>
        <v>26805.01591522653</v>
      </c>
      <c r="C39" s="395">
        <f>'A13-2'!C39/'A1'!C39*1000</f>
        <v>19201.307919098945</v>
      </c>
      <c r="D39" s="395">
        <f>'A13-2'!D39/'A1'!D39*1000</f>
        <v>25286.692093035701</v>
      </c>
      <c r="E39" s="395">
        <f>'A13-2'!E39/'A1'!E39*1000</f>
        <v>178592.15368553679</v>
      </c>
      <c r="F39" s="395">
        <f>'A13-2'!F39/'A1'!F39*1000</f>
        <v>17313.560975609758</v>
      </c>
      <c r="G39" s="395">
        <f>'A13-2'!G39/'A1'!G39*1000</f>
        <v>18629.835589828785</v>
      </c>
      <c r="H39" s="395">
        <f>'A13-2'!H39/'A1'!H39*1000</f>
        <v>19691.256715834716</v>
      </c>
      <c r="I39" s="395">
        <f>'A13-2'!I39/'A1'!I39*1000</f>
        <v>16386.951172692385</v>
      </c>
      <c r="J39" s="395">
        <f>'A13-2'!J39/'A1'!J39*1000</f>
        <v>19264.201983769162</v>
      </c>
      <c r="K39" s="395">
        <f>'A13-2'!K39/'A1'!K39*1000</f>
        <v>241144.6291167695</v>
      </c>
      <c r="L39" s="395">
        <f>'A13-2'!L39/'A1'!L39*1000</f>
        <v>11589.051803950379</v>
      </c>
      <c r="M39" s="395">
        <f>'A13-2'!M39/'A1'!M39*1000</f>
        <v>192791.64021115066</v>
      </c>
      <c r="N39" s="395">
        <f>'A13-2'!N39/'A1'!N39*1000</f>
        <v>12623.315214078235</v>
      </c>
      <c r="O39" s="395">
        <f>'A13-2'!O39/'A1'!O39*1000</f>
        <v>27339.937445284402</v>
      </c>
    </row>
    <row r="40" spans="1:15" ht="18" customHeight="1">
      <c r="A40" s="488">
        <v>1997</v>
      </c>
      <c r="B40" s="395">
        <f>'A13-2'!B40/'A1'!B40*1000</f>
        <v>27744.675651636491</v>
      </c>
      <c r="C40" s="395">
        <f>'A13-2'!C40/'A1'!C40*1000</f>
        <v>19840.53774680051</v>
      </c>
      <c r="D40" s="395">
        <f>'A13-2'!D40/'A1'!D40*1000</f>
        <v>26188.361463375266</v>
      </c>
      <c r="E40" s="395">
        <f>'A13-2'!E40/'A1'!E40*1000</f>
        <v>184097.05675276395</v>
      </c>
      <c r="F40" s="395">
        <f>'A13-2'!F40/'A1'!F40*1000</f>
        <v>18580.350194552531</v>
      </c>
      <c r="G40" s="395">
        <f>'A13-2'!G40/'A1'!G40*1000</f>
        <v>19032.644800873717</v>
      </c>
      <c r="H40" s="395">
        <f>'A13-2'!H40/'A1'!H40*1000</f>
        <v>19793.711305026081</v>
      </c>
      <c r="I40" s="395">
        <f>'A13-2'!I40/'A1'!I40*1000</f>
        <v>16775.093295437426</v>
      </c>
      <c r="J40" s="395">
        <f>'A13-2'!J40/'A1'!J40*1000</f>
        <v>20297.174344845265</v>
      </c>
      <c r="K40" s="395">
        <f>'A13-2'!K40/'A1'!K40*1000</f>
        <v>255675.58755643267</v>
      </c>
      <c r="L40" s="395">
        <f>'A13-2'!L40/'A1'!L40*1000</f>
        <v>11982.525962603551</v>
      </c>
      <c r="M40" s="395">
        <f>'A13-2'!M40/'A1'!M40*1000</f>
        <v>196581.86043641836</v>
      </c>
      <c r="N40" s="395">
        <f>'A13-2'!N40/'A1'!N40*1000</f>
        <v>13195.740002051825</v>
      </c>
      <c r="O40" s="395">
        <f>'A13-2'!O40/'A1'!O40*1000</f>
        <v>28386.897979290676</v>
      </c>
    </row>
    <row r="41" spans="1:15" ht="18" customHeight="1">
      <c r="A41" s="488">
        <v>1998</v>
      </c>
      <c r="B41" s="395">
        <f>'A13-2'!B41/'A1'!B41*1000</f>
        <v>28564.758091921049</v>
      </c>
      <c r="C41" s="395">
        <f>'A13-2'!C41/'A1'!C41*1000</f>
        <v>20180.357653347146</v>
      </c>
      <c r="D41" s="395">
        <f>'A13-2'!D41/'A1'!D41*1000</f>
        <v>27020.368694688259</v>
      </c>
      <c r="E41" s="395">
        <f>'A13-2'!E41/'A1'!E41*1000</f>
        <v>186452.5665261726</v>
      </c>
      <c r="F41" s="395">
        <f>'A13-2'!F41/'A1'!F41*1000</f>
        <v>19538.133126334174</v>
      </c>
      <c r="G41" s="395">
        <f>'A13-2'!G41/'A1'!G41*1000</f>
        <v>19740.346183781294</v>
      </c>
      <c r="H41" s="395">
        <f>'A13-2'!H41/'A1'!H41*1000</f>
        <v>20187.727754818417</v>
      </c>
      <c r="I41" s="395">
        <f>'A13-2'!I41/'A1'!I41*1000</f>
        <v>17086.948834053688</v>
      </c>
      <c r="J41" s="395">
        <f>'A13-2'!J41/'A1'!J41*1000</f>
        <v>20394.319556772589</v>
      </c>
      <c r="K41" s="395">
        <f>'A13-2'!K41/'A1'!K41*1000</f>
        <v>257828.72550043504</v>
      </c>
      <c r="L41" s="395">
        <f>'A13-2'!L41/'A1'!L41*1000</f>
        <v>12564.45419828698</v>
      </c>
      <c r="M41" s="395">
        <f>'A13-2'!M41/'A1'!M41*1000</f>
        <v>204620.66189412947</v>
      </c>
      <c r="N41" s="395">
        <f>'A13-2'!N41/'A1'!N41*1000</f>
        <v>13839.270474268214</v>
      </c>
      <c r="O41" s="395">
        <f>'A13-2'!O41/'A1'!O41*1000</f>
        <v>29553.961519824901</v>
      </c>
    </row>
    <row r="42" spans="1:15" ht="18" customHeight="1">
      <c r="A42" s="488">
        <v>1999</v>
      </c>
      <c r="B42" s="395">
        <f>'A13-2'!B42/'A1'!B42*1000</f>
        <v>29657.44158865025</v>
      </c>
      <c r="C42" s="395">
        <f>'A13-2'!C42/'A1'!C42*1000</f>
        <v>20699.076569435474</v>
      </c>
      <c r="D42" s="395">
        <f>'A13-2'!D42/'A1'!D42*1000</f>
        <v>28261.777337103504</v>
      </c>
      <c r="E42" s="395">
        <f>'A13-2'!E42/'A1'!E42*1000</f>
        <v>189539.55638051531</v>
      </c>
      <c r="F42" s="395">
        <f>'A13-2'!F42/'A1'!F42*1000</f>
        <v>20256.14714424008</v>
      </c>
      <c r="G42" s="395">
        <f>'A13-2'!G42/'A1'!G42*1000</f>
        <v>20429.435026450119</v>
      </c>
      <c r="H42" s="395">
        <f>'A13-2'!H42/'A1'!H42*1000</f>
        <v>20582.526344000878</v>
      </c>
      <c r="I42" s="395">
        <f>'A13-2'!I42/'A1'!I42*1000</f>
        <v>17363.372442251555</v>
      </c>
      <c r="J42" s="395">
        <f>'A13-2'!J42/'A1'!J42*1000</f>
        <v>21667.151622493519</v>
      </c>
      <c r="K42" s="395">
        <f>'A13-2'!K42/'A1'!K42*1000</f>
        <v>267229.2050614637</v>
      </c>
      <c r="L42" s="395">
        <f>'A13-2'!L42/'A1'!L42*1000</f>
        <v>13050.140958509364</v>
      </c>
      <c r="M42" s="395">
        <f>'A13-2'!M42/'A1'!M42*1000</f>
        <v>211566.223701993</v>
      </c>
      <c r="N42" s="395">
        <f>'A13-2'!N42/'A1'!N42*1000</f>
        <v>14095.71007006041</v>
      </c>
      <c r="O42" s="395">
        <f>'A13-2'!O42/'A1'!O42*1000</f>
        <v>30498.247512793987</v>
      </c>
    </row>
    <row r="43" spans="1:15" ht="18" customHeight="1">
      <c r="A43" s="488">
        <v>2000</v>
      </c>
      <c r="B43" s="395">
        <f>'A13-2'!B43/'A1'!B43*1000</f>
        <v>29967.453620617995</v>
      </c>
      <c r="C43" s="395">
        <f>'A13-2'!C43/'A1'!C43*1000</f>
        <v>21191.586960765177</v>
      </c>
      <c r="D43" s="395">
        <f>'A13-2'!D43/'A1'!D43*1000</f>
        <v>29728.60674978239</v>
      </c>
      <c r="E43" s="395">
        <f>'A13-2'!E43/'A1'!E43*1000</f>
        <v>192890.03372049457</v>
      </c>
      <c r="F43" s="395">
        <f>'A13-2'!F43/'A1'!F43*1000</f>
        <v>21173.299845440491</v>
      </c>
      <c r="G43" s="395">
        <f>'A13-2'!G43/'A1'!G43*1000</f>
        <v>20846.086227072377</v>
      </c>
      <c r="H43" s="395">
        <f>'A13-2'!H43/'A1'!H43*1000</f>
        <v>20844.892198374459</v>
      </c>
      <c r="I43" s="395">
        <f>'A13-2'!I43/'A1'!I43*1000</f>
        <v>17629.985546458596</v>
      </c>
      <c r="J43" s="395">
        <f>'A13-2'!J43/'A1'!J43*1000</f>
        <v>22601.117950006279</v>
      </c>
      <c r="K43" s="395">
        <f>'A13-2'!K43/'A1'!K43*1000</f>
        <v>278346.91605433088</v>
      </c>
      <c r="L43" s="395">
        <f>'A13-2'!L43/'A1'!L43*1000</f>
        <v>13376.498229196161</v>
      </c>
      <c r="M43" s="395">
        <f>'A13-2'!M43/'A1'!M43*1000</f>
        <v>218605.61316501352</v>
      </c>
      <c r="N43" s="395">
        <f>'A13-2'!N43/'A1'!N43*1000</f>
        <v>14561.44074992358</v>
      </c>
      <c r="O43" s="395">
        <f>'A13-2'!O43/'A1'!O43*1000</f>
        <v>31417.260939458534</v>
      </c>
    </row>
    <row r="44" spans="1:15" ht="18" customHeight="1">
      <c r="A44" s="488">
        <v>2001</v>
      </c>
      <c r="B44" s="395">
        <f>'A13-2'!B44/'A1'!B44*1000</f>
        <v>30817.502058704347</v>
      </c>
      <c r="C44" s="395">
        <f>'A13-2'!C44/'A1'!C44*1000</f>
        <v>21063.280145586443</v>
      </c>
      <c r="D44" s="395">
        <f>'A13-2'!D44/'A1'!D44*1000</f>
        <v>29691.689981603133</v>
      </c>
      <c r="E44" s="395">
        <f>'A13-2'!E44/'A1'!E44*1000</f>
        <v>195253.87639684096</v>
      </c>
      <c r="F44" s="395">
        <f>'A13-2'!F44/'A1'!F44*1000</f>
        <v>21906.515034695454</v>
      </c>
      <c r="G44" s="395">
        <f>'A13-2'!G44/'A1'!G44*1000</f>
        <v>21006.408717654493</v>
      </c>
      <c r="H44" s="395">
        <f>'A13-2'!H44/'A1'!H44*1000</f>
        <v>20954.137964537284</v>
      </c>
      <c r="I44" s="395">
        <f>'A13-2'!I44/'A1'!I44*1000</f>
        <v>17950.374800886915</v>
      </c>
      <c r="J44" s="395">
        <f>'A13-2'!J44/'A1'!J44*1000</f>
        <v>22615.28392445303</v>
      </c>
      <c r="K44" s="395">
        <f>'A13-2'!K44/'A1'!K44*1000</f>
        <v>287501.5535596406</v>
      </c>
      <c r="L44" s="395">
        <f>'A13-2'!L44/'A1'!L44*1000</f>
        <v>13641.695389497017</v>
      </c>
      <c r="M44" s="395">
        <f>'A13-2'!M44/'A1'!M44*1000</f>
        <v>218163.66146380757</v>
      </c>
      <c r="N44" s="395">
        <f>'A13-2'!N44/'A1'!N44*1000</f>
        <v>15029.482256834492</v>
      </c>
      <c r="O44" s="395">
        <f>'A13-2'!O44/'A1'!O44*1000</f>
        <v>31298.102784114035</v>
      </c>
    </row>
    <row r="45" spans="1:15" ht="18" customHeight="1">
      <c r="A45" s="488">
        <v>2002</v>
      </c>
      <c r="B45" s="395">
        <f>'A13-2'!B45/'A1'!B45*1000</f>
        <v>31446.574059467595</v>
      </c>
      <c r="C45" s="395">
        <f>'A13-2'!C45/'A1'!C45*1000</f>
        <v>21245.914371886836</v>
      </c>
      <c r="D45" s="395">
        <f>'A13-2'!D45/'A1'!D45*1000</f>
        <v>30300.657388581451</v>
      </c>
      <c r="E45" s="395">
        <f>'A13-2'!E45/'A1'!E45*1000</f>
        <v>196215.03431534357</v>
      </c>
      <c r="F45" s="395">
        <f>'A13-2'!F45/'A1'!F45*1000</f>
        <v>22317.438954047298</v>
      </c>
      <c r="G45" s="395">
        <f>'A13-2'!G45/'A1'!G45*1000</f>
        <v>20942.517512681381</v>
      </c>
      <c r="H45" s="395">
        <f>'A13-2'!H45/'A1'!H45*1000</f>
        <v>20870.291215052985</v>
      </c>
      <c r="I45" s="395">
        <f>'A13-2'!I45/'A1'!I45*1000</f>
        <v>17950.714672905171</v>
      </c>
      <c r="J45" s="395">
        <f>'A13-2'!J45/'A1'!J45*1000</f>
        <v>22527.961850498545</v>
      </c>
      <c r="K45" s="395">
        <f>'A13-2'!K45/'A1'!K45*1000</f>
        <v>291917.54010157898</v>
      </c>
      <c r="L45" s="395">
        <f>'A13-2'!L45/'A1'!L45*1000</f>
        <v>13910.500376096603</v>
      </c>
      <c r="M45" s="395">
        <f>'A13-2'!M45/'A1'!M45*1000</f>
        <v>220966.73896588222</v>
      </c>
      <c r="N45" s="395">
        <f>'A13-2'!N45/'A1'!N45*1000</f>
        <v>15467.040344295308</v>
      </c>
      <c r="O45" s="395">
        <f>'A13-2'!O45/'A1'!O45*1000</f>
        <v>31252.267258246207</v>
      </c>
    </row>
    <row r="46" spans="1:15" ht="18" customHeight="1">
      <c r="A46" s="488">
        <v>2003</v>
      </c>
      <c r="B46" s="395">
        <f>'A13-2'!B46/'A1'!B46*1000</f>
        <v>32748.041969185684</v>
      </c>
      <c r="C46" s="395">
        <f>'A13-2'!C46/'A1'!C46*1000</f>
        <v>21145.489330904336</v>
      </c>
      <c r="D46" s="395">
        <f>'A13-2'!D46/'A1'!D46*1000</f>
        <v>30497.277422195108</v>
      </c>
      <c r="E46" s="395">
        <f>'A13-2'!E46/'A1'!E46*1000</f>
        <v>197891.1012840601</v>
      </c>
      <c r="F46" s="395">
        <f>'A13-2'!F46/'A1'!F46*1000</f>
        <v>22315.940916938423</v>
      </c>
      <c r="G46" s="395">
        <f>'A13-2'!G46/'A1'!G46*1000</f>
        <v>20986.086042739826</v>
      </c>
      <c r="H46" s="395">
        <f>'A13-2'!H46/'A1'!H46*1000</f>
        <v>20900.126514784293</v>
      </c>
      <c r="I46" s="395">
        <f>'A13-2'!I46/'A1'!I46*1000</f>
        <v>17787.11573074945</v>
      </c>
      <c r="J46" s="395">
        <f>'A13-2'!J46/'A1'!J46*1000</f>
        <v>22525.611785736299</v>
      </c>
      <c r="K46" s="395">
        <f>'A13-2'!K46/'A1'!K46*1000</f>
        <v>294717.16144016141</v>
      </c>
      <c r="L46" s="395">
        <f>'A13-2'!L46/'A1'!L46*1000</f>
        <v>14112.141164689103</v>
      </c>
      <c r="M46" s="395">
        <f>'A13-2'!M46/'A1'!M46*1000</f>
        <v>230384.67513524447</v>
      </c>
      <c r="N46" s="395">
        <f>'A13-2'!N46/'A1'!N46*1000</f>
        <v>15884.426255641341</v>
      </c>
      <c r="O46" s="395">
        <f>'A13-2'!O46/'A1'!O46*1000</f>
        <v>31572.082534590125</v>
      </c>
    </row>
    <row r="47" spans="1:15" ht="18" customHeight="1">
      <c r="A47" s="488">
        <v>2004</v>
      </c>
      <c r="B47" s="395">
        <f>'A13-2'!B47/'A1'!B47*1000</f>
        <v>33437.009430126076</v>
      </c>
      <c r="C47" s="395">
        <f>'A13-2'!C47/'A1'!C47*1000</f>
        <v>21396.384532964123</v>
      </c>
      <c r="D47" s="395">
        <f>'A13-2'!D47/'A1'!D47*1000</f>
        <v>31333.005544310396</v>
      </c>
      <c r="E47" s="395">
        <f>'A13-2'!E47/'A1'!E47*1000</f>
        <v>205174.36176901538</v>
      </c>
      <c r="F47" s="395">
        <f>'A13-2'!F47/'A1'!F47*1000</f>
        <v>23447.860272033362</v>
      </c>
      <c r="G47" s="395">
        <f>'A13-2'!G47/'A1'!G47*1000</f>
        <v>21315.325926752819</v>
      </c>
      <c r="H47" s="395">
        <f>'A13-2'!H47/'A1'!H47*1000</f>
        <v>21509.224857880512</v>
      </c>
      <c r="I47" s="395">
        <f>'A13-2'!I47/'A1'!I47*1000</f>
        <v>17893.756837956746</v>
      </c>
      <c r="J47" s="395">
        <f>'A13-2'!J47/'A1'!J47*1000</f>
        <v>23212.398623740475</v>
      </c>
      <c r="K47" s="395">
        <f>'A13-2'!K47/'A1'!K47*1000</f>
        <v>304871.83915362816</v>
      </c>
      <c r="L47" s="395">
        <f>'A13-2'!L47/'A1'!L47*1000</f>
        <v>14209.669808439159</v>
      </c>
      <c r="M47" s="395">
        <f>'A13-2'!M47/'A1'!M47*1000</f>
        <v>234637.27255610973</v>
      </c>
      <c r="N47" s="395">
        <f>'A13-2'!N47/'A1'!N47*1000</f>
        <v>16213.328530901726</v>
      </c>
      <c r="O47" s="395">
        <f>'A13-2'!O47/'A1'!O47*1000</f>
        <v>32455.080677711321</v>
      </c>
    </row>
    <row r="48" spans="1:15" ht="18" customHeight="1">
      <c r="A48" s="488">
        <v>2005</v>
      </c>
      <c r="B48" s="395">
        <f>'A13-2'!B48/'A1'!B48*1000</f>
        <v>34491.686918773201</v>
      </c>
      <c r="C48" s="395">
        <f>'A13-2'!C48/'A1'!C48*1000</f>
        <v>21435.806546820233</v>
      </c>
      <c r="D48" s="395">
        <f>'A13-2'!D48/'A1'!D48*1000</f>
        <v>32011.888980796804</v>
      </c>
      <c r="E48" s="395">
        <f>'A13-2'!E48/'A1'!E48*1000</f>
        <v>215686.1293872231</v>
      </c>
      <c r="F48" s="395">
        <f>'A13-2'!F48/'A1'!F48*1000</f>
        <v>23589.254732988884</v>
      </c>
      <c r="G48" s="395">
        <f>'A13-2'!G48/'A1'!G48*1000</f>
        <v>21406.750843024594</v>
      </c>
      <c r="H48" s="395">
        <f>'A13-2'!H48/'A1'!H48*1000</f>
        <v>21552.115832363215</v>
      </c>
      <c r="I48" s="395">
        <f>'A13-2'!I48/'A1'!I48*1000</f>
        <v>17743.760394921752</v>
      </c>
      <c r="J48" s="395">
        <f>'A13-2'!J48/'A1'!J48*1000</f>
        <v>23194.459765888336</v>
      </c>
      <c r="K48" s="395">
        <f>'A13-2'!K48/'A1'!K48*1000</f>
        <v>319033.27949897834</v>
      </c>
      <c r="L48" s="395">
        <f>'A13-2'!L48/'A1'!L48*1000</f>
        <v>14386.853570635189</v>
      </c>
      <c r="M48" s="395">
        <f>'A13-2'!M48/'A1'!M48*1000</f>
        <v>241628.23536028914</v>
      </c>
      <c r="N48" s="395">
        <f>'A13-2'!N48/'A1'!N48*1000</f>
        <v>16386.182049255349</v>
      </c>
      <c r="O48" s="395">
        <f>'A13-2'!O48/'A1'!O48*1000</f>
        <v>33151.853333196537</v>
      </c>
    </row>
    <row r="49" spans="1:15">
      <c r="A49" s="488">
        <v>2006</v>
      </c>
      <c r="B49" s="395">
        <f>'A13-2'!B49/'A1'!B49*1000</f>
        <v>35495.179863546859</v>
      </c>
      <c r="C49" s="395">
        <f>'A13-2'!C49/'A1'!C49*1000</f>
        <v>21768.735524731546</v>
      </c>
      <c r="D49" s="395">
        <f>'A13-2'!D49/'A1'!D49*1000</f>
        <v>33011.482435693666</v>
      </c>
      <c r="E49" s="395">
        <f>'A13-2'!E49/'A1'!E49*1000</f>
        <v>223008.12536019203</v>
      </c>
      <c r="F49" s="395">
        <f>'A13-2'!F49/'A1'!F49*1000</f>
        <v>24397.394755331068</v>
      </c>
      <c r="G49" s="395">
        <f>'A13-2'!G49/'A1'!G49*1000</f>
        <v>21757.227456039651</v>
      </c>
      <c r="H49" s="395">
        <f>'A13-2'!H49/'A1'!H49*1000</f>
        <v>22447.192288080034</v>
      </c>
      <c r="I49" s="395">
        <f>'A13-2'!I49/'A1'!I49*1000</f>
        <v>17825.123028175956</v>
      </c>
      <c r="J49" s="395">
        <f>'A13-2'!J49/'A1'!J49*1000</f>
        <v>24614.589070436326</v>
      </c>
      <c r="K49" s="395">
        <f>'A13-2'!K49/'A1'!K49*1000</f>
        <v>325058.06224838342</v>
      </c>
      <c r="L49" s="395">
        <f>'A13-2'!L49/'A1'!L49*1000</f>
        <v>14613.618418801369</v>
      </c>
      <c r="M49" s="395">
        <f>'A13-2'!M49/'A1'!M49*1000</f>
        <v>252327.42857073757</v>
      </c>
      <c r="N49" s="395">
        <f>'A13-2'!N49/'A1'!N49*1000</f>
        <v>16501.699017665866</v>
      </c>
      <c r="O49" s="395">
        <f>'A13-2'!O49/'A1'!O49*1000</f>
        <v>33983.9662028698</v>
      </c>
    </row>
    <row r="50" spans="1:15">
      <c r="A50" s="488">
        <v>2007</v>
      </c>
      <c r="B50" s="395">
        <f>'A13-2'!B50/'A1'!B50*1000</f>
        <v>36539.119115261135</v>
      </c>
      <c r="C50" s="395">
        <f>'A13-2'!C50/'A1'!C50*1000</f>
        <v>22406.20650178189</v>
      </c>
      <c r="D50" s="395">
        <f>'A13-2'!D50/'A1'!D50*1000</f>
        <v>33213.47816985043</v>
      </c>
      <c r="E50" s="395">
        <f>'A13-2'!E50/'A1'!E50*1000</f>
        <v>222429.52005433021</v>
      </c>
      <c r="F50" s="395">
        <f>'A13-2'!F50/'A1'!F50*1000</f>
        <v>25417.777525667934</v>
      </c>
      <c r="G50" s="395">
        <f>'A13-2'!G50/'A1'!G50*1000</f>
        <v>22187.676947999338</v>
      </c>
      <c r="H50" s="395">
        <f>'A13-2'!H50/'A1'!H50*1000</f>
        <v>22962.623779828114</v>
      </c>
      <c r="I50" s="395">
        <f>'A13-2'!I50/'A1'!I50*1000</f>
        <v>17932.49320989204</v>
      </c>
      <c r="J50" s="395">
        <f>'A13-2'!J50/'A1'!J50*1000</f>
        <v>25212.968616436683</v>
      </c>
      <c r="K50" s="395">
        <f>'A13-2'!K50/'A1'!K50*1000</f>
        <v>326732.53425835143</v>
      </c>
      <c r="L50" s="395">
        <f>'A13-2'!L50/'A1'!L50*1000</f>
        <v>14754.81410429634</v>
      </c>
      <c r="M50" s="395">
        <f>'A13-2'!M50/'A1'!M50*1000</f>
        <v>264220.575989893</v>
      </c>
      <c r="N50" s="395">
        <f>'A13-2'!N50/'A1'!N50*1000</f>
        <v>17038.725655426868</v>
      </c>
      <c r="O50" s="395">
        <f>'A13-2'!O50/'A1'!O50*1000</f>
        <v>33594.079479482556</v>
      </c>
    </row>
    <row r="51" spans="1:15">
      <c r="A51" s="488">
        <v>2008</v>
      </c>
      <c r="B51" s="395">
        <f>'A13-2'!B51/'A1'!B51*1000</f>
        <v>36982.619231786273</v>
      </c>
      <c r="C51" s="395">
        <f>'A13-2'!C51/'A1'!C51*1000</f>
        <v>21867.493410008432</v>
      </c>
      <c r="D51" s="395">
        <f>'A13-2'!D51/'A1'!D51*1000</f>
        <v>32916.906561687007</v>
      </c>
      <c r="E51" s="395">
        <f>'A13-2'!E51/'A1'!E51*1000</f>
        <v>219565.76313447667</v>
      </c>
      <c r="F51" s="395">
        <f>'A13-2'!F51/'A1'!F51*1000</f>
        <v>25194.037715963415</v>
      </c>
      <c r="G51" s="395">
        <f>'A13-2'!G51/'A1'!G51*1000</f>
        <v>21870.848625402767</v>
      </c>
      <c r="H51" s="395">
        <f>'A13-2'!H51/'A1'!H51*1000</f>
        <v>22896.212859230396</v>
      </c>
      <c r="I51" s="395">
        <f>'A13-2'!I51/'A1'!I51*1000</f>
        <v>17172.699873397902</v>
      </c>
      <c r="J51" s="395">
        <f>'A13-2'!J51/'A1'!J51*1000</f>
        <v>24590.571776155717</v>
      </c>
      <c r="K51" s="395">
        <f>'A13-2'!K51/'A1'!K51*1000</f>
        <v>325803.57440496032</v>
      </c>
      <c r="L51" s="395">
        <f>'A13-2'!L51/'A1'!L51*1000</f>
        <v>14373.177716270733</v>
      </c>
      <c r="M51" s="395">
        <f>'A13-2'!M51/'A1'!M51*1000</f>
        <v>261183.92639103808</v>
      </c>
      <c r="N51" s="395">
        <f>'A13-2'!N51/'A1'!N51*1000</f>
        <v>17058.093325289745</v>
      </c>
      <c r="O51" s="395">
        <f>'A13-2'!O51/'A1'!O51*1000</f>
        <v>32573.47255840027</v>
      </c>
    </row>
    <row r="52" spans="1:15">
      <c r="A52" s="488">
        <v>2009</v>
      </c>
      <c r="B52" s="395">
        <f>'A13-2'!B52/'A1'!B52*1000</f>
        <v>37691.860646632791</v>
      </c>
      <c r="C52" s="395">
        <f>'A13-2'!C52/'A1'!C52*1000</f>
        <v>21230.279519909676</v>
      </c>
      <c r="D52" s="395">
        <f>'A13-2'!D52/'A1'!D52*1000</f>
        <v>31347.542159869514</v>
      </c>
      <c r="E52" s="395">
        <f>'A13-2'!E52/'A1'!E52*1000</f>
        <v>204181.65429678268</v>
      </c>
      <c r="F52" s="395">
        <f>'A13-2'!F52/'A1'!F52*1000</f>
        <v>23021.783513457831</v>
      </c>
      <c r="G52" s="395">
        <f>'A13-2'!G52/'A1'!G52*1000</f>
        <v>22078.211393290479</v>
      </c>
      <c r="H52" s="395">
        <f>'A13-2'!H52/'A1'!H52*1000</f>
        <v>21851.539053435114</v>
      </c>
      <c r="I52" s="395">
        <f>'A13-2'!I52/'A1'!I52*1000</f>
        <v>16278.108836036266</v>
      </c>
      <c r="J52" s="395">
        <f>'A13-2'!J52/'A1'!J52*1000</f>
        <v>22846.856658800749</v>
      </c>
      <c r="K52" s="395">
        <f>'A13-2'!K52/'A1'!K52*1000</f>
        <v>309322.87668002816</v>
      </c>
      <c r="L52" s="395">
        <f>'A13-2'!L52/'A1'!L52*1000</f>
        <v>13850.792423995856</v>
      </c>
      <c r="M52" s="395">
        <f>'A13-2'!M52/'A1'!M52*1000</f>
        <v>237085.48446990471</v>
      </c>
      <c r="N52" s="395">
        <f>'A13-2'!N52/'A1'!N52*1000</f>
        <v>15908.026726806613</v>
      </c>
      <c r="O52" s="395">
        <f>'A13-2'!O52/'A1'!O52*1000</f>
        <v>31453.347343656689</v>
      </c>
    </row>
    <row r="53" spans="1:15">
      <c r="A53" s="488">
        <v>2010</v>
      </c>
      <c r="B53" s="395">
        <f>'A13-2'!B53/'A1'!B53*1000</f>
        <v>38549.803218999361</v>
      </c>
      <c r="C53" s="395">
        <f>'A13-2'!C53/'A1'!C53*1000</f>
        <v>21177.177369677491</v>
      </c>
      <c r="D53" s="395">
        <f>'A13-2'!D53/'A1'!D53*1000</f>
        <v>31350.450292174268</v>
      </c>
      <c r="E53" s="395">
        <f>'A13-2'!E53/'A1'!E53*1000</f>
        <v>212100.81904817687</v>
      </c>
      <c r="F53" s="395">
        <f>'A13-2'!F53/'A1'!F53*1000</f>
        <v>23481.819876934551</v>
      </c>
      <c r="G53" s="395">
        <f>'A13-2'!G53/'A1'!G53*1000</f>
        <v>22288.695808188466</v>
      </c>
      <c r="H53" s="395">
        <f>'A13-2'!H53/'A1'!H53*1000</f>
        <v>22470.360956516422</v>
      </c>
      <c r="I53" s="395">
        <f>'A13-2'!I53/'A1'!I53*1000</f>
        <v>16271.356400749826</v>
      </c>
      <c r="J53" s="395">
        <f>'A13-2'!J53/'A1'!J53*1000</f>
        <v>23887.965805791344</v>
      </c>
      <c r="K53" s="395">
        <f>'A13-2'!K53/'A1'!K53*1000</f>
        <v>314155.25639229128</v>
      </c>
      <c r="L53" s="395">
        <f>'A13-2'!L53/'A1'!L53*1000</f>
        <v>13939.548783523567</v>
      </c>
      <c r="M53" s="395">
        <f>'A13-2'!M53/'A1'!M53*1000</f>
        <v>250138.46589207838</v>
      </c>
      <c r="N53" s="395">
        <f>'A13-2'!N53/'A1'!N53*1000</f>
        <v>16035.879302959946</v>
      </c>
      <c r="O53" s="395">
        <f>'A13-2'!O53/'A1'!O53*1000</f>
        <v>31256.741893349019</v>
      </c>
    </row>
    <row r="54" spans="1:15">
      <c r="A54" s="488"/>
      <c r="B54" s="395"/>
      <c r="C54" s="395"/>
      <c r="D54" s="395"/>
      <c r="E54" s="395"/>
      <c r="F54" s="395"/>
      <c r="G54" s="395"/>
      <c r="H54" s="395"/>
      <c r="I54" s="395"/>
      <c r="J54" s="395"/>
      <c r="K54" s="395"/>
      <c r="L54" s="395"/>
      <c r="M54" s="395"/>
      <c r="N54" s="395"/>
      <c r="O54" s="395"/>
    </row>
    <row r="55" spans="1:15">
      <c r="A55" s="489" t="s">
        <v>647</v>
      </c>
      <c r="B55" s="490"/>
      <c r="C55" s="490"/>
      <c r="D55" s="490"/>
      <c r="E55" s="490"/>
      <c r="F55" s="490"/>
      <c r="G55" s="490"/>
      <c r="H55" s="490"/>
      <c r="I55" s="490"/>
      <c r="J55" s="490"/>
      <c r="K55" s="490"/>
      <c r="L55" s="490"/>
      <c r="M55" s="490"/>
      <c r="N55" s="490"/>
      <c r="O55" s="490"/>
    </row>
    <row r="56" spans="1:15">
      <c r="A56" s="489" t="s">
        <v>712</v>
      </c>
      <c r="B56" s="490"/>
      <c r="C56" s="490"/>
      <c r="D56" s="490"/>
      <c r="E56" s="490"/>
      <c r="F56" s="490"/>
      <c r="G56" s="490"/>
      <c r="H56" s="490"/>
      <c r="I56" s="490"/>
      <c r="J56" s="490"/>
      <c r="K56" s="490"/>
      <c r="L56" s="490"/>
      <c r="M56" s="490"/>
      <c r="N56" s="490"/>
      <c r="O56" s="490"/>
    </row>
  </sheetData>
  <phoneticPr fontId="0" type="noConversion"/>
  <pageMargins left="0.75" right="0.75" top="1" bottom="1" header="0.5" footer="0.5"/>
  <pageSetup scale="76" orientation="landscape" r:id="rId1"/>
  <headerFooter alignWithMargins="0"/>
</worksheet>
</file>

<file path=xl/worksheets/sheet56.xml><?xml version="1.0" encoding="utf-8"?>
<worksheet xmlns="http://schemas.openxmlformats.org/spreadsheetml/2006/main" xmlns:r="http://schemas.openxmlformats.org/officeDocument/2006/relationships">
  <sheetPr codeName="Sheet56">
    <pageSetUpPr fitToPage="1"/>
  </sheetPr>
  <dimension ref="A1:AE71"/>
  <sheetViews>
    <sheetView showOutlineSymbols="0" view="pageBreakPreview" zoomScaleSheetLayoutView="100" workbookViewId="0">
      <pane xSplit="1" ySplit="2" topLeftCell="B41"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5" style="416" customWidth="1"/>
    <col min="2" max="2" width="9.140625" style="416" customWidth="1"/>
    <col min="3" max="3" width="8.7109375" style="416" customWidth="1"/>
    <col min="4" max="4" width="10.5703125" style="416" customWidth="1"/>
    <col min="5" max="5" width="9.7109375" style="416" customWidth="1"/>
    <col min="6" max="6" width="8.7109375" style="416" customWidth="1"/>
    <col min="7" max="7" width="10.28515625" style="416" customWidth="1"/>
    <col min="8" max="8" width="10.85546875" style="416" customWidth="1"/>
    <col min="9" max="9" width="9.42578125" style="416" customWidth="1"/>
    <col min="10" max="10" width="10.42578125" style="416" customWidth="1"/>
    <col min="11" max="11" width="10" style="416" customWidth="1"/>
    <col min="12" max="12" width="8.7109375" style="416" customWidth="1"/>
    <col min="13" max="13" width="10.42578125" style="416" customWidth="1"/>
    <col min="14" max="14" width="10.140625" style="416" customWidth="1"/>
    <col min="15" max="15" width="10.28515625" style="416" customWidth="1"/>
    <col min="16" max="16" width="3.85546875" style="416"/>
    <col min="17" max="17" width="5.5703125" style="416" customWidth="1"/>
    <col min="18" max="18" width="8.28515625" style="416" customWidth="1"/>
    <col min="19" max="23" width="7.42578125" style="416" customWidth="1"/>
    <col min="24" max="24" width="10.42578125" style="416" customWidth="1"/>
    <col min="25" max="30" width="7.42578125" style="416" customWidth="1"/>
    <col min="31" max="31" width="8.28515625" style="416" customWidth="1"/>
    <col min="32" max="16384" width="3.85546875" style="416"/>
  </cols>
  <sheetData>
    <row r="1" spans="1:31" ht="12.75" customHeight="1">
      <c r="A1" s="416" t="s">
        <v>735</v>
      </c>
    </row>
    <row r="2" spans="1:31" ht="27.6" customHeight="1">
      <c r="A2" s="416" t="s">
        <v>471</v>
      </c>
      <c r="B2" s="91" t="s">
        <v>472</v>
      </c>
      <c r="C2" s="91" t="s">
        <v>474</v>
      </c>
      <c r="D2" s="91" t="s">
        <v>475</v>
      </c>
      <c r="E2" s="91" t="s">
        <v>479</v>
      </c>
      <c r="F2" s="91" t="s">
        <v>480</v>
      </c>
      <c r="G2" s="91" t="s">
        <v>481</v>
      </c>
      <c r="H2" s="91" t="s">
        <v>482</v>
      </c>
      <c r="I2" s="91" t="s">
        <v>487</v>
      </c>
      <c r="J2" s="91" t="s">
        <v>492</v>
      </c>
      <c r="K2" s="91" t="s">
        <v>494</v>
      </c>
      <c r="L2" s="91" t="s">
        <v>497</v>
      </c>
      <c r="M2" s="91" t="s">
        <v>498</v>
      </c>
      <c r="N2" s="91" t="s">
        <v>501</v>
      </c>
      <c r="O2" s="91" t="s">
        <v>502</v>
      </c>
      <c r="Q2" s="416" t="s">
        <v>471</v>
      </c>
      <c r="R2" s="91" t="s">
        <v>472</v>
      </c>
      <c r="S2" s="91" t="s">
        <v>474</v>
      </c>
      <c r="T2" s="91" t="s">
        <v>475</v>
      </c>
      <c r="U2" s="91" t="s">
        <v>479</v>
      </c>
      <c r="V2" s="91" t="s">
        <v>480</v>
      </c>
      <c r="W2" s="91" t="s">
        <v>481</v>
      </c>
      <c r="X2" s="91" t="s">
        <v>482</v>
      </c>
      <c r="Y2" s="91" t="s">
        <v>487</v>
      </c>
      <c r="Z2" s="91" t="s">
        <v>492</v>
      </c>
      <c r="AA2" s="91" t="s">
        <v>494</v>
      </c>
      <c r="AB2" s="91" t="s">
        <v>497</v>
      </c>
      <c r="AC2" s="91" t="s">
        <v>498</v>
      </c>
      <c r="AD2" s="91" t="s">
        <v>501</v>
      </c>
      <c r="AE2" s="91" t="s">
        <v>502</v>
      </c>
    </row>
    <row r="3" spans="1:31" ht="12.75" hidden="1" customHeight="1">
      <c r="A3" s="466">
        <v>1960</v>
      </c>
      <c r="B3" s="481">
        <f t="shared" ref="B3:B11" si="0">B4*R3/R4</f>
        <v>129357.35529367306</v>
      </c>
      <c r="C3" s="482"/>
      <c r="D3" s="482"/>
      <c r="E3" s="481"/>
      <c r="F3" s="481">
        <f t="shared" ref="F3:F12" si="1">F4*V3/V4</f>
        <v>29785.392518170363</v>
      </c>
      <c r="G3" s="481"/>
      <c r="H3" s="481">
        <f t="shared" ref="H3:H12" si="2">H4*X3/X4</f>
        <v>539030.78782008018</v>
      </c>
      <c r="I3" s="481"/>
      <c r="J3" s="481"/>
      <c r="K3" s="481"/>
      <c r="L3" s="481"/>
      <c r="M3" s="481">
        <f t="shared" ref="M3:M34" si="3">M4*AC3/AC4</f>
        <v>779092.78621291474</v>
      </c>
      <c r="N3" s="481">
        <f t="shared" ref="N3:N12" si="4">N4*AD3/AD4</f>
        <v>325399.66941624932</v>
      </c>
      <c r="O3" s="481">
        <f t="shared" ref="O3:O12" si="5">O4*AE3/AE4</f>
        <v>2209207.4599927398</v>
      </c>
      <c r="Q3" s="466">
        <v>1960</v>
      </c>
      <c r="R3" s="482">
        <v>104676.400122362</v>
      </c>
      <c r="S3" s="482" t="s">
        <v>282</v>
      </c>
      <c r="T3" s="482" t="s">
        <v>282</v>
      </c>
      <c r="U3" s="482" t="s">
        <v>282</v>
      </c>
      <c r="V3" s="482">
        <v>16381.928540811999</v>
      </c>
      <c r="W3" s="482" t="s">
        <v>282</v>
      </c>
      <c r="X3" s="482">
        <v>310446.79542626801</v>
      </c>
      <c r="Y3" s="482" t="s">
        <v>282</v>
      </c>
      <c r="Z3" s="482" t="s">
        <v>282</v>
      </c>
      <c r="AA3" s="482" t="s">
        <v>282</v>
      </c>
      <c r="AB3" s="482" t="s">
        <v>282</v>
      </c>
      <c r="AC3" s="482">
        <v>478951.35542831803</v>
      </c>
      <c r="AD3" s="482">
        <v>194944.45051847599</v>
      </c>
      <c r="AE3" s="482">
        <v>1664502.5297171229</v>
      </c>
    </row>
    <row r="4" spans="1:31" ht="12.75" hidden="1" customHeight="1">
      <c r="A4" s="466">
        <v>1961</v>
      </c>
      <c r="B4" s="481">
        <f t="shared" si="0"/>
        <v>132244.00665228683</v>
      </c>
      <c r="C4" s="482"/>
      <c r="D4" s="481">
        <f t="shared" ref="D4:D13" si="6">D5*T4/T5</f>
        <v>233337.95918848098</v>
      </c>
      <c r="E4" s="481"/>
      <c r="F4" s="481">
        <f t="shared" si="1"/>
        <v>32924.661754872934</v>
      </c>
      <c r="G4" s="481"/>
      <c r="H4" s="481">
        <f t="shared" si="2"/>
        <v>576035.57908092474</v>
      </c>
      <c r="I4" s="481"/>
      <c r="J4" s="481"/>
      <c r="K4" s="481"/>
      <c r="L4" s="481"/>
      <c r="M4" s="481">
        <f t="shared" si="3"/>
        <v>815202.42346737557</v>
      </c>
      <c r="N4" s="481">
        <f t="shared" si="4"/>
        <v>339096.24458438653</v>
      </c>
      <c r="O4" s="481">
        <f t="shared" si="5"/>
        <v>2283413.1234513558</v>
      </c>
      <c r="Q4" s="466">
        <v>1961</v>
      </c>
      <c r="R4" s="482">
        <v>107012.28795759199</v>
      </c>
      <c r="S4" s="482" t="s">
        <v>282</v>
      </c>
      <c r="T4" s="482">
        <v>156457.96427392599</v>
      </c>
      <c r="U4" s="482" t="s">
        <v>282</v>
      </c>
      <c r="V4" s="482">
        <v>18108.522685061002</v>
      </c>
      <c r="W4" s="482" t="s">
        <v>282</v>
      </c>
      <c r="X4" s="482">
        <v>331759.15665299201</v>
      </c>
      <c r="Y4" s="482" t="s">
        <v>282</v>
      </c>
      <c r="Z4" s="482" t="s">
        <v>282</v>
      </c>
      <c r="AA4" s="482" t="s">
        <v>282</v>
      </c>
      <c r="AB4" s="482" t="s">
        <v>282</v>
      </c>
      <c r="AC4" s="482">
        <v>501149.943341212</v>
      </c>
      <c r="AD4" s="482">
        <v>203149.96383361699</v>
      </c>
      <c r="AE4" s="482">
        <v>1720411.952794397</v>
      </c>
    </row>
    <row r="5" spans="1:31" ht="12.75" hidden="1" customHeight="1">
      <c r="A5" s="466">
        <v>1962</v>
      </c>
      <c r="B5" s="481">
        <f t="shared" si="0"/>
        <v>138479.28144119334</v>
      </c>
      <c r="C5" s="482"/>
      <c r="D5" s="481">
        <f t="shared" si="6"/>
        <v>250192.88042647965</v>
      </c>
      <c r="E5" s="481"/>
      <c r="F5" s="481">
        <f t="shared" si="1"/>
        <v>34406.207297105335</v>
      </c>
      <c r="G5" s="481"/>
      <c r="H5" s="481">
        <f t="shared" si="2"/>
        <v>605512.31820419512</v>
      </c>
      <c r="I5" s="481"/>
      <c r="J5" s="481"/>
      <c r="K5" s="481"/>
      <c r="L5" s="481"/>
      <c r="M5" s="481">
        <f t="shared" si="3"/>
        <v>841337.93142879324</v>
      </c>
      <c r="N5" s="481">
        <f t="shared" si="4"/>
        <v>343205.54717938573</v>
      </c>
      <c r="O5" s="481">
        <f t="shared" si="5"/>
        <v>2394149.9468121105</v>
      </c>
      <c r="Q5" s="466">
        <v>1962</v>
      </c>
      <c r="R5" s="482">
        <v>112057.89295774599</v>
      </c>
      <c r="S5" s="482" t="s">
        <v>282</v>
      </c>
      <c r="T5" s="482">
        <v>167759.540211532</v>
      </c>
      <c r="U5" s="482" t="s">
        <v>282</v>
      </c>
      <c r="V5" s="482">
        <v>18923.370875764002</v>
      </c>
      <c r="W5" s="482" t="s">
        <v>282</v>
      </c>
      <c r="X5" s="482">
        <v>348735.84779422201</v>
      </c>
      <c r="Y5" s="482" t="s">
        <v>282</v>
      </c>
      <c r="Z5" s="482" t="s">
        <v>282</v>
      </c>
      <c r="AA5" s="482" t="s">
        <v>282</v>
      </c>
      <c r="AB5" s="482" t="s">
        <v>282</v>
      </c>
      <c r="AC5" s="482">
        <v>517216.88322879001</v>
      </c>
      <c r="AD5" s="482">
        <v>205611.81555532699</v>
      </c>
      <c r="AE5" s="482">
        <v>1803845.3676975949</v>
      </c>
    </row>
    <row r="6" spans="1:31" ht="12.75" hidden="1" customHeight="1">
      <c r="A6" s="466">
        <v>1963</v>
      </c>
      <c r="B6" s="481">
        <f t="shared" si="0"/>
        <v>148863.83335996661</v>
      </c>
      <c r="C6" s="482"/>
      <c r="D6" s="481">
        <f t="shared" si="6"/>
        <v>261216.45372259271</v>
      </c>
      <c r="E6" s="481"/>
      <c r="F6" s="481">
        <f t="shared" si="1"/>
        <v>35769.971046157974</v>
      </c>
      <c r="G6" s="481"/>
      <c r="H6" s="481">
        <f t="shared" si="2"/>
        <v>631309.87706032465</v>
      </c>
      <c r="I6" s="481"/>
      <c r="J6" s="481"/>
      <c r="K6" s="481"/>
      <c r="L6" s="481"/>
      <c r="M6" s="481">
        <f t="shared" si="3"/>
        <v>849694.23324912204</v>
      </c>
      <c r="N6" s="481">
        <f t="shared" si="4"/>
        <v>357836.5661221827</v>
      </c>
      <c r="O6" s="481">
        <f t="shared" si="5"/>
        <v>2484116.1424802588</v>
      </c>
      <c r="Q6" s="466">
        <v>1963</v>
      </c>
      <c r="R6" s="482">
        <v>120461.10674696699</v>
      </c>
      <c r="S6" s="482" t="s">
        <v>282</v>
      </c>
      <c r="T6" s="482">
        <v>175151.07583193699</v>
      </c>
      <c r="U6" s="482" t="s">
        <v>282</v>
      </c>
      <c r="V6" s="482">
        <v>19673.439227890001</v>
      </c>
      <c r="W6" s="482" t="s">
        <v>282</v>
      </c>
      <c r="X6" s="482">
        <v>363593.569575003</v>
      </c>
      <c r="Y6" s="482" t="s">
        <v>282</v>
      </c>
      <c r="Z6" s="482" t="s">
        <v>282</v>
      </c>
      <c r="AA6" s="482" t="s">
        <v>282</v>
      </c>
      <c r="AB6" s="482" t="s">
        <v>282</v>
      </c>
      <c r="AC6" s="482">
        <v>522353.96337385097</v>
      </c>
      <c r="AD6" s="482">
        <v>214377.14698128001</v>
      </c>
      <c r="AE6" s="482">
        <v>1871629.3866231651</v>
      </c>
    </row>
    <row r="7" spans="1:31" ht="12.75" hidden="1" customHeight="1">
      <c r="A7" s="466">
        <v>1964</v>
      </c>
      <c r="B7" s="481">
        <f t="shared" si="0"/>
        <v>156891.58985510134</v>
      </c>
      <c r="C7" s="482"/>
      <c r="D7" s="481">
        <f t="shared" si="6"/>
        <v>273537.82690654724</v>
      </c>
      <c r="E7" s="481"/>
      <c r="F7" s="481">
        <f t="shared" si="1"/>
        <v>37388.967244099833</v>
      </c>
      <c r="G7" s="481"/>
      <c r="H7" s="481">
        <f t="shared" si="2"/>
        <v>675298.32627611794</v>
      </c>
      <c r="I7" s="481"/>
      <c r="J7" s="481"/>
      <c r="K7" s="481"/>
      <c r="L7" s="481">
        <f>AB7/'A7'!L$38*100</f>
        <v>122808.45842901533</v>
      </c>
      <c r="M7" s="481">
        <f t="shared" si="3"/>
        <v>906778.68004796223</v>
      </c>
      <c r="N7" s="481">
        <f t="shared" si="4"/>
        <v>373208.85115123901</v>
      </c>
      <c r="O7" s="481">
        <f t="shared" si="5"/>
        <v>2663383.5169722252</v>
      </c>
      <c r="Q7" s="466">
        <v>1964</v>
      </c>
      <c r="R7" s="482">
        <v>126957.19387755101</v>
      </c>
      <c r="S7" s="482" t="s">
        <v>282</v>
      </c>
      <c r="T7" s="482">
        <v>183412.81332259401</v>
      </c>
      <c r="U7" s="482" t="s">
        <v>282</v>
      </c>
      <c r="V7" s="482">
        <v>20563.885106901002</v>
      </c>
      <c r="W7" s="482" t="s">
        <v>282</v>
      </c>
      <c r="X7" s="482">
        <v>388928.06512402598</v>
      </c>
      <c r="Y7" s="482" t="s">
        <v>282</v>
      </c>
      <c r="Z7" s="482" t="s">
        <v>282</v>
      </c>
      <c r="AA7" s="482" t="s">
        <v>282</v>
      </c>
      <c r="AB7" s="482">
        <v>106558.063922135</v>
      </c>
      <c r="AC7" s="482">
        <v>557446.92489526398</v>
      </c>
      <c r="AD7" s="482">
        <v>223586.56524399301</v>
      </c>
      <c r="AE7" s="482">
        <v>2006696.37500759</v>
      </c>
    </row>
    <row r="8" spans="1:31" ht="12.75" hidden="1" customHeight="1">
      <c r="A8" s="466">
        <v>1965</v>
      </c>
      <c r="B8" s="481">
        <f t="shared" si="0"/>
        <v>160310.96784738777</v>
      </c>
      <c r="C8" s="482"/>
      <c r="D8" s="481">
        <f t="shared" si="6"/>
        <v>292664.48236141703</v>
      </c>
      <c r="E8" s="481"/>
      <c r="F8" s="481">
        <f t="shared" si="1"/>
        <v>39261.211370141566</v>
      </c>
      <c r="G8" s="481"/>
      <c r="H8" s="481">
        <f t="shared" si="2"/>
        <v>731439.25186217553</v>
      </c>
      <c r="I8" s="481"/>
      <c r="J8" s="481"/>
      <c r="K8" s="481"/>
      <c r="L8" s="481">
        <f>AB8/'A7'!L$38*100</f>
        <v>130769.41190140242</v>
      </c>
      <c r="M8" s="481">
        <f t="shared" si="3"/>
        <v>929240.68927766441</v>
      </c>
      <c r="N8" s="481">
        <f t="shared" si="4"/>
        <v>380391.99530493579</v>
      </c>
      <c r="O8" s="481">
        <f t="shared" si="5"/>
        <v>2828039.7403475656</v>
      </c>
      <c r="Q8" s="466">
        <v>1965</v>
      </c>
      <c r="R8" s="482">
        <v>129724.16586826299</v>
      </c>
      <c r="S8" s="482" t="s">
        <v>282</v>
      </c>
      <c r="T8" s="482">
        <v>196237.634394336</v>
      </c>
      <c r="U8" s="482" t="s">
        <v>282</v>
      </c>
      <c r="V8" s="482">
        <v>21593.617028851</v>
      </c>
      <c r="W8" s="482" t="s">
        <v>282</v>
      </c>
      <c r="X8" s="482">
        <v>421261.59937527101</v>
      </c>
      <c r="Y8" s="482" t="s">
        <v>282</v>
      </c>
      <c r="Z8" s="482" t="s">
        <v>282</v>
      </c>
      <c r="AA8" s="482" t="s">
        <v>282</v>
      </c>
      <c r="AB8" s="482">
        <v>113465.59944406401</v>
      </c>
      <c r="AC8" s="482">
        <v>571255.56227015704</v>
      </c>
      <c r="AD8" s="482">
        <v>227889.931908592</v>
      </c>
      <c r="AE8" s="482">
        <v>2130754.7558093742</v>
      </c>
    </row>
    <row r="9" spans="1:31" ht="12.75" hidden="1" customHeight="1">
      <c r="A9" s="466">
        <v>1966</v>
      </c>
      <c r="B9" s="481">
        <f t="shared" si="0"/>
        <v>169157.45918730539</v>
      </c>
      <c r="C9" s="482"/>
      <c r="D9" s="481">
        <f t="shared" si="6"/>
        <v>310411.97698031948</v>
      </c>
      <c r="E9" s="481"/>
      <c r="F9" s="481">
        <f t="shared" si="1"/>
        <v>41244.645212692194</v>
      </c>
      <c r="G9" s="481"/>
      <c r="H9" s="481">
        <f t="shared" si="2"/>
        <v>747682.00638450973</v>
      </c>
      <c r="I9" s="481"/>
      <c r="J9" s="481"/>
      <c r="K9" s="481"/>
      <c r="L9" s="481">
        <f>AB9/'A7'!L$38*100</f>
        <v>141417.51454239982</v>
      </c>
      <c r="M9" s="481">
        <f t="shared" si="3"/>
        <v>947734.3799659888</v>
      </c>
      <c r="N9" s="481">
        <f t="shared" si="4"/>
        <v>389158.33523567946</v>
      </c>
      <c r="O9" s="481">
        <f t="shared" si="5"/>
        <v>2979523.504240924</v>
      </c>
      <c r="Q9" s="466">
        <v>1966</v>
      </c>
      <c r="R9" s="482">
        <v>136882.775945548</v>
      </c>
      <c r="S9" s="482" t="s">
        <v>282</v>
      </c>
      <c r="T9" s="482">
        <v>208137.69938458901</v>
      </c>
      <c r="U9" s="482" t="s">
        <v>282</v>
      </c>
      <c r="V9" s="482">
        <v>22684.503155474002</v>
      </c>
      <c r="W9" s="482" t="s">
        <v>282</v>
      </c>
      <c r="X9" s="482">
        <v>430616.37317352998</v>
      </c>
      <c r="Y9" s="482" t="s">
        <v>282</v>
      </c>
      <c r="Z9" s="482" t="s">
        <v>282</v>
      </c>
      <c r="AA9" s="482" t="s">
        <v>282</v>
      </c>
      <c r="AB9" s="482">
        <v>122704.71225749201</v>
      </c>
      <c r="AC9" s="482">
        <v>582624.65511608205</v>
      </c>
      <c r="AD9" s="482">
        <v>233141.77904145099</v>
      </c>
      <c r="AE9" s="482">
        <v>2244888.495070057</v>
      </c>
    </row>
    <row r="10" spans="1:31" ht="12.75" hidden="1" customHeight="1">
      <c r="A10" s="466">
        <v>1967</v>
      </c>
      <c r="B10" s="481">
        <f t="shared" si="0"/>
        <v>178412.61098368856</v>
      </c>
      <c r="C10" s="482"/>
      <c r="D10" s="481">
        <f t="shared" si="6"/>
        <v>320551.11904729303</v>
      </c>
      <c r="E10" s="481"/>
      <c r="F10" s="481">
        <f t="shared" si="1"/>
        <v>41390.953474149726</v>
      </c>
      <c r="G10" s="481"/>
      <c r="H10" s="481">
        <f t="shared" si="2"/>
        <v>752641.59385749907</v>
      </c>
      <c r="I10" s="481"/>
      <c r="J10" s="481"/>
      <c r="K10" s="481"/>
      <c r="L10" s="481">
        <f>AB10/'A7'!L$38*100</f>
        <v>147929.04858022952</v>
      </c>
      <c r="M10" s="481">
        <f t="shared" si="3"/>
        <v>958855.0897777119</v>
      </c>
      <c r="N10" s="481">
        <f t="shared" si="4"/>
        <v>394618.1277319502</v>
      </c>
      <c r="O10" s="481">
        <f t="shared" si="5"/>
        <v>3106591.2084886571</v>
      </c>
      <c r="Q10" s="466">
        <v>1967</v>
      </c>
      <c r="R10" s="482">
        <v>144372.07541701599</v>
      </c>
      <c r="S10" s="482" t="s">
        <v>282</v>
      </c>
      <c r="T10" s="482">
        <v>214936.20543478301</v>
      </c>
      <c r="U10" s="482" t="s">
        <v>282</v>
      </c>
      <c r="V10" s="482">
        <v>22764.972515837999</v>
      </c>
      <c r="W10" s="482" t="s">
        <v>282</v>
      </c>
      <c r="X10" s="482">
        <v>433472.77409239498</v>
      </c>
      <c r="Y10" s="482" t="s">
        <v>282</v>
      </c>
      <c r="Z10" s="482" t="s">
        <v>282</v>
      </c>
      <c r="AA10" s="482" t="s">
        <v>282</v>
      </c>
      <c r="AB10" s="482">
        <v>128354.62000090101</v>
      </c>
      <c r="AC10" s="482">
        <v>589461.16949781601</v>
      </c>
      <c r="AD10" s="482">
        <v>236412.69892296099</v>
      </c>
      <c r="AE10" s="482">
        <v>2340626.2286219769</v>
      </c>
    </row>
    <row r="11" spans="1:31" ht="12.75" hidden="1" customHeight="1">
      <c r="A11" s="466">
        <v>1968</v>
      </c>
      <c r="B11" s="481">
        <f t="shared" si="0"/>
        <v>186442.37831506826</v>
      </c>
      <c r="C11" s="482"/>
      <c r="D11" s="481">
        <f t="shared" si="6"/>
        <v>331312.32131709676</v>
      </c>
      <c r="E11" s="481"/>
      <c r="F11" s="481">
        <f t="shared" si="1"/>
        <v>41872.331574229451</v>
      </c>
      <c r="G11" s="481"/>
      <c r="H11" s="481">
        <f t="shared" si="2"/>
        <v>797550.80595176248</v>
      </c>
      <c r="I11" s="481"/>
      <c r="J11" s="481"/>
      <c r="K11" s="481"/>
      <c r="L11" s="481">
        <f>AB11/'A7'!L$38*100</f>
        <v>159096.37621821713</v>
      </c>
      <c r="M11" s="481">
        <f t="shared" si="3"/>
        <v>988781.18077313807</v>
      </c>
      <c r="N11" s="481">
        <f t="shared" si="4"/>
        <v>401840.2117677434</v>
      </c>
      <c r="O11" s="481">
        <f t="shared" si="5"/>
        <v>3249887.9883774254</v>
      </c>
      <c r="Q11" s="466">
        <v>1968</v>
      </c>
      <c r="R11" s="482">
        <v>150869.78972294601</v>
      </c>
      <c r="S11" s="482" t="s">
        <v>282</v>
      </c>
      <c r="T11" s="482">
        <v>222151.81581437599</v>
      </c>
      <c r="U11" s="482" t="s">
        <v>282</v>
      </c>
      <c r="V11" s="482">
        <v>23029.729867342001</v>
      </c>
      <c r="W11" s="482" t="s">
        <v>282</v>
      </c>
      <c r="X11" s="482">
        <v>459337.56937833002</v>
      </c>
      <c r="Y11" s="482" t="s">
        <v>282</v>
      </c>
      <c r="Z11" s="482" t="s">
        <v>282</v>
      </c>
      <c r="AA11" s="482" t="s">
        <v>282</v>
      </c>
      <c r="AB11" s="482">
        <v>138044.252356118</v>
      </c>
      <c r="AC11" s="482">
        <v>607858.39008382906</v>
      </c>
      <c r="AD11" s="482">
        <v>240739.39417278001</v>
      </c>
      <c r="AE11" s="482">
        <v>2448591.576804332</v>
      </c>
    </row>
    <row r="12" spans="1:31" ht="12.75" hidden="1" customHeight="1">
      <c r="A12" s="466">
        <v>1969</v>
      </c>
      <c r="B12" s="483">
        <v>198140.22634460911</v>
      </c>
      <c r="C12" s="482"/>
      <c r="D12" s="481">
        <f t="shared" si="6"/>
        <v>348045.81619760586</v>
      </c>
      <c r="E12" s="481"/>
      <c r="F12" s="481">
        <f t="shared" si="1"/>
        <v>45750.722396136007</v>
      </c>
      <c r="G12" s="481"/>
      <c r="H12" s="481">
        <f t="shared" si="2"/>
        <v>867052.54554337822</v>
      </c>
      <c r="I12" s="481"/>
      <c r="J12" s="484">
        <v>162107</v>
      </c>
      <c r="K12" s="481"/>
      <c r="L12" s="481">
        <f>AB12/'A7'!L$38*100</f>
        <v>174706.45321435627</v>
      </c>
      <c r="M12" s="481">
        <f t="shared" si="3"/>
        <v>1029341.9866715393</v>
      </c>
      <c r="N12" s="481">
        <f t="shared" si="4"/>
        <v>405458.36087325815</v>
      </c>
      <c r="O12" s="481">
        <f t="shared" si="5"/>
        <v>3350678.1462123552</v>
      </c>
      <c r="Q12" s="466">
        <v>1969</v>
      </c>
      <c r="R12" s="482">
        <v>160335.727072476</v>
      </c>
      <c r="S12" s="482" t="s">
        <v>282</v>
      </c>
      <c r="T12" s="482">
        <v>233371.97284882501</v>
      </c>
      <c r="U12" s="482" t="s">
        <v>282</v>
      </c>
      <c r="V12" s="482">
        <v>25162.839956760999</v>
      </c>
      <c r="W12" s="482" t="s">
        <v>282</v>
      </c>
      <c r="X12" s="482">
        <v>499366.06648890697</v>
      </c>
      <c r="Y12" s="482" t="s">
        <v>282</v>
      </c>
      <c r="Z12" s="482" t="s">
        <v>282</v>
      </c>
      <c r="AA12" s="482" t="s">
        <v>282</v>
      </c>
      <c r="AB12" s="482">
        <v>151588.75575321499</v>
      </c>
      <c r="AC12" s="482">
        <v>632793.35714562796</v>
      </c>
      <c r="AD12" s="482">
        <v>242906.99959946601</v>
      </c>
      <c r="AE12" s="482">
        <v>2524530.7883654679</v>
      </c>
    </row>
    <row r="13" spans="1:31" ht="12.75" hidden="1" customHeight="1">
      <c r="A13" s="466">
        <v>1970</v>
      </c>
      <c r="B13" s="484">
        <v>206707.94673645779</v>
      </c>
      <c r="C13" s="481">
        <f t="shared" ref="C13:C22" si="7">C14*S13/S14</f>
        <v>98808.699281996989</v>
      </c>
      <c r="D13" s="481">
        <f t="shared" si="6"/>
        <v>358896.68201192532</v>
      </c>
      <c r="E13" s="481"/>
      <c r="F13" s="485">
        <v>49853.882024070786</v>
      </c>
      <c r="G13" s="481">
        <f t="shared" ref="G13:G20" si="8">G14*W13/W14</f>
        <v>579791.71312995302</v>
      </c>
      <c r="H13" s="484">
        <v>939061.0497167696</v>
      </c>
      <c r="I13" s="481"/>
      <c r="J13" s="484">
        <v>170734</v>
      </c>
      <c r="K13" s="484">
        <v>422841.8377450197</v>
      </c>
      <c r="L13" s="484">
        <v>214420.1842882745</v>
      </c>
      <c r="M13" s="481">
        <f t="shared" si="3"/>
        <v>1075372.6082855898</v>
      </c>
      <c r="N13" s="485">
        <v>420587.51790992898</v>
      </c>
      <c r="O13" s="485">
        <v>3490947.8040071409</v>
      </c>
      <c r="Q13" s="466">
        <v>1970</v>
      </c>
      <c r="R13" s="482">
        <v>167157.89495736899</v>
      </c>
      <c r="S13" s="482">
        <v>73134.976002327996</v>
      </c>
      <c r="T13" s="482">
        <v>240647.70450355599</v>
      </c>
      <c r="U13" s="482" t="s">
        <v>282</v>
      </c>
      <c r="V13" s="482">
        <v>27419.572607686001</v>
      </c>
      <c r="W13" s="482">
        <v>421363.382805267</v>
      </c>
      <c r="X13" s="482">
        <v>540838.29751762899</v>
      </c>
      <c r="Y13" s="482" t="s">
        <v>282</v>
      </c>
      <c r="Z13" s="482">
        <v>92898.256648804003</v>
      </c>
      <c r="AA13" s="482" t="s">
        <v>282</v>
      </c>
      <c r="AB13" s="482">
        <v>157820.44379417901</v>
      </c>
      <c r="AC13" s="482">
        <v>661090.92195870099</v>
      </c>
      <c r="AD13" s="482">
        <v>251970.76174345499</v>
      </c>
      <c r="AE13" s="482">
        <v>2630215.3854303099</v>
      </c>
    </row>
    <row r="14" spans="1:31" ht="12.75" hidden="1" customHeight="1">
      <c r="A14" s="466">
        <v>1971</v>
      </c>
      <c r="B14" s="484">
        <v>215132.00540062631</v>
      </c>
      <c r="C14" s="481">
        <f t="shared" si="7"/>
        <v>102909.91025848113</v>
      </c>
      <c r="D14" s="485">
        <v>382338.30898736248</v>
      </c>
      <c r="E14" s="481"/>
      <c r="F14" s="485">
        <v>50502.67654964362</v>
      </c>
      <c r="G14" s="481">
        <f t="shared" si="8"/>
        <v>605892.15605641692</v>
      </c>
      <c r="H14" s="484">
        <v>969192.15105242271</v>
      </c>
      <c r="I14" s="481"/>
      <c r="J14" s="484">
        <v>174988</v>
      </c>
      <c r="K14" s="484">
        <v>450578.7663998754</v>
      </c>
      <c r="L14" s="484">
        <v>226243.26860634011</v>
      </c>
      <c r="M14" s="481">
        <f t="shared" si="3"/>
        <v>1077492.3695445519</v>
      </c>
      <c r="N14" s="485">
        <v>428190.43970971351</v>
      </c>
      <c r="O14" s="485">
        <v>3590218.9644911722</v>
      </c>
      <c r="Q14" s="466">
        <v>1971</v>
      </c>
      <c r="R14" s="482">
        <v>177303.73710138601</v>
      </c>
      <c r="S14" s="482">
        <v>76170.558582861995</v>
      </c>
      <c r="T14" s="482">
        <v>256365.80390153301</v>
      </c>
      <c r="U14" s="482" t="s">
        <v>282</v>
      </c>
      <c r="V14" s="482">
        <v>28494.081032039001</v>
      </c>
      <c r="W14" s="482">
        <v>440331.86868589499</v>
      </c>
      <c r="X14" s="482">
        <v>565339.607924134</v>
      </c>
      <c r="Y14" s="482" t="s">
        <v>282</v>
      </c>
      <c r="Z14" s="482">
        <v>97429.657098423995</v>
      </c>
      <c r="AA14" s="482" t="s">
        <v>282</v>
      </c>
      <c r="AB14" s="482">
        <v>166892.03359487501</v>
      </c>
      <c r="AC14" s="482">
        <v>662394.05625301204</v>
      </c>
      <c r="AD14" s="482">
        <v>254966.84785886601</v>
      </c>
      <c r="AE14" s="482">
        <v>2745302.4878100869</v>
      </c>
    </row>
    <row r="15" spans="1:31" ht="12.75" hidden="1" customHeight="1">
      <c r="A15" s="466">
        <v>1972</v>
      </c>
      <c r="B15" s="484">
        <v>228737.35429821201</v>
      </c>
      <c r="C15" s="481">
        <f t="shared" si="7"/>
        <v>109808.93216230872</v>
      </c>
      <c r="D15" s="485">
        <v>404845.0128311009</v>
      </c>
      <c r="E15" s="481"/>
      <c r="F15" s="485">
        <v>54344.182358633167</v>
      </c>
      <c r="G15" s="481">
        <f t="shared" si="8"/>
        <v>639730.87246876722</v>
      </c>
      <c r="H15" s="484">
        <v>1007650.966085962</v>
      </c>
      <c r="I15" s="481"/>
      <c r="J15" s="484">
        <v>181165</v>
      </c>
      <c r="K15" s="484">
        <v>476459.906643553</v>
      </c>
      <c r="L15" s="484">
        <v>247820.734318948</v>
      </c>
      <c r="M15" s="481">
        <f t="shared" si="3"/>
        <v>1092192.7004190753</v>
      </c>
      <c r="N15" s="485">
        <v>443259.0641456921</v>
      </c>
      <c r="O15" s="485">
        <v>3792985.5901606819</v>
      </c>
      <c r="Q15" s="466">
        <v>1972</v>
      </c>
      <c r="R15" s="482">
        <v>185983.05770381901</v>
      </c>
      <c r="S15" s="482">
        <v>81276.989545342003</v>
      </c>
      <c r="T15" s="482">
        <v>278693.80288939399</v>
      </c>
      <c r="U15" s="482" t="s">
        <v>282</v>
      </c>
      <c r="V15" s="482">
        <v>30796.963686135001</v>
      </c>
      <c r="W15" s="482">
        <v>464924.14155630802</v>
      </c>
      <c r="X15" s="482">
        <v>598065.80532417097</v>
      </c>
      <c r="Y15" s="482" t="s">
        <v>282</v>
      </c>
      <c r="Z15" s="482">
        <v>100703.457780418</v>
      </c>
      <c r="AA15" s="482" t="s">
        <v>282</v>
      </c>
      <c r="AB15" s="482">
        <v>181254.188637224</v>
      </c>
      <c r="AC15" s="482">
        <v>671431.161360636</v>
      </c>
      <c r="AD15" s="482">
        <v>276352.980101494</v>
      </c>
      <c r="AE15" s="482">
        <v>2874361.9124849979</v>
      </c>
    </row>
    <row r="16" spans="1:31" ht="12.75" hidden="1" customHeight="1">
      <c r="A16" s="466">
        <v>1973</v>
      </c>
      <c r="B16" s="484">
        <v>243898.6461957093</v>
      </c>
      <c r="C16" s="481">
        <f t="shared" si="7"/>
        <v>117159.33113533852</v>
      </c>
      <c r="D16" s="485">
        <v>433442.64306483942</v>
      </c>
      <c r="E16" s="481"/>
      <c r="F16" s="485">
        <v>58411.238083191573</v>
      </c>
      <c r="G16" s="481">
        <f t="shared" si="8"/>
        <v>676688.38003925316</v>
      </c>
      <c r="H16" s="484">
        <v>1048683.781058385</v>
      </c>
      <c r="I16" s="481"/>
      <c r="J16" s="484">
        <v>191509</v>
      </c>
      <c r="K16" s="484">
        <v>497175.83317965182</v>
      </c>
      <c r="L16" s="484">
        <v>268463.73690014071</v>
      </c>
      <c r="M16" s="481">
        <f t="shared" si="3"/>
        <v>1135912.0564764065</v>
      </c>
      <c r="N16" s="485">
        <v>467366.51091473928</v>
      </c>
      <c r="O16" s="485">
        <v>4039403.3644118239</v>
      </c>
      <c r="Q16" s="466">
        <v>1973</v>
      </c>
      <c r="R16" s="482">
        <v>204412.82317702999</v>
      </c>
      <c r="S16" s="482">
        <v>86717.515090222005</v>
      </c>
      <c r="T16" s="482">
        <v>304277.09654470597</v>
      </c>
      <c r="U16" s="482" t="s">
        <v>282</v>
      </c>
      <c r="V16" s="482">
        <v>32299.160869881998</v>
      </c>
      <c r="W16" s="482">
        <v>491782.99458455201</v>
      </c>
      <c r="X16" s="482">
        <v>607815.36929332395</v>
      </c>
      <c r="Y16" s="482" t="s">
        <v>282</v>
      </c>
      <c r="Z16" s="482">
        <v>104520.539466799</v>
      </c>
      <c r="AA16" s="482" t="s">
        <v>282</v>
      </c>
      <c r="AB16" s="482">
        <v>196766.23884279301</v>
      </c>
      <c r="AC16" s="482">
        <v>698307.86361313204</v>
      </c>
      <c r="AD16" s="482">
        <v>294006.54377190198</v>
      </c>
      <c r="AE16" s="482">
        <v>3072986.097915017</v>
      </c>
    </row>
    <row r="17" spans="1:31" ht="12.75" hidden="1" customHeight="1">
      <c r="A17" s="466">
        <v>1974</v>
      </c>
      <c r="B17" s="484">
        <v>246128.221099141</v>
      </c>
      <c r="C17" s="481">
        <f t="shared" si="7"/>
        <v>121227.09525998156</v>
      </c>
      <c r="D17" s="485">
        <v>448850.95049079071</v>
      </c>
      <c r="E17" s="481"/>
      <c r="F17" s="485">
        <v>59715.597500585012</v>
      </c>
      <c r="G17" s="481">
        <f t="shared" si="8"/>
        <v>691364.61090406694</v>
      </c>
      <c r="H17" s="484">
        <v>1038084.897938385</v>
      </c>
      <c r="I17" s="481"/>
      <c r="J17" s="484">
        <v>194673</v>
      </c>
      <c r="K17" s="484">
        <v>492763.69303023221</v>
      </c>
      <c r="L17" s="484">
        <v>274584.90413251432</v>
      </c>
      <c r="M17" s="481">
        <f t="shared" si="3"/>
        <v>1191755.4858138624</v>
      </c>
      <c r="N17" s="485">
        <v>443276.70660958241</v>
      </c>
      <c r="O17" s="485">
        <v>3966270.0892680031</v>
      </c>
      <c r="Q17" s="466">
        <v>1974</v>
      </c>
      <c r="R17" s="482">
        <v>217998.82709508299</v>
      </c>
      <c r="S17" s="482">
        <v>89728.341402082006</v>
      </c>
      <c r="T17" s="482">
        <v>325993.64374861697</v>
      </c>
      <c r="U17" s="482" t="s">
        <v>282</v>
      </c>
      <c r="V17" s="482">
        <v>33760.103102699999</v>
      </c>
      <c r="W17" s="482">
        <v>502448.93917117798</v>
      </c>
      <c r="X17" s="482">
        <v>616425.40355541301</v>
      </c>
      <c r="Y17" s="482" t="s">
        <v>282</v>
      </c>
      <c r="Z17" s="482">
        <v>107882.568564455</v>
      </c>
      <c r="AA17" s="482" t="s">
        <v>282</v>
      </c>
      <c r="AB17" s="482">
        <v>205641.08082828001</v>
      </c>
      <c r="AC17" s="482">
        <v>732637.90317485202</v>
      </c>
      <c r="AD17" s="482">
        <v>291072.37262702303</v>
      </c>
      <c r="AE17" s="482">
        <v>3051570.5772737018</v>
      </c>
    </row>
    <row r="18" spans="1:31" ht="12.75" hidden="1" customHeight="1">
      <c r="A18" s="466">
        <v>1975</v>
      </c>
      <c r="B18" s="484">
        <v>249884.45058515991</v>
      </c>
      <c r="C18" s="481">
        <f t="shared" si="7"/>
        <v>120984.08283762596</v>
      </c>
      <c r="D18" s="485">
        <v>455738.43546167022</v>
      </c>
      <c r="E18" s="481"/>
      <c r="F18" s="485">
        <v>61172</v>
      </c>
      <c r="G18" s="481">
        <f t="shared" si="8"/>
        <v>714638.85919234133</v>
      </c>
      <c r="H18" s="484">
        <v>1030665.675790808</v>
      </c>
      <c r="I18" s="481"/>
      <c r="J18" s="484">
        <v>191707</v>
      </c>
      <c r="K18" s="484">
        <v>518334.8948367082</v>
      </c>
      <c r="L18" s="484">
        <v>275778.32221699163</v>
      </c>
      <c r="M18" s="481">
        <f t="shared" si="3"/>
        <v>1221729.8399631465</v>
      </c>
      <c r="N18" s="485">
        <v>442670.98201601952</v>
      </c>
      <c r="O18" s="485">
        <v>3938284.0706209089</v>
      </c>
      <c r="Q18" s="466">
        <v>1975</v>
      </c>
      <c r="R18" s="482">
        <v>224732.943183708</v>
      </c>
      <c r="S18" s="482">
        <v>89548.471534283002</v>
      </c>
      <c r="T18" s="482">
        <v>343072.93569660903</v>
      </c>
      <c r="U18" s="482" t="s">
        <v>282</v>
      </c>
      <c r="V18" s="482">
        <v>33787.083848328999</v>
      </c>
      <c r="W18" s="482">
        <v>519363.48929135001</v>
      </c>
      <c r="X18" s="482">
        <v>640814.75529068802</v>
      </c>
      <c r="Y18" s="482" t="s">
        <v>282</v>
      </c>
      <c r="Z18" s="482">
        <v>109140.098592168</v>
      </c>
      <c r="AA18" s="482">
        <v>313584.44767296</v>
      </c>
      <c r="AB18" s="482">
        <v>208712.41532240401</v>
      </c>
      <c r="AC18" s="482">
        <v>751064.79378652398</v>
      </c>
      <c r="AD18" s="482">
        <v>293238.88373241603</v>
      </c>
      <c r="AE18" s="482">
        <v>3108366.5105670542</v>
      </c>
    </row>
    <row r="19" spans="1:31" ht="12.75" hidden="1" customHeight="1">
      <c r="A19" s="466">
        <v>1976</v>
      </c>
      <c r="B19" s="484">
        <v>257223.01012572949</v>
      </c>
      <c r="C19" s="481">
        <f t="shared" si="7"/>
        <v>129564.17636334167</v>
      </c>
      <c r="D19" s="485">
        <v>477432.88498894538</v>
      </c>
      <c r="E19" s="481"/>
      <c r="F19" s="485">
        <v>60866</v>
      </c>
      <c r="G19" s="481">
        <f t="shared" si="8"/>
        <v>731241.15532994608</v>
      </c>
      <c r="H19" s="484">
        <v>1080329.0217659629</v>
      </c>
      <c r="I19" s="481"/>
      <c r="J19" s="484">
        <v>203234</v>
      </c>
      <c r="K19" s="484">
        <v>546006.50588702969</v>
      </c>
      <c r="L19" s="484">
        <v>284327.29033311072</v>
      </c>
      <c r="M19" s="481">
        <f t="shared" si="3"/>
        <v>1242669.066631201</v>
      </c>
      <c r="N19" s="485">
        <v>453940.59589431289</v>
      </c>
      <c r="O19" s="485">
        <v>4140610.6645506839</v>
      </c>
      <c r="Q19" s="466">
        <v>1976</v>
      </c>
      <c r="R19" s="482">
        <v>223760.13318243399</v>
      </c>
      <c r="S19" s="482">
        <v>95899.176873598</v>
      </c>
      <c r="T19" s="482">
        <v>360255.689300753</v>
      </c>
      <c r="U19" s="482" t="s">
        <v>282</v>
      </c>
      <c r="V19" s="482">
        <v>33255.787465740999</v>
      </c>
      <c r="W19" s="482">
        <v>531429.20100204495</v>
      </c>
      <c r="X19" s="482">
        <v>648343.19499206997</v>
      </c>
      <c r="Y19" s="482" t="s">
        <v>282</v>
      </c>
      <c r="Z19" s="482">
        <v>114461.496494732</v>
      </c>
      <c r="AA19" s="482">
        <v>339606.04612319602</v>
      </c>
      <c r="AB19" s="482">
        <v>215147.049291995</v>
      </c>
      <c r="AC19" s="482">
        <v>763937.29263616004</v>
      </c>
      <c r="AD19" s="482">
        <v>292021.087337745</v>
      </c>
      <c r="AE19" s="482">
        <v>3243585.9679067638</v>
      </c>
    </row>
    <row r="20" spans="1:31" ht="12.75" hidden="1" customHeight="1">
      <c r="A20" s="466">
        <v>1977</v>
      </c>
      <c r="B20" s="484">
        <v>255087.7071761741</v>
      </c>
      <c r="C20" s="481">
        <f t="shared" si="7"/>
        <v>128472.99019162782</v>
      </c>
      <c r="D20" s="485">
        <v>491275.54279040958</v>
      </c>
      <c r="E20" s="481"/>
      <c r="F20" s="485">
        <v>59814</v>
      </c>
      <c r="G20" s="481">
        <f t="shared" si="8"/>
        <v>754061.27056391526</v>
      </c>
      <c r="H20" s="484">
        <v>1115608.1494032301</v>
      </c>
      <c r="I20" s="481"/>
      <c r="J20" s="484">
        <v>205812</v>
      </c>
      <c r="K20" s="484">
        <v>559620.74385171162</v>
      </c>
      <c r="L20" s="484">
        <v>292211.28924059513</v>
      </c>
      <c r="M20" s="481">
        <f t="shared" si="3"/>
        <v>1250462.140270974</v>
      </c>
      <c r="N20" s="485">
        <v>460316.38631684711</v>
      </c>
      <c r="O20" s="485">
        <v>4322959.8174965288</v>
      </c>
      <c r="Q20" s="466">
        <v>1977</v>
      </c>
      <c r="R20" s="482">
        <v>226779.52049180301</v>
      </c>
      <c r="S20" s="482">
        <v>95091.516464522007</v>
      </c>
      <c r="T20" s="482">
        <v>369078.81625689298</v>
      </c>
      <c r="U20" s="482" t="s">
        <v>282</v>
      </c>
      <c r="V20" s="482">
        <v>32798.709768594999</v>
      </c>
      <c r="W20" s="482">
        <v>548013.71011667605</v>
      </c>
      <c r="X20" s="482">
        <v>666318.914436077</v>
      </c>
      <c r="Y20" s="482" t="s">
        <v>282</v>
      </c>
      <c r="Z20" s="482">
        <v>118513.553904082</v>
      </c>
      <c r="AA20" s="482">
        <v>357274.38532273198</v>
      </c>
      <c r="AB20" s="482">
        <v>216610.331616746</v>
      </c>
      <c r="AC20" s="482">
        <v>768728.12531844596</v>
      </c>
      <c r="AD20" s="482">
        <v>286139.75532577297</v>
      </c>
      <c r="AE20" s="482">
        <v>3360635.5417799242</v>
      </c>
    </row>
    <row r="21" spans="1:31" ht="12.75" hidden="1" customHeight="1">
      <c r="A21" s="466">
        <v>1978</v>
      </c>
      <c r="B21" s="484">
        <v>270114.45574669068</v>
      </c>
      <c r="C21" s="481">
        <f t="shared" si="7"/>
        <v>131815.91918932786</v>
      </c>
      <c r="D21" s="485">
        <v>508364.27490730461</v>
      </c>
      <c r="E21" s="481"/>
      <c r="F21" s="485">
        <v>60646</v>
      </c>
      <c r="G21" s="481">
        <v>796748.40582709934</v>
      </c>
      <c r="H21" s="484">
        <v>1162394.651710808</v>
      </c>
      <c r="I21" s="481"/>
      <c r="J21" s="484">
        <v>208606</v>
      </c>
      <c r="K21" s="484">
        <v>569527.2472060686</v>
      </c>
      <c r="L21" s="484">
        <v>300804.9885282715</v>
      </c>
      <c r="M21" s="481">
        <f t="shared" si="3"/>
        <v>1247762.9560941532</v>
      </c>
      <c r="N21" s="485">
        <v>482284.19427076873</v>
      </c>
      <c r="O21" s="485">
        <v>4561016.9886927204</v>
      </c>
      <c r="Q21" s="466">
        <v>1978</v>
      </c>
      <c r="R21" s="482">
        <v>233341.12248111801</v>
      </c>
      <c r="S21" s="482">
        <v>97565.843460028002</v>
      </c>
      <c r="T21" s="482">
        <v>385707.092118514</v>
      </c>
      <c r="U21" s="482" t="s">
        <v>282</v>
      </c>
      <c r="V21" s="482">
        <v>34111.179281436998</v>
      </c>
      <c r="W21" s="482">
        <v>579036.56765229197</v>
      </c>
      <c r="X21" s="482">
        <v>691454.93904333003</v>
      </c>
      <c r="Y21" s="482" t="s">
        <v>282</v>
      </c>
      <c r="Z21" s="482">
        <v>121958.387299462</v>
      </c>
      <c r="AA21" s="482">
        <v>365795.78175449301</v>
      </c>
      <c r="AB21" s="482">
        <v>222024.19096626199</v>
      </c>
      <c r="AC21" s="482">
        <v>767068.78776210302</v>
      </c>
      <c r="AD21" s="482">
        <v>307314.38211959501</v>
      </c>
      <c r="AE21" s="482">
        <v>3527717.934545137</v>
      </c>
    </row>
    <row r="22" spans="1:31" ht="12.75" hidden="1" customHeight="1">
      <c r="A22" s="466">
        <v>1979</v>
      </c>
      <c r="B22" s="484">
        <v>276703.41689140839</v>
      </c>
      <c r="C22" s="481">
        <f t="shared" si="7"/>
        <v>135027.0179580875</v>
      </c>
      <c r="D22" s="485">
        <v>525021.37429564446</v>
      </c>
      <c r="E22" s="481"/>
      <c r="F22" s="485">
        <v>65558</v>
      </c>
      <c r="G22" s="485">
        <v>823097.76276369859</v>
      </c>
      <c r="H22" s="484">
        <v>1194494.1315875771</v>
      </c>
      <c r="I22" s="481"/>
      <c r="J22" s="484">
        <v>212760</v>
      </c>
      <c r="K22" s="484">
        <v>577686.82482347102</v>
      </c>
      <c r="L22" s="484">
        <v>300864.63208004559</v>
      </c>
      <c r="M22" s="481">
        <f t="shared" si="3"/>
        <v>1256594.5823865118</v>
      </c>
      <c r="N22" s="485">
        <v>498202.5973841243</v>
      </c>
      <c r="O22" s="485">
        <v>4664864.479269986</v>
      </c>
      <c r="Q22" s="466">
        <v>1979</v>
      </c>
      <c r="R22" s="482">
        <v>242601.028860133</v>
      </c>
      <c r="S22" s="482">
        <v>99942.594020463002</v>
      </c>
      <c r="T22" s="482">
        <v>400590.17704218999</v>
      </c>
      <c r="U22" s="482" t="s">
        <v>282</v>
      </c>
      <c r="V22" s="482">
        <v>36101.021884857997</v>
      </c>
      <c r="W22" s="482">
        <v>580237.34622539696</v>
      </c>
      <c r="X22" s="482">
        <v>721108.28635525703</v>
      </c>
      <c r="Y22" s="482" t="s">
        <v>282</v>
      </c>
      <c r="Z22" s="482">
        <v>124282.90182277</v>
      </c>
      <c r="AA22" s="482">
        <v>364703.01227697701</v>
      </c>
      <c r="AB22" s="482">
        <v>221216.96106030099</v>
      </c>
      <c r="AC22" s="482">
        <v>772498.07610646402</v>
      </c>
      <c r="AD22" s="482">
        <v>324639.78093230701</v>
      </c>
      <c r="AE22" s="482">
        <v>3628485.9534064219</v>
      </c>
    </row>
    <row r="23" spans="1:31" ht="18" customHeight="1">
      <c r="A23" s="466">
        <v>1980</v>
      </c>
      <c r="B23" s="484">
        <v>285170.49273453181</v>
      </c>
      <c r="C23" s="484">
        <v>140184.08334636959</v>
      </c>
      <c r="D23" s="485">
        <v>534728.20577076939</v>
      </c>
      <c r="E23" s="484">
        <v>686144.66638825391</v>
      </c>
      <c r="F23" s="485">
        <v>67387</v>
      </c>
      <c r="G23" s="485">
        <v>829443.86029755545</v>
      </c>
      <c r="H23" s="484">
        <v>1185106.5441108081</v>
      </c>
      <c r="I23" s="485">
        <v>695335.0949534633</v>
      </c>
      <c r="J23" s="484">
        <v>214931</v>
      </c>
      <c r="K23" s="484">
        <v>606678.87607525894</v>
      </c>
      <c r="L23" s="484">
        <v>297698.85702157888</v>
      </c>
      <c r="M23" s="481">
        <f t="shared" si="3"/>
        <v>1296672.9395748393</v>
      </c>
      <c r="N23" s="485">
        <v>488596.27579592168</v>
      </c>
      <c r="O23" s="485">
        <v>4608980.4483237453</v>
      </c>
      <c r="Q23" s="466">
        <v>1980</v>
      </c>
      <c r="R23" s="485">
        <v>247307.161054136</v>
      </c>
      <c r="S23" s="484">
        <v>103759.685593929</v>
      </c>
      <c r="T23" s="485">
        <v>414096.11605375301</v>
      </c>
      <c r="U23" s="463">
        <f t="shared" ref="U23:U30" si="9">U$31*(V61/V$69)</f>
        <v>416502.12807492795</v>
      </c>
      <c r="V23" s="485">
        <v>37156.108004861999</v>
      </c>
      <c r="W23" s="485">
        <v>583168.76805232</v>
      </c>
      <c r="X23" s="485">
        <v>732109.86703473702</v>
      </c>
      <c r="Y23" s="485">
        <v>525226.84687054704</v>
      </c>
      <c r="Z23" s="485">
        <v>124413.396636833</v>
      </c>
      <c r="AA23" s="485">
        <v>377225.04855882499</v>
      </c>
      <c r="AB23" s="485">
        <v>218112.08869750999</v>
      </c>
      <c r="AC23" s="485">
        <v>797136.45530645305</v>
      </c>
      <c r="AD23" s="485">
        <v>329953.87700538698</v>
      </c>
      <c r="AE23" s="485">
        <v>3658314.46125702</v>
      </c>
    </row>
    <row r="24" spans="1:31" ht="18" customHeight="1">
      <c r="A24" s="466">
        <v>1981</v>
      </c>
      <c r="B24" s="484">
        <v>293219.29447725829</v>
      </c>
      <c r="C24" s="484">
        <v>135766.74785949089</v>
      </c>
      <c r="D24" s="485">
        <v>549458.65361619391</v>
      </c>
      <c r="E24" s="484">
        <v>663349.64424957708</v>
      </c>
      <c r="F24" s="485">
        <v>66650</v>
      </c>
      <c r="G24" s="485">
        <v>826624.55943292519</v>
      </c>
      <c r="H24" s="484">
        <v>1163151.7213967701</v>
      </c>
      <c r="I24" s="485">
        <v>685297.1746934132</v>
      </c>
      <c r="J24" s="484">
        <v>212359</v>
      </c>
      <c r="K24" s="484">
        <v>619829.48712148226</v>
      </c>
      <c r="L24" s="484">
        <v>288166.84454163531</v>
      </c>
      <c r="M24" s="481">
        <f t="shared" si="3"/>
        <v>1270737.3230642085</v>
      </c>
      <c r="N24" s="485">
        <v>482361.62508450891</v>
      </c>
      <c r="O24" s="485">
        <v>4736237.6274548704</v>
      </c>
      <c r="Q24" s="466">
        <v>1981</v>
      </c>
      <c r="R24" s="485">
        <v>254842.19256172699</v>
      </c>
      <c r="S24" s="484">
        <v>103656.39864625401</v>
      </c>
      <c r="T24" s="485">
        <v>432002.40913196502</v>
      </c>
      <c r="U24" s="463">
        <f t="shared" si="9"/>
        <v>404502.1646594053</v>
      </c>
      <c r="V24" s="485">
        <v>37351.866299615998</v>
      </c>
      <c r="W24" s="485">
        <v>595465.93163121794</v>
      </c>
      <c r="X24" s="485">
        <v>734936.17807771801</v>
      </c>
      <c r="Y24" s="485">
        <v>551670.96410582901</v>
      </c>
      <c r="Z24" s="485">
        <v>122706.854879982</v>
      </c>
      <c r="AA24" s="485">
        <v>387068.00520366803</v>
      </c>
      <c r="AB24" s="485">
        <v>219223.29463135</v>
      </c>
      <c r="AC24" s="485">
        <v>781192.39973122801</v>
      </c>
      <c r="AD24" s="485">
        <v>328401.50473245798</v>
      </c>
      <c r="AE24" s="485">
        <v>3741650.0051435698</v>
      </c>
    </row>
    <row r="25" spans="1:31" ht="18" customHeight="1">
      <c r="A25" s="466">
        <v>1982</v>
      </c>
      <c r="B25" s="484">
        <v>283662.14325665933</v>
      </c>
      <c r="C25" s="484">
        <v>135159.81438336289</v>
      </c>
      <c r="D25" s="485">
        <v>529760.50545848708</v>
      </c>
      <c r="E25" s="484">
        <v>676844.65735602332</v>
      </c>
      <c r="F25" s="485">
        <v>68664</v>
      </c>
      <c r="G25" s="485">
        <v>841459.07908611069</v>
      </c>
      <c r="H25" s="484">
        <v>1156792.3862399999</v>
      </c>
      <c r="I25" s="485">
        <v>690239.44552343781</v>
      </c>
      <c r="J25" s="484">
        <v>209749</v>
      </c>
      <c r="K25" s="484">
        <v>619372.26388974267</v>
      </c>
      <c r="L25" s="484">
        <v>290922.52159137122</v>
      </c>
      <c r="M25" s="481">
        <f t="shared" si="3"/>
        <v>1237617.4627216845</v>
      </c>
      <c r="N25" s="485">
        <v>491909.13845974428</v>
      </c>
      <c r="O25" s="485">
        <v>4677185.3679825431</v>
      </c>
      <c r="Q25" s="466">
        <v>1982</v>
      </c>
      <c r="R25" s="485">
        <v>260539.19316969</v>
      </c>
      <c r="S25" s="484">
        <v>103285.737641523</v>
      </c>
      <c r="T25" s="485">
        <v>433767.295001494</v>
      </c>
      <c r="U25" s="463">
        <f t="shared" si="9"/>
        <v>413654.07931455714</v>
      </c>
      <c r="V25" s="485">
        <v>39653.091319134001</v>
      </c>
      <c r="W25" s="485">
        <v>606072.62154108298</v>
      </c>
      <c r="X25" s="485">
        <v>721196.71385131602</v>
      </c>
      <c r="Y25" s="485">
        <v>559420.68710151897</v>
      </c>
      <c r="Z25" s="485">
        <v>122234.278267613</v>
      </c>
      <c r="AA25" s="485">
        <v>388217.44992999698</v>
      </c>
      <c r="AB25" s="485">
        <v>221353.40585685501</v>
      </c>
      <c r="AC25" s="485">
        <v>760831.79277482699</v>
      </c>
      <c r="AD25" s="485">
        <v>327655.618953906</v>
      </c>
      <c r="AE25" s="485">
        <v>3791220.9313230412</v>
      </c>
    </row>
    <row r="26" spans="1:31" ht="18" customHeight="1">
      <c r="A26" s="466">
        <v>1983</v>
      </c>
      <c r="B26" s="484">
        <v>297962.17496833042</v>
      </c>
      <c r="C26" s="484">
        <v>134790.25753002259</v>
      </c>
      <c r="D26" s="485">
        <v>545977.14326700557</v>
      </c>
      <c r="E26" s="484">
        <v>697025.67695596348</v>
      </c>
      <c r="F26" s="485">
        <v>70320</v>
      </c>
      <c r="G26" s="485">
        <v>847554.08407554729</v>
      </c>
      <c r="H26" s="484">
        <v>1183138.1787816151</v>
      </c>
      <c r="I26" s="485">
        <v>698667.79978347989</v>
      </c>
      <c r="J26" s="484">
        <v>215207</v>
      </c>
      <c r="K26" s="484">
        <v>646838.95696505497</v>
      </c>
      <c r="L26" s="484">
        <v>292570.11622390931</v>
      </c>
      <c r="M26" s="481">
        <f t="shared" si="3"/>
        <v>1218079.5712977252</v>
      </c>
      <c r="N26" s="485">
        <v>514692.42030014523</v>
      </c>
      <c r="O26" s="485">
        <v>4822835.8738345569</v>
      </c>
      <c r="Q26" s="466">
        <v>1983</v>
      </c>
      <c r="R26" s="485">
        <v>262692.61186681601</v>
      </c>
      <c r="S26" s="484">
        <v>103316.068166795</v>
      </c>
      <c r="T26" s="485">
        <v>424047.86038822</v>
      </c>
      <c r="U26" s="463">
        <f t="shared" si="9"/>
        <v>424802.3976793692</v>
      </c>
      <c r="V26" s="485">
        <v>41573.947969768</v>
      </c>
      <c r="W26" s="485">
        <v>603188.19657934597</v>
      </c>
      <c r="X26" s="485">
        <v>717204.37265711196</v>
      </c>
      <c r="Y26" s="485">
        <v>576513.05107150995</v>
      </c>
      <c r="Z26" s="485">
        <v>118740.290985917</v>
      </c>
      <c r="AA26" s="485">
        <v>394466.01256823202</v>
      </c>
      <c r="AB26" s="485">
        <v>221228.08427624</v>
      </c>
      <c r="AC26" s="485">
        <v>748820.77207830199</v>
      </c>
      <c r="AD26" s="485">
        <v>335638.63732027198</v>
      </c>
      <c r="AE26" s="485">
        <v>3906752.2789398301</v>
      </c>
    </row>
    <row r="27" spans="1:31" ht="18" customHeight="1">
      <c r="A27" s="466">
        <v>1984</v>
      </c>
      <c r="B27" s="484">
        <v>310253.2096398751</v>
      </c>
      <c r="C27" s="484">
        <v>138658.1777224488</v>
      </c>
      <c r="D27" s="485">
        <v>576794.7391023821</v>
      </c>
      <c r="E27" s="484">
        <v>728899.70791223401</v>
      </c>
      <c r="F27" s="485">
        <v>73318</v>
      </c>
      <c r="G27" s="485">
        <v>856509.98852906027</v>
      </c>
      <c r="H27" s="484">
        <v>1213723.5324983851</v>
      </c>
      <c r="I27" s="485">
        <v>720563.88572358887</v>
      </c>
      <c r="J27" s="484">
        <v>224125</v>
      </c>
      <c r="K27" s="484">
        <v>689794.88747638429</v>
      </c>
      <c r="L27" s="484">
        <v>299587.50100415718</v>
      </c>
      <c r="M27" s="481">
        <f t="shared" si="3"/>
        <v>1233997.5443840437</v>
      </c>
      <c r="N27" s="485">
        <v>529600.30228734668</v>
      </c>
      <c r="O27" s="485">
        <v>5200735.1319182701</v>
      </c>
      <c r="Q27" s="466">
        <v>1984</v>
      </c>
      <c r="R27" s="485">
        <v>271801.73594302603</v>
      </c>
      <c r="S27" s="484">
        <v>103089.939803052</v>
      </c>
      <c r="T27" s="485">
        <v>440392.82050463097</v>
      </c>
      <c r="U27" s="463">
        <f t="shared" si="9"/>
        <v>444656.42100700049</v>
      </c>
      <c r="V27" s="485">
        <v>42438.719085805998</v>
      </c>
      <c r="W27" s="485">
        <v>595398.88213732501</v>
      </c>
      <c r="X27" s="485">
        <v>735543.42991926696</v>
      </c>
      <c r="Y27" s="485">
        <v>589427.53638250695</v>
      </c>
      <c r="Z27" s="485">
        <v>119880.676997178</v>
      </c>
      <c r="AA27" s="485">
        <v>410154.04822168598</v>
      </c>
      <c r="AB27" s="485">
        <v>217751.84708646699</v>
      </c>
      <c r="AC27" s="485">
        <v>758606.42908896797</v>
      </c>
      <c r="AD27" s="485">
        <v>347556.36706966202</v>
      </c>
      <c r="AE27" s="485">
        <v>4207877.289465257</v>
      </c>
    </row>
    <row r="28" spans="1:31" ht="18" customHeight="1">
      <c r="A28" s="466">
        <v>1985</v>
      </c>
      <c r="B28" s="484">
        <v>358513.21503133298</v>
      </c>
      <c r="C28" s="484">
        <v>142454.47915603389</v>
      </c>
      <c r="D28" s="485">
        <v>603297.9696191533</v>
      </c>
      <c r="E28" s="484">
        <v>758734.73688821215</v>
      </c>
      <c r="F28" s="485">
        <v>75759</v>
      </c>
      <c r="G28" s="485">
        <v>874569.11128257937</v>
      </c>
      <c r="H28" s="484">
        <v>1245217.351341615</v>
      </c>
      <c r="I28" s="485">
        <v>738936.53015368048</v>
      </c>
      <c r="J28" s="484">
        <v>225038</v>
      </c>
      <c r="K28" s="484">
        <v>734935.7558962506</v>
      </c>
      <c r="L28" s="484">
        <v>310948.19339466671</v>
      </c>
      <c r="M28" s="481">
        <f t="shared" si="3"/>
        <v>1270853.6891382504</v>
      </c>
      <c r="N28" s="485">
        <v>546787.00252702972</v>
      </c>
      <c r="O28" s="485">
        <v>5382820.2658202741</v>
      </c>
      <c r="Q28" s="466">
        <v>1985</v>
      </c>
      <c r="R28" s="485">
        <v>276853.54046925303</v>
      </c>
      <c r="S28" s="484">
        <v>103372.00815208101</v>
      </c>
      <c r="T28" s="485">
        <v>456996.19541178102</v>
      </c>
      <c r="U28" s="463">
        <f t="shared" si="9"/>
        <v>462135.53171354457</v>
      </c>
      <c r="V28" s="485">
        <v>43298.742102636003</v>
      </c>
      <c r="W28" s="485">
        <v>599244.02429969201</v>
      </c>
      <c r="X28" s="485">
        <v>750702.15100267995</v>
      </c>
      <c r="Y28" s="485">
        <v>608627.77420091606</v>
      </c>
      <c r="Z28" s="485">
        <v>123310.410265638</v>
      </c>
      <c r="AA28" s="485">
        <v>418252.86604636599</v>
      </c>
      <c r="AB28" s="485">
        <v>221492.59885587901</v>
      </c>
      <c r="AC28" s="485">
        <v>781263.93638241303</v>
      </c>
      <c r="AD28" s="485">
        <v>359662.07698510698</v>
      </c>
      <c r="AE28" s="485">
        <v>4347474.0115571776</v>
      </c>
    </row>
    <row r="29" spans="1:31" ht="18" customHeight="1">
      <c r="A29" s="466">
        <v>1986</v>
      </c>
      <c r="B29" s="484">
        <v>362212.10057967412</v>
      </c>
      <c r="C29" s="484">
        <v>149209.67004836921</v>
      </c>
      <c r="D29" s="485">
        <v>615659.3423748936</v>
      </c>
      <c r="E29" s="484">
        <v>807574.78432199033</v>
      </c>
      <c r="F29" s="485">
        <v>78665</v>
      </c>
      <c r="G29" s="485">
        <v>913761.07669717947</v>
      </c>
      <c r="H29" s="484">
        <v>1317138.350547578</v>
      </c>
      <c r="I29" s="485">
        <v>779863.7810838843</v>
      </c>
      <c r="J29" s="484">
        <v>230335</v>
      </c>
      <c r="K29" s="484">
        <v>765961.61805000599</v>
      </c>
      <c r="L29" s="484">
        <v>330968.12322968122</v>
      </c>
      <c r="M29" s="481">
        <f t="shared" si="3"/>
        <v>1320460.2530740516</v>
      </c>
      <c r="N29" s="485">
        <v>569845.70283149404</v>
      </c>
      <c r="O29" s="485">
        <v>5508581.3370363023</v>
      </c>
      <c r="Q29" s="466">
        <v>1986</v>
      </c>
      <c r="R29" s="485">
        <v>279733.86811530998</v>
      </c>
      <c r="S29" s="484">
        <v>109360.80390094301</v>
      </c>
      <c r="T29" s="485">
        <v>461668.56830947602</v>
      </c>
      <c r="U29" s="463">
        <f t="shared" si="9"/>
        <v>480124.70625804807</v>
      </c>
      <c r="V29" s="485">
        <v>44382.144198137998</v>
      </c>
      <c r="W29" s="485">
        <v>613887.69401843101</v>
      </c>
      <c r="X29" s="485">
        <v>787716.21307488705</v>
      </c>
      <c r="Y29" s="485">
        <v>618444.97809777397</v>
      </c>
      <c r="Z29" s="485">
        <v>130054.260832359</v>
      </c>
      <c r="AA29" s="485">
        <v>426991.64725001599</v>
      </c>
      <c r="AB29" s="485">
        <v>231670.29543366301</v>
      </c>
      <c r="AC29" s="485">
        <v>811759.83039612102</v>
      </c>
      <c r="AD29" s="485">
        <v>375212.12497947202</v>
      </c>
      <c r="AE29" s="485">
        <v>4486383.0545649221</v>
      </c>
    </row>
    <row r="30" spans="1:31" ht="18" customHeight="1">
      <c r="A30" s="466">
        <v>1987</v>
      </c>
      <c r="B30" s="484">
        <v>386191.11093625292</v>
      </c>
      <c r="C30" s="484">
        <v>154558.75950119071</v>
      </c>
      <c r="D30" s="485">
        <v>645182.04002460395</v>
      </c>
      <c r="E30" s="484">
        <v>805738.78253885312</v>
      </c>
      <c r="F30" s="485">
        <v>81826</v>
      </c>
      <c r="G30" s="485">
        <v>938325.52059968165</v>
      </c>
      <c r="H30" s="484">
        <v>1345906.747587577</v>
      </c>
      <c r="I30" s="485">
        <v>811007.41388403939</v>
      </c>
      <c r="J30" s="484">
        <v>232904</v>
      </c>
      <c r="K30" s="484">
        <v>779155.77416591882</v>
      </c>
      <c r="L30" s="484">
        <v>352777.87253608281</v>
      </c>
      <c r="M30" s="481">
        <f t="shared" si="3"/>
        <v>1329140.9253114741</v>
      </c>
      <c r="N30" s="485">
        <v>596509.34659085167</v>
      </c>
      <c r="O30" s="485">
        <v>5713548.121404483</v>
      </c>
      <c r="Q30" s="466">
        <v>1987</v>
      </c>
      <c r="R30" s="485">
        <v>278766.35992933199</v>
      </c>
      <c r="S30" s="484">
        <v>109333.820517097</v>
      </c>
      <c r="T30" s="485">
        <v>472787.53790922899</v>
      </c>
      <c r="U30" s="463">
        <f t="shared" si="9"/>
        <v>479483.08749355609</v>
      </c>
      <c r="V30" s="485">
        <v>47395.723191525998</v>
      </c>
      <c r="W30" s="485">
        <v>618384.611856287</v>
      </c>
      <c r="X30" s="485">
        <v>816929.57066373795</v>
      </c>
      <c r="Y30" s="485">
        <v>637701.15759295505</v>
      </c>
      <c r="Z30" s="485">
        <v>133806.343177378</v>
      </c>
      <c r="AA30" s="485">
        <v>423478.99173717201</v>
      </c>
      <c r="AB30" s="485">
        <v>241203.49701131799</v>
      </c>
      <c r="AC30" s="485">
        <v>817096.31894757098</v>
      </c>
      <c r="AD30" s="485">
        <v>388128.68597537401</v>
      </c>
      <c r="AE30" s="485">
        <v>4582455.9889061544</v>
      </c>
    </row>
    <row r="31" spans="1:31" ht="18" customHeight="1">
      <c r="A31" s="466">
        <v>1988</v>
      </c>
      <c r="B31" s="484">
        <v>408794.68506263761</v>
      </c>
      <c r="C31" s="485">
        <v>164116.82051644381</v>
      </c>
      <c r="D31" s="485">
        <v>678066.56803967617</v>
      </c>
      <c r="E31" s="484">
        <v>799836.77680678596</v>
      </c>
      <c r="F31" s="485">
        <v>87088</v>
      </c>
      <c r="G31" s="485">
        <v>983661.84880868264</v>
      </c>
      <c r="H31" s="484">
        <v>1403594.9503200001</v>
      </c>
      <c r="I31" s="485">
        <v>841727.13166419242</v>
      </c>
      <c r="J31" s="484">
        <v>239389</v>
      </c>
      <c r="K31" s="484">
        <v>765619.66117920913</v>
      </c>
      <c r="L31" s="484">
        <v>372721.15823904797</v>
      </c>
      <c r="M31" s="481">
        <f t="shared" si="3"/>
        <v>1337544.6824279306</v>
      </c>
      <c r="N31" s="485">
        <v>638829.28395466343</v>
      </c>
      <c r="O31" s="485">
        <v>6027290.7518349541</v>
      </c>
      <c r="Q31" s="466">
        <v>1988</v>
      </c>
      <c r="R31" s="485">
        <v>285321.75005210098</v>
      </c>
      <c r="S31" s="485">
        <v>112866.683567329</v>
      </c>
      <c r="T31" s="485">
        <v>496493.70582731202</v>
      </c>
      <c r="U31" s="485">
        <v>484691.43166095502</v>
      </c>
      <c r="V31" s="485">
        <v>47730.792994326999</v>
      </c>
      <c r="W31" s="485">
        <v>636432.84143638797</v>
      </c>
      <c r="X31" s="485">
        <v>841909.72120431799</v>
      </c>
      <c r="Y31" s="485">
        <v>657391.230622701</v>
      </c>
      <c r="Z31" s="485">
        <v>134701.205065193</v>
      </c>
      <c r="AA31" s="485">
        <v>428810.03034891799</v>
      </c>
      <c r="AB31" s="485">
        <v>254111.000802455</v>
      </c>
      <c r="AC31" s="485">
        <v>822262.57248353597</v>
      </c>
      <c r="AD31" s="485">
        <v>408762.19275914802</v>
      </c>
      <c r="AE31" s="485">
        <v>4784069.647857951</v>
      </c>
    </row>
    <row r="32" spans="1:31" ht="18" customHeight="1">
      <c r="A32" s="466">
        <v>1989</v>
      </c>
      <c r="B32" s="484">
        <v>416152.41077888041</v>
      </c>
      <c r="C32" s="485">
        <v>170736.78788819091</v>
      </c>
      <c r="D32" s="485">
        <v>692777.39621562092</v>
      </c>
      <c r="E32" s="484">
        <v>798954.77595018107</v>
      </c>
      <c r="F32" s="485">
        <v>90419</v>
      </c>
      <c r="G32" s="485">
        <v>1022485.658932959</v>
      </c>
      <c r="H32" s="484">
        <v>1449170.143772423</v>
      </c>
      <c r="I32" s="485">
        <v>863990.25484430324</v>
      </c>
      <c r="J32" s="484">
        <v>250113</v>
      </c>
      <c r="K32" s="484">
        <v>765668.32919827395</v>
      </c>
      <c r="L32" s="484">
        <v>394381.1636948798</v>
      </c>
      <c r="M32" s="481">
        <f t="shared" si="3"/>
        <v>1354712.1567126275</v>
      </c>
      <c r="N32" s="485">
        <v>654850.12895103451</v>
      </c>
      <c r="O32" s="485">
        <v>6164228.6292402307</v>
      </c>
      <c r="Q32" s="466">
        <v>1989</v>
      </c>
      <c r="R32" s="485">
        <v>306900.95673383301</v>
      </c>
      <c r="S32" s="485">
        <v>114252.934176272</v>
      </c>
      <c r="T32" s="485">
        <v>520783.89160647802</v>
      </c>
      <c r="U32" s="485">
        <v>490434.47025975498</v>
      </c>
      <c r="V32" s="485">
        <v>49971.651782337001</v>
      </c>
      <c r="W32" s="485">
        <v>659234.97470467305</v>
      </c>
      <c r="X32" s="485">
        <v>863568.99750934006</v>
      </c>
      <c r="Y32" s="485">
        <v>677588.33841642598</v>
      </c>
      <c r="Z32" s="485">
        <v>142026.426469809</v>
      </c>
      <c r="AA32" s="485">
        <v>436478.15990015003</v>
      </c>
      <c r="AB32" s="485">
        <v>265662.246089097</v>
      </c>
      <c r="AC32" s="485">
        <v>832816.36687547795</v>
      </c>
      <c r="AD32" s="485">
        <v>427603.12364703201</v>
      </c>
      <c r="AE32" s="485">
        <v>4906194.5760667846</v>
      </c>
    </row>
    <row r="33" spans="1:31" ht="18" customHeight="1">
      <c r="A33" s="466">
        <v>1990</v>
      </c>
      <c r="B33" s="484">
        <v>403721.18053676462</v>
      </c>
      <c r="C33" s="485">
        <v>175722.60995374611</v>
      </c>
      <c r="D33" s="485">
        <v>687249.55433969083</v>
      </c>
      <c r="E33" s="484">
        <v>811038.78768625343</v>
      </c>
      <c r="F33" s="485">
        <v>89180</v>
      </c>
      <c r="G33" s="485">
        <v>1049275.7214771309</v>
      </c>
      <c r="H33" s="484">
        <v>1505495.642209192</v>
      </c>
      <c r="I33" s="485">
        <v>881378.90014438995</v>
      </c>
      <c r="J33" s="484">
        <v>255547</v>
      </c>
      <c r="K33" s="484">
        <v>782968.52923843602</v>
      </c>
      <c r="L33" s="484">
        <v>412283.36719249858</v>
      </c>
      <c r="M33" s="481">
        <f t="shared" si="3"/>
        <v>1409572.3995126197</v>
      </c>
      <c r="N33" s="485">
        <v>654160.73169946834</v>
      </c>
      <c r="O33" s="485">
        <v>6238417.9805594133</v>
      </c>
      <c r="Q33" s="466">
        <v>1990</v>
      </c>
      <c r="R33" s="485">
        <v>317599.15328204603</v>
      </c>
      <c r="S33" s="485">
        <v>121883.91540837901</v>
      </c>
      <c r="T33" s="485">
        <v>528021.94619797496</v>
      </c>
      <c r="U33" s="485">
        <v>505538.98396202602</v>
      </c>
      <c r="V33" s="485">
        <v>50731.296778923002</v>
      </c>
      <c r="W33" s="485">
        <v>681409.122756853</v>
      </c>
      <c r="X33" s="485">
        <v>910594.15286457201</v>
      </c>
      <c r="Y33" s="485">
        <v>694095.51428743603</v>
      </c>
      <c r="Z33" s="485">
        <v>150891.92021108401</v>
      </c>
      <c r="AA33" s="485">
        <v>444856.59778717899</v>
      </c>
      <c r="AB33" s="485">
        <v>281429.89857969002</v>
      </c>
      <c r="AC33" s="485">
        <v>866541.98738327995</v>
      </c>
      <c r="AD33" s="485">
        <v>442419.92197039397</v>
      </c>
      <c r="AE33" s="485">
        <v>5014206.5517747616</v>
      </c>
    </row>
    <row r="34" spans="1:31" ht="18" customHeight="1">
      <c r="A34" s="466">
        <v>1991</v>
      </c>
      <c r="B34" s="484">
        <v>402998.72918353142</v>
      </c>
      <c r="C34" s="485">
        <v>179277.17271549211</v>
      </c>
      <c r="D34" s="485">
        <v>667339.51375160227</v>
      </c>
      <c r="E34" s="484">
        <v>811898.78852149192</v>
      </c>
      <c r="F34" s="485">
        <v>80100</v>
      </c>
      <c r="G34" s="485">
        <v>1051476.854073429</v>
      </c>
      <c r="H34" s="485">
        <v>1514126.16</v>
      </c>
      <c r="I34" s="485">
        <v>894814.87021445681</v>
      </c>
      <c r="J34" s="484">
        <v>262152</v>
      </c>
      <c r="K34" s="484">
        <v>810814.32056751533</v>
      </c>
      <c r="L34" s="484">
        <v>426376.86759368738</v>
      </c>
      <c r="M34" s="481">
        <f t="shared" si="3"/>
        <v>1474233.6065383342</v>
      </c>
      <c r="N34" s="485">
        <v>644178.90474544954</v>
      </c>
      <c r="O34" s="485">
        <v>6273004.4753025193</v>
      </c>
      <c r="Q34" s="466">
        <v>1991</v>
      </c>
      <c r="R34" s="485">
        <v>308636.42753756401</v>
      </c>
      <c r="S34" s="485">
        <v>125291.12830569901</v>
      </c>
      <c r="T34" s="485">
        <v>519487.76905657299</v>
      </c>
      <c r="U34" s="485">
        <v>512176.37268988002</v>
      </c>
      <c r="V34" s="485">
        <v>51370.861509158</v>
      </c>
      <c r="W34" s="485">
        <v>693072.08215589705</v>
      </c>
      <c r="X34" s="485">
        <v>1100196.617517683</v>
      </c>
      <c r="Y34" s="485">
        <v>706891.45040932798</v>
      </c>
      <c r="Z34" s="485">
        <v>148203.98886082799</v>
      </c>
      <c r="AA34" s="485">
        <v>459466.11220930202</v>
      </c>
      <c r="AB34" s="485">
        <v>293205.05971449998</v>
      </c>
      <c r="AC34" s="485">
        <v>906292.80178773205</v>
      </c>
      <c r="AD34" s="485">
        <v>450409.12228900101</v>
      </c>
      <c r="AE34" s="485">
        <v>5033044.2256846083</v>
      </c>
    </row>
    <row r="35" spans="1:31" ht="18" customHeight="1">
      <c r="A35" s="466">
        <v>1992</v>
      </c>
      <c r="B35" s="484">
        <v>416770.25379137398</v>
      </c>
      <c r="C35" s="485">
        <v>183688.52306530051</v>
      </c>
      <c r="D35" s="485">
        <v>668291.067721372</v>
      </c>
      <c r="E35" s="484">
        <v>840076.81588817912</v>
      </c>
      <c r="F35" s="485">
        <v>75143</v>
      </c>
      <c r="G35" s="485">
        <v>1067412.126772854</v>
      </c>
      <c r="H35" s="485">
        <v>1561239.16</v>
      </c>
      <c r="I35" s="485">
        <v>894617.90568445576</v>
      </c>
      <c r="J35" s="484">
        <v>263583</v>
      </c>
      <c r="K35" s="484">
        <v>854125.01532307966</v>
      </c>
      <c r="L35" s="484">
        <v>431624.91365566652</v>
      </c>
      <c r="M35" s="481">
        <f>M36*AC35/AC36</f>
        <v>1526759.9622085192</v>
      </c>
      <c r="N35" s="485">
        <v>643331.59137468226</v>
      </c>
      <c r="O35" s="485">
        <v>6401493.7433049008</v>
      </c>
      <c r="Q35" s="466">
        <v>1992</v>
      </c>
      <c r="R35" s="485">
        <v>314817.50465852098</v>
      </c>
      <c r="S35" s="485">
        <v>129679.334115908</v>
      </c>
      <c r="T35" s="485">
        <v>522724.26062281302</v>
      </c>
      <c r="U35" s="485">
        <v>515515.15129922499</v>
      </c>
      <c r="V35" s="485">
        <v>50368.576695057003</v>
      </c>
      <c r="W35" s="485">
        <v>705331.31594890705</v>
      </c>
      <c r="X35" s="485">
        <v>1127994.313135732</v>
      </c>
      <c r="Y35" s="485">
        <v>707992.08897398796</v>
      </c>
      <c r="Z35" s="485">
        <v>153856.840655921</v>
      </c>
      <c r="AA35" s="485">
        <v>478179.86692822003</v>
      </c>
      <c r="AB35" s="485">
        <v>294681.30528345</v>
      </c>
      <c r="AC35" s="485">
        <v>938583.65300486796</v>
      </c>
      <c r="AD35" s="485">
        <v>464011.08992636303</v>
      </c>
      <c r="AE35" s="485">
        <v>5189241.584217215</v>
      </c>
    </row>
    <row r="36" spans="1:31" ht="18" customHeight="1">
      <c r="A36" s="466">
        <v>1993</v>
      </c>
      <c r="B36" s="484">
        <v>430758.35035465407</v>
      </c>
      <c r="C36" s="485">
        <v>184905.839079597</v>
      </c>
      <c r="D36" s="485">
        <v>685563.24374790303</v>
      </c>
      <c r="E36" s="484">
        <v>835666.81160515372</v>
      </c>
      <c r="F36" s="485">
        <v>73647</v>
      </c>
      <c r="G36" s="485">
        <v>1057530.1163129639</v>
      </c>
      <c r="H36" s="485">
        <v>1537254.36</v>
      </c>
      <c r="I36" s="485">
        <v>874261.47394435434</v>
      </c>
      <c r="J36" s="484">
        <v>267282</v>
      </c>
      <c r="K36" s="484">
        <v>878738.22559638706</v>
      </c>
      <c r="L36" s="484">
        <v>425302.64211340132</v>
      </c>
      <c r="M36" s="484">
        <v>1486832.793578834</v>
      </c>
      <c r="N36" s="485">
        <v>659652.13739297818</v>
      </c>
      <c r="O36" s="485">
        <v>6556296.9093433851</v>
      </c>
      <c r="Q36" s="466">
        <v>1993</v>
      </c>
      <c r="R36" s="485">
        <v>315667.47988475999</v>
      </c>
      <c r="S36" s="485">
        <v>129812.69247428099</v>
      </c>
      <c r="T36" s="485">
        <v>523087.63428058999</v>
      </c>
      <c r="U36" s="485">
        <v>508202.78553530102</v>
      </c>
      <c r="V36" s="485">
        <v>47571.574770794003</v>
      </c>
      <c r="W36" s="485">
        <v>708183.12824279605</v>
      </c>
      <c r="X36" s="485">
        <v>1125876.5405086989</v>
      </c>
      <c r="Y36" s="485">
        <v>678889.332295025</v>
      </c>
      <c r="Z36" s="485">
        <v>152914.066456815</v>
      </c>
      <c r="AA36" s="485">
        <v>498140.95326328703</v>
      </c>
      <c r="AB36" s="485">
        <v>297249.55790686503</v>
      </c>
      <c r="AC36" s="485">
        <v>914038.21776016697</v>
      </c>
      <c r="AD36" s="485">
        <v>478765.55210589699</v>
      </c>
      <c r="AE36" s="485">
        <v>5261320.0299683474</v>
      </c>
    </row>
    <row r="37" spans="1:31" ht="18" customHeight="1">
      <c r="A37" s="466">
        <v>1994</v>
      </c>
      <c r="B37" s="484">
        <v>449780.72331602988</v>
      </c>
      <c r="C37" s="485">
        <v>192108.5964931887</v>
      </c>
      <c r="D37" s="485">
        <v>719584.73160932888</v>
      </c>
      <c r="E37" s="484">
        <v>881939.85654584202</v>
      </c>
      <c r="F37" s="485">
        <v>79047</v>
      </c>
      <c r="G37" s="485">
        <v>1075755.631517262</v>
      </c>
      <c r="H37" s="485">
        <v>1567578</v>
      </c>
      <c r="I37" s="485">
        <v>890440.828624435</v>
      </c>
      <c r="J37" s="484">
        <v>278623</v>
      </c>
      <c r="K37" s="484">
        <v>930344.25612779753</v>
      </c>
      <c r="L37" s="484">
        <v>427473.23590729118</v>
      </c>
      <c r="M37" s="484">
        <v>1598542.15265114</v>
      </c>
      <c r="N37" s="485">
        <v>693360.43675126752</v>
      </c>
      <c r="O37" s="485">
        <v>6854374.4098393181</v>
      </c>
      <c r="Q37" s="466">
        <v>1994</v>
      </c>
      <c r="R37" s="485">
        <v>332034.49554933002</v>
      </c>
      <c r="S37" s="485">
        <v>132487.87515000001</v>
      </c>
      <c r="T37" s="485">
        <v>524675.66791258205</v>
      </c>
      <c r="U37" s="485">
        <v>513894.60223724297</v>
      </c>
      <c r="V37" s="485">
        <v>46185.443619995</v>
      </c>
      <c r="W37" s="485">
        <v>710085.11407266604</v>
      </c>
      <c r="X37" s="485">
        <v>1127721.238447882</v>
      </c>
      <c r="Y37" s="485">
        <v>676276.63205336104</v>
      </c>
      <c r="Z37" s="485">
        <v>156702.749996242</v>
      </c>
      <c r="AA37" s="485">
        <v>506728.83065669402</v>
      </c>
      <c r="AB37" s="485">
        <v>292164.36446826998</v>
      </c>
      <c r="AC37" s="485">
        <v>927098.76344447106</v>
      </c>
      <c r="AD37" s="485">
        <v>486458.478034381</v>
      </c>
      <c r="AE37" s="485">
        <v>5397282.4201191589</v>
      </c>
    </row>
    <row r="38" spans="1:31" ht="18" customHeight="1">
      <c r="A38" s="466">
        <v>1995</v>
      </c>
      <c r="B38" s="484">
        <v>471054.62736129429</v>
      </c>
      <c r="C38" s="485">
        <v>194638.12814814539</v>
      </c>
      <c r="D38" s="485">
        <v>738640.33559157269</v>
      </c>
      <c r="E38" s="484">
        <v>914046.88772840379</v>
      </c>
      <c r="F38" s="485">
        <v>85432</v>
      </c>
      <c r="G38" s="485">
        <v>1098184.7741774849</v>
      </c>
      <c r="H38" s="485">
        <v>1601328.04</v>
      </c>
      <c r="I38" s="485">
        <v>915569.27356456022</v>
      </c>
      <c r="J38" s="484">
        <v>291686</v>
      </c>
      <c r="K38" s="484">
        <v>985554.28154468443</v>
      </c>
      <c r="L38" s="484">
        <v>448986.42976453173</v>
      </c>
      <c r="M38" s="484">
        <v>1685745.1287166979</v>
      </c>
      <c r="N38" s="485">
        <v>707610.24398068432</v>
      </c>
      <c r="O38" s="485">
        <v>7084423.003372347</v>
      </c>
      <c r="Q38" s="466">
        <v>1995</v>
      </c>
      <c r="R38" s="485">
        <v>343291.97706512897</v>
      </c>
      <c r="S38" s="485">
        <v>133883.444607727</v>
      </c>
      <c r="T38" s="485">
        <v>536467.90808971901</v>
      </c>
      <c r="U38" s="485">
        <v>540936.06159356295</v>
      </c>
      <c r="V38" s="485">
        <v>49919.199999999997</v>
      </c>
      <c r="W38" s="485">
        <v>730651.88052805199</v>
      </c>
      <c r="X38" s="485">
        <v>1142740</v>
      </c>
      <c r="Y38" s="485">
        <v>674086.61267514306</v>
      </c>
      <c r="Z38" s="485">
        <v>158620.68395493701</v>
      </c>
      <c r="AA38" s="485">
        <v>521956.34692073002</v>
      </c>
      <c r="AB38" s="485">
        <v>304254.81149122299</v>
      </c>
      <c r="AC38" s="485">
        <v>905809</v>
      </c>
      <c r="AD38" s="485">
        <v>499059</v>
      </c>
      <c r="AE38" s="485">
        <v>5538986.2345856037</v>
      </c>
    </row>
    <row r="39" spans="1:31" ht="18" customHeight="1">
      <c r="A39" s="466">
        <v>1996</v>
      </c>
      <c r="B39" s="484">
        <v>493677.81555156782</v>
      </c>
      <c r="C39" s="485">
        <v>194989.28191844979</v>
      </c>
      <c r="D39" s="485">
        <v>748744.46537366335</v>
      </c>
      <c r="E39" s="484">
        <v>939751.9126932947</v>
      </c>
      <c r="F39" s="485">
        <v>88732</v>
      </c>
      <c r="G39" s="485">
        <v>1110791.688611723</v>
      </c>
      <c r="H39" s="485">
        <v>1612635.16</v>
      </c>
      <c r="I39" s="485">
        <v>931766.95976464089</v>
      </c>
      <c r="J39" s="484">
        <v>299096</v>
      </c>
      <c r="K39" s="484">
        <v>1056454.6201605671</v>
      </c>
      <c r="L39" s="484">
        <v>457526.49397851771</v>
      </c>
      <c r="M39" s="484">
        <v>1704470.8911067829</v>
      </c>
      <c r="N39" s="485">
        <v>734222.50611164642</v>
      </c>
      <c r="O39" s="485">
        <v>7373963.8881174373</v>
      </c>
      <c r="Q39" s="466">
        <v>1996</v>
      </c>
      <c r="R39" s="485">
        <v>357185.482369832</v>
      </c>
      <c r="S39" s="485">
        <v>132255.711680826</v>
      </c>
      <c r="T39" s="485">
        <v>536272.47931371501</v>
      </c>
      <c r="U39" s="485">
        <v>542911.946795722</v>
      </c>
      <c r="V39" s="485">
        <v>49784.154447164001</v>
      </c>
      <c r="W39" s="485">
        <v>730602.91885656596</v>
      </c>
      <c r="X39" s="485">
        <v>1152772.6008781099</v>
      </c>
      <c r="Y39" s="485">
        <v>691438.25539256702</v>
      </c>
      <c r="Z39" s="485">
        <v>163516.44121117701</v>
      </c>
      <c r="AA39" s="485">
        <v>541165.71541866299</v>
      </c>
      <c r="AB39" s="485">
        <v>310072.77454974997</v>
      </c>
      <c r="AC39" s="485">
        <v>902629.82617557095</v>
      </c>
      <c r="AD39" s="485">
        <v>510925.97202881001</v>
      </c>
      <c r="AE39" s="485">
        <v>5677722.8986973809</v>
      </c>
    </row>
    <row r="40" spans="1:31" ht="18" customHeight="1">
      <c r="A40" s="466">
        <v>1997</v>
      </c>
      <c r="B40" s="484">
        <v>516227.45100225881</v>
      </c>
      <c r="C40" s="485">
        <v>201976.67426242921</v>
      </c>
      <c r="D40" s="485">
        <v>783187.77612890466</v>
      </c>
      <c r="E40" s="484">
        <v>972952.94493835757</v>
      </c>
      <c r="F40" s="485">
        <v>95503</v>
      </c>
      <c r="G40" s="485">
        <v>1138735.224165723</v>
      </c>
      <c r="H40" s="485">
        <v>1624113.6</v>
      </c>
      <c r="I40" s="485">
        <v>954341.76761475333</v>
      </c>
      <c r="J40" s="484">
        <v>316778</v>
      </c>
      <c r="K40" s="484">
        <v>1126250.9631860859</v>
      </c>
      <c r="L40" s="484">
        <v>474309.11818812141</v>
      </c>
      <c r="M40" s="484">
        <v>1738963.137420557</v>
      </c>
      <c r="N40" s="485">
        <v>769496.3824796502</v>
      </c>
      <c r="O40" s="485">
        <v>7748430.8986312244</v>
      </c>
      <c r="Q40" s="466">
        <v>1997</v>
      </c>
      <c r="R40" s="485">
        <v>363981.31700852601</v>
      </c>
      <c r="S40" s="485">
        <v>132859.58112177701</v>
      </c>
      <c r="T40" s="485">
        <v>546166.26736408204</v>
      </c>
      <c r="U40" s="485">
        <v>545671.672627814</v>
      </c>
      <c r="V40" s="485">
        <v>52738.412225510001</v>
      </c>
      <c r="W40" s="485">
        <v>741734.33375175996</v>
      </c>
      <c r="X40" s="485">
        <v>1153636.4184965319</v>
      </c>
      <c r="Y40" s="485">
        <v>688204.70211301895</v>
      </c>
      <c r="Z40" s="485">
        <v>167885.03388484201</v>
      </c>
      <c r="AA40" s="485">
        <v>562134.76757459296</v>
      </c>
      <c r="AB40" s="485">
        <v>316792.15976391901</v>
      </c>
      <c r="AC40" s="485">
        <v>900456.37543951697</v>
      </c>
      <c r="AD40" s="485">
        <v>533211.44694594003</v>
      </c>
      <c r="AE40" s="485">
        <v>5854458.1732769059</v>
      </c>
    </row>
    <row r="41" spans="1:31" ht="18" customHeight="1">
      <c r="A41" s="466">
        <v>1998</v>
      </c>
      <c r="B41" s="484">
        <v>537349.34605238575</v>
      </c>
      <c r="C41" s="485">
        <v>205900.18913710091</v>
      </c>
      <c r="D41" s="485">
        <v>814803.89251210855</v>
      </c>
      <c r="E41" s="484">
        <v>988757.96028829331</v>
      </c>
      <c r="F41" s="485">
        <v>100680</v>
      </c>
      <c r="G41" s="485">
        <v>1185342.822856776</v>
      </c>
      <c r="H41" s="485">
        <v>1655979.12</v>
      </c>
      <c r="I41" s="485">
        <v>972361.87121484301</v>
      </c>
      <c r="J41" s="484">
        <v>320252</v>
      </c>
      <c r="K41" s="484">
        <v>1142696.9114179281</v>
      </c>
      <c r="L41" s="484">
        <v>499086.50610977522</v>
      </c>
      <c r="M41" s="484">
        <v>1811097.47842494</v>
      </c>
      <c r="N41" s="485">
        <v>809251.34098283388</v>
      </c>
      <c r="O41" s="485">
        <v>8161444.6895457264</v>
      </c>
      <c r="Q41" s="466">
        <v>1998</v>
      </c>
      <c r="R41" s="485">
        <v>375496.24407019501</v>
      </c>
      <c r="S41" s="485">
        <v>135338.382857866</v>
      </c>
      <c r="T41" s="485">
        <v>561953.15197046497</v>
      </c>
      <c r="U41" s="485">
        <v>563304.05962137901</v>
      </c>
      <c r="V41" s="485">
        <v>54589.281535130998</v>
      </c>
      <c r="W41" s="485">
        <v>763864.77762978198</v>
      </c>
      <c r="X41" s="485">
        <v>1170472.9042099391</v>
      </c>
      <c r="Y41" s="485">
        <v>683683.40647465095</v>
      </c>
      <c r="Z41" s="485">
        <v>173953.46208630901</v>
      </c>
      <c r="AA41" s="485">
        <v>594379.75893548795</v>
      </c>
      <c r="AB41" s="485">
        <v>326516.38819062099</v>
      </c>
      <c r="AC41" s="485">
        <v>912613.60349519399</v>
      </c>
      <c r="AD41" s="485">
        <v>532299.98088102299</v>
      </c>
      <c r="AE41" s="485">
        <v>6168649.6892089779</v>
      </c>
    </row>
    <row r="42" spans="1:31" ht="18" customHeight="1">
      <c r="A42" s="466">
        <v>1999</v>
      </c>
      <c r="B42" s="484">
        <v>564550.783655343</v>
      </c>
      <c r="C42" s="485">
        <v>211585.96069276941</v>
      </c>
      <c r="D42" s="485">
        <v>859194.37569360202</v>
      </c>
      <c r="E42" s="484">
        <v>1008539.979500722</v>
      </c>
      <c r="F42" s="485">
        <v>104623</v>
      </c>
      <c r="G42" s="485">
        <v>1232209.6986151121</v>
      </c>
      <c r="H42" s="485">
        <v>1689557.84</v>
      </c>
      <c r="I42" s="485">
        <v>988258.91493492224</v>
      </c>
      <c r="J42" s="484">
        <v>342536</v>
      </c>
      <c r="K42" s="484">
        <v>1192376.7129842511</v>
      </c>
      <c r="L42" s="484">
        <v>521055.58807859512</v>
      </c>
      <c r="M42" s="484">
        <v>1874053.609552254</v>
      </c>
      <c r="N42" s="485">
        <v>827192.64975142502</v>
      </c>
      <c r="O42" s="485">
        <v>8519014.481253719</v>
      </c>
      <c r="Q42" s="466">
        <v>1999</v>
      </c>
      <c r="R42" s="485">
        <v>393575.51142606098</v>
      </c>
      <c r="S42" s="485">
        <v>137559.467666893</v>
      </c>
      <c r="T42" s="485">
        <v>579860.15359236195</v>
      </c>
      <c r="U42" s="485">
        <v>547682.70294985001</v>
      </c>
      <c r="V42" s="485">
        <v>57019.027818663999</v>
      </c>
      <c r="W42" s="485">
        <v>787420.71613613702</v>
      </c>
      <c r="X42" s="485">
        <v>1207165.657068742</v>
      </c>
      <c r="Y42" s="485">
        <v>689359.44339942397</v>
      </c>
      <c r="Z42" s="485">
        <v>176583.36185252099</v>
      </c>
      <c r="AA42" s="485">
        <v>611465.95345668902</v>
      </c>
      <c r="AB42" s="485">
        <v>335932.84487166099</v>
      </c>
      <c r="AC42" s="485">
        <v>945454.20887214399</v>
      </c>
      <c r="AD42" s="485">
        <v>552975.33065204497</v>
      </c>
      <c r="AE42" s="485">
        <v>6328128.4399125921</v>
      </c>
    </row>
    <row r="43" spans="1:31" ht="18" customHeight="1">
      <c r="A43" s="466">
        <v>2000</v>
      </c>
      <c r="B43" s="484">
        <v>577474</v>
      </c>
      <c r="C43" s="485">
        <v>217129</v>
      </c>
      <c r="D43" s="485">
        <v>912244</v>
      </c>
      <c r="E43" s="484">
        <v>1029647</v>
      </c>
      <c r="F43" s="485">
        <v>109593</v>
      </c>
      <c r="G43" s="485">
        <v>1265874</v>
      </c>
      <c r="H43" s="485">
        <v>1713200</v>
      </c>
      <c r="I43" s="485">
        <v>1003888.399985</v>
      </c>
      <c r="J43" s="484">
        <v>359855</v>
      </c>
      <c r="K43" s="484">
        <v>1250056</v>
      </c>
      <c r="L43" s="484">
        <v>538594</v>
      </c>
      <c r="M43" s="484">
        <v>1939469</v>
      </c>
      <c r="N43" s="485">
        <v>857465</v>
      </c>
      <c r="O43" s="485">
        <v>8872800</v>
      </c>
      <c r="Q43" s="466">
        <v>2000</v>
      </c>
      <c r="R43" s="485">
        <v>413054.92729274801</v>
      </c>
      <c r="S43" s="485">
        <v>141115.08936030301</v>
      </c>
      <c r="T43" s="485">
        <v>606972.67875856999</v>
      </c>
      <c r="U43" s="485">
        <v>563701.50768026605</v>
      </c>
      <c r="V43" s="485">
        <v>56632.592515368997</v>
      </c>
      <c r="W43" s="485">
        <v>812917.62477381399</v>
      </c>
      <c r="X43" s="485">
        <v>1223004.0557220951</v>
      </c>
      <c r="Y43" s="485">
        <v>695274.39960700704</v>
      </c>
      <c r="Z43" s="485">
        <v>178450.903649149</v>
      </c>
      <c r="AA43" s="485">
        <v>628022.90951296897</v>
      </c>
      <c r="AB43" s="485">
        <v>344939.237855746</v>
      </c>
      <c r="AC43" s="485">
        <v>973174.59733087895</v>
      </c>
      <c r="AD43" s="485">
        <v>578155.64448661299</v>
      </c>
      <c r="AE43" s="485">
        <v>6630278.5099121006</v>
      </c>
    </row>
    <row r="44" spans="1:31" ht="18" customHeight="1">
      <c r="A44" s="466">
        <v>2001</v>
      </c>
      <c r="B44" s="484">
        <v>601908.22008932871</v>
      </c>
      <c r="C44" s="485">
        <v>216551.58317677421</v>
      </c>
      <c r="D44" s="485">
        <v>921007.1253731472</v>
      </c>
      <c r="E44" s="484">
        <v>1045975.015857877</v>
      </c>
      <c r="F44" s="485">
        <v>113651</v>
      </c>
      <c r="G44" s="485">
        <v>1284820.0179359941</v>
      </c>
      <c r="H44" s="485">
        <v>1725363.72</v>
      </c>
      <c r="I44" s="485">
        <v>1022762.095105094</v>
      </c>
      <c r="J44" s="484">
        <v>362817</v>
      </c>
      <c r="K44" s="484">
        <v>1297494.5112146579</v>
      </c>
      <c r="L44" s="484">
        <v>555508.93463386386</v>
      </c>
      <c r="M44" s="484">
        <v>1940783.932382032</v>
      </c>
      <c r="N44" s="485">
        <v>888437.78464825731</v>
      </c>
      <c r="O44" s="485">
        <v>8930444.1579051781</v>
      </c>
      <c r="Q44" s="466">
        <v>2001</v>
      </c>
      <c r="R44" s="485">
        <v>424940.05384627503</v>
      </c>
      <c r="S44" s="485">
        <v>141493.51447630601</v>
      </c>
      <c r="T44" s="485">
        <v>622180.08656087401</v>
      </c>
      <c r="U44" s="485">
        <v>573504.55707035505</v>
      </c>
      <c r="V44" s="485">
        <v>58664.644109759</v>
      </c>
      <c r="W44" s="485">
        <v>841368.765257639</v>
      </c>
      <c r="X44" s="485">
        <v>1245078.8535008479</v>
      </c>
      <c r="Y44" s="485">
        <v>716724.82130091405</v>
      </c>
      <c r="Z44" s="485">
        <v>190292.787222935</v>
      </c>
      <c r="AA44" s="485">
        <v>642195.39460713998</v>
      </c>
      <c r="AB44" s="485">
        <v>354696.70951430302</v>
      </c>
      <c r="AC44" s="485">
        <v>1002640.284456962</v>
      </c>
      <c r="AD44" s="485">
        <v>615916.41053645802</v>
      </c>
      <c r="AE44" s="485">
        <v>6747927.8289937424</v>
      </c>
    </row>
    <row r="45" spans="1:31" ht="18" customHeight="1">
      <c r="A45" s="466">
        <v>2002</v>
      </c>
      <c r="B45" s="484">
        <v>621649.77539328963</v>
      </c>
      <c r="C45" s="485">
        <v>219470.29546159101</v>
      </c>
      <c r="D45" s="485">
        <v>950036.38833544101</v>
      </c>
      <c r="E45" s="484">
        <v>1054852.024479287</v>
      </c>
      <c r="F45" s="485">
        <v>116073</v>
      </c>
      <c r="G45" s="485">
        <v>1290154.3672358559</v>
      </c>
      <c r="H45" s="485">
        <v>1721423.36</v>
      </c>
      <c r="I45" s="485">
        <v>1026016.17884511</v>
      </c>
      <c r="J45" s="484">
        <v>363759</v>
      </c>
      <c r="K45" s="484">
        <v>1325013.714521067</v>
      </c>
      <c r="L45" s="484">
        <v>574698.4125380551</v>
      </c>
      <c r="M45" s="484">
        <v>1972128.1452704989</v>
      </c>
      <c r="N45" s="485">
        <v>917551.2343446305</v>
      </c>
      <c r="O45" s="485">
        <v>9004809.5219202545</v>
      </c>
      <c r="Q45" s="466"/>
      <c r="R45" s="485"/>
      <c r="S45" s="485"/>
      <c r="T45" s="485"/>
      <c r="U45" s="485"/>
      <c r="V45" s="485"/>
      <c r="W45" s="485"/>
      <c r="X45" s="485"/>
      <c r="Y45" s="485"/>
      <c r="Z45" s="485"/>
      <c r="AA45" s="485"/>
      <c r="AB45" s="485"/>
      <c r="AC45" s="485"/>
      <c r="AD45" s="485"/>
      <c r="AE45" s="485"/>
    </row>
    <row r="46" spans="1:31" ht="18" customHeight="1">
      <c r="A46" s="466">
        <v>2003</v>
      </c>
      <c r="B46" s="484">
        <v>655269.91540381883</v>
      </c>
      <c r="C46" s="485">
        <v>219342.1608294707</v>
      </c>
      <c r="D46" s="485">
        <v>964923.7935367038</v>
      </c>
      <c r="E46" s="484">
        <v>1066633.035921084</v>
      </c>
      <c r="F46" s="485">
        <v>116333</v>
      </c>
      <c r="G46" s="485">
        <v>1301925.2782364299</v>
      </c>
      <c r="H46" s="485">
        <v>1724678.44</v>
      </c>
      <c r="I46" s="485">
        <v>1024621.465535103</v>
      </c>
      <c r="J46" s="484">
        <v>365433</v>
      </c>
      <c r="K46" s="484">
        <v>1345383.8419743369</v>
      </c>
      <c r="L46" s="484">
        <v>592774.84476629982</v>
      </c>
      <c r="M46" s="484">
        <v>2063785.9198615199</v>
      </c>
      <c r="N46" s="484">
        <v>946028.77450723143</v>
      </c>
      <c r="O46" s="485">
        <v>9182582.3447728641</v>
      </c>
      <c r="Q46" s="466"/>
      <c r="R46" s="485"/>
      <c r="S46" s="485"/>
      <c r="T46" s="485"/>
      <c r="U46" s="485"/>
      <c r="V46" s="485"/>
      <c r="W46" s="485"/>
      <c r="X46" s="485"/>
      <c r="Y46" s="485"/>
      <c r="Z46" s="485"/>
      <c r="AA46" s="485"/>
      <c r="AB46" s="485"/>
      <c r="AC46" s="485"/>
      <c r="AD46" s="485"/>
      <c r="AE46" s="485"/>
    </row>
    <row r="47" spans="1:31" ht="18" customHeight="1">
      <c r="A47" s="466">
        <v>2004</v>
      </c>
      <c r="B47" s="484">
        <v>677089.74422731821</v>
      </c>
      <c r="C47" s="485">
        <v>222886.1376798873</v>
      </c>
      <c r="D47" s="485">
        <v>1000797.378197022</v>
      </c>
      <c r="E47" s="484">
        <v>1108557.0766379901</v>
      </c>
      <c r="F47" s="485">
        <v>122569</v>
      </c>
      <c r="G47" s="485">
        <v>1332011.7587658621</v>
      </c>
      <c r="H47" s="484">
        <v>1774532.56</v>
      </c>
      <c r="I47" s="485">
        <v>1040974.6721751851</v>
      </c>
      <c r="J47" s="484">
        <v>377805</v>
      </c>
      <c r="K47" s="484">
        <v>1399666.613554307</v>
      </c>
      <c r="L47" s="484">
        <v>606636.38152792293</v>
      </c>
      <c r="M47" s="484">
        <v>2110327.629369651</v>
      </c>
      <c r="N47" s="484">
        <v>970302.85926034476</v>
      </c>
      <c r="O47" s="485">
        <v>9525631.0890696291</v>
      </c>
      <c r="Q47" s="466"/>
      <c r="R47" s="485"/>
      <c r="S47" s="485"/>
      <c r="T47" s="485"/>
      <c r="U47" s="485"/>
      <c r="V47" s="485"/>
      <c r="W47" s="485"/>
      <c r="X47" s="485"/>
      <c r="Y47" s="485"/>
      <c r="Z47" s="485"/>
      <c r="AA47" s="485"/>
      <c r="AB47" s="485"/>
      <c r="AC47" s="485"/>
      <c r="AD47" s="485"/>
      <c r="AE47" s="485"/>
    </row>
    <row r="48" spans="1:31" ht="18" customHeight="1">
      <c r="A48" s="466">
        <v>2005</v>
      </c>
      <c r="B48" s="484">
        <v>708517.19534562505</v>
      </c>
      <c r="C48" s="485">
        <v>224518.63777139509</v>
      </c>
      <c r="D48" s="485">
        <v>1032230.05067059</v>
      </c>
      <c r="E48" s="484">
        <v>1168803.135149362</v>
      </c>
      <c r="F48" s="485">
        <v>123728</v>
      </c>
      <c r="G48" s="485">
        <v>1347733.219582668</v>
      </c>
      <c r="H48" s="484">
        <v>1777273.68</v>
      </c>
      <c r="I48" s="485">
        <v>1039908.565465179</v>
      </c>
      <c r="J48" s="484">
        <v>378464</v>
      </c>
      <c r="K48" s="484">
        <v>1474571.8178442779</v>
      </c>
      <c r="L48" s="484">
        <v>624363.54862914002</v>
      </c>
      <c r="M48" s="484">
        <v>2181902.9653034108</v>
      </c>
      <c r="N48" s="484">
        <v>987070.83428304375</v>
      </c>
      <c r="O48" s="485">
        <v>9820540.3610394765</v>
      </c>
      <c r="Q48" s="466"/>
      <c r="R48" s="485"/>
      <c r="S48" s="485"/>
      <c r="T48" s="485"/>
      <c r="U48" s="485"/>
      <c r="V48" s="485"/>
      <c r="W48" s="485"/>
      <c r="X48" s="485"/>
      <c r="Y48" s="485"/>
      <c r="Z48" s="485"/>
      <c r="AA48" s="485"/>
      <c r="AB48" s="485"/>
      <c r="AC48" s="485"/>
      <c r="AD48" s="485"/>
      <c r="AE48" s="485"/>
    </row>
    <row r="49" spans="1:31" ht="16.5" customHeight="1">
      <c r="A49" s="466">
        <v>2006</v>
      </c>
      <c r="B49" s="484">
        <v>740829.73109690857</v>
      </c>
      <c r="C49" s="485">
        <v>229507.77863724469</v>
      </c>
      <c r="D49" s="485">
        <v>1075384.494674857</v>
      </c>
      <c r="E49" s="484">
        <v>1212495.1775833641</v>
      </c>
      <c r="F49" s="485">
        <v>128484</v>
      </c>
      <c r="G49" s="485">
        <v>1379264.6991620001</v>
      </c>
      <c r="H49" s="484">
        <v>1848885.44</v>
      </c>
      <c r="I49" s="485">
        <v>1050639.4889652331</v>
      </c>
      <c r="J49" s="484">
        <v>402227</v>
      </c>
      <c r="K49" s="484">
        <v>1515095.6281397149</v>
      </c>
      <c r="L49" s="484">
        <v>643995.85920342244</v>
      </c>
      <c r="M49" s="484">
        <v>2291385.378850868</v>
      </c>
      <c r="N49" s="484">
        <v>999738.93328626873</v>
      </c>
      <c r="O49" s="485">
        <v>10162973.060900619</v>
      </c>
      <c r="Q49" s="466"/>
      <c r="R49" s="485"/>
      <c r="S49" s="485"/>
      <c r="T49" s="485"/>
      <c r="U49" s="485"/>
      <c r="V49" s="485"/>
      <c r="W49" s="485"/>
      <c r="X49" s="485"/>
      <c r="Y49" s="485"/>
      <c r="Z49" s="485"/>
      <c r="AA49" s="485"/>
      <c r="AB49" s="485"/>
      <c r="AC49" s="485"/>
      <c r="AD49" s="485"/>
      <c r="AE49" s="485"/>
    </row>
    <row r="50" spans="1:31" ht="16.5" customHeight="1">
      <c r="A50" s="466">
        <v>2007</v>
      </c>
      <c r="B50" s="484">
        <v>775926.64666772343</v>
      </c>
      <c r="C50" s="485">
        <v>237998.72546192721</v>
      </c>
      <c r="D50" s="485">
        <v>1093784.8016964749</v>
      </c>
      <c r="E50" s="484">
        <v>1214465.1794966429</v>
      </c>
      <c r="F50" s="485">
        <v>134427</v>
      </c>
      <c r="G50" s="485">
        <v>1415159.39004</v>
      </c>
      <c r="H50" s="484">
        <v>1888974.32</v>
      </c>
      <c r="I50" s="485">
        <v>1064747.164085303</v>
      </c>
      <c r="J50" s="484">
        <v>412938</v>
      </c>
      <c r="K50" s="484">
        <v>1537603.306219802</v>
      </c>
      <c r="L50" s="484">
        <v>662101.62619055226</v>
      </c>
      <c r="M50" s="484">
        <v>2417089.829155541</v>
      </c>
      <c r="N50" s="484">
        <v>1039123.722821863</v>
      </c>
      <c r="O50" s="485">
        <v>10146251.854790719</v>
      </c>
      <c r="Q50" s="466"/>
      <c r="R50" s="485"/>
      <c r="S50" s="485"/>
      <c r="T50" s="485"/>
      <c r="U50" s="485"/>
      <c r="V50" s="485"/>
      <c r="W50" s="485"/>
      <c r="X50" s="485"/>
      <c r="Y50" s="485"/>
      <c r="Z50" s="485"/>
      <c r="AA50" s="485"/>
      <c r="AB50" s="485"/>
      <c r="AC50" s="485"/>
      <c r="AD50" s="485"/>
      <c r="AE50" s="485"/>
    </row>
    <row r="51" spans="1:31" ht="16.5" customHeight="1">
      <c r="A51" s="466">
        <v>2008</v>
      </c>
      <c r="B51" s="484">
        <v>800361.68400971417</v>
      </c>
      <c r="C51" s="484">
        <v>234157.11943437031</v>
      </c>
      <c r="D51" s="484">
        <v>1097032.8379788541</v>
      </c>
      <c r="E51" s="484">
        <v>1205855.1711345459</v>
      </c>
      <c r="F51" s="484">
        <v>133866</v>
      </c>
      <c r="G51" s="484">
        <v>1402848.07568</v>
      </c>
      <c r="H51" s="484">
        <v>1880237</v>
      </c>
      <c r="I51" s="484">
        <v>1027480.413365118</v>
      </c>
      <c r="J51" s="484">
        <v>404269</v>
      </c>
      <c r="K51" s="484">
        <v>1553757.2463372559</v>
      </c>
      <c r="L51" s="484">
        <v>655322.0408890181</v>
      </c>
      <c r="M51" s="484">
        <v>2408115.801325371</v>
      </c>
      <c r="N51" s="484">
        <v>1047332.81398614</v>
      </c>
      <c r="O51" s="484">
        <v>9929404.2134497128</v>
      </c>
      <c r="Q51" s="466"/>
      <c r="R51" s="485"/>
      <c r="S51" s="485"/>
      <c r="T51" s="485"/>
      <c r="U51" s="485"/>
      <c r="V51" s="485"/>
      <c r="W51" s="485"/>
      <c r="X51" s="485"/>
      <c r="Y51" s="485"/>
      <c r="Z51" s="485"/>
      <c r="AA51" s="485"/>
      <c r="AB51" s="485"/>
      <c r="AC51" s="485"/>
      <c r="AD51" s="485"/>
      <c r="AE51" s="485"/>
    </row>
    <row r="52" spans="1:31" ht="16.5" customHeight="1">
      <c r="A52" s="466">
        <v>2009</v>
      </c>
      <c r="B52" s="463">
        <f>B51*POWER(B51/B46, 1/5)</f>
        <v>833027.81215123122</v>
      </c>
      <c r="C52" s="484">
        <v>229074.7160198254</v>
      </c>
      <c r="D52" s="484">
        <v>1057676.761985874</v>
      </c>
      <c r="E52" s="484">
        <v>1127491.0950268339</v>
      </c>
      <c r="F52" s="484">
        <v>122911</v>
      </c>
      <c r="G52" s="463">
        <f t="shared" ref="G52" si="10">G51*POWER(G51/G46, 1/5)</f>
        <v>1423952.679116783</v>
      </c>
      <c r="H52" s="484">
        <v>1789094.76</v>
      </c>
      <c r="I52" s="484">
        <v>979823.32173488021</v>
      </c>
      <c r="J52" s="484">
        <v>377590</v>
      </c>
      <c r="K52" s="484">
        <v>1493101.5257344961</v>
      </c>
      <c r="L52" s="484">
        <v>636159.63821889949</v>
      </c>
      <c r="M52" s="484">
        <v>2204657.9200856439</v>
      </c>
      <c r="N52" s="484">
        <v>982988.78750283422</v>
      </c>
      <c r="O52" s="484">
        <v>9671369.6012695897</v>
      </c>
      <c r="Q52" s="466"/>
      <c r="R52" s="485"/>
      <c r="S52" s="485"/>
      <c r="T52" s="485"/>
      <c r="U52" s="485"/>
      <c r="V52" s="485"/>
      <c r="W52" s="485"/>
      <c r="X52" s="485"/>
      <c r="Y52" s="485"/>
      <c r="Z52" s="485"/>
      <c r="AA52" s="485"/>
      <c r="AB52" s="485"/>
      <c r="AC52" s="485"/>
      <c r="AD52" s="485"/>
      <c r="AE52" s="485"/>
    </row>
    <row r="53" spans="1:31" ht="16.5" customHeight="1">
      <c r="A53" s="466">
        <v>2010</v>
      </c>
      <c r="B53" s="463">
        <f>B52*POWER(B51/B46, 1/5)</f>
        <v>867027.18243698997</v>
      </c>
      <c r="C53" s="484">
        <v>230471.22131420011</v>
      </c>
      <c r="D53" s="463">
        <f>D52*POWER(D52/D47, 1/5)</f>
        <v>1069434.8276277084</v>
      </c>
      <c r="E53" s="484">
        <v>1176311.1424411889</v>
      </c>
      <c r="F53" s="484">
        <v>125933</v>
      </c>
      <c r="G53" s="463">
        <f>G52*POWER(G51/G46, 1/5)</f>
        <v>1445374.7825693877</v>
      </c>
      <c r="H53" s="484">
        <v>1837064.36</v>
      </c>
      <c r="I53" s="484">
        <v>983894.75170490053</v>
      </c>
      <c r="J53" s="484">
        <v>396803</v>
      </c>
      <c r="K53" s="484">
        <v>1535905.048501912</v>
      </c>
      <c r="L53" s="463">
        <f>L52*POWER(L52/L47, 1/5)</f>
        <v>642234.51713818335</v>
      </c>
      <c r="M53" s="484">
        <v>2345798.533135911</v>
      </c>
      <c r="N53" s="484">
        <v>997351.51324759377</v>
      </c>
      <c r="O53" s="463">
        <f>O52*POWER(O52/O47, 1/5)</f>
        <v>9700783.7887257077</v>
      </c>
      <c r="Q53" s="466"/>
      <c r="R53" s="485"/>
      <c r="S53" s="485"/>
      <c r="T53" s="485"/>
      <c r="U53" s="485"/>
      <c r="V53" s="485"/>
      <c r="W53" s="485"/>
      <c r="X53" s="485"/>
      <c r="Y53" s="485"/>
      <c r="Z53" s="485"/>
      <c r="AA53" s="485"/>
      <c r="AB53" s="485"/>
      <c r="AC53" s="485"/>
      <c r="AD53" s="485"/>
      <c r="AE53" s="485"/>
    </row>
    <row r="55" spans="1:31" ht="12.75" customHeight="1">
      <c r="A55" s="416" t="s">
        <v>711</v>
      </c>
      <c r="Q55" s="416" t="s">
        <v>530</v>
      </c>
    </row>
    <row r="56" spans="1:31" ht="12.75" customHeight="1">
      <c r="A56" s="448" t="s">
        <v>726</v>
      </c>
    </row>
    <row r="57" spans="1:31" ht="12.75" customHeight="1">
      <c r="A57" s="416" t="s">
        <v>712</v>
      </c>
      <c r="Q57" s="416" t="s">
        <v>531</v>
      </c>
    </row>
    <row r="58" spans="1:31" ht="12.75" customHeight="1">
      <c r="B58" s="90"/>
    </row>
    <row r="61" spans="1:31" ht="12.75" customHeight="1">
      <c r="U61" s="416">
        <v>80</v>
      </c>
      <c r="V61" s="416">
        <v>541385</v>
      </c>
    </row>
    <row r="62" spans="1:31" ht="12.75" customHeight="1">
      <c r="U62" s="416">
        <v>81</v>
      </c>
      <c r="V62" s="416">
        <v>525787</v>
      </c>
    </row>
    <row r="63" spans="1:31" ht="12.75" customHeight="1">
      <c r="U63" s="416">
        <v>82</v>
      </c>
      <c r="V63" s="416">
        <v>537683</v>
      </c>
    </row>
    <row r="64" spans="1:31" ht="12.75" customHeight="1">
      <c r="U64" s="416">
        <v>83</v>
      </c>
      <c r="V64" s="416">
        <v>552174</v>
      </c>
    </row>
    <row r="65" spans="21:22" ht="12.75" customHeight="1">
      <c r="U65" s="416">
        <v>84</v>
      </c>
      <c r="V65" s="416">
        <v>577981</v>
      </c>
    </row>
    <row r="66" spans="21:22" ht="12.75" customHeight="1">
      <c r="U66" s="416">
        <v>85</v>
      </c>
      <c r="V66" s="416">
        <v>600701</v>
      </c>
    </row>
    <row r="67" spans="21:22" ht="12.75" customHeight="1">
      <c r="U67" s="416">
        <v>86</v>
      </c>
      <c r="V67" s="416">
        <v>624084</v>
      </c>
    </row>
    <row r="68" spans="21:22" ht="12.75" customHeight="1">
      <c r="U68" s="416">
        <v>87</v>
      </c>
      <c r="V68" s="416">
        <v>623250</v>
      </c>
    </row>
    <row r="69" spans="21:22" ht="12.75" customHeight="1">
      <c r="U69" s="416">
        <v>88</v>
      </c>
      <c r="V69" s="416">
        <v>630020</v>
      </c>
    </row>
    <row r="70" spans="21:22" ht="12.75" customHeight="1">
      <c r="U70" s="416">
        <v>89</v>
      </c>
    </row>
    <row r="71" spans="21:22" ht="12.75" customHeight="1">
      <c r="U71" s="416">
        <v>90</v>
      </c>
    </row>
  </sheetData>
  <phoneticPr fontId="0" type="noConversion"/>
  <pageMargins left="0.74803149606299213" right="0.74803149606299213" top="0.98425196850393704" bottom="0.98425196850393704" header="0.51181102362204722" footer="0.51181102362204722"/>
  <pageSetup scale="71"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7">
    <pageSetUpPr fitToPage="1"/>
  </sheetPr>
  <dimension ref="A1:AT57"/>
  <sheetViews>
    <sheetView showOutlineSymbols="0" view="pageBreakPreview" zoomScaleSheetLayoutView="100" workbookViewId="0">
      <pane xSplit="1" ySplit="2" topLeftCell="B44"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5" style="415" customWidth="1"/>
    <col min="2" max="15" width="8.7109375" style="415" customWidth="1"/>
    <col min="16" max="16" width="3.85546875" style="415"/>
    <col min="17" max="17" width="5.85546875" style="415" customWidth="1"/>
    <col min="18" max="31" width="7.85546875" style="415" customWidth="1"/>
    <col min="32" max="32" width="3.85546875" style="415"/>
    <col min="33" max="33" width="5.5703125" style="415" bestFit="1" customWidth="1"/>
    <col min="34" max="34" width="7.85546875" style="415" bestFit="1" customWidth="1"/>
    <col min="35" max="35" width="5.5703125" style="415" bestFit="1" customWidth="1"/>
    <col min="36" max="36" width="6.7109375" style="415" bestFit="1" customWidth="1"/>
    <col min="37" max="37" width="4.140625" style="415" bestFit="1" customWidth="1"/>
    <col min="38" max="40" width="6.42578125" style="415" bestFit="1" customWidth="1"/>
    <col min="41" max="41" width="8.140625" style="415" bestFit="1" customWidth="1"/>
    <col min="42" max="42" width="4.140625" style="415" bestFit="1" customWidth="1"/>
    <col min="43" max="43" width="5.5703125" style="415" bestFit="1" customWidth="1"/>
    <col min="44" max="44" width="4.85546875" style="415" bestFit="1" customWidth="1"/>
    <col min="45" max="45" width="8.42578125" style="415" bestFit="1" customWidth="1"/>
    <col min="46" max="46" width="6.42578125" style="415" bestFit="1" customWidth="1"/>
    <col min="47" max="16384" width="3.85546875" style="415"/>
  </cols>
  <sheetData>
    <row r="1" spans="1:46" ht="12.75" customHeight="1">
      <c r="A1" s="411" t="s">
        <v>470</v>
      </c>
      <c r="R1" s="415" t="s">
        <v>588</v>
      </c>
      <c r="AG1" s="415" t="s">
        <v>589</v>
      </c>
    </row>
    <row r="2" spans="1:46" ht="15.75" customHeight="1">
      <c r="A2" s="415" t="s">
        <v>471</v>
      </c>
      <c r="B2" s="91" t="s">
        <v>472</v>
      </c>
      <c r="C2" s="91" t="s">
        <v>283</v>
      </c>
      <c r="D2" s="91" t="s">
        <v>475</v>
      </c>
      <c r="E2" s="91" t="s">
        <v>284</v>
      </c>
      <c r="F2" s="91" t="s">
        <v>480</v>
      </c>
      <c r="G2" s="91" t="s">
        <v>286</v>
      </c>
      <c r="H2" s="91" t="s">
        <v>482</v>
      </c>
      <c r="I2" s="91" t="s">
        <v>288</v>
      </c>
      <c r="J2" s="91" t="s">
        <v>289</v>
      </c>
      <c r="K2" s="91" t="s">
        <v>290</v>
      </c>
      <c r="L2" s="91" t="s">
        <v>291</v>
      </c>
      <c r="M2" s="91" t="s">
        <v>498</v>
      </c>
      <c r="N2" s="91" t="s">
        <v>274</v>
      </c>
      <c r="O2" s="91" t="s">
        <v>275</v>
      </c>
      <c r="R2" s="91" t="s">
        <v>472</v>
      </c>
      <c r="S2" s="91" t="s">
        <v>283</v>
      </c>
      <c r="T2" s="91" t="s">
        <v>475</v>
      </c>
      <c r="U2" s="91" t="s">
        <v>284</v>
      </c>
      <c r="V2" s="91" t="s">
        <v>480</v>
      </c>
      <c r="W2" s="91" t="s">
        <v>286</v>
      </c>
      <c r="X2" s="91" t="s">
        <v>482</v>
      </c>
      <c r="Y2" s="91" t="s">
        <v>288</v>
      </c>
      <c r="Z2" s="91" t="s">
        <v>289</v>
      </c>
      <c r="AA2" s="91" t="s">
        <v>290</v>
      </c>
      <c r="AB2" s="91" t="s">
        <v>291</v>
      </c>
      <c r="AC2" s="91" t="s">
        <v>498</v>
      </c>
      <c r="AD2" s="91" t="s">
        <v>274</v>
      </c>
      <c r="AE2" s="91" t="s">
        <v>275</v>
      </c>
      <c r="AG2" s="91" t="s">
        <v>472</v>
      </c>
      <c r="AH2" s="91" t="s">
        <v>283</v>
      </c>
      <c r="AI2" s="91" t="s">
        <v>475</v>
      </c>
      <c r="AJ2" s="91" t="s">
        <v>284</v>
      </c>
      <c r="AK2" s="91" t="s">
        <v>480</v>
      </c>
      <c r="AL2" s="91" t="s">
        <v>286</v>
      </c>
      <c r="AM2" s="91" t="s">
        <v>482</v>
      </c>
      <c r="AN2" s="91" t="s">
        <v>288</v>
      </c>
      <c r="AO2" s="91" t="s">
        <v>289</v>
      </c>
      <c r="AP2" s="91" t="s">
        <v>290</v>
      </c>
      <c r="AQ2" s="91" t="s">
        <v>291</v>
      </c>
      <c r="AR2" s="91" t="s">
        <v>498</v>
      </c>
      <c r="AS2" s="91" t="s">
        <v>274</v>
      </c>
      <c r="AT2" s="91" t="s">
        <v>275</v>
      </c>
    </row>
    <row r="3" spans="1:46" ht="12.75" hidden="1" customHeight="1">
      <c r="A3" s="474">
        <v>1960</v>
      </c>
      <c r="B3" s="301">
        <f t="shared" ref="B3:C8" si="0">R3+AG3</f>
        <v>7113.1653021443981</v>
      </c>
      <c r="C3" s="301">
        <f t="shared" si="0"/>
        <v>6419.3445946460815</v>
      </c>
      <c r="D3" s="301">
        <f t="shared" ref="D3:D17" si="1">T3+AI3</f>
        <v>12503.108064979928</v>
      </c>
      <c r="E3" s="301">
        <f t="shared" ref="E3:E17" si="2">U3+AJ3</f>
        <v>3492.2668196842505</v>
      </c>
      <c r="F3" s="296">
        <f t="shared" ref="F3:F47" si="3">V3+AK3</f>
        <v>3085</v>
      </c>
      <c r="G3" s="301">
        <f t="shared" ref="G3:G47" si="4">W3+AL3</f>
        <v>32173.085806867217</v>
      </c>
      <c r="H3" s="301">
        <f t="shared" ref="H3:H11" si="5">X3+AM3</f>
        <v>43061.366586342068</v>
      </c>
      <c r="I3" s="301">
        <f t="shared" ref="I3:J12" si="6">Y3+AN3</f>
        <v>37476.642681628153</v>
      </c>
      <c r="J3" s="301">
        <f t="shared" si="6"/>
        <v>8187.3136915773957</v>
      </c>
      <c r="K3" s="301">
        <f t="shared" ref="K3:L13" si="7">AA3+AP3</f>
        <v>2423.6420499084788</v>
      </c>
      <c r="L3" s="301">
        <f t="shared" si="7"/>
        <v>21195.475460432943</v>
      </c>
      <c r="M3" s="301">
        <f t="shared" ref="M3:N47" si="8">AC3+AR3</f>
        <v>5399.238487651719</v>
      </c>
      <c r="N3" s="301">
        <f t="shared" si="8"/>
        <v>39493.680892692988</v>
      </c>
      <c r="O3" s="296">
        <f t="shared" ref="O3:O47" si="9">AE3+AT3</f>
        <v>111442</v>
      </c>
      <c r="Q3" s="474"/>
      <c r="R3" s="301">
        <f t="shared" ref="R3:R8" si="10">R4*POWER(R$9/R$14, 1/5)</f>
        <v>6239.4736042188624</v>
      </c>
      <c r="S3" s="301">
        <f t="shared" ref="S3:S8" si="11">S4*POWER(S$26/S$31, 1/5)</f>
        <v>5482.5371700710348</v>
      </c>
      <c r="T3" s="301">
        <f t="shared" ref="T3:T8" si="12">T4*POWER(T$19/T$24, 1/5)</f>
        <v>11374.946600238738</v>
      </c>
      <c r="U3" s="301">
        <f>U4*POWER(U$26/U$31, 1/5)</f>
        <v>3019.0597608674179</v>
      </c>
      <c r="V3" s="296">
        <v>2761</v>
      </c>
      <c r="W3" s="301">
        <f>W4*POWER(W$5/W$10, 1/5)</f>
        <v>28725.603926421849</v>
      </c>
      <c r="X3" s="301">
        <f t="shared" ref="X3:X11" si="13">X4*POWER(X$13/X$18, 1/5)</f>
        <v>36672.558005847939</v>
      </c>
      <c r="Y3" s="301">
        <f t="shared" ref="Y3:Y11" si="14">Y4*POWER(Y$13/Y$18, 1/5)</f>
        <v>33077.857778866703</v>
      </c>
      <c r="Z3" s="301">
        <f t="shared" ref="Z3:Z11" si="15">Z4*POWER(Z$14/Z$19, 1/5)</f>
        <v>7110.418681974942</v>
      </c>
      <c r="AA3" s="301">
        <f t="shared" ref="AA3:AA12" si="16">AA4*POWER(AA$15/AA$20, 1/5)</f>
        <v>2156.9670129755245</v>
      </c>
      <c r="AB3" s="301">
        <f t="shared" ref="AB3:AB13" si="17">AB4*POWER(AB$15/AB$20, 1/5)</f>
        <v>17887.25469369036</v>
      </c>
      <c r="AC3" s="301">
        <f>AC4*POWER(AC$6/AC$11, 1/5)</f>
        <v>4834.499910533581</v>
      </c>
      <c r="AD3" s="301">
        <f t="shared" ref="AD3:AD13" si="18">AD4*POWER(AD$27/AD$32, 1/5)</f>
        <v>33180.782422754171</v>
      </c>
      <c r="AE3" s="157">
        <v>105162</v>
      </c>
      <c r="AF3" s="475"/>
      <c r="AG3" s="301">
        <f t="shared" ref="AG3:AG8" si="19">AG4*POWER(AG$9/AG$14, 1/5)</f>
        <v>873.691697925536</v>
      </c>
      <c r="AH3" s="301">
        <f t="shared" ref="AH3:AH17" si="20">AH4*POWER(AH$19/AH$24, 1/5)</f>
        <v>936.80742457504664</v>
      </c>
      <c r="AI3" s="301">
        <f t="shared" ref="AI3:AI17" si="21">AI4*POWER(AI$19/AI$24, 1/5)</f>
        <v>1128.1614647411905</v>
      </c>
      <c r="AJ3" s="301">
        <f t="shared" ref="AJ3:AJ17" si="22">AJ4*POWER(AJ$19/AJ$24, 1/5)</f>
        <v>473.20705881683273</v>
      </c>
      <c r="AK3" s="475">
        <v>324</v>
      </c>
      <c r="AL3" s="301">
        <f>AL4*POWER(AL$5/AL$10, 1/5)</f>
        <v>3447.4818804453671</v>
      </c>
      <c r="AM3" s="476">
        <f t="shared" ref="AM3:AN11" si="23">AM4*POWER(AM$13/AM$18, 1/5)</f>
        <v>6388.8085804941265</v>
      </c>
      <c r="AN3" s="476">
        <f t="shared" si="23"/>
        <v>4398.784902761452</v>
      </c>
      <c r="AO3" s="476">
        <f t="shared" ref="AO3:AO12" si="24">AO4*POWER(AO$14/AO$19, 1/5)</f>
        <v>1076.8950096024532</v>
      </c>
      <c r="AP3" s="476">
        <f t="shared" ref="AP3:AP12" si="25">AP4*POWER(AP$15/AP$20, 1/5)</f>
        <v>266.6750369329543</v>
      </c>
      <c r="AQ3" s="476">
        <f t="shared" ref="AQ3:AQ13" si="26">AQ4*POWER(AQ$15/AQ$20, 1/5)</f>
        <v>3308.2207667425823</v>
      </c>
      <c r="AR3" s="476">
        <f>AR4*POWER(AR$6/AR$11, 1/5)</f>
        <v>564.73857711813753</v>
      </c>
      <c r="AS3" s="476">
        <f t="shared" ref="AS3:AS14" si="27">AS4*POWER(AS$27/AS$32, 1/5)</f>
        <v>6312.8984699388166</v>
      </c>
      <c r="AT3" s="475">
        <v>6280</v>
      </c>
    </row>
    <row r="4" spans="1:46" ht="12.75" hidden="1" customHeight="1">
      <c r="A4" s="474">
        <v>1961</v>
      </c>
      <c r="B4" s="301">
        <f t="shared" si="0"/>
        <v>7280.7509201373678</v>
      </c>
      <c r="C4" s="301">
        <f t="shared" si="0"/>
        <v>6469.7168116216171</v>
      </c>
      <c r="D4" s="301">
        <f t="shared" si="1"/>
        <v>12746.70248237558</v>
      </c>
      <c r="E4" s="301">
        <f t="shared" si="2"/>
        <v>3515.0198242938754</v>
      </c>
      <c r="F4" s="296">
        <f t="shared" si="3"/>
        <v>3133</v>
      </c>
      <c r="G4" s="301">
        <f t="shared" si="4"/>
        <v>32445.890529400007</v>
      </c>
      <c r="H4" s="301">
        <f t="shared" si="5"/>
        <v>43394.557486906408</v>
      </c>
      <c r="I4" s="301">
        <f t="shared" si="6"/>
        <v>37788.352768507284</v>
      </c>
      <c r="J4" s="301">
        <f t="shared" si="6"/>
        <v>8308.4134971403691</v>
      </c>
      <c r="K4" s="301">
        <f t="shared" si="7"/>
        <v>2448.2433430897718</v>
      </c>
      <c r="L4" s="301">
        <f t="shared" si="7"/>
        <v>21438.237722430142</v>
      </c>
      <c r="M4" s="301">
        <f t="shared" si="8"/>
        <v>5443.3994227537696</v>
      </c>
      <c r="N4" s="301">
        <f t="shared" si="8"/>
        <v>39675.555093352807</v>
      </c>
      <c r="O4" s="296">
        <f t="shared" si="9"/>
        <v>112675</v>
      </c>
      <c r="Q4" s="474"/>
      <c r="R4" s="301">
        <f t="shared" si="10"/>
        <v>6390.238522216061</v>
      </c>
      <c r="S4" s="301">
        <f t="shared" si="11"/>
        <v>5519.036529306296</v>
      </c>
      <c r="T4" s="301">
        <f t="shared" si="12"/>
        <v>11582.297326474909</v>
      </c>
      <c r="U4" s="301">
        <f t="shared" ref="U4:U17" si="28">U5*POWER(U$26/U$31, 1/5)</f>
        <v>3032.6350259769756</v>
      </c>
      <c r="V4" s="296">
        <v>2802</v>
      </c>
      <c r="W4" s="301">
        <f>W5*POWER(W$5/W$10, 1/5)</f>
        <v>28940.264902879455</v>
      </c>
      <c r="X4" s="301">
        <f t="shared" si="13"/>
        <v>36861.17624046898</v>
      </c>
      <c r="Y4" s="301">
        <f t="shared" si="14"/>
        <v>33280.569391840792</v>
      </c>
      <c r="Z4" s="301">
        <f t="shared" si="15"/>
        <v>7208.8811408807769</v>
      </c>
      <c r="AA4" s="301">
        <f t="shared" si="16"/>
        <v>2176.9976737941624</v>
      </c>
      <c r="AB4" s="301">
        <f t="shared" si="17"/>
        <v>18097.187763443217</v>
      </c>
      <c r="AC4" s="301">
        <f>AC5*POWER(AC$6/AC$11, 1/5)</f>
        <v>4865.9614205913713</v>
      </c>
      <c r="AD4" s="301">
        <f t="shared" si="18"/>
        <v>33284.442070471465</v>
      </c>
      <c r="AE4" s="157">
        <v>106315</v>
      </c>
      <c r="AF4" s="475"/>
      <c r="AG4" s="301">
        <f t="shared" si="19"/>
        <v>890.51239792130661</v>
      </c>
      <c r="AH4" s="301">
        <f t="shared" si="20"/>
        <v>950.68028231532151</v>
      </c>
      <c r="AI4" s="301">
        <f t="shared" si="21"/>
        <v>1164.4051559006709</v>
      </c>
      <c r="AJ4" s="301">
        <f t="shared" si="22"/>
        <v>482.38479831689966</v>
      </c>
      <c r="AK4" s="475">
        <v>331</v>
      </c>
      <c r="AL4" s="301">
        <f>AL5*POWER(AL$5/AL$10, 1/5)</f>
        <v>3505.6256265205534</v>
      </c>
      <c r="AM4" s="476">
        <f t="shared" si="23"/>
        <v>6533.3812464374305</v>
      </c>
      <c r="AN4" s="476">
        <f t="shared" si="23"/>
        <v>4507.7833766664935</v>
      </c>
      <c r="AO4" s="476">
        <f t="shared" si="24"/>
        <v>1099.532356259592</v>
      </c>
      <c r="AP4" s="476">
        <f t="shared" si="25"/>
        <v>271.24566929560933</v>
      </c>
      <c r="AQ4" s="476">
        <f t="shared" si="26"/>
        <v>3341.0499589869255</v>
      </c>
      <c r="AR4" s="476">
        <f>AR5*POWER(AR$6/AR$11, 1/5)</f>
        <v>577.43800216239833</v>
      </c>
      <c r="AS4" s="476">
        <f t="shared" si="27"/>
        <v>6391.1130228813445</v>
      </c>
      <c r="AT4" s="475">
        <v>6360</v>
      </c>
    </row>
    <row r="5" spans="1:46" ht="12.75" hidden="1" customHeight="1">
      <c r="A5" s="474">
        <v>1962</v>
      </c>
      <c r="B5" s="301">
        <f t="shared" si="0"/>
        <v>7452.3033229186703</v>
      </c>
      <c r="C5" s="301">
        <f t="shared" si="0"/>
        <v>6520.5374572349692</v>
      </c>
      <c r="D5" s="301">
        <f t="shared" si="1"/>
        <v>12995.241015177278</v>
      </c>
      <c r="E5" s="301">
        <f t="shared" si="2"/>
        <v>3538.0118704627903</v>
      </c>
      <c r="F5" s="296">
        <f t="shared" si="3"/>
        <v>3187</v>
      </c>
      <c r="G5" s="296">
        <f t="shared" si="4"/>
        <v>32721.279999999999</v>
      </c>
      <c r="H5" s="301">
        <f t="shared" si="5"/>
        <v>43731.990051031724</v>
      </c>
      <c r="I5" s="301">
        <f t="shared" si="6"/>
        <v>38104.006034039056</v>
      </c>
      <c r="J5" s="301">
        <f t="shared" si="6"/>
        <v>8431.3526328999124</v>
      </c>
      <c r="K5" s="301">
        <f t="shared" si="7"/>
        <v>2473.1089884706366</v>
      </c>
      <c r="L5" s="301">
        <f t="shared" si="7"/>
        <v>21683.78963686317</v>
      </c>
      <c r="M5" s="301">
        <f t="shared" si="8"/>
        <v>5488.0506754664684</v>
      </c>
      <c r="N5" s="301">
        <f t="shared" si="8"/>
        <v>39858.722186081701</v>
      </c>
      <c r="O5" s="296">
        <f t="shared" si="9"/>
        <v>113819</v>
      </c>
      <c r="Q5" s="474"/>
      <c r="R5" s="301">
        <f t="shared" si="10"/>
        <v>6544.646385426352</v>
      </c>
      <c r="S5" s="301">
        <f t="shared" si="11"/>
        <v>5555.778878818368</v>
      </c>
      <c r="T5" s="301">
        <f t="shared" si="12"/>
        <v>11793.42779121726</v>
      </c>
      <c r="U5" s="301">
        <f t="shared" si="28"/>
        <v>3046.2713325489067</v>
      </c>
      <c r="V5" s="296">
        <v>2849</v>
      </c>
      <c r="W5" s="296">
        <v>29156.53</v>
      </c>
      <c r="X5" s="301">
        <f t="shared" si="13"/>
        <v>37050.76459662956</v>
      </c>
      <c r="Y5" s="301">
        <f t="shared" si="14"/>
        <v>33484.523285929616</v>
      </c>
      <c r="Z5" s="301">
        <f t="shared" si="15"/>
        <v>7308.7070716505623</v>
      </c>
      <c r="AA5" s="301">
        <f t="shared" si="16"/>
        <v>2197.2143492205423</v>
      </c>
      <c r="AB5" s="301">
        <f t="shared" si="17"/>
        <v>18309.584704512861</v>
      </c>
      <c r="AC5" s="301">
        <f>AC6*POWER(AC$6/AC$11, 1/5)</f>
        <v>4897.6276729458687</v>
      </c>
      <c r="AD5" s="301">
        <f t="shared" si="18"/>
        <v>33388.42555993631</v>
      </c>
      <c r="AE5" s="157">
        <v>107408</v>
      </c>
      <c r="AF5" s="475"/>
      <c r="AG5" s="301">
        <f t="shared" si="19"/>
        <v>907.65693749231809</v>
      </c>
      <c r="AH5" s="301">
        <f t="shared" si="20"/>
        <v>964.75857841660115</v>
      </c>
      <c r="AI5" s="301">
        <f t="shared" si="21"/>
        <v>1201.8132239600175</v>
      </c>
      <c r="AJ5" s="301">
        <f t="shared" si="22"/>
        <v>491.74053791388337</v>
      </c>
      <c r="AK5" s="475">
        <v>338</v>
      </c>
      <c r="AL5" s="475">
        <v>3564.75</v>
      </c>
      <c r="AM5" s="476">
        <f t="shared" si="23"/>
        <v>6681.2254544021635</v>
      </c>
      <c r="AN5" s="476">
        <f t="shared" si="23"/>
        <v>4619.4827481094371</v>
      </c>
      <c r="AO5" s="476">
        <f t="shared" si="24"/>
        <v>1122.6455612493501</v>
      </c>
      <c r="AP5" s="476">
        <f t="shared" si="25"/>
        <v>275.89463925009449</v>
      </c>
      <c r="AQ5" s="476">
        <f t="shared" si="26"/>
        <v>3374.2049323503074</v>
      </c>
      <c r="AR5" s="476">
        <f>AR6*POWER(AR$6/AR$11, 1/5)</f>
        <v>590.42300252059954</v>
      </c>
      <c r="AS5" s="476">
        <f t="shared" si="27"/>
        <v>6470.2966261453894</v>
      </c>
      <c r="AT5" s="475">
        <v>6411</v>
      </c>
    </row>
    <row r="6" spans="1:46" ht="12.75" hidden="1" customHeight="1">
      <c r="A6" s="474">
        <v>1963</v>
      </c>
      <c r="B6" s="301">
        <f t="shared" si="0"/>
        <v>7627.9167699786212</v>
      </c>
      <c r="C6" s="301">
        <f t="shared" si="0"/>
        <v>6571.8111914316614</v>
      </c>
      <c r="D6" s="301">
        <f t="shared" si="1"/>
        <v>13248.829970343426</v>
      </c>
      <c r="E6" s="301">
        <f t="shared" si="2"/>
        <v>3561.2466849351749</v>
      </c>
      <c r="F6" s="296">
        <f t="shared" si="3"/>
        <v>3240</v>
      </c>
      <c r="G6" s="296">
        <f t="shared" si="4"/>
        <v>32354.580000000009</v>
      </c>
      <c r="H6" s="301">
        <f t="shared" si="5"/>
        <v>44073.743300237693</v>
      </c>
      <c r="I6" s="301">
        <f t="shared" si="6"/>
        <v>38423.677017460024</v>
      </c>
      <c r="J6" s="301">
        <f t="shared" si="6"/>
        <v>8556.1599827022073</v>
      </c>
      <c r="K6" s="301">
        <f t="shared" si="7"/>
        <v>2498.2420561286804</v>
      </c>
      <c r="L6" s="301">
        <f t="shared" si="7"/>
        <v>21932.163353757187</v>
      </c>
      <c r="M6" s="296">
        <f t="shared" si="8"/>
        <v>5533.2</v>
      </c>
      <c r="N6" s="301">
        <f t="shared" si="8"/>
        <v>40043.195188776124</v>
      </c>
      <c r="O6" s="296">
        <f t="shared" si="9"/>
        <v>126751</v>
      </c>
      <c r="Q6" s="474"/>
      <c r="R6" s="301">
        <f t="shared" si="10"/>
        <v>6702.7852186369455</v>
      </c>
      <c r="S6" s="301">
        <f t="shared" si="11"/>
        <v>5592.7658362870097</v>
      </c>
      <c r="T6" s="301">
        <f t="shared" si="12"/>
        <v>12008.406894263899</v>
      </c>
      <c r="U6" s="301">
        <f t="shared" si="28"/>
        <v>3059.9689550574176</v>
      </c>
      <c r="V6" s="296">
        <v>2894</v>
      </c>
      <c r="W6" s="296">
        <v>28908.100000000009</v>
      </c>
      <c r="X6" s="301">
        <f t="shared" si="13"/>
        <v>37241.328063962857</v>
      </c>
      <c r="Y6" s="301">
        <f t="shared" si="14"/>
        <v>33689.727074226204</v>
      </c>
      <c r="Z6" s="301">
        <f t="shared" si="15"/>
        <v>7409.9153551404588</v>
      </c>
      <c r="AA6" s="301">
        <f t="shared" si="16"/>
        <v>2217.618766678168</v>
      </c>
      <c r="AB6" s="301">
        <f t="shared" si="17"/>
        <v>18524.474434029275</v>
      </c>
      <c r="AC6" s="296">
        <v>4929.5</v>
      </c>
      <c r="AD6" s="301">
        <f t="shared" si="18"/>
        <v>33492.733902858468</v>
      </c>
      <c r="AE6" s="157">
        <v>109497</v>
      </c>
      <c r="AF6" s="475"/>
      <c r="AG6" s="301">
        <f t="shared" si="19"/>
        <v>925.1315513416755</v>
      </c>
      <c r="AH6" s="301">
        <f t="shared" si="20"/>
        <v>979.04535514465124</v>
      </c>
      <c r="AI6" s="301">
        <f t="shared" si="21"/>
        <v>1240.4230760795267</v>
      </c>
      <c r="AJ6" s="301">
        <f t="shared" si="22"/>
        <v>501.27772987775751</v>
      </c>
      <c r="AK6" s="475">
        <v>346</v>
      </c>
      <c r="AL6" s="475">
        <v>3446.48</v>
      </c>
      <c r="AM6" s="476">
        <f t="shared" si="23"/>
        <v>6832.4152362748382</v>
      </c>
      <c r="AN6" s="476">
        <f t="shared" si="23"/>
        <v>4733.9499432338225</v>
      </c>
      <c r="AO6" s="476">
        <f t="shared" si="24"/>
        <v>1146.244627561749</v>
      </c>
      <c r="AP6" s="476">
        <f t="shared" si="25"/>
        <v>280.62328945051257</v>
      </c>
      <c r="AQ6" s="476">
        <f t="shared" si="26"/>
        <v>3407.6889197279124</v>
      </c>
      <c r="AR6" s="475">
        <v>603.70000000000005</v>
      </c>
      <c r="AS6" s="476">
        <f t="shared" si="27"/>
        <v>6550.4612859176568</v>
      </c>
      <c r="AT6" s="475">
        <v>17254</v>
      </c>
    </row>
    <row r="7" spans="1:46" ht="12.75" hidden="1" customHeight="1">
      <c r="A7" s="474">
        <v>1964</v>
      </c>
      <c r="B7" s="301">
        <f t="shared" si="0"/>
        <v>7807.6877677910361</v>
      </c>
      <c r="C7" s="301">
        <f t="shared" si="0"/>
        <v>6623.542729978597</v>
      </c>
      <c r="D7" s="301">
        <f t="shared" si="1"/>
        <v>13507.578112542511</v>
      </c>
      <c r="E7" s="301">
        <f t="shared" si="2"/>
        <v>3584.7280626453539</v>
      </c>
      <c r="F7" s="296">
        <f t="shared" si="3"/>
        <v>3291</v>
      </c>
      <c r="G7" s="296">
        <f t="shared" si="4"/>
        <v>33585.5</v>
      </c>
      <c r="H7" s="301">
        <f t="shared" si="5"/>
        <v>44419.897956978471</v>
      </c>
      <c r="I7" s="301">
        <f t="shared" si="6"/>
        <v>38747.441963040103</v>
      </c>
      <c r="J7" s="301">
        <f t="shared" si="6"/>
        <v>8682.8649021208439</v>
      </c>
      <c r="K7" s="301">
        <f t="shared" si="7"/>
        <v>2523.6456551954138</v>
      </c>
      <c r="L7" s="301">
        <f t="shared" si="7"/>
        <v>22183.391394603837</v>
      </c>
      <c r="M7" s="296">
        <f t="shared" si="8"/>
        <v>5586.2</v>
      </c>
      <c r="N7" s="301">
        <f t="shared" si="8"/>
        <v>40228.987271245569</v>
      </c>
      <c r="O7" s="296">
        <f t="shared" si="9"/>
        <v>128805</v>
      </c>
      <c r="Q7" s="474"/>
      <c r="R7" s="301">
        <f t="shared" si="10"/>
        <v>6864.7451735852837</v>
      </c>
      <c r="S7" s="301">
        <f t="shared" si="11"/>
        <v>5629.9990301614962</v>
      </c>
      <c r="T7" s="301">
        <f t="shared" si="12"/>
        <v>12227.304791368118</v>
      </c>
      <c r="U7" s="301">
        <f t="shared" si="28"/>
        <v>3073.728169210895</v>
      </c>
      <c r="V7" s="296">
        <v>2935</v>
      </c>
      <c r="W7" s="296">
        <v>29770.83</v>
      </c>
      <c r="X7" s="301">
        <f t="shared" si="13"/>
        <v>37432.871657765274</v>
      </c>
      <c r="Y7" s="301">
        <f t="shared" si="14"/>
        <v>33896.188416479046</v>
      </c>
      <c r="Z7" s="301">
        <f t="shared" si="15"/>
        <v>7512.5251336617685</v>
      </c>
      <c r="AA7" s="301">
        <f t="shared" si="16"/>
        <v>2238.2126696322512</v>
      </c>
      <c r="AB7" s="301">
        <f t="shared" si="17"/>
        <v>18741.886208507214</v>
      </c>
      <c r="AC7" s="296">
        <v>4970</v>
      </c>
      <c r="AD7" s="301">
        <f t="shared" si="18"/>
        <v>33597.368114108365</v>
      </c>
      <c r="AE7" s="157">
        <v>111301</v>
      </c>
      <c r="AF7" s="475"/>
      <c r="AG7" s="301">
        <f t="shared" si="19"/>
        <v>942.9425942057527</v>
      </c>
      <c r="AH7" s="301">
        <f t="shared" si="20"/>
        <v>993.54369981710056</v>
      </c>
      <c r="AI7" s="301">
        <f t="shared" si="21"/>
        <v>1280.2733211743923</v>
      </c>
      <c r="AJ7" s="301">
        <f t="shared" si="22"/>
        <v>510.99989343445918</v>
      </c>
      <c r="AK7" s="475">
        <v>356</v>
      </c>
      <c r="AL7" s="475">
        <v>3814.67</v>
      </c>
      <c r="AM7" s="476">
        <f t="shared" si="23"/>
        <v>6987.0262992131966</v>
      </c>
      <c r="AN7" s="476">
        <f t="shared" si="23"/>
        <v>4851.2535465610545</v>
      </c>
      <c r="AO7" s="476">
        <f t="shared" si="24"/>
        <v>1170.339768459075</v>
      </c>
      <c r="AP7" s="476">
        <f t="shared" si="25"/>
        <v>285.43298556316256</v>
      </c>
      <c r="AQ7" s="476">
        <f t="shared" si="26"/>
        <v>3441.5051860966228</v>
      </c>
      <c r="AR7" s="475">
        <v>616.20000000000005</v>
      </c>
      <c r="AS7" s="476">
        <f t="shared" si="27"/>
        <v>6631.6191571372065</v>
      </c>
      <c r="AT7" s="475">
        <v>17504</v>
      </c>
    </row>
    <row r="8" spans="1:46" ht="12.75" hidden="1" customHeight="1">
      <c r="A8" s="474">
        <v>1965</v>
      </c>
      <c r="B8" s="301">
        <f t="shared" si="0"/>
        <v>7991.7151235178426</v>
      </c>
      <c r="C8" s="301">
        <f t="shared" si="0"/>
        <v>6675.7368452029141</v>
      </c>
      <c r="D8" s="301">
        <f t="shared" si="1"/>
        <v>13771.596725655541</v>
      </c>
      <c r="E8" s="301">
        <f t="shared" si="2"/>
        <v>3608.4598680219378</v>
      </c>
      <c r="F8" s="296">
        <f t="shared" si="3"/>
        <v>3215</v>
      </c>
      <c r="G8" s="296">
        <f t="shared" si="4"/>
        <v>34116.639999999999</v>
      </c>
      <c r="H8" s="301">
        <f t="shared" si="5"/>
        <v>44770.536482684416</v>
      </c>
      <c r="I8" s="301">
        <f t="shared" si="6"/>
        <v>39075.378861461701</v>
      </c>
      <c r="J8" s="301">
        <f t="shared" si="6"/>
        <v>8811.4972264974695</v>
      </c>
      <c r="K8" s="301">
        <f t="shared" si="7"/>
        <v>2549.322934399635</v>
      </c>
      <c r="L8" s="301">
        <f t="shared" si="7"/>
        <v>22437.506656662765</v>
      </c>
      <c r="M8" s="296">
        <f t="shared" si="8"/>
        <v>5645</v>
      </c>
      <c r="N8" s="301">
        <f t="shared" si="8"/>
        <v>40416.111757065424</v>
      </c>
      <c r="O8" s="296">
        <f t="shared" si="9"/>
        <v>130892</v>
      </c>
      <c r="Q8" s="474"/>
      <c r="R8" s="301">
        <f t="shared" si="10"/>
        <v>7030.618580352716</v>
      </c>
      <c r="S8" s="301">
        <f t="shared" si="11"/>
        <v>5667.4800997323155</v>
      </c>
      <c r="T8" s="301">
        <f t="shared" si="12"/>
        <v>12450.192917132857</v>
      </c>
      <c r="U8" s="301">
        <f t="shared" si="28"/>
        <v>3087.5492519574536</v>
      </c>
      <c r="V8" s="296">
        <v>2959</v>
      </c>
      <c r="W8" s="296">
        <v>30397.759999999998</v>
      </c>
      <c r="X8" s="301">
        <f t="shared" si="13"/>
        <v>37625.400419128411</v>
      </c>
      <c r="Y8" s="301">
        <f t="shared" si="14"/>
        <v>34103.915019377986</v>
      </c>
      <c r="Z8" s="301">
        <f t="shared" si="15"/>
        <v>7616.5558146014691</v>
      </c>
      <c r="AA8" s="301">
        <f t="shared" si="16"/>
        <v>2258.9978177386815</v>
      </c>
      <c r="AB8" s="301">
        <f t="shared" si="17"/>
        <v>18961.849627829382</v>
      </c>
      <c r="AC8" s="296">
        <v>5014.7</v>
      </c>
      <c r="AD8" s="301">
        <f t="shared" si="18"/>
        <v>33702.329211726981</v>
      </c>
      <c r="AE8" s="157">
        <v>113090</v>
      </c>
      <c r="AF8" s="475"/>
      <c r="AG8" s="301">
        <f t="shared" si="19"/>
        <v>961.09654316512626</v>
      </c>
      <c r="AH8" s="301">
        <f t="shared" si="20"/>
        <v>1008.256745470599</v>
      </c>
      <c r="AI8" s="301">
        <f t="shared" si="21"/>
        <v>1321.4038085226834</v>
      </c>
      <c r="AJ8" s="301">
        <f t="shared" si="22"/>
        <v>520.91061606448397</v>
      </c>
      <c r="AK8" s="475">
        <v>256</v>
      </c>
      <c r="AL8" s="475">
        <v>3718.88</v>
      </c>
      <c r="AM8" s="476">
        <f t="shared" si="23"/>
        <v>7145.1360635560031</v>
      </c>
      <c r="AN8" s="476">
        <f t="shared" si="23"/>
        <v>4971.4638420837155</v>
      </c>
      <c r="AO8" s="476">
        <f t="shared" si="24"/>
        <v>1194.9414118960003</v>
      </c>
      <c r="AP8" s="476">
        <f t="shared" si="25"/>
        <v>290.32511666095343</v>
      </c>
      <c r="AQ8" s="476">
        <f t="shared" si="26"/>
        <v>3475.657028833381</v>
      </c>
      <c r="AR8" s="475">
        <v>630.29999999999995</v>
      </c>
      <c r="AS8" s="476">
        <f t="shared" si="27"/>
        <v>6713.7825453384457</v>
      </c>
      <c r="AT8" s="475">
        <v>17802</v>
      </c>
    </row>
    <row r="9" spans="1:46" ht="12.75" hidden="1" customHeight="1">
      <c r="A9" s="474">
        <v>1966</v>
      </c>
      <c r="B9" s="296">
        <f t="shared" ref="B9:B47" si="29">R9+AG9</f>
        <v>8180.1000000000013</v>
      </c>
      <c r="C9" s="296">
        <f t="shared" ref="C9:C47" si="30">S9+AH9</f>
        <v>6728.3983667411976</v>
      </c>
      <c r="D9" s="301">
        <f t="shared" si="1"/>
        <v>14040.999675936142</v>
      </c>
      <c r="E9" s="301">
        <f t="shared" si="2"/>
        <v>3632.4460363171779</v>
      </c>
      <c r="F9" s="296">
        <f t="shared" si="3"/>
        <v>3249</v>
      </c>
      <c r="G9" s="296">
        <f t="shared" si="4"/>
        <v>34198.799999999996</v>
      </c>
      <c r="H9" s="301">
        <f t="shared" si="5"/>
        <v>45125.743116662459</v>
      </c>
      <c r="I9" s="301">
        <f t="shared" si="6"/>
        <v>39407.567492219059</v>
      </c>
      <c r="J9" s="301">
        <f t="shared" si="6"/>
        <v>8942.0872791255042</v>
      </c>
      <c r="K9" s="301">
        <f t="shared" si="7"/>
        <v>2575.2770826189617</v>
      </c>
      <c r="L9" s="301">
        <f t="shared" si="7"/>
        <v>22694.54241731307</v>
      </c>
      <c r="M9" s="296">
        <f t="shared" si="8"/>
        <v>5706.4000000000005</v>
      </c>
      <c r="N9" s="301">
        <f t="shared" si="8"/>
        <v>40604.582125452682</v>
      </c>
      <c r="O9" s="296">
        <f t="shared" si="9"/>
        <v>132956</v>
      </c>
      <c r="Q9" s="474"/>
      <c r="R9" s="296">
        <v>7200.5000000000009</v>
      </c>
      <c r="S9" s="301">
        <f t="shared" ref="S9:S22" si="31">S10*POWER(S$26/S$31, 1/5)</f>
        <v>5705.2106952033428</v>
      </c>
      <c r="T9" s="301">
        <f>T10*POWER(T$19/T$24, 1/5)</f>
        <v>12677.144008322486</v>
      </c>
      <c r="U9" s="301">
        <f t="shared" si="28"/>
        <v>3101.4324814905108</v>
      </c>
      <c r="V9" s="296">
        <v>2985</v>
      </c>
      <c r="W9" s="296">
        <v>30300.94</v>
      </c>
      <c r="X9" s="301">
        <f t="shared" si="13"/>
        <v>37818.919415071752</v>
      </c>
      <c r="Y9" s="301">
        <f t="shared" si="14"/>
        <v>34312.914636841917</v>
      </c>
      <c r="Z9" s="301">
        <f t="shared" si="15"/>
        <v>7722.0270740928854</v>
      </c>
      <c r="AA9" s="301">
        <f t="shared" si="16"/>
        <v>2279.9759869943837</v>
      </c>
      <c r="AB9" s="301">
        <f t="shared" si="17"/>
        <v>19184.394639276357</v>
      </c>
      <c r="AC9" s="296">
        <v>5061.1000000000004</v>
      </c>
      <c r="AD9" s="301">
        <f t="shared" si="18"/>
        <v>33807.618216935734</v>
      </c>
      <c r="AE9" s="157">
        <v>114894</v>
      </c>
      <c r="AF9" s="475"/>
      <c r="AG9" s="475">
        <v>979.6</v>
      </c>
      <c r="AH9" s="301">
        <f t="shared" si="20"/>
        <v>1023.1876715378545</v>
      </c>
      <c r="AI9" s="301">
        <f t="shared" si="21"/>
        <v>1363.8556676136552</v>
      </c>
      <c r="AJ9" s="301">
        <f t="shared" si="22"/>
        <v>531.01355482666702</v>
      </c>
      <c r="AK9" s="475">
        <v>264</v>
      </c>
      <c r="AL9" s="475">
        <v>3897.86</v>
      </c>
      <c r="AM9" s="476">
        <f t="shared" si="23"/>
        <v>7306.8237015907052</v>
      </c>
      <c r="AN9" s="476">
        <f t="shared" si="23"/>
        <v>5094.652855377145</v>
      </c>
      <c r="AO9" s="476">
        <f t="shared" si="24"/>
        <v>1220.0602050326188</v>
      </c>
      <c r="AP9" s="476">
        <f t="shared" si="25"/>
        <v>295.30109562457784</v>
      </c>
      <c r="AQ9" s="476">
        <f t="shared" si="26"/>
        <v>3510.1477780367131</v>
      </c>
      <c r="AR9" s="475">
        <v>645.29999999999995</v>
      </c>
      <c r="AS9" s="476">
        <f t="shared" si="27"/>
        <v>6796.9639085169483</v>
      </c>
      <c r="AT9" s="475">
        <v>18062</v>
      </c>
    </row>
    <row r="10" spans="1:46" ht="12.75" hidden="1" customHeight="1">
      <c r="A10" s="474">
        <v>1967</v>
      </c>
      <c r="B10" s="296">
        <f t="shared" si="29"/>
        <v>8348.3000000000011</v>
      </c>
      <c r="C10" s="296">
        <f t="shared" si="30"/>
        <v>6781.5321822991928</v>
      </c>
      <c r="D10" s="301">
        <f t="shared" si="1"/>
        <v>14315.90347687579</v>
      </c>
      <c r="E10" s="301">
        <f t="shared" si="2"/>
        <v>3656.6905749620259</v>
      </c>
      <c r="F10" s="296">
        <f t="shared" si="3"/>
        <v>3288</v>
      </c>
      <c r="G10" s="296">
        <f t="shared" si="4"/>
        <v>34138.01</v>
      </c>
      <c r="H10" s="301">
        <f t="shared" si="5"/>
        <v>45485.603915874395</v>
      </c>
      <c r="I10" s="301">
        <f t="shared" si="6"/>
        <v>39744.089467062717</v>
      </c>
      <c r="J10" s="301">
        <f t="shared" si="6"/>
        <v>9074.6658795795393</v>
      </c>
      <c r="K10" s="301">
        <f t="shared" si="7"/>
        <v>2601.5113294396274</v>
      </c>
      <c r="L10" s="301">
        <f t="shared" si="7"/>
        <v>22954.532338455254</v>
      </c>
      <c r="M10" s="296">
        <f t="shared" si="8"/>
        <v>5740.7</v>
      </c>
      <c r="N10" s="301">
        <f t="shared" si="8"/>
        <v>40794.412013164831</v>
      </c>
      <c r="O10" s="296">
        <f t="shared" si="9"/>
        <v>129875</v>
      </c>
      <c r="Q10" s="474"/>
      <c r="R10" s="296">
        <v>7353.2000000000007</v>
      </c>
      <c r="S10" s="301">
        <f t="shared" si="31"/>
        <v>5743.1924777644963</v>
      </c>
      <c r="T10" s="301">
        <f t="shared" ref="T10:T16" si="32">T11*POWER(T$19/T$24, 1/5)</f>
        <v>12908.232127599549</v>
      </c>
      <c r="U10" s="301">
        <f t="shared" si="28"/>
        <v>3115.3781372543872</v>
      </c>
      <c r="V10" s="296">
        <v>3016</v>
      </c>
      <c r="W10" s="296">
        <v>30262.34</v>
      </c>
      <c r="X10" s="301">
        <f t="shared" si="13"/>
        <v>38013.433738676031</v>
      </c>
      <c r="Y10" s="301">
        <f t="shared" si="14"/>
        <v>34523.195070308211</v>
      </c>
      <c r="Z10" s="301">
        <f t="shared" si="15"/>
        <v>7828.9588607371888</v>
      </c>
      <c r="AA10" s="301">
        <f t="shared" si="16"/>
        <v>2301.1489698890655</v>
      </c>
      <c r="AB10" s="301">
        <f t="shared" si="17"/>
        <v>19409.551541603811</v>
      </c>
      <c r="AC10" s="296">
        <v>5080</v>
      </c>
      <c r="AD10" s="301">
        <f t="shared" si="18"/>
        <v>33913.236154146434</v>
      </c>
      <c r="AE10" s="157">
        <v>111844</v>
      </c>
      <c r="AF10" s="475"/>
      <c r="AG10" s="475">
        <v>995.1</v>
      </c>
      <c r="AH10" s="301">
        <f t="shared" si="20"/>
        <v>1038.3397045346965</v>
      </c>
      <c r="AI10" s="301">
        <f t="shared" si="21"/>
        <v>1407.6713492762408</v>
      </c>
      <c r="AJ10" s="301">
        <f t="shared" si="22"/>
        <v>541.31243770763876</v>
      </c>
      <c r="AK10" s="475">
        <v>272</v>
      </c>
      <c r="AL10" s="475">
        <v>3875.67</v>
      </c>
      <c r="AM10" s="476">
        <f t="shared" si="23"/>
        <v>7472.1701771983662</v>
      </c>
      <c r="AN10" s="476">
        <f t="shared" si="23"/>
        <v>5220.8943967545056</v>
      </c>
      <c r="AO10" s="476">
        <f t="shared" si="24"/>
        <v>1245.7070188423504</v>
      </c>
      <c r="AP10" s="476">
        <f t="shared" si="25"/>
        <v>300.36235955056173</v>
      </c>
      <c r="AQ10" s="476">
        <f t="shared" si="26"/>
        <v>3544.9807968514424</v>
      </c>
      <c r="AR10" s="475">
        <v>660.7</v>
      </c>
      <c r="AS10" s="476">
        <f t="shared" si="27"/>
        <v>6881.1758590183963</v>
      </c>
      <c r="AT10" s="475">
        <v>18031</v>
      </c>
    </row>
    <row r="11" spans="1:46" ht="12.75" hidden="1" customHeight="1">
      <c r="A11" s="474">
        <v>1968</v>
      </c>
      <c r="B11" s="296">
        <f t="shared" si="29"/>
        <v>8532.4</v>
      </c>
      <c r="C11" s="296">
        <f t="shared" si="30"/>
        <v>6835.1432384221862</v>
      </c>
      <c r="D11" s="301">
        <f t="shared" si="1"/>
        <v>14596.427355823042</v>
      </c>
      <c r="E11" s="301">
        <f t="shared" si="2"/>
        <v>3681.1975649473825</v>
      </c>
      <c r="F11" s="296">
        <f t="shared" si="3"/>
        <v>3325</v>
      </c>
      <c r="G11" s="296">
        <f t="shared" si="4"/>
        <v>36550.35</v>
      </c>
      <c r="H11" s="301">
        <f t="shared" si="5"/>
        <v>45850.206795612976</v>
      </c>
      <c r="I11" s="301">
        <f t="shared" si="6"/>
        <v>40085.028274515127</v>
      </c>
      <c r="J11" s="301">
        <f t="shared" si="6"/>
        <v>9209.2643521931404</v>
      </c>
      <c r="K11" s="301">
        <f t="shared" si="7"/>
        <v>2628.0289457246872</v>
      </c>
      <c r="L11" s="301">
        <f t="shared" si="7"/>
        <v>23217.510470964204</v>
      </c>
      <c r="M11" s="296">
        <f t="shared" si="8"/>
        <v>5766.7</v>
      </c>
      <c r="N11" s="301">
        <f t="shared" si="8"/>
        <v>40985.615216422157</v>
      </c>
      <c r="O11" s="296">
        <f t="shared" si="9"/>
        <v>132024</v>
      </c>
      <c r="Q11" s="474"/>
      <c r="R11" s="296">
        <v>7524.5</v>
      </c>
      <c r="S11" s="301">
        <f t="shared" si="31"/>
        <v>5781.4271196648733</v>
      </c>
      <c r="T11" s="301">
        <f t="shared" si="32"/>
        <v>13143.532687694193</v>
      </c>
      <c r="U11" s="301">
        <f t="shared" si="28"/>
        <v>3129.3864999499297</v>
      </c>
      <c r="V11" s="296">
        <v>3044</v>
      </c>
      <c r="W11" s="296">
        <v>30313.040000000001</v>
      </c>
      <c r="X11" s="301">
        <f t="shared" si="13"/>
        <v>38208.948509217247</v>
      </c>
      <c r="Y11" s="301">
        <f t="shared" si="14"/>
        <v>34734.764169023925</v>
      </c>
      <c r="Z11" s="301">
        <f t="shared" si="15"/>
        <v>7937.3713993764322</v>
      </c>
      <c r="AA11" s="301">
        <f t="shared" si="16"/>
        <v>2322.5185755583798</v>
      </c>
      <c r="AB11" s="301">
        <f t="shared" si="17"/>
        <v>19637.350989167582</v>
      </c>
      <c r="AC11" s="296">
        <v>5092</v>
      </c>
      <c r="AD11" s="301">
        <f t="shared" si="18"/>
        <v>34019.184050971235</v>
      </c>
      <c r="AE11" s="157">
        <v>113685</v>
      </c>
      <c r="AF11" s="475"/>
      <c r="AG11" s="475">
        <v>1007.9</v>
      </c>
      <c r="AH11" s="301">
        <f t="shared" si="20"/>
        <v>1053.7161187573133</v>
      </c>
      <c r="AI11" s="301">
        <f t="shared" si="21"/>
        <v>1452.8946681288498</v>
      </c>
      <c r="AJ11" s="301">
        <f t="shared" si="22"/>
        <v>551.8110649974526</v>
      </c>
      <c r="AK11" s="475">
        <v>281</v>
      </c>
      <c r="AL11" s="475">
        <v>6237.31</v>
      </c>
      <c r="AM11" s="476">
        <f t="shared" si="23"/>
        <v>7641.258286395725</v>
      </c>
      <c r="AN11" s="476">
        <f t="shared" si="23"/>
        <v>5350.264105491201</v>
      </c>
      <c r="AO11" s="476">
        <f t="shared" si="24"/>
        <v>1271.8929528167082</v>
      </c>
      <c r="AP11" s="476">
        <f t="shared" si="25"/>
        <v>305.51037016630738</v>
      </c>
      <c r="AQ11" s="476">
        <f t="shared" si="26"/>
        <v>3580.1594817966229</v>
      </c>
      <c r="AR11" s="475">
        <v>674.7</v>
      </c>
      <c r="AS11" s="476">
        <f t="shared" si="27"/>
        <v>6966.4311654509193</v>
      </c>
      <c r="AT11" s="475">
        <v>18339</v>
      </c>
    </row>
    <row r="12" spans="1:46" ht="12.75" hidden="1" customHeight="1">
      <c r="A12" s="474">
        <v>1969</v>
      </c>
      <c r="B12" s="296">
        <f t="shared" si="29"/>
        <v>8743.4</v>
      </c>
      <c r="C12" s="296">
        <f t="shared" si="30"/>
        <v>6889.2365412761937</v>
      </c>
      <c r="D12" s="301">
        <f t="shared" si="1"/>
        <v>14882.693322407093</v>
      </c>
      <c r="E12" s="301">
        <f t="shared" si="2"/>
        <v>3705.971162232056</v>
      </c>
      <c r="F12" s="296">
        <f t="shared" si="3"/>
        <v>3340</v>
      </c>
      <c r="G12" s="296">
        <f t="shared" si="4"/>
        <v>36997.589999999997</v>
      </c>
      <c r="H12" s="301">
        <f>X12+AM12</f>
        <v>46219.641571096108</v>
      </c>
      <c r="I12" s="301">
        <f>Y12+AN12</f>
        <v>40430.469325483929</v>
      </c>
      <c r="J12" s="301">
        <f t="shared" si="6"/>
        <v>9345.9145346877958</v>
      </c>
      <c r="K12" s="301">
        <f t="shared" si="7"/>
        <v>2654.8332441907569</v>
      </c>
      <c r="L12" s="301">
        <f t="shared" si="7"/>
        <v>23483.511259193907</v>
      </c>
      <c r="M12" s="296">
        <f t="shared" si="8"/>
        <v>5804.8</v>
      </c>
      <c r="N12" s="301">
        <f t="shared" si="8"/>
        <v>41178.205692853786</v>
      </c>
      <c r="O12" s="296">
        <f t="shared" si="9"/>
        <v>134333</v>
      </c>
      <c r="Q12" s="474"/>
      <c r="R12" s="296">
        <v>7707.7999999999993</v>
      </c>
      <c r="S12" s="301">
        <f t="shared" si="31"/>
        <v>5819.9163042863784</v>
      </c>
      <c r="T12" s="301">
        <f t="shared" si="32"/>
        <v>13383.12247601417</v>
      </c>
      <c r="U12" s="301">
        <f t="shared" si="28"/>
        <v>3143.4578515401631</v>
      </c>
      <c r="V12" s="296">
        <v>3050</v>
      </c>
      <c r="W12" s="296">
        <v>30537</v>
      </c>
      <c r="X12" s="301">
        <f>X13*POWER(X$13/X$18, 1/5)</f>
        <v>38405.468872301419</v>
      </c>
      <c r="Y12" s="301">
        <f>Y13*POWER(Y$13/Y$18, 1/5)</f>
        <v>34947.629830338788</v>
      </c>
      <c r="Z12" s="301">
        <f>Z13*POWER(Z$14/Z$19, 1/5)</f>
        <v>8047.2851949188316</v>
      </c>
      <c r="AA12" s="301">
        <f t="shared" si="16"/>
        <v>2344.0866299385066</v>
      </c>
      <c r="AB12" s="301">
        <f t="shared" si="17"/>
        <v>19867.823996097173</v>
      </c>
      <c r="AC12" s="296">
        <v>5116.8</v>
      </c>
      <c r="AD12" s="301">
        <f t="shared" si="18"/>
        <v>34125.462938232653</v>
      </c>
      <c r="AE12" s="157">
        <v>115676</v>
      </c>
      <c r="AF12" s="475"/>
      <c r="AG12" s="475">
        <v>1035.5999999999999</v>
      </c>
      <c r="AH12" s="301">
        <f t="shared" si="20"/>
        <v>1069.3202369898154</v>
      </c>
      <c r="AI12" s="301">
        <f t="shared" si="21"/>
        <v>1499.5708463929232</v>
      </c>
      <c r="AJ12" s="301">
        <f t="shared" si="22"/>
        <v>562.5133106918928</v>
      </c>
      <c r="AK12" s="475">
        <v>290</v>
      </c>
      <c r="AL12" s="475">
        <v>6460.59</v>
      </c>
      <c r="AM12" s="476">
        <f>AM13*POWER(AM$13/AM$18, 1/5)</f>
        <v>7814.1726987946868</v>
      </c>
      <c r="AN12" s="476">
        <f>AN13*POWER(AN$13/AN$18, 1/5)</f>
        <v>5482.8394951451401</v>
      </c>
      <c r="AO12" s="476">
        <f t="shared" si="24"/>
        <v>1298.6293397689635</v>
      </c>
      <c r="AP12" s="476">
        <f t="shared" si="25"/>
        <v>310.74661425225048</v>
      </c>
      <c r="AQ12" s="476">
        <f t="shared" si="26"/>
        <v>3615.6872630967323</v>
      </c>
      <c r="AR12" s="475">
        <v>688</v>
      </c>
      <c r="AS12" s="476">
        <f t="shared" si="27"/>
        <v>7052.7427546211347</v>
      </c>
      <c r="AT12" s="475">
        <v>18657</v>
      </c>
    </row>
    <row r="13" spans="1:46" ht="12.75" hidden="1" customHeight="1">
      <c r="A13" s="474">
        <v>1970</v>
      </c>
      <c r="B13" s="296">
        <f t="shared" si="29"/>
        <v>8950.9</v>
      </c>
      <c r="C13" s="296">
        <f t="shared" si="30"/>
        <v>6943.8171574401113</v>
      </c>
      <c r="D13" s="301">
        <f t="shared" si="1"/>
        <v>15174.82623881751</v>
      </c>
      <c r="E13" s="301">
        <f t="shared" si="2"/>
        <v>3731.0155991779448</v>
      </c>
      <c r="F13" s="296">
        <f t="shared" si="3"/>
        <v>3349</v>
      </c>
      <c r="G13" s="296">
        <f t="shared" si="4"/>
        <v>37394.03</v>
      </c>
      <c r="H13" s="296">
        <f t="shared" ref="H13:H47" si="33">X13+AM13</f>
        <v>46594</v>
      </c>
      <c r="I13" s="296">
        <f t="shared" ref="I13:I47" si="34">Y13+AN13</f>
        <v>40780.5</v>
      </c>
      <c r="J13" s="301">
        <f t="shared" ref="J13:J47" si="35">Z13+AO13</f>
        <v>9484.6487869558077</v>
      </c>
      <c r="K13" s="301">
        <f t="shared" si="7"/>
        <v>2681.927579993423</v>
      </c>
      <c r="L13" s="301">
        <f t="shared" si="7"/>
        <v>23752.569545534348</v>
      </c>
      <c r="M13" s="296">
        <f t="shared" si="8"/>
        <v>5864.3</v>
      </c>
      <c r="N13" s="301">
        <f t="shared" si="8"/>
        <v>41372.197563467736</v>
      </c>
      <c r="O13" s="296">
        <f t="shared" si="9"/>
        <v>137087</v>
      </c>
      <c r="Q13" s="474"/>
      <c r="R13" s="296">
        <v>7907.4</v>
      </c>
      <c r="S13" s="301">
        <f t="shared" si="31"/>
        <v>5858.6617262178361</v>
      </c>
      <c r="T13" s="301">
        <f t="shared" si="32"/>
        <v>13627.079679703453</v>
      </c>
      <c r="U13" s="301">
        <f t="shared" si="28"/>
        <v>3157.5924752559649</v>
      </c>
      <c r="V13" s="296">
        <v>3050</v>
      </c>
      <c r="W13" s="296">
        <v>30815.31</v>
      </c>
      <c r="X13" s="296">
        <v>38603</v>
      </c>
      <c r="Y13" s="296">
        <v>35161.800000000003</v>
      </c>
      <c r="Z13" s="301">
        <f>Z14*POWER(Z$14/Z$19, 1/5)</f>
        <v>8158.721036217019</v>
      </c>
      <c r="AA13" s="301">
        <f>AA14*POWER(AA$15/AA$20, 1/5)</f>
        <v>2365.854975922171</v>
      </c>
      <c r="AB13" s="301">
        <f t="shared" si="17"/>
        <v>20101.001940518203</v>
      </c>
      <c r="AC13" s="296">
        <v>5162.1000000000004</v>
      </c>
      <c r="AD13" s="301">
        <f t="shared" si="18"/>
        <v>34232.073849973567</v>
      </c>
      <c r="AE13" s="157">
        <v>118077</v>
      </c>
      <c r="AF13" s="475"/>
      <c r="AG13" s="475">
        <v>1043.5</v>
      </c>
      <c r="AH13" s="301">
        <f t="shared" si="20"/>
        <v>1085.1554312222756</v>
      </c>
      <c r="AI13" s="301">
        <f t="shared" si="21"/>
        <v>1547.7465591140576</v>
      </c>
      <c r="AJ13" s="301">
        <f t="shared" si="22"/>
        <v>573.42312392197982</v>
      </c>
      <c r="AK13" s="475">
        <v>299</v>
      </c>
      <c r="AL13" s="475">
        <v>6578.7199999999993</v>
      </c>
      <c r="AM13" s="475">
        <v>7991</v>
      </c>
      <c r="AN13" s="475">
        <v>5618.7000000000007</v>
      </c>
      <c r="AO13" s="476">
        <f>AO14*POWER(AO$14/AO$19, 1/5)</f>
        <v>1325.9277507387885</v>
      </c>
      <c r="AP13" s="476">
        <f>AP14*POWER(AP$15/AP$20, 1/5)</f>
        <v>316.07260407125216</v>
      </c>
      <c r="AQ13" s="476">
        <f t="shared" si="26"/>
        <v>3651.5676050161451</v>
      </c>
      <c r="AR13" s="475">
        <v>702.2</v>
      </c>
      <c r="AS13" s="476">
        <f t="shared" si="27"/>
        <v>7140.1237134941657</v>
      </c>
      <c r="AT13" s="475">
        <v>19010</v>
      </c>
    </row>
    <row r="14" spans="1:46" ht="12.75" hidden="1" customHeight="1">
      <c r="A14" s="474">
        <v>1971</v>
      </c>
      <c r="B14" s="296">
        <f t="shared" si="29"/>
        <v>9191.1</v>
      </c>
      <c r="C14" s="296">
        <f t="shared" si="30"/>
        <v>6998.8902147090039</v>
      </c>
      <c r="D14" s="301">
        <f t="shared" si="1"/>
        <v>15472.953891993555</v>
      </c>
      <c r="E14" s="301">
        <f t="shared" si="2"/>
        <v>3756.335186012966</v>
      </c>
      <c r="F14" s="296">
        <f t="shared" si="3"/>
        <v>3381</v>
      </c>
      <c r="G14" s="296">
        <f t="shared" si="4"/>
        <v>37819.950000000004</v>
      </c>
      <c r="H14" s="296">
        <f t="shared" si="33"/>
        <v>47187</v>
      </c>
      <c r="I14" s="296">
        <f t="shared" si="34"/>
        <v>40885.5</v>
      </c>
      <c r="J14" s="296">
        <f t="shared" si="35"/>
        <v>9625.5</v>
      </c>
      <c r="K14" s="301">
        <f>AA14+AP14</f>
        <v>2709.3153513214602</v>
      </c>
      <c r="L14" s="301">
        <f t="shared" ref="L14:L47" si="36">AB14+AQ14</f>
        <v>24024.720575021376</v>
      </c>
      <c r="M14" s="296">
        <f t="shared" si="8"/>
        <v>5896.7</v>
      </c>
      <c r="N14" s="301">
        <f t="shared" ref="N14:N47" si="37">AD14+AS14</f>
        <v>41567.605114645259</v>
      </c>
      <c r="O14" s="296">
        <f t="shared" si="9"/>
        <v>140208</v>
      </c>
      <c r="Q14" s="474"/>
      <c r="R14" s="296">
        <v>8113.5</v>
      </c>
      <c r="S14" s="301">
        <f t="shared" si="31"/>
        <v>5897.6650913295998</v>
      </c>
      <c r="T14" s="301">
        <f t="shared" si="32"/>
        <v>13875.483911157637</v>
      </c>
      <c r="U14" s="301">
        <f t="shared" si="28"/>
        <v>3171.7906556017656</v>
      </c>
      <c r="V14" s="296">
        <v>3072</v>
      </c>
      <c r="W14" s="296">
        <v>31184.080000000002</v>
      </c>
      <c r="X14" s="296">
        <v>38966</v>
      </c>
      <c r="Y14" s="296">
        <v>35190.699999999997</v>
      </c>
      <c r="Z14" s="296">
        <v>8271.7000000000007</v>
      </c>
      <c r="AA14" s="301">
        <f>AA15*POWER(AA$15/AA$20, 1/5)</f>
        <v>2387.8254735161095</v>
      </c>
      <c r="AB14" s="301">
        <f>AB15*POWER(AB$15/AB$20, 1/5)</f>
        <v>20336.916568824447</v>
      </c>
      <c r="AC14" s="296">
        <v>5181.3999999999996</v>
      </c>
      <c r="AD14" s="301">
        <f>AD15*POWER(AD$27/AD$32, 1/5)</f>
        <v>34339.017823467308</v>
      </c>
      <c r="AE14" s="157">
        <v>120803</v>
      </c>
      <c r="AF14" s="475"/>
      <c r="AG14" s="475">
        <v>1077.5999999999999</v>
      </c>
      <c r="AH14" s="301">
        <f t="shared" si="20"/>
        <v>1101.2251233794038</v>
      </c>
      <c r="AI14" s="301">
        <f t="shared" si="21"/>
        <v>1597.4699808359185</v>
      </c>
      <c r="AJ14" s="301">
        <f t="shared" si="22"/>
        <v>584.54453041120053</v>
      </c>
      <c r="AK14" s="475">
        <v>309</v>
      </c>
      <c r="AL14" s="475">
        <v>6635.8700000000008</v>
      </c>
      <c r="AM14" s="475">
        <v>8221</v>
      </c>
      <c r="AN14" s="475">
        <v>5694.8</v>
      </c>
      <c r="AO14" s="475">
        <v>1353.8</v>
      </c>
      <c r="AP14" s="476">
        <f>AP15*POWER(AP$15/AP$20, 1/5)</f>
        <v>321.48987780535089</v>
      </c>
      <c r="AQ14" s="476">
        <f>AQ15*POWER(AQ$15/AQ$20, 1/5)</f>
        <v>3687.8040061969309</v>
      </c>
      <c r="AR14" s="475">
        <v>715.3</v>
      </c>
      <c r="AS14" s="476">
        <f t="shared" si="27"/>
        <v>7228.5872911779525</v>
      </c>
      <c r="AT14" s="475">
        <v>19405</v>
      </c>
    </row>
    <row r="15" spans="1:46" ht="12.75" hidden="1" customHeight="1">
      <c r="A15" s="474">
        <v>1972</v>
      </c>
      <c r="B15" s="296">
        <f t="shared" si="29"/>
        <v>9379.1</v>
      </c>
      <c r="C15" s="296">
        <f t="shared" si="30"/>
        <v>7054.4609029086723</v>
      </c>
      <c r="D15" s="301">
        <f t="shared" si="1"/>
        <v>15777.207067778065</v>
      </c>
      <c r="E15" s="301">
        <f t="shared" si="2"/>
        <v>3781.934312322277</v>
      </c>
      <c r="F15" s="296">
        <f t="shared" si="3"/>
        <v>3420</v>
      </c>
      <c r="G15" s="296">
        <f t="shared" si="4"/>
        <v>38323.69000000001</v>
      </c>
      <c r="H15" s="296">
        <f t="shared" si="33"/>
        <v>47630</v>
      </c>
      <c r="I15" s="296">
        <f t="shared" si="34"/>
        <v>41294.100000000006</v>
      </c>
      <c r="J15" s="296">
        <f t="shared" si="35"/>
        <v>9762.4</v>
      </c>
      <c r="K15" s="296">
        <f t="shared" ref="K15:K47" si="38">AA15+AP15</f>
        <v>2737</v>
      </c>
      <c r="L15" s="296">
        <f t="shared" si="36"/>
        <v>24300</v>
      </c>
      <c r="M15" s="296">
        <f t="shared" si="8"/>
        <v>5905.5999999999995</v>
      </c>
      <c r="N15" s="296">
        <f t="shared" si="37"/>
        <v>41764.442800159872</v>
      </c>
      <c r="O15" s="296">
        <f t="shared" si="9"/>
        <v>144126</v>
      </c>
      <c r="Q15" s="474"/>
      <c r="R15" s="296">
        <v>8274.9</v>
      </c>
      <c r="S15" s="301">
        <f t="shared" si="31"/>
        <v>5936.9281168486605</v>
      </c>
      <c r="T15" s="301">
        <f t="shared" si="32"/>
        <v>14128.41623400445</v>
      </c>
      <c r="U15" s="301">
        <f t="shared" si="28"/>
        <v>3186.0526783612759</v>
      </c>
      <c r="V15" s="296">
        <v>3102</v>
      </c>
      <c r="W15" s="296">
        <v>31516.94000000001</v>
      </c>
      <c r="X15" s="296">
        <v>39222</v>
      </c>
      <c r="Y15" s="296">
        <v>35269.300000000003</v>
      </c>
      <c r="Z15" s="296">
        <v>8380.7999999999993</v>
      </c>
      <c r="AA15" s="296">
        <v>2410</v>
      </c>
      <c r="AB15" s="296">
        <v>20575.599999999999</v>
      </c>
      <c r="AC15" s="296">
        <v>5173.7</v>
      </c>
      <c r="AD15" s="301">
        <f t="shared" ref="AD15:AD22" si="39">AD16*POWER(AD$27/AD$32, 1/5)</f>
        <v>34446.295899227734</v>
      </c>
      <c r="AE15" s="157">
        <v>124102</v>
      </c>
      <c r="AF15" s="475"/>
      <c r="AG15" s="475">
        <v>1104.2</v>
      </c>
      <c r="AH15" s="301">
        <f t="shared" si="20"/>
        <v>1117.5327860600119</v>
      </c>
      <c r="AI15" s="301">
        <f t="shared" si="21"/>
        <v>1648.7908337736144</v>
      </c>
      <c r="AJ15" s="301">
        <f t="shared" si="22"/>
        <v>595.88163396100106</v>
      </c>
      <c r="AK15" s="475">
        <v>318</v>
      </c>
      <c r="AL15" s="475">
        <v>6806.75</v>
      </c>
      <c r="AM15" s="475">
        <v>8408</v>
      </c>
      <c r="AN15" s="475">
        <v>6024.8</v>
      </c>
      <c r="AO15" s="475">
        <v>1381.6</v>
      </c>
      <c r="AP15" s="475">
        <v>327</v>
      </c>
      <c r="AQ15" s="475">
        <v>3724.400000000001</v>
      </c>
      <c r="AR15" s="475">
        <v>731.9</v>
      </c>
      <c r="AS15" s="476">
        <f>AS16*POWER(AS$27/AS$32, 1/5)</f>
        <v>7318.146900932139</v>
      </c>
      <c r="AT15" s="475">
        <v>20024</v>
      </c>
    </row>
    <row r="16" spans="1:46" ht="12.75" hidden="1" customHeight="1">
      <c r="A16" s="474">
        <v>1973</v>
      </c>
      <c r="B16" s="296">
        <f t="shared" si="29"/>
        <v>9563.4000000000015</v>
      </c>
      <c r="C16" s="296">
        <f t="shared" si="30"/>
        <v>7110.534474721675</v>
      </c>
      <c r="D16" s="301">
        <f t="shared" si="1"/>
        <v>16087.719627092569</v>
      </c>
      <c r="E16" s="301">
        <f t="shared" si="2"/>
        <v>3807.8174485683294</v>
      </c>
      <c r="F16" s="296">
        <f t="shared" si="3"/>
        <v>3461</v>
      </c>
      <c r="G16" s="296">
        <f t="shared" si="4"/>
        <v>38652.199999999997</v>
      </c>
      <c r="H16" s="296">
        <f t="shared" si="33"/>
        <v>48107</v>
      </c>
      <c r="I16" s="296">
        <f t="shared" si="34"/>
        <v>41631.800000000003</v>
      </c>
      <c r="J16" s="296">
        <f t="shared" si="35"/>
        <v>9895.3000000000011</v>
      </c>
      <c r="K16" s="296">
        <f t="shared" si="38"/>
        <v>2743</v>
      </c>
      <c r="L16" s="296">
        <f t="shared" si="36"/>
        <v>24689.100000000002</v>
      </c>
      <c r="M16" s="296">
        <f t="shared" si="8"/>
        <v>5905.7</v>
      </c>
      <c r="N16" s="296">
        <f t="shared" si="37"/>
        <v>41962.725243221226</v>
      </c>
      <c r="O16" s="296">
        <f t="shared" si="9"/>
        <v>147097</v>
      </c>
      <c r="Q16" s="474"/>
      <c r="R16" s="296">
        <v>8431.4000000000015</v>
      </c>
      <c r="S16" s="301">
        <f t="shared" si="31"/>
        <v>5976.4525314342472</v>
      </c>
      <c r="T16" s="301">
        <f t="shared" si="32"/>
        <v>14385.959189557863</v>
      </c>
      <c r="U16" s="301">
        <f t="shared" si="28"/>
        <v>3200.3788306032388</v>
      </c>
      <c r="V16" s="296">
        <v>3133</v>
      </c>
      <c r="W16" s="296">
        <v>31752.14</v>
      </c>
      <c r="X16" s="296">
        <v>39511</v>
      </c>
      <c r="Y16" s="296">
        <v>35546.300000000003</v>
      </c>
      <c r="Z16" s="296">
        <v>8484.6</v>
      </c>
      <c r="AA16" s="296">
        <v>2415</v>
      </c>
      <c r="AB16" s="296">
        <v>20740.2</v>
      </c>
      <c r="AC16" s="296">
        <v>5158.8999999999996</v>
      </c>
      <c r="AD16" s="301">
        <f t="shared" si="39"/>
        <v>34553.909121019366</v>
      </c>
      <c r="AE16" s="157">
        <v>126708</v>
      </c>
      <c r="AF16" s="475"/>
      <c r="AG16" s="475">
        <v>1132</v>
      </c>
      <c r="AH16" s="301">
        <f t="shared" si="20"/>
        <v>1134.0819432874282</v>
      </c>
      <c r="AI16" s="301">
        <f t="shared" si="21"/>
        <v>1701.7604375347057</v>
      </c>
      <c r="AJ16" s="301">
        <f t="shared" si="22"/>
        <v>607.43861796509043</v>
      </c>
      <c r="AK16" s="475">
        <v>328</v>
      </c>
      <c r="AL16" s="475">
        <v>6900.06</v>
      </c>
      <c r="AM16" s="475">
        <v>8596</v>
      </c>
      <c r="AN16" s="475">
        <v>6085.5</v>
      </c>
      <c r="AO16" s="475">
        <v>1410.7</v>
      </c>
      <c r="AP16" s="475">
        <v>328</v>
      </c>
      <c r="AQ16" s="475">
        <v>3948.9</v>
      </c>
      <c r="AR16" s="475">
        <v>746.8</v>
      </c>
      <c r="AS16" s="301">
        <f t="shared" ref="AS16:AS22" si="40">AS17*POWER(AS$27/AS$32, 1/5)</f>
        <v>7408.816122201858</v>
      </c>
      <c r="AT16" s="475">
        <v>20389</v>
      </c>
    </row>
    <row r="17" spans="1:46" ht="12.75" hidden="1" customHeight="1">
      <c r="A17" s="474">
        <v>1974</v>
      </c>
      <c r="B17" s="296">
        <f t="shared" si="29"/>
        <v>9768.5000000000018</v>
      </c>
      <c r="C17" s="296">
        <f t="shared" si="30"/>
        <v>7167.1162465249681</v>
      </c>
      <c r="D17" s="301">
        <f t="shared" si="1"/>
        <v>16404.628584191985</v>
      </c>
      <c r="E17" s="301">
        <f t="shared" si="2"/>
        <v>3833.9891476403227</v>
      </c>
      <c r="F17" s="296">
        <f t="shared" si="3"/>
        <v>3494</v>
      </c>
      <c r="G17" s="296">
        <f t="shared" si="4"/>
        <v>39011.11</v>
      </c>
      <c r="H17" s="296">
        <f t="shared" si="33"/>
        <v>48433</v>
      </c>
      <c r="I17" s="296">
        <f t="shared" si="34"/>
        <v>42207</v>
      </c>
      <c r="J17" s="296">
        <f t="shared" si="35"/>
        <v>10039.800000000001</v>
      </c>
      <c r="K17" s="296">
        <f t="shared" si="38"/>
        <v>2764</v>
      </c>
      <c r="L17" s="296">
        <f t="shared" si="36"/>
        <v>24929.4</v>
      </c>
      <c r="M17" s="296">
        <f t="shared" si="8"/>
        <v>5914.3</v>
      </c>
      <c r="N17" s="296">
        <f t="shared" si="37"/>
        <v>42162.467238544225</v>
      </c>
      <c r="O17" s="296">
        <f t="shared" si="9"/>
        <v>150119</v>
      </c>
      <c r="Q17" s="474"/>
      <c r="R17" s="296">
        <v>8610.4000000000015</v>
      </c>
      <c r="S17" s="301">
        <f t="shared" si="31"/>
        <v>6016.2400752539415</v>
      </c>
      <c r="T17" s="301">
        <f>T18*POWER(T$19/T$24, 1/5)</f>
        <v>14648.196823754417</v>
      </c>
      <c r="U17" s="301">
        <f t="shared" si="28"/>
        <v>3214.7694006872089</v>
      </c>
      <c r="V17" s="296">
        <v>3156</v>
      </c>
      <c r="W17" s="296">
        <v>32067.45</v>
      </c>
      <c r="X17" s="296">
        <v>39656</v>
      </c>
      <c r="Y17" s="296">
        <v>35971.699999999997</v>
      </c>
      <c r="Z17" s="296">
        <v>8596.9000000000015</v>
      </c>
      <c r="AA17" s="296">
        <v>2431</v>
      </c>
      <c r="AB17" s="296">
        <v>20859.900000000001</v>
      </c>
      <c r="AC17" s="296">
        <v>5151.1000000000004</v>
      </c>
      <c r="AD17" s="301">
        <f t="shared" si="39"/>
        <v>34661.858535867519</v>
      </c>
      <c r="AE17" s="157">
        <v>129174</v>
      </c>
      <c r="AF17" s="475"/>
      <c r="AG17" s="475">
        <v>1158.0999999999999</v>
      </c>
      <c r="AH17" s="301">
        <f t="shared" si="20"/>
        <v>1150.8761712710266</v>
      </c>
      <c r="AI17" s="301">
        <f t="shared" si="21"/>
        <v>1756.4317604375667</v>
      </c>
      <c r="AJ17" s="301">
        <f t="shared" si="22"/>
        <v>619.21974695311383</v>
      </c>
      <c r="AK17" s="475">
        <v>338</v>
      </c>
      <c r="AL17" s="475">
        <v>6943.66</v>
      </c>
      <c r="AM17" s="475">
        <v>8777</v>
      </c>
      <c r="AN17" s="475">
        <v>6235.3</v>
      </c>
      <c r="AO17" s="475">
        <v>1442.9</v>
      </c>
      <c r="AP17" s="475">
        <v>333</v>
      </c>
      <c r="AQ17" s="475">
        <v>4069.5</v>
      </c>
      <c r="AR17" s="475">
        <v>763.19999999999993</v>
      </c>
      <c r="AS17" s="301">
        <f t="shared" si="40"/>
        <v>7500.6087026767073</v>
      </c>
      <c r="AT17" s="475">
        <v>20945</v>
      </c>
    </row>
    <row r="18" spans="1:46" ht="12.75" hidden="1" customHeight="1">
      <c r="A18" s="474">
        <v>1975</v>
      </c>
      <c r="B18" s="296">
        <f t="shared" si="29"/>
        <v>9935.9</v>
      </c>
      <c r="C18" s="296">
        <f t="shared" si="30"/>
        <v>7224.2115992393174</v>
      </c>
      <c r="D18" s="301">
        <f t="shared" ref="D18:D47" si="41">T18+AI18</f>
        <v>16728.074187058988</v>
      </c>
      <c r="E18" s="301">
        <f t="shared" ref="E18:E47" si="42">U18+AJ18</f>
        <v>3860.4540464336192</v>
      </c>
      <c r="F18" s="296">
        <f t="shared" si="3"/>
        <v>3521</v>
      </c>
      <c r="G18" s="296">
        <f t="shared" si="4"/>
        <v>39453.56</v>
      </c>
      <c r="H18" s="296">
        <f t="shared" si="33"/>
        <v>48543</v>
      </c>
      <c r="I18" s="296">
        <f t="shared" si="34"/>
        <v>42602.7</v>
      </c>
      <c r="J18" s="296">
        <f t="shared" si="35"/>
        <v>10203.1</v>
      </c>
      <c r="K18" s="296">
        <f t="shared" si="38"/>
        <v>2849</v>
      </c>
      <c r="L18" s="296">
        <f t="shared" si="36"/>
        <v>25155.4</v>
      </c>
      <c r="M18" s="296">
        <f t="shared" si="8"/>
        <v>5933.7999999999993</v>
      </c>
      <c r="N18" s="296">
        <f t="shared" si="37"/>
        <v>42363.683754443759</v>
      </c>
      <c r="O18" s="296">
        <f t="shared" si="9"/>
        <v>153154</v>
      </c>
      <c r="Q18" s="474"/>
      <c r="R18" s="296">
        <v>8749.6</v>
      </c>
      <c r="S18" s="301">
        <f t="shared" si="31"/>
        <v>6056.2925000602872</v>
      </c>
      <c r="T18" s="301">
        <f>T19*POWER(T$19/T$24, 1/5)</f>
        <v>14915.214714580568</v>
      </c>
      <c r="U18" s="301">
        <f t="shared" ref="U18:U22" si="43">U19*POWER(U$26/U$31, 1/5)</f>
        <v>3229.2246782693542</v>
      </c>
      <c r="V18" s="296">
        <v>3173</v>
      </c>
      <c r="W18" s="296">
        <v>32427.26</v>
      </c>
      <c r="X18" s="296">
        <v>39606</v>
      </c>
      <c r="Y18" s="296">
        <v>36252.5</v>
      </c>
      <c r="Z18" s="296">
        <v>8728.2000000000007</v>
      </c>
      <c r="AA18" s="296">
        <v>2502</v>
      </c>
      <c r="AB18" s="296">
        <v>21053.9</v>
      </c>
      <c r="AC18" s="296">
        <v>5155.8999999999996</v>
      </c>
      <c r="AD18" s="301">
        <f t="shared" si="39"/>
        <v>34770.145194068522</v>
      </c>
      <c r="AE18" s="157">
        <v>131629</v>
      </c>
      <c r="AF18" s="475"/>
      <c r="AG18" s="475">
        <v>1186.3</v>
      </c>
      <c r="AH18" s="301">
        <f>AH19*POWER(AH$19/AH$24, 1/5)</f>
        <v>1167.9190991790304</v>
      </c>
      <c r="AI18" s="301">
        <f>AI19*POWER(AI$19/AI$24, 1/5)</f>
        <v>1812.8594724784189</v>
      </c>
      <c r="AJ18" s="301">
        <f>AJ19*POWER(AJ$19/AJ$24, 1/5)</f>
        <v>631.22936816426488</v>
      </c>
      <c r="AK18" s="475">
        <v>348</v>
      </c>
      <c r="AL18" s="475">
        <v>7026.3</v>
      </c>
      <c r="AM18" s="475">
        <v>8937</v>
      </c>
      <c r="AN18" s="475">
        <v>6350.2000000000007</v>
      </c>
      <c r="AO18" s="475">
        <v>1474.9</v>
      </c>
      <c r="AP18" s="475">
        <v>347</v>
      </c>
      <c r="AQ18" s="475">
        <v>4101.5</v>
      </c>
      <c r="AR18" s="475">
        <v>777.9</v>
      </c>
      <c r="AS18" s="301">
        <f t="shared" si="40"/>
        <v>7593.5385603752393</v>
      </c>
      <c r="AT18" s="475">
        <v>21525</v>
      </c>
    </row>
    <row r="19" spans="1:46" ht="12.75" hidden="1" customHeight="1">
      <c r="A19" s="474">
        <v>1976</v>
      </c>
      <c r="B19" s="296">
        <f t="shared" si="29"/>
        <v>10100.499999999998</v>
      </c>
      <c r="C19" s="296">
        <f t="shared" si="30"/>
        <v>7281.825979190683</v>
      </c>
      <c r="D19" s="296">
        <f t="shared" si="41"/>
        <v>17058.2</v>
      </c>
      <c r="E19" s="296">
        <f t="shared" si="42"/>
        <v>3887.2168674597065</v>
      </c>
      <c r="F19" s="296">
        <f t="shared" si="3"/>
        <v>3543</v>
      </c>
      <c r="G19" s="296">
        <f t="shared" si="4"/>
        <v>39922.06</v>
      </c>
      <c r="H19" s="296">
        <f t="shared" si="33"/>
        <v>48659</v>
      </c>
      <c r="I19" s="296">
        <f t="shared" si="34"/>
        <v>42998.100000000006</v>
      </c>
      <c r="J19" s="296">
        <f t="shared" si="35"/>
        <v>10362.700000000001</v>
      </c>
      <c r="K19" s="296">
        <f t="shared" si="38"/>
        <v>2862</v>
      </c>
      <c r="L19" s="296">
        <f t="shared" si="36"/>
        <v>25498.6</v>
      </c>
      <c r="M19" s="296">
        <f t="shared" si="8"/>
        <v>5937</v>
      </c>
      <c r="N19" s="296">
        <f t="shared" si="37"/>
        <v>42566.389934955194</v>
      </c>
      <c r="O19" s="296">
        <f t="shared" si="9"/>
        <v>156150</v>
      </c>
      <c r="Q19" s="474"/>
      <c r="R19" s="296">
        <v>8877.5999999999985</v>
      </c>
      <c r="S19" s="301">
        <f t="shared" si="31"/>
        <v>6096.6115692679205</v>
      </c>
      <c r="T19" s="296">
        <v>15187.1</v>
      </c>
      <c r="U19" s="301">
        <f t="shared" si="43"/>
        <v>3243.7449543082885</v>
      </c>
      <c r="V19" s="296">
        <v>3187</v>
      </c>
      <c r="W19" s="296">
        <v>32703.14</v>
      </c>
      <c r="X19" s="296">
        <v>39592</v>
      </c>
      <c r="Y19" s="296">
        <v>36456.500000000007</v>
      </c>
      <c r="Z19" s="296">
        <v>8860.5</v>
      </c>
      <c r="AA19" s="296">
        <v>2511</v>
      </c>
      <c r="AB19" s="296">
        <v>21651.1</v>
      </c>
      <c r="AC19" s="296">
        <v>5143</v>
      </c>
      <c r="AD19" s="301">
        <f t="shared" si="39"/>
        <v>34878.770149199918</v>
      </c>
      <c r="AE19" s="157">
        <v>134067</v>
      </c>
      <c r="AF19" s="475"/>
      <c r="AG19" s="475">
        <v>1222.9000000000001</v>
      </c>
      <c r="AH19" s="301">
        <f t="shared" ref="AH19:AH22" si="44">AH20*POWER(AH$26/AH$31, 1/5)</f>
        <v>1185.2144099227623</v>
      </c>
      <c r="AI19" s="475">
        <v>1871.1</v>
      </c>
      <c r="AJ19" s="301">
        <f t="shared" ref="AJ19:AJ22" si="45">AJ20*POWER(AJ$26/AJ$31, 1/5)</f>
        <v>643.47191315141799</v>
      </c>
      <c r="AK19" s="475">
        <v>356</v>
      </c>
      <c r="AL19" s="475">
        <v>7218.92</v>
      </c>
      <c r="AM19" s="475">
        <v>9067</v>
      </c>
      <c r="AN19" s="475">
        <v>6541.6</v>
      </c>
      <c r="AO19" s="475">
        <v>1502.2</v>
      </c>
      <c r="AP19" s="475">
        <v>351</v>
      </c>
      <c r="AQ19" s="475">
        <v>3847.5</v>
      </c>
      <c r="AR19" s="475">
        <v>794</v>
      </c>
      <c r="AS19" s="301">
        <f t="shared" si="40"/>
        <v>7687.6197857552752</v>
      </c>
      <c r="AT19" s="475">
        <v>22083</v>
      </c>
    </row>
    <row r="20" spans="1:46" ht="12.75" hidden="1" customHeight="1">
      <c r="A20" s="474">
        <v>1977</v>
      </c>
      <c r="B20" s="296">
        <f t="shared" si="29"/>
        <v>10283.800000000001</v>
      </c>
      <c r="C20" s="296">
        <f t="shared" si="30"/>
        <v>7345.4688628629319</v>
      </c>
      <c r="D20" s="296">
        <f t="shared" si="41"/>
        <v>17435.3</v>
      </c>
      <c r="E20" s="296">
        <f t="shared" si="42"/>
        <v>3915.8863257783719</v>
      </c>
      <c r="F20" s="296">
        <f t="shared" si="3"/>
        <v>3559</v>
      </c>
      <c r="G20" s="296">
        <f t="shared" si="4"/>
        <v>40207.160000000003</v>
      </c>
      <c r="H20" s="296">
        <f t="shared" si="33"/>
        <v>48951</v>
      </c>
      <c r="I20" s="296">
        <f t="shared" si="34"/>
        <v>43170</v>
      </c>
      <c r="J20" s="296">
        <f t="shared" si="35"/>
        <v>10509</v>
      </c>
      <c r="K20" s="296">
        <f t="shared" si="38"/>
        <v>2880</v>
      </c>
      <c r="L20" s="296">
        <f t="shared" si="36"/>
        <v>25724.600000000002</v>
      </c>
      <c r="M20" s="296">
        <f t="shared" si="8"/>
        <v>5976</v>
      </c>
      <c r="N20" s="296">
        <f t="shared" si="37"/>
        <v>42770.601101981076</v>
      </c>
      <c r="O20" s="296">
        <f t="shared" si="9"/>
        <v>159036</v>
      </c>
      <c r="Q20" s="474"/>
      <c r="R20" s="296">
        <v>9024.6</v>
      </c>
      <c r="S20" s="301">
        <f t="shared" si="31"/>
        <v>6137.1990580312067</v>
      </c>
      <c r="T20" s="296">
        <v>15501.7</v>
      </c>
      <c r="U20" s="301">
        <f t="shared" si="43"/>
        <v>3258.3305210709264</v>
      </c>
      <c r="V20" s="296">
        <v>3194</v>
      </c>
      <c r="W20" s="296">
        <v>32929.25</v>
      </c>
      <c r="X20" s="296">
        <v>39731</v>
      </c>
      <c r="Y20" s="296">
        <v>36646</v>
      </c>
      <c r="Z20" s="296">
        <v>8977.1</v>
      </c>
      <c r="AA20" s="296">
        <v>2524</v>
      </c>
      <c r="AB20" s="296">
        <v>21811.7</v>
      </c>
      <c r="AC20" s="296">
        <v>5170</v>
      </c>
      <c r="AD20" s="301">
        <f t="shared" si="39"/>
        <v>34987.734458130712</v>
      </c>
      <c r="AE20" s="157">
        <v>136439</v>
      </c>
      <c r="AF20" s="475"/>
      <c r="AG20" s="475">
        <v>1259.2</v>
      </c>
      <c r="AH20" s="301">
        <f t="shared" si="44"/>
        <v>1208.2698048317247</v>
      </c>
      <c r="AI20" s="475">
        <v>1933.6</v>
      </c>
      <c r="AJ20" s="301">
        <f t="shared" si="45"/>
        <v>657.55580470744553</v>
      </c>
      <c r="AK20" s="475">
        <v>365</v>
      </c>
      <c r="AL20" s="475">
        <v>7277.91</v>
      </c>
      <c r="AM20" s="475">
        <v>9220</v>
      </c>
      <c r="AN20" s="475">
        <v>6524</v>
      </c>
      <c r="AO20" s="475">
        <v>1531.9</v>
      </c>
      <c r="AP20" s="475">
        <v>356</v>
      </c>
      <c r="AQ20" s="475">
        <v>3912.9</v>
      </c>
      <c r="AR20" s="475">
        <v>806</v>
      </c>
      <c r="AS20" s="301">
        <f t="shared" si="40"/>
        <v>7782.8666438503669</v>
      </c>
      <c r="AT20" s="475">
        <v>22597</v>
      </c>
    </row>
    <row r="21" spans="1:46" ht="12.75" hidden="1" customHeight="1">
      <c r="A21" s="474">
        <v>1978</v>
      </c>
      <c r="B21" s="296">
        <f t="shared" si="29"/>
        <v>10570.6</v>
      </c>
      <c r="C21" s="296">
        <f t="shared" si="30"/>
        <v>7409.8304383581981</v>
      </c>
      <c r="D21" s="296">
        <f t="shared" si="41"/>
        <v>17778.8</v>
      </c>
      <c r="E21" s="296">
        <f t="shared" si="42"/>
        <v>3944.9296273907848</v>
      </c>
      <c r="F21" s="296">
        <f t="shared" si="3"/>
        <v>3581</v>
      </c>
      <c r="G21" s="296">
        <f t="shared" si="4"/>
        <v>40666.520000000011</v>
      </c>
      <c r="H21" s="296">
        <f t="shared" si="33"/>
        <v>49316</v>
      </c>
      <c r="I21" s="296">
        <f t="shared" si="34"/>
        <v>43653</v>
      </c>
      <c r="J21" s="296">
        <f t="shared" si="35"/>
        <v>10660.400000000001</v>
      </c>
      <c r="K21" s="296">
        <f t="shared" si="38"/>
        <v>2906</v>
      </c>
      <c r="L21" s="296">
        <f t="shared" si="36"/>
        <v>26040.2</v>
      </c>
      <c r="M21" s="296">
        <f t="shared" si="8"/>
        <v>5994</v>
      </c>
      <c r="N21" s="296">
        <f t="shared" si="37"/>
        <v>42976.332757464392</v>
      </c>
      <c r="O21" s="296">
        <f t="shared" si="9"/>
        <v>161913</v>
      </c>
      <c r="Q21" s="474"/>
      <c r="R21" s="296">
        <v>9237.6</v>
      </c>
      <c r="S21" s="301">
        <f t="shared" si="31"/>
        <v>6178.0567533223966</v>
      </c>
      <c r="T21" s="296">
        <v>15786.1</v>
      </c>
      <c r="U21" s="301">
        <f t="shared" si="43"/>
        <v>3272.9816721383677</v>
      </c>
      <c r="V21" s="296">
        <v>3209</v>
      </c>
      <c r="W21" s="296">
        <v>33286.850000000013</v>
      </c>
      <c r="X21" s="296">
        <v>39943</v>
      </c>
      <c r="Y21" s="296">
        <v>36992</v>
      </c>
      <c r="Z21" s="296">
        <v>9095.3000000000011</v>
      </c>
      <c r="AA21" s="296">
        <v>2545</v>
      </c>
      <c r="AB21" s="296">
        <v>22048.3</v>
      </c>
      <c r="AC21" s="296">
        <v>5179</v>
      </c>
      <c r="AD21" s="301">
        <f t="shared" si="39"/>
        <v>35097.039181031665</v>
      </c>
      <c r="AE21" s="157">
        <v>138747</v>
      </c>
      <c r="AF21" s="475"/>
      <c r="AG21" s="475">
        <v>1333</v>
      </c>
      <c r="AH21" s="301">
        <f t="shared" si="44"/>
        <v>1231.7736850358017</v>
      </c>
      <c r="AI21" s="475">
        <v>1992.7</v>
      </c>
      <c r="AJ21" s="301">
        <f t="shared" si="45"/>
        <v>671.94795525241716</v>
      </c>
      <c r="AK21" s="475">
        <v>372</v>
      </c>
      <c r="AL21" s="475">
        <v>7379.67</v>
      </c>
      <c r="AM21" s="475">
        <v>9373</v>
      </c>
      <c r="AN21" s="475">
        <v>6661</v>
      </c>
      <c r="AO21" s="475">
        <v>1565.1</v>
      </c>
      <c r="AP21" s="475">
        <v>361</v>
      </c>
      <c r="AQ21" s="475">
        <v>3991.9</v>
      </c>
      <c r="AR21" s="475">
        <v>815</v>
      </c>
      <c r="AS21" s="301">
        <f t="shared" si="40"/>
        <v>7879.2935764327267</v>
      </c>
      <c r="AT21" s="475">
        <v>23166</v>
      </c>
    </row>
    <row r="22" spans="1:46" ht="12.75" hidden="1" customHeight="1">
      <c r="A22" s="474">
        <v>1979</v>
      </c>
      <c r="B22" s="296">
        <f t="shared" si="29"/>
        <v>10729.673999999999</v>
      </c>
      <c r="C22" s="296">
        <f t="shared" si="30"/>
        <v>7474.921228709889</v>
      </c>
      <c r="D22" s="296">
        <f t="shared" si="41"/>
        <v>18119.400000000001</v>
      </c>
      <c r="E22" s="296">
        <f t="shared" si="42"/>
        <v>3974.3538141688805</v>
      </c>
      <c r="F22" s="296">
        <f t="shared" si="3"/>
        <v>3598</v>
      </c>
      <c r="G22" s="296">
        <f t="shared" si="4"/>
        <v>40981.169999999984</v>
      </c>
      <c r="H22" s="296">
        <f t="shared" si="33"/>
        <v>49788</v>
      </c>
      <c r="I22" s="296">
        <f t="shared" si="34"/>
        <v>44152</v>
      </c>
      <c r="J22" s="296">
        <f t="shared" si="35"/>
        <v>10822</v>
      </c>
      <c r="K22" s="296">
        <f t="shared" si="38"/>
        <v>2925</v>
      </c>
      <c r="L22" s="296">
        <f t="shared" si="36"/>
        <v>26374.6</v>
      </c>
      <c r="M22" s="296">
        <f t="shared" si="8"/>
        <v>6014</v>
      </c>
      <c r="N22" s="296">
        <f t="shared" si="37"/>
        <v>43183.60058558856</v>
      </c>
      <c r="O22" s="296">
        <f t="shared" si="9"/>
        <v>164861</v>
      </c>
      <c r="Q22" s="474"/>
      <c r="R22" s="296">
        <v>9359.2219999999998</v>
      </c>
      <c r="S22" s="301">
        <f t="shared" si="31"/>
        <v>6219.1864540103034</v>
      </c>
      <c r="T22" s="296">
        <v>16059.6</v>
      </c>
      <c r="U22" s="301">
        <f t="shared" si="43"/>
        <v>3287.6987024118052</v>
      </c>
      <c r="V22" s="296">
        <v>3221</v>
      </c>
      <c r="W22" s="296">
        <v>33500.649999999987</v>
      </c>
      <c r="X22" s="296">
        <v>40288</v>
      </c>
      <c r="Y22" s="296">
        <v>37298</v>
      </c>
      <c r="Z22" s="296">
        <v>9224</v>
      </c>
      <c r="AA22" s="296">
        <v>2559</v>
      </c>
      <c r="AB22" s="296">
        <v>22314.3</v>
      </c>
      <c r="AC22" s="296">
        <v>5190</v>
      </c>
      <c r="AD22" s="301">
        <f t="shared" si="39"/>
        <v>35206.685381385607</v>
      </c>
      <c r="AE22" s="157">
        <v>141095</v>
      </c>
      <c r="AF22" s="475"/>
      <c r="AG22" s="475">
        <v>1370.452</v>
      </c>
      <c r="AH22" s="301">
        <f t="shared" si="44"/>
        <v>1255.7347746995858</v>
      </c>
      <c r="AI22" s="475">
        <v>2059.8000000000002</v>
      </c>
      <c r="AJ22" s="301">
        <f t="shared" si="45"/>
        <v>686.65511175707502</v>
      </c>
      <c r="AK22" s="475">
        <v>377</v>
      </c>
      <c r="AL22" s="475">
        <v>7480.52</v>
      </c>
      <c r="AM22" s="475">
        <v>9500</v>
      </c>
      <c r="AN22" s="475">
        <v>6854</v>
      </c>
      <c r="AO22" s="475">
        <v>1598</v>
      </c>
      <c r="AP22" s="475">
        <v>366</v>
      </c>
      <c r="AQ22" s="475">
        <v>4060.3</v>
      </c>
      <c r="AR22" s="475">
        <v>824</v>
      </c>
      <c r="AS22" s="301">
        <f t="shared" si="40"/>
        <v>7976.9152042029564</v>
      </c>
      <c r="AT22" s="475">
        <v>23766</v>
      </c>
    </row>
    <row r="23" spans="1:46" ht="18" customHeight="1">
      <c r="A23" s="474">
        <v>1980</v>
      </c>
      <c r="B23" s="296">
        <f t="shared" si="29"/>
        <v>10919.111000000001</v>
      </c>
      <c r="C23" s="296">
        <f t="shared" si="30"/>
        <v>7540.7519386340673</v>
      </c>
      <c r="D23" s="296">
        <f t="shared" si="41"/>
        <v>18483.8</v>
      </c>
      <c r="E23" s="296">
        <f t="shared" si="42"/>
        <v>4004.1660769838963</v>
      </c>
      <c r="F23" s="296">
        <f t="shared" si="3"/>
        <v>3617</v>
      </c>
      <c r="G23" s="296">
        <f t="shared" si="4"/>
        <v>41364.300000000003</v>
      </c>
      <c r="H23" s="296">
        <f t="shared" si="33"/>
        <v>50381</v>
      </c>
      <c r="I23" s="296">
        <f t="shared" si="34"/>
        <v>44642</v>
      </c>
      <c r="J23" s="296">
        <f t="shared" si="35"/>
        <v>10990.7</v>
      </c>
      <c r="K23" s="296">
        <f t="shared" si="38"/>
        <v>2888</v>
      </c>
      <c r="L23" s="296">
        <f t="shared" si="36"/>
        <v>26746.799999999999</v>
      </c>
      <c r="M23" s="296">
        <f t="shared" si="8"/>
        <v>6044</v>
      </c>
      <c r="N23" s="296">
        <f t="shared" si="37"/>
        <v>43392.420455004678</v>
      </c>
      <c r="O23" s="296">
        <f t="shared" si="9"/>
        <v>167763</v>
      </c>
      <c r="Q23" s="474"/>
      <c r="R23" s="296">
        <f>'A17'!B23</f>
        <v>9505.8630000000012</v>
      </c>
      <c r="S23" s="301">
        <f>'A17'!C23</f>
        <v>6260.5899709395007</v>
      </c>
      <c r="T23" s="296">
        <f>'A17'!D23</f>
        <v>16356</v>
      </c>
      <c r="U23" s="301">
        <f>'A17'!E23</f>
        <v>3302.481908118461</v>
      </c>
      <c r="V23" s="296">
        <f>'A17'!F23</f>
        <v>3237</v>
      </c>
      <c r="W23" s="296">
        <f>'A17'!G23</f>
        <v>33961.07</v>
      </c>
      <c r="X23" s="301">
        <f>'A17'!H23</f>
        <v>40830</v>
      </c>
      <c r="Y23" s="296">
        <f>'A17'!I23</f>
        <v>37431</v>
      </c>
      <c r="Z23" s="296">
        <f>'A17'!J23</f>
        <v>9361.8000000000011</v>
      </c>
      <c r="AA23" s="296">
        <f>'A17'!K23</f>
        <v>2525</v>
      </c>
      <c r="AB23" s="296">
        <f>'A17'!L23</f>
        <v>22625.3</v>
      </c>
      <c r="AC23" s="296">
        <f>'A17'!M23</f>
        <v>5214</v>
      </c>
      <c r="AD23" s="301">
        <f>'A17'!N23</f>
        <v>35316.674125997772</v>
      </c>
      <c r="AE23" s="296">
        <f>'A17'!O23</f>
        <v>143394</v>
      </c>
      <c r="AF23" s="475"/>
      <c r="AG23" s="475">
        <f>'A16'!B23</f>
        <v>1413.248</v>
      </c>
      <c r="AH23" s="477">
        <f>'A16'!C23</f>
        <v>1280.1619676945668</v>
      </c>
      <c r="AI23" s="475">
        <f>'A16'!D23</f>
        <v>2127.8000000000002</v>
      </c>
      <c r="AJ23" s="477">
        <f>'A16'!E23</f>
        <v>701.68416886543548</v>
      </c>
      <c r="AK23" s="475">
        <f>'A16'!F23</f>
        <v>380</v>
      </c>
      <c r="AL23" s="475">
        <f>'A16'!G23</f>
        <v>7403.23</v>
      </c>
      <c r="AM23" s="475">
        <f>'A16'!H23</f>
        <v>9551</v>
      </c>
      <c r="AN23" s="475">
        <f>'A16'!I23</f>
        <v>7211</v>
      </c>
      <c r="AO23" s="475">
        <f>'A16'!J23</f>
        <v>1628.9</v>
      </c>
      <c r="AP23" s="475">
        <f>'A16'!K23</f>
        <v>363</v>
      </c>
      <c r="AQ23" s="475">
        <f>'A16'!L23</f>
        <v>4121.5</v>
      </c>
      <c r="AR23" s="475">
        <f>'A16'!M23</f>
        <v>830</v>
      </c>
      <c r="AS23" s="477">
        <f>'A16'!N23</f>
        <v>8075.7463290069063</v>
      </c>
      <c r="AT23" s="475">
        <f>'A16'!O23</f>
        <v>24369</v>
      </c>
    </row>
    <row r="24" spans="1:46" ht="18" customHeight="1">
      <c r="A24" s="474">
        <v>1981</v>
      </c>
      <c r="B24" s="296">
        <f t="shared" si="29"/>
        <v>11139.681999999999</v>
      </c>
      <c r="C24" s="296">
        <f t="shared" si="30"/>
        <v>7577.8785983756907</v>
      </c>
      <c r="D24" s="296">
        <f t="shared" si="41"/>
        <v>18814.3</v>
      </c>
      <c r="E24" s="296">
        <f t="shared" si="42"/>
        <v>4025.6712965800821</v>
      </c>
      <c r="F24" s="296">
        <f t="shared" si="3"/>
        <v>3636</v>
      </c>
      <c r="G24" s="296">
        <f t="shared" si="4"/>
        <v>41734.57</v>
      </c>
      <c r="H24" s="296">
        <f t="shared" si="33"/>
        <v>50879</v>
      </c>
      <c r="I24" s="296">
        <f t="shared" si="34"/>
        <v>44980</v>
      </c>
      <c r="J24" s="296">
        <f t="shared" si="35"/>
        <v>11143.2</v>
      </c>
      <c r="K24" s="296">
        <f t="shared" si="38"/>
        <v>2913</v>
      </c>
      <c r="L24" s="296">
        <f t="shared" si="36"/>
        <v>27115.100000000002</v>
      </c>
      <c r="M24" s="296">
        <f t="shared" si="8"/>
        <v>6063</v>
      </c>
      <c r="N24" s="296">
        <f t="shared" si="37"/>
        <v>43553.567791507732</v>
      </c>
      <c r="O24" s="296">
        <f t="shared" si="9"/>
        <v>170129</v>
      </c>
      <c r="Q24" s="474"/>
      <c r="R24" s="296">
        <f>'A17'!B24</f>
        <v>9684.262999999999</v>
      </c>
      <c r="S24" s="301">
        <f>'A17'!C24</f>
        <v>6302.2691270100522</v>
      </c>
      <c r="T24" s="296">
        <f>'A17'!D24</f>
        <v>16622.7</v>
      </c>
      <c r="U24" s="301">
        <f>'A17'!E24</f>
        <v>3317.3315868175491</v>
      </c>
      <c r="V24" s="296">
        <f>'A17'!F24</f>
        <v>3258</v>
      </c>
      <c r="W24" s="296">
        <f>'A17'!G24</f>
        <v>34486.339999999997</v>
      </c>
      <c r="X24" s="301">
        <f>'A17'!H24</f>
        <v>41427</v>
      </c>
      <c r="Y24" s="296">
        <f>'A17'!I24</f>
        <v>37598</v>
      </c>
      <c r="Z24" s="296">
        <f>'A17'!J24</f>
        <v>9488.2000000000007</v>
      </c>
      <c r="AA24" s="296">
        <f>'A17'!K24</f>
        <v>2546</v>
      </c>
      <c r="AB24" s="296">
        <f>'A17'!L24</f>
        <v>22960.9</v>
      </c>
      <c r="AC24" s="296">
        <f>'A17'!M24</f>
        <v>5233</v>
      </c>
      <c r="AD24" s="301">
        <f>'A17'!N24</f>
        <v>35427.006485006183</v>
      </c>
      <c r="AE24" s="296">
        <f>'A17'!O24</f>
        <v>145279</v>
      </c>
      <c r="AF24" s="475"/>
      <c r="AG24" s="475">
        <f>'A16'!B24</f>
        <v>1455.4190000000001</v>
      </c>
      <c r="AH24" s="477">
        <f>'A16'!C24</f>
        <v>1275.6094713656387</v>
      </c>
      <c r="AI24" s="475">
        <f>'A16'!D24</f>
        <v>2191.6</v>
      </c>
      <c r="AJ24" s="477">
        <f>'A16'!E24</f>
        <v>708.33970976253306</v>
      </c>
      <c r="AK24" s="475">
        <f>'A16'!F24</f>
        <v>378</v>
      </c>
      <c r="AL24" s="475">
        <f>'A16'!G24</f>
        <v>7248.2300000000014</v>
      </c>
      <c r="AM24" s="475">
        <f>'A16'!H24</f>
        <v>9452</v>
      </c>
      <c r="AN24" s="475">
        <f>'A16'!I24</f>
        <v>7382</v>
      </c>
      <c r="AO24" s="475">
        <f>'A16'!J24</f>
        <v>1655</v>
      </c>
      <c r="AP24" s="475">
        <f>'A16'!K24</f>
        <v>367</v>
      </c>
      <c r="AQ24" s="475">
        <f>'A16'!L24</f>
        <v>4154.2000000000007</v>
      </c>
      <c r="AR24" s="475">
        <f>'A16'!M24</f>
        <v>830</v>
      </c>
      <c r="AS24" s="477">
        <f>'A16'!N24</f>
        <v>8126.5613065015486</v>
      </c>
      <c r="AT24" s="475">
        <f>'A16'!O24</f>
        <v>24850</v>
      </c>
    </row>
    <row r="25" spans="1:46" ht="18" customHeight="1">
      <c r="A25" s="474">
        <v>1982</v>
      </c>
      <c r="B25" s="296">
        <f t="shared" si="29"/>
        <v>11368.373000000001</v>
      </c>
      <c r="C25" s="296">
        <f t="shared" si="30"/>
        <v>7608.9092374339807</v>
      </c>
      <c r="D25" s="296">
        <f t="shared" si="41"/>
        <v>19103.399999999998</v>
      </c>
      <c r="E25" s="296">
        <f t="shared" si="42"/>
        <v>4047.2432880658953</v>
      </c>
      <c r="F25" s="296">
        <f t="shared" si="3"/>
        <v>3658</v>
      </c>
      <c r="G25" s="296">
        <f t="shared" si="4"/>
        <v>41986.61</v>
      </c>
      <c r="H25" s="296">
        <f t="shared" si="33"/>
        <v>51247</v>
      </c>
      <c r="I25" s="296">
        <f t="shared" si="34"/>
        <v>45595</v>
      </c>
      <c r="J25" s="296">
        <f t="shared" si="35"/>
        <v>11274.4</v>
      </c>
      <c r="K25" s="296">
        <f t="shared" si="38"/>
        <v>2957</v>
      </c>
      <c r="L25" s="296">
        <f t="shared" si="36"/>
        <v>27483</v>
      </c>
      <c r="M25" s="296">
        <f t="shared" si="8"/>
        <v>6083</v>
      </c>
      <c r="N25" s="296">
        <f t="shared" si="37"/>
        <v>43662.327292073081</v>
      </c>
      <c r="O25" s="296">
        <f t="shared" si="9"/>
        <v>172273</v>
      </c>
      <c r="Q25" s="474"/>
      <c r="R25" s="296">
        <f>'A17'!B25</f>
        <v>9872.4440000000013</v>
      </c>
      <c r="S25" s="301">
        <f>'A17'!C25</f>
        <v>6344.2257572577691</v>
      </c>
      <c r="T25" s="296">
        <f>'A17'!D25</f>
        <v>16853.3</v>
      </c>
      <c r="U25" s="301">
        <f>'A17'!E25</f>
        <v>3332.2480374062648</v>
      </c>
      <c r="V25" s="296">
        <f>'A17'!F25</f>
        <v>3281</v>
      </c>
      <c r="W25" s="296">
        <f>'A17'!G25</f>
        <v>34933.19</v>
      </c>
      <c r="X25" s="301">
        <f>'A17'!H25</f>
        <v>41974</v>
      </c>
      <c r="Y25" s="296">
        <f>'A17'!I25</f>
        <v>37891</v>
      </c>
      <c r="Z25" s="296">
        <f>'A17'!J25</f>
        <v>9596.1</v>
      </c>
      <c r="AA25" s="296">
        <f>'A17'!K25</f>
        <v>2580</v>
      </c>
      <c r="AB25" s="296">
        <f>'A17'!L25</f>
        <v>23243.599999999999</v>
      </c>
      <c r="AC25" s="296">
        <f>'A17'!M25</f>
        <v>5252</v>
      </c>
      <c r="AD25" s="301">
        <f>'A17'!N25</f>
        <v>35537.683531892086</v>
      </c>
      <c r="AE25" s="296">
        <f>'A17'!O25</f>
        <v>146885</v>
      </c>
      <c r="AF25" s="475"/>
      <c r="AG25" s="475">
        <f>'A16'!B25</f>
        <v>1495.9290000000001</v>
      </c>
      <c r="AH25" s="477">
        <f>'A16'!C25</f>
        <v>1264.6834801762113</v>
      </c>
      <c r="AI25" s="475">
        <f>'A16'!D25</f>
        <v>2250.1</v>
      </c>
      <c r="AJ25" s="477">
        <f>'A16'!E25</f>
        <v>714.99525065963064</v>
      </c>
      <c r="AK25" s="475">
        <f>'A16'!F25</f>
        <v>377</v>
      </c>
      <c r="AL25" s="475">
        <f>'A16'!G25</f>
        <v>7053.42</v>
      </c>
      <c r="AM25" s="475">
        <f>'A16'!H25</f>
        <v>9273</v>
      </c>
      <c r="AN25" s="475">
        <f>'A16'!I25</f>
        <v>7704</v>
      </c>
      <c r="AO25" s="475">
        <f>'A16'!J25</f>
        <v>1678.3</v>
      </c>
      <c r="AP25" s="475">
        <f>'A16'!K25</f>
        <v>377</v>
      </c>
      <c r="AQ25" s="475">
        <f>'A16'!L25</f>
        <v>4239.3999999999996</v>
      </c>
      <c r="AR25" s="475">
        <f>'A16'!M25</f>
        <v>831</v>
      </c>
      <c r="AS25" s="477">
        <f>'A16'!N25</f>
        <v>8124.6437601809967</v>
      </c>
      <c r="AT25" s="475">
        <f>'A16'!O25</f>
        <v>25388</v>
      </c>
    </row>
    <row r="26" spans="1:46" ht="18" customHeight="1">
      <c r="A26" s="474">
        <v>1983</v>
      </c>
      <c r="B26" s="296">
        <f t="shared" si="29"/>
        <v>11578.022000000001</v>
      </c>
      <c r="C26" s="296">
        <f t="shared" si="30"/>
        <v>7626.5617089349998</v>
      </c>
      <c r="D26" s="296">
        <f t="shared" si="41"/>
        <v>19354.900000000001</v>
      </c>
      <c r="E26" s="296">
        <f t="shared" si="42"/>
        <v>4067.9315601258013</v>
      </c>
      <c r="F26" s="296">
        <f t="shared" si="3"/>
        <v>3683</v>
      </c>
      <c r="G26" s="296">
        <f t="shared" si="4"/>
        <v>42418.650000000009</v>
      </c>
      <c r="H26" s="296">
        <f t="shared" si="33"/>
        <v>51467</v>
      </c>
      <c r="I26" s="296">
        <f t="shared" si="34"/>
        <v>46089</v>
      </c>
      <c r="J26" s="296">
        <f t="shared" si="35"/>
        <v>11400.300000000001</v>
      </c>
      <c r="K26" s="296">
        <f t="shared" si="38"/>
        <v>2918</v>
      </c>
      <c r="L26" s="296">
        <f t="shared" si="36"/>
        <v>27836.9</v>
      </c>
      <c r="M26" s="296">
        <f t="shared" si="8"/>
        <v>6098</v>
      </c>
      <c r="N26" s="296">
        <f t="shared" si="37"/>
        <v>43724.45267249726</v>
      </c>
      <c r="O26" s="296">
        <f t="shared" si="9"/>
        <v>174216</v>
      </c>
      <c r="Q26" s="474"/>
      <c r="R26" s="296">
        <f>'A17'!B26</f>
        <v>10045.375</v>
      </c>
      <c r="S26" s="296">
        <f>'A17'!C26</f>
        <v>6386.4617089350004</v>
      </c>
      <c r="T26" s="296">
        <f>'A17'!D26</f>
        <v>17052.5</v>
      </c>
      <c r="U26" s="296">
        <f>'A17'!E26</f>
        <v>3347.231560125801</v>
      </c>
      <c r="V26" s="296">
        <f>'A17'!F26</f>
        <v>3302</v>
      </c>
      <c r="W26" s="296">
        <f>'A17'!G26</f>
        <v>35389.240000000013</v>
      </c>
      <c r="X26" s="301">
        <f>'A17'!H26</f>
        <v>42391</v>
      </c>
      <c r="Y26" s="296">
        <f>'A17'!I26</f>
        <v>38610</v>
      </c>
      <c r="Z26" s="296">
        <f>'A17'!J26</f>
        <v>9702.0000000000018</v>
      </c>
      <c r="AA26" s="296">
        <f>'A17'!K26</f>
        <v>2539</v>
      </c>
      <c r="AB26" s="296">
        <f>'A17'!L26</f>
        <v>23513.3</v>
      </c>
      <c r="AC26" s="296">
        <f>'A17'!M26</f>
        <v>5270</v>
      </c>
      <c r="AD26" s="301">
        <f>'A17'!N26</f>
        <v>35648.706343490354</v>
      </c>
      <c r="AE26" s="296">
        <f>'A17'!O26</f>
        <v>148323</v>
      </c>
      <c r="AF26" s="475"/>
      <c r="AG26" s="475">
        <f>'A16'!B26</f>
        <v>1532.6469999999999</v>
      </c>
      <c r="AH26" s="475">
        <f>'A16'!C26</f>
        <v>1240.0999999999999</v>
      </c>
      <c r="AI26" s="475">
        <f>'A16'!D26</f>
        <v>2302.4</v>
      </c>
      <c r="AJ26" s="475">
        <f>'A16'!E26</f>
        <v>720.7</v>
      </c>
      <c r="AK26" s="475">
        <f>'A16'!F26</f>
        <v>381</v>
      </c>
      <c r="AL26" s="475">
        <f>'A16'!G26</f>
        <v>7029.41</v>
      </c>
      <c r="AM26" s="475">
        <f>'A16'!H26</f>
        <v>9076</v>
      </c>
      <c r="AN26" s="475">
        <f>'A16'!I26</f>
        <v>7479</v>
      </c>
      <c r="AO26" s="475">
        <f>'A16'!J26</f>
        <v>1698.3</v>
      </c>
      <c r="AP26" s="475">
        <f>'A16'!K26</f>
        <v>379</v>
      </c>
      <c r="AQ26" s="475">
        <f>'A16'!L26</f>
        <v>4323.6000000000004</v>
      </c>
      <c r="AR26" s="475">
        <f>'A16'!M26</f>
        <v>828</v>
      </c>
      <c r="AS26" s="477">
        <f>'A16'!N26</f>
        <v>8075.7463290069072</v>
      </c>
      <c r="AT26" s="475">
        <f>'A16'!O26</f>
        <v>25893</v>
      </c>
    </row>
    <row r="27" spans="1:46" ht="18" customHeight="1">
      <c r="A27" s="474">
        <v>1984</v>
      </c>
      <c r="B27" s="296">
        <f t="shared" si="29"/>
        <v>11783.727999999999</v>
      </c>
      <c r="C27" s="296">
        <f t="shared" si="30"/>
        <v>7895.769694517001</v>
      </c>
      <c r="D27" s="296">
        <f t="shared" si="41"/>
        <v>19597.8</v>
      </c>
      <c r="E27" s="296">
        <f t="shared" si="42"/>
        <v>4085.8291098580999</v>
      </c>
      <c r="F27" s="296">
        <f t="shared" si="3"/>
        <v>3696</v>
      </c>
      <c r="G27" s="296">
        <f t="shared" si="4"/>
        <v>42762.82</v>
      </c>
      <c r="H27" s="296">
        <f t="shared" si="33"/>
        <v>51638</v>
      </c>
      <c r="I27" s="296">
        <f t="shared" si="34"/>
        <v>46252</v>
      </c>
      <c r="J27" s="296">
        <f t="shared" si="35"/>
        <v>11534</v>
      </c>
      <c r="K27" s="296">
        <f t="shared" si="38"/>
        <v>2935</v>
      </c>
      <c r="L27" s="296">
        <f t="shared" si="36"/>
        <v>28201.8</v>
      </c>
      <c r="M27" s="296">
        <f t="shared" si="8"/>
        <v>6110</v>
      </c>
      <c r="N27" s="296">
        <f t="shared" si="37"/>
        <v>43811.853000000003</v>
      </c>
      <c r="O27" s="296">
        <f t="shared" si="9"/>
        <v>176383</v>
      </c>
      <c r="Q27" s="474"/>
      <c r="R27" s="296">
        <f>'A17'!B27</f>
        <v>10207.981</v>
      </c>
      <c r="S27" s="296">
        <f>'A17'!C27</f>
        <v>6531.269694517001</v>
      </c>
      <c r="T27" s="296">
        <f>'A17'!D27</f>
        <v>17234.8</v>
      </c>
      <c r="U27" s="296">
        <f>'A17'!E27</f>
        <v>3355.7291098580999</v>
      </c>
      <c r="V27" s="296">
        <f>'A17'!F27</f>
        <v>3324</v>
      </c>
      <c r="W27" s="296">
        <f>'A17'!G27</f>
        <v>35792.92</v>
      </c>
      <c r="X27" s="301">
        <f>'A17'!H27</f>
        <v>42658</v>
      </c>
      <c r="Y27" s="296">
        <f>'A17'!I27</f>
        <v>38999</v>
      </c>
      <c r="Z27" s="296">
        <f>'A17'!J27</f>
        <v>9815</v>
      </c>
      <c r="AA27" s="296">
        <f>'A17'!K27</f>
        <v>2554</v>
      </c>
      <c r="AB27" s="296">
        <f>'A17'!L27</f>
        <v>23782.5</v>
      </c>
      <c r="AC27" s="296">
        <f>'A17'!M27</f>
        <v>5288</v>
      </c>
      <c r="AD27" s="296">
        <f>'A17'!N27</f>
        <v>35760.076000000001</v>
      </c>
      <c r="AE27" s="296">
        <f>'A17'!O27</f>
        <v>149950</v>
      </c>
      <c r="AF27" s="475"/>
      <c r="AG27" s="475">
        <f>'A16'!B27</f>
        <v>1575.7470000000001</v>
      </c>
      <c r="AH27" s="475">
        <f>'A16'!C27</f>
        <v>1364.5</v>
      </c>
      <c r="AI27" s="475">
        <f>'A16'!D27</f>
        <v>2363</v>
      </c>
      <c r="AJ27" s="475">
        <f>'A16'!E27</f>
        <v>730.1</v>
      </c>
      <c r="AK27" s="475">
        <f>'A16'!F27</f>
        <v>372</v>
      </c>
      <c r="AL27" s="475">
        <f>'A16'!G27</f>
        <v>6969.9</v>
      </c>
      <c r="AM27" s="475">
        <f>'A16'!H27</f>
        <v>8980</v>
      </c>
      <c r="AN27" s="475">
        <f>'A16'!I27</f>
        <v>7253</v>
      </c>
      <c r="AO27" s="475">
        <f>'A16'!J27</f>
        <v>1719</v>
      </c>
      <c r="AP27" s="475">
        <f>'A16'!K27</f>
        <v>381</v>
      </c>
      <c r="AQ27" s="475">
        <f>'A16'!L27</f>
        <v>4419.3</v>
      </c>
      <c r="AR27" s="475">
        <f>'A16'!M27</f>
        <v>822</v>
      </c>
      <c r="AS27" s="643">
        <f>'A16'!N27</f>
        <v>8051.777</v>
      </c>
      <c r="AT27" s="475">
        <f>'A16'!O27</f>
        <v>26433</v>
      </c>
    </row>
    <row r="28" spans="1:46" ht="18" customHeight="1">
      <c r="A28" s="474">
        <v>1985</v>
      </c>
      <c r="B28" s="296">
        <f t="shared" si="29"/>
        <v>12005.958999999999</v>
      </c>
      <c r="C28" s="296">
        <f t="shared" si="30"/>
        <v>7927.6833407570002</v>
      </c>
      <c r="D28" s="296">
        <f t="shared" si="41"/>
        <v>19842.7</v>
      </c>
      <c r="E28" s="296">
        <f t="shared" si="42"/>
        <v>4127.5992188290002</v>
      </c>
      <c r="F28" s="296">
        <f t="shared" si="3"/>
        <v>3706</v>
      </c>
      <c r="G28" s="296">
        <f t="shared" si="4"/>
        <v>43114.19</v>
      </c>
      <c r="H28" s="296">
        <f t="shared" si="33"/>
        <v>51791</v>
      </c>
      <c r="I28" s="296">
        <f t="shared" si="34"/>
        <v>46579</v>
      </c>
      <c r="J28" s="296">
        <f t="shared" si="35"/>
        <v>11671.4</v>
      </c>
      <c r="K28" s="296">
        <f t="shared" si="38"/>
        <v>2976</v>
      </c>
      <c r="L28" s="296">
        <f t="shared" si="36"/>
        <v>28582.6</v>
      </c>
      <c r="M28" s="296">
        <f t="shared" si="8"/>
        <v>6120</v>
      </c>
      <c r="N28" s="296">
        <f t="shared" si="37"/>
        <v>44083.520999999993</v>
      </c>
      <c r="O28" s="296">
        <f t="shared" si="9"/>
        <v>178207</v>
      </c>
      <c r="Q28" s="474"/>
      <c r="R28" s="296">
        <f>'A17'!B28</f>
        <v>10382.558999999999</v>
      </c>
      <c r="S28" s="296">
        <f>'A17'!C28</f>
        <v>6609.9833407570004</v>
      </c>
      <c r="T28" s="296">
        <f>'A17'!D28</f>
        <v>17401.900000000001</v>
      </c>
      <c r="U28" s="296">
        <f>'A17'!E28</f>
        <v>3357.4992188289998</v>
      </c>
      <c r="V28" s="296">
        <f>'A17'!F28</f>
        <v>3337</v>
      </c>
      <c r="W28" s="296">
        <f>'A17'!G28</f>
        <v>35971.460000000006</v>
      </c>
      <c r="X28" s="301">
        <f>'A17'!H28</f>
        <v>42739</v>
      </c>
      <c r="Y28" s="296">
        <f>'A17'!I28</f>
        <v>39286</v>
      </c>
      <c r="Z28" s="296">
        <f>'A17'!J28</f>
        <v>9922.1</v>
      </c>
      <c r="AA28" s="296">
        <f>'A17'!K28</f>
        <v>2584</v>
      </c>
      <c r="AB28" s="296">
        <f>'A17'!L28</f>
        <v>24052.3</v>
      </c>
      <c r="AC28" s="296">
        <f>'A17'!M28</f>
        <v>5288</v>
      </c>
      <c r="AD28" s="296">
        <f>'A17'!N28</f>
        <v>35865.322999999997</v>
      </c>
      <c r="AE28" s="296">
        <f>'A17'!O28</f>
        <v>151210</v>
      </c>
      <c r="AF28" s="475"/>
      <c r="AG28" s="475">
        <f>'A16'!B28</f>
        <v>1623.4</v>
      </c>
      <c r="AH28" s="475">
        <f>'A16'!C28</f>
        <v>1317.7</v>
      </c>
      <c r="AI28" s="475">
        <f>'A16'!D28</f>
        <v>2440.8000000000002</v>
      </c>
      <c r="AJ28" s="475">
        <f>'A16'!E28</f>
        <v>770.1</v>
      </c>
      <c r="AK28" s="475">
        <f>'A16'!F28</f>
        <v>369</v>
      </c>
      <c r="AL28" s="475">
        <f>'A16'!G28</f>
        <v>7142.73</v>
      </c>
      <c r="AM28" s="475">
        <f>'A16'!H28</f>
        <v>9052</v>
      </c>
      <c r="AN28" s="475">
        <f>'A16'!I28</f>
        <v>7293</v>
      </c>
      <c r="AO28" s="475">
        <f>'A16'!J28</f>
        <v>1749.3</v>
      </c>
      <c r="AP28" s="475">
        <f>'A16'!K28</f>
        <v>392</v>
      </c>
      <c r="AQ28" s="475">
        <f>'A16'!L28</f>
        <v>4530.3</v>
      </c>
      <c r="AR28" s="475">
        <f>'A16'!M28</f>
        <v>832</v>
      </c>
      <c r="AS28" s="643">
        <f>'A16'!N28</f>
        <v>8218.1980000000003</v>
      </c>
      <c r="AT28" s="475">
        <f>'A16'!O28</f>
        <v>26997</v>
      </c>
    </row>
    <row r="29" spans="1:46" ht="18" customHeight="1">
      <c r="A29" s="474">
        <v>1986</v>
      </c>
      <c r="B29" s="296">
        <f t="shared" si="29"/>
        <v>12260.365</v>
      </c>
      <c r="C29" s="296">
        <f t="shared" si="30"/>
        <v>7959.5080805407997</v>
      </c>
      <c r="D29" s="296">
        <f t="shared" si="41"/>
        <v>20093.2</v>
      </c>
      <c r="E29" s="296">
        <f t="shared" si="42"/>
        <v>4168.8704243896</v>
      </c>
      <c r="F29" s="296">
        <f t="shared" si="3"/>
        <v>3717</v>
      </c>
      <c r="G29" s="296">
        <f t="shared" si="4"/>
        <v>43519.12</v>
      </c>
      <c r="H29" s="296">
        <f t="shared" si="33"/>
        <v>51996</v>
      </c>
      <c r="I29" s="296">
        <f t="shared" si="34"/>
        <v>47046</v>
      </c>
      <c r="J29" s="296">
        <f t="shared" si="35"/>
        <v>11805.5</v>
      </c>
      <c r="K29" s="296">
        <f t="shared" si="38"/>
        <v>2995</v>
      </c>
      <c r="L29" s="296">
        <f t="shared" si="36"/>
        <v>28907.599999999999</v>
      </c>
      <c r="M29" s="296">
        <f t="shared" si="8"/>
        <v>6127</v>
      </c>
      <c r="N29" s="296">
        <f t="shared" si="37"/>
        <v>44363.971000000005</v>
      </c>
      <c r="O29" s="296">
        <f t="shared" si="9"/>
        <v>180588</v>
      </c>
      <c r="Q29" s="474"/>
      <c r="R29" s="296">
        <f>'A17'!B29</f>
        <v>10577.088</v>
      </c>
      <c r="S29" s="296">
        <f>'A17'!C29</f>
        <v>6611.3080805407999</v>
      </c>
      <c r="T29" s="296">
        <f>'A17'!D29</f>
        <v>17570.3</v>
      </c>
      <c r="U29" s="296">
        <f>'A17'!E29</f>
        <v>3389.3704243896</v>
      </c>
      <c r="V29" s="296">
        <f>'A17'!F29</f>
        <v>3346</v>
      </c>
      <c r="W29" s="296">
        <f>'A17'!G29</f>
        <v>36216.18</v>
      </c>
      <c r="X29" s="301">
        <f>'A17'!H29</f>
        <v>42798</v>
      </c>
      <c r="Y29" s="296">
        <f>'A17'!I29</f>
        <v>39404</v>
      </c>
      <c r="Z29" s="296">
        <f>'A17'!J29</f>
        <v>10019.200000000001</v>
      </c>
      <c r="AA29" s="296">
        <f>'A17'!K29</f>
        <v>2600</v>
      </c>
      <c r="AB29" s="296">
        <f>'A17'!L29</f>
        <v>24262.2</v>
      </c>
      <c r="AC29" s="296">
        <f>'A17'!M29</f>
        <v>5288</v>
      </c>
      <c r="AD29" s="296">
        <f>'A17'!N29</f>
        <v>36026.243000000002</v>
      </c>
      <c r="AE29" s="296">
        <f>'A17'!O29</f>
        <v>153092</v>
      </c>
      <c r="AF29" s="475"/>
      <c r="AG29" s="475">
        <f>'A16'!B29</f>
        <v>1683.277</v>
      </c>
      <c r="AH29" s="475">
        <f>'A16'!C29</f>
        <v>1348.2</v>
      </c>
      <c r="AI29" s="475">
        <f>'A16'!D29</f>
        <v>2522.9</v>
      </c>
      <c r="AJ29" s="475">
        <f>'A16'!E29</f>
        <v>779.5</v>
      </c>
      <c r="AK29" s="475">
        <f>'A16'!F29</f>
        <v>371</v>
      </c>
      <c r="AL29" s="475">
        <f>'A16'!G29</f>
        <v>7302.9400000000014</v>
      </c>
      <c r="AM29" s="475">
        <f>'A16'!H29</f>
        <v>9198</v>
      </c>
      <c r="AN29" s="475">
        <f>'A16'!I29</f>
        <v>7642</v>
      </c>
      <c r="AO29" s="475">
        <f>'A16'!J29</f>
        <v>1786.3</v>
      </c>
      <c r="AP29" s="475">
        <f>'A16'!K29</f>
        <v>395</v>
      </c>
      <c r="AQ29" s="475">
        <f>'A16'!L29</f>
        <v>4645.3999999999996</v>
      </c>
      <c r="AR29" s="475">
        <f>'A16'!M29</f>
        <v>839</v>
      </c>
      <c r="AS29" s="643">
        <f>'A16'!N29</f>
        <v>8337.7279999999992</v>
      </c>
      <c r="AT29" s="475">
        <f>'A16'!O29</f>
        <v>27496</v>
      </c>
    </row>
    <row r="30" spans="1:46" ht="18" customHeight="1">
      <c r="A30" s="474">
        <v>1987</v>
      </c>
      <c r="B30" s="296">
        <f t="shared" si="29"/>
        <v>12520.692999999999</v>
      </c>
      <c r="C30" s="296">
        <f t="shared" si="30"/>
        <v>7970.2930074768001</v>
      </c>
      <c r="D30" s="296">
        <f t="shared" si="41"/>
        <v>20348.3</v>
      </c>
      <c r="E30" s="296">
        <f t="shared" si="42"/>
        <v>4197.2043844034997</v>
      </c>
      <c r="F30" s="296">
        <f t="shared" si="3"/>
        <v>3722</v>
      </c>
      <c r="G30" s="296">
        <f t="shared" si="4"/>
        <v>43879.360000000015</v>
      </c>
      <c r="H30" s="296">
        <f t="shared" si="33"/>
        <v>52173</v>
      </c>
      <c r="I30" s="296">
        <f t="shared" si="34"/>
        <v>47402</v>
      </c>
      <c r="J30" s="296">
        <f t="shared" si="35"/>
        <v>11890.944616660827</v>
      </c>
      <c r="K30" s="296">
        <f t="shared" si="38"/>
        <v>3024</v>
      </c>
      <c r="L30" s="296">
        <f t="shared" si="36"/>
        <v>29306.6</v>
      </c>
      <c r="M30" s="296">
        <f t="shared" si="8"/>
        <v>6143</v>
      </c>
      <c r="N30" s="296">
        <f t="shared" si="37"/>
        <v>44536.78</v>
      </c>
      <c r="O30" s="296">
        <f t="shared" si="9"/>
        <v>182755</v>
      </c>
      <c r="Q30" s="474"/>
      <c r="R30" s="296">
        <f>'A17'!B30</f>
        <v>10777.528</v>
      </c>
      <c r="S30" s="296">
        <f>'A17'!C30</f>
        <v>6609.0930074768003</v>
      </c>
      <c r="T30" s="296">
        <f>'A17'!D30</f>
        <v>17731.8</v>
      </c>
      <c r="U30" s="296">
        <f>'A17'!E30</f>
        <v>3388.5043844034999</v>
      </c>
      <c r="V30" s="296">
        <f>'A17'!F30</f>
        <v>3349</v>
      </c>
      <c r="W30" s="296">
        <f>'A17'!G30</f>
        <v>36410.990000000013</v>
      </c>
      <c r="X30" s="301">
        <f>'A17'!H30</f>
        <v>42825</v>
      </c>
      <c r="Y30" s="296">
        <f>'A17'!I30</f>
        <v>39396</v>
      </c>
      <c r="Z30" s="296">
        <f>'A17'!J30</f>
        <v>10095</v>
      </c>
      <c r="AA30" s="296">
        <f>'A17'!K30</f>
        <v>2635</v>
      </c>
      <c r="AB30" s="296">
        <f>'A17'!L30</f>
        <v>24521.200000000001</v>
      </c>
      <c r="AC30" s="296">
        <f>'A17'!M30</f>
        <v>5299</v>
      </c>
      <c r="AD30" s="296">
        <f>'A17'!N30</f>
        <v>36099.652000000002</v>
      </c>
      <c r="AE30" s="296">
        <f>'A17'!O30</f>
        <v>154647</v>
      </c>
      <c r="AF30" s="475"/>
      <c r="AG30" s="475">
        <f>'A16'!B30</f>
        <v>1743.165</v>
      </c>
      <c r="AH30" s="475">
        <f>'A16'!C30</f>
        <v>1361.2</v>
      </c>
      <c r="AI30" s="475">
        <f>'A16'!D30</f>
        <v>2616.5</v>
      </c>
      <c r="AJ30" s="475">
        <f>'A16'!E30</f>
        <v>808.7</v>
      </c>
      <c r="AK30" s="475">
        <f>'A16'!F30</f>
        <v>373</v>
      </c>
      <c r="AL30" s="475">
        <f>'A16'!G30</f>
        <v>7468.3700000000008</v>
      </c>
      <c r="AM30" s="475">
        <f>'A16'!H30</f>
        <v>9348</v>
      </c>
      <c r="AN30" s="475">
        <f>'A16'!I30</f>
        <v>8006</v>
      </c>
      <c r="AO30" s="477">
        <f>'A16'!J30</f>
        <v>1795.9446166608266</v>
      </c>
      <c r="AP30" s="475">
        <f>'A16'!K30</f>
        <v>389</v>
      </c>
      <c r="AQ30" s="475">
        <f>'A16'!L30</f>
        <v>4785.3999999999996</v>
      </c>
      <c r="AR30" s="475">
        <f>'A16'!M30</f>
        <v>844</v>
      </c>
      <c r="AS30" s="643">
        <f>'A16'!N30</f>
        <v>8437.1280000000006</v>
      </c>
      <c r="AT30" s="475">
        <f>'A16'!O30</f>
        <v>28108</v>
      </c>
    </row>
    <row r="31" spans="1:46" ht="18" customHeight="1">
      <c r="A31" s="474">
        <v>1988</v>
      </c>
      <c r="B31" s="296">
        <f t="shared" si="29"/>
        <v>12783.8</v>
      </c>
      <c r="C31" s="296">
        <f t="shared" si="30"/>
        <v>7967.3968080471004</v>
      </c>
      <c r="D31" s="296">
        <f t="shared" si="41"/>
        <v>20612</v>
      </c>
      <c r="E31" s="296">
        <f t="shared" si="42"/>
        <v>4226.2658589711</v>
      </c>
      <c r="F31" s="296">
        <f t="shared" si="3"/>
        <v>3721</v>
      </c>
      <c r="G31" s="296">
        <f t="shared" si="4"/>
        <v>44262.559999999998</v>
      </c>
      <c r="H31" s="296">
        <f t="shared" si="33"/>
        <v>52421</v>
      </c>
      <c r="I31" s="296">
        <f t="shared" si="34"/>
        <v>48208</v>
      </c>
      <c r="J31" s="296">
        <f t="shared" si="35"/>
        <v>11982.641306674692</v>
      </c>
      <c r="K31" s="296">
        <f t="shared" si="38"/>
        <v>3070</v>
      </c>
      <c r="L31" s="296">
        <f t="shared" si="36"/>
        <v>29763.800000000003</v>
      </c>
      <c r="M31" s="296">
        <f t="shared" si="8"/>
        <v>6168</v>
      </c>
      <c r="N31" s="296">
        <f t="shared" si="37"/>
        <v>44714.663999999997</v>
      </c>
      <c r="O31" s="296">
        <f t="shared" si="9"/>
        <v>184611</v>
      </c>
      <c r="Q31" s="474"/>
      <c r="R31" s="296">
        <f>'A17'!B31</f>
        <v>10983.251</v>
      </c>
      <c r="S31" s="296">
        <f>'A17'!C31</f>
        <v>6601.8968080471004</v>
      </c>
      <c r="T31" s="296">
        <f>'A17'!D31</f>
        <v>17911.3</v>
      </c>
      <c r="U31" s="296">
        <f>'A17'!E31</f>
        <v>3423.1658589711001</v>
      </c>
      <c r="V31" s="296">
        <f>'A17'!F31</f>
        <v>3346</v>
      </c>
      <c r="W31" s="296">
        <f>'A17'!G31</f>
        <v>36639.86</v>
      </c>
      <c r="X31" s="301">
        <f>'A17'!H31</f>
        <v>42960</v>
      </c>
      <c r="Y31" s="296">
        <f>'A17'!I31</f>
        <v>39823</v>
      </c>
      <c r="Z31" s="296">
        <f>'A17'!J31</f>
        <v>10177</v>
      </c>
      <c r="AA31" s="296">
        <f>'A17'!K31</f>
        <v>2671</v>
      </c>
      <c r="AB31" s="296">
        <f>'A17'!L31</f>
        <v>24820.7</v>
      </c>
      <c r="AC31" s="296">
        <f>'A17'!M31</f>
        <v>5324</v>
      </c>
      <c r="AD31" s="296">
        <f>'A17'!N31</f>
        <v>36214.902999999998</v>
      </c>
      <c r="AE31" s="296">
        <f>'A17'!O31</f>
        <v>156001</v>
      </c>
      <c r="AF31" s="475"/>
      <c r="AG31" s="475">
        <f>'A16'!B31</f>
        <v>1800.549</v>
      </c>
      <c r="AH31" s="475">
        <f>'A16'!C31</f>
        <v>1365.5</v>
      </c>
      <c r="AI31" s="475">
        <f>'A16'!D31</f>
        <v>2700.7</v>
      </c>
      <c r="AJ31" s="475">
        <f>'A16'!E31</f>
        <v>803.1</v>
      </c>
      <c r="AK31" s="475">
        <f>'A16'!F31</f>
        <v>375</v>
      </c>
      <c r="AL31" s="475">
        <f>'A16'!G31</f>
        <v>7622.7000000000007</v>
      </c>
      <c r="AM31" s="475">
        <f>'A16'!H31</f>
        <v>9461</v>
      </c>
      <c r="AN31" s="475">
        <f>'A16'!I31</f>
        <v>8385</v>
      </c>
      <c r="AO31" s="477">
        <f>'A16'!J31</f>
        <v>1805.6413066746925</v>
      </c>
      <c r="AP31" s="475">
        <f>'A16'!K31</f>
        <v>399</v>
      </c>
      <c r="AQ31" s="475">
        <f>'A16'!L31</f>
        <v>4943.1000000000004</v>
      </c>
      <c r="AR31" s="475">
        <f>'A16'!M31</f>
        <v>844</v>
      </c>
      <c r="AS31" s="643">
        <f>'A16'!N31</f>
        <v>8499.7610000000004</v>
      </c>
      <c r="AT31" s="475">
        <f>'A16'!O31</f>
        <v>28610</v>
      </c>
    </row>
    <row r="32" spans="1:46" ht="18" customHeight="1">
      <c r="A32" s="474">
        <v>1989</v>
      </c>
      <c r="B32" s="296">
        <f t="shared" si="29"/>
        <v>13027.035</v>
      </c>
      <c r="C32" s="296">
        <f t="shared" si="30"/>
        <v>8078.3743899666006</v>
      </c>
      <c r="D32" s="296">
        <f t="shared" si="41"/>
        <v>20898.5</v>
      </c>
      <c r="E32" s="296">
        <f t="shared" si="42"/>
        <v>4231.7921047070004</v>
      </c>
      <c r="F32" s="296">
        <f t="shared" si="3"/>
        <v>3725</v>
      </c>
      <c r="G32" s="296">
        <f t="shared" si="4"/>
        <v>44584.250000000015</v>
      </c>
      <c r="H32" s="296">
        <f t="shared" si="33"/>
        <v>52801</v>
      </c>
      <c r="I32" s="296">
        <f t="shared" si="34"/>
        <v>48092</v>
      </c>
      <c r="J32" s="296">
        <f t="shared" si="35"/>
        <v>12051.390351196795</v>
      </c>
      <c r="K32" s="296">
        <f t="shared" si="38"/>
        <v>3086</v>
      </c>
      <c r="L32" s="296">
        <f t="shared" si="36"/>
        <v>30173.1</v>
      </c>
      <c r="M32" s="296">
        <f t="shared" si="8"/>
        <v>6201</v>
      </c>
      <c r="N32" s="296">
        <f t="shared" si="37"/>
        <v>44885.249000000003</v>
      </c>
      <c r="O32" s="296">
        <f t="shared" si="9"/>
        <v>186392</v>
      </c>
      <c r="Q32" s="474"/>
      <c r="R32" s="296">
        <f>'A17'!B32</f>
        <v>11181.442999999999</v>
      </c>
      <c r="S32" s="296">
        <f>'A17'!C32</f>
        <v>6638.6743899666008</v>
      </c>
      <c r="T32" s="296">
        <f>'A17'!D32</f>
        <v>18109</v>
      </c>
      <c r="U32" s="296">
        <f>'A17'!E32</f>
        <v>3426.4921047070002</v>
      </c>
      <c r="V32" s="296">
        <f>'A17'!F32</f>
        <v>3344</v>
      </c>
      <c r="W32" s="296">
        <f>'A17'!G32</f>
        <v>36814.670000000013</v>
      </c>
      <c r="X32" s="301">
        <f>'A17'!H32</f>
        <v>43257</v>
      </c>
      <c r="Y32" s="296">
        <f>'A17'!I32</f>
        <v>39611</v>
      </c>
      <c r="Z32" s="296">
        <f>'A17'!J32</f>
        <v>10236</v>
      </c>
      <c r="AA32" s="296">
        <f>'A17'!K32</f>
        <v>2684</v>
      </c>
      <c r="AB32" s="296">
        <f>'A17'!L32</f>
        <v>25073</v>
      </c>
      <c r="AC32" s="296">
        <f>'A17'!M32</f>
        <v>5358</v>
      </c>
      <c r="AD32" s="296">
        <f>'A17'!N32</f>
        <v>36322.165000000001</v>
      </c>
      <c r="AE32" s="296">
        <f>'A17'!O32</f>
        <v>157219</v>
      </c>
      <c r="AF32" s="475"/>
      <c r="AG32" s="475">
        <f>'A16'!B32</f>
        <v>1845.5920000000001</v>
      </c>
      <c r="AH32" s="475">
        <f>'A16'!C32</f>
        <v>1439.7</v>
      </c>
      <c r="AI32" s="475">
        <f>'A16'!D32</f>
        <v>2789.5</v>
      </c>
      <c r="AJ32" s="475">
        <f>'A16'!E32</f>
        <v>805.3</v>
      </c>
      <c r="AK32" s="475">
        <f>'A16'!F32</f>
        <v>381</v>
      </c>
      <c r="AL32" s="475">
        <f>'A16'!G32</f>
        <v>7769.58</v>
      </c>
      <c r="AM32" s="475">
        <f>'A16'!H32</f>
        <v>9544</v>
      </c>
      <c r="AN32" s="475">
        <f>'A16'!I32</f>
        <v>8481</v>
      </c>
      <c r="AO32" s="477">
        <f>'A16'!J32</f>
        <v>1815.3903511967949</v>
      </c>
      <c r="AP32" s="475">
        <f>'A16'!K32</f>
        <v>402</v>
      </c>
      <c r="AQ32" s="475">
        <f>'A16'!L32</f>
        <v>5100.1000000000004</v>
      </c>
      <c r="AR32" s="475">
        <f>'A16'!M32</f>
        <v>843</v>
      </c>
      <c r="AS32" s="643">
        <f>'A16'!N32</f>
        <v>8563.0840000000007</v>
      </c>
      <c r="AT32" s="475">
        <f>'A16'!O32</f>
        <v>29173</v>
      </c>
    </row>
    <row r="33" spans="1:46" ht="18" customHeight="1">
      <c r="A33" s="474">
        <v>1990</v>
      </c>
      <c r="B33" s="296">
        <f t="shared" si="29"/>
        <v>13245.547999999999</v>
      </c>
      <c r="C33" s="296">
        <f t="shared" si="30"/>
        <v>8085.0705555733002</v>
      </c>
      <c r="D33" s="296">
        <f t="shared" si="41"/>
        <v>21214.5</v>
      </c>
      <c r="E33" s="296">
        <f t="shared" si="42"/>
        <v>4253.3704539984001</v>
      </c>
      <c r="F33" s="296">
        <f t="shared" si="3"/>
        <v>3739</v>
      </c>
      <c r="G33" s="296">
        <f t="shared" si="4"/>
        <v>44885.330000000009</v>
      </c>
      <c r="H33" s="296">
        <f t="shared" si="33"/>
        <v>53635</v>
      </c>
      <c r="I33" s="296">
        <f t="shared" si="34"/>
        <v>48592</v>
      </c>
      <c r="J33" s="296">
        <f t="shared" si="35"/>
        <v>12122.192032900348</v>
      </c>
      <c r="K33" s="296">
        <f t="shared" si="38"/>
        <v>3092</v>
      </c>
      <c r="L33" s="296">
        <f t="shared" si="36"/>
        <v>30429.599999999999</v>
      </c>
      <c r="M33" s="296">
        <f t="shared" si="8"/>
        <v>6237</v>
      </c>
      <c r="N33" s="296">
        <f t="shared" si="37"/>
        <v>44998.351999999984</v>
      </c>
      <c r="O33" s="296">
        <f t="shared" si="9"/>
        <v>189165</v>
      </c>
      <c r="Q33" s="474"/>
      <c r="R33" s="296">
        <f>'A17'!B33</f>
        <v>11349.584999999999</v>
      </c>
      <c r="S33" s="296">
        <f>'A17'!C33</f>
        <v>6628.1705555733006</v>
      </c>
      <c r="T33" s="296">
        <f>'A17'!D33</f>
        <v>18334.400000000001</v>
      </c>
      <c r="U33" s="296">
        <f>'A17'!E33</f>
        <v>3444.7704539984002</v>
      </c>
      <c r="V33" s="296">
        <f>'A17'!F33</f>
        <v>3352</v>
      </c>
      <c r="W33" s="296">
        <f>'A17'!G33</f>
        <v>36931.140000000007</v>
      </c>
      <c r="X33" s="301">
        <f>'A17'!H33</f>
        <v>43949</v>
      </c>
      <c r="Y33" s="296">
        <f>'A17'!I33</f>
        <v>39981</v>
      </c>
      <c r="Z33" s="296">
        <f>'A17'!J33</f>
        <v>10297</v>
      </c>
      <c r="AA33" s="296">
        <f>'A17'!K33</f>
        <v>2691</v>
      </c>
      <c r="AB33" s="296">
        <f>'A17'!L33</f>
        <v>25194.799999999999</v>
      </c>
      <c r="AC33" s="296">
        <f>'A17'!M33</f>
        <v>5396</v>
      </c>
      <c r="AD33" s="296">
        <f>'A17'!N33</f>
        <v>36405.810999999987</v>
      </c>
      <c r="AE33" s="296">
        <f>'A17'!O33</f>
        <v>159919</v>
      </c>
      <c r="AF33" s="475"/>
      <c r="AG33" s="475">
        <f>'A16'!B33</f>
        <v>1895.963</v>
      </c>
      <c r="AH33" s="475">
        <f>'A16'!C33</f>
        <v>1456.9</v>
      </c>
      <c r="AI33" s="475">
        <f>'A16'!D33</f>
        <v>2880.1</v>
      </c>
      <c r="AJ33" s="475">
        <f>'A16'!E33</f>
        <v>808.6</v>
      </c>
      <c r="AK33" s="475">
        <f>'A16'!F33</f>
        <v>387</v>
      </c>
      <c r="AL33" s="475">
        <f>'A16'!G33</f>
        <v>7954.1900000000014</v>
      </c>
      <c r="AM33" s="475">
        <f>'A16'!H33</f>
        <v>9686</v>
      </c>
      <c r="AN33" s="475">
        <f>'A16'!I33</f>
        <v>8611</v>
      </c>
      <c r="AO33" s="477">
        <f>'A16'!J33</f>
        <v>1825.1920329003476</v>
      </c>
      <c r="AP33" s="475">
        <f>'A16'!K33</f>
        <v>401</v>
      </c>
      <c r="AQ33" s="475">
        <f>'A16'!L33</f>
        <v>5234.8</v>
      </c>
      <c r="AR33" s="475">
        <f>'A16'!M33</f>
        <v>841</v>
      </c>
      <c r="AS33" s="643">
        <f>'A16'!N33</f>
        <v>8592.5409999999993</v>
      </c>
      <c r="AT33" s="475">
        <f>'A16'!O33</f>
        <v>29246</v>
      </c>
    </row>
    <row r="34" spans="1:46" ht="18" customHeight="1">
      <c r="A34" s="474">
        <v>1991</v>
      </c>
      <c r="B34" s="296">
        <f t="shared" si="29"/>
        <v>13437.301000000001</v>
      </c>
      <c r="C34" s="296">
        <f t="shared" si="30"/>
        <v>8113.8516758235</v>
      </c>
      <c r="D34" s="296">
        <f t="shared" si="41"/>
        <v>21533.3</v>
      </c>
      <c r="E34" s="296">
        <f t="shared" si="42"/>
        <v>4274.0924913454</v>
      </c>
      <c r="F34" s="296">
        <f t="shared" si="3"/>
        <v>3763</v>
      </c>
      <c r="G34" s="296">
        <f t="shared" si="4"/>
        <v>44962.054000000004</v>
      </c>
      <c r="H34" s="296">
        <f t="shared" si="33"/>
        <v>66989</v>
      </c>
      <c r="I34" s="296">
        <f t="shared" si="34"/>
        <v>48960</v>
      </c>
      <c r="J34" s="296">
        <f t="shared" si="35"/>
        <v>12206.046635984778</v>
      </c>
      <c r="K34" s="296">
        <f t="shared" si="38"/>
        <v>3106</v>
      </c>
      <c r="L34" s="296">
        <f t="shared" si="36"/>
        <v>30689.800000000003</v>
      </c>
      <c r="M34" s="296">
        <f t="shared" si="8"/>
        <v>6265</v>
      </c>
      <c r="N34" s="296">
        <f t="shared" si="37"/>
        <v>44893</v>
      </c>
      <c r="O34" s="296">
        <f t="shared" si="9"/>
        <v>190925</v>
      </c>
      <c r="Q34" s="474"/>
      <c r="R34" s="296">
        <f>'A17'!B34</f>
        <v>11484.549000000001</v>
      </c>
      <c r="S34" s="296">
        <f>'A17'!C34</f>
        <v>6624.8516758235</v>
      </c>
      <c r="T34" s="296">
        <f>'A17'!D34</f>
        <v>18556.7</v>
      </c>
      <c r="U34" s="296">
        <f>'A17'!E34</f>
        <v>3461.4924913454001</v>
      </c>
      <c r="V34" s="296">
        <f>'A17'!F34</f>
        <v>3368</v>
      </c>
      <c r="W34" s="296">
        <f>'A17'!G34</f>
        <v>36878.65</v>
      </c>
      <c r="X34" s="296">
        <f>'A17'!H34</f>
        <v>55310</v>
      </c>
      <c r="Y34" s="296">
        <f>'A17'!I34</f>
        <v>40349</v>
      </c>
      <c r="Z34" s="296">
        <f>'A17'!J34</f>
        <v>10371</v>
      </c>
      <c r="AA34" s="296">
        <f>'A17'!K34</f>
        <v>2709</v>
      </c>
      <c r="AB34" s="296">
        <f>'A17'!L34</f>
        <v>25368.9</v>
      </c>
      <c r="AC34" s="296">
        <f>'A17'!M34</f>
        <v>5428</v>
      </c>
      <c r="AD34" s="296">
        <f>'A17'!N34</f>
        <v>36311</v>
      </c>
      <c r="AE34" s="296">
        <f>'A17'!O34</f>
        <v>161225</v>
      </c>
      <c r="AF34" s="475"/>
      <c r="AG34" s="475">
        <f>'A16'!B34</f>
        <v>1952.752</v>
      </c>
      <c r="AH34" s="475">
        <f>'A16'!C34</f>
        <v>1489</v>
      </c>
      <c r="AI34" s="475">
        <f>'A16'!D34</f>
        <v>2976.6</v>
      </c>
      <c r="AJ34" s="475">
        <f>'A16'!E34</f>
        <v>812.6</v>
      </c>
      <c r="AK34" s="475">
        <f>'A16'!F34</f>
        <v>395</v>
      </c>
      <c r="AL34" s="475">
        <f>'A16'!G34</f>
        <v>8083.4040000000014</v>
      </c>
      <c r="AM34" s="475">
        <f>'A16'!H34</f>
        <v>11679</v>
      </c>
      <c r="AN34" s="475">
        <f>'A16'!I34</f>
        <v>8611</v>
      </c>
      <c r="AO34" s="477">
        <f>'A16'!J34</f>
        <v>1835.0466359847783</v>
      </c>
      <c r="AP34" s="475">
        <f>'A16'!K34</f>
        <v>397</v>
      </c>
      <c r="AQ34" s="475">
        <f>'A16'!L34</f>
        <v>5320.9</v>
      </c>
      <c r="AR34" s="475">
        <f>'A16'!M34</f>
        <v>837</v>
      </c>
      <c r="AS34" s="643">
        <f>'A16'!N34</f>
        <v>8582</v>
      </c>
      <c r="AT34" s="475">
        <f>'A16'!O34</f>
        <v>29700</v>
      </c>
    </row>
    <row r="35" spans="1:46" ht="18" customHeight="1">
      <c r="A35" s="474">
        <v>1992</v>
      </c>
      <c r="B35" s="296">
        <f t="shared" si="29"/>
        <v>13611.001</v>
      </c>
      <c r="C35" s="296">
        <f t="shared" si="30"/>
        <v>8142.0181999999995</v>
      </c>
      <c r="D35" s="296">
        <f t="shared" si="41"/>
        <v>21819.899999999998</v>
      </c>
      <c r="E35" s="296">
        <f t="shared" si="42"/>
        <v>4255.3371799999995</v>
      </c>
      <c r="F35" s="296">
        <f t="shared" si="3"/>
        <v>3785</v>
      </c>
      <c r="G35" s="296">
        <f t="shared" si="4"/>
        <v>45226.038</v>
      </c>
      <c r="H35" s="296">
        <f t="shared" si="33"/>
        <v>67568</v>
      </c>
      <c r="I35" s="296">
        <f t="shared" si="34"/>
        <v>48610</v>
      </c>
      <c r="J35" s="296">
        <f t="shared" si="35"/>
        <v>12192.954446183969</v>
      </c>
      <c r="K35" s="296">
        <f t="shared" si="38"/>
        <v>3117</v>
      </c>
      <c r="L35" s="296">
        <f t="shared" si="36"/>
        <v>30989.8</v>
      </c>
      <c r="M35" s="296">
        <f t="shared" si="8"/>
        <v>6281</v>
      </c>
      <c r="N35" s="296">
        <f t="shared" si="37"/>
        <v>44978</v>
      </c>
      <c r="O35" s="296">
        <f t="shared" si="9"/>
        <v>192805</v>
      </c>
      <c r="Q35" s="474"/>
      <c r="R35" s="296">
        <f>'A17'!B35</f>
        <v>11604.245999999999</v>
      </c>
      <c r="S35" s="296">
        <f>'A17'!C35</f>
        <v>6634.7181999999993</v>
      </c>
      <c r="T35" s="296">
        <f>'A17'!D35</f>
        <v>18772.099999999999</v>
      </c>
      <c r="U35" s="296">
        <f>'A17'!E35</f>
        <v>3466.4371799999999</v>
      </c>
      <c r="V35" s="296">
        <f>'A17'!F35</f>
        <v>3384</v>
      </c>
      <c r="W35" s="296">
        <f>'A17'!G35</f>
        <v>36993.692000000003</v>
      </c>
      <c r="X35" s="296">
        <f>'A17'!H35</f>
        <v>55259</v>
      </c>
      <c r="Y35" s="296">
        <f>'A17'!I35</f>
        <v>40253</v>
      </c>
      <c r="Z35" s="296">
        <f>'A17'!J35</f>
        <v>10348</v>
      </c>
      <c r="AA35" s="296">
        <f>'A17'!K35</f>
        <v>2728</v>
      </c>
      <c r="AB35" s="296">
        <f>'A17'!L35</f>
        <v>25539.1</v>
      </c>
      <c r="AC35" s="296">
        <f>'A17'!M35</f>
        <v>5449</v>
      </c>
      <c r="AD35" s="296">
        <f>'A17'!N35</f>
        <v>36344</v>
      </c>
      <c r="AE35" s="296">
        <f>'A17'!O35</f>
        <v>162626</v>
      </c>
      <c r="AF35" s="475"/>
      <c r="AG35" s="475">
        <f>'A16'!B35</f>
        <v>2006.7550000000001</v>
      </c>
      <c r="AH35" s="475">
        <f>'A16'!C35</f>
        <v>1507.3</v>
      </c>
      <c r="AI35" s="475">
        <f>'A16'!D35</f>
        <v>3047.8</v>
      </c>
      <c r="AJ35" s="475">
        <f>'A16'!E35</f>
        <v>788.9</v>
      </c>
      <c r="AK35" s="475">
        <f>'A16'!F35</f>
        <v>401</v>
      </c>
      <c r="AL35" s="475">
        <f>'A16'!G35</f>
        <v>8232.3459999999995</v>
      </c>
      <c r="AM35" s="475">
        <f>'A16'!H35</f>
        <v>12309</v>
      </c>
      <c r="AN35" s="475">
        <f>'A16'!I35</f>
        <v>8357</v>
      </c>
      <c r="AO35" s="477">
        <f>'A16'!J35</f>
        <v>1844.954446183968</v>
      </c>
      <c r="AP35" s="475">
        <f>'A16'!K35</f>
        <v>389</v>
      </c>
      <c r="AQ35" s="475">
        <f>'A16'!L35</f>
        <v>5450.7</v>
      </c>
      <c r="AR35" s="475">
        <f>'A16'!M35</f>
        <v>832</v>
      </c>
      <c r="AS35" s="643">
        <f>'A16'!N35</f>
        <v>8634</v>
      </c>
      <c r="AT35" s="475">
        <f>'A16'!O35</f>
        <v>30179</v>
      </c>
    </row>
    <row r="36" spans="1:46" ht="18" customHeight="1">
      <c r="A36" s="474">
        <v>1993</v>
      </c>
      <c r="B36" s="296">
        <f t="shared" si="29"/>
        <v>13771.742</v>
      </c>
      <c r="C36" s="296">
        <f t="shared" si="30"/>
        <v>8188.7215999999999</v>
      </c>
      <c r="D36" s="296">
        <f t="shared" si="41"/>
        <v>22093.1</v>
      </c>
      <c r="E36" s="296">
        <f t="shared" si="42"/>
        <v>4267.8166200000005</v>
      </c>
      <c r="F36" s="296">
        <f t="shared" si="3"/>
        <v>3803</v>
      </c>
      <c r="G36" s="296">
        <f t="shared" si="4"/>
        <v>45480.604000000007</v>
      </c>
      <c r="H36" s="296">
        <f t="shared" si="33"/>
        <v>68164</v>
      </c>
      <c r="I36" s="296">
        <f t="shared" si="34"/>
        <v>47531</v>
      </c>
      <c r="J36" s="296">
        <f t="shared" si="35"/>
        <v>12274.915750774537</v>
      </c>
      <c r="K36" s="296">
        <f t="shared" si="38"/>
        <v>3126</v>
      </c>
      <c r="L36" s="296">
        <f t="shared" si="36"/>
        <v>31272.199999999997</v>
      </c>
      <c r="M36" s="296">
        <f t="shared" si="8"/>
        <v>6288</v>
      </c>
      <c r="N36" s="296">
        <f t="shared" si="37"/>
        <v>44995</v>
      </c>
      <c r="O36" s="296">
        <f t="shared" si="9"/>
        <v>194837</v>
      </c>
      <c r="Q36" s="474"/>
      <c r="R36" s="296">
        <f>'A17'!B36</f>
        <v>11711.358</v>
      </c>
      <c r="S36" s="296">
        <f>'A17'!C36</f>
        <v>6654.5216</v>
      </c>
      <c r="T36" s="296">
        <f>'A17'!D36</f>
        <v>18973.5</v>
      </c>
      <c r="U36" s="296">
        <f>'A17'!E36</f>
        <v>3477.2166200000001</v>
      </c>
      <c r="V36" s="296">
        <f>'A17'!F36</f>
        <v>3393</v>
      </c>
      <c r="W36" s="296">
        <f>'A17'!G36</f>
        <v>37084.908000000003</v>
      </c>
      <c r="X36" s="296">
        <f>'A17'!H36</f>
        <v>55452</v>
      </c>
      <c r="Y36" s="296">
        <f>'A17'!I36</f>
        <v>38805</v>
      </c>
      <c r="Z36" s="296">
        <f>'A17'!J36</f>
        <v>10420</v>
      </c>
      <c r="AA36" s="296">
        <f>'A17'!K36</f>
        <v>2738</v>
      </c>
      <c r="AB36" s="296">
        <f>'A17'!L36</f>
        <v>25690.799999999999</v>
      </c>
      <c r="AC36" s="296">
        <f>'A17'!M36</f>
        <v>5461</v>
      </c>
      <c r="AD36" s="296">
        <f>'A17'!N36</f>
        <v>36323</v>
      </c>
      <c r="AE36" s="296">
        <f>'A17'!O36</f>
        <v>164204</v>
      </c>
      <c r="AF36" s="475"/>
      <c r="AG36" s="475">
        <f>'A16'!B36</f>
        <v>2060.384</v>
      </c>
      <c r="AH36" s="475">
        <f>'A16'!C36</f>
        <v>1534.2</v>
      </c>
      <c r="AI36" s="475">
        <f>'A16'!D36</f>
        <v>3119.6</v>
      </c>
      <c r="AJ36" s="475">
        <f>'A16'!E36</f>
        <v>790.6</v>
      </c>
      <c r="AK36" s="475">
        <f>'A16'!F36</f>
        <v>410</v>
      </c>
      <c r="AL36" s="475">
        <f>'A16'!G36</f>
        <v>8395.6959999999999</v>
      </c>
      <c r="AM36" s="475">
        <f>'A16'!H36</f>
        <v>12712</v>
      </c>
      <c r="AN36" s="475">
        <f>'A16'!I36</f>
        <v>8726</v>
      </c>
      <c r="AO36" s="477">
        <f>'A16'!J36</f>
        <v>1854.9157507745363</v>
      </c>
      <c r="AP36" s="475">
        <f>'A16'!K36</f>
        <v>388</v>
      </c>
      <c r="AQ36" s="475">
        <f>'A16'!L36</f>
        <v>5581.4</v>
      </c>
      <c r="AR36" s="475">
        <f>'A16'!M36</f>
        <v>827</v>
      </c>
      <c r="AS36" s="643">
        <f>'A16'!N36</f>
        <v>8672</v>
      </c>
      <c r="AT36" s="475">
        <f>'A16'!O36</f>
        <v>30633</v>
      </c>
    </row>
    <row r="37" spans="1:46" ht="18" customHeight="1">
      <c r="A37" s="474">
        <v>1994</v>
      </c>
      <c r="B37" s="296">
        <f t="shared" si="29"/>
        <v>13938.506000000001</v>
      </c>
      <c r="C37" s="296">
        <f t="shared" si="30"/>
        <v>8241.9886999999999</v>
      </c>
      <c r="D37" s="296">
        <f t="shared" si="41"/>
        <v>22367.599999999999</v>
      </c>
      <c r="E37" s="296">
        <f t="shared" si="42"/>
        <v>4285.3666199999998</v>
      </c>
      <c r="F37" s="296">
        <f t="shared" si="3"/>
        <v>3827</v>
      </c>
      <c r="G37" s="296">
        <f t="shared" si="4"/>
        <v>45755.432999999997</v>
      </c>
      <c r="H37" s="296">
        <f t="shared" si="33"/>
        <v>68440</v>
      </c>
      <c r="I37" s="296">
        <f t="shared" si="34"/>
        <v>47832</v>
      </c>
      <c r="J37" s="296">
        <f t="shared" si="35"/>
        <v>12335.93083858417</v>
      </c>
      <c r="K37" s="296">
        <f t="shared" si="38"/>
        <v>3138</v>
      </c>
      <c r="L37" s="296">
        <f t="shared" si="36"/>
        <v>31556.5</v>
      </c>
      <c r="M37" s="296">
        <f t="shared" si="8"/>
        <v>6318</v>
      </c>
      <c r="N37" s="296">
        <f t="shared" si="37"/>
        <v>45018</v>
      </c>
      <c r="O37" s="296">
        <f t="shared" si="9"/>
        <v>196816</v>
      </c>
      <c r="Q37" s="474"/>
      <c r="R37" s="296">
        <f>'A17'!B37</f>
        <v>11828.02</v>
      </c>
      <c r="S37" s="296">
        <f>'A17'!C37</f>
        <v>6687.8393000000005</v>
      </c>
      <c r="T37" s="296">
        <f>'A17'!D37</f>
        <v>19181.8</v>
      </c>
      <c r="U37" s="296">
        <f>'A17'!E37</f>
        <v>3478.2811000000002</v>
      </c>
      <c r="V37" s="296">
        <f>'A17'!F37</f>
        <v>3405</v>
      </c>
      <c r="W37" s="296">
        <f>'A17'!G37</f>
        <v>37200.733999999997</v>
      </c>
      <c r="X37" s="296">
        <f>'A17'!H37</f>
        <v>55550</v>
      </c>
      <c r="Y37" s="296">
        <f>'A17'!I37</f>
        <v>38893</v>
      </c>
      <c r="Z37" s="296">
        <f>'A17'!J37</f>
        <v>10471</v>
      </c>
      <c r="AA37" s="296">
        <f>'A17'!K37</f>
        <v>2751</v>
      </c>
      <c r="AB37" s="296">
        <f>'A17'!L37</f>
        <v>25843.8</v>
      </c>
      <c r="AC37" s="296">
        <f>'A17'!M37</f>
        <v>5496</v>
      </c>
      <c r="AD37" s="296">
        <f>'A17'!N37</f>
        <v>36323</v>
      </c>
      <c r="AE37" s="296">
        <f>'A17'!O37</f>
        <v>165803</v>
      </c>
      <c r="AF37" s="475"/>
      <c r="AG37" s="475">
        <f>'A16'!B37</f>
        <v>2110.4859999999999</v>
      </c>
      <c r="AH37" s="475">
        <f>'A16'!C37</f>
        <v>1554.1494</v>
      </c>
      <c r="AI37" s="475">
        <f>'A16'!D37</f>
        <v>3185.8</v>
      </c>
      <c r="AJ37" s="475">
        <f>'A16'!E37</f>
        <v>807.08551999999997</v>
      </c>
      <c r="AK37" s="475">
        <f>'A16'!F37</f>
        <v>422</v>
      </c>
      <c r="AL37" s="475">
        <f>'A16'!G37</f>
        <v>8554.6990000000005</v>
      </c>
      <c r="AM37" s="475">
        <f>'A16'!H37</f>
        <v>12890</v>
      </c>
      <c r="AN37" s="475">
        <f>'A16'!I37</f>
        <v>8939</v>
      </c>
      <c r="AO37" s="477">
        <f>'A16'!J37</f>
        <v>1864.9308385841705</v>
      </c>
      <c r="AP37" s="475">
        <f>'A16'!K37</f>
        <v>387</v>
      </c>
      <c r="AQ37" s="475">
        <f>'A16'!L37</f>
        <v>5712.7</v>
      </c>
      <c r="AR37" s="475">
        <f>'A16'!M37</f>
        <v>822</v>
      </c>
      <c r="AS37" s="643">
        <f>'A16'!N37</f>
        <v>8695</v>
      </c>
      <c r="AT37" s="475">
        <f>'A16'!O37</f>
        <v>31013</v>
      </c>
    </row>
    <row r="38" spans="1:46" ht="18" customHeight="1">
      <c r="A38" s="474">
        <v>1995</v>
      </c>
      <c r="B38" s="296">
        <f t="shared" si="29"/>
        <v>14134.421</v>
      </c>
      <c r="C38" s="296">
        <f t="shared" si="30"/>
        <v>8277.8937999999998</v>
      </c>
      <c r="D38" s="296">
        <f t="shared" si="41"/>
        <v>22660.2</v>
      </c>
      <c r="E38" s="296">
        <f t="shared" si="42"/>
        <v>4328.1832100000001</v>
      </c>
      <c r="F38" s="296">
        <f t="shared" si="3"/>
        <v>3838</v>
      </c>
      <c r="G38" s="296">
        <f t="shared" si="4"/>
        <v>46027.179000000004</v>
      </c>
      <c r="H38" s="296">
        <f t="shared" si="33"/>
        <v>68636</v>
      </c>
      <c r="I38" s="296">
        <f t="shared" si="34"/>
        <v>48083</v>
      </c>
      <c r="J38" s="296">
        <f t="shared" si="35"/>
        <v>12372</v>
      </c>
      <c r="K38" s="296">
        <f t="shared" si="38"/>
        <v>3139</v>
      </c>
      <c r="L38" s="296">
        <f t="shared" si="36"/>
        <v>31847</v>
      </c>
      <c r="M38" s="296">
        <f t="shared" si="8"/>
        <v>6332</v>
      </c>
      <c r="N38" s="296">
        <f t="shared" si="37"/>
        <v>45114</v>
      </c>
      <c r="O38" s="296">
        <f t="shared" si="9"/>
        <v>198584</v>
      </c>
      <c r="Q38" s="474"/>
      <c r="R38" s="296">
        <f>'A17'!B38</f>
        <v>11981.583000000001</v>
      </c>
      <c r="S38" s="296">
        <f>'A17'!C38</f>
        <v>6700.7816999999995</v>
      </c>
      <c r="T38" s="296">
        <f>'A17'!D38</f>
        <v>19406</v>
      </c>
      <c r="U38" s="296">
        <f>'A17'!E38</f>
        <v>3489.73279</v>
      </c>
      <c r="V38" s="296">
        <f>'A17'!F38</f>
        <v>3409</v>
      </c>
      <c r="W38" s="296">
        <f>'A17'!G38</f>
        <v>37297.425000000003</v>
      </c>
      <c r="X38" s="296">
        <f>'A17'!H38</f>
        <v>55452</v>
      </c>
      <c r="Y38" s="296">
        <f>'A17'!I38</f>
        <v>38910</v>
      </c>
      <c r="Z38" s="296">
        <f>'A17'!J38</f>
        <v>10497</v>
      </c>
      <c r="AA38" s="296">
        <f>'A17'!K38</f>
        <v>2769</v>
      </c>
      <c r="AB38" s="296">
        <f>'A17'!L38</f>
        <v>25998.799999999999</v>
      </c>
      <c r="AC38" s="296">
        <f>'A17'!M38</f>
        <v>5522</v>
      </c>
      <c r="AD38" s="296">
        <f>'A17'!N38</f>
        <v>36380</v>
      </c>
      <c r="AE38" s="296">
        <f>'A17'!O38</f>
        <v>167137</v>
      </c>
      <c r="AF38" s="475"/>
      <c r="AG38" s="475">
        <f>'A16'!B38</f>
        <v>2152.8380000000002</v>
      </c>
      <c r="AH38" s="475">
        <f>'A16'!C38</f>
        <v>1577.1121000000001</v>
      </c>
      <c r="AI38" s="475">
        <f>'A16'!D38</f>
        <v>3254.2</v>
      </c>
      <c r="AJ38" s="475">
        <f>'A16'!E38</f>
        <v>838.45042000000001</v>
      </c>
      <c r="AK38" s="475">
        <f>'A16'!F38</f>
        <v>429</v>
      </c>
      <c r="AL38" s="475">
        <f>'A16'!G38</f>
        <v>8729.7540000000008</v>
      </c>
      <c r="AM38" s="475">
        <f>'A16'!H38</f>
        <v>13184</v>
      </c>
      <c r="AN38" s="475">
        <f>'A16'!I38</f>
        <v>9173</v>
      </c>
      <c r="AO38" s="475">
        <f>'A16'!J38</f>
        <v>1875</v>
      </c>
      <c r="AP38" s="475">
        <f>'A16'!K38</f>
        <v>370</v>
      </c>
      <c r="AQ38" s="475">
        <f>'A16'!L38</f>
        <v>5848.2000000000007</v>
      </c>
      <c r="AR38" s="475">
        <f>'A16'!M38</f>
        <v>810</v>
      </c>
      <c r="AS38" s="643">
        <f>'A16'!N38</f>
        <v>8734</v>
      </c>
      <c r="AT38" s="475">
        <f>'A16'!O38</f>
        <v>31447</v>
      </c>
    </row>
    <row r="39" spans="1:46" ht="18" customHeight="1">
      <c r="A39" s="474">
        <v>1996</v>
      </c>
      <c r="B39" s="296">
        <f t="shared" si="29"/>
        <v>14350.535</v>
      </c>
      <c r="C39" s="296">
        <f t="shared" si="30"/>
        <v>8307.4131000000016</v>
      </c>
      <c r="D39" s="296">
        <f t="shared" si="41"/>
        <v>22967.100000000002</v>
      </c>
      <c r="E39" s="296">
        <f t="shared" si="42"/>
        <v>4318.0991100000001</v>
      </c>
      <c r="F39" s="296">
        <f t="shared" si="3"/>
        <v>3852</v>
      </c>
      <c r="G39" s="296">
        <f t="shared" si="4"/>
        <v>46276.536999999997</v>
      </c>
      <c r="H39" s="296">
        <f t="shared" si="33"/>
        <v>68906</v>
      </c>
      <c r="I39" s="296">
        <f t="shared" si="34"/>
        <v>48278</v>
      </c>
      <c r="J39" s="296">
        <f t="shared" si="35"/>
        <v>12453</v>
      </c>
      <c r="K39" s="296">
        <f t="shared" si="38"/>
        <v>3148</v>
      </c>
      <c r="L39" s="296">
        <f t="shared" si="36"/>
        <v>32168.800000000003</v>
      </c>
      <c r="M39" s="296">
        <f t="shared" si="8"/>
        <v>6334</v>
      </c>
      <c r="N39" s="296">
        <f t="shared" si="37"/>
        <v>45239</v>
      </c>
      <c r="O39" s="296">
        <f t="shared" si="9"/>
        <v>200594</v>
      </c>
      <c r="Q39" s="474"/>
      <c r="R39" s="296">
        <f>'A17'!B39</f>
        <v>12147.306</v>
      </c>
      <c r="S39" s="296">
        <f>'A17'!C39</f>
        <v>6695.9608000000007</v>
      </c>
      <c r="T39" s="296">
        <f>'A17'!D39</f>
        <v>19644.400000000001</v>
      </c>
      <c r="U39" s="296">
        <f>'A17'!E39</f>
        <v>3512.4531499999998</v>
      </c>
      <c r="V39" s="296">
        <f>'A17'!F39</f>
        <v>3418</v>
      </c>
      <c r="W39" s="296">
        <f>'A17'!G39</f>
        <v>37401.042999999998</v>
      </c>
      <c r="X39" s="296">
        <f>'A17'!H39</f>
        <v>55551</v>
      </c>
      <c r="Y39" s="296">
        <f>'A17'!I39</f>
        <v>38869</v>
      </c>
      <c r="Z39" s="296">
        <f>'A17'!J39</f>
        <v>10535</v>
      </c>
      <c r="AA39" s="296">
        <f>'A17'!K39</f>
        <v>2783</v>
      </c>
      <c r="AB39" s="296">
        <f>'A17'!L39</f>
        <v>26149.7</v>
      </c>
      <c r="AC39" s="296">
        <f>'A17'!M39</f>
        <v>5538</v>
      </c>
      <c r="AD39" s="296">
        <f>'A17'!N39</f>
        <v>36471</v>
      </c>
      <c r="AE39" s="296">
        <f>'A17'!O39</f>
        <v>168843</v>
      </c>
      <c r="AF39" s="475"/>
      <c r="AG39" s="475">
        <f>'A16'!B39</f>
        <v>2203.2289999999998</v>
      </c>
      <c r="AH39" s="475">
        <f>'A16'!C39</f>
        <v>1611.4522999999999</v>
      </c>
      <c r="AI39" s="475">
        <f>'A16'!D39</f>
        <v>3322.7</v>
      </c>
      <c r="AJ39" s="475">
        <f>'A16'!E39</f>
        <v>805.64596000000006</v>
      </c>
      <c r="AK39" s="475">
        <f>'A16'!F39</f>
        <v>434</v>
      </c>
      <c r="AL39" s="475">
        <f>'A16'!G39</f>
        <v>8875.4939999999988</v>
      </c>
      <c r="AM39" s="475">
        <f>'A16'!H39</f>
        <v>13355</v>
      </c>
      <c r="AN39" s="475">
        <f>'A16'!I39</f>
        <v>9409</v>
      </c>
      <c r="AO39" s="475">
        <f>'A16'!J39</f>
        <v>1918</v>
      </c>
      <c r="AP39" s="475">
        <f>'A16'!K39</f>
        <v>365</v>
      </c>
      <c r="AQ39" s="475">
        <f>'A16'!L39</f>
        <v>6019.1</v>
      </c>
      <c r="AR39" s="475">
        <f>'A16'!M39</f>
        <v>796</v>
      </c>
      <c r="AS39" s="643">
        <f>'A16'!N39</f>
        <v>8768</v>
      </c>
      <c r="AT39" s="475">
        <f>'A16'!O39</f>
        <v>31751</v>
      </c>
    </row>
    <row r="40" spans="1:46" ht="18" customHeight="1">
      <c r="A40" s="474">
        <v>1997</v>
      </c>
      <c r="B40" s="296">
        <f t="shared" si="29"/>
        <v>14558.725</v>
      </c>
      <c r="C40" s="296">
        <f t="shared" si="30"/>
        <v>8343.2793999999994</v>
      </c>
      <c r="D40" s="296">
        <f t="shared" si="41"/>
        <v>23255.399999999998</v>
      </c>
      <c r="E40" s="296">
        <f t="shared" si="42"/>
        <v>4321.1022399999983</v>
      </c>
      <c r="F40" s="296">
        <f t="shared" si="3"/>
        <v>3862</v>
      </c>
      <c r="G40" s="296">
        <f t="shared" si="4"/>
        <v>46525.686999999991</v>
      </c>
      <c r="H40" s="296">
        <f t="shared" si="33"/>
        <v>69186</v>
      </c>
      <c r="I40" s="296">
        <f t="shared" si="34"/>
        <v>48483</v>
      </c>
      <c r="J40" s="296">
        <f t="shared" si="35"/>
        <v>12507</v>
      </c>
      <c r="K40" s="296">
        <f t="shared" si="38"/>
        <v>3153</v>
      </c>
      <c r="L40" s="296">
        <f t="shared" si="36"/>
        <v>32422.500000000011</v>
      </c>
      <c r="M40" s="296">
        <f t="shared" si="8"/>
        <v>6329</v>
      </c>
      <c r="N40" s="296">
        <f t="shared" si="37"/>
        <v>45367</v>
      </c>
      <c r="O40" s="296">
        <f t="shared" si="9"/>
        <v>203133</v>
      </c>
      <c r="Q40" s="474"/>
      <c r="R40" s="296">
        <f>'A17'!B40</f>
        <v>12315.066000000001</v>
      </c>
      <c r="S40" s="296">
        <f>'A17'!C40</f>
        <v>6702.3298999999997</v>
      </c>
      <c r="T40" s="296">
        <f>'A17'!D40</f>
        <v>19864.3</v>
      </c>
      <c r="U40" s="296">
        <f>'A17'!E40</f>
        <v>3511.3368299999988</v>
      </c>
      <c r="V40" s="296">
        <f>'A17'!F40</f>
        <v>3426</v>
      </c>
      <c r="W40" s="296">
        <f>'A17'!G40</f>
        <v>37503.690999999992</v>
      </c>
      <c r="X40" s="296">
        <f>'A17'!H40</f>
        <v>55659</v>
      </c>
      <c r="Y40" s="296">
        <f>'A17'!I40</f>
        <v>38867</v>
      </c>
      <c r="Z40" s="296">
        <f>'A17'!J40</f>
        <v>10567</v>
      </c>
      <c r="AA40" s="296">
        <f>'A17'!K40</f>
        <v>2799</v>
      </c>
      <c r="AB40" s="296">
        <f>'A17'!L40</f>
        <v>26255.100000000009</v>
      </c>
      <c r="AC40" s="296">
        <f>'A17'!M40</f>
        <v>5548</v>
      </c>
      <c r="AD40" s="296">
        <f>'A17'!N40</f>
        <v>36575</v>
      </c>
      <c r="AE40" s="296">
        <f>'A17'!O40</f>
        <v>171144</v>
      </c>
      <c r="AF40" s="475"/>
      <c r="AG40" s="475">
        <f>'A16'!B40</f>
        <v>2243.6590000000001</v>
      </c>
      <c r="AH40" s="475">
        <f>'A16'!C40</f>
        <v>1640.9494999999999</v>
      </c>
      <c r="AI40" s="475">
        <f>'A16'!D40</f>
        <v>3391.1</v>
      </c>
      <c r="AJ40" s="475">
        <f>'A16'!E40</f>
        <v>809.76540999999997</v>
      </c>
      <c r="AK40" s="475">
        <f>'A16'!F40</f>
        <v>436</v>
      </c>
      <c r="AL40" s="475">
        <f>'A16'!G40</f>
        <v>9021.9959999999992</v>
      </c>
      <c r="AM40" s="475">
        <f>'A16'!H40</f>
        <v>13527</v>
      </c>
      <c r="AN40" s="475">
        <f>'A16'!I40</f>
        <v>9616</v>
      </c>
      <c r="AO40" s="475">
        <f>'A16'!J40</f>
        <v>1940</v>
      </c>
      <c r="AP40" s="475">
        <f>'A16'!K40</f>
        <v>354</v>
      </c>
      <c r="AQ40" s="475">
        <f>'A16'!L40</f>
        <v>6167.4000000000005</v>
      </c>
      <c r="AR40" s="475">
        <f>'A16'!M40</f>
        <v>781</v>
      </c>
      <c r="AS40" s="643">
        <f>'A16'!N40</f>
        <v>8792</v>
      </c>
      <c r="AT40" s="475">
        <f>'A16'!O40</f>
        <v>31989</v>
      </c>
    </row>
    <row r="41" spans="1:46" ht="18" customHeight="1">
      <c r="A41" s="474">
        <v>1998</v>
      </c>
      <c r="B41" s="296">
        <f t="shared" si="29"/>
        <v>14771.166999999999</v>
      </c>
      <c r="C41" s="296">
        <f t="shared" si="30"/>
        <v>8364.1822999999986</v>
      </c>
      <c r="D41" s="296">
        <f t="shared" si="41"/>
        <v>23522.799999999999</v>
      </c>
      <c r="E41" s="296">
        <f t="shared" si="42"/>
        <v>4328.1468500000001</v>
      </c>
      <c r="F41" s="296">
        <f t="shared" si="3"/>
        <v>3878</v>
      </c>
      <c r="G41" s="296">
        <f t="shared" si="4"/>
        <v>46744.444000000003</v>
      </c>
      <c r="H41" s="296">
        <f t="shared" si="33"/>
        <v>69293</v>
      </c>
      <c r="I41" s="296">
        <f t="shared" si="34"/>
        <v>48654</v>
      </c>
      <c r="J41" s="296">
        <f t="shared" si="35"/>
        <v>12576</v>
      </c>
      <c r="K41" s="296">
        <f t="shared" si="38"/>
        <v>3168</v>
      </c>
      <c r="L41" s="296">
        <f t="shared" si="36"/>
        <v>32676.799999999999</v>
      </c>
      <c r="M41" s="296">
        <f t="shared" si="8"/>
        <v>6333</v>
      </c>
      <c r="N41" s="296">
        <f t="shared" si="37"/>
        <v>45499</v>
      </c>
      <c r="O41" s="296">
        <f t="shared" si="9"/>
        <v>205223</v>
      </c>
      <c r="Q41" s="474"/>
      <c r="R41" s="296">
        <f>'A17'!B41</f>
        <v>12490.566999999999</v>
      </c>
      <c r="S41" s="296">
        <f>'A17'!C41</f>
        <v>6701.872699999999</v>
      </c>
      <c r="T41" s="296">
        <f>'A17'!D41</f>
        <v>20068.3</v>
      </c>
      <c r="U41" s="296">
        <f>'A17'!E41</f>
        <v>3520.48909</v>
      </c>
      <c r="V41" s="296">
        <f>'A17'!F41</f>
        <v>3441</v>
      </c>
      <c r="W41" s="296">
        <f>'A17'!G41</f>
        <v>37592.996000000006</v>
      </c>
      <c r="X41" s="296">
        <f>'A17'!H41</f>
        <v>55653</v>
      </c>
      <c r="Y41" s="296">
        <f>'A17'!I41</f>
        <v>38861</v>
      </c>
      <c r="Z41" s="296">
        <f>'A17'!J41</f>
        <v>10606</v>
      </c>
      <c r="AA41" s="296">
        <f>'A17'!K41</f>
        <v>2822</v>
      </c>
      <c r="AB41" s="296">
        <f>'A17'!L41</f>
        <v>26364.1</v>
      </c>
      <c r="AC41" s="296">
        <f>'A17'!M41</f>
        <v>5563</v>
      </c>
      <c r="AD41" s="296">
        <f>'A17'!N41</f>
        <v>36678</v>
      </c>
      <c r="AE41" s="296">
        <f>'A17'!O41</f>
        <v>172984</v>
      </c>
      <c r="AF41" s="475"/>
      <c r="AG41" s="475">
        <f>'A16'!B41</f>
        <v>2280.6</v>
      </c>
      <c r="AH41" s="475">
        <f>'A16'!C41</f>
        <v>1662.3096</v>
      </c>
      <c r="AI41" s="475">
        <f>'A16'!D41</f>
        <v>3454.5</v>
      </c>
      <c r="AJ41" s="475">
        <f>'A16'!E41</f>
        <v>807.65776000000005</v>
      </c>
      <c r="AK41" s="475">
        <f>'A16'!F41</f>
        <v>437</v>
      </c>
      <c r="AL41" s="475">
        <f>'A16'!G41</f>
        <v>9151.4480000000003</v>
      </c>
      <c r="AM41" s="475">
        <f>'A16'!H41</f>
        <v>13640</v>
      </c>
      <c r="AN41" s="475">
        <f>'A16'!I41</f>
        <v>9793</v>
      </c>
      <c r="AO41" s="475">
        <f>'A16'!J41</f>
        <v>1970</v>
      </c>
      <c r="AP41" s="475">
        <f>'A16'!K41</f>
        <v>346</v>
      </c>
      <c r="AQ41" s="475">
        <f>'A16'!L41</f>
        <v>6312.7000000000007</v>
      </c>
      <c r="AR41" s="475">
        <f>'A16'!M41</f>
        <v>770</v>
      </c>
      <c r="AS41" s="643">
        <f>'A16'!N41</f>
        <v>8821</v>
      </c>
      <c r="AT41" s="475">
        <f>'A16'!O41</f>
        <v>32239</v>
      </c>
    </row>
    <row r="42" spans="1:46" ht="18" customHeight="1">
      <c r="A42" s="474">
        <v>1999</v>
      </c>
      <c r="B42" s="296">
        <f t="shared" si="29"/>
        <v>14950.059000000001</v>
      </c>
      <c r="C42" s="296">
        <f t="shared" si="30"/>
        <v>8408.5044100000014</v>
      </c>
      <c r="D42" s="296">
        <f t="shared" si="41"/>
        <v>23786.7</v>
      </c>
      <c r="E42" s="296">
        <f t="shared" si="42"/>
        <v>4338.5774200000005</v>
      </c>
      <c r="F42" s="296">
        <f t="shared" si="3"/>
        <v>3891</v>
      </c>
      <c r="G42" s="296">
        <f t="shared" si="4"/>
        <v>47002.428</v>
      </c>
      <c r="H42" s="296">
        <f t="shared" si="33"/>
        <v>68478</v>
      </c>
      <c r="I42" s="296">
        <f t="shared" si="34"/>
        <v>48759</v>
      </c>
      <c r="J42" s="296">
        <f t="shared" si="35"/>
        <v>12658</v>
      </c>
      <c r="K42" s="296">
        <f t="shared" si="38"/>
        <v>3184</v>
      </c>
      <c r="L42" s="296">
        <f t="shared" si="36"/>
        <v>32958.6</v>
      </c>
      <c r="M42" s="296">
        <f t="shared" si="8"/>
        <v>6336</v>
      </c>
      <c r="N42" s="296">
        <f t="shared" si="37"/>
        <v>45664</v>
      </c>
      <c r="O42" s="296">
        <f t="shared" si="9"/>
        <v>207753</v>
      </c>
      <c r="Q42" s="474"/>
      <c r="R42" s="296">
        <f>'A17'!B42</f>
        <v>12616.709000000001</v>
      </c>
      <c r="S42" s="296">
        <f>'A17'!C42</f>
        <v>6711.0498100000004</v>
      </c>
      <c r="T42" s="296">
        <f>'A17'!D42</f>
        <v>20276</v>
      </c>
      <c r="U42" s="296">
        <f>'A17'!E42</f>
        <v>3520.9484900000002</v>
      </c>
      <c r="V42" s="296">
        <f>'A17'!F42</f>
        <v>3456</v>
      </c>
      <c r="W42" s="296">
        <f>'A17'!G42</f>
        <v>37696.972999999998</v>
      </c>
      <c r="X42" s="296">
        <f>'A17'!H42</f>
        <v>55145</v>
      </c>
      <c r="Y42" s="296">
        <f>'A17'!I42</f>
        <v>38805</v>
      </c>
      <c r="Z42" s="296">
        <f>'A17'!J42</f>
        <v>10664</v>
      </c>
      <c r="AA42" s="296">
        <f>'A17'!K42</f>
        <v>2846</v>
      </c>
      <c r="AB42" s="296">
        <f>'A17'!L42</f>
        <v>26503.7</v>
      </c>
      <c r="AC42" s="296">
        <f>'A17'!M42</f>
        <v>5580</v>
      </c>
      <c r="AD42" s="296">
        <f>'A17'!N42</f>
        <v>36829</v>
      </c>
      <c r="AE42" s="296">
        <f>'A17'!O42</f>
        <v>175269</v>
      </c>
      <c r="AF42" s="475"/>
      <c r="AG42" s="475">
        <f>'A16'!B42</f>
        <v>2333.35</v>
      </c>
      <c r="AH42" s="475">
        <f>'A16'!C42</f>
        <v>1697.4546</v>
      </c>
      <c r="AI42" s="475">
        <f>'A16'!D42</f>
        <v>3510.7</v>
      </c>
      <c r="AJ42" s="475">
        <f>'A16'!E42</f>
        <v>817.62892999999997</v>
      </c>
      <c r="AK42" s="475">
        <f>'A16'!F42</f>
        <v>435</v>
      </c>
      <c r="AL42" s="475">
        <f>'A16'!G42</f>
        <v>9305.4549999999999</v>
      </c>
      <c r="AM42" s="475">
        <f>'A16'!H42</f>
        <v>13333</v>
      </c>
      <c r="AN42" s="475">
        <f>'A16'!I42</f>
        <v>9954</v>
      </c>
      <c r="AO42" s="475">
        <f>'A16'!J42</f>
        <v>1994</v>
      </c>
      <c r="AP42" s="475">
        <f>'A16'!K42</f>
        <v>338</v>
      </c>
      <c r="AQ42" s="475">
        <f>'A16'!L42</f>
        <v>6454.9</v>
      </c>
      <c r="AR42" s="475">
        <f>'A16'!M42</f>
        <v>756</v>
      </c>
      <c r="AS42" s="643">
        <f>'A16'!N42</f>
        <v>8835</v>
      </c>
      <c r="AT42" s="475">
        <f>'A16'!O42</f>
        <v>32484</v>
      </c>
    </row>
    <row r="43" spans="1:46" ht="18" customHeight="1">
      <c r="A43" s="474">
        <v>2000</v>
      </c>
      <c r="B43" s="296">
        <f t="shared" si="29"/>
        <v>15149.994999999999</v>
      </c>
      <c r="C43" s="296">
        <f t="shared" si="30"/>
        <v>8434.3032100000019</v>
      </c>
      <c r="D43" s="296">
        <f t="shared" si="41"/>
        <v>24094.199999999997</v>
      </c>
      <c r="E43" s="296">
        <f t="shared" si="42"/>
        <v>4338.79385</v>
      </c>
      <c r="F43" s="296">
        <f t="shared" si="3"/>
        <v>3901</v>
      </c>
      <c r="G43" s="296">
        <f t="shared" si="4"/>
        <v>47204.520000000004</v>
      </c>
      <c r="H43" s="296">
        <f t="shared" si="33"/>
        <v>68686</v>
      </c>
      <c r="I43" s="296">
        <f t="shared" si="34"/>
        <v>48917.426999999996</v>
      </c>
      <c r="J43" s="296">
        <f t="shared" si="35"/>
        <v>12749</v>
      </c>
      <c r="K43" s="296">
        <f t="shared" si="38"/>
        <v>3201</v>
      </c>
      <c r="L43" s="296">
        <f t="shared" si="36"/>
        <v>33324.1</v>
      </c>
      <c r="M43" s="296">
        <f t="shared" si="8"/>
        <v>6348</v>
      </c>
      <c r="N43" s="296">
        <f t="shared" si="37"/>
        <v>45876</v>
      </c>
      <c r="O43" s="296">
        <f t="shared" si="9"/>
        <v>212577</v>
      </c>
      <c r="Q43" s="474"/>
      <c r="R43" s="296">
        <f>'A17'!B43</f>
        <v>12766.857</v>
      </c>
      <c r="S43" s="296">
        <f>'A17'!C43</f>
        <v>6719.209060000001</v>
      </c>
      <c r="T43" s="296">
        <f>'A17'!D43</f>
        <v>20524.099999999999</v>
      </c>
      <c r="U43" s="296">
        <f>'A17'!E43</f>
        <v>3528.4587499999998</v>
      </c>
      <c r="V43" s="296">
        <f>'A17'!F43</f>
        <v>3465</v>
      </c>
      <c r="W43" s="296">
        <f>'A17'!G43</f>
        <v>37846.273000000001</v>
      </c>
      <c r="X43" s="296">
        <f>'A17'!H43</f>
        <v>55061</v>
      </c>
      <c r="Y43" s="296">
        <f>'A17'!I43</f>
        <v>38787.341</v>
      </c>
      <c r="Z43" s="296">
        <f>'A17'!J43</f>
        <v>10729</v>
      </c>
      <c r="AA43" s="296">
        <f>'A17'!K43</f>
        <v>2869</v>
      </c>
      <c r="AB43" s="296">
        <f>'A17'!L43</f>
        <v>26735.1</v>
      </c>
      <c r="AC43" s="296">
        <f>'A17'!M43</f>
        <v>5602</v>
      </c>
      <c r="AD43" s="296">
        <f>'A17'!N43</f>
        <v>37014</v>
      </c>
      <c r="AE43" s="296">
        <f>'A17'!O43</f>
        <v>179111</v>
      </c>
      <c r="AF43" s="475"/>
      <c r="AG43" s="475">
        <f>'A16'!B43</f>
        <v>2383.1379999999999</v>
      </c>
      <c r="AH43" s="475">
        <f>'A16'!C43</f>
        <v>1715.0941499999999</v>
      </c>
      <c r="AI43" s="475">
        <f>'A16'!D43</f>
        <v>3570.1</v>
      </c>
      <c r="AJ43" s="475">
        <f>'A16'!E43</f>
        <v>810.33510000000001</v>
      </c>
      <c r="AK43" s="475">
        <f>'A16'!F43</f>
        <v>436</v>
      </c>
      <c r="AL43" s="475">
        <f>'A16'!G43</f>
        <v>9358.2469999999994</v>
      </c>
      <c r="AM43" s="475">
        <f>'A16'!H43</f>
        <v>13625</v>
      </c>
      <c r="AN43" s="475">
        <f>'A16'!I43</f>
        <v>10130.085999999999</v>
      </c>
      <c r="AO43" s="475">
        <f>'A16'!J43</f>
        <v>2020</v>
      </c>
      <c r="AP43" s="475">
        <f>'A16'!K43</f>
        <v>332</v>
      </c>
      <c r="AQ43" s="475">
        <f>'A16'!L43</f>
        <v>6589</v>
      </c>
      <c r="AR43" s="475">
        <f>'A16'!M43</f>
        <v>746</v>
      </c>
      <c r="AS43" s="643">
        <f>'A16'!N43</f>
        <v>8862</v>
      </c>
      <c r="AT43" s="475">
        <f>'A16'!O43</f>
        <v>33466</v>
      </c>
    </row>
    <row r="44" spans="1:46" ht="18" customHeight="1">
      <c r="A44" s="474">
        <v>2001</v>
      </c>
      <c r="B44" s="296">
        <f t="shared" si="29"/>
        <v>15387.4</v>
      </c>
      <c r="C44" s="296">
        <f t="shared" si="30"/>
        <v>8458.3274199999996</v>
      </c>
      <c r="D44" s="296">
        <f t="shared" si="41"/>
        <v>24444.400000000001</v>
      </c>
      <c r="E44" s="296">
        <f t="shared" si="42"/>
        <v>4352.0549199999996</v>
      </c>
      <c r="F44" s="296">
        <f t="shared" si="3"/>
        <v>3909</v>
      </c>
      <c r="G44" s="296">
        <f t="shared" si="4"/>
        <v>47576.503000000004</v>
      </c>
      <c r="H44" s="296">
        <f t="shared" si="33"/>
        <v>68970</v>
      </c>
      <c r="I44" s="296">
        <f t="shared" si="34"/>
        <v>49083.86</v>
      </c>
      <c r="J44" s="296">
        <f t="shared" si="35"/>
        <v>12844</v>
      </c>
      <c r="K44" s="296">
        <f t="shared" si="38"/>
        <v>3214</v>
      </c>
      <c r="L44" s="296">
        <f t="shared" si="36"/>
        <v>33688.800000000003</v>
      </c>
      <c r="M44" s="296">
        <f t="shared" si="8"/>
        <v>6376</v>
      </c>
      <c r="N44" s="296">
        <f t="shared" si="37"/>
        <v>46161</v>
      </c>
      <c r="O44" s="296">
        <f t="shared" si="9"/>
        <v>215093</v>
      </c>
      <c r="Q44" s="474"/>
      <c r="R44" s="296">
        <f>'A17'!B44</f>
        <v>12951</v>
      </c>
      <c r="S44" s="296">
        <f>'A17'!C44</f>
        <v>6728.5899199999994</v>
      </c>
      <c r="T44" s="296">
        <f>'A17'!D44</f>
        <v>20810.7</v>
      </c>
      <c r="U44" s="296">
        <f>'A17'!E44</f>
        <v>3532.9509499999999</v>
      </c>
      <c r="V44" s="296">
        <f>'A17'!F44</f>
        <v>3471</v>
      </c>
      <c r="W44" s="296">
        <f>'A17'!G44</f>
        <v>38110.158000000003</v>
      </c>
      <c r="X44" s="296">
        <f>'A17'!H44</f>
        <v>54973</v>
      </c>
      <c r="Y44" s="296">
        <f>'A17'!I44</f>
        <v>38764.601999999999</v>
      </c>
      <c r="Z44" s="296">
        <f>'A17'!J44</f>
        <v>10800</v>
      </c>
      <c r="AA44" s="296">
        <f>'A17'!K44</f>
        <v>2888</v>
      </c>
      <c r="AB44" s="296">
        <f>'A17'!L44</f>
        <v>26984</v>
      </c>
      <c r="AC44" s="296">
        <f>'A17'!M44</f>
        <v>5634</v>
      </c>
      <c r="AD44" s="296">
        <f>'A17'!N44</f>
        <v>37241</v>
      </c>
      <c r="AE44" s="296">
        <f>'A17'!O44</f>
        <v>181421</v>
      </c>
      <c r="AF44" s="475"/>
      <c r="AG44" s="475">
        <f>'A16'!B44</f>
        <v>2436.4</v>
      </c>
      <c r="AH44" s="475">
        <f>'A16'!C44</f>
        <v>1729.7375</v>
      </c>
      <c r="AI44" s="475">
        <f>'A16'!D44</f>
        <v>3633.7</v>
      </c>
      <c r="AJ44" s="475">
        <f>'A16'!E44</f>
        <v>819.10397</v>
      </c>
      <c r="AK44" s="475">
        <f>'A16'!F44</f>
        <v>438</v>
      </c>
      <c r="AL44" s="475">
        <f>'A16'!G44</f>
        <v>9466.3450000000012</v>
      </c>
      <c r="AM44" s="475">
        <f>'A16'!H44</f>
        <v>13997</v>
      </c>
      <c r="AN44" s="475">
        <f>'A16'!I44</f>
        <v>10319.258</v>
      </c>
      <c r="AO44" s="475">
        <f>'A16'!J44</f>
        <v>2044</v>
      </c>
      <c r="AP44" s="475">
        <f>'A16'!K44</f>
        <v>326</v>
      </c>
      <c r="AQ44" s="475">
        <f>'A16'!L44</f>
        <v>6704.8</v>
      </c>
      <c r="AR44" s="475">
        <f>'A16'!M44</f>
        <v>742</v>
      </c>
      <c r="AS44" s="643">
        <f>'A16'!N44</f>
        <v>8920</v>
      </c>
      <c r="AT44" s="475">
        <f>'A16'!O44</f>
        <v>33672</v>
      </c>
    </row>
    <row r="45" spans="1:46" ht="18" customHeight="1">
      <c r="A45" s="474">
        <v>2002</v>
      </c>
      <c r="B45" s="296">
        <f t="shared" si="29"/>
        <v>15625</v>
      </c>
      <c r="C45" s="296">
        <f t="shared" si="30"/>
        <v>8504.4772874999999</v>
      </c>
      <c r="D45" s="296">
        <f t="shared" si="41"/>
        <v>24797</v>
      </c>
      <c r="E45" s="296">
        <f t="shared" si="42"/>
        <v>4356.6344099999997</v>
      </c>
      <c r="F45" s="296">
        <f t="shared" si="3"/>
        <v>3917</v>
      </c>
      <c r="G45" s="296">
        <f t="shared" si="4"/>
        <v>47882.409999999989</v>
      </c>
      <c r="H45" s="296">
        <f t="shared" si="33"/>
        <v>69279</v>
      </c>
      <c r="I45" s="296">
        <f t="shared" si="34"/>
        <v>49206</v>
      </c>
      <c r="J45" s="296">
        <f t="shared" si="35"/>
        <v>12933</v>
      </c>
      <c r="K45" s="296">
        <f t="shared" si="38"/>
        <v>3234</v>
      </c>
      <c r="L45" s="296">
        <f t="shared" si="36"/>
        <v>33964.9</v>
      </c>
      <c r="M45" s="296">
        <f t="shared" si="8"/>
        <v>6411</v>
      </c>
      <c r="N45" s="296">
        <f t="shared" si="37"/>
        <v>46417</v>
      </c>
      <c r="O45" s="296">
        <f t="shared" si="9"/>
        <v>217570</v>
      </c>
      <c r="R45" s="296">
        <f>'A17'!B45</f>
        <v>13139.1</v>
      </c>
      <c r="S45" s="296">
        <f>'A17'!C45</f>
        <v>6758.0850300000002</v>
      </c>
      <c r="T45" s="296">
        <f>'A17'!D45</f>
        <v>21098.2</v>
      </c>
      <c r="U45" s="296">
        <f>'A17'!E45</f>
        <v>3537.8966074999998</v>
      </c>
      <c r="V45" s="296">
        <f>'A17'!F45</f>
        <v>3478</v>
      </c>
      <c r="W45" s="296">
        <f>'A17'!G45</f>
        <v>38313.789999999994</v>
      </c>
      <c r="X45" s="296">
        <f>'A17'!H45</f>
        <v>54865</v>
      </c>
      <c r="Y45" s="296">
        <f>'A17'!I45</f>
        <v>38771</v>
      </c>
      <c r="Z45" s="296">
        <f>'A17'!J45</f>
        <v>10861</v>
      </c>
      <c r="AA45" s="296">
        <f>'A17'!K45</f>
        <v>2909</v>
      </c>
      <c r="AB45" s="296">
        <f>'A17'!L45</f>
        <v>27168.9</v>
      </c>
      <c r="AC45" s="296">
        <f>'A17'!M45</f>
        <v>5668</v>
      </c>
      <c r="AD45" s="296">
        <f>'A17'!N45</f>
        <v>37441</v>
      </c>
      <c r="AE45" s="296">
        <f>'A17'!O45</f>
        <v>183762</v>
      </c>
      <c r="AF45" s="475"/>
      <c r="AG45" s="475">
        <f>'A16'!B45</f>
        <v>2485.9</v>
      </c>
      <c r="AH45" s="475">
        <f>'A16'!C45</f>
        <v>1746.3922574999999</v>
      </c>
      <c r="AI45" s="475">
        <f>'A16'!D45</f>
        <v>3698.8</v>
      </c>
      <c r="AJ45" s="475">
        <f>'A16'!E45</f>
        <v>818.73780249999993</v>
      </c>
      <c r="AK45" s="475">
        <f>'A16'!F45</f>
        <v>439</v>
      </c>
      <c r="AL45" s="475">
        <f>'A16'!G45</f>
        <v>9568.619999999999</v>
      </c>
      <c r="AM45" s="475">
        <f>'A16'!H45</f>
        <v>14414</v>
      </c>
      <c r="AN45" s="475">
        <f>'A16'!I45</f>
        <v>10435</v>
      </c>
      <c r="AO45" s="475">
        <f>'A16'!J45</f>
        <v>2072</v>
      </c>
      <c r="AP45" s="475">
        <f>'A16'!K45</f>
        <v>325</v>
      </c>
      <c r="AQ45" s="475">
        <f>'A16'!L45</f>
        <v>6796</v>
      </c>
      <c r="AR45" s="475">
        <f>'A16'!M45</f>
        <v>743</v>
      </c>
      <c r="AS45" s="643">
        <f>'A16'!N45</f>
        <v>8976</v>
      </c>
      <c r="AT45" s="475">
        <f>'A16'!O45</f>
        <v>33808</v>
      </c>
    </row>
    <row r="46" spans="1:46" ht="18" customHeight="1">
      <c r="A46" s="474">
        <v>2003</v>
      </c>
      <c r="B46" s="296">
        <f t="shared" si="29"/>
        <v>15860.599999999999</v>
      </c>
      <c r="C46" s="296">
        <f t="shared" si="30"/>
        <v>8553.1455249999999</v>
      </c>
      <c r="D46" s="296">
        <f t="shared" si="41"/>
        <v>25106.800000000003</v>
      </c>
      <c r="E46" s="296">
        <f t="shared" si="42"/>
        <v>4369.3483875000002</v>
      </c>
      <c r="F46" s="296">
        <f t="shared" si="3"/>
        <v>3926</v>
      </c>
      <c r="G46" s="296">
        <f t="shared" si="4"/>
        <v>48188</v>
      </c>
      <c r="H46" s="296">
        <f t="shared" si="33"/>
        <v>69407</v>
      </c>
      <c r="I46" s="296">
        <f t="shared" si="34"/>
        <v>49207.996999999996</v>
      </c>
      <c r="J46" s="296">
        <f t="shared" si="35"/>
        <v>13004</v>
      </c>
      <c r="K46" s="296">
        <f t="shared" si="38"/>
        <v>3258</v>
      </c>
      <c r="L46" s="296">
        <f t="shared" si="36"/>
        <v>34202.9</v>
      </c>
      <c r="M46" s="296">
        <f t="shared" si="8"/>
        <v>6447</v>
      </c>
      <c r="N46" s="296">
        <f t="shared" si="37"/>
        <v>46646</v>
      </c>
      <c r="O46" s="296">
        <f t="shared" si="9"/>
        <v>221171</v>
      </c>
      <c r="R46" s="296">
        <f>'A17'!B46</f>
        <v>13326.3</v>
      </c>
      <c r="S46" s="296">
        <f>'A17'!C46</f>
        <v>6790.7542000000003</v>
      </c>
      <c r="T46" s="296">
        <f>'A17'!D46</f>
        <v>21336.9</v>
      </c>
      <c r="U46" s="296">
        <f>'A17'!E46</f>
        <v>3547.5841249999999</v>
      </c>
      <c r="V46" s="296">
        <f>'A17'!F46</f>
        <v>3483</v>
      </c>
      <c r="W46" s="296">
        <f>'A17'!G46</f>
        <v>38900.1</v>
      </c>
      <c r="X46" s="296">
        <f>'A17'!H46</f>
        <v>54819</v>
      </c>
      <c r="Y46" s="296">
        <f>'A17'!I46</f>
        <v>38771.396999999997</v>
      </c>
      <c r="Z46" s="296">
        <f>'A17'!J46</f>
        <v>10903</v>
      </c>
      <c r="AA46" s="296">
        <f>'A17'!K46</f>
        <v>2933</v>
      </c>
      <c r="AB46" s="296">
        <f>'A17'!L46</f>
        <v>27331.7</v>
      </c>
      <c r="AC46" s="296">
        <f>'A17'!M46</f>
        <v>5702</v>
      </c>
      <c r="AD46" s="296">
        <f>'A17'!N46</f>
        <v>37615</v>
      </c>
      <c r="AE46" s="296">
        <f>'A17'!O46</f>
        <v>186917</v>
      </c>
      <c r="AF46" s="629"/>
      <c r="AG46" s="475">
        <f>'A16'!B46</f>
        <v>2534.3000000000002</v>
      </c>
      <c r="AH46" s="475">
        <f>'A16'!C46</f>
        <v>1762.3913250000001</v>
      </c>
      <c r="AI46" s="475">
        <f>'A16'!D46</f>
        <v>3769.9</v>
      </c>
      <c r="AJ46" s="475">
        <f>'A16'!E46</f>
        <v>821.76426249999997</v>
      </c>
      <c r="AK46" s="475">
        <f>'A16'!F46</f>
        <v>443</v>
      </c>
      <c r="AL46" s="475">
        <f>'A16'!G46</f>
        <v>9287.9</v>
      </c>
      <c r="AM46" s="475">
        <f>'A16'!H46</f>
        <v>14588</v>
      </c>
      <c r="AN46" s="475">
        <f>'A16'!I46</f>
        <v>10436.6</v>
      </c>
      <c r="AO46" s="475">
        <f>'A16'!J46</f>
        <v>2101</v>
      </c>
      <c r="AP46" s="475">
        <f>'A16'!K46</f>
        <v>325</v>
      </c>
      <c r="AQ46" s="475">
        <f>'A16'!L46</f>
        <v>6871.2000000000007</v>
      </c>
      <c r="AR46" s="475">
        <f>'A16'!M46</f>
        <v>745</v>
      </c>
      <c r="AS46" s="475">
        <f>'A16'!N46</f>
        <v>9031</v>
      </c>
      <c r="AT46" s="475">
        <f>'A16'!O46</f>
        <v>34254</v>
      </c>
    </row>
    <row r="47" spans="1:46" ht="18" customHeight="1">
      <c r="A47" s="474">
        <v>2004</v>
      </c>
      <c r="B47" s="296">
        <f t="shared" si="29"/>
        <v>16090.1</v>
      </c>
      <c r="C47" s="296">
        <f t="shared" si="30"/>
        <v>8598.4111124999999</v>
      </c>
      <c r="D47" s="296">
        <f t="shared" si="41"/>
        <v>25443.300000000003</v>
      </c>
      <c r="E47" s="296">
        <f t="shared" si="42"/>
        <v>4388.5441000000001</v>
      </c>
      <c r="F47" s="296">
        <f t="shared" si="3"/>
        <v>3939</v>
      </c>
      <c r="G47" s="296">
        <f t="shared" si="4"/>
        <v>48530.299999999996</v>
      </c>
      <c r="H47" s="296">
        <f t="shared" si="33"/>
        <v>69931</v>
      </c>
      <c r="I47" s="296">
        <f t="shared" si="34"/>
        <v>49338</v>
      </c>
      <c r="J47" s="296">
        <f t="shared" si="35"/>
        <v>13062</v>
      </c>
      <c r="K47" s="296">
        <f t="shared" si="38"/>
        <v>3279</v>
      </c>
      <c r="L47" s="296">
        <f t="shared" si="36"/>
        <v>35810.83</v>
      </c>
      <c r="M47" s="296">
        <f t="shared" si="8"/>
        <v>6488.7</v>
      </c>
      <c r="N47" s="296">
        <f t="shared" si="37"/>
        <v>46890</v>
      </c>
      <c r="O47" s="296">
        <f t="shared" si="9"/>
        <v>223359</v>
      </c>
      <c r="R47" s="296">
        <f>'A17'!B47</f>
        <v>13505.2</v>
      </c>
      <c r="S47" s="296">
        <f>'A17'!C47</f>
        <v>6818.4228174999998</v>
      </c>
      <c r="T47" s="296">
        <f>'A17'!D47</f>
        <v>21598.9</v>
      </c>
      <c r="U47" s="296">
        <f>'A17'!E47</f>
        <v>3559.2126475</v>
      </c>
      <c r="V47" s="296">
        <f>'A17'!F47</f>
        <v>3492</v>
      </c>
      <c r="W47" s="296">
        <f>'A17'!G47</f>
        <v>39155.699999999997</v>
      </c>
      <c r="X47" s="296">
        <f>'A17'!H47</f>
        <v>54451</v>
      </c>
      <c r="Y47" s="296">
        <f>'A17'!I47</f>
        <v>38402</v>
      </c>
      <c r="Z47" s="296">
        <f>'A17'!J47</f>
        <v>10925</v>
      </c>
      <c r="AA47" s="296">
        <f>'A17'!K47</f>
        <v>2953</v>
      </c>
      <c r="AB47" s="296">
        <f>'A17'!L47</f>
        <v>28786.15</v>
      </c>
      <c r="AC47" s="296">
        <f>'A17'!M47</f>
        <v>5735.4</v>
      </c>
      <c r="AD47" s="296">
        <f>'A17'!N47</f>
        <v>37801</v>
      </c>
      <c r="AE47" s="296">
        <f>'A17'!O47</f>
        <v>188749</v>
      </c>
      <c r="AF47" s="629"/>
      <c r="AG47" s="475">
        <f>'A16'!B47</f>
        <v>2584.9</v>
      </c>
      <c r="AH47" s="475">
        <f>'A16'!C47</f>
        <v>1779.9882950000001</v>
      </c>
      <c r="AI47" s="475">
        <f>'A16'!D47</f>
        <v>3844.4</v>
      </c>
      <c r="AJ47" s="475">
        <f>'A16'!E47</f>
        <v>829.33145249999995</v>
      </c>
      <c r="AK47" s="475">
        <f>'A16'!F47</f>
        <v>447</v>
      </c>
      <c r="AL47" s="475">
        <f>'A16'!G47</f>
        <v>9374.6</v>
      </c>
      <c r="AM47" s="475">
        <f>'A16'!H47</f>
        <v>15480</v>
      </c>
      <c r="AN47" s="475">
        <f>'A16'!I47</f>
        <v>10936</v>
      </c>
      <c r="AO47" s="475">
        <f>'A16'!J47</f>
        <v>2137</v>
      </c>
      <c r="AP47" s="475">
        <f>'A16'!K47</f>
        <v>326</v>
      </c>
      <c r="AQ47" s="475">
        <f>'A16'!L47</f>
        <v>7024.68</v>
      </c>
      <c r="AR47" s="475">
        <f>'A16'!M47</f>
        <v>753.30000000000007</v>
      </c>
      <c r="AS47" s="475">
        <f>'A16'!N47</f>
        <v>9089</v>
      </c>
      <c r="AT47" s="475">
        <f>'A16'!O47</f>
        <v>34610</v>
      </c>
    </row>
    <row r="48" spans="1:46" ht="18" customHeight="1">
      <c r="A48" s="474">
        <v>2005</v>
      </c>
      <c r="B48" s="296">
        <f t="shared" ref="B48:O48" si="46">R48+AG48</f>
        <v>16344.7</v>
      </c>
      <c r="C48" s="296">
        <f t="shared" si="46"/>
        <v>8678.9773850000001</v>
      </c>
      <c r="D48" s="296">
        <f t="shared" si="46"/>
        <v>25805.399999999998</v>
      </c>
      <c r="E48" s="296">
        <f t="shared" si="46"/>
        <v>4405.3298599999998</v>
      </c>
      <c r="F48" s="296">
        <f t="shared" si="46"/>
        <v>3950</v>
      </c>
      <c r="G48" s="296">
        <f t="shared" si="46"/>
        <v>48839.900000000009</v>
      </c>
      <c r="H48" s="296">
        <f t="shared" si="46"/>
        <v>70181</v>
      </c>
      <c r="I48" s="296">
        <f t="shared" si="46"/>
        <v>49862</v>
      </c>
      <c r="J48" s="296">
        <f t="shared" si="46"/>
        <v>13121</v>
      </c>
      <c r="K48" s="296">
        <f t="shared" si="46"/>
        <v>3312.1280000000002</v>
      </c>
      <c r="L48" s="296">
        <f t="shared" si="46"/>
        <v>36415.980000000003</v>
      </c>
      <c r="M48" s="296">
        <f t="shared" si="46"/>
        <v>6535.7000000000007</v>
      </c>
      <c r="N48" s="296">
        <f t="shared" si="46"/>
        <v>47158</v>
      </c>
      <c r="O48" s="296">
        <f t="shared" si="46"/>
        <v>226083</v>
      </c>
      <c r="R48" s="296">
        <f>'A17'!B48</f>
        <v>13704.1</v>
      </c>
      <c r="S48" s="296">
        <f>'A17'!C48</f>
        <v>6875.6744025000007</v>
      </c>
      <c r="T48" s="296">
        <f>'A17'!D48</f>
        <v>21881.599999999999</v>
      </c>
      <c r="U48" s="296">
        <f>'A17'!E48</f>
        <v>3565.7682850000001</v>
      </c>
      <c r="V48" s="296">
        <f>'A17'!F48</f>
        <v>3497</v>
      </c>
      <c r="W48" s="296">
        <f>'A17'!G48</f>
        <v>39367.000000000007</v>
      </c>
      <c r="X48" s="296">
        <f>'A17'!H48</f>
        <v>54875</v>
      </c>
      <c r="Y48" s="296">
        <f>'A17'!I48</f>
        <v>38646</v>
      </c>
      <c r="Z48" s="296">
        <f>'A17'!J48</f>
        <v>10942</v>
      </c>
      <c r="AA48" s="296">
        <f>'A17'!K48</f>
        <v>2982.3560000000002</v>
      </c>
      <c r="AB48" s="296">
        <f>'A17'!L48</f>
        <v>29307.83</v>
      </c>
      <c r="AC48" s="296">
        <f>'A17'!M48</f>
        <v>5769.9000000000005</v>
      </c>
      <c r="AD48" s="296">
        <f>'A17'!N48</f>
        <v>38008</v>
      </c>
      <c r="AE48" s="296">
        <f>'A17'!O48</f>
        <v>191014</v>
      </c>
      <c r="AF48" s="629"/>
      <c r="AG48" s="475">
        <f>'A16'!B48</f>
        <v>2640.6</v>
      </c>
      <c r="AH48" s="475">
        <f>'A16'!C48</f>
        <v>1803.3029825000001</v>
      </c>
      <c r="AI48" s="475">
        <f>'A16'!D48</f>
        <v>3923.8</v>
      </c>
      <c r="AJ48" s="475">
        <f>'A16'!E48</f>
        <v>839.56157499999995</v>
      </c>
      <c r="AK48" s="475">
        <f>'A16'!F48</f>
        <v>453</v>
      </c>
      <c r="AL48" s="475">
        <f>'A16'!G48</f>
        <v>9472.9</v>
      </c>
      <c r="AM48" s="475">
        <f>'A16'!H48</f>
        <v>15306</v>
      </c>
      <c r="AN48" s="475">
        <f>'A16'!I48</f>
        <v>11216</v>
      </c>
      <c r="AO48" s="475">
        <f>'A16'!J48</f>
        <v>2179</v>
      </c>
      <c r="AP48" s="475">
        <f>'A16'!K48</f>
        <v>329.77199999999999</v>
      </c>
      <c r="AQ48" s="475">
        <f>'A16'!L48</f>
        <v>7108.15</v>
      </c>
      <c r="AR48" s="475">
        <f>'A16'!M48</f>
        <v>765.8</v>
      </c>
      <c r="AS48" s="475">
        <f>'A16'!N48</f>
        <v>9150</v>
      </c>
      <c r="AT48" s="475">
        <f>'A16'!O48</f>
        <v>35069</v>
      </c>
    </row>
    <row r="49" spans="1:46" ht="17.25" customHeight="1">
      <c r="A49" s="474">
        <v>2006</v>
      </c>
      <c r="B49" s="296">
        <f>R49+AG49</f>
        <v>16620.400000000001</v>
      </c>
      <c r="C49" s="296">
        <f t="shared" ref="C49:O49" si="47">S49+AH49</f>
        <v>8749.3605799999987</v>
      </c>
      <c r="D49" s="296">
        <f t="shared" si="47"/>
        <v>26187</v>
      </c>
      <c r="E49" s="296">
        <f t="shared" si="47"/>
        <v>4427.4568499999996</v>
      </c>
      <c r="F49" s="296">
        <f t="shared" si="47"/>
        <v>3963</v>
      </c>
      <c r="G49" s="296">
        <f t="shared" si="47"/>
        <v>49144.699999999983</v>
      </c>
      <c r="H49" s="296">
        <f t="shared" si="47"/>
        <v>70351</v>
      </c>
      <c r="I49" s="296">
        <f t="shared" si="47"/>
        <v>50163</v>
      </c>
      <c r="J49" s="296">
        <f t="shared" si="47"/>
        <v>13173</v>
      </c>
      <c r="K49" s="296">
        <f t="shared" si="47"/>
        <v>3397.2</v>
      </c>
      <c r="L49" s="296">
        <f t="shared" si="47"/>
        <v>37007.919999999998</v>
      </c>
      <c r="M49" s="296">
        <f t="shared" si="47"/>
        <v>6601.7000000000007</v>
      </c>
      <c r="N49" s="296">
        <f t="shared" si="47"/>
        <v>47407</v>
      </c>
      <c r="O49" s="296">
        <f t="shared" si="47"/>
        <v>228814</v>
      </c>
      <c r="R49" s="296">
        <f>'A17'!B49</f>
        <v>13921.9</v>
      </c>
      <c r="S49" s="296">
        <f>'A17'!C49</f>
        <v>6940.815564999999</v>
      </c>
      <c r="T49" s="296">
        <f>'A17'!D49</f>
        <v>22169</v>
      </c>
      <c r="U49" s="296">
        <f>'A17'!E49</f>
        <v>3569.3855074999992</v>
      </c>
      <c r="V49" s="296">
        <f>'A17'!F49</f>
        <v>3507</v>
      </c>
      <c r="W49" s="296">
        <f>'A17'!G49</f>
        <v>39633.399999999987</v>
      </c>
      <c r="X49" s="296">
        <f>'A17'!H49</f>
        <v>54643</v>
      </c>
      <c r="Y49" s="296">
        <f>'A17'!I49</f>
        <v>38725.800000000003</v>
      </c>
      <c r="Z49" s="296">
        <f>'A17'!J49</f>
        <v>10952</v>
      </c>
      <c r="AA49" s="296">
        <f>'A17'!K49</f>
        <v>3069.6</v>
      </c>
      <c r="AB49" s="296">
        <f>'A17'!L49</f>
        <v>29812.21</v>
      </c>
      <c r="AC49" s="296">
        <f>'A17'!M49</f>
        <v>5825.6</v>
      </c>
      <c r="AD49" s="296">
        <f>'A17'!N49</f>
        <v>38222</v>
      </c>
      <c r="AE49" s="296">
        <f>'A17'!O49</f>
        <v>193201</v>
      </c>
      <c r="AF49" s="629"/>
      <c r="AG49" s="475">
        <f>'A16'!B49</f>
        <v>2698.5</v>
      </c>
      <c r="AH49" s="475">
        <f>'A16'!C49</f>
        <v>1808.5450149999999</v>
      </c>
      <c r="AI49" s="475">
        <f>'A16'!D49</f>
        <v>4018</v>
      </c>
      <c r="AJ49" s="475">
        <f>'A16'!E49</f>
        <v>858.07134250000001</v>
      </c>
      <c r="AK49" s="475">
        <f>'A16'!F49</f>
        <v>456</v>
      </c>
      <c r="AL49" s="475">
        <f>'A16'!G49</f>
        <v>9511.2999999999993</v>
      </c>
      <c r="AM49" s="475">
        <f>'A16'!H49</f>
        <v>15708</v>
      </c>
      <c r="AN49" s="475">
        <f>'A16'!I49</f>
        <v>11437.2</v>
      </c>
      <c r="AO49" s="475">
        <f>'A16'!J49</f>
        <v>2221</v>
      </c>
      <c r="AP49" s="475">
        <f>'A16'!K49</f>
        <v>327.60000000000002</v>
      </c>
      <c r="AQ49" s="475">
        <f>'A16'!L49</f>
        <v>7195.71</v>
      </c>
      <c r="AR49" s="475">
        <f>'A16'!M49</f>
        <v>776.1</v>
      </c>
      <c r="AS49" s="475">
        <f>'A16'!N49</f>
        <v>9185</v>
      </c>
      <c r="AT49" s="475">
        <f>'A16'!O49</f>
        <v>35613</v>
      </c>
    </row>
    <row r="50" spans="1:46" ht="12.75" customHeight="1">
      <c r="A50" s="474">
        <v>2007</v>
      </c>
      <c r="B50" s="296">
        <f>R50+AG50</f>
        <v>16906.109</v>
      </c>
      <c r="C50" s="296">
        <f t="shared" ref="C50:O50" si="48">S50+AH50</f>
        <v>8831.9334175000004</v>
      </c>
      <c r="D50" s="296">
        <f t="shared" si="48"/>
        <v>26553.3</v>
      </c>
      <c r="E50" s="296">
        <f t="shared" si="48"/>
        <v>4433.1407200000012</v>
      </c>
      <c r="F50" s="296">
        <f t="shared" si="48"/>
        <v>3981</v>
      </c>
      <c r="G50" s="296">
        <f t="shared" si="48"/>
        <v>49425.4</v>
      </c>
      <c r="H50" s="296">
        <f t="shared" si="48"/>
        <v>70407</v>
      </c>
      <c r="I50" s="296">
        <f t="shared" si="48"/>
        <v>50552.756999999998</v>
      </c>
      <c r="J50" s="296">
        <f t="shared" si="48"/>
        <v>13223</v>
      </c>
      <c r="K50" s="296">
        <f t="shared" si="48"/>
        <v>3445.1</v>
      </c>
      <c r="L50" s="296">
        <f t="shared" si="48"/>
        <v>37662.85</v>
      </c>
      <c r="M50" s="296">
        <f t="shared" si="48"/>
        <v>6674.2999999999993</v>
      </c>
      <c r="N50" s="296">
        <f t="shared" si="48"/>
        <v>47726</v>
      </c>
      <c r="O50" s="296">
        <f t="shared" si="48"/>
        <v>231868</v>
      </c>
      <c r="R50" s="296">
        <f>'A17'!B50</f>
        <v>14138.754999999999</v>
      </c>
      <c r="S50" s="296">
        <f>'A17'!C50</f>
        <v>7007.8125149999996</v>
      </c>
      <c r="T50" s="296">
        <f>'A17'!D50</f>
        <v>22432.6</v>
      </c>
      <c r="U50" s="296">
        <f>'A17'!E50</f>
        <v>3573.084440000001</v>
      </c>
      <c r="V50" s="296">
        <f>'A17'!F50</f>
        <v>3517</v>
      </c>
      <c r="W50" s="296">
        <f>'A17'!G50</f>
        <v>39852.300000000003</v>
      </c>
      <c r="X50" s="296">
        <f>'A17'!H50</f>
        <v>54323</v>
      </c>
      <c r="Y50" s="296">
        <f>'A17'!I50</f>
        <v>38945.557000000001</v>
      </c>
      <c r="Z50" s="296">
        <f>'A17'!J50</f>
        <v>10963</v>
      </c>
      <c r="AA50" s="296">
        <f>'A17'!K50</f>
        <v>3111.5</v>
      </c>
      <c r="AB50" s="296">
        <f>'A17'!L50</f>
        <v>30359.37</v>
      </c>
      <c r="AC50" s="296">
        <f>'A17'!M50</f>
        <v>5875.4999999999991</v>
      </c>
      <c r="AD50" s="296">
        <f>'A17'!N50</f>
        <v>38465</v>
      </c>
      <c r="AE50" s="296">
        <f>'A17'!O50</f>
        <v>195640</v>
      </c>
      <c r="AF50" s="629"/>
      <c r="AG50" s="475">
        <f>'A16'!B50</f>
        <v>2767.3539999999998</v>
      </c>
      <c r="AH50" s="475">
        <f>'A16'!C50</f>
        <v>1824.1209025000001</v>
      </c>
      <c r="AI50" s="475">
        <f>'A16'!D50</f>
        <v>4120.7</v>
      </c>
      <c r="AJ50" s="475">
        <f>'A16'!E50</f>
        <v>860.05628000000002</v>
      </c>
      <c r="AK50" s="475">
        <f>'A16'!F50</f>
        <v>464</v>
      </c>
      <c r="AL50" s="475">
        <f>'A16'!G50</f>
        <v>9573.0999999999985</v>
      </c>
      <c r="AM50" s="475">
        <f>'A16'!H50</f>
        <v>16084</v>
      </c>
      <c r="AN50" s="475">
        <f>'A16'!I50</f>
        <v>11607.2</v>
      </c>
      <c r="AO50" s="475">
        <f>'A16'!J50</f>
        <v>2260</v>
      </c>
      <c r="AP50" s="475">
        <f>'A16'!K50</f>
        <v>333.6</v>
      </c>
      <c r="AQ50" s="475">
        <f>'A16'!L50</f>
        <v>7303.48</v>
      </c>
      <c r="AR50" s="475">
        <f>'A16'!M50</f>
        <v>798.8</v>
      </c>
      <c r="AS50" s="475">
        <f>'A16'!N50</f>
        <v>9261</v>
      </c>
      <c r="AT50" s="475">
        <f>'A16'!O50</f>
        <v>36228</v>
      </c>
    </row>
    <row r="51" spans="1:46" ht="12.75" customHeight="1">
      <c r="A51" s="466">
        <v>2008</v>
      </c>
      <c r="B51" s="296">
        <f>R51+AG51</f>
        <v>17207.682000000001</v>
      </c>
      <c r="C51" s="296">
        <f t="shared" ref="C51" si="49">S51+AH51</f>
        <v>8903.5759374999998</v>
      </c>
      <c r="D51" s="296">
        <f t="shared" ref="D51" si="50">T51+AI51</f>
        <v>26926</v>
      </c>
      <c r="E51" s="296">
        <f t="shared" ref="E51" si="51">U51+AJ51</f>
        <v>4474.1754325000002</v>
      </c>
      <c r="F51" s="296">
        <f t="shared" ref="F51" si="52">V51+AK51</f>
        <v>4005</v>
      </c>
      <c r="G51" s="296">
        <f t="shared" ref="G51" si="53">W51+AL51</f>
        <v>49658.600000000006</v>
      </c>
      <c r="H51" s="296">
        <f t="shared" ref="H51" si="54">X51+AM51</f>
        <v>70457</v>
      </c>
      <c r="I51" s="296">
        <f t="shared" ref="I51" si="55">Y51+AN51</f>
        <v>50956.100000000006</v>
      </c>
      <c r="J51" s="296">
        <f t="shared" ref="J51" si="56">Z51+AO51</f>
        <v>13275</v>
      </c>
      <c r="K51" s="296">
        <f t="shared" ref="K51" si="57">AA51+AP51</f>
        <v>3504.8</v>
      </c>
      <c r="L51" s="296">
        <f t="shared" ref="L51" si="58">AB51+AQ51</f>
        <v>38207.840000000004</v>
      </c>
      <c r="M51" s="296">
        <f t="shared" ref="M51" si="59">AC51+AR51</f>
        <v>6755.4999999999991</v>
      </c>
      <c r="N51" s="296">
        <f t="shared" ref="N51" si="60">AD51+AS51</f>
        <v>49055.499999999993</v>
      </c>
      <c r="O51" s="296">
        <f t="shared" ref="O51" si="61">AE51+AT51</f>
        <v>233788</v>
      </c>
      <c r="R51" s="296">
        <f>'A17'!B51</f>
        <v>14368.662</v>
      </c>
      <c r="S51" s="296">
        <f>'A17'!C51</f>
        <v>7073.2648549999994</v>
      </c>
      <c r="T51" s="296">
        <f>'A17'!D51</f>
        <v>22682</v>
      </c>
      <c r="U51" s="296">
        <f>'A17'!E51</f>
        <v>3590.790845</v>
      </c>
      <c r="V51" s="296">
        <f>'A17'!F51</f>
        <v>3538</v>
      </c>
      <c r="W51" s="296">
        <f>'A17'!G51</f>
        <v>40011.800000000003</v>
      </c>
      <c r="X51" s="296">
        <f>'A17'!H51</f>
        <v>54166</v>
      </c>
      <c r="Y51" s="296">
        <f>'A17'!I51</f>
        <v>39181.760000000002</v>
      </c>
      <c r="Z51" s="296">
        <f>'A17'!J51</f>
        <v>10969</v>
      </c>
      <c r="AA51" s="296">
        <f>'A17'!K51</f>
        <v>3160.8</v>
      </c>
      <c r="AB51" s="296">
        <f>'A17'!L51</f>
        <v>30793.47</v>
      </c>
      <c r="AC51" s="296">
        <f>'A17'!M51</f>
        <v>5923.0999999999995</v>
      </c>
      <c r="AD51" s="296">
        <f>'A17'!N51</f>
        <v>39602.499999999993</v>
      </c>
      <c r="AE51" s="296">
        <f>'A17'!O51</f>
        <v>196626</v>
      </c>
      <c r="AF51" s="629"/>
      <c r="AG51" s="475">
        <f>'A16'!B51</f>
        <v>2839.02</v>
      </c>
      <c r="AH51" s="475">
        <f>'A16'!C51</f>
        <v>1830.3110825000001</v>
      </c>
      <c r="AI51" s="475">
        <f>'A16'!D51</f>
        <v>4244</v>
      </c>
      <c r="AJ51" s="475">
        <f>'A16'!E51</f>
        <v>883.38458749999995</v>
      </c>
      <c r="AK51" s="475">
        <f>'A16'!F51</f>
        <v>467</v>
      </c>
      <c r="AL51" s="475">
        <f>'A16'!G51</f>
        <v>9646.7999999999993</v>
      </c>
      <c r="AM51" s="475">
        <f>'A16'!H51</f>
        <v>16291</v>
      </c>
      <c r="AN51" s="475">
        <f>'A16'!I51</f>
        <v>11774.34</v>
      </c>
      <c r="AO51" s="475">
        <f>'A16'!J51</f>
        <v>2306</v>
      </c>
      <c r="AP51" s="475">
        <f>'A16'!K51</f>
        <v>344</v>
      </c>
      <c r="AQ51" s="475">
        <f>'A16'!L51</f>
        <v>7414.37</v>
      </c>
      <c r="AR51" s="475">
        <f>'A16'!M51</f>
        <v>832.4</v>
      </c>
      <c r="AS51" s="475">
        <f>'A16'!N51</f>
        <v>9453</v>
      </c>
      <c r="AT51" s="475">
        <f>'A16'!O51</f>
        <v>37162</v>
      </c>
    </row>
    <row r="52" spans="1:46" ht="12.75" customHeight="1">
      <c r="A52" s="466">
        <v>2009</v>
      </c>
      <c r="B52" s="296">
        <f t="shared" ref="B52" si="62">R52+AG52</f>
        <v>17528.573</v>
      </c>
      <c r="C52" s="296">
        <f t="shared" ref="C52" si="63">S52+AH52</f>
        <v>8977.0765350000001</v>
      </c>
      <c r="D52" s="296">
        <f t="shared" ref="D52" si="64">T52+AI52</f>
        <v>27309</v>
      </c>
      <c r="E52" s="296">
        <f t="shared" ref="E52" si="65">U52+AJ52</f>
        <v>4511.566135</v>
      </c>
      <c r="F52" s="296">
        <f t="shared" ref="F52" si="66">V52+AK52</f>
        <v>4023</v>
      </c>
      <c r="G52" s="296">
        <f t="shared" ref="G52" si="67">W52+AL52</f>
        <v>49713.5</v>
      </c>
      <c r="H52" s="296">
        <f t="shared" ref="H52" si="68">X52+AM52</f>
        <v>70315</v>
      </c>
      <c r="I52" s="296">
        <f t="shared" ref="I52" si="69">Y52+AN52</f>
        <v>51314.640000000014</v>
      </c>
      <c r="J52" s="296">
        <f t="shared" ref="J52" si="70">Z52+AO52</f>
        <v>13332</v>
      </c>
      <c r="K52" s="296">
        <f t="shared" ref="K52" si="71">AA52+AP52</f>
        <v>3559.2</v>
      </c>
      <c r="L52" s="296">
        <f t="shared" ref="L52" si="72">AB52+AQ52</f>
        <v>38431.56</v>
      </c>
      <c r="M52" s="296">
        <f t="shared" ref="M52" si="73">AC52+AR52</f>
        <v>6955.0249999999996</v>
      </c>
      <c r="N52" s="296">
        <f t="shared" ref="N52" si="74">AD52+AS52</f>
        <v>49417.79</v>
      </c>
      <c r="O52" s="296">
        <f t="shared" ref="O52" si="75">AE52+AT52</f>
        <v>235801</v>
      </c>
      <c r="R52" s="296">
        <f>'A17'!B52</f>
        <v>14611.262000000001</v>
      </c>
      <c r="S52" s="296">
        <f>'A17'!C52</f>
        <v>7125.5047299999997</v>
      </c>
      <c r="T52" s="296">
        <f>'A17'!D52</f>
        <v>22938</v>
      </c>
      <c r="U52" s="296">
        <f>'A17'!E52</f>
        <v>3592.1386349999998</v>
      </c>
      <c r="V52" s="296">
        <f>'A17'!F52</f>
        <v>3546</v>
      </c>
      <c r="W52" s="296">
        <f>'A17'!G52</f>
        <v>39839.800000000003</v>
      </c>
      <c r="X52" s="296">
        <f>'A17'!H52</f>
        <v>53868</v>
      </c>
      <c r="Y52" s="296">
        <f>'A17'!I52</f>
        <v>39406.100000000013</v>
      </c>
      <c r="Z52" s="296">
        <f>'A17'!J52</f>
        <v>10969</v>
      </c>
      <c r="AA52" s="296">
        <f>'A17'!K52</f>
        <v>3198.1</v>
      </c>
      <c r="AB52" s="296">
        <f>'A17'!L52</f>
        <v>30906.11</v>
      </c>
      <c r="AC52" s="296">
        <f>'A17'!M52</f>
        <v>6081.6889999999994</v>
      </c>
      <c r="AD52" s="296">
        <f>'A17'!N52</f>
        <v>39783.800000000003</v>
      </c>
      <c r="AE52" s="296">
        <f>'A17'!O52</f>
        <v>197803</v>
      </c>
      <c r="AF52" s="629"/>
      <c r="AG52" s="475">
        <f>'A16'!B52</f>
        <v>2917.3110000000001</v>
      </c>
      <c r="AH52" s="475">
        <f>'A16'!C52</f>
        <v>1851.571805</v>
      </c>
      <c r="AI52" s="475">
        <f>'A16'!D52</f>
        <v>4371</v>
      </c>
      <c r="AJ52" s="475">
        <f>'A16'!E52</f>
        <v>919.42750000000001</v>
      </c>
      <c r="AK52" s="475">
        <f>'A16'!F52</f>
        <v>477</v>
      </c>
      <c r="AL52" s="475">
        <f>'A16'!G52</f>
        <v>9873.7000000000007</v>
      </c>
      <c r="AM52" s="475">
        <f>'A16'!H52</f>
        <v>16447</v>
      </c>
      <c r="AN52" s="475">
        <f>'A16'!I52</f>
        <v>11908.54</v>
      </c>
      <c r="AO52" s="475">
        <f>'A16'!J52</f>
        <v>2363</v>
      </c>
      <c r="AP52" s="475">
        <f>'A16'!K52</f>
        <v>361.1</v>
      </c>
      <c r="AQ52" s="475">
        <f>'A16'!L52</f>
        <v>7525.45</v>
      </c>
      <c r="AR52" s="475">
        <f>'A16'!M52</f>
        <v>873.33600000000001</v>
      </c>
      <c r="AS52" s="475">
        <f>'A16'!N52</f>
        <v>9633.99</v>
      </c>
      <c r="AT52" s="475">
        <f>'A16'!O52</f>
        <v>37998</v>
      </c>
    </row>
    <row r="53" spans="1:46" ht="12.75" customHeight="1">
      <c r="A53" s="466"/>
      <c r="B53" s="296"/>
      <c r="C53" s="296"/>
      <c r="D53" s="296"/>
      <c r="E53" s="296"/>
      <c r="F53" s="296"/>
      <c r="G53" s="296"/>
      <c r="H53" s="296"/>
      <c r="I53" s="296"/>
      <c r="J53" s="296"/>
      <c r="K53" s="296"/>
      <c r="L53" s="296"/>
      <c r="M53" s="296"/>
      <c r="N53" s="296"/>
      <c r="O53" s="296"/>
      <c r="R53" s="296">
        <f>'A17'!B53</f>
        <v>14843.11560565712</v>
      </c>
      <c r="S53" s="296">
        <f>'A17'!C53</f>
        <v>7188.5611838574114</v>
      </c>
      <c r="T53" s="296">
        <f>'A17'!D53</f>
        <v>23215.622397047508</v>
      </c>
      <c r="U53" s="296">
        <f>'A17'!E53</f>
        <v>3598.7602941809205</v>
      </c>
      <c r="V53" s="296">
        <f>'A17'!F53</f>
        <v>3556.8997958150326</v>
      </c>
      <c r="W53" s="296">
        <f>'A17'!G53</f>
        <v>39978.047621740356</v>
      </c>
      <c r="X53" s="296">
        <f>'A17'!H53</f>
        <v>53752.151201947192</v>
      </c>
      <c r="Y53" s="296">
        <f>'A17'!I53</f>
        <v>39610.048801064644</v>
      </c>
      <c r="Z53" s="296">
        <f>'A17'!J53</f>
        <v>10977.821242191485</v>
      </c>
      <c r="AA53" s="296">
        <f>'A17'!K53</f>
        <v>3249.5091026908408</v>
      </c>
      <c r="AB53" s="296">
        <f>'A17'!L53</f>
        <v>31348.48075198309</v>
      </c>
      <c r="AC53" s="296">
        <f>'A17'!M53</f>
        <v>6153.4164326508826</v>
      </c>
      <c r="AD53" s="296">
        <f>'A17'!N53</f>
        <v>40192.670038286364</v>
      </c>
      <c r="AE53" s="296">
        <f>'A17'!O53</f>
        <v>199665.2641376176</v>
      </c>
      <c r="AG53" s="475">
        <f>'A16'!B53</f>
        <v>0</v>
      </c>
      <c r="AH53" s="475">
        <f>'A16'!C53</f>
        <v>0</v>
      </c>
      <c r="AI53" s="475">
        <f>'A16'!D53</f>
        <v>0</v>
      </c>
      <c r="AJ53" s="475">
        <f>'A16'!E53</f>
        <v>0</v>
      </c>
      <c r="AK53" s="475">
        <f>'A16'!F53</f>
        <v>0</v>
      </c>
      <c r="AL53" s="475">
        <f>'A16'!G53</f>
        <v>0</v>
      </c>
      <c r="AM53" s="475">
        <f>'A16'!H53</f>
        <v>0</v>
      </c>
      <c r="AN53" s="475">
        <f>'A16'!I53</f>
        <v>0</v>
      </c>
      <c r="AO53" s="475">
        <f>'A16'!J53</f>
        <v>0</v>
      </c>
      <c r="AP53" s="475">
        <f>'A16'!K53</f>
        <v>0</v>
      </c>
      <c r="AQ53" s="475">
        <f>'A16'!L53</f>
        <v>0</v>
      </c>
      <c r="AR53" s="475">
        <f>'A16'!M53</f>
        <v>0</v>
      </c>
      <c r="AS53" s="475">
        <f>'A16'!N53</f>
        <v>0</v>
      </c>
      <c r="AT53" s="475">
        <f>'A16'!O53</f>
        <v>0</v>
      </c>
    </row>
    <row r="54" spans="1:46" ht="12.75" customHeight="1">
      <c r="A54" s="474"/>
      <c r="B54" s="296"/>
      <c r="C54" s="296"/>
      <c r="D54" s="296"/>
      <c r="E54" s="296"/>
      <c r="F54" s="296"/>
      <c r="G54" s="296"/>
      <c r="H54" s="296"/>
      <c r="I54" s="296"/>
      <c r="J54" s="296"/>
      <c r="K54" s="296"/>
      <c r="L54" s="296"/>
      <c r="M54" s="296"/>
      <c r="N54" s="296"/>
      <c r="O54" s="296"/>
      <c r="R54" s="296"/>
    </row>
    <row r="55" spans="1:46" ht="12.75" customHeight="1">
      <c r="A55" s="478" t="s">
        <v>709</v>
      </c>
      <c r="C55" s="479"/>
      <c r="D55" s="479"/>
      <c r="E55" s="479"/>
      <c r="F55" s="479"/>
      <c r="G55" s="479"/>
      <c r="H55" s="479"/>
      <c r="I55" s="479"/>
      <c r="J55" s="479"/>
      <c r="K55" s="479"/>
      <c r="L55" s="479"/>
      <c r="M55" s="479"/>
      <c r="N55" s="479"/>
      <c r="O55" s="479"/>
    </row>
    <row r="56" spans="1:46" ht="12.75" customHeight="1">
      <c r="A56" s="448" t="s">
        <v>587</v>
      </c>
      <c r="C56" s="480"/>
      <c r="D56" s="480"/>
      <c r="E56" s="480"/>
      <c r="F56" s="480"/>
      <c r="G56" s="480"/>
      <c r="H56" s="480"/>
      <c r="I56" s="480"/>
      <c r="J56" s="480"/>
      <c r="K56" s="480"/>
      <c r="L56" s="480"/>
      <c r="M56" s="480"/>
      <c r="N56" s="480"/>
      <c r="O56" s="480"/>
    </row>
    <row r="57" spans="1:46" ht="12.75" customHeight="1">
      <c r="A57" s="415" t="s">
        <v>705</v>
      </c>
    </row>
  </sheetData>
  <phoneticPr fontId="0" type="noConversion"/>
  <pageMargins left="0.74803149606299213" right="0.55000000000000004" top="0.98425196850393704" bottom="0.98425196850393704" header="0.51181102362204722" footer="0.51181102362204722"/>
  <pageSetup scale="78" orientation="landscape" r:id="rId1"/>
  <headerFooter alignWithMargins="0"/>
  <legacyDrawing r:id="rId2"/>
</worksheet>
</file>

<file path=xl/worksheets/sheet58.xml><?xml version="1.0" encoding="utf-8"?>
<worksheet xmlns="http://schemas.openxmlformats.org/spreadsheetml/2006/main" xmlns:r="http://schemas.openxmlformats.org/officeDocument/2006/relationships">
  <sheetPr codeName="Sheet58">
    <pageSetUpPr fitToPage="1"/>
  </sheetPr>
  <dimension ref="A1:AX56"/>
  <sheetViews>
    <sheetView showOutlineSymbols="0" view="pageBreakPreview" zoomScaleSheetLayoutView="100" workbookViewId="0">
      <pane xSplit="1" ySplit="2" topLeftCell="B42"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5" style="411" customWidth="1"/>
    <col min="2" max="9" width="8.7109375" style="411" customWidth="1"/>
    <col min="10" max="10" width="10.5703125" style="411" customWidth="1"/>
    <col min="11" max="15" width="8.7109375" style="411" customWidth="1"/>
    <col min="16" max="19" width="3.85546875" style="411"/>
    <col min="20" max="41" width="6.140625" style="411" customWidth="1"/>
    <col min="42" max="42" width="7.28515625" style="411" customWidth="1"/>
    <col min="43" max="49" width="6.140625" style="411" customWidth="1"/>
    <col min="50" max="16384" width="3.85546875" style="411"/>
  </cols>
  <sheetData>
    <row r="1" spans="1:50" ht="12.75" customHeight="1">
      <c r="A1" s="411" t="s">
        <v>467</v>
      </c>
      <c r="T1" s="411" t="s">
        <v>590</v>
      </c>
      <c r="AJ1" s="411" t="s">
        <v>591</v>
      </c>
    </row>
    <row r="2" spans="1:50" ht="28.9" customHeight="1">
      <c r="A2" s="411" t="s">
        <v>471</v>
      </c>
      <c r="B2" s="91" t="s">
        <v>472</v>
      </c>
      <c r="C2" s="91" t="s">
        <v>474</v>
      </c>
      <c r="D2" s="91" t="s">
        <v>475</v>
      </c>
      <c r="E2" s="91" t="s">
        <v>479</v>
      </c>
      <c r="F2" s="91" t="s">
        <v>480</v>
      </c>
      <c r="G2" s="91" t="s">
        <v>481</v>
      </c>
      <c r="H2" s="91" t="s">
        <v>482</v>
      </c>
      <c r="I2" s="91" t="s">
        <v>487</v>
      </c>
      <c r="J2" s="91" t="s">
        <v>492</v>
      </c>
      <c r="K2" s="91" t="s">
        <v>494</v>
      </c>
      <c r="L2" s="91" t="s">
        <v>497</v>
      </c>
      <c r="M2" s="91" t="s">
        <v>498</v>
      </c>
      <c r="N2" s="91" t="s">
        <v>501</v>
      </c>
      <c r="O2" s="91" t="s">
        <v>502</v>
      </c>
      <c r="T2" s="91" t="s">
        <v>472</v>
      </c>
      <c r="U2" s="91" t="s">
        <v>474</v>
      </c>
      <c r="V2" s="91" t="s">
        <v>475</v>
      </c>
      <c r="W2" s="91" t="s">
        <v>479</v>
      </c>
      <c r="X2" s="91" t="s">
        <v>480</v>
      </c>
      <c r="Y2" s="91" t="s">
        <v>481</v>
      </c>
      <c r="Z2" s="91" t="s">
        <v>482</v>
      </c>
      <c r="AA2" s="91" t="s">
        <v>487</v>
      </c>
      <c r="AB2" s="91" t="s">
        <v>492</v>
      </c>
      <c r="AC2" s="91" t="s">
        <v>494</v>
      </c>
      <c r="AD2" s="91" t="s">
        <v>497</v>
      </c>
      <c r="AE2" s="91" t="s">
        <v>498</v>
      </c>
      <c r="AF2" s="91" t="s">
        <v>501</v>
      </c>
      <c r="AG2" s="91" t="s">
        <v>502</v>
      </c>
      <c r="AJ2" s="91" t="s">
        <v>472</v>
      </c>
      <c r="AK2" s="91" t="s">
        <v>474</v>
      </c>
      <c r="AL2" s="91" t="s">
        <v>475</v>
      </c>
      <c r="AM2" s="91" t="s">
        <v>479</v>
      </c>
      <c r="AN2" s="91" t="s">
        <v>480</v>
      </c>
      <c r="AO2" s="91" t="s">
        <v>481</v>
      </c>
      <c r="AP2" s="91" t="s">
        <v>482</v>
      </c>
      <c r="AQ2" s="91" t="s">
        <v>487</v>
      </c>
      <c r="AR2" s="91" t="s">
        <v>492</v>
      </c>
      <c r="AS2" s="91" t="s">
        <v>494</v>
      </c>
      <c r="AT2" s="91" t="s">
        <v>497</v>
      </c>
      <c r="AU2" s="91" t="s">
        <v>498</v>
      </c>
      <c r="AV2" s="91" t="s">
        <v>501</v>
      </c>
      <c r="AW2" s="91" t="s">
        <v>502</v>
      </c>
    </row>
    <row r="3" spans="1:50" ht="12.75" hidden="1" customHeight="1">
      <c r="A3" s="445">
        <v>1960</v>
      </c>
      <c r="B3" s="301">
        <f>T3+AJ3</f>
        <v>2025.8590654455902</v>
      </c>
      <c r="C3" s="301">
        <f t="shared" ref="C3:C21" si="0">U3+AK3</f>
        <v>2517.381542814278</v>
      </c>
      <c r="D3" s="301">
        <f t="shared" ref="D3:E18" si="1">V3+AL3</f>
        <v>3739.7080299356626</v>
      </c>
      <c r="E3" s="301">
        <f t="shared" si="1"/>
        <v>1084.117703914193</v>
      </c>
      <c r="F3" s="296">
        <f t="shared" ref="F3:F22" si="2">X3+AN3</f>
        <v>941</v>
      </c>
      <c r="G3" s="301">
        <f t="shared" ref="G3:G22" si="3">Y3+AO3</f>
        <v>10605.128688055454</v>
      </c>
      <c r="H3" s="301">
        <f t="shared" ref="H3:H11" si="4">Z3+AP3</f>
        <v>16092.496817796393</v>
      </c>
      <c r="I3" s="301">
        <f t="shared" ref="I3:J12" si="5">AA3+AQ3</f>
        <v>7555.0205833839009</v>
      </c>
      <c r="J3" s="301">
        <f t="shared" si="5"/>
        <v>2388.6119221535009</v>
      </c>
      <c r="K3" s="301">
        <f t="shared" ref="K3:K13" si="6">AC3+AS3</f>
        <v>991.30440986480733</v>
      </c>
      <c r="L3" s="301">
        <f t="shared" ref="L3:L13" si="7">AD3+AT3</f>
        <v>7492.1140547033292</v>
      </c>
      <c r="M3" s="301">
        <f t="shared" ref="M3:N22" si="8">AE3+AU3</f>
        <v>1904.952776230421</v>
      </c>
      <c r="N3" s="301">
        <f t="shared" si="8"/>
        <v>14945.90799778761</v>
      </c>
      <c r="O3" s="296">
        <f t="shared" ref="O3:O22" si="9">AG3+AW3</f>
        <v>36204</v>
      </c>
      <c r="T3" s="339">
        <f t="shared" ref="T3:T8" si="10">T4*POWER(T$9/T$14,1/5)</f>
        <v>1190.3568771857647</v>
      </c>
      <c r="U3" s="339">
        <f t="shared" ref="U3:U21" si="11">U4*POWER(U$26/U$31,1/5)</f>
        <v>1999.9565946418363</v>
      </c>
      <c r="V3" s="339">
        <f t="shared" ref="V3:V17" si="12">V4*POWER(V$19/V$24,1/5)</f>
        <v>2406.4365956698512</v>
      </c>
      <c r="W3" s="339">
        <f t="shared" ref="W3:W21" si="13">W4*POWER(W$26/W$31,1/5)</f>
        <v>380.14192624961464</v>
      </c>
      <c r="X3" s="338">
        <v>544</v>
      </c>
      <c r="Y3" s="339">
        <f>Y4*POWER(Y$5/Y$10,1/5)</f>
        <v>5226.3530165758702</v>
      </c>
      <c r="Z3" s="339">
        <f t="shared" ref="Z3:Z11" si="14">Z4*POWER(Z$13/Z$18,1/5)</f>
        <v>4415.7725855468625</v>
      </c>
      <c r="AA3" s="339">
        <f t="shared" ref="AA3:AA11" si="15">AA4*POWER(AA$13/AA$18,1/5)</f>
        <v>5163.9514663160853</v>
      </c>
      <c r="AB3" s="339">
        <f t="shared" ref="AB3:AB12" si="16">AB4*POWER(AB$14/AB$19,1/5)</f>
        <v>1275.663030501134</v>
      </c>
      <c r="AC3" s="339">
        <f t="shared" ref="AC3:AD13" si="17">AC4*POWER(AC$15/AC$20,1/5)</f>
        <v>605.940979190588</v>
      </c>
      <c r="AD3" s="339">
        <f t="shared" si="17"/>
        <v>3762.5839033237639</v>
      </c>
      <c r="AE3" s="339">
        <f>AE4*POWER(AE$6/AE$11,1/5)</f>
        <v>1046.7974748408053</v>
      </c>
      <c r="AF3" s="339">
        <f t="shared" ref="AF3:AF21" si="18">AF4*POWER(AF$27/AF$32,1/5)</f>
        <v>5492.775385481752</v>
      </c>
      <c r="AG3" s="338">
        <v>20578</v>
      </c>
      <c r="AH3" s="471"/>
      <c r="AI3" s="471"/>
      <c r="AJ3" s="339">
        <f t="shared" ref="AJ3:AJ8" si="19">AJ4*POWER(AJ$9/AJ$14,1/5)</f>
        <v>835.50218825982563</v>
      </c>
      <c r="AK3" s="339">
        <f t="shared" ref="AK3:AK21" si="20">AK4*POWER(AK$26/AK$31,1/5)</f>
        <v>517.42494817244176</v>
      </c>
      <c r="AL3" s="339">
        <f t="shared" ref="AL3:AL17" si="21">AL4*POWER(AL$19/AL$24,1/5)</f>
        <v>1333.2714342658114</v>
      </c>
      <c r="AM3" s="339">
        <f t="shared" ref="AM3:AM21" si="22">AM4*POWER(AM$26/AM$31,1/5)</f>
        <v>703.97577766457835</v>
      </c>
      <c r="AN3" s="471">
        <v>397</v>
      </c>
      <c r="AO3" s="339">
        <f>AO4*POWER(AO$5/AO$10,1/5)</f>
        <v>5378.7756714795842</v>
      </c>
      <c r="AP3" s="339">
        <f t="shared" ref="AP3:AP11" si="23">AP4*POWER(AP$13/AP$18,1/5)</f>
        <v>11676.724232249531</v>
      </c>
      <c r="AQ3" s="339">
        <f t="shared" ref="AQ3:AQ11" si="24">AQ4*POWER(AQ$13/AQ$18,1/5)</f>
        <v>2391.0691170678151</v>
      </c>
      <c r="AR3" s="339">
        <f t="shared" ref="AR3:AR12" si="25">AR4*POWER(AR$14/AR$19,1/5)</f>
        <v>1112.9488916523667</v>
      </c>
      <c r="AS3" s="339">
        <f t="shared" ref="AS3:AS13" si="26">AS4*POWER(AS$15/AS$20,1/5)</f>
        <v>385.36343067421933</v>
      </c>
      <c r="AT3" s="339">
        <f t="shared" ref="AT3:AT13" si="27">AT4*POWER(AT$15/AT$20,1/5)</f>
        <v>3729.5301513795653</v>
      </c>
      <c r="AU3" s="339">
        <f>AU4*POWER(AU$6/AU$11,1/5)</f>
        <v>858.15530138961572</v>
      </c>
      <c r="AV3" s="339">
        <f t="shared" ref="AV3:AV21" si="28">AV4*POWER(AV$27/AV$32,1/5)</f>
        <v>9453.1326123058589</v>
      </c>
      <c r="AW3" s="471">
        <v>15626</v>
      </c>
      <c r="AX3" s="471"/>
    </row>
    <row r="4" spans="1:50" s="447" customFormat="1" ht="12.75" hidden="1" customHeight="1">
      <c r="A4" s="445">
        <v>1961</v>
      </c>
      <c r="B4" s="301">
        <f>T4+AJ4</f>
        <v>2071.0745309288113</v>
      </c>
      <c r="C4" s="301">
        <f t="shared" si="0"/>
        <v>2489.7226252257187</v>
      </c>
      <c r="D4" s="301">
        <f t="shared" si="1"/>
        <v>3773.6436669516593</v>
      </c>
      <c r="E4" s="301">
        <f t="shared" si="1"/>
        <v>1081.9230815893166</v>
      </c>
      <c r="F4" s="296">
        <f t="shared" si="2"/>
        <v>948</v>
      </c>
      <c r="G4" s="301">
        <f t="shared" si="3"/>
        <v>10575.764305913024</v>
      </c>
      <c r="H4" s="301">
        <f t="shared" si="4"/>
        <v>15740.598541814328</v>
      </c>
      <c r="I4" s="301">
        <f t="shared" si="5"/>
        <v>7639.6650030232377</v>
      </c>
      <c r="J4" s="301">
        <f t="shared" si="5"/>
        <v>2408.9188279438836</v>
      </c>
      <c r="K4" s="301">
        <f t="shared" si="6"/>
        <v>985.90013123310564</v>
      </c>
      <c r="L4" s="301">
        <f t="shared" si="7"/>
        <v>7500.9523171437595</v>
      </c>
      <c r="M4" s="301">
        <f t="shared" si="8"/>
        <v>1919.4283210348121</v>
      </c>
      <c r="N4" s="301">
        <f t="shared" si="8"/>
        <v>14814.985951503979</v>
      </c>
      <c r="O4" s="296">
        <f t="shared" si="9"/>
        <v>36724</v>
      </c>
      <c r="T4" s="339">
        <f t="shared" si="10"/>
        <v>1212.5076543209877</v>
      </c>
      <c r="U4" s="339">
        <f t="shared" si="11"/>
        <v>1957.3388213211761</v>
      </c>
      <c r="V4" s="339">
        <f t="shared" si="12"/>
        <v>2409.8294443257005</v>
      </c>
      <c r="W4" s="339">
        <f t="shared" si="13"/>
        <v>386.1410012219709</v>
      </c>
      <c r="X4" s="338">
        <v>541</v>
      </c>
      <c r="Y4" s="339">
        <f>Y5*POWER(Y$5/Y$10,1/5)</f>
        <v>5194.9018749647066</v>
      </c>
      <c r="Z4" s="339">
        <f t="shared" si="14"/>
        <v>4578.3406617886785</v>
      </c>
      <c r="AA4" s="339">
        <f t="shared" si="15"/>
        <v>5212.6103474181828</v>
      </c>
      <c r="AB4" s="339">
        <f t="shared" si="16"/>
        <v>1288.1546443127288</v>
      </c>
      <c r="AC4" s="339">
        <f t="shared" si="17"/>
        <v>595.8151801338588</v>
      </c>
      <c r="AD4" s="339">
        <f t="shared" si="17"/>
        <v>3798.6320720344029</v>
      </c>
      <c r="AE4" s="339">
        <f>AE5*POWER(AE$6/AE$11,1/5)</f>
        <v>1048.0301976530395</v>
      </c>
      <c r="AF4" s="339">
        <f t="shared" si="18"/>
        <v>5519.5037198199116</v>
      </c>
      <c r="AG4" s="338">
        <v>20876</v>
      </c>
      <c r="AH4" s="472"/>
      <c r="AI4" s="472"/>
      <c r="AJ4" s="339">
        <f t="shared" si="19"/>
        <v>858.56687660782381</v>
      </c>
      <c r="AK4" s="339">
        <f t="shared" si="20"/>
        <v>532.38380390454256</v>
      </c>
      <c r="AL4" s="339">
        <f t="shared" si="21"/>
        <v>1363.8142226259588</v>
      </c>
      <c r="AM4" s="339">
        <f t="shared" si="22"/>
        <v>695.78208036734577</v>
      </c>
      <c r="AN4" s="471">
        <v>407</v>
      </c>
      <c r="AO4" s="339">
        <f>AO5*POWER(AO$5/AO$10,1/5)</f>
        <v>5380.8624309483166</v>
      </c>
      <c r="AP4" s="339">
        <f t="shared" si="23"/>
        <v>11162.257880025649</v>
      </c>
      <c r="AQ4" s="339">
        <f t="shared" si="24"/>
        <v>2427.0546556050544</v>
      </c>
      <c r="AR4" s="339">
        <f t="shared" si="25"/>
        <v>1120.7641836311548</v>
      </c>
      <c r="AS4" s="339">
        <f t="shared" si="26"/>
        <v>390.08495109924678</v>
      </c>
      <c r="AT4" s="339">
        <f t="shared" si="27"/>
        <v>3702.3202451093566</v>
      </c>
      <c r="AU4" s="339">
        <f>AU5*POWER(AU$6/AU$11,1/5)</f>
        <v>871.39812338177273</v>
      </c>
      <c r="AV4" s="339">
        <f t="shared" si="28"/>
        <v>9295.4822316840673</v>
      </c>
      <c r="AW4" s="471">
        <v>15848</v>
      </c>
      <c r="AX4" s="472"/>
    </row>
    <row r="5" spans="1:50" s="447" customFormat="1" ht="12.75" hidden="1" customHeight="1">
      <c r="A5" s="445">
        <v>1962</v>
      </c>
      <c r="B5" s="301">
        <f>T5+AJ5</f>
        <v>2117.3389082203748</v>
      </c>
      <c r="C5" s="301">
        <f t="shared" si="0"/>
        <v>2463.4043280721289</v>
      </c>
      <c r="D5" s="301">
        <f t="shared" si="1"/>
        <v>3808.2837664870049</v>
      </c>
      <c r="E5" s="301">
        <f t="shared" si="1"/>
        <v>1079.9184994152715</v>
      </c>
      <c r="F5" s="296">
        <f t="shared" si="2"/>
        <v>955</v>
      </c>
      <c r="G5" s="296">
        <f t="shared" si="3"/>
        <v>10546.59</v>
      </c>
      <c r="H5" s="301">
        <f t="shared" si="4"/>
        <v>15417.352203126606</v>
      </c>
      <c r="I5" s="301">
        <f t="shared" si="5"/>
        <v>7725.3095071374064</v>
      </c>
      <c r="J5" s="301">
        <f t="shared" si="5"/>
        <v>2429.402934902063</v>
      </c>
      <c r="K5" s="301">
        <f t="shared" si="6"/>
        <v>980.72291213410313</v>
      </c>
      <c r="L5" s="301">
        <f t="shared" si="7"/>
        <v>7510.334464128724</v>
      </c>
      <c r="M5" s="301">
        <f t="shared" si="8"/>
        <v>1934.1096771803327</v>
      </c>
      <c r="N5" s="301">
        <f t="shared" si="8"/>
        <v>14686.82311121308</v>
      </c>
      <c r="O5" s="296">
        <f t="shared" si="9"/>
        <v>37253</v>
      </c>
      <c r="T5" s="339">
        <f t="shared" si="10"/>
        <v>1235.0706245867739</v>
      </c>
      <c r="U5" s="339">
        <f t="shared" si="11"/>
        <v>1915.6292050113616</v>
      </c>
      <c r="V5" s="339">
        <f t="shared" si="12"/>
        <v>2413.2270765781846</v>
      </c>
      <c r="W5" s="339">
        <f t="shared" si="13"/>
        <v>392.23474846812502</v>
      </c>
      <c r="X5" s="338">
        <v>535</v>
      </c>
      <c r="Y5" s="338">
        <v>5163.6399999999994</v>
      </c>
      <c r="Z5" s="339">
        <f t="shared" si="14"/>
        <v>4746.8937336118943</v>
      </c>
      <c r="AA5" s="339">
        <f t="shared" si="15"/>
        <v>5261.7277314178291</v>
      </c>
      <c r="AB5" s="339">
        <f t="shared" si="16"/>
        <v>1300.7685791541624</v>
      </c>
      <c r="AC5" s="339">
        <f t="shared" si="17"/>
        <v>585.85859195749322</v>
      </c>
      <c r="AD5" s="339">
        <f t="shared" si="17"/>
        <v>3835.0256072540101</v>
      </c>
      <c r="AE5" s="339">
        <f>AE6*POWER(AE$6/AE$11,1/5)</f>
        <v>1049.2643721362685</v>
      </c>
      <c r="AF5" s="339">
        <f t="shared" si="18"/>
        <v>5546.3621166139983</v>
      </c>
      <c r="AG5" s="338">
        <v>21123</v>
      </c>
      <c r="AH5" s="472"/>
      <c r="AI5" s="472"/>
      <c r="AJ5" s="339">
        <f t="shared" si="19"/>
        <v>882.26828363360107</v>
      </c>
      <c r="AK5" s="339">
        <f t="shared" si="20"/>
        <v>547.77512306076721</v>
      </c>
      <c r="AL5" s="339">
        <f t="shared" si="21"/>
        <v>1395.0566899088205</v>
      </c>
      <c r="AM5" s="339">
        <f t="shared" si="22"/>
        <v>687.68375094714645</v>
      </c>
      <c r="AN5" s="471">
        <v>420</v>
      </c>
      <c r="AO5" s="471">
        <v>5382.95</v>
      </c>
      <c r="AP5" s="339">
        <f t="shared" si="23"/>
        <v>10670.458469514711</v>
      </c>
      <c r="AQ5" s="339">
        <f t="shared" si="24"/>
        <v>2463.5817757195773</v>
      </c>
      <c r="AR5" s="339">
        <f t="shared" si="25"/>
        <v>1128.6343557479006</v>
      </c>
      <c r="AS5" s="339">
        <f t="shared" si="26"/>
        <v>394.86432017660985</v>
      </c>
      <c r="AT5" s="339">
        <f t="shared" si="27"/>
        <v>3675.3088568747135</v>
      </c>
      <c r="AU5" s="339">
        <f>AU6*POWER(AU$6/AU$11,1/5)</f>
        <v>884.84530504406405</v>
      </c>
      <c r="AV5" s="339">
        <f t="shared" si="28"/>
        <v>9140.4609945990815</v>
      </c>
      <c r="AW5" s="471">
        <v>16130</v>
      </c>
      <c r="AX5" s="472"/>
    </row>
    <row r="6" spans="1:50" s="447" customFormat="1" ht="12.75" hidden="1" customHeight="1">
      <c r="A6" s="445">
        <v>1963</v>
      </c>
      <c r="B6" s="301">
        <f>T6+AJ6</f>
        <v>2164.6774447382741</v>
      </c>
      <c r="C6" s="301">
        <f t="shared" si="0"/>
        <v>2438.4198017202725</v>
      </c>
      <c r="D6" s="301">
        <f t="shared" si="1"/>
        <v>3843.6443636391678</v>
      </c>
      <c r="E6" s="301">
        <f t="shared" si="1"/>
        <v>1078.1043414255523</v>
      </c>
      <c r="F6" s="296">
        <f t="shared" si="2"/>
        <v>961</v>
      </c>
      <c r="G6" s="296">
        <f t="shared" si="3"/>
        <v>10553.73</v>
      </c>
      <c r="H6" s="301">
        <f t="shared" si="4"/>
        <v>15121.979455442797</v>
      </c>
      <c r="I6" s="301">
        <f t="shared" si="5"/>
        <v>7811.9665668984753</v>
      </c>
      <c r="J6" s="301">
        <f t="shared" si="5"/>
        <v>2450.065826202841</v>
      </c>
      <c r="K6" s="301">
        <f t="shared" si="6"/>
        <v>975.77063367614369</v>
      </c>
      <c r="L6" s="301">
        <f t="shared" si="7"/>
        <v>7520.2623561615055</v>
      </c>
      <c r="M6" s="296">
        <f t="shared" si="8"/>
        <v>1949</v>
      </c>
      <c r="N6" s="301">
        <f t="shared" si="8"/>
        <v>14561.376263447908</v>
      </c>
      <c r="O6" s="296">
        <f t="shared" si="9"/>
        <v>37783</v>
      </c>
      <c r="T6" s="339">
        <f t="shared" si="10"/>
        <v>1258.0534582863293</v>
      </c>
      <c r="U6" s="339">
        <f t="shared" si="11"/>
        <v>1874.8083934775836</v>
      </c>
      <c r="V6" s="339">
        <f t="shared" si="12"/>
        <v>2416.6294991717241</v>
      </c>
      <c r="W6" s="339">
        <f t="shared" si="13"/>
        <v>398.42466202498559</v>
      </c>
      <c r="X6" s="338">
        <v>530</v>
      </c>
      <c r="Y6" s="338">
        <v>5182.97</v>
      </c>
      <c r="Z6" s="339">
        <f t="shared" si="14"/>
        <v>4921.6521405378817</v>
      </c>
      <c r="AA6" s="339">
        <f t="shared" si="15"/>
        <v>5311.307938696058</v>
      </c>
      <c r="AB6" s="339">
        <f t="shared" si="16"/>
        <v>1313.5060328237787</v>
      </c>
      <c r="AC6" s="339">
        <f t="shared" si="17"/>
        <v>576.06838700099036</v>
      </c>
      <c r="AD6" s="339">
        <f t="shared" si="17"/>
        <v>3871.7678178337637</v>
      </c>
      <c r="AE6" s="338">
        <v>1050.5</v>
      </c>
      <c r="AF6" s="339">
        <f t="shared" si="18"/>
        <v>5573.35120875951</v>
      </c>
      <c r="AG6" s="338">
        <v>21347</v>
      </c>
      <c r="AH6" s="472"/>
      <c r="AI6" s="472"/>
      <c r="AJ6" s="339">
        <f t="shared" si="19"/>
        <v>906.62398645194492</v>
      </c>
      <c r="AK6" s="339">
        <f t="shared" si="20"/>
        <v>563.61140824268875</v>
      </c>
      <c r="AL6" s="339">
        <f t="shared" si="21"/>
        <v>1427.0148644674439</v>
      </c>
      <c r="AM6" s="339">
        <f t="shared" si="22"/>
        <v>679.67967940056678</v>
      </c>
      <c r="AN6" s="471">
        <v>431</v>
      </c>
      <c r="AO6" s="471">
        <v>5370.76</v>
      </c>
      <c r="AP6" s="339">
        <f t="shared" si="23"/>
        <v>10200.327314904915</v>
      </c>
      <c r="AQ6" s="339">
        <f t="shared" si="24"/>
        <v>2500.6586282024173</v>
      </c>
      <c r="AR6" s="339">
        <f t="shared" si="25"/>
        <v>1136.5597933790621</v>
      </c>
      <c r="AS6" s="339">
        <f t="shared" si="26"/>
        <v>399.70224667515333</v>
      </c>
      <c r="AT6" s="339">
        <f t="shared" si="27"/>
        <v>3648.4945383277413</v>
      </c>
      <c r="AU6" s="471">
        <v>898.5</v>
      </c>
      <c r="AV6" s="339">
        <f t="shared" si="28"/>
        <v>8988.0250546883981</v>
      </c>
      <c r="AW6" s="471">
        <v>16436</v>
      </c>
      <c r="AX6" s="472"/>
    </row>
    <row r="7" spans="1:50" s="447" customFormat="1" ht="12.75" hidden="1" customHeight="1">
      <c r="A7" s="445">
        <v>1964</v>
      </c>
      <c r="B7" s="301">
        <f>T7+AJ7</f>
        <v>2213.1160158634148</v>
      </c>
      <c r="C7" s="301">
        <f t="shared" si="0"/>
        <v>2414.7629703730804</v>
      </c>
      <c r="D7" s="301">
        <f t="shared" si="1"/>
        <v>3879.7418606951164</v>
      </c>
      <c r="E7" s="301">
        <f t="shared" si="1"/>
        <v>1076.4810281507919</v>
      </c>
      <c r="F7" s="296">
        <f t="shared" si="2"/>
        <v>961</v>
      </c>
      <c r="G7" s="296">
        <f t="shared" si="3"/>
        <v>10196.840000000002</v>
      </c>
      <c r="H7" s="301">
        <f t="shared" si="4"/>
        <v>14853.754065573765</v>
      </c>
      <c r="I7" s="301">
        <f t="shared" si="5"/>
        <v>7899.6488168578271</v>
      </c>
      <c r="J7" s="301">
        <f t="shared" si="5"/>
        <v>2470.9090994563339</v>
      </c>
      <c r="K7" s="301">
        <f t="shared" si="6"/>
        <v>971.04123290415305</v>
      </c>
      <c r="L7" s="301">
        <f t="shared" si="7"/>
        <v>7530.7378960133392</v>
      </c>
      <c r="M7" s="296">
        <f t="shared" si="8"/>
        <v>1960</v>
      </c>
      <c r="N7" s="301">
        <f t="shared" si="8"/>
        <v>14438.602929049237</v>
      </c>
      <c r="O7" s="296">
        <f t="shared" si="9"/>
        <v>38338</v>
      </c>
      <c r="T7" s="339">
        <f t="shared" si="10"/>
        <v>1281.463968455834</v>
      </c>
      <c r="U7" s="339">
        <f t="shared" si="11"/>
        <v>1834.8574468685611</v>
      </c>
      <c r="V7" s="339">
        <f t="shared" si="12"/>
        <v>2420.0367188602477</v>
      </c>
      <c r="W7" s="339">
        <f t="shared" si="13"/>
        <v>404.71225950707469</v>
      </c>
      <c r="X7" s="338">
        <v>519</v>
      </c>
      <c r="Y7" s="338">
        <v>4724.7300000000014</v>
      </c>
      <c r="Z7" s="339">
        <f t="shared" si="14"/>
        <v>5102.8443339577725</v>
      </c>
      <c r="AA7" s="339">
        <f t="shared" si="15"/>
        <v>5361.3553303439903</v>
      </c>
      <c r="AB7" s="339">
        <f t="shared" si="16"/>
        <v>1326.3682148490655</v>
      </c>
      <c r="AC7" s="339">
        <f t="shared" si="17"/>
        <v>566.44178485650752</v>
      </c>
      <c r="AD7" s="339">
        <f t="shared" si="17"/>
        <v>3908.862044325936</v>
      </c>
      <c r="AE7" s="338">
        <v>1043</v>
      </c>
      <c r="AF7" s="339">
        <f t="shared" si="18"/>
        <v>5600.4716322316681</v>
      </c>
      <c r="AG7" s="338">
        <v>21581</v>
      </c>
      <c r="AH7" s="472"/>
      <c r="AI7" s="472"/>
      <c r="AJ7" s="339">
        <f t="shared" si="19"/>
        <v>931.65204740758054</v>
      </c>
      <c r="AK7" s="339">
        <f t="shared" si="20"/>
        <v>579.90552350451946</v>
      </c>
      <c r="AL7" s="339">
        <f t="shared" si="21"/>
        <v>1459.7051418348688</v>
      </c>
      <c r="AM7" s="339">
        <f t="shared" si="22"/>
        <v>671.76876864371718</v>
      </c>
      <c r="AN7" s="471">
        <v>442</v>
      </c>
      <c r="AO7" s="471">
        <v>5472.1100000000006</v>
      </c>
      <c r="AP7" s="339">
        <f t="shared" si="23"/>
        <v>9750.9097316159932</v>
      </c>
      <c r="AQ7" s="339">
        <f t="shared" si="24"/>
        <v>2538.2934865138368</v>
      </c>
      <c r="AR7" s="339">
        <f t="shared" si="25"/>
        <v>1144.5408846072683</v>
      </c>
      <c r="AS7" s="339">
        <f t="shared" si="26"/>
        <v>404.59944804764552</v>
      </c>
      <c r="AT7" s="339">
        <f t="shared" si="27"/>
        <v>3621.8758516874032</v>
      </c>
      <c r="AU7" s="471">
        <v>917</v>
      </c>
      <c r="AV7" s="339">
        <f t="shared" si="28"/>
        <v>8838.131296817568</v>
      </c>
      <c r="AW7" s="471">
        <v>16757</v>
      </c>
      <c r="AX7" s="472"/>
    </row>
    <row r="8" spans="1:50" ht="12.75" hidden="1" customHeight="1">
      <c r="A8" s="445">
        <v>1965</v>
      </c>
      <c r="B8" s="301">
        <f t="shared" ref="B8:B22" si="29">T8+AJ8</f>
        <v>2262.6811409908114</v>
      </c>
      <c r="C8" s="301">
        <f t="shared" si="0"/>
        <v>2392.4285337316928</v>
      </c>
      <c r="D8" s="301">
        <f t="shared" si="1"/>
        <v>3916.5930355427499</v>
      </c>
      <c r="E8" s="301">
        <f t="shared" si="1"/>
        <v>1075.0490168404692</v>
      </c>
      <c r="F8" s="296">
        <f t="shared" si="2"/>
        <v>964</v>
      </c>
      <c r="G8" s="296">
        <f t="shared" si="3"/>
        <v>10521.380000000001</v>
      </c>
      <c r="H8" s="301">
        <f t="shared" si="4"/>
        <v>14612.000273416626</v>
      </c>
      <c r="I8" s="301">
        <f t="shared" si="5"/>
        <v>7988.3690571759316</v>
      </c>
      <c r="J8" s="301">
        <f t="shared" si="5"/>
        <v>2491.9343668418296</v>
      </c>
      <c r="K8" s="301">
        <f t="shared" si="6"/>
        <v>966.53270211640211</v>
      </c>
      <c r="L8" s="301">
        <f t="shared" si="7"/>
        <v>7541.7630289500357</v>
      </c>
      <c r="M8" s="296">
        <f t="shared" si="8"/>
        <v>1980.7</v>
      </c>
      <c r="N8" s="301">
        <f t="shared" si="8"/>
        <v>14318.461350985874</v>
      </c>
      <c r="O8" s="296">
        <f t="shared" si="9"/>
        <v>38917</v>
      </c>
      <c r="T8" s="339">
        <f t="shared" si="10"/>
        <v>1305.3101135204909</v>
      </c>
      <c r="U8" s="339">
        <f t="shared" si="11"/>
        <v>1795.7578289289158</v>
      </c>
      <c r="V8" s="339">
        <f t="shared" si="12"/>
        <v>2423.4487424072072</v>
      </c>
      <c r="W8" s="339">
        <f t="shared" si="13"/>
        <v>411.09908247860977</v>
      </c>
      <c r="X8" s="338">
        <v>511</v>
      </c>
      <c r="Y8" s="338">
        <v>4912.84</v>
      </c>
      <c r="Z8" s="339">
        <f t="shared" si="14"/>
        <v>5290.7071757735339</v>
      </c>
      <c r="AA8" s="339">
        <f t="shared" si="15"/>
        <v>5411.8743085464348</v>
      </c>
      <c r="AB8" s="339">
        <f t="shared" si="16"/>
        <v>1339.356346601508</v>
      </c>
      <c r="AC8" s="339">
        <f t="shared" si="17"/>
        <v>556.97605157922737</v>
      </c>
      <c r="AD8" s="339">
        <f t="shared" si="17"/>
        <v>3946.3116592876122</v>
      </c>
      <c r="AE8" s="338">
        <v>1046.5</v>
      </c>
      <c r="AF8" s="339">
        <f t="shared" si="18"/>
        <v>5627.7240261004081</v>
      </c>
      <c r="AG8" s="338">
        <v>21840</v>
      </c>
      <c r="AH8" s="471"/>
      <c r="AI8" s="471"/>
      <c r="AJ8" s="339">
        <f t="shared" si="19"/>
        <v>957.37102747032077</v>
      </c>
      <c r="AK8" s="339">
        <f t="shared" si="20"/>
        <v>596.67070480277698</v>
      </c>
      <c r="AL8" s="339">
        <f t="shared" si="21"/>
        <v>1493.144293135543</v>
      </c>
      <c r="AM8" s="339">
        <f t="shared" si="22"/>
        <v>663.9499343618595</v>
      </c>
      <c r="AN8" s="471">
        <v>453</v>
      </c>
      <c r="AO8" s="471">
        <v>5608.54</v>
      </c>
      <c r="AP8" s="339">
        <f t="shared" si="23"/>
        <v>9321.2930976430926</v>
      </c>
      <c r="AQ8" s="339">
        <f t="shared" si="24"/>
        <v>2576.4947486294968</v>
      </c>
      <c r="AR8" s="339">
        <f t="shared" si="25"/>
        <v>1152.5780202403214</v>
      </c>
      <c r="AS8" s="339">
        <f t="shared" si="26"/>
        <v>409.55665053717479</v>
      </c>
      <c r="AT8" s="339">
        <f t="shared" si="27"/>
        <v>3595.451369662424</v>
      </c>
      <c r="AU8" s="471">
        <v>934.2</v>
      </c>
      <c r="AV8" s="339">
        <f t="shared" si="28"/>
        <v>8690.7373248854656</v>
      </c>
      <c r="AW8" s="471">
        <v>17077</v>
      </c>
      <c r="AX8" s="471"/>
    </row>
    <row r="9" spans="1:50" s="447" customFormat="1" ht="12.75" hidden="1" customHeight="1">
      <c r="A9" s="445">
        <v>1966</v>
      </c>
      <c r="B9" s="296">
        <f t="shared" si="29"/>
        <v>2313.3999999999996</v>
      </c>
      <c r="C9" s="301">
        <f t="shared" si="0"/>
        <v>2371.41196914686</v>
      </c>
      <c r="D9" s="301">
        <f t="shared" si="1"/>
        <v>3954.2150502750187</v>
      </c>
      <c r="E9" s="301">
        <f t="shared" si="1"/>
        <v>1073.8088016922418</v>
      </c>
      <c r="F9" s="296">
        <f t="shared" si="2"/>
        <v>973</v>
      </c>
      <c r="G9" s="296">
        <f t="shared" si="3"/>
        <v>10490.5</v>
      </c>
      <c r="H9" s="301">
        <f t="shared" si="4"/>
        <v>14396.091248349743</v>
      </c>
      <c r="I9" s="301">
        <f t="shared" si="5"/>
        <v>8078.1402558835161</v>
      </c>
      <c r="J9" s="301">
        <f t="shared" si="5"/>
        <v>2513.1432552429033</v>
      </c>
      <c r="K9" s="301">
        <f t="shared" si="6"/>
        <v>962.24308819577038</v>
      </c>
      <c r="L9" s="301">
        <f t="shared" si="7"/>
        <v>7553.3397429620782</v>
      </c>
      <c r="M9" s="296">
        <f t="shared" si="8"/>
        <v>2005</v>
      </c>
      <c r="N9" s="301">
        <f t="shared" si="8"/>
        <v>14200.910482378367</v>
      </c>
      <c r="O9" s="296">
        <f t="shared" si="9"/>
        <v>39533</v>
      </c>
      <c r="T9" s="338">
        <v>1329.6</v>
      </c>
      <c r="U9" s="339">
        <f t="shared" si="11"/>
        <v>1757.4913983988076</v>
      </c>
      <c r="V9" s="339">
        <f t="shared" si="12"/>
        <v>2426.8655765855897</v>
      </c>
      <c r="W9" s="339">
        <f t="shared" si="13"/>
        <v>417.58669683145712</v>
      </c>
      <c r="X9" s="338">
        <v>511</v>
      </c>
      <c r="Y9" s="338">
        <v>4901.7199999999993</v>
      </c>
      <c r="Z9" s="339">
        <f t="shared" si="14"/>
        <v>5485.4862480336051</v>
      </c>
      <c r="AA9" s="339">
        <f t="shared" si="15"/>
        <v>5462.869316969106</v>
      </c>
      <c r="AB9" s="339">
        <f t="shared" si="16"/>
        <v>1352.4716614125691</v>
      </c>
      <c r="AC9" s="339">
        <f t="shared" si="17"/>
        <v>547.66849891092068</v>
      </c>
      <c r="AD9" s="339">
        <f t="shared" si="17"/>
        <v>3984.120067587317</v>
      </c>
      <c r="AE9" s="338">
        <v>1058</v>
      </c>
      <c r="AF9" s="339">
        <f t="shared" si="18"/>
        <v>5655.1090325454361</v>
      </c>
      <c r="AG9" s="338">
        <v>22125</v>
      </c>
      <c r="AH9" s="472"/>
      <c r="AI9" s="472"/>
      <c r="AJ9" s="471">
        <v>983.8</v>
      </c>
      <c r="AK9" s="339">
        <f t="shared" si="20"/>
        <v>613.92057074805223</v>
      </c>
      <c r="AL9" s="339">
        <f t="shared" si="21"/>
        <v>1527.349473689429</v>
      </c>
      <c r="AM9" s="339">
        <f t="shared" si="22"/>
        <v>656.22210486078461</v>
      </c>
      <c r="AN9" s="471">
        <v>462</v>
      </c>
      <c r="AO9" s="471">
        <v>5588.7800000000007</v>
      </c>
      <c r="AP9" s="339">
        <f t="shared" si="23"/>
        <v>8910.6050003161381</v>
      </c>
      <c r="AQ9" s="339">
        <f t="shared" si="24"/>
        <v>2615.2709389144106</v>
      </c>
      <c r="AR9" s="339">
        <f t="shared" si="25"/>
        <v>1160.6715938303341</v>
      </c>
      <c r="AS9" s="339">
        <f t="shared" si="26"/>
        <v>414.57458928484971</v>
      </c>
      <c r="AT9" s="339">
        <f t="shared" si="27"/>
        <v>3569.2196753747617</v>
      </c>
      <c r="AU9" s="471">
        <v>947</v>
      </c>
      <c r="AV9" s="339">
        <f t="shared" si="28"/>
        <v>8545.8014498329321</v>
      </c>
      <c r="AW9" s="471">
        <v>17408</v>
      </c>
      <c r="AX9" s="472"/>
    </row>
    <row r="10" spans="1:50" s="447" customFormat="1" ht="12.75" hidden="1" customHeight="1">
      <c r="A10" s="445">
        <v>1967</v>
      </c>
      <c r="B10" s="296">
        <f t="shared" si="29"/>
        <v>2367.5</v>
      </c>
      <c r="C10" s="301">
        <f t="shared" si="0"/>
        <v>2351.7095342644488</v>
      </c>
      <c r="D10" s="301">
        <f t="shared" si="1"/>
        <v>3992.6254599911467</v>
      </c>
      <c r="E10" s="301">
        <f t="shared" si="1"/>
        <v>1072.7609140889699</v>
      </c>
      <c r="F10" s="296">
        <f t="shared" si="2"/>
        <v>980</v>
      </c>
      <c r="G10" s="296">
        <f t="shared" si="3"/>
        <v>10403.529999999999</v>
      </c>
      <c r="H10" s="301">
        <f t="shared" si="4"/>
        <v>14205.447638679259</v>
      </c>
      <c r="I10" s="301">
        <f t="shared" si="5"/>
        <v>8168.9755511745916</v>
      </c>
      <c r="J10" s="301">
        <f t="shared" si="5"/>
        <v>2534.5374063838044</v>
      </c>
      <c r="K10" s="301">
        <f t="shared" si="6"/>
        <v>958.17049195530217</v>
      </c>
      <c r="L10" s="301">
        <f t="shared" si="7"/>
        <v>7565.4700689982146</v>
      </c>
      <c r="M10" s="296">
        <f t="shared" si="8"/>
        <v>2018.5</v>
      </c>
      <c r="N10" s="301">
        <f t="shared" si="8"/>
        <v>14085.909974722759</v>
      </c>
      <c r="O10" s="296">
        <f t="shared" si="9"/>
        <v>39567</v>
      </c>
      <c r="T10" s="338">
        <v>1356.8</v>
      </c>
      <c r="U10" s="339">
        <f t="shared" si="11"/>
        <v>1720.0404005968358</v>
      </c>
      <c r="V10" s="339">
        <f t="shared" si="12"/>
        <v>2430.2872281779323</v>
      </c>
      <c r="W10" s="339">
        <f t="shared" si="13"/>
        <v>424.17669316905011</v>
      </c>
      <c r="X10" s="338">
        <v>509</v>
      </c>
      <c r="Y10" s="338">
        <v>5010.13</v>
      </c>
      <c r="Z10" s="339">
        <f t="shared" si="14"/>
        <v>5687.4361739678734</v>
      </c>
      <c r="AA10" s="339">
        <f t="shared" si="15"/>
        <v>5514.3448411494919</v>
      </c>
      <c r="AB10" s="339">
        <f t="shared" si="16"/>
        <v>1365.7154046908038</v>
      </c>
      <c r="AC10" s="339">
        <f t="shared" si="17"/>
        <v>538.51648351648362</v>
      </c>
      <c r="AD10" s="339">
        <f t="shared" si="17"/>
        <v>4022.2907067145825</v>
      </c>
      <c r="AE10" s="338">
        <v>1059.9000000000001</v>
      </c>
      <c r="AF10" s="339">
        <f t="shared" si="18"/>
        <v>5682.6272968713611</v>
      </c>
      <c r="AG10" s="338">
        <v>22256</v>
      </c>
      <c r="AH10" s="472"/>
      <c r="AI10" s="472"/>
      <c r="AJ10" s="471">
        <v>1010.7</v>
      </c>
      <c r="AK10" s="339">
        <f t="shared" si="20"/>
        <v>631.66913366761298</v>
      </c>
      <c r="AL10" s="339">
        <f t="shared" si="21"/>
        <v>1562.3382318132144</v>
      </c>
      <c r="AM10" s="339">
        <f t="shared" si="22"/>
        <v>648.58422091991986</v>
      </c>
      <c r="AN10" s="471">
        <v>471</v>
      </c>
      <c r="AO10" s="471">
        <v>5393.4</v>
      </c>
      <c r="AP10" s="339">
        <f t="shared" si="23"/>
        <v>8518.011464711386</v>
      </c>
      <c r="AQ10" s="339">
        <f t="shared" si="24"/>
        <v>2654.6307100251001</v>
      </c>
      <c r="AR10" s="339">
        <f t="shared" si="25"/>
        <v>1168.8220016930006</v>
      </c>
      <c r="AS10" s="339">
        <f t="shared" si="26"/>
        <v>419.65400843881855</v>
      </c>
      <c r="AT10" s="339">
        <f t="shared" si="27"/>
        <v>3543.1793622836321</v>
      </c>
      <c r="AU10" s="471">
        <v>958.59999999999991</v>
      </c>
      <c r="AV10" s="339">
        <f t="shared" si="28"/>
        <v>8403.2826778513991</v>
      </c>
      <c r="AW10" s="471">
        <v>17311</v>
      </c>
      <c r="AX10" s="472"/>
    </row>
    <row r="11" spans="1:50" s="447" customFormat="1" ht="12.75" hidden="1" customHeight="1">
      <c r="A11" s="445">
        <v>1968</v>
      </c>
      <c r="B11" s="296">
        <f t="shared" si="29"/>
        <v>2431</v>
      </c>
      <c r="C11" s="301">
        <f t="shared" si="0"/>
        <v>2333.3182701701335</v>
      </c>
      <c r="D11" s="301">
        <f t="shared" si="1"/>
        <v>4031.8422217994744</v>
      </c>
      <c r="E11" s="301">
        <f t="shared" si="1"/>
        <v>1071.9059228435124</v>
      </c>
      <c r="F11" s="296">
        <f t="shared" si="2"/>
        <v>986</v>
      </c>
      <c r="G11" s="296">
        <f t="shared" si="3"/>
        <v>10328.07</v>
      </c>
      <c r="H11" s="301">
        <f t="shared" si="4"/>
        <v>14039.536210959272</v>
      </c>
      <c r="I11" s="301">
        <f t="shared" si="5"/>
        <v>8260.8882537317841</v>
      </c>
      <c r="J11" s="301">
        <f t="shared" si="5"/>
        <v>2556.1184769671236</v>
      </c>
      <c r="K11" s="301">
        <f t="shared" si="6"/>
        <v>954.31306749785836</v>
      </c>
      <c r="L11" s="301">
        <f t="shared" si="7"/>
        <v>7578.1560812025718</v>
      </c>
      <c r="M11" s="296">
        <f t="shared" si="8"/>
        <v>2026.7</v>
      </c>
      <c r="N11" s="301">
        <f t="shared" si="8"/>
        <v>13973.420166311065</v>
      </c>
      <c r="O11" s="296">
        <f t="shared" si="9"/>
        <v>40148</v>
      </c>
      <c r="T11" s="338">
        <v>1387.7</v>
      </c>
      <c r="U11" s="339">
        <f t="shared" si="11"/>
        <v>1683.3874591823042</v>
      </c>
      <c r="V11" s="339">
        <f t="shared" si="12"/>
        <v>2433.7137039763338</v>
      </c>
      <c r="W11" s="339">
        <f t="shared" si="13"/>
        <v>430.87068719636602</v>
      </c>
      <c r="X11" s="338">
        <v>509</v>
      </c>
      <c r="Y11" s="338">
        <v>4964.43</v>
      </c>
      <c r="Z11" s="339">
        <f t="shared" si="14"/>
        <v>5896.8209508416503</v>
      </c>
      <c r="AA11" s="339">
        <f t="shared" si="15"/>
        <v>5566.3054088914023</v>
      </c>
      <c r="AB11" s="339">
        <f t="shared" si="16"/>
        <v>1379.0888340401214</v>
      </c>
      <c r="AC11" s="339">
        <f t="shared" si="17"/>
        <v>529.51740623323349</v>
      </c>
      <c r="AD11" s="339">
        <f t="shared" si="17"/>
        <v>4060.8270470924799</v>
      </c>
      <c r="AE11" s="338">
        <v>1056.7</v>
      </c>
      <c r="AF11" s="339">
        <f t="shared" si="18"/>
        <v>5710.2794675229034</v>
      </c>
      <c r="AG11" s="338">
        <v>22534</v>
      </c>
      <c r="AH11" s="472"/>
      <c r="AI11" s="472"/>
      <c r="AJ11" s="471">
        <v>1043.3</v>
      </c>
      <c r="AK11" s="339">
        <f t="shared" si="20"/>
        <v>649.93081098782955</v>
      </c>
      <c r="AL11" s="339">
        <f t="shared" si="21"/>
        <v>1598.1285178231406</v>
      </c>
      <c r="AM11" s="339">
        <f t="shared" si="22"/>
        <v>641.03523564714635</v>
      </c>
      <c r="AN11" s="471">
        <v>477</v>
      </c>
      <c r="AO11" s="471">
        <v>5363.6399999999994</v>
      </c>
      <c r="AP11" s="339">
        <f t="shared" si="23"/>
        <v>8142.7152601176222</v>
      </c>
      <c r="AQ11" s="339">
        <f t="shared" si="24"/>
        <v>2694.5828448403809</v>
      </c>
      <c r="AR11" s="339">
        <f t="shared" si="25"/>
        <v>1177.0296429270022</v>
      </c>
      <c r="AS11" s="339">
        <f t="shared" si="26"/>
        <v>424.79566126462487</v>
      </c>
      <c r="AT11" s="339">
        <f t="shared" si="27"/>
        <v>3517.3290341100919</v>
      </c>
      <c r="AU11" s="471">
        <v>970</v>
      </c>
      <c r="AV11" s="339">
        <f t="shared" si="28"/>
        <v>8263.1406987881619</v>
      </c>
      <c r="AW11" s="471">
        <v>17614</v>
      </c>
      <c r="AX11" s="472"/>
    </row>
    <row r="12" spans="1:50" s="447" customFormat="1" ht="12.75" hidden="1" customHeight="1">
      <c r="A12" s="445">
        <v>1969</v>
      </c>
      <c r="B12" s="296">
        <f t="shared" si="29"/>
        <v>2471.6000000000004</v>
      </c>
      <c r="C12" s="301">
        <f t="shared" si="0"/>
        <v>2316.2360050386951</v>
      </c>
      <c r="D12" s="301">
        <f t="shared" si="1"/>
        <v>4071.8837040265425</v>
      </c>
      <c r="E12" s="301">
        <f t="shared" si="1"/>
        <v>1071.2444344513626</v>
      </c>
      <c r="F12" s="296">
        <f t="shared" si="2"/>
        <v>991</v>
      </c>
      <c r="G12" s="296">
        <f t="shared" si="3"/>
        <v>10392.68</v>
      </c>
      <c r="H12" s="301">
        <f>Z12+AP12</f>
        <v>13897.868576181778</v>
      </c>
      <c r="I12" s="301">
        <f>AA12+AQ12</f>
        <v>8353.8918490844408</v>
      </c>
      <c r="J12" s="301">
        <f t="shared" si="5"/>
        <v>2577.8881388127566</v>
      </c>
      <c r="K12" s="301">
        <f t="shared" si="6"/>
        <v>950.669021589664</v>
      </c>
      <c r="L12" s="301">
        <f t="shared" si="7"/>
        <v>7591.3998971553137</v>
      </c>
      <c r="M12" s="296">
        <f t="shared" si="8"/>
        <v>2031.9</v>
      </c>
      <c r="N12" s="301">
        <f t="shared" si="8"/>
        <v>13863.402070845184</v>
      </c>
      <c r="O12" s="296">
        <f t="shared" si="9"/>
        <v>40738</v>
      </c>
      <c r="T12" s="338">
        <v>1396.2</v>
      </c>
      <c r="U12" s="339">
        <f t="shared" si="11"/>
        <v>1647.515568093027</v>
      </c>
      <c r="V12" s="339">
        <f t="shared" si="12"/>
        <v>2437.1450107824703</v>
      </c>
      <c r="W12" s="339">
        <f t="shared" si="13"/>
        <v>437.6703201160571</v>
      </c>
      <c r="X12" s="338">
        <v>511</v>
      </c>
      <c r="Y12" s="338">
        <v>5024.58</v>
      </c>
      <c r="Z12" s="339">
        <f>Z13*POWER(Z$13/Z$18,1/5)</f>
        <v>6113.9142950637788</v>
      </c>
      <c r="AA12" s="339">
        <f>AA13*POWER(AA$13/AA$18,1/5)</f>
        <v>5618.755590663236</v>
      </c>
      <c r="AB12" s="339">
        <f t="shared" si="16"/>
        <v>1392.5932193792059</v>
      </c>
      <c r="AC12" s="339">
        <f t="shared" si="17"/>
        <v>520.66871133274924</v>
      </c>
      <c r="AD12" s="339">
        <f t="shared" si="17"/>
        <v>4099.7325923931448</v>
      </c>
      <c r="AE12" s="338">
        <v>1052.4000000000001</v>
      </c>
      <c r="AF12" s="339">
        <f t="shared" si="18"/>
        <v>5738.0661961001715</v>
      </c>
      <c r="AG12" s="338">
        <v>22807</v>
      </c>
      <c r="AH12" s="472"/>
      <c r="AI12" s="472"/>
      <c r="AJ12" s="471">
        <v>1075.4000000000001</v>
      </c>
      <c r="AK12" s="339">
        <f t="shared" si="20"/>
        <v>668.7204369456681</v>
      </c>
      <c r="AL12" s="339">
        <f t="shared" si="21"/>
        <v>1634.738693244072</v>
      </c>
      <c r="AM12" s="339">
        <f t="shared" si="22"/>
        <v>633.57411433530558</v>
      </c>
      <c r="AN12" s="471">
        <v>480</v>
      </c>
      <c r="AO12" s="471">
        <v>5368.1</v>
      </c>
      <c r="AP12" s="339">
        <f>AP13*POWER(AP$13/AP$18,1/5)</f>
        <v>7783.954281117999</v>
      </c>
      <c r="AQ12" s="339">
        <f>AQ13*POWER(AQ$13/AQ$18,1/5)</f>
        <v>2735.1362584212052</v>
      </c>
      <c r="AR12" s="339">
        <f t="shared" si="25"/>
        <v>1185.2949194335504</v>
      </c>
      <c r="AS12" s="339">
        <f t="shared" si="26"/>
        <v>430.00031025691476</v>
      </c>
      <c r="AT12" s="339">
        <f t="shared" si="27"/>
        <v>3491.6673047621694</v>
      </c>
      <c r="AU12" s="471">
        <v>979.5</v>
      </c>
      <c r="AV12" s="339">
        <f t="shared" si="28"/>
        <v>8125.3358747450129</v>
      </c>
      <c r="AW12" s="471">
        <v>17931</v>
      </c>
      <c r="AX12" s="472"/>
    </row>
    <row r="13" spans="1:50" ht="12.75" hidden="1" customHeight="1">
      <c r="A13" s="445">
        <v>1970</v>
      </c>
      <c r="B13" s="296">
        <f t="shared" si="29"/>
        <v>2527.1999999999998</v>
      </c>
      <c r="C13" s="301">
        <f t="shared" si="0"/>
        <v>2300.4613582937018</v>
      </c>
      <c r="D13" s="301">
        <f t="shared" si="1"/>
        <v>4112.7686956371326</v>
      </c>
      <c r="E13" s="301">
        <f t="shared" si="1"/>
        <v>1070.7770933512102</v>
      </c>
      <c r="F13" s="296">
        <f t="shared" si="2"/>
        <v>996</v>
      </c>
      <c r="G13" s="296">
        <f t="shared" si="3"/>
        <v>10457.040000000001</v>
      </c>
      <c r="H13" s="296">
        <f t="shared" ref="H13:H22" si="30">Z13+AP13</f>
        <v>13780</v>
      </c>
      <c r="I13" s="296">
        <f t="shared" ref="I13:I22" si="31">AA13+AQ13</f>
        <v>8448</v>
      </c>
      <c r="J13" s="301">
        <f t="shared" ref="J13:J22" si="32">AB13+AR13</f>
        <v>2599.8480789981713</v>
      </c>
      <c r="K13" s="301">
        <f t="shared" si="6"/>
        <v>947.23661304756047</v>
      </c>
      <c r="L13" s="301">
        <f t="shared" si="7"/>
        <v>7605.2036781168699</v>
      </c>
      <c r="M13" s="296">
        <f t="shared" si="8"/>
        <v>2034.5</v>
      </c>
      <c r="N13" s="301">
        <f t="shared" si="8"/>
        <v>13755.817366241037</v>
      </c>
      <c r="O13" s="296">
        <f t="shared" si="9"/>
        <v>41310</v>
      </c>
      <c r="T13" s="338">
        <v>1427.7</v>
      </c>
      <c r="U13" s="339">
        <f t="shared" si="11"/>
        <v>1612.4080836549351</v>
      </c>
      <c r="V13" s="339">
        <f t="shared" si="12"/>
        <v>2440.5811554076067</v>
      </c>
      <c r="W13" s="339">
        <f t="shared" si="13"/>
        <v>444.57725903083309</v>
      </c>
      <c r="X13" s="338">
        <v>515</v>
      </c>
      <c r="Y13" s="338">
        <v>5275.33</v>
      </c>
      <c r="Z13" s="338">
        <v>6339</v>
      </c>
      <c r="AA13" s="338">
        <v>5671.7000000000007</v>
      </c>
      <c r="AB13" s="339">
        <f>AB14*POWER(AB$14/AB$19,1/5)</f>
        <v>1406.2298430621049</v>
      </c>
      <c r="AC13" s="339">
        <f t="shared" si="17"/>
        <v>511.96788579504727</v>
      </c>
      <c r="AD13" s="339">
        <f t="shared" si="17"/>
        <v>4139.0108798563269</v>
      </c>
      <c r="AE13" s="338">
        <v>1049.2</v>
      </c>
      <c r="AF13" s="339">
        <f t="shared" si="18"/>
        <v>5765.9881373740191</v>
      </c>
      <c r="AG13" s="338">
        <v>23060</v>
      </c>
      <c r="AH13" s="471"/>
      <c r="AI13" s="471"/>
      <c r="AJ13" s="471">
        <v>1099.5</v>
      </c>
      <c r="AK13" s="339">
        <f t="shared" si="20"/>
        <v>688.05327463876642</v>
      </c>
      <c r="AL13" s="339">
        <f t="shared" si="21"/>
        <v>1672.1875402295263</v>
      </c>
      <c r="AM13" s="339">
        <f t="shared" si="22"/>
        <v>626.19983432037702</v>
      </c>
      <c r="AN13" s="471">
        <v>481</v>
      </c>
      <c r="AO13" s="471">
        <v>5181.7100000000009</v>
      </c>
      <c r="AP13" s="471">
        <v>7441</v>
      </c>
      <c r="AQ13" s="471">
        <v>2776.3</v>
      </c>
      <c r="AR13" s="339">
        <f>AR14*POWER(AR$14/AR$19,1/5)</f>
        <v>1193.6182359360666</v>
      </c>
      <c r="AS13" s="339">
        <f t="shared" si="26"/>
        <v>435.26872725251314</v>
      </c>
      <c r="AT13" s="339">
        <f t="shared" si="27"/>
        <v>3466.192798260543</v>
      </c>
      <c r="AU13" s="471">
        <v>985.3</v>
      </c>
      <c r="AV13" s="339">
        <f t="shared" si="28"/>
        <v>7989.8292288670191</v>
      </c>
      <c r="AW13" s="471">
        <v>18250</v>
      </c>
      <c r="AX13" s="471"/>
    </row>
    <row r="14" spans="1:50" s="447" customFormat="1" ht="12.75" hidden="1" customHeight="1">
      <c r="A14" s="445">
        <v>1971</v>
      </c>
      <c r="B14" s="296">
        <f t="shared" si="29"/>
        <v>2585.3000000000002</v>
      </c>
      <c r="C14" s="301">
        <f t="shared" si="0"/>
        <v>2285.9937452837003</v>
      </c>
      <c r="D14" s="301">
        <f t="shared" si="1"/>
        <v>4154.5164158701127</v>
      </c>
      <c r="E14" s="301">
        <f t="shared" si="1"/>
        <v>1070.5045821934996</v>
      </c>
      <c r="F14" s="296">
        <f t="shared" si="2"/>
        <v>1001</v>
      </c>
      <c r="G14" s="296">
        <f t="shared" si="3"/>
        <v>10541.19</v>
      </c>
      <c r="H14" s="296">
        <f t="shared" si="30"/>
        <v>13720</v>
      </c>
      <c r="I14" s="296">
        <f t="shared" si="31"/>
        <v>8460.7000000000007</v>
      </c>
      <c r="J14" s="296">
        <f t="shared" si="32"/>
        <v>2622</v>
      </c>
      <c r="K14" s="301">
        <f>AC14+AS14</f>
        <v>944.01415213977168</v>
      </c>
      <c r="L14" s="301">
        <f>AD14+AT14</f>
        <v>7619.569629275753</v>
      </c>
      <c r="M14" s="296">
        <f t="shared" si="8"/>
        <v>2031.4</v>
      </c>
      <c r="N14" s="301">
        <f t="shared" si="8"/>
        <v>13650.628383619744</v>
      </c>
      <c r="O14" s="296">
        <f t="shared" si="9"/>
        <v>41828</v>
      </c>
      <c r="T14" s="338">
        <v>1458</v>
      </c>
      <c r="U14" s="339">
        <f t="shared" si="11"/>
        <v>1578.0487168598211</v>
      </c>
      <c r="V14" s="339">
        <f t="shared" si="12"/>
        <v>2444.0221446726118</v>
      </c>
      <c r="W14" s="339">
        <f t="shared" si="13"/>
        <v>451.59319735219395</v>
      </c>
      <c r="X14" s="338">
        <v>522</v>
      </c>
      <c r="Y14" s="338">
        <v>5630.81</v>
      </c>
      <c r="Z14" s="338">
        <v>6624</v>
      </c>
      <c r="AA14" s="338">
        <v>5616.1</v>
      </c>
      <c r="AB14" s="338">
        <v>1420</v>
      </c>
      <c r="AC14" s="339">
        <f>AC15*POWER(AC$15/AC$20,1/5)</f>
        <v>503.41245859488657</v>
      </c>
      <c r="AD14" s="339">
        <f>AD15*POWER(AD$15/AD$20,1/5)</f>
        <v>4178.6654806109918</v>
      </c>
      <c r="AE14" s="338">
        <v>1045</v>
      </c>
      <c r="AF14" s="339">
        <f t="shared" si="18"/>
        <v>5794.0459493014732</v>
      </c>
      <c r="AG14" s="338">
        <v>23244</v>
      </c>
      <c r="AH14" s="472"/>
      <c r="AI14" s="472"/>
      <c r="AJ14" s="471">
        <v>1127.3</v>
      </c>
      <c r="AK14" s="339">
        <f t="shared" si="20"/>
        <v>707.94502842387897</v>
      </c>
      <c r="AL14" s="339">
        <f t="shared" si="21"/>
        <v>1710.4942711975009</v>
      </c>
      <c r="AM14" s="339">
        <f t="shared" si="22"/>
        <v>618.91138484130556</v>
      </c>
      <c r="AN14" s="471">
        <v>479</v>
      </c>
      <c r="AO14" s="471">
        <v>4910.38</v>
      </c>
      <c r="AP14" s="471">
        <v>7096</v>
      </c>
      <c r="AQ14" s="471">
        <v>2844.6</v>
      </c>
      <c r="AR14" s="471">
        <v>1202</v>
      </c>
      <c r="AS14" s="339">
        <f>AS15*POWER(AS$15/AS$20,1/5)</f>
        <v>440.60169354488511</v>
      </c>
      <c r="AT14" s="339">
        <f>AT15*POWER(AT$15/AT$20,1/5)</f>
        <v>3440.9041486647611</v>
      </c>
      <c r="AU14" s="471">
        <v>986.4</v>
      </c>
      <c r="AV14" s="339">
        <f t="shared" si="28"/>
        <v>7856.5824343182703</v>
      </c>
      <c r="AW14" s="471">
        <v>18584</v>
      </c>
      <c r="AX14" s="472"/>
    </row>
    <row r="15" spans="1:50" s="447" customFormat="1" ht="12.75" hidden="1" customHeight="1">
      <c r="A15" s="445">
        <v>1972</v>
      </c>
      <c r="B15" s="296">
        <f t="shared" si="29"/>
        <v>2635.6</v>
      </c>
      <c r="C15" s="301">
        <f t="shared" si="0"/>
        <v>2272.8333824814035</v>
      </c>
      <c r="D15" s="301">
        <f t="shared" si="1"/>
        <v>4197.1465240950083</v>
      </c>
      <c r="E15" s="301">
        <f t="shared" si="1"/>
        <v>1070.4276221170735</v>
      </c>
      <c r="F15" s="296">
        <f t="shared" si="2"/>
        <v>1003</v>
      </c>
      <c r="G15" s="296">
        <f t="shared" si="3"/>
        <v>10622.98</v>
      </c>
      <c r="H15" s="296">
        <f t="shared" si="30"/>
        <v>13657</v>
      </c>
      <c r="I15" s="296">
        <f t="shared" si="31"/>
        <v>8658.2999999999993</v>
      </c>
      <c r="J15" s="296">
        <f t="shared" si="32"/>
        <v>2641.8</v>
      </c>
      <c r="K15" s="296">
        <f t="shared" ref="K15:K22" si="33">AC15+AS15</f>
        <v>941</v>
      </c>
      <c r="L15" s="296">
        <f t="shared" ref="L15:L22" si="34">AD15+AT15</f>
        <v>7634.5000000000009</v>
      </c>
      <c r="M15" s="296">
        <f t="shared" si="8"/>
        <v>2021.5</v>
      </c>
      <c r="N15" s="301">
        <f t="shared" si="8"/>
        <v>13547.798096482715</v>
      </c>
      <c r="O15" s="296">
        <f t="shared" si="9"/>
        <v>42348</v>
      </c>
      <c r="T15" s="338">
        <v>1487.8</v>
      </c>
      <c r="U15" s="339">
        <f t="shared" si="11"/>
        <v>1544.4215258076399</v>
      </c>
      <c r="V15" s="339">
        <f t="shared" si="12"/>
        <v>2447.4679854079709</v>
      </c>
      <c r="W15" s="339">
        <f t="shared" si="13"/>
        <v>458.71985521561248</v>
      </c>
      <c r="X15" s="338">
        <v>529</v>
      </c>
      <c r="Y15" s="338">
        <v>5942.74</v>
      </c>
      <c r="Z15" s="338">
        <v>6937</v>
      </c>
      <c r="AA15" s="338">
        <v>5741.3</v>
      </c>
      <c r="AB15" s="338">
        <v>1434.9</v>
      </c>
      <c r="AC15" s="338">
        <v>495</v>
      </c>
      <c r="AD15" s="338">
        <v>4218.7000000000007</v>
      </c>
      <c r="AE15" s="338">
        <v>1035.3</v>
      </c>
      <c r="AF15" s="339">
        <f t="shared" si="18"/>
        <v>5822.2402930412381</v>
      </c>
      <c r="AG15" s="338">
        <v>23339</v>
      </c>
      <c r="AH15" s="472"/>
      <c r="AI15" s="472"/>
      <c r="AJ15" s="471">
        <v>1147.8</v>
      </c>
      <c r="AK15" s="339">
        <f t="shared" si="20"/>
        <v>728.41185667376351</v>
      </c>
      <c r="AL15" s="339">
        <f t="shared" si="21"/>
        <v>1749.6785386870376</v>
      </c>
      <c r="AM15" s="339">
        <f t="shared" si="22"/>
        <v>611.7077669014609</v>
      </c>
      <c r="AN15" s="471">
        <v>474</v>
      </c>
      <c r="AO15" s="471">
        <v>4680.2400000000007</v>
      </c>
      <c r="AP15" s="471">
        <v>6720</v>
      </c>
      <c r="AQ15" s="471">
        <v>2917</v>
      </c>
      <c r="AR15" s="471">
        <v>1206.9000000000001</v>
      </c>
      <c r="AS15" s="471">
        <v>446</v>
      </c>
      <c r="AT15" s="471">
        <v>3415.8</v>
      </c>
      <c r="AU15" s="471">
        <v>986.2</v>
      </c>
      <c r="AV15" s="339">
        <f t="shared" si="28"/>
        <v>7725.5578034414775</v>
      </c>
      <c r="AW15" s="471">
        <v>19009</v>
      </c>
      <c r="AX15" s="472"/>
    </row>
    <row r="16" spans="1:50" s="447" customFormat="1" ht="12.75" hidden="1" customHeight="1">
      <c r="A16" s="445">
        <v>1973</v>
      </c>
      <c r="B16" s="296">
        <f t="shared" si="29"/>
        <v>2677.8</v>
      </c>
      <c r="C16" s="301">
        <f t="shared" si="0"/>
        <v>2260.9812932127334</v>
      </c>
      <c r="D16" s="301">
        <f t="shared" si="1"/>
        <v>4240.6791298943845</v>
      </c>
      <c r="E16" s="301">
        <f t="shared" si="1"/>
        <v>1070.5469730339787</v>
      </c>
      <c r="F16" s="296">
        <f t="shared" si="2"/>
        <v>1009</v>
      </c>
      <c r="G16" s="296">
        <f t="shared" si="3"/>
        <v>10670.720000000001</v>
      </c>
      <c r="H16" s="296">
        <f t="shared" si="30"/>
        <v>13622</v>
      </c>
      <c r="I16" s="296">
        <f t="shared" si="31"/>
        <v>8816.2999999999993</v>
      </c>
      <c r="J16" s="296">
        <f t="shared" si="32"/>
        <v>2661.5</v>
      </c>
      <c r="K16" s="296">
        <f t="shared" si="33"/>
        <v>934</v>
      </c>
      <c r="L16" s="296">
        <f t="shared" si="34"/>
        <v>7805.7</v>
      </c>
      <c r="M16" s="296">
        <f t="shared" si="8"/>
        <v>2006.8999999999999</v>
      </c>
      <c r="N16" s="301">
        <f t="shared" si="8"/>
        <v>13447.290110067632</v>
      </c>
      <c r="O16" s="296">
        <f t="shared" si="9"/>
        <v>42714</v>
      </c>
      <c r="T16" s="338">
        <v>1514.1</v>
      </c>
      <c r="U16" s="339">
        <f t="shared" si="11"/>
        <v>1511.510908309861</v>
      </c>
      <c r="V16" s="339">
        <f t="shared" si="12"/>
        <v>2450.9186844537994</v>
      </c>
      <c r="W16" s="339">
        <f t="shared" si="13"/>
        <v>465.95897990226928</v>
      </c>
      <c r="X16" s="338">
        <v>538</v>
      </c>
      <c r="Y16" s="338">
        <v>6214.91</v>
      </c>
      <c r="Z16" s="338">
        <v>7292</v>
      </c>
      <c r="AA16" s="338">
        <v>5822.1</v>
      </c>
      <c r="AB16" s="338">
        <v>1453.7</v>
      </c>
      <c r="AC16" s="338">
        <v>486</v>
      </c>
      <c r="AD16" s="338">
        <v>4333</v>
      </c>
      <c r="AE16" s="338">
        <v>1024.8</v>
      </c>
      <c r="AF16" s="339">
        <f t="shared" si="18"/>
        <v>5850.5718329692745</v>
      </c>
      <c r="AG16" s="338">
        <v>23432</v>
      </c>
      <c r="AH16" s="472"/>
      <c r="AI16" s="472"/>
      <c r="AJ16" s="471">
        <v>1163.7</v>
      </c>
      <c r="AK16" s="339">
        <f t="shared" si="20"/>
        <v>749.47038490287218</v>
      </c>
      <c r="AL16" s="339">
        <f t="shared" si="21"/>
        <v>1789.7604454405848</v>
      </c>
      <c r="AM16" s="339">
        <f t="shared" si="22"/>
        <v>604.58799313170948</v>
      </c>
      <c r="AN16" s="471">
        <v>471</v>
      </c>
      <c r="AO16" s="471">
        <v>4455.8100000000004</v>
      </c>
      <c r="AP16" s="471">
        <v>6330</v>
      </c>
      <c r="AQ16" s="471">
        <v>2994.2</v>
      </c>
      <c r="AR16" s="471">
        <v>1207.8</v>
      </c>
      <c r="AS16" s="471">
        <v>448</v>
      </c>
      <c r="AT16" s="471">
        <v>3472.7</v>
      </c>
      <c r="AU16" s="471">
        <v>982.09999999999991</v>
      </c>
      <c r="AV16" s="339">
        <f t="shared" si="28"/>
        <v>7596.7182770983563</v>
      </c>
      <c r="AW16" s="471">
        <v>19282</v>
      </c>
      <c r="AX16" s="472"/>
    </row>
    <row r="17" spans="1:50" s="447" customFormat="1" ht="12.75" hidden="1" customHeight="1">
      <c r="A17" s="445">
        <v>1974</v>
      </c>
      <c r="B17" s="296">
        <f t="shared" si="29"/>
        <v>2719.2</v>
      </c>
      <c r="C17" s="301">
        <f t="shared" si="0"/>
        <v>2250.4393139229442</v>
      </c>
      <c r="D17" s="301">
        <f t="shared" si="1"/>
        <v>4285.1348033771828</v>
      </c>
      <c r="E17" s="301">
        <f t="shared" si="1"/>
        <v>1070.863433922523</v>
      </c>
      <c r="F17" s="296">
        <f t="shared" si="2"/>
        <v>1011</v>
      </c>
      <c r="G17" s="296">
        <f t="shared" si="3"/>
        <v>10716.3</v>
      </c>
      <c r="H17" s="296">
        <f t="shared" si="30"/>
        <v>13581</v>
      </c>
      <c r="I17" s="296">
        <f t="shared" si="31"/>
        <v>8866.2999999999993</v>
      </c>
      <c r="J17" s="296">
        <f t="shared" si="32"/>
        <v>2682.1000000000004</v>
      </c>
      <c r="K17" s="296">
        <f t="shared" si="33"/>
        <v>930</v>
      </c>
      <c r="L17" s="296">
        <f t="shared" si="34"/>
        <v>7911.9000000000005</v>
      </c>
      <c r="M17" s="296">
        <f t="shared" si="8"/>
        <v>1990.4</v>
      </c>
      <c r="N17" s="301">
        <f t="shared" si="8"/>
        <v>13349.068650882244</v>
      </c>
      <c r="O17" s="296">
        <f t="shared" si="9"/>
        <v>43098</v>
      </c>
      <c r="T17" s="338">
        <v>1542.7</v>
      </c>
      <c r="U17" s="339">
        <f t="shared" si="11"/>
        <v>1479.3015946504356</v>
      </c>
      <c r="V17" s="339">
        <f t="shared" si="12"/>
        <v>2454.3742486598571</v>
      </c>
      <c r="W17" s="339">
        <f t="shared" si="13"/>
        <v>473.31234626744322</v>
      </c>
      <c r="X17" s="338">
        <v>550</v>
      </c>
      <c r="Y17" s="338">
        <v>6423.4000000000005</v>
      </c>
      <c r="Z17" s="338">
        <v>7543</v>
      </c>
      <c r="AA17" s="338">
        <v>5825.9</v>
      </c>
      <c r="AB17" s="338">
        <v>1474.9</v>
      </c>
      <c r="AC17" s="338">
        <v>479</v>
      </c>
      <c r="AD17" s="338">
        <v>4469.7000000000007</v>
      </c>
      <c r="AE17" s="338">
        <v>1015</v>
      </c>
      <c r="AF17" s="339">
        <f t="shared" si="18"/>
        <v>5879.0412366944565</v>
      </c>
      <c r="AG17" s="338">
        <v>23579</v>
      </c>
      <c r="AH17" s="472"/>
      <c r="AI17" s="472"/>
      <c r="AJ17" s="471">
        <v>1176.5</v>
      </c>
      <c r="AK17" s="339">
        <f t="shared" si="20"/>
        <v>771.13771927250855</v>
      </c>
      <c r="AL17" s="339">
        <f t="shared" si="21"/>
        <v>1830.7605547173255</v>
      </c>
      <c r="AM17" s="339">
        <f t="shared" si="22"/>
        <v>597.55108765507975</v>
      </c>
      <c r="AN17" s="471">
        <v>461</v>
      </c>
      <c r="AO17" s="471">
        <v>4292.8999999999996</v>
      </c>
      <c r="AP17" s="471">
        <v>6038</v>
      </c>
      <c r="AQ17" s="471">
        <v>3040.4</v>
      </c>
      <c r="AR17" s="471">
        <v>1207.2</v>
      </c>
      <c r="AS17" s="471">
        <v>451</v>
      </c>
      <c r="AT17" s="471">
        <v>3442.2</v>
      </c>
      <c r="AU17" s="471">
        <v>975.4</v>
      </c>
      <c r="AV17" s="339">
        <f t="shared" si="28"/>
        <v>7470.0274141877871</v>
      </c>
      <c r="AW17" s="471">
        <v>19519</v>
      </c>
      <c r="AX17" s="472"/>
    </row>
    <row r="18" spans="1:50" ht="12.75" hidden="1" customHeight="1">
      <c r="A18" s="445">
        <v>1975</v>
      </c>
      <c r="B18" s="296">
        <f t="shared" si="29"/>
        <v>2751</v>
      </c>
      <c r="C18" s="301">
        <f t="shared" si="0"/>
        <v>2241.2101009874477</v>
      </c>
      <c r="D18" s="301">
        <f t="shared" ref="D18:D23" si="35">V18+AL18</f>
        <v>4330.5345857283282</v>
      </c>
      <c r="E18" s="301">
        <f t="shared" si="1"/>
        <v>1071.3778431286655</v>
      </c>
      <c r="F18" s="296">
        <f t="shared" si="2"/>
        <v>1014</v>
      </c>
      <c r="G18" s="296">
        <f t="shared" si="3"/>
        <v>10779.93</v>
      </c>
      <c r="H18" s="296">
        <f t="shared" si="30"/>
        <v>13535</v>
      </c>
      <c r="I18" s="296">
        <f t="shared" si="31"/>
        <v>8935.6</v>
      </c>
      <c r="J18" s="296">
        <f t="shared" si="32"/>
        <v>2708</v>
      </c>
      <c r="K18" s="296">
        <f t="shared" si="33"/>
        <v>946</v>
      </c>
      <c r="L18" s="296">
        <f t="shared" si="34"/>
        <v>7881.7000000000007</v>
      </c>
      <c r="M18" s="296">
        <f t="shared" si="8"/>
        <v>1972.9</v>
      </c>
      <c r="N18" s="301">
        <f t="shared" si="8"/>
        <v>13253.098556413077</v>
      </c>
      <c r="O18" s="296">
        <f t="shared" si="9"/>
        <v>43379</v>
      </c>
      <c r="T18" s="338">
        <v>1552.8</v>
      </c>
      <c r="U18" s="339">
        <f t="shared" si="11"/>
        <v>1447.7786405010263</v>
      </c>
      <c r="V18" s="339">
        <f>V19*POWER(V$19/V$24,1/5)</f>
        <v>2457.8346848855613</v>
      </c>
      <c r="W18" s="339">
        <f t="shared" si="13"/>
        <v>480.78175717566216</v>
      </c>
      <c r="X18" s="338">
        <v>559</v>
      </c>
      <c r="Y18" s="338">
        <v>6401.98</v>
      </c>
      <c r="Z18" s="338">
        <v>7595</v>
      </c>
      <c r="AA18" s="338">
        <v>5944</v>
      </c>
      <c r="AB18" s="338">
        <v>1487.8</v>
      </c>
      <c r="AC18" s="338">
        <v>481</v>
      </c>
      <c r="AD18" s="338">
        <v>4462.6000000000004</v>
      </c>
      <c r="AE18" s="338">
        <v>994.40000000000009</v>
      </c>
      <c r="AF18" s="339">
        <f t="shared" si="18"/>
        <v>5907.6491750743025</v>
      </c>
      <c r="AG18" s="338">
        <v>23536</v>
      </c>
      <c r="AH18" s="471"/>
      <c r="AI18" s="471"/>
      <c r="AJ18" s="471">
        <v>1198.2</v>
      </c>
      <c r="AK18" s="339">
        <f t="shared" si="20"/>
        <v>793.43146048642132</v>
      </c>
      <c r="AL18" s="339">
        <f>AL19*POWER(AL$19/AL$24,1/5)</f>
        <v>1872.6999008427667</v>
      </c>
      <c r="AM18" s="339">
        <f t="shared" si="22"/>
        <v>590.59608595300324</v>
      </c>
      <c r="AN18" s="471">
        <v>455</v>
      </c>
      <c r="AO18" s="471">
        <v>4377.9500000000007</v>
      </c>
      <c r="AP18" s="471">
        <v>5940</v>
      </c>
      <c r="AQ18" s="471">
        <v>2991.6</v>
      </c>
      <c r="AR18" s="471">
        <v>1220.2</v>
      </c>
      <c r="AS18" s="471">
        <v>465</v>
      </c>
      <c r="AT18" s="471">
        <v>3419.1</v>
      </c>
      <c r="AU18" s="471">
        <v>978.5</v>
      </c>
      <c r="AV18" s="339">
        <f t="shared" si="28"/>
        <v>7345.4493813387744</v>
      </c>
      <c r="AW18" s="471">
        <v>19843</v>
      </c>
      <c r="AX18" s="471"/>
    </row>
    <row r="19" spans="1:50" s="447" customFormat="1" ht="12.75" hidden="1" customHeight="1">
      <c r="A19" s="445">
        <v>1976</v>
      </c>
      <c r="B19" s="296">
        <f t="shared" si="29"/>
        <v>2776.3999999999996</v>
      </c>
      <c r="C19" s="301">
        <f t="shared" si="0"/>
        <v>2233.2971380753274</v>
      </c>
      <c r="D19" s="296">
        <f t="shared" si="35"/>
        <v>4376.8999999999996</v>
      </c>
      <c r="E19" s="301">
        <f>W19+AM19</f>
        <v>1072.0910786758327</v>
      </c>
      <c r="F19" s="296">
        <f t="shared" si="2"/>
        <v>1017</v>
      </c>
      <c r="G19" s="296">
        <f t="shared" si="3"/>
        <v>10869.390000000001</v>
      </c>
      <c r="H19" s="296">
        <f t="shared" si="30"/>
        <v>13478</v>
      </c>
      <c r="I19" s="296">
        <f t="shared" si="31"/>
        <v>8959.2000000000007</v>
      </c>
      <c r="J19" s="296">
        <f t="shared" si="32"/>
        <v>2735.7</v>
      </c>
      <c r="K19" s="296">
        <f t="shared" si="33"/>
        <v>937</v>
      </c>
      <c r="L19" s="296">
        <f t="shared" si="34"/>
        <v>7630.7</v>
      </c>
      <c r="M19" s="296">
        <f t="shared" si="8"/>
        <v>1939</v>
      </c>
      <c r="N19" s="301">
        <f t="shared" si="8"/>
        <v>13159.345265006083</v>
      </c>
      <c r="O19" s="296">
        <f t="shared" si="9"/>
        <v>43595</v>
      </c>
      <c r="T19" s="338">
        <v>1551.8</v>
      </c>
      <c r="U19" s="339">
        <f t="shared" si="11"/>
        <v>1416.927419987205</v>
      </c>
      <c r="V19" s="338">
        <v>2461.3000000000002</v>
      </c>
      <c r="W19" s="339">
        <f t="shared" si="13"/>
        <v>488.36904394272102</v>
      </c>
      <c r="X19" s="338">
        <v>561</v>
      </c>
      <c r="Y19" s="338">
        <v>6384.4400000000014</v>
      </c>
      <c r="Z19" s="338">
        <v>7529</v>
      </c>
      <c r="AA19" s="338">
        <v>6073.3</v>
      </c>
      <c r="AB19" s="338">
        <v>1490.9</v>
      </c>
      <c r="AC19" s="338">
        <v>466</v>
      </c>
      <c r="AD19" s="338">
        <v>4382.5</v>
      </c>
      <c r="AE19" s="338">
        <v>947</v>
      </c>
      <c r="AF19" s="339">
        <f t="shared" si="18"/>
        <v>5936.3963222307839</v>
      </c>
      <c r="AG19" s="338">
        <v>23409</v>
      </c>
      <c r="AH19" s="472"/>
      <c r="AI19" s="472"/>
      <c r="AJ19" s="471">
        <v>1224.5999999999999</v>
      </c>
      <c r="AK19" s="339">
        <f t="shared" si="20"/>
        <v>816.36971808812257</v>
      </c>
      <c r="AL19" s="471">
        <v>1915.6</v>
      </c>
      <c r="AM19" s="339">
        <f t="shared" si="22"/>
        <v>583.72203473311174</v>
      </c>
      <c r="AN19" s="471">
        <v>456</v>
      </c>
      <c r="AO19" s="471">
        <v>4484.95</v>
      </c>
      <c r="AP19" s="471">
        <v>5949</v>
      </c>
      <c r="AQ19" s="471">
        <v>2885.9</v>
      </c>
      <c r="AR19" s="471">
        <v>1244.8</v>
      </c>
      <c r="AS19" s="471">
        <v>471</v>
      </c>
      <c r="AT19" s="471">
        <v>3248.2</v>
      </c>
      <c r="AU19" s="471">
        <v>992</v>
      </c>
      <c r="AV19" s="339">
        <f t="shared" si="28"/>
        <v>7222.9489427752997</v>
      </c>
      <c r="AW19" s="471">
        <v>20186</v>
      </c>
      <c r="AX19" s="472"/>
    </row>
    <row r="20" spans="1:50" s="447" customFormat="1" ht="12.75" hidden="1" customHeight="1">
      <c r="A20" s="445">
        <v>1977</v>
      </c>
      <c r="B20" s="296">
        <f t="shared" si="29"/>
        <v>2787.5</v>
      </c>
      <c r="C20" s="301">
        <f t="shared" si="0"/>
        <v>2226.7047440739525</v>
      </c>
      <c r="D20" s="296">
        <f t="shared" si="35"/>
        <v>4437.8999999999996</v>
      </c>
      <c r="E20" s="301">
        <f>W20+AM20</f>
        <v>1073.0040585832494</v>
      </c>
      <c r="F20" s="296">
        <f t="shared" si="2"/>
        <v>1016</v>
      </c>
      <c r="G20" s="296">
        <f t="shared" si="3"/>
        <v>10920.16</v>
      </c>
      <c r="H20" s="296">
        <f t="shared" si="30"/>
        <v>13398</v>
      </c>
      <c r="I20" s="296">
        <f t="shared" si="31"/>
        <v>8969</v>
      </c>
      <c r="J20" s="296">
        <f t="shared" si="32"/>
        <v>2757.5</v>
      </c>
      <c r="K20" s="296">
        <f t="shared" si="33"/>
        <v>929</v>
      </c>
      <c r="L20" s="296">
        <f t="shared" si="34"/>
        <v>7717.7</v>
      </c>
      <c r="M20" s="296">
        <f t="shared" si="8"/>
        <v>1940</v>
      </c>
      <c r="N20" s="301">
        <f t="shared" si="8"/>
        <v>13067.774805916408</v>
      </c>
      <c r="O20" s="296">
        <f t="shared" si="9"/>
        <v>43757</v>
      </c>
      <c r="T20" s="338">
        <v>1541.5</v>
      </c>
      <c r="U20" s="339">
        <f t="shared" si="11"/>
        <v>1386.7336189024086</v>
      </c>
      <c r="V20" s="338">
        <v>2466.5</v>
      </c>
      <c r="W20" s="339">
        <f t="shared" si="13"/>
        <v>496.07606678467539</v>
      </c>
      <c r="X20" s="338">
        <v>560</v>
      </c>
      <c r="Y20" s="338">
        <v>6385.34</v>
      </c>
      <c r="Z20" s="338">
        <v>7454</v>
      </c>
      <c r="AA20" s="338">
        <v>6308</v>
      </c>
      <c r="AB20" s="338">
        <v>1493.7</v>
      </c>
      <c r="AC20" s="338">
        <v>455</v>
      </c>
      <c r="AD20" s="338">
        <v>4424.7</v>
      </c>
      <c r="AE20" s="338">
        <v>946</v>
      </c>
      <c r="AF20" s="339">
        <f t="shared" si="18"/>
        <v>5965.2833555662073</v>
      </c>
      <c r="AG20" s="338">
        <v>23199</v>
      </c>
      <c r="AH20" s="472"/>
      <c r="AI20" s="472"/>
      <c r="AJ20" s="471">
        <v>1246</v>
      </c>
      <c r="AK20" s="339">
        <f t="shared" si="20"/>
        <v>839.97112517154392</v>
      </c>
      <c r="AL20" s="471">
        <v>1971.4</v>
      </c>
      <c r="AM20" s="339">
        <f t="shared" si="22"/>
        <v>576.927991798574</v>
      </c>
      <c r="AN20" s="471">
        <v>456</v>
      </c>
      <c r="AO20" s="471">
        <v>4534.82</v>
      </c>
      <c r="AP20" s="471">
        <v>5944</v>
      </c>
      <c r="AQ20" s="471">
        <v>2661</v>
      </c>
      <c r="AR20" s="471">
        <v>1263.8</v>
      </c>
      <c r="AS20" s="471">
        <v>474</v>
      </c>
      <c r="AT20" s="471">
        <v>3293</v>
      </c>
      <c r="AU20" s="471">
        <v>994</v>
      </c>
      <c r="AV20" s="339">
        <f t="shared" si="28"/>
        <v>7102.4914503502005</v>
      </c>
      <c r="AW20" s="471">
        <v>20558</v>
      </c>
      <c r="AX20" s="472"/>
    </row>
    <row r="21" spans="1:50" s="447" customFormat="1" ht="12.75" hidden="1" customHeight="1">
      <c r="A21" s="445">
        <v>1978</v>
      </c>
      <c r="B21" s="296">
        <f t="shared" si="29"/>
        <v>2825.1</v>
      </c>
      <c r="C21" s="301">
        <f t="shared" si="0"/>
        <v>2221.4380815834797</v>
      </c>
      <c r="D21" s="296">
        <f t="shared" si="35"/>
        <v>4491</v>
      </c>
      <c r="E21" s="301">
        <f>W21+AM21</f>
        <v>1074.1177411928732</v>
      </c>
      <c r="F21" s="296">
        <f t="shared" si="2"/>
        <v>1016</v>
      </c>
      <c r="G21" s="296">
        <f t="shared" si="3"/>
        <v>11033.210000000001</v>
      </c>
      <c r="H21" s="296">
        <f t="shared" si="30"/>
        <v>13300</v>
      </c>
      <c r="I21" s="296">
        <f t="shared" si="31"/>
        <v>9076</v>
      </c>
      <c r="J21" s="296">
        <f t="shared" si="32"/>
        <v>2774.6000000000004</v>
      </c>
      <c r="K21" s="296">
        <f t="shared" si="33"/>
        <v>921</v>
      </c>
      <c r="L21" s="296">
        <f t="shared" si="34"/>
        <v>7837.7999999999993</v>
      </c>
      <c r="M21" s="296">
        <f t="shared" si="8"/>
        <v>1917</v>
      </c>
      <c r="N21" s="301">
        <f t="shared" si="8"/>
        <v>12978.353789524437</v>
      </c>
      <c r="O21" s="296">
        <f t="shared" si="9"/>
        <v>43854</v>
      </c>
      <c r="T21" s="338">
        <v>1536.3</v>
      </c>
      <c r="U21" s="339">
        <f t="shared" si="11"/>
        <v>1357.1832280664987</v>
      </c>
      <c r="V21" s="338">
        <v>2473.5</v>
      </c>
      <c r="W21" s="339">
        <f t="shared" si="13"/>
        <v>503.90471527392077</v>
      </c>
      <c r="X21" s="338">
        <v>557</v>
      </c>
      <c r="Y21" s="338">
        <v>6364.18</v>
      </c>
      <c r="Z21" s="338">
        <v>7406</v>
      </c>
      <c r="AA21" s="338">
        <v>6674</v>
      </c>
      <c r="AB21" s="338">
        <v>1494.4</v>
      </c>
      <c r="AC21" s="338">
        <v>443</v>
      </c>
      <c r="AD21" s="338">
        <v>4474.2999999999993</v>
      </c>
      <c r="AE21" s="338">
        <v>927</v>
      </c>
      <c r="AF21" s="339">
        <f t="shared" si="18"/>
        <v>5994.3109557791822</v>
      </c>
      <c r="AG21" s="338">
        <v>22977</v>
      </c>
      <c r="AH21" s="472"/>
      <c r="AI21" s="472"/>
      <c r="AJ21" s="471">
        <v>1288.8</v>
      </c>
      <c r="AK21" s="339">
        <f t="shared" si="20"/>
        <v>864.25485351698103</v>
      </c>
      <c r="AL21" s="471">
        <v>2017.5</v>
      </c>
      <c r="AM21" s="339">
        <f t="shared" si="22"/>
        <v>570.21302591895233</v>
      </c>
      <c r="AN21" s="471">
        <v>459</v>
      </c>
      <c r="AO21" s="471">
        <v>4669.0300000000007</v>
      </c>
      <c r="AP21" s="471">
        <v>5894</v>
      </c>
      <c r="AQ21" s="471">
        <v>2402</v>
      </c>
      <c r="AR21" s="471">
        <v>1280.2</v>
      </c>
      <c r="AS21" s="471">
        <v>478</v>
      </c>
      <c r="AT21" s="471">
        <v>3363.5</v>
      </c>
      <c r="AU21" s="471">
        <v>990</v>
      </c>
      <c r="AV21" s="339">
        <f t="shared" si="28"/>
        <v>6984.0428337452549</v>
      </c>
      <c r="AW21" s="471">
        <v>20877</v>
      </c>
      <c r="AX21" s="472"/>
    </row>
    <row r="22" spans="1:50" s="447" customFormat="1" ht="12.75" hidden="1" customHeight="1">
      <c r="A22" s="445">
        <v>1979</v>
      </c>
      <c r="B22" s="296">
        <f t="shared" si="29"/>
        <v>2829.0330000000004</v>
      </c>
      <c r="C22" s="301">
        <f>U22+AK22</f>
        <v>2217.5031659904689</v>
      </c>
      <c r="D22" s="296">
        <f t="shared" si="35"/>
        <v>4529.3999999999996</v>
      </c>
      <c r="E22" s="301">
        <f t="shared" ref="E22:O23" si="36">W22+AM22</f>
        <v>1075.4331255050324</v>
      </c>
      <c r="F22" s="296">
        <f t="shared" si="2"/>
        <v>1015</v>
      </c>
      <c r="G22" s="296">
        <f t="shared" si="3"/>
        <v>11007.19</v>
      </c>
      <c r="H22" s="296">
        <f t="shared" si="30"/>
        <v>13299</v>
      </c>
      <c r="I22" s="296">
        <f t="shared" si="31"/>
        <v>9223</v>
      </c>
      <c r="J22" s="296">
        <f t="shared" si="32"/>
        <v>2789.3999999999996</v>
      </c>
      <c r="K22" s="296">
        <f t="shared" si="33"/>
        <v>909</v>
      </c>
      <c r="L22" s="296">
        <f t="shared" si="34"/>
        <v>7959.9000000000005</v>
      </c>
      <c r="M22" s="296">
        <f t="shared" si="8"/>
        <v>1896</v>
      </c>
      <c r="N22" s="301">
        <f t="shared" si="36"/>
        <v>12891.049397715353</v>
      </c>
      <c r="O22" s="296">
        <f t="shared" si="9"/>
        <v>43962</v>
      </c>
      <c r="T22" s="338">
        <v>1522.9590000000001</v>
      </c>
      <c r="U22" s="339">
        <f>U23*POWER(U$26/U$31,1/5)</f>
        <v>1328.262536825848</v>
      </c>
      <c r="V22" s="338">
        <v>2471.8000000000002</v>
      </c>
      <c r="W22" s="339">
        <f>W23*POWER(W$26/W$31,1/5)</f>
        <v>511.85690880246909</v>
      </c>
      <c r="X22" s="338">
        <v>552</v>
      </c>
      <c r="Y22" s="338">
        <v>6353.88</v>
      </c>
      <c r="Z22" s="338">
        <v>7453</v>
      </c>
      <c r="AA22" s="338">
        <v>7030</v>
      </c>
      <c r="AB22" s="338">
        <v>1493.8</v>
      </c>
      <c r="AC22" s="338">
        <v>430</v>
      </c>
      <c r="AD22" s="338">
        <v>4514.7000000000007</v>
      </c>
      <c r="AE22" s="338">
        <v>910</v>
      </c>
      <c r="AF22" s="339">
        <f>AF23*POWER(AF$27/AF$32,1/5)</f>
        <v>6023.4798068806567</v>
      </c>
      <c r="AG22" s="338">
        <v>22752</v>
      </c>
      <c r="AH22" s="472"/>
      <c r="AI22" s="472"/>
      <c r="AJ22" s="471">
        <v>1306.0740000000001</v>
      </c>
      <c r="AK22" s="339">
        <f>AK23*POWER(AK$26/AK$31,1/5)</f>
        <v>889.24062916462105</v>
      </c>
      <c r="AL22" s="471">
        <v>2057.6</v>
      </c>
      <c r="AM22" s="339">
        <f>AM23*POWER(AM$26/AM$31,1/5)</f>
        <v>563.57621670256333</v>
      </c>
      <c r="AN22" s="471">
        <v>463</v>
      </c>
      <c r="AO22" s="471">
        <v>4653.3100000000004</v>
      </c>
      <c r="AP22" s="471">
        <v>5846</v>
      </c>
      <c r="AQ22" s="471">
        <v>2193</v>
      </c>
      <c r="AR22" s="471">
        <v>1295.5999999999999</v>
      </c>
      <c r="AS22" s="471">
        <v>479</v>
      </c>
      <c r="AT22" s="471">
        <v>3445.2</v>
      </c>
      <c r="AU22" s="471">
        <v>986</v>
      </c>
      <c r="AV22" s="339">
        <f>AV23*POWER(AV$27/AV$32,1/5)</f>
        <v>6867.5695908346961</v>
      </c>
      <c r="AW22" s="471">
        <v>21210</v>
      </c>
      <c r="AX22" s="472"/>
    </row>
    <row r="23" spans="1:50" ht="18" customHeight="1">
      <c r="A23" s="445">
        <v>1980</v>
      </c>
      <c r="B23" s="296">
        <f>T23+AJ23</f>
        <v>2838.203</v>
      </c>
      <c r="C23" s="296">
        <f>U23+AK23</f>
        <v>2214.9068751302375</v>
      </c>
      <c r="D23" s="296">
        <f t="shared" si="35"/>
        <v>4572.2000000000007</v>
      </c>
      <c r="E23" s="296">
        <f t="shared" si="36"/>
        <v>1076.9512515228598</v>
      </c>
      <c r="F23" s="296">
        <f t="shared" si="36"/>
        <v>1017</v>
      </c>
      <c r="G23" s="296">
        <f t="shared" si="36"/>
        <v>11195.75</v>
      </c>
      <c r="H23" s="296">
        <f t="shared" si="36"/>
        <v>13499</v>
      </c>
      <c r="I23" s="296">
        <f t="shared" si="36"/>
        <v>9359</v>
      </c>
      <c r="J23" s="296">
        <f t="shared" si="36"/>
        <v>2808.8</v>
      </c>
      <c r="K23" s="296">
        <f t="shared" si="36"/>
        <v>880</v>
      </c>
      <c r="L23" s="296">
        <f t="shared" si="36"/>
        <v>8086.5999999999995</v>
      </c>
      <c r="M23" s="296">
        <f t="shared" si="36"/>
        <v>1878</v>
      </c>
      <c r="N23" s="296">
        <f t="shared" si="36"/>
        <v>12805.829374419474</v>
      </c>
      <c r="O23" s="296">
        <f t="shared" si="36"/>
        <v>44083</v>
      </c>
      <c r="T23" s="338">
        <v>1509.2570000000001</v>
      </c>
      <c r="U23" s="339">
        <f>U24*POWER(U$26/U$31,1/5)</f>
        <v>1299.9581266919338</v>
      </c>
      <c r="V23" s="338">
        <v>2473.4</v>
      </c>
      <c r="W23" s="339">
        <f>W24*POWER(W$26/W$31,1/5)</f>
        <v>519.93459705253656</v>
      </c>
      <c r="X23" s="338">
        <v>550</v>
      </c>
      <c r="Y23" s="338">
        <v>6302.67</v>
      </c>
      <c r="Z23" s="338">
        <v>7591</v>
      </c>
      <c r="AA23" s="338">
        <v>7131</v>
      </c>
      <c r="AB23" s="338">
        <v>1498.1</v>
      </c>
      <c r="AC23" s="338">
        <v>412</v>
      </c>
      <c r="AD23" s="338">
        <v>4549.2999999999993</v>
      </c>
      <c r="AE23" s="338">
        <v>896</v>
      </c>
      <c r="AF23" s="339">
        <f>AF24*POWER(AF$27/AF$32,1/5)</f>
        <v>6052.7905962100367</v>
      </c>
      <c r="AG23" s="338">
        <v>22562</v>
      </c>
      <c r="AH23" s="471"/>
      <c r="AI23" s="471"/>
      <c r="AJ23" s="471">
        <v>1328.9459999999999</v>
      </c>
      <c r="AK23" s="339">
        <f>AK24*POWER(AK$26/AK$31,1/5)</f>
        <v>914.94874843830348</v>
      </c>
      <c r="AL23" s="471">
        <v>2098.8000000000002</v>
      </c>
      <c r="AM23" s="339">
        <f>AM24*POWER(AM$26/AM$31,1/5)</f>
        <v>557.01665447032337</v>
      </c>
      <c r="AN23" s="471">
        <v>467</v>
      </c>
      <c r="AO23" s="471">
        <v>4893.08</v>
      </c>
      <c r="AP23" s="471">
        <v>5908</v>
      </c>
      <c r="AQ23" s="471">
        <v>2228</v>
      </c>
      <c r="AR23" s="471">
        <v>1310.7</v>
      </c>
      <c r="AS23" s="471">
        <v>468</v>
      </c>
      <c r="AT23" s="471">
        <v>3537.3</v>
      </c>
      <c r="AU23" s="471">
        <v>982</v>
      </c>
      <c r="AV23" s="339">
        <f>AV24*POWER(AV$27/AV$32,1/5)</f>
        <v>6753.0387782094376</v>
      </c>
      <c r="AW23" s="471">
        <v>21521</v>
      </c>
      <c r="AX23" s="471"/>
    </row>
    <row r="24" spans="1:50" s="447" customFormat="1" ht="18" customHeight="1">
      <c r="A24" s="445">
        <v>1981</v>
      </c>
      <c r="B24" s="296">
        <f t="shared" ref="B24:B49" si="37">T24+AJ24</f>
        <v>2860.4120000000003</v>
      </c>
      <c r="C24" s="296">
        <f t="shared" ref="C24:C49" si="38">U24+AK24</f>
        <v>2213.6569595480214</v>
      </c>
      <c r="D24" s="296">
        <f t="shared" ref="D24:D49" si="39">V24+AL24</f>
        <v>4624</v>
      </c>
      <c r="E24" s="296">
        <f t="shared" ref="E24:E49" si="40">W24+AM24</f>
        <v>1078.6732006056207</v>
      </c>
      <c r="F24" s="296">
        <f t="shared" ref="F24:F49" si="41">X24+AN24</f>
        <v>1023</v>
      </c>
      <c r="G24" s="296">
        <f t="shared" ref="G24:G49" si="42">Y24+AO24</f>
        <v>11453.130000000001</v>
      </c>
      <c r="H24" s="296">
        <f t="shared" ref="H24:H49" si="43">Z24+AP24</f>
        <v>13853</v>
      </c>
      <c r="I24" s="296">
        <f t="shared" ref="I24:I49" si="44">AA24+AQ24</f>
        <v>9423</v>
      </c>
      <c r="J24" s="296">
        <f t="shared" ref="J24:J49" si="45">AB24+AR24</f>
        <v>2831.5</v>
      </c>
      <c r="K24" s="296">
        <f t="shared" ref="K24:K51" si="46">AC24+AS24</f>
        <v>870</v>
      </c>
      <c r="L24" s="296">
        <f t="shared" ref="L24:L52" si="47">AD24+AT24</f>
        <v>8180.5000000000009</v>
      </c>
      <c r="M24" s="296">
        <f t="shared" ref="M24:M52" si="48">AE24+AU24</f>
        <v>1862</v>
      </c>
      <c r="N24" s="296">
        <f t="shared" ref="N24:N52" si="49">AF24+AV24</f>
        <v>12722.662016310711</v>
      </c>
      <c r="O24" s="296">
        <f t="shared" ref="O24:O52" si="50">AG24+AW24</f>
        <v>44178</v>
      </c>
      <c r="T24" s="338">
        <v>1505.39</v>
      </c>
      <c r="U24" s="339">
        <f>U25*POWER(U$26/U$31,1/5)</f>
        <v>1272.2568651154902</v>
      </c>
      <c r="V24" s="338">
        <v>2478.6999999999998</v>
      </c>
      <c r="W24" s="339">
        <f>W25*POWER(W$26/W$31,1/5)</f>
        <v>528.13976047455765</v>
      </c>
      <c r="X24" s="338">
        <v>547</v>
      </c>
      <c r="Y24" s="338">
        <v>6255.8600000000006</v>
      </c>
      <c r="Z24" s="338">
        <v>7739</v>
      </c>
      <c r="AA24" s="338">
        <v>7143</v>
      </c>
      <c r="AB24" s="338">
        <v>1504.8</v>
      </c>
      <c r="AC24" s="338">
        <v>404</v>
      </c>
      <c r="AD24" s="338">
        <v>4550.7000000000007</v>
      </c>
      <c r="AE24" s="338">
        <v>887</v>
      </c>
      <c r="AF24" s="339">
        <f>AF25*POWER(AF$27/AF$32,1/5)</f>
        <v>6082.2440144513839</v>
      </c>
      <c r="AG24" s="338">
        <v>22422</v>
      </c>
      <c r="AH24" s="472"/>
      <c r="AI24" s="472"/>
      <c r="AJ24" s="471">
        <v>1355.0219999999999</v>
      </c>
      <c r="AK24" s="339">
        <f>AK25*POWER(AK$26/AK$31,1/5)</f>
        <v>941.40009443253143</v>
      </c>
      <c r="AL24" s="471">
        <v>2145.3000000000002</v>
      </c>
      <c r="AM24" s="339">
        <f>AM25*POWER(AM$26/AM$31,1/5)</f>
        <v>550.533440131063</v>
      </c>
      <c r="AN24" s="471">
        <v>476</v>
      </c>
      <c r="AO24" s="471">
        <v>5197.2700000000004</v>
      </c>
      <c r="AP24" s="471">
        <v>6114</v>
      </c>
      <c r="AQ24" s="471">
        <v>2280</v>
      </c>
      <c r="AR24" s="471">
        <v>1326.7</v>
      </c>
      <c r="AS24" s="471">
        <v>466</v>
      </c>
      <c r="AT24" s="471">
        <v>3629.8</v>
      </c>
      <c r="AU24" s="471">
        <v>975</v>
      </c>
      <c r="AV24" s="339">
        <f>AV25*POWER(AV$27/AV$32,1/5)</f>
        <v>6640.4180018593279</v>
      </c>
      <c r="AW24" s="471">
        <v>21756</v>
      </c>
      <c r="AX24" s="472"/>
    </row>
    <row r="25" spans="1:50" s="447" customFormat="1" ht="18" customHeight="1">
      <c r="A25" s="445">
        <v>1982</v>
      </c>
      <c r="B25" s="296">
        <f t="shared" si="37"/>
        <v>2889.0029999999997</v>
      </c>
      <c r="C25" s="296">
        <f t="shared" si="38"/>
        <v>2213.762053369454</v>
      </c>
      <c r="D25" s="296">
        <f t="shared" si="39"/>
        <v>4678.6000000000004</v>
      </c>
      <c r="E25" s="296">
        <f t="shared" si="40"/>
        <v>1080.6000958310351</v>
      </c>
      <c r="F25" s="296">
        <f t="shared" si="41"/>
        <v>1027</v>
      </c>
      <c r="G25" s="296">
        <f t="shared" si="42"/>
        <v>11665.16</v>
      </c>
      <c r="H25" s="296">
        <f t="shared" si="43"/>
        <v>14299</v>
      </c>
      <c r="I25" s="296">
        <f t="shared" si="44"/>
        <v>9550</v>
      </c>
      <c r="J25" s="296">
        <f t="shared" si="45"/>
        <v>2855</v>
      </c>
      <c r="K25" s="296">
        <f t="shared" si="46"/>
        <v>865</v>
      </c>
      <c r="L25" s="296">
        <f t="shared" si="47"/>
        <v>8256.5</v>
      </c>
      <c r="M25" s="296">
        <f t="shared" si="48"/>
        <v>1851</v>
      </c>
      <c r="N25" s="296">
        <f t="shared" si="49"/>
        <v>12641.516163660483</v>
      </c>
      <c r="O25" s="296">
        <f t="shared" si="50"/>
        <v>44173</v>
      </c>
      <c r="T25" s="338">
        <v>1507.816</v>
      </c>
      <c r="U25" s="339">
        <f>U26*POWER(U$26/U$31,1/5)</f>
        <v>1245.1458993933286</v>
      </c>
      <c r="V25" s="338">
        <v>2485.4</v>
      </c>
      <c r="W25" s="339">
        <f>W26*POWER(W$26/W$31,1/5)</f>
        <v>536.47441077274311</v>
      </c>
      <c r="X25" s="338">
        <v>544</v>
      </c>
      <c r="Y25" s="338">
        <v>6197.92</v>
      </c>
      <c r="Z25" s="338">
        <v>7903</v>
      </c>
      <c r="AA25" s="338">
        <v>7148</v>
      </c>
      <c r="AB25" s="338">
        <v>1513.9</v>
      </c>
      <c r="AC25" s="338">
        <v>400</v>
      </c>
      <c r="AD25" s="338">
        <v>4522.2000000000007</v>
      </c>
      <c r="AE25" s="338">
        <v>882</v>
      </c>
      <c r="AF25" s="339">
        <f>AF26*POWER(AF$27/AF$32,1/5)</f>
        <v>6111.8407556496895</v>
      </c>
      <c r="AG25" s="338">
        <v>22264</v>
      </c>
      <c r="AH25" s="472"/>
      <c r="AI25" s="472"/>
      <c r="AJ25" s="471">
        <v>1381.1869999999999</v>
      </c>
      <c r="AK25" s="339">
        <f>AK26*POWER(AK$26/AK$31,1/5)</f>
        <v>968.61615397612547</v>
      </c>
      <c r="AL25" s="471">
        <v>2193.1999999999998</v>
      </c>
      <c r="AM25" s="339">
        <f>AM26*POWER(AM$26/AM$31,1/5)</f>
        <v>544.12568505829211</v>
      </c>
      <c r="AN25" s="471">
        <v>483</v>
      </c>
      <c r="AO25" s="471">
        <v>5467.2400000000007</v>
      </c>
      <c r="AP25" s="471">
        <v>6396</v>
      </c>
      <c r="AQ25" s="471">
        <v>2402</v>
      </c>
      <c r="AR25" s="471">
        <v>1341.1</v>
      </c>
      <c r="AS25" s="471">
        <v>465</v>
      </c>
      <c r="AT25" s="471">
        <v>3734.3</v>
      </c>
      <c r="AU25" s="471">
        <v>969</v>
      </c>
      <c r="AV25" s="339">
        <f>AV26*POWER(AV$27/AV$32,1/5)</f>
        <v>6529.6754080107939</v>
      </c>
      <c r="AW25" s="471">
        <v>21909</v>
      </c>
      <c r="AX25" s="472"/>
    </row>
    <row r="26" spans="1:50" s="447" customFormat="1" ht="18" customHeight="1">
      <c r="A26" s="445">
        <v>1983</v>
      </c>
      <c r="B26" s="296">
        <f t="shared" si="37"/>
        <v>2924.2479999999996</v>
      </c>
      <c r="C26" s="296">
        <f t="shared" si="38"/>
        <v>2215.2316857913002</v>
      </c>
      <c r="D26" s="296">
        <f t="shared" si="39"/>
        <v>4735.2000000000007</v>
      </c>
      <c r="E26" s="296">
        <f t="shared" si="40"/>
        <v>1082.7331023667</v>
      </c>
      <c r="F26" s="296">
        <f t="shared" si="41"/>
        <v>1036</v>
      </c>
      <c r="G26" s="296">
        <f t="shared" si="42"/>
        <v>11866.960000000001</v>
      </c>
      <c r="H26" s="296">
        <f t="shared" si="43"/>
        <v>14771</v>
      </c>
      <c r="I26" s="296">
        <f t="shared" si="44"/>
        <v>13801</v>
      </c>
      <c r="J26" s="296">
        <f t="shared" si="45"/>
        <v>2884.7</v>
      </c>
      <c r="K26" s="296">
        <f t="shared" si="46"/>
        <v>833</v>
      </c>
      <c r="L26" s="296">
        <f t="shared" si="47"/>
        <v>8313.9</v>
      </c>
      <c r="M26" s="296">
        <f t="shared" si="48"/>
        <v>1842</v>
      </c>
      <c r="N26" s="296">
        <f t="shared" si="49"/>
        <v>12562.361191344522</v>
      </c>
      <c r="O26" s="296">
        <f t="shared" si="50"/>
        <v>44171</v>
      </c>
      <c r="T26" s="338">
        <v>1512.9749999999999</v>
      </c>
      <c r="U26" s="338">
        <v>1218.6126507050001</v>
      </c>
      <c r="V26" s="338">
        <v>2491.8000000000002</v>
      </c>
      <c r="W26" s="338">
        <v>544.94059139829994</v>
      </c>
      <c r="X26" s="338">
        <v>546</v>
      </c>
      <c r="Y26" s="338">
        <v>6137.85</v>
      </c>
      <c r="Z26" s="338">
        <v>8066</v>
      </c>
      <c r="AA26" s="338">
        <v>7285</v>
      </c>
      <c r="AB26" s="338">
        <v>1525.9</v>
      </c>
      <c r="AC26" s="338">
        <v>387</v>
      </c>
      <c r="AD26" s="338">
        <v>4472.7999999999993</v>
      </c>
      <c r="AE26" s="338">
        <v>883</v>
      </c>
      <c r="AF26" s="339">
        <f>AF27*POWER(AF$27/AF$32,1/5)</f>
        <v>6141.5815172272305</v>
      </c>
      <c r="AG26" s="338">
        <v>22167</v>
      </c>
      <c r="AH26" s="472"/>
      <c r="AI26" s="472"/>
      <c r="AJ26" s="471">
        <v>1411.2729999999999</v>
      </c>
      <c r="AK26" s="471">
        <v>996.61903508630007</v>
      </c>
      <c r="AL26" s="471">
        <v>2243.4</v>
      </c>
      <c r="AM26" s="471">
        <v>537.79251096840005</v>
      </c>
      <c r="AN26" s="471">
        <v>490</v>
      </c>
      <c r="AO26" s="471">
        <v>5729.1100000000006</v>
      </c>
      <c r="AP26" s="471">
        <v>6705</v>
      </c>
      <c r="AQ26" s="471">
        <v>6516</v>
      </c>
      <c r="AR26" s="471">
        <v>1358.8</v>
      </c>
      <c r="AS26" s="471">
        <v>446</v>
      </c>
      <c r="AT26" s="471">
        <v>3841.1</v>
      </c>
      <c r="AU26" s="471">
        <v>959</v>
      </c>
      <c r="AV26" s="339">
        <f>AV27*POWER(AV$27/AV$32,1/5)</f>
        <v>6420.7796741172915</v>
      </c>
      <c r="AW26" s="471">
        <v>22004</v>
      </c>
      <c r="AX26" s="472"/>
    </row>
    <row r="27" spans="1:50" s="447" customFormat="1" ht="18" customHeight="1">
      <c r="A27" s="445">
        <v>1984</v>
      </c>
      <c r="B27" s="296">
        <f t="shared" si="37"/>
        <v>2980.2460000000001</v>
      </c>
      <c r="C27" s="296">
        <f t="shared" si="38"/>
        <v>2300.73832201</v>
      </c>
      <c r="D27" s="296">
        <f t="shared" si="39"/>
        <v>4790.7</v>
      </c>
      <c r="E27" s="296">
        <f t="shared" si="40"/>
        <v>1072.9292534582</v>
      </c>
      <c r="F27" s="296">
        <f t="shared" si="41"/>
        <v>1050</v>
      </c>
      <c r="G27" s="296">
        <f t="shared" si="42"/>
        <v>12008.54</v>
      </c>
      <c r="H27" s="296">
        <f t="shared" si="43"/>
        <v>15191</v>
      </c>
      <c r="I27" s="296">
        <f t="shared" si="44"/>
        <v>14159</v>
      </c>
      <c r="J27" s="296">
        <f t="shared" si="45"/>
        <v>2918.4</v>
      </c>
      <c r="K27" s="296">
        <f t="shared" si="46"/>
        <v>832</v>
      </c>
      <c r="L27" s="296">
        <f t="shared" si="47"/>
        <v>8356.7999999999993</v>
      </c>
      <c r="M27" s="296">
        <f t="shared" si="48"/>
        <v>1842</v>
      </c>
      <c r="N27" s="296">
        <f t="shared" si="49"/>
        <v>12485.167000000001</v>
      </c>
      <c r="O27" s="296">
        <f t="shared" si="50"/>
        <v>44276</v>
      </c>
      <c r="T27" s="338">
        <v>1532.0709999999999</v>
      </c>
      <c r="U27" s="338">
        <v>1204.4086549870001</v>
      </c>
      <c r="V27" s="338">
        <v>2505.1</v>
      </c>
      <c r="W27" s="338">
        <v>548.6677983953</v>
      </c>
      <c r="X27" s="338">
        <v>548</v>
      </c>
      <c r="Y27" s="338">
        <v>6080.8600000000006</v>
      </c>
      <c r="Z27" s="338">
        <v>8260</v>
      </c>
      <c r="AA27" s="338">
        <v>7359</v>
      </c>
      <c r="AB27" s="338">
        <v>1540</v>
      </c>
      <c r="AC27" s="338">
        <v>392</v>
      </c>
      <c r="AD27" s="338">
        <v>4411.5</v>
      </c>
      <c r="AE27" s="338">
        <v>889</v>
      </c>
      <c r="AF27" s="338">
        <v>6171.4670000000006</v>
      </c>
      <c r="AG27" s="338">
        <v>22225</v>
      </c>
      <c r="AH27" s="472"/>
      <c r="AI27" s="472"/>
      <c r="AJ27" s="471">
        <v>1448.175</v>
      </c>
      <c r="AK27" s="471">
        <v>1096.329667023</v>
      </c>
      <c r="AL27" s="471">
        <v>2285.6</v>
      </c>
      <c r="AM27" s="471">
        <v>524.26145506290004</v>
      </c>
      <c r="AN27" s="471">
        <v>502</v>
      </c>
      <c r="AO27" s="471">
        <v>5927.68</v>
      </c>
      <c r="AP27" s="471">
        <v>6931</v>
      </c>
      <c r="AQ27" s="471">
        <v>6800</v>
      </c>
      <c r="AR27" s="471">
        <v>1378.4</v>
      </c>
      <c r="AS27" s="471">
        <v>440</v>
      </c>
      <c r="AT27" s="471">
        <v>3945.3</v>
      </c>
      <c r="AU27" s="471">
        <v>953</v>
      </c>
      <c r="AV27" s="471">
        <v>6313.7000000000007</v>
      </c>
      <c r="AW27" s="471">
        <v>22051</v>
      </c>
      <c r="AX27" s="472"/>
    </row>
    <row r="28" spans="1:50" ht="18" customHeight="1">
      <c r="A28" s="445">
        <v>1985</v>
      </c>
      <c r="B28" s="296">
        <f t="shared" si="37"/>
        <v>3018.056</v>
      </c>
      <c r="C28" s="296">
        <f t="shared" si="38"/>
        <v>2360.343664383</v>
      </c>
      <c r="D28" s="296">
        <f t="shared" si="39"/>
        <v>4829.8999999999996</v>
      </c>
      <c r="E28" s="296">
        <f t="shared" si="40"/>
        <v>1082.9249621590002</v>
      </c>
      <c r="F28" s="296">
        <f t="shared" si="41"/>
        <v>1057</v>
      </c>
      <c r="G28" s="296">
        <f t="shared" si="42"/>
        <v>11869.630000000001</v>
      </c>
      <c r="H28" s="296">
        <f t="shared" si="43"/>
        <v>15478</v>
      </c>
      <c r="I28" s="296">
        <f t="shared" si="44"/>
        <v>14214</v>
      </c>
      <c r="J28" s="296">
        <f t="shared" si="45"/>
        <v>2944.6</v>
      </c>
      <c r="K28" s="296">
        <f t="shared" si="46"/>
        <v>819</v>
      </c>
      <c r="L28" s="296">
        <f t="shared" si="47"/>
        <v>8378.6</v>
      </c>
      <c r="M28" s="296">
        <f t="shared" si="48"/>
        <v>1827</v>
      </c>
      <c r="N28" s="296">
        <f t="shared" si="49"/>
        <v>12313.655000000001</v>
      </c>
      <c r="O28" s="296">
        <f t="shared" si="50"/>
        <v>44558</v>
      </c>
      <c r="T28" s="338">
        <v>1551.462</v>
      </c>
      <c r="U28" s="338">
        <v>1194.0894880762</v>
      </c>
      <c r="V28" s="338">
        <v>2517.8000000000002</v>
      </c>
      <c r="W28" s="338">
        <v>555.63878136290009</v>
      </c>
      <c r="X28" s="338">
        <v>546</v>
      </c>
      <c r="Y28" s="338">
        <v>5953.38</v>
      </c>
      <c r="Z28" s="338">
        <v>8492</v>
      </c>
      <c r="AA28" s="338">
        <v>7377</v>
      </c>
      <c r="AB28" s="338">
        <v>1555.6</v>
      </c>
      <c r="AC28" s="338">
        <v>390</v>
      </c>
      <c r="AD28" s="338">
        <v>4336</v>
      </c>
      <c r="AE28" s="338">
        <v>897</v>
      </c>
      <c r="AF28" s="338">
        <v>6154.5550000000003</v>
      </c>
      <c r="AG28" s="338">
        <v>22418</v>
      </c>
      <c r="AH28" s="471"/>
      <c r="AI28" s="471"/>
      <c r="AJ28" s="471">
        <v>1466.5940000000001</v>
      </c>
      <c r="AK28" s="471">
        <v>1166.2541763068</v>
      </c>
      <c r="AL28" s="471">
        <v>2312.1</v>
      </c>
      <c r="AM28" s="471">
        <v>527.28618079609998</v>
      </c>
      <c r="AN28" s="471">
        <v>511</v>
      </c>
      <c r="AO28" s="471">
        <v>5916.25</v>
      </c>
      <c r="AP28" s="471">
        <v>6986</v>
      </c>
      <c r="AQ28" s="471">
        <v>6837</v>
      </c>
      <c r="AR28" s="471">
        <v>1389</v>
      </c>
      <c r="AS28" s="471">
        <v>429</v>
      </c>
      <c r="AT28" s="471">
        <v>4042.6</v>
      </c>
      <c r="AU28" s="471">
        <v>930</v>
      </c>
      <c r="AV28" s="471">
        <v>6159.1</v>
      </c>
      <c r="AW28" s="471">
        <v>22140</v>
      </c>
      <c r="AX28" s="471"/>
    </row>
    <row r="29" spans="1:50" s="447" customFormat="1" ht="18" customHeight="1">
      <c r="A29" s="445">
        <v>1986</v>
      </c>
      <c r="B29" s="296">
        <f t="shared" si="37"/>
        <v>3053.5749999999998</v>
      </c>
      <c r="C29" s="296">
        <f t="shared" si="38"/>
        <v>2321.3989326587998</v>
      </c>
      <c r="D29" s="296">
        <f t="shared" si="39"/>
        <v>4876</v>
      </c>
      <c r="E29" s="296">
        <f t="shared" si="40"/>
        <v>1105.1795703652999</v>
      </c>
      <c r="F29" s="296">
        <f t="shared" si="41"/>
        <v>1066</v>
      </c>
      <c r="G29" s="296">
        <f t="shared" si="42"/>
        <v>11722.960000000003</v>
      </c>
      <c r="H29" s="296">
        <f t="shared" si="43"/>
        <v>15675</v>
      </c>
      <c r="I29" s="296">
        <f t="shared" si="44"/>
        <v>14308</v>
      </c>
      <c r="J29" s="296">
        <f t="shared" si="45"/>
        <v>2960.8</v>
      </c>
      <c r="K29" s="296">
        <f t="shared" si="46"/>
        <v>810</v>
      </c>
      <c r="L29" s="296">
        <f t="shared" si="47"/>
        <v>8376.4000000000015</v>
      </c>
      <c r="M29" s="296">
        <f t="shared" si="48"/>
        <v>1812</v>
      </c>
      <c r="N29" s="296">
        <f t="shared" si="49"/>
        <v>12174.815000000001</v>
      </c>
      <c r="O29" s="296">
        <f t="shared" si="50"/>
        <v>44744</v>
      </c>
      <c r="T29" s="338">
        <v>1580.2460000000001</v>
      </c>
      <c r="U29" s="338">
        <v>1163.3110327185</v>
      </c>
      <c r="V29" s="338">
        <v>2543.9</v>
      </c>
      <c r="W29" s="338">
        <v>563.58238785539993</v>
      </c>
      <c r="X29" s="338">
        <v>551</v>
      </c>
      <c r="Y29" s="338">
        <v>5815.9400000000014</v>
      </c>
      <c r="Z29" s="338">
        <v>8729</v>
      </c>
      <c r="AA29" s="338">
        <v>7344</v>
      </c>
      <c r="AB29" s="338">
        <v>1569.6</v>
      </c>
      <c r="AC29" s="338">
        <v>392</v>
      </c>
      <c r="AD29" s="338">
        <v>4254.7</v>
      </c>
      <c r="AE29" s="338">
        <v>905</v>
      </c>
      <c r="AF29" s="338">
        <v>6103.6130000000003</v>
      </c>
      <c r="AG29" s="338">
        <v>22732</v>
      </c>
      <c r="AH29" s="472"/>
      <c r="AI29" s="472"/>
      <c r="AJ29" s="471">
        <v>1473.329</v>
      </c>
      <c r="AK29" s="471">
        <v>1158.0878999403001</v>
      </c>
      <c r="AL29" s="471">
        <v>2332.1</v>
      </c>
      <c r="AM29" s="471">
        <v>541.59718250989999</v>
      </c>
      <c r="AN29" s="471">
        <v>515</v>
      </c>
      <c r="AO29" s="471">
        <v>5907.02</v>
      </c>
      <c r="AP29" s="471">
        <v>6946</v>
      </c>
      <c r="AQ29" s="471">
        <v>6964</v>
      </c>
      <c r="AR29" s="471">
        <v>1391.2</v>
      </c>
      <c r="AS29" s="471">
        <v>418</v>
      </c>
      <c r="AT29" s="471">
        <v>4121.7000000000007</v>
      </c>
      <c r="AU29" s="471">
        <v>907</v>
      </c>
      <c r="AV29" s="471">
        <v>6071.2020000000002</v>
      </c>
      <c r="AW29" s="471">
        <v>22012</v>
      </c>
      <c r="AX29" s="472"/>
    </row>
    <row r="30" spans="1:50" s="447" customFormat="1" ht="18" customHeight="1">
      <c r="A30" s="445">
        <v>1987</v>
      </c>
      <c r="B30" s="296">
        <f t="shared" si="37"/>
        <v>3091.1669999999999</v>
      </c>
      <c r="C30" s="296">
        <f t="shared" si="38"/>
        <v>2282.2587956358002</v>
      </c>
      <c r="D30" s="296">
        <f t="shared" si="39"/>
        <v>4940.5</v>
      </c>
      <c r="E30" s="296">
        <f t="shared" si="40"/>
        <v>1086.3188633899001</v>
      </c>
      <c r="F30" s="296">
        <f t="shared" si="41"/>
        <v>1074</v>
      </c>
      <c r="G30" s="296">
        <f t="shared" si="42"/>
        <v>11653.7</v>
      </c>
      <c r="H30" s="296">
        <f t="shared" si="43"/>
        <v>15913</v>
      </c>
      <c r="I30" s="296">
        <f t="shared" si="44"/>
        <v>14250</v>
      </c>
      <c r="J30" s="296">
        <f t="shared" si="45"/>
        <v>2976</v>
      </c>
      <c r="K30" s="296">
        <f t="shared" si="46"/>
        <v>811</v>
      </c>
      <c r="L30" s="296">
        <f t="shared" si="47"/>
        <v>8403</v>
      </c>
      <c r="M30" s="296">
        <f t="shared" si="48"/>
        <v>1814</v>
      </c>
      <c r="N30" s="296">
        <f t="shared" si="49"/>
        <v>12058.583000000002</v>
      </c>
      <c r="O30" s="296">
        <f t="shared" si="50"/>
        <v>45018</v>
      </c>
      <c r="T30" s="338">
        <v>1621.374</v>
      </c>
      <c r="U30" s="338">
        <v>1127.1206563103001</v>
      </c>
      <c r="V30" s="338">
        <v>2590.1999999999998</v>
      </c>
      <c r="W30" s="338">
        <v>568.42057072750003</v>
      </c>
      <c r="X30" s="338">
        <v>557</v>
      </c>
      <c r="Y30" s="338">
        <v>5735.4</v>
      </c>
      <c r="Z30" s="338">
        <v>8976</v>
      </c>
      <c r="AA30" s="338">
        <v>7303</v>
      </c>
      <c r="AB30" s="338">
        <v>1587</v>
      </c>
      <c r="AC30" s="338">
        <v>398</v>
      </c>
      <c r="AD30" s="338">
        <v>4206.5</v>
      </c>
      <c r="AE30" s="338">
        <v>927</v>
      </c>
      <c r="AF30" s="338">
        <v>6110.5830000000014</v>
      </c>
      <c r="AG30" s="338">
        <v>23183</v>
      </c>
      <c r="AH30" s="472"/>
      <c r="AI30" s="472"/>
      <c r="AJ30" s="471">
        <v>1469.7929999999999</v>
      </c>
      <c r="AK30" s="471">
        <v>1155.1381393255001</v>
      </c>
      <c r="AL30" s="471">
        <v>2350.3000000000002</v>
      </c>
      <c r="AM30" s="471">
        <v>517.89829266240008</v>
      </c>
      <c r="AN30" s="471">
        <v>517</v>
      </c>
      <c r="AO30" s="471">
        <v>5918.3</v>
      </c>
      <c r="AP30" s="471">
        <v>6937</v>
      </c>
      <c r="AQ30" s="471">
        <v>6947</v>
      </c>
      <c r="AR30" s="471">
        <v>1389</v>
      </c>
      <c r="AS30" s="471">
        <v>413</v>
      </c>
      <c r="AT30" s="471">
        <v>4196.5</v>
      </c>
      <c r="AU30" s="471">
        <v>887</v>
      </c>
      <c r="AV30" s="471">
        <v>5948</v>
      </c>
      <c r="AW30" s="471">
        <v>21835</v>
      </c>
      <c r="AX30" s="472"/>
    </row>
    <row r="31" spans="1:50" s="447" customFormat="1" ht="18" customHeight="1">
      <c r="A31" s="445">
        <v>1988</v>
      </c>
      <c r="B31" s="296">
        <f t="shared" si="37"/>
        <v>3136.7849999999999</v>
      </c>
      <c r="C31" s="296">
        <f t="shared" si="38"/>
        <v>2243.4456857051</v>
      </c>
      <c r="D31" s="296">
        <f t="shared" si="39"/>
        <v>5030.3999999999996</v>
      </c>
      <c r="E31" s="296">
        <f t="shared" si="40"/>
        <v>1096.5335806000001</v>
      </c>
      <c r="F31" s="296">
        <f t="shared" si="41"/>
        <v>1073</v>
      </c>
      <c r="G31" s="296">
        <f t="shared" si="42"/>
        <v>11626.36</v>
      </c>
      <c r="H31" s="296">
        <f t="shared" si="43"/>
        <v>16012</v>
      </c>
      <c r="I31" s="296">
        <f t="shared" si="44"/>
        <v>14419</v>
      </c>
      <c r="J31" s="296">
        <f t="shared" si="45"/>
        <v>3003</v>
      </c>
      <c r="K31" s="296">
        <f t="shared" si="46"/>
        <v>821</v>
      </c>
      <c r="L31" s="296">
        <f t="shared" si="47"/>
        <v>8447.1</v>
      </c>
      <c r="M31" s="296">
        <f t="shared" si="48"/>
        <v>1836</v>
      </c>
      <c r="N31" s="296">
        <f t="shared" si="49"/>
        <v>12071.531999999999</v>
      </c>
      <c r="O31" s="296">
        <f t="shared" si="50"/>
        <v>45644</v>
      </c>
      <c r="T31" s="338">
        <v>1671.336</v>
      </c>
      <c r="U31" s="338">
        <v>1094.1903508297</v>
      </c>
      <c r="V31" s="338">
        <v>2663.8</v>
      </c>
      <c r="W31" s="338">
        <v>589.31825631380002</v>
      </c>
      <c r="X31" s="338">
        <v>560</v>
      </c>
      <c r="Y31" s="338">
        <v>5721.15</v>
      </c>
      <c r="Z31" s="338">
        <v>9109</v>
      </c>
      <c r="AA31" s="338">
        <v>7380</v>
      </c>
      <c r="AB31" s="338">
        <v>1613</v>
      </c>
      <c r="AC31" s="338">
        <v>421</v>
      </c>
      <c r="AD31" s="338">
        <v>4184</v>
      </c>
      <c r="AE31" s="338">
        <v>963</v>
      </c>
      <c r="AF31" s="338">
        <v>6196.732</v>
      </c>
      <c r="AG31" s="338">
        <v>24003</v>
      </c>
      <c r="AH31" s="472"/>
      <c r="AI31" s="472"/>
      <c r="AJ31" s="471">
        <v>1465.4490000000001</v>
      </c>
      <c r="AK31" s="471">
        <v>1149.2553348754</v>
      </c>
      <c r="AL31" s="471">
        <v>2366.6</v>
      </c>
      <c r="AM31" s="471">
        <v>507.21532428619997</v>
      </c>
      <c r="AN31" s="471">
        <v>513</v>
      </c>
      <c r="AO31" s="471">
        <v>5905.21</v>
      </c>
      <c r="AP31" s="471">
        <v>6903</v>
      </c>
      <c r="AQ31" s="471">
        <v>7039</v>
      </c>
      <c r="AR31" s="471">
        <v>1390</v>
      </c>
      <c r="AS31" s="471">
        <v>400</v>
      </c>
      <c r="AT31" s="471">
        <v>4263.1000000000004</v>
      </c>
      <c r="AU31" s="471">
        <v>873</v>
      </c>
      <c r="AV31" s="471">
        <v>5874.8</v>
      </c>
      <c r="AW31" s="471">
        <v>21641</v>
      </c>
      <c r="AX31" s="472"/>
    </row>
    <row r="32" spans="1:50" s="447" customFormat="1" ht="18" customHeight="1">
      <c r="A32" s="445">
        <v>1989</v>
      </c>
      <c r="B32" s="296">
        <f t="shared" si="37"/>
        <v>3202.1559999999999</v>
      </c>
      <c r="C32" s="296">
        <f t="shared" si="38"/>
        <v>2254.9264379646002</v>
      </c>
      <c r="D32" s="296">
        <f t="shared" si="39"/>
        <v>5127.1000000000004</v>
      </c>
      <c r="E32" s="296">
        <f t="shared" si="40"/>
        <v>1119.4202047499998</v>
      </c>
      <c r="F32" s="296">
        <f t="shared" si="41"/>
        <v>1079</v>
      </c>
      <c r="G32" s="296">
        <f t="shared" si="42"/>
        <v>11621.02</v>
      </c>
      <c r="H32" s="296">
        <f t="shared" si="43"/>
        <v>16132</v>
      </c>
      <c r="I32" s="296">
        <f t="shared" si="44"/>
        <v>14374</v>
      </c>
      <c r="J32" s="296">
        <f t="shared" si="45"/>
        <v>3046</v>
      </c>
      <c r="K32" s="296">
        <f t="shared" si="46"/>
        <v>830</v>
      </c>
      <c r="L32" s="296">
        <f t="shared" si="47"/>
        <v>8478.0999999999985</v>
      </c>
      <c r="M32" s="296">
        <f t="shared" si="48"/>
        <v>1867</v>
      </c>
      <c r="N32" s="296">
        <f t="shared" si="49"/>
        <v>12127.59</v>
      </c>
      <c r="O32" s="296">
        <f t="shared" si="50"/>
        <v>46150</v>
      </c>
      <c r="T32" s="338">
        <v>1734.915</v>
      </c>
      <c r="U32" s="338">
        <v>1101.0887783882999</v>
      </c>
      <c r="V32" s="338">
        <v>2754.6</v>
      </c>
      <c r="W32" s="338">
        <v>615.30478441409991</v>
      </c>
      <c r="X32" s="338">
        <v>569</v>
      </c>
      <c r="Y32" s="338">
        <v>5716.2100000000009</v>
      </c>
      <c r="Z32" s="338">
        <v>9169</v>
      </c>
      <c r="AA32" s="338">
        <v>7269</v>
      </c>
      <c r="AB32" s="338">
        <v>1653</v>
      </c>
      <c r="AC32" s="338">
        <v>441</v>
      </c>
      <c r="AD32" s="338">
        <v>4166.3999999999996</v>
      </c>
      <c r="AE32" s="338">
        <v>1011</v>
      </c>
      <c r="AF32" s="338">
        <v>6323.09</v>
      </c>
      <c r="AG32" s="338">
        <v>24744</v>
      </c>
      <c r="AH32" s="472"/>
      <c r="AI32" s="472"/>
      <c r="AJ32" s="471">
        <v>1467.241</v>
      </c>
      <c r="AK32" s="471">
        <v>1153.8376595763</v>
      </c>
      <c r="AL32" s="471">
        <v>2372.5</v>
      </c>
      <c r="AM32" s="471">
        <v>504.11542033590001</v>
      </c>
      <c r="AN32" s="471">
        <v>510</v>
      </c>
      <c r="AO32" s="471">
        <v>5904.81</v>
      </c>
      <c r="AP32" s="471">
        <v>6963</v>
      </c>
      <c r="AQ32" s="471">
        <v>7105</v>
      </c>
      <c r="AR32" s="471">
        <v>1393</v>
      </c>
      <c r="AS32" s="471">
        <v>389</v>
      </c>
      <c r="AT32" s="471">
        <v>4311.7</v>
      </c>
      <c r="AU32" s="471">
        <v>856</v>
      </c>
      <c r="AV32" s="471">
        <v>5804.5</v>
      </c>
      <c r="AW32" s="471">
        <v>21406</v>
      </c>
      <c r="AX32" s="472"/>
    </row>
    <row r="33" spans="1:50" ht="18" customHeight="1">
      <c r="A33" s="445">
        <v>1990</v>
      </c>
      <c r="B33" s="296">
        <f t="shared" si="37"/>
        <v>3268.8679999999999</v>
      </c>
      <c r="C33" s="296">
        <f t="shared" si="38"/>
        <v>2249.3379253692001</v>
      </c>
      <c r="D33" s="296">
        <f t="shared" si="39"/>
        <v>5230.2</v>
      </c>
      <c r="E33" s="296">
        <f t="shared" si="40"/>
        <v>1144.9883385897001</v>
      </c>
      <c r="F33" s="296">
        <f t="shared" si="41"/>
        <v>1088</v>
      </c>
      <c r="G33" s="296">
        <f t="shared" si="42"/>
        <v>11618.79</v>
      </c>
      <c r="H33" s="296">
        <f t="shared" si="43"/>
        <v>16237</v>
      </c>
      <c r="I33" s="296">
        <f t="shared" si="44"/>
        <v>13813</v>
      </c>
      <c r="J33" s="296">
        <f t="shared" si="45"/>
        <v>3100</v>
      </c>
      <c r="K33" s="296">
        <f t="shared" si="46"/>
        <v>836</v>
      </c>
      <c r="L33" s="296">
        <f t="shared" si="47"/>
        <v>8475.6</v>
      </c>
      <c r="M33" s="296">
        <f t="shared" si="48"/>
        <v>1903</v>
      </c>
      <c r="N33" s="296">
        <f t="shared" si="49"/>
        <v>12197.791000000001</v>
      </c>
      <c r="O33" s="296">
        <f t="shared" si="50"/>
        <v>45803</v>
      </c>
      <c r="T33" s="338">
        <v>1804.375</v>
      </c>
      <c r="U33" s="338">
        <v>1103.5394761051</v>
      </c>
      <c r="V33" s="338">
        <v>2850.5</v>
      </c>
      <c r="W33" s="338">
        <v>646.50770067780002</v>
      </c>
      <c r="X33" s="338">
        <v>581</v>
      </c>
      <c r="Y33" s="338">
        <v>5745.25</v>
      </c>
      <c r="Z33" s="338">
        <v>9090</v>
      </c>
      <c r="AA33" s="338">
        <v>7079</v>
      </c>
      <c r="AB33" s="338">
        <v>1701</v>
      </c>
      <c r="AC33" s="338">
        <v>459</v>
      </c>
      <c r="AD33" s="338">
        <v>4149.3999999999996</v>
      </c>
      <c r="AE33" s="338">
        <v>1058</v>
      </c>
      <c r="AF33" s="338">
        <v>6428.7910000000002</v>
      </c>
      <c r="AG33" s="338">
        <v>25083</v>
      </c>
      <c r="AH33" s="471"/>
      <c r="AI33" s="471"/>
      <c r="AJ33" s="471">
        <v>1464.4929999999999</v>
      </c>
      <c r="AK33" s="471">
        <v>1145.7984492641001</v>
      </c>
      <c r="AL33" s="471">
        <v>2379.6999999999998</v>
      </c>
      <c r="AM33" s="471">
        <v>498.48063791189998</v>
      </c>
      <c r="AN33" s="471">
        <v>507</v>
      </c>
      <c r="AO33" s="471">
        <v>5873.54</v>
      </c>
      <c r="AP33" s="471">
        <v>7147</v>
      </c>
      <c r="AQ33" s="471">
        <v>6734</v>
      </c>
      <c r="AR33" s="471">
        <v>1399</v>
      </c>
      <c r="AS33" s="471">
        <v>377</v>
      </c>
      <c r="AT33" s="471">
        <v>4326.2000000000007</v>
      </c>
      <c r="AU33" s="471">
        <v>845</v>
      </c>
      <c r="AV33" s="471">
        <v>5769</v>
      </c>
      <c r="AW33" s="471">
        <v>20720</v>
      </c>
      <c r="AX33" s="471"/>
    </row>
    <row r="34" spans="1:50" s="447" customFormat="1" ht="18" customHeight="1">
      <c r="A34" s="445">
        <v>1991</v>
      </c>
      <c r="B34" s="296">
        <f t="shared" si="37"/>
        <v>3344.0940000000001</v>
      </c>
      <c r="C34" s="296">
        <f t="shared" si="38"/>
        <v>2246.6537211044997</v>
      </c>
      <c r="D34" s="296">
        <f t="shared" si="39"/>
        <v>5357.2</v>
      </c>
      <c r="E34" s="296">
        <f t="shared" si="40"/>
        <v>1171.0716192061</v>
      </c>
      <c r="F34" s="296">
        <f t="shared" si="41"/>
        <v>1123</v>
      </c>
      <c r="G34" s="296">
        <f t="shared" si="42"/>
        <v>11801.078</v>
      </c>
      <c r="H34" s="296">
        <f t="shared" si="43"/>
        <v>21425</v>
      </c>
      <c r="I34" s="296">
        <f t="shared" si="44"/>
        <v>13999</v>
      </c>
      <c r="J34" s="296">
        <f t="shared" si="45"/>
        <v>3137</v>
      </c>
      <c r="K34" s="296">
        <f t="shared" si="46"/>
        <v>857</v>
      </c>
      <c r="L34" s="296">
        <f t="shared" si="47"/>
        <v>8488.2999999999993</v>
      </c>
      <c r="M34" s="296">
        <f t="shared" si="48"/>
        <v>1947</v>
      </c>
      <c r="N34" s="296">
        <f t="shared" si="49"/>
        <v>12279</v>
      </c>
      <c r="O34" s="296">
        <f t="shared" si="50"/>
        <v>46384</v>
      </c>
      <c r="T34" s="338">
        <v>1880.4839999999999</v>
      </c>
      <c r="U34" s="338">
        <v>1114.6715625119</v>
      </c>
      <c r="V34" s="338">
        <v>2966.5</v>
      </c>
      <c r="W34" s="338">
        <v>673.21565466439995</v>
      </c>
      <c r="X34" s="338">
        <v>616</v>
      </c>
      <c r="Y34" s="338">
        <v>5965.0190000000002</v>
      </c>
      <c r="Z34" s="338">
        <v>11300</v>
      </c>
      <c r="AA34" s="338">
        <v>7183</v>
      </c>
      <c r="AB34" s="338">
        <v>1731</v>
      </c>
      <c r="AC34" s="338">
        <v>483</v>
      </c>
      <c r="AD34" s="338">
        <v>4176.3999999999996</v>
      </c>
      <c r="AE34" s="338">
        <v>1108</v>
      </c>
      <c r="AF34" s="338">
        <v>6509</v>
      </c>
      <c r="AG34" s="338">
        <v>25709</v>
      </c>
      <c r="AH34" s="472"/>
      <c r="AI34" s="472"/>
      <c r="AJ34" s="471">
        <v>1463.61</v>
      </c>
      <c r="AK34" s="471">
        <v>1131.9821585925999</v>
      </c>
      <c r="AL34" s="471">
        <v>2390.6999999999998</v>
      </c>
      <c r="AM34" s="471">
        <v>497.85596454170002</v>
      </c>
      <c r="AN34" s="471">
        <v>507</v>
      </c>
      <c r="AO34" s="471">
        <v>5836.0589999999993</v>
      </c>
      <c r="AP34" s="471">
        <v>10125</v>
      </c>
      <c r="AQ34" s="471">
        <v>6816</v>
      </c>
      <c r="AR34" s="471">
        <v>1406</v>
      </c>
      <c r="AS34" s="471">
        <v>374</v>
      </c>
      <c r="AT34" s="471">
        <v>4311.8999999999996</v>
      </c>
      <c r="AU34" s="471">
        <v>839</v>
      </c>
      <c r="AV34" s="471">
        <v>5770</v>
      </c>
      <c r="AW34" s="471">
        <v>20675</v>
      </c>
      <c r="AX34" s="472"/>
    </row>
    <row r="35" spans="1:50" s="447" customFormat="1" ht="18" customHeight="1">
      <c r="A35" s="445">
        <v>1992</v>
      </c>
      <c r="B35" s="296">
        <f t="shared" si="37"/>
        <v>3438.2730000000001</v>
      </c>
      <c r="C35" s="296">
        <f t="shared" si="38"/>
        <v>2263.8652999999999</v>
      </c>
      <c r="D35" s="296">
        <f t="shared" si="39"/>
        <v>5528</v>
      </c>
      <c r="E35" s="296">
        <f t="shared" si="40"/>
        <v>1207.0563400000001</v>
      </c>
      <c r="F35" s="296">
        <f t="shared" si="41"/>
        <v>1157</v>
      </c>
      <c r="G35" s="296">
        <f t="shared" si="42"/>
        <v>12032.863000000001</v>
      </c>
      <c r="H35" s="296">
        <f t="shared" si="43"/>
        <v>21140</v>
      </c>
      <c r="I35" s="296">
        <f t="shared" si="44"/>
        <v>14011</v>
      </c>
      <c r="J35" s="296">
        <f t="shared" si="45"/>
        <v>3253</v>
      </c>
      <c r="K35" s="296">
        <f t="shared" si="46"/>
        <v>875</v>
      </c>
      <c r="L35" s="296">
        <f t="shared" si="47"/>
        <v>8510.7999999999993</v>
      </c>
      <c r="M35" s="296">
        <f t="shared" si="48"/>
        <v>1988</v>
      </c>
      <c r="N35" s="296">
        <f t="shared" si="49"/>
        <v>12521</v>
      </c>
      <c r="O35" s="296">
        <f t="shared" si="50"/>
        <v>47810</v>
      </c>
      <c r="T35" s="338">
        <v>1972.1980000000001</v>
      </c>
      <c r="U35" s="338">
        <v>1139.9395999999999</v>
      </c>
      <c r="V35" s="338">
        <v>3130.3</v>
      </c>
      <c r="W35" s="338">
        <v>700.76981999999998</v>
      </c>
      <c r="X35" s="338">
        <v>650</v>
      </c>
      <c r="Y35" s="338">
        <v>6235.9530000000004</v>
      </c>
      <c r="Z35" s="338">
        <v>11194</v>
      </c>
      <c r="AA35" s="338">
        <v>7331</v>
      </c>
      <c r="AB35" s="338">
        <v>1851</v>
      </c>
      <c r="AC35" s="338">
        <v>502</v>
      </c>
      <c r="AD35" s="338">
        <v>4233.3999999999996</v>
      </c>
      <c r="AE35" s="338">
        <v>1152</v>
      </c>
      <c r="AF35" s="338">
        <v>6768</v>
      </c>
      <c r="AG35" s="338">
        <v>27206</v>
      </c>
      <c r="AH35" s="472"/>
      <c r="AI35" s="472"/>
      <c r="AJ35" s="471">
        <v>1466.075</v>
      </c>
      <c r="AK35" s="471">
        <v>1123.9257</v>
      </c>
      <c r="AL35" s="471">
        <v>2397.6999999999998</v>
      </c>
      <c r="AM35" s="471">
        <v>506.28652</v>
      </c>
      <c r="AN35" s="471">
        <v>507</v>
      </c>
      <c r="AO35" s="471">
        <v>5796.91</v>
      </c>
      <c r="AP35" s="471">
        <v>9946</v>
      </c>
      <c r="AQ35" s="471">
        <v>6680</v>
      </c>
      <c r="AR35" s="471">
        <v>1402</v>
      </c>
      <c r="AS35" s="471">
        <v>373</v>
      </c>
      <c r="AT35" s="471">
        <v>4277.3999999999996</v>
      </c>
      <c r="AU35" s="471">
        <v>836</v>
      </c>
      <c r="AV35" s="471">
        <v>5753</v>
      </c>
      <c r="AW35" s="471">
        <v>20604</v>
      </c>
      <c r="AX35" s="472"/>
    </row>
    <row r="36" spans="1:50" s="447" customFormat="1" ht="18" customHeight="1">
      <c r="A36" s="445">
        <v>1993</v>
      </c>
      <c r="B36" s="296">
        <f t="shared" si="37"/>
        <v>3533.511</v>
      </c>
      <c r="C36" s="296">
        <f t="shared" si="38"/>
        <v>2288.1374000000001</v>
      </c>
      <c r="D36" s="296">
        <f t="shared" si="39"/>
        <v>5700.9</v>
      </c>
      <c r="E36" s="296">
        <f t="shared" si="40"/>
        <v>1228.5140699999999</v>
      </c>
      <c r="F36" s="296">
        <f t="shared" si="41"/>
        <v>1191</v>
      </c>
      <c r="G36" s="296">
        <f t="shared" si="42"/>
        <v>12266.955000000002</v>
      </c>
      <c r="H36" s="296">
        <f t="shared" si="43"/>
        <v>21151</v>
      </c>
      <c r="I36" s="296">
        <f t="shared" si="44"/>
        <v>13879</v>
      </c>
      <c r="J36" s="296">
        <f t="shared" si="45"/>
        <v>3367</v>
      </c>
      <c r="K36" s="296">
        <f t="shared" si="46"/>
        <v>900</v>
      </c>
      <c r="L36" s="296">
        <f t="shared" si="47"/>
        <v>8527.6999999999989</v>
      </c>
      <c r="M36" s="296">
        <f t="shared" si="48"/>
        <v>2027</v>
      </c>
      <c r="N36" s="296">
        <f t="shared" si="49"/>
        <v>12765</v>
      </c>
      <c r="O36" s="296">
        <f t="shared" si="50"/>
        <v>49123</v>
      </c>
      <c r="T36" s="338">
        <v>2060.9870000000001</v>
      </c>
      <c r="U36" s="338">
        <v>1168.2732000000001</v>
      </c>
      <c r="V36" s="338">
        <v>3288.2</v>
      </c>
      <c r="W36" s="338">
        <v>726.1226099999999</v>
      </c>
      <c r="X36" s="338">
        <v>683</v>
      </c>
      <c r="Y36" s="338">
        <v>6521.27</v>
      </c>
      <c r="Z36" s="338">
        <v>11027</v>
      </c>
      <c r="AA36" s="338">
        <v>7213</v>
      </c>
      <c r="AB36" s="338">
        <v>1953</v>
      </c>
      <c r="AC36" s="338">
        <v>534</v>
      </c>
      <c r="AD36" s="338">
        <v>4303.2999999999993</v>
      </c>
      <c r="AE36" s="338">
        <v>1189</v>
      </c>
      <c r="AF36" s="338">
        <v>7010</v>
      </c>
      <c r="AG36" s="338">
        <v>28549</v>
      </c>
      <c r="AH36" s="472"/>
      <c r="AI36" s="472"/>
      <c r="AJ36" s="471">
        <v>1472.5239999999999</v>
      </c>
      <c r="AK36" s="471">
        <v>1119.8642</v>
      </c>
      <c r="AL36" s="471">
        <v>2412.6999999999998</v>
      </c>
      <c r="AM36" s="471">
        <v>502.39146000000011</v>
      </c>
      <c r="AN36" s="471">
        <v>508</v>
      </c>
      <c r="AO36" s="471">
        <v>5745.6850000000004</v>
      </c>
      <c r="AP36" s="471">
        <v>10124</v>
      </c>
      <c r="AQ36" s="471">
        <v>6666</v>
      </c>
      <c r="AR36" s="471">
        <v>1414</v>
      </c>
      <c r="AS36" s="471">
        <v>366</v>
      </c>
      <c r="AT36" s="471">
        <v>4224.3999999999996</v>
      </c>
      <c r="AU36" s="471">
        <v>838</v>
      </c>
      <c r="AV36" s="471">
        <v>5755</v>
      </c>
      <c r="AW36" s="471">
        <v>20574</v>
      </c>
      <c r="AX36" s="472"/>
    </row>
    <row r="37" spans="1:50" s="447" customFormat="1" ht="18" customHeight="1">
      <c r="A37" s="445">
        <v>1994</v>
      </c>
      <c r="B37" s="296">
        <f t="shared" si="37"/>
        <v>3632.6980000000003</v>
      </c>
      <c r="C37" s="296">
        <f t="shared" si="38"/>
        <v>2308.2456000000002</v>
      </c>
      <c r="D37" s="296">
        <f t="shared" si="39"/>
        <v>5875.6</v>
      </c>
      <c r="E37" s="296">
        <f t="shared" si="40"/>
        <v>1248.47342</v>
      </c>
      <c r="F37" s="296">
        <f t="shared" si="41"/>
        <v>1224</v>
      </c>
      <c r="G37" s="296">
        <f t="shared" si="42"/>
        <v>12504.745999999999</v>
      </c>
      <c r="H37" s="296">
        <f t="shared" si="43"/>
        <v>21227</v>
      </c>
      <c r="I37" s="296">
        <f t="shared" si="44"/>
        <v>14001</v>
      </c>
      <c r="J37" s="296">
        <f t="shared" si="45"/>
        <v>3443</v>
      </c>
      <c r="K37" s="296">
        <f t="shared" si="46"/>
        <v>923</v>
      </c>
      <c r="L37" s="296">
        <f t="shared" si="47"/>
        <v>8545.7000000000007</v>
      </c>
      <c r="M37" s="296">
        <f t="shared" si="48"/>
        <v>2068</v>
      </c>
      <c r="N37" s="296">
        <f t="shared" si="49"/>
        <v>12949</v>
      </c>
      <c r="O37" s="296">
        <f t="shared" si="50"/>
        <v>50413</v>
      </c>
      <c r="T37" s="338">
        <v>2145.913</v>
      </c>
      <c r="U37" s="338">
        <v>1192.3699999999999</v>
      </c>
      <c r="V37" s="338">
        <v>3437.1</v>
      </c>
      <c r="W37" s="338">
        <v>752.76637000000005</v>
      </c>
      <c r="X37" s="338">
        <v>713</v>
      </c>
      <c r="Y37" s="338">
        <v>6799.4859999999999</v>
      </c>
      <c r="Z37" s="338">
        <v>10940</v>
      </c>
      <c r="AA37" s="338">
        <v>7280</v>
      </c>
      <c r="AB37" s="338">
        <v>2013</v>
      </c>
      <c r="AC37" s="338">
        <v>558</v>
      </c>
      <c r="AD37" s="338">
        <v>4384.8999999999996</v>
      </c>
      <c r="AE37" s="338">
        <v>1221</v>
      </c>
      <c r="AF37" s="338">
        <v>7184</v>
      </c>
      <c r="AG37" s="338">
        <v>29778</v>
      </c>
      <c r="AH37" s="472"/>
      <c r="AI37" s="472"/>
      <c r="AJ37" s="471">
        <v>1486.7850000000001</v>
      </c>
      <c r="AK37" s="471">
        <v>1115.8756000000001</v>
      </c>
      <c r="AL37" s="471">
        <v>2438.5</v>
      </c>
      <c r="AM37" s="471">
        <v>495.70704999999998</v>
      </c>
      <c r="AN37" s="471">
        <v>511</v>
      </c>
      <c r="AO37" s="471">
        <v>5705.26</v>
      </c>
      <c r="AP37" s="471">
        <v>10287</v>
      </c>
      <c r="AQ37" s="471">
        <v>6721</v>
      </c>
      <c r="AR37" s="471">
        <v>1430</v>
      </c>
      <c r="AS37" s="471">
        <v>365</v>
      </c>
      <c r="AT37" s="471">
        <v>4160.8</v>
      </c>
      <c r="AU37" s="471">
        <v>847</v>
      </c>
      <c r="AV37" s="471">
        <v>5765</v>
      </c>
      <c r="AW37" s="471">
        <v>20635</v>
      </c>
      <c r="AX37" s="472"/>
    </row>
    <row r="38" spans="1:50" ht="18" customHeight="1">
      <c r="A38" s="445">
        <v>1995</v>
      </c>
      <c r="B38" s="296">
        <f t="shared" si="37"/>
        <v>3738.7969999999996</v>
      </c>
      <c r="C38" s="296">
        <f t="shared" si="38"/>
        <v>2326.3984</v>
      </c>
      <c r="D38" s="296">
        <f t="shared" si="39"/>
        <v>6048.7</v>
      </c>
      <c r="E38" s="296">
        <f t="shared" si="40"/>
        <v>1273.8722399999999</v>
      </c>
      <c r="F38" s="296">
        <f t="shared" si="41"/>
        <v>1250</v>
      </c>
      <c r="G38" s="296">
        <f t="shared" si="42"/>
        <v>12715.763999999999</v>
      </c>
      <c r="H38" s="296">
        <f t="shared" si="43"/>
        <v>21305</v>
      </c>
      <c r="I38" s="296">
        <f t="shared" si="44"/>
        <v>14098</v>
      </c>
      <c r="J38" s="296">
        <f t="shared" si="45"/>
        <v>3518</v>
      </c>
      <c r="K38" s="296">
        <f t="shared" si="46"/>
        <v>954</v>
      </c>
      <c r="L38" s="296">
        <f t="shared" si="47"/>
        <v>8572.7999999999993</v>
      </c>
      <c r="M38" s="296">
        <f t="shared" si="48"/>
        <v>2105</v>
      </c>
      <c r="N38" s="296">
        <f t="shared" si="49"/>
        <v>13099</v>
      </c>
      <c r="O38" s="296">
        <f t="shared" si="50"/>
        <v>51710</v>
      </c>
      <c r="T38" s="338">
        <v>2224.9499999999998</v>
      </c>
      <c r="U38" s="338">
        <v>1216.4799</v>
      </c>
      <c r="V38" s="338">
        <v>3584.7</v>
      </c>
      <c r="W38" s="338">
        <v>777.49091999999996</v>
      </c>
      <c r="X38" s="338">
        <v>736</v>
      </c>
      <c r="Y38" s="338">
        <v>7118.9620000000004</v>
      </c>
      <c r="Z38" s="338">
        <v>10598</v>
      </c>
      <c r="AA38" s="338">
        <v>7302</v>
      </c>
      <c r="AB38" s="338">
        <v>2070</v>
      </c>
      <c r="AC38" s="338">
        <v>582</v>
      </c>
      <c r="AD38" s="338">
        <v>4486.5</v>
      </c>
      <c r="AE38" s="338">
        <v>1247</v>
      </c>
      <c r="AF38" s="338">
        <v>7331</v>
      </c>
      <c r="AG38" s="338">
        <v>30974</v>
      </c>
      <c r="AH38" s="471"/>
      <c r="AI38" s="471"/>
      <c r="AJ38" s="471">
        <v>1513.847</v>
      </c>
      <c r="AK38" s="471">
        <v>1109.9185</v>
      </c>
      <c r="AL38" s="471">
        <v>2464</v>
      </c>
      <c r="AM38" s="471">
        <v>496.38132000000002</v>
      </c>
      <c r="AN38" s="471">
        <v>514</v>
      </c>
      <c r="AO38" s="471">
        <v>5596.8019999999997</v>
      </c>
      <c r="AP38" s="471">
        <v>10707</v>
      </c>
      <c r="AQ38" s="471">
        <v>6796</v>
      </c>
      <c r="AR38" s="471">
        <v>1448</v>
      </c>
      <c r="AS38" s="471">
        <v>372</v>
      </c>
      <c r="AT38" s="471">
        <v>4086.3</v>
      </c>
      <c r="AU38" s="471">
        <v>858</v>
      </c>
      <c r="AV38" s="471">
        <v>5768</v>
      </c>
      <c r="AW38" s="471">
        <v>20736</v>
      </c>
      <c r="AX38" s="471"/>
    </row>
    <row r="39" spans="1:50" ht="18" customHeight="1">
      <c r="A39" s="445">
        <v>1996</v>
      </c>
      <c r="B39" s="296">
        <f t="shared" si="37"/>
        <v>3849.2310000000002</v>
      </c>
      <c r="C39" s="296">
        <f t="shared" si="38"/>
        <v>2339.5250000000001</v>
      </c>
      <c r="D39" s="296">
        <f t="shared" si="39"/>
        <v>6225.4</v>
      </c>
      <c r="E39" s="296">
        <f t="shared" si="40"/>
        <v>1296.1141</v>
      </c>
      <c r="F39" s="296">
        <f t="shared" si="41"/>
        <v>1276</v>
      </c>
      <c r="G39" s="296">
        <f t="shared" si="42"/>
        <v>12900.021000000002</v>
      </c>
      <c r="H39" s="296">
        <f t="shared" si="43"/>
        <v>21422</v>
      </c>
      <c r="I39" s="296">
        <f t="shared" si="44"/>
        <v>14146</v>
      </c>
      <c r="J39" s="296">
        <f t="shared" si="45"/>
        <v>3590</v>
      </c>
      <c r="K39" s="296">
        <f t="shared" si="46"/>
        <v>964</v>
      </c>
      <c r="L39" s="296">
        <f t="shared" si="47"/>
        <v>8602.7999999999993</v>
      </c>
      <c r="M39" s="296">
        <f t="shared" si="48"/>
        <v>2133</v>
      </c>
      <c r="N39" s="296">
        <f t="shared" si="49"/>
        <v>13222</v>
      </c>
      <c r="O39" s="296">
        <f t="shared" si="50"/>
        <v>53159</v>
      </c>
      <c r="T39" s="338">
        <v>2308.3510000000001</v>
      </c>
      <c r="U39" s="338">
        <v>1249.8329000000001</v>
      </c>
      <c r="V39" s="338">
        <v>3727.4</v>
      </c>
      <c r="W39" s="338">
        <v>782.08942999999999</v>
      </c>
      <c r="X39" s="338">
        <v>759</v>
      </c>
      <c r="Y39" s="338">
        <v>7423.5500000000011</v>
      </c>
      <c r="Z39" s="338">
        <v>10415</v>
      </c>
      <c r="AA39" s="338">
        <v>7313</v>
      </c>
      <c r="AB39" s="338">
        <v>2126</v>
      </c>
      <c r="AC39" s="338">
        <v>590</v>
      </c>
      <c r="AD39" s="338">
        <v>4581.7999999999993</v>
      </c>
      <c r="AE39" s="338">
        <v>1266</v>
      </c>
      <c r="AF39" s="338">
        <v>7476</v>
      </c>
      <c r="AG39" s="338">
        <v>32168</v>
      </c>
      <c r="AH39" s="471"/>
      <c r="AI39" s="471"/>
      <c r="AJ39" s="471">
        <v>1540.88</v>
      </c>
      <c r="AK39" s="471">
        <v>1089.6921</v>
      </c>
      <c r="AL39" s="471">
        <v>2498</v>
      </c>
      <c r="AM39" s="471">
        <v>514.02467000000001</v>
      </c>
      <c r="AN39" s="471">
        <v>517</v>
      </c>
      <c r="AO39" s="471">
        <v>5476.4710000000014</v>
      </c>
      <c r="AP39" s="471">
        <v>11007</v>
      </c>
      <c r="AQ39" s="471">
        <v>6833</v>
      </c>
      <c r="AR39" s="471">
        <v>1464</v>
      </c>
      <c r="AS39" s="471">
        <v>374</v>
      </c>
      <c r="AT39" s="471">
        <v>4021</v>
      </c>
      <c r="AU39" s="471">
        <v>867</v>
      </c>
      <c r="AV39" s="471">
        <v>5746</v>
      </c>
      <c r="AW39" s="471">
        <v>20991</v>
      </c>
      <c r="AX39" s="471"/>
    </row>
    <row r="40" spans="1:50" ht="18" customHeight="1">
      <c r="A40" s="445">
        <v>1997</v>
      </c>
      <c r="B40" s="296">
        <f t="shared" si="37"/>
        <v>3962.9859999999999</v>
      </c>
      <c r="C40" s="296">
        <f t="shared" si="38"/>
        <v>2352.5790999999999</v>
      </c>
      <c r="D40" s="296">
        <f t="shared" si="39"/>
        <v>6409.4</v>
      </c>
      <c r="E40" s="296">
        <f t="shared" si="40"/>
        <v>1324.11511</v>
      </c>
      <c r="F40" s="296">
        <f t="shared" si="41"/>
        <v>1303</v>
      </c>
      <c r="G40" s="296">
        <f t="shared" si="42"/>
        <v>13098.207999999999</v>
      </c>
      <c r="H40" s="296">
        <f t="shared" si="43"/>
        <v>21678</v>
      </c>
      <c r="I40" s="296">
        <f t="shared" si="44"/>
        <v>14177</v>
      </c>
      <c r="J40" s="296">
        <f t="shared" si="45"/>
        <v>3648</v>
      </c>
      <c r="K40" s="296">
        <f t="shared" si="46"/>
        <v>979</v>
      </c>
      <c r="L40" s="296">
        <f t="shared" si="47"/>
        <v>8628.4</v>
      </c>
      <c r="M40" s="296">
        <f t="shared" si="48"/>
        <v>2160</v>
      </c>
      <c r="N40" s="296">
        <f t="shared" si="49"/>
        <v>13340</v>
      </c>
      <c r="O40" s="296">
        <f t="shared" si="50"/>
        <v>54896</v>
      </c>
      <c r="T40" s="338">
        <v>2385.2759999999998</v>
      </c>
      <c r="U40" s="338">
        <v>1293.2671</v>
      </c>
      <c r="V40" s="338">
        <v>3867.7</v>
      </c>
      <c r="W40" s="338">
        <v>807.68346999999994</v>
      </c>
      <c r="X40" s="338">
        <v>779</v>
      </c>
      <c r="Y40" s="338">
        <v>7690.5079999999998</v>
      </c>
      <c r="Z40" s="338">
        <v>10316</v>
      </c>
      <c r="AA40" s="338">
        <v>7350</v>
      </c>
      <c r="AB40" s="338">
        <v>2167</v>
      </c>
      <c r="AC40" s="338">
        <v>597</v>
      </c>
      <c r="AD40" s="338">
        <v>4651</v>
      </c>
      <c r="AE40" s="338">
        <v>1271</v>
      </c>
      <c r="AF40" s="338">
        <v>7583</v>
      </c>
      <c r="AG40" s="338">
        <v>33390</v>
      </c>
      <c r="AH40" s="471"/>
      <c r="AI40" s="471"/>
      <c r="AJ40" s="471">
        <v>1577.71</v>
      </c>
      <c r="AK40" s="471">
        <v>1059.3119999999999</v>
      </c>
      <c r="AL40" s="471">
        <v>2541.6999999999998</v>
      </c>
      <c r="AM40" s="471">
        <v>516.43164000000002</v>
      </c>
      <c r="AN40" s="471">
        <v>524</v>
      </c>
      <c r="AO40" s="471">
        <v>5407.7</v>
      </c>
      <c r="AP40" s="471">
        <v>11362</v>
      </c>
      <c r="AQ40" s="471">
        <v>6827</v>
      </c>
      <c r="AR40" s="471">
        <v>1481</v>
      </c>
      <c r="AS40" s="471">
        <v>382</v>
      </c>
      <c r="AT40" s="471">
        <v>3977.4</v>
      </c>
      <c r="AU40" s="471">
        <v>889</v>
      </c>
      <c r="AV40" s="471">
        <v>5757</v>
      </c>
      <c r="AW40" s="471">
        <v>21506</v>
      </c>
      <c r="AX40" s="471"/>
    </row>
    <row r="41" spans="1:50" ht="18" customHeight="1">
      <c r="A41" s="445">
        <v>1998</v>
      </c>
      <c r="B41" s="296">
        <f t="shared" si="37"/>
        <v>4085.357</v>
      </c>
      <c r="C41" s="296">
        <f t="shared" si="38"/>
        <v>2371.0956999999999</v>
      </c>
      <c r="D41" s="296">
        <f t="shared" si="39"/>
        <v>6607.4</v>
      </c>
      <c r="E41" s="296">
        <f t="shared" si="40"/>
        <v>1319.8604399999999</v>
      </c>
      <c r="F41" s="296">
        <f t="shared" si="41"/>
        <v>1332</v>
      </c>
      <c r="G41" s="296">
        <f t="shared" si="42"/>
        <v>13303.727999999999</v>
      </c>
      <c r="H41" s="296">
        <f t="shared" si="43"/>
        <v>21902</v>
      </c>
      <c r="I41" s="296">
        <f t="shared" si="44"/>
        <v>14231</v>
      </c>
      <c r="J41" s="296">
        <f t="shared" si="45"/>
        <v>3720</v>
      </c>
      <c r="K41" s="296">
        <f t="shared" si="46"/>
        <v>1003</v>
      </c>
      <c r="L41" s="296">
        <f t="shared" si="47"/>
        <v>8667.2000000000007</v>
      </c>
      <c r="M41" s="296">
        <f t="shared" si="48"/>
        <v>2189</v>
      </c>
      <c r="N41" s="296">
        <f t="shared" si="49"/>
        <v>13481</v>
      </c>
      <c r="O41" s="296">
        <f t="shared" si="50"/>
        <v>56669</v>
      </c>
      <c r="T41" s="338">
        <v>2465.136</v>
      </c>
      <c r="U41" s="338">
        <v>1333.4063000000001</v>
      </c>
      <c r="V41" s="338">
        <v>4001.2</v>
      </c>
      <c r="W41" s="338">
        <v>785.89022</v>
      </c>
      <c r="X41" s="338">
        <v>804</v>
      </c>
      <c r="Y41" s="338">
        <v>7896.7060000000001</v>
      </c>
      <c r="Z41" s="338">
        <v>10412</v>
      </c>
      <c r="AA41" s="338">
        <v>7398</v>
      </c>
      <c r="AB41" s="338">
        <v>2220</v>
      </c>
      <c r="AC41" s="338">
        <v>607</v>
      </c>
      <c r="AD41" s="338">
        <v>4711.8999999999996</v>
      </c>
      <c r="AE41" s="338">
        <v>1266</v>
      </c>
      <c r="AF41" s="338">
        <v>7643</v>
      </c>
      <c r="AG41" s="338">
        <v>34373</v>
      </c>
      <c r="AH41" s="471"/>
      <c r="AI41" s="471"/>
      <c r="AJ41" s="471">
        <v>1620.221</v>
      </c>
      <c r="AK41" s="471">
        <v>1037.6894</v>
      </c>
      <c r="AL41" s="471">
        <v>2606.1999999999998</v>
      </c>
      <c r="AM41" s="471">
        <v>533.97022000000004</v>
      </c>
      <c r="AN41" s="471">
        <v>528</v>
      </c>
      <c r="AO41" s="471">
        <v>5407.0219999999999</v>
      </c>
      <c r="AP41" s="471">
        <v>11490</v>
      </c>
      <c r="AQ41" s="471">
        <v>6833</v>
      </c>
      <c r="AR41" s="471">
        <v>1500</v>
      </c>
      <c r="AS41" s="471">
        <v>396</v>
      </c>
      <c r="AT41" s="471">
        <v>3955.3</v>
      </c>
      <c r="AU41" s="471">
        <v>923</v>
      </c>
      <c r="AV41" s="471">
        <v>5838</v>
      </c>
      <c r="AW41" s="471">
        <v>22296</v>
      </c>
      <c r="AX41" s="471"/>
    </row>
    <row r="42" spans="1:50" ht="18" customHeight="1">
      <c r="A42" s="445">
        <v>1999</v>
      </c>
      <c r="B42" s="296">
        <f t="shared" si="37"/>
        <v>4228.5320000000002</v>
      </c>
      <c r="C42" s="296">
        <f t="shared" si="38"/>
        <v>2398.3448800000001</v>
      </c>
      <c r="D42" s="296">
        <f t="shared" si="39"/>
        <v>6825</v>
      </c>
      <c r="E42" s="296">
        <f t="shared" si="40"/>
        <v>1331.0441799999999</v>
      </c>
      <c r="F42" s="296">
        <f t="shared" si="41"/>
        <v>1359</v>
      </c>
      <c r="G42" s="296">
        <f t="shared" si="42"/>
        <v>13517.615999999998</v>
      </c>
      <c r="H42" s="296">
        <f t="shared" si="43"/>
        <v>21919</v>
      </c>
      <c r="I42" s="296">
        <f t="shared" si="44"/>
        <v>14252</v>
      </c>
      <c r="J42" s="296">
        <f t="shared" si="45"/>
        <v>3797</v>
      </c>
      <c r="K42" s="296">
        <f t="shared" si="46"/>
        <v>1028</v>
      </c>
      <c r="L42" s="296">
        <f t="shared" si="47"/>
        <v>8727</v>
      </c>
      <c r="M42" s="296">
        <f t="shared" si="48"/>
        <v>2220</v>
      </c>
      <c r="N42" s="296">
        <f t="shared" si="49"/>
        <v>13632</v>
      </c>
      <c r="O42" s="296">
        <f t="shared" si="50"/>
        <v>58651</v>
      </c>
      <c r="T42" s="338">
        <v>2537.5590000000002</v>
      </c>
      <c r="U42" s="338">
        <v>1361.89012</v>
      </c>
      <c r="V42" s="338">
        <v>4141</v>
      </c>
      <c r="W42" s="338">
        <v>774.78965999999991</v>
      </c>
      <c r="X42" s="338">
        <v>821</v>
      </c>
      <c r="Y42" s="338">
        <v>8105.793999999999</v>
      </c>
      <c r="Z42" s="338">
        <v>10433</v>
      </c>
      <c r="AA42" s="338">
        <v>7457</v>
      </c>
      <c r="AB42" s="338">
        <v>2251</v>
      </c>
      <c r="AC42" s="338">
        <v>612</v>
      </c>
      <c r="AD42" s="338">
        <v>4778.8999999999996</v>
      </c>
      <c r="AE42" s="338">
        <v>1253</v>
      </c>
      <c r="AF42" s="338">
        <v>7675</v>
      </c>
      <c r="AG42" s="338">
        <v>35587</v>
      </c>
      <c r="AH42" s="471"/>
      <c r="AI42" s="471"/>
      <c r="AJ42" s="471">
        <v>1690.973</v>
      </c>
      <c r="AK42" s="471">
        <v>1036.4547600000001</v>
      </c>
      <c r="AL42" s="471">
        <v>2684</v>
      </c>
      <c r="AM42" s="471">
        <v>556.25452000000007</v>
      </c>
      <c r="AN42" s="471">
        <v>538</v>
      </c>
      <c r="AO42" s="471">
        <v>5411.8220000000001</v>
      </c>
      <c r="AP42" s="471">
        <v>11486</v>
      </c>
      <c r="AQ42" s="471">
        <v>6795</v>
      </c>
      <c r="AR42" s="471">
        <v>1546</v>
      </c>
      <c r="AS42" s="471">
        <v>416</v>
      </c>
      <c r="AT42" s="471">
        <v>3948.1</v>
      </c>
      <c r="AU42" s="471">
        <v>967</v>
      </c>
      <c r="AV42" s="471">
        <v>5957</v>
      </c>
      <c r="AW42" s="471">
        <v>23064</v>
      </c>
      <c r="AX42" s="471"/>
    </row>
    <row r="43" spans="1:50" ht="18" customHeight="1">
      <c r="A43" s="90">
        <v>2000</v>
      </c>
      <c r="B43" s="296">
        <f t="shared" si="37"/>
        <v>4362.5630000000001</v>
      </c>
      <c r="C43" s="296">
        <f t="shared" si="38"/>
        <v>2427.5883899999999</v>
      </c>
      <c r="D43" s="296">
        <f t="shared" si="39"/>
        <v>7054.8</v>
      </c>
      <c r="E43" s="296">
        <f t="shared" si="40"/>
        <v>1373.43416</v>
      </c>
      <c r="F43" s="296">
        <f t="shared" si="41"/>
        <v>1382</v>
      </c>
      <c r="G43" s="296">
        <f t="shared" si="42"/>
        <v>13746.698</v>
      </c>
      <c r="H43" s="296">
        <f t="shared" si="43"/>
        <v>22076</v>
      </c>
      <c r="I43" s="296">
        <f t="shared" si="44"/>
        <v>14325.736000000001</v>
      </c>
      <c r="J43" s="296">
        <f t="shared" si="45"/>
        <v>3875</v>
      </c>
      <c r="K43" s="296">
        <f t="shared" si="46"/>
        <v>1053</v>
      </c>
      <c r="L43" s="296">
        <f t="shared" si="47"/>
        <v>8816.5999999999985</v>
      </c>
      <c r="M43" s="296">
        <f t="shared" si="48"/>
        <v>2248</v>
      </c>
      <c r="N43" s="296">
        <f t="shared" si="49"/>
        <v>13776</v>
      </c>
      <c r="O43" s="296">
        <f t="shared" si="50"/>
        <v>61871</v>
      </c>
      <c r="T43" s="338">
        <v>2598.5140000000001</v>
      </c>
      <c r="U43" s="338">
        <v>1387.13849</v>
      </c>
      <c r="V43" s="338">
        <v>4288.1000000000004</v>
      </c>
      <c r="W43" s="338">
        <v>788.65524000000005</v>
      </c>
      <c r="X43" s="338">
        <v>833</v>
      </c>
      <c r="Y43" s="338">
        <v>8309.3289999999997</v>
      </c>
      <c r="Z43" s="338">
        <v>10763</v>
      </c>
      <c r="AA43" s="338">
        <v>7556.9080000000004</v>
      </c>
      <c r="AB43" s="338">
        <v>2286</v>
      </c>
      <c r="AC43" s="338">
        <v>615</v>
      </c>
      <c r="AD43" s="338">
        <v>4852.8999999999996</v>
      </c>
      <c r="AE43" s="338">
        <v>1235</v>
      </c>
      <c r="AF43" s="338">
        <v>7697</v>
      </c>
      <c r="AG43" s="338">
        <v>37641</v>
      </c>
      <c r="AH43" s="471"/>
      <c r="AI43" s="471"/>
      <c r="AJ43" s="471">
        <v>1764.049</v>
      </c>
      <c r="AK43" s="471">
        <v>1040.4499000000001</v>
      </c>
      <c r="AL43" s="471">
        <v>2766.7</v>
      </c>
      <c r="AM43" s="471">
        <v>584.77891999999997</v>
      </c>
      <c r="AN43" s="471">
        <v>549</v>
      </c>
      <c r="AO43" s="471">
        <v>5437.3689999999997</v>
      </c>
      <c r="AP43" s="471">
        <v>11313</v>
      </c>
      <c r="AQ43" s="471">
        <v>6768.8280000000004</v>
      </c>
      <c r="AR43" s="471">
        <v>1589</v>
      </c>
      <c r="AS43" s="471">
        <v>438</v>
      </c>
      <c r="AT43" s="471">
        <v>3963.7</v>
      </c>
      <c r="AU43" s="471">
        <v>1013</v>
      </c>
      <c r="AV43" s="471">
        <v>6079</v>
      </c>
      <c r="AW43" s="471">
        <v>24230</v>
      </c>
      <c r="AX43" s="471"/>
    </row>
    <row r="44" spans="1:50" ht="18" customHeight="1">
      <c r="A44" s="445">
        <v>2001</v>
      </c>
      <c r="B44" s="296">
        <f t="shared" si="37"/>
        <v>4491.6000000000004</v>
      </c>
      <c r="C44" s="296">
        <f t="shared" si="38"/>
        <v>2462.41894</v>
      </c>
      <c r="D44" s="296">
        <f t="shared" si="39"/>
        <v>7293.9</v>
      </c>
      <c r="E44" s="296">
        <f t="shared" si="40"/>
        <v>1373.75296</v>
      </c>
      <c r="F44" s="296">
        <f t="shared" si="41"/>
        <v>1406</v>
      </c>
      <c r="G44" s="296">
        <f t="shared" si="42"/>
        <v>13987.900000000001</v>
      </c>
      <c r="H44" s="296">
        <f t="shared" si="43"/>
        <v>22164</v>
      </c>
      <c r="I44" s="296">
        <f t="shared" si="44"/>
        <v>14408.013999999999</v>
      </c>
      <c r="J44" s="296">
        <f t="shared" si="45"/>
        <v>3956</v>
      </c>
      <c r="K44" s="296">
        <f t="shared" si="46"/>
        <v>1078</v>
      </c>
      <c r="L44" s="296">
        <f t="shared" si="47"/>
        <v>8944.1</v>
      </c>
      <c r="M44" s="296">
        <f t="shared" si="48"/>
        <v>2277</v>
      </c>
      <c r="N44" s="296">
        <f t="shared" si="49"/>
        <v>13916</v>
      </c>
      <c r="O44" s="296">
        <f t="shared" si="50"/>
        <v>63915</v>
      </c>
      <c r="T44" s="338">
        <v>2653.2</v>
      </c>
      <c r="U44" s="338">
        <v>1415.0297700000001</v>
      </c>
      <c r="V44" s="338">
        <v>4420</v>
      </c>
      <c r="W44" s="338">
        <v>763.59931000000006</v>
      </c>
      <c r="X44" s="338">
        <v>824</v>
      </c>
      <c r="Y44" s="338">
        <v>8327.0950000000012</v>
      </c>
      <c r="Z44" s="338">
        <v>11198</v>
      </c>
      <c r="AA44" s="338">
        <v>7667.2510000000002</v>
      </c>
      <c r="AB44" s="338">
        <v>2298</v>
      </c>
      <c r="AC44" s="338">
        <v>612</v>
      </c>
      <c r="AD44" s="338">
        <v>4932.7</v>
      </c>
      <c r="AE44" s="338">
        <v>1217</v>
      </c>
      <c r="AF44" s="338">
        <v>7715</v>
      </c>
      <c r="AG44" s="338">
        <v>38904</v>
      </c>
      <c r="AH44" s="471"/>
      <c r="AI44" s="471"/>
      <c r="AJ44" s="471">
        <v>1838.4</v>
      </c>
      <c r="AK44" s="471">
        <v>1047.3891699999999</v>
      </c>
      <c r="AL44" s="471">
        <v>2873.9</v>
      </c>
      <c r="AM44" s="471">
        <v>610.15364999999997</v>
      </c>
      <c r="AN44" s="471">
        <v>582</v>
      </c>
      <c r="AO44" s="471">
        <v>5660.8050000000003</v>
      </c>
      <c r="AP44" s="471">
        <v>10966</v>
      </c>
      <c r="AQ44" s="471">
        <v>6740.7629999999999</v>
      </c>
      <c r="AR44" s="471">
        <v>1658</v>
      </c>
      <c r="AS44" s="471">
        <v>466</v>
      </c>
      <c r="AT44" s="471">
        <v>4011.4</v>
      </c>
      <c r="AU44" s="471">
        <v>1060</v>
      </c>
      <c r="AV44" s="471">
        <v>6201</v>
      </c>
      <c r="AW44" s="471">
        <v>25011</v>
      </c>
      <c r="AX44" s="471"/>
    </row>
    <row r="45" spans="1:50" ht="18" customHeight="1">
      <c r="A45" s="90">
        <v>2002</v>
      </c>
      <c r="B45" s="296">
        <f t="shared" si="37"/>
        <v>4614.3999999999996</v>
      </c>
      <c r="C45" s="296">
        <f t="shared" si="38"/>
        <v>2501.5915775000003</v>
      </c>
      <c r="D45" s="296">
        <f t="shared" si="39"/>
        <v>7551.2999999999993</v>
      </c>
      <c r="E45" s="296">
        <f t="shared" si="40"/>
        <v>1413.237905</v>
      </c>
      <c r="F45" s="296">
        <f t="shared" si="41"/>
        <v>1429</v>
      </c>
      <c r="G45" s="296">
        <f t="shared" si="42"/>
        <v>14227.87</v>
      </c>
      <c r="H45" s="296">
        <f t="shared" si="43"/>
        <v>22097</v>
      </c>
      <c r="I45" s="296">
        <f t="shared" si="44"/>
        <v>14471</v>
      </c>
      <c r="J45" s="296">
        <f t="shared" si="45"/>
        <v>4035</v>
      </c>
      <c r="K45" s="296">
        <f t="shared" si="46"/>
        <v>1100</v>
      </c>
      <c r="L45" s="296">
        <f t="shared" si="47"/>
        <v>9111.2000000000007</v>
      </c>
      <c r="M45" s="296">
        <f t="shared" si="48"/>
        <v>2305</v>
      </c>
      <c r="N45" s="296">
        <f t="shared" si="49"/>
        <v>14061</v>
      </c>
      <c r="O45" s="296">
        <f t="shared" si="50"/>
        <v>66055</v>
      </c>
      <c r="T45" s="338">
        <v>2679.4</v>
      </c>
      <c r="U45" s="338">
        <v>1425.4467625</v>
      </c>
      <c r="V45" s="338">
        <v>4516.8999999999996</v>
      </c>
      <c r="W45" s="338">
        <v>763.32988</v>
      </c>
      <c r="X45" s="338">
        <v>814</v>
      </c>
      <c r="Y45" s="338">
        <v>8303.85</v>
      </c>
      <c r="Z45" s="338">
        <v>11319</v>
      </c>
      <c r="AA45" s="338">
        <v>7691</v>
      </c>
      <c r="AB45" s="338">
        <v>2282</v>
      </c>
      <c r="AC45" s="338">
        <v>612</v>
      </c>
      <c r="AD45" s="338">
        <v>5018.3</v>
      </c>
      <c r="AE45" s="338">
        <v>1201</v>
      </c>
      <c r="AF45" s="338">
        <v>7626</v>
      </c>
      <c r="AG45" s="338">
        <v>39711</v>
      </c>
      <c r="AH45" s="471"/>
      <c r="AI45" s="471"/>
      <c r="AJ45" s="471">
        <v>1935</v>
      </c>
      <c r="AK45" s="471">
        <v>1076.1448150000001</v>
      </c>
      <c r="AL45" s="471">
        <v>3034.4</v>
      </c>
      <c r="AM45" s="471">
        <v>649.90802499999995</v>
      </c>
      <c r="AN45" s="471">
        <v>615</v>
      </c>
      <c r="AO45" s="471">
        <v>5924.02</v>
      </c>
      <c r="AP45" s="471">
        <v>10778</v>
      </c>
      <c r="AQ45" s="471">
        <v>6780</v>
      </c>
      <c r="AR45" s="471">
        <v>1753</v>
      </c>
      <c r="AS45" s="471">
        <v>488</v>
      </c>
      <c r="AT45" s="471">
        <v>4092.9</v>
      </c>
      <c r="AU45" s="471">
        <v>1104</v>
      </c>
      <c r="AV45" s="471">
        <v>6435</v>
      </c>
      <c r="AW45" s="471">
        <v>26344</v>
      </c>
      <c r="AX45" s="471"/>
    </row>
    <row r="46" spans="1:50" ht="18" customHeight="1">
      <c r="A46" s="445">
        <v>2003</v>
      </c>
      <c r="B46" s="296">
        <f t="shared" si="37"/>
        <v>4740.3999999999996</v>
      </c>
      <c r="C46" s="296">
        <f t="shared" si="38"/>
        <v>2541.6039325000002</v>
      </c>
      <c r="D46" s="296">
        <f t="shared" si="39"/>
        <v>7805.9</v>
      </c>
      <c r="E46" s="296">
        <f t="shared" si="40"/>
        <v>1407.3038725000001</v>
      </c>
      <c r="F46" s="296">
        <f t="shared" si="41"/>
        <v>1446</v>
      </c>
      <c r="G46" s="296">
        <f t="shared" si="42"/>
        <v>14362.9</v>
      </c>
      <c r="H46" s="296">
        <f t="shared" si="43"/>
        <v>22114</v>
      </c>
      <c r="I46" s="296">
        <f t="shared" si="44"/>
        <v>14471.983</v>
      </c>
      <c r="J46" s="296">
        <f t="shared" si="45"/>
        <v>4112</v>
      </c>
      <c r="K46" s="296">
        <f t="shared" si="46"/>
        <v>1123</v>
      </c>
      <c r="L46" s="296">
        <f t="shared" si="47"/>
        <v>9304.1</v>
      </c>
      <c r="M46" s="296">
        <f t="shared" si="48"/>
        <v>2328</v>
      </c>
      <c r="N46" s="296">
        <f t="shared" si="49"/>
        <v>14231</v>
      </c>
      <c r="O46" s="296">
        <f t="shared" si="50"/>
        <v>68251</v>
      </c>
      <c r="T46" s="338">
        <v>2715.2</v>
      </c>
      <c r="U46" s="338">
        <v>1438.9289624999999</v>
      </c>
      <c r="V46" s="338">
        <v>4615.3999999999996</v>
      </c>
      <c r="W46" s="338">
        <v>730.04383500000006</v>
      </c>
      <c r="X46" s="338">
        <v>801</v>
      </c>
      <c r="Y46" s="338">
        <v>8293.5</v>
      </c>
      <c r="Z46" s="338">
        <v>11430</v>
      </c>
      <c r="AA46" s="338">
        <v>7692.1620000000003</v>
      </c>
      <c r="AB46" s="338">
        <v>2278</v>
      </c>
      <c r="AC46" s="338">
        <v>614</v>
      </c>
      <c r="AD46" s="338">
        <v>5119.7000000000007</v>
      </c>
      <c r="AE46" s="338">
        <v>1187</v>
      </c>
      <c r="AF46" s="338">
        <v>7573</v>
      </c>
      <c r="AG46" s="338">
        <v>40523</v>
      </c>
      <c r="AH46" s="471"/>
      <c r="AI46" s="471"/>
      <c r="AJ46" s="471">
        <v>2025.2</v>
      </c>
      <c r="AK46" s="471">
        <v>1102.67497</v>
      </c>
      <c r="AL46" s="471">
        <v>3190.5</v>
      </c>
      <c r="AM46" s="471">
        <v>677.26003750000007</v>
      </c>
      <c r="AN46" s="471">
        <v>645</v>
      </c>
      <c r="AO46" s="471">
        <v>6069.4</v>
      </c>
      <c r="AP46" s="471">
        <v>10684</v>
      </c>
      <c r="AQ46" s="471">
        <v>6779.8209999999999</v>
      </c>
      <c r="AR46" s="471">
        <v>1834</v>
      </c>
      <c r="AS46" s="471">
        <v>509</v>
      </c>
      <c r="AT46" s="471">
        <v>4184.3999999999996</v>
      </c>
      <c r="AU46" s="471">
        <v>1141</v>
      </c>
      <c r="AV46" s="471">
        <v>6658</v>
      </c>
      <c r="AW46" s="471">
        <v>27728</v>
      </c>
      <c r="AX46" s="471"/>
    </row>
    <row r="47" spans="1:50" ht="18" customHeight="1">
      <c r="A47" s="90">
        <v>2004</v>
      </c>
      <c r="B47" s="296">
        <f t="shared" si="37"/>
        <v>4864.1000000000004</v>
      </c>
      <c r="C47" s="296">
        <f t="shared" si="38"/>
        <v>2581.1475375</v>
      </c>
      <c r="D47" s="296">
        <f t="shared" si="39"/>
        <v>8060.3</v>
      </c>
      <c r="E47" s="296">
        <f t="shared" si="40"/>
        <v>1422.1785475000001</v>
      </c>
      <c r="F47" s="296">
        <f t="shared" si="41"/>
        <v>1460</v>
      </c>
      <c r="G47" s="296">
        <f t="shared" si="42"/>
        <v>14635.8</v>
      </c>
      <c r="H47" s="296">
        <f t="shared" si="43"/>
        <v>22113</v>
      </c>
      <c r="I47" s="296">
        <f t="shared" si="44"/>
        <v>14521</v>
      </c>
      <c r="J47" s="296">
        <f t="shared" si="45"/>
        <v>4186</v>
      </c>
      <c r="K47" s="296">
        <f t="shared" si="46"/>
        <v>1141</v>
      </c>
      <c r="L47" s="296">
        <f t="shared" si="47"/>
        <v>9824.7000000000007</v>
      </c>
      <c r="M47" s="296">
        <f t="shared" si="48"/>
        <v>2345.8999999999996</v>
      </c>
      <c r="N47" s="296">
        <f t="shared" si="49"/>
        <v>14408</v>
      </c>
      <c r="O47" s="296">
        <f t="shared" si="50"/>
        <v>70165</v>
      </c>
      <c r="T47" s="338">
        <v>2758.3</v>
      </c>
      <c r="U47" s="338">
        <v>1454.6041574999999</v>
      </c>
      <c r="V47" s="338">
        <v>4722.5</v>
      </c>
      <c r="W47" s="338">
        <v>734.98485749999998</v>
      </c>
      <c r="X47" s="338">
        <v>787</v>
      </c>
      <c r="Y47" s="338">
        <v>8286.5</v>
      </c>
      <c r="Z47" s="338">
        <v>11783</v>
      </c>
      <c r="AA47" s="338">
        <v>7580</v>
      </c>
      <c r="AB47" s="338">
        <v>2289</v>
      </c>
      <c r="AC47" s="338">
        <v>616</v>
      </c>
      <c r="AD47" s="338">
        <v>5436.47</v>
      </c>
      <c r="AE47" s="338">
        <v>1174.5999999999999</v>
      </c>
      <c r="AF47" s="338">
        <v>7584</v>
      </c>
      <c r="AG47" s="338">
        <v>41246</v>
      </c>
      <c r="AH47" s="471"/>
      <c r="AI47" s="471"/>
      <c r="AJ47" s="471">
        <v>2105.8000000000002</v>
      </c>
      <c r="AK47" s="471">
        <v>1126.5433800000001</v>
      </c>
      <c r="AL47" s="471">
        <v>3337.8</v>
      </c>
      <c r="AM47" s="471">
        <v>687.19369000000006</v>
      </c>
      <c r="AN47" s="471">
        <v>673</v>
      </c>
      <c r="AO47" s="471">
        <v>6349.3</v>
      </c>
      <c r="AP47" s="471">
        <v>10330</v>
      </c>
      <c r="AQ47" s="471">
        <v>6941</v>
      </c>
      <c r="AR47" s="471">
        <v>1897</v>
      </c>
      <c r="AS47" s="471">
        <v>525</v>
      </c>
      <c r="AT47" s="471">
        <v>4388.2300000000014</v>
      </c>
      <c r="AU47" s="471">
        <v>1171.3</v>
      </c>
      <c r="AV47" s="471">
        <v>6824</v>
      </c>
      <c r="AW47" s="471">
        <v>28919</v>
      </c>
      <c r="AX47" s="471"/>
    </row>
    <row r="48" spans="1:50" ht="18" customHeight="1">
      <c r="A48" s="90">
        <v>2005</v>
      </c>
      <c r="B48" s="296">
        <f t="shared" si="37"/>
        <v>4991.3999999999996</v>
      </c>
      <c r="C48" s="296">
        <f t="shared" si="38"/>
        <v>2651.6032599999999</v>
      </c>
      <c r="D48" s="296">
        <f t="shared" si="39"/>
        <v>8318</v>
      </c>
      <c r="E48" s="296">
        <f t="shared" si="40"/>
        <v>1432.341185</v>
      </c>
      <c r="F48" s="296">
        <f t="shared" si="41"/>
        <v>1473</v>
      </c>
      <c r="G48" s="296">
        <f t="shared" si="42"/>
        <v>14878.099999999999</v>
      </c>
      <c r="H48" s="296">
        <f t="shared" si="43"/>
        <v>21424</v>
      </c>
      <c r="I48" s="296">
        <f t="shared" si="44"/>
        <v>14674</v>
      </c>
      <c r="J48" s="296">
        <f t="shared" si="45"/>
        <v>4260</v>
      </c>
      <c r="K48" s="296">
        <f t="shared" si="46"/>
        <v>1163.2149999999999</v>
      </c>
      <c r="L48" s="296">
        <f t="shared" si="47"/>
        <v>10133.65</v>
      </c>
      <c r="M48" s="296">
        <f t="shared" si="48"/>
        <v>2362.3000000000002</v>
      </c>
      <c r="N48" s="296">
        <f t="shared" si="49"/>
        <v>14618</v>
      </c>
      <c r="O48" s="296">
        <f t="shared" si="50"/>
        <v>72272</v>
      </c>
      <c r="T48" s="338">
        <v>2804.3</v>
      </c>
      <c r="U48" s="338">
        <v>1485.8871650000001</v>
      </c>
      <c r="V48" s="338">
        <v>4838.7</v>
      </c>
      <c r="W48" s="338">
        <v>729.74722999999994</v>
      </c>
      <c r="X48" s="338">
        <v>775</v>
      </c>
      <c r="Y48" s="338">
        <v>8252.5999999999985</v>
      </c>
      <c r="Z48" s="338">
        <v>11681</v>
      </c>
      <c r="AA48" s="338">
        <v>7688</v>
      </c>
      <c r="AB48" s="338">
        <v>2311</v>
      </c>
      <c r="AC48" s="338">
        <v>621.36599999999999</v>
      </c>
      <c r="AD48" s="338">
        <v>5607.4</v>
      </c>
      <c r="AE48" s="338">
        <v>1166.7</v>
      </c>
      <c r="AF48" s="338">
        <v>7648</v>
      </c>
      <c r="AG48" s="338">
        <v>42107</v>
      </c>
      <c r="AH48" s="471"/>
      <c r="AI48" s="471"/>
      <c r="AJ48" s="471">
        <v>2187.1</v>
      </c>
      <c r="AK48" s="471">
        <v>1165.716095</v>
      </c>
      <c r="AL48" s="471">
        <v>3479.3</v>
      </c>
      <c r="AM48" s="471">
        <v>702.59395500000005</v>
      </c>
      <c r="AN48" s="471">
        <v>698</v>
      </c>
      <c r="AO48" s="471">
        <v>6625.5</v>
      </c>
      <c r="AP48" s="471">
        <v>9743</v>
      </c>
      <c r="AQ48" s="471">
        <v>6986</v>
      </c>
      <c r="AR48" s="471">
        <v>1949</v>
      </c>
      <c r="AS48" s="471">
        <v>541.84899999999993</v>
      </c>
      <c r="AT48" s="471">
        <v>4526.25</v>
      </c>
      <c r="AU48" s="471">
        <v>1195.5999999999999</v>
      </c>
      <c r="AV48" s="471">
        <v>6970</v>
      </c>
      <c r="AW48" s="471">
        <v>30165</v>
      </c>
      <c r="AX48" s="471"/>
    </row>
    <row r="49" spans="1:49" ht="12.75" customHeight="1">
      <c r="A49" s="90">
        <v>2006</v>
      </c>
      <c r="B49" s="296">
        <f t="shared" si="37"/>
        <v>5119.3999999999996</v>
      </c>
      <c r="C49" s="296">
        <f t="shared" si="38"/>
        <v>2714.7904100000001</v>
      </c>
      <c r="D49" s="296">
        <f t="shared" si="39"/>
        <v>8572</v>
      </c>
      <c r="E49" s="296">
        <f t="shared" si="40"/>
        <v>1439.6285024999997</v>
      </c>
      <c r="F49" s="296">
        <f t="shared" si="41"/>
        <v>1488</v>
      </c>
      <c r="G49" s="296">
        <f t="shared" si="42"/>
        <v>15199.500000000002</v>
      </c>
      <c r="H49" s="296">
        <f t="shared" si="43"/>
        <v>21535</v>
      </c>
      <c r="I49" s="296">
        <f t="shared" si="44"/>
        <v>14835</v>
      </c>
      <c r="J49" s="296">
        <f t="shared" si="45"/>
        <v>4335</v>
      </c>
      <c r="K49" s="296">
        <f t="shared" si="46"/>
        <v>1173.0999999999999</v>
      </c>
      <c r="L49" s="296">
        <f t="shared" si="47"/>
        <v>10443.869999999999</v>
      </c>
      <c r="M49" s="296">
        <f t="shared" si="48"/>
        <v>2381.3999999999996</v>
      </c>
      <c r="N49" s="296">
        <f t="shared" si="49"/>
        <v>14859</v>
      </c>
      <c r="O49" s="296">
        <f t="shared" si="50"/>
        <v>74276</v>
      </c>
      <c r="T49" s="338">
        <v>2855.3</v>
      </c>
      <c r="U49" s="338">
        <v>1508.9101000000001</v>
      </c>
      <c r="V49" s="338">
        <v>4956</v>
      </c>
      <c r="W49" s="338">
        <v>733.05360999999994</v>
      </c>
      <c r="X49" s="338">
        <v>769</v>
      </c>
      <c r="Y49" s="338">
        <v>8293.2000000000007</v>
      </c>
      <c r="Z49" s="338">
        <v>11885</v>
      </c>
      <c r="AA49" s="338">
        <v>7818.9</v>
      </c>
      <c r="AB49" s="338">
        <v>2337</v>
      </c>
      <c r="AC49" s="338">
        <v>623.5</v>
      </c>
      <c r="AD49" s="338">
        <v>5786.57</v>
      </c>
      <c r="AE49" s="338">
        <v>1165.3</v>
      </c>
      <c r="AF49" s="338">
        <v>7757</v>
      </c>
      <c r="AG49" s="338">
        <v>42901</v>
      </c>
      <c r="AH49" s="471"/>
      <c r="AI49" s="471"/>
      <c r="AJ49" s="471">
        <v>2264.1</v>
      </c>
      <c r="AK49" s="471">
        <v>1205.88031</v>
      </c>
      <c r="AL49" s="471">
        <v>3616</v>
      </c>
      <c r="AM49" s="471">
        <v>706.57489249999992</v>
      </c>
      <c r="AN49" s="471">
        <v>719</v>
      </c>
      <c r="AO49" s="471">
        <v>6906.3000000000011</v>
      </c>
      <c r="AP49" s="471">
        <v>9650</v>
      </c>
      <c r="AQ49" s="471">
        <v>7016.1</v>
      </c>
      <c r="AR49" s="471">
        <v>1998</v>
      </c>
      <c r="AS49" s="471">
        <v>549.6</v>
      </c>
      <c r="AT49" s="471">
        <v>4657.2999999999993</v>
      </c>
      <c r="AU49" s="471">
        <v>1216.0999999999999</v>
      </c>
      <c r="AV49" s="471">
        <v>7102</v>
      </c>
      <c r="AW49" s="471">
        <v>31375</v>
      </c>
    </row>
    <row r="50" spans="1:49" ht="12.75" customHeight="1">
      <c r="A50" s="90">
        <v>2007</v>
      </c>
      <c r="B50" s="296">
        <f t="shared" ref="B50:J50" si="51">T50+AJ50</f>
        <v>5244.6200000000008</v>
      </c>
      <c r="C50" s="296">
        <f t="shared" si="51"/>
        <v>2779.3906100000004</v>
      </c>
      <c r="D50" s="296">
        <f t="shared" si="51"/>
        <v>8813.2000000000007</v>
      </c>
      <c r="E50" s="296">
        <f t="shared" si="51"/>
        <v>1458.8013799999999</v>
      </c>
      <c r="F50" s="296">
        <f t="shared" si="51"/>
        <v>1501</v>
      </c>
      <c r="G50" s="296">
        <f t="shared" si="51"/>
        <v>15465.6</v>
      </c>
      <c r="H50" s="296">
        <f t="shared" si="51"/>
        <v>21707</v>
      </c>
      <c r="I50" s="296">
        <f t="shared" si="51"/>
        <v>15089.761</v>
      </c>
      <c r="J50" s="296">
        <f t="shared" si="51"/>
        <v>4410</v>
      </c>
      <c r="K50" s="296">
        <f t="shared" si="46"/>
        <v>1194.5999999999999</v>
      </c>
      <c r="L50" s="296">
        <f t="shared" si="47"/>
        <v>10758.02</v>
      </c>
      <c r="M50" s="296">
        <f t="shared" si="48"/>
        <v>2391.5</v>
      </c>
      <c r="N50" s="296">
        <f t="shared" si="49"/>
        <v>15115</v>
      </c>
      <c r="O50" s="296">
        <f t="shared" si="50"/>
        <v>76077</v>
      </c>
      <c r="T50" s="338">
        <v>2906.9630000000002</v>
      </c>
      <c r="U50" s="338">
        <v>1531.0783750000001</v>
      </c>
      <c r="V50" s="338">
        <v>5062.7000000000007</v>
      </c>
      <c r="W50" s="338">
        <v>739.95104000000003</v>
      </c>
      <c r="X50" s="338">
        <v>764</v>
      </c>
      <c r="Y50" s="338">
        <v>8292.5</v>
      </c>
      <c r="Z50" s="338">
        <v>12023</v>
      </c>
      <c r="AA50" s="338">
        <v>8006.2870000000003</v>
      </c>
      <c r="AB50" s="338">
        <v>2364</v>
      </c>
      <c r="AC50" s="338">
        <v>631.1</v>
      </c>
      <c r="AD50" s="338">
        <v>5987.84</v>
      </c>
      <c r="AE50" s="338">
        <v>1169.4000000000001</v>
      </c>
      <c r="AF50" s="338">
        <v>7906</v>
      </c>
      <c r="AG50" s="338">
        <v>43543</v>
      </c>
      <c r="AH50" s="471"/>
      <c r="AI50" s="471"/>
      <c r="AJ50" s="471">
        <v>2337.6570000000002</v>
      </c>
      <c r="AK50" s="471">
        <v>1248.3122350000001</v>
      </c>
      <c r="AL50" s="471">
        <v>3750.5</v>
      </c>
      <c r="AM50" s="471">
        <v>718.85033999999996</v>
      </c>
      <c r="AN50" s="471">
        <v>737</v>
      </c>
      <c r="AO50" s="471">
        <v>7173.1</v>
      </c>
      <c r="AP50" s="471">
        <v>9684</v>
      </c>
      <c r="AQ50" s="471">
        <v>7083.4740000000002</v>
      </c>
      <c r="AR50" s="471">
        <v>2046</v>
      </c>
      <c r="AS50" s="471">
        <v>563.5</v>
      </c>
      <c r="AT50" s="471">
        <v>4770.18</v>
      </c>
      <c r="AU50" s="471">
        <v>1222.0999999999999</v>
      </c>
      <c r="AV50" s="471">
        <v>7209</v>
      </c>
      <c r="AW50" s="471">
        <v>32534</v>
      </c>
    </row>
    <row r="51" spans="1:49" ht="12.75" customHeight="1">
      <c r="A51" s="466">
        <v>2008</v>
      </c>
      <c r="B51" s="296">
        <f t="shared" ref="B51" si="52">T51+AJ51</f>
        <v>5365.7080000000005</v>
      </c>
      <c r="C51" s="296">
        <f t="shared" ref="C51" si="53">U51+AK51</f>
        <v>2835.0090074999998</v>
      </c>
      <c r="D51" s="296">
        <f t="shared" ref="D51" si="54">V51+AL51</f>
        <v>9050</v>
      </c>
      <c r="E51" s="296">
        <f t="shared" ref="E51" si="55">W51+AM51</f>
        <v>1466.928525</v>
      </c>
      <c r="F51" s="296">
        <f t="shared" ref="F51" si="56">X51+AN51</f>
        <v>1523</v>
      </c>
      <c r="G51" s="296">
        <f t="shared" ref="G51" si="57">Y51+AO51</f>
        <v>15741</v>
      </c>
      <c r="H51" s="296">
        <f t="shared" ref="H51" si="58">Z51+AP51</f>
        <v>22075</v>
      </c>
      <c r="I51" s="296">
        <f t="shared" ref="I51" si="59">AA51+AQ51</f>
        <v>15379.789999999999</v>
      </c>
      <c r="J51" s="296">
        <f t="shared" ref="J51" si="60">AB51+AR51</f>
        <v>4479</v>
      </c>
      <c r="K51" s="296">
        <f t="shared" si="46"/>
        <v>1216.0999999999999</v>
      </c>
      <c r="L51" s="296">
        <f t="shared" si="47"/>
        <v>11054.77</v>
      </c>
      <c r="M51" s="296">
        <f t="shared" si="48"/>
        <v>2397.8000000000002</v>
      </c>
      <c r="N51" s="296">
        <f t="shared" si="49"/>
        <v>15330.6</v>
      </c>
      <c r="O51" s="296">
        <f t="shared" si="50"/>
        <v>77450</v>
      </c>
      <c r="T51" s="338">
        <v>2953.779</v>
      </c>
      <c r="U51" s="338">
        <v>1553.1719375</v>
      </c>
      <c r="V51" s="338">
        <v>5167</v>
      </c>
      <c r="W51" s="338">
        <v>749.1700800000001</v>
      </c>
      <c r="X51" s="338">
        <v>761</v>
      </c>
      <c r="Y51" s="338">
        <v>8309.4</v>
      </c>
      <c r="Z51" s="338">
        <v>12359</v>
      </c>
      <c r="AA51" s="338">
        <v>8215.2999999999993</v>
      </c>
      <c r="AB51" s="338">
        <v>2391</v>
      </c>
      <c r="AC51" s="338">
        <v>639.4</v>
      </c>
      <c r="AD51" s="338">
        <v>6187</v>
      </c>
      <c r="AE51" s="338">
        <v>1177.2</v>
      </c>
      <c r="AF51" s="338">
        <v>8100</v>
      </c>
      <c r="AG51" s="338">
        <v>43960</v>
      </c>
      <c r="AJ51" s="471">
        <v>2411.9290000000001</v>
      </c>
      <c r="AK51" s="471">
        <v>1281.83707</v>
      </c>
      <c r="AL51" s="471">
        <v>3883</v>
      </c>
      <c r="AM51" s="471">
        <v>717.75844499999994</v>
      </c>
      <c r="AN51" s="471">
        <v>762</v>
      </c>
      <c r="AO51" s="471">
        <v>7431.6</v>
      </c>
      <c r="AP51" s="471">
        <v>9716</v>
      </c>
      <c r="AQ51" s="471">
        <v>7164.49</v>
      </c>
      <c r="AR51" s="471">
        <v>2088</v>
      </c>
      <c r="AS51" s="471">
        <v>576.70000000000005</v>
      </c>
      <c r="AT51" s="471">
        <v>4867.7700000000004</v>
      </c>
      <c r="AU51" s="471">
        <v>1220.5999999999999</v>
      </c>
      <c r="AV51" s="471">
        <v>7230.6</v>
      </c>
      <c r="AW51" s="471">
        <v>33490</v>
      </c>
    </row>
    <row r="52" spans="1:49" ht="12.75" customHeight="1">
      <c r="A52" s="466">
        <v>2009</v>
      </c>
      <c r="B52" s="296">
        <f t="shared" ref="B52" si="61">T52+AJ52</f>
        <v>5469.7150000000001</v>
      </c>
      <c r="C52" s="296">
        <f t="shared" ref="C52" si="62">U52+AK52</f>
        <v>2885.4368199999999</v>
      </c>
      <c r="D52" s="296">
        <f t="shared" ref="D52" si="63">V52+AL52</f>
        <v>9277.4</v>
      </c>
      <c r="E52" s="296">
        <f t="shared" ref="E52" si="64">W52+AM52</f>
        <v>1461.6628974999999</v>
      </c>
      <c r="F52" s="296">
        <f t="shared" ref="F52" si="65">X52+AN52</f>
        <v>1534</v>
      </c>
      <c r="G52" s="296">
        <f t="shared" ref="G52" si="66">Y52+AO52</f>
        <v>16113.2</v>
      </c>
      <c r="H52" s="296">
        <f t="shared" ref="H52" si="67">Z52+AP52</f>
        <v>22393</v>
      </c>
      <c r="I52" s="296">
        <f t="shared" ref="I52" si="68">AA52+AQ52</f>
        <v>15705.3</v>
      </c>
      <c r="J52" s="296">
        <f t="shared" ref="J52" si="69">AB52+AR52</f>
        <v>4542</v>
      </c>
      <c r="K52" s="296">
        <f t="shared" ref="K52" si="70">AC52+AS52</f>
        <v>1231.3</v>
      </c>
      <c r="L52" s="296">
        <f t="shared" si="47"/>
        <v>11300.73</v>
      </c>
      <c r="M52" s="296">
        <f t="shared" si="48"/>
        <v>2403.8670000000002</v>
      </c>
      <c r="N52" s="296">
        <f t="shared" si="49"/>
        <v>15522.980000000001</v>
      </c>
      <c r="O52" s="296">
        <f t="shared" si="50"/>
        <v>79036</v>
      </c>
      <c r="T52" s="644">
        <v>2997.2069999999999</v>
      </c>
      <c r="U52" s="644">
        <v>1576.77379</v>
      </c>
      <c r="V52" s="644">
        <v>5250.8</v>
      </c>
      <c r="W52" s="644">
        <v>757.9363699999999</v>
      </c>
      <c r="X52" s="644">
        <v>757</v>
      </c>
      <c r="Y52" s="644">
        <v>8408.7000000000007</v>
      </c>
      <c r="Z52" s="644">
        <v>12636</v>
      </c>
      <c r="AA52" s="644">
        <v>8454.98</v>
      </c>
      <c r="AB52" s="644">
        <v>2422</v>
      </c>
      <c r="AC52" s="644">
        <v>648</v>
      </c>
      <c r="AD52" s="644">
        <v>6351.76</v>
      </c>
      <c r="AE52" s="644">
        <v>1194.75</v>
      </c>
      <c r="AF52" s="644">
        <v>8271.11</v>
      </c>
      <c r="AG52" s="644">
        <v>44366</v>
      </c>
      <c r="AJ52" s="644">
        <v>2472.5079999999998</v>
      </c>
      <c r="AK52" s="644">
        <v>1308.6630299999999</v>
      </c>
      <c r="AL52" s="644">
        <v>4026.6</v>
      </c>
      <c r="AM52" s="644">
        <v>703.72652749999997</v>
      </c>
      <c r="AN52" s="644">
        <v>777</v>
      </c>
      <c r="AO52" s="644">
        <v>7704.5</v>
      </c>
      <c r="AP52" s="644">
        <v>9757</v>
      </c>
      <c r="AQ52" s="644">
        <v>7250.32</v>
      </c>
      <c r="AR52" s="644">
        <v>2120</v>
      </c>
      <c r="AS52" s="644">
        <v>583.29999999999995</v>
      </c>
      <c r="AT52" s="644">
        <v>4948.97</v>
      </c>
      <c r="AU52" s="644">
        <v>1209.117</v>
      </c>
      <c r="AV52" s="644">
        <v>7251.8700000000008</v>
      </c>
      <c r="AW52" s="644">
        <v>34670</v>
      </c>
    </row>
    <row r="53" spans="1:49" ht="12.75" customHeight="1">
      <c r="A53" s="90"/>
      <c r="B53" s="452"/>
      <c r="C53" s="452"/>
      <c r="D53" s="452"/>
      <c r="E53" s="452"/>
      <c r="F53" s="452"/>
      <c r="G53" s="452"/>
      <c r="H53" s="452"/>
      <c r="I53" s="452"/>
      <c r="J53" s="452"/>
      <c r="K53" s="452"/>
      <c r="L53" s="452"/>
      <c r="M53" s="452"/>
      <c r="N53" s="452"/>
      <c r="O53" s="452"/>
    </row>
    <row r="54" spans="1:49">
      <c r="A54" s="448" t="s">
        <v>596</v>
      </c>
      <c r="C54" s="448"/>
      <c r="D54" s="448"/>
      <c r="E54" s="448"/>
      <c r="F54" s="448"/>
      <c r="G54" s="448"/>
      <c r="H54" s="448"/>
      <c r="I54" s="448"/>
      <c r="J54" s="448"/>
      <c r="K54" s="448"/>
      <c r="L54" s="448"/>
      <c r="M54" s="448"/>
      <c r="N54" s="448"/>
      <c r="O54" s="448"/>
    </row>
    <row r="55" spans="1:49" ht="12.75" customHeight="1">
      <c r="A55" s="448" t="s">
        <v>108</v>
      </c>
      <c r="C55" s="473"/>
      <c r="D55" s="473"/>
      <c r="E55" s="473"/>
      <c r="F55" s="473"/>
      <c r="G55" s="473"/>
      <c r="H55" s="473"/>
      <c r="I55" s="473"/>
      <c r="J55" s="473"/>
      <c r="K55" s="473"/>
      <c r="L55" s="473"/>
      <c r="M55" s="473"/>
      <c r="N55" s="473"/>
      <c r="O55" s="473"/>
    </row>
    <row r="56" spans="1:49" ht="12.75" customHeight="1">
      <c r="A56" s="411" t="s">
        <v>705</v>
      </c>
    </row>
  </sheetData>
  <phoneticPr fontId="0" type="noConversion"/>
  <pageMargins left="0.75" right="0.75" top="1" bottom="1" header="0.5" footer="0.5"/>
  <pageSetup scale="78" orientation="landscape" r:id="rId1"/>
  <headerFooter alignWithMargins="0"/>
</worksheet>
</file>

<file path=xl/worksheets/sheet59.xml><?xml version="1.0" encoding="utf-8"?>
<worksheet xmlns="http://schemas.openxmlformats.org/spreadsheetml/2006/main" xmlns:r="http://schemas.openxmlformats.org/officeDocument/2006/relationships">
  <sheetPr codeName="Sheet59">
    <pageSetUpPr fitToPage="1"/>
  </sheetPr>
  <dimension ref="A1:BK56"/>
  <sheetViews>
    <sheetView showOutlineSymbols="0" view="pageBreakPreview" zoomScaleSheetLayoutView="100" workbookViewId="0">
      <pane xSplit="1" ySplit="2" topLeftCell="B45"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6.42578125" style="453" customWidth="1"/>
    <col min="2" max="9" width="8.7109375" style="453" customWidth="1"/>
    <col min="10" max="10" width="11.140625" style="453" customWidth="1"/>
    <col min="11" max="14" width="8.7109375" style="453" customWidth="1"/>
    <col min="15" max="15" width="10.85546875" style="453" customWidth="1"/>
    <col min="16" max="16384" width="3.85546875" style="453"/>
  </cols>
  <sheetData>
    <row r="1" spans="1:63" ht="12.75" customHeight="1">
      <c r="A1" s="453" t="s">
        <v>466</v>
      </c>
    </row>
    <row r="2" spans="1:63" ht="27.6" customHeight="1">
      <c r="A2" s="453" t="s">
        <v>471</v>
      </c>
      <c r="B2" s="460" t="s">
        <v>472</v>
      </c>
      <c r="C2" s="460" t="s">
        <v>474</v>
      </c>
      <c r="D2" s="460" t="s">
        <v>475</v>
      </c>
      <c r="E2" s="460" t="s">
        <v>479</v>
      </c>
      <c r="F2" s="460" t="s">
        <v>480</v>
      </c>
      <c r="G2" s="460" t="s">
        <v>481</v>
      </c>
      <c r="H2" s="460" t="s">
        <v>482</v>
      </c>
      <c r="I2" s="460" t="s">
        <v>487</v>
      </c>
      <c r="J2" s="460" t="s">
        <v>492</v>
      </c>
      <c r="K2" s="460" t="s">
        <v>494</v>
      </c>
      <c r="L2" s="460" t="s">
        <v>497</v>
      </c>
      <c r="M2" s="460" t="s">
        <v>498</v>
      </c>
      <c r="N2" s="460" t="s">
        <v>501</v>
      </c>
      <c r="O2" s="460" t="s">
        <v>502</v>
      </c>
    </row>
    <row r="3" spans="1:63" ht="12.75" hidden="1" customHeight="1">
      <c r="A3" s="462">
        <v>1960</v>
      </c>
      <c r="B3" s="452">
        <f t="shared" ref="B3:B8" si="0">B4*POWER(B$9/B$14, 1/5)</f>
        <v>4694.2727039834672</v>
      </c>
      <c r="C3" s="452">
        <f t="shared" ref="C3:C21" si="1">C4*POWER(C$26/C$31, 1/5)</f>
        <v>3596.9044913258967</v>
      </c>
      <c r="D3" s="452">
        <f t="shared" ref="D3:D8" si="2">D4*POWER(D$19/D$24, 1/5)</f>
        <v>7467.8289214681936</v>
      </c>
      <c r="E3" s="452">
        <f t="shared" ref="E3:E21" si="3">E4*POWER(E$26/E$31, 1/5)</f>
        <v>2288.4282038816086</v>
      </c>
      <c r="F3" s="467">
        <v>2089</v>
      </c>
      <c r="G3" s="452">
        <f>G4*POWER(G$5/G$10, 1/5)</f>
        <v>23087.39352307321</v>
      </c>
      <c r="H3" s="452">
        <f t="shared" ref="H3:H11" si="4">H4*POWER(H$13/H$18, 1/5)</f>
        <v>30954.126094551862</v>
      </c>
      <c r="I3" s="452">
        <f t="shared" ref="I3:I11" si="5">I4*POWER(I$13/I$18, 1/5)</f>
        <v>25031.759784831051</v>
      </c>
      <c r="J3" s="452">
        <f t="shared" ref="J3:J12" si="6">J4*POWER(J$14/J$19, 1/5)</f>
        <v>4904.0211015931427</v>
      </c>
      <c r="K3" s="452">
        <f t="shared" ref="K3:K13" si="7">K4*POWER(K$15/K$20, 1/5)</f>
        <v>1638.3435017472618</v>
      </c>
      <c r="L3" s="452">
        <f t="shared" ref="L3:L13" si="8">L4*POWER(L$15/L$20, 1/5)</f>
        <v>14178.629650823408</v>
      </c>
      <c r="M3" s="452">
        <f>M4*POWER(M$6/M$11, 1/5)</f>
        <v>3850.0882645848815</v>
      </c>
      <c r="N3" s="452">
        <f t="shared" ref="N3:N21" si="9">N4*POWER(N$27/N$32, 1/5)</f>
        <v>23456.045535888785</v>
      </c>
      <c r="O3" s="467">
        <v>83343</v>
      </c>
      <c r="BK3" s="411"/>
    </row>
    <row r="4" spans="1:63" s="468" customFormat="1" ht="12.75" hidden="1" customHeight="1">
      <c r="A4" s="462">
        <v>1961</v>
      </c>
      <c r="B4" s="452">
        <f t="shared" si="0"/>
        <v>4790.8845234446835</v>
      </c>
      <c r="C4" s="452">
        <f t="shared" si="1"/>
        <v>3643.419895572506</v>
      </c>
      <c r="D4" s="452">
        <f t="shared" si="2"/>
        <v>7634.7512096153268</v>
      </c>
      <c r="E4" s="452">
        <f t="shared" si="3"/>
        <v>2300.1403896040729</v>
      </c>
      <c r="F4" s="467">
        <v>2098</v>
      </c>
      <c r="G4" s="452">
        <f>G5*POWER(G$5/G$10, 1/5)</f>
        <v>23082.411223942254</v>
      </c>
      <c r="H4" s="452">
        <f t="shared" si="4"/>
        <v>30946.905911183694</v>
      </c>
      <c r="I4" s="452">
        <f t="shared" si="5"/>
        <v>25204.509072893925</v>
      </c>
      <c r="J4" s="452">
        <f t="shared" si="6"/>
        <v>4992.4683611276969</v>
      </c>
      <c r="K4" s="452">
        <f t="shared" si="7"/>
        <v>1655.6112106395337</v>
      </c>
      <c r="L4" s="452">
        <f t="shared" si="8"/>
        <v>14320.159365554007</v>
      </c>
      <c r="M4" s="452">
        <f>M5*POWER(M$6/M$11, 1/5)</f>
        <v>3864.4386221324758</v>
      </c>
      <c r="N4" s="452">
        <f t="shared" si="9"/>
        <v>23614.115137348181</v>
      </c>
      <c r="O4" s="467">
        <v>83807</v>
      </c>
    </row>
    <row r="5" spans="1:63" s="468" customFormat="1" ht="12.75" hidden="1" customHeight="1">
      <c r="A5" s="462">
        <v>1962</v>
      </c>
      <c r="B5" s="452">
        <f t="shared" si="0"/>
        <v>4889.4846900361563</v>
      </c>
      <c r="C5" s="452">
        <f t="shared" si="1"/>
        <v>3690.5368400705852</v>
      </c>
      <c r="D5" s="452">
        <f t="shared" si="2"/>
        <v>7805.4045755058423</v>
      </c>
      <c r="E5" s="452">
        <f t="shared" si="3"/>
        <v>2311.9125183451406</v>
      </c>
      <c r="F5" s="467">
        <v>2109</v>
      </c>
      <c r="G5" s="467">
        <v>23077.43</v>
      </c>
      <c r="H5" s="452">
        <f t="shared" si="4"/>
        <v>30939.687411954426</v>
      </c>
      <c r="I5" s="452">
        <f t="shared" si="5"/>
        <v>25378.450539085014</v>
      </c>
      <c r="J5" s="452">
        <f t="shared" si="6"/>
        <v>5082.5108254048719</v>
      </c>
      <c r="K5" s="452">
        <f t="shared" si="7"/>
        <v>1673.0609166344098</v>
      </c>
      <c r="L5" s="452">
        <f t="shared" si="8"/>
        <v>14463.101816257336</v>
      </c>
      <c r="M5" s="452">
        <f>M6*POWER(M$6/M$11, 1/5)</f>
        <v>3878.8424674828402</v>
      </c>
      <c r="N5" s="452">
        <f t="shared" si="9"/>
        <v>23773.24996520592</v>
      </c>
      <c r="O5" s="467">
        <v>84267</v>
      </c>
    </row>
    <row r="6" spans="1:63" s="468" customFormat="1" ht="12.75" hidden="1" customHeight="1">
      <c r="A6" s="462">
        <v>1963</v>
      </c>
      <c r="B6" s="452">
        <f t="shared" si="0"/>
        <v>4990.1141255036146</v>
      </c>
      <c r="C6" s="452">
        <f t="shared" si="1"/>
        <v>3738.2631039780285</v>
      </c>
      <c r="D6" s="452">
        <f t="shared" si="2"/>
        <v>7979.872416876985</v>
      </c>
      <c r="E6" s="452">
        <f t="shared" si="3"/>
        <v>2323.7448968934473</v>
      </c>
      <c r="F6" s="467">
        <v>2120</v>
      </c>
      <c r="G6" s="467">
        <v>22782.82</v>
      </c>
      <c r="H6" s="452">
        <f t="shared" si="4"/>
        <v>30932.470596471227</v>
      </c>
      <c r="I6" s="452">
        <f t="shared" si="5"/>
        <v>25553.592410869136</v>
      </c>
      <c r="J6" s="452">
        <f t="shared" si="6"/>
        <v>5174.1772649957875</v>
      </c>
      <c r="K6" s="452">
        <f t="shared" si="7"/>
        <v>1690.6945379334047</v>
      </c>
      <c r="L6" s="452">
        <f t="shared" si="8"/>
        <v>14607.471104727723</v>
      </c>
      <c r="M6" s="467">
        <v>3893.3</v>
      </c>
      <c r="N6" s="452">
        <f t="shared" si="9"/>
        <v>23933.457197991389</v>
      </c>
      <c r="O6" s="467">
        <v>84777</v>
      </c>
    </row>
    <row r="7" spans="1:63" s="468" customFormat="1" ht="12.75" hidden="1" customHeight="1">
      <c r="A7" s="462">
        <v>1964</v>
      </c>
      <c r="B7" s="452">
        <f t="shared" si="0"/>
        <v>5092.8145937944564</v>
      </c>
      <c r="C7" s="452">
        <f t="shared" si="1"/>
        <v>3786.6065670533085</v>
      </c>
      <c r="D7" s="452">
        <f t="shared" si="2"/>
        <v>8158.239995587589</v>
      </c>
      <c r="E7" s="452">
        <f t="shared" si="3"/>
        <v>2335.6378336077742</v>
      </c>
      <c r="F7" s="467">
        <v>2131</v>
      </c>
      <c r="G7" s="467">
        <v>23151.4</v>
      </c>
      <c r="H7" s="452">
        <f t="shared" si="4"/>
        <v>30925.255464341353</v>
      </c>
      <c r="I7" s="452">
        <f t="shared" si="5"/>
        <v>25729.94297249052</v>
      </c>
      <c r="J7" s="452">
        <f t="shared" si="6"/>
        <v>5267.4969693678177</v>
      </c>
      <c r="K7" s="452">
        <f t="shared" si="7"/>
        <v>1708.5140129553722</v>
      </c>
      <c r="L7" s="452">
        <f t="shared" si="8"/>
        <v>14753.281473522251</v>
      </c>
      <c r="M7" s="467">
        <v>3900.9</v>
      </c>
      <c r="N7" s="452">
        <f t="shared" si="9"/>
        <v>24094.74406260988</v>
      </c>
      <c r="O7" s="467">
        <v>85297</v>
      </c>
    </row>
    <row r="8" spans="1:63" ht="12.75" hidden="1" customHeight="1">
      <c r="A8" s="462">
        <v>1965</v>
      </c>
      <c r="B8" s="452">
        <f t="shared" si="0"/>
        <v>5197.6287183909235</v>
      </c>
      <c r="C8" s="452">
        <f t="shared" si="1"/>
        <v>3835.5752109564505</v>
      </c>
      <c r="D8" s="452">
        <f t="shared" si="2"/>
        <v>8340.5944792852697</v>
      </c>
      <c r="E8" s="452">
        <f t="shared" si="3"/>
        <v>2347.5916384250845</v>
      </c>
      <c r="F8" s="467">
        <v>2134</v>
      </c>
      <c r="G8" s="467">
        <v>23809.55</v>
      </c>
      <c r="H8" s="452">
        <f t="shared" si="4"/>
        <v>30918.042015172156</v>
      </c>
      <c r="I8" s="452">
        <f t="shared" si="5"/>
        <v>25907.510565364657</v>
      </c>
      <c r="J8" s="452">
        <f t="shared" si="6"/>
        <v>5362.4997562432245</v>
      </c>
      <c r="K8" s="452">
        <f t="shared" si="7"/>
        <v>1726.52130054959</v>
      </c>
      <c r="L8" s="452">
        <f t="shared" si="8"/>
        <v>14900.547307365832</v>
      </c>
      <c r="M8" s="467">
        <v>3912.9</v>
      </c>
      <c r="N8" s="452">
        <f t="shared" si="9"/>
        <v>24257.117834668581</v>
      </c>
      <c r="O8" s="467">
        <v>85829</v>
      </c>
    </row>
    <row r="9" spans="1:63" s="468" customFormat="1" ht="12.75" hidden="1" customHeight="1">
      <c r="A9" s="462">
        <v>1966</v>
      </c>
      <c r="B9" s="467">
        <v>5304.6</v>
      </c>
      <c r="C9" s="452">
        <f t="shared" si="1"/>
        <v>3885.1771205668297</v>
      </c>
      <c r="D9" s="452">
        <f t="shared" ref="D9:D17" si="10">D10*POWER(D$19/D$24, 1/5)</f>
        <v>8527.0249840049637</v>
      </c>
      <c r="E9" s="452">
        <f t="shared" si="3"/>
        <v>2359.6066228686</v>
      </c>
      <c r="F9" s="467">
        <v>2147</v>
      </c>
      <c r="G9" s="467">
        <v>23086.799999999999</v>
      </c>
      <c r="H9" s="452">
        <f t="shared" si="4"/>
        <v>30910.830248571077</v>
      </c>
      <c r="I9" s="452">
        <f t="shared" si="5"/>
        <v>26086.303588472852</v>
      </c>
      <c r="J9" s="452">
        <f t="shared" si="6"/>
        <v>5459.2159811265847</v>
      </c>
      <c r="K9" s="452">
        <f t="shared" si="7"/>
        <v>1744.7183802110908</v>
      </c>
      <c r="L9" s="452">
        <f t="shared" si="8"/>
        <v>15049.283134570318</v>
      </c>
      <c r="M9" s="467">
        <v>3931.8</v>
      </c>
      <c r="N9" s="452">
        <f t="shared" si="9"/>
        <v>24420.585838804785</v>
      </c>
      <c r="O9" s="467">
        <v>86533</v>
      </c>
    </row>
    <row r="10" spans="1:63" s="468" customFormat="1" ht="12.75" hidden="1" customHeight="1">
      <c r="A10" s="462">
        <v>1967</v>
      </c>
      <c r="B10" s="467">
        <v>5396.1</v>
      </c>
      <c r="C10" s="452">
        <f t="shared" si="1"/>
        <v>3935.4204853180095</v>
      </c>
      <c r="D10" s="452">
        <f t="shared" si="10"/>
        <v>8717.6226177196422</v>
      </c>
      <c r="E10" s="452">
        <f t="shared" si="3"/>
        <v>2371.6831000559191</v>
      </c>
      <c r="F10" s="467">
        <v>2159</v>
      </c>
      <c r="G10" s="467">
        <v>23052.54</v>
      </c>
      <c r="H10" s="452">
        <f t="shared" si="4"/>
        <v>30903.62016414565</v>
      </c>
      <c r="I10" s="452">
        <f t="shared" si="5"/>
        <v>26266.3304987595</v>
      </c>
      <c r="J10" s="452">
        <f t="shared" si="6"/>
        <v>5557.6765470040491</v>
      </c>
      <c r="K10" s="452">
        <f t="shared" si="7"/>
        <v>1763.1072522982636</v>
      </c>
      <c r="L10" s="452">
        <f t="shared" si="8"/>
        <v>15199.50362846777</v>
      </c>
      <c r="M10" s="467">
        <v>3944.1</v>
      </c>
      <c r="N10" s="452">
        <f t="shared" si="9"/>
        <v>24585.155449016303</v>
      </c>
      <c r="O10" s="467">
        <v>84942</v>
      </c>
    </row>
    <row r="11" spans="1:63" s="468" customFormat="1" ht="12.75" hidden="1" customHeight="1">
      <c r="A11" s="462">
        <v>1968</v>
      </c>
      <c r="B11" s="467">
        <v>5488.8</v>
      </c>
      <c r="C11" s="452">
        <f t="shared" si="1"/>
        <v>3986.313600549845</v>
      </c>
      <c r="D11" s="452">
        <f t="shared" si="10"/>
        <v>8912.480524864477</v>
      </c>
      <c r="E11" s="452">
        <f t="shared" si="3"/>
        <v>2383.8213847071784</v>
      </c>
      <c r="F11" s="467">
        <v>2165</v>
      </c>
      <c r="G11" s="467">
        <v>22665.54</v>
      </c>
      <c r="H11" s="452">
        <f t="shared" si="4"/>
        <v>30896.411761503503</v>
      </c>
      <c r="I11" s="452">
        <f t="shared" si="5"/>
        <v>26447.599811532091</v>
      </c>
      <c r="J11" s="452">
        <f t="shared" si="6"/>
        <v>5657.9129142175343</v>
      </c>
      <c r="K11" s="452">
        <f t="shared" si="7"/>
        <v>1781.6899382527481</v>
      </c>
      <c r="L11" s="452">
        <f t="shared" si="8"/>
        <v>15351.223608858034</v>
      </c>
      <c r="M11" s="467">
        <v>3966.4</v>
      </c>
      <c r="N11" s="452">
        <f t="shared" si="9"/>
        <v>24750.834088994099</v>
      </c>
      <c r="O11" s="467">
        <v>86096</v>
      </c>
    </row>
    <row r="12" spans="1:63" s="468" customFormat="1" ht="12.75" hidden="1" customHeight="1">
      <c r="A12" s="462">
        <v>1969</v>
      </c>
      <c r="B12" s="467">
        <v>5607.7</v>
      </c>
      <c r="C12" s="452">
        <f t="shared" si="1"/>
        <v>4037.8648688780681</v>
      </c>
      <c r="D12" s="452">
        <f t="shared" si="10"/>
        <v>9111.6939318562181</v>
      </c>
      <c r="E12" s="452">
        <f t="shared" si="3"/>
        <v>2396.0217931532529</v>
      </c>
      <c r="F12" s="467">
        <v>2168</v>
      </c>
      <c r="G12" s="467">
        <v>22706.45</v>
      </c>
      <c r="H12" s="452">
        <f>H13*POWER(H$13/H$18, 1/5)</f>
        <v>30889.205040252349</v>
      </c>
      <c r="I12" s="452">
        <f>I13*POWER(I$13/I$18, 1/5)</f>
        <v>26630.120100863991</v>
      </c>
      <c r="J12" s="452">
        <f t="shared" si="6"/>
        <v>5759.9571105170016</v>
      </c>
      <c r="K12" s="452">
        <f t="shared" si="7"/>
        <v>1800.4684808216462</v>
      </c>
      <c r="L12" s="452">
        <f t="shared" si="8"/>
        <v>15504.458043470771</v>
      </c>
      <c r="M12" s="467">
        <v>4001.8</v>
      </c>
      <c r="N12" s="452">
        <f t="shared" si="9"/>
        <v>24917.629232457173</v>
      </c>
      <c r="O12" s="467">
        <v>87093</v>
      </c>
    </row>
    <row r="13" spans="1:63" ht="12.75" hidden="1" customHeight="1">
      <c r="A13" s="462">
        <v>1970</v>
      </c>
      <c r="B13" s="467">
        <v>5747</v>
      </c>
      <c r="C13" s="452">
        <f t="shared" si="1"/>
        <v>4090.0828015815887</v>
      </c>
      <c r="D13" s="452">
        <f t="shared" si="10"/>
        <v>9315.3601936300311</v>
      </c>
      <c r="E13" s="452">
        <f t="shared" si="3"/>
        <v>2408.2846433440013</v>
      </c>
      <c r="F13" s="467">
        <v>2177</v>
      </c>
      <c r="G13" s="467">
        <v>22727.85</v>
      </c>
      <c r="H13" s="467">
        <v>30882</v>
      </c>
      <c r="I13" s="467">
        <v>26813.9</v>
      </c>
      <c r="J13" s="452">
        <f>J14*POWER(J$14/J$19, 1/5)</f>
        <v>5863.841741294038</v>
      </c>
      <c r="K13" s="452">
        <f t="shared" si="7"/>
        <v>1819.4449442820758</v>
      </c>
      <c r="L13" s="452">
        <f t="shared" si="8"/>
        <v>15659.222049442076</v>
      </c>
      <c r="M13" s="467">
        <v>4054.7</v>
      </c>
      <c r="N13" s="452">
        <f t="shared" si="9"/>
        <v>25085.548403489694</v>
      </c>
      <c r="O13" s="467">
        <v>88236</v>
      </c>
    </row>
    <row r="14" spans="1:63" s="468" customFormat="1" ht="12.75" hidden="1" customHeight="1">
      <c r="A14" s="462">
        <v>1971</v>
      </c>
      <c r="B14" s="467">
        <v>5873.4000000000005</v>
      </c>
      <c r="C14" s="452">
        <f t="shared" si="1"/>
        <v>4142.9760200077308</v>
      </c>
      <c r="D14" s="452">
        <f t="shared" si="10"/>
        <v>9523.5788412165293</v>
      </c>
      <c r="E14" s="452">
        <f t="shared" si="3"/>
        <v>2420.61025485655</v>
      </c>
      <c r="F14" s="467">
        <v>2206</v>
      </c>
      <c r="G14" s="467">
        <v>23102.09</v>
      </c>
      <c r="H14" s="467">
        <v>30861</v>
      </c>
      <c r="I14" s="467">
        <v>26776.799999999999</v>
      </c>
      <c r="J14" s="467">
        <v>5969.6</v>
      </c>
      <c r="K14" s="452">
        <f>K15*POWER(K$15/K$20, 1/5)</f>
        <v>1838.6214146680923</v>
      </c>
      <c r="L14" s="452">
        <f>L15*POWER(L$15/L$20, 1/5)</f>
        <v>15815.530894805841</v>
      </c>
      <c r="M14" s="467">
        <v>4090.7</v>
      </c>
      <c r="N14" s="452">
        <f t="shared" si="9"/>
        <v>25254.599176880416</v>
      </c>
      <c r="O14" s="467">
        <v>89437</v>
      </c>
    </row>
    <row r="15" spans="1:63" s="468" customFormat="1" ht="12.75" hidden="1" customHeight="1">
      <c r="A15" s="462">
        <v>1972</v>
      </c>
      <c r="B15" s="467">
        <v>6025.2</v>
      </c>
      <c r="C15" s="452">
        <f t="shared" si="1"/>
        <v>4196.5532569956476</v>
      </c>
      <c r="D15" s="452">
        <f t="shared" si="10"/>
        <v>9736.4516303822656</v>
      </c>
      <c r="E15" s="452">
        <f t="shared" si="3"/>
        <v>2432.9989489036229</v>
      </c>
      <c r="F15" s="467">
        <v>2243</v>
      </c>
      <c r="G15" s="467">
        <v>23418.89</v>
      </c>
      <c r="H15" s="467">
        <v>30875</v>
      </c>
      <c r="I15" s="467">
        <v>26989.5</v>
      </c>
      <c r="J15" s="467">
        <v>6102.9999999999991</v>
      </c>
      <c r="K15" s="467">
        <v>1858</v>
      </c>
      <c r="L15" s="467">
        <v>15973.4</v>
      </c>
      <c r="M15" s="467">
        <v>4117</v>
      </c>
      <c r="N15" s="452">
        <f t="shared" si="9"/>
        <v>25424.789178464373</v>
      </c>
      <c r="O15" s="467">
        <v>91449</v>
      </c>
    </row>
    <row r="16" spans="1:63" s="468" customFormat="1" ht="12.75" hidden="1" customHeight="1">
      <c r="A16" s="462">
        <v>1973</v>
      </c>
      <c r="B16" s="467">
        <v>6145.8</v>
      </c>
      <c r="C16" s="452">
        <f t="shared" si="1"/>
        <v>4250.8233583181382</v>
      </c>
      <c r="D16" s="452">
        <f t="shared" si="10"/>
        <v>9954.0825913574372</v>
      </c>
      <c r="E16" s="452">
        <f t="shared" si="3"/>
        <v>2445.4510483419126</v>
      </c>
      <c r="F16" s="467">
        <v>2286</v>
      </c>
      <c r="G16" s="467">
        <v>23691.35</v>
      </c>
      <c r="H16" s="467">
        <v>30948</v>
      </c>
      <c r="I16" s="467">
        <v>27326.6</v>
      </c>
      <c r="J16" s="467">
        <v>6216.8</v>
      </c>
      <c r="K16" s="467">
        <v>1866</v>
      </c>
      <c r="L16" s="467">
        <v>16065.2</v>
      </c>
      <c r="M16" s="467">
        <v>4129.9000000000005</v>
      </c>
      <c r="N16" s="452">
        <f t="shared" si="9"/>
        <v>25596.126085466876</v>
      </c>
      <c r="O16" s="467">
        <v>93176</v>
      </c>
    </row>
    <row r="17" spans="1:15" s="468" customFormat="1" ht="12.75" hidden="1" customHeight="1">
      <c r="A17" s="462">
        <v>1974</v>
      </c>
      <c r="B17" s="467">
        <v>6286.9</v>
      </c>
      <c r="C17" s="452">
        <f t="shared" si="1"/>
        <v>4305.7952841421156</v>
      </c>
      <c r="D17" s="452">
        <f t="shared" si="10"/>
        <v>10176.578079675113</v>
      </c>
      <c r="E17" s="452">
        <f t="shared" si="3"/>
        <v>2457.9668776804929</v>
      </c>
      <c r="F17" s="467">
        <v>2323</v>
      </c>
      <c r="G17" s="467">
        <v>23957.1</v>
      </c>
      <c r="H17" s="467">
        <v>30958</v>
      </c>
      <c r="I17" s="467">
        <v>27562.5</v>
      </c>
      <c r="J17" s="467">
        <v>6319.8</v>
      </c>
      <c r="K17" s="467">
        <v>1883</v>
      </c>
      <c r="L17" s="467">
        <v>16128.7</v>
      </c>
      <c r="M17" s="467">
        <v>4143.5</v>
      </c>
      <c r="N17" s="452">
        <f t="shared" si="9"/>
        <v>25768.617626849831</v>
      </c>
      <c r="O17" s="467">
        <v>95001</v>
      </c>
    </row>
    <row r="18" spans="1:15" ht="12.75" hidden="1" customHeight="1">
      <c r="A18" s="462">
        <v>1975</v>
      </c>
      <c r="B18" s="467">
        <v>6392.7</v>
      </c>
      <c r="C18" s="452">
        <f t="shared" si="1"/>
        <v>4361.4781105079574</v>
      </c>
      <c r="D18" s="452">
        <f>D19*POWER(D$19/D$24, 1/5)</f>
        <v>10404.04682814684</v>
      </c>
      <c r="E18" s="452">
        <f t="shared" si="3"/>
        <v>2470.5467630892767</v>
      </c>
      <c r="F18" s="467">
        <v>2353</v>
      </c>
      <c r="G18" s="467">
        <v>24181.75</v>
      </c>
      <c r="H18" s="467">
        <v>30846</v>
      </c>
      <c r="I18" s="467">
        <v>27752</v>
      </c>
      <c r="J18" s="467">
        <v>6425.6</v>
      </c>
      <c r="K18" s="467">
        <v>1938</v>
      </c>
      <c r="L18" s="467">
        <v>16186.6</v>
      </c>
      <c r="M18" s="467">
        <v>4159.5</v>
      </c>
      <c r="N18" s="452">
        <f t="shared" si="9"/>
        <v>25942.271583660389</v>
      </c>
      <c r="O18" s="467">
        <v>96615</v>
      </c>
    </row>
    <row r="19" spans="1:15" s="468" customFormat="1" ht="12.75" hidden="1" customHeight="1">
      <c r="A19" s="462">
        <v>1976</v>
      </c>
      <c r="B19" s="467">
        <v>6492.4000000000005</v>
      </c>
      <c r="C19" s="452">
        <f t="shared" si="1"/>
        <v>4417.8810308279881</v>
      </c>
      <c r="D19" s="467">
        <v>10636.6</v>
      </c>
      <c r="E19" s="452">
        <f t="shared" si="3"/>
        <v>2483.1910324075166</v>
      </c>
      <c r="F19" s="467">
        <v>2380</v>
      </c>
      <c r="G19" s="467">
        <v>24431.02</v>
      </c>
      <c r="H19" s="467">
        <v>30721</v>
      </c>
      <c r="I19" s="467">
        <v>27913.5</v>
      </c>
      <c r="J19" s="467">
        <v>6527.7000000000007</v>
      </c>
      <c r="K19" s="467">
        <v>1948</v>
      </c>
      <c r="L19" s="467">
        <v>16696.900000000001</v>
      </c>
      <c r="M19" s="467">
        <v>4156</v>
      </c>
      <c r="N19" s="452">
        <f t="shared" si="9"/>
        <v>26117.095789381954</v>
      </c>
      <c r="O19" s="467">
        <v>98344</v>
      </c>
    </row>
    <row r="20" spans="1:15" s="468" customFormat="1" ht="12.75" hidden="1" customHeight="1">
      <c r="A20" s="462">
        <v>1977</v>
      </c>
      <c r="B20" s="467">
        <v>6597.7000000000007</v>
      </c>
      <c r="C20" s="452">
        <f t="shared" si="1"/>
        <v>4475.0133574043439</v>
      </c>
      <c r="D20" s="467">
        <v>10884.8</v>
      </c>
      <c r="E20" s="452">
        <f t="shared" si="3"/>
        <v>2495.9000151523474</v>
      </c>
      <c r="F20" s="467">
        <v>2400</v>
      </c>
      <c r="G20" s="467">
        <v>24671</v>
      </c>
      <c r="H20" s="467">
        <v>30670</v>
      </c>
      <c r="I20" s="467">
        <v>27940</v>
      </c>
      <c r="J20" s="467">
        <v>6619.0000000000009</v>
      </c>
      <c r="K20" s="467">
        <v>1958</v>
      </c>
      <c r="L20" s="467">
        <v>16786.7</v>
      </c>
      <c r="M20" s="467">
        <v>4184</v>
      </c>
      <c r="N20" s="452">
        <f t="shared" si="9"/>
        <v>26293.098130287541</v>
      </c>
      <c r="O20" s="467">
        <v>100171</v>
      </c>
    </row>
    <row r="21" spans="1:15" s="468" customFormat="1" ht="12.75" hidden="1" customHeight="1">
      <c r="A21" s="462">
        <v>1978</v>
      </c>
      <c r="B21" s="467">
        <v>6747.8</v>
      </c>
      <c r="C21" s="452">
        <f t="shared" si="1"/>
        <v>4532.8845229664603</v>
      </c>
      <c r="D21" s="467">
        <v>11114.4</v>
      </c>
      <c r="E21" s="452">
        <f t="shared" si="3"/>
        <v>2508.6740425273738</v>
      </c>
      <c r="F21" s="467">
        <v>2424</v>
      </c>
      <c r="G21" s="467">
        <v>24979.16</v>
      </c>
      <c r="H21" s="467">
        <v>30652</v>
      </c>
      <c r="I21" s="467">
        <v>28068</v>
      </c>
      <c r="J21" s="467">
        <v>6710.2</v>
      </c>
      <c r="K21" s="467">
        <v>1976</v>
      </c>
      <c r="L21" s="467">
        <v>16923.099999999999</v>
      </c>
      <c r="M21" s="467">
        <v>4195</v>
      </c>
      <c r="N21" s="452">
        <f t="shared" si="9"/>
        <v>26470.28654579553</v>
      </c>
      <c r="O21" s="467">
        <v>102044</v>
      </c>
    </row>
    <row r="22" spans="1:15" s="468" customFormat="1" ht="12.75" hidden="1" customHeight="1">
      <c r="A22" s="462">
        <v>1979</v>
      </c>
      <c r="B22" s="467">
        <v>6838.84</v>
      </c>
      <c r="C22" s="452">
        <f>C23*POWER(C$26/C$31, 1/5)</f>
        <v>4591.5040822284473</v>
      </c>
      <c r="D22" s="467">
        <v>11347.3</v>
      </c>
      <c r="E22" s="452">
        <f>E23*POWER(E$26/E$31, 1/5)</f>
        <v>2521.5134474313027</v>
      </c>
      <c r="F22" s="467">
        <v>2446</v>
      </c>
      <c r="G22" s="467">
        <v>25154.32</v>
      </c>
      <c r="H22" s="467">
        <v>30716</v>
      </c>
      <c r="I22" s="467">
        <v>28173</v>
      </c>
      <c r="J22" s="467">
        <v>6804.2000000000007</v>
      </c>
      <c r="K22" s="467">
        <v>1987</v>
      </c>
      <c r="L22" s="467">
        <v>17075</v>
      </c>
      <c r="M22" s="467">
        <v>4203</v>
      </c>
      <c r="N22" s="452">
        <f>N23*POWER(N$27/N$32, 1/5)</f>
        <v>26648.669028827804</v>
      </c>
      <c r="O22" s="467">
        <v>104085</v>
      </c>
    </row>
    <row r="23" spans="1:15" ht="18" customHeight="1">
      <c r="A23" s="462">
        <v>1980</v>
      </c>
      <c r="B23" s="296">
        <v>6960.5360000000001</v>
      </c>
      <c r="C23" s="452">
        <f>C24*POWER(C$26/C$31, 1/5)</f>
        <v>4650.8817134666024</v>
      </c>
      <c r="D23" s="296">
        <v>11610.6</v>
      </c>
      <c r="E23" s="452">
        <f>E24*POWER(E$26/E$31, 1/5)</f>
        <v>2534.4185644666172</v>
      </c>
      <c r="F23" s="296">
        <v>2471</v>
      </c>
      <c r="G23" s="467">
        <v>25567.98</v>
      </c>
      <c r="H23" s="296">
        <v>30950</v>
      </c>
      <c r="I23" s="467">
        <v>28168</v>
      </c>
      <c r="J23" s="296">
        <v>6906.2000000000016</v>
      </c>
      <c r="K23" s="467">
        <v>1961</v>
      </c>
      <c r="L23" s="467">
        <v>17258.099999999999</v>
      </c>
      <c r="M23" s="467">
        <v>4212</v>
      </c>
      <c r="N23" s="452">
        <f>N24*POWER(N$27/N$32, 1/5)</f>
        <v>26828.253626170314</v>
      </c>
      <c r="O23" s="296">
        <v>106216</v>
      </c>
    </row>
    <row r="24" spans="1:15" s="468" customFormat="1" ht="18" customHeight="1">
      <c r="A24" s="462">
        <v>1981</v>
      </c>
      <c r="B24" s="467">
        <v>7113.893</v>
      </c>
      <c r="C24" s="452">
        <f>C25*POWER(C$26/C$31, 1/5)</f>
        <v>4711.0272201173266</v>
      </c>
      <c r="D24" s="467">
        <v>11879.7</v>
      </c>
      <c r="E24" s="452">
        <f>E25*POWER(E$26/E$31, 1/5)</f>
        <v>2547.3897299482983</v>
      </c>
      <c r="F24" s="467">
        <v>2500</v>
      </c>
      <c r="G24" s="467">
        <v>26056.97</v>
      </c>
      <c r="H24" s="467">
        <v>31295</v>
      </c>
      <c r="I24" s="467">
        <v>28216</v>
      </c>
      <c r="J24" s="467">
        <v>7008.9999999999991</v>
      </c>
      <c r="K24" s="467">
        <v>1976</v>
      </c>
      <c r="L24" s="467">
        <v>17462.900000000001</v>
      </c>
      <c r="M24" s="467">
        <v>4217</v>
      </c>
      <c r="N24" s="452">
        <f>N25*POWER(N$27/N$32, 1/5)</f>
        <v>27009.048438836064</v>
      </c>
      <c r="O24" s="467">
        <v>108245</v>
      </c>
    </row>
    <row r="25" spans="1:15" s="468" customFormat="1" ht="18" customHeight="1">
      <c r="A25" s="462">
        <v>1982</v>
      </c>
      <c r="B25" s="467">
        <v>7282.4879999999994</v>
      </c>
      <c r="C25" s="452">
        <f>C26*POWER(C$26/C$31, 1/5)</f>
        <v>4771.9505323957019</v>
      </c>
      <c r="D25" s="467">
        <v>12168.7</v>
      </c>
      <c r="E25" s="452">
        <f>E26*POWER(E$26/E$31, 1/5)</f>
        <v>2560.4272819125881</v>
      </c>
      <c r="F25" s="467">
        <v>2528</v>
      </c>
      <c r="G25" s="467">
        <v>26514.790000000012</v>
      </c>
      <c r="H25" s="467">
        <v>31697</v>
      </c>
      <c r="I25" s="467">
        <v>28408</v>
      </c>
      <c r="J25" s="467">
        <v>7107.1000000000013</v>
      </c>
      <c r="K25" s="467">
        <v>2004</v>
      </c>
      <c r="L25" s="467">
        <v>17656.5</v>
      </c>
      <c r="M25" s="467">
        <v>4224</v>
      </c>
      <c r="N25" s="452">
        <f>N26*POWER(N$27/N$32, 1/5)</f>
        <v>27191.061622430549</v>
      </c>
      <c r="O25" s="467">
        <v>110277</v>
      </c>
    </row>
    <row r="26" spans="1:15" s="468" customFormat="1" ht="18" customHeight="1">
      <c r="A26" s="462">
        <v>1983</v>
      </c>
      <c r="B26" s="467">
        <v>7443.26</v>
      </c>
      <c r="C26" s="467">
        <v>4833.6617089350002</v>
      </c>
      <c r="D26" s="467">
        <v>12448.9</v>
      </c>
      <c r="E26" s="467">
        <v>2573.5315601257998</v>
      </c>
      <c r="F26" s="467">
        <v>2554</v>
      </c>
      <c r="G26" s="467">
        <v>26960.32</v>
      </c>
      <c r="H26" s="467">
        <v>32064</v>
      </c>
      <c r="I26" s="467">
        <v>29062</v>
      </c>
      <c r="J26" s="467">
        <v>7208.9000000000005</v>
      </c>
      <c r="K26" s="467">
        <v>1973</v>
      </c>
      <c r="L26" s="467">
        <v>17860.400000000001</v>
      </c>
      <c r="M26" s="467">
        <v>4229</v>
      </c>
      <c r="N26" s="452">
        <f>N27*POWER(N$27/N$32, 1/5)</f>
        <v>27374.301387519648</v>
      </c>
      <c r="O26" s="467">
        <v>112248</v>
      </c>
    </row>
    <row r="27" spans="1:15" s="468" customFormat="1" ht="18" customHeight="1">
      <c r="A27" s="462">
        <v>1984</v>
      </c>
      <c r="B27" s="467">
        <v>7597.8319999999994</v>
      </c>
      <c r="C27" s="467">
        <v>4987.5696945170002</v>
      </c>
      <c r="D27" s="467">
        <v>12717.6</v>
      </c>
      <c r="E27" s="467">
        <v>2571.4291098581002</v>
      </c>
      <c r="F27" s="467">
        <v>2582</v>
      </c>
      <c r="G27" s="467">
        <v>27357.360000000001</v>
      </c>
      <c r="H27" s="467">
        <v>32349</v>
      </c>
      <c r="I27" s="467">
        <v>29413</v>
      </c>
      <c r="J27" s="467">
        <v>7316.6</v>
      </c>
      <c r="K27" s="467">
        <v>1984</v>
      </c>
      <c r="L27" s="467">
        <v>18079.5</v>
      </c>
      <c r="M27" s="467">
        <v>4238</v>
      </c>
      <c r="N27" s="467">
        <v>27558.776000000002</v>
      </c>
      <c r="O27" s="467">
        <v>114527</v>
      </c>
    </row>
    <row r="28" spans="1:15" ht="18" customHeight="1">
      <c r="A28" s="462">
        <v>1985</v>
      </c>
      <c r="B28" s="296">
        <v>7755.1920000000009</v>
      </c>
      <c r="C28" s="467">
        <v>5111.4833407570004</v>
      </c>
      <c r="D28" s="296">
        <v>12971.8</v>
      </c>
      <c r="E28" s="467">
        <v>2577.299218829</v>
      </c>
      <c r="F28" s="467">
        <v>2607</v>
      </c>
      <c r="G28" s="296">
        <v>27513.420000000009</v>
      </c>
      <c r="H28" s="296">
        <v>32544</v>
      </c>
      <c r="I28" s="296">
        <v>29708</v>
      </c>
      <c r="J28" s="467">
        <v>7418.5</v>
      </c>
      <c r="K28" s="467">
        <v>2003</v>
      </c>
      <c r="L28" s="467">
        <v>18305.900000000001</v>
      </c>
      <c r="M28" s="467">
        <v>4233</v>
      </c>
      <c r="N28" s="296">
        <v>27622.723000000002</v>
      </c>
      <c r="O28" s="296">
        <v>116607</v>
      </c>
    </row>
    <row r="29" spans="1:15" s="468" customFormat="1" ht="18" customHeight="1">
      <c r="A29" s="462">
        <v>1986</v>
      </c>
      <c r="B29" s="467">
        <v>7920.2329999999993</v>
      </c>
      <c r="C29" s="467">
        <v>5126.2080805408004</v>
      </c>
      <c r="D29" s="467">
        <v>13230</v>
      </c>
      <c r="E29" s="467">
        <v>2629.9704243895999</v>
      </c>
      <c r="F29" s="467">
        <v>2631</v>
      </c>
      <c r="G29" s="467">
        <v>27687.67</v>
      </c>
      <c r="H29" s="467">
        <v>32784</v>
      </c>
      <c r="I29" s="467">
        <v>29824</v>
      </c>
      <c r="J29" s="467">
        <v>7518.1</v>
      </c>
      <c r="K29" s="467">
        <v>2015</v>
      </c>
      <c r="L29" s="467">
        <v>18489.2</v>
      </c>
      <c r="M29" s="467">
        <v>4228</v>
      </c>
      <c r="N29" s="467">
        <v>27795.282999999999</v>
      </c>
      <c r="O29" s="467">
        <v>119026</v>
      </c>
    </row>
    <row r="30" spans="1:15" s="468" customFormat="1" ht="18" customHeight="1">
      <c r="A30" s="462">
        <v>1987</v>
      </c>
      <c r="B30" s="467">
        <v>8092.2430000000004</v>
      </c>
      <c r="C30" s="467">
        <v>5145.2930074767992</v>
      </c>
      <c r="D30" s="467">
        <v>13511.6</v>
      </c>
      <c r="E30" s="467">
        <v>2614.5043844034999</v>
      </c>
      <c r="F30" s="467">
        <v>2649</v>
      </c>
      <c r="G30" s="467">
        <v>27876.21000000001</v>
      </c>
      <c r="H30" s="467">
        <v>33108</v>
      </c>
      <c r="I30" s="467">
        <v>29852</v>
      </c>
      <c r="J30" s="467">
        <v>7621</v>
      </c>
      <c r="K30" s="467">
        <v>2040</v>
      </c>
      <c r="L30" s="467">
        <v>18711.7</v>
      </c>
      <c r="M30" s="467">
        <v>4233</v>
      </c>
      <c r="N30" s="467">
        <v>27962.252</v>
      </c>
      <c r="O30" s="467">
        <v>121070</v>
      </c>
    </row>
    <row r="31" spans="1:15" s="468" customFormat="1" ht="18" customHeight="1">
      <c r="A31" s="462">
        <v>1988</v>
      </c>
      <c r="B31" s="467">
        <v>8275.5820000000003</v>
      </c>
      <c r="C31" s="467">
        <v>5154.3968080471004</v>
      </c>
      <c r="D31" s="467">
        <v>13815.1</v>
      </c>
      <c r="E31" s="467">
        <v>2640.0658589711002</v>
      </c>
      <c r="F31" s="467">
        <v>2666</v>
      </c>
      <c r="G31" s="467">
        <v>28106.94</v>
      </c>
      <c r="H31" s="467">
        <v>33594</v>
      </c>
      <c r="I31" s="467">
        <v>30115</v>
      </c>
      <c r="J31" s="467">
        <v>7735</v>
      </c>
      <c r="K31" s="467">
        <v>2067</v>
      </c>
      <c r="L31" s="467">
        <v>18964</v>
      </c>
      <c r="M31" s="467">
        <v>4255</v>
      </c>
      <c r="N31" s="467">
        <v>28206.703000000001</v>
      </c>
      <c r="O31" s="467">
        <v>123039</v>
      </c>
    </row>
    <row r="32" spans="1:15" s="468" customFormat="1" ht="18" customHeight="1">
      <c r="A32" s="462">
        <v>1989</v>
      </c>
      <c r="B32" s="467">
        <v>8459.780999999999</v>
      </c>
      <c r="C32" s="467">
        <v>5219.8743899666006</v>
      </c>
      <c r="D32" s="467">
        <v>14119.8</v>
      </c>
      <c r="E32" s="467">
        <v>2660.2921047069999</v>
      </c>
      <c r="F32" s="467">
        <v>2682</v>
      </c>
      <c r="G32" s="467">
        <v>28356.57</v>
      </c>
      <c r="H32" s="467">
        <v>34215</v>
      </c>
      <c r="I32" s="467">
        <v>30133</v>
      </c>
      <c r="J32" s="467">
        <v>7843</v>
      </c>
      <c r="K32" s="467">
        <v>2087</v>
      </c>
      <c r="L32" s="467">
        <v>19180.7</v>
      </c>
      <c r="M32" s="467">
        <v>4290</v>
      </c>
      <c r="N32" s="467">
        <v>28499.965</v>
      </c>
      <c r="O32" s="467">
        <v>124971</v>
      </c>
    </row>
    <row r="33" spans="1:15" ht="18" customHeight="1">
      <c r="A33" s="462">
        <v>1990</v>
      </c>
      <c r="B33" s="296">
        <v>8616.6190000000006</v>
      </c>
      <c r="C33" s="296">
        <v>5252.6705555732997</v>
      </c>
      <c r="D33" s="296">
        <v>14409.6</v>
      </c>
      <c r="E33" s="467">
        <v>2689.5704539983999</v>
      </c>
      <c r="F33" s="467">
        <v>2702</v>
      </c>
      <c r="G33" s="296">
        <v>28593.83</v>
      </c>
      <c r="H33" s="296">
        <v>35132</v>
      </c>
      <c r="I33" s="296">
        <v>30002</v>
      </c>
      <c r="J33" s="467">
        <v>7955</v>
      </c>
      <c r="K33" s="467">
        <v>2101</v>
      </c>
      <c r="L33" s="467">
        <v>19299.2</v>
      </c>
      <c r="M33" s="467">
        <v>4335</v>
      </c>
      <c r="N33" s="296">
        <v>28828.411</v>
      </c>
      <c r="O33" s="296">
        <v>126497</v>
      </c>
    </row>
    <row r="34" spans="1:15" s="468" customFormat="1" ht="18" customHeight="1">
      <c r="A34" s="462">
        <v>1991</v>
      </c>
      <c r="B34" s="467">
        <v>8751.3160000000007</v>
      </c>
      <c r="C34" s="467">
        <v>5283.4516758235004</v>
      </c>
      <c r="D34" s="467">
        <v>14657.5</v>
      </c>
      <c r="E34" s="467">
        <v>2713.1924913454</v>
      </c>
      <c r="F34" s="467">
        <v>2724</v>
      </c>
      <c r="G34" s="467">
        <v>28795.62</v>
      </c>
      <c r="H34" s="467">
        <v>45183</v>
      </c>
      <c r="I34" s="467">
        <v>30417</v>
      </c>
      <c r="J34" s="467">
        <v>8085</v>
      </c>
      <c r="K34" s="467">
        <v>2128</v>
      </c>
      <c r="L34" s="467">
        <v>19451</v>
      </c>
      <c r="M34" s="467">
        <v>4380</v>
      </c>
      <c r="N34" s="467">
        <v>28890</v>
      </c>
      <c r="O34" s="467">
        <v>128188</v>
      </c>
    </row>
    <row r="35" spans="1:15" s="468" customFormat="1" ht="18" customHeight="1">
      <c r="A35" s="462">
        <v>1992</v>
      </c>
      <c r="B35" s="467">
        <v>8874.73</v>
      </c>
      <c r="C35" s="467">
        <v>5313.9182000000001</v>
      </c>
      <c r="D35" s="467">
        <v>14887.8</v>
      </c>
      <c r="E35" s="467">
        <v>2750.6371800000002</v>
      </c>
      <c r="F35" s="467">
        <v>2744</v>
      </c>
      <c r="G35" s="467">
        <v>29014.062999999998</v>
      </c>
      <c r="H35" s="467">
        <v>45386</v>
      </c>
      <c r="I35" s="467">
        <v>30457</v>
      </c>
      <c r="J35" s="467">
        <v>8140</v>
      </c>
      <c r="K35" s="467">
        <v>2157</v>
      </c>
      <c r="L35" s="467">
        <v>19616.3</v>
      </c>
      <c r="M35" s="467">
        <v>4422</v>
      </c>
      <c r="N35" s="467">
        <v>29182</v>
      </c>
      <c r="O35" s="467">
        <v>129939</v>
      </c>
    </row>
    <row r="36" spans="1:15" s="468" customFormat="1" ht="18" customHeight="1">
      <c r="A36" s="462">
        <v>1993</v>
      </c>
      <c r="B36" s="467">
        <v>8990.616</v>
      </c>
      <c r="C36" s="467">
        <v>5350.1216000000004</v>
      </c>
      <c r="D36" s="467">
        <v>15089.4</v>
      </c>
      <c r="E36" s="467">
        <v>2770.2166200000001</v>
      </c>
      <c r="F36" s="467">
        <v>2759</v>
      </c>
      <c r="G36" s="467">
        <v>29219.508999999998</v>
      </c>
      <c r="H36" s="467">
        <v>45874</v>
      </c>
      <c r="I36" s="467">
        <v>30372</v>
      </c>
      <c r="J36" s="467">
        <v>8266</v>
      </c>
      <c r="K36" s="467">
        <v>2181</v>
      </c>
      <c r="L36" s="467">
        <v>19775.2</v>
      </c>
      <c r="M36" s="467">
        <v>4452</v>
      </c>
      <c r="N36" s="467">
        <v>29427</v>
      </c>
      <c r="O36" s="467">
        <v>131627</v>
      </c>
    </row>
    <row r="37" spans="1:15" s="468" customFormat="1" ht="18" customHeight="1">
      <c r="A37" s="462">
        <v>1994</v>
      </c>
      <c r="B37" s="467">
        <v>9120.3389999999999</v>
      </c>
      <c r="C37" s="467">
        <v>5378.0665999999992</v>
      </c>
      <c r="D37" s="467">
        <v>15294.1</v>
      </c>
      <c r="E37" s="467">
        <v>2777.2473799999998</v>
      </c>
      <c r="F37" s="467">
        <v>2774</v>
      </c>
      <c r="G37" s="467">
        <v>29431.219000000001</v>
      </c>
      <c r="H37" s="467">
        <v>46123</v>
      </c>
      <c r="I37" s="467">
        <v>30627</v>
      </c>
      <c r="J37" s="467">
        <v>8371</v>
      </c>
      <c r="K37" s="467">
        <v>2208</v>
      </c>
      <c r="L37" s="467">
        <v>19949.5</v>
      </c>
      <c r="M37" s="467">
        <v>4497</v>
      </c>
      <c r="N37" s="467">
        <v>29672</v>
      </c>
      <c r="O37" s="467">
        <v>133254</v>
      </c>
    </row>
    <row r="38" spans="1:15" ht="18" customHeight="1">
      <c r="A38" s="462">
        <v>1995</v>
      </c>
      <c r="B38" s="296">
        <v>9303.1409999999996</v>
      </c>
      <c r="C38" s="296">
        <v>5401.9485999999997</v>
      </c>
      <c r="D38" s="296">
        <v>15507.6</v>
      </c>
      <c r="E38" s="296">
        <v>2790.3362400000001</v>
      </c>
      <c r="F38" s="467">
        <v>2777</v>
      </c>
      <c r="G38" s="296">
        <v>29589.353999999999</v>
      </c>
      <c r="H38" s="467">
        <v>46379</v>
      </c>
      <c r="I38" s="296">
        <v>30875</v>
      </c>
      <c r="J38" s="467">
        <v>8486</v>
      </c>
      <c r="K38" s="296">
        <v>2241</v>
      </c>
      <c r="L38" s="296">
        <v>20145</v>
      </c>
      <c r="M38" s="296">
        <v>4533</v>
      </c>
      <c r="N38" s="296">
        <v>29895</v>
      </c>
      <c r="O38" s="296">
        <v>134762</v>
      </c>
    </row>
    <row r="39" spans="1:15" ht="18" customHeight="1">
      <c r="A39" s="462">
        <v>1996</v>
      </c>
      <c r="B39" s="467">
        <v>9488.1939999999995</v>
      </c>
      <c r="C39" s="467">
        <v>5413.8251999999993</v>
      </c>
      <c r="D39" s="467">
        <v>15725.3</v>
      </c>
      <c r="E39" s="467">
        <v>2832.2794600000002</v>
      </c>
      <c r="F39" s="467">
        <v>2784</v>
      </c>
      <c r="G39" s="467">
        <v>29774.792000000001</v>
      </c>
      <c r="H39" s="467">
        <v>46505</v>
      </c>
      <c r="I39" s="467">
        <v>31068</v>
      </c>
      <c r="J39" s="467">
        <v>8586</v>
      </c>
      <c r="K39" s="467">
        <v>2267</v>
      </c>
      <c r="L39" s="467">
        <v>20357.099999999999</v>
      </c>
      <c r="M39" s="467">
        <v>4561</v>
      </c>
      <c r="N39" s="467">
        <v>30116</v>
      </c>
      <c r="O39" s="467">
        <v>136499</v>
      </c>
    </row>
    <row r="40" spans="1:15" ht="18" customHeight="1">
      <c r="A40" s="462">
        <v>1997</v>
      </c>
      <c r="B40" s="467">
        <v>9663.8480000000018</v>
      </c>
      <c r="C40" s="467">
        <v>5433.4034000000001</v>
      </c>
      <c r="D40" s="467">
        <v>15918.1</v>
      </c>
      <c r="E40" s="467">
        <v>2845.03838</v>
      </c>
      <c r="F40" s="467">
        <v>2787</v>
      </c>
      <c r="G40" s="467">
        <v>29960.971000000001</v>
      </c>
      <c r="H40" s="467">
        <v>46635</v>
      </c>
      <c r="I40" s="467">
        <v>31306</v>
      </c>
      <c r="J40" s="467">
        <v>8649</v>
      </c>
      <c r="K40" s="467">
        <v>2296</v>
      </c>
      <c r="L40" s="467">
        <v>20563.8</v>
      </c>
      <c r="M40" s="467">
        <v>4589</v>
      </c>
      <c r="N40" s="467">
        <v>30319</v>
      </c>
      <c r="O40" s="467">
        <v>138338</v>
      </c>
    </row>
    <row r="41" spans="1:15" ht="18" customHeight="1">
      <c r="A41" s="462">
        <v>1998</v>
      </c>
      <c r="B41" s="467">
        <v>9830.0080000000016</v>
      </c>
      <c r="C41" s="467">
        <v>5446.1890999999996</v>
      </c>
      <c r="D41" s="467">
        <v>16089.4</v>
      </c>
      <c r="E41" s="467">
        <v>2878.1615099999999</v>
      </c>
      <c r="F41" s="467">
        <v>2791</v>
      </c>
      <c r="G41" s="467">
        <v>30153.040000000001</v>
      </c>
      <c r="H41" s="467">
        <v>46634</v>
      </c>
      <c r="I41" s="467">
        <v>31538</v>
      </c>
      <c r="J41" s="467">
        <v>8731</v>
      </c>
      <c r="K41" s="467">
        <v>2325</v>
      </c>
      <c r="L41" s="467">
        <v>20800.2</v>
      </c>
      <c r="M41" s="467">
        <v>4619</v>
      </c>
      <c r="N41" s="467">
        <v>30504</v>
      </c>
      <c r="O41" s="467">
        <v>139746</v>
      </c>
    </row>
    <row r="42" spans="1:15" ht="18" customHeight="1">
      <c r="A42" s="462">
        <v>1999</v>
      </c>
      <c r="B42" s="467">
        <v>10004.403</v>
      </c>
      <c r="C42" s="467">
        <v>5463.1606199999997</v>
      </c>
      <c r="D42" s="467">
        <v>16254.9</v>
      </c>
      <c r="E42" s="467">
        <v>2913.7820299999998</v>
      </c>
      <c r="F42" s="467">
        <v>2798</v>
      </c>
      <c r="G42" s="467">
        <v>30288.746999999999</v>
      </c>
      <c r="H42" s="467">
        <v>46351</v>
      </c>
      <c r="I42" s="467">
        <v>31734</v>
      </c>
      <c r="J42" s="467">
        <v>8799</v>
      </c>
      <c r="K42" s="467">
        <v>2356</v>
      </c>
      <c r="L42" s="467">
        <v>21085.200000000001</v>
      </c>
      <c r="M42" s="467">
        <v>4651</v>
      </c>
      <c r="N42" s="467">
        <v>30663</v>
      </c>
      <c r="O42" s="467">
        <v>141261</v>
      </c>
    </row>
    <row r="43" spans="1:15" ht="18" customHeight="1">
      <c r="A43" s="462">
        <v>2000</v>
      </c>
      <c r="B43" s="296">
        <v>10158.879999999999</v>
      </c>
      <c r="C43" s="296">
        <v>5475.2909600000003</v>
      </c>
      <c r="D43" s="296">
        <v>16454.400000000001</v>
      </c>
      <c r="E43" s="296">
        <v>2915.0973100000001</v>
      </c>
      <c r="F43" s="296">
        <v>2805</v>
      </c>
      <c r="G43" s="296">
        <v>30416.272000000001</v>
      </c>
      <c r="H43" s="296">
        <v>46195</v>
      </c>
      <c r="I43" s="296">
        <v>31970.378000000001</v>
      </c>
      <c r="J43" s="467">
        <v>8855</v>
      </c>
      <c r="K43" s="296">
        <v>2382</v>
      </c>
      <c r="L43" s="296">
        <v>21464</v>
      </c>
      <c r="M43" s="296">
        <v>4683</v>
      </c>
      <c r="N43" s="296">
        <v>30819</v>
      </c>
      <c r="O43" s="296">
        <v>144887</v>
      </c>
    </row>
    <row r="44" spans="1:15" ht="18" customHeight="1">
      <c r="A44" s="462">
        <v>2001</v>
      </c>
      <c r="B44" s="467">
        <v>10309</v>
      </c>
      <c r="C44" s="467">
        <v>5485.79972</v>
      </c>
      <c r="D44" s="467">
        <v>16684</v>
      </c>
      <c r="E44" s="467">
        <v>2943.6413699999998</v>
      </c>
      <c r="F44" s="467">
        <v>2814</v>
      </c>
      <c r="G44" s="467">
        <v>30537.164000000001</v>
      </c>
      <c r="H44" s="467">
        <v>46055</v>
      </c>
      <c r="I44" s="467">
        <v>32173.566999999999</v>
      </c>
      <c r="J44" s="467">
        <v>8912</v>
      </c>
      <c r="K44" s="467">
        <v>2403</v>
      </c>
      <c r="L44" s="467">
        <v>21878.799999999999</v>
      </c>
      <c r="M44" s="467">
        <v>4712</v>
      </c>
      <c r="N44" s="467">
        <v>30933</v>
      </c>
      <c r="O44" s="467">
        <v>146615</v>
      </c>
    </row>
    <row r="45" spans="1:15" ht="18" customHeight="1">
      <c r="A45" s="462">
        <v>2002</v>
      </c>
      <c r="B45" s="467">
        <v>10454.9</v>
      </c>
      <c r="C45" s="467">
        <v>5512.00864</v>
      </c>
      <c r="D45" s="467">
        <v>16926.099999999999</v>
      </c>
      <c r="E45" s="467">
        <v>2954.6497625000002</v>
      </c>
      <c r="F45" s="467">
        <v>2825</v>
      </c>
      <c r="G45" s="467">
        <v>30686.96999999999</v>
      </c>
      <c r="H45" s="467">
        <v>45841</v>
      </c>
      <c r="I45" s="467">
        <v>32299</v>
      </c>
      <c r="J45" s="467">
        <v>8954</v>
      </c>
      <c r="K45" s="467">
        <v>2420</v>
      </c>
      <c r="L45" s="467">
        <v>22258.7</v>
      </c>
      <c r="M45" s="467">
        <v>4737</v>
      </c>
      <c r="N45" s="467">
        <v>30993</v>
      </c>
      <c r="O45" s="467">
        <v>148420</v>
      </c>
    </row>
    <row r="46" spans="1:15" ht="18" customHeight="1">
      <c r="A46" s="462">
        <v>2003</v>
      </c>
      <c r="B46" s="467">
        <v>10596</v>
      </c>
      <c r="C46" s="467">
        <v>5540.3138349999999</v>
      </c>
      <c r="D46" s="467">
        <v>17132.099999999999</v>
      </c>
      <c r="E46" s="467">
        <v>2968.1910250000001</v>
      </c>
      <c r="F46" s="467">
        <v>2833</v>
      </c>
      <c r="G46" s="467">
        <v>30960.1</v>
      </c>
      <c r="H46" s="467">
        <v>45747</v>
      </c>
      <c r="I46" s="467">
        <v>32299.058000000001</v>
      </c>
      <c r="J46" s="467">
        <v>8982</v>
      </c>
      <c r="K46" s="467">
        <v>2441</v>
      </c>
      <c r="L46" s="467">
        <v>22618.400000000001</v>
      </c>
      <c r="M46" s="467">
        <v>4758</v>
      </c>
      <c r="N46" s="467">
        <v>31058</v>
      </c>
      <c r="O46" s="467">
        <v>151018</v>
      </c>
    </row>
    <row r="47" spans="1:15" ht="18" customHeight="1">
      <c r="A47" s="462">
        <v>2004</v>
      </c>
      <c r="B47" s="467">
        <v>10730.7</v>
      </c>
      <c r="C47" s="467">
        <v>5562.4689449999996</v>
      </c>
      <c r="D47" s="467">
        <v>17359</v>
      </c>
      <c r="E47" s="467">
        <v>2972.7579624999998</v>
      </c>
      <c r="F47" s="467">
        <v>2841</v>
      </c>
      <c r="G47" s="467">
        <v>31167.5</v>
      </c>
      <c r="H47" s="467">
        <v>45191</v>
      </c>
      <c r="I47" s="467">
        <v>32265</v>
      </c>
      <c r="J47" s="467">
        <v>8996</v>
      </c>
      <c r="K47" s="467">
        <v>2453</v>
      </c>
      <c r="L47" s="467">
        <v>23897.11</v>
      </c>
      <c r="M47" s="467">
        <v>4771.2</v>
      </c>
      <c r="N47" s="467">
        <v>31144</v>
      </c>
      <c r="O47" s="467">
        <v>152329</v>
      </c>
    </row>
    <row r="48" spans="1:15" ht="18" customHeight="1">
      <c r="A48" s="462">
        <v>2005</v>
      </c>
      <c r="B48" s="296">
        <v>10880</v>
      </c>
      <c r="C48" s="296">
        <v>5610.5706150000015</v>
      </c>
      <c r="D48" s="296">
        <v>17601.400000000001</v>
      </c>
      <c r="E48" s="296">
        <v>2972.2844399999999</v>
      </c>
      <c r="F48" s="296">
        <v>2844</v>
      </c>
      <c r="G48" s="296">
        <v>31399.3</v>
      </c>
      <c r="H48" s="296">
        <v>45092</v>
      </c>
      <c r="I48" s="296">
        <v>32543</v>
      </c>
      <c r="J48" s="296">
        <v>9005</v>
      </c>
      <c r="K48" s="296">
        <v>2473.931</v>
      </c>
      <c r="L48" s="296">
        <v>24523.040000000001</v>
      </c>
      <c r="M48" s="296">
        <v>4786.9000000000005</v>
      </c>
      <c r="N48" s="296">
        <v>31278</v>
      </c>
      <c r="O48" s="296">
        <v>154340</v>
      </c>
    </row>
    <row r="49" spans="1:15" ht="12.75" customHeight="1">
      <c r="A49" s="462">
        <v>2006</v>
      </c>
      <c r="B49" s="467">
        <v>11046.2</v>
      </c>
      <c r="C49" s="467">
        <v>5666.786970000001</v>
      </c>
      <c r="D49" s="467">
        <v>17849</v>
      </c>
      <c r="E49" s="467">
        <v>2957.9569299999989</v>
      </c>
      <c r="F49" s="467">
        <v>2850</v>
      </c>
      <c r="G49" s="467">
        <v>31719.7</v>
      </c>
      <c r="H49" s="467">
        <v>44946</v>
      </c>
      <c r="I49" s="467">
        <v>32676.100000000009</v>
      </c>
      <c r="J49" s="467">
        <v>9007</v>
      </c>
      <c r="K49" s="467">
        <v>2490.1</v>
      </c>
      <c r="L49" s="467">
        <v>25117.78</v>
      </c>
      <c r="M49" s="467">
        <v>4813.2000000000007</v>
      </c>
      <c r="N49" s="467">
        <v>31432</v>
      </c>
      <c r="O49" s="467">
        <v>156259</v>
      </c>
    </row>
    <row r="50" spans="1:15" ht="12.75" customHeight="1">
      <c r="A50" s="462">
        <v>2007</v>
      </c>
      <c r="B50" s="467">
        <v>11217.870999999999</v>
      </c>
      <c r="C50" s="467">
        <v>5722.9015349999991</v>
      </c>
      <c r="D50" s="467">
        <v>18079.2</v>
      </c>
      <c r="E50" s="467">
        <v>2960.2484075000011</v>
      </c>
      <c r="F50" s="467">
        <v>2859</v>
      </c>
      <c r="G50" s="467">
        <v>32002.3</v>
      </c>
      <c r="H50" s="467">
        <v>44683</v>
      </c>
      <c r="I50" s="467">
        <v>32895.980000000003</v>
      </c>
      <c r="J50" s="467">
        <v>9006</v>
      </c>
      <c r="K50" s="467">
        <v>2518.5</v>
      </c>
      <c r="L50" s="467">
        <v>25717.06</v>
      </c>
      <c r="M50" s="467">
        <v>4827.6000000000004</v>
      </c>
      <c r="N50" s="467">
        <v>31567</v>
      </c>
      <c r="O50" s="467">
        <v>158230</v>
      </c>
    </row>
    <row r="51" spans="1:15" ht="12.75" customHeight="1">
      <c r="A51" s="466">
        <v>2008</v>
      </c>
      <c r="B51" s="467">
        <v>11403.892</v>
      </c>
      <c r="C51" s="467">
        <v>5775.5288200000005</v>
      </c>
      <c r="D51" s="467">
        <v>18306</v>
      </c>
      <c r="E51" s="467">
        <v>2958.3440949999999</v>
      </c>
      <c r="F51" s="467">
        <v>2879</v>
      </c>
      <c r="G51" s="467">
        <v>32197.1</v>
      </c>
      <c r="H51" s="467">
        <v>44677</v>
      </c>
      <c r="I51" s="467">
        <v>33112.26</v>
      </c>
      <c r="J51" s="467">
        <v>8996</v>
      </c>
      <c r="K51" s="467">
        <v>2553.6999999999998</v>
      </c>
      <c r="L51" s="467">
        <v>26203.31</v>
      </c>
      <c r="M51" s="467">
        <v>4840.3999999999996</v>
      </c>
      <c r="N51" s="467">
        <v>32295</v>
      </c>
      <c r="O51" s="467">
        <v>159142</v>
      </c>
    </row>
    <row r="52" spans="1:15" ht="12.75" customHeight="1">
      <c r="A52" s="466">
        <v>2009</v>
      </c>
      <c r="B52" s="484">
        <v>11597.862999999999</v>
      </c>
      <c r="C52" s="484">
        <v>5817.7334575000004</v>
      </c>
      <c r="D52" s="484">
        <v>18543.8</v>
      </c>
      <c r="E52" s="484">
        <v>2934.32069</v>
      </c>
      <c r="F52" s="484">
        <v>2887</v>
      </c>
      <c r="G52" s="484">
        <v>32370.400000000001</v>
      </c>
      <c r="H52" s="484">
        <v>44528</v>
      </c>
      <c r="I52" s="484">
        <v>33325.14</v>
      </c>
      <c r="J52" s="484">
        <v>8981</v>
      </c>
      <c r="K52" s="484">
        <v>2578.6</v>
      </c>
      <c r="L52" s="484">
        <v>26417.33</v>
      </c>
      <c r="M52" s="484">
        <v>4849.9079999999994</v>
      </c>
      <c r="N52" s="484">
        <v>32429.34</v>
      </c>
      <c r="O52" s="484">
        <v>160235</v>
      </c>
    </row>
    <row r="54" spans="1:15" ht="12.75" customHeight="1">
      <c r="A54" s="448" t="s">
        <v>596</v>
      </c>
      <c r="C54" s="469"/>
      <c r="D54" s="469"/>
      <c r="E54" s="469"/>
      <c r="F54" s="469"/>
      <c r="G54" s="469"/>
      <c r="H54" s="469"/>
      <c r="I54" s="469"/>
      <c r="J54" s="469"/>
      <c r="K54" s="469"/>
      <c r="L54" s="469"/>
      <c r="M54" s="469"/>
      <c r="N54" s="469"/>
      <c r="O54" s="469"/>
    </row>
    <row r="55" spans="1:15" ht="13.15" customHeight="1">
      <c r="A55" s="448" t="s">
        <v>108</v>
      </c>
      <c r="C55" s="470"/>
      <c r="D55" s="470"/>
      <c r="E55" s="470"/>
      <c r="F55" s="470"/>
      <c r="G55" s="470"/>
      <c r="H55" s="470"/>
      <c r="I55" s="470"/>
      <c r="J55" s="470"/>
      <c r="K55" s="470"/>
      <c r="L55" s="470"/>
      <c r="M55" s="470"/>
      <c r="N55" s="470"/>
      <c r="O55" s="470"/>
    </row>
    <row r="56" spans="1:15" ht="12.75" customHeight="1">
      <c r="A56" s="411" t="s">
        <v>705</v>
      </c>
    </row>
  </sheetData>
  <phoneticPr fontId="0" type="noConversion"/>
  <pageMargins left="0.75" right="0.6" top="1" bottom="1" header="0.5" footer="0.5"/>
  <pageSetup scale="78" orientation="landscape" r:id="rId1"/>
  <headerFooter alignWithMargins="0"/>
</worksheet>
</file>

<file path=xl/worksheets/sheet6.xml><?xml version="1.0" encoding="utf-8"?>
<worksheet xmlns="http://schemas.openxmlformats.org/spreadsheetml/2006/main" xmlns:r="http://schemas.openxmlformats.org/officeDocument/2006/relationships">
  <sheetPr codeName="Sheet7"/>
  <dimension ref="A1:FI90"/>
  <sheetViews>
    <sheetView view="pageBreakPreview" zoomScaleSheetLayoutView="100" workbookViewId="0">
      <pane xSplit="1" ySplit="3" topLeftCell="M4" activePane="bottomRight" state="frozen"/>
      <selection activeCell="R37" sqref="R37"/>
      <selection pane="topRight" activeCell="R37" sqref="R37"/>
      <selection pane="bottomLeft" activeCell="R37" sqref="R37"/>
      <selection pane="bottomRight" activeCell="R37" sqref="R37"/>
    </sheetView>
  </sheetViews>
  <sheetFormatPr defaultRowHeight="12.75"/>
  <cols>
    <col min="1" max="1" width="6" style="25" customWidth="1"/>
    <col min="2" max="2" width="10" style="25" customWidth="1"/>
    <col min="3" max="3" width="9.140625" style="25"/>
    <col min="4" max="5" width="9.140625" style="25" customWidth="1"/>
    <col min="6" max="6" width="10.140625" style="25" customWidth="1"/>
    <col min="7" max="7" width="9.140625" style="25"/>
    <col min="8" max="13" width="9.140625" style="25" customWidth="1"/>
    <col min="14" max="14" width="10.140625" style="25" customWidth="1"/>
    <col min="15" max="16" width="9.140625" style="25" customWidth="1"/>
    <col min="17" max="17" width="9" style="25" customWidth="1"/>
    <col min="18" max="18" width="8.7109375" style="25" customWidth="1"/>
    <col min="19" max="19" width="7.7109375" style="25" customWidth="1"/>
    <col min="20" max="20" width="10.140625" style="25" customWidth="1"/>
    <col min="21" max="21" width="9.140625" style="25"/>
    <col min="22" max="23" width="9.140625" style="25" customWidth="1"/>
    <col min="24" max="24" width="10" style="25" customWidth="1"/>
    <col min="25" max="25" width="9.28515625" style="25" bestFit="1" customWidth="1"/>
    <col min="26" max="26" width="10.140625" style="25" customWidth="1"/>
    <col min="27" max="27" width="9.28515625" style="25" bestFit="1" customWidth="1"/>
    <col min="28" max="28" width="10.140625" style="25" customWidth="1"/>
    <col min="29" max="29" width="9.28515625" style="25" bestFit="1" customWidth="1"/>
    <col min="30" max="30" width="9.7109375" style="25" bestFit="1" customWidth="1"/>
    <col min="31" max="16384" width="9.140625" style="25"/>
  </cols>
  <sheetData>
    <row r="1" spans="1:29">
      <c r="B1" s="25" t="s">
        <v>636</v>
      </c>
      <c r="P1" s="25" t="s">
        <v>637</v>
      </c>
    </row>
    <row r="2" spans="1:29" s="193" customFormat="1">
      <c r="B2" s="193" t="s">
        <v>281</v>
      </c>
      <c r="D2" s="193" t="s">
        <v>283</v>
      </c>
      <c r="F2" s="193" t="s">
        <v>272</v>
      </c>
      <c r="H2" s="193" t="s">
        <v>284</v>
      </c>
      <c r="J2" s="193" t="s">
        <v>285</v>
      </c>
      <c r="L2" s="193" t="s">
        <v>286</v>
      </c>
      <c r="N2" s="193" t="s">
        <v>287</v>
      </c>
      <c r="P2" s="193" t="s">
        <v>288</v>
      </c>
      <c r="R2" s="193" t="s">
        <v>289</v>
      </c>
      <c r="T2" s="193" t="s">
        <v>290</v>
      </c>
      <c r="V2" s="193" t="s">
        <v>291</v>
      </c>
      <c r="X2" s="193" t="s">
        <v>292</v>
      </c>
      <c r="Z2" s="193" t="s">
        <v>293</v>
      </c>
      <c r="AB2" s="193" t="s">
        <v>273</v>
      </c>
    </row>
    <row r="3" spans="1:29" ht="89.25">
      <c r="A3" s="64" t="s">
        <v>280</v>
      </c>
      <c r="B3" s="64" t="s">
        <v>309</v>
      </c>
      <c r="C3" s="72" t="s">
        <v>444</v>
      </c>
      <c r="D3" s="64" t="s">
        <v>309</v>
      </c>
      <c r="E3" s="72" t="s">
        <v>444</v>
      </c>
      <c r="F3" s="64" t="s">
        <v>309</v>
      </c>
      <c r="G3" s="72" t="s">
        <v>444</v>
      </c>
      <c r="H3" s="64" t="s">
        <v>309</v>
      </c>
      <c r="I3" s="72" t="s">
        <v>444</v>
      </c>
      <c r="J3" s="64" t="s">
        <v>309</v>
      </c>
      <c r="K3" s="72" t="s">
        <v>444</v>
      </c>
      <c r="L3" s="64" t="s">
        <v>309</v>
      </c>
      <c r="M3" s="72" t="s">
        <v>444</v>
      </c>
      <c r="N3" s="64" t="s">
        <v>309</v>
      </c>
      <c r="O3" s="72" t="s">
        <v>444</v>
      </c>
      <c r="P3" s="64" t="s">
        <v>309</v>
      </c>
      <c r="Q3" s="72" t="s">
        <v>444</v>
      </c>
      <c r="R3" s="64" t="s">
        <v>309</v>
      </c>
      <c r="S3" s="72" t="s">
        <v>444</v>
      </c>
      <c r="T3" s="64" t="s">
        <v>309</v>
      </c>
      <c r="U3" s="72" t="s">
        <v>444</v>
      </c>
      <c r="V3" s="64" t="s">
        <v>309</v>
      </c>
      <c r="W3" s="72" t="s">
        <v>444</v>
      </c>
      <c r="X3" s="64" t="s">
        <v>309</v>
      </c>
      <c r="Y3" s="72" t="s">
        <v>444</v>
      </c>
      <c r="Z3" s="64" t="s">
        <v>309</v>
      </c>
      <c r="AA3" s="72" t="s">
        <v>444</v>
      </c>
      <c r="AB3" s="64" t="s">
        <v>309</v>
      </c>
      <c r="AC3" s="72" t="s">
        <v>444</v>
      </c>
    </row>
    <row r="4" spans="1:29" hidden="1">
      <c r="A4" s="63">
        <v>1960</v>
      </c>
      <c r="B4" s="74">
        <f>'A12'!B3*100/'A13'!B3</f>
        <v>2.3851916171846166</v>
      </c>
      <c r="C4" s="95">
        <f>(N$62-B4)/(N$62-N$63)</f>
        <v>0.78650304688529737</v>
      </c>
      <c r="D4" s="74" t="e">
        <f>'A12-1'!C3*100/'A13-1'!C3</f>
        <v>#DIV/0!</v>
      </c>
      <c r="E4" s="95" t="e">
        <f t="shared" ref="E4:E23" si="0">D4/D$24*-1</f>
        <v>#DIV/0!</v>
      </c>
      <c r="F4" s="74" t="e">
        <f>'A12'!D3*100/'A13'!D3</f>
        <v>#DIV/0!</v>
      </c>
      <c r="G4" s="95" t="e">
        <f>(N$62-F4)/(N$62-N$63)</f>
        <v>#DIV/0!</v>
      </c>
      <c r="H4" s="74" t="e">
        <f>'A12-1'!E3*100/'A13-1'!E3</f>
        <v>#DIV/0!</v>
      </c>
      <c r="I4" s="95" t="e">
        <f t="shared" ref="I4:I23" si="1">H4/H$24*-1</f>
        <v>#DIV/0!</v>
      </c>
      <c r="J4" s="74">
        <f>'A12-1'!F3*100/'A13-1'!F3</f>
        <v>2.1689571636150862</v>
      </c>
      <c r="K4" s="95">
        <f t="shared" ref="K4:K23" si="2">J4/J$24*-1</f>
        <v>-1.390072168495017</v>
      </c>
      <c r="L4" s="74" t="e">
        <f>'A12-1'!G3*100/'A13-1'!G3</f>
        <v>#DIV/0!</v>
      </c>
      <c r="M4" s="95" t="e">
        <f t="shared" ref="M4:M23" si="3">L4/L$24*-1</f>
        <v>#DIV/0!</v>
      </c>
      <c r="N4" s="74">
        <f>'A12'!H3*100/'A13'!H3</f>
        <v>0</v>
      </c>
      <c r="O4" s="95">
        <f t="shared" ref="O4:O23" si="4">(N$62-N4)/(N$62-N$63)</f>
        <v>0.9746498814682516</v>
      </c>
      <c r="P4" s="74" t="e">
        <f>'A12-1'!I3*100/'A13-1'!I3</f>
        <v>#DIV/0!</v>
      </c>
      <c r="Q4" s="95" t="e">
        <f t="shared" ref="Q4:Q23" si="5">P4/P$24*-1</f>
        <v>#DIV/0!</v>
      </c>
      <c r="R4" s="74" t="e">
        <f>'A12-1'!J3*100/'A13-1'!J3</f>
        <v>#DIV/0!</v>
      </c>
      <c r="S4" s="95" t="e">
        <f t="shared" ref="S4:S23" si="6">R4/R$24*-1</f>
        <v>#DIV/0!</v>
      </c>
      <c r="T4" s="74" t="e">
        <f>'A12'!K3*100/'A13'!K3</f>
        <v>#DIV/0!</v>
      </c>
      <c r="U4" s="95" t="e">
        <f>(N$62-T4)/(N$62-N$63)</f>
        <v>#DIV/0!</v>
      </c>
      <c r="V4" s="74" t="e">
        <f>'A12-1'!L3*100/'A13-1'!L3</f>
        <v>#DIV/0!</v>
      </c>
      <c r="W4" s="95" t="e">
        <f t="shared" ref="W4:W23" si="7">V4/V$24*-1</f>
        <v>#DIV/0!</v>
      </c>
      <c r="X4" s="74">
        <f>'A12'!M3*100/'A13'!M3</f>
        <v>0</v>
      </c>
      <c r="Y4" s="95">
        <f>(N$62-X4)/(N$62-N$63)</f>
        <v>0.9746498814682516</v>
      </c>
      <c r="Z4" s="74">
        <f>'A12'!N3*100/'A13'!N3</f>
        <v>0</v>
      </c>
      <c r="AA4" s="95">
        <f>(N$62-Z4)/(N$62-N$63)</f>
        <v>0.9746498814682516</v>
      </c>
      <c r="AB4" s="74">
        <f>'A12'!O3*100/'A13'!O3</f>
        <v>0</v>
      </c>
      <c r="AC4" s="95">
        <f>(N$62-AB4)/(N$62-N$63)</f>
        <v>0.9746498814682516</v>
      </c>
    </row>
    <row r="5" spans="1:29" hidden="1">
      <c r="A5" s="63">
        <v>1961</v>
      </c>
      <c r="B5" s="74">
        <f>'A12'!B4*100/'A13'!B4</f>
        <v>0</v>
      </c>
      <c r="C5" s="95">
        <f t="shared" ref="C5:C23" si="8">(N$62-B5)/(N$62-N$63)</f>
        <v>0.9746498814682516</v>
      </c>
      <c r="D5" s="74" t="e">
        <f>'A12-1'!C4*100/'A13-1'!C4</f>
        <v>#DIV/0!</v>
      </c>
      <c r="E5" s="95" t="e">
        <f t="shared" si="0"/>
        <v>#DIV/0!</v>
      </c>
      <c r="F5" s="74">
        <f>'A12'!D4*100/'A13'!D4</f>
        <v>0</v>
      </c>
      <c r="G5" s="95">
        <f t="shared" ref="G5:G23" si="9">(N$62-F5)/(N$62-N$63)</f>
        <v>0.9746498814682516</v>
      </c>
      <c r="H5" s="74" t="e">
        <f>'A12-1'!E4*100/'A13-1'!E4</f>
        <v>#DIV/0!</v>
      </c>
      <c r="I5" s="95" t="e">
        <f t="shared" si="1"/>
        <v>#DIV/0!</v>
      </c>
      <c r="J5" s="74">
        <f>'A12-1'!F4*100/'A13-1'!F4</f>
        <v>2.014530034240686</v>
      </c>
      <c r="K5" s="95">
        <f t="shared" si="2"/>
        <v>-1.2911007096736991</v>
      </c>
      <c r="L5" s="74" t="e">
        <f>'A12-1'!G4*100/'A13-1'!G4</f>
        <v>#DIV/0!</v>
      </c>
      <c r="M5" s="95" t="e">
        <f t="shared" si="3"/>
        <v>#DIV/0!</v>
      </c>
      <c r="N5" s="74">
        <f>'A12'!H4*100/'A13'!H4</f>
        <v>0</v>
      </c>
      <c r="O5" s="95">
        <f t="shared" si="4"/>
        <v>0.9746498814682516</v>
      </c>
      <c r="P5" s="74" t="e">
        <f>'A12-1'!I4*100/'A13-1'!I4</f>
        <v>#DIV/0!</v>
      </c>
      <c r="Q5" s="95" t="e">
        <f t="shared" si="5"/>
        <v>#DIV/0!</v>
      </c>
      <c r="R5" s="74" t="e">
        <f>'A12-1'!J4*100/'A13-1'!J4</f>
        <v>#DIV/0!</v>
      </c>
      <c r="S5" s="95" t="e">
        <f t="shared" si="6"/>
        <v>#DIV/0!</v>
      </c>
      <c r="T5" s="74" t="e">
        <f>'A12'!K4*100/'A13'!K4</f>
        <v>#DIV/0!</v>
      </c>
      <c r="U5" s="95" t="e">
        <f t="shared" ref="U5:U23" si="10">(N$62-T5)/(N$62-N$63)</f>
        <v>#DIV/0!</v>
      </c>
      <c r="V5" s="74" t="e">
        <f>'A12-1'!L4*100/'A13-1'!L4</f>
        <v>#DIV/0!</v>
      </c>
      <c r="W5" s="95" t="e">
        <f t="shared" si="7"/>
        <v>#DIV/0!</v>
      </c>
      <c r="X5" s="74">
        <f>'A12'!M4*100/'A13'!M4</f>
        <v>0</v>
      </c>
      <c r="Y5" s="95">
        <f t="shared" ref="Y5:Y23" si="11">(N$62-X5)/(N$62-N$63)</f>
        <v>0.9746498814682516</v>
      </c>
      <c r="Z5" s="74">
        <f>'A12'!N4*100/'A13'!N4</f>
        <v>0</v>
      </c>
      <c r="AA5" s="95">
        <f t="shared" ref="AA5:AA23" si="12">(N$62-Z5)/(N$62-N$63)</f>
        <v>0.9746498814682516</v>
      </c>
      <c r="AB5" s="74">
        <f>'A12'!O4*100/'A13'!O4</f>
        <v>0</v>
      </c>
      <c r="AC5" s="95">
        <f t="shared" ref="AC5:AC23" si="13">(N$62-AB5)/(N$62-N$63)</f>
        <v>0.9746498814682516</v>
      </c>
    </row>
    <row r="6" spans="1:29" hidden="1">
      <c r="A6" s="63">
        <v>1962</v>
      </c>
      <c r="B6" s="74">
        <f>'A12'!B5*100/'A13'!B5</f>
        <v>0</v>
      </c>
      <c r="C6" s="95">
        <f t="shared" si="8"/>
        <v>0.9746498814682516</v>
      </c>
      <c r="D6" s="74" t="e">
        <f>'A12-1'!C5*100/'A13-1'!C5</f>
        <v>#DIV/0!</v>
      </c>
      <c r="E6" s="95" t="e">
        <f t="shared" si="0"/>
        <v>#DIV/0!</v>
      </c>
      <c r="F6" s="74">
        <f>'A12'!D5*100/'A13'!D5</f>
        <v>0</v>
      </c>
      <c r="G6" s="95">
        <f t="shared" si="9"/>
        <v>0.9746498814682516</v>
      </c>
      <c r="H6" s="74" t="e">
        <f>'A12-1'!E5*100/'A13-1'!E5</f>
        <v>#DIV/0!</v>
      </c>
      <c r="I6" s="95" t="e">
        <f t="shared" si="1"/>
        <v>#DIV/0!</v>
      </c>
      <c r="J6" s="74">
        <f>'A12-1'!F5*100/'A13-1'!F5</f>
        <v>1.9787064424613918</v>
      </c>
      <c r="K6" s="95">
        <f t="shared" si="2"/>
        <v>-1.2681415757897803</v>
      </c>
      <c r="L6" s="74" t="e">
        <f>'A12-1'!G5*100/'A13-1'!G5</f>
        <v>#DIV/0!</v>
      </c>
      <c r="M6" s="95" t="e">
        <f t="shared" si="3"/>
        <v>#DIV/0!</v>
      </c>
      <c r="N6" s="74">
        <f>'A12'!H5*100/'A13'!H5</f>
        <v>0</v>
      </c>
      <c r="O6" s="95">
        <f t="shared" si="4"/>
        <v>0.9746498814682516</v>
      </c>
      <c r="P6" s="74" t="e">
        <f>'A12-1'!I5*100/'A13-1'!I5</f>
        <v>#DIV/0!</v>
      </c>
      <c r="Q6" s="95" t="e">
        <f t="shared" si="5"/>
        <v>#DIV/0!</v>
      </c>
      <c r="R6" s="74" t="e">
        <f>'A12-1'!J5*100/'A13-1'!J5</f>
        <v>#DIV/0!</v>
      </c>
      <c r="S6" s="95" t="e">
        <f t="shared" si="6"/>
        <v>#DIV/0!</v>
      </c>
      <c r="T6" s="74" t="e">
        <f>'A12'!K5*100/'A13'!K5</f>
        <v>#DIV/0!</v>
      </c>
      <c r="U6" s="95" t="e">
        <f t="shared" si="10"/>
        <v>#DIV/0!</v>
      </c>
      <c r="V6" s="74" t="e">
        <f>'A12-1'!L5*100/'A13-1'!L5</f>
        <v>#DIV/0!</v>
      </c>
      <c r="W6" s="95" t="e">
        <f t="shared" si="7"/>
        <v>#DIV/0!</v>
      </c>
      <c r="X6" s="74">
        <f>'A12'!M5*100/'A13'!M5</f>
        <v>0</v>
      </c>
      <c r="Y6" s="95">
        <f t="shared" si="11"/>
        <v>0.9746498814682516</v>
      </c>
      <c r="Z6" s="74">
        <f>'A12'!N5*100/'A13'!N5</f>
        <v>0</v>
      </c>
      <c r="AA6" s="95">
        <f t="shared" si="12"/>
        <v>0.9746498814682516</v>
      </c>
      <c r="AB6" s="74">
        <f>'A12'!O5*100/'A13'!O5</f>
        <v>0</v>
      </c>
      <c r="AC6" s="95">
        <f t="shared" si="13"/>
        <v>0.9746498814682516</v>
      </c>
    </row>
    <row r="7" spans="1:29" hidden="1">
      <c r="A7" s="63">
        <v>1963</v>
      </c>
      <c r="B7" s="74">
        <f>'A12'!B6*100/'A13'!B6</f>
        <v>2.4804891703027154</v>
      </c>
      <c r="C7" s="95">
        <f t="shared" si="8"/>
        <v>0.77898585923735708</v>
      </c>
      <c r="D7" s="74" t="e">
        <f>'A12-1'!C6*100/'A13-1'!C6</f>
        <v>#DIV/0!</v>
      </c>
      <c r="E7" s="95" t="e">
        <f t="shared" si="0"/>
        <v>#DIV/0!</v>
      </c>
      <c r="F7" s="74">
        <f>'A12'!D6*100/'A13'!D6</f>
        <v>0</v>
      </c>
      <c r="G7" s="95">
        <f t="shared" si="9"/>
        <v>0.9746498814682516</v>
      </c>
      <c r="H7" s="74" t="e">
        <f>'A12-1'!E6*100/'A13-1'!E6</f>
        <v>#DIV/0!</v>
      </c>
      <c r="I7" s="95" t="e">
        <f t="shared" si="1"/>
        <v>#DIV/0!</v>
      </c>
      <c r="J7" s="74">
        <f>'A12-1'!F6*100/'A13-1'!F6</f>
        <v>1.9543186769629408</v>
      </c>
      <c r="K7" s="95">
        <f t="shared" si="2"/>
        <v>-1.2525115971807623</v>
      </c>
      <c r="L7" s="74" t="e">
        <f>'A12-1'!G6*100/'A13-1'!G6</f>
        <v>#DIV/0!</v>
      </c>
      <c r="M7" s="95" t="e">
        <f t="shared" si="3"/>
        <v>#DIV/0!</v>
      </c>
      <c r="N7" s="74">
        <f>'A12'!H6*100/'A13'!H6</f>
        <v>0</v>
      </c>
      <c r="O7" s="95">
        <f t="shared" si="4"/>
        <v>0.9746498814682516</v>
      </c>
      <c r="P7" s="74" t="e">
        <f>'A12-1'!I6*100/'A13-1'!I6</f>
        <v>#DIV/0!</v>
      </c>
      <c r="Q7" s="95" t="e">
        <f t="shared" si="5"/>
        <v>#DIV/0!</v>
      </c>
      <c r="R7" s="74" t="e">
        <f>'A12-1'!J6*100/'A13-1'!J6</f>
        <v>#DIV/0!</v>
      </c>
      <c r="S7" s="95" t="e">
        <f t="shared" si="6"/>
        <v>#DIV/0!</v>
      </c>
      <c r="T7" s="74" t="e">
        <f>'A12'!K6*100/'A13'!K6</f>
        <v>#DIV/0!</v>
      </c>
      <c r="U7" s="95" t="e">
        <f t="shared" si="10"/>
        <v>#DIV/0!</v>
      </c>
      <c r="V7" s="74" t="e">
        <f>'A12-1'!L6*100/'A13-1'!L6</f>
        <v>#DIV/0!</v>
      </c>
      <c r="W7" s="95" t="e">
        <f t="shared" si="7"/>
        <v>#DIV/0!</v>
      </c>
      <c r="X7" s="74">
        <f>'A12'!M6*100/'A13'!M6</f>
        <v>0</v>
      </c>
      <c r="Y7" s="95">
        <f t="shared" si="11"/>
        <v>0.9746498814682516</v>
      </c>
      <c r="Z7" s="74">
        <f>'A12'!N6*100/'A13'!N6</f>
        <v>0</v>
      </c>
      <c r="AA7" s="95">
        <f t="shared" si="12"/>
        <v>0.9746498814682516</v>
      </c>
      <c r="AB7" s="74">
        <f>'A12'!O6*100/'A13'!O6</f>
        <v>0</v>
      </c>
      <c r="AC7" s="95">
        <f t="shared" si="13"/>
        <v>0.9746498814682516</v>
      </c>
    </row>
    <row r="8" spans="1:29" hidden="1">
      <c r="A8" s="63">
        <v>1964</v>
      </c>
      <c r="B8" s="74">
        <f>'A12'!B7*100/'A13'!B7</f>
        <v>0</v>
      </c>
      <c r="C8" s="95">
        <f t="shared" si="8"/>
        <v>0.9746498814682516</v>
      </c>
      <c r="D8" s="74" t="e">
        <f>'A12-1'!C7*100/'A13-1'!C7</f>
        <v>#DIV/0!</v>
      </c>
      <c r="E8" s="95" t="e">
        <f t="shared" si="0"/>
        <v>#DIV/0!</v>
      </c>
      <c r="F8" s="74">
        <f>'A12'!D7*100/'A13'!D7</f>
        <v>0</v>
      </c>
      <c r="G8" s="95">
        <f t="shared" si="9"/>
        <v>0.9746498814682516</v>
      </c>
      <c r="H8" s="74" t="e">
        <f>'A12-1'!E7*100/'A13-1'!E7</f>
        <v>#DIV/0!</v>
      </c>
      <c r="I8" s="95" t="e">
        <f t="shared" si="1"/>
        <v>#DIV/0!</v>
      </c>
      <c r="J8" s="74">
        <f>'A12-1'!F7*100/'A13-1'!F7</f>
        <v>1.9172207466095386</v>
      </c>
      <c r="K8" s="95">
        <f t="shared" si="2"/>
        <v>-1.2287357470357649</v>
      </c>
      <c r="L8" s="74" t="e">
        <f>'A12-1'!G7*100/'A13-1'!G7</f>
        <v>#DIV/0!</v>
      </c>
      <c r="M8" s="95" t="e">
        <f t="shared" si="3"/>
        <v>#DIV/0!</v>
      </c>
      <c r="N8" s="74">
        <f>'A12'!H7*100/'A13'!H7</f>
        <v>0</v>
      </c>
      <c r="O8" s="95">
        <f t="shared" si="4"/>
        <v>0.9746498814682516</v>
      </c>
      <c r="P8" s="74" t="e">
        <f>'A12-1'!I7*100/'A13-1'!I7</f>
        <v>#DIV/0!</v>
      </c>
      <c r="Q8" s="95" t="e">
        <f t="shared" si="5"/>
        <v>#DIV/0!</v>
      </c>
      <c r="R8" s="74" t="e">
        <f>'A12-1'!J7*100/'A13-1'!J7</f>
        <v>#DIV/0!</v>
      </c>
      <c r="S8" s="95" t="e">
        <f t="shared" si="6"/>
        <v>#DIV/0!</v>
      </c>
      <c r="T8" s="74" t="e">
        <f>'A12'!K7*100/'A13'!K7</f>
        <v>#DIV/0!</v>
      </c>
      <c r="U8" s="95" t="e">
        <f t="shared" si="10"/>
        <v>#DIV/0!</v>
      </c>
      <c r="V8" s="74">
        <f>'A12-1'!L7*100/'A13-1'!L7</f>
        <v>2.1803302795847666</v>
      </c>
      <c r="W8" s="95">
        <f t="shared" si="7"/>
        <v>-1.6245720149911593</v>
      </c>
      <c r="X8" s="74">
        <f>'A12'!M7*100/'A13'!M7</f>
        <v>0</v>
      </c>
      <c r="Y8" s="95">
        <f t="shared" si="11"/>
        <v>0.9746498814682516</v>
      </c>
      <c r="Z8" s="74">
        <f>'A12'!N7*100/'A13'!N7</f>
        <v>0</v>
      </c>
      <c r="AA8" s="95">
        <f t="shared" si="12"/>
        <v>0.9746498814682516</v>
      </c>
      <c r="AB8" s="74">
        <f>'A12'!O7*100/'A13'!O7</f>
        <v>0</v>
      </c>
      <c r="AC8" s="95">
        <f t="shared" si="13"/>
        <v>0.9746498814682516</v>
      </c>
    </row>
    <row r="9" spans="1:29" hidden="1">
      <c r="A9" s="63">
        <v>1965</v>
      </c>
      <c r="B9" s="74">
        <f>'A12'!B8*100/'A13'!B8</f>
        <v>0</v>
      </c>
      <c r="C9" s="95">
        <f t="shared" si="8"/>
        <v>0.9746498814682516</v>
      </c>
      <c r="D9" s="74" t="e">
        <f>'A12-1'!C8*100/'A13-1'!C8</f>
        <v>#DIV/0!</v>
      </c>
      <c r="E9" s="95" t="e">
        <f t="shared" si="0"/>
        <v>#DIV/0!</v>
      </c>
      <c r="F9" s="74">
        <f>'A12'!D8*100/'A13'!D8</f>
        <v>0</v>
      </c>
      <c r="G9" s="95">
        <f t="shared" si="9"/>
        <v>0.9746498814682516</v>
      </c>
      <c r="H9" s="74" t="e">
        <f>'A12-1'!E8*100/'A13-1'!E8</f>
        <v>#DIV/0!</v>
      </c>
      <c r="I9" s="95" t="e">
        <f t="shared" si="1"/>
        <v>#DIV/0!</v>
      </c>
      <c r="J9" s="74">
        <f>'A12-1'!F8*100/'A13-1'!F8</f>
        <v>1.8676429889682686</v>
      </c>
      <c r="K9" s="95">
        <f t="shared" si="2"/>
        <v>-1.1969616473764364</v>
      </c>
      <c r="L9" s="74" t="e">
        <f>'A12-1'!G8*100/'A13-1'!G8</f>
        <v>#DIV/0!</v>
      </c>
      <c r="M9" s="95" t="e">
        <f t="shared" si="3"/>
        <v>#DIV/0!</v>
      </c>
      <c r="N9" s="74">
        <f>'A12'!H8*100/'A13'!H8</f>
        <v>0</v>
      </c>
      <c r="O9" s="95">
        <f t="shared" si="4"/>
        <v>0.9746498814682516</v>
      </c>
      <c r="P9" s="74" t="e">
        <f>'A12-1'!I8*100/'A13-1'!I8</f>
        <v>#DIV/0!</v>
      </c>
      <c r="Q9" s="95" t="e">
        <f t="shared" si="5"/>
        <v>#DIV/0!</v>
      </c>
      <c r="R9" s="74" t="e">
        <f>'A12-1'!J8*100/'A13-1'!J8</f>
        <v>#DIV/0!</v>
      </c>
      <c r="S9" s="95" t="e">
        <f t="shared" si="6"/>
        <v>#DIV/0!</v>
      </c>
      <c r="T9" s="74" t="e">
        <f>'A12'!K8*100/'A13'!K8</f>
        <v>#DIV/0!</v>
      </c>
      <c r="U9" s="95" t="e">
        <f t="shared" si="10"/>
        <v>#DIV/0!</v>
      </c>
      <c r="V9" s="74">
        <f>'A12-1'!L8*100/'A13-1'!L8</f>
        <v>2.0915851539268662</v>
      </c>
      <c r="W9" s="95">
        <f t="shared" si="7"/>
        <v>-1.558447699349331</v>
      </c>
      <c r="X9" s="74">
        <f>'A12'!M8*100/'A13'!M8</f>
        <v>0</v>
      </c>
      <c r="Y9" s="95">
        <f t="shared" si="11"/>
        <v>0.9746498814682516</v>
      </c>
      <c r="Z9" s="74">
        <f>'A12'!N8*100/'A13'!N8</f>
        <v>0</v>
      </c>
      <c r="AA9" s="95">
        <f t="shared" si="12"/>
        <v>0.9746498814682516</v>
      </c>
      <c r="AB9" s="74">
        <f>'A12'!O8*100/'A13'!O8</f>
        <v>0</v>
      </c>
      <c r="AC9" s="95">
        <f t="shared" si="13"/>
        <v>0.9746498814682516</v>
      </c>
    </row>
    <row r="10" spans="1:29" hidden="1">
      <c r="A10" s="63">
        <v>1966</v>
      </c>
      <c r="B10" s="74">
        <f>'A12'!B9*100/'A13'!B9</f>
        <v>2.5055958424988556</v>
      </c>
      <c r="C10" s="95">
        <f t="shared" si="8"/>
        <v>0.77700541420032831</v>
      </c>
      <c r="D10" s="74" t="e">
        <f>'A12-1'!C9*100/'A13-1'!C9</f>
        <v>#DIV/0!</v>
      </c>
      <c r="E10" s="95" t="e">
        <f t="shared" si="0"/>
        <v>#DIV/0!</v>
      </c>
      <c r="F10" s="74">
        <f>'A12'!D9*100/'A13'!D9</f>
        <v>0</v>
      </c>
      <c r="G10" s="95">
        <f t="shared" si="9"/>
        <v>0.9746498814682516</v>
      </c>
      <c r="H10" s="74" t="e">
        <f>'A12-1'!E9*100/'A13-1'!E9</f>
        <v>#DIV/0!</v>
      </c>
      <c r="I10" s="95" t="e">
        <f t="shared" si="1"/>
        <v>#DIV/0!</v>
      </c>
      <c r="J10" s="74">
        <f>'A12-1'!F9*100/'A13-1'!F9</f>
        <v>1.8193527434417531</v>
      </c>
      <c r="K10" s="95">
        <f t="shared" si="2"/>
        <v>-1.1660127068246011</v>
      </c>
      <c r="L10" s="74" t="e">
        <f>'A12-1'!G9*100/'A13-1'!G9</f>
        <v>#DIV/0!</v>
      </c>
      <c r="M10" s="95" t="e">
        <f t="shared" si="3"/>
        <v>#DIV/0!</v>
      </c>
      <c r="N10" s="74">
        <f>'A12'!H9*100/'A13'!H9</f>
        <v>0</v>
      </c>
      <c r="O10" s="95">
        <f t="shared" si="4"/>
        <v>0.9746498814682516</v>
      </c>
      <c r="P10" s="74" t="e">
        <f>'A12-1'!I9*100/'A13-1'!I9</f>
        <v>#DIV/0!</v>
      </c>
      <c r="Q10" s="95" t="e">
        <f t="shared" si="5"/>
        <v>#DIV/0!</v>
      </c>
      <c r="R10" s="74" t="e">
        <f>'A12-1'!J9*100/'A13-1'!J9</f>
        <v>#DIV/0!</v>
      </c>
      <c r="S10" s="95" t="e">
        <f t="shared" si="6"/>
        <v>#DIV/0!</v>
      </c>
      <c r="T10" s="74" t="e">
        <f>'A12'!K9*100/'A13'!K9</f>
        <v>#DIV/0!</v>
      </c>
      <c r="U10" s="95" t="e">
        <f t="shared" si="10"/>
        <v>#DIV/0!</v>
      </c>
      <c r="V10" s="74">
        <f>'A12-1'!L9*100/'A13-1'!L9</f>
        <v>1.9757402494019152</v>
      </c>
      <c r="W10" s="95">
        <f t="shared" si="7"/>
        <v>-1.4721312399886879</v>
      </c>
      <c r="X10" s="74">
        <f>'A12'!M9*100/'A13'!M9</f>
        <v>0</v>
      </c>
      <c r="Y10" s="95">
        <f t="shared" si="11"/>
        <v>0.9746498814682516</v>
      </c>
      <c r="Z10" s="74">
        <f>'A12'!N9*100/'A13'!N9</f>
        <v>0</v>
      </c>
      <c r="AA10" s="95">
        <f t="shared" si="12"/>
        <v>0.9746498814682516</v>
      </c>
      <c r="AB10" s="74">
        <f>'A12'!O9*100/'A13'!O9</f>
        <v>0</v>
      </c>
      <c r="AC10" s="95">
        <f t="shared" si="13"/>
        <v>0.9746498814682516</v>
      </c>
    </row>
    <row r="11" spans="1:29" hidden="1">
      <c r="A11" s="63">
        <v>1967</v>
      </c>
      <c r="B11" s="74">
        <f>'A12'!B10*100/'A13'!B10</f>
        <v>0</v>
      </c>
      <c r="C11" s="95">
        <f t="shared" si="8"/>
        <v>0.9746498814682516</v>
      </c>
      <c r="D11" s="74" t="e">
        <f>'A12-1'!C10*100/'A13-1'!C10</f>
        <v>#DIV/0!</v>
      </c>
      <c r="E11" s="95" t="e">
        <f t="shared" si="0"/>
        <v>#DIV/0!</v>
      </c>
      <c r="F11" s="74">
        <f>'A12'!D10*100/'A13'!D10</f>
        <v>0</v>
      </c>
      <c r="G11" s="95">
        <f t="shared" si="9"/>
        <v>0.9746498814682516</v>
      </c>
      <c r="H11" s="74" t="e">
        <f>'A12-1'!E10*100/'A13-1'!E10</f>
        <v>#DIV/0!</v>
      </c>
      <c r="I11" s="95" t="e">
        <f t="shared" si="1"/>
        <v>#DIV/0!</v>
      </c>
      <c r="J11" s="74">
        <f>'A12-1'!F10*100/'A13-1'!F10</f>
        <v>1.8584674631405149</v>
      </c>
      <c r="K11" s="95">
        <f t="shared" si="2"/>
        <v>-1.1910811056587709</v>
      </c>
      <c r="L11" s="74" t="e">
        <f>'A12-1'!G10*100/'A13-1'!G10</f>
        <v>#DIV/0!</v>
      </c>
      <c r="M11" s="95" t="e">
        <f t="shared" si="3"/>
        <v>#DIV/0!</v>
      </c>
      <c r="N11" s="74">
        <f>'A12'!H10*100/'A13'!H10</f>
        <v>0</v>
      </c>
      <c r="O11" s="95">
        <f t="shared" si="4"/>
        <v>0.9746498814682516</v>
      </c>
      <c r="P11" s="74" t="e">
        <f>'A12-1'!I10*100/'A13-1'!I10</f>
        <v>#DIV/0!</v>
      </c>
      <c r="Q11" s="95" t="e">
        <f t="shared" si="5"/>
        <v>#DIV/0!</v>
      </c>
      <c r="R11" s="74" t="e">
        <f>'A12-1'!J10*100/'A13-1'!J10</f>
        <v>#DIV/0!</v>
      </c>
      <c r="S11" s="95" t="e">
        <f t="shared" si="6"/>
        <v>#DIV/0!</v>
      </c>
      <c r="T11" s="74" t="e">
        <f>'A12'!K10*100/'A13'!K10</f>
        <v>#DIV/0!</v>
      </c>
      <c r="U11" s="95" t="e">
        <f t="shared" si="10"/>
        <v>#DIV/0!</v>
      </c>
      <c r="V11" s="74">
        <f>'A12-1'!L10*100/'A13-1'!L10</f>
        <v>1.9294051360784026</v>
      </c>
      <c r="W11" s="95">
        <f t="shared" si="7"/>
        <v>-1.4376067786620497</v>
      </c>
      <c r="X11" s="74">
        <f>'A12'!M10*100/'A13'!M10</f>
        <v>0</v>
      </c>
      <c r="Y11" s="95">
        <f t="shared" si="11"/>
        <v>0.9746498814682516</v>
      </c>
      <c r="Z11" s="74">
        <f>'A12'!N10*100/'A13'!N10</f>
        <v>0</v>
      </c>
      <c r="AA11" s="95">
        <f t="shared" si="12"/>
        <v>0.9746498814682516</v>
      </c>
      <c r="AB11" s="74">
        <f>'A12'!O10*100/'A13'!O10</f>
        <v>0</v>
      </c>
      <c r="AC11" s="95">
        <f t="shared" si="13"/>
        <v>0.9746498814682516</v>
      </c>
    </row>
    <row r="12" spans="1:29" hidden="1">
      <c r="A12" s="63">
        <v>1968</v>
      </c>
      <c r="B12" s="74">
        <f>'A12'!B11*100/'A13'!B11</f>
        <v>0</v>
      </c>
      <c r="C12" s="95">
        <f t="shared" si="8"/>
        <v>0.9746498814682516</v>
      </c>
      <c r="D12" s="74" t="e">
        <f>'A12-1'!C11*100/'A13-1'!C11</f>
        <v>#DIV/0!</v>
      </c>
      <c r="E12" s="95" t="e">
        <f t="shared" si="0"/>
        <v>#DIV/0!</v>
      </c>
      <c r="F12" s="74">
        <f>'A12'!D11*100/'A13'!D11</f>
        <v>0</v>
      </c>
      <c r="G12" s="95">
        <f t="shared" si="9"/>
        <v>0.9746498814682516</v>
      </c>
      <c r="H12" s="74" t="e">
        <f>'A12-1'!E11*100/'A13-1'!E11</f>
        <v>#DIV/0!</v>
      </c>
      <c r="I12" s="95" t="e">
        <f t="shared" si="1"/>
        <v>#DIV/0!</v>
      </c>
      <c r="J12" s="74">
        <f>'A12-1'!F11*100/'A13-1'!F11</f>
        <v>1.8811663971581916</v>
      </c>
      <c r="K12" s="95">
        <f t="shared" si="2"/>
        <v>-1.2056287218873396</v>
      </c>
      <c r="L12" s="74" t="e">
        <f>'A12-1'!G11*100/'A13-1'!G11</f>
        <v>#DIV/0!</v>
      </c>
      <c r="M12" s="95" t="e">
        <f t="shared" si="3"/>
        <v>#DIV/0!</v>
      </c>
      <c r="N12" s="74">
        <f>'A12'!H11*100/'A13'!H11</f>
        <v>0</v>
      </c>
      <c r="O12" s="95">
        <f t="shared" si="4"/>
        <v>0.9746498814682516</v>
      </c>
      <c r="P12" s="74" t="e">
        <f>'A12-1'!I11*100/'A13-1'!I11</f>
        <v>#DIV/0!</v>
      </c>
      <c r="Q12" s="95" t="e">
        <f t="shared" si="5"/>
        <v>#DIV/0!</v>
      </c>
      <c r="R12" s="74" t="e">
        <f>'A12-1'!J11*100/'A13-1'!J11</f>
        <v>#DIV/0!</v>
      </c>
      <c r="S12" s="95" t="e">
        <f t="shared" si="6"/>
        <v>#DIV/0!</v>
      </c>
      <c r="T12" s="74" t="e">
        <f>'A12'!K11*100/'A13'!K11</f>
        <v>#DIV/0!</v>
      </c>
      <c r="U12" s="95" t="e">
        <f t="shared" si="10"/>
        <v>#DIV/0!</v>
      </c>
      <c r="V12" s="74">
        <f>'A12-1'!L11*100/'A13-1'!L11</f>
        <v>1.8325368420885364</v>
      </c>
      <c r="W12" s="95">
        <f t="shared" si="7"/>
        <v>-1.3654298607751674</v>
      </c>
      <c r="X12" s="74">
        <f>'A12'!M11*100/'A13'!M11</f>
        <v>0</v>
      </c>
      <c r="Y12" s="95">
        <f t="shared" si="11"/>
        <v>0.9746498814682516</v>
      </c>
      <c r="Z12" s="74">
        <f>'A12'!N11*100/'A13'!N11</f>
        <v>0</v>
      </c>
      <c r="AA12" s="95">
        <f t="shared" si="12"/>
        <v>0.9746498814682516</v>
      </c>
      <c r="AB12" s="74">
        <f>'A12'!O11*100/'A13'!O11</f>
        <v>0</v>
      </c>
      <c r="AC12" s="95">
        <f t="shared" si="13"/>
        <v>0.9746498814682516</v>
      </c>
    </row>
    <row r="13" spans="1:29" hidden="1">
      <c r="A13" s="63">
        <v>1969</v>
      </c>
      <c r="B13" s="74">
        <f>'A12'!B12*100/'A13'!B12</f>
        <v>2.4118422841463754</v>
      </c>
      <c r="C13" s="95">
        <f t="shared" si="8"/>
        <v>0.78440080965108383</v>
      </c>
      <c r="D13" s="74" t="e">
        <f>'A12-1'!C12*100/'A13-1'!C12</f>
        <v>#DIV/0!</v>
      </c>
      <c r="E13" s="95" t="e">
        <f t="shared" si="0"/>
        <v>#DIV/0!</v>
      </c>
      <c r="F13" s="74">
        <f>'A12'!D12*100/'A13'!D12</f>
        <v>0</v>
      </c>
      <c r="G13" s="95">
        <f t="shared" si="9"/>
        <v>0.9746498814682516</v>
      </c>
      <c r="H13" s="74" t="e">
        <f>'A12-1'!E12*100/'A13-1'!E12</f>
        <v>#DIV/0!</v>
      </c>
      <c r="I13" s="95" t="e">
        <f t="shared" si="1"/>
        <v>#DIV/0!</v>
      </c>
      <c r="J13" s="74">
        <f>'A12-1'!F12*100/'A13-1'!F12</f>
        <v>1.7546110774623653</v>
      </c>
      <c r="K13" s="95">
        <f t="shared" si="2"/>
        <v>-1.1245201455469278</v>
      </c>
      <c r="L13" s="74" t="e">
        <f>'A12-1'!G12*100/'A13-1'!G12</f>
        <v>#DIV/0!</v>
      </c>
      <c r="M13" s="95" t="e">
        <f t="shared" si="3"/>
        <v>#DIV/0!</v>
      </c>
      <c r="N13" s="74">
        <f>'A12'!H12*100/'A13'!H12</f>
        <v>0</v>
      </c>
      <c r="O13" s="95">
        <f t="shared" si="4"/>
        <v>0.9746498814682516</v>
      </c>
      <c r="P13" s="74" t="e">
        <f>'A12-1'!I12*100/'A13-1'!I12</f>
        <v>#DIV/0!</v>
      </c>
      <c r="Q13" s="95" t="e">
        <f t="shared" si="5"/>
        <v>#DIV/0!</v>
      </c>
      <c r="R13" s="74" t="e">
        <f>'A12-1'!J12*100/'A13-1'!J12</f>
        <v>#DIV/0!</v>
      </c>
      <c r="S13" s="95" t="e">
        <f t="shared" si="6"/>
        <v>#DIV/0!</v>
      </c>
      <c r="T13" s="74" t="e">
        <f>'A12'!K12*100/'A13'!K12</f>
        <v>#DIV/0!</v>
      </c>
      <c r="U13" s="95" t="e">
        <f t="shared" si="10"/>
        <v>#DIV/0!</v>
      </c>
      <c r="V13" s="74">
        <f>'A12-1'!L12*100/'A13-1'!L12</f>
        <v>1.7046890328472102</v>
      </c>
      <c r="W13" s="95">
        <f t="shared" si="7"/>
        <v>-1.2701699934898578</v>
      </c>
      <c r="X13" s="74">
        <f>'A12'!M12*100/'A13'!M12</f>
        <v>0</v>
      </c>
      <c r="Y13" s="95">
        <f t="shared" si="11"/>
        <v>0.9746498814682516</v>
      </c>
      <c r="Z13" s="74">
        <f>'A12'!N12*100/'A13'!N12</f>
        <v>0</v>
      </c>
      <c r="AA13" s="95">
        <f t="shared" si="12"/>
        <v>0.9746498814682516</v>
      </c>
      <c r="AB13" s="74">
        <f>'A12'!O12*100/'A13'!O12</f>
        <v>0</v>
      </c>
      <c r="AC13" s="95">
        <f t="shared" si="13"/>
        <v>0.9746498814682516</v>
      </c>
    </row>
    <row r="14" spans="1:29" hidden="1">
      <c r="A14" s="63">
        <v>1970</v>
      </c>
      <c r="B14" s="74">
        <f>'A12'!B13*100/'A13'!B13</f>
        <v>2.4178725833125752</v>
      </c>
      <c r="C14" s="95">
        <f t="shared" si="8"/>
        <v>0.78392513227089577</v>
      </c>
      <c r="D14" s="74">
        <f>'A12-1'!C13*100/'A13-1'!C13</f>
        <v>0.92318333089049387</v>
      </c>
      <c r="E14" s="95">
        <f t="shared" si="0"/>
        <v>-0.76366640085393123</v>
      </c>
      <c r="F14" s="74">
        <f>'A12'!D13*100/'A13'!D13</f>
        <v>2.4099348715072293</v>
      </c>
      <c r="G14" s="95">
        <f t="shared" si="9"/>
        <v>0.78455126869500869</v>
      </c>
      <c r="H14" s="74" t="e">
        <f>'A12-1'!E13*100/'A13-1'!E13</f>
        <v>#DIV/0!</v>
      </c>
      <c r="I14" s="95" t="e">
        <f t="shared" si="1"/>
        <v>#DIV/0!</v>
      </c>
      <c r="J14" s="74">
        <f>'A12-1'!F13*100/'A13-1'!F13</f>
        <v>1.6353029431216002</v>
      </c>
      <c r="K14" s="95">
        <f t="shared" si="2"/>
        <v>-1.0480562486086689</v>
      </c>
      <c r="L14" s="74">
        <f>'A12-1'!G13*100/'A13-1'!G13</f>
        <v>1.4863224852729964</v>
      </c>
      <c r="M14" s="95">
        <f t="shared" si="3"/>
        <v>-0.88917822068141195</v>
      </c>
      <c r="N14" s="74">
        <f>'A12'!H13*100/'A13'!H13</f>
        <v>2.156402827131171</v>
      </c>
      <c r="O14" s="95">
        <f t="shared" si="4"/>
        <v>0.80455018671527445</v>
      </c>
      <c r="P14" s="74" t="e">
        <f>'A12-1'!I13*100/'A13-1'!I13</f>
        <v>#DIV/0!</v>
      </c>
      <c r="Q14" s="95" t="e">
        <f t="shared" si="5"/>
        <v>#DIV/0!</v>
      </c>
      <c r="R14" s="74">
        <f>'A12-1'!J13*100/'A13-1'!J13</f>
        <v>3.1400988228416979</v>
      </c>
      <c r="S14" s="95">
        <f t="shared" si="6"/>
        <v>-1.1392600967422686</v>
      </c>
      <c r="T14" s="74" t="e">
        <f>'A12'!K13*100/'A13'!K13</f>
        <v>#DIV/0!</v>
      </c>
      <c r="U14" s="95" t="e">
        <f t="shared" si="10"/>
        <v>#DIV/0!</v>
      </c>
      <c r="V14" s="74">
        <f>'A12-1'!L13*100/'A13-1'!L13</f>
        <v>1.4278812475083729</v>
      </c>
      <c r="W14" s="95">
        <f t="shared" si="7"/>
        <v>-1.0639195066696696</v>
      </c>
      <c r="X14" s="74">
        <f>'A12'!M13*100/'A13'!M13</f>
        <v>1.092274900703831</v>
      </c>
      <c r="Y14" s="95">
        <f t="shared" si="11"/>
        <v>0.88848990019831497</v>
      </c>
      <c r="Z14" s="74">
        <f>'A12'!N13*100/'A13'!N13</f>
        <v>0.69372257940672089</v>
      </c>
      <c r="AA14" s="95">
        <f t="shared" si="12"/>
        <v>0.91992819518790192</v>
      </c>
      <c r="AB14" s="74">
        <f>'A12'!O13*100/'A13'!O13</f>
        <v>4.7645278113032417</v>
      </c>
      <c r="AC14" s="95">
        <f t="shared" si="13"/>
        <v>0.59881809524167307</v>
      </c>
    </row>
    <row r="15" spans="1:29" hidden="1">
      <c r="A15" s="63">
        <v>1971</v>
      </c>
      <c r="B15" s="74">
        <f>'A12'!B14*100/'A13'!B14</f>
        <v>2.5106537053377522</v>
      </c>
      <c r="C15" s="95">
        <f t="shared" si="8"/>
        <v>0.77660644378804067</v>
      </c>
      <c r="D15" s="74">
        <f>'A12-1'!C14*100/'A13-1'!C14</f>
        <v>0.94082034512744195</v>
      </c>
      <c r="E15" s="95">
        <f t="shared" si="0"/>
        <v>-0.77825591382872439</v>
      </c>
      <c r="F15" s="74">
        <f>'A12'!D14*100/'A13'!D14</f>
        <v>2.2013980747343833</v>
      </c>
      <c r="G15" s="95">
        <f t="shared" si="9"/>
        <v>0.80100090650364375</v>
      </c>
      <c r="H15" s="74" t="e">
        <f>'A12-1'!E14*100/'A13-1'!E14</f>
        <v>#DIV/0!</v>
      </c>
      <c r="I15" s="95" t="e">
        <f t="shared" si="1"/>
        <v>#DIV/0!</v>
      </c>
      <c r="J15" s="74">
        <f>'A12-1'!F14*100/'A13-1'!F14</f>
        <v>1.7625125256975736</v>
      </c>
      <c r="K15" s="95">
        <f t="shared" si="2"/>
        <v>-1.1295841382650966</v>
      </c>
      <c r="L15" s="74">
        <f>'A12-1'!G14*100/'A13-1'!G14</f>
        <v>1.57889133938293</v>
      </c>
      <c r="M15" s="95">
        <f t="shared" si="3"/>
        <v>-0.9445566528881143</v>
      </c>
      <c r="N15" s="74">
        <f>'A12'!H14*100/'A13'!H14</f>
        <v>2.1656806405277571</v>
      </c>
      <c r="O15" s="95">
        <f t="shared" si="4"/>
        <v>0.80381834143716657</v>
      </c>
      <c r="P15" s="74" t="e">
        <f>'A12-1'!I14*100/'A13-1'!I14</f>
        <v>#DIV/0!</v>
      </c>
      <c r="Q15" s="95" t="e">
        <f t="shared" si="5"/>
        <v>#DIV/0!</v>
      </c>
      <c r="R15" s="74">
        <f>'A12-1'!J14*100/'A13-1'!J14</f>
        <v>3.0432801635366986</v>
      </c>
      <c r="S15" s="95">
        <f t="shared" si="6"/>
        <v>-1.1041332929729368</v>
      </c>
      <c r="T15" s="74" t="e">
        <f>'A12'!K14*100/'A13'!K14</f>
        <v>#DIV/0!</v>
      </c>
      <c r="U15" s="95" t="e">
        <f t="shared" si="10"/>
        <v>#DIV/0!</v>
      </c>
      <c r="V15" s="74">
        <f>'A12-1'!L14*100/'A13-1'!L14</f>
        <v>1.6237917600613889</v>
      </c>
      <c r="W15" s="95">
        <f t="shared" si="7"/>
        <v>-1.2098931415433811</v>
      </c>
      <c r="X15" s="74">
        <f>'A12'!M14*100/'A13'!M14</f>
        <v>1.0937722070257299</v>
      </c>
      <c r="Y15" s="95">
        <f t="shared" si="11"/>
        <v>0.88837179084272422</v>
      </c>
      <c r="Z15" s="74">
        <f>'A12'!N14*100/'A13'!N14</f>
        <v>0.69846239164444246</v>
      </c>
      <c r="AA15" s="95">
        <f t="shared" si="12"/>
        <v>0.91955431299637491</v>
      </c>
      <c r="AB15" s="74">
        <f>'A12'!O14*100/'A13'!O14</f>
        <v>4.8304245984778964</v>
      </c>
      <c r="AC15" s="95">
        <f t="shared" si="13"/>
        <v>0.59362007600214028</v>
      </c>
    </row>
    <row r="16" spans="1:29" hidden="1">
      <c r="A16" s="63">
        <v>1972</v>
      </c>
      <c r="B16" s="74">
        <f>'A12'!B15*100/'A13'!B15</f>
        <v>2.4578712640924847</v>
      </c>
      <c r="C16" s="95">
        <f t="shared" si="8"/>
        <v>0.78076998736680758</v>
      </c>
      <c r="D16" s="74">
        <f>'A12-1'!C15*100/'A13-1'!C15</f>
        <v>0.93593576323758909</v>
      </c>
      <c r="E16" s="95">
        <f t="shared" si="0"/>
        <v>-0.77421533927902786</v>
      </c>
      <c r="F16" s="74">
        <f>'A12'!D15*100/'A13'!D15</f>
        <v>2.069819826910317</v>
      </c>
      <c r="G16" s="95">
        <f t="shared" si="9"/>
        <v>0.8113799597628073</v>
      </c>
      <c r="H16" s="74" t="e">
        <f>'A12-1'!E15*100/'A13-1'!E15</f>
        <v>#DIV/0!</v>
      </c>
      <c r="I16" s="95" t="e">
        <f t="shared" si="1"/>
        <v>#DIV/0!</v>
      </c>
      <c r="J16" s="74">
        <f>'A12-1'!F15*100/'A13-1'!F15</f>
        <v>1.8783979364404491</v>
      </c>
      <c r="K16" s="95">
        <f t="shared" si="2"/>
        <v>-1.2038544313398529</v>
      </c>
      <c r="L16" s="74">
        <f>'A12-1'!G15*100/'A13-1'!G15</f>
        <v>1.5531034498732503</v>
      </c>
      <c r="M16" s="95">
        <f t="shared" si="3"/>
        <v>-0.9291292944672167</v>
      </c>
      <c r="N16" s="74">
        <f>'A12'!H15*100/'A13'!H15</f>
        <v>2.190963894058032</v>
      </c>
      <c r="O16" s="95">
        <f t="shared" si="4"/>
        <v>0.80182396744834017</v>
      </c>
      <c r="P16" s="74" t="e">
        <f>'A12-1'!I15*100/'A13-1'!I15</f>
        <v>#DIV/0!</v>
      </c>
      <c r="Q16" s="95" t="e">
        <f t="shared" si="5"/>
        <v>#DIV/0!</v>
      </c>
      <c r="R16" s="74">
        <f>'A12-1'!J15*100/'A13-1'!J15</f>
        <v>2.9137416167582035</v>
      </c>
      <c r="S16" s="95">
        <f t="shared" si="6"/>
        <v>-1.0571353780470722</v>
      </c>
      <c r="T16" s="74" t="e">
        <f>'A12'!K15*100/'A13'!K15</f>
        <v>#DIV/0!</v>
      </c>
      <c r="U16" s="95" t="e">
        <f t="shared" si="10"/>
        <v>#DIV/0!</v>
      </c>
      <c r="V16" s="74">
        <f>'A12-1'!L15*100/'A13-1'!L15</f>
        <v>1.5377016657297355</v>
      </c>
      <c r="W16" s="95">
        <f t="shared" si="7"/>
        <v>-1.1457470993915524</v>
      </c>
      <c r="X16" s="74">
        <f>'A12'!M15*100/'A13'!M15</f>
        <v>1.1176703789128595</v>
      </c>
      <c r="Y16" s="95">
        <f t="shared" si="11"/>
        <v>0.88648667378944945</v>
      </c>
      <c r="Z16" s="74">
        <f>'A12'!N15*100/'A13'!N15</f>
        <v>0.67675693556668159</v>
      </c>
      <c r="AA16" s="95">
        <f t="shared" si="12"/>
        <v>0.92126646594240547</v>
      </c>
      <c r="AB16" s="74">
        <f>'A12'!O15*100/'A13'!O15</f>
        <v>4.9091298549360394</v>
      </c>
      <c r="AC16" s="95">
        <f t="shared" si="13"/>
        <v>0.58741170902610751</v>
      </c>
    </row>
    <row r="17" spans="1:165" hidden="1">
      <c r="A17" s="63">
        <v>1973</v>
      </c>
      <c r="B17" s="74">
        <f>'A12'!B16*100/'A13'!B16</f>
        <v>2.3515228329818876</v>
      </c>
      <c r="C17" s="95">
        <f t="shared" si="8"/>
        <v>0.789158881798669</v>
      </c>
      <c r="D17" s="74">
        <f>'A12-1'!C16*100/'A13-1'!C16</f>
        <v>0.93048332334044892</v>
      </c>
      <c r="E17" s="95">
        <f t="shared" si="0"/>
        <v>-0.76970502695774168</v>
      </c>
      <c r="F17" s="74">
        <f>'A12'!D16*100/'A13'!D16</f>
        <v>1.9886862762126989</v>
      </c>
      <c r="G17" s="95">
        <f t="shared" si="9"/>
        <v>0.81777987356103321</v>
      </c>
      <c r="H17" s="74" t="e">
        <f>'A12-1'!E16*100/'A13-1'!E16</f>
        <v>#DIV/0!</v>
      </c>
      <c r="I17" s="95" t="e">
        <f t="shared" si="1"/>
        <v>#DIV/0!</v>
      </c>
      <c r="J17" s="74">
        <f>'A12-1'!F16*100/'A13-1'!F16</f>
        <v>1.6934960334022608</v>
      </c>
      <c r="K17" s="95">
        <f t="shared" si="2"/>
        <v>-1.0853518653939433</v>
      </c>
      <c r="L17" s="74">
        <f>'A12-1'!G16*100/'A13-1'!G16</f>
        <v>1.5236170223839249</v>
      </c>
      <c r="M17" s="95">
        <f t="shared" si="3"/>
        <v>-0.9114893210502808</v>
      </c>
      <c r="N17" s="74">
        <f>'A12'!H16*100/'A13'!H16</f>
        <v>2.1747168609523952</v>
      </c>
      <c r="O17" s="95">
        <f t="shared" si="4"/>
        <v>0.8031055533084307</v>
      </c>
      <c r="P17" s="74" t="e">
        <f>'A12-1'!I16*100/'A13-1'!I16</f>
        <v>#DIV/0!</v>
      </c>
      <c r="Q17" s="95" t="e">
        <f t="shared" si="5"/>
        <v>#DIV/0!</v>
      </c>
      <c r="R17" s="74">
        <f>'A12-1'!J16*100/'A13-1'!J16</f>
        <v>2.540118741155768</v>
      </c>
      <c r="S17" s="95">
        <f t="shared" si="6"/>
        <v>-0.92158116226645204</v>
      </c>
      <c r="T17" s="74" t="e">
        <f>'A12'!K16*100/'A13'!K16</f>
        <v>#DIV/0!</v>
      </c>
      <c r="U17" s="95" t="e">
        <f t="shared" si="10"/>
        <v>#DIV/0!</v>
      </c>
      <c r="V17" s="74">
        <f>'A12-1'!L16*100/'A13-1'!L16</f>
        <v>1.0937568843160104</v>
      </c>
      <c r="W17" s="95">
        <f t="shared" si="7"/>
        <v>-0.81496222939311413</v>
      </c>
      <c r="X17" s="74">
        <f>'A12'!M16*100/'A13'!M16</f>
        <v>1.1368946930279811</v>
      </c>
      <c r="Y17" s="95">
        <f t="shared" si="11"/>
        <v>0.88497023635870831</v>
      </c>
      <c r="Z17" s="74">
        <f>'A12'!N16*100/'A13'!N16</f>
        <v>0.6927743714477439</v>
      </c>
      <c r="AA17" s="95">
        <f t="shared" si="12"/>
        <v>0.92000299099244964</v>
      </c>
      <c r="AB17" s="74">
        <f>'A12'!O16*100/'A13'!O16</f>
        <v>4.7850722139541677</v>
      </c>
      <c r="AC17" s="95">
        <f t="shared" si="13"/>
        <v>0.59719752761124845</v>
      </c>
    </row>
    <row r="18" spans="1:165" hidden="1">
      <c r="A18" s="63">
        <v>1974</v>
      </c>
      <c r="B18" s="74">
        <f>'A12'!B17*100/'A13'!B17</f>
        <v>2.6155624934813271</v>
      </c>
      <c r="C18" s="95">
        <f t="shared" si="8"/>
        <v>0.76833111015574929</v>
      </c>
      <c r="D18" s="74">
        <f>'A12-1'!C17*100/'A13-1'!C17</f>
        <v>0.95395558882403364</v>
      </c>
      <c r="E18" s="95">
        <f t="shared" si="0"/>
        <v>-0.78912151759611449</v>
      </c>
      <c r="F18" s="74">
        <f>'A12'!D17*100/'A13'!D17</f>
        <v>1.8905917517039517</v>
      </c>
      <c r="G18" s="95">
        <f t="shared" si="9"/>
        <v>0.82551768973616546</v>
      </c>
      <c r="H18" s="74" t="e">
        <f>'A12-1'!E17*100/'A13-1'!E17</f>
        <v>#DIV/0!</v>
      </c>
      <c r="I18" s="95" t="e">
        <f t="shared" si="1"/>
        <v>#DIV/0!</v>
      </c>
      <c r="J18" s="74">
        <f>'A12-1'!F17*100/'A13-1'!F17</f>
        <v>1.6261027949866651</v>
      </c>
      <c r="K18" s="95">
        <f t="shared" si="2"/>
        <v>-1.0421599265959793</v>
      </c>
      <c r="L18" s="74">
        <f>'A12-1'!G17*100/'A13-1'!G17</f>
        <v>1.5452016524849761</v>
      </c>
      <c r="M18" s="95">
        <f t="shared" si="3"/>
        <v>-0.92440211970433195</v>
      </c>
      <c r="N18" s="74">
        <f>'A12'!H17*100/'A13'!H17</f>
        <v>2.2612581758676726</v>
      </c>
      <c r="O18" s="95">
        <f t="shared" si="4"/>
        <v>0.79627906844883056</v>
      </c>
      <c r="P18" s="74" t="e">
        <f>'A12-1'!I17*100/'A13-1'!I17</f>
        <v>#DIV/0!</v>
      </c>
      <c r="Q18" s="95" t="e">
        <f t="shared" si="5"/>
        <v>#DIV/0!</v>
      </c>
      <c r="R18" s="74">
        <f>'A12-1'!J17*100/'A13-1'!J17</f>
        <v>2.5044459169992761</v>
      </c>
      <c r="S18" s="95">
        <f t="shared" si="6"/>
        <v>-0.90863869535937025</v>
      </c>
      <c r="T18" s="74" t="e">
        <f>'A12'!K17*100/'A13'!K17</f>
        <v>#DIV/0!</v>
      </c>
      <c r="U18" s="95" t="e">
        <f t="shared" si="10"/>
        <v>#DIV/0!</v>
      </c>
      <c r="V18" s="74">
        <f>'A12-1'!L17*100/'A13-1'!L17</f>
        <v>1.4267822708123361</v>
      </c>
      <c r="W18" s="95">
        <f t="shared" si="7"/>
        <v>-1.0631006551395936</v>
      </c>
      <c r="X18" s="74">
        <f>'A12'!M17*100/'A13'!M17</f>
        <v>0.83489280834165069</v>
      </c>
      <c r="Y18" s="95">
        <f t="shared" si="11"/>
        <v>0.9087925147167415</v>
      </c>
      <c r="Z18" s="74">
        <f>'A12'!N17*100/'A13'!N17</f>
        <v>0.66536055126156035</v>
      </c>
      <c r="AA18" s="95">
        <f t="shared" si="12"/>
        <v>0.92216542668721568</v>
      </c>
      <c r="AB18" s="74">
        <f>'A12'!O17*100/'A13'!O17</f>
        <v>4.9237411876819914</v>
      </c>
      <c r="AC18" s="95">
        <f t="shared" si="13"/>
        <v>0.58625914921272271</v>
      </c>
    </row>
    <row r="19" spans="1:165" hidden="1">
      <c r="A19" s="63">
        <v>1975</v>
      </c>
      <c r="B19" s="74">
        <f>'A12'!B18*100/'A13'!B18</f>
        <v>2.1587898503930636</v>
      </c>
      <c r="C19" s="95">
        <f t="shared" si="8"/>
        <v>0.80436189539831471</v>
      </c>
      <c r="D19" s="74">
        <f>'A12-1'!C18*100/'A13-1'!C18</f>
        <v>1.0136894025522329</v>
      </c>
      <c r="E19" s="95">
        <f t="shared" si="0"/>
        <v>-0.83853392032558283</v>
      </c>
      <c r="F19" s="74">
        <f>'A12'!D18*100/'A13'!D18</f>
        <v>1.8842288339596698</v>
      </c>
      <c r="G19" s="95">
        <f t="shared" si="9"/>
        <v>0.82601960447696576</v>
      </c>
      <c r="H19" s="74" t="e">
        <f>'A12-1'!E18*100/'A13-1'!E18</f>
        <v>#DIV/0!</v>
      </c>
      <c r="I19" s="95" t="e">
        <f t="shared" si="1"/>
        <v>#DIV/0!</v>
      </c>
      <c r="J19" s="74">
        <f>'A12-1'!F18*100/'A13-1'!F18</f>
        <v>1.5017409926109986</v>
      </c>
      <c r="K19" s="95">
        <f t="shared" si="2"/>
        <v>-0.96245716288710126</v>
      </c>
      <c r="L19" s="74">
        <f>'A12-1'!G18*100/'A13-1'!G18</f>
        <v>1.5460049307263313</v>
      </c>
      <c r="M19" s="95">
        <f t="shared" si="3"/>
        <v>-0.92488267323456341</v>
      </c>
      <c r="N19" s="74">
        <f>'A12'!H18*100/'A13'!H18</f>
        <v>2.3647529830278087</v>
      </c>
      <c r="O19" s="95">
        <f t="shared" si="4"/>
        <v>0.78811527136742987</v>
      </c>
      <c r="P19" s="74" t="e">
        <f>'A12-1'!I18*100/'A13-1'!I18</f>
        <v>#DIV/0!</v>
      </c>
      <c r="Q19" s="95" t="e">
        <f t="shared" si="5"/>
        <v>#DIV/0!</v>
      </c>
      <c r="R19" s="74">
        <f>'A12-1'!J18*100/'A13-1'!J18</f>
        <v>2.5081608913602529</v>
      </c>
      <c r="S19" s="95">
        <f t="shared" si="6"/>
        <v>-0.90998652620440446</v>
      </c>
      <c r="T19" s="74">
        <f>'A12'!K18*100/'A13'!K18</f>
        <v>0.26918840322242266</v>
      </c>
      <c r="U19" s="95">
        <f t="shared" si="10"/>
        <v>0.9534159706965375</v>
      </c>
      <c r="V19" s="74">
        <f>'A12-1'!L18*100/'A13-1'!L18</f>
        <v>1.2285657970427981</v>
      </c>
      <c r="W19" s="95">
        <f t="shared" si="7"/>
        <v>-0.915408840183216</v>
      </c>
      <c r="X19" s="74">
        <f>'A12'!M18*100/'A13'!M18</f>
        <v>0.84740318187364005</v>
      </c>
      <c r="Y19" s="95">
        <f t="shared" si="11"/>
        <v>0.90780568113803217</v>
      </c>
      <c r="Z19" s="74">
        <f>'A12'!N18*100/'A13'!N18</f>
        <v>0.60084344339381612</v>
      </c>
      <c r="AA19" s="95">
        <f t="shared" si="12"/>
        <v>0.92725461513409235</v>
      </c>
      <c r="AB19" s="74">
        <f>'A12'!O18*100/'A13'!O18</f>
        <v>5.0399243792666955</v>
      </c>
      <c r="AC19" s="95">
        <f t="shared" si="13"/>
        <v>0.57709447683549508</v>
      </c>
    </row>
    <row r="20" spans="1:165" hidden="1">
      <c r="A20" s="63">
        <v>1976</v>
      </c>
      <c r="B20" s="74">
        <f>'A12'!B19*100/'A13'!B19</f>
        <v>2.6906029234400761</v>
      </c>
      <c r="C20" s="95">
        <f t="shared" si="8"/>
        <v>0.76241182918026618</v>
      </c>
      <c r="D20" s="74">
        <f>'A12-1'!C19*100/'A13-1'!C19</f>
        <v>1.0026827354099821</v>
      </c>
      <c r="E20" s="95">
        <f t="shared" si="0"/>
        <v>-0.82942909617996907</v>
      </c>
      <c r="F20" s="74">
        <f>'A12'!D19*100/'A13'!D19</f>
        <v>1.8274306810093268</v>
      </c>
      <c r="G20" s="95">
        <f t="shared" si="9"/>
        <v>0.83049991231084086</v>
      </c>
      <c r="H20" s="74" t="e">
        <f>'A12-1'!E19*100/'A13-1'!E19</f>
        <v>#DIV/0!</v>
      </c>
      <c r="I20" s="95" t="e">
        <f t="shared" si="1"/>
        <v>#DIV/0!</v>
      </c>
      <c r="J20" s="74">
        <f>'A12-1'!F19*100/'A13-1'!F19</f>
        <v>1.6072717116288238</v>
      </c>
      <c r="K20" s="95">
        <f t="shared" si="2"/>
        <v>-1.0300911936041688</v>
      </c>
      <c r="L20" s="74">
        <f>'A12-1'!G19*100/'A13-1'!G19</f>
        <v>1.4295060140265525</v>
      </c>
      <c r="M20" s="95">
        <f t="shared" si="3"/>
        <v>-0.85518830980481619</v>
      </c>
      <c r="N20" s="74">
        <f>'A12'!H19*100/'A13'!H19</f>
        <v>2.3746378728915718</v>
      </c>
      <c r="O20" s="95">
        <f t="shared" si="4"/>
        <v>0.78733553915444177</v>
      </c>
      <c r="P20" s="74" t="e">
        <f>'A12-1'!I19*100/'A13-1'!I19</f>
        <v>#DIV/0!</v>
      </c>
      <c r="Q20" s="95" t="e">
        <f t="shared" si="5"/>
        <v>#DIV/0!</v>
      </c>
      <c r="R20" s="74">
        <f>'A12-1'!J19*100/'A13-1'!J19</f>
        <v>2.3854748713305844</v>
      </c>
      <c r="S20" s="95">
        <f t="shared" si="6"/>
        <v>-0.8654747783475536</v>
      </c>
      <c r="T20" s="74">
        <f>'A12'!K19*100/'A13'!K19</f>
        <v>0.1931106884768744</v>
      </c>
      <c r="U20" s="95">
        <f t="shared" si="10"/>
        <v>0.95941707396578979</v>
      </c>
      <c r="V20" s="74">
        <f>'A12-1'!L19*100/'A13-1'!L19</f>
        <v>1.5611747057285259</v>
      </c>
      <c r="W20" s="95">
        <f t="shared" si="7"/>
        <v>-1.1632369467994712</v>
      </c>
      <c r="X20" s="74">
        <f>'A12'!M19*100/'A13'!M19</f>
        <v>0.87774932855415888</v>
      </c>
      <c r="Y20" s="95">
        <f t="shared" si="11"/>
        <v>0.90541193993980118</v>
      </c>
      <c r="Z20" s="74">
        <f>'A12'!N19*100/'A13'!N19</f>
        <v>0.61129312988393714</v>
      </c>
      <c r="AA20" s="95">
        <f t="shared" si="12"/>
        <v>0.92643033107182449</v>
      </c>
      <c r="AB20" s="74">
        <f>'A12'!O19*100/'A13'!O19</f>
        <v>5.2353988713769466</v>
      </c>
      <c r="AC20" s="95">
        <f t="shared" si="13"/>
        <v>0.56167520960879502</v>
      </c>
    </row>
    <row r="21" spans="1:165" hidden="1">
      <c r="A21" s="63">
        <v>1977</v>
      </c>
      <c r="B21" s="74">
        <f>'A12'!B20*100/'A13'!B20</f>
        <v>3.3134091196268067</v>
      </c>
      <c r="C21" s="95">
        <f t="shared" si="8"/>
        <v>0.71328411402021674</v>
      </c>
      <c r="D21" s="74">
        <f>'A12-1'!C20*100/'A13-1'!C20</f>
        <v>1.0706063008563291</v>
      </c>
      <c r="E21" s="95">
        <f t="shared" si="0"/>
        <v>-0.8856161426981769</v>
      </c>
      <c r="F21" s="74">
        <f>'A12'!D20*100/'A13'!D20</f>
        <v>1.8557647255613483</v>
      </c>
      <c r="G21" s="95">
        <f t="shared" si="9"/>
        <v>0.82826488819160982</v>
      </c>
      <c r="H21" s="74" t="e">
        <f>'A12-1'!E20*100/'A13-1'!E20</f>
        <v>#DIV/0!</v>
      </c>
      <c r="I21" s="95" t="e">
        <f t="shared" si="1"/>
        <v>#DIV/0!</v>
      </c>
      <c r="J21" s="74">
        <f>'A12-1'!F20*100/'A13-1'!F20</f>
        <v>1.6558849098873174</v>
      </c>
      <c r="K21" s="95">
        <f t="shared" si="2"/>
        <v>-1.061247112704033</v>
      </c>
      <c r="L21" s="74">
        <f>'A12-1'!G20*100/'A13-1'!G20</f>
        <v>1.4655227625172746</v>
      </c>
      <c r="M21" s="95">
        <f t="shared" si="3"/>
        <v>-0.87673498534463212</v>
      </c>
      <c r="N21" s="74">
        <f>'A12'!H20*100/'A13'!H20</f>
        <v>2.3757389437429848</v>
      </c>
      <c r="O21" s="95">
        <f t="shared" si="4"/>
        <v>0.78724868533781245</v>
      </c>
      <c r="P21" s="74" t="e">
        <f>'A12-1'!I20*100/'A13-1'!I20</f>
        <v>#DIV/0!</v>
      </c>
      <c r="Q21" s="95" t="e">
        <f t="shared" si="5"/>
        <v>#DIV/0!</v>
      </c>
      <c r="R21" s="74">
        <f>'A12-1'!J20*100/'A13-1'!J20</f>
        <v>2.4236487668357531</v>
      </c>
      <c r="S21" s="95">
        <f t="shared" si="6"/>
        <v>-0.87932465962195583</v>
      </c>
      <c r="T21" s="74">
        <f>'A12'!K20*100/'A13'!K20</f>
        <v>0.13251670883233274</v>
      </c>
      <c r="U21" s="95">
        <f t="shared" si="10"/>
        <v>0.96419680125594409</v>
      </c>
      <c r="V21" s="74">
        <f>'A12-1'!L20*100/'A13-1'!L20</f>
        <v>1.5247317300101786</v>
      </c>
      <c r="W21" s="95">
        <f t="shared" si="7"/>
        <v>-1.1360831531520683</v>
      </c>
      <c r="X21" s="74">
        <f>'A12'!M20*100/'A13'!M20</f>
        <v>0.8392447637502245</v>
      </c>
      <c r="Y21" s="95">
        <f t="shared" si="11"/>
        <v>0.90844922714669052</v>
      </c>
      <c r="Z21" s="74">
        <f>'A12'!N20*100/'A13'!N20</f>
        <v>0.66531272039123768</v>
      </c>
      <c r="AA21" s="95">
        <f t="shared" si="12"/>
        <v>0.92216919964481858</v>
      </c>
      <c r="AB21" s="74">
        <f>'A12'!O20*100/'A13'!O20</f>
        <v>5.3964427348089119</v>
      </c>
      <c r="AC21" s="95">
        <f t="shared" si="13"/>
        <v>0.54897187252030621</v>
      </c>
    </row>
    <row r="22" spans="1:165" hidden="1">
      <c r="A22" s="63">
        <v>1978</v>
      </c>
      <c r="B22" s="74">
        <f>'A12'!B21*100/'A13'!B21</f>
        <v>3.1188546635493459</v>
      </c>
      <c r="C22" s="95">
        <f t="shared" si="8"/>
        <v>0.72863080767839306</v>
      </c>
      <c r="D22" s="74">
        <f>'A12-1'!C21*100/'A13-1'!C21</f>
        <v>1.1044189519523759</v>
      </c>
      <c r="E22" s="95">
        <f t="shared" si="0"/>
        <v>-0.91358630279729891</v>
      </c>
      <c r="F22" s="74">
        <f>'A12'!D21*100/'A13'!D21</f>
        <v>1.8927931067287223</v>
      </c>
      <c r="G22" s="95">
        <f t="shared" si="9"/>
        <v>0.82534404415703455</v>
      </c>
      <c r="H22" s="74" t="e">
        <f>'A12-1'!E21*100/'A13-1'!E21</f>
        <v>#DIV/0!</v>
      </c>
      <c r="I22" s="95" t="e">
        <f t="shared" si="1"/>
        <v>#DIV/0!</v>
      </c>
      <c r="J22" s="74">
        <f>'A12-1'!F21*100/'A13-1'!F21</f>
        <v>1.7163654651584606</v>
      </c>
      <c r="K22" s="95">
        <f t="shared" si="2"/>
        <v>-1.1000087526422853</v>
      </c>
      <c r="L22" s="74">
        <f>'A12-1'!G21*100/'A13-1'!G21</f>
        <v>1.4660951011650727</v>
      </c>
      <c r="M22" s="95">
        <f t="shared" si="3"/>
        <v>-0.87707738147031733</v>
      </c>
      <c r="N22" s="74">
        <f>'A12'!H21*100/'A13'!H21</f>
        <v>2.3761129351533121</v>
      </c>
      <c r="O22" s="95">
        <f t="shared" si="4"/>
        <v>0.78721918443754624</v>
      </c>
      <c r="P22" s="74" t="e">
        <f>'A12-1'!I21*100/'A13-1'!I21</f>
        <v>#DIV/0!</v>
      </c>
      <c r="Q22" s="95" t="e">
        <f t="shared" si="5"/>
        <v>#DIV/0!</v>
      </c>
      <c r="R22" s="74">
        <f>'A12-1'!J21*100/'A13-1'!J21</f>
        <v>2.4723306136927987</v>
      </c>
      <c r="S22" s="95">
        <f t="shared" si="6"/>
        <v>-0.89698693354674874</v>
      </c>
      <c r="T22" s="74">
        <f>'A12'!K21*100/'A13'!K21</f>
        <v>0.62637101454935529</v>
      </c>
      <c r="U22" s="95">
        <f t="shared" si="10"/>
        <v>0.92524096907190512</v>
      </c>
      <c r="V22" s="74">
        <f>'A12-1'!L21*100/'A13-1'!L21</f>
        <v>1.3260196229571606</v>
      </c>
      <c r="W22" s="95">
        <f t="shared" si="7"/>
        <v>-0.98802204003495808</v>
      </c>
      <c r="X22" s="74">
        <f>'A12'!M21*100/'A13'!M21</f>
        <v>0.8435066578721786</v>
      </c>
      <c r="Y22" s="95">
        <f t="shared" si="11"/>
        <v>0.90811304372117607</v>
      </c>
      <c r="Z22" s="74">
        <f>'A12'!N21*100/'A13'!N21</f>
        <v>0.64685116529564057</v>
      </c>
      <c r="AA22" s="95">
        <f t="shared" si="12"/>
        <v>0.92362546971037229</v>
      </c>
      <c r="AB22" s="74">
        <f>'A12'!O21*100/'A13'!O21</f>
        <v>5.3301899248062323</v>
      </c>
      <c r="AC22" s="95">
        <f t="shared" si="13"/>
        <v>0.55419797527633696</v>
      </c>
    </row>
    <row r="23" spans="1:165" hidden="1">
      <c r="A23" s="63">
        <v>1979</v>
      </c>
      <c r="B23" s="74">
        <f>'A12'!B22*100/'A13'!B22</f>
        <v>3.112423610456581</v>
      </c>
      <c r="C23" s="95">
        <f t="shared" si="8"/>
        <v>0.72913809701888932</v>
      </c>
      <c r="D23" s="74">
        <f>'A12-1'!C22*100/'A13-1'!C22</f>
        <v>1.1410290138119628</v>
      </c>
      <c r="E23" s="95">
        <f t="shared" si="0"/>
        <v>-0.9438705088047693</v>
      </c>
      <c r="F23" s="74">
        <f>'A12'!D22*100/'A13'!D22</f>
        <v>1.8931509598081386</v>
      </c>
      <c r="G23" s="95">
        <f t="shared" si="9"/>
        <v>0.82531581626806627</v>
      </c>
      <c r="H23" s="74" t="e">
        <f>'A12-1'!E22*100/'A13-1'!E22</f>
        <v>#DIV/0!</v>
      </c>
      <c r="I23" s="95" t="e">
        <f t="shared" si="1"/>
        <v>#DIV/0!</v>
      </c>
      <c r="J23" s="74">
        <f>'A12-1'!F22*100/'A13-1'!F22</f>
        <v>1.6208471887488942</v>
      </c>
      <c r="K23" s="95">
        <f t="shared" si="2"/>
        <v>-1.0387916387928593</v>
      </c>
      <c r="L23" s="74">
        <f>'A12-1'!G22*100/'A13-1'!G22</f>
        <v>1.500040996381012</v>
      </c>
      <c r="M23" s="95">
        <f t="shared" si="3"/>
        <v>-0.89738518883151908</v>
      </c>
      <c r="N23" s="74">
        <f>'A12'!H22*100/'A13'!H22</f>
        <v>2.381340796579035</v>
      </c>
      <c r="O23" s="95">
        <f t="shared" si="4"/>
        <v>0.78680680432862682</v>
      </c>
      <c r="P23" s="74" t="e">
        <f>'A12-1'!I22*100/'A13-1'!I22</f>
        <v>#DIV/0!</v>
      </c>
      <c r="Q23" s="95" t="e">
        <f t="shared" si="5"/>
        <v>#DIV/0!</v>
      </c>
      <c r="R23" s="74">
        <f>'A12-1'!J22*100/'A13-1'!J22</f>
        <v>2.5131387478849407</v>
      </c>
      <c r="S23" s="95">
        <f t="shared" si="6"/>
        <v>-0.91179254366622209</v>
      </c>
      <c r="T23" s="74">
        <f>'A12'!K22*100/'A13'!K22</f>
        <v>0.37829305777235867</v>
      </c>
      <c r="U23" s="95">
        <f t="shared" si="10"/>
        <v>0.9448096619857651</v>
      </c>
      <c r="V23" s="74">
        <f>'A12-1'!L22*100/'A13-1'!L22</f>
        <v>1.2633384186763601</v>
      </c>
      <c r="W23" s="95">
        <f t="shared" si="7"/>
        <v>-0.94131804693170884</v>
      </c>
      <c r="X23" s="74">
        <f>'A12'!M22*100/'A13'!M22</f>
        <v>0.83950144593715958</v>
      </c>
      <c r="Y23" s="95">
        <f t="shared" si="11"/>
        <v>0.908428979741569</v>
      </c>
      <c r="Z23" s="74">
        <f>'A12'!N22*100/'A13'!N22</f>
        <v>0.67330940150030028</v>
      </c>
      <c r="AA23" s="95">
        <f t="shared" si="12"/>
        <v>0.92153841164984174</v>
      </c>
      <c r="AB23" s="74">
        <f>'A12'!O22*100/'A13'!O22</f>
        <v>5.4239334309577938</v>
      </c>
      <c r="AC23" s="95">
        <f t="shared" si="13"/>
        <v>0.54680337275549529</v>
      </c>
    </row>
    <row r="24" spans="1:165">
      <c r="A24" s="63">
        <v>1980</v>
      </c>
      <c r="B24" s="365">
        <f>'A12'!B23*100/'A13'!B23</f>
        <v>3.0051953534657372</v>
      </c>
      <c r="C24" s="366">
        <f>($N$62-B24)/($N$62-$N$63)</f>
        <v>0.73759639319321857</v>
      </c>
      <c r="D24" s="365">
        <f>'A12'!C23/'A13'!C23*100</f>
        <v>1.2088830016067107</v>
      </c>
      <c r="E24" s="366">
        <f>($N$62-D24)/($N$62-$N$63)</f>
        <v>0.87929171045391907</v>
      </c>
      <c r="F24" s="365">
        <f>'A12'!D23*100/'A13'!D23</f>
        <v>1.9947458468862997</v>
      </c>
      <c r="G24" s="366">
        <f t="shared" ref="G24:G49" si="14">($N$62-F24)/($N$62-$N$63)</f>
        <v>0.81730188720850883</v>
      </c>
      <c r="H24" s="365">
        <f>'A12'!E23/'A13'!E23*100</f>
        <v>1.3248533349411273</v>
      </c>
      <c r="I24" s="366">
        <f t="shared" ref="I24:I49" si="15">($N$62-H24)/($N$62-$N$63)</f>
        <v>0.87014382859604322</v>
      </c>
      <c r="J24" s="365">
        <f>'A12'!F23/'A13'!F23*100</f>
        <v>1.56031982567016</v>
      </c>
      <c r="K24" s="366">
        <f t="shared" ref="K24:K49" si="16">($N$62-J24)/($N$62-$N$63)</f>
        <v>0.85156994356230475</v>
      </c>
      <c r="L24" s="365">
        <f>'A12'!G23/'A13'!G23*100</f>
        <v>1.6715687032167403</v>
      </c>
      <c r="M24" s="366">
        <f t="shared" ref="M24:M49" si="17">($N$62-L24)/($N$62-$N$63)</f>
        <v>0.84279449591671807</v>
      </c>
      <c r="N24" s="365">
        <f>'A12'!H23*100/'A13'!H23</f>
        <v>2.4754666750649887</v>
      </c>
      <c r="O24" s="366">
        <f t="shared" ref="O24:O49" si="18">($N$62-N24)/($N$62-$N$63)</f>
        <v>0.77938203980996923</v>
      </c>
      <c r="P24" s="365">
        <f>'A12'!I23/'A13'!I23*100</f>
        <v>1.5703856404468803</v>
      </c>
      <c r="Q24" s="366">
        <f t="shared" ref="Q24:Q49" si="19">($N$62-P24)/($N$62-$N$63)</f>
        <v>0.85077593977070431</v>
      </c>
      <c r="R24" s="365">
        <f>'A12'!J23/'A13'!J23*100</f>
        <v>2.756261569961818</v>
      </c>
      <c r="S24" s="366">
        <f t="shared" ref="S24:S49" si="20">($N$62-R24)/($N$62-$N$63)</f>
        <v>0.75723259476695381</v>
      </c>
      <c r="T24" s="365">
        <f>'A12'!K23*100/'A13'!K23</f>
        <v>1.3437223325543459</v>
      </c>
      <c r="U24" s="366">
        <f t="shared" ref="U24:U49" si="21">($N$62-T24)/($N$62-$N$63)</f>
        <v>0.86865541896593113</v>
      </c>
      <c r="V24" s="365">
        <f>'A12'!L23/'A13'!L23*100</f>
        <v>1.3420951853566379</v>
      </c>
      <c r="W24" s="366">
        <f t="shared" ref="W24:W49" si="22">($N$62-V24)/($N$62-$N$63)</f>
        <v>0.86878377032874987</v>
      </c>
      <c r="X24" s="365">
        <f>'A12'!M23*100/'A13'!M23</f>
        <v>0.77095702442434733</v>
      </c>
      <c r="Y24" s="366">
        <f t="shared" ref="Y24:Y49" si="23">($N$62-X24)/($N$62-$N$63)</f>
        <v>0.91383584761878289</v>
      </c>
      <c r="Z24" s="365">
        <f>'A12'!N23*100/'A13'!N23</f>
        <v>0.73506991594470994</v>
      </c>
      <c r="AA24" s="366">
        <f t="shared" ref="AA24:AA49" si="24">($N$62-Z24)/($N$62-$N$63)</f>
        <v>0.91666666666666674</v>
      </c>
      <c r="AB24" s="365">
        <f>'A12'!O23*100/'A13'!O23</f>
        <v>5.7512299514398082</v>
      </c>
      <c r="AC24" s="366">
        <f>($N$62-AB24)/($N$62-$N$63)</f>
        <v>0.52098582256160675</v>
      </c>
    </row>
    <row r="25" spans="1:165">
      <c r="A25" s="63">
        <v>1981</v>
      </c>
      <c r="B25" s="365">
        <f>'A12'!B24*100/'A13'!B24</f>
        <v>3.1104500698740032</v>
      </c>
      <c r="C25" s="366">
        <f t="shared" ref="C25:E45" si="25">($N$62-B25)/($N$62-$N$63)</f>
        <v>0.72929377231594206</v>
      </c>
      <c r="D25" s="365">
        <f>'A12'!C24/'A13'!C24*100</f>
        <v>1.3199333642711468</v>
      </c>
      <c r="E25" s="366">
        <f t="shared" si="25"/>
        <v>0.87053192190524686</v>
      </c>
      <c r="F25" s="365">
        <f>'A12'!D24*100/'A13'!D24</f>
        <v>2.0388319093874143</v>
      </c>
      <c r="G25" s="366">
        <f t="shared" si="14"/>
        <v>0.81382432463070564</v>
      </c>
      <c r="H25" s="365">
        <f>'A12'!E24/'A13'!E24*100</f>
        <v>1.3918379842478958</v>
      </c>
      <c r="I25" s="366">
        <f t="shared" si="15"/>
        <v>0.86485999745982889</v>
      </c>
      <c r="J25" s="365">
        <f>'A12'!F24/'A13'!F24*100</f>
        <v>1.5912781207730331</v>
      </c>
      <c r="K25" s="366">
        <f t="shared" si="16"/>
        <v>0.84912791534716048</v>
      </c>
      <c r="L25" s="365">
        <f>'A12'!G24/'A13'!G24*100</f>
        <v>1.7612061402472332</v>
      </c>
      <c r="M25" s="366">
        <f t="shared" si="17"/>
        <v>0.83572378515456858</v>
      </c>
      <c r="N25" s="365">
        <f>'A12'!H24*100/'A13'!H24</f>
        <v>2.6246741036430787</v>
      </c>
      <c r="O25" s="366">
        <f t="shared" si="18"/>
        <v>0.767612375192262</v>
      </c>
      <c r="P25" s="365">
        <f>'A12'!I24/'A13'!I24*100</f>
        <v>1.648654385752288</v>
      </c>
      <c r="Q25" s="366">
        <f t="shared" si="19"/>
        <v>0.84460200532875207</v>
      </c>
      <c r="R25" s="365">
        <f>'A12'!J24/'A13'!J24*100</f>
        <v>2.7732418031831245</v>
      </c>
      <c r="S25" s="366">
        <f t="shared" si="20"/>
        <v>0.75589317318419647</v>
      </c>
      <c r="T25" s="365">
        <f>'A12'!K24*100/'A13'!K24</f>
        <v>1.0420204984188846</v>
      </c>
      <c r="U25" s="366">
        <f t="shared" si="21"/>
        <v>0.89245402896920667</v>
      </c>
      <c r="V25" s="365">
        <f>'A12'!L24/'A13'!L24*100</f>
        <v>1.5044415768148443</v>
      </c>
      <c r="W25" s="366">
        <f t="shared" si="22"/>
        <v>0.85597768823506848</v>
      </c>
      <c r="X25" s="365">
        <f>'A12'!M24*100/'A13'!M24</f>
        <v>0.87058313579441438</v>
      </c>
      <c r="Y25" s="366">
        <f t="shared" si="23"/>
        <v>0.90597721799714614</v>
      </c>
      <c r="Z25" s="365">
        <f>'A12'!N24*100/'A13'!N24</f>
        <v>0.80500259464746504</v>
      </c>
      <c r="AA25" s="366">
        <f t="shared" si="24"/>
        <v>0.9111502913628825</v>
      </c>
      <c r="AB25" s="365">
        <f>'A12'!O24*100/'A13'!O24</f>
        <v>5.9441652667095317</v>
      </c>
      <c r="AC25" s="366">
        <f t="shared" ref="AC25:AC49" si="26">($N$62-AB25)/($N$62-$N$63)</f>
        <v>0.50576684871240707</v>
      </c>
      <c r="BR25" s="25">
        <f>'[1]7'!$AM19</f>
        <v>0.20241303554796375</v>
      </c>
      <c r="FI25" s="25">
        <f>'[1]1'!$CN19</f>
        <v>17319.597888179673</v>
      </c>
    </row>
    <row r="26" spans="1:165">
      <c r="A26" s="63">
        <v>1982</v>
      </c>
      <c r="B26" s="365">
        <f>'A12'!B25*100/'A13'!B25</f>
        <v>3.4546099193927149</v>
      </c>
      <c r="C26" s="366">
        <f t="shared" si="25"/>
        <v>0.70214602208448573</v>
      </c>
      <c r="D26" s="365">
        <f>'A12'!C25/'A13'!C25*100</f>
        <v>1.4018973466383</v>
      </c>
      <c r="E26" s="366">
        <f t="shared" si="25"/>
        <v>0.86406650264035967</v>
      </c>
      <c r="F26" s="365">
        <f>'A12'!D25*100/'A13'!D25</f>
        <v>2.2508017554719322</v>
      </c>
      <c r="G26" s="366">
        <f t="shared" si="14"/>
        <v>0.79710388368981699</v>
      </c>
      <c r="H26" s="365">
        <f>'A12'!E25/'A13'!E25*100</f>
        <v>1.4399420492581512</v>
      </c>
      <c r="I26" s="366">
        <f t="shared" si="15"/>
        <v>0.86106548992548859</v>
      </c>
      <c r="J26" s="365">
        <f>'A12'!F25/'A13'!F25*100</f>
        <v>1.5948984091770646</v>
      </c>
      <c r="K26" s="366">
        <f t="shared" si="16"/>
        <v>0.84884234256609392</v>
      </c>
      <c r="L26" s="365">
        <f>'A12'!G25/'A13'!G25*100</f>
        <v>1.8353889339963489</v>
      </c>
      <c r="M26" s="366">
        <f t="shared" si="17"/>
        <v>0.82987215557317218</v>
      </c>
      <c r="N26" s="365">
        <f>'A12'!H25*100/'A13'!H25</f>
        <v>2.636309645371103</v>
      </c>
      <c r="O26" s="366">
        <f t="shared" si="18"/>
        <v>0.76669454941716986</v>
      </c>
      <c r="P26" s="365">
        <f>'A12'!I25/'A13'!I25*100</f>
        <v>1.692327507053579</v>
      </c>
      <c r="Q26" s="366">
        <f t="shared" si="19"/>
        <v>0.84115701605829074</v>
      </c>
      <c r="R26" s="365">
        <f>'A12'!J25/'A13'!J25*100</f>
        <v>2.8424819172293345</v>
      </c>
      <c r="S26" s="366">
        <f t="shared" si="20"/>
        <v>0.75043142822831976</v>
      </c>
      <c r="T26" s="365">
        <f>'A12'!K25*100/'A13'!K25</f>
        <v>1.0876609105948465</v>
      </c>
      <c r="U26" s="366">
        <f t="shared" si="21"/>
        <v>0.88885385738630274</v>
      </c>
      <c r="V26" s="365">
        <f>'A12'!L25/'A13'!L25*100</f>
        <v>1.4982065909481808</v>
      </c>
      <c r="W26" s="366">
        <f t="shared" si="22"/>
        <v>0.85646951155275519</v>
      </c>
      <c r="X26" s="365">
        <f>'A12'!M25*100/'A13'!M25</f>
        <v>0.94486534043376169</v>
      </c>
      <c r="Y26" s="366">
        <f t="shared" si="23"/>
        <v>0.90011774676303491</v>
      </c>
      <c r="Z26" s="365">
        <f>'A12'!N25*100/'A13'!N25</f>
        <v>0.87082954140590807</v>
      </c>
      <c r="AA26" s="366">
        <f t="shared" si="24"/>
        <v>0.90595778122087545</v>
      </c>
      <c r="AB26" s="365">
        <f>'A12'!O25*100/'A13'!O25</f>
        <v>6.4345221393227297</v>
      </c>
      <c r="AC26" s="366">
        <f t="shared" si="26"/>
        <v>0.46708689833296169</v>
      </c>
    </row>
    <row r="27" spans="1:165">
      <c r="A27" s="63">
        <v>1983</v>
      </c>
      <c r="B27" s="365">
        <f>'A12'!B26*100/'A13'!B26</f>
        <v>3.1013330641756585</v>
      </c>
      <c r="C27" s="366">
        <f t="shared" si="25"/>
        <v>0.7300129328859607</v>
      </c>
      <c r="D27" s="365">
        <f>'A12'!C26/'A13'!C26*100</f>
        <v>1.4863587977662531</v>
      </c>
      <c r="E27" s="366">
        <f t="shared" si="25"/>
        <v>0.85740407998235757</v>
      </c>
      <c r="F27" s="365">
        <f>'A12'!D26*100/'A13'!D26</f>
        <v>2.2528735002045877</v>
      </c>
      <c r="G27" s="366">
        <f t="shared" si="14"/>
        <v>0.7969404619291901</v>
      </c>
      <c r="H27" s="365">
        <f>'A12'!E26/'A13'!E26*100</f>
        <v>1.4971688026463197</v>
      </c>
      <c r="I27" s="366">
        <f t="shared" si="15"/>
        <v>0.85655137356440891</v>
      </c>
      <c r="J27" s="365">
        <f>'A12'!F26/'A13'!F26*100</f>
        <v>1.7097417901981482</v>
      </c>
      <c r="K27" s="366">
        <f t="shared" si="16"/>
        <v>0.83978335608624644</v>
      </c>
      <c r="L27" s="365">
        <f>'A12'!G26/'A13'!G26*100</f>
        <v>1.9318022054499475</v>
      </c>
      <c r="M27" s="366">
        <f t="shared" si="17"/>
        <v>0.82226695869712685</v>
      </c>
      <c r="N27" s="365">
        <f>'A12'!H26*100/'A13'!H26</f>
        <v>2.7295310080534008</v>
      </c>
      <c r="O27" s="366">
        <f t="shared" si="18"/>
        <v>0.75934113421236271</v>
      </c>
      <c r="P27" s="365">
        <f>'A12'!I26/'A13'!I26*100</f>
        <v>1.6805622550062609</v>
      </c>
      <c r="Q27" s="366">
        <f t="shared" si="19"/>
        <v>0.8420850735421529</v>
      </c>
      <c r="R27" s="365">
        <f>'A12'!J26/'A13'!J26*100</f>
        <v>2.7097349724972455</v>
      </c>
      <c r="S27" s="366">
        <f t="shared" si="20"/>
        <v>0.76090266973024234</v>
      </c>
      <c r="T27" s="365">
        <f>'A12'!K26*100/'A13'!K26</f>
        <v>1.2056434778027785</v>
      </c>
      <c r="U27" s="366">
        <f t="shared" si="21"/>
        <v>0.87954724805721884</v>
      </c>
      <c r="V27" s="365">
        <f>'A12'!L26/'A13'!L26*100</f>
        <v>1.1294017255402462</v>
      </c>
      <c r="W27" s="366">
        <f t="shared" si="22"/>
        <v>0.8855612908066165</v>
      </c>
      <c r="X27" s="365">
        <f>'A12'!M26*100/'A13'!M26</f>
        <v>0.97780688490023193</v>
      </c>
      <c r="Y27" s="366">
        <f t="shared" si="23"/>
        <v>0.89751927741030602</v>
      </c>
      <c r="Z27" s="365">
        <f>'A12'!N26*100/'A13'!N26</f>
        <v>0.91141549339106731</v>
      </c>
      <c r="AA27" s="366">
        <f t="shared" si="24"/>
        <v>0.90275631164521219</v>
      </c>
      <c r="AB27" s="365">
        <f>'A12'!O26*100/'A13'!O26</f>
        <v>6.6371505556852934</v>
      </c>
      <c r="AC27" s="366">
        <f t="shared" si="26"/>
        <v>0.4511033208038015</v>
      </c>
    </row>
    <row r="28" spans="1:165">
      <c r="A28" s="63">
        <v>1984</v>
      </c>
      <c r="B28" s="365">
        <f>'A12'!B27*100/'A13'!B27</f>
        <v>2.4734199673265307</v>
      </c>
      <c r="C28" s="366">
        <f t="shared" si="25"/>
        <v>0.77954348662184503</v>
      </c>
      <c r="D28" s="365">
        <f>'A12'!C27/'A13'!C27*100</f>
        <v>1.5282247928660306</v>
      </c>
      <c r="E28" s="366">
        <f t="shared" si="25"/>
        <v>0.8541016390388555</v>
      </c>
      <c r="F28" s="365">
        <f>'A12'!D27*100/'A13'!D27</f>
        <v>2.2790973051571939</v>
      </c>
      <c r="G28" s="366">
        <f t="shared" si="14"/>
        <v>0.7948718960927994</v>
      </c>
      <c r="H28" s="365">
        <f>'A12'!E27/'A13'!E27*100</f>
        <v>1.4943420776173151</v>
      </c>
      <c r="I28" s="366">
        <f t="shared" si="15"/>
        <v>0.85677434909501704</v>
      </c>
      <c r="J28" s="365">
        <f>'A12'!F27/'A13'!F27*100</f>
        <v>1.7405641290193354</v>
      </c>
      <c r="K28" s="366">
        <f t="shared" si="16"/>
        <v>0.83735205226903175</v>
      </c>
      <c r="L28" s="365">
        <f>'A12'!G27/'A13'!G27*100</f>
        <v>2.0255695626772603</v>
      </c>
      <c r="M28" s="366">
        <f t="shared" si="17"/>
        <v>0.8148704747742328</v>
      </c>
      <c r="N28" s="365">
        <f>'A12'!H27*100/'A13'!H27</f>
        <v>2.745319468944531</v>
      </c>
      <c r="O28" s="366">
        <f t="shared" si="18"/>
        <v>0.75809572108991119</v>
      </c>
      <c r="P28" s="365">
        <f>'A12'!I27/'A13'!I27*100</f>
        <v>1.7078408650695505</v>
      </c>
      <c r="Q28" s="366">
        <f t="shared" si="19"/>
        <v>0.83993330338739747</v>
      </c>
      <c r="R28" s="365">
        <f>'A12'!J27/'A13'!J27*100</f>
        <v>2.6118738155635857</v>
      </c>
      <c r="S28" s="366">
        <f t="shared" si="20"/>
        <v>0.76862207758537582</v>
      </c>
      <c r="T28" s="365">
        <f>'A12'!K27*100/'A13'!K27</f>
        <v>1.1562212612830962</v>
      </c>
      <c r="U28" s="366">
        <f t="shared" si="21"/>
        <v>0.88344573299623064</v>
      </c>
      <c r="V28" s="365">
        <f>'A12'!L27/'A13'!L27*100</f>
        <v>1.2942610375532844</v>
      </c>
      <c r="W28" s="366">
        <f t="shared" si="22"/>
        <v>0.87255698646339197</v>
      </c>
      <c r="X28" s="365">
        <f>'A12'!M27*100/'A13'!M27</f>
        <v>0.97502189878599477</v>
      </c>
      <c r="Y28" s="366">
        <f t="shared" si="23"/>
        <v>0.89773896052422275</v>
      </c>
      <c r="Z28" s="365">
        <f>'A12'!N27*100/'A13'!N27</f>
        <v>0.94198933999601597</v>
      </c>
      <c r="AA28" s="366">
        <f t="shared" si="24"/>
        <v>0.90034460919820458</v>
      </c>
      <c r="AB28" s="365">
        <f>'A12'!O27*100/'A13'!O27</f>
        <v>6.5908240144037142</v>
      </c>
      <c r="AC28" s="366">
        <f t="shared" si="26"/>
        <v>0.45475761509047768</v>
      </c>
    </row>
    <row r="29" spans="1:165">
      <c r="A29" s="63">
        <v>1985</v>
      </c>
      <c r="B29" s="365">
        <f>'A12'!B28*100/'A13'!B28</f>
        <v>2.2955178270361105</v>
      </c>
      <c r="C29" s="366">
        <f t="shared" si="25"/>
        <v>0.79357662522589723</v>
      </c>
      <c r="D29" s="365">
        <f>'A12'!C28/'A13'!C28*100</f>
        <v>1.5734438371911252</v>
      </c>
      <c r="E29" s="366">
        <f t="shared" si="25"/>
        <v>0.85053470546784327</v>
      </c>
      <c r="F29" s="365">
        <f>'A12'!D28*100/'A13'!D28</f>
        <v>2.3426729517542575</v>
      </c>
      <c r="G29" s="366">
        <f t="shared" si="14"/>
        <v>0.78985697126343868</v>
      </c>
      <c r="H29" s="365">
        <f>'A12'!E28/'A13'!E28*100</f>
        <v>1.527316012519343</v>
      </c>
      <c r="I29" s="366">
        <f t="shared" si="15"/>
        <v>0.85417332474508079</v>
      </c>
      <c r="J29" s="365">
        <f>'A12'!F28/'A13'!F28*100</f>
        <v>1.8190344455326821</v>
      </c>
      <c r="K29" s="366">
        <f t="shared" si="16"/>
        <v>0.83116221764344478</v>
      </c>
      <c r="L29" s="365">
        <f>'A12'!G28/'A13'!G28*100</f>
        <v>2.1022421353950085</v>
      </c>
      <c r="M29" s="366">
        <f t="shared" si="17"/>
        <v>0.80882244837994099</v>
      </c>
      <c r="N29" s="365">
        <f>'A12'!H28*100/'A13'!H28</f>
        <v>2.7937901365292634</v>
      </c>
      <c r="O29" s="366">
        <f t="shared" si="18"/>
        <v>0.75427229549572172</v>
      </c>
      <c r="P29" s="365">
        <f>'A12'!I28/'A13'!I28*100</f>
        <v>1.795173859383917</v>
      </c>
      <c r="Q29" s="366">
        <f t="shared" si="19"/>
        <v>0.83304436988766706</v>
      </c>
      <c r="R29" s="365">
        <f>'A12'!J28/'A13'!J28*100</f>
        <v>2.6130003534658535</v>
      </c>
      <c r="S29" s="366">
        <f t="shared" si="20"/>
        <v>0.76853321489659965</v>
      </c>
      <c r="T29" s="365">
        <f>'A12'!K28*100/'A13'!K28</f>
        <v>1.1806230427374449</v>
      </c>
      <c r="U29" s="366">
        <f t="shared" si="21"/>
        <v>0.88152089060380279</v>
      </c>
      <c r="V29" s="365">
        <f>'A12'!L28/'A13'!L28*100</f>
        <v>1.303178619342255</v>
      </c>
      <c r="W29" s="366">
        <f t="shared" si="22"/>
        <v>0.87185355669546838</v>
      </c>
      <c r="X29" s="365">
        <f>'A12'!M28*100/'A13'!M28</f>
        <v>1.0634197266180316</v>
      </c>
      <c r="Y29" s="366">
        <f t="shared" si="23"/>
        <v>0.8907660316531083</v>
      </c>
      <c r="Z29" s="365">
        <f>'A12'!N28*100/'A13'!N28</f>
        <v>1.0104529837954663</v>
      </c>
      <c r="AA29" s="366">
        <f t="shared" si="24"/>
        <v>0.89494411316590428</v>
      </c>
      <c r="AB29" s="365">
        <f>'A12'!O28*100/'A13'!O28</f>
        <v>6.8013920569612392</v>
      </c>
      <c r="AC29" s="366">
        <f t="shared" si="26"/>
        <v>0.43814775012780843</v>
      </c>
    </row>
    <row r="30" spans="1:165">
      <c r="A30" s="63">
        <v>1986</v>
      </c>
      <c r="B30" s="365">
        <f>'A12'!B29*100/'A13'!B29</f>
        <v>2.5027589932228902</v>
      </c>
      <c r="C30" s="366">
        <f t="shared" si="25"/>
        <v>0.77722918834393018</v>
      </c>
      <c r="D30" s="365">
        <f>'A12'!C29/'A13'!C29*100</f>
        <v>1.5890040077002918</v>
      </c>
      <c r="E30" s="366">
        <f t="shared" si="25"/>
        <v>0.84930730017018152</v>
      </c>
      <c r="F30" s="365">
        <f>'A12'!D29*100/'A13'!D29</f>
        <v>2.4694057820637672</v>
      </c>
      <c r="G30" s="366">
        <f t="shared" si="14"/>
        <v>0.77986013046931513</v>
      </c>
      <c r="H30" s="365">
        <f>'A12'!E29/'A13'!E29*100</f>
        <v>1.5491308664776902</v>
      </c>
      <c r="I30" s="366">
        <f t="shared" si="15"/>
        <v>0.85245254236031076</v>
      </c>
      <c r="J30" s="365">
        <f>'A12'!F29/'A13'!F29*100</f>
        <v>1.7637214635554239</v>
      </c>
      <c r="K30" s="366">
        <f t="shared" si="16"/>
        <v>0.83552537337289912</v>
      </c>
      <c r="L30" s="365">
        <f>'A12'!G29/'A13'!G29*100</f>
        <v>2.4164490647669843</v>
      </c>
      <c r="M30" s="366">
        <f t="shared" si="17"/>
        <v>0.78403742115636466</v>
      </c>
      <c r="N30" s="365">
        <f>'A12'!H29*100/'A13'!H29</f>
        <v>2.6358133533258354</v>
      </c>
      <c r="O30" s="366">
        <f t="shared" si="18"/>
        <v>0.76673369754123377</v>
      </c>
      <c r="P30" s="365">
        <f>'A12'!I29/'A13'!I29*100</f>
        <v>1.7875506982100953</v>
      </c>
      <c r="Q30" s="366">
        <f t="shared" si="19"/>
        <v>0.83364569417290968</v>
      </c>
      <c r="R30" s="365">
        <f>'A12'!J29/'A13'!J29*100</f>
        <v>2.9393249101459049</v>
      </c>
      <c r="S30" s="366">
        <f t="shared" si="20"/>
        <v>0.74279233439723424</v>
      </c>
      <c r="T30" s="365">
        <f>'A12'!K29*100/'A13'!K29</f>
        <v>1.1499603459835606</v>
      </c>
      <c r="U30" s="366">
        <f t="shared" si="21"/>
        <v>0.88393960165932384</v>
      </c>
      <c r="V30" s="365">
        <f>'A12'!L29/'A13'!L29*100</f>
        <v>1.3375119489471288</v>
      </c>
      <c r="W30" s="366">
        <f t="shared" si="22"/>
        <v>0.8691453016272761</v>
      </c>
      <c r="X30" s="365">
        <f>'A12'!M29*100/'A13'!M29</f>
        <v>1.041981118738136</v>
      </c>
      <c r="Y30" s="366">
        <f t="shared" si="23"/>
        <v>0.89245713528663051</v>
      </c>
      <c r="Z30" s="365">
        <f>'A12'!N29*100/'A13'!N29</f>
        <v>1.0433997874946055</v>
      </c>
      <c r="AA30" s="366">
        <f t="shared" si="24"/>
        <v>0.89234522895846446</v>
      </c>
      <c r="AB30" s="365">
        <f>'A12'!O29*100/'A13'!O29</f>
        <v>6.8859182572055442</v>
      </c>
      <c r="AC30" s="366">
        <f t="shared" si="26"/>
        <v>0.43148021998024633</v>
      </c>
    </row>
    <row r="31" spans="1:165">
      <c r="A31" s="63">
        <v>1987</v>
      </c>
      <c r="B31" s="365">
        <f>'A12'!B30*100/'A13'!B30</f>
        <v>2.4314161621323147</v>
      </c>
      <c r="C31" s="366">
        <f t="shared" si="25"/>
        <v>0.78285679819429599</v>
      </c>
      <c r="D31" s="365">
        <f>'A12'!C30/'A13'!C30*100</f>
        <v>1.6241237709104257</v>
      </c>
      <c r="E31" s="366">
        <f t="shared" si="25"/>
        <v>0.84653701025649775</v>
      </c>
      <c r="F31" s="365">
        <f>'A12'!D30*100/'A13'!D30</f>
        <v>2.4460136405649155</v>
      </c>
      <c r="G31" s="366">
        <f t="shared" si="14"/>
        <v>0.78170533122610808</v>
      </c>
      <c r="H31" s="365">
        <f>'A12'!E30/'A13'!E30*100</f>
        <v>1.6389309030318659</v>
      </c>
      <c r="I31" s="366">
        <f t="shared" si="15"/>
        <v>0.84536900554868777</v>
      </c>
      <c r="J31" s="365">
        <f>'A12'!F30/'A13'!F30*100</f>
        <v>1.7658149331156399</v>
      </c>
      <c r="K31" s="366">
        <f t="shared" si="16"/>
        <v>0.83536023793127967</v>
      </c>
      <c r="L31" s="365">
        <f>'A12'!G30/'A13'!G30*100</f>
        <v>2.4180248661730368</v>
      </c>
      <c r="M31" s="366">
        <f t="shared" si="17"/>
        <v>0.78391312001244651</v>
      </c>
      <c r="N31" s="365">
        <f>'A12'!H30*100/'A13'!H30</f>
        <v>2.6589634919662708</v>
      </c>
      <c r="O31" s="366">
        <f t="shared" si="18"/>
        <v>0.76490758626615918</v>
      </c>
      <c r="P31" s="365">
        <f>'A12'!I30/'A13'!I30*100</f>
        <v>1.6982844588252597</v>
      </c>
      <c r="Q31" s="366">
        <f t="shared" si="19"/>
        <v>0.84068712441037019</v>
      </c>
      <c r="R31" s="365">
        <f>'A12'!J30/'A13'!J30*100</f>
        <v>2.9936853724511803</v>
      </c>
      <c r="S31" s="366">
        <f t="shared" si="20"/>
        <v>0.7385043145855279</v>
      </c>
      <c r="T31" s="365">
        <f>'A12'!K30*100/'A13'!K30</f>
        <v>1.2845567465167143</v>
      </c>
      <c r="U31" s="366">
        <f t="shared" si="21"/>
        <v>0.87332247281981212</v>
      </c>
      <c r="V31" s="365">
        <f>'A12'!L30/'A13'!L30*100</f>
        <v>1.3608368676732152</v>
      </c>
      <c r="W31" s="366">
        <f t="shared" si="22"/>
        <v>0.867305403485089</v>
      </c>
      <c r="X31" s="365">
        <f>'A12'!M30*100/'A13'!M30</f>
        <v>1.0988312399057754</v>
      </c>
      <c r="Y31" s="366">
        <f t="shared" si="23"/>
        <v>0.88797272813615835</v>
      </c>
      <c r="Z31" s="365">
        <f>'A12'!N30*100/'A13'!N30</f>
        <v>1.1261775527241165</v>
      </c>
      <c r="AA31" s="366">
        <f t="shared" si="24"/>
        <v>0.88581561750520665</v>
      </c>
      <c r="AB31" s="365">
        <f>'A12'!O30*100/'A13'!O30</f>
        <v>6.9874950471557735</v>
      </c>
      <c r="AC31" s="366">
        <f t="shared" si="26"/>
        <v>0.42346771844429359</v>
      </c>
    </row>
    <row r="32" spans="1:165">
      <c r="A32" s="63">
        <v>1988</v>
      </c>
      <c r="B32" s="365">
        <f>'A12'!B31*100/'A13'!B31</f>
        <v>2.4935380808822765</v>
      </c>
      <c r="C32" s="366">
        <f t="shared" si="25"/>
        <v>0.77795654519708779</v>
      </c>
      <c r="D32" s="365">
        <f>'A12'!C31/'A13'!C31*100</f>
        <v>1.6231536329467511</v>
      </c>
      <c r="E32" s="366">
        <f t="shared" si="25"/>
        <v>0.84661353592666155</v>
      </c>
      <c r="F32" s="365">
        <f>'A12'!D31*100/'A13'!D31</f>
        <v>2.4260448181390157</v>
      </c>
      <c r="G32" s="366">
        <f t="shared" si="14"/>
        <v>0.78328049638378916</v>
      </c>
      <c r="H32" s="365">
        <f>'A12'!E31/'A13'!E31*100</f>
        <v>1.6461186666357188</v>
      </c>
      <c r="I32" s="366">
        <f t="shared" si="15"/>
        <v>0.84480202595675391</v>
      </c>
      <c r="J32" s="365">
        <f>'A12'!F31/'A13'!F31*100</f>
        <v>1.7086480840912366</v>
      </c>
      <c r="K32" s="366">
        <f t="shared" si="16"/>
        <v>0.83986962896281403</v>
      </c>
      <c r="L32" s="365">
        <f>'A12'!G31/'A13'!G31*100</f>
        <v>2.3709525797382831</v>
      </c>
      <c r="M32" s="366">
        <f t="shared" si="17"/>
        <v>0.7876262395897049</v>
      </c>
      <c r="N32" s="365">
        <f>'A12'!H31*100/'A13'!H31</f>
        <v>2.7257846752921226</v>
      </c>
      <c r="O32" s="366">
        <f t="shared" si="18"/>
        <v>0.75963664952662546</v>
      </c>
      <c r="P32" s="365">
        <f>'A12'!I31/'A13'!I31*100</f>
        <v>1.7841004145421806</v>
      </c>
      <c r="Q32" s="366">
        <f t="shared" si="19"/>
        <v>0.83391785677228092</v>
      </c>
      <c r="R32" s="365">
        <f>'A12'!J31/'A13'!J31*100</f>
        <v>3.2023705717744475</v>
      </c>
      <c r="S32" s="366">
        <f t="shared" si="20"/>
        <v>0.72204297060204914</v>
      </c>
      <c r="T32" s="365">
        <f>'A12'!K31*100/'A13'!K31</f>
        <v>1.4559575407488397</v>
      </c>
      <c r="U32" s="366">
        <f t="shared" si="21"/>
        <v>0.85980216835142576</v>
      </c>
      <c r="V32" s="365">
        <f>'A12'!L31/'A13'!L31*100</f>
        <v>1.529501875313658</v>
      </c>
      <c r="W32" s="366">
        <f t="shared" si="22"/>
        <v>0.85400090121205308</v>
      </c>
      <c r="X32" s="365">
        <f>'A12'!M31*100/'A13'!M31</f>
        <v>1.1703762248386693</v>
      </c>
      <c r="Y32" s="366">
        <f t="shared" si="23"/>
        <v>0.88232917214324491</v>
      </c>
      <c r="Z32" s="365">
        <f>'A12'!N31*100/'A13'!N31</f>
        <v>1.1269431979995372</v>
      </c>
      <c r="AA32" s="366">
        <f t="shared" si="24"/>
        <v>0.88575522246862082</v>
      </c>
      <c r="AB32" s="365">
        <f>'A12'!O31*100/'A13'!O31</f>
        <v>7.3307394846595759</v>
      </c>
      <c r="AC32" s="366">
        <f t="shared" si="26"/>
        <v>0.39639217703316992</v>
      </c>
    </row>
    <row r="33" spans="1:29">
      <c r="A33" s="63">
        <v>1989</v>
      </c>
      <c r="B33" s="365">
        <f>'A12'!B32*100/'A13'!B32</f>
        <v>2.5881520137243714</v>
      </c>
      <c r="C33" s="366">
        <f t="shared" si="25"/>
        <v>0.77049328235336856</v>
      </c>
      <c r="D33" s="365">
        <f>'A12'!C32/'A13'!C32*100</f>
        <v>1.6560287279007084</v>
      </c>
      <c r="E33" s="366">
        <f t="shared" si="25"/>
        <v>0.84402030819282359</v>
      </c>
      <c r="F33" s="365">
        <f>'A12'!D32*100/'A13'!D32</f>
        <v>2.5135772159956651</v>
      </c>
      <c r="G33" s="366">
        <f t="shared" si="14"/>
        <v>0.77637583368854468</v>
      </c>
      <c r="H33" s="365">
        <f>'A12'!E32/'A13'!E32*100</f>
        <v>1.6773288333591956</v>
      </c>
      <c r="I33" s="366">
        <f t="shared" si="15"/>
        <v>0.84234012979984907</v>
      </c>
      <c r="J33" s="365">
        <f>'A12'!F32/'A13'!F32*100</f>
        <v>1.6950144320739606</v>
      </c>
      <c r="K33" s="366">
        <f t="shared" si="16"/>
        <v>0.84094506812349823</v>
      </c>
      <c r="L33" s="365">
        <f>'A12'!G32/'A13'!G32*100</f>
        <v>2.3450191825607836</v>
      </c>
      <c r="M33" s="366">
        <f t="shared" si="17"/>
        <v>0.78967189770529422</v>
      </c>
      <c r="N33" s="365">
        <f>'A12'!H32*100/'A13'!H32</f>
        <v>2.693145441402399</v>
      </c>
      <c r="O33" s="366">
        <f t="shared" si="18"/>
        <v>0.76221127225098861</v>
      </c>
      <c r="P33" s="365">
        <f>'A12'!I32/'A13'!I32*100</f>
        <v>1.8697271104055064</v>
      </c>
      <c r="Q33" s="366">
        <f t="shared" si="19"/>
        <v>0.82716351818312472</v>
      </c>
      <c r="R33" s="365">
        <f>'A12'!J32/'A13'!J32*100</f>
        <v>3.2799752984786359</v>
      </c>
      <c r="S33" s="366">
        <f t="shared" si="20"/>
        <v>0.71592141476021598</v>
      </c>
      <c r="T33" s="365">
        <f>'A12'!K32*100/'A13'!K32</f>
        <v>1.5411522969674987</v>
      </c>
      <c r="U33" s="366">
        <f t="shared" si="21"/>
        <v>0.85308190169019749</v>
      </c>
      <c r="V33" s="365">
        <f>'A12'!L32/'A13'!L32*100</f>
        <v>1.6434603822895144</v>
      </c>
      <c r="W33" s="366">
        <f t="shared" si="22"/>
        <v>0.84501171468010683</v>
      </c>
      <c r="X33" s="365">
        <f>'A12'!M32*100/'A13'!M32</f>
        <v>1.1690707474367155</v>
      </c>
      <c r="Y33" s="366">
        <f t="shared" si="23"/>
        <v>0.88243214979880424</v>
      </c>
      <c r="Z33" s="365">
        <f>'A12'!N32*100/'A13'!N32</f>
        <v>1.1741680751324575</v>
      </c>
      <c r="AA33" s="366">
        <f t="shared" si="24"/>
        <v>0.88203006635029801</v>
      </c>
      <c r="AB33" s="365">
        <f>'A12'!O32*100/'A13'!O32</f>
        <v>7.6773812177425729</v>
      </c>
      <c r="AC33" s="366">
        <f t="shared" si="26"/>
        <v>0.36904865278797838</v>
      </c>
    </row>
    <row r="34" spans="1:29">
      <c r="A34" s="63">
        <v>1990</v>
      </c>
      <c r="B34" s="365">
        <f>'A12'!B33*100/'A13'!B33</f>
        <v>2.8367959015465667</v>
      </c>
      <c r="C34" s="366">
        <f t="shared" si="25"/>
        <v>0.75087994810588199</v>
      </c>
      <c r="D34" s="365">
        <f>'A12'!C33/'A13'!C33*100</f>
        <v>1.7064574765985316</v>
      </c>
      <c r="E34" s="366">
        <f t="shared" si="25"/>
        <v>0.84004242676345897</v>
      </c>
      <c r="F34" s="365">
        <f>'A12'!D33*100/'A13'!D33</f>
        <v>2.6951653240272728</v>
      </c>
      <c r="G34" s="366">
        <f t="shared" si="14"/>
        <v>0.76205194143691024</v>
      </c>
      <c r="H34" s="365">
        <f>'A12'!E33/'A13'!E33*100</f>
        <v>1.809638387685901</v>
      </c>
      <c r="I34" s="366">
        <f t="shared" si="15"/>
        <v>0.83190339018853243</v>
      </c>
      <c r="J34" s="365">
        <f>'A12'!F33/'A13'!F33*100</f>
        <v>1.7702998318209959</v>
      </c>
      <c r="K34" s="366">
        <f t="shared" si="16"/>
        <v>0.83500646363123676</v>
      </c>
      <c r="L34" s="365">
        <f>'A12'!G33/'A13'!G33*100</f>
        <v>2.3481817308087014</v>
      </c>
      <c r="M34" s="366">
        <f t="shared" si="17"/>
        <v>0.78942243202808204</v>
      </c>
      <c r="N34" s="365">
        <f>'A12'!H33*100/'A13'!H33</f>
        <v>2.6591579613706999</v>
      </c>
      <c r="O34" s="366">
        <f t="shared" si="18"/>
        <v>0.76489224628147912</v>
      </c>
      <c r="P34" s="365">
        <f>'A12'!I33/'A13'!I33*100</f>
        <v>1.8088062433014209</v>
      </c>
      <c r="Q34" s="366">
        <f t="shared" si="19"/>
        <v>0.83196903075624529</v>
      </c>
      <c r="R34" s="365">
        <f>'A12'!J33/'A13'!J33*100</f>
        <v>3.3823978382704012</v>
      </c>
      <c r="S34" s="366">
        <f t="shared" si="20"/>
        <v>0.70784219944144278</v>
      </c>
      <c r="T34" s="365">
        <f>'A12'!K33*100/'A13'!K33</f>
        <v>1.6943283716823569</v>
      </c>
      <c r="U34" s="366">
        <f t="shared" si="21"/>
        <v>0.84099918540702512</v>
      </c>
      <c r="V34" s="365">
        <f>'A12'!L33/'A13'!L33*100</f>
        <v>1.6827350757782873</v>
      </c>
      <c r="W34" s="366">
        <f t="shared" si="22"/>
        <v>0.84191367877980861</v>
      </c>
      <c r="X34" s="365">
        <f>'A12'!M33*100/'A13'!M33</f>
        <v>1.1070715163445386</v>
      </c>
      <c r="Y34" s="366">
        <f t="shared" si="23"/>
        <v>0.88732272504337895</v>
      </c>
      <c r="Z34" s="365">
        <f>'A12'!N33*100/'A13'!N33</f>
        <v>1.1697232034498282</v>
      </c>
      <c r="AA34" s="366">
        <f t="shared" si="24"/>
        <v>0.88238068326978936</v>
      </c>
      <c r="AB34" s="365">
        <f>'A12'!O33*100/'A13'!O33</f>
        <v>8.1489857458126504</v>
      </c>
      <c r="AC34" s="366">
        <f t="shared" si="26"/>
        <v>0.3318479103016756</v>
      </c>
    </row>
    <row r="35" spans="1:29">
      <c r="A35" s="63">
        <v>1991</v>
      </c>
      <c r="B35" s="365">
        <f>'A12'!B34*100/'A13'!B34</f>
        <v>2.9817026201569403</v>
      </c>
      <c r="C35" s="366">
        <f t="shared" si="25"/>
        <v>0.73944952875511893</v>
      </c>
      <c r="D35" s="365">
        <f>'A12'!C34/'A13'!C34*100</f>
        <v>1.7756488640563888</v>
      </c>
      <c r="E35" s="366">
        <f t="shared" si="25"/>
        <v>0.83458452542051997</v>
      </c>
      <c r="F35" s="365">
        <f>'A12'!D34*100/'A13'!D34</f>
        <v>2.9256000721013997</v>
      </c>
      <c r="G35" s="366">
        <f t="shared" si="14"/>
        <v>0.74387496642337114</v>
      </c>
      <c r="H35" s="365">
        <f>'A12'!E34/'A13'!E34*100</f>
        <v>1.7221448209298285</v>
      </c>
      <c r="I35" s="366">
        <f t="shared" si="15"/>
        <v>0.8388049898390284</v>
      </c>
      <c r="J35" s="365">
        <f>'A12'!F34/'A13'!F34*100</f>
        <v>2.0870146774352931</v>
      </c>
      <c r="K35" s="366">
        <f t="shared" si="16"/>
        <v>0.81002360890441383</v>
      </c>
      <c r="L35" s="365">
        <f>'A12'!G34/'A13'!G34*100</f>
        <v>2.4728942261251685</v>
      </c>
      <c r="M35" s="366">
        <f t="shared" si="17"/>
        <v>0.7795849577313918</v>
      </c>
      <c r="N35" s="365">
        <f>'A12'!H34*100/'A13'!H34</f>
        <v>2.4152674082439063</v>
      </c>
      <c r="O35" s="366">
        <f t="shared" si="18"/>
        <v>0.78413063166942354</v>
      </c>
      <c r="P35" s="365">
        <f>'A12'!I34/'A13'!I34*100</f>
        <v>1.8842439471259715</v>
      </c>
      <c r="Q35" s="366">
        <f t="shared" si="19"/>
        <v>0.82601841233190709</v>
      </c>
      <c r="R35" s="365">
        <f>'A12'!J34/'A13'!J34*100</f>
        <v>3.2438497637462405</v>
      </c>
      <c r="S35" s="366">
        <f t="shared" si="20"/>
        <v>0.71877104116278545</v>
      </c>
      <c r="T35" s="365">
        <f>'A12'!K34*100/'A13'!K34</f>
        <v>1.5968066697419148</v>
      </c>
      <c r="U35" s="366">
        <f t="shared" si="21"/>
        <v>0.84869181663675175</v>
      </c>
      <c r="V35" s="365">
        <f>'A12'!L34/'A13'!L34*100</f>
        <v>1.8206425903323677</v>
      </c>
      <c r="W35" s="366">
        <f t="shared" si="22"/>
        <v>0.831035365213044</v>
      </c>
      <c r="X35" s="365">
        <f>'A12'!M34*100/'A13'!M34</f>
        <v>1.1823857783194791</v>
      </c>
      <c r="Y35" s="366">
        <f t="shared" si="23"/>
        <v>0.8813818438632488</v>
      </c>
      <c r="Z35" s="365">
        <f>'A12'!N34*100/'A13'!N34</f>
        <v>1.2653970525195701</v>
      </c>
      <c r="AA35" s="366">
        <f t="shared" si="24"/>
        <v>0.87483381293654261</v>
      </c>
      <c r="AB35" s="365">
        <f>'A12'!O34*100/'A13'!O34</f>
        <v>8.3418706627778096</v>
      </c>
      <c r="AC35" s="366">
        <f t="shared" si="26"/>
        <v>0.31663291193243481</v>
      </c>
    </row>
    <row r="36" spans="1:29">
      <c r="A36" s="63">
        <v>1992</v>
      </c>
      <c r="B36" s="365">
        <f>'A12'!B35*100/'A13'!B35</f>
        <v>3.0677180000187576</v>
      </c>
      <c r="C36" s="366">
        <f t="shared" si="25"/>
        <v>0.73266453029635625</v>
      </c>
      <c r="D36" s="365">
        <f>'A12'!C35/'A13'!C35*100</f>
        <v>1.8402738777465728</v>
      </c>
      <c r="E36" s="366">
        <f t="shared" si="25"/>
        <v>0.82948682523027706</v>
      </c>
      <c r="F36" s="365">
        <f>'A12'!D35*100/'A13'!D35</f>
        <v>3.0900053440831141</v>
      </c>
      <c r="G36" s="366">
        <f t="shared" si="14"/>
        <v>0.73090647731362801</v>
      </c>
      <c r="H36" s="365">
        <f>'A12'!E35/'A13'!E35*100</f>
        <v>1.7388387566923864</v>
      </c>
      <c r="I36" s="366">
        <f t="shared" si="15"/>
        <v>0.83748815175028668</v>
      </c>
      <c r="J36" s="365">
        <f>'A12'!F35/'A13'!F35*100</f>
        <v>2.3628683071486889</v>
      </c>
      <c r="K36" s="366">
        <f t="shared" si="16"/>
        <v>0.78826393690789076</v>
      </c>
      <c r="L36" s="365">
        <f>'A12'!G35/'A13'!G35*100</f>
        <v>2.5063269643040629</v>
      </c>
      <c r="M36" s="366">
        <f t="shared" si="17"/>
        <v>0.77694774241733477</v>
      </c>
      <c r="N36" s="365">
        <f>'A12'!H35*100/'A13'!H35</f>
        <v>2.1393483839941725</v>
      </c>
      <c r="O36" s="366">
        <f t="shared" si="18"/>
        <v>0.80589546206702534</v>
      </c>
      <c r="P36" s="365">
        <f>'A12'!I35/'A13'!I35*100</f>
        <v>2.1060719686398879</v>
      </c>
      <c r="Q36" s="366">
        <f t="shared" si="19"/>
        <v>0.80852034644531534</v>
      </c>
      <c r="R36" s="365">
        <f>'A12'!J35/'A13'!J35*100</f>
        <v>2.948405194609327</v>
      </c>
      <c r="S36" s="366">
        <f t="shared" si="20"/>
        <v>0.74207607044317825</v>
      </c>
      <c r="T36" s="365">
        <f>'A12'!K35*100/'A13'!K35</f>
        <v>1.5504593228894668</v>
      </c>
      <c r="U36" s="366">
        <f t="shared" si="21"/>
        <v>0.85234775209232705</v>
      </c>
      <c r="V36" s="365">
        <f>'A12'!L35/'A13'!L35*100</f>
        <v>1.9159702129086582</v>
      </c>
      <c r="W36" s="366">
        <f t="shared" si="22"/>
        <v>0.82351580564943205</v>
      </c>
      <c r="X36" s="365">
        <f>'A12'!M35*100/'A13'!M35</f>
        <v>1.2560610558243528</v>
      </c>
      <c r="Y36" s="366">
        <f t="shared" si="23"/>
        <v>0.87557024778447134</v>
      </c>
      <c r="Z36" s="365">
        <f>'A12'!N35*100/'A13'!N35</f>
        <v>1.2610793679921801</v>
      </c>
      <c r="AA36" s="366">
        <f t="shared" si="24"/>
        <v>0.87517439717753343</v>
      </c>
      <c r="AB36" s="365">
        <f>'A12'!O35*100/'A13'!O35</f>
        <v>8.4804610887540939</v>
      </c>
      <c r="AC36" s="366">
        <f t="shared" si="26"/>
        <v>0.30570072947670429</v>
      </c>
    </row>
    <row r="37" spans="1:29">
      <c r="A37" s="63">
        <v>1993</v>
      </c>
      <c r="B37" s="365">
        <f>'A12'!B36*100/'A13'!B36</f>
        <v>3.1466421242042064</v>
      </c>
      <c r="C37" s="366">
        <f t="shared" si="25"/>
        <v>0.72643889876606793</v>
      </c>
      <c r="D37" s="365">
        <f>'A12'!C36/'A13'!C36*100</f>
        <v>1.9408989140611357</v>
      </c>
      <c r="E37" s="366">
        <f t="shared" si="25"/>
        <v>0.82154939918618974</v>
      </c>
      <c r="F37" s="365">
        <f>'A12'!D36*100/'A13'!D36</f>
        <v>3.2113222434442124</v>
      </c>
      <c r="G37" s="366">
        <f t="shared" si="14"/>
        <v>0.72133685178259777</v>
      </c>
      <c r="H37" s="365">
        <f>'A12'!E36/'A13'!E36*100</f>
        <v>1.882325274272693</v>
      </c>
      <c r="I37" s="366">
        <f t="shared" si="15"/>
        <v>0.8261697595953067</v>
      </c>
      <c r="J37" s="365">
        <f>'A12'!F36/'A13'!F36*100</f>
        <v>2.5716172148927008</v>
      </c>
      <c r="K37" s="366">
        <f t="shared" si="16"/>
        <v>0.77179756752619544</v>
      </c>
      <c r="L37" s="365">
        <f>'A12'!G36/'A13'!G36*100</f>
        <v>2.6470959292306211</v>
      </c>
      <c r="M37" s="366">
        <f t="shared" si="17"/>
        <v>0.76584371414235997</v>
      </c>
      <c r="N37" s="365">
        <f>'A12'!H36*100/'A13'!H36</f>
        <v>2.2437633491674598</v>
      </c>
      <c r="O37" s="366">
        <f t="shared" si="18"/>
        <v>0.797659081795141</v>
      </c>
      <c r="P37" s="365">
        <f>'A12'!I36/'A13'!I36*100</f>
        <v>2.272641326319782</v>
      </c>
      <c r="Q37" s="366">
        <f t="shared" si="19"/>
        <v>0.79538115160654599</v>
      </c>
      <c r="R37" s="365">
        <f>'A12'!J36/'A13'!J36*100</f>
        <v>2.8915283341799753</v>
      </c>
      <c r="S37" s="366">
        <f t="shared" si="20"/>
        <v>0.74656258681934695</v>
      </c>
      <c r="T37" s="365">
        <f>'A12'!K36*100/'A13'!K36</f>
        <v>1.544571610690797</v>
      </c>
      <c r="U37" s="366">
        <f t="shared" si="21"/>
        <v>0.85281218203796927</v>
      </c>
      <c r="V37" s="365">
        <f>'A12'!L36/'A13'!L36*100</f>
        <v>2.0734972697162477</v>
      </c>
      <c r="W37" s="366">
        <f t="shared" si="22"/>
        <v>0.81108987857255388</v>
      </c>
      <c r="X37" s="365">
        <f>'A12'!M36*100/'A13'!M36</f>
        <v>1.2819278008559174</v>
      </c>
      <c r="Y37" s="366">
        <f t="shared" si="23"/>
        <v>0.87352984727174532</v>
      </c>
      <c r="Z37" s="365">
        <f>'A12'!N36*100/'A13'!N36</f>
        <v>1.2236366319664624</v>
      </c>
      <c r="AA37" s="366">
        <f t="shared" si="24"/>
        <v>0.878127926030565</v>
      </c>
      <c r="AB37" s="365">
        <f>'A12'!O36*100/'A13'!O36</f>
        <v>8.5473119010426704</v>
      </c>
      <c r="AC37" s="366">
        <f t="shared" si="26"/>
        <v>0.30042745556832073</v>
      </c>
    </row>
    <row r="38" spans="1:29">
      <c r="A38" s="63">
        <v>1994</v>
      </c>
      <c r="B38" s="365">
        <f>'A12'!B37*100/'A13'!B37</f>
        <v>3.1621177483942464</v>
      </c>
      <c r="C38" s="366">
        <f t="shared" si="25"/>
        <v>0.72521816258555571</v>
      </c>
      <c r="D38" s="365">
        <f>'A12'!C37/'A13'!C37*100</f>
        <v>1.9815411615596155</v>
      </c>
      <c r="E38" s="366">
        <f t="shared" si="25"/>
        <v>0.81834348895152198</v>
      </c>
      <c r="F38" s="365">
        <f>'A12'!D37*100/'A13'!D37</f>
        <v>3.1669314323572419</v>
      </c>
      <c r="G38" s="366">
        <f t="shared" si="14"/>
        <v>0.72483845330190955</v>
      </c>
      <c r="H38" s="365">
        <f>'A12'!E37/'A13'!E37*100</f>
        <v>1.8866844422729341</v>
      </c>
      <c r="I38" s="366">
        <f t="shared" si="15"/>
        <v>0.82582590308719583</v>
      </c>
      <c r="J38" s="365">
        <f>'A12'!F37/'A13'!F37*100</f>
        <v>2.381416267369727</v>
      </c>
      <c r="K38" s="366">
        <f t="shared" si="16"/>
        <v>0.78680085110026998</v>
      </c>
      <c r="L38" s="365">
        <f>'A12'!G37/'A13'!G37*100</f>
        <v>2.7051990040081941</v>
      </c>
      <c r="M38" s="366">
        <f t="shared" si="17"/>
        <v>0.76126047247733997</v>
      </c>
      <c r="N38" s="365">
        <f>'A12'!H37*100/'A13'!H37</f>
        <v>2.2993549910523177</v>
      </c>
      <c r="O38" s="366">
        <f t="shared" si="18"/>
        <v>0.79327394503105519</v>
      </c>
      <c r="P38" s="365">
        <f>'A12'!I37/'A13'!I37*100</f>
        <v>2.3776307830887933</v>
      </c>
      <c r="Q38" s="366">
        <f t="shared" si="19"/>
        <v>0.78709945473433007</v>
      </c>
      <c r="R38" s="365">
        <f>'A12'!J37/'A13'!J37*100</f>
        <v>2.8849288763064957</v>
      </c>
      <c r="S38" s="366">
        <f t="shared" si="20"/>
        <v>0.74708316013509768</v>
      </c>
      <c r="T38" s="365">
        <f>'A12'!K37*100/'A13'!K37</f>
        <v>1.5103354391104475</v>
      </c>
      <c r="U38" s="366">
        <f t="shared" si="21"/>
        <v>0.85551277316225172</v>
      </c>
      <c r="V38" s="365">
        <f>'A12'!L37/'A13'!L37*100</f>
        <v>2.1719144976897349</v>
      </c>
      <c r="W38" s="366">
        <f t="shared" si="22"/>
        <v>0.80332660715308724</v>
      </c>
      <c r="X38" s="365">
        <f>'A12'!M37*100/'A13'!M37</f>
        <v>1.2086166766015862</v>
      </c>
      <c r="Y38" s="366">
        <f t="shared" si="23"/>
        <v>0.87931271849634363</v>
      </c>
      <c r="Z38" s="365">
        <f>'A12'!N37*100/'A13'!N37</f>
        <v>1.3301892767080945</v>
      </c>
      <c r="AA38" s="366">
        <f t="shared" si="24"/>
        <v>0.86972292297750076</v>
      </c>
      <c r="AB38" s="365">
        <f>'A12'!O37*100/'A13'!O37</f>
        <v>8.2176250715374071</v>
      </c>
      <c r="AC38" s="366">
        <f t="shared" si="26"/>
        <v>0.32643355626404702</v>
      </c>
    </row>
    <row r="39" spans="1:29">
      <c r="A39" s="63">
        <v>1995</v>
      </c>
      <c r="B39" s="365">
        <f>'A12'!B38*100/'A13'!B38</f>
        <v>3.0952992143387239</v>
      </c>
      <c r="C39" s="366">
        <f t="shared" si="25"/>
        <v>0.73048889034740283</v>
      </c>
      <c r="D39" s="365">
        <f>'A12'!C38/'A13'!C38*100</f>
        <v>2.0726649410022038</v>
      </c>
      <c r="E39" s="366">
        <f t="shared" si="25"/>
        <v>0.81115553368040827</v>
      </c>
      <c r="F39" s="365">
        <f>'A12'!D38*100/'A13'!D38</f>
        <v>3.1294192845926063</v>
      </c>
      <c r="G39" s="366">
        <f t="shared" si="14"/>
        <v>0.72779745743787694</v>
      </c>
      <c r="H39" s="365">
        <f>'A12'!E38/'A13'!E38*100</f>
        <v>1.7752558292459353</v>
      </c>
      <c r="I39" s="366">
        <f t="shared" si="15"/>
        <v>0.83461552848750009</v>
      </c>
      <c r="J39" s="365">
        <f>'A12'!F38/'A13'!F38*100</f>
        <v>2.4003894750544323</v>
      </c>
      <c r="K39" s="366">
        <f t="shared" si="16"/>
        <v>0.78530422125215071</v>
      </c>
      <c r="L39" s="365">
        <f>'A12'!G38/'A13'!G38*100</f>
        <v>2.5559164059990382</v>
      </c>
      <c r="M39" s="366">
        <f t="shared" si="17"/>
        <v>0.77303606655178791</v>
      </c>
      <c r="N39" s="365">
        <f>'A12'!H38*100/'A13'!H38</f>
        <v>2.268174000792393</v>
      </c>
      <c r="O39" s="366">
        <f t="shared" si="18"/>
        <v>0.79573353971279892</v>
      </c>
      <c r="P39" s="365">
        <f>'A12'!I38/'A13'!I38*100</f>
        <v>2.4974045710251818</v>
      </c>
      <c r="Q39" s="366">
        <f t="shared" si="19"/>
        <v>0.77765155172147238</v>
      </c>
      <c r="R39" s="365">
        <f>'A12'!J38/'A13'!J38*100</f>
        <v>3.0366543962037804</v>
      </c>
      <c r="S39" s="366">
        <f t="shared" si="20"/>
        <v>0.73511486539162452</v>
      </c>
      <c r="T39" s="365">
        <f>'A12'!K38*100/'A13'!K38</f>
        <v>1.5280530001884374</v>
      </c>
      <c r="U39" s="366">
        <f t="shared" si="21"/>
        <v>0.85411519025556315</v>
      </c>
      <c r="V39" s="365">
        <f>'A12'!L38/'A13'!L38*100</f>
        <v>2.4722371799076388</v>
      </c>
      <c r="W39" s="366">
        <f t="shared" si="22"/>
        <v>0.77963678634135003</v>
      </c>
      <c r="X39" s="365">
        <f>'A12'!M38*100/'A13'!M38</f>
        <v>1.2205566011852391</v>
      </c>
      <c r="Y39" s="366">
        <f t="shared" si="23"/>
        <v>0.87837088262899099</v>
      </c>
      <c r="Z39" s="365">
        <f>'A12'!N38*100/'A13'!N38</f>
        <v>1.3323719621761647</v>
      </c>
      <c r="AA39" s="366">
        <f t="shared" si="24"/>
        <v>0.86955075007585669</v>
      </c>
      <c r="AB39" s="365">
        <f>'A12'!O38*100/'A13'!O38</f>
        <v>8.1657456044708621</v>
      </c>
      <c r="AC39" s="366">
        <f t="shared" si="26"/>
        <v>0.33052587213422541</v>
      </c>
    </row>
    <row r="40" spans="1:29">
      <c r="A40" s="63">
        <v>1996</v>
      </c>
      <c r="B40" s="365">
        <f>'A12'!B39*100/'A13'!B39</f>
        <v>3.1919531974979054</v>
      </c>
      <c r="C40" s="366">
        <f t="shared" si="25"/>
        <v>0.72286470583735529</v>
      </c>
      <c r="D40" s="365">
        <f>'A12'!C39/'A13'!C39*100</f>
        <v>2.0456189943437666</v>
      </c>
      <c r="E40" s="366">
        <f t="shared" si="25"/>
        <v>0.81328895106097532</v>
      </c>
      <c r="F40" s="365">
        <f>'A12'!D39*100/'A13'!D39</f>
        <v>3.1156083698151922</v>
      </c>
      <c r="G40" s="366">
        <f t="shared" si="14"/>
        <v>0.72888687930207607</v>
      </c>
      <c r="H40" s="365">
        <f>'A12'!E39/'A13'!E39*100</f>
        <v>1.8061830438294322</v>
      </c>
      <c r="I40" s="366">
        <f t="shared" si="15"/>
        <v>0.8321759519417713</v>
      </c>
      <c r="J40" s="365">
        <f>'A12'!F39/'A13'!F39*100</f>
        <v>2.4555447825007799</v>
      </c>
      <c r="K40" s="366">
        <f t="shared" si="16"/>
        <v>0.78095350308271116</v>
      </c>
      <c r="L40" s="365">
        <f>'A12'!G39/'A13'!G39*100</f>
        <v>2.5698412449007186</v>
      </c>
      <c r="M40" s="366">
        <f t="shared" si="17"/>
        <v>0.77193765821320715</v>
      </c>
      <c r="N40" s="365">
        <f>'A12'!H39*100/'A13'!H39</f>
        <v>2.2640667015730442</v>
      </c>
      <c r="O40" s="366">
        <f t="shared" si="18"/>
        <v>0.79605752850314926</v>
      </c>
      <c r="P40" s="365">
        <f>'A12'!I39/'A13'!I39*100</f>
        <v>2.527412103336955</v>
      </c>
      <c r="Q40" s="366">
        <f t="shared" si="19"/>
        <v>0.77528452083916122</v>
      </c>
      <c r="R40" s="365">
        <f>'A12'!J39/'A13'!J39*100</f>
        <v>3.5244058656555297</v>
      </c>
      <c r="S40" s="366">
        <f t="shared" si="20"/>
        <v>0.69664043240294438</v>
      </c>
      <c r="T40" s="365">
        <f>'A12'!K39*100/'A13'!K39</f>
        <v>1.4948542401922458</v>
      </c>
      <c r="U40" s="366">
        <f t="shared" si="21"/>
        <v>0.85673394908414535</v>
      </c>
      <c r="V40" s="365">
        <f>'A12'!L39/'A13'!L39*100</f>
        <v>2.476573982996686</v>
      </c>
      <c r="W40" s="366">
        <f t="shared" si="22"/>
        <v>0.77929469400481188</v>
      </c>
      <c r="X40" s="365">
        <f>'A12'!M39*100/'A13'!M39</f>
        <v>1.2358714667924895</v>
      </c>
      <c r="Y40" s="366">
        <f t="shared" si="23"/>
        <v>0.87716282728228112</v>
      </c>
      <c r="Z40" s="365">
        <f>'A12'!N39*100/'A13'!N39</f>
        <v>1.401207264814059</v>
      </c>
      <c r="AA40" s="366">
        <f t="shared" si="24"/>
        <v>0.86412093713941585</v>
      </c>
      <c r="AB40" s="365">
        <f>'A12'!O39*100/'A13'!O39</f>
        <v>8.0907280948498528</v>
      </c>
      <c r="AC40" s="366">
        <f t="shared" si="26"/>
        <v>0.33644334512540974</v>
      </c>
    </row>
    <row r="41" spans="1:29">
      <c r="A41" s="63">
        <v>1997</v>
      </c>
      <c r="B41" s="365">
        <f>'A12'!B40*100/'A13'!B40</f>
        <v>3.0549254037082556</v>
      </c>
      <c r="C41" s="366">
        <f t="shared" si="25"/>
        <v>0.73367362595331642</v>
      </c>
      <c r="D41" s="365">
        <f>'A12'!C40/'A13'!C40*100</f>
        <v>2.2670058482890783</v>
      </c>
      <c r="E41" s="367">
        <f t="shared" si="25"/>
        <v>0.79582568501224804</v>
      </c>
      <c r="F41" s="366">
        <f>'A12'!D40*100/'A13'!D40</f>
        <v>3.1597247934641368</v>
      </c>
      <c r="G41" s="366">
        <f t="shared" si="14"/>
        <v>0.72540692179976574</v>
      </c>
      <c r="H41" s="365">
        <f>'A12'!E40/'A13'!E40*100</f>
        <v>1.801904819703638</v>
      </c>
      <c r="I41" s="366">
        <f t="shared" si="15"/>
        <v>0.83251342349797874</v>
      </c>
      <c r="J41" s="365">
        <f>'A12'!F40/'A13'!F40*100</f>
        <v>2.2775104932729455</v>
      </c>
      <c r="K41" s="366">
        <f t="shared" si="16"/>
        <v>0.79499706575671603</v>
      </c>
      <c r="L41" s="365">
        <f>'A12'!G40/'A13'!G40*100</f>
        <v>2.5210303127079272</v>
      </c>
      <c r="M41" s="366">
        <f t="shared" si="17"/>
        <v>0.77578792429621346</v>
      </c>
      <c r="N41" s="365">
        <f>'A12'!H40*100/'A13'!H40</f>
        <v>2.426825257630592</v>
      </c>
      <c r="O41" s="366">
        <f t="shared" si="18"/>
        <v>0.78321893436132284</v>
      </c>
      <c r="P41" s="365">
        <f>'A12'!I40/'A13'!I40*100</f>
        <v>2.5814261827976468</v>
      </c>
      <c r="Q41" s="366">
        <f t="shared" si="19"/>
        <v>0.77102382413025838</v>
      </c>
      <c r="R41" s="365">
        <f>'A12'!J40/'A13'!J40*100</f>
        <v>3.1973098281224965</v>
      </c>
      <c r="S41" s="366">
        <f t="shared" si="20"/>
        <v>0.72244216825639718</v>
      </c>
      <c r="T41" s="365">
        <f>'A12'!K40*100/'A13'!K40</f>
        <v>1.8721888617394498</v>
      </c>
      <c r="U41" s="366">
        <f t="shared" si="21"/>
        <v>0.82696933222436364</v>
      </c>
      <c r="V41" s="365">
        <f>'A12'!L40/'A13'!L40*100</f>
        <v>2.4299636727278515</v>
      </c>
      <c r="W41" s="366">
        <f t="shared" si="22"/>
        <v>0.7829713723365771</v>
      </c>
      <c r="X41" s="365">
        <f>'A12'!M40*100/'A13'!M40</f>
        <v>1.320822806289196</v>
      </c>
      <c r="Y41" s="366">
        <f t="shared" si="23"/>
        <v>0.87046176163005751</v>
      </c>
      <c r="Z41" s="365">
        <f>'A12'!N40*100/'A13'!N40</f>
        <v>1.5508389032552539</v>
      </c>
      <c r="AA41" s="366">
        <f t="shared" si="24"/>
        <v>0.85231781032841247</v>
      </c>
      <c r="AB41" s="365">
        <f>'A12'!O40*100/'A13'!O40</f>
        <v>8.0107379173975595</v>
      </c>
      <c r="AC41" s="366">
        <f t="shared" si="26"/>
        <v>0.34275306824239021</v>
      </c>
    </row>
    <row r="42" spans="1:29">
      <c r="A42" s="63">
        <v>1998</v>
      </c>
      <c r="B42" s="365">
        <f>'A12'!B41*100/'A13'!B41</f>
        <v>3.2095134375716636</v>
      </c>
      <c r="C42" s="366">
        <f t="shared" si="25"/>
        <v>0.72147953260406428</v>
      </c>
      <c r="D42" s="365">
        <f>'A12'!C41/'A13'!C41*100</f>
        <v>2.3520847652157038</v>
      </c>
      <c r="E42" s="386">
        <f t="shared" si="25"/>
        <v>0.78911455589617918</v>
      </c>
      <c r="F42" s="366">
        <f>'A12'!D41*100/'A13'!D41</f>
        <v>3.2091568209837074</v>
      </c>
      <c r="G42" s="366">
        <f t="shared" si="14"/>
        <v>0.72150766295707247</v>
      </c>
      <c r="H42" s="365">
        <f>'A12'!E41/'A13'!E41*100</f>
        <v>1.8784366377424817</v>
      </c>
      <c r="I42" s="386">
        <f t="shared" si="15"/>
        <v>0.82647650000506323</v>
      </c>
      <c r="J42" s="366">
        <f>'A12'!F41/'A13'!F41*100</f>
        <v>2.2314964201998606</v>
      </c>
      <c r="K42" s="366">
        <f t="shared" si="16"/>
        <v>0.79862671216859993</v>
      </c>
      <c r="L42" s="366">
        <f>'A12'!G41/'A13'!G41*100</f>
        <v>2.4951806361433162</v>
      </c>
      <c r="M42" s="366">
        <f t="shared" si="17"/>
        <v>0.77782697842737181</v>
      </c>
      <c r="N42" s="366">
        <f>'A12'!H41*100/'A13'!H41</f>
        <v>2.5194275982399157</v>
      </c>
      <c r="O42" s="366">
        <f t="shared" si="18"/>
        <v>0.77591434837540452</v>
      </c>
      <c r="P42" s="365">
        <f>'A12'!I41/'A13'!I41*100</f>
        <v>2.633127256619034</v>
      </c>
      <c r="Q42" s="386">
        <f t="shared" si="19"/>
        <v>0.76694558013763714</v>
      </c>
      <c r="R42" s="366">
        <f>'A12'!J41/'A13'!J41*100</f>
        <v>3.7124265889058177</v>
      </c>
      <c r="S42" s="366">
        <f t="shared" si="20"/>
        <v>0.68180912758840906</v>
      </c>
      <c r="T42" s="366">
        <f>'A12'!K41*100/'A13'!K41</f>
        <v>1.9893281942586361</v>
      </c>
      <c r="U42" s="366">
        <f t="shared" si="21"/>
        <v>0.81772923827976918</v>
      </c>
      <c r="V42" s="366">
        <f>'A12'!L41/'A13'!L41*100</f>
        <v>2.425013279748049</v>
      </c>
      <c r="W42" s="366">
        <f t="shared" si="22"/>
        <v>0.78336186539482078</v>
      </c>
      <c r="X42" s="366">
        <f>'A12'!M41*100/'A13'!M41</f>
        <v>1.3377777660188259</v>
      </c>
      <c r="Y42" s="366">
        <f t="shared" si="23"/>
        <v>0.86912433365126196</v>
      </c>
      <c r="Z42" s="365">
        <f>'A12'!N41*100/'A13'!N41</f>
        <v>1.5307398329452579</v>
      </c>
      <c r="AA42" s="366">
        <f t="shared" si="24"/>
        <v>0.85390324959863328</v>
      </c>
      <c r="AB42" s="365">
        <f>'A12'!O41*100/'A13'!O41</f>
        <v>8.0733677561279311</v>
      </c>
      <c r="AC42" s="366">
        <f t="shared" si="26"/>
        <v>0.33781274989535975</v>
      </c>
    </row>
    <row r="43" spans="1:29">
      <c r="A43" s="63">
        <v>1999</v>
      </c>
      <c r="B43" s="365">
        <f>'A12'!B42*100/'A13'!B42</f>
        <v>3.0439140047897233</v>
      </c>
      <c r="C43" s="366">
        <f t="shared" si="25"/>
        <v>0.73454221857955471</v>
      </c>
      <c r="D43" s="365">
        <f>'A12'!C42/'A13'!C42*100</f>
        <v>2.4483541497534498</v>
      </c>
      <c r="E43" s="386">
        <f t="shared" si="25"/>
        <v>0.78152070899619486</v>
      </c>
      <c r="F43" s="366">
        <f>'A12'!D42*100/'A13'!D42</f>
        <v>3.2228620675215915</v>
      </c>
      <c r="G43" s="366">
        <f t="shared" si="14"/>
        <v>0.7204265763329607</v>
      </c>
      <c r="H43" s="365">
        <f>'A12'!E42/'A13'!E42*100</f>
        <v>1.8993657230224255</v>
      </c>
      <c r="I43" s="386">
        <f t="shared" si="15"/>
        <v>0.82482558813795459</v>
      </c>
      <c r="J43" s="366">
        <f>'A12'!F42/'A13'!F42*100</f>
        <v>2.2546604015643861</v>
      </c>
      <c r="K43" s="366">
        <f t="shared" si="16"/>
        <v>0.79679950896250351</v>
      </c>
      <c r="L43" s="366">
        <f>'A12'!G42/'A13'!G42*100</f>
        <v>2.4889600875338607</v>
      </c>
      <c r="M43" s="366">
        <f t="shared" si="17"/>
        <v>0.77831766291653659</v>
      </c>
      <c r="N43" s="366">
        <f>'A12'!H42*100/'A13'!H42</f>
        <v>2.5778778317845745</v>
      </c>
      <c r="O43" s="366">
        <f t="shared" si="18"/>
        <v>0.77130372240186418</v>
      </c>
      <c r="P43" s="365">
        <f>'A12'!I42/'A13'!I42*100</f>
        <v>2.6255287015898734</v>
      </c>
      <c r="Q43" s="386">
        <f t="shared" si="19"/>
        <v>0.76754496346006729</v>
      </c>
      <c r="R43" s="366">
        <f>'A12'!J42/'A13'!J42*100</f>
        <v>3.790890344103909</v>
      </c>
      <c r="S43" s="366">
        <f t="shared" si="20"/>
        <v>0.67561981052740161</v>
      </c>
      <c r="T43" s="366">
        <f>'A12'!K42*100/'A13'!K42</f>
        <v>1.9200825383721001</v>
      </c>
      <c r="U43" s="366">
        <f t="shared" si="21"/>
        <v>0.82319142038279469</v>
      </c>
      <c r="V43" s="366">
        <f>'A12'!L42/'A13'!L42*100</f>
        <v>2.4542886684626208</v>
      </c>
      <c r="W43" s="366">
        <f t="shared" si="22"/>
        <v>0.78105258689570645</v>
      </c>
      <c r="X43" s="366">
        <f>'A12'!M42*100/'A13'!M42</f>
        <v>1.3728994353478805</v>
      </c>
      <c r="Y43" s="366">
        <f t="shared" si="23"/>
        <v>0.86635389338058444</v>
      </c>
      <c r="Z43" s="365">
        <f>'A12'!N42*100/'A13'!N42</f>
        <v>1.5758473774609205</v>
      </c>
      <c r="AA43" s="366">
        <f t="shared" si="24"/>
        <v>0.85034511126908097</v>
      </c>
      <c r="AB43" s="365">
        <f>'A12'!O42*100/'A13'!O42</f>
        <v>8.1611246644774162</v>
      </c>
      <c r="AC43" s="366">
        <f t="shared" si="26"/>
        <v>0.33089037753760714</v>
      </c>
    </row>
    <row r="44" spans="1:29">
      <c r="A44" s="63">
        <v>2000</v>
      </c>
      <c r="B44" s="365">
        <f>'A12'!B43*100/'A13'!B43</f>
        <v>3.3002787735289409</v>
      </c>
      <c r="C44" s="366">
        <f t="shared" si="25"/>
        <v>0.7143198517938586</v>
      </c>
      <c r="D44" s="365">
        <f>'A12'!C43/'A13'!C43*100</f>
        <v>2.484371745740086</v>
      </c>
      <c r="E44" s="386">
        <f t="shared" si="25"/>
        <v>0.77867959693402344</v>
      </c>
      <c r="F44" s="366">
        <f>'A12'!D43*100/'A13'!D43</f>
        <v>3.1459111367758372</v>
      </c>
      <c r="G44" s="366">
        <f t="shared" si="14"/>
        <v>0.726496559949252</v>
      </c>
      <c r="H44" s="365">
        <f>'A12'!E43/'A13'!E43*100</f>
        <v>1.8558264972455416</v>
      </c>
      <c r="I44" s="386">
        <f t="shared" si="15"/>
        <v>0.82826001556554318</v>
      </c>
      <c r="J44" s="366">
        <f>'A12'!F43/'A13'!F43*100</f>
        <v>2.4877669777111038</v>
      </c>
      <c r="K44" s="366">
        <f t="shared" si="16"/>
        <v>0.77841177687989471</v>
      </c>
      <c r="L44" s="366">
        <f>'A12'!G43/'A13'!G43*100</f>
        <v>2.5105054289449735</v>
      </c>
      <c r="M44" s="366">
        <f t="shared" si="17"/>
        <v>0.77661814001141471</v>
      </c>
      <c r="N44" s="366">
        <f>'A12'!H43*100/'A13'!H43</f>
        <v>2.6358015097456398</v>
      </c>
      <c r="O44" s="366">
        <f t="shared" si="18"/>
        <v>0.76673463177733781</v>
      </c>
      <c r="P44" s="365">
        <f>'A12'!I43/'A13'!I43*100</f>
        <v>2.6027244084046162</v>
      </c>
      <c r="Q44" s="386">
        <f t="shared" si="19"/>
        <v>0.76934379402227282</v>
      </c>
      <c r="R44" s="366">
        <f>'A12'!J43/'A13'!J43*100</f>
        <v>3.6531889631108196</v>
      </c>
      <c r="S44" s="366">
        <f t="shared" si="20"/>
        <v>0.6864818640265381</v>
      </c>
      <c r="T44" s="366">
        <f>'A12'!K43*100/'A13'!K43</f>
        <v>1.7140609077860776</v>
      </c>
      <c r="U44" s="366">
        <f t="shared" si="21"/>
        <v>0.83944265880368618</v>
      </c>
      <c r="V44" s="366">
        <f>'A12'!L43/'A13'!L43*100</f>
        <v>2.487698076154202</v>
      </c>
      <c r="W44" s="366">
        <f t="shared" si="22"/>
        <v>0.77841721191904845</v>
      </c>
      <c r="X44" s="366">
        <f>'A12'!M43*100/'A13'!M43</f>
        <v>1.4631355413486267</v>
      </c>
      <c r="Y44" s="366">
        <f t="shared" si="23"/>
        <v>0.85923595887720383</v>
      </c>
      <c r="Z44" s="365">
        <f>'A12'!N43*100/'A13'!N43</f>
        <v>1.702001958920569</v>
      </c>
      <c r="AA44" s="366">
        <f t="shared" si="24"/>
        <v>0.84039388345209454</v>
      </c>
      <c r="AB44" s="365">
        <f>'A12'!O43*100/'A13'!O43</f>
        <v>8.5016959471643681</v>
      </c>
      <c r="AC44" s="366">
        <f t="shared" si="26"/>
        <v>0.30402569785076466</v>
      </c>
    </row>
    <row r="45" spans="1:29">
      <c r="A45" s="63">
        <v>2001</v>
      </c>
      <c r="B45" s="365">
        <f>'A12'!B44*100/'A13'!B44</f>
        <v>3.3882609373734569</v>
      </c>
      <c r="C45" s="366">
        <f t="shared" si="25"/>
        <v>0.70737971100691266</v>
      </c>
      <c r="D45" s="365">
        <f>'A12'!C44/'A13'!C44*100</f>
        <v>2.4847444199095916</v>
      </c>
      <c r="E45" s="386">
        <f t="shared" si="25"/>
        <v>0.77865019993932572</v>
      </c>
      <c r="F45" s="366">
        <f>'A12'!D44*100/'A13'!D44</f>
        <v>3.3826355356740936</v>
      </c>
      <c r="G45" s="366">
        <f t="shared" si="14"/>
        <v>0.70782344957926346</v>
      </c>
      <c r="H45" s="365">
        <f>'A12'!E44/'A13'!E44*100</f>
        <v>1.8802478932361038</v>
      </c>
      <c r="I45" s="386">
        <f t="shared" si="15"/>
        <v>0.82633362595448767</v>
      </c>
      <c r="J45" s="366">
        <f>'A12'!F44/'A13'!F44*100</f>
        <v>2.4495290554712232</v>
      </c>
      <c r="K45" s="366">
        <f t="shared" si="16"/>
        <v>0.78142803099492231</v>
      </c>
      <c r="L45" s="366">
        <f>'A12'!G44/'A13'!G44*100</f>
        <v>2.5519863219074348</v>
      </c>
      <c r="M45" s="366">
        <f t="shared" si="17"/>
        <v>0.77334607639592479</v>
      </c>
      <c r="N45" s="366">
        <f>'A12'!H44*100/'A13'!H44</f>
        <v>2.7369307683948207</v>
      </c>
      <c r="O45" s="366">
        <f t="shared" si="18"/>
        <v>0.75875743205825485</v>
      </c>
      <c r="P45" s="365">
        <f>'A12'!I44/'A13'!I44*100</f>
        <v>2.4345422793236544</v>
      </c>
      <c r="Q45" s="386">
        <f t="shared" si="19"/>
        <v>0.7826102062434237</v>
      </c>
      <c r="R45" s="366">
        <f>'A12'!J44/'A13'!J44*100</f>
        <v>3.8781940695375674</v>
      </c>
      <c r="S45" s="366">
        <f t="shared" si="20"/>
        <v>0.66873318579281082</v>
      </c>
      <c r="T45" s="366">
        <f>'A12'!K44*100/'A13'!K44</f>
        <v>1.6526581758978207</v>
      </c>
      <c r="U45" s="366">
        <f t="shared" si="21"/>
        <v>0.84428618146085432</v>
      </c>
      <c r="V45" s="366">
        <f>'A12'!L44/'A13'!L44*100</f>
        <v>2.5460577339254207</v>
      </c>
      <c r="W45" s="366">
        <f t="shared" si="22"/>
        <v>0.77381373067339498</v>
      </c>
      <c r="X45" s="366">
        <f>'A12'!M44*100/'A13'!M44</f>
        <v>1.9362176340234958</v>
      </c>
      <c r="Y45" s="366">
        <f t="shared" si="23"/>
        <v>0.82191866428612237</v>
      </c>
      <c r="Z45" s="365">
        <f>'A12'!N44*100/'A13'!N44</f>
        <v>1.6832105614493911</v>
      </c>
      <c r="AA45" s="366">
        <f t="shared" si="24"/>
        <v>0.84187617188800878</v>
      </c>
      <c r="AB45" s="365">
        <f>'A12'!O44*100/'A13'!O44</f>
        <v>8.7992554021448441</v>
      </c>
      <c r="AC45" s="366">
        <f t="shared" si="26"/>
        <v>0.28055384378610554</v>
      </c>
    </row>
    <row r="46" spans="1:29">
      <c r="A46" s="63">
        <v>2002</v>
      </c>
      <c r="B46" s="365">
        <f>'A12'!B45*100/'A13'!B45</f>
        <v>3.409792255535359</v>
      </c>
      <c r="C46" s="366">
        <f t="shared" ref="C46:C52" si="27">($N$62-B46)/($N$62-$N$63)</f>
        <v>0.70568129427285498</v>
      </c>
      <c r="D46" s="365">
        <f>'A12'!C45/'A13'!C45*100</f>
        <v>2.7072845583208132</v>
      </c>
      <c r="E46" s="386">
        <f t="shared" ref="E46:E52" si="28">($N$62-D46)/($N$62-$N$63)</f>
        <v>0.76109596140014046</v>
      </c>
      <c r="F46" s="366">
        <f>'A12'!D45*100/'A13'!D45</f>
        <v>3.5293673900585438</v>
      </c>
      <c r="G46" s="366">
        <f t="shared" si="14"/>
        <v>0.69624906128441122</v>
      </c>
      <c r="H46" s="365">
        <f>'A12'!E45/'A13'!E45*100</f>
        <v>1.8881459187897454</v>
      </c>
      <c r="I46" s="386">
        <f t="shared" si="15"/>
        <v>0.82571062003049112</v>
      </c>
      <c r="J46" s="366">
        <f>'A12'!F45/'A13'!F45*100</f>
        <v>2.5237640068521685</v>
      </c>
      <c r="K46" s="366">
        <f t="shared" si="16"/>
        <v>0.77557228715567872</v>
      </c>
      <c r="L46" s="366">
        <f>'A12'!G45/'A13'!G45*100</f>
        <v>2.6104604464190961</v>
      </c>
      <c r="M46" s="366">
        <f t="shared" si="17"/>
        <v>0.76873356587366137</v>
      </c>
      <c r="N46" s="366">
        <f>'A12'!H45*100/'A13'!H45</f>
        <v>2.803085541506475</v>
      </c>
      <c r="O46" s="366">
        <f t="shared" si="18"/>
        <v>0.75353906257219949</v>
      </c>
      <c r="P46" s="365">
        <f>'A12'!I45/'A13'!I45*100</f>
        <v>2.4953585892397956</v>
      </c>
      <c r="Q46" s="386">
        <f t="shared" si="19"/>
        <v>0.77781294126928124</v>
      </c>
      <c r="R46" s="366">
        <f>'A12'!J45/'A13'!J45*100</f>
        <v>4.178444650525738</v>
      </c>
      <c r="S46" s="366">
        <f t="shared" si="20"/>
        <v>0.64504905241433741</v>
      </c>
      <c r="T46" s="366">
        <f>'A12'!K45*100/'A13'!K45</f>
        <v>1.8369950286026493</v>
      </c>
      <c r="U46" s="366">
        <f t="shared" si="21"/>
        <v>0.82974546486453515</v>
      </c>
      <c r="V46" s="366">
        <f>'A12'!L45/'A13'!L45*100</f>
        <v>2.526760483904837</v>
      </c>
      <c r="W46" s="366">
        <f t="shared" si="22"/>
        <v>0.77533592137764307</v>
      </c>
      <c r="X46" s="366">
        <f>'A12'!M45*100/'A13'!M45</f>
        <v>1.9974233733936855</v>
      </c>
      <c r="Y46" s="366">
        <f t="shared" si="23"/>
        <v>0.81709068063992674</v>
      </c>
      <c r="Z46" s="365">
        <f>'A12'!N45*100/'A13'!N45</f>
        <v>1.7419730566190226</v>
      </c>
      <c r="AA46" s="366">
        <f t="shared" si="24"/>
        <v>0.83724091433523729</v>
      </c>
      <c r="AB46" s="365">
        <f>'A12'!O45*100/'A13'!O45</f>
        <v>9.3625207279255775</v>
      </c>
      <c r="AC46" s="366">
        <f t="shared" si="26"/>
        <v>0.23612278537031589</v>
      </c>
    </row>
    <row r="47" spans="1:29">
      <c r="A47" s="63">
        <v>2003</v>
      </c>
      <c r="B47" s="365">
        <f>'A12'!B46*100/'A13'!B46</f>
        <v>3.4121130016301411</v>
      </c>
      <c r="C47" s="366">
        <f t="shared" si="27"/>
        <v>0.70549823097996978</v>
      </c>
      <c r="D47" s="365">
        <f>'A12'!C46/'A13'!C46*100</f>
        <v>3.4406121788411972</v>
      </c>
      <c r="E47" s="386">
        <f t="shared" si="28"/>
        <v>0.7032501809944478</v>
      </c>
      <c r="F47" s="366">
        <f>'A12'!D46*100/'A13'!D46</f>
        <v>3.5332793448309632</v>
      </c>
      <c r="G47" s="366">
        <f t="shared" si="14"/>
        <v>0.69594048150316457</v>
      </c>
      <c r="H47" s="365">
        <f>'A12'!E46/'A13'!E46*100</f>
        <v>1.8721539970405316</v>
      </c>
      <c r="I47" s="386">
        <f t="shared" si="15"/>
        <v>0.82697208239449382</v>
      </c>
      <c r="J47" s="366">
        <f>'A12'!F46/'A13'!F46*100</f>
        <v>2.665379779994387</v>
      </c>
      <c r="K47" s="366">
        <f t="shared" si="16"/>
        <v>0.76440146161203693</v>
      </c>
      <c r="L47" s="366">
        <f>'A12'!G46/'A13'!G46*100</f>
        <v>2.7416159171277958</v>
      </c>
      <c r="M47" s="366">
        <f t="shared" si="17"/>
        <v>0.75838786179089834</v>
      </c>
      <c r="N47" s="366">
        <f>'A12'!H46*100/'A13'!H46</f>
        <v>2.9092448207028077</v>
      </c>
      <c r="O47" s="366">
        <f t="shared" si="18"/>
        <v>0.74516508867488462</v>
      </c>
      <c r="P47" s="365">
        <f>'A12'!I46/'A13'!I46*100</f>
        <v>2.5183099227599954</v>
      </c>
      <c r="Q47" s="386">
        <f t="shared" si="19"/>
        <v>0.776002511985457</v>
      </c>
      <c r="R47" s="366">
        <f>'A12'!J46/'A13'!J46*100</f>
        <v>4.5015617384845612</v>
      </c>
      <c r="S47" s="366">
        <f t="shared" si="20"/>
        <v>0.61956118097410784</v>
      </c>
      <c r="T47" s="366">
        <f>'A12'!K46*100/'A13'!K46</f>
        <v>1.8425095757256806</v>
      </c>
      <c r="U47" s="366">
        <f t="shared" si="21"/>
        <v>0.82931047063686736</v>
      </c>
      <c r="V47" s="366">
        <f>'A12'!L46/'A13'!L46*100</f>
        <v>2.9254166109695556</v>
      </c>
      <c r="W47" s="366">
        <f t="shared" si="22"/>
        <v>0.74388943806203389</v>
      </c>
      <c r="X47" s="366">
        <f>'A12'!M46*100/'A13'!M46</f>
        <v>1.9206092623155502</v>
      </c>
      <c r="Y47" s="366">
        <f t="shared" si="23"/>
        <v>0.82314987175334908</v>
      </c>
      <c r="Z47" s="365">
        <f>'A12'!N46*100/'A13'!N46</f>
        <v>1.7674147485351404</v>
      </c>
      <c r="AA47" s="366">
        <f t="shared" si="24"/>
        <v>0.83523404253258415</v>
      </c>
      <c r="AB47" s="365">
        <f>'A12'!O46*100/'A13'!O46</f>
        <v>9.7617887468252533</v>
      </c>
      <c r="AC47" s="366">
        <f t="shared" si="26"/>
        <v>0.20462803527772125</v>
      </c>
    </row>
    <row r="48" spans="1:29">
      <c r="A48" s="63">
        <v>2004</v>
      </c>
      <c r="B48" s="365">
        <f>'A12'!B47*100/'A13'!B47</f>
        <v>3.4528002068601755</v>
      </c>
      <c r="C48" s="366">
        <f t="shared" si="27"/>
        <v>0.7022887744244023</v>
      </c>
      <c r="D48" s="365">
        <f>'A12'!C47/'A13'!C47*100</f>
        <v>3.3469868251435941</v>
      </c>
      <c r="E48" s="386">
        <f t="shared" si="28"/>
        <v>0.71063546350508577</v>
      </c>
      <c r="F48" s="366">
        <f>'A12'!D47*100/'A13'!D47</f>
        <v>3.510414379882735</v>
      </c>
      <c r="G48" s="366">
        <f t="shared" si="14"/>
        <v>0.69774409792830405</v>
      </c>
      <c r="H48" s="365">
        <f>'A12'!E47/'A13'!E47*100</f>
        <v>1.8954358924615327</v>
      </c>
      <c r="I48" s="386">
        <f t="shared" si="15"/>
        <v>0.82513557798327863</v>
      </c>
      <c r="J48" s="366">
        <f>'A12'!F47/'A13'!F47*100</f>
        <v>2.6040206334515204</v>
      </c>
      <c r="K48" s="366">
        <f t="shared" si="16"/>
        <v>0.76924154620380603</v>
      </c>
      <c r="L48" s="366">
        <f>'A12'!G47/'A13'!G47*100</f>
        <v>2.7938922885333617</v>
      </c>
      <c r="M48" s="366">
        <f t="shared" si="17"/>
        <v>0.75426423762058958</v>
      </c>
      <c r="N48" s="366">
        <f>'A12'!H47*100/'A13'!H47</f>
        <v>3.021481176120695</v>
      </c>
      <c r="O48" s="366">
        <f t="shared" si="18"/>
        <v>0.73631174756599371</v>
      </c>
      <c r="P48" s="365">
        <f>'A12'!I47/'A13'!I47*100</f>
        <v>2.4810993640587879</v>
      </c>
      <c r="Q48" s="386">
        <f t="shared" si="19"/>
        <v>0.7789377264069125</v>
      </c>
      <c r="R48" s="366">
        <f>'A12'!J47/'A13'!J47*100</f>
        <v>4.7056869938810832</v>
      </c>
      <c r="S48" s="366">
        <f t="shared" si="20"/>
        <v>0.6034595309496017</v>
      </c>
      <c r="T48" s="366">
        <f>'A12'!K47*100/'A13'!K47</f>
        <v>1.7888609293783317</v>
      </c>
      <c r="U48" s="366">
        <f t="shared" si="21"/>
        <v>0.83354234153444684</v>
      </c>
      <c r="V48" s="366">
        <f>'A12'!L47/'A13'!L47*100</f>
        <v>2.9565655160047379</v>
      </c>
      <c r="W48" s="366">
        <f t="shared" si="22"/>
        <v>0.74143237430209497</v>
      </c>
      <c r="X48" s="366">
        <f>'A12'!M47*100/'A13'!M47</f>
        <v>1.9855753684729609</v>
      </c>
      <c r="Y48" s="366">
        <f t="shared" si="23"/>
        <v>0.81802526577174461</v>
      </c>
      <c r="Z48" s="365">
        <f>'A12'!N47*100/'A13'!N47</f>
        <v>1.6935048272052173</v>
      </c>
      <c r="AA48" s="366">
        <f t="shared" si="24"/>
        <v>0.84106414760351944</v>
      </c>
      <c r="AB48" s="365">
        <f>'A12'!O47*100/'A13'!O47</f>
        <v>9.7088034729920238</v>
      </c>
      <c r="AC48" s="366">
        <f t="shared" si="26"/>
        <v>0.20880757853932311</v>
      </c>
    </row>
    <row r="49" spans="1:165">
      <c r="A49" s="63">
        <v>2005</v>
      </c>
      <c r="B49" s="365">
        <f>'A12'!B48*100/'A13'!B48</f>
        <v>3.3472214145109529</v>
      </c>
      <c r="C49" s="366">
        <f t="shared" si="27"/>
        <v>0.71061695880861719</v>
      </c>
      <c r="D49" s="365">
        <f>'A12'!C48/'A13'!C48*100</f>
        <v>3.4568661395376385</v>
      </c>
      <c r="E49" s="386">
        <f t="shared" si="28"/>
        <v>0.7019680486775145</v>
      </c>
      <c r="F49" s="366">
        <f>'A12'!D48*100/'A13'!D48</f>
        <v>3.524884219180946</v>
      </c>
      <c r="G49" s="366">
        <f t="shared" si="14"/>
        <v>0.6966026992912856</v>
      </c>
      <c r="H49" s="365">
        <f>'A12'!E48/'A13'!E48*100</f>
        <v>1.8521091522766659</v>
      </c>
      <c r="I49" s="386">
        <f t="shared" si="15"/>
        <v>0.82855324428725585</v>
      </c>
      <c r="J49" s="366">
        <f>'A12'!F48/'A13'!F48*100</f>
        <v>2.6762257391690283</v>
      </c>
      <c r="K49" s="366">
        <f t="shared" si="16"/>
        <v>0.76354591907531888</v>
      </c>
      <c r="L49" s="366">
        <f>'A12'!G48/'A13'!G48*100</f>
        <v>2.8464261038596756</v>
      </c>
      <c r="M49" s="366">
        <f t="shared" si="17"/>
        <v>0.75012030595866375</v>
      </c>
      <c r="N49" s="366">
        <f>'A12'!H48*100/'A13'!H48</f>
        <v>3.0737380263758771</v>
      </c>
      <c r="O49" s="366">
        <f t="shared" si="18"/>
        <v>0.73218966324792389</v>
      </c>
      <c r="P49" s="365">
        <f>'A12'!I48/'A13'!I48*100</f>
        <v>2.5468531115709832</v>
      </c>
      <c r="Q49" s="386">
        <f t="shared" si="19"/>
        <v>0.77375099031105588</v>
      </c>
      <c r="R49" s="366">
        <f>'A12'!J48/'A13'!J48*100</f>
        <v>5.0729670869420147</v>
      </c>
      <c r="S49" s="366">
        <f t="shared" si="20"/>
        <v>0.57448802760501372</v>
      </c>
      <c r="T49" s="366">
        <f>'A12'!K48*100/'A13'!K48</f>
        <v>1.6445826622821793</v>
      </c>
      <c r="U49" s="366">
        <f t="shared" si="21"/>
        <v>0.84492318786045251</v>
      </c>
      <c r="V49" s="366">
        <f>'A12'!L48/'A13'!L48*100</f>
        <v>3.0068906568899525</v>
      </c>
      <c r="W49" s="366">
        <f t="shared" si="22"/>
        <v>0.7374626655838199</v>
      </c>
      <c r="X49" s="366">
        <f>'A12'!M48*100/'A13'!M48</f>
        <v>1.9931391711103972</v>
      </c>
      <c r="Y49" s="366">
        <f t="shared" si="23"/>
        <v>0.81742862376051562</v>
      </c>
      <c r="Z49" s="365">
        <f>'A12'!N48*100/'A13'!N48</f>
        <v>1.707019526257588</v>
      </c>
      <c r="AA49" s="366">
        <f t="shared" si="24"/>
        <v>0.83999809159832262</v>
      </c>
      <c r="AB49" s="365">
        <f>'A12'!O48*100/'A13'!O48</f>
        <v>9.7189136535351928</v>
      </c>
      <c r="AC49" s="366">
        <f t="shared" si="26"/>
        <v>0.20801007512175504</v>
      </c>
    </row>
    <row r="50" spans="1:165">
      <c r="A50" s="63">
        <v>2006</v>
      </c>
      <c r="B50" s="365">
        <f>'A12'!B49*100/'A13'!B49</f>
        <v>3.382581912609123</v>
      </c>
      <c r="C50" s="366">
        <f t="shared" si="27"/>
        <v>0.70782767943227087</v>
      </c>
      <c r="D50" s="365">
        <f>'A12'!C49/'A13'!C49*100</f>
        <v>3.6448331682078874</v>
      </c>
      <c r="E50" s="386">
        <f t="shared" si="28"/>
        <v>0.68714097935718266</v>
      </c>
      <c r="F50" s="366">
        <f>'A12'!D49*100/'A13'!D49</f>
        <v>3.5875179074723684</v>
      </c>
      <c r="G50" s="366">
        <f>($N$62-F50)/($N$62-$N$63)</f>
        <v>0.69166207728616713</v>
      </c>
      <c r="H50" s="365">
        <f>'A12'!E49/'A13'!E49*100</f>
        <v>1.8287033593130504</v>
      </c>
      <c r="I50" s="386">
        <f>($N$62-H50)/($N$62-$N$63)</f>
        <v>0.83039952188830091</v>
      </c>
      <c r="J50" s="366">
        <f>'A12'!F49/'A13'!F49*100</f>
        <v>2.5431043559291031</v>
      </c>
      <c r="K50" s="366">
        <f>($N$62-J50)/($N$62-$N$63)</f>
        <v>0.7740466967451064</v>
      </c>
      <c r="L50" s="366">
        <f>'A12'!G49/'A13'!G49*100</f>
        <v>2.8396068037432389</v>
      </c>
      <c r="M50" s="366">
        <f>($N$62-L50)/($N$62-$N$63)</f>
        <v>0.75065822069965771</v>
      </c>
      <c r="N50" s="366">
        <f>'A12'!H49*100/'A13'!H49</f>
        <v>3.0304308762662973</v>
      </c>
      <c r="O50" s="366">
        <f>($N$62-N50)/($N$62-$N$63)</f>
        <v>0.73560578426278145</v>
      </c>
      <c r="P50" s="365">
        <f>'A12'!I49/'A13'!I49*100</f>
        <v>2.5240841612303662</v>
      </c>
      <c r="Q50" s="386">
        <f>($N$62-P50)/($N$62-$N$63)</f>
        <v>0.77554703298641126</v>
      </c>
      <c r="R50" s="366">
        <f>'A12'!J49/'A13'!J49*100</f>
        <v>5.1494040068914479</v>
      </c>
      <c r="S50" s="366">
        <f>($N$62-R50)/($N$62-$N$63)</f>
        <v>0.56845858978955988</v>
      </c>
      <c r="T50" s="366">
        <f>'A12'!K49*100/'A13'!K49</f>
        <v>1.5356442098680283</v>
      </c>
      <c r="U50" s="366">
        <f>($N$62-T50)/($N$62-$N$63)</f>
        <v>0.85351638634329874</v>
      </c>
      <c r="V50" s="366">
        <f>'A12'!L49/'A13'!L49*100</f>
        <v>2.9815794619397278</v>
      </c>
      <c r="W50" s="366">
        <f>($N$62-V50)/($N$62-$N$63)</f>
        <v>0.7394592436260562</v>
      </c>
      <c r="X50" s="366">
        <f>'A12'!M49*100/'A13'!M49</f>
        <v>1.9656598988027645</v>
      </c>
      <c r="Y50" s="366">
        <f>($N$62-X50)/($N$62-$N$63)</f>
        <v>0.8195962223987443</v>
      </c>
      <c r="Z50" s="365">
        <f>'A12'!N49*100/'A13'!N49</f>
        <v>1.7698523585850663</v>
      </c>
      <c r="AA50" s="366">
        <f>($N$62-Z50)/($N$62-$N$63)</f>
        <v>0.83504176086785886</v>
      </c>
      <c r="AB50" s="365">
        <f>'A12'!O49*100/'A13'!O49</f>
        <v>9.5868739409377</v>
      </c>
      <c r="AC50" s="366">
        <f>($N$62-AB50)/($N$62-$N$63)</f>
        <v>0.21842552928714609</v>
      </c>
    </row>
    <row r="51" spans="1:165">
      <c r="A51" s="63">
        <v>2007</v>
      </c>
      <c r="B51" s="365">
        <f>'A12'!B50*100/'A13'!B50</f>
        <v>3.2804497164995401</v>
      </c>
      <c r="C51" s="366">
        <f t="shared" si="27"/>
        <v>0.71588399208597076</v>
      </c>
      <c r="D51" s="365">
        <f>'A12'!C50/'A13'!C50*100</f>
        <v>3.7916739881887671</v>
      </c>
      <c r="E51" s="386">
        <f t="shared" si="28"/>
        <v>0.67555799572269426</v>
      </c>
      <c r="F51" s="366">
        <f>'A12'!D50*100/'A13'!D50</f>
        <v>3.6391560283637214</v>
      </c>
      <c r="G51" s="366">
        <f>($N$62-F51)/($N$62-$N$63)</f>
        <v>0.68758879909773041</v>
      </c>
      <c r="H51" s="365">
        <f>'A12'!E50/'A13'!E50*100</f>
        <v>1.835747040810003</v>
      </c>
      <c r="I51" s="386">
        <f>($N$62-H51)/($N$62-$N$63)</f>
        <v>0.82984390766933669</v>
      </c>
      <c r="J51" s="366">
        <f>'A12'!F50/'A13'!F50*100</f>
        <v>2.4914630086630201</v>
      </c>
      <c r="K51" s="366">
        <f>($N$62-J51)/($N$62-$N$63)</f>
        <v>0.77812022943393122</v>
      </c>
      <c r="L51" s="366">
        <f>'A12'!G50/'A13'!G50*100</f>
        <v>2.8467144589704372</v>
      </c>
      <c r="M51" s="366">
        <f>($N$62-L51)/($N$62-$N$63)</f>
        <v>0.75009756015453855</v>
      </c>
      <c r="N51" s="366">
        <f>'A12'!H50*100/'A13'!H50</f>
        <v>2.9943110406534408</v>
      </c>
      <c r="O51" s="366">
        <f>($N$62-N51)/($N$62-$N$63)</f>
        <v>0.73845496111182518</v>
      </c>
      <c r="P51" s="365">
        <f>'A12'!I50/'A13'!I50*100</f>
        <v>2.4812784548787441</v>
      </c>
      <c r="Q51" s="386">
        <f>($N$62-P51)/($N$62-$N$63)</f>
        <v>0.77892359950380141</v>
      </c>
      <c r="R51" s="366">
        <f>'A12'!J50/'A13'!J50*100</f>
        <v>5.4153785869838345</v>
      </c>
      <c r="S51" s="366">
        <f>($N$62-R51)/($N$62-$N$63)</f>
        <v>0.54747818932052716</v>
      </c>
      <c r="T51" s="366">
        <f>'A12'!K50*100/'A13'!K50</f>
        <v>1.5758079575220696</v>
      </c>
      <c r="U51" s="366">
        <f>($N$62-T51)/($N$62-$N$63)</f>
        <v>0.85034822076211325</v>
      </c>
      <c r="V51" s="366">
        <f>'A12'!L50/'A13'!L50*100</f>
        <v>2.988286568348522</v>
      </c>
      <c r="W51" s="366">
        <f>($N$62-V51)/($N$62-$N$63)</f>
        <v>0.73893017886206236</v>
      </c>
      <c r="X51" s="366">
        <f>'A12'!M50*100/'A13'!M50</f>
        <v>1.8975103351118405</v>
      </c>
      <c r="Y51" s="366">
        <f>($N$62-X51)/($N$62-$N$63)</f>
        <v>0.8249719434076046</v>
      </c>
      <c r="Z51" s="365">
        <f>'A12'!N50*100/'A13'!N50</f>
        <v>1.7744247258852865</v>
      </c>
      <c r="AA51" s="366">
        <f>($N$62-Z51)/($N$62-$N$63)</f>
        <v>0.83468108693797882</v>
      </c>
      <c r="AB51" s="365">
        <f>'A12'!O50*100/'A13'!O50</f>
        <v>9.8916239155459174</v>
      </c>
      <c r="AC51" s="366">
        <f>($N$62-AB51)/($N$62-$N$63)</f>
        <v>0.19438647823201496</v>
      </c>
    </row>
    <row r="52" spans="1:165">
      <c r="A52" s="63">
        <v>2008</v>
      </c>
      <c r="B52" s="365">
        <f>'A12'!B51*100/'A13'!B51</f>
        <v>3.3329014820244791</v>
      </c>
      <c r="C52" s="366">
        <f t="shared" si="27"/>
        <v>0.71174653261281817</v>
      </c>
      <c r="D52" s="365">
        <f>'A12'!C51/'A13'!C51*100</f>
        <v>4.1599564590514397</v>
      </c>
      <c r="E52" s="386">
        <f t="shared" si="28"/>
        <v>0.64650742359004976</v>
      </c>
      <c r="F52" s="366">
        <f>'A12'!D51*100/'A13'!D51</f>
        <v>3.7949828341237732</v>
      </c>
      <c r="G52" s="366">
        <f>($N$62-F52)/($N$62-$N$63)</f>
        <v>0.67529698990483511</v>
      </c>
      <c r="H52" s="365">
        <f>'A12'!E51/'A13'!E51*100</f>
        <v>1.8991990082785841</v>
      </c>
      <c r="I52" s="386">
        <f>($N$62-H52)/($N$62-$N$63)</f>
        <v>0.82483873880103176</v>
      </c>
      <c r="J52" s="366">
        <f>'A12'!F51/'A13'!F51*100</f>
        <v>2.5876443835098306</v>
      </c>
      <c r="K52" s="366">
        <f>($N$62-J52)/($N$62-$N$63)</f>
        <v>0.77053332484610437</v>
      </c>
      <c r="L52" s="366">
        <f>'A12'!G51/'A13'!G51*100</f>
        <v>2.9710942424564633</v>
      </c>
      <c r="M52" s="366">
        <f>($N$62-L52)/($N$62-$N$63)</f>
        <v>0.74028633057432092</v>
      </c>
      <c r="N52" s="366">
        <f>'A12'!H51*100/'A13'!H51</f>
        <v>3.1072867112249867</v>
      </c>
      <c r="O52" s="366">
        <f>($N$62-N52)/($N$62-$N$63)</f>
        <v>0.72954330191858485</v>
      </c>
      <c r="P52" s="365">
        <f>'A12'!I51/'A13'!I51*100</f>
        <v>2.6061937855517892</v>
      </c>
      <c r="Q52" s="386">
        <f>($N$62-P52)/($N$62-$N$63)</f>
        <v>0.76907012530588448</v>
      </c>
      <c r="R52" s="366">
        <f>'A12'!J51/'A13'!J51*100</f>
        <v>5.9811876759516771</v>
      </c>
      <c r="S52" s="366">
        <f>($N$62-R52)/($N$62-$N$63)</f>
        <v>0.50284647575060437</v>
      </c>
      <c r="T52" s="366">
        <f>'A12'!K51*100/'A13'!K51</f>
        <v>1.5959728137869591</v>
      </c>
      <c r="U52" s="366">
        <f>($N$62-T52)/($N$62-$N$63)</f>
        <v>0.84875759221523883</v>
      </c>
      <c r="V52" s="366">
        <f>'A12'!L51/'A13'!L51*100</f>
        <v>3.2099384190881777</v>
      </c>
      <c r="W52" s="366">
        <f>($N$62-V52)/($N$62-$N$63)</f>
        <v>0.72144600954180271</v>
      </c>
      <c r="X52" s="366">
        <f>'A12'!M51*100/'A13'!M51</f>
        <v>1.9822187944200222</v>
      </c>
      <c r="Y52" s="366">
        <f>($N$62-X52)/($N$62-$N$63)</f>
        <v>0.8182900364419724</v>
      </c>
      <c r="Z52" s="365">
        <f>'A12'!N51*100/'A13'!N51</f>
        <v>1.8240672727009333</v>
      </c>
      <c r="AA52" s="366">
        <f>($N$62-Z52)/($N$62-$N$63)</f>
        <v>0.83076522207550507</v>
      </c>
      <c r="AB52" s="365">
        <f>'A12'!O51*100/'A13'!O51</f>
        <v>10.5502733065334</v>
      </c>
      <c r="AC52" s="366">
        <f>($N$62-AB52)/($N$62-$N$63)</f>
        <v>0.14243140798882881</v>
      </c>
    </row>
    <row r="53" spans="1:165">
      <c r="A53" s="63">
        <v>2009</v>
      </c>
      <c r="B53" s="365">
        <f>'A12'!B52*100/'A13'!B52</f>
        <v>3.3628016351859129</v>
      </c>
      <c r="C53" s="366">
        <f t="shared" ref="C53" si="29">($N$62-B53)/($N$62-$N$63)</f>
        <v>0.70938797192933323</v>
      </c>
      <c r="D53" s="365">
        <f>'A12'!C52/'A13'!C52*100</f>
        <v>4.5879697213809179</v>
      </c>
      <c r="E53" s="386">
        <f t="shared" ref="E53" si="30">($N$62-D53)/($N$62-$N$63)</f>
        <v>0.61274521350737787</v>
      </c>
      <c r="F53" s="366">
        <f>'A12'!D52*100/'A13'!D52</f>
        <v>4.1185005800341914</v>
      </c>
      <c r="G53" s="366">
        <f>($N$62-F53)/($N$62-$N$63)</f>
        <v>0.64977751407492068</v>
      </c>
      <c r="H53" s="365">
        <f>'A12'!E52/'A13'!E52*100</f>
        <v>2.0856825761708544</v>
      </c>
      <c r="I53" s="386">
        <f>($N$62-H53)/($N$62-$N$63)</f>
        <v>0.81012868668283744</v>
      </c>
      <c r="J53" s="366">
        <f>'A12'!F52/'A13'!F52*100</f>
        <v>2.9152362136441945</v>
      </c>
      <c r="K53" s="366">
        <f>($N$62-J53)/($N$62-$N$63)</f>
        <v>0.74469248026533685</v>
      </c>
      <c r="L53" s="366">
        <f>'A12'!G52/'A13'!G52*100</f>
        <v>3.0279206965072785</v>
      </c>
      <c r="M53" s="366">
        <f>($N$62-L53)/($N$62-$N$63)</f>
        <v>0.73580379031499588</v>
      </c>
      <c r="N53" s="366">
        <f>'A12'!H52*100/'A13'!H52</f>
        <v>3.368910787721787</v>
      </c>
      <c r="O53" s="366">
        <f>($N$62-N53)/($N$62-$N$63)</f>
        <v>0.70890607449881748</v>
      </c>
      <c r="P53" s="365">
        <f>'A12'!I52/'A13'!I52*100</f>
        <v>2.7654794903831426</v>
      </c>
      <c r="Q53" s="386">
        <f>($N$62-P53)/($N$62-$N$63)</f>
        <v>0.75650547392005218</v>
      </c>
      <c r="R53" s="366">
        <f>'A12'!J52/'A13'!J52*100</f>
        <v>6.9347825873411484</v>
      </c>
      <c r="S53" s="366">
        <f>($N$62-R53)/($N$62-$N$63)</f>
        <v>0.42762574180214413</v>
      </c>
      <c r="T53" s="366">
        <f>'A12'!K52*100/'A13'!K52</f>
        <v>1.6976765770345859</v>
      </c>
      <c r="U53" s="387">
        <f>($N$62-T53)/($N$62-$N$63)</f>
        <v>0.84073507487015386</v>
      </c>
      <c r="V53" s="366">
        <f>'A12'!L52/'A13'!L52*100</f>
        <v>3.4855264818015583</v>
      </c>
      <c r="W53" s="366">
        <f>($N$62-V53)/($N$62-$N$63)</f>
        <v>0.69970728579533326</v>
      </c>
      <c r="X53" s="366">
        <f>'A12'!M52*100/'A13'!M52</f>
        <v>2.2549676806464864</v>
      </c>
      <c r="Y53" s="366">
        <f>($N$62-X53)/($N$62-$N$63)</f>
        <v>0.79677527041235341</v>
      </c>
      <c r="Z53" s="365">
        <f>'A12'!N52*100/'A13'!N52</f>
        <v>2.0129439029653549</v>
      </c>
      <c r="AA53" s="366">
        <f>($N$62-Z53)/($N$62-$N$63)</f>
        <v>0.81586640226794105</v>
      </c>
      <c r="AB53" s="365">
        <f>'A12'!O52*100/'A13'!O52</f>
        <v>11.299476621978439</v>
      </c>
      <c r="AC53" s="366">
        <f>($N$62-AB53)/($N$62-$N$63)</f>
        <v>8.3333333333333287E-2</v>
      </c>
    </row>
    <row r="54" spans="1:165">
      <c r="B54" s="97" t="s">
        <v>674</v>
      </c>
      <c r="P54" s="97" t="s">
        <v>674</v>
      </c>
    </row>
    <row r="55" spans="1:165" s="56" customFormat="1">
      <c r="A55" s="56" t="s">
        <v>742</v>
      </c>
      <c r="B55" s="621">
        <f>(POWER(B53/B24, 1/29)-1)*100</f>
        <v>0.3884486210823157</v>
      </c>
      <c r="D55" s="621">
        <f>(POWER(D53/D24, 1/29)-1)*100</f>
        <v>4.7065052523358686</v>
      </c>
      <c r="F55" s="621">
        <f>(POWER(F53/F24, 1/29)-1)*100</f>
        <v>2.5314148704825179</v>
      </c>
      <c r="H55" s="621">
        <f>(POWER(H53/H24, 1/29)-1)*100</f>
        <v>1.5771155594110242</v>
      </c>
      <c r="J55" s="621">
        <f>(POWER(J53/J24, 1/29)-1)*100</f>
        <v>2.1787755179223378</v>
      </c>
      <c r="L55" s="621">
        <f>(POWER(L53/L24, 1/29)-1)*100</f>
        <v>2.0697968809640477</v>
      </c>
      <c r="N55" s="621">
        <f>(POWER(N53/N24, 1/29)-1)*100</f>
        <v>1.0682884708759</v>
      </c>
      <c r="P55" s="621">
        <f>(POWER(P53/P24, 1/29)-1)*100</f>
        <v>1.9705178994704697</v>
      </c>
      <c r="R55" s="621">
        <f>(POWER(R53/R24, 1/29)-1)*100</f>
        <v>3.2327911387947994</v>
      </c>
      <c r="T55" s="621">
        <f>(POWER(T53/T24, 1/29)-1)*100</f>
        <v>0.80952449998532572</v>
      </c>
      <c r="V55" s="621">
        <f>(POWER(V53/V24, 1/29)-1)*100</f>
        <v>3.3457421944016241</v>
      </c>
      <c r="X55" s="621">
        <f>(POWER(X53/X24, 1/29)-1)*100</f>
        <v>3.7702263058675634</v>
      </c>
      <c r="Z55" s="621">
        <f>(POWER(Z53/Z24, 1/29)-1)*100</f>
        <v>3.5347909992331061</v>
      </c>
      <c r="AB55" s="621">
        <f>(POWER(AB53/AB24, 1/29)-1)*100</f>
        <v>2.3560953499277115</v>
      </c>
      <c r="AD55" s="621"/>
      <c r="AE55" s="621"/>
      <c r="AF55" s="621"/>
      <c r="AG55" s="621"/>
      <c r="AH55" s="621"/>
      <c r="AI55" s="621"/>
      <c r="AJ55" s="621"/>
      <c r="AK55" s="621"/>
      <c r="AL55" s="621"/>
      <c r="AM55" s="621"/>
      <c r="AN55" s="621"/>
      <c r="AO55" s="621"/>
      <c r="AP55" s="621"/>
      <c r="AQ55" s="621"/>
      <c r="AR55" s="621"/>
      <c r="AS55" s="621"/>
      <c r="AT55" s="621"/>
      <c r="AU55" s="621"/>
      <c r="AV55" s="621"/>
      <c r="AW55" s="621"/>
      <c r="AX55" s="621"/>
      <c r="AY55" s="621"/>
      <c r="AZ55" s="621"/>
      <c r="BA55" s="621"/>
      <c r="BB55" s="621"/>
      <c r="BC55" s="621"/>
      <c r="BD55" s="621"/>
      <c r="BE55" s="621"/>
      <c r="BF55" s="621"/>
      <c r="BG55" s="621"/>
      <c r="BH55" s="621"/>
      <c r="BI55" s="621"/>
      <c r="BJ55" s="621"/>
      <c r="BK55" s="621"/>
      <c r="BL55" s="621"/>
      <c r="BM55" s="621"/>
      <c r="BN55" s="621"/>
      <c r="BO55" s="621"/>
      <c r="BP55" s="621"/>
      <c r="BQ55" s="621"/>
      <c r="BR55" s="621"/>
      <c r="BS55" s="621"/>
      <c r="BT55" s="621"/>
      <c r="BU55" s="621"/>
      <c r="BV55" s="621"/>
      <c r="BW55" s="621"/>
      <c r="BX55" s="621"/>
      <c r="BY55" s="621"/>
      <c r="BZ55" s="621"/>
      <c r="CA55" s="621"/>
      <c r="CB55" s="621"/>
      <c r="CC55" s="621"/>
      <c r="CD55" s="621"/>
      <c r="CE55" s="621"/>
      <c r="CF55" s="621"/>
      <c r="CG55" s="621"/>
      <c r="CH55" s="621"/>
      <c r="CI55" s="621"/>
      <c r="CJ55" s="621"/>
      <c r="CK55" s="621"/>
      <c r="CL55" s="621"/>
      <c r="CM55" s="621"/>
      <c r="CN55" s="621"/>
      <c r="CO55" s="621"/>
      <c r="CP55" s="621"/>
      <c r="CQ55" s="621"/>
      <c r="CR55" s="621"/>
      <c r="CS55" s="621"/>
      <c r="CT55" s="621"/>
      <c r="CU55" s="621"/>
      <c r="CV55" s="621"/>
      <c r="CW55" s="621"/>
      <c r="CX55" s="621"/>
      <c r="CY55" s="621"/>
      <c r="CZ55" s="621"/>
      <c r="DA55" s="621"/>
      <c r="DB55" s="621"/>
      <c r="DC55" s="621"/>
      <c r="DD55" s="621"/>
      <c r="DE55" s="621"/>
      <c r="DF55" s="621"/>
      <c r="DG55" s="621"/>
      <c r="DH55" s="621"/>
      <c r="DI55" s="621"/>
      <c r="DJ55" s="621"/>
      <c r="DK55" s="621"/>
      <c r="DL55" s="621"/>
      <c r="DM55" s="621"/>
      <c r="DN55" s="621"/>
      <c r="DO55" s="621"/>
      <c r="DP55" s="621"/>
      <c r="DQ55" s="621"/>
      <c r="DR55" s="621"/>
      <c r="DS55" s="621"/>
      <c r="DT55" s="621"/>
      <c r="DU55" s="621"/>
      <c r="DV55" s="621"/>
      <c r="DW55" s="621"/>
      <c r="DX55" s="621"/>
      <c r="DY55" s="621"/>
      <c r="DZ55" s="621"/>
      <c r="EA55" s="621"/>
      <c r="EB55" s="621"/>
      <c r="EC55" s="621"/>
      <c r="ED55" s="621"/>
      <c r="EE55" s="621"/>
      <c r="EF55" s="621"/>
      <c r="EG55" s="621"/>
      <c r="EH55" s="621"/>
      <c r="EI55" s="621"/>
      <c r="EJ55" s="621"/>
      <c r="EK55" s="621"/>
      <c r="EL55" s="621"/>
      <c r="EM55" s="621"/>
      <c r="EN55" s="621"/>
      <c r="EO55" s="621"/>
      <c r="EP55" s="621"/>
      <c r="EQ55" s="621"/>
      <c r="ER55" s="621"/>
      <c r="ES55" s="621"/>
      <c r="ET55" s="621"/>
      <c r="EU55" s="621"/>
      <c r="EV55" s="621"/>
      <c r="EW55" s="621"/>
      <c r="EX55" s="621"/>
      <c r="EY55" s="621"/>
      <c r="EZ55" s="621"/>
      <c r="FA55" s="621"/>
      <c r="FB55" s="621"/>
      <c r="FC55" s="621"/>
      <c r="FD55" s="621"/>
      <c r="FE55" s="621"/>
      <c r="FF55" s="621"/>
      <c r="FG55" s="621"/>
      <c r="FH55" s="621"/>
      <c r="FI55" s="621"/>
    </row>
    <row r="56" spans="1:165">
      <c r="A56" s="56"/>
      <c r="B56" s="622" t="s">
        <v>675</v>
      </c>
      <c r="C56" s="621"/>
      <c r="D56" s="621"/>
      <c r="E56" s="621"/>
      <c r="F56" s="621"/>
      <c r="G56" s="621"/>
      <c r="H56" s="621"/>
      <c r="I56" s="621"/>
      <c r="J56" s="621"/>
      <c r="K56" s="621"/>
      <c r="L56" s="621"/>
      <c r="M56" s="621"/>
      <c r="N56" s="621"/>
      <c r="O56" s="621"/>
      <c r="P56" s="622" t="s">
        <v>675</v>
      </c>
      <c r="Q56" s="621"/>
      <c r="R56" s="621"/>
      <c r="S56" s="621"/>
      <c r="T56" s="621"/>
      <c r="U56" s="621"/>
      <c r="V56" s="621"/>
      <c r="W56" s="621"/>
      <c r="X56" s="621"/>
      <c r="Y56" s="621"/>
      <c r="Z56" s="621"/>
      <c r="AA56" s="621"/>
      <c r="AB56" s="621"/>
      <c r="AC56" s="621"/>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399"/>
      <c r="BR56" s="399"/>
      <c r="BS56" s="399"/>
      <c r="BT56" s="399"/>
      <c r="BU56" s="399"/>
      <c r="BV56" s="399"/>
      <c r="BW56" s="399"/>
      <c r="BX56" s="399"/>
      <c r="BY56" s="399"/>
      <c r="BZ56" s="399"/>
      <c r="CA56" s="399"/>
      <c r="CB56" s="399"/>
      <c r="CC56" s="399"/>
      <c r="CD56" s="399"/>
      <c r="CE56" s="399"/>
      <c r="CF56" s="399"/>
      <c r="CG56" s="399"/>
      <c r="CH56" s="399"/>
      <c r="CI56" s="399"/>
      <c r="CJ56" s="399"/>
      <c r="CK56" s="399"/>
      <c r="CL56" s="399"/>
      <c r="CM56" s="399"/>
      <c r="CN56" s="399"/>
      <c r="CO56" s="399"/>
      <c r="CP56" s="399"/>
      <c r="CQ56" s="399"/>
      <c r="CR56" s="399"/>
      <c r="CS56" s="399"/>
      <c r="CT56" s="399"/>
      <c r="CU56" s="399"/>
      <c r="CV56" s="399"/>
      <c r="CW56" s="399"/>
      <c r="CX56" s="399"/>
      <c r="CY56" s="399"/>
      <c r="CZ56" s="399"/>
      <c r="DA56" s="399"/>
      <c r="DB56" s="399"/>
      <c r="DC56" s="399"/>
      <c r="DD56" s="399"/>
      <c r="DE56" s="399"/>
      <c r="DF56" s="399"/>
      <c r="DG56" s="399"/>
      <c r="DH56" s="399"/>
      <c r="DI56" s="399"/>
      <c r="DJ56" s="399"/>
      <c r="DK56" s="399"/>
      <c r="DL56" s="399"/>
      <c r="DM56" s="399"/>
      <c r="DN56" s="399"/>
      <c r="DO56" s="399"/>
      <c r="DP56" s="399"/>
      <c r="DQ56" s="399"/>
      <c r="DR56" s="399"/>
      <c r="DS56" s="399"/>
      <c r="DT56" s="399"/>
      <c r="DU56" s="399"/>
      <c r="DV56" s="399"/>
      <c r="DW56" s="399"/>
      <c r="DX56" s="399"/>
      <c r="DY56" s="399"/>
      <c r="DZ56" s="399"/>
      <c r="EA56" s="399"/>
      <c r="EB56" s="399"/>
      <c r="EC56" s="399"/>
      <c r="ED56" s="399"/>
      <c r="EE56" s="399"/>
      <c r="EF56" s="399"/>
      <c r="EG56" s="399"/>
      <c r="EH56" s="399"/>
      <c r="EI56" s="399"/>
      <c r="EJ56" s="399"/>
      <c r="EK56" s="399"/>
      <c r="EL56" s="399"/>
      <c r="EM56" s="399"/>
      <c r="EN56" s="399"/>
      <c r="EO56" s="399"/>
      <c r="EP56" s="399"/>
      <c r="EQ56" s="399"/>
      <c r="ER56" s="399"/>
      <c r="ES56" s="399"/>
      <c r="ET56" s="399"/>
      <c r="EU56" s="399"/>
      <c r="EV56" s="399"/>
      <c r="EW56" s="399"/>
      <c r="EX56" s="399"/>
      <c r="EY56" s="399"/>
      <c r="EZ56" s="399"/>
      <c r="FA56" s="399"/>
      <c r="FB56" s="399"/>
      <c r="FC56" s="399"/>
      <c r="FD56" s="399"/>
      <c r="FE56" s="399"/>
      <c r="FF56" s="399"/>
      <c r="FG56" s="399"/>
      <c r="FH56" s="399"/>
      <c r="FI56" s="399"/>
    </row>
    <row r="57" spans="1:165">
      <c r="A57" s="56" t="s">
        <v>743</v>
      </c>
      <c r="B57" s="622"/>
      <c r="C57" s="621">
        <f>C53-C24</f>
        <v>-2.8208421263885342E-2</v>
      </c>
      <c r="D57" s="621"/>
      <c r="E57" s="621">
        <f>E53-E24</f>
        <v>-0.2665464969465412</v>
      </c>
      <c r="F57" s="621"/>
      <c r="G57" s="621">
        <f>G53-G24</f>
        <v>-0.16752437313358814</v>
      </c>
      <c r="H57" s="621"/>
      <c r="I57" s="621">
        <f>I53-I24</f>
        <v>-6.0015141913205783E-2</v>
      </c>
      <c r="J57" s="621"/>
      <c r="K57" s="621">
        <f>K53-K24</f>
        <v>-0.1068774632969679</v>
      </c>
      <c r="L57" s="621"/>
      <c r="M57" s="621">
        <f>M53-M24</f>
        <v>-0.10699070560172219</v>
      </c>
      <c r="N57" s="621"/>
      <c r="O57" s="621">
        <f>O53-O24</f>
        <v>-7.0475965311151745E-2</v>
      </c>
      <c r="P57" s="622"/>
      <c r="Q57" s="621">
        <f>Q53-Q24</f>
        <v>-9.427046585065213E-2</v>
      </c>
      <c r="R57" s="621"/>
      <c r="S57" s="621">
        <f>S53-S24</f>
        <v>-0.32960685296480968</v>
      </c>
      <c r="T57" s="621"/>
      <c r="U57" s="621">
        <f>U53-U24</f>
        <v>-2.7920344095777261E-2</v>
      </c>
      <c r="V57" s="621"/>
      <c r="W57" s="621">
        <f>W53-W24</f>
        <v>-0.16907648453341662</v>
      </c>
      <c r="X57" s="621"/>
      <c r="Y57" s="621">
        <f>Y53-Y24</f>
        <v>-0.11706057720642948</v>
      </c>
      <c r="Z57" s="621"/>
      <c r="AA57" s="621">
        <f>AA53-AA24</f>
        <v>-0.10080026439872569</v>
      </c>
      <c r="AB57" s="621"/>
      <c r="AC57" s="621">
        <f>AC53-AC24</f>
        <v>-0.43765248922827349</v>
      </c>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399"/>
      <c r="BU57" s="399"/>
      <c r="BV57" s="399"/>
      <c r="BW57" s="399"/>
      <c r="BX57" s="399"/>
      <c r="BY57" s="399"/>
      <c r="BZ57" s="399"/>
      <c r="CA57" s="399"/>
      <c r="CB57" s="399"/>
      <c r="CC57" s="399"/>
      <c r="CD57" s="399"/>
      <c r="CE57" s="399"/>
      <c r="CF57" s="399"/>
      <c r="CG57" s="399"/>
      <c r="CH57" s="399"/>
      <c r="CI57" s="399"/>
      <c r="CJ57" s="399"/>
      <c r="CK57" s="399"/>
      <c r="CL57" s="399"/>
      <c r="CM57" s="399"/>
      <c r="CN57" s="399"/>
      <c r="CO57" s="399"/>
      <c r="CP57" s="399"/>
      <c r="CQ57" s="399"/>
      <c r="CR57" s="399"/>
      <c r="CS57" s="399"/>
      <c r="CT57" s="399"/>
      <c r="CU57" s="399"/>
      <c r="CV57" s="399"/>
      <c r="CW57" s="399"/>
      <c r="CX57" s="399"/>
      <c r="CY57" s="399"/>
      <c r="CZ57" s="399"/>
      <c r="DA57" s="399"/>
      <c r="DB57" s="399"/>
      <c r="DC57" s="399"/>
      <c r="DD57" s="399"/>
      <c r="DE57" s="399"/>
      <c r="DF57" s="399"/>
      <c r="DG57" s="399"/>
      <c r="DH57" s="399"/>
      <c r="DI57" s="399"/>
      <c r="DJ57" s="399"/>
      <c r="DK57" s="399"/>
      <c r="DL57" s="399"/>
      <c r="DM57" s="399"/>
      <c r="DN57" s="399"/>
      <c r="DO57" s="399"/>
      <c r="DP57" s="399"/>
      <c r="DQ57" s="399"/>
      <c r="DR57" s="399"/>
      <c r="DS57" s="399"/>
      <c r="DT57" s="399"/>
      <c r="DU57" s="399"/>
      <c r="DV57" s="399"/>
      <c r="DW57" s="399"/>
      <c r="DX57" s="399"/>
      <c r="DY57" s="399"/>
      <c r="DZ57" s="399"/>
      <c r="EA57" s="399"/>
      <c r="EB57" s="399"/>
      <c r="EC57" s="399"/>
      <c r="ED57" s="399"/>
      <c r="EE57" s="399"/>
      <c r="EF57" s="399"/>
      <c r="EG57" s="399"/>
      <c r="EH57" s="399"/>
      <c r="EI57" s="399"/>
      <c r="EJ57" s="399"/>
      <c r="EK57" s="399"/>
      <c r="EL57" s="399"/>
      <c r="EM57" s="399"/>
      <c r="EN57" s="399"/>
      <c r="EO57" s="399"/>
      <c r="EP57" s="399"/>
      <c r="EQ57" s="399"/>
      <c r="ER57" s="399"/>
      <c r="ES57" s="399"/>
      <c r="ET57" s="399"/>
      <c r="EU57" s="399"/>
      <c r="EV57" s="399"/>
      <c r="EW57" s="399"/>
      <c r="EX57" s="399"/>
      <c r="EY57" s="399"/>
      <c r="EZ57" s="399"/>
      <c r="FA57" s="399"/>
      <c r="FB57" s="399"/>
      <c r="FC57" s="399"/>
      <c r="FD57" s="399"/>
      <c r="FE57" s="399"/>
      <c r="FF57" s="399"/>
      <c r="FG57" s="399"/>
      <c r="FH57" s="399"/>
      <c r="FI57" s="399"/>
    </row>
    <row r="58" spans="1:165" s="195" customFormat="1">
      <c r="A58" s="56"/>
      <c r="B58" s="400"/>
      <c r="C58" s="400"/>
      <c r="D58" s="400"/>
      <c r="E58" s="400"/>
      <c r="F58" s="400"/>
      <c r="G58" s="400"/>
      <c r="H58" s="400"/>
      <c r="I58" s="400"/>
      <c r="J58" s="400"/>
      <c r="K58" s="400"/>
      <c r="L58" s="400"/>
      <c r="M58" s="400"/>
      <c r="N58" s="400"/>
      <c r="O58" s="400"/>
      <c r="P58" s="268"/>
      <c r="Q58" s="268"/>
      <c r="R58" s="268"/>
      <c r="S58" s="268"/>
      <c r="T58" s="268"/>
      <c r="U58" s="268"/>
      <c r="V58" s="268"/>
      <c r="W58" s="268"/>
      <c r="X58" s="268"/>
      <c r="Y58" s="268"/>
      <c r="Z58" s="268"/>
      <c r="AA58" s="268"/>
      <c r="AB58" s="268"/>
      <c r="AC58" s="268"/>
      <c r="AD58" s="268"/>
      <c r="AE58" s="268"/>
      <c r="AF58" s="268"/>
      <c r="AG58" s="268"/>
      <c r="AH58" s="268"/>
      <c r="AI58" s="268"/>
      <c r="AJ58" s="268"/>
      <c r="AK58" s="268"/>
      <c r="AL58" s="268"/>
      <c r="AM58" s="268"/>
      <c r="AN58" s="268"/>
      <c r="AO58" s="268"/>
      <c r="AP58" s="268"/>
      <c r="AQ58" s="268"/>
      <c r="AR58" s="268"/>
      <c r="AS58" s="268"/>
      <c r="AT58" s="268"/>
      <c r="AU58" s="268"/>
      <c r="AV58" s="268"/>
      <c r="AW58" s="268"/>
      <c r="AX58" s="268"/>
      <c r="AY58" s="268"/>
      <c r="AZ58" s="268"/>
      <c r="BA58" s="268"/>
      <c r="BB58" s="268"/>
      <c r="BC58" s="268"/>
      <c r="BD58" s="268"/>
      <c r="BE58" s="268"/>
      <c r="BF58" s="268"/>
      <c r="BG58" s="268"/>
      <c r="BH58" s="268"/>
      <c r="BI58" s="268"/>
      <c r="BJ58" s="268"/>
      <c r="BK58" s="268"/>
      <c r="BL58" s="268"/>
      <c r="BM58" s="268"/>
      <c r="BN58" s="268"/>
      <c r="BO58" s="268"/>
      <c r="BP58" s="268"/>
      <c r="BQ58" s="268"/>
      <c r="BR58" s="268"/>
      <c r="BS58" s="268"/>
      <c r="BT58" s="268"/>
      <c r="BU58" s="268"/>
      <c r="BV58" s="268"/>
      <c r="BW58" s="268"/>
      <c r="BX58" s="268"/>
      <c r="BY58" s="268"/>
      <c r="BZ58" s="268"/>
      <c r="CA58" s="268"/>
      <c r="CB58" s="268"/>
      <c r="CC58" s="268"/>
      <c r="CD58" s="268"/>
      <c r="CE58" s="268"/>
      <c r="CF58" s="268"/>
      <c r="CG58" s="268"/>
      <c r="CH58" s="268"/>
      <c r="CI58" s="268"/>
      <c r="CJ58" s="268"/>
      <c r="CK58" s="268"/>
      <c r="CL58" s="268"/>
      <c r="CM58" s="268"/>
      <c r="CN58" s="268"/>
      <c r="CO58" s="268"/>
      <c r="CP58" s="268"/>
      <c r="CQ58" s="268"/>
      <c r="CR58" s="268"/>
      <c r="CS58" s="268"/>
      <c r="CT58" s="268"/>
      <c r="CU58" s="268"/>
      <c r="CV58" s="268"/>
      <c r="CW58" s="268"/>
      <c r="CX58" s="268"/>
      <c r="CY58" s="268"/>
      <c r="CZ58" s="268"/>
      <c r="DA58" s="268"/>
      <c r="DB58" s="268"/>
      <c r="DC58" s="268"/>
      <c r="DD58" s="268"/>
      <c r="DE58" s="268"/>
      <c r="DF58" s="268"/>
      <c r="DG58" s="268"/>
      <c r="DH58" s="268"/>
      <c r="DI58" s="268"/>
      <c r="DJ58" s="268"/>
      <c r="DK58" s="268"/>
      <c r="DL58" s="268"/>
      <c r="DM58" s="268"/>
      <c r="DN58" s="268"/>
      <c r="DO58" s="268"/>
      <c r="DP58" s="268"/>
      <c r="DQ58" s="268"/>
      <c r="DR58" s="268"/>
      <c r="DS58" s="268"/>
      <c r="DT58" s="268"/>
      <c r="DU58" s="268"/>
      <c r="DV58" s="268"/>
      <c r="DW58" s="268"/>
      <c r="DX58" s="268"/>
      <c r="DY58" s="268"/>
      <c r="DZ58" s="268"/>
      <c r="EA58" s="268"/>
      <c r="EB58" s="268"/>
      <c r="EC58" s="268"/>
      <c r="ED58" s="268"/>
      <c r="EE58" s="268"/>
      <c r="EF58" s="268"/>
      <c r="EG58" s="268"/>
      <c r="EH58" s="268"/>
      <c r="EI58" s="268"/>
      <c r="EJ58" s="268"/>
      <c r="EK58" s="268"/>
      <c r="EL58" s="268"/>
      <c r="EM58" s="268"/>
      <c r="EN58" s="268"/>
      <c r="EO58" s="268"/>
      <c r="EP58" s="268"/>
      <c r="EQ58" s="268"/>
      <c r="ER58" s="268"/>
      <c r="ES58" s="268"/>
      <c r="ET58" s="268"/>
      <c r="EU58" s="268"/>
      <c r="EV58" s="268"/>
      <c r="EW58" s="268"/>
      <c r="EX58" s="268"/>
      <c r="EY58" s="268"/>
      <c r="EZ58" s="268"/>
      <c r="FA58" s="268"/>
      <c r="FB58" s="268"/>
      <c r="FC58" s="268"/>
      <c r="FD58" s="268"/>
      <c r="FE58" s="268"/>
      <c r="FF58" s="268"/>
      <c r="FG58" s="268"/>
      <c r="FH58" s="268"/>
      <c r="FI58" s="268"/>
    </row>
    <row r="59" spans="1:165">
      <c r="B59" s="24" t="s">
        <v>739</v>
      </c>
    </row>
    <row r="60" spans="1:165">
      <c r="D60" s="59"/>
      <c r="E60" s="59"/>
      <c r="AB60" s="59"/>
      <c r="AC60" s="59"/>
    </row>
    <row r="61" spans="1:165">
      <c r="B61" s="195" t="s">
        <v>443</v>
      </c>
      <c r="C61" s="195">
        <f>MAXA(B24:B53,D24:D53,F24:F53,H24:H53,J24:J53,L24:L53,N24:N53,P24:P53,R24:R53,T24:T53,V24:V53,X24:X53,Z24:Z53,AB24:AB53)</f>
        <v>11.299476621978439</v>
      </c>
      <c r="F61" s="195"/>
      <c r="G61" s="195" t="s">
        <v>434</v>
      </c>
      <c r="H61" s="195"/>
      <c r="K61" s="195"/>
      <c r="L61" s="195" t="s">
        <v>434</v>
      </c>
      <c r="M61" s="195"/>
    </row>
    <row r="62" spans="1:165">
      <c r="B62" s="195" t="s">
        <v>438</v>
      </c>
      <c r="C62" s="385">
        <f>MINA(B24:B53,D24:D53,F24:F53,H24:H53,J24:J53,L24:L53,N24:N53,P24:P53,R24:R53,T24:T53,V24:V53,X24:X53,Z24:Z53,AB24:AB53)</f>
        <v>0.73506991594470994</v>
      </c>
      <c r="D62" s="195"/>
      <c r="E62" s="195"/>
      <c r="F62" s="195"/>
      <c r="G62" s="195" t="s">
        <v>435</v>
      </c>
      <c r="H62" s="195"/>
      <c r="K62" s="195"/>
      <c r="L62" s="195" t="s">
        <v>435</v>
      </c>
      <c r="M62" s="195"/>
      <c r="N62" s="25">
        <f>C61+C64</f>
        <v>12.355917292581811</v>
      </c>
    </row>
    <row r="63" spans="1:165">
      <c r="B63" s="195" t="s">
        <v>432</v>
      </c>
      <c r="C63" s="195">
        <f>C61-C62</f>
        <v>10.564406706033729</v>
      </c>
      <c r="D63" s="195"/>
      <c r="E63" s="195"/>
      <c r="F63" s="195"/>
      <c r="G63" s="195" t="s">
        <v>436</v>
      </c>
      <c r="H63" s="195"/>
      <c r="K63" s="195"/>
      <c r="L63" s="195" t="s">
        <v>436</v>
      </c>
      <c r="M63" s="195"/>
      <c r="N63" s="25">
        <f>C62-C64</f>
        <v>-0.32137075465866294</v>
      </c>
    </row>
    <row r="64" spans="1:165">
      <c r="B64" s="195" t="s">
        <v>439</v>
      </c>
      <c r="C64" s="195">
        <f>C63/10</f>
        <v>1.0564406706033729</v>
      </c>
      <c r="D64" s="195"/>
      <c r="E64" s="195"/>
      <c r="F64" s="195"/>
      <c r="G64" s="195" t="s">
        <v>532</v>
      </c>
      <c r="H64" s="195"/>
      <c r="K64" s="195"/>
      <c r="L64" s="195"/>
      <c r="M64" s="195"/>
      <c r="N64" s="25">
        <f>N62-N63</f>
        <v>12.677288047240474</v>
      </c>
    </row>
    <row r="65" spans="2:30">
      <c r="B65" s="195"/>
      <c r="C65" s="195"/>
      <c r="D65" s="195"/>
      <c r="E65" s="195"/>
      <c r="F65" s="195"/>
      <c r="G65" s="195"/>
      <c r="H65" s="195"/>
      <c r="M65" s="335"/>
    </row>
    <row r="69" spans="2:30">
      <c r="X69" s="61"/>
      <c r="Y69" s="61"/>
      <c r="Z69" s="61"/>
      <c r="AA69" s="61"/>
      <c r="AB69" s="61"/>
      <c r="AC69" s="61"/>
      <c r="AD69" s="61"/>
    </row>
    <row r="70" spans="2:30">
      <c r="X70" s="61"/>
      <c r="Y70" s="61"/>
      <c r="Z70" s="61"/>
      <c r="AA70" s="61"/>
      <c r="AB70" s="61"/>
      <c r="AC70" s="61"/>
      <c r="AD70" s="61"/>
    </row>
    <row r="71" spans="2:30">
      <c r="X71" s="61"/>
      <c r="Y71" s="61"/>
      <c r="Z71" s="61"/>
      <c r="AA71" s="61"/>
      <c r="AB71" s="61"/>
      <c r="AC71" s="61"/>
      <c r="AD71" s="61"/>
    </row>
    <row r="72" spans="2:30">
      <c r="X72" s="61"/>
      <c r="Y72" s="61"/>
      <c r="Z72" s="61"/>
      <c r="AA72" s="61"/>
      <c r="AB72" s="61"/>
      <c r="AC72" s="61"/>
      <c r="AD72" s="61"/>
    </row>
    <row r="73" spans="2:30">
      <c r="X73" s="61"/>
      <c r="Y73" s="61"/>
      <c r="Z73" s="61"/>
      <c r="AA73" s="61"/>
      <c r="AB73" s="61"/>
      <c r="AC73" s="61"/>
      <c r="AD73" s="61"/>
    </row>
    <row r="74" spans="2:30">
      <c r="X74" s="61"/>
      <c r="Y74" s="61"/>
      <c r="Z74" s="61"/>
      <c r="AA74" s="61"/>
      <c r="AB74" s="61"/>
      <c r="AC74" s="61"/>
      <c r="AD74" s="61"/>
    </row>
    <row r="75" spans="2:30">
      <c r="X75" s="61"/>
      <c r="Y75" s="61"/>
      <c r="Z75" s="61"/>
      <c r="AA75" s="61"/>
      <c r="AB75" s="61"/>
      <c r="AC75" s="61"/>
      <c r="AD75" s="61"/>
    </row>
    <row r="76" spans="2:30">
      <c r="X76" s="61"/>
      <c r="Y76" s="61"/>
      <c r="Z76" s="61"/>
      <c r="AA76" s="61"/>
      <c r="AB76" s="61"/>
      <c r="AC76" s="61"/>
      <c r="AD76" s="61"/>
    </row>
    <row r="77" spans="2:30">
      <c r="X77" s="61"/>
      <c r="Y77" s="61"/>
      <c r="Z77" s="61"/>
      <c r="AA77" s="61"/>
      <c r="AB77" s="61"/>
      <c r="AC77" s="61"/>
      <c r="AD77" s="61"/>
    </row>
    <row r="78" spans="2:30">
      <c r="X78" s="61"/>
      <c r="Y78" s="61"/>
      <c r="Z78" s="61"/>
      <c r="AA78" s="61"/>
      <c r="AB78" s="61"/>
      <c r="AC78" s="61"/>
      <c r="AD78" s="61"/>
    </row>
    <row r="79" spans="2:30">
      <c r="X79" s="61"/>
      <c r="Y79" s="61"/>
      <c r="Z79" s="61"/>
      <c r="AA79" s="61"/>
      <c r="AB79" s="61"/>
      <c r="AC79" s="61"/>
      <c r="AD79" s="61"/>
    </row>
    <row r="80" spans="2:30">
      <c r="X80" s="61"/>
      <c r="Y80" s="61"/>
      <c r="Z80" s="61"/>
      <c r="AA80" s="61"/>
      <c r="AB80" s="61"/>
      <c r="AC80" s="61"/>
      <c r="AD80" s="61"/>
    </row>
    <row r="81" spans="24:30">
      <c r="X81" s="61"/>
      <c r="Y81" s="61"/>
      <c r="Z81" s="61"/>
      <c r="AA81" s="61"/>
      <c r="AB81" s="61"/>
      <c r="AC81" s="61"/>
      <c r="AD81" s="61"/>
    </row>
    <row r="82" spans="24:30">
      <c r="X82" s="61"/>
      <c r="Y82" s="61"/>
      <c r="Z82" s="61"/>
      <c r="AA82" s="61"/>
      <c r="AB82" s="61"/>
      <c r="AC82" s="61"/>
      <c r="AD82" s="61"/>
    </row>
    <row r="83" spans="24:30">
      <c r="X83" s="61"/>
      <c r="Y83" s="61"/>
      <c r="Z83" s="61"/>
      <c r="AA83" s="61"/>
      <c r="AB83" s="61"/>
      <c r="AC83" s="61"/>
      <c r="AD83" s="61"/>
    </row>
    <row r="84" spans="24:30">
      <c r="X84" s="61"/>
      <c r="Y84" s="61"/>
      <c r="Z84" s="61"/>
      <c r="AA84" s="61"/>
      <c r="AB84" s="61"/>
      <c r="AC84" s="61"/>
      <c r="AD84" s="61"/>
    </row>
    <row r="85" spans="24:30">
      <c r="X85" s="61"/>
      <c r="Y85" s="61"/>
      <c r="Z85" s="61"/>
      <c r="AA85" s="61"/>
      <c r="AB85" s="61"/>
      <c r="AC85" s="61"/>
      <c r="AD85" s="61"/>
    </row>
    <row r="86" spans="24:30">
      <c r="X86" s="61"/>
      <c r="Y86" s="61"/>
      <c r="Z86" s="61"/>
      <c r="AA86" s="61"/>
      <c r="AB86" s="61"/>
      <c r="AC86" s="61"/>
      <c r="AD86" s="61"/>
    </row>
    <row r="87" spans="24:30">
      <c r="X87" s="61"/>
      <c r="Y87" s="61"/>
      <c r="Z87" s="61"/>
      <c r="AA87" s="61"/>
      <c r="AB87" s="61"/>
      <c r="AC87" s="61"/>
      <c r="AD87" s="61"/>
    </row>
    <row r="88" spans="24:30">
      <c r="X88" s="61"/>
      <c r="Y88" s="61"/>
      <c r="Z88" s="61"/>
      <c r="AA88" s="61"/>
      <c r="AB88" s="61"/>
      <c r="AC88" s="61"/>
      <c r="AD88" s="61"/>
    </row>
    <row r="89" spans="24:30">
      <c r="X89" s="61"/>
      <c r="Y89" s="61"/>
      <c r="Z89" s="61"/>
      <c r="AA89" s="61"/>
      <c r="AB89" s="61"/>
      <c r="AC89" s="61"/>
      <c r="AD89" s="61"/>
    </row>
    <row r="90" spans="24:30">
      <c r="X90" s="61"/>
      <c r="Y90" s="61"/>
      <c r="Z90" s="61"/>
      <c r="AA90" s="61"/>
      <c r="AB90" s="61"/>
      <c r="AC90" s="61"/>
      <c r="AD90" s="61"/>
    </row>
  </sheetData>
  <phoneticPr fontId="0" type="noConversion"/>
  <pageMargins left="0.35433070866141736" right="0.35433070866141736" top="0.98425196850393704" bottom="0.6692913385826772" header="0.51181102362204722" footer="0.51181102362204722"/>
  <pageSetup scale="74" orientation="landscape" r:id="rId1"/>
  <headerFooter alignWithMargins="0"/>
  <colBreaks count="1" manualBreakCount="1">
    <brk id="15" max="49" man="1"/>
  </colBreaks>
</worksheet>
</file>

<file path=xl/worksheets/sheet60.xml><?xml version="1.0" encoding="utf-8"?>
<worksheet xmlns="http://schemas.openxmlformats.org/spreadsheetml/2006/main" xmlns:r="http://schemas.openxmlformats.org/officeDocument/2006/relationships">
  <sheetPr codeName="Sheet60">
    <pageSetUpPr fitToPage="1"/>
  </sheetPr>
  <dimension ref="A1:AD56"/>
  <sheetViews>
    <sheetView showOutlineSymbols="0" view="pageBreakPreview" zoomScaleSheetLayoutView="100" workbookViewId="0">
      <pane xSplit="1" ySplit="2" topLeftCell="B3"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5" style="411" customWidth="1"/>
    <col min="2" max="9" width="8.7109375" style="411" customWidth="1"/>
    <col min="10" max="10" width="12.140625" style="411" customWidth="1"/>
    <col min="11" max="15" width="8.7109375" style="411" customWidth="1"/>
    <col min="16" max="16" width="3.85546875" style="411"/>
    <col min="17" max="17" width="6.7109375" style="411" customWidth="1"/>
    <col min="18" max="18" width="7.42578125" style="411" customWidth="1"/>
    <col min="19" max="23" width="6.85546875" style="411" customWidth="1"/>
    <col min="24" max="24" width="9.28515625" style="411" customWidth="1"/>
    <col min="25" max="31" width="6.85546875" style="411" customWidth="1"/>
    <col min="32" max="16384" width="3.85546875" style="411"/>
  </cols>
  <sheetData>
    <row r="1" spans="1:30" ht="12.75" customHeight="1">
      <c r="A1" s="411" t="s">
        <v>465</v>
      </c>
    </row>
    <row r="2" spans="1:30" ht="12.75" customHeight="1">
      <c r="A2" s="411" t="s">
        <v>471</v>
      </c>
      <c r="B2" s="91" t="s">
        <v>472</v>
      </c>
      <c r="C2" s="91" t="s">
        <v>283</v>
      </c>
      <c r="D2" s="91" t="s">
        <v>475</v>
      </c>
      <c r="E2" s="91" t="s">
        <v>284</v>
      </c>
      <c r="F2" s="91" t="s">
        <v>480</v>
      </c>
      <c r="G2" s="91" t="s">
        <v>286</v>
      </c>
      <c r="H2" s="91" t="s">
        <v>482</v>
      </c>
      <c r="I2" s="91" t="s">
        <v>288</v>
      </c>
      <c r="J2" s="91" t="s">
        <v>289</v>
      </c>
      <c r="K2" s="91" t="s">
        <v>290</v>
      </c>
      <c r="L2" s="91" t="s">
        <v>291</v>
      </c>
      <c r="M2" s="91" t="s">
        <v>498</v>
      </c>
      <c r="N2" s="91" t="s">
        <v>274</v>
      </c>
      <c r="O2" s="91" t="s">
        <v>275</v>
      </c>
      <c r="Q2" s="91" t="s">
        <v>472</v>
      </c>
      <c r="R2" s="91" t="s">
        <v>283</v>
      </c>
      <c r="S2" s="91" t="s">
        <v>475</v>
      </c>
      <c r="T2" s="91" t="s">
        <v>284</v>
      </c>
      <c r="U2" s="91" t="s">
        <v>480</v>
      </c>
      <c r="V2" s="91" t="s">
        <v>286</v>
      </c>
      <c r="W2" s="91" t="s">
        <v>482</v>
      </c>
      <c r="X2" s="91" t="s">
        <v>288</v>
      </c>
      <c r="Y2" s="91" t="s">
        <v>289</v>
      </c>
      <c r="Z2" s="91" t="s">
        <v>290</v>
      </c>
      <c r="AA2" s="91" t="s">
        <v>291</v>
      </c>
      <c r="AB2" s="91" t="s">
        <v>498</v>
      </c>
      <c r="AC2" s="91" t="s">
        <v>274</v>
      </c>
      <c r="AD2" s="91" t="s">
        <v>275</v>
      </c>
    </row>
    <row r="3" spans="1:30" ht="12.75" hidden="1" customHeight="1">
      <c r="A3" s="445">
        <v>1960</v>
      </c>
      <c r="B3" s="301">
        <f t="shared" ref="B3:B8" si="0">B4*Q3/Q4</f>
        <v>869.32048681541596</v>
      </c>
      <c r="C3" s="301">
        <f t="shared" ref="C3:C20" si="1">C4*R3/R4</f>
        <v>996.99669603524228</v>
      </c>
      <c r="D3" s="301">
        <f t="shared" ref="D3:D17" si="2">D4*S3/S4</f>
        <v>1256.0325259515569</v>
      </c>
      <c r="E3" s="301">
        <f t="shared" ref="E3:E21" si="3">E4*T3/T4</f>
        <v>461.13390501319265</v>
      </c>
      <c r="F3" s="296">
        <v>324</v>
      </c>
      <c r="G3" s="301">
        <f t="shared" ref="G3:H11" si="4">G4*V3/V4</f>
        <v>3419.433712121212</v>
      </c>
      <c r="H3" s="301">
        <f t="shared" si="4"/>
        <v>6029</v>
      </c>
      <c r="I3" s="301">
        <f t="shared" ref="I3:I11" si="5">I4*X3/X4</f>
        <v>4453.9092136044628</v>
      </c>
      <c r="J3" s="301">
        <f t="shared" ref="J3:J11" si="6">J4*Y3/Y4</f>
        <v>1032.8474150664697</v>
      </c>
      <c r="K3" s="301">
        <f t="shared" ref="J3:N21" si="7">K4*Z3/Z4</f>
        <v>247.30560928433269</v>
      </c>
      <c r="L3" s="301">
        <f t="shared" si="7"/>
        <v>2690.2061771561775</v>
      </c>
      <c r="M3" s="301">
        <f t="shared" si="7"/>
        <v>566.33116328708638</v>
      </c>
      <c r="N3" s="301">
        <f t="shared" si="7"/>
        <v>5884.9496577756618</v>
      </c>
      <c r="O3" s="296">
        <v>6280</v>
      </c>
      <c r="Q3" s="296">
        <v>875</v>
      </c>
      <c r="R3" s="296">
        <v>1095</v>
      </c>
      <c r="S3" s="296">
        <v>1358</v>
      </c>
      <c r="T3" s="296">
        <v>485</v>
      </c>
      <c r="U3" s="296">
        <v>324</v>
      </c>
      <c r="V3" s="296">
        <v>5318</v>
      </c>
      <c r="W3" s="464">
        <v>6029</v>
      </c>
      <c r="X3" s="296">
        <v>4405</v>
      </c>
      <c r="Y3" s="296">
        <v>1033</v>
      </c>
      <c r="Z3" s="296">
        <v>391</v>
      </c>
      <c r="AA3" s="464">
        <v>2479</v>
      </c>
      <c r="AB3" s="296">
        <v>879</v>
      </c>
      <c r="AC3" s="296">
        <v>6138</v>
      </c>
      <c r="AD3" s="296">
        <v>16675</v>
      </c>
    </row>
    <row r="4" spans="1:30" ht="12.75" hidden="1" customHeight="1">
      <c r="A4" s="445">
        <v>1961</v>
      </c>
      <c r="B4" s="301">
        <f t="shared" si="0"/>
        <v>889.1906693711968</v>
      </c>
      <c r="C4" s="301">
        <f t="shared" si="1"/>
        <v>1011.5646842878122</v>
      </c>
      <c r="D4" s="301">
        <f t="shared" si="2"/>
        <v>1286.5546712802766</v>
      </c>
      <c r="E4" s="301">
        <f t="shared" si="3"/>
        <v>472.54340369393145</v>
      </c>
      <c r="F4" s="296">
        <v>331</v>
      </c>
      <c r="G4" s="301">
        <f t="shared" si="4"/>
        <v>3477.9460227272725</v>
      </c>
      <c r="H4" s="301">
        <f t="shared" si="4"/>
        <v>6255</v>
      </c>
      <c r="I4" s="301">
        <f t="shared" si="5"/>
        <v>4540.864081338852</v>
      </c>
      <c r="J4" s="301">
        <f t="shared" si="6"/>
        <v>1062.8429837518463</v>
      </c>
      <c r="K4" s="301">
        <f t="shared" si="7"/>
        <v>254.2630560928433</v>
      </c>
      <c r="L4" s="301">
        <f t="shared" si="7"/>
        <v>2758.5736596736601</v>
      </c>
      <c r="M4" s="301">
        <f t="shared" si="7"/>
        <v>578.57267876200638</v>
      </c>
      <c r="N4" s="301">
        <f t="shared" si="7"/>
        <v>5952.0637789949997</v>
      </c>
      <c r="O4" s="296">
        <v>6360</v>
      </c>
      <c r="Q4" s="296">
        <v>895</v>
      </c>
      <c r="R4" s="296">
        <v>1111</v>
      </c>
      <c r="S4" s="296">
        <v>1391</v>
      </c>
      <c r="T4" s="296">
        <v>497</v>
      </c>
      <c r="U4" s="296">
        <v>332</v>
      </c>
      <c r="V4" s="296">
        <v>5409</v>
      </c>
      <c r="W4" s="464">
        <v>6255</v>
      </c>
      <c r="X4" s="296">
        <v>4491</v>
      </c>
      <c r="Y4" s="296">
        <v>1063</v>
      </c>
      <c r="Z4" s="296">
        <v>402</v>
      </c>
      <c r="AA4" s="464">
        <v>2542</v>
      </c>
      <c r="AB4" s="296">
        <v>898</v>
      </c>
      <c r="AC4" s="296">
        <v>6208</v>
      </c>
      <c r="AD4" s="296">
        <v>17089</v>
      </c>
    </row>
    <row r="5" spans="1:30" ht="12.75" hidden="1" customHeight="1">
      <c r="A5" s="445">
        <v>1962</v>
      </c>
      <c r="B5" s="301">
        <f t="shared" si="0"/>
        <v>908.06734279918862</v>
      </c>
      <c r="C5" s="301">
        <f t="shared" si="1"/>
        <v>1031.5956681350956</v>
      </c>
      <c r="D5" s="301">
        <f t="shared" si="2"/>
        <v>1312.4522491349478</v>
      </c>
      <c r="E5" s="301">
        <f t="shared" si="3"/>
        <v>483.95290237467026</v>
      </c>
      <c r="F5" s="296">
        <v>338</v>
      </c>
      <c r="G5" s="296">
        <v>3564.75</v>
      </c>
      <c r="H5" s="301">
        <f t="shared" si="4"/>
        <v>6415</v>
      </c>
      <c r="I5" s="301">
        <f t="shared" si="5"/>
        <v>4685.4518265251036</v>
      </c>
      <c r="J5" s="301">
        <f t="shared" si="6"/>
        <v>1092.8385524372231</v>
      </c>
      <c r="K5" s="301">
        <f t="shared" si="7"/>
        <v>263.11798839458413</v>
      </c>
      <c r="L5" s="301">
        <f t="shared" si="7"/>
        <v>2845.3895104895109</v>
      </c>
      <c r="M5" s="301">
        <f t="shared" si="7"/>
        <v>590.81419423692637</v>
      </c>
      <c r="N5" s="301">
        <f t="shared" si="7"/>
        <v>6021.0954465348905</v>
      </c>
      <c r="O5" s="296">
        <v>6411</v>
      </c>
      <c r="Q5" s="296">
        <v>914</v>
      </c>
      <c r="R5" s="296">
        <v>1133</v>
      </c>
      <c r="S5" s="296">
        <v>1419</v>
      </c>
      <c r="T5" s="296">
        <v>509</v>
      </c>
      <c r="U5" s="296">
        <v>338</v>
      </c>
      <c r="V5" s="296">
        <v>5544</v>
      </c>
      <c r="W5" s="464">
        <v>6415</v>
      </c>
      <c r="X5" s="296">
        <v>4634</v>
      </c>
      <c r="Y5" s="296">
        <v>1093</v>
      </c>
      <c r="Z5" s="296">
        <v>416</v>
      </c>
      <c r="AA5" s="464">
        <v>2622</v>
      </c>
      <c r="AB5" s="296">
        <v>917</v>
      </c>
      <c r="AC5" s="296">
        <v>6280</v>
      </c>
      <c r="AD5" s="296">
        <v>17457</v>
      </c>
    </row>
    <row r="6" spans="1:30" ht="12.75" hidden="1" customHeight="1">
      <c r="A6" s="445">
        <v>1963</v>
      </c>
      <c r="B6" s="301">
        <f t="shared" si="0"/>
        <v>926.94401622718044</v>
      </c>
      <c r="C6" s="301">
        <f t="shared" si="1"/>
        <v>1047.9846549192366</v>
      </c>
      <c r="D6" s="301">
        <f t="shared" si="2"/>
        <v>1339.2747404844288</v>
      </c>
      <c r="E6" s="301">
        <f t="shared" si="3"/>
        <v>494.41160949868078</v>
      </c>
      <c r="F6" s="296">
        <v>346</v>
      </c>
      <c r="G6" s="296">
        <v>3446.48</v>
      </c>
      <c r="H6" s="301">
        <f t="shared" si="4"/>
        <v>6595</v>
      </c>
      <c r="I6" s="301">
        <f t="shared" si="5"/>
        <v>4775.4400035990639</v>
      </c>
      <c r="J6" s="301">
        <f t="shared" si="6"/>
        <v>1119.8345642540621</v>
      </c>
      <c r="K6" s="301">
        <f t="shared" si="7"/>
        <v>269.44294003868475</v>
      </c>
      <c r="L6" s="301">
        <f t="shared" si="7"/>
        <v>2931.1201631701638</v>
      </c>
      <c r="M6" s="296">
        <v>603.70000000000005</v>
      </c>
      <c r="N6" s="301">
        <f t="shared" si="7"/>
        <v>6086.2920214336755</v>
      </c>
      <c r="O6" s="296">
        <v>17254</v>
      </c>
      <c r="Q6" s="296">
        <v>933</v>
      </c>
      <c r="R6" s="296">
        <v>1151</v>
      </c>
      <c r="S6" s="296">
        <v>1448</v>
      </c>
      <c r="T6" s="296">
        <v>520</v>
      </c>
      <c r="U6" s="296">
        <v>346</v>
      </c>
      <c r="V6" s="296">
        <v>5664</v>
      </c>
      <c r="W6" s="464">
        <v>6595</v>
      </c>
      <c r="X6" s="296">
        <v>4723</v>
      </c>
      <c r="Y6" s="296">
        <v>1120</v>
      </c>
      <c r="Z6" s="296">
        <v>426</v>
      </c>
      <c r="AA6" s="464">
        <v>2701</v>
      </c>
      <c r="AB6" s="296">
        <v>937</v>
      </c>
      <c r="AC6" s="296">
        <v>6348</v>
      </c>
      <c r="AD6" s="296">
        <v>17778</v>
      </c>
    </row>
    <row r="7" spans="1:30" ht="12.75" hidden="1" customHeight="1">
      <c r="A7" s="445">
        <v>1964</v>
      </c>
      <c r="B7" s="301">
        <f t="shared" si="0"/>
        <v>941.84665314401616</v>
      </c>
      <c r="C7" s="301">
        <f t="shared" si="1"/>
        <v>1067.1051395007344</v>
      </c>
      <c r="D7" s="301">
        <f t="shared" si="2"/>
        <v>1366.0972318339097</v>
      </c>
      <c r="E7" s="301">
        <f t="shared" si="3"/>
        <v>505.82110817941953</v>
      </c>
      <c r="F7" s="296">
        <v>356</v>
      </c>
      <c r="G7" s="296">
        <v>3814.67</v>
      </c>
      <c r="H7" s="301">
        <f t="shared" si="4"/>
        <v>6806</v>
      </c>
      <c r="I7" s="301">
        <f t="shared" si="5"/>
        <v>4913.9611301061723</v>
      </c>
      <c r="J7" s="301">
        <f t="shared" si="6"/>
        <v>1147.8304283604136</v>
      </c>
      <c r="K7" s="301">
        <f t="shared" si="7"/>
        <v>275.13539651837527</v>
      </c>
      <c r="L7" s="301">
        <f t="shared" si="7"/>
        <v>3016.8508158508166</v>
      </c>
      <c r="M7" s="296">
        <v>616.20000000000005</v>
      </c>
      <c r="N7" s="301">
        <f t="shared" si="7"/>
        <v>6199.4272543462739</v>
      </c>
      <c r="O7" s="296">
        <v>17504</v>
      </c>
      <c r="Q7" s="296">
        <v>948</v>
      </c>
      <c r="R7" s="296">
        <v>1172</v>
      </c>
      <c r="S7" s="296">
        <v>1477</v>
      </c>
      <c r="T7" s="296">
        <v>532</v>
      </c>
      <c r="U7" s="296">
        <v>357</v>
      </c>
      <c r="V7" s="296">
        <v>5778</v>
      </c>
      <c r="W7" s="464">
        <v>6806</v>
      </c>
      <c r="X7" s="296">
        <v>4860</v>
      </c>
      <c r="Y7" s="296">
        <v>1148</v>
      </c>
      <c r="Z7" s="296">
        <v>435</v>
      </c>
      <c r="AA7" s="464">
        <v>2780</v>
      </c>
      <c r="AB7" s="296">
        <v>958</v>
      </c>
      <c r="AC7" s="296">
        <v>6466</v>
      </c>
      <c r="AD7" s="296">
        <v>18127</v>
      </c>
    </row>
    <row r="8" spans="1:30" ht="12.75" hidden="1" customHeight="1">
      <c r="A8" s="445">
        <v>1965</v>
      </c>
      <c r="B8" s="301">
        <f t="shared" si="0"/>
        <v>959.72981744421907</v>
      </c>
      <c r="C8" s="301">
        <f>C9*R8/R9</f>
        <v>1088.9571218795891</v>
      </c>
      <c r="D8" s="301">
        <f t="shared" si="2"/>
        <v>1393.8446366782005</v>
      </c>
      <c r="E8" s="301">
        <f t="shared" si="3"/>
        <v>515.32902374670186</v>
      </c>
      <c r="F8" s="296">
        <v>256</v>
      </c>
      <c r="G8" s="296">
        <v>3718.88</v>
      </c>
      <c r="H8" s="301">
        <f t="shared" si="4"/>
        <v>7028</v>
      </c>
      <c r="I8" s="301">
        <f t="shared" si="5"/>
        <v>5055.5155659528527</v>
      </c>
      <c r="J8" s="301">
        <f t="shared" si="6"/>
        <v>1175.8262924667652</v>
      </c>
      <c r="K8" s="301">
        <f t="shared" si="7"/>
        <v>281.46034816247584</v>
      </c>
      <c r="L8" s="301">
        <f t="shared" si="7"/>
        <v>3102.5814685314695</v>
      </c>
      <c r="M8" s="296">
        <v>630.29999999999995</v>
      </c>
      <c r="N8" s="301">
        <f t="shared" si="7"/>
        <v>6335.5730431055017</v>
      </c>
      <c r="O8" s="296">
        <v>17802</v>
      </c>
      <c r="Q8" s="296">
        <v>966</v>
      </c>
      <c r="R8" s="296">
        <v>1196</v>
      </c>
      <c r="S8" s="296">
        <v>1507</v>
      </c>
      <c r="T8" s="296">
        <v>542</v>
      </c>
      <c r="U8" s="296">
        <v>367</v>
      </c>
      <c r="V8" s="296">
        <v>5906</v>
      </c>
      <c r="W8" s="464">
        <v>7028</v>
      </c>
      <c r="X8" s="296">
        <v>5000</v>
      </c>
      <c r="Y8" s="296">
        <v>1176</v>
      </c>
      <c r="Z8" s="296">
        <v>445</v>
      </c>
      <c r="AA8" s="464">
        <v>2859</v>
      </c>
      <c r="AB8" s="296">
        <v>980</v>
      </c>
      <c r="AC8" s="296">
        <v>6608</v>
      </c>
      <c r="AD8" s="296">
        <v>18451</v>
      </c>
    </row>
    <row r="9" spans="1:30" ht="12.75" hidden="1" customHeight="1">
      <c r="A9" s="445">
        <v>1966</v>
      </c>
      <c r="B9" s="296">
        <v>979.6</v>
      </c>
      <c r="C9" s="301">
        <f t="shared" si="1"/>
        <v>1110.8091042584438</v>
      </c>
      <c r="D9" s="301">
        <f t="shared" si="2"/>
        <v>1424.3667820069202</v>
      </c>
      <c r="E9" s="301">
        <f t="shared" si="3"/>
        <v>525.78773087071249</v>
      </c>
      <c r="F9" s="296">
        <v>264</v>
      </c>
      <c r="G9" s="296">
        <v>3897.86</v>
      </c>
      <c r="H9" s="301">
        <f t="shared" si="4"/>
        <v>7245</v>
      </c>
      <c r="I9" s="301">
        <f t="shared" si="5"/>
        <v>5389.179593305741</v>
      </c>
      <c r="J9" s="301">
        <f t="shared" si="6"/>
        <v>1203.8221565731167</v>
      </c>
      <c r="K9" s="301">
        <f t="shared" si="7"/>
        <v>289.05029013539655</v>
      </c>
      <c r="L9" s="301">
        <f t="shared" si="7"/>
        <v>3188.3121212121223</v>
      </c>
      <c r="M9" s="296">
        <v>645.29999999999995</v>
      </c>
      <c r="N9" s="301">
        <f t="shared" si="7"/>
        <v>6418.9863080495361</v>
      </c>
      <c r="O9" s="296">
        <v>18062</v>
      </c>
      <c r="Q9" s="296">
        <v>986</v>
      </c>
      <c r="R9" s="296">
        <v>1220</v>
      </c>
      <c r="S9" s="296">
        <v>1540</v>
      </c>
      <c r="T9" s="296">
        <v>553</v>
      </c>
      <c r="U9" s="296">
        <v>376</v>
      </c>
      <c r="V9" s="296">
        <v>6040</v>
      </c>
      <c r="W9" s="464">
        <v>7245</v>
      </c>
      <c r="X9" s="296">
        <v>5330</v>
      </c>
      <c r="Y9" s="296">
        <v>1204</v>
      </c>
      <c r="Z9" s="296">
        <v>457</v>
      </c>
      <c r="AA9" s="464">
        <v>2938</v>
      </c>
      <c r="AB9" s="296">
        <v>1005</v>
      </c>
      <c r="AC9" s="296">
        <v>6695</v>
      </c>
      <c r="AD9" s="296">
        <v>18755</v>
      </c>
    </row>
    <row r="10" spans="1:30" ht="12.75" hidden="1" customHeight="1">
      <c r="A10" s="445">
        <v>1967</v>
      </c>
      <c r="B10" s="296">
        <v>995.1</v>
      </c>
      <c r="C10" s="301">
        <f t="shared" si="1"/>
        <v>1133.5715859030838</v>
      </c>
      <c r="D10" s="301">
        <f t="shared" si="2"/>
        <v>1456.7387543252594</v>
      </c>
      <c r="E10" s="301">
        <f t="shared" si="3"/>
        <v>537.1972295514513</v>
      </c>
      <c r="F10" s="296">
        <v>272</v>
      </c>
      <c r="G10" s="296">
        <v>3875.67</v>
      </c>
      <c r="H10" s="301">
        <f t="shared" si="4"/>
        <v>7459</v>
      </c>
      <c r="I10" s="301">
        <f t="shared" si="5"/>
        <v>5349.746571891309</v>
      </c>
      <c r="J10" s="301">
        <f t="shared" si="6"/>
        <v>1235.8174298375184</v>
      </c>
      <c r="K10" s="301">
        <f t="shared" si="7"/>
        <v>296.64023210831726</v>
      </c>
      <c r="L10" s="301">
        <f t="shared" si="7"/>
        <v>3274.0427738927751</v>
      </c>
      <c r="M10" s="296">
        <v>660.7</v>
      </c>
      <c r="N10" s="301">
        <f t="shared" si="7"/>
        <v>6568.5549210526324</v>
      </c>
      <c r="O10" s="296">
        <v>18031</v>
      </c>
      <c r="Q10" s="296">
        <v>1000</v>
      </c>
      <c r="R10" s="296">
        <v>1245</v>
      </c>
      <c r="S10" s="296">
        <v>1575</v>
      </c>
      <c r="T10" s="296">
        <v>565</v>
      </c>
      <c r="U10" s="296">
        <v>387</v>
      </c>
      <c r="V10" s="296">
        <v>6184</v>
      </c>
      <c r="W10" s="464">
        <v>7459</v>
      </c>
      <c r="X10" s="296">
        <v>5291</v>
      </c>
      <c r="Y10" s="296">
        <v>1236</v>
      </c>
      <c r="Z10" s="296">
        <v>469</v>
      </c>
      <c r="AA10" s="464">
        <v>3017</v>
      </c>
      <c r="AB10" s="296">
        <v>1030</v>
      </c>
      <c r="AC10" s="296">
        <v>6851</v>
      </c>
      <c r="AD10" s="296">
        <v>19071</v>
      </c>
    </row>
    <row r="11" spans="1:30" ht="12.75" hidden="1" customHeight="1">
      <c r="A11" s="445">
        <v>1968</v>
      </c>
      <c r="B11" s="296">
        <v>1007.9</v>
      </c>
      <c r="C11" s="301">
        <f t="shared" si="1"/>
        <v>1151.781571218796</v>
      </c>
      <c r="D11" s="301">
        <f t="shared" si="2"/>
        <v>1490.0356401384081</v>
      </c>
      <c r="E11" s="301">
        <f t="shared" si="3"/>
        <v>549.55751978891828</v>
      </c>
      <c r="F11" s="296">
        <v>281</v>
      </c>
      <c r="G11" s="296">
        <v>6237.31</v>
      </c>
      <c r="H11" s="301">
        <f t="shared" si="4"/>
        <v>7654</v>
      </c>
      <c r="I11" s="301">
        <f t="shared" si="5"/>
        <v>5476.1344610401302</v>
      </c>
      <c r="J11" s="301">
        <f t="shared" si="6"/>
        <v>1266.8128508124078</v>
      </c>
      <c r="K11" s="301">
        <f t="shared" si="7"/>
        <v>304.23017408123792</v>
      </c>
      <c r="L11" s="301">
        <f t="shared" si="7"/>
        <v>3359.773426573428</v>
      </c>
      <c r="M11" s="296">
        <v>674.7</v>
      </c>
      <c r="N11" s="301">
        <f t="shared" si="7"/>
        <v>6690.3191124077166</v>
      </c>
      <c r="O11" s="296">
        <v>18339</v>
      </c>
      <c r="Q11" s="296">
        <v>1014</v>
      </c>
      <c r="R11" s="296">
        <v>1265</v>
      </c>
      <c r="S11" s="296">
        <v>1611</v>
      </c>
      <c r="T11" s="296">
        <v>578</v>
      </c>
      <c r="U11" s="296">
        <v>396</v>
      </c>
      <c r="V11" s="296">
        <v>6312</v>
      </c>
      <c r="W11" s="464">
        <v>7654</v>
      </c>
      <c r="X11" s="296">
        <v>5416</v>
      </c>
      <c r="Y11" s="296">
        <v>1267</v>
      </c>
      <c r="Z11" s="296">
        <v>481</v>
      </c>
      <c r="AA11" s="464">
        <v>3096</v>
      </c>
      <c r="AB11" s="296">
        <v>1052</v>
      </c>
      <c r="AC11" s="296">
        <v>6978</v>
      </c>
      <c r="AD11" s="296">
        <v>19365</v>
      </c>
    </row>
    <row r="12" spans="1:30" ht="12.75" hidden="1" customHeight="1">
      <c r="A12" s="445">
        <v>1969</v>
      </c>
      <c r="B12" s="296">
        <v>1035.5999999999999</v>
      </c>
      <c r="C12" s="301">
        <f t="shared" si="1"/>
        <v>1166.3495594713656</v>
      </c>
      <c r="D12" s="301">
        <f t="shared" si="2"/>
        <v>1528.8820069204151</v>
      </c>
      <c r="E12" s="301">
        <f t="shared" si="3"/>
        <v>561.91781002638527</v>
      </c>
      <c r="F12" s="296">
        <v>290</v>
      </c>
      <c r="G12" s="296">
        <v>6460.59</v>
      </c>
      <c r="H12" s="301">
        <f>H13*W12/W13</f>
        <v>7837</v>
      </c>
      <c r="I12" s="301">
        <f>I13*X12/X13</f>
        <v>5479.1677703797022</v>
      </c>
      <c r="J12" s="301">
        <f t="shared" si="7"/>
        <v>1295.8085672082718</v>
      </c>
      <c r="K12" s="301">
        <f t="shared" si="7"/>
        <v>310.55512572533848</v>
      </c>
      <c r="L12" s="301">
        <f t="shared" si="7"/>
        <v>3445.5040792540804</v>
      </c>
      <c r="M12" s="296">
        <v>688</v>
      </c>
      <c r="N12" s="301">
        <f t="shared" si="7"/>
        <v>6828.3824474874973</v>
      </c>
      <c r="O12" s="296">
        <v>18657</v>
      </c>
      <c r="Q12" s="296">
        <v>1027</v>
      </c>
      <c r="R12" s="296">
        <v>1281</v>
      </c>
      <c r="S12" s="296">
        <v>1653</v>
      </c>
      <c r="T12" s="296">
        <v>591</v>
      </c>
      <c r="U12" s="296">
        <v>409</v>
      </c>
      <c r="V12" s="296">
        <v>6422</v>
      </c>
      <c r="W12" s="464">
        <v>7837</v>
      </c>
      <c r="X12" s="296">
        <v>5419</v>
      </c>
      <c r="Y12" s="296">
        <v>1296</v>
      </c>
      <c r="Z12" s="296">
        <v>491</v>
      </c>
      <c r="AA12" s="464">
        <v>3175</v>
      </c>
      <c r="AB12" s="296">
        <v>1074</v>
      </c>
      <c r="AC12" s="296">
        <v>7122</v>
      </c>
      <c r="AD12" s="296">
        <v>19680</v>
      </c>
    </row>
    <row r="13" spans="1:30" ht="12.75" hidden="1" customHeight="1">
      <c r="A13" s="445">
        <v>1970</v>
      </c>
      <c r="B13" s="296">
        <v>1043.5</v>
      </c>
      <c r="C13" s="301">
        <f t="shared" si="1"/>
        <v>1177.275550660793</v>
      </c>
      <c r="D13" s="301">
        <f t="shared" si="2"/>
        <v>1568.6532871972317</v>
      </c>
      <c r="E13" s="301">
        <f t="shared" si="3"/>
        <v>575.22889182058054</v>
      </c>
      <c r="F13" s="296">
        <v>299</v>
      </c>
      <c r="G13" s="296">
        <v>6578.7199999999993</v>
      </c>
      <c r="H13" s="296">
        <v>7991</v>
      </c>
      <c r="I13" s="296">
        <v>5618.7000000000007</v>
      </c>
      <c r="J13" s="301">
        <f t="shared" si="7"/>
        <v>1325.8041358936484</v>
      </c>
      <c r="K13" s="301">
        <f t="shared" si="7"/>
        <v>316.247582205029</v>
      </c>
      <c r="L13" s="301">
        <f t="shared" si="7"/>
        <v>3532.3199300699312</v>
      </c>
      <c r="M13" s="296">
        <v>702.2</v>
      </c>
      <c r="N13" s="301">
        <f t="shared" si="7"/>
        <v>6952.0641851631344</v>
      </c>
      <c r="O13" s="296">
        <v>19010</v>
      </c>
      <c r="Q13" s="296">
        <v>1044</v>
      </c>
      <c r="R13" s="296">
        <v>1293</v>
      </c>
      <c r="S13" s="296">
        <v>1696</v>
      </c>
      <c r="T13" s="296">
        <v>605</v>
      </c>
      <c r="U13" s="296">
        <v>421</v>
      </c>
      <c r="V13" s="296">
        <v>6536</v>
      </c>
      <c r="W13" s="464">
        <v>7991</v>
      </c>
      <c r="X13" s="296">
        <v>5557</v>
      </c>
      <c r="Y13" s="296">
        <v>1326</v>
      </c>
      <c r="Z13" s="296">
        <v>500</v>
      </c>
      <c r="AA13" s="296">
        <v>3255</v>
      </c>
      <c r="AB13" s="296">
        <v>1099</v>
      </c>
      <c r="AC13" s="296">
        <v>7251</v>
      </c>
      <c r="AD13" s="296">
        <v>20107</v>
      </c>
    </row>
    <row r="14" spans="1:30" ht="12.75" hidden="1" customHeight="1">
      <c r="A14" s="445">
        <v>1971</v>
      </c>
      <c r="B14" s="296">
        <v>1077.5999999999999</v>
      </c>
      <c r="C14" s="301">
        <f t="shared" si="1"/>
        <v>1188.2015418502203</v>
      </c>
      <c r="D14" s="301">
        <f t="shared" si="2"/>
        <v>1629.6975778546712</v>
      </c>
      <c r="E14" s="301">
        <f t="shared" si="3"/>
        <v>588.53997361477582</v>
      </c>
      <c r="F14" s="296">
        <v>309</v>
      </c>
      <c r="G14" s="296">
        <v>6635.8700000000008</v>
      </c>
      <c r="H14" s="465">
        <v>8221</v>
      </c>
      <c r="I14" s="296">
        <v>5694.8</v>
      </c>
      <c r="J14" s="296">
        <v>1353.8</v>
      </c>
      <c r="K14" s="301">
        <f t="shared" si="7"/>
        <v>321.30754352030948</v>
      </c>
      <c r="L14" s="301">
        <f t="shared" si="7"/>
        <v>3624.5617715617727</v>
      </c>
      <c r="M14" s="296">
        <v>715.3</v>
      </c>
      <c r="N14" s="301">
        <f t="shared" si="7"/>
        <v>7100.6740250059538</v>
      </c>
      <c r="O14" s="296">
        <v>19405</v>
      </c>
      <c r="Q14" s="296">
        <v>1090</v>
      </c>
      <c r="R14" s="296">
        <v>1305</v>
      </c>
      <c r="S14" s="296">
        <v>1762</v>
      </c>
      <c r="T14" s="296">
        <v>619</v>
      </c>
      <c r="U14" s="296">
        <v>435</v>
      </c>
      <c r="V14" s="296">
        <v>6655</v>
      </c>
      <c r="W14" s="464">
        <v>8221</v>
      </c>
      <c r="X14" s="296">
        <v>5677</v>
      </c>
      <c r="Y14" s="296">
        <v>1354</v>
      </c>
      <c r="Z14" s="296">
        <v>508</v>
      </c>
      <c r="AA14" s="296">
        <v>3340</v>
      </c>
      <c r="AB14" s="296">
        <v>1127</v>
      </c>
      <c r="AC14" s="296">
        <v>7406</v>
      </c>
      <c r="AD14" s="296">
        <v>20561</v>
      </c>
    </row>
    <row r="15" spans="1:30" ht="12.75" hidden="1" customHeight="1">
      <c r="A15" s="445">
        <v>1972</v>
      </c>
      <c r="B15" s="296">
        <v>1104.2</v>
      </c>
      <c r="C15" s="301">
        <f t="shared" si="1"/>
        <v>1203.6800293685756</v>
      </c>
      <c r="D15" s="301">
        <f t="shared" si="2"/>
        <v>1671.3186851211074</v>
      </c>
      <c r="E15" s="301">
        <f t="shared" si="3"/>
        <v>601.85105540897109</v>
      </c>
      <c r="F15" s="296">
        <v>318</v>
      </c>
      <c r="G15" s="296">
        <v>6806.75</v>
      </c>
      <c r="H15" s="465">
        <v>8408</v>
      </c>
      <c r="I15" s="296">
        <v>6024.8</v>
      </c>
      <c r="J15" s="296">
        <v>1381.6</v>
      </c>
      <c r="K15" s="296">
        <v>327</v>
      </c>
      <c r="L15" s="296">
        <v>3724.400000000001</v>
      </c>
      <c r="M15" s="296">
        <v>731.9</v>
      </c>
      <c r="N15" s="301">
        <f t="shared" si="7"/>
        <v>7219.56189688021</v>
      </c>
      <c r="O15" s="296">
        <v>20024</v>
      </c>
      <c r="Q15" s="296">
        <v>1118</v>
      </c>
      <c r="R15" s="296">
        <v>1322</v>
      </c>
      <c r="S15" s="296">
        <v>1807</v>
      </c>
      <c r="T15" s="296">
        <v>633</v>
      </c>
      <c r="U15" s="296">
        <v>450</v>
      </c>
      <c r="V15" s="296">
        <v>6768</v>
      </c>
      <c r="W15" s="464">
        <v>8408</v>
      </c>
      <c r="X15" s="301">
        <f>X14*POWER(X20/X14, 1/6)</f>
        <v>5804.4610674648784</v>
      </c>
      <c r="Y15" s="296">
        <v>1382</v>
      </c>
      <c r="Z15" s="296">
        <v>517</v>
      </c>
      <c r="AA15" s="296">
        <v>3432</v>
      </c>
      <c r="AB15" s="296">
        <v>1154</v>
      </c>
      <c r="AC15" s="296">
        <v>7530</v>
      </c>
      <c r="AD15" s="296">
        <v>21020</v>
      </c>
    </row>
    <row r="16" spans="1:30" ht="12.75" hidden="1" customHeight="1">
      <c r="A16" s="445">
        <v>1973</v>
      </c>
      <c r="B16" s="296">
        <v>1132</v>
      </c>
      <c r="C16" s="301">
        <f t="shared" si="1"/>
        <v>1218.2480176211454</v>
      </c>
      <c r="D16" s="301">
        <f t="shared" si="2"/>
        <v>1715.7145328719723</v>
      </c>
      <c r="E16" s="301">
        <f t="shared" si="3"/>
        <v>615.16213720316637</v>
      </c>
      <c r="F16" s="296">
        <v>328</v>
      </c>
      <c r="G16" s="296">
        <v>6900.06</v>
      </c>
      <c r="H16" s="465">
        <v>8596</v>
      </c>
      <c r="I16" s="296">
        <v>6085.5</v>
      </c>
      <c r="J16" s="296">
        <v>1410.7</v>
      </c>
      <c r="K16" s="296">
        <v>328</v>
      </c>
      <c r="L16" s="296">
        <v>3948.9</v>
      </c>
      <c r="M16" s="296">
        <v>746.8</v>
      </c>
      <c r="N16" s="301">
        <f t="shared" si="7"/>
        <v>7337.4909955941894</v>
      </c>
      <c r="O16" s="296">
        <v>20389</v>
      </c>
      <c r="Q16" s="296">
        <v>1149</v>
      </c>
      <c r="R16" s="296">
        <v>1338</v>
      </c>
      <c r="S16" s="296">
        <v>1855</v>
      </c>
      <c r="T16" s="296">
        <v>647</v>
      </c>
      <c r="U16" s="296">
        <v>466</v>
      </c>
      <c r="V16" s="296">
        <v>6881</v>
      </c>
      <c r="W16" s="464">
        <v>8596</v>
      </c>
      <c r="X16" s="301">
        <f>X15*POWER(X21/X15, 1/6)</f>
        <v>5932.8993720655271</v>
      </c>
      <c r="Y16" s="296">
        <v>1410</v>
      </c>
      <c r="Z16" s="296">
        <v>527</v>
      </c>
      <c r="AA16" s="296">
        <v>3533</v>
      </c>
      <c r="AB16" s="296">
        <v>1181</v>
      </c>
      <c r="AC16" s="296">
        <v>7653</v>
      </c>
      <c r="AD16" s="296">
        <v>21525</v>
      </c>
    </row>
    <row r="17" spans="1:30" ht="12.75" hidden="1" customHeight="1">
      <c r="A17" s="445">
        <v>1974</v>
      </c>
      <c r="B17" s="296">
        <v>1158.0999999999999</v>
      </c>
      <c r="C17" s="301">
        <f t="shared" si="1"/>
        <v>1231.9055066079295</v>
      </c>
      <c r="D17" s="301">
        <f t="shared" si="2"/>
        <v>1761.9602076124568</v>
      </c>
      <c r="E17" s="301">
        <f t="shared" si="3"/>
        <v>630.37480211081811</v>
      </c>
      <c r="F17" s="296">
        <v>338</v>
      </c>
      <c r="G17" s="296">
        <v>6943.66</v>
      </c>
      <c r="H17" s="465">
        <v>8777</v>
      </c>
      <c r="I17" s="296">
        <v>6235.3</v>
      </c>
      <c r="J17" s="296">
        <v>1442.9</v>
      </c>
      <c r="K17" s="296">
        <v>333</v>
      </c>
      <c r="L17" s="296">
        <v>4069.5</v>
      </c>
      <c r="M17" s="296">
        <v>763.19999999999993</v>
      </c>
      <c r="N17" s="301">
        <f t="shared" si="7"/>
        <v>7457.3376406287207</v>
      </c>
      <c r="O17" s="296">
        <v>20945</v>
      </c>
      <c r="Q17" s="296">
        <v>1181</v>
      </c>
      <c r="R17" s="296">
        <v>1353</v>
      </c>
      <c r="S17" s="296">
        <v>1905</v>
      </c>
      <c r="T17" s="296">
        <v>663</v>
      </c>
      <c r="U17" s="296">
        <v>483</v>
      </c>
      <c r="V17" s="296">
        <v>6994</v>
      </c>
      <c r="W17" s="464">
        <v>8777</v>
      </c>
      <c r="X17" s="301">
        <f>X16*POWER(X22/X16, 1/6)</f>
        <v>6069.9232920565955</v>
      </c>
      <c r="Y17" s="296">
        <v>1443</v>
      </c>
      <c r="Z17" s="296">
        <v>537</v>
      </c>
      <c r="AA17" s="296">
        <v>3647</v>
      </c>
      <c r="AB17" s="296">
        <v>1211</v>
      </c>
      <c r="AC17" s="296">
        <v>7778</v>
      </c>
      <c r="AD17" s="296">
        <v>22061</v>
      </c>
    </row>
    <row r="18" spans="1:30" ht="12.75" hidden="1" customHeight="1">
      <c r="A18" s="445">
        <v>1975</v>
      </c>
      <c r="B18" s="296">
        <v>1186.3</v>
      </c>
      <c r="C18" s="301">
        <f t="shared" si="1"/>
        <v>1242.8314977973569</v>
      </c>
      <c r="D18" s="301">
        <f>D19*S18/S19</f>
        <v>1810.9806228373702</v>
      </c>
      <c r="E18" s="301">
        <f t="shared" si="3"/>
        <v>644.63667546174156</v>
      </c>
      <c r="F18" s="296">
        <v>348</v>
      </c>
      <c r="G18" s="296">
        <v>7026.3</v>
      </c>
      <c r="H18" s="465">
        <v>8937</v>
      </c>
      <c r="I18" s="296">
        <v>6350.2000000000007</v>
      </c>
      <c r="J18" s="296">
        <v>1474.9</v>
      </c>
      <c r="K18" s="296">
        <v>347</v>
      </c>
      <c r="L18" s="296">
        <v>4101.5</v>
      </c>
      <c r="M18" s="296">
        <v>777.9</v>
      </c>
      <c r="N18" s="301">
        <f t="shared" si="7"/>
        <v>7568.5553272207662</v>
      </c>
      <c r="O18" s="296">
        <v>21525</v>
      </c>
      <c r="Q18" s="296">
        <v>1212</v>
      </c>
      <c r="R18" s="296">
        <v>1365</v>
      </c>
      <c r="S18" s="296">
        <v>1958</v>
      </c>
      <c r="T18" s="296">
        <v>678</v>
      </c>
      <c r="U18" s="296">
        <v>500</v>
      </c>
      <c r="V18" s="296">
        <v>7100</v>
      </c>
      <c r="W18" s="464">
        <v>8937</v>
      </c>
      <c r="X18" s="301">
        <f>X17*POWER(X23/X17, 1/6)</f>
        <v>6238.1706819170076</v>
      </c>
      <c r="Y18" s="296">
        <v>1475</v>
      </c>
      <c r="Z18" s="296">
        <v>548</v>
      </c>
      <c r="AA18" s="296">
        <v>3777</v>
      </c>
      <c r="AB18" s="296">
        <v>1237</v>
      </c>
      <c r="AC18" s="296">
        <v>7894</v>
      </c>
      <c r="AD18" s="296">
        <v>22696</v>
      </c>
    </row>
    <row r="19" spans="1:30" ht="12.75" hidden="1" customHeight="1">
      <c r="A19" s="445">
        <v>1976</v>
      </c>
      <c r="B19" s="296">
        <v>1222.9000000000001</v>
      </c>
      <c r="C19" s="301">
        <f t="shared" si="1"/>
        <v>1250.1154919236417</v>
      </c>
      <c r="D19" s="296">
        <v>1871.1</v>
      </c>
      <c r="E19" s="301">
        <f t="shared" si="3"/>
        <v>656.99696569920866</v>
      </c>
      <c r="F19" s="296">
        <v>356</v>
      </c>
      <c r="G19" s="296">
        <v>7218.92</v>
      </c>
      <c r="H19" s="465">
        <v>9067</v>
      </c>
      <c r="I19" s="296">
        <v>6541.6</v>
      </c>
      <c r="J19" s="296">
        <v>1502.2</v>
      </c>
      <c r="K19" s="296">
        <v>351</v>
      </c>
      <c r="L19" s="296">
        <v>3847.5</v>
      </c>
      <c r="M19" s="296">
        <v>794</v>
      </c>
      <c r="N19" s="301">
        <f t="shared" si="7"/>
        <v>7659.6387774470104</v>
      </c>
      <c r="O19" s="296">
        <v>22083</v>
      </c>
      <c r="Q19" s="296">
        <v>1253</v>
      </c>
      <c r="R19" s="296">
        <v>1373</v>
      </c>
      <c r="S19" s="296">
        <v>2023</v>
      </c>
      <c r="T19" s="296">
        <v>691</v>
      </c>
      <c r="U19" s="296">
        <v>516</v>
      </c>
      <c r="V19" s="296">
        <v>7190</v>
      </c>
      <c r="W19" s="464">
        <v>9067</v>
      </c>
      <c r="X19" s="301">
        <f>X18*POWER(X24/X18, 1/6)</f>
        <v>6391.5642941223377</v>
      </c>
      <c r="Y19" s="296">
        <v>1502</v>
      </c>
      <c r="Z19" s="296">
        <v>559</v>
      </c>
      <c r="AA19" s="296">
        <v>3897</v>
      </c>
      <c r="AB19" s="296">
        <v>1262</v>
      </c>
      <c r="AC19" s="296">
        <v>7989</v>
      </c>
      <c r="AD19" s="296">
        <v>23278</v>
      </c>
    </row>
    <row r="20" spans="1:30" ht="12.75" hidden="1" customHeight="1">
      <c r="A20" s="445">
        <v>1977</v>
      </c>
      <c r="B20" s="296">
        <v>1259.2</v>
      </c>
      <c r="C20" s="301">
        <f t="shared" si="1"/>
        <v>1257.3994860499265</v>
      </c>
      <c r="D20" s="296">
        <v>1933.6</v>
      </c>
      <c r="E20" s="301">
        <f t="shared" si="3"/>
        <v>669.35725593667564</v>
      </c>
      <c r="F20" s="296">
        <v>365</v>
      </c>
      <c r="G20" s="296">
        <v>7277.91</v>
      </c>
      <c r="H20" s="465">
        <v>9220</v>
      </c>
      <c r="I20" s="296">
        <v>6524</v>
      </c>
      <c r="J20" s="296">
        <v>1531.9</v>
      </c>
      <c r="K20" s="296">
        <v>356</v>
      </c>
      <c r="L20" s="296">
        <v>3912.9</v>
      </c>
      <c r="M20" s="296">
        <v>806</v>
      </c>
      <c r="N20" s="301">
        <f t="shared" si="7"/>
        <v>7759.3511861157413</v>
      </c>
      <c r="O20" s="296">
        <v>22597</v>
      </c>
      <c r="Q20" s="296">
        <v>1288</v>
      </c>
      <c r="R20" s="296">
        <v>1381</v>
      </c>
      <c r="S20" s="296">
        <v>2090</v>
      </c>
      <c r="T20" s="296">
        <v>704</v>
      </c>
      <c r="U20" s="296">
        <v>533</v>
      </c>
      <c r="V20" s="296">
        <v>7287</v>
      </c>
      <c r="W20" s="465">
        <v>9220</v>
      </c>
      <c r="X20" s="296">
        <v>6486</v>
      </c>
      <c r="Y20" s="296">
        <v>1532</v>
      </c>
      <c r="Z20" s="296">
        <v>571</v>
      </c>
      <c r="AA20" s="296">
        <v>3997</v>
      </c>
      <c r="AB20" s="296">
        <v>1288</v>
      </c>
      <c r="AC20" s="296">
        <v>8093</v>
      </c>
      <c r="AD20" s="296">
        <v>23892</v>
      </c>
    </row>
    <row r="21" spans="1:30" ht="12.75" hidden="1" customHeight="1">
      <c r="A21" s="445">
        <v>1978</v>
      </c>
      <c r="B21" s="296">
        <v>1333</v>
      </c>
      <c r="C21" s="301">
        <f>C22*R21/R22</f>
        <v>1268.3254772393539</v>
      </c>
      <c r="D21" s="296">
        <v>1992.7</v>
      </c>
      <c r="E21" s="301">
        <f t="shared" si="3"/>
        <v>682.66833773087092</v>
      </c>
      <c r="F21" s="296">
        <v>372</v>
      </c>
      <c r="G21" s="296">
        <v>7379.67</v>
      </c>
      <c r="H21" s="465">
        <v>9373</v>
      </c>
      <c r="I21" s="296">
        <v>6661</v>
      </c>
      <c r="J21" s="296">
        <v>1565.1</v>
      </c>
      <c r="K21" s="296">
        <v>361</v>
      </c>
      <c r="L21" s="296">
        <v>3991.9</v>
      </c>
      <c r="M21" s="296">
        <v>815</v>
      </c>
      <c r="N21" s="301">
        <f t="shared" si="7"/>
        <v>7865.7750069064059</v>
      </c>
      <c r="O21" s="296">
        <v>23166</v>
      </c>
      <c r="Q21" s="296">
        <v>1327</v>
      </c>
      <c r="R21" s="296">
        <v>1393</v>
      </c>
      <c r="S21" s="296">
        <v>2156</v>
      </c>
      <c r="T21" s="296">
        <v>718</v>
      </c>
      <c r="U21" s="296">
        <v>548</v>
      </c>
      <c r="V21" s="296">
        <v>7396</v>
      </c>
      <c r="W21" s="465">
        <v>9374</v>
      </c>
      <c r="X21" s="296">
        <v>6619</v>
      </c>
      <c r="Y21" s="296">
        <v>1565</v>
      </c>
      <c r="Z21" s="296">
        <v>583</v>
      </c>
      <c r="AA21" s="296">
        <v>4085</v>
      </c>
      <c r="AB21" s="296">
        <v>1312</v>
      </c>
      <c r="AC21" s="296">
        <v>8204</v>
      </c>
      <c r="AD21" s="296">
        <v>24502</v>
      </c>
    </row>
    <row r="22" spans="1:30" ht="12.75" hidden="1" customHeight="1">
      <c r="A22" s="445">
        <v>1979</v>
      </c>
      <c r="B22" s="296">
        <v>1370.452</v>
      </c>
      <c r="C22" s="301">
        <f>C23*R22/R23</f>
        <v>1279.2514684287812</v>
      </c>
      <c r="D22" s="296">
        <v>2059.8000000000002</v>
      </c>
      <c r="E22" s="301">
        <f>E23*T22/T23</f>
        <v>693.12704485488143</v>
      </c>
      <c r="F22" s="296">
        <v>377</v>
      </c>
      <c r="G22" s="296">
        <v>7480.52</v>
      </c>
      <c r="H22" s="465">
        <v>9500</v>
      </c>
      <c r="I22" s="296">
        <v>6854</v>
      </c>
      <c r="J22" s="296">
        <v>1598</v>
      </c>
      <c r="K22" s="296">
        <v>366</v>
      </c>
      <c r="L22" s="296">
        <v>4060.3</v>
      </c>
      <c r="M22" s="296">
        <v>824</v>
      </c>
      <c r="N22" s="301">
        <f>N23*AC22/AC23</f>
        <v>7965.4874155751368</v>
      </c>
      <c r="O22" s="296">
        <v>23766</v>
      </c>
      <c r="Q22" s="296">
        <v>1370</v>
      </c>
      <c r="R22" s="296">
        <v>1405</v>
      </c>
      <c r="S22" s="296">
        <v>2231</v>
      </c>
      <c r="T22" s="296">
        <v>729</v>
      </c>
      <c r="U22" s="296">
        <v>561</v>
      </c>
      <c r="V22" s="296">
        <v>7494</v>
      </c>
      <c r="W22" s="465">
        <v>9499</v>
      </c>
      <c r="X22" s="296">
        <v>6804</v>
      </c>
      <c r="Y22" s="296">
        <v>1598</v>
      </c>
      <c r="Z22" s="296">
        <v>593</v>
      </c>
      <c r="AA22" s="296">
        <v>4156</v>
      </c>
      <c r="AB22" s="296">
        <v>1334</v>
      </c>
      <c r="AC22" s="296">
        <v>8308</v>
      </c>
      <c r="AD22" s="296">
        <v>25134</v>
      </c>
    </row>
    <row r="23" spans="1:30" ht="18" customHeight="1">
      <c r="A23" s="445">
        <v>1980</v>
      </c>
      <c r="B23" s="296">
        <v>1413.248</v>
      </c>
      <c r="C23" s="301">
        <f>C24*R23/R24</f>
        <v>1280.1619676945668</v>
      </c>
      <c r="D23" s="296">
        <v>2127.8000000000002</v>
      </c>
      <c r="E23" s="301">
        <f>E24*T23/T24</f>
        <v>701.68416886543548</v>
      </c>
      <c r="F23" s="296">
        <v>380</v>
      </c>
      <c r="G23" s="296">
        <v>7403.23</v>
      </c>
      <c r="H23" s="465">
        <v>9551</v>
      </c>
      <c r="I23" s="296">
        <v>7211</v>
      </c>
      <c r="J23" s="296">
        <v>1628.9</v>
      </c>
      <c r="K23" s="296">
        <v>363</v>
      </c>
      <c r="L23" s="296">
        <v>4121.5</v>
      </c>
      <c r="M23" s="296">
        <v>830</v>
      </c>
      <c r="N23" s="301">
        <f>N24*AC23/AC24</f>
        <v>8075.7463290069063</v>
      </c>
      <c r="O23" s="296">
        <v>24369</v>
      </c>
      <c r="Q23" s="296">
        <v>1413</v>
      </c>
      <c r="R23" s="296">
        <v>1406</v>
      </c>
      <c r="S23" s="296">
        <v>2306</v>
      </c>
      <c r="T23" s="296">
        <v>738</v>
      </c>
      <c r="U23" s="296">
        <v>572</v>
      </c>
      <c r="V23" s="296">
        <v>7504</v>
      </c>
      <c r="W23" s="465">
        <v>9551</v>
      </c>
      <c r="X23" s="296">
        <v>7152</v>
      </c>
      <c r="Y23" s="296">
        <v>1629</v>
      </c>
      <c r="Z23" s="296">
        <v>603</v>
      </c>
      <c r="AA23" s="296">
        <v>4208</v>
      </c>
      <c r="AB23" s="296">
        <v>1354</v>
      </c>
      <c r="AC23" s="296">
        <v>8423</v>
      </c>
      <c r="AD23" s="296">
        <v>25707</v>
      </c>
    </row>
    <row r="24" spans="1:30" ht="18" customHeight="1">
      <c r="A24" s="445">
        <v>1981</v>
      </c>
      <c r="B24" s="296">
        <v>1455.4190000000001</v>
      </c>
      <c r="C24" s="301">
        <f>C25*R24/R25</f>
        <v>1275.6094713656387</v>
      </c>
      <c r="D24" s="296">
        <v>2191.6</v>
      </c>
      <c r="E24" s="301">
        <f>E25*T24/T25</f>
        <v>708.33970976253306</v>
      </c>
      <c r="F24" s="296">
        <v>378</v>
      </c>
      <c r="G24" s="296">
        <v>7248.2300000000014</v>
      </c>
      <c r="H24" s="465">
        <v>9452</v>
      </c>
      <c r="I24" s="296">
        <v>7382</v>
      </c>
      <c r="J24" s="296">
        <v>1655</v>
      </c>
      <c r="K24" s="296">
        <v>367</v>
      </c>
      <c r="L24" s="296">
        <v>4154.2000000000007</v>
      </c>
      <c r="M24" s="296">
        <v>830</v>
      </c>
      <c r="N24" s="301">
        <f>N25*AC24/AC25</f>
        <v>8126.5613065015486</v>
      </c>
      <c r="O24" s="296">
        <v>24850</v>
      </c>
      <c r="Q24" s="296">
        <v>1455</v>
      </c>
      <c r="R24" s="296">
        <v>1401</v>
      </c>
      <c r="S24" s="296">
        <v>2377</v>
      </c>
      <c r="T24" s="296">
        <v>745</v>
      </c>
      <c r="U24" s="296">
        <v>582</v>
      </c>
      <c r="V24" s="296">
        <v>7391</v>
      </c>
      <c r="W24" s="465">
        <v>9452</v>
      </c>
      <c r="X24" s="296">
        <v>7217</v>
      </c>
      <c r="Y24" s="296">
        <v>1655</v>
      </c>
      <c r="Z24" s="296">
        <v>612</v>
      </c>
      <c r="AA24" s="296">
        <v>4273</v>
      </c>
      <c r="AB24" s="296">
        <v>1370</v>
      </c>
      <c r="AC24" s="296">
        <v>8476</v>
      </c>
      <c r="AD24" s="296">
        <v>26221</v>
      </c>
    </row>
    <row r="25" spans="1:30" ht="18" customHeight="1">
      <c r="A25" s="445">
        <v>1982</v>
      </c>
      <c r="B25" s="296">
        <v>1495.9290000000001</v>
      </c>
      <c r="C25" s="301">
        <f>C26*R25/R26</f>
        <v>1264.6834801762113</v>
      </c>
      <c r="D25" s="296">
        <v>2250.1</v>
      </c>
      <c r="E25" s="301">
        <f>E26*T25/T26</f>
        <v>714.99525065963064</v>
      </c>
      <c r="F25" s="296">
        <v>377</v>
      </c>
      <c r="G25" s="296">
        <v>7053.42</v>
      </c>
      <c r="H25" s="465">
        <v>9273</v>
      </c>
      <c r="I25" s="296">
        <v>7704</v>
      </c>
      <c r="J25" s="296">
        <v>1678.3</v>
      </c>
      <c r="K25" s="296">
        <v>377</v>
      </c>
      <c r="L25" s="296">
        <v>4239.3999999999996</v>
      </c>
      <c r="M25" s="296">
        <v>831</v>
      </c>
      <c r="N25" s="301">
        <f>N26*AC25/AC26</f>
        <v>8124.6437601809967</v>
      </c>
      <c r="O25" s="296">
        <v>25388</v>
      </c>
      <c r="Q25" s="296">
        <v>1499</v>
      </c>
      <c r="R25" s="296">
        <v>1389</v>
      </c>
      <c r="S25" s="296">
        <v>2442</v>
      </c>
      <c r="T25" s="296">
        <v>752</v>
      </c>
      <c r="U25" s="296">
        <v>591</v>
      </c>
      <c r="V25" s="296">
        <v>7255</v>
      </c>
      <c r="W25" s="465">
        <v>9273</v>
      </c>
      <c r="X25" s="296">
        <v>7354</v>
      </c>
      <c r="Y25" s="296">
        <v>1680</v>
      </c>
      <c r="Z25" s="296">
        <v>623</v>
      </c>
      <c r="AA25" s="296">
        <v>4355</v>
      </c>
      <c r="AB25" s="296">
        <v>1386</v>
      </c>
      <c r="AC25" s="296">
        <v>8474</v>
      </c>
      <c r="AD25" s="296">
        <v>26787</v>
      </c>
    </row>
    <row r="26" spans="1:30" ht="18" customHeight="1">
      <c r="A26" s="445">
        <v>1983</v>
      </c>
      <c r="B26" s="296">
        <v>1532.6469999999999</v>
      </c>
      <c r="C26" s="296">
        <v>1240.0999999999999</v>
      </c>
      <c r="D26" s="296">
        <v>2302.4</v>
      </c>
      <c r="E26" s="296">
        <v>720.7</v>
      </c>
      <c r="F26" s="296">
        <v>381</v>
      </c>
      <c r="G26" s="296">
        <v>7029.41</v>
      </c>
      <c r="H26" s="465">
        <v>9076</v>
      </c>
      <c r="I26" s="296">
        <v>7479</v>
      </c>
      <c r="J26" s="296">
        <v>1698.3</v>
      </c>
      <c r="K26" s="296">
        <v>379</v>
      </c>
      <c r="L26" s="296">
        <v>4323.6000000000004</v>
      </c>
      <c r="M26" s="296">
        <v>828</v>
      </c>
      <c r="N26" s="301">
        <f>N27*AC26/AC27</f>
        <v>8075.7463290069072</v>
      </c>
      <c r="O26" s="296">
        <v>25893</v>
      </c>
      <c r="Q26" s="296">
        <v>1536</v>
      </c>
      <c r="R26" s="296">
        <v>1362</v>
      </c>
      <c r="S26" s="296">
        <v>2499</v>
      </c>
      <c r="T26" s="296">
        <v>758</v>
      </c>
      <c r="U26" s="296">
        <v>600</v>
      </c>
      <c r="V26" s="296">
        <v>7145</v>
      </c>
      <c r="W26" s="465">
        <v>9077</v>
      </c>
      <c r="X26" s="296">
        <v>7436</v>
      </c>
      <c r="Y26" s="296">
        <v>1698</v>
      </c>
      <c r="Z26" s="296">
        <v>634</v>
      </c>
      <c r="AA26" s="296">
        <v>4438</v>
      </c>
      <c r="AB26" s="296">
        <v>1403</v>
      </c>
      <c r="AC26" s="296">
        <v>8423</v>
      </c>
      <c r="AD26" s="296">
        <v>27361</v>
      </c>
    </row>
    <row r="27" spans="1:30" ht="18" customHeight="1">
      <c r="A27" s="445">
        <v>1984</v>
      </c>
      <c r="B27" s="296">
        <v>1575.7470000000001</v>
      </c>
      <c r="C27" s="296">
        <v>1364.5</v>
      </c>
      <c r="D27" s="296">
        <v>2363</v>
      </c>
      <c r="E27" s="296">
        <v>730.1</v>
      </c>
      <c r="F27" s="296">
        <v>372</v>
      </c>
      <c r="G27" s="296">
        <v>6969.9</v>
      </c>
      <c r="H27" s="465">
        <v>8980</v>
      </c>
      <c r="I27" s="296">
        <v>7253</v>
      </c>
      <c r="J27" s="296">
        <v>1719</v>
      </c>
      <c r="K27" s="296">
        <v>381</v>
      </c>
      <c r="L27" s="296">
        <v>4419.3</v>
      </c>
      <c r="M27" s="296">
        <v>822</v>
      </c>
      <c r="N27" s="296">
        <v>8051.777</v>
      </c>
      <c r="O27" s="296">
        <v>26433</v>
      </c>
      <c r="Q27" s="296">
        <v>1574</v>
      </c>
      <c r="R27" s="296">
        <v>1348</v>
      </c>
      <c r="S27" s="296">
        <v>2565</v>
      </c>
      <c r="T27" s="296">
        <v>764</v>
      </c>
      <c r="U27" s="296">
        <v>605</v>
      </c>
      <c r="V27" s="296">
        <v>7073</v>
      </c>
      <c r="W27" s="465">
        <v>8980</v>
      </c>
      <c r="X27" s="296">
        <v>7254</v>
      </c>
      <c r="Y27" s="296">
        <v>1718</v>
      </c>
      <c r="Z27" s="296">
        <v>643</v>
      </c>
      <c r="AA27" s="296">
        <v>4527</v>
      </c>
      <c r="AB27" s="296">
        <v>1417</v>
      </c>
      <c r="AC27" s="296">
        <v>8398</v>
      </c>
      <c r="AD27" s="296">
        <v>27878</v>
      </c>
    </row>
    <row r="28" spans="1:30" ht="18" customHeight="1">
      <c r="A28" s="445">
        <v>1985</v>
      </c>
      <c r="B28" s="296">
        <v>1623.4</v>
      </c>
      <c r="C28" s="296">
        <v>1317.7</v>
      </c>
      <c r="D28" s="296">
        <v>2440.8000000000002</v>
      </c>
      <c r="E28" s="296">
        <v>770.1</v>
      </c>
      <c r="F28" s="296">
        <v>369</v>
      </c>
      <c r="G28" s="296">
        <v>7142.73</v>
      </c>
      <c r="H28" s="465">
        <v>9052</v>
      </c>
      <c r="I28" s="296">
        <v>7293</v>
      </c>
      <c r="J28" s="296">
        <v>1749.3</v>
      </c>
      <c r="K28" s="296">
        <v>392</v>
      </c>
      <c r="L28" s="296">
        <v>4530.3</v>
      </c>
      <c r="M28" s="296">
        <v>832</v>
      </c>
      <c r="N28" s="296">
        <v>8218.1980000000003</v>
      </c>
      <c r="O28" s="296">
        <v>26997</v>
      </c>
      <c r="Q28" s="296">
        <v>1621</v>
      </c>
      <c r="R28" s="296">
        <v>1363</v>
      </c>
      <c r="S28" s="296">
        <v>2650</v>
      </c>
      <c r="T28" s="296">
        <v>771</v>
      </c>
      <c r="U28" s="296">
        <v>612</v>
      </c>
      <c r="V28" s="296">
        <v>7140</v>
      </c>
      <c r="W28" s="465">
        <v>9052</v>
      </c>
      <c r="X28" s="296">
        <v>7293</v>
      </c>
      <c r="Y28" s="296">
        <v>1750</v>
      </c>
      <c r="Z28" s="296">
        <v>653</v>
      </c>
      <c r="AA28" s="296">
        <v>4628</v>
      </c>
      <c r="AB28" s="296">
        <v>1439</v>
      </c>
      <c r="AC28" s="296">
        <v>8578</v>
      </c>
      <c r="AD28" s="296">
        <v>28416</v>
      </c>
    </row>
    <row r="29" spans="1:30" ht="18" customHeight="1">
      <c r="A29" s="445">
        <v>1986</v>
      </c>
      <c r="B29" s="296">
        <v>1683.277</v>
      </c>
      <c r="C29" s="296">
        <v>1348.2</v>
      </c>
      <c r="D29" s="296">
        <v>2522.9</v>
      </c>
      <c r="E29" s="296">
        <v>779.5</v>
      </c>
      <c r="F29" s="296">
        <v>371</v>
      </c>
      <c r="G29" s="296">
        <v>7302.9400000000014</v>
      </c>
      <c r="H29" s="465">
        <v>9198</v>
      </c>
      <c r="I29" s="296">
        <v>7642</v>
      </c>
      <c r="J29" s="296">
        <v>1786.3</v>
      </c>
      <c r="K29" s="296">
        <v>395</v>
      </c>
      <c r="L29" s="296">
        <v>4645.3999999999996</v>
      </c>
      <c r="M29" s="296">
        <v>839</v>
      </c>
      <c r="N29" s="296">
        <v>8337.7279999999992</v>
      </c>
      <c r="O29" s="296">
        <v>27496</v>
      </c>
      <c r="Q29" s="296">
        <v>1682</v>
      </c>
      <c r="R29" s="296">
        <v>1389</v>
      </c>
      <c r="S29" s="296">
        <v>2737</v>
      </c>
      <c r="T29" s="296">
        <v>781</v>
      </c>
      <c r="U29" s="296">
        <v>623</v>
      </c>
      <c r="V29" s="296">
        <v>7312</v>
      </c>
      <c r="W29" s="465">
        <v>9198</v>
      </c>
      <c r="X29" s="296">
        <v>7642</v>
      </c>
      <c r="Y29" s="296">
        <v>1787</v>
      </c>
      <c r="Z29" s="296">
        <v>665</v>
      </c>
      <c r="AA29" s="296">
        <v>4741</v>
      </c>
      <c r="AB29" s="296">
        <v>1466</v>
      </c>
      <c r="AC29" s="296">
        <v>8707</v>
      </c>
      <c r="AD29" s="296">
        <v>29008</v>
      </c>
    </row>
    <row r="30" spans="1:30" ht="18" customHeight="1">
      <c r="A30" s="445">
        <v>1987</v>
      </c>
      <c r="B30" s="296">
        <v>1743.165</v>
      </c>
      <c r="C30" s="296">
        <v>1361.2</v>
      </c>
      <c r="D30" s="296">
        <v>2616.5</v>
      </c>
      <c r="E30" s="296">
        <v>808.7</v>
      </c>
      <c r="F30" s="296">
        <v>373</v>
      </c>
      <c r="G30" s="296">
        <v>7468.3700000000008</v>
      </c>
      <c r="H30" s="465">
        <v>9348</v>
      </c>
      <c r="I30" s="296">
        <v>8006</v>
      </c>
      <c r="J30" s="301">
        <f>J29*POWER(J$38/J$29, 1/9)</f>
        <v>1795.9446166608266</v>
      </c>
      <c r="K30" s="296">
        <v>389</v>
      </c>
      <c r="L30" s="296">
        <v>4785.3999999999996</v>
      </c>
      <c r="M30" s="296">
        <v>844</v>
      </c>
      <c r="N30" s="296">
        <v>8437.1280000000006</v>
      </c>
      <c r="O30" s="296">
        <v>28108</v>
      </c>
      <c r="Q30" s="296">
        <v>1739</v>
      </c>
      <c r="R30" s="296">
        <v>1410</v>
      </c>
      <c r="S30" s="296">
        <v>2839</v>
      </c>
      <c r="T30" s="296">
        <v>788</v>
      </c>
      <c r="U30" s="296">
        <v>634</v>
      </c>
      <c r="V30" s="296">
        <v>7477</v>
      </c>
      <c r="W30" s="465">
        <v>9348</v>
      </c>
      <c r="X30" s="296">
        <v>8006</v>
      </c>
      <c r="Y30" s="296">
        <v>1822</v>
      </c>
      <c r="Z30" s="296">
        <v>674</v>
      </c>
      <c r="AA30" s="296">
        <v>4866</v>
      </c>
      <c r="AB30" s="296">
        <v>1485</v>
      </c>
      <c r="AC30" s="296">
        <v>8817</v>
      </c>
      <c r="AD30" s="296">
        <v>29626</v>
      </c>
    </row>
    <row r="31" spans="1:30" ht="18" customHeight="1">
      <c r="A31" s="445">
        <v>1988</v>
      </c>
      <c r="B31" s="296">
        <v>1800.549</v>
      </c>
      <c r="C31" s="296">
        <v>1365.5</v>
      </c>
      <c r="D31" s="296">
        <v>2700.7</v>
      </c>
      <c r="E31" s="296">
        <v>803.1</v>
      </c>
      <c r="F31" s="296">
        <v>375</v>
      </c>
      <c r="G31" s="296">
        <v>7622.7000000000007</v>
      </c>
      <c r="H31" s="296">
        <v>9461</v>
      </c>
      <c r="I31" s="296">
        <v>8385</v>
      </c>
      <c r="J31" s="301">
        <f t="shared" ref="J31:J37" si="8">J30*POWER(J$38/J$29, 1/9)</f>
        <v>1805.6413066746925</v>
      </c>
      <c r="K31" s="296">
        <v>399</v>
      </c>
      <c r="L31" s="296">
        <v>4943.1000000000004</v>
      </c>
      <c r="M31" s="296">
        <v>844</v>
      </c>
      <c r="N31" s="296">
        <v>8499.7610000000004</v>
      </c>
      <c r="O31" s="296">
        <v>28610</v>
      </c>
      <c r="Q31" s="296">
        <v>1791</v>
      </c>
      <c r="R31" s="296">
        <v>1434</v>
      </c>
      <c r="S31" s="296">
        <v>2928</v>
      </c>
      <c r="T31" s="296">
        <v>793</v>
      </c>
      <c r="U31" s="296">
        <v>645</v>
      </c>
      <c r="V31" s="296">
        <v>7639</v>
      </c>
      <c r="W31" s="296">
        <v>9462</v>
      </c>
      <c r="X31" s="296">
        <v>8385</v>
      </c>
      <c r="Y31" s="296">
        <v>1858</v>
      </c>
      <c r="Z31" s="296">
        <v>682</v>
      </c>
      <c r="AA31" s="296">
        <v>5002</v>
      </c>
      <c r="AB31" s="296">
        <v>1499</v>
      </c>
      <c r="AC31" s="296">
        <v>8889</v>
      </c>
      <c r="AD31" s="296">
        <v>30124</v>
      </c>
    </row>
    <row r="32" spans="1:30" ht="18" customHeight="1">
      <c r="A32" s="445">
        <v>1989</v>
      </c>
      <c r="B32" s="296">
        <v>1845.5920000000001</v>
      </c>
      <c r="C32" s="296">
        <v>1439.7</v>
      </c>
      <c r="D32" s="296">
        <v>2789.5</v>
      </c>
      <c r="E32" s="296">
        <v>805.3</v>
      </c>
      <c r="F32" s="296">
        <v>381</v>
      </c>
      <c r="G32" s="296">
        <v>7769.58</v>
      </c>
      <c r="H32" s="296">
        <v>9544</v>
      </c>
      <c r="I32" s="296">
        <v>8481</v>
      </c>
      <c r="J32" s="301">
        <f t="shared" si="8"/>
        <v>1815.3903511967949</v>
      </c>
      <c r="K32" s="296">
        <v>402</v>
      </c>
      <c r="L32" s="296">
        <v>5100.1000000000004</v>
      </c>
      <c r="M32" s="296">
        <v>843</v>
      </c>
      <c r="N32" s="296">
        <v>8563.0840000000007</v>
      </c>
      <c r="O32" s="296">
        <v>29173</v>
      </c>
      <c r="Q32" s="296">
        <v>1847</v>
      </c>
      <c r="R32" s="296">
        <v>1462</v>
      </c>
      <c r="S32" s="296">
        <v>3026</v>
      </c>
      <c r="T32" s="296">
        <v>798</v>
      </c>
      <c r="U32" s="296">
        <v>656</v>
      </c>
      <c r="V32" s="296">
        <v>7796</v>
      </c>
      <c r="W32" s="296">
        <v>9545</v>
      </c>
      <c r="X32" s="296">
        <v>8481</v>
      </c>
      <c r="Y32" s="296">
        <v>1892</v>
      </c>
      <c r="Z32" s="296">
        <v>688</v>
      </c>
      <c r="AA32" s="296">
        <v>5143</v>
      </c>
      <c r="AB32" s="296">
        <v>1514</v>
      </c>
      <c r="AC32" s="296">
        <v>8964</v>
      </c>
      <c r="AD32" s="296">
        <v>30682</v>
      </c>
    </row>
    <row r="33" spans="1:30" ht="18" customHeight="1">
      <c r="A33" s="445">
        <v>1990</v>
      </c>
      <c r="B33" s="296">
        <v>1895.963</v>
      </c>
      <c r="C33" s="296">
        <v>1456.9</v>
      </c>
      <c r="D33" s="296">
        <v>2880.1</v>
      </c>
      <c r="E33" s="296">
        <v>808.6</v>
      </c>
      <c r="F33" s="296">
        <v>387</v>
      </c>
      <c r="G33" s="296">
        <v>7954.1900000000014</v>
      </c>
      <c r="H33" s="465">
        <v>9686</v>
      </c>
      <c r="I33" s="296">
        <v>8611</v>
      </c>
      <c r="J33" s="301">
        <f t="shared" si="8"/>
        <v>1825.1920329003476</v>
      </c>
      <c r="K33" s="296">
        <v>401</v>
      </c>
      <c r="L33" s="296">
        <v>5234.8</v>
      </c>
      <c r="M33" s="296">
        <v>841</v>
      </c>
      <c r="N33" s="296">
        <v>8592.5409999999993</v>
      </c>
      <c r="O33" s="296">
        <v>29246</v>
      </c>
      <c r="Q33" s="296">
        <v>1893</v>
      </c>
      <c r="R33" s="296">
        <v>1487</v>
      </c>
      <c r="S33" s="296">
        <v>3121</v>
      </c>
      <c r="T33" s="296">
        <v>801</v>
      </c>
      <c r="U33" s="296">
        <v>667</v>
      </c>
      <c r="V33" s="296">
        <v>8019</v>
      </c>
      <c r="W33" s="465">
        <v>9686</v>
      </c>
      <c r="X33" s="296">
        <v>8311</v>
      </c>
      <c r="Y33" s="296">
        <v>1919</v>
      </c>
      <c r="Z33" s="296">
        <v>692</v>
      </c>
      <c r="AA33" s="296">
        <v>5288</v>
      </c>
      <c r="AB33" s="296">
        <v>1523</v>
      </c>
      <c r="AC33" s="296">
        <v>9003</v>
      </c>
      <c r="AD33" s="296">
        <v>31247</v>
      </c>
    </row>
    <row r="34" spans="1:30" ht="18" customHeight="1">
      <c r="A34" s="445">
        <v>1991</v>
      </c>
      <c r="B34" s="296">
        <v>1952.752</v>
      </c>
      <c r="C34" s="296">
        <v>1489</v>
      </c>
      <c r="D34" s="296">
        <v>2976.6</v>
      </c>
      <c r="E34" s="296">
        <v>812.6</v>
      </c>
      <c r="F34" s="296">
        <v>395</v>
      </c>
      <c r="G34" s="296">
        <v>8083.4040000000014</v>
      </c>
      <c r="H34" s="296">
        <v>11679</v>
      </c>
      <c r="I34" s="296">
        <v>8611</v>
      </c>
      <c r="J34" s="301">
        <f t="shared" si="8"/>
        <v>1835.0466359847783</v>
      </c>
      <c r="K34" s="296">
        <v>397</v>
      </c>
      <c r="L34" s="296">
        <v>5320.9</v>
      </c>
      <c r="M34" s="296">
        <v>837</v>
      </c>
      <c r="N34" s="296">
        <v>8582</v>
      </c>
      <c r="O34" s="296">
        <v>29700</v>
      </c>
      <c r="Q34" s="296">
        <v>1951</v>
      </c>
      <c r="R34" s="296">
        <v>1513</v>
      </c>
      <c r="S34" s="296">
        <v>3217</v>
      </c>
      <c r="T34" s="296">
        <v>803</v>
      </c>
      <c r="U34" s="296">
        <v>679</v>
      </c>
      <c r="V34" s="296">
        <v>8122</v>
      </c>
      <c r="W34" s="296">
        <v>11679</v>
      </c>
      <c r="X34" s="296">
        <v>8507</v>
      </c>
      <c r="Y34" s="296">
        <v>1948</v>
      </c>
      <c r="Z34" s="296">
        <v>694</v>
      </c>
      <c r="AA34" s="296">
        <v>5431</v>
      </c>
      <c r="AB34" s="296">
        <v>1528</v>
      </c>
      <c r="AC34" s="296">
        <v>9059</v>
      </c>
      <c r="AD34" s="296">
        <v>31812</v>
      </c>
    </row>
    <row r="35" spans="1:30" ht="18" customHeight="1">
      <c r="A35" s="445">
        <v>1992</v>
      </c>
      <c r="B35" s="296">
        <v>2006.7550000000001</v>
      </c>
      <c r="C35" s="296">
        <v>1507.3</v>
      </c>
      <c r="D35" s="296">
        <v>3047.8</v>
      </c>
      <c r="E35" s="296">
        <v>788.9</v>
      </c>
      <c r="F35" s="296">
        <v>401</v>
      </c>
      <c r="G35" s="296">
        <v>8232.3459999999995</v>
      </c>
      <c r="H35" s="296">
        <v>12309</v>
      </c>
      <c r="I35" s="296">
        <v>8357</v>
      </c>
      <c r="J35" s="301">
        <f t="shared" si="8"/>
        <v>1844.954446183968</v>
      </c>
      <c r="K35" s="296">
        <v>389</v>
      </c>
      <c r="L35" s="296">
        <v>5450.7</v>
      </c>
      <c r="M35" s="296">
        <v>832</v>
      </c>
      <c r="N35" s="296">
        <v>8634</v>
      </c>
      <c r="O35" s="296">
        <v>30179</v>
      </c>
      <c r="Q35" s="296">
        <v>2004</v>
      </c>
      <c r="R35" s="296">
        <v>1538</v>
      </c>
      <c r="S35" s="296">
        <v>3295</v>
      </c>
      <c r="T35" s="296">
        <v>804</v>
      </c>
      <c r="U35" s="296">
        <v>690</v>
      </c>
      <c r="V35" s="296">
        <v>8286</v>
      </c>
      <c r="W35" s="296">
        <v>12309</v>
      </c>
      <c r="X35" s="296">
        <v>8712</v>
      </c>
      <c r="Y35" s="296">
        <v>1973</v>
      </c>
      <c r="Z35" s="296">
        <v>696</v>
      </c>
      <c r="AA35" s="296">
        <v>5574</v>
      </c>
      <c r="AB35" s="296">
        <v>1533</v>
      </c>
      <c r="AC35" s="296">
        <v>9102</v>
      </c>
      <c r="AD35" s="296">
        <v>32356</v>
      </c>
    </row>
    <row r="36" spans="1:30" ht="18" customHeight="1">
      <c r="A36" s="445">
        <v>1993</v>
      </c>
      <c r="B36" s="296">
        <v>2060.384</v>
      </c>
      <c r="C36" s="296">
        <v>1534.2</v>
      </c>
      <c r="D36" s="296">
        <v>3119.6</v>
      </c>
      <c r="E36" s="296">
        <v>790.6</v>
      </c>
      <c r="F36" s="296">
        <v>410</v>
      </c>
      <c r="G36" s="296">
        <v>8395.6959999999999</v>
      </c>
      <c r="H36" s="296">
        <v>12712</v>
      </c>
      <c r="I36" s="296">
        <v>8726</v>
      </c>
      <c r="J36" s="301">
        <f t="shared" si="8"/>
        <v>1854.9157507745363</v>
      </c>
      <c r="K36" s="296">
        <v>388</v>
      </c>
      <c r="L36" s="296">
        <v>5581.4</v>
      </c>
      <c r="M36" s="296">
        <v>827</v>
      </c>
      <c r="N36" s="296">
        <v>8672</v>
      </c>
      <c r="O36" s="296">
        <v>30633</v>
      </c>
      <c r="Q36" s="296">
        <v>2056</v>
      </c>
      <c r="R36" s="296">
        <v>1561</v>
      </c>
      <c r="S36" s="296">
        <v>3370</v>
      </c>
      <c r="T36" s="296">
        <v>802</v>
      </c>
      <c r="U36" s="296">
        <v>701</v>
      </c>
      <c r="V36" s="296">
        <v>8445</v>
      </c>
      <c r="W36" s="296">
        <v>12712</v>
      </c>
      <c r="X36" s="296">
        <v>8725</v>
      </c>
      <c r="Y36" s="296">
        <v>1997</v>
      </c>
      <c r="Z36" s="296">
        <v>696</v>
      </c>
      <c r="AA36" s="296">
        <v>5722</v>
      </c>
      <c r="AB36" s="296">
        <v>1536</v>
      </c>
      <c r="AC36" s="296">
        <v>9137</v>
      </c>
      <c r="AD36" s="296">
        <v>32902</v>
      </c>
    </row>
    <row r="37" spans="1:30" ht="18" customHeight="1">
      <c r="A37" s="445">
        <v>1994</v>
      </c>
      <c r="B37" s="296">
        <v>2110.4859999999999</v>
      </c>
      <c r="C37" s="296">
        <v>1554.1494</v>
      </c>
      <c r="D37" s="296">
        <v>3185.8</v>
      </c>
      <c r="E37" s="296">
        <v>807.08551999999997</v>
      </c>
      <c r="F37" s="296">
        <v>422</v>
      </c>
      <c r="G37" s="296">
        <v>8554.6990000000005</v>
      </c>
      <c r="H37" s="296">
        <v>12890</v>
      </c>
      <c r="I37" s="296">
        <v>8939</v>
      </c>
      <c r="J37" s="301">
        <f t="shared" si="8"/>
        <v>1864.9308385841705</v>
      </c>
      <c r="K37" s="296">
        <v>387</v>
      </c>
      <c r="L37" s="296">
        <v>5712.7</v>
      </c>
      <c r="M37" s="296">
        <v>822</v>
      </c>
      <c r="N37" s="296">
        <v>8695</v>
      </c>
      <c r="O37" s="296">
        <v>31013</v>
      </c>
      <c r="Q37" s="296">
        <v>2106</v>
      </c>
      <c r="R37" s="296">
        <v>1584</v>
      </c>
      <c r="S37" s="296">
        <v>3438</v>
      </c>
      <c r="T37" s="296">
        <v>800</v>
      </c>
      <c r="U37" s="296">
        <v>713</v>
      </c>
      <c r="V37" s="296">
        <v>8605</v>
      </c>
      <c r="W37" s="296">
        <v>12890</v>
      </c>
      <c r="X37" s="296">
        <v>8938</v>
      </c>
      <c r="Y37" s="296">
        <v>2021</v>
      </c>
      <c r="Z37" s="296">
        <v>695</v>
      </c>
      <c r="AA37" s="296">
        <v>5872</v>
      </c>
      <c r="AB37" s="296">
        <v>1538</v>
      </c>
      <c r="AC37" s="296">
        <v>9154</v>
      </c>
      <c r="AD37" s="296">
        <v>33331</v>
      </c>
    </row>
    <row r="38" spans="1:30" ht="18" customHeight="1">
      <c r="A38" s="445">
        <v>1995</v>
      </c>
      <c r="B38" s="296">
        <v>2152.8380000000002</v>
      </c>
      <c r="C38" s="296">
        <v>1577.1121000000001</v>
      </c>
      <c r="D38" s="296">
        <v>3254.2</v>
      </c>
      <c r="E38" s="296">
        <v>838.45042000000001</v>
      </c>
      <c r="F38" s="296">
        <v>429</v>
      </c>
      <c r="G38" s="296">
        <v>8729.7540000000008</v>
      </c>
      <c r="H38" s="296">
        <v>13184</v>
      </c>
      <c r="I38" s="296">
        <v>9173</v>
      </c>
      <c r="J38" s="296">
        <v>1875</v>
      </c>
      <c r="K38" s="296">
        <v>370</v>
      </c>
      <c r="L38" s="296">
        <v>5848.2000000000007</v>
      </c>
      <c r="M38" s="296">
        <v>810</v>
      </c>
      <c r="N38" s="296">
        <v>8734</v>
      </c>
      <c r="O38" s="296">
        <v>31447</v>
      </c>
      <c r="Q38" s="296">
        <v>2151</v>
      </c>
      <c r="R38" s="296">
        <v>1611</v>
      </c>
      <c r="S38" s="296">
        <v>3509</v>
      </c>
      <c r="T38" s="296">
        <v>797</v>
      </c>
      <c r="U38" s="296">
        <v>726</v>
      </c>
      <c r="V38" s="296">
        <v>8772</v>
      </c>
      <c r="W38" s="296">
        <v>13184</v>
      </c>
      <c r="X38" s="296">
        <v>9173</v>
      </c>
      <c r="Y38" s="296">
        <v>2047</v>
      </c>
      <c r="Z38" s="296">
        <v>695</v>
      </c>
      <c r="AA38" s="296">
        <v>6024</v>
      </c>
      <c r="AB38" s="296">
        <v>1542</v>
      </c>
      <c r="AC38" s="296">
        <v>9196</v>
      </c>
      <c r="AD38" s="296">
        <v>33769</v>
      </c>
    </row>
    <row r="39" spans="1:30" ht="18" customHeight="1">
      <c r="A39" s="445">
        <v>1996</v>
      </c>
      <c r="B39" s="296">
        <v>2203.2289999999998</v>
      </c>
      <c r="C39" s="296">
        <v>1611.4522999999999</v>
      </c>
      <c r="D39" s="296">
        <v>3322.7</v>
      </c>
      <c r="E39" s="296">
        <v>805.64596000000006</v>
      </c>
      <c r="F39" s="296">
        <v>434</v>
      </c>
      <c r="G39" s="296">
        <v>8875.4939999999988</v>
      </c>
      <c r="H39" s="296">
        <v>13355</v>
      </c>
      <c r="I39" s="296">
        <v>9409</v>
      </c>
      <c r="J39" s="296">
        <v>1918</v>
      </c>
      <c r="K39" s="296">
        <v>365</v>
      </c>
      <c r="L39" s="296">
        <v>6019.1</v>
      </c>
      <c r="M39" s="296">
        <v>796</v>
      </c>
      <c r="N39" s="296">
        <v>8768</v>
      </c>
      <c r="O39" s="296">
        <v>31751</v>
      </c>
      <c r="Q39" s="296">
        <v>2203</v>
      </c>
      <c r="R39" s="296">
        <v>1639</v>
      </c>
      <c r="S39" s="296">
        <v>3579</v>
      </c>
      <c r="T39" s="296">
        <v>794</v>
      </c>
      <c r="U39" s="296">
        <v>738</v>
      </c>
      <c r="V39" s="296">
        <v>8935</v>
      </c>
      <c r="W39" s="296">
        <v>13355</v>
      </c>
      <c r="X39" s="296">
        <v>9409</v>
      </c>
      <c r="Y39" s="296">
        <v>2072</v>
      </c>
      <c r="Z39" s="296">
        <v>694</v>
      </c>
      <c r="AA39" s="296">
        <v>6178</v>
      </c>
      <c r="AB39" s="296">
        <v>1543</v>
      </c>
      <c r="AC39" s="296">
        <v>9223</v>
      </c>
      <c r="AD39" s="296">
        <v>34143</v>
      </c>
    </row>
    <row r="40" spans="1:30" ht="18" customHeight="1">
      <c r="A40" s="445">
        <v>1997</v>
      </c>
      <c r="B40" s="296">
        <v>2243.6590000000001</v>
      </c>
      <c r="C40" s="296">
        <v>1640.9494999999999</v>
      </c>
      <c r="D40" s="296">
        <v>3391.1</v>
      </c>
      <c r="E40" s="296">
        <v>809.76540999999997</v>
      </c>
      <c r="F40" s="296">
        <v>436</v>
      </c>
      <c r="G40" s="296">
        <v>9021.9959999999992</v>
      </c>
      <c r="H40" s="296">
        <v>13527</v>
      </c>
      <c r="I40" s="296">
        <v>9616</v>
      </c>
      <c r="J40" s="296">
        <v>1940</v>
      </c>
      <c r="K40" s="296">
        <v>354</v>
      </c>
      <c r="L40" s="296">
        <v>6167.4000000000005</v>
      </c>
      <c r="M40" s="296">
        <v>781</v>
      </c>
      <c r="N40" s="296">
        <v>8792</v>
      </c>
      <c r="O40" s="296">
        <v>31989</v>
      </c>
      <c r="Q40" s="296">
        <v>2249</v>
      </c>
      <c r="R40" s="296">
        <v>1666</v>
      </c>
      <c r="S40" s="296">
        <v>3655</v>
      </c>
      <c r="T40" s="296">
        <v>792</v>
      </c>
      <c r="U40" s="296">
        <v>748</v>
      </c>
      <c r="V40" s="296">
        <v>9088</v>
      </c>
      <c r="W40" s="296">
        <v>13527</v>
      </c>
      <c r="X40" s="296">
        <v>9615</v>
      </c>
      <c r="Y40" s="296">
        <v>2097</v>
      </c>
      <c r="Z40" s="296">
        <v>693</v>
      </c>
      <c r="AA40" s="296">
        <v>6331</v>
      </c>
      <c r="AB40" s="296">
        <v>1543</v>
      </c>
      <c r="AC40" s="296">
        <v>9244</v>
      </c>
      <c r="AD40" s="296">
        <v>34402</v>
      </c>
    </row>
    <row r="41" spans="1:30" ht="18" customHeight="1">
      <c r="A41" s="445">
        <v>1998</v>
      </c>
      <c r="B41" s="296">
        <v>2280.6</v>
      </c>
      <c r="C41" s="296">
        <v>1662.3096</v>
      </c>
      <c r="D41" s="296">
        <v>3454.5</v>
      </c>
      <c r="E41" s="296">
        <v>807.65776000000005</v>
      </c>
      <c r="F41" s="296">
        <v>437</v>
      </c>
      <c r="G41" s="296">
        <v>9151.4480000000003</v>
      </c>
      <c r="H41" s="296">
        <v>13640</v>
      </c>
      <c r="I41" s="296">
        <v>9793</v>
      </c>
      <c r="J41" s="296">
        <v>1970</v>
      </c>
      <c r="K41" s="296">
        <v>346</v>
      </c>
      <c r="L41" s="296">
        <v>6312.7000000000007</v>
      </c>
      <c r="M41" s="296">
        <v>770</v>
      </c>
      <c r="N41" s="296">
        <v>8821</v>
      </c>
      <c r="O41" s="296">
        <v>32239</v>
      </c>
      <c r="Q41" s="296">
        <v>2291</v>
      </c>
      <c r="R41" s="296">
        <v>1688</v>
      </c>
      <c r="S41" s="296">
        <v>3724</v>
      </c>
      <c r="T41" s="296">
        <v>791</v>
      </c>
      <c r="U41" s="296">
        <v>756</v>
      </c>
      <c r="V41" s="296">
        <v>9225</v>
      </c>
      <c r="W41" s="296">
        <v>13640</v>
      </c>
      <c r="X41" s="296">
        <v>9794</v>
      </c>
      <c r="Y41" s="296">
        <v>2120</v>
      </c>
      <c r="Z41" s="296">
        <v>690</v>
      </c>
      <c r="AA41" s="296">
        <v>6482</v>
      </c>
      <c r="AB41" s="296">
        <v>1540</v>
      </c>
      <c r="AC41" s="296">
        <v>9270</v>
      </c>
      <c r="AD41" s="296">
        <v>34619</v>
      </c>
    </row>
    <row r="42" spans="1:30" ht="18" customHeight="1">
      <c r="A42" s="445">
        <v>1999</v>
      </c>
      <c r="B42" s="296">
        <v>2333.35</v>
      </c>
      <c r="C42" s="296">
        <v>1697.4546</v>
      </c>
      <c r="D42" s="296">
        <v>3510.7</v>
      </c>
      <c r="E42" s="296">
        <v>817.62892999999997</v>
      </c>
      <c r="F42" s="296">
        <v>435</v>
      </c>
      <c r="G42" s="296">
        <v>9305.4549999999999</v>
      </c>
      <c r="H42" s="296">
        <v>13333</v>
      </c>
      <c r="I42" s="296">
        <v>9954</v>
      </c>
      <c r="J42" s="296">
        <v>1994</v>
      </c>
      <c r="K42" s="296">
        <v>338</v>
      </c>
      <c r="L42" s="296">
        <v>6454.9</v>
      </c>
      <c r="M42" s="296">
        <v>756</v>
      </c>
      <c r="N42" s="296">
        <v>8835</v>
      </c>
      <c r="O42" s="296">
        <v>32484</v>
      </c>
      <c r="Q42" s="296">
        <v>2335</v>
      </c>
      <c r="R42" s="296">
        <v>1706</v>
      </c>
      <c r="S42" s="296">
        <v>3787</v>
      </c>
      <c r="T42" s="296">
        <v>790</v>
      </c>
      <c r="U42" s="296">
        <v>763</v>
      </c>
      <c r="V42" s="296">
        <v>9352</v>
      </c>
      <c r="W42" s="296">
        <v>13816</v>
      </c>
      <c r="X42" s="296">
        <v>9953</v>
      </c>
      <c r="Y42" s="296">
        <v>2142</v>
      </c>
      <c r="Z42" s="296">
        <v>685</v>
      </c>
      <c r="AA42" s="296">
        <v>6631</v>
      </c>
      <c r="AB42" s="296">
        <v>1574</v>
      </c>
      <c r="AC42" s="296">
        <v>9278</v>
      </c>
      <c r="AD42" s="296">
        <v>34798</v>
      </c>
    </row>
    <row r="43" spans="1:30" ht="18" customHeight="1">
      <c r="A43" s="445">
        <v>2000</v>
      </c>
      <c r="B43" s="296">
        <v>2383.1379999999999</v>
      </c>
      <c r="C43" s="296">
        <v>1715.0941499999999</v>
      </c>
      <c r="D43" s="296">
        <v>3570.1</v>
      </c>
      <c r="E43" s="296">
        <v>810.33510000000001</v>
      </c>
      <c r="F43" s="296">
        <v>436</v>
      </c>
      <c r="G43" s="296">
        <v>9358.2469999999994</v>
      </c>
      <c r="H43" s="296">
        <v>13625</v>
      </c>
      <c r="I43" s="296">
        <v>10130.085999999999</v>
      </c>
      <c r="J43" s="296">
        <v>2020</v>
      </c>
      <c r="K43" s="296">
        <v>332</v>
      </c>
      <c r="L43" s="296">
        <v>6589</v>
      </c>
      <c r="M43" s="296">
        <v>746</v>
      </c>
      <c r="N43" s="296">
        <v>8862</v>
      </c>
      <c r="O43" s="296">
        <v>33466</v>
      </c>
      <c r="Q43" s="296">
        <v>2379</v>
      </c>
      <c r="R43" s="296">
        <v>1722</v>
      </c>
      <c r="S43" s="296">
        <v>3853</v>
      </c>
      <c r="T43" s="296">
        <v>791</v>
      </c>
      <c r="U43" s="296">
        <v>772</v>
      </c>
      <c r="V43" s="296">
        <v>9477</v>
      </c>
      <c r="W43" s="296">
        <v>14163</v>
      </c>
      <c r="X43" s="296">
        <v>10130</v>
      </c>
      <c r="Y43" s="296">
        <v>2163</v>
      </c>
      <c r="Z43" s="296">
        <v>681</v>
      </c>
      <c r="AA43" s="296">
        <v>6772</v>
      </c>
      <c r="AB43" s="296">
        <v>1532</v>
      </c>
      <c r="AC43" s="296">
        <v>9308</v>
      </c>
      <c r="AD43" s="296">
        <v>35078</v>
      </c>
    </row>
    <row r="44" spans="1:30" ht="18" customHeight="1">
      <c r="A44" s="445">
        <v>2001</v>
      </c>
      <c r="B44" s="296">
        <v>2436.4</v>
      </c>
      <c r="C44" s="296">
        <v>1729.7375</v>
      </c>
      <c r="D44" s="296">
        <v>3633.7</v>
      </c>
      <c r="E44" s="296">
        <v>819.10397</v>
      </c>
      <c r="F44" s="296">
        <v>438</v>
      </c>
      <c r="G44" s="296">
        <v>9466.3450000000012</v>
      </c>
      <c r="H44" s="296">
        <v>13997</v>
      </c>
      <c r="I44" s="296">
        <v>10319.258</v>
      </c>
      <c r="J44" s="296">
        <v>2044</v>
      </c>
      <c r="K44" s="296">
        <v>326</v>
      </c>
      <c r="L44" s="296">
        <v>6704.8</v>
      </c>
      <c r="M44" s="296">
        <v>742</v>
      </c>
      <c r="N44" s="296">
        <v>8920</v>
      </c>
      <c r="O44" s="296">
        <v>33672</v>
      </c>
      <c r="Q44" s="296">
        <v>2436</v>
      </c>
      <c r="R44" s="296">
        <v>1738</v>
      </c>
      <c r="S44" s="296">
        <v>3923</v>
      </c>
      <c r="T44" s="296">
        <v>793</v>
      </c>
      <c r="U44" s="296">
        <v>782</v>
      </c>
      <c r="V44" s="296">
        <v>9596</v>
      </c>
      <c r="W44" s="296">
        <v>14515</v>
      </c>
      <c r="X44" s="296">
        <v>10319</v>
      </c>
      <c r="Y44" s="296">
        <v>2187</v>
      </c>
      <c r="Z44" s="296">
        <v>678</v>
      </c>
      <c r="AA44" s="296">
        <v>6895</v>
      </c>
      <c r="AB44" s="296">
        <v>1572</v>
      </c>
      <c r="AC44" s="296">
        <v>9373</v>
      </c>
      <c r="AD44" s="296">
        <v>35330</v>
      </c>
    </row>
    <row r="45" spans="1:30" ht="18" customHeight="1">
      <c r="A45" s="445">
        <v>2002</v>
      </c>
      <c r="B45" s="296">
        <v>2485.9</v>
      </c>
      <c r="C45" s="296">
        <v>1746.3922574999999</v>
      </c>
      <c r="D45" s="296">
        <v>3698.8</v>
      </c>
      <c r="E45" s="296">
        <v>818.73780249999993</v>
      </c>
      <c r="F45" s="296">
        <v>439</v>
      </c>
      <c r="G45" s="296">
        <v>9568.619999999999</v>
      </c>
      <c r="H45" s="296">
        <v>14414</v>
      </c>
      <c r="I45" s="296">
        <v>10435</v>
      </c>
      <c r="J45" s="296">
        <v>2072</v>
      </c>
      <c r="K45" s="296">
        <v>325</v>
      </c>
      <c r="L45" s="296">
        <v>6796</v>
      </c>
      <c r="M45" s="296">
        <v>743</v>
      </c>
      <c r="N45" s="296">
        <v>8976</v>
      </c>
      <c r="O45" s="296">
        <v>33808</v>
      </c>
      <c r="Q45" s="296">
        <v>2491</v>
      </c>
      <c r="R45" s="296">
        <v>1754</v>
      </c>
      <c r="S45" s="296">
        <v>3993</v>
      </c>
      <c r="T45" s="296">
        <v>797</v>
      </c>
      <c r="U45" s="296">
        <v>793</v>
      </c>
      <c r="V45" s="296">
        <v>9709</v>
      </c>
      <c r="W45" s="296">
        <v>14896</v>
      </c>
      <c r="X45" s="296">
        <v>10435</v>
      </c>
      <c r="Y45" s="296">
        <v>2210</v>
      </c>
      <c r="Z45" s="296">
        <v>674</v>
      </c>
      <c r="AA45" s="296">
        <v>6997</v>
      </c>
      <c r="AB45" s="296">
        <v>1533</v>
      </c>
      <c r="AC45" s="296">
        <v>9441</v>
      </c>
      <c r="AD45" s="296">
        <v>35589</v>
      </c>
    </row>
    <row r="46" spans="1:30" ht="18" customHeight="1">
      <c r="A46" s="445">
        <v>2003</v>
      </c>
      <c r="B46" s="296">
        <v>2534.3000000000002</v>
      </c>
      <c r="C46" s="296">
        <v>1762.3913250000001</v>
      </c>
      <c r="D46" s="296">
        <v>3769.9</v>
      </c>
      <c r="E46" s="296">
        <v>821.76426249999997</v>
      </c>
      <c r="F46" s="296">
        <v>443</v>
      </c>
      <c r="G46" s="296">
        <v>9287.9</v>
      </c>
      <c r="H46" s="296">
        <v>14588</v>
      </c>
      <c r="I46" s="296">
        <v>10436.6</v>
      </c>
      <c r="J46" s="296">
        <v>2101</v>
      </c>
      <c r="K46" s="296">
        <v>325</v>
      </c>
      <c r="L46" s="296">
        <v>6871.2000000000007</v>
      </c>
      <c r="M46" s="296">
        <v>745</v>
      </c>
      <c r="N46" s="296">
        <v>9031</v>
      </c>
      <c r="O46" s="296">
        <v>34254</v>
      </c>
      <c r="Q46" s="296">
        <v>2546</v>
      </c>
      <c r="R46" s="296">
        <v>1771</v>
      </c>
      <c r="S46" s="296">
        <v>4066</v>
      </c>
      <c r="T46" s="296">
        <v>802</v>
      </c>
      <c r="U46" s="296">
        <v>806</v>
      </c>
      <c r="V46" s="296">
        <v>9807</v>
      </c>
      <c r="W46" s="296">
        <v>15332</v>
      </c>
      <c r="X46" s="296">
        <v>10437</v>
      </c>
      <c r="Y46" s="296">
        <v>2236</v>
      </c>
      <c r="Z46" s="296">
        <v>674</v>
      </c>
      <c r="AA46" s="296">
        <v>7094</v>
      </c>
      <c r="AB46" s="296">
        <v>1538</v>
      </c>
      <c r="AC46" s="296">
        <v>9510</v>
      </c>
      <c r="AD46" s="296">
        <v>35952</v>
      </c>
    </row>
    <row r="47" spans="1:30" ht="18" customHeight="1">
      <c r="A47" s="445">
        <v>2004</v>
      </c>
      <c r="B47" s="296">
        <v>2584.9</v>
      </c>
      <c r="C47" s="465">
        <v>1779.9882950000001</v>
      </c>
      <c r="D47" s="296">
        <v>3844.4</v>
      </c>
      <c r="E47" s="465">
        <v>829.33145249999995</v>
      </c>
      <c r="F47" s="465">
        <v>447</v>
      </c>
      <c r="G47" s="465">
        <v>9374.6</v>
      </c>
      <c r="H47" s="465">
        <v>15480</v>
      </c>
      <c r="I47" s="465">
        <v>10936</v>
      </c>
      <c r="J47" s="465">
        <v>2137</v>
      </c>
      <c r="K47" s="465">
        <v>326</v>
      </c>
      <c r="L47" s="465">
        <v>7024.68</v>
      </c>
      <c r="M47" s="465">
        <v>753.30000000000007</v>
      </c>
      <c r="N47" s="465">
        <v>9089</v>
      </c>
      <c r="O47" s="465">
        <v>34610</v>
      </c>
      <c r="Q47" s="296">
        <v>2605</v>
      </c>
      <c r="R47" s="465">
        <f>R46*POWER(R46/R41,1/5)</f>
        <v>1788.083456087295</v>
      </c>
      <c r="S47" s="296">
        <v>4142</v>
      </c>
      <c r="T47" s="465">
        <v>809</v>
      </c>
      <c r="U47" s="465">
        <v>822</v>
      </c>
      <c r="V47" s="465">
        <v>9909</v>
      </c>
      <c r="W47" s="465">
        <v>15897</v>
      </c>
      <c r="X47" s="465">
        <v>10935</v>
      </c>
      <c r="Y47" s="464">
        <f>Y46*POWER(Y46/Y41,1/5)</f>
        <v>2259.9508123820829</v>
      </c>
      <c r="Z47" s="465">
        <v>676</v>
      </c>
      <c r="AA47" s="465">
        <v>7186</v>
      </c>
      <c r="AB47" s="465">
        <v>1548</v>
      </c>
      <c r="AC47" s="465">
        <v>9580</v>
      </c>
      <c r="AD47" s="465">
        <v>36333</v>
      </c>
    </row>
    <row r="48" spans="1:30" ht="18" customHeight="1">
      <c r="A48" s="445">
        <v>2005</v>
      </c>
      <c r="B48" s="296">
        <v>2640.6</v>
      </c>
      <c r="C48" s="296">
        <v>1803.3029825000001</v>
      </c>
      <c r="D48" s="296">
        <v>3923.8</v>
      </c>
      <c r="E48" s="296">
        <v>839.56157499999995</v>
      </c>
      <c r="F48" s="296">
        <v>453</v>
      </c>
      <c r="G48" s="296">
        <v>9472.9</v>
      </c>
      <c r="H48" s="296">
        <v>15306</v>
      </c>
      <c r="I48" s="296">
        <v>11216</v>
      </c>
      <c r="J48" s="296">
        <v>2179</v>
      </c>
      <c r="K48" s="296">
        <v>329.77199999999999</v>
      </c>
      <c r="L48" s="296">
        <v>7108.15</v>
      </c>
      <c r="M48" s="296">
        <v>765.8</v>
      </c>
      <c r="N48" s="296">
        <v>9150</v>
      </c>
      <c r="O48" s="296">
        <v>35069</v>
      </c>
      <c r="Q48" s="411">
        <v>2668</v>
      </c>
      <c r="R48" s="465">
        <f>R47*POWER(R47/R42,1/5)</f>
        <v>1804.9681239680328</v>
      </c>
      <c r="S48" s="453">
        <v>4218</v>
      </c>
      <c r="T48" s="453">
        <v>818</v>
      </c>
      <c r="U48" s="453">
        <v>836</v>
      </c>
      <c r="V48" s="453">
        <v>10002</v>
      </c>
      <c r="W48" s="453">
        <v>15856</v>
      </c>
      <c r="X48" s="453">
        <v>11216</v>
      </c>
      <c r="Y48" s="464">
        <f>Y47*POWER(Y47/Y42,1/5)</f>
        <v>2284.3092108935698</v>
      </c>
      <c r="Z48" s="453">
        <v>680</v>
      </c>
      <c r="AA48" s="453">
        <v>7268</v>
      </c>
      <c r="AB48" s="453">
        <v>1560</v>
      </c>
      <c r="AC48" s="464">
        <f>AC47*POWER(AC47/AC42,1/5)</f>
        <v>9641.5695244890503</v>
      </c>
      <c r="AD48" s="453">
        <v>36790</v>
      </c>
    </row>
    <row r="49" spans="1:19" ht="15" customHeight="1">
      <c r="A49" s="445">
        <v>2006</v>
      </c>
      <c r="B49" s="296">
        <v>2698.5</v>
      </c>
      <c r="C49" s="296">
        <v>1808.5450149999999</v>
      </c>
      <c r="D49" s="296">
        <v>4018</v>
      </c>
      <c r="E49" s="296">
        <v>858.07134250000001</v>
      </c>
      <c r="F49" s="296">
        <v>456</v>
      </c>
      <c r="G49" s="296">
        <v>9511.2999999999993</v>
      </c>
      <c r="H49" s="296">
        <v>15708</v>
      </c>
      <c r="I49" s="296">
        <v>11437.2</v>
      </c>
      <c r="J49" s="296">
        <v>2221</v>
      </c>
      <c r="K49" s="296">
        <v>327.60000000000002</v>
      </c>
      <c r="L49" s="296">
        <v>7195.71</v>
      </c>
      <c r="M49" s="296">
        <v>776.1</v>
      </c>
      <c r="N49" s="296">
        <v>9185</v>
      </c>
      <c r="O49" s="296">
        <v>35613</v>
      </c>
      <c r="S49" s="90" t="s">
        <v>584</v>
      </c>
    </row>
    <row r="50" spans="1:19" ht="12.75" customHeight="1">
      <c r="A50" s="445">
        <v>2007</v>
      </c>
      <c r="B50" s="296">
        <v>2767.3539999999998</v>
      </c>
      <c r="C50" s="296">
        <v>1824.1209025000001</v>
      </c>
      <c r="D50" s="296">
        <v>4120.7</v>
      </c>
      <c r="E50" s="296">
        <v>860.05628000000002</v>
      </c>
      <c r="F50" s="296">
        <v>464</v>
      </c>
      <c r="G50" s="296">
        <v>9573.0999999999985</v>
      </c>
      <c r="H50" s="296">
        <v>16084</v>
      </c>
      <c r="I50" s="296">
        <v>11607.2</v>
      </c>
      <c r="J50" s="296">
        <v>2260</v>
      </c>
      <c r="K50" s="296">
        <v>333.6</v>
      </c>
      <c r="L50" s="296">
        <v>7303.48</v>
      </c>
      <c r="M50" s="296">
        <v>798.8</v>
      </c>
      <c r="N50" s="296">
        <v>9261</v>
      </c>
      <c r="O50" s="296">
        <v>36228</v>
      </c>
      <c r="S50" s="90"/>
    </row>
    <row r="51" spans="1:19" ht="12.75" customHeight="1">
      <c r="A51" s="466">
        <v>2008</v>
      </c>
      <c r="B51" s="484">
        <v>2839.02</v>
      </c>
      <c r="C51" s="484">
        <v>1830.3110825000001</v>
      </c>
      <c r="D51" s="484">
        <v>4244</v>
      </c>
      <c r="E51" s="484">
        <v>883.38458749999995</v>
      </c>
      <c r="F51" s="484">
        <v>467</v>
      </c>
      <c r="G51" s="484">
        <v>9646.7999999999993</v>
      </c>
      <c r="H51" s="484">
        <v>16291</v>
      </c>
      <c r="I51" s="484">
        <v>11774.34</v>
      </c>
      <c r="J51" s="484">
        <v>2306</v>
      </c>
      <c r="K51" s="484">
        <v>344</v>
      </c>
      <c r="L51" s="484">
        <v>7414.37</v>
      </c>
      <c r="M51" s="484">
        <v>832.4</v>
      </c>
      <c r="N51" s="484">
        <v>9453</v>
      </c>
      <c r="O51" s="484">
        <v>37162</v>
      </c>
    </row>
    <row r="52" spans="1:19" ht="12.75" customHeight="1">
      <c r="A52" s="466">
        <v>2009</v>
      </c>
      <c r="B52" s="484">
        <v>2917.3110000000001</v>
      </c>
      <c r="C52" s="484">
        <v>1851.571805</v>
      </c>
      <c r="D52" s="484">
        <v>4371</v>
      </c>
      <c r="E52" s="484">
        <v>919.42750000000001</v>
      </c>
      <c r="F52" s="484">
        <v>477</v>
      </c>
      <c r="G52" s="484">
        <v>9873.7000000000007</v>
      </c>
      <c r="H52" s="484">
        <v>16447</v>
      </c>
      <c r="I52" s="484">
        <v>11908.54</v>
      </c>
      <c r="J52" s="484">
        <v>2363</v>
      </c>
      <c r="K52" s="484">
        <v>361.1</v>
      </c>
      <c r="L52" s="484">
        <v>7525.45</v>
      </c>
      <c r="M52" s="484">
        <v>873.33600000000001</v>
      </c>
      <c r="N52" s="484">
        <v>9633.99</v>
      </c>
      <c r="O52" s="484">
        <v>37998</v>
      </c>
    </row>
    <row r="53" spans="1:19" ht="12.75" customHeight="1">
      <c r="A53" s="466"/>
      <c r="B53" s="463"/>
      <c r="C53" s="463"/>
      <c r="D53" s="463"/>
      <c r="E53" s="463"/>
      <c r="F53" s="463"/>
      <c r="G53" s="463"/>
      <c r="H53" s="463"/>
      <c r="I53" s="463"/>
      <c r="J53" s="463"/>
      <c r="K53" s="463"/>
      <c r="L53" s="463"/>
      <c r="M53" s="463"/>
      <c r="N53" s="463"/>
      <c r="O53" s="463"/>
    </row>
    <row r="54" spans="1:19" ht="12.75" customHeight="1">
      <c r="S54" s="411" t="s">
        <v>528</v>
      </c>
    </row>
    <row r="55" spans="1:19" ht="12.75" customHeight="1">
      <c r="A55" s="90" t="s">
        <v>585</v>
      </c>
    </row>
    <row r="56" spans="1:19" ht="12.75" customHeight="1">
      <c r="A56" s="411" t="s">
        <v>703</v>
      </c>
    </row>
  </sheetData>
  <phoneticPr fontId="0" type="noConversion"/>
  <pageMargins left="0.74803149606299213" right="0.74803149606299213" top="0.98425196850393704" bottom="0.98425196850393704" header="0.51181102362204722" footer="0.51181102362204722"/>
  <pageSetup scale="80" orientation="landscape" r:id="rId1"/>
  <headerFooter alignWithMargins="0"/>
</worksheet>
</file>

<file path=xl/worksheets/sheet61.xml><?xml version="1.0" encoding="utf-8"?>
<worksheet xmlns="http://schemas.openxmlformats.org/spreadsheetml/2006/main" xmlns:r="http://schemas.openxmlformats.org/officeDocument/2006/relationships">
  <sheetPr codeName="Sheet61">
    <pageSetUpPr fitToPage="1"/>
  </sheetPr>
  <dimension ref="A1:AD70"/>
  <sheetViews>
    <sheetView showOutlineSymbols="0" view="pageBreakPreview" zoomScaleSheetLayoutView="100" workbookViewId="0">
      <pane xSplit="1" ySplit="2" topLeftCell="B41"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6.140625" style="411" customWidth="1"/>
    <col min="2" max="15" width="10.5703125" style="411" customWidth="1"/>
    <col min="16" max="16" width="3.85546875" style="411"/>
    <col min="17" max="22" width="6.5703125" style="411" customWidth="1"/>
    <col min="23" max="23" width="8.28515625" style="411" customWidth="1"/>
    <col min="24" max="30" width="6.5703125" style="411" customWidth="1"/>
    <col min="31" max="16384" width="3.85546875" style="411"/>
  </cols>
  <sheetData>
    <row r="1" spans="1:30" ht="16.5" customHeight="1">
      <c r="A1" s="411" t="s">
        <v>429</v>
      </c>
    </row>
    <row r="2" spans="1:30" ht="12.75" customHeight="1">
      <c r="A2" s="411" t="s">
        <v>471</v>
      </c>
      <c r="B2" s="91" t="s">
        <v>472</v>
      </c>
      <c r="C2" s="91" t="s">
        <v>283</v>
      </c>
      <c r="D2" s="91" t="s">
        <v>475</v>
      </c>
      <c r="E2" s="91" t="s">
        <v>284</v>
      </c>
      <c r="F2" s="91" t="s">
        <v>480</v>
      </c>
      <c r="G2" s="91" t="s">
        <v>286</v>
      </c>
      <c r="H2" s="91" t="s">
        <v>482</v>
      </c>
      <c r="I2" s="91" t="s">
        <v>288</v>
      </c>
      <c r="J2" s="91" t="s">
        <v>289</v>
      </c>
      <c r="K2" s="91" t="s">
        <v>290</v>
      </c>
      <c r="L2" s="91" t="s">
        <v>291</v>
      </c>
      <c r="M2" s="91" t="s">
        <v>498</v>
      </c>
      <c r="N2" s="91" t="s">
        <v>274</v>
      </c>
      <c r="O2" s="91" t="s">
        <v>275</v>
      </c>
      <c r="Q2" s="91" t="s">
        <v>472</v>
      </c>
      <c r="R2" s="91" t="s">
        <v>283</v>
      </c>
      <c r="S2" s="91" t="s">
        <v>475</v>
      </c>
      <c r="T2" s="91" t="s">
        <v>284</v>
      </c>
      <c r="U2" s="91" t="s">
        <v>480</v>
      </c>
      <c r="V2" s="91" t="s">
        <v>286</v>
      </c>
      <c r="W2" s="91" t="s">
        <v>482</v>
      </c>
      <c r="X2" s="91" t="s">
        <v>288</v>
      </c>
      <c r="Y2" s="91" t="s">
        <v>289</v>
      </c>
      <c r="Z2" s="91" t="s">
        <v>290</v>
      </c>
      <c r="AA2" s="91" t="s">
        <v>291</v>
      </c>
      <c r="AB2" s="91" t="s">
        <v>498</v>
      </c>
      <c r="AC2" s="91" t="s">
        <v>274</v>
      </c>
      <c r="AD2" s="91" t="s">
        <v>275</v>
      </c>
    </row>
    <row r="3" spans="1:30" ht="12.75" hidden="1" customHeight="1">
      <c r="A3" s="445">
        <v>1960</v>
      </c>
      <c r="B3" s="301">
        <f t="shared" ref="B3:G7" si="0">B4*Q3/Q4</f>
        <v>6302.6895329441195</v>
      </c>
      <c r="C3" s="301">
        <f t="shared" si="0"/>
        <v>5585.9973373931234</v>
      </c>
      <c r="D3" s="301">
        <f t="shared" si="0"/>
        <v>10533.859753022569</v>
      </c>
      <c r="E3" s="301">
        <f t="shared" si="0"/>
        <v>2938.8629170004228</v>
      </c>
      <c r="F3" s="296">
        <v>2761</v>
      </c>
      <c r="G3" s="301">
        <f t="shared" si="0"/>
        <v>28338.009801633605</v>
      </c>
      <c r="H3" s="296"/>
      <c r="I3" s="301">
        <f t="shared" ref="I3:I12" si="1">I4*X3/X4</f>
        <v>33501.55320300578</v>
      </c>
      <c r="J3" s="301">
        <f>J4*Y3/Y4</f>
        <v>7008.7458051257245</v>
      </c>
      <c r="K3" s="301">
        <f>K4*Z3/Z4</f>
        <v>2211.2068264932955</v>
      </c>
      <c r="L3" s="301">
        <f>L4*AA3/AA4</f>
        <v>18708.735096020035</v>
      </c>
      <c r="M3" s="301">
        <f>M4*AB3/AB4</f>
        <v>4804.6531460229517</v>
      </c>
      <c r="N3" s="301">
        <f>N4*AC3/AC4</f>
        <v>33475.023293544589</v>
      </c>
      <c r="O3" s="296">
        <v>105162</v>
      </c>
      <c r="Q3" s="296">
        <v>6297</v>
      </c>
      <c r="R3" s="296">
        <v>5904</v>
      </c>
      <c r="S3" s="296">
        <v>10728</v>
      </c>
      <c r="T3" s="296">
        <v>2940</v>
      </c>
      <c r="U3" s="296">
        <v>2759</v>
      </c>
      <c r="V3" s="296">
        <v>28320</v>
      </c>
      <c r="W3" s="296"/>
      <c r="X3" s="296">
        <v>33093</v>
      </c>
      <c r="Y3" s="296">
        <v>7009</v>
      </c>
      <c r="Z3" s="296">
        <v>2258</v>
      </c>
      <c r="AA3" s="296">
        <v>19602</v>
      </c>
      <c r="AB3" s="296">
        <v>4926</v>
      </c>
      <c r="AC3" s="296">
        <v>34086</v>
      </c>
      <c r="AD3" s="296">
        <v>107919</v>
      </c>
    </row>
    <row r="4" spans="1:30" ht="12.75" hidden="1" customHeight="1">
      <c r="A4" s="445">
        <v>1961</v>
      </c>
      <c r="B4" s="301">
        <f t="shared" si="0"/>
        <v>6434.8087989991654</v>
      </c>
      <c r="C4" s="301">
        <f t="shared" si="0"/>
        <v>5573.6975465079422</v>
      </c>
      <c r="D4" s="301">
        <f t="shared" si="0"/>
        <v>10705.692849292045</v>
      </c>
      <c r="E4" s="301">
        <f t="shared" si="0"/>
        <v>2974.8489935351222</v>
      </c>
      <c r="F4" s="296">
        <v>2802</v>
      </c>
      <c r="G4" s="301">
        <f t="shared" si="0"/>
        <v>28571.157975495913</v>
      </c>
      <c r="H4" s="301"/>
      <c r="I4" s="301">
        <f t="shared" si="1"/>
        <v>33699.972942158747</v>
      </c>
      <c r="J4" s="301">
        <f t="shared" ref="J4:J13" si="2">J5*Y4/Y5</f>
        <v>7120.7417432301736</v>
      </c>
      <c r="K4" s="301">
        <f t="shared" ref="K4:K14" si="3">K5*Z4/Z5</f>
        <v>2232.7509142624949</v>
      </c>
      <c r="L4" s="301">
        <f t="shared" ref="L4:L14" si="4">L5*AA4/AA5</f>
        <v>18881.486909731884</v>
      </c>
      <c r="M4" s="301">
        <f>M5*AB4/AB5</f>
        <v>4848.5446181242578</v>
      </c>
      <c r="N4" s="301">
        <f t="shared" ref="N4:N14" si="5">N5*AC4/AC5</f>
        <v>33571.266686220973</v>
      </c>
      <c r="O4" s="296">
        <v>106315</v>
      </c>
      <c r="Q4" s="296">
        <v>6429</v>
      </c>
      <c r="R4" s="296">
        <v>5891</v>
      </c>
      <c r="S4" s="296">
        <v>10903</v>
      </c>
      <c r="T4" s="296">
        <v>2976</v>
      </c>
      <c r="U4" s="296">
        <v>2801</v>
      </c>
      <c r="V4" s="296">
        <v>28553</v>
      </c>
      <c r="W4" s="296"/>
      <c r="X4" s="296">
        <v>33289</v>
      </c>
      <c r="Y4" s="296">
        <v>7121</v>
      </c>
      <c r="Z4" s="296">
        <v>2280</v>
      </c>
      <c r="AA4" s="296">
        <v>19783</v>
      </c>
      <c r="AB4" s="296">
        <v>4971</v>
      </c>
      <c r="AC4" s="296">
        <v>34184</v>
      </c>
      <c r="AD4" s="296">
        <v>109048</v>
      </c>
    </row>
    <row r="5" spans="1:30" ht="12.75" hidden="1" customHeight="1">
      <c r="A5" s="445">
        <v>1962</v>
      </c>
      <c r="B5" s="301">
        <f t="shared" si="0"/>
        <v>6577.9380038921317</v>
      </c>
      <c r="C5" s="301">
        <f t="shared" si="0"/>
        <v>5573.6975465079422</v>
      </c>
      <c r="D5" s="301">
        <f t="shared" si="0"/>
        <v>10905.019240964639</v>
      </c>
      <c r="E5" s="301">
        <f t="shared" si="0"/>
        <v>3010.8350700698211</v>
      </c>
      <c r="F5" s="296">
        <v>2849</v>
      </c>
      <c r="G5" s="296">
        <v>29156.53</v>
      </c>
      <c r="H5" s="296"/>
      <c r="I5" s="301">
        <f t="shared" si="1"/>
        <v>33970.269219474263</v>
      </c>
      <c r="J5" s="301">
        <f t="shared" si="2"/>
        <v>7271.7362669245649</v>
      </c>
      <c r="K5" s="301">
        <f t="shared" si="3"/>
        <v>2256.2535554652582</v>
      </c>
      <c r="L5" s="301">
        <f t="shared" si="4"/>
        <v>18995.064069023101</v>
      </c>
      <c r="M5" s="301">
        <f>M6*AB5/AB6</f>
        <v>4891.4607241788681</v>
      </c>
      <c r="N5" s="301">
        <f t="shared" si="5"/>
        <v>34095.694968763746</v>
      </c>
      <c r="O5" s="296">
        <v>107408</v>
      </c>
      <c r="Q5" s="296">
        <v>6572</v>
      </c>
      <c r="R5" s="296">
        <v>5891</v>
      </c>
      <c r="S5" s="296">
        <v>11106</v>
      </c>
      <c r="T5" s="296">
        <v>3012</v>
      </c>
      <c r="U5" s="296">
        <v>2848</v>
      </c>
      <c r="V5" s="296">
        <v>29138</v>
      </c>
      <c r="W5" s="296"/>
      <c r="X5" s="296">
        <v>33556</v>
      </c>
      <c r="Y5" s="296">
        <v>7272</v>
      </c>
      <c r="Z5" s="296">
        <v>2304</v>
      </c>
      <c r="AA5" s="296">
        <v>19902</v>
      </c>
      <c r="AB5" s="296">
        <v>5015</v>
      </c>
      <c r="AC5" s="296">
        <v>34718</v>
      </c>
      <c r="AD5" s="296">
        <v>111177</v>
      </c>
    </row>
    <row r="6" spans="1:30" ht="12.75" hidden="1" customHeight="1">
      <c r="A6" s="445">
        <v>1963</v>
      </c>
      <c r="B6" s="301">
        <f t="shared" si="0"/>
        <v>6717.0635946622178</v>
      </c>
      <c r="C6" s="301">
        <f t="shared" si="0"/>
        <v>5607.7585058822906</v>
      </c>
      <c r="D6" s="301">
        <f t="shared" si="0"/>
        <v>11117.110376931536</v>
      </c>
      <c r="E6" s="301">
        <f t="shared" si="0"/>
        <v>3040.8234671820701</v>
      </c>
      <c r="F6" s="296">
        <v>2894</v>
      </c>
      <c r="G6" s="296">
        <v>28908.100000000009</v>
      </c>
      <c r="H6" s="296"/>
      <c r="I6" s="301">
        <f t="shared" si="1"/>
        <v>34247.651916045244</v>
      </c>
      <c r="J6" s="301">
        <f t="shared" si="2"/>
        <v>7405.7314071566734</v>
      </c>
      <c r="K6" s="301">
        <f t="shared" si="3"/>
        <v>2276.8183665176757</v>
      </c>
      <c r="L6" s="301">
        <f t="shared" si="4"/>
        <v>19119.139957324427</v>
      </c>
      <c r="M6" s="296">
        <v>4929.5</v>
      </c>
      <c r="N6" s="301">
        <f t="shared" si="5"/>
        <v>34330.410997841878</v>
      </c>
      <c r="O6" s="296">
        <v>109497</v>
      </c>
      <c r="Q6" s="296">
        <v>6711</v>
      </c>
      <c r="R6" s="296">
        <v>5927</v>
      </c>
      <c r="S6" s="296">
        <v>11322</v>
      </c>
      <c r="T6" s="296">
        <v>3042</v>
      </c>
      <c r="U6" s="296">
        <v>2894</v>
      </c>
      <c r="V6" s="296">
        <v>29736</v>
      </c>
      <c r="W6" s="296"/>
      <c r="X6" s="296">
        <v>33830</v>
      </c>
      <c r="Y6" s="296">
        <v>7406</v>
      </c>
      <c r="Z6" s="296">
        <v>2325</v>
      </c>
      <c r="AA6" s="296">
        <v>20032</v>
      </c>
      <c r="AB6" s="296">
        <v>5054</v>
      </c>
      <c r="AC6" s="296">
        <v>34957</v>
      </c>
      <c r="AD6" s="296">
        <v>112999</v>
      </c>
    </row>
    <row r="7" spans="1:30" ht="12.75" hidden="1" customHeight="1">
      <c r="A7" s="445">
        <v>1964</v>
      </c>
      <c r="B7" s="301">
        <f t="shared" si="0"/>
        <v>6863.195510147345</v>
      </c>
      <c r="C7" s="301">
        <f t="shared" si="0"/>
        <v>5650.3347051002256</v>
      </c>
      <c r="D7" s="301">
        <f t="shared" si="0"/>
        <v>11368.477649188599</v>
      </c>
      <c r="E7" s="301">
        <f t="shared" si="0"/>
        <v>3064.8141848718697</v>
      </c>
      <c r="F7" s="296">
        <v>2935</v>
      </c>
      <c r="G7" s="296">
        <v>29770.83</v>
      </c>
      <c r="H7" s="296"/>
      <c r="I7" s="301">
        <f t="shared" si="1"/>
        <v>34488.590170730989</v>
      </c>
      <c r="J7" s="301">
        <f t="shared" si="2"/>
        <v>7525.7270551257252</v>
      </c>
      <c r="K7" s="301">
        <f t="shared" si="3"/>
        <v>2292.4867939861842</v>
      </c>
      <c r="L7" s="301">
        <f t="shared" si="4"/>
        <v>19268.985453196026</v>
      </c>
      <c r="M7" s="296">
        <v>4970</v>
      </c>
      <c r="N7" s="301">
        <f t="shared" si="5"/>
        <v>34488.525142953091</v>
      </c>
      <c r="O7" s="296">
        <v>111301</v>
      </c>
      <c r="Q7" s="296">
        <v>6857</v>
      </c>
      <c r="R7" s="296">
        <v>5972</v>
      </c>
      <c r="S7" s="296">
        <v>11578</v>
      </c>
      <c r="T7" s="296">
        <v>3066</v>
      </c>
      <c r="U7" s="296">
        <v>2931</v>
      </c>
      <c r="V7" s="296">
        <v>30073</v>
      </c>
      <c r="W7" s="296"/>
      <c r="X7" s="296">
        <v>34068</v>
      </c>
      <c r="Y7" s="296">
        <v>7526</v>
      </c>
      <c r="Z7" s="296">
        <v>2341</v>
      </c>
      <c r="AA7" s="296">
        <v>20189</v>
      </c>
      <c r="AB7" s="296">
        <v>5093</v>
      </c>
      <c r="AC7" s="296">
        <v>35118</v>
      </c>
      <c r="AD7" s="296">
        <v>114815</v>
      </c>
    </row>
    <row r="8" spans="1:30" ht="12.75" hidden="1" customHeight="1">
      <c r="A8" s="445">
        <v>1965</v>
      </c>
      <c r="B8" s="301">
        <f>B9*Q8/Q9</f>
        <v>7021.3382680011127</v>
      </c>
      <c r="C8" s="301">
        <f t="shared" ref="C8:E18" si="6">C9*R8/R9</f>
        <v>5685.3418022349724</v>
      </c>
      <c r="D8" s="301">
        <f t="shared" si="6"/>
        <v>11636.537279368984</v>
      </c>
      <c r="E8" s="301">
        <f t="shared" si="6"/>
        <v>3083.8068363762941</v>
      </c>
      <c r="F8" s="296">
        <v>2959</v>
      </c>
      <c r="G8" s="296">
        <v>30397.759999999998</v>
      </c>
      <c r="H8" s="296"/>
      <c r="I8" s="301">
        <f t="shared" si="1"/>
        <v>34677.898799412651</v>
      </c>
      <c r="J8" s="301">
        <f t="shared" si="2"/>
        <v>7643.7227756286266</v>
      </c>
      <c r="K8" s="301">
        <f t="shared" si="3"/>
        <v>2307.1759447379109</v>
      </c>
      <c r="L8" s="301">
        <f t="shared" si="4"/>
        <v>19438.873977177842</v>
      </c>
      <c r="M8" s="296">
        <v>5014.7</v>
      </c>
      <c r="N8" s="301">
        <f t="shared" si="5"/>
        <v>34578.876083016643</v>
      </c>
      <c r="O8" s="296">
        <v>113090</v>
      </c>
      <c r="Q8" s="296">
        <v>7015</v>
      </c>
      <c r="R8" s="296">
        <v>6009</v>
      </c>
      <c r="S8" s="296">
        <v>11851</v>
      </c>
      <c r="T8" s="296">
        <v>3085</v>
      </c>
      <c r="U8" s="296">
        <v>2958</v>
      </c>
      <c r="V8" s="296">
        <v>30368</v>
      </c>
      <c r="W8" s="296"/>
      <c r="X8" s="296">
        <v>34255</v>
      </c>
      <c r="Y8" s="296">
        <v>7644</v>
      </c>
      <c r="Z8" s="296">
        <v>2356</v>
      </c>
      <c r="AA8" s="296">
        <v>20367</v>
      </c>
      <c r="AB8" s="296">
        <v>5134</v>
      </c>
      <c r="AC8" s="296">
        <v>35210</v>
      </c>
      <c r="AD8" s="296">
        <v>116601</v>
      </c>
    </row>
    <row r="9" spans="1:30" ht="12.75" hidden="1" customHeight="1">
      <c r="A9" s="445">
        <v>1966</v>
      </c>
      <c r="B9" s="296">
        <v>7200.5000000000009</v>
      </c>
      <c r="C9" s="301">
        <v>5705.2106952033428</v>
      </c>
      <c r="D9" s="301">
        <f t="shared" si="6"/>
        <v>11941.909239025024</v>
      </c>
      <c r="E9" s="301">
        <f t="shared" si="6"/>
        <v>3100.8002614065686</v>
      </c>
      <c r="F9" s="296">
        <v>2985</v>
      </c>
      <c r="G9" s="296">
        <v>30300.94</v>
      </c>
      <c r="H9" s="296"/>
      <c r="I9" s="301">
        <f t="shared" si="1"/>
        <v>34824.688912561534</v>
      </c>
      <c r="J9" s="301">
        <f t="shared" si="2"/>
        <v>7757.7186411992261</v>
      </c>
      <c r="K9" s="301">
        <f t="shared" si="3"/>
        <v>2318.9272653392927</v>
      </c>
      <c r="L9" s="301">
        <f t="shared" si="4"/>
        <v>19605.899211429627</v>
      </c>
      <c r="M9" s="296">
        <v>5061.1000000000004</v>
      </c>
      <c r="N9" s="301">
        <f t="shared" si="5"/>
        <v>34549.413819952439</v>
      </c>
      <c r="O9" s="296">
        <v>114894</v>
      </c>
      <c r="Q9" s="296">
        <v>7194</v>
      </c>
      <c r="R9" s="296">
        <v>6030</v>
      </c>
      <c r="S9" s="296">
        <v>12162</v>
      </c>
      <c r="T9" s="296">
        <v>3102</v>
      </c>
      <c r="U9" s="296">
        <v>2984</v>
      </c>
      <c r="V9" s="296">
        <v>30618</v>
      </c>
      <c r="W9" s="296"/>
      <c r="X9" s="296">
        <v>34400</v>
      </c>
      <c r="Y9" s="296">
        <v>7758</v>
      </c>
      <c r="Z9" s="296">
        <v>2368</v>
      </c>
      <c r="AA9" s="296">
        <v>20542</v>
      </c>
      <c r="AB9" s="296">
        <v>5168</v>
      </c>
      <c r="AC9" s="296">
        <v>35180</v>
      </c>
      <c r="AD9" s="296">
        <v>118547</v>
      </c>
    </row>
    <row r="10" spans="1:30" ht="12.75" hidden="1" customHeight="1">
      <c r="A10" s="445">
        <v>1967</v>
      </c>
      <c r="B10" s="296">
        <v>7353.2000000000007</v>
      </c>
      <c r="C10" s="301">
        <v>5743.1924777644963</v>
      </c>
      <c r="D10" s="301">
        <f t="shared" si="6"/>
        <v>12276.738300898693</v>
      </c>
      <c r="E10" s="301">
        <f t="shared" si="6"/>
        <v>3116.7940731997678</v>
      </c>
      <c r="F10" s="296">
        <v>3016</v>
      </c>
      <c r="G10" s="296">
        <v>30262.34</v>
      </c>
      <c r="H10" s="296"/>
      <c r="I10" s="301">
        <f t="shared" si="1"/>
        <v>34926.935818961792</v>
      </c>
      <c r="J10" s="301">
        <f t="shared" si="2"/>
        <v>7853.7151595744681</v>
      </c>
      <c r="K10" s="301">
        <f t="shared" si="3"/>
        <v>2332.6371393742374</v>
      </c>
      <c r="L10" s="301">
        <f t="shared" si="4"/>
        <v>19773.878875591425</v>
      </c>
      <c r="M10" s="296">
        <v>5080</v>
      </c>
      <c r="N10" s="301">
        <f t="shared" si="5"/>
        <v>34557.270423436225</v>
      </c>
      <c r="O10" s="296">
        <v>111844</v>
      </c>
      <c r="Q10" s="296">
        <v>7344</v>
      </c>
      <c r="R10" s="296">
        <v>6048</v>
      </c>
      <c r="S10" s="296">
        <v>12503</v>
      </c>
      <c r="T10" s="296">
        <v>3118</v>
      </c>
      <c r="U10" s="296">
        <v>3014</v>
      </c>
      <c r="V10" s="296">
        <v>30840</v>
      </c>
      <c r="W10" s="296"/>
      <c r="X10" s="296">
        <v>34501</v>
      </c>
      <c r="Y10" s="296">
        <v>7854</v>
      </c>
      <c r="Z10" s="296">
        <v>2382</v>
      </c>
      <c r="AA10" s="296">
        <v>20718</v>
      </c>
      <c r="AB10" s="296">
        <v>5189</v>
      </c>
      <c r="AC10" s="296">
        <v>35188</v>
      </c>
      <c r="AD10" s="296">
        <v>120583</v>
      </c>
    </row>
    <row r="11" spans="1:30" ht="12.75" hidden="1" customHeight="1">
      <c r="A11" s="445">
        <v>1968</v>
      </c>
      <c r="B11" s="296">
        <v>7524.5</v>
      </c>
      <c r="C11" s="301">
        <v>5781.4271196648733</v>
      </c>
      <c r="D11" s="301">
        <f t="shared" si="6"/>
        <v>12596.838811663547</v>
      </c>
      <c r="E11" s="301">
        <f t="shared" si="6"/>
        <v>3132.7878849929671</v>
      </c>
      <c r="F11" s="296">
        <v>3044</v>
      </c>
      <c r="G11" s="296">
        <v>30313.040000000001</v>
      </c>
      <c r="H11" s="296"/>
      <c r="I11" s="301">
        <f t="shared" si="1"/>
        <v>35015.00988685112</v>
      </c>
      <c r="J11" s="301">
        <f t="shared" si="2"/>
        <v>7943.7118955512578</v>
      </c>
      <c r="K11" s="301">
        <f t="shared" si="3"/>
        <v>2348.3055668427464</v>
      </c>
      <c r="L11" s="301">
        <f t="shared" si="4"/>
        <v>19936.131960293162</v>
      </c>
      <c r="M11" s="296">
        <v>5092</v>
      </c>
      <c r="N11" s="301">
        <f t="shared" si="5"/>
        <v>34573.96570583927</v>
      </c>
      <c r="O11" s="296">
        <v>113685</v>
      </c>
      <c r="Q11" s="296">
        <v>7508</v>
      </c>
      <c r="R11" s="296">
        <v>6065</v>
      </c>
      <c r="S11" s="296">
        <v>12829</v>
      </c>
      <c r="T11" s="296">
        <v>3134</v>
      </c>
      <c r="U11" s="296">
        <v>3042</v>
      </c>
      <c r="V11" s="296">
        <v>31064</v>
      </c>
      <c r="W11" s="296"/>
      <c r="X11" s="296">
        <v>34588</v>
      </c>
      <c r="Y11" s="296">
        <v>7944</v>
      </c>
      <c r="Z11" s="296">
        <v>2398</v>
      </c>
      <c r="AA11" s="296">
        <v>20888</v>
      </c>
      <c r="AB11" s="296">
        <v>5204</v>
      </c>
      <c r="AC11" s="296">
        <v>35205</v>
      </c>
      <c r="AD11" s="296">
        <v>122656</v>
      </c>
    </row>
    <row r="12" spans="1:30" ht="12.75" hidden="1" customHeight="1">
      <c r="A12" s="445">
        <v>1969</v>
      </c>
      <c r="B12" s="296">
        <v>7707.7999999999993</v>
      </c>
      <c r="C12" s="301">
        <v>5819.9163042863784</v>
      </c>
      <c r="D12" s="301">
        <f t="shared" si="6"/>
        <v>12905.156481541351</v>
      </c>
      <c r="E12" s="301">
        <f t="shared" si="6"/>
        <v>3148.7816967861668</v>
      </c>
      <c r="F12" s="296">
        <v>3050</v>
      </c>
      <c r="G12" s="296">
        <v>30537</v>
      </c>
      <c r="H12" s="296"/>
      <c r="I12" s="301">
        <f t="shared" si="1"/>
        <v>35093.972844269141</v>
      </c>
      <c r="J12" s="301">
        <f t="shared" si="2"/>
        <v>8044.7082325918773</v>
      </c>
      <c r="K12" s="301">
        <f t="shared" si="3"/>
        <v>2362.9947175944735</v>
      </c>
      <c r="L12" s="301">
        <f t="shared" si="4"/>
        <v>20060.207848594488</v>
      </c>
      <c r="M12" s="296">
        <v>5116.8</v>
      </c>
      <c r="N12" s="301">
        <f t="shared" si="5"/>
        <v>34558.252498871698</v>
      </c>
      <c r="O12" s="296">
        <v>115676</v>
      </c>
      <c r="Q12" s="296">
        <v>7690</v>
      </c>
      <c r="R12" s="296">
        <v>6080</v>
      </c>
      <c r="S12" s="296">
        <v>13143</v>
      </c>
      <c r="T12" s="296">
        <v>3150</v>
      </c>
      <c r="U12" s="296">
        <v>3051</v>
      </c>
      <c r="V12" s="296">
        <v>31327</v>
      </c>
      <c r="W12" s="296"/>
      <c r="X12" s="296">
        <v>34666</v>
      </c>
      <c r="Y12" s="296">
        <v>8045</v>
      </c>
      <c r="Z12" s="296">
        <v>2413</v>
      </c>
      <c r="AA12" s="296">
        <v>21018</v>
      </c>
      <c r="AB12" s="296">
        <v>5230</v>
      </c>
      <c r="AC12" s="296">
        <v>35189</v>
      </c>
      <c r="AD12" s="296">
        <v>124737</v>
      </c>
    </row>
    <row r="13" spans="1:30" ht="12.75" hidden="1" customHeight="1">
      <c r="A13" s="445">
        <v>1970</v>
      </c>
      <c r="B13" s="296">
        <v>7907.4</v>
      </c>
      <c r="C13" s="301">
        <v>5858.6617262178361</v>
      </c>
      <c r="D13" s="301">
        <f t="shared" si="6"/>
        <v>13219.36557186268</v>
      </c>
      <c r="E13" s="301">
        <f t="shared" si="6"/>
        <v>3174.7716409501159</v>
      </c>
      <c r="F13" s="296">
        <v>3050</v>
      </c>
      <c r="G13" s="296">
        <v>30815.31</v>
      </c>
      <c r="H13" s="296">
        <v>38603</v>
      </c>
      <c r="I13" s="296">
        <v>35161.800000000003</v>
      </c>
      <c r="J13" s="301">
        <f t="shared" si="2"/>
        <v>8155.7042069632498</v>
      </c>
      <c r="K13" s="301">
        <f t="shared" si="3"/>
        <v>2377.6838683462006</v>
      </c>
      <c r="L13" s="301">
        <f t="shared" si="4"/>
        <v>20173.785007885701</v>
      </c>
      <c r="M13" s="296">
        <v>5162.1000000000004</v>
      </c>
      <c r="N13" s="301">
        <f t="shared" si="5"/>
        <v>34537.62891472676</v>
      </c>
      <c r="O13" s="296">
        <v>118077</v>
      </c>
      <c r="Q13" s="296">
        <v>7858</v>
      </c>
      <c r="R13" s="296">
        <v>6085</v>
      </c>
      <c r="S13" s="296">
        <v>13463</v>
      </c>
      <c r="T13" s="296">
        <v>3176</v>
      </c>
      <c r="U13" s="296">
        <v>3051</v>
      </c>
      <c r="V13" s="296">
        <v>31632</v>
      </c>
      <c r="W13" s="296"/>
      <c r="X13" s="296">
        <v>34733</v>
      </c>
      <c r="Y13" s="296">
        <v>8156</v>
      </c>
      <c r="Z13" s="296">
        <v>2428</v>
      </c>
      <c r="AA13" s="296">
        <v>21137</v>
      </c>
      <c r="AB13" s="296">
        <v>5267</v>
      </c>
      <c r="AC13" s="296">
        <v>35168</v>
      </c>
      <c r="AD13" s="296">
        <v>127007</v>
      </c>
    </row>
    <row r="14" spans="1:30" ht="12.75" hidden="1" customHeight="1">
      <c r="A14" s="445">
        <v>1971</v>
      </c>
      <c r="B14" s="296">
        <v>8113.5</v>
      </c>
      <c r="C14" s="301">
        <v>5897.6650913295998</v>
      </c>
      <c r="D14" s="301">
        <f t="shared" si="6"/>
        <v>13517.864207667943</v>
      </c>
      <c r="E14" s="301">
        <f t="shared" si="6"/>
        <v>3195.7635189286902</v>
      </c>
      <c r="F14" s="296">
        <v>3072</v>
      </c>
      <c r="G14" s="296">
        <v>31184.080000000002</v>
      </c>
      <c r="H14" s="296">
        <v>38966</v>
      </c>
      <c r="I14" s="296">
        <v>35190.699999999997</v>
      </c>
      <c r="J14" s="296">
        <v>8271.7000000000007</v>
      </c>
      <c r="K14" s="301">
        <f t="shared" si="3"/>
        <v>2392.3730190979277</v>
      </c>
      <c r="L14" s="301">
        <f t="shared" si="4"/>
        <v>20354.172260877629</v>
      </c>
      <c r="M14" s="296">
        <v>5181.3999999999996</v>
      </c>
      <c r="N14" s="301">
        <f t="shared" si="5"/>
        <v>34422.726088776377</v>
      </c>
      <c r="O14" s="296">
        <v>120803</v>
      </c>
      <c r="Q14" s="296">
        <v>8230</v>
      </c>
      <c r="R14" s="296">
        <v>6099</v>
      </c>
      <c r="S14" s="296">
        <v>13767</v>
      </c>
      <c r="T14" s="296">
        <v>3197</v>
      </c>
      <c r="U14" s="296">
        <v>3070</v>
      </c>
      <c r="V14" s="296">
        <v>31936</v>
      </c>
      <c r="W14" s="296"/>
      <c r="X14" s="296">
        <v>34796</v>
      </c>
      <c r="Y14" s="296">
        <v>8272</v>
      </c>
      <c r="Z14" s="296">
        <v>2443</v>
      </c>
      <c r="AA14" s="296">
        <v>21326</v>
      </c>
      <c r="AB14" s="296">
        <v>5287</v>
      </c>
      <c r="AC14" s="296">
        <v>35051</v>
      </c>
      <c r="AD14" s="296">
        <v>129366</v>
      </c>
    </row>
    <row r="15" spans="1:30" ht="12.75" hidden="1" customHeight="1">
      <c r="A15" s="445">
        <v>1972</v>
      </c>
      <c r="B15" s="296">
        <v>8274.9</v>
      </c>
      <c r="C15" s="301">
        <v>5936.9281168486605</v>
      </c>
      <c r="D15" s="301">
        <f t="shared" si="6"/>
        <v>13818.326650287712</v>
      </c>
      <c r="E15" s="301">
        <f t="shared" si="6"/>
        <v>3208.7584910106648</v>
      </c>
      <c r="F15" s="296">
        <v>3102</v>
      </c>
      <c r="G15" s="296">
        <v>31516.94000000001</v>
      </c>
      <c r="H15" s="296">
        <v>39222</v>
      </c>
      <c r="I15" s="296">
        <v>35269.300000000003</v>
      </c>
      <c r="J15" s="296">
        <v>8380.7999999999993</v>
      </c>
      <c r="K15" s="296">
        <v>2410</v>
      </c>
      <c r="L15" s="296">
        <v>20575.599999999999</v>
      </c>
      <c r="M15" s="296">
        <v>5173.7</v>
      </c>
      <c r="N15" s="301">
        <v>34446.295899227734</v>
      </c>
      <c r="O15" s="296">
        <v>124102</v>
      </c>
      <c r="Q15" s="296">
        <v>8393</v>
      </c>
      <c r="R15" s="296">
        <v>6132</v>
      </c>
      <c r="S15" s="296">
        <v>14073</v>
      </c>
      <c r="T15" s="296">
        <v>3210</v>
      </c>
      <c r="U15" s="296">
        <v>3104</v>
      </c>
      <c r="V15" s="296">
        <v>32221</v>
      </c>
      <c r="W15" s="296"/>
      <c r="X15" s="296">
        <v>34899</v>
      </c>
      <c r="Y15" s="296">
        <v>8381</v>
      </c>
      <c r="Z15" s="296">
        <v>2461</v>
      </c>
      <c r="AA15" s="296">
        <v>21558</v>
      </c>
      <c r="AB15" s="296">
        <v>5280</v>
      </c>
      <c r="AC15" s="296">
        <v>35075</v>
      </c>
      <c r="AD15" s="296">
        <v>131829</v>
      </c>
    </row>
    <row r="16" spans="1:30" ht="12.75" hidden="1" customHeight="1">
      <c r="A16" s="445">
        <v>1973</v>
      </c>
      <c r="B16" s="296">
        <v>8431.4000000000015</v>
      </c>
      <c r="C16" s="301">
        <v>5976.4525314342472</v>
      </c>
      <c r="D16" s="301">
        <f t="shared" si="6"/>
        <v>14138.427161052565</v>
      </c>
      <c r="E16" s="301">
        <f t="shared" si="6"/>
        <v>3223.7526895667893</v>
      </c>
      <c r="F16" s="296">
        <v>3133</v>
      </c>
      <c r="G16" s="296">
        <v>31752.14</v>
      </c>
      <c r="H16" s="296">
        <v>39511</v>
      </c>
      <c r="I16" s="296">
        <v>35546.300000000003</v>
      </c>
      <c r="J16" s="296">
        <v>8484.6</v>
      </c>
      <c r="K16" s="296">
        <v>2415</v>
      </c>
      <c r="L16" s="296">
        <v>20740.2</v>
      </c>
      <c r="M16" s="296">
        <v>5158.8999999999996</v>
      </c>
      <c r="N16" s="301">
        <v>34553.909121019366</v>
      </c>
      <c r="O16" s="296">
        <v>126708</v>
      </c>
      <c r="Q16" s="296">
        <v>8543</v>
      </c>
      <c r="R16" s="296">
        <v>6166</v>
      </c>
      <c r="S16" s="296">
        <v>14399</v>
      </c>
      <c r="T16" s="296">
        <v>3225</v>
      </c>
      <c r="U16" s="296">
        <v>3133</v>
      </c>
      <c r="V16" s="296">
        <v>32502</v>
      </c>
      <c r="W16" s="296"/>
      <c r="X16" s="296">
        <v>35029</v>
      </c>
      <c r="Y16" s="296">
        <v>8485</v>
      </c>
      <c r="Z16" s="296">
        <v>2477</v>
      </c>
      <c r="AA16" s="296">
        <v>21764</v>
      </c>
      <c r="AB16" s="296">
        <v>5267</v>
      </c>
      <c r="AC16" s="296">
        <v>35105</v>
      </c>
      <c r="AD16" s="296">
        <v>134224</v>
      </c>
    </row>
    <row r="17" spans="1:30" ht="12.75" hidden="1" customHeight="1">
      <c r="A17" s="445">
        <v>1974</v>
      </c>
      <c r="B17" s="296">
        <v>8610.4000000000015</v>
      </c>
      <c r="C17" s="301">
        <v>6016.2400752539415</v>
      </c>
      <c r="D17" s="301">
        <f t="shared" si="6"/>
        <v>14494.858097885823</v>
      </c>
      <c r="E17" s="301">
        <f t="shared" si="6"/>
        <v>3233.7488219375387</v>
      </c>
      <c r="F17" s="296">
        <v>3156</v>
      </c>
      <c r="G17" s="296">
        <v>32067.45</v>
      </c>
      <c r="H17" s="296">
        <v>39656</v>
      </c>
      <c r="I17" s="296">
        <v>35971.699999999997</v>
      </c>
      <c r="J17" s="296">
        <v>8596.9000000000015</v>
      </c>
      <c r="K17" s="296">
        <v>2431</v>
      </c>
      <c r="L17" s="296">
        <v>20859.900000000001</v>
      </c>
      <c r="M17" s="296">
        <v>5151.1000000000004</v>
      </c>
      <c r="N17" s="301">
        <v>34661.858535867519</v>
      </c>
      <c r="O17" s="296">
        <v>129174</v>
      </c>
      <c r="Q17" s="296">
        <v>8717</v>
      </c>
      <c r="R17" s="296">
        <v>6209</v>
      </c>
      <c r="S17" s="296">
        <v>14762</v>
      </c>
      <c r="T17" s="296">
        <v>3235</v>
      </c>
      <c r="U17" s="296">
        <v>3157</v>
      </c>
      <c r="V17" s="296">
        <v>32769</v>
      </c>
      <c r="W17" s="296"/>
      <c r="X17" s="296">
        <v>35161</v>
      </c>
      <c r="Y17" s="296">
        <v>8597</v>
      </c>
      <c r="Z17" s="296">
        <v>2492</v>
      </c>
      <c r="AA17" s="296">
        <v>21971</v>
      </c>
      <c r="AB17" s="296">
        <v>5260</v>
      </c>
      <c r="AC17" s="296">
        <v>35140</v>
      </c>
      <c r="AD17" s="296">
        <v>136590</v>
      </c>
    </row>
    <row r="18" spans="1:30" ht="12.75" hidden="1" customHeight="1">
      <c r="A18" s="445">
        <v>1975</v>
      </c>
      <c r="B18" s="296">
        <v>8749.6</v>
      </c>
      <c r="C18" s="301">
        <v>6056.2925000602872</v>
      </c>
      <c r="D18" s="301">
        <f t="shared" si="6"/>
        <v>14853.252841533589</v>
      </c>
      <c r="E18" s="301">
        <f t="shared" si="6"/>
        <v>3237.7472748858386</v>
      </c>
      <c r="F18" s="296">
        <v>3173</v>
      </c>
      <c r="G18" s="296">
        <v>32427.26</v>
      </c>
      <c r="H18" s="296">
        <v>39606</v>
      </c>
      <c r="I18" s="296">
        <v>36252.5</v>
      </c>
      <c r="J18" s="296">
        <v>8728.2000000000007</v>
      </c>
      <c r="K18" s="296">
        <v>2502</v>
      </c>
      <c r="L18" s="296">
        <v>21053.9</v>
      </c>
      <c r="M18" s="296">
        <v>5155.8999999999996</v>
      </c>
      <c r="N18" s="301">
        <v>34770.145194068522</v>
      </c>
      <c r="O18" s="296">
        <v>131629</v>
      </c>
      <c r="Q18" s="296">
        <v>8862</v>
      </c>
      <c r="R18" s="296">
        <v>6259</v>
      </c>
      <c r="S18" s="296">
        <v>15127</v>
      </c>
      <c r="T18" s="296">
        <v>3239</v>
      </c>
      <c r="U18" s="296">
        <v>3174</v>
      </c>
      <c r="V18" s="296">
        <v>32987</v>
      </c>
      <c r="W18" s="296"/>
      <c r="X18" s="296">
        <v>35326</v>
      </c>
      <c r="Y18" s="296">
        <v>8728</v>
      </c>
      <c r="Z18" s="296">
        <v>2505</v>
      </c>
      <c r="AA18" s="296">
        <v>22200</v>
      </c>
      <c r="AB18" s="296">
        <v>5259</v>
      </c>
      <c r="AC18" s="296">
        <v>35207</v>
      </c>
      <c r="AD18" s="296">
        <v>138915</v>
      </c>
    </row>
    <row r="19" spans="1:30" ht="12.75" hidden="1" customHeight="1">
      <c r="A19" s="445">
        <v>1976</v>
      </c>
      <c r="B19" s="296">
        <v>8877.5999999999985</v>
      </c>
      <c r="C19" s="301">
        <v>6096.6115692679205</v>
      </c>
      <c r="D19" s="296">
        <v>15187.1</v>
      </c>
      <c r="E19" s="301">
        <v>3243.7449543082885</v>
      </c>
      <c r="F19" s="296">
        <v>3187</v>
      </c>
      <c r="G19" s="296">
        <v>32703.14</v>
      </c>
      <c r="H19" s="296">
        <v>39592</v>
      </c>
      <c r="I19" s="296">
        <v>36456.500000000007</v>
      </c>
      <c r="J19" s="296">
        <v>8860.5</v>
      </c>
      <c r="K19" s="296">
        <v>2511</v>
      </c>
      <c r="L19" s="296">
        <v>21651.1</v>
      </c>
      <c r="M19" s="296">
        <v>5143</v>
      </c>
      <c r="N19" s="301">
        <v>34878.770149199918</v>
      </c>
      <c r="O19" s="296">
        <v>134067</v>
      </c>
      <c r="Q19" s="296">
        <v>8993</v>
      </c>
      <c r="R19" s="296">
        <v>6305</v>
      </c>
      <c r="S19" s="296">
        <v>15467</v>
      </c>
      <c r="T19" s="296">
        <v>3245</v>
      </c>
      <c r="U19" s="296">
        <v>3185</v>
      </c>
      <c r="V19" s="296">
        <v>33215</v>
      </c>
      <c r="W19" s="296"/>
      <c r="X19" s="296">
        <v>35511</v>
      </c>
      <c r="Y19" s="296">
        <v>8860</v>
      </c>
      <c r="Z19" s="296">
        <v>2519</v>
      </c>
      <c r="AA19" s="296">
        <v>22468</v>
      </c>
      <c r="AB19" s="296">
        <v>5264</v>
      </c>
      <c r="AC19" s="296">
        <v>35328</v>
      </c>
      <c r="AD19" s="296">
        <v>141380</v>
      </c>
    </row>
    <row r="20" spans="1:30" ht="12.75" hidden="1" customHeight="1">
      <c r="A20" s="445">
        <v>1977</v>
      </c>
      <c r="B20" s="296">
        <v>9024.6</v>
      </c>
      <c r="C20" s="301">
        <v>6137.1990580312067</v>
      </c>
      <c r="D20" s="296">
        <v>15501.7</v>
      </c>
      <c r="E20" s="301">
        <v>3258.3305210709264</v>
      </c>
      <c r="F20" s="296">
        <v>3194</v>
      </c>
      <c r="G20" s="296">
        <v>32929.25</v>
      </c>
      <c r="H20" s="296">
        <v>39731</v>
      </c>
      <c r="I20" s="296">
        <v>36646</v>
      </c>
      <c r="J20" s="296">
        <v>8977.1</v>
      </c>
      <c r="K20" s="296">
        <v>2524</v>
      </c>
      <c r="L20" s="296">
        <v>21811.7</v>
      </c>
      <c r="M20" s="296">
        <v>5170</v>
      </c>
      <c r="N20" s="301">
        <v>34987.734458130712</v>
      </c>
      <c r="O20" s="296">
        <v>136439</v>
      </c>
      <c r="Q20" s="296">
        <v>9141</v>
      </c>
      <c r="R20" s="296">
        <v>6348</v>
      </c>
      <c r="S20" s="296">
        <v>15771</v>
      </c>
      <c r="T20" s="296">
        <v>3258</v>
      </c>
      <c r="U20" s="296">
        <v>3195</v>
      </c>
      <c r="V20" s="296">
        <v>33465</v>
      </c>
      <c r="W20" s="296"/>
      <c r="X20" s="296">
        <v>35697</v>
      </c>
      <c r="Y20" s="296">
        <v>8977</v>
      </c>
      <c r="Z20" s="296">
        <v>2532</v>
      </c>
      <c r="AA20" s="296">
        <v>22766</v>
      </c>
      <c r="AB20" s="296">
        <v>5273</v>
      </c>
      <c r="AC20" s="296">
        <v>35481</v>
      </c>
      <c r="AD20" s="296">
        <v>143750</v>
      </c>
    </row>
    <row r="21" spans="1:30" ht="12.75" hidden="1" customHeight="1">
      <c r="A21" s="445">
        <v>1978</v>
      </c>
      <c r="B21" s="296">
        <v>9237.6</v>
      </c>
      <c r="C21" s="301">
        <v>6178.0567533223966</v>
      </c>
      <c r="D21" s="296">
        <v>15786.1</v>
      </c>
      <c r="E21" s="301">
        <v>3272.9816721383677</v>
      </c>
      <c r="F21" s="296">
        <v>3209</v>
      </c>
      <c r="G21" s="296">
        <v>33286.850000000013</v>
      </c>
      <c r="H21" s="296">
        <v>39943</v>
      </c>
      <c r="I21" s="296">
        <v>36992</v>
      </c>
      <c r="J21" s="296">
        <v>9095.3000000000011</v>
      </c>
      <c r="K21" s="296">
        <v>2545</v>
      </c>
      <c r="L21" s="296">
        <v>22048.3</v>
      </c>
      <c r="M21" s="296">
        <v>5179</v>
      </c>
      <c r="N21" s="301">
        <v>35097.039181031665</v>
      </c>
      <c r="O21" s="296">
        <v>138747</v>
      </c>
      <c r="Q21" s="296">
        <v>9289</v>
      </c>
      <c r="R21" s="296">
        <v>6386</v>
      </c>
      <c r="S21" s="296">
        <v>16054</v>
      </c>
      <c r="T21" s="296">
        <v>3275</v>
      </c>
      <c r="U21" s="296">
        <v>3207</v>
      </c>
      <c r="V21" s="296">
        <v>33702</v>
      </c>
      <c r="W21" s="296"/>
      <c r="X21" s="296">
        <v>35898</v>
      </c>
      <c r="Y21" s="296">
        <v>9095</v>
      </c>
      <c r="Z21" s="296">
        <v>2546</v>
      </c>
      <c r="AA21" s="296">
        <v>23075</v>
      </c>
      <c r="AB21" s="296">
        <v>5286</v>
      </c>
      <c r="AC21" s="296">
        <v>35654</v>
      </c>
      <c r="AD21" s="296">
        <v>146128</v>
      </c>
    </row>
    <row r="22" spans="1:30" ht="12.75" hidden="1" customHeight="1">
      <c r="A22" s="445">
        <v>1979</v>
      </c>
      <c r="B22" s="296">
        <v>9359.2219999999998</v>
      </c>
      <c r="C22" s="301">
        <v>6219.1864540103034</v>
      </c>
      <c r="D22" s="296">
        <v>16059.6</v>
      </c>
      <c r="E22" s="301">
        <v>3287.6987024118052</v>
      </c>
      <c r="F22" s="296">
        <v>3221</v>
      </c>
      <c r="G22" s="296">
        <v>33500.649999999987</v>
      </c>
      <c r="H22" s="296">
        <v>40288</v>
      </c>
      <c r="I22" s="296">
        <v>37298</v>
      </c>
      <c r="J22" s="296">
        <v>9224</v>
      </c>
      <c r="K22" s="296">
        <v>2559</v>
      </c>
      <c r="L22" s="296">
        <v>22314.3</v>
      </c>
      <c r="M22" s="296">
        <v>5190</v>
      </c>
      <c r="N22" s="301">
        <v>35206.685381385607</v>
      </c>
      <c r="O22" s="296">
        <v>141095</v>
      </c>
      <c r="Q22" s="296">
        <v>9428</v>
      </c>
      <c r="R22" s="296">
        <v>6424</v>
      </c>
      <c r="S22" s="296">
        <v>16326</v>
      </c>
      <c r="T22" s="296">
        <v>3295</v>
      </c>
      <c r="U22" s="296">
        <v>3221</v>
      </c>
      <c r="V22" s="296">
        <v>33964</v>
      </c>
      <c r="W22" s="296"/>
      <c r="X22" s="296">
        <v>36153</v>
      </c>
      <c r="Y22" s="296">
        <v>9224</v>
      </c>
      <c r="Z22" s="296">
        <v>2561</v>
      </c>
      <c r="AA22" s="296">
        <v>23377</v>
      </c>
      <c r="AB22" s="296">
        <v>5305</v>
      </c>
      <c r="AC22" s="296">
        <v>35857</v>
      </c>
      <c r="AD22" s="296">
        <v>148468</v>
      </c>
    </row>
    <row r="23" spans="1:30" ht="17.25" customHeight="1">
      <c r="A23" s="445">
        <v>1980</v>
      </c>
      <c r="B23" s="296">
        <v>9505.8630000000012</v>
      </c>
      <c r="C23" s="301">
        <v>6260.5899709395007</v>
      </c>
      <c r="D23" s="296">
        <v>16356</v>
      </c>
      <c r="E23" s="301">
        <v>3302.481908118461</v>
      </c>
      <c r="F23" s="296">
        <v>3237</v>
      </c>
      <c r="G23" s="296">
        <v>33961.07</v>
      </c>
      <c r="H23" s="296">
        <v>40830</v>
      </c>
      <c r="I23" s="296">
        <v>37431</v>
      </c>
      <c r="J23" s="296">
        <v>9361.8000000000011</v>
      </c>
      <c r="K23" s="296">
        <v>2525</v>
      </c>
      <c r="L23" s="296">
        <v>22625.3</v>
      </c>
      <c r="M23" s="296">
        <v>5214</v>
      </c>
      <c r="N23" s="301">
        <v>35316.674125997772</v>
      </c>
      <c r="O23" s="296">
        <v>143394</v>
      </c>
      <c r="Q23" s="296">
        <v>9571</v>
      </c>
      <c r="R23" s="296">
        <v>6471</v>
      </c>
      <c r="S23" s="296">
        <v>16636</v>
      </c>
      <c r="T23" s="296">
        <v>3317</v>
      </c>
      <c r="U23" s="296">
        <v>3236</v>
      </c>
      <c r="V23" s="296">
        <v>34320</v>
      </c>
      <c r="W23" s="296">
        <v>40616.14615801844</v>
      </c>
      <c r="X23" s="296">
        <v>36444</v>
      </c>
      <c r="Y23" s="296">
        <v>9362</v>
      </c>
      <c r="Z23" s="296">
        <v>2577</v>
      </c>
      <c r="AA23" s="296">
        <v>23625</v>
      </c>
      <c r="AB23" s="296">
        <v>5328</v>
      </c>
      <c r="AC23" s="296">
        <v>36072</v>
      </c>
      <c r="AD23" s="296">
        <v>150729</v>
      </c>
    </row>
    <row r="24" spans="1:30" ht="17.25" customHeight="1">
      <c r="A24" s="445">
        <v>1981</v>
      </c>
      <c r="B24" s="296">
        <v>9684.262999999999</v>
      </c>
      <c r="C24" s="301">
        <v>6302.2691270100522</v>
      </c>
      <c r="D24" s="296">
        <v>16622.7</v>
      </c>
      <c r="E24" s="301">
        <v>3317.3315868175491</v>
      </c>
      <c r="F24" s="296">
        <v>3258</v>
      </c>
      <c r="G24" s="296">
        <v>34486.339999999997</v>
      </c>
      <c r="H24" s="296">
        <v>41427</v>
      </c>
      <c r="I24" s="296">
        <v>37598</v>
      </c>
      <c r="J24" s="296">
        <v>9488.2000000000007</v>
      </c>
      <c r="K24" s="296">
        <v>2546</v>
      </c>
      <c r="L24" s="296">
        <v>22960.9</v>
      </c>
      <c r="M24" s="296">
        <v>5233</v>
      </c>
      <c r="N24" s="301">
        <v>35427.006485006183</v>
      </c>
      <c r="O24" s="296">
        <v>145279</v>
      </c>
      <c r="Q24" s="296">
        <v>9743</v>
      </c>
      <c r="R24" s="296">
        <v>6501</v>
      </c>
      <c r="S24" s="296">
        <v>16911</v>
      </c>
      <c r="T24" s="296">
        <v>3339</v>
      </c>
      <c r="U24" s="296">
        <v>3257</v>
      </c>
      <c r="V24" s="296">
        <v>34796</v>
      </c>
      <c r="W24" s="296">
        <v>41212.037985897667</v>
      </c>
      <c r="X24" s="296">
        <v>36793</v>
      </c>
      <c r="Y24" s="296">
        <v>9488</v>
      </c>
      <c r="Z24" s="296">
        <v>2596</v>
      </c>
      <c r="AA24" s="296">
        <v>23865</v>
      </c>
      <c r="AB24" s="296">
        <v>5350</v>
      </c>
      <c r="AC24" s="296">
        <v>36278</v>
      </c>
      <c r="AD24" s="296">
        <v>151992</v>
      </c>
    </row>
    <row r="25" spans="1:30" ht="17.25" customHeight="1">
      <c r="A25" s="445">
        <v>1982</v>
      </c>
      <c r="B25" s="296">
        <v>9872.4440000000013</v>
      </c>
      <c r="C25" s="301">
        <v>6344.2257572577691</v>
      </c>
      <c r="D25" s="296">
        <v>16853.3</v>
      </c>
      <c r="E25" s="301">
        <v>3332.2480374062648</v>
      </c>
      <c r="F25" s="296">
        <v>3281</v>
      </c>
      <c r="G25" s="296">
        <v>34933.19</v>
      </c>
      <c r="H25" s="296">
        <v>41974</v>
      </c>
      <c r="I25" s="296">
        <v>37891</v>
      </c>
      <c r="J25" s="296">
        <v>9596.1</v>
      </c>
      <c r="K25" s="296">
        <v>2580</v>
      </c>
      <c r="L25" s="296">
        <v>23243.599999999999</v>
      </c>
      <c r="M25" s="296">
        <v>5252</v>
      </c>
      <c r="N25" s="301">
        <v>35537.683531892086</v>
      </c>
      <c r="O25" s="296">
        <v>146885</v>
      </c>
      <c r="Q25" s="296">
        <v>9940</v>
      </c>
      <c r="R25" s="296">
        <v>6535</v>
      </c>
      <c r="S25" s="296">
        <v>17150</v>
      </c>
      <c r="T25" s="296">
        <v>3360</v>
      </c>
      <c r="U25" s="296">
        <v>3282</v>
      </c>
      <c r="V25" s="296">
        <v>35285</v>
      </c>
      <c r="W25" s="296">
        <v>41755.204827336827</v>
      </c>
      <c r="X25" s="296">
        <v>37200</v>
      </c>
      <c r="Y25" s="296">
        <v>9596</v>
      </c>
      <c r="Z25" s="296">
        <v>2614</v>
      </c>
      <c r="AA25" s="296">
        <v>24133</v>
      </c>
      <c r="AB25" s="296">
        <v>5368</v>
      </c>
      <c r="AC25" s="296">
        <v>36460</v>
      </c>
      <c r="AD25" s="296">
        <v>153547</v>
      </c>
    </row>
    <row r="26" spans="1:30" ht="17.25" customHeight="1">
      <c r="A26" s="445">
        <v>1983</v>
      </c>
      <c r="B26" s="296">
        <v>10045.375</v>
      </c>
      <c r="C26" s="296">
        <v>6386.4617089350004</v>
      </c>
      <c r="D26" s="296">
        <v>17052.5</v>
      </c>
      <c r="E26" s="296">
        <v>3347.231560125801</v>
      </c>
      <c r="F26" s="296">
        <v>3302</v>
      </c>
      <c r="G26" s="296">
        <v>35389.240000000013</v>
      </c>
      <c r="H26" s="296">
        <v>42391</v>
      </c>
      <c r="I26" s="296">
        <v>38610</v>
      </c>
      <c r="J26" s="296">
        <v>9702.0000000000018</v>
      </c>
      <c r="K26" s="296">
        <v>2539</v>
      </c>
      <c r="L26" s="296">
        <v>23513.3</v>
      </c>
      <c r="M26" s="296">
        <v>5270</v>
      </c>
      <c r="N26" s="301">
        <v>35648.706343490354</v>
      </c>
      <c r="O26" s="296">
        <v>148323</v>
      </c>
      <c r="Q26" s="296">
        <v>10107</v>
      </c>
      <c r="R26" s="296">
        <v>6586</v>
      </c>
      <c r="S26" s="296">
        <v>17345</v>
      </c>
      <c r="T26" s="296">
        <v>3375</v>
      </c>
      <c r="U26" s="296">
        <v>3305</v>
      </c>
      <c r="V26" s="296">
        <v>35728</v>
      </c>
      <c r="W26" s="296">
        <v>42169.046230338099</v>
      </c>
      <c r="X26" s="296">
        <v>37616</v>
      </c>
      <c r="Y26" s="296">
        <v>9702</v>
      </c>
      <c r="Z26" s="296">
        <v>2632</v>
      </c>
      <c r="AA26" s="296">
        <v>24392</v>
      </c>
      <c r="AB26" s="296">
        <v>5381</v>
      </c>
      <c r="AC26" s="296">
        <v>36738</v>
      </c>
      <c r="AD26" s="296">
        <v>154963</v>
      </c>
    </row>
    <row r="27" spans="1:30" ht="17.25" customHeight="1">
      <c r="A27" s="445">
        <v>1984</v>
      </c>
      <c r="B27" s="296">
        <v>10207.981</v>
      </c>
      <c r="C27" s="296">
        <v>6531.269694517001</v>
      </c>
      <c r="D27" s="296">
        <v>17234.8</v>
      </c>
      <c r="E27" s="296">
        <v>3355.7291098580999</v>
      </c>
      <c r="F27" s="296">
        <v>3324</v>
      </c>
      <c r="G27" s="296">
        <v>35792.92</v>
      </c>
      <c r="H27" s="296">
        <v>42658</v>
      </c>
      <c r="I27" s="296">
        <v>38999</v>
      </c>
      <c r="J27" s="296">
        <v>9815</v>
      </c>
      <c r="K27" s="296">
        <v>2554</v>
      </c>
      <c r="L27" s="296">
        <v>23782.5</v>
      </c>
      <c r="M27" s="296">
        <v>5288</v>
      </c>
      <c r="N27" s="296">
        <v>35760.076000000001</v>
      </c>
      <c r="O27" s="296">
        <v>149950</v>
      </c>
      <c r="Q27" s="296">
        <v>10270</v>
      </c>
      <c r="R27" s="296">
        <v>6627</v>
      </c>
      <c r="S27" s="296">
        <v>17525</v>
      </c>
      <c r="T27" s="296">
        <v>3388</v>
      </c>
      <c r="U27" s="296">
        <v>3326</v>
      </c>
      <c r="V27" s="296">
        <v>36130</v>
      </c>
      <c r="W27" s="296">
        <v>42409.79050804556</v>
      </c>
      <c r="X27" s="296">
        <v>38001</v>
      </c>
      <c r="Y27" s="296">
        <v>9815</v>
      </c>
      <c r="Z27" s="296">
        <v>2652</v>
      </c>
      <c r="AA27" s="296">
        <v>24636</v>
      </c>
      <c r="AB27" s="296">
        <v>5392</v>
      </c>
      <c r="AC27" s="296">
        <v>37035</v>
      </c>
      <c r="AD27" s="296">
        <v>156464</v>
      </c>
    </row>
    <row r="28" spans="1:30" ht="17.25" customHeight="1">
      <c r="A28" s="445">
        <v>1985</v>
      </c>
      <c r="B28" s="296">
        <v>10382.558999999999</v>
      </c>
      <c r="C28" s="296">
        <v>6609.9833407570004</v>
      </c>
      <c r="D28" s="296">
        <v>17401.900000000001</v>
      </c>
      <c r="E28" s="296">
        <v>3357.4992188289998</v>
      </c>
      <c r="F28" s="296">
        <v>3337</v>
      </c>
      <c r="G28" s="296">
        <v>35971.460000000006</v>
      </c>
      <c r="H28" s="296">
        <v>42739</v>
      </c>
      <c r="I28" s="296">
        <v>39286</v>
      </c>
      <c r="J28" s="296">
        <v>9922.1</v>
      </c>
      <c r="K28" s="296">
        <v>2584</v>
      </c>
      <c r="L28" s="296">
        <v>24052.3</v>
      </c>
      <c r="M28" s="296">
        <v>5288</v>
      </c>
      <c r="N28" s="296">
        <v>35865.322999999997</v>
      </c>
      <c r="O28" s="296">
        <v>151210</v>
      </c>
      <c r="Q28" s="296">
        <v>10442</v>
      </c>
      <c r="R28" s="296">
        <v>6647</v>
      </c>
      <c r="S28" s="296">
        <v>17690</v>
      </c>
      <c r="T28" s="296">
        <v>3399</v>
      </c>
      <c r="U28" s="296">
        <v>3339</v>
      </c>
      <c r="V28" s="296">
        <v>36405</v>
      </c>
      <c r="W28" s="296">
        <v>42499.323503887179</v>
      </c>
      <c r="X28" s="296">
        <v>38235</v>
      </c>
      <c r="Y28" s="296">
        <v>9923</v>
      </c>
      <c r="Z28" s="296">
        <v>2669</v>
      </c>
      <c r="AA28" s="296">
        <v>24864</v>
      </c>
      <c r="AB28" s="296">
        <v>5394</v>
      </c>
      <c r="AC28" s="296">
        <v>37103</v>
      </c>
      <c r="AD28" s="296">
        <v>157974</v>
      </c>
    </row>
    <row r="29" spans="1:30" ht="17.25" customHeight="1">
      <c r="A29" s="445">
        <v>1986</v>
      </c>
      <c r="B29" s="296">
        <v>10577.088</v>
      </c>
      <c r="C29" s="296">
        <v>6611.3080805407999</v>
      </c>
      <c r="D29" s="296">
        <v>17570.3</v>
      </c>
      <c r="E29" s="296">
        <v>3389.3704243896</v>
      </c>
      <c r="F29" s="296">
        <v>3346</v>
      </c>
      <c r="G29" s="296">
        <v>36216.18</v>
      </c>
      <c r="H29" s="296">
        <v>42798</v>
      </c>
      <c r="I29" s="296">
        <v>39404</v>
      </c>
      <c r="J29" s="296">
        <v>10019.200000000001</v>
      </c>
      <c r="K29" s="296">
        <v>2600</v>
      </c>
      <c r="L29" s="296">
        <v>24262.2</v>
      </c>
      <c r="M29" s="296">
        <v>5288</v>
      </c>
      <c r="N29" s="296">
        <v>36026.243000000002</v>
      </c>
      <c r="O29" s="296">
        <v>153092</v>
      </c>
      <c r="Q29" s="296">
        <v>10637</v>
      </c>
      <c r="R29" s="296">
        <v>6650</v>
      </c>
      <c r="S29" s="296">
        <v>17879</v>
      </c>
      <c r="T29" s="296">
        <v>3413</v>
      </c>
      <c r="U29" s="296">
        <v>3343</v>
      </c>
      <c r="V29" s="296">
        <v>36589</v>
      </c>
      <c r="W29" s="296">
        <v>42554.038112457056</v>
      </c>
      <c r="X29" s="296">
        <v>38365</v>
      </c>
      <c r="Y29" s="296">
        <v>10019</v>
      </c>
      <c r="Z29" s="296">
        <v>2684</v>
      </c>
      <c r="AA29" s="296">
        <v>25075</v>
      </c>
      <c r="AB29" s="296">
        <v>5396</v>
      </c>
      <c r="AC29" s="296">
        <v>37199</v>
      </c>
      <c r="AD29" s="296">
        <v>159590</v>
      </c>
    </row>
    <row r="30" spans="1:30" ht="17.25" customHeight="1">
      <c r="A30" s="445">
        <v>1987</v>
      </c>
      <c r="B30" s="296">
        <v>10777.528</v>
      </c>
      <c r="C30" s="296">
        <v>6609.0930074768003</v>
      </c>
      <c r="D30" s="296">
        <v>17731.8</v>
      </c>
      <c r="E30" s="296">
        <v>3388.5043844034999</v>
      </c>
      <c r="F30" s="296">
        <v>3349</v>
      </c>
      <c r="G30" s="296">
        <v>36410.990000000013</v>
      </c>
      <c r="H30" s="296">
        <v>42825</v>
      </c>
      <c r="I30" s="296">
        <v>39396</v>
      </c>
      <c r="J30" s="296">
        <v>10095</v>
      </c>
      <c r="K30" s="296">
        <v>2635</v>
      </c>
      <c r="L30" s="296">
        <v>24521.200000000001</v>
      </c>
      <c r="M30" s="296">
        <v>5299</v>
      </c>
      <c r="N30" s="296">
        <v>36099.652000000002</v>
      </c>
      <c r="O30" s="296">
        <v>154647</v>
      </c>
      <c r="Q30" s="296">
        <v>10837</v>
      </c>
      <c r="R30" s="296">
        <v>6654</v>
      </c>
      <c r="S30" s="296">
        <v>18086</v>
      </c>
      <c r="T30" s="296">
        <v>3429</v>
      </c>
      <c r="U30" s="296">
        <v>3346</v>
      </c>
      <c r="V30" s="296">
        <v>36805</v>
      </c>
      <c r="W30" s="296">
        <v>42603.778665702404</v>
      </c>
      <c r="X30" s="296">
        <v>38502</v>
      </c>
      <c r="Y30" s="296">
        <v>10111</v>
      </c>
      <c r="Z30" s="296">
        <v>2705</v>
      </c>
      <c r="AA30" s="296">
        <v>25273</v>
      </c>
      <c r="AB30" s="296">
        <v>5411</v>
      </c>
      <c r="AC30" s="296">
        <v>37264</v>
      </c>
      <c r="AD30" s="296">
        <v>160803</v>
      </c>
    </row>
    <row r="31" spans="1:30" ht="17.25" customHeight="1">
      <c r="A31" s="445">
        <v>1988</v>
      </c>
      <c r="B31" s="296">
        <v>10983.251</v>
      </c>
      <c r="C31" s="296">
        <v>6601.8968080471004</v>
      </c>
      <c r="D31" s="296">
        <v>17911.3</v>
      </c>
      <c r="E31" s="296">
        <v>3423.1658589711001</v>
      </c>
      <c r="F31" s="296">
        <v>3346</v>
      </c>
      <c r="G31" s="296">
        <v>36639.86</v>
      </c>
      <c r="H31" s="296">
        <v>42960</v>
      </c>
      <c r="I31" s="296">
        <v>39823</v>
      </c>
      <c r="J31" s="296">
        <v>10177</v>
      </c>
      <c r="K31" s="296">
        <v>2671</v>
      </c>
      <c r="L31" s="296">
        <v>24820.7</v>
      </c>
      <c r="M31" s="296">
        <v>5324</v>
      </c>
      <c r="N31" s="296">
        <v>36214.902999999998</v>
      </c>
      <c r="O31" s="296">
        <v>156001</v>
      </c>
      <c r="Q31" s="296">
        <v>11042</v>
      </c>
      <c r="R31" s="296">
        <v>6666</v>
      </c>
      <c r="S31" s="296">
        <v>18295</v>
      </c>
      <c r="T31" s="296">
        <v>3441</v>
      </c>
      <c r="U31" s="296">
        <v>3345</v>
      </c>
      <c r="V31" s="296">
        <v>37028</v>
      </c>
      <c r="W31" s="296">
        <v>42960</v>
      </c>
      <c r="X31" s="296">
        <v>38631</v>
      </c>
      <c r="Y31" s="296">
        <v>10187</v>
      </c>
      <c r="Z31" s="296">
        <v>2725</v>
      </c>
      <c r="AA31" s="296">
        <v>25465</v>
      </c>
      <c r="AB31" s="296">
        <v>5433</v>
      </c>
      <c r="AC31" s="296">
        <v>37297</v>
      </c>
      <c r="AD31" s="296">
        <v>161924</v>
      </c>
    </row>
    <row r="32" spans="1:30" ht="17.25" customHeight="1">
      <c r="A32" s="445">
        <v>1989</v>
      </c>
      <c r="B32" s="296">
        <v>11181.442999999999</v>
      </c>
      <c r="C32" s="296">
        <v>6638.6743899666008</v>
      </c>
      <c r="D32" s="296">
        <v>18109</v>
      </c>
      <c r="E32" s="296">
        <v>3426.4921047070002</v>
      </c>
      <c r="F32" s="296">
        <v>3344</v>
      </c>
      <c r="G32" s="296">
        <v>36814.670000000013</v>
      </c>
      <c r="H32" s="296">
        <v>43257</v>
      </c>
      <c r="I32" s="296">
        <v>39611</v>
      </c>
      <c r="J32" s="296">
        <v>10236</v>
      </c>
      <c r="K32" s="296">
        <v>2684</v>
      </c>
      <c r="L32" s="296">
        <v>25073</v>
      </c>
      <c r="M32" s="296">
        <v>5358</v>
      </c>
      <c r="N32" s="296">
        <v>36322.165000000001</v>
      </c>
      <c r="O32" s="296">
        <v>157219</v>
      </c>
      <c r="Q32" s="296">
        <v>11243</v>
      </c>
      <c r="R32" s="296">
        <v>6674</v>
      </c>
      <c r="S32" s="296">
        <v>18604</v>
      </c>
      <c r="T32" s="296">
        <v>3450</v>
      </c>
      <c r="U32" s="296">
        <v>3347</v>
      </c>
      <c r="V32" s="296">
        <v>37227</v>
      </c>
      <c r="W32" s="296">
        <v>43258</v>
      </c>
      <c r="X32" s="296">
        <v>38761</v>
      </c>
      <c r="Y32" s="296">
        <v>10245</v>
      </c>
      <c r="Z32" s="296">
        <v>2738</v>
      </c>
      <c r="AA32" s="296">
        <v>25658</v>
      </c>
      <c r="AB32" s="296">
        <v>5467</v>
      </c>
      <c r="AC32" s="296">
        <v>37322</v>
      </c>
      <c r="AD32" s="296">
        <v>162916</v>
      </c>
    </row>
    <row r="33" spans="1:30" ht="17.25" customHeight="1">
      <c r="A33" s="445">
        <v>1990</v>
      </c>
      <c r="B33" s="296">
        <v>11349.584999999999</v>
      </c>
      <c r="C33" s="296">
        <v>6628.1705555733006</v>
      </c>
      <c r="D33" s="296">
        <v>18334.400000000001</v>
      </c>
      <c r="E33" s="296">
        <v>3444.7704539984002</v>
      </c>
      <c r="F33" s="296">
        <v>3352</v>
      </c>
      <c r="G33" s="296">
        <v>36931.140000000007</v>
      </c>
      <c r="H33" s="296">
        <v>43949</v>
      </c>
      <c r="I33" s="296">
        <v>39981</v>
      </c>
      <c r="J33" s="296">
        <v>10297</v>
      </c>
      <c r="K33" s="296">
        <v>2691</v>
      </c>
      <c r="L33" s="296">
        <v>25194.799999999999</v>
      </c>
      <c r="M33" s="296">
        <v>5396</v>
      </c>
      <c r="N33" s="296">
        <v>36405.810999999987</v>
      </c>
      <c r="O33" s="296">
        <v>159919</v>
      </c>
      <c r="Q33" s="296">
        <v>11417</v>
      </c>
      <c r="R33" s="296">
        <v>6674</v>
      </c>
      <c r="S33" s="296">
        <v>18847</v>
      </c>
      <c r="T33" s="296">
        <v>3463</v>
      </c>
      <c r="U33" s="296">
        <v>3356</v>
      </c>
      <c r="V33" s="296">
        <v>37360</v>
      </c>
      <c r="W33" s="296">
        <v>44020.389622129813</v>
      </c>
      <c r="X33" s="296">
        <v>38882</v>
      </c>
      <c r="Y33" s="296">
        <v>10305</v>
      </c>
      <c r="Z33" s="296">
        <v>2746</v>
      </c>
      <c r="AA33" s="296">
        <v>25848</v>
      </c>
      <c r="AB33" s="296">
        <v>5502</v>
      </c>
      <c r="AC33" s="296">
        <v>37358</v>
      </c>
      <c r="AD33" s="296">
        <v>164229</v>
      </c>
    </row>
    <row r="34" spans="1:30" ht="17.25" customHeight="1">
      <c r="A34" s="445">
        <v>1991</v>
      </c>
      <c r="B34" s="296">
        <v>11484.549000000001</v>
      </c>
      <c r="C34" s="296">
        <v>6624.8516758235</v>
      </c>
      <c r="D34" s="296">
        <v>18556.7</v>
      </c>
      <c r="E34" s="296">
        <v>3461.4924913454001</v>
      </c>
      <c r="F34" s="296">
        <v>3368</v>
      </c>
      <c r="G34" s="296">
        <v>36878.65</v>
      </c>
      <c r="H34" s="296">
        <v>55310</v>
      </c>
      <c r="I34" s="296">
        <v>40349</v>
      </c>
      <c r="J34" s="296">
        <v>10371</v>
      </c>
      <c r="K34" s="296">
        <v>2709</v>
      </c>
      <c r="L34" s="296">
        <v>25368.9</v>
      </c>
      <c r="M34" s="296">
        <v>5428</v>
      </c>
      <c r="N34" s="296">
        <v>36311</v>
      </c>
      <c r="O34" s="296">
        <v>161225</v>
      </c>
      <c r="Q34" s="296">
        <v>11548</v>
      </c>
      <c r="R34" s="296">
        <v>6675</v>
      </c>
      <c r="S34" s="296">
        <v>19023</v>
      </c>
      <c r="T34" s="296">
        <v>3477</v>
      </c>
      <c r="U34" s="296">
        <v>3370</v>
      </c>
      <c r="V34" s="296">
        <v>37439</v>
      </c>
      <c r="W34" s="296">
        <v>55023</v>
      </c>
      <c r="X34" s="296">
        <v>38963</v>
      </c>
      <c r="Y34" s="296">
        <v>10372</v>
      </c>
      <c r="Z34" s="296">
        <v>2758</v>
      </c>
      <c r="AA34" s="296">
        <v>26049</v>
      </c>
      <c r="AB34" s="296">
        <v>5526</v>
      </c>
      <c r="AC34" s="296">
        <v>37372</v>
      </c>
      <c r="AD34" s="296">
        <v>165924</v>
      </c>
    </row>
    <row r="35" spans="1:30" ht="17.25" customHeight="1">
      <c r="A35" s="445">
        <v>1992</v>
      </c>
      <c r="B35" s="296">
        <v>11604.245999999999</v>
      </c>
      <c r="C35" s="296">
        <v>6634.7181999999993</v>
      </c>
      <c r="D35" s="296">
        <v>18772.099999999999</v>
      </c>
      <c r="E35" s="296">
        <v>3466.4371799999999</v>
      </c>
      <c r="F35" s="296">
        <v>3384</v>
      </c>
      <c r="G35" s="296">
        <v>36993.692000000003</v>
      </c>
      <c r="H35" s="296">
        <v>55259</v>
      </c>
      <c r="I35" s="296">
        <v>40253</v>
      </c>
      <c r="J35" s="296">
        <v>10348</v>
      </c>
      <c r="K35" s="296">
        <v>2728</v>
      </c>
      <c r="L35" s="296">
        <v>25539.1</v>
      </c>
      <c r="M35" s="296">
        <v>5449</v>
      </c>
      <c r="N35" s="296">
        <v>36344</v>
      </c>
      <c r="O35" s="296">
        <v>162626</v>
      </c>
      <c r="Q35" s="296">
        <v>11675</v>
      </c>
      <c r="R35" s="296">
        <v>6682</v>
      </c>
      <c r="S35" s="296">
        <v>19211</v>
      </c>
      <c r="T35" s="296">
        <v>3489</v>
      </c>
      <c r="U35" s="296">
        <v>3385</v>
      </c>
      <c r="V35" s="296">
        <v>37527</v>
      </c>
      <c r="W35" s="296">
        <v>55349</v>
      </c>
      <c r="X35" s="296">
        <v>39023</v>
      </c>
      <c r="Y35" s="296">
        <v>10434</v>
      </c>
      <c r="Z35" s="296">
        <v>2771</v>
      </c>
      <c r="AA35" s="296">
        <v>26254</v>
      </c>
      <c r="AB35" s="296">
        <v>5543</v>
      </c>
      <c r="AC35" s="296">
        <v>37347</v>
      </c>
      <c r="AD35" s="296">
        <v>167953</v>
      </c>
    </row>
    <row r="36" spans="1:30" ht="17.25" customHeight="1">
      <c r="A36" s="445">
        <v>1993</v>
      </c>
      <c r="B36" s="296">
        <v>11711.358</v>
      </c>
      <c r="C36" s="296">
        <v>6654.5216</v>
      </c>
      <c r="D36" s="296">
        <v>18973.5</v>
      </c>
      <c r="E36" s="296">
        <v>3477.2166200000001</v>
      </c>
      <c r="F36" s="296">
        <v>3393</v>
      </c>
      <c r="G36" s="296">
        <v>37084.908000000003</v>
      </c>
      <c r="H36" s="296">
        <v>55452</v>
      </c>
      <c r="I36" s="296">
        <v>38805</v>
      </c>
      <c r="J36" s="296">
        <v>10420</v>
      </c>
      <c r="K36" s="296">
        <v>2738</v>
      </c>
      <c r="L36" s="296">
        <v>25690.799999999999</v>
      </c>
      <c r="M36" s="296">
        <v>5461</v>
      </c>
      <c r="N36" s="296">
        <v>36323</v>
      </c>
      <c r="O36" s="296">
        <v>164204</v>
      </c>
      <c r="Q36" s="296">
        <v>11773</v>
      </c>
      <c r="R36" s="296">
        <v>6694</v>
      </c>
      <c r="S36" s="296">
        <v>19407</v>
      </c>
      <c r="T36" s="296">
        <v>3501</v>
      </c>
      <c r="U36" s="296">
        <v>3396</v>
      </c>
      <c r="V36" s="296">
        <v>37617</v>
      </c>
      <c r="W36" s="296">
        <v>55613</v>
      </c>
      <c r="X36" s="296">
        <v>39191</v>
      </c>
      <c r="Y36" s="296">
        <v>10490</v>
      </c>
      <c r="Z36" s="296">
        <v>2786</v>
      </c>
      <c r="AA36" s="296">
        <v>26464</v>
      </c>
      <c r="AB36" s="296">
        <v>5562</v>
      </c>
      <c r="AC36" s="296">
        <v>37737</v>
      </c>
      <c r="AD36" s="296">
        <v>169920</v>
      </c>
    </row>
    <row r="37" spans="1:30" ht="17.25" customHeight="1">
      <c r="A37" s="445">
        <v>1994</v>
      </c>
      <c r="B37" s="296">
        <v>11828.02</v>
      </c>
      <c r="C37" s="296">
        <v>6687.8393000000005</v>
      </c>
      <c r="D37" s="296">
        <v>19181.8</v>
      </c>
      <c r="E37" s="296">
        <v>3478.2811000000002</v>
      </c>
      <c r="F37" s="296">
        <v>3405</v>
      </c>
      <c r="G37" s="296">
        <v>37200.733999999997</v>
      </c>
      <c r="H37" s="296">
        <v>55550</v>
      </c>
      <c r="I37" s="296">
        <v>38893</v>
      </c>
      <c r="J37" s="296">
        <v>10471</v>
      </c>
      <c r="K37" s="296">
        <v>2751</v>
      </c>
      <c r="L37" s="296">
        <v>25843.8</v>
      </c>
      <c r="M37" s="296">
        <v>5496</v>
      </c>
      <c r="N37" s="296">
        <v>36323</v>
      </c>
      <c r="O37" s="296">
        <v>165803</v>
      </c>
      <c r="Q37" s="296">
        <v>11889</v>
      </c>
      <c r="R37" s="296">
        <v>6703</v>
      </c>
      <c r="S37" s="296">
        <v>19634</v>
      </c>
      <c r="T37" s="296">
        <v>3511</v>
      </c>
      <c r="U37" s="296">
        <v>3404</v>
      </c>
      <c r="V37" s="296">
        <v>37695</v>
      </c>
      <c r="W37" s="296">
        <v>55686</v>
      </c>
      <c r="X37" s="296">
        <v>39127</v>
      </c>
      <c r="Y37" s="296">
        <v>10535</v>
      </c>
      <c r="Z37" s="296">
        <v>2801</v>
      </c>
      <c r="AA37" s="296">
        <v>26632</v>
      </c>
      <c r="AB37" s="296">
        <v>5594</v>
      </c>
      <c r="AC37" s="296">
        <v>37858</v>
      </c>
      <c r="AD37" s="296">
        <v>171992</v>
      </c>
    </row>
    <row r="38" spans="1:30" ht="17.25" customHeight="1">
      <c r="A38" s="445">
        <v>1995</v>
      </c>
      <c r="B38" s="296">
        <v>11981.583000000001</v>
      </c>
      <c r="C38" s="296">
        <v>6700.7816999999995</v>
      </c>
      <c r="D38" s="296">
        <v>19406</v>
      </c>
      <c r="E38" s="296">
        <v>3489.73279</v>
      </c>
      <c r="F38" s="296">
        <v>3409</v>
      </c>
      <c r="G38" s="296">
        <v>37297.425000000003</v>
      </c>
      <c r="H38" s="296">
        <v>55452</v>
      </c>
      <c r="I38" s="296">
        <v>38910</v>
      </c>
      <c r="J38" s="296">
        <v>10497</v>
      </c>
      <c r="K38" s="296">
        <v>2769</v>
      </c>
      <c r="L38" s="296">
        <v>25998.799999999999</v>
      </c>
      <c r="M38" s="296">
        <v>5522</v>
      </c>
      <c r="N38" s="296">
        <v>36380</v>
      </c>
      <c r="O38" s="296">
        <v>167137</v>
      </c>
      <c r="Q38" s="296">
        <v>12032</v>
      </c>
      <c r="R38" s="296">
        <v>6704</v>
      </c>
      <c r="S38" s="296">
        <v>19865</v>
      </c>
      <c r="T38" s="296">
        <v>3526</v>
      </c>
      <c r="U38" s="296">
        <v>3410</v>
      </c>
      <c r="V38" s="296">
        <v>37784</v>
      </c>
      <c r="W38" s="296">
        <v>55775</v>
      </c>
      <c r="X38" s="296">
        <v>39010</v>
      </c>
      <c r="Y38" s="296">
        <v>10569</v>
      </c>
      <c r="Z38" s="296">
        <v>2815</v>
      </c>
      <c r="AA38" s="296">
        <v>26773</v>
      </c>
      <c r="AB38" s="296">
        <v>5621</v>
      </c>
      <c r="AC38" s="296">
        <v>38020</v>
      </c>
      <c r="AD38" s="296">
        <v>174237</v>
      </c>
    </row>
    <row r="39" spans="1:30" ht="17.25" customHeight="1">
      <c r="A39" s="445">
        <v>1996</v>
      </c>
      <c r="B39" s="296">
        <v>12147.306</v>
      </c>
      <c r="C39" s="296">
        <v>6695.9608000000007</v>
      </c>
      <c r="D39" s="296">
        <v>19644.400000000001</v>
      </c>
      <c r="E39" s="296">
        <v>3512.4531499999998</v>
      </c>
      <c r="F39" s="296">
        <v>3418</v>
      </c>
      <c r="G39" s="296">
        <v>37401.042999999998</v>
      </c>
      <c r="H39" s="296">
        <v>55551</v>
      </c>
      <c r="I39" s="296">
        <v>38869</v>
      </c>
      <c r="J39" s="296">
        <v>10535</v>
      </c>
      <c r="K39" s="296">
        <v>2783</v>
      </c>
      <c r="L39" s="296">
        <v>26149.7</v>
      </c>
      <c r="M39" s="296">
        <v>5538</v>
      </c>
      <c r="N39" s="296">
        <v>36471</v>
      </c>
      <c r="O39" s="296">
        <v>168843</v>
      </c>
      <c r="Q39" s="296">
        <v>12196</v>
      </c>
      <c r="R39" s="296">
        <v>6703</v>
      </c>
      <c r="S39" s="296">
        <v>20098</v>
      </c>
      <c r="T39" s="296">
        <v>3541</v>
      </c>
      <c r="U39" s="296">
        <v>3417</v>
      </c>
      <c r="V39" s="296">
        <v>37884</v>
      </c>
      <c r="W39" s="296">
        <v>55907</v>
      </c>
      <c r="X39" s="296">
        <v>38879</v>
      </c>
      <c r="Y39" s="296">
        <v>10604</v>
      </c>
      <c r="Z39" s="296">
        <v>2829</v>
      </c>
      <c r="AA39" s="296">
        <v>26888</v>
      </c>
      <c r="AB39" s="296">
        <v>5634</v>
      </c>
      <c r="AC39" s="296">
        <v>38191</v>
      </c>
      <c r="AD39" s="296">
        <v>176547</v>
      </c>
    </row>
    <row r="40" spans="1:30" ht="17.25" customHeight="1">
      <c r="A40" s="445">
        <v>1997</v>
      </c>
      <c r="B40" s="296">
        <v>12315.066000000001</v>
      </c>
      <c r="C40" s="296">
        <v>6702.3298999999997</v>
      </c>
      <c r="D40" s="296">
        <v>19864.3</v>
      </c>
      <c r="E40" s="296">
        <v>3511.3368299999988</v>
      </c>
      <c r="F40" s="296">
        <v>3426</v>
      </c>
      <c r="G40" s="296">
        <v>37503.690999999992</v>
      </c>
      <c r="H40" s="296">
        <v>55659</v>
      </c>
      <c r="I40" s="296">
        <v>38867</v>
      </c>
      <c r="J40" s="296">
        <v>10567</v>
      </c>
      <c r="K40" s="296">
        <v>2799</v>
      </c>
      <c r="L40" s="296">
        <v>26255.100000000009</v>
      </c>
      <c r="M40" s="296">
        <v>5548</v>
      </c>
      <c r="N40" s="296">
        <v>36575</v>
      </c>
      <c r="O40" s="296">
        <v>171144</v>
      </c>
      <c r="Q40" s="296">
        <v>12342</v>
      </c>
      <c r="R40" s="296">
        <v>6706</v>
      </c>
      <c r="S40" s="296">
        <v>20344</v>
      </c>
      <c r="T40" s="296">
        <v>3548</v>
      </c>
      <c r="U40" s="296">
        <v>3427</v>
      </c>
      <c r="V40" s="296">
        <v>37988</v>
      </c>
      <c r="W40" s="296">
        <v>55980</v>
      </c>
      <c r="X40" s="296">
        <v>38773</v>
      </c>
      <c r="Y40" s="296">
        <v>10642</v>
      </c>
      <c r="Z40" s="296">
        <v>2844</v>
      </c>
      <c r="AA40" s="296">
        <v>26987</v>
      </c>
      <c r="AB40" s="296">
        <v>5645</v>
      </c>
      <c r="AC40" s="296">
        <v>38362</v>
      </c>
      <c r="AD40" s="296">
        <v>179158</v>
      </c>
    </row>
    <row r="41" spans="1:30" ht="17.25" customHeight="1">
      <c r="A41" s="445">
        <v>1998</v>
      </c>
      <c r="B41" s="296">
        <v>12490.566999999999</v>
      </c>
      <c r="C41" s="296">
        <v>6701.872699999999</v>
      </c>
      <c r="D41" s="296">
        <v>20068.3</v>
      </c>
      <c r="E41" s="296">
        <v>3520.48909</v>
      </c>
      <c r="F41" s="296">
        <v>3441</v>
      </c>
      <c r="G41" s="296">
        <v>37592.996000000006</v>
      </c>
      <c r="H41" s="296">
        <v>55653</v>
      </c>
      <c r="I41" s="296">
        <v>38861</v>
      </c>
      <c r="J41" s="296">
        <v>10606</v>
      </c>
      <c r="K41" s="296">
        <v>2822</v>
      </c>
      <c r="L41" s="296">
        <v>26364.1</v>
      </c>
      <c r="M41" s="296">
        <v>5563</v>
      </c>
      <c r="N41" s="296">
        <v>36678</v>
      </c>
      <c r="O41" s="296">
        <v>172984</v>
      </c>
      <c r="Q41" s="296">
        <v>12484</v>
      </c>
      <c r="R41" s="296">
        <v>6709</v>
      </c>
      <c r="S41" s="296">
        <v>20560</v>
      </c>
      <c r="T41" s="296">
        <v>3553</v>
      </c>
      <c r="U41" s="296">
        <v>3442</v>
      </c>
      <c r="V41" s="296">
        <v>38085</v>
      </c>
      <c r="W41" s="296">
        <v>55991</v>
      </c>
      <c r="X41" s="296">
        <v>38663</v>
      </c>
      <c r="Y41" s="296">
        <v>10687</v>
      </c>
      <c r="Z41" s="296">
        <v>2864</v>
      </c>
      <c r="AA41" s="296">
        <v>27093</v>
      </c>
      <c r="AB41" s="296">
        <v>5660</v>
      </c>
      <c r="AC41" s="296">
        <v>40913</v>
      </c>
      <c r="AD41" s="296">
        <v>181755</v>
      </c>
    </row>
    <row r="42" spans="1:30" ht="17.25" customHeight="1">
      <c r="A42" s="445">
        <v>1999</v>
      </c>
      <c r="B42" s="296">
        <v>12616.709000000001</v>
      </c>
      <c r="C42" s="296">
        <v>6711.0498100000004</v>
      </c>
      <c r="D42" s="296">
        <v>20276</v>
      </c>
      <c r="E42" s="296">
        <v>3520.9484900000002</v>
      </c>
      <c r="F42" s="296">
        <v>3456</v>
      </c>
      <c r="G42" s="296">
        <v>37696.972999999998</v>
      </c>
      <c r="H42" s="296">
        <v>55145</v>
      </c>
      <c r="I42" s="296">
        <v>38805</v>
      </c>
      <c r="J42" s="296">
        <v>10664</v>
      </c>
      <c r="K42" s="296">
        <v>2846</v>
      </c>
      <c r="L42" s="296">
        <v>26503.7</v>
      </c>
      <c r="M42" s="296">
        <v>5580</v>
      </c>
      <c r="N42" s="296">
        <v>36829</v>
      </c>
      <c r="O42" s="296">
        <v>175269</v>
      </c>
      <c r="Q42" s="296">
        <v>12640</v>
      </c>
      <c r="R42" s="296">
        <v>6715</v>
      </c>
      <c r="S42" s="296">
        <v>20791</v>
      </c>
      <c r="T42" s="296">
        <v>3557</v>
      </c>
      <c r="U42" s="296">
        <v>3455</v>
      </c>
      <c r="V42" s="296">
        <v>38195</v>
      </c>
      <c r="W42" s="296">
        <v>55952</v>
      </c>
      <c r="X42" s="296">
        <v>38538</v>
      </c>
      <c r="Y42" s="296">
        <v>10740</v>
      </c>
      <c r="Z42" s="296">
        <v>2888</v>
      </c>
      <c r="AA42" s="296">
        <v>27231</v>
      </c>
      <c r="AB42" s="296">
        <v>5679</v>
      </c>
      <c r="AC42" s="296">
        <v>41180</v>
      </c>
      <c r="AD42" s="296">
        <v>184287</v>
      </c>
    </row>
    <row r="43" spans="1:30" ht="17.25" customHeight="1">
      <c r="A43" s="411">
        <v>2000</v>
      </c>
      <c r="B43" s="296">
        <v>12766.857</v>
      </c>
      <c r="C43" s="296">
        <v>6719.209060000001</v>
      </c>
      <c r="D43" s="296">
        <v>20524.099999999999</v>
      </c>
      <c r="E43" s="296">
        <v>3528.4587499999998</v>
      </c>
      <c r="F43" s="296">
        <v>3465</v>
      </c>
      <c r="G43" s="296">
        <v>37846.273000000001</v>
      </c>
      <c r="H43" s="296">
        <v>55061</v>
      </c>
      <c r="I43" s="296">
        <v>38787.341</v>
      </c>
      <c r="J43" s="296">
        <v>10729</v>
      </c>
      <c r="K43" s="296">
        <v>2869</v>
      </c>
      <c r="L43" s="296">
        <v>26735.1</v>
      </c>
      <c r="M43" s="296">
        <v>5602</v>
      </c>
      <c r="N43" s="296">
        <v>37014</v>
      </c>
      <c r="O43" s="296">
        <v>179111</v>
      </c>
      <c r="Q43" s="296">
        <v>12808</v>
      </c>
      <c r="R43" s="296">
        <v>6724</v>
      </c>
      <c r="S43" s="296">
        <v>20953</v>
      </c>
      <c r="T43" s="296">
        <v>3561</v>
      </c>
      <c r="U43" s="296">
        <v>3464</v>
      </c>
      <c r="V43" s="296">
        <v>38339</v>
      </c>
      <c r="W43" s="296">
        <v>55852</v>
      </c>
      <c r="X43" s="296">
        <v>38409</v>
      </c>
      <c r="Y43" s="296">
        <v>10800</v>
      </c>
      <c r="Z43" s="296">
        <v>2911</v>
      </c>
      <c r="AA43" s="296">
        <v>27466</v>
      </c>
      <c r="AB43" s="296">
        <v>5705</v>
      </c>
      <c r="AC43" s="296">
        <v>41460</v>
      </c>
      <c r="AD43" s="296">
        <v>186809</v>
      </c>
    </row>
    <row r="44" spans="1:30" s="453" customFormat="1" ht="17.25" customHeight="1">
      <c r="A44" s="462">
        <v>2001</v>
      </c>
      <c r="B44" s="296">
        <v>12951</v>
      </c>
      <c r="C44" s="296">
        <v>6728.5899199999994</v>
      </c>
      <c r="D44" s="296">
        <v>20810.7</v>
      </c>
      <c r="E44" s="296">
        <v>3532.9509499999999</v>
      </c>
      <c r="F44" s="296">
        <v>3471</v>
      </c>
      <c r="G44" s="296">
        <v>38110.158000000003</v>
      </c>
      <c r="H44" s="296">
        <v>54973</v>
      </c>
      <c r="I44" s="296">
        <v>38764.601999999999</v>
      </c>
      <c r="J44" s="296">
        <v>10800</v>
      </c>
      <c r="K44" s="296">
        <v>2888</v>
      </c>
      <c r="L44" s="296">
        <v>26984</v>
      </c>
      <c r="M44" s="296">
        <v>5634</v>
      </c>
      <c r="N44" s="296">
        <v>37241</v>
      </c>
      <c r="O44" s="296">
        <v>181421</v>
      </c>
      <c r="Q44" s="296">
        <v>12991</v>
      </c>
      <c r="R44" s="296">
        <v>6743</v>
      </c>
      <c r="S44" s="296">
        <v>21244</v>
      </c>
      <c r="T44" s="296">
        <v>3566</v>
      </c>
      <c r="U44" s="296">
        <v>3472</v>
      </c>
      <c r="V44" s="296">
        <v>38510</v>
      </c>
      <c r="W44" s="296">
        <v>55772</v>
      </c>
      <c r="X44" s="296">
        <v>38288</v>
      </c>
      <c r="Y44" s="296">
        <v>10872</v>
      </c>
      <c r="Z44" s="296">
        <v>2932</v>
      </c>
      <c r="AA44" s="296">
        <v>27794</v>
      </c>
      <c r="AB44" s="296">
        <v>5739</v>
      </c>
      <c r="AC44" s="296">
        <v>38593</v>
      </c>
      <c r="AD44" s="296">
        <v>189273</v>
      </c>
    </row>
    <row r="45" spans="1:30" ht="17.25" customHeight="1">
      <c r="A45" s="411">
        <v>2002</v>
      </c>
      <c r="B45" s="296">
        <v>13139.1</v>
      </c>
      <c r="C45" s="296">
        <v>6758.0850300000002</v>
      </c>
      <c r="D45" s="296">
        <v>21098.2</v>
      </c>
      <c r="E45" s="296">
        <v>3537.8966074999998</v>
      </c>
      <c r="F45" s="296">
        <v>3478</v>
      </c>
      <c r="G45" s="296">
        <v>38313.789999999994</v>
      </c>
      <c r="H45" s="296">
        <v>54865</v>
      </c>
      <c r="I45" s="296">
        <v>38771</v>
      </c>
      <c r="J45" s="296">
        <v>10861</v>
      </c>
      <c r="K45" s="296">
        <v>2909</v>
      </c>
      <c r="L45" s="296">
        <v>27168.9</v>
      </c>
      <c r="M45" s="296">
        <v>5668</v>
      </c>
      <c r="N45" s="296">
        <v>37441</v>
      </c>
      <c r="O45" s="296">
        <v>183762</v>
      </c>
      <c r="Q45" s="296">
        <v>13166</v>
      </c>
      <c r="R45" s="296">
        <v>6774</v>
      </c>
      <c r="S45" s="296">
        <v>21554</v>
      </c>
      <c r="T45" s="296">
        <v>3570</v>
      </c>
      <c r="U45" s="296">
        <v>3478</v>
      </c>
      <c r="V45" s="296">
        <v>38694</v>
      </c>
      <c r="W45" s="296">
        <v>55719</v>
      </c>
      <c r="X45" s="296">
        <v>38252</v>
      </c>
      <c r="Y45" s="296">
        <v>10935</v>
      </c>
      <c r="Z45" s="296">
        <v>2955</v>
      </c>
      <c r="AA45" s="296">
        <v>28237</v>
      </c>
      <c r="AB45" s="296">
        <v>5776</v>
      </c>
      <c r="AC45" s="296">
        <v>38809</v>
      </c>
      <c r="AD45" s="296">
        <v>191737</v>
      </c>
    </row>
    <row r="46" spans="1:30" ht="17.25" customHeight="1">
      <c r="A46" s="445">
        <v>2003</v>
      </c>
      <c r="B46" s="296">
        <v>13326.3</v>
      </c>
      <c r="C46" s="296">
        <v>6790.7542000000003</v>
      </c>
      <c r="D46" s="296">
        <v>21336.9</v>
      </c>
      <c r="E46" s="296">
        <v>3547.5841249999999</v>
      </c>
      <c r="F46" s="296">
        <v>3483</v>
      </c>
      <c r="G46" s="296">
        <v>38900.1</v>
      </c>
      <c r="H46" s="296">
        <v>54819</v>
      </c>
      <c r="I46" s="296">
        <v>38771.396999999997</v>
      </c>
      <c r="J46" s="296">
        <v>10903</v>
      </c>
      <c r="K46" s="296">
        <v>2933</v>
      </c>
      <c r="L46" s="296">
        <v>27331.7</v>
      </c>
      <c r="M46" s="296">
        <v>5702</v>
      </c>
      <c r="N46" s="296">
        <v>37615</v>
      </c>
      <c r="O46" s="296">
        <v>186917</v>
      </c>
      <c r="Q46" s="296">
        <v>13345</v>
      </c>
      <c r="R46" s="296">
        <v>6805</v>
      </c>
      <c r="S46" s="296">
        <v>21813</v>
      </c>
      <c r="T46" s="296">
        <v>3574</v>
      </c>
      <c r="U46" s="296">
        <v>3486</v>
      </c>
      <c r="V46" s="296">
        <v>38878</v>
      </c>
      <c r="W46" s="296">
        <v>55596</v>
      </c>
      <c r="X46" s="296">
        <v>38411</v>
      </c>
      <c r="Y46" s="296">
        <v>10977</v>
      </c>
      <c r="Z46" s="296">
        <v>2980</v>
      </c>
      <c r="AA46" s="296">
        <v>28746</v>
      </c>
      <c r="AB46" s="296">
        <v>5815</v>
      </c>
      <c r="AC46" s="296">
        <v>39120</v>
      </c>
      <c r="AD46" s="296">
        <v>194153</v>
      </c>
    </row>
    <row r="47" spans="1:30" ht="17.25" customHeight="1">
      <c r="A47" s="411">
        <v>2004</v>
      </c>
      <c r="B47" s="296">
        <v>13505.2</v>
      </c>
      <c r="C47" s="296">
        <v>6818.4228174999998</v>
      </c>
      <c r="D47" s="296">
        <v>21598.9</v>
      </c>
      <c r="E47" s="296">
        <v>3559.2126475</v>
      </c>
      <c r="F47" s="296">
        <v>3492</v>
      </c>
      <c r="G47" s="296">
        <v>39155.699999999997</v>
      </c>
      <c r="H47" s="296">
        <v>54451</v>
      </c>
      <c r="I47" s="296">
        <v>38402</v>
      </c>
      <c r="J47" s="296">
        <v>10925</v>
      </c>
      <c r="K47" s="296">
        <v>2953</v>
      </c>
      <c r="L47" s="296">
        <v>28786.15</v>
      </c>
      <c r="M47" s="296">
        <v>5735.4</v>
      </c>
      <c r="N47" s="296">
        <v>37801</v>
      </c>
      <c r="O47" s="296">
        <v>188749</v>
      </c>
      <c r="Q47" s="411" t="s">
        <v>330</v>
      </c>
    </row>
    <row r="48" spans="1:30" ht="17.25" customHeight="1">
      <c r="A48" s="445">
        <v>2005</v>
      </c>
      <c r="B48" s="296">
        <v>13704.1</v>
      </c>
      <c r="C48" s="296">
        <v>6875.6744025000007</v>
      </c>
      <c r="D48" s="296">
        <v>21881.599999999999</v>
      </c>
      <c r="E48" s="296">
        <v>3565.7682850000001</v>
      </c>
      <c r="F48" s="296">
        <v>3497</v>
      </c>
      <c r="G48" s="296">
        <v>39367.000000000007</v>
      </c>
      <c r="H48" s="296">
        <v>54875</v>
      </c>
      <c r="I48" s="296">
        <v>38646</v>
      </c>
      <c r="J48" s="296">
        <v>10942</v>
      </c>
      <c r="K48" s="296">
        <v>2982.3560000000002</v>
      </c>
      <c r="L48" s="296">
        <v>29307.83</v>
      </c>
      <c r="M48" s="296">
        <v>5769.9000000000005</v>
      </c>
      <c r="N48" s="296">
        <v>38008</v>
      </c>
      <c r="O48" s="296">
        <v>191014</v>
      </c>
      <c r="Q48" s="411" t="s">
        <v>536</v>
      </c>
    </row>
    <row r="49" spans="1:15" s="453" customFormat="1" ht="15" customHeight="1">
      <c r="A49" s="453">
        <v>2006</v>
      </c>
      <c r="B49" s="296">
        <v>13921.9</v>
      </c>
      <c r="C49" s="296">
        <v>6940.815564999999</v>
      </c>
      <c r="D49" s="296">
        <v>22169</v>
      </c>
      <c r="E49" s="296">
        <v>3569.3855074999992</v>
      </c>
      <c r="F49" s="296">
        <v>3507</v>
      </c>
      <c r="G49" s="296">
        <v>39633.399999999987</v>
      </c>
      <c r="H49" s="296">
        <v>54643</v>
      </c>
      <c r="I49" s="296">
        <v>38725.800000000003</v>
      </c>
      <c r="J49" s="296">
        <v>10952</v>
      </c>
      <c r="K49" s="296">
        <v>3069.6</v>
      </c>
      <c r="L49" s="296">
        <v>29812.21</v>
      </c>
      <c r="M49" s="296">
        <v>5825.6</v>
      </c>
      <c r="N49" s="296">
        <v>38222</v>
      </c>
      <c r="O49" s="296">
        <v>193201</v>
      </c>
    </row>
    <row r="50" spans="1:15" ht="12.75" customHeight="1">
      <c r="A50" s="445">
        <v>2007</v>
      </c>
      <c r="B50" s="296">
        <v>14138.754999999999</v>
      </c>
      <c r="C50" s="296">
        <v>7007.8125149999996</v>
      </c>
      <c r="D50" s="296">
        <v>22432.6</v>
      </c>
      <c r="E50" s="296">
        <v>3573.084440000001</v>
      </c>
      <c r="F50" s="296">
        <v>3517</v>
      </c>
      <c r="G50" s="296">
        <v>39852.300000000003</v>
      </c>
      <c r="H50" s="296">
        <v>54323</v>
      </c>
      <c r="I50" s="296">
        <v>38945.557000000001</v>
      </c>
      <c r="J50" s="296">
        <v>10963</v>
      </c>
      <c r="K50" s="296">
        <v>3111.5</v>
      </c>
      <c r="L50" s="296">
        <v>30359.37</v>
      </c>
      <c r="M50" s="296">
        <v>5875.4999999999991</v>
      </c>
      <c r="N50" s="296">
        <v>38465</v>
      </c>
      <c r="O50" s="296">
        <v>195640</v>
      </c>
    </row>
    <row r="51" spans="1:15" ht="12.75" customHeight="1">
      <c r="A51" s="445">
        <v>2008</v>
      </c>
      <c r="B51" s="484">
        <v>14368.662</v>
      </c>
      <c r="C51" s="484">
        <v>7073.2648549999994</v>
      </c>
      <c r="D51" s="484">
        <v>22682</v>
      </c>
      <c r="E51" s="484">
        <v>3590.790845</v>
      </c>
      <c r="F51" s="484">
        <v>3538</v>
      </c>
      <c r="G51" s="484">
        <v>40011.800000000003</v>
      </c>
      <c r="H51" s="484">
        <v>54166</v>
      </c>
      <c r="I51" s="484">
        <v>39181.760000000002</v>
      </c>
      <c r="J51" s="484">
        <v>10969</v>
      </c>
      <c r="K51" s="484">
        <v>3160.8</v>
      </c>
      <c r="L51" s="484">
        <v>30793.47</v>
      </c>
      <c r="M51" s="484">
        <v>5923.0999999999995</v>
      </c>
      <c r="N51" s="484">
        <v>39602.499999999993</v>
      </c>
      <c r="O51" s="484">
        <v>196626</v>
      </c>
    </row>
    <row r="52" spans="1:15" ht="12.75" customHeight="1">
      <c r="A52" s="445">
        <v>2009</v>
      </c>
      <c r="B52" s="484">
        <v>14611.262000000001</v>
      </c>
      <c r="C52" s="484">
        <v>7125.5047299999997</v>
      </c>
      <c r="D52" s="484">
        <v>22938</v>
      </c>
      <c r="E52" s="484">
        <v>3592.1386349999998</v>
      </c>
      <c r="F52" s="484">
        <v>3546</v>
      </c>
      <c r="G52" s="484">
        <v>39839.800000000003</v>
      </c>
      <c r="H52" s="484">
        <v>53868</v>
      </c>
      <c r="I52" s="484">
        <v>39406.100000000013</v>
      </c>
      <c r="J52" s="484">
        <v>10969</v>
      </c>
      <c r="K52" s="484">
        <v>3198.1</v>
      </c>
      <c r="L52" s="484">
        <v>30906.11</v>
      </c>
      <c r="M52" s="484">
        <v>6081.6889999999994</v>
      </c>
      <c r="N52" s="484">
        <v>39783.800000000003</v>
      </c>
      <c r="O52" s="484">
        <v>197803</v>
      </c>
    </row>
    <row r="53" spans="1:15" ht="12.75" customHeight="1">
      <c r="A53" s="445">
        <v>2010</v>
      </c>
      <c r="B53" s="463">
        <f>B52*POWER(B52/B47, 1/5)</f>
        <v>14843.11560565712</v>
      </c>
      <c r="C53" s="463">
        <f t="shared" ref="C53:O53" si="7">C52*POWER(C52/C47, 1/5)</f>
        <v>7188.5611838574114</v>
      </c>
      <c r="D53" s="463">
        <f t="shared" si="7"/>
        <v>23215.622397047508</v>
      </c>
      <c r="E53" s="463">
        <f t="shared" si="7"/>
        <v>3598.7602941809205</v>
      </c>
      <c r="F53" s="463">
        <f t="shared" si="7"/>
        <v>3556.8997958150326</v>
      </c>
      <c r="G53" s="463">
        <f t="shared" si="7"/>
        <v>39978.047621740356</v>
      </c>
      <c r="H53" s="463">
        <f t="shared" si="7"/>
        <v>53752.151201947192</v>
      </c>
      <c r="I53" s="463">
        <f t="shared" si="7"/>
        <v>39610.048801064644</v>
      </c>
      <c r="J53" s="463">
        <f t="shared" si="7"/>
        <v>10977.821242191485</v>
      </c>
      <c r="K53" s="463">
        <f t="shared" si="7"/>
        <v>3249.5091026908408</v>
      </c>
      <c r="L53" s="463">
        <f t="shared" si="7"/>
        <v>31348.48075198309</v>
      </c>
      <c r="M53" s="463">
        <f t="shared" si="7"/>
        <v>6153.4164326508826</v>
      </c>
      <c r="N53" s="463">
        <f t="shared" si="7"/>
        <v>40192.670038286364</v>
      </c>
      <c r="O53" s="463">
        <f t="shared" si="7"/>
        <v>199665.2641376176</v>
      </c>
    </row>
    <row r="55" spans="1:15" ht="12.75" customHeight="1">
      <c r="A55" s="195" t="s">
        <v>708</v>
      </c>
    </row>
    <row r="56" spans="1:15" ht="12.75" customHeight="1">
      <c r="A56" s="458" t="s">
        <v>661</v>
      </c>
    </row>
    <row r="59" spans="1:15" ht="12.75" customHeight="1">
      <c r="H59" s="411">
        <v>40828</v>
      </c>
    </row>
    <row r="60" spans="1:15" ht="12.75" customHeight="1">
      <c r="H60" s="411">
        <v>41427</v>
      </c>
    </row>
    <row r="61" spans="1:15" ht="12.75" customHeight="1">
      <c r="H61" s="411">
        <v>41973</v>
      </c>
    </row>
    <row r="62" spans="1:15" ht="12.75" customHeight="1">
      <c r="H62" s="411">
        <v>42389</v>
      </c>
    </row>
    <row r="63" spans="1:15" ht="12.75" customHeight="1">
      <c r="H63" s="411">
        <v>42631</v>
      </c>
    </row>
    <row r="64" spans="1:15" ht="12.75" customHeight="1">
      <c r="H64" s="411">
        <v>42721</v>
      </c>
    </row>
    <row r="65" spans="8:8" ht="12.75" customHeight="1">
      <c r="H65" s="411">
        <v>42776</v>
      </c>
    </row>
    <row r="66" spans="8:8" ht="12.75" customHeight="1">
      <c r="H66" s="411">
        <v>42826</v>
      </c>
    </row>
    <row r="67" spans="8:8" ht="12.75" customHeight="1">
      <c r="H67" s="411">
        <v>42959</v>
      </c>
    </row>
    <row r="68" spans="8:8" ht="12.75" customHeight="1">
      <c r="H68" s="411">
        <v>43258</v>
      </c>
    </row>
    <row r="69" spans="8:8" ht="12.75" customHeight="1">
      <c r="H69" s="411">
        <v>44250</v>
      </c>
    </row>
    <row r="70" spans="8:8" ht="12.75" customHeight="1">
      <c r="H70" s="411">
        <v>55310</v>
      </c>
    </row>
  </sheetData>
  <phoneticPr fontId="0" type="noConversion"/>
  <pageMargins left="0.74803149606299213" right="0.74803149606299213" top="0.98425196850393704" bottom="0.98425196850393704" header="0.51181102362204722" footer="0.51181102362204722"/>
  <pageSetup scale="78" orientation="landscape" r:id="rId1"/>
  <headerFooter alignWithMargins="0"/>
</worksheet>
</file>

<file path=xl/worksheets/sheet62.xml><?xml version="1.0" encoding="utf-8"?>
<worksheet xmlns="http://schemas.openxmlformats.org/spreadsheetml/2006/main" xmlns:r="http://schemas.openxmlformats.org/officeDocument/2006/relationships">
  <sheetPr codeName="Sheet62">
    <pageSetUpPr fitToPage="1"/>
  </sheetPr>
  <dimension ref="A1:BK56"/>
  <sheetViews>
    <sheetView showOutlineSymbols="0" view="pageBreakPreview" zoomScaleSheetLayoutView="100" workbookViewId="0">
      <pane xSplit="1" ySplit="2" topLeftCell="B3"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6.28515625" style="459" customWidth="1"/>
    <col min="2" max="9" width="8.28515625" style="459" customWidth="1"/>
    <col min="10" max="10" width="11" style="459" customWidth="1"/>
    <col min="11" max="15" width="8.28515625" style="459" customWidth="1"/>
    <col min="16" max="16384" width="3.85546875" style="459"/>
  </cols>
  <sheetData>
    <row r="1" spans="1:63" ht="12.75" customHeight="1">
      <c r="A1" s="459" t="s">
        <v>98</v>
      </c>
    </row>
    <row r="2" spans="1:63" ht="31.9" customHeight="1">
      <c r="A2" s="459" t="s">
        <v>471</v>
      </c>
      <c r="B2" s="460" t="s">
        <v>472</v>
      </c>
      <c r="C2" s="460" t="s">
        <v>474</v>
      </c>
      <c r="D2" s="460" t="s">
        <v>475</v>
      </c>
      <c r="E2" s="460" t="s">
        <v>479</v>
      </c>
      <c r="F2" s="460" t="s">
        <v>480</v>
      </c>
      <c r="G2" s="460" t="s">
        <v>481</v>
      </c>
      <c r="H2" s="460" t="s">
        <v>482</v>
      </c>
      <c r="I2" s="460" t="s">
        <v>487</v>
      </c>
      <c r="J2" s="460" t="s">
        <v>492</v>
      </c>
      <c r="K2" s="460" t="s">
        <v>494</v>
      </c>
      <c r="L2" s="460" t="s">
        <v>497</v>
      </c>
      <c r="M2" s="460" t="s">
        <v>498</v>
      </c>
      <c r="N2" s="460" t="s">
        <v>501</v>
      </c>
      <c r="O2" s="460" t="s">
        <v>502</v>
      </c>
    </row>
    <row r="3" spans="1:63" ht="12.75" hidden="1" customHeight="1">
      <c r="A3" s="461">
        <v>1960</v>
      </c>
      <c r="B3" s="268">
        <v>0.89285999999999988</v>
      </c>
      <c r="C3" s="268">
        <v>1.239467623866197</v>
      </c>
      <c r="D3" s="268">
        <v>0.96976999999999991</v>
      </c>
      <c r="E3" s="268">
        <v>6.9070999999999989</v>
      </c>
      <c r="F3" s="268">
        <v>0.53820136467683533</v>
      </c>
      <c r="G3" s="268">
        <v>0.75265604300281885</v>
      </c>
      <c r="H3" s="268">
        <v>2.1474259010241168</v>
      </c>
      <c r="I3" s="268">
        <v>0.32226394046284867</v>
      </c>
      <c r="J3" s="268">
        <v>1.724364821142528</v>
      </c>
      <c r="K3" s="268">
        <v>7.1428599999999989</v>
      </c>
      <c r="L3" s="268">
        <v>0.36060726263026938</v>
      </c>
      <c r="M3" s="268">
        <v>5.1732099999999992</v>
      </c>
      <c r="N3" s="268">
        <v>0.35714299999999999</v>
      </c>
      <c r="O3" s="268">
        <v>1</v>
      </c>
      <c r="BK3" s="414"/>
    </row>
    <row r="4" spans="1:63" ht="12.75" hidden="1" customHeight="1">
      <c r="A4" s="461">
        <v>1961</v>
      </c>
      <c r="B4" s="268">
        <v>0.89285999999999988</v>
      </c>
      <c r="C4" s="268">
        <v>1.239467623866197</v>
      </c>
      <c r="D4" s="268">
        <v>1.0130699999999999</v>
      </c>
      <c r="E4" s="268">
        <v>6.9070999999999989</v>
      </c>
      <c r="F4" s="268">
        <v>0.53820136467683533</v>
      </c>
      <c r="G4" s="268">
        <v>0.75265604300281885</v>
      </c>
      <c r="H4" s="268">
        <v>2.0622088831851442</v>
      </c>
      <c r="I4" s="268">
        <v>0.32278556193092911</v>
      </c>
      <c r="J4" s="268">
        <v>1.6562977887290069</v>
      </c>
      <c r="K4" s="268">
        <v>7.1428599999999989</v>
      </c>
      <c r="L4" s="268">
        <v>0.36060726263026938</v>
      </c>
      <c r="M4" s="268">
        <v>5.1732099999999992</v>
      </c>
      <c r="N4" s="268">
        <v>0.35714299999999999</v>
      </c>
      <c r="O4" s="268">
        <v>1</v>
      </c>
    </row>
    <row r="5" spans="1:63" ht="12.75" hidden="1" customHeight="1">
      <c r="A5" s="461">
        <v>1962</v>
      </c>
      <c r="B5" s="268">
        <v>0.89285999999999988</v>
      </c>
      <c r="C5" s="268">
        <v>1.239467623866197</v>
      </c>
      <c r="D5" s="268">
        <v>1.0701400000000001</v>
      </c>
      <c r="E5" s="268">
        <v>6.9070999999999989</v>
      </c>
      <c r="F5" s="268">
        <v>0.53820136467683533</v>
      </c>
      <c r="G5" s="268">
        <v>0.75265604300281885</v>
      </c>
      <c r="H5" s="268">
        <v>2.045167524784874</v>
      </c>
      <c r="I5" s="268">
        <v>0.32278556193092911</v>
      </c>
      <c r="J5" s="268">
        <v>1.6426843822463031</v>
      </c>
      <c r="K5" s="268">
        <v>7.1428599999999989</v>
      </c>
      <c r="L5" s="268">
        <v>0.36060726263026938</v>
      </c>
      <c r="M5" s="268">
        <v>5.1732099999999992</v>
      </c>
      <c r="N5" s="268">
        <v>0.35714299999999999</v>
      </c>
      <c r="O5" s="268">
        <v>1</v>
      </c>
    </row>
    <row r="6" spans="1:63" ht="12.75" hidden="1" customHeight="1">
      <c r="A6" s="461">
        <v>1963</v>
      </c>
      <c r="B6" s="268">
        <v>0.89285999999999988</v>
      </c>
      <c r="C6" s="268">
        <v>1.239467623866197</v>
      </c>
      <c r="D6" s="268">
        <v>1.08108</v>
      </c>
      <c r="E6" s="268">
        <v>6.9070999999999989</v>
      </c>
      <c r="F6" s="268">
        <v>0.53820136467683533</v>
      </c>
      <c r="G6" s="268">
        <v>0.75265604300281885</v>
      </c>
      <c r="H6" s="268">
        <v>2.045167524784874</v>
      </c>
      <c r="I6" s="268">
        <v>0.32278556193092911</v>
      </c>
      <c r="J6" s="268">
        <v>1.6426843822463031</v>
      </c>
      <c r="K6" s="268">
        <v>7.1428599999999989</v>
      </c>
      <c r="L6" s="268">
        <v>0.36060726263026938</v>
      </c>
      <c r="M6" s="268">
        <v>5.1732099999999992</v>
      </c>
      <c r="N6" s="268">
        <v>0.35714299999999999</v>
      </c>
      <c r="O6" s="268">
        <v>1</v>
      </c>
    </row>
    <row r="7" spans="1:63" ht="12.75" hidden="1" customHeight="1">
      <c r="A7" s="461">
        <v>1964</v>
      </c>
      <c r="B7" s="268">
        <v>0.89285999999999988</v>
      </c>
      <c r="C7" s="268">
        <v>1.239467623866197</v>
      </c>
      <c r="D7" s="268">
        <v>1.08108</v>
      </c>
      <c r="E7" s="268">
        <v>6.9070999999999989</v>
      </c>
      <c r="F7" s="268">
        <v>0.53820136467683533</v>
      </c>
      <c r="G7" s="268">
        <v>0.75265604300281885</v>
      </c>
      <c r="H7" s="268">
        <v>2.045167524784874</v>
      </c>
      <c r="I7" s="268">
        <v>0.32278556193092911</v>
      </c>
      <c r="J7" s="268">
        <v>1.6426843822463031</v>
      </c>
      <c r="K7" s="268">
        <v>7.1428599999999989</v>
      </c>
      <c r="L7" s="268">
        <v>0.36060726263026938</v>
      </c>
      <c r="M7" s="268">
        <v>5.1732099999999992</v>
      </c>
      <c r="N7" s="268">
        <v>0.35714299999999999</v>
      </c>
      <c r="O7" s="268">
        <v>1</v>
      </c>
    </row>
    <row r="8" spans="1:63" ht="12.75" hidden="1" customHeight="1">
      <c r="A8" s="461">
        <v>1965</v>
      </c>
      <c r="B8" s="268">
        <v>0.89285999999999988</v>
      </c>
      <c r="C8" s="268">
        <v>1.239467623866197</v>
      </c>
      <c r="D8" s="268">
        <v>1.08108</v>
      </c>
      <c r="E8" s="268">
        <v>6.9070999999999989</v>
      </c>
      <c r="F8" s="268">
        <v>0.53820136467683533</v>
      </c>
      <c r="G8" s="268">
        <v>0.75265604300281885</v>
      </c>
      <c r="H8" s="268">
        <v>2.045167524784874</v>
      </c>
      <c r="I8" s="268">
        <v>0.32278556193092911</v>
      </c>
      <c r="J8" s="268">
        <v>1.6426843822463031</v>
      </c>
      <c r="K8" s="268">
        <v>7.1428599999999989</v>
      </c>
      <c r="L8" s="268">
        <v>0.36060726263026938</v>
      </c>
      <c r="M8" s="268">
        <v>5.1732099999999992</v>
      </c>
      <c r="N8" s="268">
        <v>0.35714299999999999</v>
      </c>
      <c r="O8" s="268">
        <v>1</v>
      </c>
    </row>
    <row r="9" spans="1:63" ht="12.75" hidden="1" customHeight="1">
      <c r="A9" s="461">
        <v>1966</v>
      </c>
      <c r="B9" s="268">
        <v>0.89285999999999988</v>
      </c>
      <c r="C9" s="268">
        <v>1.239467623866197</v>
      </c>
      <c r="D9" s="268">
        <v>1.08108</v>
      </c>
      <c r="E9" s="268">
        <v>6.9070999999999989</v>
      </c>
      <c r="F9" s="268">
        <v>0.53820136467683533</v>
      </c>
      <c r="G9" s="268">
        <v>0.75265604300281885</v>
      </c>
      <c r="H9" s="268">
        <v>2.045167524784874</v>
      </c>
      <c r="I9" s="268">
        <v>0.32278556193092911</v>
      </c>
      <c r="J9" s="268">
        <v>1.6426843822463031</v>
      </c>
      <c r="K9" s="268">
        <v>7.1428599999999989</v>
      </c>
      <c r="L9" s="268">
        <v>0.36060726263026938</v>
      </c>
      <c r="M9" s="268">
        <v>5.1732099999999992</v>
      </c>
      <c r="N9" s="268">
        <v>0.35714299999999999</v>
      </c>
      <c r="O9" s="268">
        <v>1</v>
      </c>
    </row>
    <row r="10" spans="1:63" ht="12.75" hidden="1" customHeight="1">
      <c r="A10" s="461">
        <v>1967</v>
      </c>
      <c r="B10" s="268">
        <v>0.89285999999999988</v>
      </c>
      <c r="C10" s="268">
        <v>1.239467623866197</v>
      </c>
      <c r="D10" s="268">
        <v>1.08108</v>
      </c>
      <c r="E10" s="268">
        <v>6.9564999999999992</v>
      </c>
      <c r="F10" s="268">
        <v>0.58024666441294837</v>
      </c>
      <c r="G10" s="268">
        <v>0.75265604300281885</v>
      </c>
      <c r="H10" s="268">
        <v>2.045167524784874</v>
      </c>
      <c r="I10" s="268">
        <v>0.32278556193092911</v>
      </c>
      <c r="J10" s="268">
        <v>1.6426843822463031</v>
      </c>
      <c r="K10" s="268">
        <v>7.1428599999999989</v>
      </c>
      <c r="L10" s="268">
        <v>0.37062613441034697</v>
      </c>
      <c r="M10" s="268">
        <v>5.1732099999999992</v>
      </c>
      <c r="N10" s="268">
        <v>0.36210300000000001</v>
      </c>
      <c r="O10" s="268">
        <v>1</v>
      </c>
    </row>
    <row r="11" spans="1:63" ht="12.75" hidden="1" customHeight="1">
      <c r="A11" s="461">
        <v>1968</v>
      </c>
      <c r="B11" s="268">
        <v>0.89285999999999988</v>
      </c>
      <c r="C11" s="268">
        <v>1.239467623866197</v>
      </c>
      <c r="D11" s="268">
        <v>1.08108</v>
      </c>
      <c r="E11" s="268">
        <v>7.5</v>
      </c>
      <c r="F11" s="268">
        <v>0.70638424550055234</v>
      </c>
      <c r="G11" s="268">
        <v>0.75265604300281885</v>
      </c>
      <c r="H11" s="268">
        <v>2.045167524784874</v>
      </c>
      <c r="I11" s="268">
        <v>0.32278556193092911</v>
      </c>
      <c r="J11" s="268">
        <v>1.6426843822463031</v>
      </c>
      <c r="K11" s="268">
        <v>7.1428599999999989</v>
      </c>
      <c r="L11" s="268">
        <v>0.42070847306864761</v>
      </c>
      <c r="M11" s="268">
        <v>5.1732099999999992</v>
      </c>
      <c r="N11" s="268">
        <v>0.41666700000000001</v>
      </c>
      <c r="O11" s="268">
        <v>1</v>
      </c>
    </row>
    <row r="12" spans="1:63" ht="12.75" hidden="1" customHeight="1">
      <c r="A12" s="461">
        <v>1969</v>
      </c>
      <c r="B12" s="268">
        <v>0.89285999999999988</v>
      </c>
      <c r="C12" s="268">
        <v>1.239467623866197</v>
      </c>
      <c r="D12" s="268">
        <v>1.08108</v>
      </c>
      <c r="E12" s="268">
        <v>7.5</v>
      </c>
      <c r="F12" s="268">
        <v>0.70638424550055234</v>
      </c>
      <c r="G12" s="268">
        <v>0.79185068533455694</v>
      </c>
      <c r="H12" s="268">
        <v>2.0161926138774842</v>
      </c>
      <c r="I12" s="268">
        <v>0.32278556193092911</v>
      </c>
      <c r="J12" s="268">
        <v>1.6426843822463031</v>
      </c>
      <c r="K12" s="268">
        <v>7.1428599999999989</v>
      </c>
      <c r="L12" s="268">
        <v>0.42070847306864761</v>
      </c>
      <c r="M12" s="268">
        <v>5.1732099999999992</v>
      </c>
      <c r="N12" s="268">
        <v>0.41666700000000001</v>
      </c>
      <c r="O12" s="268">
        <v>1</v>
      </c>
    </row>
    <row r="13" spans="1:63" ht="12.75" hidden="1" customHeight="1">
      <c r="A13" s="461">
        <v>1970</v>
      </c>
      <c r="B13" s="302">
        <v>0.89285999999999988</v>
      </c>
      <c r="C13" s="302">
        <v>1.239467623866197</v>
      </c>
      <c r="D13" s="302">
        <v>1.04766</v>
      </c>
      <c r="E13" s="302">
        <v>7.5</v>
      </c>
      <c r="F13" s="302">
        <v>0.70638424550055234</v>
      </c>
      <c r="G13" s="302">
        <v>0.84673233154002459</v>
      </c>
      <c r="H13" s="302">
        <v>1.8713282851781601</v>
      </c>
      <c r="I13" s="302">
        <v>0.32278556193092911</v>
      </c>
      <c r="J13" s="302">
        <v>1.6426843822463031</v>
      </c>
      <c r="K13" s="302">
        <v>7.1428599999999989</v>
      </c>
      <c r="L13" s="302">
        <v>0.42070847306864761</v>
      </c>
      <c r="M13" s="302">
        <v>5.1732099999999992</v>
      </c>
      <c r="N13" s="302">
        <v>0.41666700000000001</v>
      </c>
      <c r="O13" s="302">
        <v>1</v>
      </c>
      <c r="Q13" s="234"/>
      <c r="S13" s="234"/>
      <c r="U13" s="234"/>
      <c r="W13" s="234"/>
      <c r="Y13" s="234"/>
      <c r="AA13" s="234"/>
    </row>
    <row r="14" spans="1:63" ht="12.75" hidden="1" customHeight="1">
      <c r="A14" s="461">
        <v>1971</v>
      </c>
      <c r="B14" s="302">
        <v>0.88266999999999984</v>
      </c>
      <c r="C14" s="302">
        <v>1.211448218761078</v>
      </c>
      <c r="D14" s="302">
        <v>1.00979</v>
      </c>
      <c r="E14" s="302">
        <v>7.4169</v>
      </c>
      <c r="F14" s="302">
        <v>0.70375210445142966</v>
      </c>
      <c r="G14" s="302">
        <v>0.84496392294007072</v>
      </c>
      <c r="H14" s="302">
        <v>1.7848125859609481</v>
      </c>
      <c r="I14" s="302">
        <v>0.32016712545254528</v>
      </c>
      <c r="J14" s="302">
        <v>1.5893334422405849</v>
      </c>
      <c r="K14" s="302">
        <v>7.04176</v>
      </c>
      <c r="L14" s="302">
        <v>0.41751709879436971</v>
      </c>
      <c r="M14" s="302">
        <v>5.1168099999999992</v>
      </c>
      <c r="N14" s="302">
        <v>0.41092000000000001</v>
      </c>
      <c r="O14" s="302">
        <v>1</v>
      </c>
      <c r="Q14" s="234"/>
      <c r="S14" s="234"/>
      <c r="U14" s="234"/>
      <c r="W14" s="234"/>
      <c r="Y14" s="234"/>
      <c r="AA14" s="234"/>
    </row>
    <row r="15" spans="1:63" ht="12.75" hidden="1" customHeight="1">
      <c r="A15" s="461">
        <v>1972</v>
      </c>
      <c r="B15" s="302">
        <v>0.8387</v>
      </c>
      <c r="C15" s="302">
        <v>1.0910934335484219</v>
      </c>
      <c r="D15" s="302">
        <v>0.98992999999999987</v>
      </c>
      <c r="E15" s="302">
        <v>6.9493</v>
      </c>
      <c r="F15" s="302">
        <v>0.69736264512515689</v>
      </c>
      <c r="G15" s="302">
        <v>0.76899857765066904</v>
      </c>
      <c r="H15" s="302">
        <v>1.6303257440575101</v>
      </c>
      <c r="I15" s="302">
        <v>0.30120799268697029</v>
      </c>
      <c r="J15" s="302">
        <v>1.4564076035413009</v>
      </c>
      <c r="K15" s="302">
        <v>6.5882500000000004</v>
      </c>
      <c r="L15" s="302">
        <v>0.38627648960850081</v>
      </c>
      <c r="M15" s="302">
        <v>4.7624199999999988</v>
      </c>
      <c r="N15" s="302">
        <v>0.40039000000000002</v>
      </c>
      <c r="O15" s="302">
        <v>1</v>
      </c>
      <c r="Q15" s="234"/>
      <c r="S15" s="234"/>
      <c r="U15" s="234"/>
      <c r="W15" s="234"/>
      <c r="Y15" s="234"/>
      <c r="AA15" s="234"/>
    </row>
    <row r="16" spans="1:63" ht="12.75" hidden="1" customHeight="1">
      <c r="A16" s="461">
        <v>1973</v>
      </c>
      <c r="B16" s="302">
        <v>0.70411000000000001</v>
      </c>
      <c r="C16" s="302">
        <v>0.96620219683241637</v>
      </c>
      <c r="D16" s="302">
        <v>1.0000800000000001</v>
      </c>
      <c r="E16" s="302">
        <v>6.0495000000000001</v>
      </c>
      <c r="F16" s="302">
        <v>0.6426746589569321</v>
      </c>
      <c r="G16" s="302">
        <v>0.67958722904092794</v>
      </c>
      <c r="H16" s="302">
        <v>1.3664786816850141</v>
      </c>
      <c r="I16" s="302">
        <v>0.30109437216917062</v>
      </c>
      <c r="J16" s="302">
        <v>1.2685652830907881</v>
      </c>
      <c r="K16" s="302">
        <v>5.7658300000000002</v>
      </c>
      <c r="L16" s="302">
        <v>0.35014965201399162</v>
      </c>
      <c r="M16" s="302">
        <v>4.3672500000000003</v>
      </c>
      <c r="N16" s="302">
        <v>0.40817100000000001</v>
      </c>
      <c r="O16" s="302">
        <v>1</v>
      </c>
      <c r="Q16" s="234"/>
      <c r="S16" s="234"/>
      <c r="U16" s="234"/>
      <c r="W16" s="234"/>
      <c r="Y16" s="234"/>
      <c r="AA16" s="234"/>
    </row>
    <row r="17" spans="1:27" ht="12.75" hidden="1" customHeight="1">
      <c r="A17" s="461">
        <v>1974</v>
      </c>
      <c r="B17" s="302">
        <v>0.6966699999999999</v>
      </c>
      <c r="C17" s="302">
        <v>0.96558246302048356</v>
      </c>
      <c r="D17" s="302">
        <v>0.97802999999999984</v>
      </c>
      <c r="E17" s="302">
        <v>6.0949</v>
      </c>
      <c r="F17" s="302">
        <v>0.63469918748412724</v>
      </c>
      <c r="G17" s="302">
        <v>0.73390481388261719</v>
      </c>
      <c r="H17" s="302">
        <v>1.323095565565515</v>
      </c>
      <c r="I17" s="302">
        <v>0.3358725797538567</v>
      </c>
      <c r="J17" s="302">
        <v>1.219933657332408</v>
      </c>
      <c r="K17" s="302">
        <v>5.5397100000000004</v>
      </c>
      <c r="L17" s="302">
        <v>0.34669984253482872</v>
      </c>
      <c r="M17" s="302">
        <v>4.4394299999999998</v>
      </c>
      <c r="N17" s="302">
        <v>0.42775600000000003</v>
      </c>
      <c r="O17" s="302">
        <v>1</v>
      </c>
      <c r="Q17" s="234"/>
      <c r="S17" s="234"/>
      <c r="U17" s="234"/>
      <c r="W17" s="234"/>
      <c r="Y17" s="234"/>
      <c r="AA17" s="234"/>
    </row>
    <row r="18" spans="1:27" ht="12.75" hidden="1" customHeight="1">
      <c r="A18" s="461">
        <v>1975</v>
      </c>
      <c r="B18" s="302">
        <v>0.76386999999999994</v>
      </c>
      <c r="C18" s="302">
        <v>0.91172511582824944</v>
      </c>
      <c r="D18" s="302">
        <v>1.0171600000000001</v>
      </c>
      <c r="E18" s="302">
        <v>5.7462</v>
      </c>
      <c r="F18" s="302">
        <v>0.61870787943616679</v>
      </c>
      <c r="G18" s="302">
        <v>0.65342697768298841</v>
      </c>
      <c r="H18" s="302">
        <v>1.2579263023882441</v>
      </c>
      <c r="I18" s="302">
        <v>0.3371688865705712</v>
      </c>
      <c r="J18" s="302">
        <v>1.1476056286898</v>
      </c>
      <c r="K18" s="302">
        <v>5.226939999999999</v>
      </c>
      <c r="L18" s="302">
        <v>0.34502301876359792</v>
      </c>
      <c r="M18" s="302">
        <v>4.15219</v>
      </c>
      <c r="N18" s="302">
        <v>0.45204100000000003</v>
      </c>
      <c r="O18" s="302">
        <v>1</v>
      </c>
      <c r="Q18" s="234"/>
      <c r="S18" s="234"/>
      <c r="U18" s="234"/>
      <c r="W18" s="234"/>
      <c r="Y18" s="234"/>
      <c r="AA18" s="234"/>
    </row>
    <row r="19" spans="1:27" ht="12.75" hidden="1" customHeight="1">
      <c r="A19" s="461">
        <v>1976</v>
      </c>
      <c r="B19" s="302">
        <v>0.81828000000000001</v>
      </c>
      <c r="C19" s="302">
        <v>0.95699791025758607</v>
      </c>
      <c r="D19" s="302">
        <v>0.98602000000000001</v>
      </c>
      <c r="E19" s="302">
        <v>6.044999999999999</v>
      </c>
      <c r="F19" s="302">
        <v>0.64994878677639245</v>
      </c>
      <c r="G19" s="302">
        <v>0.72855385337758405</v>
      </c>
      <c r="H19" s="302">
        <v>1.2874329568520779</v>
      </c>
      <c r="I19" s="302">
        <v>0.42986773538814321</v>
      </c>
      <c r="J19" s="302">
        <v>1.199767664529362</v>
      </c>
      <c r="K19" s="302">
        <v>5.4565200000000003</v>
      </c>
      <c r="L19" s="302">
        <v>0.40209512819588189</v>
      </c>
      <c r="M19" s="302">
        <v>4.3558899999999987</v>
      </c>
      <c r="N19" s="302">
        <v>0.55650999999999995</v>
      </c>
      <c r="O19" s="302">
        <v>1</v>
      </c>
      <c r="Q19" s="234"/>
      <c r="S19" s="234"/>
      <c r="U19" s="234"/>
      <c r="W19" s="234"/>
      <c r="Y19" s="234"/>
      <c r="AA19" s="234"/>
    </row>
    <row r="20" spans="1:27" ht="12.75" hidden="1" customHeight="1">
      <c r="A20" s="461">
        <v>1977</v>
      </c>
      <c r="B20" s="302">
        <v>0.90181999999999984</v>
      </c>
      <c r="C20" s="302">
        <v>0.88851980297422639</v>
      </c>
      <c r="D20" s="302">
        <v>1.06345</v>
      </c>
      <c r="E20" s="302">
        <v>6.0031999999999988</v>
      </c>
      <c r="F20" s="302">
        <v>0.67769979464254182</v>
      </c>
      <c r="G20" s="302">
        <v>0.74907349109773946</v>
      </c>
      <c r="H20" s="302">
        <v>1.187311780676235</v>
      </c>
      <c r="I20" s="302">
        <v>0.45571640318757189</v>
      </c>
      <c r="J20" s="302">
        <v>1.1136900953392239</v>
      </c>
      <c r="K20" s="302">
        <v>5.3234999999999992</v>
      </c>
      <c r="L20" s="302">
        <v>0.45654081473200858</v>
      </c>
      <c r="M20" s="302">
        <v>4.4816399999999987</v>
      </c>
      <c r="N20" s="302">
        <v>0.573272</v>
      </c>
      <c r="O20" s="302">
        <v>1</v>
      </c>
      <c r="Q20" s="234"/>
      <c r="S20" s="234"/>
      <c r="U20" s="234"/>
      <c r="W20" s="234"/>
      <c r="Y20" s="234"/>
      <c r="AA20" s="234"/>
    </row>
    <row r="21" spans="1:27" ht="12.75" hidden="1" customHeight="1">
      <c r="A21" s="461">
        <v>1978</v>
      </c>
      <c r="B21" s="302">
        <v>0.87365999999999999</v>
      </c>
      <c r="C21" s="302">
        <v>0.78066876715113309</v>
      </c>
      <c r="D21" s="302">
        <v>1.1406799999999999</v>
      </c>
      <c r="E21" s="302">
        <v>5.5145999999999988</v>
      </c>
      <c r="F21" s="302">
        <v>0.69248519525777308</v>
      </c>
      <c r="G21" s="302">
        <v>0.68801765969415662</v>
      </c>
      <c r="H21" s="302">
        <v>1.0269962113271609</v>
      </c>
      <c r="I21" s="302">
        <v>0.4382963119812836</v>
      </c>
      <c r="J21" s="302">
        <v>0.98178979992830273</v>
      </c>
      <c r="K21" s="302">
        <v>5.2422499999999994</v>
      </c>
      <c r="L21" s="302">
        <v>0.46078396018895817</v>
      </c>
      <c r="M21" s="302">
        <v>4.5184799999999994</v>
      </c>
      <c r="N21" s="302">
        <v>0.521505</v>
      </c>
      <c r="O21" s="302">
        <v>1</v>
      </c>
      <c r="Q21" s="234"/>
      <c r="S21" s="234"/>
      <c r="U21" s="234"/>
      <c r="W21" s="234"/>
      <c r="Y21" s="234"/>
      <c r="AA21" s="234"/>
    </row>
    <row r="22" spans="1:27" ht="12.75" hidden="1" customHeight="1">
      <c r="A22" s="461">
        <v>1979</v>
      </c>
      <c r="B22" s="302">
        <v>0.89463999999999988</v>
      </c>
      <c r="C22" s="302">
        <v>0.72679158847691738</v>
      </c>
      <c r="D22" s="302">
        <v>1.17143</v>
      </c>
      <c r="E22" s="302">
        <v>5.2609999999999992</v>
      </c>
      <c r="F22" s="302">
        <v>0.65514747558331776</v>
      </c>
      <c r="G22" s="302">
        <v>0.64857909893483867</v>
      </c>
      <c r="H22" s="302">
        <v>0.93713666320692501</v>
      </c>
      <c r="I22" s="302">
        <v>0.42910337917749081</v>
      </c>
      <c r="J22" s="302">
        <v>0.91027857567465775</v>
      </c>
      <c r="K22" s="302">
        <v>5.0640700000000001</v>
      </c>
      <c r="L22" s="302">
        <v>0.40342937506761389</v>
      </c>
      <c r="M22" s="302">
        <v>4.2870799999999987</v>
      </c>
      <c r="N22" s="302">
        <v>0.47218100000000002</v>
      </c>
      <c r="O22" s="302">
        <v>1</v>
      </c>
      <c r="Q22" s="234"/>
      <c r="S22" s="234"/>
      <c r="U22" s="234"/>
      <c r="W22" s="234"/>
      <c r="Y22" s="234"/>
      <c r="AA22" s="234"/>
    </row>
    <row r="23" spans="1:27" ht="17.25" customHeight="1">
      <c r="A23" s="461">
        <v>1980</v>
      </c>
      <c r="B23" s="302">
        <v>0.87824000000000002</v>
      </c>
      <c r="C23" s="302">
        <v>0.72488280833616336</v>
      </c>
      <c r="D23" s="302">
        <v>1.1692199999999999</v>
      </c>
      <c r="E23" s="302">
        <v>5.6359000000000004</v>
      </c>
      <c r="F23" s="302">
        <v>0.62735442073555303</v>
      </c>
      <c r="G23" s="302">
        <v>0.64418856723840134</v>
      </c>
      <c r="H23" s="302">
        <v>0.92935991369393045</v>
      </c>
      <c r="I23" s="302">
        <v>0.4423195112251907</v>
      </c>
      <c r="J23" s="302">
        <v>0.90216952321312693</v>
      </c>
      <c r="K23" s="302">
        <v>4.9392299999999993</v>
      </c>
      <c r="L23" s="302">
        <v>0.43093769908525958</v>
      </c>
      <c r="M23" s="302">
        <v>4.2295800000000003</v>
      </c>
      <c r="N23" s="302">
        <v>0.43029499999999993</v>
      </c>
      <c r="O23" s="302">
        <v>1</v>
      </c>
      <c r="Q23" s="234"/>
      <c r="S23" s="234"/>
      <c r="U23" s="234"/>
      <c r="W23" s="234"/>
      <c r="Y23" s="234"/>
      <c r="AA23" s="234"/>
    </row>
    <row r="24" spans="1:27" ht="17.25" customHeight="1">
      <c r="A24" s="461">
        <v>1981</v>
      </c>
      <c r="B24" s="302">
        <v>0.87020999999999993</v>
      </c>
      <c r="C24" s="302">
        <v>0.92041130493630374</v>
      </c>
      <c r="D24" s="302">
        <v>1.1989099999999999</v>
      </c>
      <c r="E24" s="302">
        <v>7.1233999999999993</v>
      </c>
      <c r="F24" s="302">
        <v>0.72577294966303529</v>
      </c>
      <c r="G24" s="302">
        <v>0.82849942907843022</v>
      </c>
      <c r="H24" s="302">
        <v>1.1555196515034529</v>
      </c>
      <c r="I24" s="302">
        <v>0.58708754460896462</v>
      </c>
      <c r="J24" s="302">
        <v>1.132272395188114</v>
      </c>
      <c r="K24" s="302">
        <v>5.7395099999999992</v>
      </c>
      <c r="L24" s="302">
        <v>0.55486639500919555</v>
      </c>
      <c r="M24" s="302">
        <v>5.0634399999999991</v>
      </c>
      <c r="N24" s="302">
        <v>0.497641</v>
      </c>
      <c r="O24" s="302">
        <v>1</v>
      </c>
      <c r="Q24" s="234"/>
      <c r="S24" s="234"/>
      <c r="U24" s="234"/>
      <c r="W24" s="234"/>
      <c r="Y24" s="234"/>
      <c r="AA24" s="234"/>
    </row>
    <row r="25" spans="1:27" ht="17.25" customHeight="1">
      <c r="A25" s="461">
        <v>1982</v>
      </c>
      <c r="B25" s="302">
        <v>0.98585999999999985</v>
      </c>
      <c r="C25" s="302">
        <v>1.132640388300417</v>
      </c>
      <c r="D25" s="302">
        <v>1.23373</v>
      </c>
      <c r="E25" s="302">
        <v>8.332399999999998</v>
      </c>
      <c r="F25" s="302">
        <v>0.81073644447359705</v>
      </c>
      <c r="G25" s="302">
        <v>1.0019101861859849</v>
      </c>
      <c r="H25" s="302">
        <v>1.240695765991932</v>
      </c>
      <c r="I25" s="302">
        <v>0.69851312058752135</v>
      </c>
      <c r="J25" s="302">
        <v>1.21168847080605</v>
      </c>
      <c r="K25" s="302">
        <v>6.4540300000000004</v>
      </c>
      <c r="L25" s="302">
        <v>0.6602658877549793</v>
      </c>
      <c r="M25" s="302">
        <v>6.28261</v>
      </c>
      <c r="N25" s="302">
        <v>0.57244700000000004</v>
      </c>
      <c r="O25" s="302">
        <v>1</v>
      </c>
      <c r="Q25" s="234"/>
      <c r="S25" s="234"/>
      <c r="U25" s="234"/>
      <c r="W25" s="234"/>
      <c r="Y25" s="234"/>
      <c r="AA25" s="234"/>
    </row>
    <row r="26" spans="1:27" ht="17.25" customHeight="1">
      <c r="A26" s="461">
        <v>1983</v>
      </c>
      <c r="B26" s="302">
        <v>1.1100099999999999</v>
      </c>
      <c r="C26" s="302">
        <v>1.267521734064784</v>
      </c>
      <c r="D26" s="302">
        <v>1.2324200000000001</v>
      </c>
      <c r="E26" s="302">
        <v>9.1449999999999978</v>
      </c>
      <c r="F26" s="302">
        <v>0.93682020542473321</v>
      </c>
      <c r="G26" s="302">
        <v>1.1618596950714759</v>
      </c>
      <c r="H26" s="302">
        <v>1.305461108583057</v>
      </c>
      <c r="I26" s="302">
        <v>0.78442056118206649</v>
      </c>
      <c r="J26" s="302">
        <v>1.295147728149348</v>
      </c>
      <c r="K26" s="302">
        <v>7.2963699999999987</v>
      </c>
      <c r="L26" s="302">
        <v>0.86203166131765885</v>
      </c>
      <c r="M26" s="302">
        <v>7.6671099999999992</v>
      </c>
      <c r="N26" s="302">
        <v>0.65972500000000001</v>
      </c>
      <c r="O26" s="302">
        <v>1</v>
      </c>
      <c r="Q26" s="234"/>
      <c r="S26" s="234"/>
      <c r="U26" s="234"/>
      <c r="W26" s="234"/>
      <c r="Y26" s="234"/>
      <c r="AA26" s="234"/>
    </row>
    <row r="27" spans="1:27" ht="17.25" customHeight="1">
      <c r="A27" s="461">
        <v>1984</v>
      </c>
      <c r="B27" s="302">
        <v>1.1395200000000001</v>
      </c>
      <c r="C27" s="302">
        <v>1.432425464614439</v>
      </c>
      <c r="D27" s="302">
        <v>1.2950699999999999</v>
      </c>
      <c r="E27" s="302">
        <v>10.3566</v>
      </c>
      <c r="F27" s="302">
        <v>1.010809438033681</v>
      </c>
      <c r="G27" s="302">
        <v>1.332267206539453</v>
      </c>
      <c r="H27" s="302">
        <v>1.4551060163715659</v>
      </c>
      <c r="I27" s="302">
        <v>0.90739411342426424</v>
      </c>
      <c r="J27" s="302">
        <v>1.4560355037641071</v>
      </c>
      <c r="K27" s="302">
        <v>8.1614599999999999</v>
      </c>
      <c r="L27" s="302">
        <v>0.9661930691284123</v>
      </c>
      <c r="M27" s="302">
        <v>8.2717999999999989</v>
      </c>
      <c r="N27" s="302">
        <v>0.751807</v>
      </c>
      <c r="O27" s="302">
        <v>1</v>
      </c>
      <c r="Q27" s="234"/>
      <c r="S27" s="234"/>
      <c r="U27" s="234"/>
      <c r="W27" s="234"/>
      <c r="Y27" s="234"/>
      <c r="AA27" s="234"/>
    </row>
    <row r="28" spans="1:27" ht="17.25" customHeight="1">
      <c r="A28" s="461">
        <v>1985</v>
      </c>
      <c r="B28" s="302">
        <v>1.4319</v>
      </c>
      <c r="C28" s="302">
        <v>1.471942171398541</v>
      </c>
      <c r="D28" s="302">
        <v>1.36548</v>
      </c>
      <c r="E28" s="302">
        <v>10.596399999999999</v>
      </c>
      <c r="F28" s="302">
        <v>1.0424119494157991</v>
      </c>
      <c r="G28" s="302">
        <v>1.36978490968158</v>
      </c>
      <c r="H28" s="302">
        <v>1.5052279594852309</v>
      </c>
      <c r="I28" s="302">
        <v>0.98614346139742914</v>
      </c>
      <c r="J28" s="302">
        <v>1.5071856097217871</v>
      </c>
      <c r="K28" s="302">
        <v>8.5972299999999997</v>
      </c>
      <c r="L28" s="302">
        <v>1.0219850227783589</v>
      </c>
      <c r="M28" s="302">
        <v>8.6039299999999983</v>
      </c>
      <c r="N28" s="302">
        <v>0.77924599999999999</v>
      </c>
      <c r="O28" s="302">
        <v>1</v>
      </c>
      <c r="Q28" s="234"/>
      <c r="S28" s="234"/>
      <c r="U28" s="234"/>
      <c r="W28" s="234"/>
      <c r="Y28" s="234"/>
      <c r="AA28" s="234"/>
    </row>
    <row r="29" spans="1:27" ht="17.25" customHeight="1">
      <c r="A29" s="461">
        <v>1986</v>
      </c>
      <c r="B29" s="302">
        <v>1.49597</v>
      </c>
      <c r="C29" s="302">
        <v>1.1073874749317669</v>
      </c>
      <c r="D29" s="302">
        <v>1.3895</v>
      </c>
      <c r="E29" s="302">
        <v>8.0909999999999993</v>
      </c>
      <c r="F29" s="302">
        <v>0.85263205695515931</v>
      </c>
      <c r="G29" s="302">
        <v>1.0558771382880281</v>
      </c>
      <c r="H29" s="302">
        <v>1.110260094179965</v>
      </c>
      <c r="I29" s="302">
        <v>0.76993910973159729</v>
      </c>
      <c r="J29" s="302">
        <v>1.1117706050251619</v>
      </c>
      <c r="K29" s="302">
        <v>7.3947399999999988</v>
      </c>
      <c r="L29" s="302">
        <v>0.84170543194739944</v>
      </c>
      <c r="M29" s="302">
        <v>7.1235799999999987</v>
      </c>
      <c r="N29" s="302">
        <v>0.68219699999999994</v>
      </c>
      <c r="O29" s="302">
        <v>1</v>
      </c>
      <c r="Q29" s="234"/>
      <c r="S29" s="234"/>
      <c r="U29" s="234"/>
      <c r="W29" s="234"/>
      <c r="Y29" s="234"/>
      <c r="AA29" s="234"/>
    </row>
    <row r="30" spans="1:27" ht="17.25" customHeight="1">
      <c r="A30" s="461">
        <v>1987</v>
      </c>
      <c r="B30" s="302">
        <v>1.42818</v>
      </c>
      <c r="C30" s="302">
        <v>0.92548816432365966</v>
      </c>
      <c r="D30" s="302">
        <v>1.32599</v>
      </c>
      <c r="E30" s="302">
        <v>6.8403</v>
      </c>
      <c r="F30" s="302">
        <v>0.73928180391642395</v>
      </c>
      <c r="G30" s="302">
        <v>0.91632530790890243</v>
      </c>
      <c r="H30" s="302">
        <v>0.91899091434327118</v>
      </c>
      <c r="I30" s="302">
        <v>0.66936429320291069</v>
      </c>
      <c r="J30" s="302">
        <v>0.91922258373379417</v>
      </c>
      <c r="K30" s="302">
        <v>6.7374499999999999</v>
      </c>
      <c r="L30" s="302">
        <v>0.74211772625100658</v>
      </c>
      <c r="M30" s="302">
        <v>6.3404400000000001</v>
      </c>
      <c r="N30" s="302">
        <v>0.611927</v>
      </c>
      <c r="O30" s="302">
        <v>1</v>
      </c>
      <c r="Q30" s="234"/>
      <c r="S30" s="234"/>
      <c r="U30" s="234"/>
      <c r="W30" s="234"/>
      <c r="Y30" s="234"/>
      <c r="AA30" s="234"/>
    </row>
    <row r="31" spans="1:27" ht="17.25" customHeight="1">
      <c r="A31" s="461">
        <v>1988</v>
      </c>
      <c r="B31" s="302">
        <v>1.2799100000000001</v>
      </c>
      <c r="C31" s="302">
        <v>0.91146234869198994</v>
      </c>
      <c r="D31" s="302">
        <v>1.23071</v>
      </c>
      <c r="E31" s="302">
        <v>6.7314999999999987</v>
      </c>
      <c r="F31" s="302">
        <v>0.70350150444100223</v>
      </c>
      <c r="G31" s="302">
        <v>0.90812355078152973</v>
      </c>
      <c r="H31" s="302">
        <v>0.89794614051323474</v>
      </c>
      <c r="I31" s="302">
        <v>0.67223062899285735</v>
      </c>
      <c r="J31" s="302">
        <v>0.89693289951944677</v>
      </c>
      <c r="K31" s="302">
        <v>6.5169799999999993</v>
      </c>
      <c r="L31" s="302">
        <v>0.70010097003353633</v>
      </c>
      <c r="M31" s="302">
        <v>6.1271499999999994</v>
      </c>
      <c r="N31" s="302">
        <v>0.56216999999999984</v>
      </c>
      <c r="O31" s="302">
        <v>1</v>
      </c>
      <c r="Q31" s="234"/>
      <c r="S31" s="234"/>
      <c r="U31" s="234"/>
      <c r="W31" s="234"/>
      <c r="Y31" s="234"/>
      <c r="AA31" s="234"/>
    </row>
    <row r="32" spans="1:27" ht="17.25" customHeight="1">
      <c r="A32" s="461">
        <v>1989</v>
      </c>
      <c r="B32" s="302">
        <v>1.2645999999999999</v>
      </c>
      <c r="C32" s="302">
        <v>0.97679964501647265</v>
      </c>
      <c r="D32" s="302">
        <v>1.1839900000000001</v>
      </c>
      <c r="E32" s="302">
        <v>7.3102</v>
      </c>
      <c r="F32" s="302">
        <v>0.72173139379016538</v>
      </c>
      <c r="G32" s="302">
        <v>0.97263997487640197</v>
      </c>
      <c r="H32" s="302">
        <v>0.96124918832413853</v>
      </c>
      <c r="I32" s="302">
        <v>0.70862534667169352</v>
      </c>
      <c r="J32" s="302">
        <v>0.96234985547100116</v>
      </c>
      <c r="K32" s="302">
        <v>6.9044999999999987</v>
      </c>
      <c r="L32" s="302">
        <v>0.71146610892743378</v>
      </c>
      <c r="M32" s="302">
        <v>6.4468799999999993</v>
      </c>
      <c r="N32" s="302">
        <v>0.61117299999999986</v>
      </c>
      <c r="O32" s="302">
        <v>1</v>
      </c>
      <c r="Q32" s="234"/>
      <c r="S32" s="234"/>
      <c r="U32" s="234"/>
      <c r="W32" s="234"/>
      <c r="Y32" s="234"/>
      <c r="AA32" s="234"/>
    </row>
    <row r="33" spans="1:27" ht="17.25" customHeight="1">
      <c r="A33" s="461">
        <v>1990</v>
      </c>
      <c r="B33" s="302">
        <v>1.2810600000000001</v>
      </c>
      <c r="C33" s="302">
        <v>0.82840810215196381</v>
      </c>
      <c r="D33" s="302">
        <v>1.1667799999999999</v>
      </c>
      <c r="E33" s="302">
        <v>6.1885599999999998</v>
      </c>
      <c r="F33" s="302">
        <v>0.64306653682558745</v>
      </c>
      <c r="G33" s="302">
        <v>0.83012606009235357</v>
      </c>
      <c r="H33" s="302">
        <v>0.82610963120516601</v>
      </c>
      <c r="I33" s="302">
        <v>0.61876701079911367</v>
      </c>
      <c r="J33" s="302">
        <v>0.82630654668717751</v>
      </c>
      <c r="K33" s="302">
        <v>6.259739999999999</v>
      </c>
      <c r="L33" s="302">
        <v>0.61263567848256462</v>
      </c>
      <c r="M33" s="302">
        <v>5.9187900000000004</v>
      </c>
      <c r="N33" s="302">
        <v>0.56317700000000004</v>
      </c>
      <c r="O33" s="302">
        <v>1</v>
      </c>
      <c r="Q33" s="234"/>
      <c r="S33" s="234"/>
      <c r="U33" s="234"/>
      <c r="W33" s="234"/>
      <c r="Y33" s="234"/>
      <c r="AA33" s="234"/>
    </row>
    <row r="34" spans="1:27" ht="17.25" customHeight="1">
      <c r="A34" s="461">
        <v>1991</v>
      </c>
      <c r="B34" s="302">
        <v>1.28376</v>
      </c>
      <c r="C34" s="302">
        <v>0.84651424520140106</v>
      </c>
      <c r="D34" s="302">
        <v>1.1457200000000001</v>
      </c>
      <c r="E34" s="302">
        <v>6.3964600000000003</v>
      </c>
      <c r="F34" s="302">
        <v>0.68014861085182132</v>
      </c>
      <c r="G34" s="302">
        <v>0.86013564913553786</v>
      </c>
      <c r="H34" s="302">
        <v>0.84850932852037242</v>
      </c>
      <c r="I34" s="302">
        <v>0.64072159357940783</v>
      </c>
      <c r="J34" s="302">
        <v>0.84841925661724982</v>
      </c>
      <c r="K34" s="302">
        <v>6.4829399999999993</v>
      </c>
      <c r="L34" s="302">
        <v>0.6245236979072758</v>
      </c>
      <c r="M34" s="302">
        <v>6.0474699999999988</v>
      </c>
      <c r="N34" s="302">
        <v>0.56701500000000005</v>
      </c>
      <c r="O34" s="302">
        <v>1</v>
      </c>
      <c r="Q34" s="234"/>
      <c r="S34" s="234"/>
      <c r="U34" s="234"/>
      <c r="W34" s="234"/>
      <c r="Y34" s="234"/>
      <c r="AA34" s="234"/>
    </row>
    <row r="35" spans="1:27" ht="17.25" customHeight="1">
      <c r="A35" s="461">
        <v>1992</v>
      </c>
      <c r="B35" s="302">
        <v>1.36165</v>
      </c>
      <c r="C35" s="302">
        <v>0.79696528746972595</v>
      </c>
      <c r="D35" s="302">
        <v>1.2087300000000001</v>
      </c>
      <c r="E35" s="302">
        <v>6.03613</v>
      </c>
      <c r="F35" s="302">
        <v>0.75338772530875087</v>
      </c>
      <c r="G35" s="302">
        <v>0.80703765643174785</v>
      </c>
      <c r="H35" s="302">
        <v>0.79845896627007462</v>
      </c>
      <c r="I35" s="302">
        <v>0.63648664700687407</v>
      </c>
      <c r="J35" s="302">
        <v>0.79795889658802654</v>
      </c>
      <c r="K35" s="302">
        <v>6.2144999999999992</v>
      </c>
      <c r="L35" s="302">
        <v>0.61531018234707247</v>
      </c>
      <c r="M35" s="302">
        <v>5.8238300000000001</v>
      </c>
      <c r="N35" s="302">
        <v>0.569774</v>
      </c>
      <c r="O35" s="302">
        <v>1</v>
      </c>
      <c r="Q35" s="234"/>
      <c r="S35" s="234"/>
      <c r="U35" s="234"/>
      <c r="W35" s="234"/>
      <c r="Y35" s="234"/>
      <c r="AA35" s="234"/>
    </row>
    <row r="36" spans="1:27" ht="17.25" customHeight="1">
      <c r="A36" s="461">
        <v>1993</v>
      </c>
      <c r="B36" s="302">
        <v>1.4705600000000001</v>
      </c>
      <c r="C36" s="302">
        <v>0.85762483298173764</v>
      </c>
      <c r="D36" s="302">
        <v>1.2900700000000001</v>
      </c>
      <c r="E36" s="302">
        <v>6.4839399999999996</v>
      </c>
      <c r="F36" s="302">
        <v>0.96073821044682473</v>
      </c>
      <c r="G36" s="302">
        <v>0.86335384788941971</v>
      </c>
      <c r="H36" s="302">
        <v>0.84532909301933179</v>
      </c>
      <c r="I36" s="302">
        <v>0.8127327283901522</v>
      </c>
      <c r="J36" s="302">
        <v>0.84281053314637588</v>
      </c>
      <c r="K36" s="302">
        <v>7.0941299999999989</v>
      </c>
      <c r="L36" s="302">
        <v>0.76484800403880127</v>
      </c>
      <c r="M36" s="302">
        <v>7.7834300000000001</v>
      </c>
      <c r="N36" s="302">
        <v>0.66675699999999993</v>
      </c>
      <c r="O36" s="302">
        <v>1</v>
      </c>
      <c r="Q36" s="234"/>
      <c r="S36" s="234"/>
      <c r="U36" s="234"/>
      <c r="W36" s="234"/>
      <c r="Y36" s="234"/>
      <c r="AA36" s="234"/>
    </row>
    <row r="37" spans="1:27" ht="17.25" customHeight="1">
      <c r="A37" s="461">
        <v>1994</v>
      </c>
      <c r="B37" s="302">
        <v>1.36775</v>
      </c>
      <c r="C37" s="302">
        <v>0.82936497115758823</v>
      </c>
      <c r="D37" s="302">
        <v>1.36564</v>
      </c>
      <c r="E37" s="302">
        <v>6.3605499999999999</v>
      </c>
      <c r="F37" s="302">
        <v>0.87853131575096732</v>
      </c>
      <c r="G37" s="302">
        <v>0.8464030416627919</v>
      </c>
      <c r="H37" s="302">
        <v>0.82971935188641144</v>
      </c>
      <c r="I37" s="302">
        <v>0.83275576236785165</v>
      </c>
      <c r="J37" s="302">
        <v>0.8258754554818919</v>
      </c>
      <c r="K37" s="302">
        <v>7.0575799999999989</v>
      </c>
      <c r="L37" s="302">
        <v>0.80510379479042704</v>
      </c>
      <c r="M37" s="302">
        <v>7.7159700000000004</v>
      </c>
      <c r="N37" s="302">
        <v>0.65342699999999998</v>
      </c>
      <c r="O37" s="302">
        <v>1</v>
      </c>
      <c r="Q37" s="234"/>
      <c r="S37" s="234"/>
      <c r="U37" s="234"/>
      <c r="W37" s="234"/>
      <c r="Y37" s="234"/>
      <c r="AA37" s="234"/>
    </row>
    <row r="38" spans="1:27" ht="17.25" customHeight="1">
      <c r="A38" s="461">
        <v>1995</v>
      </c>
      <c r="B38" s="302">
        <v>1.34903</v>
      </c>
      <c r="C38" s="302">
        <v>0.7307901110315097</v>
      </c>
      <c r="D38" s="302">
        <v>1.3724400000000001</v>
      </c>
      <c r="E38" s="302">
        <v>5.6023699999999996</v>
      </c>
      <c r="F38" s="302">
        <v>0.7344211728416864</v>
      </c>
      <c r="G38" s="302">
        <v>0.76094622056018923</v>
      </c>
      <c r="H38" s="302">
        <v>0.73274773369873658</v>
      </c>
      <c r="I38" s="302">
        <v>0.84127213663383726</v>
      </c>
      <c r="J38" s="302">
        <v>0.72862581737161425</v>
      </c>
      <c r="K38" s="302">
        <v>6.3351600000000001</v>
      </c>
      <c r="L38" s="302">
        <v>0.74939598283509423</v>
      </c>
      <c r="M38" s="302">
        <v>7.1332700000000004</v>
      </c>
      <c r="N38" s="302">
        <v>0.6336679999999999</v>
      </c>
      <c r="O38" s="302">
        <v>1</v>
      </c>
      <c r="Q38" s="234"/>
      <c r="S38" s="234"/>
      <c r="U38" s="234"/>
      <c r="W38" s="234"/>
      <c r="Y38" s="234"/>
      <c r="AA38" s="234"/>
    </row>
    <row r="39" spans="1:27" ht="17.25" customHeight="1">
      <c r="A39" s="461">
        <v>1996</v>
      </c>
      <c r="B39" s="302">
        <v>1.27786</v>
      </c>
      <c r="C39" s="302">
        <v>0.76751553672666506</v>
      </c>
      <c r="D39" s="302">
        <v>1.36347</v>
      </c>
      <c r="E39" s="302">
        <v>5.7986700000000004</v>
      </c>
      <c r="F39" s="302">
        <v>0.77257964959727388</v>
      </c>
      <c r="G39" s="302">
        <v>0.77985599665831762</v>
      </c>
      <c r="H39" s="302">
        <v>0.76937668406763371</v>
      </c>
      <c r="I39" s="302">
        <v>0.79686717245012317</v>
      </c>
      <c r="J39" s="302">
        <v>0.76502806630636511</v>
      </c>
      <c r="K39" s="302">
        <v>6.4498099999999994</v>
      </c>
      <c r="L39" s="302">
        <v>0.76125395165458642</v>
      </c>
      <c r="M39" s="302">
        <v>6.7059600000000001</v>
      </c>
      <c r="N39" s="302">
        <v>0.64095799999999992</v>
      </c>
      <c r="O39" s="302">
        <v>1</v>
      </c>
      <c r="Q39" s="234"/>
      <c r="S39" s="234"/>
      <c r="U39" s="234"/>
      <c r="W39" s="234"/>
      <c r="Y39" s="234"/>
      <c r="AA39" s="234"/>
    </row>
    <row r="40" spans="1:27" ht="17.25" customHeight="1">
      <c r="A40" s="461">
        <v>1997</v>
      </c>
      <c r="B40" s="302">
        <v>1.34738</v>
      </c>
      <c r="C40" s="302">
        <v>0.8868118165885388</v>
      </c>
      <c r="D40" s="302">
        <v>1.38462</v>
      </c>
      <c r="E40" s="302">
        <v>6.6044600000000004</v>
      </c>
      <c r="F40" s="302">
        <v>0.87313584707008207</v>
      </c>
      <c r="G40" s="302">
        <v>0.88979765441942082</v>
      </c>
      <c r="H40" s="302">
        <v>0.88661079950711452</v>
      </c>
      <c r="I40" s="302">
        <v>0.8795777448393044</v>
      </c>
      <c r="J40" s="302">
        <v>0.88544772225020529</v>
      </c>
      <c r="K40" s="302">
        <v>7.0734000000000004</v>
      </c>
      <c r="L40" s="302">
        <v>0.87996586251247078</v>
      </c>
      <c r="M40" s="302">
        <v>7.6348900000000004</v>
      </c>
      <c r="N40" s="302">
        <v>0.61083600000000005</v>
      </c>
      <c r="O40" s="302">
        <v>1</v>
      </c>
      <c r="Q40" s="234"/>
      <c r="S40" s="234"/>
      <c r="U40" s="234"/>
      <c r="W40" s="234"/>
      <c r="Y40" s="234"/>
      <c r="AA40" s="234"/>
    </row>
    <row r="41" spans="1:27" ht="17.25" customHeight="1">
      <c r="A41" s="461">
        <v>1998</v>
      </c>
      <c r="B41" s="302">
        <v>1.5918300000000001</v>
      </c>
      <c r="C41" s="302">
        <v>0.89981878983339081</v>
      </c>
      <c r="D41" s="302">
        <v>1.48346</v>
      </c>
      <c r="E41" s="302">
        <v>6.7008299999999998</v>
      </c>
      <c r="F41" s="302">
        <v>0.89880805216516735</v>
      </c>
      <c r="G41" s="302">
        <v>0.89937602617244727</v>
      </c>
      <c r="H41" s="302">
        <v>0.89970498458454984</v>
      </c>
      <c r="I41" s="302">
        <v>0.89667763276815737</v>
      </c>
      <c r="J41" s="302">
        <v>0.90017742806449119</v>
      </c>
      <c r="K41" s="302">
        <v>7.5450999999999988</v>
      </c>
      <c r="L41" s="302">
        <v>0.89788203334415162</v>
      </c>
      <c r="M41" s="302">
        <v>7.9498699999999989</v>
      </c>
      <c r="N41" s="302">
        <v>0.60382399999999992</v>
      </c>
      <c r="O41" s="302">
        <v>1</v>
      </c>
      <c r="Q41" s="234"/>
      <c r="S41" s="234"/>
      <c r="U41" s="234"/>
      <c r="W41" s="234"/>
      <c r="Y41" s="234"/>
      <c r="AA41" s="234"/>
    </row>
    <row r="42" spans="1:27" ht="17.25" customHeight="1">
      <c r="A42" s="461">
        <v>1999</v>
      </c>
      <c r="B42" s="302">
        <v>1.5499499999999999</v>
      </c>
      <c r="C42" s="302">
        <v>0.93862699999999999</v>
      </c>
      <c r="D42" s="302">
        <v>1.48573</v>
      </c>
      <c r="E42" s="302">
        <v>6.9762399999999998</v>
      </c>
      <c r="F42" s="302">
        <v>0.93862699999999999</v>
      </c>
      <c r="G42" s="302">
        <v>0.93862699999999999</v>
      </c>
      <c r="H42" s="302">
        <v>0.93862699999999999</v>
      </c>
      <c r="I42" s="302">
        <v>0.93862699999999999</v>
      </c>
      <c r="J42" s="302">
        <v>0.93862699999999999</v>
      </c>
      <c r="K42" s="302">
        <v>7.7991700000000002</v>
      </c>
      <c r="L42" s="302">
        <v>0.93862699999999999</v>
      </c>
      <c r="M42" s="302">
        <v>8.2624300000000002</v>
      </c>
      <c r="N42" s="302">
        <v>0.61805699999999997</v>
      </c>
      <c r="O42" s="302">
        <v>1</v>
      </c>
      <c r="Q42" s="234"/>
      <c r="S42" s="234"/>
      <c r="U42" s="234"/>
      <c r="W42" s="234"/>
      <c r="Y42" s="234"/>
      <c r="AA42" s="234"/>
    </row>
    <row r="43" spans="1:27" ht="17.25" customHeight="1">
      <c r="A43" s="461">
        <v>2000</v>
      </c>
      <c r="B43" s="302">
        <v>1.7248300000000001</v>
      </c>
      <c r="C43" s="302">
        <v>1.0853999999999999</v>
      </c>
      <c r="D43" s="302">
        <v>1.4851099999999999</v>
      </c>
      <c r="E43" s="302">
        <v>8.0831400000000002</v>
      </c>
      <c r="F43" s="302">
        <v>1.0853999999999999</v>
      </c>
      <c r="G43" s="302">
        <v>1.0853999999999999</v>
      </c>
      <c r="H43" s="302">
        <v>1.0853999999999999</v>
      </c>
      <c r="I43" s="302">
        <v>1.0853999999999999</v>
      </c>
      <c r="J43" s="302">
        <v>1.0853999999999999</v>
      </c>
      <c r="K43" s="302">
        <v>8.8018400000000003</v>
      </c>
      <c r="L43" s="302">
        <v>1.0853999999999999</v>
      </c>
      <c r="M43" s="302">
        <v>9.1622400000000006</v>
      </c>
      <c r="N43" s="302">
        <v>0.66093100000000005</v>
      </c>
      <c r="O43" s="302">
        <v>1</v>
      </c>
      <c r="Q43" s="234"/>
      <c r="S43" s="234"/>
      <c r="U43" s="234"/>
      <c r="W43" s="234"/>
      <c r="Y43" s="234"/>
      <c r="AA43" s="234"/>
    </row>
    <row r="44" spans="1:27" ht="17.25" customHeight="1">
      <c r="A44" s="461">
        <v>2001</v>
      </c>
      <c r="B44" s="302">
        <v>1.93344</v>
      </c>
      <c r="C44" s="302">
        <v>1.11751</v>
      </c>
      <c r="D44" s="302">
        <v>1.5487599999999999</v>
      </c>
      <c r="E44" s="302">
        <v>8.3228200000000001</v>
      </c>
      <c r="F44" s="302">
        <v>1.11751</v>
      </c>
      <c r="G44" s="302">
        <v>1.11751</v>
      </c>
      <c r="H44" s="302">
        <v>1.11751</v>
      </c>
      <c r="I44" s="302">
        <v>1.11751</v>
      </c>
      <c r="J44" s="302">
        <v>1.11751</v>
      </c>
      <c r="K44" s="302">
        <v>8.9916499999999999</v>
      </c>
      <c r="L44" s="302">
        <v>1.11751</v>
      </c>
      <c r="M44" s="302">
        <v>10.3291</v>
      </c>
      <c r="N44" s="302">
        <v>0.69465500000000002</v>
      </c>
      <c r="O44" s="302">
        <v>1</v>
      </c>
      <c r="Q44" s="234"/>
      <c r="S44" s="234"/>
      <c r="U44" s="234"/>
      <c r="W44" s="234"/>
      <c r="Y44" s="234"/>
      <c r="AA44" s="234"/>
    </row>
    <row r="45" spans="1:27" ht="17.25" customHeight="1">
      <c r="A45" s="461">
        <v>2002</v>
      </c>
      <c r="B45" s="302">
        <v>1.84056</v>
      </c>
      <c r="C45" s="302">
        <v>1.0625500000000001</v>
      </c>
      <c r="D45" s="302">
        <v>1.56932</v>
      </c>
      <c r="E45" s="302">
        <v>7.8947099999999999</v>
      </c>
      <c r="F45" s="302">
        <v>1.0625500000000001</v>
      </c>
      <c r="G45" s="302">
        <v>1.0625500000000001</v>
      </c>
      <c r="H45" s="302">
        <v>1.0625500000000001</v>
      </c>
      <c r="I45" s="302">
        <v>1.0625500000000001</v>
      </c>
      <c r="J45" s="302">
        <v>1.0625500000000001</v>
      </c>
      <c r="K45" s="302">
        <v>7.9837800000000003</v>
      </c>
      <c r="L45" s="302">
        <v>1.0625500000000001</v>
      </c>
      <c r="M45" s="302">
        <v>9.7371200000000009</v>
      </c>
      <c r="N45" s="302">
        <v>0.66722300000000001</v>
      </c>
      <c r="O45" s="302">
        <v>1</v>
      </c>
      <c r="Q45" s="234"/>
      <c r="S45" s="234"/>
      <c r="U45" s="234"/>
      <c r="W45" s="234"/>
      <c r="Y45" s="234"/>
      <c r="AA45" s="234"/>
    </row>
    <row r="46" spans="1:27" ht="17.25" customHeight="1">
      <c r="A46" s="461">
        <v>2003</v>
      </c>
      <c r="B46" s="302">
        <v>1.5419099999999999</v>
      </c>
      <c r="C46" s="302">
        <v>0.88603399999999999</v>
      </c>
      <c r="D46" s="302">
        <v>1.4010499999999999</v>
      </c>
      <c r="E46" s="302">
        <v>6.5876700000000001</v>
      </c>
      <c r="F46" s="302">
        <v>0.88603399999999999</v>
      </c>
      <c r="G46" s="302">
        <v>0.88603399999999999</v>
      </c>
      <c r="H46" s="302">
        <v>0.88603399999999999</v>
      </c>
      <c r="I46" s="302">
        <v>0.88603399999999999</v>
      </c>
      <c r="J46" s="302">
        <v>0.88603399999999999</v>
      </c>
      <c r="K46" s="302">
        <v>7.0802199999999997</v>
      </c>
      <c r="L46" s="302">
        <v>0.88603399999999999</v>
      </c>
      <c r="M46" s="302">
        <v>8.0862999999999996</v>
      </c>
      <c r="N46" s="302">
        <v>0.61247200000000002</v>
      </c>
      <c r="O46" s="302">
        <v>1</v>
      </c>
      <c r="Q46" s="234"/>
      <c r="S46" s="234"/>
      <c r="U46" s="234"/>
      <c r="W46" s="234"/>
      <c r="Y46" s="234"/>
      <c r="AA46" s="234"/>
    </row>
    <row r="47" spans="1:27" ht="17.25" customHeight="1">
      <c r="A47" s="461">
        <v>2004</v>
      </c>
      <c r="B47" s="302">
        <v>1.35975</v>
      </c>
      <c r="C47" s="302">
        <v>0.805365</v>
      </c>
      <c r="D47" s="302">
        <v>1.3010200000000001</v>
      </c>
      <c r="E47" s="302">
        <v>5.9910600000000001</v>
      </c>
      <c r="F47" s="302">
        <v>0.805365</v>
      </c>
      <c r="G47" s="302">
        <v>0.805365</v>
      </c>
      <c r="H47" s="302">
        <v>0.805365</v>
      </c>
      <c r="I47" s="302">
        <v>0.805365</v>
      </c>
      <c r="J47" s="302">
        <v>0.805365</v>
      </c>
      <c r="K47" s="302">
        <v>6.7408299999999999</v>
      </c>
      <c r="L47" s="302">
        <v>0.805365</v>
      </c>
      <c r="M47" s="302">
        <v>7.3488899999999999</v>
      </c>
      <c r="N47" s="302">
        <v>0.54618</v>
      </c>
      <c r="O47" s="302">
        <v>1</v>
      </c>
      <c r="Q47" s="234"/>
      <c r="S47" s="234"/>
      <c r="U47" s="234"/>
      <c r="W47" s="234"/>
      <c r="Y47" s="234"/>
      <c r="AA47" s="234"/>
    </row>
    <row r="48" spans="1:27" ht="17.25" customHeight="1">
      <c r="A48" s="461">
        <v>2005</v>
      </c>
      <c r="B48" s="302">
        <v>1.3094699999999999</v>
      </c>
      <c r="C48" s="302">
        <v>0.80411999999999995</v>
      </c>
      <c r="D48" s="302">
        <v>1.2117599999999999</v>
      </c>
      <c r="E48" s="302">
        <v>5.9969099999999997</v>
      </c>
      <c r="F48" s="302">
        <v>0.80411999999999995</v>
      </c>
      <c r="G48" s="302">
        <v>0.80411999999999995</v>
      </c>
      <c r="H48" s="302">
        <v>0.80411999999999995</v>
      </c>
      <c r="I48" s="302">
        <v>0.80411999999999995</v>
      </c>
      <c r="J48" s="302">
        <v>0.80411999999999995</v>
      </c>
      <c r="K48" s="302">
        <v>6.4424999999999999</v>
      </c>
      <c r="L48" s="302">
        <v>0.80411999999999995</v>
      </c>
      <c r="M48" s="302">
        <v>7.47309</v>
      </c>
      <c r="N48" s="302">
        <v>0.54999799999999999</v>
      </c>
      <c r="O48" s="302">
        <v>1</v>
      </c>
      <c r="Q48" s="234"/>
      <c r="S48" s="234"/>
      <c r="U48" s="234"/>
      <c r="W48" s="234"/>
      <c r="Y48" s="234"/>
      <c r="AA48" s="234"/>
    </row>
    <row r="49" spans="1:27" ht="12.75" customHeight="1">
      <c r="A49" s="461">
        <v>2006</v>
      </c>
      <c r="B49" s="302">
        <v>1.3279700000000001</v>
      </c>
      <c r="C49" s="302">
        <v>0.79714099999999999</v>
      </c>
      <c r="D49" s="302">
        <v>1.13436</v>
      </c>
      <c r="E49" s="302">
        <v>5.9467800000000004</v>
      </c>
      <c r="F49" s="302">
        <v>0.79714099999999999</v>
      </c>
      <c r="G49" s="302">
        <v>0.79714099999999999</v>
      </c>
      <c r="H49" s="302">
        <v>0.79714099999999999</v>
      </c>
      <c r="I49" s="302">
        <v>0.79714099999999999</v>
      </c>
      <c r="J49" s="302">
        <v>0.79714099999999999</v>
      </c>
      <c r="K49" s="302">
        <v>6.4133300000000002</v>
      </c>
      <c r="L49" s="302">
        <v>0.79714099999999999</v>
      </c>
      <c r="M49" s="302">
        <v>7.3782500000000004</v>
      </c>
      <c r="N49" s="302">
        <v>0.54348700000000005</v>
      </c>
      <c r="O49" s="302">
        <v>1</v>
      </c>
      <c r="Q49" s="234"/>
      <c r="S49" s="234"/>
      <c r="U49" s="234"/>
      <c r="W49" s="234"/>
      <c r="Y49" s="234"/>
      <c r="AA49" s="234"/>
    </row>
    <row r="50" spans="1:27" ht="12.75" customHeight="1">
      <c r="A50" s="461">
        <v>2007</v>
      </c>
      <c r="B50" s="302">
        <v>1.1950700000000001</v>
      </c>
      <c r="C50" s="302">
        <v>0.73063800000000001</v>
      </c>
      <c r="D50" s="302">
        <v>1.0741000000000001</v>
      </c>
      <c r="E50" s="302">
        <v>5.4436999999999998</v>
      </c>
      <c r="F50" s="302">
        <v>0.73063800000000001</v>
      </c>
      <c r="G50" s="302">
        <v>0.73063800000000001</v>
      </c>
      <c r="H50" s="302">
        <v>0.73063800000000001</v>
      </c>
      <c r="I50" s="302">
        <v>0.73063800000000001</v>
      </c>
      <c r="J50" s="302">
        <v>0.73063800000000001</v>
      </c>
      <c r="K50" s="302">
        <v>5.8616700000000002</v>
      </c>
      <c r="L50" s="302">
        <v>0.73063800000000001</v>
      </c>
      <c r="M50" s="302">
        <v>6.7587700000000002</v>
      </c>
      <c r="N50" s="302">
        <v>0.49977199999999999</v>
      </c>
      <c r="O50" s="302">
        <v>1</v>
      </c>
      <c r="Q50" s="234"/>
      <c r="S50" s="234"/>
      <c r="U50" s="234"/>
      <c r="W50" s="234"/>
      <c r="Y50" s="234"/>
      <c r="AA50" s="234"/>
    </row>
    <row r="51" spans="1:27" ht="12.75" customHeight="1">
      <c r="A51" s="461">
        <v>2008</v>
      </c>
      <c r="B51" s="302">
        <v>1.19218</v>
      </c>
      <c r="C51" s="302">
        <v>0.68267500000000003</v>
      </c>
      <c r="D51" s="302">
        <v>1.06704</v>
      </c>
      <c r="E51" s="302">
        <v>5.0981300000000003</v>
      </c>
      <c r="F51" s="302">
        <v>0.68267500000000003</v>
      </c>
      <c r="G51" s="302">
        <v>0.68267500000000003</v>
      </c>
      <c r="H51" s="302">
        <v>0.68267500000000003</v>
      </c>
      <c r="I51" s="302">
        <v>0.68267500000000003</v>
      </c>
      <c r="J51" s="302">
        <v>0.68267500000000003</v>
      </c>
      <c r="K51" s="302">
        <v>5.64</v>
      </c>
      <c r="L51" s="302">
        <v>0.68267500000000003</v>
      </c>
      <c r="M51" s="302">
        <v>6.5911</v>
      </c>
      <c r="N51" s="302">
        <v>0.54396599999999995</v>
      </c>
      <c r="O51" s="302">
        <v>1</v>
      </c>
      <c r="Q51" s="234"/>
      <c r="S51" s="234"/>
      <c r="U51" s="234"/>
      <c r="W51" s="234"/>
      <c r="Y51" s="234"/>
      <c r="AA51" s="234"/>
    </row>
    <row r="52" spans="1:27" ht="12.75" customHeight="1">
      <c r="A52" s="461">
        <v>2009</v>
      </c>
      <c r="B52" s="302">
        <v>1.2821899999999999</v>
      </c>
      <c r="C52" s="302">
        <v>0.71984300000000001</v>
      </c>
      <c r="D52" s="302">
        <v>1.1431</v>
      </c>
      <c r="E52" s="302">
        <v>5.3608700000000002</v>
      </c>
      <c r="F52" s="302">
        <v>0.71984300000000001</v>
      </c>
      <c r="G52" s="302">
        <v>0.71984300000000001</v>
      </c>
      <c r="H52" s="302">
        <v>0.71984300000000001</v>
      </c>
      <c r="I52" s="302">
        <v>0.71984300000000001</v>
      </c>
      <c r="J52" s="302">
        <v>0.71984300000000001</v>
      </c>
      <c r="K52" s="302">
        <v>6.2883300000000002</v>
      </c>
      <c r="L52" s="302">
        <v>0.71984300000000001</v>
      </c>
      <c r="M52" s="302">
        <v>7.6538199999999996</v>
      </c>
      <c r="N52" s="302">
        <v>0.64191900000000002</v>
      </c>
      <c r="O52" s="302">
        <v>1</v>
      </c>
      <c r="Q52" s="234"/>
      <c r="S52" s="234"/>
      <c r="U52" s="234"/>
      <c r="W52" s="234"/>
      <c r="Y52" s="234"/>
      <c r="AA52" s="234"/>
    </row>
    <row r="53" spans="1:27" ht="12.75" customHeight="1">
      <c r="A53" s="461">
        <v>2010</v>
      </c>
      <c r="B53" s="302">
        <v>1.09015</v>
      </c>
      <c r="C53" s="302">
        <v>0.75504499999999997</v>
      </c>
      <c r="D53" s="302">
        <v>1.03016</v>
      </c>
      <c r="E53" s="302">
        <v>5.6240800000000002</v>
      </c>
      <c r="F53" s="302">
        <v>0.75504499999999997</v>
      </c>
      <c r="G53" s="302">
        <v>0.75504499999999997</v>
      </c>
      <c r="H53" s="302">
        <v>0.75504499999999997</v>
      </c>
      <c r="I53" s="302">
        <v>0.75504499999999997</v>
      </c>
      <c r="J53" s="302">
        <v>0.75504499999999997</v>
      </c>
      <c r="K53" s="302">
        <v>6.0441700000000003</v>
      </c>
      <c r="L53" s="302">
        <v>0.75504499999999997</v>
      </c>
      <c r="M53" s="302">
        <v>7.2075199999999997</v>
      </c>
      <c r="N53" s="302">
        <v>0.64717899999999995</v>
      </c>
      <c r="O53" s="302">
        <v>1</v>
      </c>
      <c r="Q53" s="234"/>
      <c r="S53" s="234"/>
      <c r="U53" s="234"/>
      <c r="W53" s="234"/>
      <c r="Y53" s="234"/>
      <c r="AA53" s="234"/>
    </row>
    <row r="54" spans="1:27" ht="12.75" customHeight="1">
      <c r="A54" s="461"/>
      <c r="B54" s="302"/>
      <c r="C54" s="302"/>
      <c r="D54" s="302"/>
      <c r="E54" s="302"/>
      <c r="F54" s="302"/>
      <c r="G54" s="302"/>
      <c r="H54" s="302"/>
      <c r="I54" s="302"/>
      <c r="J54" s="302"/>
      <c r="K54" s="302"/>
      <c r="L54" s="302"/>
      <c r="M54" s="302"/>
      <c r="N54" s="302"/>
      <c r="O54" s="302"/>
      <c r="Q54" s="234"/>
      <c r="S54" s="234"/>
      <c r="U54" s="234"/>
      <c r="W54" s="234"/>
      <c r="Y54" s="234"/>
      <c r="AA54" s="234"/>
    </row>
    <row r="56" spans="1:27" ht="12.75" customHeight="1">
      <c r="A56" s="413" t="s">
        <v>702</v>
      </c>
    </row>
  </sheetData>
  <phoneticPr fontId="0" type="noConversion"/>
  <pageMargins left="0.75" right="0.75" top="1" bottom="1" header="0.5" footer="0.5"/>
  <pageSetup scale="80" orientation="landscape" r:id="rId1"/>
  <headerFooter alignWithMargins="0"/>
</worksheet>
</file>

<file path=xl/worksheets/sheet63.xml><?xml version="1.0" encoding="utf-8"?>
<worksheet xmlns="http://schemas.openxmlformats.org/spreadsheetml/2006/main" xmlns:r="http://schemas.openxmlformats.org/officeDocument/2006/relationships">
  <sheetPr codeName="Sheet63">
    <pageSetUpPr fitToPage="1"/>
  </sheetPr>
  <dimension ref="A1:O56"/>
  <sheetViews>
    <sheetView showOutlineSymbols="0" view="pageBreakPreview" zoomScaleSheetLayoutView="100" workbookViewId="0">
      <pane xSplit="1" ySplit="2" topLeftCell="B44"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5" style="413" customWidth="1"/>
    <col min="2" max="5" width="8.28515625" style="413" customWidth="1"/>
    <col min="6" max="6" width="8.7109375" style="413" customWidth="1"/>
    <col min="7" max="7" width="10.42578125" style="413" customWidth="1"/>
    <col min="8" max="9" width="8.28515625" style="413" customWidth="1"/>
    <col min="10" max="10" width="11.7109375" style="413" customWidth="1"/>
    <col min="11" max="15" width="8.28515625" style="413" customWidth="1"/>
    <col min="16" max="16384" width="3.85546875" style="413"/>
  </cols>
  <sheetData>
    <row r="1" spans="1:15" ht="12.75" customHeight="1">
      <c r="A1" s="413" t="s">
        <v>660</v>
      </c>
    </row>
    <row r="2" spans="1:15" ht="32.25" customHeight="1">
      <c r="A2" s="413" t="s">
        <v>471</v>
      </c>
      <c r="B2" s="91" t="s">
        <v>472</v>
      </c>
      <c r="C2" s="91" t="s">
        <v>474</v>
      </c>
      <c r="D2" s="91" t="s">
        <v>475</v>
      </c>
      <c r="E2" s="91" t="s">
        <v>479</v>
      </c>
      <c r="F2" s="91" t="s">
        <v>480</v>
      </c>
      <c r="G2" s="91" t="s">
        <v>481</v>
      </c>
      <c r="H2" s="91" t="s">
        <v>482</v>
      </c>
      <c r="I2" s="91" t="s">
        <v>487</v>
      </c>
      <c r="J2" s="91" t="s">
        <v>492</v>
      </c>
      <c r="K2" s="91" t="s">
        <v>494</v>
      </c>
      <c r="L2" s="91" t="s">
        <v>497</v>
      </c>
      <c r="M2" s="91" t="s">
        <v>498</v>
      </c>
      <c r="N2" s="91" t="s">
        <v>501</v>
      </c>
      <c r="O2" s="91" t="s">
        <v>502</v>
      </c>
    </row>
    <row r="3" spans="1:15" ht="33" hidden="1" customHeight="1">
      <c r="A3" s="455">
        <v>1960</v>
      </c>
      <c r="B3" s="308">
        <v>0.70094596099999995</v>
      </c>
      <c r="C3" s="308">
        <v>0.86182512</v>
      </c>
      <c r="D3" s="308">
        <v>0.95332441199999995</v>
      </c>
      <c r="E3" s="308">
        <v>3.9415338599999998</v>
      </c>
      <c r="F3" s="308">
        <v>0.38199583799999998</v>
      </c>
      <c r="G3" s="308">
        <v>0.55565149300000005</v>
      </c>
      <c r="H3" s="308">
        <v>1.242774416</v>
      </c>
      <c r="I3" s="308">
        <v>0.16171321299999999</v>
      </c>
      <c r="J3" s="308">
        <v>0.87199131699999999</v>
      </c>
      <c r="K3" s="308">
        <v>6.1810208800000002</v>
      </c>
      <c r="L3" s="308">
        <v>0.13113522699999999</v>
      </c>
      <c r="M3" s="308">
        <v>4.4727945240000002</v>
      </c>
      <c r="N3" s="308">
        <v>0.22842628300000001</v>
      </c>
      <c r="O3" s="308">
        <v>1</v>
      </c>
    </row>
    <row r="4" spans="1:15" ht="33" hidden="1" customHeight="1">
      <c r="A4" s="455">
        <v>1961</v>
      </c>
      <c r="B4" s="308">
        <v>0.701324014</v>
      </c>
      <c r="C4" s="308">
        <v>0.86346419699999999</v>
      </c>
      <c r="D4" s="308">
        <v>0.94866961100000002</v>
      </c>
      <c r="E4" s="308">
        <v>4.0716859019999996</v>
      </c>
      <c r="F4" s="308">
        <v>0.39852728900000001</v>
      </c>
      <c r="G4" s="308">
        <v>0.56899641099999998</v>
      </c>
      <c r="H4" s="308">
        <v>1.2889917310000001</v>
      </c>
      <c r="I4" s="308">
        <v>0.16461050399999999</v>
      </c>
      <c r="J4" s="308">
        <v>0.90905685000000003</v>
      </c>
      <c r="K4" s="308">
        <v>6.2835649130000002</v>
      </c>
      <c r="L4" s="308">
        <v>0.133075945</v>
      </c>
      <c r="M4" s="308">
        <v>4.5599316090000004</v>
      </c>
      <c r="N4" s="308">
        <v>0.23386542699999999</v>
      </c>
      <c r="O4" s="308">
        <v>1</v>
      </c>
    </row>
    <row r="5" spans="1:15" ht="33" hidden="1" customHeight="1">
      <c r="A5" s="455">
        <v>1962</v>
      </c>
      <c r="B5" s="308">
        <v>0.68798977100000003</v>
      </c>
      <c r="C5" s="308">
        <v>0.85795280900000004</v>
      </c>
      <c r="D5" s="308">
        <v>0.94162625600000005</v>
      </c>
      <c r="E5" s="308">
        <v>4.2446553949999997</v>
      </c>
      <c r="F5" s="308">
        <v>0.40508719599999998</v>
      </c>
      <c r="G5" s="308">
        <v>0.582249931</v>
      </c>
      <c r="H5" s="308">
        <v>1.3095732120000001</v>
      </c>
      <c r="I5" s="308">
        <v>0.17024051100000001</v>
      </c>
      <c r="J5" s="308">
        <v>0.89544639599999998</v>
      </c>
      <c r="K5" s="308">
        <v>6.4356639800000002</v>
      </c>
      <c r="L5" s="308">
        <v>0.13802694400000001</v>
      </c>
      <c r="M5" s="308">
        <v>4.6369976409999998</v>
      </c>
      <c r="N5" s="308">
        <v>0.237128952</v>
      </c>
      <c r="O5" s="308">
        <v>1</v>
      </c>
    </row>
    <row r="6" spans="1:15" ht="33" hidden="1" customHeight="1">
      <c r="A6" s="455">
        <v>1963</v>
      </c>
      <c r="B6" s="308">
        <v>0.69832137400000005</v>
      </c>
      <c r="C6" s="308">
        <v>0.87122538100000002</v>
      </c>
      <c r="D6" s="308">
        <v>0.94810657099999995</v>
      </c>
      <c r="E6" s="308">
        <v>4.4248629599999996</v>
      </c>
      <c r="F6" s="308">
        <v>0.41978648499999999</v>
      </c>
      <c r="G6" s="308">
        <v>0.61065216899999997</v>
      </c>
      <c r="H6" s="308">
        <v>1.330448106</v>
      </c>
      <c r="I6" s="308">
        <v>0.18197396699999999</v>
      </c>
      <c r="J6" s="308">
        <v>0.92399323600000005</v>
      </c>
      <c r="K6" s="308">
        <v>6.5580465170000002</v>
      </c>
      <c r="L6" s="308">
        <v>0.146706742</v>
      </c>
      <c r="M6" s="308">
        <v>4.6963373050000001</v>
      </c>
      <c r="N6" s="308">
        <v>0.23831619300000001</v>
      </c>
      <c r="O6" s="308">
        <v>1</v>
      </c>
    </row>
    <row r="7" spans="1:15" ht="33" hidden="1" customHeight="1">
      <c r="A7" s="455">
        <v>1964</v>
      </c>
      <c r="B7" s="308">
        <v>0.70834616399999994</v>
      </c>
      <c r="C7" s="308">
        <v>0.895708858</v>
      </c>
      <c r="D7" s="308">
        <v>0.95731420499999997</v>
      </c>
      <c r="E7" s="308">
        <v>4.5472966719999999</v>
      </c>
      <c r="F7" s="308">
        <v>0.44198321000000002</v>
      </c>
      <c r="G7" s="308">
        <v>0.624771191</v>
      </c>
      <c r="H7" s="308">
        <v>1.3465916170000001</v>
      </c>
      <c r="I7" s="308">
        <v>0.19037142200000001</v>
      </c>
      <c r="J7" s="308">
        <v>0.98648630400000004</v>
      </c>
      <c r="K7" s="308">
        <v>6.7466335429999997</v>
      </c>
      <c r="L7" s="308">
        <v>0.153135996</v>
      </c>
      <c r="M7" s="308">
        <v>4.8164511149999996</v>
      </c>
      <c r="N7" s="308">
        <v>0.243610244</v>
      </c>
      <c r="O7" s="308">
        <v>1</v>
      </c>
    </row>
    <row r="8" spans="1:15" ht="33" hidden="1" customHeight="1">
      <c r="A8" s="455">
        <v>1965</v>
      </c>
      <c r="B8" s="308">
        <v>0.70594528700000003</v>
      </c>
      <c r="C8" s="308">
        <v>0.91680006199999997</v>
      </c>
      <c r="D8" s="308">
        <v>0.96387424899999996</v>
      </c>
      <c r="E8" s="308">
        <v>4.7527768760000004</v>
      </c>
      <c r="F8" s="308">
        <v>0.45157217500000002</v>
      </c>
      <c r="G8" s="308">
        <v>0.62441504800000003</v>
      </c>
      <c r="H8" s="308">
        <v>1.358786321</v>
      </c>
      <c r="I8" s="308">
        <v>0.19296839099999999</v>
      </c>
      <c r="J8" s="308">
        <v>1.018359945</v>
      </c>
      <c r="K8" s="308">
        <v>6.8769801289999997</v>
      </c>
      <c r="L8" s="308">
        <v>0.162628252</v>
      </c>
      <c r="M8" s="308">
        <v>4.966418762</v>
      </c>
      <c r="N8" s="308">
        <v>0.24835644800000001</v>
      </c>
      <c r="O8" s="308">
        <v>1</v>
      </c>
    </row>
    <row r="9" spans="1:15" ht="33" hidden="1" customHeight="1">
      <c r="A9" s="455">
        <v>1966</v>
      </c>
      <c r="B9" s="308">
        <v>0.70894031000000002</v>
      </c>
      <c r="C9" s="308">
        <v>0.92252281599999997</v>
      </c>
      <c r="D9" s="308">
        <v>0.97776359099999999</v>
      </c>
      <c r="E9" s="308">
        <v>4.9572313919999997</v>
      </c>
      <c r="F9" s="308">
        <v>0.45695917200000002</v>
      </c>
      <c r="G9" s="308">
        <v>0.62081885999999997</v>
      </c>
      <c r="H9" s="308">
        <v>1.3582071490000001</v>
      </c>
      <c r="I9" s="308">
        <v>0.19062467299999999</v>
      </c>
      <c r="J9" s="308">
        <v>1.0428975439999999</v>
      </c>
      <c r="K9" s="308">
        <v>6.9093970850000002</v>
      </c>
      <c r="L9" s="308">
        <v>0.16998917699999999</v>
      </c>
      <c r="M9" s="308">
        <v>5.1132783030000004</v>
      </c>
      <c r="N9" s="308">
        <v>0.25034658100000001</v>
      </c>
      <c r="O9" s="308">
        <v>1</v>
      </c>
    </row>
    <row r="10" spans="1:15" ht="33" hidden="1" customHeight="1">
      <c r="A10" s="455">
        <v>1967</v>
      </c>
      <c r="B10" s="308">
        <v>0.71132057100000001</v>
      </c>
      <c r="C10" s="308">
        <v>0.92540708999999999</v>
      </c>
      <c r="D10" s="308">
        <v>0.99230412400000001</v>
      </c>
      <c r="E10" s="308">
        <v>5.1101568249999998</v>
      </c>
      <c r="F10" s="308">
        <v>0.47690736900000003</v>
      </c>
      <c r="G10" s="308">
        <v>0.62269191300000004</v>
      </c>
      <c r="H10" s="308">
        <v>1.3409665319999999</v>
      </c>
      <c r="I10" s="308">
        <v>0.19044688400000001</v>
      </c>
      <c r="J10" s="308">
        <v>1.056449787</v>
      </c>
      <c r="K10" s="308">
        <v>6.9156866179999996</v>
      </c>
      <c r="L10" s="308">
        <v>0.17935215900000001</v>
      </c>
      <c r="M10" s="308">
        <v>5.219493817</v>
      </c>
      <c r="N10" s="308">
        <v>0.25038703099999998</v>
      </c>
      <c r="O10" s="308">
        <v>1</v>
      </c>
    </row>
    <row r="11" spans="1:15" ht="33" hidden="1" customHeight="1">
      <c r="A11" s="455">
        <v>1968</v>
      </c>
      <c r="B11" s="308">
        <v>0.703529811</v>
      </c>
      <c r="C11" s="308">
        <v>0.90581089199999998</v>
      </c>
      <c r="D11" s="308">
        <v>0.98069759700000003</v>
      </c>
      <c r="E11" s="308">
        <v>5.2083180039999997</v>
      </c>
      <c r="F11" s="308">
        <v>0.50965869399999997</v>
      </c>
      <c r="G11" s="308">
        <v>0.619051197</v>
      </c>
      <c r="H11" s="308">
        <v>1.308165003</v>
      </c>
      <c r="I11" s="308">
        <v>0.18476553900000001</v>
      </c>
      <c r="J11" s="308">
        <v>1.049737717</v>
      </c>
      <c r="K11" s="308">
        <v>6.8867538829999999</v>
      </c>
      <c r="L11" s="308">
        <v>0.18114633999999999</v>
      </c>
      <c r="M11" s="308">
        <v>5.0965303610000001</v>
      </c>
      <c r="N11" s="308">
        <v>0.248821869</v>
      </c>
      <c r="O11" s="308">
        <v>1</v>
      </c>
    </row>
    <row r="12" spans="1:15" ht="33" hidden="1" customHeight="1">
      <c r="A12" s="455">
        <v>1969</v>
      </c>
      <c r="B12" s="308">
        <v>0.70687954600000003</v>
      </c>
      <c r="C12" s="308">
        <v>0.89596995999999995</v>
      </c>
      <c r="D12" s="308">
        <v>0.97447991599999995</v>
      </c>
      <c r="E12" s="308">
        <v>5.2807301740000003</v>
      </c>
      <c r="F12" s="308">
        <v>0.50470283000000005</v>
      </c>
      <c r="G12" s="308">
        <v>0.62729001799999995</v>
      </c>
      <c r="H12" s="308">
        <v>1.2956285540000001</v>
      </c>
      <c r="I12" s="308">
        <v>0.18279521700000001</v>
      </c>
      <c r="J12" s="308">
        <v>1.0627809720000001</v>
      </c>
      <c r="K12" s="308">
        <v>6.8227663730000003</v>
      </c>
      <c r="L12" s="308">
        <v>0.181077458</v>
      </c>
      <c r="M12" s="308">
        <v>5.0114890059999997</v>
      </c>
      <c r="N12" s="308">
        <v>0.249481641</v>
      </c>
      <c r="O12" s="308">
        <v>1</v>
      </c>
    </row>
    <row r="13" spans="1:15" ht="33" hidden="1" customHeight="1">
      <c r="A13" s="455">
        <v>1970</v>
      </c>
      <c r="B13" s="308">
        <v>0.70843975400000003</v>
      </c>
      <c r="C13" s="308">
        <v>0.88578345800000002</v>
      </c>
      <c r="D13" s="308">
        <v>0.97075656300000002</v>
      </c>
      <c r="E13" s="308">
        <v>5.9761982189999996</v>
      </c>
      <c r="F13" s="308">
        <v>0.52605449500000001</v>
      </c>
      <c r="G13" s="308">
        <v>0.67042247200000005</v>
      </c>
      <c r="H13" s="308">
        <v>1.332998474</v>
      </c>
      <c r="I13" s="308">
        <v>0.193515258</v>
      </c>
      <c r="J13" s="308">
        <v>1.110259949</v>
      </c>
      <c r="K13" s="308">
        <v>7.2190126460000004</v>
      </c>
      <c r="L13" s="308">
        <v>0.18332199699999999</v>
      </c>
      <c r="M13" s="308">
        <v>4.9708815409999998</v>
      </c>
      <c r="N13" s="308">
        <v>0.26274082700000001</v>
      </c>
      <c r="O13" s="308">
        <v>1</v>
      </c>
    </row>
    <row r="14" spans="1:15" ht="33" hidden="1" customHeight="1">
      <c r="A14" s="455">
        <v>1971</v>
      </c>
      <c r="B14" s="308">
        <v>0.71839324500000001</v>
      </c>
      <c r="C14" s="308">
        <v>0.89091446600000002</v>
      </c>
      <c r="D14" s="308">
        <v>0.96932684800000002</v>
      </c>
      <c r="E14" s="308">
        <v>6.1070836660000003</v>
      </c>
      <c r="F14" s="308">
        <v>0.53796800899999997</v>
      </c>
      <c r="G14" s="308">
        <v>0.67679263099999998</v>
      </c>
      <c r="H14" s="308">
        <v>1.366452912</v>
      </c>
      <c r="I14" s="308">
        <v>0.19755630800000001</v>
      </c>
      <c r="J14" s="308">
        <v>1.150331376</v>
      </c>
      <c r="K14" s="308">
        <v>7.3136812329999996</v>
      </c>
      <c r="L14" s="308">
        <v>0.188315186</v>
      </c>
      <c r="M14" s="308">
        <v>5.0714427139999998</v>
      </c>
      <c r="N14" s="308">
        <v>0.27362562600000001</v>
      </c>
      <c r="O14" s="308">
        <v>1</v>
      </c>
    </row>
    <row r="15" spans="1:15" ht="33" hidden="1" customHeight="1">
      <c r="A15" s="455">
        <v>1972</v>
      </c>
      <c r="B15" s="308">
        <v>0.73770227200000005</v>
      </c>
      <c r="C15" s="308">
        <v>0.90854557400000002</v>
      </c>
      <c r="D15" s="308">
        <v>0.98425248600000004</v>
      </c>
      <c r="E15" s="308">
        <v>6.4176892219999999</v>
      </c>
      <c r="F15" s="308">
        <v>0.55834209000000001</v>
      </c>
      <c r="G15" s="308">
        <v>0.69348773799999996</v>
      </c>
      <c r="H15" s="308">
        <v>1.3695665530000001</v>
      </c>
      <c r="I15" s="308">
        <v>0.20009222300000001</v>
      </c>
      <c r="J15" s="308">
        <v>1.204944083</v>
      </c>
      <c r="K15" s="308">
        <v>7.3989129599999997</v>
      </c>
      <c r="L15" s="308">
        <v>0.19594159</v>
      </c>
      <c r="M15" s="308">
        <v>5.2017013810000003</v>
      </c>
      <c r="N15" s="308">
        <v>0.283618023</v>
      </c>
      <c r="O15" s="308">
        <v>1</v>
      </c>
    </row>
    <row r="16" spans="1:15" ht="33" hidden="1" customHeight="1">
      <c r="A16" s="455">
        <v>1973</v>
      </c>
      <c r="B16" s="308">
        <v>0.79066021500000006</v>
      </c>
      <c r="C16" s="308">
        <v>0.92170470400000004</v>
      </c>
      <c r="D16" s="308">
        <v>1.0229297470000001</v>
      </c>
      <c r="E16" s="308">
        <v>6.7662374500000002</v>
      </c>
      <c r="F16" s="308">
        <v>0.60189561700000005</v>
      </c>
      <c r="G16" s="308">
        <v>0.70811174099999996</v>
      </c>
      <c r="H16" s="308">
        <v>1.379430025</v>
      </c>
      <c r="I16" s="308">
        <v>0.213741193</v>
      </c>
      <c r="J16" s="308">
        <v>1.2418585950000001</v>
      </c>
      <c r="K16" s="308">
        <v>7.6192358750000002</v>
      </c>
      <c r="L16" s="308">
        <v>0.20765686899999999</v>
      </c>
      <c r="M16" s="308">
        <v>5.275349361</v>
      </c>
      <c r="N16" s="308">
        <v>0.28860086200000001</v>
      </c>
      <c r="O16" s="308">
        <v>1</v>
      </c>
    </row>
    <row r="17" spans="1:15" ht="33" hidden="1" customHeight="1">
      <c r="A17" s="455">
        <v>1974</v>
      </c>
      <c r="B17" s="308">
        <v>0.85197964599999998</v>
      </c>
      <c r="C17" s="308">
        <v>0.951095362</v>
      </c>
      <c r="D17" s="308">
        <v>1.0802688650000001</v>
      </c>
      <c r="E17" s="308">
        <v>7.0125552190000002</v>
      </c>
      <c r="F17" s="308">
        <v>0.673559307</v>
      </c>
      <c r="G17" s="308">
        <v>0.72290855499999995</v>
      </c>
      <c r="H17" s="308">
        <v>1.356563467</v>
      </c>
      <c r="I17" s="308">
        <v>0.23561394099999999</v>
      </c>
      <c r="J17" s="308">
        <v>1.2419060749999999</v>
      </c>
      <c r="K17" s="308">
        <v>7.7758081509999997</v>
      </c>
      <c r="L17" s="308">
        <v>0.22071887800000001</v>
      </c>
      <c r="M17" s="308">
        <v>5.2934470449999997</v>
      </c>
      <c r="N17" s="308">
        <v>0.30364707000000002</v>
      </c>
      <c r="O17" s="308">
        <v>1</v>
      </c>
    </row>
    <row r="18" spans="1:15" ht="33" hidden="1" customHeight="1">
      <c r="A18" s="455">
        <v>1975</v>
      </c>
      <c r="B18" s="308">
        <v>0.88867857299999997</v>
      </c>
      <c r="C18" s="308">
        <v>0.97447282000000002</v>
      </c>
      <c r="D18" s="308">
        <v>1.092378345</v>
      </c>
      <c r="E18" s="308">
        <v>7.2595706389999997</v>
      </c>
      <c r="F18" s="308">
        <v>0.69878634100000003</v>
      </c>
      <c r="G18" s="308">
        <v>0.75052373999999999</v>
      </c>
      <c r="H18" s="308">
        <v>1.3094549520000001</v>
      </c>
      <c r="I18" s="308">
        <v>0.25178895800000001</v>
      </c>
      <c r="J18" s="308">
        <v>1.2551938359999999</v>
      </c>
      <c r="K18" s="308">
        <v>7.7325750559999999</v>
      </c>
      <c r="L18" s="308">
        <v>0.23546544999999999</v>
      </c>
      <c r="M18" s="308">
        <v>5.5373948390000001</v>
      </c>
      <c r="N18" s="308">
        <v>0.35264226300000001</v>
      </c>
      <c r="O18" s="308">
        <v>1</v>
      </c>
    </row>
    <row r="19" spans="1:15" ht="33" hidden="1" customHeight="1">
      <c r="A19" s="455">
        <v>1976</v>
      </c>
      <c r="B19" s="308">
        <v>0.94940001200000002</v>
      </c>
      <c r="C19" s="308">
        <v>0.99165616300000003</v>
      </c>
      <c r="D19" s="308">
        <v>1.131498337</v>
      </c>
      <c r="E19" s="308">
        <v>7.5117107919999997</v>
      </c>
      <c r="F19" s="308">
        <v>0.747789857</v>
      </c>
      <c r="G19" s="308">
        <v>0.78671259800000004</v>
      </c>
      <c r="H19" s="308">
        <v>1.2796638769999999</v>
      </c>
      <c r="I19" s="308">
        <v>0.27975927900000003</v>
      </c>
      <c r="J19" s="308">
        <v>1.2925059889999999</v>
      </c>
      <c r="K19" s="308">
        <v>7.8851131329999999</v>
      </c>
      <c r="L19" s="308">
        <v>0.25947440900000002</v>
      </c>
      <c r="M19" s="308">
        <v>5.8625704130000003</v>
      </c>
      <c r="N19" s="308">
        <v>0.38444505899999998</v>
      </c>
      <c r="O19" s="308">
        <v>1</v>
      </c>
    </row>
    <row r="20" spans="1:15" ht="33" hidden="1" customHeight="1">
      <c r="A20" s="455">
        <v>1977</v>
      </c>
      <c r="B20" s="308">
        <v>0.97919557499999998</v>
      </c>
      <c r="C20" s="308">
        <v>1.002002206</v>
      </c>
      <c r="D20" s="308">
        <v>1.1360534900000001</v>
      </c>
      <c r="E20" s="308">
        <v>7.6924756209999998</v>
      </c>
      <c r="F20" s="308">
        <v>0.76930495499999996</v>
      </c>
      <c r="G20" s="308">
        <v>0.80474944400000004</v>
      </c>
      <c r="H20" s="308">
        <v>1.2403528909999999</v>
      </c>
      <c r="I20" s="308">
        <v>0.31160670000000001</v>
      </c>
      <c r="J20" s="308">
        <v>1.2927832379999999</v>
      </c>
      <c r="K20" s="308">
        <v>8.0173539510000005</v>
      </c>
      <c r="L20" s="308">
        <v>0.30098008799999998</v>
      </c>
      <c r="M20" s="308">
        <v>6.0919086729999998</v>
      </c>
      <c r="N20" s="308">
        <v>0.41068760999999998</v>
      </c>
      <c r="O20" s="308">
        <v>1</v>
      </c>
    </row>
    <row r="21" spans="1:15" ht="33" hidden="1" customHeight="1">
      <c r="A21" s="455">
        <v>1978</v>
      </c>
      <c r="B21" s="308">
        <v>0.99002716700000004</v>
      </c>
      <c r="C21" s="308">
        <v>0.97778342799999995</v>
      </c>
      <c r="D21" s="308">
        <v>1.1317354639999999</v>
      </c>
      <c r="E21" s="308">
        <v>7.8365820289999997</v>
      </c>
      <c r="F21" s="308">
        <v>0.77253060100000004</v>
      </c>
      <c r="G21" s="308">
        <v>0.82091071199999999</v>
      </c>
      <c r="H21" s="308">
        <v>1.200203211</v>
      </c>
      <c r="I21" s="308">
        <v>0.331801862</v>
      </c>
      <c r="J21" s="308">
        <v>1.2729648950000001</v>
      </c>
      <c r="K21" s="308">
        <v>7.9595570689999997</v>
      </c>
      <c r="L21" s="308">
        <v>0.33929206499999998</v>
      </c>
      <c r="M21" s="308">
        <v>6.2364844450000003</v>
      </c>
      <c r="N21" s="308">
        <v>0.42853237500000002</v>
      </c>
      <c r="O21" s="308">
        <v>1</v>
      </c>
    </row>
    <row r="22" spans="1:15" ht="33" hidden="1" customHeight="1">
      <c r="A22" s="455">
        <v>1979</v>
      </c>
      <c r="B22" s="308">
        <v>1.002269294</v>
      </c>
      <c r="C22" s="308">
        <v>0.94312605000000005</v>
      </c>
      <c r="D22" s="308">
        <v>1.148865926</v>
      </c>
      <c r="E22" s="308">
        <v>7.7424394039999997</v>
      </c>
      <c r="F22" s="308">
        <v>0.77214882799999995</v>
      </c>
      <c r="G22" s="308">
        <v>0.83422323700000001</v>
      </c>
      <c r="H22" s="308">
        <v>1.1551463040000001</v>
      </c>
      <c r="I22" s="308">
        <v>0.353561974</v>
      </c>
      <c r="J22" s="308">
        <v>1.222773967</v>
      </c>
      <c r="K22" s="308">
        <v>7.765798159</v>
      </c>
      <c r="L22" s="308">
        <v>0.366180018</v>
      </c>
      <c r="M22" s="308">
        <v>6.2133145900000004</v>
      </c>
      <c r="N22" s="308">
        <v>0.45319087899999999</v>
      </c>
      <c r="O22" s="308">
        <v>1</v>
      </c>
    </row>
    <row r="23" spans="1:15" ht="18" customHeight="1">
      <c r="A23" s="455">
        <v>1980</v>
      </c>
      <c r="B23" s="308">
        <v>1.007998121</v>
      </c>
      <c r="C23" s="308">
        <v>0.89966280200000004</v>
      </c>
      <c r="D23" s="308">
        <v>1.1588850049999999</v>
      </c>
      <c r="E23" s="308">
        <v>7.698783905</v>
      </c>
      <c r="F23" s="308">
        <v>0.77588693799999997</v>
      </c>
      <c r="G23" s="308">
        <v>0.85056362399999996</v>
      </c>
      <c r="H23" s="308">
        <v>1.116308407</v>
      </c>
      <c r="I23" s="308">
        <v>0.39145783099999998</v>
      </c>
      <c r="J23" s="308">
        <v>1.1683285320000001</v>
      </c>
      <c r="K23" s="308">
        <v>8.0535189710000008</v>
      </c>
      <c r="L23" s="308">
        <v>0.38039112899999999</v>
      </c>
      <c r="M23" s="308">
        <v>6.3611662390000001</v>
      </c>
      <c r="N23" s="308">
        <v>0.49580062699999999</v>
      </c>
      <c r="O23" s="308">
        <v>1</v>
      </c>
    </row>
    <row r="24" spans="1:15" ht="18" customHeight="1">
      <c r="A24" s="455">
        <v>1981</v>
      </c>
      <c r="B24" s="308">
        <v>1.0143881079999999</v>
      </c>
      <c r="C24" s="308">
        <v>0.86485313600000002</v>
      </c>
      <c r="D24" s="308">
        <v>1.173779326</v>
      </c>
      <c r="E24" s="308">
        <v>7.7744874360000003</v>
      </c>
      <c r="F24" s="308">
        <v>0.79156054300000001</v>
      </c>
      <c r="G24" s="308">
        <v>0.86667437800000002</v>
      </c>
      <c r="H24" s="308">
        <v>1.06327755</v>
      </c>
      <c r="I24" s="308">
        <v>0.42516026600000001</v>
      </c>
      <c r="J24" s="308">
        <v>1.1364860590000001</v>
      </c>
      <c r="K24" s="308">
        <v>8.3141719510000005</v>
      </c>
      <c r="L24" s="308">
        <v>0.39075631999999999</v>
      </c>
      <c r="M24" s="308">
        <v>6.3676005550000001</v>
      </c>
      <c r="N24" s="308">
        <v>0.50435329299999998</v>
      </c>
      <c r="O24" s="308">
        <v>1</v>
      </c>
    </row>
    <row r="25" spans="1:15" ht="18" customHeight="1">
      <c r="A25" s="455">
        <v>1982</v>
      </c>
      <c r="B25" s="308">
        <v>1.0706228069999999</v>
      </c>
      <c r="C25" s="308">
        <v>0.87689876</v>
      </c>
      <c r="D25" s="308">
        <v>1.2001906520000001</v>
      </c>
      <c r="E25" s="308">
        <v>8.0680928339999998</v>
      </c>
      <c r="F25" s="308">
        <v>0.81473594500000002</v>
      </c>
      <c r="G25" s="308">
        <v>0.91486167399999996</v>
      </c>
      <c r="H25" s="308">
        <v>1.0481270220000001</v>
      </c>
      <c r="I25" s="308">
        <v>0.47103817599999998</v>
      </c>
      <c r="J25" s="308">
        <v>1.1207486950000001</v>
      </c>
      <c r="K25" s="308">
        <v>8.6589399270000005</v>
      </c>
      <c r="L25" s="308">
        <v>0.41834154699999998</v>
      </c>
      <c r="M25" s="308">
        <v>6.488645183</v>
      </c>
      <c r="N25" s="308">
        <v>0.51005581300000002</v>
      </c>
      <c r="O25" s="308">
        <v>1</v>
      </c>
    </row>
    <row r="26" spans="1:15" ht="18" customHeight="1">
      <c r="A26" s="455">
        <v>1983</v>
      </c>
      <c r="B26" s="308">
        <v>1.118114611</v>
      </c>
      <c r="C26" s="308">
        <v>0.89087502399999996</v>
      </c>
      <c r="D26" s="308">
        <v>1.217256661</v>
      </c>
      <c r="E26" s="308">
        <v>8.3355840089999997</v>
      </c>
      <c r="F26" s="308">
        <v>0.84720736600000002</v>
      </c>
      <c r="G26" s="308">
        <v>0.96378429700000001</v>
      </c>
      <c r="H26" s="308">
        <v>1.0365521019999999</v>
      </c>
      <c r="I26" s="308">
        <v>0.52151847100000004</v>
      </c>
      <c r="J26" s="308">
        <v>1.093074995</v>
      </c>
      <c r="K26" s="308">
        <v>8.9091051990000008</v>
      </c>
      <c r="L26" s="308">
        <v>0.45024666499999999</v>
      </c>
      <c r="M26" s="308">
        <v>6.8777841640000004</v>
      </c>
      <c r="N26" s="308">
        <v>0.51726680700000005</v>
      </c>
      <c r="O26" s="308">
        <v>1</v>
      </c>
    </row>
    <row r="27" spans="1:15" ht="18" customHeight="1">
      <c r="A27" s="455">
        <v>1984</v>
      </c>
      <c r="B27" s="308">
        <v>1.1440976949999999</v>
      </c>
      <c r="C27" s="308">
        <v>0.90532948700000004</v>
      </c>
      <c r="D27" s="308">
        <v>1.2116753709999999</v>
      </c>
      <c r="E27" s="308">
        <v>8.5145899640000007</v>
      </c>
      <c r="F27" s="308">
        <v>0.88561504300000005</v>
      </c>
      <c r="G27" s="308">
        <v>0.99649889400000002</v>
      </c>
      <c r="H27" s="308">
        <v>1.0189077390000001</v>
      </c>
      <c r="I27" s="308">
        <v>0.55673643500000003</v>
      </c>
      <c r="J27" s="308">
        <v>1.077818261</v>
      </c>
      <c r="K27" s="308">
        <v>9.1176745789999991</v>
      </c>
      <c r="L27" s="308">
        <v>0.481098154</v>
      </c>
      <c r="M27" s="308">
        <v>7.1298654140000002</v>
      </c>
      <c r="N27" s="308">
        <v>0.521360457</v>
      </c>
      <c r="O27" s="308">
        <v>1</v>
      </c>
    </row>
    <row r="28" spans="1:15" ht="18" customHeight="1">
      <c r="A28" s="455">
        <v>1985</v>
      </c>
      <c r="B28" s="308">
        <v>1.1686716859999999</v>
      </c>
      <c r="C28" s="308">
        <v>0.91915111400000005</v>
      </c>
      <c r="D28" s="308">
        <v>1.2123071729999999</v>
      </c>
      <c r="E28" s="308">
        <v>8.6177851749999999</v>
      </c>
      <c r="F28" s="308">
        <v>0.90500428200000005</v>
      </c>
      <c r="G28" s="308">
        <v>1.020403505</v>
      </c>
      <c r="H28" s="308">
        <v>1.0097158159999999</v>
      </c>
      <c r="I28" s="308">
        <v>0.58980006699999998</v>
      </c>
      <c r="J28" s="308">
        <v>1.0549289959999999</v>
      </c>
      <c r="K28" s="308">
        <v>9.3034547960000005</v>
      </c>
      <c r="L28" s="308">
        <v>0.50696599899999994</v>
      </c>
      <c r="M28" s="308">
        <v>7.3725077499999996</v>
      </c>
      <c r="N28" s="308">
        <v>0.53534150899999999</v>
      </c>
      <c r="O28" s="308">
        <v>1</v>
      </c>
    </row>
    <row r="29" spans="1:15" ht="18" customHeight="1">
      <c r="A29" s="455">
        <v>1986</v>
      </c>
      <c r="B29" s="308">
        <v>1.2132062969999999</v>
      </c>
      <c r="C29" s="308">
        <v>0.92420636099999998</v>
      </c>
      <c r="D29" s="308">
        <v>1.221729603</v>
      </c>
      <c r="E29" s="308">
        <v>8.6541505979999993</v>
      </c>
      <c r="F29" s="308">
        <v>0.92790302000000002</v>
      </c>
      <c r="G29" s="308">
        <v>1.0507944010000001</v>
      </c>
      <c r="H29" s="308">
        <v>1.01727174</v>
      </c>
      <c r="I29" s="308">
        <v>0.62011039300000004</v>
      </c>
      <c r="J29" s="308">
        <v>1.0340562950000001</v>
      </c>
      <c r="K29" s="308">
        <v>9.0392324350000006</v>
      </c>
      <c r="L29" s="308">
        <v>0.54983190599999998</v>
      </c>
      <c r="M29" s="308">
        <v>7.6824050120000003</v>
      </c>
      <c r="N29" s="308">
        <v>0.54154951299999998</v>
      </c>
      <c r="O29" s="308">
        <v>1</v>
      </c>
    </row>
    <row r="30" spans="1:15" ht="18" customHeight="1">
      <c r="A30" s="455">
        <v>1987</v>
      </c>
      <c r="B30" s="308">
        <v>1.264691741</v>
      </c>
      <c r="C30" s="308">
        <v>0.91298900400000005</v>
      </c>
      <c r="D30" s="308">
        <v>1.241574242</v>
      </c>
      <c r="E30" s="308">
        <v>8.8107234680000008</v>
      </c>
      <c r="F30" s="308">
        <v>0.94048800799999999</v>
      </c>
      <c r="G30" s="308">
        <v>1.0492267399999999</v>
      </c>
      <c r="H30" s="308">
        <v>1.000927747</v>
      </c>
      <c r="I30" s="308">
        <v>0.63864042600000004</v>
      </c>
      <c r="J30" s="308">
        <v>0.99406289299999995</v>
      </c>
      <c r="K30" s="308">
        <v>9.4135581869999996</v>
      </c>
      <c r="L30" s="308">
        <v>0.56591423100000005</v>
      </c>
      <c r="M30" s="308">
        <v>7.8263429980000003</v>
      </c>
      <c r="N30" s="308">
        <v>0.55425466400000001</v>
      </c>
      <c r="O30" s="308">
        <v>1</v>
      </c>
    </row>
    <row r="31" spans="1:15" ht="18" customHeight="1">
      <c r="A31" s="455">
        <v>1988</v>
      </c>
      <c r="B31" s="308">
        <v>1.326716051</v>
      </c>
      <c r="C31" s="308">
        <v>0.901639945</v>
      </c>
      <c r="D31" s="308">
        <v>1.253985087</v>
      </c>
      <c r="E31" s="308">
        <v>8.8514237130000009</v>
      </c>
      <c r="F31" s="308">
        <v>0.97861192299999999</v>
      </c>
      <c r="G31" s="308">
        <v>1.0453560930000001</v>
      </c>
      <c r="H31" s="308">
        <v>0.98385578200000001</v>
      </c>
      <c r="I31" s="308">
        <v>0.65836600999999995</v>
      </c>
      <c r="J31" s="308">
        <v>0.96874057899999999</v>
      </c>
      <c r="K31" s="308">
        <v>9.5423238139999995</v>
      </c>
      <c r="L31" s="308">
        <v>0.57948633500000002</v>
      </c>
      <c r="M31" s="308">
        <v>8.0449664730000006</v>
      </c>
      <c r="N31" s="308">
        <v>0.56938912500000005</v>
      </c>
      <c r="O31" s="308">
        <v>1</v>
      </c>
    </row>
    <row r="32" spans="1:15" ht="18" customHeight="1">
      <c r="A32" s="455">
        <v>1989</v>
      </c>
      <c r="B32" s="308">
        <v>1.375307252</v>
      </c>
      <c r="C32" s="308">
        <v>0.91041361200000004</v>
      </c>
      <c r="D32" s="308">
        <v>1.2630978719999999</v>
      </c>
      <c r="E32" s="308">
        <v>8.9508268189999995</v>
      </c>
      <c r="F32" s="308">
        <v>1.0030926630000001</v>
      </c>
      <c r="G32" s="308">
        <v>1.040527991</v>
      </c>
      <c r="H32" s="308">
        <v>0.97524404899999995</v>
      </c>
      <c r="I32" s="308">
        <v>0.67365275000000002</v>
      </c>
      <c r="J32" s="308">
        <v>0.94597099100000004</v>
      </c>
      <c r="K32" s="308">
        <v>9.7133391370000002</v>
      </c>
      <c r="L32" s="308">
        <v>0.59684325900000001</v>
      </c>
      <c r="M32" s="308">
        <v>8.3678007379999997</v>
      </c>
      <c r="N32" s="308">
        <v>0.58879236300000004</v>
      </c>
      <c r="O32" s="308">
        <v>1</v>
      </c>
    </row>
    <row r="33" spans="1:15" ht="18" customHeight="1">
      <c r="A33" s="455">
        <v>1990</v>
      </c>
      <c r="B33" s="308">
        <v>1.388765942</v>
      </c>
      <c r="C33" s="308">
        <v>0.90118118300000005</v>
      </c>
      <c r="D33" s="308">
        <v>1.254698855</v>
      </c>
      <c r="E33" s="308">
        <v>8.8619067549999997</v>
      </c>
      <c r="F33" s="308">
        <v>1.0185278040000001</v>
      </c>
      <c r="G33" s="308">
        <v>1.0282504480000001</v>
      </c>
      <c r="H33" s="308">
        <v>0.97083988799999998</v>
      </c>
      <c r="I33" s="308">
        <v>0.703027336</v>
      </c>
      <c r="J33" s="308">
        <v>0.92496928199999995</v>
      </c>
      <c r="K33" s="308">
        <v>9.7093559410000001</v>
      </c>
      <c r="L33" s="308">
        <v>0.61672863700000002</v>
      </c>
      <c r="M33" s="308">
        <v>8.7585365989999993</v>
      </c>
      <c r="N33" s="308">
        <v>0.61069350200000005</v>
      </c>
      <c r="O33" s="308">
        <v>1</v>
      </c>
    </row>
    <row r="34" spans="1:15" ht="18" customHeight="1">
      <c r="A34" s="455">
        <v>1991</v>
      </c>
      <c r="B34" s="308">
        <v>1.367406216</v>
      </c>
      <c r="C34" s="308">
        <v>0.89536121599999996</v>
      </c>
      <c r="D34" s="308">
        <v>1.247545052</v>
      </c>
      <c r="E34" s="308">
        <v>8.7874536659999993</v>
      </c>
      <c r="F34" s="308">
        <v>0.99837708300000005</v>
      </c>
      <c r="G34" s="308">
        <v>1.0182687370000001</v>
      </c>
      <c r="H34" s="308">
        <v>0.96652452799999999</v>
      </c>
      <c r="I34" s="308">
        <v>0.73015335400000003</v>
      </c>
      <c r="J34" s="308">
        <v>0.921143402</v>
      </c>
      <c r="K34" s="308">
        <v>9.5816241939999998</v>
      </c>
      <c r="L34" s="308">
        <v>0.63691871799999999</v>
      </c>
      <c r="M34" s="308">
        <v>9.2180204129999996</v>
      </c>
      <c r="N34" s="308">
        <v>0.62787815199999997</v>
      </c>
      <c r="O34" s="308">
        <v>1</v>
      </c>
    </row>
    <row r="35" spans="1:15" ht="18" customHeight="1">
      <c r="A35" s="455">
        <v>1992</v>
      </c>
      <c r="B35" s="308">
        <v>1.3438617319999999</v>
      </c>
      <c r="C35" s="308">
        <v>0.90454909900000002</v>
      </c>
      <c r="D35" s="308">
        <v>1.2346809489999999</v>
      </c>
      <c r="E35" s="308">
        <v>8.7276901250000005</v>
      </c>
      <c r="F35" s="308">
        <v>0.98428490599999996</v>
      </c>
      <c r="G35" s="308">
        <v>1.0158990370000001</v>
      </c>
      <c r="H35" s="308">
        <v>0.99097022099999998</v>
      </c>
      <c r="I35" s="308">
        <v>0.744603707</v>
      </c>
      <c r="J35" s="308">
        <v>0.92223881600000002</v>
      </c>
      <c r="K35" s="308">
        <v>9.2925004179999995</v>
      </c>
      <c r="L35" s="308">
        <v>0.66389990200000004</v>
      </c>
      <c r="M35" s="308">
        <v>9.0922958269999992</v>
      </c>
      <c r="N35" s="308">
        <v>0.63637398300000003</v>
      </c>
      <c r="O35" s="308">
        <v>1</v>
      </c>
    </row>
    <row r="36" spans="1:15" ht="18" customHeight="1">
      <c r="A36" s="455">
        <v>1993</v>
      </c>
      <c r="B36" s="308">
        <v>1.333085735</v>
      </c>
      <c r="C36" s="308">
        <v>0.92046410700000003</v>
      </c>
      <c r="D36" s="308">
        <v>1.225557609</v>
      </c>
      <c r="E36" s="308">
        <v>8.5970384949999996</v>
      </c>
      <c r="F36" s="308">
        <v>0.981694026</v>
      </c>
      <c r="G36" s="308">
        <v>1.0094814889999999</v>
      </c>
      <c r="H36" s="308">
        <v>1.005872812</v>
      </c>
      <c r="I36" s="308">
        <v>0.75710739100000002</v>
      </c>
      <c r="J36" s="308">
        <v>0.91684536400000005</v>
      </c>
      <c r="K36" s="308">
        <v>9.3011086249999995</v>
      </c>
      <c r="L36" s="308">
        <v>0.67911492799999995</v>
      </c>
      <c r="M36" s="308">
        <v>9.1825895800000001</v>
      </c>
      <c r="N36" s="308">
        <v>0.64061680499999996</v>
      </c>
      <c r="O36" s="308">
        <v>1</v>
      </c>
    </row>
    <row r="37" spans="1:15" ht="18" customHeight="1">
      <c r="A37" s="455">
        <v>1994</v>
      </c>
      <c r="B37" s="308">
        <v>1.3213212599999999</v>
      </c>
      <c r="C37" s="308">
        <v>0.92048644199999996</v>
      </c>
      <c r="D37" s="308">
        <v>1.2142344279999999</v>
      </c>
      <c r="E37" s="308">
        <v>8.5500190539999998</v>
      </c>
      <c r="F37" s="308">
        <v>0.97728039600000005</v>
      </c>
      <c r="G37" s="308">
        <v>1.002109119</v>
      </c>
      <c r="H37" s="308">
        <v>1.0087070250000001</v>
      </c>
      <c r="I37" s="308">
        <v>0.76792482699999998</v>
      </c>
      <c r="J37" s="308">
        <v>0.91658408099999999</v>
      </c>
      <c r="K37" s="308">
        <v>9.0915335000000006</v>
      </c>
      <c r="L37" s="308">
        <v>0.69100879999999998</v>
      </c>
      <c r="M37" s="308">
        <v>9.2306075110000005</v>
      </c>
      <c r="N37" s="308">
        <v>0.63741537400000003</v>
      </c>
      <c r="O37" s="308">
        <v>1</v>
      </c>
    </row>
    <row r="38" spans="1:15" ht="18" customHeight="1">
      <c r="A38" s="455">
        <v>1995</v>
      </c>
      <c r="B38" s="308">
        <v>1.322334581</v>
      </c>
      <c r="C38" s="308">
        <v>0.91278470099999998</v>
      </c>
      <c r="D38" s="308">
        <v>1.216425938</v>
      </c>
      <c r="E38" s="308">
        <v>8.4814975399999994</v>
      </c>
      <c r="F38" s="308">
        <v>1.000587423</v>
      </c>
      <c r="G38" s="308">
        <v>0.994578077</v>
      </c>
      <c r="H38" s="308">
        <v>1.0067221500000001</v>
      </c>
      <c r="I38" s="308">
        <v>0.78967461000000005</v>
      </c>
      <c r="J38" s="308">
        <v>0.91649240499999995</v>
      </c>
      <c r="K38" s="308">
        <v>9.1775517359999998</v>
      </c>
      <c r="L38" s="308">
        <v>0.71035841</v>
      </c>
      <c r="M38" s="308">
        <v>9.379236487</v>
      </c>
      <c r="N38" s="308">
        <v>0.64118376499999996</v>
      </c>
      <c r="O38" s="308">
        <v>1</v>
      </c>
    </row>
    <row r="39" spans="1:15" ht="18" customHeight="1">
      <c r="A39" s="455">
        <v>1996</v>
      </c>
      <c r="B39" s="308">
        <v>1.3228299560000001</v>
      </c>
      <c r="C39" s="308">
        <v>0.91323180299999995</v>
      </c>
      <c r="D39" s="308">
        <v>1.212905742</v>
      </c>
      <c r="E39" s="308">
        <v>8.4513226479999997</v>
      </c>
      <c r="F39" s="308">
        <v>1.004567641</v>
      </c>
      <c r="G39" s="308">
        <v>0.98934198799999995</v>
      </c>
      <c r="H39" s="308">
        <v>0.993727048</v>
      </c>
      <c r="I39" s="308">
        <v>0.80979500599999998</v>
      </c>
      <c r="J39" s="308">
        <v>0.90969663000000001</v>
      </c>
      <c r="K39" s="308">
        <v>9.0551047970000003</v>
      </c>
      <c r="L39" s="308">
        <v>0.71860654199999996</v>
      </c>
      <c r="M39" s="308">
        <v>9.2572696499999996</v>
      </c>
      <c r="N39" s="308">
        <v>0.64193217599999997</v>
      </c>
      <c r="O39" s="308">
        <v>1</v>
      </c>
    </row>
    <row r="40" spans="1:15" ht="18" customHeight="1">
      <c r="A40" s="455">
        <v>1997</v>
      </c>
      <c r="B40" s="308">
        <v>1.3153184170000001</v>
      </c>
      <c r="C40" s="308">
        <v>0.91204434400000001</v>
      </c>
      <c r="D40" s="308">
        <v>1.2061249469999999</v>
      </c>
      <c r="E40" s="308">
        <v>8.4330873729999993</v>
      </c>
      <c r="F40" s="308">
        <v>0.997424435</v>
      </c>
      <c r="G40" s="308">
        <v>0.97420337599999995</v>
      </c>
      <c r="H40" s="308">
        <v>0.99022917799999999</v>
      </c>
      <c r="I40" s="308">
        <v>0.81643008900000003</v>
      </c>
      <c r="J40" s="308">
        <v>0.91017285000000003</v>
      </c>
      <c r="K40" s="308">
        <v>9.0872834779999998</v>
      </c>
      <c r="L40" s="308">
        <v>0.71950760499999999</v>
      </c>
      <c r="M40" s="308">
        <v>9.3031412099999997</v>
      </c>
      <c r="N40" s="308">
        <v>0.63493697999999998</v>
      </c>
      <c r="O40" s="308">
        <v>1</v>
      </c>
    </row>
    <row r="41" spans="1:15" ht="18" customHeight="1">
      <c r="A41" s="455">
        <v>1998</v>
      </c>
      <c r="B41" s="308">
        <v>1.301344587</v>
      </c>
      <c r="C41" s="308">
        <v>0.92460628</v>
      </c>
      <c r="D41" s="308">
        <v>1.1875343220000001</v>
      </c>
      <c r="E41" s="308">
        <v>8.3946649910000009</v>
      </c>
      <c r="F41" s="308">
        <v>1.0029505949999999</v>
      </c>
      <c r="G41" s="308">
        <v>0.967099496</v>
      </c>
      <c r="H41" s="308">
        <v>0.98805120099999999</v>
      </c>
      <c r="I41" s="308">
        <v>0.80834654800000005</v>
      </c>
      <c r="J41" s="308">
        <v>0.90596479799999996</v>
      </c>
      <c r="K41" s="308">
        <v>9.3859828069999995</v>
      </c>
      <c r="L41" s="308">
        <v>0.71897559300000002</v>
      </c>
      <c r="M41" s="308">
        <v>9.3698312109999993</v>
      </c>
      <c r="N41" s="308">
        <v>0.645111985</v>
      </c>
      <c r="O41" s="308">
        <v>1</v>
      </c>
    </row>
    <row r="42" spans="1:15" ht="18" customHeight="1">
      <c r="A42" s="455">
        <v>1999</v>
      </c>
      <c r="B42" s="308">
        <v>1.29695</v>
      </c>
      <c r="C42" s="308">
        <v>0.92126834899999999</v>
      </c>
      <c r="D42" s="308">
        <v>1.1908099999999999</v>
      </c>
      <c r="E42" s="308">
        <v>8.4697094600000007</v>
      </c>
      <c r="F42" s="308">
        <v>1.002842472</v>
      </c>
      <c r="G42" s="308">
        <v>0.95987202800000004</v>
      </c>
      <c r="H42" s="308">
        <v>0.97489884000000004</v>
      </c>
      <c r="I42" s="308">
        <v>0.81840991200000002</v>
      </c>
      <c r="J42" s="308">
        <v>0.90702039899999998</v>
      </c>
      <c r="K42" s="308">
        <v>9.3287330470000001</v>
      </c>
      <c r="L42" s="308">
        <v>0.73268185699999999</v>
      </c>
      <c r="M42" s="308">
        <v>9.2935053560000007</v>
      </c>
      <c r="N42" s="308">
        <v>0.65264435799999998</v>
      </c>
      <c r="O42" s="308">
        <v>1</v>
      </c>
    </row>
    <row r="43" spans="1:15" ht="18" customHeight="1">
      <c r="A43" s="413">
        <v>2000</v>
      </c>
      <c r="B43" s="308">
        <v>1.311686447</v>
      </c>
      <c r="C43" s="308">
        <v>0.89109645000000004</v>
      </c>
      <c r="D43" s="308">
        <v>1.2316654380000001</v>
      </c>
      <c r="E43" s="308">
        <v>8.4103578070000005</v>
      </c>
      <c r="F43" s="308">
        <v>0.995032154</v>
      </c>
      <c r="G43" s="308">
        <v>0.93920814699999999</v>
      </c>
      <c r="H43" s="308">
        <v>0.96708341200000003</v>
      </c>
      <c r="I43" s="308">
        <v>0.81725041899999995</v>
      </c>
      <c r="J43" s="308">
        <v>0.89270467399999998</v>
      </c>
      <c r="K43" s="308">
        <v>9.129907029</v>
      </c>
      <c r="L43" s="308">
        <v>0.73419957999999996</v>
      </c>
      <c r="M43" s="308">
        <v>9.1363821729999994</v>
      </c>
      <c r="N43" s="308">
        <v>0.63608048399999995</v>
      </c>
      <c r="O43" s="308">
        <v>1</v>
      </c>
    </row>
    <row r="44" spans="1:15" ht="18" customHeight="1">
      <c r="A44" s="455">
        <v>2001</v>
      </c>
      <c r="B44" s="308">
        <v>1.3293187390000001</v>
      </c>
      <c r="C44" s="308">
        <v>0.88575937400000004</v>
      </c>
      <c r="D44" s="308">
        <v>1.2178434250000001</v>
      </c>
      <c r="E44" s="308">
        <v>8.4694863609999995</v>
      </c>
      <c r="F44" s="308">
        <v>1.0117831900000001</v>
      </c>
      <c r="G44" s="308">
        <v>0.91869967900000005</v>
      </c>
      <c r="H44" s="308">
        <v>0.95563987900000003</v>
      </c>
      <c r="I44" s="308">
        <v>0.80784921799999998</v>
      </c>
      <c r="J44" s="308">
        <v>0.90645565900000002</v>
      </c>
      <c r="K44" s="308">
        <v>9.1812050910000007</v>
      </c>
      <c r="L44" s="308">
        <v>0.73990531400000004</v>
      </c>
      <c r="M44" s="308">
        <v>9.3507933649999995</v>
      </c>
      <c r="N44" s="308">
        <v>0.62679789900000005</v>
      </c>
      <c r="O44" s="308">
        <v>1</v>
      </c>
    </row>
    <row r="45" spans="1:15" ht="18" customHeight="1">
      <c r="A45" s="413">
        <v>2002</v>
      </c>
      <c r="B45" s="308">
        <v>1.3364898540000001</v>
      </c>
      <c r="C45" s="308">
        <v>0.86522440499999997</v>
      </c>
      <c r="D45" s="308">
        <v>1.229333499</v>
      </c>
      <c r="E45" s="308">
        <v>8.3022065479999991</v>
      </c>
      <c r="F45" s="308">
        <v>1.0032581439999999</v>
      </c>
      <c r="G45" s="308">
        <v>0.90497037700000005</v>
      </c>
      <c r="H45" s="308">
        <v>0.94187335900000002</v>
      </c>
      <c r="I45" s="308">
        <v>0.84542262800000001</v>
      </c>
      <c r="J45" s="308">
        <v>0.90194169999999996</v>
      </c>
      <c r="K45" s="308">
        <v>9.1111786929999994</v>
      </c>
      <c r="L45" s="308">
        <v>0.73339855099999995</v>
      </c>
      <c r="M45" s="308">
        <v>9.351670039</v>
      </c>
      <c r="N45" s="308">
        <v>0.62762742800000004</v>
      </c>
      <c r="O45" s="308">
        <v>1</v>
      </c>
    </row>
    <row r="46" spans="1:15" ht="18" customHeight="1">
      <c r="A46" s="455">
        <v>2003</v>
      </c>
      <c r="B46" s="308">
        <v>1.347504442</v>
      </c>
      <c r="C46" s="308">
        <v>0.87892342700000003</v>
      </c>
      <c r="D46" s="308">
        <v>1.226263313</v>
      </c>
      <c r="E46" s="308">
        <v>8.5405623730000002</v>
      </c>
      <c r="F46" s="308">
        <v>1.0109695860000001</v>
      </c>
      <c r="G46" s="308">
        <v>0.93822907</v>
      </c>
      <c r="H46" s="308">
        <v>0.91789898199999997</v>
      </c>
      <c r="I46" s="308">
        <v>0.85421654899999999</v>
      </c>
      <c r="J46" s="308">
        <v>0.92734754699999999</v>
      </c>
      <c r="K46" s="308">
        <v>9.1162083589999998</v>
      </c>
      <c r="L46" s="308">
        <v>0.75314824999999996</v>
      </c>
      <c r="M46" s="308">
        <v>9.3394810840000009</v>
      </c>
      <c r="N46" s="308">
        <v>0.64113483999999998</v>
      </c>
      <c r="O46" s="308">
        <v>1</v>
      </c>
    </row>
    <row r="47" spans="1:15" ht="18" customHeight="1">
      <c r="A47" s="413">
        <v>2004</v>
      </c>
      <c r="B47" s="308">
        <v>1.365063157</v>
      </c>
      <c r="C47" s="308">
        <v>0.89620688400000004</v>
      </c>
      <c r="D47" s="308">
        <v>1.230476428</v>
      </c>
      <c r="E47" s="308">
        <v>8.4010156120000001</v>
      </c>
      <c r="F47" s="308">
        <v>0.97491356699999998</v>
      </c>
      <c r="G47" s="308">
        <v>0.93963338900000004</v>
      </c>
      <c r="H47" s="308">
        <v>0.89625016099999999</v>
      </c>
      <c r="I47" s="308">
        <v>0.87246573100000002</v>
      </c>
      <c r="J47" s="308">
        <v>0.90874612600000004</v>
      </c>
      <c r="K47" s="308">
        <v>8.984533656</v>
      </c>
      <c r="L47" s="308">
        <v>0.75892749699999995</v>
      </c>
      <c r="M47" s="308">
        <v>9.1017764129999996</v>
      </c>
      <c r="N47" s="308">
        <v>0.63228156099999999</v>
      </c>
      <c r="O47" s="308">
        <v>1</v>
      </c>
    </row>
    <row r="48" spans="1:15" ht="18" customHeight="1">
      <c r="A48" s="455">
        <v>2005</v>
      </c>
      <c r="B48" s="308">
        <v>1.3883557870000001</v>
      </c>
      <c r="C48" s="308">
        <v>0.89960007200000003</v>
      </c>
      <c r="D48" s="308">
        <v>1.2136440340000001</v>
      </c>
      <c r="E48" s="308">
        <v>8.5900825550000004</v>
      </c>
      <c r="F48" s="308">
        <v>0.97723212800000003</v>
      </c>
      <c r="G48" s="308">
        <v>0.92333379299999996</v>
      </c>
      <c r="H48" s="308">
        <v>0.86687540699999999</v>
      </c>
      <c r="I48" s="308">
        <v>0.86664644700000004</v>
      </c>
      <c r="J48" s="308">
        <v>0.89615370900000002</v>
      </c>
      <c r="K48" s="308">
        <v>8.896433343</v>
      </c>
      <c r="L48" s="308">
        <v>0.76491056300000004</v>
      </c>
      <c r="M48" s="308">
        <v>9.37836727</v>
      </c>
      <c r="N48" s="308">
        <v>0.63617311200000004</v>
      </c>
      <c r="O48" s="308">
        <v>1</v>
      </c>
    </row>
    <row r="49" spans="1:15" ht="15.75" customHeight="1">
      <c r="A49" s="413">
        <v>2006</v>
      </c>
      <c r="B49" s="308">
        <v>1.4094534439999999</v>
      </c>
      <c r="C49" s="308">
        <v>0.88339831700000004</v>
      </c>
      <c r="D49" s="308">
        <v>1.2081230009999999</v>
      </c>
      <c r="E49" s="308">
        <v>8.3302047540000004</v>
      </c>
      <c r="F49" s="308">
        <v>0.95039622300000004</v>
      </c>
      <c r="G49" s="308">
        <v>0.90314023099999996</v>
      </c>
      <c r="H49" s="308">
        <v>0.83782922400000004</v>
      </c>
      <c r="I49" s="308">
        <v>0.83379660499999997</v>
      </c>
      <c r="J49" s="308">
        <v>0.86851625499999996</v>
      </c>
      <c r="K49" s="308">
        <v>8.6947994499999997</v>
      </c>
      <c r="L49" s="308">
        <v>0.73597990800000002</v>
      </c>
      <c r="M49" s="308">
        <v>9.087572969</v>
      </c>
      <c r="N49" s="308">
        <v>0.62698441400000005</v>
      </c>
      <c r="O49" s="308">
        <v>1</v>
      </c>
    </row>
    <row r="50" spans="1:15" ht="15.75" customHeight="1">
      <c r="A50" s="455">
        <v>2007</v>
      </c>
      <c r="B50" s="308">
        <v>1.426841611</v>
      </c>
      <c r="C50" s="308">
        <v>0.886199815</v>
      </c>
      <c r="D50" s="308">
        <v>1.2110357540000001</v>
      </c>
      <c r="E50" s="308">
        <v>8.2290444730000001</v>
      </c>
      <c r="F50" s="308">
        <v>0.93994778800000001</v>
      </c>
      <c r="G50" s="308">
        <v>0.89234282899999995</v>
      </c>
      <c r="H50" s="308">
        <v>0.83003212999999998</v>
      </c>
      <c r="I50" s="308">
        <v>0.81638222699999996</v>
      </c>
      <c r="J50" s="308">
        <v>0.85683074699999995</v>
      </c>
      <c r="K50" s="308">
        <v>8.7697137489999992</v>
      </c>
      <c r="L50" s="308">
        <v>0.72795459200000001</v>
      </c>
      <c r="M50" s="308">
        <v>8.878886842</v>
      </c>
      <c r="N50" s="308">
        <v>0.64490606900000003</v>
      </c>
      <c r="O50" s="308">
        <v>1</v>
      </c>
    </row>
    <row r="51" spans="1:15" ht="12.75" customHeight="1">
      <c r="A51" s="413">
        <v>2008</v>
      </c>
      <c r="B51" s="308">
        <v>1.479072714</v>
      </c>
      <c r="C51" s="308">
        <v>0.87365404000000002</v>
      </c>
      <c r="D51" s="308">
        <v>1.2343900329999999</v>
      </c>
      <c r="E51" s="308">
        <v>8.0259531039999992</v>
      </c>
      <c r="F51" s="308">
        <v>0.91946959900000003</v>
      </c>
      <c r="G51" s="308">
        <v>0.88740362399999995</v>
      </c>
      <c r="H51" s="308">
        <v>0.81285329200000001</v>
      </c>
      <c r="I51" s="308">
        <v>0.78760291900000001</v>
      </c>
      <c r="J51" s="308">
        <v>0.84562733400000001</v>
      </c>
      <c r="K51" s="308">
        <v>8.7054095179999997</v>
      </c>
      <c r="L51" s="308">
        <v>0.71942793199999999</v>
      </c>
      <c r="M51" s="308">
        <v>8.8040935969999996</v>
      </c>
      <c r="N51" s="308">
        <v>0.63948990299999997</v>
      </c>
      <c r="O51" s="308">
        <v>1</v>
      </c>
    </row>
    <row r="52" spans="1:15" ht="12.75" customHeight="1">
      <c r="A52" s="413">
        <v>2009</v>
      </c>
      <c r="B52" s="308">
        <v>1.452302867</v>
      </c>
      <c r="C52" s="308">
        <v>0.86572048400000001</v>
      </c>
      <c r="D52" s="308">
        <v>1.1972503320000001</v>
      </c>
      <c r="E52" s="308">
        <v>7.9576761569999999</v>
      </c>
      <c r="F52" s="308">
        <v>0.90998860199999998</v>
      </c>
      <c r="G52" s="308">
        <v>0.87752733900000002</v>
      </c>
      <c r="H52" s="308">
        <v>0.80565869800000001</v>
      </c>
      <c r="I52" s="308">
        <v>0.77874589699999996</v>
      </c>
      <c r="J52" s="308">
        <v>0.84798277700000002</v>
      </c>
      <c r="K52" s="308">
        <v>8.8473117279999993</v>
      </c>
      <c r="L52" s="308">
        <v>0.71142462900000003</v>
      </c>
      <c r="M52" s="308">
        <v>8.9390954740000002</v>
      </c>
      <c r="N52" s="308">
        <v>0.64210267600000004</v>
      </c>
      <c r="O52" s="308">
        <v>1</v>
      </c>
    </row>
    <row r="53" spans="1:15" ht="12.75" customHeight="1">
      <c r="A53" s="413">
        <v>2010</v>
      </c>
      <c r="B53" s="308">
        <v>1.5224507089999999</v>
      </c>
      <c r="C53" s="308">
        <v>0.86959181900000004</v>
      </c>
      <c r="D53" s="308">
        <v>1.2180356299999999</v>
      </c>
      <c r="E53" s="308">
        <v>8.1025589730000007</v>
      </c>
      <c r="F53" s="308">
        <v>0.91672324000000005</v>
      </c>
      <c r="G53" s="308">
        <v>0.87232226499999999</v>
      </c>
      <c r="H53" s="308">
        <v>0.803889089</v>
      </c>
      <c r="I53" s="308">
        <v>0.77625815499999995</v>
      </c>
      <c r="J53" s="308">
        <v>0.85310913300000002</v>
      </c>
      <c r="K53" s="308">
        <v>9.1269883519999997</v>
      </c>
      <c r="L53" s="308">
        <v>0.70692302900000004</v>
      </c>
      <c r="M53" s="308">
        <v>8.9464852560000008</v>
      </c>
      <c r="N53" s="308">
        <v>0.65666134499999995</v>
      </c>
      <c r="O53" s="308">
        <v>1</v>
      </c>
    </row>
    <row r="55" spans="1:15" ht="12.75" customHeight="1">
      <c r="A55" s="413" t="s">
        <v>581</v>
      </c>
    </row>
    <row r="56" spans="1:15" ht="12.75" customHeight="1">
      <c r="A56" s="413" t="s">
        <v>696</v>
      </c>
    </row>
  </sheetData>
  <phoneticPr fontId="0" type="noConversion"/>
  <pageMargins left="0.74803149606299213" right="0.74803149606299213" top="0.98425196850393704" bottom="0.98425196850393704" header="0.51181102362204722" footer="0.51181102362204722"/>
  <pageSetup scale="77" orientation="landscape" r:id="rId1"/>
  <headerFooter alignWithMargins="0"/>
</worksheet>
</file>

<file path=xl/worksheets/sheet64.xml><?xml version="1.0" encoding="utf-8"?>
<worksheet xmlns="http://schemas.openxmlformats.org/spreadsheetml/2006/main" xmlns:r="http://schemas.openxmlformats.org/officeDocument/2006/relationships">
  <sheetPr codeName="Sheet64">
    <pageSetUpPr fitToPage="1"/>
  </sheetPr>
  <dimension ref="A1:AL63"/>
  <sheetViews>
    <sheetView showOutlineSymbols="0" view="pageBreakPreview" zoomScaleSheetLayoutView="100" workbookViewId="0">
      <pane xSplit="1" ySplit="2" topLeftCell="B40"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5" style="413" customWidth="1"/>
    <col min="2" max="5" width="8.28515625" style="413" customWidth="1"/>
    <col min="6" max="6" width="8.7109375" style="413" customWidth="1"/>
    <col min="7" max="7" width="10.42578125" style="413" customWidth="1"/>
    <col min="8" max="9" width="8.28515625" style="413" customWidth="1"/>
    <col min="10" max="10" width="11.7109375" style="413" customWidth="1"/>
    <col min="11" max="15" width="8.28515625" style="413" customWidth="1"/>
    <col min="16" max="17" width="3.85546875" style="413"/>
    <col min="18" max="18" width="6.7109375" style="413" customWidth="1"/>
    <col min="19" max="32" width="5" style="413" bestFit="1" customWidth="1"/>
    <col min="33" max="16384" width="3.85546875" style="413"/>
  </cols>
  <sheetData>
    <row r="1" spans="1:33" ht="12.75" customHeight="1">
      <c r="A1" s="413" t="s">
        <v>657</v>
      </c>
      <c r="R1" s="454" t="s">
        <v>658</v>
      </c>
    </row>
    <row r="2" spans="1:33" ht="32.450000000000003" customHeight="1">
      <c r="A2" s="413" t="s">
        <v>471</v>
      </c>
      <c r="B2" s="91" t="s">
        <v>472</v>
      </c>
      <c r="C2" s="91" t="s">
        <v>474</v>
      </c>
      <c r="D2" s="91" t="s">
        <v>475</v>
      </c>
      <c r="E2" s="91" t="s">
        <v>479</v>
      </c>
      <c r="F2" s="91" t="s">
        <v>480</v>
      </c>
      <c r="G2" s="91" t="s">
        <v>481</v>
      </c>
      <c r="H2" s="91" t="s">
        <v>482</v>
      </c>
      <c r="I2" s="91" t="s">
        <v>487</v>
      </c>
      <c r="J2" s="91" t="s">
        <v>492</v>
      </c>
      <c r="K2" s="91" t="s">
        <v>494</v>
      </c>
      <c r="L2" s="91" t="s">
        <v>497</v>
      </c>
      <c r="M2" s="91" t="s">
        <v>498</v>
      </c>
      <c r="N2" s="91" t="s">
        <v>501</v>
      </c>
      <c r="O2" s="91" t="s">
        <v>502</v>
      </c>
      <c r="R2" s="413" t="s">
        <v>471</v>
      </c>
      <c r="S2" s="413" t="s">
        <v>472</v>
      </c>
      <c r="T2" s="413" t="s">
        <v>474</v>
      </c>
      <c r="U2" s="413" t="s">
        <v>475</v>
      </c>
      <c r="V2" s="413" t="s">
        <v>479</v>
      </c>
      <c r="W2" s="413" t="s">
        <v>480</v>
      </c>
      <c r="X2" s="413" t="s">
        <v>481</v>
      </c>
      <c r="Y2" s="413" t="s">
        <v>482</v>
      </c>
      <c r="Z2" s="413" t="s">
        <v>487</v>
      </c>
      <c r="AA2" s="413" t="s">
        <v>492</v>
      </c>
      <c r="AB2" s="413" t="s">
        <v>494</v>
      </c>
      <c r="AC2" s="413" t="s">
        <v>497</v>
      </c>
      <c r="AD2" s="413" t="s">
        <v>498</v>
      </c>
      <c r="AE2" s="413" t="s">
        <v>501</v>
      </c>
      <c r="AF2" s="413" t="s">
        <v>502</v>
      </c>
    </row>
    <row r="3" spans="1:33" ht="12.75" hidden="1" customHeight="1">
      <c r="A3" s="455">
        <v>1960</v>
      </c>
      <c r="B3" s="268">
        <f t="shared" ref="B3:B11" si="0">B4*S3/S4</f>
        <v>0.72432191900000031</v>
      </c>
      <c r="C3" s="268">
        <f t="shared" ref="C3:C12" si="1">C4*T3/T4</f>
        <v>0.86982837955056158</v>
      </c>
      <c r="D3" s="268">
        <f t="shared" ref="D3:D12" si="2">D4*U3/U4</f>
        <v>1.0095238356185567</v>
      </c>
      <c r="E3" s="268">
        <f t="shared" ref="E3:E12" si="3">E4*V3/V4</f>
        <v>4.5922961691333342</v>
      </c>
      <c r="F3" s="268">
        <f t="shared" ref="F3:F12" si="4">F4*W3/W4</f>
        <v>0.45158528083999988</v>
      </c>
      <c r="G3" s="268">
        <f t="shared" ref="G3:G12" si="5">G4*X3/X4</f>
        <v>0.61208469688888889</v>
      </c>
      <c r="H3" s="268">
        <f t="shared" ref="H3:H12" si="6">H4*Y3/Y4</f>
        <v>1.2975342724545456</v>
      </c>
      <c r="I3" s="268">
        <f t="shared" ref="I3:I12" si="7">I4*Z3/Z4</f>
        <v>0.18466503831578945</v>
      </c>
      <c r="J3" s="268">
        <f t="shared" ref="J3:J12" si="8">J4*AA3/AA4</f>
        <v>0.84301132508411247</v>
      </c>
      <c r="K3" s="268">
        <f t="shared" ref="K3:K12" si="9">K4*AB3/AB4</f>
        <v>5.4049195990699568</v>
      </c>
      <c r="L3" s="268">
        <f t="shared" ref="L3:L12" si="10">L4*AC3/AC4</f>
        <v>0.14368851900000004</v>
      </c>
      <c r="M3" s="268">
        <f t="shared" ref="M3:M12" si="11">M4*AD3/AD4</f>
        <v>4.5315699475130238</v>
      </c>
      <c r="N3" s="268">
        <f t="shared" ref="N3:N12" si="12">N4*AE3/AE4</f>
        <v>0.26584707992307693</v>
      </c>
      <c r="O3" s="268">
        <f t="shared" ref="O3:O12" si="13">O4*AF3/AF4</f>
        <v>1</v>
      </c>
      <c r="R3" s="413">
        <v>1960</v>
      </c>
      <c r="S3" s="456">
        <v>0.7</v>
      </c>
      <c r="T3" s="456">
        <v>0.86</v>
      </c>
      <c r="U3" s="456">
        <v>0.95</v>
      </c>
      <c r="V3" s="456">
        <v>3.94</v>
      </c>
      <c r="W3" s="456">
        <v>0.38</v>
      </c>
      <c r="X3" s="456">
        <v>0.56000000000000005</v>
      </c>
      <c r="Y3" s="456">
        <v>1.24</v>
      </c>
      <c r="Z3" s="456">
        <v>0.16</v>
      </c>
      <c r="AA3" s="456">
        <v>0.87</v>
      </c>
      <c r="AB3" s="456">
        <v>6.18</v>
      </c>
      <c r="AC3" s="456">
        <v>0.13</v>
      </c>
      <c r="AD3" s="456">
        <v>4.47</v>
      </c>
      <c r="AE3" s="456">
        <v>0.23</v>
      </c>
      <c r="AF3" s="456">
        <v>1</v>
      </c>
      <c r="AG3" s="456"/>
    </row>
    <row r="4" spans="1:33" ht="12.75" hidden="1" customHeight="1">
      <c r="A4" s="455">
        <v>1961</v>
      </c>
      <c r="B4" s="268">
        <f t="shared" si="0"/>
        <v>0.7243219190000002</v>
      </c>
      <c r="C4" s="268">
        <f t="shared" si="1"/>
        <v>0.86982837955056158</v>
      </c>
      <c r="D4" s="268">
        <f t="shared" si="2"/>
        <v>1.0095238356185567</v>
      </c>
      <c r="E4" s="268">
        <f t="shared" si="3"/>
        <v>4.7438186315666675</v>
      </c>
      <c r="F4" s="268">
        <f t="shared" si="4"/>
        <v>0.47535292719999989</v>
      </c>
      <c r="G4" s="268">
        <f t="shared" si="5"/>
        <v>0.62301478076190464</v>
      </c>
      <c r="H4" s="268">
        <f t="shared" si="6"/>
        <v>1.3498542027954545</v>
      </c>
      <c r="I4" s="268">
        <f t="shared" si="7"/>
        <v>0.18466503831578945</v>
      </c>
      <c r="J4" s="268">
        <f t="shared" si="8"/>
        <v>0.88177046646729007</v>
      </c>
      <c r="K4" s="268">
        <f t="shared" si="9"/>
        <v>5.4923778450096012</v>
      </c>
      <c r="L4" s="268">
        <f t="shared" si="10"/>
        <v>0.14368851900000004</v>
      </c>
      <c r="M4" s="268">
        <f t="shared" si="11"/>
        <v>4.6228096108857688</v>
      </c>
      <c r="N4" s="268">
        <f t="shared" si="12"/>
        <v>0.26584707992307693</v>
      </c>
      <c r="O4" s="268">
        <f t="shared" si="13"/>
        <v>1</v>
      </c>
      <c r="R4" s="413">
        <v>1961</v>
      </c>
      <c r="S4" s="456">
        <v>0.7</v>
      </c>
      <c r="T4" s="456">
        <v>0.86</v>
      </c>
      <c r="U4" s="456">
        <v>0.95</v>
      </c>
      <c r="V4" s="456">
        <v>4.07</v>
      </c>
      <c r="W4" s="456">
        <v>0.4</v>
      </c>
      <c r="X4" s="456">
        <v>0.56999999999999995</v>
      </c>
      <c r="Y4" s="456">
        <v>1.29</v>
      </c>
      <c r="Z4" s="456">
        <v>0.16</v>
      </c>
      <c r="AA4" s="456">
        <v>0.91</v>
      </c>
      <c r="AB4" s="456">
        <v>6.28</v>
      </c>
      <c r="AC4" s="456">
        <v>0.13</v>
      </c>
      <c r="AD4" s="456">
        <v>4.5599999999999996</v>
      </c>
      <c r="AE4" s="456">
        <v>0.23</v>
      </c>
      <c r="AF4" s="456">
        <v>1</v>
      </c>
      <c r="AG4" s="456"/>
    </row>
    <row r="5" spans="1:33" ht="12.75" hidden="1" customHeight="1">
      <c r="A5" s="455">
        <v>1962</v>
      </c>
      <c r="B5" s="268">
        <f t="shared" si="0"/>
        <v>0.71397446301428591</v>
      </c>
      <c r="C5" s="268">
        <f t="shared" si="1"/>
        <v>0.86982837955056158</v>
      </c>
      <c r="D5" s="268">
        <f t="shared" si="2"/>
        <v>0.99889726892783515</v>
      </c>
      <c r="E5" s="268">
        <f t="shared" si="3"/>
        <v>4.941963390133334</v>
      </c>
      <c r="F5" s="268">
        <f t="shared" si="4"/>
        <v>0.48723675037999986</v>
      </c>
      <c r="G5" s="268">
        <f t="shared" si="5"/>
        <v>0.63394486463492061</v>
      </c>
      <c r="H5" s="268">
        <f t="shared" si="6"/>
        <v>1.3707821749318183</v>
      </c>
      <c r="I5" s="268">
        <f t="shared" si="7"/>
        <v>0.1962066032105263</v>
      </c>
      <c r="J5" s="268">
        <f t="shared" si="8"/>
        <v>0.87208068112149562</v>
      </c>
      <c r="K5" s="268">
        <f t="shared" si="9"/>
        <v>5.6323110385130306</v>
      </c>
      <c r="L5" s="268">
        <f t="shared" si="10"/>
        <v>0.15474148200000004</v>
      </c>
      <c r="M5" s="268">
        <f t="shared" si="11"/>
        <v>4.7039115338837654</v>
      </c>
      <c r="N5" s="268">
        <f t="shared" si="12"/>
        <v>0.27740564861538458</v>
      </c>
      <c r="O5" s="268">
        <f t="shared" si="13"/>
        <v>1</v>
      </c>
      <c r="R5" s="413">
        <v>1962</v>
      </c>
      <c r="S5" s="456">
        <v>0.69</v>
      </c>
      <c r="T5" s="456">
        <v>0.86</v>
      </c>
      <c r="U5" s="456">
        <v>0.94</v>
      </c>
      <c r="V5" s="456">
        <v>4.24</v>
      </c>
      <c r="W5" s="456">
        <v>0.41</v>
      </c>
      <c r="X5" s="456">
        <v>0.57999999999999996</v>
      </c>
      <c r="Y5" s="456">
        <v>1.31</v>
      </c>
      <c r="Z5" s="456">
        <v>0.17</v>
      </c>
      <c r="AA5" s="456">
        <v>0.9</v>
      </c>
      <c r="AB5" s="456">
        <v>6.44</v>
      </c>
      <c r="AC5" s="456">
        <v>0.14000000000000001</v>
      </c>
      <c r="AD5" s="456">
        <v>4.6399999999999997</v>
      </c>
      <c r="AE5" s="456">
        <v>0.24</v>
      </c>
      <c r="AF5" s="456">
        <v>1</v>
      </c>
      <c r="AG5" s="456"/>
    </row>
    <row r="6" spans="1:33" ht="12.75" hidden="1" customHeight="1">
      <c r="A6" s="455">
        <v>1963</v>
      </c>
      <c r="B6" s="268">
        <f t="shared" si="0"/>
        <v>0.7243219190000002</v>
      </c>
      <c r="C6" s="268">
        <f t="shared" si="1"/>
        <v>0.87994266303370761</v>
      </c>
      <c r="D6" s="268">
        <f t="shared" si="2"/>
        <v>1.0095238356185567</v>
      </c>
      <c r="E6" s="268">
        <f t="shared" si="3"/>
        <v>5.1517637227333335</v>
      </c>
      <c r="F6" s="268">
        <f t="shared" si="4"/>
        <v>0.49912057355999984</v>
      </c>
      <c r="G6" s="268">
        <f t="shared" si="5"/>
        <v>0.66673511625396831</v>
      </c>
      <c r="H6" s="268">
        <f t="shared" si="6"/>
        <v>1.3917101470681821</v>
      </c>
      <c r="I6" s="268">
        <f t="shared" si="7"/>
        <v>0.20774816810526311</v>
      </c>
      <c r="J6" s="268">
        <f t="shared" si="8"/>
        <v>0.89146025181308441</v>
      </c>
      <c r="K6" s="268">
        <f t="shared" si="9"/>
        <v>5.7372609336406022</v>
      </c>
      <c r="L6" s="268">
        <f t="shared" si="10"/>
        <v>0.16579444500000001</v>
      </c>
      <c r="M6" s="268">
        <f t="shared" si="11"/>
        <v>4.7647379761322632</v>
      </c>
      <c r="N6" s="268">
        <f t="shared" si="12"/>
        <v>0.27740564861538458</v>
      </c>
      <c r="O6" s="268">
        <f t="shared" si="13"/>
        <v>1</v>
      </c>
      <c r="R6" s="413">
        <v>1963</v>
      </c>
      <c r="S6" s="456">
        <v>0.7</v>
      </c>
      <c r="T6" s="456">
        <v>0.87</v>
      </c>
      <c r="U6" s="456">
        <v>0.95</v>
      </c>
      <c r="V6" s="456">
        <v>4.42</v>
      </c>
      <c r="W6" s="456">
        <v>0.42</v>
      </c>
      <c r="X6" s="456">
        <v>0.61</v>
      </c>
      <c r="Y6" s="456">
        <v>1.33</v>
      </c>
      <c r="Z6" s="456">
        <v>0.18</v>
      </c>
      <c r="AA6" s="456">
        <v>0.92</v>
      </c>
      <c r="AB6" s="456">
        <v>6.56</v>
      </c>
      <c r="AC6" s="456">
        <v>0.15</v>
      </c>
      <c r="AD6" s="456">
        <v>4.7</v>
      </c>
      <c r="AE6" s="456">
        <v>0.24</v>
      </c>
      <c r="AF6" s="456">
        <v>1</v>
      </c>
      <c r="AG6" s="456"/>
    </row>
    <row r="7" spans="1:33" ht="12.75" hidden="1" customHeight="1">
      <c r="A7" s="455">
        <v>1964</v>
      </c>
      <c r="B7" s="268">
        <f t="shared" si="0"/>
        <v>0.73466937498571439</v>
      </c>
      <c r="C7" s="268">
        <f t="shared" si="1"/>
        <v>0.9102855134831459</v>
      </c>
      <c r="D7" s="268">
        <f t="shared" si="2"/>
        <v>1.0201504023092784</v>
      </c>
      <c r="E7" s="268">
        <f t="shared" si="3"/>
        <v>5.3032861851666668</v>
      </c>
      <c r="F7" s="268">
        <f t="shared" si="4"/>
        <v>0.5228882199199999</v>
      </c>
      <c r="G7" s="268">
        <f t="shared" si="5"/>
        <v>0.67766520012698417</v>
      </c>
      <c r="H7" s="268">
        <f t="shared" si="6"/>
        <v>1.4126381192045456</v>
      </c>
      <c r="I7" s="268">
        <f t="shared" si="7"/>
        <v>0.21928973299999996</v>
      </c>
      <c r="J7" s="268">
        <f t="shared" si="8"/>
        <v>0.95928874923364515</v>
      </c>
      <c r="K7" s="268">
        <f t="shared" si="9"/>
        <v>5.9034316009259253</v>
      </c>
      <c r="L7" s="268">
        <f t="shared" si="10"/>
        <v>0.16579444500000001</v>
      </c>
      <c r="M7" s="268">
        <f t="shared" si="11"/>
        <v>4.8863908606292572</v>
      </c>
      <c r="N7" s="268">
        <f t="shared" si="12"/>
        <v>0.27740564861538458</v>
      </c>
      <c r="O7" s="268">
        <f t="shared" si="13"/>
        <v>1</v>
      </c>
      <c r="R7" s="413">
        <v>1964</v>
      </c>
      <c r="S7" s="456">
        <v>0.71</v>
      </c>
      <c r="T7" s="456">
        <v>0.9</v>
      </c>
      <c r="U7" s="456">
        <v>0.96</v>
      </c>
      <c r="V7" s="456">
        <v>4.55</v>
      </c>
      <c r="W7" s="456">
        <v>0.44</v>
      </c>
      <c r="X7" s="456">
        <v>0.62</v>
      </c>
      <c r="Y7" s="456">
        <v>1.35</v>
      </c>
      <c r="Z7" s="456">
        <v>0.19</v>
      </c>
      <c r="AA7" s="456">
        <v>0.99</v>
      </c>
      <c r="AB7" s="456">
        <v>6.75</v>
      </c>
      <c r="AC7" s="456">
        <v>0.15</v>
      </c>
      <c r="AD7" s="456">
        <v>4.82</v>
      </c>
      <c r="AE7" s="456">
        <v>0.24</v>
      </c>
      <c r="AF7" s="456">
        <v>1</v>
      </c>
      <c r="AG7" s="456"/>
    </row>
    <row r="8" spans="1:33" ht="12.75" hidden="1" customHeight="1">
      <c r="A8" s="455">
        <v>1965</v>
      </c>
      <c r="B8" s="268">
        <f t="shared" si="0"/>
        <v>0.73466937498571439</v>
      </c>
      <c r="C8" s="268">
        <f t="shared" si="1"/>
        <v>0.93051408044943806</v>
      </c>
      <c r="D8" s="268">
        <f t="shared" si="2"/>
        <v>1.0201504023092784</v>
      </c>
      <c r="E8" s="268">
        <f t="shared" si="3"/>
        <v>5.5363976658333343</v>
      </c>
      <c r="F8" s="268">
        <f t="shared" si="4"/>
        <v>0.53477204309999993</v>
      </c>
      <c r="G8" s="268">
        <f t="shared" si="5"/>
        <v>0.67766520012698417</v>
      </c>
      <c r="H8" s="268">
        <f t="shared" si="6"/>
        <v>1.4231021052727273</v>
      </c>
      <c r="I8" s="268">
        <f t="shared" si="7"/>
        <v>0.21928973299999996</v>
      </c>
      <c r="J8" s="268">
        <f t="shared" si="8"/>
        <v>0.9883581052710283</v>
      </c>
      <c r="K8" s="268">
        <f t="shared" si="9"/>
        <v>6.0171273206474618</v>
      </c>
      <c r="L8" s="268">
        <f t="shared" si="10"/>
        <v>0.17684740800000001</v>
      </c>
      <c r="M8" s="268">
        <f t="shared" si="11"/>
        <v>5.0384569662504992</v>
      </c>
      <c r="N8" s="268">
        <f t="shared" si="12"/>
        <v>0.28896421730769228</v>
      </c>
      <c r="O8" s="268">
        <f t="shared" si="13"/>
        <v>1</v>
      </c>
      <c r="R8" s="413">
        <v>1965</v>
      </c>
      <c r="S8" s="456">
        <v>0.71</v>
      </c>
      <c r="T8" s="456">
        <v>0.92</v>
      </c>
      <c r="U8" s="456">
        <v>0.96</v>
      </c>
      <c r="V8" s="456">
        <v>4.75</v>
      </c>
      <c r="W8" s="456">
        <v>0.45</v>
      </c>
      <c r="X8" s="456">
        <v>0.62</v>
      </c>
      <c r="Y8" s="456">
        <v>1.36</v>
      </c>
      <c r="Z8" s="456">
        <v>0.19</v>
      </c>
      <c r="AA8" s="456">
        <v>1.02</v>
      </c>
      <c r="AB8" s="456">
        <v>6.88</v>
      </c>
      <c r="AC8" s="456">
        <v>0.16</v>
      </c>
      <c r="AD8" s="456">
        <v>4.97</v>
      </c>
      <c r="AE8" s="456">
        <v>0.25</v>
      </c>
      <c r="AF8" s="456">
        <v>1</v>
      </c>
      <c r="AG8" s="456"/>
    </row>
    <row r="9" spans="1:33" ht="12.75" hidden="1" customHeight="1">
      <c r="A9" s="455">
        <v>1966</v>
      </c>
      <c r="B9" s="268">
        <f t="shared" si="0"/>
        <v>0.73466937498571439</v>
      </c>
      <c r="C9" s="268">
        <f t="shared" si="1"/>
        <v>0.93051408044943806</v>
      </c>
      <c r="D9" s="268">
        <f t="shared" si="2"/>
        <v>1.0414035356907216</v>
      </c>
      <c r="E9" s="268">
        <f t="shared" si="3"/>
        <v>5.7811647205333339</v>
      </c>
      <c r="F9" s="268">
        <f t="shared" si="4"/>
        <v>0.54665586627999996</v>
      </c>
      <c r="G9" s="268">
        <f t="shared" si="5"/>
        <v>0.67766520012698417</v>
      </c>
      <c r="H9" s="268">
        <f t="shared" si="6"/>
        <v>1.4231021052727273</v>
      </c>
      <c r="I9" s="268">
        <f t="shared" si="7"/>
        <v>0.21928973299999996</v>
      </c>
      <c r="J9" s="268">
        <f t="shared" si="8"/>
        <v>1.0077376759626171</v>
      </c>
      <c r="K9" s="268">
        <f t="shared" si="9"/>
        <v>6.0433647944293556</v>
      </c>
      <c r="L9" s="268">
        <f t="shared" si="10"/>
        <v>0.18790037100000004</v>
      </c>
      <c r="M9" s="268">
        <f t="shared" si="11"/>
        <v>5.1803853314969928</v>
      </c>
      <c r="N9" s="268">
        <f t="shared" si="12"/>
        <v>0.28896421730769228</v>
      </c>
      <c r="O9" s="268">
        <f t="shared" si="13"/>
        <v>1</v>
      </c>
      <c r="R9" s="413">
        <v>1966</v>
      </c>
      <c r="S9" s="456">
        <v>0.71</v>
      </c>
      <c r="T9" s="456">
        <v>0.92</v>
      </c>
      <c r="U9" s="456">
        <v>0.98</v>
      </c>
      <c r="V9" s="456">
        <v>4.96</v>
      </c>
      <c r="W9" s="456">
        <v>0.46</v>
      </c>
      <c r="X9" s="456">
        <v>0.62</v>
      </c>
      <c r="Y9" s="456">
        <v>1.36</v>
      </c>
      <c r="Z9" s="456">
        <v>0.19</v>
      </c>
      <c r="AA9" s="456">
        <v>1.04</v>
      </c>
      <c r="AB9" s="456">
        <v>6.91</v>
      </c>
      <c r="AC9" s="456">
        <v>0.17</v>
      </c>
      <c r="AD9" s="456">
        <v>5.1100000000000003</v>
      </c>
      <c r="AE9" s="456">
        <v>0.25</v>
      </c>
      <c r="AF9" s="456">
        <v>1</v>
      </c>
      <c r="AG9" s="456"/>
    </row>
    <row r="10" spans="1:33" ht="12.75" hidden="1" customHeight="1">
      <c r="A10" s="455">
        <v>1967</v>
      </c>
      <c r="B10" s="268">
        <f t="shared" si="0"/>
        <v>0.73466937498571427</v>
      </c>
      <c r="C10" s="268">
        <f t="shared" si="1"/>
        <v>0.9406283639325842</v>
      </c>
      <c r="D10" s="268">
        <f t="shared" si="2"/>
        <v>1.0520301023814431</v>
      </c>
      <c r="E10" s="268">
        <f t="shared" si="3"/>
        <v>5.9559983310333342</v>
      </c>
      <c r="F10" s="268">
        <f t="shared" si="4"/>
        <v>0.57042351264000002</v>
      </c>
      <c r="G10" s="268">
        <f t="shared" si="5"/>
        <v>0.67766520012698417</v>
      </c>
      <c r="H10" s="268">
        <f t="shared" si="6"/>
        <v>1.4021741331363635</v>
      </c>
      <c r="I10" s="268">
        <f t="shared" si="7"/>
        <v>0.21928973299999996</v>
      </c>
      <c r="J10" s="268">
        <f t="shared" si="8"/>
        <v>1.0271172466542058</v>
      </c>
      <c r="K10" s="268">
        <f t="shared" si="9"/>
        <v>6.0521106190233196</v>
      </c>
      <c r="L10" s="268">
        <f t="shared" si="10"/>
        <v>0.19895333400000001</v>
      </c>
      <c r="M10" s="268">
        <f t="shared" si="11"/>
        <v>5.2919004756192374</v>
      </c>
      <c r="N10" s="268">
        <f t="shared" si="12"/>
        <v>0.28896421730769228</v>
      </c>
      <c r="O10" s="268">
        <f t="shared" si="13"/>
        <v>1</v>
      </c>
      <c r="R10" s="413">
        <v>1967</v>
      </c>
      <c r="S10" s="456">
        <v>0.71</v>
      </c>
      <c r="T10" s="456">
        <v>0.93</v>
      </c>
      <c r="U10" s="456">
        <v>0.99</v>
      </c>
      <c r="V10" s="456">
        <v>5.1100000000000003</v>
      </c>
      <c r="W10" s="456">
        <v>0.48</v>
      </c>
      <c r="X10" s="456">
        <v>0.62</v>
      </c>
      <c r="Y10" s="456">
        <v>1.34</v>
      </c>
      <c r="Z10" s="456">
        <v>0.19</v>
      </c>
      <c r="AA10" s="456">
        <v>1.06</v>
      </c>
      <c r="AB10" s="456">
        <v>6.92</v>
      </c>
      <c r="AC10" s="456">
        <v>0.18</v>
      </c>
      <c r="AD10" s="456">
        <v>5.22</v>
      </c>
      <c r="AE10" s="456">
        <v>0.25</v>
      </c>
      <c r="AF10" s="456">
        <v>1</v>
      </c>
      <c r="AG10" s="456"/>
    </row>
    <row r="11" spans="1:33" ht="12.75" hidden="1" customHeight="1">
      <c r="A11" s="455">
        <v>1968</v>
      </c>
      <c r="B11" s="268">
        <f t="shared" si="0"/>
        <v>0.72432191899999998</v>
      </c>
      <c r="C11" s="268">
        <f t="shared" si="1"/>
        <v>0.92039979696629204</v>
      </c>
      <c r="D11" s="268">
        <f t="shared" si="2"/>
        <v>1.0414035356907216</v>
      </c>
      <c r="E11" s="268">
        <f t="shared" si="3"/>
        <v>6.0725540713666666</v>
      </c>
      <c r="F11" s="268">
        <f t="shared" si="4"/>
        <v>0.60607498218</v>
      </c>
      <c r="G11" s="268">
        <f t="shared" si="5"/>
        <v>0.67766520012698417</v>
      </c>
      <c r="H11" s="268">
        <f t="shared" si="6"/>
        <v>1.3707821749318181</v>
      </c>
      <c r="I11" s="268">
        <f t="shared" si="7"/>
        <v>0.20774816810526311</v>
      </c>
      <c r="J11" s="268">
        <f t="shared" si="8"/>
        <v>1.0174274613084113</v>
      </c>
      <c r="K11" s="268">
        <f t="shared" si="9"/>
        <v>6.0258731452414267</v>
      </c>
      <c r="L11" s="268">
        <f t="shared" si="10"/>
        <v>0.19895333400000001</v>
      </c>
      <c r="M11" s="268">
        <f t="shared" si="11"/>
        <v>5.1702475911222434</v>
      </c>
      <c r="N11" s="268">
        <f t="shared" si="12"/>
        <v>0.28896421730769228</v>
      </c>
      <c r="O11" s="268">
        <f t="shared" si="13"/>
        <v>1</v>
      </c>
      <c r="R11" s="413">
        <v>1968</v>
      </c>
      <c r="S11" s="456">
        <v>0.7</v>
      </c>
      <c r="T11" s="456">
        <v>0.91</v>
      </c>
      <c r="U11" s="456">
        <v>0.98</v>
      </c>
      <c r="V11" s="456">
        <v>5.21</v>
      </c>
      <c r="W11" s="456">
        <v>0.51</v>
      </c>
      <c r="X11" s="456">
        <v>0.62</v>
      </c>
      <c r="Y11" s="456">
        <v>1.31</v>
      </c>
      <c r="Z11" s="456">
        <v>0.18</v>
      </c>
      <c r="AA11" s="456">
        <v>1.05</v>
      </c>
      <c r="AB11" s="456">
        <v>6.89</v>
      </c>
      <c r="AC11" s="456">
        <v>0.18</v>
      </c>
      <c r="AD11" s="456">
        <v>5.0999999999999996</v>
      </c>
      <c r="AE11" s="456">
        <v>0.25</v>
      </c>
      <c r="AF11" s="456">
        <v>1</v>
      </c>
      <c r="AG11" s="456"/>
    </row>
    <row r="12" spans="1:33" ht="12.75" hidden="1" customHeight="1">
      <c r="A12" s="455">
        <v>1969</v>
      </c>
      <c r="B12" s="268">
        <f>B13*S12/S13</f>
        <v>0.73466937498571427</v>
      </c>
      <c r="C12" s="268">
        <f t="shared" si="1"/>
        <v>0.91028551348314601</v>
      </c>
      <c r="D12" s="268">
        <f t="shared" si="2"/>
        <v>1.0307769689999999</v>
      </c>
      <c r="E12" s="268">
        <f t="shared" si="3"/>
        <v>6.1541430896000007</v>
      </c>
      <c r="F12" s="268">
        <f t="shared" si="4"/>
        <v>0.59419115899999997</v>
      </c>
      <c r="G12" s="268">
        <f t="shared" si="5"/>
        <v>0.68859528400000003</v>
      </c>
      <c r="H12" s="268">
        <f t="shared" si="6"/>
        <v>1.3603181888636364</v>
      </c>
      <c r="I12" s="268">
        <f t="shared" si="7"/>
        <v>0.20774816810526314</v>
      </c>
      <c r="J12" s="268">
        <f t="shared" si="8"/>
        <v>1.0271172466542056</v>
      </c>
      <c r="K12" s="268">
        <f t="shared" si="9"/>
        <v>5.9646523730836769</v>
      </c>
      <c r="L12" s="268">
        <f t="shared" si="10"/>
        <v>0.19895333400000001</v>
      </c>
      <c r="M12" s="268">
        <f t="shared" si="11"/>
        <v>5.0790079277494984</v>
      </c>
      <c r="N12" s="268">
        <f t="shared" si="12"/>
        <v>0.28896421730769228</v>
      </c>
      <c r="O12" s="268">
        <f t="shared" si="13"/>
        <v>1</v>
      </c>
      <c r="R12" s="413">
        <v>1969</v>
      </c>
      <c r="S12" s="456">
        <v>0.71</v>
      </c>
      <c r="T12" s="456">
        <v>0.9</v>
      </c>
      <c r="U12" s="456">
        <v>0.97</v>
      </c>
      <c r="V12" s="456">
        <v>5.28</v>
      </c>
      <c r="W12" s="456">
        <v>0.5</v>
      </c>
      <c r="X12" s="456">
        <v>0.63</v>
      </c>
      <c r="Y12" s="456">
        <v>1.3</v>
      </c>
      <c r="Z12" s="456">
        <v>0.18</v>
      </c>
      <c r="AA12" s="456">
        <v>1.06</v>
      </c>
      <c r="AB12" s="456">
        <v>6.82</v>
      </c>
      <c r="AC12" s="456">
        <v>0.18</v>
      </c>
      <c r="AD12" s="456">
        <v>5.01</v>
      </c>
      <c r="AE12" s="456">
        <v>0.25</v>
      </c>
      <c r="AF12" s="456">
        <v>1</v>
      </c>
      <c r="AG12" s="456"/>
    </row>
    <row r="13" spans="1:33" ht="12.75" customHeight="1">
      <c r="A13" s="455">
        <v>1970</v>
      </c>
      <c r="B13" s="268">
        <v>0.72432191899999998</v>
      </c>
      <c r="C13" s="268">
        <v>0.90017122999999999</v>
      </c>
      <c r="D13" s="268">
        <v>1.0307769689999999</v>
      </c>
      <c r="E13" s="268">
        <v>6.2940099780000001</v>
      </c>
      <c r="F13" s="268">
        <v>0.59419115899999997</v>
      </c>
      <c r="G13" s="268">
        <v>0.68859528400000003</v>
      </c>
      <c r="H13" s="268">
        <v>1.381246161</v>
      </c>
      <c r="I13" s="268">
        <v>0.21928973299999999</v>
      </c>
      <c r="J13" s="268">
        <v>1.036807032</v>
      </c>
      <c r="K13" s="268">
        <v>6.3757061290000001</v>
      </c>
      <c r="L13" s="268">
        <v>0.19895333400000001</v>
      </c>
      <c r="M13" s="268">
        <v>5.0587324469999997</v>
      </c>
      <c r="N13" s="268">
        <v>0.30052278599999999</v>
      </c>
      <c r="O13" s="268">
        <v>1</v>
      </c>
      <c r="R13" s="413">
        <v>1970</v>
      </c>
      <c r="S13" s="456">
        <v>0.7</v>
      </c>
      <c r="T13" s="456">
        <v>0.89</v>
      </c>
      <c r="U13" s="456">
        <v>0.97</v>
      </c>
      <c r="V13" s="456">
        <v>5.4</v>
      </c>
      <c r="W13" s="456">
        <v>0.5</v>
      </c>
      <c r="X13" s="456">
        <v>0.63</v>
      </c>
      <c r="Y13" s="456">
        <v>1.32</v>
      </c>
      <c r="Z13" s="456">
        <v>0.19</v>
      </c>
      <c r="AA13" s="456">
        <v>1.07</v>
      </c>
      <c r="AB13" s="456">
        <v>7.29</v>
      </c>
      <c r="AC13" s="456">
        <v>0.18</v>
      </c>
      <c r="AD13" s="456">
        <v>4.99</v>
      </c>
      <c r="AE13" s="456">
        <v>0.26</v>
      </c>
      <c r="AF13" s="456">
        <v>1</v>
      </c>
      <c r="AG13" s="456"/>
    </row>
    <row r="14" spans="1:33" ht="12.75" customHeight="1">
      <c r="A14" s="455">
        <v>1971</v>
      </c>
      <c r="B14" s="268">
        <v>0.737403896</v>
      </c>
      <c r="C14" s="268">
        <v>0.908755957</v>
      </c>
      <c r="D14" s="268">
        <v>1.006017484</v>
      </c>
      <c r="E14" s="268">
        <v>6.4616060119999998</v>
      </c>
      <c r="F14" s="268">
        <v>0.60416744300000003</v>
      </c>
      <c r="G14" s="268">
        <v>0.69334185400000004</v>
      </c>
      <c r="H14" s="268">
        <v>1.4019687789999999</v>
      </c>
      <c r="I14" s="268">
        <v>0.21973068400000001</v>
      </c>
      <c r="J14" s="268">
        <v>1.0751084310000001</v>
      </c>
      <c r="K14" s="268">
        <v>6.5013441480000003</v>
      </c>
      <c r="L14" s="268">
        <v>0.20431870799999999</v>
      </c>
      <c r="M14" s="268">
        <v>5.1819885189999999</v>
      </c>
      <c r="N14" s="268">
        <v>0.31142692399999999</v>
      </c>
      <c r="O14" s="268">
        <v>1</v>
      </c>
    </row>
    <row r="15" spans="1:33" ht="12.75" customHeight="1">
      <c r="A15" s="455">
        <v>1972</v>
      </c>
      <c r="B15" s="268">
        <v>0.75350195099999995</v>
      </c>
      <c r="C15" s="268">
        <v>0.92398480400000005</v>
      </c>
      <c r="D15" s="268">
        <v>1.0070321449999999</v>
      </c>
      <c r="E15" s="268">
        <v>6.7167546299999996</v>
      </c>
      <c r="F15" s="268">
        <v>0.62712772000000006</v>
      </c>
      <c r="G15" s="268">
        <v>0.70378768999999997</v>
      </c>
      <c r="H15" s="268">
        <v>1.4089685569999999</v>
      </c>
      <c r="I15" s="268">
        <v>0.222948128</v>
      </c>
      <c r="J15" s="268">
        <v>1.11431244</v>
      </c>
      <c r="K15" s="268">
        <v>6.6673379429999997</v>
      </c>
      <c r="L15" s="268">
        <v>0.210737604</v>
      </c>
      <c r="M15" s="268">
        <v>5.270546146</v>
      </c>
      <c r="N15" s="268">
        <v>0.31798420700000002</v>
      </c>
      <c r="O15" s="268">
        <v>1</v>
      </c>
    </row>
    <row r="16" spans="1:33" ht="12.75" customHeight="1">
      <c r="A16" s="455">
        <v>1973</v>
      </c>
      <c r="B16" s="268">
        <v>0.80118277400000004</v>
      </c>
      <c r="C16" s="268">
        <v>0.92492999399999998</v>
      </c>
      <c r="D16" s="268">
        <v>1.0199609489999999</v>
      </c>
      <c r="E16" s="268">
        <v>6.9514292559999999</v>
      </c>
      <c r="F16" s="268">
        <v>0.66577861400000005</v>
      </c>
      <c r="G16" s="268">
        <v>0.71364341399999998</v>
      </c>
      <c r="H16" s="268">
        <v>1.4352659290000001</v>
      </c>
      <c r="I16" s="268">
        <v>0.241252841</v>
      </c>
      <c r="J16" s="268">
        <v>1.152396701</v>
      </c>
      <c r="K16" s="268">
        <v>6.7876597040000002</v>
      </c>
      <c r="L16" s="268">
        <v>0.22198927399999999</v>
      </c>
      <c r="M16" s="268">
        <v>5.3556709700000003</v>
      </c>
      <c r="N16" s="268">
        <v>0.32677561300000002</v>
      </c>
      <c r="O16" s="268">
        <v>1</v>
      </c>
    </row>
    <row r="17" spans="1:15" ht="12.75" customHeight="1">
      <c r="A17" s="455">
        <v>1974</v>
      </c>
      <c r="B17" s="268">
        <v>0.86264295599999996</v>
      </c>
      <c r="C17" s="268">
        <v>0.95662571399999996</v>
      </c>
      <c r="D17" s="268">
        <v>1.0285709700000001</v>
      </c>
      <c r="E17" s="268">
        <v>7.3079266460000003</v>
      </c>
      <c r="F17" s="268">
        <v>0.72508647000000004</v>
      </c>
      <c r="G17" s="268">
        <v>0.73451465599999999</v>
      </c>
      <c r="H17" s="268">
        <v>1.4166779519999999</v>
      </c>
      <c r="I17" s="268">
        <v>0.26639718200000001</v>
      </c>
      <c r="J17" s="268">
        <v>1.1536102109999999</v>
      </c>
      <c r="K17" s="268">
        <v>6.7875609399999997</v>
      </c>
      <c r="L17" s="268">
        <v>0.236976464</v>
      </c>
      <c r="M17" s="268">
        <v>5.3658957709999999</v>
      </c>
      <c r="N17" s="268">
        <v>0.34958019600000001</v>
      </c>
      <c r="O17" s="268">
        <v>1</v>
      </c>
    </row>
    <row r="18" spans="1:15" ht="12.75" customHeight="1">
      <c r="A18" s="455">
        <v>1975</v>
      </c>
      <c r="B18" s="268">
        <v>0.91873813299999996</v>
      </c>
      <c r="C18" s="268">
        <v>1.008742442</v>
      </c>
      <c r="D18" s="268">
        <v>1.054077835</v>
      </c>
      <c r="E18" s="268">
        <v>7.5240294419999998</v>
      </c>
      <c r="F18" s="268">
        <v>0.77931953899999995</v>
      </c>
      <c r="G18" s="268">
        <v>0.75807446700000003</v>
      </c>
      <c r="H18" s="268">
        <v>1.378508434</v>
      </c>
      <c r="I18" s="268">
        <v>0.28398193399999999</v>
      </c>
      <c r="J18" s="268">
        <v>1.1763673130000001</v>
      </c>
      <c r="K18" s="268">
        <v>6.9557646709999998</v>
      </c>
      <c r="L18" s="268">
        <v>0.25224578800000003</v>
      </c>
      <c r="M18" s="268">
        <v>5.4769710360000001</v>
      </c>
      <c r="N18" s="268">
        <v>0.40025446999999997</v>
      </c>
      <c r="O18" s="268">
        <v>1</v>
      </c>
    </row>
    <row r="19" spans="1:15" ht="12.75" customHeight="1">
      <c r="A19" s="455">
        <v>1976</v>
      </c>
      <c r="B19" s="268">
        <v>0.96719910799999997</v>
      </c>
      <c r="C19" s="268">
        <v>1.031960875</v>
      </c>
      <c r="D19" s="268">
        <v>1.077947507</v>
      </c>
      <c r="E19" s="268">
        <v>7.7875437170000001</v>
      </c>
      <c r="F19" s="268">
        <v>0.828268585</v>
      </c>
      <c r="G19" s="268">
        <v>0.78934530899999999</v>
      </c>
      <c r="H19" s="268">
        <v>1.35236362</v>
      </c>
      <c r="I19" s="268">
        <v>0.316831168</v>
      </c>
      <c r="J19" s="268">
        <v>1.2093312709999999</v>
      </c>
      <c r="K19" s="268">
        <v>7.1727249789999998</v>
      </c>
      <c r="L19" s="268">
        <v>0.27847534600000001</v>
      </c>
      <c r="M19" s="268">
        <v>5.7507141199999996</v>
      </c>
      <c r="N19" s="268">
        <v>0.43724091500000001</v>
      </c>
      <c r="O19" s="268">
        <v>1</v>
      </c>
    </row>
    <row r="20" spans="1:15" ht="12.75" customHeight="1">
      <c r="A20" s="455">
        <v>1977</v>
      </c>
      <c r="B20" s="268">
        <v>0.98969580700000004</v>
      </c>
      <c r="C20" s="268">
        <v>1.038016131</v>
      </c>
      <c r="D20" s="268">
        <v>1.0958031559999999</v>
      </c>
      <c r="E20" s="268">
        <v>7.9523159740000002</v>
      </c>
      <c r="F20" s="268">
        <v>0.85858171100000003</v>
      </c>
      <c r="G20" s="268">
        <v>0.81066052200000005</v>
      </c>
      <c r="H20" s="268">
        <v>1.3055603440000001</v>
      </c>
      <c r="I20" s="268">
        <v>0.34729815800000002</v>
      </c>
      <c r="J20" s="268">
        <v>1.199814948</v>
      </c>
      <c r="K20" s="268">
        <v>7.3207701219999999</v>
      </c>
      <c r="L20" s="268">
        <v>0.32312570000000002</v>
      </c>
      <c r="M20" s="268">
        <v>5.9722809479999999</v>
      </c>
      <c r="N20" s="268">
        <v>0.467176641</v>
      </c>
      <c r="O20" s="268">
        <v>1</v>
      </c>
    </row>
    <row r="21" spans="1:15" ht="12.75" customHeight="1">
      <c r="A21" s="455">
        <v>1978</v>
      </c>
      <c r="B21" s="268">
        <v>1.0063117530000001</v>
      </c>
      <c r="C21" s="268">
        <v>1.0185336620000001</v>
      </c>
      <c r="D21" s="268">
        <v>1.11295473</v>
      </c>
      <c r="E21" s="268">
        <v>8.0197975100000001</v>
      </c>
      <c r="F21" s="268">
        <v>0.86299977800000005</v>
      </c>
      <c r="G21" s="268">
        <v>0.825627051</v>
      </c>
      <c r="H21" s="268">
        <v>1.2488141100000001</v>
      </c>
      <c r="I21" s="268">
        <v>0.365609093</v>
      </c>
      <c r="J21" s="268">
        <v>1.171988174</v>
      </c>
      <c r="K21" s="268">
        <v>7.4131420009999998</v>
      </c>
      <c r="L21" s="268">
        <v>0.36046702000000003</v>
      </c>
      <c r="M21" s="268">
        <v>6.2382659360000003</v>
      </c>
      <c r="N21" s="268">
        <v>0.47992033699999997</v>
      </c>
      <c r="O21" s="268">
        <v>1</v>
      </c>
    </row>
    <row r="22" spans="1:15" ht="12.75" customHeight="1">
      <c r="A22" s="455">
        <v>1979</v>
      </c>
      <c r="B22" s="268">
        <v>1.017223303</v>
      </c>
      <c r="C22" s="268">
        <v>0.97024051499999997</v>
      </c>
      <c r="D22" s="268">
        <v>1.1172581109999999</v>
      </c>
      <c r="E22" s="268">
        <v>8.0421210290000005</v>
      </c>
      <c r="F22" s="268">
        <v>0.85434808699999998</v>
      </c>
      <c r="G22" s="268">
        <v>0.838461758</v>
      </c>
      <c r="H22" s="268">
        <v>1.211412264</v>
      </c>
      <c r="I22" s="268">
        <v>0.38915850000000002</v>
      </c>
      <c r="J22" s="268">
        <v>1.138365335</v>
      </c>
      <c r="K22" s="268">
        <v>7.1428600309999997</v>
      </c>
      <c r="L22" s="268">
        <v>0.38619599399999999</v>
      </c>
      <c r="M22" s="268">
        <v>6.1896796289999996</v>
      </c>
      <c r="N22" s="268">
        <v>0.50204256999999997</v>
      </c>
      <c r="O22" s="268">
        <v>1</v>
      </c>
    </row>
    <row r="23" spans="1:15" ht="18" customHeight="1">
      <c r="A23" s="455">
        <v>1980</v>
      </c>
      <c r="B23" s="268">
        <v>1.0107172579999999</v>
      </c>
      <c r="C23" s="268">
        <v>0.96686616700000005</v>
      </c>
      <c r="D23" s="268">
        <v>1.1131164659999999</v>
      </c>
      <c r="E23" s="268">
        <v>7.9302525609999996</v>
      </c>
      <c r="F23" s="268">
        <v>0.85386753500000001</v>
      </c>
      <c r="G23" s="268">
        <v>0.85334746900000003</v>
      </c>
      <c r="H23" s="268">
        <v>1.1667558609999999</v>
      </c>
      <c r="I23" s="268">
        <v>0.42430883600000002</v>
      </c>
      <c r="J23" s="268">
        <v>1.1003961099999999</v>
      </c>
      <c r="K23" s="268">
        <v>7.0652810070000003</v>
      </c>
      <c r="L23" s="268">
        <v>0.40392862899999998</v>
      </c>
      <c r="M23" s="268">
        <v>6.2798921439999997</v>
      </c>
      <c r="N23" s="268">
        <v>0.53163326099999997</v>
      </c>
      <c r="O23" s="268">
        <v>1</v>
      </c>
    </row>
    <row r="24" spans="1:15" ht="18" customHeight="1">
      <c r="A24" s="455">
        <v>1981</v>
      </c>
      <c r="B24" s="268">
        <v>1.0197027540000001</v>
      </c>
      <c r="C24" s="268">
        <v>0.95803493399999995</v>
      </c>
      <c r="D24" s="268">
        <v>1.1441244859999999</v>
      </c>
      <c r="E24" s="268">
        <v>8.1344956879999994</v>
      </c>
      <c r="F24" s="268">
        <v>0.87177766199999995</v>
      </c>
      <c r="G24" s="268">
        <v>0.88943874099999998</v>
      </c>
      <c r="H24" s="268">
        <v>1.1313942130000001</v>
      </c>
      <c r="I24" s="268">
        <v>0.45932063499999998</v>
      </c>
      <c r="J24" s="268">
        <v>1.086122958</v>
      </c>
      <c r="K24" s="268">
        <v>7.2878372330000003</v>
      </c>
      <c r="L24" s="268">
        <v>0.42329869599999997</v>
      </c>
      <c r="M24" s="268">
        <v>6.4570808250000002</v>
      </c>
      <c r="N24" s="268">
        <v>0.54156599500000002</v>
      </c>
      <c r="O24" s="268">
        <v>1</v>
      </c>
    </row>
    <row r="25" spans="1:15" ht="18" customHeight="1">
      <c r="A25" s="455">
        <v>1982</v>
      </c>
      <c r="B25" s="268">
        <v>1.0676207259999999</v>
      </c>
      <c r="C25" s="268">
        <v>0.96625797199999997</v>
      </c>
      <c r="D25" s="268">
        <v>1.1893939689999999</v>
      </c>
      <c r="E25" s="268">
        <v>8.5235004639999996</v>
      </c>
      <c r="F25" s="268">
        <v>0.90171891199999998</v>
      </c>
      <c r="G25" s="268">
        <v>0.94016374599999997</v>
      </c>
      <c r="H25" s="268">
        <v>1.1223736150000001</v>
      </c>
      <c r="I25" s="268">
        <v>0.50789790899999998</v>
      </c>
      <c r="J25" s="268">
        <v>1.0768948629999999</v>
      </c>
      <c r="K25" s="268">
        <v>7.659138038</v>
      </c>
      <c r="L25" s="268">
        <v>0.45619660400000001</v>
      </c>
      <c r="M25" s="268">
        <v>6.7275361519999999</v>
      </c>
      <c r="N25" s="268">
        <v>0.55201415799999998</v>
      </c>
      <c r="O25" s="268">
        <v>1</v>
      </c>
    </row>
    <row r="26" spans="1:15" ht="18" customHeight="1">
      <c r="A26" s="455">
        <v>1983</v>
      </c>
      <c r="B26" s="268">
        <v>1.0966823530000001</v>
      </c>
      <c r="C26" s="268">
        <v>0.98900031899999996</v>
      </c>
      <c r="D26" s="268">
        <v>1.219849355</v>
      </c>
      <c r="E26" s="268">
        <v>8.7266334499999996</v>
      </c>
      <c r="F26" s="268">
        <v>0.93574138299999998</v>
      </c>
      <c r="G26" s="268">
        <v>0.98450227099999998</v>
      </c>
      <c r="H26" s="268">
        <v>1.110846547</v>
      </c>
      <c r="I26" s="268">
        <v>0.55950082999999995</v>
      </c>
      <c r="J26" s="268">
        <v>1.059217181</v>
      </c>
      <c r="K26" s="268">
        <v>7.9502404950000001</v>
      </c>
      <c r="L26" s="268">
        <v>0.49176501700000003</v>
      </c>
      <c r="M26" s="268">
        <v>7.1742913870000002</v>
      </c>
      <c r="N26" s="268">
        <v>0.55562310000000004</v>
      </c>
      <c r="O26" s="268">
        <v>1</v>
      </c>
    </row>
    <row r="27" spans="1:15" ht="18" customHeight="1">
      <c r="A27" s="455">
        <v>1984</v>
      </c>
      <c r="B27" s="268">
        <v>1.1163522610000001</v>
      </c>
      <c r="C27" s="268">
        <v>1.0061619850000001</v>
      </c>
      <c r="D27" s="268">
        <v>1.2233331080000001</v>
      </c>
      <c r="E27" s="268">
        <v>8.9013568539999994</v>
      </c>
      <c r="F27" s="268">
        <v>0.96482742200000005</v>
      </c>
      <c r="G27" s="268">
        <v>1.0182238859999999</v>
      </c>
      <c r="H27" s="268">
        <v>1.091995711</v>
      </c>
      <c r="I27" s="268">
        <v>0.59889118699999999</v>
      </c>
      <c r="J27" s="268">
        <v>1.0259471630000001</v>
      </c>
      <c r="K27" s="268">
        <v>8.0966124960000005</v>
      </c>
      <c r="L27" s="268">
        <v>0.52080021099999996</v>
      </c>
      <c r="M27" s="268">
        <v>7.4046029669999998</v>
      </c>
      <c r="N27" s="268">
        <v>0.55753819599999999</v>
      </c>
      <c r="O27" s="268">
        <v>1</v>
      </c>
    </row>
    <row r="28" spans="1:15" ht="18" customHeight="1">
      <c r="A28" s="455">
        <v>1985</v>
      </c>
      <c r="B28" s="268">
        <v>1.1591494529999999</v>
      </c>
      <c r="C28" s="268">
        <v>1.014809895</v>
      </c>
      <c r="D28" s="268">
        <v>1.2317632599999999</v>
      </c>
      <c r="E28" s="268">
        <v>8.9436022170000005</v>
      </c>
      <c r="F28" s="268">
        <v>0.99189784000000003</v>
      </c>
      <c r="G28" s="268">
        <v>1.04173165</v>
      </c>
      <c r="H28" s="268">
        <v>1.0751545600000001</v>
      </c>
      <c r="I28" s="268">
        <v>0.63223299399999999</v>
      </c>
      <c r="J28" s="268">
        <v>1.0180829689999999</v>
      </c>
      <c r="K28" s="268">
        <v>8.2996390770000001</v>
      </c>
      <c r="L28" s="268">
        <v>0.54526922</v>
      </c>
      <c r="M28" s="268">
        <v>7.6589498980000004</v>
      </c>
      <c r="N28" s="268">
        <v>0.56389093099999998</v>
      </c>
      <c r="O28" s="268">
        <v>1</v>
      </c>
    </row>
    <row r="29" spans="1:15" ht="18" customHeight="1">
      <c r="A29" s="455">
        <v>1986</v>
      </c>
      <c r="B29" s="268">
        <v>1.221130823</v>
      </c>
      <c r="C29" s="268">
        <v>0.99640370300000003</v>
      </c>
      <c r="D29" s="268">
        <v>1.255708915</v>
      </c>
      <c r="E29" s="268">
        <v>8.8404604249999998</v>
      </c>
      <c r="F29" s="268">
        <v>1.0098580720000001</v>
      </c>
      <c r="G29" s="268">
        <v>1.04768471</v>
      </c>
      <c r="H29" s="268">
        <v>1.0452126980000001</v>
      </c>
      <c r="I29" s="268">
        <v>0.65746044699999995</v>
      </c>
      <c r="J29" s="268">
        <v>0.99645802699999997</v>
      </c>
      <c r="K29" s="268">
        <v>8.6882158339999993</v>
      </c>
      <c r="L29" s="268">
        <v>0.58169070899999997</v>
      </c>
      <c r="M29" s="268">
        <v>7.8325096759999999</v>
      </c>
      <c r="N29" s="268">
        <v>0.56491349999999996</v>
      </c>
      <c r="O29" s="268">
        <v>1</v>
      </c>
    </row>
    <row r="30" spans="1:15" ht="18" customHeight="1">
      <c r="A30" s="455">
        <v>1987</v>
      </c>
      <c r="B30" s="268">
        <v>1.2739706909999999</v>
      </c>
      <c r="C30" s="268">
        <v>0.98090960199999999</v>
      </c>
      <c r="D30" s="268">
        <v>1.259762305</v>
      </c>
      <c r="E30" s="268">
        <v>8.9704285440000007</v>
      </c>
      <c r="F30" s="268">
        <v>1.008753837</v>
      </c>
      <c r="G30" s="268">
        <v>1.0403609540000001</v>
      </c>
      <c r="H30" s="268">
        <v>1.0128934060000001</v>
      </c>
      <c r="I30" s="268">
        <v>0.66805982600000002</v>
      </c>
      <c r="J30" s="268">
        <v>0.96370953199999998</v>
      </c>
      <c r="K30" s="268">
        <v>9.112668523</v>
      </c>
      <c r="L30" s="268">
        <v>0.592916471</v>
      </c>
      <c r="M30" s="268">
        <v>7.9597379620000002</v>
      </c>
      <c r="N30" s="268">
        <v>0.56637426599999996</v>
      </c>
      <c r="O30" s="268">
        <v>1</v>
      </c>
    </row>
    <row r="31" spans="1:15" ht="18" customHeight="1">
      <c r="A31" s="455">
        <v>1988</v>
      </c>
      <c r="B31" s="268">
        <v>1.3171394089999999</v>
      </c>
      <c r="C31" s="268">
        <v>0.95068867000000001</v>
      </c>
      <c r="D31" s="268">
        <v>1.2616620270000001</v>
      </c>
      <c r="E31" s="268">
        <v>9.0382916550000001</v>
      </c>
      <c r="F31" s="268">
        <v>1.0201311790000001</v>
      </c>
      <c r="G31" s="268">
        <v>1.0286820590000001</v>
      </c>
      <c r="H31" s="268">
        <v>0.99484217399999997</v>
      </c>
      <c r="I31" s="268">
        <v>0.681867946</v>
      </c>
      <c r="J31" s="268">
        <v>0.93769470300000002</v>
      </c>
      <c r="K31" s="268">
        <v>9.2931862859999992</v>
      </c>
      <c r="L31" s="268">
        <v>0.60009784600000005</v>
      </c>
      <c r="M31" s="268">
        <v>8.1256691239999999</v>
      </c>
      <c r="N31" s="268">
        <v>0.57568094400000003</v>
      </c>
      <c r="O31" s="268">
        <v>1</v>
      </c>
    </row>
    <row r="32" spans="1:15" ht="18" customHeight="1">
      <c r="A32" s="455">
        <v>1989</v>
      </c>
      <c r="B32" s="268">
        <v>1.340532804</v>
      </c>
      <c r="C32" s="268">
        <v>0.94373196800000003</v>
      </c>
      <c r="D32" s="268">
        <v>1.2646402830000001</v>
      </c>
      <c r="E32" s="268">
        <v>9.0969570179999995</v>
      </c>
      <c r="F32" s="268">
        <v>1.036829446</v>
      </c>
      <c r="G32" s="268">
        <v>1.0273230520000001</v>
      </c>
      <c r="H32" s="268">
        <v>0.992376017</v>
      </c>
      <c r="I32" s="268">
        <v>0.70213022199999997</v>
      </c>
      <c r="J32" s="268">
        <v>0.91560330599999995</v>
      </c>
      <c r="K32" s="268">
        <v>9.3506756749999997</v>
      </c>
      <c r="L32" s="268">
        <v>0.61509362899999998</v>
      </c>
      <c r="M32" s="268">
        <v>8.336240815</v>
      </c>
      <c r="N32" s="268">
        <v>0.58686559900000002</v>
      </c>
      <c r="O32" s="268">
        <v>1</v>
      </c>
    </row>
    <row r="33" spans="1:15" ht="18" customHeight="1">
      <c r="A33" s="455">
        <v>1990</v>
      </c>
      <c r="B33" s="268">
        <v>1.3631019950000001</v>
      </c>
      <c r="C33" s="268">
        <v>0.92757256700000001</v>
      </c>
      <c r="D33" s="268">
        <v>1.261168675</v>
      </c>
      <c r="E33" s="268">
        <v>8.9887186000000003</v>
      </c>
      <c r="F33" s="268">
        <v>1.060983786</v>
      </c>
      <c r="G33" s="268">
        <v>1.010314666</v>
      </c>
      <c r="H33" s="268">
        <v>0.97863271900000004</v>
      </c>
      <c r="I33" s="268">
        <v>0.72318754299999999</v>
      </c>
      <c r="J33" s="268">
        <v>0.89213970200000003</v>
      </c>
      <c r="K33" s="268">
        <v>9.3322074090000005</v>
      </c>
      <c r="L33" s="268">
        <v>0.62805486499999996</v>
      </c>
      <c r="M33" s="268">
        <v>8.7480820789999996</v>
      </c>
      <c r="N33" s="268">
        <v>0.60449735999999998</v>
      </c>
      <c r="O33" s="268">
        <v>1</v>
      </c>
    </row>
    <row r="34" spans="1:15" ht="18" customHeight="1">
      <c r="A34" s="455">
        <v>1991</v>
      </c>
      <c r="B34" s="268">
        <v>1.36200535</v>
      </c>
      <c r="C34" s="268">
        <v>0.92378354299999998</v>
      </c>
      <c r="D34" s="268">
        <v>1.277617861</v>
      </c>
      <c r="E34" s="268">
        <v>8.9357920960000001</v>
      </c>
      <c r="F34" s="268">
        <v>1.083687332</v>
      </c>
      <c r="G34" s="268">
        <v>1.0037801209999999</v>
      </c>
      <c r="H34" s="268">
        <v>0.97187819099999995</v>
      </c>
      <c r="I34" s="268">
        <v>0.74785895599999996</v>
      </c>
      <c r="J34" s="268">
        <v>0.89241220899999996</v>
      </c>
      <c r="K34" s="268">
        <v>9.3219249130000001</v>
      </c>
      <c r="L34" s="268">
        <v>0.64601172200000001</v>
      </c>
      <c r="M34" s="268">
        <v>9.319776869</v>
      </c>
      <c r="N34" s="268">
        <v>0.62767136700000004</v>
      </c>
      <c r="O34" s="268">
        <v>1</v>
      </c>
    </row>
    <row r="35" spans="1:15" ht="18" customHeight="1">
      <c r="A35" s="455">
        <v>1992</v>
      </c>
      <c r="B35" s="268">
        <v>1.3558377370000001</v>
      </c>
      <c r="C35" s="268">
        <v>0.91981136299999999</v>
      </c>
      <c r="D35" s="268">
        <v>1.261605146</v>
      </c>
      <c r="E35" s="268">
        <v>8.8096235820000004</v>
      </c>
      <c r="F35" s="268">
        <v>1.0868874669999999</v>
      </c>
      <c r="G35" s="268">
        <v>1.0003062030000001</v>
      </c>
      <c r="H35" s="268">
        <v>0.98415479900000002</v>
      </c>
      <c r="I35" s="268">
        <v>0.76165940899999995</v>
      </c>
      <c r="J35" s="268">
        <v>0.89611263799999996</v>
      </c>
      <c r="K35" s="268">
        <v>9.2465136650000002</v>
      </c>
      <c r="L35" s="268">
        <v>0.67127584100000004</v>
      </c>
      <c r="M35" s="268">
        <v>9.2418719419999995</v>
      </c>
      <c r="N35" s="268">
        <v>0.63889942799999999</v>
      </c>
      <c r="O35" s="268">
        <v>1</v>
      </c>
    </row>
    <row r="36" spans="1:15" ht="18" customHeight="1">
      <c r="A36" s="455">
        <v>1993</v>
      </c>
      <c r="B36" s="268">
        <v>1.345112831</v>
      </c>
      <c r="C36" s="268">
        <v>0.92609541900000003</v>
      </c>
      <c r="D36" s="268">
        <v>1.262407863</v>
      </c>
      <c r="E36" s="268">
        <v>8.7085792449999992</v>
      </c>
      <c r="F36" s="268">
        <v>1.1008568160000001</v>
      </c>
      <c r="G36" s="268">
        <v>0.99838231300000002</v>
      </c>
      <c r="H36" s="268">
        <v>0.99253333899999996</v>
      </c>
      <c r="I36" s="268">
        <v>0.78540003899999999</v>
      </c>
      <c r="J36" s="268">
        <v>0.89543429100000005</v>
      </c>
      <c r="K36" s="268">
        <v>9.2482875569999994</v>
      </c>
      <c r="L36" s="268">
        <v>0.68997581299999999</v>
      </c>
      <c r="M36" s="268">
        <v>9.6104786999999998</v>
      </c>
      <c r="N36" s="268">
        <v>0.64180948500000001</v>
      </c>
      <c r="O36" s="268">
        <v>1</v>
      </c>
    </row>
    <row r="37" spans="1:15" ht="18" customHeight="1">
      <c r="A37" s="455">
        <v>1994</v>
      </c>
      <c r="B37" s="268">
        <v>1.330836364</v>
      </c>
      <c r="C37" s="268">
        <v>0.92452112799999997</v>
      </c>
      <c r="D37" s="268">
        <v>1.238871608</v>
      </c>
      <c r="E37" s="268">
        <v>8.7219506819999992</v>
      </c>
      <c r="F37" s="268">
        <v>1.0834673379999999</v>
      </c>
      <c r="G37" s="268">
        <v>0.99237401199999997</v>
      </c>
      <c r="H37" s="268">
        <v>0.99460331400000002</v>
      </c>
      <c r="I37" s="268">
        <v>0.80489838599999997</v>
      </c>
      <c r="J37" s="268">
        <v>0.89775739899999996</v>
      </c>
      <c r="K37" s="268">
        <v>9.1547818289999991</v>
      </c>
      <c r="L37" s="268">
        <v>0.70553866700000001</v>
      </c>
      <c r="M37" s="268">
        <v>9.6844713710000008</v>
      </c>
      <c r="N37" s="268">
        <v>0.64249118500000002</v>
      </c>
      <c r="O37" s="268">
        <v>1</v>
      </c>
    </row>
    <row r="38" spans="1:15" ht="18" customHeight="1">
      <c r="A38" s="455">
        <v>1995</v>
      </c>
      <c r="B38" s="268">
        <v>1.3340961920000001</v>
      </c>
      <c r="C38" s="268">
        <v>0.92132281900000002</v>
      </c>
      <c r="D38" s="268">
        <v>1.224925203</v>
      </c>
      <c r="E38" s="268">
        <v>8.661920168</v>
      </c>
      <c r="F38" s="268">
        <v>1.073046513</v>
      </c>
      <c r="G38" s="268">
        <v>0.98534516400000005</v>
      </c>
      <c r="H38" s="268">
        <v>0.98625347299999999</v>
      </c>
      <c r="I38" s="268">
        <v>0.82777950899999997</v>
      </c>
      <c r="J38" s="268">
        <v>0.89608439900000003</v>
      </c>
      <c r="K38" s="268">
        <v>9.1840903330000003</v>
      </c>
      <c r="L38" s="268">
        <v>0.72250101799999999</v>
      </c>
      <c r="M38" s="268">
        <v>9.7777291829999999</v>
      </c>
      <c r="N38" s="268">
        <v>0.64707264200000003</v>
      </c>
      <c r="O38" s="268">
        <v>1</v>
      </c>
    </row>
    <row r="39" spans="1:15" ht="18" customHeight="1">
      <c r="A39" s="455">
        <v>1996</v>
      </c>
      <c r="B39" s="268">
        <v>1.3259139010000001</v>
      </c>
      <c r="C39" s="268">
        <v>0.91860948499999995</v>
      </c>
      <c r="D39" s="268">
        <v>1.214283805</v>
      </c>
      <c r="E39" s="268">
        <v>8.6157167070000007</v>
      </c>
      <c r="F39" s="268">
        <v>1.0665712979999999</v>
      </c>
      <c r="G39" s="268">
        <v>0.97750214999999996</v>
      </c>
      <c r="H39" s="268">
        <v>0.97342964099999996</v>
      </c>
      <c r="I39" s="268">
        <v>0.85077181000000002</v>
      </c>
      <c r="J39" s="268">
        <v>0.88692191099999995</v>
      </c>
      <c r="K39" s="268">
        <v>9.0695067809999994</v>
      </c>
      <c r="L39" s="268">
        <v>0.73069988699999999</v>
      </c>
      <c r="M39" s="268">
        <v>9.6984692020000001</v>
      </c>
      <c r="N39" s="268">
        <v>0.64382662899999998</v>
      </c>
      <c r="O39" s="268">
        <v>1</v>
      </c>
    </row>
    <row r="40" spans="1:15" ht="18" customHeight="1">
      <c r="A40" s="455">
        <v>1997</v>
      </c>
      <c r="B40" s="268">
        <v>1.3187486770000001</v>
      </c>
      <c r="C40" s="268">
        <v>0.91581717699999998</v>
      </c>
      <c r="D40" s="268">
        <v>1.211589872</v>
      </c>
      <c r="E40" s="268">
        <v>8.556840137</v>
      </c>
      <c r="F40" s="268">
        <v>1.053412019</v>
      </c>
      <c r="G40" s="268">
        <v>0.96031597300000004</v>
      </c>
      <c r="H40" s="268">
        <v>0.97306773099999999</v>
      </c>
      <c r="I40" s="268">
        <v>0.85377535800000004</v>
      </c>
      <c r="J40" s="268">
        <v>0.887686635</v>
      </c>
      <c r="K40" s="268">
        <v>9.1668433290000007</v>
      </c>
      <c r="L40" s="268">
        <v>0.72726733300000002</v>
      </c>
      <c r="M40" s="268">
        <v>9.7352412879999992</v>
      </c>
      <c r="N40" s="268">
        <v>0.64027332699999995</v>
      </c>
      <c r="O40" s="268">
        <v>1</v>
      </c>
    </row>
    <row r="41" spans="1:15" ht="18" customHeight="1">
      <c r="A41" s="455">
        <v>1998</v>
      </c>
      <c r="B41" s="268">
        <v>1.320218726</v>
      </c>
      <c r="C41" s="268">
        <v>0.93369977100000001</v>
      </c>
      <c r="D41" s="268">
        <v>1.214569386</v>
      </c>
      <c r="E41" s="268">
        <v>8.4922043150000004</v>
      </c>
      <c r="F41" s="268">
        <v>1.0616375410000001</v>
      </c>
      <c r="G41" s="268">
        <v>0.95320175500000004</v>
      </c>
      <c r="H41" s="268">
        <v>0.97577578200000004</v>
      </c>
      <c r="I41" s="268">
        <v>0.843589268</v>
      </c>
      <c r="J41" s="268">
        <v>0.885973397</v>
      </c>
      <c r="K41" s="268">
        <v>9.405204371</v>
      </c>
      <c r="L41" s="268">
        <v>0.72670536500000005</v>
      </c>
      <c r="M41" s="268">
        <v>9.7684551099999997</v>
      </c>
      <c r="N41" s="268">
        <v>0.65505088899999997</v>
      </c>
      <c r="O41" s="268">
        <v>1</v>
      </c>
    </row>
    <row r="42" spans="1:15" ht="18" customHeight="1">
      <c r="A42" s="455">
        <v>1999</v>
      </c>
      <c r="B42" s="268">
        <v>1.3165648759999999</v>
      </c>
      <c r="C42" s="268">
        <v>0.92433166899999997</v>
      </c>
      <c r="D42" s="268">
        <v>1.2120846830000001</v>
      </c>
      <c r="E42" s="268">
        <v>8.5439030349999996</v>
      </c>
      <c r="F42" s="268">
        <v>1.049978246</v>
      </c>
      <c r="G42" s="268">
        <v>0.93721191100000001</v>
      </c>
      <c r="H42" s="268">
        <v>0.95651392599999996</v>
      </c>
      <c r="I42" s="268">
        <v>0.84817035799999996</v>
      </c>
      <c r="J42" s="268">
        <v>0.87791234100000004</v>
      </c>
      <c r="K42" s="268">
        <v>9.5317460389999997</v>
      </c>
      <c r="L42" s="268">
        <v>0.73444350899999999</v>
      </c>
      <c r="M42" s="268">
        <v>9.5283516729999995</v>
      </c>
      <c r="N42" s="268">
        <v>0.65751800599999999</v>
      </c>
      <c r="O42" s="268">
        <v>1</v>
      </c>
    </row>
    <row r="43" spans="1:15" ht="18" customHeight="1">
      <c r="A43" s="413">
        <v>2000</v>
      </c>
      <c r="B43" s="268">
        <v>1.307695045</v>
      </c>
      <c r="C43" s="268">
        <v>0.85982162500000003</v>
      </c>
      <c r="D43" s="268">
        <v>1.2116008659999999</v>
      </c>
      <c r="E43" s="268">
        <v>8.2677355939999995</v>
      </c>
      <c r="F43" s="268">
        <v>1.008742051</v>
      </c>
      <c r="G43" s="268">
        <v>0.88475510199999996</v>
      </c>
      <c r="H43" s="268">
        <v>0.92408278899999996</v>
      </c>
      <c r="I43" s="268">
        <v>0.82284301400000004</v>
      </c>
      <c r="J43" s="268">
        <v>0.83360464899999998</v>
      </c>
      <c r="K43" s="268">
        <v>9.3078045950000003</v>
      </c>
      <c r="L43" s="268">
        <v>0.70603137900000001</v>
      </c>
      <c r="M43" s="268">
        <v>9.0149927769999998</v>
      </c>
      <c r="N43" s="268">
        <v>0.61853561400000001</v>
      </c>
      <c r="O43" s="268">
        <v>1</v>
      </c>
    </row>
    <row r="44" spans="1:15" ht="18" customHeight="1">
      <c r="A44" s="455">
        <v>2001</v>
      </c>
      <c r="B44" s="268">
        <v>1.31809051</v>
      </c>
      <c r="C44" s="268">
        <v>0.86448507799999996</v>
      </c>
      <c r="D44" s="268">
        <v>1.2111335379999999</v>
      </c>
      <c r="E44" s="268">
        <v>8.4745274659999996</v>
      </c>
      <c r="F44" s="268">
        <v>1.032871112</v>
      </c>
      <c r="G44" s="268">
        <v>0.86520476700000004</v>
      </c>
      <c r="H44" s="268">
        <v>0.92113095</v>
      </c>
      <c r="I44" s="268">
        <v>0.80253928500000005</v>
      </c>
      <c r="J44" s="268">
        <v>0.85110904399999998</v>
      </c>
      <c r="K44" s="268">
        <v>9.479023046</v>
      </c>
      <c r="L44" s="268">
        <v>0.70341426900000004</v>
      </c>
      <c r="M44" s="268">
        <v>9.2235818980000008</v>
      </c>
      <c r="N44" s="268">
        <v>0.61187008700000001</v>
      </c>
      <c r="O44" s="268">
        <v>1</v>
      </c>
    </row>
    <row r="45" spans="1:15" ht="18" customHeight="1">
      <c r="A45" s="413">
        <v>2002</v>
      </c>
      <c r="B45" s="268">
        <v>1.307095943</v>
      </c>
      <c r="C45" s="268">
        <v>0.82158830299999996</v>
      </c>
      <c r="D45" s="268">
        <v>1.222309042</v>
      </c>
      <c r="E45" s="268">
        <v>8.0844901010000001</v>
      </c>
      <c r="F45" s="268">
        <v>0.99276838099999998</v>
      </c>
      <c r="G45" s="268">
        <v>0.82981539199999999</v>
      </c>
      <c r="H45" s="268">
        <v>0.88903218299999998</v>
      </c>
      <c r="I45" s="268">
        <v>0.833911454</v>
      </c>
      <c r="J45" s="268">
        <v>0.82136060200000005</v>
      </c>
      <c r="K45" s="268">
        <v>9.1974198630000004</v>
      </c>
      <c r="L45" s="268">
        <v>0.67299498300000005</v>
      </c>
      <c r="M45" s="268">
        <v>8.9730447079999998</v>
      </c>
      <c r="N45" s="268">
        <v>0.59645329199999997</v>
      </c>
      <c r="O45" s="268">
        <v>1</v>
      </c>
    </row>
    <row r="46" spans="1:15" ht="18" customHeight="1">
      <c r="A46" s="455">
        <v>2003</v>
      </c>
      <c r="B46" s="268">
        <v>1.340870572</v>
      </c>
      <c r="C46" s="268">
        <v>0.85960406300000003</v>
      </c>
      <c r="D46" s="268">
        <v>1.2294912520000001</v>
      </c>
      <c r="E46" s="268">
        <v>8.604629225</v>
      </c>
      <c r="F46" s="268">
        <v>1.0230091370000001</v>
      </c>
      <c r="G46" s="268">
        <v>0.88311436099999996</v>
      </c>
      <c r="H46" s="268">
        <v>0.880041458</v>
      </c>
      <c r="I46" s="268">
        <v>0.85218766400000001</v>
      </c>
      <c r="J46" s="268">
        <v>0.87215203900000005</v>
      </c>
      <c r="K46" s="268">
        <v>9.3379999839999996</v>
      </c>
      <c r="L46" s="268">
        <v>0.70857519400000002</v>
      </c>
      <c r="M46" s="268">
        <v>9.181851623</v>
      </c>
      <c r="N46" s="268">
        <v>0.61890511999999998</v>
      </c>
      <c r="O46" s="268">
        <v>1</v>
      </c>
    </row>
    <row r="47" spans="1:15" ht="18" customHeight="1">
      <c r="A47" s="413">
        <v>2004</v>
      </c>
      <c r="B47" s="268">
        <v>1.3314042100000001</v>
      </c>
      <c r="C47" s="268">
        <v>0.85178461999999999</v>
      </c>
      <c r="D47" s="268">
        <v>1.214298788</v>
      </c>
      <c r="E47" s="268">
        <v>8.5100632259999998</v>
      </c>
      <c r="F47" s="268">
        <v>0.99503759899999999</v>
      </c>
      <c r="G47" s="268">
        <v>0.87780443399999997</v>
      </c>
      <c r="H47" s="268">
        <v>0.86240992000000005</v>
      </c>
      <c r="I47" s="268">
        <v>0.86198134199999998</v>
      </c>
      <c r="J47" s="268">
        <v>0.85385207900000004</v>
      </c>
      <c r="K47" s="268">
        <v>9.2004505979999998</v>
      </c>
      <c r="L47" s="268">
        <v>0.71835550000000004</v>
      </c>
      <c r="M47" s="268">
        <v>9.0650200200000004</v>
      </c>
      <c r="N47" s="268">
        <v>0.60166577099999996</v>
      </c>
      <c r="O47" s="268">
        <v>1</v>
      </c>
    </row>
    <row r="48" spans="1:15" ht="18" customHeight="1">
      <c r="A48" s="455">
        <v>2005</v>
      </c>
      <c r="B48" s="268">
        <v>1.373706879</v>
      </c>
      <c r="C48" s="268">
        <v>0.90007555299999997</v>
      </c>
      <c r="D48" s="268">
        <v>1.2101054950000001</v>
      </c>
      <c r="E48" s="268">
        <v>8.5946228189999996</v>
      </c>
      <c r="F48" s="268">
        <v>0.97774864100000003</v>
      </c>
      <c r="G48" s="268">
        <v>0.92382181799999996</v>
      </c>
      <c r="H48" s="268">
        <v>0.86733359200000004</v>
      </c>
      <c r="I48" s="268">
        <v>0.86710451099999997</v>
      </c>
      <c r="J48" s="268">
        <v>0.89662736799999998</v>
      </c>
      <c r="K48" s="268">
        <v>8.9011355279999993</v>
      </c>
      <c r="L48" s="268">
        <v>0.76531485399999999</v>
      </c>
      <c r="M48" s="268">
        <v>9.3833241810000008</v>
      </c>
      <c r="N48" s="268">
        <v>0.63650936000000002</v>
      </c>
      <c r="O48" s="268">
        <v>1</v>
      </c>
    </row>
    <row r="49" spans="1:38" ht="12.75" customHeight="1">
      <c r="A49" s="413">
        <v>2006</v>
      </c>
      <c r="B49" s="268">
        <v>1.4133598000000001</v>
      </c>
      <c r="C49" s="268">
        <v>0.89574059100000003</v>
      </c>
      <c r="D49" s="268">
        <v>1.2389427879999999</v>
      </c>
      <c r="E49" s="268">
        <v>8.6890264550000005</v>
      </c>
      <c r="F49" s="268">
        <v>0.99157119000000005</v>
      </c>
      <c r="G49" s="268">
        <v>0.89161752400000005</v>
      </c>
      <c r="H49" s="268">
        <v>0.83144257799999999</v>
      </c>
      <c r="I49" s="268">
        <v>0.86181783599999995</v>
      </c>
      <c r="J49" s="268">
        <v>0.85236582900000002</v>
      </c>
      <c r="K49" s="268">
        <v>9.4787995840000008</v>
      </c>
      <c r="L49" s="268">
        <v>0.74018525400000001</v>
      </c>
      <c r="M49" s="268">
        <v>9.3010268140000001</v>
      </c>
      <c r="N49" s="268">
        <v>0.61944918699999996</v>
      </c>
      <c r="O49" s="268">
        <v>1</v>
      </c>
    </row>
    <row r="50" spans="1:38" ht="12.75" customHeight="1">
      <c r="A50" s="455">
        <v>2007</v>
      </c>
      <c r="B50" s="268">
        <v>1.417945529</v>
      </c>
      <c r="C50" s="268">
        <v>0.90289868900000003</v>
      </c>
      <c r="D50" s="268">
        <v>1.223196575</v>
      </c>
      <c r="E50" s="268">
        <v>8.4782145379999996</v>
      </c>
      <c r="F50" s="268">
        <v>0.96189108800000001</v>
      </c>
      <c r="G50" s="268">
        <v>0.88147464099999995</v>
      </c>
      <c r="H50" s="268">
        <v>0.81965706800000004</v>
      </c>
      <c r="I50" s="268">
        <v>0.84436740899999996</v>
      </c>
      <c r="J50" s="268">
        <v>0.83915380900000003</v>
      </c>
      <c r="K50" s="268">
        <v>9.3095448600000008</v>
      </c>
      <c r="L50" s="268">
        <v>0.74970340999999996</v>
      </c>
      <c r="M50" s="268">
        <v>9.077153933</v>
      </c>
      <c r="N50" s="268">
        <v>0.63679508900000004</v>
      </c>
      <c r="O50" s="268">
        <v>1</v>
      </c>
    </row>
    <row r="51" spans="1:38" ht="12.75" customHeight="1">
      <c r="A51" s="455">
        <v>2008</v>
      </c>
      <c r="B51" s="268">
        <v>1.46142459</v>
      </c>
      <c r="C51" s="268">
        <v>0.897612458</v>
      </c>
      <c r="D51" s="268">
        <v>1.243891181</v>
      </c>
      <c r="E51" s="268">
        <v>8.3938376839999993</v>
      </c>
      <c r="F51" s="268">
        <v>0.94818633600000002</v>
      </c>
      <c r="G51" s="268">
        <v>0.88061128899999996</v>
      </c>
      <c r="H51" s="268">
        <v>0.80782721400000002</v>
      </c>
      <c r="I51" s="268">
        <v>0.81564231899999995</v>
      </c>
      <c r="J51" s="268">
        <v>0.83356067499999997</v>
      </c>
      <c r="K51" s="268">
        <v>9.427278416</v>
      </c>
      <c r="L51" s="268">
        <v>0.74616046499999999</v>
      </c>
      <c r="M51" s="268">
        <v>8.9599947350000004</v>
      </c>
      <c r="N51" s="268">
        <v>0.64182056399999998</v>
      </c>
      <c r="O51" s="268">
        <v>1</v>
      </c>
    </row>
    <row r="52" spans="1:38" ht="12.75" customHeight="1">
      <c r="A52" s="455">
        <v>2009</v>
      </c>
      <c r="B52" s="625">
        <v>1.505697764</v>
      </c>
      <c r="C52" s="625">
        <v>0.89885007299999997</v>
      </c>
      <c r="D52" s="625">
        <v>1.2549888259999999</v>
      </c>
      <c r="E52" s="625">
        <v>8.4906181289999996</v>
      </c>
      <c r="F52" s="625">
        <v>0.95020178600000005</v>
      </c>
      <c r="G52" s="625">
        <v>0.87195967100000005</v>
      </c>
      <c r="H52" s="625">
        <v>0.80234200899999997</v>
      </c>
      <c r="I52" s="625">
        <v>0.813385201</v>
      </c>
      <c r="J52" s="625">
        <v>0.84082861200000003</v>
      </c>
      <c r="K52" s="625">
        <v>9.5309464209999994</v>
      </c>
      <c r="L52" s="625">
        <v>0.74414312699999996</v>
      </c>
      <c r="M52" s="625">
        <v>9.0634499070000007</v>
      </c>
      <c r="N52" s="625">
        <v>0.64869301599999996</v>
      </c>
      <c r="O52" s="625">
        <v>1</v>
      </c>
    </row>
    <row r="53" spans="1:38" ht="12.75" customHeight="1">
      <c r="B53" s="457"/>
      <c r="C53" s="457"/>
      <c r="D53" s="457"/>
      <c r="E53" s="457"/>
      <c r="F53" s="457"/>
      <c r="G53" s="457"/>
      <c r="H53" s="457"/>
      <c r="I53" s="457"/>
      <c r="J53" s="457"/>
      <c r="K53" s="457"/>
      <c r="L53" s="457"/>
      <c r="M53" s="457"/>
      <c r="N53" s="457"/>
      <c r="O53" s="457"/>
    </row>
    <row r="54" spans="1:38" ht="20.25" customHeight="1">
      <c r="A54" s="835" t="s">
        <v>659</v>
      </c>
      <c r="B54" s="835"/>
      <c r="C54" s="835"/>
      <c r="D54" s="835"/>
      <c r="E54" s="835"/>
      <c r="F54" s="835"/>
      <c r="G54" s="835"/>
      <c r="H54" s="835"/>
      <c r="I54" s="835"/>
      <c r="J54" s="835"/>
      <c r="K54" s="835"/>
      <c r="L54" s="835"/>
      <c r="M54" s="835"/>
      <c r="N54" s="835"/>
      <c r="O54" s="835"/>
    </row>
    <row r="55" spans="1:38" ht="12.75" customHeight="1">
      <c r="A55" s="458" t="s">
        <v>656</v>
      </c>
    </row>
    <row r="56" spans="1:38" ht="12.75" customHeight="1">
      <c r="A56" s="454" t="s">
        <v>696</v>
      </c>
    </row>
    <row r="63" spans="1:38" ht="12.75" customHeight="1">
      <c r="C63" s="330"/>
      <c r="D63" s="330"/>
      <c r="E63" s="330"/>
      <c r="F63" s="330"/>
      <c r="G63" s="330"/>
      <c r="H63" s="330"/>
      <c r="I63" s="330"/>
      <c r="J63" s="330"/>
      <c r="K63" s="330"/>
      <c r="L63" s="330"/>
      <c r="M63" s="330"/>
      <c r="N63" s="330"/>
      <c r="O63" s="330"/>
      <c r="P63" s="330"/>
      <c r="Q63" s="330"/>
      <c r="R63" s="330"/>
      <c r="S63" s="330"/>
      <c r="T63" s="330"/>
      <c r="U63" s="330"/>
      <c r="V63" s="330"/>
      <c r="W63" s="330"/>
      <c r="X63" s="330"/>
      <c r="Y63" s="330"/>
      <c r="Z63" s="330"/>
      <c r="AA63" s="330"/>
      <c r="AB63" s="330"/>
      <c r="AC63" s="330"/>
      <c r="AD63" s="330"/>
      <c r="AE63" s="330"/>
      <c r="AF63" s="330"/>
      <c r="AG63" s="330"/>
      <c r="AH63" s="330"/>
      <c r="AI63" s="330"/>
      <c r="AJ63" s="330"/>
      <c r="AK63" s="330"/>
      <c r="AL63" s="330"/>
    </row>
  </sheetData>
  <mergeCells count="1">
    <mergeCell ref="A54:O54"/>
  </mergeCells>
  <phoneticPr fontId="0" type="noConversion"/>
  <pageMargins left="0.74803149606299213" right="0.74803149606299213" top="0.98425196850393704" bottom="0.98425196850393704" header="0.51181102362204722" footer="0.51181102362204722"/>
  <pageSetup scale="61" orientation="landscape" r:id="rId1"/>
  <headerFooter alignWithMargins="0"/>
</worksheet>
</file>

<file path=xl/worksheets/sheet65.xml><?xml version="1.0" encoding="utf-8"?>
<worksheet xmlns="http://schemas.openxmlformats.org/spreadsheetml/2006/main" xmlns:r="http://schemas.openxmlformats.org/officeDocument/2006/relationships">
  <sheetPr codeName="Sheet65">
    <pageSetUpPr fitToPage="1"/>
  </sheetPr>
  <dimension ref="A1:O44"/>
  <sheetViews>
    <sheetView showOutlineSymbols="0" workbookViewId="0">
      <pane xSplit="1" ySplit="2" topLeftCell="B3" activePane="bottomRight" state="frozen"/>
      <selection activeCell="A2" sqref="A2"/>
      <selection pane="topRight" activeCell="A2" sqref="A2"/>
      <selection pane="bottomLeft" activeCell="A2" sqref="A2"/>
      <selection pane="bottomRight" activeCell="A2" sqref="A2"/>
    </sheetView>
  </sheetViews>
  <sheetFormatPr defaultColWidth="3.85546875" defaultRowHeight="12.75" customHeight="1"/>
  <cols>
    <col min="1" max="1" width="5" style="107" customWidth="1"/>
    <col min="2" max="9" width="8.28515625" style="107" customWidth="1"/>
    <col min="10" max="10" width="11.7109375" style="107" customWidth="1"/>
    <col min="11" max="15" width="8.28515625" style="107" customWidth="1"/>
    <col min="16" max="16384" width="3.85546875" style="107"/>
  </cols>
  <sheetData>
    <row r="1" spans="1:15" ht="12.75" customHeight="1">
      <c r="A1" s="107" t="s">
        <v>109</v>
      </c>
    </row>
    <row r="2" spans="1:15" ht="32.450000000000003" customHeight="1">
      <c r="A2" s="107" t="s">
        <v>471</v>
      </c>
      <c r="B2" s="106" t="s">
        <v>472</v>
      </c>
      <c r="C2" s="106" t="s">
        <v>474</v>
      </c>
      <c r="D2" s="106" t="s">
        <v>475</v>
      </c>
      <c r="E2" s="106" t="s">
        <v>479</v>
      </c>
      <c r="F2" s="106" t="s">
        <v>480</v>
      </c>
      <c r="G2" s="106" t="s">
        <v>481</v>
      </c>
      <c r="H2" s="106" t="s">
        <v>482</v>
      </c>
      <c r="I2" s="106" t="s">
        <v>487</v>
      </c>
      <c r="J2" s="106" t="s">
        <v>492</v>
      </c>
      <c r="K2" s="106" t="s">
        <v>494</v>
      </c>
      <c r="L2" s="106" t="s">
        <v>497</v>
      </c>
      <c r="M2" s="106" t="s">
        <v>498</v>
      </c>
      <c r="N2" s="106" t="s">
        <v>501</v>
      </c>
      <c r="O2" s="106" t="s">
        <v>502</v>
      </c>
    </row>
    <row r="3" spans="1:15" ht="12.75" hidden="1" customHeight="1">
      <c r="A3" s="108">
        <v>1960</v>
      </c>
      <c r="B3" s="143">
        <v>0.76</v>
      </c>
      <c r="C3" s="143">
        <v>39.69</v>
      </c>
      <c r="D3" s="143">
        <v>1.1000000000000001</v>
      </c>
      <c r="E3" s="143">
        <v>4.91</v>
      </c>
      <c r="F3" s="143">
        <v>2.67</v>
      </c>
      <c r="G3" s="143">
        <v>3.9</v>
      </c>
      <c r="H3" s="143">
        <v>2.92</v>
      </c>
      <c r="I3" s="143">
        <v>362.49</v>
      </c>
      <c r="J3" s="143">
        <v>2.23</v>
      </c>
      <c r="K3" s="143">
        <v>6.62</v>
      </c>
      <c r="L3" s="143">
        <v>25.31</v>
      </c>
      <c r="M3" s="143">
        <v>5.09</v>
      </c>
      <c r="N3" s="143">
        <v>0.26</v>
      </c>
      <c r="O3" s="143">
        <v>1</v>
      </c>
    </row>
    <row r="4" spans="1:15" ht="12.75" hidden="1" customHeight="1">
      <c r="A4" s="108">
        <v>1961</v>
      </c>
      <c r="B4" s="143">
        <v>0.76</v>
      </c>
      <c r="C4" s="143">
        <v>39.76</v>
      </c>
      <c r="D4" s="143">
        <v>1.0900000000000001</v>
      </c>
      <c r="E4" s="143">
        <v>5.07</v>
      </c>
      <c r="F4" s="143">
        <v>2.78</v>
      </c>
      <c r="G4" s="143">
        <v>3.99</v>
      </c>
      <c r="H4" s="143">
        <v>3.03</v>
      </c>
      <c r="I4" s="143">
        <v>368.99</v>
      </c>
      <c r="J4" s="143">
        <v>2.33</v>
      </c>
      <c r="K4" s="143">
        <v>6.73</v>
      </c>
      <c r="L4" s="143">
        <v>25.68</v>
      </c>
      <c r="M4" s="143">
        <v>5.19</v>
      </c>
      <c r="N4" s="143">
        <v>0.26</v>
      </c>
      <c r="O4" s="143">
        <v>1</v>
      </c>
    </row>
    <row r="5" spans="1:15" ht="12.75" hidden="1" customHeight="1">
      <c r="A5" s="108">
        <v>1962</v>
      </c>
      <c r="B5" s="143">
        <v>0.75</v>
      </c>
      <c r="C5" s="143">
        <v>39.51</v>
      </c>
      <c r="D5" s="143">
        <v>1.0900000000000001</v>
      </c>
      <c r="E5" s="143">
        <v>5.29</v>
      </c>
      <c r="F5" s="143">
        <v>2.83</v>
      </c>
      <c r="G5" s="143">
        <v>4.08</v>
      </c>
      <c r="H5" s="143">
        <v>3.08</v>
      </c>
      <c r="I5" s="143">
        <v>381.61</v>
      </c>
      <c r="J5" s="143">
        <v>2.29</v>
      </c>
      <c r="K5" s="143">
        <v>6.9</v>
      </c>
      <c r="L5" s="143">
        <v>26.64</v>
      </c>
      <c r="M5" s="143">
        <v>5.28</v>
      </c>
      <c r="N5" s="143">
        <v>0.27</v>
      </c>
      <c r="O5" s="143">
        <v>1</v>
      </c>
    </row>
    <row r="6" spans="1:15" ht="12.75" hidden="1" customHeight="1">
      <c r="A6" s="108">
        <v>1963</v>
      </c>
      <c r="B6" s="143">
        <v>0.76</v>
      </c>
      <c r="C6" s="143">
        <v>40.119999999999997</v>
      </c>
      <c r="D6" s="143">
        <v>1.0900000000000001</v>
      </c>
      <c r="E6" s="143">
        <v>5.51</v>
      </c>
      <c r="F6" s="143">
        <v>2.93</v>
      </c>
      <c r="G6" s="143">
        <v>4.28</v>
      </c>
      <c r="H6" s="143">
        <v>3.13</v>
      </c>
      <c r="I6" s="143">
        <v>407.91</v>
      </c>
      <c r="J6" s="143">
        <v>2.37</v>
      </c>
      <c r="K6" s="143">
        <v>7.03</v>
      </c>
      <c r="L6" s="143">
        <v>28.31</v>
      </c>
      <c r="M6" s="143">
        <v>5.35</v>
      </c>
      <c r="N6" s="143">
        <v>0.27</v>
      </c>
      <c r="O6" s="143">
        <v>1</v>
      </c>
    </row>
    <row r="7" spans="1:15" ht="12.75" hidden="1" customHeight="1">
      <c r="A7" s="108">
        <v>1964</v>
      </c>
      <c r="B7" s="143">
        <v>0.77</v>
      </c>
      <c r="C7" s="143">
        <v>41.25</v>
      </c>
      <c r="D7" s="143">
        <v>1.1000000000000001</v>
      </c>
      <c r="E7" s="143">
        <v>5.66</v>
      </c>
      <c r="F7" s="143">
        <v>3.09</v>
      </c>
      <c r="G7" s="143">
        <v>4.38</v>
      </c>
      <c r="H7" s="143">
        <v>3.17</v>
      </c>
      <c r="I7" s="143">
        <v>426.73</v>
      </c>
      <c r="J7" s="143">
        <v>2.5299999999999998</v>
      </c>
      <c r="K7" s="143">
        <v>7.23</v>
      </c>
      <c r="L7" s="143">
        <v>29.56</v>
      </c>
      <c r="M7" s="143">
        <v>5.48</v>
      </c>
      <c r="N7" s="143">
        <v>0.28000000000000003</v>
      </c>
      <c r="O7" s="143">
        <v>1</v>
      </c>
    </row>
    <row r="8" spans="1:15" ht="12.75" hidden="1" customHeight="1">
      <c r="A8" s="108">
        <v>1965</v>
      </c>
      <c r="B8" s="143">
        <v>0.77</v>
      </c>
      <c r="C8" s="143">
        <v>42.22</v>
      </c>
      <c r="D8" s="143">
        <v>1.1100000000000001</v>
      </c>
      <c r="E8" s="143">
        <v>5.92</v>
      </c>
      <c r="F8" s="143">
        <v>3.15</v>
      </c>
      <c r="G8" s="143">
        <v>4.38</v>
      </c>
      <c r="H8" s="143">
        <v>3.2</v>
      </c>
      <c r="I8" s="143">
        <v>432.55</v>
      </c>
      <c r="J8" s="143">
        <v>2.61</v>
      </c>
      <c r="K8" s="143">
        <v>7.37</v>
      </c>
      <c r="L8" s="143">
        <v>31.39</v>
      </c>
      <c r="M8" s="143">
        <v>5.66</v>
      </c>
      <c r="N8" s="143">
        <v>0.28000000000000003</v>
      </c>
      <c r="O8" s="143">
        <v>1</v>
      </c>
    </row>
    <row r="9" spans="1:15" ht="12.75" hidden="1" customHeight="1">
      <c r="A9" s="108">
        <v>1966</v>
      </c>
      <c r="B9" s="143">
        <v>0.77</v>
      </c>
      <c r="C9" s="143">
        <v>42.48</v>
      </c>
      <c r="D9" s="143">
        <v>1.1299999999999999</v>
      </c>
      <c r="E9" s="143">
        <v>6.11</v>
      </c>
      <c r="F9" s="143">
        <v>3.19</v>
      </c>
      <c r="G9" s="143">
        <v>4.3600000000000003</v>
      </c>
      <c r="H9" s="143">
        <v>3.2</v>
      </c>
      <c r="I9" s="143">
        <v>427.3</v>
      </c>
      <c r="J9" s="143">
        <v>2.67</v>
      </c>
      <c r="K9" s="143">
        <v>7.4</v>
      </c>
      <c r="L9" s="143">
        <v>32.81</v>
      </c>
      <c r="M9" s="143">
        <v>5.82</v>
      </c>
      <c r="N9" s="143">
        <v>0.28000000000000003</v>
      </c>
      <c r="O9" s="143">
        <v>1</v>
      </c>
    </row>
    <row r="10" spans="1:15" ht="12.75" hidden="1" customHeight="1">
      <c r="A10" s="108">
        <v>1967</v>
      </c>
      <c r="B10" s="143">
        <v>0.77</v>
      </c>
      <c r="C10" s="143">
        <v>42.62</v>
      </c>
      <c r="D10" s="143">
        <v>1.1499999999999999</v>
      </c>
      <c r="E10" s="143">
        <v>6.31</v>
      </c>
      <c r="F10" s="143">
        <v>3.33</v>
      </c>
      <c r="G10" s="143">
        <v>4.37</v>
      </c>
      <c r="H10" s="143">
        <v>3.15</v>
      </c>
      <c r="I10" s="143">
        <v>426.9</v>
      </c>
      <c r="J10" s="143">
        <v>2.71</v>
      </c>
      <c r="K10" s="143">
        <v>7.41</v>
      </c>
      <c r="L10" s="143">
        <v>34.61</v>
      </c>
      <c r="M10" s="143">
        <v>5.94</v>
      </c>
      <c r="N10" s="143">
        <v>0.28000000000000003</v>
      </c>
      <c r="O10" s="143">
        <v>1</v>
      </c>
    </row>
    <row r="11" spans="1:15" ht="12.75" hidden="1" customHeight="1">
      <c r="A11" s="108">
        <v>1968</v>
      </c>
      <c r="B11" s="143">
        <v>0.76</v>
      </c>
      <c r="C11" s="143">
        <v>41.71</v>
      </c>
      <c r="D11" s="143">
        <v>1.1299999999999999</v>
      </c>
      <c r="E11" s="143">
        <v>6.44</v>
      </c>
      <c r="F11" s="143">
        <v>3.56</v>
      </c>
      <c r="G11" s="143">
        <v>4.34</v>
      </c>
      <c r="H11" s="143">
        <v>3.08</v>
      </c>
      <c r="I11" s="143">
        <v>414.17</v>
      </c>
      <c r="J11" s="143">
        <v>2.69</v>
      </c>
      <c r="K11" s="143">
        <v>7.38</v>
      </c>
      <c r="L11" s="143">
        <v>34.96</v>
      </c>
      <c r="M11" s="143">
        <v>5.8</v>
      </c>
      <c r="N11" s="143">
        <v>0.28000000000000003</v>
      </c>
      <c r="O11" s="143">
        <v>1</v>
      </c>
    </row>
    <row r="12" spans="1:15" ht="12.75" hidden="1" customHeight="1">
      <c r="A12" s="108">
        <v>1969</v>
      </c>
      <c r="B12" s="143">
        <v>0.76</v>
      </c>
      <c r="C12" s="143">
        <v>41.26</v>
      </c>
      <c r="D12" s="143">
        <v>1.1200000000000001</v>
      </c>
      <c r="E12" s="143">
        <v>6.55</v>
      </c>
      <c r="F12" s="143">
        <v>3.53</v>
      </c>
      <c r="G12" s="143">
        <v>4.4000000000000004</v>
      </c>
      <c r="H12" s="143">
        <v>3.05</v>
      </c>
      <c r="I12" s="143">
        <v>409.75</v>
      </c>
      <c r="J12" s="143">
        <v>2.72</v>
      </c>
      <c r="K12" s="143">
        <v>7.31</v>
      </c>
      <c r="L12" s="143">
        <v>34.950000000000003</v>
      </c>
      <c r="M12" s="143">
        <v>5.71</v>
      </c>
      <c r="N12" s="143">
        <v>0.28000000000000003</v>
      </c>
      <c r="O12" s="143">
        <v>1</v>
      </c>
    </row>
    <row r="13" spans="1:15" ht="12.75" hidden="1" customHeight="1">
      <c r="A13" s="108">
        <v>1970</v>
      </c>
      <c r="B13" s="143">
        <v>0.75</v>
      </c>
      <c r="C13" s="143">
        <v>41.12</v>
      </c>
      <c r="D13" s="143">
        <v>1.1200000000000001</v>
      </c>
      <c r="E13" s="143">
        <v>6.75</v>
      </c>
      <c r="F13" s="143">
        <v>3.48</v>
      </c>
      <c r="G13" s="143">
        <v>4.42</v>
      </c>
      <c r="H13" s="143">
        <v>3.12</v>
      </c>
      <c r="I13" s="143">
        <v>416.73</v>
      </c>
      <c r="J13" s="143">
        <v>2.75</v>
      </c>
      <c r="K13" s="143">
        <v>7.85</v>
      </c>
      <c r="L13" s="143">
        <v>35.24</v>
      </c>
      <c r="M13" s="143">
        <v>5.71</v>
      </c>
      <c r="N13" s="143">
        <v>0.28999999999999998</v>
      </c>
      <c r="O13" s="143">
        <v>1</v>
      </c>
    </row>
    <row r="14" spans="1:15" ht="12.75" hidden="1" customHeight="1">
      <c r="A14" s="108">
        <v>1971</v>
      </c>
      <c r="B14" s="143">
        <v>0.75</v>
      </c>
      <c r="C14" s="143">
        <v>41.11</v>
      </c>
      <c r="D14" s="143">
        <v>1.1000000000000001</v>
      </c>
      <c r="E14" s="143">
        <v>6.89</v>
      </c>
      <c r="F14" s="143">
        <v>3.55</v>
      </c>
      <c r="G14" s="143">
        <v>4.45</v>
      </c>
      <c r="H14" s="143">
        <v>3.19</v>
      </c>
      <c r="I14" s="143">
        <v>421.13</v>
      </c>
      <c r="J14" s="143">
        <v>2.82</v>
      </c>
      <c r="K14" s="143">
        <v>7.93</v>
      </c>
      <c r="L14" s="143">
        <v>35.979999999999997</v>
      </c>
      <c r="M14" s="143">
        <v>5.79</v>
      </c>
      <c r="N14" s="143">
        <v>0.3</v>
      </c>
      <c r="O14" s="143">
        <v>1</v>
      </c>
    </row>
    <row r="15" spans="1:15" ht="12.75" hidden="1" customHeight="1">
      <c r="A15" s="108">
        <v>1972</v>
      </c>
      <c r="B15" s="143">
        <v>0.77</v>
      </c>
      <c r="C15" s="143">
        <v>41.78</v>
      </c>
      <c r="D15" s="143">
        <v>1.1100000000000001</v>
      </c>
      <c r="E15" s="143">
        <v>7.18</v>
      </c>
      <c r="F15" s="143">
        <v>3.68</v>
      </c>
      <c r="G15" s="143">
        <v>4.55</v>
      </c>
      <c r="H15" s="143">
        <v>3.21</v>
      </c>
      <c r="I15" s="143">
        <v>427.08</v>
      </c>
      <c r="J15" s="143">
        <v>2.94</v>
      </c>
      <c r="K15" s="143">
        <v>7.96</v>
      </c>
      <c r="L15" s="143">
        <v>37.31</v>
      </c>
      <c r="M15" s="143">
        <v>5.92</v>
      </c>
      <c r="N15" s="143">
        <v>0.31</v>
      </c>
      <c r="O15" s="143">
        <v>1</v>
      </c>
    </row>
    <row r="16" spans="1:15" ht="12.75" hidden="1" customHeight="1">
      <c r="A16" s="108">
        <v>1973</v>
      </c>
      <c r="B16" s="143">
        <v>0.82</v>
      </c>
      <c r="C16" s="143">
        <v>42.08</v>
      </c>
      <c r="D16" s="143">
        <v>1.1499999999999999</v>
      </c>
      <c r="E16" s="143">
        <v>7.48</v>
      </c>
      <c r="F16" s="143">
        <v>3.95</v>
      </c>
      <c r="G16" s="143">
        <v>4.6399999999999997</v>
      </c>
      <c r="H16" s="143">
        <v>3.21</v>
      </c>
      <c r="I16" s="143">
        <v>456.73</v>
      </c>
      <c r="J16" s="143">
        <v>3.02</v>
      </c>
      <c r="K16" s="143">
        <v>8.17</v>
      </c>
      <c r="L16" s="143">
        <v>39.25</v>
      </c>
      <c r="M16" s="143">
        <v>5.96</v>
      </c>
      <c r="N16" s="143">
        <v>0.31</v>
      </c>
      <c r="O16" s="143">
        <v>1</v>
      </c>
    </row>
    <row r="17" spans="1:15" ht="12.75" hidden="1" customHeight="1">
      <c r="A17" s="108">
        <v>1974</v>
      </c>
      <c r="B17" s="143">
        <v>0.89</v>
      </c>
      <c r="C17" s="143">
        <v>43.64</v>
      </c>
      <c r="D17" s="143">
        <v>1.21</v>
      </c>
      <c r="E17" s="143">
        <v>7.79</v>
      </c>
      <c r="F17" s="143">
        <v>4.45</v>
      </c>
      <c r="G17" s="143">
        <v>4.79</v>
      </c>
      <c r="H17" s="143">
        <v>3.17</v>
      </c>
      <c r="I17" s="143">
        <v>507.59</v>
      </c>
      <c r="J17" s="143">
        <v>3.03</v>
      </c>
      <c r="K17" s="143">
        <v>8.3000000000000007</v>
      </c>
      <c r="L17" s="143">
        <v>41.93</v>
      </c>
      <c r="M17" s="143">
        <v>6.01</v>
      </c>
      <c r="N17" s="143">
        <v>0.33</v>
      </c>
      <c r="O17" s="143">
        <v>1</v>
      </c>
    </row>
    <row r="18" spans="1:15" ht="12.75" hidden="1" customHeight="1">
      <c r="A18" s="108">
        <v>1975</v>
      </c>
      <c r="B18" s="143">
        <v>0.94</v>
      </c>
      <c r="C18" s="143">
        <v>44.81</v>
      </c>
      <c r="D18" s="143">
        <v>1.22</v>
      </c>
      <c r="E18" s="143">
        <v>8.02</v>
      </c>
      <c r="F18" s="143">
        <v>4.62</v>
      </c>
      <c r="G18" s="143">
        <v>4.9800000000000004</v>
      </c>
      <c r="H18" s="143">
        <v>3.06</v>
      </c>
      <c r="I18" s="143">
        <v>539.54</v>
      </c>
      <c r="J18" s="143">
        <v>3.06</v>
      </c>
      <c r="K18" s="143">
        <v>8.36</v>
      </c>
      <c r="L18" s="143">
        <v>44.83</v>
      </c>
      <c r="M18" s="143">
        <v>6.3</v>
      </c>
      <c r="N18" s="143">
        <v>0.38</v>
      </c>
      <c r="O18" s="143">
        <v>1</v>
      </c>
    </row>
    <row r="19" spans="1:15" ht="12.75" hidden="1" customHeight="1">
      <c r="A19" s="108">
        <v>1976</v>
      </c>
      <c r="B19" s="143">
        <v>1</v>
      </c>
      <c r="C19" s="143">
        <v>45.25</v>
      </c>
      <c r="D19" s="143">
        <v>1.25</v>
      </c>
      <c r="E19" s="143">
        <v>8.2100000000000009</v>
      </c>
      <c r="F19" s="143">
        <v>4.92</v>
      </c>
      <c r="G19" s="143">
        <v>5.19</v>
      </c>
      <c r="H19" s="143">
        <v>2.98</v>
      </c>
      <c r="I19" s="143">
        <v>599.07000000000005</v>
      </c>
      <c r="J19" s="143">
        <v>3.13</v>
      </c>
      <c r="K19" s="143">
        <v>8.44</v>
      </c>
      <c r="L19" s="143">
        <v>49.03</v>
      </c>
      <c r="M19" s="143">
        <v>6.62</v>
      </c>
      <c r="N19" s="143">
        <v>0.41</v>
      </c>
      <c r="O19" s="143">
        <v>1</v>
      </c>
    </row>
    <row r="20" spans="1:15" ht="12.75" hidden="1" customHeight="1">
      <c r="A20" s="108">
        <v>1977</v>
      </c>
      <c r="B20" s="143">
        <v>1.02</v>
      </c>
      <c r="C20" s="143">
        <v>45.5</v>
      </c>
      <c r="D20" s="143">
        <v>1.25</v>
      </c>
      <c r="E20" s="143">
        <v>8.41</v>
      </c>
      <c r="F20" s="143">
        <v>5.0599999999999996</v>
      </c>
      <c r="G20" s="143">
        <v>5.28</v>
      </c>
      <c r="H20" s="143">
        <v>2.89</v>
      </c>
      <c r="I20" s="143">
        <v>663.78</v>
      </c>
      <c r="J20" s="143">
        <v>3.12</v>
      </c>
      <c r="K20" s="143">
        <v>8.5500000000000007</v>
      </c>
      <c r="L20" s="143">
        <v>56.6</v>
      </c>
      <c r="M20" s="143">
        <v>6.85</v>
      </c>
      <c r="N20" s="143">
        <v>0.44</v>
      </c>
      <c r="O20" s="143">
        <v>1</v>
      </c>
    </row>
    <row r="21" spans="1:15" ht="12.75" hidden="1" customHeight="1">
      <c r="A21" s="108">
        <v>1978</v>
      </c>
      <c r="B21" s="143">
        <v>1.02</v>
      </c>
      <c r="C21" s="143">
        <v>44.16</v>
      </c>
      <c r="D21" s="143">
        <v>1.24</v>
      </c>
      <c r="E21" s="143">
        <v>8.58</v>
      </c>
      <c r="F21" s="143">
        <v>5.0999999999999996</v>
      </c>
      <c r="G21" s="143">
        <v>5.43</v>
      </c>
      <c r="H21" s="143">
        <v>2.8</v>
      </c>
      <c r="I21" s="143">
        <v>701.82</v>
      </c>
      <c r="J21" s="143">
        <v>3.06</v>
      </c>
      <c r="K21" s="143">
        <v>8.4600000000000009</v>
      </c>
      <c r="L21" s="143">
        <v>63.46</v>
      </c>
      <c r="M21" s="143">
        <v>6.97</v>
      </c>
      <c r="N21" s="143">
        <v>0.46</v>
      </c>
      <c r="O21" s="143">
        <v>1</v>
      </c>
    </row>
    <row r="22" spans="1:15" ht="12.75" hidden="1" customHeight="1">
      <c r="A22" s="108">
        <v>1979</v>
      </c>
      <c r="B22" s="143">
        <v>1.04</v>
      </c>
      <c r="C22" s="143">
        <v>42.39</v>
      </c>
      <c r="D22" s="143">
        <v>1.25</v>
      </c>
      <c r="E22" s="143">
        <v>8.48</v>
      </c>
      <c r="F22" s="143">
        <v>5.0999999999999996</v>
      </c>
      <c r="G22" s="143">
        <v>5.51</v>
      </c>
      <c r="H22" s="143">
        <v>2.67</v>
      </c>
      <c r="I22" s="143">
        <v>748.03</v>
      </c>
      <c r="J22" s="143">
        <v>2.92</v>
      </c>
      <c r="K22" s="143">
        <v>8.1999999999999993</v>
      </c>
      <c r="L22" s="143">
        <v>68.150000000000006</v>
      </c>
      <c r="M22" s="143">
        <v>6.91</v>
      </c>
      <c r="N22" s="143">
        <v>0.48</v>
      </c>
      <c r="O22" s="143">
        <v>1</v>
      </c>
    </row>
    <row r="23" spans="1:15" ht="12.75" customHeight="1">
      <c r="A23" s="108">
        <v>1980</v>
      </c>
      <c r="B23" s="268">
        <v>1.05</v>
      </c>
      <c r="C23" s="268">
        <v>40.29</v>
      </c>
      <c r="D23" s="268">
        <v>1.27</v>
      </c>
      <c r="E23" s="268">
        <v>8.3800000000000008</v>
      </c>
      <c r="F23" s="268">
        <v>5.1100000000000003</v>
      </c>
      <c r="G23" s="268">
        <v>5.62</v>
      </c>
      <c r="H23" s="268">
        <v>2.56</v>
      </c>
      <c r="I23" s="268">
        <v>825.86</v>
      </c>
      <c r="J23" s="268">
        <v>2.82</v>
      </c>
      <c r="K23" s="268">
        <v>8.4700000000000006</v>
      </c>
      <c r="L23" s="268">
        <v>70.540000000000006</v>
      </c>
      <c r="M23" s="268">
        <v>7.05</v>
      </c>
      <c r="N23" s="268">
        <v>0.52</v>
      </c>
      <c r="O23" s="268">
        <v>1</v>
      </c>
    </row>
    <row r="24" spans="1:15" ht="12.75" customHeight="1">
      <c r="A24" s="108">
        <v>1981</v>
      </c>
      <c r="B24" s="268">
        <v>1.04</v>
      </c>
      <c r="C24" s="268">
        <v>38.520000000000003</v>
      </c>
      <c r="D24" s="268">
        <v>1.27</v>
      </c>
      <c r="E24" s="268">
        <v>8.36</v>
      </c>
      <c r="F24" s="268">
        <v>5.14</v>
      </c>
      <c r="G24" s="268">
        <v>5.7</v>
      </c>
      <c r="H24" s="268">
        <v>2.4</v>
      </c>
      <c r="I24" s="268">
        <v>891.41</v>
      </c>
      <c r="J24" s="268">
        <v>2.69</v>
      </c>
      <c r="K24" s="268">
        <v>8.67</v>
      </c>
      <c r="L24" s="268">
        <v>71.97</v>
      </c>
      <c r="M24" s="268">
        <v>7</v>
      </c>
      <c r="N24" s="268">
        <v>0.53</v>
      </c>
      <c r="O24" s="268">
        <v>1</v>
      </c>
    </row>
    <row r="25" spans="1:15" ht="12.75" customHeight="1">
      <c r="A25" s="108">
        <v>1982</v>
      </c>
      <c r="B25" s="268">
        <v>1.0900000000000001</v>
      </c>
      <c r="C25" s="268">
        <v>38.770000000000003</v>
      </c>
      <c r="D25" s="268">
        <v>1.31</v>
      </c>
      <c r="E25" s="268">
        <v>8.7200000000000006</v>
      </c>
      <c r="F25" s="268">
        <v>5.28</v>
      </c>
      <c r="G25" s="268">
        <v>6.02</v>
      </c>
      <c r="H25" s="268">
        <v>2.36</v>
      </c>
      <c r="I25" s="268">
        <v>983.54</v>
      </c>
      <c r="J25" s="268">
        <v>2.67</v>
      </c>
      <c r="K25" s="268">
        <v>9.02</v>
      </c>
      <c r="L25" s="268">
        <v>77.3</v>
      </c>
      <c r="M25" s="268">
        <v>7.15</v>
      </c>
      <c r="N25" s="268">
        <v>0.54</v>
      </c>
      <c r="O25" s="268">
        <v>1</v>
      </c>
    </row>
    <row r="26" spans="1:15" ht="12.75" customHeight="1">
      <c r="A26" s="108">
        <v>1983</v>
      </c>
      <c r="B26" s="268">
        <v>1.1299999999999999</v>
      </c>
      <c r="C26" s="268">
        <v>39.28</v>
      </c>
      <c r="D26" s="268">
        <v>1.31</v>
      </c>
      <c r="E26" s="268">
        <v>8.98</v>
      </c>
      <c r="F26" s="268">
        <v>5.49</v>
      </c>
      <c r="G26" s="268">
        <v>6.32</v>
      </c>
      <c r="H26" s="268">
        <v>2.33</v>
      </c>
      <c r="I26" s="268">
        <v>1083.55</v>
      </c>
      <c r="J26" s="268">
        <v>2.61</v>
      </c>
      <c r="K26" s="268">
        <v>9.24</v>
      </c>
      <c r="L26" s="268">
        <v>82.74</v>
      </c>
      <c r="M26" s="268">
        <v>7.53</v>
      </c>
      <c r="N26" s="268">
        <v>0.54</v>
      </c>
      <c r="O26" s="268">
        <v>1</v>
      </c>
    </row>
    <row r="27" spans="1:15" ht="12.75" customHeight="1">
      <c r="A27" s="108">
        <v>1984</v>
      </c>
      <c r="B27" s="268">
        <v>1.1499999999999999</v>
      </c>
      <c r="C27" s="268">
        <v>39.47</v>
      </c>
      <c r="D27" s="268">
        <v>1.3</v>
      </c>
      <c r="E27" s="268">
        <v>9.07</v>
      </c>
      <c r="F27" s="268">
        <v>5.71</v>
      </c>
      <c r="G27" s="268">
        <v>6.49</v>
      </c>
      <c r="H27" s="268">
        <v>2.27</v>
      </c>
      <c r="I27" s="268">
        <v>1155.6099999999999</v>
      </c>
      <c r="J27" s="268">
        <v>2.5299999999999998</v>
      </c>
      <c r="K27" s="268">
        <v>9.39</v>
      </c>
      <c r="L27" s="268">
        <v>88.28</v>
      </c>
      <c r="M27" s="268">
        <v>7.74</v>
      </c>
      <c r="N27" s="268">
        <v>0.54</v>
      </c>
      <c r="O27" s="268">
        <v>1</v>
      </c>
    </row>
    <row r="28" spans="1:15" ht="12.75" customHeight="1">
      <c r="A28" s="108">
        <v>1985</v>
      </c>
      <c r="B28" s="268">
        <v>1.18</v>
      </c>
      <c r="C28" s="268">
        <v>40.44</v>
      </c>
      <c r="D28" s="268">
        <v>1.28</v>
      </c>
      <c r="E28" s="268">
        <v>9.14</v>
      </c>
      <c r="F28" s="268">
        <v>5.81</v>
      </c>
      <c r="G28" s="268">
        <v>6.64</v>
      </c>
      <c r="H28" s="268">
        <v>2.23</v>
      </c>
      <c r="I28" s="268">
        <v>1216.94</v>
      </c>
      <c r="J28" s="268">
        <v>2.4900000000000002</v>
      </c>
      <c r="K28" s="268">
        <v>9.5399999999999991</v>
      </c>
      <c r="L28" s="268">
        <v>91.83</v>
      </c>
      <c r="M28" s="268">
        <v>7.97</v>
      </c>
      <c r="N28" s="268">
        <v>0.55000000000000004</v>
      </c>
      <c r="O28" s="268">
        <v>1</v>
      </c>
    </row>
    <row r="29" spans="1:15" ht="12.75" customHeight="1">
      <c r="A29" s="108">
        <v>1986</v>
      </c>
      <c r="B29" s="268">
        <v>1.23</v>
      </c>
      <c r="C29" s="268">
        <v>40.909999999999997</v>
      </c>
      <c r="D29" s="268">
        <v>1.29</v>
      </c>
      <c r="E29" s="268">
        <v>9.33</v>
      </c>
      <c r="F29" s="268">
        <v>5.93</v>
      </c>
      <c r="G29" s="268">
        <v>6.82</v>
      </c>
      <c r="H29" s="268">
        <v>2.2400000000000002</v>
      </c>
      <c r="I29" s="268">
        <v>1280.8499999999999</v>
      </c>
      <c r="J29" s="268">
        <v>2.4300000000000002</v>
      </c>
      <c r="K29" s="268">
        <v>9.23</v>
      </c>
      <c r="L29" s="268">
        <v>99.56</v>
      </c>
      <c r="M29" s="268">
        <v>8.32</v>
      </c>
      <c r="N29" s="268">
        <v>0.55000000000000004</v>
      </c>
      <c r="O29" s="268">
        <v>1</v>
      </c>
    </row>
    <row r="30" spans="1:15" ht="12.75" customHeight="1">
      <c r="A30" s="108">
        <v>1987</v>
      </c>
      <c r="B30" s="268">
        <v>1.28</v>
      </c>
      <c r="C30" s="268">
        <v>40.47</v>
      </c>
      <c r="D30" s="268">
        <v>1.31</v>
      </c>
      <c r="E30" s="268">
        <v>9.4499999999999993</v>
      </c>
      <c r="F30" s="268">
        <v>6.01</v>
      </c>
      <c r="G30" s="268">
        <v>6.8</v>
      </c>
      <c r="H30" s="268">
        <v>2.2000000000000002</v>
      </c>
      <c r="I30" s="268">
        <v>1315.64</v>
      </c>
      <c r="J30" s="268">
        <v>2.34</v>
      </c>
      <c r="K30" s="268">
        <v>9.5500000000000007</v>
      </c>
      <c r="L30" s="268">
        <v>102</v>
      </c>
      <c r="M30" s="268">
        <v>8.43</v>
      </c>
      <c r="N30" s="268">
        <v>0.56000000000000005</v>
      </c>
      <c r="O30" s="268">
        <v>1</v>
      </c>
    </row>
    <row r="31" spans="1:15" ht="12.75" customHeight="1">
      <c r="A31" s="108">
        <v>1988</v>
      </c>
      <c r="B31" s="268">
        <v>1.34</v>
      </c>
      <c r="C31" s="268">
        <v>39.81</v>
      </c>
      <c r="D31" s="268">
        <v>1.31</v>
      </c>
      <c r="E31" s="268">
        <v>9.41</v>
      </c>
      <c r="F31" s="268">
        <v>6.19</v>
      </c>
      <c r="G31" s="268">
        <v>6.75</v>
      </c>
      <c r="H31" s="268">
        <v>2.15</v>
      </c>
      <c r="I31" s="268">
        <v>1353.03</v>
      </c>
      <c r="J31" s="268">
        <v>2.2799999999999998</v>
      </c>
      <c r="K31" s="268">
        <v>9.65</v>
      </c>
      <c r="L31" s="268">
        <v>103.79</v>
      </c>
      <c r="M31" s="268">
        <v>8.65</v>
      </c>
      <c r="N31" s="268">
        <v>0.57999999999999996</v>
      </c>
      <c r="O31" s="268">
        <v>1</v>
      </c>
    </row>
    <row r="32" spans="1:15" ht="12.75" customHeight="1">
      <c r="A32" s="108">
        <v>1989</v>
      </c>
      <c r="B32" s="268">
        <v>1.38</v>
      </c>
      <c r="C32" s="268">
        <v>39.909999999999997</v>
      </c>
      <c r="D32" s="268">
        <v>1.32</v>
      </c>
      <c r="E32" s="268">
        <v>9.48</v>
      </c>
      <c r="F32" s="268">
        <v>6.29</v>
      </c>
      <c r="G32" s="268">
        <v>6.69</v>
      </c>
      <c r="H32" s="268">
        <v>2.11</v>
      </c>
      <c r="I32" s="268">
        <v>1377.54</v>
      </c>
      <c r="J32" s="268">
        <v>2.21</v>
      </c>
      <c r="K32" s="268">
        <v>9.7799999999999994</v>
      </c>
      <c r="L32" s="268">
        <v>106.47</v>
      </c>
      <c r="M32" s="268">
        <v>8.9499999999999993</v>
      </c>
      <c r="N32" s="268">
        <v>0.59</v>
      </c>
      <c r="O32" s="268">
        <v>1</v>
      </c>
    </row>
    <row r="33" spans="1:15" ht="12.75" customHeight="1">
      <c r="A33" s="108">
        <v>1990</v>
      </c>
      <c r="B33" s="268">
        <v>1.39</v>
      </c>
      <c r="C33" s="268">
        <v>39.450000000000003</v>
      </c>
      <c r="D33" s="268">
        <v>1.3</v>
      </c>
      <c r="E33" s="268">
        <v>9.39</v>
      </c>
      <c r="F33" s="268">
        <v>6.38</v>
      </c>
      <c r="G33" s="268">
        <v>6.61</v>
      </c>
      <c r="H33" s="268">
        <v>2.09</v>
      </c>
      <c r="I33" s="268">
        <v>1421</v>
      </c>
      <c r="J33" s="268">
        <v>2.17</v>
      </c>
      <c r="K33" s="268">
        <v>9.73</v>
      </c>
      <c r="L33" s="268">
        <v>109.5</v>
      </c>
      <c r="M33" s="268">
        <v>9.34</v>
      </c>
      <c r="N33" s="268">
        <v>0.6</v>
      </c>
      <c r="O33" s="268">
        <v>1</v>
      </c>
    </row>
    <row r="34" spans="1:15" ht="12.75" customHeight="1">
      <c r="A34" s="108">
        <v>1991</v>
      </c>
      <c r="B34" s="268">
        <v>1.37</v>
      </c>
      <c r="C34" s="268">
        <v>39.18</v>
      </c>
      <c r="D34" s="268">
        <v>1.29</v>
      </c>
      <c r="E34" s="268">
        <v>9.18</v>
      </c>
      <c r="F34" s="268">
        <v>6.3</v>
      </c>
      <c r="G34" s="268">
        <v>6.51</v>
      </c>
      <c r="H34" s="268">
        <v>2.09</v>
      </c>
      <c r="I34" s="268">
        <v>1463.33</v>
      </c>
      <c r="J34" s="268">
        <v>2.19</v>
      </c>
      <c r="K34" s="268">
        <v>9.6</v>
      </c>
      <c r="L34" s="268">
        <v>110.45</v>
      </c>
      <c r="M34" s="268">
        <v>9.9499999999999993</v>
      </c>
      <c r="N34" s="268">
        <v>0.64</v>
      </c>
      <c r="O34" s="268">
        <v>1</v>
      </c>
    </row>
    <row r="35" spans="1:15" ht="12.75" customHeight="1">
      <c r="A35" s="108">
        <v>1992</v>
      </c>
      <c r="B35" s="268">
        <v>1.37</v>
      </c>
      <c r="C35" s="268">
        <v>37.78</v>
      </c>
      <c r="D35" s="268">
        <v>1.28</v>
      </c>
      <c r="E35" s="268">
        <v>9.15</v>
      </c>
      <c r="F35" s="268">
        <v>6.35</v>
      </c>
      <c r="G35" s="268">
        <v>6.42</v>
      </c>
      <c r="H35" s="268">
        <v>2.0699999999999998</v>
      </c>
      <c r="I35" s="268">
        <v>1458.66</v>
      </c>
      <c r="J35" s="268">
        <v>2.14</v>
      </c>
      <c r="K35" s="268">
        <v>8.98</v>
      </c>
      <c r="L35" s="268">
        <v>114.77</v>
      </c>
      <c r="M35" s="268">
        <v>9.8000000000000007</v>
      </c>
      <c r="N35" s="268">
        <v>0.62</v>
      </c>
      <c r="O35" s="268">
        <v>1</v>
      </c>
    </row>
    <row r="36" spans="1:15" ht="12.75" customHeight="1">
      <c r="A36" s="108">
        <v>1993</v>
      </c>
      <c r="B36" s="268">
        <v>1.35</v>
      </c>
      <c r="C36" s="268">
        <v>37.299999999999997</v>
      </c>
      <c r="D36" s="268">
        <v>1.26</v>
      </c>
      <c r="E36" s="268">
        <v>8.7899999999999991</v>
      </c>
      <c r="F36" s="268">
        <v>6.09</v>
      </c>
      <c r="G36" s="268">
        <v>6.57</v>
      </c>
      <c r="H36" s="268">
        <v>2.1</v>
      </c>
      <c r="I36" s="268">
        <v>1533.83</v>
      </c>
      <c r="J36" s="268">
        <v>2.13</v>
      </c>
      <c r="K36" s="268">
        <v>8.93</v>
      </c>
      <c r="L36" s="268">
        <v>116.96</v>
      </c>
      <c r="M36" s="268">
        <v>9.83</v>
      </c>
      <c r="N36" s="268">
        <v>0.64</v>
      </c>
      <c r="O36" s="268">
        <v>1</v>
      </c>
    </row>
    <row r="37" spans="1:15" ht="12.75" customHeight="1">
      <c r="A37" s="108">
        <v>1994</v>
      </c>
      <c r="B37" s="268">
        <v>1.34</v>
      </c>
      <c r="C37" s="268">
        <v>37.28</v>
      </c>
      <c r="D37" s="268">
        <v>1.25</v>
      </c>
      <c r="E37" s="268">
        <v>8.7100000000000009</v>
      </c>
      <c r="F37" s="268">
        <v>6.15</v>
      </c>
      <c r="G37" s="268">
        <v>6.62</v>
      </c>
      <c r="H37" s="268">
        <v>2.0699999999999998</v>
      </c>
      <c r="I37" s="268">
        <v>1532.91</v>
      </c>
      <c r="J37" s="268">
        <v>2.12</v>
      </c>
      <c r="K37" s="268">
        <v>9.1199999999999992</v>
      </c>
      <c r="L37" s="268">
        <v>121.28</v>
      </c>
      <c r="M37" s="268">
        <v>9.9</v>
      </c>
      <c r="N37" s="268">
        <v>0.65</v>
      </c>
      <c r="O37" s="268">
        <v>1</v>
      </c>
    </row>
    <row r="38" spans="1:15" ht="12.75" customHeight="1">
      <c r="A38" s="108">
        <v>1995</v>
      </c>
      <c r="B38" s="268">
        <v>1.29</v>
      </c>
      <c r="C38" s="268">
        <v>36.74</v>
      </c>
      <c r="D38" s="268">
        <v>1.18</v>
      </c>
      <c r="E38" s="268">
        <v>8.42</v>
      </c>
      <c r="F38" s="268">
        <v>5.86</v>
      </c>
      <c r="G38" s="268">
        <v>6.46</v>
      </c>
      <c r="H38" s="268">
        <v>2.02</v>
      </c>
      <c r="I38" s="268">
        <v>1550.31</v>
      </c>
      <c r="J38" s="268">
        <v>2.0299999999999998</v>
      </c>
      <c r="K38" s="268">
        <v>9.14</v>
      </c>
      <c r="L38" s="268">
        <v>122.08</v>
      </c>
      <c r="M38" s="268">
        <v>9.73</v>
      </c>
      <c r="N38" s="268">
        <v>0.65</v>
      </c>
      <c r="O38" s="268">
        <v>1</v>
      </c>
    </row>
    <row r="39" spans="1:15" ht="12.75" customHeight="1">
      <c r="A39" s="108">
        <v>1996</v>
      </c>
      <c r="B39" s="268">
        <v>1.3</v>
      </c>
      <c r="C39" s="268">
        <v>36.82</v>
      </c>
      <c r="D39" s="268">
        <v>1.19</v>
      </c>
      <c r="E39" s="268">
        <v>8.33</v>
      </c>
      <c r="F39" s="268">
        <v>5.89</v>
      </c>
      <c r="G39" s="268">
        <v>6.57</v>
      </c>
      <c r="H39" s="268">
        <v>2.0299999999999998</v>
      </c>
      <c r="I39" s="268">
        <v>1582.99</v>
      </c>
      <c r="J39" s="268">
        <v>2.0499999999999998</v>
      </c>
      <c r="K39" s="268">
        <v>9.11</v>
      </c>
      <c r="L39" s="268">
        <v>123.68</v>
      </c>
      <c r="M39" s="268">
        <v>9.68</v>
      </c>
      <c r="N39" s="268">
        <v>0.64</v>
      </c>
      <c r="O39" s="268">
        <v>1</v>
      </c>
    </row>
    <row r="40" spans="1:15" ht="12.75" customHeight="1">
      <c r="A40" s="108">
        <v>1997</v>
      </c>
      <c r="B40" s="268">
        <v>1.32</v>
      </c>
      <c r="C40" s="268">
        <v>37.47</v>
      </c>
      <c r="D40" s="268">
        <v>1.19</v>
      </c>
      <c r="E40" s="268">
        <v>8.5500000000000007</v>
      </c>
      <c r="F40" s="268">
        <v>6.04</v>
      </c>
      <c r="G40" s="268">
        <v>6.72</v>
      </c>
      <c r="H40" s="268">
        <v>2.0099999999999998</v>
      </c>
      <c r="I40" s="268">
        <v>1643.53</v>
      </c>
      <c r="J40" s="268">
        <v>2.0299999999999998</v>
      </c>
      <c r="K40" s="268">
        <v>9.32</v>
      </c>
      <c r="L40" s="268">
        <v>126.85</v>
      </c>
      <c r="M40" s="268">
        <v>9.7899999999999991</v>
      </c>
      <c r="N40" s="268">
        <v>0.65</v>
      </c>
      <c r="O40" s="268">
        <v>1</v>
      </c>
    </row>
    <row r="41" spans="1:15" ht="12.75" customHeight="1">
      <c r="A41" s="108">
        <v>1998</v>
      </c>
      <c r="B41" s="268">
        <v>1.31</v>
      </c>
      <c r="C41" s="268">
        <v>37.39</v>
      </c>
      <c r="D41" s="268">
        <v>1.1599999999999999</v>
      </c>
      <c r="E41" s="268">
        <v>8.58</v>
      </c>
      <c r="F41" s="268">
        <v>6.14</v>
      </c>
      <c r="G41" s="268">
        <v>6.71</v>
      </c>
      <c r="H41" s="268">
        <v>2.0099999999999998</v>
      </c>
      <c r="I41" s="268">
        <v>1620.27</v>
      </c>
      <c r="J41" s="268">
        <v>2</v>
      </c>
      <c r="K41" s="268">
        <v>9.57</v>
      </c>
      <c r="L41" s="268">
        <v>130.59</v>
      </c>
      <c r="M41" s="268">
        <v>9.85</v>
      </c>
      <c r="N41" s="268">
        <v>0.65</v>
      </c>
      <c r="O41" s="268">
        <v>1</v>
      </c>
    </row>
    <row r="42" spans="1:15" ht="12.75" customHeight="1">
      <c r="A42" s="108">
        <v>1999</v>
      </c>
      <c r="B42" s="268">
        <v>1.3</v>
      </c>
      <c r="C42" s="268">
        <v>37.1</v>
      </c>
      <c r="D42" s="268">
        <v>1.17</v>
      </c>
      <c r="E42" s="268">
        <v>8.5399999999999991</v>
      </c>
      <c r="F42" s="268">
        <v>6.15</v>
      </c>
      <c r="G42" s="268">
        <v>6.63</v>
      </c>
      <c r="H42" s="268">
        <v>1.98</v>
      </c>
      <c r="I42" s="268">
        <v>1601.08</v>
      </c>
      <c r="J42" s="268">
        <v>1.99</v>
      </c>
      <c r="K42" s="268">
        <v>9.5</v>
      </c>
      <c r="L42" s="268">
        <v>130.49</v>
      </c>
      <c r="M42" s="268">
        <v>9.7799999999999994</v>
      </c>
      <c r="N42" s="268">
        <v>0.66</v>
      </c>
      <c r="O42" s="268">
        <v>1</v>
      </c>
    </row>
    <row r="43" spans="1:15" ht="12.75" customHeight="1">
      <c r="A43" s="107">
        <v>2000</v>
      </c>
      <c r="B43" s="268">
        <v>1.31</v>
      </c>
      <c r="C43" s="268">
        <v>37</v>
      </c>
      <c r="D43" s="268">
        <v>1.18</v>
      </c>
      <c r="E43" s="268">
        <v>8.59</v>
      </c>
      <c r="F43" s="268">
        <v>6.1</v>
      </c>
      <c r="G43" s="268">
        <v>6.55</v>
      </c>
      <c r="H43" s="268">
        <v>1.94</v>
      </c>
      <c r="I43" s="268">
        <v>1597</v>
      </c>
      <c r="J43" s="268">
        <v>2.0099999999999998</v>
      </c>
      <c r="K43" s="268">
        <v>10.8</v>
      </c>
      <c r="L43" s="268">
        <v>132</v>
      </c>
      <c r="M43" s="268">
        <v>9.65</v>
      </c>
      <c r="N43" s="268">
        <v>0.65</v>
      </c>
      <c r="O43" s="268">
        <v>1</v>
      </c>
    </row>
    <row r="44" spans="1:15" ht="12.75" customHeight="1">
      <c r="A44" s="107" t="s">
        <v>538</v>
      </c>
    </row>
  </sheetData>
  <phoneticPr fontId="0" type="noConversion"/>
  <pageMargins left="0.74803149606299213" right="0.74803149606299213" top="0.98425196850393704" bottom="0.98425196850393704" header="0.51181102362204722" footer="0.51181102362204722"/>
  <pageSetup scale="97" orientation="landscape" horizontalDpi="4294967292" verticalDpi="300" r:id="rId1"/>
  <headerFooter alignWithMargins="0"/>
</worksheet>
</file>

<file path=xl/worksheets/sheet66.xml><?xml version="1.0" encoding="utf-8"?>
<worksheet xmlns="http://schemas.openxmlformats.org/spreadsheetml/2006/main" xmlns:r="http://schemas.openxmlformats.org/officeDocument/2006/relationships">
  <sheetPr codeName="Sheet66">
    <pageSetUpPr fitToPage="1"/>
  </sheetPr>
  <dimension ref="A1:O55"/>
  <sheetViews>
    <sheetView showOutlineSymbols="0" view="pageBreakPreview" zoomScaleSheetLayoutView="100" workbookViewId="0">
      <pane xSplit="1" ySplit="2" topLeftCell="B41"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5" style="411" customWidth="1"/>
    <col min="2" max="15" width="8.7109375" style="411" customWidth="1"/>
    <col min="16" max="16384" width="3.85546875" style="411"/>
  </cols>
  <sheetData>
    <row r="1" spans="1:15" ht="12.75" customHeight="1">
      <c r="A1" s="411" t="s">
        <v>230</v>
      </c>
    </row>
    <row r="2" spans="1:15" ht="28.9" customHeight="1">
      <c r="A2" s="411" t="s">
        <v>471</v>
      </c>
      <c r="B2" s="91" t="s">
        <v>472</v>
      </c>
      <c r="C2" s="91" t="s">
        <v>474</v>
      </c>
      <c r="D2" s="91" t="s">
        <v>475</v>
      </c>
      <c r="E2" s="91" t="s">
        <v>479</v>
      </c>
      <c r="F2" s="91" t="s">
        <v>480</v>
      </c>
      <c r="G2" s="91" t="s">
        <v>481</v>
      </c>
      <c r="H2" s="91" t="s">
        <v>482</v>
      </c>
      <c r="I2" s="91" t="s">
        <v>487</v>
      </c>
      <c r="J2" s="91" t="s">
        <v>492</v>
      </c>
      <c r="K2" s="91" t="s">
        <v>494</v>
      </c>
      <c r="L2" s="91" t="s">
        <v>497</v>
      </c>
      <c r="M2" s="91" t="s">
        <v>498</v>
      </c>
      <c r="N2" s="91" t="s">
        <v>501</v>
      </c>
      <c r="O2" s="91" t="s">
        <v>502</v>
      </c>
    </row>
    <row r="3" spans="1:15" ht="12.75" hidden="1" customHeight="1">
      <c r="A3" s="445">
        <v>1960</v>
      </c>
      <c r="B3" s="451"/>
      <c r="C3" s="451"/>
      <c r="D3" s="451"/>
      <c r="E3" s="451"/>
      <c r="F3" s="451"/>
      <c r="G3" s="451"/>
      <c r="H3" s="451"/>
      <c r="I3" s="451"/>
      <c r="J3" s="451"/>
      <c r="K3" s="451"/>
      <c r="L3" s="451"/>
      <c r="M3" s="451"/>
      <c r="N3" s="451"/>
      <c r="O3" s="451"/>
    </row>
    <row r="4" spans="1:15" s="447" customFormat="1" ht="12.75" hidden="1" customHeight="1">
      <c r="A4" s="445">
        <v>1961</v>
      </c>
      <c r="B4" s="451"/>
      <c r="C4" s="451"/>
      <c r="D4" s="451"/>
      <c r="E4" s="451"/>
      <c r="F4" s="451"/>
      <c r="G4" s="451"/>
      <c r="H4" s="451"/>
      <c r="I4" s="451"/>
      <c r="J4" s="451"/>
      <c r="K4" s="451"/>
      <c r="L4" s="451"/>
      <c r="M4" s="451"/>
      <c r="N4" s="451"/>
      <c r="O4" s="451"/>
    </row>
    <row r="5" spans="1:15" s="447" customFormat="1" ht="12.75" hidden="1" customHeight="1">
      <c r="A5" s="445">
        <v>1962</v>
      </c>
      <c r="B5" s="451"/>
      <c r="C5" s="451"/>
      <c r="D5" s="451"/>
      <c r="E5" s="451"/>
      <c r="F5" s="451"/>
      <c r="G5" s="451"/>
      <c r="H5" s="451"/>
      <c r="I5" s="451"/>
      <c r="J5" s="451"/>
      <c r="K5" s="451"/>
      <c r="L5" s="451"/>
      <c r="M5" s="451"/>
      <c r="N5" s="451"/>
      <c r="O5" s="451"/>
    </row>
    <row r="6" spans="1:15" s="447" customFormat="1" ht="12.75" hidden="1" customHeight="1">
      <c r="A6" s="445">
        <v>1963</v>
      </c>
      <c r="B6" s="451"/>
      <c r="C6" s="451"/>
      <c r="D6" s="451"/>
      <c r="E6" s="451"/>
      <c r="F6" s="451"/>
      <c r="G6" s="451"/>
      <c r="H6" s="451"/>
      <c r="I6" s="451"/>
      <c r="J6" s="451"/>
      <c r="K6" s="451"/>
      <c r="L6" s="451"/>
      <c r="M6" s="451"/>
      <c r="N6" s="451"/>
      <c r="O6" s="451"/>
    </row>
    <row r="7" spans="1:15" s="447" customFormat="1" ht="12.75" hidden="1" customHeight="1">
      <c r="A7" s="445">
        <v>1964</v>
      </c>
      <c r="B7" s="451"/>
      <c r="C7" s="451"/>
      <c r="D7" s="451"/>
      <c r="E7" s="451"/>
      <c r="F7" s="451"/>
      <c r="G7" s="451"/>
      <c r="H7" s="451"/>
      <c r="I7" s="451"/>
      <c r="J7" s="451"/>
      <c r="K7" s="451"/>
      <c r="L7" s="451"/>
      <c r="M7" s="451"/>
      <c r="N7" s="451"/>
      <c r="O7" s="451"/>
    </row>
    <row r="8" spans="1:15" ht="12.75" hidden="1" customHeight="1">
      <c r="A8" s="445">
        <v>1965</v>
      </c>
      <c r="B8" s="451"/>
      <c r="C8" s="451"/>
      <c r="D8" s="451"/>
      <c r="E8" s="451"/>
      <c r="F8" s="451"/>
      <c r="G8" s="451"/>
      <c r="H8" s="451"/>
      <c r="I8" s="451"/>
      <c r="J8" s="451"/>
      <c r="K8" s="451"/>
      <c r="L8" s="451"/>
      <c r="M8" s="451"/>
      <c r="N8" s="451"/>
      <c r="O8" s="451"/>
    </row>
    <row r="9" spans="1:15" s="447" customFormat="1" ht="12.75" hidden="1" customHeight="1">
      <c r="A9" s="445">
        <v>1966</v>
      </c>
      <c r="B9" s="451"/>
      <c r="C9" s="451"/>
      <c r="D9" s="451"/>
      <c r="E9" s="451"/>
      <c r="F9" s="451"/>
      <c r="G9" s="451"/>
      <c r="H9" s="451"/>
      <c r="I9" s="451"/>
      <c r="J9" s="451"/>
      <c r="K9" s="451"/>
      <c r="L9" s="451"/>
      <c r="M9" s="451"/>
      <c r="N9" s="451"/>
      <c r="O9" s="451"/>
    </row>
    <row r="10" spans="1:15" s="447" customFormat="1" ht="12.75" hidden="1" customHeight="1">
      <c r="A10" s="445">
        <v>1967</v>
      </c>
      <c r="B10" s="451"/>
      <c r="C10" s="451"/>
      <c r="D10" s="451"/>
      <c r="E10" s="451"/>
      <c r="F10" s="451"/>
      <c r="G10" s="451"/>
      <c r="H10" s="451"/>
      <c r="I10" s="451"/>
      <c r="J10" s="451"/>
      <c r="K10" s="451"/>
      <c r="L10" s="451"/>
      <c r="M10" s="451"/>
      <c r="N10" s="451"/>
      <c r="O10" s="451"/>
    </row>
    <row r="11" spans="1:15" s="447" customFormat="1" ht="12.75" hidden="1" customHeight="1">
      <c r="A11" s="445">
        <v>1968</v>
      </c>
      <c r="B11" s="451"/>
      <c r="C11" s="451"/>
      <c r="D11" s="451"/>
      <c r="E11" s="451"/>
      <c r="F11" s="451"/>
      <c r="G11" s="451"/>
      <c r="H11" s="451"/>
      <c r="I11" s="451"/>
      <c r="J11" s="451"/>
      <c r="K11" s="451"/>
      <c r="L11" s="451"/>
      <c r="M11" s="451"/>
      <c r="N11" s="451"/>
      <c r="O11" s="451"/>
    </row>
    <row r="12" spans="1:15" s="447" customFormat="1" ht="12.75" hidden="1" customHeight="1">
      <c r="A12" s="445">
        <v>1969</v>
      </c>
      <c r="B12" s="451"/>
      <c r="C12" s="451"/>
      <c r="D12" s="451"/>
      <c r="E12" s="451"/>
      <c r="F12" s="451"/>
      <c r="G12" s="451"/>
      <c r="H12" s="451"/>
      <c r="I12" s="451"/>
      <c r="J12" s="451"/>
      <c r="K12" s="451"/>
      <c r="L12" s="451"/>
      <c r="M12" s="451"/>
      <c r="N12" s="451"/>
      <c r="O12" s="451"/>
    </row>
    <row r="13" spans="1:15" ht="12.75" hidden="1" customHeight="1">
      <c r="A13" s="445">
        <v>1970</v>
      </c>
      <c r="B13" s="451"/>
      <c r="C13" s="451">
        <f>'A20-1'!C14/'A7'!$O13*100</f>
        <v>20259.388025170731</v>
      </c>
      <c r="D13" s="451">
        <f>'A20-1'!D14/'A7'!$O13*100</f>
        <v>23467.773006536587</v>
      </c>
      <c r="E13" s="451">
        <f>'A20-1'!E14/'A7'!$O13*100</f>
        <v>17340.605767707315</v>
      </c>
      <c r="F13" s="451">
        <f>'A20-1'!F14/'A7'!$O13*100</f>
        <v>12891.246245560975</v>
      </c>
      <c r="G13" s="451">
        <f>'A20-1'!G14/'A7'!$O13*100</f>
        <v>19365.246876975612</v>
      </c>
      <c r="H13" s="451">
        <f>'A20-1'!H14/'A7'!$O13*100</f>
        <v>19478.168701365856</v>
      </c>
      <c r="I13" s="451">
        <f>'A20-1'!I14/'A7'!$O13*100</f>
        <v>19138.531805756098</v>
      </c>
      <c r="J13" s="451">
        <f>'A20-1'!J14/'A7'!$O13*100</f>
        <v>22352.018239317073</v>
      </c>
      <c r="K13" s="451">
        <f>'A20-1'!K14/'A7'!$O13*100</f>
        <v>17574.430193658536</v>
      </c>
      <c r="L13" s="451"/>
      <c r="M13" s="451"/>
      <c r="N13" s="451">
        <f>'A20-1'!N14/'A7'!$O13*100</f>
        <v>15526.558414536586</v>
      </c>
      <c r="O13" s="451">
        <f>'A20-1'!O14/'A7'!$O13*100</f>
        <v>29581.919741756097</v>
      </c>
    </row>
    <row r="14" spans="1:15" s="447" customFormat="1" ht="12.75" hidden="1" customHeight="1">
      <c r="A14" s="445">
        <v>1971</v>
      </c>
      <c r="B14" s="451"/>
      <c r="C14" s="451">
        <f>'A20-1'!C15/'A7'!$O14*100</f>
        <v>21402.893929405422</v>
      </c>
      <c r="D14" s="451">
        <f>'A20-1'!D15/'A7'!$O14*100</f>
        <v>24239.091166247526</v>
      </c>
      <c r="E14" s="451">
        <f>'A20-1'!E15/'A7'!$O14*100</f>
        <v>18179.609738638403</v>
      </c>
      <c r="F14" s="451">
        <f>'A20-1'!F15/'A7'!$O14*100</f>
        <v>13769.832740704149</v>
      </c>
      <c r="G14" s="451">
        <f>'A20-1'!G15/'A7'!$O14*100</f>
        <v>20231.192381893299</v>
      </c>
      <c r="H14" s="451">
        <f>'A20-1'!H15/'A7'!$O14*100</f>
        <v>20417.814019669477</v>
      </c>
      <c r="I14" s="451">
        <f>'A20-1'!I15/'A7'!$O14*100</f>
        <v>20465.421333303395</v>
      </c>
      <c r="J14" s="451">
        <f>'A20-1'!J15/'A7'!$O14*100</f>
        <v>23499.382933806355</v>
      </c>
      <c r="K14" s="451">
        <f>'A20-1'!K15/'A7'!$O14*100</f>
        <v>18792.176079576071</v>
      </c>
      <c r="L14" s="451"/>
      <c r="M14" s="451"/>
      <c r="N14" s="451">
        <f>'A20-1'!N15/'A7'!$O14*100</f>
        <v>15802.61246631938</v>
      </c>
      <c r="O14" s="451">
        <f>'A20-1'!O15/'A7'!$O14*100</f>
        <v>29970.944636249329</v>
      </c>
    </row>
    <row r="15" spans="1:15" s="447" customFormat="1" ht="12.75" hidden="1" customHeight="1">
      <c r="A15" s="445">
        <v>1972</v>
      </c>
      <c r="B15" s="451"/>
      <c r="C15" s="451">
        <f>'A20-1'!C16/'A7'!$O15*100</f>
        <v>22974.679830749148</v>
      </c>
      <c r="D15" s="451">
        <f>'A20-1'!D16/'A7'!$O15*100</f>
        <v>24861.988755181988</v>
      </c>
      <c r="E15" s="451">
        <f>'A20-1'!E16/'A7'!$O15*100</f>
        <v>17994.27390696916</v>
      </c>
      <c r="F15" s="451">
        <f>'A20-1'!F16/'A7'!$O15*100</f>
        <v>14430.497682715853</v>
      </c>
      <c r="G15" s="451">
        <f>'A20-1'!G16/'A7'!$O15*100</f>
        <v>20823.170218867315</v>
      </c>
      <c r="H15" s="451">
        <f>'A20-1'!H16/'A7'!$O15*100</f>
        <v>21212.838693977479</v>
      </c>
      <c r="I15" s="451">
        <f>'A20-1'!I16/'A7'!$O15*100</f>
        <v>20911.377574016653</v>
      </c>
      <c r="J15" s="451">
        <f>'A20-1'!J16/'A7'!$O15*100</f>
        <v>24485.333228986456</v>
      </c>
      <c r="K15" s="451">
        <f>'A20-1'!K16/'A7'!$O15*100</f>
        <v>19204.634099069695</v>
      </c>
      <c r="L15" s="451"/>
      <c r="M15" s="451"/>
      <c r="N15" s="451">
        <f>'A20-1'!N16/'A7'!$O15*100</f>
        <v>16636.17593406235</v>
      </c>
      <c r="O15" s="451">
        <f>'A20-1'!O16/'A7'!$O15*100</f>
        <v>30714.49782976988</v>
      </c>
    </row>
    <row r="16" spans="1:15" s="447" customFormat="1" ht="12.75" hidden="1" customHeight="1">
      <c r="A16" s="445">
        <v>1973</v>
      </c>
      <c r="B16" s="451"/>
      <c r="C16" s="451">
        <f>'A20-1'!C17/'A7'!$O16*100</f>
        <v>24553.321512045553</v>
      </c>
      <c r="D16" s="451">
        <f>'A20-1'!D17/'A7'!$O16*100</f>
        <v>25223.01363527522</v>
      </c>
      <c r="E16" s="451">
        <f>'A20-1'!E17/'A7'!$O16*100</f>
        <v>18621.616348664036</v>
      </c>
      <c r="F16" s="451">
        <f>'A20-1'!F17/'A7'!$O16*100</f>
        <v>15135.787421229375</v>
      </c>
      <c r="G16" s="451">
        <f>'A20-1'!G17/'A7'!$O16*100</f>
        <v>21807.118066287047</v>
      </c>
      <c r="H16" s="451">
        <f>'A20-1'!H17/'A7'!$O16*100</f>
        <v>22042.643862753685</v>
      </c>
      <c r="I16" s="451">
        <f>'A20-1'!I17/'A7'!$O16*100</f>
        <v>21596.617180318292</v>
      </c>
      <c r="J16" s="451">
        <f>'A20-1'!J17/'A7'!$O16*100</f>
        <v>25752.223082493794</v>
      </c>
      <c r="K16" s="451">
        <f>'A20-1'!K17/'A7'!$O16*100</f>
        <v>19915.777882318584</v>
      </c>
      <c r="L16" s="451"/>
      <c r="M16" s="451"/>
      <c r="N16" s="451">
        <f>'A20-1'!N17/'A7'!$O16*100</f>
        <v>17322.206591911225</v>
      </c>
      <c r="O16" s="451">
        <f>'A20-1'!O17/'A7'!$O16*100</f>
        <v>31457.503559643745</v>
      </c>
    </row>
    <row r="17" spans="1:15" s="447" customFormat="1" ht="12.75" hidden="1" customHeight="1">
      <c r="A17" s="445">
        <v>1974</v>
      </c>
      <c r="B17" s="451"/>
      <c r="C17" s="451">
        <f>'A20-1'!C18/'A7'!$O17*100</f>
        <v>26026.87104467168</v>
      </c>
      <c r="D17" s="451">
        <f>'A20-1'!D18/'A7'!$O17*100</f>
        <v>26302.062460979538</v>
      </c>
      <c r="E17" s="451">
        <f>'A20-1'!E18/'A7'!$O17*100</f>
        <v>19532.618224165763</v>
      </c>
      <c r="F17" s="451">
        <f>'A20-1'!F18/'A7'!$O17*100</f>
        <v>15884.43317680301</v>
      </c>
      <c r="G17" s="451">
        <f>'A20-1'!G18/'A7'!$O17*100</f>
        <v>22834.84315984929</v>
      </c>
      <c r="H17" s="451">
        <f>'A20-1'!H18/'A7'!$O17*100</f>
        <v>22980.793505651225</v>
      </c>
      <c r="I17" s="451">
        <f>'A20-1'!I18/'A7'!$O17*100</f>
        <v>22111.360651776096</v>
      </c>
      <c r="J17" s="451">
        <f>'A20-1'!J18/'A7'!$O17*100</f>
        <v>27597.836927341217</v>
      </c>
      <c r="K17" s="451">
        <f>'A20-1'!K18/'A7'!$O17*100</f>
        <v>20796.801581808388</v>
      </c>
      <c r="L17" s="451"/>
      <c r="M17" s="451"/>
      <c r="N17" s="451">
        <f>'A20-1'!N18/'A7'!$O17*100</f>
        <v>17768.831282292784</v>
      </c>
      <c r="O17" s="451">
        <f>'A20-1'!O18/'A7'!$O17*100</f>
        <v>31117.155616254026</v>
      </c>
    </row>
    <row r="18" spans="1:15" ht="12.75" hidden="1" customHeight="1">
      <c r="A18" s="445">
        <v>1975</v>
      </c>
      <c r="B18" s="451"/>
      <c r="C18" s="451">
        <f>'A20-1'!C19/'A7'!$O18*100</f>
        <v>26705.57985283251</v>
      </c>
      <c r="D18" s="451">
        <f>'A20-1'!D19/'A7'!$O18*100</f>
        <v>26770.94479002463</v>
      </c>
      <c r="E18" s="451">
        <f>'A20-1'!E19/'A7'!$O18*100</f>
        <v>19986.938651108376</v>
      </c>
      <c r="F18" s="451">
        <f>'A20-1'!F19/'A7'!$O18*100</f>
        <v>16843.65417142857</v>
      </c>
      <c r="G18" s="451">
        <f>'A20-1'!G19/'A7'!$O18*100</f>
        <v>24039.941355972904</v>
      </c>
      <c r="H18" s="451">
        <f>'A20-1'!H19/'A7'!$O18*100</f>
        <v>23072.99589125616</v>
      </c>
      <c r="I18" s="451">
        <f>'A20-1'!I19/'A7'!$O18*100</f>
        <v>22471.983465332512</v>
      </c>
      <c r="J18" s="451">
        <f>'A20-1'!J19/'A7'!$O18*100</f>
        <v>28240.26009051724</v>
      </c>
      <c r="K18" s="451">
        <f>'A20-1'!K19/'A7'!$O18*100</f>
        <v>21549.268625923643</v>
      </c>
      <c r="L18" s="451"/>
      <c r="M18" s="451"/>
      <c r="N18" s="451">
        <f>'A20-1'!N19/'A7'!$O18*100</f>
        <v>18746.021398275861</v>
      </c>
      <c r="O18" s="451">
        <f>'A20-1'!O19/'A7'!$O18*100</f>
        <v>30691.655919950739</v>
      </c>
    </row>
    <row r="19" spans="1:15" s="447" customFormat="1" ht="12.75" hidden="1" customHeight="1">
      <c r="A19" s="445">
        <v>1976</v>
      </c>
      <c r="B19" s="451"/>
      <c r="C19" s="451">
        <f>'A20-1'!C20/'A7'!$O19*100</f>
        <v>28647.092667698085</v>
      </c>
      <c r="D19" s="451">
        <f>'A20-1'!D20/'A7'!$O19*100</f>
        <v>28032.50402254393</v>
      </c>
      <c r="E19" s="451">
        <f>'A20-1'!E20/'A7'!$O19*100</f>
        <v>20360.475848712565</v>
      </c>
      <c r="F19" s="451">
        <f>'A20-1'!F20/'A7'!$O19*100</f>
        <v>17366.286832246657</v>
      </c>
      <c r="G19" s="451">
        <f>'A20-1'!G20/'A7'!$O19*100</f>
        <v>25063.133639076139</v>
      </c>
      <c r="H19" s="451">
        <f>'A20-1'!H20/'A7'!$O19*100</f>
        <v>23908.397305779643</v>
      </c>
      <c r="I19" s="451">
        <f>'A20-1'!I20/'A7'!$O19*100</f>
        <v>23020.527270969167</v>
      </c>
      <c r="J19" s="451">
        <f>'A20-1'!J20/'A7'!$O19*100</f>
        <v>28501.358531329424</v>
      </c>
      <c r="K19" s="451">
        <f>'A20-1'!K20/'A7'!$O19*100</f>
        <v>22175.65279091612</v>
      </c>
      <c r="L19" s="451"/>
      <c r="M19" s="451"/>
      <c r="N19" s="451">
        <f>'A20-1'!N20/'A7'!$O19*100</f>
        <v>18516.675048624158</v>
      </c>
      <c r="O19" s="451">
        <f>'A20-1'!O20/'A7'!$O19*100</f>
        <v>31313.863001436624</v>
      </c>
    </row>
    <row r="20" spans="1:15" s="447" customFormat="1" ht="12.75" hidden="1" customHeight="1">
      <c r="A20" s="445">
        <v>1977</v>
      </c>
      <c r="B20" s="451">
        <f>'A20-1'!B21/'A7'!$O20*100</f>
        <v>27658.157483989475</v>
      </c>
      <c r="C20" s="451">
        <f>'A20-1'!C21/'A7'!$O20*100</f>
        <v>29222.755215211244</v>
      </c>
      <c r="D20" s="451">
        <f>'A20-1'!D21/'A7'!$O20*100</f>
        <v>28199.009551705309</v>
      </c>
      <c r="E20" s="451">
        <f>'A20-1'!E21/'A7'!$O20*100</f>
        <v>20724.373558556323</v>
      </c>
      <c r="F20" s="451">
        <f>'A20-1'!F21/'A7'!$O20*100</f>
        <v>17027.10545152162</v>
      </c>
      <c r="G20" s="451">
        <f>'A20-1'!G21/'A7'!$O20*100</f>
        <v>25739.041245097553</v>
      </c>
      <c r="H20" s="451">
        <f>'A20-1'!H21/'A7'!$O20*100</f>
        <v>24822.641696867398</v>
      </c>
      <c r="I20" s="451">
        <f>'A20-1'!I21/'A7'!$O20*100</f>
        <v>23812.876319316882</v>
      </c>
      <c r="J20" s="451">
        <f>'A20-1'!J21/'A7'!$O20*100</f>
        <v>29349.022722533886</v>
      </c>
      <c r="K20" s="451">
        <f>'A20-1'!K21/'A7'!$O20*100</f>
        <v>22411.388949510998</v>
      </c>
      <c r="L20" s="451"/>
      <c r="M20" s="451"/>
      <c r="N20" s="451">
        <f>'A20-1'!N21/'A7'!$O20*100</f>
        <v>17872.095478826392</v>
      </c>
      <c r="O20" s="451">
        <f>'A20-1'!O21/'A7'!$O20*100</f>
        <v>31706.468932135238</v>
      </c>
    </row>
    <row r="21" spans="1:15" s="447" customFormat="1" ht="12.75" hidden="1" customHeight="1">
      <c r="A21" s="445">
        <v>1978</v>
      </c>
      <c r="B21" s="451">
        <f>'A20-1'!B22/'A7'!$O21*100</f>
        <v>27390.60391541131</v>
      </c>
      <c r="C21" s="451">
        <f>'A20-1'!C22/'A7'!$O21*100</f>
        <v>30087.993488954282</v>
      </c>
      <c r="D21" s="451">
        <f>'A20-1'!D22/'A7'!$O21*100</f>
        <v>27535.713322060699</v>
      </c>
      <c r="E21" s="451">
        <f>'A20-1'!E22/'A7'!$O21*100</f>
        <v>21073.060660766834</v>
      </c>
      <c r="F21" s="451">
        <f>'A20-1'!F22/'A7'!$O21*100</f>
        <v>16720.52895173262</v>
      </c>
      <c r="G21" s="451">
        <f>'A20-1'!G22/'A7'!$O21*100</f>
        <v>26587.885459176952</v>
      </c>
      <c r="H21" s="451">
        <f>'A20-1'!H22/'A7'!$O21*100</f>
        <v>25637.978978435596</v>
      </c>
      <c r="I21" s="451">
        <f>'A20-1'!I22/'A7'!$O21*100</f>
        <v>24681.311519609997</v>
      </c>
      <c r="J21" s="451">
        <f>'A20-1'!J22/'A7'!$O21*100</f>
        <v>30160.132468707456</v>
      </c>
      <c r="K21" s="451">
        <f>'A20-1'!K22/'A7'!$O21*100</f>
        <v>22340.525249681588</v>
      </c>
      <c r="L21" s="451"/>
      <c r="M21" s="451"/>
      <c r="N21" s="451">
        <f>'A20-1'!N22/'A7'!$O21*100</f>
        <v>18512.568859326278</v>
      </c>
      <c r="O21" s="451">
        <f>'A20-1'!O22/'A7'!$O21*100</f>
        <v>32168.536803109491</v>
      </c>
    </row>
    <row r="22" spans="1:15" s="447" customFormat="1" ht="12.75" hidden="1" customHeight="1">
      <c r="A22" s="445">
        <v>1979</v>
      </c>
      <c r="B22" s="451">
        <f>'A20-1'!B23/'A7'!$O22*100</f>
        <v>26998.584839457657</v>
      </c>
      <c r="C22" s="451">
        <f>'A20-1'!C23/'A7'!$O22*100</f>
        <v>30823.47072194931</v>
      </c>
      <c r="D22" s="451">
        <f>'A20-1'!D23/'A7'!$O22*100</f>
        <v>27297.67551346041</v>
      </c>
      <c r="E22" s="451">
        <f>'A20-1'!E23/'A7'!$O22*100</f>
        <v>21308.912543918261</v>
      </c>
      <c r="F22" s="451">
        <f>'A20-1'!F23/'A7'!$O22*100</f>
        <v>17435.34185120849</v>
      </c>
      <c r="G22" s="451">
        <f>'A20-1'!G23/'A7'!$O22*100</f>
        <v>27196.867511888388</v>
      </c>
      <c r="H22" s="451">
        <f>'A20-1'!H23/'A7'!$O22*100</f>
        <v>25748.444407938696</v>
      </c>
      <c r="I22" s="451">
        <f>'A20-1'!I23/'A7'!$O22*100</f>
        <v>25775.999941835333</v>
      </c>
      <c r="J22" s="451">
        <f>'A20-1'!J23/'A7'!$O22*100</f>
        <v>30473.834633130286</v>
      </c>
      <c r="K22" s="451">
        <f>'A20-1'!K23/'A7'!$O22*100</f>
        <v>21926.386806052273</v>
      </c>
      <c r="L22" s="451"/>
      <c r="M22" s="451"/>
      <c r="N22" s="451">
        <f>'A20-1'!N23/'A7'!$O22*100</f>
        <v>18871.249813480059</v>
      </c>
      <c r="O22" s="451">
        <f>'A20-1'!O23/'A7'!$O22*100</f>
        <v>32445.166416977805</v>
      </c>
    </row>
    <row r="23" spans="1:15" ht="18" customHeight="1">
      <c r="A23" s="445">
        <v>1980</v>
      </c>
      <c r="B23" s="451">
        <f>'A20-1'!B24/'A7'!$O23*100</f>
        <v>28063.63234105318</v>
      </c>
      <c r="C23" s="451">
        <f>'A20-1'!C24/'A7'!$O23*100</f>
        <v>30226.193719181418</v>
      </c>
      <c r="D23" s="451">
        <f>'A20-1'!D24/'A7'!$O23*100</f>
        <v>27532.249711654447</v>
      </c>
      <c r="E23" s="451">
        <f>'A20-1'!E24/'A7'!$O23*100</f>
        <v>21801.440692083452</v>
      </c>
      <c r="F23" s="451">
        <f>'A20-1'!F24/'A7'!$O23*100</f>
        <v>18170.863033207184</v>
      </c>
      <c r="G23" s="451">
        <f>'A20-1'!G24/'A7'!$O23*100</f>
        <v>28059.767604981465</v>
      </c>
      <c r="H23" s="451">
        <f>'A20-1'!H24/'A7'!$O23*100</f>
        <v>26195.775668854985</v>
      </c>
      <c r="I23" s="451">
        <f>'A20-1'!I24/'A7'!$O23*100</f>
        <v>26572.197246147516</v>
      </c>
      <c r="J23" s="451">
        <f>'A20-1'!J24/'A7'!$O23*100</f>
        <v>30459.675803206188</v>
      </c>
      <c r="K23" s="451">
        <f>'A20-1'!K24/'A7'!$O23*100</f>
        <v>22305.082691890511</v>
      </c>
      <c r="L23" s="451">
        <f>'A20-1'!L24/'A7'!$O23*100</f>
        <v>23242.058223738462</v>
      </c>
      <c r="M23" s="451">
        <f>'A20-1'!M24/'A7'!$O23*100</f>
        <v>23296.815554751596</v>
      </c>
      <c r="N23" s="451">
        <f>'A20-1'!N24/'A7'!$O23*100</f>
        <v>19978.678800875881</v>
      </c>
      <c r="O23" s="451">
        <f>'A20-1'!O24/'A7'!$O23*100</f>
        <v>32720.955175320076</v>
      </c>
    </row>
    <row r="24" spans="1:15" s="447" customFormat="1" ht="18" customHeight="1">
      <c r="A24" s="445">
        <v>1981</v>
      </c>
      <c r="B24" s="451">
        <f>'A20-1'!B25/'A7'!$O24*100</f>
        <v>29758.018873210163</v>
      </c>
      <c r="C24" s="451">
        <f>'A20-1'!C25/'A7'!$O24*100</f>
        <v>30018.554158582232</v>
      </c>
      <c r="D24" s="451">
        <f>'A20-1'!D25/'A7'!$O24*100</f>
        <v>27421.117935207367</v>
      </c>
      <c r="E24" s="451">
        <f>'A20-1'!E25/'A7'!$O24*100</f>
        <v>21248.983341155319</v>
      </c>
      <c r="F24" s="451">
        <f>'A20-1'!F25/'A7'!$O24*100</f>
        <v>18529.552863460111</v>
      </c>
      <c r="G24" s="451">
        <f>'A20-1'!G25/'A7'!$O24*100</f>
        <v>27937.329801490334</v>
      </c>
      <c r="H24" s="451">
        <f>'A20-1'!H25/'A7'!$O24*100</f>
        <v>25684.233021204051</v>
      </c>
      <c r="I24" s="451">
        <f>'A20-1'!I25/'A7'!$O24*100</f>
        <v>27367.468324408917</v>
      </c>
      <c r="J24" s="451">
        <f>'A20-1'!J25/'A7'!$O24*100</f>
        <v>29570.347166278418</v>
      </c>
      <c r="K24" s="451">
        <f>'A20-1'!K25/'A7'!$O24*100</f>
        <v>21891.35163865719</v>
      </c>
      <c r="L24" s="451">
        <f>'A20-1'!L25/'A7'!$O24*100</f>
        <v>23389.174702389526</v>
      </c>
      <c r="M24" s="451">
        <f>'A20-1'!M25/'A7'!$O24*100</f>
        <v>22285.6761438703</v>
      </c>
      <c r="N24" s="451">
        <f>'A20-1'!N25/'A7'!$O24*100</f>
        <v>20298.749860977885</v>
      </c>
      <c r="O24" s="451">
        <f>'A20-1'!O25/'A7'!$O24*100</f>
        <v>32664.492484183051</v>
      </c>
    </row>
    <row r="25" spans="1:15" s="447" customFormat="1" ht="18" customHeight="1">
      <c r="A25" s="445">
        <v>1982</v>
      </c>
      <c r="B25" s="451">
        <f>'A20-1'!B26/'A7'!$O25*100</f>
        <v>30342.51308078974</v>
      </c>
      <c r="C25" s="451">
        <f>'A20-1'!C26/'A7'!$O25*100</f>
        <v>29913.913083892614</v>
      </c>
      <c r="D25" s="451">
        <f>'A20-1'!D26/'A7'!$O25*100</f>
        <v>27473.922733179246</v>
      </c>
      <c r="E25" s="451">
        <f>'A20-1'!E26/'A7'!$O25*100</f>
        <v>21530.60859403474</v>
      </c>
      <c r="F25" s="451">
        <f>'A20-1'!F26/'A7'!$O25*100</f>
        <v>18512.874542803984</v>
      </c>
      <c r="G25" s="451">
        <f>'A20-1'!G26/'A7'!$O25*100</f>
        <v>28391.395101938793</v>
      </c>
      <c r="H25" s="451">
        <f>'A20-1'!H26/'A7'!$O25*100</f>
        <v>25271.290887808711</v>
      </c>
      <c r="I25" s="451">
        <f>'A20-1'!I26/'A7'!$O25*100</f>
        <v>27031.839914889777</v>
      </c>
      <c r="J25" s="451">
        <f>'A20-1'!J26/'A7'!$O25*100</f>
        <v>29425.296917662359</v>
      </c>
      <c r="K25" s="451">
        <f>'A20-1'!K26/'A7'!$O25*100</f>
        <v>21782.82702604276</v>
      </c>
      <c r="L25" s="451">
        <f>'A20-1'!L26/'A7'!$O25*100</f>
        <v>23130.020291340126</v>
      </c>
      <c r="M25" s="451">
        <f>'A20-1'!M26/'A7'!$O25*100</f>
        <v>21977.14959435835</v>
      </c>
      <c r="N25" s="451">
        <f>'A20-1'!N26/'A7'!$O25*100</f>
        <v>20259.7646071206</v>
      </c>
      <c r="O25" s="451">
        <f>'A20-1'!O26/'A7'!$O25*100</f>
        <v>32809.453061435786</v>
      </c>
    </row>
    <row r="26" spans="1:15" s="447" customFormat="1" ht="18" customHeight="1">
      <c r="A26" s="445">
        <v>1983</v>
      </c>
      <c r="B26" s="451">
        <f>'A20-1'!B27/'A7'!$O26*100</f>
        <v>28536.128822158906</v>
      </c>
      <c r="C26" s="451">
        <f>'A20-1'!C27/'A7'!$O26*100</f>
        <v>29789.75762548413</v>
      </c>
      <c r="D26" s="451">
        <f>'A20-1'!D27/'A7'!$O26*100</f>
        <v>26879.159515367843</v>
      </c>
      <c r="E26" s="451">
        <f>'A20-1'!E27/'A7'!$O26*100</f>
        <v>22077.443578575658</v>
      </c>
      <c r="F26" s="451">
        <f>'A20-1'!F27/'A7'!$O26*100</f>
        <v>18969.002985109542</v>
      </c>
      <c r="G26" s="451">
        <f>'A20-1'!G27/'A7'!$O26*100</f>
        <v>28616.119169094098</v>
      </c>
      <c r="H26" s="451">
        <f>'A20-1'!H27/'A7'!$O26*100</f>
        <v>25350.994229580458</v>
      </c>
      <c r="I26" s="451">
        <f>'A20-1'!I27/'A7'!$O26*100</f>
        <v>27248.550716957085</v>
      </c>
      <c r="J26" s="451">
        <f>'A20-1'!J27/'A7'!$O26*100</f>
        <v>29470.905289347298</v>
      </c>
      <c r="K26" s="451">
        <f>'A20-1'!K27/'A7'!$O26*100</f>
        <v>21862.056514991054</v>
      </c>
      <c r="L26" s="451">
        <f>'A20-1'!L27/'A7'!$O26*100</f>
        <v>23523.492835186938</v>
      </c>
      <c r="M26" s="451">
        <f>'A20-1'!M27/'A7'!$O26*100</f>
        <v>22118.376260006407</v>
      </c>
      <c r="N26" s="451">
        <f>'A20-1'!N27/'A7'!$O26*100</f>
        <v>20850.894118580316</v>
      </c>
      <c r="O26" s="451">
        <f>'A20-1'!O27/'A7'!$O26*100</f>
        <v>33094.34631790514</v>
      </c>
    </row>
    <row r="27" spans="1:15" s="447" customFormat="1" ht="18" customHeight="1">
      <c r="A27" s="445">
        <v>1984</v>
      </c>
      <c r="B27" s="451">
        <f>'A20-1'!B28/'A7'!$O27*100</f>
        <v>28310.091401148988</v>
      </c>
      <c r="C27" s="451">
        <f>'A20-1'!C28/'A7'!$O27*100</f>
        <v>30309.801080197009</v>
      </c>
      <c r="D27" s="451">
        <f>'A20-1'!D28/'A7'!$O27*100</f>
        <v>27065.300073508886</v>
      </c>
      <c r="E27" s="451">
        <f>'A20-1'!E28/'A7'!$O27*100</f>
        <v>21912.288275338113</v>
      </c>
      <c r="F27" s="451">
        <f>'A20-1'!F28/'A7'!$O27*100</f>
        <v>19607.98351633265</v>
      </c>
      <c r="G27" s="451">
        <f>'A20-1'!G28/'A7'!$O27*100</f>
        <v>28561.09247425132</v>
      </c>
      <c r="H27" s="451">
        <f>'A20-1'!H28/'A7'!$O27*100</f>
        <v>25460.80536855782</v>
      </c>
      <c r="I27" s="451">
        <f>'A20-1'!I28/'A7'!$O27*100</f>
        <v>27390.516227018066</v>
      </c>
      <c r="J27" s="451">
        <f>'A20-1'!J28/'A7'!$O27*100</f>
        <v>28617.551756265173</v>
      </c>
      <c r="K27" s="451">
        <f>'A20-1'!K28/'A7'!$O27*100</f>
        <v>22312.046120930263</v>
      </c>
      <c r="L27" s="451">
        <f>'A20-1'!L28/'A7'!$O27*100</f>
        <v>23461.511377097602</v>
      </c>
      <c r="M27" s="451">
        <f>'A20-1'!M28/'A7'!$O27*100</f>
        <v>22303.566675084148</v>
      </c>
      <c r="N27" s="451">
        <f>'A20-1'!N28/'A7'!$O27*100</f>
        <v>20916.657118625819</v>
      </c>
      <c r="O27" s="451">
        <f>'A20-1'!O28/'A7'!$O27*100</f>
        <v>33756.177794701151</v>
      </c>
    </row>
    <row r="28" spans="1:15" ht="18" customHeight="1">
      <c r="A28" s="445">
        <v>1985</v>
      </c>
      <c r="B28" s="451">
        <f>'A20-1'!B29/'A7'!$O28*100</f>
        <v>28340.758377111037</v>
      </c>
      <c r="C28" s="451">
        <f>'A20-1'!C29/'A7'!$O28*100</f>
        <v>30339.68716409538</v>
      </c>
      <c r="D28" s="451">
        <f>'A20-1'!D29/'A7'!$O28*100</f>
        <v>27372.245204089439</v>
      </c>
      <c r="E28" s="451">
        <f>'A20-1'!E29/'A7'!$O28*100</f>
        <v>22252.191599300633</v>
      </c>
      <c r="F28" s="451">
        <f>'A20-1'!F29/'A7'!$O28*100</f>
        <v>20548.210584210443</v>
      </c>
      <c r="G28" s="451">
        <f>'A20-1'!G29/'A7'!$O28*100</f>
        <v>28572.002962167448</v>
      </c>
      <c r="H28" s="451">
        <f>'A20-1'!H29/'A7'!$O28*100</f>
        <v>25732.471584688039</v>
      </c>
      <c r="I28" s="451">
        <f>'A20-1'!I29/'A7'!$O28*100</f>
        <v>27674.136652160843</v>
      </c>
      <c r="J28" s="451">
        <f>'A20-1'!J29/'A7'!$O28*100</f>
        <v>28413.767818742355</v>
      </c>
      <c r="K28" s="451">
        <f>'A20-1'!K29/'A7'!$O28*100</f>
        <v>22726.551286363774</v>
      </c>
      <c r="L28" s="451">
        <f>'A20-1'!L29/'A7'!$O28*100</f>
        <v>23721.124854000813</v>
      </c>
      <c r="M28" s="451">
        <f>'A20-1'!M29/'A7'!$O28*100</f>
        <v>22643.263655612736</v>
      </c>
      <c r="N28" s="451">
        <f>'A20-1'!N29/'A7'!$O28*100</f>
        <v>21424.251853950387</v>
      </c>
      <c r="O28" s="451">
        <f>'A20-1'!O29/'A7'!$O28*100</f>
        <v>34388.181712676167</v>
      </c>
    </row>
    <row r="29" spans="1:15" s="447" customFormat="1" ht="18" customHeight="1">
      <c r="A29" s="445">
        <v>1986</v>
      </c>
      <c r="B29" s="451">
        <f>'A20-1'!B30/'A7'!$O29*100</f>
        <v>27894.307720060737</v>
      </c>
      <c r="C29" s="451">
        <f>'A20-1'!C30/'A7'!$O29*100</f>
        <v>31363.987826450564</v>
      </c>
      <c r="D29" s="451">
        <f>'A20-1'!D30/'A7'!$O29*100</f>
        <v>27036.399186980834</v>
      </c>
      <c r="E29" s="451">
        <f>'A20-1'!E30/'A7'!$O29*100</f>
        <v>23149.439291650004</v>
      </c>
      <c r="F29" s="451">
        <f>'A20-1'!F30/'A7'!$O29*100</f>
        <v>21250.11381055828</v>
      </c>
      <c r="G29" s="451">
        <f>'A20-1'!G30/'A7'!$O29*100</f>
        <v>29028.556844803843</v>
      </c>
      <c r="H29" s="451">
        <f>'A20-1'!H30/'A7'!$O29*100</f>
        <v>26888.34398344174</v>
      </c>
      <c r="I29" s="451">
        <f>'A20-1'!I30/'A7'!$O29*100</f>
        <v>28045.702514657107</v>
      </c>
      <c r="J29" s="451">
        <f>'A20-1'!J30/'A7'!$O29*100</f>
        <v>29042.507035296239</v>
      </c>
      <c r="K29" s="451">
        <f>'A20-1'!K30/'A7'!$O29*100</f>
        <v>23200.364532498035</v>
      </c>
      <c r="L29" s="451">
        <f>'A20-1'!L30/'A7'!$O29*100</f>
        <v>23803.77368125135</v>
      </c>
      <c r="M29" s="451">
        <f>'A20-1'!M30/'A7'!$O29*100</f>
        <v>23172.498114914502</v>
      </c>
      <c r="N29" s="451">
        <f>'A20-1'!N30/'A7'!$O29*100</f>
        <v>22210.337831683995</v>
      </c>
      <c r="O29" s="451">
        <f>'A20-1'!O30/'A7'!$O29*100</f>
        <v>34848.209949596108</v>
      </c>
    </row>
    <row r="30" spans="1:15" s="447" customFormat="1" ht="18" customHeight="1">
      <c r="A30" s="445">
        <v>1987</v>
      </c>
      <c r="B30" s="451">
        <f>'A20-1'!B31/'A7'!$O30*100</f>
        <v>27784.524051656706</v>
      </c>
      <c r="C30" s="451">
        <f>'A20-1'!C31/'A7'!$O30*100</f>
        <v>31685.1904891659</v>
      </c>
      <c r="D30" s="451">
        <f>'A20-1'!D31/'A7'!$O30*100</f>
        <v>27606.614959075625</v>
      </c>
      <c r="E30" s="451">
        <f>'A20-1'!E31/'A7'!$O30*100</f>
        <v>24247.889515495339</v>
      </c>
      <c r="F30" s="451">
        <f>'A20-1'!F31/'A7'!$O30*100</f>
        <v>22380.446382580889</v>
      </c>
      <c r="G30" s="451">
        <f>'A20-1'!G31/'A7'!$O30*100</f>
        <v>29304.568058499281</v>
      </c>
      <c r="H30" s="451">
        <f>'A20-1'!H31/'A7'!$O30*100</f>
        <v>27889.166795861838</v>
      </c>
      <c r="I30" s="451">
        <f>'A20-1'!I31/'A7'!$O30*100</f>
        <v>29036.609257469565</v>
      </c>
      <c r="J30" s="451">
        <f>'A20-1'!J31/'A7'!$O30*100</f>
        <v>29771.586271288113</v>
      </c>
      <c r="K30" s="451">
        <f>'A20-1'!K31/'A7'!$O30*100</f>
        <v>23692.258994590356</v>
      </c>
      <c r="L30" s="451">
        <f>'A20-1'!L31/'A7'!$O30*100</f>
        <v>24325.468064868764</v>
      </c>
      <c r="M30" s="451">
        <f>'A20-1'!M31/'A7'!$O30*100</f>
        <v>23553.07762472942</v>
      </c>
      <c r="N30" s="451">
        <f>'A20-1'!N31/'A7'!$O30*100</f>
        <v>22838.539023781326</v>
      </c>
      <c r="O30" s="451">
        <f>'A20-1'!O31/'A7'!$O30*100</f>
        <v>35321.402644551243</v>
      </c>
    </row>
    <row r="31" spans="1:15" s="447" customFormat="1" ht="18" customHeight="1">
      <c r="A31" s="445">
        <v>1988</v>
      </c>
      <c r="B31" s="451">
        <f>'A20-1'!B32/'A7'!$O31*100</f>
        <v>27880.042718270692</v>
      </c>
      <c r="C31" s="451">
        <f>'A20-1'!C32/'A7'!$O31*100</f>
        <v>32134.586876911835</v>
      </c>
      <c r="D31" s="451">
        <f>'A20-1'!D32/'A7'!$O31*100</f>
        <v>28279.765508789125</v>
      </c>
      <c r="E31" s="451">
        <f>'A20-1'!E32/'A7'!$O31*100</f>
        <v>24702.611746474118</v>
      </c>
      <c r="F31" s="451">
        <f>'A20-1'!F32/'A7'!$O31*100</f>
        <v>23445.895890280142</v>
      </c>
      <c r="G31" s="451">
        <f>'A20-1'!G32/'A7'!$O31*100</f>
        <v>29924.824335591398</v>
      </c>
      <c r="H31" s="451">
        <f>'A20-1'!H32/'A7'!$O31*100</f>
        <v>28222.231256499195</v>
      </c>
      <c r="I31" s="451">
        <f>'A20-1'!I32/'A7'!$O31*100</f>
        <v>29843.815896649598</v>
      </c>
      <c r="J31" s="451">
        <f>'A20-1'!J32/'A7'!$O31*100</f>
        <v>29901.006107872472</v>
      </c>
      <c r="K31" s="451">
        <f>'A20-1'!K32/'A7'!$O31*100</f>
        <v>24004.684744914779</v>
      </c>
      <c r="L31" s="451">
        <f>'A20-1'!L32/'A7'!$O31*100</f>
        <v>25067.110024666024</v>
      </c>
      <c r="M31" s="451">
        <f>'A20-1'!M32/'A7'!$O31*100</f>
        <v>23819.216337635848</v>
      </c>
      <c r="N31" s="451">
        <f>'A20-1'!N32/'A7'!$O31*100</f>
        <v>23714.314084323662</v>
      </c>
      <c r="O31" s="451">
        <f>'A20-1'!O32/'A7'!$O31*100</f>
        <v>36109.888780246081</v>
      </c>
    </row>
    <row r="32" spans="1:15" s="447" customFormat="1" ht="18" customHeight="1">
      <c r="A32" s="445">
        <v>1989</v>
      </c>
      <c r="B32" s="451">
        <f>'A20-1'!B33/'A7'!$O32*100</f>
        <v>28266.049928259294</v>
      </c>
      <c r="C32" s="451">
        <f>'A20-1'!C33/'A7'!$O32*100</f>
        <v>32866.616052857367</v>
      </c>
      <c r="D32" s="451">
        <f>'A20-1'!D33/'A7'!$O32*100</f>
        <v>28688.452285715863</v>
      </c>
      <c r="E32" s="451">
        <f>'A20-1'!E33/'A7'!$O32*100</f>
        <v>24678.339150116873</v>
      </c>
      <c r="F32" s="451">
        <f>'A20-1'!F33/'A7'!$O32*100</f>
        <v>24681.0037872455</v>
      </c>
      <c r="G32" s="451">
        <f>'A20-1'!G33/'A7'!$O32*100</f>
        <v>30084.059169197379</v>
      </c>
      <c r="H32" s="451">
        <f>'A20-1'!H33/'A7'!$O32*100</f>
        <v>28021.89777030169</v>
      </c>
      <c r="I32" s="451">
        <f>'A20-1'!I33/'A7'!$O32*100</f>
        <v>30556.222668821498</v>
      </c>
      <c r="J32" s="451">
        <f>'A20-1'!J33/'A7'!$O32*100</f>
        <v>29599.260954767204</v>
      </c>
      <c r="K32" s="451">
        <f>'A20-1'!K33/'A7'!$O32*100</f>
        <v>23970.361639339553</v>
      </c>
      <c r="L32" s="451">
        <f>'A20-1'!L33/'A7'!$O32*100</f>
        <v>25344.944663370828</v>
      </c>
      <c r="M32" s="451">
        <f>'A20-1'!M33/'A7'!$O32*100</f>
        <v>24011.186952485798</v>
      </c>
      <c r="N32" s="451">
        <f>'A20-1'!N33/'A7'!$O32*100</f>
        <v>24495.511894497446</v>
      </c>
      <c r="O32" s="451">
        <f>'A20-1'!O33/'A7'!$O32*100</f>
        <v>36132.084230875589</v>
      </c>
    </row>
    <row r="33" spans="1:15" ht="18" customHeight="1">
      <c r="A33" s="445">
        <v>1990</v>
      </c>
      <c r="B33" s="451">
        <f>'A20-1'!B34/'A7'!$O33*100</f>
        <v>28151.512379572076</v>
      </c>
      <c r="C33" s="451">
        <f>'A20-1'!C34/'A7'!$O33*100</f>
        <v>34351.723492777215</v>
      </c>
      <c r="D33" s="451">
        <f>'A20-1'!D34/'A7'!$O33*100</f>
        <v>28985.80375063945</v>
      </c>
      <c r="E33" s="451">
        <f>'A20-1'!E34/'A7'!$O33*100</f>
        <v>25464.90684903305</v>
      </c>
      <c r="F33" s="451">
        <f>'A20-1'!F34/'A7'!$O33*100</f>
        <v>25581.040129325964</v>
      </c>
      <c r="G33" s="451">
        <f>'A20-1'!G34/'A7'!$O33*100</f>
        <v>31080.437652872162</v>
      </c>
      <c r="H33" s="451">
        <f>'A20-1'!H34/'A7'!$O33*100</f>
        <v>28661.119108738181</v>
      </c>
      <c r="I33" s="451">
        <f>'A20-1'!I34/'A7'!$O33*100</f>
        <v>31746.193991868749</v>
      </c>
      <c r="J33" s="451">
        <f>'A20-1'!J34/'A7'!$O33*100</f>
        <v>30180.573511133105</v>
      </c>
      <c r="K33" s="451">
        <f>'A20-1'!K34/'A7'!$O33*100</f>
        <v>24068.938420609884</v>
      </c>
      <c r="L33" s="451">
        <f>'A20-1'!L34/'A7'!$O33*100</f>
        <v>26348.040237042136</v>
      </c>
      <c r="M33" s="451">
        <f>'A20-1'!M34/'A7'!$O33*100</f>
        <v>24186.48740579802</v>
      </c>
      <c r="N33" s="451">
        <f>'A20-1'!N34/'A7'!$O33*100</f>
        <v>25177.390748800422</v>
      </c>
      <c r="O33" s="451">
        <f>'A20-1'!O34/'A7'!$O33*100</f>
        <v>36524.401512555887</v>
      </c>
    </row>
    <row r="34" spans="1:15" s="447" customFormat="1" ht="18" customHeight="1">
      <c r="A34" s="445">
        <v>1991</v>
      </c>
      <c r="B34" s="451">
        <f>'A20-1'!B35/'A7'!$O34*100</f>
        <v>28253.116677544927</v>
      </c>
      <c r="C34" s="451">
        <f>'A20-1'!C35/'A7'!$O34*100</f>
        <v>35921.268025982259</v>
      </c>
      <c r="D34" s="451">
        <f>'A20-1'!D35/'A7'!$O34*100</f>
        <v>28998.158358107088</v>
      </c>
      <c r="E34" s="451">
        <f>'A20-1'!E35/'A7'!$O34*100</f>
        <v>25790.488853086241</v>
      </c>
      <c r="F34" s="451">
        <f>'A20-1'!F35/'A7'!$O34*100</f>
        <v>25825.009623417787</v>
      </c>
      <c r="G34" s="451">
        <f>'A20-1'!G35/'A7'!$O34*100</f>
        <v>31332.613597117739</v>
      </c>
      <c r="H34" s="451">
        <f>'A20-1'!H35/'A7'!$O34*100</f>
        <v>29504.75540458658</v>
      </c>
      <c r="I34" s="451">
        <f>'A20-1'!I35/'A7'!$O34*100</f>
        <v>31974.993920855995</v>
      </c>
      <c r="J34" s="451">
        <f>'A20-1'!J35/'A7'!$O34*100</f>
        <v>30329.389273337609</v>
      </c>
      <c r="K34" s="451">
        <f>'A20-1'!K35/'A7'!$O34*100</f>
        <v>24455.938633016147</v>
      </c>
      <c r="L34" s="451">
        <f>'A20-1'!L35/'A7'!$O34*100</f>
        <v>27250.686615994266</v>
      </c>
      <c r="M34" s="451">
        <f>'A20-1'!M35/'A7'!$O34*100</f>
        <v>24438.444906491728</v>
      </c>
      <c r="N34" s="451">
        <f>'A20-1'!N35/'A7'!$O34*100</f>
        <v>25586.387169433005</v>
      </c>
      <c r="O34" s="451">
        <f>'A20-1'!O35/'A7'!$O34*100</f>
        <v>36920.141689490527</v>
      </c>
    </row>
    <row r="35" spans="1:15" s="447" customFormat="1" ht="18" customHeight="1">
      <c r="A35" s="445">
        <v>1992</v>
      </c>
      <c r="B35" s="451">
        <f>'A20-1'!B36/'A7'!$O35*100</f>
        <v>29232.540462205056</v>
      </c>
      <c r="C35" s="451">
        <f>'A20-1'!C36/'A7'!$O35*100</f>
        <v>37343.002193990171</v>
      </c>
      <c r="D35" s="451">
        <f>'A20-1'!D36/'A7'!$O35*100</f>
        <v>29648.253734865084</v>
      </c>
      <c r="E35" s="451">
        <f>'A20-1'!E36/'A7'!$O35*100</f>
        <v>26747.941503012102</v>
      </c>
      <c r="F35" s="451">
        <f>'A20-1'!F36/'A7'!$O35*100</f>
        <v>25645.768661645678</v>
      </c>
      <c r="G35" s="451">
        <f>'A20-1'!G36/'A7'!$O35*100</f>
        <v>31947.947135901057</v>
      </c>
      <c r="H35" s="451">
        <f>'A20-1'!H36/'A7'!$O35*100</f>
        <v>31440.082157841909</v>
      </c>
      <c r="I35" s="451">
        <f>'A20-1'!I36/'A7'!$O35*100</f>
        <v>32220.372496697717</v>
      </c>
      <c r="J35" s="451">
        <f>'A20-1'!J36/'A7'!$O35*100</f>
        <v>30926.288344250661</v>
      </c>
      <c r="K35" s="451">
        <f>'A20-1'!K36/'A7'!$O35*100</f>
        <v>24985.305647176669</v>
      </c>
      <c r="L35" s="451">
        <f>'A20-1'!L36/'A7'!$O35*100</f>
        <v>28595.966486217869</v>
      </c>
      <c r="M35" s="451">
        <f>'A20-1'!M36/'A7'!$O35*100</f>
        <v>24975.558614505066</v>
      </c>
      <c r="N35" s="451">
        <f>'A20-1'!N36/'A7'!$O35*100</f>
        <v>26018.358919615297</v>
      </c>
      <c r="O35" s="451">
        <f>'A20-1'!O36/'A7'!$O35*100</f>
        <v>37767.851894843203</v>
      </c>
    </row>
    <row r="36" spans="1:15" s="447" customFormat="1" ht="18" customHeight="1">
      <c r="A36" s="445">
        <v>1993</v>
      </c>
      <c r="B36" s="451">
        <f>'A20-1'!B37/'A7'!$O36*100</f>
        <v>29238.682249583995</v>
      </c>
      <c r="C36" s="451">
        <f>'A20-1'!C37/'A7'!$O36*100</f>
        <v>38098.079682226293</v>
      </c>
      <c r="D36" s="451">
        <f>'A20-1'!D37/'A7'!$O36*100</f>
        <v>29394.93704173787</v>
      </c>
      <c r="E36" s="451">
        <f>'A20-1'!E37/'A7'!$O36*100</f>
        <v>27056.338760530856</v>
      </c>
      <c r="F36" s="451">
        <f>'A20-1'!F37/'A7'!$O36*100</f>
        <v>24766.656500913996</v>
      </c>
      <c r="G36" s="451">
        <f>'A20-1'!G37/'A7'!$O36*100</f>
        <v>32146.596395691591</v>
      </c>
      <c r="H36" s="451">
        <f>'A20-1'!H37/'A7'!$O36*100</f>
        <v>31650.161663723116</v>
      </c>
      <c r="I36" s="451">
        <f>'A20-1'!I37/'A7'!$O36*100</f>
        <v>31785.63536169205</v>
      </c>
      <c r="J36" s="451">
        <f>'A20-1'!J37/'A7'!$O36*100</f>
        <v>31103.813780236313</v>
      </c>
      <c r="K36" s="451">
        <f>'A20-1'!K37/'A7'!$O36*100</f>
        <v>24725.966801231287</v>
      </c>
      <c r="L36" s="451">
        <f>'A20-1'!L37/'A7'!$O36*100</f>
        <v>29148.97454911394</v>
      </c>
      <c r="M36" s="451">
        <f>'A20-1'!M37/'A7'!$O36*100</f>
        <v>25569.142134700887</v>
      </c>
      <c r="N36" s="451">
        <f>'A20-1'!N37/'A7'!$O36*100</f>
        <v>26014.757233398148</v>
      </c>
      <c r="O36" s="451">
        <f>'A20-1'!O37/'A7'!$O36*100</f>
        <v>38259.342786064852</v>
      </c>
    </row>
    <row r="37" spans="1:15" s="447" customFormat="1" ht="18" customHeight="1">
      <c r="A37" s="445">
        <v>1994</v>
      </c>
      <c r="B37" s="451">
        <f>'A20-1'!B38/'A7'!$O37*100</f>
        <v>29188.152136649598</v>
      </c>
      <c r="C37" s="451">
        <f>'A20-1'!C38/'A7'!$O37*100</f>
        <v>38899.91490321848</v>
      </c>
      <c r="D37" s="451">
        <f>'A20-1'!D38/'A7'!$O37*100</f>
        <v>29299.307149663175</v>
      </c>
      <c r="E37" s="451">
        <f>'A20-1'!E38/'A7'!$O37*100</f>
        <v>26656.525960077495</v>
      </c>
      <c r="F37" s="451">
        <f>'A20-1'!F38/'A7'!$O37*100</f>
        <v>25503.854579495921</v>
      </c>
      <c r="G37" s="451">
        <f>'A20-1'!G38/'A7'!$O37*100</f>
        <v>32146.584706175963</v>
      </c>
      <c r="H37" s="451">
        <f>'A20-1'!H38/'A7'!$O37*100</f>
        <v>31777.181581050576</v>
      </c>
      <c r="I37" s="451">
        <f>'A20-1'!I38/'A7'!$O37*100</f>
        <v>31434.071638733902</v>
      </c>
      <c r="J37" s="451">
        <f>'A20-1'!J38/'A7'!$O37*100</f>
        <v>30942.403548720096</v>
      </c>
      <c r="K37" s="451">
        <f>'A20-1'!K38/'A7'!$O37*100</f>
        <v>25274.607770330138</v>
      </c>
      <c r="L37" s="451">
        <f>'A20-1'!L38/'A7'!$O37*100</f>
        <v>28811.690141002338</v>
      </c>
      <c r="M37" s="451">
        <f>'A20-1'!M38/'A7'!$O37*100</f>
        <v>26385.747242904046</v>
      </c>
      <c r="N37" s="451">
        <f>'A20-1'!N38/'A7'!$O37*100</f>
        <v>26274.891898922062</v>
      </c>
      <c r="O37" s="451">
        <f>'A20-1'!O38/'A7'!$O37*100</f>
        <v>38580.523209809442</v>
      </c>
    </row>
    <row r="38" spans="1:15" ht="18" customHeight="1">
      <c r="A38" s="445">
        <v>1995</v>
      </c>
      <c r="B38" s="451">
        <f>'A20-1'!B39/'A7'!$O38*100</f>
        <v>29740.603714445358</v>
      </c>
      <c r="C38" s="451">
        <f>'A20-1'!C39/'A7'!$O38*100</f>
        <v>38811.298217849966</v>
      </c>
      <c r="D38" s="451">
        <f>'A20-1'!D39/'A7'!$O38*100</f>
        <v>29405.903295487071</v>
      </c>
      <c r="E38" s="451">
        <f>'A20-1'!E39/'A7'!$O38*100</f>
        <v>27195.588788117813</v>
      </c>
      <c r="F38" s="451">
        <f>'A20-1'!F39/'A7'!$O38*100</f>
        <v>26359.99030535109</v>
      </c>
      <c r="G38" s="451">
        <f>'A20-1'!G39/'A7'!$O38*100</f>
        <v>32568.855961721652</v>
      </c>
      <c r="H38" s="451">
        <f>'A20-1'!H39/'A7'!$O38*100</f>
        <v>32533.996318320307</v>
      </c>
      <c r="I38" s="451">
        <f>'A20-1'!I39/'A7'!$O38*100</f>
        <v>31058.028578386104</v>
      </c>
      <c r="J38" s="451">
        <f>'A20-1'!J39/'A7'!$O38*100</f>
        <v>30692.806943262007</v>
      </c>
      <c r="K38" s="451">
        <f>'A20-1'!K39/'A7'!$O38*100</f>
        <v>25588.370032744537</v>
      </c>
      <c r="L38" s="451">
        <f>'A20-1'!L39/'A7'!$O38*100</f>
        <v>28528.4319222841</v>
      </c>
      <c r="M38" s="451">
        <f>'A20-1'!M39/'A7'!$O38*100</f>
        <v>26339.613832570638</v>
      </c>
      <c r="N38" s="451">
        <f>'A20-1'!N39/'A7'!$O38*100</f>
        <v>26407.038863366568</v>
      </c>
      <c r="O38" s="451">
        <f>'A20-1'!O39/'A7'!$O38*100</f>
        <v>39049.041855707255</v>
      </c>
    </row>
    <row r="39" spans="1:15" ht="18" customHeight="1">
      <c r="A39" s="445">
        <v>1996</v>
      </c>
      <c r="B39" s="451">
        <f>'A20-1'!B40/'A7'!$O39*100</f>
        <v>30671.152984753026</v>
      </c>
      <c r="C39" s="451">
        <f>'A20-1'!C40/'A7'!$O39*100</f>
        <v>38837.503984643379</v>
      </c>
      <c r="D39" s="451">
        <f>'A20-1'!D40/'A7'!$O39*100</f>
        <v>29611.868505338542</v>
      </c>
      <c r="E39" s="451">
        <f>'A20-1'!E40/'A7'!$O39*100</f>
        <v>27935.165977303586</v>
      </c>
      <c r="F39" s="451">
        <f>'A20-1'!F40/'A7'!$O39*100</f>
        <v>26758.050449677383</v>
      </c>
      <c r="G39" s="451">
        <f>'A20-1'!G40/'A7'!$O39*100</f>
        <v>32791.332998297657</v>
      </c>
      <c r="H39" s="451">
        <f>'A20-1'!H40/'A7'!$O39*100</f>
        <v>32688.833642976209</v>
      </c>
      <c r="I39" s="451">
        <f>'A20-1'!I40/'A7'!$O39*100</f>
        <v>31431.645495209737</v>
      </c>
      <c r="J39" s="451">
        <f>'A20-1'!J40/'A7'!$O39*100</f>
        <v>30780.469982215662</v>
      </c>
      <c r="K39" s="451">
        <f>'A20-1'!K40/'A7'!$O39*100</f>
        <v>26773.48883493293</v>
      </c>
      <c r="L39" s="451">
        <f>'A20-1'!L40/'A7'!$O39*100</f>
        <v>28760.271384171945</v>
      </c>
      <c r="M39" s="451">
        <f>'A20-1'!M40/'A7'!$O39*100</f>
        <v>28089.752545353185</v>
      </c>
      <c r="N39" s="451">
        <f>'A20-1'!N40/'A7'!$O39*100</f>
        <v>26933.281990408039</v>
      </c>
      <c r="O39" s="451">
        <f>'A20-1'!O40/'A7'!$O39*100</f>
        <v>39531.84722862846</v>
      </c>
    </row>
    <row r="40" spans="1:15" ht="18" customHeight="1">
      <c r="A40" s="445">
        <v>1997</v>
      </c>
      <c r="B40" s="451">
        <f>'A20-1'!B41/'A7'!$O40*100</f>
        <v>31267.915392989482</v>
      </c>
      <c r="C40" s="451">
        <f>'A20-1'!C41/'A7'!$O40*100</f>
        <v>39368.321930028374</v>
      </c>
      <c r="D40" s="451">
        <f>'A20-1'!D41/'A7'!$O40*100</f>
        <v>30328.765019399161</v>
      </c>
      <c r="E40" s="451">
        <f>'A20-1'!E41/'A7'!$O40*100</f>
        <v>28512.567602163806</v>
      </c>
      <c r="F40" s="451">
        <f>'A20-1'!F41/'A7'!$O40*100</f>
        <v>26894.29571993303</v>
      </c>
      <c r="G40" s="451">
        <f>'A20-1'!G41/'A7'!$O40*100</f>
        <v>33425.660158235922</v>
      </c>
      <c r="H40" s="451">
        <f>'A20-1'!H41/'A7'!$O40*100</f>
        <v>32493.827158768119</v>
      </c>
      <c r="I40" s="451">
        <f>'A20-1'!I41/'A7'!$O40*100</f>
        <v>32351.096430002901</v>
      </c>
      <c r="J40" s="451">
        <f>'A20-1'!J41/'A7'!$O40*100</f>
        <v>30889.361840605194</v>
      </c>
      <c r="K40" s="451">
        <f>'A20-1'!K41/'A7'!$O40*100</f>
        <v>27280.051329655667</v>
      </c>
      <c r="L40" s="451">
        <f>'A20-1'!L41/'A7'!$O40*100</f>
        <v>29017.613183433961</v>
      </c>
      <c r="M40" s="451">
        <f>'A20-1'!M41/'A7'!$O40*100</f>
        <v>28918.000448602743</v>
      </c>
      <c r="N40" s="451">
        <f>'A20-1'!N41/'A7'!$O40*100</f>
        <v>27643.540316690302</v>
      </c>
      <c r="O40" s="451">
        <f>'A20-1'!O41/'A7'!$O40*100</f>
        <v>40330.514693763835</v>
      </c>
    </row>
    <row r="41" spans="1:15" ht="18" customHeight="1">
      <c r="A41" s="445">
        <v>1998</v>
      </c>
      <c r="B41" s="451">
        <f>'A20-1'!B42/'A7'!$O41*100</f>
        <v>31886.619733286108</v>
      </c>
      <c r="C41" s="451">
        <f>'A20-1'!C42/'A7'!$O41*100</f>
        <v>38568.526239983032</v>
      </c>
      <c r="D41" s="451">
        <f>'A20-1'!D42/'A7'!$O41*100</f>
        <v>30748.59970820872</v>
      </c>
      <c r="E41" s="451">
        <f>'A20-1'!E42/'A7'!$O41*100</f>
        <v>29636.422335659667</v>
      </c>
      <c r="F41" s="451">
        <f>'A20-1'!F42/'A7'!$O41*100</f>
        <v>27633.114009540361</v>
      </c>
      <c r="G41" s="451">
        <f>'A20-1'!G42/'A7'!$O41*100</f>
        <v>33929.111864683029</v>
      </c>
      <c r="H41" s="451">
        <f>'A20-1'!H42/'A7'!$O41*100</f>
        <v>32445.559093225012</v>
      </c>
      <c r="I41" s="451">
        <f>'A20-1'!I42/'A7'!$O41*100</f>
        <v>31598.121192365117</v>
      </c>
      <c r="J41" s="451">
        <f>'A20-1'!J42/'A7'!$O41*100</f>
        <v>31881.104975506292</v>
      </c>
      <c r="K41" s="451">
        <f>'A20-1'!K42/'A7'!$O41*100</f>
        <v>28371.666542507108</v>
      </c>
      <c r="L41" s="451">
        <f>'A20-1'!L42/'A7'!$O41*100</f>
        <v>29309.279025935779</v>
      </c>
      <c r="M41" s="451">
        <f>'A20-1'!M42/'A7'!$O41*100</f>
        <v>29323.677519462392</v>
      </c>
      <c r="N41" s="451">
        <f>'A20-1'!N42/'A7'!$O41*100</f>
        <v>28487.13437504345</v>
      </c>
      <c r="O41" s="451">
        <f>'A20-1'!O42/'A7'!$O41*100</f>
        <v>42220.4465257708</v>
      </c>
    </row>
    <row r="42" spans="1:15" ht="18" customHeight="1">
      <c r="A42" s="445">
        <v>1999</v>
      </c>
      <c r="B42" s="451">
        <f>'A20-1'!B43/'A7'!$O42*100</f>
        <v>32680.821723051184</v>
      </c>
      <c r="C42" s="451">
        <f>'A20-1'!C43/'A7'!$O42*100</f>
        <v>39761.503649073929</v>
      </c>
      <c r="D42" s="451">
        <f>'A20-1'!D43/'A7'!$O42*100</f>
        <v>31027.72304258345</v>
      </c>
      <c r="E42" s="451">
        <f>'A20-1'!E43/'A7'!$O42*100</f>
        <v>30031.760944908048</v>
      </c>
      <c r="F42" s="451">
        <f>'A20-1'!F43/'A7'!$O42*100</f>
        <v>28052.331355458115</v>
      </c>
      <c r="G42" s="451">
        <f>'A20-1'!G43/'A7'!$O42*100</f>
        <v>34751.626418942062</v>
      </c>
      <c r="H42" s="451">
        <f>'A20-1'!H43/'A7'!$O42*100</f>
        <v>32883.657295868557</v>
      </c>
      <c r="I42" s="451">
        <f>'A20-1'!I43/'A7'!$O42*100</f>
        <v>31689.446770142331</v>
      </c>
      <c r="J42" s="451">
        <f>'A20-1'!J43/'A7'!$O42*100</f>
        <v>32436.221678506325</v>
      </c>
      <c r="K42" s="451">
        <f>'A20-1'!K43/'A7'!$O42*100</f>
        <v>29211.979941885398</v>
      </c>
      <c r="L42" s="451">
        <f>'A20-1'!L43/'A7'!$O42*100</f>
        <v>29374.951285573461</v>
      </c>
      <c r="M42" s="451">
        <f>'A20-1'!M43/'A7'!$O42*100</f>
        <v>29694.907187129545</v>
      </c>
      <c r="N42" s="451">
        <f>'A20-1'!N43/'A7'!$O42*100</f>
        <v>29174.455258750608</v>
      </c>
      <c r="O42" s="451">
        <f>'A20-1'!O43/'A7'!$O42*100</f>
        <v>43571.837414575035</v>
      </c>
    </row>
    <row r="43" spans="1:15" ht="18" customHeight="1">
      <c r="A43" s="90">
        <v>2000</v>
      </c>
      <c r="B43" s="451">
        <f>'A20-1'!B44/'A7'!$O43*100</f>
        <v>33101.019999999997</v>
      </c>
      <c r="C43" s="451">
        <f>'A20-1'!C44/'A7'!$O43*100</f>
        <v>41343.85</v>
      </c>
      <c r="D43" s="451">
        <f>'A20-1'!D44/'A7'!$O43*100</f>
        <v>31804.639999999999</v>
      </c>
      <c r="E43" s="451">
        <f>'A20-1'!E44/'A7'!$O43*100</f>
        <v>30458.839999999997</v>
      </c>
      <c r="F43" s="451">
        <f>'A20-1'!F44/'A7'!$O43*100</f>
        <v>28674.95</v>
      </c>
      <c r="G43" s="451">
        <f>'A20-1'!G44/'A7'!$O43*100</f>
        <v>35745.1</v>
      </c>
      <c r="H43" s="451">
        <f>'A20-1'!H44/'A7'!$O43*100</f>
        <v>32822.129999999997</v>
      </c>
      <c r="I43" s="451">
        <f>'A20-1'!I44/'A7'!$O43*100</f>
        <v>31761.130000000005</v>
      </c>
      <c r="J43" s="451">
        <f>'A20-1'!J44/'A7'!$O43*100</f>
        <v>33891.14</v>
      </c>
      <c r="K43" s="451">
        <f>'A20-1'!K44/'A7'!$O43*100</f>
        <v>29784.379999999997</v>
      </c>
      <c r="L43" s="451">
        <f>'A20-1'!L44/'A7'!$O43*100</f>
        <v>29725.05</v>
      </c>
      <c r="M43" s="451">
        <f>'A20-1'!M44/'A7'!$O43*100</f>
        <v>32015.019999999997</v>
      </c>
      <c r="N43" s="451">
        <f>'A20-1'!N44/'A7'!$O43*100</f>
        <v>31159.390000000003</v>
      </c>
      <c r="O43" s="451">
        <f>'A20-1'!O44/'A7'!$O43*100</f>
        <v>44931.05</v>
      </c>
    </row>
    <row r="44" spans="1:15" ht="18" customHeight="1">
      <c r="A44" s="445">
        <v>2001</v>
      </c>
      <c r="B44" s="451">
        <f>'A20-1'!B45/'A7'!$O44*100</f>
        <v>32859.958795826533</v>
      </c>
      <c r="C44" s="451">
        <f>'A20-1'!C45/'A7'!$O44*100</f>
        <v>41811.700301348195</v>
      </c>
      <c r="D44" s="451">
        <f>'A20-1'!D45/'A7'!$O44*100</f>
        <v>31998.03970654474</v>
      </c>
      <c r="E44" s="451">
        <f>'A20-1'!E45/'A7'!$O44*100</f>
        <v>30187.585240312306</v>
      </c>
      <c r="F44" s="451">
        <f>'A20-1'!F45/'A7'!$O44*100</f>
        <v>28664.212235997882</v>
      </c>
      <c r="G44" s="451">
        <f>'A20-1'!G45/'A7'!$O44*100</f>
        <v>36738.653367466577</v>
      </c>
      <c r="H44" s="451">
        <f>'A20-1'!H45/'A7'!$O44*100</f>
        <v>32771.064161462396</v>
      </c>
      <c r="I44" s="451">
        <f>'A20-1'!I45/'A7'!$O44*100</f>
        <v>31527.80068261216</v>
      </c>
      <c r="J44" s="451">
        <f>'A20-1'!J45/'A7'!$O44*100</f>
        <v>34079.333858468257</v>
      </c>
      <c r="K44" s="451">
        <f>'A20-1'!K45/'A7'!$O44*100</f>
        <v>30421.46290665499</v>
      </c>
      <c r="L44" s="451">
        <f>'A20-1'!L45/'A7'!$O44*100</f>
        <v>30293.513694175101</v>
      </c>
      <c r="M44" s="451">
        <f>'A20-1'!M45/'A7'!$O44*100</f>
        <v>32003.515561263026</v>
      </c>
      <c r="N44" s="451">
        <f>'A20-1'!N45/'A7'!$O44*100</f>
        <v>32435.570276847575</v>
      </c>
      <c r="O44" s="451">
        <f>'A20-1'!O45/'A7'!$O44*100</f>
        <v>45331.755723876668</v>
      </c>
    </row>
    <row r="45" spans="1:15" ht="18" customHeight="1">
      <c r="A45" s="90">
        <v>2002</v>
      </c>
      <c r="B45" s="451">
        <f>'A20-1'!B46/'A7'!$O45*100</f>
        <v>32697.265469489885</v>
      </c>
      <c r="C45" s="451">
        <f>'A20-1'!C46/'A7'!$O45*100</f>
        <v>43551.02152782779</v>
      </c>
      <c r="D45" s="451">
        <f>'A20-1'!D46/'A7'!$O45*100</f>
        <v>31517.329695871696</v>
      </c>
      <c r="E45" s="451">
        <f>'A20-1'!E46/'A7'!$O45*100</f>
        <v>31308.801793941046</v>
      </c>
      <c r="F45" s="451">
        <f>'A20-1'!F46/'A7'!$O45*100</f>
        <v>28968.664960937775</v>
      </c>
      <c r="G45" s="451">
        <f>'A20-1'!G46/'A7'!$O45*100</f>
        <v>37688.772225005872</v>
      </c>
      <c r="H45" s="451">
        <f>'A20-1'!H46/'A7'!$O45*100</f>
        <v>32876.763808845557</v>
      </c>
      <c r="I45" s="451">
        <f>'A20-1'!I46/'A7'!$O45*100</f>
        <v>30887.396847791428</v>
      </c>
      <c r="J45" s="451">
        <f>'A20-1'!J46/'A7'!$O45*100</f>
        <v>35124.000268411197</v>
      </c>
      <c r="K45" s="451">
        <f>'A20-1'!K46/'A7'!$O45*100</f>
        <v>31451.81352365659</v>
      </c>
      <c r="L45" s="451">
        <f>'A20-1'!L46/'A7'!$O45*100</f>
        <v>31176.711029927395</v>
      </c>
      <c r="M45" s="451">
        <f>'A20-1'!M46/'A7'!$O45*100</f>
        <v>32315.522391730723</v>
      </c>
      <c r="N45" s="451">
        <f>'A20-1'!N46/'A7'!$O45*100</f>
        <v>32705.251726346767</v>
      </c>
      <c r="O45" s="451">
        <f>'A20-1'!O46/'A7'!$O45*100</f>
        <v>45676.924615146032</v>
      </c>
    </row>
    <row r="46" spans="1:15" ht="18" customHeight="1">
      <c r="A46" s="445">
        <v>2003</v>
      </c>
      <c r="B46" s="451">
        <f>'A20-1'!B47/'A7'!$O46*100</f>
        <v>32647.94281833776</v>
      </c>
      <c r="C46" s="451">
        <f>'A20-1'!C47/'A7'!$O46*100</f>
        <v>41907.348219868283</v>
      </c>
      <c r="D46" s="451">
        <f>'A20-1'!D47/'A7'!$O46*100</f>
        <v>31650.70812121201</v>
      </c>
      <c r="E46" s="451">
        <f>'A20-1'!E47/'A7'!$O46*100</f>
        <v>30565.509553139793</v>
      </c>
      <c r="F46" s="451">
        <f>'A20-1'!F47/'A7'!$O46*100</f>
        <v>28907.693406063441</v>
      </c>
      <c r="G46" s="451">
        <f>'A20-1'!G47/'A7'!$O46*100</f>
        <v>36160.469507850241</v>
      </c>
      <c r="H46" s="451">
        <f>'A20-1'!H47/'A7'!$O46*100</f>
        <v>33295.271760908377</v>
      </c>
      <c r="I46" s="451">
        <f>'A20-1'!I47/'A7'!$O46*100</f>
        <v>31120.739691757677</v>
      </c>
      <c r="J46" s="451">
        <f>'A20-1'!J47/'A7'!$O46*100</f>
        <v>34382.325868393425</v>
      </c>
      <c r="K46" s="451">
        <f>'A20-1'!K47/'A7'!$O46*100</f>
        <v>32325.521652648869</v>
      </c>
      <c r="L46" s="451">
        <f>'A20-1'!L47/'A7'!$O46*100</f>
        <v>30454.723489313648</v>
      </c>
      <c r="M46" s="451">
        <f>'A20-1'!M47/'A7'!$O46*100</f>
        <v>32743.178143226909</v>
      </c>
      <c r="N46" s="451">
        <f>'A20-1'!N47/'A7'!$O46*100</f>
        <v>33517.192390886936</v>
      </c>
      <c r="O46" s="451">
        <f>'A20-1'!O47/'A7'!$O46*100</f>
        <v>46361.565870884784</v>
      </c>
    </row>
    <row r="47" spans="1:15" ht="18" customHeight="1">
      <c r="A47" s="90">
        <v>2004</v>
      </c>
      <c r="B47" s="451">
        <f>'A20-1'!B48/'A7'!$O47*100</f>
        <v>33725.921406381676</v>
      </c>
      <c r="C47" s="451">
        <f>'A20-1'!C48/'A7'!$O47*100</f>
        <v>41616.475524274523</v>
      </c>
      <c r="D47" s="451">
        <f>'A20-1'!D48/'A7'!$O47*100</f>
        <v>32265.022830455884</v>
      </c>
      <c r="E47" s="451">
        <f>'A20-1'!E48/'A7'!$O47*100</f>
        <v>31204.232296588096</v>
      </c>
      <c r="F47" s="451">
        <f>'A20-1'!F48/'A7'!$O47*100</f>
        <v>29973.563232032167</v>
      </c>
      <c r="G47" s="451">
        <f>'A20-1'!G48/'A7'!$O47*100</f>
        <v>36598.761813394318</v>
      </c>
      <c r="H47" s="451">
        <f>'A20-1'!H48/'A7'!$O47*100</f>
        <v>33132.917378110709</v>
      </c>
      <c r="I47" s="451">
        <f>'A20-1'!I48/'A7'!$O47*100</f>
        <v>31043.980246503463</v>
      </c>
      <c r="J47" s="451">
        <f>'A20-1'!J48/'A7'!$O47*100</f>
        <v>35302.420183731694</v>
      </c>
      <c r="K47" s="451">
        <f>'A20-1'!K48/'A7'!$O47*100</f>
        <v>33177.386039699697</v>
      </c>
      <c r="L47" s="451">
        <f>'A20-1'!L48/'A7'!$O47*100</f>
        <v>29575.378654224154</v>
      </c>
      <c r="M47" s="451">
        <f>'A20-1'!M48/'A7'!$O47*100</f>
        <v>33889.809719834142</v>
      </c>
      <c r="N47" s="451">
        <f>'A20-1'!N48/'A7'!$O47*100</f>
        <v>34451.461280830321</v>
      </c>
      <c r="O47" s="451">
        <f>'A20-1'!O48/'A7'!$O47*100</f>
        <v>46792.746804828661</v>
      </c>
    </row>
    <row r="48" spans="1:15" ht="18" customHeight="1">
      <c r="A48" s="445">
        <v>2005</v>
      </c>
      <c r="B48" s="451">
        <f>'A20-1'!B49/'A7'!$O48*100</f>
        <v>33499.066606015556</v>
      </c>
      <c r="C48" s="451">
        <f>'A20-1'!C49/'A7'!$O48*100</f>
        <v>41014.077932609209</v>
      </c>
      <c r="D48" s="451">
        <f>'A20-1'!D49/'A7'!$O48*100</f>
        <v>32818.009452975988</v>
      </c>
      <c r="E48" s="451">
        <f>'A20-1'!E49/'A7'!$O48*100</f>
        <v>30995.581490906799</v>
      </c>
      <c r="F48" s="451">
        <f>'A20-1'!F49/'A7'!$O48*100</f>
        <v>30062.704439410078</v>
      </c>
      <c r="G48" s="451">
        <f>'A20-1'!G49/'A7'!$O48*100</f>
        <v>37042.724790601453</v>
      </c>
      <c r="H48" s="451">
        <f>'A20-1'!H49/'A7'!$O48*100</f>
        <v>32411.826881810928</v>
      </c>
      <c r="I48" s="451">
        <f>'A20-1'!I49/'A7'!$O48*100</f>
        <v>30899.04609794317</v>
      </c>
      <c r="J48" s="451">
        <f>'A20-1'!J49/'A7'!$O48*100</f>
        <v>34935.849367730138</v>
      </c>
      <c r="K48" s="451">
        <f>'A20-1'!K49/'A7'!$O48*100</f>
        <v>33659.32369028536</v>
      </c>
      <c r="L48" s="451">
        <f>'A20-1'!L49/'A7'!$O48*100</f>
        <v>29323.687049974473</v>
      </c>
      <c r="M48" s="451">
        <f>'A20-1'!M49/'A7'!$O48*100</f>
        <v>33814.280236037848</v>
      </c>
      <c r="N48" s="451">
        <f>'A20-1'!N49/'A7'!$O48*100</f>
        <v>33710.37904456602</v>
      </c>
      <c r="O48" s="451">
        <f>'A20-1'!O49/'A7'!$O48*100</f>
        <v>46941.967979440698</v>
      </c>
    </row>
    <row r="49" spans="1:15" ht="12.75" customHeight="1">
      <c r="A49" s="90">
        <v>2006</v>
      </c>
      <c r="B49" s="451">
        <f>'A20-1'!B50/'A7'!$O49*100</f>
        <v>33443.579659639159</v>
      </c>
      <c r="C49" s="451">
        <f>'A20-1'!C50/'A7'!$O49*100</f>
        <v>40959.775197232826</v>
      </c>
      <c r="D49" s="451">
        <f>'A20-1'!D50/'A7'!$O49*100</f>
        <v>32508.969878823762</v>
      </c>
      <c r="E49" s="451">
        <f>'A20-1'!E50/'A7'!$O49*100</f>
        <v>31807.628384090942</v>
      </c>
      <c r="F49" s="451">
        <f>'A20-1'!F50/'A7'!$O49*100</f>
        <v>30472.437216109181</v>
      </c>
      <c r="G49" s="451">
        <f>'A20-1'!G50/'A7'!$O49*100</f>
        <v>37319.998437786315</v>
      </c>
      <c r="H49" s="451">
        <f>'A20-1'!H50/'A7'!$O49*100</f>
        <v>32259.536863683163</v>
      </c>
      <c r="I49" s="451">
        <f>'A20-1'!I50/'A7'!$O49*100</f>
        <v>31040.821024357363</v>
      </c>
      <c r="J49" s="451">
        <f>'A20-1'!J50/'A7'!$O49*100</f>
        <v>35183.704587401415</v>
      </c>
      <c r="K49" s="451">
        <f>'A20-1'!K50/'A7'!$O49*100</f>
        <v>34705.149629319509</v>
      </c>
      <c r="L49" s="451">
        <f>'A20-1'!L50/'A7'!$O49*100</f>
        <v>29421.901518565443</v>
      </c>
      <c r="M49" s="451">
        <f>'A20-1'!M50/'A7'!$O49*100</f>
        <v>34041.734726715382</v>
      </c>
      <c r="N49" s="451">
        <f>'A20-1'!N50/'A7'!$O49*100</f>
        <v>34247.025927296061</v>
      </c>
      <c r="O49" s="451">
        <f>'A20-1'!O50/'A7'!$O49*100</f>
        <v>47206.915027632291</v>
      </c>
    </row>
    <row r="50" spans="1:15" ht="12.75" customHeight="1">
      <c r="A50" s="445">
        <v>2007</v>
      </c>
      <c r="B50" s="451">
        <f>'A20-1'!B51/'A7'!$O50*100</f>
        <v>34055.771211192085</v>
      </c>
      <c r="C50" s="451">
        <f>'A20-1'!C51/'A7'!$O50*100</f>
        <v>41301.327777303348</v>
      </c>
      <c r="D50" s="451">
        <f>'A20-1'!D51/'A7'!$O50*100</f>
        <v>33093.049399800933</v>
      </c>
      <c r="E50" s="451">
        <f>'A20-1'!E51/'A7'!$O50*100</f>
        <v>32321.397562965354</v>
      </c>
      <c r="F50" s="451">
        <f>'A20-1'!F51/'A7'!$O50*100</f>
        <v>31518.023040060933</v>
      </c>
      <c r="G50" s="451">
        <f>'A20-1'!G51/'A7'!$O50*100</f>
        <v>37342.163098532124</v>
      </c>
      <c r="H50" s="451">
        <f>'A20-1'!H51/'A7'!$O50*100</f>
        <v>31936.922610673526</v>
      </c>
      <c r="I50" s="451">
        <f>'A20-1'!I51/'A7'!$O50*100</f>
        <v>31348.33502320265</v>
      </c>
      <c r="J50" s="451">
        <f>'A20-1'!J51/'A7'!$O50*100</f>
        <v>35940.585778630702</v>
      </c>
      <c r="K50" s="451">
        <f>'A20-1'!K51/'A7'!$O50*100</f>
        <v>36600.432659597449</v>
      </c>
      <c r="L50" s="451">
        <f>'A20-1'!L51/'A7'!$O50*100</f>
        <v>29568.478848735253</v>
      </c>
      <c r="M50" s="451">
        <f>'A20-1'!M51/'A7'!$O50*100</f>
        <v>35698.187430585705</v>
      </c>
      <c r="N50" s="451">
        <f>'A20-1'!N51/'A7'!$O50*100</f>
        <v>33779.590370701007</v>
      </c>
      <c r="O50" s="451">
        <f>'A20-1'!O51/'A7'!$O50*100</f>
        <v>47558.594247195091</v>
      </c>
    </row>
    <row r="51" spans="1:15" ht="12.75" customHeight="1">
      <c r="A51" s="90">
        <v>2008</v>
      </c>
      <c r="B51" s="451">
        <f>'A20-1'!B52/'A7'!$O51*100</f>
        <v>34103.387987640686</v>
      </c>
      <c r="C51" s="451">
        <f>'A20-1'!C52/'A7'!$O51*100</f>
        <v>42184.417499497911</v>
      </c>
      <c r="D51" s="451">
        <f>'A20-1'!D52/'A7'!$O51*100</f>
        <v>32524.875279945889</v>
      </c>
      <c r="E51" s="451">
        <f>'A20-1'!E52/'A7'!$O51*100</f>
        <v>33324.81099141376</v>
      </c>
      <c r="F51" s="451">
        <f>'A20-1'!F52/'A7'!$O51*100</f>
        <v>33062.858632081094</v>
      </c>
      <c r="G51" s="451">
        <f>'A20-1'!G52/'A7'!$O51*100</f>
        <v>37433.323506620167</v>
      </c>
      <c r="H51" s="451">
        <f>'A20-1'!H52/'A7'!$O51*100</f>
        <v>32402.697226007393</v>
      </c>
      <c r="I51" s="451">
        <f>'A20-1'!I52/'A7'!$O51*100</f>
        <v>32573.403717402023</v>
      </c>
      <c r="J51" s="451">
        <f>'A20-1'!J52/'A7'!$O51*100</f>
        <v>36618.419555277673</v>
      </c>
      <c r="K51" s="451">
        <f>'A20-1'!K52/'A7'!$O51*100</f>
        <v>37679.524119519883</v>
      </c>
      <c r="L51" s="451">
        <f>'A20-1'!L52/'A7'!$O51*100</f>
        <v>31026.312887306653</v>
      </c>
      <c r="M51" s="451">
        <f>'A20-1'!M52/'A7'!$O51*100</f>
        <v>36053.511326726759</v>
      </c>
      <c r="N51" s="451">
        <f>'A20-1'!N52/'A7'!$O51*100</f>
        <v>33446.368769326924</v>
      </c>
      <c r="O51" s="451">
        <f>'A20-1'!O52/'A7'!$O51*100</f>
        <v>47861.616244313474</v>
      </c>
    </row>
    <row r="52" spans="1:15" ht="12.75" customHeight="1">
      <c r="A52" s="90">
        <v>2009</v>
      </c>
      <c r="B52" s="451">
        <f>'A20-1'!B53/'A7'!$O52*100</f>
        <v>35078.377197232003</v>
      </c>
      <c r="C52" s="451">
        <f>'A20-1'!C53/'A7'!$O52*100</f>
        <v>42592.011346170148</v>
      </c>
      <c r="D52" s="451">
        <f>'A20-1'!D53/'A7'!$O52*100</f>
        <v>33345.382883455059</v>
      </c>
      <c r="E52" s="451">
        <f>'A20-1'!E53/'A7'!$O52*100</f>
        <v>33512.931096757718</v>
      </c>
      <c r="F52" s="451">
        <f>'A20-1'!F53/'A7'!$O52*100</f>
        <v>33118.851597591769</v>
      </c>
      <c r="G52" s="451">
        <f>'A20-1'!G53/'A7'!$O52*100</f>
        <v>37913.478765082684</v>
      </c>
      <c r="H52" s="451">
        <f>'A20-1'!H53/'A7'!$O52*100</f>
        <v>32331.541716811567</v>
      </c>
      <c r="I52" s="451">
        <f>'A20-1'!I53/'A7'!$O52*100</f>
        <v>32315.691522512963</v>
      </c>
      <c r="J52" s="451">
        <f>'A20-1'!J53/'A7'!$O52*100</f>
        <v>36635.750933769552</v>
      </c>
      <c r="K52" s="451">
        <f>'A20-1'!K53/'A7'!$O52*100</f>
        <v>38453.727785650299</v>
      </c>
      <c r="L52" s="451">
        <f>'A20-1'!L53/'A7'!$O52*100</f>
        <v>31945.476269966995</v>
      </c>
      <c r="M52" s="451">
        <f>'A20-1'!M53/'A7'!$O52*100</f>
        <v>35379.210607080073</v>
      </c>
      <c r="N52" s="451">
        <f>'A20-1'!N53/'A7'!$O52*100</f>
        <v>33553.915170586966</v>
      </c>
      <c r="O52" s="451">
        <f>'A20-1'!O53/'A7'!$O52*100</f>
        <v>47777.175979611311</v>
      </c>
    </row>
    <row r="53" spans="1:15" ht="12.75" customHeight="1">
      <c r="A53" s="90"/>
      <c r="B53" s="452"/>
      <c r="C53" s="452"/>
      <c r="D53" s="452"/>
      <c r="E53" s="452"/>
      <c r="F53" s="452"/>
      <c r="G53" s="452"/>
      <c r="H53" s="452"/>
      <c r="I53" s="452"/>
      <c r="J53" s="452"/>
      <c r="K53" s="452"/>
      <c r="L53" s="452"/>
      <c r="M53" s="452"/>
      <c r="N53" s="452"/>
      <c r="O53" s="452"/>
    </row>
    <row r="54" spans="1:15" ht="12.75" customHeight="1">
      <c r="A54" s="453" t="s">
        <v>599</v>
      </c>
    </row>
    <row r="55" spans="1:15" ht="12.75" customHeight="1">
      <c r="A55" s="411" t="s">
        <v>705</v>
      </c>
    </row>
  </sheetData>
  <phoneticPr fontId="0" type="noConversion"/>
  <pageMargins left="0.75" right="0.75" top="1" bottom="1" header="0.5" footer="0.5"/>
  <pageSetup scale="79" orientation="landscape" r:id="rId1"/>
  <headerFooter alignWithMargins="0"/>
</worksheet>
</file>

<file path=xl/worksheets/sheet67.xml><?xml version="1.0" encoding="utf-8"?>
<worksheet xmlns="http://schemas.openxmlformats.org/spreadsheetml/2006/main" xmlns:r="http://schemas.openxmlformats.org/officeDocument/2006/relationships">
  <sheetPr codeName="Sheet67">
    <pageSetUpPr fitToPage="1"/>
  </sheetPr>
  <dimension ref="A1:O58"/>
  <sheetViews>
    <sheetView showOutlineSymbols="0" view="pageBreakPreview" zoomScaleSheetLayoutView="100" workbookViewId="0">
      <pane xSplit="1" ySplit="3" topLeftCell="B36"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5.42578125" style="412" customWidth="1"/>
    <col min="2" max="3" width="8.7109375" style="412" customWidth="1"/>
    <col min="4" max="4" width="10.5703125" style="412" customWidth="1"/>
    <col min="5" max="9" width="8.7109375" style="412" customWidth="1"/>
    <col min="10" max="10" width="10" style="412" customWidth="1"/>
    <col min="11" max="14" width="8.7109375" style="412" customWidth="1"/>
    <col min="15" max="15" width="11.85546875" style="412" customWidth="1"/>
    <col min="16" max="31" width="10.42578125" style="412" customWidth="1"/>
    <col min="32" max="16384" width="3.85546875" style="412"/>
  </cols>
  <sheetData>
    <row r="1" spans="1:15" ht="12.75" customHeight="1">
      <c r="A1" s="412" t="s">
        <v>598</v>
      </c>
    </row>
    <row r="2" spans="1:15" ht="9.75" customHeight="1">
      <c r="B2" s="91"/>
      <c r="C2" s="91"/>
      <c r="D2" s="91"/>
      <c r="E2" s="91"/>
      <c r="F2" s="91"/>
      <c r="G2" s="91"/>
      <c r="H2" s="91"/>
      <c r="I2" s="91"/>
      <c r="J2" s="91"/>
      <c r="K2" s="91"/>
      <c r="L2" s="91"/>
      <c r="M2" s="91"/>
      <c r="N2" s="91"/>
      <c r="O2" s="91"/>
    </row>
    <row r="3" spans="1:15" ht="27" customHeight="1">
      <c r="A3" s="412" t="s">
        <v>471</v>
      </c>
      <c r="B3" s="91" t="s">
        <v>281</v>
      </c>
      <c r="C3" s="91" t="s">
        <v>283</v>
      </c>
      <c r="D3" s="91" t="s">
        <v>272</v>
      </c>
      <c r="E3" s="91" t="s">
        <v>284</v>
      </c>
      <c r="F3" s="91" t="s">
        <v>285</v>
      </c>
      <c r="G3" s="91" t="s">
        <v>286</v>
      </c>
      <c r="H3" s="91" t="s">
        <v>287</v>
      </c>
      <c r="I3" s="91" t="s">
        <v>288</v>
      </c>
      <c r="J3" s="91" t="s">
        <v>289</v>
      </c>
      <c r="K3" s="91" t="s">
        <v>290</v>
      </c>
      <c r="L3" s="91" t="s">
        <v>291</v>
      </c>
      <c r="M3" s="91" t="s">
        <v>292</v>
      </c>
      <c r="N3" s="91" t="s">
        <v>293</v>
      </c>
      <c r="O3" s="91" t="s">
        <v>273</v>
      </c>
    </row>
    <row r="4" spans="1:15" ht="12.75" hidden="1" customHeight="1">
      <c r="A4" s="412">
        <v>1960</v>
      </c>
      <c r="B4" s="449"/>
      <c r="C4" s="449"/>
      <c r="D4" s="449"/>
      <c r="E4" s="449"/>
      <c r="F4" s="449"/>
      <c r="G4" s="449"/>
      <c r="H4" s="449"/>
      <c r="I4" s="449"/>
      <c r="J4" s="449"/>
      <c r="K4" s="449"/>
      <c r="L4" s="449"/>
      <c r="M4" s="449"/>
      <c r="N4" s="449"/>
      <c r="O4" s="449"/>
    </row>
    <row r="5" spans="1:15" ht="12.75" hidden="1" customHeight="1">
      <c r="A5" s="412">
        <v>1961</v>
      </c>
      <c r="B5" s="449"/>
      <c r="C5" s="449"/>
      <c r="D5" s="449"/>
      <c r="E5" s="449"/>
      <c r="F5" s="449"/>
      <c r="G5" s="449"/>
      <c r="H5" s="449"/>
      <c r="I5" s="449"/>
      <c r="J5" s="449"/>
      <c r="K5" s="449"/>
      <c r="L5" s="449"/>
      <c r="M5" s="449"/>
      <c r="N5" s="449"/>
      <c r="O5" s="449"/>
    </row>
    <row r="6" spans="1:15" ht="12.75" hidden="1" customHeight="1">
      <c r="A6" s="412">
        <v>1962</v>
      </c>
      <c r="B6" s="449"/>
      <c r="C6" s="449"/>
      <c r="D6" s="449"/>
      <c r="E6" s="449"/>
      <c r="F6" s="449"/>
      <c r="G6" s="449"/>
      <c r="H6" s="449"/>
      <c r="I6" s="449"/>
      <c r="J6" s="449"/>
      <c r="K6" s="449"/>
      <c r="L6" s="449"/>
      <c r="M6" s="449"/>
      <c r="N6" s="449"/>
      <c r="O6" s="449"/>
    </row>
    <row r="7" spans="1:15" ht="12.75" hidden="1" customHeight="1">
      <c r="A7" s="412">
        <v>1963</v>
      </c>
      <c r="B7" s="449"/>
      <c r="C7" s="449"/>
      <c r="D7" s="449"/>
      <c r="E7" s="449"/>
      <c r="F7" s="449"/>
      <c r="G7" s="449"/>
      <c r="H7" s="449"/>
      <c r="I7" s="449"/>
      <c r="J7" s="449"/>
      <c r="K7" s="449"/>
      <c r="L7" s="449"/>
      <c r="M7" s="449"/>
      <c r="N7" s="449"/>
      <c r="O7" s="449"/>
    </row>
    <row r="8" spans="1:15" ht="12.75" hidden="1" customHeight="1">
      <c r="A8" s="412">
        <v>1964</v>
      </c>
      <c r="B8" s="449"/>
      <c r="C8" s="449"/>
      <c r="D8" s="449"/>
      <c r="E8" s="449"/>
      <c r="F8" s="449"/>
      <c r="G8" s="449"/>
      <c r="H8" s="449"/>
      <c r="I8" s="449"/>
      <c r="J8" s="449"/>
      <c r="K8" s="449"/>
      <c r="L8" s="449"/>
      <c r="M8" s="449"/>
      <c r="N8" s="449"/>
      <c r="O8" s="449"/>
    </row>
    <row r="9" spans="1:15" ht="12.75" hidden="1" customHeight="1">
      <c r="A9" s="412">
        <v>1965</v>
      </c>
      <c r="B9" s="449"/>
      <c r="C9" s="449"/>
      <c r="D9" s="449"/>
      <c r="E9" s="449"/>
      <c r="F9" s="449"/>
      <c r="G9" s="449"/>
      <c r="H9" s="449"/>
      <c r="I9" s="449"/>
      <c r="J9" s="449"/>
      <c r="K9" s="449"/>
      <c r="L9" s="449"/>
      <c r="M9" s="449"/>
      <c r="N9" s="449"/>
      <c r="O9" s="449"/>
    </row>
    <row r="10" spans="1:15" ht="12.75" hidden="1" customHeight="1">
      <c r="A10" s="412">
        <v>1966</v>
      </c>
      <c r="B10" s="449"/>
      <c r="C10" s="449"/>
      <c r="D10" s="449"/>
      <c r="E10" s="449"/>
      <c r="F10" s="449"/>
      <c r="G10" s="449"/>
      <c r="H10" s="449"/>
      <c r="I10" s="449"/>
      <c r="J10" s="449"/>
      <c r="K10" s="449"/>
      <c r="L10" s="449"/>
      <c r="M10" s="449"/>
      <c r="N10" s="449"/>
      <c r="O10" s="449"/>
    </row>
    <row r="11" spans="1:15" ht="12.75" hidden="1" customHeight="1">
      <c r="A11" s="412">
        <v>1967</v>
      </c>
      <c r="B11" s="449"/>
      <c r="C11" s="449"/>
      <c r="D11" s="449"/>
      <c r="E11" s="449"/>
      <c r="F11" s="449"/>
      <c r="G11" s="449"/>
      <c r="H11" s="449"/>
      <c r="I11" s="449"/>
      <c r="J11" s="449"/>
      <c r="K11" s="449"/>
      <c r="L11" s="449"/>
      <c r="M11" s="449"/>
      <c r="N11" s="449"/>
      <c r="O11" s="449"/>
    </row>
    <row r="12" spans="1:15" ht="12.75" hidden="1" customHeight="1">
      <c r="A12" s="412">
        <v>1968</v>
      </c>
      <c r="B12" s="449"/>
      <c r="C12" s="449"/>
      <c r="D12" s="449"/>
      <c r="E12" s="449"/>
      <c r="F12" s="449"/>
      <c r="G12" s="449"/>
      <c r="H12" s="449"/>
      <c r="I12" s="449"/>
      <c r="J12" s="449"/>
      <c r="K12" s="449"/>
      <c r="L12" s="449"/>
      <c r="M12" s="449"/>
      <c r="N12" s="449"/>
      <c r="O12" s="449"/>
    </row>
    <row r="13" spans="1:15" ht="12.75" hidden="1" customHeight="1">
      <c r="A13" s="412">
        <v>1969</v>
      </c>
      <c r="B13" s="449"/>
      <c r="C13" s="449"/>
      <c r="D13" s="449"/>
      <c r="E13" s="449"/>
      <c r="F13" s="449"/>
      <c r="G13" s="449"/>
      <c r="H13" s="449"/>
      <c r="I13" s="449"/>
      <c r="J13" s="449"/>
      <c r="K13" s="449"/>
      <c r="L13" s="449"/>
      <c r="M13" s="449"/>
      <c r="N13" s="449"/>
      <c r="O13" s="449"/>
    </row>
    <row r="14" spans="1:15" ht="12.75" hidden="1" customHeight="1">
      <c r="A14" s="412">
        <v>1970</v>
      </c>
      <c r="B14" s="449"/>
      <c r="C14" s="449">
        <v>5579.674</v>
      </c>
      <c r="D14" s="449">
        <v>6463.3010000000004</v>
      </c>
      <c r="E14" s="449">
        <v>4775.8069999999998</v>
      </c>
      <c r="F14" s="449">
        <v>3550.4009999999998</v>
      </c>
      <c r="G14" s="449">
        <v>5333.4170000000004</v>
      </c>
      <c r="H14" s="449">
        <v>5364.5169999999998</v>
      </c>
      <c r="I14" s="449">
        <v>5270.9769999999999</v>
      </c>
      <c r="J14" s="449">
        <v>6156.009</v>
      </c>
      <c r="K14" s="449">
        <v>4840.2049999999999</v>
      </c>
      <c r="L14" s="449"/>
      <c r="M14" s="449"/>
      <c r="N14" s="449">
        <v>4276.1970000000001</v>
      </c>
      <c r="O14" s="449">
        <v>8147.2089999999998</v>
      </c>
    </row>
    <row r="15" spans="1:15" ht="12.75" hidden="1" customHeight="1">
      <c r="A15" s="412">
        <v>1971</v>
      </c>
      <c r="B15" s="449"/>
      <c r="C15" s="449">
        <v>6188.8019999999997</v>
      </c>
      <c r="D15" s="449">
        <v>7008.9089999999997</v>
      </c>
      <c r="E15" s="449">
        <v>5256.7659999999996</v>
      </c>
      <c r="F15" s="449">
        <v>3981.6469999999999</v>
      </c>
      <c r="G15" s="449">
        <v>5849.9960000000001</v>
      </c>
      <c r="H15" s="449">
        <v>5903.9589999999998</v>
      </c>
      <c r="I15" s="449">
        <v>5917.7250000000004</v>
      </c>
      <c r="J15" s="449">
        <v>6795.0169999999998</v>
      </c>
      <c r="K15" s="449">
        <v>5433.8940000000002</v>
      </c>
      <c r="L15" s="449"/>
      <c r="M15" s="449"/>
      <c r="N15" s="449">
        <v>4569.4399999999996</v>
      </c>
      <c r="O15" s="449">
        <v>8666.3160000000007</v>
      </c>
    </row>
    <row r="16" spans="1:15" ht="12.75" hidden="1" customHeight="1">
      <c r="A16" s="412">
        <v>1972</v>
      </c>
      <c r="B16" s="449"/>
      <c r="C16" s="449">
        <v>6924.3869999999997</v>
      </c>
      <c r="D16" s="449">
        <v>7493.2070000000003</v>
      </c>
      <c r="E16" s="449">
        <v>5423.3320000000003</v>
      </c>
      <c r="F16" s="449">
        <v>4349.2380000000003</v>
      </c>
      <c r="G16" s="449">
        <v>6275.9390000000003</v>
      </c>
      <c r="H16" s="449">
        <v>6393.3819999999996</v>
      </c>
      <c r="I16" s="449">
        <v>6302.5240000000003</v>
      </c>
      <c r="J16" s="449">
        <v>7379.6859999999997</v>
      </c>
      <c r="K16" s="449">
        <v>5788.125</v>
      </c>
      <c r="L16" s="449"/>
      <c r="M16" s="449"/>
      <c r="N16" s="449">
        <v>5014.0119999999997</v>
      </c>
      <c r="O16" s="449">
        <v>9257.107</v>
      </c>
    </row>
    <row r="17" spans="1:15" ht="12.75" hidden="1" customHeight="1">
      <c r="A17" s="412">
        <v>1973</v>
      </c>
      <c r="B17" s="449"/>
      <c r="C17" s="449">
        <v>7812.9390000000003</v>
      </c>
      <c r="D17" s="449">
        <v>8026.0370000000003</v>
      </c>
      <c r="E17" s="449">
        <v>5925.4530000000004</v>
      </c>
      <c r="F17" s="449">
        <v>4816.2520000000004</v>
      </c>
      <c r="G17" s="449">
        <v>6939.0889999999999</v>
      </c>
      <c r="H17" s="449">
        <v>7014.0339999999997</v>
      </c>
      <c r="I17" s="449">
        <v>6872.107</v>
      </c>
      <c r="J17" s="449">
        <v>8194.4330000000009</v>
      </c>
      <c r="K17" s="449">
        <v>6337.259</v>
      </c>
      <c r="L17" s="449"/>
      <c r="M17" s="449"/>
      <c r="N17" s="449">
        <v>5511.9769999999999</v>
      </c>
      <c r="O17" s="449">
        <v>10009.870000000001</v>
      </c>
    </row>
    <row r="18" spans="1:15" ht="12.75" hidden="1" customHeight="1">
      <c r="A18" s="412">
        <v>1974</v>
      </c>
      <c r="B18" s="449"/>
      <c r="C18" s="449">
        <v>9029.5820000000003</v>
      </c>
      <c r="D18" s="449">
        <v>9125.0550000000003</v>
      </c>
      <c r="E18" s="449">
        <v>6776.5110000000004</v>
      </c>
      <c r="F18" s="449">
        <v>5510.835</v>
      </c>
      <c r="G18" s="449">
        <v>7922.1620000000003</v>
      </c>
      <c r="H18" s="449">
        <v>7972.7969999999996</v>
      </c>
      <c r="I18" s="449">
        <v>7671.1620000000003</v>
      </c>
      <c r="J18" s="449">
        <v>9574.6020000000008</v>
      </c>
      <c r="K18" s="449">
        <v>7215.098</v>
      </c>
      <c r="L18" s="449"/>
      <c r="M18" s="449"/>
      <c r="N18" s="449">
        <v>6164.5950000000003</v>
      </c>
      <c r="O18" s="449">
        <v>10795.57</v>
      </c>
    </row>
    <row r="19" spans="1:15" ht="12.75" hidden="1" customHeight="1">
      <c r="A19" s="412">
        <v>1975</v>
      </c>
      <c r="B19" s="449"/>
      <c r="C19" s="449">
        <v>10140.49</v>
      </c>
      <c r="D19" s="449">
        <v>10165.31</v>
      </c>
      <c r="E19" s="449">
        <v>7589.326</v>
      </c>
      <c r="F19" s="449">
        <v>6395.7759999999998</v>
      </c>
      <c r="G19" s="449">
        <v>9128.3089999999993</v>
      </c>
      <c r="H19" s="449">
        <v>8761.1460000000006</v>
      </c>
      <c r="I19" s="449">
        <v>8532.9330000000009</v>
      </c>
      <c r="J19" s="449">
        <v>10723.23</v>
      </c>
      <c r="K19" s="449">
        <v>8182.5649999999996</v>
      </c>
      <c r="L19" s="449"/>
      <c r="M19" s="449"/>
      <c r="N19" s="449">
        <v>7118.1319999999996</v>
      </c>
      <c r="O19" s="449">
        <v>11654.06</v>
      </c>
    </row>
    <row r="20" spans="1:15" ht="12.75" hidden="1" customHeight="1">
      <c r="A20" s="412">
        <v>1976</v>
      </c>
      <c r="B20" s="449"/>
      <c r="C20" s="449">
        <v>11503.33</v>
      </c>
      <c r="D20" s="449">
        <v>11256.54</v>
      </c>
      <c r="E20" s="449">
        <v>8175.8130000000001</v>
      </c>
      <c r="F20" s="449">
        <v>6973.4870000000001</v>
      </c>
      <c r="G20" s="449">
        <v>10064.18</v>
      </c>
      <c r="H20" s="449">
        <v>9600.4920000000002</v>
      </c>
      <c r="I20" s="449">
        <v>9243.9650000000001</v>
      </c>
      <c r="J20" s="449">
        <v>11444.81</v>
      </c>
      <c r="K20" s="449">
        <v>8904.7029999999995</v>
      </c>
      <c r="L20" s="449"/>
      <c r="M20" s="449"/>
      <c r="N20" s="449">
        <v>7435.4290000000001</v>
      </c>
      <c r="O20" s="449">
        <v>12574.18</v>
      </c>
    </row>
    <row r="21" spans="1:15" ht="12.75" hidden="1" customHeight="1">
      <c r="A21" s="412">
        <v>1977</v>
      </c>
      <c r="B21" s="449">
        <v>11810.86</v>
      </c>
      <c r="C21" s="449">
        <v>12478.99</v>
      </c>
      <c r="D21" s="449">
        <v>12041.82</v>
      </c>
      <c r="E21" s="449">
        <v>8849.9269999999997</v>
      </c>
      <c r="F21" s="449">
        <v>7271.0829999999996</v>
      </c>
      <c r="G21" s="449">
        <v>10991.34</v>
      </c>
      <c r="H21" s="449">
        <v>10600.01</v>
      </c>
      <c r="I21" s="449">
        <v>10168.81</v>
      </c>
      <c r="J21" s="449">
        <v>12532.91</v>
      </c>
      <c r="K21" s="449">
        <v>9570.3330000000005</v>
      </c>
      <c r="L21" s="449"/>
      <c r="M21" s="449"/>
      <c r="N21" s="449">
        <v>7631.9189999999999</v>
      </c>
      <c r="O21" s="449">
        <v>13539.61</v>
      </c>
    </row>
    <row r="22" spans="1:15" ht="12.75" hidden="1" customHeight="1">
      <c r="A22" s="412">
        <v>1978</v>
      </c>
      <c r="B22" s="449">
        <v>12518.45</v>
      </c>
      <c r="C22" s="449">
        <v>13751.25</v>
      </c>
      <c r="D22" s="449">
        <v>12584.77</v>
      </c>
      <c r="E22" s="449">
        <v>9631.1149999999998</v>
      </c>
      <c r="F22" s="449">
        <v>7641.8580000000002</v>
      </c>
      <c r="G22" s="449">
        <v>12151.58</v>
      </c>
      <c r="H22" s="449">
        <v>11717.44</v>
      </c>
      <c r="I22" s="449">
        <v>11280.21</v>
      </c>
      <c r="J22" s="449">
        <v>13784.22</v>
      </c>
      <c r="K22" s="449">
        <v>10210.39</v>
      </c>
      <c r="L22" s="449"/>
      <c r="M22" s="449"/>
      <c r="N22" s="449">
        <v>8460.8819999999996</v>
      </c>
      <c r="O22" s="449">
        <v>14702.13</v>
      </c>
    </row>
    <row r="23" spans="1:15" ht="12.75" hidden="1" customHeight="1">
      <c r="A23" s="412">
        <v>1979</v>
      </c>
      <c r="B23" s="449">
        <v>13364.31</v>
      </c>
      <c r="C23" s="449">
        <v>15257.63</v>
      </c>
      <c r="D23" s="449">
        <v>13512.36</v>
      </c>
      <c r="E23" s="449">
        <v>10547.92</v>
      </c>
      <c r="F23" s="449">
        <v>8630.5010000000002</v>
      </c>
      <c r="G23" s="449">
        <v>13462.46</v>
      </c>
      <c r="H23" s="449">
        <v>12745.49</v>
      </c>
      <c r="I23" s="449">
        <v>12759.13</v>
      </c>
      <c r="J23" s="449">
        <v>15084.56</v>
      </c>
      <c r="K23" s="449">
        <v>10853.57</v>
      </c>
      <c r="L23" s="449"/>
      <c r="M23" s="449"/>
      <c r="N23" s="449">
        <v>9341.2759999999998</v>
      </c>
      <c r="O23" s="449">
        <v>16060.37</v>
      </c>
    </row>
    <row r="24" spans="1:15" ht="18" customHeight="1">
      <c r="A24" s="412">
        <v>1980</v>
      </c>
      <c r="B24" s="449">
        <v>15103.84</v>
      </c>
      <c r="C24" s="449">
        <v>16267.73</v>
      </c>
      <c r="D24" s="449">
        <v>14817.85</v>
      </c>
      <c r="E24" s="449">
        <v>11733.53</v>
      </c>
      <c r="F24" s="449">
        <v>9779.5540000000001</v>
      </c>
      <c r="G24" s="449">
        <v>15101.76</v>
      </c>
      <c r="H24" s="449">
        <v>14098.56</v>
      </c>
      <c r="I24" s="449">
        <v>14301.15</v>
      </c>
      <c r="J24" s="449">
        <v>16393.39</v>
      </c>
      <c r="K24" s="449">
        <v>12004.59</v>
      </c>
      <c r="L24" s="449">
        <v>12508.87</v>
      </c>
      <c r="M24" s="444">
        <f t="shared" ref="M24:M34" si="0">M25*POWER(M$37/M$42, 1/5)</f>
        <v>12538.340382037453</v>
      </c>
      <c r="N24" s="449">
        <v>10752.52</v>
      </c>
      <c r="O24" s="449">
        <v>17610.41</v>
      </c>
    </row>
    <row r="25" spans="1:15" ht="18" customHeight="1">
      <c r="A25" s="412">
        <v>1981</v>
      </c>
      <c r="B25" s="449">
        <v>17516.59</v>
      </c>
      <c r="C25" s="449">
        <v>17669.95</v>
      </c>
      <c r="D25" s="449">
        <v>16141.01</v>
      </c>
      <c r="E25" s="449">
        <v>12507.88</v>
      </c>
      <c r="F25" s="449">
        <v>10907.13</v>
      </c>
      <c r="G25" s="449">
        <v>16444.87</v>
      </c>
      <c r="H25" s="449">
        <v>15118.62</v>
      </c>
      <c r="I25" s="449">
        <v>16109.43</v>
      </c>
      <c r="J25" s="449">
        <v>17406.12</v>
      </c>
      <c r="K25" s="449">
        <v>12886</v>
      </c>
      <c r="L25" s="449">
        <v>13767.67</v>
      </c>
      <c r="M25" s="444">
        <f t="shared" si="0"/>
        <v>13118.112921031487</v>
      </c>
      <c r="N25" s="449">
        <v>11948.54</v>
      </c>
      <c r="O25" s="449">
        <v>19227.439999999999</v>
      </c>
    </row>
    <row r="26" spans="1:15" ht="18" customHeight="1">
      <c r="A26" s="412">
        <v>1982</v>
      </c>
      <c r="B26" s="449">
        <v>18948.849999999999</v>
      </c>
      <c r="C26" s="449">
        <v>18681.189999999999</v>
      </c>
      <c r="D26" s="449">
        <v>17157.419999999998</v>
      </c>
      <c r="E26" s="449">
        <v>13445.83</v>
      </c>
      <c r="F26" s="449">
        <v>11561.26</v>
      </c>
      <c r="G26" s="449">
        <v>17730.38</v>
      </c>
      <c r="H26" s="449">
        <v>15781.88</v>
      </c>
      <c r="I26" s="449">
        <v>16881.34</v>
      </c>
      <c r="J26" s="449">
        <v>18376.05</v>
      </c>
      <c r="K26" s="449">
        <v>13603.34</v>
      </c>
      <c r="L26" s="449">
        <v>14444.66</v>
      </c>
      <c r="M26" s="444">
        <f t="shared" si="0"/>
        <v>13724.694127419263</v>
      </c>
      <c r="N26" s="449">
        <v>12652.19</v>
      </c>
      <c r="O26" s="449">
        <v>20489.45</v>
      </c>
    </row>
    <row r="27" spans="1:15" ht="18" customHeight="1">
      <c r="A27" s="412">
        <v>1983</v>
      </c>
      <c r="B27" s="449">
        <v>18525.75</v>
      </c>
      <c r="C27" s="449">
        <v>19339.61</v>
      </c>
      <c r="D27" s="449">
        <v>17450.04</v>
      </c>
      <c r="E27" s="449">
        <v>14332.75</v>
      </c>
      <c r="F27" s="449">
        <v>12314.74</v>
      </c>
      <c r="G27" s="449">
        <v>18577.68</v>
      </c>
      <c r="H27" s="449">
        <v>16457.95</v>
      </c>
      <c r="I27" s="449">
        <v>17689.849999999999</v>
      </c>
      <c r="J27" s="449">
        <v>19132.61</v>
      </c>
      <c r="K27" s="449">
        <v>14192.92</v>
      </c>
      <c r="L27" s="449">
        <v>15271.53</v>
      </c>
      <c r="M27" s="444">
        <f t="shared" si="0"/>
        <v>14359.323633296288</v>
      </c>
      <c r="N27" s="449">
        <v>13536.47</v>
      </c>
      <c r="O27" s="449">
        <v>21484.959999999999</v>
      </c>
    </row>
    <row r="28" spans="1:15" ht="18" customHeight="1">
      <c r="A28" s="412">
        <v>1984</v>
      </c>
      <c r="B28" s="449">
        <v>19069.189999999999</v>
      </c>
      <c r="C28" s="449">
        <v>20416.16</v>
      </c>
      <c r="D28" s="449">
        <v>18230.72</v>
      </c>
      <c r="E28" s="449">
        <v>14759.74</v>
      </c>
      <c r="F28" s="449">
        <v>13207.6</v>
      </c>
      <c r="G28" s="449">
        <v>19238.259999999998</v>
      </c>
      <c r="H28" s="449">
        <v>17149.96</v>
      </c>
      <c r="I28" s="449">
        <v>18449.78</v>
      </c>
      <c r="J28" s="449">
        <v>19276.29</v>
      </c>
      <c r="K28" s="449">
        <v>15029.01</v>
      </c>
      <c r="L28" s="449">
        <v>15803.27</v>
      </c>
      <c r="M28" s="444">
        <f t="shared" si="0"/>
        <v>15023.298391314493</v>
      </c>
      <c r="N28" s="449">
        <v>14089.1</v>
      </c>
      <c r="O28" s="449">
        <v>22737.58</v>
      </c>
    </row>
    <row r="29" spans="1:15" ht="18" customHeight="1">
      <c r="A29" s="412">
        <v>1985</v>
      </c>
      <c r="B29" s="449">
        <v>19672.93</v>
      </c>
      <c r="C29" s="449">
        <v>21060.5</v>
      </c>
      <c r="D29" s="449">
        <v>19000.63</v>
      </c>
      <c r="E29" s="449">
        <v>15446.51</v>
      </c>
      <c r="F29" s="449">
        <v>14263.68</v>
      </c>
      <c r="G29" s="449">
        <v>19833.45</v>
      </c>
      <c r="H29" s="449">
        <v>17862.37</v>
      </c>
      <c r="I29" s="449">
        <v>19210.189999999999</v>
      </c>
      <c r="J29" s="449">
        <v>19723.61</v>
      </c>
      <c r="K29" s="449">
        <v>15775.79</v>
      </c>
      <c r="L29" s="449">
        <v>16466.18</v>
      </c>
      <c r="M29" s="444">
        <f t="shared" si="0"/>
        <v>15717.975325183312</v>
      </c>
      <c r="N29" s="449">
        <v>14871.79</v>
      </c>
      <c r="O29" s="449">
        <v>23870.79</v>
      </c>
    </row>
    <row r="30" spans="1:15" ht="18" customHeight="1">
      <c r="A30" s="412">
        <v>1986</v>
      </c>
      <c r="B30" s="449">
        <v>19795.689999999999</v>
      </c>
      <c r="C30" s="449">
        <v>22258.01</v>
      </c>
      <c r="D30" s="449">
        <v>19186.86</v>
      </c>
      <c r="E30" s="449">
        <v>16428.41</v>
      </c>
      <c r="F30" s="449">
        <v>15080.52</v>
      </c>
      <c r="G30" s="449">
        <v>20600.63</v>
      </c>
      <c r="H30" s="449">
        <v>19081.79</v>
      </c>
      <c r="I30" s="449">
        <v>19903.13</v>
      </c>
      <c r="J30" s="449">
        <v>20610.53</v>
      </c>
      <c r="K30" s="449">
        <v>16464.55</v>
      </c>
      <c r="L30" s="449">
        <v>16892.77</v>
      </c>
      <c r="M30" s="444">
        <f t="shared" si="0"/>
        <v>16444.77410272984</v>
      </c>
      <c r="N30" s="449">
        <v>15761.96</v>
      </c>
      <c r="O30" s="449">
        <v>24730.65</v>
      </c>
    </row>
    <row r="31" spans="1:15" ht="18" customHeight="1">
      <c r="A31" s="412">
        <v>1987</v>
      </c>
      <c r="B31" s="449">
        <v>20296.189999999999</v>
      </c>
      <c r="C31" s="449">
        <v>23145.57</v>
      </c>
      <c r="D31" s="449">
        <v>20166.23</v>
      </c>
      <c r="E31" s="449">
        <v>17712.73</v>
      </c>
      <c r="F31" s="449">
        <v>16348.59</v>
      </c>
      <c r="G31" s="449">
        <v>21406.560000000001</v>
      </c>
      <c r="H31" s="449">
        <v>20372.63</v>
      </c>
      <c r="I31" s="449">
        <v>21210.82</v>
      </c>
      <c r="J31" s="449">
        <v>21747.71</v>
      </c>
      <c r="K31" s="449">
        <v>17306.849999999999</v>
      </c>
      <c r="L31" s="449">
        <v>17769.400000000001</v>
      </c>
      <c r="M31" s="444">
        <f t="shared" si="0"/>
        <v>17205.180037185233</v>
      </c>
      <c r="N31" s="449">
        <v>16683.22</v>
      </c>
      <c r="O31" s="449">
        <v>25801.77</v>
      </c>
    </row>
    <row r="32" spans="1:15" ht="18" customHeight="1">
      <c r="A32" s="412">
        <v>1988</v>
      </c>
      <c r="B32" s="449">
        <v>21069.61</v>
      </c>
      <c r="C32" s="449">
        <v>24284.87</v>
      </c>
      <c r="D32" s="449">
        <v>21371.69</v>
      </c>
      <c r="E32" s="449">
        <v>18668.349999999999</v>
      </c>
      <c r="F32" s="449">
        <v>17718.62</v>
      </c>
      <c r="G32" s="449">
        <v>22614.9</v>
      </c>
      <c r="H32" s="449">
        <v>21328.21</v>
      </c>
      <c r="I32" s="449">
        <v>22553.68</v>
      </c>
      <c r="J32" s="449">
        <v>22596.9</v>
      </c>
      <c r="K32" s="449">
        <v>18140.91</v>
      </c>
      <c r="L32" s="449">
        <v>18943.810000000001</v>
      </c>
      <c r="M32" s="444">
        <f t="shared" si="0"/>
        <v>18000.747122626522</v>
      </c>
      <c r="N32" s="449">
        <v>17921.47</v>
      </c>
      <c r="O32" s="449">
        <v>27289.1</v>
      </c>
    </row>
    <row r="33" spans="1:15" ht="18" customHeight="1">
      <c r="A33" s="412">
        <v>1989</v>
      </c>
      <c r="B33" s="449">
        <v>22170.39</v>
      </c>
      <c r="C33" s="449">
        <v>25778.83</v>
      </c>
      <c r="D33" s="449">
        <v>22501.7</v>
      </c>
      <c r="E33" s="449">
        <v>19356.38</v>
      </c>
      <c r="F33" s="449">
        <v>19358.47</v>
      </c>
      <c r="G33" s="449">
        <v>23596.34</v>
      </c>
      <c r="H33" s="449">
        <v>21978.89</v>
      </c>
      <c r="I33" s="449">
        <v>23966.68</v>
      </c>
      <c r="J33" s="449">
        <v>23216.09</v>
      </c>
      <c r="K33" s="449">
        <v>18801.080000000002</v>
      </c>
      <c r="L33" s="449">
        <v>19879.23</v>
      </c>
      <c r="M33" s="444">
        <f t="shared" si="0"/>
        <v>18833.101209777156</v>
      </c>
      <c r="N33" s="449">
        <v>19212.98</v>
      </c>
      <c r="O33" s="449">
        <v>28340.09</v>
      </c>
    </row>
    <row r="34" spans="1:15" ht="18" customHeight="1">
      <c r="A34" s="412">
        <v>1990</v>
      </c>
      <c r="B34" s="449">
        <v>22934.12</v>
      </c>
      <c r="C34" s="449">
        <v>27985.23</v>
      </c>
      <c r="D34" s="449">
        <v>23613.79</v>
      </c>
      <c r="E34" s="449">
        <v>20745.43</v>
      </c>
      <c r="F34" s="449">
        <v>20840.04</v>
      </c>
      <c r="G34" s="449">
        <v>25320.22</v>
      </c>
      <c r="H34" s="449">
        <v>23349.279999999999</v>
      </c>
      <c r="I34" s="449">
        <v>25862.59</v>
      </c>
      <c r="J34" s="449">
        <v>24587.13</v>
      </c>
      <c r="K34" s="449">
        <v>19608.18</v>
      </c>
      <c r="L34" s="449">
        <v>21464.89</v>
      </c>
      <c r="M34" s="444">
        <f t="shared" si="0"/>
        <v>19703.943328656514</v>
      </c>
      <c r="N34" s="449">
        <v>20511.2</v>
      </c>
      <c r="O34" s="449">
        <v>29755.24</v>
      </c>
    </row>
    <row r="35" spans="1:15" ht="18" customHeight="1">
      <c r="A35" s="412">
        <v>1991</v>
      </c>
      <c r="B35" s="449">
        <v>23832.92</v>
      </c>
      <c r="C35" s="449">
        <v>30301.39</v>
      </c>
      <c r="D35" s="449">
        <v>24461.4</v>
      </c>
      <c r="E35" s="449">
        <v>21755.57</v>
      </c>
      <c r="F35" s="449">
        <v>21784.69</v>
      </c>
      <c r="G35" s="449">
        <v>26430.63</v>
      </c>
      <c r="H35" s="449">
        <v>24888.74</v>
      </c>
      <c r="I35" s="449">
        <v>26972.51</v>
      </c>
      <c r="J35" s="449">
        <v>25584.36</v>
      </c>
      <c r="K35" s="449">
        <v>20629.810000000001</v>
      </c>
      <c r="L35" s="449">
        <v>22987.32</v>
      </c>
      <c r="M35" s="444">
        <f>M36*POWER(M$37/M$42, 1/5)</f>
        <v>20615.053164868616</v>
      </c>
      <c r="N35" s="449">
        <v>21583.4</v>
      </c>
      <c r="O35" s="449">
        <v>31143.99</v>
      </c>
    </row>
    <row r="36" spans="1:15" ht="18" customHeight="1">
      <c r="A36" s="412">
        <v>1992</v>
      </c>
      <c r="B36" s="449">
        <v>25244.52</v>
      </c>
      <c r="C36" s="449">
        <v>32248.52</v>
      </c>
      <c r="D36" s="449">
        <v>25603.52</v>
      </c>
      <c r="E36" s="449">
        <v>23098.880000000001</v>
      </c>
      <c r="F36" s="449">
        <v>22147.07</v>
      </c>
      <c r="G36" s="449">
        <v>27589.48</v>
      </c>
      <c r="H36" s="449">
        <v>27150.9</v>
      </c>
      <c r="I36" s="449">
        <v>27824.74</v>
      </c>
      <c r="J36" s="449">
        <v>26707.200000000001</v>
      </c>
      <c r="K36" s="449">
        <v>21576.71</v>
      </c>
      <c r="L36" s="449">
        <v>24694.79</v>
      </c>
      <c r="M36" s="444">
        <f>M37*POWER(M$37/M$42, 1/5)</f>
        <v>21568.292696634355</v>
      </c>
      <c r="N36" s="449">
        <v>22468.83</v>
      </c>
      <c r="O36" s="449">
        <v>32615.41</v>
      </c>
    </row>
    <row r="37" spans="1:15" ht="18" customHeight="1">
      <c r="A37" s="412">
        <v>1993</v>
      </c>
      <c r="B37" s="449">
        <v>25804.1</v>
      </c>
      <c r="C37" s="449">
        <v>33622.81</v>
      </c>
      <c r="D37" s="449">
        <v>25942</v>
      </c>
      <c r="E37" s="449">
        <v>23878.11</v>
      </c>
      <c r="F37" s="449">
        <v>21857.39</v>
      </c>
      <c r="G37" s="449">
        <v>28370.43</v>
      </c>
      <c r="H37" s="449">
        <v>27932.31</v>
      </c>
      <c r="I37" s="449">
        <v>28051.87</v>
      </c>
      <c r="J37" s="449">
        <v>27450.14</v>
      </c>
      <c r="K37" s="449">
        <v>21821.48</v>
      </c>
      <c r="L37" s="449">
        <v>25724.93</v>
      </c>
      <c r="M37" s="449">
        <v>22565.61</v>
      </c>
      <c r="N37" s="449">
        <v>22958.880000000001</v>
      </c>
      <c r="O37" s="449">
        <v>33765.129999999997</v>
      </c>
    </row>
    <row r="38" spans="1:15" ht="18" customHeight="1">
      <c r="A38" s="412">
        <v>1994</v>
      </c>
      <c r="B38" s="449">
        <v>26298.35</v>
      </c>
      <c r="C38" s="449">
        <v>35048.589999999997</v>
      </c>
      <c r="D38" s="449">
        <v>26398.5</v>
      </c>
      <c r="E38" s="449">
        <v>24017.37</v>
      </c>
      <c r="F38" s="449">
        <v>22978.82</v>
      </c>
      <c r="G38" s="449">
        <v>28963.88</v>
      </c>
      <c r="H38" s="449">
        <v>28631.05</v>
      </c>
      <c r="I38" s="449">
        <v>28321.91</v>
      </c>
      <c r="J38" s="449">
        <v>27878.92</v>
      </c>
      <c r="K38" s="449">
        <v>22772.27</v>
      </c>
      <c r="L38" s="449">
        <v>25959.16</v>
      </c>
      <c r="M38" s="449">
        <v>23773.4</v>
      </c>
      <c r="N38" s="449">
        <v>23673.52</v>
      </c>
      <c r="O38" s="449">
        <v>34760.82</v>
      </c>
    </row>
    <row r="39" spans="1:15" ht="18" customHeight="1">
      <c r="A39" s="412">
        <v>1995</v>
      </c>
      <c r="B39" s="449">
        <v>27352.080000000002</v>
      </c>
      <c r="C39" s="449">
        <v>35694.29</v>
      </c>
      <c r="D39" s="449">
        <v>27044.26</v>
      </c>
      <c r="E39" s="449">
        <v>25011.46</v>
      </c>
      <c r="F39" s="449">
        <v>24242.97</v>
      </c>
      <c r="G39" s="449">
        <v>29953.19</v>
      </c>
      <c r="H39" s="449">
        <v>29921.13</v>
      </c>
      <c r="I39" s="449">
        <v>28563.7</v>
      </c>
      <c r="J39" s="449">
        <v>28227.81</v>
      </c>
      <c r="K39" s="449">
        <v>23533.32</v>
      </c>
      <c r="L39" s="449">
        <v>26237.26</v>
      </c>
      <c r="M39" s="449">
        <v>24224.23</v>
      </c>
      <c r="N39" s="449">
        <v>24286.240000000002</v>
      </c>
      <c r="O39" s="449">
        <v>35912.94</v>
      </c>
    </row>
    <row r="40" spans="1:15" ht="18" customHeight="1">
      <c r="A40" s="412">
        <v>1996</v>
      </c>
      <c r="B40" s="449">
        <v>28747.279999999999</v>
      </c>
      <c r="C40" s="449">
        <v>36401.39</v>
      </c>
      <c r="D40" s="449">
        <v>27754.44</v>
      </c>
      <c r="E40" s="449">
        <v>26182.91</v>
      </c>
      <c r="F40" s="449">
        <v>25079.63</v>
      </c>
      <c r="G40" s="449">
        <v>30734.47</v>
      </c>
      <c r="H40" s="449">
        <v>30638.400000000001</v>
      </c>
      <c r="I40" s="449">
        <v>29460.07</v>
      </c>
      <c r="J40" s="449">
        <v>28849.74</v>
      </c>
      <c r="K40" s="449">
        <v>25094.1</v>
      </c>
      <c r="L40" s="449">
        <v>26956.26</v>
      </c>
      <c r="M40" s="449">
        <v>26327.8</v>
      </c>
      <c r="N40" s="449">
        <v>25243.87</v>
      </c>
      <c r="O40" s="449">
        <v>37052.18</v>
      </c>
    </row>
    <row r="41" spans="1:15" ht="18" customHeight="1">
      <c r="A41" s="412">
        <v>1997</v>
      </c>
      <c r="B41" s="449">
        <v>29826.28</v>
      </c>
      <c r="C41" s="449">
        <v>37553.21</v>
      </c>
      <c r="D41" s="449">
        <v>28930.43</v>
      </c>
      <c r="E41" s="449">
        <v>27197.97</v>
      </c>
      <c r="F41" s="449">
        <v>25654.31</v>
      </c>
      <c r="G41" s="449">
        <v>31884.54</v>
      </c>
      <c r="H41" s="449">
        <v>30995.67</v>
      </c>
      <c r="I41" s="449">
        <v>30859.52</v>
      </c>
      <c r="J41" s="449">
        <v>29465.18</v>
      </c>
      <c r="K41" s="449">
        <v>26022.28</v>
      </c>
      <c r="L41" s="449">
        <v>27679.73</v>
      </c>
      <c r="M41" s="449">
        <v>27584.71</v>
      </c>
      <c r="N41" s="449">
        <v>26369.01</v>
      </c>
      <c r="O41" s="449">
        <v>38471.040000000001</v>
      </c>
    </row>
    <row r="42" spans="1:15" ht="18" customHeight="1">
      <c r="A42" s="412">
        <v>1998</v>
      </c>
      <c r="B42" s="449">
        <v>30760.52</v>
      </c>
      <c r="C42" s="449">
        <v>37206.449999999997</v>
      </c>
      <c r="D42" s="449">
        <v>29662.69</v>
      </c>
      <c r="E42" s="449">
        <v>28589.79</v>
      </c>
      <c r="F42" s="449">
        <v>26657.23</v>
      </c>
      <c r="G42" s="449">
        <v>32730.880000000001</v>
      </c>
      <c r="H42" s="449">
        <v>31299.72</v>
      </c>
      <c r="I42" s="449">
        <v>30482.21</v>
      </c>
      <c r="J42" s="449">
        <v>30755.200000000001</v>
      </c>
      <c r="K42" s="449">
        <v>27369.7</v>
      </c>
      <c r="L42" s="449">
        <v>28274.2</v>
      </c>
      <c r="M42" s="449">
        <v>28288.09</v>
      </c>
      <c r="N42" s="449">
        <v>27481.09</v>
      </c>
      <c r="O42" s="449">
        <v>40729.4</v>
      </c>
    </row>
    <row r="43" spans="1:15" ht="18" customHeight="1">
      <c r="A43" s="412">
        <v>1999</v>
      </c>
      <c r="B43" s="449">
        <v>31988.720000000001</v>
      </c>
      <c r="C43" s="449">
        <v>38919.449999999997</v>
      </c>
      <c r="D43" s="449">
        <v>30370.63</v>
      </c>
      <c r="E43" s="449">
        <v>29395.759999999998</v>
      </c>
      <c r="F43" s="449">
        <v>27458.25</v>
      </c>
      <c r="G43" s="449">
        <v>34015.67</v>
      </c>
      <c r="H43" s="449">
        <v>32187.26</v>
      </c>
      <c r="I43" s="449">
        <v>31018.34</v>
      </c>
      <c r="J43" s="449">
        <v>31749.3</v>
      </c>
      <c r="K43" s="449">
        <v>28593.34</v>
      </c>
      <c r="L43" s="449">
        <v>28752.86</v>
      </c>
      <c r="M43" s="449">
        <v>29066.04</v>
      </c>
      <c r="N43" s="449">
        <v>28556.61</v>
      </c>
      <c r="O43" s="449">
        <v>42649.09</v>
      </c>
    </row>
    <row r="44" spans="1:15" ht="18" customHeight="1">
      <c r="A44" s="412">
        <v>2000</v>
      </c>
      <c r="B44" s="449">
        <v>33101.019999999997</v>
      </c>
      <c r="C44" s="449">
        <v>41343.85</v>
      </c>
      <c r="D44" s="449">
        <v>31804.639999999999</v>
      </c>
      <c r="E44" s="449">
        <v>30458.84</v>
      </c>
      <c r="F44" s="449">
        <v>28674.95</v>
      </c>
      <c r="G44" s="449">
        <v>35745.1</v>
      </c>
      <c r="H44" s="449">
        <v>32822.129999999997</v>
      </c>
      <c r="I44" s="449">
        <v>31761.13</v>
      </c>
      <c r="J44" s="449">
        <v>33891.14</v>
      </c>
      <c r="K44" s="449">
        <v>29784.38</v>
      </c>
      <c r="L44" s="449">
        <v>29725.05</v>
      </c>
      <c r="M44" s="449">
        <v>32015.02</v>
      </c>
      <c r="N44" s="449">
        <v>31159.39</v>
      </c>
      <c r="O44" s="449">
        <v>44931.05</v>
      </c>
    </row>
    <row r="45" spans="1:15" ht="18" customHeight="1">
      <c r="A45" s="412">
        <v>2001</v>
      </c>
      <c r="B45" s="449">
        <v>33604.94</v>
      </c>
      <c r="C45" s="449">
        <v>42759.63</v>
      </c>
      <c r="D45" s="449">
        <v>32723.48</v>
      </c>
      <c r="E45" s="449">
        <v>30871.98</v>
      </c>
      <c r="F45" s="449">
        <v>29314.07</v>
      </c>
      <c r="G45" s="449">
        <v>37571.57</v>
      </c>
      <c r="H45" s="449">
        <v>33514.03</v>
      </c>
      <c r="I45" s="449">
        <v>32242.58</v>
      </c>
      <c r="J45" s="449">
        <v>34851.96</v>
      </c>
      <c r="K45" s="449">
        <v>31111.16</v>
      </c>
      <c r="L45" s="449">
        <v>30980.31</v>
      </c>
      <c r="M45" s="449">
        <v>32729.08</v>
      </c>
      <c r="N45" s="449">
        <v>33170.93</v>
      </c>
      <c r="O45" s="449">
        <v>46359.49</v>
      </c>
    </row>
    <row r="46" spans="1:15" ht="18" customHeight="1">
      <c r="A46" s="412">
        <v>2002</v>
      </c>
      <c r="B46" s="449">
        <v>33981.79</v>
      </c>
      <c r="C46" s="449">
        <v>45261.94</v>
      </c>
      <c r="D46" s="449">
        <v>32755.5</v>
      </c>
      <c r="E46" s="449">
        <v>32538.78</v>
      </c>
      <c r="F46" s="449">
        <v>30106.71</v>
      </c>
      <c r="G46" s="449">
        <v>39169.39</v>
      </c>
      <c r="H46" s="449">
        <v>34168.339999999997</v>
      </c>
      <c r="I46" s="449">
        <v>32100.82</v>
      </c>
      <c r="J46" s="449">
        <v>36503.86</v>
      </c>
      <c r="K46" s="449">
        <v>32687.41</v>
      </c>
      <c r="L46" s="449">
        <v>32401.5</v>
      </c>
      <c r="M46" s="449">
        <v>33585.050000000003</v>
      </c>
      <c r="N46" s="449">
        <v>33990.089999999997</v>
      </c>
      <c r="O46" s="449">
        <v>47471.360000000001</v>
      </c>
    </row>
    <row r="47" spans="1:15" ht="18" customHeight="1">
      <c r="A47" s="412">
        <v>2003</v>
      </c>
      <c r="B47" s="449">
        <v>34661.86</v>
      </c>
      <c r="C47" s="449">
        <v>44492.44</v>
      </c>
      <c r="D47" s="449">
        <v>33603.11</v>
      </c>
      <c r="E47" s="449">
        <v>32450.97</v>
      </c>
      <c r="F47" s="449">
        <v>30690.89</v>
      </c>
      <c r="G47" s="449">
        <v>38391.06</v>
      </c>
      <c r="H47" s="449">
        <v>35349.120000000003</v>
      </c>
      <c r="I47" s="449">
        <v>33040.449999999997</v>
      </c>
      <c r="J47" s="449">
        <v>36503.230000000003</v>
      </c>
      <c r="K47" s="449">
        <v>34319.550000000003</v>
      </c>
      <c r="L47" s="449">
        <v>32333.35</v>
      </c>
      <c r="M47" s="449">
        <v>34762.97</v>
      </c>
      <c r="N47" s="449">
        <v>35584.730000000003</v>
      </c>
      <c r="O47" s="449">
        <v>49221.42</v>
      </c>
    </row>
    <row r="48" spans="1:15" ht="18" customHeight="1">
      <c r="A48" s="412">
        <v>2004</v>
      </c>
      <c r="B48" s="449">
        <v>36821.29</v>
      </c>
      <c r="C48" s="449">
        <v>45436.04</v>
      </c>
      <c r="D48" s="449">
        <v>35226.31</v>
      </c>
      <c r="E48" s="449">
        <v>34068.160000000003</v>
      </c>
      <c r="F48" s="449">
        <v>32724.54</v>
      </c>
      <c r="G48" s="449">
        <v>39957.800000000003</v>
      </c>
      <c r="H48" s="449">
        <v>36173.86</v>
      </c>
      <c r="I48" s="449">
        <v>33893.199999999997</v>
      </c>
      <c r="J48" s="449">
        <v>38542.480000000003</v>
      </c>
      <c r="K48" s="449">
        <v>36222.410000000003</v>
      </c>
      <c r="L48" s="449">
        <v>32289.81</v>
      </c>
      <c r="M48" s="449">
        <v>37000.22</v>
      </c>
      <c r="N48" s="449">
        <v>37613.42</v>
      </c>
      <c r="O48" s="449">
        <v>51087.39</v>
      </c>
    </row>
    <row r="49" spans="1:15" ht="18" customHeight="1">
      <c r="A49" s="412">
        <v>2005</v>
      </c>
      <c r="B49" s="449">
        <v>37793.22</v>
      </c>
      <c r="C49" s="449">
        <v>46271.56</v>
      </c>
      <c r="D49" s="449">
        <v>37024.86</v>
      </c>
      <c r="E49" s="449">
        <v>34968.82</v>
      </c>
      <c r="F49" s="449">
        <v>33916.36</v>
      </c>
      <c r="G49" s="449">
        <v>41791.129999999997</v>
      </c>
      <c r="H49" s="449">
        <v>36566.61</v>
      </c>
      <c r="I49" s="449">
        <v>34859.910000000003</v>
      </c>
      <c r="J49" s="449">
        <v>39414.18</v>
      </c>
      <c r="K49" s="449">
        <v>37974.019999999997</v>
      </c>
      <c r="L49" s="449">
        <v>33082.61</v>
      </c>
      <c r="M49" s="449">
        <v>38148.839999999997</v>
      </c>
      <c r="N49" s="449">
        <v>38031.620000000003</v>
      </c>
      <c r="O49" s="449">
        <v>52959.33</v>
      </c>
    </row>
    <row r="50" spans="1:15" ht="16.5" customHeight="1">
      <c r="A50" s="412">
        <v>2006</v>
      </c>
      <c r="B50" s="630">
        <v>38957.82</v>
      </c>
      <c r="C50" s="630">
        <v>47713.3</v>
      </c>
      <c r="D50" s="630">
        <v>37869.11</v>
      </c>
      <c r="E50" s="630">
        <v>37052.129999999997</v>
      </c>
      <c r="F50" s="630">
        <v>35496.79</v>
      </c>
      <c r="G50" s="630">
        <v>43473.39</v>
      </c>
      <c r="H50" s="630">
        <v>37578.550000000003</v>
      </c>
      <c r="I50" s="630">
        <v>36158.89</v>
      </c>
      <c r="J50" s="630">
        <v>40984.86</v>
      </c>
      <c r="K50" s="630">
        <v>40427.4</v>
      </c>
      <c r="L50" s="630">
        <v>34273.040000000001</v>
      </c>
      <c r="M50" s="630">
        <v>39654.6</v>
      </c>
      <c r="N50" s="630">
        <v>39893.74</v>
      </c>
      <c r="O50" s="630">
        <v>54990.48</v>
      </c>
    </row>
    <row r="51" spans="1:15" ht="16.5" customHeight="1">
      <c r="A51" s="412">
        <v>2007</v>
      </c>
      <c r="B51" s="630">
        <v>40837.699999999997</v>
      </c>
      <c r="C51" s="630">
        <v>49526.15</v>
      </c>
      <c r="D51" s="449">
        <v>39683.26</v>
      </c>
      <c r="E51" s="630">
        <v>38757.94</v>
      </c>
      <c r="F51" s="630">
        <v>37794.58</v>
      </c>
      <c r="G51" s="630">
        <v>44778.55</v>
      </c>
      <c r="H51" s="630">
        <v>38296.9</v>
      </c>
      <c r="I51" s="630">
        <v>37591.1</v>
      </c>
      <c r="J51" s="630">
        <v>43097.86</v>
      </c>
      <c r="K51" s="630">
        <v>43889.11</v>
      </c>
      <c r="L51" s="630">
        <v>35456.800000000003</v>
      </c>
      <c r="M51" s="630">
        <v>42807.19</v>
      </c>
      <c r="N51" s="630">
        <v>40506.519999999997</v>
      </c>
      <c r="O51" s="630">
        <v>57029.5</v>
      </c>
    </row>
    <row r="52" spans="1:15" ht="16.5" customHeight="1">
      <c r="A52" s="412">
        <v>2008</v>
      </c>
      <c r="B52" s="449">
        <v>41785.550000000003</v>
      </c>
      <c r="C52" s="630">
        <v>51686.92</v>
      </c>
      <c r="D52" s="449">
        <v>39851.46</v>
      </c>
      <c r="E52" s="630">
        <v>40831.589999999997</v>
      </c>
      <c r="F52" s="630">
        <v>40510.629999999997</v>
      </c>
      <c r="G52" s="630">
        <v>45865.59</v>
      </c>
      <c r="H52" s="630">
        <v>39701.760000000002</v>
      </c>
      <c r="I52" s="630">
        <v>39910.92</v>
      </c>
      <c r="J52" s="630">
        <v>44867.12</v>
      </c>
      <c r="K52" s="630">
        <v>46167.25</v>
      </c>
      <c r="L52" s="630">
        <v>38015.33</v>
      </c>
      <c r="M52" s="630">
        <v>44174.96</v>
      </c>
      <c r="N52" s="630">
        <v>40980.53</v>
      </c>
      <c r="O52" s="630">
        <v>58642.97</v>
      </c>
    </row>
    <row r="53" spans="1:15" ht="16.5" customHeight="1">
      <c r="A53" s="412">
        <v>2009</v>
      </c>
      <c r="B53" s="444">
        <f>B52*POWER(B$52/B$47, 1/5)</f>
        <v>43377.146053427467</v>
      </c>
      <c r="C53" s="630">
        <v>52668.34</v>
      </c>
      <c r="D53" s="444">
        <f>D52*POWER(D$52/D$47, 1/5)</f>
        <v>41234.163582037836</v>
      </c>
      <c r="E53" s="630">
        <v>41441.35</v>
      </c>
      <c r="F53" s="630">
        <v>40954.04</v>
      </c>
      <c r="G53" s="630">
        <v>46882.97</v>
      </c>
      <c r="H53" s="630">
        <v>39980.47</v>
      </c>
      <c r="I53" s="630">
        <v>39960.870000000003</v>
      </c>
      <c r="J53" s="630">
        <v>45302.96</v>
      </c>
      <c r="K53" s="630">
        <v>47551.03</v>
      </c>
      <c r="L53" s="630">
        <v>39503.07</v>
      </c>
      <c r="M53" s="630">
        <v>43749.15</v>
      </c>
      <c r="N53" s="630">
        <v>41492.03</v>
      </c>
      <c r="O53" s="630">
        <v>59080.2</v>
      </c>
    </row>
    <row r="54" spans="1:15" ht="16.5" customHeight="1">
      <c r="B54" s="444"/>
      <c r="C54" s="630"/>
      <c r="D54" s="444"/>
      <c r="E54" s="630"/>
      <c r="F54" s="630"/>
      <c r="G54" s="630"/>
      <c r="H54" s="630"/>
      <c r="I54" s="630"/>
      <c r="J54" s="630"/>
      <c r="K54" s="630"/>
      <c r="L54" s="630"/>
      <c r="M54" s="630"/>
      <c r="N54" s="630"/>
      <c r="O54" s="630"/>
    </row>
    <row r="55" spans="1:15" ht="12.75" customHeight="1">
      <c r="B55" s="450"/>
      <c r="C55" s="450"/>
      <c r="D55" s="450"/>
      <c r="E55" s="450"/>
      <c r="F55" s="450"/>
      <c r="G55" s="450"/>
      <c r="H55" s="450"/>
      <c r="I55" s="450"/>
      <c r="J55" s="450"/>
      <c r="K55" s="450"/>
      <c r="L55" s="450"/>
      <c r="M55" s="450"/>
      <c r="N55" s="450"/>
      <c r="O55" s="450"/>
    </row>
    <row r="56" spans="1:15" ht="12.75" customHeight="1">
      <c r="A56" s="412" t="s">
        <v>706</v>
      </c>
      <c r="B56" s="417"/>
    </row>
    <row r="57" spans="1:15" ht="12.75" customHeight="1">
      <c r="A57" s="412" t="s">
        <v>649</v>
      </c>
      <c r="B57" s="417"/>
    </row>
    <row r="58" spans="1:15" ht="12.75" customHeight="1">
      <c r="A58" s="412" t="s">
        <v>705</v>
      </c>
      <c r="B58" s="417"/>
    </row>
  </sheetData>
  <phoneticPr fontId="0" type="noConversion"/>
  <pageMargins left="0.75" right="0.75" top="1" bottom="1" header="0.5" footer="0.5"/>
  <pageSetup scale="73" orientation="landscape" r:id="rId1"/>
  <headerFooter alignWithMargins="0"/>
</worksheet>
</file>

<file path=xl/worksheets/sheet68.xml><?xml version="1.0" encoding="utf-8"?>
<worksheet xmlns="http://schemas.openxmlformats.org/spreadsheetml/2006/main" xmlns:r="http://schemas.openxmlformats.org/officeDocument/2006/relationships">
  <sheetPr codeName="Sheet68">
    <pageSetUpPr fitToPage="1"/>
  </sheetPr>
  <dimension ref="A1:AF54"/>
  <sheetViews>
    <sheetView showOutlineSymbols="0" workbookViewId="0">
      <pane xSplit="1" ySplit="3" topLeftCell="B49" activePane="bottomRight" state="frozen"/>
      <selection activeCell="C25" sqref="C25"/>
      <selection pane="topRight" activeCell="C25" sqref="C25"/>
      <selection pane="bottomLeft" activeCell="C25" sqref="C25"/>
      <selection pane="bottomRight" activeCell="B49" sqref="B49"/>
    </sheetView>
  </sheetViews>
  <sheetFormatPr defaultColWidth="3.85546875" defaultRowHeight="12.75" customHeight="1"/>
  <cols>
    <col min="1" max="1" width="5.42578125" style="105" customWidth="1"/>
    <col min="2" max="7" width="8.7109375" style="105" customWidth="1"/>
    <col min="8" max="8" width="10" style="105" customWidth="1"/>
    <col min="9" max="12" width="8.7109375" style="105" customWidth="1"/>
    <col min="13" max="13" width="10.28515625" style="105" customWidth="1"/>
    <col min="14" max="14" width="8.7109375" style="105" customWidth="1"/>
    <col min="15" max="15" width="11.140625" style="105" customWidth="1"/>
    <col min="16" max="31" width="10.42578125" style="105" customWidth="1"/>
    <col min="32" max="16384" width="3.85546875" style="105"/>
  </cols>
  <sheetData>
    <row r="1" spans="1:31" ht="12.75" customHeight="1">
      <c r="A1" s="105" t="s">
        <v>597</v>
      </c>
    </row>
    <row r="2" spans="1:31" ht="12.75" customHeight="1">
      <c r="B2" s="106"/>
      <c r="C2" s="106"/>
      <c r="D2" s="106"/>
      <c r="E2" s="106"/>
      <c r="F2" s="106"/>
      <c r="G2" s="106"/>
      <c r="H2" s="106"/>
      <c r="I2" s="106"/>
      <c r="J2" s="106"/>
      <c r="K2" s="106"/>
      <c r="L2" s="106"/>
      <c r="M2" s="106"/>
      <c r="N2" s="106"/>
      <c r="O2" s="106"/>
    </row>
    <row r="3" spans="1:31" ht="25.15" customHeight="1">
      <c r="A3" s="105" t="s">
        <v>471</v>
      </c>
      <c r="B3" s="106" t="s">
        <v>472</v>
      </c>
      <c r="C3" s="106" t="s">
        <v>474</v>
      </c>
      <c r="D3" s="106" t="s">
        <v>475</v>
      </c>
      <c r="E3" s="106" t="s">
        <v>479</v>
      </c>
      <c r="F3" s="106" t="s">
        <v>480</v>
      </c>
      <c r="G3" s="106" t="s">
        <v>481</v>
      </c>
      <c r="H3" s="106" t="s">
        <v>482</v>
      </c>
      <c r="I3" s="106" t="s">
        <v>487</v>
      </c>
      <c r="J3" s="106" t="s">
        <v>492</v>
      </c>
      <c r="K3" s="106" t="s">
        <v>494</v>
      </c>
      <c r="L3" s="106" t="s">
        <v>497</v>
      </c>
      <c r="M3" s="106" t="s">
        <v>498</v>
      </c>
      <c r="N3" s="106" t="s">
        <v>501</v>
      </c>
      <c r="O3" s="106" t="s">
        <v>502</v>
      </c>
      <c r="Q3" s="105" t="s">
        <v>471</v>
      </c>
      <c r="R3" s="106" t="s">
        <v>472</v>
      </c>
      <c r="S3" s="106" t="s">
        <v>474</v>
      </c>
      <c r="T3" s="106" t="s">
        <v>475</v>
      </c>
      <c r="U3" s="106" t="s">
        <v>479</v>
      </c>
      <c r="V3" s="106" t="s">
        <v>480</v>
      </c>
      <c r="W3" s="106" t="s">
        <v>481</v>
      </c>
      <c r="X3" s="106" t="s">
        <v>482</v>
      </c>
      <c r="Y3" s="106" t="s">
        <v>487</v>
      </c>
      <c r="Z3" s="106" t="s">
        <v>492</v>
      </c>
      <c r="AA3" s="106" t="s">
        <v>494</v>
      </c>
      <c r="AB3" s="106" t="s">
        <v>497</v>
      </c>
      <c r="AC3" s="106" t="s">
        <v>498</v>
      </c>
      <c r="AD3" s="106" t="s">
        <v>501</v>
      </c>
      <c r="AE3" s="106" t="s">
        <v>502</v>
      </c>
    </row>
    <row r="4" spans="1:31" ht="12.75" customHeight="1">
      <c r="A4" s="105">
        <v>1960</v>
      </c>
      <c r="B4" s="296">
        <v>2489</v>
      </c>
      <c r="C4" s="301">
        <f t="shared" ref="C4:D13" si="0">C5*S4/S5</f>
        <v>2521.1893158388011</v>
      </c>
      <c r="D4" s="301">
        <f t="shared" si="0"/>
        <v>4024</v>
      </c>
      <c r="E4" s="296"/>
      <c r="F4" s="301">
        <f t="shared" ref="F4:F13" si="1">F5*V4/V5</f>
        <v>944.79519595448789</v>
      </c>
      <c r="G4" s="301">
        <f t="shared" ref="G4:G13" si="2">G5*W4/W5</f>
        <v>1634.5827991452998</v>
      </c>
      <c r="H4" s="301">
        <f t="shared" ref="H4:I7" si="3">H5*X4/X5</f>
        <v>3662.9466082632894</v>
      </c>
      <c r="I4" s="301">
        <f t="shared" si="3"/>
        <v>451.87652315190917</v>
      </c>
      <c r="J4" s="309"/>
      <c r="K4" s="301">
        <f t="shared" ref="K4:L7" si="4">K5*AA4/AA5</f>
        <v>16483.362412967501</v>
      </c>
      <c r="L4" s="301">
        <f t="shared" si="4"/>
        <v>252.08491620111721</v>
      </c>
      <c r="M4" s="301"/>
      <c r="N4" s="301">
        <f t="shared" ref="N4:O7" si="5">N5*AD4/AD5</f>
        <v>695.01908957415526</v>
      </c>
      <c r="O4" s="301">
        <f t="shared" si="5"/>
        <v>5363.8083067092648</v>
      </c>
      <c r="Q4" s="105">
        <v>1960</v>
      </c>
      <c r="R4" s="157">
        <v>2489</v>
      </c>
      <c r="S4" s="157">
        <v>2521.1893158388011</v>
      </c>
      <c r="T4" s="157">
        <v>4024</v>
      </c>
      <c r="U4" s="157"/>
      <c r="V4" s="157">
        <v>944.79519595448767</v>
      </c>
      <c r="W4" s="165">
        <v>1634.5827991452993</v>
      </c>
      <c r="X4" s="157">
        <v>3662.9466082632898</v>
      </c>
      <c r="Y4" s="157">
        <v>451.87652315190911</v>
      </c>
      <c r="Z4" s="165"/>
      <c r="AA4" s="157">
        <v>16483.362412967504</v>
      </c>
      <c r="AB4" s="165">
        <v>252.08491620111721</v>
      </c>
      <c r="AC4" s="157"/>
      <c r="AD4" s="157">
        <v>695.01908957415526</v>
      </c>
      <c r="AE4" s="157">
        <v>5364.4222957553629</v>
      </c>
    </row>
    <row r="5" spans="1:31" ht="12.75" customHeight="1">
      <c r="A5" s="105">
        <v>1961</v>
      </c>
      <c r="B5" s="296">
        <v>2565</v>
      </c>
      <c r="C5" s="301">
        <f t="shared" si="0"/>
        <v>2594.955576382381</v>
      </c>
      <c r="D5" s="301">
        <f t="shared" si="0"/>
        <v>4175</v>
      </c>
      <c r="E5" s="296"/>
      <c r="F5" s="301">
        <f t="shared" si="1"/>
        <v>1008.5916561314791</v>
      </c>
      <c r="G5" s="301">
        <f t="shared" si="2"/>
        <v>1804.9594017094021</v>
      </c>
      <c r="H5" s="301">
        <f t="shared" si="3"/>
        <v>4067.0439209186693</v>
      </c>
      <c r="I5" s="301">
        <f t="shared" si="3"/>
        <v>487.98537774167363</v>
      </c>
      <c r="J5" s="309"/>
      <c r="K5" s="301">
        <f t="shared" si="4"/>
        <v>17644.38891488015</v>
      </c>
      <c r="L5" s="301">
        <f t="shared" si="4"/>
        <v>284.12960893854739</v>
      </c>
      <c r="M5" s="301"/>
      <c r="N5" s="301">
        <f t="shared" si="5"/>
        <v>741.08663729809064</v>
      </c>
      <c r="O5" s="301">
        <f t="shared" si="5"/>
        <v>5519.3099041533542</v>
      </c>
      <c r="Q5" s="105">
        <v>1961</v>
      </c>
      <c r="R5" s="157">
        <v>2565</v>
      </c>
      <c r="S5" s="157">
        <v>2594.955576382381</v>
      </c>
      <c r="T5" s="157">
        <v>4175</v>
      </c>
      <c r="U5" s="157"/>
      <c r="V5" s="157">
        <v>1008.5916561314789</v>
      </c>
      <c r="W5" s="165">
        <v>1804.9594017094016</v>
      </c>
      <c r="X5" s="157">
        <v>4067.0439209186702</v>
      </c>
      <c r="Y5" s="157">
        <v>487.98537774167352</v>
      </c>
      <c r="Z5" s="165"/>
      <c r="AA5" s="157">
        <v>17644.388914880154</v>
      </c>
      <c r="AB5" s="157">
        <v>284.12960893854739</v>
      </c>
      <c r="AC5" s="157"/>
      <c r="AD5" s="157">
        <v>741.08663729809064</v>
      </c>
      <c r="AE5" s="157">
        <v>5519.9416932907352</v>
      </c>
    </row>
    <row r="6" spans="1:31" ht="12.75" customHeight="1">
      <c r="A6" s="105">
        <v>1962</v>
      </c>
      <c r="B6" s="296"/>
      <c r="C6" s="301">
        <f t="shared" si="0"/>
        <v>2785.9394564198692</v>
      </c>
      <c r="D6" s="301">
        <f t="shared" si="0"/>
        <v>4334</v>
      </c>
      <c r="E6" s="296"/>
      <c r="F6" s="301">
        <f t="shared" si="1"/>
        <v>1098.716814159292</v>
      </c>
      <c r="G6" s="301">
        <f t="shared" si="2"/>
        <v>1999.0854700854704</v>
      </c>
      <c r="H6" s="301">
        <f t="shared" si="3"/>
        <v>4444.067716349</v>
      </c>
      <c r="I6" s="301">
        <f t="shared" si="3"/>
        <v>550.91795288383446</v>
      </c>
      <c r="J6" s="309"/>
      <c r="K6" s="301">
        <f t="shared" si="4"/>
        <v>19574.746126537688</v>
      </c>
      <c r="L6" s="301">
        <f t="shared" si="4"/>
        <v>327.92402234636864</v>
      </c>
      <c r="M6" s="301"/>
      <c r="N6" s="301">
        <f t="shared" si="5"/>
        <v>774.13509544787041</v>
      </c>
      <c r="O6" s="301">
        <f t="shared" si="5"/>
        <v>5778.4792332268371</v>
      </c>
      <c r="Q6" s="105">
        <v>1962</v>
      </c>
      <c r="R6" s="157"/>
      <c r="S6" s="157">
        <v>2785.9394564198692</v>
      </c>
      <c r="T6" s="157">
        <v>4334</v>
      </c>
      <c r="U6" s="157"/>
      <c r="V6" s="157">
        <v>1098.7168141592917</v>
      </c>
      <c r="W6" s="165">
        <v>1999.08547008547</v>
      </c>
      <c r="X6" s="157">
        <v>4444.0677163490009</v>
      </c>
      <c r="Y6" s="157">
        <v>550.91795288383435</v>
      </c>
      <c r="Z6" s="165"/>
      <c r="AA6" s="157">
        <v>19574.746126537691</v>
      </c>
      <c r="AB6" s="157">
        <v>327.92402234636864</v>
      </c>
      <c r="AC6" s="157"/>
      <c r="AD6" s="157">
        <v>774.13509544787041</v>
      </c>
      <c r="AE6" s="157">
        <v>5779.140689183022</v>
      </c>
    </row>
    <row r="7" spans="1:31" ht="12.75" customHeight="1">
      <c r="A7" s="105">
        <v>1963</v>
      </c>
      <c r="B7" s="296"/>
      <c r="C7" s="301">
        <f t="shared" si="0"/>
        <v>3008.2487347703845</v>
      </c>
      <c r="D7" s="301">
        <f t="shared" si="0"/>
        <v>4492</v>
      </c>
      <c r="E7" s="296"/>
      <c r="F7" s="301">
        <f t="shared" si="1"/>
        <v>1223.2718078381797</v>
      </c>
      <c r="G7" s="301">
        <f t="shared" si="2"/>
        <v>2201.4722222222226</v>
      </c>
      <c r="H7" s="301">
        <f t="shared" si="3"/>
        <v>4720.8192257606252</v>
      </c>
      <c r="I7" s="301">
        <f t="shared" si="3"/>
        <v>658.21283509342015</v>
      </c>
      <c r="J7" s="309"/>
      <c r="K7" s="301">
        <f t="shared" si="4"/>
        <v>21053.146654924731</v>
      </c>
      <c r="L7" s="301">
        <f t="shared" si="4"/>
        <v>397.35418994413402</v>
      </c>
      <c r="M7" s="301">
        <f>M8*AC7/AC8</f>
        <v>17412.888420369771</v>
      </c>
      <c r="N7" s="301">
        <f t="shared" si="5"/>
        <v>811.18942731277502</v>
      </c>
      <c r="O7" s="301">
        <f t="shared" si="5"/>
        <v>5947.9361022364228</v>
      </c>
      <c r="Q7" s="105">
        <v>1963</v>
      </c>
      <c r="R7" s="157"/>
      <c r="S7" s="157">
        <v>3008.2487347703845</v>
      </c>
      <c r="T7" s="157">
        <v>4492</v>
      </c>
      <c r="U7" s="157"/>
      <c r="V7" s="157">
        <v>1223.2718078381793</v>
      </c>
      <c r="W7" s="165">
        <v>2201.4722222222222</v>
      </c>
      <c r="X7" s="157">
        <v>4720.8192257606261</v>
      </c>
      <c r="Y7" s="157">
        <v>658.21283509342004</v>
      </c>
      <c r="Z7" s="165"/>
      <c r="AA7" s="157">
        <v>21053.146654924734</v>
      </c>
      <c r="AB7" s="157">
        <v>397.35418994413402</v>
      </c>
      <c r="AC7" s="157">
        <v>17412.888420369771</v>
      </c>
      <c r="AD7" s="157">
        <v>811.18942731277502</v>
      </c>
      <c r="AE7" s="157">
        <v>5948.6169557279791</v>
      </c>
    </row>
    <row r="8" spans="1:31" ht="12.75" customHeight="1">
      <c r="A8" s="105">
        <v>1964</v>
      </c>
      <c r="B8" s="296">
        <v>2787</v>
      </c>
      <c r="C8" s="301">
        <f t="shared" si="0"/>
        <v>3298.2612933458295</v>
      </c>
      <c r="D8" s="301">
        <f t="shared" si="0"/>
        <v>4707</v>
      </c>
      <c r="E8" s="296"/>
      <c r="F8" s="301">
        <f t="shared" si="1"/>
        <v>1377.1934260429837</v>
      </c>
      <c r="G8" s="301">
        <f t="shared" si="2"/>
        <v>2381.1420940170942</v>
      </c>
      <c r="H8" s="301">
        <f t="shared" ref="H8:H13" si="6">H9*X8/X9</f>
        <v>5117.8974783946969</v>
      </c>
      <c r="I8" s="301">
        <f t="shared" ref="I8:I13" si="7">I9*Y8/Y9</f>
        <v>742.81072298943968</v>
      </c>
      <c r="J8" s="309"/>
      <c r="K8" s="301">
        <f t="shared" ref="K8:K13" si="8">K9*AA8/AA9</f>
        <v>22558.664584308004</v>
      </c>
      <c r="L8" s="301">
        <f t="shared" ref="L8:L13" si="9">L9*AB8/AB9</f>
        <v>451.8301675977653</v>
      </c>
      <c r="M8" s="301">
        <f t="shared" ref="M8:M13" si="10">M9*AC8/AC9</f>
        <v>19131.012650016219</v>
      </c>
      <c r="N8" s="301">
        <f t="shared" ref="N8:N13" si="11">N9*AD8/AD9</f>
        <v>868.2731277533037</v>
      </c>
      <c r="O8" s="301">
        <f t="shared" ref="O8:O13" si="12">O9*AE8/AE9</f>
        <v>6221.0607028753993</v>
      </c>
      <c r="Q8" s="105">
        <v>1964</v>
      </c>
      <c r="R8" s="157">
        <v>2787</v>
      </c>
      <c r="S8" s="157">
        <v>3298.2612933458295</v>
      </c>
      <c r="T8" s="157">
        <v>4707</v>
      </c>
      <c r="U8" s="157"/>
      <c r="V8" s="157">
        <v>1377.1934260429832</v>
      </c>
      <c r="W8" s="157">
        <v>2381.1420940170938</v>
      </c>
      <c r="X8" s="157">
        <v>5117.8974783946978</v>
      </c>
      <c r="Y8" s="157">
        <v>742.81072298943957</v>
      </c>
      <c r="Z8" s="165"/>
      <c r="AA8" s="157">
        <v>22558.664584308008</v>
      </c>
      <c r="AB8" s="157">
        <v>451.8301675977653</v>
      </c>
      <c r="AC8" s="157">
        <v>19131.012650016219</v>
      </c>
      <c r="AD8" s="157">
        <v>868.2731277533037</v>
      </c>
      <c r="AE8" s="157">
        <v>6221.7728206298498</v>
      </c>
    </row>
    <row r="9" spans="1:31" ht="12.75" customHeight="1">
      <c r="A9" s="105">
        <v>1965</v>
      </c>
      <c r="B9" s="296">
        <v>2913</v>
      </c>
      <c r="C9" s="301">
        <f t="shared" si="0"/>
        <v>3606.4627928772261</v>
      </c>
      <c r="D9" s="301">
        <f t="shared" si="0"/>
        <v>4980</v>
      </c>
      <c r="E9" s="296"/>
      <c r="F9" s="301">
        <f t="shared" si="1"/>
        <v>1529.0897597977244</v>
      </c>
      <c r="G9" s="301">
        <f t="shared" si="2"/>
        <v>2523.6388888888891</v>
      </c>
      <c r="H9" s="301">
        <f t="shared" si="6"/>
        <v>5610.2344027465379</v>
      </c>
      <c r="I9" s="301">
        <f t="shared" si="7"/>
        <v>808.83834281072313</v>
      </c>
      <c r="J9" s="309"/>
      <c r="K9" s="301">
        <f t="shared" si="8"/>
        <v>24499.065277815997</v>
      </c>
      <c r="L9" s="301">
        <f t="shared" si="9"/>
        <v>524.46480446927364</v>
      </c>
      <c r="M9" s="301">
        <f t="shared" si="10"/>
        <v>20777.178722024004</v>
      </c>
      <c r="N9" s="301">
        <f t="shared" si="11"/>
        <v>926.35829662261347</v>
      </c>
      <c r="O9" s="301">
        <f t="shared" si="12"/>
        <v>6495.182108626198</v>
      </c>
      <c r="Q9" s="105">
        <v>1965</v>
      </c>
      <c r="R9" s="157">
        <v>2913</v>
      </c>
      <c r="S9" s="157">
        <v>3606.4627928772261</v>
      </c>
      <c r="T9" s="157">
        <v>4980</v>
      </c>
      <c r="U9" s="157"/>
      <c r="V9" s="157">
        <v>1529.0897597977241</v>
      </c>
      <c r="W9" s="157">
        <v>2523.6388888888887</v>
      </c>
      <c r="X9" s="157">
        <v>5610.2344027465388</v>
      </c>
      <c r="Y9" s="157">
        <v>808.83834281072302</v>
      </c>
      <c r="Z9" s="165"/>
      <c r="AA9" s="157">
        <v>24499.065277816</v>
      </c>
      <c r="AB9" s="157">
        <v>524.46480446927364</v>
      </c>
      <c r="AC9" s="157">
        <v>20777.178722024004</v>
      </c>
      <c r="AD9" s="157">
        <v>926.35829662261347</v>
      </c>
      <c r="AE9" s="157">
        <v>6495.9256047466915</v>
      </c>
    </row>
    <row r="10" spans="1:31" ht="12.75" customHeight="1">
      <c r="A10" s="105">
        <v>1966</v>
      </c>
      <c r="B10" s="296">
        <v>3041</v>
      </c>
      <c r="C10" s="301">
        <f t="shared" si="0"/>
        <v>3922.7482661668228</v>
      </c>
      <c r="D10" s="301">
        <f t="shared" si="0"/>
        <v>5321</v>
      </c>
      <c r="E10" s="296"/>
      <c r="F10" s="301">
        <f t="shared" si="1"/>
        <v>1665.7964601769911</v>
      </c>
      <c r="G10" s="301">
        <f t="shared" si="2"/>
        <v>2675.4289529914536</v>
      </c>
      <c r="H10" s="301">
        <f t="shared" si="6"/>
        <v>6042.407955487155</v>
      </c>
      <c r="I10" s="301">
        <f t="shared" si="7"/>
        <v>874.86596263200647</v>
      </c>
      <c r="J10" s="309"/>
      <c r="K10" s="301">
        <f t="shared" si="8"/>
        <v>26716.666070396561</v>
      </c>
      <c r="L10" s="301">
        <f t="shared" si="9"/>
        <v>615.25810055865918</v>
      </c>
      <c r="M10" s="301">
        <f t="shared" si="10"/>
        <v>22635.276354200454</v>
      </c>
      <c r="N10" s="301">
        <f t="shared" si="11"/>
        <v>986.44640234948565</v>
      </c>
      <c r="O10" s="301">
        <f t="shared" si="12"/>
        <v>6949.7252396166132</v>
      </c>
      <c r="Q10" s="105">
        <v>1966</v>
      </c>
      <c r="R10" s="157">
        <v>3041</v>
      </c>
      <c r="S10" s="157">
        <v>3922.7482661668228</v>
      </c>
      <c r="T10" s="157">
        <v>5321</v>
      </c>
      <c r="U10" s="157"/>
      <c r="V10" s="157">
        <v>1665.7964601769909</v>
      </c>
      <c r="W10" s="157">
        <v>2675.4289529914531</v>
      </c>
      <c r="X10" s="157">
        <v>6042.407955487156</v>
      </c>
      <c r="Y10" s="157">
        <v>874.86596263200647</v>
      </c>
      <c r="Z10" s="165"/>
      <c r="AA10" s="157">
        <v>26716.666070396564</v>
      </c>
      <c r="AB10" s="157">
        <v>615.25810055865918</v>
      </c>
      <c r="AC10" s="157">
        <v>22635.276354200454</v>
      </c>
      <c r="AD10" s="157">
        <v>986.44640234948565</v>
      </c>
      <c r="AE10" s="157">
        <v>6950.5207667731629</v>
      </c>
    </row>
    <row r="11" spans="1:31" ht="12.75" customHeight="1">
      <c r="A11" s="105">
        <v>1967</v>
      </c>
      <c r="B11" s="296">
        <v>3213</v>
      </c>
      <c r="C11" s="301">
        <f t="shared" si="0"/>
        <v>4222.8657919400184</v>
      </c>
      <c r="D11" s="301">
        <f t="shared" si="0"/>
        <v>5709</v>
      </c>
      <c r="E11" s="296">
        <v>26114</v>
      </c>
      <c r="F11" s="301">
        <f t="shared" si="1"/>
        <v>1812.6295828065738</v>
      </c>
      <c r="G11" s="301">
        <f t="shared" si="2"/>
        <v>2854.0662393162397</v>
      </c>
      <c r="H11" s="301">
        <f t="shared" si="6"/>
        <v>6240.94708180419</v>
      </c>
      <c r="I11" s="301">
        <f t="shared" si="7"/>
        <v>948.11535337124292</v>
      </c>
      <c r="J11" s="309"/>
      <c r="K11" s="301">
        <f t="shared" si="8"/>
        <v>29496.701846602631</v>
      </c>
      <c r="L11" s="301">
        <f t="shared" si="9"/>
        <v>709.25586592178763</v>
      </c>
      <c r="M11" s="301">
        <f t="shared" si="10"/>
        <v>24715.162828413882</v>
      </c>
      <c r="N11" s="301">
        <f t="shared" si="11"/>
        <v>1047.5359765051392</v>
      </c>
      <c r="O11" s="301">
        <f t="shared" si="12"/>
        <v>7176</v>
      </c>
      <c r="Q11" s="105">
        <v>1967</v>
      </c>
      <c r="R11" s="157">
        <v>3213</v>
      </c>
      <c r="S11" s="157">
        <v>4222.8657919400184</v>
      </c>
      <c r="T11" s="157">
        <v>5709</v>
      </c>
      <c r="U11" s="157">
        <v>26114</v>
      </c>
      <c r="V11" s="157">
        <v>1812.6295828065736</v>
      </c>
      <c r="W11" s="157">
        <v>2854.0662393162393</v>
      </c>
      <c r="X11" s="157">
        <v>6240.9470818041909</v>
      </c>
      <c r="Y11" s="157">
        <v>948.11535337124292</v>
      </c>
      <c r="Z11" s="165"/>
      <c r="AA11" s="157">
        <v>29496.701846602635</v>
      </c>
      <c r="AB11" s="157">
        <v>709.25586592178763</v>
      </c>
      <c r="AC11" s="157">
        <v>24715.162828413882</v>
      </c>
      <c r="AD11" s="157">
        <v>1047.5359765051392</v>
      </c>
      <c r="AE11" s="157">
        <v>7176.8214285714284</v>
      </c>
    </row>
    <row r="12" spans="1:31" ht="12.75" customHeight="1">
      <c r="A12" s="105">
        <v>1968</v>
      </c>
      <c r="B12" s="296">
        <v>3453</v>
      </c>
      <c r="C12" s="301">
        <f t="shared" si="0"/>
        <v>4486.6054358013116</v>
      </c>
      <c r="D12" s="301">
        <f t="shared" si="0"/>
        <v>6045</v>
      </c>
      <c r="E12" s="296"/>
      <c r="F12" s="301">
        <f t="shared" si="1"/>
        <v>1952.3742098609353</v>
      </c>
      <c r="G12" s="301">
        <f t="shared" si="2"/>
        <v>3165.9070512820517</v>
      </c>
      <c r="H12" s="301">
        <f t="shared" si="6"/>
        <v>6656.0743459216292</v>
      </c>
      <c r="I12" s="301">
        <f t="shared" si="7"/>
        <v>1020.3330625507718</v>
      </c>
      <c r="J12" s="309"/>
      <c r="K12" s="301">
        <f t="shared" si="8"/>
        <v>31593.780856977733</v>
      </c>
      <c r="L12" s="301">
        <f t="shared" si="9"/>
        <v>770.14078212290497</v>
      </c>
      <c r="M12" s="301">
        <f t="shared" si="10"/>
        <v>26347.528705806031</v>
      </c>
      <c r="N12" s="301">
        <f t="shared" si="11"/>
        <v>1128.6549192364168</v>
      </c>
      <c r="O12" s="301">
        <f t="shared" si="12"/>
        <v>7726.2364217252398</v>
      </c>
      <c r="Q12" s="105">
        <v>1968</v>
      </c>
      <c r="R12" s="157">
        <v>3453</v>
      </c>
      <c r="S12" s="157">
        <v>4486.6054358013116</v>
      </c>
      <c r="T12" s="157">
        <v>6045</v>
      </c>
      <c r="U12" s="157"/>
      <c r="V12" s="157">
        <v>1952.3742098609353</v>
      </c>
      <c r="W12" s="157">
        <v>3165.9070512820513</v>
      </c>
      <c r="X12" s="157">
        <v>6656.0743459216292</v>
      </c>
      <c r="Y12" s="157">
        <v>1020.3330625507717</v>
      </c>
      <c r="Z12" s="165"/>
      <c r="AA12" s="157">
        <v>31593.780856977733</v>
      </c>
      <c r="AB12" s="157">
        <v>770.14078212290497</v>
      </c>
      <c r="AC12" s="157">
        <v>26347.528705806031</v>
      </c>
      <c r="AD12" s="157">
        <v>1128.6549192364168</v>
      </c>
      <c r="AE12" s="157">
        <v>7727.1208352350523</v>
      </c>
    </row>
    <row r="13" spans="1:31" ht="12.75" customHeight="1">
      <c r="A13" s="105">
        <v>1969</v>
      </c>
      <c r="B13" s="296">
        <v>3771</v>
      </c>
      <c r="C13" s="301">
        <f t="shared" si="0"/>
        <v>4848.3632614807875</v>
      </c>
      <c r="D13" s="301">
        <f t="shared" si="0"/>
        <v>6538</v>
      </c>
      <c r="E13" s="296">
        <v>32335</v>
      </c>
      <c r="F13" s="301">
        <f t="shared" si="1"/>
        <v>2199.4589127686472</v>
      </c>
      <c r="G13" s="301">
        <f t="shared" si="2"/>
        <v>3506.6602564102568</v>
      </c>
      <c r="H13" s="301">
        <f t="shared" si="6"/>
        <v>7294.8088078607789</v>
      </c>
      <c r="I13" s="301">
        <f t="shared" si="7"/>
        <v>1106.9943135662063</v>
      </c>
      <c r="J13" s="296"/>
      <c r="K13" s="301">
        <f t="shared" si="8"/>
        <v>33706.929438313564</v>
      </c>
      <c r="L13" s="301">
        <f t="shared" si="9"/>
        <v>863.07039106145248</v>
      </c>
      <c r="M13" s="301">
        <f t="shared" si="10"/>
        <v>28155.354200454101</v>
      </c>
      <c r="N13" s="301">
        <f t="shared" si="11"/>
        <v>1207.7709251101321</v>
      </c>
      <c r="O13" s="301">
        <f t="shared" si="12"/>
        <v>8282.4536741214051</v>
      </c>
      <c r="Q13" s="105">
        <v>1969</v>
      </c>
      <c r="R13" s="157">
        <v>3771</v>
      </c>
      <c r="S13" s="157">
        <v>4848.3632614807875</v>
      </c>
      <c r="T13" s="157">
        <v>6538</v>
      </c>
      <c r="U13" s="157"/>
      <c r="V13" s="157">
        <v>2199.4589127686472</v>
      </c>
      <c r="W13" s="157">
        <v>3506.6602564102564</v>
      </c>
      <c r="X13" s="157">
        <v>7294.8088078607789</v>
      </c>
      <c r="Y13" s="157">
        <v>1106.9943135662063</v>
      </c>
      <c r="Z13" s="157"/>
      <c r="AA13" s="157">
        <v>33706.929438313564</v>
      </c>
      <c r="AB13" s="157">
        <v>863.07039106145248</v>
      </c>
      <c r="AC13" s="157">
        <v>28155.354200454101</v>
      </c>
      <c r="AD13" s="157">
        <v>1207.7709251101321</v>
      </c>
      <c r="AE13" s="157">
        <v>8283.4017571884979</v>
      </c>
    </row>
    <row r="14" spans="1:31" ht="12.75" customHeight="1">
      <c r="A14" s="105">
        <v>1970</v>
      </c>
      <c r="B14" s="296">
        <v>4156</v>
      </c>
      <c r="C14" s="296">
        <v>5391</v>
      </c>
      <c r="D14" s="296">
        <v>6975</v>
      </c>
      <c r="E14" s="296">
        <v>35770</v>
      </c>
      <c r="F14" s="296">
        <v>2403</v>
      </c>
      <c r="G14" s="296">
        <v>3866</v>
      </c>
      <c r="H14" s="296">
        <v>8470</v>
      </c>
      <c r="I14" s="296">
        <v>1270</v>
      </c>
      <c r="J14" s="296"/>
      <c r="K14" s="296">
        <v>36495</v>
      </c>
      <c r="L14" s="296">
        <v>956</v>
      </c>
      <c r="M14" s="296">
        <v>30390</v>
      </c>
      <c r="N14" s="296">
        <v>1364</v>
      </c>
      <c r="O14" s="296">
        <v>8736</v>
      </c>
      <c r="Q14" s="105">
        <v>1970</v>
      </c>
      <c r="R14" s="296">
        <v>4157</v>
      </c>
      <c r="S14" s="296">
        <v>5391</v>
      </c>
      <c r="T14" s="296">
        <v>6975</v>
      </c>
      <c r="U14" s="296">
        <v>35770</v>
      </c>
      <c r="V14" s="296">
        <v>2403</v>
      </c>
      <c r="W14" s="296">
        <v>3866</v>
      </c>
      <c r="X14" s="296">
        <v>8470</v>
      </c>
      <c r="Y14" s="296">
        <v>1270</v>
      </c>
      <c r="Z14" s="296"/>
      <c r="AA14" s="296">
        <v>36495</v>
      </c>
      <c r="AB14" s="296">
        <v>956</v>
      </c>
      <c r="AC14" s="296">
        <v>30390</v>
      </c>
      <c r="AD14" s="296">
        <v>1364</v>
      </c>
      <c r="AE14" s="296">
        <v>8737</v>
      </c>
    </row>
    <row r="15" spans="1:31" ht="12.75" customHeight="1">
      <c r="A15" s="105">
        <v>1971</v>
      </c>
      <c r="B15" s="296">
        <v>4535</v>
      </c>
      <c r="C15" s="296">
        <v>6040</v>
      </c>
      <c r="D15" s="296">
        <v>7458</v>
      </c>
      <c r="E15" s="296">
        <v>39560</v>
      </c>
      <c r="F15" s="296">
        <v>2738</v>
      </c>
      <c r="G15" s="296">
        <v>4290</v>
      </c>
      <c r="H15" s="296">
        <v>9444</v>
      </c>
      <c r="I15" s="296">
        <v>1443</v>
      </c>
      <c r="J15" s="296"/>
      <c r="K15" s="296"/>
      <c r="L15" s="296">
        <v>1094</v>
      </c>
      <c r="M15" s="296">
        <v>32911</v>
      </c>
      <c r="N15" s="296">
        <v>1519</v>
      </c>
      <c r="O15" s="296">
        <v>9242</v>
      </c>
      <c r="Q15" s="105">
        <v>1971</v>
      </c>
      <c r="R15" s="296">
        <v>4535</v>
      </c>
      <c r="S15" s="296">
        <v>6040</v>
      </c>
      <c r="T15" s="296">
        <v>7458</v>
      </c>
      <c r="U15" s="296">
        <v>39560</v>
      </c>
      <c r="V15" s="296">
        <v>2738</v>
      </c>
      <c r="W15" s="296">
        <v>4290</v>
      </c>
      <c r="X15" s="296">
        <v>9444</v>
      </c>
      <c r="Y15" s="296">
        <v>1443</v>
      </c>
      <c r="Z15" s="296"/>
      <c r="AA15" s="296">
        <v>43225</v>
      </c>
      <c r="AB15" s="296">
        <v>1094</v>
      </c>
      <c r="AC15" s="296">
        <v>32911</v>
      </c>
      <c r="AD15" s="296">
        <v>1519</v>
      </c>
      <c r="AE15" s="296">
        <v>9243</v>
      </c>
    </row>
    <row r="16" spans="1:31" ht="12.75" customHeight="1">
      <c r="A16" s="105">
        <v>1972</v>
      </c>
      <c r="B16" s="296">
        <v>4981</v>
      </c>
      <c r="C16" s="296">
        <v>6902</v>
      </c>
      <c r="D16" s="296">
        <v>8067</v>
      </c>
      <c r="E16" s="296">
        <v>42652</v>
      </c>
      <c r="F16" s="296">
        <v>3141</v>
      </c>
      <c r="G16" s="296">
        <v>4715</v>
      </c>
      <c r="H16" s="296">
        <v>10368</v>
      </c>
      <c r="I16" s="296">
        <v>1610</v>
      </c>
      <c r="J16" s="296"/>
      <c r="K16" s="296">
        <v>42467</v>
      </c>
      <c r="L16" s="296">
        <v>1283</v>
      </c>
      <c r="M16" s="296">
        <v>35753</v>
      </c>
      <c r="N16" s="296">
        <v>1716</v>
      </c>
      <c r="O16" s="296">
        <v>9798</v>
      </c>
      <c r="Q16" s="105">
        <v>1972</v>
      </c>
      <c r="R16" s="296">
        <v>4981</v>
      </c>
      <c r="S16" s="296">
        <v>6902</v>
      </c>
      <c r="T16" s="296">
        <v>8067</v>
      </c>
      <c r="U16" s="296">
        <v>42652</v>
      </c>
      <c r="V16" s="296">
        <v>3141</v>
      </c>
      <c r="W16" s="296">
        <v>4715</v>
      </c>
      <c r="X16" s="296">
        <v>10368</v>
      </c>
      <c r="Y16" s="296">
        <v>1610</v>
      </c>
      <c r="Z16" s="296"/>
      <c r="AA16" s="296">
        <v>42467</v>
      </c>
      <c r="AB16" s="296">
        <v>1283</v>
      </c>
      <c r="AC16" s="296">
        <v>35753</v>
      </c>
      <c r="AD16" s="296">
        <v>1716</v>
      </c>
      <c r="AE16" s="296">
        <v>9797</v>
      </c>
    </row>
    <row r="17" spans="1:31" ht="12.75" customHeight="1">
      <c r="A17" s="105">
        <v>1973</v>
      </c>
      <c r="B17" s="296">
        <v>5897</v>
      </c>
      <c r="C17" s="296">
        <v>7821</v>
      </c>
      <c r="D17" s="296">
        <v>8776</v>
      </c>
      <c r="E17" s="296">
        <v>48688</v>
      </c>
      <c r="F17" s="296">
        <v>3657</v>
      </c>
      <c r="G17" s="296">
        <v>5283</v>
      </c>
      <c r="H17" s="296">
        <v>11596</v>
      </c>
      <c r="I17" s="296">
        <v>1902</v>
      </c>
      <c r="J17" s="296"/>
      <c r="K17" s="296">
        <v>47413</v>
      </c>
      <c r="L17" s="296">
        <v>1512</v>
      </c>
      <c r="M17" s="296">
        <v>38157</v>
      </c>
      <c r="N17" s="296">
        <v>1941</v>
      </c>
      <c r="O17" s="296">
        <v>10556</v>
      </c>
      <c r="Q17" s="105">
        <v>1973</v>
      </c>
      <c r="R17" s="296">
        <v>5897</v>
      </c>
      <c r="S17" s="296">
        <v>7821</v>
      </c>
      <c r="T17" s="296">
        <v>8776</v>
      </c>
      <c r="U17" s="296">
        <v>48688</v>
      </c>
      <c r="V17" s="296">
        <v>3657</v>
      </c>
      <c r="W17" s="296">
        <v>5283</v>
      </c>
      <c r="X17" s="296">
        <v>11596</v>
      </c>
      <c r="Y17" s="296">
        <v>1902</v>
      </c>
      <c r="Z17" s="296"/>
      <c r="AA17" s="296">
        <v>47413</v>
      </c>
      <c r="AB17" s="296">
        <v>1512</v>
      </c>
      <c r="AC17" s="296">
        <v>38157</v>
      </c>
      <c r="AD17" s="296">
        <v>1941</v>
      </c>
      <c r="AE17" s="296">
        <v>10556</v>
      </c>
    </row>
    <row r="18" spans="1:31" ht="12.75" customHeight="1">
      <c r="A18" s="105">
        <v>1974</v>
      </c>
      <c r="B18" s="296">
        <v>7564</v>
      </c>
      <c r="C18" s="296">
        <v>9230</v>
      </c>
      <c r="D18" s="296">
        <v>10040</v>
      </c>
      <c r="E18" s="296">
        <v>57948</v>
      </c>
      <c r="F18" s="296">
        <v>4423</v>
      </c>
      <c r="G18" s="296">
        <v>6227</v>
      </c>
      <c r="H18" s="296">
        <v>12931</v>
      </c>
      <c r="I18" s="296">
        <v>2314</v>
      </c>
      <c r="J18" s="296"/>
      <c r="K18" s="296">
        <v>53641</v>
      </c>
      <c r="L18" s="296">
        <v>1848</v>
      </c>
      <c r="M18" s="296">
        <v>43053</v>
      </c>
      <c r="N18" s="296">
        <v>2307</v>
      </c>
      <c r="O18" s="296">
        <v>11346</v>
      </c>
      <c r="Q18" s="105">
        <v>1974</v>
      </c>
      <c r="R18" s="296">
        <v>7566</v>
      </c>
      <c r="S18" s="296">
        <v>9230</v>
      </c>
      <c r="T18" s="296">
        <v>10040</v>
      </c>
      <c r="U18" s="296">
        <v>57948</v>
      </c>
      <c r="V18" s="296">
        <v>4423</v>
      </c>
      <c r="W18" s="296">
        <v>6227</v>
      </c>
      <c r="X18" s="296">
        <v>12931</v>
      </c>
      <c r="Y18" s="296">
        <v>2315</v>
      </c>
      <c r="Z18" s="301"/>
      <c r="AA18" s="296">
        <v>53641</v>
      </c>
      <c r="AB18" s="296">
        <v>1848</v>
      </c>
      <c r="AC18" s="296">
        <v>43053</v>
      </c>
      <c r="AD18" s="296">
        <v>2307</v>
      </c>
      <c r="AE18" s="296">
        <v>11347</v>
      </c>
    </row>
    <row r="19" spans="1:31" ht="12.75" customHeight="1">
      <c r="A19" s="105">
        <v>1975</v>
      </c>
      <c r="B19" s="296">
        <v>8782</v>
      </c>
      <c r="C19" s="296">
        <v>10758</v>
      </c>
      <c r="D19" s="296">
        <v>11499</v>
      </c>
      <c r="E19" s="296">
        <v>66502</v>
      </c>
      <c r="F19" s="296">
        <v>5460</v>
      </c>
      <c r="G19" s="296">
        <v>7399</v>
      </c>
      <c r="H19" s="296">
        <v>13860</v>
      </c>
      <c r="I19" s="296">
        <v>2762</v>
      </c>
      <c r="J19" s="296">
        <v>15318</v>
      </c>
      <c r="K19" s="296">
        <v>61574</v>
      </c>
      <c r="L19" s="296">
        <v>2228</v>
      </c>
      <c r="M19" s="296">
        <v>50089</v>
      </c>
      <c r="N19" s="296">
        <v>3028</v>
      </c>
      <c r="O19" s="296">
        <v>12238</v>
      </c>
      <c r="Q19" s="105">
        <v>1975</v>
      </c>
      <c r="R19" s="296">
        <v>8782</v>
      </c>
      <c r="S19" s="296">
        <v>10758</v>
      </c>
      <c r="T19" s="296">
        <v>11499</v>
      </c>
      <c r="U19" s="296">
        <v>66502</v>
      </c>
      <c r="V19" s="296">
        <v>5460</v>
      </c>
      <c r="W19" s="296">
        <v>7399</v>
      </c>
      <c r="X19" s="296">
        <v>13860</v>
      </c>
      <c r="Y19" s="296">
        <v>2762</v>
      </c>
      <c r="Z19" s="296">
        <v>15318</v>
      </c>
      <c r="AA19" s="296">
        <v>61574</v>
      </c>
      <c r="AB19" s="296">
        <v>2228</v>
      </c>
      <c r="AC19" s="296">
        <v>50089</v>
      </c>
      <c r="AD19" s="296">
        <v>3028</v>
      </c>
      <c r="AE19" s="296">
        <v>12240</v>
      </c>
    </row>
    <row r="20" spans="1:31" ht="12.75" customHeight="1">
      <c r="A20" s="105">
        <v>1976</v>
      </c>
      <c r="B20" s="296">
        <v>9903</v>
      </c>
      <c r="C20" s="296">
        <v>12471</v>
      </c>
      <c r="D20" s="296">
        <v>12645</v>
      </c>
      <c r="E20" s="296">
        <v>75385</v>
      </c>
      <c r="F20" s="296">
        <v>6407</v>
      </c>
      <c r="G20" s="296">
        <v>8503</v>
      </c>
      <c r="H20" s="296">
        <v>14949</v>
      </c>
      <c r="I20" s="296">
        <v>3357</v>
      </c>
      <c r="J20" s="296">
        <v>16943</v>
      </c>
      <c r="K20" s="296">
        <v>68461</v>
      </c>
      <c r="L20" s="296">
        <v>2843</v>
      </c>
      <c r="M20" s="296">
        <v>58834</v>
      </c>
      <c r="N20" s="296">
        <v>3471</v>
      </c>
      <c r="O20" s="296">
        <v>13156</v>
      </c>
      <c r="Q20" s="105">
        <v>1976</v>
      </c>
      <c r="R20" s="296">
        <v>9903</v>
      </c>
      <c r="S20" s="296">
        <v>12471</v>
      </c>
      <c r="T20" s="296">
        <v>12627</v>
      </c>
      <c r="U20" s="296">
        <v>75385</v>
      </c>
      <c r="V20" s="296">
        <v>6407</v>
      </c>
      <c r="W20" s="296">
        <v>8503</v>
      </c>
      <c r="X20" s="296">
        <v>14949</v>
      </c>
      <c r="Y20" s="296">
        <v>3357</v>
      </c>
      <c r="Z20" s="296">
        <v>16943</v>
      </c>
      <c r="AA20" s="296">
        <v>68461</v>
      </c>
      <c r="AB20" s="296">
        <v>2843</v>
      </c>
      <c r="AC20" s="296">
        <v>58834</v>
      </c>
      <c r="AD20" s="296">
        <v>3471</v>
      </c>
      <c r="AE20" s="296">
        <v>13157</v>
      </c>
    </row>
    <row r="21" spans="1:31" ht="12.75" customHeight="1">
      <c r="A21" s="105">
        <v>1977</v>
      </c>
      <c r="B21" s="296">
        <v>10766</v>
      </c>
      <c r="C21" s="296">
        <v>13611</v>
      </c>
      <c r="D21" s="296">
        <v>13745</v>
      </c>
      <c r="E21" s="296">
        <v>81373</v>
      </c>
      <c r="F21" s="296">
        <v>6903</v>
      </c>
      <c r="G21" s="296">
        <v>9548</v>
      </c>
      <c r="H21" s="296">
        <v>15927</v>
      </c>
      <c r="I21" s="296">
        <v>4031</v>
      </c>
      <c r="J21" s="296">
        <v>18253</v>
      </c>
      <c r="K21" s="296">
        <v>75547</v>
      </c>
      <c r="L21" s="296">
        <v>3518</v>
      </c>
      <c r="M21" s="296">
        <v>65842</v>
      </c>
      <c r="N21" s="296">
        <v>3835</v>
      </c>
      <c r="O21" s="296">
        <v>14141</v>
      </c>
      <c r="Q21" s="105">
        <v>1977</v>
      </c>
      <c r="R21" s="296">
        <v>10766</v>
      </c>
      <c r="S21" s="296">
        <v>13611</v>
      </c>
      <c r="T21" s="296">
        <v>13731</v>
      </c>
      <c r="U21" s="296">
        <v>81373</v>
      </c>
      <c r="V21" s="296">
        <v>6903</v>
      </c>
      <c r="W21" s="296">
        <v>9548</v>
      </c>
      <c r="X21" s="296">
        <v>15927</v>
      </c>
      <c r="Y21" s="296">
        <v>4031</v>
      </c>
      <c r="Z21" s="296">
        <v>18253</v>
      </c>
      <c r="AA21" s="296">
        <v>75547</v>
      </c>
      <c r="AB21" s="296">
        <v>3600</v>
      </c>
      <c r="AC21" s="296">
        <v>65842</v>
      </c>
      <c r="AD21" s="296">
        <v>3835</v>
      </c>
      <c r="AE21" s="296">
        <v>14142</v>
      </c>
    </row>
    <row r="22" spans="1:31" ht="12.75" customHeight="1">
      <c r="A22" s="105">
        <v>1978</v>
      </c>
      <c r="B22" s="296">
        <v>11532</v>
      </c>
      <c r="C22" s="296">
        <v>14617</v>
      </c>
      <c r="D22" s="296">
        <v>14522</v>
      </c>
      <c r="E22" s="296">
        <v>90398</v>
      </c>
      <c r="F22" s="296">
        <v>7325</v>
      </c>
      <c r="G22" s="296">
        <v>10756</v>
      </c>
      <c r="H22" s="296">
        <v>16791</v>
      </c>
      <c r="I22" s="296">
        <v>4671</v>
      </c>
      <c r="J22" s="296">
        <v>19526</v>
      </c>
      <c r="K22" s="296">
        <v>81636</v>
      </c>
      <c r="L22" s="296">
        <v>4373</v>
      </c>
      <c r="M22" s="296">
        <v>73059</v>
      </c>
      <c r="N22" s="296">
        <v>4345</v>
      </c>
      <c r="O22" s="296">
        <v>15321</v>
      </c>
      <c r="Q22" s="105">
        <v>1978</v>
      </c>
      <c r="R22" s="296">
        <v>11532</v>
      </c>
      <c r="S22" s="296">
        <v>14617</v>
      </c>
      <c r="T22" s="296">
        <v>14489</v>
      </c>
      <c r="U22" s="296">
        <v>90398</v>
      </c>
      <c r="V22" s="296">
        <v>7325</v>
      </c>
      <c r="W22" s="296">
        <v>10756</v>
      </c>
      <c r="X22" s="296">
        <v>16791</v>
      </c>
      <c r="Y22" s="296">
        <v>4671</v>
      </c>
      <c r="Z22" s="296">
        <v>19526</v>
      </c>
      <c r="AA22" s="296">
        <v>81636</v>
      </c>
      <c r="AB22" s="296">
        <v>4492</v>
      </c>
      <c r="AC22" s="296">
        <v>73059</v>
      </c>
      <c r="AD22" s="296">
        <v>4345</v>
      </c>
      <c r="AE22" s="296">
        <v>15323</v>
      </c>
    </row>
    <row r="23" spans="1:31" ht="12.75" customHeight="1">
      <c r="A23" s="105">
        <v>1979</v>
      </c>
      <c r="B23" s="296">
        <v>12738</v>
      </c>
      <c r="C23" s="296">
        <v>15478</v>
      </c>
      <c r="D23" s="296">
        <v>15639</v>
      </c>
      <c r="E23" s="296">
        <v>96172</v>
      </c>
      <c r="F23" s="296">
        <v>8140</v>
      </c>
      <c r="G23" s="296">
        <v>12164</v>
      </c>
      <c r="H23" s="296">
        <v>17774</v>
      </c>
      <c r="I23" s="296">
        <v>5577</v>
      </c>
      <c r="J23" s="296">
        <v>20736</v>
      </c>
      <c r="K23" s="296">
        <v>84007</v>
      </c>
      <c r="L23" s="296">
        <v>5187</v>
      </c>
      <c r="M23" s="296">
        <v>79044</v>
      </c>
      <c r="N23" s="296">
        <v>5010</v>
      </c>
      <c r="O23" s="296">
        <v>16737</v>
      </c>
      <c r="Q23" s="105">
        <v>1979</v>
      </c>
      <c r="R23" s="296">
        <v>12738</v>
      </c>
      <c r="S23" s="296">
        <v>15478</v>
      </c>
      <c r="T23" s="296">
        <v>15618</v>
      </c>
      <c r="U23" s="296">
        <v>96172</v>
      </c>
      <c r="V23" s="296">
        <v>8140</v>
      </c>
      <c r="W23" s="296">
        <v>12164</v>
      </c>
      <c r="X23" s="296">
        <v>17774</v>
      </c>
      <c r="Y23" s="296">
        <v>5577</v>
      </c>
      <c r="Z23" s="296">
        <v>20736</v>
      </c>
      <c r="AA23" s="296">
        <v>84007</v>
      </c>
      <c r="AB23" s="296">
        <v>5341</v>
      </c>
      <c r="AC23" s="296">
        <v>79044</v>
      </c>
      <c r="AD23" s="296">
        <v>5010</v>
      </c>
      <c r="AE23" s="296">
        <v>16736</v>
      </c>
    </row>
    <row r="24" spans="1:31" ht="12.75" customHeight="1">
      <c r="A24" s="105">
        <v>1980</v>
      </c>
      <c r="B24" s="296">
        <v>14316</v>
      </c>
      <c r="C24" s="296">
        <v>16502</v>
      </c>
      <c r="D24" s="296">
        <v>17098</v>
      </c>
      <c r="E24" s="301">
        <f>E23*POWER(E25/E23, 1/2)</f>
        <v>106126.78862568113</v>
      </c>
      <c r="F24" s="296">
        <v>9205</v>
      </c>
      <c r="G24" s="296">
        <v>13773</v>
      </c>
      <c r="H24" s="296">
        <v>18966</v>
      </c>
      <c r="I24" s="296">
        <v>6799</v>
      </c>
      <c r="J24" s="296">
        <v>21379</v>
      </c>
      <c r="K24" s="296">
        <v>94542</v>
      </c>
      <c r="L24" s="296">
        <v>6058</v>
      </c>
      <c r="M24" s="296">
        <v>87645</v>
      </c>
      <c r="N24" s="296">
        <v>6003</v>
      </c>
      <c r="O24" s="296">
        <v>18364</v>
      </c>
      <c r="Q24" s="105">
        <v>1980</v>
      </c>
      <c r="R24" s="296">
        <v>14316</v>
      </c>
      <c r="S24" s="296">
        <v>16502</v>
      </c>
      <c r="T24" s="296">
        <v>17059</v>
      </c>
      <c r="U24" s="301">
        <f>U23*POWER(U23/U18,1/5)</f>
        <v>106426.7222862097</v>
      </c>
      <c r="V24" s="296">
        <v>9205</v>
      </c>
      <c r="W24" s="296">
        <v>13930</v>
      </c>
      <c r="X24" s="296">
        <v>18966</v>
      </c>
      <c r="Y24" s="296">
        <v>6799</v>
      </c>
      <c r="Z24" s="296">
        <v>21379</v>
      </c>
      <c r="AA24" s="296">
        <v>94542</v>
      </c>
      <c r="AB24" s="296">
        <v>6256</v>
      </c>
      <c r="AC24" s="296">
        <v>87645</v>
      </c>
      <c r="AD24" s="296">
        <v>6003</v>
      </c>
      <c r="AE24" s="296">
        <v>18365</v>
      </c>
    </row>
    <row r="25" spans="1:31" ht="12.75" customHeight="1">
      <c r="A25" s="105">
        <v>1981</v>
      </c>
      <c r="B25" s="296">
        <v>16175</v>
      </c>
      <c r="C25" s="296">
        <v>17693</v>
      </c>
      <c r="D25" s="296">
        <v>19130</v>
      </c>
      <c r="E25" s="296">
        <v>117112</v>
      </c>
      <c r="F25" s="296">
        <v>10475</v>
      </c>
      <c r="G25" s="296">
        <v>15689</v>
      </c>
      <c r="H25" s="296">
        <v>19880</v>
      </c>
      <c r="I25" s="296">
        <v>8276</v>
      </c>
      <c r="J25" s="296">
        <v>21485</v>
      </c>
      <c r="K25" s="296">
        <v>104792</v>
      </c>
      <c r="L25" s="296">
        <v>6996</v>
      </c>
      <c r="M25" s="296">
        <v>95989</v>
      </c>
      <c r="N25" s="296">
        <v>6844</v>
      </c>
      <c r="O25" s="296">
        <v>20063</v>
      </c>
      <c r="Q25" s="105">
        <v>1981</v>
      </c>
      <c r="R25" s="296">
        <v>16175</v>
      </c>
      <c r="S25" s="296">
        <v>17693</v>
      </c>
      <c r="T25" s="296">
        <v>19098</v>
      </c>
      <c r="U25" s="296">
        <v>117112</v>
      </c>
      <c r="V25" s="296">
        <v>10480</v>
      </c>
      <c r="W25" s="296">
        <v>15901</v>
      </c>
      <c r="X25" s="296">
        <v>19880</v>
      </c>
      <c r="Y25" s="296">
        <v>8276</v>
      </c>
      <c r="Z25" s="296">
        <v>21485</v>
      </c>
      <c r="AA25" s="296">
        <v>104792</v>
      </c>
      <c r="AB25" s="296">
        <v>7251</v>
      </c>
      <c r="AC25" s="296">
        <v>95989</v>
      </c>
      <c r="AD25" s="296">
        <v>6844</v>
      </c>
      <c r="AE25" s="296">
        <v>20065</v>
      </c>
    </row>
    <row r="26" spans="1:31" ht="12.75" customHeight="1">
      <c r="A26" s="105">
        <v>1982</v>
      </c>
      <c r="B26" s="296">
        <v>18004</v>
      </c>
      <c r="C26" s="296">
        <v>18996</v>
      </c>
      <c r="D26" s="296">
        <v>21240</v>
      </c>
      <c r="E26" s="301">
        <f>E25*POWER(E27/E25, 1/2)</f>
        <v>129745.11933787723</v>
      </c>
      <c r="F26" s="296">
        <v>11444</v>
      </c>
      <c r="G26" s="296">
        <v>17884</v>
      </c>
      <c r="H26" s="296">
        <v>20745</v>
      </c>
      <c r="I26" s="296">
        <v>9647</v>
      </c>
      <c r="J26" s="296">
        <v>22353</v>
      </c>
      <c r="K26" s="296">
        <v>116492</v>
      </c>
      <c r="L26" s="296">
        <v>7977</v>
      </c>
      <c r="M26" s="296">
        <v>101847</v>
      </c>
      <c r="N26" s="296">
        <v>7422</v>
      </c>
      <c r="O26" s="296">
        <v>21410</v>
      </c>
      <c r="Q26" s="105">
        <v>1982</v>
      </c>
      <c r="R26" s="296">
        <v>18004</v>
      </c>
      <c r="S26" s="296">
        <v>18996</v>
      </c>
      <c r="T26" s="296">
        <v>21133</v>
      </c>
      <c r="U26" s="301">
        <f>U25*POWER(U25/U20,1/5)</f>
        <v>127898.27571651267</v>
      </c>
      <c r="V26" s="296">
        <v>11444</v>
      </c>
      <c r="W26" s="296">
        <v>18158</v>
      </c>
      <c r="X26" s="296">
        <v>20745</v>
      </c>
      <c r="Y26" s="296">
        <v>9647</v>
      </c>
      <c r="Z26" s="296">
        <v>22353</v>
      </c>
      <c r="AA26" s="296">
        <v>116492</v>
      </c>
      <c r="AB26" s="296">
        <v>8265</v>
      </c>
      <c r="AC26" s="296">
        <v>101847</v>
      </c>
      <c r="AD26" s="296">
        <v>7422</v>
      </c>
      <c r="AE26" s="296">
        <v>21408</v>
      </c>
    </row>
    <row r="27" spans="1:31" ht="18" customHeight="1">
      <c r="A27" s="105">
        <v>1983</v>
      </c>
      <c r="B27" s="296">
        <v>19463</v>
      </c>
      <c r="C27" s="296">
        <v>20131</v>
      </c>
      <c r="D27" s="296">
        <v>22190</v>
      </c>
      <c r="E27" s="296">
        <v>143741</v>
      </c>
      <c r="F27" s="296">
        <v>12595</v>
      </c>
      <c r="G27" s="296">
        <v>19610</v>
      </c>
      <c r="H27" s="296">
        <v>21535</v>
      </c>
      <c r="I27" s="296">
        <v>11168</v>
      </c>
      <c r="J27" s="296">
        <v>22754</v>
      </c>
      <c r="K27" s="296">
        <v>125514</v>
      </c>
      <c r="L27" s="296">
        <v>9107</v>
      </c>
      <c r="M27" s="296">
        <v>109983</v>
      </c>
      <c r="N27" s="296">
        <v>8080</v>
      </c>
      <c r="O27" s="296">
        <v>22431</v>
      </c>
      <c r="Q27" s="105">
        <v>1983</v>
      </c>
      <c r="R27" s="296">
        <v>19463</v>
      </c>
      <c r="S27" s="296">
        <v>20131</v>
      </c>
      <c r="T27" s="296">
        <v>22099</v>
      </c>
      <c r="U27" s="296">
        <v>143741</v>
      </c>
      <c r="V27" s="296">
        <v>12595</v>
      </c>
      <c r="W27" s="296">
        <v>19966</v>
      </c>
      <c r="X27" s="296">
        <v>21535</v>
      </c>
      <c r="Y27" s="296">
        <v>11168</v>
      </c>
      <c r="Z27" s="296">
        <v>22754</v>
      </c>
      <c r="AA27" s="296">
        <v>125514</v>
      </c>
      <c r="AB27" s="296">
        <v>9444</v>
      </c>
      <c r="AC27" s="296">
        <v>109983</v>
      </c>
      <c r="AD27" s="296">
        <v>8080</v>
      </c>
      <c r="AE27" s="296">
        <v>22430</v>
      </c>
    </row>
    <row r="28" spans="1:31" ht="18" customHeight="1">
      <c r="A28" s="105">
        <v>1984</v>
      </c>
      <c r="B28" s="296">
        <v>20682</v>
      </c>
      <c r="C28" s="296">
        <v>21654</v>
      </c>
      <c r="D28" s="296">
        <v>23326</v>
      </c>
      <c r="E28" s="296">
        <v>148285</v>
      </c>
      <c r="F28" s="296">
        <v>13804</v>
      </c>
      <c r="G28" s="296">
        <v>21195</v>
      </c>
      <c r="H28" s="296">
        <v>22640</v>
      </c>
      <c r="I28" s="296">
        <v>12552</v>
      </c>
      <c r="J28" s="296">
        <v>22748</v>
      </c>
      <c r="K28" s="296">
        <v>135277</v>
      </c>
      <c r="L28" s="296">
        <v>10139</v>
      </c>
      <c r="M28" s="296">
        <v>119112</v>
      </c>
      <c r="N28" s="296">
        <v>8738</v>
      </c>
      <c r="O28" s="296">
        <v>23719</v>
      </c>
      <c r="Q28" s="105">
        <v>1984</v>
      </c>
      <c r="R28" s="296">
        <v>20682</v>
      </c>
      <c r="S28" s="296">
        <v>21654</v>
      </c>
      <c r="T28" s="296">
        <v>23209</v>
      </c>
      <c r="U28" s="296">
        <v>148285</v>
      </c>
      <c r="V28" s="296">
        <v>13804</v>
      </c>
      <c r="W28" s="296">
        <v>21608</v>
      </c>
      <c r="X28" s="296">
        <v>22299</v>
      </c>
      <c r="Y28" s="296">
        <v>12552</v>
      </c>
      <c r="Z28" s="296">
        <v>22748</v>
      </c>
      <c r="AA28" s="296">
        <v>135277</v>
      </c>
      <c r="AB28" s="296">
        <v>10546</v>
      </c>
      <c r="AC28" s="296">
        <v>119112</v>
      </c>
      <c r="AD28" s="296">
        <v>8738</v>
      </c>
      <c r="AE28" s="296">
        <v>23716</v>
      </c>
    </row>
    <row r="29" spans="1:31" ht="18" customHeight="1">
      <c r="A29" s="105">
        <v>1985</v>
      </c>
      <c r="B29" s="296">
        <v>22109</v>
      </c>
      <c r="C29" s="296">
        <v>22665</v>
      </c>
      <c r="D29" s="296">
        <v>24627</v>
      </c>
      <c r="E29" s="296">
        <v>155458</v>
      </c>
      <c r="F29" s="296">
        <v>15063</v>
      </c>
      <c r="G29" s="296">
        <v>22446</v>
      </c>
      <c r="H29" s="296">
        <v>23244</v>
      </c>
      <c r="I29" s="296">
        <v>13850</v>
      </c>
      <c r="J29" s="296">
        <v>23006</v>
      </c>
      <c r="K29" s="296">
        <v>144746</v>
      </c>
      <c r="L29" s="296">
        <v>11052</v>
      </c>
      <c r="M29" s="296">
        <v>128052</v>
      </c>
      <c r="N29" s="296">
        <v>9367</v>
      </c>
      <c r="O29" s="296">
        <v>24900</v>
      </c>
      <c r="Q29" s="105">
        <v>1985</v>
      </c>
      <c r="R29" s="296">
        <v>22109</v>
      </c>
      <c r="S29" s="296">
        <v>22665</v>
      </c>
      <c r="T29" s="296">
        <v>24265</v>
      </c>
      <c r="U29" s="296">
        <v>155458</v>
      </c>
      <c r="V29" s="296">
        <v>15063</v>
      </c>
      <c r="W29" s="296">
        <v>22927</v>
      </c>
      <c r="X29" s="296">
        <v>22981</v>
      </c>
      <c r="Y29" s="296">
        <v>13850</v>
      </c>
      <c r="Z29" s="296">
        <v>23006</v>
      </c>
      <c r="AA29" s="296">
        <v>144746</v>
      </c>
      <c r="AB29" s="296">
        <v>11469</v>
      </c>
      <c r="AC29" s="296">
        <v>128052</v>
      </c>
      <c r="AD29" s="296">
        <v>9367</v>
      </c>
      <c r="AE29" s="296">
        <v>24895</v>
      </c>
    </row>
    <row r="30" spans="1:31" ht="18" customHeight="1">
      <c r="A30" s="105">
        <v>1986</v>
      </c>
      <c r="B30" s="296">
        <v>23296</v>
      </c>
      <c r="C30" s="296">
        <v>23466</v>
      </c>
      <c r="D30" s="296">
        <v>25229</v>
      </c>
      <c r="E30" s="296">
        <v>159438</v>
      </c>
      <c r="F30" s="296">
        <v>16188</v>
      </c>
      <c r="G30" s="296">
        <v>23357</v>
      </c>
      <c r="H30" s="296">
        <v>23960</v>
      </c>
      <c r="I30" s="296">
        <v>14930</v>
      </c>
      <c r="J30" s="296">
        <v>23601</v>
      </c>
      <c r="K30" s="296">
        <v>158686</v>
      </c>
      <c r="L30" s="296">
        <v>12033</v>
      </c>
      <c r="M30" s="296">
        <v>140239</v>
      </c>
      <c r="N30" s="296">
        <v>10057</v>
      </c>
      <c r="O30" s="296">
        <v>25764</v>
      </c>
      <c r="Q30" s="105">
        <v>1986</v>
      </c>
      <c r="R30" s="296">
        <v>23296</v>
      </c>
      <c r="S30" s="296">
        <v>23466</v>
      </c>
      <c r="T30" s="296">
        <v>24987</v>
      </c>
      <c r="U30" s="296">
        <v>159438</v>
      </c>
      <c r="V30" s="296">
        <v>16188</v>
      </c>
      <c r="W30" s="296">
        <v>23970</v>
      </c>
      <c r="X30" s="296">
        <v>23845</v>
      </c>
      <c r="Y30" s="296">
        <v>14930</v>
      </c>
      <c r="Z30" s="296">
        <v>23601</v>
      </c>
      <c r="AA30" s="296">
        <v>158686</v>
      </c>
      <c r="AB30" s="296">
        <v>12404</v>
      </c>
      <c r="AC30" s="296">
        <v>140239</v>
      </c>
      <c r="AD30" s="296">
        <v>10057</v>
      </c>
      <c r="AE30" s="296">
        <v>25758</v>
      </c>
    </row>
    <row r="31" spans="1:31" ht="18" customHeight="1">
      <c r="A31" s="105">
        <v>1987</v>
      </c>
      <c r="B31" s="296">
        <v>24835</v>
      </c>
      <c r="C31" s="296">
        <v>23996</v>
      </c>
      <c r="D31" s="296">
        <v>26601</v>
      </c>
      <c r="E31" s="296">
        <v>173096</v>
      </c>
      <c r="F31" s="296">
        <v>17786</v>
      </c>
      <c r="G31" s="296">
        <v>24208</v>
      </c>
      <c r="H31" s="296">
        <v>24687</v>
      </c>
      <c r="I31" s="296">
        <v>16195</v>
      </c>
      <c r="J31" s="296">
        <v>21980</v>
      </c>
      <c r="K31" s="296">
        <v>173298</v>
      </c>
      <c r="L31" s="296">
        <v>12918</v>
      </c>
      <c r="M31" s="296">
        <v>154812</v>
      </c>
      <c r="N31" s="296">
        <v>10877</v>
      </c>
      <c r="O31" s="296">
        <v>26922</v>
      </c>
      <c r="Q31" s="105">
        <v>1987</v>
      </c>
      <c r="R31" s="296">
        <v>24835</v>
      </c>
      <c r="S31" s="296">
        <v>23996</v>
      </c>
      <c r="T31" s="296">
        <v>26430</v>
      </c>
      <c r="U31" s="296">
        <v>173096</v>
      </c>
      <c r="V31" s="296">
        <v>17786</v>
      </c>
      <c r="W31" s="296">
        <v>24873</v>
      </c>
      <c r="X31" s="296">
        <v>24684</v>
      </c>
      <c r="Y31" s="296">
        <v>16195</v>
      </c>
      <c r="Z31" s="296">
        <v>21980</v>
      </c>
      <c r="AA31" s="296">
        <v>173298</v>
      </c>
      <c r="AB31" s="296">
        <v>13355</v>
      </c>
      <c r="AC31" s="296">
        <v>154812</v>
      </c>
      <c r="AD31" s="296">
        <v>10877</v>
      </c>
      <c r="AE31" s="296">
        <v>26870</v>
      </c>
    </row>
    <row r="32" spans="1:31" ht="18" customHeight="1">
      <c r="A32" s="105">
        <v>1988</v>
      </c>
      <c r="B32" s="296">
        <v>26760</v>
      </c>
      <c r="C32" s="296">
        <v>24633</v>
      </c>
      <c r="D32" s="296">
        <v>28288</v>
      </c>
      <c r="E32" s="296">
        <v>179324</v>
      </c>
      <c r="F32" s="296">
        <v>19571</v>
      </c>
      <c r="G32" s="296">
        <v>25266</v>
      </c>
      <c r="H32" s="296">
        <v>25502</v>
      </c>
      <c r="I32" s="296">
        <v>17479</v>
      </c>
      <c r="J32" s="296">
        <v>21893</v>
      </c>
      <c r="K32" s="296">
        <v>185447</v>
      </c>
      <c r="L32" s="296">
        <v>13768</v>
      </c>
      <c r="M32" s="296">
        <v>166366</v>
      </c>
      <c r="N32" s="296">
        <v>11730</v>
      </c>
      <c r="O32" s="296">
        <v>28427</v>
      </c>
      <c r="Q32" s="105">
        <v>1988</v>
      </c>
      <c r="R32" s="296">
        <v>26760</v>
      </c>
      <c r="S32" s="296">
        <v>24633</v>
      </c>
      <c r="T32" s="296">
        <v>28070</v>
      </c>
      <c r="U32" s="296">
        <v>179324</v>
      </c>
      <c r="V32" s="296">
        <v>19571</v>
      </c>
      <c r="W32" s="296">
        <v>26011</v>
      </c>
      <c r="X32" s="296">
        <v>25490</v>
      </c>
      <c r="Y32" s="296">
        <v>17479</v>
      </c>
      <c r="Z32" s="296">
        <v>21893</v>
      </c>
      <c r="AA32" s="296">
        <v>185447</v>
      </c>
      <c r="AB32" s="296">
        <v>14299</v>
      </c>
      <c r="AC32" s="296">
        <v>166366</v>
      </c>
      <c r="AD32" s="296">
        <v>11730</v>
      </c>
      <c r="AE32" s="296">
        <v>28364</v>
      </c>
    </row>
    <row r="33" spans="1:31" ht="18" customHeight="1">
      <c r="A33" s="105">
        <v>1989</v>
      </c>
      <c r="B33" s="296">
        <v>28409</v>
      </c>
      <c r="C33" s="296">
        <v>25982</v>
      </c>
      <c r="D33" s="296">
        <v>29797</v>
      </c>
      <c r="E33" s="296">
        <v>190073</v>
      </c>
      <c r="F33" s="296">
        <v>21409</v>
      </c>
      <c r="G33" s="296">
        <v>26333</v>
      </c>
      <c r="H33" s="296">
        <v>26039</v>
      </c>
      <c r="I33" s="296">
        <v>19057</v>
      </c>
      <c r="J33" s="296">
        <v>22022</v>
      </c>
      <c r="K33" s="296">
        <v>193689</v>
      </c>
      <c r="L33" s="296">
        <v>14783</v>
      </c>
      <c r="M33" s="296">
        <v>185205</v>
      </c>
      <c r="N33" s="296">
        <v>12715</v>
      </c>
      <c r="O33" s="296">
        <v>29482</v>
      </c>
      <c r="Q33" s="105">
        <v>1989</v>
      </c>
      <c r="R33" s="296">
        <v>28409</v>
      </c>
      <c r="S33" s="296">
        <v>25982</v>
      </c>
      <c r="T33" s="296">
        <v>29556</v>
      </c>
      <c r="U33" s="296">
        <v>190073</v>
      </c>
      <c r="V33" s="296">
        <v>21460</v>
      </c>
      <c r="W33" s="296">
        <v>27196</v>
      </c>
      <c r="X33" s="296">
        <v>26245</v>
      </c>
      <c r="Y33" s="296">
        <v>19057</v>
      </c>
      <c r="Z33" s="296">
        <v>22022</v>
      </c>
      <c r="AA33" s="296">
        <v>193689</v>
      </c>
      <c r="AB33" s="296">
        <v>15256</v>
      </c>
      <c r="AC33" s="296">
        <v>185205</v>
      </c>
      <c r="AD33" s="296">
        <v>12715</v>
      </c>
      <c r="AE33" s="296">
        <v>29427</v>
      </c>
    </row>
    <row r="34" spans="1:31" ht="18" customHeight="1">
      <c r="A34" s="105">
        <v>1990</v>
      </c>
      <c r="B34" s="296">
        <v>29347</v>
      </c>
      <c r="C34" s="296">
        <v>27582</v>
      </c>
      <c r="D34" s="296">
        <v>31172</v>
      </c>
      <c r="E34" s="296">
        <v>196002</v>
      </c>
      <c r="F34" s="296">
        <v>23316</v>
      </c>
      <c r="G34" s="296">
        <v>27638</v>
      </c>
      <c r="H34" s="296">
        <v>26812</v>
      </c>
      <c r="I34" s="296">
        <v>20801</v>
      </c>
      <c r="J34" s="296">
        <v>22664</v>
      </c>
      <c r="K34" s="296">
        <v>202275</v>
      </c>
      <c r="L34" s="296">
        <v>16371</v>
      </c>
      <c r="M34" s="296">
        <v>205951</v>
      </c>
      <c r="N34" s="296">
        <v>13882</v>
      </c>
      <c r="O34" s="296">
        <v>30952</v>
      </c>
      <c r="Q34" s="105">
        <v>1990</v>
      </c>
      <c r="R34" s="296">
        <v>29347</v>
      </c>
      <c r="S34" s="296">
        <v>27582</v>
      </c>
      <c r="T34" s="296">
        <v>31010</v>
      </c>
      <c r="U34" s="296">
        <v>196323</v>
      </c>
      <c r="V34" s="296">
        <v>23394</v>
      </c>
      <c r="W34" s="296">
        <v>27233</v>
      </c>
      <c r="X34" s="296">
        <v>27572</v>
      </c>
      <c r="Y34" s="296">
        <v>20801</v>
      </c>
      <c r="Z34" s="296">
        <v>22664</v>
      </c>
      <c r="AA34" s="296">
        <v>202275</v>
      </c>
      <c r="AB34" s="296">
        <v>16869</v>
      </c>
      <c r="AC34" s="296">
        <v>205951</v>
      </c>
      <c r="AD34" s="296">
        <v>13882</v>
      </c>
      <c r="AE34" s="296">
        <v>30834</v>
      </c>
    </row>
    <row r="35" spans="1:31" ht="18" customHeight="1">
      <c r="A35" s="105">
        <v>1991</v>
      </c>
      <c r="B35" s="296">
        <v>30394</v>
      </c>
      <c r="C35" s="296">
        <v>29680</v>
      </c>
      <c r="D35" s="296">
        <v>32717</v>
      </c>
      <c r="E35" s="296">
        <v>202939</v>
      </c>
      <c r="F35" s="296">
        <v>24572</v>
      </c>
      <c r="G35" s="296">
        <v>28659</v>
      </c>
      <c r="H35" s="296">
        <v>22573</v>
      </c>
      <c r="I35" s="296">
        <v>22513</v>
      </c>
      <c r="J35" s="296">
        <v>23295</v>
      </c>
      <c r="K35" s="296">
        <v>212498</v>
      </c>
      <c r="L35" s="296">
        <v>18117</v>
      </c>
      <c r="M35" s="296">
        <v>220921</v>
      </c>
      <c r="N35" s="296">
        <v>14964</v>
      </c>
      <c r="O35" s="296">
        <v>32284</v>
      </c>
      <c r="Q35" s="105">
        <v>1991</v>
      </c>
      <c r="R35" s="296">
        <v>30394</v>
      </c>
      <c r="S35" s="296">
        <v>29680</v>
      </c>
      <c r="T35" s="296">
        <v>32571</v>
      </c>
      <c r="U35" s="296">
        <v>203199</v>
      </c>
      <c r="V35" s="296">
        <v>24732</v>
      </c>
      <c r="W35" s="296">
        <v>28294</v>
      </c>
      <c r="X35" s="296">
        <v>22501</v>
      </c>
      <c r="Y35" s="296">
        <v>22513</v>
      </c>
      <c r="Z35" s="296">
        <v>23295</v>
      </c>
      <c r="AA35" s="296">
        <v>212498</v>
      </c>
      <c r="AB35" s="296">
        <v>18775</v>
      </c>
      <c r="AC35" s="296">
        <v>220921</v>
      </c>
      <c r="AD35" s="296">
        <v>14964</v>
      </c>
      <c r="AE35" s="296">
        <v>32194</v>
      </c>
    </row>
    <row r="36" spans="1:31" ht="18" customHeight="1">
      <c r="A36" s="105">
        <v>1992</v>
      </c>
      <c r="B36" s="296">
        <v>32032</v>
      </c>
      <c r="C36" s="296">
        <v>31292</v>
      </c>
      <c r="D36" s="296">
        <v>33936</v>
      </c>
      <c r="E36" s="296">
        <v>208812</v>
      </c>
      <c r="F36" s="296">
        <v>25128</v>
      </c>
      <c r="G36" s="296">
        <v>29727</v>
      </c>
      <c r="H36" s="296">
        <v>27987</v>
      </c>
      <c r="I36" s="296">
        <v>23713</v>
      </c>
      <c r="J36" s="296">
        <v>24356</v>
      </c>
      <c r="K36" s="296">
        <v>220622</v>
      </c>
      <c r="L36" s="296">
        <v>20356</v>
      </c>
      <c r="M36" s="296">
        <v>229510</v>
      </c>
      <c r="N36" s="296">
        <v>16225</v>
      </c>
      <c r="O36" s="296">
        <v>33720</v>
      </c>
      <c r="Q36" s="105">
        <v>1992</v>
      </c>
      <c r="R36" s="296">
        <v>32032</v>
      </c>
      <c r="S36" s="296">
        <v>31292</v>
      </c>
      <c r="T36" s="296">
        <v>33569</v>
      </c>
      <c r="U36" s="296">
        <v>209267</v>
      </c>
      <c r="V36" s="296">
        <v>25306</v>
      </c>
      <c r="W36" s="296">
        <v>29386</v>
      </c>
      <c r="X36" s="296">
        <v>27900</v>
      </c>
      <c r="Y36" s="296">
        <v>23831</v>
      </c>
      <c r="Z36" s="296">
        <v>24356</v>
      </c>
      <c r="AA36" s="296">
        <v>220622</v>
      </c>
      <c r="AB36" s="296">
        <v>21125</v>
      </c>
      <c r="AC36" s="296">
        <v>229510</v>
      </c>
      <c r="AD36" s="296">
        <v>15894</v>
      </c>
      <c r="AE36" s="296">
        <v>33631</v>
      </c>
    </row>
    <row r="37" spans="1:31" ht="18" customHeight="1">
      <c r="A37" s="105">
        <v>1993</v>
      </c>
      <c r="B37" s="296">
        <v>33460</v>
      </c>
      <c r="C37" s="296">
        <v>32797</v>
      </c>
      <c r="D37" s="296">
        <v>34611</v>
      </c>
      <c r="E37" s="296">
        <v>215341</v>
      </c>
      <c r="F37" s="296">
        <v>25371</v>
      </c>
      <c r="G37" s="296">
        <v>30558</v>
      </c>
      <c r="H37" s="296">
        <v>29085</v>
      </c>
      <c r="I37" s="296">
        <v>25457</v>
      </c>
      <c r="J37" s="296">
        <v>25000</v>
      </c>
      <c r="K37" s="296">
        <v>225656</v>
      </c>
      <c r="L37" s="296">
        <v>22185</v>
      </c>
      <c r="M37" s="296">
        <v>241839</v>
      </c>
      <c r="N37" s="296">
        <v>16890</v>
      </c>
      <c r="O37" s="296">
        <v>34819</v>
      </c>
      <c r="Q37" s="105">
        <v>1993</v>
      </c>
      <c r="R37" s="296">
        <v>33460</v>
      </c>
      <c r="S37" s="296">
        <v>32786</v>
      </c>
      <c r="T37" s="296">
        <v>33962</v>
      </c>
      <c r="U37" s="296">
        <v>215422</v>
      </c>
      <c r="V37" s="296">
        <v>25563</v>
      </c>
      <c r="W37" s="296">
        <v>30120</v>
      </c>
      <c r="X37" s="296">
        <v>28973</v>
      </c>
      <c r="Y37" s="296">
        <v>25497</v>
      </c>
      <c r="Z37" s="296">
        <v>25000</v>
      </c>
      <c r="AA37" s="296">
        <v>225656</v>
      </c>
      <c r="AB37" s="296">
        <v>23074</v>
      </c>
      <c r="AC37" s="296">
        <v>241839</v>
      </c>
      <c r="AD37" s="296">
        <v>16496</v>
      </c>
      <c r="AE37" s="296">
        <v>34697</v>
      </c>
    </row>
    <row r="38" spans="1:31" ht="18" customHeight="1">
      <c r="A38" s="105">
        <v>1994</v>
      </c>
      <c r="B38" s="296">
        <v>34080</v>
      </c>
      <c r="C38" s="296">
        <v>34159</v>
      </c>
      <c r="D38" s="296">
        <v>34811</v>
      </c>
      <c r="E38" s="296">
        <v>224385</v>
      </c>
      <c r="F38" s="296">
        <v>26092</v>
      </c>
      <c r="G38" s="296">
        <v>30983</v>
      </c>
      <c r="H38" s="296">
        <v>30090</v>
      </c>
      <c r="I38" s="296">
        <v>26514</v>
      </c>
      <c r="J38" s="296">
        <v>25529</v>
      </c>
      <c r="K38" s="296">
        <v>232125</v>
      </c>
      <c r="L38" s="296">
        <v>22884</v>
      </c>
      <c r="M38" s="296">
        <v>256730</v>
      </c>
      <c r="N38" s="296">
        <v>17366</v>
      </c>
      <c r="O38" s="296">
        <v>35824</v>
      </c>
      <c r="Q38" s="105">
        <v>1994</v>
      </c>
      <c r="R38" s="296">
        <v>34080</v>
      </c>
      <c r="S38" s="296">
        <v>34171</v>
      </c>
      <c r="T38" s="296">
        <v>34191</v>
      </c>
      <c r="U38" s="296">
        <v>224528</v>
      </c>
      <c r="V38" s="296">
        <v>26245</v>
      </c>
      <c r="W38" s="296">
        <v>30655</v>
      </c>
      <c r="X38" s="296">
        <v>29941</v>
      </c>
      <c r="Y38" s="296">
        <v>26470</v>
      </c>
      <c r="Z38" s="296">
        <v>25529</v>
      </c>
      <c r="AA38" s="296">
        <v>232125</v>
      </c>
      <c r="AB38" s="296">
        <v>23883</v>
      </c>
      <c r="AC38" s="296">
        <v>256730</v>
      </c>
      <c r="AD38" s="296">
        <v>16948</v>
      </c>
      <c r="AE38" s="296">
        <v>35651</v>
      </c>
    </row>
    <row r="39" spans="1:31" ht="18" customHeight="1">
      <c r="A39" s="105">
        <v>1995</v>
      </c>
      <c r="B39" s="296">
        <v>34886</v>
      </c>
      <c r="C39" s="296">
        <v>35163</v>
      </c>
      <c r="D39" s="296">
        <v>35299</v>
      </c>
      <c r="E39" s="296">
        <v>229548</v>
      </c>
      <c r="F39" s="296">
        <v>26903</v>
      </c>
      <c r="G39" s="296">
        <v>31618</v>
      </c>
      <c r="H39" s="296">
        <v>31231</v>
      </c>
      <c r="I39" s="296">
        <v>27828</v>
      </c>
      <c r="J39" s="296">
        <v>25677</v>
      </c>
      <c r="K39" s="296">
        <v>239867</v>
      </c>
      <c r="L39" s="296">
        <v>23514</v>
      </c>
      <c r="M39" s="296">
        <v>264177</v>
      </c>
      <c r="N39" s="296">
        <v>17973</v>
      </c>
      <c r="O39" s="296">
        <v>36819</v>
      </c>
      <c r="Q39" s="105">
        <v>1995</v>
      </c>
      <c r="R39" s="296">
        <v>34886</v>
      </c>
      <c r="S39" s="296">
        <v>34869</v>
      </c>
      <c r="T39" s="296">
        <v>34708</v>
      </c>
      <c r="U39" s="296">
        <v>229639</v>
      </c>
      <c r="V39" s="296">
        <v>27040</v>
      </c>
      <c r="W39" s="296">
        <v>31324</v>
      </c>
      <c r="X39" s="296">
        <v>31108</v>
      </c>
      <c r="Y39" s="296">
        <v>27737</v>
      </c>
      <c r="Z39" s="296">
        <v>25677</v>
      </c>
      <c r="AA39" s="296">
        <v>239867</v>
      </c>
      <c r="AB39" s="296">
        <v>24503</v>
      </c>
      <c r="AC39" s="296">
        <v>264177</v>
      </c>
      <c r="AD39" s="296">
        <v>17499</v>
      </c>
      <c r="AE39" s="296">
        <v>36735</v>
      </c>
    </row>
    <row r="40" spans="1:31" ht="18" customHeight="1">
      <c r="A40" s="105">
        <v>1996</v>
      </c>
      <c r="B40" s="296">
        <v>36462</v>
      </c>
      <c r="C40" s="296">
        <v>35567</v>
      </c>
      <c r="D40" s="296">
        <v>36036</v>
      </c>
      <c r="E40" s="296">
        <v>239085</v>
      </c>
      <c r="F40" s="296">
        <v>27593</v>
      </c>
      <c r="G40" s="296">
        <v>32246</v>
      </c>
      <c r="H40" s="296">
        <v>31682</v>
      </c>
      <c r="I40" s="296">
        <v>29469</v>
      </c>
      <c r="J40" s="296">
        <v>26086</v>
      </c>
      <c r="K40" s="296">
        <v>248005</v>
      </c>
      <c r="L40" s="296">
        <v>24013</v>
      </c>
      <c r="M40" s="296">
        <v>282104</v>
      </c>
      <c r="N40" s="296">
        <v>18407</v>
      </c>
      <c r="O40" s="296">
        <v>37919</v>
      </c>
      <c r="Q40" s="105">
        <v>1996</v>
      </c>
      <c r="R40" s="296">
        <v>36462</v>
      </c>
      <c r="S40" s="296">
        <v>35275</v>
      </c>
      <c r="T40" s="296">
        <v>37581</v>
      </c>
      <c r="U40" s="296">
        <v>238799</v>
      </c>
      <c r="V40" s="296">
        <v>27593</v>
      </c>
      <c r="W40" s="296">
        <v>32004</v>
      </c>
      <c r="X40" s="296">
        <v>31597</v>
      </c>
      <c r="Y40" s="296">
        <v>29315</v>
      </c>
      <c r="Z40" s="296">
        <v>26086</v>
      </c>
      <c r="AA40" s="296">
        <v>248005</v>
      </c>
      <c r="AB40" s="296">
        <v>24979</v>
      </c>
      <c r="AC40" s="296">
        <v>282104</v>
      </c>
      <c r="AD40" s="296">
        <v>18028</v>
      </c>
      <c r="AE40" s="296">
        <v>37872</v>
      </c>
    </row>
    <row r="41" spans="1:31" ht="18" customHeight="1">
      <c r="A41" s="105">
        <v>1997</v>
      </c>
      <c r="B41" s="296">
        <v>38559</v>
      </c>
      <c r="C41" s="296">
        <v>36675</v>
      </c>
      <c r="D41" s="296">
        <v>37429</v>
      </c>
      <c r="E41" s="296">
        <v>244261</v>
      </c>
      <c r="F41" s="296">
        <v>28313</v>
      </c>
      <c r="G41" s="296">
        <v>32761</v>
      </c>
      <c r="H41" s="296">
        <v>31981</v>
      </c>
      <c r="I41" s="296">
        <v>30722</v>
      </c>
      <c r="J41" s="296">
        <v>26676</v>
      </c>
      <c r="K41" s="296">
        <v>259820</v>
      </c>
      <c r="L41" s="296">
        <v>24272</v>
      </c>
      <c r="M41" s="296">
        <v>294206</v>
      </c>
      <c r="N41" s="296">
        <v>19191</v>
      </c>
      <c r="O41" s="296">
        <v>39170</v>
      </c>
      <c r="Q41" s="105">
        <v>1997</v>
      </c>
      <c r="R41" s="296">
        <v>38559</v>
      </c>
      <c r="S41" s="296">
        <v>36383</v>
      </c>
      <c r="T41" s="296">
        <v>39559</v>
      </c>
      <c r="U41" s="296">
        <v>244096</v>
      </c>
      <c r="V41" s="296">
        <v>28328</v>
      </c>
      <c r="W41" s="296">
        <v>32638</v>
      </c>
      <c r="X41" s="296">
        <v>31900</v>
      </c>
      <c r="Y41" s="296">
        <v>30599</v>
      </c>
      <c r="Z41" s="296">
        <v>26702</v>
      </c>
      <c r="AA41" s="296">
        <v>259820</v>
      </c>
      <c r="AB41" s="296">
        <v>25429</v>
      </c>
      <c r="AC41" s="296">
        <v>294206</v>
      </c>
      <c r="AD41" s="296">
        <v>18839</v>
      </c>
      <c r="AE41" s="296">
        <v>39253</v>
      </c>
    </row>
    <row r="42" spans="1:31" ht="18" customHeight="1">
      <c r="A42" s="105">
        <v>1998</v>
      </c>
      <c r="B42" s="296">
        <v>39160</v>
      </c>
      <c r="C42" s="296">
        <v>37264</v>
      </c>
      <c r="D42" s="296">
        <v>38464</v>
      </c>
      <c r="E42" s="296">
        <v>258467</v>
      </c>
      <c r="F42" s="296">
        <v>29566</v>
      </c>
      <c r="G42" s="296">
        <v>33224</v>
      </c>
      <c r="H42" s="296">
        <v>32201</v>
      </c>
      <c r="I42" s="296">
        <v>30156</v>
      </c>
      <c r="J42" s="296">
        <v>27492</v>
      </c>
      <c r="K42" s="296">
        <v>279156</v>
      </c>
      <c r="L42" s="296">
        <v>24704</v>
      </c>
      <c r="M42" s="296">
        <v>301675</v>
      </c>
      <c r="N42" s="296">
        <v>20382</v>
      </c>
      <c r="O42" s="296">
        <v>41514</v>
      </c>
      <c r="Q42" s="105">
        <v>1998</v>
      </c>
      <c r="R42" s="296">
        <v>39256</v>
      </c>
      <c r="S42" s="296">
        <v>36964</v>
      </c>
      <c r="T42" s="296">
        <v>40279</v>
      </c>
      <c r="U42" s="296">
        <v>257858</v>
      </c>
      <c r="V42" s="296">
        <v>29566</v>
      </c>
      <c r="W42" s="296">
        <v>33211</v>
      </c>
      <c r="X42" s="296">
        <v>32444</v>
      </c>
      <c r="Y42" s="296">
        <v>30206</v>
      </c>
      <c r="Z42" s="296">
        <v>27492</v>
      </c>
      <c r="AA42" s="296">
        <v>279156</v>
      </c>
      <c r="AB42" s="296">
        <v>26067</v>
      </c>
      <c r="AC42" s="296">
        <v>301675</v>
      </c>
      <c r="AD42" s="296">
        <v>19871</v>
      </c>
      <c r="AE42" s="296">
        <v>41513</v>
      </c>
    </row>
    <row r="43" spans="1:31" ht="18" customHeight="1">
      <c r="A43" s="105">
        <v>1999</v>
      </c>
      <c r="B43" s="296">
        <v>41160</v>
      </c>
      <c r="C43" s="296">
        <v>38565</v>
      </c>
      <c r="D43" s="296">
        <v>39420</v>
      </c>
      <c r="E43" s="296">
        <v>269069</v>
      </c>
      <c r="F43" s="296">
        <v>29862</v>
      </c>
      <c r="G43" s="296">
        <v>33973</v>
      </c>
      <c r="H43" s="296">
        <v>33011</v>
      </c>
      <c r="I43" s="296">
        <v>30659</v>
      </c>
      <c r="J43" s="296">
        <v>28445</v>
      </c>
      <c r="K43" s="296">
        <v>294522</v>
      </c>
      <c r="L43" s="296">
        <v>24627</v>
      </c>
      <c r="M43" s="296">
        <v>305550</v>
      </c>
      <c r="N43" s="296">
        <v>21356</v>
      </c>
      <c r="O43" s="296">
        <v>43502</v>
      </c>
      <c r="Q43" s="105">
        <v>1999</v>
      </c>
      <c r="R43" s="296">
        <v>40937</v>
      </c>
      <c r="S43" s="296">
        <v>38268</v>
      </c>
      <c r="T43" s="301">
        <f>T42*POWER(T42/T37,1/5)</f>
        <v>41676.934200352036</v>
      </c>
      <c r="U43" s="296">
        <v>267738</v>
      </c>
      <c r="V43" s="301">
        <f>V42*POWER(V42/V37,1/5)</f>
        <v>30438.883824579196</v>
      </c>
      <c r="W43" s="296">
        <v>34025</v>
      </c>
      <c r="X43" s="301">
        <f>X42*POWER(X42/X37,1/5)</f>
        <v>33186.586031595856</v>
      </c>
      <c r="Y43" s="296">
        <v>30864</v>
      </c>
      <c r="Z43" s="296">
        <v>28445</v>
      </c>
      <c r="AA43" s="296">
        <v>294522</v>
      </c>
      <c r="AB43" s="296">
        <v>26227</v>
      </c>
      <c r="AC43" s="296">
        <v>305550</v>
      </c>
      <c r="AD43" s="296">
        <v>20781</v>
      </c>
      <c r="AE43" s="296">
        <v>43502</v>
      </c>
    </row>
    <row r="44" spans="1:31" ht="18" customHeight="1">
      <c r="A44" s="105">
        <v>2000</v>
      </c>
      <c r="B44" s="296">
        <v>41756</v>
      </c>
      <c r="C44" s="301">
        <f t="shared" ref="C44:C49" si="13">C43*POWER(C$43/C$38, 1/5)</f>
        <v>39512.178323091932</v>
      </c>
      <c r="D44" s="296">
        <v>41338</v>
      </c>
      <c r="E44" s="296">
        <v>277393</v>
      </c>
      <c r="F44" s="296">
        <v>31072</v>
      </c>
      <c r="G44" s="296">
        <v>34745</v>
      </c>
      <c r="H44" s="296">
        <v>34143</v>
      </c>
      <c r="I44" s="296">
        <v>31314</v>
      </c>
      <c r="J44" s="296">
        <v>30138</v>
      </c>
      <c r="K44" s="296">
        <v>308315</v>
      </c>
      <c r="L44" s="296">
        <v>25386</v>
      </c>
      <c r="M44" s="296">
        <v>327936</v>
      </c>
      <c r="N44" s="296">
        <v>22552</v>
      </c>
      <c r="O44" s="296">
        <v>45664</v>
      </c>
      <c r="Q44" s="105">
        <v>2000</v>
      </c>
      <c r="R44" s="296">
        <v>41756</v>
      </c>
      <c r="S44" s="301">
        <f>S43*POWER(S43/S38,1/5)</f>
        <v>39144.556833818642</v>
      </c>
      <c r="T44" s="296">
        <v>41338</v>
      </c>
      <c r="U44" s="296">
        <v>276911</v>
      </c>
      <c r="V44" s="296">
        <v>31072</v>
      </c>
      <c r="W44" s="296">
        <v>34301</v>
      </c>
      <c r="X44" s="296">
        <v>34090</v>
      </c>
      <c r="Y44" s="296">
        <v>31762</v>
      </c>
      <c r="Z44" s="296">
        <v>30142</v>
      </c>
      <c r="AA44" s="296">
        <v>308315</v>
      </c>
      <c r="AB44" s="296">
        <v>24899</v>
      </c>
      <c r="AC44" s="296">
        <v>327936</v>
      </c>
      <c r="AD44" s="296">
        <v>21924</v>
      </c>
      <c r="AE44" s="296">
        <v>46238</v>
      </c>
    </row>
    <row r="45" spans="1:31" ht="18" customHeight="1">
      <c r="A45" s="105">
        <v>2001</v>
      </c>
      <c r="B45" s="296">
        <v>43373</v>
      </c>
      <c r="C45" s="301">
        <f t="shared" si="13"/>
        <v>40482.619884242602</v>
      </c>
      <c r="D45" s="296">
        <v>42323</v>
      </c>
      <c r="E45" s="296">
        <v>292255</v>
      </c>
      <c r="F45" s="296">
        <v>32398</v>
      </c>
      <c r="G45" s="296">
        <v>35545</v>
      </c>
      <c r="H45" s="296">
        <v>34746</v>
      </c>
      <c r="I45" s="296">
        <v>32237</v>
      </c>
      <c r="J45" s="296">
        <v>31574</v>
      </c>
      <c r="K45" s="296">
        <v>325857</v>
      </c>
      <c r="L45" s="296">
        <v>26026</v>
      </c>
      <c r="M45" s="296">
        <v>342707</v>
      </c>
      <c r="N45" s="296">
        <v>23641</v>
      </c>
      <c r="O45" s="296">
        <v>46881</v>
      </c>
      <c r="Q45" s="105">
        <v>2001</v>
      </c>
      <c r="R45" s="296">
        <v>43373</v>
      </c>
      <c r="S45" s="301">
        <f>S44*POWER(S44/S39,1/5)</f>
        <v>40060.628477368926</v>
      </c>
      <c r="T45" s="296">
        <v>42323</v>
      </c>
      <c r="U45" s="296">
        <v>290743</v>
      </c>
      <c r="V45" s="296">
        <v>32398</v>
      </c>
      <c r="W45" s="296">
        <v>35228</v>
      </c>
      <c r="X45" s="296">
        <v>34720</v>
      </c>
      <c r="Y45" s="296">
        <v>32644</v>
      </c>
      <c r="Z45" s="296">
        <v>31574</v>
      </c>
      <c r="AA45" s="296">
        <v>325857</v>
      </c>
      <c r="AB45" s="296">
        <v>25444</v>
      </c>
      <c r="AC45" s="296">
        <v>342707</v>
      </c>
      <c r="AD45" s="296">
        <v>23012</v>
      </c>
      <c r="AE45" s="296">
        <v>47532</v>
      </c>
    </row>
    <row r="46" spans="1:31" ht="18" customHeight="1">
      <c r="A46" s="105">
        <v>2002</v>
      </c>
      <c r="B46" s="296">
        <v>45335</v>
      </c>
      <c r="C46" s="301">
        <f t="shared" si="13"/>
        <v>41476.896041803215</v>
      </c>
      <c r="D46" s="296">
        <v>42914</v>
      </c>
      <c r="E46" s="296">
        <v>304390</v>
      </c>
      <c r="F46" s="296">
        <v>33231</v>
      </c>
      <c r="G46" s="296">
        <v>36709</v>
      </c>
      <c r="H46" s="296">
        <v>35322</v>
      </c>
      <c r="I46" s="296">
        <v>33008</v>
      </c>
      <c r="J46" s="296">
        <v>33119</v>
      </c>
      <c r="K46" s="296">
        <v>338470</v>
      </c>
      <c r="L46" s="296">
        <v>26575</v>
      </c>
      <c r="M46" s="296">
        <v>352695</v>
      </c>
      <c r="N46" s="296">
        <v>24548</v>
      </c>
      <c r="O46" s="296">
        <v>48155</v>
      </c>
      <c r="Q46" s="105">
        <v>2002</v>
      </c>
      <c r="R46" s="296">
        <v>45335</v>
      </c>
      <c r="S46" s="301">
        <f>S45*POWER(S45/S40,1/5)</f>
        <v>41093.00542331826</v>
      </c>
      <c r="T46" s="296">
        <v>42914</v>
      </c>
      <c r="U46" s="296">
        <v>300826</v>
      </c>
      <c r="V46" s="296">
        <v>33231</v>
      </c>
      <c r="W46" s="296">
        <v>36190</v>
      </c>
      <c r="X46" s="296">
        <v>35317</v>
      </c>
      <c r="Y46" s="296">
        <v>33345</v>
      </c>
      <c r="Z46" s="296">
        <v>33119</v>
      </c>
      <c r="AA46" s="296">
        <v>338470</v>
      </c>
      <c r="AB46" s="296">
        <v>25976</v>
      </c>
      <c r="AC46" s="296">
        <v>352695</v>
      </c>
      <c r="AD46" s="296">
        <v>23716</v>
      </c>
      <c r="AE46" s="301">
        <f>AE45*POWER(AE45/AE40,1/5)</f>
        <v>49741.589376752498</v>
      </c>
    </row>
    <row r="47" spans="1:31" ht="18" customHeight="1">
      <c r="A47" s="105">
        <v>2003</v>
      </c>
      <c r="B47" s="296">
        <v>46597</v>
      </c>
      <c r="C47" s="301">
        <f t="shared" si="13"/>
        <v>42495.59218701088</v>
      </c>
      <c r="D47" s="296">
        <v>43424</v>
      </c>
      <c r="E47" s="296">
        <v>314242</v>
      </c>
      <c r="F47" s="296">
        <v>34243</v>
      </c>
      <c r="G47" s="296">
        <v>37659</v>
      </c>
      <c r="H47" s="296">
        <v>35894</v>
      </c>
      <c r="I47" s="296">
        <v>33909</v>
      </c>
      <c r="J47" s="301">
        <f>J46*POWER(J$46/J$41,1/5)</f>
        <v>34583.465981169044</v>
      </c>
      <c r="K47" s="296">
        <v>350722</v>
      </c>
      <c r="L47" s="296">
        <v>26871</v>
      </c>
      <c r="M47" s="296">
        <v>363337</v>
      </c>
      <c r="N47" s="296">
        <v>25698</v>
      </c>
      <c r="O47" s="296">
        <v>49694</v>
      </c>
      <c r="Q47" s="105">
        <v>2003</v>
      </c>
      <c r="R47" s="296">
        <v>46597</v>
      </c>
      <c r="S47" s="301">
        <f>S46*POWER(S46/S41,1/5)</f>
        <v>42105.786621704254</v>
      </c>
      <c r="T47" s="296">
        <v>43424</v>
      </c>
      <c r="U47" s="296">
        <v>310629</v>
      </c>
      <c r="V47" s="296">
        <v>34259</v>
      </c>
      <c r="W47" s="296">
        <v>37085</v>
      </c>
      <c r="X47" s="296">
        <v>35900</v>
      </c>
      <c r="Y47" s="296">
        <v>34379</v>
      </c>
      <c r="Z47" s="301">
        <f>Z46*POWER(Z46/Z41,1/5)</f>
        <v>34576.728504331601</v>
      </c>
      <c r="AA47" s="296">
        <v>353219</v>
      </c>
      <c r="AB47" s="296">
        <v>26421</v>
      </c>
      <c r="AC47" s="296">
        <v>363337</v>
      </c>
      <c r="AD47" s="296">
        <v>24682</v>
      </c>
      <c r="AE47" s="296">
        <v>49441</v>
      </c>
    </row>
    <row r="48" spans="1:31" ht="18" customHeight="1">
      <c r="A48" s="105">
        <v>2004</v>
      </c>
      <c r="B48" s="301">
        <f>B47*POWER(B$47/B$42,1/5)</f>
        <v>48245.966581247725</v>
      </c>
      <c r="C48" s="301">
        <f t="shared" si="13"/>
        <v>43539.308088644269</v>
      </c>
      <c r="D48" s="301">
        <f>D47*POWER(D$47/D$42,1/5)</f>
        <v>44490.255719576184</v>
      </c>
      <c r="E48" s="296">
        <v>318382</v>
      </c>
      <c r="F48" s="296">
        <v>35727</v>
      </c>
      <c r="G48" s="296">
        <v>38788</v>
      </c>
      <c r="H48" s="296">
        <v>35893</v>
      </c>
      <c r="I48" s="296">
        <v>34971</v>
      </c>
      <c r="J48" s="301">
        <f>J47*POWER(J$46/J$41,1/5)</f>
        <v>36112.688163008439</v>
      </c>
      <c r="K48" s="296">
        <v>366481</v>
      </c>
      <c r="L48" s="296">
        <v>27346</v>
      </c>
      <c r="M48" s="296">
        <v>376156</v>
      </c>
      <c r="N48" s="296">
        <v>26972</v>
      </c>
      <c r="O48" s="296">
        <v>52006</v>
      </c>
      <c r="Q48" s="105">
        <v>2004</v>
      </c>
      <c r="R48" s="301">
        <f>R47*POWER(R47/R42,1/5)</f>
        <v>48222.346497343562</v>
      </c>
      <c r="S48" s="301">
        <f>S47*POWER(S47/S42,1/5)</f>
        <v>43216.97351930922</v>
      </c>
      <c r="T48" s="301">
        <f>T47*POWER(T47/T42,1/5)</f>
        <v>44081.874642061921</v>
      </c>
      <c r="U48" s="296">
        <v>317804</v>
      </c>
      <c r="V48" s="296">
        <v>35650</v>
      </c>
      <c r="W48" s="301">
        <f>W47*POWER(W47/W42,1/5)</f>
        <v>37912.423717928505</v>
      </c>
      <c r="X48" s="296">
        <v>35823</v>
      </c>
      <c r="Y48" s="301">
        <f>Y47*POWER(Y47/Y42,1/5)</f>
        <v>35280.37920053181</v>
      </c>
      <c r="Z48" s="301">
        <f>Z47*POWER(Z47/Z42,1/5)</f>
        <v>36199.236678609057</v>
      </c>
      <c r="AA48" s="296">
        <v>366481</v>
      </c>
      <c r="AB48" s="301">
        <f>AB47*POWER(AB47/AB42,1/5)</f>
        <v>26492.374818407083</v>
      </c>
      <c r="AC48" s="296">
        <v>376156</v>
      </c>
      <c r="AD48" s="301">
        <f>AD47*POWER(AD47/AD42,1/5)</f>
        <v>25775.81896851465</v>
      </c>
      <c r="AE48" s="301">
        <f>AE47*POWER(AE47/AE42,1/5)</f>
        <v>51199.753682205926</v>
      </c>
    </row>
    <row r="49" spans="1:32" ht="18" customHeight="1">
      <c r="A49" s="105">
        <v>2005</v>
      </c>
      <c r="B49" s="301">
        <f>B48*POWER(B$47/B$42,1/5)</f>
        <v>49953.286506832468</v>
      </c>
      <c r="C49" s="301">
        <f t="shared" si="13"/>
        <v>44608.658246144209</v>
      </c>
      <c r="D49" s="301">
        <f>D48*POWER(D$47/D$42,1/5)</f>
        <v>45582.692842512923</v>
      </c>
      <c r="E49" s="301">
        <f>E48*POWER(E48/E43,1/5)</f>
        <v>329280.09237877541</v>
      </c>
      <c r="F49" s="301">
        <f>F48*POWER(F48/F43,1/5)</f>
        <v>37031.566320598489</v>
      </c>
      <c r="G49" s="301">
        <f>G48*POWER(G48/G43,1/5)</f>
        <v>39829.979648431588</v>
      </c>
      <c r="H49" s="301">
        <f>H48*POWER(H48/H43,1/5)</f>
        <v>36498.916697963265</v>
      </c>
      <c r="I49" s="301">
        <f>I48*POWER(I48/I43,1/5)</f>
        <v>35903.605582421937</v>
      </c>
      <c r="J49" s="301">
        <f>J48*POWER(J$46/J$41,1/5)</f>
        <v>37709.529954828598</v>
      </c>
      <c r="K49" s="301">
        <f>K48*POWER(K48/K43,1/5)</f>
        <v>382858.42497006879</v>
      </c>
      <c r="L49" s="301">
        <f>L48*POWER(L48/L43,1/5)</f>
        <v>27924.812727260654</v>
      </c>
      <c r="M49" s="301">
        <f>M48*POWER(M48/M43,1/5)</f>
        <v>392125.54441723938</v>
      </c>
      <c r="N49" s="301">
        <f>N48*POWER(N48/N43,1/5)</f>
        <v>28261.278106133053</v>
      </c>
      <c r="O49" s="301">
        <f>O48*POWER(O48/O43,1/5)</f>
        <v>53896.715171272044</v>
      </c>
    </row>
    <row r="50" spans="1:32" ht="12.75" customHeight="1">
      <c r="A50" s="105">
        <v>2006</v>
      </c>
      <c r="B50" s="301"/>
      <c r="C50" s="301"/>
      <c r="D50" s="301"/>
      <c r="E50" s="296"/>
      <c r="F50" s="296"/>
      <c r="G50" s="301"/>
      <c r="H50" s="296"/>
      <c r="I50" s="301"/>
      <c r="J50" s="301"/>
      <c r="K50" s="296"/>
      <c r="L50" s="301"/>
      <c r="M50" s="296"/>
      <c r="N50" s="301"/>
      <c r="O50" s="301"/>
      <c r="R50" s="836" t="s">
        <v>421</v>
      </c>
      <c r="S50" s="837"/>
      <c r="T50" s="837"/>
      <c r="U50" s="837"/>
      <c r="V50" s="837"/>
      <c r="W50" s="837"/>
      <c r="X50" s="837"/>
      <c r="Y50" s="837"/>
      <c r="Z50" s="837"/>
      <c r="AA50" s="837"/>
      <c r="AB50" s="837"/>
      <c r="AC50" s="837"/>
      <c r="AD50" s="837"/>
      <c r="AE50" s="837"/>
      <c r="AF50" s="837"/>
    </row>
    <row r="51" spans="1:32" ht="12.75" customHeight="1">
      <c r="B51" s="301"/>
      <c r="C51" s="301"/>
      <c r="D51" s="301"/>
      <c r="E51" s="296"/>
      <c r="F51" s="296"/>
      <c r="G51" s="301"/>
      <c r="H51" s="296"/>
      <c r="I51" s="301"/>
      <c r="J51" s="301"/>
      <c r="K51" s="296"/>
      <c r="L51" s="301"/>
      <c r="M51" s="296"/>
      <c r="N51" s="301"/>
      <c r="O51" s="301"/>
      <c r="R51" s="142"/>
      <c r="S51" s="158"/>
      <c r="T51" s="158"/>
      <c r="U51" s="158"/>
      <c r="V51" s="158"/>
      <c r="W51" s="158"/>
      <c r="X51" s="158"/>
      <c r="Y51" s="158"/>
      <c r="Z51" s="158"/>
      <c r="AA51" s="158"/>
      <c r="AB51" s="158"/>
      <c r="AC51" s="158"/>
      <c r="AD51" s="158"/>
      <c r="AE51" s="158"/>
      <c r="AF51" s="158"/>
    </row>
    <row r="52" spans="1:32" ht="26.25" customHeight="1">
      <c r="A52" s="836" t="s">
        <v>447</v>
      </c>
      <c r="B52" s="837"/>
      <c r="C52" s="837"/>
      <c r="D52" s="837"/>
      <c r="E52" s="837"/>
      <c r="F52" s="837"/>
      <c r="G52" s="837"/>
      <c r="H52" s="837"/>
      <c r="I52" s="837"/>
      <c r="J52" s="837"/>
      <c r="K52" s="837"/>
      <c r="L52" s="837"/>
      <c r="M52" s="837"/>
      <c r="N52" s="837"/>
      <c r="O52" s="837"/>
      <c r="R52" s="105" t="s">
        <v>420</v>
      </c>
      <c r="S52" s="235"/>
      <c r="T52" s="235"/>
      <c r="U52" s="235"/>
      <c r="V52" s="235"/>
      <c r="W52" s="235"/>
      <c r="X52" s="235"/>
      <c r="Y52" s="235"/>
      <c r="Z52" s="235"/>
      <c r="AA52" s="235"/>
      <c r="AB52" s="235"/>
      <c r="AC52" s="235"/>
      <c r="AD52" s="235"/>
      <c r="AE52" s="235"/>
      <c r="AF52" s="235"/>
    </row>
    <row r="53" spans="1:32" ht="13.9" customHeight="1">
      <c r="A53" s="105" t="s">
        <v>420</v>
      </c>
      <c r="B53" s="235"/>
      <c r="C53" s="235"/>
      <c r="D53" s="235"/>
      <c r="E53" s="235"/>
      <c r="F53" s="235"/>
      <c r="G53" s="235"/>
      <c r="H53" s="235"/>
      <c r="I53" s="235"/>
      <c r="J53" s="235"/>
      <c r="K53" s="235"/>
      <c r="L53" s="235"/>
      <c r="M53" s="235"/>
      <c r="N53" s="235"/>
      <c r="O53" s="235"/>
    </row>
    <row r="54" spans="1:32" ht="12.75" customHeight="1">
      <c r="A54" s="105" t="s">
        <v>198</v>
      </c>
    </row>
  </sheetData>
  <mergeCells count="2">
    <mergeCell ref="A52:O52"/>
    <mergeCell ref="R50:AF50"/>
  </mergeCells>
  <phoneticPr fontId="0" type="noConversion"/>
  <pageMargins left="0.74803149606299213" right="0.74803149606299213" top="0.98425196850393704" bottom="0.98425196850393704" header="0.51181102362204722" footer="0.51181102362204722"/>
  <pageSetup scale="56" orientation="landscape" horizontalDpi="4294967292" verticalDpi="300" r:id="rId1"/>
  <headerFooter alignWithMargins="0"/>
</worksheet>
</file>

<file path=xl/worksheets/sheet69.xml><?xml version="1.0" encoding="utf-8"?>
<worksheet xmlns="http://schemas.openxmlformats.org/spreadsheetml/2006/main" xmlns:r="http://schemas.openxmlformats.org/officeDocument/2006/relationships">
  <sheetPr codeName="Sheet69">
    <pageSetUpPr fitToPage="1"/>
  </sheetPr>
  <dimension ref="A1:P56"/>
  <sheetViews>
    <sheetView showOutlineSymbols="0" view="pageBreakPreview" zoomScaleSheetLayoutView="100" workbookViewId="0">
      <pane xSplit="1" ySplit="2" topLeftCell="B3"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5" style="411" customWidth="1"/>
    <col min="2" max="15" width="8.7109375" style="411" customWidth="1"/>
    <col min="16" max="16384" width="3.85546875" style="411"/>
  </cols>
  <sheetData>
    <row r="1" spans="1:16" ht="12.75" customHeight="1">
      <c r="A1" s="411" t="s">
        <v>529</v>
      </c>
    </row>
    <row r="2" spans="1:16" ht="28.9" customHeight="1">
      <c r="A2" s="411" t="s">
        <v>471</v>
      </c>
      <c r="B2" s="91" t="s">
        <v>472</v>
      </c>
      <c r="C2" s="91" t="s">
        <v>474</v>
      </c>
      <c r="D2" s="91" t="s">
        <v>475</v>
      </c>
      <c r="E2" s="91" t="s">
        <v>479</v>
      </c>
      <c r="F2" s="91" t="s">
        <v>480</v>
      </c>
      <c r="G2" s="91" t="s">
        <v>481</v>
      </c>
      <c r="H2" s="91" t="s">
        <v>482</v>
      </c>
      <c r="I2" s="91" t="s">
        <v>487</v>
      </c>
      <c r="J2" s="91" t="s">
        <v>492</v>
      </c>
      <c r="K2" s="91" t="s">
        <v>494</v>
      </c>
      <c r="L2" s="91" t="s">
        <v>497</v>
      </c>
      <c r="M2" s="91" t="s">
        <v>498</v>
      </c>
      <c r="N2" s="91" t="s">
        <v>501</v>
      </c>
      <c r="O2" s="91" t="s">
        <v>502</v>
      </c>
    </row>
    <row r="3" spans="1:16" ht="12.75" hidden="1" customHeight="1">
      <c r="A3" s="445">
        <v>1960</v>
      </c>
      <c r="B3" s="446">
        <f>'A21-1'!B3/'A7'!$O3*100</f>
        <v>16904.612109676833</v>
      </c>
      <c r="C3" s="446"/>
      <c r="D3" s="446"/>
      <c r="E3" s="446"/>
      <c r="F3" s="446"/>
      <c r="G3" s="446"/>
      <c r="H3" s="446"/>
      <c r="I3" s="446"/>
      <c r="J3" s="446"/>
      <c r="K3" s="446"/>
      <c r="L3" s="446"/>
      <c r="M3" s="446"/>
      <c r="N3" s="446"/>
      <c r="O3" s="446"/>
      <c r="P3" s="446"/>
    </row>
    <row r="4" spans="1:16" s="447" customFormat="1" ht="12.75" hidden="1" customHeight="1">
      <c r="A4" s="445">
        <v>1961</v>
      </c>
      <c r="B4" s="446">
        <f>'A21-1'!B4/'A7'!$O4*100</f>
        <v>15645.429480324336</v>
      </c>
      <c r="C4" s="446"/>
      <c r="D4" s="446"/>
      <c r="E4" s="446"/>
      <c r="F4" s="446"/>
      <c r="G4" s="446"/>
      <c r="H4" s="446"/>
      <c r="I4" s="446"/>
      <c r="J4" s="446"/>
      <c r="K4" s="446"/>
      <c r="L4" s="446"/>
      <c r="M4" s="446"/>
      <c r="N4" s="446"/>
      <c r="O4" s="446"/>
      <c r="P4" s="446"/>
    </row>
    <row r="5" spans="1:16" s="447" customFormat="1" ht="12.75" hidden="1" customHeight="1">
      <c r="A5" s="445">
        <v>1962</v>
      </c>
      <c r="B5" s="446">
        <f>'A21-1'!B5/'A7'!$O5*100</f>
        <v>15872.549109807926</v>
      </c>
      <c r="C5" s="446"/>
      <c r="D5" s="446"/>
      <c r="E5" s="446"/>
      <c r="F5" s="446"/>
      <c r="G5" s="446"/>
      <c r="H5" s="446"/>
      <c r="I5" s="446"/>
      <c r="J5" s="446"/>
      <c r="K5" s="446"/>
      <c r="L5" s="446"/>
      <c r="M5" s="446"/>
      <c r="N5" s="446"/>
      <c r="O5" s="446"/>
      <c r="P5" s="446"/>
    </row>
    <row r="6" spans="1:16" s="447" customFormat="1" ht="12.75" hidden="1" customHeight="1">
      <c r="A6" s="445">
        <v>1963</v>
      </c>
      <c r="B6" s="446">
        <f>'A21-1'!B6/'A7'!$O6*100</f>
        <v>15893.401386342779</v>
      </c>
      <c r="C6" s="446"/>
      <c r="D6" s="446"/>
      <c r="E6" s="446"/>
      <c r="F6" s="446"/>
      <c r="G6" s="446"/>
      <c r="H6" s="446"/>
      <c r="I6" s="446"/>
      <c r="J6" s="446"/>
      <c r="K6" s="446"/>
      <c r="L6" s="446"/>
      <c r="M6" s="446"/>
      <c r="N6" s="446"/>
      <c r="O6" s="446"/>
      <c r="P6" s="446"/>
    </row>
    <row r="7" spans="1:16" s="447" customFormat="1" ht="12.75" hidden="1" customHeight="1">
      <c r="A7" s="445">
        <v>1964</v>
      </c>
      <c r="B7" s="446">
        <f>'A21-1'!B7/'A7'!$O7*100</f>
        <v>15722.798483799155</v>
      </c>
      <c r="C7" s="446"/>
      <c r="D7" s="446"/>
      <c r="E7" s="446"/>
      <c r="F7" s="446"/>
      <c r="G7" s="446"/>
      <c r="H7" s="446"/>
      <c r="I7" s="446"/>
      <c r="J7" s="446"/>
      <c r="K7" s="446"/>
      <c r="L7" s="446"/>
      <c r="M7" s="446"/>
      <c r="N7" s="446"/>
      <c r="O7" s="446"/>
      <c r="P7" s="446"/>
    </row>
    <row r="8" spans="1:16" ht="12.75" hidden="1" customHeight="1">
      <c r="A8" s="445">
        <v>1965</v>
      </c>
      <c r="B8" s="446">
        <f>'A21-1'!B8/'A7'!$O8*100</f>
        <v>15246.966323565652</v>
      </c>
      <c r="C8" s="446"/>
      <c r="D8" s="446"/>
      <c r="E8" s="446"/>
      <c r="F8" s="446"/>
      <c r="G8" s="446"/>
      <c r="H8" s="446"/>
      <c r="I8" s="446"/>
      <c r="J8" s="446"/>
      <c r="K8" s="446"/>
      <c r="L8" s="446"/>
      <c r="M8" s="446"/>
      <c r="N8" s="446"/>
      <c r="O8" s="446"/>
      <c r="P8" s="446"/>
    </row>
    <row r="9" spans="1:16" s="447" customFormat="1" ht="12.75" hidden="1" customHeight="1">
      <c r="A9" s="445">
        <v>1966</v>
      </c>
      <c r="B9" s="446">
        <f>'A21-1'!B9/'A7'!$O9*100</f>
        <v>15595.364371063573</v>
      </c>
      <c r="C9" s="446"/>
      <c r="D9" s="446"/>
      <c r="E9" s="446">
        <f>'A21-1'!E9/'A7'!$O9*100</f>
        <v>15932.240915734161</v>
      </c>
      <c r="F9" s="446"/>
      <c r="G9" s="446"/>
      <c r="H9" s="446"/>
      <c r="I9" s="446"/>
      <c r="J9" s="446"/>
      <c r="K9" s="446"/>
      <c r="L9" s="446"/>
      <c r="M9" s="446"/>
      <c r="N9" s="446"/>
      <c r="O9" s="446"/>
      <c r="P9" s="446"/>
    </row>
    <row r="10" spans="1:16" s="447" customFormat="1" ht="12.75" hidden="1" customHeight="1">
      <c r="A10" s="445">
        <v>1967</v>
      </c>
      <c r="B10" s="446">
        <f>'A21-1'!B10/'A7'!$O10*100</f>
        <v>15398.453848542618</v>
      </c>
      <c r="C10" s="446"/>
      <c r="D10" s="446"/>
      <c r="E10" s="446">
        <f>'A21-1'!E10/'A7'!$O10*100</f>
        <v>15829.89773927362</v>
      </c>
      <c r="F10" s="446"/>
      <c r="G10" s="446"/>
      <c r="H10" s="446"/>
      <c r="I10" s="446"/>
      <c r="J10" s="446"/>
      <c r="K10" s="446"/>
      <c r="L10" s="446"/>
      <c r="M10" s="446"/>
      <c r="N10" s="446"/>
      <c r="O10" s="446"/>
      <c r="P10" s="446"/>
    </row>
    <row r="11" spans="1:16" s="447" customFormat="1" ht="12.75" hidden="1" customHeight="1">
      <c r="A11" s="445">
        <v>1968</v>
      </c>
      <c r="B11" s="446">
        <f>'A21-1'!B11/'A7'!$O11*100</f>
        <v>16056.461516116608</v>
      </c>
      <c r="C11" s="446"/>
      <c r="D11" s="446"/>
      <c r="E11" s="446">
        <f>'A21-1'!E11/'A7'!$O11*100</f>
        <v>16110.538972177474</v>
      </c>
      <c r="F11" s="446"/>
      <c r="G11" s="446"/>
      <c r="H11" s="446"/>
      <c r="I11" s="446"/>
      <c r="J11" s="446"/>
      <c r="K11" s="446"/>
      <c r="L11" s="446"/>
      <c r="M11" s="446"/>
      <c r="N11" s="446"/>
      <c r="O11" s="446"/>
      <c r="P11" s="446"/>
    </row>
    <row r="12" spans="1:16" s="447" customFormat="1" ht="12.75" hidden="1" customHeight="1">
      <c r="A12" s="445">
        <v>1969</v>
      </c>
      <c r="B12" s="446">
        <f>'A21-1'!B12/'A7'!$O12*100</f>
        <v>16531.840902038894</v>
      </c>
      <c r="C12" s="446"/>
      <c r="D12" s="446"/>
      <c r="E12" s="446">
        <f>'A21-1'!E12/'A7'!$O12*100</f>
        <v>16901.01151595738</v>
      </c>
      <c r="F12" s="446"/>
      <c r="G12" s="446"/>
      <c r="H12" s="446"/>
      <c r="I12" s="446"/>
      <c r="J12" s="446">
        <f>'A21-1'!J12/'A7'!$O12*100</f>
        <v>14656.651241042155</v>
      </c>
      <c r="K12" s="446"/>
      <c r="L12" s="446"/>
      <c r="M12" s="446"/>
      <c r="N12" s="446"/>
      <c r="O12" s="446"/>
      <c r="P12" s="446"/>
    </row>
    <row r="13" spans="1:16" ht="12.75" hidden="1" customHeight="1">
      <c r="A13" s="445">
        <v>1970</v>
      </c>
      <c r="B13" s="446">
        <f>'A21-1'!B13/'A7'!$O13*100</f>
        <v>16583.6775250424</v>
      </c>
      <c r="C13" s="446">
        <f>'A21-1'!C13/'A7'!$O13*100</f>
        <v>13907.163486675188</v>
      </c>
      <c r="D13" s="446">
        <f>'A21-1'!D13/'A7'!$O13*100</f>
        <v>15817.720706189399</v>
      </c>
      <c r="E13" s="446">
        <f>'A21-1'!E13/'A7'!$O13*100</f>
        <v>15309.571258832677</v>
      </c>
      <c r="F13" s="446">
        <f>'A21-1'!F13/'A7'!$O13*100</f>
        <v>11875.060659671899</v>
      </c>
      <c r="G13" s="446">
        <f>'A21-1'!G13/'A7'!$O13*100</f>
        <v>12935.565561409278</v>
      </c>
      <c r="H13" s="446">
        <f>'A21-1'!H13/'A7'!$O13*100</f>
        <v>13700.47210604431</v>
      </c>
      <c r="I13" s="446">
        <f>'A21-1'!I13/'A7'!$O13*100</f>
        <v>12294.678426626444</v>
      </c>
      <c r="J13" s="446">
        <f>'A21-1'!J13/'A7'!$O13*100</f>
        <v>14573.236541313361</v>
      </c>
      <c r="K13" s="446">
        <f>'A21-1'!K13/'A7'!$O13*100</f>
        <v>11796.313567769277</v>
      </c>
      <c r="L13" s="446">
        <f>'A21-1'!L13/'A7'!$O13*100</f>
        <v>9749.0853956463743</v>
      </c>
      <c r="M13" s="446">
        <f>'A21-1'!M13/'A7'!$O13*100</f>
        <v>16594.674514871866</v>
      </c>
      <c r="N13" s="446">
        <f>'A21-1'!N13/'A7'!$O13*100</f>
        <v>12917.765266669292</v>
      </c>
      <c r="O13" s="446">
        <f>'A21-1'!O13/'A7'!$O13*100</f>
        <v>18143.21496830228</v>
      </c>
      <c r="P13" s="446"/>
    </row>
    <row r="14" spans="1:16" s="447" customFormat="1" ht="12.75" hidden="1" customHeight="1">
      <c r="A14" s="445">
        <v>1971</v>
      </c>
      <c r="B14" s="446">
        <f>'A21-1'!B14/'A7'!$O14*100</f>
        <v>16490.611544257303</v>
      </c>
      <c r="C14" s="446">
        <f>'A21-1'!C14/'A7'!$O14*100</f>
        <v>14376.28995111985</v>
      </c>
      <c r="D14" s="446">
        <f>'A21-1'!D14/'A7'!$O14*100</f>
        <v>15989.917456008743</v>
      </c>
      <c r="E14" s="446">
        <f>'A21-1'!E14/'A7'!$O14*100</f>
        <v>15689.054834180564</v>
      </c>
      <c r="F14" s="446">
        <f>'A21-1'!F14/'A7'!$O14*100</f>
        <v>12138.623970952807</v>
      </c>
      <c r="G14" s="446">
        <f>'A21-1'!G14/'A7'!$O14*100</f>
        <v>13482.194056462989</v>
      </c>
      <c r="H14" s="446">
        <f>'A21-1'!H14/'A7'!$O14*100</f>
        <v>14014.374898472439</v>
      </c>
      <c r="I14" s="446">
        <f>'A21-1'!I14/'A7'!$O14*100</f>
        <v>12459.439802925817</v>
      </c>
      <c r="J14" s="446">
        <f>'A21-1'!J14/'A7'!$O14*100</f>
        <v>15017.057019431715</v>
      </c>
      <c r="K14" s="446">
        <f>'A21-1'!K14/'A7'!$O14*100</f>
        <v>12375.213387969254</v>
      </c>
      <c r="L14" s="446">
        <f>'A21-1'!L14/'A7'!$O14*100</f>
        <v>10108.244151731576</v>
      </c>
      <c r="M14" s="446">
        <f>'A21-1'!M14/'A7'!$O14*100</f>
        <v>16629.604934075051</v>
      </c>
      <c r="N14" s="446">
        <f>'A21-1'!N14/'A7'!$O14*100</f>
        <v>13108.949117053195</v>
      </c>
      <c r="O14" s="446">
        <f>'A21-1'!O14/'A7'!$O14*100</f>
        <v>18534.476543368903</v>
      </c>
      <c r="P14" s="446"/>
    </row>
    <row r="15" spans="1:16" s="447" customFormat="1" ht="12.75" hidden="1" customHeight="1">
      <c r="A15" s="445">
        <v>1972</v>
      </c>
      <c r="B15" s="446">
        <f>'A21-1'!B15/'A7'!$O15*100</f>
        <v>16959.206969368974</v>
      </c>
      <c r="C15" s="446">
        <f>'A21-1'!C15/'A7'!$O15*100</f>
        <v>15084.861738679871</v>
      </c>
      <c r="D15" s="446">
        <f>'A21-1'!D15/'A7'!$O15*100</f>
        <v>16676.183462413108</v>
      </c>
      <c r="E15" s="446">
        <f>'A21-1'!E15/'A7'!$O15*100</f>
        <v>16258.946371546224</v>
      </c>
      <c r="F15" s="446">
        <f>'A21-1'!F15/'A7'!$O15*100</f>
        <v>13006.545665656615</v>
      </c>
      <c r="G15" s="446">
        <f>'A21-1'!G15/'A7'!$O15*100</f>
        <v>13983.402908127615</v>
      </c>
      <c r="H15" s="446">
        <f>'A21-1'!H15/'A7'!$O15*100</f>
        <v>14557.126833743889</v>
      </c>
      <c r="I15" s="446">
        <f>'A21-1'!I15/'A7'!$O15*100</f>
        <v>12853.894808652129</v>
      </c>
      <c r="J15" s="446">
        <f>'A21-1'!J15/'A7'!$O15*100</f>
        <v>15245.620623391926</v>
      </c>
      <c r="K15" s="446">
        <f>'A21-1'!K15/'A7'!$O15*100</f>
        <v>12935.199009667573</v>
      </c>
      <c r="L15" s="446">
        <f>'A21-1'!L15/'A7'!$O15*100</f>
        <v>10840.987152888862</v>
      </c>
      <c r="M15" s="446">
        <f>'A21-1'!M15/'A7'!$O15*100</f>
        <v>16972.061511382599</v>
      </c>
      <c r="N15" s="446">
        <f>'A21-1'!N15/'A7'!$O15*100</f>
        <v>13543.756404626483</v>
      </c>
      <c r="O15" s="446">
        <f>'A21-1'!O15/'A7'!$O15*100</f>
        <v>19361.639570510924</v>
      </c>
      <c r="P15" s="446"/>
    </row>
    <row r="16" spans="1:16" s="447" customFormat="1" ht="12.75" hidden="1" customHeight="1">
      <c r="A16" s="445">
        <v>1973</v>
      </c>
      <c r="B16" s="446">
        <f>'A21-1'!B16/'A7'!$O16*100</f>
        <v>17882.259567236957</v>
      </c>
      <c r="C16" s="446">
        <f>'A21-1'!C16/'A7'!$O16*100</f>
        <v>15954.943019620827</v>
      </c>
      <c r="D16" s="446">
        <f>'A21-1'!D16/'A7'!$O16*100</f>
        <v>17614.397536421766</v>
      </c>
      <c r="E16" s="446">
        <f>'A21-1'!E16/'A7'!$O16*100</f>
        <v>16763.298319522612</v>
      </c>
      <c r="F16" s="446">
        <f>'A21-1'!F16/'A7'!$O16*100</f>
        <v>13832.343810136501</v>
      </c>
      <c r="G16" s="446">
        <f>'A21-1'!G16/'A7'!$O16*100</f>
        <v>14779.448203837568</v>
      </c>
      <c r="H16" s="446">
        <f>'A21-1'!H16/'A7'!$O16*100</f>
        <v>15200.519507040623</v>
      </c>
      <c r="I16" s="446">
        <f>'A21-1'!I16/'A7'!$O16*100</f>
        <v>13671.804958204808</v>
      </c>
      <c r="J16" s="446">
        <f>'A21-1'!J16/'A7'!$O16*100</f>
        <v>15992.049765541778</v>
      </c>
      <c r="K16" s="446">
        <f>'A21-1'!K16/'A7'!$O16*100</f>
        <v>13417.423756562634</v>
      </c>
      <c r="L16" s="446">
        <f>'A21-1'!L16/'A7'!$O16*100</f>
        <v>11576.39769547186</v>
      </c>
      <c r="M16" s="446">
        <f>'A21-1'!M16/'A7'!$O16*100</f>
        <v>17612.017410608554</v>
      </c>
      <c r="N16" s="446">
        <f>'A21-1'!N16/'A7'!$O16*100</f>
        <v>14471.372921314176</v>
      </c>
      <c r="O16" s="446">
        <f>'A21-1'!O16/'A7'!$O16*100</f>
        <v>20304.090685145646</v>
      </c>
      <c r="P16" s="446"/>
    </row>
    <row r="17" spans="1:16" s="447" customFormat="1" ht="12.75" hidden="1" customHeight="1">
      <c r="A17" s="445">
        <v>1974</v>
      </c>
      <c r="B17" s="446">
        <f>'A21-1'!B17/'A7'!$O17*100</f>
        <v>17679.784782422645</v>
      </c>
      <c r="C17" s="446">
        <f>'A21-1'!C17/'A7'!$O17*100</f>
        <v>16582.24485749775</v>
      </c>
      <c r="D17" s="446">
        <f>'A21-1'!D17/'A7'!$O17*100</f>
        <v>18020.370336569336</v>
      </c>
      <c r="E17" s="446">
        <f>'A21-1'!E17/'A7'!$O17*100</f>
        <v>16559.018179754421</v>
      </c>
      <c r="F17" s="446">
        <f>'A21-1'!F17/'A7'!$O17*100</f>
        <v>14211.05246951351</v>
      </c>
      <c r="G17" s="446">
        <f>'A21-1'!G17/'A7'!$O17*100</f>
        <v>15376.539904389927</v>
      </c>
      <c r="H17" s="446">
        <f>'A21-1'!H17/'A7'!$O17*100</f>
        <v>15339.037497906575</v>
      </c>
      <c r="I17" s="446">
        <f>'A21-1'!I17/'A7'!$O17*100</f>
        <v>14336.87084193937</v>
      </c>
      <c r="J17" s="446">
        <f>'A21-1'!J17/'A7'!$O17*100</f>
        <v>16551.691449739657</v>
      </c>
      <c r="K17" s="446">
        <f>'A21-1'!K17/'A7'!$O17*100</f>
        <v>13849.320941308857</v>
      </c>
      <c r="L17" s="446">
        <f>'A21-1'!L17/'A7'!$O17*100</f>
        <v>12115.689184659628</v>
      </c>
      <c r="M17" s="446">
        <f>'A21-1'!M17/'A7'!$O17*100</f>
        <v>18131.241084155947</v>
      </c>
      <c r="N17" s="446">
        <f>'A21-1'!N17/'A7'!$O17*100</f>
        <v>14278.422753299345</v>
      </c>
      <c r="O17" s="446">
        <f>'A21-1'!O17/'A7'!$O17*100</f>
        <v>20023.370016478475</v>
      </c>
      <c r="P17" s="446"/>
    </row>
    <row r="18" spans="1:16" ht="12.75" hidden="1" customHeight="1">
      <c r="A18" s="445">
        <v>1975</v>
      </c>
      <c r="B18" s="446">
        <f>'A21-1'!B18/'A7'!$O18*100</f>
        <v>17941.902021490121</v>
      </c>
      <c r="C18" s="446">
        <f>'A21-1'!C18/'A7'!$O18*100</f>
        <v>16319.956922432695</v>
      </c>
      <c r="D18" s="446">
        <f>'A21-1'!D18/'A7'!$O18*100</f>
        <v>18086.20404786654</v>
      </c>
      <c r="E18" s="446">
        <f>'A21-1'!E18/'A7'!$O18*100</f>
        <v>16311.12883526614</v>
      </c>
      <c r="F18" s="446">
        <f>'A21-1'!F18/'A7'!$O18*100</f>
        <v>14408.653106379581</v>
      </c>
      <c r="G18" s="446">
        <f>'A21-1'!G18/'A7'!$O18*100</f>
        <v>15134.782640923499</v>
      </c>
      <c r="H18" s="446">
        <f>'A21-1'!H18/'A7'!$O18*100</f>
        <v>15266.744724265875</v>
      </c>
      <c r="I18" s="446">
        <f>'A21-1'!I18/'A7'!$O18*100</f>
        <v>13956.074912846492</v>
      </c>
      <c r="J18" s="446">
        <f>'A21-1'!J18/'A7'!$O18*100</f>
        <v>16432.991964301738</v>
      </c>
      <c r="K18" s="446">
        <f>'A21-1'!K18/'A7'!$O18*100</f>
        <v>14467.970656056661</v>
      </c>
      <c r="L18" s="446">
        <f>'A21-1'!L18/'A7'!$O18*100</f>
        <v>12057.273341987957</v>
      </c>
      <c r="M18" s="446">
        <f>'A21-1'!M18/'A7'!$O18*100</f>
        <v>18535.503502612817</v>
      </c>
      <c r="N18" s="446">
        <f>'A21-1'!N18/'A7'!$O18*100</f>
        <v>14193.959113472461</v>
      </c>
      <c r="O18" s="446">
        <f>'A21-1'!O18/'A7'!$O18*100</f>
        <v>19794.888738046491</v>
      </c>
      <c r="P18" s="446"/>
    </row>
    <row r="19" spans="1:16" s="447" customFormat="1" ht="12.75" hidden="1" customHeight="1">
      <c r="A19" s="445">
        <v>1976</v>
      </c>
      <c r="B19" s="446">
        <f>'A21-1'!B19/'A7'!$O19*100</f>
        <v>18128.886368041814</v>
      </c>
      <c r="C19" s="446">
        <f>'A21-1'!C19/'A7'!$O19*100</f>
        <v>17207.821836510026</v>
      </c>
      <c r="D19" s="446">
        <f>'A21-1'!D19/'A7'!$O19*100</f>
        <v>18770.711277996201</v>
      </c>
      <c r="E19" s="446">
        <f>'A21-1'!E19/'A7'!$O19*100</f>
        <v>17254.142067346096</v>
      </c>
      <c r="F19" s="446">
        <f>'A21-1'!F19/'A7'!$O19*100</f>
        <v>14406.908624819946</v>
      </c>
      <c r="G19" s="446">
        <f>'A21-1'!G19/'A7'!$O19*100</f>
        <v>15731.792040576176</v>
      </c>
      <c r="H19" s="446">
        <f>'A21-1'!H19/'A7'!$O19*100</f>
        <v>16090.277144672902</v>
      </c>
      <c r="I19" s="446">
        <f>'A21-1'!I19/'A7'!$O19*100</f>
        <v>14870.439493543332</v>
      </c>
      <c r="J19" s="446">
        <f>'A21-1'!J19/'A7'!$O19*100</f>
        <v>17071.977386545423</v>
      </c>
      <c r="K19" s="446">
        <f>'A21-1'!K19/'A7'!$O19*100</f>
        <v>15228.015851123033</v>
      </c>
      <c r="L19" s="446">
        <f>'A21-1'!L19/'A7'!$O19*100</f>
        <v>12304.678886967431</v>
      </c>
      <c r="M19" s="446">
        <f>'A21-1'!M19/'A7'!$O19*100</f>
        <v>18663.92120118186</v>
      </c>
      <c r="N19" s="446">
        <f>'A21-1'!N19/'A7'!$O19*100</f>
        <v>14566.319358141713</v>
      </c>
      <c r="O19" s="446">
        <f>'A21-1'!O19/'A7'!$O19*100</f>
        <v>20658.165901083627</v>
      </c>
      <c r="P19" s="446"/>
    </row>
    <row r="20" spans="1:16" s="447" customFormat="1" ht="12.75" hidden="1" customHeight="1">
      <c r="A20" s="445">
        <v>1977</v>
      </c>
      <c r="B20" s="446">
        <f>'A21-1'!B20/'A7'!$O20*100</f>
        <v>17834.767424768954</v>
      </c>
      <c r="C20" s="446">
        <f>'A21-1'!C20/'A7'!$O20*100</f>
        <v>17300.040836886896</v>
      </c>
      <c r="D20" s="446">
        <f>'A21-1'!D20/'A7'!$O20*100</f>
        <v>19198.199612340908</v>
      </c>
      <c r="E20" s="446">
        <f>'A21-1'!E20/'A7'!$O20*100</f>
        <v>17544.176819142162</v>
      </c>
      <c r="F20" s="446">
        <f>'A21-1'!F20/'A7'!$O20*100</f>
        <v>14403.550839983942</v>
      </c>
      <c r="G20" s="446">
        <f>'A21-1'!G20/'A7'!$O20*100</f>
        <v>16229.496656986055</v>
      </c>
      <c r="H20" s="446">
        <f>'A21-1'!H20/'A7'!$O20*100</f>
        <v>16664.915416481279</v>
      </c>
      <c r="I20" s="446">
        <f>'A21-1'!I20/'A7'!$O20*100</f>
        <v>15189.968643783312</v>
      </c>
      <c r="J20" s="446">
        <f>'A21-1'!J20/'A7'!$O20*100</f>
        <v>17299.615429016994</v>
      </c>
      <c r="K20" s="446">
        <f>'A21-1'!K20/'A7'!$O20*100</f>
        <v>15795.253913941764</v>
      </c>
      <c r="L20" s="446">
        <f>'A21-1'!L20/'A7'!$O20*100</f>
        <v>12507.132862612852</v>
      </c>
      <c r="M20" s="446">
        <f>'A21-1'!M20/'A7'!$O20*100</f>
        <v>18304.842310247499</v>
      </c>
      <c r="N20" s="446">
        <f>'A21-1'!N20/'A7'!$O20*100</f>
        <v>14925.336030499855</v>
      </c>
      <c r="O20" s="446">
        <f>'A21-1'!O20/'A7'!$O20*100</f>
        <v>21405.339215716576</v>
      </c>
      <c r="P20" s="446"/>
    </row>
    <row r="21" spans="1:16" s="447" customFormat="1" ht="12.75" hidden="1" customHeight="1">
      <c r="A21" s="445">
        <v>1978</v>
      </c>
      <c r="B21" s="446">
        <f>'A21-1'!B21/'A7'!$O21*100</f>
        <v>18439.074244319057</v>
      </c>
      <c r="C21" s="446">
        <f>'A21-1'!C21/'A7'!$O21*100</f>
        <v>17774.449242625029</v>
      </c>
      <c r="D21" s="446">
        <f>'A21-1'!D21/'A7'!$O21*100</f>
        <v>19756.465611107356</v>
      </c>
      <c r="E21" s="446">
        <f>'A21-1'!E21/'A7'!$O21*100</f>
        <v>17884.208749626938</v>
      </c>
      <c r="F21" s="446">
        <f>'A21-1'!F21/'A7'!$O21*100</f>
        <v>14776.92940970852</v>
      </c>
      <c r="G21" s="446">
        <f>'A21-1'!G21/'A7'!$O21*100</f>
        <v>16797.588588247818</v>
      </c>
      <c r="H21" s="446">
        <f>'A21-1'!H21/'A7'!$O21*100</f>
        <v>17181.85372694513</v>
      </c>
      <c r="I21" s="446">
        <f>'A21-1'!I21/'A7'!$O21*100</f>
        <v>15623.945951504047</v>
      </c>
      <c r="J21" s="446">
        <f>'A21-1'!J21/'A7'!$O21*100</f>
        <v>17594.677995116494</v>
      </c>
      <c r="K21" s="446">
        <f>'A21-1'!K21/'A7'!$O21*100</f>
        <v>16336.808261767272</v>
      </c>
      <c r="L21" s="446">
        <f>'A21-1'!L21/'A7'!$O21*100</f>
        <v>12546.347509575262</v>
      </c>
      <c r="M21" s="446">
        <f>'A21-1'!M21/'A7'!$O21*100</f>
        <v>18577.39653656341</v>
      </c>
      <c r="N21" s="446">
        <f>'A21-1'!N21/'A7'!$O21*100</f>
        <v>15410.004819093283</v>
      </c>
      <c r="O21" s="446">
        <f>'A21-1'!O21/'A7'!$O21*100</f>
        <v>22368.742540649513</v>
      </c>
      <c r="P21" s="446"/>
    </row>
    <row r="22" spans="1:16" s="447" customFormat="1" ht="12.75" hidden="1" customHeight="1">
      <c r="A22" s="445">
        <v>1979</v>
      </c>
      <c r="B22" s="446">
        <f>'A21-1'!B22/'A7'!$O22*100</f>
        <v>18843.318781477581</v>
      </c>
      <c r="C22" s="446">
        <f>'A21-1'!C22/'A7'!$O22*100</f>
        <v>18184.08208283352</v>
      </c>
      <c r="D22" s="446">
        <f>'A21-1'!D22/'A7'!$O22*100</f>
        <v>20313.440076824201</v>
      </c>
      <c r="E22" s="446">
        <f>'A21-1'!E22/'A7'!$O22*100</f>
        <v>18550.034017325688</v>
      </c>
      <c r="F22" s="446">
        <f>'A21-1'!F22/'A7'!$O22*100</f>
        <v>15797.395644821911</v>
      </c>
      <c r="G22" s="446">
        <f>'A21-1'!G22/'A7'!$O22*100</f>
        <v>17332.445143283032</v>
      </c>
      <c r="H22" s="446">
        <f>'A21-1'!H22/'A7'!$O22*100</f>
        <v>17896.287199185765</v>
      </c>
      <c r="I22" s="446">
        <f>'A21-1'!I22/'A7'!$O22*100</f>
        <v>16513.077103074073</v>
      </c>
      <c r="J22" s="446">
        <f>'A21-1'!J22/'A7'!$O22*100</f>
        <v>17835.259653945464</v>
      </c>
      <c r="K22" s="446">
        <f>'A21-1'!K22/'A7'!$O22*100</f>
        <v>16996.1380487647</v>
      </c>
      <c r="L22" s="446">
        <f>'A21-1'!L22/'A7'!$O22*100</f>
        <v>12444.365299744335</v>
      </c>
      <c r="M22" s="446">
        <f>'A21-1'!M22/'A7'!$O22*100</f>
        <v>19246.014623207433</v>
      </c>
      <c r="N22" s="446">
        <f>'A21-1'!N22/'A7'!$O22*100</f>
        <v>15812.369146122441</v>
      </c>
      <c r="O22" s="446">
        <f>'A21-1'!O22/'A7'!$O22*100</f>
        <v>22826.489740689707</v>
      </c>
      <c r="P22" s="446"/>
    </row>
    <row r="23" spans="1:16" ht="18" customHeight="1">
      <c r="A23" s="445">
        <v>1980</v>
      </c>
      <c r="B23" s="446">
        <f>'A21-1'!B23/'A7'!$O23*100</f>
        <v>19251.43744683365</v>
      </c>
      <c r="C23" s="446">
        <f>'A21-1'!C23/'A7'!$O23*100</f>
        <v>18999.668958680657</v>
      </c>
      <c r="D23" s="446">
        <f>'A21-1'!D23/'A7'!$O23*100</f>
        <v>20560.855092678008</v>
      </c>
      <c r="E23" s="446">
        <f>'A21-1'!E23/'A7'!$O23*100</f>
        <v>18504.597752288668</v>
      </c>
      <c r="F23" s="446">
        <f>'A21-1'!F23/'A7'!$O23*100</f>
        <v>16652.950211275493</v>
      </c>
      <c r="G23" s="446">
        <f>'A21-1'!G23/'A7'!$O23*100</f>
        <v>17627.822973753831</v>
      </c>
      <c r="H23" s="446">
        <f>'A21-1'!H23/'A7'!$O23*100</f>
        <v>18167.698249544668</v>
      </c>
      <c r="I23" s="446">
        <f>'A21-1'!I23/'A7'!$O23*100</f>
        <v>17105.893885022637</v>
      </c>
      <c r="J23" s="446">
        <f>'A21-1'!J23/'A7'!$O23*100</f>
        <v>18332.701510071307</v>
      </c>
      <c r="K23" s="446">
        <f>'A21-1'!K23/'A7'!$O23*100</f>
        <v>17769.141273179794</v>
      </c>
      <c r="L23" s="446">
        <f>'A21-1'!L23/'A7'!$O23*100</f>
        <v>12628.377180500245</v>
      </c>
      <c r="M23" s="446">
        <f>'A21-1'!M23/'A7'!$O23*100</f>
        <v>19606.09117040769</v>
      </c>
      <c r="N23" s="446">
        <f>'A21-1'!N23/'A7'!$O23*100</f>
        <v>15513.451442674528</v>
      </c>
      <c r="O23" s="446">
        <f>'A21-1'!O23/'A7'!$O23*100</f>
        <v>22580.394097231907</v>
      </c>
      <c r="P23" s="446"/>
    </row>
    <row r="24" spans="1:16" s="447" customFormat="1" ht="18" customHeight="1">
      <c r="A24" s="445">
        <v>1981</v>
      </c>
      <c r="B24" s="446">
        <f>'A21-1'!B24/'A7'!$O24*100</f>
        <v>19847.327481518947</v>
      </c>
      <c r="C24" s="446">
        <f>'A21-1'!C24/'A7'!$O24*100</f>
        <v>18948.527950277199</v>
      </c>
      <c r="D24" s="446">
        <f>'A21-1'!D24/'A7'!$O24*100</f>
        <v>21020.257680729585</v>
      </c>
      <c r="E24" s="446">
        <f>'A21-1'!E24/'A7'!$O24*100</f>
        <v>18347.64122144381</v>
      </c>
      <c r="F24" s="446">
        <f>'A21-1'!F24/'A7'!$O24*100</f>
        <v>16797.596709553858</v>
      </c>
      <c r="G24" s="446">
        <f>'A21-1'!G24/'A7'!$O24*100</f>
        <v>17735.574747776951</v>
      </c>
      <c r="H24" s="446">
        <f>'A21-1'!H24/'A7'!$O24*100</f>
        <v>18237.065140246781</v>
      </c>
      <c r="I24" s="446">
        <f>'A21-1'!I24/'A7'!$O24*100</f>
        <v>17226.984740323249</v>
      </c>
      <c r="J24" s="446">
        <f>'A21-1'!J24/'A7'!$O24*100</f>
        <v>18062.651731555288</v>
      </c>
      <c r="K24" s="446">
        <f>'A21-1'!K24/'A7'!$O24*100</f>
        <v>17982.522759923027</v>
      </c>
      <c r="L24" s="446">
        <f>'A21-1'!L24/'A7'!$O24*100</f>
        <v>12534.456854239765</v>
      </c>
      <c r="M24" s="446">
        <f>'A21-1'!M24/'A7'!$O24*100</f>
        <v>19543.353786857129</v>
      </c>
      <c r="N24" s="446">
        <f>'A21-1'!N24/'A7'!$O24*100</f>
        <v>15317.389053664641</v>
      </c>
      <c r="O24" s="446">
        <f>'A21-1'!O24/'A7'!$O24*100</f>
        <v>22924.783197812882</v>
      </c>
      <c r="P24" s="446"/>
    </row>
    <row r="25" spans="1:16" s="447" customFormat="1" ht="18" customHeight="1">
      <c r="A25" s="445">
        <v>1982</v>
      </c>
      <c r="B25" s="446">
        <f>'A21-1'!B25/'A7'!$O25*100</f>
        <v>18789.131526791556</v>
      </c>
      <c r="C25" s="446">
        <f>'A21-1'!C25/'A7'!$O25*100</f>
        <v>19065.137159064052</v>
      </c>
      <c r="D25" s="446">
        <f>'A21-1'!D25/'A7'!$O25*100</f>
        <v>20177.813703750639</v>
      </c>
      <c r="E25" s="446">
        <f>'A21-1'!E25/'A7'!$O25*100</f>
        <v>19043.941719651106</v>
      </c>
      <c r="F25" s="446">
        <f>'A21-1'!F25/'A7'!$O25*100</f>
        <v>17211.840380448481</v>
      </c>
      <c r="G25" s="446">
        <f>'A21-1'!G25/'A7'!$O25*100</f>
        <v>18073.705856161345</v>
      </c>
      <c r="H25" s="446">
        <f>'A21-1'!H25/'A7'!$O25*100</f>
        <v>18184.304587684059</v>
      </c>
      <c r="I25" s="446">
        <f>'A21-1'!I25/'A7'!$O25*100</f>
        <v>17288.076288071348</v>
      </c>
      <c r="J25" s="446">
        <f>'A21-1'!J25/'A7'!$O25*100</f>
        <v>17757.521872385798</v>
      </c>
      <c r="K25" s="446">
        <f>'A21-1'!K25/'A7'!$O25*100</f>
        <v>17939.372565595444</v>
      </c>
      <c r="L25" s="446">
        <f>'A21-1'!L25/'A7'!$O25*100</f>
        <v>12622.79900251953</v>
      </c>
      <c r="M25" s="446">
        <f>'A21-1'!M25/'A7'!$O25*100</f>
        <v>19766.002594738871</v>
      </c>
      <c r="N25" s="446">
        <f>'A21-1'!N25/'A7'!$O25*100</f>
        <v>15673.119165920423</v>
      </c>
      <c r="O25" s="446">
        <f>'A21-1'!O25/'A7'!$O25*100</f>
        <v>22256.966485101038</v>
      </c>
      <c r="P25" s="446"/>
    </row>
    <row r="26" spans="1:16" s="447" customFormat="1" ht="18" customHeight="1">
      <c r="A26" s="445">
        <v>1983</v>
      </c>
      <c r="B26" s="446">
        <f>'A21-1'!B26/'A7'!$O26*100</f>
        <v>19276.875131835914</v>
      </c>
      <c r="C26" s="446">
        <f>'A21-1'!C26/'A7'!$O26*100</f>
        <v>19128.472000354719</v>
      </c>
      <c r="D26" s="446">
        <f>'A21-1'!D26/'A7'!$O26*100</f>
        <v>20522.340849796932</v>
      </c>
      <c r="E26" s="446">
        <f>'A21-1'!E26/'A7'!$O26*100</f>
        <v>19564.250410589517</v>
      </c>
      <c r="F26" s="446">
        <f>'A21-1'!F26/'A7'!$O26*100</f>
        <v>17625.115014093619</v>
      </c>
      <c r="G26" s="446">
        <f>'A21-1'!G26/'A7'!$O26*100</f>
        <v>18233.573993681079</v>
      </c>
      <c r="H26" s="446">
        <f>'A21-1'!H26/'A7'!$O26*100</f>
        <v>18520.595621658718</v>
      </c>
      <c r="I26" s="446">
        <f>'A21-1'!I26/'A7'!$O26*100</f>
        <v>17483.839329462735</v>
      </c>
      <c r="J26" s="446">
        <f>'A21-1'!J26/'A7'!$O26*100</f>
        <v>18054.451672562631</v>
      </c>
      <c r="K26" s="446">
        <f>'A21-1'!K26/'A7'!$O26*100</f>
        <v>18574.392755632663</v>
      </c>
      <c r="L26" s="446">
        <f>'A21-1'!L26/'A7'!$O26*100</f>
        <v>12785.919853142659</v>
      </c>
      <c r="M26" s="446">
        <f>'A21-1'!M26/'A7'!$O26*100</f>
        <v>20112.125379658963</v>
      </c>
      <c r="N26" s="446">
        <f>'A21-1'!N26/'A7'!$O26*100</f>
        <v>16244.410445057523</v>
      </c>
      <c r="O26" s="446">
        <f>'A21-1'!O26/'A7'!$O26*100</f>
        <v>23052.030597405799</v>
      </c>
      <c r="P26" s="446"/>
    </row>
    <row r="27" spans="1:16" s="447" customFormat="1" ht="18" customHeight="1">
      <c r="A27" s="445">
        <v>1984</v>
      </c>
      <c r="B27" s="446">
        <f>'A21-1'!B27/'A7'!$O27*100</f>
        <v>19795.455759985132</v>
      </c>
      <c r="C27" s="446">
        <f>'A21-1'!C27/'A7'!$O27*100</f>
        <v>19598.264456269313</v>
      </c>
      <c r="D27" s="446">
        <f>'A21-1'!D27/'A7'!$O27*100</f>
        <v>21511.567610842849</v>
      </c>
      <c r="E27" s="446">
        <f>'A21-1'!E27/'A7'!$O27*100</f>
        <v>20391.176318322719</v>
      </c>
      <c r="F27" s="446">
        <f>'A21-1'!F27/'A7'!$O27*100</f>
        <v>18076.876696029394</v>
      </c>
      <c r="G27" s="446">
        <f>'A21-1'!G27/'A7'!$O27*100</f>
        <v>18385.431074203439</v>
      </c>
      <c r="H27" s="446">
        <f>'A21-1'!H27/'A7'!$O27*100</f>
        <v>19110.940106988062</v>
      </c>
      <c r="I27" s="446">
        <f>'A21-1'!I27/'A7'!$O27*100</f>
        <v>18043.822815279334</v>
      </c>
      <c r="J27" s="446">
        <f>'A21-1'!J27/'A7'!$O27*100</f>
        <v>18536.265123337431</v>
      </c>
      <c r="K27" s="446">
        <f>'A21-1'!K27/'A7'!$O27*100</f>
        <v>19612.169850823313</v>
      </c>
      <c r="L27" s="446">
        <f>'A21-1'!L27/'A7'!$O27*100</f>
        <v>12961.07163031848</v>
      </c>
      <c r="M27" s="446">
        <f>'A21-1'!M27/'A7'!$O27*100</f>
        <v>20956.820917359459</v>
      </c>
      <c r="N27" s="446">
        <f>'A21-1'!N27/'A7'!$O27*100</f>
        <v>16654.130564045918</v>
      </c>
      <c r="O27" s="446">
        <f>'A21-1'!O27/'A7'!$O27*100</f>
        <v>24495.241410513376</v>
      </c>
      <c r="P27" s="446"/>
    </row>
    <row r="28" spans="1:16" ht="18" customHeight="1">
      <c r="A28" s="445">
        <v>1985</v>
      </c>
      <c r="B28" s="446">
        <f>'A21-1'!B28/'A7'!$O28*100</f>
        <v>20471.041259718295</v>
      </c>
      <c r="C28" s="446">
        <f>'A21-1'!C28/'A7'!$O28*100</f>
        <v>19917.944984794976</v>
      </c>
      <c r="D28" s="446">
        <f>'A21-1'!D28/'A7'!$O28*100</f>
        <v>22334.811728916415</v>
      </c>
      <c r="E28" s="446">
        <f>'A21-1'!E28/'A7'!$O28*100</f>
        <v>21203.508640620963</v>
      </c>
      <c r="F28" s="446">
        <f>'A21-1'!F28/'A7'!$O28*100</f>
        <v>18597.443422066157</v>
      </c>
      <c r="G28" s="446">
        <f>'A21-1'!G28/'A7'!$O28*100</f>
        <v>18569.419532486005</v>
      </c>
      <c r="H28" s="446">
        <f>'A21-1'!H28/'A7'!$O28*100</f>
        <v>19600.648589540295</v>
      </c>
      <c r="I28" s="446">
        <f>'A21-1'!I28/'A7'!$O28*100</f>
        <v>18543.329258189562</v>
      </c>
      <c r="J28" s="446">
        <f>'A21-1'!J28/'A7'!$O28*100</f>
        <v>18929.225922341793</v>
      </c>
      <c r="K28" s="446">
        <f>'A21-1'!K28/'A7'!$O28*100</f>
        <v>20597.526265294426</v>
      </c>
      <c r="L28" s="446">
        <f>'A21-1'!L28/'A7'!$O28*100</f>
        <v>13213.283694484579</v>
      </c>
      <c r="M28" s="446">
        <f>'A21-1'!M28/'A7'!$O28*100</f>
        <v>21384.517978399384</v>
      </c>
      <c r="N28" s="446">
        <f>'A21-1'!N28/'A7'!$O28*100</f>
        <v>17213.386430615868</v>
      </c>
      <c r="O28" s="446">
        <f>'A21-1'!O28/'A7'!$O28*100</f>
        <v>25276.551291948901</v>
      </c>
      <c r="P28" s="446"/>
    </row>
    <row r="29" spans="1:16" s="447" customFormat="1" ht="18" customHeight="1">
      <c r="A29" s="445">
        <v>1986</v>
      </c>
      <c r="B29" s="446">
        <f>'A21-1'!B29/'A7'!$O29*100</f>
        <v>20814.174644440067</v>
      </c>
      <c r="C29" s="446">
        <f>'A21-1'!C29/'A7'!$O29*100</f>
        <v>20276.887529962136</v>
      </c>
      <c r="D29" s="446">
        <f>'A21-1'!D29/'A7'!$O29*100</f>
        <v>22649.223900854351</v>
      </c>
      <c r="E29" s="446">
        <f>'A21-1'!E29/'A7'!$O29*100</f>
        <v>22222.497444104407</v>
      </c>
      <c r="F29" s="446">
        <f>'A21-1'!F29/'A7'!$O29*100</f>
        <v>19025.992976832538</v>
      </c>
      <c r="G29" s="446">
        <f>'A21-1'!G29/'A7'!$O29*100</f>
        <v>18880.271187414532</v>
      </c>
      <c r="H29" s="446">
        <f>'A21-1'!H29/'A7'!$O29*100</f>
        <v>20043.304519815505</v>
      </c>
      <c r="I29" s="446">
        <f>'A21-1'!I29/'A7'!$O29*100</f>
        <v>19072.618531710748</v>
      </c>
      <c r="J29" s="446">
        <f>'A21-1'!J29/'A7'!$O29*100</f>
        <v>19351.260540198495</v>
      </c>
      <c r="K29" s="446">
        <f>'A21-1'!K29/'A7'!$O29*100</f>
        <v>21357.176963052723</v>
      </c>
      <c r="L29" s="446">
        <f>'A21-1'!L29/'A7'!$O29*100</f>
        <v>13601.733110494575</v>
      </c>
      <c r="M29" s="446">
        <f>'A21-1'!M29/'A7'!$O29*100</f>
        <v>21952.09640810284</v>
      </c>
      <c r="N29" s="446">
        <f>'A21-1'!N29/'A7'!$O29*100</f>
        <v>17863.321030362898</v>
      </c>
      <c r="O29" s="446">
        <f>'A21-1'!O29/'A7'!$O29*100</f>
        <v>25906.742134093041</v>
      </c>
      <c r="P29" s="446"/>
    </row>
    <row r="30" spans="1:16" s="447" customFormat="1" ht="18" customHeight="1">
      <c r="A30" s="445">
        <v>1987</v>
      </c>
      <c r="B30" s="446">
        <f>'A21-1'!B30/'A7'!$O30*100</f>
        <v>21803.238380595947</v>
      </c>
      <c r="C30" s="446">
        <f>'A21-1'!C30/'A7'!$O30*100</f>
        <v>20721.486634040146</v>
      </c>
      <c r="D30" s="446">
        <f>'A21-1'!D30/'A7'!$O30*100</f>
        <v>23303.334455036107</v>
      </c>
      <c r="E30" s="446">
        <f>'A21-1'!E30/'A7'!$O30*100</f>
        <v>22256.499841761437</v>
      </c>
      <c r="F30" s="446">
        <f>'A21-1'!F30/'A7'!$O30*100</f>
        <v>19634.352301616302</v>
      </c>
      <c r="G30" s="446">
        <f>'A21-1'!G30/'A7'!$O30*100</f>
        <v>19187.359334380122</v>
      </c>
      <c r="H30" s="446">
        <f>'A21-1'!H30/'A7'!$O30*100</f>
        <v>20317.019632727483</v>
      </c>
      <c r="I30" s="446">
        <f>'A21-1'!I30/'A7'!$O30*100</f>
        <v>19679.427006688034</v>
      </c>
      <c r="J30" s="446">
        <f>'A21-1'!J30/'A7'!$O30*100</f>
        <v>19594.503890002288</v>
      </c>
      <c r="K30" s="446">
        <f>'A21-1'!K30/'A7'!$O30*100</f>
        <v>21633.510155704626</v>
      </c>
      <c r="L30" s="446">
        <f>'A21-1'!L30/'A7'!$O30*100</f>
        <v>14320.934480155818</v>
      </c>
      <c r="M30" s="446">
        <f>'A21-1'!M30/'A7'!$O30*100</f>
        <v>22644.666769085325</v>
      </c>
      <c r="N30" s="446">
        <f>'A21-1'!N30/'A7'!$O30*100</f>
        <v>18638.810466663999</v>
      </c>
      <c r="O30" s="446">
        <f>'A21-1'!O30/'A7'!$O30*100</f>
        <v>26489.166770539749</v>
      </c>
      <c r="P30" s="446"/>
    </row>
    <row r="31" spans="1:16" s="447" customFormat="1" ht="18" customHeight="1">
      <c r="A31" s="445">
        <v>1988</v>
      </c>
      <c r="B31" s="446">
        <f>'A21-1'!B31/'A7'!$O31*100</f>
        <v>22325.228035332177</v>
      </c>
      <c r="C31" s="446">
        <f>'A21-1'!C31/'A7'!$O31*100</f>
        <v>21625.709876026271</v>
      </c>
      <c r="D31" s="446">
        <f>'A21-1'!D31/'A7'!$O31*100</f>
        <v>24147.412378231627</v>
      </c>
      <c r="E31" s="446">
        <f>'A21-1'!E31/'A7'!$O31*100</f>
        <v>22211.750876298407</v>
      </c>
      <c r="F31" s="446">
        <f>'A21-1'!F31/'A7'!$O31*100</f>
        <v>20599.994629379638</v>
      </c>
      <c r="G31" s="446">
        <f>'A21-1'!G31/'A7'!$O31*100</f>
        <v>20007.708836600577</v>
      </c>
      <c r="H31" s="446">
        <f>'A21-1'!H31/'A7'!$O31*100</f>
        <v>20963.135289326117</v>
      </c>
      <c r="I31" s="446">
        <f>'A21-1'!I31/'A7'!$O31*100</f>
        <v>20494.935191091245</v>
      </c>
      <c r="J31" s="446">
        <f>'A21-1'!J31/'A7'!$O31*100</f>
        <v>20136.964112905567</v>
      </c>
      <c r="K31" s="446">
        <f>'A21-1'!K31/'A7'!$O31*100</f>
        <v>21483.221895191822</v>
      </c>
      <c r="L31" s="446">
        <f>'A21-1'!L31/'A7'!$O31*100</f>
        <v>15017.447199761515</v>
      </c>
      <c r="M31" s="446">
        <f>'A21-1'!M31/'A7'!$O31*100</f>
        <v>23151.318686934654</v>
      </c>
      <c r="N31" s="446">
        <f>'A21-1'!N31/'A7'!$O31*100</f>
        <v>19538.193993164485</v>
      </c>
      <c r="O31" s="446">
        <f>'A21-1'!O31/'A7'!$O31*100</f>
        <v>27325.827949673225</v>
      </c>
      <c r="P31" s="446"/>
    </row>
    <row r="32" spans="1:16" s="447" customFormat="1" ht="18" customHeight="1">
      <c r="A32" s="445">
        <v>1989</v>
      </c>
      <c r="B32" s="446">
        <f>'A21-1'!B32/'A7'!$O32*100</f>
        <v>22446.587334899159</v>
      </c>
      <c r="C32" s="446">
        <f>'A21-1'!C32/'A7'!$O32*100</f>
        <v>22294.902196047555</v>
      </c>
      <c r="D32" s="446">
        <f>'A21-1'!D32/'A7'!$O32*100</f>
        <v>24339.295255589808</v>
      </c>
      <c r="E32" s="446">
        <f>'A21-1'!E32/'A7'!$O32*100</f>
        <v>22330.296317492372</v>
      </c>
      <c r="F32" s="446">
        <f>'A21-1'!F32/'A7'!$O32*100</f>
        <v>21563.73002341784</v>
      </c>
      <c r="G32" s="446">
        <f>'A21-1'!G32/'A7'!$O32*100</f>
        <v>20741.304171828986</v>
      </c>
      <c r="H32" s="446">
        <f>'A21-1'!H32/'A7'!$O32*100</f>
        <v>21624.397528231828</v>
      </c>
      <c r="I32" s="446">
        <f>'A21-1'!I32/'A7'!$O32*100</f>
        <v>21173.491576174809</v>
      </c>
      <c r="J32" s="446">
        <f>'A21-1'!J32/'A7'!$O32*100</f>
        <v>20905.236110942154</v>
      </c>
      <c r="K32" s="446">
        <f>'A21-1'!K32/'A7'!$O32*100</f>
        <v>21605.120251412187</v>
      </c>
      <c r="L32" s="446">
        <f>'A21-1'!L32/'A7'!$O32*100</f>
        <v>15711.907858059902</v>
      </c>
      <c r="M32" s="446">
        <f>'A21-1'!M32/'A7'!$O32*100</f>
        <v>23639.817555026715</v>
      </c>
      <c r="N32" s="446">
        <f>'A21-1'!N32/'A7'!$O32*100</f>
        <v>19927.921140739621</v>
      </c>
      <c r="O32" s="446">
        <f>'A21-1'!O32/'A7'!$O32*100</f>
        <v>28033.794144358733</v>
      </c>
      <c r="P32" s="446"/>
    </row>
    <row r="33" spans="1:16" ht="18" customHeight="1">
      <c r="A33" s="445">
        <v>1990</v>
      </c>
      <c r="B33" s="446">
        <f>'A21-1'!B33/'A7'!$O33*100</f>
        <v>21736.553381017548</v>
      </c>
      <c r="C33" s="446">
        <f>'A21-1'!C33/'A7'!$O33*100</f>
        <v>22929.792050484954</v>
      </c>
      <c r="D33" s="446">
        <f>'A21-1'!D33/'A7'!$O33*100</f>
        <v>24021.37151751278</v>
      </c>
      <c r="E33" s="446">
        <f>'A21-1'!E33/'A7'!$O33*100</f>
        <v>22653.929247322016</v>
      </c>
      <c r="F33" s="446">
        <f>'A21-1'!F33/'A7'!$O33*100</f>
        <v>21582.521114008065</v>
      </c>
      <c r="G33" s="446">
        <f>'A21-1'!G33/'A7'!$O33*100</f>
        <v>21194.283362826685</v>
      </c>
      <c r="H33" s="446">
        <f>'A21-1'!H33/'A7'!$O33*100</f>
        <v>22563.736562874255</v>
      </c>
      <c r="I33" s="446">
        <f>'A21-1'!I33/'A7'!$O33*100</f>
        <v>21590.036962563689</v>
      </c>
      <c r="J33" s="446">
        <f>'A21-1'!J33/'A7'!$O33*100</f>
        <v>21632.578417796991</v>
      </c>
      <c r="K33" s="446">
        <f>'A21-1'!K33/'A7'!$O33*100</f>
        <v>21948.87258257077</v>
      </c>
      <c r="L33" s="446">
        <f>'A21-1'!L33/'A7'!$O33*100</f>
        <v>16281.274209954714</v>
      </c>
      <c r="M33" s="446">
        <f>'A21-1'!M33/'A7'!$O33*100</f>
        <v>23692.1019046806</v>
      </c>
      <c r="N33" s="446">
        <f>'A21-1'!N33/'A7'!$O33*100</f>
        <v>20026.724094756173</v>
      </c>
      <c r="O33" s="446">
        <f>'A21-1'!O33/'A7'!$O33*100</f>
        <v>28235.505128983103</v>
      </c>
      <c r="P33" s="446"/>
    </row>
    <row r="34" spans="1:16" s="447" customFormat="1" ht="18" customHeight="1">
      <c r="A34" s="445">
        <v>1991</v>
      </c>
      <c r="B34" s="446">
        <f>'A21-1'!B34/'A7'!$O34*100</f>
        <v>21442.338754164037</v>
      </c>
      <c r="C34" s="446">
        <f>'A21-1'!C34/'A7'!$O34*100</f>
        <v>23261.434954310978</v>
      </c>
      <c r="D34" s="446">
        <f>'A21-1'!D34/'A7'!$O34*100</f>
        <v>23228.331315315045</v>
      </c>
      <c r="E34" s="446">
        <f>'A21-1'!E34/'A7'!$O34*100</f>
        <v>22921.764662151596</v>
      </c>
      <c r="F34" s="446">
        <f>'A21-1'!F34/'A7'!$O34*100</f>
        <v>20171.472994966727</v>
      </c>
      <c r="G34" s="446">
        <f>'A21-1'!G34/'A7'!$O34*100</f>
        <v>21332.11401353855</v>
      </c>
      <c r="H34" s="446">
        <f>'A21-1'!H34/'A7'!$O34*100</f>
        <v>23532.512737488345</v>
      </c>
      <c r="I34" s="446">
        <f>'A21-1'!I34/'A7'!$O34*100</f>
        <v>21899.433192743294</v>
      </c>
      <c r="J34" s="446">
        <f>'A21-1'!J34/'A7'!$O34*100</f>
        <v>21982.27366382521</v>
      </c>
      <c r="K34" s="446">
        <f>'A21-1'!K34/'A7'!$O34*100</f>
        <v>22518.810022166021</v>
      </c>
      <c r="L34" s="446">
        <f>'A21-1'!L34/'A7'!$O34*100</f>
        <v>16666.238927487255</v>
      </c>
      <c r="M34" s="446">
        <f>'A21-1'!M34/'A7'!$O34*100</f>
        <v>23273.773531500305</v>
      </c>
      <c r="N34" s="446">
        <f>'A21-1'!N34/'A7'!$O34*100</f>
        <v>19678.410197080066</v>
      </c>
      <c r="O34" s="446">
        <f>'A21-1'!O34/'A7'!$O34*100</f>
        <v>27789.459295522487</v>
      </c>
      <c r="P34" s="446"/>
    </row>
    <row r="35" spans="1:16" s="447" customFormat="1" ht="18" customHeight="1">
      <c r="A35" s="445">
        <v>1992</v>
      </c>
      <c r="B35" s="446">
        <f>'A21-1'!B35/'A7'!$O35*100</f>
        <v>22098.703523991328</v>
      </c>
      <c r="C35" s="446">
        <f>'A21-1'!C35/'A7'!$O35*100</f>
        <v>23521.108523892042</v>
      </c>
      <c r="D35" s="446">
        <f>'A21-1'!D35/'A7'!$O35*100</f>
        <v>23155.904506896339</v>
      </c>
      <c r="E35" s="446">
        <f>'A21-1'!E35/'A7'!$O35*100</f>
        <v>23261.563688509203</v>
      </c>
      <c r="F35" s="446">
        <f>'A21-1'!F35/'A7'!$O35*100</f>
        <v>19359.854984026369</v>
      </c>
      <c r="G35" s="446">
        <f>'A21-1'!G35/'A7'!$O35*100</f>
        <v>21498.533015425211</v>
      </c>
      <c r="H35" s="446">
        <f>'A21-1'!H35/'A7'!$O35*100</f>
        <v>23874.237680496899</v>
      </c>
      <c r="I35" s="446">
        <f>'A21-1'!I35/'A7'!$O35*100</f>
        <v>22060.31082272371</v>
      </c>
      <c r="J35" s="446">
        <f>'A21-1'!J35/'A7'!$O35*100</f>
        <v>22189.428234878545</v>
      </c>
      <c r="K35" s="446">
        <f>'A21-1'!K35/'A7'!$O35*100</f>
        <v>23181.63566633964</v>
      </c>
      <c r="L35" s="446">
        <f>'A21-1'!L35/'A7'!$O35*100</f>
        <v>16781.865936958711</v>
      </c>
      <c r="M35" s="446">
        <f>'A21-1'!M35/'A7'!$O35*100</f>
        <v>22859.200043841996</v>
      </c>
      <c r="N35" s="446">
        <f>'A21-1'!N35/'A7'!$O35*100</f>
        <v>19657.301271966284</v>
      </c>
      <c r="O35" s="446">
        <f>'A21-1'!O35/'A7'!$O35*100</f>
        <v>28356.48193910718</v>
      </c>
      <c r="P35" s="446"/>
    </row>
    <row r="36" spans="1:16" s="447" customFormat="1" ht="18" customHeight="1">
      <c r="A36" s="445">
        <v>1993</v>
      </c>
      <c r="B36" s="446">
        <f>'A21-1'!B36/'A7'!$O36*100</f>
        <v>22629.847666995131</v>
      </c>
      <c r="C36" s="446">
        <f>'A21-1'!C36/'A7'!$O36*100</f>
        <v>23204.789970011308</v>
      </c>
      <c r="D36" s="446">
        <f>'A21-1'!D36/'A7'!$O36*100</f>
        <v>23438.422697446884</v>
      </c>
      <c r="E36" s="446">
        <f>'A21-1'!E36/'A7'!$O36*100</f>
        <v>23160.099019645699</v>
      </c>
      <c r="F36" s="446">
        <f>'A21-1'!F36/'A7'!$O36*100</f>
        <v>19113.62746281764</v>
      </c>
      <c r="G36" s="446">
        <f>'A21-1'!G36/'A7'!$O36*100</f>
        <v>21306.285351012186</v>
      </c>
      <c r="H36" s="446">
        <f>'A21-1'!H36/'A7'!$O36*100</f>
        <v>23512.053749244802</v>
      </c>
      <c r="I36" s="446">
        <f>'A21-1'!I36/'A7'!$O36*100</f>
        <v>21851.017819773573</v>
      </c>
      <c r="J36" s="446">
        <f>'A21-1'!J36/'A7'!$O36*100</f>
        <v>22309.767179553866</v>
      </c>
      <c r="K36" s="446">
        <f>'A21-1'!K36/'A7'!$O36*100</f>
        <v>23683.944832255824</v>
      </c>
      <c r="L36" s="446">
        <f>'A21-1'!L36/'A7'!$O36*100</f>
        <v>16572.525394584012</v>
      </c>
      <c r="M36" s="446">
        <f>'A21-1'!M36/'A7'!$O36*100</f>
        <v>22255.594781893018</v>
      </c>
      <c r="N36" s="446">
        <f>'A21-1'!N36/'A7'!$O36*100</f>
        <v>20049.219080948598</v>
      </c>
      <c r="O36" s="446">
        <f>'A21-1'!O36/'A7'!$O36*100</f>
        <v>28794.453026522187</v>
      </c>
      <c r="P36" s="446"/>
    </row>
    <row r="37" spans="1:16" s="447" customFormat="1" ht="18" customHeight="1">
      <c r="A37" s="445">
        <v>1994</v>
      </c>
      <c r="B37" s="446">
        <f>'A21-1'!B37/'A7'!$O37*100</f>
        <v>23389.70061733247</v>
      </c>
      <c r="C37" s="446">
        <f>'A21-1'!C37/'A7'!$O37*100</f>
        <v>23882.565155747743</v>
      </c>
      <c r="D37" s="446">
        <f>'A21-1'!D37/'A7'!$O37*100</f>
        <v>24296.877591016237</v>
      </c>
      <c r="E37" s="446">
        <f>'A21-1'!E37/'A7'!$O37*100</f>
        <v>24359.982299981359</v>
      </c>
      <c r="F37" s="446">
        <f>'A21-1'!F37/'A7'!$O37*100</f>
        <v>19715.082806335591</v>
      </c>
      <c r="G37" s="446">
        <f>'A21-1'!G37/'A7'!$O37*100</f>
        <v>21658.782767820507</v>
      </c>
      <c r="H37" s="446">
        <f>'A21-1'!H37/'A7'!$O37*100</f>
        <v>24064.76130495689</v>
      </c>
      <c r="I37" s="446">
        <f>'A21-1'!I37/'A7'!$O37*100</f>
        <v>22316.672919790333</v>
      </c>
      <c r="J37" s="446">
        <f>'A21-1'!J37/'A7'!$O37*100</f>
        <v>22834.478261368382</v>
      </c>
      <c r="K37" s="446">
        <f>'A21-1'!K37/'A7'!$O37*100</f>
        <v>24736.886836495283</v>
      </c>
      <c r="L37" s="446">
        <f>'A21-1'!L37/'A7'!$O37*100</f>
        <v>16937.112585456784</v>
      </c>
      <c r="M37" s="446">
        <f>'A21-1'!M37/'A7'!$O37*100</f>
        <v>22985.182277870295</v>
      </c>
      <c r="N37" s="446">
        <f>'A21-1'!N37/'A7'!$O37*100</f>
        <v>20853.896450320604</v>
      </c>
      <c r="O37" s="446">
        <f>'A21-1'!O37/'A7'!$O37*100</f>
        <v>29618.145857902313</v>
      </c>
      <c r="P37" s="446"/>
    </row>
    <row r="38" spans="1:16" ht="18" customHeight="1">
      <c r="A38" s="445">
        <v>1995</v>
      </c>
      <c r="B38" s="446">
        <f>'A21-1'!B38/'A7'!$O38*100</f>
        <v>24046.204017096105</v>
      </c>
      <c r="C38" s="446">
        <f>'A21-1'!C38/'A7'!$O38*100</f>
        <v>24401.450907659357</v>
      </c>
      <c r="D38" s="446">
        <f>'A21-1'!D38/'A7'!$O38*100</f>
        <v>24722.093362298179</v>
      </c>
      <c r="E38" s="446">
        <f>'A21-1'!E38/'A7'!$O38*100</f>
        <v>24991.45790658399</v>
      </c>
      <c r="F38" s="446">
        <f>'A21-1'!F38/'A7'!$O38*100</f>
        <v>20420.265655018302</v>
      </c>
      <c r="G38" s="446">
        <f>'A21-1'!G38/'A7'!$O38*100</f>
        <v>22008.679244216932</v>
      </c>
      <c r="H38" s="446">
        <f>'A21-1'!H38/'A7'!$O38*100</f>
        <v>24447.970434258848</v>
      </c>
      <c r="I38" s="446">
        <f>'A21-1'!I38/'A7'!$O38*100</f>
        <v>22947.193812993872</v>
      </c>
      <c r="J38" s="446">
        <f>'A21-1'!J38/'A7'!$O38*100</f>
        <v>23425.689623391954</v>
      </c>
      <c r="K38" s="446">
        <f>'A21-1'!K38/'A7'!$O38*100</f>
        <v>25648.28077798909</v>
      </c>
      <c r="L38" s="446">
        <f>'A21-1'!L38/'A7'!$O38*100</f>
        <v>17378.993347274489</v>
      </c>
      <c r="M38" s="446">
        <f>'A21-1'!M38/'A7'!$O38*100</f>
        <v>23765.961922843868</v>
      </c>
      <c r="N38" s="446">
        <f>'A21-1'!N38/'A7'!$O38*100</f>
        <v>21430.055896427846</v>
      </c>
      <c r="O38" s="446">
        <f>'A21-1'!O38/'A7'!$O38*100</f>
        <v>30016.173901470982</v>
      </c>
      <c r="P38" s="446"/>
    </row>
    <row r="39" spans="1:16" ht="18" customHeight="1">
      <c r="A39" s="445">
        <v>1996</v>
      </c>
      <c r="B39" s="446">
        <f>'A21-1'!B39/'A7'!$O39*100</f>
        <v>24491.508654944064</v>
      </c>
      <c r="C39" s="446">
        <f>'A21-1'!C39/'A7'!$O39*100</f>
        <v>24320.197596361719</v>
      </c>
      <c r="D39" s="446">
        <f>'A21-1'!D39/'A7'!$O39*100</f>
        <v>24861.056021418655</v>
      </c>
      <c r="E39" s="446">
        <f>'A21-1'!E39/'A7'!$O39*100</f>
        <v>25658.645894333109</v>
      </c>
      <c r="F39" s="446">
        <f>'A21-1'!F39/'A7'!$O39*100</f>
        <v>20529.602130325868</v>
      </c>
      <c r="G39" s="446">
        <f>'A21-1'!G39/'A7'!$O39*100</f>
        <v>22185.479128691608</v>
      </c>
      <c r="H39" s="446">
        <f>'A21-1'!H39/'A7'!$O39*100</f>
        <v>24596.767955795185</v>
      </c>
      <c r="I39" s="446">
        <f>'A21-1'!I39/'A7'!$O39*100</f>
        <v>23258.762746166962</v>
      </c>
      <c r="J39" s="446">
        <f>'A21-1'!J39/'A7'!$O39*100</f>
        <v>24154.303544881397</v>
      </c>
      <c r="K39" s="446">
        <f>'A21-1'!K39/'A7'!$O39*100</f>
        <v>27781.92317166887</v>
      </c>
      <c r="L39" s="446">
        <f>'A21-1'!L39/'A7'!$O39*100</f>
        <v>17820.476011813535</v>
      </c>
      <c r="M39" s="446">
        <f>'A21-1'!M39/'A7'!$O39*100</f>
        <v>24167.89673932072</v>
      </c>
      <c r="N39" s="446">
        <f>'A21-1'!N39/'A7'!$O39*100</f>
        <v>22338.010433368479</v>
      </c>
      <c r="O39" s="446">
        <f>'A21-1'!O39/'A7'!$O39*100</f>
        <v>30791.234495736786</v>
      </c>
      <c r="P39" s="446"/>
    </row>
    <row r="40" spans="1:16" ht="18" customHeight="1">
      <c r="A40" s="445">
        <v>1997</v>
      </c>
      <c r="B40" s="446">
        <f>'A21-1'!B40/'A7'!$O40*100</f>
        <v>25338.011072261717</v>
      </c>
      <c r="C40" s="446">
        <f>'A21-1'!C40/'A7'!$O40*100</f>
        <v>24976.130474856869</v>
      </c>
      <c r="D40" s="446">
        <f>'A21-1'!D40/'A7'!$O40*100</f>
        <v>25655.431644993074</v>
      </c>
      <c r="E40" s="446">
        <f>'A21-1'!E40/'A7'!$O40*100</f>
        <v>26476.961827066974</v>
      </c>
      <c r="F40" s="446">
        <f>'A21-1'!F40/'A7'!$O40*100</f>
        <v>21943.454789183237</v>
      </c>
      <c r="G40" s="446">
        <f>'A21-1'!G40/'A7'!$O40*100</f>
        <v>22749.051057693971</v>
      </c>
      <c r="H40" s="446">
        <f>'A21-1'!H40/'A7'!$O40*100</f>
        <v>24715.832379783751</v>
      </c>
      <c r="I40" s="446">
        <f>'A21-1'!I40/'A7'!$O40*100</f>
        <v>23671.220529949656</v>
      </c>
      <c r="J40" s="446">
        <f>'A21-1'!J40/'A7'!$O40*100</f>
        <v>25257.100416890906</v>
      </c>
      <c r="K40" s="446">
        <f>'A21-1'!K40/'A7'!$O40*100</f>
        <v>29310.137047894255</v>
      </c>
      <c r="L40" s="446">
        <f>'A21-1'!L40/'A7'!$O40*100</f>
        <v>18548.714261041314</v>
      </c>
      <c r="M40" s="446">
        <f>'A21-1'!M40/'A7'!$O40*100</f>
        <v>24623.651017440097</v>
      </c>
      <c r="N40" s="446">
        <f>'A21-1'!N40/'A7'!$O40*100</f>
        <v>23503.019333164368</v>
      </c>
      <c r="O40" s="446">
        <f>'A21-1'!O40/'A7'!$O40*100</f>
        <v>31796.304474090801</v>
      </c>
      <c r="P40" s="446"/>
    </row>
    <row r="41" spans="1:16" ht="18" customHeight="1">
      <c r="A41" s="445">
        <v>1998</v>
      </c>
      <c r="B41" s="446">
        <f>'A21-1'!B41/'A7'!$O41*100</f>
        <v>26367.666927223028</v>
      </c>
      <c r="C41" s="446">
        <f>'A21-1'!C41/'A7'!$O41*100</f>
        <v>25239.001646397821</v>
      </c>
      <c r="D41" s="446">
        <f>'A21-1'!D41/'A7'!$O41*100</f>
        <v>26485.921869508595</v>
      </c>
      <c r="E41" s="446">
        <f>'A21-1'!E41/'A7'!$O41*100</f>
        <v>27095.645247009565</v>
      </c>
      <c r="F41" s="446">
        <f>'A21-1'!F41/'A7'!$O41*100</f>
        <v>23376.524997204677</v>
      </c>
      <c r="G41" s="446">
        <f>'A21-1'!G41/'A7'!$O41*100</f>
        <v>23582.578352815304</v>
      </c>
      <c r="H41" s="446">
        <f>'A21-1'!H41/'A7'!$O41*100</f>
        <v>25137.059577064792</v>
      </c>
      <c r="I41" s="446">
        <f>'A21-1'!I41/'A7'!$O41*100</f>
        <v>24593.619268343609</v>
      </c>
      <c r="J41" s="446">
        <f>'A21-1'!J41/'A7'!$O41*100</f>
        <v>26411.054095394917</v>
      </c>
      <c r="K41" s="446">
        <f>'A21-1'!K41/'A7'!$O41*100</f>
        <v>28416.937950702748</v>
      </c>
      <c r="L41" s="446">
        <f>'A21-1'!L41/'A7'!$O41*100</f>
        <v>19581.875078328867</v>
      </c>
      <c r="M41" s="446">
        <f>'A21-1'!M41/'A7'!$O41*100</f>
        <v>25311.674453460026</v>
      </c>
      <c r="N41" s="446">
        <f>'A21-1'!N41/'A7'!$O41*100</f>
        <v>24157.319152423501</v>
      </c>
      <c r="O41" s="446">
        <f>'A21-1'!O41/'A7'!$O41*100</f>
        <v>32811.387190833419</v>
      </c>
      <c r="P41" s="446"/>
    </row>
    <row r="42" spans="1:16" ht="18" customHeight="1">
      <c r="A42" s="445">
        <v>1999</v>
      </c>
      <c r="B42" s="446">
        <f>'A21-1'!B42/'A7'!$O42*100</f>
        <v>27471.642228851153</v>
      </c>
      <c r="C42" s="446">
        <f>'A21-1'!C42/'A7'!$O42*100</f>
        <v>25881.41925672242</v>
      </c>
      <c r="D42" s="446">
        <f>'A21-1'!D42/'A7'!$O42*100</f>
        <v>27724.783007452039</v>
      </c>
      <c r="E42" s="446">
        <f>'A21-1'!E42/'A7'!$O42*100</f>
        <v>27508.344288618726</v>
      </c>
      <c r="F42" s="446">
        <f>'A21-1'!F42/'A7'!$O42*100</f>
        <v>24106.959974425437</v>
      </c>
      <c r="G42" s="446">
        <f>'A21-1'!G42/'A7'!$O42*100</f>
        <v>24122.621961639499</v>
      </c>
      <c r="H42" s="446">
        <f>'A21-1'!H42/'A7'!$O42*100</f>
        <v>25685.625376216649</v>
      </c>
      <c r="I42" s="446">
        <f>'A21-1'!I42/'A7'!$O42*100</f>
        <v>24719.949518756977</v>
      </c>
      <c r="J42" s="446">
        <f>'A21-1'!J42/'A7'!$O42*100</f>
        <v>27515.60390351036</v>
      </c>
      <c r="K42" s="446">
        <f>'A21-1'!K42/'A7'!$O42*100</f>
        <v>30444.912814243344</v>
      </c>
      <c r="L42" s="446">
        <f>'A21-1'!L42/'A7'!$O42*100</f>
        <v>20253.326995751748</v>
      </c>
      <c r="M42" s="446">
        <f>'A21-1'!M42/'A7'!$O42*100</f>
        <v>26538.360328715647</v>
      </c>
      <c r="N42" s="446">
        <f>'A21-1'!N42/'A7'!$O42*100</f>
        <v>24773.609256503518</v>
      </c>
      <c r="O42" s="446">
        <f>'A21-1'!O42/'A7'!$O42*100</f>
        <v>34018.195908202862</v>
      </c>
      <c r="P42" s="446"/>
    </row>
    <row r="43" spans="1:16" ht="18" customHeight="1">
      <c r="A43" s="90">
        <v>2000</v>
      </c>
      <c r="B43" s="446">
        <f>'A21-1'!B43/'A7'!$O43*100</f>
        <v>28045.656627910303</v>
      </c>
      <c r="C43" s="446">
        <f>'A21-1'!C43/'A7'!$O43*100</f>
        <v>27624.445463748914</v>
      </c>
      <c r="D43" s="446">
        <f>'A21-1'!D43/'A7'!$O43*100</f>
        <v>28484.977655336239</v>
      </c>
      <c r="E43" s="446">
        <f>'A21-1'!E43/'A7'!$O43*100</f>
        <v>28822.334338938366</v>
      </c>
      <c r="F43" s="446">
        <f>'A21-1'!F43/'A7'!$O43*100</f>
        <v>25651.000545028579</v>
      </c>
      <c r="G43" s="446">
        <f>'A21-1'!G43/'A7'!$O43*100</f>
        <v>25241.494349328819</v>
      </c>
      <c r="H43" s="446">
        <f>'A21-1'!H43/'A7'!$O43*100</f>
        <v>25949.058844575466</v>
      </c>
      <c r="I43" s="446">
        <f>'A21-1'!I43/'A7'!$O43*100</f>
        <v>25594.345658979859</v>
      </c>
      <c r="J43" s="446">
        <f>'A21-1'!J43/'A7'!$O43*100</f>
        <v>29405.549014019125</v>
      </c>
      <c r="K43" s="446">
        <f>'A21-1'!K43/'A7'!$O43*100</f>
        <v>36125.703607891723</v>
      </c>
      <c r="L43" s="446">
        <f>'A21-1'!L43/'A7'!$O43*100</f>
        <v>21320.069004120171</v>
      </c>
      <c r="M43" s="446">
        <f>'A21-1'!M43/'A7'!$O43*100</f>
        <v>27948.47498356114</v>
      </c>
      <c r="N43" s="446">
        <f>'A21-1'!N43/'A7'!$O43*100</f>
        <v>26071.306688230168</v>
      </c>
      <c r="O43" s="446">
        <f>'A21-1'!O43/'A7'!$O43*100</f>
        <v>35050.173855774068</v>
      </c>
      <c r="P43" s="446"/>
    </row>
    <row r="44" spans="1:16" ht="18" customHeight="1">
      <c r="A44" s="445">
        <v>2001</v>
      </c>
      <c r="B44" s="446">
        <f>'A21-1'!B44/'A7'!$O44*100</f>
        <v>28593.045156007982</v>
      </c>
      <c r="C44" s="446">
        <f>'A21-1'!C44/'A7'!$O44*100</f>
        <v>27857.233957176511</v>
      </c>
      <c r="D44" s="446">
        <f>'A21-1'!D44/'A7'!$O44*100</f>
        <v>28681.571012771987</v>
      </c>
      <c r="E44" s="446">
        <f>'A21-1'!E44/'A7'!$O44*100</f>
        <v>28784.928700707376</v>
      </c>
      <c r="F44" s="446">
        <f>'A21-1'!F44/'A7'!$O44*100</f>
        <v>25930.414465825135</v>
      </c>
      <c r="G44" s="446">
        <f>'A21-1'!G44/'A7'!$O44*100</f>
        <v>26025.664378345762</v>
      </c>
      <c r="H44" s="446">
        <f>'A21-1'!H44/'A7'!$O44*100</f>
        <v>26259.783683252983</v>
      </c>
      <c r="I44" s="446">
        <f>'A21-1'!I44/'A7'!$O44*100</f>
        <v>26526.047307134439</v>
      </c>
      <c r="J44" s="446">
        <f>'A21-1'!J44/'A7'!$O44*100</f>
        <v>30105.71230947756</v>
      </c>
      <c r="K44" s="446">
        <f>'A21-1'!K44/'A7'!$O44*100</f>
        <v>36269.436223927041</v>
      </c>
      <c r="L44" s="446">
        <f>'A21-1'!L44/'A7'!$O44*100</f>
        <v>22090.561618180644</v>
      </c>
      <c r="M44" s="446">
        <f>'A21-1'!M44/'A7'!$O44*100</f>
        <v>27605.539646061221</v>
      </c>
      <c r="N44" s="446">
        <f>'A21-1'!N44/'A7'!$O44*100</f>
        <v>26966.908195331893</v>
      </c>
      <c r="O44" s="446">
        <f>'A21-1'!O44/'A7'!$O44*100</f>
        <v>35071.150453126458</v>
      </c>
      <c r="P44" s="446"/>
    </row>
    <row r="45" spans="1:16" ht="18" customHeight="1">
      <c r="A45" s="90">
        <v>2002</v>
      </c>
      <c r="B45" s="446">
        <f>'A21-1'!B45/'A7'!$O45*100</f>
        <v>29293.959583113246</v>
      </c>
      <c r="C45" s="446">
        <f>'A21-1'!C45/'A7'!$O45*100</f>
        <v>28879.225621120331</v>
      </c>
      <c r="D45" s="446">
        <f>'A21-1'!D45/'A7'!$O45*100</f>
        <v>28780.663314433365</v>
      </c>
      <c r="E45" s="446">
        <f>'A21-1'!E45/'A7'!$O45*100</f>
        <v>29593.731372381597</v>
      </c>
      <c r="F45" s="446">
        <f>'A21-1'!F45/'A7'!$O45*100</f>
        <v>26469.24790838833</v>
      </c>
      <c r="G45" s="446">
        <f>'A21-1'!G45/'A7'!$O45*100</f>
        <v>26629.546687294664</v>
      </c>
      <c r="H45" s="446">
        <f>'A21-1'!H45/'A7'!$O45*100</f>
        <v>26544.352341328038</v>
      </c>
      <c r="I45" s="446">
        <f>'A21-1'!I45/'A7'!$O45*100</f>
        <v>25790.769974576382</v>
      </c>
      <c r="J45" s="446">
        <f>'A21-1'!J45/'A7'!$O45*100</f>
        <v>30736.021107084205</v>
      </c>
      <c r="K45" s="446">
        <f>'A21-1'!K45/'A7'!$O45*100</f>
        <v>35651.36972883594</v>
      </c>
      <c r="L45" s="446">
        <f>'A21-1'!L45/'A7'!$O45*100</f>
        <v>23156.777474997463</v>
      </c>
      <c r="M45" s="446">
        <f>'A21-1'!M45/'A7'!$O45*100</f>
        <v>28171.062696244935</v>
      </c>
      <c r="N45" s="446">
        <f>'A21-1'!N45/'A7'!$O45*100</f>
        <v>27795.623431747368</v>
      </c>
      <c r="O45" s="446">
        <f>'A21-1'!O45/'A7'!$O45*100</f>
        <v>35365.218248565674</v>
      </c>
      <c r="P45" s="446"/>
    </row>
    <row r="46" spans="1:16" ht="18" customHeight="1">
      <c r="A46" s="445">
        <v>2003</v>
      </c>
      <c r="B46" s="446">
        <f>'A21-1'!B46/'A7'!$O46*100</f>
        <v>30215.680139971533</v>
      </c>
      <c r="C46" s="446">
        <f>'A21-1'!C46/'A7'!$O46*100</f>
        <v>28484.625126887811</v>
      </c>
      <c r="D46" s="446">
        <f>'A21-1'!D46/'A7'!$O46*100</f>
        <v>29451.792291654045</v>
      </c>
      <c r="E46" s="446">
        <f>'A21-1'!E46/'A7'!$O46*100</f>
        <v>28659.620900454182</v>
      </c>
      <c r="F46" s="446">
        <f>'A21-1'!F46/'A7'!$O46*100</f>
        <v>25989.045898622244</v>
      </c>
      <c r="G46" s="446">
        <f>'A21-1'!G46/'A7'!$O46*100</f>
        <v>25695.928901328643</v>
      </c>
      <c r="H46" s="446">
        <f>'A21-1'!H46/'A7'!$O46*100</f>
        <v>26907.104552349312</v>
      </c>
      <c r="I46" s="446">
        <f>'A21-1'!I46/'A7'!$O46*100</f>
        <v>25560.796244605543</v>
      </c>
      <c r="J46" s="446">
        <f>'A21-1'!J46/'A7'!$O46*100</f>
        <v>29860.602197713819</v>
      </c>
      <c r="K46" s="446">
        <f>'A21-1'!K46/'A7'!$O46*100</f>
        <v>36073.62944433208</v>
      </c>
      <c r="L46" s="446">
        <f>'A21-1'!L46/'A7'!$O46*100</f>
        <v>23310.361701535636</v>
      </c>
      <c r="M46" s="446">
        <f>'A21-1'!M46/'A7'!$O46*100</f>
        <v>28650.700350086136</v>
      </c>
      <c r="N46" s="446">
        <f>'A21-1'!N46/'A7'!$O46*100</f>
        <v>28114.466259436125</v>
      </c>
      <c r="O46" s="446">
        <f>'A21-1'!O46/'A7'!$O46*100</f>
        <v>35912.246343288265</v>
      </c>
      <c r="P46" s="446"/>
    </row>
    <row r="47" spans="1:16" ht="18" customHeight="1">
      <c r="A47" s="90">
        <v>2004</v>
      </c>
      <c r="B47" s="446">
        <f>'A21-1'!B47/'A7'!$O47*100</f>
        <v>30678.948387613571</v>
      </c>
      <c r="C47" s="446">
        <f>'A21-1'!C47/'A7'!$O47*100</f>
        <v>28532.880739751978</v>
      </c>
      <c r="D47" s="446">
        <f>'A21-1'!D47/'A7'!$O47*100</f>
        <v>30084.47090931172</v>
      </c>
      <c r="E47" s="446">
        <f>'A21-1'!E47/'A7'!$O47*100</f>
        <v>29585.938884844665</v>
      </c>
      <c r="F47" s="446">
        <f>'A21-1'!F47/'A7'!$O47*100</f>
        <v>27345.604760156708</v>
      </c>
      <c r="G47" s="446">
        <f>'A21-1'!G47/'A7'!$O47*100</f>
        <v>25824.877507109864</v>
      </c>
      <c r="H47" s="446">
        <f>'A21-1'!H47/'A7'!$O47*100</f>
        <v>27387.063223564855</v>
      </c>
      <c r="I47" s="446">
        <f>'A21-1'!I47/'A7'!$O47*100</f>
        <v>25111.371845077625</v>
      </c>
      <c r="J47" s="446">
        <f>'A21-1'!J47/'A7'!$O47*100</f>
        <v>30417.168381886553</v>
      </c>
      <c r="K47" s="446">
        <f>'A21-1'!K47/'A7'!$O47*100</f>
        <v>38705.224798810566</v>
      </c>
      <c r="L47" s="446">
        <f>'A21-1'!L47/'A7'!$O47*100</f>
        <v>23775.943159472703</v>
      </c>
      <c r="M47" s="446">
        <f>'A21-1'!M47/'A7'!$O47*100</f>
        <v>29773.071107487653</v>
      </c>
      <c r="N47" s="446">
        <f>'A21-1'!N47/'A7'!$O47*100</f>
        <v>29118.494804336711</v>
      </c>
      <c r="O47" s="446">
        <f>'A21-1'!O47/'A7'!$O47*100</f>
        <v>36862.792141467857</v>
      </c>
      <c r="P47" s="446"/>
    </row>
    <row r="48" spans="1:16" ht="18" customHeight="1">
      <c r="A48" s="445">
        <v>2005</v>
      </c>
      <c r="B48" s="446">
        <f>'A21-1'!B48/'A7'!$O48*100</f>
        <v>31104.5363292972</v>
      </c>
      <c r="C48" s="446">
        <f>'A21-1'!C48/'A7'!$O48*100</f>
        <v>28488.997524028433</v>
      </c>
      <c r="D48" s="446">
        <f>'A21-1'!D48/'A7'!$O48*100</f>
        <v>31117.165284649574</v>
      </c>
      <c r="E48" s="446">
        <f>'A21-1'!E48/'A7'!$O48*100</f>
        <v>29424.090097259432</v>
      </c>
      <c r="F48" s="446">
        <f>'A21-1'!F48/'A7'!$O48*100</f>
        <v>27202.909094625255</v>
      </c>
      <c r="G48" s="446">
        <f>'A21-1'!G48/'A7'!$O48*100</f>
        <v>26196.422869753849</v>
      </c>
      <c r="H48" s="446">
        <f>'A21-1'!H48/'A7'!$O48*100</f>
        <v>27801.746546523846</v>
      </c>
      <c r="I48" s="446">
        <f>'A21-1'!I48/'A7'!$O48*100</f>
        <v>24946.246996291342</v>
      </c>
      <c r="J48" s="446">
        <f>'A21-1'!J48/'A7'!$O48*100</f>
        <v>31121.303317095761</v>
      </c>
      <c r="K48" s="446">
        <f>'A21-1'!K48/'A7'!$O48*100</f>
        <v>41942.314330540845</v>
      </c>
      <c r="L48" s="446">
        <f>'A21-1'!L48/'A7'!$O48*100</f>
        <v>24266.152960449741</v>
      </c>
      <c r="M48" s="446">
        <f>'A21-1'!M48/'A7'!$O48*100</f>
        <v>28985.820037121914</v>
      </c>
      <c r="N48" s="446">
        <f>'A21-1'!N48/'A7'!$O48*100</f>
        <v>29006.182826741904</v>
      </c>
      <c r="O48" s="446">
        <f>'A21-1'!O48/'A7'!$O48*100</f>
        <v>37641.03204621654</v>
      </c>
      <c r="P48" s="446"/>
    </row>
    <row r="49" spans="1:16" ht="12.75" customHeight="1">
      <c r="A49" s="90">
        <v>2006</v>
      </c>
      <c r="B49" s="446">
        <f>'A21-1'!B49/'A7'!$O49*100</f>
        <v>31847.346460002176</v>
      </c>
      <c r="C49" s="446">
        <f>'A21-1'!C49/'A7'!$O49*100</f>
        <v>29324.408662857364</v>
      </c>
      <c r="D49" s="446">
        <f>'A21-1'!D49/'A7'!$O49*100</f>
        <v>31637.16082709227</v>
      </c>
      <c r="E49" s="446">
        <f>'A21-1'!E49/'A7'!$O49*100</f>
        <v>30926.62305846806</v>
      </c>
      <c r="F49" s="446">
        <f>'A21-1'!F49/'A7'!$O49*100</f>
        <v>28410.632338813844</v>
      </c>
      <c r="G49" s="446">
        <f>'A21-1'!G49/'A7'!$O49*100</f>
        <v>26961.027782036432</v>
      </c>
      <c r="H49" s="446">
        <f>'A21-1'!H49/'A7'!$O49*100</f>
        <v>28941.276752813537</v>
      </c>
      <c r="I49" s="446">
        <f>'A21-1'!I49/'A7'!$O49*100</f>
        <v>25946.190253994304</v>
      </c>
      <c r="J49" s="446">
        <f>'A21-1'!J49/'A7'!$O49*100</f>
        <v>32676.006328400978</v>
      </c>
      <c r="K49" s="446">
        <f>'A21-1'!K49/'A7'!$O49*100</f>
        <v>45745.38916398977</v>
      </c>
      <c r="L49" s="446">
        <f>'A21-1'!L49/'A7'!$O49*100</f>
        <v>26052.371649670964</v>
      </c>
      <c r="M49" s="446">
        <f>'A21-1'!M49/'A7'!$O49*100</f>
        <v>30629.868456624205</v>
      </c>
      <c r="N49" s="446">
        <f>'A21-1'!N49/'A7'!$O49*100</f>
        <v>30020.656907708428</v>
      </c>
      <c r="O49" s="446">
        <f>'A21-1'!O49/'A7'!$O49*100</f>
        <v>38282.78270354493</v>
      </c>
      <c r="P49" s="446"/>
    </row>
    <row r="50" spans="1:16" ht="12.75" customHeight="1">
      <c r="A50" s="445">
        <v>2007</v>
      </c>
      <c r="B50" s="446">
        <f>'A21-1'!B50/'A7'!$O50*100</f>
        <v>32524.954415268603</v>
      </c>
      <c r="C50" s="446">
        <f>'A21-1'!C50/'A7'!$O50*100</f>
        <v>29685.644359857703</v>
      </c>
      <c r="D50" s="446">
        <f>'A21-1'!D50/'A7'!$O50*100</f>
        <v>31983.773789409021</v>
      </c>
      <c r="E50" s="446">
        <f>'A21-1'!E50/'A7'!$O50*100</f>
        <v>31464.7823964204</v>
      </c>
      <c r="F50" s="446">
        <f>'A21-1'!F50/'A7'!$O50*100</f>
        <v>30145.999881669384</v>
      </c>
      <c r="G50" s="446">
        <f>'A21-1'!G50/'A7'!$O50*100</f>
        <v>27645.740574951644</v>
      </c>
      <c r="H50" s="446">
        <f>'A21-1'!H50/'A7'!$O50*100</f>
        <v>29707.42384209645</v>
      </c>
      <c r="I50" s="446">
        <f>'A21-1'!I50/'A7'!$O50*100</f>
        <v>26600.47583703656</v>
      </c>
      <c r="J50" s="446">
        <f>'A21-1'!J50/'A7'!$O50*100</f>
        <v>33977.95049433961</v>
      </c>
      <c r="K50" s="446">
        <f>'A21-1'!K50/'A7'!$O50*100</f>
        <v>45901.333515795064</v>
      </c>
      <c r="L50" s="446">
        <f>'A21-1'!L50/'A7'!$O50*100</f>
        <v>26895.773291999831</v>
      </c>
      <c r="M50" s="446">
        <f>'A21-1'!M50/'A7'!$O50*100</f>
        <v>32094.915936668291</v>
      </c>
      <c r="N50" s="446">
        <f>'A21-1'!N50/'A7'!$O50*100</f>
        <v>29787.307028167408</v>
      </c>
      <c r="O50" s="446">
        <f>'A21-1'!O50/'A7'!$O50*100</f>
        <v>38641.987434232848</v>
      </c>
      <c r="P50" s="446"/>
    </row>
    <row r="51" spans="1:16" ht="12.75" customHeight="1">
      <c r="A51" s="90">
        <v>2008</v>
      </c>
      <c r="B51" s="446">
        <f>'A21-1'!B51/'A7'!$O51*100</f>
        <v>31951.132965321063</v>
      </c>
      <c r="C51" s="446">
        <f>'A21-1'!C51/'A7'!$O51*100</f>
        <v>30098.870535166345</v>
      </c>
      <c r="D51" s="446">
        <f>'A21-1'!D51/'A7'!$O51*100</f>
        <v>31734.521265064432</v>
      </c>
      <c r="E51" s="446">
        <f>'A21-1'!E51/'A7'!$O51*100</f>
        <v>32233.232603501659</v>
      </c>
      <c r="F51" s="446">
        <f>'A21-1'!F51/'A7'!$O51*100</f>
        <v>30846.683478691859</v>
      </c>
      <c r="G51" s="446">
        <f>'A21-1'!G51/'A7'!$O51*100</f>
        <v>27719.210864768906</v>
      </c>
      <c r="H51" s="446">
        <f>'A21-1'!H51/'A7'!$O51*100</f>
        <v>30336.960485833355</v>
      </c>
      <c r="I51" s="446">
        <f>'A21-1'!I51/'A7'!$O51*100</f>
        <v>27152.452963568106</v>
      </c>
      <c r="J51" s="446">
        <f>'A21-1'!J51/'A7'!$O51*100</f>
        <v>35002.695331989387</v>
      </c>
      <c r="K51" s="446">
        <f>'A21-1'!K51/'A7'!$O51*100</f>
        <v>49477.025213173765</v>
      </c>
      <c r="L51" s="446">
        <f>'A21-1'!L51/'A7'!$O51*100</f>
        <v>27074.504503328644</v>
      </c>
      <c r="M51" s="446">
        <f>'A21-1'!M51/'A7'!$O51*100</f>
        <v>32217.490678048147</v>
      </c>
      <c r="N51" s="446">
        <f>'A21-1'!N51/'A7'!$O51*100</f>
        <v>30048.695155568617</v>
      </c>
      <c r="O51" s="446">
        <f>'A21-1'!O51/'A7'!$O51*100</f>
        <v>38278.433082896016</v>
      </c>
    </row>
    <row r="52" spans="1:16" ht="12.75" customHeight="1">
      <c r="A52" s="90">
        <v>2009</v>
      </c>
      <c r="B52" s="446">
        <f>'A21-1'!B52/'A7'!$O52*100</f>
        <v>32072.540948805021</v>
      </c>
      <c r="C52" s="446">
        <f>'A21-1'!C52/'A7'!$O52*100</f>
        <v>29362.063146435532</v>
      </c>
      <c r="D52" s="446">
        <f>'A21-1'!D52/'A7'!$O52*100</f>
        <v>30574.318007009017</v>
      </c>
      <c r="E52" s="446">
        <f>'A21-1'!E52/'A7'!$O52*100</f>
        <v>30477.862857686454</v>
      </c>
      <c r="F52" s="446">
        <f>'A21-1'!F52/'A7'!$O52*100</f>
        <v>28495.532859031708</v>
      </c>
      <c r="G52" s="446">
        <f>'A21-1'!G52/'A7'!$O52*100</f>
        <v>26994.249451613348</v>
      </c>
      <c r="H52" s="446">
        <f>'A21-1'!H52/'A7'!$O52*100</f>
        <v>29387.473989893686</v>
      </c>
      <c r="I52" s="446">
        <f>'A21-1'!I52/'A7'!$O52*100</f>
        <v>26217.87128689063</v>
      </c>
      <c r="J52" s="446">
        <f>'A21-1'!J52/'A7'!$O52*100</f>
        <v>33004.83336663786</v>
      </c>
      <c r="K52" s="446">
        <f>'A21-1'!K52/'A7'!$O52*100</f>
        <v>45083.965375197506</v>
      </c>
      <c r="L52" s="446">
        <f>'A21-1'!L52/'A7'!$O52*100</f>
        <v>26083.34621026312</v>
      </c>
      <c r="M52" s="446">
        <f>'A21-1'!M52/'A7'!$O52*100</f>
        <v>30053.291967774028</v>
      </c>
      <c r="N52" s="446">
        <f>'A21-1'!N52/'A7'!$O52*100</f>
        <v>28432.337787690936</v>
      </c>
      <c r="O52" s="446">
        <f>'A21-1'!O52/'A7'!$O52*100</f>
        <v>36935.598249792762</v>
      </c>
    </row>
    <row r="53" spans="1:16" ht="12.75" customHeight="1">
      <c r="A53" s="90">
        <v>2010</v>
      </c>
      <c r="B53" s="446">
        <f>'A21-1'!B53/'A7'!$O53*100</f>
        <v>32861.680617782797</v>
      </c>
      <c r="C53" s="446">
        <f>'A21-1'!C53/'A7'!$O53*100</f>
        <v>29874.257330356533</v>
      </c>
      <c r="D53" s="446">
        <f>'A21-1'!D53/'A7'!$O53*100</f>
        <v>31149.959096989824</v>
      </c>
      <c r="E53" s="446">
        <f>'A21-1'!E53/'A7'!$O53*100</f>
        <v>31119.784242853468</v>
      </c>
      <c r="F53" s="446">
        <f>'A21-1'!F53/'A7'!$O53*100</f>
        <v>29376.274979226662</v>
      </c>
      <c r="G53" s="446">
        <f>'A21-1'!G53/'A7'!$O53*100</f>
        <v>27369.922473122428</v>
      </c>
      <c r="H53" s="446">
        <f>'A21-1'!H53/'A7'!$O53*100</f>
        <v>30456.50889816663</v>
      </c>
      <c r="I53" s="446">
        <f>'A21-1'!I53/'A7'!$O53*100</f>
        <v>26431.870269989311</v>
      </c>
      <c r="J53" s="446">
        <f>'A21-1'!J53/'A7'!$O53*100</f>
        <v>33434.633895195751</v>
      </c>
      <c r="K53" s="446">
        <f>'A21-1'!K53/'A7'!$O53*100</f>
        <v>44970.990473143851</v>
      </c>
      <c r="L53" s="446">
        <f>'A21-1'!L53/'A7'!$O53*100</f>
        <v>26134.13659339592</v>
      </c>
      <c r="M53" s="446">
        <f>'A21-1'!M53/'A7'!$O53*100</f>
        <v>31517.473630642347</v>
      </c>
      <c r="N53" s="446">
        <f>'A21-1'!N53/'A7'!$O53*100</f>
        <v>28510.960657105967</v>
      </c>
      <c r="O53" s="446">
        <f>'A21-1'!O53/'A7'!$O53*100</f>
        <v>37524.450567500331</v>
      </c>
    </row>
    <row r="54" spans="1:16" ht="12.75" customHeight="1">
      <c r="A54" s="90"/>
      <c r="B54" s="446"/>
      <c r="C54" s="446"/>
      <c r="D54" s="446"/>
      <c r="E54" s="446"/>
      <c r="F54" s="446"/>
      <c r="G54" s="446"/>
      <c r="H54" s="446"/>
      <c r="I54" s="446"/>
      <c r="J54" s="446"/>
      <c r="K54" s="446"/>
      <c r="L54" s="446"/>
      <c r="M54" s="446"/>
      <c r="N54" s="446"/>
      <c r="O54" s="446"/>
    </row>
    <row r="55" spans="1:16" ht="12.75" customHeight="1">
      <c r="A55" s="411" t="s">
        <v>601</v>
      </c>
    </row>
    <row r="56" spans="1:16" ht="17.25" customHeight="1">
      <c r="A56" s="411" t="s">
        <v>712</v>
      </c>
      <c r="B56" s="448"/>
      <c r="C56" s="448"/>
      <c r="D56" s="448"/>
      <c r="E56" s="448"/>
      <c r="F56" s="448"/>
      <c r="G56" s="448"/>
      <c r="H56" s="448"/>
      <c r="I56" s="448"/>
      <c r="J56" s="448"/>
      <c r="K56" s="448"/>
      <c r="L56" s="448"/>
      <c r="M56" s="448"/>
      <c r="N56" s="448"/>
      <c r="O56" s="448"/>
    </row>
  </sheetData>
  <phoneticPr fontId="0" type="noConversion"/>
  <pageMargins left="0.75" right="0.75" top="1" bottom="1" header="0.5" footer="0.5"/>
  <pageSetup scale="77" orientation="landscape" r:id="rId1"/>
  <headerFooter alignWithMargins="0"/>
</worksheet>
</file>

<file path=xl/worksheets/sheet7.xml><?xml version="1.0" encoding="utf-8"?>
<worksheet xmlns="http://schemas.openxmlformats.org/spreadsheetml/2006/main" xmlns:r="http://schemas.openxmlformats.org/officeDocument/2006/relationships">
  <sheetPr codeName="Sheet8"/>
  <dimension ref="A1:FG109"/>
  <sheetViews>
    <sheetView view="pageBreakPreview" zoomScaleSheetLayoutView="100" workbookViewId="0">
      <pane xSplit="1" ySplit="3" topLeftCell="B4" activePane="bottomRight" state="frozen"/>
      <selection activeCell="R37" sqref="R37"/>
      <selection pane="topRight" activeCell="R37" sqref="R37"/>
      <selection pane="bottomLeft" activeCell="R37" sqref="R37"/>
      <selection pane="bottomRight" activeCell="R37" sqref="R37"/>
    </sheetView>
  </sheetViews>
  <sheetFormatPr defaultRowHeight="12.75"/>
  <cols>
    <col min="1" max="1" width="5.7109375" style="195" customWidth="1"/>
    <col min="2" max="2" width="11" style="195" customWidth="1"/>
    <col min="3" max="11" width="9.7109375" style="195" customWidth="1"/>
    <col min="12" max="12" width="10.85546875" style="195" customWidth="1"/>
    <col min="13" max="15" width="9.7109375" style="195" customWidth="1"/>
    <col min="16" max="16" width="11.28515625" style="195" customWidth="1"/>
    <col min="17" max="31" width="9.7109375" style="195" customWidth="1"/>
    <col min="32" max="32" width="11.28515625" style="195" customWidth="1"/>
    <col min="33" max="46" width="9.7109375" style="195" customWidth="1"/>
    <col min="47" max="47" width="11.140625" style="195" customWidth="1"/>
    <col min="48" max="56" width="9.7109375" style="195" customWidth="1"/>
    <col min="57" max="57" width="11" style="195" customWidth="1"/>
    <col min="58" max="61" width="9.7109375" style="195" customWidth="1"/>
    <col min="62" max="62" width="11.140625" style="195" customWidth="1"/>
    <col min="63" max="66" width="9.7109375" style="195" customWidth="1"/>
    <col min="67" max="67" width="10.85546875" style="195" customWidth="1"/>
    <col min="68" max="69" width="9.7109375" style="195" customWidth="1"/>
    <col min="70" max="72" width="9.140625" style="195"/>
    <col min="73" max="73" width="11.5703125" style="195" customWidth="1"/>
    <col min="74" max="81" width="9.28515625" style="195" bestFit="1" customWidth="1"/>
    <col min="82" max="82" width="10.85546875" style="195" bestFit="1" customWidth="1"/>
    <col min="83" max="16384" width="9.140625" style="195"/>
  </cols>
  <sheetData>
    <row r="1" spans="1:71">
      <c r="B1" s="195" t="s">
        <v>638</v>
      </c>
      <c r="Q1" s="195" t="s">
        <v>639</v>
      </c>
      <c r="AF1" s="195" t="s">
        <v>639</v>
      </c>
      <c r="AU1" s="195" t="s">
        <v>639</v>
      </c>
      <c r="BJ1" s="195" t="s">
        <v>639</v>
      </c>
    </row>
    <row r="2" spans="1:71" s="196" customFormat="1">
      <c r="B2" s="196" t="s">
        <v>281</v>
      </c>
      <c r="G2" s="196" t="s">
        <v>283</v>
      </c>
      <c r="L2" s="196" t="s">
        <v>272</v>
      </c>
      <c r="Q2" s="196" t="s">
        <v>284</v>
      </c>
      <c r="V2" s="196" t="s">
        <v>285</v>
      </c>
      <c r="AA2" s="196" t="s">
        <v>286</v>
      </c>
      <c r="AF2" s="196" t="s">
        <v>287</v>
      </c>
      <c r="AK2" s="196" t="s">
        <v>288</v>
      </c>
      <c r="AP2" s="196" t="s">
        <v>289</v>
      </c>
      <c r="AU2" s="196" t="s">
        <v>290</v>
      </c>
      <c r="AZ2" s="196" t="s">
        <v>291</v>
      </c>
      <c r="BE2" s="196" t="s">
        <v>292</v>
      </c>
      <c r="BJ2" s="196" t="s">
        <v>293</v>
      </c>
      <c r="BO2" s="196" t="s">
        <v>273</v>
      </c>
    </row>
    <row r="3" spans="1:71" ht="107.25" customHeight="1">
      <c r="A3" s="194" t="s">
        <v>280</v>
      </c>
      <c r="B3" s="194" t="s">
        <v>56</v>
      </c>
      <c r="C3" s="197" t="s">
        <v>116</v>
      </c>
      <c r="D3" s="198" t="s">
        <v>99</v>
      </c>
      <c r="E3" s="199" t="s">
        <v>251</v>
      </c>
      <c r="F3" s="200" t="s">
        <v>446</v>
      </c>
      <c r="G3" s="194" t="s">
        <v>56</v>
      </c>
      <c r="H3" s="197" t="s">
        <v>116</v>
      </c>
      <c r="I3" s="198" t="s">
        <v>359</v>
      </c>
      <c r="J3" s="199" t="s">
        <v>372</v>
      </c>
      <c r="K3" s="200" t="s">
        <v>446</v>
      </c>
      <c r="L3" s="194" t="s">
        <v>56</v>
      </c>
      <c r="M3" s="197" t="s">
        <v>116</v>
      </c>
      <c r="N3" s="198" t="s">
        <v>99</v>
      </c>
      <c r="O3" s="199" t="s">
        <v>372</v>
      </c>
      <c r="P3" s="200" t="s">
        <v>446</v>
      </c>
      <c r="Q3" s="194" t="s">
        <v>56</v>
      </c>
      <c r="R3" s="197" t="s">
        <v>116</v>
      </c>
      <c r="S3" s="198" t="s">
        <v>99</v>
      </c>
      <c r="T3" s="199" t="s">
        <v>372</v>
      </c>
      <c r="U3" s="200" t="s">
        <v>446</v>
      </c>
      <c r="V3" s="194" t="s">
        <v>56</v>
      </c>
      <c r="W3" s="197" t="s">
        <v>116</v>
      </c>
      <c r="X3" s="198" t="s">
        <v>359</v>
      </c>
      <c r="Y3" s="199" t="s">
        <v>372</v>
      </c>
      <c r="Z3" s="200" t="s">
        <v>446</v>
      </c>
      <c r="AA3" s="194" t="s">
        <v>56</v>
      </c>
      <c r="AB3" s="197" t="s">
        <v>116</v>
      </c>
      <c r="AC3" s="198" t="s">
        <v>359</v>
      </c>
      <c r="AD3" s="199" t="s">
        <v>372</v>
      </c>
      <c r="AE3" s="200" t="s">
        <v>446</v>
      </c>
      <c r="AF3" s="194" t="s">
        <v>56</v>
      </c>
      <c r="AG3" s="197" t="s">
        <v>116</v>
      </c>
      <c r="AH3" s="198" t="s">
        <v>99</v>
      </c>
      <c r="AI3" s="199" t="s">
        <v>372</v>
      </c>
      <c r="AJ3" s="200" t="s">
        <v>446</v>
      </c>
      <c r="AK3" s="194" t="s">
        <v>56</v>
      </c>
      <c r="AL3" s="197" t="s">
        <v>116</v>
      </c>
      <c r="AM3" s="198" t="s">
        <v>359</v>
      </c>
      <c r="AN3" s="199" t="s">
        <v>372</v>
      </c>
      <c r="AO3" s="200" t="s">
        <v>446</v>
      </c>
      <c r="AP3" s="194" t="s">
        <v>56</v>
      </c>
      <c r="AQ3" s="197" t="s">
        <v>116</v>
      </c>
      <c r="AR3" s="198" t="s">
        <v>359</v>
      </c>
      <c r="AS3" s="199" t="s">
        <v>372</v>
      </c>
      <c r="AT3" s="200" t="s">
        <v>446</v>
      </c>
      <c r="AU3" s="194" t="s">
        <v>56</v>
      </c>
      <c r="AV3" s="197" t="s">
        <v>116</v>
      </c>
      <c r="AW3" s="198" t="s">
        <v>99</v>
      </c>
      <c r="AX3" s="199" t="s">
        <v>372</v>
      </c>
      <c r="AY3" s="200" t="s">
        <v>446</v>
      </c>
      <c r="AZ3" s="194" t="s">
        <v>56</v>
      </c>
      <c r="BA3" s="197" t="s">
        <v>116</v>
      </c>
      <c r="BB3" s="198" t="s">
        <v>359</v>
      </c>
      <c r="BC3" s="199" t="s">
        <v>372</v>
      </c>
      <c r="BD3" s="200" t="s">
        <v>446</v>
      </c>
      <c r="BE3" s="194" t="s">
        <v>56</v>
      </c>
      <c r="BF3" s="197" t="s">
        <v>116</v>
      </c>
      <c r="BG3" s="198" t="s">
        <v>99</v>
      </c>
      <c r="BH3" s="199" t="s">
        <v>372</v>
      </c>
      <c r="BI3" s="200" t="s">
        <v>446</v>
      </c>
      <c r="BJ3" s="194" t="s">
        <v>56</v>
      </c>
      <c r="BK3" s="197" t="s">
        <v>116</v>
      </c>
      <c r="BL3" s="198" t="s">
        <v>99</v>
      </c>
      <c r="BM3" s="199" t="s">
        <v>372</v>
      </c>
      <c r="BN3" s="200" t="s">
        <v>446</v>
      </c>
      <c r="BO3" s="194" t="s">
        <v>56</v>
      </c>
      <c r="BP3" s="197" t="s">
        <v>116</v>
      </c>
      <c r="BQ3" s="198" t="s">
        <v>99</v>
      </c>
      <c r="BR3" s="199" t="s">
        <v>372</v>
      </c>
      <c r="BS3" s="200" t="s">
        <v>446</v>
      </c>
    </row>
    <row r="4" spans="1:71" hidden="1">
      <c r="A4" s="201">
        <v>1960</v>
      </c>
      <c r="B4" s="186">
        <v>51.869086199999998</v>
      </c>
      <c r="C4" s="202">
        <v>32.509141300000003</v>
      </c>
      <c r="D4" s="189">
        <v>0.99</v>
      </c>
      <c r="E4" s="203">
        <f>B4*C4*D4</f>
        <v>1669.3572578539033</v>
      </c>
      <c r="F4" s="203">
        <f t="shared" ref="F4:F23" si="0">(L$70-E4)/(L$70-L$71)</f>
        <v>0.80105261628411173</v>
      </c>
      <c r="G4" s="186">
        <v>14.1666667</v>
      </c>
      <c r="H4" s="202">
        <v>29.802544900000001</v>
      </c>
      <c r="I4" s="187">
        <v>0.73</v>
      </c>
      <c r="J4" s="203">
        <f t="shared" ref="J4:J23" si="1">G4/G$24</f>
        <v>0.76542277541577319</v>
      </c>
      <c r="K4" s="203">
        <f t="shared" ref="K4:K23" si="2">H4/H$24</f>
        <v>1.1745183171772036</v>
      </c>
      <c r="L4" s="186">
        <v>53.316113999999999</v>
      </c>
      <c r="M4" s="186">
        <v>39.766003400000002</v>
      </c>
      <c r="N4" s="190">
        <v>1.38</v>
      </c>
      <c r="O4" s="203">
        <f>L4*M4*N4</f>
        <v>2925.832903426327</v>
      </c>
      <c r="P4" s="203">
        <f t="shared" ref="P4:P45" si="3">(L$70-O4)/(L$70-L$71)</f>
        <v>0.70551771749967518</v>
      </c>
      <c r="Q4" s="186">
        <v>5.0632910999999998</v>
      </c>
      <c r="R4" s="186">
        <v>27.448057599999999</v>
      </c>
      <c r="S4" s="188">
        <v>2.7</v>
      </c>
      <c r="T4" s="203">
        <f t="shared" ref="T4:T23" si="4">Q4/Q$24</f>
        <v>0.72899156445582169</v>
      </c>
      <c r="U4" s="203">
        <f t="shared" ref="U4:U23" si="5">R4/R$24</f>
        <v>0.96258244251625968</v>
      </c>
      <c r="V4" s="186">
        <v>4.3234292999999999</v>
      </c>
      <c r="W4" s="186">
        <v>28.655032200000001</v>
      </c>
      <c r="X4" s="188">
        <v>1.55</v>
      </c>
      <c r="Y4" s="203">
        <f t="shared" ref="Y4:Y23" si="6">V4/V$24</f>
        <v>0.72565841549260313</v>
      </c>
      <c r="Z4" s="203">
        <f t="shared" ref="Z4:Z23" si="7">W4/W$24</f>
        <v>1.2772359939897993</v>
      </c>
      <c r="AA4" s="186">
        <v>22.367536399999999</v>
      </c>
      <c r="AB4" s="186">
        <v>35.261695000000003</v>
      </c>
      <c r="AC4" s="188">
        <v>0.93</v>
      </c>
      <c r="AD4" s="203">
        <f t="shared" ref="AD4:AD23" si="8">AA4/AA$24</f>
        <v>0.68239936932885625</v>
      </c>
      <c r="AE4" s="203">
        <f t="shared" ref="AE4:AE23" si="9">AB4/AB$24</f>
        <v>0.86862740557702944</v>
      </c>
      <c r="AF4" s="186">
        <v>24.1042345</v>
      </c>
      <c r="AG4" s="186">
        <v>31.9086307</v>
      </c>
      <c r="AH4" s="190">
        <v>1.31</v>
      </c>
      <c r="AI4" s="203">
        <f>AF4*AG4*AH4</f>
        <v>1007.564383226376</v>
      </c>
      <c r="AJ4" s="203">
        <f t="shared" ref="AJ4:AJ45" si="10">(L$70-AI4)/(L$70-L$71)</f>
        <v>0.85137139127715866</v>
      </c>
      <c r="AK4" s="186">
        <v>16.455505599999999</v>
      </c>
      <c r="AL4" s="186">
        <v>36.700096299999998</v>
      </c>
      <c r="AM4" s="188">
        <v>0.32</v>
      </c>
      <c r="AN4" s="203">
        <f t="shared" ref="AN4:AN23" si="11">AK4/AK$24</f>
        <v>0.9364111091194135</v>
      </c>
      <c r="AO4" s="203">
        <f t="shared" ref="AO4:AO23" si="12">AL4/AL$24</f>
        <v>0.91017910640982658</v>
      </c>
      <c r="AP4" s="186">
        <v>8.7576744000000009</v>
      </c>
      <c r="AQ4" s="186">
        <v>18.239236099999999</v>
      </c>
      <c r="AR4" s="188">
        <v>0.88</v>
      </c>
      <c r="AS4" s="203">
        <f t="shared" ref="AS4:AS23" si="13">AP4/AP$24</f>
        <v>1.2202280593221759</v>
      </c>
      <c r="AT4" s="203">
        <f t="shared" ref="AT4:AT23" si="14">AQ4/AQ$24</f>
        <v>0.93864900416182695</v>
      </c>
      <c r="AU4" s="186">
        <v>14.197064299999999</v>
      </c>
      <c r="AV4" s="186">
        <v>30.054704900000001</v>
      </c>
      <c r="AW4" s="190">
        <v>0.95</v>
      </c>
      <c r="AX4" s="203">
        <f>AU4*AV4*AW4</f>
        <v>405.35414908368381</v>
      </c>
      <c r="AY4" s="203">
        <f t="shared" ref="AY4:AY44" si="15">(L$70-AX4)/(L$70-L$71)</f>
        <v>0.89715985838235557</v>
      </c>
      <c r="AZ4" s="186">
        <v>19.045463900000001</v>
      </c>
      <c r="BA4" s="186">
        <v>27.3461982</v>
      </c>
      <c r="BB4" s="188">
        <v>0.56999999999999995</v>
      </c>
      <c r="BC4" s="203">
        <f t="shared" ref="BC4:BC23" si="16">AZ4/AZ$24</f>
        <v>0.98475942362599822</v>
      </c>
      <c r="BD4" s="203">
        <f t="shared" ref="BD4:BD23" si="17">BA4/BA$24</f>
        <v>0.96376542459328562</v>
      </c>
      <c r="BE4" s="186">
        <v>3.6258007999999999</v>
      </c>
      <c r="BF4" s="186">
        <v>21.491128100000001</v>
      </c>
      <c r="BG4" s="190">
        <v>1.69</v>
      </c>
      <c r="BH4" s="203">
        <f>BE4*BF4*BG4</f>
        <v>131.68910858382139</v>
      </c>
      <c r="BI4" s="203">
        <f t="shared" ref="BI4:BI44" si="18">(L$70-BH4)/(L$70-L$71)</f>
        <v>0.91796771250759979</v>
      </c>
      <c r="BJ4" s="186">
        <v>32.631578900000001</v>
      </c>
      <c r="BK4" s="186">
        <v>25.237470600000002</v>
      </c>
      <c r="BL4" s="190">
        <v>1.41</v>
      </c>
      <c r="BM4" s="203">
        <f>BJ4*BK4*BL4</f>
        <v>1161.1893034996658</v>
      </c>
      <c r="BN4" s="203">
        <f t="shared" ref="BN4:BN45" si="19">(L$70-BM4)/(L$70-L$71)</f>
        <v>0.83969067047624757</v>
      </c>
      <c r="BO4" s="186">
        <v>53.004100700000002</v>
      </c>
      <c r="BP4" s="186">
        <v>43.374472900000001</v>
      </c>
      <c r="BQ4" s="190">
        <v>3.72</v>
      </c>
      <c r="BR4" s="203">
        <f>BO4*BP4*BQ4</f>
        <v>8552.3727373717993</v>
      </c>
      <c r="BS4" s="203">
        <f t="shared" ref="BS4:BS45" si="20">(L$70-BR4)/(L$70-L$71)</f>
        <v>0.27770925544413455</v>
      </c>
    </row>
    <row r="5" spans="1:71" hidden="1">
      <c r="A5" s="201">
        <v>1961</v>
      </c>
      <c r="B5" s="186">
        <v>51.869086199999998</v>
      </c>
      <c r="C5" s="202">
        <v>32.509141300000003</v>
      </c>
      <c r="D5" s="189">
        <v>0.99</v>
      </c>
      <c r="E5" s="203">
        <f t="shared" ref="E5:E43" si="21">B5*C5*D5</f>
        <v>1669.3572578539033</v>
      </c>
      <c r="F5" s="203">
        <f t="shared" si="0"/>
        <v>0.80105261628411173</v>
      </c>
      <c r="G5" s="186">
        <v>14.1666667</v>
      </c>
      <c r="H5" s="202">
        <v>29.802544900000001</v>
      </c>
      <c r="I5" s="187">
        <v>0.73</v>
      </c>
      <c r="J5" s="203">
        <f t="shared" si="1"/>
        <v>0.76542277541577319</v>
      </c>
      <c r="K5" s="203">
        <f t="shared" si="2"/>
        <v>1.1745183171772036</v>
      </c>
      <c r="L5" s="186">
        <v>53.316113999999999</v>
      </c>
      <c r="M5" s="186">
        <v>39.766003400000002</v>
      </c>
      <c r="N5" s="190">
        <v>1.38</v>
      </c>
      <c r="O5" s="203">
        <f t="shared" ref="O5:O43" si="22">L5*M5*N5</f>
        <v>2925.832903426327</v>
      </c>
      <c r="P5" s="203">
        <f t="shared" si="3"/>
        <v>0.70551771749967518</v>
      </c>
      <c r="Q5" s="186">
        <v>5.0632910999999998</v>
      </c>
      <c r="R5" s="186">
        <v>27.448057599999999</v>
      </c>
      <c r="S5" s="188">
        <v>2.7</v>
      </c>
      <c r="T5" s="203">
        <f t="shared" si="4"/>
        <v>0.72899156445582169</v>
      </c>
      <c r="U5" s="203">
        <f t="shared" si="5"/>
        <v>0.96258244251625968</v>
      </c>
      <c r="V5" s="186">
        <v>4.3234292999999999</v>
      </c>
      <c r="W5" s="186">
        <v>28.655032200000001</v>
      </c>
      <c r="X5" s="188">
        <v>1.55</v>
      </c>
      <c r="Y5" s="203">
        <f t="shared" si="6"/>
        <v>0.72565841549260313</v>
      </c>
      <c r="Z5" s="203">
        <f t="shared" si="7"/>
        <v>1.2772359939897993</v>
      </c>
      <c r="AA5" s="186">
        <v>22.367536399999999</v>
      </c>
      <c r="AB5" s="186">
        <v>35.261695000000003</v>
      </c>
      <c r="AC5" s="188">
        <v>0.93</v>
      </c>
      <c r="AD5" s="203">
        <f t="shared" si="8"/>
        <v>0.68239936932885625</v>
      </c>
      <c r="AE5" s="203">
        <f t="shared" si="9"/>
        <v>0.86862740557702944</v>
      </c>
      <c r="AF5" s="186">
        <v>24.1042345</v>
      </c>
      <c r="AG5" s="186">
        <v>31.9086307</v>
      </c>
      <c r="AH5" s="190">
        <v>1.31</v>
      </c>
      <c r="AI5" s="203">
        <f t="shared" ref="AI5:AI43" si="23">AF5*AG5*AH5</f>
        <v>1007.564383226376</v>
      </c>
      <c r="AJ5" s="203">
        <f t="shared" si="10"/>
        <v>0.85137139127715866</v>
      </c>
      <c r="AK5" s="186">
        <v>16.455505599999999</v>
      </c>
      <c r="AL5" s="186">
        <v>36.700096299999998</v>
      </c>
      <c r="AM5" s="188">
        <v>0.32</v>
      </c>
      <c r="AN5" s="203">
        <f t="shared" si="11"/>
        <v>0.9364111091194135</v>
      </c>
      <c r="AO5" s="203">
        <f t="shared" si="12"/>
        <v>0.91017910640982658</v>
      </c>
      <c r="AP5" s="186">
        <v>8.7576744000000009</v>
      </c>
      <c r="AQ5" s="186">
        <v>18.239236099999999</v>
      </c>
      <c r="AR5" s="188">
        <v>0.88</v>
      </c>
      <c r="AS5" s="203">
        <f t="shared" si="13"/>
        <v>1.2202280593221759</v>
      </c>
      <c r="AT5" s="203">
        <f t="shared" si="14"/>
        <v>0.93864900416182695</v>
      </c>
      <c r="AU5" s="186">
        <v>14.197064299999999</v>
      </c>
      <c r="AV5" s="186">
        <v>30.054704900000001</v>
      </c>
      <c r="AW5" s="190">
        <v>0.95</v>
      </c>
      <c r="AX5" s="203">
        <f t="shared" ref="AX5:AX43" si="24">AU5*AV5*AW5</f>
        <v>405.35414908368381</v>
      </c>
      <c r="AY5" s="203">
        <f t="shared" si="15"/>
        <v>0.89715985838235557</v>
      </c>
      <c r="AZ5" s="186">
        <v>19.045463900000001</v>
      </c>
      <c r="BA5" s="186">
        <v>27.3461982</v>
      </c>
      <c r="BB5" s="188">
        <v>0.56999999999999995</v>
      </c>
      <c r="BC5" s="203">
        <f t="shared" si="16"/>
        <v>0.98475942362599822</v>
      </c>
      <c r="BD5" s="203">
        <f t="shared" si="17"/>
        <v>0.96376542459328562</v>
      </c>
      <c r="BE5" s="186">
        <v>3.6258007999999999</v>
      </c>
      <c r="BF5" s="186">
        <v>21.491128100000001</v>
      </c>
      <c r="BG5" s="190">
        <v>1.69</v>
      </c>
      <c r="BH5" s="203">
        <f t="shared" ref="BH5:BH43" si="25">BE5*BF5*BG5</f>
        <v>131.68910858382139</v>
      </c>
      <c r="BI5" s="203">
        <f t="shared" si="18"/>
        <v>0.91796771250759979</v>
      </c>
      <c r="BJ5" s="186">
        <v>32.631578900000001</v>
      </c>
      <c r="BK5" s="186">
        <v>25.237470600000002</v>
      </c>
      <c r="BL5" s="190">
        <v>1.41</v>
      </c>
      <c r="BM5" s="203">
        <f t="shared" ref="BM5:BM43" si="26">BJ5*BK5*BL5</f>
        <v>1161.1893034996658</v>
      </c>
      <c r="BN5" s="203">
        <f t="shared" si="19"/>
        <v>0.83969067047624757</v>
      </c>
      <c r="BO5" s="186">
        <v>53.004100700000002</v>
      </c>
      <c r="BP5" s="186">
        <v>43.374472900000001</v>
      </c>
      <c r="BQ5" s="190">
        <v>3.72</v>
      </c>
      <c r="BR5" s="203">
        <f t="shared" ref="BR5:BR43" si="27">BO5*BP5*BQ5</f>
        <v>8552.3727373717993</v>
      </c>
      <c r="BS5" s="203">
        <f t="shared" si="20"/>
        <v>0.27770925544413455</v>
      </c>
    </row>
    <row r="6" spans="1:71" hidden="1">
      <c r="A6" s="201">
        <v>1962</v>
      </c>
      <c r="B6" s="186">
        <v>51.869086199999998</v>
      </c>
      <c r="C6" s="202">
        <v>32.509141300000003</v>
      </c>
      <c r="D6" s="189">
        <v>0.99</v>
      </c>
      <c r="E6" s="203">
        <f t="shared" si="21"/>
        <v>1669.3572578539033</v>
      </c>
      <c r="F6" s="203">
        <f t="shared" si="0"/>
        <v>0.80105261628411173</v>
      </c>
      <c r="G6" s="186">
        <v>14.1666667</v>
      </c>
      <c r="H6" s="202">
        <v>29.802544900000001</v>
      </c>
      <c r="I6" s="187">
        <v>0.73</v>
      </c>
      <c r="J6" s="203">
        <f t="shared" si="1"/>
        <v>0.76542277541577319</v>
      </c>
      <c r="K6" s="203">
        <f t="shared" si="2"/>
        <v>1.1745183171772036</v>
      </c>
      <c r="L6" s="186">
        <v>53.316113999999999</v>
      </c>
      <c r="M6" s="186">
        <v>39.766003400000002</v>
      </c>
      <c r="N6" s="190">
        <v>1.38</v>
      </c>
      <c r="O6" s="203">
        <f t="shared" si="22"/>
        <v>2925.832903426327</v>
      </c>
      <c r="P6" s="203">
        <f t="shared" si="3"/>
        <v>0.70551771749967518</v>
      </c>
      <c r="Q6" s="186">
        <v>5.0632910999999998</v>
      </c>
      <c r="R6" s="186">
        <v>27.448057599999999</v>
      </c>
      <c r="S6" s="188">
        <v>2.7</v>
      </c>
      <c r="T6" s="203">
        <f t="shared" si="4"/>
        <v>0.72899156445582169</v>
      </c>
      <c r="U6" s="203">
        <f t="shared" si="5"/>
        <v>0.96258244251625968</v>
      </c>
      <c r="V6" s="186">
        <v>4.3234292999999999</v>
      </c>
      <c r="W6" s="186">
        <v>28.655032200000001</v>
      </c>
      <c r="X6" s="188">
        <v>1.55</v>
      </c>
      <c r="Y6" s="203">
        <f t="shared" si="6"/>
        <v>0.72565841549260313</v>
      </c>
      <c r="Z6" s="203">
        <f t="shared" si="7"/>
        <v>1.2772359939897993</v>
      </c>
      <c r="AA6" s="186">
        <v>22.367536399999999</v>
      </c>
      <c r="AB6" s="186">
        <v>35.261695000000003</v>
      </c>
      <c r="AC6" s="188">
        <v>0.93</v>
      </c>
      <c r="AD6" s="203">
        <f t="shared" si="8"/>
        <v>0.68239936932885625</v>
      </c>
      <c r="AE6" s="203">
        <f t="shared" si="9"/>
        <v>0.86862740557702944</v>
      </c>
      <c r="AF6" s="186">
        <v>24.1042345</v>
      </c>
      <c r="AG6" s="186">
        <v>31.9086307</v>
      </c>
      <c r="AH6" s="190">
        <v>1.31</v>
      </c>
      <c r="AI6" s="203">
        <f t="shared" si="23"/>
        <v>1007.564383226376</v>
      </c>
      <c r="AJ6" s="203">
        <f t="shared" si="10"/>
        <v>0.85137139127715866</v>
      </c>
      <c r="AK6" s="186">
        <v>16.455505599999999</v>
      </c>
      <c r="AL6" s="186">
        <v>36.700096299999998</v>
      </c>
      <c r="AM6" s="188">
        <v>0.32</v>
      </c>
      <c r="AN6" s="203">
        <f t="shared" si="11"/>
        <v>0.9364111091194135</v>
      </c>
      <c r="AO6" s="203">
        <f t="shared" si="12"/>
        <v>0.91017910640982658</v>
      </c>
      <c r="AP6" s="186">
        <v>8.7576744000000009</v>
      </c>
      <c r="AQ6" s="186">
        <v>18.239236099999999</v>
      </c>
      <c r="AR6" s="188">
        <v>0.88</v>
      </c>
      <c r="AS6" s="203">
        <f t="shared" si="13"/>
        <v>1.2202280593221759</v>
      </c>
      <c r="AT6" s="203">
        <f t="shared" si="14"/>
        <v>0.93864900416182695</v>
      </c>
      <c r="AU6" s="186">
        <v>14.197064299999999</v>
      </c>
      <c r="AV6" s="186">
        <v>30.054704900000001</v>
      </c>
      <c r="AW6" s="190">
        <v>0.95</v>
      </c>
      <c r="AX6" s="203">
        <f t="shared" si="24"/>
        <v>405.35414908368381</v>
      </c>
      <c r="AY6" s="203">
        <f t="shared" si="15"/>
        <v>0.89715985838235557</v>
      </c>
      <c r="AZ6" s="186">
        <v>19.045463900000001</v>
      </c>
      <c r="BA6" s="186">
        <v>27.3461982</v>
      </c>
      <c r="BB6" s="188">
        <v>0.56999999999999995</v>
      </c>
      <c r="BC6" s="203">
        <f t="shared" si="16"/>
        <v>0.98475942362599822</v>
      </c>
      <c r="BD6" s="203">
        <f t="shared" si="17"/>
        <v>0.96376542459328562</v>
      </c>
      <c r="BE6" s="186">
        <v>3.6258007999999999</v>
      </c>
      <c r="BF6" s="186">
        <v>21.491128100000001</v>
      </c>
      <c r="BG6" s="190">
        <v>1.69</v>
      </c>
      <c r="BH6" s="203">
        <f t="shared" si="25"/>
        <v>131.68910858382139</v>
      </c>
      <c r="BI6" s="203">
        <f t="shared" si="18"/>
        <v>0.91796771250759979</v>
      </c>
      <c r="BJ6" s="186">
        <v>32.631578900000001</v>
      </c>
      <c r="BK6" s="186">
        <v>25.237470600000002</v>
      </c>
      <c r="BL6" s="190">
        <v>1.41</v>
      </c>
      <c r="BM6" s="203">
        <f t="shared" si="26"/>
        <v>1161.1893034996658</v>
      </c>
      <c r="BN6" s="203">
        <f t="shared" si="19"/>
        <v>0.83969067047624757</v>
      </c>
      <c r="BO6" s="186">
        <v>53.004100700000002</v>
      </c>
      <c r="BP6" s="186">
        <v>43.374472900000001</v>
      </c>
      <c r="BQ6" s="190">
        <v>3.72</v>
      </c>
      <c r="BR6" s="203">
        <f t="shared" si="27"/>
        <v>8552.3727373717993</v>
      </c>
      <c r="BS6" s="203">
        <f t="shared" si="20"/>
        <v>0.27770925544413455</v>
      </c>
    </row>
    <row r="7" spans="1:71" hidden="1">
      <c r="A7" s="201">
        <v>1963</v>
      </c>
      <c r="B7" s="186">
        <v>51.869086199999998</v>
      </c>
      <c r="C7" s="202">
        <v>32.509141300000003</v>
      </c>
      <c r="D7" s="189">
        <v>0.99</v>
      </c>
      <c r="E7" s="203">
        <f t="shared" si="21"/>
        <v>1669.3572578539033</v>
      </c>
      <c r="F7" s="203">
        <f t="shared" si="0"/>
        <v>0.80105261628411173</v>
      </c>
      <c r="G7" s="186">
        <v>14.1666667</v>
      </c>
      <c r="H7" s="202">
        <v>29.802544900000001</v>
      </c>
      <c r="I7" s="187">
        <v>0.73</v>
      </c>
      <c r="J7" s="203">
        <f t="shared" si="1"/>
        <v>0.76542277541577319</v>
      </c>
      <c r="K7" s="203">
        <f t="shared" si="2"/>
        <v>1.1745183171772036</v>
      </c>
      <c r="L7" s="186">
        <v>53.316113999999999</v>
      </c>
      <c r="M7" s="186">
        <v>39.766003400000002</v>
      </c>
      <c r="N7" s="190">
        <v>1.38</v>
      </c>
      <c r="O7" s="203">
        <f t="shared" si="22"/>
        <v>2925.832903426327</v>
      </c>
      <c r="P7" s="203">
        <f t="shared" si="3"/>
        <v>0.70551771749967518</v>
      </c>
      <c r="Q7" s="186">
        <v>5.0632910999999998</v>
      </c>
      <c r="R7" s="186">
        <v>27.448057599999999</v>
      </c>
      <c r="S7" s="188">
        <v>2.7</v>
      </c>
      <c r="T7" s="203">
        <f t="shared" si="4"/>
        <v>0.72899156445582169</v>
      </c>
      <c r="U7" s="203">
        <f t="shared" si="5"/>
        <v>0.96258244251625968</v>
      </c>
      <c r="V7" s="186">
        <v>4.3234292999999999</v>
      </c>
      <c r="W7" s="186">
        <v>28.655032200000001</v>
      </c>
      <c r="X7" s="188">
        <v>1.55</v>
      </c>
      <c r="Y7" s="203">
        <f t="shared" si="6"/>
        <v>0.72565841549260313</v>
      </c>
      <c r="Z7" s="203">
        <f t="shared" si="7"/>
        <v>1.2772359939897993</v>
      </c>
      <c r="AA7" s="186">
        <v>22.367536399999999</v>
      </c>
      <c r="AB7" s="186">
        <v>35.261695000000003</v>
      </c>
      <c r="AC7" s="188">
        <v>0.93</v>
      </c>
      <c r="AD7" s="203">
        <f t="shared" si="8"/>
        <v>0.68239936932885625</v>
      </c>
      <c r="AE7" s="203">
        <f t="shared" si="9"/>
        <v>0.86862740557702944</v>
      </c>
      <c r="AF7" s="186">
        <v>24.1042345</v>
      </c>
      <c r="AG7" s="186">
        <v>31.9086307</v>
      </c>
      <c r="AH7" s="190">
        <v>1.31</v>
      </c>
      <c r="AI7" s="203">
        <f t="shared" si="23"/>
        <v>1007.564383226376</v>
      </c>
      <c r="AJ7" s="203">
        <f t="shared" si="10"/>
        <v>0.85137139127715866</v>
      </c>
      <c r="AK7" s="186">
        <v>16.455505599999999</v>
      </c>
      <c r="AL7" s="186">
        <v>36.700096299999998</v>
      </c>
      <c r="AM7" s="188">
        <v>0.32</v>
      </c>
      <c r="AN7" s="203">
        <f t="shared" si="11"/>
        <v>0.9364111091194135</v>
      </c>
      <c r="AO7" s="203">
        <f t="shared" si="12"/>
        <v>0.91017910640982658</v>
      </c>
      <c r="AP7" s="186">
        <v>8.7576744000000009</v>
      </c>
      <c r="AQ7" s="186">
        <v>18.239236099999999</v>
      </c>
      <c r="AR7" s="188">
        <v>0.88</v>
      </c>
      <c r="AS7" s="203">
        <f t="shared" si="13"/>
        <v>1.2202280593221759</v>
      </c>
      <c r="AT7" s="203">
        <f t="shared" si="14"/>
        <v>0.93864900416182695</v>
      </c>
      <c r="AU7" s="186">
        <v>14.197064299999999</v>
      </c>
      <c r="AV7" s="186">
        <v>30.054704900000001</v>
      </c>
      <c r="AW7" s="190">
        <v>0.95</v>
      </c>
      <c r="AX7" s="203">
        <f t="shared" si="24"/>
        <v>405.35414908368381</v>
      </c>
      <c r="AY7" s="203">
        <f t="shared" si="15"/>
        <v>0.89715985838235557</v>
      </c>
      <c r="AZ7" s="186">
        <v>19.045463900000001</v>
      </c>
      <c r="BA7" s="186">
        <v>27.3461982</v>
      </c>
      <c r="BB7" s="188">
        <v>0.56999999999999995</v>
      </c>
      <c r="BC7" s="203">
        <f t="shared" si="16"/>
        <v>0.98475942362599822</v>
      </c>
      <c r="BD7" s="203">
        <f t="shared" si="17"/>
        <v>0.96376542459328562</v>
      </c>
      <c r="BE7" s="186">
        <v>3.6258007999999999</v>
      </c>
      <c r="BF7" s="186">
        <v>21.491128100000001</v>
      </c>
      <c r="BG7" s="190">
        <v>1.69</v>
      </c>
      <c r="BH7" s="203">
        <f t="shared" si="25"/>
        <v>131.68910858382139</v>
      </c>
      <c r="BI7" s="203">
        <f t="shared" si="18"/>
        <v>0.91796771250759979</v>
      </c>
      <c r="BJ7" s="186">
        <v>32.631578900000001</v>
      </c>
      <c r="BK7" s="186">
        <v>25.237470600000002</v>
      </c>
      <c r="BL7" s="190">
        <v>1.41</v>
      </c>
      <c r="BM7" s="203">
        <f t="shared" si="26"/>
        <v>1161.1893034996658</v>
      </c>
      <c r="BN7" s="203">
        <f t="shared" si="19"/>
        <v>0.83969067047624757</v>
      </c>
      <c r="BO7" s="186">
        <v>53.004100700000002</v>
      </c>
      <c r="BP7" s="186">
        <v>43.374472900000001</v>
      </c>
      <c r="BQ7" s="190">
        <v>3.72</v>
      </c>
      <c r="BR7" s="203">
        <f t="shared" si="27"/>
        <v>8552.3727373717993</v>
      </c>
      <c r="BS7" s="203">
        <f t="shared" si="20"/>
        <v>0.27770925544413455</v>
      </c>
    </row>
    <row r="8" spans="1:71" hidden="1">
      <c r="A8" s="201">
        <v>1964</v>
      </c>
      <c r="B8" s="186">
        <v>51.869086199999998</v>
      </c>
      <c r="C8" s="202">
        <v>32.509141300000003</v>
      </c>
      <c r="D8" s="189">
        <v>0.99</v>
      </c>
      <c r="E8" s="203">
        <f t="shared" si="21"/>
        <v>1669.3572578539033</v>
      </c>
      <c r="F8" s="203">
        <f t="shared" si="0"/>
        <v>0.80105261628411173</v>
      </c>
      <c r="G8" s="186">
        <v>14.1666667</v>
      </c>
      <c r="H8" s="202">
        <v>29.802544900000001</v>
      </c>
      <c r="I8" s="187">
        <v>0.73</v>
      </c>
      <c r="J8" s="203">
        <f t="shared" si="1"/>
        <v>0.76542277541577319</v>
      </c>
      <c r="K8" s="203">
        <f t="shared" si="2"/>
        <v>1.1745183171772036</v>
      </c>
      <c r="L8" s="186">
        <v>53.316113999999999</v>
      </c>
      <c r="M8" s="186">
        <v>39.766003400000002</v>
      </c>
      <c r="N8" s="190">
        <v>1.38</v>
      </c>
      <c r="O8" s="203">
        <f t="shared" si="22"/>
        <v>2925.832903426327</v>
      </c>
      <c r="P8" s="203">
        <f t="shared" si="3"/>
        <v>0.70551771749967518</v>
      </c>
      <c r="Q8" s="186">
        <v>5.0632910999999998</v>
      </c>
      <c r="R8" s="186">
        <v>27.448057599999999</v>
      </c>
      <c r="S8" s="188">
        <v>2.7</v>
      </c>
      <c r="T8" s="203">
        <f t="shared" si="4"/>
        <v>0.72899156445582169</v>
      </c>
      <c r="U8" s="203">
        <f t="shared" si="5"/>
        <v>0.96258244251625968</v>
      </c>
      <c r="V8" s="186">
        <v>4.3234292999999999</v>
      </c>
      <c r="W8" s="186">
        <v>28.655032200000001</v>
      </c>
      <c r="X8" s="188">
        <v>1.55</v>
      </c>
      <c r="Y8" s="203">
        <f t="shared" si="6"/>
        <v>0.72565841549260313</v>
      </c>
      <c r="Z8" s="203">
        <f t="shared" si="7"/>
        <v>1.2772359939897993</v>
      </c>
      <c r="AA8" s="186">
        <v>22.367536399999999</v>
      </c>
      <c r="AB8" s="186">
        <v>35.261695000000003</v>
      </c>
      <c r="AC8" s="188">
        <v>0.93</v>
      </c>
      <c r="AD8" s="203">
        <f t="shared" si="8"/>
        <v>0.68239936932885625</v>
      </c>
      <c r="AE8" s="203">
        <f t="shared" si="9"/>
        <v>0.86862740557702944</v>
      </c>
      <c r="AF8" s="186">
        <v>24.1042345</v>
      </c>
      <c r="AG8" s="186">
        <v>31.9086307</v>
      </c>
      <c r="AH8" s="190">
        <v>1.31</v>
      </c>
      <c r="AI8" s="203">
        <f t="shared" si="23"/>
        <v>1007.564383226376</v>
      </c>
      <c r="AJ8" s="203">
        <f t="shared" si="10"/>
        <v>0.85137139127715866</v>
      </c>
      <c r="AK8" s="186">
        <v>16.455505599999999</v>
      </c>
      <c r="AL8" s="186">
        <v>36.700096299999998</v>
      </c>
      <c r="AM8" s="188">
        <v>0.32</v>
      </c>
      <c r="AN8" s="203">
        <f t="shared" si="11"/>
        <v>0.9364111091194135</v>
      </c>
      <c r="AO8" s="203">
        <f t="shared" si="12"/>
        <v>0.91017910640982658</v>
      </c>
      <c r="AP8" s="186">
        <v>8.7576744000000009</v>
      </c>
      <c r="AQ8" s="186">
        <v>18.239236099999999</v>
      </c>
      <c r="AR8" s="188">
        <v>0.88</v>
      </c>
      <c r="AS8" s="203">
        <f t="shared" si="13"/>
        <v>1.2202280593221759</v>
      </c>
      <c r="AT8" s="203">
        <f t="shared" si="14"/>
        <v>0.93864900416182695</v>
      </c>
      <c r="AU8" s="186">
        <v>14.197064299999999</v>
      </c>
      <c r="AV8" s="186">
        <v>30.054704900000001</v>
      </c>
      <c r="AW8" s="190">
        <v>0.95</v>
      </c>
      <c r="AX8" s="203">
        <f t="shared" si="24"/>
        <v>405.35414908368381</v>
      </c>
      <c r="AY8" s="203">
        <f t="shared" si="15"/>
        <v>0.89715985838235557</v>
      </c>
      <c r="AZ8" s="186">
        <v>19.045463900000001</v>
      </c>
      <c r="BA8" s="186">
        <v>27.3461982</v>
      </c>
      <c r="BB8" s="188">
        <v>0.56999999999999995</v>
      </c>
      <c r="BC8" s="203">
        <f t="shared" si="16"/>
        <v>0.98475942362599822</v>
      </c>
      <c r="BD8" s="203">
        <f t="shared" si="17"/>
        <v>0.96376542459328562</v>
      </c>
      <c r="BE8" s="186">
        <v>3.6258007999999999</v>
      </c>
      <c r="BF8" s="186">
        <v>21.491128100000001</v>
      </c>
      <c r="BG8" s="190">
        <v>1.69</v>
      </c>
      <c r="BH8" s="203">
        <f t="shared" si="25"/>
        <v>131.68910858382139</v>
      </c>
      <c r="BI8" s="203">
        <f t="shared" si="18"/>
        <v>0.91796771250759979</v>
      </c>
      <c r="BJ8" s="186">
        <v>32.631578900000001</v>
      </c>
      <c r="BK8" s="186">
        <v>25.237470600000002</v>
      </c>
      <c r="BL8" s="190">
        <v>1.41</v>
      </c>
      <c r="BM8" s="203">
        <f t="shared" si="26"/>
        <v>1161.1893034996658</v>
      </c>
      <c r="BN8" s="203">
        <f t="shared" si="19"/>
        <v>0.83969067047624757</v>
      </c>
      <c r="BO8" s="186">
        <v>53.004100700000002</v>
      </c>
      <c r="BP8" s="186">
        <v>43.374472900000001</v>
      </c>
      <c r="BQ8" s="190">
        <v>3.72</v>
      </c>
      <c r="BR8" s="203">
        <f t="shared" si="27"/>
        <v>8552.3727373717993</v>
      </c>
      <c r="BS8" s="203">
        <f t="shared" si="20"/>
        <v>0.27770925544413455</v>
      </c>
    </row>
    <row r="9" spans="1:71" hidden="1">
      <c r="A9" s="201">
        <v>1965</v>
      </c>
      <c r="B9" s="186">
        <v>51.869086199999998</v>
      </c>
      <c r="C9" s="202">
        <v>32.509141300000003</v>
      </c>
      <c r="D9" s="189">
        <v>0.99</v>
      </c>
      <c r="E9" s="203">
        <f t="shared" si="21"/>
        <v>1669.3572578539033</v>
      </c>
      <c r="F9" s="203">
        <f t="shared" si="0"/>
        <v>0.80105261628411173</v>
      </c>
      <c r="G9" s="186">
        <v>14.1666667</v>
      </c>
      <c r="H9" s="202">
        <v>29.802544900000001</v>
      </c>
      <c r="I9" s="187">
        <v>0.73</v>
      </c>
      <c r="J9" s="203">
        <f t="shared" si="1"/>
        <v>0.76542277541577319</v>
      </c>
      <c r="K9" s="203">
        <f t="shared" si="2"/>
        <v>1.1745183171772036</v>
      </c>
      <c r="L9" s="186">
        <v>53.316113999999999</v>
      </c>
      <c r="M9" s="186">
        <v>39.766003400000002</v>
      </c>
      <c r="N9" s="190">
        <v>1.38</v>
      </c>
      <c r="O9" s="203">
        <f t="shared" si="22"/>
        <v>2925.832903426327</v>
      </c>
      <c r="P9" s="203">
        <f t="shared" si="3"/>
        <v>0.70551771749967518</v>
      </c>
      <c r="Q9" s="186">
        <v>5.0632910999999998</v>
      </c>
      <c r="R9" s="186">
        <v>27.448057599999999</v>
      </c>
      <c r="S9" s="188">
        <v>2.7</v>
      </c>
      <c r="T9" s="203">
        <f t="shared" si="4"/>
        <v>0.72899156445582169</v>
      </c>
      <c r="U9" s="203">
        <f t="shared" si="5"/>
        <v>0.96258244251625968</v>
      </c>
      <c r="V9" s="186">
        <v>4.3234292999999999</v>
      </c>
      <c r="W9" s="186">
        <v>28.655032200000001</v>
      </c>
      <c r="X9" s="188">
        <v>1.55</v>
      </c>
      <c r="Y9" s="203">
        <f t="shared" si="6"/>
        <v>0.72565841549260313</v>
      </c>
      <c r="Z9" s="203">
        <f t="shared" si="7"/>
        <v>1.2772359939897993</v>
      </c>
      <c r="AA9" s="186">
        <v>22.367536399999999</v>
      </c>
      <c r="AB9" s="186">
        <v>35.261695000000003</v>
      </c>
      <c r="AC9" s="188">
        <v>0.93</v>
      </c>
      <c r="AD9" s="203">
        <f t="shared" si="8"/>
        <v>0.68239936932885625</v>
      </c>
      <c r="AE9" s="203">
        <f t="shared" si="9"/>
        <v>0.86862740557702944</v>
      </c>
      <c r="AF9" s="186">
        <v>24.1042345</v>
      </c>
      <c r="AG9" s="186">
        <v>31.9086307</v>
      </c>
      <c r="AH9" s="190">
        <v>1.31</v>
      </c>
      <c r="AI9" s="203">
        <f t="shared" si="23"/>
        <v>1007.564383226376</v>
      </c>
      <c r="AJ9" s="203">
        <f t="shared" si="10"/>
        <v>0.85137139127715866</v>
      </c>
      <c r="AK9" s="186">
        <v>16.455505599999999</v>
      </c>
      <c r="AL9" s="186">
        <v>36.700096299999998</v>
      </c>
      <c r="AM9" s="188">
        <v>0.32</v>
      </c>
      <c r="AN9" s="203">
        <f t="shared" si="11"/>
        <v>0.9364111091194135</v>
      </c>
      <c r="AO9" s="203">
        <f t="shared" si="12"/>
        <v>0.91017910640982658</v>
      </c>
      <c r="AP9" s="186">
        <v>8.7576744000000009</v>
      </c>
      <c r="AQ9" s="186">
        <v>18.239236099999999</v>
      </c>
      <c r="AR9" s="188">
        <v>0.88</v>
      </c>
      <c r="AS9" s="203">
        <f t="shared" si="13"/>
        <v>1.2202280593221759</v>
      </c>
      <c r="AT9" s="203">
        <f t="shared" si="14"/>
        <v>0.93864900416182695</v>
      </c>
      <c r="AU9" s="186">
        <v>14.197064299999999</v>
      </c>
      <c r="AV9" s="186">
        <v>30.054704900000001</v>
      </c>
      <c r="AW9" s="190">
        <v>0.95</v>
      </c>
      <c r="AX9" s="203">
        <f t="shared" si="24"/>
        <v>405.35414908368381</v>
      </c>
      <c r="AY9" s="203">
        <f t="shared" si="15"/>
        <v>0.89715985838235557</v>
      </c>
      <c r="AZ9" s="186">
        <v>19.045463900000001</v>
      </c>
      <c r="BA9" s="186">
        <v>27.3461982</v>
      </c>
      <c r="BB9" s="188">
        <v>0.56999999999999995</v>
      </c>
      <c r="BC9" s="203">
        <f t="shared" si="16"/>
        <v>0.98475942362599822</v>
      </c>
      <c r="BD9" s="203">
        <f t="shared" si="17"/>
        <v>0.96376542459328562</v>
      </c>
      <c r="BE9" s="186">
        <v>3.6258007999999999</v>
      </c>
      <c r="BF9" s="186">
        <v>21.491128100000001</v>
      </c>
      <c r="BG9" s="190">
        <v>1.69</v>
      </c>
      <c r="BH9" s="203">
        <f t="shared" si="25"/>
        <v>131.68910858382139</v>
      </c>
      <c r="BI9" s="203">
        <f t="shared" si="18"/>
        <v>0.91796771250759979</v>
      </c>
      <c r="BJ9" s="186">
        <v>32.631578900000001</v>
      </c>
      <c r="BK9" s="186">
        <v>25.237470600000002</v>
      </c>
      <c r="BL9" s="190">
        <v>1.41</v>
      </c>
      <c r="BM9" s="203">
        <f t="shared" si="26"/>
        <v>1161.1893034996658</v>
      </c>
      <c r="BN9" s="203">
        <f t="shared" si="19"/>
        <v>0.83969067047624757</v>
      </c>
      <c r="BO9" s="186">
        <v>53.004100700000002</v>
      </c>
      <c r="BP9" s="186">
        <v>43.374472900000001</v>
      </c>
      <c r="BQ9" s="190">
        <v>3.72</v>
      </c>
      <c r="BR9" s="203">
        <f t="shared" si="27"/>
        <v>8552.3727373717993</v>
      </c>
      <c r="BS9" s="203">
        <f t="shared" si="20"/>
        <v>0.27770925544413455</v>
      </c>
    </row>
    <row r="10" spans="1:71" hidden="1">
      <c r="A10" s="201">
        <v>1966</v>
      </c>
      <c r="B10" s="186">
        <v>51.869086199999998</v>
      </c>
      <c r="C10" s="202">
        <v>32.509141300000003</v>
      </c>
      <c r="D10" s="189">
        <v>0.99</v>
      </c>
      <c r="E10" s="203">
        <f t="shared" si="21"/>
        <v>1669.3572578539033</v>
      </c>
      <c r="F10" s="203">
        <f t="shared" si="0"/>
        <v>0.80105261628411173</v>
      </c>
      <c r="G10" s="186">
        <v>14.1666667</v>
      </c>
      <c r="H10" s="202">
        <v>29.802544900000001</v>
      </c>
      <c r="I10" s="187">
        <v>0.73</v>
      </c>
      <c r="J10" s="203">
        <f t="shared" si="1"/>
        <v>0.76542277541577319</v>
      </c>
      <c r="K10" s="203">
        <f t="shared" si="2"/>
        <v>1.1745183171772036</v>
      </c>
      <c r="L10" s="186">
        <v>53.316113999999999</v>
      </c>
      <c r="M10" s="186">
        <v>39.766003400000002</v>
      </c>
      <c r="N10" s="190">
        <v>1.38</v>
      </c>
      <c r="O10" s="203">
        <f t="shared" si="22"/>
        <v>2925.832903426327</v>
      </c>
      <c r="P10" s="203">
        <f t="shared" si="3"/>
        <v>0.70551771749967518</v>
      </c>
      <c r="Q10" s="186">
        <v>5.0632910999999998</v>
      </c>
      <c r="R10" s="186">
        <v>27.448057599999999</v>
      </c>
      <c r="S10" s="188">
        <v>2.7</v>
      </c>
      <c r="T10" s="203">
        <f t="shared" si="4"/>
        <v>0.72899156445582169</v>
      </c>
      <c r="U10" s="203">
        <f t="shared" si="5"/>
        <v>0.96258244251625968</v>
      </c>
      <c r="V10" s="186">
        <v>4.3234292999999999</v>
      </c>
      <c r="W10" s="186">
        <v>28.655032200000001</v>
      </c>
      <c r="X10" s="188">
        <v>1.55</v>
      </c>
      <c r="Y10" s="203">
        <f t="shared" si="6"/>
        <v>0.72565841549260313</v>
      </c>
      <c r="Z10" s="203">
        <f t="shared" si="7"/>
        <v>1.2772359939897993</v>
      </c>
      <c r="AA10" s="186">
        <v>22.367536399999999</v>
      </c>
      <c r="AB10" s="186">
        <v>35.261695000000003</v>
      </c>
      <c r="AC10" s="188">
        <v>0.93</v>
      </c>
      <c r="AD10" s="203">
        <f t="shared" si="8"/>
        <v>0.68239936932885625</v>
      </c>
      <c r="AE10" s="203">
        <f t="shared" si="9"/>
        <v>0.86862740557702944</v>
      </c>
      <c r="AF10" s="186">
        <v>24.1042345</v>
      </c>
      <c r="AG10" s="186">
        <v>31.9086307</v>
      </c>
      <c r="AH10" s="190">
        <v>1.31</v>
      </c>
      <c r="AI10" s="203">
        <f t="shared" si="23"/>
        <v>1007.564383226376</v>
      </c>
      <c r="AJ10" s="203">
        <f t="shared" si="10"/>
        <v>0.85137139127715866</v>
      </c>
      <c r="AK10" s="186">
        <v>16.455505599999999</v>
      </c>
      <c r="AL10" s="186">
        <v>36.700096299999998</v>
      </c>
      <c r="AM10" s="188">
        <v>0.32</v>
      </c>
      <c r="AN10" s="203">
        <f t="shared" si="11"/>
        <v>0.9364111091194135</v>
      </c>
      <c r="AO10" s="203">
        <f t="shared" si="12"/>
        <v>0.91017910640982658</v>
      </c>
      <c r="AP10" s="186">
        <v>8.7576744000000009</v>
      </c>
      <c r="AQ10" s="186">
        <v>18.239236099999999</v>
      </c>
      <c r="AR10" s="188">
        <v>0.88</v>
      </c>
      <c r="AS10" s="203">
        <f t="shared" si="13"/>
        <v>1.2202280593221759</v>
      </c>
      <c r="AT10" s="203">
        <f t="shared" si="14"/>
        <v>0.93864900416182695</v>
      </c>
      <c r="AU10" s="186">
        <v>14.197064299999999</v>
      </c>
      <c r="AV10" s="186">
        <v>30.054704900000001</v>
      </c>
      <c r="AW10" s="190">
        <v>0.95</v>
      </c>
      <c r="AX10" s="203">
        <f t="shared" si="24"/>
        <v>405.35414908368381</v>
      </c>
      <c r="AY10" s="203">
        <f t="shared" si="15"/>
        <v>0.89715985838235557</v>
      </c>
      <c r="AZ10" s="186">
        <v>19.045463900000001</v>
      </c>
      <c r="BA10" s="186">
        <v>27.3461982</v>
      </c>
      <c r="BB10" s="188">
        <v>0.56999999999999995</v>
      </c>
      <c r="BC10" s="203">
        <f t="shared" si="16"/>
        <v>0.98475942362599822</v>
      </c>
      <c r="BD10" s="203">
        <f t="shared" si="17"/>
        <v>0.96376542459328562</v>
      </c>
      <c r="BE10" s="186">
        <v>3.6258007999999999</v>
      </c>
      <c r="BF10" s="186">
        <v>21.491128100000001</v>
      </c>
      <c r="BG10" s="190">
        <v>1.69</v>
      </c>
      <c r="BH10" s="203">
        <f t="shared" si="25"/>
        <v>131.68910858382139</v>
      </c>
      <c r="BI10" s="203">
        <f t="shared" si="18"/>
        <v>0.91796771250759979</v>
      </c>
      <c r="BJ10" s="186">
        <v>32.631578900000001</v>
      </c>
      <c r="BK10" s="186">
        <v>25.237470600000002</v>
      </c>
      <c r="BL10" s="190">
        <v>1.41</v>
      </c>
      <c r="BM10" s="203">
        <f t="shared" si="26"/>
        <v>1161.1893034996658</v>
      </c>
      <c r="BN10" s="203">
        <f t="shared" si="19"/>
        <v>0.83969067047624757</v>
      </c>
      <c r="BO10" s="186">
        <v>53.004100700000002</v>
      </c>
      <c r="BP10" s="186">
        <v>43.374472900000001</v>
      </c>
      <c r="BQ10" s="190">
        <v>3.72</v>
      </c>
      <c r="BR10" s="203">
        <f t="shared" si="27"/>
        <v>8552.3727373717993</v>
      </c>
      <c r="BS10" s="203">
        <f t="shared" si="20"/>
        <v>0.27770925544413455</v>
      </c>
    </row>
    <row r="11" spans="1:71" hidden="1">
      <c r="A11" s="201">
        <v>1967</v>
      </c>
      <c r="B11" s="186">
        <v>51.869086199999998</v>
      </c>
      <c r="C11" s="202">
        <v>32.509141300000003</v>
      </c>
      <c r="D11" s="189">
        <v>0.99</v>
      </c>
      <c r="E11" s="203">
        <f t="shared" si="21"/>
        <v>1669.3572578539033</v>
      </c>
      <c r="F11" s="203">
        <f t="shared" si="0"/>
        <v>0.80105261628411173</v>
      </c>
      <c r="G11" s="186">
        <v>14.1666667</v>
      </c>
      <c r="H11" s="202">
        <v>29.802544900000001</v>
      </c>
      <c r="I11" s="187">
        <v>0.73</v>
      </c>
      <c r="J11" s="203">
        <f t="shared" si="1"/>
        <v>0.76542277541577319</v>
      </c>
      <c r="K11" s="203">
        <f t="shared" si="2"/>
        <v>1.1745183171772036</v>
      </c>
      <c r="L11" s="186">
        <v>53.316113999999999</v>
      </c>
      <c r="M11" s="186">
        <v>39.766003400000002</v>
      </c>
      <c r="N11" s="190">
        <v>1.38</v>
      </c>
      <c r="O11" s="203">
        <f t="shared" si="22"/>
        <v>2925.832903426327</v>
      </c>
      <c r="P11" s="203">
        <f t="shared" si="3"/>
        <v>0.70551771749967518</v>
      </c>
      <c r="Q11" s="186">
        <v>5.0632910999999998</v>
      </c>
      <c r="R11" s="186">
        <v>27.448057599999999</v>
      </c>
      <c r="S11" s="188">
        <v>2.7</v>
      </c>
      <c r="T11" s="203">
        <f t="shared" si="4"/>
        <v>0.72899156445582169</v>
      </c>
      <c r="U11" s="203">
        <f t="shared" si="5"/>
        <v>0.96258244251625968</v>
      </c>
      <c r="V11" s="186">
        <v>4.3234292999999999</v>
      </c>
      <c r="W11" s="186">
        <v>28.655032200000001</v>
      </c>
      <c r="X11" s="188">
        <v>1.55</v>
      </c>
      <c r="Y11" s="203">
        <f t="shared" si="6"/>
        <v>0.72565841549260313</v>
      </c>
      <c r="Z11" s="203">
        <f t="shared" si="7"/>
        <v>1.2772359939897993</v>
      </c>
      <c r="AA11" s="186">
        <v>22.367536399999999</v>
      </c>
      <c r="AB11" s="186">
        <v>35.261695000000003</v>
      </c>
      <c r="AC11" s="188">
        <v>0.93</v>
      </c>
      <c r="AD11" s="203">
        <f t="shared" si="8"/>
        <v>0.68239936932885625</v>
      </c>
      <c r="AE11" s="203">
        <f t="shared" si="9"/>
        <v>0.86862740557702944</v>
      </c>
      <c r="AF11" s="186">
        <v>24.1042345</v>
      </c>
      <c r="AG11" s="186">
        <v>31.9086307</v>
      </c>
      <c r="AH11" s="190">
        <v>1.31</v>
      </c>
      <c r="AI11" s="203">
        <f t="shared" si="23"/>
        <v>1007.564383226376</v>
      </c>
      <c r="AJ11" s="203">
        <f t="shared" si="10"/>
        <v>0.85137139127715866</v>
      </c>
      <c r="AK11" s="186">
        <v>16.455505599999999</v>
      </c>
      <c r="AL11" s="186">
        <v>36.700096299999998</v>
      </c>
      <c r="AM11" s="188">
        <v>0.32</v>
      </c>
      <c r="AN11" s="203">
        <f t="shared" si="11"/>
        <v>0.9364111091194135</v>
      </c>
      <c r="AO11" s="203">
        <f t="shared" si="12"/>
        <v>0.91017910640982658</v>
      </c>
      <c r="AP11" s="186">
        <v>8.7576744000000009</v>
      </c>
      <c r="AQ11" s="186">
        <v>18.239236099999999</v>
      </c>
      <c r="AR11" s="188">
        <v>0.88</v>
      </c>
      <c r="AS11" s="203">
        <f t="shared" si="13"/>
        <v>1.2202280593221759</v>
      </c>
      <c r="AT11" s="203">
        <f t="shared" si="14"/>
        <v>0.93864900416182695</v>
      </c>
      <c r="AU11" s="186">
        <v>14.197064299999999</v>
      </c>
      <c r="AV11" s="186">
        <v>30.054704900000001</v>
      </c>
      <c r="AW11" s="190">
        <v>0.95</v>
      </c>
      <c r="AX11" s="203">
        <f t="shared" si="24"/>
        <v>405.35414908368381</v>
      </c>
      <c r="AY11" s="203">
        <f t="shared" si="15"/>
        <v>0.89715985838235557</v>
      </c>
      <c r="AZ11" s="186">
        <v>19.045463900000001</v>
      </c>
      <c r="BA11" s="186">
        <v>27.3461982</v>
      </c>
      <c r="BB11" s="188">
        <v>0.56999999999999995</v>
      </c>
      <c r="BC11" s="203">
        <f t="shared" si="16"/>
        <v>0.98475942362599822</v>
      </c>
      <c r="BD11" s="203">
        <f t="shared" si="17"/>
        <v>0.96376542459328562</v>
      </c>
      <c r="BE11" s="186">
        <v>3.6258007999999999</v>
      </c>
      <c r="BF11" s="186">
        <v>21.491128100000001</v>
      </c>
      <c r="BG11" s="190">
        <v>1.69</v>
      </c>
      <c r="BH11" s="203">
        <f t="shared" si="25"/>
        <v>131.68910858382139</v>
      </c>
      <c r="BI11" s="203">
        <f t="shared" si="18"/>
        <v>0.91796771250759979</v>
      </c>
      <c r="BJ11" s="186">
        <v>32.631578900000001</v>
      </c>
      <c r="BK11" s="186">
        <v>25.237470600000002</v>
      </c>
      <c r="BL11" s="190">
        <v>1.41</v>
      </c>
      <c r="BM11" s="203">
        <f t="shared" si="26"/>
        <v>1161.1893034996658</v>
      </c>
      <c r="BN11" s="203">
        <f t="shared" si="19"/>
        <v>0.83969067047624757</v>
      </c>
      <c r="BO11" s="186">
        <v>53.004100700000002</v>
      </c>
      <c r="BP11" s="186">
        <v>43.374472900000001</v>
      </c>
      <c r="BQ11" s="190">
        <v>3.72</v>
      </c>
      <c r="BR11" s="203">
        <f t="shared" si="27"/>
        <v>8552.3727373717993</v>
      </c>
      <c r="BS11" s="203">
        <f t="shared" si="20"/>
        <v>0.27770925544413455</v>
      </c>
    </row>
    <row r="12" spans="1:71" hidden="1">
      <c r="A12" s="201">
        <v>1968</v>
      </c>
      <c r="B12" s="186">
        <v>51.869086199999998</v>
      </c>
      <c r="C12" s="202">
        <v>32.509141300000003</v>
      </c>
      <c r="D12" s="189">
        <v>0.99</v>
      </c>
      <c r="E12" s="203">
        <f t="shared" si="21"/>
        <v>1669.3572578539033</v>
      </c>
      <c r="F12" s="203">
        <f t="shared" si="0"/>
        <v>0.80105261628411173</v>
      </c>
      <c r="G12" s="186">
        <v>14.1666667</v>
      </c>
      <c r="H12" s="202">
        <v>29.802544900000001</v>
      </c>
      <c r="I12" s="187">
        <v>0.73</v>
      </c>
      <c r="J12" s="203">
        <f t="shared" si="1"/>
        <v>0.76542277541577319</v>
      </c>
      <c r="K12" s="203">
        <f t="shared" si="2"/>
        <v>1.1745183171772036</v>
      </c>
      <c r="L12" s="186">
        <v>53.316113999999999</v>
      </c>
      <c r="M12" s="186">
        <v>39.766003400000002</v>
      </c>
      <c r="N12" s="190">
        <v>1.38</v>
      </c>
      <c r="O12" s="203">
        <f t="shared" si="22"/>
        <v>2925.832903426327</v>
      </c>
      <c r="P12" s="203">
        <f t="shared" si="3"/>
        <v>0.70551771749967518</v>
      </c>
      <c r="Q12" s="186">
        <v>5.0632910999999998</v>
      </c>
      <c r="R12" s="186">
        <v>27.448057599999999</v>
      </c>
      <c r="S12" s="188">
        <v>2.7</v>
      </c>
      <c r="T12" s="203">
        <f t="shared" si="4"/>
        <v>0.72899156445582169</v>
      </c>
      <c r="U12" s="203">
        <f t="shared" si="5"/>
        <v>0.96258244251625968</v>
      </c>
      <c r="V12" s="186">
        <v>4.3234292999999999</v>
      </c>
      <c r="W12" s="186">
        <v>28.655032200000001</v>
      </c>
      <c r="X12" s="188">
        <v>1.55</v>
      </c>
      <c r="Y12" s="203">
        <f t="shared" si="6"/>
        <v>0.72565841549260313</v>
      </c>
      <c r="Z12" s="203">
        <f t="shared" si="7"/>
        <v>1.2772359939897993</v>
      </c>
      <c r="AA12" s="186">
        <v>22.367536399999999</v>
      </c>
      <c r="AB12" s="186">
        <v>35.261695000000003</v>
      </c>
      <c r="AC12" s="188">
        <v>0.93</v>
      </c>
      <c r="AD12" s="203">
        <f t="shared" si="8"/>
        <v>0.68239936932885625</v>
      </c>
      <c r="AE12" s="203">
        <f t="shared" si="9"/>
        <v>0.86862740557702944</v>
      </c>
      <c r="AF12" s="186">
        <v>24.1042345</v>
      </c>
      <c r="AG12" s="186">
        <v>31.9086307</v>
      </c>
      <c r="AH12" s="190">
        <v>1.31</v>
      </c>
      <c r="AI12" s="203">
        <f t="shared" si="23"/>
        <v>1007.564383226376</v>
      </c>
      <c r="AJ12" s="203">
        <f t="shared" si="10"/>
        <v>0.85137139127715866</v>
      </c>
      <c r="AK12" s="186">
        <v>16.455505599999999</v>
      </c>
      <c r="AL12" s="186">
        <v>36.700096299999998</v>
      </c>
      <c r="AM12" s="188">
        <v>0.32</v>
      </c>
      <c r="AN12" s="203">
        <f t="shared" si="11"/>
        <v>0.9364111091194135</v>
      </c>
      <c r="AO12" s="203">
        <f t="shared" si="12"/>
        <v>0.91017910640982658</v>
      </c>
      <c r="AP12" s="186">
        <v>8.7576744000000009</v>
      </c>
      <c r="AQ12" s="186">
        <v>18.239236099999999</v>
      </c>
      <c r="AR12" s="188">
        <v>0.88</v>
      </c>
      <c r="AS12" s="203">
        <f t="shared" si="13"/>
        <v>1.2202280593221759</v>
      </c>
      <c r="AT12" s="203">
        <f t="shared" si="14"/>
        <v>0.93864900416182695</v>
      </c>
      <c r="AU12" s="186">
        <v>14.197064299999999</v>
      </c>
      <c r="AV12" s="186">
        <v>30.054704900000001</v>
      </c>
      <c r="AW12" s="190">
        <v>0.95</v>
      </c>
      <c r="AX12" s="203">
        <f t="shared" si="24"/>
        <v>405.35414908368381</v>
      </c>
      <c r="AY12" s="203">
        <f t="shared" si="15"/>
        <v>0.89715985838235557</v>
      </c>
      <c r="AZ12" s="186">
        <v>19.045463900000001</v>
      </c>
      <c r="BA12" s="186">
        <v>27.3461982</v>
      </c>
      <c r="BB12" s="188">
        <v>0.56999999999999995</v>
      </c>
      <c r="BC12" s="203">
        <f t="shared" si="16"/>
        <v>0.98475942362599822</v>
      </c>
      <c r="BD12" s="203">
        <f t="shared" si="17"/>
        <v>0.96376542459328562</v>
      </c>
      <c r="BE12" s="186">
        <v>3.6258007999999999</v>
      </c>
      <c r="BF12" s="186">
        <v>21.491128100000001</v>
      </c>
      <c r="BG12" s="190">
        <v>1.69</v>
      </c>
      <c r="BH12" s="203">
        <f t="shared" si="25"/>
        <v>131.68910858382139</v>
      </c>
      <c r="BI12" s="203">
        <f t="shared" si="18"/>
        <v>0.91796771250759979</v>
      </c>
      <c r="BJ12" s="186">
        <v>32.631578900000001</v>
      </c>
      <c r="BK12" s="186">
        <v>25.237470600000002</v>
      </c>
      <c r="BL12" s="190">
        <v>1.41</v>
      </c>
      <c r="BM12" s="203">
        <f t="shared" si="26"/>
        <v>1161.1893034996658</v>
      </c>
      <c r="BN12" s="203">
        <f t="shared" si="19"/>
        <v>0.83969067047624757</v>
      </c>
      <c r="BO12" s="186">
        <v>53.004100700000002</v>
      </c>
      <c r="BP12" s="186">
        <v>43.374472900000001</v>
      </c>
      <c r="BQ12" s="190">
        <v>3.72</v>
      </c>
      <c r="BR12" s="203">
        <f t="shared" si="27"/>
        <v>8552.3727373717993</v>
      </c>
      <c r="BS12" s="203">
        <f t="shared" si="20"/>
        <v>0.27770925544413455</v>
      </c>
    </row>
    <row r="13" spans="1:71" hidden="1">
      <c r="A13" s="201">
        <v>1969</v>
      </c>
      <c r="B13" s="186">
        <v>51.869086199999998</v>
      </c>
      <c r="C13" s="202">
        <v>32.509141300000003</v>
      </c>
      <c r="D13" s="189">
        <v>0.99</v>
      </c>
      <c r="E13" s="203">
        <f t="shared" si="21"/>
        <v>1669.3572578539033</v>
      </c>
      <c r="F13" s="203">
        <f t="shared" si="0"/>
        <v>0.80105261628411173</v>
      </c>
      <c r="G13" s="186">
        <v>14.1666667</v>
      </c>
      <c r="H13" s="202">
        <v>29.802544900000001</v>
      </c>
      <c r="I13" s="187">
        <v>0.73</v>
      </c>
      <c r="J13" s="203">
        <f t="shared" si="1"/>
        <v>0.76542277541577319</v>
      </c>
      <c r="K13" s="203">
        <f t="shared" si="2"/>
        <v>1.1745183171772036</v>
      </c>
      <c r="L13" s="186">
        <v>53.316113999999999</v>
      </c>
      <c r="M13" s="186">
        <v>39.766003400000002</v>
      </c>
      <c r="N13" s="190">
        <v>1.38</v>
      </c>
      <c r="O13" s="203">
        <f t="shared" si="22"/>
        <v>2925.832903426327</v>
      </c>
      <c r="P13" s="203">
        <f t="shared" si="3"/>
        <v>0.70551771749967518</v>
      </c>
      <c r="Q13" s="186">
        <v>5.0632910999999998</v>
      </c>
      <c r="R13" s="186">
        <v>27.448057599999999</v>
      </c>
      <c r="S13" s="188">
        <v>2.7</v>
      </c>
      <c r="T13" s="203">
        <f t="shared" si="4"/>
        <v>0.72899156445582169</v>
      </c>
      <c r="U13" s="203">
        <f t="shared" si="5"/>
        <v>0.96258244251625968</v>
      </c>
      <c r="V13" s="186">
        <v>4.3234292999999999</v>
      </c>
      <c r="W13" s="186">
        <v>28.655032200000001</v>
      </c>
      <c r="X13" s="188">
        <v>1.55</v>
      </c>
      <c r="Y13" s="203">
        <f t="shared" si="6"/>
        <v>0.72565841549260313</v>
      </c>
      <c r="Z13" s="203">
        <f t="shared" si="7"/>
        <v>1.2772359939897993</v>
      </c>
      <c r="AA13" s="186">
        <v>22.367536399999999</v>
      </c>
      <c r="AB13" s="186">
        <v>35.261695000000003</v>
      </c>
      <c r="AC13" s="188">
        <v>0.93</v>
      </c>
      <c r="AD13" s="203">
        <f t="shared" si="8"/>
        <v>0.68239936932885625</v>
      </c>
      <c r="AE13" s="203">
        <f t="shared" si="9"/>
        <v>0.86862740557702944</v>
      </c>
      <c r="AF13" s="186">
        <v>24.1042345</v>
      </c>
      <c r="AG13" s="186">
        <v>31.9086307</v>
      </c>
      <c r="AH13" s="190">
        <v>1.31</v>
      </c>
      <c r="AI13" s="203">
        <f t="shared" si="23"/>
        <v>1007.564383226376</v>
      </c>
      <c r="AJ13" s="203">
        <f t="shared" si="10"/>
        <v>0.85137139127715866</v>
      </c>
      <c r="AK13" s="186">
        <v>16.455505599999999</v>
      </c>
      <c r="AL13" s="186">
        <v>36.700096299999998</v>
      </c>
      <c r="AM13" s="188">
        <v>0.32</v>
      </c>
      <c r="AN13" s="203">
        <f t="shared" si="11"/>
        <v>0.9364111091194135</v>
      </c>
      <c r="AO13" s="203">
        <f t="shared" si="12"/>
        <v>0.91017910640982658</v>
      </c>
      <c r="AP13" s="186">
        <v>8.7576744000000009</v>
      </c>
      <c r="AQ13" s="186">
        <v>18.239236099999999</v>
      </c>
      <c r="AR13" s="188">
        <v>0.88</v>
      </c>
      <c r="AS13" s="203">
        <f t="shared" si="13"/>
        <v>1.2202280593221759</v>
      </c>
      <c r="AT13" s="203">
        <f t="shared" si="14"/>
        <v>0.93864900416182695</v>
      </c>
      <c r="AU13" s="186">
        <v>14.197064299999999</v>
      </c>
      <c r="AV13" s="186">
        <v>30.054704900000001</v>
      </c>
      <c r="AW13" s="190">
        <v>0.95</v>
      </c>
      <c r="AX13" s="203">
        <f t="shared" si="24"/>
        <v>405.35414908368381</v>
      </c>
      <c r="AY13" s="203">
        <f t="shared" si="15"/>
        <v>0.89715985838235557</v>
      </c>
      <c r="AZ13" s="186">
        <v>19.045463900000001</v>
      </c>
      <c r="BA13" s="186">
        <v>27.3461982</v>
      </c>
      <c r="BB13" s="188">
        <v>0.56999999999999995</v>
      </c>
      <c r="BC13" s="203">
        <f t="shared" si="16"/>
        <v>0.98475942362599822</v>
      </c>
      <c r="BD13" s="203">
        <f t="shared" si="17"/>
        <v>0.96376542459328562</v>
      </c>
      <c r="BE13" s="186">
        <v>3.6258007999999999</v>
      </c>
      <c r="BF13" s="186">
        <v>21.491128100000001</v>
      </c>
      <c r="BG13" s="190">
        <v>1.69</v>
      </c>
      <c r="BH13" s="203">
        <f t="shared" si="25"/>
        <v>131.68910858382139</v>
      </c>
      <c r="BI13" s="203">
        <f t="shared" si="18"/>
        <v>0.91796771250759979</v>
      </c>
      <c r="BJ13" s="99">
        <v>32.631578900000008</v>
      </c>
      <c r="BK13" s="99">
        <v>25.237470600000009</v>
      </c>
      <c r="BL13" s="190">
        <v>1.41</v>
      </c>
      <c r="BM13" s="203">
        <f t="shared" si="26"/>
        <v>1161.1893034996663</v>
      </c>
      <c r="BN13" s="203">
        <f t="shared" si="19"/>
        <v>0.83969067047624757</v>
      </c>
      <c r="BO13" s="186">
        <v>53.004100700000002</v>
      </c>
      <c r="BP13" s="186">
        <v>43.374472900000001</v>
      </c>
      <c r="BQ13" s="190">
        <v>3.72</v>
      </c>
      <c r="BR13" s="203">
        <f t="shared" si="27"/>
        <v>8552.3727373717993</v>
      </c>
      <c r="BS13" s="203">
        <f t="shared" si="20"/>
        <v>0.27770925544413455</v>
      </c>
    </row>
    <row r="14" spans="1:71" hidden="1">
      <c r="A14" s="201">
        <v>1970</v>
      </c>
      <c r="B14" s="186">
        <v>51.869086199999998</v>
      </c>
      <c r="C14" s="202">
        <v>32.509141300000003</v>
      </c>
      <c r="D14" s="189">
        <v>0.99</v>
      </c>
      <c r="E14" s="203">
        <f t="shared" si="21"/>
        <v>1669.3572578539033</v>
      </c>
      <c r="F14" s="203">
        <f t="shared" si="0"/>
        <v>0.80105261628411173</v>
      </c>
      <c r="G14" s="186">
        <v>14.1666667</v>
      </c>
      <c r="H14" s="202">
        <v>29.802544900000001</v>
      </c>
      <c r="I14" s="187">
        <v>0.73</v>
      </c>
      <c r="J14" s="203">
        <f t="shared" si="1"/>
        <v>0.76542277541577319</v>
      </c>
      <c r="K14" s="203">
        <f t="shared" si="2"/>
        <v>1.1745183171772036</v>
      </c>
      <c r="L14" s="186">
        <v>53.316113999999999</v>
      </c>
      <c r="M14" s="186">
        <v>39.766003400000002</v>
      </c>
      <c r="N14" s="190">
        <v>1.38</v>
      </c>
      <c r="O14" s="203">
        <f t="shared" si="22"/>
        <v>2925.832903426327</v>
      </c>
      <c r="P14" s="203">
        <f t="shared" si="3"/>
        <v>0.70551771749967518</v>
      </c>
      <c r="Q14" s="186">
        <v>5.0632910999999998</v>
      </c>
      <c r="R14" s="186">
        <v>27.448057599999999</v>
      </c>
      <c r="S14" s="188">
        <v>2.7</v>
      </c>
      <c r="T14" s="203">
        <f t="shared" si="4"/>
        <v>0.72899156445582169</v>
      </c>
      <c r="U14" s="203">
        <f t="shared" si="5"/>
        <v>0.96258244251625968</v>
      </c>
      <c r="V14" s="186">
        <v>4.3234292999999999</v>
      </c>
      <c r="W14" s="186">
        <v>28.655032200000001</v>
      </c>
      <c r="X14" s="188">
        <v>1.55</v>
      </c>
      <c r="Y14" s="203">
        <f t="shared" si="6"/>
        <v>0.72565841549260313</v>
      </c>
      <c r="Z14" s="203">
        <f t="shared" si="7"/>
        <v>1.2772359939897993</v>
      </c>
      <c r="AA14" s="186">
        <v>22.367536399999999</v>
      </c>
      <c r="AB14" s="186">
        <v>35.261695000000003</v>
      </c>
      <c r="AC14" s="188">
        <v>0.93</v>
      </c>
      <c r="AD14" s="203">
        <f t="shared" si="8"/>
        <v>0.68239936932885625</v>
      </c>
      <c r="AE14" s="203">
        <f t="shared" si="9"/>
        <v>0.86862740557702944</v>
      </c>
      <c r="AF14" s="186">
        <v>24.1042345</v>
      </c>
      <c r="AG14" s="186">
        <v>31.9086307</v>
      </c>
      <c r="AH14" s="190">
        <v>1.31</v>
      </c>
      <c r="AI14" s="203">
        <f t="shared" si="23"/>
        <v>1007.564383226376</v>
      </c>
      <c r="AJ14" s="203">
        <f t="shared" si="10"/>
        <v>0.85137139127715866</v>
      </c>
      <c r="AK14" s="186">
        <v>16.455505599999999</v>
      </c>
      <c r="AL14" s="186">
        <v>36.700096299999998</v>
      </c>
      <c r="AM14" s="188">
        <v>0.32</v>
      </c>
      <c r="AN14" s="203">
        <f t="shared" si="11"/>
        <v>0.9364111091194135</v>
      </c>
      <c r="AO14" s="203">
        <f t="shared" si="12"/>
        <v>0.91017910640982658</v>
      </c>
      <c r="AP14" s="186">
        <v>8.7576744000000009</v>
      </c>
      <c r="AQ14" s="186">
        <v>18.239236099999999</v>
      </c>
      <c r="AR14" s="188">
        <v>0.88</v>
      </c>
      <c r="AS14" s="203">
        <f t="shared" si="13"/>
        <v>1.2202280593221759</v>
      </c>
      <c r="AT14" s="203">
        <f t="shared" si="14"/>
        <v>0.93864900416182695</v>
      </c>
      <c r="AU14" s="186">
        <v>14.197064299999999</v>
      </c>
      <c r="AV14" s="186">
        <v>30.054704900000001</v>
      </c>
      <c r="AW14" s="190">
        <v>0.95</v>
      </c>
      <c r="AX14" s="203">
        <f t="shared" si="24"/>
        <v>405.35414908368381</v>
      </c>
      <c r="AY14" s="203">
        <f t="shared" si="15"/>
        <v>0.89715985838235557</v>
      </c>
      <c r="AZ14" s="186">
        <v>19.045463900000001</v>
      </c>
      <c r="BA14" s="186">
        <v>27.3461982</v>
      </c>
      <c r="BB14" s="188">
        <v>0.56999999999999995</v>
      </c>
      <c r="BC14" s="203">
        <f t="shared" si="16"/>
        <v>0.98475942362599822</v>
      </c>
      <c r="BD14" s="203">
        <f t="shared" si="17"/>
        <v>0.96376542459328562</v>
      </c>
      <c r="BE14" s="186">
        <v>3.6258007999999999</v>
      </c>
      <c r="BF14" s="186">
        <v>21.491128100000001</v>
      </c>
      <c r="BG14" s="190">
        <v>1.69</v>
      </c>
      <c r="BH14" s="203">
        <f t="shared" si="25"/>
        <v>131.68910858382139</v>
      </c>
      <c r="BI14" s="203">
        <f t="shared" si="18"/>
        <v>0.91796771250759979</v>
      </c>
      <c r="BJ14" s="186">
        <v>31.997379300000006</v>
      </c>
      <c r="BK14" s="186">
        <v>24.595194140000007</v>
      </c>
      <c r="BL14" s="190">
        <v>1.41</v>
      </c>
      <c r="BM14" s="203">
        <f t="shared" si="26"/>
        <v>1109.644275755152</v>
      </c>
      <c r="BN14" s="203">
        <f t="shared" si="19"/>
        <v>0.84360984632797664</v>
      </c>
      <c r="BO14" s="186">
        <v>53.004100700000002</v>
      </c>
      <c r="BP14" s="186">
        <v>43.374472900000001</v>
      </c>
      <c r="BQ14" s="190">
        <v>3.72</v>
      </c>
      <c r="BR14" s="203">
        <f t="shared" si="27"/>
        <v>8552.3727373717993</v>
      </c>
      <c r="BS14" s="203">
        <f t="shared" si="20"/>
        <v>0.27770925544413455</v>
      </c>
    </row>
    <row r="15" spans="1:71" hidden="1">
      <c r="A15" s="201">
        <v>1971</v>
      </c>
      <c r="B15" s="186">
        <v>51.869086199999998</v>
      </c>
      <c r="C15" s="202">
        <v>32.509141300000003</v>
      </c>
      <c r="D15" s="187">
        <v>0.99</v>
      </c>
      <c r="E15" s="203">
        <f t="shared" si="21"/>
        <v>1669.3572578539033</v>
      </c>
      <c r="F15" s="203">
        <f t="shared" si="0"/>
        <v>0.80105261628411173</v>
      </c>
      <c r="G15" s="186">
        <v>14.1666667</v>
      </c>
      <c r="H15" s="202">
        <v>29.802544900000001</v>
      </c>
      <c r="I15" s="205">
        <v>0.73</v>
      </c>
      <c r="J15" s="203">
        <f t="shared" si="1"/>
        <v>0.76542277541577319</v>
      </c>
      <c r="K15" s="203">
        <f t="shared" si="2"/>
        <v>1.1745183171772036</v>
      </c>
      <c r="L15" s="99">
        <v>53.316114000000006</v>
      </c>
      <c r="M15" s="99">
        <v>39.766003400000024</v>
      </c>
      <c r="N15" s="188">
        <v>1.38</v>
      </c>
      <c r="O15" s="203">
        <f t="shared" si="22"/>
        <v>2925.8329034263288</v>
      </c>
      <c r="P15" s="203">
        <f t="shared" si="3"/>
        <v>0.70551771749967518</v>
      </c>
      <c r="Q15" s="186">
        <v>5.0632910999999998</v>
      </c>
      <c r="R15" s="186">
        <v>27.448057599999999</v>
      </c>
      <c r="S15" s="206">
        <v>2.7</v>
      </c>
      <c r="T15" s="203">
        <f t="shared" si="4"/>
        <v>0.72899156445582169</v>
      </c>
      <c r="U15" s="203">
        <f t="shared" si="5"/>
        <v>0.96258244251625968</v>
      </c>
      <c r="V15" s="186">
        <v>4.3234292999999999</v>
      </c>
      <c r="W15" s="186">
        <v>28.655032200000001</v>
      </c>
      <c r="X15" s="206">
        <v>1.55</v>
      </c>
      <c r="Y15" s="203">
        <f t="shared" si="6"/>
        <v>0.72565841549260313</v>
      </c>
      <c r="Z15" s="203">
        <f t="shared" si="7"/>
        <v>1.2772359939897993</v>
      </c>
      <c r="AA15" s="186">
        <v>22.367536399999999</v>
      </c>
      <c r="AB15" s="186">
        <v>35.261695000000003</v>
      </c>
      <c r="AC15" s="206">
        <v>0.93</v>
      </c>
      <c r="AD15" s="203">
        <f t="shared" si="8"/>
        <v>0.68239936932885625</v>
      </c>
      <c r="AE15" s="203">
        <f t="shared" si="9"/>
        <v>0.86862740557702944</v>
      </c>
      <c r="AF15" s="186">
        <v>24.1042345</v>
      </c>
      <c r="AG15" s="186">
        <v>31.9086307</v>
      </c>
      <c r="AH15" s="188">
        <v>1.31</v>
      </c>
      <c r="AI15" s="203">
        <f t="shared" si="23"/>
        <v>1007.564383226376</v>
      </c>
      <c r="AJ15" s="203">
        <f t="shared" si="10"/>
        <v>0.85137139127715866</v>
      </c>
      <c r="AK15" s="186">
        <v>16.455505599999999</v>
      </c>
      <c r="AL15" s="186">
        <v>36.700096299999998</v>
      </c>
      <c r="AM15" s="206">
        <v>0.32</v>
      </c>
      <c r="AN15" s="203">
        <f t="shared" si="11"/>
        <v>0.9364111091194135</v>
      </c>
      <c r="AO15" s="203">
        <f t="shared" si="12"/>
        <v>0.91017910640982658</v>
      </c>
      <c r="AP15" s="186">
        <v>8.7576744000000009</v>
      </c>
      <c r="AQ15" s="186">
        <v>18.239236099999999</v>
      </c>
      <c r="AR15" s="206">
        <v>0.88</v>
      </c>
      <c r="AS15" s="203">
        <f t="shared" si="13"/>
        <v>1.2202280593221759</v>
      </c>
      <c r="AT15" s="203">
        <f t="shared" si="14"/>
        <v>0.93864900416182695</v>
      </c>
      <c r="AU15" s="186">
        <v>14.197064299999999</v>
      </c>
      <c r="AV15" s="186">
        <v>30.054704900000001</v>
      </c>
      <c r="AW15" s="188">
        <v>0.95</v>
      </c>
      <c r="AX15" s="203">
        <f t="shared" si="24"/>
        <v>405.35414908368381</v>
      </c>
      <c r="AY15" s="203">
        <f t="shared" si="15"/>
        <v>0.89715985838235557</v>
      </c>
      <c r="AZ15" s="186">
        <v>19.045463900000001</v>
      </c>
      <c r="BA15" s="186">
        <v>27.3461982</v>
      </c>
      <c r="BB15" s="188">
        <v>0.56999999999999995</v>
      </c>
      <c r="BC15" s="203">
        <f t="shared" si="16"/>
        <v>0.98475942362599822</v>
      </c>
      <c r="BD15" s="203">
        <f t="shared" si="17"/>
        <v>0.96376542459328562</v>
      </c>
      <c r="BE15" s="186">
        <v>3.6258007999999999</v>
      </c>
      <c r="BF15" s="186">
        <v>21.491128100000001</v>
      </c>
      <c r="BG15" s="188">
        <v>1.69</v>
      </c>
      <c r="BH15" s="203">
        <f t="shared" si="25"/>
        <v>131.68910858382139</v>
      </c>
      <c r="BI15" s="203">
        <f t="shared" si="18"/>
        <v>0.91796771250759979</v>
      </c>
      <c r="BJ15" s="186">
        <v>31.363179700000003</v>
      </c>
      <c r="BK15" s="186">
        <v>23.952917680000006</v>
      </c>
      <c r="BL15" s="188">
        <v>1.41</v>
      </c>
      <c r="BM15" s="203">
        <f t="shared" si="26"/>
        <v>1059.2479227673778</v>
      </c>
      <c r="BN15" s="203">
        <f t="shared" si="19"/>
        <v>0.84744168381623808</v>
      </c>
      <c r="BO15" s="186">
        <v>53.004100700000002</v>
      </c>
      <c r="BP15" s="186">
        <v>43.374472900000001</v>
      </c>
      <c r="BQ15" s="188">
        <v>3.72</v>
      </c>
      <c r="BR15" s="203">
        <f t="shared" si="27"/>
        <v>8552.3727373717993</v>
      </c>
      <c r="BS15" s="203">
        <f t="shared" si="20"/>
        <v>0.27770925544413455</v>
      </c>
    </row>
    <row r="16" spans="1:71" hidden="1">
      <c r="A16" s="201">
        <v>1972</v>
      </c>
      <c r="B16" s="186">
        <v>51.869086199999998</v>
      </c>
      <c r="C16" s="202">
        <v>32.509141300000003</v>
      </c>
      <c r="D16" s="187">
        <v>1.18</v>
      </c>
      <c r="E16" s="203">
        <f t="shared" si="21"/>
        <v>1989.7389538056625</v>
      </c>
      <c r="F16" s="203">
        <f t="shared" si="0"/>
        <v>0.7766927068795858</v>
      </c>
      <c r="G16" s="186">
        <v>14.1666667</v>
      </c>
      <c r="H16" s="202">
        <v>29.802544900000001</v>
      </c>
      <c r="I16" s="205">
        <v>0.81</v>
      </c>
      <c r="J16" s="203">
        <f t="shared" si="1"/>
        <v>0.76542277541577319</v>
      </c>
      <c r="K16" s="203">
        <f t="shared" si="2"/>
        <v>1.1745183171772036</v>
      </c>
      <c r="L16" s="186">
        <v>52.206477450000001</v>
      </c>
      <c r="M16" s="186">
        <v>38.493313550000011</v>
      </c>
      <c r="N16" s="188">
        <v>1.48</v>
      </c>
      <c r="O16" s="203">
        <f t="shared" si="22"/>
        <v>2974.2084526193053</v>
      </c>
      <c r="P16" s="203">
        <f t="shared" si="3"/>
        <v>0.70183952985467146</v>
      </c>
      <c r="Q16" s="186">
        <v>5.0632910999999998</v>
      </c>
      <c r="R16" s="186">
        <v>27.448057599999999</v>
      </c>
      <c r="S16" s="206">
        <v>2.63</v>
      </c>
      <c r="T16" s="203">
        <f t="shared" si="4"/>
        <v>0.72899156445582169</v>
      </c>
      <c r="U16" s="203">
        <f t="shared" si="5"/>
        <v>0.96258244251625968</v>
      </c>
      <c r="V16" s="186">
        <v>4.3234292999999999</v>
      </c>
      <c r="W16" s="186">
        <v>28.655032200000001</v>
      </c>
      <c r="X16" s="206">
        <v>1.78</v>
      </c>
      <c r="Y16" s="203">
        <f t="shared" si="6"/>
        <v>0.72565841549260313</v>
      </c>
      <c r="Z16" s="203">
        <f t="shared" si="7"/>
        <v>1.2772359939897993</v>
      </c>
      <c r="AA16" s="186">
        <v>22.367536399999999</v>
      </c>
      <c r="AB16" s="186">
        <v>35.261695000000003</v>
      </c>
      <c r="AC16" s="206">
        <v>0.93</v>
      </c>
      <c r="AD16" s="203">
        <f t="shared" si="8"/>
        <v>0.68239936932885625</v>
      </c>
      <c r="AE16" s="203">
        <f t="shared" si="9"/>
        <v>0.86862740557702944</v>
      </c>
      <c r="AF16" s="186">
        <v>24.1042345</v>
      </c>
      <c r="AG16" s="186">
        <v>31.9086307</v>
      </c>
      <c r="AH16" s="188">
        <v>1.4</v>
      </c>
      <c r="AI16" s="203">
        <f t="shared" si="23"/>
        <v>1076.7863637533787</v>
      </c>
      <c r="AJ16" s="203">
        <f t="shared" si="10"/>
        <v>0.84610816558185065</v>
      </c>
      <c r="AK16" s="186">
        <v>16.455505599999999</v>
      </c>
      <c r="AL16" s="186">
        <v>36.700096299999998</v>
      </c>
      <c r="AM16" s="206">
        <v>0.6</v>
      </c>
      <c r="AN16" s="203">
        <f t="shared" si="11"/>
        <v>0.9364111091194135</v>
      </c>
      <c r="AO16" s="203">
        <f t="shared" si="12"/>
        <v>0.91017910640982658</v>
      </c>
      <c r="AP16" s="186">
        <v>8.7576744000000009</v>
      </c>
      <c r="AQ16" s="186">
        <v>18.239236099999999</v>
      </c>
      <c r="AR16" s="206">
        <v>1.1200000000000001</v>
      </c>
      <c r="AS16" s="203">
        <f t="shared" si="13"/>
        <v>1.2202280593221759</v>
      </c>
      <c r="AT16" s="203">
        <f t="shared" si="14"/>
        <v>0.93864900416182695</v>
      </c>
      <c r="AU16" s="186">
        <v>14.197064299999999</v>
      </c>
      <c r="AV16" s="186">
        <v>30.054704900000001</v>
      </c>
      <c r="AW16" s="188">
        <v>1.02</v>
      </c>
      <c r="AX16" s="203">
        <f t="shared" si="24"/>
        <v>435.22234954248154</v>
      </c>
      <c r="AY16" s="203">
        <f t="shared" si="15"/>
        <v>0.89488885892625025</v>
      </c>
      <c r="AZ16" s="186">
        <v>19.045463900000001</v>
      </c>
      <c r="BA16" s="186">
        <v>27.3461982</v>
      </c>
      <c r="BB16" s="188">
        <v>0.56999999999999995</v>
      </c>
      <c r="BC16" s="203">
        <f t="shared" si="16"/>
        <v>0.98475942362599822</v>
      </c>
      <c r="BD16" s="203">
        <f t="shared" si="17"/>
        <v>0.96376542459328562</v>
      </c>
      <c r="BE16" s="186">
        <v>3.6258007999999999</v>
      </c>
      <c r="BF16" s="186">
        <v>21.491128100000001</v>
      </c>
      <c r="BG16" s="188">
        <v>1.87</v>
      </c>
      <c r="BH16" s="203">
        <f t="shared" si="25"/>
        <v>145.71516748624026</v>
      </c>
      <c r="BI16" s="203">
        <f t="shared" si="18"/>
        <v>0.9169012548151575</v>
      </c>
      <c r="BJ16" s="186">
        <v>30.728980100000005</v>
      </c>
      <c r="BK16" s="186">
        <v>23.310641220000004</v>
      </c>
      <c r="BL16" s="188">
        <v>2.21</v>
      </c>
      <c r="BM16" s="203">
        <f t="shared" si="26"/>
        <v>1583.05002867044</v>
      </c>
      <c r="BN16" s="203">
        <f t="shared" si="19"/>
        <v>0.80761490217756493</v>
      </c>
      <c r="BO16" s="186">
        <v>53.004100700000002</v>
      </c>
      <c r="BP16" s="186">
        <v>43.374472900000001</v>
      </c>
      <c r="BQ16" s="188">
        <v>4.0199999999999996</v>
      </c>
      <c r="BR16" s="203">
        <f t="shared" si="27"/>
        <v>9242.0802161921056</v>
      </c>
      <c r="BS16" s="203">
        <f t="shared" si="20"/>
        <v>0.22526802077941629</v>
      </c>
    </row>
    <row r="17" spans="1:159" hidden="1">
      <c r="A17" s="201">
        <v>1973</v>
      </c>
      <c r="B17" s="186">
        <v>51.869086199999998</v>
      </c>
      <c r="C17" s="202">
        <v>32.509141300000003</v>
      </c>
      <c r="D17" s="187">
        <v>1.2</v>
      </c>
      <c r="E17" s="203">
        <f t="shared" si="21"/>
        <v>2023.4633428532161</v>
      </c>
      <c r="F17" s="203">
        <f t="shared" si="0"/>
        <v>0.77412850588963578</v>
      </c>
      <c r="G17" s="186">
        <v>14.1666667</v>
      </c>
      <c r="H17" s="202">
        <v>29.802544900000001</v>
      </c>
      <c r="I17" s="205">
        <v>0.85</v>
      </c>
      <c r="J17" s="203">
        <f t="shared" si="1"/>
        <v>0.76542277541577319</v>
      </c>
      <c r="K17" s="203">
        <f t="shared" si="2"/>
        <v>1.1745183171772036</v>
      </c>
      <c r="L17" s="186">
        <v>51.096840900000004</v>
      </c>
      <c r="M17" s="186">
        <v>37.220623700000004</v>
      </c>
      <c r="N17" s="188">
        <v>1.66</v>
      </c>
      <c r="O17" s="203">
        <f t="shared" si="22"/>
        <v>3157.0814370801318</v>
      </c>
      <c r="P17" s="203">
        <f t="shared" si="3"/>
        <v>0.68793496105348806</v>
      </c>
      <c r="Q17" s="186">
        <v>5.0632910999999998</v>
      </c>
      <c r="R17" s="186">
        <v>27.448057599999999</v>
      </c>
      <c r="S17" s="206">
        <v>2.52</v>
      </c>
      <c r="T17" s="203">
        <f t="shared" si="4"/>
        <v>0.72899156445582169</v>
      </c>
      <c r="U17" s="203">
        <f t="shared" si="5"/>
        <v>0.96258244251625968</v>
      </c>
      <c r="V17" s="186">
        <v>4.3234292999999999</v>
      </c>
      <c r="W17" s="186">
        <v>28.655032200000001</v>
      </c>
      <c r="X17" s="206">
        <v>1.89</v>
      </c>
      <c r="Y17" s="203">
        <f t="shared" si="6"/>
        <v>0.72565841549260313</v>
      </c>
      <c r="Z17" s="203">
        <f t="shared" si="7"/>
        <v>1.2772359939897993</v>
      </c>
      <c r="AA17" s="186">
        <v>22.367536399999999</v>
      </c>
      <c r="AB17" s="186">
        <v>35.261695000000003</v>
      </c>
      <c r="AC17" s="206">
        <v>0.98</v>
      </c>
      <c r="AD17" s="203">
        <f t="shared" si="8"/>
        <v>0.68239936932885625</v>
      </c>
      <c r="AE17" s="203">
        <f t="shared" si="9"/>
        <v>0.86862740557702944</v>
      </c>
      <c r="AF17" s="99">
        <v>24.104234500000008</v>
      </c>
      <c r="AG17" s="99">
        <v>31.908630700000003</v>
      </c>
      <c r="AH17" s="188">
        <v>1.45</v>
      </c>
      <c r="AI17" s="203">
        <f t="shared" si="23"/>
        <v>1115.2430196017142</v>
      </c>
      <c r="AJ17" s="203">
        <f t="shared" si="10"/>
        <v>0.84318415130667956</v>
      </c>
      <c r="AK17" s="186">
        <v>16.455505599999999</v>
      </c>
      <c r="AL17" s="186">
        <v>36.700096299999998</v>
      </c>
      <c r="AM17" s="206">
        <v>0.33</v>
      </c>
      <c r="AN17" s="203">
        <f t="shared" si="11"/>
        <v>0.9364111091194135</v>
      </c>
      <c r="AO17" s="203">
        <f t="shared" si="12"/>
        <v>0.91017910640982658</v>
      </c>
      <c r="AP17" s="186">
        <v>8.7576744000000009</v>
      </c>
      <c r="AQ17" s="186">
        <v>18.239236099999999</v>
      </c>
      <c r="AR17" s="206">
        <v>1.33</v>
      </c>
      <c r="AS17" s="203">
        <f t="shared" si="13"/>
        <v>1.2202280593221759</v>
      </c>
      <c r="AT17" s="203">
        <f t="shared" si="14"/>
        <v>0.93864900416182695</v>
      </c>
      <c r="AU17" s="186">
        <v>14.197064299999999</v>
      </c>
      <c r="AV17" s="186">
        <v>30.054704900000001</v>
      </c>
      <c r="AW17" s="188">
        <v>1.18</v>
      </c>
      <c r="AX17" s="203">
        <f t="shared" si="24"/>
        <v>503.49252201973354</v>
      </c>
      <c r="AY17" s="203">
        <f t="shared" si="15"/>
        <v>0.88969800302658109</v>
      </c>
      <c r="AZ17" s="186">
        <v>19.045463900000001</v>
      </c>
      <c r="BA17" s="186">
        <v>27.3461982</v>
      </c>
      <c r="BB17" s="188">
        <v>0.56999999999999995</v>
      </c>
      <c r="BC17" s="203">
        <f t="shared" si="16"/>
        <v>0.98475942362599822</v>
      </c>
      <c r="BD17" s="203">
        <f t="shared" si="17"/>
        <v>0.96376542459328562</v>
      </c>
      <c r="BE17" s="186">
        <v>3.6258007999999999</v>
      </c>
      <c r="BF17" s="186">
        <v>21.491128100000001</v>
      </c>
      <c r="BG17" s="188">
        <v>2</v>
      </c>
      <c r="BH17" s="203">
        <f t="shared" si="25"/>
        <v>155.84509891576496</v>
      </c>
      <c r="BI17" s="203">
        <f t="shared" si="18"/>
        <v>0.9161310353706158</v>
      </c>
      <c r="BJ17" s="186">
        <v>30.094780500000002</v>
      </c>
      <c r="BK17" s="186">
        <v>22.668364760000003</v>
      </c>
      <c r="BL17" s="188">
        <v>2</v>
      </c>
      <c r="BM17" s="203">
        <f t="shared" si="26"/>
        <v>1364.3989234922706</v>
      </c>
      <c r="BN17" s="203">
        <f t="shared" si="19"/>
        <v>0.82423982545077734</v>
      </c>
      <c r="BO17" s="186">
        <v>53.004100700000002</v>
      </c>
      <c r="BP17" s="186">
        <v>43.374472900000001</v>
      </c>
      <c r="BQ17" s="188">
        <v>4.32</v>
      </c>
      <c r="BR17" s="203">
        <f t="shared" si="27"/>
        <v>9931.7876950124137</v>
      </c>
      <c r="BS17" s="203">
        <f t="shared" si="20"/>
        <v>0.17282678611469784</v>
      </c>
    </row>
    <row r="18" spans="1:159" hidden="1">
      <c r="A18" s="201">
        <v>1974</v>
      </c>
      <c r="B18" s="186">
        <v>51.869086199999998</v>
      </c>
      <c r="C18" s="202">
        <v>32.509141300000003</v>
      </c>
      <c r="D18" s="187">
        <v>1.29</v>
      </c>
      <c r="E18" s="203">
        <f t="shared" si="21"/>
        <v>2175.2230935672073</v>
      </c>
      <c r="F18" s="203">
        <f t="shared" si="0"/>
        <v>0.76258960143486032</v>
      </c>
      <c r="G18" s="186">
        <v>14.1666667</v>
      </c>
      <c r="H18" s="202">
        <v>29.802544900000001</v>
      </c>
      <c r="I18" s="205">
        <v>1.04</v>
      </c>
      <c r="J18" s="203">
        <f t="shared" si="1"/>
        <v>0.76542277541577319</v>
      </c>
      <c r="K18" s="203">
        <f t="shared" si="2"/>
        <v>1.1745183171772036</v>
      </c>
      <c r="L18" s="186">
        <v>49.987204349999999</v>
      </c>
      <c r="M18" s="186">
        <v>35.947933849999998</v>
      </c>
      <c r="N18" s="188">
        <v>2.0099999999999998</v>
      </c>
      <c r="O18" s="203">
        <f t="shared" si="22"/>
        <v>3611.8427977936663</v>
      </c>
      <c r="P18" s="203">
        <f t="shared" si="3"/>
        <v>0.65335762505821127</v>
      </c>
      <c r="Q18" s="186">
        <v>5.0632910999999998</v>
      </c>
      <c r="R18" s="186">
        <v>27.448057599999999</v>
      </c>
      <c r="S18" s="206">
        <v>2.6</v>
      </c>
      <c r="T18" s="203">
        <f t="shared" si="4"/>
        <v>0.72899156445582169</v>
      </c>
      <c r="U18" s="203">
        <f t="shared" si="5"/>
        <v>0.96258244251625968</v>
      </c>
      <c r="V18" s="186">
        <v>4.3234292999999999</v>
      </c>
      <c r="W18" s="186">
        <v>28.655032200000001</v>
      </c>
      <c r="X18" s="206">
        <v>2.13</v>
      </c>
      <c r="Y18" s="203">
        <f t="shared" si="6"/>
        <v>0.72565841549260313</v>
      </c>
      <c r="Z18" s="203">
        <f t="shared" si="7"/>
        <v>1.2772359939897993</v>
      </c>
      <c r="AA18" s="186">
        <v>22.367536399999999</v>
      </c>
      <c r="AB18" s="186">
        <v>35.261695000000003</v>
      </c>
      <c r="AC18" s="206">
        <v>1.06</v>
      </c>
      <c r="AD18" s="203">
        <f t="shared" si="8"/>
        <v>0.68239936932885625</v>
      </c>
      <c r="AE18" s="203">
        <f t="shared" si="9"/>
        <v>0.86862740557702944</v>
      </c>
      <c r="AF18" s="186">
        <v>24.157759460000005</v>
      </c>
      <c r="AG18" s="186">
        <v>30.577053560000003</v>
      </c>
      <c r="AH18" s="188">
        <v>1.59</v>
      </c>
      <c r="AI18" s="203">
        <f t="shared" si="23"/>
        <v>1174.4902367878469</v>
      </c>
      <c r="AJ18" s="203">
        <f t="shared" si="10"/>
        <v>0.83867934700181135</v>
      </c>
      <c r="AK18" s="186">
        <v>16.455505599999999</v>
      </c>
      <c r="AL18" s="186">
        <v>36.700096299999998</v>
      </c>
      <c r="AM18" s="206">
        <v>0.32</v>
      </c>
      <c r="AN18" s="203">
        <f t="shared" si="11"/>
        <v>0.9364111091194135</v>
      </c>
      <c r="AO18" s="203">
        <f t="shared" si="12"/>
        <v>0.91017910640982658</v>
      </c>
      <c r="AP18" s="186">
        <v>8.7576744000000009</v>
      </c>
      <c r="AQ18" s="186">
        <v>18.239236099999999</v>
      </c>
      <c r="AR18" s="206">
        <v>1.41</v>
      </c>
      <c r="AS18" s="203">
        <f t="shared" si="13"/>
        <v>1.2202280593221759</v>
      </c>
      <c r="AT18" s="203">
        <f t="shared" si="14"/>
        <v>0.93864900416182695</v>
      </c>
      <c r="AU18" s="186">
        <v>14.197064299999999</v>
      </c>
      <c r="AV18" s="186">
        <v>30.054704900000001</v>
      </c>
      <c r="AW18" s="188">
        <v>1.29</v>
      </c>
      <c r="AX18" s="203">
        <f t="shared" si="24"/>
        <v>550.4282655978443</v>
      </c>
      <c r="AY18" s="203">
        <f t="shared" si="15"/>
        <v>0.88612928959555848</v>
      </c>
      <c r="AZ18" s="186">
        <v>19.045463900000001</v>
      </c>
      <c r="BA18" s="186">
        <v>27.3461982</v>
      </c>
      <c r="BB18" s="188">
        <v>0.56999999999999995</v>
      </c>
      <c r="BC18" s="203">
        <f t="shared" si="16"/>
        <v>0.98475942362599822</v>
      </c>
      <c r="BD18" s="203">
        <f t="shared" si="17"/>
        <v>0.96376542459328562</v>
      </c>
      <c r="BE18" s="186">
        <v>3.6258007999999999</v>
      </c>
      <c r="BF18" s="186">
        <v>21.491128100000001</v>
      </c>
      <c r="BG18" s="188">
        <v>3.33</v>
      </c>
      <c r="BH18" s="203">
        <f t="shared" si="25"/>
        <v>259.48208969474865</v>
      </c>
      <c r="BI18" s="203">
        <f t="shared" si="18"/>
        <v>0.90825109797645864</v>
      </c>
      <c r="BJ18" s="320">
        <v>32.833959999999998</v>
      </c>
      <c r="BK18" s="319">
        <v>22.929919999999999</v>
      </c>
      <c r="BL18" s="188">
        <v>2.14</v>
      </c>
      <c r="BM18" s="203">
        <f t="shared" si="26"/>
        <v>1611.163362818048</v>
      </c>
      <c r="BN18" s="203">
        <f t="shared" si="19"/>
        <v>0.80547733226783447</v>
      </c>
      <c r="BO18" s="320">
        <v>54.624639999999999</v>
      </c>
      <c r="BP18" s="319">
        <v>44.016779999999997</v>
      </c>
      <c r="BQ18" s="188">
        <v>4.57</v>
      </c>
      <c r="BR18" s="203">
        <f t="shared" si="27"/>
        <v>10988.111479868543</v>
      </c>
      <c r="BS18" s="203">
        <f t="shared" si="20"/>
        <v>9.2510238615006235E-2</v>
      </c>
    </row>
    <row r="19" spans="1:159" hidden="1">
      <c r="A19" s="201">
        <v>1975</v>
      </c>
      <c r="B19" s="186">
        <v>51.869086199999998</v>
      </c>
      <c r="C19" s="202">
        <v>32.509141300000003</v>
      </c>
      <c r="D19" s="187">
        <v>1.74</v>
      </c>
      <c r="E19" s="203">
        <f t="shared" si="21"/>
        <v>2934.0218471371636</v>
      </c>
      <c r="F19" s="203">
        <f t="shared" si="0"/>
        <v>0.70489507916098315</v>
      </c>
      <c r="G19" s="186">
        <v>14.1666667</v>
      </c>
      <c r="H19" s="202">
        <v>29.802544900000001</v>
      </c>
      <c r="I19" s="205">
        <v>1.1200000000000001</v>
      </c>
      <c r="J19" s="203">
        <f t="shared" si="1"/>
        <v>0.76542277541577319</v>
      </c>
      <c r="K19" s="203">
        <f t="shared" si="2"/>
        <v>1.1745183171772036</v>
      </c>
      <c r="L19" s="99">
        <v>48.87756779999998</v>
      </c>
      <c r="M19" s="99">
        <v>34.675243999999999</v>
      </c>
      <c r="N19" s="188">
        <v>2.23</v>
      </c>
      <c r="O19" s="203">
        <f t="shared" si="22"/>
        <v>3779.4967447891399</v>
      </c>
      <c r="P19" s="203">
        <f t="shared" si="3"/>
        <v>0.64061022090958009</v>
      </c>
      <c r="Q19" s="186">
        <v>5.0632910999999998</v>
      </c>
      <c r="R19" s="186">
        <v>27.448057599999999</v>
      </c>
      <c r="S19" s="206">
        <v>2.62</v>
      </c>
      <c r="T19" s="203">
        <f t="shared" si="4"/>
        <v>0.72899156445582169</v>
      </c>
      <c r="U19" s="203">
        <f t="shared" si="5"/>
        <v>0.96258244251625968</v>
      </c>
      <c r="V19" s="186">
        <v>4.3234292999999999</v>
      </c>
      <c r="W19" s="186">
        <v>28.655032200000001</v>
      </c>
      <c r="X19" s="206">
        <v>1.98</v>
      </c>
      <c r="Y19" s="203">
        <f t="shared" si="6"/>
        <v>0.72565841549260313</v>
      </c>
      <c r="Z19" s="203">
        <f t="shared" si="7"/>
        <v>1.2772359939897993</v>
      </c>
      <c r="AA19" s="186">
        <v>22.367536399999999</v>
      </c>
      <c r="AB19" s="186">
        <v>35.261695000000003</v>
      </c>
      <c r="AC19" s="206">
        <v>1.1599999999999999</v>
      </c>
      <c r="AD19" s="203">
        <f t="shared" si="8"/>
        <v>0.68239936932885625</v>
      </c>
      <c r="AE19" s="203">
        <f t="shared" si="9"/>
        <v>0.86862740557702944</v>
      </c>
      <c r="AF19" s="186">
        <v>24.211284420000005</v>
      </c>
      <c r="AG19" s="186">
        <v>29.245476420000003</v>
      </c>
      <c r="AH19" s="188">
        <v>1.73</v>
      </c>
      <c r="AI19" s="203">
        <f t="shared" si="23"/>
        <v>1224.9620473532307</v>
      </c>
      <c r="AJ19" s="203">
        <f t="shared" si="10"/>
        <v>0.83484177217031952</v>
      </c>
      <c r="AK19" s="186">
        <v>16.455505599999999</v>
      </c>
      <c r="AL19" s="186">
        <v>36.700096299999998</v>
      </c>
      <c r="AM19" s="206">
        <v>0.19</v>
      </c>
      <c r="AN19" s="203">
        <f t="shared" si="11"/>
        <v>0.9364111091194135</v>
      </c>
      <c r="AO19" s="203">
        <f t="shared" si="12"/>
        <v>0.91017910640982658</v>
      </c>
      <c r="AP19" s="186">
        <v>8.7576744000000009</v>
      </c>
      <c r="AQ19" s="186">
        <v>18.239236099999999</v>
      </c>
      <c r="AR19" s="206">
        <v>1.47</v>
      </c>
      <c r="AS19" s="203">
        <f t="shared" si="13"/>
        <v>1.2202280593221759</v>
      </c>
      <c r="AT19" s="203">
        <f t="shared" si="14"/>
        <v>0.93864900416182695</v>
      </c>
      <c r="AU19" s="186">
        <v>14.197064299999999</v>
      </c>
      <c r="AV19" s="186">
        <v>30.054704900000001</v>
      </c>
      <c r="AW19" s="188">
        <v>1.39</v>
      </c>
      <c r="AX19" s="203">
        <f t="shared" si="24"/>
        <v>593.09712339612679</v>
      </c>
      <c r="AY19" s="203">
        <f t="shared" si="15"/>
        <v>0.88288500465826525</v>
      </c>
      <c r="AZ19" s="186">
        <v>19.045463900000001</v>
      </c>
      <c r="BA19" s="186">
        <v>27.3461982</v>
      </c>
      <c r="BB19" s="188">
        <v>0.56999999999999995</v>
      </c>
      <c r="BC19" s="203">
        <f t="shared" si="16"/>
        <v>0.98475942362599822</v>
      </c>
      <c r="BD19" s="203">
        <f t="shared" si="17"/>
        <v>0.96376542459328562</v>
      </c>
      <c r="BE19" s="320">
        <v>3.7395800000000001</v>
      </c>
      <c r="BF19" s="319">
        <v>23.50874</v>
      </c>
      <c r="BG19" s="188">
        <v>3.14</v>
      </c>
      <c r="BH19" s="203">
        <f t="shared" si="25"/>
        <v>276.04623573768799</v>
      </c>
      <c r="BI19" s="203">
        <f t="shared" si="18"/>
        <v>0.90699165930668502</v>
      </c>
      <c r="BJ19" s="262">
        <f t="shared" ref="BJ19:BK22" si="28">BJ18*POWER(BJ$23/BJ$18,1/4)</f>
        <v>30.108612832675277</v>
      </c>
      <c r="BK19" s="262">
        <f t="shared" si="28"/>
        <v>21.791920805434604</v>
      </c>
      <c r="BL19" s="188">
        <v>2.2799999999999998</v>
      </c>
      <c r="BM19" s="203">
        <f t="shared" si="26"/>
        <v>1495.9638746174255</v>
      </c>
      <c r="BN19" s="203">
        <f t="shared" si="19"/>
        <v>0.81423641286286774</v>
      </c>
      <c r="BO19" s="262">
        <f t="shared" ref="BO19:BP22" si="29">BO18*POWER(BO$23/BO$18,1/4)</f>
        <v>52.284845126296112</v>
      </c>
      <c r="BP19" s="262">
        <f t="shared" si="29"/>
        <v>42.572138082680993</v>
      </c>
      <c r="BQ19" s="188">
        <v>4.8</v>
      </c>
      <c r="BR19" s="203">
        <f t="shared" si="27"/>
        <v>10684.212702471688</v>
      </c>
      <c r="BS19" s="203">
        <f t="shared" si="20"/>
        <v>0.1156168854024939</v>
      </c>
    </row>
    <row r="20" spans="1:159" hidden="1">
      <c r="A20" s="201">
        <v>1976</v>
      </c>
      <c r="B20" s="186">
        <v>51.869086199999998</v>
      </c>
      <c r="C20" s="202">
        <v>32.509141300000003</v>
      </c>
      <c r="D20" s="187">
        <v>4.5</v>
      </c>
      <c r="E20" s="203">
        <f t="shared" si="21"/>
        <v>7587.9875356995608</v>
      </c>
      <c r="F20" s="203">
        <f t="shared" si="0"/>
        <v>0.35103534254787</v>
      </c>
      <c r="G20" s="186">
        <v>14.1666667</v>
      </c>
      <c r="H20" s="202">
        <v>29.802544900000001</v>
      </c>
      <c r="I20" s="205">
        <v>1.29</v>
      </c>
      <c r="J20" s="203">
        <f t="shared" si="1"/>
        <v>0.76542277541577319</v>
      </c>
      <c r="K20" s="203">
        <f t="shared" si="2"/>
        <v>1.1745183171772036</v>
      </c>
      <c r="L20" s="186">
        <v>48.247641999999985</v>
      </c>
      <c r="M20" s="186">
        <v>35.296190483333326</v>
      </c>
      <c r="N20" s="188">
        <v>2.36</v>
      </c>
      <c r="O20" s="203">
        <f t="shared" si="22"/>
        <v>4018.9807912726678</v>
      </c>
      <c r="P20" s="203">
        <f t="shared" si="3"/>
        <v>0.62240128528722038</v>
      </c>
      <c r="Q20" s="186">
        <v>5.0632910999999998</v>
      </c>
      <c r="R20" s="186">
        <v>27.448057599999999</v>
      </c>
      <c r="S20" s="206">
        <v>2.57</v>
      </c>
      <c r="T20" s="203">
        <f t="shared" si="4"/>
        <v>0.72899156445582169</v>
      </c>
      <c r="U20" s="203">
        <f t="shared" si="5"/>
        <v>0.96258244251625968</v>
      </c>
      <c r="V20" s="186">
        <v>4.3234292999999999</v>
      </c>
      <c r="W20" s="186">
        <v>28.655032200000001</v>
      </c>
      <c r="X20" s="206">
        <v>2.14</v>
      </c>
      <c r="Y20" s="203">
        <f t="shared" si="6"/>
        <v>0.72565841549260313</v>
      </c>
      <c r="Z20" s="203">
        <f t="shared" si="7"/>
        <v>1.2772359939897993</v>
      </c>
      <c r="AA20" s="186">
        <v>22.367536399999999</v>
      </c>
      <c r="AB20" s="186">
        <v>35.261695000000003</v>
      </c>
      <c r="AC20" s="206">
        <v>1.1399999999999999</v>
      </c>
      <c r="AD20" s="203">
        <f t="shared" si="8"/>
        <v>0.68239936932885625</v>
      </c>
      <c r="AE20" s="203">
        <f t="shared" si="9"/>
        <v>0.86862740557702944</v>
      </c>
      <c r="AF20" s="186">
        <v>24.264809380000003</v>
      </c>
      <c r="AG20" s="186">
        <v>27.913899280000003</v>
      </c>
      <c r="AH20" s="188">
        <v>1.76</v>
      </c>
      <c r="AI20" s="203">
        <f t="shared" si="23"/>
        <v>1192.0927833438261</v>
      </c>
      <c r="AJ20" s="203">
        <f t="shared" si="10"/>
        <v>0.83734095456300872</v>
      </c>
      <c r="AK20" s="186">
        <v>16.455505599999999</v>
      </c>
      <c r="AL20" s="186">
        <v>36.700096299999998</v>
      </c>
      <c r="AM20" s="206">
        <v>0.22</v>
      </c>
      <c r="AN20" s="203">
        <f t="shared" si="11"/>
        <v>0.9364111091194135</v>
      </c>
      <c r="AO20" s="203">
        <f t="shared" si="12"/>
        <v>0.91017910640982658</v>
      </c>
      <c r="AP20" s="186">
        <v>8.7576744000000009</v>
      </c>
      <c r="AQ20" s="186">
        <v>18.239236099999999</v>
      </c>
      <c r="AR20" s="206">
        <v>1.52</v>
      </c>
      <c r="AS20" s="203">
        <f t="shared" si="13"/>
        <v>1.2202280593221759</v>
      </c>
      <c r="AT20" s="203">
        <f t="shared" si="14"/>
        <v>0.93864900416182695</v>
      </c>
      <c r="AU20" s="186">
        <v>14.197064299999999</v>
      </c>
      <c r="AV20" s="186">
        <v>30.054704900000001</v>
      </c>
      <c r="AW20" s="188">
        <v>1.45</v>
      </c>
      <c r="AX20" s="203">
        <f t="shared" si="24"/>
        <v>618.69843807509631</v>
      </c>
      <c r="AY20" s="203">
        <f t="shared" si="15"/>
        <v>0.8809384336958892</v>
      </c>
      <c r="AZ20" s="186">
        <v>19.045463900000001</v>
      </c>
      <c r="BA20" s="186">
        <v>27.3461982</v>
      </c>
      <c r="BB20" s="188">
        <v>0.56999999999999995</v>
      </c>
      <c r="BC20" s="203">
        <f t="shared" si="16"/>
        <v>0.98475942362599822</v>
      </c>
      <c r="BD20" s="203">
        <f t="shared" si="17"/>
        <v>0.96376542459328562</v>
      </c>
      <c r="BE20" s="262">
        <f t="shared" ref="BE20:BF24" si="30">BE19*POWER(BE$25/BE$19,1/6)</f>
        <v>4.3766814248281944</v>
      </c>
      <c r="BF20" s="262">
        <f t="shared" si="30"/>
        <v>24.508977708243894</v>
      </c>
      <c r="BG20" s="188">
        <v>2.64</v>
      </c>
      <c r="BH20" s="203">
        <f t="shared" si="25"/>
        <v>283.18748693980626</v>
      </c>
      <c r="BI20" s="203">
        <f t="shared" si="18"/>
        <v>0.90644868124483979</v>
      </c>
      <c r="BJ20" s="262">
        <f t="shared" si="28"/>
        <v>27.609480145189259</v>
      </c>
      <c r="BK20" s="262">
        <f t="shared" si="28"/>
        <v>20.710399878862795</v>
      </c>
      <c r="BL20" s="188">
        <v>2.4</v>
      </c>
      <c r="BM20" s="203">
        <f t="shared" si="26"/>
        <v>1372.3280982105416</v>
      </c>
      <c r="BN20" s="203">
        <f t="shared" si="19"/>
        <v>0.82363693839377516</v>
      </c>
      <c r="BO20" s="262">
        <f t="shared" si="29"/>
        <v>50.04527315659692</v>
      </c>
      <c r="BP20" s="262">
        <f t="shared" si="29"/>
        <v>41.174909680600386</v>
      </c>
      <c r="BQ20" s="188">
        <v>4.97</v>
      </c>
      <c r="BR20" s="203">
        <f t="shared" si="27"/>
        <v>10241.229722754349</v>
      </c>
      <c r="BS20" s="203">
        <f t="shared" si="20"/>
        <v>0.14929866370010972</v>
      </c>
    </row>
    <row r="21" spans="1:159" hidden="1">
      <c r="A21" s="201">
        <v>1977</v>
      </c>
      <c r="B21" s="186">
        <v>51.869086199999998</v>
      </c>
      <c r="C21" s="202">
        <v>32.509141300000003</v>
      </c>
      <c r="D21" s="187">
        <v>3.18</v>
      </c>
      <c r="E21" s="203">
        <f t="shared" si="21"/>
        <v>5362.1778585610236</v>
      </c>
      <c r="F21" s="203">
        <f t="shared" si="0"/>
        <v>0.5202726078845763</v>
      </c>
      <c r="G21" s="186">
        <v>14.1666667</v>
      </c>
      <c r="H21" s="202">
        <v>29.802544900000001</v>
      </c>
      <c r="I21" s="205">
        <v>1.31</v>
      </c>
      <c r="J21" s="203">
        <f t="shared" si="1"/>
        <v>0.76542277541577319</v>
      </c>
      <c r="K21" s="203">
        <f t="shared" si="2"/>
        <v>1.1745183171772036</v>
      </c>
      <c r="L21" s="186">
        <v>47.61771619999999</v>
      </c>
      <c r="M21" s="186">
        <v>35.917136966666661</v>
      </c>
      <c r="N21" s="188">
        <v>2.38</v>
      </c>
      <c r="O21" s="203">
        <f t="shared" si="22"/>
        <v>4070.4950428127222</v>
      </c>
      <c r="P21" s="203">
        <f t="shared" si="3"/>
        <v>0.61848444947414494</v>
      </c>
      <c r="Q21" s="186">
        <v>5.0632910999999998</v>
      </c>
      <c r="R21" s="186">
        <v>27.448057599999999</v>
      </c>
      <c r="S21" s="206">
        <v>2.63</v>
      </c>
      <c r="T21" s="203">
        <f t="shared" si="4"/>
        <v>0.72899156445582169</v>
      </c>
      <c r="U21" s="203">
        <f t="shared" si="5"/>
        <v>0.96258244251625968</v>
      </c>
      <c r="V21" s="186">
        <v>4.3234292999999999</v>
      </c>
      <c r="W21" s="186">
        <v>28.655032200000001</v>
      </c>
      <c r="X21" s="206">
        <v>2.13</v>
      </c>
      <c r="Y21" s="203">
        <f t="shared" si="6"/>
        <v>0.72565841549260313</v>
      </c>
      <c r="Z21" s="203">
        <f t="shared" si="7"/>
        <v>1.2772359939897993</v>
      </c>
      <c r="AA21" s="186">
        <v>22.367536399999999</v>
      </c>
      <c r="AB21" s="186">
        <v>35.261695000000003</v>
      </c>
      <c r="AC21" s="206">
        <v>1.34</v>
      </c>
      <c r="AD21" s="203">
        <f t="shared" si="8"/>
        <v>0.68239936932885625</v>
      </c>
      <c r="AE21" s="203">
        <f t="shared" si="9"/>
        <v>0.86862740557702944</v>
      </c>
      <c r="AF21" s="186">
        <v>24.318334340000003</v>
      </c>
      <c r="AG21" s="186">
        <v>26.582322140000002</v>
      </c>
      <c r="AH21" s="188">
        <v>1.21</v>
      </c>
      <c r="AI21" s="203">
        <f t="shared" si="23"/>
        <v>782.1897347742663</v>
      </c>
      <c r="AJ21" s="203">
        <f t="shared" si="10"/>
        <v>0.8685075325977818</v>
      </c>
      <c r="AK21" s="186">
        <v>16.455505599999999</v>
      </c>
      <c r="AL21" s="186">
        <v>36.700096299999998</v>
      </c>
      <c r="AM21" s="206">
        <v>0.21</v>
      </c>
      <c r="AN21" s="203">
        <f t="shared" si="11"/>
        <v>0.9364111091194135</v>
      </c>
      <c r="AO21" s="203">
        <f t="shared" si="12"/>
        <v>0.91017910640982658</v>
      </c>
      <c r="AP21" s="186">
        <v>8.7576744000000009</v>
      </c>
      <c r="AQ21" s="186">
        <v>18.239236099999999</v>
      </c>
      <c r="AR21" s="206">
        <v>1.55</v>
      </c>
      <c r="AS21" s="203">
        <f t="shared" si="13"/>
        <v>1.2202280593221759</v>
      </c>
      <c r="AT21" s="203">
        <f t="shared" si="14"/>
        <v>0.93864900416182695</v>
      </c>
      <c r="AU21" s="186">
        <v>14.197064299999999</v>
      </c>
      <c r="AV21" s="186">
        <v>30.054704900000001</v>
      </c>
      <c r="AW21" s="188">
        <v>1.51</v>
      </c>
      <c r="AX21" s="203">
        <f t="shared" si="24"/>
        <v>644.29975275406582</v>
      </c>
      <c r="AY21" s="203">
        <f t="shared" si="15"/>
        <v>0.87899186273351326</v>
      </c>
      <c r="AZ21" s="186">
        <v>19.045463900000001</v>
      </c>
      <c r="BA21" s="186">
        <v>27.3461982</v>
      </c>
      <c r="BB21" s="188">
        <v>0.56999999999999995</v>
      </c>
      <c r="BC21" s="203">
        <f t="shared" si="16"/>
        <v>0.98475942362599822</v>
      </c>
      <c r="BD21" s="203">
        <f t="shared" si="17"/>
        <v>0.96376542459328562</v>
      </c>
      <c r="BE21" s="262">
        <f t="shared" si="30"/>
        <v>5.1223239760711508</v>
      </c>
      <c r="BF21" s="262">
        <f t="shared" si="30"/>
        <v>25.551773013066466</v>
      </c>
      <c r="BG21" s="188">
        <v>2.4700000000000002</v>
      </c>
      <c r="BH21" s="203">
        <f t="shared" si="25"/>
        <v>323.28461505381665</v>
      </c>
      <c r="BI21" s="203">
        <f t="shared" si="18"/>
        <v>0.90339993526284068</v>
      </c>
      <c r="BJ21" s="262">
        <f t="shared" si="28"/>
        <v>25.317785250482689</v>
      </c>
      <c r="BK21" s="262">
        <f t="shared" si="28"/>
        <v>19.68255423521148</v>
      </c>
      <c r="BL21" s="188">
        <v>2.4500000000000002</v>
      </c>
      <c r="BM21" s="203">
        <f t="shared" si="26"/>
        <v>1220.880769204754</v>
      </c>
      <c r="BN21" s="203">
        <f t="shared" si="19"/>
        <v>0.83515208816904163</v>
      </c>
      <c r="BO21" s="262">
        <f t="shared" si="29"/>
        <v>47.901631137447389</v>
      </c>
      <c r="BP21" s="262">
        <f t="shared" si="29"/>
        <v>39.823538670126212</v>
      </c>
      <c r="BQ21" s="188">
        <v>4.95</v>
      </c>
      <c r="BR21" s="203">
        <f t="shared" si="27"/>
        <v>9442.6816768230765</v>
      </c>
      <c r="BS21" s="203">
        <f t="shared" si="20"/>
        <v>0.21001548460418543</v>
      </c>
    </row>
    <row r="22" spans="1:159" hidden="1">
      <c r="A22" s="201">
        <v>1978</v>
      </c>
      <c r="B22" s="186">
        <v>51.869086199999998</v>
      </c>
      <c r="C22" s="202">
        <v>32.509141300000003</v>
      </c>
      <c r="D22" s="187">
        <v>2.83</v>
      </c>
      <c r="E22" s="203">
        <f t="shared" si="21"/>
        <v>4772.0010502288351</v>
      </c>
      <c r="F22" s="203">
        <f t="shared" si="0"/>
        <v>0.565146125208703</v>
      </c>
      <c r="G22" s="186">
        <v>14.1666667</v>
      </c>
      <c r="H22" s="202">
        <v>29.802544900000001</v>
      </c>
      <c r="I22" s="205">
        <v>1.38</v>
      </c>
      <c r="J22" s="203">
        <f t="shared" si="1"/>
        <v>0.76542277541577319</v>
      </c>
      <c r="K22" s="203">
        <f t="shared" si="2"/>
        <v>1.1745183171772036</v>
      </c>
      <c r="L22" s="186">
        <v>46.987790399999994</v>
      </c>
      <c r="M22" s="186">
        <v>36.538083449999995</v>
      </c>
      <c r="N22" s="188">
        <v>2.4300000000000002</v>
      </c>
      <c r="O22" s="203">
        <f t="shared" si="22"/>
        <v>4171.9304504421298</v>
      </c>
      <c r="P22" s="203">
        <f t="shared" si="3"/>
        <v>0.61077190730495823</v>
      </c>
      <c r="Q22" s="186">
        <v>5.0632910999999998</v>
      </c>
      <c r="R22" s="186">
        <v>27.448057599999999</v>
      </c>
      <c r="S22" s="206">
        <v>2.56</v>
      </c>
      <c r="T22" s="203">
        <f t="shared" si="4"/>
        <v>0.72899156445582169</v>
      </c>
      <c r="U22" s="203">
        <f t="shared" si="5"/>
        <v>0.96258244251625968</v>
      </c>
      <c r="V22" s="186">
        <v>4.3234292999999999</v>
      </c>
      <c r="W22" s="186">
        <v>28.655032200000001</v>
      </c>
      <c r="X22" s="206">
        <v>2.1800000000000002</v>
      </c>
      <c r="Y22" s="203">
        <f t="shared" si="6"/>
        <v>0.72565841549260313</v>
      </c>
      <c r="Z22" s="203">
        <f t="shared" si="7"/>
        <v>1.2772359939897993</v>
      </c>
      <c r="AA22" s="186">
        <v>22.367536399999999</v>
      </c>
      <c r="AB22" s="186">
        <v>35.261695000000003</v>
      </c>
      <c r="AC22" s="206">
        <v>1.39</v>
      </c>
      <c r="AD22" s="203">
        <f t="shared" si="8"/>
        <v>0.68239936932885625</v>
      </c>
      <c r="AE22" s="203">
        <f t="shared" si="9"/>
        <v>0.86862740557702944</v>
      </c>
      <c r="AF22" s="99">
        <v>24.371859299999993</v>
      </c>
      <c r="AG22" s="99">
        <v>25.250745000000002</v>
      </c>
      <c r="AH22" s="188">
        <v>1.53</v>
      </c>
      <c r="AI22" s="203">
        <f t="shared" si="23"/>
        <v>941.57363467107302</v>
      </c>
      <c r="AJ22" s="203">
        <f t="shared" si="10"/>
        <v>0.85638893340474043</v>
      </c>
      <c r="AK22" s="186">
        <v>16.455505599999999</v>
      </c>
      <c r="AL22" s="186">
        <v>36.700096299999998</v>
      </c>
      <c r="AM22" s="206">
        <v>0.21</v>
      </c>
      <c r="AN22" s="203">
        <f t="shared" si="11"/>
        <v>0.9364111091194135</v>
      </c>
      <c r="AO22" s="203">
        <f t="shared" si="12"/>
        <v>0.91017910640982658</v>
      </c>
      <c r="AP22" s="186">
        <v>8.7576744000000009</v>
      </c>
      <c r="AQ22" s="186">
        <v>18.239236099999999</v>
      </c>
      <c r="AR22" s="206">
        <v>1.6</v>
      </c>
      <c r="AS22" s="203">
        <f t="shared" si="13"/>
        <v>1.2202280593221759</v>
      </c>
      <c r="AT22" s="203">
        <f t="shared" si="14"/>
        <v>0.93864900416182695</v>
      </c>
      <c r="AU22" s="186">
        <v>14.197064299999999</v>
      </c>
      <c r="AV22" s="186">
        <v>30.054704900000001</v>
      </c>
      <c r="AW22" s="188">
        <v>1.54</v>
      </c>
      <c r="AX22" s="203">
        <f t="shared" si="24"/>
        <v>657.10041009355064</v>
      </c>
      <c r="AY22" s="203">
        <f t="shared" si="15"/>
        <v>0.87801857725232524</v>
      </c>
      <c r="AZ22" s="186">
        <v>19.045463900000001</v>
      </c>
      <c r="BA22" s="186">
        <v>27.3461982</v>
      </c>
      <c r="BB22" s="188">
        <v>0.56999999999999995</v>
      </c>
      <c r="BC22" s="203">
        <f t="shared" si="16"/>
        <v>0.98475942362599822</v>
      </c>
      <c r="BD22" s="203">
        <f t="shared" si="17"/>
        <v>0.96376542459328562</v>
      </c>
      <c r="BE22" s="262">
        <f t="shared" si="30"/>
        <v>5.9949994913928055</v>
      </c>
      <c r="BF22" s="262">
        <f t="shared" si="30"/>
        <v>26.638936633071527</v>
      </c>
      <c r="BG22" s="188">
        <v>2.4500000000000002</v>
      </c>
      <c r="BH22" s="203">
        <f t="shared" si="25"/>
        <v>391.26600833794703</v>
      </c>
      <c r="BI22" s="203">
        <f t="shared" si="18"/>
        <v>0.89823103640713275</v>
      </c>
      <c r="BJ22" s="262">
        <f t="shared" si="28"/>
        <v>23.21631</v>
      </c>
      <c r="BK22" s="262">
        <f t="shared" si="28"/>
        <v>18.705720000000003</v>
      </c>
      <c r="BL22" s="188">
        <v>2.72</v>
      </c>
      <c r="BM22" s="203">
        <f t="shared" si="26"/>
        <v>1181.2356004775042</v>
      </c>
      <c r="BN22" s="203">
        <f t="shared" si="19"/>
        <v>0.83816646986039878</v>
      </c>
      <c r="BO22" s="262">
        <f t="shared" si="29"/>
        <v>45.849810000000005</v>
      </c>
      <c r="BP22" s="262">
        <f t="shared" si="29"/>
        <v>38.516519999999986</v>
      </c>
      <c r="BQ22" s="188">
        <v>5.08</v>
      </c>
      <c r="BR22" s="203">
        <f t="shared" si="27"/>
        <v>8971.153629214894</v>
      </c>
      <c r="BS22" s="203">
        <f t="shared" si="20"/>
        <v>0.24586765926511811</v>
      </c>
    </row>
    <row r="23" spans="1:159" hidden="1">
      <c r="A23" s="201">
        <v>1979</v>
      </c>
      <c r="B23" s="186">
        <v>51.869086199999998</v>
      </c>
      <c r="C23" s="202">
        <v>32.509141300000003</v>
      </c>
      <c r="D23" s="187">
        <v>2.61</v>
      </c>
      <c r="E23" s="203">
        <f t="shared" si="21"/>
        <v>4401.032770705745</v>
      </c>
      <c r="F23" s="203">
        <f t="shared" si="0"/>
        <v>0.59335233609815408</v>
      </c>
      <c r="G23" s="186">
        <v>14.1666667</v>
      </c>
      <c r="H23" s="202">
        <v>29.802544900000001</v>
      </c>
      <c r="I23" s="205">
        <v>1.36</v>
      </c>
      <c r="J23" s="203">
        <f t="shared" si="1"/>
        <v>0.76542277541577319</v>
      </c>
      <c r="K23" s="203">
        <f t="shared" si="2"/>
        <v>1.1745183171772036</v>
      </c>
      <c r="L23" s="186">
        <v>46.357864599999999</v>
      </c>
      <c r="M23" s="186">
        <v>37.159029933333322</v>
      </c>
      <c r="N23" s="188">
        <v>2.5</v>
      </c>
      <c r="O23" s="203">
        <f t="shared" si="22"/>
        <v>4306.5331957920334</v>
      </c>
      <c r="P23" s="203">
        <f t="shared" si="3"/>
        <v>0.60053751899952312</v>
      </c>
      <c r="Q23" s="186">
        <v>5.0632910999999998</v>
      </c>
      <c r="R23" s="186">
        <v>27.448057599999999</v>
      </c>
      <c r="S23" s="206">
        <v>2.5499999999999998</v>
      </c>
      <c r="T23" s="203">
        <f t="shared" si="4"/>
        <v>0.72899156445582169</v>
      </c>
      <c r="U23" s="203">
        <f t="shared" si="5"/>
        <v>0.96258244251625968</v>
      </c>
      <c r="V23" s="186">
        <v>4.3234292999999999</v>
      </c>
      <c r="W23" s="186">
        <v>28.655032200000001</v>
      </c>
      <c r="X23" s="206">
        <v>2.14</v>
      </c>
      <c r="Y23" s="203">
        <f t="shared" si="6"/>
        <v>0.72565841549260313</v>
      </c>
      <c r="Z23" s="203">
        <f t="shared" si="7"/>
        <v>1.2772359939897993</v>
      </c>
      <c r="AA23" s="99">
        <v>22.367536399999999</v>
      </c>
      <c r="AB23" s="99">
        <v>35.261695000000003</v>
      </c>
      <c r="AC23" s="206">
        <v>1.47</v>
      </c>
      <c r="AD23" s="203">
        <f t="shared" si="8"/>
        <v>0.68239936932885625</v>
      </c>
      <c r="AE23" s="203">
        <f t="shared" si="9"/>
        <v>0.86862740557702944</v>
      </c>
      <c r="AF23" s="186">
        <v>18.635787933333329</v>
      </c>
      <c r="AG23" s="186">
        <v>23.152244966666668</v>
      </c>
      <c r="AH23" s="188">
        <v>1.29</v>
      </c>
      <c r="AI23" s="203">
        <f t="shared" si="23"/>
        <v>556.58382231940539</v>
      </c>
      <c r="AJ23" s="203">
        <f t="shared" si="10"/>
        <v>0.88566125785102889</v>
      </c>
      <c r="AK23" s="186">
        <v>16.455505599999999</v>
      </c>
      <c r="AL23" s="186">
        <v>36.700096299999998</v>
      </c>
      <c r="AM23" s="206">
        <v>0.21</v>
      </c>
      <c r="AN23" s="203">
        <f t="shared" si="11"/>
        <v>0.9364111091194135</v>
      </c>
      <c r="AO23" s="203">
        <f t="shared" si="12"/>
        <v>0.91017910640982658</v>
      </c>
      <c r="AP23" s="186">
        <v>8.7576744000000009</v>
      </c>
      <c r="AQ23" s="186">
        <v>18.239236099999999</v>
      </c>
      <c r="AR23" s="206">
        <v>1.69</v>
      </c>
      <c r="AS23" s="203">
        <f t="shared" si="13"/>
        <v>1.2202280593221759</v>
      </c>
      <c r="AT23" s="203">
        <f t="shared" si="14"/>
        <v>0.93864900416182695</v>
      </c>
      <c r="AU23" s="320">
        <v>16.480449999999998</v>
      </c>
      <c r="AV23" s="317">
        <v>42.289969999999997</v>
      </c>
      <c r="AW23" s="188">
        <v>1.62</v>
      </c>
      <c r="AX23" s="203">
        <f t="shared" si="24"/>
        <v>1129.0715324601299</v>
      </c>
      <c r="AY23" s="203">
        <f t="shared" si="15"/>
        <v>0.84213271383479271</v>
      </c>
      <c r="AZ23" s="186">
        <v>19.045463900000001</v>
      </c>
      <c r="BA23" s="186">
        <v>27.3461982</v>
      </c>
      <c r="BB23" s="188">
        <v>0.56999999999999995</v>
      </c>
      <c r="BC23" s="203">
        <f t="shared" si="16"/>
        <v>0.98475942362599822</v>
      </c>
      <c r="BD23" s="203">
        <f t="shared" si="17"/>
        <v>0.96376542459328562</v>
      </c>
      <c r="BE23" s="262">
        <f t="shared" si="30"/>
        <v>7.0163502093372427</v>
      </c>
      <c r="BF23" s="262">
        <f t="shared" si="30"/>
        <v>27.772356328381349</v>
      </c>
      <c r="BG23" s="188">
        <v>2.4500000000000002</v>
      </c>
      <c r="BH23" s="203">
        <f t="shared" si="25"/>
        <v>477.40841643914609</v>
      </c>
      <c r="BI23" s="203">
        <f t="shared" si="18"/>
        <v>0.89168128252372458</v>
      </c>
      <c r="BJ23" s="320">
        <v>23.21631</v>
      </c>
      <c r="BK23" s="317">
        <v>18.705719999999999</v>
      </c>
      <c r="BL23" s="188">
        <v>2.62</v>
      </c>
      <c r="BM23" s="203">
        <f t="shared" si="26"/>
        <v>1137.807821048184</v>
      </c>
      <c r="BN23" s="203">
        <f t="shared" si="19"/>
        <v>0.84146845866283426</v>
      </c>
      <c r="BO23" s="320">
        <v>45.849810000000005</v>
      </c>
      <c r="BP23" s="317">
        <v>38.51652</v>
      </c>
      <c r="BQ23" s="188">
        <v>5.25</v>
      </c>
      <c r="BR23" s="203">
        <f t="shared" si="27"/>
        <v>9271.3694002713019</v>
      </c>
      <c r="BS23" s="203">
        <f t="shared" si="20"/>
        <v>0.22304104626833454</v>
      </c>
    </row>
    <row r="24" spans="1:159" ht="15" customHeight="1">
      <c r="A24" s="201">
        <v>1980</v>
      </c>
      <c r="B24" s="346">
        <f>B25</f>
        <v>43.551030000000004</v>
      </c>
      <c r="C24" s="346">
        <f>C25</f>
        <v>33.62959</v>
      </c>
      <c r="D24" s="267">
        <v>2.67</v>
      </c>
      <c r="E24" s="295">
        <f>B24*C24*D24</f>
        <v>3910.4907655504594</v>
      </c>
      <c r="F24" s="203">
        <f>($L$70-E24)/($L$70-$L$71)</f>
        <v>0.63065021845438118</v>
      </c>
      <c r="G24" s="349">
        <f t="shared" ref="G24:H28" si="31">G25</f>
        <v>18.508289999999999</v>
      </c>
      <c r="H24" s="349">
        <f t="shared" si="31"/>
        <v>25.374269999999999</v>
      </c>
      <c r="I24" s="292">
        <v>1.48</v>
      </c>
      <c r="J24" s="290">
        <f>G24*H24*I24</f>
        <v>695.05883459348388</v>
      </c>
      <c r="K24" s="290">
        <f>($L$70-J24)/($L$70-$L$71)</f>
        <v>0.87513244551121572</v>
      </c>
      <c r="L24" s="346">
        <f>L25</f>
        <v>44.697629999999997</v>
      </c>
      <c r="M24" s="346">
        <f>M25</f>
        <v>38.327379999999998</v>
      </c>
      <c r="N24" s="262">
        <f>N25</f>
        <v>2.78</v>
      </c>
      <c r="O24" s="295">
        <f t="shared" si="22"/>
        <v>4762.5376793041314</v>
      </c>
      <c r="P24" s="203">
        <f t="shared" si="3"/>
        <v>0.5658656633761453</v>
      </c>
      <c r="Q24" s="349">
        <f t="shared" ref="Q24:Q29" si="32">Q25</f>
        <v>6.9456100000000003</v>
      </c>
      <c r="R24" s="349">
        <f t="shared" ref="R24:R29" si="33">R25</f>
        <v>28.515020000000003</v>
      </c>
      <c r="S24" s="263">
        <v>2.65</v>
      </c>
      <c r="T24" s="290">
        <f>Q24*R24*S24</f>
        <v>524.84365136483007</v>
      </c>
      <c r="U24" s="203">
        <f>($L$70-T24)/($L$70-$L$71)</f>
        <v>0.88807459075583395</v>
      </c>
      <c r="V24" s="349">
        <f t="shared" ref="V24:W30" si="34">V25</f>
        <v>5.9579399999999998</v>
      </c>
      <c r="W24" s="349">
        <f t="shared" si="34"/>
        <v>22.435189999999999</v>
      </c>
      <c r="X24" s="293">
        <v>1.98</v>
      </c>
      <c r="Y24" s="290">
        <f>V24*W24*X24</f>
        <v>264.66168149902796</v>
      </c>
      <c r="Z24" s="290">
        <f>($L$70-Y24)/($L$70-$L$71)</f>
        <v>0.90785727277140182</v>
      </c>
      <c r="AA24" s="349">
        <f>AA25</f>
        <v>32.77778</v>
      </c>
      <c r="AB24" s="349">
        <f>AB25</f>
        <v>40.594729999999998</v>
      </c>
      <c r="AC24" s="293">
        <v>1.5</v>
      </c>
      <c r="AD24" s="290">
        <f>AA24*AB24*AC24</f>
        <v>1995.9076936490997</v>
      </c>
      <c r="AE24" s="290">
        <f>($L$70-AD24)/($L$70-$L$71)</f>
        <v>0.77622367276925752</v>
      </c>
      <c r="AF24" s="346">
        <f>AF25</f>
        <v>5.7340499999999999</v>
      </c>
      <c r="AG24" s="346">
        <f>AG25</f>
        <v>20.390639999999998</v>
      </c>
      <c r="AH24" s="263">
        <v>1.56</v>
      </c>
      <c r="AI24" s="295">
        <f t="shared" si="23"/>
        <v>182.39668089551998</v>
      </c>
      <c r="AJ24" s="203">
        <f t="shared" si="10"/>
        <v>0.91411221176194424</v>
      </c>
      <c r="AK24" s="306">
        <f t="shared" ref="AK24:AL29" si="35">AK25</f>
        <v>17.572950000000002</v>
      </c>
      <c r="AL24" s="352">
        <f t="shared" si="35"/>
        <v>40.321839999999995</v>
      </c>
      <c r="AM24" s="285">
        <v>0.21</v>
      </c>
      <c r="AN24" s="290">
        <f>AK24*AL24*AM24</f>
        <v>148.80047242787998</v>
      </c>
      <c r="AO24" s="290">
        <f>($L$70-AN24)/($L$70-$L$71)</f>
        <v>0.91666666666666663</v>
      </c>
      <c r="AP24" s="306">
        <f t="shared" ref="AP24:AQ26" si="36">AP25</f>
        <v>7.1770799999999992</v>
      </c>
      <c r="AQ24" s="352">
        <f t="shared" si="36"/>
        <v>19.431370000000001</v>
      </c>
      <c r="AR24" s="293">
        <v>1.82</v>
      </c>
      <c r="AS24" s="290">
        <f>AP24*AQ24*AR24</f>
        <v>253.81810453927201</v>
      </c>
      <c r="AT24" s="290">
        <f>($L$70-AS24)/($L$70-$L$71)</f>
        <v>0.90868175355697223</v>
      </c>
      <c r="AU24" s="346">
        <f t="shared" ref="AU24:AU29" si="37">AU23*POWER(AU$30/AU$23,1/7)</f>
        <v>17.021905136389041</v>
      </c>
      <c r="AV24" s="346">
        <f t="shared" ref="AV24:AV29" si="38">AV23*POWER(AV$30/AV$23,1/7)</f>
        <v>41.237642367420996</v>
      </c>
      <c r="AW24" s="263">
        <v>1.62</v>
      </c>
      <c r="AX24" s="295">
        <f t="shared" si="24"/>
        <v>1137.148043011056</v>
      </c>
      <c r="AY24" s="203">
        <f t="shared" si="15"/>
        <v>0.84151862424162549</v>
      </c>
      <c r="AZ24" s="351">
        <v>19.340219999999999</v>
      </c>
      <c r="BA24" s="350">
        <v>28.374329999999997</v>
      </c>
      <c r="BB24" s="263">
        <v>0.56999999999999995</v>
      </c>
      <c r="BC24" s="290">
        <f>AZ24*BA24*BB24</f>
        <v>312.79649719498195</v>
      </c>
      <c r="BD24" s="290">
        <f>($L$70-BC24)/($L$70-$L$71)</f>
        <v>0.90419738906277214</v>
      </c>
      <c r="BE24" s="346">
        <f t="shared" si="30"/>
        <v>8.2117054940115537</v>
      </c>
      <c r="BF24" s="346">
        <f t="shared" si="30"/>
        <v>28.954000178559326</v>
      </c>
      <c r="BG24" s="263">
        <v>2.39</v>
      </c>
      <c r="BH24" s="295">
        <f t="shared" si="25"/>
        <v>568.25051639233027</v>
      </c>
      <c r="BI24" s="203">
        <f t="shared" si="18"/>
        <v>0.88477419215951836</v>
      </c>
      <c r="BJ24" s="346">
        <f t="shared" ref="BJ24:BJ29" si="39">BJ23*POWER(BJ$30/BJ$23,1/7)</f>
        <v>22.659733795336891</v>
      </c>
      <c r="BK24" s="346">
        <f t="shared" ref="BK24:BK29" si="40">BK23*POWER(BK$30/BK$23,1/7)</f>
        <v>19.111163001357578</v>
      </c>
      <c r="BL24" s="263">
        <v>2.77</v>
      </c>
      <c r="BM24" s="295">
        <f t="shared" si="26"/>
        <v>1199.5592091802505</v>
      </c>
      <c r="BN24" s="203">
        <f t="shared" si="19"/>
        <v>0.83677325216537146</v>
      </c>
      <c r="BO24" s="346">
        <f t="shared" ref="BO24:BO29" si="41">BO23*POWER(BO$30/BO$23,1/7)</f>
        <v>47.234553895416838</v>
      </c>
      <c r="BP24" s="346">
        <f t="shared" ref="BP24:BP29" si="42">BP23*POWER(BP$30/BP$23,1/7)</f>
        <v>38.848388758670815</v>
      </c>
      <c r="BQ24" s="263">
        <v>5.22</v>
      </c>
      <c r="BR24" s="295">
        <f t="shared" si="27"/>
        <v>9578.6285516234493</v>
      </c>
      <c r="BS24" s="203">
        <f>($L$70-BR24)/($L$70-$L$71)</f>
        <v>0.19967889672850306</v>
      </c>
    </row>
    <row r="25" spans="1:159" ht="15" customHeight="1">
      <c r="A25" s="201">
        <v>1981</v>
      </c>
      <c r="B25" s="347">
        <v>43.551030000000004</v>
      </c>
      <c r="C25" s="348">
        <v>33.62959</v>
      </c>
      <c r="D25" s="267">
        <v>2.77</v>
      </c>
      <c r="E25" s="295">
        <f t="shared" si="21"/>
        <v>4056.9510938482299</v>
      </c>
      <c r="F25" s="203">
        <f>($L$70-E25)/($L$70-$L$71)</f>
        <v>0.61951425040822905</v>
      </c>
      <c r="G25" s="349">
        <f t="shared" si="31"/>
        <v>18.508289999999999</v>
      </c>
      <c r="H25" s="349">
        <f t="shared" si="31"/>
        <v>25.374269999999999</v>
      </c>
      <c r="I25" s="292">
        <v>1.49</v>
      </c>
      <c r="J25" s="290">
        <f t="shared" ref="J25:J40" si="43">G25*H25*I25</f>
        <v>699.75517807046697</v>
      </c>
      <c r="K25" s="290">
        <f t="shared" ref="K25:K49" si="44">($L$70-J25)/($L$70-$L$71)</f>
        <v>0.87477536362084118</v>
      </c>
      <c r="L25" s="350">
        <v>44.697629999999997</v>
      </c>
      <c r="M25" s="350">
        <v>38.327379999999998</v>
      </c>
      <c r="N25" s="262">
        <v>2.78</v>
      </c>
      <c r="O25" s="295">
        <f t="shared" si="22"/>
        <v>4762.5376793041314</v>
      </c>
      <c r="P25" s="203">
        <f t="shared" si="3"/>
        <v>0.5658656633761453</v>
      </c>
      <c r="Q25" s="349">
        <f t="shared" si="32"/>
        <v>6.9456100000000003</v>
      </c>
      <c r="R25" s="349">
        <f t="shared" si="33"/>
        <v>28.515020000000003</v>
      </c>
      <c r="S25" s="263">
        <v>2.82</v>
      </c>
      <c r="T25" s="290">
        <f t="shared" ref="T25:T45" si="45">Q25*R25*S25</f>
        <v>558.51286673540403</v>
      </c>
      <c r="U25" s="203">
        <f t="shared" ref="U25:U49" si="46">($L$70-T25)/($L$70-$L$71)</f>
        <v>0.88551458484253687</v>
      </c>
      <c r="V25" s="349">
        <f t="shared" si="34"/>
        <v>5.9579399999999998</v>
      </c>
      <c r="W25" s="349">
        <f t="shared" si="34"/>
        <v>22.435189999999999</v>
      </c>
      <c r="X25" s="293">
        <v>1.98</v>
      </c>
      <c r="Y25" s="290">
        <f t="shared" ref="Y25:Y45" si="47">V25*W25*X25</f>
        <v>264.66168149902796</v>
      </c>
      <c r="Z25" s="290">
        <f t="shared" ref="Z25:Z49" si="48">($L$70-Y25)/($L$70-$L$71)</f>
        <v>0.90785727277140182</v>
      </c>
      <c r="AA25" s="351">
        <v>32.77778</v>
      </c>
      <c r="AB25" s="350">
        <v>40.594729999999998</v>
      </c>
      <c r="AC25" s="285">
        <v>1.55</v>
      </c>
      <c r="AD25" s="290">
        <f t="shared" ref="AD25:AD41" si="49">AA25*AB25*AC25</f>
        <v>2062.4379501040698</v>
      </c>
      <c r="AE25" s="290">
        <f t="shared" ref="AE25:AE49" si="50">($L$70-AD25)/($L$70-$L$71)</f>
        <v>0.77116510968534469</v>
      </c>
      <c r="AF25" s="351">
        <v>5.7340499999999999</v>
      </c>
      <c r="AG25" s="350">
        <v>20.390639999999998</v>
      </c>
      <c r="AH25" s="263">
        <v>1.78</v>
      </c>
      <c r="AI25" s="295">
        <f t="shared" si="23"/>
        <v>208.11928973975998</v>
      </c>
      <c r="AJ25" s="203">
        <f t="shared" si="10"/>
        <v>0.91215641831615357</v>
      </c>
      <c r="AK25" s="306">
        <f t="shared" si="35"/>
        <v>17.572950000000002</v>
      </c>
      <c r="AL25" s="352">
        <f t="shared" si="35"/>
        <v>40.321839999999995</v>
      </c>
      <c r="AM25" s="285">
        <v>0.22</v>
      </c>
      <c r="AN25" s="290">
        <f t="shared" ref="AN25:AN45" si="51">AK25*AL25*AM25</f>
        <v>155.88620921015999</v>
      </c>
      <c r="AO25" s="290">
        <f t="shared" ref="AO25:AO49" si="52">($L$70-AN25)/($L$70-$L$71)</f>
        <v>0.91612790958952495</v>
      </c>
      <c r="AP25" s="306">
        <f t="shared" si="36"/>
        <v>7.1770799999999992</v>
      </c>
      <c r="AQ25" s="352">
        <f t="shared" si="36"/>
        <v>19.431370000000001</v>
      </c>
      <c r="AR25" s="293">
        <v>2</v>
      </c>
      <c r="AS25" s="290">
        <f t="shared" ref="AS25:AS40" si="53">AP25*AQ25*AR25</f>
        <v>278.92099399919999</v>
      </c>
      <c r="AT25" s="290">
        <f t="shared" ref="AT25:AT49" si="54">($L$70-AS25)/($L$70-$L$71)</f>
        <v>0.90677307986942246</v>
      </c>
      <c r="AU25" s="346">
        <f t="shared" si="37"/>
        <v>17.581149451151372</v>
      </c>
      <c r="AV25" s="346">
        <f t="shared" si="38"/>
        <v>40.211500457988386</v>
      </c>
      <c r="AW25" s="263">
        <v>1.74</v>
      </c>
      <c r="AX25" s="295">
        <f t="shared" si="24"/>
        <v>1230.1180546200681</v>
      </c>
      <c r="AY25" s="203">
        <f t="shared" si="15"/>
        <v>0.83444974019253715</v>
      </c>
      <c r="AZ25" s="306">
        <f>AZ24*POWER(AZ$34/AZ$24,1/10)</f>
        <v>19.632243507327821</v>
      </c>
      <c r="BA25" s="352">
        <f t="shared" ref="BA25:BA33" si="55">BA24*POWER(BA$34/BA$24,1/10)</f>
        <v>28.700804874217418</v>
      </c>
      <c r="BB25" s="263">
        <v>0.56999999999999995</v>
      </c>
      <c r="BC25" s="290">
        <f t="shared" ref="BC25:BC41" si="56">AZ25*BA25*BB25</f>
        <v>321.17287838375444</v>
      </c>
      <c r="BD25" s="290">
        <f t="shared" ref="BD25:BD49" si="57">($L$70-BC25)/($L$70-$L$71)</f>
        <v>0.90356049909847469</v>
      </c>
      <c r="BE25" s="351">
        <v>9.610710000000001</v>
      </c>
      <c r="BF25" s="350">
        <v>30.185919999999999</v>
      </c>
      <c r="BG25" s="263">
        <v>2.4300000000000002</v>
      </c>
      <c r="BH25" s="295">
        <f t="shared" si="25"/>
        <v>704.96273938377612</v>
      </c>
      <c r="BI25" s="203">
        <f t="shared" si="18"/>
        <v>0.87437941178147693</v>
      </c>
      <c r="BJ25" s="346">
        <f t="shared" si="39"/>
        <v>22.116500670241429</v>
      </c>
      <c r="BK25" s="346">
        <f t="shared" si="40"/>
        <v>19.525393904348981</v>
      </c>
      <c r="BL25" s="263">
        <v>2.76</v>
      </c>
      <c r="BM25" s="295">
        <f t="shared" si="26"/>
        <v>1191.8601491474435</v>
      </c>
      <c r="BN25" s="203">
        <f t="shared" si="19"/>
        <v>0.83735864267696736</v>
      </c>
      <c r="BO25" s="346">
        <f t="shared" si="41"/>
        <v>48.661119461542761</v>
      </c>
      <c r="BP25" s="346">
        <f t="shared" si="42"/>
        <v>39.183116988368127</v>
      </c>
      <c r="BQ25" s="263">
        <v>5.27</v>
      </c>
      <c r="BR25" s="295">
        <f t="shared" si="27"/>
        <v>10048.279154127513</v>
      </c>
      <c r="BS25" s="203">
        <f t="shared" si="20"/>
        <v>0.16396947177276949</v>
      </c>
      <c r="FC25" s="195">
        <f>'[1]1'!$CN19</f>
        <v>17319.597888179673</v>
      </c>
    </row>
    <row r="26" spans="1:159" ht="15" customHeight="1">
      <c r="A26" s="201">
        <v>1982</v>
      </c>
      <c r="B26" s="346">
        <f t="shared" ref="B26:C28" si="58">B25*POWER(B$29/B$25, 1/4)</f>
        <v>46.592154381097558</v>
      </c>
      <c r="C26" s="346">
        <f t="shared" si="58"/>
        <v>32.610322812582176</v>
      </c>
      <c r="D26" s="267">
        <v>2.9</v>
      </c>
      <c r="E26" s="295">
        <f t="shared" si="21"/>
        <v>4406.2170652136429</v>
      </c>
      <c r="F26" s="203">
        <f t="shared" ref="F26:F49" si="59">($L$70-E26)/($L$70-$L$71)</f>
        <v>0.5929581533276197</v>
      </c>
      <c r="G26" s="349">
        <f t="shared" si="31"/>
        <v>18.508289999999999</v>
      </c>
      <c r="H26" s="349">
        <f t="shared" si="31"/>
        <v>25.374269999999999</v>
      </c>
      <c r="I26" s="292">
        <v>1.49</v>
      </c>
      <c r="J26" s="290">
        <f t="shared" si="43"/>
        <v>699.75517807046697</v>
      </c>
      <c r="K26" s="290">
        <f>($L$70-J26)/($L$70-$L$71)</f>
        <v>0.87477536362084118</v>
      </c>
      <c r="L26" s="346">
        <f>L25+(L$31-L$25)/6</f>
        <v>44.299141666666664</v>
      </c>
      <c r="M26" s="346">
        <f>M25+(M$31-M$25)/6</f>
        <v>37.421210000000002</v>
      </c>
      <c r="N26" s="262">
        <v>2.86</v>
      </c>
      <c r="O26" s="295">
        <f t="shared" si="22"/>
        <v>4741.1006017463178</v>
      </c>
      <c r="P26" s="203">
        <f t="shared" si="3"/>
        <v>0.5674956106353195</v>
      </c>
      <c r="Q26" s="349">
        <f t="shared" si="32"/>
        <v>6.9456100000000003</v>
      </c>
      <c r="R26" s="349">
        <f t="shared" si="33"/>
        <v>28.515020000000003</v>
      </c>
      <c r="S26" s="263">
        <v>2.86</v>
      </c>
      <c r="T26" s="290">
        <f t="shared" si="45"/>
        <v>566.43503505789204</v>
      </c>
      <c r="U26" s="203">
        <f t="shared" si="46"/>
        <v>0.88491223050999634</v>
      </c>
      <c r="V26" s="349">
        <f t="shared" si="34"/>
        <v>5.9579399999999998</v>
      </c>
      <c r="W26" s="349">
        <f t="shared" si="34"/>
        <v>22.435189999999999</v>
      </c>
      <c r="X26" s="293">
        <v>2.0099999999999998</v>
      </c>
      <c r="Y26" s="290">
        <f t="shared" si="47"/>
        <v>268.67170697628598</v>
      </c>
      <c r="Z26" s="290">
        <f t="shared" si="48"/>
        <v>0.90755237439995884</v>
      </c>
      <c r="AA26" s="349">
        <f>AA25*POWER(AA$33/AA$25,1/8)</f>
        <v>31.929732288386667</v>
      </c>
      <c r="AB26" s="346">
        <f t="shared" ref="AB26:AB32" si="60">AB25*POWER(AB$33/AB$25,1/8)</f>
        <v>37.587451706857522</v>
      </c>
      <c r="AC26" s="285">
        <v>1.72</v>
      </c>
      <c r="AD26" s="290">
        <f>AA26*AB26*AC26</f>
        <v>2064.2705050925119</v>
      </c>
      <c r="AE26" s="290">
        <f t="shared" si="50"/>
        <v>0.77102577315625664</v>
      </c>
      <c r="AF26" s="346">
        <f>AF25*POWER(AF27/AF25, 1/2)</f>
        <v>12.075445144403579</v>
      </c>
      <c r="AG26" s="346">
        <f>AG25*POWER(AG27/AG25, 1/2)</f>
        <v>21.811005302333037</v>
      </c>
      <c r="AH26" s="263">
        <v>1.92</v>
      </c>
      <c r="AI26" s="295">
        <f t="shared" si="23"/>
        <v>505.68498829942689</v>
      </c>
      <c r="AJ26" s="203">
        <f t="shared" si="10"/>
        <v>0.88953130099390987</v>
      </c>
      <c r="AK26" s="306">
        <f t="shared" si="35"/>
        <v>17.572950000000002</v>
      </c>
      <c r="AL26" s="352">
        <f t="shared" si="35"/>
        <v>40.321839999999995</v>
      </c>
      <c r="AM26" s="285">
        <v>0.26</v>
      </c>
      <c r="AN26" s="290">
        <f t="shared" si="51"/>
        <v>184.22915633928</v>
      </c>
      <c r="AO26" s="290">
        <f t="shared" si="52"/>
        <v>0.91397288128095844</v>
      </c>
      <c r="AP26" s="306">
        <f t="shared" si="36"/>
        <v>7.1770799999999992</v>
      </c>
      <c r="AQ26" s="352">
        <f t="shared" si="36"/>
        <v>19.431370000000001</v>
      </c>
      <c r="AR26" s="293">
        <v>2.16</v>
      </c>
      <c r="AS26" s="290">
        <f t="shared" si="53"/>
        <v>301.23467351913604</v>
      </c>
      <c r="AT26" s="290">
        <f t="shared" si="54"/>
        <v>0.90507648103604488</v>
      </c>
      <c r="AU26" s="346">
        <f t="shared" si="37"/>
        <v>18.158767396896138</v>
      </c>
      <c r="AV26" s="346">
        <f t="shared" si="38"/>
        <v>39.210892676062684</v>
      </c>
      <c r="AW26" s="263">
        <v>1.74</v>
      </c>
      <c r="AX26" s="295">
        <f t="shared" si="24"/>
        <v>1238.9173743809483</v>
      </c>
      <c r="AY26" s="203">
        <f t="shared" si="15"/>
        <v>0.83378069250690168</v>
      </c>
      <c r="AZ26" s="306">
        <f t="shared" ref="AZ26:AZ33" si="61">AZ25*POWER(AZ$34/AZ$24,1/10)</f>
        <v>19.928676361024614</v>
      </c>
      <c r="BA26" s="352">
        <f t="shared" si="55"/>
        <v>29.031036166418819</v>
      </c>
      <c r="BB26" s="293">
        <v>0.56999999999999995</v>
      </c>
      <c r="BC26" s="290">
        <f t="shared" si="56"/>
        <v>329.77357078588392</v>
      </c>
      <c r="BD26" s="290">
        <f t="shared" si="57"/>
        <v>0.90290655385010565</v>
      </c>
      <c r="BE26" s="346">
        <f t="shared" ref="BE26:BF30" si="62">BE25*POWER(BE$31/BE$25,1/6)</f>
        <v>8.7983626018756258</v>
      </c>
      <c r="BF26" s="346">
        <f t="shared" si="62"/>
        <v>29.483199627756989</v>
      </c>
      <c r="BG26" s="263">
        <v>2.4900000000000002</v>
      </c>
      <c r="BH26" s="295">
        <f t="shared" si="25"/>
        <v>645.91566366134134</v>
      </c>
      <c r="BI26" s="203">
        <f t="shared" si="18"/>
        <v>0.87886899852558764</v>
      </c>
      <c r="BJ26" s="346">
        <f t="shared" si="39"/>
        <v>21.586290744397395</v>
      </c>
      <c r="BK26" s="346">
        <f t="shared" si="40"/>
        <v>19.948603185107395</v>
      </c>
      <c r="BL26" s="263">
        <v>2.81</v>
      </c>
      <c r="BM26" s="295">
        <f t="shared" si="26"/>
        <v>1210.0319387183358</v>
      </c>
      <c r="BN26" s="203">
        <f t="shared" si="19"/>
        <v>0.8359769684013818</v>
      </c>
      <c r="BO26" s="346">
        <f t="shared" si="41"/>
        <v>50.130769785470399</v>
      </c>
      <c r="BP26" s="346">
        <f t="shared" si="42"/>
        <v>39.520729327068068</v>
      </c>
      <c r="BQ26" s="263">
        <v>5.04</v>
      </c>
      <c r="BR26" s="295">
        <f t="shared" si="27"/>
        <v>9985.2711015916539</v>
      </c>
      <c r="BS26" s="203">
        <f t="shared" si="20"/>
        <v>0.16876022752106368</v>
      </c>
    </row>
    <row r="27" spans="1:159" ht="15" customHeight="1">
      <c r="A27" s="201">
        <v>1983</v>
      </c>
      <c r="B27" s="346">
        <f t="shared" si="58"/>
        <v>49.84563740219297</v>
      </c>
      <c r="C27" s="346">
        <f t="shared" si="58"/>
        <v>31.621948228950089</v>
      </c>
      <c r="D27" s="267">
        <v>2.83</v>
      </c>
      <c r="E27" s="295">
        <f t="shared" si="21"/>
        <v>4460.6917480003949</v>
      </c>
      <c r="F27" s="203">
        <f t="shared" si="59"/>
        <v>0.58881622401551137</v>
      </c>
      <c r="G27" s="349">
        <f t="shared" si="31"/>
        <v>18.508289999999999</v>
      </c>
      <c r="H27" s="349">
        <f t="shared" si="31"/>
        <v>25.374269999999999</v>
      </c>
      <c r="I27" s="292">
        <v>1.63</v>
      </c>
      <c r="J27" s="290">
        <f t="shared" si="43"/>
        <v>765.50398674822884</v>
      </c>
      <c r="K27" s="290">
        <f t="shared" si="44"/>
        <v>0.86977621715559827</v>
      </c>
      <c r="L27" s="346">
        <f t="shared" ref="L27:M30" si="63">L26+(L$31-L$25)/6</f>
        <v>43.900653333333331</v>
      </c>
      <c r="M27" s="346">
        <f t="shared" si="63"/>
        <v>36.515039999999999</v>
      </c>
      <c r="N27" s="262">
        <v>2.77</v>
      </c>
      <c r="O27" s="295">
        <f t="shared" si="22"/>
        <v>4440.4044916050561</v>
      </c>
      <c r="P27" s="203">
        <f t="shared" si="3"/>
        <v>0.59035874574537706</v>
      </c>
      <c r="Q27" s="349">
        <f t="shared" si="32"/>
        <v>6.9456100000000003</v>
      </c>
      <c r="R27" s="349">
        <f t="shared" si="33"/>
        <v>28.515020000000003</v>
      </c>
      <c r="S27" s="263">
        <v>2.89</v>
      </c>
      <c r="T27" s="290">
        <f t="shared" si="45"/>
        <v>572.3766612997581</v>
      </c>
      <c r="U27" s="203">
        <f t="shared" si="46"/>
        <v>0.88446046476059093</v>
      </c>
      <c r="V27" s="349">
        <f t="shared" si="34"/>
        <v>5.9579399999999998</v>
      </c>
      <c r="W27" s="349">
        <f t="shared" si="34"/>
        <v>22.435189999999999</v>
      </c>
      <c r="X27" s="293">
        <v>2.0099999999999998</v>
      </c>
      <c r="Y27" s="290">
        <f t="shared" si="47"/>
        <v>268.67170697628598</v>
      </c>
      <c r="Z27" s="290">
        <f t="shared" si="48"/>
        <v>0.90755237439995884</v>
      </c>
      <c r="AA27" s="349">
        <f t="shared" ref="AA27:AA32" si="64">AA26*POWER(AA$33/AA$25,1/8)</f>
        <v>31.103625810169024</v>
      </c>
      <c r="AB27" s="346">
        <f t="shared" si="60"/>
        <v>34.802954122748112</v>
      </c>
      <c r="AC27" s="285">
        <v>1.8</v>
      </c>
      <c r="AD27" s="290">
        <f t="shared" si="49"/>
        <v>1948.4965118203859</v>
      </c>
      <c r="AE27" s="290">
        <f t="shared" si="50"/>
        <v>0.77982853568340749</v>
      </c>
      <c r="AF27" s="351">
        <v>25.42991</v>
      </c>
      <c r="AG27" s="350">
        <v>23.330310000000001</v>
      </c>
      <c r="AH27" s="263">
        <v>1.98</v>
      </c>
      <c r="AI27" s="295">
        <f t="shared" si="23"/>
        <v>1174.7096134727581</v>
      </c>
      <c r="AJ27" s="203">
        <f t="shared" si="10"/>
        <v>0.83866266690979163</v>
      </c>
      <c r="AK27" s="306">
        <f t="shared" si="35"/>
        <v>17.572950000000002</v>
      </c>
      <c r="AL27" s="352">
        <f t="shared" si="35"/>
        <v>40.321839999999995</v>
      </c>
      <c r="AM27" s="285">
        <v>0.24</v>
      </c>
      <c r="AN27" s="290">
        <f t="shared" si="51"/>
        <v>170.05768277471998</v>
      </c>
      <c r="AO27" s="290">
        <f t="shared" si="52"/>
        <v>0.91505039543524169</v>
      </c>
      <c r="AP27" s="351">
        <v>7.1770799999999992</v>
      </c>
      <c r="AQ27" s="350">
        <v>19.431370000000001</v>
      </c>
      <c r="AR27" s="293">
        <v>2.27</v>
      </c>
      <c r="AS27" s="290">
        <f t="shared" si="53"/>
        <v>316.57532818909198</v>
      </c>
      <c r="AT27" s="290">
        <f t="shared" si="54"/>
        <v>0.90391006933809792</v>
      </c>
      <c r="AU27" s="346">
        <f t="shared" si="37"/>
        <v>18.755362628066603</v>
      </c>
      <c r="AV27" s="346">
        <f t="shared" si="38"/>
        <v>38.235183640064065</v>
      </c>
      <c r="AW27" s="263">
        <v>1.86</v>
      </c>
      <c r="AX27" s="295">
        <f t="shared" si="24"/>
        <v>1333.8334058354253</v>
      </c>
      <c r="AY27" s="203">
        <f t="shared" si="15"/>
        <v>0.82656384473911804</v>
      </c>
      <c r="AZ27" s="306">
        <f t="shared" si="61"/>
        <v>20.229585139070959</v>
      </c>
      <c r="BA27" s="352">
        <f t="shared" si="55"/>
        <v>29.36506709792744</v>
      </c>
      <c r="BB27" s="263">
        <v>0.5722222222222223</v>
      </c>
      <c r="BC27" s="290">
        <f t="shared" si="56"/>
        <v>339.92467706734237</v>
      </c>
      <c r="BD27" s="290">
        <f t="shared" si="57"/>
        <v>0.90213472439637421</v>
      </c>
      <c r="BE27" s="346">
        <f t="shared" si="62"/>
        <v>8.0546790480707067</v>
      </c>
      <c r="BF27" s="346">
        <f t="shared" si="62"/>
        <v>28.796838403141923</v>
      </c>
      <c r="BG27" s="263">
        <v>2.4700000000000002</v>
      </c>
      <c r="BH27" s="295">
        <f t="shared" si="25"/>
        <v>572.91474861306904</v>
      </c>
      <c r="BI27" s="203">
        <f t="shared" si="18"/>
        <v>0.88441955181715626</v>
      </c>
      <c r="BJ27" s="346">
        <f t="shared" si="39"/>
        <v>21.068791806139284</v>
      </c>
      <c r="BK27" s="346">
        <f t="shared" si="40"/>
        <v>20.380985448300756</v>
      </c>
      <c r="BL27" s="263">
        <v>2.86</v>
      </c>
      <c r="BM27" s="295">
        <f t="shared" si="26"/>
        <v>1228.0918341526203</v>
      </c>
      <c r="BN27" s="203">
        <f t="shared" si="19"/>
        <v>0.83460380188721039</v>
      </c>
      <c r="BO27" s="346">
        <f t="shared" si="41"/>
        <v>51.644806101716355</v>
      </c>
      <c r="BP27" s="346">
        <f t="shared" si="42"/>
        <v>39.861250625034216</v>
      </c>
      <c r="BQ27" s="263">
        <v>4.9400000000000004</v>
      </c>
      <c r="BR27" s="295">
        <f t="shared" si="27"/>
        <v>10169.615203938953</v>
      </c>
      <c r="BS27" s="203">
        <f t="shared" si="20"/>
        <v>0.15474380370790361</v>
      </c>
    </row>
    <row r="28" spans="1:159" ht="15" customHeight="1">
      <c r="A28" s="201">
        <v>1984</v>
      </c>
      <c r="B28" s="346">
        <f t="shared" si="58"/>
        <v>53.326307852355853</v>
      </c>
      <c r="C28" s="346">
        <f t="shared" si="58"/>
        <v>30.663529936250299</v>
      </c>
      <c r="D28" s="267">
        <v>2.76</v>
      </c>
      <c r="E28" s="295">
        <f t="shared" si="21"/>
        <v>4513.0770307283401</v>
      </c>
      <c r="F28" s="203">
        <f t="shared" si="59"/>
        <v>0.58483316019661147</v>
      </c>
      <c r="G28" s="349">
        <f t="shared" si="31"/>
        <v>18.508289999999999</v>
      </c>
      <c r="H28" s="349">
        <f t="shared" si="31"/>
        <v>25.374269999999999</v>
      </c>
      <c r="I28" s="292">
        <v>1.48</v>
      </c>
      <c r="J28" s="290">
        <f t="shared" si="43"/>
        <v>695.05883459348388</v>
      </c>
      <c r="K28" s="290">
        <f t="shared" si="44"/>
        <v>0.87513244551121572</v>
      </c>
      <c r="L28" s="346">
        <f t="shared" si="63"/>
        <v>43.502164999999998</v>
      </c>
      <c r="M28" s="346">
        <f t="shared" si="63"/>
        <v>35.608869999999996</v>
      </c>
      <c r="N28" s="262">
        <v>2.61</v>
      </c>
      <c r="O28" s="295">
        <f t="shared" si="22"/>
        <v>4043.0542687112647</v>
      </c>
      <c r="P28" s="203">
        <f t="shared" si="3"/>
        <v>0.62057088193750964</v>
      </c>
      <c r="Q28" s="349">
        <f t="shared" si="32"/>
        <v>6.9456100000000003</v>
      </c>
      <c r="R28" s="349">
        <f t="shared" si="33"/>
        <v>28.515020000000003</v>
      </c>
      <c r="S28" s="263">
        <v>2.83</v>
      </c>
      <c r="T28" s="290">
        <f t="shared" si="45"/>
        <v>560.49340881602609</v>
      </c>
      <c r="U28" s="203">
        <f t="shared" si="46"/>
        <v>0.88536399625940165</v>
      </c>
      <c r="V28" s="349">
        <f t="shared" si="34"/>
        <v>5.9579399999999998</v>
      </c>
      <c r="W28" s="349">
        <f t="shared" si="34"/>
        <v>22.435189999999999</v>
      </c>
      <c r="X28" s="293">
        <v>1.97</v>
      </c>
      <c r="Y28" s="290">
        <f t="shared" si="47"/>
        <v>263.32500633994198</v>
      </c>
      <c r="Z28" s="290">
        <f t="shared" si="48"/>
        <v>0.90795890556188286</v>
      </c>
      <c r="AA28" s="349">
        <f t="shared" si="64"/>
        <v>30.298892887707794</v>
      </c>
      <c r="AB28" s="346">
        <f t="shared" si="60"/>
        <v>32.224733539175467</v>
      </c>
      <c r="AC28" s="285">
        <v>1.89</v>
      </c>
      <c r="AD28" s="290">
        <f t="shared" si="49"/>
        <v>1845.3463871945805</v>
      </c>
      <c r="AE28" s="290">
        <f t="shared" si="50"/>
        <v>0.78767145468502398</v>
      </c>
      <c r="AF28" s="351">
        <v>44.559359999999998</v>
      </c>
      <c r="AG28" s="350">
        <v>30.53895</v>
      </c>
      <c r="AH28" s="263">
        <v>2.14</v>
      </c>
      <c r="AI28" s="295">
        <f t="shared" si="23"/>
        <v>2912.1035835340799</v>
      </c>
      <c r="AJ28" s="203">
        <f t="shared" si="10"/>
        <v>0.70656161293123965</v>
      </c>
      <c r="AK28" s="306">
        <f t="shared" si="35"/>
        <v>17.572950000000002</v>
      </c>
      <c r="AL28" s="352">
        <f t="shared" si="35"/>
        <v>40.321839999999995</v>
      </c>
      <c r="AM28" s="285">
        <v>0.26</v>
      </c>
      <c r="AN28" s="290">
        <f t="shared" si="51"/>
        <v>184.22915633928</v>
      </c>
      <c r="AO28" s="290">
        <f t="shared" si="52"/>
        <v>0.91397288128095844</v>
      </c>
      <c r="AP28" s="306">
        <f t="shared" ref="AP28:AQ30" si="65">AP27*POWER(AP$31/AP$27,1/4)</f>
        <v>7.7671734926747922</v>
      </c>
      <c r="AQ28" s="352">
        <f t="shared" si="65"/>
        <v>21.332996522832978</v>
      </c>
      <c r="AR28" s="293">
        <v>2.36</v>
      </c>
      <c r="AS28" s="290">
        <f t="shared" si="53"/>
        <v>391.04512086307346</v>
      </c>
      <c r="AT28" s="290">
        <f t="shared" si="54"/>
        <v>0.89824783137059194</v>
      </c>
      <c r="AU28" s="346">
        <f t="shared" si="37"/>
        <v>19.371558631804714</v>
      </c>
      <c r="AV28" s="346">
        <f t="shared" si="38"/>
        <v>37.283753779007839</v>
      </c>
      <c r="AW28" s="263">
        <v>1.93</v>
      </c>
      <c r="AX28" s="295">
        <f t="shared" si="24"/>
        <v>1393.9317351235743</v>
      </c>
      <c r="AY28" s="203">
        <f t="shared" si="15"/>
        <v>0.82199432695666919</v>
      </c>
      <c r="AZ28" s="306">
        <f t="shared" si="61"/>
        <v>20.535037424727395</v>
      </c>
      <c r="BA28" s="352">
        <f t="shared" si="55"/>
        <v>29.702941387370821</v>
      </c>
      <c r="BB28" s="263">
        <v>0.57444444444444454</v>
      </c>
      <c r="BC28" s="290">
        <f t="shared" si="56"/>
        <v>350.38297080923616</v>
      </c>
      <c r="BD28" s="290">
        <f t="shared" si="57"/>
        <v>0.90133953824405155</v>
      </c>
      <c r="BE28" s="346">
        <f t="shared" si="62"/>
        <v>7.373855511887931</v>
      </c>
      <c r="BF28" s="346">
        <f t="shared" si="62"/>
        <v>28.126455489449786</v>
      </c>
      <c r="BG28" s="263">
        <v>2.44</v>
      </c>
      <c r="BH28" s="295">
        <f t="shared" si="25"/>
        <v>506.05702197142966</v>
      </c>
      <c r="BI28" s="203">
        <f t="shared" si="18"/>
        <v>0.88950301377694352</v>
      </c>
      <c r="BJ28" s="346">
        <f t="shared" si="39"/>
        <v>20.563699128607919</v>
      </c>
      <c r="BK28" s="346">
        <f t="shared" si="40"/>
        <v>20.822739516616984</v>
      </c>
      <c r="BL28" s="263">
        <v>2.78</v>
      </c>
      <c r="BM28" s="295">
        <f t="shared" si="26"/>
        <v>1190.37529025958</v>
      </c>
      <c r="BN28" s="203">
        <f t="shared" si="19"/>
        <v>0.83747154247256717</v>
      </c>
      <c r="BO28" s="346">
        <f t="shared" si="41"/>
        <v>53.204568944339648</v>
      </c>
      <c r="BP28" s="346">
        <f t="shared" si="42"/>
        <v>40.204705946646769</v>
      </c>
      <c r="BQ28" s="263">
        <v>4.95</v>
      </c>
      <c r="BR28" s="295">
        <f t="shared" si="27"/>
        <v>10588.416544655089</v>
      </c>
      <c r="BS28" s="203">
        <f t="shared" si="20"/>
        <v>0.12290065271879341</v>
      </c>
    </row>
    <row r="29" spans="1:159" ht="15" customHeight="1">
      <c r="A29" s="201">
        <v>1985</v>
      </c>
      <c r="B29" s="315">
        <v>57.050029999999992</v>
      </c>
      <c r="C29" s="348">
        <v>29.734159999999999</v>
      </c>
      <c r="D29" s="267">
        <v>2.52</v>
      </c>
      <c r="E29" s="295">
        <f t="shared" si="21"/>
        <v>4274.7634944624951</v>
      </c>
      <c r="F29" s="203">
        <f t="shared" si="59"/>
        <v>0.60295309721755264</v>
      </c>
      <c r="G29" s="347">
        <v>18.508289999999999</v>
      </c>
      <c r="H29" s="348">
        <v>25.374269999999999</v>
      </c>
      <c r="I29" s="292">
        <v>1.6</v>
      </c>
      <c r="J29" s="290">
        <f t="shared" si="43"/>
        <v>751.41495631728003</v>
      </c>
      <c r="K29" s="290">
        <f t="shared" si="44"/>
        <v>0.87084746282672176</v>
      </c>
      <c r="L29" s="346">
        <f t="shared" si="63"/>
        <v>43.103676666666665</v>
      </c>
      <c r="M29" s="346">
        <f t="shared" si="63"/>
        <v>34.702699999999993</v>
      </c>
      <c r="N29" s="262">
        <v>2.46</v>
      </c>
      <c r="O29" s="295">
        <f t="shared" si="22"/>
        <v>3679.7023422404191</v>
      </c>
      <c r="P29" s="203">
        <f t="shared" si="3"/>
        <v>0.64819799085986995</v>
      </c>
      <c r="Q29" s="349">
        <f t="shared" si="32"/>
        <v>6.9456100000000003</v>
      </c>
      <c r="R29" s="349">
        <f t="shared" si="33"/>
        <v>28.515020000000003</v>
      </c>
      <c r="S29" s="263">
        <v>2.81</v>
      </c>
      <c r="T29" s="290">
        <f t="shared" si="45"/>
        <v>556.53232465478209</v>
      </c>
      <c r="U29" s="203">
        <f t="shared" si="46"/>
        <v>0.88566517342567197</v>
      </c>
      <c r="V29" s="349">
        <f t="shared" si="34"/>
        <v>5.9579399999999998</v>
      </c>
      <c r="W29" s="349">
        <f t="shared" si="34"/>
        <v>22.435189999999999</v>
      </c>
      <c r="X29" s="293">
        <v>1.85</v>
      </c>
      <c r="Y29" s="290">
        <f t="shared" si="47"/>
        <v>247.28490443090999</v>
      </c>
      <c r="Z29" s="290">
        <f t="shared" si="48"/>
        <v>0.90917849904765502</v>
      </c>
      <c r="AA29" s="349">
        <f t="shared" si="64"/>
        <v>29.514980530683061</v>
      </c>
      <c r="AB29" s="346">
        <f t="shared" si="60"/>
        <v>29.837508850782104</v>
      </c>
      <c r="AC29" s="285">
        <v>1.95</v>
      </c>
      <c r="AD29" s="290">
        <f t="shared" si="49"/>
        <v>1717.2743109890887</v>
      </c>
      <c r="AE29" s="290">
        <f t="shared" si="50"/>
        <v>0.79740928993914872</v>
      </c>
      <c r="AF29" s="346">
        <f t="shared" ref="AF29:AG32" si="66">AF28*POWER(AF$33/AF$28,1/5)</f>
        <v>38.490942772195332</v>
      </c>
      <c r="AG29" s="346">
        <f t="shared" si="66"/>
        <v>29.211144538033629</v>
      </c>
      <c r="AH29" s="263">
        <v>2.1</v>
      </c>
      <c r="AI29" s="295">
        <f t="shared" si="23"/>
        <v>2361.1654347199355</v>
      </c>
      <c r="AJ29" s="203">
        <f t="shared" si="10"/>
        <v>0.74845165709478201</v>
      </c>
      <c r="AK29" s="306">
        <f>AK30</f>
        <v>17.572950000000002</v>
      </c>
      <c r="AL29" s="352">
        <f t="shared" si="35"/>
        <v>40.321839999999995</v>
      </c>
      <c r="AM29" s="285">
        <v>0.27</v>
      </c>
      <c r="AN29" s="290">
        <f t="shared" si="51"/>
        <v>191.31489312156</v>
      </c>
      <c r="AO29" s="290">
        <f t="shared" si="52"/>
        <v>0.91343412420381664</v>
      </c>
      <c r="AP29" s="306">
        <f t="shared" si="65"/>
        <v>8.405783976953014</v>
      </c>
      <c r="AQ29" s="352">
        <f t="shared" si="65"/>
        <v>23.420723327444435</v>
      </c>
      <c r="AR29" s="293">
        <v>2.35</v>
      </c>
      <c r="AS29" s="290">
        <f t="shared" si="53"/>
        <v>462.643421055033</v>
      </c>
      <c r="AT29" s="290">
        <f t="shared" si="54"/>
        <v>0.89280392452999391</v>
      </c>
      <c r="AU29" s="346">
        <f t="shared" si="37"/>
        <v>20.007999379542316</v>
      </c>
      <c r="AV29" s="346">
        <f t="shared" si="38"/>
        <v>36.355998939079555</v>
      </c>
      <c r="AW29" s="263">
        <v>1.95</v>
      </c>
      <c r="AX29" s="295">
        <f t="shared" si="24"/>
        <v>1418.4510682207024</v>
      </c>
      <c r="AY29" s="203">
        <f t="shared" si="15"/>
        <v>0.82013002340733232</v>
      </c>
      <c r="AZ29" s="306">
        <f t="shared" si="61"/>
        <v>20.845101821713417</v>
      </c>
      <c r="BA29" s="352">
        <f t="shared" si="55"/>
        <v>30.044703256402773</v>
      </c>
      <c r="BB29" s="263">
        <v>0.57666666666666666</v>
      </c>
      <c r="BC29" s="290">
        <f t="shared" si="56"/>
        <v>361.15762484946106</v>
      </c>
      <c r="BD29" s="290">
        <f t="shared" si="57"/>
        <v>0.90052029794536581</v>
      </c>
      <c r="BE29" s="346">
        <f t="shared" si="62"/>
        <v>6.7505787363711125</v>
      </c>
      <c r="BF29" s="346">
        <f t="shared" si="62"/>
        <v>27.471678915755074</v>
      </c>
      <c r="BG29" s="263">
        <v>2.37</v>
      </c>
      <c r="BH29" s="295">
        <f t="shared" si="25"/>
        <v>439.51586375243267</v>
      </c>
      <c r="BI29" s="203">
        <f t="shared" si="18"/>
        <v>0.89456240576583879</v>
      </c>
      <c r="BJ29" s="346">
        <f t="shared" si="39"/>
        <v>20.07071529031343</v>
      </c>
      <c r="BK29" s="346">
        <f t="shared" si="40"/>
        <v>21.27406852218877</v>
      </c>
      <c r="BL29" s="263">
        <v>3.08</v>
      </c>
      <c r="BM29" s="295">
        <f t="shared" si="26"/>
        <v>1315.1161789164469</v>
      </c>
      <c r="BN29" s="203">
        <f t="shared" si="19"/>
        <v>0.82798699081085525</v>
      </c>
      <c r="BO29" s="346">
        <f t="shared" si="41"/>
        <v>54.811439333856171</v>
      </c>
      <c r="BP29" s="346">
        <f t="shared" si="42"/>
        <v>40.551120572247385</v>
      </c>
      <c r="BQ29" s="263">
        <v>4.99</v>
      </c>
      <c r="BR29" s="295">
        <f t="shared" si="27"/>
        <v>11091.099772976466</v>
      </c>
      <c r="BS29" s="203">
        <f t="shared" si="20"/>
        <v>8.4679624314826257E-2</v>
      </c>
    </row>
    <row r="30" spans="1:159" ht="15" customHeight="1">
      <c r="A30" s="201">
        <v>1986</v>
      </c>
      <c r="B30" s="346">
        <f t="shared" ref="B30:C32" si="67">B29*POWER(B$33/B$29, 1/4)</f>
        <v>55.218760357250915</v>
      </c>
      <c r="C30" s="346">
        <f t="shared" si="67"/>
        <v>30.518521893638223</v>
      </c>
      <c r="D30" s="267">
        <v>2.46</v>
      </c>
      <c r="E30" s="295">
        <f t="shared" si="21"/>
        <v>4145.5795693797181</v>
      </c>
      <c r="F30" s="203">
        <f t="shared" si="59"/>
        <v>0.61277547081536066</v>
      </c>
      <c r="G30" s="306">
        <f>G29*POWER(G$32/G$29,1/3)</f>
        <v>13.089944392085487</v>
      </c>
      <c r="H30" s="306">
        <f>H29*POWER(H$32/H$29,1/3)</f>
        <v>24.926491212996098</v>
      </c>
      <c r="I30" s="292">
        <v>1.1200000000000001</v>
      </c>
      <c r="J30" s="290">
        <f t="shared" si="43"/>
        <v>365.44074993207761</v>
      </c>
      <c r="K30" s="290">
        <f t="shared" si="44"/>
        <v>0.90019463471210637</v>
      </c>
      <c r="L30" s="346">
        <f t="shared" si="63"/>
        <v>42.705188333333332</v>
      </c>
      <c r="M30" s="346">
        <f t="shared" si="63"/>
        <v>33.79652999999999</v>
      </c>
      <c r="N30" s="318">
        <v>2.7549999999999999</v>
      </c>
      <c r="O30" s="295">
        <f t="shared" si="22"/>
        <v>3976.2561772169765</v>
      </c>
      <c r="P30" s="203">
        <f t="shared" si="3"/>
        <v>0.62564980959710059</v>
      </c>
      <c r="Q30" s="349">
        <f>Q31</f>
        <v>6.9456100000000003</v>
      </c>
      <c r="R30" s="349">
        <f>R31</f>
        <v>28.515020000000003</v>
      </c>
      <c r="S30" s="263">
        <v>2.83</v>
      </c>
      <c r="T30" s="290">
        <f t="shared" si="45"/>
        <v>560.49340881602609</v>
      </c>
      <c r="U30" s="203">
        <f t="shared" si="46"/>
        <v>0.88536399625940165</v>
      </c>
      <c r="V30" s="349">
        <f>V31</f>
        <v>5.9579399999999998</v>
      </c>
      <c r="W30" s="346">
        <f t="shared" si="34"/>
        <v>22.435189999999999</v>
      </c>
      <c r="X30" s="293">
        <v>1.98</v>
      </c>
      <c r="Y30" s="290">
        <f t="shared" si="47"/>
        <v>264.66168149902796</v>
      </c>
      <c r="Z30" s="290">
        <f t="shared" si="48"/>
        <v>0.90785727277140182</v>
      </c>
      <c r="AA30" s="349">
        <f t="shared" si="64"/>
        <v>28.751350056094548</v>
      </c>
      <c r="AB30" s="346">
        <f t="shared" si="60"/>
        <v>27.62713098428555</v>
      </c>
      <c r="AC30" s="285">
        <v>1.96</v>
      </c>
      <c r="AD30" s="290">
        <f t="shared" si="49"/>
        <v>1556.8619353905488</v>
      </c>
      <c r="AE30" s="290">
        <f t="shared" si="50"/>
        <v>0.80960608827788283</v>
      </c>
      <c r="AF30" s="346">
        <f t="shared" si="66"/>
        <v>33.248966670356488</v>
      </c>
      <c r="AG30" s="346">
        <f t="shared" si="66"/>
        <v>27.941070836485601</v>
      </c>
      <c r="AH30" s="263">
        <v>2.0099999999999998</v>
      </c>
      <c r="AI30" s="295">
        <f t="shared" si="23"/>
        <v>1867.3135832825226</v>
      </c>
      <c r="AJ30" s="203">
        <f t="shared" si="10"/>
        <v>0.78600120038106303</v>
      </c>
      <c r="AK30" s="351">
        <v>17.572950000000002</v>
      </c>
      <c r="AL30" s="350">
        <v>40.321839999999995</v>
      </c>
      <c r="AM30" s="285">
        <v>0.28999999999999998</v>
      </c>
      <c r="AN30" s="290">
        <f t="shared" si="51"/>
        <v>205.48636668611996</v>
      </c>
      <c r="AO30" s="290">
        <f t="shared" si="52"/>
        <v>0.91235661004953339</v>
      </c>
      <c r="AP30" s="306">
        <f t="shared" si="65"/>
        <v>9.0969004791558614</v>
      </c>
      <c r="AQ30" s="352">
        <f t="shared" si="65"/>
        <v>25.712762883245254</v>
      </c>
      <c r="AR30" s="293">
        <v>2.0499999999999998</v>
      </c>
      <c r="AS30" s="290">
        <f t="shared" si="53"/>
        <v>479.50821223568033</v>
      </c>
      <c r="AT30" s="290">
        <f t="shared" si="54"/>
        <v>0.8915216266007493</v>
      </c>
      <c r="AU30" s="351">
        <v>20.66535</v>
      </c>
      <c r="AV30" s="350">
        <v>35.451329999999999</v>
      </c>
      <c r="AW30" s="263">
        <v>1.89</v>
      </c>
      <c r="AX30" s="295">
        <f t="shared" si="24"/>
        <v>1384.6407291652947</v>
      </c>
      <c r="AY30" s="203">
        <f t="shared" si="15"/>
        <v>0.82270075952220101</v>
      </c>
      <c r="AZ30" s="306">
        <f t="shared" si="61"/>
        <v>21.159847969615683</v>
      </c>
      <c r="BA30" s="352">
        <f t="shared" si="55"/>
        <v>30.390397435491192</v>
      </c>
      <c r="BB30" s="263">
        <v>0.5788888888888889</v>
      </c>
      <c r="BC30" s="290">
        <f t="shared" si="56"/>
        <v>372.25808301610112</v>
      </c>
      <c r="BD30" s="290">
        <f t="shared" si="57"/>
        <v>0.8996762854480701</v>
      </c>
      <c r="BE30" s="346">
        <f t="shared" si="62"/>
        <v>6.1799845687888206</v>
      </c>
      <c r="BF30" s="346">
        <f t="shared" si="62"/>
        <v>26.832145370518756</v>
      </c>
      <c r="BG30" s="263">
        <v>2.2799999999999998</v>
      </c>
      <c r="BH30" s="295">
        <f t="shared" si="25"/>
        <v>378.07471708905382</v>
      </c>
      <c r="BI30" s="203">
        <f t="shared" si="18"/>
        <v>0.8992340233561753</v>
      </c>
      <c r="BJ30" s="351">
        <v>19.589549999999999</v>
      </c>
      <c r="BK30" s="350">
        <v>21.73518</v>
      </c>
      <c r="BL30" s="263">
        <v>2.95</v>
      </c>
      <c r="BM30" s="295">
        <f t="shared" si="26"/>
        <v>1256.0580663385499</v>
      </c>
      <c r="BN30" s="203">
        <f t="shared" si="19"/>
        <v>0.83247741673149367</v>
      </c>
      <c r="BO30" s="351">
        <v>56.466839999999998</v>
      </c>
      <c r="BP30" s="350">
        <v>40.90052</v>
      </c>
      <c r="BQ30" s="263">
        <v>4.8099999999999996</v>
      </c>
      <c r="BR30" s="295">
        <f t="shared" si="27"/>
        <v>11108.806201220206</v>
      </c>
      <c r="BS30" s="203">
        <f t="shared" si="20"/>
        <v>8.3333333333333356E-2</v>
      </c>
    </row>
    <row r="31" spans="1:159" ht="15" customHeight="1">
      <c r="A31" s="201">
        <v>1987</v>
      </c>
      <c r="B31" s="346">
        <f t="shared" si="67"/>
        <v>53.446273304177147</v>
      </c>
      <c r="C31" s="346">
        <f t="shared" si="67"/>
        <v>31.323574588031931</v>
      </c>
      <c r="D31" s="267">
        <v>2.44</v>
      </c>
      <c r="E31" s="295">
        <f>B31*C31*D31</f>
        <v>4084.8731210415876</v>
      </c>
      <c r="F31" s="203">
        <f t="shared" si="59"/>
        <v>0.617391226335957</v>
      </c>
      <c r="G31" s="306">
        <f>G30*POWER(G$32/G$29,1/3)</f>
        <v>9.2578322572150267</v>
      </c>
      <c r="H31" s="306">
        <f>H30*POWER(H$32/H$29,1/3)</f>
        <v>24.486614361381495</v>
      </c>
      <c r="I31" s="292">
        <v>1.3</v>
      </c>
      <c r="J31" s="290">
        <f t="shared" si="43"/>
        <v>294.70085879621706</v>
      </c>
      <c r="K31" s="290">
        <f t="shared" si="44"/>
        <v>0.90557327325834536</v>
      </c>
      <c r="L31" s="350">
        <v>42.306699999999999</v>
      </c>
      <c r="M31" s="350">
        <v>32.890360000000001</v>
      </c>
      <c r="N31" s="262">
        <v>3.05</v>
      </c>
      <c r="O31" s="295">
        <f t="shared" si="22"/>
        <v>4244.0219099065998</v>
      </c>
      <c r="P31" s="203">
        <f t="shared" si="3"/>
        <v>0.6052905035806363</v>
      </c>
      <c r="Q31" s="347">
        <v>6.9456100000000003</v>
      </c>
      <c r="R31" s="347">
        <v>28.515020000000003</v>
      </c>
      <c r="S31" s="263">
        <v>2.8</v>
      </c>
      <c r="T31" s="290">
        <f t="shared" si="45"/>
        <v>554.55178257416003</v>
      </c>
      <c r="U31" s="203">
        <f t="shared" si="46"/>
        <v>0.88581576200880696</v>
      </c>
      <c r="V31" s="351">
        <v>5.9579399999999998</v>
      </c>
      <c r="W31" s="350">
        <v>22.435189999999999</v>
      </c>
      <c r="X31" s="293">
        <v>2.0499999999999998</v>
      </c>
      <c r="Y31" s="290">
        <f t="shared" si="47"/>
        <v>274.01840761262997</v>
      </c>
      <c r="Z31" s="290">
        <f t="shared" si="48"/>
        <v>0.90714584323803482</v>
      </c>
      <c r="AA31" s="349">
        <f t="shared" si="64"/>
        <v>28.007476718093475</v>
      </c>
      <c r="AB31" s="346">
        <f t="shared" si="60"/>
        <v>25.580499036965147</v>
      </c>
      <c r="AC31" s="285">
        <v>1.91</v>
      </c>
      <c r="AD31" s="290">
        <f t="shared" si="49"/>
        <v>1368.4103916206766</v>
      </c>
      <c r="AE31" s="290">
        <f t="shared" si="50"/>
        <v>0.82393481738876295</v>
      </c>
      <c r="AF31" s="346">
        <f t="shared" si="66"/>
        <v>28.720880940465069</v>
      </c>
      <c r="AG31" s="346">
        <f t="shared" si="66"/>
        <v>26.726218771503838</v>
      </c>
      <c r="AH31" s="263">
        <v>2.12</v>
      </c>
      <c r="AI31" s="295">
        <f t="shared" si="23"/>
        <v>1627.3131603293907</v>
      </c>
      <c r="AJ31" s="203">
        <f t="shared" si="10"/>
        <v>0.80424939818405639</v>
      </c>
      <c r="AK31" s="351">
        <v>24.929119999999998</v>
      </c>
      <c r="AL31" s="350">
        <v>36.85577</v>
      </c>
      <c r="AM31" s="285">
        <v>0.47</v>
      </c>
      <c r="AN31" s="290">
        <f t="shared" si="51"/>
        <v>431.82749912052793</v>
      </c>
      <c r="AO31" s="290">
        <f t="shared" si="52"/>
        <v>0.89514698306307106</v>
      </c>
      <c r="AP31" s="351">
        <v>9.8448400000000014</v>
      </c>
      <c r="AQ31" s="350">
        <v>28.229110000000002</v>
      </c>
      <c r="AR31" s="293">
        <v>1.9</v>
      </c>
      <c r="AS31" s="290">
        <f t="shared" si="53"/>
        <v>528.03103545556007</v>
      </c>
      <c r="AT31" s="290">
        <f t="shared" si="54"/>
        <v>0.88783224111892045</v>
      </c>
      <c r="AU31" s="346">
        <f t="shared" ref="AU31:AV34" si="68">AU30*POWER(AU$35/AU$30,1/5)</f>
        <v>20.534263473279534</v>
      </c>
      <c r="AV31" s="346">
        <f t="shared" si="68"/>
        <v>32.457706646852458</v>
      </c>
      <c r="AW31" s="263">
        <v>2.0099999999999998</v>
      </c>
      <c r="AX31" s="295">
        <f t="shared" si="24"/>
        <v>1339.6551510500183</v>
      </c>
      <c r="AY31" s="203">
        <f t="shared" si="15"/>
        <v>0.8261211940265597</v>
      </c>
      <c r="AZ31" s="306">
        <f t="shared" si="61"/>
        <v>21.479346559528864</v>
      </c>
      <c r="BA31" s="352">
        <f t="shared" si="55"/>
        <v>30.740069169772475</v>
      </c>
      <c r="BB31" s="263">
        <v>0.58111111111111113</v>
      </c>
      <c r="BC31" s="290">
        <f t="shared" si="56"/>
        <v>383.69406806314311</v>
      </c>
      <c r="BD31" s="290">
        <f t="shared" si="57"/>
        <v>0.89880676149205907</v>
      </c>
      <c r="BE31" s="351">
        <v>5.6576199999999996</v>
      </c>
      <c r="BF31" s="350">
        <v>26.2075</v>
      </c>
      <c r="BG31" s="263">
        <v>2.19</v>
      </c>
      <c r="BH31" s="295">
        <f t="shared" si="25"/>
        <v>324.71584676849994</v>
      </c>
      <c r="BI31" s="203">
        <f t="shared" si="18"/>
        <v>0.90329111295698772</v>
      </c>
      <c r="BJ31" s="346">
        <f t="shared" ref="BJ31:BK34" si="69">BJ30*POWER(BJ$35/BJ$30,1/5)</f>
        <v>22.736410243764929</v>
      </c>
      <c r="BK31" s="346">
        <f t="shared" si="69"/>
        <v>21.734137900077187</v>
      </c>
      <c r="BL31" s="263">
        <v>2.88</v>
      </c>
      <c r="BM31" s="295">
        <f t="shared" si="26"/>
        <v>1423.1700737012577</v>
      </c>
      <c r="BN31" s="203">
        <f t="shared" si="19"/>
        <v>0.8197712184336452</v>
      </c>
      <c r="BO31" s="346">
        <f t="shared" ref="BO31:BP34" si="70">BO30*POWER(BO$35/BO$30,1/5)</f>
        <v>55.458066968293224</v>
      </c>
      <c r="BP31" s="346">
        <f t="shared" si="70"/>
        <v>40.935183196058368</v>
      </c>
      <c r="BQ31" s="263">
        <v>4.8</v>
      </c>
      <c r="BR31" s="295">
        <f t="shared" si="27"/>
        <v>10896.89342902251</v>
      </c>
      <c r="BS31" s="203">
        <f t="shared" si="20"/>
        <v>9.9445914038240754E-2</v>
      </c>
    </row>
    <row r="32" spans="1:159" ht="15" customHeight="1">
      <c r="A32" s="201">
        <v>1988</v>
      </c>
      <c r="B32" s="346">
        <f t="shared" si="67"/>
        <v>51.730681957073386</v>
      </c>
      <c r="C32" s="346">
        <f t="shared" si="67"/>
        <v>32.149863888936579</v>
      </c>
      <c r="D32" s="267">
        <v>2.48</v>
      </c>
      <c r="E32" s="295">
        <f t="shared" si="21"/>
        <v>4124.5732718284062</v>
      </c>
      <c r="F32" s="203">
        <f t="shared" si="59"/>
        <v>0.61437266413738956</v>
      </c>
      <c r="G32" s="347">
        <v>6.54758</v>
      </c>
      <c r="H32" s="348">
        <v>24.054500000000001</v>
      </c>
      <c r="I32" s="292">
        <v>1.38</v>
      </c>
      <c r="J32" s="290">
        <f t="shared" si="43"/>
        <v>217.34829309179997</v>
      </c>
      <c r="K32" s="290">
        <f t="shared" si="44"/>
        <v>0.91145470005824281</v>
      </c>
      <c r="L32" s="346">
        <f t="shared" ref="L32:M34" si="71">L31*POWER(L$35/L$31,1/4)</f>
        <v>43.31868003329275</v>
      </c>
      <c r="M32" s="346">
        <f t="shared" si="71"/>
        <v>32.357505166396017</v>
      </c>
      <c r="N32" s="318">
        <v>3.0133333333333336</v>
      </c>
      <c r="O32" s="295">
        <f t="shared" si="22"/>
        <v>4223.7423644425617</v>
      </c>
      <c r="P32" s="203">
        <f t="shared" si="3"/>
        <v>0.60683243901737027</v>
      </c>
      <c r="Q32" s="349">
        <f t="shared" ref="Q32:R35" si="72">Q31*POWER(Q$36/Q$31,1/5)</f>
        <v>7.8014266501267695</v>
      </c>
      <c r="R32" s="349">
        <f t="shared" si="72"/>
        <v>27.338471755817242</v>
      </c>
      <c r="S32" s="263">
        <v>2.87</v>
      </c>
      <c r="T32" s="290">
        <f t="shared" si="45"/>
        <v>612.11096571186772</v>
      </c>
      <c r="U32" s="203">
        <f t="shared" si="46"/>
        <v>0.88143930572447493</v>
      </c>
      <c r="V32" s="306">
        <f t="shared" ref="V32:W34" si="73">V31*POWER(V$35/V$31, 1/4)</f>
        <v>5.935546564543281</v>
      </c>
      <c r="W32" s="352">
        <f t="shared" si="73"/>
        <v>24.927977564158947</v>
      </c>
      <c r="X32" s="263">
        <v>2.4900000000000002</v>
      </c>
      <c r="Y32" s="290">
        <f t="shared" si="47"/>
        <v>368.42331726396958</v>
      </c>
      <c r="Z32" s="290">
        <f t="shared" si="48"/>
        <v>0.89996785811745117</v>
      </c>
      <c r="AA32" s="349">
        <f t="shared" si="64"/>
        <v>27.28284934739165</v>
      </c>
      <c r="AB32" s="346">
        <f t="shared" si="60"/>
        <v>23.685482627652476</v>
      </c>
      <c r="AC32" s="285">
        <v>1.9</v>
      </c>
      <c r="AD32" s="290">
        <f t="shared" si="49"/>
        <v>1227.7941630759587</v>
      </c>
      <c r="AE32" s="290">
        <f t="shared" si="50"/>
        <v>0.83462643501685385</v>
      </c>
      <c r="AF32" s="346">
        <f t="shared" si="66"/>
        <v>24.809462807510624</v>
      </c>
      <c r="AG32" s="346">
        <f t="shared" si="66"/>
        <v>25.564187357113006</v>
      </c>
      <c r="AH32" s="263">
        <v>2.09</v>
      </c>
      <c r="AI32" s="295">
        <f t="shared" si="23"/>
        <v>1325.5485488707043</v>
      </c>
      <c r="AJ32" s="203">
        <f t="shared" si="10"/>
        <v>0.82719377574841157</v>
      </c>
      <c r="AK32" s="306">
        <f>AK31*POWER(AK33/AK31,1/2)</f>
        <v>17.749352393233956</v>
      </c>
      <c r="AL32" s="352">
        <f>AL31*POWER(AL33/AL31,1/2)</f>
        <v>42.068921703369107</v>
      </c>
      <c r="AM32" s="285">
        <v>0.44</v>
      </c>
      <c r="AN32" s="290">
        <f t="shared" si="51"/>
        <v>328.54629109124517</v>
      </c>
      <c r="AO32" s="290">
        <f t="shared" si="52"/>
        <v>0.90299986886327022</v>
      </c>
      <c r="AP32" s="306">
        <f t="shared" ref="AP32:AQ34" si="74">AP31*POWER(AP$35/AP$31,1/4)</f>
        <v>13.017462389603841</v>
      </c>
      <c r="AQ32" s="352">
        <f t="shared" si="74"/>
        <v>27.949879198173658</v>
      </c>
      <c r="AR32" s="293">
        <v>1.89</v>
      </c>
      <c r="AS32" s="290">
        <f t="shared" si="53"/>
        <v>687.65098737421113</v>
      </c>
      <c r="AT32" s="290">
        <f t="shared" si="54"/>
        <v>0.87569569394089886</v>
      </c>
      <c r="AU32" s="346">
        <f t="shared" si="68"/>
        <v>20.404008467800551</v>
      </c>
      <c r="AV32" s="346">
        <f t="shared" si="68"/>
        <v>29.716874395773878</v>
      </c>
      <c r="AW32" s="263">
        <v>2.08</v>
      </c>
      <c r="AX32" s="295">
        <f t="shared" si="24"/>
        <v>1261.1941821605062</v>
      </c>
      <c r="AY32" s="203">
        <f t="shared" si="15"/>
        <v>0.83208689718029916</v>
      </c>
      <c r="AZ32" s="306">
        <f t="shared" si="61"/>
        <v>21.803669349932665</v>
      </c>
      <c r="BA32" s="352">
        <f t="shared" si="55"/>
        <v>31.093764224973299</v>
      </c>
      <c r="BB32" s="263">
        <v>0.58333333333333337</v>
      </c>
      <c r="BC32" s="290">
        <f t="shared" si="56"/>
        <v>395.4755898368818</v>
      </c>
      <c r="BD32" s="290">
        <f t="shared" si="57"/>
        <v>0.89791096498844447</v>
      </c>
      <c r="BE32" s="346">
        <f t="shared" ref="BE32:BF35" si="75">BE31*POWER(BE$36/BE$31,1/5)</f>
        <v>5.5603910886263828</v>
      </c>
      <c r="BF32" s="346">
        <f t="shared" si="75"/>
        <v>23.706838811698841</v>
      </c>
      <c r="BG32" s="263">
        <v>2.1</v>
      </c>
      <c r="BH32" s="295">
        <f t="shared" si="25"/>
        <v>276.82052006295186</v>
      </c>
      <c r="BI32" s="203">
        <f t="shared" si="18"/>
        <v>0.90693278735408867</v>
      </c>
      <c r="BJ32" s="346">
        <f t="shared" si="69"/>
        <v>26.388781302928287</v>
      </c>
      <c r="BK32" s="346">
        <f t="shared" si="69"/>
        <v>21.733095850118175</v>
      </c>
      <c r="BL32" s="263">
        <v>2.89</v>
      </c>
      <c r="BM32" s="295">
        <f t="shared" si="26"/>
        <v>1657.4436497963623</v>
      </c>
      <c r="BN32" s="203">
        <f t="shared" si="19"/>
        <v>0.80195845583933545</v>
      </c>
      <c r="BO32" s="346">
        <f t="shared" si="70"/>
        <v>54.467315540584458</v>
      </c>
      <c r="BP32" s="346">
        <f t="shared" si="70"/>
        <v>40.969875769179936</v>
      </c>
      <c r="BQ32" s="263">
        <v>4.83</v>
      </c>
      <c r="BR32" s="295">
        <f t="shared" si="27"/>
        <v>10778.237500192005</v>
      </c>
      <c r="BS32" s="203">
        <f t="shared" si="20"/>
        <v>0.1084678017214129</v>
      </c>
    </row>
    <row r="33" spans="1:71" ht="15" customHeight="1">
      <c r="A33" s="201">
        <v>1989</v>
      </c>
      <c r="B33" s="347">
        <v>50.070159999999994</v>
      </c>
      <c r="C33" s="348">
        <v>32.997949999999996</v>
      </c>
      <c r="D33" s="267">
        <v>2.46</v>
      </c>
      <c r="E33" s="295">
        <f t="shared" si="21"/>
        <v>4064.4430849831188</v>
      </c>
      <c r="F33" s="203">
        <f t="shared" si="59"/>
        <v>0.61894460417808705</v>
      </c>
      <c r="G33" s="306">
        <f t="shared" ref="G33:H35" si="76">G32*POWER(G$36/G$32,1/4)</f>
        <v>7.1289431216935908</v>
      </c>
      <c r="H33" s="306">
        <f t="shared" si="76"/>
        <v>24.6557958315062</v>
      </c>
      <c r="I33" s="292">
        <v>1.4</v>
      </c>
      <c r="J33" s="290">
        <f t="shared" si="43"/>
        <v>246.0776725440567</v>
      </c>
      <c r="K33" s="290">
        <f t="shared" si="44"/>
        <v>0.90927028974533086</v>
      </c>
      <c r="L33" s="346">
        <f t="shared" si="71"/>
        <v>44.354866719143679</v>
      </c>
      <c r="M33" s="346">
        <f t="shared" si="71"/>
        <v>31.83328308335162</v>
      </c>
      <c r="N33" s="318">
        <v>2.9766666666666666</v>
      </c>
      <c r="O33" s="295">
        <f>L33*M33*N33</f>
        <v>4202.9373278552839</v>
      </c>
      <c r="P33" s="203">
        <f t="shared" si="3"/>
        <v>0.60841432965852671</v>
      </c>
      <c r="Q33" s="349">
        <f t="shared" si="72"/>
        <v>8.7626943893060787</v>
      </c>
      <c r="R33" s="349">
        <f t="shared" si="72"/>
        <v>26.210468656294719</v>
      </c>
      <c r="S33" s="263">
        <v>2.95</v>
      </c>
      <c r="T33" s="290">
        <f t="shared" si="45"/>
        <v>677.53926357500995</v>
      </c>
      <c r="U33" s="203">
        <f t="shared" si="46"/>
        <v>0.87646452898604821</v>
      </c>
      <c r="V33" s="306">
        <f t="shared" si="73"/>
        <v>5.9132372967605491</v>
      </c>
      <c r="W33" s="352">
        <f t="shared" si="73"/>
        <v>27.697740266037947</v>
      </c>
      <c r="X33" s="293">
        <v>2.93</v>
      </c>
      <c r="Y33" s="290">
        <f t="shared" si="47"/>
        <v>479.8851005769676</v>
      </c>
      <c r="Z33" s="290">
        <f t="shared" si="48"/>
        <v>0.8914929702637443</v>
      </c>
      <c r="AA33" s="351">
        <v>26.576969999999999</v>
      </c>
      <c r="AB33" s="350">
        <v>21.93085</v>
      </c>
      <c r="AC33" s="262">
        <v>1.88</v>
      </c>
      <c r="AD33" s="290">
        <f t="shared" si="49"/>
        <v>1095.7684199460598</v>
      </c>
      <c r="AE33" s="290">
        <f t="shared" si="50"/>
        <v>0.84466488347488866</v>
      </c>
      <c r="AF33" s="351">
        <v>21.430730000000001</v>
      </c>
      <c r="AG33" s="350">
        <v>24.452679999999997</v>
      </c>
      <c r="AH33" s="263">
        <v>2.04</v>
      </c>
      <c r="AI33" s="295">
        <f t="shared" si="23"/>
        <v>1069.0391170270559</v>
      </c>
      <c r="AJ33" s="203">
        <f t="shared" si="10"/>
        <v>0.84669721992163471</v>
      </c>
      <c r="AK33" s="351">
        <v>12.637409999999999</v>
      </c>
      <c r="AL33" s="350">
        <v>48.019460000000002</v>
      </c>
      <c r="AM33" s="262">
        <v>0.46</v>
      </c>
      <c r="AN33" s="290">
        <f t="shared" si="51"/>
        <v>279.14713783935605</v>
      </c>
      <c r="AO33" s="290">
        <f t="shared" si="52"/>
        <v>0.9067558852433617</v>
      </c>
      <c r="AP33" s="306">
        <f t="shared" si="74"/>
        <v>17.212501885734103</v>
      </c>
      <c r="AQ33" s="352">
        <f t="shared" si="74"/>
        <v>27.673410433148639</v>
      </c>
      <c r="AR33" s="293">
        <v>1.9</v>
      </c>
      <c r="AS33" s="290">
        <f t="shared" si="53"/>
        <v>905.02439560400296</v>
      </c>
      <c r="AT33" s="290">
        <f t="shared" si="54"/>
        <v>0.85916791910750734</v>
      </c>
      <c r="AU33" s="346">
        <f t="shared" si="68"/>
        <v>20.274579708973871</v>
      </c>
      <c r="AV33" s="346">
        <f t="shared" si="68"/>
        <v>27.207486759999966</v>
      </c>
      <c r="AW33" s="263">
        <v>2.1800000000000002</v>
      </c>
      <c r="AX33" s="295">
        <f t="shared" si="24"/>
        <v>1202.532382612306</v>
      </c>
      <c r="AY33" s="203">
        <f t="shared" si="15"/>
        <v>0.83654718982671739</v>
      </c>
      <c r="AZ33" s="306">
        <f t="shared" si="61"/>
        <v>22.132889182808583</v>
      </c>
      <c r="BA33" s="352">
        <f t="shared" si="55"/>
        <v>31.451528893400514</v>
      </c>
      <c r="BB33" s="263">
        <v>0.58555555555555561</v>
      </c>
      <c r="BC33" s="290">
        <f t="shared" si="56"/>
        <v>407.61295367967938</v>
      </c>
      <c r="BD33" s="290">
        <f t="shared" si="57"/>
        <v>0.89698811238058251</v>
      </c>
      <c r="BE33" s="346">
        <f t="shared" si="75"/>
        <v>5.4648331026961321</v>
      </c>
      <c r="BF33" s="346">
        <f t="shared" si="75"/>
        <v>21.444785135700485</v>
      </c>
      <c r="BG33" s="263">
        <v>2.2000000000000002</v>
      </c>
      <c r="BH33" s="295">
        <f t="shared" si="25"/>
        <v>257.82277771752035</v>
      </c>
      <c r="BI33" s="203">
        <f t="shared" si="18"/>
        <v>0.90837726214235803</v>
      </c>
      <c r="BJ33" s="346">
        <f t="shared" si="69"/>
        <v>30.62786830408923</v>
      </c>
      <c r="BK33" s="346">
        <f t="shared" si="69"/>
        <v>21.732053850120572</v>
      </c>
      <c r="BL33" s="263">
        <v>2.86</v>
      </c>
      <c r="BM33" s="295">
        <f t="shared" si="26"/>
        <v>1903.6345422347629</v>
      </c>
      <c r="BN33" s="203">
        <f t="shared" si="19"/>
        <v>0.78323957173391567</v>
      </c>
      <c r="BO33" s="346">
        <f t="shared" si="70"/>
        <v>53.494263763173066</v>
      </c>
      <c r="BP33" s="346">
        <f t="shared" si="70"/>
        <v>41.004597744261773</v>
      </c>
      <c r="BQ33" s="263">
        <v>4.76</v>
      </c>
      <c r="BR33" s="295">
        <f t="shared" si="27"/>
        <v>10441.111252035509</v>
      </c>
      <c r="BS33" s="203">
        <f t="shared" si="20"/>
        <v>0.13410086680206129</v>
      </c>
    </row>
    <row r="34" spans="1:71" ht="15" customHeight="1">
      <c r="A34" s="201">
        <v>1990</v>
      </c>
      <c r="B34" s="346">
        <f>B33*POWER(B$38/B$33, 1/5)</f>
        <v>48.308684004594035</v>
      </c>
      <c r="C34" s="346">
        <f>C33*POWER(C$38/C$33, 1/5)</f>
        <v>31.681128479771157</v>
      </c>
      <c r="D34" s="267">
        <v>2.5</v>
      </c>
      <c r="E34" s="295">
        <f t="shared" si="21"/>
        <v>3826.1840615955234</v>
      </c>
      <c r="F34" s="203">
        <f t="shared" si="59"/>
        <v>0.63706039636556133</v>
      </c>
      <c r="G34" s="306">
        <f t="shared" si="76"/>
        <v>7.761925785151516</v>
      </c>
      <c r="H34" s="306">
        <f t="shared" si="76"/>
        <v>25.272122392272482</v>
      </c>
      <c r="I34" s="292">
        <v>2.04</v>
      </c>
      <c r="J34" s="290">
        <f t="shared" si="43"/>
        <v>400.167090421853</v>
      </c>
      <c r="K34" s="290">
        <f t="shared" si="44"/>
        <v>0.897554251322635</v>
      </c>
      <c r="L34" s="346">
        <f t="shared" si="71"/>
        <v>45.415839082838659</v>
      </c>
      <c r="M34" s="346">
        <f t="shared" si="71"/>
        <v>31.317553892170739</v>
      </c>
      <c r="N34" s="262">
        <v>2.94</v>
      </c>
      <c r="O34" s="295">
        <f t="shared" si="22"/>
        <v>4181.6001848227643</v>
      </c>
      <c r="P34" s="203">
        <f t="shared" si="3"/>
        <v>0.61003667849365451</v>
      </c>
      <c r="Q34" s="349">
        <f t="shared" si="72"/>
        <v>9.8424065756137704</v>
      </c>
      <c r="R34" s="349">
        <f t="shared" si="72"/>
        <v>25.129007697236272</v>
      </c>
      <c r="S34" s="263">
        <v>2.67</v>
      </c>
      <c r="T34" s="290">
        <f t="shared" si="45"/>
        <v>660.37086129646593</v>
      </c>
      <c r="U34" s="203">
        <f t="shared" si="46"/>
        <v>0.87776991168865048</v>
      </c>
      <c r="V34" s="306">
        <f t="shared" si="73"/>
        <v>5.891011880300284</v>
      </c>
      <c r="W34" s="352">
        <f t="shared" si="73"/>
        <v>30.775252981129015</v>
      </c>
      <c r="X34" s="293">
        <v>2.63</v>
      </c>
      <c r="Y34" s="290">
        <f t="shared" si="47"/>
        <v>476.81211184873445</v>
      </c>
      <c r="Z34" s="290">
        <f t="shared" si="48"/>
        <v>0.89172662196097552</v>
      </c>
      <c r="AA34" s="349">
        <f>AA33*POWER(AA$38/AA$33,1/5)</f>
        <v>25.968240221823351</v>
      </c>
      <c r="AB34" s="346">
        <f>AB33*POWER(AB$38/AB$33,1/5)</f>
        <v>21.552661590988457</v>
      </c>
      <c r="AC34" s="285">
        <v>1.86</v>
      </c>
      <c r="AD34" s="290">
        <f t="shared" si="49"/>
        <v>1041.013530122884</v>
      </c>
      <c r="AE34" s="290">
        <f t="shared" si="50"/>
        <v>0.84882811805539415</v>
      </c>
      <c r="AF34" s="346">
        <f t="shared" ref="AF34:AG37" si="77">AF33*POWER(AF$38/AF$33,1/5)</f>
        <v>24.136848422081666</v>
      </c>
      <c r="AG34" s="346">
        <f t="shared" si="77"/>
        <v>25.489933307480864</v>
      </c>
      <c r="AH34" s="294">
        <v>1.87</v>
      </c>
      <c r="AI34" s="295">
        <f t="shared" si="23"/>
        <v>1150.5112477141602</v>
      </c>
      <c r="AJ34" s="203">
        <f t="shared" si="10"/>
        <v>0.8405025660209624</v>
      </c>
      <c r="AK34" s="306">
        <f>AK33*POWER(AK35/AK33,1/2)</f>
        <v>15.188277968104217</v>
      </c>
      <c r="AL34" s="352">
        <f>AL33*POWER(AL35/AL33,1/2)</f>
        <v>40.185761162247509</v>
      </c>
      <c r="AM34" s="285">
        <v>0.48</v>
      </c>
      <c r="AN34" s="290">
        <f t="shared" si="51"/>
        <v>292.96920522818971</v>
      </c>
      <c r="AO34" s="290">
        <f t="shared" si="52"/>
        <v>0.90570493784646067</v>
      </c>
      <c r="AP34" s="306">
        <f t="shared" si="74"/>
        <v>22.759445143702571</v>
      </c>
      <c r="AQ34" s="352">
        <f t="shared" si="74"/>
        <v>27.399676383987416</v>
      </c>
      <c r="AR34" s="293">
        <v>1.91</v>
      </c>
      <c r="AS34" s="290">
        <f t="shared" si="53"/>
        <v>1191.078734387638</v>
      </c>
      <c r="AT34" s="290">
        <f t="shared" si="54"/>
        <v>0.83741805678519121</v>
      </c>
      <c r="AU34" s="346">
        <f t="shared" si="68"/>
        <v>20.145971955668625</v>
      </c>
      <c r="AV34" s="346">
        <f t="shared" si="68"/>
        <v>24.909999818178932</v>
      </c>
      <c r="AW34" s="263">
        <v>2.4</v>
      </c>
      <c r="AX34" s="295">
        <f t="shared" si="24"/>
        <v>1204.4067786065839</v>
      </c>
      <c r="AY34" s="203">
        <f t="shared" si="15"/>
        <v>0.83640467195760759</v>
      </c>
      <c r="AZ34" s="351">
        <v>22.467079999999999</v>
      </c>
      <c r="BA34" s="350">
        <v>31.813409999999998</v>
      </c>
      <c r="BB34" s="263">
        <v>0.58777777777777784</v>
      </c>
      <c r="BC34" s="290">
        <f t="shared" si="56"/>
        <v>420.11676907793469</v>
      </c>
      <c r="BD34" s="290">
        <f t="shared" si="57"/>
        <v>0.89603739698653495</v>
      </c>
      <c r="BE34" s="346">
        <f t="shared" si="75"/>
        <v>5.3709173265546362</v>
      </c>
      <c r="BF34" s="346">
        <f t="shared" si="75"/>
        <v>19.398571575448504</v>
      </c>
      <c r="BG34" s="263">
        <v>2.2599999999999998</v>
      </c>
      <c r="BH34" s="295">
        <f t="shared" si="25"/>
        <v>235.46516065806978</v>
      </c>
      <c r="BI34" s="203">
        <f t="shared" si="18"/>
        <v>0.91007720172364814</v>
      </c>
      <c r="BJ34" s="346">
        <f t="shared" si="69"/>
        <v>35.5479211443743</v>
      </c>
      <c r="BK34" s="346">
        <f t="shared" si="69"/>
        <v>21.731011900081981</v>
      </c>
      <c r="BL34" s="263">
        <v>2.88</v>
      </c>
      <c r="BM34" s="295">
        <f t="shared" si="26"/>
        <v>2224.7778165453324</v>
      </c>
      <c r="BN34" s="203">
        <f t="shared" si="19"/>
        <v>0.75882175646254557</v>
      </c>
      <c r="BO34" s="346">
        <f t="shared" si="70"/>
        <v>52.538595434020991</v>
      </c>
      <c r="BP34" s="346">
        <f t="shared" si="70"/>
        <v>41.039349146222037</v>
      </c>
      <c r="BQ34" s="263">
        <v>4.7</v>
      </c>
      <c r="BR34" s="295">
        <f t="shared" si="27"/>
        <v>10133.903879843803</v>
      </c>
      <c r="BS34" s="203">
        <f t="shared" si="20"/>
        <v>0.15745907936399006</v>
      </c>
    </row>
    <row r="35" spans="1:71" ht="15" customHeight="1">
      <c r="A35" s="201">
        <v>1991</v>
      </c>
      <c r="B35" s="346">
        <f t="shared" ref="B35:C37" si="78">B34*POWER(B$38/B$33, 1/5)</f>
        <v>46.609177007936857</v>
      </c>
      <c r="C35" s="346">
        <f t="shared" si="78"/>
        <v>30.416856251729797</v>
      </c>
      <c r="D35" s="267">
        <v>2.64</v>
      </c>
      <c r="E35" s="295">
        <f t="shared" si="21"/>
        <v>3742.7402418432712</v>
      </c>
      <c r="F35" s="203">
        <f t="shared" si="59"/>
        <v>0.64340496571898209</v>
      </c>
      <c r="G35" s="306">
        <f t="shared" si="76"/>
        <v>8.4511113170288912</v>
      </c>
      <c r="H35" s="306">
        <f t="shared" si="76"/>
        <v>25.903855408871785</v>
      </c>
      <c r="I35" s="292">
        <v>2.09</v>
      </c>
      <c r="J35" s="290">
        <f t="shared" si="43"/>
        <v>457.53520410524646</v>
      </c>
      <c r="K35" s="290">
        <f t="shared" si="44"/>
        <v>0.89319232281768568</v>
      </c>
      <c r="L35" s="350">
        <v>46.502189999999999</v>
      </c>
      <c r="M35" s="350">
        <v>30.810179999999999</v>
      </c>
      <c r="N35" s="262">
        <v>2.81</v>
      </c>
      <c r="O35" s="295">
        <f t="shared" si="22"/>
        <v>4026.0017724667018</v>
      </c>
      <c r="P35" s="203">
        <f t="shared" si="3"/>
        <v>0.6218674518379983</v>
      </c>
      <c r="Q35" s="349">
        <f t="shared" si="72"/>
        <v>11.055157568647855</v>
      </c>
      <c r="R35" s="349">
        <f t="shared" si="72"/>
        <v>24.092168519699719</v>
      </c>
      <c r="S35" s="263">
        <v>2.4500000000000002</v>
      </c>
      <c r="T35" s="290">
        <f t="shared" si="45"/>
        <v>652.53966193145993</v>
      </c>
      <c r="U35" s="203">
        <f t="shared" si="46"/>
        <v>0.87836534928533849</v>
      </c>
      <c r="V35" s="351">
        <v>5.8688700000000003</v>
      </c>
      <c r="W35" s="350">
        <v>34.194710000000001</v>
      </c>
      <c r="X35" s="263">
        <v>2.585</v>
      </c>
      <c r="Y35" s="290">
        <f t="shared" si="47"/>
        <v>518.76893534685451</v>
      </c>
      <c r="Z35" s="290">
        <f t="shared" si="48"/>
        <v>0.88853647585640594</v>
      </c>
      <c r="AA35" s="349">
        <f t="shared" ref="AA35:AB37" si="79">AA34*POWER(AA$38/AA$33,1/5)</f>
        <v>25.373453039166016</v>
      </c>
      <c r="AB35" s="346">
        <f t="shared" si="79"/>
        <v>21.180994884177725</v>
      </c>
      <c r="AC35" s="285">
        <v>1.89</v>
      </c>
      <c r="AD35" s="290">
        <f t="shared" si="49"/>
        <v>1015.7521103411833</v>
      </c>
      <c r="AE35" s="290">
        <f t="shared" si="50"/>
        <v>0.8507488454411577</v>
      </c>
      <c r="AF35" s="346">
        <f t="shared" si="77"/>
        <v>27.184676011995215</v>
      </c>
      <c r="AG35" s="346">
        <f t="shared" si="77"/>
        <v>26.571185654080551</v>
      </c>
      <c r="AH35" s="263">
        <v>1.7</v>
      </c>
      <c r="AI35" s="295">
        <f t="shared" si="23"/>
        <v>1227.9594245432834</v>
      </c>
      <c r="AJ35" s="203">
        <f t="shared" si="10"/>
        <v>0.83461386952256067</v>
      </c>
      <c r="AK35" s="351">
        <v>18.25404</v>
      </c>
      <c r="AL35" s="350">
        <v>33.630020000000002</v>
      </c>
      <c r="AM35" s="285">
        <v>0.48</v>
      </c>
      <c r="AN35" s="290">
        <f t="shared" si="51"/>
        <v>294.66419053478398</v>
      </c>
      <c r="AO35" s="290">
        <f t="shared" si="52"/>
        <v>0.90557606129379753</v>
      </c>
      <c r="AP35" s="351">
        <v>30.093959999999996</v>
      </c>
      <c r="AQ35" s="350">
        <v>27.12865</v>
      </c>
      <c r="AR35" s="293">
        <v>1.88</v>
      </c>
      <c r="AS35" s="290">
        <f t="shared" si="53"/>
        <v>1534.8479949535197</v>
      </c>
      <c r="AT35" s="290">
        <f t="shared" si="54"/>
        <v>0.81127989674278156</v>
      </c>
      <c r="AU35" s="351">
        <v>20.018180000000001</v>
      </c>
      <c r="AV35" s="350">
        <v>22.806519999999999</v>
      </c>
      <c r="AW35" s="263">
        <v>2.41</v>
      </c>
      <c r="AX35" s="295">
        <f t="shared" si="24"/>
        <v>1100.2735043059761</v>
      </c>
      <c r="AY35" s="203">
        <f t="shared" si="15"/>
        <v>0.84432234378471904</v>
      </c>
      <c r="AZ35" s="306">
        <f t="shared" ref="AZ35:BA38" si="80">AZ34*POWER(AZ$39/AZ$34,1/5)</f>
        <v>23.587153801248121</v>
      </c>
      <c r="BA35" s="352">
        <f t="shared" si="80"/>
        <v>33.225128028441603</v>
      </c>
      <c r="BB35" s="293">
        <v>0.59</v>
      </c>
      <c r="BC35" s="290">
        <f t="shared" si="56"/>
        <v>462.37486087507699</v>
      </c>
      <c r="BD35" s="290">
        <f t="shared" si="57"/>
        <v>0.89282434424103241</v>
      </c>
      <c r="BE35" s="346">
        <f t="shared" si="75"/>
        <v>5.2786155380395705</v>
      </c>
      <c r="BF35" s="346">
        <f t="shared" si="75"/>
        <v>17.547603148578098</v>
      </c>
      <c r="BG35" s="263">
        <v>2.34</v>
      </c>
      <c r="BH35" s="295">
        <f t="shared" si="25"/>
        <v>216.74729848692124</v>
      </c>
      <c r="BI35" s="203">
        <f t="shared" si="18"/>
        <v>0.91150039609616385</v>
      </c>
      <c r="BJ35" s="351">
        <v>41.258330000000001</v>
      </c>
      <c r="BK35" s="350">
        <v>21.729970000000002</v>
      </c>
      <c r="BL35" s="263">
        <v>2.96</v>
      </c>
      <c r="BM35" s="295">
        <f t="shared" si="26"/>
        <v>2653.765128524296</v>
      </c>
      <c r="BN35" s="203">
        <f t="shared" si="19"/>
        <v>0.72620412509489052</v>
      </c>
      <c r="BO35" s="351">
        <v>51.6</v>
      </c>
      <c r="BP35" s="350">
        <v>41.074129999999997</v>
      </c>
      <c r="BQ35" s="263">
        <v>4.7</v>
      </c>
      <c r="BR35" s="295">
        <f t="shared" si="27"/>
        <v>9961.2980076000003</v>
      </c>
      <c r="BS35" s="203">
        <f t="shared" si="20"/>
        <v>0.17058299831340881</v>
      </c>
    </row>
    <row r="36" spans="1:71" ht="15" customHeight="1">
      <c r="A36" s="201">
        <v>1992</v>
      </c>
      <c r="B36" s="346">
        <f t="shared" si="78"/>
        <v>44.969458931040194</v>
      </c>
      <c r="C36" s="346">
        <f t="shared" si="78"/>
        <v>29.20303627533778</v>
      </c>
      <c r="D36" s="267">
        <v>2.61</v>
      </c>
      <c r="E36" s="295">
        <f t="shared" si="21"/>
        <v>3427.5687725627008</v>
      </c>
      <c r="F36" s="203">
        <f t="shared" si="59"/>
        <v>0.66736872062625996</v>
      </c>
      <c r="G36" s="347">
        <v>9.2014899999999997</v>
      </c>
      <c r="H36" s="348">
        <v>26.551380000000002</v>
      </c>
      <c r="I36" s="267">
        <v>2.4300000000000002</v>
      </c>
      <c r="J36" s="290">
        <f t="shared" si="43"/>
        <v>593.67878586156598</v>
      </c>
      <c r="K36" s="290">
        <f t="shared" si="44"/>
        <v>0.88284077852068887</v>
      </c>
      <c r="L36" s="346">
        <f>L35*POWER(L$38/L$35,1/3)</f>
        <v>44.846693016579998</v>
      </c>
      <c r="M36" s="346">
        <f>M35*POWER(M$38/M$35,1/3)</f>
        <v>29.947659342953816</v>
      </c>
      <c r="N36" s="262">
        <v>2.71</v>
      </c>
      <c r="O36" s="295">
        <f t="shared" si="22"/>
        <v>3639.6749446713075</v>
      </c>
      <c r="P36" s="203">
        <f t="shared" si="3"/>
        <v>0.65124143494797815</v>
      </c>
      <c r="Q36" s="347">
        <v>12.417340000000001</v>
      </c>
      <c r="R36" s="347">
        <v>23.098109999999998</v>
      </c>
      <c r="S36" s="263">
        <v>2.5099999999999998</v>
      </c>
      <c r="T36" s="290">
        <f t="shared" si="45"/>
        <v>719.91088392077393</v>
      </c>
      <c r="U36" s="203">
        <f t="shared" si="46"/>
        <v>0.87324284420820997</v>
      </c>
      <c r="V36" s="306">
        <f t="shared" ref="V36:W38" si="81">V35*POWER(V$39/V$35,1/4)</f>
        <v>5.5058384445356854</v>
      </c>
      <c r="W36" s="352">
        <f t="shared" si="81"/>
        <v>30.221316782048579</v>
      </c>
      <c r="X36" s="293">
        <v>2.54</v>
      </c>
      <c r="Y36" s="290">
        <f t="shared" si="47"/>
        <v>422.63996696906014</v>
      </c>
      <c r="Z36" s="290">
        <f t="shared" si="48"/>
        <v>0.89584554809874217</v>
      </c>
      <c r="AA36" s="349">
        <f t="shared" si="79"/>
        <v>24.792289105124357</v>
      </c>
      <c r="AB36" s="346">
        <f t="shared" si="79"/>
        <v>20.815737415519244</v>
      </c>
      <c r="AC36" s="262">
        <v>1.905</v>
      </c>
      <c r="AD36" s="290">
        <f t="shared" si="49"/>
        <v>983.11293078933318</v>
      </c>
      <c r="AE36" s="290">
        <f t="shared" si="50"/>
        <v>0.85323053358679024</v>
      </c>
      <c r="AF36" s="346">
        <f t="shared" si="77"/>
        <v>30.617361345363786</v>
      </c>
      <c r="AG36" s="346">
        <f t="shared" si="77"/>
        <v>27.698303426176828</v>
      </c>
      <c r="AH36" s="263">
        <v>1.67</v>
      </c>
      <c r="AI36" s="295">
        <f t="shared" si="23"/>
        <v>1416.2417709701488</v>
      </c>
      <c r="AJ36" s="203">
        <f t="shared" si="10"/>
        <v>0.82029800516643769</v>
      </c>
      <c r="AK36" s="306">
        <f>AK35*POWER(AK37/AK35,1/2)</f>
        <v>27.580291834902685</v>
      </c>
      <c r="AL36" s="352">
        <f>AL35*POWER(AL37/AL35,1/2)</f>
        <v>37.525384953908201</v>
      </c>
      <c r="AM36" s="285">
        <v>0.46</v>
      </c>
      <c r="AN36" s="290">
        <f t="shared" si="51"/>
        <v>476.08209139309309</v>
      </c>
      <c r="AO36" s="290">
        <f t="shared" si="52"/>
        <v>0.89178212835346782</v>
      </c>
      <c r="AP36" s="306">
        <f>AP35*POWER(AP$38/AP$35,1/3)</f>
        <v>28.554572111223052</v>
      </c>
      <c r="AQ36" s="352">
        <f>AQ35*POWER(AQ$38/AQ$35,1/3)</f>
        <v>25.71134389758538</v>
      </c>
      <c r="AR36" s="293">
        <v>2.0099999999999998</v>
      </c>
      <c r="AS36" s="290">
        <f t="shared" si="53"/>
        <v>1475.6946110341134</v>
      </c>
      <c r="AT36" s="290">
        <f t="shared" si="54"/>
        <v>0.81577756652684064</v>
      </c>
      <c r="AU36" s="346">
        <f t="shared" ref="AU36:AV38" si="82">AU35*POWER(AU$39/AU$35,1/4)</f>
        <v>18.021456581458555</v>
      </c>
      <c r="AV36" s="346">
        <f t="shared" si="82"/>
        <v>25.911623397837129</v>
      </c>
      <c r="AW36" s="263">
        <v>2.38</v>
      </c>
      <c r="AX36" s="295">
        <f t="shared" si="24"/>
        <v>1111.3771665257611</v>
      </c>
      <c r="AY36" s="203">
        <f t="shared" si="15"/>
        <v>0.84347808767037125</v>
      </c>
      <c r="AZ36" s="306">
        <f t="shared" si="80"/>
        <v>24.763067761530813</v>
      </c>
      <c r="BA36" s="352">
        <f t="shared" si="80"/>
        <v>34.699490953856746</v>
      </c>
      <c r="BB36" s="263">
        <v>0.66500000000000004</v>
      </c>
      <c r="BC36" s="290">
        <f t="shared" si="56"/>
        <v>571.41178744435172</v>
      </c>
      <c r="BD36" s="290">
        <f t="shared" si="57"/>
        <v>0.88453382800200431</v>
      </c>
      <c r="BE36" s="351">
        <v>5.1879</v>
      </c>
      <c r="BF36" s="350">
        <v>15.873250000000001</v>
      </c>
      <c r="BG36" s="263">
        <v>2.5299999999999998</v>
      </c>
      <c r="BH36" s="295">
        <f t="shared" si="25"/>
        <v>208.34254919775</v>
      </c>
      <c r="BI36" s="203">
        <f t="shared" si="18"/>
        <v>0.91213944300127414</v>
      </c>
      <c r="BJ36" s="346">
        <f>BJ35*POWER(BJ$38/BJ$35,1/3)</f>
        <v>35.210946718585582</v>
      </c>
      <c r="BK36" s="346">
        <f>BK35*POWER(BK$38/BK$35,1/3)</f>
        <v>18.677028975444301</v>
      </c>
      <c r="BL36" s="263">
        <v>3.01</v>
      </c>
      <c r="BM36" s="295">
        <f t="shared" si="26"/>
        <v>1979.4839750687033</v>
      </c>
      <c r="BN36" s="203">
        <f t="shared" si="19"/>
        <v>0.77747243417404166</v>
      </c>
      <c r="BO36" s="346">
        <f>BO35*POWER(BO$38/BO$35,1/3)</f>
        <v>50.826269403435155</v>
      </c>
      <c r="BP36" s="346">
        <f>BP35*POWER(BP$38/BP$35,1/3)</f>
        <v>40.57485568884136</v>
      </c>
      <c r="BQ36" s="263">
        <v>4.76</v>
      </c>
      <c r="BR36" s="295">
        <f t="shared" si="27"/>
        <v>9816.3982801336006</v>
      </c>
      <c r="BS36" s="203">
        <f t="shared" si="20"/>
        <v>0.18160030759924728</v>
      </c>
    </row>
    <row r="37" spans="1:71" ht="15" customHeight="1">
      <c r="A37" s="201">
        <v>1993</v>
      </c>
      <c r="B37" s="346">
        <f t="shared" si="78"/>
        <v>43.387426390432744</v>
      </c>
      <c r="C37" s="346">
        <f t="shared" si="78"/>
        <v>28.037655194895262</v>
      </c>
      <c r="D37" s="267">
        <v>2.73</v>
      </c>
      <c r="E37" s="295">
        <f t="shared" si="21"/>
        <v>3320.9950435357673</v>
      </c>
      <c r="F37" s="203">
        <f t="shared" si="59"/>
        <v>0.67547195004542593</v>
      </c>
      <c r="G37" s="306">
        <f>G36*POWER(G$39/G$36,1/3)</f>
        <v>11.235498329531623</v>
      </c>
      <c r="H37" s="306">
        <f>H36*POWER(H$39/H$36,1/3)</f>
        <v>24.888560728491036</v>
      </c>
      <c r="I37" s="267">
        <v>2.77</v>
      </c>
      <c r="J37" s="290">
        <f t="shared" si="43"/>
        <v>774.59000949565848</v>
      </c>
      <c r="K37" s="290">
        <f t="shared" si="44"/>
        <v>0.86908537028834099</v>
      </c>
      <c r="L37" s="346">
        <f>L36*POWER(L$38/L$35,1/3)</f>
        <v>43.250132402868879</v>
      </c>
      <c r="M37" s="346">
        <f>M36*POWER(M$38/M$35,1/3)</f>
        <v>29.10928466245926</v>
      </c>
      <c r="N37" s="262">
        <v>2.71</v>
      </c>
      <c r="O37" s="295">
        <f t="shared" si="22"/>
        <v>3411.8369268292827</v>
      </c>
      <c r="P37" s="203">
        <f t="shared" si="3"/>
        <v>0.66856487615472604</v>
      </c>
      <c r="Q37" s="349">
        <f>Q36*POWER(Q$40/Q$36,1/4)</f>
        <v>9.9565567439335148</v>
      </c>
      <c r="R37" s="349">
        <f>R36*POWER(R$40/R$36,1/4)</f>
        <v>22.700994663827338</v>
      </c>
      <c r="S37" s="263">
        <v>2.5</v>
      </c>
      <c r="T37" s="290">
        <f t="shared" si="45"/>
        <v>565.05935378532195</v>
      </c>
      <c r="U37" s="203">
        <f t="shared" si="46"/>
        <v>0.88501682909222734</v>
      </c>
      <c r="V37" s="306">
        <f t="shared" si="81"/>
        <v>5.1652629854345271</v>
      </c>
      <c r="W37" s="352">
        <f t="shared" si="81"/>
        <v>26.70962812788677</v>
      </c>
      <c r="X37" s="293">
        <v>2.42</v>
      </c>
      <c r="Y37" s="290">
        <f t="shared" si="47"/>
        <v>333.86865352734054</v>
      </c>
      <c r="Z37" s="290">
        <f t="shared" si="48"/>
        <v>0.90259518823263629</v>
      </c>
      <c r="AA37" s="349">
        <f t="shared" si="79"/>
        <v>24.224436387246673</v>
      </c>
      <c r="AB37" s="346">
        <f t="shared" si="79"/>
        <v>20.45677866036031</v>
      </c>
      <c r="AC37" s="285">
        <v>1.92</v>
      </c>
      <c r="AD37" s="290">
        <f t="shared" si="49"/>
        <v>951.46355202409632</v>
      </c>
      <c r="AE37" s="290">
        <f t="shared" si="50"/>
        <v>0.8556369631961358</v>
      </c>
      <c r="AF37" s="346">
        <f t="shared" si="77"/>
        <v>34.4835014895502</v>
      </c>
      <c r="AG37" s="346">
        <f t="shared" si="77"/>
        <v>28.873232180015282</v>
      </c>
      <c r="AH37" s="263">
        <v>1.93</v>
      </c>
      <c r="AI37" s="295">
        <f t="shared" si="23"/>
        <v>1921.6047796332334</v>
      </c>
      <c r="AJ37" s="203">
        <f t="shared" si="10"/>
        <v>0.78187322228094791</v>
      </c>
      <c r="AK37" s="351">
        <v>41.671459999999996</v>
      </c>
      <c r="AL37" s="350">
        <v>41.871950000000005</v>
      </c>
      <c r="AM37" s="285">
        <v>0.42</v>
      </c>
      <c r="AN37" s="290">
        <f t="shared" si="51"/>
        <v>732.84342160973995</v>
      </c>
      <c r="AO37" s="290">
        <f t="shared" si="52"/>
        <v>0.87225953133342815</v>
      </c>
      <c r="AP37" s="306">
        <f>AP36*POWER(AP$38/AP$35,1/3)</f>
        <v>27.093928099028425</v>
      </c>
      <c r="AQ37" s="352">
        <f>AQ36*POWER(AQ$38/AQ$35,1/3)</f>
        <v>24.368083373846503</v>
      </c>
      <c r="AR37" s="293">
        <v>2</v>
      </c>
      <c r="AS37" s="290">
        <f t="shared" si="53"/>
        <v>1320.4541976842543</v>
      </c>
      <c r="AT37" s="290">
        <f t="shared" si="54"/>
        <v>0.82758111976632776</v>
      </c>
      <c r="AU37" s="346">
        <f t="shared" si="82"/>
        <v>16.223897343184834</v>
      </c>
      <c r="AV37" s="346">
        <f t="shared" si="82"/>
        <v>29.439486037823421</v>
      </c>
      <c r="AW37" s="263">
        <v>2.54</v>
      </c>
      <c r="AX37" s="295">
        <f t="shared" si="24"/>
        <v>1213.162926256977</v>
      </c>
      <c r="AY37" s="203">
        <f t="shared" si="15"/>
        <v>0.83573890682123619</v>
      </c>
      <c r="AZ37" s="306">
        <f t="shared" si="80"/>
        <v>25.99760573612398</v>
      </c>
      <c r="BA37" s="352">
        <f t="shared" si="80"/>
        <v>36.239278639530994</v>
      </c>
      <c r="BB37" s="263">
        <v>0.74</v>
      </c>
      <c r="BC37" s="290">
        <f t="shared" si="56"/>
        <v>697.1795138917289</v>
      </c>
      <c r="BD37" s="290">
        <f t="shared" si="57"/>
        <v>0.87497120173158005</v>
      </c>
      <c r="BE37" s="346">
        <f>BE36*POWER(BE$39/BE$36,1/3)</f>
        <v>5.637142026239288</v>
      </c>
      <c r="BF37" s="346">
        <f>BF36*POWER(BF$39/BF$36,1/3)</f>
        <v>18.408786917371696</v>
      </c>
      <c r="BG37" s="263">
        <v>2.48</v>
      </c>
      <c r="BH37" s="295">
        <f t="shared" si="25"/>
        <v>257.35690703231995</v>
      </c>
      <c r="BI37" s="203">
        <f t="shared" si="18"/>
        <v>0.90841268416499255</v>
      </c>
      <c r="BJ37" s="346">
        <f>BJ36*POWER(BJ$38/BJ$35,1/3)</f>
        <v>30.049950369272647</v>
      </c>
      <c r="BK37" s="346">
        <f>BK36*POWER(BK$38/BK$35,1/3)</f>
        <v>16.05300933915629</v>
      </c>
      <c r="BL37" s="263">
        <v>3.08</v>
      </c>
      <c r="BM37" s="295">
        <f t="shared" si="26"/>
        <v>1485.7677724708799</v>
      </c>
      <c r="BN37" s="203">
        <f t="shared" si="19"/>
        <v>0.8150116635332636</v>
      </c>
      <c r="BO37" s="346">
        <f>BO36*POWER(BO$38/BO$35,1/3)</f>
        <v>50.064140726173811</v>
      </c>
      <c r="BP37" s="346">
        <f>BP36*POWER(BP$38/BP$35,1/3)</f>
        <v>40.081650278905535</v>
      </c>
      <c r="BQ37" s="263">
        <v>4.5999999999999996</v>
      </c>
      <c r="BR37" s="295">
        <f t="shared" si="27"/>
        <v>9230.6055484618882</v>
      </c>
      <c r="BS37" s="203">
        <f t="shared" si="20"/>
        <v>0.22614048593546945</v>
      </c>
    </row>
    <row r="38" spans="1:71" ht="15" customHeight="1">
      <c r="A38" s="201">
        <v>1994</v>
      </c>
      <c r="B38" s="347">
        <v>41.861049999999999</v>
      </c>
      <c r="C38" s="348">
        <v>26.918779999999998</v>
      </c>
      <c r="D38" s="267">
        <v>2.7</v>
      </c>
      <c r="E38" s="295">
        <f t="shared" si="21"/>
        <v>3042.4906679013002</v>
      </c>
      <c r="F38" s="203">
        <f t="shared" si="59"/>
        <v>0.69664775829210313</v>
      </c>
      <c r="G38" s="306">
        <f>G37*POWER(G$39/G$36,1/3)</f>
        <v>13.719128392565541</v>
      </c>
      <c r="H38" s="306">
        <f>H37*POWER(H$39/H$36,1/3)</f>
        <v>23.329877962493331</v>
      </c>
      <c r="I38" s="267">
        <v>3.11</v>
      </c>
      <c r="J38" s="290">
        <f t="shared" si="43"/>
        <v>995.40398847753056</v>
      </c>
      <c r="K38" s="290">
        <f t="shared" si="44"/>
        <v>0.85229599501747266</v>
      </c>
      <c r="L38" s="350">
        <v>41.710409999999996</v>
      </c>
      <c r="M38" s="350">
        <v>28.294380000000004</v>
      </c>
      <c r="N38" s="262">
        <v>2.69</v>
      </c>
      <c r="O38" s="295">
        <f t="shared" si="22"/>
        <v>3174.6578124337016</v>
      </c>
      <c r="P38" s="203">
        <f t="shared" si="3"/>
        <v>0.68659855851650498</v>
      </c>
      <c r="Q38" s="349">
        <f>Q37*POWER(Q$40/Q$36,1/4)</f>
        <v>7.98343463214891</v>
      </c>
      <c r="R38" s="349">
        <f>R37*POWER(R$40/R$36,1/4)</f>
        <v>22.310706751639735</v>
      </c>
      <c r="S38" s="263">
        <v>2.63</v>
      </c>
      <c r="T38" s="290">
        <f t="shared" si="45"/>
        <v>468.44526133523658</v>
      </c>
      <c r="U38" s="203">
        <f t="shared" si="46"/>
        <v>0.89236278726968488</v>
      </c>
      <c r="V38" s="306">
        <f t="shared" si="81"/>
        <v>4.8457545526383417</v>
      </c>
      <c r="W38" s="352">
        <f t="shared" si="81"/>
        <v>23.605994400408168</v>
      </c>
      <c r="X38" s="293">
        <v>2.7</v>
      </c>
      <c r="Y38" s="290">
        <f t="shared" si="47"/>
        <v>308.84990805539934</v>
      </c>
      <c r="Z38" s="290">
        <f t="shared" si="48"/>
        <v>0.9044974641142246</v>
      </c>
      <c r="AA38" s="351">
        <v>23.669589999999999</v>
      </c>
      <c r="AB38" s="350">
        <v>20.104009999999999</v>
      </c>
      <c r="AC38" s="285">
        <v>2</v>
      </c>
      <c r="AD38" s="290">
        <f t="shared" si="49"/>
        <v>951.70734811179989</v>
      </c>
      <c r="AE38" s="290">
        <f t="shared" si="50"/>
        <v>0.85561842639867003</v>
      </c>
      <c r="AF38" s="351">
        <v>38.837830000000004</v>
      </c>
      <c r="AG38" s="350">
        <v>30.097999999999999</v>
      </c>
      <c r="AH38" s="263">
        <v>2.04</v>
      </c>
      <c r="AI38" s="295">
        <f t="shared" si="23"/>
        <v>2384.6396549736005</v>
      </c>
      <c r="AJ38" s="203">
        <f t="shared" si="10"/>
        <v>0.74666681767996324</v>
      </c>
      <c r="AK38" s="306">
        <f>AK37*POWER(AK39/AK37,1/2)</f>
        <v>37.808920011341236</v>
      </c>
      <c r="AL38" s="352">
        <f>AL37*POWER(AL39/AL37,1/2)</f>
        <v>39.683019907940476</v>
      </c>
      <c r="AM38" s="285">
        <v>0.48</v>
      </c>
      <c r="AN38" s="290">
        <f t="shared" si="51"/>
        <v>720.17862024373596</v>
      </c>
      <c r="AO38" s="290">
        <f t="shared" si="52"/>
        <v>0.8732224871383335</v>
      </c>
      <c r="AP38" s="351">
        <v>25.707999999999998</v>
      </c>
      <c r="AQ38" s="350">
        <v>23.094999999999999</v>
      </c>
      <c r="AR38" s="293">
        <v>2.35</v>
      </c>
      <c r="AS38" s="290">
        <f t="shared" si="53"/>
        <v>1395.2567109999998</v>
      </c>
      <c r="AT38" s="290">
        <f t="shared" si="54"/>
        <v>0.8218935837097211</v>
      </c>
      <c r="AU38" s="346">
        <f t="shared" si="82"/>
        <v>14.605636553984741</v>
      </c>
      <c r="AV38" s="346">
        <f t="shared" si="82"/>
        <v>33.447666511066345</v>
      </c>
      <c r="AW38" s="263">
        <v>2.54</v>
      </c>
      <c r="AX38" s="295">
        <f t="shared" si="24"/>
        <v>1240.8521300243856</v>
      </c>
      <c r="AY38" s="203">
        <f t="shared" si="15"/>
        <v>0.83363358525080811</v>
      </c>
      <c r="AZ38" s="306">
        <f t="shared" si="80"/>
        <v>27.293690366623821</v>
      </c>
      <c r="BA38" s="352">
        <f t="shared" si="80"/>
        <v>37.847394305004912</v>
      </c>
      <c r="BB38" s="293">
        <v>0.8</v>
      </c>
      <c r="BC38" s="290">
        <f t="shared" si="56"/>
        <v>826.39604907546072</v>
      </c>
      <c r="BD38" s="290">
        <f t="shared" si="57"/>
        <v>0.86514634865658935</v>
      </c>
      <c r="BE38" s="346">
        <f>BE37*POWER(BE$39/BE$36,1/3)</f>
        <v>6.1252858042740197</v>
      </c>
      <c r="BF38" s="346">
        <f>BF37*POWER(BF$39/BF$36,1/3)</f>
        <v>21.349341550671429</v>
      </c>
      <c r="BG38" s="263">
        <v>2.5299999999999998</v>
      </c>
      <c r="BH38" s="295">
        <f t="shared" si="25"/>
        <v>330.8501713892407</v>
      </c>
      <c r="BI38" s="203">
        <f t="shared" si="18"/>
        <v>0.90282469557451128</v>
      </c>
      <c r="BJ38" s="351">
        <v>25.645420000000001</v>
      </c>
      <c r="BK38" s="350">
        <v>13.797650000000001</v>
      </c>
      <c r="BL38" s="263">
        <v>2.97</v>
      </c>
      <c r="BM38" s="295">
        <f t="shared" si="26"/>
        <v>1050.9241919111103</v>
      </c>
      <c r="BN38" s="203">
        <f t="shared" si="19"/>
        <v>0.84807457056391566</v>
      </c>
      <c r="BO38" s="351">
        <v>49.31344</v>
      </c>
      <c r="BP38" s="350">
        <v>39.594439999999999</v>
      </c>
      <c r="BQ38" s="263">
        <v>4.57</v>
      </c>
      <c r="BR38" s="295">
        <f t="shared" si="27"/>
        <v>8923.0988486203514</v>
      </c>
      <c r="BS38" s="203">
        <f t="shared" si="20"/>
        <v>0.24952145758296487</v>
      </c>
    </row>
    <row r="39" spans="1:71" ht="15" customHeight="1">
      <c r="A39" s="201">
        <v>1995</v>
      </c>
      <c r="B39" s="346">
        <f t="shared" ref="B39:C44" si="83">B38*POWER(B$45/B$38,1/7)</f>
        <v>40.15800680398209</v>
      </c>
      <c r="C39" s="346">
        <f t="shared" si="83"/>
        <v>26.122707132221095</v>
      </c>
      <c r="D39" s="267">
        <v>2.75</v>
      </c>
      <c r="E39" s="295">
        <f t="shared" si="21"/>
        <v>2884.8485895739568</v>
      </c>
      <c r="F39" s="203">
        <f t="shared" si="59"/>
        <v>0.70863391978296897</v>
      </c>
      <c r="G39" s="347">
        <v>16.75177</v>
      </c>
      <c r="H39" s="348">
        <v>21.86881</v>
      </c>
      <c r="I39" s="292">
        <v>3.45</v>
      </c>
      <c r="J39" s="290">
        <f t="shared" si="43"/>
        <v>1263.877399763265</v>
      </c>
      <c r="K39" s="290">
        <f t="shared" si="44"/>
        <v>0.83188288134998878</v>
      </c>
      <c r="L39" s="346">
        <f>L38*POWER(L$41/L$38,1/3)</f>
        <v>41.562969431953746</v>
      </c>
      <c r="M39" s="346">
        <f>M38*POWER(M$41/M$38,1/3)</f>
        <v>29.337017277297761</v>
      </c>
      <c r="N39" s="262">
        <v>2.64</v>
      </c>
      <c r="O39" s="295">
        <f t="shared" si="22"/>
        <v>3219.0405781275081</v>
      </c>
      <c r="P39" s="203">
        <f t="shared" si="3"/>
        <v>0.68322395826597693</v>
      </c>
      <c r="Q39" s="347">
        <v>5</v>
      </c>
      <c r="R39" s="347">
        <v>21.713999999999999</v>
      </c>
      <c r="S39" s="263">
        <v>2.48</v>
      </c>
      <c r="T39" s="290">
        <f t="shared" si="45"/>
        <v>269.25360000000001</v>
      </c>
      <c r="U39" s="203">
        <f t="shared" si="46"/>
        <v>0.90750813073210923</v>
      </c>
      <c r="V39" s="351">
        <v>4.5460100000000008</v>
      </c>
      <c r="W39" s="350">
        <v>20.863</v>
      </c>
      <c r="X39" s="293">
        <v>2.74</v>
      </c>
      <c r="Y39" s="290">
        <f t="shared" si="47"/>
        <v>259.87093416620007</v>
      </c>
      <c r="Z39" s="290">
        <f t="shared" si="48"/>
        <v>0.90822153256677185</v>
      </c>
      <c r="AA39" s="349">
        <f t="shared" ref="AA39:AB43" si="84">AA38*POWER(AA$44/AA$38,1/6)</f>
        <v>24.283454014692062</v>
      </c>
      <c r="AB39" s="349">
        <f t="shared" si="84"/>
        <v>19.639300403835996</v>
      </c>
      <c r="AC39" s="285">
        <v>2.0499999999999998</v>
      </c>
      <c r="AD39" s="290">
        <f t="shared" si="49"/>
        <v>977.66559888641291</v>
      </c>
      <c r="AE39" s="290">
        <f t="shared" si="50"/>
        <v>0.85364471614880366</v>
      </c>
      <c r="AF39" s="346">
        <f t="shared" ref="AF39:AG43" si="85">AF38*POWER(AF$44/AF$38,1/6)</f>
        <v>38.151946595885917</v>
      </c>
      <c r="AG39" s="346">
        <f t="shared" si="85"/>
        <v>30.457430150864742</v>
      </c>
      <c r="AH39" s="263">
        <v>2.0699999999999998</v>
      </c>
      <c r="AI39" s="295">
        <f t="shared" si="23"/>
        <v>2405.3612145268944</v>
      </c>
      <c r="AJ39" s="203">
        <f t="shared" si="10"/>
        <v>0.74509127413357179</v>
      </c>
      <c r="AK39" s="351">
        <v>34.304400000000001</v>
      </c>
      <c r="AL39" s="350">
        <v>37.608519999999999</v>
      </c>
      <c r="AM39" s="285">
        <v>0.47</v>
      </c>
      <c r="AN39" s="290">
        <f t="shared" si="51"/>
        <v>606.36472533935989</v>
      </c>
      <c r="AO39" s="290">
        <f t="shared" si="52"/>
        <v>0.88187621550009454</v>
      </c>
      <c r="AP39" s="306">
        <f>AP38*POWER(AP$43/AP$38,1/5)</f>
        <v>27.360621245167753</v>
      </c>
      <c r="AQ39" s="352">
        <f>AQ38*POWER(AQ$43/AQ$38,1/5)</f>
        <v>24.015790543610727</v>
      </c>
      <c r="AR39" s="293">
        <v>2.21</v>
      </c>
      <c r="AS39" s="290">
        <f t="shared" si="53"/>
        <v>1452.1621572171018</v>
      </c>
      <c r="AT39" s="290">
        <f t="shared" si="54"/>
        <v>0.81756683367378435</v>
      </c>
      <c r="AU39" s="351">
        <v>13.148789999999998</v>
      </c>
      <c r="AV39" s="350">
        <v>38.001559999999998</v>
      </c>
      <c r="AW39" s="263">
        <v>2.38</v>
      </c>
      <c r="AX39" s="295">
        <f t="shared" si="24"/>
        <v>1189.2253864275117</v>
      </c>
      <c r="AY39" s="203">
        <f t="shared" si="15"/>
        <v>0.83755897428757731</v>
      </c>
      <c r="AZ39" s="351">
        <v>28.654390000000003</v>
      </c>
      <c r="BA39" s="350">
        <v>39.526869999999995</v>
      </c>
      <c r="BB39" s="293">
        <v>0.84</v>
      </c>
      <c r="BC39" s="290">
        <f t="shared" si="56"/>
        <v>951.39941270581198</v>
      </c>
      <c r="BD39" s="290">
        <f t="shared" si="57"/>
        <v>0.85564183996657073</v>
      </c>
      <c r="BE39" s="351">
        <v>6.6557000000000004</v>
      </c>
      <c r="BF39" s="350">
        <v>24.759610000000002</v>
      </c>
      <c r="BG39" s="263">
        <v>2.54</v>
      </c>
      <c r="BH39" s="295">
        <f t="shared" si="25"/>
        <v>418.57304214358004</v>
      </c>
      <c r="BI39" s="203">
        <f t="shared" si="18"/>
        <v>0.89615477275656596</v>
      </c>
      <c r="BJ39" s="351">
        <v>40.48798</v>
      </c>
      <c r="BK39" s="350">
        <v>18.662419999999997</v>
      </c>
      <c r="BL39" s="263">
        <v>2.89</v>
      </c>
      <c r="BM39" s="295">
        <f t="shared" si="26"/>
        <v>2183.6946574865237</v>
      </c>
      <c r="BN39" s="203">
        <f t="shared" si="19"/>
        <v>0.76194547434459026</v>
      </c>
      <c r="BO39" s="346">
        <f>BO38*POWER(BO$41/BO$38,1/3)</f>
        <v>48.606209035723104</v>
      </c>
      <c r="BP39" s="346">
        <f>BP38*POWER(BP$41/BP$38,1/3)</f>
        <v>39.755579975550496</v>
      </c>
      <c r="BQ39" s="263">
        <v>4.45</v>
      </c>
      <c r="BR39" s="295">
        <f t="shared" si="27"/>
        <v>8599.0377362946674</v>
      </c>
      <c r="BS39" s="203">
        <f t="shared" si="20"/>
        <v>0.27416112781859592</v>
      </c>
    </row>
    <row r="40" spans="1:71" ht="15" customHeight="1">
      <c r="A40" s="201">
        <v>1996</v>
      </c>
      <c r="B40" s="346">
        <f t="shared" si="83"/>
        <v>38.52424892516246</v>
      </c>
      <c r="C40" s="346">
        <f t="shared" si="83"/>
        <v>25.350176639349737</v>
      </c>
      <c r="D40" s="267">
        <v>2.86</v>
      </c>
      <c r="E40" s="295">
        <f t="shared" si="21"/>
        <v>2793.0660333322821</v>
      </c>
      <c r="F40" s="203">
        <f t="shared" si="59"/>
        <v>0.7156125168227313</v>
      </c>
      <c r="G40" s="306">
        <f>G39*POWER(G41/G39,1/2)</f>
        <v>13.912205002331588</v>
      </c>
      <c r="H40" s="306">
        <f>H39*POWER(H41/H39,1/2)</f>
        <v>24.758810725301405</v>
      </c>
      <c r="I40" s="267">
        <v>3.45</v>
      </c>
      <c r="J40" s="290">
        <f t="shared" si="43"/>
        <v>1188.3512939639011</v>
      </c>
      <c r="K40" s="290">
        <f t="shared" si="44"/>
        <v>0.83762543505451192</v>
      </c>
      <c r="L40" s="346">
        <f>L39*POWER(L$41/L$38,1/3)</f>
        <v>41.416050046056171</v>
      </c>
      <c r="M40" s="346">
        <f>M39*POWER(M$41/M$38,1/3)</f>
        <v>30.418075346710804</v>
      </c>
      <c r="N40" s="262">
        <v>2.41</v>
      </c>
      <c r="O40" s="295">
        <f t="shared" si="22"/>
        <v>3036.1096393824382</v>
      </c>
      <c r="P40" s="203">
        <f t="shared" si="3"/>
        <v>0.69713293356457107</v>
      </c>
      <c r="Q40" s="349">
        <f t="shared" ref="Q40:R43" si="86">Q39*POWER(Q$44/Q$39,1/5)</f>
        <v>5.1327601987055669</v>
      </c>
      <c r="R40" s="349">
        <f t="shared" si="86"/>
        <v>21.550145694070341</v>
      </c>
      <c r="S40" s="263">
        <v>2.4300000000000002</v>
      </c>
      <c r="T40" s="290">
        <f t="shared" si="45"/>
        <v>268.78650413043789</v>
      </c>
      <c r="U40" s="203">
        <f t="shared" si="46"/>
        <v>0.90754364591044034</v>
      </c>
      <c r="V40" s="306">
        <f t="shared" ref="V40:W43" si="87">V39*POWER(V$44/V$39,1/5)</f>
        <v>5.0985302223784128</v>
      </c>
      <c r="W40" s="352">
        <f t="shared" si="87"/>
        <v>21.354855320530174</v>
      </c>
      <c r="X40" s="293">
        <v>2.69</v>
      </c>
      <c r="Y40" s="290">
        <f t="shared" si="47"/>
        <v>292.8828294123897</v>
      </c>
      <c r="Z40" s="290">
        <f t="shared" si="48"/>
        <v>0.90571150534727052</v>
      </c>
      <c r="AA40" s="349">
        <f t="shared" si="84"/>
        <v>24.913238416198336</v>
      </c>
      <c r="AB40" s="349">
        <f t="shared" si="84"/>
        <v>19.185332694925677</v>
      </c>
      <c r="AC40" s="285">
        <v>2.0099999999999998</v>
      </c>
      <c r="AD40" s="290">
        <f t="shared" si="49"/>
        <v>960.7172227207642</v>
      </c>
      <c r="AE40" s="290">
        <f t="shared" si="50"/>
        <v>0.85493336938076359</v>
      </c>
      <c r="AF40" s="346">
        <f t="shared" si="85"/>
        <v>37.478176022072574</v>
      </c>
      <c r="AG40" s="346">
        <f t="shared" si="85"/>
        <v>30.821152614619066</v>
      </c>
      <c r="AH40" s="263">
        <v>2.14</v>
      </c>
      <c r="AI40" s="295">
        <f t="shared" si="23"/>
        <v>2471.9580473928513</v>
      </c>
      <c r="AJ40" s="203">
        <f t="shared" si="10"/>
        <v>0.74002764897726037</v>
      </c>
      <c r="AK40" s="306">
        <f>AK39*POWER(AK$42/AK$39,1/3)</f>
        <v>33.704452040433772</v>
      </c>
      <c r="AL40" s="352">
        <f>AL39*POWER(AL$42/AL$39,1/3)</f>
        <v>40.807052439336076</v>
      </c>
      <c r="AM40" s="262">
        <v>0.47</v>
      </c>
      <c r="AN40" s="290">
        <f t="shared" si="51"/>
        <v>646.42829067094226</v>
      </c>
      <c r="AO40" s="290">
        <f t="shared" si="52"/>
        <v>0.87883002143148392</v>
      </c>
      <c r="AP40" s="306">
        <f t="shared" ref="AP40:AQ42" si="88">AP39*POWER(AP$43/AP$38,1/5)</f>
        <v>29.119480119866385</v>
      </c>
      <c r="AQ40" s="352">
        <f t="shared" si="88"/>
        <v>24.973292722865665</v>
      </c>
      <c r="AR40" s="293">
        <v>2.2400000000000002</v>
      </c>
      <c r="AS40" s="290">
        <f t="shared" si="53"/>
        <v>1628.9488341752431</v>
      </c>
      <c r="AT40" s="290">
        <f t="shared" si="54"/>
        <v>0.80412503132039426</v>
      </c>
      <c r="AU40" s="346">
        <f t="shared" ref="AU40:AV43" si="89">AU39*POWER(AU$44/AU$39,1/5)</f>
        <v>12.497658857947481</v>
      </c>
      <c r="AV40" s="346">
        <f t="shared" si="89"/>
        <v>37.700515962098351</v>
      </c>
      <c r="AW40" s="263">
        <v>2.2799999999999998</v>
      </c>
      <c r="AX40" s="295">
        <f t="shared" si="24"/>
        <v>1074.2634669594322</v>
      </c>
      <c r="AY40" s="203">
        <f t="shared" si="15"/>
        <v>0.84629999157601354</v>
      </c>
      <c r="AZ40" s="306">
        <f t="shared" ref="AZ40:BA43" si="90">AZ39*POWER(AZ$44/AZ$39,1/5)</f>
        <v>28.236836831806102</v>
      </c>
      <c r="BA40" s="352">
        <f t="shared" si="90"/>
        <v>37.305702013162481</v>
      </c>
      <c r="BB40" s="293">
        <v>0.83</v>
      </c>
      <c r="BC40" s="290">
        <f t="shared" si="56"/>
        <v>874.31786713256895</v>
      </c>
      <c r="BD40" s="290">
        <f t="shared" si="57"/>
        <v>0.86150266001544062</v>
      </c>
      <c r="BE40" s="346">
        <f t="shared" ref="BE40:BF43" si="91">BE39*POWER(BE$44/BE$39,1/5)</f>
        <v>7.549826879812235</v>
      </c>
      <c r="BF40" s="346">
        <f t="shared" si="91"/>
        <v>23.779034460236467</v>
      </c>
      <c r="BG40" s="263">
        <v>2.42</v>
      </c>
      <c r="BH40" s="295">
        <f t="shared" si="25"/>
        <v>434.45677637617678</v>
      </c>
      <c r="BI40" s="203">
        <f t="shared" si="18"/>
        <v>0.89494706853438133</v>
      </c>
      <c r="BJ40" s="346">
        <f t="shared" ref="BJ40:BK42" si="92">BJ39*POWER(BJ$43/BJ$39,1/4)</f>
        <v>40.738647493728607</v>
      </c>
      <c r="BK40" s="346">
        <f t="shared" si="92"/>
        <v>18.362145384921352</v>
      </c>
      <c r="BL40" s="263">
        <v>2.91</v>
      </c>
      <c r="BM40" s="295">
        <f t="shared" si="26"/>
        <v>2176.822497068878</v>
      </c>
      <c r="BN40" s="203">
        <f t="shared" si="19"/>
        <v>0.76246799235140061</v>
      </c>
      <c r="BO40" s="346">
        <f>BO39*POWER(BO$41/BO$38,1/3)</f>
        <v>47.90912085679706</v>
      </c>
      <c r="BP40" s="346">
        <f>BP39*POWER(BP$41/BP$38,1/3)</f>
        <v>39.91737575256505</v>
      </c>
      <c r="BQ40" s="263">
        <v>4.33</v>
      </c>
      <c r="BR40" s="295">
        <f t="shared" si="27"/>
        <v>8280.7196220044989</v>
      </c>
      <c r="BS40" s="203">
        <f t="shared" si="20"/>
        <v>0.29836413480653445</v>
      </c>
    </row>
    <row r="41" spans="1:71" ht="15" customHeight="1">
      <c r="A41" s="201">
        <v>1997</v>
      </c>
      <c r="B41" s="346">
        <f t="shared" si="83"/>
        <v>36.956957612266628</v>
      </c>
      <c r="C41" s="346">
        <f t="shared" si="83"/>
        <v>24.600492299420925</v>
      </c>
      <c r="D41" s="267">
        <v>2.77</v>
      </c>
      <c r="E41" s="295">
        <f t="shared" si="21"/>
        <v>2518.3714026871362</v>
      </c>
      <c r="F41" s="203">
        <f t="shared" si="59"/>
        <v>0.73649865482929533</v>
      </c>
      <c r="G41" s="347">
        <v>11.55397</v>
      </c>
      <c r="H41" s="348">
        <v>28.030729999999998</v>
      </c>
      <c r="I41" s="267">
        <v>3.45</v>
      </c>
      <c r="J41" s="290">
        <f t="shared" ref="J41:J48" si="93">G41*H41*I41</f>
        <v>1117.3384365684449</v>
      </c>
      <c r="K41" s="290">
        <f t="shared" si="44"/>
        <v>0.84302482832375247</v>
      </c>
      <c r="L41" s="350">
        <v>41.269649999999999</v>
      </c>
      <c r="M41" s="350">
        <v>31.538969999999999</v>
      </c>
      <c r="N41" s="262">
        <v>2.25</v>
      </c>
      <c r="O41" s="295">
        <f t="shared" si="22"/>
        <v>2928.605069836125</v>
      </c>
      <c r="P41" s="203">
        <f t="shared" si="3"/>
        <v>0.70530693853367865</v>
      </c>
      <c r="Q41" s="349">
        <f t="shared" si="86"/>
        <v>5.2690454514832021</v>
      </c>
      <c r="R41" s="349">
        <f t="shared" si="86"/>
        <v>21.387527836218961</v>
      </c>
      <c r="S41" s="262">
        <v>2.42</v>
      </c>
      <c r="T41" s="290">
        <f t="shared" si="45"/>
        <v>272.71429215863776</v>
      </c>
      <c r="U41" s="203">
        <f t="shared" si="46"/>
        <v>0.90724500038313294</v>
      </c>
      <c r="V41" s="306">
        <f t="shared" si="87"/>
        <v>5.7182035297999931</v>
      </c>
      <c r="W41" s="352">
        <f t="shared" si="87"/>
        <v>21.858306368248858</v>
      </c>
      <c r="X41" s="263">
        <v>2.63</v>
      </c>
      <c r="Y41" s="290">
        <f t="shared" si="47"/>
        <v>328.72434337787382</v>
      </c>
      <c r="Z41" s="290">
        <f t="shared" si="48"/>
        <v>0.90298633083152147</v>
      </c>
      <c r="AA41" s="349">
        <f t="shared" si="84"/>
        <v>25.559356095175794</v>
      </c>
      <c r="AB41" s="349">
        <f t="shared" si="84"/>
        <v>18.741858571657186</v>
      </c>
      <c r="AC41" s="262">
        <v>1.98</v>
      </c>
      <c r="AD41" s="290">
        <f t="shared" si="49"/>
        <v>948.47907749444948</v>
      </c>
      <c r="AE41" s="290">
        <f t="shared" si="50"/>
        <v>0.85586388480270992</v>
      </c>
      <c r="AF41" s="346">
        <f t="shared" si="85"/>
        <v>36.816304363691913</v>
      </c>
      <c r="AG41" s="346">
        <f t="shared" si="85"/>
        <v>31.189218650039951</v>
      </c>
      <c r="AH41" s="263">
        <v>2.29</v>
      </c>
      <c r="AI41" s="295">
        <f t="shared" si="23"/>
        <v>2629.5423457100401</v>
      </c>
      <c r="AJ41" s="203">
        <f t="shared" si="10"/>
        <v>0.72804588073304533</v>
      </c>
      <c r="AK41" s="306">
        <f>AK40*POWER(AK$42/AK$39,1/3)</f>
        <v>33.114996541140499</v>
      </c>
      <c r="AL41" s="352">
        <f>AL40*POWER(AL$42/AL$39,1/3)</f>
        <v>44.277613923300478</v>
      </c>
      <c r="AM41" s="262">
        <v>0.47</v>
      </c>
      <c r="AN41" s="290">
        <f t="shared" si="51"/>
        <v>689.13892500242332</v>
      </c>
      <c r="AO41" s="290">
        <f t="shared" si="52"/>
        <v>0.87558256005628299</v>
      </c>
      <c r="AP41" s="306">
        <f t="shared" si="88"/>
        <v>30.991406037648055</v>
      </c>
      <c r="AQ41" s="352">
        <f t="shared" si="88"/>
        <v>25.968970219381681</v>
      </c>
      <c r="AR41" s="263">
        <v>2.16</v>
      </c>
      <c r="AS41" s="290">
        <f t="shared" ref="AS41:AS48" si="94">AP41*AQ41*AR41</f>
        <v>1738.4001849686476</v>
      </c>
      <c r="AT41" s="290">
        <f t="shared" si="54"/>
        <v>0.7958030047401623</v>
      </c>
      <c r="AU41" s="346">
        <f t="shared" si="89"/>
        <v>11.878771881643344</v>
      </c>
      <c r="AV41" s="346">
        <f t="shared" si="89"/>
        <v>37.401856760839095</v>
      </c>
      <c r="AW41" s="263">
        <v>2.2599999999999998</v>
      </c>
      <c r="AX41" s="295">
        <f t="shared" si="24"/>
        <v>1004.0911611709108</v>
      </c>
      <c r="AY41" s="203">
        <f t="shared" si="15"/>
        <v>0.85163547432460496</v>
      </c>
      <c r="AZ41" s="306">
        <f t="shared" si="90"/>
        <v>27.825368268737932</v>
      </c>
      <c r="BA41" s="352">
        <f t="shared" si="90"/>
        <v>35.20935006224564</v>
      </c>
      <c r="BB41" s="293">
        <v>0.87</v>
      </c>
      <c r="BC41" s="290">
        <f t="shared" si="56"/>
        <v>852.35042482685935</v>
      </c>
      <c r="BD41" s="290">
        <f t="shared" si="57"/>
        <v>0.86317293304032916</v>
      </c>
      <c r="BE41" s="346">
        <f t="shared" si="91"/>
        <v>8.5640707837095036</v>
      </c>
      <c r="BF41" s="346">
        <f t="shared" si="91"/>
        <v>22.837293473568984</v>
      </c>
      <c r="BG41" s="263">
        <v>2.37</v>
      </c>
      <c r="BH41" s="295">
        <f t="shared" si="25"/>
        <v>463.52506882390071</v>
      </c>
      <c r="BI41" s="203">
        <f t="shared" si="18"/>
        <v>0.89273688930280171</v>
      </c>
      <c r="BJ41" s="346">
        <f t="shared" si="92"/>
        <v>40.990866909593414</v>
      </c>
      <c r="BK41" s="346">
        <f t="shared" si="92"/>
        <v>18.066702128501479</v>
      </c>
      <c r="BL41" s="263">
        <v>2.72</v>
      </c>
      <c r="BM41" s="295">
        <f t="shared" si="26"/>
        <v>2014.3498082495087</v>
      </c>
      <c r="BN41" s="203">
        <f t="shared" si="19"/>
        <v>0.77482144459402036</v>
      </c>
      <c r="BO41" s="351">
        <v>47.222029999999997</v>
      </c>
      <c r="BP41" s="350">
        <v>40.079830000000001</v>
      </c>
      <c r="BQ41" s="263">
        <v>4.34</v>
      </c>
      <c r="BR41" s="295">
        <f t="shared" si="27"/>
        <v>8214.1050564022644</v>
      </c>
      <c r="BS41" s="203">
        <f t="shared" si="20"/>
        <v>0.30342910825413311</v>
      </c>
    </row>
    <row r="42" spans="1:71" ht="15" customHeight="1">
      <c r="A42" s="201">
        <v>1998</v>
      </c>
      <c r="B42" s="346">
        <f t="shared" si="83"/>
        <v>35.453428789958231</v>
      </c>
      <c r="C42" s="346">
        <f t="shared" si="83"/>
        <v>23.872978479939775</v>
      </c>
      <c r="D42" s="267">
        <v>2.75</v>
      </c>
      <c r="E42" s="295">
        <f t="shared" si="21"/>
        <v>2327.5420919925627</v>
      </c>
      <c r="F42" s="203">
        <f t="shared" si="59"/>
        <v>0.75100817512644713</v>
      </c>
      <c r="G42" s="306">
        <f>G41*POWER(G$44/G$41,1/3)</f>
        <v>15.370115287498297</v>
      </c>
      <c r="H42" s="306">
        <f>H41*POWER(H$44/H$41,1/3)</f>
        <v>25.787407880838881</v>
      </c>
      <c r="I42" s="267">
        <v>2.6</v>
      </c>
      <c r="J42" s="290">
        <f t="shared" si="93"/>
        <v>1030.5241234450129</v>
      </c>
      <c r="K42" s="290">
        <f t="shared" si="44"/>
        <v>0.84962566984942245</v>
      </c>
      <c r="L42" s="350">
        <v>45.567880000000002</v>
      </c>
      <c r="M42" s="350">
        <v>30.73978</v>
      </c>
      <c r="N42" s="262">
        <v>2.29</v>
      </c>
      <c r="O42" s="295">
        <f t="shared" si="22"/>
        <v>3207.7097283500561</v>
      </c>
      <c r="P42" s="203">
        <f t="shared" si="3"/>
        <v>0.68408548836442717</v>
      </c>
      <c r="Q42" s="349">
        <f t="shared" si="86"/>
        <v>5.4089493557087174</v>
      </c>
      <c r="R42" s="349">
        <f t="shared" si="86"/>
        <v>21.226137096182352</v>
      </c>
      <c r="S42" s="262">
        <v>2.48</v>
      </c>
      <c r="T42" s="290">
        <f t="shared" si="45"/>
        <v>284.73152941503946</v>
      </c>
      <c r="U42" s="203">
        <f t="shared" si="46"/>
        <v>0.90633128148296616</v>
      </c>
      <c r="V42" s="306">
        <f t="shared" si="87"/>
        <v>6.413191681143724</v>
      </c>
      <c r="W42" s="352">
        <f t="shared" si="87"/>
        <v>22.37362651803565</v>
      </c>
      <c r="X42" s="263">
        <v>2.69</v>
      </c>
      <c r="Y42" s="290">
        <f t="shared" si="47"/>
        <v>385.97829619407889</v>
      </c>
      <c r="Z42" s="290">
        <f t="shared" si="48"/>
        <v>0.89863308243663265</v>
      </c>
      <c r="AA42" s="349">
        <f t="shared" si="84"/>
        <v>26.222230650481933</v>
      </c>
      <c r="AB42" s="349">
        <f t="shared" si="84"/>
        <v>18.308635471977187</v>
      </c>
      <c r="AC42" s="262">
        <v>2</v>
      </c>
      <c r="AD42" s="290">
        <f t="shared" ref="AD42:AD48" si="95">AA42*AB42*AC42</f>
        <v>960.18652448356193</v>
      </c>
      <c r="AE42" s="290">
        <f t="shared" si="50"/>
        <v>0.85497372050301168</v>
      </c>
      <c r="AF42" s="346">
        <f t="shared" si="85"/>
        <v>36.166121483652802</v>
      </c>
      <c r="AG42" s="346">
        <f t="shared" si="85"/>
        <v>31.561680128036407</v>
      </c>
      <c r="AH42" s="294">
        <v>2.29</v>
      </c>
      <c r="AI42" s="295">
        <f t="shared" si="23"/>
        <v>2613.9515472217495</v>
      </c>
      <c r="AJ42" s="203">
        <f t="shared" si="10"/>
        <v>0.72923131187195833</v>
      </c>
      <c r="AK42" s="351">
        <v>32.535849999999996</v>
      </c>
      <c r="AL42" s="350">
        <v>48.043340000000001</v>
      </c>
      <c r="AM42" s="262">
        <v>0.57999999999999996</v>
      </c>
      <c r="AN42" s="290">
        <f t="shared" si="51"/>
        <v>906.61592416861993</v>
      </c>
      <c r="AO42" s="290">
        <f t="shared" si="52"/>
        <v>0.85904690878719681</v>
      </c>
      <c r="AP42" s="306">
        <f t="shared" si="88"/>
        <v>32.983667436256944</v>
      </c>
      <c r="AQ42" s="352">
        <f t="shared" si="88"/>
        <v>27.004345071311334</v>
      </c>
      <c r="AR42" s="263">
        <v>2.0699999999999998</v>
      </c>
      <c r="AS42" s="290">
        <f t="shared" si="94"/>
        <v>1843.7538379337386</v>
      </c>
      <c r="AT42" s="290">
        <f t="shared" si="54"/>
        <v>0.78779254261297538</v>
      </c>
      <c r="AU42" s="346">
        <f t="shared" si="89"/>
        <v>11.290532332492756</v>
      </c>
      <c r="AV42" s="346">
        <f t="shared" si="89"/>
        <v>37.105563503817486</v>
      </c>
      <c r="AW42" s="263">
        <v>2.11</v>
      </c>
      <c r="AX42" s="295">
        <f t="shared" si="24"/>
        <v>883.96670100050255</v>
      </c>
      <c r="AY42" s="203">
        <f t="shared" si="15"/>
        <v>0.8607690203542111</v>
      </c>
      <c r="AZ42" s="306">
        <f t="shared" si="90"/>
        <v>27.419895645632934</v>
      </c>
      <c r="BA42" s="352">
        <f t="shared" si="90"/>
        <v>33.230800250545009</v>
      </c>
      <c r="BB42" s="263">
        <v>0.91</v>
      </c>
      <c r="BC42" s="290">
        <f t="shared" ref="BC42:BC48" si="96">AZ42*BA42*BB42</f>
        <v>829.17841833264345</v>
      </c>
      <c r="BD42" s="290">
        <f t="shared" si="57"/>
        <v>0.86493479392705463</v>
      </c>
      <c r="BE42" s="346">
        <f t="shared" si="91"/>
        <v>9.7145682352667109</v>
      </c>
      <c r="BF42" s="346">
        <f t="shared" si="91"/>
        <v>21.932849042716352</v>
      </c>
      <c r="BG42" s="263">
        <v>2.35</v>
      </c>
      <c r="BH42" s="295">
        <f t="shared" si="25"/>
        <v>500.71017275528959</v>
      </c>
      <c r="BI42" s="203">
        <f t="shared" si="18"/>
        <v>0.88990955623598733</v>
      </c>
      <c r="BJ42" s="346">
        <f t="shared" si="92"/>
        <v>41.244647855790049</v>
      </c>
      <c r="BK42" s="346">
        <f t="shared" si="92"/>
        <v>17.776012495143302</v>
      </c>
      <c r="BL42" s="263">
        <v>2.7</v>
      </c>
      <c r="BM42" s="295">
        <f t="shared" si="26"/>
        <v>1979.5465142342352</v>
      </c>
      <c r="BN42" s="203">
        <f t="shared" si="19"/>
        <v>0.77746767906965908</v>
      </c>
      <c r="BO42" s="346">
        <f>BO41*POWER(BO$44/BO$41,1/3)</f>
        <v>46.227209410802374</v>
      </c>
      <c r="BP42" s="346">
        <f>BP41*POWER(BP$44/BP$41,1/3)</f>
        <v>39.449354306683674</v>
      </c>
      <c r="BQ42" s="263">
        <v>4.1900000000000004</v>
      </c>
      <c r="BR42" s="295">
        <f t="shared" si="27"/>
        <v>7641.0246275286599</v>
      </c>
      <c r="BS42" s="203">
        <f t="shared" si="20"/>
        <v>0.34700271906044422</v>
      </c>
    </row>
    <row r="43" spans="1:71" ht="15" customHeight="1">
      <c r="A43" s="201">
        <v>1999</v>
      </c>
      <c r="B43" s="346">
        <f t="shared" si="83"/>
        <v>34.011068393450174</v>
      </c>
      <c r="C43" s="346">
        <f t="shared" si="83"/>
        <v>23.166979528986214</v>
      </c>
      <c r="D43" s="267">
        <v>2.78</v>
      </c>
      <c r="E43" s="295">
        <f t="shared" si="21"/>
        <v>2190.4557561394286</v>
      </c>
      <c r="F43" s="203">
        <f t="shared" si="59"/>
        <v>0.76143140081061211</v>
      </c>
      <c r="G43" s="306">
        <f>G42*POWER(G$44/G$41,1/3)</f>
        <v>20.446690094486041</v>
      </c>
      <c r="H43" s="306">
        <f>H42*POWER(H$44/H$41,1/3)</f>
        <v>23.723620655357575</v>
      </c>
      <c r="I43" s="267">
        <v>2.58</v>
      </c>
      <c r="J43" s="290">
        <f t="shared" si="93"/>
        <v>1251.4793602048499</v>
      </c>
      <c r="K43" s="290">
        <f t="shared" si="44"/>
        <v>0.83282555418134241</v>
      </c>
      <c r="L43" s="346">
        <f>L42*POWER(L44/L42,1/2)</f>
        <v>41.392659832390578</v>
      </c>
      <c r="M43" s="346">
        <f>M42*POWER(M44/M42,1/2)</f>
        <v>28.460919570175523</v>
      </c>
      <c r="N43" s="262">
        <f>N42*POWER(N44/N42,1/2)</f>
        <v>2.3049511925418291</v>
      </c>
      <c r="O43" s="295">
        <f t="shared" si="22"/>
        <v>2715.4011403110339</v>
      </c>
      <c r="P43" s="203">
        <f t="shared" si="3"/>
        <v>0.72151769112518171</v>
      </c>
      <c r="Q43" s="349">
        <f t="shared" si="86"/>
        <v>5.5525679939591654</v>
      </c>
      <c r="R43" s="349">
        <f t="shared" si="86"/>
        <v>21.065964214103385</v>
      </c>
      <c r="S43" s="262">
        <v>2.54</v>
      </c>
      <c r="T43" s="290">
        <f t="shared" si="45"/>
        <v>297.10430458908377</v>
      </c>
      <c r="U43" s="203">
        <f t="shared" si="46"/>
        <v>0.90539052960440791</v>
      </c>
      <c r="V43" s="306">
        <f t="shared" si="87"/>
        <v>7.1926484121717937</v>
      </c>
      <c r="W43" s="352">
        <f t="shared" si="87"/>
        <v>22.901095589715219</v>
      </c>
      <c r="X43" s="263">
        <v>2.72</v>
      </c>
      <c r="Y43" s="290">
        <f t="shared" si="47"/>
        <v>448.03711841857819</v>
      </c>
      <c r="Z43" s="290">
        <f t="shared" si="48"/>
        <v>0.89391450048815568</v>
      </c>
      <c r="AA43" s="349">
        <f t="shared" si="84"/>
        <v>26.902296666888894</v>
      </c>
      <c r="AB43" s="349">
        <f t="shared" si="84"/>
        <v>17.885426440719421</v>
      </c>
      <c r="AC43" s="262">
        <v>1.99</v>
      </c>
      <c r="AD43" s="290">
        <f t="shared" si="95"/>
        <v>957.50650576288467</v>
      </c>
      <c r="AE43" s="290">
        <f t="shared" si="50"/>
        <v>0.85517749310944657</v>
      </c>
      <c r="AF43" s="346">
        <f t="shared" si="85"/>
        <v>35.527420955924775</v>
      </c>
      <c r="AG43" s="346">
        <f t="shared" si="85"/>
        <v>31.938589538959555</v>
      </c>
      <c r="AH43" s="263">
        <v>2.3199999999999998</v>
      </c>
      <c r="AI43" s="295">
        <f t="shared" si="23"/>
        <v>2632.4940594707382</v>
      </c>
      <c r="AJ43" s="203">
        <f t="shared" si="10"/>
        <v>0.7278214500595479</v>
      </c>
      <c r="AK43" s="306">
        <f>AK42*POWER(AK44/AK42,1/2)</f>
        <v>24.334183158676193</v>
      </c>
      <c r="AL43" s="352">
        <f>AL42*POWER(AL44/AL42,1/2)</f>
        <v>47.748766926906086</v>
      </c>
      <c r="AM43" s="262">
        <v>0.6</v>
      </c>
      <c r="AN43" s="290">
        <f t="shared" si="51"/>
        <v>697.1563440001637</v>
      </c>
      <c r="AO43" s="290">
        <f t="shared" si="52"/>
        <v>0.8749729634316602</v>
      </c>
      <c r="AP43" s="351">
        <v>35.103999999999999</v>
      </c>
      <c r="AQ43" s="350">
        <v>28.081</v>
      </c>
      <c r="AR43" s="263">
        <v>2.12</v>
      </c>
      <c r="AS43" s="290">
        <f t="shared" si="94"/>
        <v>2089.8014988800001</v>
      </c>
      <c r="AT43" s="290">
        <f t="shared" si="54"/>
        <v>0.76908454897419731</v>
      </c>
      <c r="AU43" s="346">
        <f t="shared" si="89"/>
        <v>10.731422542767856</v>
      </c>
      <c r="AV43" s="346">
        <f t="shared" si="89"/>
        <v>36.811617448292253</v>
      </c>
      <c r="AW43" s="263">
        <v>2.04</v>
      </c>
      <c r="AX43" s="295">
        <f t="shared" si="24"/>
        <v>805.88368349351401</v>
      </c>
      <c r="AY43" s="203">
        <f t="shared" si="15"/>
        <v>0.8667059863436436</v>
      </c>
      <c r="AZ43" s="306">
        <f t="shared" si="90"/>
        <v>27.020331589361618</v>
      </c>
      <c r="BA43" s="352">
        <f t="shared" si="90"/>
        <v>31.363432819389885</v>
      </c>
      <c r="BB43" s="263">
        <v>0.93</v>
      </c>
      <c r="BC43" s="290">
        <f t="shared" si="96"/>
        <v>788.12882974134084</v>
      </c>
      <c r="BD43" s="290">
        <f t="shared" si="57"/>
        <v>0.86805595931138346</v>
      </c>
      <c r="BE43" s="346">
        <f t="shared" si="91"/>
        <v>11.01962353897963</v>
      </c>
      <c r="BF43" s="346">
        <f t="shared" si="91"/>
        <v>21.064224080989828</v>
      </c>
      <c r="BG43" s="263">
        <v>2.37</v>
      </c>
      <c r="BH43" s="295">
        <f t="shared" si="25"/>
        <v>550.12397224632446</v>
      </c>
      <c r="BI43" s="203">
        <f t="shared" si="18"/>
        <v>0.88615242624340407</v>
      </c>
      <c r="BJ43" s="351">
        <v>41.5</v>
      </c>
      <c r="BK43" s="350">
        <v>17.489999999999998</v>
      </c>
      <c r="BL43" s="263">
        <v>2.7</v>
      </c>
      <c r="BM43" s="295">
        <f t="shared" si="26"/>
        <v>1959.7545</v>
      </c>
      <c r="BN43" s="203">
        <f t="shared" si="19"/>
        <v>0.77897254554540052</v>
      </c>
      <c r="BO43" s="346">
        <f>BO42*POWER(BO$44/BO$41,1/3)</f>
        <v>45.253346582308637</v>
      </c>
      <c r="BP43" s="346">
        <f>BP42*POWER(BP$44/BP$41,1/3)</f>
        <v>38.828796310120623</v>
      </c>
      <c r="BQ43" s="294">
        <v>4.1900000000000004</v>
      </c>
      <c r="BR43" s="295">
        <f t="shared" si="27"/>
        <v>7362.3871727742162</v>
      </c>
      <c r="BS43" s="203">
        <f t="shared" si="20"/>
        <v>0.36818864584805933</v>
      </c>
    </row>
    <row r="44" spans="1:71" ht="15" customHeight="1">
      <c r="A44" s="201">
        <v>2000</v>
      </c>
      <c r="B44" s="346">
        <f t="shared" si="83"/>
        <v>32.62738789291889</v>
      </c>
      <c r="C44" s="346">
        <f t="shared" si="83"/>
        <v>22.481859184326645</v>
      </c>
      <c r="D44" s="267">
        <v>2.61</v>
      </c>
      <c r="E44" s="295">
        <f t="shared" ref="E44:E49" si="97">B44*C44*D44</f>
        <v>1914.4985278202269</v>
      </c>
      <c r="F44" s="203">
        <f t="shared" si="59"/>
        <v>0.78241353919841816</v>
      </c>
      <c r="G44" s="347">
        <v>27.2</v>
      </c>
      <c r="H44" s="348">
        <v>21.824999999999999</v>
      </c>
      <c r="I44" s="267">
        <v>2.63</v>
      </c>
      <c r="J44" s="290">
        <f t="shared" si="93"/>
        <v>1561.2731999999999</v>
      </c>
      <c r="K44" s="290">
        <f t="shared" si="44"/>
        <v>0.80927068208082653</v>
      </c>
      <c r="L44" s="350">
        <v>37.6</v>
      </c>
      <c r="M44" s="350">
        <v>26.350999999999999</v>
      </c>
      <c r="N44" s="262">
        <v>2.3199999999999998</v>
      </c>
      <c r="O44" s="295">
        <f t="shared" ref="O44:O49" si="98">L44*M44*N44</f>
        <v>2298.6504319999999</v>
      </c>
      <c r="P44" s="203">
        <f t="shared" si="3"/>
        <v>0.75320492428177688</v>
      </c>
      <c r="Q44" s="348">
        <v>5.7</v>
      </c>
      <c r="R44" s="348">
        <v>20.907</v>
      </c>
      <c r="S44" s="262">
        <v>2.69</v>
      </c>
      <c r="T44" s="290">
        <f t="shared" si="45"/>
        <v>320.56703099999999</v>
      </c>
      <c r="U44" s="203">
        <f t="shared" si="46"/>
        <v>0.90360656411269902</v>
      </c>
      <c r="V44" s="351">
        <v>8.0668400000000009</v>
      </c>
      <c r="W44" s="350">
        <v>23.440999999999999</v>
      </c>
      <c r="X44" s="263">
        <v>2.69</v>
      </c>
      <c r="Y44" s="290">
        <f t="shared" si="47"/>
        <v>508.66500242360001</v>
      </c>
      <c r="Z44" s="290">
        <f t="shared" si="48"/>
        <v>0.88930471852991033</v>
      </c>
      <c r="AA44" s="347">
        <v>27.6</v>
      </c>
      <c r="AB44" s="348">
        <v>17.472000000000001</v>
      </c>
      <c r="AC44" s="262">
        <v>1.93</v>
      </c>
      <c r="AD44" s="290">
        <f t="shared" si="95"/>
        <v>930.69849600000009</v>
      </c>
      <c r="AE44" s="290">
        <f t="shared" si="50"/>
        <v>0.8572158139542112</v>
      </c>
      <c r="AF44" s="351">
        <v>34.9</v>
      </c>
      <c r="AG44" s="350">
        <v>32.32</v>
      </c>
      <c r="AH44" s="263">
        <v>2.37</v>
      </c>
      <c r="AI44" s="295">
        <f t="shared" ref="AI44:AI49" si="99">AF44*AG44*AH44</f>
        <v>2673.2841600000002</v>
      </c>
      <c r="AJ44" s="203">
        <f t="shared" si="10"/>
        <v>0.72472001459663071</v>
      </c>
      <c r="AK44" s="351">
        <v>18.2</v>
      </c>
      <c r="AL44" s="350">
        <v>47.456000000000003</v>
      </c>
      <c r="AM44" s="262">
        <v>0.66</v>
      </c>
      <c r="AN44" s="290">
        <f t="shared" si="51"/>
        <v>570.041472</v>
      </c>
      <c r="AO44" s="290">
        <f t="shared" si="52"/>
        <v>0.88463801859872615</v>
      </c>
      <c r="AP44" s="306">
        <f t="shared" ref="AP44:AQ47" si="100">AP43</f>
        <v>35.103999999999999</v>
      </c>
      <c r="AQ44" s="352">
        <f t="shared" si="100"/>
        <v>28.081</v>
      </c>
      <c r="AR44" s="263">
        <v>2.1800000000000002</v>
      </c>
      <c r="AS44" s="290">
        <f t="shared" si="94"/>
        <v>2148.9468243199999</v>
      </c>
      <c r="AT44" s="290">
        <f t="shared" si="54"/>
        <v>0.76458749190875075</v>
      </c>
      <c r="AU44" s="351">
        <v>10.199999999999999</v>
      </c>
      <c r="AV44" s="350">
        <v>36.520000000000003</v>
      </c>
      <c r="AW44" s="263">
        <v>2.2400000000000002</v>
      </c>
      <c r="AX44" s="295">
        <f t="shared" ref="AX44:AX49" si="101">AU44*AV44*AW44</f>
        <v>834.40896000000009</v>
      </c>
      <c r="AY44" s="203">
        <f t="shared" si="15"/>
        <v>0.86453709479891028</v>
      </c>
      <c r="AZ44" s="351">
        <v>26.62659</v>
      </c>
      <c r="BA44" s="350">
        <v>29.600999999999999</v>
      </c>
      <c r="BB44" s="263">
        <v>0.97</v>
      </c>
      <c r="BC44" s="290">
        <f t="shared" si="96"/>
        <v>764.52847987229995</v>
      </c>
      <c r="BD44" s="290">
        <f t="shared" si="57"/>
        <v>0.86985038886834387</v>
      </c>
      <c r="BE44" s="351">
        <v>12.5</v>
      </c>
      <c r="BF44" s="350">
        <v>20.23</v>
      </c>
      <c r="BG44" s="263">
        <v>2.42</v>
      </c>
      <c r="BH44" s="295">
        <f t="shared" ref="BH44:BH49" si="102">BE44*BF44*BG44</f>
        <v>611.95749999999998</v>
      </c>
      <c r="BI44" s="203">
        <f t="shared" si="18"/>
        <v>0.88145097434002018</v>
      </c>
      <c r="BJ44" s="349">
        <f>BJ43*POWER(BJ$48/BJ$43,1/5)</f>
        <v>39.021004517160264</v>
      </c>
      <c r="BK44" s="349">
        <f>BK43*POWER(BK$48/BK$43,1/5)</f>
        <v>17.742597628241469</v>
      </c>
      <c r="BL44" s="263">
        <v>2.62</v>
      </c>
      <c r="BM44" s="295">
        <f t="shared" ref="BM44:BM49" si="103">BJ44*BK44*BL44</f>
        <v>1813.9150333581506</v>
      </c>
      <c r="BN44" s="203">
        <f t="shared" si="19"/>
        <v>0.79006130698180532</v>
      </c>
      <c r="BO44" s="351">
        <v>44.3</v>
      </c>
      <c r="BP44" s="350">
        <v>38.218000000000004</v>
      </c>
      <c r="BQ44" s="294">
        <v>4.1900000000000004</v>
      </c>
      <c r="BR44" s="295">
        <f t="shared" ref="BR44:BR49" si="104">BO44*BP44*BQ44</f>
        <v>7093.9105060000011</v>
      </c>
      <c r="BS44" s="203">
        <f t="shared" si="20"/>
        <v>0.38860200704343084</v>
      </c>
    </row>
    <row r="45" spans="1:71" ht="15" customHeight="1">
      <c r="A45" s="201">
        <v>2001</v>
      </c>
      <c r="B45" s="348">
        <v>31.3</v>
      </c>
      <c r="C45" s="348">
        <v>21.817</v>
      </c>
      <c r="D45" s="267">
        <v>2.85</v>
      </c>
      <c r="E45" s="295">
        <f t="shared" si="97"/>
        <v>1946.1854850000002</v>
      </c>
      <c r="F45" s="203">
        <f t="shared" si="59"/>
        <v>0.780004252351018</v>
      </c>
      <c r="G45" s="349">
        <f t="shared" ref="G45:H48" si="105">G44</f>
        <v>27.2</v>
      </c>
      <c r="H45" s="349">
        <f t="shared" si="105"/>
        <v>21.824999999999999</v>
      </c>
      <c r="I45" s="267">
        <v>2.85</v>
      </c>
      <c r="J45" s="290">
        <f t="shared" si="93"/>
        <v>1691.874</v>
      </c>
      <c r="K45" s="290">
        <f t="shared" si="44"/>
        <v>0.79934057778224121</v>
      </c>
      <c r="L45" s="349">
        <f t="shared" ref="L45:M47" si="106">L44*POWER(L$48/L$44,1/4)</f>
        <v>38.972953208723581</v>
      </c>
      <c r="M45" s="349">
        <f t="shared" si="106"/>
        <v>26.966357416912707</v>
      </c>
      <c r="N45" s="262">
        <v>2.29</v>
      </c>
      <c r="O45" s="295">
        <f t="shared" si="98"/>
        <v>2406.6951615256362</v>
      </c>
      <c r="P45" s="203">
        <f t="shared" si="3"/>
        <v>0.74498984877609853</v>
      </c>
      <c r="Q45" s="349">
        <f t="shared" ref="Q45:R47" si="107">Q44*POWER(Q$48/Q$44,1/4)</f>
        <v>6.0843483602580894</v>
      </c>
      <c r="R45" s="349">
        <f t="shared" si="107"/>
        <v>20.857071430941993</v>
      </c>
      <c r="S45" s="262">
        <v>2.72</v>
      </c>
      <c r="T45" s="290">
        <f t="shared" si="45"/>
        <v>345.17259234093473</v>
      </c>
      <c r="U45" s="203">
        <f t="shared" si="46"/>
        <v>0.90173570428304473</v>
      </c>
      <c r="V45" s="349">
        <f t="shared" ref="V45:W47" si="108">V44*POWER(V$48/V$44,1/4)</f>
        <v>8.8145884980143538</v>
      </c>
      <c r="W45" s="349">
        <f t="shared" si="108"/>
        <v>21.814075847275586</v>
      </c>
      <c r="X45" s="263">
        <v>2.62</v>
      </c>
      <c r="Y45" s="290">
        <f t="shared" si="47"/>
        <v>503.77910739250524</v>
      </c>
      <c r="Z45" s="290">
        <f t="shared" si="48"/>
        <v>0.889676212787608</v>
      </c>
      <c r="AA45" s="349">
        <f>AA44*POWER(AA$49/AA$44,1/5)</f>
        <v>27.726239886383482</v>
      </c>
      <c r="AB45" s="349">
        <f>AB44*POWER(AB$49/AB$44,1/5)</f>
        <v>17.532972951316339</v>
      </c>
      <c r="AC45" s="262">
        <v>1.89</v>
      </c>
      <c r="AD45" s="290">
        <f t="shared" si="95"/>
        <v>918.77325240267589</v>
      </c>
      <c r="AE45" s="290">
        <f t="shared" si="50"/>
        <v>0.85812253820634032</v>
      </c>
      <c r="AF45" s="346">
        <f>AF44*POWER(AF$48/AF$44,1/4)</f>
        <v>35.755989710553585</v>
      </c>
      <c r="AG45" s="346">
        <f>AG44*POWER(AG$48/AG$44,1/4)</f>
        <v>30.683906804535194</v>
      </c>
      <c r="AH45" s="263">
        <v>2.4</v>
      </c>
      <c r="AI45" s="295">
        <f t="shared" si="99"/>
        <v>2633.1202943581088</v>
      </c>
      <c r="AJ45" s="203">
        <f t="shared" si="10"/>
        <v>0.72777383490139425</v>
      </c>
      <c r="AK45" s="346">
        <f>AK44*POWER(AK$48/AK$44,1/4)</f>
        <v>20.330037370272912</v>
      </c>
      <c r="AL45" s="346">
        <f>AL44*POWER(AL$48/AL$44,1/4)</f>
        <v>46.101069045097113</v>
      </c>
      <c r="AM45" s="262">
        <v>0.7</v>
      </c>
      <c r="AN45" s="290">
        <f t="shared" si="51"/>
        <v>656.06551954744918</v>
      </c>
      <c r="AO45" s="290">
        <f t="shared" si="52"/>
        <v>0.87809726414444556</v>
      </c>
      <c r="AP45" s="306">
        <f t="shared" si="100"/>
        <v>35.103999999999999</v>
      </c>
      <c r="AQ45" s="352">
        <f t="shared" si="100"/>
        <v>28.081</v>
      </c>
      <c r="AR45" s="263">
        <v>2.31</v>
      </c>
      <c r="AS45" s="290">
        <f t="shared" si="94"/>
        <v>2277.09502944</v>
      </c>
      <c r="AT45" s="290">
        <f t="shared" si="54"/>
        <v>0.75484386826694994</v>
      </c>
      <c r="AU45" s="349">
        <f t="shared" ref="AU45:AV47" si="109">AU44*POWER(AU$48/AU$44,1/4)</f>
        <v>10.899662211939617</v>
      </c>
      <c r="AV45" s="349">
        <f t="shared" si="109"/>
        <v>34.539665677117071</v>
      </c>
      <c r="AW45" s="263">
        <v>2.2799999999999998</v>
      </c>
      <c r="AX45" s="295">
        <f t="shared" si="101"/>
        <v>858.35317045009356</v>
      </c>
      <c r="AY45" s="203">
        <f t="shared" ref="AY45:AY50" si="110">(L$70-AX45)/(L$70-L$71)</f>
        <v>0.86271652013844358</v>
      </c>
      <c r="AZ45" s="346">
        <f>AZ44*POWER(AZ$48/AZ$44,1/4)</f>
        <v>26.177455838567784</v>
      </c>
      <c r="BA45" s="346">
        <f>BA44*POWER(BA$48/BA$44,1/4)</f>
        <v>31.623799183448355</v>
      </c>
      <c r="BB45" s="263">
        <v>0.96</v>
      </c>
      <c r="BC45" s="290">
        <f t="shared" si="96"/>
        <v>794.71738230955702</v>
      </c>
      <c r="BD45" s="290">
        <f t="shared" si="57"/>
        <v>0.86755500515046646</v>
      </c>
      <c r="BE45" s="349">
        <f>BE44*POWER(BE$49/BE$44,1/5)</f>
        <v>11.881803266779203</v>
      </c>
      <c r="BF45" s="349">
        <f>BF44*POWER(BF$49/BF$44,1/5)</f>
        <v>20.730603794284061</v>
      </c>
      <c r="BG45" s="263">
        <v>2.36</v>
      </c>
      <c r="BH45" s="295">
        <f t="shared" si="102"/>
        <v>581.3080158891421</v>
      </c>
      <c r="BI45" s="203">
        <f t="shared" ref="BI45:BI50" si="111">(L$70-BH45)/(L$70-L$71)</f>
        <v>0.88378137793569989</v>
      </c>
      <c r="BJ45" s="349">
        <f t="shared" ref="BJ45:BK47" si="112">BJ44*POWER(BJ$48/BJ$43,1/5)</f>
        <v>36.690091410319077</v>
      </c>
      <c r="BK45" s="349">
        <f t="shared" si="112"/>
        <v>17.998843373223547</v>
      </c>
      <c r="BL45" s="263">
        <v>2.65</v>
      </c>
      <c r="BM45" s="295">
        <f t="shared" si="103"/>
        <v>1750.0049029055074</v>
      </c>
      <c r="BN45" s="203">
        <f t="shared" si="19"/>
        <v>0.79492065134363876</v>
      </c>
      <c r="BO45" s="346">
        <f t="shared" ref="BO45:BP47" si="113">BO44*POWER(BO$48/BO$44,1/4)</f>
        <v>44.149232073222457</v>
      </c>
      <c r="BP45" s="346">
        <f t="shared" si="113"/>
        <v>39.297633895474867</v>
      </c>
      <c r="BQ45" s="294">
        <v>4.1900000000000004</v>
      </c>
      <c r="BR45" s="295">
        <f t="shared" si="104"/>
        <v>7269.4839032875843</v>
      </c>
      <c r="BS45" s="203">
        <f t="shared" si="20"/>
        <v>0.37525245522504497</v>
      </c>
    </row>
    <row r="46" spans="1:71" ht="15" customHeight="1">
      <c r="A46" s="97">
        <v>2002</v>
      </c>
      <c r="B46" s="346">
        <f>B45*POWER(B47/B45,1/2)</f>
        <v>31.449642287313861</v>
      </c>
      <c r="C46" s="346">
        <f>C45*POWER(C47/C45,1/2)</f>
        <v>21.088848830602394</v>
      </c>
      <c r="D46" s="263">
        <v>2.75</v>
      </c>
      <c r="E46" s="295">
        <f t="shared" si="97"/>
        <v>1823.9010679276271</v>
      </c>
      <c r="F46" s="203">
        <f t="shared" si="59"/>
        <v>0.78930202859450471</v>
      </c>
      <c r="G46" s="349">
        <f t="shared" si="105"/>
        <v>27.2</v>
      </c>
      <c r="H46" s="349">
        <f t="shared" si="105"/>
        <v>21.824999999999999</v>
      </c>
      <c r="I46" s="263">
        <v>2.96</v>
      </c>
      <c r="J46" s="290">
        <f t="shared" si="93"/>
        <v>1757.1743999999999</v>
      </c>
      <c r="K46" s="290">
        <f t="shared" si="44"/>
        <v>0.79437552563294866</v>
      </c>
      <c r="L46" s="349">
        <f t="shared" si="106"/>
        <v>40.396039409823338</v>
      </c>
      <c r="M46" s="349">
        <f t="shared" si="106"/>
        <v>27.596084867241583</v>
      </c>
      <c r="N46" s="262">
        <v>2.2361879178000001</v>
      </c>
      <c r="O46" s="295">
        <f t="shared" si="98"/>
        <v>2492.8408668270527</v>
      </c>
      <c r="P46" s="203">
        <f t="shared" ref="P46:P52" si="114">(L$70-O46)/(L$70-L$71)</f>
        <v>0.73843984419329156</v>
      </c>
      <c r="Q46" s="349">
        <f t="shared" si="107"/>
        <v>6.4946131524518069</v>
      </c>
      <c r="R46" s="349">
        <f t="shared" si="107"/>
        <v>20.807262097642734</v>
      </c>
      <c r="S46" s="262">
        <v>2.85</v>
      </c>
      <c r="T46" s="290">
        <f t="shared" ref="T46:T52" si="115">Q46*R46*S46</f>
        <v>385.13508654470809</v>
      </c>
      <c r="U46" s="203">
        <f t="shared" si="46"/>
        <v>0.89869719505894297</v>
      </c>
      <c r="V46" s="349">
        <f t="shared" si="108"/>
        <v>9.6316488723374878</v>
      </c>
      <c r="W46" s="349">
        <f t="shared" si="108"/>
        <v>20.300068472790926</v>
      </c>
      <c r="X46" s="263">
        <v>2.56</v>
      </c>
      <c r="Y46" s="290">
        <f t="shared" ref="Y46:Y52" si="116">V46*W46*X46</f>
        <v>500.53921693268609</v>
      </c>
      <c r="Z46" s="290">
        <f t="shared" si="48"/>
        <v>0.88992255469502357</v>
      </c>
      <c r="AA46" s="349">
        <f t="shared" ref="AA46:AB48" si="117">AA45*POWER(AA$49/AA$44,1/5)</f>
        <v>27.853057182510227</v>
      </c>
      <c r="AB46" s="349">
        <f t="shared" si="117"/>
        <v>17.594158683126736</v>
      </c>
      <c r="AC46" s="262">
        <v>1.94</v>
      </c>
      <c r="AD46" s="290">
        <f t="shared" si="95"/>
        <v>950.69914928581841</v>
      </c>
      <c r="AE46" s="290">
        <f t="shared" si="50"/>
        <v>0.85569508381191495</v>
      </c>
      <c r="AF46" s="346">
        <f t="shared" ref="AF46:AG47" si="118">AF45*POWER(AF$48/AF$44,1/4)</f>
        <v>36.63297421722676</v>
      </c>
      <c r="AG46" s="346">
        <f t="shared" si="118"/>
        <v>29.130635420464145</v>
      </c>
      <c r="AH46" s="263">
        <v>2.48</v>
      </c>
      <c r="AI46" s="295">
        <f t="shared" si="99"/>
        <v>2646.5117043974528</v>
      </c>
      <c r="AJ46" s="203">
        <f t="shared" ref="AJ46:AJ52" si="119">(L$70-AI46)/(L$70-L$71)</f>
        <v>0.72675563211553218</v>
      </c>
      <c r="AK46" s="346">
        <f t="shared" ref="AK46:AK47" si="120">AK45*POWER(AK$48/AK$44,1/4)</f>
        <v>22.709363707510612</v>
      </c>
      <c r="AL46" s="346">
        <f t="shared" ref="AL46:AL47" si="121">AL45*POWER(AL$48/AL$44,1/4)</f>
        <v>44.784823143560587</v>
      </c>
      <c r="AM46" s="262">
        <v>0.73</v>
      </c>
      <c r="AN46" s="290">
        <f t="shared" ref="AN46:AN52" si="122">AK46*AL46*AM46</f>
        <v>742.435431260869</v>
      </c>
      <c r="AO46" s="290">
        <f t="shared" si="52"/>
        <v>0.87153021224603555</v>
      </c>
      <c r="AP46" s="306">
        <f t="shared" si="100"/>
        <v>35.103999999999999</v>
      </c>
      <c r="AQ46" s="352">
        <f t="shared" si="100"/>
        <v>28.081</v>
      </c>
      <c r="AR46" s="263">
        <v>2.0499999999999998</v>
      </c>
      <c r="AS46" s="290">
        <f t="shared" si="94"/>
        <v>2020.7986191999996</v>
      </c>
      <c r="AT46" s="290">
        <f t="shared" si="54"/>
        <v>0.77433111555055167</v>
      </c>
      <c r="AU46" s="349">
        <f t="shared" si="109"/>
        <v>11.64731728768475</v>
      </c>
      <c r="AV46" s="349">
        <f t="shared" si="109"/>
        <v>32.666717006763939</v>
      </c>
      <c r="AW46" s="263">
        <v>2.2999999999999998</v>
      </c>
      <c r="AX46" s="295">
        <f t="shared" si="101"/>
        <v>875.10312076701007</v>
      </c>
      <c r="AY46" s="203">
        <f t="shared" si="110"/>
        <v>0.86144295402213256</v>
      </c>
      <c r="AZ46" s="346">
        <f t="shared" ref="AZ46:AZ47" si="123">AZ45*POWER(AZ$48/AZ$44,1/4)</f>
        <v>25.735897618890235</v>
      </c>
      <c r="BA46" s="346">
        <f t="shared" ref="BA46:BA47" si="124">BA45*POWER(BA$48/BA$44,1/4)</f>
        <v>33.784827363773822</v>
      </c>
      <c r="BB46" s="263">
        <v>1.01</v>
      </c>
      <c r="BC46" s="290">
        <f t="shared" si="96"/>
        <v>878.17768668702399</v>
      </c>
      <c r="BD46" s="290">
        <f t="shared" si="57"/>
        <v>0.86120918240466449</v>
      </c>
      <c r="BE46" s="349">
        <f t="shared" ref="BE46:BF48" si="125">BE45*POWER(BE$49/BE$44,1/5)</f>
        <v>11.294179909635593</v>
      </c>
      <c r="BF46" s="349">
        <f t="shared" si="125"/>
        <v>21.243595337399146</v>
      </c>
      <c r="BG46" s="263">
        <v>2.39</v>
      </c>
      <c r="BH46" s="295">
        <f t="shared" si="102"/>
        <v>573.43028052671548</v>
      </c>
      <c r="BI46" s="203">
        <f t="shared" si="111"/>
        <v>0.88438035385151015</v>
      </c>
      <c r="BJ46" s="349">
        <f t="shared" si="112"/>
        <v>34.498415003785148</v>
      </c>
      <c r="BK46" s="349">
        <f t="shared" si="112"/>
        <v>18.258789922518343</v>
      </c>
      <c r="BL46" s="263">
        <v>2.71</v>
      </c>
      <c r="BM46" s="295">
        <f t="shared" si="103"/>
        <v>1707.0271360998529</v>
      </c>
      <c r="BN46" s="203">
        <f t="shared" ref="BN46:BN52" si="126">(L$70-BM46)/(L$70-L$71)</f>
        <v>0.79818842387566347</v>
      </c>
      <c r="BO46" s="346">
        <f t="shared" si="113"/>
        <v>43.99897726084096</v>
      </c>
      <c r="BP46" s="346">
        <f t="shared" si="113"/>
        <v>40.407766753434906</v>
      </c>
      <c r="BQ46" s="294">
        <v>4.1900000000000004</v>
      </c>
      <c r="BR46" s="295">
        <f t="shared" si="104"/>
        <v>7449.4027201866838</v>
      </c>
      <c r="BS46" s="203">
        <f t="shared" ref="BS46:BS52" si="127">(L$70-BR46)/(L$70-L$71)</f>
        <v>0.36157250366972427</v>
      </c>
    </row>
    <row r="47" spans="1:71" ht="15" customHeight="1">
      <c r="A47" s="97">
        <v>2003</v>
      </c>
      <c r="B47" s="348">
        <v>31.6</v>
      </c>
      <c r="C47" s="348">
        <v>20.385000000000002</v>
      </c>
      <c r="D47" s="263">
        <v>2.6712157839000001</v>
      </c>
      <c r="E47" s="295">
        <f t="shared" si="97"/>
        <v>1720.7063866517276</v>
      </c>
      <c r="F47" s="203">
        <f t="shared" si="59"/>
        <v>0.79714833541750241</v>
      </c>
      <c r="G47" s="349">
        <f t="shared" si="105"/>
        <v>27.2</v>
      </c>
      <c r="H47" s="349">
        <f t="shared" si="105"/>
        <v>21.824999999999999</v>
      </c>
      <c r="I47" s="263">
        <v>3.0229061180999999</v>
      </c>
      <c r="J47" s="290">
        <f t="shared" si="93"/>
        <v>1794.517987948884</v>
      </c>
      <c r="K47" s="290">
        <f t="shared" si="44"/>
        <v>0.7915361423886208</v>
      </c>
      <c r="L47" s="349">
        <f t="shared" si="106"/>
        <v>41.871089195127624</v>
      </c>
      <c r="M47" s="349">
        <f t="shared" si="106"/>
        <v>28.240517924841281</v>
      </c>
      <c r="N47" s="262">
        <v>2.2360092129</v>
      </c>
      <c r="O47" s="295">
        <f t="shared" si="98"/>
        <v>2643.9942376001036</v>
      </c>
      <c r="P47" s="203">
        <f t="shared" si="114"/>
        <v>0.72694704524520604</v>
      </c>
      <c r="Q47" s="349">
        <f t="shared" si="107"/>
        <v>6.9325419095843461</v>
      </c>
      <c r="R47" s="349">
        <f t="shared" si="107"/>
        <v>20.757571715352103</v>
      </c>
      <c r="S47" s="262">
        <v>2.9260239226999998</v>
      </c>
      <c r="T47" s="290">
        <f t="shared" si="115"/>
        <v>421.06284766213912</v>
      </c>
      <c r="U47" s="203">
        <f t="shared" si="46"/>
        <v>0.89596546282521428</v>
      </c>
      <c r="V47" s="349">
        <f t="shared" si="108"/>
        <v>10.52444592517255</v>
      </c>
      <c r="W47" s="349">
        <f t="shared" si="108"/>
        <v>18.891140880096803</v>
      </c>
      <c r="X47" s="263">
        <v>2.58</v>
      </c>
      <c r="Y47" s="290">
        <f t="shared" si="116"/>
        <v>512.95247989608004</v>
      </c>
      <c r="Z47" s="290">
        <f t="shared" si="48"/>
        <v>0.88897872436693781</v>
      </c>
      <c r="AA47" s="349">
        <f t="shared" si="117"/>
        <v>27.980454529399815</v>
      </c>
      <c r="AB47" s="349">
        <f t="shared" si="117"/>
        <v>17.655557937982401</v>
      </c>
      <c r="AC47" s="262">
        <v>2.08</v>
      </c>
      <c r="AD47" s="290">
        <f t="shared" si="95"/>
        <v>1027.5419150357932</v>
      </c>
      <c r="AE47" s="290">
        <f t="shared" si="50"/>
        <v>0.84985241915374266</v>
      </c>
      <c r="AF47" s="346">
        <f t="shared" si="118"/>
        <v>37.531468457826215</v>
      </c>
      <c r="AG47" s="346">
        <f t="shared" si="118"/>
        <v>27.655993267277651</v>
      </c>
      <c r="AH47" s="263">
        <v>2.59</v>
      </c>
      <c r="AI47" s="295">
        <f t="shared" si="99"/>
        <v>2688.3424009599748</v>
      </c>
      <c r="AJ47" s="203">
        <f t="shared" si="119"/>
        <v>0.72357507594935011</v>
      </c>
      <c r="AK47" s="346">
        <f t="shared" si="120"/>
        <v>25.367154551033526</v>
      </c>
      <c r="AL47" s="346">
        <f t="shared" si="121"/>
        <v>43.506157786449549</v>
      </c>
      <c r="AM47" s="262">
        <v>0.76132732839999995</v>
      </c>
      <c r="AN47" s="290">
        <f t="shared" si="122"/>
        <v>840.22172168164684</v>
      </c>
      <c r="AO47" s="290">
        <f t="shared" si="52"/>
        <v>0.86409512714050729</v>
      </c>
      <c r="AP47" s="306">
        <f t="shared" si="100"/>
        <v>35.103999999999999</v>
      </c>
      <c r="AQ47" s="352">
        <f t="shared" si="100"/>
        <v>28.081</v>
      </c>
      <c r="AR47" s="263">
        <v>1.94</v>
      </c>
      <c r="AS47" s="290">
        <f t="shared" si="94"/>
        <v>1912.3655225599998</v>
      </c>
      <c r="AT47" s="290">
        <f t="shared" si="54"/>
        <v>0.782575720170537</v>
      </c>
      <c r="AU47" s="349">
        <f t="shared" si="109"/>
        <v>12.44625726578907</v>
      </c>
      <c r="AV47" s="349">
        <f t="shared" si="109"/>
        <v>30.895330892185672</v>
      </c>
      <c r="AW47" s="263">
        <v>2.36</v>
      </c>
      <c r="AX47" s="295">
        <f t="shared" si="101"/>
        <v>907.4937183661433</v>
      </c>
      <c r="AY47" s="203">
        <f t="shared" si="110"/>
        <v>0.85898016656253884</v>
      </c>
      <c r="AZ47" s="346">
        <f t="shared" si="123"/>
        <v>25.301787550880562</v>
      </c>
      <c r="BA47" s="346">
        <f t="shared" si="124"/>
        <v>36.093530488816398</v>
      </c>
      <c r="BB47" s="263">
        <v>1.08</v>
      </c>
      <c r="BC47" s="290">
        <f t="shared" si="96"/>
        <v>986.28930762040386</v>
      </c>
      <c r="BD47" s="290">
        <f t="shared" si="57"/>
        <v>0.85298902087611661</v>
      </c>
      <c r="BE47" s="349">
        <f t="shared" si="125"/>
        <v>10.735617899672018</v>
      </c>
      <c r="BF47" s="349">
        <f t="shared" si="125"/>
        <v>21.769281171810277</v>
      </c>
      <c r="BG47" s="263">
        <v>2.36</v>
      </c>
      <c r="BH47" s="295">
        <f t="shared" si="102"/>
        <v>551.54777568214752</v>
      </c>
      <c r="BI47" s="203">
        <f t="shared" si="111"/>
        <v>0.88604416873948066</v>
      </c>
      <c r="BJ47" s="349">
        <f t="shared" si="112"/>
        <v>32.437658016808911</v>
      </c>
      <c r="BK47" s="349">
        <f t="shared" si="112"/>
        <v>18.522490724633116</v>
      </c>
      <c r="BL47" s="263">
        <v>2.8</v>
      </c>
      <c r="BM47" s="295">
        <f t="shared" si="103"/>
        <v>1682.3134152864593</v>
      </c>
      <c r="BN47" s="203">
        <f t="shared" si="126"/>
        <v>0.80006750750519029</v>
      </c>
      <c r="BO47" s="346">
        <f t="shared" si="113"/>
        <v>43.849233816553166</v>
      </c>
      <c r="BP47" s="346">
        <f t="shared" si="113"/>
        <v>41.549260149935265</v>
      </c>
      <c r="BQ47" s="294">
        <v>4.1900000000000004</v>
      </c>
      <c r="BR47" s="295">
        <f t="shared" si="104"/>
        <v>7633.774505288894</v>
      </c>
      <c r="BS47" s="203">
        <f t="shared" si="127"/>
        <v>0.34755397502532626</v>
      </c>
    </row>
    <row r="48" spans="1:71" ht="15" customHeight="1">
      <c r="A48" s="97">
        <v>2004</v>
      </c>
      <c r="B48" s="346">
        <f t="shared" ref="B48:C50" si="128">B47</f>
        <v>31.6</v>
      </c>
      <c r="C48" s="346">
        <f t="shared" si="128"/>
        <v>20.385000000000002</v>
      </c>
      <c r="D48" s="263">
        <v>2.6206612361000001</v>
      </c>
      <c r="E48" s="295">
        <f t="shared" si="97"/>
        <v>1688.1408658135929</v>
      </c>
      <c r="F48" s="203">
        <f t="shared" si="59"/>
        <v>0.79962442299476388</v>
      </c>
      <c r="G48" s="349">
        <f t="shared" si="105"/>
        <v>27.2</v>
      </c>
      <c r="H48" s="349">
        <f t="shared" si="105"/>
        <v>21.824999999999999</v>
      </c>
      <c r="I48" s="263">
        <v>3.0147482192999999</v>
      </c>
      <c r="J48" s="290">
        <f t="shared" si="93"/>
        <v>1789.675132905252</v>
      </c>
      <c r="K48" s="290">
        <f t="shared" si="44"/>
        <v>0.79190436414289944</v>
      </c>
      <c r="L48" s="348">
        <v>43.4</v>
      </c>
      <c r="M48" s="348">
        <v>28.9</v>
      </c>
      <c r="N48" s="262">
        <v>2.1804172209999999</v>
      </c>
      <c r="O48" s="295">
        <f t="shared" si="98"/>
        <v>2734.8101036114599</v>
      </c>
      <c r="P48" s="203">
        <f t="shared" si="114"/>
        <v>0.7200419495531496</v>
      </c>
      <c r="Q48" s="348">
        <v>7.4</v>
      </c>
      <c r="R48" s="348">
        <v>20.707999999999998</v>
      </c>
      <c r="S48" s="262">
        <v>2.9204745557999998</v>
      </c>
      <c r="T48" s="290">
        <f t="shared" si="115"/>
        <v>447.53118455114731</v>
      </c>
      <c r="U48" s="203">
        <f t="shared" si="46"/>
        <v>0.89395296867573015</v>
      </c>
      <c r="V48" s="347">
        <v>11.5</v>
      </c>
      <c r="W48" s="348">
        <v>17.579999999999998</v>
      </c>
      <c r="X48" s="263">
        <v>2.5312865118999999</v>
      </c>
      <c r="Y48" s="290">
        <f t="shared" si="116"/>
        <v>511.75019411082292</v>
      </c>
      <c r="Z48" s="290">
        <f t="shared" si="48"/>
        <v>0.88907013899260867</v>
      </c>
      <c r="AA48" s="349">
        <f t="shared" si="117"/>
        <v>28.108434580151609</v>
      </c>
      <c r="AB48" s="349">
        <f t="shared" si="117"/>
        <v>17.717171461025863</v>
      </c>
      <c r="AC48" s="262">
        <v>2.1624503289999999</v>
      </c>
      <c r="AD48" s="290">
        <f t="shared" si="95"/>
        <v>1076.9044913406503</v>
      </c>
      <c r="AE48" s="290">
        <f t="shared" si="50"/>
        <v>0.84609918386610206</v>
      </c>
      <c r="AF48" s="348">
        <v>38.451999999999998</v>
      </c>
      <c r="AG48" s="348">
        <v>26.256</v>
      </c>
      <c r="AH48" s="266">
        <v>2.5901539411000001</v>
      </c>
      <c r="AI48" s="295">
        <f t="shared" si="99"/>
        <v>2615.0083123544605</v>
      </c>
      <c r="AJ48" s="203">
        <f t="shared" si="119"/>
        <v>0.72915096176700545</v>
      </c>
      <c r="AK48" s="351">
        <v>28.335999999999999</v>
      </c>
      <c r="AL48" s="350">
        <v>42.264000000000003</v>
      </c>
      <c r="AM48" s="262">
        <v>0.77519139989999997</v>
      </c>
      <c r="AN48" s="290">
        <f t="shared" si="122"/>
        <v>928.36356472378623</v>
      </c>
      <c r="AO48" s="290">
        <f t="shared" si="52"/>
        <v>0.85739334817377832</v>
      </c>
      <c r="AP48" s="351">
        <v>18.416</v>
      </c>
      <c r="AQ48" s="350">
        <v>20.434000000000001</v>
      </c>
      <c r="AR48" s="263">
        <v>1.9099878458999999</v>
      </c>
      <c r="AS48" s="290">
        <f t="shared" si="94"/>
        <v>718.75238529970898</v>
      </c>
      <c r="AT48" s="290">
        <f t="shared" si="54"/>
        <v>0.87333092951960889</v>
      </c>
      <c r="AU48" s="348">
        <v>13.3</v>
      </c>
      <c r="AV48" s="348">
        <v>29.220000000000002</v>
      </c>
      <c r="AW48" s="263">
        <v>2.4053171774000002</v>
      </c>
      <c r="AX48" s="295">
        <f t="shared" si="101"/>
        <v>934.7687933842526</v>
      </c>
      <c r="AY48" s="203">
        <f t="shared" si="110"/>
        <v>0.85690633286717444</v>
      </c>
      <c r="AZ48" s="351">
        <v>24.875</v>
      </c>
      <c r="BA48" s="350">
        <v>38.56</v>
      </c>
      <c r="BB48" s="263">
        <v>1.1940011549</v>
      </c>
      <c r="BC48" s="290">
        <f t="shared" si="96"/>
        <v>1145.2620277569822</v>
      </c>
      <c r="BD48" s="290">
        <f t="shared" si="57"/>
        <v>0.84090168533463427</v>
      </c>
      <c r="BE48" s="349">
        <f t="shared" si="125"/>
        <v>10.2046799864973</v>
      </c>
      <c r="BF48" s="349">
        <f t="shared" si="125"/>
        <v>22.307975425564344</v>
      </c>
      <c r="BG48" s="263">
        <v>2.2356069046</v>
      </c>
      <c r="BH48" s="295">
        <f t="shared" si="102"/>
        <v>508.92641131779135</v>
      </c>
      <c r="BI48" s="203">
        <f t="shared" si="111"/>
        <v>0.88928484255990192</v>
      </c>
      <c r="BJ48" s="398">
        <v>30.5</v>
      </c>
      <c r="BK48" s="348">
        <v>18.790000000000003</v>
      </c>
      <c r="BL48" s="263">
        <v>2.7928088972</v>
      </c>
      <c r="BM48" s="295">
        <f t="shared" si="103"/>
        <v>1600.5448149408342</v>
      </c>
      <c r="BN48" s="203">
        <f t="shared" si="126"/>
        <v>0.80628470318685064</v>
      </c>
      <c r="BO48" s="348">
        <v>43.7</v>
      </c>
      <c r="BP48" s="348">
        <v>42.722999999999999</v>
      </c>
      <c r="BQ48" s="294">
        <f>BQ47</f>
        <v>4.1900000000000004</v>
      </c>
      <c r="BR48" s="295">
        <f t="shared" si="104"/>
        <v>7822.7094690000013</v>
      </c>
      <c r="BS48" s="203">
        <f t="shared" si="127"/>
        <v>0.33318848955126545</v>
      </c>
    </row>
    <row r="49" spans="1:163" ht="15" customHeight="1">
      <c r="A49" s="97">
        <v>2005</v>
      </c>
      <c r="B49" s="346">
        <f t="shared" si="128"/>
        <v>31.6</v>
      </c>
      <c r="C49" s="346">
        <f t="shared" si="128"/>
        <v>20.385000000000002</v>
      </c>
      <c r="D49" s="263">
        <v>2.5692344677999999</v>
      </c>
      <c r="E49" s="295">
        <f t="shared" si="97"/>
        <v>1655.0134901848548</v>
      </c>
      <c r="F49" s="203">
        <f t="shared" si="59"/>
        <v>0.80214323065238768</v>
      </c>
      <c r="G49" s="349">
        <f t="shared" ref="G49:H53" si="129">G48</f>
        <v>27.2</v>
      </c>
      <c r="H49" s="349">
        <f t="shared" si="129"/>
        <v>21.824999999999999</v>
      </c>
      <c r="I49" s="263">
        <v>2.9447594071999998</v>
      </c>
      <c r="J49" s="290">
        <f>G49*H49*I49</f>
        <v>1748.1269744902079</v>
      </c>
      <c r="K49" s="290">
        <f t="shared" si="44"/>
        <v>0.79506343779693167</v>
      </c>
      <c r="L49" s="346">
        <f t="shared" ref="L49:N50" si="130">L48</f>
        <v>43.4</v>
      </c>
      <c r="M49" s="346">
        <f t="shared" si="130"/>
        <v>28.9</v>
      </c>
      <c r="N49" s="262">
        <v>2.2102198190000002</v>
      </c>
      <c r="O49" s="295">
        <f t="shared" si="98"/>
        <v>2772.1903101789403</v>
      </c>
      <c r="P49" s="203">
        <f t="shared" si="114"/>
        <v>0.71719978204791424</v>
      </c>
      <c r="Q49" s="346">
        <f t="shared" ref="Q49:R53" si="131">Q48</f>
        <v>7.4</v>
      </c>
      <c r="R49" s="346">
        <f t="shared" si="131"/>
        <v>20.707999999999998</v>
      </c>
      <c r="S49" s="262">
        <v>2.8249745475000001</v>
      </c>
      <c r="T49" s="290">
        <f t="shared" si="115"/>
        <v>432.89683967926197</v>
      </c>
      <c r="U49" s="203">
        <f t="shared" si="46"/>
        <v>0.89506567679788007</v>
      </c>
      <c r="V49" s="349">
        <f t="shared" ref="V49:W53" si="132">V48</f>
        <v>11.5</v>
      </c>
      <c r="W49" s="346">
        <f t="shared" si="132"/>
        <v>17.579999999999998</v>
      </c>
      <c r="X49" s="263">
        <v>2.5510401021</v>
      </c>
      <c r="Y49" s="290">
        <f t="shared" si="116"/>
        <v>515.74377744155697</v>
      </c>
      <c r="Z49" s="290">
        <f t="shared" si="48"/>
        <v>0.88876649078372094</v>
      </c>
      <c r="AA49" s="347">
        <v>28.236999999999998</v>
      </c>
      <c r="AB49" s="348">
        <v>17.779</v>
      </c>
      <c r="AC49" s="262">
        <v>2.4847419730000002</v>
      </c>
      <c r="AD49" s="290">
        <f>AA49*AB49*AC49</f>
        <v>1247.4041369895742</v>
      </c>
      <c r="AE49" s="290">
        <f t="shared" si="50"/>
        <v>0.83313540979913114</v>
      </c>
      <c r="AF49" s="346">
        <f t="shared" ref="AF49:AG50" si="133">AF48</f>
        <v>38.451999999999998</v>
      </c>
      <c r="AG49" s="346">
        <f t="shared" si="133"/>
        <v>26.256</v>
      </c>
      <c r="AH49" s="266">
        <v>2.4458207052000001</v>
      </c>
      <c r="AI49" s="295">
        <f t="shared" si="99"/>
        <v>2469.2900962907361</v>
      </c>
      <c r="AJ49" s="203">
        <f t="shared" si="119"/>
        <v>0.74023050403410173</v>
      </c>
      <c r="AK49" s="306">
        <f t="shared" ref="AK49:AL53" si="134">AK48</f>
        <v>28.335999999999999</v>
      </c>
      <c r="AL49" s="352">
        <f t="shared" si="134"/>
        <v>42.264000000000003</v>
      </c>
      <c r="AM49" s="262">
        <v>0.80256565749999997</v>
      </c>
      <c r="AN49" s="290">
        <f t="shared" si="122"/>
        <v>961.14677590296276</v>
      </c>
      <c r="AO49" s="290">
        <f t="shared" si="52"/>
        <v>0.85490070872400648</v>
      </c>
      <c r="AP49" s="306">
        <f t="shared" ref="AP49:AQ53" si="135">AP48</f>
        <v>18.416</v>
      </c>
      <c r="AQ49" s="352">
        <f t="shared" si="135"/>
        <v>20.434000000000001</v>
      </c>
      <c r="AR49" s="263">
        <v>1.9549790476</v>
      </c>
      <c r="AS49" s="290">
        <f>AP49*AQ49*AR49</f>
        <v>735.6831388690531</v>
      </c>
      <c r="AT49" s="290">
        <f t="shared" si="54"/>
        <v>0.87204361620455084</v>
      </c>
      <c r="AU49" s="346">
        <f t="shared" ref="AU49:AV53" si="136">AU48</f>
        <v>13.3</v>
      </c>
      <c r="AV49" s="346">
        <f t="shared" si="136"/>
        <v>29.220000000000002</v>
      </c>
      <c r="AW49" s="263">
        <v>2.3879093918000001</v>
      </c>
      <c r="AX49" s="295">
        <f t="shared" si="101"/>
        <v>928.00367529766686</v>
      </c>
      <c r="AY49" s="203">
        <f t="shared" si="110"/>
        <v>0.85742071201486747</v>
      </c>
      <c r="AZ49" s="306">
        <f t="shared" ref="AZ49:BA53" si="137">AZ48</f>
        <v>24.875</v>
      </c>
      <c r="BA49" s="352">
        <f t="shared" si="137"/>
        <v>38.56</v>
      </c>
      <c r="BB49" s="263">
        <v>1.6785953516000001</v>
      </c>
      <c r="BC49" s="290">
        <f>AZ49*BA49*BB49</f>
        <v>1610.0750893476882</v>
      </c>
      <c r="BD49" s="290">
        <f t="shared" si="57"/>
        <v>0.80556007807847307</v>
      </c>
      <c r="BE49" s="348">
        <v>9.6999999999999993</v>
      </c>
      <c r="BF49" s="348">
        <v>22.86</v>
      </c>
      <c r="BG49" s="263">
        <v>2.2149444071</v>
      </c>
      <c r="BH49" s="295">
        <f t="shared" si="102"/>
        <v>491.14620271916817</v>
      </c>
      <c r="BI49" s="203">
        <f t="shared" si="111"/>
        <v>0.89063674335863297</v>
      </c>
      <c r="BJ49" s="353">
        <f t="shared" ref="BJ49:BK53" si="138">BJ48</f>
        <v>30.5</v>
      </c>
      <c r="BK49" s="346">
        <f t="shared" si="138"/>
        <v>18.790000000000003</v>
      </c>
      <c r="BL49" s="263">
        <v>2.5739734746999998</v>
      </c>
      <c r="BM49" s="295">
        <f t="shared" si="103"/>
        <v>1475.1313284831965</v>
      </c>
      <c r="BN49" s="203">
        <f t="shared" si="126"/>
        <v>0.81582039516556415</v>
      </c>
      <c r="BO49" s="346">
        <f t="shared" ref="BO49:BP53" si="139">BO48</f>
        <v>43.7</v>
      </c>
      <c r="BP49" s="346">
        <f t="shared" si="139"/>
        <v>42.722999999999999</v>
      </c>
      <c r="BQ49" s="294">
        <f>BQ48</f>
        <v>4.1900000000000004</v>
      </c>
      <c r="BR49" s="295">
        <f t="shared" si="104"/>
        <v>7822.7094690000013</v>
      </c>
      <c r="BS49" s="203">
        <f t="shared" si="127"/>
        <v>0.33318848955126545</v>
      </c>
    </row>
    <row r="50" spans="1:163" ht="15" customHeight="1">
      <c r="A50" s="97">
        <v>2006</v>
      </c>
      <c r="B50" s="346">
        <f t="shared" si="128"/>
        <v>31.6</v>
      </c>
      <c r="C50" s="346">
        <f t="shared" si="128"/>
        <v>20.385000000000002</v>
      </c>
      <c r="D50" s="263">
        <v>2.4821382672999999</v>
      </c>
      <c r="E50" s="295">
        <f>B50*C50*D50</f>
        <v>1598.9090790935718</v>
      </c>
      <c r="F50" s="203">
        <f>($L$70-E50)/($L$70-$L$71)</f>
        <v>0.80640907476472956</v>
      </c>
      <c r="G50" s="349">
        <f t="shared" si="129"/>
        <v>27.2</v>
      </c>
      <c r="H50" s="349">
        <f t="shared" si="129"/>
        <v>21.824999999999999</v>
      </c>
      <c r="I50" s="263">
        <v>2.7688575477000001</v>
      </c>
      <c r="J50" s="290">
        <f>G50*H50*I50</f>
        <v>1643.7045946166281</v>
      </c>
      <c r="K50" s="290">
        <f>($L$70-J50)/($L$70-$L$71)</f>
        <v>0.80300309148397764</v>
      </c>
      <c r="L50" s="346">
        <f t="shared" si="130"/>
        <v>43.4</v>
      </c>
      <c r="M50" s="346">
        <f t="shared" si="130"/>
        <v>28.9</v>
      </c>
      <c r="N50" s="318">
        <f t="shared" si="130"/>
        <v>2.2102198190000002</v>
      </c>
      <c r="O50" s="295">
        <f>L50*M50*N50</f>
        <v>2772.1903101789403</v>
      </c>
      <c r="P50" s="203">
        <f t="shared" si="114"/>
        <v>0.71719978204791424</v>
      </c>
      <c r="Q50" s="346">
        <f t="shared" si="131"/>
        <v>7.4</v>
      </c>
      <c r="R50" s="346">
        <f t="shared" si="131"/>
        <v>20.707999999999998</v>
      </c>
      <c r="S50" s="262">
        <v>2.6392167030000002</v>
      </c>
      <c r="T50" s="290">
        <f t="shared" si="115"/>
        <v>404.43145619435757</v>
      </c>
      <c r="U50" s="203">
        <f>($L$70-T50)/($L$70-$L$71)</f>
        <v>0.89723001443520189</v>
      </c>
      <c r="V50" s="349">
        <f t="shared" si="132"/>
        <v>11.5</v>
      </c>
      <c r="W50" s="346">
        <f t="shared" si="132"/>
        <v>17.579999999999998</v>
      </c>
      <c r="X50" s="263">
        <v>2.5169629154000002</v>
      </c>
      <c r="Y50" s="290">
        <f t="shared" si="116"/>
        <v>508.854392606418</v>
      </c>
      <c r="Z50" s="291">
        <f>($L$70-Y50)/($L$70-$L$71)</f>
        <v>0.88929031843229611</v>
      </c>
      <c r="AA50" s="346">
        <f t="shared" ref="AA50:AB50" si="140">AA49</f>
        <v>28.236999999999998</v>
      </c>
      <c r="AB50" s="346">
        <f t="shared" si="140"/>
        <v>17.779</v>
      </c>
      <c r="AC50" s="262">
        <v>2.2068581278999999</v>
      </c>
      <c r="AD50" s="290">
        <f>AA50*AB50*AC50</f>
        <v>1107.8993265316112</v>
      </c>
      <c r="AE50" s="290">
        <f>($L$70-AD50)/($L$70-$L$71)</f>
        <v>0.84374252183827603</v>
      </c>
      <c r="AF50" s="346">
        <f t="shared" si="133"/>
        <v>38.451999999999998</v>
      </c>
      <c r="AG50" s="346">
        <f t="shared" si="133"/>
        <v>26.256</v>
      </c>
      <c r="AH50" s="266">
        <v>2.3180492002999999</v>
      </c>
      <c r="AI50" s="295">
        <f>AF50*AG50*AH50</f>
        <v>2340.2925328279089</v>
      </c>
      <c r="AJ50" s="203">
        <f t="shared" si="119"/>
        <v>0.75003870780811566</v>
      </c>
      <c r="AK50" s="306">
        <f t="shared" si="134"/>
        <v>28.335999999999999</v>
      </c>
      <c r="AL50" s="352">
        <f t="shared" si="134"/>
        <v>42.264000000000003</v>
      </c>
      <c r="AM50" s="262">
        <v>0.84039260689999995</v>
      </c>
      <c r="AN50" s="290">
        <f t="shared" si="122"/>
        <v>1006.4480545189799</v>
      </c>
      <c r="AO50" s="290">
        <f>($L$70-AN50)/($L$70-$L$71)</f>
        <v>0.85145627024034987</v>
      </c>
      <c r="AP50" s="306">
        <f t="shared" si="135"/>
        <v>18.416</v>
      </c>
      <c r="AQ50" s="352">
        <f t="shared" si="135"/>
        <v>20.434000000000001</v>
      </c>
      <c r="AR50" s="263">
        <v>1.9413803940000001</v>
      </c>
      <c r="AS50" s="290">
        <f>AP50*AQ50*AR50</f>
        <v>730.56579493786239</v>
      </c>
      <c r="AT50" s="290">
        <f>($L$70-AS50)/($L$70-$L$71)</f>
        <v>0.87243270845336152</v>
      </c>
      <c r="AU50" s="346">
        <f t="shared" si="136"/>
        <v>13.3</v>
      </c>
      <c r="AV50" s="346">
        <f t="shared" si="136"/>
        <v>29.220000000000002</v>
      </c>
      <c r="AW50" s="263">
        <v>2.2739188183999999</v>
      </c>
      <c r="AX50" s="295">
        <f>AU50*AV50*AW50</f>
        <v>883.70397471951844</v>
      </c>
      <c r="AY50" s="203">
        <f t="shared" si="110"/>
        <v>0.86078899649043827</v>
      </c>
      <c r="AZ50" s="306">
        <f t="shared" si="137"/>
        <v>24.875</v>
      </c>
      <c r="BA50" s="352">
        <f t="shared" si="137"/>
        <v>38.56</v>
      </c>
      <c r="BB50" s="263">
        <v>2.8808045993000002</v>
      </c>
      <c r="BC50" s="290">
        <f>AZ50*BA50*BB50</f>
        <v>2763.2101555565746</v>
      </c>
      <c r="BD50" s="290">
        <f>($L$70-BC50)/($L$70-$L$71)</f>
        <v>0.71788257933566069</v>
      </c>
      <c r="BE50" s="346">
        <f t="shared" ref="BE50:BF53" si="141">BE49</f>
        <v>9.6999999999999993</v>
      </c>
      <c r="BF50" s="346">
        <f t="shared" si="141"/>
        <v>22.86</v>
      </c>
      <c r="BG50" s="263">
        <v>2.2350078547000001</v>
      </c>
      <c r="BH50" s="295">
        <f>BE50*BF50*BG50</f>
        <v>495.5951117168874</v>
      </c>
      <c r="BI50" s="203">
        <f t="shared" si="111"/>
        <v>0.89029847490727376</v>
      </c>
      <c r="BJ50" s="353">
        <f t="shared" si="138"/>
        <v>30.5</v>
      </c>
      <c r="BK50" s="346">
        <f t="shared" si="138"/>
        <v>18.790000000000003</v>
      </c>
      <c r="BL50" s="294">
        <f>AVERAGE(BL49,BL51)</f>
        <v>2.4695956783000002</v>
      </c>
      <c r="BM50" s="295">
        <f>BJ50*BK50*BL50</f>
        <v>1415.3129352553387</v>
      </c>
      <c r="BN50" s="203">
        <f t="shared" si="126"/>
        <v>0.82036862828302137</v>
      </c>
      <c r="BO50" s="346">
        <f t="shared" si="139"/>
        <v>43.7</v>
      </c>
      <c r="BP50" s="346">
        <f t="shared" si="139"/>
        <v>42.722999999999999</v>
      </c>
      <c r="BQ50" s="294">
        <f>BQ49</f>
        <v>4.1900000000000004</v>
      </c>
      <c r="BR50" s="295">
        <f>BO50*BP50*BQ50</f>
        <v>7822.7094690000013</v>
      </c>
      <c r="BS50" s="203">
        <f t="shared" si="127"/>
        <v>0.33318848955126545</v>
      </c>
    </row>
    <row r="51" spans="1:163" ht="15" customHeight="1">
      <c r="A51" s="97">
        <v>2007</v>
      </c>
      <c r="B51" s="346">
        <f t="shared" ref="B51:C53" si="142">B50</f>
        <v>31.6</v>
      </c>
      <c r="C51" s="346">
        <f t="shared" si="142"/>
        <v>20.385000000000002</v>
      </c>
      <c r="D51" s="263">
        <v>2.2760996205000001</v>
      </c>
      <c r="E51" s="295">
        <f>B51*C51*D51</f>
        <v>1466.1859881390033</v>
      </c>
      <c r="F51" s="203">
        <f>($L$70-E51)/($L$70-$L$71)</f>
        <v>0.81650054538366523</v>
      </c>
      <c r="G51" s="349">
        <f t="shared" si="129"/>
        <v>27.2</v>
      </c>
      <c r="H51" s="349">
        <f t="shared" si="129"/>
        <v>21.824999999999999</v>
      </c>
      <c r="I51" s="263">
        <v>2.8317915268</v>
      </c>
      <c r="J51" s="290">
        <f>G51*H51*I51</f>
        <v>1681.064721969552</v>
      </c>
      <c r="K51" s="290">
        <f>($L$70-J51)/($L$70-$L$71)</f>
        <v>0.80016245068221403</v>
      </c>
      <c r="L51" s="346">
        <f t="shared" ref="L51:N53" si="143">L50</f>
        <v>43.4</v>
      </c>
      <c r="M51" s="346">
        <f t="shared" si="143"/>
        <v>28.9</v>
      </c>
      <c r="N51" s="318">
        <f t="shared" si="143"/>
        <v>2.2102198190000002</v>
      </c>
      <c r="O51" s="295">
        <f>L51*M51*N51</f>
        <v>2772.1903101789403</v>
      </c>
      <c r="P51" s="203">
        <f t="shared" si="114"/>
        <v>0.71719978204791424</v>
      </c>
      <c r="Q51" s="346">
        <f t="shared" si="131"/>
        <v>7.4</v>
      </c>
      <c r="R51" s="346">
        <f t="shared" si="131"/>
        <v>20.707999999999998</v>
      </c>
      <c r="S51" s="262">
        <v>2.5774107337999999</v>
      </c>
      <c r="T51" s="290">
        <f t="shared" si="115"/>
        <v>394.9603589189249</v>
      </c>
      <c r="U51" s="203">
        <f>($L$70-T51)/($L$70-$L$71)</f>
        <v>0.8979501400681773</v>
      </c>
      <c r="V51" s="349">
        <f t="shared" si="132"/>
        <v>11.5</v>
      </c>
      <c r="W51" s="346">
        <f t="shared" si="132"/>
        <v>17.579999999999998</v>
      </c>
      <c r="X51" s="263">
        <v>2.5004162161000001</v>
      </c>
      <c r="Y51" s="290">
        <f t="shared" si="116"/>
        <v>505.509146408937</v>
      </c>
      <c r="Z51" s="291">
        <f>($L$70-Y51)/($L$70-$L$71)</f>
        <v>0.88954467096034673</v>
      </c>
      <c r="AA51" s="346">
        <f t="shared" ref="AA51:AC53" si="144">AA50</f>
        <v>28.236999999999998</v>
      </c>
      <c r="AB51" s="346">
        <f t="shared" si="144"/>
        <v>17.779</v>
      </c>
      <c r="AC51" s="262">
        <v>2.1201042377000001</v>
      </c>
      <c r="AD51" s="290">
        <f>AA51*AB51*AC51</f>
        <v>1064.3466507562825</v>
      </c>
      <c r="AE51" s="290">
        <f>($L$70-AD51)/($L$70-$L$71)</f>
        <v>0.84705400701242106</v>
      </c>
      <c r="AF51" s="346">
        <f t="shared" ref="AF51:AG53" si="145">AF50</f>
        <v>38.451999999999998</v>
      </c>
      <c r="AG51" s="346">
        <f t="shared" si="145"/>
        <v>26.256</v>
      </c>
      <c r="AH51" s="266">
        <v>2.2740820519999998</v>
      </c>
      <c r="AI51" s="295">
        <f>AF51*AG51*AH51</f>
        <v>2295.9034884353605</v>
      </c>
      <c r="AJ51" s="203">
        <f t="shared" si="119"/>
        <v>0.75341378545337157</v>
      </c>
      <c r="AK51" s="306">
        <f t="shared" si="134"/>
        <v>28.335999999999999</v>
      </c>
      <c r="AL51" s="352">
        <f t="shared" si="134"/>
        <v>42.264000000000003</v>
      </c>
      <c r="AM51" s="262">
        <v>0.85336848509999996</v>
      </c>
      <c r="AN51" s="290">
        <f t="shared" si="122"/>
        <v>1021.9878715792926</v>
      </c>
      <c r="AO51" s="290">
        <f>($L$70-AN51)/($L$70-$L$71)</f>
        <v>0.8502747154245307</v>
      </c>
      <c r="AP51" s="306">
        <f t="shared" si="135"/>
        <v>18.416</v>
      </c>
      <c r="AQ51" s="352">
        <f t="shared" si="135"/>
        <v>20.434000000000001</v>
      </c>
      <c r="AR51" s="263">
        <v>1.9523620128000001</v>
      </c>
      <c r="AS51" s="290">
        <f>AP51*AQ51*AR51</f>
        <v>734.69831584572864</v>
      </c>
      <c r="AT51" s="290">
        <f>($L$70-AS51)/($L$70-$L$71)</f>
        <v>0.87211849626146687</v>
      </c>
      <c r="AU51" s="346">
        <f t="shared" si="136"/>
        <v>13.3</v>
      </c>
      <c r="AV51" s="346">
        <f t="shared" si="136"/>
        <v>29.220000000000002</v>
      </c>
      <c r="AW51" s="263">
        <v>2.1829830314000001</v>
      </c>
      <c r="AX51" s="295">
        <f>AU51*AV51*AW51</f>
        <v>848.36396356085652</v>
      </c>
      <c r="AY51" s="203">
        <f>(L$70-AX51)/(L$70-L$71)</f>
        <v>0.86347603972997944</v>
      </c>
      <c r="AZ51" s="306">
        <f t="shared" si="137"/>
        <v>24.875</v>
      </c>
      <c r="BA51" s="352">
        <f t="shared" si="137"/>
        <v>38.56</v>
      </c>
      <c r="BB51" s="263">
        <v>2.8016716388999998</v>
      </c>
      <c r="BC51" s="290">
        <f>AZ51*BA51*BB51</f>
        <v>2687.3074026001018</v>
      </c>
      <c r="BD51" s="290">
        <f>($L$70-BC51)/($L$70-$L$71)</f>
        <v>0.72365377103898521</v>
      </c>
      <c r="BE51" s="346">
        <f t="shared" si="141"/>
        <v>9.6999999999999993</v>
      </c>
      <c r="BF51" s="346">
        <f t="shared" si="141"/>
        <v>22.86</v>
      </c>
      <c r="BG51" s="263">
        <v>2.2593782397000002</v>
      </c>
      <c r="BH51" s="295">
        <f>BE51*BF51*BG51</f>
        <v>500.99904962755744</v>
      </c>
      <c r="BI51" s="203">
        <f>(L$70-BH51)/(L$70-L$71)</f>
        <v>0.88988759176508769</v>
      </c>
      <c r="BJ51" s="353">
        <f t="shared" si="138"/>
        <v>30.5</v>
      </c>
      <c r="BK51" s="346">
        <f t="shared" si="138"/>
        <v>18.790000000000003</v>
      </c>
      <c r="BL51" s="263">
        <v>2.3652178819</v>
      </c>
      <c r="BM51" s="295">
        <f>BJ51*BK51*BL51</f>
        <v>1355.4945420274805</v>
      </c>
      <c r="BN51" s="203">
        <f t="shared" si="126"/>
        <v>0.82491686140047871</v>
      </c>
      <c r="BO51" s="346">
        <f t="shared" si="139"/>
        <v>43.7</v>
      </c>
      <c r="BP51" s="346">
        <f t="shared" si="139"/>
        <v>42.722999999999999</v>
      </c>
      <c r="BQ51" s="294">
        <v>4.1900000000000004</v>
      </c>
      <c r="BR51" s="295">
        <f>BO51*BP51*BQ51</f>
        <v>7822.7094690000013</v>
      </c>
      <c r="BS51" s="203">
        <f t="shared" si="127"/>
        <v>0.33318848955126545</v>
      </c>
    </row>
    <row r="52" spans="1:163" ht="15" customHeight="1">
      <c r="A52" s="97">
        <v>2008</v>
      </c>
      <c r="B52" s="346">
        <f t="shared" si="142"/>
        <v>31.6</v>
      </c>
      <c r="C52" s="346">
        <f t="shared" si="142"/>
        <v>20.385000000000002</v>
      </c>
      <c r="D52" s="263">
        <v>2.1959165599000001</v>
      </c>
      <c r="E52" s="295">
        <f>B52*C52*D52</f>
        <v>1414.5347867245437</v>
      </c>
      <c r="F52" s="203">
        <f>($L$70-E52)/($L$70-$L$71)</f>
        <v>0.82042779404671184</v>
      </c>
      <c r="G52" s="349">
        <f t="shared" si="129"/>
        <v>27.2</v>
      </c>
      <c r="H52" s="349">
        <f t="shared" si="129"/>
        <v>21.824999999999999</v>
      </c>
      <c r="I52" s="294">
        <f>I51</f>
        <v>2.8317915268</v>
      </c>
      <c r="J52" s="290">
        <f>G52*H52*I52</f>
        <v>1681.064721969552</v>
      </c>
      <c r="K52" s="290">
        <f>($L$70-J52)/($L$70-$L$71)</f>
        <v>0.80016245068221403</v>
      </c>
      <c r="L52" s="346">
        <f t="shared" si="143"/>
        <v>43.4</v>
      </c>
      <c r="M52" s="346">
        <f t="shared" si="143"/>
        <v>28.9</v>
      </c>
      <c r="N52" s="318">
        <f t="shared" si="143"/>
        <v>2.2102198190000002</v>
      </c>
      <c r="O52" s="295">
        <f>L52*M52*N52</f>
        <v>2772.1903101789403</v>
      </c>
      <c r="P52" s="203">
        <f t="shared" si="114"/>
        <v>0.71719978204791424</v>
      </c>
      <c r="Q52" s="346">
        <f t="shared" si="131"/>
        <v>7.4</v>
      </c>
      <c r="R52" s="346">
        <f t="shared" si="131"/>
        <v>20.707999999999998</v>
      </c>
      <c r="S52" s="262">
        <v>2.6771617968000001</v>
      </c>
      <c r="T52" s="290">
        <f t="shared" si="115"/>
        <v>410.24613201219455</v>
      </c>
      <c r="U52" s="203">
        <f>($L$70-T52)/($L$70-$L$71)</f>
        <v>0.89678790123732266</v>
      </c>
      <c r="V52" s="349">
        <f t="shared" si="132"/>
        <v>11.5</v>
      </c>
      <c r="W52" s="346">
        <f t="shared" si="132"/>
        <v>17.579999999999998</v>
      </c>
      <c r="X52" s="263">
        <v>2.5352886165999999</v>
      </c>
      <c r="Y52" s="290">
        <f t="shared" si="116"/>
        <v>512.55929961802201</v>
      </c>
      <c r="Z52" s="291">
        <f>($L$70-Y52)/($L$70-$L$71)</f>
        <v>0.88900861944544618</v>
      </c>
      <c r="AA52" s="346">
        <f t="shared" si="144"/>
        <v>28.236999999999998</v>
      </c>
      <c r="AB52" s="346">
        <f t="shared" si="144"/>
        <v>17.779</v>
      </c>
      <c r="AC52" s="318">
        <f t="shared" si="144"/>
        <v>2.1201042377000001</v>
      </c>
      <c r="AD52" s="290">
        <f>AA52*AB52*AC52</f>
        <v>1064.3466507562825</v>
      </c>
      <c r="AE52" s="290">
        <f>($L$70-AD52)/($L$70-$L$71)</f>
        <v>0.84705400701242106</v>
      </c>
      <c r="AF52" s="346">
        <f t="shared" si="145"/>
        <v>38.451999999999998</v>
      </c>
      <c r="AG52" s="346">
        <f t="shared" si="145"/>
        <v>26.256</v>
      </c>
      <c r="AH52" s="266">
        <v>2.3372200305000002</v>
      </c>
      <c r="AI52" s="295">
        <f>AF52*AG52*AH52</f>
        <v>2359.6473207933091</v>
      </c>
      <c r="AJ52" s="203">
        <f t="shared" si="119"/>
        <v>0.74856708540478101</v>
      </c>
      <c r="AK52" s="306">
        <f t="shared" si="134"/>
        <v>28.335999999999999</v>
      </c>
      <c r="AL52" s="352">
        <f t="shared" si="134"/>
        <v>42.264000000000003</v>
      </c>
      <c r="AM52" s="318">
        <f>AM51</f>
        <v>0.85336848509999996</v>
      </c>
      <c r="AN52" s="290">
        <f t="shared" si="122"/>
        <v>1021.9878715792926</v>
      </c>
      <c r="AO52" s="290">
        <f>($L$70-AN52)/($L$70-$L$71)</f>
        <v>0.8502747154245307</v>
      </c>
      <c r="AP52" s="306">
        <f t="shared" si="135"/>
        <v>18.416</v>
      </c>
      <c r="AQ52" s="352">
        <f t="shared" si="135"/>
        <v>20.434000000000001</v>
      </c>
      <c r="AR52" s="263">
        <v>1.9601603907</v>
      </c>
      <c r="AS52" s="290">
        <f>AP52*AQ52*AR52</f>
        <v>737.63294327235099</v>
      </c>
      <c r="AT52" s="290">
        <f>($L$70-AS52)/($L$70-$L$71)</f>
        <v>0.87189536473069629</v>
      </c>
      <c r="AU52" s="346">
        <f t="shared" si="136"/>
        <v>13.3</v>
      </c>
      <c r="AV52" s="346">
        <f t="shared" si="136"/>
        <v>29.220000000000002</v>
      </c>
      <c r="AW52" s="263">
        <v>2.1303585211999998</v>
      </c>
      <c r="AX52" s="295">
        <f>AU52*AV52*AW52</f>
        <v>827.91271065987121</v>
      </c>
      <c r="AY52" s="203">
        <f>(L$70-AX52)/(L$70-L$71)</f>
        <v>0.86503103077401233</v>
      </c>
      <c r="AZ52" s="306">
        <f t="shared" si="137"/>
        <v>24.875</v>
      </c>
      <c r="BA52" s="352">
        <f t="shared" si="137"/>
        <v>38.56</v>
      </c>
      <c r="BB52" s="263">
        <v>2.4109199173999998</v>
      </c>
      <c r="BC52" s="290">
        <f>AZ52*BA52*BB52</f>
        <v>2312.506166371732</v>
      </c>
      <c r="BD52" s="290">
        <f>($L$70-BC52)/($L$70-$L$71)</f>
        <v>0.75215141704870647</v>
      </c>
      <c r="BE52" s="346">
        <f t="shared" si="141"/>
        <v>9.6999999999999993</v>
      </c>
      <c r="BF52" s="346">
        <f t="shared" si="141"/>
        <v>22.86</v>
      </c>
      <c r="BG52" s="263">
        <v>2.3186379247</v>
      </c>
      <c r="BH52" s="295">
        <f>BE52*BF52*BG52</f>
        <v>514.13941069882742</v>
      </c>
      <c r="BI52" s="203">
        <f>(L$70-BH52)/(L$70-L$71)</f>
        <v>0.88888847724236808</v>
      </c>
      <c r="BJ52" s="353">
        <f t="shared" si="138"/>
        <v>30.5</v>
      </c>
      <c r="BK52" s="346">
        <f t="shared" si="138"/>
        <v>18.790000000000003</v>
      </c>
      <c r="BL52" s="294">
        <f t="shared" ref="BL52:BL53" si="146">BL51</f>
        <v>2.3652178819</v>
      </c>
      <c r="BM52" s="295">
        <f>BJ52*BK52*BL52</f>
        <v>1355.4945420274805</v>
      </c>
      <c r="BN52" s="203">
        <f t="shared" si="126"/>
        <v>0.82491686140047871</v>
      </c>
      <c r="BO52" s="346">
        <f t="shared" si="139"/>
        <v>43.7</v>
      </c>
      <c r="BP52" s="346">
        <f t="shared" si="139"/>
        <v>42.722999999999999</v>
      </c>
      <c r="BQ52" s="294">
        <v>4.1900000000000004</v>
      </c>
      <c r="BR52" s="295">
        <f>BO52*BP52*BQ52</f>
        <v>7822.7094690000013</v>
      </c>
      <c r="BS52" s="203">
        <f t="shared" si="127"/>
        <v>0.33318848955126545</v>
      </c>
    </row>
    <row r="53" spans="1:163" ht="15" customHeight="1">
      <c r="A53" s="97">
        <v>2009</v>
      </c>
      <c r="B53" s="346">
        <f t="shared" si="142"/>
        <v>31.6</v>
      </c>
      <c r="C53" s="346">
        <f t="shared" si="142"/>
        <v>20.385000000000002</v>
      </c>
      <c r="D53" s="294">
        <f>D52</f>
        <v>2.1959165599000001</v>
      </c>
      <c r="E53" s="295">
        <f>B53*C53*D53</f>
        <v>1414.5347867245437</v>
      </c>
      <c r="F53" s="203">
        <f>($L$70-E53)/($L$70-$L$71)</f>
        <v>0.82042779404671184</v>
      </c>
      <c r="G53" s="349">
        <f t="shared" si="129"/>
        <v>27.2</v>
      </c>
      <c r="H53" s="349">
        <f t="shared" si="129"/>
        <v>21.824999999999999</v>
      </c>
      <c r="I53" s="294">
        <f>I52</f>
        <v>2.8317915268</v>
      </c>
      <c r="J53" s="290">
        <f>G53*H53*I53</f>
        <v>1681.064721969552</v>
      </c>
      <c r="K53" s="290">
        <f>($L$70-J53)/($L$70-$L$71)</f>
        <v>0.80016245068221403</v>
      </c>
      <c r="L53" s="346">
        <f t="shared" si="143"/>
        <v>43.4</v>
      </c>
      <c r="M53" s="346">
        <f t="shared" si="143"/>
        <v>28.9</v>
      </c>
      <c r="N53" s="318">
        <f t="shared" si="143"/>
        <v>2.2102198190000002</v>
      </c>
      <c r="O53" s="295">
        <f>L53*M53*N53</f>
        <v>2772.1903101789403</v>
      </c>
      <c r="P53" s="203">
        <f t="shared" ref="P53" si="147">(L$70-O53)/(L$70-L$71)</f>
        <v>0.71719978204791424</v>
      </c>
      <c r="Q53" s="346">
        <f t="shared" si="131"/>
        <v>7.4</v>
      </c>
      <c r="R53" s="346">
        <f t="shared" si="131"/>
        <v>20.707999999999998</v>
      </c>
      <c r="S53" s="318">
        <f t="shared" ref="S53" si="148">S52</f>
        <v>2.6771617968000001</v>
      </c>
      <c r="T53" s="290">
        <f t="shared" ref="T53" si="149">Q53*R53*S53</f>
        <v>410.24613201219455</v>
      </c>
      <c r="U53" s="203">
        <f>($L$70-T53)/($L$70-$L$71)</f>
        <v>0.89678790123732266</v>
      </c>
      <c r="V53" s="349">
        <f t="shared" si="132"/>
        <v>11.5</v>
      </c>
      <c r="W53" s="346">
        <f t="shared" si="132"/>
        <v>17.579999999999998</v>
      </c>
      <c r="X53" s="318">
        <f t="shared" ref="X53" si="150">X52</f>
        <v>2.5352886165999999</v>
      </c>
      <c r="Y53" s="290">
        <f t="shared" ref="Y53" si="151">V53*W53*X53</f>
        <v>512.55929961802201</v>
      </c>
      <c r="Z53" s="291">
        <f>($L$70-Y53)/($L$70-$L$71)</f>
        <v>0.88900861944544618</v>
      </c>
      <c r="AA53" s="346">
        <f t="shared" si="144"/>
        <v>28.236999999999998</v>
      </c>
      <c r="AB53" s="346">
        <f t="shared" si="144"/>
        <v>17.779</v>
      </c>
      <c r="AC53" s="318">
        <f t="shared" si="144"/>
        <v>2.1201042377000001</v>
      </c>
      <c r="AD53" s="290">
        <f>AA53*AB53*AC53</f>
        <v>1064.3466507562825</v>
      </c>
      <c r="AE53" s="290">
        <f>($L$70-AD53)/($L$70-$L$71)</f>
        <v>0.84705400701242106</v>
      </c>
      <c r="AF53" s="346">
        <f t="shared" si="145"/>
        <v>38.451999999999998</v>
      </c>
      <c r="AG53" s="346">
        <f t="shared" si="145"/>
        <v>26.256</v>
      </c>
      <c r="AH53" s="318">
        <f t="shared" ref="AH53" si="152">AH52</f>
        <v>2.3372200305000002</v>
      </c>
      <c r="AI53" s="295">
        <f>AF53*AG53*AH53</f>
        <v>2359.6473207933091</v>
      </c>
      <c r="AJ53" s="203">
        <f t="shared" ref="AJ53" si="153">(L$70-AI53)/(L$70-L$71)</f>
        <v>0.74856708540478101</v>
      </c>
      <c r="AK53" s="306">
        <f t="shared" si="134"/>
        <v>28.335999999999999</v>
      </c>
      <c r="AL53" s="352">
        <f t="shared" si="134"/>
        <v>42.264000000000003</v>
      </c>
      <c r="AM53" s="318">
        <f>AM52</f>
        <v>0.85336848509999996</v>
      </c>
      <c r="AN53" s="290">
        <f t="shared" ref="AN53" si="154">AK53*AL53*AM53</f>
        <v>1021.9878715792926</v>
      </c>
      <c r="AO53" s="290">
        <f>($L$70-AN53)/($L$70-$L$71)</f>
        <v>0.8502747154245307</v>
      </c>
      <c r="AP53" s="306">
        <f t="shared" si="135"/>
        <v>18.416</v>
      </c>
      <c r="AQ53" s="352">
        <f t="shared" si="135"/>
        <v>20.434000000000001</v>
      </c>
      <c r="AR53" s="318">
        <f>AR52</f>
        <v>1.9601603907</v>
      </c>
      <c r="AS53" s="290">
        <f>AP53*AQ53*AR53</f>
        <v>737.63294327235099</v>
      </c>
      <c r="AT53" s="290">
        <f>($L$70-AS53)/($L$70-$L$71)</f>
        <v>0.87189536473069629</v>
      </c>
      <c r="AU53" s="346">
        <f t="shared" si="136"/>
        <v>13.3</v>
      </c>
      <c r="AV53" s="346">
        <f t="shared" si="136"/>
        <v>29.220000000000002</v>
      </c>
      <c r="AW53" s="318">
        <f>AW52</f>
        <v>2.1303585211999998</v>
      </c>
      <c r="AX53" s="295">
        <f>AU53*AV53*AW53</f>
        <v>827.91271065987121</v>
      </c>
      <c r="AY53" s="203">
        <f>(L$70-AX53)/(L$70-L$71)</f>
        <v>0.86503103077401233</v>
      </c>
      <c r="AZ53" s="306">
        <f t="shared" si="137"/>
        <v>24.875</v>
      </c>
      <c r="BA53" s="352">
        <f t="shared" si="137"/>
        <v>38.56</v>
      </c>
      <c r="BB53" s="318">
        <f>BB52</f>
        <v>2.4109199173999998</v>
      </c>
      <c r="BC53" s="290">
        <f>AZ53*BA53*BB53</f>
        <v>2312.506166371732</v>
      </c>
      <c r="BD53" s="290">
        <f>($L$70-BC53)/($L$70-$L$71)</f>
        <v>0.75215141704870647</v>
      </c>
      <c r="BE53" s="346">
        <f t="shared" si="141"/>
        <v>9.6999999999999993</v>
      </c>
      <c r="BF53" s="346">
        <f t="shared" si="141"/>
        <v>22.86</v>
      </c>
      <c r="BG53" s="318">
        <f>BG52</f>
        <v>2.3186379247</v>
      </c>
      <c r="BH53" s="295">
        <f>BE53*BF53*BG53</f>
        <v>514.13941069882742</v>
      </c>
      <c r="BI53" s="203">
        <f>(L$70-BH53)/(L$70-L$71)</f>
        <v>0.88888847724236808</v>
      </c>
      <c r="BJ53" s="353">
        <f t="shared" si="138"/>
        <v>30.5</v>
      </c>
      <c r="BK53" s="346">
        <f t="shared" si="138"/>
        <v>18.790000000000003</v>
      </c>
      <c r="BL53" s="294">
        <f t="shared" si="146"/>
        <v>2.3652178819</v>
      </c>
      <c r="BM53" s="295">
        <f>BJ53*BK53*BL53</f>
        <v>1355.4945420274805</v>
      </c>
      <c r="BN53" s="203">
        <f t="shared" ref="BN53" si="155">(L$70-BM53)/(L$70-L$71)</f>
        <v>0.82491686140047871</v>
      </c>
      <c r="BO53" s="346">
        <f t="shared" si="139"/>
        <v>43.7</v>
      </c>
      <c r="BP53" s="346">
        <f t="shared" si="139"/>
        <v>42.722999999999999</v>
      </c>
      <c r="BQ53" s="294">
        <v>4.1900000000000004</v>
      </c>
      <c r="BR53" s="295">
        <f>BO53*BP53*BQ53</f>
        <v>7822.7094690000013</v>
      </c>
      <c r="BS53" s="203">
        <f t="shared" ref="BS53" si="156">(L$70-BR53)/(L$70-L$71)</f>
        <v>0.33318848955126545</v>
      </c>
    </row>
    <row r="54" spans="1:163" ht="15" customHeight="1">
      <c r="A54" s="97"/>
      <c r="B54" s="346"/>
      <c r="C54" s="346"/>
      <c r="D54" s="263"/>
      <c r="E54" s="295"/>
      <c r="F54" s="203"/>
      <c r="G54" s="349"/>
      <c r="H54" s="349"/>
      <c r="I54" s="263"/>
      <c r="J54" s="290"/>
      <c r="K54" s="290"/>
      <c r="L54" s="346"/>
      <c r="M54" s="346"/>
      <c r="N54" s="318"/>
      <c r="O54" s="295"/>
      <c r="P54" s="203"/>
      <c r="Q54" s="346"/>
      <c r="R54" s="346"/>
      <c r="S54" s="262"/>
      <c r="T54" s="290"/>
      <c r="U54" s="290"/>
      <c r="V54" s="349"/>
      <c r="W54" s="346"/>
      <c r="X54" s="263"/>
      <c r="Y54" s="290"/>
      <c r="Z54" s="291"/>
      <c r="AA54" s="346"/>
      <c r="AB54" s="346"/>
      <c r="AC54" s="262"/>
      <c r="AD54" s="290"/>
      <c r="AE54" s="290"/>
      <c r="AF54" s="346"/>
      <c r="AG54" s="346"/>
      <c r="AH54" s="266"/>
      <c r="AI54" s="295"/>
      <c r="AJ54" s="203"/>
      <c r="AK54" s="306"/>
      <c r="AL54" s="352"/>
      <c r="AM54" s="318"/>
      <c r="AN54" s="290"/>
      <c r="AO54" s="290"/>
      <c r="AP54" s="306"/>
      <c r="AQ54" s="352"/>
      <c r="AR54" s="263"/>
      <c r="AS54" s="290"/>
      <c r="AT54" s="290"/>
      <c r="AU54" s="346"/>
      <c r="AV54" s="346"/>
      <c r="AW54" s="263"/>
      <c r="AX54" s="295"/>
      <c r="AY54" s="203"/>
      <c r="AZ54" s="306"/>
      <c r="BA54" s="352"/>
      <c r="BB54" s="263"/>
      <c r="BC54" s="290"/>
      <c r="BD54" s="290"/>
      <c r="BE54" s="346"/>
      <c r="BF54" s="346"/>
      <c r="BG54" s="263"/>
      <c r="BH54" s="295"/>
      <c r="BI54" s="203"/>
      <c r="BJ54" s="353"/>
      <c r="BK54" s="346"/>
      <c r="BL54" s="294"/>
      <c r="BM54" s="295"/>
      <c r="BN54" s="203"/>
      <c r="BO54" s="346"/>
      <c r="BP54" s="346"/>
      <c r="BQ54" s="294"/>
      <c r="BR54" s="295"/>
      <c r="BS54" s="203"/>
    </row>
    <row r="55" spans="1:163">
      <c r="B55" s="97" t="s">
        <v>674</v>
      </c>
      <c r="Q55" s="97" t="s">
        <v>674</v>
      </c>
      <c r="AF55" s="97" t="s">
        <v>674</v>
      </c>
      <c r="AU55" s="97" t="s">
        <v>674</v>
      </c>
      <c r="BJ55" s="97" t="s">
        <v>674</v>
      </c>
    </row>
    <row r="56" spans="1:163" s="97" customFormat="1" ht="15" customHeight="1">
      <c r="A56" s="97" t="s">
        <v>742</v>
      </c>
      <c r="B56" s="400">
        <f>(POWER(B53/B24, 1/29)-1)*100</f>
        <v>-1.1000298745429626</v>
      </c>
      <c r="C56" s="400">
        <f>(POWER(C53/C24, 1/29)-1)*100</f>
        <v>-1.7114170232731429</v>
      </c>
      <c r="D56" s="400">
        <f>(POWER(D53/D24, 1/29)-1)*100</f>
        <v>-0.67179860623025611</v>
      </c>
      <c r="E56" s="400">
        <f>(POWER(E53/E24, 1/29)-1)*100</f>
        <v>-3.4456586179054782</v>
      </c>
      <c r="G56" s="400">
        <f>(POWER(G53/G24, 1/29)-1)*100</f>
        <v>1.3364315870156185</v>
      </c>
      <c r="H56" s="400">
        <f>(POWER(H53/H24, 1/29)-1)*100</f>
        <v>-0.51823720638279891</v>
      </c>
      <c r="I56" s="400">
        <f>(POWER(I53/I24, 1/29)-1)*100</f>
        <v>2.2626932312688197</v>
      </c>
      <c r="J56" s="400">
        <f>(POWER(J53/J24, 1/29)-1)*100</f>
        <v>3.0923182435016461</v>
      </c>
      <c r="L56" s="400">
        <f>(POWER(L53/L24, 1/29)-1)*100</f>
        <v>-0.10153820460627738</v>
      </c>
      <c r="M56" s="400">
        <f>(POWER(M53/M24, 1/29)-1)*100</f>
        <v>-0.96880390152661588</v>
      </c>
      <c r="N56" s="400">
        <f>(POWER(N53/N24, 1/29)-1)*100</f>
        <v>-0.78777360698822907</v>
      </c>
      <c r="O56" s="400">
        <f>(POWER(O53/O24, 1/29)-1)*100</f>
        <v>-1.8487078837936877</v>
      </c>
      <c r="Q56" s="400">
        <f>(POWER(Q53/Q24, 1/29)-1)*100</f>
        <v>0.21875683779688515</v>
      </c>
      <c r="R56" s="400">
        <f>(POWER(R53/R24, 1/29)-1)*100</f>
        <v>-1.097078633411841</v>
      </c>
      <c r="S56" s="400">
        <f>(POWER(S53/S24, 1/29)-1)*100</f>
        <v>3.5170191228406367E-2</v>
      </c>
      <c r="T56" s="400">
        <f>(POWER(T53/T24, 1/29)-1)*100</f>
        <v>-0.84586129042982794</v>
      </c>
      <c r="V56" s="400">
        <f>(POWER(V53/V24, 1/29)-1)*100</f>
        <v>2.2935698692856388</v>
      </c>
      <c r="W56" s="400">
        <f>(POWER(W53/W24, 1/29)-1)*100</f>
        <v>-0.83740105152574351</v>
      </c>
      <c r="X56" s="400">
        <f>(POWER(X53/X24, 1/29)-1)*100</f>
        <v>0.85609418310745866</v>
      </c>
      <c r="Y56" s="400">
        <f>(POWER(Y53/Y24, 1/29)-1)*100</f>
        <v>2.30535837452297</v>
      </c>
      <c r="AA56" s="400">
        <f>(POWER(AA53/AA24, 1/29)-1)*100</f>
        <v>-0.51287912996565987</v>
      </c>
      <c r="AB56" s="400">
        <f>(POWER(AB53/AB24, 1/29)-1)*100</f>
        <v>-2.8068222237557117</v>
      </c>
      <c r="AC56" s="400">
        <f>(POWER(AC53/AC24, 1/29)-1)*100</f>
        <v>1.2002498351928459</v>
      </c>
      <c r="AD56" s="400">
        <f>(POWER(AD53/AD24, 1/29)-1)*100</f>
        <v>-2.1447278399244762</v>
      </c>
      <c r="AF56" s="400">
        <f>(POWER(AF53/AF24, 1/29)-1)*100</f>
        <v>6.78211856357267</v>
      </c>
      <c r="AG56" s="400">
        <f>(POWER(AG53/AG24, 1/29)-1)*100</f>
        <v>0.87559928575462465</v>
      </c>
      <c r="AH56" s="400">
        <f>(POWER(AH53/AH24, 1/29)-1)*100</f>
        <v>1.403818763727549</v>
      </c>
      <c r="AI56" s="400">
        <f>(POWER(AI53/AI24, 1/29)-1)*100</f>
        <v>9.2292549210841059</v>
      </c>
      <c r="AK56" s="400">
        <f>(POWER(AK53/AK24, 1/29)-1)*100</f>
        <v>1.6611366290124607</v>
      </c>
      <c r="AL56" s="400">
        <f>(POWER(AL53/AL24, 1/29)-1)*100</f>
        <v>0.16234682006088796</v>
      </c>
      <c r="AM56" s="400">
        <f>(POWER(AM53/AM24, 1/29)-1)*100</f>
        <v>4.953553749092876</v>
      </c>
      <c r="AN56" s="400">
        <f>(POWER(AN53/AN24, 1/29)-1)*100</f>
        <v>6.8701948209769936</v>
      </c>
      <c r="AP56" s="400">
        <f>(POWER(AP53/AP24, 1/29)-1)*100</f>
        <v>3.3027739018732127</v>
      </c>
      <c r="AQ56" s="400">
        <f>(POWER(AQ53/AQ24, 1/29)-1)*100</f>
        <v>0.17363819664353297</v>
      </c>
      <c r="AR56" s="400">
        <f>(POWER(AR53/AR24, 1/29)-1)*100</f>
        <v>0.25615441553872298</v>
      </c>
      <c r="AS56" s="400">
        <f>(POWER(AS53/AS24, 1/29)-1)*100</f>
        <v>3.7472210643313186</v>
      </c>
      <c r="AU56" s="400">
        <f>(POWER(AU53/AU24, 1/29)-1)*100</f>
        <v>-0.84720809213781889</v>
      </c>
      <c r="AV56" s="400">
        <f>(POWER(AV53/AV24, 1/29)-1)*100</f>
        <v>-1.1808964571011993</v>
      </c>
      <c r="AW56" s="400">
        <f>(POWER(AW53/AW24, 1/29)-1)*100</f>
        <v>0.9488322302888097</v>
      </c>
      <c r="AX56" s="400">
        <f>(POWER(AX53/AX24, 1/29)-1)*100</f>
        <v>-1.0884160508860097</v>
      </c>
      <c r="AZ56" s="400">
        <f>(POWER(AZ53/AZ24, 1/29)-1)*100</f>
        <v>0.87162644939418055</v>
      </c>
      <c r="BA56" s="400">
        <f>(POWER(BA53/BA24, 1/29)-1)*100</f>
        <v>1.063305079022947</v>
      </c>
      <c r="BB56" s="400">
        <f>(POWER(BB53/BB24, 1/29)-1)*100</f>
        <v>5.0985744055043858</v>
      </c>
      <c r="BC56" s="400">
        <f>(POWER(BC53/BC24, 1/29)-1)*100</f>
        <v>7.1419004442387912</v>
      </c>
      <c r="BE56" s="400">
        <f>(POWER(BE53/BE24, 1/29)-1)*100</f>
        <v>0.57601555700328433</v>
      </c>
      <c r="BF56" s="400">
        <f>(POWER(BF53/BF24, 1/29)-1)*100</f>
        <v>-0.81158428374094038</v>
      </c>
      <c r="BG56" s="400">
        <f>(POWER(BG53/BG24, 1/29)-1)*100</f>
        <v>-0.10447453937822981</v>
      </c>
      <c r="BH56" s="400">
        <f>(POWER(BH53/BH24, 1/29)-1)*100</f>
        <v>-0.34446712447643302</v>
      </c>
      <c r="BJ56" s="400">
        <f>(POWER(BJ53/BJ24, 1/29)-1)*100</f>
        <v>1.029878063016576</v>
      </c>
      <c r="BK56" s="400">
        <f>(POWER(BK53/BK24, 1/29)-1)*100</f>
        <v>-5.8423620668024423E-2</v>
      </c>
      <c r="BL56" s="400">
        <f>(POWER(BL53/BL24, 1/29)-1)*100</f>
        <v>-0.54326781265726654</v>
      </c>
      <c r="BM56" s="400">
        <f>(POWER(BM53/BM24, 1/29)-1)*100</f>
        <v>0.4223106071377547</v>
      </c>
      <c r="BO56" s="400">
        <f>(POWER(BO53/BO24, 1/29)-1)*100</f>
        <v>-0.26783927818639919</v>
      </c>
      <c r="BP56" s="400">
        <f>(POWER(BP53/BP24, 1/29)-1)*100</f>
        <v>0.32836834582605778</v>
      </c>
      <c r="BQ56" s="400">
        <f>(POWER(BQ53/BQ24, 1/29)-1)*100</f>
        <v>-0.75505457712919943</v>
      </c>
      <c r="BR56" s="400">
        <f>(POWER(BR53/BR24, 1/29)-1)*100</f>
        <v>-0.69585539569196886</v>
      </c>
      <c r="BS56" s="400"/>
      <c r="BT56" s="400"/>
      <c r="BU56" s="400"/>
      <c r="BV56" s="400"/>
      <c r="BW56" s="400"/>
      <c r="BX56" s="400"/>
      <c r="BY56" s="400"/>
      <c r="BZ56" s="400"/>
      <c r="CA56" s="400"/>
      <c r="CB56" s="400"/>
      <c r="CC56" s="400"/>
      <c r="CD56" s="400"/>
      <c r="CE56" s="400"/>
      <c r="CF56" s="400"/>
      <c r="CG56" s="400"/>
      <c r="CH56" s="400"/>
      <c r="CI56" s="400"/>
      <c r="CJ56" s="400"/>
      <c r="CK56" s="400"/>
      <c r="CL56" s="400"/>
      <c r="CM56" s="400"/>
      <c r="CN56" s="400"/>
      <c r="CO56" s="400"/>
      <c r="CP56" s="400"/>
      <c r="CQ56" s="400"/>
      <c r="CR56" s="400"/>
      <c r="CS56" s="400"/>
      <c r="CT56" s="400"/>
      <c r="CU56" s="400"/>
      <c r="CV56" s="400"/>
      <c r="CW56" s="400"/>
      <c r="CX56" s="400"/>
      <c r="CY56" s="400"/>
      <c r="CZ56" s="400"/>
      <c r="DA56" s="400"/>
      <c r="DB56" s="400"/>
      <c r="DC56" s="400"/>
      <c r="DD56" s="400"/>
      <c r="DE56" s="400"/>
      <c r="DF56" s="400"/>
      <c r="DG56" s="400"/>
      <c r="DH56" s="400"/>
      <c r="DI56" s="400"/>
      <c r="DJ56" s="400"/>
      <c r="DK56" s="400"/>
      <c r="DL56" s="400"/>
      <c r="DM56" s="400"/>
      <c r="DN56" s="400"/>
      <c r="DO56" s="400"/>
      <c r="DP56" s="400"/>
      <c r="DQ56" s="400"/>
      <c r="DR56" s="400"/>
      <c r="DS56" s="400"/>
      <c r="DT56" s="400"/>
      <c r="DU56" s="400"/>
      <c r="DV56" s="400"/>
      <c r="DW56" s="400"/>
      <c r="DX56" s="400"/>
      <c r="DY56" s="400"/>
      <c r="DZ56" s="400"/>
      <c r="EA56" s="400"/>
      <c r="EB56" s="400"/>
      <c r="EC56" s="400"/>
      <c r="ED56" s="400"/>
      <c r="EE56" s="400"/>
      <c r="EF56" s="400"/>
      <c r="EG56" s="400"/>
      <c r="EH56" s="400"/>
      <c r="EI56" s="400"/>
      <c r="EJ56" s="400"/>
      <c r="EK56" s="400"/>
      <c r="EL56" s="400"/>
      <c r="EM56" s="400"/>
      <c r="EN56" s="400"/>
      <c r="EO56" s="400"/>
      <c r="EP56" s="400"/>
      <c r="EQ56" s="400"/>
      <c r="ER56" s="400"/>
      <c r="ES56" s="400"/>
      <c r="ET56" s="400"/>
      <c r="EU56" s="400"/>
      <c r="EV56" s="400"/>
      <c r="EW56" s="400"/>
      <c r="EX56" s="400"/>
      <c r="EY56" s="400"/>
      <c r="EZ56" s="400"/>
      <c r="FA56" s="400"/>
      <c r="FB56" s="400"/>
      <c r="FC56" s="400"/>
      <c r="FD56" s="400"/>
      <c r="FE56" s="400"/>
      <c r="FF56" s="400"/>
      <c r="FG56" s="400"/>
    </row>
    <row r="57" spans="1:163" ht="15" customHeight="1">
      <c r="A57" s="97"/>
      <c r="B57" s="622" t="s">
        <v>675</v>
      </c>
      <c r="C57" s="268"/>
      <c r="D57" s="268"/>
      <c r="E57" s="268"/>
      <c r="F57" s="268"/>
      <c r="G57" s="268"/>
      <c r="H57" s="268"/>
      <c r="I57" s="268"/>
      <c r="J57" s="268"/>
      <c r="K57" s="268"/>
      <c r="L57" s="268"/>
      <c r="M57" s="268"/>
      <c r="N57" s="268"/>
      <c r="O57" s="268"/>
      <c r="P57" s="268"/>
      <c r="Q57" s="622" t="s">
        <v>675</v>
      </c>
      <c r="R57" s="268"/>
      <c r="S57" s="268"/>
      <c r="T57" s="268"/>
      <c r="U57" s="268"/>
      <c r="V57" s="268"/>
      <c r="W57" s="268"/>
      <c r="X57" s="268"/>
      <c r="Y57" s="268"/>
      <c r="Z57" s="268"/>
      <c r="AA57" s="268"/>
      <c r="AB57" s="268"/>
      <c r="AC57" s="268"/>
      <c r="AD57" s="268"/>
      <c r="AE57" s="268"/>
      <c r="AF57" s="622" t="s">
        <v>675</v>
      </c>
      <c r="AG57" s="268"/>
      <c r="AH57" s="268"/>
      <c r="AI57" s="268"/>
      <c r="AJ57" s="268"/>
      <c r="AK57" s="268"/>
      <c r="AL57" s="268"/>
      <c r="AM57" s="268"/>
      <c r="AN57" s="268"/>
      <c r="AO57" s="268"/>
      <c r="AP57" s="268"/>
      <c r="AQ57" s="268"/>
      <c r="AR57" s="268"/>
      <c r="AS57" s="268"/>
      <c r="AT57" s="268"/>
      <c r="AU57" s="622" t="s">
        <v>675</v>
      </c>
      <c r="AV57" s="268"/>
      <c r="AW57" s="268"/>
      <c r="AX57" s="268"/>
      <c r="AY57" s="268"/>
      <c r="AZ57" s="268"/>
      <c r="BA57" s="268"/>
      <c r="BB57" s="268"/>
      <c r="BC57" s="268"/>
      <c r="BD57" s="268"/>
      <c r="BE57" s="268"/>
      <c r="BF57" s="268"/>
      <c r="BG57" s="268"/>
      <c r="BH57" s="268"/>
      <c r="BI57" s="268"/>
      <c r="BJ57" s="622" t="s">
        <v>675</v>
      </c>
      <c r="BK57" s="268"/>
      <c r="BL57" s="268"/>
      <c r="BM57" s="268"/>
      <c r="BN57" s="268"/>
      <c r="BO57" s="268"/>
      <c r="BP57" s="268"/>
      <c r="BQ57" s="268"/>
      <c r="BR57" s="268"/>
      <c r="BS57" s="268"/>
      <c r="BT57" s="268"/>
      <c r="BU57" s="268"/>
      <c r="BV57" s="268"/>
      <c r="BW57" s="268"/>
      <c r="BX57" s="268"/>
      <c r="BY57" s="268"/>
      <c r="BZ57" s="268"/>
      <c r="CA57" s="268"/>
      <c r="CB57" s="268"/>
      <c r="CC57" s="268"/>
      <c r="CD57" s="268"/>
      <c r="CE57" s="268"/>
      <c r="CF57" s="268"/>
      <c r="CG57" s="268"/>
      <c r="CH57" s="268"/>
      <c r="CI57" s="268"/>
      <c r="CJ57" s="268"/>
      <c r="CK57" s="268"/>
      <c r="CL57" s="268"/>
      <c r="CM57" s="268"/>
      <c r="CN57" s="268"/>
      <c r="CO57" s="268"/>
      <c r="CP57" s="268"/>
      <c r="CQ57" s="268"/>
      <c r="CR57" s="268"/>
      <c r="CS57" s="268"/>
      <c r="CT57" s="268"/>
      <c r="CU57" s="268"/>
      <c r="CV57" s="268"/>
      <c r="CW57" s="268"/>
      <c r="CX57" s="268"/>
      <c r="CY57" s="268"/>
      <c r="CZ57" s="268"/>
      <c r="DA57" s="268"/>
      <c r="DB57" s="268"/>
      <c r="DC57" s="268"/>
      <c r="DD57" s="268"/>
      <c r="DE57" s="268"/>
      <c r="DF57" s="268"/>
      <c r="DG57" s="268"/>
      <c r="DH57" s="268"/>
      <c r="DI57" s="268"/>
      <c r="DJ57" s="268"/>
      <c r="DK57" s="268"/>
      <c r="DL57" s="268"/>
      <c r="DM57" s="268"/>
      <c r="DN57" s="268"/>
      <c r="DO57" s="268"/>
      <c r="DP57" s="268"/>
      <c r="DQ57" s="268"/>
      <c r="DR57" s="268"/>
      <c r="DS57" s="268"/>
      <c r="DT57" s="268"/>
      <c r="DU57" s="268"/>
      <c r="DV57" s="268"/>
      <c r="DW57" s="268"/>
      <c r="DX57" s="268"/>
      <c r="DY57" s="268"/>
      <c r="DZ57" s="268"/>
      <c r="EA57" s="268"/>
      <c r="EB57" s="268"/>
      <c r="EC57" s="268"/>
      <c r="ED57" s="268"/>
      <c r="EE57" s="268"/>
      <c r="EF57" s="268"/>
      <c r="EG57" s="268"/>
      <c r="EH57" s="268"/>
      <c r="EI57" s="268"/>
      <c r="EJ57" s="268"/>
      <c r="EK57" s="268"/>
      <c r="EL57" s="268"/>
      <c r="EM57" s="268"/>
      <c r="EN57" s="268"/>
      <c r="EO57" s="268"/>
      <c r="EP57" s="268"/>
      <c r="EQ57" s="268"/>
      <c r="ER57" s="268"/>
      <c r="ES57" s="268"/>
      <c r="ET57" s="268"/>
      <c r="EU57" s="268"/>
      <c r="EV57" s="268"/>
      <c r="EW57" s="268"/>
      <c r="EX57" s="268"/>
      <c r="EY57" s="268"/>
      <c r="EZ57" s="268"/>
      <c r="FA57" s="268"/>
      <c r="FB57" s="268"/>
      <c r="FC57" s="268"/>
      <c r="FD57" s="268"/>
      <c r="FE57" s="268"/>
      <c r="FF57" s="268"/>
      <c r="FG57" s="268"/>
    </row>
    <row r="58" spans="1:163" ht="15" customHeight="1">
      <c r="A58" s="97" t="s">
        <v>742</v>
      </c>
      <c r="B58" s="622"/>
      <c r="C58" s="268"/>
      <c r="D58" s="268"/>
      <c r="E58" s="268"/>
      <c r="F58" s="400">
        <f>F53-F24</f>
        <v>0.18977757559233066</v>
      </c>
      <c r="G58" s="268"/>
      <c r="H58" s="268"/>
      <c r="I58" s="268"/>
      <c r="J58" s="268"/>
      <c r="K58" s="400">
        <f>K53-K24</f>
        <v>-7.4969994829001685E-2</v>
      </c>
      <c r="L58" s="268"/>
      <c r="M58" s="268"/>
      <c r="N58" s="268"/>
      <c r="O58" s="268"/>
      <c r="P58" s="400">
        <f>P53-P24</f>
        <v>0.15133411867176894</v>
      </c>
      <c r="Q58" s="622"/>
      <c r="R58" s="268"/>
      <c r="S58" s="268"/>
      <c r="T58" s="268"/>
      <c r="U58" s="400">
        <f>U53-U24</f>
        <v>8.7133104814887119E-3</v>
      </c>
      <c r="V58" s="268"/>
      <c r="W58" s="268"/>
      <c r="X58" s="268"/>
      <c r="Y58" s="268"/>
      <c r="Z58" s="400">
        <f>Z53-Z24</f>
        <v>-1.8848653325955644E-2</v>
      </c>
      <c r="AA58" s="268"/>
      <c r="AB58" s="268"/>
      <c r="AC58" s="268"/>
      <c r="AD58" s="268"/>
      <c r="AE58" s="400">
        <f>AE53-AE24</f>
        <v>7.083033424316354E-2</v>
      </c>
      <c r="AF58" s="622"/>
      <c r="AG58" s="268"/>
      <c r="AH58" s="268"/>
      <c r="AI58" s="268"/>
      <c r="AJ58" s="400">
        <f>AJ53-AJ24</f>
        <v>-0.16554512635716323</v>
      </c>
      <c r="AK58" s="268"/>
      <c r="AL58" s="268"/>
      <c r="AM58" s="268"/>
      <c r="AN58" s="268"/>
      <c r="AO58" s="400">
        <f>AO53-AO24</f>
        <v>-6.6391951242135927E-2</v>
      </c>
      <c r="AP58" s="268"/>
      <c r="AQ58" s="268"/>
      <c r="AR58" s="268"/>
      <c r="AS58" s="268"/>
      <c r="AT58" s="400">
        <f>AT53-AT24</f>
        <v>-3.678638882627594E-2</v>
      </c>
      <c r="AU58" s="622"/>
      <c r="AV58" s="268"/>
      <c r="AW58" s="268"/>
      <c r="AX58" s="268"/>
      <c r="AY58" s="400">
        <f>AY53-AY24</f>
        <v>2.3512406532386843E-2</v>
      </c>
      <c r="AZ58" s="268"/>
      <c r="BA58" s="268"/>
      <c r="BB58" s="268"/>
      <c r="BC58" s="268"/>
      <c r="BD58" s="400">
        <f>BD53-BD24</f>
        <v>-0.15204597201406567</v>
      </c>
      <c r="BE58" s="268"/>
      <c r="BF58" s="268"/>
      <c r="BG58" s="268"/>
      <c r="BH58" s="268"/>
      <c r="BI58" s="400">
        <f>BI53-BI24</f>
        <v>4.1142850828497224E-3</v>
      </c>
      <c r="BJ58" s="622"/>
      <c r="BK58" s="268"/>
      <c r="BL58" s="268"/>
      <c r="BM58" s="268"/>
      <c r="BN58" s="400">
        <f>BN53-BN24</f>
        <v>-1.1856390764892755E-2</v>
      </c>
      <c r="BO58" s="268"/>
      <c r="BP58" s="268"/>
      <c r="BQ58" s="268"/>
      <c r="BR58" s="268"/>
      <c r="BS58" s="400">
        <f>BS53-BS24</f>
        <v>0.1335095928227624</v>
      </c>
      <c r="BT58" s="268"/>
      <c r="BU58" s="268"/>
      <c r="BV58" s="268"/>
      <c r="BW58" s="268"/>
      <c r="BX58" s="268"/>
      <c r="BY58" s="268"/>
      <c r="BZ58" s="268"/>
      <c r="CA58" s="268"/>
      <c r="CB58" s="268"/>
      <c r="CC58" s="268"/>
      <c r="CD58" s="268"/>
      <c r="CE58" s="268"/>
      <c r="CF58" s="268"/>
      <c r="CG58" s="268"/>
      <c r="CH58" s="268"/>
      <c r="CI58" s="268"/>
      <c r="CJ58" s="268"/>
      <c r="CK58" s="268"/>
      <c r="CL58" s="268"/>
      <c r="CM58" s="268"/>
      <c r="CN58" s="268"/>
      <c r="CO58" s="268"/>
      <c r="CP58" s="268"/>
      <c r="CQ58" s="268"/>
      <c r="CR58" s="268"/>
      <c r="CS58" s="268"/>
      <c r="CT58" s="268"/>
      <c r="CU58" s="268"/>
      <c r="CV58" s="268"/>
      <c r="CW58" s="268"/>
      <c r="CX58" s="268"/>
      <c r="CY58" s="268"/>
      <c r="CZ58" s="268"/>
      <c r="DA58" s="268"/>
      <c r="DB58" s="268"/>
      <c r="DC58" s="268"/>
      <c r="DD58" s="268"/>
      <c r="DE58" s="268"/>
      <c r="DF58" s="268"/>
      <c r="DG58" s="268"/>
      <c r="DH58" s="268"/>
      <c r="DI58" s="268"/>
      <c r="DJ58" s="268"/>
      <c r="DK58" s="268"/>
      <c r="DL58" s="268"/>
      <c r="DM58" s="268"/>
      <c r="DN58" s="268"/>
      <c r="DO58" s="268"/>
      <c r="DP58" s="268"/>
      <c r="DQ58" s="268"/>
      <c r="DR58" s="268"/>
      <c r="DS58" s="268"/>
      <c r="DT58" s="268"/>
      <c r="DU58" s="268"/>
      <c r="DV58" s="268"/>
      <c r="DW58" s="268"/>
      <c r="DX58" s="268"/>
      <c r="DY58" s="268"/>
      <c r="DZ58" s="268"/>
      <c r="EA58" s="268"/>
      <c r="EB58" s="268"/>
      <c r="EC58" s="268"/>
      <c r="ED58" s="268"/>
      <c r="EE58" s="268"/>
      <c r="EF58" s="268"/>
      <c r="EG58" s="268"/>
      <c r="EH58" s="268"/>
      <c r="EI58" s="268"/>
      <c r="EJ58" s="268"/>
      <c r="EK58" s="268"/>
      <c r="EL58" s="268"/>
      <c r="EM58" s="268"/>
      <c r="EN58" s="268"/>
      <c r="EO58" s="268"/>
      <c r="EP58" s="268"/>
      <c r="EQ58" s="268"/>
      <c r="ER58" s="268"/>
      <c r="ES58" s="268"/>
      <c r="ET58" s="268"/>
      <c r="EU58" s="268"/>
      <c r="EV58" s="268"/>
      <c r="EW58" s="268"/>
      <c r="EX58" s="268"/>
      <c r="EY58" s="268"/>
      <c r="EZ58" s="268"/>
      <c r="FA58" s="268"/>
      <c r="FB58" s="268"/>
      <c r="FC58" s="268"/>
      <c r="FD58" s="268"/>
      <c r="FE58" s="268"/>
      <c r="FF58" s="268"/>
      <c r="FG58" s="268"/>
    </row>
    <row r="59" spans="1:163">
      <c r="A59" s="97"/>
      <c r="B59" s="277" t="s">
        <v>744</v>
      </c>
      <c r="E59" s="207"/>
    </row>
    <row r="60" spans="1:163" hidden="1">
      <c r="B60" s="277" t="s">
        <v>276</v>
      </c>
      <c r="C60" s="143"/>
      <c r="D60" s="143"/>
      <c r="E60" s="143"/>
      <c r="F60" s="143"/>
    </row>
    <row r="61" spans="1:163" hidden="1">
      <c r="B61" s="277" t="s">
        <v>277</v>
      </c>
    </row>
    <row r="62" spans="1:163" hidden="1">
      <c r="B62" s="277" t="s">
        <v>279</v>
      </c>
    </row>
    <row r="63" spans="1:163" hidden="1">
      <c r="B63" s="277" t="s">
        <v>305</v>
      </c>
    </row>
    <row r="64" spans="1:163" hidden="1">
      <c r="B64" s="277" t="s">
        <v>278</v>
      </c>
    </row>
    <row r="65" spans="2:67">
      <c r="B65" s="277" t="s">
        <v>728</v>
      </c>
    </row>
    <row r="66" spans="2:67">
      <c r="B66" s="277" t="s">
        <v>10</v>
      </c>
    </row>
    <row r="67" spans="2:67">
      <c r="B67" s="277" t="s">
        <v>114</v>
      </c>
      <c r="D67" s="660"/>
    </row>
    <row r="69" spans="2:67">
      <c r="B69" s="195" t="s">
        <v>445</v>
      </c>
      <c r="E69" s="195">
        <f>MAXA(E24:E53,J24:J53,O24:O53,T24:T53,Y24:Y53,AD24:AD53,AI24:AI53,AN24:AN53,AS24:AS53,AX24:AX53,BC24:BC53,BH24:BH53,BM24:BM53,BR24:BR53)</f>
        <v>11108.806201220206</v>
      </c>
      <c r="J69" s="195" t="s">
        <v>434</v>
      </c>
      <c r="BL69" s="611"/>
      <c r="BM69"/>
      <c r="BN69" s="612"/>
      <c r="BO69"/>
    </row>
    <row r="70" spans="2:67">
      <c r="B70" s="195" t="s">
        <v>438</v>
      </c>
      <c r="E70" s="195">
        <f>MINA(E24:E53,J24:J53,O24:O53,T24:T53,Y24:Y53,AD24:AD53,AI24:AI53,AN24:AN53,AS24:AS53,AX24:AX53,BC24:BC53,BH24:BH53,BM24:BM53,BR24:BR53)</f>
        <v>148.80047242787998</v>
      </c>
      <c r="J70" s="195" t="s">
        <v>435</v>
      </c>
      <c r="K70" s="195">
        <f>E69+E72</f>
        <v>12204.806774099439</v>
      </c>
      <c r="L70" s="195">
        <f>E69+E72</f>
        <v>12204.806774099439</v>
      </c>
      <c r="BL70" s="611"/>
      <c r="BM70"/>
      <c r="BN70" s="612"/>
      <c r="BO70"/>
    </row>
    <row r="71" spans="2:67">
      <c r="B71" s="195" t="s">
        <v>432</v>
      </c>
      <c r="E71" s="195">
        <f>E69-E70</f>
        <v>10960.005728792326</v>
      </c>
      <c r="J71" s="195" t="s">
        <v>436</v>
      </c>
      <c r="K71" s="195">
        <f>E70-E72</f>
        <v>-947.20010045135257</v>
      </c>
      <c r="L71" s="195">
        <f>E70-E72</f>
        <v>-947.20010045135257</v>
      </c>
      <c r="BL71" s="611"/>
      <c r="BM71"/>
      <c r="BN71" s="612"/>
      <c r="BO71"/>
    </row>
    <row r="72" spans="2:67">
      <c r="B72" s="195" t="s">
        <v>439</v>
      </c>
      <c r="E72" s="195">
        <f>E71/10</f>
        <v>1096.0005728792325</v>
      </c>
      <c r="BL72" s="611"/>
      <c r="BM72"/>
      <c r="BN72" s="612"/>
      <c r="BO72"/>
    </row>
    <row r="73" spans="2:67" ht="15">
      <c r="J73" s="195" t="s">
        <v>89</v>
      </c>
      <c r="K73" s="195">
        <f>K70-K71</f>
        <v>13152.006874550792</v>
      </c>
      <c r="L73" s="195">
        <f>L70-L71</f>
        <v>13152.006874550792</v>
      </c>
      <c r="BB73" s="603"/>
      <c r="BC73" s="603"/>
      <c r="BD73" s="607"/>
      <c r="BE73" s="607"/>
      <c r="BL73" s="611"/>
      <c r="BM73"/>
      <c r="BN73" s="612"/>
      <c r="BO73"/>
    </row>
    <row r="74" spans="2:67" ht="14.25">
      <c r="BB74" s="604"/>
      <c r="BC74" s="604"/>
      <c r="BD74" s="604"/>
      <c r="BE74" s="604"/>
      <c r="BF74" s="322"/>
      <c r="BL74" s="611"/>
      <c r="BM74"/>
      <c r="BN74" s="612"/>
      <c r="BO74" s="616"/>
    </row>
    <row r="75" spans="2:67" ht="14.25">
      <c r="B75" s="195" t="s">
        <v>781</v>
      </c>
      <c r="BB75" s="604"/>
      <c r="BC75" s="604"/>
      <c r="BD75" s="604"/>
      <c r="BE75" s="604"/>
      <c r="BF75" s="322"/>
      <c r="BL75" s="611"/>
      <c r="BM75"/>
      <c r="BN75" s="612"/>
      <c r="BO75"/>
    </row>
    <row r="76" spans="2:67" ht="14.25">
      <c r="B76" s="195" t="s">
        <v>777</v>
      </c>
      <c r="BB76" s="604"/>
      <c r="BC76" s="604"/>
      <c r="BD76" s="604"/>
      <c r="BE76" s="604"/>
      <c r="BF76" s="322"/>
      <c r="BL76" s="611"/>
      <c r="BM76"/>
      <c r="BN76" s="612"/>
      <c r="BO76"/>
    </row>
    <row r="77" spans="2:67" ht="14.25">
      <c r="B77" s="195" t="s">
        <v>775</v>
      </c>
      <c r="BB77" s="604"/>
      <c r="BC77" s="604"/>
      <c r="BD77" s="604"/>
      <c r="BE77" s="604"/>
      <c r="BF77" s="322"/>
      <c r="BL77" s="613"/>
      <c r="BM77" s="614"/>
      <c r="BN77" s="615"/>
      <c r="BO77" s="614"/>
    </row>
    <row r="78" spans="2:67" ht="14.25">
      <c r="B78" s="195" t="s">
        <v>749</v>
      </c>
      <c r="BB78" s="604"/>
      <c r="BC78" s="604"/>
      <c r="BD78" s="604"/>
      <c r="BE78" s="604"/>
      <c r="BF78" s="322"/>
      <c r="BL78" s="611"/>
      <c r="BM78"/>
      <c r="BN78" s="612"/>
      <c r="BO78"/>
    </row>
    <row r="79" spans="2:67" ht="14.25">
      <c r="B79" s="195" t="s">
        <v>750</v>
      </c>
      <c r="BB79" s="604"/>
      <c r="BC79" s="604"/>
      <c r="BD79" s="604"/>
      <c r="BE79" s="604"/>
      <c r="BF79" s="322"/>
      <c r="BL79" s="613"/>
      <c r="BM79" s="614"/>
      <c r="BN79" s="615"/>
      <c r="BO79" s="614"/>
    </row>
    <row r="80" spans="2:67" ht="14.25">
      <c r="B80" s="195" t="s">
        <v>751</v>
      </c>
      <c r="BB80" s="604"/>
      <c r="BC80" s="604"/>
      <c r="BD80" s="604"/>
      <c r="BE80" s="604"/>
      <c r="BF80" s="322"/>
      <c r="BL80" s="613"/>
      <c r="BM80" s="614"/>
      <c r="BN80" s="615"/>
      <c r="BO80" s="614"/>
    </row>
    <row r="81" spans="2:58" ht="14.25">
      <c r="B81" s="195" t="s">
        <v>752</v>
      </c>
      <c r="BB81" s="604"/>
      <c r="BC81" s="604"/>
      <c r="BD81" s="604"/>
      <c r="BE81" s="604"/>
      <c r="BF81" s="322"/>
    </row>
    <row r="82" spans="2:58">
      <c r="B82" s="195" t="s">
        <v>753</v>
      </c>
    </row>
    <row r="83" spans="2:58">
      <c r="B83" s="195" t="s">
        <v>754</v>
      </c>
    </row>
    <row r="84" spans="2:58">
      <c r="B84" s="195" t="s">
        <v>755</v>
      </c>
    </row>
    <row r="85" spans="2:58">
      <c r="B85" s="195" t="s">
        <v>756</v>
      </c>
    </row>
    <row r="87" spans="2:58">
      <c r="B87" s="195" t="s">
        <v>757</v>
      </c>
    </row>
    <row r="88" spans="2:58">
      <c r="B88" s="195" t="s">
        <v>758</v>
      </c>
    </row>
    <row r="89" spans="2:58">
      <c r="B89" s="195" t="s">
        <v>759</v>
      </c>
    </row>
    <row r="90" spans="2:58">
      <c r="B90" s="195" t="s">
        <v>760</v>
      </c>
    </row>
    <row r="91" spans="2:58">
      <c r="B91" s="195" t="s">
        <v>752</v>
      </c>
    </row>
    <row r="92" spans="2:58">
      <c r="B92" s="195" t="s">
        <v>761</v>
      </c>
    </row>
    <row r="93" spans="2:58">
      <c r="B93" s="195" t="s">
        <v>762</v>
      </c>
    </row>
    <row r="95" spans="2:58">
      <c r="B95" s="195" t="s">
        <v>763</v>
      </c>
    </row>
    <row r="97" spans="2:2">
      <c r="B97" s="195" t="s">
        <v>764</v>
      </c>
    </row>
    <row r="98" spans="2:2">
      <c r="B98" s="195" t="s">
        <v>765</v>
      </c>
    </row>
    <row r="99" spans="2:2">
      <c r="B99" s="195" t="s">
        <v>766</v>
      </c>
    </row>
    <row r="100" spans="2:2">
      <c r="B100" s="195" t="s">
        <v>767</v>
      </c>
    </row>
    <row r="101" spans="2:2">
      <c r="B101" s="195" t="s">
        <v>768</v>
      </c>
    </row>
    <row r="102" spans="2:2">
      <c r="B102" s="195" t="s">
        <v>769</v>
      </c>
    </row>
    <row r="104" spans="2:2">
      <c r="B104" s="195" t="s">
        <v>770</v>
      </c>
    </row>
    <row r="105" spans="2:2">
      <c r="B105" s="195" t="s">
        <v>776</v>
      </c>
    </row>
    <row r="106" spans="2:2">
      <c r="B106" s="195" t="s">
        <v>771</v>
      </c>
    </row>
    <row r="107" spans="2:2">
      <c r="B107" s="195" t="s">
        <v>772</v>
      </c>
    </row>
    <row r="108" spans="2:2">
      <c r="B108" s="195" t="s">
        <v>773</v>
      </c>
    </row>
    <row r="109" spans="2:2">
      <c r="B109" s="195" t="s">
        <v>774</v>
      </c>
    </row>
  </sheetData>
  <phoneticPr fontId="0" type="noConversion"/>
  <pageMargins left="0.35433070866141736" right="0.35433070866141736" top="0.23622047244094491" bottom="0.15748031496062992" header="0.51181102362204722" footer="0.51181102362204722"/>
  <pageSetup scale="83" orientation="landscape" r:id="rId1"/>
  <headerFooter alignWithMargins="0"/>
  <colBreaks count="3" manualBreakCount="3">
    <brk id="16" max="1048575" man="1"/>
    <brk id="46" max="57" man="1"/>
    <brk id="61" max="57" man="1"/>
  </colBreaks>
</worksheet>
</file>

<file path=xl/worksheets/sheet70.xml><?xml version="1.0" encoding="utf-8"?>
<worksheet xmlns="http://schemas.openxmlformats.org/spreadsheetml/2006/main" xmlns:r="http://schemas.openxmlformats.org/officeDocument/2006/relationships">
  <sheetPr codeName="Sheet70">
    <pageSetUpPr fitToPage="1"/>
  </sheetPr>
  <dimension ref="A1:AE57"/>
  <sheetViews>
    <sheetView showOutlineSymbols="0" view="pageBreakPreview" zoomScaleSheetLayoutView="100" workbookViewId="0">
      <pane xSplit="1" ySplit="2" topLeftCell="B41" activePane="bottomRight" state="frozen"/>
      <selection activeCell="R37" sqref="R37"/>
      <selection pane="topRight" activeCell="R37" sqref="R37"/>
      <selection pane="bottomLeft" activeCell="R37" sqref="R37"/>
      <selection pane="bottomRight" activeCell="R37" sqref="R37"/>
    </sheetView>
  </sheetViews>
  <sheetFormatPr defaultColWidth="3.85546875" defaultRowHeight="12.75" customHeight="1"/>
  <cols>
    <col min="1" max="1" width="5" style="410" customWidth="1"/>
    <col min="2" max="14" width="8.7109375" style="410" customWidth="1"/>
    <col min="15" max="15" width="8.85546875" style="410" customWidth="1"/>
    <col min="16" max="16" width="3.85546875" style="410"/>
    <col min="17" max="17" width="7" style="410" customWidth="1"/>
    <col min="18" max="18" width="5.28515625" style="410" bestFit="1" customWidth="1"/>
    <col min="19" max="16384" width="3.85546875" style="410"/>
  </cols>
  <sheetData>
    <row r="1" spans="1:31" ht="12.75" customHeight="1">
      <c r="A1" s="410" t="s">
        <v>600</v>
      </c>
    </row>
    <row r="2" spans="1:31" ht="25.5" customHeight="1">
      <c r="A2" s="410" t="s">
        <v>471</v>
      </c>
      <c r="B2" s="91" t="s">
        <v>472</v>
      </c>
      <c r="C2" s="91" t="s">
        <v>474</v>
      </c>
      <c r="D2" s="91" t="s">
        <v>475</v>
      </c>
      <c r="E2" s="91" t="s">
        <v>479</v>
      </c>
      <c r="F2" s="91" t="s">
        <v>480</v>
      </c>
      <c r="G2" s="91" t="s">
        <v>481</v>
      </c>
      <c r="H2" s="91" t="s">
        <v>482</v>
      </c>
      <c r="I2" s="91" t="s">
        <v>487</v>
      </c>
      <c r="J2" s="91" t="s">
        <v>492</v>
      </c>
      <c r="K2" s="91" t="s">
        <v>494</v>
      </c>
      <c r="L2" s="91" t="s">
        <v>497</v>
      </c>
      <c r="M2" s="91" t="s">
        <v>498</v>
      </c>
      <c r="N2" s="91" t="s">
        <v>501</v>
      </c>
      <c r="O2" s="91" t="s">
        <v>502</v>
      </c>
      <c r="R2" s="91"/>
      <c r="S2" s="91"/>
      <c r="T2" s="91"/>
      <c r="U2" s="91"/>
      <c r="V2" s="91"/>
      <c r="W2" s="91"/>
      <c r="X2" s="91"/>
      <c r="Y2" s="91"/>
      <c r="Z2" s="91"/>
      <c r="AA2" s="91"/>
      <c r="AB2" s="91"/>
      <c r="AC2" s="91"/>
      <c r="AD2" s="91"/>
      <c r="AE2" s="91"/>
    </row>
    <row r="3" spans="1:31" ht="12.75" hidden="1" customHeight="1">
      <c r="A3" s="438">
        <v>1960</v>
      </c>
      <c r="B3" s="439">
        <v>2449.2823949861522</v>
      </c>
      <c r="C3" s="439"/>
      <c r="D3" s="439"/>
      <c r="E3" s="439"/>
      <c r="F3" s="439"/>
      <c r="G3" s="439">
        <v>1788.3491417065759</v>
      </c>
      <c r="H3" s="439"/>
      <c r="I3" s="439"/>
      <c r="J3" s="439"/>
      <c r="K3" s="439"/>
      <c r="L3" s="439"/>
      <c r="M3" s="439"/>
      <c r="N3" s="439"/>
      <c r="O3" s="439"/>
      <c r="Q3" s="438"/>
      <c r="U3" s="440"/>
      <c r="W3" s="441"/>
      <c r="X3" s="441"/>
      <c r="Y3" s="441"/>
      <c r="Z3" s="441"/>
      <c r="AA3" s="441"/>
      <c r="AB3" s="441"/>
      <c r="AC3" s="441"/>
      <c r="AD3" s="441"/>
      <c r="AE3" s="441"/>
    </row>
    <row r="4" spans="1:31" ht="12.75" hidden="1" customHeight="1">
      <c r="A4" s="438">
        <v>1961</v>
      </c>
      <c r="B4" s="439">
        <v>2417.2191460721469</v>
      </c>
      <c r="C4" s="439"/>
      <c r="D4" s="439"/>
      <c r="E4" s="439"/>
      <c r="F4" s="439"/>
      <c r="G4" s="439">
        <v>1869.1825220579469</v>
      </c>
      <c r="H4" s="439"/>
      <c r="I4" s="439"/>
      <c r="J4" s="439"/>
      <c r="K4" s="439"/>
      <c r="L4" s="439"/>
      <c r="M4" s="439"/>
      <c r="N4" s="439"/>
      <c r="O4" s="439"/>
      <c r="Q4" s="438"/>
      <c r="U4" s="440"/>
      <c r="W4" s="441"/>
      <c r="X4" s="441"/>
      <c r="Y4" s="441"/>
      <c r="Z4" s="441"/>
      <c r="AA4" s="441"/>
      <c r="AB4" s="441"/>
      <c r="AC4" s="441"/>
      <c r="AD4" s="441"/>
      <c r="AE4" s="441"/>
    </row>
    <row r="5" spans="1:31" ht="12.75" hidden="1" customHeight="1">
      <c r="A5" s="438">
        <v>1962</v>
      </c>
      <c r="B5" s="439">
        <v>2614.9904115717331</v>
      </c>
      <c r="C5" s="439"/>
      <c r="D5" s="439"/>
      <c r="E5" s="439"/>
      <c r="F5" s="439"/>
      <c r="G5" s="439">
        <v>2011.0318449683659</v>
      </c>
      <c r="H5" s="439"/>
      <c r="I5" s="439"/>
      <c r="J5" s="439"/>
      <c r="K5" s="439"/>
      <c r="L5" s="439"/>
      <c r="M5" s="439"/>
      <c r="N5" s="439"/>
      <c r="O5" s="439"/>
      <c r="Q5" s="438"/>
      <c r="U5" s="440"/>
      <c r="W5" s="441"/>
      <c r="X5" s="441"/>
      <c r="Y5" s="441"/>
      <c r="Z5" s="441"/>
      <c r="AA5" s="441"/>
      <c r="AB5" s="441"/>
      <c r="AC5" s="441"/>
      <c r="AD5" s="441"/>
      <c r="AE5" s="441"/>
    </row>
    <row r="6" spans="1:31" ht="12.75" hidden="1" customHeight="1">
      <c r="A6" s="438">
        <v>1963</v>
      </c>
      <c r="B6" s="439">
        <v>2792.1269344894308</v>
      </c>
      <c r="C6" s="439"/>
      <c r="D6" s="439"/>
      <c r="E6" s="439"/>
      <c r="F6" s="439"/>
      <c r="G6" s="439">
        <v>2112.7267626125499</v>
      </c>
      <c r="H6" s="439"/>
      <c r="I6" s="439"/>
      <c r="J6" s="439"/>
      <c r="K6" s="439"/>
      <c r="L6" s="439"/>
      <c r="M6" s="439"/>
      <c r="N6" s="439"/>
      <c r="O6" s="439"/>
      <c r="Q6" s="438"/>
      <c r="U6" s="440"/>
      <c r="W6" s="441"/>
      <c r="X6" s="441"/>
      <c r="Y6" s="441"/>
      <c r="Z6" s="441"/>
      <c r="AA6" s="441"/>
      <c r="AB6" s="441"/>
      <c r="AC6" s="441"/>
      <c r="AD6" s="441"/>
      <c r="AE6" s="441"/>
    </row>
    <row r="7" spans="1:31" ht="12.75" hidden="1" customHeight="1">
      <c r="A7" s="438">
        <v>1964</v>
      </c>
      <c r="B7" s="439">
        <v>2945.3915727955741</v>
      </c>
      <c r="C7" s="439"/>
      <c r="D7" s="439"/>
      <c r="E7" s="439"/>
      <c r="F7" s="439"/>
      <c r="G7" s="439">
        <v>2265.387665581241</v>
      </c>
      <c r="H7" s="439"/>
      <c r="I7" s="439"/>
      <c r="J7" s="439"/>
      <c r="K7" s="439"/>
      <c r="L7" s="439"/>
      <c r="M7" s="439"/>
      <c r="N7" s="439"/>
      <c r="O7" s="439"/>
      <c r="Q7" s="438"/>
      <c r="U7" s="440"/>
      <c r="W7" s="441"/>
      <c r="X7" s="441"/>
      <c r="Y7" s="441"/>
      <c r="Z7" s="441"/>
      <c r="AA7" s="441"/>
      <c r="AB7" s="441"/>
      <c r="AC7" s="441"/>
      <c r="AD7" s="441"/>
      <c r="AE7" s="441"/>
    </row>
    <row r="8" spans="1:31" ht="12.75" hidden="1" customHeight="1">
      <c r="A8" s="438">
        <v>1965</v>
      </c>
      <c r="B8" s="439">
        <v>3045.730819933287</v>
      </c>
      <c r="C8" s="439"/>
      <c r="D8" s="439"/>
      <c r="E8" s="439"/>
      <c r="F8" s="439"/>
      <c r="G8" s="439">
        <v>2424.7993104505849</v>
      </c>
      <c r="H8" s="439"/>
      <c r="I8" s="439"/>
      <c r="J8" s="439"/>
      <c r="K8" s="439"/>
      <c r="L8" s="439"/>
      <c r="M8" s="439"/>
      <c r="N8" s="439"/>
      <c r="O8" s="439"/>
      <c r="Q8" s="438"/>
      <c r="U8" s="440"/>
      <c r="W8" s="441"/>
      <c r="X8" s="441"/>
      <c r="Y8" s="441"/>
      <c r="Z8" s="441"/>
      <c r="AA8" s="441"/>
      <c r="AB8" s="441"/>
      <c r="AC8" s="441"/>
      <c r="AD8" s="441"/>
      <c r="AE8" s="441"/>
    </row>
    <row r="9" spans="1:31" ht="12.75" hidden="1" customHeight="1">
      <c r="A9" s="438">
        <v>1966</v>
      </c>
      <c r="B9" s="439">
        <v>3321.991280732313</v>
      </c>
      <c r="C9" s="439"/>
      <c r="D9" s="439"/>
      <c r="E9" s="439">
        <v>3393.7498442036072</v>
      </c>
      <c r="F9" s="439"/>
      <c r="G9" s="439">
        <v>2620.196614440385</v>
      </c>
      <c r="H9" s="439"/>
      <c r="I9" s="439"/>
      <c r="J9" s="439"/>
      <c r="K9" s="439"/>
      <c r="L9" s="439"/>
      <c r="M9" s="439"/>
      <c r="N9" s="439"/>
      <c r="O9" s="439"/>
      <c r="Q9" s="438"/>
      <c r="U9" s="440"/>
      <c r="W9" s="441"/>
      <c r="X9" s="441"/>
      <c r="Y9" s="441"/>
      <c r="Z9" s="441"/>
      <c r="AA9" s="441"/>
      <c r="AB9" s="441"/>
      <c r="AC9" s="441"/>
      <c r="AD9" s="441"/>
      <c r="AE9" s="441"/>
    </row>
    <row r="10" spans="1:31" ht="12.75" hidden="1" customHeight="1">
      <c r="A10" s="438">
        <v>1967</v>
      </c>
      <c r="B10" s="439">
        <v>3497.6388405796602</v>
      </c>
      <c r="C10" s="439"/>
      <c r="D10" s="439"/>
      <c r="E10" s="439">
        <v>3595.637959490834</v>
      </c>
      <c r="F10" s="439"/>
      <c r="G10" s="439">
        <v>2801.1623846061721</v>
      </c>
      <c r="H10" s="439"/>
      <c r="I10" s="439"/>
      <c r="J10" s="439"/>
      <c r="K10" s="439"/>
      <c r="L10" s="439"/>
      <c r="M10" s="439"/>
      <c r="N10" s="439"/>
      <c r="O10" s="439"/>
      <c r="Q10" s="438"/>
      <c r="U10" s="440"/>
      <c r="W10" s="441"/>
      <c r="X10" s="441"/>
      <c r="Y10" s="441"/>
      <c r="Z10" s="441"/>
      <c r="AA10" s="441"/>
      <c r="AB10" s="441"/>
      <c r="AC10" s="441"/>
      <c r="AD10" s="441"/>
      <c r="AE10" s="441"/>
    </row>
    <row r="11" spans="1:31" ht="12.75" hidden="1" customHeight="1">
      <c r="A11" s="438">
        <v>1968</v>
      </c>
      <c r="B11" s="439">
        <v>3889.0414796231139</v>
      </c>
      <c r="C11" s="439"/>
      <c r="D11" s="439"/>
      <c r="E11" s="439">
        <v>3902.1396002471452</v>
      </c>
      <c r="F11" s="439"/>
      <c r="G11" s="439">
        <v>3050.062357584643</v>
      </c>
      <c r="H11" s="439"/>
      <c r="I11" s="439"/>
      <c r="J11" s="439"/>
      <c r="K11" s="439"/>
      <c r="L11" s="439"/>
      <c r="M11" s="439"/>
      <c r="N11" s="439"/>
      <c r="O11" s="439"/>
      <c r="Q11" s="438"/>
      <c r="U11" s="440"/>
      <c r="W11" s="441"/>
      <c r="X11" s="441"/>
      <c r="Y11" s="441"/>
      <c r="Z11" s="441"/>
      <c r="AA11" s="441"/>
      <c r="AB11" s="441"/>
      <c r="AC11" s="441"/>
      <c r="AD11" s="441"/>
      <c r="AE11" s="441"/>
    </row>
    <row r="12" spans="1:31" ht="12.75" hidden="1" customHeight="1">
      <c r="A12" s="438">
        <v>1969</v>
      </c>
      <c r="B12" s="439">
        <v>4269.8128001831346</v>
      </c>
      <c r="C12" s="439"/>
      <c r="D12" s="439"/>
      <c r="E12" s="439">
        <v>4365.1614925702124</v>
      </c>
      <c r="F12" s="439"/>
      <c r="G12" s="439">
        <v>3432.8843898642799</v>
      </c>
      <c r="H12" s="439"/>
      <c r="I12" s="439"/>
      <c r="J12" s="439">
        <v>3785.4923385515772</v>
      </c>
      <c r="K12" s="439"/>
      <c r="L12" s="439"/>
      <c r="M12" s="439"/>
      <c r="N12" s="439"/>
      <c r="O12" s="439"/>
      <c r="Q12" s="438"/>
      <c r="U12" s="440"/>
      <c r="W12" s="441"/>
      <c r="X12" s="441"/>
      <c r="Y12" s="441"/>
      <c r="Z12" s="441"/>
      <c r="AA12" s="441"/>
      <c r="AB12" s="441"/>
      <c r="AC12" s="441"/>
      <c r="AD12" s="441"/>
      <c r="AE12" s="441"/>
    </row>
    <row r="13" spans="1:31" ht="12.75" hidden="1" customHeight="1">
      <c r="A13" s="438">
        <v>1970</v>
      </c>
      <c r="B13" s="439">
        <v>4567.3400497537314</v>
      </c>
      <c r="C13" s="439">
        <v>3830.196569804677</v>
      </c>
      <c r="D13" s="439">
        <v>4356.386523321099</v>
      </c>
      <c r="E13" s="439">
        <v>4216.4361824713151</v>
      </c>
      <c r="F13" s="439">
        <v>3270.5315248847828</v>
      </c>
      <c r="G13" s="439">
        <v>3562.6070614086329</v>
      </c>
      <c r="H13" s="439">
        <v>3773.2713299555089</v>
      </c>
      <c r="I13" s="439">
        <v>3386.0991985630508</v>
      </c>
      <c r="J13" s="439">
        <v>4013.6409315222058</v>
      </c>
      <c r="K13" s="439">
        <v>3248.8436485916409</v>
      </c>
      <c r="L13" s="439">
        <v>2685.012905537129</v>
      </c>
      <c r="M13" s="439">
        <v>4570.3687502334051</v>
      </c>
      <c r="N13" s="439">
        <v>3557.7046506532029</v>
      </c>
      <c r="O13" s="439">
        <v>4996.855023916446</v>
      </c>
      <c r="Q13" s="438"/>
      <c r="U13" s="440"/>
      <c r="W13" s="441"/>
      <c r="X13" s="441"/>
      <c r="Y13" s="441"/>
      <c r="Z13" s="441"/>
      <c r="AA13" s="441"/>
      <c r="AB13" s="441"/>
      <c r="AC13" s="441"/>
      <c r="AD13" s="441"/>
      <c r="AE13" s="441"/>
    </row>
    <row r="14" spans="1:31" ht="12.75" hidden="1" customHeight="1">
      <c r="A14" s="438">
        <v>1971</v>
      </c>
      <c r="B14" s="439">
        <v>4768.3799229648312</v>
      </c>
      <c r="C14" s="439">
        <v>4157.0085006042964</v>
      </c>
      <c r="D14" s="439">
        <v>4623.6005961615729</v>
      </c>
      <c r="E14" s="439">
        <v>4536.6039871124894</v>
      </c>
      <c r="F14" s="439">
        <v>3509.9711542030532</v>
      </c>
      <c r="G14" s="439">
        <v>3898.4741884082309</v>
      </c>
      <c r="H14" s="439">
        <v>4052.3581384129898</v>
      </c>
      <c r="I14" s="439">
        <v>3602.7373786722778</v>
      </c>
      <c r="J14" s="439">
        <v>4342.2909454448181</v>
      </c>
      <c r="K14" s="439">
        <v>3578.3826999519461</v>
      </c>
      <c r="L14" s="439">
        <v>2922.8721045417319</v>
      </c>
      <c r="M14" s="439">
        <v>4808.5708696530746</v>
      </c>
      <c r="N14" s="439">
        <v>3790.5477072917879</v>
      </c>
      <c r="O14" s="439">
        <v>5359.378310190089</v>
      </c>
      <c r="Q14" s="438"/>
      <c r="U14" s="440"/>
      <c r="W14" s="441"/>
      <c r="X14" s="441"/>
      <c r="Y14" s="441"/>
      <c r="Z14" s="441"/>
      <c r="AA14" s="441"/>
      <c r="AB14" s="441"/>
      <c r="AC14" s="441"/>
      <c r="AD14" s="441"/>
      <c r="AE14" s="441"/>
    </row>
    <row r="15" spans="1:31" ht="12.75" hidden="1" customHeight="1">
      <c r="A15" s="438">
        <v>1972</v>
      </c>
      <c r="B15" s="439">
        <v>5111.3710020819353</v>
      </c>
      <c r="C15" s="439">
        <v>4546.4581569625434</v>
      </c>
      <c r="D15" s="439">
        <v>5026.0699529836738</v>
      </c>
      <c r="E15" s="439">
        <v>4900.3179899878842</v>
      </c>
      <c r="F15" s="439">
        <v>3920.070111342322</v>
      </c>
      <c r="G15" s="439">
        <v>4214.4871670076191</v>
      </c>
      <c r="H15" s="439">
        <v>4387.4030257439508</v>
      </c>
      <c r="I15" s="439">
        <v>3874.062348989698</v>
      </c>
      <c r="J15" s="439">
        <v>4594.9096148124509</v>
      </c>
      <c r="K15" s="439">
        <v>3898.5667928689659</v>
      </c>
      <c r="L15" s="439">
        <v>3267.387883602245</v>
      </c>
      <c r="M15" s="439">
        <v>5115.2452594933911</v>
      </c>
      <c r="N15" s="439">
        <v>4081.981184079219</v>
      </c>
      <c r="O15" s="439">
        <v>5835.4452087422114</v>
      </c>
      <c r="Q15" s="438"/>
      <c r="U15" s="440"/>
      <c r="W15" s="441"/>
      <c r="X15" s="441"/>
      <c r="Y15" s="441"/>
      <c r="Z15" s="441"/>
      <c r="AA15" s="441"/>
      <c r="AB15" s="441"/>
      <c r="AC15" s="441"/>
      <c r="AD15" s="441"/>
      <c r="AE15" s="441"/>
    </row>
    <row r="16" spans="1:31" ht="12.75" hidden="1" customHeight="1">
      <c r="A16" s="438">
        <v>1973</v>
      </c>
      <c r="B16" s="439">
        <v>5690.1875012082292</v>
      </c>
      <c r="C16" s="439">
        <v>5076.9097166596848</v>
      </c>
      <c r="D16" s="439">
        <v>5604.9530164910184</v>
      </c>
      <c r="E16" s="439">
        <v>5334.1307466275039</v>
      </c>
      <c r="F16" s="439">
        <v>4401.492415704558</v>
      </c>
      <c r="G16" s="439">
        <v>4702.8638147223337</v>
      </c>
      <c r="H16" s="439">
        <v>4836.8499397751921</v>
      </c>
      <c r="I16" s="439">
        <v>4350.408481636533</v>
      </c>
      <c r="J16" s="439">
        <v>5088.7171921666813</v>
      </c>
      <c r="K16" s="439">
        <v>4269.4636363453574</v>
      </c>
      <c r="L16" s="439">
        <v>3683.6437379802442</v>
      </c>
      <c r="M16" s="439">
        <v>5604.1956534685924</v>
      </c>
      <c r="N16" s="439">
        <v>4604.8333552351232</v>
      </c>
      <c r="O16" s="439">
        <v>6460.8212740458339</v>
      </c>
      <c r="Q16" s="438"/>
      <c r="U16" s="440"/>
      <c r="W16" s="441"/>
      <c r="X16" s="441"/>
      <c r="Y16" s="441"/>
      <c r="Z16" s="441"/>
      <c r="AA16" s="441"/>
      <c r="AB16" s="441"/>
      <c r="AC16" s="441"/>
      <c r="AD16" s="441"/>
      <c r="AE16" s="441"/>
    </row>
    <row r="17" spans="1:31" ht="12.75" hidden="1" customHeight="1">
      <c r="A17" s="438">
        <v>1974</v>
      </c>
      <c r="B17" s="439">
        <v>6133.7018253648184</v>
      </c>
      <c r="C17" s="439">
        <v>5752.928941318426</v>
      </c>
      <c r="D17" s="439">
        <v>6251.8622136767517</v>
      </c>
      <c r="E17" s="439">
        <v>5744.8708389475732</v>
      </c>
      <c r="F17" s="439">
        <v>4930.2839115593524</v>
      </c>
      <c r="G17" s="439">
        <v>5334.6300331167013</v>
      </c>
      <c r="H17" s="439">
        <v>5321.6192084978857</v>
      </c>
      <c r="I17" s="439">
        <v>4973.9344644427902</v>
      </c>
      <c r="J17" s="439">
        <v>5742.3289540876294</v>
      </c>
      <c r="K17" s="439">
        <v>4804.7872857719858</v>
      </c>
      <c r="L17" s="439">
        <v>4203.3331164405936</v>
      </c>
      <c r="M17" s="439">
        <v>6290.3269413428752</v>
      </c>
      <c r="N17" s="439">
        <v>4953.6568902306399</v>
      </c>
      <c r="O17" s="439">
        <v>6946.7690207482074</v>
      </c>
      <c r="Q17" s="438"/>
      <c r="U17" s="440"/>
      <c r="W17" s="441"/>
      <c r="X17" s="441"/>
      <c r="Y17" s="441"/>
      <c r="Z17" s="441"/>
      <c r="AA17" s="441"/>
      <c r="AB17" s="441"/>
      <c r="AC17" s="441"/>
      <c r="AD17" s="441"/>
      <c r="AE17" s="441"/>
    </row>
    <row r="18" spans="1:31" ht="12.75" hidden="1" customHeight="1">
      <c r="A18" s="438">
        <v>1975</v>
      </c>
      <c r="B18" s="439">
        <v>6812.79639058663</v>
      </c>
      <c r="C18" s="439">
        <v>6196.9206766655052</v>
      </c>
      <c r="D18" s="439">
        <v>6867.5899304952791</v>
      </c>
      <c r="E18" s="439">
        <v>6193.5685259118081</v>
      </c>
      <c r="F18" s="439">
        <v>5471.1713261381929</v>
      </c>
      <c r="G18" s="439">
        <v>5746.8930788327434</v>
      </c>
      <c r="H18" s="439">
        <v>5797.0009661689028</v>
      </c>
      <c r="I18" s="439">
        <v>5299.3209236743214</v>
      </c>
      <c r="J18" s="439">
        <v>6239.8416960943723</v>
      </c>
      <c r="K18" s="439">
        <v>5493.6950467478828</v>
      </c>
      <c r="L18" s="439">
        <v>4578.3188541673744</v>
      </c>
      <c r="M18" s="439">
        <v>7038.1953490245778</v>
      </c>
      <c r="N18" s="439">
        <v>5389.6489514085624</v>
      </c>
      <c r="O18" s="439">
        <v>7516.401905723189</v>
      </c>
      <c r="Q18" s="438"/>
      <c r="U18" s="440"/>
      <c r="W18" s="441"/>
      <c r="X18" s="441"/>
      <c r="Y18" s="441"/>
      <c r="Z18" s="441"/>
      <c r="AA18" s="441"/>
      <c r="AB18" s="441"/>
      <c r="AC18" s="441"/>
      <c r="AD18" s="441"/>
      <c r="AE18" s="441"/>
    </row>
    <row r="19" spans="1:31" ht="12.75" hidden="1" customHeight="1">
      <c r="A19" s="438">
        <v>1976</v>
      </c>
      <c r="B19" s="439">
        <v>7279.7112378260663</v>
      </c>
      <c r="C19" s="439">
        <v>6909.8548834514859</v>
      </c>
      <c r="D19" s="439">
        <v>7537.4380454665024</v>
      </c>
      <c r="E19" s="439">
        <v>6928.4549175688844</v>
      </c>
      <c r="F19" s="439">
        <v>5785.1393896603367</v>
      </c>
      <c r="G19" s="439">
        <v>6317.1504848091336</v>
      </c>
      <c r="H19" s="439">
        <v>6461.1013038449128</v>
      </c>
      <c r="I19" s="439">
        <v>5971.2716652795043</v>
      </c>
      <c r="J19" s="439">
        <v>6855.3061180763061</v>
      </c>
      <c r="K19" s="439">
        <v>6114.8575742983057</v>
      </c>
      <c r="L19" s="439">
        <v>4940.9824383478272</v>
      </c>
      <c r="M19" s="439">
        <v>7494.5561548477763</v>
      </c>
      <c r="N19" s="439">
        <v>5849.1512701053634</v>
      </c>
      <c r="O19" s="439">
        <v>8295.3513751455848</v>
      </c>
      <c r="Q19" s="438"/>
      <c r="U19" s="440"/>
      <c r="W19" s="441"/>
      <c r="X19" s="441"/>
      <c r="Y19" s="441"/>
      <c r="Z19" s="441"/>
      <c r="AA19" s="441"/>
      <c r="AB19" s="441"/>
      <c r="AC19" s="441"/>
      <c r="AD19" s="441"/>
      <c r="AE19" s="441"/>
    </row>
    <row r="20" spans="1:31" ht="12.75" hidden="1" customHeight="1">
      <c r="A20" s="438">
        <v>1977</v>
      </c>
      <c r="B20" s="439">
        <v>7615.9788051117466</v>
      </c>
      <c r="C20" s="439">
        <v>7387.6345681028779</v>
      </c>
      <c r="D20" s="439">
        <v>8198.2051047568984</v>
      </c>
      <c r="E20" s="439">
        <v>7491.8879302094674</v>
      </c>
      <c r="F20" s="439">
        <v>6150.7467578926544</v>
      </c>
      <c r="G20" s="439">
        <v>6930.4802027065953</v>
      </c>
      <c r="H20" s="439">
        <v>7116.4170284965521</v>
      </c>
      <c r="I20" s="439">
        <v>6486.570667621947</v>
      </c>
      <c r="J20" s="439">
        <v>7387.452906226189</v>
      </c>
      <c r="K20" s="439">
        <v>6745.0455710945298</v>
      </c>
      <c r="L20" s="439">
        <v>5340.9195940557702</v>
      </c>
      <c r="M20" s="439">
        <v>7816.7148326333554</v>
      </c>
      <c r="N20" s="439">
        <v>6373.5646313834759</v>
      </c>
      <c r="O20" s="439">
        <v>9140.7196909514314</v>
      </c>
      <c r="Q20" s="438"/>
      <c r="U20" s="440"/>
      <c r="W20" s="441"/>
      <c r="X20" s="441"/>
      <c r="Y20" s="441"/>
      <c r="Z20" s="441"/>
      <c r="AA20" s="441"/>
      <c r="AB20" s="441"/>
      <c r="AC20" s="441"/>
      <c r="AD20" s="441"/>
      <c r="AE20" s="441"/>
    </row>
    <row r="21" spans="1:31" ht="12.75" hidden="1" customHeight="1">
      <c r="A21" s="438">
        <v>1978</v>
      </c>
      <c r="B21" s="439">
        <v>8427.2924279672534</v>
      </c>
      <c r="C21" s="439">
        <v>8123.5358960502854</v>
      </c>
      <c r="D21" s="439">
        <v>9029.3856861700024</v>
      </c>
      <c r="E21" s="439">
        <v>8173.6997735854939</v>
      </c>
      <c r="F21" s="439">
        <v>6753.5660235984924</v>
      </c>
      <c r="G21" s="439">
        <v>7677.0769097295124</v>
      </c>
      <c r="H21" s="439">
        <v>7852.6993217209019</v>
      </c>
      <c r="I21" s="439">
        <v>7140.6817754229432</v>
      </c>
      <c r="J21" s="439">
        <v>8041.3742401655472</v>
      </c>
      <c r="K21" s="439">
        <v>7466.4844198434121</v>
      </c>
      <c r="L21" s="439">
        <v>5734.1132187623016</v>
      </c>
      <c r="M21" s="439">
        <v>8490.5104827678642</v>
      </c>
      <c r="N21" s="439">
        <v>7042.9033044809194</v>
      </c>
      <c r="O21" s="439">
        <v>10223.286274474571</v>
      </c>
      <c r="Q21" s="438"/>
      <c r="U21" s="440"/>
      <c r="W21" s="441"/>
      <c r="X21" s="441"/>
      <c r="Y21" s="441"/>
      <c r="Z21" s="441"/>
      <c r="AA21" s="441"/>
      <c r="AB21" s="441"/>
      <c r="AC21" s="441"/>
      <c r="AD21" s="441"/>
      <c r="AE21" s="441"/>
    </row>
    <row r="22" spans="1:31" ht="12.75" hidden="1" customHeight="1">
      <c r="A22" s="438">
        <v>1979</v>
      </c>
      <c r="B22" s="439">
        <v>9327.4501282915135</v>
      </c>
      <c r="C22" s="439">
        <v>9001.1277059703298</v>
      </c>
      <c r="D22" s="439">
        <v>10055.160741475211</v>
      </c>
      <c r="E22" s="439">
        <v>9182.2740559266222</v>
      </c>
      <c r="F22" s="439">
        <v>7819.7169905550818</v>
      </c>
      <c r="G22" s="439">
        <v>8579.5670895423827</v>
      </c>
      <c r="H22" s="439">
        <v>8858.6691265909594</v>
      </c>
      <c r="I22" s="439">
        <v>8173.979590843509</v>
      </c>
      <c r="J22" s="439">
        <v>8828.4604679527329</v>
      </c>
      <c r="K22" s="439">
        <v>8413.0949469072002</v>
      </c>
      <c r="L22" s="439">
        <v>6159.9656651621381</v>
      </c>
      <c r="M22" s="439">
        <v>9526.7847266265853</v>
      </c>
      <c r="N22" s="439">
        <v>7827.1288795246564</v>
      </c>
      <c r="O22" s="439">
        <v>11299.12130285288</v>
      </c>
      <c r="Q22" s="438"/>
      <c r="U22" s="440"/>
      <c r="W22" s="441"/>
      <c r="X22" s="441"/>
      <c r="Y22" s="441"/>
      <c r="Z22" s="441"/>
      <c r="AA22" s="441"/>
      <c r="AB22" s="441"/>
      <c r="AC22" s="441"/>
      <c r="AD22" s="441"/>
      <c r="AE22" s="441"/>
    </row>
    <row r="23" spans="1:31" ht="18" customHeight="1">
      <c r="A23" s="438">
        <v>1980</v>
      </c>
      <c r="B23" s="439">
        <v>10361.118882733759</v>
      </c>
      <c r="C23" s="439">
        <v>10225.61714454494</v>
      </c>
      <c r="D23" s="439">
        <v>11065.847136569901</v>
      </c>
      <c r="E23" s="439">
        <v>9959.1699434457059</v>
      </c>
      <c r="F23" s="439">
        <v>8962.6136938491545</v>
      </c>
      <c r="G23" s="439">
        <v>9487.2899740215962</v>
      </c>
      <c r="H23" s="439">
        <v>9777.850714213886</v>
      </c>
      <c r="I23" s="439">
        <v>9206.3878672757837</v>
      </c>
      <c r="J23" s="439">
        <v>9866.6554283073965</v>
      </c>
      <c r="K23" s="439">
        <v>9563.347447896047</v>
      </c>
      <c r="L23" s="439">
        <v>6796.5894819290797</v>
      </c>
      <c r="M23" s="439">
        <v>10551.993429234661</v>
      </c>
      <c r="N23" s="439">
        <v>8349.3357378103356</v>
      </c>
      <c r="O23" s="439">
        <v>12152.762530409351</v>
      </c>
      <c r="Q23" s="438"/>
      <c r="R23" s="442"/>
      <c r="S23" s="442"/>
      <c r="T23" s="442"/>
      <c r="U23" s="442"/>
      <c r="V23" s="442"/>
      <c r="W23" s="442"/>
      <c r="X23" s="442"/>
      <c r="Y23" s="442"/>
      <c r="Z23" s="442"/>
      <c r="AA23" s="442"/>
      <c r="AB23" s="442"/>
      <c r="AC23" s="442"/>
      <c r="AD23" s="442"/>
      <c r="AE23" s="442"/>
    </row>
    <row r="24" spans="1:31" ht="18" customHeight="1">
      <c r="A24" s="438">
        <v>1981</v>
      </c>
      <c r="B24" s="439">
        <v>11682.8173128985</v>
      </c>
      <c r="C24" s="439">
        <v>11153.753098374211</v>
      </c>
      <c r="D24" s="439">
        <v>12373.244235662751</v>
      </c>
      <c r="E24" s="439">
        <v>10800.05057166161</v>
      </c>
      <c r="F24" s="439">
        <v>9887.641237148764</v>
      </c>
      <c r="G24" s="439">
        <v>10439.76726390351</v>
      </c>
      <c r="H24" s="439">
        <v>10734.961699771729</v>
      </c>
      <c r="I24" s="439">
        <v>10140.39375128424</v>
      </c>
      <c r="J24" s="439">
        <v>10632.295988604321</v>
      </c>
      <c r="K24" s="439">
        <v>10585.129329117201</v>
      </c>
      <c r="L24" s="439">
        <v>7378.2109798333659</v>
      </c>
      <c r="M24" s="439">
        <v>11503.887976141819</v>
      </c>
      <c r="N24" s="439">
        <v>9016.3402700533206</v>
      </c>
      <c r="O24" s="439">
        <v>13494.31324127856</v>
      </c>
      <c r="Q24" s="438"/>
      <c r="R24" s="442"/>
      <c r="S24" s="442"/>
      <c r="T24" s="442"/>
      <c r="U24" s="442"/>
      <c r="V24" s="442"/>
      <c r="W24" s="442"/>
      <c r="X24" s="442"/>
      <c r="Y24" s="442"/>
      <c r="Z24" s="442"/>
      <c r="AA24" s="442"/>
      <c r="AB24" s="442"/>
      <c r="AC24" s="442"/>
      <c r="AD24" s="442"/>
      <c r="AE24" s="442"/>
    </row>
    <row r="25" spans="1:31" ht="18" customHeight="1">
      <c r="A25" s="438">
        <v>1982</v>
      </c>
      <c r="B25" s="439">
        <v>11733.78203655956</v>
      </c>
      <c r="C25" s="439">
        <v>11906.147104382429</v>
      </c>
      <c r="D25" s="439">
        <v>12601.011794319171</v>
      </c>
      <c r="E25" s="439">
        <v>11892.91058699013</v>
      </c>
      <c r="F25" s="439">
        <v>10748.766284607709</v>
      </c>
      <c r="G25" s="439">
        <v>11286.999870467191</v>
      </c>
      <c r="H25" s="439">
        <v>11356.068598170599</v>
      </c>
      <c r="I25" s="439">
        <v>10796.375484752511</v>
      </c>
      <c r="J25" s="439">
        <v>11089.543487569281</v>
      </c>
      <c r="K25" s="439">
        <v>11203.10894929787</v>
      </c>
      <c r="L25" s="439">
        <v>7882.917418278219</v>
      </c>
      <c r="M25" s="439">
        <v>12343.836427459461</v>
      </c>
      <c r="N25" s="439">
        <v>9787.8373922553583</v>
      </c>
      <c r="O25" s="439">
        <v>13899.439319949361</v>
      </c>
      <c r="Q25" s="438"/>
      <c r="R25" s="442"/>
      <c r="S25" s="442"/>
      <c r="T25" s="442"/>
      <c r="U25" s="442"/>
      <c r="V25" s="442"/>
      <c r="W25" s="442"/>
      <c r="X25" s="442"/>
      <c r="Y25" s="442"/>
      <c r="Z25" s="442"/>
      <c r="AA25" s="442"/>
      <c r="AB25" s="442"/>
      <c r="AC25" s="442"/>
      <c r="AD25" s="442"/>
      <c r="AE25" s="442"/>
    </row>
    <row r="26" spans="1:31" ht="18" customHeight="1">
      <c r="A26" s="438">
        <v>1983</v>
      </c>
      <c r="B26" s="439">
        <v>12514.61162441554</v>
      </c>
      <c r="C26" s="439">
        <v>12418.267816530049</v>
      </c>
      <c r="D26" s="439">
        <v>13323.17212217302</v>
      </c>
      <c r="E26" s="439">
        <v>12701.17661378563</v>
      </c>
      <c r="F26" s="439">
        <v>11442.28344731877</v>
      </c>
      <c r="G26" s="439">
        <v>11837.29704609182</v>
      </c>
      <c r="H26" s="439">
        <v>12023.63244419872</v>
      </c>
      <c r="I26" s="439">
        <v>11350.5668016987</v>
      </c>
      <c r="J26" s="439">
        <v>11721.01023784461</v>
      </c>
      <c r="K26" s="439">
        <v>12058.557722989301</v>
      </c>
      <c r="L26" s="439">
        <v>8300.6618100008036</v>
      </c>
      <c r="M26" s="439">
        <v>13056.8588708813</v>
      </c>
      <c r="N26" s="439">
        <v>10545.925436418631</v>
      </c>
      <c r="O26" s="439">
        <v>14965.45514289494</v>
      </c>
      <c r="Q26" s="438"/>
      <c r="R26" s="442"/>
      <c r="S26" s="442"/>
      <c r="T26" s="442"/>
      <c r="U26" s="442"/>
      <c r="V26" s="442"/>
      <c r="W26" s="442"/>
      <c r="X26" s="442"/>
      <c r="Y26" s="442"/>
      <c r="Z26" s="442"/>
      <c r="AA26" s="442"/>
      <c r="AB26" s="442"/>
      <c r="AC26" s="442"/>
      <c r="AD26" s="442"/>
      <c r="AE26" s="442"/>
    </row>
    <row r="27" spans="1:31" ht="18" customHeight="1">
      <c r="A27" s="438">
        <v>1984</v>
      </c>
      <c r="B27" s="439">
        <v>13333.878074601709</v>
      </c>
      <c r="C27" s="439">
        <v>13201.05340852691</v>
      </c>
      <c r="D27" s="439">
        <v>14489.821461768919</v>
      </c>
      <c r="E27" s="439">
        <v>13735.145182958149</v>
      </c>
      <c r="F27" s="439">
        <v>12176.272815183011</v>
      </c>
      <c r="G27" s="439">
        <v>12384.10973027308</v>
      </c>
      <c r="H27" s="439">
        <v>12872.800119747581</v>
      </c>
      <c r="I27" s="439">
        <v>12154.00829037704</v>
      </c>
      <c r="J27" s="439">
        <v>12485.708948044899</v>
      </c>
      <c r="K27" s="439">
        <v>13210.41984281417</v>
      </c>
      <c r="L27" s="439">
        <v>8730.3546293786167</v>
      </c>
      <c r="M27" s="439">
        <v>14116.153643109839</v>
      </c>
      <c r="N27" s="439">
        <v>11217.93552378674</v>
      </c>
      <c r="O27" s="439">
        <v>16499.572747193241</v>
      </c>
      <c r="Q27" s="438"/>
      <c r="R27" s="442"/>
      <c r="S27" s="442"/>
      <c r="T27" s="442"/>
      <c r="U27" s="442"/>
      <c r="V27" s="442"/>
      <c r="W27" s="442"/>
      <c r="X27" s="442"/>
      <c r="Y27" s="442"/>
      <c r="Z27" s="442"/>
      <c r="AA27" s="442"/>
      <c r="AB27" s="442"/>
      <c r="AC27" s="442"/>
      <c r="AD27" s="442"/>
      <c r="AE27" s="442"/>
    </row>
    <row r="28" spans="1:31" ht="18" customHeight="1">
      <c r="A28" s="438">
        <v>1985</v>
      </c>
      <c r="B28" s="439">
        <v>14210.11238904618</v>
      </c>
      <c r="C28" s="439">
        <v>13826.17685157605</v>
      </c>
      <c r="D28" s="439">
        <v>15503.86132436805</v>
      </c>
      <c r="E28" s="439">
        <v>14718.55959854003</v>
      </c>
      <c r="F28" s="439">
        <v>12909.541719135999</v>
      </c>
      <c r="G28" s="439">
        <v>12890.0887457645</v>
      </c>
      <c r="H28" s="439">
        <v>13605.923402813751</v>
      </c>
      <c r="I28" s="439">
        <v>12871.9780045809</v>
      </c>
      <c r="J28" s="439">
        <v>13139.85079613018</v>
      </c>
      <c r="K28" s="439">
        <v>14297.912815119411</v>
      </c>
      <c r="L28" s="439">
        <v>9172.0906594255484</v>
      </c>
      <c r="M28" s="439">
        <v>14844.208460298691</v>
      </c>
      <c r="N28" s="439">
        <v>11948.78915399636</v>
      </c>
      <c r="O28" s="439">
        <v>17545.889830863791</v>
      </c>
      <c r="Q28" s="438"/>
      <c r="R28" s="442"/>
      <c r="S28" s="442"/>
      <c r="T28" s="442"/>
      <c r="U28" s="442"/>
      <c r="V28" s="442"/>
      <c r="W28" s="442"/>
      <c r="X28" s="442"/>
      <c r="Y28" s="442"/>
      <c r="Z28" s="442"/>
      <c r="AA28" s="442"/>
      <c r="AB28" s="442"/>
      <c r="AC28" s="442"/>
      <c r="AD28" s="442"/>
      <c r="AE28" s="442"/>
    </row>
    <row r="29" spans="1:31" ht="18" customHeight="1">
      <c r="A29" s="438">
        <v>1986</v>
      </c>
      <c r="B29" s="439">
        <v>14771.14804218194</v>
      </c>
      <c r="C29" s="439">
        <v>14389.85271605522</v>
      </c>
      <c r="D29" s="439">
        <v>16073.42327981342</v>
      </c>
      <c r="E29" s="439">
        <v>15770.589284526801</v>
      </c>
      <c r="F29" s="439">
        <v>13502.133219842961</v>
      </c>
      <c r="G29" s="439">
        <v>13398.719168542109</v>
      </c>
      <c r="H29" s="439">
        <v>14224.08639180964</v>
      </c>
      <c r="I29" s="439">
        <v>13535.221871467151</v>
      </c>
      <c r="J29" s="439">
        <v>13732.965112717549</v>
      </c>
      <c r="K29" s="439">
        <v>15156.49926424532</v>
      </c>
      <c r="L29" s="439">
        <v>9652.7110412726197</v>
      </c>
      <c r="M29" s="439">
        <v>15578.69439550196</v>
      </c>
      <c r="N29" s="439">
        <v>12677.02246050846</v>
      </c>
      <c r="O29" s="439">
        <v>18385.178845203031</v>
      </c>
      <c r="Q29" s="438"/>
      <c r="R29" s="442"/>
      <c r="S29" s="442"/>
      <c r="T29" s="442"/>
      <c r="U29" s="442"/>
      <c r="V29" s="442"/>
      <c r="W29" s="442"/>
      <c r="X29" s="442"/>
      <c r="Y29" s="442"/>
      <c r="Z29" s="442"/>
      <c r="AA29" s="442"/>
      <c r="AB29" s="442"/>
      <c r="AC29" s="442"/>
      <c r="AD29" s="442"/>
      <c r="AE29" s="442"/>
    </row>
    <row r="30" spans="1:31" ht="18" customHeight="1">
      <c r="A30" s="438">
        <v>1987</v>
      </c>
      <c r="B30" s="439">
        <v>15926.947964454381</v>
      </c>
      <c r="C30" s="439">
        <v>15136.74407468794</v>
      </c>
      <c r="D30" s="439">
        <v>17022.746290475239</v>
      </c>
      <c r="E30" s="439">
        <v>16258.04885782901</v>
      </c>
      <c r="F30" s="439">
        <v>14342.60828436902</v>
      </c>
      <c r="G30" s="439">
        <v>14016.086434477969</v>
      </c>
      <c r="H30" s="439">
        <v>14841.286823301891</v>
      </c>
      <c r="I30" s="439">
        <v>14375.53469968673</v>
      </c>
      <c r="J30" s="439">
        <v>14313.49960027522</v>
      </c>
      <c r="K30" s="439">
        <v>15802.96396910674</v>
      </c>
      <c r="L30" s="439">
        <v>10461.233982140589</v>
      </c>
      <c r="M30" s="439">
        <v>16541.59914265788</v>
      </c>
      <c r="N30" s="439">
        <v>13615.37947895294</v>
      </c>
      <c r="O30" s="439">
        <v>19349.950379463269</v>
      </c>
      <c r="Q30" s="438"/>
      <c r="R30" s="442"/>
      <c r="S30" s="442"/>
      <c r="T30" s="442"/>
      <c r="U30" s="442"/>
      <c r="V30" s="442"/>
      <c r="W30" s="442"/>
      <c r="X30" s="442"/>
      <c r="Y30" s="442"/>
      <c r="Z30" s="442"/>
      <c r="AA30" s="442"/>
      <c r="AB30" s="442"/>
      <c r="AC30" s="442"/>
      <c r="AD30" s="442"/>
      <c r="AE30" s="442"/>
    </row>
    <row r="31" spans="1:31" ht="18" customHeight="1">
      <c r="A31" s="438">
        <v>1988</v>
      </c>
      <c r="B31" s="439">
        <v>16871.70470356767</v>
      </c>
      <c r="C31" s="439">
        <v>16343.062227893321</v>
      </c>
      <c r="D31" s="439">
        <v>18248.772660061069</v>
      </c>
      <c r="E31" s="439">
        <v>16785.947321166579</v>
      </c>
      <c r="F31" s="439">
        <v>15567.90487120334</v>
      </c>
      <c r="G31" s="439">
        <v>15120.30044001581</v>
      </c>
      <c r="H31" s="439">
        <v>15842.33888687294</v>
      </c>
      <c r="I31" s="439">
        <v>15488.508960159599</v>
      </c>
      <c r="J31" s="439">
        <v>15217.98172012388</v>
      </c>
      <c r="K31" s="439">
        <v>16235.38067890122</v>
      </c>
      <c r="L31" s="439">
        <v>11349.04127988342</v>
      </c>
      <c r="M31" s="439">
        <v>17496.001015800499</v>
      </c>
      <c r="N31" s="439">
        <v>14765.476929149139</v>
      </c>
      <c r="O31" s="439">
        <v>20650.776745381761</v>
      </c>
      <c r="Q31" s="438"/>
      <c r="R31" s="442"/>
      <c r="S31" s="442"/>
      <c r="T31" s="442"/>
      <c r="U31" s="442"/>
      <c r="V31" s="442"/>
      <c r="W31" s="442"/>
      <c r="X31" s="442"/>
      <c r="Y31" s="442"/>
      <c r="Z31" s="442"/>
      <c r="AA31" s="442"/>
      <c r="AB31" s="442"/>
      <c r="AC31" s="442"/>
      <c r="AD31" s="442"/>
      <c r="AE31" s="442"/>
    </row>
    <row r="32" spans="1:31" ht="18" customHeight="1">
      <c r="A32" s="438">
        <v>1989</v>
      </c>
      <c r="B32" s="439">
        <v>17605.912274507249</v>
      </c>
      <c r="C32" s="439">
        <v>17486.93849875579</v>
      </c>
      <c r="D32" s="439">
        <v>19090.451956008648</v>
      </c>
      <c r="E32" s="439">
        <v>17514.69976989663</v>
      </c>
      <c r="F32" s="439">
        <v>16913.445836516428</v>
      </c>
      <c r="G32" s="439">
        <v>16268.378629669891</v>
      </c>
      <c r="H32" s="439">
        <v>16961.030208774551</v>
      </c>
      <c r="I32" s="439">
        <v>16607.363501335851</v>
      </c>
      <c r="J32" s="439">
        <v>16396.958145832199</v>
      </c>
      <c r="K32" s="439">
        <v>16945.91013553071</v>
      </c>
      <c r="L32" s="439">
        <v>12323.58697948088</v>
      </c>
      <c r="M32" s="439">
        <v>18541.818756210789</v>
      </c>
      <c r="N32" s="439">
        <v>15630.4041314856</v>
      </c>
      <c r="O32" s="439">
        <v>21988.220884686751</v>
      </c>
      <c r="Q32" s="438"/>
      <c r="R32" s="442"/>
      <c r="S32" s="442"/>
      <c r="T32" s="442"/>
      <c r="U32" s="442"/>
      <c r="V32" s="442"/>
      <c r="W32" s="442"/>
      <c r="X32" s="442"/>
      <c r="Y32" s="442"/>
      <c r="Z32" s="442"/>
      <c r="AA32" s="442"/>
      <c r="AB32" s="442"/>
      <c r="AC32" s="442"/>
      <c r="AD32" s="442"/>
      <c r="AE32" s="442"/>
    </row>
    <row r="33" spans="1:31" ht="18" customHeight="1">
      <c r="A33" s="438">
        <v>1990</v>
      </c>
      <c r="B33" s="439">
        <v>17708.06189398198</v>
      </c>
      <c r="C33" s="439">
        <v>18680.154564003631</v>
      </c>
      <c r="D33" s="439">
        <v>19569.42879370783</v>
      </c>
      <c r="E33" s="439">
        <v>18455.418125478711</v>
      </c>
      <c r="F33" s="439">
        <v>17582.57682419827</v>
      </c>
      <c r="G33" s="439">
        <v>17266.292176536321</v>
      </c>
      <c r="H33" s="439">
        <v>18381.941083806589</v>
      </c>
      <c r="I33" s="439">
        <v>17588.699741161039</v>
      </c>
      <c r="J33" s="439">
        <v>17623.356878800409</v>
      </c>
      <c r="K33" s="439">
        <v>17881.031430434279</v>
      </c>
      <c r="L33" s="439">
        <v>13263.82367843793</v>
      </c>
      <c r="M33" s="439">
        <v>19301.183567262149</v>
      </c>
      <c r="N33" s="439">
        <v>16315.119678234891</v>
      </c>
      <c r="O33" s="439">
        <v>23002.54615658263</v>
      </c>
      <c r="Q33" s="438"/>
      <c r="R33" s="442"/>
      <c r="S33" s="442"/>
      <c r="T33" s="442"/>
      <c r="U33" s="442"/>
      <c r="V33" s="442"/>
      <c r="W33" s="442"/>
      <c r="X33" s="442"/>
      <c r="Y33" s="442"/>
      <c r="Z33" s="442"/>
      <c r="AA33" s="442"/>
      <c r="AB33" s="442"/>
      <c r="AC33" s="442"/>
      <c r="AD33" s="442"/>
      <c r="AE33" s="442"/>
    </row>
    <row r="34" spans="1:31" ht="18" customHeight="1">
      <c r="A34" s="438">
        <v>1991</v>
      </c>
      <c r="B34" s="439">
        <v>18087.68745669222</v>
      </c>
      <c r="C34" s="439">
        <v>19622.18627695382</v>
      </c>
      <c r="D34" s="439">
        <v>19594.26169826385</v>
      </c>
      <c r="E34" s="439">
        <v>19335.65736080613</v>
      </c>
      <c r="F34" s="439">
        <v>17015.648491385378</v>
      </c>
      <c r="G34" s="439">
        <v>17994.707363369071</v>
      </c>
      <c r="H34" s="439">
        <v>19850.853973830541</v>
      </c>
      <c r="I34" s="439">
        <v>18473.26952579409</v>
      </c>
      <c r="J34" s="439">
        <v>18543.149615222479</v>
      </c>
      <c r="K34" s="439">
        <v>18995.74492537426</v>
      </c>
      <c r="L34" s="439">
        <v>14058.807868633519</v>
      </c>
      <c r="M34" s="439">
        <v>19632.594485238351</v>
      </c>
      <c r="N34" s="439">
        <v>16599.725308427351</v>
      </c>
      <c r="O34" s="439">
        <v>23441.801759160651</v>
      </c>
      <c r="Q34" s="438"/>
      <c r="R34" s="442"/>
      <c r="S34" s="442"/>
      <c r="T34" s="442"/>
      <c r="U34" s="442"/>
      <c r="V34" s="442"/>
      <c r="W34" s="442"/>
      <c r="X34" s="442"/>
      <c r="Y34" s="442"/>
      <c r="Z34" s="442"/>
      <c r="AA34" s="442"/>
      <c r="AB34" s="442"/>
      <c r="AC34" s="442"/>
      <c r="AD34" s="442"/>
      <c r="AE34" s="442"/>
    </row>
    <row r="35" spans="1:31" ht="18" customHeight="1">
      <c r="A35" s="438">
        <v>1992</v>
      </c>
      <c r="B35" s="439">
        <v>19083.909720632899</v>
      </c>
      <c r="C35" s="439">
        <v>20312.264523203659</v>
      </c>
      <c r="D35" s="439">
        <v>19996.883103547429</v>
      </c>
      <c r="E35" s="439">
        <v>20088.12783565883</v>
      </c>
      <c r="F35" s="439">
        <v>16718.705887818269</v>
      </c>
      <c r="G35" s="439">
        <v>18565.61688096348</v>
      </c>
      <c r="H35" s="439">
        <v>20617.218383372609</v>
      </c>
      <c r="I35" s="439">
        <v>19050.7547057187</v>
      </c>
      <c r="J35" s="439">
        <v>19162.257402437968</v>
      </c>
      <c r="K35" s="439">
        <v>20019.103914976029</v>
      </c>
      <c r="L35" s="439">
        <v>14492.41645044888</v>
      </c>
      <c r="M35" s="439">
        <v>19740.656253836962</v>
      </c>
      <c r="N35" s="439">
        <v>16975.573359686929</v>
      </c>
      <c r="O35" s="439">
        <v>24487.976895711541</v>
      </c>
      <c r="Q35" s="438"/>
      <c r="R35" s="442"/>
      <c r="S35" s="442"/>
      <c r="T35" s="442"/>
      <c r="U35" s="442"/>
      <c r="V35" s="442"/>
      <c r="W35" s="442"/>
      <c r="X35" s="442"/>
      <c r="Y35" s="442"/>
      <c r="Z35" s="442"/>
      <c r="AA35" s="442"/>
      <c r="AB35" s="442"/>
      <c r="AC35" s="442"/>
      <c r="AD35" s="442"/>
      <c r="AE35" s="442"/>
    </row>
    <row r="36" spans="1:31" ht="18" customHeight="1">
      <c r="A36" s="438">
        <v>1993</v>
      </c>
      <c r="B36" s="439">
        <v>19971.585832744469</v>
      </c>
      <c r="C36" s="439">
        <v>20478.991349676438</v>
      </c>
      <c r="D36" s="439">
        <v>20685.179925842731</v>
      </c>
      <c r="E36" s="439">
        <v>20439.550114175971</v>
      </c>
      <c r="F36" s="439">
        <v>16868.405703212218</v>
      </c>
      <c r="G36" s="439">
        <v>18803.49850013763</v>
      </c>
      <c r="H36" s="439">
        <v>20750.161753938821</v>
      </c>
      <c r="I36" s="439">
        <v>19284.242843442149</v>
      </c>
      <c r="J36" s="439">
        <v>19689.1042613973</v>
      </c>
      <c r="K36" s="439">
        <v>20901.861295568739</v>
      </c>
      <c r="L36" s="439">
        <v>14625.799442123271</v>
      </c>
      <c r="M36" s="439">
        <v>19641.29533640718</v>
      </c>
      <c r="N36" s="439">
        <v>17694.096117962581</v>
      </c>
      <c r="O36" s="439">
        <v>25412.053080889189</v>
      </c>
      <c r="Q36" s="438"/>
      <c r="R36" s="442"/>
      <c r="S36" s="442"/>
      <c r="T36" s="442"/>
      <c r="U36" s="442"/>
      <c r="V36" s="442"/>
      <c r="W36" s="442"/>
      <c r="X36" s="442"/>
      <c r="Y36" s="442"/>
      <c r="Z36" s="442"/>
      <c r="AA36" s="442"/>
      <c r="AB36" s="442"/>
      <c r="AC36" s="442"/>
      <c r="AD36" s="442"/>
      <c r="AE36" s="442"/>
    </row>
    <row r="37" spans="1:31" ht="18" customHeight="1">
      <c r="A37" s="438">
        <v>1994</v>
      </c>
      <c r="B37" s="439">
        <v>21073.979961118279</v>
      </c>
      <c r="C37" s="439">
        <v>21518.047953951522</v>
      </c>
      <c r="D37" s="439">
        <v>21891.34097301737</v>
      </c>
      <c r="E37" s="439">
        <v>21948.197937282988</v>
      </c>
      <c r="F37" s="439">
        <v>17763.171354344919</v>
      </c>
      <c r="G37" s="439">
        <v>19514.433361025149</v>
      </c>
      <c r="H37" s="439">
        <v>21682.205591547841</v>
      </c>
      <c r="I37" s="439">
        <v>20107.18844182149</v>
      </c>
      <c r="J37" s="439">
        <v>20573.727948705538</v>
      </c>
      <c r="K37" s="439">
        <v>22287.78666394942</v>
      </c>
      <c r="L37" s="439">
        <v>15260.23684803485</v>
      </c>
      <c r="M37" s="439">
        <v>20709.5113636274</v>
      </c>
      <c r="N37" s="439">
        <v>18789.235616792299</v>
      </c>
      <c r="O37" s="439">
        <v>26685.771763678811</v>
      </c>
      <c r="Q37" s="438"/>
      <c r="R37" s="442"/>
      <c r="S37" s="442"/>
      <c r="T37" s="442"/>
      <c r="U37" s="442"/>
      <c r="V37" s="442"/>
      <c r="W37" s="442"/>
      <c r="X37" s="442"/>
      <c r="Y37" s="442"/>
      <c r="Z37" s="442"/>
      <c r="AA37" s="442"/>
      <c r="AB37" s="442"/>
      <c r="AC37" s="442"/>
      <c r="AD37" s="442"/>
      <c r="AE37" s="442"/>
    </row>
    <row r="38" spans="1:31" ht="18" customHeight="1">
      <c r="A38" s="438">
        <v>1995</v>
      </c>
      <c r="B38" s="439">
        <v>22115.00823207818</v>
      </c>
      <c r="C38" s="439">
        <v>22441.72457797797</v>
      </c>
      <c r="D38" s="439">
        <v>22736.615635163122</v>
      </c>
      <c r="E38" s="439">
        <v>22984.347007236462</v>
      </c>
      <c r="F38" s="439">
        <v>18780.27578660164</v>
      </c>
      <c r="G38" s="439">
        <v>20241.12089862422</v>
      </c>
      <c r="H38" s="439">
        <v>22484.50803406812</v>
      </c>
      <c r="I38" s="439">
        <v>21104.261600569149</v>
      </c>
      <c r="J38" s="439">
        <v>21544.328514184501</v>
      </c>
      <c r="K38" s="439">
        <v>23588.419200827338</v>
      </c>
      <c r="L38" s="439">
        <v>15983.253767079241</v>
      </c>
      <c r="M38" s="439">
        <v>21857.272906495949</v>
      </c>
      <c r="N38" s="439">
        <v>19708.967878108779</v>
      </c>
      <c r="O38" s="439">
        <v>27605.518627995261</v>
      </c>
      <c r="Q38" s="438"/>
      <c r="R38" s="442"/>
      <c r="S38" s="442"/>
      <c r="T38" s="442"/>
      <c r="U38" s="442"/>
      <c r="V38" s="442"/>
      <c r="W38" s="442"/>
      <c r="X38" s="442"/>
      <c r="Y38" s="442"/>
      <c r="Z38" s="442"/>
      <c r="AA38" s="442"/>
      <c r="AB38" s="442"/>
      <c r="AC38" s="442"/>
      <c r="AD38" s="442"/>
      <c r="AE38" s="442"/>
    </row>
    <row r="39" spans="1:31" ht="18" customHeight="1">
      <c r="A39" s="438">
        <v>1996</v>
      </c>
      <c r="B39" s="439">
        <v>22955.258880424179</v>
      </c>
      <c r="C39" s="439">
        <v>22794.69344714519</v>
      </c>
      <c r="D39" s="439">
        <v>23301.62608815806</v>
      </c>
      <c r="E39" s="439">
        <v>24049.186488421929</v>
      </c>
      <c r="F39" s="439">
        <v>19241.866160768539</v>
      </c>
      <c r="G39" s="439">
        <v>20793.876929364131</v>
      </c>
      <c r="H39" s="439">
        <v>23053.915706128631</v>
      </c>
      <c r="I39" s="439">
        <v>21799.837960118821</v>
      </c>
      <c r="J39" s="439">
        <v>22639.20523479758</v>
      </c>
      <c r="K39" s="439">
        <v>26039.279473825889</v>
      </c>
      <c r="L39" s="439">
        <v>16702.672178628309</v>
      </c>
      <c r="M39" s="439">
        <v>22651.94578507412</v>
      </c>
      <c r="N39" s="439">
        <v>20936.840584055921</v>
      </c>
      <c r="O39" s="439">
        <v>28859.829300666632</v>
      </c>
      <c r="Q39" s="438"/>
      <c r="R39" s="442"/>
      <c r="S39" s="442"/>
      <c r="T39" s="442"/>
      <c r="U39" s="442"/>
      <c r="V39" s="442"/>
      <c r="W39" s="442"/>
      <c r="X39" s="442"/>
      <c r="Y39" s="442"/>
      <c r="Z39" s="442"/>
      <c r="AA39" s="442"/>
      <c r="AB39" s="442"/>
      <c r="AC39" s="442"/>
      <c r="AD39" s="442"/>
      <c r="AE39" s="442"/>
    </row>
    <row r="40" spans="1:31" ht="18" customHeight="1">
      <c r="A40" s="438">
        <v>1997</v>
      </c>
      <c r="B40" s="439">
        <v>24169.779257296472</v>
      </c>
      <c r="C40" s="439">
        <v>23824.583490674169</v>
      </c>
      <c r="D40" s="439">
        <v>24472.56486871489</v>
      </c>
      <c r="E40" s="439">
        <v>25256.217662034171</v>
      </c>
      <c r="F40" s="439">
        <v>20931.732048125679</v>
      </c>
      <c r="G40" s="439">
        <v>21700.185575313601</v>
      </c>
      <c r="H40" s="439">
        <v>23576.28667364817</v>
      </c>
      <c r="I40" s="439">
        <v>22579.837593724689</v>
      </c>
      <c r="J40" s="439">
        <v>24092.599060543911</v>
      </c>
      <c r="K40" s="439">
        <v>27958.766788299319</v>
      </c>
      <c r="L40" s="439">
        <v>17693.50908867599</v>
      </c>
      <c r="M40" s="439">
        <v>23488.355416015958</v>
      </c>
      <c r="N40" s="439">
        <v>22419.39146456643</v>
      </c>
      <c r="O40" s="439">
        <v>30330.30722675283</v>
      </c>
      <c r="Q40" s="438"/>
      <c r="R40" s="442"/>
      <c r="S40" s="442"/>
      <c r="T40" s="442"/>
      <c r="U40" s="442"/>
      <c r="V40" s="442"/>
      <c r="W40" s="442"/>
      <c r="X40" s="442"/>
      <c r="Y40" s="442"/>
      <c r="Z40" s="442"/>
      <c r="AA40" s="442"/>
      <c r="AB40" s="442"/>
      <c r="AC40" s="442"/>
      <c r="AD40" s="442"/>
      <c r="AE40" s="442"/>
    </row>
    <row r="41" spans="1:31" ht="18" customHeight="1">
      <c r="A41" s="438">
        <v>1998</v>
      </c>
      <c r="B41" s="439">
        <v>25436.47312422713</v>
      </c>
      <c r="C41" s="439">
        <v>24347.667498716211</v>
      </c>
      <c r="D41" s="439">
        <v>25550.551805119001</v>
      </c>
      <c r="E41" s="439">
        <v>26138.742347263789</v>
      </c>
      <c r="F41" s="439">
        <v>22550.965600043852</v>
      </c>
      <c r="G41" s="439">
        <v>22749.742027879231</v>
      </c>
      <c r="H41" s="439">
        <v>24249.325589514508</v>
      </c>
      <c r="I41" s="439">
        <v>23725.07728019077</v>
      </c>
      <c r="J41" s="439">
        <v>25478.328042229041</v>
      </c>
      <c r="K41" s="439">
        <v>27413.372614685351</v>
      </c>
      <c r="L41" s="439">
        <v>18890.326570290272</v>
      </c>
      <c r="M41" s="439">
        <v>24417.773811451501</v>
      </c>
      <c r="N41" s="439">
        <v>23304.1854279336</v>
      </c>
      <c r="O41" s="439">
        <v>31652.62860577794</v>
      </c>
      <c r="Q41" s="438"/>
      <c r="R41" s="442"/>
      <c r="S41" s="442"/>
      <c r="T41" s="442"/>
      <c r="U41" s="442"/>
      <c r="V41" s="442"/>
      <c r="W41" s="442"/>
      <c r="X41" s="442"/>
      <c r="Y41" s="442"/>
      <c r="Z41" s="442"/>
      <c r="AA41" s="442"/>
      <c r="AB41" s="442"/>
      <c r="AC41" s="442"/>
      <c r="AD41" s="442"/>
      <c r="AE41" s="442"/>
    </row>
    <row r="42" spans="1:31" ht="18" customHeight="1">
      <c r="A42" s="438">
        <v>1999</v>
      </c>
      <c r="B42" s="439">
        <v>26889.85848171169</v>
      </c>
      <c r="C42" s="439">
        <v>25333.312632770761</v>
      </c>
      <c r="D42" s="439">
        <v>27137.638343425941</v>
      </c>
      <c r="E42" s="439">
        <v>26925.783279541971</v>
      </c>
      <c r="F42" s="439">
        <v>23596.432158533418</v>
      </c>
      <c r="G42" s="439">
        <v>23611.762462277919</v>
      </c>
      <c r="H42" s="439">
        <v>25141.665198863218</v>
      </c>
      <c r="I42" s="439">
        <v>24196.440048871082</v>
      </c>
      <c r="J42" s="439">
        <v>26932.889153134882</v>
      </c>
      <c r="K42" s="439">
        <v>29800.16229984552</v>
      </c>
      <c r="L42" s="439">
        <v>19824.409919245321</v>
      </c>
      <c r="M42" s="439">
        <v>25976.341262423259</v>
      </c>
      <c r="N42" s="439">
        <v>24248.963401576038</v>
      </c>
      <c r="O42" s="439">
        <v>33297.771795165543</v>
      </c>
      <c r="Q42" s="438"/>
      <c r="R42" s="442"/>
      <c r="S42" s="442"/>
      <c r="T42" s="442"/>
      <c r="U42" s="442"/>
      <c r="V42" s="442"/>
      <c r="W42" s="442"/>
      <c r="X42" s="442"/>
      <c r="Y42" s="442"/>
      <c r="Z42" s="442"/>
      <c r="AA42" s="442"/>
      <c r="AB42" s="442"/>
      <c r="AC42" s="442"/>
      <c r="AD42" s="442"/>
      <c r="AE42" s="442"/>
    </row>
    <row r="43" spans="1:31" ht="18" customHeight="1">
      <c r="A43" s="438">
        <v>2000</v>
      </c>
      <c r="B43" s="439">
        <v>28045.656627910299</v>
      </c>
      <c r="C43" s="439">
        <v>27624.445463748911</v>
      </c>
      <c r="D43" s="439">
        <v>28484.977655336239</v>
      </c>
      <c r="E43" s="439">
        <v>28822.33433893837</v>
      </c>
      <c r="F43" s="439">
        <v>25651.000545028579</v>
      </c>
      <c r="G43" s="439">
        <v>25241.494349328819</v>
      </c>
      <c r="H43" s="439">
        <v>25949.058844575469</v>
      </c>
      <c r="I43" s="439">
        <v>25594.345658979859</v>
      </c>
      <c r="J43" s="439">
        <v>29405.549014019121</v>
      </c>
      <c r="K43" s="439">
        <v>36125.703607891723</v>
      </c>
      <c r="L43" s="439">
        <v>21320.069004120171</v>
      </c>
      <c r="M43" s="439">
        <v>27948.47498356114</v>
      </c>
      <c r="N43" s="439">
        <v>26071.306688230168</v>
      </c>
      <c r="O43" s="439">
        <v>35050.173855774068</v>
      </c>
      <c r="Q43" s="438"/>
      <c r="R43" s="442"/>
      <c r="S43" s="442"/>
      <c r="T43" s="442"/>
      <c r="U43" s="442"/>
      <c r="V43" s="442"/>
      <c r="W43" s="442"/>
      <c r="X43" s="442"/>
      <c r="Y43" s="442"/>
      <c r="Z43" s="442"/>
      <c r="AA43" s="442"/>
      <c r="AB43" s="442"/>
      <c r="AC43" s="442"/>
      <c r="AD43" s="442"/>
      <c r="AE43" s="442"/>
    </row>
    <row r="44" spans="1:31" ht="18" customHeight="1">
      <c r="A44" s="438">
        <v>2001</v>
      </c>
      <c r="B44" s="439">
        <v>29241.289462815039</v>
      </c>
      <c r="C44" s="439">
        <v>28488.796395440892</v>
      </c>
      <c r="D44" s="439">
        <v>29331.822324511169</v>
      </c>
      <c r="E44" s="439">
        <v>29437.52327572626</v>
      </c>
      <c r="F44" s="439">
        <v>26518.293212524019</v>
      </c>
      <c r="G44" s="439">
        <v>26615.70257372101</v>
      </c>
      <c r="H44" s="439">
        <v>26855.129690569622</v>
      </c>
      <c r="I44" s="439">
        <v>27127.429883041419</v>
      </c>
      <c r="J44" s="439">
        <v>30788.250895364741</v>
      </c>
      <c r="K44" s="439">
        <v>37091.715047850143</v>
      </c>
      <c r="L44" s="439">
        <v>22591.385532703342</v>
      </c>
      <c r="M44" s="439">
        <v>28231.39582242359</v>
      </c>
      <c r="N44" s="439">
        <v>27578.285703898498</v>
      </c>
      <c r="O44" s="439">
        <v>35866.262463420193</v>
      </c>
      <c r="Q44" s="308"/>
      <c r="R44" s="443"/>
      <c r="S44" s="443"/>
      <c r="T44" s="443"/>
      <c r="U44" s="443"/>
      <c r="V44" s="443"/>
      <c r="W44" s="443"/>
      <c r="X44" s="443"/>
      <c r="Y44" s="443"/>
      <c r="Z44" s="443"/>
      <c r="AA44" s="443"/>
      <c r="AB44" s="443"/>
      <c r="AC44" s="443"/>
      <c r="AD44" s="443"/>
      <c r="AE44" s="443"/>
    </row>
    <row r="45" spans="1:31" ht="18" customHeight="1">
      <c r="A45" s="438">
        <v>2002</v>
      </c>
      <c r="B45" s="439">
        <v>30444.783945333769</v>
      </c>
      <c r="C45" s="439">
        <v>30013.757001644492</v>
      </c>
      <c r="D45" s="439">
        <v>29911.32263719046</v>
      </c>
      <c r="E45" s="439">
        <v>30756.332383546342</v>
      </c>
      <c r="F45" s="439">
        <v>27509.10239634863</v>
      </c>
      <c r="G45" s="439">
        <v>27675.69857385266</v>
      </c>
      <c r="H45" s="439">
        <v>27587.1573355486</v>
      </c>
      <c r="I45" s="439">
        <v>26803.970198429961</v>
      </c>
      <c r="J45" s="439">
        <v>31943.497405650109</v>
      </c>
      <c r="K45" s="439">
        <v>37051.947370587281</v>
      </c>
      <c r="L45" s="439">
        <v>24066.500300043921</v>
      </c>
      <c r="M45" s="439">
        <v>29277.77362647948</v>
      </c>
      <c r="N45" s="439">
        <v>28887.58508744659</v>
      </c>
      <c r="O45" s="439">
        <v>36754.554320400654</v>
      </c>
      <c r="Q45" s="308"/>
    </row>
    <row r="46" spans="1:31" ht="18" customHeight="1">
      <c r="A46" s="438">
        <v>2003</v>
      </c>
      <c r="B46" s="439">
        <v>32079.561050572731</v>
      </c>
      <c r="C46" s="439">
        <v>30241.72438044403</v>
      </c>
      <c r="D46" s="439">
        <v>31268.552105800569</v>
      </c>
      <c r="E46" s="439">
        <v>30427.51492282829</v>
      </c>
      <c r="F46" s="439">
        <v>27592.20314382685</v>
      </c>
      <c r="G46" s="439">
        <v>27281.00496572589</v>
      </c>
      <c r="H46" s="439">
        <v>28566.893056276789</v>
      </c>
      <c r="I46" s="439">
        <v>27137.536531747461</v>
      </c>
      <c r="J46" s="439">
        <v>31702.57981190455</v>
      </c>
      <c r="K46" s="439">
        <v>38298.86313048187</v>
      </c>
      <c r="L46" s="439">
        <v>24748.281946700848</v>
      </c>
      <c r="M46" s="439">
        <v>30418.04410043373</v>
      </c>
      <c r="N46" s="439">
        <v>29848.73193639447</v>
      </c>
      <c r="O46" s="439">
        <v>38127.524970345032</v>
      </c>
      <c r="Q46" s="308"/>
    </row>
    <row r="47" spans="1:31" ht="18" customHeight="1">
      <c r="A47" s="438">
        <v>2004</v>
      </c>
      <c r="B47" s="296">
        <v>33494.665478927418</v>
      </c>
      <c r="C47" s="296">
        <v>31151.631517916729</v>
      </c>
      <c r="D47" s="296">
        <v>32845.626795498618</v>
      </c>
      <c r="E47" s="296">
        <v>32301.339449691219</v>
      </c>
      <c r="F47" s="296">
        <v>29855.38722475298</v>
      </c>
      <c r="G47" s="296">
        <v>28195.087465389079</v>
      </c>
      <c r="H47" s="296">
        <v>29900.650750268309</v>
      </c>
      <c r="I47" s="296">
        <v>27416.096179079559</v>
      </c>
      <c r="J47" s="296">
        <v>33208.859276898722</v>
      </c>
      <c r="K47" s="296">
        <v>42257.594378504393</v>
      </c>
      <c r="L47" s="296">
        <v>25958.101709055289</v>
      </c>
      <c r="M47" s="296">
        <v>32505.64668729802</v>
      </c>
      <c r="N47" s="296">
        <v>31790.993302590548</v>
      </c>
      <c r="O47" s="296">
        <v>40246.063059195512</v>
      </c>
      <c r="Q47" s="308"/>
    </row>
    <row r="48" spans="1:31" ht="18" customHeight="1">
      <c r="A48" s="438">
        <v>2005</v>
      </c>
      <c r="B48" s="296">
        <v>35091.741460044897</v>
      </c>
      <c r="C48" s="296">
        <v>32140.92391492832</v>
      </c>
      <c r="D48" s="296">
        <v>35105.989286517673</v>
      </c>
      <c r="E48" s="296">
        <v>33195.883438312143</v>
      </c>
      <c r="F48" s="296">
        <v>30689.975340045919</v>
      </c>
      <c r="G48" s="296">
        <v>29554.470408791989</v>
      </c>
      <c r="H48" s="296">
        <v>31365.576121107049</v>
      </c>
      <c r="I48" s="296">
        <v>28144.037921817078</v>
      </c>
      <c r="J48" s="296">
        <v>35110.657761984323</v>
      </c>
      <c r="K48" s="296">
        <v>47318.784473792897</v>
      </c>
      <c r="L48" s="296">
        <v>27376.764498364919</v>
      </c>
      <c r="M48" s="296">
        <v>32701.432742207791</v>
      </c>
      <c r="N48" s="296">
        <v>32724.405781933739</v>
      </c>
      <c r="O48" s="296">
        <v>42466.132620371412</v>
      </c>
      <c r="Q48" s="308"/>
    </row>
    <row r="49" spans="1:17" ht="18" customHeight="1">
      <c r="A49" s="438">
        <v>2006</v>
      </c>
      <c r="B49" s="296">
        <v>37098.396866999392</v>
      </c>
      <c r="C49" s="296">
        <v>34159.472338804182</v>
      </c>
      <c r="D49" s="296">
        <v>36853.555431458561</v>
      </c>
      <c r="E49" s="296">
        <v>36025.86285862462</v>
      </c>
      <c r="F49" s="296">
        <v>33095.030855127989</v>
      </c>
      <c r="G49" s="296">
        <v>31406.412771512129</v>
      </c>
      <c r="H49" s="296">
        <v>33713.1689185469</v>
      </c>
      <c r="I49" s="296">
        <v>30224.246922369392</v>
      </c>
      <c r="J49" s="296">
        <v>38063.687733672501</v>
      </c>
      <c r="K49" s="296">
        <v>53287.97500201247</v>
      </c>
      <c r="L49" s="296">
        <v>30347.935706351818</v>
      </c>
      <c r="M49" s="296">
        <v>35680.178799667359</v>
      </c>
      <c r="N49" s="296">
        <v>34970.519304298672</v>
      </c>
      <c r="O49" s="296">
        <v>44594.91994703262</v>
      </c>
      <c r="Q49" s="308"/>
    </row>
    <row r="50" spans="1:17" ht="18" customHeight="1">
      <c r="A50" s="438">
        <v>2007</v>
      </c>
      <c r="B50" s="296">
        <v>39002.033537502168</v>
      </c>
      <c r="C50" s="296">
        <v>35597.298066066192</v>
      </c>
      <c r="D50" s="296">
        <v>38353.081208464828</v>
      </c>
      <c r="E50" s="296">
        <v>37730.736916861002</v>
      </c>
      <c r="F50" s="296">
        <v>36149.329631480003</v>
      </c>
      <c r="G50" s="296">
        <v>33151.164097164008</v>
      </c>
      <c r="H50" s="296">
        <v>35623.414754374491</v>
      </c>
      <c r="I50" s="296">
        <v>31897.743420743489</v>
      </c>
      <c r="J50" s="296">
        <v>40744.381922752582</v>
      </c>
      <c r="K50" s="296">
        <v>55042.209324625343</v>
      </c>
      <c r="L50" s="296">
        <v>32251.84695291047</v>
      </c>
      <c r="M50" s="296">
        <v>38486.356406932173</v>
      </c>
      <c r="N50" s="296">
        <v>35719.206024746243</v>
      </c>
      <c r="O50" s="296">
        <v>46337.223739756642</v>
      </c>
      <c r="Q50" s="308"/>
    </row>
    <row r="51" spans="1:17" ht="18" customHeight="1">
      <c r="A51" s="438">
        <v>2008</v>
      </c>
      <c r="B51" s="296">
        <v>39148.475939191732</v>
      </c>
      <c r="C51" s="296">
        <v>36878.971090688086</v>
      </c>
      <c r="D51" s="296">
        <v>38883.070078784593</v>
      </c>
      <c r="E51" s="296">
        <v>39494.121613470466</v>
      </c>
      <c r="F51" s="296">
        <v>37795.23709785597</v>
      </c>
      <c r="G51" s="296">
        <v>33963.266991833982</v>
      </c>
      <c r="H51" s="296">
        <v>37170.693412872017</v>
      </c>
      <c r="I51" s="296">
        <v>33268.840660142137</v>
      </c>
      <c r="J51" s="296">
        <v>42887.436182577192</v>
      </c>
      <c r="K51" s="296">
        <v>60622.267548478849</v>
      </c>
      <c r="L51" s="296">
        <v>33173.333454701453</v>
      </c>
      <c r="M51" s="296">
        <v>39474.83364673319</v>
      </c>
      <c r="N51" s="296">
        <v>36817.493156774028</v>
      </c>
      <c r="O51" s="296">
        <v>46901.06977308738</v>
      </c>
      <c r="Q51" s="308"/>
    </row>
    <row r="52" spans="1:17" ht="18" customHeight="1">
      <c r="A52" s="438">
        <v>2009</v>
      </c>
      <c r="B52" s="449">
        <v>39660.195373879149</v>
      </c>
      <c r="C52" s="449">
        <v>36308.478421669854</v>
      </c>
      <c r="D52" s="449">
        <v>37807.525992924733</v>
      </c>
      <c r="E52" s="296">
        <v>37688.251686811738</v>
      </c>
      <c r="F52" s="296">
        <v>35236.946217511897</v>
      </c>
      <c r="G52" s="449">
        <v>33380.49233240138</v>
      </c>
      <c r="H52" s="296">
        <v>36339.900909142052</v>
      </c>
      <c r="I52" s="449">
        <v>32420.44025090068</v>
      </c>
      <c r="J52" s="449">
        <v>40813.047575264027</v>
      </c>
      <c r="K52" s="296">
        <v>55749.835283199027</v>
      </c>
      <c r="L52" s="296">
        <v>32254.089513980602</v>
      </c>
      <c r="M52" s="296">
        <v>37163.2367068366</v>
      </c>
      <c r="N52" s="449">
        <v>35158.80058882467</v>
      </c>
      <c r="O52" s="449">
        <v>45673.744564740162</v>
      </c>
      <c r="Q52" s="308"/>
    </row>
    <row r="53" spans="1:17" ht="12.75" customHeight="1">
      <c r="A53" s="438">
        <v>2010</v>
      </c>
      <c r="B53" s="301">
        <f>B52*POWER(B52/B47, 1/5)</f>
        <v>41023.309182899437</v>
      </c>
      <c r="C53" s="296">
        <v>37293.920214461752</v>
      </c>
      <c r="D53" s="301">
        <f>D52*POWER(D52/D47, 1/5)</f>
        <v>38886.459214717535</v>
      </c>
      <c r="E53" s="296">
        <v>38848.790040545267</v>
      </c>
      <c r="F53" s="296">
        <v>36672.257427471697</v>
      </c>
      <c r="G53" s="296">
        <v>34167.601011839099</v>
      </c>
      <c r="H53" s="296">
        <v>38020.781581240903</v>
      </c>
      <c r="I53" s="296">
        <v>32996.571264261132</v>
      </c>
      <c r="J53" s="296">
        <v>41738.562907139822</v>
      </c>
      <c r="K53" s="296">
        <v>56140.124660656482</v>
      </c>
      <c r="L53" s="296">
        <v>32624.89153153187</v>
      </c>
      <c r="M53" s="296">
        <v>39345.250793839572</v>
      </c>
      <c r="N53" s="296">
        <v>35592.030965848222</v>
      </c>
      <c r="O53" s="301">
        <f>O52*POWER(O52/O47, 1/5)</f>
        <v>46844.139088734628</v>
      </c>
      <c r="Q53" s="308"/>
    </row>
    <row r="54" spans="1:17" ht="12.75" customHeight="1">
      <c r="A54" s="438"/>
      <c r="B54" s="301"/>
      <c r="C54" s="301"/>
      <c r="D54" s="301"/>
      <c r="E54" s="301"/>
      <c r="F54" s="301"/>
      <c r="G54" s="301"/>
      <c r="H54" s="301"/>
      <c r="I54" s="301"/>
      <c r="J54" s="301"/>
      <c r="K54" s="301"/>
      <c r="L54" s="301"/>
      <c r="M54" s="301"/>
      <c r="N54" s="301"/>
      <c r="O54" s="301"/>
    </row>
    <row r="55" spans="1:17" ht="12.75" customHeight="1">
      <c r="A55" s="90" t="s">
        <v>602</v>
      </c>
      <c r="I55" s="90"/>
    </row>
    <row r="56" spans="1:17" ht="12.75" customHeight="1">
      <c r="A56" s="412" t="s">
        <v>649</v>
      </c>
      <c r="I56" s="90"/>
    </row>
    <row r="57" spans="1:17" ht="12.75" customHeight="1">
      <c r="A57" s="410" t="s">
        <v>722</v>
      </c>
    </row>
  </sheetData>
  <phoneticPr fontId="0" type="noConversion"/>
  <pageMargins left="0.74803149606299213" right="0.74803149606299213" top="0.98425196850393704" bottom="0.98425196850393704" header="0.51181102362204722" footer="0.51181102362204722"/>
  <pageSetup scale="74" orientation="landscape" r:id="rId1"/>
  <headerFooter alignWithMargins="0"/>
  <colBreaks count="1" manualBreakCount="1">
    <brk id="8" max="1048575" man="1"/>
  </colBreaks>
</worksheet>
</file>

<file path=xl/worksheets/sheet71.xml><?xml version="1.0" encoding="utf-8"?>
<worksheet xmlns="http://schemas.openxmlformats.org/spreadsheetml/2006/main" xmlns:r="http://schemas.openxmlformats.org/officeDocument/2006/relationships">
  <sheetPr codeName="Sheet71">
    <pageSetUpPr fitToPage="1"/>
  </sheetPr>
  <dimension ref="A1:BK80"/>
  <sheetViews>
    <sheetView view="pageBreakPreview" zoomScaleSheetLayoutView="100" workbookViewId="0">
      <pane xSplit="1" ySplit="3" topLeftCell="B4" activePane="bottomRight" state="frozen"/>
      <selection activeCell="R37" sqref="R37"/>
      <selection pane="topRight" activeCell="R37" sqref="R37"/>
      <selection pane="bottomLeft" activeCell="R37" sqref="R37"/>
      <selection pane="bottomRight" activeCell="R37" sqref="R37"/>
    </sheetView>
  </sheetViews>
  <sheetFormatPr defaultColWidth="8.85546875" defaultRowHeight="12.75"/>
  <cols>
    <col min="1" max="1" width="7.5703125" style="111" customWidth="1"/>
    <col min="2" max="7" width="8.85546875" style="111" customWidth="1"/>
    <col min="8" max="8" width="8.28515625" style="111" customWidth="1"/>
    <col min="9" max="9" width="9.7109375" style="111" customWidth="1"/>
    <col min="10" max="10" width="8" style="111" customWidth="1"/>
    <col min="11" max="11" width="7.5703125" style="111" customWidth="1"/>
    <col min="12" max="12" width="7.140625" style="111" customWidth="1"/>
    <col min="13" max="13" width="7.5703125" style="111" customWidth="1"/>
    <col min="14" max="14" width="10.28515625" style="111" customWidth="1"/>
    <col min="15" max="15" width="8.28515625" style="111" customWidth="1"/>
    <col min="16" max="16" width="8" style="111" customWidth="1"/>
    <col min="17" max="17" width="8.140625" style="111" customWidth="1"/>
    <col min="18" max="18" width="8" style="111" customWidth="1"/>
    <col min="19" max="19" width="8.85546875" style="111" customWidth="1"/>
    <col min="20" max="20" width="9.7109375" style="111" bestFit="1" customWidth="1"/>
    <col min="21" max="22" width="6.7109375" style="111" customWidth="1"/>
    <col min="23" max="16384" width="8.85546875" style="111"/>
  </cols>
  <sheetData>
    <row r="1" spans="1:63" ht="15.75">
      <c r="A1" s="118" t="s">
        <v>126</v>
      </c>
      <c r="P1" s="112" t="s">
        <v>471</v>
      </c>
    </row>
    <row r="2" spans="1:63">
      <c r="A2" s="110"/>
      <c r="B2" s="434"/>
      <c r="C2" s="434"/>
      <c r="D2" s="434"/>
      <c r="E2" s="434"/>
      <c r="F2" s="434"/>
      <c r="G2" s="434"/>
      <c r="H2" s="434"/>
      <c r="I2" s="434"/>
      <c r="J2" s="434"/>
      <c r="K2" s="434"/>
      <c r="L2" s="434"/>
      <c r="M2" s="434"/>
      <c r="N2" s="434"/>
      <c r="O2" s="434"/>
      <c r="P2" s="434"/>
      <c r="Q2" s="434"/>
      <c r="R2" s="434"/>
      <c r="S2" s="434"/>
      <c r="T2" s="434"/>
      <c r="U2" s="435"/>
    </row>
    <row r="3" spans="1:63" ht="25.5">
      <c r="A3" s="113" t="s">
        <v>471</v>
      </c>
      <c r="B3" s="116" t="s">
        <v>281</v>
      </c>
      <c r="C3" s="116" t="s">
        <v>119</v>
      </c>
      <c r="D3" s="116" t="s">
        <v>283</v>
      </c>
      <c r="E3" s="116" t="s">
        <v>272</v>
      </c>
      <c r="F3" s="116" t="s">
        <v>284</v>
      </c>
      <c r="G3" s="116" t="s">
        <v>285</v>
      </c>
      <c r="H3" s="116" t="s">
        <v>286</v>
      </c>
      <c r="I3" s="116" t="s">
        <v>287</v>
      </c>
      <c r="J3" s="116" t="s">
        <v>124</v>
      </c>
      <c r="K3" s="116" t="s">
        <v>123</v>
      </c>
      <c r="L3" s="116" t="s">
        <v>288</v>
      </c>
      <c r="M3" s="116" t="s">
        <v>120</v>
      </c>
      <c r="N3" s="116" t="s">
        <v>289</v>
      </c>
      <c r="O3" s="116" t="s">
        <v>121</v>
      </c>
      <c r="P3" s="116" t="s">
        <v>290</v>
      </c>
      <c r="Q3" s="116" t="s">
        <v>125</v>
      </c>
      <c r="R3" s="116" t="s">
        <v>291</v>
      </c>
      <c r="S3" s="116" t="s">
        <v>292</v>
      </c>
      <c r="T3" s="116" t="s">
        <v>122</v>
      </c>
      <c r="U3" s="155" t="s">
        <v>274</v>
      </c>
      <c r="V3" s="116" t="s">
        <v>275</v>
      </c>
      <c r="BK3" s="408"/>
    </row>
    <row r="4" spans="1:63" hidden="1">
      <c r="A4" s="113">
        <v>1960</v>
      </c>
      <c r="B4" s="119">
        <f>B5</f>
        <v>17.388888888888886</v>
      </c>
      <c r="C4" s="119">
        <f t="shared" ref="C4:V4" si="0">C5</f>
        <v>19.899999999999999</v>
      </c>
      <c r="D4" s="119">
        <f t="shared" si="0"/>
        <v>42.416666666666657</v>
      </c>
      <c r="E4" s="119">
        <f t="shared" si="0"/>
        <v>13.583333333333336</v>
      </c>
      <c r="F4" s="119">
        <f t="shared" si="0"/>
        <v>19.499999999999996</v>
      </c>
      <c r="G4" s="119">
        <f t="shared" si="0"/>
        <v>4.5</v>
      </c>
      <c r="H4" s="119">
        <f t="shared" si="0"/>
        <v>24.680555555555557</v>
      </c>
      <c r="I4" s="119">
        <f t="shared" si="0"/>
        <v>30.402777777777779</v>
      </c>
      <c r="J4" s="119">
        <f t="shared" si="0"/>
        <v>5.9444444444444438</v>
      </c>
      <c r="K4" s="119">
        <f t="shared" si="0"/>
        <v>16.8</v>
      </c>
      <c r="L4" s="119">
        <f t="shared" si="0"/>
        <v>4.0138888888888893</v>
      </c>
      <c r="M4" s="119">
        <f t="shared" si="0"/>
        <v>11.791666666666668</v>
      </c>
      <c r="N4" s="119">
        <f t="shared" si="0"/>
        <v>13.200000000000001</v>
      </c>
      <c r="O4" s="119">
        <f t="shared" si="0"/>
        <v>42.236111111111107</v>
      </c>
      <c r="P4" s="119">
        <f t="shared" si="0"/>
        <v>4.2638888888888884</v>
      </c>
      <c r="Q4" s="119">
        <f t="shared" si="0"/>
        <v>0</v>
      </c>
      <c r="R4" s="119">
        <f t="shared" si="0"/>
        <v>9.4</v>
      </c>
      <c r="S4" s="119">
        <f t="shared" si="0"/>
        <v>4.0224074074074077</v>
      </c>
      <c r="T4" s="119">
        <f t="shared" si="0"/>
        <v>1.6</v>
      </c>
      <c r="U4" s="119">
        <f t="shared" si="0"/>
        <v>24.208333333333332</v>
      </c>
      <c r="V4" s="119">
        <f t="shared" si="0"/>
        <v>7.1249999999999991</v>
      </c>
    </row>
    <row r="5" spans="1:63" hidden="1">
      <c r="A5" s="113">
        <v>1961</v>
      </c>
      <c r="B5" s="114">
        <v>17.388888888888886</v>
      </c>
      <c r="C5" s="114">
        <v>19.899999999999999</v>
      </c>
      <c r="D5" s="114">
        <v>42.416666666666657</v>
      </c>
      <c r="E5" s="114">
        <v>13.583333333333336</v>
      </c>
      <c r="F5" s="114">
        <v>19.499999999999996</v>
      </c>
      <c r="G5" s="114">
        <v>4.5</v>
      </c>
      <c r="H5" s="114">
        <v>24.680555555555557</v>
      </c>
      <c r="I5" s="114">
        <v>30.402777777777779</v>
      </c>
      <c r="J5" s="114">
        <v>5.9444444444444438</v>
      </c>
      <c r="K5" s="114">
        <v>16.8</v>
      </c>
      <c r="L5" s="114">
        <v>4.0138888888888893</v>
      </c>
      <c r="M5" s="114">
        <v>11.791666666666668</v>
      </c>
      <c r="N5" s="114">
        <v>13.200000000000001</v>
      </c>
      <c r="O5" s="114">
        <v>42.236111111111107</v>
      </c>
      <c r="P5" s="114">
        <v>4.2638888888888884</v>
      </c>
      <c r="Q5" s="114">
        <v>0</v>
      </c>
      <c r="R5" s="114">
        <v>9.4</v>
      </c>
      <c r="S5" s="114">
        <v>4.0224074074074077</v>
      </c>
      <c r="T5" s="114">
        <v>1.6</v>
      </c>
      <c r="U5" s="114">
        <v>24.208333333333332</v>
      </c>
      <c r="V5" s="114">
        <v>7.1249999999999991</v>
      </c>
    </row>
    <row r="6" spans="1:63" hidden="1">
      <c r="A6" s="113">
        <v>1962</v>
      </c>
      <c r="B6" s="114">
        <f t="shared" ref="B6:V6" si="1">(B5+B7)/2</f>
        <v>18.784722222222221</v>
      </c>
      <c r="C6" s="114">
        <f t="shared" si="1"/>
        <v>18.95</v>
      </c>
      <c r="D6" s="114">
        <f t="shared" si="1"/>
        <v>39.958333333333329</v>
      </c>
      <c r="E6" s="114">
        <f t="shared" si="1"/>
        <v>13.361111111111112</v>
      </c>
      <c r="F6" s="114">
        <f t="shared" si="1"/>
        <v>20</v>
      </c>
      <c r="G6" s="114">
        <f t="shared" si="1"/>
        <v>4.75</v>
      </c>
      <c r="H6" s="114">
        <f t="shared" si="1"/>
        <v>24.826388888888893</v>
      </c>
      <c r="I6" s="114">
        <f t="shared" si="1"/>
        <v>30.444444444444443</v>
      </c>
      <c r="J6" s="114">
        <f t="shared" si="1"/>
        <v>5.9444444444444438</v>
      </c>
      <c r="K6" s="114">
        <f t="shared" si="1"/>
        <v>16.950000000000003</v>
      </c>
      <c r="L6" s="114">
        <f t="shared" si="1"/>
        <v>3.5138888888888893</v>
      </c>
      <c r="M6" s="114">
        <f t="shared" si="1"/>
        <v>11.895833333333336</v>
      </c>
      <c r="N6" s="114">
        <f t="shared" si="1"/>
        <v>13.200000000000001</v>
      </c>
      <c r="O6" s="114">
        <f t="shared" si="1"/>
        <v>40.076388888888886</v>
      </c>
      <c r="P6" s="114">
        <f t="shared" si="1"/>
        <v>4.0625</v>
      </c>
      <c r="Q6" s="114">
        <f t="shared" si="1"/>
        <v>0</v>
      </c>
      <c r="R6" s="114">
        <f t="shared" si="1"/>
        <v>9.3666666666666671</v>
      </c>
      <c r="S6" s="114">
        <f t="shared" si="1"/>
        <v>3.8012731481481481</v>
      </c>
      <c r="T6" s="114">
        <f t="shared" si="1"/>
        <v>1.5</v>
      </c>
      <c r="U6" s="114">
        <f t="shared" si="1"/>
        <v>24.777777777777771</v>
      </c>
      <c r="V6" s="114">
        <f t="shared" si="1"/>
        <v>8.6041666666666661</v>
      </c>
    </row>
    <row r="7" spans="1:63" hidden="1">
      <c r="A7" s="113">
        <v>1963</v>
      </c>
      <c r="B7" s="114">
        <v>20.180555555555554</v>
      </c>
      <c r="C7" s="114">
        <v>18</v>
      </c>
      <c r="D7" s="114">
        <v>37.5</v>
      </c>
      <c r="E7" s="114">
        <v>13.138888888888889</v>
      </c>
      <c r="F7" s="114">
        <v>20.5</v>
      </c>
      <c r="G7" s="114">
        <v>5</v>
      </c>
      <c r="H7" s="114">
        <v>24.972222222222225</v>
      </c>
      <c r="I7" s="114">
        <v>30.486111111111107</v>
      </c>
      <c r="J7" s="114">
        <v>5.9444444444444438</v>
      </c>
      <c r="K7" s="114">
        <v>17.100000000000001</v>
      </c>
      <c r="L7" s="114">
        <v>3.0138888888888888</v>
      </c>
      <c r="M7" s="114">
        <v>12.000000000000002</v>
      </c>
      <c r="N7" s="114">
        <v>13.200000000000001</v>
      </c>
      <c r="O7" s="114">
        <v>37.916666666666664</v>
      </c>
      <c r="P7" s="114">
        <v>3.8611111111111116</v>
      </c>
      <c r="Q7" s="114">
        <v>0</v>
      </c>
      <c r="R7" s="114">
        <v>9.3333333333333339</v>
      </c>
      <c r="S7" s="114">
        <v>3.580138888888889</v>
      </c>
      <c r="T7" s="114">
        <v>1.4</v>
      </c>
      <c r="U7" s="114">
        <v>25.347222222222214</v>
      </c>
      <c r="V7" s="114">
        <v>10.083333333333332</v>
      </c>
    </row>
    <row r="8" spans="1:63" hidden="1">
      <c r="A8" s="113">
        <v>1964</v>
      </c>
      <c r="B8" s="114">
        <f t="shared" ref="B8:V8" si="2">(B7+B9)/2</f>
        <v>19.034722222222221</v>
      </c>
      <c r="C8" s="114">
        <f t="shared" si="2"/>
        <v>17.05</v>
      </c>
      <c r="D8" s="114">
        <f t="shared" si="2"/>
        <v>34.979166666666664</v>
      </c>
      <c r="E8" s="114">
        <f t="shared" si="2"/>
        <v>12.784722222222221</v>
      </c>
      <c r="F8" s="114">
        <f t="shared" si="2"/>
        <v>19.649999999999999</v>
      </c>
      <c r="G8" s="114">
        <f t="shared" si="2"/>
        <v>4.5999999999999996</v>
      </c>
      <c r="H8" s="114">
        <f t="shared" si="2"/>
        <v>24.930555555555557</v>
      </c>
      <c r="I8" s="114">
        <f t="shared" si="2"/>
        <v>30.486111111111107</v>
      </c>
      <c r="J8" s="114">
        <f t="shared" si="2"/>
        <v>5.9444444444444438</v>
      </c>
      <c r="K8" s="114">
        <f t="shared" si="2"/>
        <v>17.25</v>
      </c>
      <c r="L8" s="114">
        <f t="shared" si="2"/>
        <v>2.7013888888888888</v>
      </c>
      <c r="M8" s="114">
        <f t="shared" si="2"/>
        <v>12.041666666666668</v>
      </c>
      <c r="N8" s="114">
        <f t="shared" si="2"/>
        <v>30.6</v>
      </c>
      <c r="O8" s="114">
        <f t="shared" si="2"/>
        <v>35.354166666666664</v>
      </c>
      <c r="P8" s="114">
        <f t="shared" si="2"/>
        <v>3.5902777777777777</v>
      </c>
      <c r="Q8" s="114">
        <f t="shared" si="2"/>
        <v>0</v>
      </c>
      <c r="R8" s="114">
        <f t="shared" si="2"/>
        <v>13.916666666666668</v>
      </c>
      <c r="S8" s="114">
        <f t="shared" si="2"/>
        <v>4.3742361111111112</v>
      </c>
      <c r="T8" s="114">
        <f t="shared" si="2"/>
        <v>1.25</v>
      </c>
      <c r="U8" s="114">
        <f t="shared" si="2"/>
        <v>25.458333333333329</v>
      </c>
      <c r="V8" s="114">
        <f t="shared" si="2"/>
        <v>9.5833333333333339</v>
      </c>
    </row>
    <row r="9" spans="1:63" hidden="1">
      <c r="A9" s="113">
        <v>1965</v>
      </c>
      <c r="B9" s="114">
        <v>17.888888888888889</v>
      </c>
      <c r="C9" s="114">
        <v>16.100000000000001</v>
      </c>
      <c r="D9" s="114">
        <v>32.458333333333329</v>
      </c>
      <c r="E9" s="114">
        <v>12.430555555555554</v>
      </c>
      <c r="F9" s="114">
        <v>18.8</v>
      </c>
      <c r="G9" s="114">
        <v>4.2</v>
      </c>
      <c r="H9" s="114">
        <v>24.888888888888889</v>
      </c>
      <c r="I9" s="114">
        <v>30.486111111111107</v>
      </c>
      <c r="J9" s="114">
        <v>5.9444444444444438</v>
      </c>
      <c r="K9" s="114">
        <v>17.399999999999999</v>
      </c>
      <c r="L9" s="114">
        <v>2.3888888888888888</v>
      </c>
      <c r="M9" s="114">
        <v>12.083333333333332</v>
      </c>
      <c r="N9" s="114">
        <v>48</v>
      </c>
      <c r="O9" s="114">
        <v>32.791666666666664</v>
      </c>
      <c r="P9" s="114">
        <v>3.3194444444444442</v>
      </c>
      <c r="Q9" s="114">
        <v>0</v>
      </c>
      <c r="R9" s="114">
        <v>18.5</v>
      </c>
      <c r="S9" s="114">
        <v>5.1683333333333339</v>
      </c>
      <c r="T9" s="114">
        <v>1.1000000000000001</v>
      </c>
      <c r="U9" s="114">
        <v>25.569444444444443</v>
      </c>
      <c r="V9" s="114">
        <v>9.0833333333333357</v>
      </c>
    </row>
    <row r="10" spans="1:63" hidden="1">
      <c r="A10" s="113">
        <v>1966</v>
      </c>
      <c r="B10" s="114">
        <f t="shared" ref="B10:V10" si="3">(B9+B11)/2</f>
        <v>16.979166666666664</v>
      </c>
      <c r="C10" s="114">
        <f t="shared" si="3"/>
        <v>14.700000000000001</v>
      </c>
      <c r="D10" s="114">
        <f t="shared" si="3"/>
        <v>31.041666666666664</v>
      </c>
      <c r="E10" s="114">
        <f t="shared" si="3"/>
        <v>12.069444444444443</v>
      </c>
      <c r="F10" s="114">
        <f t="shared" si="3"/>
        <v>20.100000000000001</v>
      </c>
      <c r="G10" s="114">
        <f t="shared" si="3"/>
        <v>3.95</v>
      </c>
      <c r="H10" s="114">
        <f t="shared" si="3"/>
        <v>24.701388888888889</v>
      </c>
      <c r="I10" s="114">
        <f t="shared" si="3"/>
        <v>30.236111111111107</v>
      </c>
      <c r="J10" s="114">
        <f t="shared" si="3"/>
        <v>5.9444444444444438</v>
      </c>
      <c r="K10" s="114">
        <f t="shared" si="3"/>
        <v>17.549999999999997</v>
      </c>
      <c r="L10" s="114">
        <f t="shared" si="3"/>
        <v>2.5347222222222223</v>
      </c>
      <c r="M10" s="114">
        <f t="shared" si="3"/>
        <v>12</v>
      </c>
      <c r="N10" s="114">
        <f t="shared" si="3"/>
        <v>47.15</v>
      </c>
      <c r="O10" s="114">
        <f t="shared" si="3"/>
        <v>32.791666666666664</v>
      </c>
      <c r="P10" s="114">
        <f t="shared" si="3"/>
        <v>3.5138888888888884</v>
      </c>
      <c r="Q10" s="114">
        <f t="shared" si="3"/>
        <v>0</v>
      </c>
      <c r="R10" s="114">
        <f t="shared" si="3"/>
        <v>18.5</v>
      </c>
      <c r="S10" s="114">
        <f t="shared" si="3"/>
        <v>5.1011111111111109</v>
      </c>
      <c r="T10" s="114">
        <f t="shared" si="3"/>
        <v>1.05</v>
      </c>
      <c r="U10" s="114">
        <f t="shared" si="3"/>
        <v>26.631944444444443</v>
      </c>
      <c r="V10" s="114">
        <f t="shared" si="3"/>
        <v>9.4652777777777786</v>
      </c>
    </row>
    <row r="11" spans="1:63" hidden="1">
      <c r="A11" s="113">
        <v>1967</v>
      </c>
      <c r="B11" s="114">
        <v>16.069444444444443</v>
      </c>
      <c r="C11" s="114">
        <v>13.3</v>
      </c>
      <c r="D11" s="114">
        <v>29.625</v>
      </c>
      <c r="E11" s="114">
        <v>11.708333333333334</v>
      </c>
      <c r="F11" s="114">
        <v>21.4</v>
      </c>
      <c r="G11" s="114">
        <v>3.7000000000000006</v>
      </c>
      <c r="H11" s="114">
        <v>24.513888888888889</v>
      </c>
      <c r="I11" s="114">
        <v>29.986111111111107</v>
      </c>
      <c r="J11" s="114">
        <v>5.9444444444444438</v>
      </c>
      <c r="K11" s="114">
        <v>17.7</v>
      </c>
      <c r="L11" s="114">
        <v>2.6805555555555558</v>
      </c>
      <c r="M11" s="114">
        <v>11.916666666666668</v>
      </c>
      <c r="N11" s="114">
        <v>46.3</v>
      </c>
      <c r="O11" s="114">
        <v>32.791666666666664</v>
      </c>
      <c r="P11" s="114">
        <v>3.708333333333333</v>
      </c>
      <c r="Q11" s="114">
        <v>0</v>
      </c>
      <c r="R11" s="114">
        <v>18.5</v>
      </c>
      <c r="S11" s="114">
        <v>5.0338888888888889</v>
      </c>
      <c r="T11" s="114">
        <v>1</v>
      </c>
      <c r="U11" s="114">
        <v>27.694444444444443</v>
      </c>
      <c r="V11" s="114">
        <v>9.8472222222222232</v>
      </c>
    </row>
    <row r="12" spans="1:63" hidden="1">
      <c r="A12" s="113">
        <v>1968</v>
      </c>
      <c r="B12" s="114">
        <f t="shared" ref="B12:V12" si="4">(B11+B13)/2</f>
        <v>14.826388888888889</v>
      </c>
      <c r="C12" s="114">
        <f t="shared" si="4"/>
        <v>17.399999999999999</v>
      </c>
      <c r="D12" s="114">
        <f t="shared" si="4"/>
        <v>35.118055555555557</v>
      </c>
      <c r="E12" s="114">
        <f t="shared" si="4"/>
        <v>12.659722222222223</v>
      </c>
      <c r="F12" s="114">
        <f t="shared" si="4"/>
        <v>24</v>
      </c>
      <c r="G12" s="114">
        <f t="shared" si="4"/>
        <v>4.7</v>
      </c>
      <c r="H12" s="114">
        <f t="shared" si="4"/>
        <v>25.881944444444446</v>
      </c>
      <c r="I12" s="114">
        <f t="shared" si="4"/>
        <v>29.854166666666668</v>
      </c>
      <c r="J12" s="114">
        <f t="shared" si="4"/>
        <v>5.9444444444444438</v>
      </c>
      <c r="K12" s="114">
        <f t="shared" si="4"/>
        <v>17.049999999999997</v>
      </c>
      <c r="L12" s="114">
        <f t="shared" si="4"/>
        <v>2.4861111111111116</v>
      </c>
      <c r="M12" s="114">
        <f t="shared" si="4"/>
        <v>11.979166666666666</v>
      </c>
      <c r="N12" s="114">
        <f t="shared" si="4"/>
        <v>47.15</v>
      </c>
      <c r="O12" s="114">
        <f t="shared" si="4"/>
        <v>32.534722222222229</v>
      </c>
      <c r="P12" s="114">
        <f t="shared" si="4"/>
        <v>3.6805555555555554</v>
      </c>
      <c r="Q12" s="114">
        <f t="shared" si="4"/>
        <v>0</v>
      </c>
      <c r="R12" s="114">
        <f t="shared" si="4"/>
        <v>18.5</v>
      </c>
      <c r="S12" s="114">
        <f t="shared" si="4"/>
        <v>5.9030555555555564</v>
      </c>
      <c r="T12" s="114">
        <f t="shared" si="4"/>
        <v>1</v>
      </c>
      <c r="U12" s="114">
        <f t="shared" si="4"/>
        <v>27.513888888888886</v>
      </c>
      <c r="V12" s="114">
        <f t="shared" si="4"/>
        <v>9.6111111111111107</v>
      </c>
    </row>
    <row r="13" spans="1:63" hidden="1">
      <c r="A13" s="113">
        <v>1969</v>
      </c>
      <c r="B13" s="114">
        <v>13.583333333333336</v>
      </c>
      <c r="C13" s="114">
        <v>21.5</v>
      </c>
      <c r="D13" s="114">
        <v>40.611111111111107</v>
      </c>
      <c r="E13" s="114">
        <v>13.611111111111112</v>
      </c>
      <c r="F13" s="114">
        <v>26.6</v>
      </c>
      <c r="G13" s="114">
        <v>5.7</v>
      </c>
      <c r="H13" s="114">
        <v>27.250000000000004</v>
      </c>
      <c r="I13" s="114">
        <v>29.722222222222229</v>
      </c>
      <c r="J13" s="114">
        <v>5.9444444444444438</v>
      </c>
      <c r="K13" s="114">
        <v>16.399999999999999</v>
      </c>
      <c r="L13" s="114">
        <v>2.291666666666667</v>
      </c>
      <c r="M13" s="114">
        <v>12.041666666666664</v>
      </c>
      <c r="N13" s="114">
        <v>48</v>
      </c>
      <c r="O13" s="114">
        <v>32.277777777777786</v>
      </c>
      <c r="P13" s="114">
        <v>3.6527777777777777</v>
      </c>
      <c r="Q13" s="114">
        <v>0</v>
      </c>
      <c r="R13" s="114">
        <v>18.5</v>
      </c>
      <c r="S13" s="114">
        <v>6.7722222222222239</v>
      </c>
      <c r="T13" s="114">
        <v>1</v>
      </c>
      <c r="U13" s="114">
        <v>27.333333333333332</v>
      </c>
      <c r="V13" s="114">
        <v>9.375</v>
      </c>
    </row>
    <row r="14" spans="1:63" hidden="1">
      <c r="A14" s="113">
        <v>1970</v>
      </c>
      <c r="B14" s="114">
        <f t="shared" ref="B14:V14" si="5">(B13+B15)/2</f>
        <v>13.659722222222225</v>
      </c>
      <c r="C14" s="114">
        <f t="shared" si="5"/>
        <v>22.35</v>
      </c>
      <c r="D14" s="114">
        <f t="shared" si="5"/>
        <v>40.618055555555557</v>
      </c>
      <c r="E14" s="114">
        <f t="shared" si="5"/>
        <v>13.145833333333334</v>
      </c>
      <c r="F14" s="114">
        <f t="shared" si="5"/>
        <v>30.45</v>
      </c>
      <c r="G14" s="114">
        <f t="shared" si="5"/>
        <v>6.6499999999999995</v>
      </c>
      <c r="H14" s="114">
        <f t="shared" si="5"/>
        <v>25.604166666666671</v>
      </c>
      <c r="I14" s="114">
        <f t="shared" si="5"/>
        <v>29.388888888888889</v>
      </c>
      <c r="J14" s="114">
        <f t="shared" si="5"/>
        <v>5.9444444444444438</v>
      </c>
      <c r="K14" s="114">
        <f t="shared" si="5"/>
        <v>16.850000000000001</v>
      </c>
      <c r="L14" s="114">
        <f t="shared" si="5"/>
        <v>2.0347222222222223</v>
      </c>
      <c r="M14" s="114">
        <f t="shared" si="5"/>
        <v>12.729166666666664</v>
      </c>
      <c r="N14" s="114">
        <f t="shared" si="5"/>
        <v>48</v>
      </c>
      <c r="O14" s="114">
        <f t="shared" si="5"/>
        <v>29.38194444444445</v>
      </c>
      <c r="P14" s="114">
        <f t="shared" si="5"/>
        <v>4.3125</v>
      </c>
      <c r="Q14" s="114">
        <f t="shared" si="5"/>
        <v>0</v>
      </c>
      <c r="R14" s="114">
        <f t="shared" si="5"/>
        <v>15.4375</v>
      </c>
      <c r="S14" s="114">
        <f t="shared" si="5"/>
        <v>6.5814814814814824</v>
      </c>
      <c r="T14" s="114">
        <f t="shared" si="5"/>
        <v>0.85</v>
      </c>
      <c r="U14" s="114">
        <f t="shared" si="5"/>
        <v>26.319444444444443</v>
      </c>
      <c r="V14" s="114">
        <f t="shared" si="5"/>
        <v>10.277777777777779</v>
      </c>
    </row>
    <row r="15" spans="1:63" hidden="1">
      <c r="A15" s="113">
        <v>1971</v>
      </c>
      <c r="B15" s="114">
        <v>13.736111111111112</v>
      </c>
      <c r="C15" s="114">
        <v>23.2</v>
      </c>
      <c r="D15" s="114">
        <v>40.625000000000007</v>
      </c>
      <c r="E15" s="114">
        <v>12.680555555555555</v>
      </c>
      <c r="F15" s="114">
        <v>34.299999999999997</v>
      </c>
      <c r="G15" s="114">
        <v>7.5999999999999988</v>
      </c>
      <c r="H15" s="114">
        <v>23.958333333333336</v>
      </c>
      <c r="I15" s="114">
        <v>29.05555555555555</v>
      </c>
      <c r="J15" s="114">
        <v>5.9444444444444438</v>
      </c>
      <c r="K15" s="114">
        <v>17.3</v>
      </c>
      <c r="L15" s="114">
        <v>1.7777777777777777</v>
      </c>
      <c r="M15" s="114">
        <v>13.416666666666666</v>
      </c>
      <c r="N15" s="114">
        <v>48</v>
      </c>
      <c r="O15" s="114">
        <v>26.486111111111111</v>
      </c>
      <c r="P15" s="114">
        <v>4.9722222222222214</v>
      </c>
      <c r="Q15" s="114">
        <v>0</v>
      </c>
      <c r="R15" s="114">
        <v>12.375</v>
      </c>
      <c r="S15" s="114">
        <v>6.3907407407407399</v>
      </c>
      <c r="T15" s="114">
        <v>0.7</v>
      </c>
      <c r="U15" s="114">
        <v>25.305555555555554</v>
      </c>
      <c r="V15" s="114">
        <v>11.180555555555555</v>
      </c>
    </row>
    <row r="16" spans="1:63" hidden="1">
      <c r="A16" s="113">
        <v>1972</v>
      </c>
      <c r="B16" s="114">
        <f t="shared" ref="B16:V16" si="6">(B15+B17)/2</f>
        <v>15.069444444444446</v>
      </c>
      <c r="C16" s="114">
        <f t="shared" si="6"/>
        <v>22.15</v>
      </c>
      <c r="D16" s="114">
        <f t="shared" si="6"/>
        <v>43.270833333333343</v>
      </c>
      <c r="E16" s="114">
        <f t="shared" si="6"/>
        <v>17.229166666666664</v>
      </c>
      <c r="F16" s="114">
        <f t="shared" si="6"/>
        <v>35</v>
      </c>
      <c r="G16" s="114">
        <f t="shared" si="6"/>
        <v>17.850000000000001</v>
      </c>
      <c r="H16" s="114">
        <f t="shared" si="6"/>
        <v>23.284722222222221</v>
      </c>
      <c r="I16" s="114">
        <f t="shared" si="6"/>
        <v>28.499999999999993</v>
      </c>
      <c r="J16" s="114">
        <f t="shared" si="6"/>
        <v>5.8611111111111107</v>
      </c>
      <c r="K16" s="114">
        <f t="shared" si="6"/>
        <v>16.5</v>
      </c>
      <c r="L16" s="114">
        <f t="shared" si="6"/>
        <v>1.5416666666666665</v>
      </c>
      <c r="M16" s="114">
        <f t="shared" si="6"/>
        <v>13.416666666666666</v>
      </c>
      <c r="N16" s="114">
        <f t="shared" si="6"/>
        <v>48</v>
      </c>
      <c r="O16" s="114">
        <f t="shared" si="6"/>
        <v>27.152777777777779</v>
      </c>
      <c r="P16" s="114">
        <f t="shared" si="6"/>
        <v>6.4236111111111107</v>
      </c>
      <c r="Q16" s="114">
        <f t="shared" si="6"/>
        <v>0</v>
      </c>
      <c r="R16" s="114">
        <f t="shared" si="6"/>
        <v>12.4375</v>
      </c>
      <c r="S16" s="114">
        <f t="shared" si="6"/>
        <v>6.7860648148148144</v>
      </c>
      <c r="T16" s="114">
        <f t="shared" si="6"/>
        <v>0.64999999999999991</v>
      </c>
      <c r="U16" s="114">
        <f t="shared" si="6"/>
        <v>24.881944444444443</v>
      </c>
      <c r="V16" s="114">
        <f t="shared" si="6"/>
        <v>11.125</v>
      </c>
    </row>
    <row r="17" spans="1:22" hidden="1">
      <c r="A17" s="113">
        <v>1973</v>
      </c>
      <c r="B17" s="114">
        <v>16.402777777777779</v>
      </c>
      <c r="C17" s="114">
        <v>21.1</v>
      </c>
      <c r="D17" s="114">
        <v>45.916666666666671</v>
      </c>
      <c r="E17" s="114">
        <v>21.777777777777775</v>
      </c>
      <c r="F17" s="114">
        <v>35.700000000000003</v>
      </c>
      <c r="G17" s="114">
        <v>28.1</v>
      </c>
      <c r="H17" s="114">
        <v>22.611111111111107</v>
      </c>
      <c r="I17" s="114">
        <v>27.944444444444439</v>
      </c>
      <c r="J17" s="114">
        <v>5.7777777777777786</v>
      </c>
      <c r="K17" s="114">
        <v>15.7</v>
      </c>
      <c r="L17" s="114">
        <v>1.3055555555555554</v>
      </c>
      <c r="M17" s="114">
        <v>13.416666666666666</v>
      </c>
      <c r="N17" s="114">
        <v>48</v>
      </c>
      <c r="O17" s="114">
        <v>27.819444444444446</v>
      </c>
      <c r="P17" s="114">
        <v>7.875</v>
      </c>
      <c r="Q17" s="114">
        <v>0</v>
      </c>
      <c r="R17" s="114">
        <v>12.5</v>
      </c>
      <c r="S17" s="114">
        <v>7.1813888888888888</v>
      </c>
      <c r="T17" s="114">
        <v>0.6</v>
      </c>
      <c r="U17" s="114">
        <v>24.458333333333332</v>
      </c>
      <c r="V17" s="114">
        <v>11.069444444444446</v>
      </c>
    </row>
    <row r="18" spans="1:22" hidden="1">
      <c r="A18" s="113">
        <v>1974</v>
      </c>
      <c r="B18" s="114">
        <f t="shared" ref="B18:V18" si="7">(B17+B19)/2</f>
        <v>19.041666666666668</v>
      </c>
      <c r="C18" s="114">
        <f t="shared" si="7"/>
        <v>21.223611111111111</v>
      </c>
      <c r="D18" s="114">
        <f t="shared" si="7"/>
        <v>46.576388888888886</v>
      </c>
      <c r="E18" s="114">
        <f t="shared" si="7"/>
        <v>21.048611111111107</v>
      </c>
      <c r="F18" s="114">
        <f t="shared" si="7"/>
        <v>37.200000000000003</v>
      </c>
      <c r="G18" s="114">
        <f t="shared" si="7"/>
        <v>26</v>
      </c>
      <c r="H18" s="114">
        <f t="shared" si="7"/>
        <v>24.455555555555556</v>
      </c>
      <c r="I18" s="114">
        <f t="shared" si="7"/>
        <v>28.5</v>
      </c>
      <c r="J18" s="114">
        <f t="shared" si="7"/>
        <v>5.8194444444444446</v>
      </c>
      <c r="K18" s="114">
        <f t="shared" si="7"/>
        <v>18.50277777777778</v>
      </c>
      <c r="L18" s="114">
        <f t="shared" si="7"/>
        <v>1.5972222222222221</v>
      </c>
      <c r="M18" s="114">
        <f t="shared" si="7"/>
        <v>13.416666666666666</v>
      </c>
      <c r="N18" s="114">
        <f t="shared" si="7"/>
        <v>48</v>
      </c>
      <c r="O18" s="114">
        <f t="shared" si="7"/>
        <v>28.069444444444446</v>
      </c>
      <c r="P18" s="114">
        <f t="shared" si="7"/>
        <v>7.7291666666666679</v>
      </c>
      <c r="Q18" s="114">
        <f t="shared" si="7"/>
        <v>2.7083333333333335</v>
      </c>
      <c r="R18" s="114">
        <f t="shared" si="7"/>
        <v>16.916666666666664</v>
      </c>
      <c r="S18" s="114">
        <f t="shared" si="7"/>
        <v>14.570787037037036</v>
      </c>
      <c r="T18" s="114">
        <f t="shared" si="7"/>
        <v>1.75</v>
      </c>
      <c r="U18" s="114">
        <f t="shared" si="7"/>
        <v>23.076388888888886</v>
      </c>
      <c r="V18" s="114">
        <f t="shared" si="7"/>
        <v>11.583333333333336</v>
      </c>
    </row>
    <row r="19" spans="1:22" hidden="1">
      <c r="A19" s="113">
        <v>1975</v>
      </c>
      <c r="B19" s="114">
        <v>21.680555555555557</v>
      </c>
      <c r="C19" s="114">
        <v>21.347222222222221</v>
      </c>
      <c r="D19" s="114">
        <v>47.236111111111107</v>
      </c>
      <c r="E19" s="114">
        <v>20.319444444444443</v>
      </c>
      <c r="F19" s="114">
        <v>38.70000000000001</v>
      </c>
      <c r="G19" s="114">
        <v>23.9</v>
      </c>
      <c r="H19" s="114">
        <v>26.3</v>
      </c>
      <c r="I19" s="114">
        <v>29.055555555555557</v>
      </c>
      <c r="J19" s="114">
        <v>5.8611111111111107</v>
      </c>
      <c r="K19" s="114">
        <v>21.305555555555557</v>
      </c>
      <c r="L19" s="114">
        <v>1.8888888888888888</v>
      </c>
      <c r="M19" s="114">
        <v>13.416666666666666</v>
      </c>
      <c r="N19" s="114">
        <v>48</v>
      </c>
      <c r="O19" s="114">
        <v>28.319444444444446</v>
      </c>
      <c r="P19" s="114">
        <v>7.5833333333333348</v>
      </c>
      <c r="Q19" s="114">
        <v>5.416666666666667</v>
      </c>
      <c r="R19" s="114">
        <v>21.333333333333332</v>
      </c>
      <c r="S19" s="114">
        <v>21.960185185185182</v>
      </c>
      <c r="T19" s="114">
        <v>2.9</v>
      </c>
      <c r="U19" s="114">
        <v>21.694444444444443</v>
      </c>
      <c r="V19" s="114">
        <v>12.097222222222223</v>
      </c>
    </row>
    <row r="20" spans="1:22" hidden="1">
      <c r="A20" s="113">
        <v>1976</v>
      </c>
      <c r="B20" s="114">
        <f t="shared" ref="B20:V20" si="8">(B19+B21)/2</f>
        <v>23.097222222222221</v>
      </c>
      <c r="C20" s="114">
        <f t="shared" si="8"/>
        <v>23.541666666666668</v>
      </c>
      <c r="D20" s="114">
        <f t="shared" si="8"/>
        <v>46.965277777777779</v>
      </c>
      <c r="E20" s="114">
        <f t="shared" si="8"/>
        <v>20.097222222222221</v>
      </c>
      <c r="F20" s="114">
        <f t="shared" si="8"/>
        <v>41.45</v>
      </c>
      <c r="G20" s="114">
        <f t="shared" si="8"/>
        <v>26.65</v>
      </c>
      <c r="H20" s="114">
        <f t="shared" si="8"/>
        <v>25.35</v>
      </c>
      <c r="I20" s="114">
        <f t="shared" si="8"/>
        <v>29.138888888888889</v>
      </c>
      <c r="J20" s="114">
        <f t="shared" si="8"/>
        <v>5.9027777777777768</v>
      </c>
      <c r="K20" s="114">
        <f t="shared" si="8"/>
        <v>24.027777777777779</v>
      </c>
      <c r="L20" s="114">
        <f t="shared" si="8"/>
        <v>1.5833333333333335</v>
      </c>
      <c r="M20" s="114">
        <f t="shared" si="8"/>
        <v>10.958333333333332</v>
      </c>
      <c r="N20" s="114">
        <f t="shared" si="8"/>
        <v>48</v>
      </c>
      <c r="O20" s="114">
        <f t="shared" si="8"/>
        <v>27.659722222222221</v>
      </c>
      <c r="P20" s="114">
        <f t="shared" si="8"/>
        <v>14.041666666666668</v>
      </c>
      <c r="Q20" s="114">
        <f t="shared" si="8"/>
        <v>5.3888888888888893</v>
      </c>
      <c r="R20" s="114">
        <f t="shared" si="8"/>
        <v>21.333333333333332</v>
      </c>
      <c r="S20" s="114">
        <f t="shared" si="8"/>
        <v>22.893981481481479</v>
      </c>
      <c r="T20" s="114">
        <f t="shared" si="8"/>
        <v>5.3</v>
      </c>
      <c r="U20" s="114">
        <f t="shared" si="8"/>
        <v>23.479166666666664</v>
      </c>
      <c r="V20" s="114">
        <f t="shared" si="8"/>
        <v>13.777777777777779</v>
      </c>
    </row>
    <row r="21" spans="1:22" hidden="1">
      <c r="A21" s="113">
        <v>1977</v>
      </c>
      <c r="B21" s="114">
        <v>24.513888888888889</v>
      </c>
      <c r="C21" s="114">
        <v>25.736111111111114</v>
      </c>
      <c r="D21" s="114">
        <v>46.69444444444445</v>
      </c>
      <c r="E21" s="114">
        <v>19.875</v>
      </c>
      <c r="F21" s="114">
        <v>44.2</v>
      </c>
      <c r="G21" s="114">
        <v>29.4</v>
      </c>
      <c r="H21" s="114">
        <v>24.4</v>
      </c>
      <c r="I21" s="114">
        <v>29.222222222222221</v>
      </c>
      <c r="J21" s="114">
        <v>5.9444444444444438</v>
      </c>
      <c r="K21" s="114">
        <v>26.749999999999996</v>
      </c>
      <c r="L21" s="114">
        <v>1.2777777777777779</v>
      </c>
      <c r="M21" s="114">
        <v>8.5</v>
      </c>
      <c r="N21" s="114">
        <v>48.000000000000007</v>
      </c>
      <c r="O21" s="114">
        <v>26.999999999999996</v>
      </c>
      <c r="P21" s="114">
        <v>20.5</v>
      </c>
      <c r="Q21" s="114">
        <v>5.3611111111111116</v>
      </c>
      <c r="R21" s="114">
        <v>21.333333333333332</v>
      </c>
      <c r="S21" s="114">
        <v>23.827777777777776</v>
      </c>
      <c r="T21" s="114">
        <v>7.7</v>
      </c>
      <c r="U21" s="114">
        <v>25.263888888888886</v>
      </c>
      <c r="V21" s="114">
        <v>15.458333333333332</v>
      </c>
    </row>
    <row r="22" spans="1:22" hidden="1">
      <c r="A22" s="113">
        <v>1978</v>
      </c>
      <c r="B22" s="114">
        <f t="shared" ref="B22:V22" si="9">(B21+B23)/2</f>
        <v>24.680555555555557</v>
      </c>
      <c r="C22" s="114">
        <f t="shared" si="9"/>
        <v>27.513888888888893</v>
      </c>
      <c r="D22" s="114">
        <f t="shared" si="9"/>
        <v>46.555555555555557</v>
      </c>
      <c r="E22" s="114">
        <f t="shared" si="9"/>
        <v>19.083333333333332</v>
      </c>
      <c r="F22" s="114">
        <f t="shared" si="9"/>
        <v>47</v>
      </c>
      <c r="G22" s="114">
        <f t="shared" si="9"/>
        <v>27.949999999999996</v>
      </c>
      <c r="H22" s="114">
        <f t="shared" si="9"/>
        <v>24.2</v>
      </c>
      <c r="I22" s="114">
        <f t="shared" si="9"/>
        <v>29.611111111111114</v>
      </c>
      <c r="J22" s="114">
        <f t="shared" si="9"/>
        <v>5.9444444444444438</v>
      </c>
      <c r="K22" s="114">
        <f t="shared" si="9"/>
        <v>27.43055555555555</v>
      </c>
      <c r="L22" s="114">
        <f t="shared" si="9"/>
        <v>1.1458333333333335</v>
      </c>
      <c r="M22" s="114">
        <f t="shared" si="9"/>
        <v>8.5416666666666679</v>
      </c>
      <c r="N22" s="114">
        <f t="shared" si="9"/>
        <v>47.736111111111114</v>
      </c>
      <c r="O22" s="114">
        <f t="shared" si="9"/>
        <v>26.999999999999996</v>
      </c>
      <c r="P22" s="114">
        <f t="shared" si="9"/>
        <v>20.236111111111114</v>
      </c>
      <c r="Q22" s="114">
        <f t="shared" si="9"/>
        <v>6.3888888888888893</v>
      </c>
      <c r="R22" s="114">
        <f t="shared" si="9"/>
        <v>21.333333333333332</v>
      </c>
      <c r="S22" s="114">
        <f t="shared" si="9"/>
        <v>24.483333333333334</v>
      </c>
      <c r="T22" s="114">
        <f t="shared" si="9"/>
        <v>10.322222222222223</v>
      </c>
      <c r="U22" s="114">
        <f t="shared" si="9"/>
        <v>24.597222222222221</v>
      </c>
      <c r="V22" s="114">
        <f t="shared" si="9"/>
        <v>13.555555555555555</v>
      </c>
    </row>
    <row r="23" spans="1:22" hidden="1">
      <c r="A23" s="113">
        <v>1979</v>
      </c>
      <c r="B23" s="436">
        <v>24.847222222222225</v>
      </c>
      <c r="C23" s="436">
        <v>29.291666666666671</v>
      </c>
      <c r="D23" s="436">
        <v>46.416666666666664</v>
      </c>
      <c r="E23" s="436">
        <v>18.291666666666664</v>
      </c>
      <c r="F23" s="436">
        <v>49.800000000000004</v>
      </c>
      <c r="G23" s="436">
        <v>26.499999999999996</v>
      </c>
      <c r="H23" s="436">
        <v>24</v>
      </c>
      <c r="I23" s="436">
        <v>30.000000000000004</v>
      </c>
      <c r="J23" s="436">
        <v>5.9444444444444438</v>
      </c>
      <c r="K23" s="436">
        <v>28.111111111111107</v>
      </c>
      <c r="L23" s="436">
        <v>1.0138888888888888</v>
      </c>
      <c r="M23" s="436">
        <v>8.5833333333333339</v>
      </c>
      <c r="N23" s="436">
        <v>47.472222222222221</v>
      </c>
      <c r="O23" s="436">
        <v>26.999999999999996</v>
      </c>
      <c r="P23" s="436">
        <v>19.972222222222225</v>
      </c>
      <c r="Q23" s="436">
        <v>7.4166666666666661</v>
      </c>
      <c r="R23" s="436">
        <v>21.333333333333332</v>
      </c>
      <c r="S23" s="436">
        <v>25.138888888888893</v>
      </c>
      <c r="T23" s="436">
        <v>12.944444444444445</v>
      </c>
      <c r="U23" s="436">
        <v>23.930555555555554</v>
      </c>
      <c r="V23" s="436">
        <v>11.652777777777779</v>
      </c>
    </row>
    <row r="24" spans="1:22" ht="17.25" customHeight="1">
      <c r="A24" s="113">
        <v>1980</v>
      </c>
      <c r="B24" s="436">
        <f t="shared" ref="B24:V24" si="10">(B23+B25)/2</f>
        <v>23.513888888888893</v>
      </c>
      <c r="C24" s="436">
        <f t="shared" si="10"/>
        <v>29.326388888888893</v>
      </c>
      <c r="D24" s="436">
        <f t="shared" si="10"/>
        <v>45.527777777777771</v>
      </c>
      <c r="E24" s="436">
        <f t="shared" si="10"/>
        <v>18.125</v>
      </c>
      <c r="F24" s="436">
        <f t="shared" si="10"/>
        <v>52</v>
      </c>
      <c r="G24" s="436">
        <f t="shared" si="10"/>
        <v>25.099999999999998</v>
      </c>
      <c r="H24" s="436">
        <f t="shared" si="10"/>
        <v>27.65</v>
      </c>
      <c r="I24" s="436">
        <f t="shared" si="10"/>
        <v>29.666666666666664</v>
      </c>
      <c r="J24" s="436">
        <f t="shared" si="10"/>
        <v>5.9444444444444438</v>
      </c>
      <c r="K24" s="436">
        <f t="shared" si="10"/>
        <v>28.159722222222221</v>
      </c>
      <c r="L24" s="436">
        <f t="shared" si="10"/>
        <v>0.8472222222222221</v>
      </c>
      <c r="M24" s="436">
        <f t="shared" si="10"/>
        <v>8.6666666666666679</v>
      </c>
      <c r="N24" s="436">
        <f t="shared" si="10"/>
        <v>47.722222222222221</v>
      </c>
      <c r="O24" s="436">
        <f t="shared" si="10"/>
        <v>27.826388888888889</v>
      </c>
      <c r="P24" s="436">
        <f t="shared" si="10"/>
        <v>24.486111111111111</v>
      </c>
      <c r="Q24" s="436">
        <f t="shared" si="10"/>
        <v>8</v>
      </c>
      <c r="R24" s="436">
        <f t="shared" si="10"/>
        <v>24.616666666666667</v>
      </c>
      <c r="S24" s="436">
        <f t="shared" si="10"/>
        <v>25.135833333333331</v>
      </c>
      <c r="T24" s="436">
        <f t="shared" si="10"/>
        <v>12.916666666666668</v>
      </c>
      <c r="U24" s="436">
        <f t="shared" si="10"/>
        <v>24.062499999999996</v>
      </c>
      <c r="V24" s="436">
        <f t="shared" si="10"/>
        <v>13.111111111111112</v>
      </c>
    </row>
    <row r="25" spans="1:22" ht="17.25" customHeight="1">
      <c r="A25" s="113">
        <v>1981</v>
      </c>
      <c r="B25" s="437">
        <v>22.180555555555557</v>
      </c>
      <c r="C25" s="437">
        <v>29.361111111111111</v>
      </c>
      <c r="D25" s="437">
        <v>44.638888888888886</v>
      </c>
      <c r="E25" s="437">
        <v>17.958333333333332</v>
      </c>
      <c r="F25" s="437">
        <v>54.2</v>
      </c>
      <c r="G25" s="437">
        <v>23.7</v>
      </c>
      <c r="H25" s="437">
        <v>31.3</v>
      </c>
      <c r="I25" s="437">
        <v>29.333333333333329</v>
      </c>
      <c r="J25" s="437">
        <v>5.9444444444444438</v>
      </c>
      <c r="K25" s="437">
        <v>28.208333333333336</v>
      </c>
      <c r="L25" s="437">
        <v>0.68055555555555547</v>
      </c>
      <c r="M25" s="437">
        <v>8.75</v>
      </c>
      <c r="N25" s="437">
        <v>47.972222222222221</v>
      </c>
      <c r="O25" s="437">
        <v>28.652777777777782</v>
      </c>
      <c r="P25" s="437">
        <v>28.999999999999996</v>
      </c>
      <c r="Q25" s="437">
        <v>8.5833333333333339</v>
      </c>
      <c r="R25" s="437">
        <v>27.9</v>
      </c>
      <c r="S25" s="437">
        <v>25.132777777777772</v>
      </c>
      <c r="T25" s="437">
        <v>12.888888888888889</v>
      </c>
      <c r="U25" s="437">
        <v>24.194444444444439</v>
      </c>
      <c r="V25" s="437">
        <v>14.569444444444446</v>
      </c>
    </row>
    <row r="26" spans="1:22" ht="17.25" customHeight="1">
      <c r="A26" s="113">
        <v>1982</v>
      </c>
      <c r="B26" s="436">
        <f t="shared" ref="B26:V26" si="11">(B25+B27)/2</f>
        <v>22.256944444444446</v>
      </c>
      <c r="C26" s="436">
        <f t="shared" si="11"/>
        <v>27.166666666666671</v>
      </c>
      <c r="D26" s="436">
        <f t="shared" si="11"/>
        <v>44.125</v>
      </c>
      <c r="E26" s="436">
        <f t="shared" si="11"/>
        <v>18.604166666666664</v>
      </c>
      <c r="F26" s="436">
        <f t="shared" si="11"/>
        <v>55.2</v>
      </c>
      <c r="G26" s="436">
        <f t="shared" si="11"/>
        <v>24.45</v>
      </c>
      <c r="H26" s="436">
        <f t="shared" si="11"/>
        <v>30.95</v>
      </c>
      <c r="I26" s="436">
        <f t="shared" si="11"/>
        <v>29.166666666666664</v>
      </c>
      <c r="J26" s="436">
        <f t="shared" si="11"/>
        <v>5.9444444444444438</v>
      </c>
      <c r="K26" s="436">
        <f t="shared" si="11"/>
        <v>30.215277777777779</v>
      </c>
      <c r="L26" s="436">
        <f t="shared" si="11"/>
        <v>0.60416666666666663</v>
      </c>
      <c r="M26" s="436">
        <f t="shared" si="11"/>
        <v>8.7291666666666679</v>
      </c>
      <c r="N26" s="436">
        <f t="shared" si="11"/>
        <v>47.666666666666671</v>
      </c>
      <c r="O26" s="436">
        <f t="shared" si="11"/>
        <v>30.027777777777779</v>
      </c>
      <c r="P26" s="436">
        <f t="shared" si="11"/>
        <v>28.999999999999996</v>
      </c>
      <c r="Q26" s="436">
        <f t="shared" si="11"/>
        <v>7.8819444444444446</v>
      </c>
      <c r="R26" s="436">
        <f t="shared" si="11"/>
        <v>27.9</v>
      </c>
      <c r="S26" s="436">
        <f t="shared" si="11"/>
        <v>26.554027777777776</v>
      </c>
      <c r="T26" s="436">
        <f t="shared" si="11"/>
        <v>12.722222222222221</v>
      </c>
      <c r="U26" s="436">
        <f t="shared" si="11"/>
        <v>22.958333333333332</v>
      </c>
      <c r="V26" s="436">
        <f t="shared" si="11"/>
        <v>14.194444444444445</v>
      </c>
    </row>
    <row r="27" spans="1:22" ht="17.25" customHeight="1">
      <c r="A27" s="113">
        <v>1983</v>
      </c>
      <c r="B27" s="437">
        <v>22.333333333333336</v>
      </c>
      <c r="C27" s="437">
        <v>24.972222222222229</v>
      </c>
      <c r="D27" s="437">
        <v>43.611111111111114</v>
      </c>
      <c r="E27" s="437">
        <v>19.249999999999996</v>
      </c>
      <c r="F27" s="437">
        <v>56.2</v>
      </c>
      <c r="G27" s="437">
        <v>25.2</v>
      </c>
      <c r="H27" s="437">
        <v>30.599999999999998</v>
      </c>
      <c r="I27" s="437">
        <v>28.999999999999996</v>
      </c>
      <c r="J27" s="437">
        <v>5.9444444444444438</v>
      </c>
      <c r="K27" s="437">
        <v>32.222222222222221</v>
      </c>
      <c r="L27" s="437">
        <v>0.52777777777777779</v>
      </c>
      <c r="M27" s="437">
        <v>8.7083333333333339</v>
      </c>
      <c r="N27" s="437">
        <v>47.361111111111114</v>
      </c>
      <c r="O27" s="437">
        <v>31.402777777777779</v>
      </c>
      <c r="P27" s="437">
        <v>28.999999999999996</v>
      </c>
      <c r="Q27" s="437">
        <v>7.1805555555555554</v>
      </c>
      <c r="R27" s="437">
        <v>27.9</v>
      </c>
      <c r="S27" s="437">
        <v>27.97527777777778</v>
      </c>
      <c r="T27" s="437">
        <v>12.555555555555554</v>
      </c>
      <c r="U27" s="437">
        <v>21.722222222222225</v>
      </c>
      <c r="V27" s="437">
        <v>13.819444444444443</v>
      </c>
    </row>
    <row r="28" spans="1:22" ht="17.25" customHeight="1">
      <c r="A28" s="113">
        <v>1984</v>
      </c>
      <c r="B28" s="436">
        <f t="shared" ref="B28:V28" si="12">(B27+B29)/2</f>
        <v>22.916666666666668</v>
      </c>
      <c r="C28" s="436">
        <f t="shared" si="12"/>
        <v>27.173611111111114</v>
      </c>
      <c r="D28" s="436">
        <f t="shared" si="12"/>
        <v>43.361111111111114</v>
      </c>
      <c r="E28" s="436">
        <f t="shared" si="12"/>
        <v>19.249999999999996</v>
      </c>
      <c r="F28" s="436">
        <f t="shared" si="12"/>
        <v>54.650000000000006</v>
      </c>
      <c r="G28" s="436">
        <f t="shared" si="12"/>
        <v>29.799999999999997</v>
      </c>
      <c r="H28" s="436">
        <f t="shared" si="12"/>
        <v>32.49444444444444</v>
      </c>
      <c r="I28" s="436">
        <f t="shared" si="12"/>
        <v>28.638888888888886</v>
      </c>
      <c r="J28" s="436">
        <f t="shared" si="12"/>
        <v>6.5416666666666661</v>
      </c>
      <c r="K28" s="436">
        <f t="shared" si="12"/>
        <v>30.25</v>
      </c>
      <c r="L28" s="436">
        <f t="shared" si="12"/>
        <v>0.45833333333333337</v>
      </c>
      <c r="M28" s="436">
        <f t="shared" si="12"/>
        <v>9.5</v>
      </c>
      <c r="N28" s="436">
        <f t="shared" si="12"/>
        <v>51</v>
      </c>
      <c r="O28" s="436">
        <f t="shared" si="12"/>
        <v>31.402777777777779</v>
      </c>
      <c r="P28" s="436">
        <f t="shared" si="12"/>
        <v>33.916666666666671</v>
      </c>
      <c r="Q28" s="436">
        <f t="shared" si="12"/>
        <v>14.423611111111111</v>
      </c>
      <c r="R28" s="436">
        <f t="shared" si="12"/>
        <v>31.158333333333331</v>
      </c>
      <c r="S28" s="436">
        <f t="shared" si="12"/>
        <v>27.950138888888894</v>
      </c>
      <c r="T28" s="436">
        <f t="shared" si="12"/>
        <v>17.236111111111107</v>
      </c>
      <c r="U28" s="436">
        <f t="shared" si="12"/>
        <v>21.229166666666668</v>
      </c>
      <c r="V28" s="436">
        <f t="shared" si="12"/>
        <v>14.25</v>
      </c>
    </row>
    <row r="29" spans="1:22" ht="17.25" customHeight="1">
      <c r="A29" s="113">
        <v>1985</v>
      </c>
      <c r="B29" s="437">
        <v>23.5</v>
      </c>
      <c r="C29" s="437">
        <v>29.375</v>
      </c>
      <c r="D29" s="437">
        <v>43.111111111111114</v>
      </c>
      <c r="E29" s="437">
        <v>19.249999999999996</v>
      </c>
      <c r="F29" s="437">
        <v>53.1</v>
      </c>
      <c r="G29" s="437">
        <v>34.4</v>
      </c>
      <c r="H29" s="437">
        <v>34.388888888888886</v>
      </c>
      <c r="I29" s="437">
        <v>28.277777777777779</v>
      </c>
      <c r="J29" s="437">
        <v>7.1388888888888893</v>
      </c>
      <c r="K29" s="437">
        <v>28.277777777777779</v>
      </c>
      <c r="L29" s="437">
        <v>0.3888888888888889</v>
      </c>
      <c r="M29" s="437">
        <v>10.291666666666666</v>
      </c>
      <c r="N29" s="437">
        <v>54.638888888888879</v>
      </c>
      <c r="O29" s="437">
        <v>31.402777777777779</v>
      </c>
      <c r="P29" s="437">
        <v>38.833333333333343</v>
      </c>
      <c r="Q29" s="437">
        <v>21.666666666666668</v>
      </c>
      <c r="R29" s="437">
        <v>34.416666666666664</v>
      </c>
      <c r="S29" s="437">
        <v>27.925000000000004</v>
      </c>
      <c r="T29" s="437">
        <v>21.916666666666664</v>
      </c>
      <c r="U29" s="437">
        <v>20.736111111111111</v>
      </c>
      <c r="V29" s="437">
        <v>14.680555555555555</v>
      </c>
    </row>
    <row r="30" spans="1:22" ht="17.25" customHeight="1">
      <c r="A30" s="113">
        <v>1986</v>
      </c>
      <c r="B30" s="436">
        <f t="shared" ref="B30:V30" si="13">(B29+B31)/2</f>
        <v>24</v>
      </c>
      <c r="C30" s="436">
        <f t="shared" si="13"/>
        <v>28.923611111111107</v>
      </c>
      <c r="D30" s="436">
        <f t="shared" si="13"/>
        <v>42.805555555555557</v>
      </c>
      <c r="E30" s="436">
        <f t="shared" si="13"/>
        <v>19.249999999999996</v>
      </c>
      <c r="F30" s="436">
        <f t="shared" si="13"/>
        <v>51.25</v>
      </c>
      <c r="G30" s="436">
        <f t="shared" si="13"/>
        <v>35.150000000000006</v>
      </c>
      <c r="H30" s="436">
        <f t="shared" si="13"/>
        <v>36.013888888888886</v>
      </c>
      <c r="I30" s="436">
        <f t="shared" si="13"/>
        <v>27.916666666666668</v>
      </c>
      <c r="J30" s="436">
        <f t="shared" si="13"/>
        <v>7.6319444444444446</v>
      </c>
      <c r="K30" s="436">
        <f t="shared" si="13"/>
        <v>29.006944444444446</v>
      </c>
      <c r="L30" s="436">
        <f t="shared" si="13"/>
        <v>0.36805555555555558</v>
      </c>
      <c r="M30" s="436">
        <f t="shared" si="13"/>
        <v>10.270833333333332</v>
      </c>
      <c r="N30" s="436">
        <f t="shared" si="13"/>
        <v>55.672384290764001</v>
      </c>
      <c r="O30" s="436">
        <f t="shared" si="13"/>
        <v>31.986111111111111</v>
      </c>
      <c r="P30" s="436">
        <f t="shared" si="13"/>
        <v>38.833333333333343</v>
      </c>
      <c r="Q30" s="436">
        <f t="shared" si="13"/>
        <v>26.194444444444443</v>
      </c>
      <c r="R30" s="436">
        <f t="shared" si="13"/>
        <v>34.125</v>
      </c>
      <c r="S30" s="436">
        <f t="shared" si="13"/>
        <v>28.71756944444445</v>
      </c>
      <c r="T30" s="436">
        <f t="shared" si="13"/>
        <v>21.916666666666664</v>
      </c>
      <c r="U30" s="436">
        <f t="shared" si="13"/>
        <v>19.673611111111111</v>
      </c>
      <c r="V30" s="436">
        <f t="shared" si="13"/>
        <v>13</v>
      </c>
    </row>
    <row r="31" spans="1:22" ht="17.25" customHeight="1">
      <c r="A31" s="113">
        <v>1987</v>
      </c>
      <c r="B31" s="437">
        <v>24.5</v>
      </c>
      <c r="C31" s="437">
        <v>28.472222222222214</v>
      </c>
      <c r="D31" s="437">
        <v>42.500000000000007</v>
      </c>
      <c r="E31" s="437">
        <v>19.249999999999996</v>
      </c>
      <c r="F31" s="437">
        <v>49.4</v>
      </c>
      <c r="G31" s="437">
        <v>35.900000000000006</v>
      </c>
      <c r="H31" s="437">
        <v>37.638888888888886</v>
      </c>
      <c r="I31" s="437">
        <v>27.555555555555557</v>
      </c>
      <c r="J31" s="437">
        <v>8.125</v>
      </c>
      <c r="K31" s="437">
        <v>29.736111111111114</v>
      </c>
      <c r="L31" s="437">
        <v>0.34722222222222221</v>
      </c>
      <c r="M31" s="437">
        <v>10.25</v>
      </c>
      <c r="N31" s="437">
        <v>56.705879692639115</v>
      </c>
      <c r="O31" s="437">
        <v>32.569444444444443</v>
      </c>
      <c r="P31" s="437">
        <v>38.833333333333343</v>
      </c>
      <c r="Q31" s="437">
        <v>30.722222222222221</v>
      </c>
      <c r="R31" s="437">
        <v>33.833333333333329</v>
      </c>
      <c r="S31" s="437">
        <v>29.510138888888893</v>
      </c>
      <c r="T31" s="437">
        <v>21.916666666666664</v>
      </c>
      <c r="U31" s="437">
        <v>18.611111111111111</v>
      </c>
      <c r="V31" s="437">
        <v>11.319444444444443</v>
      </c>
    </row>
    <row r="32" spans="1:22" ht="17.25" customHeight="1">
      <c r="A32" s="113">
        <v>1988</v>
      </c>
      <c r="B32" s="436">
        <f t="shared" ref="B32:V32" si="14">(B31+B33)/2</f>
        <v>24.513888888888889</v>
      </c>
      <c r="C32" s="436">
        <f t="shared" si="14"/>
        <v>28.958333333333329</v>
      </c>
      <c r="D32" s="436">
        <f t="shared" si="14"/>
        <v>42.305555555555557</v>
      </c>
      <c r="E32" s="436">
        <f t="shared" si="14"/>
        <v>19.249999999999996</v>
      </c>
      <c r="F32" s="436">
        <f t="shared" si="14"/>
        <v>50.45</v>
      </c>
      <c r="G32" s="436">
        <f t="shared" si="14"/>
        <v>34.900000000000006</v>
      </c>
      <c r="H32" s="436">
        <f t="shared" si="14"/>
        <v>37.291666666666664</v>
      </c>
      <c r="I32" s="436">
        <f t="shared" si="14"/>
        <v>27.611111111111114</v>
      </c>
      <c r="J32" s="436">
        <f t="shared" si="14"/>
        <v>7.7291666666666661</v>
      </c>
      <c r="K32" s="436">
        <f t="shared" si="14"/>
        <v>28.395833333333336</v>
      </c>
      <c r="L32" s="436">
        <f t="shared" si="14"/>
        <v>1.5138888888888891</v>
      </c>
      <c r="M32" s="436">
        <f t="shared" si="14"/>
        <v>10.125</v>
      </c>
      <c r="N32" s="436">
        <f t="shared" si="14"/>
        <v>56.03185235457827</v>
      </c>
      <c r="O32" s="436">
        <f t="shared" si="14"/>
        <v>32.326388888888886</v>
      </c>
      <c r="P32" s="436">
        <f t="shared" si="14"/>
        <v>38.833333333333343</v>
      </c>
      <c r="Q32" s="436">
        <f t="shared" si="14"/>
        <v>31.194444444444443</v>
      </c>
      <c r="R32" s="436">
        <f t="shared" si="14"/>
        <v>33.833333333333329</v>
      </c>
      <c r="S32" s="436">
        <f t="shared" si="14"/>
        <v>29.214513888888888</v>
      </c>
      <c r="T32" s="436">
        <f t="shared" si="14"/>
        <v>21.916666666666664</v>
      </c>
      <c r="U32" s="436">
        <f t="shared" si="14"/>
        <v>18.111111111111111</v>
      </c>
      <c r="V32" s="436">
        <f t="shared" si="14"/>
        <v>11.347222222222221</v>
      </c>
    </row>
    <row r="33" spans="1:23" ht="17.25" customHeight="1">
      <c r="A33" s="113">
        <v>1989</v>
      </c>
      <c r="B33" s="437">
        <v>24.527777777777779</v>
      </c>
      <c r="C33" s="437">
        <v>29.444444444444446</v>
      </c>
      <c r="D33" s="437">
        <v>42.111111111111107</v>
      </c>
      <c r="E33" s="437">
        <v>19.249999999999996</v>
      </c>
      <c r="F33" s="437">
        <v>51.500000000000014</v>
      </c>
      <c r="G33" s="437">
        <v>33.9</v>
      </c>
      <c r="H33" s="437">
        <v>36.944444444444443</v>
      </c>
      <c r="I33" s="437">
        <v>27.666666666666668</v>
      </c>
      <c r="J33" s="437">
        <v>7.333333333333333</v>
      </c>
      <c r="K33" s="437">
        <v>27.055555555555554</v>
      </c>
      <c r="L33" s="437">
        <v>2.6805555555555558</v>
      </c>
      <c r="M33" s="437">
        <v>10</v>
      </c>
      <c r="N33" s="437">
        <v>55.357825016517424</v>
      </c>
      <c r="O33" s="437">
        <v>32.083333333333329</v>
      </c>
      <c r="P33" s="437">
        <v>38.833333333333343</v>
      </c>
      <c r="Q33" s="437">
        <v>31.666666666666664</v>
      </c>
      <c r="R33" s="437">
        <v>33.833333333333329</v>
      </c>
      <c r="S33" s="437">
        <v>28.918888888888887</v>
      </c>
      <c r="T33" s="437">
        <v>21.916666666666664</v>
      </c>
      <c r="U33" s="437">
        <v>17.611111111111111</v>
      </c>
      <c r="V33" s="437">
        <v>11.374999999999998</v>
      </c>
    </row>
    <row r="34" spans="1:23" ht="17.25" customHeight="1">
      <c r="A34" s="113">
        <v>1990</v>
      </c>
      <c r="B34" s="436">
        <f t="shared" ref="B34:V34" si="15">(B33+B35)/2</f>
        <v>25.506944444444443</v>
      </c>
      <c r="C34" s="436">
        <f t="shared" si="15"/>
        <v>30.326388888888893</v>
      </c>
      <c r="D34" s="436">
        <f t="shared" si="15"/>
        <v>41.833333333333329</v>
      </c>
      <c r="E34" s="436">
        <f t="shared" si="15"/>
        <v>19.249999999999996</v>
      </c>
      <c r="F34" s="436">
        <f t="shared" si="15"/>
        <v>51.7</v>
      </c>
      <c r="G34" s="436">
        <f t="shared" si="15"/>
        <v>36.349999999999994</v>
      </c>
      <c r="H34" s="436">
        <f t="shared" si="15"/>
        <v>37.263888888888886</v>
      </c>
      <c r="I34" s="436">
        <f t="shared" si="15"/>
        <v>28.222222222222221</v>
      </c>
      <c r="J34" s="436">
        <f t="shared" si="15"/>
        <v>10.020833333333332</v>
      </c>
      <c r="K34" s="436">
        <f t="shared" si="15"/>
        <v>28.180555555555557</v>
      </c>
      <c r="L34" s="436">
        <f t="shared" si="15"/>
        <v>2.5902777777777777</v>
      </c>
      <c r="M34" s="436">
        <f t="shared" si="15"/>
        <v>9.9583333333333321</v>
      </c>
      <c r="N34" s="436">
        <f t="shared" si="15"/>
        <v>54.255148728295438</v>
      </c>
      <c r="O34" s="436">
        <f t="shared" si="15"/>
        <v>31.256944444444439</v>
      </c>
      <c r="P34" s="436">
        <f t="shared" si="15"/>
        <v>38.833333333333343</v>
      </c>
      <c r="Q34" s="436">
        <f t="shared" si="15"/>
        <v>33.013888888888886</v>
      </c>
      <c r="R34" s="436">
        <f t="shared" si="15"/>
        <v>33.666666666666664</v>
      </c>
      <c r="S34" s="436">
        <f t="shared" si="15"/>
        <v>29.158333333333335</v>
      </c>
      <c r="T34" s="436">
        <f t="shared" si="15"/>
        <v>21.916666666666664</v>
      </c>
      <c r="U34" s="436">
        <f t="shared" si="15"/>
        <v>17.694444444444443</v>
      </c>
      <c r="V34" s="436">
        <f t="shared" si="15"/>
        <v>11.236111111111111</v>
      </c>
    </row>
    <row r="35" spans="1:23" ht="17.25" customHeight="1">
      <c r="A35" s="113">
        <v>1991</v>
      </c>
      <c r="B35" s="437">
        <v>26.486111111111111</v>
      </c>
      <c r="C35" s="437">
        <v>31.208333333333339</v>
      </c>
      <c r="D35" s="437">
        <v>41.55555555555555</v>
      </c>
      <c r="E35" s="437">
        <v>19.249999999999996</v>
      </c>
      <c r="F35" s="437">
        <v>51.9</v>
      </c>
      <c r="G35" s="437">
        <v>38.799999999999997</v>
      </c>
      <c r="H35" s="437">
        <v>37.583333333333329</v>
      </c>
      <c r="I35" s="437">
        <v>28.777777777777775</v>
      </c>
      <c r="J35" s="437">
        <v>12.708333333333332</v>
      </c>
      <c r="K35" s="437">
        <v>29.305555555555557</v>
      </c>
      <c r="L35" s="437">
        <v>2.5</v>
      </c>
      <c r="M35" s="437">
        <v>9.9166666666666661</v>
      </c>
      <c r="N35" s="437">
        <v>53.15247244007346</v>
      </c>
      <c r="O35" s="437">
        <v>30.43055555555555</v>
      </c>
      <c r="P35" s="437">
        <v>38.833333333333343</v>
      </c>
      <c r="Q35" s="437">
        <v>34.361111111111107</v>
      </c>
      <c r="R35" s="437">
        <v>33.5</v>
      </c>
      <c r="S35" s="437">
        <v>29.397777777777783</v>
      </c>
      <c r="T35" s="437">
        <v>21.916666666666664</v>
      </c>
      <c r="U35" s="437">
        <v>17.777777777777779</v>
      </c>
      <c r="V35" s="437">
        <v>11.097222222222221</v>
      </c>
    </row>
    <row r="36" spans="1:23" ht="17.25" customHeight="1">
      <c r="A36" s="113">
        <v>1992</v>
      </c>
      <c r="B36" s="436">
        <f t="shared" ref="B36:V36" si="16">(B35+B37)/2</f>
        <v>26.826388888888893</v>
      </c>
      <c r="C36" s="436">
        <f t="shared" si="16"/>
        <v>28.881944444444446</v>
      </c>
      <c r="D36" s="436">
        <f t="shared" si="16"/>
        <v>40.972222222222214</v>
      </c>
      <c r="E36" s="436">
        <f t="shared" si="16"/>
        <v>19.249999999999996</v>
      </c>
      <c r="F36" s="436">
        <f t="shared" si="16"/>
        <v>51.587277236444763</v>
      </c>
      <c r="G36" s="436">
        <f t="shared" si="16"/>
        <v>38.599838251454457</v>
      </c>
      <c r="H36" s="436">
        <f t="shared" si="16"/>
        <v>37.638888888888886</v>
      </c>
      <c r="I36" s="436">
        <f t="shared" si="16"/>
        <v>28.277777777777779</v>
      </c>
      <c r="J36" s="436">
        <f t="shared" si="16"/>
        <v>12.736111111111111</v>
      </c>
      <c r="K36" s="436">
        <f t="shared" si="16"/>
        <v>30.0625</v>
      </c>
      <c r="L36" s="436">
        <f t="shared" si="16"/>
        <v>9.6</v>
      </c>
      <c r="M36" s="436">
        <f t="shared" si="16"/>
        <v>9.9166666666666661</v>
      </c>
      <c r="N36" s="436">
        <f t="shared" si="16"/>
        <v>52.966102708443245</v>
      </c>
      <c r="O36" s="436">
        <f t="shared" si="16"/>
        <v>30.097222222222221</v>
      </c>
      <c r="P36" s="436">
        <f t="shared" si="16"/>
        <v>38.833333333333343</v>
      </c>
      <c r="Q36" s="436">
        <f t="shared" si="16"/>
        <v>34.875</v>
      </c>
      <c r="R36" s="436">
        <f t="shared" si="16"/>
        <v>32.583333333333329</v>
      </c>
      <c r="S36" s="436">
        <f t="shared" si="16"/>
        <v>28.879907407407408</v>
      </c>
      <c r="T36" s="436">
        <f t="shared" si="16"/>
        <v>25.708333333333332</v>
      </c>
      <c r="U36" s="436">
        <f t="shared" si="16"/>
        <v>18.138888888888886</v>
      </c>
      <c r="V36" s="436">
        <f t="shared" si="16"/>
        <v>11.493055555555555</v>
      </c>
    </row>
    <row r="37" spans="1:23" ht="17.25" customHeight="1">
      <c r="A37" s="113">
        <v>1993</v>
      </c>
      <c r="B37" s="437">
        <v>27.166666666666671</v>
      </c>
      <c r="C37" s="437">
        <v>26.555555555555554</v>
      </c>
      <c r="D37" s="437">
        <v>40.388888888888879</v>
      </c>
      <c r="E37" s="437">
        <v>19.249999999999996</v>
      </c>
      <c r="F37" s="437">
        <v>51.274554472889534</v>
      </c>
      <c r="G37" s="437">
        <v>38.399676502908925</v>
      </c>
      <c r="H37" s="437">
        <v>37.69444444444445</v>
      </c>
      <c r="I37" s="437">
        <v>27.777777777777779</v>
      </c>
      <c r="J37" s="437">
        <v>12.763888888888891</v>
      </c>
      <c r="K37" s="437">
        <v>30.819444444444443</v>
      </c>
      <c r="L37" s="437">
        <v>16.7</v>
      </c>
      <c r="M37" s="437">
        <v>9.9166666666666661</v>
      </c>
      <c r="N37" s="437">
        <v>52.779732976813023</v>
      </c>
      <c r="O37" s="437">
        <v>29.763888888888889</v>
      </c>
      <c r="P37" s="437">
        <v>38.833333333333336</v>
      </c>
      <c r="Q37" s="437">
        <v>35.388888888888886</v>
      </c>
      <c r="R37" s="437">
        <v>31.666666666666664</v>
      </c>
      <c r="S37" s="437">
        <v>28.362037037037034</v>
      </c>
      <c r="T37" s="437">
        <v>29.5</v>
      </c>
      <c r="U37" s="437">
        <v>18.499999999999996</v>
      </c>
      <c r="V37" s="437">
        <v>11.888888888888889</v>
      </c>
    </row>
    <row r="38" spans="1:23" ht="17.25" customHeight="1">
      <c r="A38" s="113">
        <v>1994</v>
      </c>
      <c r="B38" s="436">
        <f t="shared" ref="B38:V38" si="17">(B37+B39)/2</f>
        <v>27.090277777777779</v>
      </c>
      <c r="C38" s="436">
        <f t="shared" si="17"/>
        <v>29.548865694444451</v>
      </c>
      <c r="D38" s="436">
        <f t="shared" si="17"/>
        <v>39.55555555555555</v>
      </c>
      <c r="E38" s="436">
        <f t="shared" si="17"/>
        <v>19.249999999999996</v>
      </c>
      <c r="F38" s="436">
        <f t="shared" si="17"/>
        <v>58.109310465520274</v>
      </c>
      <c r="G38" s="436">
        <f t="shared" si="17"/>
        <v>37.089660857242137</v>
      </c>
      <c r="H38" s="436">
        <f t="shared" si="17"/>
        <v>37.562500000000007</v>
      </c>
      <c r="I38" s="436">
        <f t="shared" si="17"/>
        <v>27.056623055555555</v>
      </c>
      <c r="J38" s="436">
        <f t="shared" si="17"/>
        <v>13.75</v>
      </c>
      <c r="K38" s="436">
        <f t="shared" si="17"/>
        <v>28.541666666666664</v>
      </c>
      <c r="L38" s="436">
        <f t="shared" si="17"/>
        <v>18</v>
      </c>
      <c r="M38" s="436">
        <f t="shared" si="17"/>
        <v>10.0625</v>
      </c>
      <c r="N38" s="436">
        <f t="shared" si="17"/>
        <v>52.519551564908603</v>
      </c>
      <c r="O38" s="436">
        <f t="shared" si="17"/>
        <v>28.451388888888889</v>
      </c>
      <c r="P38" s="436">
        <f t="shared" si="17"/>
        <v>38.833333333333336</v>
      </c>
      <c r="Q38" s="436">
        <f t="shared" si="17"/>
        <v>35.388888888888886</v>
      </c>
      <c r="R38" s="436">
        <f t="shared" si="17"/>
        <v>35.352548707646307</v>
      </c>
      <c r="S38" s="436">
        <f t="shared" si="17"/>
        <v>27.618935185185183</v>
      </c>
      <c r="T38" s="436">
        <f t="shared" si="17"/>
        <v>29.5</v>
      </c>
      <c r="U38" s="436">
        <f t="shared" si="17"/>
        <v>18.124999999999996</v>
      </c>
      <c r="V38" s="436">
        <f t="shared" si="17"/>
        <v>11.875</v>
      </c>
    </row>
    <row r="39" spans="1:23" ht="17.25" customHeight="1">
      <c r="A39" s="113">
        <v>1995</v>
      </c>
      <c r="B39" s="437">
        <v>27.013888888888886</v>
      </c>
      <c r="C39" s="437">
        <v>32.542175833333346</v>
      </c>
      <c r="D39" s="437">
        <v>38.722222222222221</v>
      </c>
      <c r="E39" s="437">
        <v>19.249999999999996</v>
      </c>
      <c r="F39" s="437">
        <v>64.944066458151013</v>
      </c>
      <c r="G39" s="437">
        <v>35.779645211575343</v>
      </c>
      <c r="H39" s="437">
        <v>37.430555555555564</v>
      </c>
      <c r="I39" s="437">
        <v>26.335468333333335</v>
      </c>
      <c r="J39" s="437">
        <v>14.736111111111111</v>
      </c>
      <c r="K39" s="437">
        <v>26.263888888888886</v>
      </c>
      <c r="L39" s="437">
        <v>19.3</v>
      </c>
      <c r="M39" s="437">
        <v>10.208333333333334</v>
      </c>
      <c r="N39" s="437">
        <v>52.259370153004184</v>
      </c>
      <c r="O39" s="437">
        <v>27.138888888888889</v>
      </c>
      <c r="P39" s="437">
        <v>38.833333333333336</v>
      </c>
      <c r="Q39" s="437">
        <v>35.388888888888886</v>
      </c>
      <c r="R39" s="437">
        <v>39.038430748625942</v>
      </c>
      <c r="S39" s="437">
        <v>26.875833333333333</v>
      </c>
      <c r="T39" s="437">
        <v>29.5</v>
      </c>
      <c r="U39" s="437">
        <v>17.749999999999996</v>
      </c>
      <c r="V39" s="437">
        <v>11.861111111111109</v>
      </c>
    </row>
    <row r="40" spans="1:23" ht="17.25" customHeight="1">
      <c r="A40" s="113">
        <v>1996</v>
      </c>
      <c r="B40" s="436">
        <f t="shared" ref="B40:N40" si="18">(B39+B41)/2</f>
        <v>26.763888888888886</v>
      </c>
      <c r="C40" s="436">
        <f t="shared" si="18"/>
        <v>32.423865694444451</v>
      </c>
      <c r="D40" s="436">
        <f t="shared" si="18"/>
        <v>39.194444444444443</v>
      </c>
      <c r="E40" s="436">
        <f t="shared" si="18"/>
        <v>17.083333333333332</v>
      </c>
      <c r="F40" s="436">
        <f t="shared" si="18"/>
        <v>63.713812611358982</v>
      </c>
      <c r="G40" s="436">
        <f t="shared" si="18"/>
        <v>34.997332330223472</v>
      </c>
      <c r="H40" s="436">
        <f t="shared" si="18"/>
        <v>36.972222222222229</v>
      </c>
      <c r="I40" s="436">
        <f t="shared" si="18"/>
        <v>26.013718333333333</v>
      </c>
      <c r="J40" s="436">
        <f t="shared" si="18"/>
        <v>15.270833333333332</v>
      </c>
      <c r="K40" s="436">
        <f t="shared" si="18"/>
        <v>27.631944444444443</v>
      </c>
      <c r="L40" s="436">
        <f t="shared" si="18"/>
        <v>18.649999999999999</v>
      </c>
      <c r="M40" s="436">
        <f t="shared" si="18"/>
        <v>10.506944444444443</v>
      </c>
      <c r="N40" s="436">
        <f t="shared" si="18"/>
        <v>52.209566380411943</v>
      </c>
      <c r="O40" s="436">
        <v>27.1</v>
      </c>
      <c r="P40" s="436">
        <f t="shared" ref="P40:V40" si="19">(P39+P41)/2</f>
        <v>38.708333333333329</v>
      </c>
      <c r="Q40" s="436">
        <f t="shared" si="19"/>
        <v>35</v>
      </c>
      <c r="R40" s="436">
        <f t="shared" si="19"/>
        <v>38.844100228828452</v>
      </c>
      <c r="S40" s="436">
        <f t="shared" si="19"/>
        <v>26.898730569134187</v>
      </c>
      <c r="T40" s="436">
        <f t="shared" si="19"/>
        <v>31.652777777777779</v>
      </c>
      <c r="U40" s="436">
        <f t="shared" si="19"/>
        <v>18.048611111111107</v>
      </c>
      <c r="V40" s="436">
        <f t="shared" si="19"/>
        <v>12.875</v>
      </c>
    </row>
    <row r="41" spans="1:23" ht="17.25" customHeight="1">
      <c r="A41" s="113">
        <v>1997</v>
      </c>
      <c r="B41" s="437">
        <v>26.513888888888886</v>
      </c>
      <c r="C41" s="437">
        <v>32.305555555555557</v>
      </c>
      <c r="D41" s="437">
        <v>39.666666666666664</v>
      </c>
      <c r="E41" s="437">
        <v>14.916666666666668</v>
      </c>
      <c r="F41" s="437">
        <v>62.483558764566951</v>
      </c>
      <c r="G41" s="437">
        <v>34.215019448871601</v>
      </c>
      <c r="H41" s="437">
        <v>36.513888888888893</v>
      </c>
      <c r="I41" s="437">
        <v>25.691968333333332</v>
      </c>
      <c r="J41" s="437">
        <v>15.805555555555554</v>
      </c>
      <c r="K41" s="437">
        <v>29.000000000000004</v>
      </c>
      <c r="L41" s="437">
        <v>18</v>
      </c>
      <c r="M41" s="437">
        <v>10.805555555555554</v>
      </c>
      <c r="N41" s="437">
        <v>52.159762607819701</v>
      </c>
      <c r="O41" s="437">
        <v>31.8</v>
      </c>
      <c r="P41" s="437">
        <v>38.583333333333329</v>
      </c>
      <c r="Q41" s="437">
        <v>34.611111111111107</v>
      </c>
      <c r="R41" s="437">
        <v>38.649769709030956</v>
      </c>
      <c r="S41" s="437">
        <v>26.921627804935039</v>
      </c>
      <c r="T41" s="437">
        <v>33.805555555555557</v>
      </c>
      <c r="U41" s="437">
        <v>18.347222222222221</v>
      </c>
      <c r="V41" s="437">
        <v>13.888888888888889</v>
      </c>
    </row>
    <row r="42" spans="1:23" ht="17.25" customHeight="1">
      <c r="A42" s="113">
        <v>1998</v>
      </c>
      <c r="B42" s="436">
        <f>(B41+B43)/2</f>
        <v>25.689390046366587</v>
      </c>
      <c r="C42" s="436">
        <f t="shared" ref="C42:V42" si="20">(C41+C43)/2</f>
        <v>32.597222222222221</v>
      </c>
      <c r="D42" s="436">
        <f t="shared" si="20"/>
        <v>39.333333333333336</v>
      </c>
      <c r="E42" s="436">
        <f t="shared" si="20"/>
        <v>15.125000000000002</v>
      </c>
      <c r="F42" s="436">
        <f t="shared" si="20"/>
        <v>61.775503114545721</v>
      </c>
      <c r="G42" s="436">
        <f t="shared" si="20"/>
        <v>33.864263683108646</v>
      </c>
      <c r="H42" s="436">
        <f t="shared" si="20"/>
        <v>36.729166666666671</v>
      </c>
      <c r="I42" s="436">
        <f t="shared" si="20"/>
        <v>26.191073611111115</v>
      </c>
      <c r="J42" s="436">
        <f t="shared" si="20"/>
        <v>16.458333333333332</v>
      </c>
      <c r="K42" s="436">
        <f t="shared" si="20"/>
        <v>29.041666666666668</v>
      </c>
      <c r="L42" s="436">
        <f t="shared" si="20"/>
        <v>26.229166666666661</v>
      </c>
      <c r="M42" s="436">
        <f t="shared" si="20"/>
        <v>11.486111111111111</v>
      </c>
      <c r="N42" s="436">
        <f t="shared" si="20"/>
        <v>52.168336088272198</v>
      </c>
      <c r="O42" s="436">
        <f t="shared" si="20"/>
        <v>30.233333333333338</v>
      </c>
      <c r="P42" s="436">
        <f t="shared" si="20"/>
        <v>39.958333333333329</v>
      </c>
      <c r="Q42" s="436">
        <f t="shared" si="20"/>
        <v>39.555555555555557</v>
      </c>
      <c r="R42" s="436">
        <f t="shared" si="20"/>
        <v>38.216122325754156</v>
      </c>
      <c r="S42" s="436">
        <f t="shared" si="20"/>
        <v>25.622410793203489</v>
      </c>
      <c r="T42" s="436">
        <f t="shared" si="20"/>
        <v>35.527777777777779</v>
      </c>
      <c r="U42" s="436">
        <f t="shared" si="20"/>
        <v>17.472222222222221</v>
      </c>
      <c r="V42" s="436">
        <f t="shared" si="20"/>
        <v>13.722222222222221</v>
      </c>
      <c r="W42" s="752"/>
    </row>
    <row r="43" spans="1:23" ht="17.25" customHeight="1">
      <c r="A43" s="113">
        <v>1999</v>
      </c>
      <c r="B43" s="437">
        <v>24.864891203844287</v>
      </c>
      <c r="C43" s="437">
        <v>32.888888888888886</v>
      </c>
      <c r="D43" s="437">
        <v>39.000000000000007</v>
      </c>
      <c r="E43" s="437">
        <v>15.333333333333336</v>
      </c>
      <c r="F43" s="437">
        <v>61.067447464524491</v>
      </c>
      <c r="G43" s="437">
        <v>33.513507917345692</v>
      </c>
      <c r="H43" s="437">
        <v>36.944444444444443</v>
      </c>
      <c r="I43" s="437">
        <v>26.690178888888894</v>
      </c>
      <c r="J43" s="437">
        <v>17.111111111111111</v>
      </c>
      <c r="K43" s="437">
        <v>29.083333333333332</v>
      </c>
      <c r="L43" s="437">
        <v>34.458333333333321</v>
      </c>
      <c r="M43" s="437">
        <v>12.166666666666666</v>
      </c>
      <c r="N43" s="437">
        <v>52.176909568724696</v>
      </c>
      <c r="O43" s="437">
        <v>28.666666666666675</v>
      </c>
      <c r="P43" s="437">
        <v>41.333333333333336</v>
      </c>
      <c r="Q43" s="437">
        <v>44.5</v>
      </c>
      <c r="R43" s="437">
        <v>37.782474942477357</v>
      </c>
      <c r="S43" s="437">
        <v>24.323193781471939</v>
      </c>
      <c r="T43" s="437">
        <v>37.25</v>
      </c>
      <c r="U43" s="437">
        <v>16.597222222222221</v>
      </c>
      <c r="V43" s="437">
        <v>13.555555555555554</v>
      </c>
      <c r="W43" s="752"/>
    </row>
    <row r="44" spans="1:23" ht="17.25" customHeight="1">
      <c r="A44" s="113">
        <v>2000</v>
      </c>
      <c r="B44" s="436">
        <f>(B43+B45)/2</f>
        <v>24.688407030398604</v>
      </c>
      <c r="C44" s="436">
        <f t="shared" ref="C44:V44" si="21">(C43+C45)/2</f>
        <v>32.205414199701806</v>
      </c>
      <c r="D44" s="436">
        <f t="shared" si="21"/>
        <v>38.744238025559959</v>
      </c>
      <c r="E44" s="436">
        <f t="shared" si="21"/>
        <v>15.310850076207405</v>
      </c>
      <c r="F44" s="436">
        <f t="shared" si="21"/>
        <v>55.978618690115205</v>
      </c>
      <c r="G44" s="436">
        <f t="shared" si="21"/>
        <v>34.190679554341251</v>
      </c>
      <c r="H44" s="436">
        <f t="shared" si="21"/>
        <v>40.236240650284401</v>
      </c>
      <c r="I44" s="436">
        <f t="shared" si="21"/>
        <v>28.048790571829578</v>
      </c>
      <c r="J44" s="436">
        <f t="shared" si="21"/>
        <v>15.20304289919757</v>
      </c>
      <c r="K44" s="436">
        <f t="shared" si="21"/>
        <v>29.378317214823603</v>
      </c>
      <c r="L44" s="436">
        <f t="shared" si="21"/>
        <v>34.301487853541772</v>
      </c>
      <c r="M44" s="436">
        <f t="shared" si="21"/>
        <v>10.657681906784937</v>
      </c>
      <c r="N44" s="436">
        <f t="shared" si="21"/>
        <v>52.520519782815796</v>
      </c>
      <c r="O44" s="436">
        <f t="shared" si="21"/>
        <v>28.529834568717206</v>
      </c>
      <c r="P44" s="436">
        <f t="shared" si="21"/>
        <v>42.117805612844279</v>
      </c>
      <c r="Q44" s="436">
        <f t="shared" si="21"/>
        <v>42.880886050281326</v>
      </c>
      <c r="R44" s="436">
        <f t="shared" si="21"/>
        <v>37.120860500916024</v>
      </c>
      <c r="S44" s="436">
        <f t="shared" si="21"/>
        <v>23.971660944682284</v>
      </c>
      <c r="T44" s="436">
        <f t="shared" si="21"/>
        <v>37.375000951782212</v>
      </c>
      <c r="U44" s="436">
        <f t="shared" si="21"/>
        <v>14.867311480516287</v>
      </c>
      <c r="V44" s="436">
        <f t="shared" si="21"/>
        <v>13.528969193206253</v>
      </c>
      <c r="W44" s="752"/>
    </row>
    <row r="45" spans="1:23" ht="17.25" customHeight="1">
      <c r="A45" s="113">
        <v>2001</v>
      </c>
      <c r="B45" s="437">
        <v>24.511922856952921</v>
      </c>
      <c r="C45" s="437">
        <v>31.521939510514731</v>
      </c>
      <c r="D45" s="437">
        <v>38.48847605111991</v>
      </c>
      <c r="E45" s="437">
        <v>15.288366819081473</v>
      </c>
      <c r="F45" s="437">
        <v>50.889789915705919</v>
      </c>
      <c r="G45" s="437">
        <v>34.867851191336811</v>
      </c>
      <c r="H45" s="437">
        <v>43.528036856124359</v>
      </c>
      <c r="I45" s="437">
        <v>29.407402254770265</v>
      </c>
      <c r="J45" s="437">
        <v>13.29497468728403</v>
      </c>
      <c r="K45" s="437">
        <v>29.673301096313875</v>
      </c>
      <c r="L45" s="437">
        <v>34.144642373750223</v>
      </c>
      <c r="M45" s="437">
        <v>9.1486971469032063</v>
      </c>
      <c r="N45" s="437">
        <v>52.864129996906904</v>
      </c>
      <c r="O45" s="437">
        <v>28.393002470767737</v>
      </c>
      <c r="P45" s="437">
        <v>42.902277892355215</v>
      </c>
      <c r="Q45" s="437">
        <v>41.261772100562652</v>
      </c>
      <c r="R45" s="437">
        <v>36.459246059354697</v>
      </c>
      <c r="S45" s="437">
        <v>23.620128107892629</v>
      </c>
      <c r="T45" s="437">
        <v>37.500001903564431</v>
      </c>
      <c r="U45" s="437">
        <v>13.137400738810353</v>
      </c>
      <c r="V45" s="437">
        <v>13.502382830856952</v>
      </c>
      <c r="W45" s="752"/>
    </row>
    <row r="46" spans="1:23" ht="17.25" customHeight="1">
      <c r="A46" s="113">
        <v>2002</v>
      </c>
      <c r="B46" s="436">
        <f>(B45+B47)/2</f>
        <v>23.499062292614582</v>
      </c>
      <c r="C46" s="436">
        <f t="shared" ref="C46:V46" si="22">(C45+C47)/2</f>
        <v>31.553883727523051</v>
      </c>
      <c r="D46" s="436">
        <f t="shared" si="22"/>
        <v>40.320032212809025</v>
      </c>
      <c r="E46" s="436">
        <f t="shared" si="22"/>
        <v>15.179950722673594</v>
      </c>
      <c r="F46" s="436">
        <f t="shared" si="22"/>
        <v>50.21364741313478</v>
      </c>
      <c r="G46" s="436">
        <f t="shared" si="22"/>
        <v>35.353484916289418</v>
      </c>
      <c r="H46" s="436">
        <f t="shared" si="22"/>
        <v>41.463923398559459</v>
      </c>
      <c r="I46" s="436">
        <f t="shared" si="22"/>
        <v>29.19825053781301</v>
      </c>
      <c r="J46" s="436">
        <f t="shared" si="22"/>
        <v>13.236117643389882</v>
      </c>
      <c r="K46" s="436">
        <f t="shared" si="22"/>
        <v>30.61923046196695</v>
      </c>
      <c r="L46" s="436">
        <f t="shared" si="22"/>
        <v>33.934314621600222</v>
      </c>
      <c r="M46" s="436">
        <f t="shared" si="22"/>
        <v>8.4399364669629051</v>
      </c>
      <c r="N46" s="436">
        <f t="shared" si="22"/>
        <v>52.751381543241024</v>
      </c>
      <c r="O46" s="436">
        <f t="shared" si="22"/>
        <v>27.959616912722094</v>
      </c>
      <c r="P46" s="436">
        <f t="shared" si="22"/>
        <v>38.204830613665614</v>
      </c>
      <c r="Q46" s="436">
        <f t="shared" si="22"/>
        <v>40.691443987314187</v>
      </c>
      <c r="R46" s="436">
        <f t="shared" si="22"/>
        <v>36.214674520140363</v>
      </c>
      <c r="S46" s="436">
        <f t="shared" si="22"/>
        <v>24.052009236284356</v>
      </c>
      <c r="T46" s="436">
        <f t="shared" si="22"/>
        <v>35.309571845908025</v>
      </c>
      <c r="U46" s="436">
        <f t="shared" si="22"/>
        <v>12.976154373599302</v>
      </c>
      <c r="V46" s="436">
        <f t="shared" si="22"/>
        <v>13.689838825620118</v>
      </c>
      <c r="W46" s="752"/>
    </row>
    <row r="47" spans="1:23" ht="17.25" customHeight="1">
      <c r="A47" s="113">
        <v>2003</v>
      </c>
      <c r="B47" s="437">
        <v>22.486201728276242</v>
      </c>
      <c r="C47" s="437">
        <v>31.585827944531374</v>
      </c>
      <c r="D47" s="437">
        <v>42.151588374498147</v>
      </c>
      <c r="E47" s="437">
        <v>15.071534626265715</v>
      </c>
      <c r="F47" s="437">
        <v>49.537504910563648</v>
      </c>
      <c r="G47" s="437">
        <v>35.839118641242017</v>
      </c>
      <c r="H47" s="437">
        <v>39.399809940994565</v>
      </c>
      <c r="I47" s="437">
        <v>28.989098820855759</v>
      </c>
      <c r="J47" s="437">
        <v>13.177260599495735</v>
      </c>
      <c r="K47" s="437">
        <v>31.565159827620022</v>
      </c>
      <c r="L47" s="437">
        <v>33.723986869450215</v>
      </c>
      <c r="M47" s="437">
        <v>7.7311757870226039</v>
      </c>
      <c r="N47" s="437">
        <v>52.638633089575151</v>
      </c>
      <c r="O47" s="437">
        <v>27.526231354676451</v>
      </c>
      <c r="P47" s="437">
        <v>33.507383334976012</v>
      </c>
      <c r="Q47" s="437">
        <v>40.121115874065715</v>
      </c>
      <c r="R47" s="437">
        <v>35.970102980926036</v>
      </c>
      <c r="S47" s="437">
        <v>24.483890364676082</v>
      </c>
      <c r="T47" s="437">
        <v>33.119141788251625</v>
      </c>
      <c r="U47" s="437">
        <v>12.814908008388251</v>
      </c>
      <c r="V47" s="437">
        <v>13.877294820383284</v>
      </c>
      <c r="W47" s="752"/>
    </row>
    <row r="48" spans="1:23" ht="17.25" customHeight="1">
      <c r="A48" s="113">
        <v>2004</v>
      </c>
      <c r="B48" s="436">
        <f>(B47+B49)/2</f>
        <v>22.306884025755629</v>
      </c>
      <c r="C48" s="436">
        <f t="shared" ref="C48:V48" si="23">(C47+C49)/2</f>
        <v>31.722159748956948</v>
      </c>
      <c r="D48" s="436">
        <f t="shared" si="23"/>
        <v>41.507738579027709</v>
      </c>
      <c r="E48" s="436">
        <f t="shared" si="23"/>
        <v>13.403398460311696</v>
      </c>
      <c r="F48" s="436">
        <f t="shared" si="23"/>
        <v>49.216777012284737</v>
      </c>
      <c r="G48" s="436">
        <f t="shared" si="23"/>
        <v>35.545240759509468</v>
      </c>
      <c r="H48" s="436">
        <f t="shared" si="23"/>
        <v>39.2025000569705</v>
      </c>
      <c r="I48" s="436">
        <f t="shared" si="23"/>
        <v>26.580062974651923</v>
      </c>
      <c r="J48" s="436">
        <f t="shared" si="23"/>
        <v>13.04911177500599</v>
      </c>
      <c r="K48" s="436">
        <f t="shared" si="23"/>
        <v>32.624443232932137</v>
      </c>
      <c r="L48" s="436">
        <f t="shared" si="23"/>
        <v>33.1133012328105</v>
      </c>
      <c r="M48" s="436">
        <f t="shared" si="23"/>
        <v>7.7201412965085368</v>
      </c>
      <c r="N48" s="436">
        <f t="shared" si="23"/>
        <v>43.981965885125945</v>
      </c>
      <c r="O48" s="436">
        <f t="shared" si="23"/>
        <v>26.958053024441387</v>
      </c>
      <c r="P48" s="436">
        <f t="shared" si="23"/>
        <v>33.551695836274703</v>
      </c>
      <c r="Q48" s="436">
        <f t="shared" si="23"/>
        <v>39.830372558770307</v>
      </c>
      <c r="R48" s="436">
        <f t="shared" si="23"/>
        <v>35.970886179910813</v>
      </c>
      <c r="S48" s="436">
        <f t="shared" si="23"/>
        <v>24.138132953701984</v>
      </c>
      <c r="T48" s="436">
        <f t="shared" si="23"/>
        <v>32.957418926197093</v>
      </c>
      <c r="U48" s="436">
        <f t="shared" si="23"/>
        <v>12.582107341576075</v>
      </c>
      <c r="V48" s="436">
        <f t="shared" si="23"/>
        <v>13.679644410740444</v>
      </c>
      <c r="W48" s="752"/>
    </row>
    <row r="49" spans="1:23" ht="17.25" customHeight="1">
      <c r="A49" s="113">
        <v>2005</v>
      </c>
      <c r="B49" s="328">
        <v>22.127566323235019</v>
      </c>
      <c r="C49" s="328">
        <v>31.858491553382517</v>
      </c>
      <c r="D49" s="328">
        <v>40.863888783557272</v>
      </c>
      <c r="E49" s="328">
        <v>11.735262294357678</v>
      </c>
      <c r="F49" s="328">
        <v>48.896049114005827</v>
      </c>
      <c r="G49" s="328">
        <v>35.251362877776913</v>
      </c>
      <c r="H49" s="328">
        <v>39.005190172946435</v>
      </c>
      <c r="I49" s="328">
        <v>24.171027128448085</v>
      </c>
      <c r="J49" s="328">
        <v>12.920962950516246</v>
      </c>
      <c r="K49" s="328">
        <v>33.683726638244252</v>
      </c>
      <c r="L49" s="328">
        <v>32.502615596170784</v>
      </c>
      <c r="M49" s="328">
        <v>7.7091068059944687</v>
      </c>
      <c r="N49" s="328">
        <v>35.325298680676738</v>
      </c>
      <c r="O49" s="328">
        <v>26.389874694206323</v>
      </c>
      <c r="P49" s="328">
        <v>33.596008337573402</v>
      </c>
      <c r="Q49" s="328">
        <v>39.539629243474891</v>
      </c>
      <c r="R49" s="328">
        <v>35.971669378895591</v>
      </c>
      <c r="S49" s="328">
        <v>23.792375542727882</v>
      </c>
      <c r="T49" s="328">
        <v>32.795696064142561</v>
      </c>
      <c r="U49" s="328">
        <v>12.349306674763898</v>
      </c>
      <c r="V49" s="328">
        <v>13.481994001097606</v>
      </c>
      <c r="W49" s="752"/>
    </row>
    <row r="50" spans="1:23">
      <c r="A50" s="113">
        <v>2006</v>
      </c>
      <c r="B50" s="436">
        <f>(B49+B51)/2</f>
        <v>21.161671192515925</v>
      </c>
      <c r="C50" s="436">
        <f t="shared" ref="C50:V50" si="24">(C49+C51)/2</f>
        <v>31.743663820594286</v>
      </c>
      <c r="D50" s="436">
        <f t="shared" si="24"/>
        <v>40.456222182763327</v>
      </c>
      <c r="E50" s="436">
        <f t="shared" si="24"/>
        <v>11.692816889072521</v>
      </c>
      <c r="F50" s="436">
        <f t="shared" si="24"/>
        <v>48.292574623679528</v>
      </c>
      <c r="G50" s="436">
        <f t="shared" si="24"/>
        <v>34.673366012039978</v>
      </c>
      <c r="H50" s="436">
        <f t="shared" si="24"/>
        <v>39.013375557046594</v>
      </c>
      <c r="I50" s="436">
        <f t="shared" si="24"/>
        <v>23.923289026818537</v>
      </c>
      <c r="J50" s="436">
        <f t="shared" si="24"/>
        <v>12.780303825559471</v>
      </c>
      <c r="K50" s="436">
        <f t="shared" si="24"/>
        <v>35.463329712204271</v>
      </c>
      <c r="L50" s="436">
        <f t="shared" si="24"/>
        <v>32.089480142222477</v>
      </c>
      <c r="M50" s="436">
        <f t="shared" si="24"/>
        <v>7.6725116901834145</v>
      </c>
      <c r="N50" s="436">
        <f t="shared" si="24"/>
        <v>34.623913740306065</v>
      </c>
      <c r="O50" s="436">
        <f t="shared" si="24"/>
        <v>25.944879818233591</v>
      </c>
      <c r="P50" s="436">
        <f t="shared" si="24"/>
        <v>33.577567956576154</v>
      </c>
      <c r="Q50" s="436">
        <f t="shared" si="24"/>
        <v>41.476998375649487</v>
      </c>
      <c r="R50" s="436">
        <f t="shared" si="24"/>
        <v>35.930503007039235</v>
      </c>
      <c r="S50" s="436">
        <f t="shared" si="24"/>
        <v>28.073928121534074</v>
      </c>
      <c r="T50" s="436">
        <f t="shared" si="24"/>
        <v>32.757276977498499</v>
      </c>
      <c r="U50" s="436">
        <f t="shared" si="24"/>
        <v>13.796506818920324</v>
      </c>
      <c r="V50" s="436">
        <f t="shared" si="24"/>
        <v>13.516329215729284</v>
      </c>
      <c r="W50" s="752"/>
    </row>
    <row r="51" spans="1:23">
      <c r="A51" s="113">
        <v>2007</v>
      </c>
      <c r="B51" s="328">
        <v>20.195776061796835</v>
      </c>
      <c r="C51" s="328">
        <v>31.628836087806057</v>
      </c>
      <c r="D51" s="328">
        <v>40.048555581969389</v>
      </c>
      <c r="E51" s="328">
        <v>11.650371483787362</v>
      </c>
      <c r="F51" s="753">
        <v>47.689100133353222</v>
      </c>
      <c r="G51" s="753">
        <v>34.095369146303042</v>
      </c>
      <c r="H51" s="753">
        <v>39.021560941146753</v>
      </c>
      <c r="I51" s="753">
        <v>23.675550925188986</v>
      </c>
      <c r="J51" s="753">
        <v>12.639644700602698</v>
      </c>
      <c r="K51" s="753">
        <v>37.242932786164289</v>
      </c>
      <c r="L51" s="753">
        <v>31.67634468827417</v>
      </c>
      <c r="M51" s="753">
        <v>7.6359165743723594</v>
      </c>
      <c r="N51" s="753">
        <v>33.922528799935392</v>
      </c>
      <c r="O51" s="753">
        <v>25.499884942260859</v>
      </c>
      <c r="P51" s="753">
        <v>33.559127575578906</v>
      </c>
      <c r="Q51" s="753">
        <v>43.414367507824089</v>
      </c>
      <c r="R51" s="753">
        <v>35.889336635182872</v>
      </c>
      <c r="S51" s="753">
        <v>32.355480700340266</v>
      </c>
      <c r="T51" s="753">
        <v>32.718857890854437</v>
      </c>
      <c r="U51" s="753">
        <v>15.24370696307675</v>
      </c>
      <c r="V51" s="753">
        <v>13.550664430360962</v>
      </c>
      <c r="W51" s="752"/>
    </row>
    <row r="52" spans="1:23">
      <c r="A52" s="113">
        <v>2008</v>
      </c>
      <c r="B52" s="328">
        <f>B51</f>
        <v>20.195776061796835</v>
      </c>
      <c r="C52" s="328">
        <f t="shared" ref="C52:V53" si="25">C51</f>
        <v>31.628836087806057</v>
      </c>
      <c r="D52" s="328">
        <f t="shared" si="25"/>
        <v>40.048555581969389</v>
      </c>
      <c r="E52" s="328">
        <f t="shared" si="25"/>
        <v>11.650371483787362</v>
      </c>
      <c r="F52" s="328">
        <f t="shared" si="25"/>
        <v>47.689100133353222</v>
      </c>
      <c r="G52" s="328">
        <f t="shared" si="25"/>
        <v>34.095369146303042</v>
      </c>
      <c r="H52" s="328">
        <f t="shared" si="25"/>
        <v>39.021560941146753</v>
      </c>
      <c r="I52" s="328">
        <f t="shared" si="25"/>
        <v>23.675550925188986</v>
      </c>
      <c r="J52" s="328">
        <f t="shared" si="25"/>
        <v>12.639644700602698</v>
      </c>
      <c r="K52" s="328">
        <f t="shared" si="25"/>
        <v>37.242932786164289</v>
      </c>
      <c r="L52" s="328">
        <f t="shared" si="25"/>
        <v>31.67634468827417</v>
      </c>
      <c r="M52" s="328">
        <f t="shared" si="25"/>
        <v>7.6359165743723594</v>
      </c>
      <c r="N52" s="328">
        <f t="shared" si="25"/>
        <v>33.922528799935392</v>
      </c>
      <c r="O52" s="328">
        <f t="shared" si="25"/>
        <v>25.499884942260859</v>
      </c>
      <c r="P52" s="328">
        <f t="shared" si="25"/>
        <v>33.559127575578906</v>
      </c>
      <c r="Q52" s="328">
        <f t="shared" si="25"/>
        <v>43.414367507824089</v>
      </c>
      <c r="R52" s="328">
        <f t="shared" si="25"/>
        <v>35.889336635182872</v>
      </c>
      <c r="S52" s="328">
        <f t="shared" si="25"/>
        <v>32.355480700340266</v>
      </c>
      <c r="T52" s="328">
        <f t="shared" si="25"/>
        <v>32.718857890854437</v>
      </c>
      <c r="U52" s="328">
        <f t="shared" si="25"/>
        <v>15.24370696307675</v>
      </c>
      <c r="V52" s="328">
        <f t="shared" si="25"/>
        <v>13.550664430360962</v>
      </c>
      <c r="W52" s="752"/>
    </row>
    <row r="53" spans="1:23">
      <c r="A53" s="113">
        <v>2009</v>
      </c>
      <c r="B53" s="328">
        <f>B52</f>
        <v>20.195776061796835</v>
      </c>
      <c r="C53" s="328">
        <f t="shared" si="25"/>
        <v>31.628836087806057</v>
      </c>
      <c r="D53" s="328">
        <f t="shared" si="25"/>
        <v>40.048555581969389</v>
      </c>
      <c r="E53" s="328">
        <f t="shared" si="25"/>
        <v>11.650371483787362</v>
      </c>
      <c r="F53" s="328">
        <f t="shared" si="25"/>
        <v>47.689100133353222</v>
      </c>
      <c r="G53" s="328">
        <f t="shared" si="25"/>
        <v>34.095369146303042</v>
      </c>
      <c r="H53" s="328">
        <f t="shared" si="25"/>
        <v>39.021560941146753</v>
      </c>
      <c r="I53" s="328">
        <f t="shared" si="25"/>
        <v>23.675550925188986</v>
      </c>
      <c r="J53" s="328">
        <f t="shared" si="25"/>
        <v>12.639644700602698</v>
      </c>
      <c r="K53" s="328">
        <f t="shared" si="25"/>
        <v>37.242932786164289</v>
      </c>
      <c r="L53" s="328">
        <f t="shared" si="25"/>
        <v>31.67634468827417</v>
      </c>
      <c r="M53" s="328">
        <f t="shared" si="25"/>
        <v>7.6359165743723594</v>
      </c>
      <c r="N53" s="328">
        <f t="shared" si="25"/>
        <v>33.922528799935392</v>
      </c>
      <c r="O53" s="328">
        <f t="shared" si="25"/>
        <v>25.499884942260859</v>
      </c>
      <c r="P53" s="328">
        <f t="shared" si="25"/>
        <v>33.559127575578906</v>
      </c>
      <c r="Q53" s="328">
        <f t="shared" si="25"/>
        <v>43.414367507824089</v>
      </c>
      <c r="R53" s="328">
        <f t="shared" si="25"/>
        <v>35.889336635182872</v>
      </c>
      <c r="S53" s="328">
        <f t="shared" si="25"/>
        <v>32.355480700340266</v>
      </c>
      <c r="T53" s="328">
        <f t="shared" si="25"/>
        <v>32.718857890854437</v>
      </c>
      <c r="U53" s="328">
        <f t="shared" si="25"/>
        <v>15.24370696307675</v>
      </c>
      <c r="V53" s="328">
        <f t="shared" si="25"/>
        <v>13.550664430360962</v>
      </c>
      <c r="W53" s="752"/>
    </row>
    <row r="54" spans="1:23">
      <c r="A54" s="113"/>
      <c r="B54" s="328">
        <f t="shared" ref="B54" si="26">100*(B53-B24)/B24</f>
        <v>-14.111289046109162</v>
      </c>
      <c r="C54" s="328">
        <f t="shared" ref="C54" si="27">100*(C53-C24)/C24</f>
        <v>7.8511105054243817</v>
      </c>
      <c r="D54" s="328">
        <f t="shared" ref="D54" si="28">100*(D53-D24)/D24</f>
        <v>-12.034899270842086</v>
      </c>
      <c r="E54" s="328">
        <f t="shared" ref="E54" si="29">100*(E53-E24)/E24</f>
        <v>-35.722088365311102</v>
      </c>
      <c r="F54" s="328">
        <f t="shared" ref="F54" si="30">100*(F53-F24)/F24</f>
        <v>-8.290192051243805</v>
      </c>
      <c r="G54" s="328">
        <f t="shared" ref="G54:H54" si="31">100*(G53-G24)/G24</f>
        <v>35.838124088856752</v>
      </c>
      <c r="H54" s="328">
        <f t="shared" si="31"/>
        <v>41.126802680458425</v>
      </c>
      <c r="I54" s="328">
        <f t="shared" ref="I54" si="32">100*(I53-I24)/I24</f>
        <v>-20.194772162284309</v>
      </c>
      <c r="J54" s="328">
        <f t="shared" ref="J54" si="33">100*(J53-J24)/J24</f>
        <v>112.62953701948467</v>
      </c>
      <c r="K54" s="328">
        <f t="shared" ref="K54" si="34">100*(K53-K24)/K24</f>
        <v>32.25603751436887</v>
      </c>
      <c r="L54" s="328">
        <f t="shared" ref="L54:M54" si="35">100*(L53-L24)/L24</f>
        <v>3638.8472418946567</v>
      </c>
      <c r="M54" s="328">
        <f t="shared" si="35"/>
        <v>-11.893270295703557</v>
      </c>
      <c r="N54" s="328">
        <f t="shared" ref="N54" si="36">100*(N53-N24)/N24</f>
        <v>-28.916703329588234</v>
      </c>
      <c r="O54" s="328">
        <f t="shared" ref="O54" si="37">100*(O53-O24)/O24</f>
        <v>-8.3607828378945914</v>
      </c>
      <c r="P54" s="328">
        <f t="shared" ref="P54" si="38">100*(P53-P24)/P24</f>
        <v>37.053725776612666</v>
      </c>
      <c r="Q54" s="328">
        <f t="shared" ref="Q54" si="39">100*(Q53-Q24)/Q24</f>
        <v>442.67959384780113</v>
      </c>
      <c r="R54" s="328">
        <f>100*(R53-R24)/R24</f>
        <v>45.792836703518773</v>
      </c>
      <c r="S54" s="328">
        <f t="shared" ref="S54:V54" si="40">100*(S53-S24)/S24</f>
        <v>28.722530386262385</v>
      </c>
      <c r="T54" s="328">
        <f t="shared" si="40"/>
        <v>153.30728689693757</v>
      </c>
      <c r="U54" s="328">
        <f t="shared" si="40"/>
        <v>-36.649529504096613</v>
      </c>
      <c r="V54" s="328">
        <f t="shared" si="40"/>
        <v>3.3525253163124131</v>
      </c>
      <c r="W54" s="752"/>
    </row>
    <row r="55" spans="1:23">
      <c r="A55" s="111" t="s">
        <v>651</v>
      </c>
      <c r="W55" s="752"/>
    </row>
    <row r="56" spans="1:23">
      <c r="A56" s="111" t="s">
        <v>650</v>
      </c>
      <c r="W56" s="752"/>
    </row>
    <row r="57" spans="1:23">
      <c r="A57" s="111" t="s">
        <v>652</v>
      </c>
      <c r="W57" s="752"/>
    </row>
    <row r="58" spans="1:23">
      <c r="A58" s="111" t="s">
        <v>16</v>
      </c>
      <c r="W58" s="752"/>
    </row>
    <row r="59" spans="1:23">
      <c r="A59" s="111" t="s">
        <v>678</v>
      </c>
    </row>
    <row r="60" spans="1:23">
      <c r="A60" s="111" t="s">
        <v>929</v>
      </c>
    </row>
    <row r="64" spans="1:23">
      <c r="C64" s="751"/>
    </row>
    <row r="65" spans="3:3">
      <c r="C65" s="751"/>
    </row>
    <row r="66" spans="3:3">
      <c r="C66" s="751"/>
    </row>
    <row r="67" spans="3:3">
      <c r="C67" s="751"/>
    </row>
    <row r="68" spans="3:3">
      <c r="C68" s="751"/>
    </row>
    <row r="69" spans="3:3">
      <c r="C69" s="751"/>
    </row>
    <row r="70" spans="3:3">
      <c r="C70" s="751"/>
    </row>
    <row r="71" spans="3:3">
      <c r="C71" s="751"/>
    </row>
    <row r="72" spans="3:3">
      <c r="C72" s="751"/>
    </row>
    <row r="73" spans="3:3">
      <c r="C73" s="751"/>
    </row>
    <row r="74" spans="3:3">
      <c r="C74" s="751"/>
    </row>
    <row r="75" spans="3:3">
      <c r="C75" s="751"/>
    </row>
    <row r="76" spans="3:3">
      <c r="C76" s="751"/>
    </row>
    <row r="77" spans="3:3">
      <c r="C77" s="751"/>
    </row>
    <row r="78" spans="3:3">
      <c r="C78" s="751"/>
    </row>
    <row r="79" spans="3:3">
      <c r="C79" s="751"/>
    </row>
    <row r="80" spans="3:3">
      <c r="C80" s="751"/>
    </row>
  </sheetData>
  <phoneticPr fontId="0" type="noConversion"/>
  <pageMargins left="0.56999999999999995" right="0.56000000000000005" top="1" bottom="1" header="0.5" footer="0.5"/>
  <pageSetup scale="70"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72"/>
  <dimension ref="A1:DW105"/>
  <sheetViews>
    <sheetView view="pageBreakPreview" zoomScaleSheetLayoutView="100" workbookViewId="0">
      <pane xSplit="1" ySplit="3" topLeftCell="B39" activePane="bottomRight" state="frozen"/>
      <selection activeCell="R37" sqref="R37"/>
      <selection pane="topRight" activeCell="R37" sqref="R37"/>
      <selection pane="bottomLeft" activeCell="R37" sqref="R37"/>
      <selection pane="bottomRight" activeCell="R37" sqref="R37"/>
    </sheetView>
  </sheetViews>
  <sheetFormatPr defaultRowHeight="12.75"/>
  <cols>
    <col min="1" max="1" width="6.7109375" style="111" customWidth="1"/>
    <col min="2" max="2" width="10.7109375" style="111" customWidth="1"/>
    <col min="3" max="6" width="8.85546875" style="111" customWidth="1"/>
    <col min="7" max="9" width="10.28515625" style="111" bestFit="1" customWidth="1"/>
    <col min="10" max="10" width="9.85546875" style="111" customWidth="1"/>
    <col min="11" max="11" width="10.7109375" style="111" customWidth="1"/>
    <col min="12" max="17" width="8.85546875" style="111" customWidth="1"/>
    <col min="18" max="18" width="9.5703125" style="111" customWidth="1"/>
    <col min="19" max="19" width="8.85546875" style="111" customWidth="1"/>
    <col min="20" max="20" width="10.7109375" style="111" customWidth="1"/>
    <col min="21" max="28" width="8.85546875" style="111" customWidth="1"/>
    <col min="29" max="29" width="10.7109375" style="111" customWidth="1"/>
    <col min="30" max="37" width="8.85546875" style="111" customWidth="1"/>
    <col min="38" max="38" width="10" style="111" customWidth="1"/>
    <col min="39" max="46" width="8.85546875" style="111" customWidth="1"/>
    <col min="47" max="47" width="10.28515625" style="111" customWidth="1"/>
    <col min="48" max="55" width="8.85546875" style="111" customWidth="1"/>
    <col min="56" max="56" width="9.7109375" style="111" customWidth="1"/>
    <col min="57" max="64" width="8.85546875" style="111" customWidth="1"/>
    <col min="65" max="65" width="9.85546875" style="111" customWidth="1"/>
    <col min="66" max="73" width="8.85546875" style="111" customWidth="1"/>
    <col min="74" max="74" width="10" style="111" customWidth="1"/>
    <col min="75" max="82" width="8.85546875" style="111" customWidth="1"/>
    <col min="83" max="83" width="10.140625" style="111" customWidth="1"/>
    <col min="84" max="91" width="8.85546875" style="111" customWidth="1"/>
    <col min="92" max="92" width="10.5703125" style="111" customWidth="1"/>
    <col min="93" max="100" width="8.85546875" style="111" customWidth="1"/>
    <col min="101" max="101" width="10.28515625" style="111" customWidth="1"/>
    <col min="102" max="109" width="8.85546875" style="111" customWidth="1"/>
    <col min="110" max="110" width="10.42578125" style="111" customWidth="1"/>
    <col min="111" max="118" width="8.85546875" style="111" customWidth="1"/>
    <col min="119" max="119" width="9.85546875" style="111" customWidth="1"/>
    <col min="120" max="16384" width="9.140625" style="111"/>
  </cols>
  <sheetData>
    <row r="1" spans="1:127" ht="15.75">
      <c r="A1" s="118"/>
      <c r="B1" s="118" t="s">
        <v>231</v>
      </c>
      <c r="M1" s="112"/>
      <c r="N1" s="112" t="s">
        <v>471</v>
      </c>
      <c r="T1" s="111" t="s">
        <v>17</v>
      </c>
      <c r="AL1" s="111" t="s">
        <v>17</v>
      </c>
      <c r="BD1" s="111" t="s">
        <v>17</v>
      </c>
      <c r="BM1" s="111" t="s">
        <v>17</v>
      </c>
      <c r="BV1" s="111" t="s">
        <v>17</v>
      </c>
      <c r="CN1" s="111" t="s">
        <v>17</v>
      </c>
      <c r="DF1" s="111" t="s">
        <v>17</v>
      </c>
    </row>
    <row r="2" spans="1:127">
      <c r="A2" s="110"/>
      <c r="B2" s="111" t="s">
        <v>281</v>
      </c>
      <c r="K2" s="111" t="s">
        <v>283</v>
      </c>
      <c r="T2" s="111" t="s">
        <v>272</v>
      </c>
      <c r="AC2" s="111" t="s">
        <v>284</v>
      </c>
      <c r="AL2" s="111" t="s">
        <v>285</v>
      </c>
      <c r="AU2" s="111" t="s">
        <v>286</v>
      </c>
      <c r="BD2" s="111" t="s">
        <v>287</v>
      </c>
      <c r="BM2" s="111" t="s">
        <v>288</v>
      </c>
      <c r="BV2" s="111" t="s">
        <v>289</v>
      </c>
      <c r="CE2" s="112" t="s">
        <v>334</v>
      </c>
      <c r="CN2" s="111" t="s">
        <v>291</v>
      </c>
      <c r="CW2" s="111" t="s">
        <v>292</v>
      </c>
      <c r="DF2" s="111" t="s">
        <v>274</v>
      </c>
      <c r="DO2" s="111" t="s">
        <v>275</v>
      </c>
    </row>
    <row r="3" spans="1:127" ht="107.45" customHeight="1">
      <c r="A3" s="169" t="s">
        <v>471</v>
      </c>
      <c r="B3" s="432" t="s">
        <v>185</v>
      </c>
      <c r="C3" s="122" t="s">
        <v>190</v>
      </c>
      <c r="D3" s="122" t="s">
        <v>191</v>
      </c>
      <c r="E3" s="122" t="s">
        <v>192</v>
      </c>
      <c r="F3" s="126" t="s">
        <v>193</v>
      </c>
      <c r="G3" s="122" t="s">
        <v>186</v>
      </c>
      <c r="H3" s="122" t="s">
        <v>187</v>
      </c>
      <c r="I3" s="122" t="s">
        <v>188</v>
      </c>
      <c r="J3" s="122" t="s">
        <v>189</v>
      </c>
      <c r="K3" s="432" t="s">
        <v>185</v>
      </c>
      <c r="L3" s="122" t="s">
        <v>190</v>
      </c>
      <c r="M3" s="122" t="s">
        <v>191</v>
      </c>
      <c r="N3" s="122" t="s">
        <v>192</v>
      </c>
      <c r="O3" s="126" t="s">
        <v>193</v>
      </c>
      <c r="P3" s="122" t="s">
        <v>186</v>
      </c>
      <c r="Q3" s="122" t="s">
        <v>187</v>
      </c>
      <c r="R3" s="122" t="s">
        <v>188</v>
      </c>
      <c r="S3" s="122" t="s">
        <v>189</v>
      </c>
      <c r="T3" s="432" t="s">
        <v>185</v>
      </c>
      <c r="U3" s="122" t="s">
        <v>190</v>
      </c>
      <c r="V3" s="122" t="s">
        <v>191</v>
      </c>
      <c r="W3" s="122" t="s">
        <v>192</v>
      </c>
      <c r="X3" s="126" t="s">
        <v>193</v>
      </c>
      <c r="Y3" s="122" t="s">
        <v>186</v>
      </c>
      <c r="Z3" s="122" t="s">
        <v>187</v>
      </c>
      <c r="AA3" s="122" t="s">
        <v>188</v>
      </c>
      <c r="AB3" s="177" t="s">
        <v>189</v>
      </c>
      <c r="AC3" s="433" t="s">
        <v>185</v>
      </c>
      <c r="AD3" s="122" t="s">
        <v>190</v>
      </c>
      <c r="AE3" s="122" t="s">
        <v>191</v>
      </c>
      <c r="AF3" s="122" t="s">
        <v>192</v>
      </c>
      <c r="AG3" s="126" t="s">
        <v>193</v>
      </c>
      <c r="AH3" s="122" t="s">
        <v>186</v>
      </c>
      <c r="AI3" s="122" t="s">
        <v>187</v>
      </c>
      <c r="AJ3" s="122" t="s">
        <v>188</v>
      </c>
      <c r="AK3" s="122" t="s">
        <v>189</v>
      </c>
      <c r="AL3" s="432" t="s">
        <v>185</v>
      </c>
      <c r="AM3" s="122" t="s">
        <v>190</v>
      </c>
      <c r="AN3" s="122" t="s">
        <v>191</v>
      </c>
      <c r="AO3" s="122" t="s">
        <v>192</v>
      </c>
      <c r="AP3" s="126" t="s">
        <v>193</v>
      </c>
      <c r="AQ3" s="122" t="s">
        <v>186</v>
      </c>
      <c r="AR3" s="122" t="s">
        <v>187</v>
      </c>
      <c r="AS3" s="122" t="s">
        <v>188</v>
      </c>
      <c r="AT3" s="177" t="s">
        <v>189</v>
      </c>
      <c r="AU3" s="432" t="s">
        <v>185</v>
      </c>
      <c r="AV3" s="122" t="s">
        <v>190</v>
      </c>
      <c r="AW3" s="122" t="s">
        <v>191</v>
      </c>
      <c r="AX3" s="122" t="s">
        <v>192</v>
      </c>
      <c r="AY3" s="126" t="s">
        <v>193</v>
      </c>
      <c r="AZ3" s="122" t="s">
        <v>186</v>
      </c>
      <c r="BA3" s="122" t="s">
        <v>187</v>
      </c>
      <c r="BB3" s="122" t="s">
        <v>188</v>
      </c>
      <c r="BC3" s="177" t="s">
        <v>189</v>
      </c>
      <c r="BD3" s="432" t="s">
        <v>185</v>
      </c>
      <c r="BE3" s="122" t="s">
        <v>190</v>
      </c>
      <c r="BF3" s="122" t="s">
        <v>191</v>
      </c>
      <c r="BG3" s="122" t="s">
        <v>192</v>
      </c>
      <c r="BH3" s="126" t="s">
        <v>193</v>
      </c>
      <c r="BI3" s="122" t="s">
        <v>186</v>
      </c>
      <c r="BJ3" s="122" t="s">
        <v>187</v>
      </c>
      <c r="BK3" s="409" t="s">
        <v>188</v>
      </c>
      <c r="BL3" s="177" t="s">
        <v>189</v>
      </c>
      <c r="BM3" s="432" t="s">
        <v>185</v>
      </c>
      <c r="BN3" s="122" t="s">
        <v>190</v>
      </c>
      <c r="BO3" s="122" t="s">
        <v>191</v>
      </c>
      <c r="BP3" s="122" t="s">
        <v>192</v>
      </c>
      <c r="BQ3" s="126" t="s">
        <v>193</v>
      </c>
      <c r="BR3" s="122" t="s">
        <v>186</v>
      </c>
      <c r="BS3" s="122" t="s">
        <v>187</v>
      </c>
      <c r="BT3" s="122" t="s">
        <v>188</v>
      </c>
      <c r="BU3" s="177" t="s">
        <v>189</v>
      </c>
      <c r="BV3" s="432" t="s">
        <v>185</v>
      </c>
      <c r="BW3" s="122" t="s">
        <v>190</v>
      </c>
      <c r="BX3" s="122" t="s">
        <v>191</v>
      </c>
      <c r="BY3" s="122" t="s">
        <v>192</v>
      </c>
      <c r="BZ3" s="126" t="s">
        <v>193</v>
      </c>
      <c r="CA3" s="122" t="s">
        <v>186</v>
      </c>
      <c r="CB3" s="122" t="s">
        <v>187</v>
      </c>
      <c r="CC3" s="122" t="s">
        <v>188</v>
      </c>
      <c r="CD3" s="177" t="s">
        <v>189</v>
      </c>
      <c r="CE3" s="432" t="s">
        <v>185</v>
      </c>
      <c r="CF3" s="122" t="s">
        <v>190</v>
      </c>
      <c r="CG3" s="122" t="s">
        <v>191</v>
      </c>
      <c r="CH3" s="122" t="s">
        <v>192</v>
      </c>
      <c r="CI3" s="126" t="s">
        <v>193</v>
      </c>
      <c r="CJ3" s="122" t="s">
        <v>186</v>
      </c>
      <c r="CK3" s="122" t="s">
        <v>187</v>
      </c>
      <c r="CL3" s="122" t="s">
        <v>188</v>
      </c>
      <c r="CM3" s="177" t="s">
        <v>189</v>
      </c>
      <c r="CN3" s="432" t="s">
        <v>185</v>
      </c>
      <c r="CO3" s="122" t="s">
        <v>190</v>
      </c>
      <c r="CP3" s="122" t="s">
        <v>191</v>
      </c>
      <c r="CQ3" s="122" t="s">
        <v>192</v>
      </c>
      <c r="CR3" s="126" t="s">
        <v>193</v>
      </c>
      <c r="CS3" s="122" t="s">
        <v>186</v>
      </c>
      <c r="CT3" s="122" t="s">
        <v>187</v>
      </c>
      <c r="CU3" s="122" t="s">
        <v>188</v>
      </c>
      <c r="CV3" s="177" t="s">
        <v>189</v>
      </c>
      <c r="CW3" s="432" t="s">
        <v>185</v>
      </c>
      <c r="CX3" s="122" t="s">
        <v>190</v>
      </c>
      <c r="CY3" s="122" t="s">
        <v>191</v>
      </c>
      <c r="CZ3" s="122" t="s">
        <v>192</v>
      </c>
      <c r="DA3" s="126" t="s">
        <v>193</v>
      </c>
      <c r="DB3" s="122" t="s">
        <v>186</v>
      </c>
      <c r="DC3" s="122" t="s">
        <v>187</v>
      </c>
      <c r="DD3" s="122" t="s">
        <v>188</v>
      </c>
      <c r="DE3" s="177" t="s">
        <v>189</v>
      </c>
      <c r="DF3" s="432" t="s">
        <v>185</v>
      </c>
      <c r="DG3" s="122" t="s">
        <v>190</v>
      </c>
      <c r="DH3" s="122" t="s">
        <v>191</v>
      </c>
      <c r="DI3" s="122" t="s">
        <v>192</v>
      </c>
      <c r="DJ3" s="126" t="s">
        <v>193</v>
      </c>
      <c r="DK3" s="122" t="s">
        <v>186</v>
      </c>
      <c r="DL3" s="122" t="s">
        <v>187</v>
      </c>
      <c r="DM3" s="122" t="s">
        <v>188</v>
      </c>
      <c r="DN3" s="177" t="s">
        <v>189</v>
      </c>
      <c r="DO3" s="433" t="s">
        <v>185</v>
      </c>
      <c r="DP3" s="122" t="s">
        <v>190</v>
      </c>
      <c r="DQ3" s="122" t="s">
        <v>191</v>
      </c>
      <c r="DR3" s="122" t="s">
        <v>192</v>
      </c>
      <c r="DS3" s="126" t="s">
        <v>193</v>
      </c>
      <c r="DT3" s="122" t="s">
        <v>186</v>
      </c>
      <c r="DU3" s="122" t="s">
        <v>187</v>
      </c>
      <c r="DV3" s="122" t="s">
        <v>188</v>
      </c>
      <c r="DW3" s="126" t="s">
        <v>189</v>
      </c>
    </row>
    <row r="4" spans="1:127" hidden="1">
      <c r="A4" s="145">
        <v>1960</v>
      </c>
      <c r="B4" s="170">
        <f>A15a!B3</f>
        <v>4694.2727039834672</v>
      </c>
      <c r="C4" s="171">
        <f t="shared" ref="C4:C34" si="0">100-D4-E4-F4</f>
        <v>56.50567295500344</v>
      </c>
      <c r="D4" s="172">
        <f>D5/POWER(D$40/D$36,1/4)</f>
        <v>17.90158421499655</v>
      </c>
      <c r="E4" s="172">
        <f t="shared" ref="E4:E34" si="1">E5/POWER(E$40/E$36,1/4)</f>
        <v>23.579476910000011</v>
      </c>
      <c r="F4" s="172">
        <f t="shared" ref="F4:F34" si="2">F5/POWER(F$40/F$36,1/4)</f>
        <v>2.0132659200000012</v>
      </c>
      <c r="G4" s="152">
        <f t="shared" ref="G4:G38" si="3">B4*C4/100</f>
        <v>2652.530381728895</v>
      </c>
      <c r="H4" s="153">
        <f t="shared" ref="H4:H38" si="4">B4*D4/100</f>
        <v>840.34918138519618</v>
      </c>
      <c r="I4" s="153">
        <f t="shared" ref="I4:I38" si="5">B4*E4/100</f>
        <v>1106.8849483282147</v>
      </c>
      <c r="J4" s="153">
        <f t="shared" ref="J4:J38" si="6">B4*F4/100</f>
        <v>94.508192541161677</v>
      </c>
      <c r="K4" s="170">
        <f>A15a!C3</f>
        <v>3596.9044913258967</v>
      </c>
      <c r="L4" s="140">
        <f t="shared" ref="L4:L35" si="7">100-M4-N4-O4</f>
        <v>89.48785817112055</v>
      </c>
      <c r="M4" s="146">
        <f t="shared" ref="M4:M34" si="8">M5/POWER(M$40/M$36,1/4)</f>
        <v>5.8142009840344349</v>
      </c>
      <c r="N4" s="146">
        <f t="shared" ref="N4:N35" si="9">N5/POWER(N$40/N$36,1/4)</f>
        <v>2.8905956712153835</v>
      </c>
      <c r="O4" s="146">
        <f t="shared" ref="O4:O35" si="10">O5/POWER(O$40/O$36,1/4)</f>
        <v>1.8073451736296364</v>
      </c>
      <c r="P4" s="152">
        <f t="shared" ref="P4:P42" si="11">K4*L4/100</f>
        <v>3218.7927897483837</v>
      </c>
      <c r="Q4" s="153">
        <f t="shared" ref="Q4:Q43" si="12">K4*M4/100</f>
        <v>209.13125632944906</v>
      </c>
      <c r="R4" s="153">
        <f t="shared" ref="R4:R42" si="13">K4*N4/100</f>
        <v>103.97196552401809</v>
      </c>
      <c r="S4" s="153">
        <f t="shared" ref="S4:S42" si="14">K4*O4/100</f>
        <v>65.008479724046225</v>
      </c>
      <c r="T4" s="170">
        <f>A15a!D3</f>
        <v>7467.8289214681936</v>
      </c>
      <c r="U4" s="171">
        <f t="shared" ref="U4:U35" si="15">100-V4-W4-X4</f>
        <v>48.776397526261476</v>
      </c>
      <c r="V4" s="172">
        <f t="shared" ref="V4:V34" si="16">V5/POWER(V$40/V$36,1/4)</f>
        <v>39.346608971156272</v>
      </c>
      <c r="W4" s="172">
        <f t="shared" ref="W4:W35" si="17">W5/POWER(W$40/W$36,1/4)</f>
        <v>6.3659992198611617</v>
      </c>
      <c r="X4" s="172">
        <f t="shared" ref="X4:X35" si="18">X5/POWER(X$40/X$36,1/4)</f>
        <v>5.5109942827210894</v>
      </c>
      <c r="Y4" s="152">
        <f t="shared" ref="Y4:Y43" si="19">T4*U4/100</f>
        <v>3642.5379213164506</v>
      </c>
      <c r="Z4" s="153">
        <f t="shared" ref="Z4:Z43" si="20">T4*V4/100</f>
        <v>2938.3374443650073</v>
      </c>
      <c r="AA4" s="153">
        <f t="shared" ref="AA4:AA42" si="21">T4*W4/100</f>
        <v>475.40193088123141</v>
      </c>
      <c r="AB4" s="178">
        <f t="shared" ref="AB4:AB42" si="22">T4*X4/100</f>
        <v>411.55162490550413</v>
      </c>
      <c r="AC4" s="176">
        <f>A15a!E3</f>
        <v>2288.4282038816086</v>
      </c>
      <c r="AD4" s="140">
        <f t="shared" ref="AD4:AD35" si="23">100-AE4-AF4-AG4</f>
        <v>75.453851410682205</v>
      </c>
      <c r="AE4" s="146">
        <f t="shared" ref="AE4:AE34" si="24">AE5/POWER(AE$40/AE$36,1/4)</f>
        <v>18.660295208389346</v>
      </c>
      <c r="AF4" s="146">
        <f t="shared" ref="AF4:AF35" si="25">AF5/POWER(AF$40/AF$36,1/4)</f>
        <v>1.7481429107440112</v>
      </c>
      <c r="AG4" s="146">
        <f t="shared" ref="AG4:AG35" si="26">AG5/POWER(AG$40/AG$36,1/4)</f>
        <v>4.1377104701844383</v>
      </c>
      <c r="AH4" s="152">
        <f t="shared" ref="AH4:AH43" si="27">AC4*AD4/100</f>
        <v>1726.7072165969728</v>
      </c>
      <c r="AI4" s="153">
        <f t="shared" ref="AI4:AI43" si="28">AC4*AE4/100</f>
        <v>427.0274584763502</v>
      </c>
      <c r="AJ4" s="153">
        <f t="shared" ref="AJ4:AJ42" si="29">AC4*AF4/100</f>
        <v>40.004995413622844</v>
      </c>
      <c r="AK4" s="153">
        <f t="shared" ref="AK4:AK43" si="30">AC4*AG4/100</f>
        <v>94.688533394663011</v>
      </c>
      <c r="AL4" s="170">
        <f>A15a!F3</f>
        <v>2089</v>
      </c>
      <c r="AM4" s="171">
        <f t="shared" ref="AM4:AM35" si="31">100-AN4-AO4-AP4</f>
        <v>69.486416075323731</v>
      </c>
      <c r="AN4" s="172">
        <f t="shared" ref="AN4:AN34" si="32">AN5/POWER(AN$40/AN$36,1/4)</f>
        <v>25.069948786030913</v>
      </c>
      <c r="AO4" s="172">
        <f t="shared" ref="AO4:AO35" si="33">AO5/POWER(AO$40/AO$36,1/4)</f>
        <v>3.1179547450315717</v>
      </c>
      <c r="AP4" s="172">
        <f t="shared" ref="AP4:AP35" si="34">AP5/POWER(AP$40/AP$36,1/4)</f>
        <v>2.3256803936137733</v>
      </c>
      <c r="AQ4" s="152">
        <f t="shared" ref="AQ4:AQ43" si="35">AL4*AM4/100</f>
        <v>1451.5712318135129</v>
      </c>
      <c r="AR4" s="153">
        <f t="shared" ref="AR4:AR43" si="36">AL4*AN4/100</f>
        <v>523.71123014018576</v>
      </c>
      <c r="AS4" s="153">
        <f t="shared" ref="AS4:AS42" si="37">AL4*AO4/100</f>
        <v>65.134074623709523</v>
      </c>
      <c r="AT4" s="178">
        <f t="shared" ref="AT4:AT42" si="38">AL4*AP4/100</f>
        <v>48.58346342259172</v>
      </c>
      <c r="AU4" s="170">
        <f>A15a!G3</f>
        <v>23087.39352307321</v>
      </c>
      <c r="AV4" s="171">
        <f t="shared" ref="AV4:AV35" si="39">100-AW4-AX4-AY4</f>
        <v>77.046927833756996</v>
      </c>
      <c r="AW4" s="172">
        <f t="shared" ref="AW4:AW34" si="40">AW5/POWER(AW$40/AW$36,1/4)</f>
        <v>12.718961512379266</v>
      </c>
      <c r="AX4" s="172">
        <f t="shared" ref="AX4:AX35" si="41">AX5/POWER(AX$40/AX$36,1/4)</f>
        <v>0.23411065386373961</v>
      </c>
      <c r="AY4" s="172">
        <f t="shared" ref="AY4:AY35" si="42">AY5/POWER(AY$40/AY$36,1/4)</f>
        <v>10</v>
      </c>
      <c r="AZ4" s="152">
        <f t="shared" ref="AZ4:AZ43" si="43">AU4*AV4/100</f>
        <v>17788.127426417705</v>
      </c>
      <c r="BA4" s="153">
        <f t="shared" ref="BA4:BA43" si="44">AU4*AW4/100</f>
        <v>2936.476696411225</v>
      </c>
      <c r="BB4" s="153">
        <f t="shared" ref="BB4:BB42" si="45">AU4*AX4/100</f>
        <v>54.050047936961356</v>
      </c>
      <c r="BC4" s="178">
        <f t="shared" ref="BC4:BC43" si="46">AU4*AY4/100</f>
        <v>2308.7393523073206</v>
      </c>
      <c r="BD4" s="170">
        <f>A15a!H3</f>
        <v>30954.126094551862</v>
      </c>
      <c r="BE4" s="171">
        <f t="shared" ref="BE4:BE35" si="47">100-BF4-BG4-BH4</f>
        <v>10.444079282333307</v>
      </c>
      <c r="BF4" s="172">
        <f t="shared" ref="BF4:BF34" si="48">BF5/POWER(BF$40/BF$36,1/4)</f>
        <v>60</v>
      </c>
      <c r="BG4" s="172">
        <f t="shared" ref="BG4:BG35" si="49">BG5/POWER(BG$40/BG$36,1/4)</f>
        <v>23.230573125418776</v>
      </c>
      <c r="BH4" s="172">
        <f t="shared" ref="BH4:BH35" si="50">BH5/POWER(BH$40/BH$36,1/4)</f>
        <v>6.3253475922479172</v>
      </c>
      <c r="BI4" s="152">
        <f t="shared" ref="BI4:BI43" si="51">BD4*BE4/100</f>
        <v>3232.8734704684193</v>
      </c>
      <c r="BJ4" s="153">
        <f t="shared" ref="BJ4:BJ43" si="52">BD4*BF4/100</f>
        <v>18572.475656731116</v>
      </c>
      <c r="BK4" s="153">
        <f t="shared" ref="BK4:BK43" si="53">BD4*BG4/100</f>
        <v>7190.8208977292061</v>
      </c>
      <c r="BL4" s="178">
        <f t="shared" ref="BL4:BL43" si="54">BD4*BH4/100</f>
        <v>1957.9560696231204</v>
      </c>
      <c r="BM4" s="170">
        <f>A15a!I3</f>
        <v>25031.759784831051</v>
      </c>
      <c r="BN4" s="171">
        <f t="shared" ref="BN4:BN35" si="55">100-BO4-BP4-BQ4</f>
        <v>97.559253590710597</v>
      </c>
      <c r="BO4" s="172">
        <f t="shared" ref="BO4:BQ34" si="56">BO5/POWER(BO$40/BO$36,1/4)</f>
        <v>1.8400689190550297</v>
      </c>
      <c r="BP4" s="172"/>
      <c r="BQ4" s="172">
        <f t="shared" si="56"/>
        <v>0.60067749023437389</v>
      </c>
      <c r="BR4" s="152">
        <f t="shared" ref="BR4:BR43" si="57">BM4*BN4/100</f>
        <v>24420.798006700836</v>
      </c>
      <c r="BS4" s="153">
        <f t="shared" ref="BS4:BS43" si="58">BM4*BO4/100</f>
        <v>460.6016316931923</v>
      </c>
      <c r="BT4" s="153"/>
      <c r="BU4" s="178">
        <f t="shared" ref="BU4:BU43" si="59">BM4*BQ4/100</f>
        <v>150.36014643702046</v>
      </c>
      <c r="BV4" s="170">
        <f>A15a!J3</f>
        <v>4904.0211015931427</v>
      </c>
      <c r="BW4" s="171">
        <f t="shared" ref="BW4:BW35" si="60">100-BX4-BY4-BZ4</f>
        <v>70.026773350294434</v>
      </c>
      <c r="BX4" s="172">
        <f t="shared" ref="BX4:BX34" si="61">BX5/POWER(BX$40/BX$36,1/4)</f>
        <v>19.830587737285867</v>
      </c>
      <c r="BY4" s="172"/>
      <c r="BZ4" s="172">
        <f t="shared" ref="BZ4:BZ34" si="62">BZ5/POWER(BZ$40/BZ$36,1/4)</f>
        <v>10.142638912419704</v>
      </c>
      <c r="CA4" s="152">
        <f t="shared" ref="CA4:CA43" si="63">BV4*BW4/100</f>
        <v>3434.1277418632421</v>
      </c>
      <c r="CB4" s="153">
        <f t="shared" ref="CB4:CB43" si="64">BV4*BX4/100</f>
        <v>972.496207206441</v>
      </c>
      <c r="CC4" s="153"/>
      <c r="CD4" s="178">
        <f t="shared" ref="CD4:CD43" si="65">BV4*BZ4/100</f>
        <v>497.39715252345951</v>
      </c>
      <c r="CE4" s="170">
        <f>A15a!K3</f>
        <v>1638.3435017472618</v>
      </c>
      <c r="CF4" s="171">
        <f t="shared" ref="CF4:CF23" si="66">100-CG4-CH4-CI4</f>
        <v>11.85356944642079</v>
      </c>
      <c r="CG4" s="172">
        <f t="shared" ref="CG4:CG23" si="67">CG5/POWER(CG$40/CG$36,1/4)</f>
        <v>34.767004803791536</v>
      </c>
      <c r="CH4" s="172">
        <f t="shared" ref="CH4:CH23" si="68">CH5/POWER(CH$40/CH$36,1/4)</f>
        <v>50.906802103681443</v>
      </c>
      <c r="CI4" s="172">
        <f t="shared" ref="CI4:CI23" si="69">CI5/POWER(CI$40/CI$36,1/4)</f>
        <v>2.4726236461062303</v>
      </c>
      <c r="CJ4" s="152">
        <f t="shared" ref="CJ4:CJ43" si="70">CE4*CF4/100</f>
        <v>194.20218475053389</v>
      </c>
      <c r="CK4" s="153">
        <f t="shared" ref="CK4:CK43" si="71">CE4*CG4/100</f>
        <v>569.60296395507703</v>
      </c>
      <c r="CL4" s="153">
        <f t="shared" ref="CL4:CL43" si="72">CE4*CH4/100</f>
        <v>834.0282842130033</v>
      </c>
      <c r="CM4" s="178">
        <f t="shared" ref="CM4:CM43" si="73">CE4*CI4/100</f>
        <v>40.510068828647633</v>
      </c>
      <c r="CN4" s="170">
        <f>A15a!L3</f>
        <v>14178.629650823408</v>
      </c>
      <c r="CO4" s="171">
        <f t="shared" ref="CO4:CO35" si="74">100-CP4-CQ4-CR4</f>
        <v>97.497822040319491</v>
      </c>
      <c r="CP4" s="172">
        <f t="shared" ref="CP4:CP34" si="75">CP5/POWER(CP$40/CP$36,1/4)</f>
        <v>1.2258947398402555</v>
      </c>
      <c r="CQ4" s="172">
        <f t="shared" ref="CQ4:CQ35" si="76">CQ5/POWER(CQ$40/CQ$36,1/4)</f>
        <v>5.0388480000000076E-2</v>
      </c>
      <c r="CR4" s="172">
        <f t="shared" ref="CR4:CR35" si="77">CR5/POWER(CR$40/CR$36,1/4)</f>
        <v>1.2258947398402555</v>
      </c>
      <c r="CS4" s="152">
        <f t="shared" ref="CS4:CS43" si="78">CN4*CO4/100</f>
        <v>13823.85510471578</v>
      </c>
      <c r="CT4" s="153">
        <f t="shared" ref="CT4:CT42" si="79">CN4*CP4/100</f>
        <v>173.81507507087497</v>
      </c>
      <c r="CU4" s="153">
        <f t="shared" ref="CU4:CU43" si="80">CN4*CQ4/100</f>
        <v>7.1443959658792338</v>
      </c>
      <c r="CV4" s="178">
        <f t="shared" ref="CV4:CV43" si="81">CN4*CR4/100</f>
        <v>173.81507507087497</v>
      </c>
      <c r="CW4" s="170">
        <f>A15a!M3</f>
        <v>3850.0882645848815</v>
      </c>
      <c r="CX4" s="171">
        <f t="shared" ref="CX4:CX35" si="82">100-CY4-CZ4-DA4</f>
        <v>51.449247250179631</v>
      </c>
      <c r="CY4" s="172">
        <f t="shared" ref="CY4:CY34" si="83">CY5/POWER(CY$40/CY$36,1/4)</f>
        <v>38.72911933608443</v>
      </c>
      <c r="CZ4" s="172">
        <f t="shared" ref="CZ4:CZ35" si="84">CZ5/POWER(CZ$40/CZ$36,1/4)</f>
        <v>3.4962858214880224</v>
      </c>
      <c r="DA4" s="172">
        <f t="shared" ref="DA4:DA35" si="85">DA5/POWER(DA$40/DA$36,1/4)</f>
        <v>6.3253475922479172</v>
      </c>
      <c r="DB4" s="152">
        <f t="shared" ref="DB4:DB43" si="86">CW4*CX4/100</f>
        <v>1980.8414305964259</v>
      </c>
      <c r="DC4" s="153">
        <f t="shared" ref="DC4:DC43" si="87">CW4*CY4/100</f>
        <v>1491.1052785356608</v>
      </c>
      <c r="DD4" s="153">
        <f t="shared" ref="DD4:DD43" si="88">CW4*CZ4/100</f>
        <v>134.61009010945546</v>
      </c>
      <c r="DE4" s="178">
        <f t="shared" ref="DE4:DE43" si="89">CW4*DA4/100</f>
        <v>243.53146534333939</v>
      </c>
      <c r="DF4" s="170">
        <f>A15a!N3</f>
        <v>23456.045535888785</v>
      </c>
      <c r="DG4" s="171">
        <f t="shared" ref="DG4:DG35" si="90">100-DH4-DI4-DJ4</f>
        <v>74.543975370399863</v>
      </c>
      <c r="DH4" s="172">
        <f t="shared" ref="DH4:DH34" si="91">DH5/POWER(DH$40/DH$36,1/4)</f>
        <v>19.447474213353182</v>
      </c>
      <c r="DI4" s="172">
        <f t="shared" ref="DI4:DI35" si="92">DI5/POWER(DI$40/DI$36,1/4)</f>
        <v>3.1179547450315717</v>
      </c>
      <c r="DJ4" s="172">
        <f t="shared" ref="DJ4:DJ35" si="93">DJ5/POWER(DJ$40/DJ$36,1/4)</f>
        <v>2.8905956712153835</v>
      </c>
      <c r="DK4" s="152">
        <f t="shared" ref="DK4:DK43" si="94">DF4*DG4/100</f>
        <v>17485.068807142714</v>
      </c>
      <c r="DL4" s="153">
        <f t="shared" ref="DL4:DL43" si="95">DF4*DH4/100</f>
        <v>4561.6084070643519</v>
      </c>
      <c r="DM4" s="153">
        <f t="shared" ref="DM4:DM43" si="96">DF4*DI4/100</f>
        <v>731.34888478301048</v>
      </c>
      <c r="DN4" s="178">
        <f t="shared" ref="DN4:DN43" si="97">DF4*DJ4/100</f>
        <v>678.01943689871041</v>
      </c>
      <c r="DO4" s="176">
        <f>A15a!O3</f>
        <v>83343</v>
      </c>
      <c r="DP4" s="140">
        <f t="shared" ref="DP4:DP35" si="98">100-DQ4-DR4-DS4</f>
        <v>23.21975605985261</v>
      </c>
      <c r="DQ4" s="146">
        <f t="shared" ref="DQ4:DQ34" si="99">DQ5/POWER(DQ$40/DQ$36,1/4)</f>
        <v>61.724286345010839</v>
      </c>
      <c r="DR4" s="146">
        <f t="shared" ref="DR4:DR35" si="100">DR5/POWER(DR$40/DR$36,1/4)</f>
        <v>2.4052624106407157</v>
      </c>
      <c r="DS4" s="146">
        <f t="shared" ref="DS4:DS35" si="101">DS5/POWER(DS$40/DS$36,1/4)</f>
        <v>12.650695184495834</v>
      </c>
      <c r="DT4" s="152">
        <f t="shared" ref="DT4:DT43" si="102">DO4*DP4/100</f>
        <v>19352.04129296296</v>
      </c>
      <c r="DU4" s="153">
        <f t="shared" ref="DU4:DU43" si="103">DO4*DQ4/100</f>
        <v>51442.871968522377</v>
      </c>
      <c r="DV4" s="153">
        <f t="shared" ref="DV4:DV43" si="104">DO4*DR4/100</f>
        <v>2004.6178509002916</v>
      </c>
      <c r="DW4" s="154">
        <f t="shared" ref="DW4:DW43" si="105">DO4*DS4/100</f>
        <v>10543.468887614363</v>
      </c>
    </row>
    <row r="5" spans="1:127" hidden="1">
      <c r="A5" s="145">
        <v>1961</v>
      </c>
      <c r="B5" s="170">
        <f>A15a!B4</f>
        <v>4790.8845234446835</v>
      </c>
      <c r="C5" s="171">
        <f t="shared" si="0"/>
        <v>56.654191442355192</v>
      </c>
      <c r="D5" s="172">
        <f t="shared" ref="D5:D34" si="106">D6/POWER(D$40/D$36,1/4)</f>
        <v>18.192762366974936</v>
      </c>
      <c r="E5" s="172">
        <f t="shared" si="1"/>
        <v>23.024276661197643</v>
      </c>
      <c r="F5" s="172">
        <f t="shared" si="2"/>
        <v>2.1287695294722311</v>
      </c>
      <c r="G5" s="152">
        <f t="shared" si="3"/>
        <v>2714.2368896945172</v>
      </c>
      <c r="H5" s="153">
        <f t="shared" si="4"/>
        <v>871.59423662647077</v>
      </c>
      <c r="I5" s="153">
        <f t="shared" si="5"/>
        <v>1103.066507196404</v>
      </c>
      <c r="J5" s="153">
        <f t="shared" si="6"/>
        <v>101.98688992729132</v>
      </c>
      <c r="K5" s="170">
        <f>A15a!C4</f>
        <v>3643.419895572506</v>
      </c>
      <c r="L5" s="140">
        <f t="shared" si="7"/>
        <v>89.000451127471209</v>
      </c>
      <c r="M5" s="146">
        <f t="shared" si="8"/>
        <v>6.0853470573785984</v>
      </c>
      <c r="N5" s="146">
        <f t="shared" si="9"/>
        <v>3.013873464250183</v>
      </c>
      <c r="O5" s="146">
        <f t="shared" si="10"/>
        <v>1.9003283509000082</v>
      </c>
      <c r="P5" s="152">
        <f t="shared" si="11"/>
        <v>3242.6601435275707</v>
      </c>
      <c r="Q5" s="153">
        <f t="shared" si="12"/>
        <v>221.71474540316791</v>
      </c>
      <c r="R5" s="153">
        <f t="shared" si="13"/>
        <v>109.80806542387148</v>
      </c>
      <c r="S5" s="153">
        <f t="shared" si="14"/>
        <v>69.236941217895804</v>
      </c>
      <c r="T5" s="170">
        <f>A15a!D4</f>
        <v>7634.7512096153268</v>
      </c>
      <c r="U5" s="171">
        <f t="shared" si="15"/>
        <v>48.647120653703531</v>
      </c>
      <c r="V5" s="172">
        <f t="shared" si="16"/>
        <v>39.014540389619448</v>
      </c>
      <c r="W5" s="172">
        <f t="shared" si="17"/>
        <v>6.6521750270485169</v>
      </c>
      <c r="X5" s="172">
        <f t="shared" si="18"/>
        <v>5.6861639296285045</v>
      </c>
      <c r="Y5" s="152">
        <f t="shared" si="19"/>
        <v>3714.0866325516581</v>
      </c>
      <c r="Z5" s="153">
        <f t="shared" si="20"/>
        <v>2978.6630943223308</v>
      </c>
      <c r="AA5" s="153">
        <f t="shared" si="21"/>
        <v>507.87701334331535</v>
      </c>
      <c r="AB5" s="178">
        <f t="shared" si="22"/>
        <v>434.12446939802265</v>
      </c>
      <c r="AC5" s="176">
        <f>A15a!E4</f>
        <v>2300.1403896040729</v>
      </c>
      <c r="AD5" s="140">
        <f t="shared" si="23"/>
        <v>74.784491350805439</v>
      </c>
      <c r="AE5" s="146">
        <f t="shared" si="24"/>
        <v>19.110263765268407</v>
      </c>
      <c r="AF5" s="146">
        <f t="shared" si="25"/>
        <v>1.8168272317788745</v>
      </c>
      <c r="AG5" s="146">
        <f t="shared" si="26"/>
        <v>4.2884176521472819</v>
      </c>
      <c r="AH5" s="152">
        <f t="shared" si="27"/>
        <v>1720.1482907198404</v>
      </c>
      <c r="AI5" s="153">
        <f t="shared" si="28"/>
        <v>439.56289542481068</v>
      </c>
      <c r="AJ5" s="153">
        <f t="shared" si="29"/>
        <v>41.789576967471497</v>
      </c>
      <c r="AK5" s="153">
        <f t="shared" si="30"/>
        <v>98.639626491950324</v>
      </c>
      <c r="AL5" s="170">
        <f>A15a!F4</f>
        <v>2098</v>
      </c>
      <c r="AM5" s="171">
        <f t="shared" si="31"/>
        <v>68.858511224014691</v>
      </c>
      <c r="AN5" s="172">
        <f t="shared" si="32"/>
        <v>25.496219583031202</v>
      </c>
      <c r="AO5" s="172">
        <f t="shared" si="33"/>
        <v>3.211130370002663</v>
      </c>
      <c r="AP5" s="172">
        <f t="shared" si="34"/>
        <v>2.4341388229514389</v>
      </c>
      <c r="AQ5" s="152">
        <f t="shared" si="35"/>
        <v>1444.6515654798284</v>
      </c>
      <c r="AR5" s="153">
        <f t="shared" si="36"/>
        <v>534.91068685199457</v>
      </c>
      <c r="AS5" s="153">
        <f t="shared" si="37"/>
        <v>67.369515162655873</v>
      </c>
      <c r="AT5" s="178">
        <f t="shared" si="38"/>
        <v>51.068232505521195</v>
      </c>
      <c r="AU5" s="170">
        <f>A15a!G4</f>
        <v>23082.411223942254</v>
      </c>
      <c r="AV5" s="171">
        <f t="shared" si="39"/>
        <v>76.601621128534404</v>
      </c>
      <c r="AW5" s="172">
        <f t="shared" si="40"/>
        <v>13.13929284362537</v>
      </c>
      <c r="AX5" s="172">
        <f t="shared" si="41"/>
        <v>0.25908602784022089</v>
      </c>
      <c r="AY5" s="172">
        <f t="shared" si="42"/>
        <v>10</v>
      </c>
      <c r="AZ5" s="152">
        <f t="shared" si="43"/>
        <v>17681.501193094547</v>
      </c>
      <c r="BA5" s="153">
        <f t="shared" si="44"/>
        <v>3032.8656060836238</v>
      </c>
      <c r="BB5" s="153">
        <f t="shared" si="45"/>
        <v>59.803302369857299</v>
      </c>
      <c r="BC5" s="178">
        <f t="shared" si="46"/>
        <v>2308.2411223942254</v>
      </c>
      <c r="BD5" s="170">
        <f>A15a!H4</f>
        <v>30946.905911183694</v>
      </c>
      <c r="BE5" s="171">
        <f t="shared" si="47"/>
        <v>10.920137754599203</v>
      </c>
      <c r="BF5" s="172">
        <f t="shared" si="48"/>
        <v>60</v>
      </c>
      <c r="BG5" s="172">
        <f t="shared" si="49"/>
        <v>22.626665255764703</v>
      </c>
      <c r="BH5" s="172">
        <f t="shared" si="50"/>
        <v>6.4531969896360932</v>
      </c>
      <c r="BI5" s="152">
        <f t="shared" si="51"/>
        <v>3379.4447562874634</v>
      </c>
      <c r="BJ5" s="153">
        <f t="shared" si="52"/>
        <v>18568.143546710216</v>
      </c>
      <c r="BK5" s="153">
        <f t="shared" si="53"/>
        <v>7002.2528075399932</v>
      </c>
      <c r="BL5" s="178">
        <f t="shared" si="54"/>
        <v>1997.0648006460206</v>
      </c>
      <c r="BM5" s="170">
        <f>A15a!I4</f>
        <v>25204.509072893925</v>
      </c>
      <c r="BN5" s="171">
        <f t="shared" si="55"/>
        <v>97.366107235589567</v>
      </c>
      <c r="BO5" s="172">
        <f t="shared" si="56"/>
        <v>1.9884227946813462</v>
      </c>
      <c r="BP5" s="172"/>
      <c r="BQ5" s="172">
        <f t="shared" si="56"/>
        <v>0.64546996972908743</v>
      </c>
      <c r="BR5" s="152">
        <f t="shared" si="57"/>
        <v>24540.649332117802</v>
      </c>
      <c r="BS5" s="153">
        <f t="shared" si="58"/>
        <v>501.17220369295086</v>
      </c>
      <c r="BT5" s="153"/>
      <c r="BU5" s="178">
        <f t="shared" si="59"/>
        <v>162.68753708317351</v>
      </c>
      <c r="BV5" s="170">
        <f>A15a!J4</f>
        <v>4992.4683611276969</v>
      </c>
      <c r="BW5" s="171">
        <f t="shared" si="60"/>
        <v>69.403159818768387</v>
      </c>
      <c r="BX5" s="172">
        <f t="shared" si="61"/>
        <v>20.220884698171961</v>
      </c>
      <c r="BY5" s="172"/>
      <c r="BZ5" s="172">
        <f t="shared" si="62"/>
        <v>10.375955483059649</v>
      </c>
      <c r="CA5" s="152">
        <f t="shared" si="63"/>
        <v>3464.9307955749023</v>
      </c>
      <c r="CB5" s="153">
        <f t="shared" si="64"/>
        <v>1009.521270896347</v>
      </c>
      <c r="CC5" s="153"/>
      <c r="CD5" s="178">
        <f t="shared" si="65"/>
        <v>518.01629465644737</v>
      </c>
      <c r="CE5" s="170">
        <f>A15a!K4</f>
        <v>1655.6112106395337</v>
      </c>
      <c r="CF5" s="171">
        <f t="shared" si="66"/>
        <v>13.766181193700479</v>
      </c>
      <c r="CG5" s="172">
        <f t="shared" si="67"/>
        <v>34.972128775019193</v>
      </c>
      <c r="CH5" s="172">
        <f t="shared" si="68"/>
        <v>48.638537144136528</v>
      </c>
      <c r="CI5" s="172">
        <f t="shared" si="69"/>
        <v>2.6231528871437928</v>
      </c>
      <c r="CJ5" s="152">
        <f t="shared" si="70"/>
        <v>227.91443911985633</v>
      </c>
      <c r="CK5" s="153">
        <f t="shared" si="71"/>
        <v>579.00248459851207</v>
      </c>
      <c r="CL5" s="153">
        <f t="shared" si="72"/>
        <v>805.26507364939812</v>
      </c>
      <c r="CM5" s="178">
        <f t="shared" si="73"/>
        <v>43.429213271767232</v>
      </c>
      <c r="CN5" s="170">
        <f>A15a!L4</f>
        <v>14320.159365554007</v>
      </c>
      <c r="CO5" s="171">
        <f t="shared" si="74"/>
        <v>97.324751412406044</v>
      </c>
      <c r="CP5" s="172">
        <f t="shared" si="75"/>
        <v>1.308998110385547</v>
      </c>
      <c r="CQ5" s="172">
        <f t="shared" si="76"/>
        <v>5.7252366822860348E-2</v>
      </c>
      <c r="CR5" s="172">
        <f t="shared" si="77"/>
        <v>1.308998110385547</v>
      </c>
      <c r="CS5" s="152">
        <f t="shared" si="78"/>
        <v>13937.059504385821</v>
      </c>
      <c r="CT5" s="153">
        <f t="shared" si="79"/>
        <v>187.45061549930091</v>
      </c>
      <c r="CU5" s="153">
        <f t="shared" si="80"/>
        <v>8.1986301695851722</v>
      </c>
      <c r="CV5" s="178">
        <f t="shared" si="81"/>
        <v>187.45061549930091</v>
      </c>
      <c r="CW5" s="170">
        <f>A15a!M4</f>
        <v>3864.4386221324758</v>
      </c>
      <c r="CX5" s="171">
        <f t="shared" si="82"/>
        <v>50.975239331818976</v>
      </c>
      <c r="CY5" s="172">
        <f t="shared" si="83"/>
        <v>38.937909214987187</v>
      </c>
      <c r="CZ5" s="172">
        <f t="shared" si="84"/>
        <v>3.633654463557749</v>
      </c>
      <c r="DA5" s="172">
        <f t="shared" si="85"/>
        <v>6.4531969896360932</v>
      </c>
      <c r="DB5" s="152">
        <f t="shared" si="86"/>
        <v>1969.9068364632769</v>
      </c>
      <c r="DC5" s="153">
        <f t="shared" si="87"/>
        <v>1504.7316023548451</v>
      </c>
      <c r="DD5" s="153">
        <f t="shared" si="88"/>
        <v>140.42034648456627</v>
      </c>
      <c r="DE5" s="178">
        <f t="shared" si="89"/>
        <v>249.37983682978745</v>
      </c>
      <c r="DF5" s="170">
        <f>A15a!N4</f>
        <v>23614.115137348181</v>
      </c>
      <c r="DG5" s="171">
        <f t="shared" si="90"/>
        <v>73.757725726088097</v>
      </c>
      <c r="DH5" s="172">
        <f t="shared" si="91"/>
        <v>20.017270439659061</v>
      </c>
      <c r="DI5" s="172">
        <f t="shared" si="92"/>
        <v>3.211130370002663</v>
      </c>
      <c r="DJ5" s="172">
        <f t="shared" si="93"/>
        <v>3.013873464250183</v>
      </c>
      <c r="DK5" s="152">
        <f t="shared" si="94"/>
        <v>17417.234275647923</v>
      </c>
      <c r="DL5" s="153">
        <f t="shared" si="95"/>
        <v>4726.9012889754531</v>
      </c>
      <c r="DM5" s="153">
        <f t="shared" si="96"/>
        <v>758.28002278278348</v>
      </c>
      <c r="DN5" s="178">
        <f t="shared" si="97"/>
        <v>711.69954994202237</v>
      </c>
      <c r="DO5" s="176">
        <f>A15a!O4</f>
        <v>83807</v>
      </c>
      <c r="DP5" s="140">
        <f t="shared" si="98"/>
        <v>23.175642792298447</v>
      </c>
      <c r="DQ5" s="146">
        <f t="shared" si="99"/>
        <v>61.431051039382247</v>
      </c>
      <c r="DR5" s="146">
        <f t="shared" si="100"/>
        <v>2.486912189047116</v>
      </c>
      <c r="DS5" s="146">
        <f t="shared" si="101"/>
        <v>12.906393979272186</v>
      </c>
      <c r="DT5" s="152">
        <f t="shared" si="102"/>
        <v>19422.81095494156</v>
      </c>
      <c r="DU5" s="153">
        <f t="shared" si="103"/>
        <v>51483.520944575081</v>
      </c>
      <c r="DV5" s="153">
        <f t="shared" si="104"/>
        <v>2084.2064982747165</v>
      </c>
      <c r="DW5" s="154">
        <f t="shared" si="105"/>
        <v>10816.461602208643</v>
      </c>
    </row>
    <row r="6" spans="1:127" hidden="1">
      <c r="A6" s="145">
        <v>1962</v>
      </c>
      <c r="B6" s="170">
        <f>A15a!B5</f>
        <v>4889.4846900361563</v>
      </c>
      <c r="C6" s="171">
        <f t="shared" si="0"/>
        <v>56.778274489273244</v>
      </c>
      <c r="D6" s="172">
        <f t="shared" si="106"/>
        <v>18.488676676109655</v>
      </c>
      <c r="E6" s="172">
        <f t="shared" si="1"/>
        <v>22.482149107665268</v>
      </c>
      <c r="F6" s="172">
        <f t="shared" si="2"/>
        <v>2.2508997269518281</v>
      </c>
      <c r="G6" s="152">
        <f t="shared" si="3"/>
        <v>2776.1650384197196</v>
      </c>
      <c r="H6" s="153">
        <f t="shared" si="4"/>
        <v>904.00101546866733</v>
      </c>
      <c r="I6" s="153">
        <f t="shared" si="5"/>
        <v>1099.2612386103935</v>
      </c>
      <c r="J6" s="153">
        <f t="shared" si="6"/>
        <v>110.05739753737527</v>
      </c>
      <c r="K6" s="170">
        <f>A15a!C5</f>
        <v>3690.5368400705852</v>
      </c>
      <c r="L6" s="140">
        <f t="shared" si="7"/>
        <v>88.490357870675368</v>
      </c>
      <c r="M6" s="146">
        <f t="shared" si="8"/>
        <v>6.369138065648789</v>
      </c>
      <c r="N6" s="146">
        <f t="shared" si="9"/>
        <v>3.1424087944794321</v>
      </c>
      <c r="O6" s="146">
        <f t="shared" si="10"/>
        <v>1.9980952691964122</v>
      </c>
      <c r="P6" s="152">
        <f t="shared" si="11"/>
        <v>3265.7692571275752</v>
      </c>
      <c r="Q6" s="153">
        <f t="shared" si="12"/>
        <v>235.05538670772762</v>
      </c>
      <c r="R6" s="153">
        <f t="shared" si="13"/>
        <v>115.9717542258814</v>
      </c>
      <c r="S6" s="153">
        <f t="shared" si="14"/>
        <v>73.740442009401121</v>
      </c>
      <c r="T6" s="170">
        <f>A15a!D5</f>
        <v>7805.4045755058423</v>
      </c>
      <c r="U6" s="171">
        <f t="shared" si="15"/>
        <v>48.496608723422575</v>
      </c>
      <c r="V6" s="172">
        <f t="shared" si="16"/>
        <v>38.685274325141329</v>
      </c>
      <c r="W6" s="172">
        <f t="shared" si="17"/>
        <v>6.9512155220548442</v>
      </c>
      <c r="X6" s="172">
        <f t="shared" si="18"/>
        <v>5.8669014293812536</v>
      </c>
      <c r="Y6" s="152">
        <f t="shared" si="19"/>
        <v>3785.3565162631912</v>
      </c>
      <c r="Z6" s="153">
        <f t="shared" si="20"/>
        <v>3019.5421722215683</v>
      </c>
      <c r="AA6" s="153">
        <f t="shared" si="21"/>
        <v>542.57049441174115</v>
      </c>
      <c r="AB6" s="178">
        <f t="shared" si="22"/>
        <v>457.93539260934199</v>
      </c>
      <c r="AC6" s="176">
        <f>A15a!E5</f>
        <v>2311.9125183451406</v>
      </c>
      <c r="AD6" s="140">
        <f t="shared" si="23"/>
        <v>74.096093106340533</v>
      </c>
      <c r="AE6" s="146">
        <f t="shared" si="24"/>
        <v>19.571082724025825</v>
      </c>
      <c r="AF6" s="146">
        <f t="shared" si="25"/>
        <v>1.8882101513819822</v>
      </c>
      <c r="AG6" s="146">
        <f t="shared" si="26"/>
        <v>4.4446140182516558</v>
      </c>
      <c r="AH6" s="152">
        <f t="shared" si="27"/>
        <v>1713.0368521301577</v>
      </c>
      <c r="AI6" s="153">
        <f t="shared" si="28"/>
        <v>452.46631147243619</v>
      </c>
      <c r="AJ6" s="153">
        <f t="shared" si="29"/>
        <v>43.653766862463783</v>
      </c>
      <c r="AK6" s="153">
        <f t="shared" si="30"/>
        <v>102.755587880083</v>
      </c>
      <c r="AL6" s="170">
        <f>A15a!F5</f>
        <v>2109</v>
      </c>
      <c r="AM6" s="171">
        <f t="shared" si="31"/>
        <v>68.215515986077193</v>
      </c>
      <c r="AN6" s="172">
        <f t="shared" si="32"/>
        <v>25.929738372196379</v>
      </c>
      <c r="AO6" s="172">
        <f t="shared" si="33"/>
        <v>3.3070904154668956</v>
      </c>
      <c r="AP6" s="172">
        <f t="shared" si="34"/>
        <v>2.5476552262595153</v>
      </c>
      <c r="AQ6" s="152">
        <f t="shared" si="35"/>
        <v>1438.665232146368</v>
      </c>
      <c r="AR6" s="153">
        <f t="shared" si="36"/>
        <v>546.85818226962158</v>
      </c>
      <c r="AS6" s="153">
        <f t="shared" si="37"/>
        <v>69.74653686219682</v>
      </c>
      <c r="AT6" s="178">
        <f t="shared" si="38"/>
        <v>53.730048721813183</v>
      </c>
      <c r="AU6" s="170">
        <f>A15a!G5</f>
        <v>23077.43</v>
      </c>
      <c r="AV6" s="171">
        <f t="shared" si="39"/>
        <v>76.139759054860392</v>
      </c>
      <c r="AW6" s="172">
        <f t="shared" si="40"/>
        <v>13.57351512248187</v>
      </c>
      <c r="AX6" s="172">
        <f t="shared" si="41"/>
        <v>0.28672582265774665</v>
      </c>
      <c r="AY6" s="172">
        <f t="shared" si="42"/>
        <v>10</v>
      </c>
      <c r="AZ6" s="152">
        <f t="shared" si="43"/>
        <v>17571.099598054068</v>
      </c>
      <c r="BA6" s="153">
        <f t="shared" si="44"/>
        <v>3132.4184509301681</v>
      </c>
      <c r="BB6" s="153">
        <f t="shared" si="45"/>
        <v>66.168951015765629</v>
      </c>
      <c r="BC6" s="178">
        <f t="shared" si="46"/>
        <v>2307.7429999999999</v>
      </c>
      <c r="BD6" s="170">
        <f>A15a!H5</f>
        <v>30939.687411954426</v>
      </c>
      <c r="BE6" s="171">
        <f t="shared" si="47"/>
        <v>11.377912762980355</v>
      </c>
      <c r="BF6" s="172">
        <f t="shared" si="48"/>
        <v>60</v>
      </c>
      <c r="BG6" s="172">
        <f t="shared" si="49"/>
        <v>22.038456728225917</v>
      </c>
      <c r="BH6" s="172">
        <f t="shared" si="50"/>
        <v>6.5836305087937275</v>
      </c>
      <c r="BI6" s="152">
        <f t="shared" si="51"/>
        <v>3520.2906428709889</v>
      </c>
      <c r="BJ6" s="153">
        <f t="shared" si="52"/>
        <v>18563.812447172655</v>
      </c>
      <c r="BK6" s="153">
        <f t="shared" si="53"/>
        <v>6818.629622131938</v>
      </c>
      <c r="BL6" s="178">
        <f t="shared" si="54"/>
        <v>2036.9546997788441</v>
      </c>
      <c r="BM6" s="170">
        <f>A15a!I5</f>
        <v>25378.450539085014</v>
      </c>
      <c r="BN6" s="171">
        <f t="shared" si="55"/>
        <v>97.157659812630911</v>
      </c>
      <c r="BO6" s="172">
        <f t="shared" si="56"/>
        <v>2.1487375660031627</v>
      </c>
      <c r="BP6" s="172"/>
      <c r="BQ6" s="172">
        <f t="shared" si="56"/>
        <v>0.69360262136592921</v>
      </c>
      <c r="BR6" s="152">
        <f t="shared" si="57"/>
        <v>24657.108640481016</v>
      </c>
      <c r="BS6" s="153">
        <f t="shared" si="58"/>
        <v>545.31630040285188</v>
      </c>
      <c r="BT6" s="153"/>
      <c r="BU6" s="178">
        <f t="shared" si="59"/>
        <v>176.02559820114945</v>
      </c>
      <c r="BV6" s="170">
        <f>A15a!J5</f>
        <v>5082.5108254048719</v>
      </c>
      <c r="BW6" s="171">
        <f t="shared" si="60"/>
        <v>68.766497526645836</v>
      </c>
      <c r="BX6" s="172">
        <f t="shared" si="61"/>
        <v>20.61886331326291</v>
      </c>
      <c r="BY6" s="172"/>
      <c r="BZ6" s="172">
        <f t="shared" si="62"/>
        <v>10.614639160091256</v>
      </c>
      <c r="CA6" s="152">
        <f t="shared" si="63"/>
        <v>3495.0646810435483</v>
      </c>
      <c r="CB6" s="153">
        <f t="shared" si="64"/>
        <v>1047.955959972021</v>
      </c>
      <c r="CC6" s="153"/>
      <c r="CD6" s="178">
        <f t="shared" si="65"/>
        <v>539.49018438930284</v>
      </c>
      <c r="CE6" s="170">
        <f>A15a!K5</f>
        <v>1673.0609166344098</v>
      </c>
      <c r="CF6" s="171">
        <f t="shared" si="66"/>
        <v>15.567351193006141</v>
      </c>
      <c r="CG6" s="172">
        <f t="shared" si="67"/>
        <v>35.178462969670171</v>
      </c>
      <c r="CH6" s="172">
        <f t="shared" si="68"/>
        <v>46.471339737729615</v>
      </c>
      <c r="CI6" s="172">
        <f t="shared" si="69"/>
        <v>2.7828460995940798</v>
      </c>
      <c r="CJ6" s="152">
        <f t="shared" si="70"/>
        <v>260.45126856540628</v>
      </c>
      <c r="CK6" s="153">
        <f t="shared" si="71"/>
        <v>588.55711501826011</v>
      </c>
      <c r="CL6" s="153">
        <f t="shared" si="72"/>
        <v>777.49382258834987</v>
      </c>
      <c r="CM6" s="178">
        <f t="shared" si="73"/>
        <v>46.558710462393627</v>
      </c>
      <c r="CN6" s="170">
        <f>A15a!L5</f>
        <v>14463.101816257336</v>
      </c>
      <c r="CO6" s="171">
        <f t="shared" si="74"/>
        <v>97.139478639791434</v>
      </c>
      <c r="CP6" s="172">
        <f t="shared" si="75"/>
        <v>1.3977350561241606</v>
      </c>
      <c r="CQ6" s="172">
        <f t="shared" si="76"/>
        <v>6.5051247960235259E-2</v>
      </c>
      <c r="CR6" s="172">
        <f t="shared" si="77"/>
        <v>1.3977350561241606</v>
      </c>
      <c r="CS6" s="152">
        <f t="shared" si="78"/>
        <v>14049.381699454581</v>
      </c>
      <c r="CT6" s="153">
        <f t="shared" si="79"/>
        <v>202.15584428875897</v>
      </c>
      <c r="CU6" s="153">
        <f t="shared" si="80"/>
        <v>9.4084282252348483</v>
      </c>
      <c r="CV6" s="178">
        <f t="shared" si="81"/>
        <v>202.15584428875897</v>
      </c>
      <c r="CW6" s="170">
        <f>A15a!M5</f>
        <v>3878.8424674828402</v>
      </c>
      <c r="CX6" s="171">
        <f t="shared" si="82"/>
        <v>50.492124501864495</v>
      </c>
      <c r="CY6" s="172">
        <f t="shared" si="83"/>
        <v>39.147824686577813</v>
      </c>
      <c r="CZ6" s="172">
        <f t="shared" si="84"/>
        <v>3.7764203027639645</v>
      </c>
      <c r="DA6" s="172">
        <f t="shared" si="85"/>
        <v>6.5836305087937275</v>
      </c>
      <c r="DB6" s="152">
        <f t="shared" si="86"/>
        <v>1958.5099679126286</v>
      </c>
      <c r="DC6" s="153">
        <f t="shared" si="87"/>
        <v>1518.4824490387111</v>
      </c>
      <c r="DD6" s="153">
        <f t="shared" si="88"/>
        <v>146.48139445425269</v>
      </c>
      <c r="DE6" s="178">
        <f t="shared" si="89"/>
        <v>255.36865607724769</v>
      </c>
      <c r="DF6" s="170">
        <f>A15a!N5</f>
        <v>23773.24996520592</v>
      </c>
      <c r="DG6" s="171">
        <f t="shared" si="90"/>
        <v>72.946739527353401</v>
      </c>
      <c r="DH6" s="172">
        <f t="shared" si="91"/>
        <v>20.603761262700257</v>
      </c>
      <c r="DI6" s="172">
        <f t="shared" si="92"/>
        <v>3.3070904154668956</v>
      </c>
      <c r="DJ6" s="172">
        <f t="shared" si="93"/>
        <v>3.1424087944794321</v>
      </c>
      <c r="DK6" s="152">
        <f t="shared" si="94"/>
        <v>17341.810729305394</v>
      </c>
      <c r="DL6" s="153">
        <f t="shared" si="95"/>
        <v>4898.1836672159998</v>
      </c>
      <c r="DM6" s="153">
        <f t="shared" si="96"/>
        <v>786.20287104431202</v>
      </c>
      <c r="DN6" s="178">
        <f t="shared" si="97"/>
        <v>747.05269764020932</v>
      </c>
      <c r="DO6" s="176">
        <f>A15a!O5</f>
        <v>84267</v>
      </c>
      <c r="DP6" s="140">
        <f t="shared" si="98"/>
        <v>23.122196491460912</v>
      </c>
      <c r="DQ6" s="146">
        <f t="shared" si="99"/>
        <v>61.139208814979192</v>
      </c>
      <c r="DR6" s="146">
        <f t="shared" si="100"/>
        <v>2.5713336759724377</v>
      </c>
      <c r="DS6" s="146">
        <f t="shared" si="101"/>
        <v>13.167261017587455</v>
      </c>
      <c r="DT6" s="152">
        <f t="shared" si="102"/>
        <v>19484.381317459367</v>
      </c>
      <c r="DU6" s="153">
        <f t="shared" si="103"/>
        <v>51520.177092118516</v>
      </c>
      <c r="DV6" s="153">
        <f t="shared" si="104"/>
        <v>2166.7857487316942</v>
      </c>
      <c r="DW6" s="154">
        <f t="shared" si="105"/>
        <v>11095.655841690421</v>
      </c>
    </row>
    <row r="7" spans="1:127" hidden="1">
      <c r="A7" s="145">
        <v>1963</v>
      </c>
      <c r="B7" s="170">
        <f>A15a!B6</f>
        <v>4990.1141255036146</v>
      </c>
      <c r="C7" s="171">
        <f t="shared" si="0"/>
        <v>56.877772692595101</v>
      </c>
      <c r="D7" s="172">
        <f t="shared" si="106"/>
        <v>18.789404178347453</v>
      </c>
      <c r="E7" s="172">
        <f t="shared" si="1"/>
        <v>21.952786440892368</v>
      </c>
      <c r="F7" s="172">
        <f t="shared" si="2"/>
        <v>2.3800366881650752</v>
      </c>
      <c r="G7" s="152">
        <f t="shared" si="3"/>
        <v>2838.2657694050258</v>
      </c>
      <c r="H7" s="153">
        <f t="shared" si="4"/>
        <v>937.61271200168267</v>
      </c>
      <c r="I7" s="153">
        <f t="shared" si="5"/>
        <v>1095.4690971286122</v>
      </c>
      <c r="J7" s="153">
        <f t="shared" si="6"/>
        <v>118.76654696829382</v>
      </c>
      <c r="K7" s="170">
        <f>A15a!C6</f>
        <v>3738.2631039780285</v>
      </c>
      <c r="L7" s="140">
        <f t="shared" si="7"/>
        <v>87.956518368634974</v>
      </c>
      <c r="M7" s="146">
        <f t="shared" si="8"/>
        <v>6.6661637071478861</v>
      </c>
      <c r="N7" s="146">
        <f t="shared" si="9"/>
        <v>3.2764258847470886</v>
      </c>
      <c r="O7" s="146">
        <f t="shared" si="10"/>
        <v>2.1008920394700543</v>
      </c>
      <c r="P7" s="152">
        <f t="shared" si="11"/>
        <v>3288.0460737183389</v>
      </c>
      <c r="Q7" s="153">
        <f t="shared" si="12"/>
        <v>249.1987383150834</v>
      </c>
      <c r="R7" s="153">
        <f t="shared" si="13"/>
        <v>122.48141997868611</v>
      </c>
      <c r="S7" s="153">
        <f t="shared" si="14"/>
        <v>78.536871965920568</v>
      </c>
      <c r="T7" s="170">
        <f>A15a!D6</f>
        <v>7979.872416876985</v>
      </c>
      <c r="U7" s="171">
        <f t="shared" si="15"/>
        <v>48.324130094036811</v>
      </c>
      <c r="V7" s="172">
        <f t="shared" si="16"/>
        <v>38.358787125674418</v>
      </c>
      <c r="W7" s="172">
        <f t="shared" si="17"/>
        <v>7.2636990213853236</v>
      </c>
      <c r="X7" s="172">
        <f t="shared" si="18"/>
        <v>6.0533837589034478</v>
      </c>
      <c r="Y7" s="152">
        <f t="shared" si="19"/>
        <v>3856.2039280697936</v>
      </c>
      <c r="Z7" s="153">
        <f t="shared" si="20"/>
        <v>3060.9822732902526</v>
      </c>
      <c r="AA7" s="153">
        <f t="shared" si="21"/>
        <v>579.63391465249094</v>
      </c>
      <c r="AB7" s="178">
        <f t="shared" si="22"/>
        <v>483.05230086444749</v>
      </c>
      <c r="AC7" s="176">
        <f>A15a!E6</f>
        <v>2323.7448968934473</v>
      </c>
      <c r="AD7" s="140">
        <f t="shared" si="23"/>
        <v>73.388089074766327</v>
      </c>
      <c r="AE7" s="146">
        <f t="shared" si="24"/>
        <v>20.04301372787894</v>
      </c>
      <c r="AF7" s="146">
        <f t="shared" si="25"/>
        <v>1.9623976971608406</v>
      </c>
      <c r="AG7" s="146">
        <f t="shared" si="26"/>
        <v>4.6064995001938955</v>
      </c>
      <c r="AH7" s="152">
        <f t="shared" si="27"/>
        <v>1705.3519748025001</v>
      </c>
      <c r="AI7" s="153">
        <f t="shared" si="28"/>
        <v>465.74850868523993</v>
      </c>
      <c r="AJ7" s="153">
        <f t="shared" si="29"/>
        <v>45.601116344529558</v>
      </c>
      <c r="AK7" s="153">
        <f t="shared" si="30"/>
        <v>107.0432970611778</v>
      </c>
      <c r="AL7" s="170">
        <f>A15a!F6</f>
        <v>2120</v>
      </c>
      <c r="AM7" s="171">
        <f t="shared" si="31"/>
        <v>67.556988034282185</v>
      </c>
      <c r="AN7" s="172">
        <f t="shared" si="32"/>
        <v>26.370628393004239</v>
      </c>
      <c r="AO7" s="172">
        <f t="shared" si="33"/>
        <v>3.4059180898544255</v>
      </c>
      <c r="AP7" s="172">
        <f t="shared" si="34"/>
        <v>2.6664654828591541</v>
      </c>
      <c r="AQ7" s="152">
        <f t="shared" si="35"/>
        <v>1432.2081463267823</v>
      </c>
      <c r="AR7" s="153">
        <f t="shared" si="36"/>
        <v>559.0573219316899</v>
      </c>
      <c r="AS7" s="153">
        <f t="shared" si="37"/>
        <v>72.205463504913823</v>
      </c>
      <c r="AT7" s="178">
        <f t="shared" si="38"/>
        <v>56.529068236614066</v>
      </c>
      <c r="AU7" s="170">
        <f>A15a!G6</f>
        <v>22782.82</v>
      </c>
      <c r="AV7" s="171">
        <f t="shared" si="39"/>
        <v>75.660598304529216</v>
      </c>
      <c r="AW7" s="172">
        <f t="shared" si="40"/>
        <v>14.022087411624261</v>
      </c>
      <c r="AX7" s="172">
        <f t="shared" si="41"/>
        <v>0.31731428384652904</v>
      </c>
      <c r="AY7" s="172">
        <f t="shared" si="42"/>
        <v>10</v>
      </c>
      <c r="AZ7" s="152">
        <f t="shared" si="43"/>
        <v>17237.617922643942</v>
      </c>
      <c r="BA7" s="153">
        <f t="shared" si="44"/>
        <v>3194.6269352330146</v>
      </c>
      <c r="BB7" s="153">
        <f t="shared" si="45"/>
        <v>72.293142123043793</v>
      </c>
      <c r="BC7" s="178">
        <f t="shared" si="46"/>
        <v>2278.2820000000002</v>
      </c>
      <c r="BD7" s="170">
        <f>A15a!H6</f>
        <v>30932.470596471227</v>
      </c>
      <c r="BE7" s="171">
        <f t="shared" si="47"/>
        <v>11.817760200684841</v>
      </c>
      <c r="BF7" s="172">
        <f t="shared" si="48"/>
        <v>60</v>
      </c>
      <c r="BG7" s="172">
        <f t="shared" si="49"/>
        <v>21.465539418723832</v>
      </c>
      <c r="BH7" s="172">
        <f t="shared" si="50"/>
        <v>6.7167003805913277</v>
      </c>
      <c r="BI7" s="152">
        <f t="shared" si="51"/>
        <v>3655.5251992383173</v>
      </c>
      <c r="BJ7" s="153">
        <f t="shared" si="52"/>
        <v>18559.482357882735</v>
      </c>
      <c r="BK7" s="153">
        <f t="shared" si="53"/>
        <v>6639.8216690706904</v>
      </c>
      <c r="BL7" s="178">
        <f t="shared" si="54"/>
        <v>2077.6413702794835</v>
      </c>
      <c r="BM7" s="170">
        <f>A15a!I6</f>
        <v>25553.592410869136</v>
      </c>
      <c r="BN7" s="171">
        <f t="shared" si="55"/>
        <v>96.932697909136991</v>
      </c>
      <c r="BO7" s="172">
        <f t="shared" si="56"/>
        <v>2.3219775693091984</v>
      </c>
      <c r="BP7" s="172"/>
      <c r="BQ7" s="172">
        <f t="shared" si="56"/>
        <v>0.74532452155381657</v>
      </c>
      <c r="BR7" s="152">
        <f t="shared" si="57"/>
        <v>24769.786536559939</v>
      </c>
      <c r="BS7" s="153">
        <f t="shared" si="58"/>
        <v>593.34868393307897</v>
      </c>
      <c r="BT7" s="153"/>
      <c r="BU7" s="178">
        <f t="shared" si="59"/>
        <v>190.45719037612278</v>
      </c>
      <c r="BV7" s="170">
        <f>A15a!J6</f>
        <v>5174.1772649957875</v>
      </c>
      <c r="BW7" s="171">
        <f t="shared" si="60"/>
        <v>68.116511824534896</v>
      </c>
      <c r="BX7" s="172">
        <f t="shared" si="61"/>
        <v>21.02467476951951</v>
      </c>
      <c r="BY7" s="172"/>
      <c r="BZ7" s="172">
        <f t="shared" si="62"/>
        <v>10.858813405945595</v>
      </c>
      <c r="CA7" s="152">
        <f t="shared" si="63"/>
        <v>3524.4690685332521</v>
      </c>
      <c r="CB7" s="153">
        <f t="shared" si="64"/>
        <v>1087.8539419637841</v>
      </c>
      <c r="CC7" s="153"/>
      <c r="CD7" s="178">
        <f t="shared" si="65"/>
        <v>561.85425449875174</v>
      </c>
      <c r="CE7" s="170">
        <f>A15a!K6</f>
        <v>1690.6945379334047</v>
      </c>
      <c r="CF7" s="171">
        <f t="shared" si="66"/>
        <v>17.261017704599162</v>
      </c>
      <c r="CG7" s="172">
        <f t="shared" si="67"/>
        <v>35.386014528015423</v>
      </c>
      <c r="CH7" s="172">
        <f t="shared" si="68"/>
        <v>44.400706596494132</v>
      </c>
      <c r="CI7" s="172">
        <f t="shared" si="69"/>
        <v>2.9522611708912829</v>
      </c>
      <c r="CJ7" s="152">
        <f t="shared" si="70"/>
        <v>291.83108352337598</v>
      </c>
      <c r="CK7" s="153">
        <f t="shared" si="71"/>
        <v>598.26941481747781</v>
      </c>
      <c r="CL7" s="153">
        <f t="shared" si="72"/>
        <v>750.68032123076318</v>
      </c>
      <c r="CM7" s="178">
        <f t="shared" si="73"/>
        <v>49.913718361787694</v>
      </c>
      <c r="CN7" s="170">
        <f>A15a!L6</f>
        <v>14607.471104727723</v>
      </c>
      <c r="CO7" s="171">
        <f t="shared" si="74"/>
        <v>96.941112558329081</v>
      </c>
      <c r="CP7" s="172">
        <f t="shared" si="75"/>
        <v>1.4924874769628096</v>
      </c>
      <c r="CQ7" s="172">
        <f t="shared" si="76"/>
        <v>7.3912487745298711E-2</v>
      </c>
      <c r="CR7" s="172">
        <f t="shared" si="77"/>
        <v>1.4924874769628096</v>
      </c>
      <c r="CS7" s="152">
        <f t="shared" si="78"/>
        <v>14160.6450055595</v>
      </c>
      <c r="CT7" s="153">
        <f t="shared" si="79"/>
        <v>218.01467693902225</v>
      </c>
      <c r="CU7" s="153">
        <f t="shared" si="80"/>
        <v>10.796745290179929</v>
      </c>
      <c r="CV7" s="178">
        <f t="shared" si="81"/>
        <v>218.01467693902225</v>
      </c>
      <c r="CW7" s="170">
        <f>A15a!M6</f>
        <v>3893.3</v>
      </c>
      <c r="CX7" s="171">
        <f t="shared" si="82"/>
        <v>49.999632406125727</v>
      </c>
      <c r="CY7" s="172">
        <f t="shared" si="83"/>
        <v>39.358871818961262</v>
      </c>
      <c r="CZ7" s="172">
        <f t="shared" si="84"/>
        <v>3.9247953943216811</v>
      </c>
      <c r="DA7" s="172">
        <f t="shared" si="85"/>
        <v>6.7167003805913277</v>
      </c>
      <c r="DB7" s="152">
        <f t="shared" si="86"/>
        <v>1946.6356884676932</v>
      </c>
      <c r="DC7" s="153">
        <f t="shared" si="87"/>
        <v>1532.3589565276188</v>
      </c>
      <c r="DD7" s="153">
        <f t="shared" si="88"/>
        <v>152.80405908712603</v>
      </c>
      <c r="DE7" s="178">
        <f t="shared" si="89"/>
        <v>261.50129591756217</v>
      </c>
      <c r="DF7" s="170">
        <f>A15a!N6</f>
        <v>23933.457197991389</v>
      </c>
      <c r="DG7" s="171">
        <f t="shared" si="90"/>
        <v>72.11022020391502</v>
      </c>
      <c r="DH7" s="172">
        <f t="shared" si="91"/>
        <v>21.207435821483468</v>
      </c>
      <c r="DI7" s="172">
        <f t="shared" si="92"/>
        <v>3.4059180898544255</v>
      </c>
      <c r="DJ7" s="172">
        <f t="shared" si="93"/>
        <v>3.2764258847470886</v>
      </c>
      <c r="DK7" s="152">
        <f t="shared" si="94"/>
        <v>17258.468687881341</v>
      </c>
      <c r="DL7" s="153">
        <f t="shared" si="95"/>
        <v>5075.6725751262393</v>
      </c>
      <c r="DM7" s="153">
        <f t="shared" si="96"/>
        <v>815.15394823395491</v>
      </c>
      <c r="DN7" s="178">
        <f t="shared" si="97"/>
        <v>784.16198674985515</v>
      </c>
      <c r="DO7" s="176">
        <f>A15a!O6</f>
        <v>84777</v>
      </c>
      <c r="DP7" s="140">
        <f t="shared" si="98"/>
        <v>23.059225224478368</v>
      </c>
      <c r="DQ7" s="146">
        <f t="shared" si="99"/>
        <v>60.848753053651464</v>
      </c>
      <c r="DR7" s="146">
        <f t="shared" si="100"/>
        <v>2.6586209606875126</v>
      </c>
      <c r="DS7" s="146">
        <f t="shared" si="101"/>
        <v>13.433400761182655</v>
      </c>
      <c r="DT7" s="152">
        <f t="shared" si="102"/>
        <v>19548.919368556024</v>
      </c>
      <c r="DU7" s="153">
        <f t="shared" si="103"/>
        <v>51585.747376294101</v>
      </c>
      <c r="DV7" s="153">
        <f t="shared" si="104"/>
        <v>2253.8990918420527</v>
      </c>
      <c r="DW7" s="154">
        <f t="shared" si="105"/>
        <v>11388.43416330782</v>
      </c>
    </row>
    <row r="8" spans="1:127" hidden="1">
      <c r="A8" s="145">
        <v>1964</v>
      </c>
      <c r="B8" s="170">
        <f>A15a!B7</f>
        <v>5092.8145937944564</v>
      </c>
      <c r="C8" s="171">
        <f t="shared" si="0"/>
        <v>56.952506337336999</v>
      </c>
      <c r="D8" s="172">
        <f t="shared" si="106"/>
        <v>19.095023162662983</v>
      </c>
      <c r="E8" s="172">
        <f t="shared" si="1"/>
        <v>21.43588810000001</v>
      </c>
      <c r="F8" s="172">
        <f t="shared" si="2"/>
        <v>2.5165824000000012</v>
      </c>
      <c r="G8" s="152">
        <f t="shared" si="3"/>
        <v>2900.4855542796113</v>
      </c>
      <c r="H8" s="153">
        <f t="shared" si="4"/>
        <v>972.47412631653219</v>
      </c>
      <c r="I8" s="153">
        <f t="shared" si="5"/>
        <v>1091.6900374662498</v>
      </c>
      <c r="J8" s="153">
        <f t="shared" si="6"/>
        <v>128.16487573206285</v>
      </c>
      <c r="K8" s="170">
        <f>A15a!C7</f>
        <v>3786.6065670533085</v>
      </c>
      <c r="L8" s="140">
        <f t="shared" si="7"/>
        <v>87.397822864195177</v>
      </c>
      <c r="M8" s="146">
        <f t="shared" si="8"/>
        <v>6.9770411808413231</v>
      </c>
      <c r="N8" s="146">
        <f t="shared" si="9"/>
        <v>3.4161585205272709</v>
      </c>
      <c r="O8" s="146">
        <f t="shared" si="10"/>
        <v>2.2089774344362225</v>
      </c>
      <c r="P8" s="152">
        <f t="shared" si="11"/>
        <v>3309.4117000372325</v>
      </c>
      <c r="Q8" s="153">
        <f t="shared" si="12"/>
        <v>264.19309953975124</v>
      </c>
      <c r="R8" s="153">
        <f t="shared" si="13"/>
        <v>129.35648287923678</v>
      </c>
      <c r="S8" s="153">
        <f t="shared" si="14"/>
        <v>83.645284597087709</v>
      </c>
      <c r="T8" s="170">
        <f>A15a!D7</f>
        <v>8158.239995587589</v>
      </c>
      <c r="U8" s="171">
        <f t="shared" si="15"/>
        <v>48.128921301733143</v>
      </c>
      <c r="V8" s="172">
        <f t="shared" si="16"/>
        <v>38.035055338784389</v>
      </c>
      <c r="W8" s="172">
        <f t="shared" si="17"/>
        <v>7.590229839065235</v>
      </c>
      <c r="X8" s="172">
        <f t="shared" si="18"/>
        <v>6.2457935204172328</v>
      </c>
      <c r="Y8" s="152">
        <f t="shared" si="19"/>
        <v>3926.472907082868</v>
      </c>
      <c r="Z8" s="153">
        <f t="shared" si="20"/>
        <v>3102.9910969925804</v>
      </c>
      <c r="AA8" s="153">
        <f t="shared" si="21"/>
        <v>619.2291664876434</v>
      </c>
      <c r="AB8" s="178">
        <f t="shared" si="22"/>
        <v>509.5468250244968</v>
      </c>
      <c r="AC8" s="176">
        <f>A15a!E7</f>
        <v>2335.6378336077742</v>
      </c>
      <c r="AD8" s="140">
        <f t="shared" si="23"/>
        <v>72.659893896485769</v>
      </c>
      <c r="AE8" s="146">
        <f t="shared" si="24"/>
        <v>20.526324729228278</v>
      </c>
      <c r="AF8" s="146">
        <f t="shared" si="25"/>
        <v>2.03950006253468</v>
      </c>
      <c r="AG8" s="146">
        <f t="shared" si="26"/>
        <v>4.7742813117512721</v>
      </c>
      <c r="AH8" s="152">
        <f t="shared" si="27"/>
        <v>1697.0719717055877</v>
      </c>
      <c r="AI8" s="153">
        <f t="shared" si="28"/>
        <v>479.4206062250442</v>
      </c>
      <c r="AJ8" s="153">
        <f t="shared" si="29"/>
        <v>47.635335077014197</v>
      </c>
      <c r="AK8" s="153">
        <f t="shared" si="30"/>
        <v>111.50992060012824</v>
      </c>
      <c r="AL8" s="170">
        <f>A15a!F7</f>
        <v>2131</v>
      </c>
      <c r="AM8" s="171">
        <f t="shared" si="31"/>
        <v>66.882469459097777</v>
      </c>
      <c r="AN8" s="172">
        <f t="shared" si="32"/>
        <v>26.819014980405164</v>
      </c>
      <c r="AO8" s="172">
        <f t="shared" si="33"/>
        <v>3.5076990881605177</v>
      </c>
      <c r="AP8" s="172">
        <f t="shared" si="34"/>
        <v>2.790816472336529</v>
      </c>
      <c r="AQ8" s="152">
        <f t="shared" si="35"/>
        <v>1425.2654241733735</v>
      </c>
      <c r="AR8" s="153">
        <f t="shared" si="36"/>
        <v>571.51320923243406</v>
      </c>
      <c r="AS8" s="153">
        <f t="shared" si="37"/>
        <v>74.749067568700625</v>
      </c>
      <c r="AT8" s="178">
        <f t="shared" si="38"/>
        <v>59.472299025491431</v>
      </c>
      <c r="AU8" s="170">
        <f>A15a!G7</f>
        <v>23151.4</v>
      </c>
      <c r="AV8" s="171">
        <f t="shared" si="39"/>
        <v>75.163350074550223</v>
      </c>
      <c r="AW8" s="172">
        <f t="shared" si="40"/>
        <v>14.48548394465416</v>
      </c>
      <c r="AX8" s="172">
        <f t="shared" si="41"/>
        <v>0.35116598079560957</v>
      </c>
      <c r="AY8" s="172">
        <f t="shared" si="42"/>
        <v>10</v>
      </c>
      <c r="AZ8" s="152">
        <f t="shared" si="43"/>
        <v>17401.367829159422</v>
      </c>
      <c r="BA8" s="153">
        <f t="shared" si="44"/>
        <v>3353.5923299626634</v>
      </c>
      <c r="BB8" s="153">
        <f t="shared" si="45"/>
        <v>81.299840877914761</v>
      </c>
      <c r="BC8" s="178">
        <f t="shared" si="46"/>
        <v>2315.14</v>
      </c>
      <c r="BD8" s="170">
        <f>A15a!H7</f>
        <v>30925.255464341353</v>
      </c>
      <c r="BE8" s="171">
        <f t="shared" si="47"/>
        <v>12.240024295521193</v>
      </c>
      <c r="BF8" s="172">
        <f t="shared" si="48"/>
        <v>60</v>
      </c>
      <c r="BG8" s="172">
        <f t="shared" si="49"/>
        <v>20.907515812876898</v>
      </c>
      <c r="BH8" s="172">
        <f t="shared" si="50"/>
        <v>6.8524598916019084</v>
      </c>
      <c r="BI8" s="152">
        <f t="shared" si="51"/>
        <v>3785.258782287377</v>
      </c>
      <c r="BJ8" s="153">
        <f t="shared" si="52"/>
        <v>18555.153278604812</v>
      </c>
      <c r="BK8" s="153">
        <f t="shared" si="53"/>
        <v>6465.7026763797458</v>
      </c>
      <c r="BL8" s="178">
        <f t="shared" si="54"/>
        <v>2119.1407270694185</v>
      </c>
      <c r="BM8" s="170">
        <f>A15a!I7</f>
        <v>25729.94297249052</v>
      </c>
      <c r="BN8" s="171">
        <f t="shared" si="55"/>
        <v>96.689911790067001</v>
      </c>
      <c r="BO8" s="172">
        <f t="shared" si="56"/>
        <v>2.5091848896204936</v>
      </c>
      <c r="BP8" s="172"/>
      <c r="BQ8" s="172">
        <f t="shared" si="56"/>
        <v>0.80090332031249867</v>
      </c>
      <c r="BR8" s="152">
        <f t="shared" si="57"/>
        <v>24878.259163735624</v>
      </c>
      <c r="BS8" s="153">
        <f t="shared" si="58"/>
        <v>645.61184117370215</v>
      </c>
      <c r="BT8" s="153"/>
      <c r="BU8" s="178">
        <f t="shared" si="59"/>
        <v>206.07196758118897</v>
      </c>
      <c r="BV8" s="170">
        <f>A15a!J7</f>
        <v>5267.4969693678177</v>
      </c>
      <c r="BW8" s="171">
        <f t="shared" si="60"/>
        <v>67.452922247375412</v>
      </c>
      <c r="BX8" s="172">
        <f t="shared" si="61"/>
        <v>21.438473229498239</v>
      </c>
      <c r="BY8" s="172"/>
      <c r="BZ8" s="172">
        <f t="shared" si="62"/>
        <v>11.108604523126347</v>
      </c>
      <c r="CA8" s="152">
        <f t="shared" si="63"/>
        <v>3553.08063513053</v>
      </c>
      <c r="CB8" s="153">
        <f t="shared" si="64"/>
        <v>1129.2709276425508</v>
      </c>
      <c r="CC8" s="153"/>
      <c r="CD8" s="178">
        <f t="shared" si="65"/>
        <v>585.14540659473664</v>
      </c>
      <c r="CE8" s="170">
        <f>A15a!K7</f>
        <v>1708.5140129553722</v>
      </c>
      <c r="CF8" s="171">
        <f t="shared" si="66"/>
        <v>18.850884329411016</v>
      </c>
      <c r="CG8" s="172">
        <f t="shared" si="67"/>
        <v>35.594790632453233</v>
      </c>
      <c r="CH8" s="172">
        <f t="shared" si="68"/>
        <v>42.422335086401198</v>
      </c>
      <c r="CI8" s="172">
        <f t="shared" si="69"/>
        <v>3.1319899517345595</v>
      </c>
      <c r="CJ8" s="152">
        <f t="shared" si="70"/>
        <v>322.07000033399555</v>
      </c>
      <c r="CK8" s="153">
        <f t="shared" si="71"/>
        <v>608.14198583758957</v>
      </c>
      <c r="CL8" s="153">
        <f t="shared" si="72"/>
        <v>724.79153957404787</v>
      </c>
      <c r="CM8" s="178">
        <f t="shared" si="73"/>
        <v>53.510487209739146</v>
      </c>
      <c r="CN8" s="170">
        <f>A15a!L7</f>
        <v>14753.281473522251</v>
      </c>
      <c r="CO8" s="171">
        <f t="shared" si="74"/>
        <v>96.728692876415323</v>
      </c>
      <c r="CP8" s="172">
        <f t="shared" si="75"/>
        <v>1.5936631617923325</v>
      </c>
      <c r="CQ8" s="172">
        <f t="shared" si="76"/>
        <v>8.3980800000000105E-2</v>
      </c>
      <c r="CR8" s="172">
        <f t="shared" si="77"/>
        <v>1.5936631617923325</v>
      </c>
      <c r="CS8" s="152">
        <f t="shared" si="78"/>
        <v>14270.656325716418</v>
      </c>
      <c r="CT8" s="153">
        <f t="shared" si="79"/>
        <v>235.11761199905712</v>
      </c>
      <c r="CU8" s="153">
        <f t="shared" si="80"/>
        <v>12.389923807715791</v>
      </c>
      <c r="CV8" s="178">
        <f t="shared" si="81"/>
        <v>235.11761199905712</v>
      </c>
      <c r="CW8" s="170">
        <f>A15a!M7</f>
        <v>3900.9</v>
      </c>
      <c r="CX8" s="171">
        <f t="shared" si="82"/>
        <v>49.497483270372896</v>
      </c>
      <c r="CY8" s="172">
        <f t="shared" si="83"/>
        <v>39.57105671295583</v>
      </c>
      <c r="CZ8" s="172">
        <f t="shared" si="84"/>
        <v>4.0790001250693599</v>
      </c>
      <c r="DA8" s="172">
        <f t="shared" si="85"/>
        <v>6.8524598916019084</v>
      </c>
      <c r="DB8" s="152">
        <f t="shared" si="86"/>
        <v>1930.8473248939763</v>
      </c>
      <c r="DC8" s="153">
        <f t="shared" si="87"/>
        <v>1543.6273513156941</v>
      </c>
      <c r="DD8" s="153">
        <f t="shared" si="88"/>
        <v>159.11771587883067</v>
      </c>
      <c r="DE8" s="178">
        <f t="shared" si="89"/>
        <v>267.30760791149885</v>
      </c>
      <c r="DF8" s="170">
        <f>A15a!N7</f>
        <v>24094.74406260988</v>
      </c>
      <c r="DG8" s="171">
        <f t="shared" si="90"/>
        <v>71.247344804895363</v>
      </c>
      <c r="DH8" s="172">
        <f t="shared" si="91"/>
        <v>21.82879758641684</v>
      </c>
      <c r="DI8" s="172">
        <f t="shared" si="92"/>
        <v>3.5076990881605177</v>
      </c>
      <c r="DJ8" s="172">
        <f t="shared" si="93"/>
        <v>3.4161585205272709</v>
      </c>
      <c r="DK8" s="152">
        <f t="shared" si="94"/>
        <v>17166.865382144715</v>
      </c>
      <c r="DL8" s="153">
        <f t="shared" si="95"/>
        <v>5259.5929103923008</v>
      </c>
      <c r="DM8" s="153">
        <f t="shared" si="96"/>
        <v>845.17111777877722</v>
      </c>
      <c r="DN8" s="178">
        <f t="shared" si="97"/>
        <v>823.11465229408611</v>
      </c>
      <c r="DO8" s="176">
        <f>A15a!O7</f>
        <v>85297</v>
      </c>
      <c r="DP8" s="140">
        <f t="shared" si="98"/>
        <v>22.98653172165977</v>
      </c>
      <c r="DQ8" s="146">
        <f t="shared" si="99"/>
        <v>60.55967716868988</v>
      </c>
      <c r="DR8" s="146">
        <f t="shared" si="100"/>
        <v>2.7488713264465323</v>
      </c>
      <c r="DS8" s="146">
        <f t="shared" si="101"/>
        <v>13.704919783203817</v>
      </c>
      <c r="DT8" s="152">
        <f t="shared" si="102"/>
        <v>19606.821962624133</v>
      </c>
      <c r="DU8" s="153">
        <f t="shared" si="103"/>
        <v>51655.587834577411</v>
      </c>
      <c r="DV8" s="153">
        <f t="shared" si="104"/>
        <v>2344.7047753190986</v>
      </c>
      <c r="DW8" s="154">
        <f t="shared" si="105"/>
        <v>11689.885427479359</v>
      </c>
    </row>
    <row r="9" spans="1:127" hidden="1">
      <c r="A9" s="145">
        <v>1965</v>
      </c>
      <c r="B9" s="170">
        <f>A15a!B8</f>
        <v>5197.6287183909235</v>
      </c>
      <c r="C9" s="171">
        <f t="shared" si="0"/>
        <v>57.002264295631022</v>
      </c>
      <c r="D9" s="172">
        <f t="shared" si="106"/>
        <v>19.405613191439929</v>
      </c>
      <c r="E9" s="172">
        <f t="shared" si="1"/>
        <v>20.931160601088767</v>
      </c>
      <c r="F9" s="172">
        <f t="shared" si="2"/>
        <v>2.6609619118402885</v>
      </c>
      <c r="G9" s="152">
        <f t="shared" si="3"/>
        <v>2962.7660591628137</v>
      </c>
      <c r="H9" s="153">
        <f t="shared" si="4"/>
        <v>1008.6317242181391</v>
      </c>
      <c r="I9" s="153">
        <f t="shared" si="5"/>
        <v>1087.9240144947159</v>
      </c>
      <c r="J9" s="153">
        <f t="shared" si="6"/>
        <v>138.306920515255</v>
      </c>
      <c r="K9" s="170">
        <f>A15a!C8</f>
        <v>3835.5752109564505</v>
      </c>
      <c r="L9" s="140">
        <f t="shared" si="7"/>
        <v>86.813109533406575</v>
      </c>
      <c r="M9" s="146">
        <f t="shared" si="8"/>
        <v>7.3024164688543189</v>
      </c>
      <c r="N9" s="146">
        <f t="shared" si="9"/>
        <v>3.5618504577502157</v>
      </c>
      <c r="O9" s="146">
        <f t="shared" si="10"/>
        <v>2.322623539988899</v>
      </c>
      <c r="P9" s="152">
        <f t="shared" si="11"/>
        <v>3329.7821091238134</v>
      </c>
      <c r="Q9" s="153">
        <f t="shared" si="12"/>
        <v>280.08967588017765</v>
      </c>
      <c r="R9" s="153">
        <f t="shared" si="13"/>
        <v>136.61745320880613</v>
      </c>
      <c r="S9" s="153">
        <f t="shared" si="14"/>
        <v>89.0859727436534</v>
      </c>
      <c r="T9" s="170">
        <f>A15a!D8</f>
        <v>8340.5944792852697</v>
      </c>
      <c r="U9" s="171">
        <f t="shared" si="15"/>
        <v>47.910185714461825</v>
      </c>
      <c r="V9" s="172">
        <f t="shared" si="16"/>
        <v>37.714055709965457</v>
      </c>
      <c r="W9" s="172">
        <f t="shared" si="17"/>
        <v>7.9314394553270811</v>
      </c>
      <c r="X9" s="172">
        <f t="shared" si="18"/>
        <v>6.4443191202456367</v>
      </c>
      <c r="Y9" s="152">
        <f t="shared" si="19"/>
        <v>3995.9943047157226</v>
      </c>
      <c r="Z9" s="153">
        <f t="shared" si="20"/>
        <v>3145.5764484599499</v>
      </c>
      <c r="AA9" s="153">
        <f t="shared" si="21"/>
        <v>661.52920133886425</v>
      </c>
      <c r="AB9" s="178">
        <f t="shared" si="22"/>
        <v>537.4945247707326</v>
      </c>
      <c r="AC9" s="176">
        <f>A15a!E8</f>
        <v>2347.5916384250845</v>
      </c>
      <c r="AD9" s="140">
        <f t="shared" si="23"/>
        <v>71.910903873779972</v>
      </c>
      <c r="AE9" s="146">
        <f t="shared" si="24"/>
        <v>21.021290141795244</v>
      </c>
      <c r="AF9" s="146">
        <f t="shared" si="25"/>
        <v>2.1196317704086871</v>
      </c>
      <c r="AG9" s="146">
        <f t="shared" si="26"/>
        <v>4.9481742140160918</v>
      </c>
      <c r="AH9" s="152">
        <f t="shared" si="27"/>
        <v>1688.1743664567589</v>
      </c>
      <c r="AI9" s="153">
        <f t="shared" si="28"/>
        <v>493.49404965786175</v>
      </c>
      <c r="AJ9" s="153">
        <f t="shared" si="29"/>
        <v>49.760298207515923</v>
      </c>
      <c r="AK9" s="153">
        <f t="shared" si="30"/>
        <v>116.16292410294791</v>
      </c>
      <c r="AL9" s="170">
        <f>A15a!F8</f>
        <v>2134</v>
      </c>
      <c r="AM9" s="171">
        <f t="shared" si="31"/>
        <v>66.191486145753288</v>
      </c>
      <c r="AN9" s="172">
        <f t="shared" si="32"/>
        <v>27.275025600451986</v>
      </c>
      <c r="AO9" s="172">
        <f t="shared" si="33"/>
        <v>3.6125216662529951</v>
      </c>
      <c r="AP9" s="172">
        <f t="shared" si="34"/>
        <v>2.9209665875417277</v>
      </c>
      <c r="AQ9" s="152">
        <f t="shared" si="35"/>
        <v>1412.5263143503751</v>
      </c>
      <c r="AR9" s="153">
        <f t="shared" si="36"/>
        <v>582.04904631364536</v>
      </c>
      <c r="AS9" s="153">
        <f t="shared" si="37"/>
        <v>77.091212357838913</v>
      </c>
      <c r="AT9" s="178">
        <f t="shared" si="38"/>
        <v>62.333426978140466</v>
      </c>
      <c r="AU9" s="170">
        <f>A15a!G8</f>
        <v>23809.55</v>
      </c>
      <c r="AV9" s="171">
        <f t="shared" si="39"/>
        <v>74.647176330777455</v>
      </c>
      <c r="AW9" s="172">
        <f t="shared" si="40"/>
        <v>14.964194627462222</v>
      </c>
      <c r="AX9" s="172">
        <f t="shared" si="41"/>
        <v>0.38862904176033153</v>
      </c>
      <c r="AY9" s="172">
        <f t="shared" si="42"/>
        <v>10</v>
      </c>
      <c r="AZ9" s="152">
        <f t="shared" si="43"/>
        <v>17773.156772064624</v>
      </c>
      <c r="BA9" s="153">
        <f t="shared" si="44"/>
        <v>3562.9074019229315</v>
      </c>
      <c r="BB9" s="153">
        <f t="shared" si="45"/>
        <v>92.530826012447008</v>
      </c>
      <c r="BC9" s="178">
        <f t="shared" si="46"/>
        <v>2380.9549999999999</v>
      </c>
      <c r="BD9" s="170">
        <f>A15a!H8</f>
        <v>30918.042015172156</v>
      </c>
      <c r="BE9" s="171">
        <f t="shared" si="47"/>
        <v>12.645037864372668</v>
      </c>
      <c r="BF9" s="172">
        <f t="shared" si="48"/>
        <v>60</v>
      </c>
      <c r="BG9" s="172">
        <f t="shared" si="49"/>
        <v>20.363998730188232</v>
      </c>
      <c r="BH9" s="172">
        <f t="shared" si="50"/>
        <v>6.990963405439099</v>
      </c>
      <c r="BI9" s="152">
        <f t="shared" si="51"/>
        <v>3909.5981197411693</v>
      </c>
      <c r="BJ9" s="153">
        <f t="shared" si="52"/>
        <v>18550.825209103295</v>
      </c>
      <c r="BK9" s="153">
        <f t="shared" si="53"/>
        <v>6296.1496833687215</v>
      </c>
      <c r="BL9" s="178">
        <f t="shared" si="54"/>
        <v>2161.4690029589706</v>
      </c>
      <c r="BM9" s="170">
        <f>A15a!I8</f>
        <v>25907.510565364657</v>
      </c>
      <c r="BN9" s="171">
        <f t="shared" si="55"/>
        <v>96.427887744583629</v>
      </c>
      <c r="BO9" s="172">
        <f t="shared" si="56"/>
        <v>2.7114856291109253</v>
      </c>
      <c r="BP9" s="172"/>
      <c r="BQ9" s="172">
        <f t="shared" si="56"/>
        <v>0.86062662630545006</v>
      </c>
      <c r="BR9" s="152">
        <f t="shared" si="57"/>
        <v>24982.065205385974</v>
      </c>
      <c r="BS9" s="153">
        <f t="shared" si="58"/>
        <v>702.47842584025727</v>
      </c>
      <c r="BT9" s="153"/>
      <c r="BU9" s="178">
        <f t="shared" si="59"/>
        <v>222.9669341384259</v>
      </c>
      <c r="BV9" s="170">
        <f>A15a!J8</f>
        <v>5362.4997562432245</v>
      </c>
      <c r="BW9" s="171">
        <f t="shared" si="60"/>
        <v>66.77544239054285</v>
      </c>
      <c r="BX9" s="172">
        <f t="shared" si="61"/>
        <v>21.860415889915636</v>
      </c>
      <c r="BY9" s="172"/>
      <c r="BZ9" s="172">
        <f t="shared" si="62"/>
        <v>11.364141719541525</v>
      </c>
      <c r="CA9" s="152">
        <f t="shared" si="63"/>
        <v>3580.8329354231951</v>
      </c>
      <c r="CB9" s="153">
        <f t="shared" si="64"/>
        <v>1172.264748810481</v>
      </c>
      <c r="CC9" s="153"/>
      <c r="CD9" s="178">
        <f t="shared" si="65"/>
        <v>609.40207200954887</v>
      </c>
      <c r="CE9" s="170">
        <f>A15a!K8</f>
        <v>1726.52130054959</v>
      </c>
      <c r="CF9" s="171">
        <f t="shared" si="66"/>
        <v>20.34042688174635</v>
      </c>
      <c r="CG9" s="172">
        <f t="shared" si="67"/>
        <v>35.804798507757738</v>
      </c>
      <c r="CH9" s="172">
        <f t="shared" si="68"/>
        <v>40.532114286780441</v>
      </c>
      <c r="CI9" s="172">
        <f t="shared" si="69"/>
        <v>3.3226603237154717</v>
      </c>
      <c r="CJ9" s="152">
        <f t="shared" si="70"/>
        <v>351.18180273606549</v>
      </c>
      <c r="CK9" s="153">
        <f t="shared" si="71"/>
        <v>618.17747285529913</v>
      </c>
      <c r="CL9" s="153">
        <f t="shared" si="72"/>
        <v>699.79558672436792</v>
      </c>
      <c r="CM9" s="178">
        <f t="shared" si="73"/>
        <v>57.366438233857579</v>
      </c>
      <c r="CN9" s="170">
        <f>A15a!L8</f>
        <v>14900.547307365832</v>
      </c>
      <c r="CO9" s="171">
        <f t="shared" si="74"/>
        <v>96.501184301626139</v>
      </c>
      <c r="CP9" s="172">
        <f t="shared" si="75"/>
        <v>1.7016975435012114</v>
      </c>
      <c r="CQ9" s="172">
        <f t="shared" si="76"/>
        <v>9.5420611371433886E-2</v>
      </c>
      <c r="CR9" s="172">
        <f t="shared" si="77"/>
        <v>1.7016975435012114</v>
      </c>
      <c r="CS9" s="152">
        <f t="shared" si="78"/>
        <v>14379.204619032093</v>
      </c>
      <c r="CT9" s="153">
        <f t="shared" si="79"/>
        <v>253.56224749768026</v>
      </c>
      <c r="CU9" s="153">
        <f t="shared" si="80"/>
        <v>14.218193338378207</v>
      </c>
      <c r="CV9" s="178">
        <f t="shared" si="81"/>
        <v>253.56224749768026</v>
      </c>
      <c r="CW9" s="170">
        <f>A15a!M8</f>
        <v>3912.9</v>
      </c>
      <c r="CX9" s="171">
        <f t="shared" si="82"/>
        <v>48.985387551474012</v>
      </c>
      <c r="CY9" s="172">
        <f t="shared" si="83"/>
        <v>39.784385502269515</v>
      </c>
      <c r="CZ9" s="172">
        <f t="shared" si="84"/>
        <v>4.2392635408173742</v>
      </c>
      <c r="DA9" s="172">
        <f t="shared" si="85"/>
        <v>6.990963405439099</v>
      </c>
      <c r="DB9" s="152">
        <f t="shared" si="86"/>
        <v>1916.7492295016266</v>
      </c>
      <c r="DC9" s="153">
        <f t="shared" si="87"/>
        <v>1556.7232203183039</v>
      </c>
      <c r="DD9" s="153">
        <f t="shared" si="88"/>
        <v>165.87814308864304</v>
      </c>
      <c r="DE9" s="178">
        <f t="shared" si="89"/>
        <v>273.54940709142653</v>
      </c>
      <c r="DF9" s="170">
        <f>A15a!N8</f>
        <v>24257.117834668581</v>
      </c>
      <c r="DG9" s="171">
        <f t="shared" si="90"/>
        <v>70.357263096787648</v>
      </c>
      <c r="DH9" s="172">
        <f t="shared" si="91"/>
        <v>22.468364779209153</v>
      </c>
      <c r="DI9" s="172">
        <f t="shared" si="92"/>
        <v>3.6125216662529951</v>
      </c>
      <c r="DJ9" s="172">
        <f t="shared" si="93"/>
        <v>3.5618504577502157</v>
      </c>
      <c r="DK9" s="152">
        <f t="shared" si="94"/>
        <v>17066.644214635573</v>
      </c>
      <c r="DL9" s="153">
        <f t="shared" si="95"/>
        <v>5450.1777200159377</v>
      </c>
      <c r="DM9" s="153">
        <f t="shared" si="96"/>
        <v>876.2936373859219</v>
      </c>
      <c r="DN9" s="178">
        <f t="shared" si="97"/>
        <v>864.00226263115212</v>
      </c>
      <c r="DO9" s="176">
        <f>A15a!O8</f>
        <v>85829</v>
      </c>
      <c r="DP9" s="140">
        <f t="shared" si="98"/>
        <v>22.903913225533891</v>
      </c>
      <c r="DQ9" s="146">
        <f t="shared" si="99"/>
        <v>60.27197460467692</v>
      </c>
      <c r="DR9" s="146">
        <f t="shared" si="100"/>
        <v>2.8421853589109896</v>
      </c>
      <c r="DS9" s="146">
        <f t="shared" si="101"/>
        <v>13.981926810878198</v>
      </c>
      <c r="DT9" s="152">
        <f t="shared" si="102"/>
        <v>19658.199682343482</v>
      </c>
      <c r="DU9" s="153">
        <f t="shared" si="103"/>
        <v>51730.833083448146</v>
      </c>
      <c r="DV9" s="153">
        <f t="shared" si="104"/>
        <v>2439.4192716997131</v>
      </c>
      <c r="DW9" s="154">
        <f t="shared" si="105"/>
        <v>12000.547962508648</v>
      </c>
    </row>
    <row r="10" spans="1:127" hidden="1">
      <c r="A10" s="145">
        <v>1966</v>
      </c>
      <c r="B10" s="170">
        <f>A15a!B9</f>
        <v>5304.6</v>
      </c>
      <c r="C10" s="171">
        <f t="shared" si="0"/>
        <v>57.026802849521793</v>
      </c>
      <c r="D10" s="172">
        <f t="shared" si="106"/>
        <v>19.721255121183631</v>
      </c>
      <c r="E10" s="172">
        <f t="shared" si="1"/>
        <v>20.438317370604789</v>
      </c>
      <c r="F10" s="172">
        <f t="shared" si="2"/>
        <v>2.8136246586897848</v>
      </c>
      <c r="G10" s="152">
        <f t="shared" si="3"/>
        <v>3025.0437839557335</v>
      </c>
      <c r="H10" s="153">
        <f t="shared" si="4"/>
        <v>1046.1336991583071</v>
      </c>
      <c r="I10" s="153">
        <f t="shared" si="5"/>
        <v>1084.1709832411018</v>
      </c>
      <c r="J10" s="153">
        <f t="shared" si="6"/>
        <v>149.25153364485834</v>
      </c>
      <c r="K10" s="170">
        <f>A15a!C9</f>
        <v>3885.1771205668297</v>
      </c>
      <c r="L10" s="140">
        <f t="shared" si="7"/>
        <v>86.201162033071355</v>
      </c>
      <c r="M10" s="146">
        <f t="shared" si="8"/>
        <v>7.6429656787785474</v>
      </c>
      <c r="N10" s="146">
        <f t="shared" si="9"/>
        <v>3.7137558480211466</v>
      </c>
      <c r="O10" s="146">
        <f t="shared" si="10"/>
        <v>2.4421164401289484</v>
      </c>
      <c r="P10" s="152">
        <f t="shared" si="11"/>
        <v>3349.0678249716289</v>
      </c>
      <c r="Q10" s="153">
        <f t="shared" si="12"/>
        <v>296.94275388467941</v>
      </c>
      <c r="R10" s="153">
        <f t="shared" si="13"/>
        <v>144.28599252103021</v>
      </c>
      <c r="S10" s="153">
        <f t="shared" si="14"/>
        <v>94.880549189491049</v>
      </c>
      <c r="T10" s="170">
        <f>A15a!D9</f>
        <v>8527.0249840049637</v>
      </c>
      <c r="U10" s="171">
        <f t="shared" si="15"/>
        <v>47.667092127896673</v>
      </c>
      <c r="V10" s="172">
        <f t="shared" si="16"/>
        <v>37.395765180969946</v>
      </c>
      <c r="W10" s="172">
        <f t="shared" si="17"/>
        <v>8.2879877378346247</v>
      </c>
      <c r="X10" s="172">
        <f t="shared" si="18"/>
        <v>6.6491549532987522</v>
      </c>
      <c r="Y10" s="152">
        <f t="shared" si="19"/>
        <v>4064.5848548944127</v>
      </c>
      <c r="Z10" s="153">
        <f t="shared" si="20"/>
        <v>3188.7462399411365</v>
      </c>
      <c r="AA10" s="153">
        <f t="shared" si="21"/>
        <v>706.71878507642623</v>
      </c>
      <c r="AB10" s="178">
        <f t="shared" si="22"/>
        <v>566.9751040929882</v>
      </c>
      <c r="AC10" s="176">
        <f>A15a!E9</f>
        <v>2359.6066228686</v>
      </c>
      <c r="AD10" s="140">
        <f t="shared" si="23"/>
        <v>71.140496370002239</v>
      </c>
      <c r="AE10" s="146">
        <f t="shared" si="24"/>
        <v>21.528190996428407</v>
      </c>
      <c r="AF10" s="146">
        <f t="shared" si="25"/>
        <v>2.2029118432789794</v>
      </c>
      <c r="AG10" s="146">
        <f t="shared" si="26"/>
        <v>5.1284007902903701</v>
      </c>
      <c r="AH10" s="152">
        <f t="shared" si="27"/>
        <v>1678.6358638881688</v>
      </c>
      <c r="AI10" s="153">
        <f t="shared" si="28"/>
        <v>507.98062053552633</v>
      </c>
      <c r="AJ10" s="153">
        <f t="shared" si="29"/>
        <v>51.980053749967546</v>
      </c>
      <c r="AK10" s="153">
        <f t="shared" si="30"/>
        <v>121.01008469493719</v>
      </c>
      <c r="AL10" s="170">
        <f>A15a!F9</f>
        <v>2147</v>
      </c>
      <c r="AM10" s="171">
        <f t="shared" si="31"/>
        <v>65.483547124552643</v>
      </c>
      <c r="AN10" s="172">
        <f t="shared" si="32"/>
        <v>27.738789886535663</v>
      </c>
      <c r="AO10" s="172">
        <f t="shared" si="33"/>
        <v>3.7204767174002566</v>
      </c>
      <c r="AP10" s="172">
        <f t="shared" si="34"/>
        <v>3.0571862715114193</v>
      </c>
      <c r="AQ10" s="152">
        <f t="shared" si="35"/>
        <v>1405.9317567641453</v>
      </c>
      <c r="AR10" s="153">
        <f t="shared" si="36"/>
        <v>595.55181886392074</v>
      </c>
      <c r="AS10" s="153">
        <f t="shared" si="37"/>
        <v>79.878635122583503</v>
      </c>
      <c r="AT10" s="178">
        <f t="shared" si="38"/>
        <v>65.637789249350178</v>
      </c>
      <c r="AU10" s="170">
        <f>A15a!G9</f>
        <v>23086.799999999999</v>
      </c>
      <c r="AV10" s="171">
        <f t="shared" si="39"/>
        <v>74.111185709853473</v>
      </c>
      <c r="AW10" s="172">
        <f t="shared" si="40"/>
        <v>15.458725556159903</v>
      </c>
      <c r="AX10" s="172">
        <f t="shared" si="41"/>
        <v>0.43008873398662018</v>
      </c>
      <c r="AY10" s="172">
        <f t="shared" si="42"/>
        <v>10</v>
      </c>
      <c r="AZ10" s="152">
        <f t="shared" si="43"/>
        <v>17109.901222462453</v>
      </c>
      <c r="BA10" s="153">
        <f t="shared" si="44"/>
        <v>3568.9250516995248</v>
      </c>
      <c r="BB10" s="153">
        <f t="shared" si="45"/>
        <v>99.293725838023022</v>
      </c>
      <c r="BC10" s="178">
        <f t="shared" si="46"/>
        <v>2308.6799999999998</v>
      </c>
      <c r="BD10" s="170">
        <f>A15a!H9</f>
        <v>30910.830248571077</v>
      </c>
      <c r="BE10" s="171">
        <f t="shared" si="47"/>
        <v>13.033122560070138</v>
      </c>
      <c r="BF10" s="172">
        <f t="shared" si="48"/>
        <v>60</v>
      </c>
      <c r="BG10" s="172">
        <f t="shared" si="49"/>
        <v>19.834611055403325</v>
      </c>
      <c r="BH10" s="172">
        <f t="shared" si="50"/>
        <v>7.1322663845265364</v>
      </c>
      <c r="BI10" s="152">
        <f t="shared" si="51"/>
        <v>4028.6463906315016</v>
      </c>
      <c r="BJ10" s="153">
        <f t="shared" si="52"/>
        <v>18546.498149142648</v>
      </c>
      <c r="BK10" s="153">
        <f t="shared" si="53"/>
        <v>6131.0429538000344</v>
      </c>
      <c r="BL10" s="178">
        <f t="shared" si="54"/>
        <v>2204.6427549968953</v>
      </c>
      <c r="BM10" s="170">
        <f>A15a!I9</f>
        <v>26086.303588472852</v>
      </c>
      <c r="BN10" s="171">
        <f t="shared" si="55"/>
        <v>96.145099823932014</v>
      </c>
      <c r="BO10" s="172">
        <f t="shared" si="56"/>
        <v>2.9300966809134024</v>
      </c>
      <c r="BP10" s="172"/>
      <c r="BQ10" s="172">
        <f t="shared" si="56"/>
        <v>0.92480349515457239</v>
      </c>
      <c r="BR10" s="152">
        <f t="shared" si="57"/>
        <v>25080.702625511181</v>
      </c>
      <c r="BS10" s="153">
        <f t="shared" si="58"/>
        <v>764.35391561883671</v>
      </c>
      <c r="BT10" s="153"/>
      <c r="BU10" s="178">
        <f t="shared" si="59"/>
        <v>241.24704734282957</v>
      </c>
      <c r="BV10" s="170">
        <f>A15a!J9</f>
        <v>5459.2159811265847</v>
      </c>
      <c r="BW10" s="171">
        <f t="shared" si="60"/>
        <v>66.083779783296634</v>
      </c>
      <c r="BX10" s="172">
        <f t="shared" si="61"/>
        <v>22.290663041365313</v>
      </c>
      <c r="BY10" s="172"/>
      <c r="BZ10" s="172">
        <f t="shared" si="62"/>
        <v>11.625557175338049</v>
      </c>
      <c r="CA10" s="152">
        <f t="shared" si="63"/>
        <v>3607.6562668622291</v>
      </c>
      <c r="CB10" s="153">
        <f t="shared" si="64"/>
        <v>1216.8954390532924</v>
      </c>
      <c r="CC10" s="153"/>
      <c r="CD10" s="178">
        <f t="shared" si="65"/>
        <v>634.66427521106311</v>
      </c>
      <c r="CE10" s="170">
        <f>A15a!K9</f>
        <v>1744.7183802110908</v>
      </c>
      <c r="CF10" s="171">
        <f t="shared" si="66"/>
        <v>21.732899737743846</v>
      </c>
      <c r="CG10" s="172">
        <f t="shared" si="67"/>
        <v>36.016045421328975</v>
      </c>
      <c r="CH10" s="172">
        <f t="shared" si="68"/>
        <v>38.726116448108009</v>
      </c>
      <c r="CI10" s="172">
        <f t="shared" si="69"/>
        <v>3.5249383928191684</v>
      </c>
      <c r="CJ10" s="152">
        <f t="shared" si="70"/>
        <v>379.17789627726484</v>
      </c>
      <c r="CK10" s="153">
        <f t="shared" si="71"/>
        <v>628.37856429110161</v>
      </c>
      <c r="CL10" s="153">
        <f t="shared" si="72"/>
        <v>675.66167161209091</v>
      </c>
      <c r="CM10" s="178">
        <f t="shared" si="73"/>
        <v>61.500248030633458</v>
      </c>
      <c r="CN10" s="170">
        <f>A15a!L9</f>
        <v>15049.283134570318</v>
      </c>
      <c r="CO10" s="171">
        <f t="shared" si="74"/>
        <v>96.257470107476792</v>
      </c>
      <c r="CP10" s="172">
        <f t="shared" si="75"/>
        <v>1.8170555729614091</v>
      </c>
      <c r="CQ10" s="172">
        <f t="shared" si="76"/>
        <v>0.10841874660039207</v>
      </c>
      <c r="CR10" s="172">
        <f t="shared" si="77"/>
        <v>1.8170555729614091</v>
      </c>
      <c r="CS10" s="152">
        <f t="shared" si="78"/>
        <v>14486.059214648569</v>
      </c>
      <c r="CT10" s="153">
        <f t="shared" si="79"/>
        <v>273.45383788745141</v>
      </c>
      <c r="CU10" s="153">
        <f t="shared" si="80"/>
        <v>16.316244146845335</v>
      </c>
      <c r="CV10" s="178">
        <f t="shared" si="81"/>
        <v>273.45383788745141</v>
      </c>
      <c r="CW10" s="170">
        <f>A15a!M9</f>
        <v>3931.8</v>
      </c>
      <c r="CX10" s="171">
        <f t="shared" si="82"/>
        <v>48.463045575238176</v>
      </c>
      <c r="CY10" s="172">
        <f t="shared" si="83"/>
        <v>39.998864353677327</v>
      </c>
      <c r="CZ10" s="172">
        <f t="shared" si="84"/>
        <v>4.4058236865579588</v>
      </c>
      <c r="DA10" s="172">
        <f t="shared" si="85"/>
        <v>7.1322663845265364</v>
      </c>
      <c r="DB10" s="152">
        <f t="shared" si="86"/>
        <v>1905.4700259272147</v>
      </c>
      <c r="DC10" s="153">
        <f t="shared" si="87"/>
        <v>1572.6753486578853</v>
      </c>
      <c r="DD10" s="153">
        <f t="shared" si="88"/>
        <v>173.22817570808584</v>
      </c>
      <c r="DE10" s="178">
        <f t="shared" si="89"/>
        <v>280.42644970681437</v>
      </c>
      <c r="DF10" s="170">
        <f>A15a!N9</f>
        <v>24420.585838804785</v>
      </c>
      <c r="DG10" s="171">
        <f t="shared" si="90"/>
        <v>69.439096629506864</v>
      </c>
      <c r="DH10" s="172">
        <f t="shared" si="91"/>
        <v>23.126670805071722</v>
      </c>
      <c r="DI10" s="172">
        <f t="shared" si="92"/>
        <v>3.7204767174002566</v>
      </c>
      <c r="DJ10" s="172">
        <f t="shared" si="93"/>
        <v>3.7137558480211466</v>
      </c>
      <c r="DK10" s="152">
        <f t="shared" si="94"/>
        <v>16957.434198099323</v>
      </c>
      <c r="DL10" s="153">
        <f t="shared" si="95"/>
        <v>5647.6684956103454</v>
      </c>
      <c r="DM10" s="153">
        <f t="shared" si="96"/>
        <v>908.56221038547619</v>
      </c>
      <c r="DN10" s="178">
        <f t="shared" si="97"/>
        <v>906.92093470963664</v>
      </c>
      <c r="DO10" s="176">
        <f>A15a!O9</f>
        <v>86533</v>
      </c>
      <c r="DP10" s="140">
        <f t="shared" si="98"/>
        <v>22.811161335354644</v>
      </c>
      <c r="DQ10" s="146">
        <f t="shared" si="99"/>
        <v>59.985638837338072</v>
      </c>
      <c r="DR10" s="146">
        <f t="shared" si="100"/>
        <v>2.9386670582542145</v>
      </c>
      <c r="DS10" s="146">
        <f t="shared" si="101"/>
        <v>14.264532769053073</v>
      </c>
      <c r="DT10" s="152">
        <f t="shared" si="102"/>
        <v>19739.182238322435</v>
      </c>
      <c r="DU10" s="153">
        <f t="shared" si="103"/>
        <v>51907.372855113754</v>
      </c>
      <c r="DV10" s="153">
        <f t="shared" si="104"/>
        <v>2542.9167655191195</v>
      </c>
      <c r="DW10" s="154">
        <f t="shared" si="105"/>
        <v>12343.528141044695</v>
      </c>
    </row>
    <row r="11" spans="1:127" hidden="1">
      <c r="A11" s="145">
        <v>1967</v>
      </c>
      <c r="B11" s="170">
        <f>A15a!B10</f>
        <v>5396.1</v>
      </c>
      <c r="C11" s="171">
        <f t="shared" si="0"/>
        <v>57.025844433593626</v>
      </c>
      <c r="D11" s="172">
        <f t="shared" si="106"/>
        <v>20.042031123570617</v>
      </c>
      <c r="E11" s="172">
        <f t="shared" si="1"/>
        <v>19.957078582629425</v>
      </c>
      <c r="F11" s="172">
        <f t="shared" si="2"/>
        <v>2.9750458602063437</v>
      </c>
      <c r="G11" s="152">
        <f>B11*C11/100</f>
        <v>3077.1715914811457</v>
      </c>
      <c r="H11" s="153">
        <f t="shared" si="4"/>
        <v>1081.4880414589941</v>
      </c>
      <c r="I11" s="153">
        <f t="shared" si="5"/>
        <v>1076.9039173972665</v>
      </c>
      <c r="J11" s="153">
        <f t="shared" si="6"/>
        <v>160.53644966259452</v>
      </c>
      <c r="K11" s="170">
        <f>A15a!C10</f>
        <v>3935.4204853180095</v>
      </c>
      <c r="L11" s="140">
        <f t="shared" si="7"/>
        <v>85.560706932318624</v>
      </c>
      <c r="M11" s="146">
        <f t="shared" si="8"/>
        <v>7.999396448577464</v>
      </c>
      <c r="N11" s="146">
        <f t="shared" si="9"/>
        <v>3.8721396819738314</v>
      </c>
      <c r="O11" s="146">
        <f t="shared" si="10"/>
        <v>2.5677569371300666</v>
      </c>
      <c r="P11" s="152">
        <f t="shared" si="11"/>
        <v>3367.1735879973735</v>
      </c>
      <c r="Q11" s="153">
        <f t="shared" si="12"/>
        <v>314.80988653911885</v>
      </c>
      <c r="R11" s="153">
        <f t="shared" si="13"/>
        <v>152.38497826452578</v>
      </c>
      <c r="S11" s="153">
        <f t="shared" si="14"/>
        <v>101.05203251699093</v>
      </c>
      <c r="T11" s="170">
        <f>A15a!D10</f>
        <v>8717.6226177196422</v>
      </c>
      <c r="U11" s="171">
        <f t="shared" si="15"/>
        <v>47.398773300618586</v>
      </c>
      <c r="V11" s="172">
        <f t="shared" si="16"/>
        <v>37.08016088815193</v>
      </c>
      <c r="W11" s="172">
        <f t="shared" si="17"/>
        <v>8.6605642178055806</v>
      </c>
      <c r="X11" s="172">
        <f t="shared" si="18"/>
        <v>6.8605015934239058</v>
      </c>
      <c r="Y11" s="152">
        <f t="shared" si="19"/>
        <v>4132.0461817763853</v>
      </c>
      <c r="Z11" s="153">
        <f t="shared" si="20"/>
        <v>3232.5084922723654</v>
      </c>
      <c r="AA11" s="153">
        <f t="shared" si="21"/>
        <v>754.99530507355348</v>
      </c>
      <c r="AB11" s="178">
        <f t="shared" si="22"/>
        <v>598.07263859733894</v>
      </c>
      <c r="AC11" s="176">
        <f>A15a!E10</f>
        <v>2371.6831000559191</v>
      </c>
      <c r="AD11" s="140">
        <f t="shared" si="23"/>
        <v>70.348029188319231</v>
      </c>
      <c r="AE11" s="146">
        <f t="shared" si="24"/>
        <v>22.047315100666832</v>
      </c>
      <c r="AF11" s="146">
        <f t="shared" si="25"/>
        <v>2.2894639800209808</v>
      </c>
      <c r="AG11" s="146">
        <f t="shared" si="26"/>
        <v>5.3151917309929537</v>
      </c>
      <c r="AH11" s="152">
        <f t="shared" si="27"/>
        <v>1668.4323194817725</v>
      </c>
      <c r="AI11" s="153">
        <f t="shared" si="28"/>
        <v>522.89244625859192</v>
      </c>
      <c r="AJ11" s="153">
        <f t="shared" si="29"/>
        <v>54.298830296025223</v>
      </c>
      <c r="AK11" s="153">
        <f t="shared" si="30"/>
        <v>126.05950401952956</v>
      </c>
      <c r="AL11" s="170">
        <f>A15a!F10</f>
        <v>2159</v>
      </c>
      <c r="AM11" s="171">
        <f t="shared" si="31"/>
        <v>64.758143893245688</v>
      </c>
      <c r="AN11" s="172">
        <f t="shared" si="32"/>
        <v>28.210439676237094</v>
      </c>
      <c r="AO11" s="172">
        <f t="shared" si="33"/>
        <v>3.8316578510862276</v>
      </c>
      <c r="AP11" s="172">
        <f t="shared" si="34"/>
        <v>3.199758579430986</v>
      </c>
      <c r="AQ11" s="152">
        <f t="shared" si="35"/>
        <v>1398.1283266551743</v>
      </c>
      <c r="AR11" s="153">
        <f t="shared" si="36"/>
        <v>609.06339260995878</v>
      </c>
      <c r="AS11" s="153">
        <f t="shared" si="37"/>
        <v>82.725493004951659</v>
      </c>
      <c r="AT11" s="178">
        <f t="shared" si="38"/>
        <v>69.082787729914983</v>
      </c>
      <c r="AU11" s="170">
        <f>A15a!G10</f>
        <v>23052.54</v>
      </c>
      <c r="AV11" s="171">
        <f t="shared" si="39"/>
        <v>73.554429022102582</v>
      </c>
      <c r="AW11" s="172">
        <f t="shared" si="40"/>
        <v>15.969599552127626</v>
      </c>
      <c r="AX11" s="172">
        <f t="shared" si="41"/>
        <v>0.47597142576979379</v>
      </c>
      <c r="AY11" s="172">
        <f t="shared" si="42"/>
        <v>10</v>
      </c>
      <c r="AZ11" s="152">
        <f t="shared" si="43"/>
        <v>16956.164172091809</v>
      </c>
      <c r="BA11" s="153">
        <f t="shared" si="44"/>
        <v>3681.3983245940417</v>
      </c>
      <c r="BB11" s="153">
        <f t="shared" si="45"/>
        <v>109.72350331415203</v>
      </c>
      <c r="BC11" s="178">
        <f t="shared" si="46"/>
        <v>2305.2540000000004</v>
      </c>
      <c r="BD11" s="170">
        <f>A15a!H10</f>
        <v>30903.62016414565</v>
      </c>
      <c r="BE11" s="171">
        <f t="shared" si="47"/>
        <v>13.404589110841282</v>
      </c>
      <c r="BF11" s="172">
        <f t="shared" si="48"/>
        <v>60</v>
      </c>
      <c r="BG11" s="172">
        <f t="shared" si="49"/>
        <v>19.318985476851449</v>
      </c>
      <c r="BH11" s="172">
        <f t="shared" si="50"/>
        <v>7.2764254123072698</v>
      </c>
      <c r="BI11" s="152">
        <f t="shared" si="51"/>
        <v>4142.5033033788186</v>
      </c>
      <c r="BJ11" s="153">
        <f t="shared" si="52"/>
        <v>18542.17209848739</v>
      </c>
      <c r="BK11" s="153">
        <f t="shared" si="53"/>
        <v>5970.2658913326341</v>
      </c>
      <c r="BL11" s="178">
        <f t="shared" si="54"/>
        <v>2248.6788709468078</v>
      </c>
      <c r="BM11" s="170">
        <f>A15a!I10</f>
        <v>26266.3304987595</v>
      </c>
      <c r="BN11" s="171">
        <f t="shared" si="55"/>
        <v>95.839900922203583</v>
      </c>
      <c r="BO11" s="172">
        <f t="shared" si="56"/>
        <v>3.1663330490579966</v>
      </c>
      <c r="BP11" s="172"/>
      <c r="BQ11" s="172">
        <f t="shared" si="56"/>
        <v>0.99376602873842224</v>
      </c>
      <c r="BR11" s="152">
        <f t="shared" si="57"/>
        <v>25173.625125909646</v>
      </c>
      <c r="BS11" s="153">
        <f t="shared" si="58"/>
        <v>831.67950335702221</v>
      </c>
      <c r="BT11" s="153"/>
      <c r="BU11" s="178">
        <f t="shared" si="59"/>
        <v>261.0258694928313</v>
      </c>
      <c r="BV11" s="170">
        <f>A15a!J10</f>
        <v>5557.6765470040491</v>
      </c>
      <c r="BW11" s="171">
        <f t="shared" si="60"/>
        <v>65.377635759515954</v>
      </c>
      <c r="BX11" s="172">
        <f t="shared" si="61"/>
        <v>22.729378129210289</v>
      </c>
      <c r="BY11" s="172"/>
      <c r="BZ11" s="172">
        <f t="shared" si="62"/>
        <v>11.892986111273753</v>
      </c>
      <c r="CA11" s="152">
        <f t="shared" si="63"/>
        <v>3633.4775295923505</v>
      </c>
      <c r="CB11" s="153">
        <f t="shared" si="64"/>
        <v>1263.225317566988</v>
      </c>
      <c r="CC11" s="153"/>
      <c r="CD11" s="178">
        <f t="shared" si="65"/>
        <v>660.97369984471015</v>
      </c>
      <c r="CE11" s="170">
        <f>A15a!K10</f>
        <v>1763.1072522982636</v>
      </c>
      <c r="CF11" s="171">
        <f t="shared" si="66"/>
        <v>23.031341669681581</v>
      </c>
      <c r="CG11" s="172">
        <f t="shared" si="67"/>
        <v>36.228538683444356</v>
      </c>
      <c r="CH11" s="172">
        <f t="shared" si="68"/>
        <v>37.000588830411772</v>
      </c>
      <c r="CI11" s="172">
        <f t="shared" si="69"/>
        <v>3.7395308164622922</v>
      </c>
      <c r="CJ11" s="152">
        <f t="shared" si="70"/>
        <v>406.06725527974794</v>
      </c>
      <c r="CK11" s="153">
        <f t="shared" si="71"/>
        <v>638.74799292948921</v>
      </c>
      <c r="CL11" s="153">
        <f t="shared" si="72"/>
        <v>652.36006506205126</v>
      </c>
      <c r="CM11" s="178">
        <f t="shared" si="73"/>
        <v>65.931939026975144</v>
      </c>
      <c r="CN11" s="170">
        <f>A15a!L10</f>
        <v>15199.50362846777</v>
      </c>
      <c r="CO11" s="171">
        <f t="shared" si="74"/>
        <v>95.996345080321206</v>
      </c>
      <c r="CP11" s="172">
        <f t="shared" si="75"/>
        <v>1.9402337200516526</v>
      </c>
      <c r="CQ11" s="172">
        <f t="shared" si="76"/>
        <v>0.12318747957549782</v>
      </c>
      <c r="CR11" s="172">
        <f t="shared" si="77"/>
        <v>1.9402337200516526</v>
      </c>
      <c r="CS11" s="152">
        <f t="shared" si="78"/>
        <v>14590.967953679865</v>
      </c>
      <c r="CT11" s="153">
        <f t="shared" si="79"/>
        <v>294.90589468000616</v>
      </c>
      <c r="CU11" s="153">
        <f t="shared" si="80"/>
        <v>18.723885427895784</v>
      </c>
      <c r="CV11" s="178">
        <f t="shared" si="81"/>
        <v>294.90589468000616</v>
      </c>
      <c r="CW11" s="170">
        <f>A15a!M10</f>
        <v>3944.1</v>
      </c>
      <c r="CX11" s="171">
        <f t="shared" si="82"/>
        <v>47.930147160451227</v>
      </c>
      <c r="CY11" s="172">
        <f t="shared" si="83"/>
        <v>40.214499467199545</v>
      </c>
      <c r="CZ11" s="172">
        <f t="shared" si="84"/>
        <v>4.5789279600419617</v>
      </c>
      <c r="DA11" s="172">
        <f t="shared" si="85"/>
        <v>7.2764254123072698</v>
      </c>
      <c r="DB11" s="152">
        <f t="shared" si="86"/>
        <v>1890.4129341553569</v>
      </c>
      <c r="DC11" s="153">
        <f t="shared" si="87"/>
        <v>1586.1000734858171</v>
      </c>
      <c r="DD11" s="153">
        <f t="shared" si="88"/>
        <v>180.59749767201501</v>
      </c>
      <c r="DE11" s="178">
        <f t="shared" si="89"/>
        <v>286.98949468681099</v>
      </c>
      <c r="DF11" s="170">
        <f>A15a!N10</f>
        <v>24585.155449016303</v>
      </c>
      <c r="DG11" s="171">
        <f t="shared" si="90"/>
        <v>68.49193776935644</v>
      </c>
      <c r="DH11" s="172">
        <f t="shared" si="91"/>
        <v>23.804264697583488</v>
      </c>
      <c r="DI11" s="172">
        <f t="shared" si="92"/>
        <v>3.8316578510862276</v>
      </c>
      <c r="DJ11" s="172">
        <f t="shared" si="93"/>
        <v>3.8721396819738314</v>
      </c>
      <c r="DK11" s="152">
        <f t="shared" si="94"/>
        <v>16838.849370639789</v>
      </c>
      <c r="DL11" s="153">
        <f t="shared" si="95"/>
        <v>5852.3154793962112</v>
      </c>
      <c r="DM11" s="153">
        <f t="shared" si="96"/>
        <v>942.01903896398665</v>
      </c>
      <c r="DN11" s="178">
        <f t="shared" si="97"/>
        <v>951.97156001631197</v>
      </c>
      <c r="DO11" s="176">
        <f>A15a!O10</f>
        <v>84942</v>
      </c>
      <c r="DP11" s="140">
        <f t="shared" si="98"/>
        <v>22.708061846920131</v>
      </c>
      <c r="DQ11" s="146">
        <f t="shared" si="99"/>
        <v>59.700663373393887</v>
      </c>
      <c r="DR11" s="146">
        <f t="shared" si="100"/>
        <v>3.0384239550714431</v>
      </c>
      <c r="DS11" s="146">
        <f t="shared" si="101"/>
        <v>14.55285082461454</v>
      </c>
      <c r="DT11" s="152">
        <f t="shared" si="102"/>
        <v>19288.681894010897</v>
      </c>
      <c r="DU11" s="153">
        <f t="shared" si="103"/>
        <v>50710.937482628236</v>
      </c>
      <c r="DV11" s="153">
        <f t="shared" si="104"/>
        <v>2580.8980759167853</v>
      </c>
      <c r="DW11" s="154">
        <f t="shared" si="105"/>
        <v>12361.482547444082</v>
      </c>
    </row>
    <row r="12" spans="1:127" hidden="1">
      <c r="A12" s="145">
        <v>1968</v>
      </c>
      <c r="B12" s="170">
        <f>A15a!B11</f>
        <v>5488.8</v>
      </c>
      <c r="C12" s="171">
        <f t="shared" si="0"/>
        <v>56.999076293159483</v>
      </c>
      <c r="D12" s="172">
        <f t="shared" si="106"/>
        <v>20.368024706840515</v>
      </c>
      <c r="E12" s="172">
        <f t="shared" si="1"/>
        <v>19.487171000000007</v>
      </c>
      <c r="F12" s="172">
        <f t="shared" si="2"/>
        <v>3.1457280000000014</v>
      </c>
      <c r="G12" s="152">
        <f t="shared" si="3"/>
        <v>3128.5652995789378</v>
      </c>
      <c r="H12" s="153">
        <f t="shared" si="4"/>
        <v>1117.9601401090622</v>
      </c>
      <c r="I12" s="153">
        <f t="shared" si="5"/>
        <v>1069.6118418480005</v>
      </c>
      <c r="J12" s="153">
        <f t="shared" si="6"/>
        <v>172.66271846400011</v>
      </c>
      <c r="K12" s="170">
        <f>A15a!C11</f>
        <v>3986.313600549845</v>
      </c>
      <c r="L12" s="140">
        <f t="shared" si="7"/>
        <v>84.890411022702793</v>
      </c>
      <c r="M12" s="146">
        <f t="shared" si="8"/>
        <v>8.3724494170095891</v>
      </c>
      <c r="N12" s="146">
        <f t="shared" si="9"/>
        <v>4.0372782515322285</v>
      </c>
      <c r="O12" s="146">
        <f t="shared" si="10"/>
        <v>2.6998613087553833</v>
      </c>
      <c r="P12" s="152">
        <f t="shared" si="11"/>
        <v>3383.9980001606664</v>
      </c>
      <c r="Q12" s="153">
        <f t="shared" si="12"/>
        <v>333.75208980940943</v>
      </c>
      <c r="R12" s="153">
        <f t="shared" si="13"/>
        <v>160.93857203287018</v>
      </c>
      <c r="S12" s="153">
        <f t="shared" si="14"/>
        <v>107.62493854689889</v>
      </c>
      <c r="T12" s="170">
        <f>A15a!D11</f>
        <v>8912.480524864477</v>
      </c>
      <c r="U12" s="171">
        <f t="shared" si="15"/>
        <v>47.104324425868043</v>
      </c>
      <c r="V12" s="172">
        <f t="shared" si="16"/>
        <v>36.767220160824905</v>
      </c>
      <c r="W12" s="172">
        <f t="shared" si="17"/>
        <v>9.0498894235008596</v>
      </c>
      <c r="X12" s="172">
        <f t="shared" si="18"/>
        <v>7.0785659898061954</v>
      </c>
      <c r="Y12" s="152">
        <f t="shared" si="19"/>
        <v>4198.1637408244706</v>
      </c>
      <c r="Z12" s="153">
        <f t="shared" si="20"/>
        <v>3276.8713363675652</v>
      </c>
      <c r="AA12" s="153">
        <f t="shared" si="21"/>
        <v>806.56963239128424</v>
      </c>
      <c r="AB12" s="178">
        <f t="shared" si="22"/>
        <v>630.87581528115754</v>
      </c>
      <c r="AC12" s="176">
        <f>A15a!E11</f>
        <v>2383.8213847071784</v>
      </c>
      <c r="AD12" s="140">
        <f t="shared" si="23"/>
        <v>69.532839929281337</v>
      </c>
      <c r="AE12" s="146">
        <f t="shared" si="24"/>
        <v>22.578957202151106</v>
      </c>
      <c r="AF12" s="146">
        <f t="shared" si="25"/>
        <v>2.3794167396237933</v>
      </c>
      <c r="AG12" s="146">
        <f t="shared" si="26"/>
        <v>5.5087861289437727</v>
      </c>
      <c r="AH12" s="152">
        <f t="shared" si="27"/>
        <v>1657.5387076284201</v>
      </c>
      <c r="AI12" s="153">
        <f t="shared" si="28"/>
        <v>538.24201022875968</v>
      </c>
      <c r="AJ12" s="153">
        <f t="shared" si="29"/>
        <v>56.721045070454302</v>
      </c>
      <c r="AK12" s="153">
        <f t="shared" si="30"/>
        <v>131.31962177954441</v>
      </c>
      <c r="AL12" s="170">
        <f>A15a!F11</f>
        <v>2165</v>
      </c>
      <c r="AM12" s="171">
        <f t="shared" si="31"/>
        <v>64.014749710210054</v>
      </c>
      <c r="AN12" s="172">
        <f t="shared" si="32"/>
        <v>28.690109048805528</v>
      </c>
      <c r="AO12" s="172">
        <f t="shared" si="33"/>
        <v>3.9461614741805815</v>
      </c>
      <c r="AP12" s="172">
        <f t="shared" si="34"/>
        <v>3.3489797668038359</v>
      </c>
      <c r="AQ12" s="152">
        <f t="shared" si="35"/>
        <v>1385.9193312260477</v>
      </c>
      <c r="AR12" s="153">
        <f t="shared" si="36"/>
        <v>621.14086090663977</v>
      </c>
      <c r="AS12" s="153">
        <f t="shared" si="37"/>
        <v>85.434395916009592</v>
      </c>
      <c r="AT12" s="178">
        <f t="shared" si="38"/>
        <v>72.505411951303046</v>
      </c>
      <c r="AU12" s="170">
        <f>A15a!G11</f>
        <v>22665.54</v>
      </c>
      <c r="AV12" s="171">
        <f t="shared" si="39"/>
        <v>72.975894314061577</v>
      </c>
      <c r="AW12" s="172">
        <f t="shared" si="40"/>
        <v>16.49735671474501</v>
      </c>
      <c r="AX12" s="172">
        <f t="shared" si="41"/>
        <v>0.52674897119341457</v>
      </c>
      <c r="AY12" s="172">
        <f t="shared" si="42"/>
        <v>10</v>
      </c>
      <c r="AZ12" s="152">
        <f t="shared" si="43"/>
        <v>16540.380516111352</v>
      </c>
      <c r="BA12" s="153">
        <f t="shared" si="44"/>
        <v>3739.2149851232161</v>
      </c>
      <c r="BB12" s="153">
        <f t="shared" si="45"/>
        <v>119.39049876543186</v>
      </c>
      <c r="BC12" s="178">
        <f t="shared" si="46"/>
        <v>2266.5540000000001</v>
      </c>
      <c r="BD12" s="170">
        <f>A15a!H11</f>
        <v>30896.411761503503</v>
      </c>
      <c r="BE12" s="171">
        <f t="shared" si="47"/>
        <v>13.759737552508726</v>
      </c>
      <c r="BF12" s="172">
        <f t="shared" si="48"/>
        <v>60</v>
      </c>
      <c r="BG12" s="172">
        <f t="shared" si="49"/>
        <v>18.816764231589207</v>
      </c>
      <c r="BH12" s="172">
        <f t="shared" si="50"/>
        <v>7.4234982159020664</v>
      </c>
      <c r="BI12" s="152">
        <f t="shared" si="51"/>
        <v>4251.2651715253196</v>
      </c>
      <c r="BJ12" s="153">
        <f t="shared" si="52"/>
        <v>18537.847056902101</v>
      </c>
      <c r="BK12" s="153">
        <f t="shared" si="53"/>
        <v>5813.7049571831121</v>
      </c>
      <c r="BL12" s="178">
        <f t="shared" si="54"/>
        <v>2293.5945758929688</v>
      </c>
      <c r="BM12" s="170">
        <f>A15a!I11</f>
        <v>26447.599811532091</v>
      </c>
      <c r="BN12" s="171">
        <f t="shared" si="55"/>
        <v>95.510513147676605</v>
      </c>
      <c r="BO12" s="172">
        <f t="shared" si="56"/>
        <v>3.4216157585733988</v>
      </c>
      <c r="BP12" s="172"/>
      <c r="BQ12" s="172">
        <f t="shared" si="56"/>
        <v>1.0678710937499984</v>
      </c>
      <c r="BR12" s="152">
        <f t="shared" si="57"/>
        <v>25260.23829523825</v>
      </c>
      <c r="BS12" s="153">
        <f t="shared" si="58"/>
        <v>904.93524291581048</v>
      </c>
      <c r="BT12" s="153"/>
      <c r="BU12" s="178">
        <f t="shared" si="59"/>
        <v>282.42627337803026</v>
      </c>
      <c r="BV12" s="170">
        <f>A15a!J11</f>
        <v>5657.9129142175343</v>
      </c>
      <c r="BW12" s="171">
        <f t="shared" si="60"/>
        <v>64.656705325664021</v>
      </c>
      <c r="BX12" s="172">
        <f t="shared" si="61"/>
        <v>23.176727815673782</v>
      </c>
      <c r="BY12" s="172"/>
      <c r="BZ12" s="172">
        <f t="shared" si="62"/>
        <v>12.166566858662195</v>
      </c>
      <c r="CA12" s="152">
        <f t="shared" si="63"/>
        <v>3658.220080528321</v>
      </c>
      <c r="CB12" s="153">
        <f t="shared" si="64"/>
        <v>1311.3190761760543</v>
      </c>
      <c r="CC12" s="153"/>
      <c r="CD12" s="178">
        <f t="shared" si="65"/>
        <v>688.37375751315892</v>
      </c>
      <c r="CE12" s="170">
        <f>A15a!K11</f>
        <v>1781.6899382527481</v>
      </c>
      <c r="CF12" s="171">
        <f t="shared" si="66"/>
        <v>24.238581174956927</v>
      </c>
      <c r="CG12" s="172">
        <f t="shared" si="67"/>
        <v>36.442285647511632</v>
      </c>
      <c r="CH12" s="172">
        <f t="shared" si="68"/>
        <v>35.351945905334333</v>
      </c>
      <c r="CI12" s="172">
        <f t="shared" si="69"/>
        <v>3.9671872721971089</v>
      </c>
      <c r="CJ12" s="152">
        <f t="shared" si="70"/>
        <v>431.85636196943233</v>
      </c>
      <c r="CK12" s="153">
        <f t="shared" si="71"/>
        <v>649.28853665104009</v>
      </c>
      <c r="CL12" s="153">
        <f t="shared" si="72"/>
        <v>629.86206317189612</v>
      </c>
      <c r="CM12" s="178">
        <f t="shared" si="73"/>
        <v>70.68297646037955</v>
      </c>
      <c r="CN12" s="170">
        <f>A15a!L11</f>
        <v>15351.223608858034</v>
      </c>
      <c r="CO12" s="171">
        <f t="shared" si="74"/>
        <v>95.716507779339949</v>
      </c>
      <c r="CP12" s="172">
        <f t="shared" si="75"/>
        <v>2.0717621103300323</v>
      </c>
      <c r="CQ12" s="172">
        <f t="shared" si="76"/>
        <v>0.13996800000000015</v>
      </c>
      <c r="CR12" s="172">
        <f t="shared" si="77"/>
        <v>2.0717621103300323</v>
      </c>
      <c r="CS12" s="152">
        <f t="shared" si="78"/>
        <v>14693.65513979647</v>
      </c>
      <c r="CT12" s="153">
        <f t="shared" si="79"/>
        <v>318.04083420035937</v>
      </c>
      <c r="CU12" s="153">
        <f t="shared" si="80"/>
        <v>21.486800660846434</v>
      </c>
      <c r="CV12" s="178">
        <f t="shared" si="81"/>
        <v>318.04083420035937</v>
      </c>
      <c r="CW12" s="170">
        <f>A15a!M11</f>
        <v>3966.4</v>
      </c>
      <c r="CX12" s="171">
        <f t="shared" si="82"/>
        <v>47.386371228569402</v>
      </c>
      <c r="CY12" s="172">
        <f t="shared" si="83"/>
        <v>40.431297076280948</v>
      </c>
      <c r="CZ12" s="172">
        <f t="shared" si="84"/>
        <v>4.7588334792475866</v>
      </c>
      <c r="DA12" s="172">
        <f t="shared" si="85"/>
        <v>7.4234982159020664</v>
      </c>
      <c r="DB12" s="152">
        <f t="shared" si="86"/>
        <v>1879.5330284099766</v>
      </c>
      <c r="DC12" s="153">
        <f t="shared" si="87"/>
        <v>1603.6669672336077</v>
      </c>
      <c r="DD12" s="153">
        <f t="shared" si="88"/>
        <v>188.75437112087627</v>
      </c>
      <c r="DE12" s="178">
        <f t="shared" si="89"/>
        <v>294.44563323553956</v>
      </c>
      <c r="DF12" s="170">
        <f>A15a!N11</f>
        <v>24750.834088994099</v>
      </c>
      <c r="DG12" s="171">
        <f t="shared" si="90"/>
        <v>67.514848697696848</v>
      </c>
      <c r="DH12" s="172">
        <f t="shared" si="91"/>
        <v>24.501711576590335</v>
      </c>
      <c r="DI12" s="172">
        <f t="shared" si="92"/>
        <v>3.9461614741805815</v>
      </c>
      <c r="DJ12" s="172">
        <f t="shared" si="93"/>
        <v>4.0372782515322285</v>
      </c>
      <c r="DK12" s="152">
        <f t="shared" si="94"/>
        <v>16710.488186602342</v>
      </c>
      <c r="DL12" s="153">
        <f t="shared" si="95"/>
        <v>6064.3779812857347</v>
      </c>
      <c r="DM12" s="153">
        <f t="shared" si="96"/>
        <v>976.70787935823944</v>
      </c>
      <c r="DN12" s="178">
        <f t="shared" si="97"/>
        <v>999.2600417477837</v>
      </c>
      <c r="DO12" s="176">
        <f>A15a!O11</f>
        <v>86096</v>
      </c>
      <c r="DP12" s="140">
        <f t="shared" si="98"/>
        <v>22.594394587558551</v>
      </c>
      <c r="DQ12" s="146">
        <f t="shared" si="99"/>
        <v>59.417041750412707</v>
      </c>
      <c r="DR12" s="146">
        <f t="shared" si="100"/>
        <v>3.1415672302246085</v>
      </c>
      <c r="DS12" s="146">
        <f t="shared" si="101"/>
        <v>14.846996431804133</v>
      </c>
      <c r="DT12" s="152">
        <f t="shared" si="102"/>
        <v>19452.869964104408</v>
      </c>
      <c r="DU12" s="153">
        <f t="shared" si="103"/>
        <v>51155.696265435319</v>
      </c>
      <c r="DV12" s="153">
        <f t="shared" si="104"/>
        <v>2704.7637225341791</v>
      </c>
      <c r="DW12" s="154">
        <f t="shared" si="105"/>
        <v>12782.670047926085</v>
      </c>
    </row>
    <row r="13" spans="1:127" hidden="1">
      <c r="A13" s="145">
        <v>1969</v>
      </c>
      <c r="B13" s="170">
        <f>A15a!B12</f>
        <v>5607.7</v>
      </c>
      <c r="C13" s="171">
        <f t="shared" si="0"/>
        <v>56.946149053492107</v>
      </c>
      <c r="D13" s="172">
        <f t="shared" si="106"/>
        <v>20.699320737535924</v>
      </c>
      <c r="E13" s="172">
        <f t="shared" si="1"/>
        <v>19.028327819171604</v>
      </c>
      <c r="F13" s="172">
        <f t="shared" si="2"/>
        <v>3.3262023898003603</v>
      </c>
      <c r="G13" s="152">
        <f t="shared" si="3"/>
        <v>3193.3692004726768</v>
      </c>
      <c r="H13" s="153">
        <f t="shared" si="4"/>
        <v>1160.755808998802</v>
      </c>
      <c r="I13" s="153">
        <f t="shared" si="5"/>
        <v>1067.051539115686</v>
      </c>
      <c r="J13" s="153">
        <f t="shared" si="6"/>
        <v>186.52345141283479</v>
      </c>
      <c r="K13" s="170">
        <f>A15a!C12</f>
        <v>4037.8648688780681</v>
      </c>
      <c r="L13" s="140">
        <f t="shared" si="7"/>
        <v>84.188878501057332</v>
      </c>
      <c r="M13" s="146">
        <f t="shared" si="8"/>
        <v>8.7628997626251852</v>
      </c>
      <c r="N13" s="146">
        <f t="shared" si="9"/>
        <v>4.2094596318866175</v>
      </c>
      <c r="O13" s="146">
        <f t="shared" si="10"/>
        <v>2.8387621044308773</v>
      </c>
      <c r="P13" s="152">
        <f t="shared" si="11"/>
        <v>3399.4331484966347</v>
      </c>
      <c r="Q13" s="153">
        <f t="shared" si="12"/>
        <v>353.83405101004195</v>
      </c>
      <c r="R13" s="153">
        <f t="shared" si="13"/>
        <v>169.97229164555378</v>
      </c>
      <c r="S13" s="153">
        <f t="shared" si="14"/>
        <v>114.62537772583813</v>
      </c>
      <c r="T13" s="170">
        <f>A15a!D12</f>
        <v>9111.6939318562181</v>
      </c>
      <c r="U13" s="171">
        <f t="shared" si="15"/>
        <v>46.7828015370958</v>
      </c>
      <c r="V13" s="172">
        <f t="shared" si="16"/>
        <v>36.456920519633272</v>
      </c>
      <c r="W13" s="172">
        <f t="shared" si="17"/>
        <v>9.4567162736592145</v>
      </c>
      <c r="X13" s="172">
        <f t="shared" si="18"/>
        <v>7.3035616696117192</v>
      </c>
      <c r="Y13" s="152">
        <f t="shared" si="19"/>
        <v>4262.705688807896</v>
      </c>
      <c r="Z13" s="153">
        <f t="shared" si="20"/>
        <v>3321.8430147290692</v>
      </c>
      <c r="AA13" s="153">
        <f t="shared" si="21"/>
        <v>861.667042859866</v>
      </c>
      <c r="AB13" s="178">
        <f t="shared" si="22"/>
        <v>665.47818545938776</v>
      </c>
      <c r="AC13" s="176">
        <f>A15a!E12</f>
        <v>2396.0217931532529</v>
      </c>
      <c r="AD13" s="140">
        <f t="shared" si="23"/>
        <v>68.69424532647858</v>
      </c>
      <c r="AE13" s="146">
        <f t="shared" si="24"/>
        <v>23.123419155974769</v>
      </c>
      <c r="AF13" s="146">
        <f t="shared" si="25"/>
        <v>2.4729037321434686</v>
      </c>
      <c r="AG13" s="146">
        <f t="shared" si="26"/>
        <v>5.7094317854031802</v>
      </c>
      <c r="AH13" s="152">
        <f t="shared" si="27"/>
        <v>1645.9290886645865</v>
      </c>
      <c r="AI13" s="153">
        <f t="shared" si="28"/>
        <v>554.04216229932945</v>
      </c>
      <c r="AJ13" s="153">
        <f t="shared" si="29"/>
        <v>59.251312345857649</v>
      </c>
      <c r="AK13" s="153">
        <f t="shared" si="30"/>
        <v>136.79922984347905</v>
      </c>
      <c r="AL13" s="170">
        <f>A15a!F12</f>
        <v>2168</v>
      </c>
      <c r="AM13" s="171">
        <f t="shared" si="31"/>
        <v>63.252818857141087</v>
      </c>
      <c r="AN13" s="172">
        <f t="shared" si="32"/>
        <v>29.177934363274222</v>
      </c>
      <c r="AO13" s="172">
        <f t="shared" si="33"/>
        <v>4.0640868745346186</v>
      </c>
      <c r="AP13" s="172">
        <f t="shared" si="34"/>
        <v>3.5051599050500744</v>
      </c>
      <c r="AQ13" s="152">
        <f t="shared" si="35"/>
        <v>1371.3211128228186</v>
      </c>
      <c r="AR13" s="153">
        <f t="shared" si="36"/>
        <v>632.57761699578509</v>
      </c>
      <c r="AS13" s="153">
        <f t="shared" si="37"/>
        <v>88.109403439910523</v>
      </c>
      <c r="AT13" s="178">
        <f t="shared" si="38"/>
        <v>75.991866741485609</v>
      </c>
      <c r="AU13" s="170">
        <f>A15a!G12</f>
        <v>22706.45</v>
      </c>
      <c r="AV13" s="171">
        <f t="shared" si="39"/>
        <v>72.374501444971983</v>
      </c>
      <c r="AW13" s="172">
        <f t="shared" si="40"/>
        <v>17.042554992387526</v>
      </c>
      <c r="AX13" s="172">
        <f t="shared" si="41"/>
        <v>0.58294356264049751</v>
      </c>
      <c r="AY13" s="172">
        <f t="shared" si="42"/>
        <v>10</v>
      </c>
      <c r="AZ13" s="152">
        <f t="shared" si="43"/>
        <v>16433.679983351842</v>
      </c>
      <c r="BA13" s="153">
        <f t="shared" si="44"/>
        <v>3869.7592280689773</v>
      </c>
      <c r="BB13" s="153">
        <f t="shared" si="45"/>
        <v>132.36578857918323</v>
      </c>
      <c r="BC13" s="178">
        <f t="shared" si="46"/>
        <v>2270.645</v>
      </c>
      <c r="BD13" s="170">
        <f>A15a!H12</f>
        <v>30889.205040252349</v>
      </c>
      <c r="BE13" s="171">
        <f t="shared" si="47"/>
        <v>14.0988574536049</v>
      </c>
      <c r="BF13" s="172">
        <f t="shared" si="48"/>
        <v>60</v>
      </c>
      <c r="BG13" s="172">
        <f t="shared" si="49"/>
        <v>18.327598857169409</v>
      </c>
      <c r="BH13" s="172">
        <f t="shared" si="50"/>
        <v>7.5735436892256898</v>
      </c>
      <c r="BI13" s="152">
        <f t="shared" si="51"/>
        <v>4355.0249871769183</v>
      </c>
      <c r="BJ13" s="153">
        <f t="shared" si="52"/>
        <v>18533.523024151407</v>
      </c>
      <c r="BK13" s="153">
        <f t="shared" si="53"/>
        <v>5661.2495899460046</v>
      </c>
      <c r="BL13" s="178">
        <f t="shared" si="54"/>
        <v>2339.4074389780158</v>
      </c>
      <c r="BM13" s="170">
        <f>A15a!I12</f>
        <v>26630.120100863991</v>
      </c>
      <c r="BN13" s="171">
        <f t="shared" si="55"/>
        <v>95.155017428259654</v>
      </c>
      <c r="BO13" s="172">
        <f t="shared" si="56"/>
        <v>3.6974804033330781</v>
      </c>
      <c r="BP13" s="172"/>
      <c r="BQ13" s="172">
        <f t="shared" si="56"/>
        <v>1.147502168407267</v>
      </c>
      <c r="BR13" s="152">
        <f t="shared" si="57"/>
        <v>25339.895423143607</v>
      </c>
      <c r="BS13" s="153">
        <f t="shared" si="58"/>
        <v>984.64347211350901</v>
      </c>
      <c r="BT13" s="153"/>
      <c r="BU13" s="178">
        <f t="shared" si="59"/>
        <v>305.58120560687377</v>
      </c>
      <c r="BV13" s="170">
        <f>A15a!J12</f>
        <v>5759.9571105170016</v>
      </c>
      <c r="BW13" s="171">
        <f t="shared" si="60"/>
        <v>63.920677025921513</v>
      </c>
      <c r="BX13" s="172">
        <f t="shared" si="61"/>
        <v>23.632882043152051</v>
      </c>
      <c r="BY13" s="172"/>
      <c r="BZ13" s="172">
        <f t="shared" si="62"/>
        <v>12.446440930926437</v>
      </c>
      <c r="CA13" s="152">
        <f t="shared" si="63"/>
        <v>3681.8035814451737</v>
      </c>
      <c r="CB13" s="153">
        <f t="shared" si="64"/>
        <v>1361.2438696646323</v>
      </c>
      <c r="CC13" s="153"/>
      <c r="CD13" s="178">
        <f t="shared" si="65"/>
        <v>716.90965940719582</v>
      </c>
      <c r="CE13" s="170">
        <f>A15a!K12</f>
        <v>1800.4684808216462</v>
      </c>
      <c r="CF13" s="171">
        <f t="shared" si="66"/>
        <v>25.357241307319981</v>
      </c>
      <c r="CG13" s="172">
        <f t="shared" si="67"/>
        <v>36.657293710323387</v>
      </c>
      <c r="CH13" s="172">
        <f t="shared" si="68"/>
        <v>33.776761905650368</v>
      </c>
      <c r="CI13" s="172">
        <f t="shared" si="69"/>
        <v>4.2087030767062643</v>
      </c>
      <c r="CJ13" s="152">
        <f t="shared" si="70"/>
        <v>456.54913734418295</v>
      </c>
      <c r="CK13" s="153">
        <f t="shared" si="71"/>
        <v>660.00301917658828</v>
      </c>
      <c r="CL13" s="153">
        <f t="shared" si="72"/>
        <v>608.1399519534076</v>
      </c>
      <c r="CM13" s="178">
        <f t="shared" si="73"/>
        <v>75.776372347467159</v>
      </c>
      <c r="CN13" s="170">
        <f>A15a!L12</f>
        <v>15504.458043470771</v>
      </c>
      <c r="CO13" s="171">
        <f t="shared" si="74"/>
        <v>95.416552034611115</v>
      </c>
      <c r="CP13" s="172">
        <f t="shared" si="75"/>
        <v>2.212206806551575</v>
      </c>
      <c r="CQ13" s="172">
        <f t="shared" si="76"/>
        <v>0.1590343522857231</v>
      </c>
      <c r="CR13" s="172">
        <f t="shared" si="77"/>
        <v>2.212206806551575</v>
      </c>
      <c r="CS13" s="152">
        <f t="shared" si="78"/>
        <v>14793.819276732736</v>
      </c>
      <c r="CT13" s="153">
        <f t="shared" si="79"/>
        <v>342.99067615659357</v>
      </c>
      <c r="CU13" s="153">
        <f t="shared" si="80"/>
        <v>24.657414424845438</v>
      </c>
      <c r="CV13" s="178">
        <f t="shared" si="81"/>
        <v>342.99067615659357</v>
      </c>
      <c r="CW13" s="170">
        <f>A15a!M12</f>
        <v>4001.8</v>
      </c>
      <c r="CX13" s="171">
        <f t="shared" si="82"/>
        <v>46.83138539851636</v>
      </c>
      <c r="CY13" s="172">
        <f t="shared" si="83"/>
        <v>40.649263447971016</v>
      </c>
      <c r="CZ13" s="172">
        <f t="shared" si="84"/>
        <v>4.9458074642869372</v>
      </c>
      <c r="DA13" s="172">
        <f t="shared" si="85"/>
        <v>7.5735436892256898</v>
      </c>
      <c r="DB13" s="152">
        <f t="shared" si="86"/>
        <v>1874.0983808778278</v>
      </c>
      <c r="DC13" s="153">
        <f t="shared" si="87"/>
        <v>1626.7022246609042</v>
      </c>
      <c r="DD13" s="153">
        <f t="shared" si="88"/>
        <v>197.92132310583466</v>
      </c>
      <c r="DE13" s="178">
        <f t="shared" si="89"/>
        <v>303.07807135543368</v>
      </c>
      <c r="DF13" s="170">
        <f>A15a!N12</f>
        <v>24917.629232457173</v>
      </c>
      <c r="DG13" s="171">
        <f t="shared" si="90"/>
        <v>66.506860374058277</v>
      </c>
      <c r="DH13" s="172">
        <f t="shared" si="91"/>
        <v>25.219593119520482</v>
      </c>
      <c r="DI13" s="172">
        <f t="shared" si="92"/>
        <v>4.0640868745346186</v>
      </c>
      <c r="DJ13" s="172">
        <f t="shared" si="93"/>
        <v>4.2094596318866175</v>
      </c>
      <c r="DK13" s="152">
        <f t="shared" si="94"/>
        <v>16571.932882155819</v>
      </c>
      <c r="DL13" s="153">
        <f t="shared" si="95"/>
        <v>6284.1247074563944</v>
      </c>
      <c r="DM13" s="153">
        <f t="shared" si="96"/>
        <v>1012.6740990814932</v>
      </c>
      <c r="DN13" s="178">
        <f t="shared" si="97"/>
        <v>1048.897543763464</v>
      </c>
      <c r="DO13" s="176">
        <f>A15a!O12</f>
        <v>87093</v>
      </c>
      <c r="DP13" s="140">
        <f t="shared" si="98"/>
        <v>22.46993324612906</v>
      </c>
      <c r="DQ13" s="146">
        <f t="shared" si="99"/>
        <v>59.134767536664143</v>
      </c>
      <c r="DR13" s="146">
        <f t="shared" si="100"/>
        <v>3.2482118387554171</v>
      </c>
      <c r="DS13" s="146">
        <f t="shared" si="101"/>
        <v>15.14708737845138</v>
      </c>
      <c r="DT13" s="152">
        <f t="shared" si="102"/>
        <v>19569.738962051182</v>
      </c>
      <c r="DU13" s="153">
        <f t="shared" si="103"/>
        <v>51502.243090706907</v>
      </c>
      <c r="DV13" s="153">
        <f t="shared" si="104"/>
        <v>2828.9651367272554</v>
      </c>
      <c r="DW13" s="154">
        <f t="shared" si="105"/>
        <v>13192.05281051466</v>
      </c>
    </row>
    <row r="14" spans="1:127" hidden="1">
      <c r="A14" s="145">
        <v>1970</v>
      </c>
      <c r="B14" s="170">
        <f>A15a!B13</f>
        <v>5747</v>
      </c>
      <c r="C14" s="171">
        <f t="shared" si="0"/>
        <v>56.866675195310279</v>
      </c>
      <c r="D14" s="172">
        <f t="shared" si="106"/>
        <v>21.03600546259587</v>
      </c>
      <c r="E14" s="172">
        <f t="shared" si="1"/>
        <v>18.580288518731624</v>
      </c>
      <c r="F14" s="172">
        <f t="shared" si="2"/>
        <v>3.5170308233622305</v>
      </c>
      <c r="G14" s="152">
        <f t="shared" si="3"/>
        <v>3268.1278234744818</v>
      </c>
      <c r="H14" s="153">
        <f t="shared" si="4"/>
        <v>1208.9392339353847</v>
      </c>
      <c r="I14" s="153">
        <f t="shared" si="5"/>
        <v>1067.8091811715065</v>
      </c>
      <c r="J14" s="153">
        <f t="shared" si="6"/>
        <v>202.1237614186274</v>
      </c>
      <c r="K14" s="170">
        <f>A15a!C13</f>
        <v>4090.0828015815887</v>
      </c>
      <c r="L14" s="140">
        <f t="shared" si="7"/>
        <v>83.454648019060912</v>
      </c>
      <c r="M14" s="146">
        <f t="shared" si="8"/>
        <v>9.1715588145342597</v>
      </c>
      <c r="N14" s="146">
        <f t="shared" si="9"/>
        <v>4.3889841840249906</v>
      </c>
      <c r="O14" s="146">
        <f t="shared" si="10"/>
        <v>2.9848089823798265</v>
      </c>
      <c r="P14" s="152">
        <f t="shared" si="11"/>
        <v>3413.3642057480606</v>
      </c>
      <c r="Q14" s="153">
        <f t="shared" si="12"/>
        <v>375.12434971020599</v>
      </c>
      <c r="R14" s="153">
        <f t="shared" si="13"/>
        <v>179.51308727494217</v>
      </c>
      <c r="S14" s="153">
        <f t="shared" si="14"/>
        <v>122.08115884837972</v>
      </c>
      <c r="T14" s="170">
        <f>A15a!D13</f>
        <v>9315.3601936300311</v>
      </c>
      <c r="U14" s="171">
        <f t="shared" si="15"/>
        <v>46.433219844418417</v>
      </c>
      <c r="V14" s="172">
        <f t="shared" si="16"/>
        <v>36.149239674937611</v>
      </c>
      <c r="W14" s="172">
        <f t="shared" si="17"/>
        <v>9.8818315335720559</v>
      </c>
      <c r="X14" s="172">
        <f t="shared" si="18"/>
        <v>7.5357089470719165</v>
      </c>
      <c r="Y14" s="152">
        <f t="shared" si="19"/>
        <v>4325.4216780076731</v>
      </c>
      <c r="Z14" s="153">
        <f t="shared" si="20"/>
        <v>3367.4318829790518</v>
      </c>
      <c r="AA14" s="153">
        <f t="shared" si="21"/>
        <v>920.52820107995137</v>
      </c>
      <c r="AB14" s="178">
        <f t="shared" si="22"/>
        <v>701.97843156335409</v>
      </c>
      <c r="AC14" s="176">
        <f>A15a!E13</f>
        <v>2408.2846433440013</v>
      </c>
      <c r="AD14" s="140">
        <f t="shared" si="23"/>
        <v>67.831540559511822</v>
      </c>
      <c r="AE14" s="146">
        <f t="shared" si="24"/>
        <v>23.681010096071248</v>
      </c>
      <c r="AF14" s="146">
        <f t="shared" si="25"/>
        <v>2.5700638171588097</v>
      </c>
      <c r="AG14" s="146">
        <f t="shared" si="26"/>
        <v>5.9173855272581166</v>
      </c>
      <c r="AH14" s="152">
        <f t="shared" si="27"/>
        <v>1633.5765746383809</v>
      </c>
      <c r="AI14" s="153">
        <f t="shared" si="28"/>
        <v>570.30612953242644</v>
      </c>
      <c r="AJ14" s="153">
        <f t="shared" si="29"/>
        <v>61.894452232776267</v>
      </c>
      <c r="AK14" s="153">
        <f t="shared" si="30"/>
        <v>142.50748694041769</v>
      </c>
      <c r="AL14" s="170">
        <f>A15a!F13</f>
        <v>2177</v>
      </c>
      <c r="AM14" s="171">
        <f t="shared" si="31"/>
        <v>62.471785869886808</v>
      </c>
      <c r="AN14" s="172">
        <f t="shared" si="32"/>
        <v>29.674054297224203</v>
      </c>
      <c r="AO14" s="172">
        <f t="shared" si="33"/>
        <v>4.1855363070752878</v>
      </c>
      <c r="AP14" s="172">
        <f t="shared" si="34"/>
        <v>3.6686235258137043</v>
      </c>
      <c r="AQ14" s="152">
        <f t="shared" si="35"/>
        <v>1360.0107783874357</v>
      </c>
      <c r="AR14" s="153">
        <f t="shared" si="36"/>
        <v>646.00416205057093</v>
      </c>
      <c r="AS14" s="153">
        <f t="shared" si="37"/>
        <v>91.11912540502901</v>
      </c>
      <c r="AT14" s="178">
        <f t="shared" si="38"/>
        <v>79.865934156964343</v>
      </c>
      <c r="AU14" s="170">
        <f>A15a!G13</f>
        <v>22727.85</v>
      </c>
      <c r="AV14" s="171">
        <f t="shared" si="39"/>
        <v>71.74909612672684</v>
      </c>
      <c r="AW14" s="172">
        <f t="shared" si="40"/>
        <v>17.605770772293219</v>
      </c>
      <c r="AX14" s="172">
        <f t="shared" si="41"/>
        <v>0.64513310097993048</v>
      </c>
      <c r="AY14" s="172">
        <f t="shared" si="42"/>
        <v>10</v>
      </c>
      <c r="AZ14" s="152">
        <f t="shared" si="43"/>
        <v>16307.026944038285</v>
      </c>
      <c r="BA14" s="153">
        <f t="shared" si="44"/>
        <v>4001.4131724706444</v>
      </c>
      <c r="BB14" s="153">
        <f t="shared" si="45"/>
        <v>146.62488349106712</v>
      </c>
      <c r="BC14" s="178">
        <f t="shared" si="46"/>
        <v>2272.7849999999999</v>
      </c>
      <c r="BD14" s="170">
        <f>A15a!H13</f>
        <v>30882</v>
      </c>
      <c r="BE14" s="171">
        <f t="shared" si="47"/>
        <v>14.422228133566593</v>
      </c>
      <c r="BF14" s="172">
        <f t="shared" si="48"/>
        <v>60</v>
      </c>
      <c r="BG14" s="172">
        <f t="shared" si="49"/>
        <v>17.851149949862993</v>
      </c>
      <c r="BH14" s="172">
        <f t="shared" si="50"/>
        <v>7.726621916570414</v>
      </c>
      <c r="BI14" s="152">
        <f t="shared" si="51"/>
        <v>4453.8724922080346</v>
      </c>
      <c r="BJ14" s="153">
        <f t="shared" si="52"/>
        <v>18529.2</v>
      </c>
      <c r="BK14" s="153">
        <f t="shared" si="53"/>
        <v>5512.79212751669</v>
      </c>
      <c r="BL14" s="178">
        <f t="shared" si="54"/>
        <v>2386.1353802752756</v>
      </c>
      <c r="BM14" s="170">
        <f>A15a!I13</f>
        <v>26813.9</v>
      </c>
      <c r="BN14" s="171">
        <f t="shared" si="55"/>
        <v>94.771342290063515</v>
      </c>
      <c r="BO14" s="172">
        <f t="shared" si="56"/>
        <v>3.9955863830637286</v>
      </c>
      <c r="BP14" s="172"/>
      <c r="BQ14" s="172">
        <f t="shared" si="56"/>
        <v>1.2330713268727636</v>
      </c>
      <c r="BR14" s="152">
        <f t="shared" si="57"/>
        <v>25411.892950315341</v>
      </c>
      <c r="BS14" s="153">
        <f t="shared" si="58"/>
        <v>1071.3725371683252</v>
      </c>
      <c r="BT14" s="153"/>
      <c r="BU14" s="178">
        <f t="shared" si="59"/>
        <v>330.63451251633597</v>
      </c>
      <c r="BV14" s="170">
        <f>A15a!J13</f>
        <v>5863.841741294038</v>
      </c>
      <c r="BW14" s="171">
        <f t="shared" si="60"/>
        <v>63.169232804427864</v>
      </c>
      <c r="BX14" s="172">
        <f t="shared" si="61"/>
        <v>24.098014098773323</v>
      </c>
      <c r="BY14" s="172"/>
      <c r="BZ14" s="172">
        <f t="shared" si="62"/>
        <v>12.73275309679882</v>
      </c>
      <c r="CA14" s="152">
        <f t="shared" si="63"/>
        <v>3704.1438408412478</v>
      </c>
      <c r="CB14" s="153">
        <f t="shared" si="64"/>
        <v>1413.0694095467925</v>
      </c>
      <c r="CC14" s="153"/>
      <c r="CD14" s="178">
        <f t="shared" si="65"/>
        <v>746.62849090599843</v>
      </c>
      <c r="CE14" s="170">
        <f>A15a!K14</f>
        <v>1838.6214146680923</v>
      </c>
      <c r="CF14" s="171">
        <f t="shared" si="66"/>
        <v>26.389744016692728</v>
      </c>
      <c r="CG14" s="172">
        <f t="shared" si="67"/>
        <v>36.873570312312985</v>
      </c>
      <c r="CH14" s="172">
        <f t="shared" si="68"/>
        <v>32.271763706756673</v>
      </c>
      <c r="CI14" s="172">
        <f t="shared" si="69"/>
        <v>4.4649219642376137</v>
      </c>
      <c r="CJ14" s="152">
        <f t="shared" si="70"/>
        <v>485.20748476700408</v>
      </c>
      <c r="CK14" s="153">
        <f t="shared" si="71"/>
        <v>677.96536011488263</v>
      </c>
      <c r="CL14" s="153">
        <f t="shared" si="72"/>
        <v>593.35555840351344</v>
      </c>
      <c r="CM14" s="178">
        <f t="shared" si="73"/>
        <v>82.093011382691984</v>
      </c>
      <c r="CN14" s="170">
        <f>A15a!L13</f>
        <v>15659.222049442076</v>
      </c>
      <c r="CO14" s="171">
        <f t="shared" si="74"/>
        <v>95.09495759929969</v>
      </c>
      <c r="CP14" s="172">
        <f t="shared" si="75"/>
        <v>2.3621722448498321</v>
      </c>
      <c r="CQ14" s="172">
        <f t="shared" si="76"/>
        <v>0.18069791100065341</v>
      </c>
      <c r="CR14" s="172">
        <f t="shared" si="77"/>
        <v>2.3621722448498321</v>
      </c>
      <c r="CS14" s="152">
        <f t="shared" si="78"/>
        <v>14891.130568297131</v>
      </c>
      <c r="CT14" s="153">
        <f t="shared" si="79"/>
        <v>369.89779701132574</v>
      </c>
      <c r="CU14" s="153">
        <f t="shared" si="80"/>
        <v>28.295887122295539</v>
      </c>
      <c r="CV14" s="178">
        <f t="shared" si="81"/>
        <v>369.89779701132574</v>
      </c>
      <c r="CW14" s="170">
        <f>A15a!M13</f>
        <v>4054.7</v>
      </c>
      <c r="CX14" s="171">
        <f t="shared" si="82"/>
        <v>46.264845566006876</v>
      </c>
      <c r="CY14" s="172">
        <f t="shared" si="83"/>
        <v>40.868404883105086</v>
      </c>
      <c r="CZ14" s="172">
        <f t="shared" si="84"/>
        <v>5.1401276343176194</v>
      </c>
      <c r="DA14" s="172">
        <f t="shared" si="85"/>
        <v>7.726621916570414</v>
      </c>
      <c r="DB14" s="152">
        <f t="shared" si="86"/>
        <v>1875.9006931648807</v>
      </c>
      <c r="DC14" s="153">
        <f t="shared" si="87"/>
        <v>1657.0912127952618</v>
      </c>
      <c r="DD14" s="153">
        <f t="shared" si="88"/>
        <v>208.41675518867652</v>
      </c>
      <c r="DE14" s="178">
        <f t="shared" si="89"/>
        <v>313.29133885118057</v>
      </c>
      <c r="DF14" s="170">
        <f>A15a!N13</f>
        <v>25085.548403489694</v>
      </c>
      <c r="DG14" s="171">
        <f t="shared" si="90"/>
        <v>65.466971462390646</v>
      </c>
      <c r="DH14" s="172">
        <f t="shared" si="91"/>
        <v>25.958508046509078</v>
      </c>
      <c r="DI14" s="172">
        <f t="shared" si="92"/>
        <v>4.1855363070752878</v>
      </c>
      <c r="DJ14" s="172">
        <f t="shared" si="93"/>
        <v>4.3889841840249906</v>
      </c>
      <c r="DK14" s="152">
        <f t="shared" si="94"/>
        <v>16422.74881449679</v>
      </c>
      <c r="DL14" s="153">
        <f t="shared" si="95"/>
        <v>6511.8341008308016</v>
      </c>
      <c r="DM14" s="153">
        <f t="shared" si="96"/>
        <v>1049.9647362570065</v>
      </c>
      <c r="DN14" s="178">
        <f t="shared" si="97"/>
        <v>1101.0007519050962</v>
      </c>
      <c r="DO14" s="176">
        <f>A15a!O13</f>
        <v>88236</v>
      </c>
      <c r="DP14" s="140">
        <f t="shared" si="98"/>
        <v>22.334445197881156</v>
      </c>
      <c r="DQ14" s="146">
        <f t="shared" si="99"/>
        <v>58.8538343309732</v>
      </c>
      <c r="DR14" s="146">
        <f t="shared" si="100"/>
        <v>3.3584766380048166</v>
      </c>
      <c r="DS14" s="146">
        <f t="shared" si="101"/>
        <v>15.453243833140828</v>
      </c>
      <c r="DT14" s="152">
        <f t="shared" si="102"/>
        <v>19707.021064802419</v>
      </c>
      <c r="DU14" s="153">
        <f t="shared" si="103"/>
        <v>51930.269260277513</v>
      </c>
      <c r="DV14" s="153">
        <f t="shared" si="104"/>
        <v>2963.3854463099296</v>
      </c>
      <c r="DW14" s="154">
        <f t="shared" si="105"/>
        <v>13635.324228610139</v>
      </c>
    </row>
    <row r="15" spans="1:127" hidden="1">
      <c r="A15" s="145">
        <v>1971</v>
      </c>
      <c r="B15" s="170">
        <f>A15a!B14</f>
        <v>5873.4000000000005</v>
      </c>
      <c r="C15" s="171">
        <f t="shared" si="0"/>
        <v>56.760227431452122</v>
      </c>
      <c r="D15" s="172">
        <f t="shared" si="106"/>
        <v>21.378166531808656</v>
      </c>
      <c r="E15" s="172">
        <f t="shared" si="1"/>
        <v>18.142798711481291</v>
      </c>
      <c r="F15" s="172">
        <f t="shared" si="2"/>
        <v>3.718807325257929</v>
      </c>
      <c r="G15" s="152">
        <f t="shared" si="3"/>
        <v>3333.7551979589098</v>
      </c>
      <c r="H15" s="153">
        <f t="shared" si="4"/>
        <v>1255.6252330792497</v>
      </c>
      <c r="I15" s="153">
        <f t="shared" si="5"/>
        <v>1065.5991395201422</v>
      </c>
      <c r="J15" s="153">
        <f t="shared" si="6"/>
        <v>218.42042944169924</v>
      </c>
      <c r="K15" s="170">
        <f>A15a!C14</f>
        <v>4142.9760200077308</v>
      </c>
      <c r="L15" s="140">
        <f t="shared" si="7"/>
        <v>82.686189593185048</v>
      </c>
      <c r="M15" s="146">
        <f t="shared" si="8"/>
        <v>9.5992757382929597</v>
      </c>
      <c r="N15" s="146">
        <f t="shared" si="9"/>
        <v>4.576165078696345</v>
      </c>
      <c r="O15" s="146">
        <f t="shared" si="10"/>
        <v>3.1383695898256376</v>
      </c>
      <c r="P15" s="152">
        <f t="shared" si="11"/>
        <v>3425.6690067037839</v>
      </c>
      <c r="Q15" s="153">
        <f t="shared" si="12"/>
        <v>397.69569193189739</v>
      </c>
      <c r="R15" s="153">
        <f t="shared" si="13"/>
        <v>189.58942184635748</v>
      </c>
      <c r="S15" s="153">
        <f t="shared" si="14"/>
        <v>130.02189952569114</v>
      </c>
      <c r="T15" s="170">
        <f>A15a!D14</f>
        <v>9523.5788412165293</v>
      </c>
      <c r="U15" s="171">
        <f t="shared" si="15"/>
        <v>46.054551998958374</v>
      </c>
      <c r="V15" s="172">
        <f t="shared" si="16"/>
        <v>35.84415552521353</v>
      </c>
      <c r="W15" s="172">
        <f t="shared" si="17"/>
        <v>10.326057336614349</v>
      </c>
      <c r="X15" s="172">
        <f t="shared" si="18"/>
        <v>7.7752351392137573</v>
      </c>
      <c r="Y15" s="152">
        <f t="shared" si="19"/>
        <v>4386.0415695898637</v>
      </c>
      <c r="Z15" s="153">
        <f t="shared" si="20"/>
        <v>3413.6464114119813</v>
      </c>
      <c r="AA15" s="153">
        <f t="shared" si="21"/>
        <v>983.41021164169126</v>
      </c>
      <c r="AB15" s="178">
        <f t="shared" si="22"/>
        <v>740.48064857299391</v>
      </c>
      <c r="AC15" s="176">
        <f>A15a!E14</f>
        <v>2420.61025485655</v>
      </c>
      <c r="AD15" s="140">
        <f t="shared" si="23"/>
        <v>66.943998543480916</v>
      </c>
      <c r="AE15" s="146">
        <f t="shared" si="24"/>
        <v>24.252046610733515</v>
      </c>
      <c r="AF15" s="146">
        <f t="shared" si="25"/>
        <v>2.6710413100244783</v>
      </c>
      <c r="AG15" s="146">
        <f t="shared" si="26"/>
        <v>6.132913535761098</v>
      </c>
      <c r="AH15" s="152">
        <f t="shared" si="27"/>
        <v>1620.4532937545184</v>
      </c>
      <c r="AI15" s="153">
        <f t="shared" si="28"/>
        <v>587.04752727200582</v>
      </c>
      <c r="AJ15" s="153">
        <f t="shared" si="29"/>
        <v>64.655499861907259</v>
      </c>
      <c r="AK15" s="153">
        <f t="shared" si="30"/>
        <v>148.45393396811858</v>
      </c>
      <c r="AL15" s="170">
        <f>A15a!F14</f>
        <v>2206</v>
      </c>
      <c r="AM15" s="171">
        <f t="shared" si="31"/>
        <v>61.671064736003679</v>
      </c>
      <c r="AN15" s="172">
        <f t="shared" si="32"/>
        <v>30.178609886207131</v>
      </c>
      <c r="AO15" s="172">
        <f t="shared" si="33"/>
        <v>4.3106150824720046</v>
      </c>
      <c r="AP15" s="172">
        <f t="shared" si="34"/>
        <v>3.8397102953171842</v>
      </c>
      <c r="AQ15" s="152">
        <f t="shared" si="35"/>
        <v>1360.4636880762412</v>
      </c>
      <c r="AR15" s="153">
        <f t="shared" si="36"/>
        <v>665.74013408972928</v>
      </c>
      <c r="AS15" s="153">
        <f t="shared" si="37"/>
        <v>95.09216871933242</v>
      </c>
      <c r="AT15" s="178">
        <f t="shared" si="38"/>
        <v>84.704009114697087</v>
      </c>
      <c r="AU15" s="170">
        <f>A15a!G14</f>
        <v>23102.09</v>
      </c>
      <c r="AV15" s="171">
        <f t="shared" si="39"/>
        <v>71.098443371422178</v>
      </c>
      <c r="AW15" s="172">
        <f t="shared" si="40"/>
        <v>18.187599489923127</v>
      </c>
      <c r="AX15" s="172">
        <f t="shared" si="41"/>
        <v>0.7139571386546909</v>
      </c>
      <c r="AY15" s="172">
        <f t="shared" si="42"/>
        <v>10</v>
      </c>
      <c r="AZ15" s="152">
        <f t="shared" si="43"/>
        <v>16425.226376264985</v>
      </c>
      <c r="BA15" s="153">
        <f t="shared" si="44"/>
        <v>4201.7156030015813</v>
      </c>
      <c r="BB15" s="153">
        <f t="shared" si="45"/>
        <v>164.93902073343151</v>
      </c>
      <c r="BC15" s="178">
        <f t="shared" si="46"/>
        <v>2310.2089999999998</v>
      </c>
      <c r="BD15" s="170">
        <f>A15a!H14</f>
        <v>30861</v>
      </c>
      <c r="BE15" s="171">
        <f t="shared" si="47"/>
        <v>14.730118874167488</v>
      </c>
      <c r="BF15" s="172">
        <f t="shared" si="48"/>
        <v>60</v>
      </c>
      <c r="BG15" s="172">
        <f t="shared" si="49"/>
        <v>17.387086929166305</v>
      </c>
      <c r="BH15" s="172">
        <f t="shared" si="50"/>
        <v>7.8827941966662083</v>
      </c>
      <c r="BI15" s="152">
        <f t="shared" si="51"/>
        <v>4545.8619857568283</v>
      </c>
      <c r="BJ15" s="153">
        <f t="shared" si="52"/>
        <v>18516.599999999999</v>
      </c>
      <c r="BK15" s="153">
        <f t="shared" si="53"/>
        <v>5365.8288972100136</v>
      </c>
      <c r="BL15" s="178">
        <f t="shared" si="54"/>
        <v>2432.7091170331587</v>
      </c>
      <c r="BM15" s="170">
        <f>A15a!I14</f>
        <v>26776.799999999999</v>
      </c>
      <c r="BN15" s="171">
        <f t="shared" si="55"/>
        <v>94.357251743269686</v>
      </c>
      <c r="BO15" s="172">
        <f t="shared" si="56"/>
        <v>4.3177268850790842</v>
      </c>
      <c r="BP15" s="172"/>
      <c r="BQ15" s="172">
        <f t="shared" si="56"/>
        <v>1.32502137165123</v>
      </c>
      <c r="BR15" s="152">
        <f t="shared" si="57"/>
        <v>25265.852584791835</v>
      </c>
      <c r="BS15" s="153">
        <f t="shared" si="58"/>
        <v>1156.1490925638564</v>
      </c>
      <c r="BT15" s="153"/>
      <c r="BU15" s="178">
        <f t="shared" si="59"/>
        <v>354.79832264430655</v>
      </c>
      <c r="BV15" s="170">
        <f>A15a!J14</f>
        <v>5969.6</v>
      </c>
      <c r="BW15" s="171">
        <f t="shared" si="60"/>
        <v>62.402047864568047</v>
      </c>
      <c r="BX15" s="172">
        <f t="shared" si="61"/>
        <v>24.57230068022735</v>
      </c>
      <c r="BY15" s="172"/>
      <c r="BZ15" s="172">
        <f t="shared" si="62"/>
        <v>13.025651455204592</v>
      </c>
      <c r="CA15" s="152">
        <f t="shared" si="63"/>
        <v>3725.1526493232545</v>
      </c>
      <c r="CB15" s="153">
        <f t="shared" si="64"/>
        <v>1466.8680614068519</v>
      </c>
      <c r="CC15" s="153"/>
      <c r="CD15" s="178">
        <f t="shared" si="65"/>
        <v>777.57928926989337</v>
      </c>
      <c r="CE15" s="170" t="e">
        <f>A15a!#REF!</f>
        <v>#REF!</v>
      </c>
      <c r="CF15" s="171">
        <f t="shared" si="66"/>
        <v>27.338314002659221</v>
      </c>
      <c r="CG15" s="172">
        <f t="shared" si="67"/>
        <v>37.091122937812067</v>
      </c>
      <c r="CH15" s="172">
        <f t="shared" si="68"/>
        <v>30.833824025343144</v>
      </c>
      <c r="CI15" s="172">
        <f t="shared" si="69"/>
        <v>4.7367390341855709</v>
      </c>
      <c r="CJ15" s="152" t="e">
        <f t="shared" si="70"/>
        <v>#REF!</v>
      </c>
      <c r="CK15" s="153" t="e">
        <f t="shared" si="71"/>
        <v>#REF!</v>
      </c>
      <c r="CL15" s="153" t="e">
        <f t="shared" si="72"/>
        <v>#REF!</v>
      </c>
      <c r="CM15" s="178" t="e">
        <f t="shared" si="73"/>
        <v>#REF!</v>
      </c>
      <c r="CN15" s="170">
        <f>A15a!L14</f>
        <v>15815.530894805841</v>
      </c>
      <c r="CO15" s="171">
        <f t="shared" si="74"/>
        <v>94.750079861906528</v>
      </c>
      <c r="CP15" s="172">
        <f t="shared" si="75"/>
        <v>2.5223038360671488</v>
      </c>
      <c r="CQ15" s="172">
        <f t="shared" si="76"/>
        <v>0.205312465959163</v>
      </c>
      <c r="CR15" s="172">
        <f t="shared" si="77"/>
        <v>2.5223038360671488</v>
      </c>
      <c r="CS15" s="152">
        <f t="shared" si="78"/>
        <v>14985.228153413034</v>
      </c>
      <c r="CT15" s="153">
        <f t="shared" si="79"/>
        <v>398.91574245407281</v>
      </c>
      <c r="CU15" s="153">
        <f t="shared" si="80"/>
        <v>32.47125648465915</v>
      </c>
      <c r="CV15" s="178">
        <f t="shared" si="81"/>
        <v>398.91574245407281</v>
      </c>
      <c r="CW15" s="170">
        <f>A15a!M14</f>
        <v>4090.7</v>
      </c>
      <c r="CX15" s="171">
        <f t="shared" si="82"/>
        <v>45.686395466798352</v>
      </c>
      <c r="CY15" s="172">
        <f t="shared" si="83"/>
        <v>41.088727716486481</v>
      </c>
      <c r="CZ15" s="172">
        <f t="shared" si="84"/>
        <v>5.3420826200489566</v>
      </c>
      <c r="DA15" s="172">
        <f t="shared" si="85"/>
        <v>7.8827941966662083</v>
      </c>
      <c r="DB15" s="152">
        <f t="shared" si="86"/>
        <v>1868.8933793603201</v>
      </c>
      <c r="DC15" s="153">
        <f t="shared" si="87"/>
        <v>1680.8165846983125</v>
      </c>
      <c r="DD15" s="153">
        <f t="shared" si="88"/>
        <v>218.52857373834269</v>
      </c>
      <c r="DE15" s="178">
        <f t="shared" si="89"/>
        <v>322.46146220302455</v>
      </c>
      <c r="DF15" s="170">
        <f>A15a!N14</f>
        <v>25254.599176880416</v>
      </c>
      <c r="DG15" s="171">
        <f t="shared" si="90"/>
        <v>64.394147219095075</v>
      </c>
      <c r="DH15" s="172">
        <f t="shared" si="91"/>
        <v>26.719072619736572</v>
      </c>
      <c r="DI15" s="172">
        <f t="shared" si="92"/>
        <v>4.3106150824720046</v>
      </c>
      <c r="DJ15" s="172">
        <f t="shared" si="93"/>
        <v>4.576165078696345</v>
      </c>
      <c r="DK15" s="152">
        <f t="shared" si="94"/>
        <v>16262.483773552747</v>
      </c>
      <c r="DL15" s="153">
        <f t="shared" si="95"/>
        <v>6747.7946938940731</v>
      </c>
      <c r="DM15" s="153">
        <f t="shared" si="96"/>
        <v>1088.6285611364581</v>
      </c>
      <c r="DN15" s="178">
        <f t="shared" si="97"/>
        <v>1155.6921482971361</v>
      </c>
      <c r="DO15" s="176">
        <f>A15a!O14</f>
        <v>89437</v>
      </c>
      <c r="DP15" s="140">
        <f t="shared" si="98"/>
        <v>22.187691324010807</v>
      </c>
      <c r="DQ15" s="146">
        <f t="shared" si="99"/>
        <v>58.574235762575128</v>
      </c>
      <c r="DR15" s="146">
        <f t="shared" si="100"/>
        <v>3.4724845200816494</v>
      </c>
      <c r="DS15" s="146">
        <f t="shared" si="101"/>
        <v>15.765588393332417</v>
      </c>
      <c r="DT15" s="152">
        <f t="shared" si="102"/>
        <v>19844.005489455547</v>
      </c>
      <c r="DU15" s="153">
        <f t="shared" si="103"/>
        <v>52387.039238974321</v>
      </c>
      <c r="DV15" s="153">
        <f t="shared" si="104"/>
        <v>3105.6859802254248</v>
      </c>
      <c r="DW15" s="154">
        <f t="shared" si="105"/>
        <v>14100.269291344714</v>
      </c>
    </row>
    <row r="16" spans="1:127" hidden="1">
      <c r="A16" s="145">
        <v>1972</v>
      </c>
      <c r="B16" s="170">
        <f>A15a!B15</f>
        <v>6025.2</v>
      </c>
      <c r="C16" s="171">
        <f t="shared" si="0"/>
        <v>56.626336979370109</v>
      </c>
      <c r="D16" s="172">
        <f t="shared" si="106"/>
        <v>21.725893020629883</v>
      </c>
      <c r="E16" s="172">
        <f t="shared" si="1"/>
        <v>17.715610000000005</v>
      </c>
      <c r="F16" s="172">
        <f t="shared" si="2"/>
        <v>3.932160000000001</v>
      </c>
      <c r="G16" s="152">
        <f t="shared" si="3"/>
        <v>3411.8500556810077</v>
      </c>
      <c r="H16" s="153">
        <f t="shared" si="4"/>
        <v>1309.0285062789917</v>
      </c>
      <c r="I16" s="153">
        <f t="shared" si="5"/>
        <v>1067.4009337200002</v>
      </c>
      <c r="J16" s="153">
        <f t="shared" si="6"/>
        <v>236.92050432000005</v>
      </c>
      <c r="K16" s="170">
        <f>A15a!C15</f>
        <v>4196.5532569956476</v>
      </c>
      <c r="L16" s="140">
        <f t="shared" si="7"/>
        <v>81.881901368389777</v>
      </c>
      <c r="M16" s="146">
        <f t="shared" si="8"/>
        <v>10.046939300411509</v>
      </c>
      <c r="N16" s="146">
        <f t="shared" si="9"/>
        <v>4.771328842719905</v>
      </c>
      <c r="O16" s="146">
        <f t="shared" si="10"/>
        <v>3.2998304884788023</v>
      </c>
      <c r="P16" s="152">
        <f t="shared" si="11"/>
        <v>3436.2175987651253</v>
      </c>
      <c r="Q16" s="153">
        <f t="shared" si="12"/>
        <v>421.62515843979492</v>
      </c>
      <c r="R16" s="153">
        <f t="shared" si="13"/>
        <v>200.2313559511349</v>
      </c>
      <c r="S16" s="153">
        <f t="shared" si="14"/>
        <v>138.47914383959255</v>
      </c>
      <c r="T16" s="170">
        <f>A15a!D15</f>
        <v>9736.4516303822656</v>
      </c>
      <c r="U16" s="171">
        <f t="shared" si="15"/>
        <v>45.645726281914811</v>
      </c>
      <c r="V16" s="172">
        <f t="shared" si="16"/>
        <v>35.541646155464072</v>
      </c>
      <c r="W16" s="172">
        <f t="shared" si="17"/>
        <v>10.790252774174105</v>
      </c>
      <c r="X16" s="172">
        <f t="shared" si="18"/>
        <v>8.0223747884470189</v>
      </c>
      <c r="Y16" s="152">
        <f t="shared" si="19"/>
        <v>4444.2740607753212</v>
      </c>
      <c r="Z16" s="153">
        <f t="shared" si="20"/>
        <v>3460.4951865683774</v>
      </c>
      <c r="AA16" s="153">
        <f t="shared" si="21"/>
        <v>1050.5877421534422</v>
      </c>
      <c r="AB16" s="178">
        <f t="shared" si="22"/>
        <v>781.0946408851255</v>
      </c>
      <c r="AC16" s="176">
        <f>A15a!E15</f>
        <v>2432.9989489036229</v>
      </c>
      <c r="AD16" s="140">
        <f t="shared" si="23"/>
        <v>66.030869194163202</v>
      </c>
      <c r="AE16" s="146">
        <f t="shared" si="24"/>
        <v>24.836852922366216</v>
      </c>
      <c r="AF16" s="146">
        <f t="shared" si="25"/>
        <v>2.7759861962277599</v>
      </c>
      <c r="AG16" s="146">
        <f t="shared" si="26"/>
        <v>6.3562916872428126</v>
      </c>
      <c r="AH16" s="152">
        <f t="shared" si="27"/>
        <v>1606.5303534459169</v>
      </c>
      <c r="AI16" s="153">
        <f t="shared" si="28"/>
        <v>604.28037054190872</v>
      </c>
      <c r="AJ16" s="153">
        <f t="shared" si="29"/>
        <v>67.539714975931062</v>
      </c>
      <c r="AK16" s="153">
        <f t="shared" si="30"/>
        <v>154.64850993986599</v>
      </c>
      <c r="AL16" s="170">
        <f>A15a!F15</f>
        <v>2243</v>
      </c>
      <c r="AM16" s="171">
        <f t="shared" si="31"/>
        <v>60.850048057543766</v>
      </c>
      <c r="AN16" s="172">
        <f t="shared" si="32"/>
        <v>30.691744563838476</v>
      </c>
      <c r="AO16" s="172">
        <f t="shared" si="33"/>
        <v>4.4394316584531524</v>
      </c>
      <c r="AP16" s="172">
        <f t="shared" si="34"/>
        <v>4.0187757201646042</v>
      </c>
      <c r="AQ16" s="152">
        <f t="shared" si="35"/>
        <v>1364.8665779307066</v>
      </c>
      <c r="AR16" s="153">
        <f t="shared" si="36"/>
        <v>688.41583056689706</v>
      </c>
      <c r="AS16" s="153">
        <f t="shared" si="37"/>
        <v>99.576452099104202</v>
      </c>
      <c r="AT16" s="178">
        <f t="shared" si="38"/>
        <v>90.141139403292073</v>
      </c>
      <c r="AU16" s="170">
        <f>A15a!G15</f>
        <v>23418.89</v>
      </c>
      <c r="AV16" s="171">
        <f t="shared" si="39"/>
        <v>70.421220284750277</v>
      </c>
      <c r="AW16" s="172">
        <f t="shared" si="40"/>
        <v>18.788656258459593</v>
      </c>
      <c r="AX16" s="172">
        <f t="shared" si="41"/>
        <v>0.79012345679012208</v>
      </c>
      <c r="AY16" s="172">
        <f t="shared" si="42"/>
        <v>10</v>
      </c>
      <c r="AZ16" s="152">
        <f t="shared" si="43"/>
        <v>16491.868115143356</v>
      </c>
      <c r="BA16" s="153">
        <f t="shared" si="44"/>
        <v>4400.094741646767</v>
      </c>
      <c r="BB16" s="153">
        <f t="shared" si="45"/>
        <v>185.03814320987621</v>
      </c>
      <c r="BC16" s="178">
        <f t="shared" si="46"/>
        <v>2341.8890000000001</v>
      </c>
      <c r="BD16" s="170">
        <f>A15a!H15</f>
        <v>30875</v>
      </c>
      <c r="BE16" s="171">
        <f t="shared" si="47"/>
        <v>15.022789124342474</v>
      </c>
      <c r="BF16" s="172">
        <f t="shared" si="48"/>
        <v>60</v>
      </c>
      <c r="BG16" s="172">
        <f t="shared" si="49"/>
        <v>16.935087808430289</v>
      </c>
      <c r="BH16" s="172">
        <f t="shared" si="50"/>
        <v>8.0421230672272372</v>
      </c>
      <c r="BI16" s="152">
        <f t="shared" si="51"/>
        <v>4638.2861421407388</v>
      </c>
      <c r="BJ16" s="153">
        <f t="shared" si="52"/>
        <v>18525</v>
      </c>
      <c r="BK16" s="153">
        <f t="shared" si="53"/>
        <v>5228.7083608528519</v>
      </c>
      <c r="BL16" s="178">
        <f t="shared" si="54"/>
        <v>2483.0054970064098</v>
      </c>
      <c r="BM16" s="170">
        <f>A15a!I15</f>
        <v>26989.5</v>
      </c>
      <c r="BN16" s="171">
        <f t="shared" si="55"/>
        <v>93.910332204218093</v>
      </c>
      <c r="BO16" s="172">
        <f t="shared" si="56"/>
        <v>4.6658396707819056</v>
      </c>
      <c r="BP16" s="172"/>
      <c r="BQ16" s="172">
        <f t="shared" si="56"/>
        <v>1.4238281249999982</v>
      </c>
      <c r="BR16" s="152">
        <f t="shared" si="57"/>
        <v>25345.929110257443</v>
      </c>
      <c r="BS16" s="153">
        <f t="shared" si="58"/>
        <v>1259.2867979456826</v>
      </c>
      <c r="BT16" s="153"/>
      <c r="BU16" s="178">
        <f t="shared" si="59"/>
        <v>384.28409179687446</v>
      </c>
      <c r="BV16" s="170">
        <f>A15a!J15</f>
        <v>6102.9999999999991</v>
      </c>
      <c r="BW16" s="171">
        <f t="shared" si="60"/>
        <v>61.618790525241295</v>
      </c>
      <c r="BX16" s="172">
        <f t="shared" si="61"/>
        <v>25.055921962890586</v>
      </c>
      <c r="BY16" s="172"/>
      <c r="BZ16" s="172">
        <f t="shared" si="62"/>
        <v>13.325287511868124</v>
      </c>
      <c r="CA16" s="152">
        <f t="shared" si="63"/>
        <v>3760.5947857554756</v>
      </c>
      <c r="CB16" s="153">
        <f t="shared" si="64"/>
        <v>1529.1629173952124</v>
      </c>
      <c r="CC16" s="153"/>
      <c r="CD16" s="178">
        <f t="shared" si="65"/>
        <v>813.24229684931151</v>
      </c>
      <c r="CE16" s="170">
        <f>A15a!K15</f>
        <v>1858</v>
      </c>
      <c r="CF16" s="171">
        <f t="shared" si="66"/>
        <v>28.204982085462198</v>
      </c>
      <c r="CG16" s="172">
        <f t="shared" si="67"/>
        <v>37.309959115309518</v>
      </c>
      <c r="CH16" s="172">
        <f t="shared" si="68"/>
        <v>29.459954921111944</v>
      </c>
      <c r="CI16" s="172">
        <f t="shared" si="69"/>
        <v>5.0251038781163393</v>
      </c>
      <c r="CJ16" s="152">
        <f t="shared" si="70"/>
        <v>524.04856714788764</v>
      </c>
      <c r="CK16" s="153">
        <f t="shared" si="71"/>
        <v>693.21904036245087</v>
      </c>
      <c r="CL16" s="153">
        <f t="shared" si="72"/>
        <v>547.36596243425993</v>
      </c>
      <c r="CM16" s="178">
        <f t="shared" si="73"/>
        <v>93.36643005540158</v>
      </c>
      <c r="CN16" s="170">
        <f>A15a!L15</f>
        <v>15973.4</v>
      </c>
      <c r="CO16" s="171">
        <f t="shared" si="74"/>
        <v>94.380138513141915</v>
      </c>
      <c r="CP16" s="172">
        <f t="shared" si="75"/>
        <v>2.6932907434290425</v>
      </c>
      <c r="CQ16" s="172">
        <f t="shared" si="76"/>
        <v>0.23328000000000021</v>
      </c>
      <c r="CR16" s="172">
        <f t="shared" si="77"/>
        <v>2.6932907434290425</v>
      </c>
      <c r="CS16" s="152">
        <f t="shared" si="78"/>
        <v>15075.717045258212</v>
      </c>
      <c r="CT16" s="153">
        <f t="shared" si="79"/>
        <v>430.21010361089463</v>
      </c>
      <c r="CU16" s="153">
        <f t="shared" si="80"/>
        <v>37.262747520000033</v>
      </c>
      <c r="CV16" s="178">
        <f t="shared" si="81"/>
        <v>430.21010361089463</v>
      </c>
      <c r="CW16" s="170">
        <f>A15a!M15</f>
        <v>4117</v>
      </c>
      <c r="CX16" s="171">
        <f t="shared" si="82"/>
        <v>45.095666223247591</v>
      </c>
      <c r="CY16" s="172">
        <f t="shared" si="83"/>
        <v>41.310238317069654</v>
      </c>
      <c r="CZ16" s="172">
        <f t="shared" si="84"/>
        <v>5.5519723924555198</v>
      </c>
      <c r="DA16" s="172">
        <f t="shared" si="85"/>
        <v>8.0421230672272372</v>
      </c>
      <c r="DB16" s="152">
        <f t="shared" si="86"/>
        <v>1856.5885784111033</v>
      </c>
      <c r="DC16" s="153">
        <f t="shared" si="87"/>
        <v>1700.7425115137576</v>
      </c>
      <c r="DD16" s="153">
        <f t="shared" si="88"/>
        <v>228.57470339739376</v>
      </c>
      <c r="DE16" s="178">
        <f t="shared" si="89"/>
        <v>331.09420667774538</v>
      </c>
      <c r="DF16" s="170">
        <f>A15a!N15</f>
        <v>25424.789178464373</v>
      </c>
      <c r="DG16" s="171">
        <f t="shared" si="90"/>
        <v>63.287318341429618</v>
      </c>
      <c r="DH16" s="172">
        <f t="shared" si="91"/>
        <v>27.501921157397319</v>
      </c>
      <c r="DI16" s="172">
        <f t="shared" si="92"/>
        <v>4.4394316584531524</v>
      </c>
      <c r="DJ16" s="172">
        <f t="shared" si="93"/>
        <v>4.771328842719905</v>
      </c>
      <c r="DK16" s="152">
        <f t="shared" si="94"/>
        <v>16090.667265012096</v>
      </c>
      <c r="DL16" s="153">
        <f t="shared" si="95"/>
        <v>6992.3054742957574</v>
      </c>
      <c r="DM16" s="153">
        <f t="shared" si="96"/>
        <v>1128.7161398837186</v>
      </c>
      <c r="DN16" s="178">
        <f t="shared" si="97"/>
        <v>1213.1002992727997</v>
      </c>
      <c r="DO16" s="176">
        <f>A15a!O15</f>
        <v>91449</v>
      </c>
      <c r="DP16" s="140">
        <f t="shared" si="98"/>
        <v>22.029425825746451</v>
      </c>
      <c r="DQ16" s="146">
        <f t="shared" si="99"/>
        <v>58.29596549097095</v>
      </c>
      <c r="DR16" s="146">
        <f t="shared" si="100"/>
        <v>3.5903625488281241</v>
      </c>
      <c r="DS16" s="146">
        <f t="shared" si="101"/>
        <v>16.084246134454474</v>
      </c>
      <c r="DT16" s="152">
        <f t="shared" si="102"/>
        <v>20145.689623386872</v>
      </c>
      <c r="DU16" s="153">
        <f t="shared" si="103"/>
        <v>53311.077481838031</v>
      </c>
      <c r="DV16" s="153">
        <f t="shared" si="104"/>
        <v>3283.3506472778313</v>
      </c>
      <c r="DW16" s="154">
        <f t="shared" si="105"/>
        <v>14708.882247497271</v>
      </c>
    </row>
    <row r="17" spans="1:127" hidden="1">
      <c r="A17" s="145">
        <v>1973</v>
      </c>
      <c r="B17" s="170">
        <f>A15a!B16</f>
        <v>6145.8</v>
      </c>
      <c r="C17" s="171">
        <f t="shared" si="0"/>
        <v>56.464491723767352</v>
      </c>
      <c r="D17" s="172">
        <f t="shared" si="106"/>
        <v>22.079275453371654</v>
      </c>
      <c r="E17" s="172">
        <f t="shared" si="1"/>
        <v>17.29847983561055</v>
      </c>
      <c r="F17" s="172">
        <f t="shared" si="2"/>
        <v>4.1577529872504497</v>
      </c>
      <c r="G17" s="152">
        <f t="shared" si="3"/>
        <v>3470.194732359294</v>
      </c>
      <c r="H17" s="153">
        <f t="shared" si="4"/>
        <v>1356.9481108133152</v>
      </c>
      <c r="I17" s="153">
        <f t="shared" si="5"/>
        <v>1063.1299737369532</v>
      </c>
      <c r="J17" s="153">
        <f t="shared" si="6"/>
        <v>255.52718309043814</v>
      </c>
      <c r="K17" s="170">
        <f>A15a!C16</f>
        <v>4250.8233583181382</v>
      </c>
      <c r="L17" s="140">
        <f t="shared" si="7"/>
        <v>81.040106228618768</v>
      </c>
      <c r="M17" s="146">
        <f t="shared" si="8"/>
        <v>10.515479715150224</v>
      </c>
      <c r="N17" s="146">
        <f t="shared" si="9"/>
        <v>4.9748159285932738</v>
      </c>
      <c r="O17" s="146">
        <f t="shared" si="10"/>
        <v>3.469598127637739</v>
      </c>
      <c r="P17" s="152">
        <f t="shared" si="11"/>
        <v>3444.8717651719589</v>
      </c>
      <c r="Q17" s="153">
        <f t="shared" si="12"/>
        <v>446.9944679708114</v>
      </c>
      <c r="R17" s="153">
        <f t="shared" si="13"/>
        <v>211.47063752597427</v>
      </c>
      <c r="S17" s="153">
        <f t="shared" si="14"/>
        <v>147.48648764939378</v>
      </c>
      <c r="T17" s="170">
        <f>A15a!D16</f>
        <v>9954.0825913574372</v>
      </c>
      <c r="U17" s="171">
        <f t="shared" si="15"/>
        <v>45.205624715072659</v>
      </c>
      <c r="V17" s="172">
        <f t="shared" si="16"/>
        <v>35.241689835645495</v>
      </c>
      <c r="W17" s="172">
        <f t="shared" si="17"/>
        <v>11.275315557055221</v>
      </c>
      <c r="X17" s="172">
        <f t="shared" si="18"/>
        <v>8.2773698922266128</v>
      </c>
      <c r="Y17" s="152">
        <f t="shared" si="19"/>
        <v>4499.8052200774227</v>
      </c>
      <c r="Z17" s="153">
        <f t="shared" si="20"/>
        <v>3507.9869128301716</v>
      </c>
      <c r="AA17" s="153">
        <f t="shared" si="21"/>
        <v>1122.3542229854506</v>
      </c>
      <c r="AB17" s="178">
        <f t="shared" si="22"/>
        <v>823.93623546439107</v>
      </c>
      <c r="AC17" s="176">
        <f>A15a!E16</f>
        <v>2445.4510483419126</v>
      </c>
      <c r="AD17" s="140">
        <f t="shared" si="23"/>
        <v>65.091378668025939</v>
      </c>
      <c r="AE17" s="146">
        <f t="shared" si="24"/>
        <v>25.435761071572248</v>
      </c>
      <c r="AF17" s="146">
        <f t="shared" si="25"/>
        <v>2.885054354167381</v>
      </c>
      <c r="AG17" s="146">
        <f t="shared" si="26"/>
        <v>6.5878059062344363</v>
      </c>
      <c r="AH17" s="152">
        <f t="shared" si="27"/>
        <v>1591.7778020174444</v>
      </c>
      <c r="AI17" s="153">
        <f t="shared" si="28"/>
        <v>622.0190857785077</v>
      </c>
      <c r="AJ17" s="153">
        <f t="shared" si="29"/>
        <v>70.552591949220215</v>
      </c>
      <c r="AK17" s="153">
        <f t="shared" si="30"/>
        <v>161.10156859674046</v>
      </c>
      <c r="AL17" s="170">
        <f>A15a!F16</f>
        <v>2286</v>
      </c>
      <c r="AM17" s="171">
        <f t="shared" si="31"/>
        <v>60.008106177516034</v>
      </c>
      <c r="AN17" s="172">
        <f t="shared" si="32"/>
        <v>31.213604202572427</v>
      </c>
      <c r="AO17" s="172">
        <f t="shared" si="33"/>
        <v>4.5720977338514439</v>
      </c>
      <c r="AP17" s="172">
        <f t="shared" si="34"/>
        <v>4.2061918860600898</v>
      </c>
      <c r="AQ17" s="152">
        <f t="shared" si="35"/>
        <v>1371.7853072180164</v>
      </c>
      <c r="AR17" s="153">
        <f t="shared" si="36"/>
        <v>713.54299207080567</v>
      </c>
      <c r="AS17" s="153">
        <f t="shared" si="37"/>
        <v>104.51815419584401</v>
      </c>
      <c r="AT17" s="178">
        <f t="shared" si="38"/>
        <v>96.153546515333659</v>
      </c>
      <c r="AU17" s="170">
        <f>A15a!G16</f>
        <v>23691.35</v>
      </c>
      <c r="AV17" s="171">
        <f t="shared" si="39"/>
        <v>69.716008136931237</v>
      </c>
      <c r="AW17" s="172">
        <f t="shared" si="40"/>
        <v>19.409576519108015</v>
      </c>
      <c r="AX17" s="172">
        <f t="shared" si="41"/>
        <v>0.87441534396074649</v>
      </c>
      <c r="AY17" s="172">
        <f t="shared" si="42"/>
        <v>10</v>
      </c>
      <c r="AZ17" s="152">
        <f t="shared" si="43"/>
        <v>16516.663493748856</v>
      </c>
      <c r="BA17" s="153">
        <f t="shared" si="44"/>
        <v>4598.3907066596967</v>
      </c>
      <c r="BB17" s="153">
        <f t="shared" si="45"/>
        <v>207.16079959144429</v>
      </c>
      <c r="BC17" s="178">
        <f t="shared" si="46"/>
        <v>2369.1350000000002</v>
      </c>
      <c r="BD17" s="170">
        <f>A15a!H16</f>
        <v>30948</v>
      </c>
      <c r="BE17" s="171">
        <f t="shared" si="47"/>
        <v>15.300488698553034</v>
      </c>
      <c r="BF17" s="172">
        <f t="shared" si="48"/>
        <v>60</v>
      </c>
      <c r="BG17" s="172">
        <f t="shared" si="49"/>
        <v>16.49483897145247</v>
      </c>
      <c r="BH17" s="172">
        <f t="shared" si="50"/>
        <v>8.2046723299944961</v>
      </c>
      <c r="BI17" s="152">
        <f t="shared" si="51"/>
        <v>4735.1952424281926</v>
      </c>
      <c r="BJ17" s="153">
        <f t="shared" si="52"/>
        <v>18568.8</v>
      </c>
      <c r="BK17" s="153">
        <f t="shared" si="53"/>
        <v>5104.8227648851107</v>
      </c>
      <c r="BL17" s="178">
        <f t="shared" si="54"/>
        <v>2539.181992686697</v>
      </c>
      <c r="BM17" s="170">
        <f>A15a!I16</f>
        <v>27326.6</v>
      </c>
      <c r="BN17" s="171">
        <f t="shared" si="55"/>
        <v>93.427978376972476</v>
      </c>
      <c r="BO17" s="172">
        <f t="shared" si="56"/>
        <v>5.0420187318178318</v>
      </c>
      <c r="BP17" s="172"/>
      <c r="BQ17" s="172">
        <f t="shared" si="56"/>
        <v>1.5300028912096897</v>
      </c>
      <c r="BR17" s="152">
        <f t="shared" si="57"/>
        <v>25530.689939161759</v>
      </c>
      <c r="BS17" s="153">
        <f t="shared" si="58"/>
        <v>1377.8122907689315</v>
      </c>
      <c r="BT17" s="153"/>
      <c r="BU17" s="178">
        <f t="shared" si="59"/>
        <v>418.09777006930699</v>
      </c>
      <c r="BV17" s="170">
        <f>A15a!J16</f>
        <v>6216.8</v>
      </c>
      <c r="BW17" s="171">
        <f t="shared" si="60"/>
        <v>60.819122074046156</v>
      </c>
      <c r="BX17" s="172">
        <f t="shared" si="61"/>
        <v>25.549061668272497</v>
      </c>
      <c r="BY17" s="172"/>
      <c r="BZ17" s="172">
        <f t="shared" si="62"/>
        <v>13.631816257681342</v>
      </c>
      <c r="CA17" s="152">
        <f t="shared" si="63"/>
        <v>3781.0031810993014</v>
      </c>
      <c r="CB17" s="153">
        <f t="shared" si="64"/>
        <v>1588.3340657931649</v>
      </c>
      <c r="CC17" s="153"/>
      <c r="CD17" s="178">
        <f t="shared" si="65"/>
        <v>847.46275310753367</v>
      </c>
      <c r="CE17" s="170">
        <f>A15a!K16</f>
        <v>1866</v>
      </c>
      <c r="CF17" s="171">
        <f t="shared" si="66"/>
        <v>28.991588097084733</v>
      </c>
      <c r="CG17" s="172">
        <f t="shared" si="67"/>
        <v>37.530086417712027</v>
      </c>
      <c r="CH17" s="172">
        <f t="shared" si="68"/>
        <v>28.147301588041973</v>
      </c>
      <c r="CI17" s="172">
        <f t="shared" si="69"/>
        <v>5.3310238971612698</v>
      </c>
      <c r="CJ17" s="152">
        <f t="shared" si="70"/>
        <v>540.98303389160117</v>
      </c>
      <c r="CK17" s="153">
        <f t="shared" si="71"/>
        <v>700.31141255450643</v>
      </c>
      <c r="CL17" s="153">
        <f t="shared" si="72"/>
        <v>525.22864763286316</v>
      </c>
      <c r="CM17" s="178">
        <f t="shared" si="73"/>
        <v>99.476905921029299</v>
      </c>
      <c r="CN17" s="170">
        <f>A15a!L16</f>
        <v>16065.2</v>
      </c>
      <c r="CO17" s="171">
        <f t="shared" si="74"/>
        <v>93.983205049156368</v>
      </c>
      <c r="CP17" s="172">
        <f t="shared" si="75"/>
        <v>2.8758688485170483</v>
      </c>
      <c r="CQ17" s="172">
        <f t="shared" si="76"/>
        <v>0.26505725380953848</v>
      </c>
      <c r="CR17" s="172">
        <f t="shared" si="77"/>
        <v>2.8758688485170483</v>
      </c>
      <c r="CS17" s="152">
        <f t="shared" si="78"/>
        <v>15098.589857557068</v>
      </c>
      <c r="CT17" s="153">
        <f t="shared" si="79"/>
        <v>462.01408225196087</v>
      </c>
      <c r="CU17" s="153">
        <f t="shared" si="80"/>
        <v>42.581977939009974</v>
      </c>
      <c r="CV17" s="178">
        <f t="shared" si="81"/>
        <v>462.01408225196087</v>
      </c>
      <c r="CW17" s="170">
        <f>A15a!M16</f>
        <v>4129.9000000000005</v>
      </c>
      <c r="CX17" s="171">
        <f t="shared" si="82"/>
        <v>44.492275873526452</v>
      </c>
      <c r="CY17" s="172">
        <f t="shared" si="83"/>
        <v>41.532943088144293</v>
      </c>
      <c r="CZ17" s="172">
        <f t="shared" si="84"/>
        <v>5.770108708334762</v>
      </c>
      <c r="DA17" s="172">
        <f t="shared" si="85"/>
        <v>8.2046723299944961</v>
      </c>
      <c r="DB17" s="152">
        <f t="shared" si="86"/>
        <v>1837.4865013007691</v>
      </c>
      <c r="DC17" s="153">
        <f t="shared" si="87"/>
        <v>1715.2690165972713</v>
      </c>
      <c r="DD17" s="153">
        <f t="shared" si="88"/>
        <v>238.29971954551738</v>
      </c>
      <c r="DE17" s="178">
        <f t="shared" si="89"/>
        <v>338.84476255644273</v>
      </c>
      <c r="DF17" s="170">
        <f>A15a!N16</f>
        <v>25596.126085466876</v>
      </c>
      <c r="DG17" s="171">
        <f t="shared" si="90"/>
        <v>62.1453797748282</v>
      </c>
      <c r="DH17" s="172">
        <f t="shared" si="91"/>
        <v>28.307706562727077</v>
      </c>
      <c r="DI17" s="172">
        <f t="shared" si="92"/>
        <v>4.5720977338514439</v>
      </c>
      <c r="DJ17" s="172">
        <f t="shared" si="93"/>
        <v>4.9748159285932738</v>
      </c>
      <c r="DK17" s="152">
        <f t="shared" si="94"/>
        <v>15906.809763457259</v>
      </c>
      <c r="DL17" s="153">
        <f t="shared" si="95"/>
        <v>7245.6762636996036</v>
      </c>
      <c r="DM17" s="153">
        <f t="shared" si="96"/>
        <v>1170.2799007073893</v>
      </c>
      <c r="DN17" s="178">
        <f t="shared" si="97"/>
        <v>1273.360157602624</v>
      </c>
      <c r="DO17" s="176">
        <f>A15a!O16</f>
        <v>93176</v>
      </c>
      <c r="DP17" s="140">
        <f t="shared" si="98"/>
        <v>21.859396032792571</v>
      </c>
      <c r="DQ17" s="146">
        <f t="shared" si="99"/>
        <v>58.019017205783676</v>
      </c>
      <c r="DR17" s="146">
        <f t="shared" si="100"/>
        <v>3.7122421014347622</v>
      </c>
      <c r="DS17" s="146">
        <f t="shared" si="101"/>
        <v>16.409344659988992</v>
      </c>
      <c r="DT17" s="152">
        <f t="shared" si="102"/>
        <v>20367.710847514805</v>
      </c>
      <c r="DU17" s="153">
        <f t="shared" si="103"/>
        <v>54059.799471661005</v>
      </c>
      <c r="DV17" s="153">
        <f t="shared" si="104"/>
        <v>3458.9187004328542</v>
      </c>
      <c r="DW17" s="154">
        <f t="shared" si="105"/>
        <v>15289.570980391343</v>
      </c>
    </row>
    <row r="18" spans="1:127" hidden="1">
      <c r="A18" s="145">
        <v>1974</v>
      </c>
      <c r="B18" s="170">
        <f>A15a!B17</f>
        <v>6286.9</v>
      </c>
      <c r="C18" s="171">
        <f t="shared" si="0"/>
        <v>56.274134263363173</v>
      </c>
      <c r="D18" s="172">
        <f t="shared" si="106"/>
        <v>22.438405826768932</v>
      </c>
      <c r="E18" s="172">
        <f t="shared" si="1"/>
        <v>16.891171380665114</v>
      </c>
      <c r="F18" s="172">
        <f t="shared" si="2"/>
        <v>4.3962885292027876</v>
      </c>
      <c r="G18" s="152">
        <f t="shared" si="3"/>
        <v>3537.898547003379</v>
      </c>
      <c r="H18" s="153">
        <f t="shared" si="4"/>
        <v>1410.680135923136</v>
      </c>
      <c r="I18" s="153">
        <f t="shared" si="5"/>
        <v>1061.9310535310351</v>
      </c>
      <c r="J18" s="153">
        <f t="shared" si="6"/>
        <v>276.39026354245004</v>
      </c>
      <c r="K18" s="170">
        <f>A15a!C17</f>
        <v>4305.7952841421156</v>
      </c>
      <c r="L18" s="140">
        <f t="shared" si="7"/>
        <v>80.159048246812588</v>
      </c>
      <c r="M18" s="146">
        <f t="shared" si="8"/>
        <v>11.005870577441113</v>
      </c>
      <c r="N18" s="146">
        <f t="shared" si="9"/>
        <v>5.1869813083931691</v>
      </c>
      <c r="O18" s="146">
        <f t="shared" si="10"/>
        <v>3.6480998673531215</v>
      </c>
      <c r="P18" s="152">
        <f t="shared" si="11"/>
        <v>3451.4845192244597</v>
      </c>
      <c r="Q18" s="153">
        <f t="shared" si="12"/>
        <v>473.8902563022441</v>
      </c>
      <c r="R18" s="153">
        <f t="shared" si="13"/>
        <v>223.34079656612607</v>
      </c>
      <c r="S18" s="153">
        <f t="shared" si="14"/>
        <v>157.07971204928549</v>
      </c>
      <c r="T18" s="170">
        <f>A15a!D17</f>
        <v>10176.578079675113</v>
      </c>
      <c r="U18" s="171">
        <f t="shared" si="15"/>
        <v>44.733081089312122</v>
      </c>
      <c r="V18" s="172">
        <f t="shared" si="16"/>
        <v>34.944265019106354</v>
      </c>
      <c r="W18" s="172">
        <f t="shared" si="17"/>
        <v>11.782183751566684</v>
      </c>
      <c r="X18" s="172">
        <f t="shared" si="18"/>
        <v>8.5404701400148362</v>
      </c>
      <c r="Y18" s="152">
        <f t="shared" si="19"/>
        <v>4552.2969244982305</v>
      </c>
      <c r="Z18" s="153">
        <f t="shared" si="20"/>
        <v>3556.1304140379561</v>
      </c>
      <c r="AA18" s="153">
        <f t="shared" si="21"/>
        <v>1199.0231289689782</v>
      </c>
      <c r="AB18" s="178">
        <f t="shared" si="22"/>
        <v>869.12761216994829</v>
      </c>
      <c r="AC18" s="176">
        <f>A15a!E17</f>
        <v>2457.9668776804929</v>
      </c>
      <c r="AD18" s="140">
        <f t="shared" si="23"/>
        <v>64.12472857618468</v>
      </c>
      <c r="AE18" s="146">
        <f t="shared" si="24"/>
        <v>26.049111105678374</v>
      </c>
      <c r="AF18" s="146">
        <f t="shared" si="25"/>
        <v>2.998407786685279</v>
      </c>
      <c r="AG18" s="146">
        <f t="shared" si="26"/>
        <v>6.8277525314516705</v>
      </c>
      <c r="AH18" s="152">
        <f t="shared" si="27"/>
        <v>1576.1645888051373</v>
      </c>
      <c r="AI18" s="153">
        <f t="shared" si="28"/>
        <v>640.27852290776525</v>
      </c>
      <c r="AJ18" s="153">
        <f t="shared" si="29"/>
        <v>73.699870254516924</v>
      </c>
      <c r="AK18" s="153">
        <f t="shared" si="30"/>
        <v>167.82389571307343</v>
      </c>
      <c r="AL18" s="170">
        <f>A15a!F17</f>
        <v>2323</v>
      </c>
      <c r="AM18" s="171">
        <f t="shared" si="31"/>
        <v>59.144586268393773</v>
      </c>
      <c r="AN18" s="172">
        <f t="shared" si="32"/>
        <v>31.744337155170079</v>
      </c>
      <c r="AO18" s="172">
        <f t="shared" si="33"/>
        <v>4.7087283454596971</v>
      </c>
      <c r="AP18" s="172">
        <f t="shared" si="34"/>
        <v>4.4023482309764459</v>
      </c>
      <c r="AQ18" s="152">
        <f t="shared" si="35"/>
        <v>1373.9287390147874</v>
      </c>
      <c r="AR18" s="153">
        <f t="shared" si="36"/>
        <v>737.42095211460094</v>
      </c>
      <c r="AS18" s="153">
        <f t="shared" si="37"/>
        <v>109.38375946502876</v>
      </c>
      <c r="AT18" s="178">
        <f t="shared" si="38"/>
        <v>102.26654940558285</v>
      </c>
      <c r="AU18" s="170">
        <f>A15a!G17</f>
        <v>23957.1</v>
      </c>
      <c r="AV18" s="171">
        <f t="shared" si="39"/>
        <v>68.981283635640608</v>
      </c>
      <c r="AW18" s="172">
        <f t="shared" si="40"/>
        <v>20.051016712889499</v>
      </c>
      <c r="AX18" s="172">
        <f t="shared" si="41"/>
        <v>0.96769965146989601</v>
      </c>
      <c r="AY18" s="172">
        <f t="shared" si="42"/>
        <v>10</v>
      </c>
      <c r="AZ18" s="152">
        <f t="shared" si="43"/>
        <v>16525.915101874056</v>
      </c>
      <c r="BA18" s="153">
        <f t="shared" si="44"/>
        <v>4803.64212492365</v>
      </c>
      <c r="BB18" s="153">
        <f t="shared" si="45"/>
        <v>231.83277320229445</v>
      </c>
      <c r="BC18" s="178">
        <f t="shared" si="46"/>
        <v>2395.71</v>
      </c>
      <c r="BD18" s="170">
        <f>A15a!H17</f>
        <v>30958</v>
      </c>
      <c r="BE18" s="171">
        <f t="shared" si="47"/>
        <v>15.563457968838691</v>
      </c>
      <c r="BF18" s="172">
        <f t="shared" si="48"/>
        <v>60</v>
      </c>
      <c r="BG18" s="172">
        <f t="shared" si="49"/>
        <v>16.066034954876695</v>
      </c>
      <c r="BH18" s="172">
        <f t="shared" si="50"/>
        <v>8.3705070762846141</v>
      </c>
      <c r="BI18" s="152">
        <f t="shared" si="51"/>
        <v>4818.135317993082</v>
      </c>
      <c r="BJ18" s="153">
        <f t="shared" si="52"/>
        <v>18574.8</v>
      </c>
      <c r="BK18" s="153">
        <f t="shared" si="53"/>
        <v>4973.7231013307273</v>
      </c>
      <c r="BL18" s="178">
        <f t="shared" si="54"/>
        <v>2591.3415806761909</v>
      </c>
      <c r="BM18" s="170">
        <f>A15a!I17</f>
        <v>27562.5</v>
      </c>
      <c r="BN18" s="171">
        <f t="shared" si="55"/>
        <v>92.907378011506992</v>
      </c>
      <c r="BO18" s="172">
        <f t="shared" si="56"/>
        <v>5.4485268859959914</v>
      </c>
      <c r="BP18" s="172"/>
      <c r="BQ18" s="172">
        <f t="shared" si="56"/>
        <v>1.6440951024970183</v>
      </c>
      <c r="BR18" s="152">
        <f t="shared" si="57"/>
        <v>25607.596064421614</v>
      </c>
      <c r="BS18" s="153">
        <f t="shared" si="58"/>
        <v>1501.7502229526453</v>
      </c>
      <c r="BT18" s="153"/>
      <c r="BU18" s="178">
        <f t="shared" si="59"/>
        <v>453.15371262574064</v>
      </c>
      <c r="BV18" s="170">
        <f>A15a!J17</f>
        <v>6319.8</v>
      </c>
      <c r="BW18" s="171">
        <f t="shared" si="60"/>
        <v>60.00269661731609</v>
      </c>
      <c r="BX18" s="172">
        <f t="shared" si="61"/>
        <v>26.051907133809006</v>
      </c>
      <c r="BY18" s="172"/>
      <c r="BZ18" s="172">
        <f t="shared" si="62"/>
        <v>13.945396248874903</v>
      </c>
      <c r="CA18" s="152">
        <f t="shared" si="63"/>
        <v>3792.0504208211428</v>
      </c>
      <c r="CB18" s="153">
        <f t="shared" si="64"/>
        <v>1646.4284270424616</v>
      </c>
      <c r="CC18" s="153"/>
      <c r="CD18" s="178">
        <f t="shared" si="65"/>
        <v>881.32115213639611</v>
      </c>
      <c r="CE18" s="170">
        <f>A15a!K17</f>
        <v>1883</v>
      </c>
      <c r="CF18" s="171">
        <f t="shared" si="66"/>
        <v>29.699783293728977</v>
      </c>
      <c r="CG18" s="172">
        <f t="shared" si="67"/>
        <v>37.751512462606144</v>
      </c>
      <c r="CH18" s="172">
        <f t="shared" si="68"/>
        <v>26.893136422297228</v>
      </c>
      <c r="CI18" s="172">
        <f t="shared" si="69"/>
        <v>5.6555678213676455</v>
      </c>
      <c r="CJ18" s="152">
        <f t="shared" si="70"/>
        <v>559.2469194209167</v>
      </c>
      <c r="CK18" s="153">
        <f t="shared" si="71"/>
        <v>710.86097967087369</v>
      </c>
      <c r="CL18" s="153">
        <f t="shared" si="72"/>
        <v>506.39775883185683</v>
      </c>
      <c r="CM18" s="178">
        <f t="shared" si="73"/>
        <v>106.49434207635277</v>
      </c>
      <c r="CN18" s="170">
        <f>A15a!L17</f>
        <v>16128.7</v>
      </c>
      <c r="CO18" s="171">
        <f t="shared" si="74"/>
        <v>93.557188978389348</v>
      </c>
      <c r="CP18" s="172">
        <f t="shared" si="75"/>
        <v>3.0708239183047823</v>
      </c>
      <c r="CQ18" s="172">
        <f t="shared" si="76"/>
        <v>0.30116318500108896</v>
      </c>
      <c r="CR18" s="172">
        <f t="shared" si="77"/>
        <v>3.0708239183047823</v>
      </c>
      <c r="CS18" s="152">
        <f t="shared" si="78"/>
        <v>15089.558338757482</v>
      </c>
      <c r="CT18" s="153">
        <f t="shared" si="79"/>
        <v>495.28397731162346</v>
      </c>
      <c r="CU18" s="153">
        <f t="shared" si="80"/>
        <v>48.573706619270631</v>
      </c>
      <c r="CV18" s="178">
        <f t="shared" si="81"/>
        <v>495.28397731162346</v>
      </c>
      <c r="CW18" s="170">
        <f>A15a!M17</f>
        <v>4143.5</v>
      </c>
      <c r="CX18" s="171">
        <f t="shared" si="82"/>
        <v>43.875828882824422</v>
      </c>
      <c r="CY18" s="172">
        <f t="shared" si="83"/>
        <v>41.756848467520406</v>
      </c>
      <c r="CZ18" s="172">
        <f t="shared" si="84"/>
        <v>5.9968155733705579</v>
      </c>
      <c r="DA18" s="172">
        <f t="shared" si="85"/>
        <v>8.3705070762846141</v>
      </c>
      <c r="DB18" s="152">
        <f t="shared" si="86"/>
        <v>1817.9949697598299</v>
      </c>
      <c r="DC18" s="153">
        <f t="shared" si="87"/>
        <v>1730.1950162517082</v>
      </c>
      <c r="DD18" s="153">
        <f t="shared" si="88"/>
        <v>248.47805328260907</v>
      </c>
      <c r="DE18" s="178">
        <f t="shared" si="89"/>
        <v>346.83196070585296</v>
      </c>
      <c r="DF18" s="170">
        <f>A15a!N17</f>
        <v>25768.617626849831</v>
      </c>
      <c r="DG18" s="171">
        <f t="shared" si="90"/>
        <v>60.967189477616529</v>
      </c>
      <c r="DH18" s="172">
        <f t="shared" si="91"/>
        <v>29.137100868530602</v>
      </c>
      <c r="DI18" s="172">
        <f t="shared" si="92"/>
        <v>4.7087283454596971</v>
      </c>
      <c r="DJ18" s="172">
        <f t="shared" si="93"/>
        <v>5.1869813083931691</v>
      </c>
      <c r="DK18" s="152">
        <f t="shared" si="94"/>
        <v>15710.401934324029</v>
      </c>
      <c r="DL18" s="153">
        <f t="shared" si="95"/>
        <v>7508.2281103611922</v>
      </c>
      <c r="DM18" s="153">
        <f t="shared" si="96"/>
        <v>1213.3742024286018</v>
      </c>
      <c r="DN18" s="178">
        <f t="shared" si="97"/>
        <v>1336.613379736008</v>
      </c>
      <c r="DO18" s="176">
        <f>A15a!O17</f>
        <v>95001</v>
      </c>
      <c r="DP18" s="140">
        <f t="shared" si="98"/>
        <v>21.677342205952918</v>
      </c>
      <c r="DQ18" s="146">
        <f t="shared" si="99"/>
        <v>57.743384626615203</v>
      </c>
      <c r="DR18" s="146">
        <f t="shared" si="100"/>
        <v>3.8382590148626474</v>
      </c>
      <c r="DS18" s="146">
        <f t="shared" si="101"/>
        <v>16.741014152569228</v>
      </c>
      <c r="DT18" s="152">
        <f t="shared" si="102"/>
        <v>20593.691869077331</v>
      </c>
      <c r="DU18" s="153">
        <f t="shared" si="103"/>
        <v>54856.792829130711</v>
      </c>
      <c r="DV18" s="153">
        <f t="shared" si="104"/>
        <v>3646.3844467096637</v>
      </c>
      <c r="DW18" s="154">
        <f t="shared" si="105"/>
        <v>15904.130855082292</v>
      </c>
    </row>
    <row r="19" spans="1:127" hidden="1">
      <c r="A19" s="145">
        <v>1975</v>
      </c>
      <c r="B19" s="170">
        <f>A15a!B18</f>
        <v>6392.7</v>
      </c>
      <c r="C19" s="171">
        <f t="shared" si="0"/>
        <v>56.054659835424459</v>
      </c>
      <c r="D19" s="172">
        <f t="shared" si="106"/>
        <v>22.803377633929234</v>
      </c>
      <c r="E19" s="172">
        <f t="shared" si="1"/>
        <v>16.493453374073901</v>
      </c>
      <c r="F19" s="172">
        <f t="shared" si="2"/>
        <v>4.6485091565724108</v>
      </c>
      <c r="G19" s="152">
        <f t="shared" si="3"/>
        <v>3583.4062392991791</v>
      </c>
      <c r="H19" s="153">
        <f t="shared" si="4"/>
        <v>1457.7515220041939</v>
      </c>
      <c r="I19" s="153">
        <f t="shared" si="5"/>
        <v>1054.3769938444223</v>
      </c>
      <c r="J19" s="153">
        <f t="shared" si="6"/>
        <v>297.16524485220447</v>
      </c>
      <c r="K19" s="170">
        <f>A15a!C18</f>
        <v>4361.4781105079574</v>
      </c>
      <c r="L19" s="140">
        <f t="shared" si="7"/>
        <v>79.236888966812344</v>
      </c>
      <c r="M19" s="146">
        <f t="shared" si="8"/>
        <v>11.519130885951554</v>
      </c>
      <c r="N19" s="146">
        <f t="shared" si="9"/>
        <v>5.4081950930047702</v>
      </c>
      <c r="O19" s="146">
        <f t="shared" si="10"/>
        <v>3.835785054231335</v>
      </c>
      <c r="P19" s="152">
        <f t="shared" si="11"/>
        <v>3455.8995677350154</v>
      </c>
      <c r="Q19" s="153">
        <f t="shared" si="12"/>
        <v>502.40437211153841</v>
      </c>
      <c r="R19" s="153">
        <f t="shared" si="13"/>
        <v>235.87724515496851</v>
      </c>
      <c r="S19" s="153">
        <f t="shared" si="14"/>
        <v>167.29692550643549</v>
      </c>
      <c r="T19" s="170">
        <f>A15a!D18</f>
        <v>10404.04682814684</v>
      </c>
      <c r="U19" s="171">
        <f t="shared" si="15"/>
        <v>44.226878907529098</v>
      </c>
      <c r="V19" s="172">
        <f t="shared" si="16"/>
        <v>34.649350341039742</v>
      </c>
      <c r="W19" s="172">
        <f t="shared" si="17"/>
        <v>12.311837593655573</v>
      </c>
      <c r="X19" s="172">
        <f t="shared" si="18"/>
        <v>8.8119331577755879</v>
      </c>
      <c r="Y19" s="152">
        <f t="shared" si="19"/>
        <v>4601.3851921671248</v>
      </c>
      <c r="Z19" s="153">
        <f t="shared" si="20"/>
        <v>3604.9346351304321</v>
      </c>
      <c r="AA19" s="153">
        <f t="shared" si="21"/>
        <v>1280.9293486493129</v>
      </c>
      <c r="AB19" s="178">
        <f t="shared" si="22"/>
        <v>916.7976521999708</v>
      </c>
      <c r="AC19" s="176">
        <f>A15a!E18</f>
        <v>2470.5467630892767</v>
      </c>
      <c r="AD19" s="140">
        <f t="shared" si="23"/>
        <v>63.130095171388952</v>
      </c>
      <c r="AE19" s="146">
        <f t="shared" si="24"/>
        <v>26.67725127180687</v>
      </c>
      <c r="AF19" s="146">
        <f t="shared" si="25"/>
        <v>3.1162148616952252</v>
      </c>
      <c r="AG19" s="146">
        <f t="shared" si="26"/>
        <v>7.0764386951089566</v>
      </c>
      <c r="AH19" s="152">
        <f t="shared" si="27"/>
        <v>1559.6585227919295</v>
      </c>
      <c r="AI19" s="153">
        <f t="shared" si="28"/>
        <v>659.07396777681754</v>
      </c>
      <c r="AJ19" s="153">
        <f t="shared" si="29"/>
        <v>76.987545396518371</v>
      </c>
      <c r="AK19" s="153">
        <f t="shared" si="30"/>
        <v>174.82672712401137</v>
      </c>
      <c r="AL19" s="170">
        <f>A15a!F18</f>
        <v>2353</v>
      </c>
      <c r="AM19" s="171">
        <f t="shared" si="31"/>
        <v>58.258811380965625</v>
      </c>
      <c r="AN19" s="172">
        <f t="shared" si="32"/>
        <v>32.284094296872745</v>
      </c>
      <c r="AO19" s="172">
        <f t="shared" si="33"/>
        <v>4.8494419677810043</v>
      </c>
      <c r="AP19" s="172">
        <f t="shared" si="34"/>
        <v>4.6076523543806225</v>
      </c>
      <c r="AQ19" s="152">
        <f t="shared" si="35"/>
        <v>1370.8298317941212</v>
      </c>
      <c r="AR19" s="153">
        <f t="shared" si="36"/>
        <v>759.64473880541573</v>
      </c>
      <c r="AS19" s="153">
        <f t="shared" si="37"/>
        <v>114.10736950188702</v>
      </c>
      <c r="AT19" s="178">
        <f t="shared" si="38"/>
        <v>108.41805989857605</v>
      </c>
      <c r="AU19" s="170">
        <f>A15a!G18</f>
        <v>24181.75</v>
      </c>
      <c r="AV19" s="171">
        <f t="shared" si="39"/>
        <v>68.215409317383305</v>
      </c>
      <c r="AW19" s="172">
        <f t="shared" si="40"/>
        <v>20.713654974634672</v>
      </c>
      <c r="AX19" s="172">
        <f t="shared" si="41"/>
        <v>1.0709357079820367</v>
      </c>
      <c r="AY19" s="172">
        <f t="shared" si="42"/>
        <v>10</v>
      </c>
      <c r="AZ19" s="152">
        <f t="shared" si="43"/>
        <v>16495.679742606339</v>
      </c>
      <c r="BA19" s="153">
        <f t="shared" si="44"/>
        <v>5008.9242618287199</v>
      </c>
      <c r="BB19" s="153">
        <f t="shared" si="45"/>
        <v>258.97099556494618</v>
      </c>
      <c r="BC19" s="178">
        <f t="shared" si="46"/>
        <v>2418.1750000000002</v>
      </c>
      <c r="BD19" s="170">
        <f>A15a!H18</f>
        <v>30846</v>
      </c>
      <c r="BE19" s="171">
        <f t="shared" si="47"/>
        <v>15.811928050695268</v>
      </c>
      <c r="BF19" s="172">
        <f t="shared" si="48"/>
        <v>60</v>
      </c>
      <c r="BG19" s="172">
        <f t="shared" si="49"/>
        <v>15.648378236249673</v>
      </c>
      <c r="BH19" s="172">
        <f t="shared" si="50"/>
        <v>8.5396937130550583</v>
      </c>
      <c r="BI19" s="152">
        <f t="shared" si="51"/>
        <v>4877.3473265174625</v>
      </c>
      <c r="BJ19" s="153">
        <f t="shared" si="52"/>
        <v>18507.599999999999</v>
      </c>
      <c r="BK19" s="153">
        <f t="shared" si="53"/>
        <v>4826.8987507535749</v>
      </c>
      <c r="BL19" s="178">
        <f t="shared" si="54"/>
        <v>2634.1539227289632</v>
      </c>
      <c r="BM19" s="170">
        <f>A15a!I18</f>
        <v>27752</v>
      </c>
      <c r="BN19" s="171">
        <f t="shared" si="55"/>
        <v>92.345495449054155</v>
      </c>
      <c r="BO19" s="172">
        <f t="shared" si="56"/>
        <v>5.8878093887442038</v>
      </c>
      <c r="BP19" s="172"/>
      <c r="BQ19" s="172">
        <f t="shared" si="56"/>
        <v>1.7666951622016402</v>
      </c>
      <c r="BR19" s="152">
        <f t="shared" si="57"/>
        <v>25627.721897021507</v>
      </c>
      <c r="BS19" s="153">
        <f t="shared" si="58"/>
        <v>1633.9848615642914</v>
      </c>
      <c r="BT19" s="153"/>
      <c r="BU19" s="178">
        <f t="shared" si="59"/>
        <v>490.2932414141992</v>
      </c>
      <c r="BV19" s="170">
        <f>A15a!J18</f>
        <v>6425.6</v>
      </c>
      <c r="BW19" s="171">
        <f t="shared" si="60"/>
        <v>59.169160926936812</v>
      </c>
      <c r="BX19" s="172">
        <f t="shared" si="61"/>
        <v>26.564649384029575</v>
      </c>
      <c r="BY19" s="172"/>
      <c r="BZ19" s="172">
        <f t="shared" si="62"/>
        <v>14.266189689033606</v>
      </c>
      <c r="CA19" s="152">
        <f t="shared" si="63"/>
        <v>3801.9736045212521</v>
      </c>
      <c r="CB19" s="153">
        <f t="shared" si="64"/>
        <v>1706.9381108202047</v>
      </c>
      <c r="CC19" s="153"/>
      <c r="CD19" s="178">
        <f t="shared" si="65"/>
        <v>916.68828465854347</v>
      </c>
      <c r="CE19" s="170">
        <f>A15a!K18</f>
        <v>1938</v>
      </c>
      <c r="CF19" s="171">
        <f t="shared" si="66"/>
        <v>30.331032289723787</v>
      </c>
      <c r="CG19" s="172">
        <f t="shared" si="67"/>
        <v>37.974244912521868</v>
      </c>
      <c r="CH19" s="172">
        <f t="shared" si="68"/>
        <v>25.694853354452619</v>
      </c>
      <c r="CI19" s="172">
        <f t="shared" si="69"/>
        <v>5.9998694433017246</v>
      </c>
      <c r="CJ19" s="152">
        <f t="shared" si="70"/>
        <v>587.81540577484702</v>
      </c>
      <c r="CK19" s="153">
        <f t="shared" si="71"/>
        <v>735.9408664046739</v>
      </c>
      <c r="CL19" s="153">
        <f t="shared" si="72"/>
        <v>497.96625800929178</v>
      </c>
      <c r="CM19" s="178">
        <f t="shared" si="73"/>
        <v>116.27746981118742</v>
      </c>
      <c r="CN19" s="170">
        <f>A15a!L18</f>
        <v>16186.6</v>
      </c>
      <c r="CO19" s="171">
        <f t="shared" si="74"/>
        <v>93.09982258296013</v>
      </c>
      <c r="CP19" s="172">
        <f t="shared" si="75"/>
        <v>3.2789949868872941</v>
      </c>
      <c r="CQ19" s="172">
        <f t="shared" si="76"/>
        <v>0.34218744326527162</v>
      </c>
      <c r="CR19" s="172">
        <f t="shared" si="77"/>
        <v>3.2789949868872941</v>
      </c>
      <c r="CS19" s="152">
        <f t="shared" si="78"/>
        <v>15069.695882213426</v>
      </c>
      <c r="CT19" s="153">
        <f t="shared" si="79"/>
        <v>530.75780254749873</v>
      </c>
      <c r="CU19" s="153">
        <f t="shared" si="80"/>
        <v>55.388512691576459</v>
      </c>
      <c r="CV19" s="178">
        <f t="shared" si="81"/>
        <v>530.75780254749873</v>
      </c>
      <c r="CW19" s="170">
        <f>A15a!M18</f>
        <v>4159.5</v>
      </c>
      <c r="CX19" s="171">
        <f t="shared" si="82"/>
        <v>43.245915635840049</v>
      </c>
      <c r="CY19" s="172">
        <f t="shared" si="83"/>
        <v>41.981960927714439</v>
      </c>
      <c r="CZ19" s="172">
        <f t="shared" si="84"/>
        <v>6.2324297233904504</v>
      </c>
      <c r="DA19" s="172">
        <f t="shared" si="85"/>
        <v>8.5396937130550583</v>
      </c>
      <c r="DB19" s="152">
        <f t="shared" si="86"/>
        <v>1798.8138608727668</v>
      </c>
      <c r="DC19" s="153">
        <f t="shared" si="87"/>
        <v>1746.2396647882822</v>
      </c>
      <c r="DD19" s="153">
        <f t="shared" si="88"/>
        <v>259.23791434442575</v>
      </c>
      <c r="DE19" s="178">
        <f t="shared" si="89"/>
        <v>355.2085599945251</v>
      </c>
      <c r="DF19" s="170">
        <f>A15a!N18</f>
        <v>25942.271583660389</v>
      </c>
      <c r="DG19" s="171">
        <f t="shared" si="90"/>
        <v>59.751567141550716</v>
      </c>
      <c r="DH19" s="172">
        <f t="shared" si="91"/>
        <v>29.990795797663505</v>
      </c>
      <c r="DI19" s="172">
        <f t="shared" si="92"/>
        <v>4.8494419677810043</v>
      </c>
      <c r="DJ19" s="172">
        <f t="shared" si="93"/>
        <v>5.4081950930047702</v>
      </c>
      <c r="DK19" s="152">
        <f t="shared" si="94"/>
        <v>15500.913823354269</v>
      </c>
      <c r="DL19" s="153">
        <f t="shared" si="95"/>
        <v>7780.2936959308736</v>
      </c>
      <c r="DM19" s="153">
        <f t="shared" si="96"/>
        <v>1258.0554055737528</v>
      </c>
      <c r="DN19" s="178">
        <f t="shared" si="97"/>
        <v>1403.0086588014922</v>
      </c>
      <c r="DO19" s="176">
        <f>A15a!O18</f>
        <v>96615</v>
      </c>
      <c r="DP19" s="140">
        <f t="shared" si="98"/>
        <v>21.482997333749822</v>
      </c>
      <c r="DQ19" s="146">
        <f t="shared" si="99"/>
        <v>57.469061502903891</v>
      </c>
      <c r="DR19" s="146">
        <f t="shared" si="100"/>
        <v>3.9685537372361708</v>
      </c>
      <c r="DS19" s="146">
        <f t="shared" si="101"/>
        <v>17.079387426110117</v>
      </c>
      <c r="DT19" s="152">
        <f t="shared" si="102"/>
        <v>20755.79787400239</v>
      </c>
      <c r="DU19" s="153">
        <f t="shared" si="103"/>
        <v>55523.733771030595</v>
      </c>
      <c r="DV19" s="153">
        <f t="shared" si="104"/>
        <v>3834.2181932307262</v>
      </c>
      <c r="DW19" s="154">
        <f t="shared" si="105"/>
        <v>16501.250161736287</v>
      </c>
    </row>
    <row r="20" spans="1:127" hidden="1">
      <c r="A20" s="145">
        <v>1976</v>
      </c>
      <c r="B20" s="170">
        <f>A15a!B19</f>
        <v>6492.4000000000005</v>
      </c>
      <c r="C20" s="171">
        <f t="shared" si="0"/>
        <v>55.805414111328119</v>
      </c>
      <c r="D20" s="172">
        <f t="shared" si="106"/>
        <v>23.174285888671875</v>
      </c>
      <c r="E20" s="172">
        <f t="shared" si="1"/>
        <v>16.105100000000004</v>
      </c>
      <c r="F20" s="172">
        <f t="shared" si="2"/>
        <v>4.9152000000000013</v>
      </c>
      <c r="G20" s="152">
        <f t="shared" si="3"/>
        <v>3623.1107057638669</v>
      </c>
      <c r="H20" s="153">
        <f t="shared" si="4"/>
        <v>1504.5673370361328</v>
      </c>
      <c r="I20" s="153">
        <f t="shared" si="5"/>
        <v>1045.6075124000004</v>
      </c>
      <c r="J20" s="153">
        <f t="shared" si="6"/>
        <v>319.11444480000011</v>
      </c>
      <c r="K20" s="170">
        <f>A15a!C19</f>
        <v>4417.8810308279881</v>
      </c>
      <c r="L20" s="140">
        <f t="shared" si="7"/>
        <v>78.2717035091611</v>
      </c>
      <c r="M20" s="146">
        <f t="shared" si="8"/>
        <v>12.056327160493815</v>
      </c>
      <c r="N20" s="146">
        <f t="shared" si="9"/>
        <v>5.6388431777598873</v>
      </c>
      <c r="O20" s="146">
        <f t="shared" si="10"/>
        <v>4.0331261525852034</v>
      </c>
      <c r="P20" s="152">
        <f t="shared" si="11"/>
        <v>3457.9507418371527</v>
      </c>
      <c r="Q20" s="153">
        <f t="shared" si="12"/>
        <v>532.63419063801882</v>
      </c>
      <c r="R20" s="153">
        <f t="shared" si="13"/>
        <v>249.1173831083922</v>
      </c>
      <c r="S20" s="153">
        <f t="shared" si="14"/>
        <v>178.17871524442435</v>
      </c>
      <c r="T20" s="170">
        <f>A15a!D19</f>
        <v>10636.6</v>
      </c>
      <c r="U20" s="171">
        <f t="shared" si="15"/>
        <v>43.685749238219252</v>
      </c>
      <c r="V20" s="172">
        <f t="shared" si="16"/>
        <v>34.356924616948596</v>
      </c>
      <c r="W20" s="172">
        <f t="shared" si="17"/>
        <v>12.865301384592206</v>
      </c>
      <c r="X20" s="172">
        <f t="shared" si="18"/>
        <v>9.0920247602399513</v>
      </c>
      <c r="Y20" s="152">
        <f t="shared" si="19"/>
        <v>4646.6784034724287</v>
      </c>
      <c r="Z20" s="153">
        <f t="shared" si="20"/>
        <v>3654.4086438063546</v>
      </c>
      <c r="AA20" s="153">
        <f t="shared" si="21"/>
        <v>1368.4306470735346</v>
      </c>
      <c r="AB20" s="178">
        <f t="shared" si="22"/>
        <v>967.08230564768269</v>
      </c>
      <c r="AC20" s="176">
        <f>A15a!E19</f>
        <v>2483.1910324075166</v>
      </c>
      <c r="AD20" s="140">
        <f t="shared" si="23"/>
        <v>62.10662850708205</v>
      </c>
      <c r="AE20" s="146">
        <f t="shared" si="24"/>
        <v>27.320538214602838</v>
      </c>
      <c r="AF20" s="146">
        <f t="shared" si="25"/>
        <v>3.23865056226572</v>
      </c>
      <c r="AG20" s="146">
        <f t="shared" si="26"/>
        <v>7.334182716049396</v>
      </c>
      <c r="AH20" s="152">
        <f t="shared" si="27"/>
        <v>1542.2262296185118</v>
      </c>
      <c r="AI20" s="153">
        <f t="shared" si="28"/>
        <v>678.4211549504862</v>
      </c>
      <c r="AJ20" s="153">
        <f t="shared" si="29"/>
        <v>80.421880333197976</v>
      </c>
      <c r="AK20" s="153">
        <f t="shared" si="30"/>
        <v>182.12176750532063</v>
      </c>
      <c r="AL20" s="170">
        <f>A15a!F19</f>
        <v>2380</v>
      </c>
      <c r="AM20" s="171">
        <f t="shared" si="31"/>
        <v>57.350079451750361</v>
      </c>
      <c r="AN20" s="172">
        <f t="shared" si="32"/>
        <v>32.833029068292326</v>
      </c>
      <c r="AO20" s="172">
        <f t="shared" si="33"/>
        <v>4.9943606157597955</v>
      </c>
      <c r="AP20" s="172">
        <f t="shared" si="34"/>
        <v>4.8225308641975264</v>
      </c>
      <c r="AQ20" s="152">
        <f t="shared" si="35"/>
        <v>1364.9318909516587</v>
      </c>
      <c r="AR20" s="153">
        <f t="shared" si="36"/>
        <v>781.42609182535739</v>
      </c>
      <c r="AS20" s="153">
        <f t="shared" si="37"/>
        <v>118.86578265508314</v>
      </c>
      <c r="AT20" s="178">
        <f t="shared" si="38"/>
        <v>114.77623456790111</v>
      </c>
      <c r="AU20" s="170">
        <f>A15a!G19</f>
        <v>24431.02</v>
      </c>
      <c r="AV20" s="171">
        <f t="shared" si="39"/>
        <v>67.416622964902501</v>
      </c>
      <c r="AW20" s="172">
        <f t="shared" si="40"/>
        <v>21.398191849912312</v>
      </c>
      <c r="AX20" s="172">
        <f t="shared" si="41"/>
        <v>1.1851851851851836</v>
      </c>
      <c r="AY20" s="172">
        <f t="shared" si="42"/>
        <v>10</v>
      </c>
      <c r="AZ20" s="152">
        <f t="shared" si="43"/>
        <v>16470.568639879923</v>
      </c>
      <c r="BA20" s="153">
        <f t="shared" si="44"/>
        <v>5227.7965304904474</v>
      </c>
      <c r="BB20" s="153">
        <f t="shared" si="45"/>
        <v>289.55282962962923</v>
      </c>
      <c r="BC20" s="178">
        <f t="shared" si="46"/>
        <v>2443.1020000000003</v>
      </c>
      <c r="BD20" s="170">
        <f>A15a!H19</f>
        <v>30721</v>
      </c>
      <c r="BE20" s="171">
        <f t="shared" si="47"/>
        <v>16.04612098291657</v>
      </c>
      <c r="BF20" s="172">
        <f t="shared" si="48"/>
        <v>60</v>
      </c>
      <c r="BG20" s="172">
        <f t="shared" si="49"/>
        <v>15.241579027587258</v>
      </c>
      <c r="BH20" s="172">
        <f t="shared" si="50"/>
        <v>8.7122999894961737</v>
      </c>
      <c r="BI20" s="152">
        <f t="shared" si="51"/>
        <v>4929.5288271617992</v>
      </c>
      <c r="BJ20" s="153">
        <f t="shared" si="52"/>
        <v>18432.599999999999</v>
      </c>
      <c r="BK20" s="153">
        <f t="shared" si="53"/>
        <v>4682.3654930650819</v>
      </c>
      <c r="BL20" s="178">
        <f t="shared" si="54"/>
        <v>2676.5056797731195</v>
      </c>
      <c r="BM20" s="170">
        <f>A15a!I19</f>
        <v>27913.5</v>
      </c>
      <c r="BN20" s="171">
        <f t="shared" si="55"/>
        <v>91.739053858024675</v>
      </c>
      <c r="BO20" s="172">
        <f t="shared" si="56"/>
        <v>6.3625086419753236</v>
      </c>
      <c r="BP20" s="172"/>
      <c r="BQ20" s="172">
        <f t="shared" si="56"/>
        <v>1.898437499999998</v>
      </c>
      <c r="BR20" s="152">
        <f t="shared" si="57"/>
        <v>25607.580798659717</v>
      </c>
      <c r="BS20" s="153">
        <f t="shared" si="58"/>
        <v>1775.998849777782</v>
      </c>
      <c r="BT20" s="153"/>
      <c r="BU20" s="178">
        <f t="shared" si="59"/>
        <v>529.92035156249938</v>
      </c>
      <c r="BV20" s="170">
        <f>A15a!J19</f>
        <v>6527.7000000000007</v>
      </c>
      <c r="BW20" s="171">
        <f t="shared" si="60"/>
        <v>58.318154283876609</v>
      </c>
      <c r="BX20" s="172">
        <f t="shared" si="61"/>
        <v>27.087483203124965</v>
      </c>
      <c r="BY20" s="172"/>
      <c r="BZ20" s="172">
        <f t="shared" si="62"/>
        <v>14.594362512998428</v>
      </c>
      <c r="CA20" s="152">
        <f t="shared" si="63"/>
        <v>3806.834157188614</v>
      </c>
      <c r="CB20" s="153">
        <f t="shared" si="64"/>
        <v>1768.1896410503884</v>
      </c>
      <c r="CC20" s="153"/>
      <c r="CD20" s="178">
        <f t="shared" si="65"/>
        <v>952.67620176099854</v>
      </c>
      <c r="CE20" s="170">
        <f>A15a!K19</f>
        <v>1948</v>
      </c>
      <c r="CF20" s="171">
        <f t="shared" si="66"/>
        <v>30.88661451159485</v>
      </c>
      <c r="CG20" s="172">
        <f t="shared" si="67"/>
        <v>38.198291475197834</v>
      </c>
      <c r="CH20" s="172">
        <f t="shared" si="68"/>
        <v>24.54996243425995</v>
      </c>
      <c r="CI20" s="172">
        <f t="shared" si="69"/>
        <v>6.3651315789473646</v>
      </c>
      <c r="CJ20" s="152">
        <f t="shared" si="70"/>
        <v>601.67125068586768</v>
      </c>
      <c r="CK20" s="153">
        <f t="shared" si="71"/>
        <v>744.10271793685388</v>
      </c>
      <c r="CL20" s="153">
        <f t="shared" si="72"/>
        <v>478.23326821938383</v>
      </c>
      <c r="CM20" s="178">
        <f t="shared" si="73"/>
        <v>123.99276315789466</v>
      </c>
      <c r="CN20" s="170">
        <f>A15a!L19</f>
        <v>16696.900000000001</v>
      </c>
      <c r="CO20" s="171">
        <f t="shared" si="74"/>
        <v>92.608644067084498</v>
      </c>
      <c r="CP20" s="172">
        <f t="shared" si="75"/>
        <v>3.501277966457756</v>
      </c>
      <c r="CQ20" s="172">
        <f t="shared" si="76"/>
        <v>0.38880000000000031</v>
      </c>
      <c r="CR20" s="172">
        <f t="shared" si="77"/>
        <v>3.501277966457756</v>
      </c>
      <c r="CS20" s="152">
        <f t="shared" si="78"/>
        <v>15462.772691237033</v>
      </c>
      <c r="CT20" s="153">
        <f t="shared" si="79"/>
        <v>584.60488078148512</v>
      </c>
      <c r="CU20" s="153">
        <f t="shared" si="80"/>
        <v>64.917547200000058</v>
      </c>
      <c r="CV20" s="178">
        <f t="shared" si="81"/>
        <v>584.60488078148512</v>
      </c>
      <c r="CW20" s="170">
        <f>A15a!M19</f>
        <v>4156</v>
      </c>
      <c r="CX20" s="171">
        <f t="shared" si="82"/>
        <v>42.602111909836012</v>
      </c>
      <c r="CY20" s="172">
        <f t="shared" si="83"/>
        <v>42.208286976136378</v>
      </c>
      <c r="CZ20" s="172">
        <f t="shared" si="84"/>
        <v>6.47730112453144</v>
      </c>
      <c r="DA20" s="172">
        <f t="shared" si="85"/>
        <v>8.7122999894961737</v>
      </c>
      <c r="DB20" s="152">
        <f t="shared" si="86"/>
        <v>1770.5437709727846</v>
      </c>
      <c r="DC20" s="153">
        <f t="shared" si="87"/>
        <v>1754.1764067282277</v>
      </c>
      <c r="DD20" s="153">
        <f t="shared" si="88"/>
        <v>269.19663473552663</v>
      </c>
      <c r="DE20" s="178">
        <f t="shared" si="89"/>
        <v>362.08318756346097</v>
      </c>
      <c r="DF20" s="170">
        <f>A15a!N19</f>
        <v>26117.095789381954</v>
      </c>
      <c r="DG20" s="171">
        <f t="shared" si="90"/>
        <v>58.497292866544548</v>
      </c>
      <c r="DH20" s="172">
        <f t="shared" si="91"/>
        <v>30.869503339935772</v>
      </c>
      <c r="DI20" s="172">
        <f t="shared" si="92"/>
        <v>4.9943606157597955</v>
      </c>
      <c r="DJ20" s="172">
        <f t="shared" si="93"/>
        <v>5.6388431777598873</v>
      </c>
      <c r="DK20" s="152">
        <f t="shared" si="94"/>
        <v>15277.794012150736</v>
      </c>
      <c r="DL20" s="153">
        <f t="shared" si="95"/>
        <v>8062.2177569974874</v>
      </c>
      <c r="DM20" s="153">
        <f t="shared" si="96"/>
        <v>1304.3819460851521</v>
      </c>
      <c r="DN20" s="178">
        <f t="shared" si="97"/>
        <v>1472.702074148579</v>
      </c>
      <c r="DO20" s="176">
        <f>A15a!O19</f>
        <v>98344</v>
      </c>
      <c r="DP20" s="140">
        <f t="shared" si="98"/>
        <v>21.276086922849842</v>
      </c>
      <c r="DQ20" s="146">
        <f t="shared" si="99"/>
        <v>57.19604161378281</v>
      </c>
      <c r="DR20" s="146">
        <f t="shared" si="100"/>
        <v>4.1032714843749991</v>
      </c>
      <c r="DS20" s="146">
        <f t="shared" si="101"/>
        <v>17.424599978992347</v>
      </c>
      <c r="DT20" s="152">
        <f t="shared" si="102"/>
        <v>20923.75492340745</v>
      </c>
      <c r="DU20" s="153">
        <f t="shared" si="103"/>
        <v>56248.875164658566</v>
      </c>
      <c r="DV20" s="153">
        <f t="shared" si="104"/>
        <v>4035.3213085937487</v>
      </c>
      <c r="DW20" s="154">
        <f t="shared" si="105"/>
        <v>17136.048603340234</v>
      </c>
    </row>
    <row r="21" spans="1:127" hidden="1">
      <c r="A21" s="145">
        <v>1977</v>
      </c>
      <c r="B21" s="170">
        <f>A15a!B20</f>
        <v>6597.7000000000007</v>
      </c>
      <c r="C21" s="171">
        <f t="shared" si="0"/>
        <v>55.5256908560279</v>
      </c>
      <c r="D21" s="172">
        <f t="shared" si="106"/>
        <v>23.551227150263095</v>
      </c>
      <c r="E21" s="172">
        <f t="shared" si="1"/>
        <v>15.725890759645953</v>
      </c>
      <c r="F21" s="172">
        <f t="shared" si="2"/>
        <v>5.1971912340630624</v>
      </c>
      <c r="G21" s="152">
        <f t="shared" si="3"/>
        <v>3663.4185056081533</v>
      </c>
      <c r="H21" s="153">
        <f t="shared" si="4"/>
        <v>1553.8393136929083</v>
      </c>
      <c r="I21" s="153">
        <f t="shared" si="5"/>
        <v>1037.5470946491612</v>
      </c>
      <c r="J21" s="153">
        <f t="shared" si="6"/>
        <v>342.89508604977868</v>
      </c>
      <c r="K21" s="170">
        <f>A15a!C20</f>
        <v>4475.0133574043439</v>
      </c>
      <c r="L21" s="140">
        <f t="shared" si="7"/>
        <v>77.261476492430035</v>
      </c>
      <c r="M21" s="146">
        <f t="shared" si="8"/>
        <v>12.618575658180273</v>
      </c>
      <c r="N21" s="146">
        <f t="shared" si="9"/>
        <v>5.879327915610232</v>
      </c>
      <c r="O21" s="146">
        <f t="shared" si="10"/>
        <v>4.2406199337794597</v>
      </c>
      <c r="P21" s="152">
        <f t="shared" si="11"/>
        <v>3457.4613931640611</v>
      </c>
      <c r="Q21" s="153">
        <f t="shared" si="12"/>
        <v>564.68294621774032</v>
      </c>
      <c r="R21" s="153">
        <f t="shared" si="13"/>
        <v>263.10070954916029</v>
      </c>
      <c r="S21" s="153">
        <f t="shared" si="14"/>
        <v>189.76830847338206</v>
      </c>
      <c r="T21" s="170">
        <f>A15a!D20</f>
        <v>10884.8</v>
      </c>
      <c r="U21" s="171">
        <f t="shared" si="15"/>
        <v>43.108368475812334</v>
      </c>
      <c r="V21" s="172">
        <f t="shared" si="16"/>
        <v>34.066966841123971</v>
      </c>
      <c r="W21" s="172">
        <f t="shared" si="17"/>
        <v>13.443645471873538</v>
      </c>
      <c r="X21" s="172">
        <f t="shared" si="18"/>
        <v>9.3810192111901571</v>
      </c>
      <c r="Y21" s="152">
        <f t="shared" si="19"/>
        <v>4692.2596918552208</v>
      </c>
      <c r="Z21" s="153">
        <f t="shared" si="20"/>
        <v>3708.1212067226616</v>
      </c>
      <c r="AA21" s="153">
        <f t="shared" si="21"/>
        <v>1463.3139223224907</v>
      </c>
      <c r="AB21" s="178">
        <f t="shared" si="22"/>
        <v>1021.1051790996261</v>
      </c>
      <c r="AC21" s="176">
        <f>A15a!E20</f>
        <v>2495.9000151523474</v>
      </c>
      <c r="AD21" s="140">
        <f t="shared" si="23"/>
        <v>61.053451567548336</v>
      </c>
      <c r="AE21" s="146">
        <f t="shared" si="24"/>
        <v>27.979337178729473</v>
      </c>
      <c r="AF21" s="146">
        <f t="shared" si="25"/>
        <v>3.3658967465286111</v>
      </c>
      <c r="AG21" s="146">
        <f t="shared" si="26"/>
        <v>7.6013145071935773</v>
      </c>
      <c r="AH21" s="152">
        <f t="shared" si="27"/>
        <v>1523.83310692547</v>
      </c>
      <c r="AI21" s="153">
        <f t="shared" si="28"/>
        <v>698.33628088343528</v>
      </c>
      <c r="AJ21" s="153">
        <f t="shared" si="29"/>
        <v>84.009417406619974</v>
      </c>
      <c r="AK21" s="153">
        <f t="shared" si="30"/>
        <v>189.72120993682208</v>
      </c>
      <c r="AL21" s="170">
        <f>A15a!F20</f>
        <v>2400</v>
      </c>
      <c r="AM21" s="171">
        <f t="shared" si="31"/>
        <v>56.417662267114046</v>
      </c>
      <c r="AN21" s="172">
        <f t="shared" si="32"/>
        <v>33.391297519030971</v>
      </c>
      <c r="AO21" s="172">
        <f t="shared" si="33"/>
        <v>5.1436099505828734</v>
      </c>
      <c r="AP21" s="172">
        <f t="shared" si="34"/>
        <v>5.0474302632721093</v>
      </c>
      <c r="AQ21" s="152">
        <f t="shared" si="35"/>
        <v>1354.0238944107371</v>
      </c>
      <c r="AR21" s="153">
        <f t="shared" si="36"/>
        <v>801.3911404567433</v>
      </c>
      <c r="AS21" s="153">
        <f t="shared" si="37"/>
        <v>123.44663881398895</v>
      </c>
      <c r="AT21" s="178">
        <f t="shared" si="38"/>
        <v>121.13832631853062</v>
      </c>
      <c r="AU21" s="170">
        <f>A15a!G20</f>
        <v>24671</v>
      </c>
      <c r="AV21" s="171">
        <f t="shared" si="39"/>
        <v>66.583025948408093</v>
      </c>
      <c r="AW21" s="172">
        <f t="shared" si="40"/>
        <v>22.105351035650791</v>
      </c>
      <c r="AX21" s="172">
        <f t="shared" si="41"/>
        <v>1.3116230159411202</v>
      </c>
      <c r="AY21" s="172">
        <f t="shared" si="42"/>
        <v>10</v>
      </c>
      <c r="AZ21" s="152">
        <f t="shared" si="43"/>
        <v>16426.698331731761</v>
      </c>
      <c r="BA21" s="153">
        <f t="shared" si="44"/>
        <v>5453.6111540054062</v>
      </c>
      <c r="BB21" s="153">
        <f t="shared" si="45"/>
        <v>323.59051426283372</v>
      </c>
      <c r="BC21" s="178">
        <f t="shared" si="46"/>
        <v>2467.1</v>
      </c>
      <c r="BD21" s="170">
        <f>A15a!H20</f>
        <v>30670</v>
      </c>
      <c r="BE21" s="171">
        <f t="shared" si="47"/>
        <v>16.266249901532074</v>
      </c>
      <c r="BF21" s="172">
        <f t="shared" si="48"/>
        <v>60</v>
      </c>
      <c r="BG21" s="172">
        <f t="shared" si="49"/>
        <v>14.845355074307221</v>
      </c>
      <c r="BH21" s="172">
        <f t="shared" si="50"/>
        <v>8.8883950241607046</v>
      </c>
      <c r="BI21" s="152">
        <f t="shared" si="51"/>
        <v>4988.8588447998873</v>
      </c>
      <c r="BJ21" s="153">
        <f t="shared" si="52"/>
        <v>18402</v>
      </c>
      <c r="BK21" s="153">
        <f t="shared" si="53"/>
        <v>4553.0704012900251</v>
      </c>
      <c r="BL21" s="178">
        <f t="shared" si="54"/>
        <v>2726.0707539100881</v>
      </c>
      <c r="BM21" s="170">
        <f>A15a!I20</f>
        <v>27940</v>
      </c>
      <c r="BN21" s="171">
        <f t="shared" si="55"/>
        <v>91.084516056211257</v>
      </c>
      <c r="BO21" s="172">
        <f t="shared" si="56"/>
        <v>6.8754800888424956</v>
      </c>
      <c r="BP21" s="172"/>
      <c r="BQ21" s="172">
        <f t="shared" si="56"/>
        <v>2.0400038549462534</v>
      </c>
      <c r="BR21" s="152">
        <f t="shared" si="57"/>
        <v>25449.013786105425</v>
      </c>
      <c r="BS21" s="153">
        <f t="shared" si="58"/>
        <v>1921.0091368225933</v>
      </c>
      <c r="BT21" s="153"/>
      <c r="BU21" s="178">
        <f t="shared" si="59"/>
        <v>569.97707707198322</v>
      </c>
      <c r="BV21" s="170">
        <f>A15a!J20</f>
        <v>6619.0000000000009</v>
      </c>
      <c r="BW21" s="171">
        <f t="shared" si="60"/>
        <v>57.449308318358128</v>
      </c>
      <c r="BX21" s="172">
        <f t="shared" si="61"/>
        <v>27.620607208943248</v>
      </c>
      <c r="BY21" s="172"/>
      <c r="BZ21" s="172">
        <f t="shared" si="62"/>
        <v>14.930084472698619</v>
      </c>
      <c r="CA21" s="152">
        <f t="shared" si="63"/>
        <v>3802.569717592125</v>
      </c>
      <c r="CB21" s="153">
        <f t="shared" si="64"/>
        <v>1828.2079911599537</v>
      </c>
      <c r="CC21" s="153"/>
      <c r="CD21" s="178">
        <f t="shared" si="65"/>
        <v>988.2222912479217</v>
      </c>
      <c r="CE21" s="170">
        <f>A15a!K20</f>
        <v>1958</v>
      </c>
      <c r="CF21" s="171">
        <f t="shared" si="66"/>
        <v>31.367625169712724</v>
      </c>
      <c r="CG21" s="172">
        <f t="shared" si="67"/>
        <v>38.423659903848026</v>
      </c>
      <c r="CH21" s="172">
        <f t="shared" si="68"/>
        <v>23.456084656701641</v>
      </c>
      <c r="CI21" s="172">
        <f t="shared" si="69"/>
        <v>6.7526302697376099</v>
      </c>
      <c r="CJ21" s="152">
        <f t="shared" si="70"/>
        <v>614.17810082297513</v>
      </c>
      <c r="CK21" s="153">
        <f t="shared" si="71"/>
        <v>752.33526091734439</v>
      </c>
      <c r="CL21" s="153">
        <f t="shared" si="72"/>
        <v>459.27013757821811</v>
      </c>
      <c r="CM21" s="178">
        <f t="shared" si="73"/>
        <v>132.21650068146241</v>
      </c>
      <c r="CN21" s="170">
        <f>A15a!L20</f>
        <v>16786.7</v>
      </c>
      <c r="CO21" s="171">
        <f t="shared" si="74"/>
        <v>92.080978904173108</v>
      </c>
      <c r="CP21" s="172">
        <f t="shared" si="75"/>
        <v>3.7386295030721635</v>
      </c>
      <c r="CQ21" s="172">
        <f t="shared" si="76"/>
        <v>0.44176208968256409</v>
      </c>
      <c r="CR21" s="172">
        <f t="shared" si="77"/>
        <v>3.7386295030721635</v>
      </c>
      <c r="CS21" s="152">
        <f t="shared" si="78"/>
        <v>15457.357685706827</v>
      </c>
      <c r="CT21" s="153">
        <f t="shared" si="79"/>
        <v>627.59251879221495</v>
      </c>
      <c r="CU21" s="153">
        <f t="shared" si="80"/>
        <v>74.157276708742998</v>
      </c>
      <c r="CV21" s="178">
        <f t="shared" si="81"/>
        <v>627.59251879221495</v>
      </c>
      <c r="CW21" s="170">
        <f>A15a!M20</f>
        <v>4184</v>
      </c>
      <c r="CX21" s="171">
        <f t="shared" si="82"/>
        <v>41.943978327504212</v>
      </c>
      <c r="CY21" s="172">
        <f t="shared" si="83"/>
        <v>42.435833155277855</v>
      </c>
      <c r="CZ21" s="172">
        <f t="shared" si="84"/>
        <v>6.7317934930572223</v>
      </c>
      <c r="DA21" s="172">
        <f t="shared" si="85"/>
        <v>8.8883950241607046</v>
      </c>
      <c r="DB21" s="152">
        <f t="shared" si="86"/>
        <v>1754.9360532227761</v>
      </c>
      <c r="DC21" s="153">
        <f t="shared" si="87"/>
        <v>1775.5152592168254</v>
      </c>
      <c r="DD21" s="153">
        <f t="shared" si="88"/>
        <v>281.65823974951417</v>
      </c>
      <c r="DE21" s="178">
        <f t="shared" si="89"/>
        <v>371.89044781088387</v>
      </c>
      <c r="DF21" s="170">
        <f>A15a!N20</f>
        <v>26293.098130287541</v>
      </c>
      <c r="DG21" s="171">
        <f t="shared" si="90"/>
        <v>57.203105787888745</v>
      </c>
      <c r="DH21" s="172">
        <f t="shared" si="91"/>
        <v>31.773956345918151</v>
      </c>
      <c r="DI21" s="172">
        <f t="shared" si="92"/>
        <v>5.1436099505828734</v>
      </c>
      <c r="DJ21" s="172">
        <f t="shared" si="93"/>
        <v>5.879327915610232</v>
      </c>
      <c r="DK21" s="152">
        <f t="shared" si="94"/>
        <v>15040.468738381778</v>
      </c>
      <c r="DL21" s="153">
        <f t="shared" si="95"/>
        <v>8354.3575219069844</v>
      </c>
      <c r="DM21" s="153">
        <f t="shared" si="96"/>
        <v>1352.4144117459894</v>
      </c>
      <c r="DN21" s="178">
        <f t="shared" si="97"/>
        <v>1545.8574582527874</v>
      </c>
      <c r="DO21" s="176">
        <f>A15a!O20</f>
        <v>100171</v>
      </c>
      <c r="DP21" s="140">
        <f t="shared" si="98"/>
        <v>21.056328782100167</v>
      </c>
      <c r="DQ21" s="146">
        <f t="shared" si="99"/>
        <v>56.924318767938693</v>
      </c>
      <c r="DR21" s="146">
        <f t="shared" si="100"/>
        <v>4.242562401639729</v>
      </c>
      <c r="DS21" s="146">
        <f t="shared" si="101"/>
        <v>17.776790048321409</v>
      </c>
      <c r="DT21" s="152">
        <f t="shared" si="102"/>
        <v>21092.335104317557</v>
      </c>
      <c r="DU21" s="153">
        <f t="shared" si="103"/>
        <v>57021.659353031871</v>
      </c>
      <c r="DV21" s="153">
        <f t="shared" si="104"/>
        <v>4249.8171833465331</v>
      </c>
      <c r="DW21" s="154">
        <f t="shared" si="105"/>
        <v>17807.188359304037</v>
      </c>
    </row>
    <row r="22" spans="1:127" hidden="1">
      <c r="A22" s="145">
        <v>1978</v>
      </c>
      <c r="B22" s="170">
        <f>A15a!B21</f>
        <v>6747.8</v>
      </c>
      <c r="C22" s="171">
        <f t="shared" si="0"/>
        <v>55.214729443883797</v>
      </c>
      <c r="D22" s="172">
        <f t="shared" si="106"/>
        <v>23.934299548553525</v>
      </c>
      <c r="E22" s="172">
        <f t="shared" si="1"/>
        <v>15.355610346059192</v>
      </c>
      <c r="F22" s="172">
        <f t="shared" si="2"/>
        <v>5.4953606615034847</v>
      </c>
      <c r="G22" s="152">
        <f t="shared" si="3"/>
        <v>3725.7795134143907</v>
      </c>
      <c r="H22" s="153">
        <f t="shared" si="4"/>
        <v>1615.0386649372949</v>
      </c>
      <c r="I22" s="153">
        <f t="shared" si="5"/>
        <v>1036.1658749313822</v>
      </c>
      <c r="J22" s="153">
        <f t="shared" si="6"/>
        <v>370.81594671693216</v>
      </c>
      <c r="K22" s="170">
        <f>A15a!C21</f>
        <v>4532.8845229664603</v>
      </c>
      <c r="L22" s="140">
        <f t="shared" si="7"/>
        <v>76.204097761295628</v>
      </c>
      <c r="M22" s="146">
        <f t="shared" si="8"/>
        <v>13.20704469292934</v>
      </c>
      <c r="N22" s="146">
        <f t="shared" si="9"/>
        <v>6.1300688190101082</v>
      </c>
      <c r="O22" s="146">
        <f t="shared" si="10"/>
        <v>4.4587887267649275</v>
      </c>
      <c r="P22" s="152">
        <f t="shared" si="11"/>
        <v>3454.2437532880008</v>
      </c>
      <c r="Q22" s="153">
        <f t="shared" si="12"/>
        <v>598.6600848270574</v>
      </c>
      <c r="R22" s="153">
        <f t="shared" si="13"/>
        <v>277.86894074410208</v>
      </c>
      <c r="S22" s="153">
        <f t="shared" si="14"/>
        <v>202.11174410730069</v>
      </c>
      <c r="T22" s="170">
        <f>A15a!D21</f>
        <v>11114.4</v>
      </c>
      <c r="U22" s="171">
        <f t="shared" si="15"/>
        <v>42.493356003671394</v>
      </c>
      <c r="V22" s="172">
        <f t="shared" si="16"/>
        <v>33.779456185136134</v>
      </c>
      <c r="W22" s="172">
        <f t="shared" si="17"/>
        <v>14.047988319175669</v>
      </c>
      <c r="X22" s="172">
        <f t="shared" si="18"/>
        <v>9.6791994920168101</v>
      </c>
      <c r="Y22" s="152">
        <f t="shared" si="19"/>
        <v>4722.8815596720533</v>
      </c>
      <c r="Z22" s="153">
        <f t="shared" si="20"/>
        <v>3754.3838782407706</v>
      </c>
      <c r="AA22" s="153">
        <f t="shared" si="21"/>
        <v>1561.3496137464606</v>
      </c>
      <c r="AB22" s="178">
        <f t="shared" si="22"/>
        <v>1075.7849483407163</v>
      </c>
      <c r="AC22" s="176">
        <f>A15a!E21</f>
        <v>2508.6740425273738</v>
      </c>
      <c r="AD22" s="140">
        <f t="shared" si="23"/>
        <v>59.969659368125463</v>
      </c>
      <c r="AE22" s="146">
        <f t="shared" si="24"/>
        <v>28.654022216246211</v>
      </c>
      <c r="AF22" s="146">
        <f t="shared" si="25"/>
        <v>3.498142417799492</v>
      </c>
      <c r="AG22" s="146">
        <f t="shared" si="26"/>
        <v>7.8781759978288468</v>
      </c>
      <c r="AH22" s="152">
        <f t="shared" si="27"/>
        <v>1504.4432779602491</v>
      </c>
      <c r="AI22" s="153">
        <f t="shared" si="28"/>
        <v>718.83601747899559</v>
      </c>
      <c r="AJ22" s="153">
        <f t="shared" si="29"/>
        <v>87.756990805975335</v>
      </c>
      <c r="AK22" s="153">
        <f t="shared" si="30"/>
        <v>197.63775628215419</v>
      </c>
      <c r="AL22" s="170">
        <f>A15a!F21</f>
        <v>2424</v>
      </c>
      <c r="AM22" s="171">
        <f t="shared" si="31"/>
        <v>55.460804382143699</v>
      </c>
      <c r="AN22" s="172">
        <f t="shared" si="32"/>
        <v>33.959058352042412</v>
      </c>
      <c r="AO22" s="172">
        <f t="shared" si="33"/>
        <v>5.2973193886421583</v>
      </c>
      <c r="AP22" s="172">
        <f t="shared" si="34"/>
        <v>5.2828178771717367</v>
      </c>
      <c r="AQ22" s="152">
        <f t="shared" si="35"/>
        <v>1344.3698982231633</v>
      </c>
      <c r="AR22" s="153">
        <f t="shared" si="36"/>
        <v>823.16757445350811</v>
      </c>
      <c r="AS22" s="153">
        <f t="shared" si="37"/>
        <v>128.40702198068593</v>
      </c>
      <c r="AT22" s="178">
        <f t="shared" si="38"/>
        <v>128.0555053426429</v>
      </c>
      <c r="AU22" s="170">
        <f>A15a!G21</f>
        <v>24979.16</v>
      </c>
      <c r="AV22" s="171">
        <f t="shared" si="39"/>
        <v>65.712570377559899</v>
      </c>
      <c r="AW22" s="172">
        <f t="shared" si="40"/>
        <v>22.835880145235258</v>
      </c>
      <c r="AX22" s="172">
        <f t="shared" si="41"/>
        <v>1.4515494772048445</v>
      </c>
      <c r="AY22" s="172">
        <f t="shared" si="42"/>
        <v>10</v>
      </c>
      <c r="AZ22" s="152">
        <f t="shared" si="43"/>
        <v>16414.448094723291</v>
      </c>
      <c r="BA22" s="153">
        <f t="shared" si="44"/>
        <v>5704.2110388865476</v>
      </c>
      <c r="BB22" s="153">
        <f t="shared" si="45"/>
        <v>362.58486639016161</v>
      </c>
      <c r="BC22" s="178">
        <f t="shared" si="46"/>
        <v>2497.9160000000002</v>
      </c>
      <c r="BD22" s="170">
        <f>A15a!H21</f>
        <v>30652</v>
      </c>
      <c r="BE22" s="171">
        <f t="shared" si="47"/>
        <v>16.472519207969313</v>
      </c>
      <c r="BF22" s="172">
        <f t="shared" si="48"/>
        <v>60</v>
      </c>
      <c r="BG22" s="172">
        <f t="shared" si="49"/>
        <v>14.459431459389023</v>
      </c>
      <c r="BH22" s="172">
        <f t="shared" si="50"/>
        <v>9.0680493326416656</v>
      </c>
      <c r="BI22" s="152">
        <f t="shared" si="51"/>
        <v>5049.1565876267532</v>
      </c>
      <c r="BJ22" s="153">
        <f t="shared" si="52"/>
        <v>18391.2</v>
      </c>
      <c r="BK22" s="153">
        <f t="shared" si="53"/>
        <v>4432.1049309319233</v>
      </c>
      <c r="BL22" s="178">
        <f t="shared" si="54"/>
        <v>2779.5384814413237</v>
      </c>
      <c r="BM22" s="170">
        <f>A15a!I21</f>
        <v>28068</v>
      </c>
      <c r="BN22" s="171">
        <f t="shared" si="55"/>
        <v>90.37806380667611</v>
      </c>
      <c r="BO22" s="172">
        <f t="shared" si="56"/>
        <v>7.4298093899945306</v>
      </c>
      <c r="BP22" s="172"/>
      <c r="BQ22" s="172">
        <f t="shared" si="56"/>
        <v>2.1921268033293582</v>
      </c>
      <c r="BR22" s="152">
        <f t="shared" si="57"/>
        <v>25367.314949257849</v>
      </c>
      <c r="BS22" s="153">
        <f t="shared" si="58"/>
        <v>2085.3988995836648</v>
      </c>
      <c r="BT22" s="153"/>
      <c r="BU22" s="178">
        <f t="shared" si="59"/>
        <v>615.28615115848424</v>
      </c>
      <c r="BV22" s="170">
        <f>A15a!J21</f>
        <v>6710.2</v>
      </c>
      <c r="BW22" s="171">
        <f t="shared" si="60"/>
        <v>56.562246846599578</v>
      </c>
      <c r="BX22" s="172">
        <f t="shared" si="61"/>
        <v>28.16422392844218</v>
      </c>
      <c r="BY22" s="172"/>
      <c r="BZ22" s="172">
        <f t="shared" si="62"/>
        <v>15.273529224958235</v>
      </c>
      <c r="CA22" s="152">
        <f t="shared" si="63"/>
        <v>3795.4398879005248</v>
      </c>
      <c r="CB22" s="153">
        <f t="shared" si="64"/>
        <v>1889.8757540463273</v>
      </c>
      <c r="CC22" s="153"/>
      <c r="CD22" s="178">
        <f t="shared" si="65"/>
        <v>1024.8843580531475</v>
      </c>
      <c r="CE22" s="170">
        <f>A15a!K21</f>
        <v>1976</v>
      </c>
      <c r="CF22" s="171">
        <f t="shared" si="66"/>
        <v>31.774975743589863</v>
      </c>
      <c r="CG22" s="172">
        <f t="shared" si="67"/>
        <v>38.650357997430099</v>
      </c>
      <c r="CH22" s="172">
        <f t="shared" si="68"/>
        <v>22.410947018581023</v>
      </c>
      <c r="CI22" s="172">
        <f t="shared" si="69"/>
        <v>7.1637192403990193</v>
      </c>
      <c r="CJ22" s="152">
        <f t="shared" si="70"/>
        <v>627.87352069333565</v>
      </c>
      <c r="CK22" s="153">
        <f t="shared" si="71"/>
        <v>763.73107402921869</v>
      </c>
      <c r="CL22" s="153">
        <f t="shared" si="72"/>
        <v>442.84031308716106</v>
      </c>
      <c r="CM22" s="178">
        <f t="shared" si="73"/>
        <v>141.55509219028463</v>
      </c>
      <c r="CN22" s="170">
        <f>A15a!L21</f>
        <v>16923.099999999999</v>
      </c>
      <c r="CO22" s="171">
        <f t="shared" si="74"/>
        <v>91.513919170739086</v>
      </c>
      <c r="CP22" s="172">
        <f t="shared" si="75"/>
        <v>3.9920710937962176</v>
      </c>
      <c r="CQ22" s="172">
        <f t="shared" si="76"/>
        <v>0.50193864166848157</v>
      </c>
      <c r="CR22" s="172">
        <f t="shared" si="77"/>
        <v>3.9920710937962176</v>
      </c>
      <c r="CS22" s="152">
        <f t="shared" si="78"/>
        <v>15486.992055183344</v>
      </c>
      <c r="CT22" s="153">
        <f t="shared" si="79"/>
        <v>675.58218327422753</v>
      </c>
      <c r="CU22" s="153">
        <f t="shared" si="80"/>
        <v>84.943578268198792</v>
      </c>
      <c r="CV22" s="178">
        <f t="shared" si="81"/>
        <v>675.58218327422753</v>
      </c>
      <c r="CW22" s="170">
        <f>A15a!M21</f>
        <v>4195</v>
      </c>
      <c r="CX22" s="171">
        <f t="shared" si="82"/>
        <v>41.271059788858075</v>
      </c>
      <c r="CY22" s="172">
        <f t="shared" si="83"/>
        <v>42.664606042901276</v>
      </c>
      <c r="CZ22" s="172">
        <f t="shared" si="84"/>
        <v>6.996284835598984</v>
      </c>
      <c r="DA22" s="172">
        <f t="shared" si="85"/>
        <v>9.0680493326416656</v>
      </c>
      <c r="DB22" s="152">
        <f t="shared" si="86"/>
        <v>1731.3209581425963</v>
      </c>
      <c r="DC22" s="153">
        <f t="shared" si="87"/>
        <v>1789.7802234997084</v>
      </c>
      <c r="DD22" s="153">
        <f t="shared" si="88"/>
        <v>293.4941488533774</v>
      </c>
      <c r="DE22" s="178">
        <f t="shared" si="89"/>
        <v>380.40466950431784</v>
      </c>
      <c r="DF22" s="170">
        <f>A15a!N21</f>
        <v>26470.28654579553</v>
      </c>
      <c r="DG22" s="171">
        <f t="shared" si="90"/>
        <v>55.867702654201132</v>
      </c>
      <c r="DH22" s="172">
        <f t="shared" si="91"/>
        <v>32.704909138146597</v>
      </c>
      <c r="DI22" s="172">
        <f t="shared" si="92"/>
        <v>5.2973193886421583</v>
      </c>
      <c r="DJ22" s="172">
        <f t="shared" si="93"/>
        <v>6.1300688190101082</v>
      </c>
      <c r="DK22" s="152">
        <f t="shared" si="94"/>
        <v>14788.340979120054</v>
      </c>
      <c r="DL22" s="153">
        <f t="shared" si="95"/>
        <v>8657.083163409472</v>
      </c>
      <c r="DM22" s="153">
        <f t="shared" si="96"/>
        <v>1402.2156214195631</v>
      </c>
      <c r="DN22" s="178">
        <f t="shared" si="97"/>
        <v>1622.6467818464398</v>
      </c>
      <c r="DO22" s="176">
        <f>A15a!O21</f>
        <v>102044</v>
      </c>
      <c r="DP22" s="140">
        <f t="shared" si="98"/>
        <v>20.823432799973556</v>
      </c>
      <c r="DQ22" s="146">
        <f t="shared" si="99"/>
        <v>56.653886803471515</v>
      </c>
      <c r="DR22" s="146">
        <f t="shared" si="100"/>
        <v>4.3865817312715976</v>
      </c>
      <c r="DS22" s="146">
        <f t="shared" si="101"/>
        <v>18.136098665283331</v>
      </c>
      <c r="DT22" s="152">
        <f t="shared" si="102"/>
        <v>21249.063766405015</v>
      </c>
      <c r="DU22" s="153">
        <f t="shared" si="103"/>
        <v>57811.892249734476</v>
      </c>
      <c r="DV22" s="153">
        <f t="shared" si="104"/>
        <v>4476.2434618587895</v>
      </c>
      <c r="DW22" s="154">
        <f t="shared" si="105"/>
        <v>18506.800522001722</v>
      </c>
    </row>
    <row r="23" spans="1:127" hidden="1">
      <c r="A23" s="145">
        <v>1979</v>
      </c>
      <c r="B23" s="170">
        <f>A15a!B22</f>
        <v>6838.84</v>
      </c>
      <c r="C23" s="171">
        <f t="shared" si="0"/>
        <v>54.871712222874606</v>
      </c>
      <c r="D23" s="172">
        <f t="shared" si="106"/>
        <v>24.323602809524516</v>
      </c>
      <c r="E23" s="172">
        <f t="shared" si="1"/>
        <v>14.994048521885365</v>
      </c>
      <c r="F23" s="172">
        <f t="shared" si="2"/>
        <v>5.810636445715514</v>
      </c>
      <c r="G23" s="152">
        <f t="shared" si="3"/>
        <v>3752.588604182838</v>
      </c>
      <c r="H23" s="153">
        <f t="shared" si="4"/>
        <v>1663.4522783788864</v>
      </c>
      <c r="I23" s="153">
        <f t="shared" si="5"/>
        <v>1025.4189879341052</v>
      </c>
      <c r="J23" s="153">
        <f t="shared" si="6"/>
        <v>397.38012950417084</v>
      </c>
      <c r="K23" s="170">
        <f>A15a!C22</f>
        <v>4591.5040822284473</v>
      </c>
      <c r="L23" s="140">
        <f t="shared" si="7"/>
        <v>75.097357912175809</v>
      </c>
      <c r="M23" s="146">
        <f t="shared" si="8"/>
        <v>13.822957063141869</v>
      </c>
      <c r="N23" s="146">
        <f t="shared" si="9"/>
        <v>6.3915032917329091</v>
      </c>
      <c r="O23" s="146">
        <f t="shared" si="10"/>
        <v>4.6881817329494107</v>
      </c>
      <c r="P23" s="152">
        <f t="shared" si="11"/>
        <v>3448.09825418326</v>
      </c>
      <c r="Q23" s="153">
        <f t="shared" si="12"/>
        <v>634.68163783884438</v>
      </c>
      <c r="R23" s="153">
        <f t="shared" si="13"/>
        <v>293.46613455568212</v>
      </c>
      <c r="S23" s="153">
        <f t="shared" si="14"/>
        <v>215.25805565066054</v>
      </c>
      <c r="T23" s="170">
        <f>A15a!D22</f>
        <v>11347.3</v>
      </c>
      <c r="U23" s="171">
        <f t="shared" si="15"/>
        <v>41.839271755490699</v>
      </c>
      <c r="V23" s="172">
        <f t="shared" si="16"/>
        <v>33.494371996338408</v>
      </c>
      <c r="W23" s="172">
        <f t="shared" si="17"/>
        <v>14.679498669358575</v>
      </c>
      <c r="X23" s="172">
        <f t="shared" si="18"/>
        <v>9.9868575788123302</v>
      </c>
      <c r="Y23" s="152">
        <f t="shared" si="19"/>
        <v>4747.6276839107959</v>
      </c>
      <c r="Z23" s="153">
        <f t="shared" si="20"/>
        <v>3800.7068735405082</v>
      </c>
      <c r="AA23" s="153">
        <f t="shared" si="21"/>
        <v>1665.7267525081254</v>
      </c>
      <c r="AB23" s="178">
        <f t="shared" si="22"/>
        <v>1133.2386900405716</v>
      </c>
      <c r="AC23" s="176">
        <f>A15a!E22</f>
        <v>2521.5134474313027</v>
      </c>
      <c r="AD23" s="140">
        <f t="shared" si="23"/>
        <v>58.854318024421779</v>
      </c>
      <c r="AE23" s="146">
        <f t="shared" si="24"/>
        <v>29.344976398987555</v>
      </c>
      <c r="AF23" s="146">
        <f t="shared" si="25"/>
        <v>3.6355840053110962</v>
      </c>
      <c r="AG23" s="146">
        <f t="shared" si="26"/>
        <v>8.1651215712795615</v>
      </c>
      <c r="AH23" s="152">
        <f t="shared" si="27"/>
        <v>1484.0195433797801</v>
      </c>
      <c r="AI23" s="153">
        <f t="shared" si="28"/>
        <v>739.9375260460132</v>
      </c>
      <c r="AJ23" s="153">
        <f t="shared" si="29"/>
        <v>91.671739586580856</v>
      </c>
      <c r="AK23" s="153">
        <f t="shared" si="30"/>
        <v>205.88463841892823</v>
      </c>
      <c r="AL23" s="170">
        <f>A15a!F22</f>
        <v>2446</v>
      </c>
      <c r="AM23" s="171">
        <f t="shared" si="31"/>
        <v>54.478721992242036</v>
      </c>
      <c r="AN23" s="172">
        <f t="shared" si="32"/>
        <v>34.536472968747589</v>
      </c>
      <c r="AO23" s="172">
        <f t="shared" si="33"/>
        <v>5.455622213753629</v>
      </c>
      <c r="AP23" s="172">
        <f t="shared" si="34"/>
        <v>5.5291828252567479</v>
      </c>
      <c r="AQ23" s="152">
        <f t="shared" si="35"/>
        <v>1332.5495399302401</v>
      </c>
      <c r="AR23" s="153">
        <f t="shared" si="36"/>
        <v>844.76212881556592</v>
      </c>
      <c r="AS23" s="153">
        <f t="shared" si="37"/>
        <v>133.44451934841376</v>
      </c>
      <c r="AT23" s="178">
        <f t="shared" si="38"/>
        <v>135.24381190578006</v>
      </c>
      <c r="AU23" s="170">
        <f>A15a!G22</f>
        <v>25154.32</v>
      </c>
      <c r="AV23" s="171">
        <f t="shared" si="39"/>
        <v>64.803044939137465</v>
      </c>
      <c r="AW23" s="172">
        <f t="shared" si="40"/>
        <v>23.590551498889479</v>
      </c>
      <c r="AX23" s="172">
        <f t="shared" si="41"/>
        <v>1.6064035619730557</v>
      </c>
      <c r="AY23" s="172">
        <f t="shared" si="42"/>
        <v>10</v>
      </c>
      <c r="AZ23" s="152">
        <f t="shared" si="43"/>
        <v>16300.765293734445</v>
      </c>
      <c r="BA23" s="153">
        <f t="shared" si="44"/>
        <v>5934.0428137954559</v>
      </c>
      <c r="BB23" s="153">
        <f t="shared" si="45"/>
        <v>404.07989247010073</v>
      </c>
      <c r="BC23" s="178">
        <f t="shared" si="46"/>
        <v>2515.4320000000002</v>
      </c>
      <c r="BD23" s="170">
        <f>A15a!H22</f>
        <v>30716</v>
      </c>
      <c r="BE23" s="171">
        <f t="shared" si="47"/>
        <v>16.665124731565648</v>
      </c>
      <c r="BF23" s="172">
        <f t="shared" si="48"/>
        <v>60</v>
      </c>
      <c r="BG23" s="172">
        <f t="shared" si="49"/>
        <v>14.083540412624705</v>
      </c>
      <c r="BH23" s="172">
        <f t="shared" si="50"/>
        <v>9.2513348558096471</v>
      </c>
      <c r="BI23" s="152">
        <f t="shared" si="51"/>
        <v>5118.8597125477045</v>
      </c>
      <c r="BJ23" s="153">
        <f t="shared" si="52"/>
        <v>18429.599999999999</v>
      </c>
      <c r="BK23" s="153">
        <f t="shared" si="53"/>
        <v>4325.9002731418041</v>
      </c>
      <c r="BL23" s="178">
        <f t="shared" si="54"/>
        <v>2841.6400143104916</v>
      </c>
      <c r="BM23" s="170">
        <f>A15a!I22</f>
        <v>28173</v>
      </c>
      <c r="BN23" s="171">
        <f t="shared" si="55"/>
        <v>89.61557546574663</v>
      </c>
      <c r="BO23" s="172">
        <f t="shared" si="56"/>
        <v>8.0288309846511829</v>
      </c>
      <c r="BP23" s="172"/>
      <c r="BQ23" s="172">
        <f t="shared" si="56"/>
        <v>2.3555935496021876</v>
      </c>
      <c r="BR23" s="152">
        <f t="shared" si="57"/>
        <v>25247.3960759648</v>
      </c>
      <c r="BS23" s="153">
        <f t="shared" si="58"/>
        <v>2261.9625533057779</v>
      </c>
      <c r="BT23" s="153"/>
      <c r="BU23" s="178">
        <f t="shared" si="59"/>
        <v>663.64137072942435</v>
      </c>
      <c r="BV23" s="170">
        <f>A15a!J22</f>
        <v>6804.2000000000007</v>
      </c>
      <c r="BW23" s="171">
        <f t="shared" si="60"/>
        <v>55.656585704050897</v>
      </c>
      <c r="BX23" s="172">
        <f t="shared" si="61"/>
        <v>28.718539874626579</v>
      </c>
      <c r="BY23" s="172"/>
      <c r="BZ23" s="172">
        <f t="shared" si="62"/>
        <v>15.624874421322529</v>
      </c>
      <c r="CA23" s="152">
        <f t="shared" si="63"/>
        <v>3786.9854044750314</v>
      </c>
      <c r="CB23" s="153">
        <f t="shared" si="64"/>
        <v>1954.0668901493418</v>
      </c>
      <c r="CC23" s="153"/>
      <c r="CD23" s="178">
        <f t="shared" si="65"/>
        <v>1063.1477053756278</v>
      </c>
      <c r="CE23" s="170">
        <f>A15a!K22</f>
        <v>1987</v>
      </c>
      <c r="CF23" s="171">
        <f t="shared" si="66"/>
        <v>32.109393975525386</v>
      </c>
      <c r="CG23" s="172">
        <f t="shared" si="67"/>
        <v>38.878393600915246</v>
      </c>
      <c r="CH23" s="172">
        <f t="shared" si="68"/>
        <v>21.412377795377182</v>
      </c>
      <c r="CI23" s="172">
        <f t="shared" si="69"/>
        <v>7.5998346281821858</v>
      </c>
      <c r="CJ23" s="152">
        <f t="shared" si="70"/>
        <v>638.01365829368945</v>
      </c>
      <c r="CK23" s="153">
        <f t="shared" si="71"/>
        <v>772.51368085018589</v>
      </c>
      <c r="CL23" s="153">
        <f t="shared" si="72"/>
        <v>425.46394679414459</v>
      </c>
      <c r="CM23" s="178">
        <f t="shared" si="73"/>
        <v>151.00871406198002</v>
      </c>
      <c r="CN23" s="170">
        <f>A15a!L22</f>
        <v>17075</v>
      </c>
      <c r="CO23" s="171">
        <f t="shared" si="74"/>
        <v>90.904300628650915</v>
      </c>
      <c r="CP23" s="172">
        <f t="shared" si="75"/>
        <v>4.262693482953483</v>
      </c>
      <c r="CQ23" s="172">
        <f t="shared" si="76"/>
        <v>0.57031240544211925</v>
      </c>
      <c r="CR23" s="172">
        <f t="shared" si="77"/>
        <v>4.262693482953483</v>
      </c>
      <c r="CS23" s="152">
        <f t="shared" si="78"/>
        <v>15521.909332342144</v>
      </c>
      <c r="CT23" s="153">
        <f t="shared" si="79"/>
        <v>727.85491221430721</v>
      </c>
      <c r="CU23" s="153">
        <f t="shared" si="80"/>
        <v>97.380843229241862</v>
      </c>
      <c r="CV23" s="178">
        <f t="shared" si="81"/>
        <v>727.85491221430721</v>
      </c>
      <c r="CW23" s="170">
        <f>A15a!M22</f>
        <v>4203</v>
      </c>
      <c r="CX23" s="171">
        <f t="shared" si="82"/>
        <v>40.582884881338202</v>
      </c>
      <c r="CY23" s="172">
        <f t="shared" si="83"/>
        <v>42.894612252229962</v>
      </c>
      <c r="CZ23" s="172">
        <f t="shared" si="84"/>
        <v>7.2711680106221923</v>
      </c>
      <c r="DA23" s="172">
        <f t="shared" si="85"/>
        <v>9.2513348558096471</v>
      </c>
      <c r="DB23" s="152">
        <f t="shared" si="86"/>
        <v>1705.6986515626445</v>
      </c>
      <c r="DC23" s="153">
        <f t="shared" si="87"/>
        <v>1802.8605529612253</v>
      </c>
      <c r="DD23" s="153">
        <f t="shared" si="88"/>
        <v>305.60719148645074</v>
      </c>
      <c r="DE23" s="178">
        <f t="shared" si="89"/>
        <v>388.83360398967949</v>
      </c>
      <c r="DF23" s="170">
        <f>A15a!N22</f>
        <v>26648.669028827804</v>
      </c>
      <c r="DG23" s="171">
        <f t="shared" si="90"/>
        <v>54.489736354278911</v>
      </c>
      <c r="DH23" s="172">
        <f t="shared" si="91"/>
        <v>33.663138140234551</v>
      </c>
      <c r="DI23" s="172">
        <f t="shared" si="92"/>
        <v>5.455622213753629</v>
      </c>
      <c r="DJ23" s="172">
        <f t="shared" si="93"/>
        <v>6.3915032917329091</v>
      </c>
      <c r="DK23" s="152">
        <f t="shared" si="94"/>
        <v>14520.78949573265</v>
      </c>
      <c r="DL23" s="153">
        <f t="shared" si="95"/>
        <v>8970.778267708205</v>
      </c>
      <c r="DM23" s="153">
        <f t="shared" si="96"/>
        <v>1453.8507072064133</v>
      </c>
      <c r="DN23" s="178">
        <f t="shared" si="97"/>
        <v>1703.2505581805374</v>
      </c>
      <c r="DO23" s="176">
        <f>A15a!O22</f>
        <v>104085</v>
      </c>
      <c r="DP23" s="140">
        <f t="shared" si="98"/>
        <v>20.577100715213188</v>
      </c>
      <c r="DQ23" s="146">
        <f t="shared" si="99"/>
        <v>56.384739587754751</v>
      </c>
      <c r="DR23" s="146">
        <f t="shared" si="100"/>
        <v>4.5354899854127666</v>
      </c>
      <c r="DS23" s="146">
        <f t="shared" si="101"/>
        <v>18.502669711619294</v>
      </c>
      <c r="DT23" s="152">
        <f t="shared" si="102"/>
        <v>21417.675279429648</v>
      </c>
      <c r="DU23" s="153">
        <f t="shared" si="103"/>
        <v>58688.056199914536</v>
      </c>
      <c r="DV23" s="153">
        <f t="shared" si="104"/>
        <v>4720.7647513168786</v>
      </c>
      <c r="DW23" s="154">
        <f t="shared" si="105"/>
        <v>19258.503769338942</v>
      </c>
    </row>
    <row r="24" spans="1:127">
      <c r="A24" s="145">
        <v>1980</v>
      </c>
      <c r="B24" s="170">
        <f>A15a!B23</f>
        <v>6960.5360000000001</v>
      </c>
      <c r="C24" s="171">
        <f t="shared" si="0"/>
        <v>54.495761718749989</v>
      </c>
      <c r="D24" s="172">
        <f t="shared" si="106"/>
        <v>24.71923828125</v>
      </c>
      <c r="E24" s="172">
        <f t="shared" si="1"/>
        <v>14.641000000000004</v>
      </c>
      <c r="F24" s="172">
        <f t="shared" si="2"/>
        <v>6.1440000000000019</v>
      </c>
      <c r="G24" s="152">
        <f t="shared" si="3"/>
        <v>3793.1971129078115</v>
      </c>
      <c r="H24" s="153">
        <f t="shared" si="4"/>
        <v>1720.5914794921875</v>
      </c>
      <c r="I24" s="153">
        <f t="shared" si="5"/>
        <v>1019.0920757600003</v>
      </c>
      <c r="J24" s="153">
        <f t="shared" si="6"/>
        <v>427.65533184000014</v>
      </c>
      <c r="K24" s="170">
        <f>A15a!C23</f>
        <v>4650.8817134666024</v>
      </c>
      <c r="L24" s="140">
        <f t="shared" si="7"/>
        <v>73.938943606794112</v>
      </c>
      <c r="M24" s="146">
        <f t="shared" si="8"/>
        <v>14.467592592592581</v>
      </c>
      <c r="N24" s="146">
        <f t="shared" si="9"/>
        <v>6.6640873918980468</v>
      </c>
      <c r="O24" s="146">
        <f t="shared" si="10"/>
        <v>4.9293764087152496</v>
      </c>
      <c r="P24" s="152">
        <f t="shared" si="11"/>
        <v>3438.8128073387711</v>
      </c>
      <c r="Q24" s="153">
        <f t="shared" si="12"/>
        <v>672.87061826773697</v>
      </c>
      <c r="R24" s="153">
        <f t="shared" si="13"/>
        <v>309.93882187921969</v>
      </c>
      <c r="S24" s="153">
        <f t="shared" si="14"/>
        <v>229.25946598087427</v>
      </c>
      <c r="T24" s="170">
        <f>A15a!D23</f>
        <v>11610.6</v>
      </c>
      <c r="U24" s="171">
        <f t="shared" si="15"/>
        <v>41.144613670638336</v>
      </c>
      <c r="V24" s="172">
        <f t="shared" si="16"/>
        <v>33.211693796383635</v>
      </c>
      <c r="W24" s="172">
        <f t="shared" si="17"/>
        <v>15.339397804706099</v>
      </c>
      <c r="X24" s="172">
        <f t="shared" si="18"/>
        <v>10.304294728271941</v>
      </c>
      <c r="Y24" s="152">
        <f t="shared" si="19"/>
        <v>4777.136514843135</v>
      </c>
      <c r="Z24" s="153">
        <f t="shared" si="20"/>
        <v>3856.0769199229185</v>
      </c>
      <c r="AA24" s="153">
        <f t="shared" si="21"/>
        <v>1780.9961215132064</v>
      </c>
      <c r="AB24" s="178">
        <f t="shared" si="22"/>
        <v>1196.390443720742</v>
      </c>
      <c r="AC24" s="176">
        <f>A15a!E23</f>
        <v>2534.4185644666172</v>
      </c>
      <c r="AD24" s="140">
        <f t="shared" si="23"/>
        <v>57.706463789441678</v>
      </c>
      <c r="AE24" s="146">
        <f t="shared" si="24"/>
        <v>30.052592036063121</v>
      </c>
      <c r="AF24" s="146">
        <f t="shared" si="25"/>
        <v>3.7784256559766738</v>
      </c>
      <c r="AG24" s="146">
        <f t="shared" si="26"/>
        <v>8.4625185185185305</v>
      </c>
      <c r="AH24" s="152">
        <f t="shared" si="27"/>
        <v>1462.5233311768161</v>
      </c>
      <c r="AI24" s="153">
        <f t="shared" si="28"/>
        <v>761.65847166539982</v>
      </c>
      <c r="AJ24" s="153">
        <f t="shared" si="29"/>
        <v>95.761121269642388</v>
      </c>
      <c r="AK24" s="153">
        <f t="shared" si="30"/>
        <v>214.47564035475898</v>
      </c>
      <c r="AL24" s="170">
        <f>A15a!F23</f>
        <v>2471</v>
      </c>
      <c r="AM24" s="171">
        <f t="shared" si="31"/>
        <v>53.470601755315826</v>
      </c>
      <c r="AN24" s="172">
        <f t="shared" si="32"/>
        <v>35.123705514917376</v>
      </c>
      <c r="AO24" s="172">
        <f t="shared" si="33"/>
        <v>5.6186556927297699</v>
      </c>
      <c r="AP24" s="172">
        <f t="shared" si="34"/>
        <v>5.7870370370370328</v>
      </c>
      <c r="AQ24" s="152">
        <f t="shared" si="35"/>
        <v>1321.258569373854</v>
      </c>
      <c r="AR24" s="153">
        <f t="shared" si="36"/>
        <v>867.90676327360836</v>
      </c>
      <c r="AS24" s="153">
        <f t="shared" si="37"/>
        <v>138.83698216735263</v>
      </c>
      <c r="AT24" s="178">
        <f t="shared" si="38"/>
        <v>142.99768518518508</v>
      </c>
      <c r="AU24" s="170">
        <f>A15a!G23</f>
        <v>25567.98</v>
      </c>
      <c r="AV24" s="171">
        <f t="shared" si="39"/>
        <v>63.852059282044323</v>
      </c>
      <c r="AW24" s="172">
        <f t="shared" si="40"/>
        <v>24.370162940177902</v>
      </c>
      <c r="AX24" s="172">
        <f t="shared" si="41"/>
        <v>1.7777777777777759</v>
      </c>
      <c r="AY24" s="172">
        <f t="shared" si="42"/>
        <v>10</v>
      </c>
      <c r="AZ24" s="152">
        <f t="shared" si="43"/>
        <v>16325.681746821236</v>
      </c>
      <c r="BA24" s="153">
        <f t="shared" si="44"/>
        <v>6230.9583865120985</v>
      </c>
      <c r="BB24" s="153">
        <f t="shared" si="45"/>
        <v>454.54186666666618</v>
      </c>
      <c r="BC24" s="178">
        <f t="shared" si="46"/>
        <v>2556.7979999999998</v>
      </c>
      <c r="BD24" s="170">
        <f>A15a!H23</f>
        <v>30950</v>
      </c>
      <c r="BE24" s="171">
        <f t="shared" si="47"/>
        <v>16.844253886550611</v>
      </c>
      <c r="BF24" s="172">
        <f t="shared" si="48"/>
        <v>60</v>
      </c>
      <c r="BG24" s="172">
        <f t="shared" si="49"/>
        <v>13.717421124828533</v>
      </c>
      <c r="BH24" s="172">
        <f t="shared" si="50"/>
        <v>9.4383249886208542</v>
      </c>
      <c r="BI24" s="152">
        <f t="shared" si="51"/>
        <v>5213.2965778874141</v>
      </c>
      <c r="BJ24" s="153">
        <f t="shared" si="52"/>
        <v>18570</v>
      </c>
      <c r="BK24" s="153">
        <f t="shared" si="53"/>
        <v>4245.5418381344316</v>
      </c>
      <c r="BL24" s="178">
        <f t="shared" si="54"/>
        <v>2921.1615839781543</v>
      </c>
      <c r="BM24" s="170">
        <f>A15a!I23</f>
        <v>28168</v>
      </c>
      <c r="BN24" s="171">
        <f t="shared" si="55"/>
        <v>88.792601851851842</v>
      </c>
      <c r="BO24" s="172">
        <f t="shared" si="56"/>
        <v>8.6761481481481635</v>
      </c>
      <c r="BP24" s="172"/>
      <c r="BQ24" s="172">
        <f t="shared" si="56"/>
        <v>2.5312499999999982</v>
      </c>
      <c r="BR24" s="152">
        <f t="shared" si="57"/>
        <v>25011.100089629628</v>
      </c>
      <c r="BS24" s="153">
        <f t="shared" si="58"/>
        <v>2443.8974103703745</v>
      </c>
      <c r="BT24" s="153"/>
      <c r="BU24" s="178">
        <f t="shared" si="59"/>
        <v>713.0024999999996</v>
      </c>
      <c r="BV24" s="170">
        <f>A15a!J23</f>
        <v>6906.2000000000016</v>
      </c>
      <c r="BW24" s="171">
        <f t="shared" si="60"/>
        <v>54.731932575049356</v>
      </c>
      <c r="BX24" s="172">
        <f t="shared" si="61"/>
        <v>29.283765624999972</v>
      </c>
      <c r="BY24" s="172"/>
      <c r="BZ24" s="172">
        <f t="shared" si="62"/>
        <v>15.984301799950668</v>
      </c>
      <c r="CA24" s="152">
        <f t="shared" si="63"/>
        <v>3779.8967274980596</v>
      </c>
      <c r="CB24" s="153">
        <f t="shared" si="64"/>
        <v>2022.3954215937486</v>
      </c>
      <c r="CC24" s="153"/>
      <c r="CD24" s="178">
        <f t="shared" si="65"/>
        <v>1103.9078509081933</v>
      </c>
      <c r="CE24" s="170">
        <f>A15a!K23</f>
        <v>1961</v>
      </c>
      <c r="CF24" s="171">
        <f t="shared" ref="CF24:CF47" si="107">CF25-(CF65-CF64)</f>
        <v>33.371423365890365</v>
      </c>
      <c r="CG24" s="172">
        <f t="shared" ref="CG24:CG47" si="108">CG25-(CG65-CG64)</f>
        <v>39.107774605559683</v>
      </c>
      <c r="CH24" s="172">
        <f t="shared" ref="CH24:CH47" si="109">CH25-(CH65-CH64)</f>
        <v>20.458302028549959</v>
      </c>
      <c r="CI24" s="172">
        <f t="shared" ref="CI24:CI47" si="110">CI25-(CI65-CI64)</f>
        <v>8.0624999999999964</v>
      </c>
      <c r="CJ24" s="152">
        <f t="shared" si="70"/>
        <v>654.41361220510998</v>
      </c>
      <c r="CK24" s="153">
        <f t="shared" si="71"/>
        <v>766.9034600150253</v>
      </c>
      <c r="CL24" s="153">
        <f t="shared" si="72"/>
        <v>401.18730277986469</v>
      </c>
      <c r="CM24" s="178">
        <f t="shared" si="73"/>
        <v>158.10562499999992</v>
      </c>
      <c r="CN24" s="170">
        <f>A15a!L23</f>
        <v>17258.099999999999</v>
      </c>
      <c r="CO24" s="171">
        <f t="shared" si="74"/>
        <v>90.24867728720983</v>
      </c>
      <c r="CP24" s="172">
        <f t="shared" si="75"/>
        <v>4.5516613563950834</v>
      </c>
      <c r="CQ24" s="172">
        <f t="shared" si="76"/>
        <v>0.64800000000000035</v>
      </c>
      <c r="CR24" s="172">
        <f t="shared" si="77"/>
        <v>4.5516613563950834</v>
      </c>
      <c r="CS24" s="152">
        <f t="shared" si="78"/>
        <v>15575.206974903958</v>
      </c>
      <c r="CT24" s="153">
        <f t="shared" si="79"/>
        <v>785.53026854801976</v>
      </c>
      <c r="CU24" s="153">
        <f t="shared" si="80"/>
        <v>111.83248800000005</v>
      </c>
      <c r="CV24" s="178">
        <f t="shared" si="81"/>
        <v>785.53026854801976</v>
      </c>
      <c r="CW24" s="170">
        <f>A15a!M23</f>
        <v>4212</v>
      </c>
      <c r="CX24" s="171">
        <f t="shared" si="82"/>
        <v>39.878965267286461</v>
      </c>
      <c r="CY24" s="172">
        <f t="shared" si="83"/>
        <v>43.125858432139339</v>
      </c>
      <c r="CZ24" s="172">
        <f t="shared" si="84"/>
        <v>7.5568513119533476</v>
      </c>
      <c r="DA24" s="172">
        <f t="shared" si="85"/>
        <v>9.4383249886208542</v>
      </c>
      <c r="DB24" s="152">
        <f t="shared" si="86"/>
        <v>1679.7020170581059</v>
      </c>
      <c r="DC24" s="153">
        <f t="shared" si="87"/>
        <v>1816.461157161709</v>
      </c>
      <c r="DD24" s="153">
        <f t="shared" si="88"/>
        <v>318.29457725947503</v>
      </c>
      <c r="DE24" s="178">
        <f t="shared" si="89"/>
        <v>397.54224852071036</v>
      </c>
      <c r="DF24" s="170">
        <f>A15a!N23</f>
        <v>26828.253626170314</v>
      </c>
      <c r="DG24" s="171">
        <f t="shared" si="90"/>
        <v>53.067814390954481</v>
      </c>
      <c r="DH24" s="172">
        <f t="shared" si="91"/>
        <v>34.649442524417708</v>
      </c>
      <c r="DI24" s="172">
        <f t="shared" si="92"/>
        <v>5.6186556927297699</v>
      </c>
      <c r="DJ24" s="172">
        <f t="shared" si="93"/>
        <v>6.6640873918980468</v>
      </c>
      <c r="DK24" s="152">
        <f t="shared" si="94"/>
        <v>14237.167838670577</v>
      </c>
      <c r="DL24" s="153">
        <f t="shared" si="95"/>
        <v>9295.8403205048926</v>
      </c>
      <c r="DM24" s="153">
        <f t="shared" si="96"/>
        <v>1507.3871996267992</v>
      </c>
      <c r="DN24" s="178">
        <f t="shared" si="97"/>
        <v>1787.8582673680464</v>
      </c>
      <c r="DO24" s="176">
        <f>A15a!O23</f>
        <v>106216</v>
      </c>
      <c r="DP24" s="140">
        <f t="shared" si="98"/>
        <v>20.317025880461959</v>
      </c>
      <c r="DQ24" s="146">
        <f t="shared" si="99"/>
        <v>56.116871017296333</v>
      </c>
      <c r="DR24" s="146">
        <f t="shared" si="100"/>
        <v>4.6894531249999991</v>
      </c>
      <c r="DS24" s="146">
        <f t="shared" si="101"/>
        <v>18.876649977241708</v>
      </c>
      <c r="DT24" s="152">
        <f t="shared" si="102"/>
        <v>21579.932209191476</v>
      </c>
      <c r="DU24" s="153">
        <f t="shared" si="103"/>
        <v>59605.095719731471</v>
      </c>
      <c r="DV24" s="153">
        <f t="shared" si="104"/>
        <v>4980.9495312499985</v>
      </c>
      <c r="DW24" s="154">
        <f t="shared" si="105"/>
        <v>20050.022539827052</v>
      </c>
    </row>
    <row r="25" spans="1:127">
      <c r="A25" s="145">
        <v>1981</v>
      </c>
      <c r="B25" s="170">
        <f>A15a!B24</f>
        <v>7113.893</v>
      </c>
      <c r="C25" s="171">
        <f t="shared" si="0"/>
        <v>54.085937670189679</v>
      </c>
      <c r="D25" s="172">
        <f t="shared" si="106"/>
        <v>25.121308960280636</v>
      </c>
      <c r="E25" s="172">
        <f t="shared" si="1"/>
        <v>14.296264326950865</v>
      </c>
      <c r="F25" s="172">
        <f t="shared" si="2"/>
        <v>6.496489042578828</v>
      </c>
      <c r="G25" s="152">
        <f t="shared" si="3"/>
        <v>3847.6157339039869</v>
      </c>
      <c r="H25" s="153">
        <f t="shared" si="4"/>
        <v>1787.1030396337769</v>
      </c>
      <c r="I25" s="153">
        <f t="shared" si="5"/>
        <v>1017.0209472164547</v>
      </c>
      <c r="J25" s="153">
        <f t="shared" si="6"/>
        <v>462.15327924578224</v>
      </c>
      <c r="K25" s="170">
        <f>A15a!C24</f>
        <v>4711.0272201173266</v>
      </c>
      <c r="L25" s="140">
        <f t="shared" si="7"/>
        <v>72.726432663580525</v>
      </c>
      <c r="M25" s="146">
        <f t="shared" si="8"/>
        <v>15.142290789816331</v>
      </c>
      <c r="N25" s="146">
        <f t="shared" si="9"/>
        <v>6.9482966275393636</v>
      </c>
      <c r="O25" s="146">
        <f t="shared" si="10"/>
        <v>5.1829799190637846</v>
      </c>
      <c r="P25" s="152">
        <f t="shared" si="11"/>
        <v>3426.1620390015769</v>
      </c>
      <c r="Q25" s="153">
        <f t="shared" si="12"/>
        <v>713.3574408575663</v>
      </c>
      <c r="R25" s="153">
        <f t="shared" si="13"/>
        <v>327.33614545787367</v>
      </c>
      <c r="S25" s="153">
        <f t="shared" si="14"/>
        <v>244.17159480030986</v>
      </c>
      <c r="T25" s="170">
        <f>A15a!D24</f>
        <v>11879.7</v>
      </c>
      <c r="U25" s="171">
        <f t="shared" si="15"/>
        <v>40.40781503879235</v>
      </c>
      <c r="V25" s="172">
        <f t="shared" si="16"/>
        <v>32.931401279753167</v>
      </c>
      <c r="W25" s="172">
        <f t="shared" si="17"/>
        <v>16.028961908772303</v>
      </c>
      <c r="X25" s="172">
        <f t="shared" si="18"/>
        <v>10.631821772682175</v>
      </c>
      <c r="Y25" s="152">
        <f t="shared" si="19"/>
        <v>4800.3272031634151</v>
      </c>
      <c r="Z25" s="153">
        <f t="shared" si="20"/>
        <v>3912.1516778308373</v>
      </c>
      <c r="AA25" s="153">
        <f t="shared" si="21"/>
        <v>1904.1925878764232</v>
      </c>
      <c r="AB25" s="178">
        <f t="shared" si="22"/>
        <v>1263.0285311293244</v>
      </c>
      <c r="AC25" s="176">
        <f>A15a!E24</f>
        <v>2547.3897299482983</v>
      </c>
      <c r="AD25" s="140">
        <f t="shared" si="23"/>
        <v>56.525102057480595</v>
      </c>
      <c r="AE25" s="146">
        <f t="shared" si="24"/>
        <v>30.777270896602417</v>
      </c>
      <c r="AF25" s="146">
        <f t="shared" si="25"/>
        <v>3.9268795376167138</v>
      </c>
      <c r="AG25" s="146">
        <f t="shared" si="26"/>
        <v>8.7707475083002784</v>
      </c>
      <c r="AH25" s="152">
        <f t="shared" si="27"/>
        <v>1439.9146446550551</v>
      </c>
      <c r="AI25" s="153">
        <f t="shared" si="28"/>
        <v>784.01703797841651</v>
      </c>
      <c r="AJ25" s="153">
        <f t="shared" si="29"/>
        <v>100.03292604868939</v>
      </c>
      <c r="AK25" s="153">
        <f t="shared" si="30"/>
        <v>223.42512126613758</v>
      </c>
      <c r="AL25" s="170">
        <f>A15a!F24</f>
        <v>2500</v>
      </c>
      <c r="AM25" s="171">
        <f t="shared" si="31"/>
        <v>52.435599562332264</v>
      </c>
      <c r="AN25" s="172">
        <f t="shared" si="32"/>
        <v>35.720922927335465</v>
      </c>
      <c r="AO25" s="172">
        <f t="shared" si="33"/>
        <v>5.7865611944057331</v>
      </c>
      <c r="AP25" s="172">
        <f t="shared" si="34"/>
        <v>6.0569163159265331</v>
      </c>
      <c r="AQ25" s="152">
        <f t="shared" si="35"/>
        <v>1310.8899890583066</v>
      </c>
      <c r="AR25" s="153">
        <f t="shared" si="36"/>
        <v>893.0230731833866</v>
      </c>
      <c r="AS25" s="153">
        <f t="shared" si="37"/>
        <v>144.66402986014333</v>
      </c>
      <c r="AT25" s="178">
        <f t="shared" si="38"/>
        <v>151.42290789816332</v>
      </c>
      <c r="AU25" s="170">
        <f>A15a!G24</f>
        <v>26056.97</v>
      </c>
      <c r="AV25" s="171">
        <f t="shared" si="39"/>
        <v>62.857026796597154</v>
      </c>
      <c r="AW25" s="172">
        <f t="shared" si="40"/>
        <v>25.175538679491169</v>
      </c>
      <c r="AX25" s="172">
        <f t="shared" si="41"/>
        <v>1.9674345239116811</v>
      </c>
      <c r="AY25" s="172">
        <f t="shared" si="42"/>
        <v>10</v>
      </c>
      <c r="AZ25" s="152">
        <f t="shared" si="43"/>
        <v>16378.636615281283</v>
      </c>
      <c r="BA25" s="153">
        <f t="shared" si="44"/>
        <v>6559.9825610534099</v>
      </c>
      <c r="BB25" s="153">
        <f t="shared" si="45"/>
        <v>512.65382366530957</v>
      </c>
      <c r="BC25" s="178">
        <f t="shared" si="46"/>
        <v>2605.6970000000001</v>
      </c>
      <c r="BD25" s="170">
        <f>A15a!H24</f>
        <v>31295</v>
      </c>
      <c r="BE25" s="171">
        <f t="shared" si="47"/>
        <v>17.010085823616073</v>
      </c>
      <c r="BF25" s="172">
        <f t="shared" si="48"/>
        <v>60</v>
      </c>
      <c r="BG25" s="172">
        <f t="shared" si="49"/>
        <v>13.360819566876499</v>
      </c>
      <c r="BH25" s="172">
        <f t="shared" si="50"/>
        <v>9.6290946095074279</v>
      </c>
      <c r="BI25" s="152">
        <f t="shared" si="51"/>
        <v>5323.3063585006503</v>
      </c>
      <c r="BJ25" s="153">
        <f t="shared" si="52"/>
        <v>18777</v>
      </c>
      <c r="BK25" s="153">
        <f t="shared" si="53"/>
        <v>4181.2684834540005</v>
      </c>
      <c r="BL25" s="178">
        <f t="shared" si="54"/>
        <v>3013.4251580453497</v>
      </c>
      <c r="BM25" s="170">
        <f>A15a!I24</f>
        <v>28216</v>
      </c>
      <c r="BN25" s="171">
        <f t="shared" si="55"/>
        <v>87.904340193468272</v>
      </c>
      <c r="BO25" s="172">
        <f t="shared" si="56"/>
        <v>9.3756546666033973</v>
      </c>
      <c r="BP25" s="172"/>
      <c r="BQ25" s="172">
        <f t="shared" si="56"/>
        <v>2.7200051399283387</v>
      </c>
      <c r="BR25" s="152">
        <f t="shared" si="57"/>
        <v>24803.088628989008</v>
      </c>
      <c r="BS25" s="153">
        <f t="shared" si="58"/>
        <v>2645.4347207288147</v>
      </c>
      <c r="BT25" s="153"/>
      <c r="BU25" s="178">
        <f t="shared" si="59"/>
        <v>767.47665028218</v>
      </c>
      <c r="BV25" s="170">
        <f>A15a!J24</f>
        <v>7008.9999999999991</v>
      </c>
      <c r="BW25" s="171">
        <f t="shared" si="60"/>
        <v>53.787886818817412</v>
      </c>
      <c r="BX25" s="172">
        <f t="shared" si="61"/>
        <v>29.860115901560278</v>
      </c>
      <c r="BY25" s="172"/>
      <c r="BZ25" s="172">
        <f t="shared" si="62"/>
        <v>16.351997279622307</v>
      </c>
      <c r="CA25" s="152">
        <f t="shared" si="63"/>
        <v>3769.9929871309118</v>
      </c>
      <c r="CB25" s="153">
        <f t="shared" si="64"/>
        <v>2092.8955235403596</v>
      </c>
      <c r="CC25" s="153"/>
      <c r="CD25" s="178">
        <f t="shared" si="65"/>
        <v>1146.1114893287274</v>
      </c>
      <c r="CE25" s="170">
        <f>A15a!K24</f>
        <v>1976</v>
      </c>
      <c r="CF25" s="171">
        <f t="shared" si="107"/>
        <v>33.636646990917839</v>
      </c>
      <c r="CG25" s="172">
        <f t="shared" si="108"/>
        <v>39.342759074632518</v>
      </c>
      <c r="CH25" s="172">
        <f t="shared" si="109"/>
        <v>19.580583654592967</v>
      </c>
      <c r="CI25" s="172">
        <f t="shared" si="110"/>
        <v>8.4400102798566774</v>
      </c>
      <c r="CJ25" s="152">
        <f t="shared" si="70"/>
        <v>664.66014454053652</v>
      </c>
      <c r="CK25" s="153">
        <f t="shared" si="71"/>
        <v>777.41291931473859</v>
      </c>
      <c r="CL25" s="153">
        <f t="shared" si="72"/>
        <v>386.912333014757</v>
      </c>
      <c r="CM25" s="178">
        <f t="shared" si="73"/>
        <v>166.77460312996794</v>
      </c>
      <c r="CN25" s="170">
        <f>A15a!L24</f>
        <v>17462.900000000001</v>
      </c>
      <c r="CO25" s="171">
        <f t="shared" si="74"/>
        <v>89.54329314254143</v>
      </c>
      <c r="CP25" s="172">
        <f t="shared" si="75"/>
        <v>4.8602183539938126</v>
      </c>
      <c r="CQ25" s="172">
        <f t="shared" si="76"/>
        <v>0.73627014947093994</v>
      </c>
      <c r="CR25" s="172">
        <f t="shared" si="77"/>
        <v>4.8602183539938126</v>
      </c>
      <c r="CS25" s="152">
        <f t="shared" si="78"/>
        <v>15636.85573818887</v>
      </c>
      <c r="CT25" s="153">
        <f t="shared" si="79"/>
        <v>848.73507093958551</v>
      </c>
      <c r="CU25" s="153">
        <f t="shared" si="80"/>
        <v>128.57411993196078</v>
      </c>
      <c r="CV25" s="178">
        <f t="shared" si="81"/>
        <v>848.73507093958551</v>
      </c>
      <c r="CW25" s="170">
        <f>A15a!M24</f>
        <v>4217</v>
      </c>
      <c r="CX25" s="171">
        <f t="shared" si="82"/>
        <v>39.15879504791004</v>
      </c>
      <c r="CY25" s="172">
        <f t="shared" si="83"/>
        <v>43.358351267349107</v>
      </c>
      <c r="CZ25" s="172">
        <f t="shared" si="84"/>
        <v>7.8537590752334276</v>
      </c>
      <c r="DA25" s="172">
        <f t="shared" si="85"/>
        <v>9.6290946095074279</v>
      </c>
      <c r="DB25" s="152">
        <f t="shared" si="86"/>
        <v>1651.3263871703664</v>
      </c>
      <c r="DC25" s="153">
        <f t="shared" si="87"/>
        <v>1828.4216729441118</v>
      </c>
      <c r="DD25" s="153">
        <f t="shared" si="88"/>
        <v>331.19302020259363</v>
      </c>
      <c r="DE25" s="178">
        <f t="shared" si="89"/>
        <v>406.05891968292826</v>
      </c>
      <c r="DF25" s="170">
        <f>A15a!N24</f>
        <v>27009.048438836064</v>
      </c>
      <c r="DG25" s="171">
        <f t="shared" si="90"/>
        <v>51.600497299983502</v>
      </c>
      <c r="DH25" s="172">
        <f t="shared" si="91"/>
        <v>35.6646448780714</v>
      </c>
      <c r="DI25" s="172">
        <f t="shared" si="92"/>
        <v>5.7865611944057331</v>
      </c>
      <c r="DJ25" s="172">
        <f t="shared" si="93"/>
        <v>6.9482966275393636</v>
      </c>
      <c r="DK25" s="152">
        <f t="shared" si="94"/>
        <v>13936.803310432839</v>
      </c>
      <c r="DL25" s="153">
        <f t="shared" si="95"/>
        <v>9632.6812106571688</v>
      </c>
      <c r="DM25" s="153">
        <f t="shared" si="96"/>
        <v>1562.8951159399353</v>
      </c>
      <c r="DN25" s="178">
        <f t="shared" si="97"/>
        <v>1876.6688018061195</v>
      </c>
      <c r="DO25" s="176">
        <f>A15a!O24</f>
        <v>108245</v>
      </c>
      <c r="DP25" s="140">
        <f t="shared" si="98"/>
        <v>20.04289301865381</v>
      </c>
      <c r="DQ25" s="146">
        <f t="shared" si="99"/>
        <v>55.850275017600218</v>
      </c>
      <c r="DR25" s="146">
        <f t="shared" si="100"/>
        <v>4.8486427447311184</v>
      </c>
      <c r="DS25" s="146">
        <f t="shared" si="101"/>
        <v>19.258189219014856</v>
      </c>
      <c r="DT25" s="152">
        <f t="shared" si="102"/>
        <v>21695.429548041815</v>
      </c>
      <c r="DU25" s="153">
        <f t="shared" si="103"/>
        <v>60455.130192801356</v>
      </c>
      <c r="DV25" s="153">
        <f t="shared" si="104"/>
        <v>5248.4133390341995</v>
      </c>
      <c r="DW25" s="154">
        <f t="shared" si="105"/>
        <v>20846.026920122629</v>
      </c>
    </row>
    <row r="26" spans="1:127">
      <c r="A26" s="145">
        <v>1982</v>
      </c>
      <c r="B26" s="170">
        <f>A15a!B25</f>
        <v>7282.4879999999994</v>
      </c>
      <c r="C26" s="171">
        <f t="shared" si="0"/>
        <v>53.64123388551883</v>
      </c>
      <c r="D26" s="172">
        <f t="shared" si="106"/>
        <v>25.529919518457096</v>
      </c>
      <c r="E26" s="172">
        <f t="shared" si="1"/>
        <v>13.95964576914472</v>
      </c>
      <c r="F26" s="172">
        <f t="shared" si="2"/>
        <v>6.8692008268793563</v>
      </c>
      <c r="G26" s="152">
        <f t="shared" si="3"/>
        <v>3906.4164207648423</v>
      </c>
      <c r="H26" s="153">
        <f t="shared" si="4"/>
        <v>1859.2133253412956</v>
      </c>
      <c r="I26" s="153">
        <f t="shared" si="5"/>
        <v>1016.6095279804717</v>
      </c>
      <c r="J26" s="153">
        <f t="shared" si="6"/>
        <v>500.24872591338988</v>
      </c>
      <c r="K26" s="170">
        <f>A15a!C25</f>
        <v>4771.9505323957019</v>
      </c>
      <c r="L26" s="140">
        <f t="shared" si="7"/>
        <v>71.457288916335912</v>
      </c>
      <c r="M26" s="146">
        <f t="shared" si="8"/>
        <v>15.848453631515213</v>
      </c>
      <c r="N26" s="146">
        <f t="shared" si="9"/>
        <v>7.2446267861028533</v>
      </c>
      <c r="O26" s="146">
        <f t="shared" si="10"/>
        <v>5.4496306660460228</v>
      </c>
      <c r="P26" s="152">
        <f t="shared" si="11"/>
        <v>3409.9064788786263</v>
      </c>
      <c r="Q26" s="153">
        <f t="shared" si="12"/>
        <v>756.28036744557608</v>
      </c>
      <c r="R26" s="153">
        <f t="shared" si="13"/>
        <v>345.71000648951673</v>
      </c>
      <c r="S26" s="153">
        <f t="shared" si="14"/>
        <v>260.05367958198264</v>
      </c>
      <c r="T26" s="170">
        <f>A15a!D25</f>
        <v>12168.7</v>
      </c>
      <c r="U26" s="171">
        <f t="shared" si="15"/>
        <v>39.627241729014258</v>
      </c>
      <c r="V26" s="172">
        <f t="shared" si="16"/>
        <v>32.653474312298258</v>
      </c>
      <c r="W26" s="172">
        <f t="shared" si="17"/>
        <v>16.749524534401768</v>
      </c>
      <c r="X26" s="172">
        <f t="shared" si="18"/>
        <v>10.969759424285716</v>
      </c>
      <c r="Y26" s="152">
        <f t="shared" si="19"/>
        <v>4822.1201642785581</v>
      </c>
      <c r="Z26" s="153">
        <f t="shared" si="20"/>
        <v>3973.5033286406383</v>
      </c>
      <c r="AA26" s="153">
        <f t="shared" si="21"/>
        <v>2038.1993920177481</v>
      </c>
      <c r="AB26" s="178">
        <f t="shared" si="22"/>
        <v>1334.8771150630557</v>
      </c>
      <c r="AC26" s="176">
        <f>A15a!E25</f>
        <v>2560.4272819125881</v>
      </c>
      <c r="AD26" s="140">
        <f t="shared" si="23"/>
        <v>55.309206333611868</v>
      </c>
      <c r="AE26" s="146">
        <f t="shared" si="24"/>
        <v>31.519424437870828</v>
      </c>
      <c r="AF26" s="146">
        <f t="shared" si="25"/>
        <v>4.0811661540994084</v>
      </c>
      <c r="AG26" s="146">
        <f t="shared" si="26"/>
        <v>9.0902030744178965</v>
      </c>
      <c r="AH26" s="152">
        <f t="shared" si="27"/>
        <v>1416.1520083751232</v>
      </c>
      <c r="AI26" s="153">
        <f t="shared" si="28"/>
        <v>807.03194240906817</v>
      </c>
      <c r="AJ26" s="153">
        <f t="shared" si="29"/>
        <v>104.49529162974399</v>
      </c>
      <c r="AK26" s="153">
        <f t="shared" si="30"/>
        <v>232.74803949865264</v>
      </c>
      <c r="AL26" s="170">
        <f>A15a!F25</f>
        <v>2528</v>
      </c>
      <c r="AM26" s="171">
        <f t="shared" si="31"/>
        <v>51.372839253916801</v>
      </c>
      <c r="AN26" s="172">
        <f t="shared" si="32"/>
        <v>36.328294981254686</v>
      </c>
      <c r="AO26" s="172">
        <f t="shared" si="33"/>
        <v>5.9594843122224281</v>
      </c>
      <c r="AP26" s="172">
        <f t="shared" si="34"/>
        <v>6.3393814526060854</v>
      </c>
      <c r="AQ26" s="152">
        <f t="shared" si="35"/>
        <v>1298.7053763390168</v>
      </c>
      <c r="AR26" s="153">
        <f t="shared" si="36"/>
        <v>918.37929712611844</v>
      </c>
      <c r="AS26" s="153">
        <f t="shared" si="37"/>
        <v>150.65576341298299</v>
      </c>
      <c r="AT26" s="178">
        <f t="shared" si="38"/>
        <v>160.25956312188183</v>
      </c>
      <c r="AU26" s="170">
        <f>A15a!G25</f>
        <v>26514.790000000012</v>
      </c>
      <c r="AV26" s="171">
        <f t="shared" si="39"/>
        <v>61.81514561878592</v>
      </c>
      <c r="AW26" s="172">
        <f t="shared" si="40"/>
        <v>26.007530165406813</v>
      </c>
      <c r="AX26" s="172">
        <f t="shared" si="41"/>
        <v>2.1773242158072676</v>
      </c>
      <c r="AY26" s="172">
        <f t="shared" si="42"/>
        <v>10</v>
      </c>
      <c r="AZ26" s="152">
        <f t="shared" si="43"/>
        <v>16390.156049015295</v>
      </c>
      <c r="BA26" s="153">
        <f t="shared" si="44"/>
        <v>6895.8420075442727</v>
      </c>
      <c r="BB26" s="153">
        <f t="shared" si="45"/>
        <v>577.31294344044409</v>
      </c>
      <c r="BC26" s="178">
        <f t="shared" si="46"/>
        <v>2651.4790000000012</v>
      </c>
      <c r="BD26" s="170">
        <f>A15a!H25</f>
        <v>31697</v>
      </c>
      <c r="BE26" s="171">
        <f t="shared" si="47"/>
        <v>17.162791576188081</v>
      </c>
      <c r="BF26" s="172">
        <f t="shared" si="48"/>
        <v>60</v>
      </c>
      <c r="BG26" s="172">
        <f t="shared" si="49"/>
        <v>13.01348831345012</v>
      </c>
      <c r="BH26" s="172">
        <f t="shared" si="50"/>
        <v>9.8237201103618013</v>
      </c>
      <c r="BI26" s="152">
        <f t="shared" si="51"/>
        <v>5440.090045904336</v>
      </c>
      <c r="BJ26" s="153">
        <f t="shared" si="52"/>
        <v>19018.2</v>
      </c>
      <c r="BK26" s="153">
        <f t="shared" si="53"/>
        <v>4124.8853907142848</v>
      </c>
      <c r="BL26" s="178">
        <f t="shared" si="54"/>
        <v>3113.8245633813804</v>
      </c>
      <c r="BM26" s="170">
        <f>A15a!I25</f>
        <v>28408</v>
      </c>
      <c r="BN26" s="171">
        <f t="shared" si="55"/>
        <v>86.945606003144078</v>
      </c>
      <c r="BO26" s="172">
        <f t="shared" si="56"/>
        <v>10.131558259083445</v>
      </c>
      <c r="BP26" s="172"/>
      <c r="BQ26" s="172">
        <f t="shared" si="56"/>
        <v>2.9228357377724787</v>
      </c>
      <c r="BR26" s="152">
        <f t="shared" si="57"/>
        <v>24699.507753373171</v>
      </c>
      <c r="BS26" s="153">
        <f t="shared" si="58"/>
        <v>2878.1730702404247</v>
      </c>
      <c r="BT26" s="153"/>
      <c r="BU26" s="178">
        <f t="shared" si="59"/>
        <v>830.31917638640573</v>
      </c>
      <c r="BV26" s="170">
        <f>A15a!J25</f>
        <v>7107.1000000000013</v>
      </c>
      <c r="BW26" s="171">
        <f t="shared" si="60"/>
        <v>52.824039291723423</v>
      </c>
      <c r="BX26" s="172">
        <f t="shared" si="61"/>
        <v>30.447809652369934</v>
      </c>
      <c r="BY26" s="172"/>
      <c r="BZ26" s="172">
        <f t="shared" si="62"/>
        <v>16.728151055906647</v>
      </c>
      <c r="CA26" s="152">
        <f t="shared" si="63"/>
        <v>3754.2572965020763</v>
      </c>
      <c r="CB26" s="153">
        <f t="shared" si="64"/>
        <v>2163.956279803584</v>
      </c>
      <c r="CC26" s="153"/>
      <c r="CD26" s="178">
        <f t="shared" si="65"/>
        <v>1188.8864236943416</v>
      </c>
      <c r="CE26" s="170">
        <f>A15a!K25</f>
        <v>2004</v>
      </c>
      <c r="CF26" s="171">
        <f t="shared" si="107"/>
        <v>33.83673758223928</v>
      </c>
      <c r="CG26" s="172">
        <f t="shared" si="108"/>
        <v>39.578823960552526</v>
      </c>
      <c r="CH26" s="172">
        <f t="shared" si="109"/>
        <v>18.738766981663236</v>
      </c>
      <c r="CI26" s="172">
        <f t="shared" si="110"/>
        <v>8.8456714755449575</v>
      </c>
      <c r="CJ26" s="152">
        <f t="shared" si="70"/>
        <v>678.08822114807526</v>
      </c>
      <c r="CK26" s="153">
        <f t="shared" si="71"/>
        <v>793.15963216947262</v>
      </c>
      <c r="CL26" s="153">
        <f t="shared" si="72"/>
        <v>375.52489031253128</v>
      </c>
      <c r="CM26" s="178">
        <f t="shared" si="73"/>
        <v>177.26725636992094</v>
      </c>
      <c r="CN26" s="170">
        <f>A15a!L25</f>
        <v>17656.5</v>
      </c>
      <c r="CO26" s="171">
        <f t="shared" si="74"/>
        <v>88.784050753349035</v>
      </c>
      <c r="CP26" s="172">
        <f t="shared" si="75"/>
        <v>5.1896924219350833</v>
      </c>
      <c r="CQ26" s="172">
        <f t="shared" si="76"/>
        <v>0.83656440278080235</v>
      </c>
      <c r="CR26" s="172">
        <f t="shared" si="77"/>
        <v>5.1896924219350833</v>
      </c>
      <c r="CS26" s="152">
        <f t="shared" si="78"/>
        <v>15676.155921265074</v>
      </c>
      <c r="CT26" s="153">
        <f t="shared" si="79"/>
        <v>916.31804247896798</v>
      </c>
      <c r="CU26" s="153">
        <f t="shared" si="80"/>
        <v>147.70799377699237</v>
      </c>
      <c r="CV26" s="178">
        <f t="shared" si="81"/>
        <v>916.31804247896798</v>
      </c>
      <c r="CW26" s="170">
        <f>A15a!M25</f>
        <v>4224</v>
      </c>
      <c r="CX26" s="171">
        <f t="shared" si="82"/>
        <v>38.421850102822859</v>
      </c>
      <c r="CY26" s="172">
        <f t="shared" si="83"/>
        <v>43.592097478616516</v>
      </c>
      <c r="CZ26" s="172">
        <f t="shared" si="84"/>
        <v>8.1623323081988168</v>
      </c>
      <c r="DA26" s="172">
        <f t="shared" si="85"/>
        <v>9.8237201103618013</v>
      </c>
      <c r="DB26" s="152">
        <f t="shared" si="86"/>
        <v>1622.9389483432376</v>
      </c>
      <c r="DC26" s="153">
        <f t="shared" si="87"/>
        <v>1841.3301974967617</v>
      </c>
      <c r="DD26" s="153">
        <f t="shared" si="88"/>
        <v>344.77691669831802</v>
      </c>
      <c r="DE26" s="178">
        <f t="shared" si="89"/>
        <v>414.95393746168253</v>
      </c>
      <c r="DF26" s="170">
        <f>A15a!N25</f>
        <v>27191.061622430549</v>
      </c>
      <c r="DG26" s="171">
        <f t="shared" si="90"/>
        <v>50.086297011918326</v>
      </c>
      <c r="DH26" s="172">
        <f t="shared" si="91"/>
        <v>36.709591889756389</v>
      </c>
      <c r="DI26" s="172">
        <f t="shared" si="92"/>
        <v>5.9594843122224281</v>
      </c>
      <c r="DJ26" s="172">
        <f t="shared" si="93"/>
        <v>7.2446267861028533</v>
      </c>
      <c r="DK26" s="152">
        <f t="shared" si="94"/>
        <v>13618.995884904303</v>
      </c>
      <c r="DL26" s="153">
        <f t="shared" si="95"/>
        <v>9981.7277520864263</v>
      </c>
      <c r="DM26" s="153">
        <f t="shared" si="96"/>
        <v>1620.4470517154818</v>
      </c>
      <c r="DN26" s="178">
        <f t="shared" si="97"/>
        <v>1969.8909337243365</v>
      </c>
      <c r="DO26" s="176">
        <f>A15a!O25</f>
        <v>110277</v>
      </c>
      <c r="DP26" s="140">
        <f t="shared" si="98"/>
        <v>19.754377971937352</v>
      </c>
      <c r="DQ26" s="146">
        <f t="shared" si="99"/>
        <v>55.584945543028645</v>
      </c>
      <c r="DR26" s="146">
        <f t="shared" si="100"/>
        <v>5.0132362643103976</v>
      </c>
      <c r="DS26" s="146">
        <f t="shared" si="101"/>
        <v>19.647440220723603</v>
      </c>
      <c r="DT26" s="152">
        <f t="shared" si="102"/>
        <v>21784.535396113355</v>
      </c>
      <c r="DU26" s="153">
        <f t="shared" si="103"/>
        <v>61297.410396485699</v>
      </c>
      <c r="DV26" s="153">
        <f t="shared" si="104"/>
        <v>5528.4465551935773</v>
      </c>
      <c r="DW26" s="154">
        <f t="shared" si="105"/>
        <v>21666.607652207367</v>
      </c>
    </row>
    <row r="27" spans="1:127">
      <c r="A27" s="145">
        <v>1983</v>
      </c>
      <c r="B27" s="170">
        <f>A15a!B26</f>
        <v>7443.26</v>
      </c>
      <c r="C27" s="171">
        <f t="shared" si="0"/>
        <v>53.160574910982163</v>
      </c>
      <c r="D27" s="172">
        <f t="shared" si="106"/>
        <v>25.945176330159484</v>
      </c>
      <c r="E27" s="172">
        <f t="shared" si="1"/>
        <v>13.630953201713966</v>
      </c>
      <c r="F27" s="172">
        <f t="shared" si="2"/>
        <v>7.2632955571443922</v>
      </c>
      <c r="G27" s="152">
        <f t="shared" si="3"/>
        <v>3956.8798081191712</v>
      </c>
      <c r="H27" s="153">
        <f t="shared" si="4"/>
        <v>1931.1669317122289</v>
      </c>
      <c r="I27" s="153">
        <f t="shared" si="5"/>
        <v>1014.587287281895</v>
      </c>
      <c r="J27" s="153">
        <f t="shared" si="6"/>
        <v>540.62597288670577</v>
      </c>
      <c r="K27" s="170">
        <f>A15a!C26</f>
        <v>4833.6617089350002</v>
      </c>
      <c r="L27" s="140">
        <f t="shared" si="7"/>
        <v>70.128856829081982</v>
      </c>
      <c r="M27" s="146">
        <f t="shared" si="8"/>
        <v>16.587548475770248</v>
      </c>
      <c r="N27" s="146">
        <f t="shared" si="9"/>
        <v>7.5535947993207087</v>
      </c>
      <c r="O27" s="146">
        <f t="shared" si="10"/>
        <v>5.7299998958270573</v>
      </c>
      <c r="P27" s="152">
        <f t="shared" si="11"/>
        <v>3389.7916994611837</v>
      </c>
      <c r="Q27" s="153">
        <f t="shared" si="12"/>
        <v>801.7859791243377</v>
      </c>
      <c r="R27" s="153">
        <f t="shared" si="13"/>
        <v>365.11521946287064</v>
      </c>
      <c r="S27" s="153">
        <f t="shared" si="14"/>
        <v>276.96881088660786</v>
      </c>
      <c r="T27" s="170">
        <f>A15a!D26</f>
        <v>12448.9</v>
      </c>
      <c r="U27" s="171">
        <f t="shared" si="15"/>
        <v>38.801189298188802</v>
      </c>
      <c r="V27" s="172">
        <f t="shared" si="16"/>
        <v>32.377892929793788</v>
      </c>
      <c r="W27" s="172">
        <f t="shared" si="17"/>
        <v>17.502479182696771</v>
      </c>
      <c r="X27" s="172">
        <f t="shared" si="18"/>
        <v>11.318438589320637</v>
      </c>
      <c r="Y27" s="152">
        <f t="shared" si="19"/>
        <v>4830.3212545422257</v>
      </c>
      <c r="Z27" s="153">
        <f t="shared" si="20"/>
        <v>4030.6915129370987</v>
      </c>
      <c r="AA27" s="153">
        <f t="shared" si="21"/>
        <v>2178.8661309747386</v>
      </c>
      <c r="AB27" s="178">
        <f t="shared" si="22"/>
        <v>1409.0211015459367</v>
      </c>
      <c r="AC27" s="176">
        <f>A15a!E26</f>
        <v>2573.5315601257998</v>
      </c>
      <c r="AD27" s="140">
        <f t="shared" si="23"/>
        <v>54.057717167543565</v>
      </c>
      <c r="AE27" s="146">
        <f t="shared" si="24"/>
        <v>32.279474038886306</v>
      </c>
      <c r="AF27" s="146">
        <f t="shared" si="25"/>
        <v>4.2415146728629471</v>
      </c>
      <c r="AG27" s="146">
        <f t="shared" si="26"/>
        <v>9.4212941207071825</v>
      </c>
      <c r="AH27" s="152">
        <f t="shared" si="27"/>
        <v>1391.1924119902762</v>
      </c>
      <c r="AI27" s="153">
        <f t="shared" si="28"/>
        <v>830.72245183335326</v>
      </c>
      <c r="AJ27" s="153">
        <f t="shared" si="29"/>
        <v>109.15671873349453</v>
      </c>
      <c r="AK27" s="153">
        <f t="shared" si="30"/>
        <v>242.45997756867581</v>
      </c>
      <c r="AL27" s="170">
        <f>A15a!F26</f>
        <v>2554</v>
      </c>
      <c r="AM27" s="171">
        <f t="shared" si="31"/>
        <v>50.281411280558835</v>
      </c>
      <c r="AN27" s="172">
        <f t="shared" si="32"/>
        <v>36.945994338660228</v>
      </c>
      <c r="AO27" s="172">
        <f t="shared" si="33"/>
        <v>6.1375749904728325</v>
      </c>
      <c r="AP27" s="172">
        <f t="shared" si="34"/>
        <v>6.6350193903080994</v>
      </c>
      <c r="AQ27" s="152">
        <f t="shared" si="35"/>
        <v>1284.1872441054727</v>
      </c>
      <c r="AR27" s="153">
        <f t="shared" si="36"/>
        <v>943.60069540938218</v>
      </c>
      <c r="AS27" s="153">
        <f t="shared" si="37"/>
        <v>156.75366525667613</v>
      </c>
      <c r="AT27" s="178">
        <f t="shared" si="38"/>
        <v>169.45839522846887</v>
      </c>
      <c r="AU27" s="170">
        <f>A15a!G26</f>
        <v>26960.32</v>
      </c>
      <c r="AV27" s="171">
        <f t="shared" si="39"/>
        <v>60.723377672194076</v>
      </c>
      <c r="AW27" s="172">
        <f t="shared" si="40"/>
        <v>26.867016984846344</v>
      </c>
      <c r="AX27" s="172">
        <f t="shared" si="41"/>
        <v>2.4096053429595847</v>
      </c>
      <c r="AY27" s="172">
        <f t="shared" si="42"/>
        <v>10</v>
      </c>
      <c r="AZ27" s="152">
        <f t="shared" si="43"/>
        <v>16371.216935232074</v>
      </c>
      <c r="BA27" s="153">
        <f t="shared" si="44"/>
        <v>7243.4337535689256</v>
      </c>
      <c r="BB27" s="153">
        <f t="shared" si="45"/>
        <v>649.63731119900149</v>
      </c>
      <c r="BC27" s="178">
        <f t="shared" si="46"/>
        <v>2696.0320000000002</v>
      </c>
      <c r="BD27" s="170">
        <f>A15a!H26</f>
        <v>32064</v>
      </c>
      <c r="BE27" s="171">
        <f t="shared" si="47"/>
        <v>17.302534201510653</v>
      </c>
      <c r="BF27" s="172">
        <f t="shared" si="48"/>
        <v>60</v>
      </c>
      <c r="BG27" s="172">
        <f t="shared" si="49"/>
        <v>12.675186371362233</v>
      </c>
      <c r="BH27" s="172">
        <f t="shared" si="50"/>
        <v>10.022279427127113</v>
      </c>
      <c r="BI27" s="152">
        <f t="shared" si="51"/>
        <v>5547.884566372376</v>
      </c>
      <c r="BJ27" s="153">
        <f t="shared" si="52"/>
        <v>19238.400000000001</v>
      </c>
      <c r="BK27" s="153">
        <f t="shared" si="53"/>
        <v>4064.1717581135867</v>
      </c>
      <c r="BL27" s="178">
        <f t="shared" si="54"/>
        <v>3213.5436755140377</v>
      </c>
      <c r="BM27" s="170">
        <f>A15a!I26</f>
        <v>29062</v>
      </c>
      <c r="BN27" s="171">
        <f t="shared" si="55"/>
        <v>85.91080271236973</v>
      </c>
      <c r="BO27" s="172">
        <f t="shared" si="56"/>
        <v>10.948405888160698</v>
      </c>
      <c r="BP27" s="172"/>
      <c r="BQ27" s="172">
        <f t="shared" si="56"/>
        <v>3.1407913994695846</v>
      </c>
      <c r="BR27" s="152">
        <f t="shared" si="57"/>
        <v>24967.397484268891</v>
      </c>
      <c r="BS27" s="153">
        <f t="shared" si="58"/>
        <v>3181.8257192172623</v>
      </c>
      <c r="BT27" s="153"/>
      <c r="BU27" s="178">
        <f t="shared" si="59"/>
        <v>912.77679651385074</v>
      </c>
      <c r="BV27" s="170">
        <f>A15a!J26</f>
        <v>7208.9000000000005</v>
      </c>
      <c r="BW27" s="171">
        <f t="shared" si="60"/>
        <v>51.839972165724831</v>
      </c>
      <c r="BX27" s="172">
        <f t="shared" si="61"/>
        <v>31.047070134731445</v>
      </c>
      <c r="BY27" s="172"/>
      <c r="BZ27" s="172">
        <f t="shared" si="62"/>
        <v>17.112957699543731</v>
      </c>
      <c r="CA27" s="152">
        <f t="shared" si="63"/>
        <v>3737.0917534549376</v>
      </c>
      <c r="CB27" s="153">
        <f t="shared" si="64"/>
        <v>2238.1522389426555</v>
      </c>
      <c r="CC27" s="153"/>
      <c r="CD27" s="178">
        <f t="shared" si="65"/>
        <v>1233.656007602408</v>
      </c>
      <c r="CE27" s="170">
        <f>A15a!K26</f>
        <v>1973</v>
      </c>
      <c r="CF27" s="171">
        <f t="shared" si="107"/>
        <v>33.971059463496886</v>
      </c>
      <c r="CG27" s="172">
        <f t="shared" si="108"/>
        <v>39.815974230884457</v>
      </c>
      <c r="CH27" s="172">
        <f t="shared" si="109"/>
        <v>17.931383506679492</v>
      </c>
      <c r="CI27" s="172">
        <f t="shared" si="110"/>
        <v>9.2815827989391693</v>
      </c>
      <c r="CJ27" s="152">
        <f t="shared" si="70"/>
        <v>670.24900321479345</v>
      </c>
      <c r="CK27" s="153">
        <f t="shared" si="71"/>
        <v>785.56917157535031</v>
      </c>
      <c r="CL27" s="153">
        <f t="shared" si="72"/>
        <v>353.78619658678639</v>
      </c>
      <c r="CM27" s="178">
        <f t="shared" si="73"/>
        <v>183.12562862306982</v>
      </c>
      <c r="CN27" s="170">
        <f>A15a!L26</f>
        <v>17860.400000000001</v>
      </c>
      <c r="CO27" s="171">
        <f t="shared" si="74"/>
        <v>87.966476268584074</v>
      </c>
      <c r="CP27" s="172">
        <f t="shared" si="75"/>
        <v>5.5415015278395288</v>
      </c>
      <c r="CQ27" s="172">
        <f t="shared" si="76"/>
        <v>0.95052067573686516</v>
      </c>
      <c r="CR27" s="172">
        <f t="shared" si="77"/>
        <v>5.5415015278395288</v>
      </c>
      <c r="CS27" s="152">
        <f t="shared" si="78"/>
        <v>15711.16452747419</v>
      </c>
      <c r="CT27" s="153">
        <f t="shared" si="79"/>
        <v>989.73433887825126</v>
      </c>
      <c r="CU27" s="153">
        <f t="shared" si="80"/>
        <v>169.7667947693071</v>
      </c>
      <c r="CV27" s="178">
        <f t="shared" si="81"/>
        <v>989.73433887825126</v>
      </c>
      <c r="CW27" s="170">
        <f>A15a!M26</f>
        <v>4229</v>
      </c>
      <c r="CX27" s="171">
        <f t="shared" si="82"/>
        <v>37.667587404216377</v>
      </c>
      <c r="CY27" s="172">
        <f t="shared" si="83"/>
        <v>43.82710382293061</v>
      </c>
      <c r="CZ27" s="172">
        <f t="shared" si="84"/>
        <v>8.4830293457258943</v>
      </c>
      <c r="DA27" s="172">
        <f t="shared" si="85"/>
        <v>10.022279427127113</v>
      </c>
      <c r="DB27" s="152">
        <f t="shared" si="86"/>
        <v>1592.9622713243107</v>
      </c>
      <c r="DC27" s="153">
        <f t="shared" si="87"/>
        <v>1853.4482206717355</v>
      </c>
      <c r="DD27" s="153">
        <f t="shared" si="88"/>
        <v>358.74731103074811</v>
      </c>
      <c r="DE27" s="178">
        <f t="shared" si="89"/>
        <v>423.84219697320566</v>
      </c>
      <c r="DF27" s="170">
        <f>A15a!N26</f>
        <v>27374.301387519648</v>
      </c>
      <c r="DG27" s="171">
        <f t="shared" si="90"/>
        <v>48.523675154841143</v>
      </c>
      <c r="DH27" s="172">
        <f t="shared" si="91"/>
        <v>37.785155055365315</v>
      </c>
      <c r="DI27" s="172">
        <f t="shared" si="92"/>
        <v>6.1375749904728325</v>
      </c>
      <c r="DJ27" s="172">
        <f t="shared" si="93"/>
        <v>7.5535947993207087</v>
      </c>
      <c r="DK27" s="152">
        <f t="shared" si="94"/>
        <v>13283.017081187207</v>
      </c>
      <c r="DL27" s="153">
        <f t="shared" si="95"/>
        <v>10343.422224597318</v>
      </c>
      <c r="DM27" s="153">
        <f t="shared" si="96"/>
        <v>1680.1182757770634</v>
      </c>
      <c r="DN27" s="178">
        <f t="shared" si="97"/>
        <v>2067.7438059580609</v>
      </c>
      <c r="DO27" s="176">
        <f>A15a!O26</f>
        <v>112248</v>
      </c>
      <c r="DP27" s="140">
        <f t="shared" si="98"/>
        <v>19.451147442894722</v>
      </c>
      <c r="DQ27" s="146">
        <f t="shared" si="99"/>
        <v>55.320876576665029</v>
      </c>
      <c r="DR27" s="146">
        <f t="shared" si="100"/>
        <v>5.1834171261860194</v>
      </c>
      <c r="DS27" s="146">
        <f t="shared" si="101"/>
        <v>20.044558854254227</v>
      </c>
      <c r="DT27" s="152">
        <f t="shared" si="102"/>
        <v>21833.523981700469</v>
      </c>
      <c r="DU27" s="153">
        <f t="shared" si="103"/>
        <v>62096.57753977496</v>
      </c>
      <c r="DV27" s="153">
        <f t="shared" si="104"/>
        <v>5818.2820558012836</v>
      </c>
      <c r="DW27" s="154">
        <f t="shared" si="105"/>
        <v>22499.616422723284</v>
      </c>
    </row>
    <row r="28" spans="1:127">
      <c r="A28" s="145">
        <v>1984</v>
      </c>
      <c r="B28" s="170">
        <f>A15a!B27</f>
        <v>7597.8319999999994</v>
      </c>
      <c r="C28" s="171">
        <f t="shared" si="0"/>
        <v>52.642812499999998</v>
      </c>
      <c r="D28" s="172">
        <f t="shared" si="106"/>
        <v>26.3671875</v>
      </c>
      <c r="E28" s="172">
        <f t="shared" si="1"/>
        <v>13.310000000000002</v>
      </c>
      <c r="F28" s="172">
        <f t="shared" si="2"/>
        <v>7.6800000000000015</v>
      </c>
      <c r="G28" s="152">
        <f t="shared" si="3"/>
        <v>3999.7124538249996</v>
      </c>
      <c r="H28" s="153">
        <f t="shared" si="4"/>
        <v>2003.3346093749997</v>
      </c>
      <c r="I28" s="153">
        <f t="shared" si="5"/>
        <v>1011.2714392000001</v>
      </c>
      <c r="J28" s="153">
        <f t="shared" si="6"/>
        <v>583.51349760000005</v>
      </c>
      <c r="K28" s="170">
        <f>A15a!C27</f>
        <v>4987.5696945170002</v>
      </c>
      <c r="L28" s="140">
        <f t="shared" si="7"/>
        <v>68.73835585548872</v>
      </c>
      <c r="M28" s="146">
        <f t="shared" si="8"/>
        <v>17.361111111111104</v>
      </c>
      <c r="N28" s="146">
        <f t="shared" si="9"/>
        <v>7.8757396449704169</v>
      </c>
      <c r="O28" s="146">
        <f t="shared" si="10"/>
        <v>6.0247933884297495</v>
      </c>
      <c r="P28" s="152">
        <f t="shared" si="11"/>
        <v>3428.3734051576071</v>
      </c>
      <c r="Q28" s="153">
        <f t="shared" si="12"/>
        <v>865.8975164092011</v>
      </c>
      <c r="R28" s="153">
        <f t="shared" si="13"/>
        <v>392.80800375160527</v>
      </c>
      <c r="S28" s="153">
        <f t="shared" si="14"/>
        <v>300.49076919858612</v>
      </c>
      <c r="T28" s="170">
        <f>A15a!D27</f>
        <v>12717.6</v>
      </c>
      <c r="U28" s="171">
        <f t="shared" si="15"/>
        <v>37.927879973535482</v>
      </c>
      <c r="V28" s="172">
        <f t="shared" si="16"/>
        <v>32.104637336504176</v>
      </c>
      <c r="W28" s="172">
        <f t="shared" si="17"/>
        <v>18.28928199791882</v>
      </c>
      <c r="X28" s="172">
        <f t="shared" si="18"/>
        <v>11.67820069204153</v>
      </c>
      <c r="Y28" s="152">
        <f t="shared" si="19"/>
        <v>4823.5160635143484</v>
      </c>
      <c r="Z28" s="153">
        <f t="shared" si="20"/>
        <v>4082.9393579072553</v>
      </c>
      <c r="AA28" s="153">
        <f t="shared" si="21"/>
        <v>2325.957727367324</v>
      </c>
      <c r="AB28" s="178">
        <f t="shared" si="22"/>
        <v>1485.1868512110739</v>
      </c>
      <c r="AC28" s="176">
        <f>A15a!E27</f>
        <v>2571.4291098581002</v>
      </c>
      <c r="AD28" s="140">
        <f t="shared" si="23"/>
        <v>52.769541050580003</v>
      </c>
      <c r="AE28" s="146">
        <f t="shared" si="24"/>
        <v>33.057851239669425</v>
      </c>
      <c r="AF28" s="146">
        <f t="shared" si="25"/>
        <v>4.4081632653061211</v>
      </c>
      <c r="AG28" s="146">
        <f t="shared" si="26"/>
        <v>9.7644444444444538</v>
      </c>
      <c r="AH28" s="152">
        <f t="shared" si="27"/>
        <v>1356.9313397131343</v>
      </c>
      <c r="AI28" s="153">
        <f t="shared" si="28"/>
        <v>850.05920987044647</v>
      </c>
      <c r="AJ28" s="153">
        <f t="shared" si="29"/>
        <v>113.35279341415294</v>
      </c>
      <c r="AK28" s="153">
        <f t="shared" si="30"/>
        <v>251.08576686036676</v>
      </c>
      <c r="AL28" s="170">
        <f>A15a!F27</f>
        <v>2582</v>
      </c>
      <c r="AM28" s="171">
        <f t="shared" si="31"/>
        <v>49.160371303881078</v>
      </c>
      <c r="AN28" s="172">
        <f t="shared" si="32"/>
        <v>37.574196597353485</v>
      </c>
      <c r="AO28" s="172">
        <f t="shared" si="33"/>
        <v>6.3209876543209909</v>
      </c>
      <c r="AP28" s="172">
        <f t="shared" si="34"/>
        <v>6.9444444444444411</v>
      </c>
      <c r="AQ28" s="152">
        <f t="shared" si="35"/>
        <v>1269.3207870662095</v>
      </c>
      <c r="AR28" s="153">
        <f t="shared" si="36"/>
        <v>970.16575614366695</v>
      </c>
      <c r="AS28" s="153">
        <f t="shared" si="37"/>
        <v>163.20790123456797</v>
      </c>
      <c r="AT28" s="178">
        <f t="shared" si="38"/>
        <v>179.30555555555549</v>
      </c>
      <c r="AU28" s="170">
        <f>A15a!G27</f>
        <v>27357.360000000001</v>
      </c>
      <c r="AV28" s="171">
        <f t="shared" si="39"/>
        <v>59.578425540352939</v>
      </c>
      <c r="AW28" s="172">
        <f t="shared" si="40"/>
        <v>27.754907792980383</v>
      </c>
      <c r="AX28" s="172">
        <f t="shared" si="41"/>
        <v>2.6666666666666652</v>
      </c>
      <c r="AY28" s="172">
        <f t="shared" si="42"/>
        <v>10</v>
      </c>
      <c r="AZ28" s="152">
        <f t="shared" si="43"/>
        <v>16299.084357406298</v>
      </c>
      <c r="BA28" s="153">
        <f t="shared" si="44"/>
        <v>7593.010042593698</v>
      </c>
      <c r="BB28" s="153">
        <f t="shared" si="45"/>
        <v>729.52959999999962</v>
      </c>
      <c r="BC28" s="178">
        <f t="shared" si="46"/>
        <v>2735.7359999999999</v>
      </c>
      <c r="BD28" s="170">
        <f>A15a!H27</f>
        <v>32349</v>
      </c>
      <c r="BE28" s="171">
        <f t="shared" si="47"/>
        <v>17.429468916648403</v>
      </c>
      <c r="BF28" s="172">
        <f t="shared" si="48"/>
        <v>60</v>
      </c>
      <c r="BG28" s="172">
        <f t="shared" si="49"/>
        <v>12.345679012345679</v>
      </c>
      <c r="BH28" s="172">
        <f t="shared" si="50"/>
        <v>10.224852071005921</v>
      </c>
      <c r="BI28" s="152">
        <f t="shared" si="51"/>
        <v>5638.2588998465917</v>
      </c>
      <c r="BJ28" s="153">
        <f t="shared" si="52"/>
        <v>19409.400000000001</v>
      </c>
      <c r="BK28" s="153">
        <f t="shared" si="53"/>
        <v>3993.7037037037035</v>
      </c>
      <c r="BL28" s="178">
        <f t="shared" si="54"/>
        <v>3307.6373964497056</v>
      </c>
      <c r="BM28" s="170">
        <f>A15a!I27</f>
        <v>29413</v>
      </c>
      <c r="BN28" s="171">
        <f t="shared" si="55"/>
        <v>84.793888888888873</v>
      </c>
      <c r="BO28" s="172">
        <f t="shared" si="56"/>
        <v>11.831111111111126</v>
      </c>
      <c r="BP28" s="172"/>
      <c r="BQ28" s="172">
        <f t="shared" si="56"/>
        <v>3.3749999999999987</v>
      </c>
      <c r="BR28" s="152">
        <f t="shared" si="57"/>
        <v>24940.426538888882</v>
      </c>
      <c r="BS28" s="153">
        <f t="shared" si="58"/>
        <v>3479.8847111111154</v>
      </c>
      <c r="BT28" s="153"/>
      <c r="BU28" s="178">
        <f t="shared" si="59"/>
        <v>992.68874999999957</v>
      </c>
      <c r="BV28" s="170">
        <f>A15a!J27</f>
        <v>7316.6</v>
      </c>
      <c r="BW28" s="171">
        <f t="shared" si="60"/>
        <v>50.835258742911179</v>
      </c>
      <c r="BX28" s="172">
        <f t="shared" si="61"/>
        <v>31.658124999999981</v>
      </c>
      <c r="BY28" s="172"/>
      <c r="BZ28" s="172">
        <f t="shared" si="62"/>
        <v>17.506616257088833</v>
      </c>
      <c r="CA28" s="152">
        <f t="shared" si="63"/>
        <v>3719.4125411838399</v>
      </c>
      <c r="CB28" s="153">
        <f t="shared" si="64"/>
        <v>2316.2983737499985</v>
      </c>
      <c r="CC28" s="153"/>
      <c r="CD28" s="178">
        <f t="shared" si="65"/>
        <v>1280.8890850661617</v>
      </c>
      <c r="CE28" s="170">
        <f>A15a!K27</f>
        <v>1984</v>
      </c>
      <c r="CF28" s="171">
        <f t="shared" si="107"/>
        <v>34.038760330578555</v>
      </c>
      <c r="CG28" s="172">
        <f t="shared" si="108"/>
        <v>40.054214876033022</v>
      </c>
      <c r="CH28" s="172">
        <f t="shared" si="109"/>
        <v>17.15702479338843</v>
      </c>
      <c r="CI28" s="172">
        <f t="shared" si="110"/>
        <v>9.7499999999999964</v>
      </c>
      <c r="CJ28" s="152">
        <f t="shared" si="70"/>
        <v>675.32900495867852</v>
      </c>
      <c r="CK28" s="153">
        <f t="shared" si="71"/>
        <v>794.67562314049519</v>
      </c>
      <c r="CL28" s="153">
        <f t="shared" si="72"/>
        <v>340.39537190082643</v>
      </c>
      <c r="CM28" s="178">
        <f t="shared" si="73"/>
        <v>193.43999999999994</v>
      </c>
      <c r="CN28" s="170">
        <f>A15a!L27</f>
        <v>18079.5</v>
      </c>
      <c r="CO28" s="171">
        <f t="shared" si="74"/>
        <v>87.08568047337279</v>
      </c>
      <c r="CP28" s="172">
        <f t="shared" si="75"/>
        <v>5.9171597633136095</v>
      </c>
      <c r="CQ28" s="172">
        <f t="shared" si="76"/>
        <v>1.0800000000000003</v>
      </c>
      <c r="CR28" s="172">
        <f t="shared" si="77"/>
        <v>5.9171597633136095</v>
      </c>
      <c r="CS28" s="152">
        <f t="shared" si="78"/>
        <v>15744.655601183435</v>
      </c>
      <c r="CT28" s="153">
        <f t="shared" si="79"/>
        <v>1069.792899408284</v>
      </c>
      <c r="CU28" s="153">
        <f t="shared" si="80"/>
        <v>195.25860000000003</v>
      </c>
      <c r="CV28" s="178">
        <f t="shared" si="81"/>
        <v>1069.792899408284</v>
      </c>
      <c r="CW28" s="170">
        <f>A15a!M27</f>
        <v>4238</v>
      </c>
      <c r="CX28" s="171">
        <f t="shared" si="82"/>
        <v>36.895444304674257</v>
      </c>
      <c r="CY28" s="172">
        <f t="shared" si="83"/>
        <v>44.063377093707579</v>
      </c>
      <c r="CZ28" s="172">
        <f t="shared" si="84"/>
        <v>8.8163265306122423</v>
      </c>
      <c r="DA28" s="172">
        <f t="shared" si="85"/>
        <v>10.224852071005921</v>
      </c>
      <c r="DB28" s="152">
        <f t="shared" si="86"/>
        <v>1563.6289296320952</v>
      </c>
      <c r="DC28" s="153">
        <f t="shared" si="87"/>
        <v>1867.4059212313273</v>
      </c>
      <c r="DD28" s="153">
        <f t="shared" si="88"/>
        <v>373.63591836734685</v>
      </c>
      <c r="DE28" s="178">
        <f t="shared" si="89"/>
        <v>433.32923076923095</v>
      </c>
      <c r="DF28" s="170">
        <f>A15a!N27</f>
        <v>27558.776000000002</v>
      </c>
      <c r="DG28" s="171">
        <f t="shared" si="90"/>
        <v>46.911041295749932</v>
      </c>
      <c r="DH28" s="172">
        <f t="shared" si="91"/>
        <v>38.892231404958657</v>
      </c>
      <c r="DI28" s="172">
        <f t="shared" si="92"/>
        <v>6.3209876543209909</v>
      </c>
      <c r="DJ28" s="172">
        <f t="shared" si="93"/>
        <v>7.8757396449704169</v>
      </c>
      <c r="DK28" s="152">
        <f t="shared" si="94"/>
        <v>12928.108789963222</v>
      </c>
      <c r="DL28" s="153">
        <f t="shared" si="95"/>
        <v>10718.22293429421</v>
      </c>
      <c r="DM28" s="153">
        <f t="shared" si="96"/>
        <v>1741.9868286419762</v>
      </c>
      <c r="DN28" s="178">
        <f t="shared" si="97"/>
        <v>2170.4574471005926</v>
      </c>
      <c r="DO28" s="176">
        <f>A15a!O27</f>
        <v>114527</v>
      </c>
      <c r="DP28" s="140">
        <f t="shared" si="98"/>
        <v>19.132858727810632</v>
      </c>
      <c r="DQ28" s="146">
        <f t="shared" si="99"/>
        <v>55.058062130177525</v>
      </c>
      <c r="DR28" s="146">
        <f t="shared" si="100"/>
        <v>5.3593749999999991</v>
      </c>
      <c r="DS28" s="146">
        <f t="shared" si="101"/>
        <v>20.449704142011843</v>
      </c>
      <c r="DT28" s="152">
        <f t="shared" si="102"/>
        <v>21912.289115199685</v>
      </c>
      <c r="DU28" s="153">
        <f t="shared" si="103"/>
        <v>63056.346815828409</v>
      </c>
      <c r="DV28" s="153">
        <f t="shared" si="104"/>
        <v>6137.9314062499989</v>
      </c>
      <c r="DW28" s="154">
        <f t="shared" si="105"/>
        <v>23420.432662721905</v>
      </c>
    </row>
    <row r="29" spans="1:127">
      <c r="A29" s="145">
        <v>1985</v>
      </c>
      <c r="B29" s="170">
        <f>A15a!B28</f>
        <v>7755.1920000000009</v>
      </c>
      <c r="C29" s="171">
        <f t="shared" si="0"/>
        <v>52.08672187221876</v>
      </c>
      <c r="D29" s="172">
        <f t="shared" si="106"/>
        <v>26.796062890966013</v>
      </c>
      <c r="E29" s="172">
        <f t="shared" si="1"/>
        <v>12.996603933591695</v>
      </c>
      <c r="F29" s="172">
        <f t="shared" si="2"/>
        <v>8.1206113032235336</v>
      </c>
      <c r="G29" s="152">
        <f t="shared" si="3"/>
        <v>4039.4252876965602</v>
      </c>
      <c r="H29" s="153">
        <f t="shared" si="4"/>
        <v>2078.086125635165</v>
      </c>
      <c r="I29" s="153">
        <f t="shared" si="5"/>
        <v>1007.9115885295886</v>
      </c>
      <c r="J29" s="153">
        <f t="shared" si="6"/>
        <v>629.76899813868727</v>
      </c>
      <c r="K29" s="170">
        <f>A15a!C28</f>
        <v>5111.4833407570004</v>
      </c>
      <c r="L29" s="140">
        <f t="shared" si="7"/>
        <v>67.282874530717137</v>
      </c>
      <c r="M29" s="146">
        <f t="shared" si="8"/>
        <v>18.170748947779604</v>
      </c>
      <c r="N29" s="146">
        <f t="shared" si="9"/>
        <v>8.2116232870919728</v>
      </c>
      <c r="O29" s="146">
        <f t="shared" si="10"/>
        <v>6.3347532344112931</v>
      </c>
      <c r="P29" s="152">
        <f t="shared" si="11"/>
        <v>3439.1529228200416</v>
      </c>
      <c r="Q29" s="153">
        <f t="shared" si="12"/>
        <v>928.79480535653249</v>
      </c>
      <c r="R29" s="153">
        <f t="shared" si="13"/>
        <v>419.73575632542861</v>
      </c>
      <c r="S29" s="153">
        <f t="shared" si="14"/>
        <v>323.79985625499847</v>
      </c>
      <c r="T29" s="170">
        <f>A15a!D28</f>
        <v>12971.8</v>
      </c>
      <c r="U29" s="171">
        <f t="shared" si="15"/>
        <v>37.005459503662607</v>
      </c>
      <c r="V29" s="172">
        <f t="shared" si="16"/>
        <v>31.833687903761387</v>
      </c>
      <c r="W29" s="172">
        <f t="shared" si="17"/>
        <v>19.111454583536215</v>
      </c>
      <c r="X29" s="172">
        <f t="shared" si="18"/>
        <v>12.049398009039795</v>
      </c>
      <c r="Y29" s="152">
        <f t="shared" si="19"/>
        <v>4800.274195896106</v>
      </c>
      <c r="Z29" s="153">
        <f t="shared" si="20"/>
        <v>4129.40232750012</v>
      </c>
      <c r="AA29" s="153">
        <f t="shared" si="21"/>
        <v>2479.0996656671505</v>
      </c>
      <c r="AB29" s="178">
        <f t="shared" si="22"/>
        <v>1563.0238109366242</v>
      </c>
      <c r="AC29" s="176">
        <f>A15a!E28</f>
        <v>2577.299218829</v>
      </c>
      <c r="AD29" s="140">
        <f t="shared" si="23"/>
        <v>51.443549274376515</v>
      </c>
      <c r="AE29" s="146">
        <f t="shared" si="24"/>
        <v>33.854997986262653</v>
      </c>
      <c r="AF29" s="146">
        <f t="shared" si="25"/>
        <v>4.5813594605528341</v>
      </c>
      <c r="AG29" s="146">
        <f t="shared" si="26"/>
        <v>10.120093278808008</v>
      </c>
      <c r="AH29" s="152">
        <f t="shared" si="27"/>
        <v>1325.8541935864175</v>
      </c>
      <c r="AI29" s="153">
        <f t="shared" si="28"/>
        <v>872.54459863452109</v>
      </c>
      <c r="AJ29" s="153">
        <f t="shared" si="29"/>
        <v>118.07534158857669</v>
      </c>
      <c r="AK29" s="153">
        <f t="shared" si="30"/>
        <v>260.82508501948496</v>
      </c>
      <c r="AL29" s="170">
        <f>A15a!F28</f>
        <v>2607</v>
      </c>
      <c r="AM29" s="171">
        <f t="shared" si="31"/>
        <v>48.008738736311209</v>
      </c>
      <c r="AN29" s="172">
        <f t="shared" si="32"/>
        <v>38.213080340870505</v>
      </c>
      <c r="AO29" s="172">
        <f t="shared" si="33"/>
        <v>6.5098813437064491</v>
      </c>
      <c r="AP29" s="172">
        <f t="shared" si="34"/>
        <v>7.268299579111841</v>
      </c>
      <c r="AQ29" s="152">
        <f t="shared" si="35"/>
        <v>1251.5878188556333</v>
      </c>
      <c r="AR29" s="153">
        <f t="shared" si="36"/>
        <v>996.21500448649397</v>
      </c>
      <c r="AS29" s="153">
        <f t="shared" si="37"/>
        <v>169.71260663042713</v>
      </c>
      <c r="AT29" s="178">
        <f t="shared" si="38"/>
        <v>189.4845700274457</v>
      </c>
      <c r="AU29" s="170">
        <f>A15a!G28</f>
        <v>27513.420000000009</v>
      </c>
      <c r="AV29" s="171">
        <f t="shared" si="39"/>
        <v>58.376706940267539</v>
      </c>
      <c r="AW29" s="172">
        <f t="shared" si="40"/>
        <v>28.672141273864938</v>
      </c>
      <c r="AX29" s="172">
        <f t="shared" si="41"/>
        <v>2.9511517858675229</v>
      </c>
      <c r="AY29" s="172">
        <f t="shared" si="42"/>
        <v>10</v>
      </c>
      <c r="AZ29" s="152">
        <f t="shared" si="43"/>
        <v>16061.428562644962</v>
      </c>
      <c r="BA29" s="153">
        <f t="shared" si="44"/>
        <v>7888.6866516718128</v>
      </c>
      <c r="BB29" s="153">
        <f t="shared" si="45"/>
        <v>811.96278568323248</v>
      </c>
      <c r="BC29" s="178">
        <f t="shared" si="46"/>
        <v>2751.3420000000006</v>
      </c>
      <c r="BD29" s="170">
        <f>A15a!H28</f>
        <v>32544</v>
      </c>
      <c r="BE29" s="171">
        <f t="shared" si="47"/>
        <v>17.543743229511442</v>
      </c>
      <c r="BF29" s="172">
        <f t="shared" si="48"/>
        <v>60</v>
      </c>
      <c r="BG29" s="172">
        <f t="shared" si="49"/>
        <v>12.024737610188849</v>
      </c>
      <c r="BH29" s="172">
        <f t="shared" si="50"/>
        <v>10.431519160299709</v>
      </c>
      <c r="BI29" s="152">
        <f t="shared" si="51"/>
        <v>5709.4357966122034</v>
      </c>
      <c r="BJ29" s="153">
        <f t="shared" si="52"/>
        <v>19526.400000000001</v>
      </c>
      <c r="BK29" s="153">
        <f t="shared" si="53"/>
        <v>3913.3306078598589</v>
      </c>
      <c r="BL29" s="178">
        <f t="shared" si="54"/>
        <v>3394.8335955279372</v>
      </c>
      <c r="BM29" s="170">
        <f>A15a!I28</f>
        <v>29708</v>
      </c>
      <c r="BN29" s="171">
        <f t="shared" si="55"/>
        <v>83.588342843818182</v>
      </c>
      <c r="BO29" s="172">
        <f t="shared" si="56"/>
        <v>12.784983636277353</v>
      </c>
      <c r="BP29" s="172"/>
      <c r="BQ29" s="172">
        <f t="shared" si="56"/>
        <v>3.6266735199044526</v>
      </c>
      <c r="BR29" s="152">
        <f t="shared" si="57"/>
        <v>24832.424892041505</v>
      </c>
      <c r="BS29" s="153">
        <f t="shared" si="58"/>
        <v>3798.1629386652762</v>
      </c>
      <c r="BT29" s="153"/>
      <c r="BU29" s="178">
        <f t="shared" si="59"/>
        <v>1077.4121692932149</v>
      </c>
      <c r="BV29" s="170">
        <f>A15a!J28</f>
        <v>7418.5</v>
      </c>
      <c r="BW29" s="171">
        <f t="shared" si="60"/>
        <v>49.809463266062764</v>
      </c>
      <c r="BX29" s="172">
        <f t="shared" si="61"/>
        <v>32.281206380065179</v>
      </c>
      <c r="BY29" s="172"/>
      <c r="BZ29" s="172">
        <f t="shared" si="62"/>
        <v>17.909330353872054</v>
      </c>
      <c r="CA29" s="152">
        <f t="shared" si="63"/>
        <v>3695.1150323928659</v>
      </c>
      <c r="CB29" s="153">
        <f t="shared" si="64"/>
        <v>2394.7812953051352</v>
      </c>
      <c r="CC29" s="153"/>
      <c r="CD29" s="178">
        <f t="shared" si="65"/>
        <v>1328.6036723019984</v>
      </c>
      <c r="CE29" s="170">
        <f>A15a!K28</f>
        <v>2003</v>
      </c>
      <c r="CF29" s="171">
        <f t="shared" si="107"/>
        <v>34.03876203541833</v>
      </c>
      <c r="CG29" s="172">
        <f t="shared" si="108"/>
        <v>40.29355090934795</v>
      </c>
      <c r="CH29" s="172">
        <f t="shared" si="109"/>
        <v>16.41434001542482</v>
      </c>
      <c r="CI29" s="172">
        <f t="shared" si="110"/>
        <v>10.253347039808904</v>
      </c>
      <c r="CJ29" s="152">
        <f t="shared" si="70"/>
        <v>681.79640356942912</v>
      </c>
      <c r="CK29" s="153">
        <f t="shared" si="71"/>
        <v>807.07982471423941</v>
      </c>
      <c r="CL29" s="153">
        <f t="shared" si="72"/>
        <v>328.77923050895913</v>
      </c>
      <c r="CM29" s="178">
        <f t="shared" si="73"/>
        <v>205.37454120737235</v>
      </c>
      <c r="CN29" s="170">
        <f>A15a!L28</f>
        <v>18305.900000000001</v>
      </c>
      <c r="CO29" s="171">
        <f t="shared" si="74"/>
        <v>86.136315363831187</v>
      </c>
      <c r="CP29" s="172">
        <f t="shared" si="75"/>
        <v>6.3182838601919578</v>
      </c>
      <c r="CQ29" s="172">
        <f t="shared" si="76"/>
        <v>1.2271169157848996</v>
      </c>
      <c r="CR29" s="172">
        <f t="shared" si="77"/>
        <v>6.3182838601919578</v>
      </c>
      <c r="CS29" s="152">
        <f t="shared" si="78"/>
        <v>15768.027754187575</v>
      </c>
      <c r="CT29" s="153">
        <f t="shared" si="79"/>
        <v>1156.6187251628796</v>
      </c>
      <c r="CU29" s="153">
        <f t="shared" si="80"/>
        <v>224.63479548666794</v>
      </c>
      <c r="CV29" s="178">
        <f t="shared" si="81"/>
        <v>1156.6187251628796</v>
      </c>
      <c r="CW29" s="170">
        <f>A15a!M28</f>
        <v>4233</v>
      </c>
      <c r="CX29" s="171">
        <f t="shared" si="82"/>
        <v>36.104837797607495</v>
      </c>
      <c r="CY29" s="172">
        <f t="shared" si="83"/>
        <v>44.300924120987126</v>
      </c>
      <c r="CZ29" s="172">
        <f t="shared" si="84"/>
        <v>9.1627189211056681</v>
      </c>
      <c r="DA29" s="172">
        <f t="shared" si="85"/>
        <v>10.431519160299709</v>
      </c>
      <c r="DB29" s="152">
        <f t="shared" si="86"/>
        <v>1528.3177839727252</v>
      </c>
      <c r="DC29" s="153">
        <f t="shared" si="87"/>
        <v>1875.2581180413849</v>
      </c>
      <c r="DD29" s="153">
        <f t="shared" si="88"/>
        <v>387.8578919304029</v>
      </c>
      <c r="DE29" s="178">
        <f t="shared" si="89"/>
        <v>441.5662060554867</v>
      </c>
      <c r="DF29" s="170">
        <f>A15a!N28</f>
        <v>27622.723000000002</v>
      </c>
      <c r="DG29" s="171">
        <f t="shared" si="90"/>
        <v>45.246751118305106</v>
      </c>
      <c r="DH29" s="172">
        <f t="shared" si="91"/>
        <v>40.031744250896473</v>
      </c>
      <c r="DI29" s="172">
        <f t="shared" si="92"/>
        <v>6.5098813437064491</v>
      </c>
      <c r="DJ29" s="172">
        <f t="shared" si="93"/>
        <v>8.2116232870919728</v>
      </c>
      <c r="DK29" s="152">
        <f t="shared" si="94"/>
        <v>12498.384727908822</v>
      </c>
      <c r="DL29" s="153">
        <f t="shared" si="95"/>
        <v>11057.857826493559</v>
      </c>
      <c r="DM29" s="153">
        <f t="shared" si="96"/>
        <v>1798.2064912007106</v>
      </c>
      <c r="DN29" s="178">
        <f t="shared" si="97"/>
        <v>2268.2739543969105</v>
      </c>
      <c r="DO29" s="176">
        <f>A15a!O28</f>
        <v>116607</v>
      </c>
      <c r="DP29" s="140">
        <f t="shared" si="98"/>
        <v>18.79915944173894</v>
      </c>
      <c r="DQ29" s="146">
        <f t="shared" si="99"/>
        <v>54.796496243683222</v>
      </c>
      <c r="DR29" s="146">
        <f t="shared" si="100"/>
        <v>5.5413059939784217</v>
      </c>
      <c r="DS29" s="146">
        <f t="shared" si="101"/>
        <v>20.863038320599419</v>
      </c>
      <c r="DT29" s="152">
        <f t="shared" si="102"/>
        <v>21921.135850228529</v>
      </c>
      <c r="DU29" s="153">
        <f t="shared" si="103"/>
        <v>63896.550374871695</v>
      </c>
      <c r="DV29" s="153">
        <f t="shared" si="104"/>
        <v>6461.5506803984181</v>
      </c>
      <c r="DW29" s="154">
        <f t="shared" si="105"/>
        <v>24327.763094501366</v>
      </c>
    </row>
    <row r="30" spans="1:127">
      <c r="A30" s="145">
        <v>1986</v>
      </c>
      <c r="B30" s="170">
        <f>A15a!B29</f>
        <v>7920.2329999999993</v>
      </c>
      <c r="C30" s="171">
        <f t="shared" si="0"/>
        <v>51.490997750521061</v>
      </c>
      <c r="D30" s="172">
        <f t="shared" si="106"/>
        <v>27.231914153020902</v>
      </c>
      <c r="E30" s="172">
        <f t="shared" si="1"/>
        <v>12.690587062858835</v>
      </c>
      <c r="F30" s="172">
        <f t="shared" si="2"/>
        <v>8.5865010335991929</v>
      </c>
      <c r="G30" s="152">
        <f t="shared" si="3"/>
        <v>4078.2069958660263</v>
      </c>
      <c r="H30" s="153">
        <f t="shared" si="4"/>
        <v>2156.8310512792318</v>
      </c>
      <c r="I30" s="153">
        <f t="shared" si="5"/>
        <v>1005.1240644462762</v>
      </c>
      <c r="J30" s="153">
        <f t="shared" si="6"/>
        <v>680.07088840846427</v>
      </c>
      <c r="K30" s="170">
        <f>A15a!C29</f>
        <v>5126.2080805408004</v>
      </c>
      <c r="L30" s="140">
        <f t="shared" si="7"/>
        <v>65.759364282933234</v>
      </c>
      <c r="M30" s="146">
        <f t="shared" si="8"/>
        <v>19.018144357818262</v>
      </c>
      <c r="N30" s="146">
        <f t="shared" si="9"/>
        <v>8.5618316563033705</v>
      </c>
      <c r="O30" s="146">
        <f t="shared" si="10"/>
        <v>6.6606597029451393</v>
      </c>
      <c r="P30" s="152">
        <f t="shared" si="11"/>
        <v>3370.9618455839845</v>
      </c>
      <c r="Q30" s="153">
        <f t="shared" si="12"/>
        <v>974.90965283939408</v>
      </c>
      <c r="R30" s="153">
        <f t="shared" si="13"/>
        <v>438.8973062077236</v>
      </c>
      <c r="S30" s="153">
        <f t="shared" si="14"/>
        <v>341.43927590969861</v>
      </c>
      <c r="T30" s="170">
        <f>A15a!D29</f>
        <v>13230</v>
      </c>
      <c r="U30" s="171">
        <f t="shared" si="15"/>
        <v>36.031993872390906</v>
      </c>
      <c r="V30" s="172">
        <f t="shared" si="16"/>
        <v>31.565025168554975</v>
      </c>
      <c r="W30" s="172">
        <f t="shared" si="17"/>
        <v>19.970586944863655</v>
      </c>
      <c r="X30" s="172">
        <f t="shared" si="18"/>
        <v>12.432394014190473</v>
      </c>
      <c r="Y30" s="152">
        <f t="shared" si="19"/>
        <v>4767.0327893173171</v>
      </c>
      <c r="Z30" s="153">
        <f t="shared" si="20"/>
        <v>4176.0528297998235</v>
      </c>
      <c r="AA30" s="153">
        <f t="shared" si="21"/>
        <v>2642.1086528054611</v>
      </c>
      <c r="AB30" s="178">
        <f t="shared" si="22"/>
        <v>1644.8057280773996</v>
      </c>
      <c r="AC30" s="176">
        <f>A15a!E29</f>
        <v>2629.9704243895999</v>
      </c>
      <c r="AD30" s="140">
        <f t="shared" si="23"/>
        <v>50.078576750128555</v>
      </c>
      <c r="AE30" s="146">
        <f t="shared" si="24"/>
        <v>34.671366881657903</v>
      </c>
      <c r="AF30" s="146">
        <f t="shared" si="25"/>
        <v>4.761360513115978</v>
      </c>
      <c r="AG30" s="146">
        <f t="shared" si="26"/>
        <v>10.488695855097568</v>
      </c>
      <c r="AH30" s="152">
        <f t="shared" si="27"/>
        <v>1317.0517574836276</v>
      </c>
      <c r="AI30" s="153">
        <f t="shared" si="28"/>
        <v>911.84669471921359</v>
      </c>
      <c r="AJ30" s="153">
        <f t="shared" si="29"/>
        <v>125.22237329351512</v>
      </c>
      <c r="AK30" s="153">
        <f t="shared" si="30"/>
        <v>275.84959889324386</v>
      </c>
      <c r="AL30" s="170">
        <f>A15a!F29</f>
        <v>2631</v>
      </c>
      <c r="AM30" s="171">
        <f t="shared" si="31"/>
        <v>46.825495216373263</v>
      </c>
      <c r="AN30" s="172">
        <f t="shared" si="32"/>
        <v>38.862827189249202</v>
      </c>
      <c r="AO30" s="172">
        <f t="shared" si="33"/>
        <v>6.7044198512502309</v>
      </c>
      <c r="AP30" s="172">
        <f t="shared" si="34"/>
        <v>7.6072577431273043</v>
      </c>
      <c r="AQ30" s="152">
        <f t="shared" si="35"/>
        <v>1231.9787791427805</v>
      </c>
      <c r="AR30" s="153">
        <f t="shared" si="36"/>
        <v>1022.4809833491465</v>
      </c>
      <c r="AS30" s="153">
        <f t="shared" si="37"/>
        <v>176.39328628639356</v>
      </c>
      <c r="AT30" s="178">
        <f t="shared" si="38"/>
        <v>200.14695122167939</v>
      </c>
      <c r="AU30" s="170">
        <f>A15a!G29</f>
        <v>27687.67</v>
      </c>
      <c r="AV30" s="171">
        <f t="shared" si="39"/>
        <v>57.114326543464671</v>
      </c>
      <c r="AW30" s="172">
        <f t="shared" si="40"/>
        <v>29.619687132824421</v>
      </c>
      <c r="AX30" s="172">
        <f t="shared" si="41"/>
        <v>3.2659863237109028</v>
      </c>
      <c r="AY30" s="172">
        <f t="shared" si="42"/>
        <v>10</v>
      </c>
      <c r="AZ30" s="152">
        <f t="shared" si="43"/>
        <v>15813.626256076903</v>
      </c>
      <c r="BA30" s="153">
        <f t="shared" si="44"/>
        <v>8201.0012283688866</v>
      </c>
      <c r="BB30" s="153">
        <f t="shared" si="45"/>
        <v>904.27551555420655</v>
      </c>
      <c r="BC30" s="178">
        <f t="shared" si="46"/>
        <v>2768.7669999999994</v>
      </c>
      <c r="BD30" s="170">
        <f>A15a!H29</f>
        <v>32784</v>
      </c>
      <c r="BE30" s="171">
        <f t="shared" si="47"/>
        <v>17.645497065002942</v>
      </c>
      <c r="BF30" s="172">
        <f t="shared" si="48"/>
        <v>60</v>
      </c>
      <c r="BG30" s="172">
        <f t="shared" si="49"/>
        <v>11.712139482105108</v>
      </c>
      <c r="BH30" s="172">
        <f t="shared" si="50"/>
        <v>10.642363452891948</v>
      </c>
      <c r="BI30" s="152">
        <f t="shared" si="51"/>
        <v>5784.8997577905648</v>
      </c>
      <c r="BJ30" s="153">
        <f t="shared" si="52"/>
        <v>19670.400000000001</v>
      </c>
      <c r="BK30" s="153">
        <f t="shared" si="53"/>
        <v>3839.7078078133386</v>
      </c>
      <c r="BL30" s="178">
        <f t="shared" si="54"/>
        <v>3488.9924343960961</v>
      </c>
      <c r="BM30" s="170">
        <f>A15a!I29</f>
        <v>29824</v>
      </c>
      <c r="BN30" s="171">
        <f t="shared" si="55"/>
        <v>82.287124420583524</v>
      </c>
      <c r="BO30" s="172">
        <f t="shared" si="56"/>
        <v>13.815761262386507</v>
      </c>
      <c r="BP30" s="172"/>
      <c r="BQ30" s="172">
        <f t="shared" si="56"/>
        <v>3.8971143170299727</v>
      </c>
      <c r="BR30" s="152">
        <f t="shared" si="57"/>
        <v>24541.311987194829</v>
      </c>
      <c r="BS30" s="153">
        <f t="shared" si="58"/>
        <v>4120.4126388941522</v>
      </c>
      <c r="BT30" s="153"/>
      <c r="BU30" s="178">
        <f t="shared" si="59"/>
        <v>1162.2753739110192</v>
      </c>
      <c r="BV30" s="170">
        <f>A15a!J29</f>
        <v>7518.1</v>
      </c>
      <c r="BW30" s="171">
        <f t="shared" si="60"/>
        <v>48.762140725138593</v>
      </c>
      <c r="BX30" s="172">
        <f t="shared" si="61"/>
        <v>32.916550975535074</v>
      </c>
      <c r="BY30" s="172"/>
      <c r="BZ30" s="172">
        <f t="shared" si="62"/>
        <v>18.321308299326333</v>
      </c>
      <c r="CA30" s="152">
        <f t="shared" si="63"/>
        <v>3665.9865018566447</v>
      </c>
      <c r="CB30" s="153">
        <f t="shared" si="64"/>
        <v>2474.6992188917025</v>
      </c>
      <c r="CC30" s="153"/>
      <c r="CD30" s="178">
        <f t="shared" si="65"/>
        <v>1377.4142792516532</v>
      </c>
      <c r="CE30" s="170">
        <f>A15a!K29</f>
        <v>2015</v>
      </c>
      <c r="CF30" s="171">
        <f t="shared" si="107"/>
        <v>33.969750398841718</v>
      </c>
      <c r="CG30" s="172">
        <f t="shared" si="108"/>
        <v>40.533987367229443</v>
      </c>
      <c r="CH30" s="172">
        <f t="shared" si="109"/>
        <v>15.702033599868894</v>
      </c>
      <c r="CI30" s="172">
        <f t="shared" si="110"/>
        <v>10.794228634059944</v>
      </c>
      <c r="CJ30" s="152">
        <f t="shared" si="70"/>
        <v>684.49047053666061</v>
      </c>
      <c r="CK30" s="153">
        <f t="shared" si="71"/>
        <v>816.75984544967332</v>
      </c>
      <c r="CL30" s="153">
        <f t="shared" si="72"/>
        <v>316.39597703735819</v>
      </c>
      <c r="CM30" s="178">
        <f t="shared" si="73"/>
        <v>217.50370697630788</v>
      </c>
      <c r="CN30" s="170">
        <f>A15a!L29</f>
        <v>18489.2</v>
      </c>
      <c r="CO30" s="171">
        <f t="shared" si="74"/>
        <v>85.11252569833411</v>
      </c>
      <c r="CP30" s="172">
        <f t="shared" si="75"/>
        <v>6.7466001485156095</v>
      </c>
      <c r="CQ30" s="172">
        <f t="shared" si="76"/>
        <v>1.3942740046346702</v>
      </c>
      <c r="CR30" s="172">
        <f t="shared" si="77"/>
        <v>6.7466001485156095</v>
      </c>
      <c r="CS30" s="152">
        <f t="shared" si="78"/>
        <v>15736.62510141639</v>
      </c>
      <c r="CT30" s="153">
        <f t="shared" si="79"/>
        <v>1247.3923946593482</v>
      </c>
      <c r="CU30" s="153">
        <f t="shared" si="80"/>
        <v>257.79010926491344</v>
      </c>
      <c r="CV30" s="178">
        <f t="shared" si="81"/>
        <v>1247.3923946593482</v>
      </c>
      <c r="CW30" s="170">
        <f>A15a!M29</f>
        <v>4228</v>
      </c>
      <c r="CX30" s="171">
        <f t="shared" si="82"/>
        <v>35.295163749246186</v>
      </c>
      <c r="CY30" s="172">
        <f t="shared" si="83"/>
        <v>44.539751771629909</v>
      </c>
      <c r="CZ30" s="172">
        <f t="shared" si="84"/>
        <v>9.5227210262319559</v>
      </c>
      <c r="DA30" s="172">
        <f t="shared" si="85"/>
        <v>10.642363452891948</v>
      </c>
      <c r="DB30" s="152">
        <f t="shared" si="86"/>
        <v>1492.2795233181287</v>
      </c>
      <c r="DC30" s="153">
        <f t="shared" si="87"/>
        <v>1883.1407049045126</v>
      </c>
      <c r="DD30" s="153">
        <f t="shared" si="88"/>
        <v>402.62064498908711</v>
      </c>
      <c r="DE30" s="178">
        <f t="shared" si="89"/>
        <v>449.95912678827153</v>
      </c>
      <c r="DF30" s="170">
        <f>A15a!N29</f>
        <v>27795.282999999999</v>
      </c>
      <c r="DG30" s="171">
        <f t="shared" si="90"/>
        <v>43.529104534556566</v>
      </c>
      <c r="DH30" s="172">
        <f t="shared" si="91"/>
        <v>41.204643957889836</v>
      </c>
      <c r="DI30" s="172">
        <f t="shared" si="92"/>
        <v>6.7044198512502309</v>
      </c>
      <c r="DJ30" s="172">
        <f t="shared" si="93"/>
        <v>8.5618316563033705</v>
      </c>
      <c r="DK30" s="152">
        <f t="shared" si="94"/>
        <v>12099.03779274583</v>
      </c>
      <c r="DL30" s="153">
        <f t="shared" si="95"/>
        <v>11452.947397237882</v>
      </c>
      <c r="DM30" s="153">
        <f t="shared" si="96"/>
        <v>1863.5124711631806</v>
      </c>
      <c r="DN30" s="178">
        <f t="shared" si="97"/>
        <v>2379.7853388531089</v>
      </c>
      <c r="DO30" s="176">
        <f>A15a!O29</f>
        <v>119026</v>
      </c>
      <c r="DP30" s="140">
        <f t="shared" si="98"/>
        <v>18.449687235105504</v>
      </c>
      <c r="DQ30" s="146">
        <f t="shared" si="99"/>
        <v>54.536172985613</v>
      </c>
      <c r="DR30" s="146">
        <f t="shared" si="100"/>
        <v>5.7294128734975978</v>
      </c>
      <c r="DS30" s="146">
        <f t="shared" si="101"/>
        <v>21.284726905783895</v>
      </c>
      <c r="DT30" s="152">
        <f t="shared" si="102"/>
        <v>21959.924728456674</v>
      </c>
      <c r="DU30" s="153">
        <f t="shared" si="103"/>
        <v>64912.225257855731</v>
      </c>
      <c r="DV30" s="153">
        <f t="shared" si="104"/>
        <v>6819.4909668092514</v>
      </c>
      <c r="DW30" s="154">
        <f t="shared" si="105"/>
        <v>25334.35904687834</v>
      </c>
    </row>
    <row r="31" spans="1:127">
      <c r="A31" s="145">
        <v>1987</v>
      </c>
      <c r="B31" s="170">
        <f>A15a!B30</f>
        <v>8092.2430000000004</v>
      </c>
      <c r="C31" s="171">
        <f t="shared" si="0"/>
        <v>50.854250163477602</v>
      </c>
      <c r="D31" s="172">
        <f t="shared" si="106"/>
        <v>27.674854752170116</v>
      </c>
      <c r="E31" s="172">
        <f t="shared" si="1"/>
        <v>12.391775637921787</v>
      </c>
      <c r="F31" s="172">
        <f t="shared" si="2"/>
        <v>9.0791194464304876</v>
      </c>
      <c r="G31" s="152">
        <f t="shared" si="3"/>
        <v>4115.2494990565056</v>
      </c>
      <c r="H31" s="153">
        <f t="shared" si="4"/>
        <v>2239.5164964426535</v>
      </c>
      <c r="I31" s="153">
        <f t="shared" si="5"/>
        <v>1002.7725966354312</v>
      </c>
      <c r="J31" s="153">
        <f t="shared" si="6"/>
        <v>734.70440786540985</v>
      </c>
      <c r="K31" s="170">
        <f>A15a!C30</f>
        <v>5145.2930074767992</v>
      </c>
      <c r="L31" s="140">
        <f t="shared" si="7"/>
        <v>64.164632951140376</v>
      </c>
      <c r="M31" s="146">
        <f t="shared" si="8"/>
        <v>19.905058170924303</v>
      </c>
      <c r="N31" s="146">
        <f t="shared" si="9"/>
        <v>8.9269756719244722</v>
      </c>
      <c r="O31" s="146">
        <f t="shared" si="10"/>
        <v>7.0033332060108489</v>
      </c>
      <c r="P31" s="152">
        <f t="shared" si="11"/>
        <v>3301.4583725081798</v>
      </c>
      <c r="Q31" s="153">
        <f t="shared" si="12"/>
        <v>1024.1735662027575</v>
      </c>
      <c r="R31" s="153">
        <f t="shared" si="13"/>
        <v>459.31905502668485</v>
      </c>
      <c r="S31" s="153">
        <f t="shared" si="14"/>
        <v>360.34201373917693</v>
      </c>
      <c r="T31" s="170">
        <f>A15a!D30</f>
        <v>13511.6</v>
      </c>
      <c r="U31" s="171">
        <f t="shared" si="15"/>
        <v>35.005465869318002</v>
      </c>
      <c r="V31" s="172">
        <f t="shared" si="16"/>
        <v>31.29862983213399</v>
      </c>
      <c r="W31" s="172">
        <f t="shared" si="17"/>
        <v>20.868340563984621</v>
      </c>
      <c r="X31" s="172">
        <f t="shared" si="18"/>
        <v>12.827563734563384</v>
      </c>
      <c r="Y31" s="152">
        <f t="shared" si="19"/>
        <v>4729.7985263987712</v>
      </c>
      <c r="Z31" s="153">
        <f t="shared" si="20"/>
        <v>4228.9456683986164</v>
      </c>
      <c r="AA31" s="153">
        <f t="shared" si="21"/>
        <v>2819.646703643346</v>
      </c>
      <c r="AB31" s="178">
        <f t="shared" si="22"/>
        <v>1733.2091015592662</v>
      </c>
      <c r="AC31" s="176">
        <f>A15a!E30</f>
        <v>2614.5043844034999</v>
      </c>
      <c r="AD31" s="140">
        <f t="shared" si="23"/>
        <v>48.673420786786942</v>
      </c>
      <c r="AE31" s="146">
        <f t="shared" si="24"/>
        <v>35.507421442774927</v>
      </c>
      <c r="AF31" s="146">
        <f t="shared" si="25"/>
        <v>4.948433785006773</v>
      </c>
      <c r="AG31" s="146">
        <f t="shared" si="26"/>
        <v>10.87072398543136</v>
      </c>
      <c r="AH31" s="152">
        <f t="shared" si="27"/>
        <v>1272.568720509709</v>
      </c>
      <c r="AI31" s="153">
        <f t="shared" si="28"/>
        <v>928.34309040997891</v>
      </c>
      <c r="AJ31" s="153">
        <f t="shared" si="29"/>
        <v>129.37701826830616</v>
      </c>
      <c r="AK31" s="153">
        <f t="shared" si="30"/>
        <v>284.21555521550579</v>
      </c>
      <c r="AL31" s="170">
        <f>A15a!F30</f>
        <v>2649</v>
      </c>
      <c r="AM31" s="171">
        <f t="shared" si="31"/>
        <v>45.609583016688568</v>
      </c>
      <c r="AN31" s="172">
        <f t="shared" si="32"/>
        <v>39.523621850659779</v>
      </c>
      <c r="AO31" s="172">
        <f t="shared" si="33"/>
        <v>6.9047718642819351</v>
      </c>
      <c r="AP31" s="172">
        <f t="shared" si="34"/>
        <v>7.9620232683697205</v>
      </c>
      <c r="AQ31" s="152">
        <f t="shared" si="35"/>
        <v>1208.19785411208</v>
      </c>
      <c r="AR31" s="153">
        <f t="shared" si="36"/>
        <v>1046.9807428239774</v>
      </c>
      <c r="AS31" s="153">
        <f t="shared" si="37"/>
        <v>182.90740668482846</v>
      </c>
      <c r="AT31" s="178">
        <f t="shared" si="38"/>
        <v>210.91399637911388</v>
      </c>
      <c r="AU31" s="170">
        <f>A15a!G30</f>
        <v>27876.21000000001</v>
      </c>
      <c r="AV31" s="171">
        <f t="shared" si="39"/>
        <v>55.787044863930063</v>
      </c>
      <c r="AW31" s="172">
        <f t="shared" si="40"/>
        <v>30.598547121630553</v>
      </c>
      <c r="AX31" s="172">
        <f t="shared" si="41"/>
        <v>3.6144080144393782</v>
      </c>
      <c r="AY31" s="172">
        <f t="shared" si="42"/>
        <v>10</v>
      </c>
      <c r="AZ31" s="152">
        <f t="shared" si="43"/>
        <v>15551.313779063365</v>
      </c>
      <c r="BA31" s="153">
        <f t="shared" si="44"/>
        <v>8529.7152525746915</v>
      </c>
      <c r="BB31" s="153">
        <f t="shared" si="45"/>
        <v>1007.5599683619517</v>
      </c>
      <c r="BC31" s="178">
        <f t="shared" si="46"/>
        <v>2787.621000000001</v>
      </c>
      <c r="BD31" s="170">
        <f>A15a!H30</f>
        <v>33108</v>
      </c>
      <c r="BE31" s="171">
        <f t="shared" si="47"/>
        <v>17.734862886386288</v>
      </c>
      <c r="BF31" s="172">
        <f t="shared" si="48"/>
        <v>60</v>
      </c>
      <c r="BG31" s="172">
        <f t="shared" si="49"/>
        <v>11.40766773422601</v>
      </c>
      <c r="BH31" s="172">
        <f t="shared" si="50"/>
        <v>10.857469379387704</v>
      </c>
      <c r="BI31" s="152">
        <f t="shared" si="51"/>
        <v>5871.6584044247729</v>
      </c>
      <c r="BJ31" s="153">
        <f t="shared" si="52"/>
        <v>19864.8</v>
      </c>
      <c r="BK31" s="153">
        <f t="shared" si="53"/>
        <v>3776.8506334475474</v>
      </c>
      <c r="BL31" s="178">
        <f t="shared" si="54"/>
        <v>3594.6909621276809</v>
      </c>
      <c r="BM31" s="170">
        <f>A15a!I30</f>
        <v>29852</v>
      </c>
      <c r="BN31" s="171">
        <f t="shared" si="55"/>
        <v>80.882633741094153</v>
      </c>
      <c r="BO31" s="172">
        <f t="shared" si="56"/>
        <v>14.929644392946397</v>
      </c>
      <c r="BP31" s="172"/>
      <c r="BQ31" s="172">
        <f t="shared" si="56"/>
        <v>4.1877218659594471</v>
      </c>
      <c r="BR31" s="152">
        <f t="shared" si="57"/>
        <v>24145.083824391426</v>
      </c>
      <c r="BS31" s="153">
        <f t="shared" si="58"/>
        <v>4456.797444182358</v>
      </c>
      <c r="BT31" s="153"/>
      <c r="BU31" s="178">
        <f t="shared" si="59"/>
        <v>1250.118731426214</v>
      </c>
      <c r="BV31" s="170">
        <f>A15a!J30</f>
        <v>7621</v>
      </c>
      <c r="BW31" s="171">
        <f t="shared" si="60"/>
        <v>47.692836659606002</v>
      </c>
      <c r="BX31" s="172">
        <f t="shared" si="61"/>
        <v>33.564400145655625</v>
      </c>
      <c r="BY31" s="172"/>
      <c r="BZ31" s="172">
        <f t="shared" si="62"/>
        <v>18.742763194738377</v>
      </c>
      <c r="CA31" s="152">
        <f t="shared" si="63"/>
        <v>3634.6710818285733</v>
      </c>
      <c r="CB31" s="153">
        <f t="shared" si="64"/>
        <v>2557.9429351004151</v>
      </c>
      <c r="CC31" s="153"/>
      <c r="CD31" s="178">
        <f t="shared" si="65"/>
        <v>1428.3859830710117</v>
      </c>
      <c r="CE31" s="170">
        <f>A15a!K30</f>
        <v>2040</v>
      </c>
      <c r="CF31" s="171">
        <f t="shared" si="107"/>
        <v>33.830163991656576</v>
      </c>
      <c r="CG31" s="172">
        <f t="shared" si="108"/>
        <v>40.775529309234187</v>
      </c>
      <c r="CH31" s="172">
        <f t="shared" si="109"/>
        <v>15.018862967190341</v>
      </c>
      <c r="CI31" s="172">
        <f t="shared" si="110"/>
        <v>11.375443731918894</v>
      </c>
      <c r="CJ31" s="152">
        <f t="shared" si="70"/>
        <v>690.13534542979414</v>
      </c>
      <c r="CK31" s="153">
        <f t="shared" si="71"/>
        <v>831.82079790837747</v>
      </c>
      <c r="CL31" s="153">
        <f t="shared" si="72"/>
        <v>306.38480453068297</v>
      </c>
      <c r="CM31" s="178">
        <f t="shared" si="73"/>
        <v>232.05905213114545</v>
      </c>
      <c r="CN31" s="170">
        <f>A15a!L30</f>
        <v>18711.7</v>
      </c>
      <c r="CO31" s="171">
        <f t="shared" si="74"/>
        <v>84.007894901389122</v>
      </c>
      <c r="CP31" s="172">
        <f t="shared" si="75"/>
        <v>7.2039519861913881</v>
      </c>
      <c r="CQ31" s="172">
        <f t="shared" si="76"/>
        <v>1.5842011262281082</v>
      </c>
      <c r="CR31" s="172">
        <f t="shared" si="77"/>
        <v>7.2039519861913881</v>
      </c>
      <c r="CS31" s="152">
        <f t="shared" si="78"/>
        <v>15719.305270263229</v>
      </c>
      <c r="CT31" s="153">
        <f t="shared" si="79"/>
        <v>1347.981883800174</v>
      </c>
      <c r="CU31" s="153">
        <f t="shared" si="80"/>
        <v>296.43096213642491</v>
      </c>
      <c r="CV31" s="178">
        <f t="shared" si="81"/>
        <v>1347.981883800174</v>
      </c>
      <c r="CW31" s="170">
        <f>A15a!M30</f>
        <v>4233</v>
      </c>
      <c r="CX31" s="171">
        <f t="shared" si="82"/>
        <v>34.465796101082702</v>
      </c>
      <c r="CY31" s="172">
        <f t="shared" si="83"/>
        <v>44.779866949516048</v>
      </c>
      <c r="CZ31" s="172">
        <f t="shared" si="84"/>
        <v>9.896867570013546</v>
      </c>
      <c r="DA31" s="172">
        <f t="shared" si="85"/>
        <v>10.857469379387704</v>
      </c>
      <c r="DB31" s="152">
        <f t="shared" si="86"/>
        <v>1458.9371489588309</v>
      </c>
      <c r="DC31" s="153">
        <f t="shared" si="87"/>
        <v>1895.5317679730142</v>
      </c>
      <c r="DD31" s="153">
        <f t="shared" si="88"/>
        <v>418.93440423867338</v>
      </c>
      <c r="DE31" s="178">
        <f t="shared" si="89"/>
        <v>459.59667882948145</v>
      </c>
      <c r="DF31" s="170">
        <f>A15a!N30</f>
        <v>27962.252</v>
      </c>
      <c r="DG31" s="171">
        <f t="shared" si="90"/>
        <v>41.756343728179452</v>
      </c>
      <c r="DH31" s="172">
        <f t="shared" si="91"/>
        <v>42.411908735614141</v>
      </c>
      <c r="DI31" s="172">
        <f t="shared" si="92"/>
        <v>6.9047718642819351</v>
      </c>
      <c r="DJ31" s="172">
        <f t="shared" si="93"/>
        <v>8.9269756719244722</v>
      </c>
      <c r="DK31" s="152">
        <f t="shared" si="94"/>
        <v>11676.014059259733</v>
      </c>
      <c r="DL31" s="153">
        <f t="shared" si="95"/>
        <v>11859.324798662439</v>
      </c>
      <c r="DM31" s="153">
        <f t="shared" si="96"/>
        <v>1930.7297087156126</v>
      </c>
      <c r="DN31" s="178">
        <f t="shared" si="97"/>
        <v>2496.1834333622141</v>
      </c>
      <c r="DO31" s="176">
        <f>A15a!O30</f>
        <v>121070</v>
      </c>
      <c r="DP31" s="140">
        <f t="shared" si="98"/>
        <v>18.084069501577854</v>
      </c>
      <c r="DQ31" s="146">
        <f t="shared" si="99"/>
        <v>54.277086452577002</v>
      </c>
      <c r="DR31" s="146">
        <f t="shared" si="100"/>
        <v>5.9239052870697373</v>
      </c>
      <c r="DS31" s="146">
        <f t="shared" si="101"/>
        <v>21.714938758775407</v>
      </c>
      <c r="DT31" s="152">
        <f t="shared" si="102"/>
        <v>21894.382945560312</v>
      </c>
      <c r="DU31" s="153">
        <f t="shared" si="103"/>
        <v>65713.268568134983</v>
      </c>
      <c r="DV31" s="153">
        <f t="shared" si="104"/>
        <v>7172.0721310553308</v>
      </c>
      <c r="DW31" s="154">
        <f t="shared" si="105"/>
        <v>26290.276355249385</v>
      </c>
    </row>
    <row r="32" spans="1:127">
      <c r="A32" s="145">
        <v>1988</v>
      </c>
      <c r="B32" s="170">
        <f>A15a!B31</f>
        <v>8275.5820000000003</v>
      </c>
      <c r="C32" s="171">
        <f t="shared" si="0"/>
        <v>50.174999999999997</v>
      </c>
      <c r="D32" s="172">
        <f t="shared" si="106"/>
        <v>28.125</v>
      </c>
      <c r="E32" s="172">
        <f t="shared" si="1"/>
        <v>12.100000000000001</v>
      </c>
      <c r="F32" s="172">
        <f t="shared" si="2"/>
        <v>9.6</v>
      </c>
      <c r="G32" s="152">
        <f t="shared" si="3"/>
        <v>4152.2732685000001</v>
      </c>
      <c r="H32" s="153">
        <f t="shared" si="4"/>
        <v>2327.5074375000004</v>
      </c>
      <c r="I32" s="153">
        <f t="shared" si="5"/>
        <v>1001.3454220000001</v>
      </c>
      <c r="J32" s="153">
        <f t="shared" si="6"/>
        <v>794.455872</v>
      </c>
      <c r="K32" s="170">
        <f>A15a!C31</f>
        <v>5154.3968080471004</v>
      </c>
      <c r="L32" s="140">
        <f t="shared" si="7"/>
        <v>62.495337995338005</v>
      </c>
      <c r="M32" s="146">
        <f t="shared" si="8"/>
        <v>20.833333333333329</v>
      </c>
      <c r="N32" s="146">
        <f t="shared" si="9"/>
        <v>9.3076923076923084</v>
      </c>
      <c r="O32" s="146">
        <f t="shared" si="10"/>
        <v>7.3636363636363615</v>
      </c>
      <c r="P32" s="152">
        <f t="shared" si="11"/>
        <v>3221.257706809949</v>
      </c>
      <c r="Q32" s="153">
        <f t="shared" si="12"/>
        <v>1073.8326683431455</v>
      </c>
      <c r="R32" s="153">
        <f t="shared" si="13"/>
        <v>479.75539521053781</v>
      </c>
      <c r="S32" s="153">
        <f t="shared" si="14"/>
        <v>379.55103768346817</v>
      </c>
      <c r="T32" s="170">
        <f>A15a!D31</f>
        <v>13815.1</v>
      </c>
      <c r="U32" s="171">
        <f t="shared" si="15"/>
        <v>33.923771510829027</v>
      </c>
      <c r="V32" s="172">
        <f t="shared" si="16"/>
        <v>31.034482758620697</v>
      </c>
      <c r="W32" s="172">
        <f t="shared" si="17"/>
        <v>21.806451612903217</v>
      </c>
      <c r="X32" s="172">
        <f t="shared" si="18"/>
        <v>13.235294117647062</v>
      </c>
      <c r="Y32" s="152">
        <f t="shared" si="19"/>
        <v>4686.6029579925407</v>
      </c>
      <c r="Z32" s="153">
        <f t="shared" si="20"/>
        <v>4287.4448275862078</v>
      </c>
      <c r="AA32" s="153">
        <f t="shared" si="21"/>
        <v>3012.5830967741927</v>
      </c>
      <c r="AB32" s="178">
        <f t="shared" si="22"/>
        <v>1828.4691176470594</v>
      </c>
      <c r="AC32" s="176">
        <f>A15a!E31</f>
        <v>2640.0658589711002</v>
      </c>
      <c r="AD32" s="140">
        <f t="shared" si="23"/>
        <v>47.226839826839829</v>
      </c>
      <c r="AE32" s="146">
        <f t="shared" si="24"/>
        <v>36.36363636363636</v>
      </c>
      <c r="AF32" s="146">
        <f t="shared" si="25"/>
        <v>5.1428571428571423</v>
      </c>
      <c r="AG32" s="146">
        <f t="shared" si="26"/>
        <v>11.266666666666673</v>
      </c>
      <c r="AH32" s="152">
        <f t="shared" si="27"/>
        <v>1246.8196745393645</v>
      </c>
      <c r="AI32" s="153">
        <f t="shared" si="28"/>
        <v>960.02394871676358</v>
      </c>
      <c r="AJ32" s="153">
        <f t="shared" si="29"/>
        <v>135.774815604228</v>
      </c>
      <c r="AK32" s="153">
        <f t="shared" si="30"/>
        <v>297.44742011074413</v>
      </c>
      <c r="AL32" s="170">
        <f>A15a!F31</f>
        <v>2666</v>
      </c>
      <c r="AM32" s="171">
        <f t="shared" si="31"/>
        <v>44.359903381642525</v>
      </c>
      <c r="AN32" s="172">
        <f t="shared" si="32"/>
        <v>40.195652173913032</v>
      </c>
      <c r="AO32" s="172">
        <f t="shared" si="33"/>
        <v>7.1111111111111125</v>
      </c>
      <c r="AP32" s="172">
        <f t="shared" si="34"/>
        <v>8.3333333333333304</v>
      </c>
      <c r="AQ32" s="152">
        <f t="shared" si="35"/>
        <v>1182.6350241545897</v>
      </c>
      <c r="AR32" s="153">
        <f t="shared" si="36"/>
        <v>1071.6160869565215</v>
      </c>
      <c r="AS32" s="153">
        <f t="shared" si="37"/>
        <v>189.58222222222227</v>
      </c>
      <c r="AT32" s="178">
        <f t="shared" si="38"/>
        <v>222.16666666666657</v>
      </c>
      <c r="AU32" s="170">
        <f>A15a!G31</f>
        <v>28106.94</v>
      </c>
      <c r="AV32" s="171">
        <f t="shared" si="39"/>
        <v>54.390243902439011</v>
      </c>
      <c r="AW32" s="172">
        <f t="shared" si="40"/>
        <v>31.609756097560986</v>
      </c>
      <c r="AX32" s="172">
        <f t="shared" si="41"/>
        <v>3.9999999999999991</v>
      </c>
      <c r="AY32" s="172">
        <f t="shared" si="42"/>
        <v>10</v>
      </c>
      <c r="AZ32" s="152">
        <f t="shared" si="43"/>
        <v>15287.433219512191</v>
      </c>
      <c r="BA32" s="153">
        <f t="shared" si="44"/>
        <v>8884.5351804878082</v>
      </c>
      <c r="BB32" s="153">
        <f t="shared" si="45"/>
        <v>1124.2775999999997</v>
      </c>
      <c r="BC32" s="178">
        <f t="shared" si="46"/>
        <v>2810.6939999999995</v>
      </c>
      <c r="BD32" s="170">
        <f>A15a!H31</f>
        <v>33594</v>
      </c>
      <c r="BE32" s="171">
        <f t="shared" si="47"/>
        <v>17.811965811965813</v>
      </c>
      <c r="BF32" s="172">
        <f t="shared" si="48"/>
        <v>60</v>
      </c>
      <c r="BG32" s="172">
        <f t="shared" si="49"/>
        <v>11.111111111111111</v>
      </c>
      <c r="BH32" s="172">
        <f t="shared" si="50"/>
        <v>11.076923076923078</v>
      </c>
      <c r="BI32" s="152">
        <f t="shared" si="51"/>
        <v>5983.751794871795</v>
      </c>
      <c r="BJ32" s="153">
        <f t="shared" si="52"/>
        <v>20156.400000000001</v>
      </c>
      <c r="BK32" s="153">
        <f t="shared" si="53"/>
        <v>3732.6666666666661</v>
      </c>
      <c r="BL32" s="178">
        <f t="shared" si="54"/>
        <v>3721.1815384615388</v>
      </c>
      <c r="BM32" s="170">
        <f>A15a!I31</f>
        <v>30115</v>
      </c>
      <c r="BN32" s="171">
        <f t="shared" si="55"/>
        <v>79.36666666666666</v>
      </c>
      <c r="BO32" s="172">
        <f t="shared" si="56"/>
        <v>16.133333333333344</v>
      </c>
      <c r="BP32" s="172"/>
      <c r="BQ32" s="172">
        <f t="shared" si="56"/>
        <v>4.4999999999999991</v>
      </c>
      <c r="BR32" s="152">
        <f t="shared" si="57"/>
        <v>23901.271666666664</v>
      </c>
      <c r="BS32" s="153">
        <f t="shared" si="58"/>
        <v>4858.5533333333369</v>
      </c>
      <c r="BT32" s="153"/>
      <c r="BU32" s="178">
        <f t="shared" si="59"/>
        <v>1355.1749999999997</v>
      </c>
      <c r="BV32" s="170">
        <f>A15a!J31</f>
        <v>7735</v>
      </c>
      <c r="BW32" s="171">
        <f t="shared" si="60"/>
        <v>46.601086956521755</v>
      </c>
      <c r="BX32" s="172">
        <f t="shared" si="61"/>
        <v>34.224999999999987</v>
      </c>
      <c r="BY32" s="172"/>
      <c r="BZ32" s="172">
        <f t="shared" si="62"/>
        <v>19.173913043478251</v>
      </c>
      <c r="CA32" s="152">
        <f t="shared" si="63"/>
        <v>3604.594076086958</v>
      </c>
      <c r="CB32" s="153">
        <f t="shared" si="64"/>
        <v>2647.3037499999987</v>
      </c>
      <c r="CC32" s="153"/>
      <c r="CD32" s="178">
        <f t="shared" si="65"/>
        <v>1483.1021739130426</v>
      </c>
      <c r="CE32" s="170">
        <f>A15a!K31</f>
        <v>2067</v>
      </c>
      <c r="CF32" s="171">
        <f t="shared" si="107"/>
        <v>33.618181818181831</v>
      </c>
      <c r="CG32" s="172">
        <f t="shared" si="108"/>
        <v>41.018181818181802</v>
      </c>
      <c r="CH32" s="172">
        <f t="shared" si="109"/>
        <v>14.363636363636365</v>
      </c>
      <c r="CI32" s="172">
        <f t="shared" si="110"/>
        <v>11.999999999999998</v>
      </c>
      <c r="CJ32" s="152">
        <f t="shared" si="70"/>
        <v>694.88781818181849</v>
      </c>
      <c r="CK32" s="153">
        <f t="shared" si="71"/>
        <v>847.84581818181789</v>
      </c>
      <c r="CL32" s="153">
        <f t="shared" si="72"/>
        <v>296.89636363636367</v>
      </c>
      <c r="CM32" s="178">
        <f t="shared" si="73"/>
        <v>248.03999999999996</v>
      </c>
      <c r="CN32" s="170">
        <f>A15a!L31</f>
        <v>18964</v>
      </c>
      <c r="CO32" s="171">
        <f t="shared" si="74"/>
        <v>82.815384615384616</v>
      </c>
      <c r="CP32" s="172">
        <f t="shared" si="75"/>
        <v>7.6923076923076925</v>
      </c>
      <c r="CQ32" s="172">
        <f t="shared" si="76"/>
        <v>1.8</v>
      </c>
      <c r="CR32" s="172">
        <f t="shared" si="77"/>
        <v>7.6923076923076925</v>
      </c>
      <c r="CS32" s="152">
        <f t="shared" si="78"/>
        <v>15705.109538461538</v>
      </c>
      <c r="CT32" s="153">
        <f t="shared" si="79"/>
        <v>1458.7692307692309</v>
      </c>
      <c r="CU32" s="153">
        <f t="shared" si="80"/>
        <v>341.35200000000003</v>
      </c>
      <c r="CV32" s="178">
        <f t="shared" si="81"/>
        <v>1458.7692307692309</v>
      </c>
      <c r="CW32" s="170">
        <f>A15a!M31</f>
        <v>4255</v>
      </c>
      <c r="CX32" s="171">
        <f t="shared" si="82"/>
        <v>33.616086041617947</v>
      </c>
      <c r="CY32" s="172">
        <f t="shared" si="83"/>
        <v>45.021276595744688</v>
      </c>
      <c r="CZ32" s="172">
        <f t="shared" si="84"/>
        <v>10.285714285714285</v>
      </c>
      <c r="DA32" s="172">
        <f t="shared" si="85"/>
        <v>11.076923076923078</v>
      </c>
      <c r="DB32" s="152">
        <f t="shared" si="86"/>
        <v>1430.3644610708436</v>
      </c>
      <c r="DC32" s="153">
        <f t="shared" si="87"/>
        <v>1915.6553191489365</v>
      </c>
      <c r="DD32" s="153">
        <f t="shared" si="88"/>
        <v>437.65714285714284</v>
      </c>
      <c r="DE32" s="178">
        <f t="shared" si="89"/>
        <v>471.32307692307694</v>
      </c>
      <c r="DF32" s="170">
        <f>A15a!N31</f>
        <v>28206.703000000001</v>
      </c>
      <c r="DG32" s="171">
        <f t="shared" si="90"/>
        <v>39.926651126651137</v>
      </c>
      <c r="DH32" s="172">
        <f t="shared" si="91"/>
        <v>43.654545454545442</v>
      </c>
      <c r="DI32" s="172">
        <f t="shared" si="92"/>
        <v>7.1111111111111125</v>
      </c>
      <c r="DJ32" s="172">
        <f t="shared" si="93"/>
        <v>9.3076923076923084</v>
      </c>
      <c r="DK32" s="152">
        <f t="shared" si="94"/>
        <v>11261.991901140642</v>
      </c>
      <c r="DL32" s="153">
        <f t="shared" si="95"/>
        <v>12313.507982363633</v>
      </c>
      <c r="DM32" s="153">
        <f t="shared" si="96"/>
        <v>2005.8099911111117</v>
      </c>
      <c r="DN32" s="178">
        <f t="shared" si="97"/>
        <v>2625.3931253846158</v>
      </c>
      <c r="DO32" s="176">
        <f>A15a!O31</f>
        <v>123039</v>
      </c>
      <c r="DP32" s="140">
        <f t="shared" si="98"/>
        <v>17.70192307692307</v>
      </c>
      <c r="DQ32" s="146">
        <f t="shared" si="99"/>
        <v>54.019230769230774</v>
      </c>
      <c r="DR32" s="146">
        <f t="shared" si="100"/>
        <v>6.125</v>
      </c>
      <c r="DS32" s="146">
        <f t="shared" si="101"/>
        <v>22.153846153846157</v>
      </c>
      <c r="DT32" s="152">
        <f t="shared" si="102"/>
        <v>21780.269134615377</v>
      </c>
      <c r="DU32" s="153">
        <f t="shared" si="103"/>
        <v>66464.721346153849</v>
      </c>
      <c r="DV32" s="153">
        <f t="shared" si="104"/>
        <v>7536.1387500000001</v>
      </c>
      <c r="DW32" s="154">
        <f t="shared" si="105"/>
        <v>27257.870769230776</v>
      </c>
    </row>
    <row r="33" spans="1:127">
      <c r="A33" s="145">
        <v>1989</v>
      </c>
      <c r="B33" s="170">
        <f>A15a!B32</f>
        <v>8459.780999999999</v>
      </c>
      <c r="C33" s="171">
        <f t="shared" si="0"/>
        <v>49.451674302190142</v>
      </c>
      <c r="D33" s="172">
        <f t="shared" si="106"/>
        <v>28.582467083697079</v>
      </c>
      <c r="E33" s="172">
        <f t="shared" si="1"/>
        <v>11.815094485083359</v>
      </c>
      <c r="F33" s="172">
        <f t="shared" si="2"/>
        <v>10.150764129029415</v>
      </c>
      <c r="G33" s="152">
        <f t="shared" si="3"/>
        <v>4183.5033467985641</v>
      </c>
      <c r="H33" s="153">
        <f t="shared" si="4"/>
        <v>2418.0141196778595</v>
      </c>
      <c r="I33" s="153">
        <f t="shared" si="5"/>
        <v>999.53111838112966</v>
      </c>
      <c r="J33" s="153">
        <f t="shared" si="6"/>
        <v>858.7324151424458</v>
      </c>
      <c r="K33" s="170">
        <f>A15a!C32</f>
        <v>5219.8743899666006</v>
      </c>
      <c r="L33" s="140">
        <f t="shared" si="7"/>
        <v>60.747979384346017</v>
      </c>
      <c r="M33" s="146">
        <f t="shared" si="8"/>
        <v>21.804898737335527</v>
      </c>
      <c r="N33" s="146">
        <f t="shared" si="9"/>
        <v>9.7046457029268751</v>
      </c>
      <c r="O33" s="146">
        <f t="shared" si="10"/>
        <v>7.7424761753915812</v>
      </c>
      <c r="P33" s="152">
        <f t="shared" si="11"/>
        <v>3170.968218305668</v>
      </c>
      <c r="Q33" s="153">
        <f t="shared" si="12"/>
        <v>1138.1883249483278</v>
      </c>
      <c r="R33" s="153">
        <f t="shared" si="13"/>
        <v>506.57031568407416</v>
      </c>
      <c r="S33" s="153">
        <f t="shared" si="14"/>
        <v>404.14753102853069</v>
      </c>
      <c r="T33" s="170">
        <f>A15a!D32</f>
        <v>14119.8</v>
      </c>
      <c r="U33" s="171">
        <f t="shared" si="15"/>
        <v>32.784716304979554</v>
      </c>
      <c r="V33" s="172">
        <f t="shared" si="16"/>
        <v>30.772564973636001</v>
      </c>
      <c r="W33" s="172">
        <f t="shared" si="17"/>
        <v>22.786734311139345</v>
      </c>
      <c r="X33" s="172">
        <f t="shared" si="18"/>
        <v>13.655984410245095</v>
      </c>
      <c r="Y33" s="152">
        <f t="shared" si="19"/>
        <v>4629.1363728305032</v>
      </c>
      <c r="Z33" s="153">
        <f t="shared" si="20"/>
        <v>4345.0246291474559</v>
      </c>
      <c r="AA33" s="153">
        <f t="shared" si="21"/>
        <v>3217.4413112642528</v>
      </c>
      <c r="AB33" s="178">
        <f t="shared" si="22"/>
        <v>1928.1976867577866</v>
      </c>
      <c r="AC33" s="176">
        <f>A15a!E32</f>
        <v>2660.2921047069999</v>
      </c>
      <c r="AD33" s="140">
        <f t="shared" si="23"/>
        <v>45.737552138149191</v>
      </c>
      <c r="AE33" s="146">
        <f t="shared" si="24"/>
        <v>37.240497784888909</v>
      </c>
      <c r="AF33" s="146">
        <f t="shared" si="25"/>
        <v>5.3449193706449742</v>
      </c>
      <c r="AG33" s="146">
        <f t="shared" si="26"/>
        <v>11.677030706316927</v>
      </c>
      <c r="AH33" s="152">
        <f t="shared" si="27"/>
        <v>1216.7524884174306</v>
      </c>
      <c r="AI33" s="153">
        <f t="shared" si="28"/>
        <v>990.70602232498481</v>
      </c>
      <c r="AJ33" s="153">
        <f t="shared" si="29"/>
        <v>142.19046802022334</v>
      </c>
      <c r="AK33" s="153">
        <f t="shared" si="30"/>
        <v>310.64312594436126</v>
      </c>
      <c r="AL33" s="170">
        <f>A15a!F32</f>
        <v>2682</v>
      </c>
      <c r="AM33" s="171">
        <f t="shared" si="31"/>
        <v>43.075314791534559</v>
      </c>
      <c r="AN33" s="172">
        <f t="shared" si="32"/>
        <v>40.879109201861475</v>
      </c>
      <c r="AO33" s="172">
        <f t="shared" si="33"/>
        <v>7.3236165116697531</v>
      </c>
      <c r="AP33" s="172">
        <f t="shared" si="34"/>
        <v>8.721959494934211</v>
      </c>
      <c r="AQ33" s="152">
        <f t="shared" si="35"/>
        <v>1155.2799427089569</v>
      </c>
      <c r="AR33" s="153">
        <f t="shared" si="36"/>
        <v>1096.3777087939247</v>
      </c>
      <c r="AS33" s="153">
        <f t="shared" si="37"/>
        <v>196.41939484298277</v>
      </c>
      <c r="AT33" s="178">
        <f t="shared" si="38"/>
        <v>233.92295365413554</v>
      </c>
      <c r="AU33" s="170">
        <f>A15a!G32</f>
        <v>28356.57</v>
      </c>
      <c r="AV33" s="171">
        <f t="shared" si="39"/>
        <v>52.918889203741429</v>
      </c>
      <c r="AW33" s="172">
        <f t="shared" si="40"/>
        <v>32.654383117457286</v>
      </c>
      <c r="AX33" s="172">
        <f t="shared" si="41"/>
        <v>4.4267276788012859</v>
      </c>
      <c r="AY33" s="172">
        <f t="shared" si="42"/>
        <v>10</v>
      </c>
      <c r="AZ33" s="152">
        <f t="shared" si="43"/>
        <v>15005.981860281381</v>
      </c>
      <c r="BA33" s="153">
        <f t="shared" si="44"/>
        <v>9259.6630067699571</v>
      </c>
      <c r="BB33" s="153">
        <f t="shared" si="45"/>
        <v>1255.2681329486618</v>
      </c>
      <c r="BC33" s="178">
        <f t="shared" si="46"/>
        <v>2835.6570000000002</v>
      </c>
      <c r="BD33" s="170">
        <f>A15a!H32</f>
        <v>34215</v>
      </c>
      <c r="BE33" s="171">
        <f t="shared" si="47"/>
        <v>17.87692372717202</v>
      </c>
      <c r="BF33" s="172">
        <f t="shared" si="48"/>
        <v>60</v>
      </c>
      <c r="BG33" s="172">
        <f t="shared" si="49"/>
        <v>10.822263849169964</v>
      </c>
      <c r="BH33" s="172">
        <f t="shared" si="50"/>
        <v>11.300812423658016</v>
      </c>
      <c r="BI33" s="152">
        <f t="shared" si="51"/>
        <v>6116.5894532519069</v>
      </c>
      <c r="BJ33" s="153">
        <f t="shared" si="52"/>
        <v>20529</v>
      </c>
      <c r="BK33" s="153">
        <f t="shared" si="53"/>
        <v>3702.8375759935029</v>
      </c>
      <c r="BL33" s="178">
        <f t="shared" si="54"/>
        <v>3866.5729707545902</v>
      </c>
      <c r="BM33" s="170">
        <f>A15a!I32</f>
        <v>30133</v>
      </c>
      <c r="BN33" s="171">
        <f t="shared" si="55"/>
        <v>77.730366711870417</v>
      </c>
      <c r="BO33" s="172">
        <f t="shared" si="56"/>
        <v>17.434068594923652</v>
      </c>
      <c r="BP33" s="172"/>
      <c r="BQ33" s="172">
        <f t="shared" si="56"/>
        <v>4.8355646932059377</v>
      </c>
      <c r="BR33" s="152">
        <f t="shared" si="57"/>
        <v>23422.491401287913</v>
      </c>
      <c r="BS33" s="153">
        <f t="shared" si="58"/>
        <v>5253.4078897083436</v>
      </c>
      <c r="BT33" s="153"/>
      <c r="BU33" s="178">
        <f t="shared" si="59"/>
        <v>1457.1007090037454</v>
      </c>
      <c r="BV33" s="170">
        <f>A15a!J32</f>
        <v>7843</v>
      </c>
      <c r="BW33" s="171">
        <f t="shared" si="60"/>
        <v>45.486417644273004</v>
      </c>
      <c r="BX33" s="172">
        <f t="shared" si="61"/>
        <v>34.89860149196236</v>
      </c>
      <c r="BY33" s="172"/>
      <c r="BZ33" s="172">
        <f t="shared" si="62"/>
        <v>19.614980863764639</v>
      </c>
      <c r="CA33" s="152">
        <f t="shared" si="63"/>
        <v>3567.4997358403321</v>
      </c>
      <c r="CB33" s="153">
        <f t="shared" si="64"/>
        <v>2737.0973150146078</v>
      </c>
      <c r="CC33" s="153"/>
      <c r="CD33" s="178">
        <f t="shared" si="65"/>
        <v>1538.4029491450606</v>
      </c>
      <c r="CE33" s="170">
        <f>A15a!K32</f>
        <v>2087</v>
      </c>
      <c r="CF33" s="171">
        <f t="shared" si="107"/>
        <v>33.33170983104376</v>
      </c>
      <c r="CG33" s="172">
        <f t="shared" si="108"/>
        <v>41.26195000026182</v>
      </c>
      <c r="CH33" s="172">
        <f t="shared" si="109"/>
        <v>13.735210782282541</v>
      </c>
      <c r="CI33" s="172">
        <f t="shared" si="110"/>
        <v>12.671129386411875</v>
      </c>
      <c r="CJ33" s="152">
        <f t="shared" si="70"/>
        <v>695.63278417388324</v>
      </c>
      <c r="CK33" s="153">
        <f t="shared" si="71"/>
        <v>861.13689650546428</v>
      </c>
      <c r="CL33" s="153">
        <f t="shared" si="72"/>
        <v>286.65384902623663</v>
      </c>
      <c r="CM33" s="178">
        <f t="shared" si="73"/>
        <v>264.44647029441586</v>
      </c>
      <c r="CN33" s="170">
        <f>A15a!L32</f>
        <v>19180.7</v>
      </c>
      <c r="CO33" s="171">
        <f t="shared" si="74"/>
        <v>81.527267103859401</v>
      </c>
      <c r="CP33" s="172">
        <f t="shared" si="75"/>
        <v>8.2137690182495451</v>
      </c>
      <c r="CQ33" s="172">
        <f t="shared" si="76"/>
        <v>2.0451948596414988</v>
      </c>
      <c r="CR33" s="172">
        <f t="shared" si="77"/>
        <v>8.2137690182495451</v>
      </c>
      <c r="CS33" s="152">
        <f t="shared" si="78"/>
        <v>15637.50052138996</v>
      </c>
      <c r="CT33" s="153">
        <f t="shared" si="79"/>
        <v>1575.4583940833907</v>
      </c>
      <c r="CU33" s="153">
        <f t="shared" si="80"/>
        <v>392.28269044325702</v>
      </c>
      <c r="CV33" s="178">
        <f t="shared" si="81"/>
        <v>1575.4583940833907</v>
      </c>
      <c r="CW33" s="170">
        <f>A15a!M32</f>
        <v>4290</v>
      </c>
      <c r="CX33" s="171">
        <f t="shared" si="82"/>
        <v>32.745361146217377</v>
      </c>
      <c r="CY33" s="172">
        <f t="shared" si="83"/>
        <v>45.263987688834661</v>
      </c>
      <c r="CZ33" s="172">
        <f t="shared" si="84"/>
        <v>10.689838741289948</v>
      </c>
      <c r="DA33" s="172">
        <f t="shared" si="85"/>
        <v>11.300812423658016</v>
      </c>
      <c r="DB33" s="152">
        <f t="shared" si="86"/>
        <v>1404.7759931727255</v>
      </c>
      <c r="DC33" s="153">
        <f t="shared" si="87"/>
        <v>1941.8250718510069</v>
      </c>
      <c r="DD33" s="153">
        <f t="shared" si="88"/>
        <v>458.59408200133873</v>
      </c>
      <c r="DE33" s="178">
        <f t="shared" si="89"/>
        <v>484.80485297492885</v>
      </c>
      <c r="DF33" s="170">
        <f>A15a!N32</f>
        <v>28499.965</v>
      </c>
      <c r="DG33" s="171">
        <f t="shared" si="90"/>
        <v>38.038147299703233</v>
      </c>
      <c r="DH33" s="172">
        <f t="shared" si="91"/>
        <v>44.933590485700137</v>
      </c>
      <c r="DI33" s="172">
        <f t="shared" si="92"/>
        <v>7.3236165116697531</v>
      </c>
      <c r="DJ33" s="172">
        <f t="shared" si="93"/>
        <v>9.7046457029268751</v>
      </c>
      <c r="DK33" s="152">
        <f t="shared" si="94"/>
        <v>10840.858667063867</v>
      </c>
      <c r="DL33" s="153">
        <f t="shared" si="95"/>
        <v>12806.057561667869</v>
      </c>
      <c r="DM33" s="153">
        <f t="shared" si="96"/>
        <v>2087.2281425601004</v>
      </c>
      <c r="DN33" s="178">
        <f t="shared" si="97"/>
        <v>2765.8206287081634</v>
      </c>
      <c r="DO33" s="176">
        <f>A15a!O32</f>
        <v>124971</v>
      </c>
      <c r="DP33" s="140">
        <f t="shared" si="98"/>
        <v>17.302853928566599</v>
      </c>
      <c r="DQ33" s="146">
        <f t="shared" si="99"/>
        <v>53.76260008814203</v>
      </c>
      <c r="DR33" s="146">
        <f t="shared" si="100"/>
        <v>6.3329211359753392</v>
      </c>
      <c r="DS33" s="146">
        <f t="shared" si="101"/>
        <v>22.601624847316032</v>
      </c>
      <c r="DT33" s="152">
        <f t="shared" si="102"/>
        <v>21623.549583068965</v>
      </c>
      <c r="DU33" s="153">
        <f t="shared" si="103"/>
        <v>67187.65895615198</v>
      </c>
      <c r="DV33" s="153">
        <f t="shared" si="104"/>
        <v>7914.3148728397409</v>
      </c>
      <c r="DW33" s="154">
        <f t="shared" si="105"/>
        <v>28245.47658793932</v>
      </c>
    </row>
    <row r="34" spans="1:127">
      <c r="A34" s="145">
        <v>1990</v>
      </c>
      <c r="B34" s="170">
        <f>A15a!B33</f>
        <v>8616.6190000000006</v>
      </c>
      <c r="C34" s="171">
        <f t="shared" si="0"/>
        <v>48.682601281573717</v>
      </c>
      <c r="D34" s="172">
        <f t="shared" si="106"/>
        <v>29.047375096555626</v>
      </c>
      <c r="E34" s="172">
        <f t="shared" si="1"/>
        <v>11.536897329871667</v>
      </c>
      <c r="F34" s="172">
        <f t="shared" si="2"/>
        <v>10.733126291998991</v>
      </c>
      <c r="G34" s="152">
        <f t="shared" si="3"/>
        <v>4194.794271722325</v>
      </c>
      <c r="H34" s="153">
        <f t="shared" si="4"/>
        <v>2502.9016415710807</v>
      </c>
      <c r="I34" s="153">
        <f t="shared" si="5"/>
        <v>994.09048733621489</v>
      </c>
      <c r="J34" s="153">
        <f t="shared" si="6"/>
        <v>924.83259937038065</v>
      </c>
      <c r="K34" s="170">
        <f>A15a!C33</f>
        <v>5252.6705555732997</v>
      </c>
      <c r="L34" s="140">
        <f t="shared" si="7"/>
        <v>58.918892145932659</v>
      </c>
      <c r="M34" s="146">
        <f t="shared" si="8"/>
        <v>22.821773229381918</v>
      </c>
      <c r="N34" s="146">
        <f t="shared" si="9"/>
        <v>10.118528321085799</v>
      </c>
      <c r="O34" s="146">
        <f t="shared" si="10"/>
        <v>8.1408063035996161</v>
      </c>
      <c r="P34" s="152">
        <f t="shared" si="11"/>
        <v>3094.8152994193938</v>
      </c>
      <c r="Q34" s="153">
        <f t="shared" si="12"/>
        <v>1198.7525626794538</v>
      </c>
      <c r="R34" s="153">
        <f t="shared" si="13"/>
        <v>531.49295777901909</v>
      </c>
      <c r="S34" s="153">
        <f t="shared" si="14"/>
        <v>427.60973569543216</v>
      </c>
      <c r="T34" s="170">
        <f>A15a!D33</f>
        <v>14409.6</v>
      </c>
      <c r="U34" s="171">
        <f t="shared" si="15"/>
        <v>31.586011353387143</v>
      </c>
      <c r="V34" s="172">
        <f t="shared" si="16"/>
        <v>30.512857662936469</v>
      </c>
      <c r="W34" s="172">
        <f t="shared" si="17"/>
        <v>23.811084434260522</v>
      </c>
      <c r="X34" s="172">
        <f t="shared" si="18"/>
        <v>14.090046549415865</v>
      </c>
      <c r="Y34" s="152">
        <f t="shared" si="19"/>
        <v>4551.4178919776741</v>
      </c>
      <c r="Z34" s="153">
        <f t="shared" si="20"/>
        <v>4396.7807377984936</v>
      </c>
      <c r="AA34" s="153">
        <f t="shared" si="21"/>
        <v>3431.0820226392043</v>
      </c>
      <c r="AB34" s="178">
        <f t="shared" si="22"/>
        <v>2030.3193475846285</v>
      </c>
      <c r="AC34" s="176">
        <f>A15a!E33</f>
        <v>2689.5704539983999</v>
      </c>
      <c r="AD34" s="140">
        <f t="shared" si="23"/>
        <v>44.204234460274584</v>
      </c>
      <c r="AE34" s="146">
        <f t="shared" si="24"/>
        <v>38.13850356982369</v>
      </c>
      <c r="AF34" s="146">
        <f t="shared" si="25"/>
        <v>5.5549205986353085</v>
      </c>
      <c r="AG34" s="146">
        <f t="shared" si="26"/>
        <v>12.102341371266419</v>
      </c>
      <c r="AH34" s="152">
        <f t="shared" si="27"/>
        <v>1188.9040294597244</v>
      </c>
      <c r="AI34" s="153">
        <f t="shared" si="28"/>
        <v>1025.7619236111029</v>
      </c>
      <c r="AJ34" s="153">
        <f t="shared" si="29"/>
        <v>149.40350316396632</v>
      </c>
      <c r="AK34" s="153">
        <f t="shared" si="30"/>
        <v>325.50099776360645</v>
      </c>
      <c r="AL34" s="170">
        <f>A15a!F33</f>
        <v>2702</v>
      </c>
      <c r="AM34" s="171">
        <f t="shared" si="31"/>
        <v>41.754631149882272</v>
      </c>
      <c r="AN34" s="172">
        <f t="shared" si="32"/>
        <v>41.574187225708457</v>
      </c>
      <c r="AO34" s="172">
        <f t="shared" si="33"/>
        <v>7.5424723326565077</v>
      </c>
      <c r="AP34" s="172">
        <f t="shared" si="34"/>
        <v>9.1287092917527666</v>
      </c>
      <c r="AQ34" s="152">
        <f t="shared" si="35"/>
        <v>1128.210133669819</v>
      </c>
      <c r="AR34" s="153">
        <f t="shared" si="36"/>
        <v>1123.3345388386424</v>
      </c>
      <c r="AS34" s="153">
        <f t="shared" si="37"/>
        <v>203.79760242837884</v>
      </c>
      <c r="AT34" s="178">
        <f t="shared" si="38"/>
        <v>246.65772506315975</v>
      </c>
      <c r="AU34" s="170">
        <f>A15a!G33</f>
        <v>28593.83</v>
      </c>
      <c r="AV34" s="171">
        <f t="shared" si="39"/>
        <v>51.367487946494734</v>
      </c>
      <c r="AW34" s="172">
        <f t="shared" si="40"/>
        <v>33.733532567938916</v>
      </c>
      <c r="AX34" s="172">
        <f t="shared" si="41"/>
        <v>4.8989794855663558</v>
      </c>
      <c r="AY34" s="172">
        <f t="shared" si="42"/>
        <v>10</v>
      </c>
      <c r="AZ34" s="152">
        <f t="shared" si="43"/>
        <v>14687.932178691197</v>
      </c>
      <c r="BA34" s="153">
        <f t="shared" si="44"/>
        <v>9645.7089554710892</v>
      </c>
      <c r="BB34" s="153">
        <f t="shared" si="45"/>
        <v>1400.8058658377183</v>
      </c>
      <c r="BC34" s="178">
        <f t="shared" si="46"/>
        <v>2859.3830000000003</v>
      </c>
      <c r="BD34" s="170">
        <f>A15a!H33</f>
        <v>35132</v>
      </c>
      <c r="BE34" s="171">
        <f t="shared" si="47"/>
        <v>17.929847392139131</v>
      </c>
      <c r="BF34" s="172">
        <f t="shared" si="48"/>
        <v>60</v>
      </c>
      <c r="BG34" s="172">
        <f t="shared" si="49"/>
        <v>10.540925533894598</v>
      </c>
      <c r="BH34" s="172">
        <f t="shared" si="50"/>
        <v>11.529227073966274</v>
      </c>
      <c r="BI34" s="152">
        <f t="shared" si="51"/>
        <v>6299.1139858063198</v>
      </c>
      <c r="BJ34" s="153">
        <f t="shared" si="52"/>
        <v>21079.200000000001</v>
      </c>
      <c r="BK34" s="153">
        <f t="shared" si="53"/>
        <v>3703.2379585678505</v>
      </c>
      <c r="BL34" s="178">
        <f t="shared" si="54"/>
        <v>4050.4480556258313</v>
      </c>
      <c r="BM34" s="170">
        <f>A15a!I33</f>
        <v>30002</v>
      </c>
      <c r="BN34" s="171">
        <f t="shared" si="55"/>
        <v>75.964173128584505</v>
      </c>
      <c r="BO34" s="172">
        <f t="shared" si="56"/>
        <v>18.839674448708863</v>
      </c>
      <c r="BP34" s="172"/>
      <c r="BQ34" s="172">
        <f t="shared" si="56"/>
        <v>5.1961524227066311</v>
      </c>
      <c r="BR34" s="152">
        <f t="shared" si="57"/>
        <v>22790.771222037925</v>
      </c>
      <c r="BS34" s="153">
        <f t="shared" si="58"/>
        <v>5652.2791281016334</v>
      </c>
      <c r="BT34" s="153"/>
      <c r="BU34" s="178">
        <f t="shared" si="59"/>
        <v>1558.9496498604435</v>
      </c>
      <c r="BV34" s="170">
        <f>A15a!J33</f>
        <v>7955</v>
      </c>
      <c r="BW34" s="171">
        <f t="shared" si="60"/>
        <v>44.34834468188393</v>
      </c>
      <c r="BX34" s="172">
        <f t="shared" si="61"/>
        <v>35.585460514091977</v>
      </c>
      <c r="BY34" s="172"/>
      <c r="BZ34" s="172">
        <f t="shared" si="62"/>
        <v>20.066194804024089</v>
      </c>
      <c r="CA34" s="152">
        <f t="shared" si="63"/>
        <v>3527.9108194438663</v>
      </c>
      <c r="CB34" s="153">
        <f t="shared" si="64"/>
        <v>2830.8233838960168</v>
      </c>
      <c r="CC34" s="153"/>
      <c r="CD34" s="178">
        <f t="shared" si="65"/>
        <v>1596.2657966601162</v>
      </c>
      <c r="CE34" s="170">
        <f>A15a!K33</f>
        <v>2101</v>
      </c>
      <c r="CF34" s="171">
        <f t="shared" si="107"/>
        <v>32.968366200325789</v>
      </c>
      <c r="CG34" s="172">
        <f t="shared" si="108"/>
        <v>41.506838985141115</v>
      </c>
      <c r="CH34" s="172">
        <f t="shared" si="109"/>
        <v>13.132489969119835</v>
      </c>
      <c r="CI34" s="172">
        <f t="shared" si="110"/>
        <v>13.392304845413262</v>
      </c>
      <c r="CJ34" s="152">
        <f t="shared" si="70"/>
        <v>692.66537386884477</v>
      </c>
      <c r="CK34" s="153">
        <f t="shared" si="71"/>
        <v>872.05868707781485</v>
      </c>
      <c r="CL34" s="153">
        <f t="shared" si="72"/>
        <v>275.91361425120772</v>
      </c>
      <c r="CM34" s="178">
        <f t="shared" si="73"/>
        <v>281.37232480213265</v>
      </c>
      <c r="CN34" s="170">
        <f>A15a!L33</f>
        <v>19299.2</v>
      </c>
      <c r="CO34" s="171">
        <f t="shared" si="74"/>
        <v>80.13504960613497</v>
      </c>
      <c r="CP34" s="172">
        <f t="shared" si="75"/>
        <v>8.7705801930702929</v>
      </c>
      <c r="CQ34" s="172">
        <f t="shared" si="76"/>
        <v>2.3237900077244502</v>
      </c>
      <c r="CR34" s="172">
        <f t="shared" si="77"/>
        <v>8.7705801930702929</v>
      </c>
      <c r="CS34" s="152">
        <f t="shared" si="78"/>
        <v>15465.423493587201</v>
      </c>
      <c r="CT34" s="153">
        <f t="shared" si="79"/>
        <v>1692.6518126210221</v>
      </c>
      <c r="CU34" s="153">
        <f t="shared" si="80"/>
        <v>448.47288117075709</v>
      </c>
      <c r="CV34" s="178">
        <f t="shared" si="81"/>
        <v>1692.6518126210221</v>
      </c>
      <c r="CW34" s="170">
        <f>A15a!M33</f>
        <v>4335</v>
      </c>
      <c r="CX34" s="171">
        <f t="shared" si="82"/>
        <v>31.852924483836901</v>
      </c>
      <c r="CY34" s="172">
        <f t="shared" si="83"/>
        <v>45.508007244926205</v>
      </c>
      <c r="CZ34" s="172">
        <f t="shared" si="84"/>
        <v>11.109841197270617</v>
      </c>
      <c r="DA34" s="172">
        <f t="shared" si="85"/>
        <v>11.529227073966274</v>
      </c>
      <c r="DB34" s="152">
        <f t="shared" si="86"/>
        <v>1380.8242763743297</v>
      </c>
      <c r="DC34" s="153">
        <f t="shared" si="87"/>
        <v>1972.7721140675508</v>
      </c>
      <c r="DD34" s="153">
        <f t="shared" si="88"/>
        <v>481.6116159016812</v>
      </c>
      <c r="DE34" s="178">
        <f t="shared" si="89"/>
        <v>499.79199365643797</v>
      </c>
      <c r="DF34" s="170">
        <f>A15a!N33</f>
        <v>28828.411</v>
      </c>
      <c r="DG34" s="171">
        <f t="shared" si="90"/>
        <v>36.088888781279294</v>
      </c>
      <c r="DH34" s="172">
        <f t="shared" si="91"/>
        <v>46.250110564978399</v>
      </c>
      <c r="DI34" s="172">
        <f t="shared" si="92"/>
        <v>7.5424723326565077</v>
      </c>
      <c r="DJ34" s="172">
        <f t="shared" si="93"/>
        <v>10.118528321085799</v>
      </c>
      <c r="DK34" s="152">
        <f t="shared" si="94"/>
        <v>10403.853183200086</v>
      </c>
      <c r="DL34" s="153">
        <f t="shared" si="95"/>
        <v>13333.171961626394</v>
      </c>
      <c r="DM34" s="153">
        <f t="shared" si="96"/>
        <v>2174.3749236195054</v>
      </c>
      <c r="DN34" s="178">
        <f t="shared" si="97"/>
        <v>2917.010931554014</v>
      </c>
      <c r="DO34" s="176">
        <f>A15a!O33</f>
        <v>126497</v>
      </c>
      <c r="DP34" s="140">
        <f t="shared" si="98"/>
        <v>16.88645683555502</v>
      </c>
      <c r="DQ34" s="146">
        <f t="shared" si="99"/>
        <v>53.507188589658035</v>
      </c>
      <c r="DR34" s="146">
        <f t="shared" si="100"/>
        <v>6.5479004268543974</v>
      </c>
      <c r="DS34" s="146">
        <f t="shared" si="101"/>
        <v>23.058454147932547</v>
      </c>
      <c r="DT34" s="152">
        <f t="shared" si="102"/>
        <v>21360.861303272031</v>
      </c>
      <c r="DU34" s="153">
        <f t="shared" si="103"/>
        <v>67684.988350259722</v>
      </c>
      <c r="DV34" s="153">
        <f t="shared" si="104"/>
        <v>8282.8976029580081</v>
      </c>
      <c r="DW34" s="154">
        <f t="shared" si="105"/>
        <v>29168.252743510235</v>
      </c>
    </row>
    <row r="35" spans="1:127">
      <c r="A35" s="145">
        <v>1991</v>
      </c>
      <c r="B35" s="170">
        <f>A15a!B34</f>
        <v>8751.3160000000007</v>
      </c>
      <c r="C35" s="171">
        <f>100-D35-E35-F35</f>
        <v>47.866005043051544</v>
      </c>
      <c r="D35" s="172">
        <f>D36/POWER(D$40/D$36,1/4)</f>
        <v>29.519845068981457</v>
      </c>
      <c r="E35" s="172">
        <f>E36/POWER(E$40/E$36,1/4)</f>
        <v>11.265250579928896</v>
      </c>
      <c r="F35" s="172">
        <f>F36/POWER(F$40/F$36,1/4)</f>
        <v>11.34889930803811</v>
      </c>
      <c r="G35" s="152">
        <f t="shared" si="3"/>
        <v>4188.9053578933772</v>
      </c>
      <c r="H35" s="153">
        <f t="shared" si="4"/>
        <v>2583.3749246969855</v>
      </c>
      <c r="I35" s="153">
        <f t="shared" si="5"/>
        <v>985.85767644141026</v>
      </c>
      <c r="J35" s="153">
        <f t="shared" si="6"/>
        <v>993.1780409682284</v>
      </c>
      <c r="K35" s="170">
        <f>A15a!C34</f>
        <v>5283.4516758235004</v>
      </c>
      <c r="L35" s="140">
        <f t="shared" si="7"/>
        <v>57.004238563148647</v>
      </c>
      <c r="M35" s="146">
        <f>M36/POWER(M$40/M$36,1/4)</f>
        <v>23.88606980510917</v>
      </c>
      <c r="N35" s="146">
        <f t="shared" si="9"/>
        <v>10.55006215772892</v>
      </c>
      <c r="O35" s="146">
        <f t="shared" si="10"/>
        <v>8.5596294740132617</v>
      </c>
      <c r="P35" s="152">
        <f t="shared" si="11"/>
        <v>3011.7913976551035</v>
      </c>
      <c r="Q35" s="153">
        <f t="shared" si="12"/>
        <v>1262.0089554064116</v>
      </c>
      <c r="R35" s="153">
        <f t="shared" si="13"/>
        <v>557.40743587294958</v>
      </c>
      <c r="S35" s="153">
        <f t="shared" si="14"/>
        <v>452.24388688903593</v>
      </c>
      <c r="T35" s="170">
        <f>A15a!D34</f>
        <v>14657.5</v>
      </c>
      <c r="U35" s="171">
        <f t="shared" si="15"/>
        <v>30.325269282963134</v>
      </c>
      <c r="V35" s="172">
        <f>V36/POWER(V$40/V$36,1/4)</f>
        <v>30.25534217106285</v>
      </c>
      <c r="W35" s="172">
        <f t="shared" si="17"/>
        <v>24.88148298013552</v>
      </c>
      <c r="X35" s="172">
        <f t="shared" si="18"/>
        <v>14.537905565838498</v>
      </c>
      <c r="Y35" s="152">
        <f t="shared" si="19"/>
        <v>4444.9263451503211</v>
      </c>
      <c r="Z35" s="153">
        <f t="shared" si="20"/>
        <v>4434.6767787235367</v>
      </c>
      <c r="AA35" s="153">
        <f t="shared" si="21"/>
        <v>3647.0033678133641</v>
      </c>
      <c r="AB35" s="178">
        <f t="shared" si="22"/>
        <v>2130.8935083127781</v>
      </c>
      <c r="AC35" s="176">
        <f>A15a!E34</f>
        <v>2713.1924913454</v>
      </c>
      <c r="AD35" s="140">
        <f t="shared" si="23"/>
        <v>42.625520603659908</v>
      </c>
      <c r="AE35" s="146">
        <f>AE36/POWER(AE$40/AE$36,1/4)</f>
        <v>39.05816358705242</v>
      </c>
      <c r="AF35" s="146">
        <f t="shared" si="25"/>
        <v>5.7731727491745692</v>
      </c>
      <c r="AG35" s="146">
        <f t="shared" si="26"/>
        <v>12.543143060113101</v>
      </c>
      <c r="AH35" s="152">
        <f t="shared" si="27"/>
        <v>1156.5124244153872</v>
      </c>
      <c r="AI35" s="153">
        <f t="shared" si="28"/>
        <v>1059.7231617013094</v>
      </c>
      <c r="AJ35" s="153">
        <f t="shared" si="29"/>
        <v>156.63728954300322</v>
      </c>
      <c r="AK35" s="153">
        <f t="shared" si="30"/>
        <v>340.31961568570028</v>
      </c>
      <c r="AL35" s="170">
        <f>A15a!F34</f>
        <v>2724</v>
      </c>
      <c r="AM35" s="171">
        <f t="shared" si="31"/>
        <v>40.396619890398455</v>
      </c>
      <c r="AN35" s="172">
        <f>AN36/POWER(AN$40/AN$36,1/4)</f>
        <v>42.281083840240704</v>
      </c>
      <c r="AO35" s="172">
        <f t="shared" si="33"/>
        <v>7.767868347317175</v>
      </c>
      <c r="AP35" s="172">
        <f t="shared" si="34"/>
        <v>9.5544279220436668</v>
      </c>
      <c r="AQ35" s="152">
        <f t="shared" si="35"/>
        <v>1100.4039258144539</v>
      </c>
      <c r="AR35" s="153">
        <f t="shared" si="36"/>
        <v>1151.7367238081567</v>
      </c>
      <c r="AS35" s="153">
        <f t="shared" si="37"/>
        <v>211.59673378091986</v>
      </c>
      <c r="AT35" s="178">
        <f t="shared" si="38"/>
        <v>260.26261659646951</v>
      </c>
      <c r="AU35" s="170">
        <f>A15a!G34</f>
        <v>28795.62</v>
      </c>
      <c r="AV35" s="171">
        <f t="shared" si="39"/>
        <v>49.730042645372805</v>
      </c>
      <c r="AW35" s="172">
        <f>AW36/POWER(AW$40/AW$36,1/4)</f>
        <v>34.848345332968123</v>
      </c>
      <c r="AX35" s="172">
        <f t="shared" si="41"/>
        <v>5.4216120216590689</v>
      </c>
      <c r="AY35" s="172">
        <f t="shared" si="42"/>
        <v>10</v>
      </c>
      <c r="AZ35" s="152">
        <f t="shared" si="43"/>
        <v>14320.0741059995</v>
      </c>
      <c r="BA35" s="153">
        <f t="shared" si="44"/>
        <v>10034.797098369236</v>
      </c>
      <c r="BB35" s="153">
        <f t="shared" si="45"/>
        <v>1561.1867956312633</v>
      </c>
      <c r="BC35" s="178">
        <f t="shared" si="46"/>
        <v>2879.5619999999999</v>
      </c>
      <c r="BD35" s="170">
        <f>A15a!H34</f>
        <v>45183</v>
      </c>
      <c r="BE35" s="171">
        <f t="shared" si="47"/>
        <v>17.970840544859911</v>
      </c>
      <c r="BF35" s="172">
        <f>BF36/POWER(BF$40/BF$36,1/4)</f>
        <v>60</v>
      </c>
      <c r="BG35" s="172">
        <f t="shared" si="49"/>
        <v>10.26690096080341</v>
      </c>
      <c r="BH35" s="172">
        <f t="shared" si="50"/>
        <v>11.762258494336676</v>
      </c>
      <c r="BI35" s="152">
        <f t="shared" si="51"/>
        <v>8119.764883384054</v>
      </c>
      <c r="BJ35" s="153">
        <f t="shared" si="52"/>
        <v>27109.8</v>
      </c>
      <c r="BK35" s="153">
        <f t="shared" si="53"/>
        <v>4638.8938611198046</v>
      </c>
      <c r="BL35" s="178">
        <f t="shared" si="54"/>
        <v>5314.5412554961395</v>
      </c>
      <c r="BM35" s="170">
        <f>A15a!I34</f>
        <v>30417</v>
      </c>
      <c r="BN35" s="171">
        <f t="shared" si="55"/>
        <v>74.057764855005971</v>
      </c>
      <c r="BO35" s="172">
        <f>BO36/POWER(BO$40/BO$36,1/4)</f>
        <v>20.358605990381438</v>
      </c>
      <c r="BP35" s="172"/>
      <c r="BQ35" s="172">
        <f>BQ36/POWER(BQ$40/BQ$36,1/4)</f>
        <v>5.5836291546125976</v>
      </c>
      <c r="BR35" s="152">
        <f t="shared" si="57"/>
        <v>22526.150335947168</v>
      </c>
      <c r="BS35" s="153">
        <f t="shared" si="58"/>
        <v>6192.4771840943222</v>
      </c>
      <c r="BT35" s="153"/>
      <c r="BU35" s="178">
        <f t="shared" si="59"/>
        <v>1698.3724799585138</v>
      </c>
      <c r="BV35" s="170">
        <f>A15a!J34</f>
        <v>8085</v>
      </c>
      <c r="BW35" s="171">
        <f t="shared" si="60"/>
        <v>43.186373743792664</v>
      </c>
      <c r="BX35" s="172">
        <f>BX36/POWER(BX$40/BX$36,1/4)</f>
        <v>36.285837995303389</v>
      </c>
      <c r="BY35" s="172"/>
      <c r="BZ35" s="172">
        <f>BZ36/POWER(BZ$40/BZ$36,1/4)</f>
        <v>20.527788260903947</v>
      </c>
      <c r="CA35" s="152">
        <f t="shared" si="63"/>
        <v>3491.6183171856369</v>
      </c>
      <c r="CB35" s="153">
        <f t="shared" si="64"/>
        <v>2933.710001920279</v>
      </c>
      <c r="CC35" s="153"/>
      <c r="CD35" s="178">
        <f t="shared" si="65"/>
        <v>1659.6716808940839</v>
      </c>
      <c r="CE35" s="170">
        <f>A15a!K34</f>
        <v>2128</v>
      </c>
      <c r="CF35" s="171">
        <f t="shared" si="107"/>
        <v>32.525465254003414</v>
      </c>
      <c r="CG35" s="172">
        <f t="shared" si="108"/>
        <v>41.752853926071872</v>
      </c>
      <c r="CH35" s="172">
        <f t="shared" si="109"/>
        <v>12.554422510699519</v>
      </c>
      <c r="CI35" s="172">
        <f t="shared" si="110"/>
        <v>14.167258309225195</v>
      </c>
      <c r="CJ35" s="152">
        <f t="shared" si="70"/>
        <v>692.14190060519263</v>
      </c>
      <c r="CK35" s="153">
        <f t="shared" si="71"/>
        <v>888.50073154680945</v>
      </c>
      <c r="CL35" s="153">
        <f t="shared" si="72"/>
        <v>267.15811102768578</v>
      </c>
      <c r="CM35" s="178">
        <f t="shared" si="73"/>
        <v>301.47925682031217</v>
      </c>
      <c r="CN35" s="170">
        <f>A15a!L34</f>
        <v>19451</v>
      </c>
      <c r="CO35" s="171">
        <f t="shared" si="74"/>
        <v>78.629389625522208</v>
      </c>
      <c r="CP35" s="172">
        <f>CP36/POWER(CP$40/CP$36,1/4)</f>
        <v>9.3651375820488045</v>
      </c>
      <c r="CQ35" s="172">
        <f t="shared" si="76"/>
        <v>2.6403352103801803</v>
      </c>
      <c r="CR35" s="172">
        <f t="shared" si="77"/>
        <v>9.3651375820488045</v>
      </c>
      <c r="CS35" s="152">
        <f t="shared" si="78"/>
        <v>15294.202576060325</v>
      </c>
      <c r="CT35" s="153">
        <f t="shared" si="79"/>
        <v>1821.6129110843131</v>
      </c>
      <c r="CU35" s="153">
        <f t="shared" si="80"/>
        <v>513.5716017710489</v>
      </c>
      <c r="CV35" s="178">
        <f t="shared" si="81"/>
        <v>1821.6129110843131</v>
      </c>
      <c r="CW35" s="170">
        <f>A15a!M34</f>
        <v>4380</v>
      </c>
      <c r="CX35" s="171">
        <f t="shared" si="82"/>
        <v>30.938053689330403</v>
      </c>
      <c r="CY35" s="172">
        <f>CY36/POWER(CY$40/CY$36,1/4)</f>
        <v>45.75334231798378</v>
      </c>
      <c r="CZ35" s="172">
        <f t="shared" si="84"/>
        <v>11.546345498349138</v>
      </c>
      <c r="DA35" s="172">
        <f t="shared" si="85"/>
        <v>11.762258494336676</v>
      </c>
      <c r="DB35" s="152">
        <f t="shared" si="86"/>
        <v>1355.0867515926716</v>
      </c>
      <c r="DC35" s="153">
        <f t="shared" si="87"/>
        <v>2003.9963935276894</v>
      </c>
      <c r="DD35" s="153">
        <f t="shared" si="88"/>
        <v>505.72993282769227</v>
      </c>
      <c r="DE35" s="178">
        <f t="shared" si="89"/>
        <v>515.18692205194634</v>
      </c>
      <c r="DF35" s="170">
        <f>A15a!N34</f>
        <v>28890</v>
      </c>
      <c r="DG35" s="171">
        <f t="shared" si="90"/>
        <v>34.076865812121696</v>
      </c>
      <c r="DH35" s="172">
        <f>DH36/POWER(DH$40/DH$36,1/4)</f>
        <v>47.605203682832212</v>
      </c>
      <c r="DI35" s="172">
        <f t="shared" si="92"/>
        <v>7.767868347317175</v>
      </c>
      <c r="DJ35" s="172">
        <f t="shared" si="93"/>
        <v>10.55006215772892</v>
      </c>
      <c r="DK35" s="152">
        <f t="shared" si="94"/>
        <v>9844.8065331219586</v>
      </c>
      <c r="DL35" s="153">
        <f t="shared" si="95"/>
        <v>13753.143343970227</v>
      </c>
      <c r="DM35" s="153">
        <f t="shared" si="96"/>
        <v>2244.1371655399316</v>
      </c>
      <c r="DN35" s="178">
        <f t="shared" si="97"/>
        <v>3047.9129573678847</v>
      </c>
      <c r="DO35" s="176">
        <f>A15a!O34</f>
        <v>128188</v>
      </c>
      <c r="DP35" s="140">
        <f t="shared" si="98"/>
        <v>16.452315058616147</v>
      </c>
      <c r="DQ35" s="146">
        <f>DQ36/POWER(DQ$40/DQ$36,1/4)</f>
        <v>53.252990481773658</v>
      </c>
      <c r="DR35" s="146">
        <f t="shared" si="100"/>
        <v>6.7701774709368427</v>
      </c>
      <c r="DS35" s="146">
        <f t="shared" si="101"/>
        <v>23.524516988673351</v>
      </c>
      <c r="DT35" s="152">
        <f t="shared" si="102"/>
        <v>21089.893627338864</v>
      </c>
      <c r="DU35" s="153">
        <f t="shared" si="103"/>
        <v>68263.943438776012</v>
      </c>
      <c r="DV35" s="153">
        <f t="shared" si="104"/>
        <v>8678.555096444521</v>
      </c>
      <c r="DW35" s="154">
        <f t="shared" si="105"/>
        <v>30155.607837440595</v>
      </c>
    </row>
    <row r="36" spans="1:127">
      <c r="A36" s="145">
        <v>1992</v>
      </c>
      <c r="B36" s="170">
        <f>A15a!B35</f>
        <v>8874.73</v>
      </c>
      <c r="C36" s="173">
        <v>47</v>
      </c>
      <c r="D36" s="173">
        <v>30</v>
      </c>
      <c r="E36" s="173">
        <v>11</v>
      </c>
      <c r="F36" s="148">
        <v>12</v>
      </c>
      <c r="G36" s="152">
        <f t="shared" si="3"/>
        <v>4171.1230999999998</v>
      </c>
      <c r="H36" s="153">
        <f t="shared" si="4"/>
        <v>2662.4189999999999</v>
      </c>
      <c r="I36" s="153">
        <f t="shared" si="5"/>
        <v>976.22029999999995</v>
      </c>
      <c r="J36" s="153">
        <f t="shared" si="6"/>
        <v>1064.9675999999999</v>
      </c>
      <c r="K36" s="170">
        <f>A15a!C35</f>
        <v>5313.9182000000001</v>
      </c>
      <c r="L36" s="147">
        <v>55</v>
      </c>
      <c r="M36" s="147">
        <v>25</v>
      </c>
      <c r="N36" s="147">
        <v>11</v>
      </c>
      <c r="O36" s="148">
        <v>9</v>
      </c>
      <c r="P36" s="152">
        <f t="shared" si="11"/>
        <v>2922.6550099999999</v>
      </c>
      <c r="Q36" s="153">
        <f t="shared" si="12"/>
        <v>1328.4795500000002</v>
      </c>
      <c r="R36" s="153">
        <f t="shared" si="13"/>
        <v>584.53100200000006</v>
      </c>
      <c r="S36" s="153">
        <f t="shared" si="14"/>
        <v>478.25263799999999</v>
      </c>
      <c r="T36" s="170">
        <f>A15a!D35</f>
        <v>14887.8</v>
      </c>
      <c r="U36" s="173">
        <v>29</v>
      </c>
      <c r="V36" s="173">
        <v>30</v>
      </c>
      <c r="W36" s="173">
        <v>26</v>
      </c>
      <c r="X36" s="148">
        <v>15</v>
      </c>
      <c r="Y36" s="152">
        <f t="shared" si="19"/>
        <v>4317.4619999999995</v>
      </c>
      <c r="Z36" s="153">
        <f t="shared" si="20"/>
        <v>4466.34</v>
      </c>
      <c r="AA36" s="153">
        <f t="shared" si="21"/>
        <v>3870.828</v>
      </c>
      <c r="AB36" s="178">
        <f t="shared" si="22"/>
        <v>2233.17</v>
      </c>
      <c r="AC36" s="176">
        <f>A15a!E35</f>
        <v>2750.6371800000002</v>
      </c>
      <c r="AD36" s="147">
        <v>41</v>
      </c>
      <c r="AE36" s="147">
        <v>40</v>
      </c>
      <c r="AF36" s="147">
        <v>6</v>
      </c>
      <c r="AG36" s="148">
        <v>13</v>
      </c>
      <c r="AH36" s="152">
        <f t="shared" si="27"/>
        <v>1127.7612438000001</v>
      </c>
      <c r="AI36" s="153">
        <f t="shared" si="28"/>
        <v>1100.254872</v>
      </c>
      <c r="AJ36" s="153">
        <f t="shared" si="29"/>
        <v>165.03823080000001</v>
      </c>
      <c r="AK36" s="153">
        <f t="shared" si="30"/>
        <v>357.58283340000003</v>
      </c>
      <c r="AL36" s="170">
        <f>A15a!F35</f>
        <v>2744</v>
      </c>
      <c r="AM36" s="173">
        <v>39</v>
      </c>
      <c r="AN36" s="173">
        <v>43</v>
      </c>
      <c r="AO36" s="173">
        <v>8</v>
      </c>
      <c r="AP36" s="148">
        <v>10</v>
      </c>
      <c r="AQ36" s="152">
        <f t="shared" si="35"/>
        <v>1070.1600000000001</v>
      </c>
      <c r="AR36" s="153">
        <f t="shared" si="36"/>
        <v>1179.92</v>
      </c>
      <c r="AS36" s="153">
        <f t="shared" si="37"/>
        <v>219.52</v>
      </c>
      <c r="AT36" s="178">
        <f t="shared" si="38"/>
        <v>274.39999999999998</v>
      </c>
      <c r="AU36" s="170">
        <f>A15a!G35</f>
        <v>29014.062999999998</v>
      </c>
      <c r="AV36" s="173">
        <v>48</v>
      </c>
      <c r="AW36" s="173">
        <v>36</v>
      </c>
      <c r="AX36" s="173">
        <v>6</v>
      </c>
      <c r="AY36" s="148">
        <v>10</v>
      </c>
      <c r="AZ36" s="152">
        <f t="shared" si="43"/>
        <v>13926.750239999999</v>
      </c>
      <c r="BA36" s="153">
        <f t="shared" si="44"/>
        <v>10445.062679999999</v>
      </c>
      <c r="BB36" s="153">
        <f t="shared" si="45"/>
        <v>1740.8437799999999</v>
      </c>
      <c r="BC36" s="178">
        <f t="shared" si="46"/>
        <v>2901.4063000000001</v>
      </c>
      <c r="BD36" s="170">
        <f>A15a!H35</f>
        <v>45386</v>
      </c>
      <c r="BE36" s="173">
        <v>18</v>
      </c>
      <c r="BF36" s="173">
        <v>60</v>
      </c>
      <c r="BG36" s="173">
        <v>10</v>
      </c>
      <c r="BH36" s="148">
        <v>12</v>
      </c>
      <c r="BI36" s="152">
        <f t="shared" si="51"/>
        <v>8169.48</v>
      </c>
      <c r="BJ36" s="153">
        <f t="shared" si="52"/>
        <v>27231.599999999999</v>
      </c>
      <c r="BK36" s="153">
        <f t="shared" si="53"/>
        <v>4538.6000000000004</v>
      </c>
      <c r="BL36" s="178">
        <f t="shared" si="54"/>
        <v>5446.32</v>
      </c>
      <c r="BM36" s="170">
        <f>A15a!I35</f>
        <v>30457</v>
      </c>
      <c r="BN36" s="173">
        <v>72</v>
      </c>
      <c r="BO36" s="173">
        <v>22</v>
      </c>
      <c r="BP36" s="173"/>
      <c r="BQ36" s="148">
        <v>6</v>
      </c>
      <c r="BR36" s="152">
        <f t="shared" si="57"/>
        <v>21929.040000000001</v>
      </c>
      <c r="BS36" s="153">
        <f t="shared" si="58"/>
        <v>6700.54</v>
      </c>
      <c r="BT36" s="153"/>
      <c r="BU36" s="178">
        <f t="shared" si="59"/>
        <v>1827.42</v>
      </c>
      <c r="BV36" s="170">
        <f>A15a!J35</f>
        <v>8140</v>
      </c>
      <c r="BW36" s="173">
        <v>42</v>
      </c>
      <c r="BX36" s="173">
        <v>37</v>
      </c>
      <c r="BY36" s="173"/>
      <c r="BZ36" s="148">
        <v>21</v>
      </c>
      <c r="CA36" s="152">
        <f t="shared" si="63"/>
        <v>3418.8</v>
      </c>
      <c r="CB36" s="153">
        <f t="shared" si="64"/>
        <v>3011.8</v>
      </c>
      <c r="CC36" s="153"/>
      <c r="CD36" s="178">
        <f t="shared" si="65"/>
        <v>1709.4</v>
      </c>
      <c r="CE36" s="170">
        <f>A15a!K35</f>
        <v>2157</v>
      </c>
      <c r="CF36" s="172">
        <f t="shared" si="107"/>
        <v>32</v>
      </c>
      <c r="CG36" s="172">
        <f t="shared" si="108"/>
        <v>42</v>
      </c>
      <c r="CH36" s="172">
        <f t="shared" si="109"/>
        <v>12</v>
      </c>
      <c r="CI36" s="150">
        <f t="shared" si="110"/>
        <v>15</v>
      </c>
      <c r="CJ36" s="152">
        <f t="shared" si="70"/>
        <v>690.24</v>
      </c>
      <c r="CK36" s="153">
        <f t="shared" si="71"/>
        <v>905.94</v>
      </c>
      <c r="CL36" s="153">
        <f t="shared" si="72"/>
        <v>258.83999999999997</v>
      </c>
      <c r="CM36" s="178">
        <f t="shared" si="73"/>
        <v>323.55</v>
      </c>
      <c r="CN36" s="170">
        <f>A15a!L35</f>
        <v>19616.3</v>
      </c>
      <c r="CO36" s="173">
        <v>77</v>
      </c>
      <c r="CP36" s="173">
        <v>10</v>
      </c>
      <c r="CQ36" s="173">
        <v>3</v>
      </c>
      <c r="CR36" s="148">
        <v>10</v>
      </c>
      <c r="CS36" s="152">
        <f t="shared" si="78"/>
        <v>15104.550999999999</v>
      </c>
      <c r="CT36" s="153">
        <f t="shared" si="79"/>
        <v>1961.63</v>
      </c>
      <c r="CU36" s="153">
        <f t="shared" si="80"/>
        <v>588.48899999999992</v>
      </c>
      <c r="CV36" s="178">
        <f t="shared" si="81"/>
        <v>1961.63</v>
      </c>
      <c r="CW36" s="170">
        <f>A15a!M35</f>
        <v>4422</v>
      </c>
      <c r="CX36" s="173">
        <v>30</v>
      </c>
      <c r="CY36" s="173">
        <v>46</v>
      </c>
      <c r="CZ36" s="173">
        <v>12</v>
      </c>
      <c r="DA36" s="148">
        <v>12</v>
      </c>
      <c r="DB36" s="152">
        <f t="shared" si="86"/>
        <v>1326.6</v>
      </c>
      <c r="DC36" s="153">
        <f t="shared" si="87"/>
        <v>2034.12</v>
      </c>
      <c r="DD36" s="153">
        <f t="shared" si="88"/>
        <v>530.64</v>
      </c>
      <c r="DE36" s="178">
        <f t="shared" si="89"/>
        <v>530.64</v>
      </c>
      <c r="DF36" s="170">
        <f>A15a!N35</f>
        <v>29182</v>
      </c>
      <c r="DG36" s="173">
        <v>32</v>
      </c>
      <c r="DH36" s="173">
        <v>49</v>
      </c>
      <c r="DI36" s="173">
        <v>8</v>
      </c>
      <c r="DJ36" s="148">
        <v>11</v>
      </c>
      <c r="DK36" s="152">
        <f t="shared" si="94"/>
        <v>9338.24</v>
      </c>
      <c r="DL36" s="153">
        <f t="shared" si="95"/>
        <v>14299.18</v>
      </c>
      <c r="DM36" s="153">
        <f t="shared" si="96"/>
        <v>2334.56</v>
      </c>
      <c r="DN36" s="178">
        <f t="shared" si="97"/>
        <v>3210.02</v>
      </c>
      <c r="DO36" s="176">
        <f>A15a!O35</f>
        <v>129939</v>
      </c>
      <c r="DP36" s="147">
        <v>16</v>
      </c>
      <c r="DQ36" s="147">
        <v>53</v>
      </c>
      <c r="DR36" s="147">
        <v>7</v>
      </c>
      <c r="DS36" s="148">
        <v>24</v>
      </c>
      <c r="DT36" s="152">
        <f t="shared" si="102"/>
        <v>20790.240000000002</v>
      </c>
      <c r="DU36" s="153">
        <f t="shared" si="103"/>
        <v>68867.67</v>
      </c>
      <c r="DV36" s="153">
        <f t="shared" si="104"/>
        <v>9095.73</v>
      </c>
      <c r="DW36" s="154">
        <f t="shared" si="105"/>
        <v>31185.360000000001</v>
      </c>
    </row>
    <row r="37" spans="1:127">
      <c r="A37" s="145">
        <v>1993</v>
      </c>
      <c r="B37" s="170">
        <f>A15a!B36</f>
        <v>8990.616</v>
      </c>
      <c r="C37" s="172">
        <f>(C36+C38)/2</f>
        <v>48.5</v>
      </c>
      <c r="D37" s="172">
        <f>(D36+D38)/2</f>
        <v>28.5</v>
      </c>
      <c r="E37" s="172">
        <f>(E36+E38)/2</f>
        <v>10.5</v>
      </c>
      <c r="F37" s="172">
        <f>(F36+F38)/2</f>
        <v>12.5</v>
      </c>
      <c r="G37" s="152">
        <f t="shared" si="3"/>
        <v>4360.4487600000002</v>
      </c>
      <c r="H37" s="153">
        <f t="shared" si="4"/>
        <v>2562.3255600000002</v>
      </c>
      <c r="I37" s="153">
        <f t="shared" si="5"/>
        <v>944.01467999999988</v>
      </c>
      <c r="J37" s="153">
        <f t="shared" si="6"/>
        <v>1123.827</v>
      </c>
      <c r="K37" s="170">
        <f>A15a!C36</f>
        <v>5350.1216000000004</v>
      </c>
      <c r="L37" s="146">
        <f>(L36+L38)/2</f>
        <v>53</v>
      </c>
      <c r="M37" s="146">
        <f>(M36+M38)/2</f>
        <v>26</v>
      </c>
      <c r="N37" s="146">
        <f>(N36+N38)/2</f>
        <v>11.5</v>
      </c>
      <c r="O37" s="146">
        <f>(O36+O38)/2</f>
        <v>9.5</v>
      </c>
      <c r="P37" s="152">
        <f t="shared" si="11"/>
        <v>2835.5644480000001</v>
      </c>
      <c r="Q37" s="153">
        <f t="shared" si="12"/>
        <v>1391.0316160000002</v>
      </c>
      <c r="R37" s="153">
        <f t="shared" si="13"/>
        <v>615.26398400000005</v>
      </c>
      <c r="S37" s="153">
        <f t="shared" si="14"/>
        <v>508.26155199999999</v>
      </c>
      <c r="T37" s="170">
        <f>A15a!D36</f>
        <v>15089.4</v>
      </c>
      <c r="U37" s="172">
        <f>(U36+U38)/2</f>
        <v>27.5</v>
      </c>
      <c r="V37" s="172">
        <f>(V36+V38)/2</f>
        <v>29</v>
      </c>
      <c r="W37" s="172">
        <f>(W36+W38)/2</f>
        <v>27.5</v>
      </c>
      <c r="X37" s="172">
        <f>(X36+X38)/2</f>
        <v>16</v>
      </c>
      <c r="Y37" s="152">
        <f t="shared" si="19"/>
        <v>4149.585</v>
      </c>
      <c r="Z37" s="153">
        <f t="shared" si="20"/>
        <v>4375.9259999999995</v>
      </c>
      <c r="AA37" s="153">
        <f t="shared" si="21"/>
        <v>4149.585</v>
      </c>
      <c r="AB37" s="178">
        <f t="shared" si="22"/>
        <v>2414.3040000000001</v>
      </c>
      <c r="AC37" s="176">
        <f>A15a!E36</f>
        <v>2770.2166200000001</v>
      </c>
      <c r="AD37" s="146">
        <f>(AD36+AD38)/2</f>
        <v>40.5</v>
      </c>
      <c r="AE37" s="146">
        <f>(AE36+AE38)/2</f>
        <v>40</v>
      </c>
      <c r="AF37" s="146">
        <f>(AF36+AF38)/2</f>
        <v>6</v>
      </c>
      <c r="AG37" s="146">
        <f>(AG36+AG38)/2</f>
        <v>13.5</v>
      </c>
      <c r="AH37" s="152">
        <f t="shared" si="27"/>
        <v>1121.9377311000001</v>
      </c>
      <c r="AI37" s="153">
        <f t="shared" si="28"/>
        <v>1108.086648</v>
      </c>
      <c r="AJ37" s="153">
        <f t="shared" si="29"/>
        <v>166.21299720000002</v>
      </c>
      <c r="AK37" s="153">
        <f t="shared" si="30"/>
        <v>373.97924369999998</v>
      </c>
      <c r="AL37" s="170">
        <f>A15a!F36</f>
        <v>2759</v>
      </c>
      <c r="AM37" s="172">
        <f>(AM36+AM38)/2</f>
        <v>37.5</v>
      </c>
      <c r="AN37" s="172">
        <f>(AN36+AN38)/2</f>
        <v>43.5</v>
      </c>
      <c r="AO37" s="172">
        <f>(AO36+AO38)/2</f>
        <v>8.5</v>
      </c>
      <c r="AP37" s="172">
        <f>(AP36+AP38)/2</f>
        <v>10.5</v>
      </c>
      <c r="AQ37" s="152">
        <f t="shared" si="35"/>
        <v>1034.625</v>
      </c>
      <c r="AR37" s="153">
        <f t="shared" si="36"/>
        <v>1200.165</v>
      </c>
      <c r="AS37" s="153">
        <f t="shared" si="37"/>
        <v>234.51499999999999</v>
      </c>
      <c r="AT37" s="178">
        <f t="shared" si="38"/>
        <v>289.69499999999999</v>
      </c>
      <c r="AU37" s="170">
        <f>A15a!G36</f>
        <v>29219.508999999998</v>
      </c>
      <c r="AV37" s="172">
        <f>(AV36+AV38)/2</f>
        <v>40.5</v>
      </c>
      <c r="AW37" s="172">
        <f>(AW36+AW38)/2</f>
        <v>43</v>
      </c>
      <c r="AX37" s="172">
        <f>(AX36+AX38)/2</f>
        <v>7</v>
      </c>
      <c r="AY37" s="172">
        <f>(AY36+AY38)/2</f>
        <v>9.5</v>
      </c>
      <c r="AZ37" s="152">
        <f t="shared" si="43"/>
        <v>11833.901145</v>
      </c>
      <c r="BA37" s="153">
        <f t="shared" si="44"/>
        <v>12564.388869999999</v>
      </c>
      <c r="BB37" s="153">
        <f t="shared" si="45"/>
        <v>2045.36563</v>
      </c>
      <c r="BC37" s="178">
        <f t="shared" si="46"/>
        <v>2775.8533549999997</v>
      </c>
      <c r="BD37" s="170">
        <f>A15a!H36</f>
        <v>45874</v>
      </c>
      <c r="BE37" s="172">
        <f>(BE36+BE38)/2</f>
        <v>17</v>
      </c>
      <c r="BF37" s="172">
        <f>(BF36+BF38)/2</f>
        <v>61</v>
      </c>
      <c r="BG37" s="172">
        <f>(BG36+BG38)/2</f>
        <v>10</v>
      </c>
      <c r="BH37" s="172">
        <f>(BH36+BH38)/2</f>
        <v>12.5</v>
      </c>
      <c r="BI37" s="152">
        <f t="shared" si="51"/>
        <v>7798.58</v>
      </c>
      <c r="BJ37" s="153">
        <f t="shared" si="52"/>
        <v>27983.14</v>
      </c>
      <c r="BK37" s="153">
        <f t="shared" si="53"/>
        <v>4587.3999999999996</v>
      </c>
      <c r="BL37" s="178">
        <f t="shared" si="54"/>
        <v>5734.25</v>
      </c>
      <c r="BM37" s="170">
        <f>A15a!I36</f>
        <v>30372</v>
      </c>
      <c r="BN37" s="172">
        <f>(BN36+BN38)/2</f>
        <v>69.5</v>
      </c>
      <c r="BO37" s="172">
        <f>(BO36+BO38)/2</f>
        <v>24</v>
      </c>
      <c r="BP37" s="172"/>
      <c r="BQ37" s="172">
        <f>(BQ36+BQ38)/2</f>
        <v>7</v>
      </c>
      <c r="BR37" s="152">
        <f t="shared" si="57"/>
        <v>21108.54</v>
      </c>
      <c r="BS37" s="153">
        <f t="shared" si="58"/>
        <v>7289.28</v>
      </c>
      <c r="BT37" s="153"/>
      <c r="BU37" s="178">
        <f t="shared" si="59"/>
        <v>2126.04</v>
      </c>
      <c r="BV37" s="170">
        <f>A15a!J36</f>
        <v>8266</v>
      </c>
      <c r="BW37" s="172">
        <f>(BW36+BW38)/2</f>
        <v>41</v>
      </c>
      <c r="BX37" s="172">
        <f>(BX36+BX38)/2</f>
        <v>37.5</v>
      </c>
      <c r="BY37" s="172"/>
      <c r="BZ37" s="172">
        <f>(BZ36+BZ38)/2</f>
        <v>21</v>
      </c>
      <c r="CA37" s="152">
        <f t="shared" si="63"/>
        <v>3389.06</v>
      </c>
      <c r="CB37" s="153">
        <f t="shared" si="64"/>
        <v>3099.75</v>
      </c>
      <c r="CC37" s="153"/>
      <c r="CD37" s="178">
        <f t="shared" si="65"/>
        <v>1735.86</v>
      </c>
      <c r="CE37" s="170">
        <f>A15a!K36</f>
        <v>2181</v>
      </c>
      <c r="CF37" s="172">
        <f t="shared" si="107"/>
        <v>31</v>
      </c>
      <c r="CG37" s="172">
        <f t="shared" si="108"/>
        <v>41.5</v>
      </c>
      <c r="CH37" s="172">
        <f t="shared" si="109"/>
        <v>11</v>
      </c>
      <c r="CI37" s="172">
        <f t="shared" si="110"/>
        <v>17</v>
      </c>
      <c r="CJ37" s="152">
        <f t="shared" si="70"/>
        <v>676.11</v>
      </c>
      <c r="CK37" s="153">
        <f t="shared" si="71"/>
        <v>905.11500000000001</v>
      </c>
      <c r="CL37" s="153">
        <f t="shared" si="72"/>
        <v>239.91</v>
      </c>
      <c r="CM37" s="178">
        <f t="shared" si="73"/>
        <v>370.77</v>
      </c>
      <c r="CN37" s="170">
        <f>A15a!L36</f>
        <v>19775.2</v>
      </c>
      <c r="CO37" s="172">
        <f>(CO36+CO38)/2</f>
        <v>75.5</v>
      </c>
      <c r="CP37" s="172">
        <f>(CP36+CP38)/2</f>
        <v>10.5</v>
      </c>
      <c r="CQ37" s="172">
        <f>(CQ36+CQ38)/2</f>
        <v>3.5</v>
      </c>
      <c r="CR37" s="172">
        <f>(CR36+CR38)/2</f>
        <v>10.5</v>
      </c>
      <c r="CS37" s="152">
        <f t="shared" si="78"/>
        <v>14930.276000000002</v>
      </c>
      <c r="CT37" s="153">
        <f t="shared" si="79"/>
        <v>2076.3960000000002</v>
      </c>
      <c r="CU37" s="153">
        <f t="shared" si="80"/>
        <v>692.13199999999995</v>
      </c>
      <c r="CV37" s="178">
        <f t="shared" si="81"/>
        <v>2076.3960000000002</v>
      </c>
      <c r="CW37" s="170">
        <f>A15a!M36</f>
        <v>4452</v>
      </c>
      <c r="CX37" s="172">
        <f>(CX36+CX38)/2</f>
        <v>29</v>
      </c>
      <c r="CY37" s="172">
        <f>(CY36+CY38)/2</f>
        <v>46</v>
      </c>
      <c r="CZ37" s="172">
        <f>(CZ36+CZ38)/2</f>
        <v>13</v>
      </c>
      <c r="DA37" s="172">
        <f>(DA36+DA38)/2</f>
        <v>12</v>
      </c>
      <c r="DB37" s="152">
        <f t="shared" si="86"/>
        <v>1291.08</v>
      </c>
      <c r="DC37" s="153">
        <f t="shared" si="87"/>
        <v>2047.92</v>
      </c>
      <c r="DD37" s="153">
        <f t="shared" si="88"/>
        <v>578.76</v>
      </c>
      <c r="DE37" s="178">
        <f t="shared" si="89"/>
        <v>534.24</v>
      </c>
      <c r="DF37" s="170">
        <f>A15a!N36</f>
        <v>29427</v>
      </c>
      <c r="DG37" s="172">
        <f>(DG36+DG38)/2</f>
        <v>29</v>
      </c>
      <c r="DH37" s="172">
        <f>(DH36+DH38)/2</f>
        <v>51.5</v>
      </c>
      <c r="DI37" s="172">
        <f>(DI36+DI38)/2</f>
        <v>8.5</v>
      </c>
      <c r="DJ37" s="172">
        <f>(DJ36+DJ38)/2</f>
        <v>11.5</v>
      </c>
      <c r="DK37" s="152">
        <f t="shared" si="94"/>
        <v>8533.83</v>
      </c>
      <c r="DL37" s="153">
        <f t="shared" si="95"/>
        <v>15154.905000000001</v>
      </c>
      <c r="DM37" s="153">
        <f t="shared" si="96"/>
        <v>2501.2950000000001</v>
      </c>
      <c r="DN37" s="178">
        <f t="shared" si="97"/>
        <v>3384.105</v>
      </c>
      <c r="DO37" s="176">
        <f>A15a!O36</f>
        <v>131627</v>
      </c>
      <c r="DP37" s="146">
        <f>(DP36+DP38)/2</f>
        <v>15.5</v>
      </c>
      <c r="DQ37" s="146">
        <f>(DQ36+DQ38)/2</f>
        <v>53</v>
      </c>
      <c r="DR37" s="146">
        <f>(DR36+DR38)/2</f>
        <v>7.5</v>
      </c>
      <c r="DS37" s="146">
        <f>(DS36+DS38)/2</f>
        <v>24</v>
      </c>
      <c r="DT37" s="152">
        <f t="shared" si="102"/>
        <v>20402.185000000001</v>
      </c>
      <c r="DU37" s="153">
        <f t="shared" si="103"/>
        <v>69762.31</v>
      </c>
      <c r="DV37" s="153">
        <f t="shared" si="104"/>
        <v>9872.0249999999996</v>
      </c>
      <c r="DW37" s="154">
        <f t="shared" si="105"/>
        <v>31590.48</v>
      </c>
    </row>
    <row r="38" spans="1:127">
      <c r="A38" s="145">
        <v>1994</v>
      </c>
      <c r="B38" s="170">
        <f>A15a!B37</f>
        <v>9120.3389999999999</v>
      </c>
      <c r="C38" s="173">
        <v>50</v>
      </c>
      <c r="D38" s="173">
        <v>27</v>
      </c>
      <c r="E38" s="173">
        <v>10</v>
      </c>
      <c r="F38" s="148">
        <v>13</v>
      </c>
      <c r="G38" s="152">
        <f t="shared" si="3"/>
        <v>4560.1695</v>
      </c>
      <c r="H38" s="153">
        <f t="shared" si="4"/>
        <v>2462.4915299999998</v>
      </c>
      <c r="I38" s="153">
        <f t="shared" si="5"/>
        <v>912.03390000000002</v>
      </c>
      <c r="J38" s="153">
        <f t="shared" si="6"/>
        <v>1185.6440700000001</v>
      </c>
      <c r="K38" s="170">
        <f>A15a!C37</f>
        <v>5378.0665999999992</v>
      </c>
      <c r="L38" s="147">
        <v>51</v>
      </c>
      <c r="M38" s="147">
        <v>27</v>
      </c>
      <c r="N38" s="147">
        <v>12</v>
      </c>
      <c r="O38" s="148">
        <v>10</v>
      </c>
      <c r="P38" s="152">
        <f t="shared" si="11"/>
        <v>2742.8139659999997</v>
      </c>
      <c r="Q38" s="153">
        <f t="shared" si="12"/>
        <v>1452.0779819999998</v>
      </c>
      <c r="R38" s="153">
        <f t="shared" si="13"/>
        <v>645.36799199999996</v>
      </c>
      <c r="S38" s="153">
        <f t="shared" si="14"/>
        <v>537.80665999999985</v>
      </c>
      <c r="T38" s="170">
        <f>A15a!D37</f>
        <v>15294.1</v>
      </c>
      <c r="U38" s="173">
        <v>26</v>
      </c>
      <c r="V38" s="173">
        <v>28</v>
      </c>
      <c r="W38" s="173">
        <v>29</v>
      </c>
      <c r="X38" s="148">
        <v>17</v>
      </c>
      <c r="Y38" s="152">
        <f t="shared" si="19"/>
        <v>3976.4660000000003</v>
      </c>
      <c r="Z38" s="153">
        <f t="shared" si="20"/>
        <v>4282.348</v>
      </c>
      <c r="AA38" s="153">
        <f t="shared" si="21"/>
        <v>4435.2890000000007</v>
      </c>
      <c r="AB38" s="178">
        <f t="shared" si="22"/>
        <v>2599.9970000000003</v>
      </c>
      <c r="AC38" s="176">
        <f>A15a!E37</f>
        <v>2777.2473799999998</v>
      </c>
      <c r="AD38" s="147">
        <v>40</v>
      </c>
      <c r="AE38" s="147">
        <v>40</v>
      </c>
      <c r="AF38" s="147">
        <v>6</v>
      </c>
      <c r="AG38" s="148">
        <v>14</v>
      </c>
      <c r="AH38" s="152">
        <f t="shared" si="27"/>
        <v>1110.898952</v>
      </c>
      <c r="AI38" s="153">
        <f t="shared" si="28"/>
        <v>1110.898952</v>
      </c>
      <c r="AJ38" s="153">
        <f t="shared" si="29"/>
        <v>166.63484279999997</v>
      </c>
      <c r="AK38" s="153">
        <f t="shared" si="30"/>
        <v>388.81463319999995</v>
      </c>
      <c r="AL38" s="170">
        <f>A15a!F37</f>
        <v>2774</v>
      </c>
      <c r="AM38" s="173">
        <v>36</v>
      </c>
      <c r="AN38" s="173">
        <v>44</v>
      </c>
      <c r="AO38" s="173">
        <v>9</v>
      </c>
      <c r="AP38" s="148">
        <v>11</v>
      </c>
      <c r="AQ38" s="152">
        <f t="shared" si="35"/>
        <v>998.64</v>
      </c>
      <c r="AR38" s="153">
        <f t="shared" si="36"/>
        <v>1220.56</v>
      </c>
      <c r="AS38" s="153">
        <f t="shared" si="37"/>
        <v>249.66</v>
      </c>
      <c r="AT38" s="178">
        <f t="shared" si="38"/>
        <v>305.14</v>
      </c>
      <c r="AU38" s="170">
        <f>A15a!G37</f>
        <v>29431.219000000001</v>
      </c>
      <c r="AV38" s="173">
        <v>33</v>
      </c>
      <c r="AW38" s="173">
        <v>50</v>
      </c>
      <c r="AX38" s="173">
        <v>8</v>
      </c>
      <c r="AY38" s="148">
        <v>9</v>
      </c>
      <c r="AZ38" s="152">
        <f t="shared" si="43"/>
        <v>9712.3022700000001</v>
      </c>
      <c r="BA38" s="153">
        <f t="shared" si="44"/>
        <v>14715.609499999999</v>
      </c>
      <c r="BB38" s="153">
        <f t="shared" si="45"/>
        <v>2354.4975199999999</v>
      </c>
      <c r="BC38" s="178">
        <f t="shared" si="46"/>
        <v>2648.80971</v>
      </c>
      <c r="BD38" s="170">
        <f>A15a!H37</f>
        <v>46123</v>
      </c>
      <c r="BE38" s="173">
        <v>16</v>
      </c>
      <c r="BF38" s="173">
        <v>62</v>
      </c>
      <c r="BG38" s="173">
        <v>10</v>
      </c>
      <c r="BH38" s="148">
        <v>13</v>
      </c>
      <c r="BI38" s="152">
        <f t="shared" si="51"/>
        <v>7379.68</v>
      </c>
      <c r="BJ38" s="153">
        <f t="shared" si="52"/>
        <v>28596.26</v>
      </c>
      <c r="BK38" s="153">
        <f t="shared" si="53"/>
        <v>4612.3</v>
      </c>
      <c r="BL38" s="178">
        <f t="shared" si="54"/>
        <v>5995.99</v>
      </c>
      <c r="BM38" s="170">
        <f>A15a!I37</f>
        <v>30627</v>
      </c>
      <c r="BN38" s="173">
        <v>67</v>
      </c>
      <c r="BO38" s="173">
        <v>26</v>
      </c>
      <c r="BP38" s="173"/>
      <c r="BQ38" s="148">
        <v>8</v>
      </c>
      <c r="BR38" s="152">
        <f t="shared" si="57"/>
        <v>20520.09</v>
      </c>
      <c r="BS38" s="153">
        <f t="shared" si="58"/>
        <v>7963.02</v>
      </c>
      <c r="BT38" s="153"/>
      <c r="BU38" s="178">
        <f t="shared" si="59"/>
        <v>2450.16</v>
      </c>
      <c r="BV38" s="170">
        <f>A15a!J37</f>
        <v>8371</v>
      </c>
      <c r="BW38" s="173">
        <v>40</v>
      </c>
      <c r="BX38" s="173">
        <v>38</v>
      </c>
      <c r="BY38" s="173"/>
      <c r="BZ38" s="148">
        <v>21</v>
      </c>
      <c r="CA38" s="152">
        <f t="shared" si="63"/>
        <v>3348.4</v>
      </c>
      <c r="CB38" s="153">
        <f t="shared" si="64"/>
        <v>3180.98</v>
      </c>
      <c r="CC38" s="153"/>
      <c r="CD38" s="178">
        <f t="shared" si="65"/>
        <v>1757.91</v>
      </c>
      <c r="CE38" s="170">
        <f>A15a!K37</f>
        <v>2208</v>
      </c>
      <c r="CF38" s="172">
        <f t="shared" si="107"/>
        <v>30</v>
      </c>
      <c r="CG38" s="172">
        <f t="shared" si="108"/>
        <v>41</v>
      </c>
      <c r="CH38" s="172">
        <f t="shared" si="109"/>
        <v>10</v>
      </c>
      <c r="CI38" s="150">
        <f t="shared" si="110"/>
        <v>19</v>
      </c>
      <c r="CJ38" s="152">
        <f t="shared" si="70"/>
        <v>662.4</v>
      </c>
      <c r="CK38" s="153">
        <f t="shared" si="71"/>
        <v>905.28</v>
      </c>
      <c r="CL38" s="153">
        <f t="shared" si="72"/>
        <v>220.8</v>
      </c>
      <c r="CM38" s="178">
        <f t="shared" si="73"/>
        <v>419.52</v>
      </c>
      <c r="CN38" s="170">
        <f>A15a!L37</f>
        <v>19949.5</v>
      </c>
      <c r="CO38" s="173">
        <v>74</v>
      </c>
      <c r="CP38" s="173">
        <v>11</v>
      </c>
      <c r="CQ38" s="173">
        <v>4</v>
      </c>
      <c r="CR38" s="148">
        <v>11</v>
      </c>
      <c r="CS38" s="152">
        <f t="shared" si="78"/>
        <v>14762.63</v>
      </c>
      <c r="CT38" s="153">
        <f t="shared" si="79"/>
        <v>2194.4450000000002</v>
      </c>
      <c r="CU38" s="153">
        <f t="shared" si="80"/>
        <v>797.98</v>
      </c>
      <c r="CV38" s="178">
        <f t="shared" si="81"/>
        <v>2194.4450000000002</v>
      </c>
      <c r="CW38" s="170">
        <f>A15a!M37</f>
        <v>4497</v>
      </c>
      <c r="CX38" s="173">
        <v>28</v>
      </c>
      <c r="CY38" s="173">
        <v>46</v>
      </c>
      <c r="CZ38" s="173">
        <v>14</v>
      </c>
      <c r="DA38" s="148">
        <v>12</v>
      </c>
      <c r="DB38" s="152">
        <f t="shared" si="86"/>
        <v>1259.1600000000001</v>
      </c>
      <c r="DC38" s="153">
        <f t="shared" si="87"/>
        <v>2068.62</v>
      </c>
      <c r="DD38" s="153">
        <f t="shared" si="88"/>
        <v>629.58000000000004</v>
      </c>
      <c r="DE38" s="178">
        <f t="shared" si="89"/>
        <v>539.64</v>
      </c>
      <c r="DF38" s="170">
        <f>A15a!N37</f>
        <v>29672</v>
      </c>
      <c r="DG38" s="173">
        <v>26</v>
      </c>
      <c r="DH38" s="173">
        <v>54</v>
      </c>
      <c r="DI38" s="173">
        <v>9</v>
      </c>
      <c r="DJ38" s="148">
        <v>12</v>
      </c>
      <c r="DK38" s="152">
        <f t="shared" si="94"/>
        <v>7714.72</v>
      </c>
      <c r="DL38" s="153">
        <f t="shared" si="95"/>
        <v>16022.88</v>
      </c>
      <c r="DM38" s="153">
        <f t="shared" si="96"/>
        <v>2670.48</v>
      </c>
      <c r="DN38" s="178">
        <f t="shared" si="97"/>
        <v>3560.64</v>
      </c>
      <c r="DO38" s="176">
        <f>A15a!O37</f>
        <v>133254</v>
      </c>
      <c r="DP38" s="147">
        <v>15</v>
      </c>
      <c r="DQ38" s="147">
        <v>53</v>
      </c>
      <c r="DR38" s="147">
        <v>8</v>
      </c>
      <c r="DS38" s="148">
        <v>24</v>
      </c>
      <c r="DT38" s="152">
        <f t="shared" si="102"/>
        <v>19988.099999999999</v>
      </c>
      <c r="DU38" s="153">
        <f t="shared" si="103"/>
        <v>70624.62</v>
      </c>
      <c r="DV38" s="153">
        <f t="shared" si="104"/>
        <v>10660.32</v>
      </c>
      <c r="DW38" s="154">
        <f t="shared" si="105"/>
        <v>31980.959999999999</v>
      </c>
    </row>
    <row r="39" spans="1:127">
      <c r="A39" s="145">
        <v>1995</v>
      </c>
      <c r="B39" s="170">
        <f>A15a!B38</f>
        <v>9303.1409999999996</v>
      </c>
      <c r="C39" s="173">
        <v>47</v>
      </c>
      <c r="D39" s="173">
        <v>29</v>
      </c>
      <c r="E39" s="173">
        <v>10</v>
      </c>
      <c r="F39" s="148">
        <v>14</v>
      </c>
      <c r="G39" s="152">
        <f t="shared" ref="G39:G44" si="111">B39*C39/100</f>
        <v>4372.4762700000001</v>
      </c>
      <c r="H39" s="153">
        <f t="shared" ref="H39:H44" si="112">B39*D39/100</f>
        <v>2697.9108899999997</v>
      </c>
      <c r="I39" s="153">
        <f t="shared" ref="I39:I44" si="113">B39*E39/100</f>
        <v>930.31410000000005</v>
      </c>
      <c r="J39" s="153">
        <f t="shared" ref="J39:J44" si="114">B39*F39/100</f>
        <v>1302.4397399999998</v>
      </c>
      <c r="K39" s="170">
        <f>A15a!C38</f>
        <v>5401.9485999999997</v>
      </c>
      <c r="L39" s="147">
        <v>47</v>
      </c>
      <c r="M39" s="147">
        <v>29</v>
      </c>
      <c r="N39" s="147">
        <v>14</v>
      </c>
      <c r="O39" s="148">
        <v>11</v>
      </c>
      <c r="P39" s="152">
        <f t="shared" si="11"/>
        <v>2538.9158419999999</v>
      </c>
      <c r="Q39" s="153">
        <f t="shared" si="12"/>
        <v>1566.5650939999998</v>
      </c>
      <c r="R39" s="153">
        <f t="shared" si="13"/>
        <v>756.27280399999984</v>
      </c>
      <c r="S39" s="153">
        <f t="shared" si="14"/>
        <v>594.21434599999998</v>
      </c>
      <c r="T39" s="170">
        <f>A15a!D38</f>
        <v>15507.6</v>
      </c>
      <c r="U39" s="173">
        <v>25</v>
      </c>
      <c r="V39" s="173">
        <v>28</v>
      </c>
      <c r="W39" s="173">
        <v>30</v>
      </c>
      <c r="X39" s="148">
        <v>17</v>
      </c>
      <c r="Y39" s="152">
        <f t="shared" si="19"/>
        <v>3876.9</v>
      </c>
      <c r="Z39" s="153">
        <f t="shared" si="20"/>
        <v>4342.1279999999997</v>
      </c>
      <c r="AA39" s="153">
        <f t="shared" si="21"/>
        <v>4652.28</v>
      </c>
      <c r="AB39" s="178">
        <f t="shared" si="22"/>
        <v>2636.2919999999999</v>
      </c>
      <c r="AC39" s="176">
        <f>A15a!E38</f>
        <v>2790.3362400000001</v>
      </c>
      <c r="AD39" s="147">
        <v>38</v>
      </c>
      <c r="AE39" s="147">
        <v>42</v>
      </c>
      <c r="AF39" s="147">
        <v>6</v>
      </c>
      <c r="AG39" s="148">
        <v>14</v>
      </c>
      <c r="AH39" s="152">
        <f t="shared" si="27"/>
        <v>1060.3277711999999</v>
      </c>
      <c r="AI39" s="153">
        <f t="shared" si="28"/>
        <v>1171.9412208000001</v>
      </c>
      <c r="AJ39" s="153">
        <f t="shared" si="29"/>
        <v>167.42017440000001</v>
      </c>
      <c r="AK39" s="153">
        <f t="shared" si="30"/>
        <v>390.6470736</v>
      </c>
      <c r="AL39" s="170">
        <f>A15a!F38</f>
        <v>2777</v>
      </c>
      <c r="AM39" s="173">
        <v>35</v>
      </c>
      <c r="AN39" s="173">
        <v>45</v>
      </c>
      <c r="AO39" s="173">
        <v>9</v>
      </c>
      <c r="AP39" s="148">
        <v>12</v>
      </c>
      <c r="AQ39" s="152">
        <f t="shared" si="35"/>
        <v>971.95</v>
      </c>
      <c r="AR39" s="153">
        <f t="shared" si="36"/>
        <v>1249.6500000000001</v>
      </c>
      <c r="AS39" s="153">
        <f t="shared" si="37"/>
        <v>249.93</v>
      </c>
      <c r="AT39" s="178">
        <f t="shared" si="38"/>
        <v>333.24</v>
      </c>
      <c r="AU39" s="170">
        <f>A15a!G38</f>
        <v>29589.353999999999</v>
      </c>
      <c r="AV39" s="173">
        <v>32</v>
      </c>
      <c r="AW39" s="173">
        <v>50</v>
      </c>
      <c r="AX39" s="173">
        <v>8</v>
      </c>
      <c r="AY39" s="148">
        <v>11</v>
      </c>
      <c r="AZ39" s="152">
        <f t="shared" si="43"/>
        <v>9468.5932799999991</v>
      </c>
      <c r="BA39" s="153">
        <f t="shared" si="44"/>
        <v>14794.677</v>
      </c>
      <c r="BB39" s="153">
        <f t="shared" si="45"/>
        <v>2367.1483199999998</v>
      </c>
      <c r="BC39" s="178">
        <f t="shared" si="46"/>
        <v>3254.8289399999999</v>
      </c>
      <c r="BD39" s="170">
        <f>A15a!H38</f>
        <v>46379</v>
      </c>
      <c r="BE39" s="173">
        <v>16</v>
      </c>
      <c r="BF39" s="173">
        <v>61</v>
      </c>
      <c r="BG39" s="173">
        <v>10</v>
      </c>
      <c r="BH39" s="148">
        <v>13</v>
      </c>
      <c r="BI39" s="152">
        <f t="shared" si="51"/>
        <v>7420.64</v>
      </c>
      <c r="BJ39" s="153">
        <f t="shared" si="52"/>
        <v>28291.19</v>
      </c>
      <c r="BK39" s="153">
        <f t="shared" si="53"/>
        <v>4637.8999999999996</v>
      </c>
      <c r="BL39" s="178">
        <f t="shared" si="54"/>
        <v>6029.27</v>
      </c>
      <c r="BM39" s="170">
        <f>A15a!I38</f>
        <v>30875</v>
      </c>
      <c r="BN39" s="173">
        <v>65</v>
      </c>
      <c r="BO39" s="173">
        <v>27</v>
      </c>
      <c r="BP39" s="173"/>
      <c r="BQ39" s="148">
        <v>8</v>
      </c>
      <c r="BR39" s="152">
        <f t="shared" si="57"/>
        <v>20068.75</v>
      </c>
      <c r="BS39" s="153">
        <f t="shared" si="58"/>
        <v>8336.25</v>
      </c>
      <c r="BT39" s="153"/>
      <c r="BU39" s="178">
        <f t="shared" si="59"/>
        <v>2470</v>
      </c>
      <c r="BV39" s="170">
        <f>A15a!J38</f>
        <v>8486</v>
      </c>
      <c r="BW39" s="173">
        <v>39</v>
      </c>
      <c r="BX39" s="173">
        <v>39</v>
      </c>
      <c r="BY39" s="173"/>
      <c r="BZ39" s="148">
        <v>22</v>
      </c>
      <c r="CA39" s="152">
        <f t="shared" si="63"/>
        <v>3309.54</v>
      </c>
      <c r="CB39" s="153">
        <f t="shared" si="64"/>
        <v>3309.54</v>
      </c>
      <c r="CC39" s="153"/>
      <c r="CD39" s="178">
        <f t="shared" si="65"/>
        <v>1866.92</v>
      </c>
      <c r="CE39" s="170">
        <f>A15a!K38</f>
        <v>2241</v>
      </c>
      <c r="CF39" s="172">
        <f t="shared" si="107"/>
        <v>30</v>
      </c>
      <c r="CG39" s="172">
        <f t="shared" si="108"/>
        <v>41</v>
      </c>
      <c r="CH39" s="172">
        <f t="shared" si="109"/>
        <v>10</v>
      </c>
      <c r="CI39" s="150">
        <f t="shared" si="110"/>
        <v>21</v>
      </c>
      <c r="CJ39" s="152">
        <f t="shared" si="70"/>
        <v>672.3</v>
      </c>
      <c r="CK39" s="153">
        <f t="shared" si="71"/>
        <v>918.81</v>
      </c>
      <c r="CL39" s="153">
        <f t="shared" si="72"/>
        <v>224.1</v>
      </c>
      <c r="CM39" s="178">
        <f t="shared" si="73"/>
        <v>470.61</v>
      </c>
      <c r="CN39" s="170">
        <f>A15a!L38</f>
        <v>20145</v>
      </c>
      <c r="CO39" s="173">
        <v>72</v>
      </c>
      <c r="CP39" s="173">
        <v>12</v>
      </c>
      <c r="CQ39" s="173">
        <v>4</v>
      </c>
      <c r="CR39" s="148">
        <v>12</v>
      </c>
      <c r="CS39" s="152">
        <f t="shared" si="78"/>
        <v>14504.4</v>
      </c>
      <c r="CT39" s="153">
        <f t="shared" si="79"/>
        <v>2417.4</v>
      </c>
      <c r="CU39" s="153">
        <f t="shared" si="80"/>
        <v>805.8</v>
      </c>
      <c r="CV39" s="178">
        <f t="shared" si="81"/>
        <v>2417.4</v>
      </c>
      <c r="CW39" s="170">
        <f>A15a!M38</f>
        <v>4533</v>
      </c>
      <c r="CX39" s="173">
        <v>25</v>
      </c>
      <c r="CY39" s="173">
        <v>46</v>
      </c>
      <c r="CZ39" s="173">
        <v>14</v>
      </c>
      <c r="DA39" s="148">
        <v>14</v>
      </c>
      <c r="DB39" s="152">
        <f t="shared" si="86"/>
        <v>1133.25</v>
      </c>
      <c r="DC39" s="153">
        <f t="shared" si="87"/>
        <v>2085.1799999999998</v>
      </c>
      <c r="DD39" s="153">
        <f t="shared" si="88"/>
        <v>634.62</v>
      </c>
      <c r="DE39" s="178">
        <f t="shared" si="89"/>
        <v>634.62</v>
      </c>
      <c r="DF39" s="170">
        <f>A15a!N38</f>
        <v>29895</v>
      </c>
      <c r="DG39" s="173">
        <v>24</v>
      </c>
      <c r="DH39" s="173">
        <v>54</v>
      </c>
      <c r="DI39" s="173">
        <v>9</v>
      </c>
      <c r="DJ39" s="148">
        <v>12</v>
      </c>
      <c r="DK39" s="152">
        <f t="shared" si="94"/>
        <v>7174.8</v>
      </c>
      <c r="DL39" s="153">
        <f t="shared" si="95"/>
        <v>16143.3</v>
      </c>
      <c r="DM39" s="153">
        <f t="shared" si="96"/>
        <v>2690.55</v>
      </c>
      <c r="DN39" s="178">
        <f t="shared" si="97"/>
        <v>3587.4</v>
      </c>
      <c r="DO39" s="176">
        <f>A15a!O38</f>
        <v>134762</v>
      </c>
      <c r="DP39" s="147">
        <v>14</v>
      </c>
      <c r="DQ39" s="147">
        <v>53</v>
      </c>
      <c r="DR39" s="147">
        <v>8</v>
      </c>
      <c r="DS39" s="148">
        <v>25</v>
      </c>
      <c r="DT39" s="152">
        <f t="shared" si="102"/>
        <v>18866.68</v>
      </c>
      <c r="DU39" s="153">
        <f t="shared" si="103"/>
        <v>71423.86</v>
      </c>
      <c r="DV39" s="153">
        <f t="shared" si="104"/>
        <v>10780.96</v>
      </c>
      <c r="DW39" s="154">
        <f t="shared" si="105"/>
        <v>33690.5</v>
      </c>
    </row>
    <row r="40" spans="1:127">
      <c r="A40" s="145">
        <v>1996</v>
      </c>
      <c r="B40" s="170">
        <f>A15a!B39</f>
        <v>9488.1939999999995</v>
      </c>
      <c r="C40" s="173">
        <v>43</v>
      </c>
      <c r="D40" s="173">
        <v>32</v>
      </c>
      <c r="E40" s="173">
        <v>10</v>
      </c>
      <c r="F40" s="148">
        <v>15</v>
      </c>
      <c r="G40" s="152">
        <f t="shared" si="111"/>
        <v>4079.9234200000001</v>
      </c>
      <c r="H40" s="153">
        <f t="shared" si="112"/>
        <v>3036.22208</v>
      </c>
      <c r="I40" s="153">
        <f t="shared" si="113"/>
        <v>948.81939999999997</v>
      </c>
      <c r="J40" s="153">
        <f t="shared" si="114"/>
        <v>1423.2291</v>
      </c>
      <c r="K40" s="170">
        <f>A15a!C39</f>
        <v>5413.8251999999993</v>
      </c>
      <c r="L40" s="147">
        <v>47</v>
      </c>
      <c r="M40" s="147">
        <v>30</v>
      </c>
      <c r="N40" s="147">
        <v>13</v>
      </c>
      <c r="O40" s="148">
        <v>11</v>
      </c>
      <c r="P40" s="152">
        <f t="shared" si="11"/>
        <v>2544.4978439999995</v>
      </c>
      <c r="Q40" s="153">
        <f t="shared" si="12"/>
        <v>1624.1475599999999</v>
      </c>
      <c r="R40" s="153">
        <f t="shared" si="13"/>
        <v>703.79727599999978</v>
      </c>
      <c r="S40" s="153">
        <f t="shared" si="14"/>
        <v>595.52077199999997</v>
      </c>
      <c r="T40" s="170">
        <f>A15a!D39</f>
        <v>15725.3</v>
      </c>
      <c r="U40" s="173">
        <v>24</v>
      </c>
      <c r="V40" s="173">
        <v>29</v>
      </c>
      <c r="W40" s="173">
        <v>31</v>
      </c>
      <c r="X40" s="148">
        <v>17</v>
      </c>
      <c r="Y40" s="152">
        <f t="shared" si="19"/>
        <v>3774.0719999999997</v>
      </c>
      <c r="Z40" s="153">
        <f t="shared" si="20"/>
        <v>4560.3369999999995</v>
      </c>
      <c r="AA40" s="153">
        <f t="shared" si="21"/>
        <v>4874.8429999999998</v>
      </c>
      <c r="AB40" s="178">
        <f t="shared" si="22"/>
        <v>2673.3009999999999</v>
      </c>
      <c r="AC40" s="176">
        <f>A15a!E39</f>
        <v>2832.2794600000002</v>
      </c>
      <c r="AD40" s="147">
        <v>34</v>
      </c>
      <c r="AE40" s="147">
        <v>44</v>
      </c>
      <c r="AF40" s="147">
        <v>7</v>
      </c>
      <c r="AG40" s="148">
        <v>15</v>
      </c>
      <c r="AH40" s="152">
        <f t="shared" si="27"/>
        <v>962.97501640000007</v>
      </c>
      <c r="AI40" s="153">
        <f t="shared" si="28"/>
        <v>1246.2029624000002</v>
      </c>
      <c r="AJ40" s="153">
        <f t="shared" si="29"/>
        <v>198.2595622</v>
      </c>
      <c r="AK40" s="153">
        <f t="shared" si="30"/>
        <v>424.84191900000008</v>
      </c>
      <c r="AL40" s="170">
        <f>A15a!F39</f>
        <v>2784</v>
      </c>
      <c r="AM40" s="173">
        <v>33</v>
      </c>
      <c r="AN40" s="173">
        <v>46</v>
      </c>
      <c r="AO40" s="173">
        <v>9</v>
      </c>
      <c r="AP40" s="148">
        <v>12</v>
      </c>
      <c r="AQ40" s="152">
        <f t="shared" si="35"/>
        <v>918.72</v>
      </c>
      <c r="AR40" s="153">
        <f t="shared" si="36"/>
        <v>1280.6400000000001</v>
      </c>
      <c r="AS40" s="153">
        <f t="shared" si="37"/>
        <v>250.56</v>
      </c>
      <c r="AT40" s="178">
        <f t="shared" si="38"/>
        <v>334.08</v>
      </c>
      <c r="AU40" s="170">
        <f>A15a!G39</f>
        <v>29774.792000000001</v>
      </c>
      <c r="AV40" s="173">
        <v>40</v>
      </c>
      <c r="AW40" s="173">
        <v>41</v>
      </c>
      <c r="AX40" s="173">
        <v>9</v>
      </c>
      <c r="AY40" s="148">
        <v>10</v>
      </c>
      <c r="AZ40" s="152">
        <f t="shared" si="43"/>
        <v>11909.916800000001</v>
      </c>
      <c r="BA40" s="153">
        <f t="shared" si="44"/>
        <v>12207.664720000001</v>
      </c>
      <c r="BB40" s="153">
        <f t="shared" si="45"/>
        <v>2679.7312800000004</v>
      </c>
      <c r="BC40" s="178">
        <f t="shared" si="46"/>
        <v>2977.4792000000002</v>
      </c>
      <c r="BD40" s="170">
        <f>A15a!H39</f>
        <v>46505</v>
      </c>
      <c r="BE40" s="173">
        <v>19</v>
      </c>
      <c r="BF40" s="173">
        <v>60</v>
      </c>
      <c r="BG40" s="173">
        <v>9</v>
      </c>
      <c r="BH40" s="148">
        <v>13</v>
      </c>
      <c r="BI40" s="152">
        <f t="shared" si="51"/>
        <v>8835.9500000000007</v>
      </c>
      <c r="BJ40" s="153">
        <f t="shared" si="52"/>
        <v>27903</v>
      </c>
      <c r="BK40" s="153">
        <f t="shared" si="53"/>
        <v>4185.45</v>
      </c>
      <c r="BL40" s="178">
        <f t="shared" si="54"/>
        <v>6045.65</v>
      </c>
      <c r="BM40" s="170">
        <f>A15a!I39</f>
        <v>31068</v>
      </c>
      <c r="BN40" s="173">
        <v>63</v>
      </c>
      <c r="BO40" s="173">
        <v>30</v>
      </c>
      <c r="BP40" s="173"/>
      <c r="BQ40" s="148">
        <v>8</v>
      </c>
      <c r="BR40" s="152">
        <f t="shared" si="57"/>
        <v>19572.84</v>
      </c>
      <c r="BS40" s="153">
        <f t="shared" si="58"/>
        <v>9320.4</v>
      </c>
      <c r="BT40" s="153"/>
      <c r="BU40" s="178">
        <f t="shared" si="59"/>
        <v>2485.44</v>
      </c>
      <c r="BV40" s="170">
        <f>A15a!J39</f>
        <v>8586</v>
      </c>
      <c r="BW40" s="173">
        <v>37</v>
      </c>
      <c r="BX40" s="173">
        <v>40</v>
      </c>
      <c r="BY40" s="173"/>
      <c r="BZ40" s="148">
        <v>23</v>
      </c>
      <c r="CA40" s="152">
        <f t="shared" si="63"/>
        <v>3176.82</v>
      </c>
      <c r="CB40" s="153">
        <f t="shared" si="64"/>
        <v>3434.4</v>
      </c>
      <c r="CC40" s="153"/>
      <c r="CD40" s="178">
        <f t="shared" si="65"/>
        <v>1974.78</v>
      </c>
      <c r="CE40" s="170">
        <f>A15a!K39</f>
        <v>2267</v>
      </c>
      <c r="CF40" s="172">
        <f t="shared" si="107"/>
        <v>29</v>
      </c>
      <c r="CG40" s="172">
        <f t="shared" si="108"/>
        <v>43</v>
      </c>
      <c r="CH40" s="172">
        <f t="shared" si="109"/>
        <v>10</v>
      </c>
      <c r="CI40" s="150">
        <f t="shared" si="110"/>
        <v>19</v>
      </c>
      <c r="CJ40" s="152">
        <f t="shared" si="70"/>
        <v>657.43</v>
      </c>
      <c r="CK40" s="153">
        <f t="shared" si="71"/>
        <v>974.81</v>
      </c>
      <c r="CL40" s="153">
        <f t="shared" si="72"/>
        <v>226.7</v>
      </c>
      <c r="CM40" s="178">
        <f t="shared" si="73"/>
        <v>430.73</v>
      </c>
      <c r="CN40" s="170">
        <f>A15a!L39</f>
        <v>20357.099999999999</v>
      </c>
      <c r="CO40" s="173">
        <v>70</v>
      </c>
      <c r="CP40" s="173">
        <v>13</v>
      </c>
      <c r="CQ40" s="173">
        <v>5</v>
      </c>
      <c r="CR40" s="148">
        <v>13</v>
      </c>
      <c r="CS40" s="152">
        <f t="shared" si="78"/>
        <v>14249.97</v>
      </c>
      <c r="CT40" s="153">
        <f t="shared" si="79"/>
        <v>2646.4229999999998</v>
      </c>
      <c r="CU40" s="153">
        <f t="shared" si="80"/>
        <v>1017.855</v>
      </c>
      <c r="CV40" s="178">
        <f t="shared" si="81"/>
        <v>2646.4229999999998</v>
      </c>
      <c r="CW40" s="170">
        <f>A15a!M39</f>
        <v>4561</v>
      </c>
      <c r="CX40" s="173">
        <v>26</v>
      </c>
      <c r="CY40" s="173">
        <v>47</v>
      </c>
      <c r="CZ40" s="173">
        <v>14</v>
      </c>
      <c r="DA40" s="148">
        <v>13</v>
      </c>
      <c r="DB40" s="152">
        <f t="shared" si="86"/>
        <v>1185.8599999999999</v>
      </c>
      <c r="DC40" s="153">
        <f t="shared" si="87"/>
        <v>2143.67</v>
      </c>
      <c r="DD40" s="153">
        <f t="shared" si="88"/>
        <v>638.54</v>
      </c>
      <c r="DE40" s="178">
        <f t="shared" si="89"/>
        <v>592.92999999999995</v>
      </c>
      <c r="DF40" s="170">
        <f>A15a!N39</f>
        <v>30116</v>
      </c>
      <c r="DG40" s="173">
        <v>24</v>
      </c>
      <c r="DH40" s="173">
        <v>55</v>
      </c>
      <c r="DI40" s="173">
        <v>9</v>
      </c>
      <c r="DJ40" s="148">
        <v>13</v>
      </c>
      <c r="DK40" s="152">
        <f t="shared" si="94"/>
        <v>7227.84</v>
      </c>
      <c r="DL40" s="153">
        <f t="shared" si="95"/>
        <v>16563.8</v>
      </c>
      <c r="DM40" s="153">
        <f t="shared" si="96"/>
        <v>2710.44</v>
      </c>
      <c r="DN40" s="178">
        <f t="shared" si="97"/>
        <v>3915.08</v>
      </c>
      <c r="DO40" s="176">
        <f>A15a!O39</f>
        <v>136499</v>
      </c>
      <c r="DP40" s="147">
        <v>14</v>
      </c>
      <c r="DQ40" s="147">
        <v>52</v>
      </c>
      <c r="DR40" s="147">
        <v>8</v>
      </c>
      <c r="DS40" s="148">
        <v>26</v>
      </c>
      <c r="DT40" s="152">
        <f t="shared" si="102"/>
        <v>19109.86</v>
      </c>
      <c r="DU40" s="153">
        <f t="shared" si="103"/>
        <v>70979.48</v>
      </c>
      <c r="DV40" s="153">
        <f t="shared" si="104"/>
        <v>10919.92</v>
      </c>
      <c r="DW40" s="154">
        <f t="shared" si="105"/>
        <v>35489.74</v>
      </c>
    </row>
    <row r="41" spans="1:127">
      <c r="A41" s="145">
        <v>1997</v>
      </c>
      <c r="B41" s="170">
        <f>A15a!B40</f>
        <v>9663.8480000000018</v>
      </c>
      <c r="C41" s="172">
        <f>(C42+C40)/2</f>
        <v>43.5</v>
      </c>
      <c r="D41" s="172">
        <f>(D42+D40)/2</f>
        <v>31.3</v>
      </c>
      <c r="E41" s="172">
        <f>(E42+E40)/2</f>
        <v>9.4</v>
      </c>
      <c r="F41" s="172">
        <f>(F42+F40)/2</f>
        <v>15.8</v>
      </c>
      <c r="G41" s="152">
        <f t="shared" si="111"/>
        <v>4203.7738800000006</v>
      </c>
      <c r="H41" s="153">
        <f t="shared" si="112"/>
        <v>3024.7844240000004</v>
      </c>
      <c r="I41" s="153">
        <f t="shared" si="113"/>
        <v>908.40171200000032</v>
      </c>
      <c r="J41" s="153">
        <f t="shared" si="114"/>
        <v>1526.8879840000002</v>
      </c>
      <c r="K41" s="170">
        <f>A15a!C40</f>
        <v>5433.4034000000001</v>
      </c>
      <c r="L41" s="146">
        <f>(L42+L40)/2</f>
        <v>45.15</v>
      </c>
      <c r="M41" s="146">
        <f>(M42+M40)/2</f>
        <v>30.7</v>
      </c>
      <c r="N41" s="146">
        <f>(N42+N40)/2</f>
        <v>13.25</v>
      </c>
      <c r="O41" s="146">
        <f>(O42+O40)/2</f>
        <v>11.4</v>
      </c>
      <c r="P41" s="152">
        <f t="shared" si="11"/>
        <v>2453.1816351000002</v>
      </c>
      <c r="Q41" s="153">
        <f t="shared" si="12"/>
        <v>1668.0548438000001</v>
      </c>
      <c r="R41" s="153">
        <f t="shared" si="13"/>
        <v>719.9259505</v>
      </c>
      <c r="S41" s="153">
        <f t="shared" si="14"/>
        <v>619.40798760000007</v>
      </c>
      <c r="T41" s="170">
        <f>A15a!D40</f>
        <v>15918.1</v>
      </c>
      <c r="U41" s="172">
        <f>(U42+U40)/2</f>
        <v>22.15</v>
      </c>
      <c r="V41" s="172">
        <f>(V42+V40)/2</f>
        <v>28.45</v>
      </c>
      <c r="W41" s="172">
        <f>(W42+W40)/2</f>
        <v>32.049999999999997</v>
      </c>
      <c r="X41" s="172">
        <f>(X42+X40)/2</f>
        <v>17.8</v>
      </c>
      <c r="Y41" s="152">
        <f t="shared" si="19"/>
        <v>3525.8591499999998</v>
      </c>
      <c r="Z41" s="153">
        <f t="shared" si="20"/>
        <v>4528.6994500000001</v>
      </c>
      <c r="AA41" s="153">
        <f t="shared" si="21"/>
        <v>5101.7510499999999</v>
      </c>
      <c r="AB41" s="178">
        <f t="shared" si="22"/>
        <v>2833.4218000000001</v>
      </c>
      <c r="AC41" s="176">
        <f>A15a!E40</f>
        <v>2845.03838</v>
      </c>
      <c r="AD41" s="146">
        <f>(AD42+AD40)/2</f>
        <v>27.75</v>
      </c>
      <c r="AE41" s="146">
        <f>(AE42+AE40)/2</f>
        <v>48.6</v>
      </c>
      <c r="AF41" s="146">
        <f>(AF42+AF40)/2</f>
        <v>13.4</v>
      </c>
      <c r="AG41" s="146">
        <f>(AG42+AG40)/2</f>
        <v>10.199999999999999</v>
      </c>
      <c r="AH41" s="152">
        <f t="shared" si="27"/>
        <v>789.49815044999991</v>
      </c>
      <c r="AI41" s="153">
        <f t="shared" si="28"/>
        <v>1382.6886526799999</v>
      </c>
      <c r="AJ41" s="153">
        <f t="shared" si="29"/>
        <v>381.23514291999999</v>
      </c>
      <c r="AK41" s="153">
        <f t="shared" si="30"/>
        <v>290.19391475999998</v>
      </c>
      <c r="AL41" s="170">
        <f>A15a!F40</f>
        <v>2787</v>
      </c>
      <c r="AM41" s="172">
        <f>(AM42+AM40)/2</f>
        <v>32.35</v>
      </c>
      <c r="AN41" s="172">
        <f>(AN42+AN40)/2</f>
        <v>42.45</v>
      </c>
      <c r="AO41" s="172">
        <f>(AO42+AO40)/2</f>
        <v>12.85</v>
      </c>
      <c r="AP41" s="172">
        <f>(AP42+AP40)/2</f>
        <v>12.4</v>
      </c>
      <c r="AQ41" s="152">
        <f t="shared" si="35"/>
        <v>901.59449999999993</v>
      </c>
      <c r="AR41" s="153">
        <f t="shared" si="36"/>
        <v>1183.0815</v>
      </c>
      <c r="AS41" s="153">
        <f t="shared" si="37"/>
        <v>358.12949999999995</v>
      </c>
      <c r="AT41" s="178">
        <f t="shared" si="38"/>
        <v>345.58800000000002</v>
      </c>
      <c r="AU41" s="170">
        <f>A15a!G40</f>
        <v>29960.971000000001</v>
      </c>
      <c r="AV41" s="172">
        <f>(AV42+AV40)/2</f>
        <v>39.65</v>
      </c>
      <c r="AW41" s="172">
        <f>(AW42+AW40)/2</f>
        <v>40.5</v>
      </c>
      <c r="AX41" s="172">
        <f>(AX42+AX40)/2</f>
        <v>9.65</v>
      </c>
      <c r="AY41" s="172">
        <f>(AY42+AY40)/2</f>
        <v>10.25</v>
      </c>
      <c r="AZ41" s="152">
        <f t="shared" si="43"/>
        <v>11879.5250015</v>
      </c>
      <c r="BA41" s="153">
        <f t="shared" si="44"/>
        <v>12134.193255</v>
      </c>
      <c r="BB41" s="153">
        <f t="shared" si="45"/>
        <v>2891.2337015000003</v>
      </c>
      <c r="BC41" s="178">
        <f t="shared" si="46"/>
        <v>3070.9995275000001</v>
      </c>
      <c r="BD41" s="170">
        <f>A15a!H40</f>
        <v>46635</v>
      </c>
      <c r="BE41" s="172">
        <f>(BE42+BE40)/2</f>
        <v>17.600000000000001</v>
      </c>
      <c r="BF41" s="172">
        <f>(BF42+BF40)/2</f>
        <v>58.15</v>
      </c>
      <c r="BG41" s="172">
        <f>(BG42+BG40)/2</f>
        <v>11.2</v>
      </c>
      <c r="BH41" s="172">
        <f>(BH42+BH40)/2</f>
        <v>13.5</v>
      </c>
      <c r="BI41" s="152">
        <f t="shared" si="51"/>
        <v>8207.760000000002</v>
      </c>
      <c r="BJ41" s="153">
        <f t="shared" si="52"/>
        <v>27118.252499999999</v>
      </c>
      <c r="BK41" s="153">
        <f t="shared" si="53"/>
        <v>5223.119999999999</v>
      </c>
      <c r="BL41" s="178">
        <f t="shared" si="54"/>
        <v>6295.7250000000004</v>
      </c>
      <c r="BM41" s="170">
        <f>A15a!I40</f>
        <v>31306</v>
      </c>
      <c r="BN41" s="172">
        <f>(BN42+BN40)/2</f>
        <v>62</v>
      </c>
      <c r="BO41" s="172">
        <f>(BO42+BO40)/2</f>
        <v>30.15</v>
      </c>
      <c r="BP41" s="172"/>
      <c r="BQ41" s="172">
        <f>(BQ42+BQ40)/2</f>
        <v>8.35</v>
      </c>
      <c r="BR41" s="152">
        <f t="shared" si="57"/>
        <v>19409.72</v>
      </c>
      <c r="BS41" s="153">
        <f t="shared" si="58"/>
        <v>9438.7589999999982</v>
      </c>
      <c r="BT41" s="153"/>
      <c r="BU41" s="178">
        <f t="shared" si="59"/>
        <v>2614.0509999999999</v>
      </c>
      <c r="BV41" s="170">
        <f>A15a!J40</f>
        <v>8649</v>
      </c>
      <c r="BW41" s="172">
        <f>(BW42+BW40)/2</f>
        <v>36.35</v>
      </c>
      <c r="BX41" s="172">
        <f>(BX42+BX40)/2</f>
        <v>40.049999999999997</v>
      </c>
      <c r="BY41" s="172"/>
      <c r="BZ41" s="172">
        <f>(BZ42+BZ40)/2</f>
        <v>23.6</v>
      </c>
      <c r="CA41" s="152">
        <f t="shared" si="63"/>
        <v>3143.9115000000002</v>
      </c>
      <c r="CB41" s="153">
        <f t="shared" si="64"/>
        <v>3463.9244999999996</v>
      </c>
      <c r="CC41" s="153"/>
      <c r="CD41" s="178">
        <f t="shared" si="65"/>
        <v>2041.1640000000002</v>
      </c>
      <c r="CE41" s="170">
        <f>A15a!K40</f>
        <v>2296</v>
      </c>
      <c r="CF41" s="172">
        <f t="shared" si="107"/>
        <v>28.45</v>
      </c>
      <c r="CG41" s="172">
        <f t="shared" si="108"/>
        <v>43.6</v>
      </c>
      <c r="CH41" s="172">
        <f t="shared" si="109"/>
        <v>6.05</v>
      </c>
      <c r="CI41" s="172">
        <f t="shared" si="110"/>
        <v>22.85</v>
      </c>
      <c r="CJ41" s="152">
        <f t="shared" si="70"/>
        <v>653.21199999999999</v>
      </c>
      <c r="CK41" s="153">
        <f t="shared" si="71"/>
        <v>1001.056</v>
      </c>
      <c r="CL41" s="153">
        <f t="shared" si="72"/>
        <v>138.90799999999999</v>
      </c>
      <c r="CM41" s="178">
        <f t="shared" si="73"/>
        <v>524.63600000000008</v>
      </c>
      <c r="CN41" s="170">
        <f>A15a!L40</f>
        <v>20563.8</v>
      </c>
      <c r="CO41" s="172">
        <f>(CO42+CO40)/2</f>
        <v>68.349999999999994</v>
      </c>
      <c r="CP41" s="172">
        <f>(CP42+CP40)/2</f>
        <v>13.25</v>
      </c>
      <c r="CQ41" s="172">
        <f>(CQ42+CQ40)/2</f>
        <v>5.4</v>
      </c>
      <c r="CR41" s="172">
        <f>(CR42+CR40)/2</f>
        <v>13.5</v>
      </c>
      <c r="CS41" s="152">
        <f t="shared" si="78"/>
        <v>14055.357299999998</v>
      </c>
      <c r="CT41" s="153">
        <f t="shared" si="79"/>
        <v>2724.7034999999996</v>
      </c>
      <c r="CU41" s="153">
        <f t="shared" si="80"/>
        <v>1110.4452000000001</v>
      </c>
      <c r="CV41" s="178">
        <f t="shared" si="81"/>
        <v>2776.1129999999998</v>
      </c>
      <c r="CW41" s="170">
        <f>A15a!M40</f>
        <v>4589</v>
      </c>
      <c r="CX41" s="172">
        <f>(CX42+CX40)/2</f>
        <v>24.95</v>
      </c>
      <c r="CY41" s="172">
        <f>(CY42+CY40)/2</f>
        <v>47.55</v>
      </c>
      <c r="CZ41" s="172">
        <f>(CZ42+CZ40)/2</f>
        <v>14.7</v>
      </c>
      <c r="DA41" s="172">
        <f>(DA42+DA40)/2</f>
        <v>12.8</v>
      </c>
      <c r="DB41" s="152">
        <f t="shared" si="86"/>
        <v>1144.9555</v>
      </c>
      <c r="DC41" s="153">
        <f t="shared" si="87"/>
        <v>2182.0694999999996</v>
      </c>
      <c r="DD41" s="153">
        <f t="shared" si="88"/>
        <v>674.58300000000008</v>
      </c>
      <c r="DE41" s="178">
        <f t="shared" si="89"/>
        <v>587.39200000000005</v>
      </c>
      <c r="DF41" s="170">
        <f>A15a!N40</f>
        <v>30319</v>
      </c>
      <c r="DG41" s="172">
        <f>(DG42+DG40)/2</f>
        <v>21.6</v>
      </c>
      <c r="DH41" s="172">
        <f>(DH42+DH40)/2</f>
        <v>56.15</v>
      </c>
      <c r="DI41" s="172">
        <f>(DI42+DI40)/2</f>
        <v>8.6</v>
      </c>
      <c r="DJ41" s="172">
        <f>(DJ42+DJ40)/2</f>
        <v>14.2</v>
      </c>
      <c r="DK41" s="152">
        <f t="shared" si="94"/>
        <v>6548.9040000000005</v>
      </c>
      <c r="DL41" s="153">
        <f t="shared" si="95"/>
        <v>17024.118499999997</v>
      </c>
      <c r="DM41" s="153">
        <f t="shared" si="96"/>
        <v>2607.4339999999997</v>
      </c>
      <c r="DN41" s="178">
        <f t="shared" si="97"/>
        <v>4305.2979999999998</v>
      </c>
      <c r="DO41" s="176">
        <f>A15a!O40</f>
        <v>138338</v>
      </c>
      <c r="DP41" s="146">
        <f>(DP42+DP40)/2</f>
        <v>13.8</v>
      </c>
      <c r="DQ41" s="146">
        <f>(DQ42+DQ40)/2</f>
        <v>51.8</v>
      </c>
      <c r="DR41" s="146">
        <f>(DR42+DR40)/2</f>
        <v>8.15</v>
      </c>
      <c r="DS41" s="146">
        <f>(DS42+DS40)/2</f>
        <v>26.3</v>
      </c>
      <c r="DT41" s="152">
        <f t="shared" si="102"/>
        <v>19090.644</v>
      </c>
      <c r="DU41" s="153">
        <f t="shared" si="103"/>
        <v>71659.083999999988</v>
      </c>
      <c r="DV41" s="153">
        <f t="shared" si="104"/>
        <v>11274.546999999999</v>
      </c>
      <c r="DW41" s="154">
        <f t="shared" si="105"/>
        <v>36382.894</v>
      </c>
    </row>
    <row r="42" spans="1:127">
      <c r="A42" s="145">
        <v>1998</v>
      </c>
      <c r="B42" s="170">
        <f>A15a!B41</f>
        <v>9830.0080000000016</v>
      </c>
      <c r="C42" s="174">
        <v>44</v>
      </c>
      <c r="D42" s="174">
        <v>30.6</v>
      </c>
      <c r="E42" s="174">
        <v>8.8000000000000007</v>
      </c>
      <c r="F42" s="149">
        <v>16.600000000000001</v>
      </c>
      <c r="G42" s="152">
        <f t="shared" si="111"/>
        <v>4325.2035200000009</v>
      </c>
      <c r="H42" s="153">
        <f t="shared" si="112"/>
        <v>3007.9824480000007</v>
      </c>
      <c r="I42" s="153">
        <f t="shared" si="113"/>
        <v>865.04070400000023</v>
      </c>
      <c r="J42" s="153">
        <f t="shared" si="114"/>
        <v>1631.7813280000005</v>
      </c>
      <c r="K42" s="170">
        <f>A15a!C41</f>
        <v>5446.1890999999996</v>
      </c>
      <c r="L42" s="114">
        <v>43.3</v>
      </c>
      <c r="M42" s="114">
        <v>31.4</v>
      </c>
      <c r="N42" s="112">
        <v>13.5</v>
      </c>
      <c r="O42" s="148">
        <v>11.8</v>
      </c>
      <c r="P42" s="152">
        <f t="shared" si="11"/>
        <v>2358.1998802999997</v>
      </c>
      <c r="Q42" s="153">
        <f t="shared" si="12"/>
        <v>1710.1033773999998</v>
      </c>
      <c r="R42" s="153">
        <f t="shared" si="13"/>
        <v>735.23552849999987</v>
      </c>
      <c r="S42" s="153">
        <f t="shared" si="14"/>
        <v>642.65031380000005</v>
      </c>
      <c r="T42" s="170">
        <f>A15a!D41</f>
        <v>16089.4</v>
      </c>
      <c r="U42" s="174">
        <v>20.3</v>
      </c>
      <c r="V42" s="179">
        <v>27.9</v>
      </c>
      <c r="W42" s="179">
        <v>33.1</v>
      </c>
      <c r="X42" s="151">
        <v>18.600000000000001</v>
      </c>
      <c r="Y42" s="152">
        <f t="shared" si="19"/>
        <v>3266.1482000000001</v>
      </c>
      <c r="Z42" s="153">
        <f t="shared" si="20"/>
        <v>4488.9425999999994</v>
      </c>
      <c r="AA42" s="153">
        <f t="shared" si="21"/>
        <v>5325.5914000000002</v>
      </c>
      <c r="AB42" s="178">
        <f t="shared" si="22"/>
        <v>2992.6284000000001</v>
      </c>
      <c r="AC42" s="176">
        <f>A15a!E41</f>
        <v>2878.1615099999999</v>
      </c>
      <c r="AD42" s="112">
        <v>21.5</v>
      </c>
      <c r="AE42" s="112">
        <v>53.2</v>
      </c>
      <c r="AF42" s="112">
        <v>19.8</v>
      </c>
      <c r="AG42" s="151">
        <v>5.4</v>
      </c>
      <c r="AH42" s="152">
        <f t="shared" si="27"/>
        <v>618.80472465000003</v>
      </c>
      <c r="AI42" s="153">
        <f t="shared" si="28"/>
        <v>1531.1819233200001</v>
      </c>
      <c r="AJ42" s="153">
        <f t="shared" si="29"/>
        <v>569.87597898000001</v>
      </c>
      <c r="AK42" s="153">
        <f t="shared" si="30"/>
        <v>155.42072154000002</v>
      </c>
      <c r="AL42" s="170">
        <f>A15a!F41</f>
        <v>2791</v>
      </c>
      <c r="AM42" s="179">
        <v>31.7</v>
      </c>
      <c r="AN42" s="179">
        <v>38.9</v>
      </c>
      <c r="AO42" s="179">
        <v>16.7</v>
      </c>
      <c r="AP42" s="151">
        <v>12.8</v>
      </c>
      <c r="AQ42" s="152">
        <f t="shared" si="35"/>
        <v>884.74699999999996</v>
      </c>
      <c r="AR42" s="153">
        <f t="shared" si="36"/>
        <v>1085.6989999999998</v>
      </c>
      <c r="AS42" s="153">
        <f t="shared" si="37"/>
        <v>466.09699999999998</v>
      </c>
      <c r="AT42" s="178">
        <f t="shared" si="38"/>
        <v>357.24800000000005</v>
      </c>
      <c r="AU42" s="170">
        <f>A15a!G41</f>
        <v>30153.040000000001</v>
      </c>
      <c r="AV42" s="179">
        <v>39.299999999999997</v>
      </c>
      <c r="AW42" s="179">
        <v>40</v>
      </c>
      <c r="AX42" s="179">
        <v>10.3</v>
      </c>
      <c r="AY42" s="151">
        <v>10.5</v>
      </c>
      <c r="AZ42" s="152">
        <f t="shared" si="43"/>
        <v>11850.144719999998</v>
      </c>
      <c r="BA42" s="153">
        <f t="shared" si="44"/>
        <v>12061.216</v>
      </c>
      <c r="BB42" s="153">
        <f t="shared" si="45"/>
        <v>3105.7631200000005</v>
      </c>
      <c r="BC42" s="178">
        <f t="shared" si="46"/>
        <v>3166.0691999999999</v>
      </c>
      <c r="BD42" s="170">
        <f>A15a!H41</f>
        <v>46634</v>
      </c>
      <c r="BE42" s="179">
        <v>16.2</v>
      </c>
      <c r="BF42" s="179">
        <v>56.3</v>
      </c>
      <c r="BG42" s="179">
        <v>13.4</v>
      </c>
      <c r="BH42" s="151">
        <v>14</v>
      </c>
      <c r="BI42" s="152">
        <f t="shared" si="51"/>
        <v>7554.7079999999996</v>
      </c>
      <c r="BJ42" s="153">
        <f t="shared" si="52"/>
        <v>26254.941999999995</v>
      </c>
      <c r="BK42" s="153">
        <f t="shared" si="53"/>
        <v>6248.9560000000001</v>
      </c>
      <c r="BL42" s="178">
        <f t="shared" si="54"/>
        <v>6528.76</v>
      </c>
      <c r="BM42" s="170">
        <f>A15a!I41</f>
        <v>31538</v>
      </c>
      <c r="BN42" s="179">
        <v>61</v>
      </c>
      <c r="BO42" s="179">
        <v>30.3</v>
      </c>
      <c r="BP42" s="179"/>
      <c r="BQ42" s="151">
        <v>8.6999999999999993</v>
      </c>
      <c r="BR42" s="152">
        <f t="shared" si="57"/>
        <v>19238.18</v>
      </c>
      <c r="BS42" s="153">
        <f t="shared" si="58"/>
        <v>9556.014000000001</v>
      </c>
      <c r="BT42" s="180"/>
      <c r="BU42" s="178">
        <f t="shared" si="59"/>
        <v>2743.8059999999996</v>
      </c>
      <c r="BV42" s="170">
        <f>A15a!J41</f>
        <v>8731</v>
      </c>
      <c r="BW42" s="179">
        <v>35.700000000000003</v>
      </c>
      <c r="BX42" s="179">
        <v>40.1</v>
      </c>
      <c r="BY42" s="179"/>
      <c r="BZ42" s="151">
        <v>24.2</v>
      </c>
      <c r="CA42" s="152">
        <f t="shared" si="63"/>
        <v>3116.9670000000001</v>
      </c>
      <c r="CB42" s="153">
        <f t="shared" si="64"/>
        <v>3501.1310000000003</v>
      </c>
      <c r="CC42" s="180"/>
      <c r="CD42" s="178">
        <f t="shared" si="65"/>
        <v>2112.902</v>
      </c>
      <c r="CE42" s="170">
        <f>A15a!K41</f>
        <v>2325</v>
      </c>
      <c r="CF42" s="171">
        <f t="shared" si="107"/>
        <v>27.9</v>
      </c>
      <c r="CG42" s="171">
        <f t="shared" si="108"/>
        <v>44.2</v>
      </c>
      <c r="CH42" s="171">
        <f t="shared" si="109"/>
        <v>2.1</v>
      </c>
      <c r="CI42" s="168">
        <f t="shared" si="110"/>
        <v>26.7</v>
      </c>
      <c r="CJ42" s="152">
        <f t="shared" si="70"/>
        <v>648.67499999999995</v>
      </c>
      <c r="CK42" s="153">
        <f t="shared" si="71"/>
        <v>1027.6500000000001</v>
      </c>
      <c r="CL42" s="153">
        <f t="shared" si="72"/>
        <v>48.825000000000003</v>
      </c>
      <c r="CM42" s="178">
        <f t="shared" si="73"/>
        <v>620.77499999999998</v>
      </c>
      <c r="CN42" s="170">
        <f>A15a!L41</f>
        <v>20800.2</v>
      </c>
      <c r="CO42" s="179">
        <v>66.7</v>
      </c>
      <c r="CP42" s="179">
        <v>13.5</v>
      </c>
      <c r="CQ42" s="179">
        <v>5.8</v>
      </c>
      <c r="CR42" s="151">
        <v>14</v>
      </c>
      <c r="CS42" s="152">
        <f t="shared" si="78"/>
        <v>13873.733400000001</v>
      </c>
      <c r="CT42" s="153">
        <f t="shared" si="79"/>
        <v>2808.027</v>
      </c>
      <c r="CU42" s="153">
        <f t="shared" si="80"/>
        <v>1206.4116000000001</v>
      </c>
      <c r="CV42" s="178">
        <f t="shared" si="81"/>
        <v>2912.0279999999998</v>
      </c>
      <c r="CW42" s="170">
        <f>A15a!M41</f>
        <v>4619</v>
      </c>
      <c r="CX42" s="179">
        <v>23.9</v>
      </c>
      <c r="CY42" s="179">
        <v>48.1</v>
      </c>
      <c r="CZ42" s="179">
        <v>15.4</v>
      </c>
      <c r="DA42" s="151">
        <v>12.6</v>
      </c>
      <c r="DB42" s="152">
        <f t="shared" si="86"/>
        <v>1103.9409999999998</v>
      </c>
      <c r="DC42" s="153">
        <f t="shared" si="87"/>
        <v>2221.739</v>
      </c>
      <c r="DD42" s="153">
        <f t="shared" si="88"/>
        <v>711.32600000000002</v>
      </c>
      <c r="DE42" s="178">
        <f t="shared" si="89"/>
        <v>581.99400000000003</v>
      </c>
      <c r="DF42" s="170">
        <f>A15a!N41</f>
        <v>30504</v>
      </c>
      <c r="DG42" s="179">
        <v>19.2</v>
      </c>
      <c r="DH42" s="179">
        <v>57.3</v>
      </c>
      <c r="DI42" s="179">
        <v>8.1999999999999993</v>
      </c>
      <c r="DJ42" s="151">
        <v>15.4</v>
      </c>
      <c r="DK42" s="152">
        <f t="shared" si="94"/>
        <v>5856.7679999999991</v>
      </c>
      <c r="DL42" s="153">
        <f t="shared" si="95"/>
        <v>17478.792000000001</v>
      </c>
      <c r="DM42" s="153">
        <f t="shared" si="96"/>
        <v>2501.328</v>
      </c>
      <c r="DN42" s="178">
        <f t="shared" si="97"/>
        <v>4697.616</v>
      </c>
      <c r="DO42" s="176">
        <f>A15a!O41</f>
        <v>139746</v>
      </c>
      <c r="DP42" s="112">
        <v>13.6</v>
      </c>
      <c r="DQ42" s="112">
        <v>51.6</v>
      </c>
      <c r="DR42" s="112">
        <v>8.3000000000000007</v>
      </c>
      <c r="DS42" s="151">
        <v>26.6</v>
      </c>
      <c r="DT42" s="152">
        <f t="shared" si="102"/>
        <v>19005.455999999998</v>
      </c>
      <c r="DU42" s="153">
        <f t="shared" si="103"/>
        <v>72108.936000000002</v>
      </c>
      <c r="DV42" s="153">
        <f t="shared" si="104"/>
        <v>11598.918</v>
      </c>
      <c r="DW42" s="154">
        <f t="shared" si="105"/>
        <v>37172.436000000002</v>
      </c>
    </row>
    <row r="43" spans="1:127">
      <c r="A43" s="145">
        <v>1999</v>
      </c>
      <c r="B43" s="170">
        <f>A15a!B42</f>
        <v>10004.403</v>
      </c>
      <c r="C43" s="174">
        <v>43</v>
      </c>
      <c r="D43" s="174">
        <v>31</v>
      </c>
      <c r="E43" s="174">
        <v>9</v>
      </c>
      <c r="F43" s="149">
        <v>18</v>
      </c>
      <c r="G43" s="152">
        <f t="shared" si="111"/>
        <v>4301.89329</v>
      </c>
      <c r="H43" s="153">
        <f t="shared" si="112"/>
        <v>3101.3649300000002</v>
      </c>
      <c r="I43" s="153">
        <f t="shared" si="113"/>
        <v>900.39627000000007</v>
      </c>
      <c r="J43" s="153">
        <f t="shared" si="114"/>
        <v>1800.7925400000001</v>
      </c>
      <c r="K43" s="170">
        <f>A15a!C42</f>
        <v>5463.1606199999997</v>
      </c>
      <c r="L43" s="114">
        <v>43</v>
      </c>
      <c r="M43" s="114">
        <v>31</v>
      </c>
      <c r="N43" s="112">
        <v>14</v>
      </c>
      <c r="O43" s="148">
        <v>12</v>
      </c>
      <c r="P43" s="152">
        <f t="shared" ref="P43:P48" si="115">K43*L43/100</f>
        <v>2349.1590665999997</v>
      </c>
      <c r="Q43" s="153">
        <f t="shared" si="12"/>
        <v>1693.5797921999997</v>
      </c>
      <c r="R43" s="153">
        <f t="shared" ref="R43:R48" si="116">K43*N43/100</f>
        <v>764.84248679999985</v>
      </c>
      <c r="S43" s="153">
        <f t="shared" ref="S43:S48" si="117">K43*O43/100</f>
        <v>655.57927440000003</v>
      </c>
      <c r="T43" s="170">
        <f>A15a!D42</f>
        <v>16254.9</v>
      </c>
      <c r="U43" s="174">
        <v>20</v>
      </c>
      <c r="V43" s="179">
        <v>28</v>
      </c>
      <c r="W43" s="179">
        <v>33</v>
      </c>
      <c r="X43" s="151">
        <v>19</v>
      </c>
      <c r="Y43" s="152">
        <f t="shared" si="19"/>
        <v>3250.98</v>
      </c>
      <c r="Z43" s="153">
        <f t="shared" si="20"/>
        <v>4551.3720000000003</v>
      </c>
      <c r="AA43" s="153">
        <f t="shared" ref="AA43:AA48" si="118">T43*W43/100</f>
        <v>5364.1169999999993</v>
      </c>
      <c r="AB43" s="178">
        <f t="shared" ref="AB43:AB48" si="119">T43*X43/100</f>
        <v>3088.4309999999996</v>
      </c>
      <c r="AC43" s="176">
        <f>A15a!E42</f>
        <v>2913.7820299999998</v>
      </c>
      <c r="AD43" s="112">
        <v>20</v>
      </c>
      <c r="AE43" s="112">
        <v>54</v>
      </c>
      <c r="AF43" s="112">
        <v>20</v>
      </c>
      <c r="AG43" s="151">
        <v>7</v>
      </c>
      <c r="AH43" s="152">
        <f t="shared" si="27"/>
        <v>582.75640599999997</v>
      </c>
      <c r="AI43" s="153">
        <f t="shared" si="28"/>
        <v>1573.4422961999999</v>
      </c>
      <c r="AJ43" s="153">
        <f t="shared" ref="AJ43:AJ48" si="120">AC43*AF43/100</f>
        <v>582.75640599999997</v>
      </c>
      <c r="AK43" s="153">
        <f t="shared" si="30"/>
        <v>203.9647421</v>
      </c>
      <c r="AL43" s="170">
        <f>A15a!F42</f>
        <v>2798</v>
      </c>
      <c r="AM43" s="179">
        <v>28</v>
      </c>
      <c r="AN43" s="179">
        <v>40</v>
      </c>
      <c r="AO43" s="179">
        <v>17</v>
      </c>
      <c r="AP43" s="151">
        <v>14</v>
      </c>
      <c r="AQ43" s="152">
        <f t="shared" si="35"/>
        <v>783.44</v>
      </c>
      <c r="AR43" s="153">
        <f t="shared" si="36"/>
        <v>1119.2</v>
      </c>
      <c r="AS43" s="153">
        <f t="shared" ref="AS43:AS48" si="121">AL43*AO43/100</f>
        <v>475.66</v>
      </c>
      <c r="AT43" s="178">
        <f t="shared" ref="AT43:AT48" si="122">AL43*AP43/100</f>
        <v>391.72</v>
      </c>
      <c r="AU43" s="170">
        <f>A15a!G42</f>
        <v>30288.746999999999</v>
      </c>
      <c r="AV43" s="179">
        <v>38</v>
      </c>
      <c r="AW43" s="179">
        <v>41</v>
      </c>
      <c r="AX43" s="179">
        <v>10</v>
      </c>
      <c r="AY43" s="151">
        <v>11</v>
      </c>
      <c r="AZ43" s="152">
        <f t="shared" si="43"/>
        <v>11509.72386</v>
      </c>
      <c r="BA43" s="153">
        <f t="shared" si="44"/>
        <v>12418.386269999999</v>
      </c>
      <c r="BB43" s="153">
        <f t="shared" ref="BB43:BB48" si="123">AU43*AX43/100</f>
        <v>3028.8746999999998</v>
      </c>
      <c r="BC43" s="178">
        <f t="shared" si="46"/>
        <v>3331.76217</v>
      </c>
      <c r="BD43" s="170">
        <f>A15a!H42</f>
        <v>46351</v>
      </c>
      <c r="BE43" s="179">
        <v>19</v>
      </c>
      <c r="BF43" s="179">
        <v>53</v>
      </c>
      <c r="BG43" s="179">
        <v>15</v>
      </c>
      <c r="BH43" s="151">
        <v>13</v>
      </c>
      <c r="BI43" s="152">
        <f t="shared" si="51"/>
        <v>8806.69</v>
      </c>
      <c r="BJ43" s="153">
        <f t="shared" si="52"/>
        <v>24566.03</v>
      </c>
      <c r="BK43" s="153">
        <f t="shared" si="53"/>
        <v>6952.65</v>
      </c>
      <c r="BL43" s="178">
        <f t="shared" si="54"/>
        <v>6025.63</v>
      </c>
      <c r="BM43" s="170">
        <f>A15a!I42</f>
        <v>31734</v>
      </c>
      <c r="BN43" s="179">
        <v>61</v>
      </c>
      <c r="BO43" s="179">
        <v>30</v>
      </c>
      <c r="BP43" s="179"/>
      <c r="BQ43" s="151">
        <v>9</v>
      </c>
      <c r="BR43" s="152">
        <f t="shared" si="57"/>
        <v>19357.740000000002</v>
      </c>
      <c r="BS43" s="153">
        <f t="shared" si="58"/>
        <v>9520.2000000000007</v>
      </c>
      <c r="BT43" s="180"/>
      <c r="BU43" s="178">
        <f t="shared" si="59"/>
        <v>2856.06</v>
      </c>
      <c r="BV43" s="170">
        <f>A15a!J42</f>
        <v>8799</v>
      </c>
      <c r="BW43" s="179">
        <v>35</v>
      </c>
      <c r="BX43" s="179">
        <v>42</v>
      </c>
      <c r="BY43" s="179"/>
      <c r="BZ43" s="151">
        <v>22</v>
      </c>
      <c r="CA43" s="152">
        <f t="shared" si="63"/>
        <v>3079.65</v>
      </c>
      <c r="CB43" s="153">
        <f t="shared" si="64"/>
        <v>3695.58</v>
      </c>
      <c r="CC43" s="180"/>
      <c r="CD43" s="178">
        <f t="shared" si="65"/>
        <v>1935.78</v>
      </c>
      <c r="CE43" s="170">
        <f>A15a!K42</f>
        <v>2356</v>
      </c>
      <c r="CF43" s="171">
        <f t="shared" si="107"/>
        <v>26</v>
      </c>
      <c r="CG43" s="171">
        <f t="shared" si="108"/>
        <v>44</v>
      </c>
      <c r="CH43" s="171">
        <f t="shared" si="109"/>
        <v>2</v>
      </c>
      <c r="CI43" s="168">
        <f t="shared" si="110"/>
        <v>28</v>
      </c>
      <c r="CJ43" s="152">
        <f t="shared" si="70"/>
        <v>612.55999999999995</v>
      </c>
      <c r="CK43" s="153">
        <f t="shared" si="71"/>
        <v>1036.6400000000001</v>
      </c>
      <c r="CL43" s="153">
        <f t="shared" si="72"/>
        <v>47.12</v>
      </c>
      <c r="CM43" s="178">
        <f t="shared" si="73"/>
        <v>659.68</v>
      </c>
      <c r="CN43" s="170">
        <f>A15a!L42</f>
        <v>21085.200000000001</v>
      </c>
      <c r="CO43" s="179">
        <v>65</v>
      </c>
      <c r="CP43" s="179">
        <v>14</v>
      </c>
      <c r="CQ43" s="179">
        <v>6</v>
      </c>
      <c r="CR43" s="151">
        <v>15</v>
      </c>
      <c r="CS43" s="152">
        <f t="shared" si="78"/>
        <v>13705.38</v>
      </c>
      <c r="CT43" s="153">
        <f t="shared" ref="CT43:CT48" si="124">CN43*CP43/100</f>
        <v>2951.9279999999999</v>
      </c>
      <c r="CU43" s="153">
        <f t="shared" si="80"/>
        <v>1265.1120000000001</v>
      </c>
      <c r="CV43" s="178">
        <f t="shared" si="81"/>
        <v>3162.78</v>
      </c>
      <c r="CW43" s="170">
        <f>A15a!M42</f>
        <v>4651</v>
      </c>
      <c r="CX43" s="179">
        <v>23</v>
      </c>
      <c r="CY43" s="179">
        <v>48</v>
      </c>
      <c r="CZ43" s="179">
        <v>16</v>
      </c>
      <c r="DA43" s="151">
        <v>13</v>
      </c>
      <c r="DB43" s="152">
        <f t="shared" si="86"/>
        <v>1069.73</v>
      </c>
      <c r="DC43" s="153">
        <f t="shared" si="87"/>
        <v>2232.48</v>
      </c>
      <c r="DD43" s="153">
        <f t="shared" si="88"/>
        <v>744.16</v>
      </c>
      <c r="DE43" s="178">
        <f t="shared" si="89"/>
        <v>604.63</v>
      </c>
      <c r="DF43" s="170">
        <f>A15a!N42</f>
        <v>30663</v>
      </c>
      <c r="DG43" s="179">
        <v>18</v>
      </c>
      <c r="DH43" s="179">
        <v>57</v>
      </c>
      <c r="DI43" s="179">
        <v>8</v>
      </c>
      <c r="DJ43" s="151">
        <v>17</v>
      </c>
      <c r="DK43" s="152">
        <f t="shared" si="94"/>
        <v>5519.34</v>
      </c>
      <c r="DL43" s="153">
        <f t="shared" si="95"/>
        <v>17477.91</v>
      </c>
      <c r="DM43" s="153">
        <f t="shared" si="96"/>
        <v>2453.04</v>
      </c>
      <c r="DN43" s="178">
        <f t="shared" si="97"/>
        <v>5212.71</v>
      </c>
      <c r="DO43" s="176">
        <f>A15a!O42</f>
        <v>141261</v>
      </c>
      <c r="DP43" s="112">
        <v>13</v>
      </c>
      <c r="DQ43" s="112">
        <v>51</v>
      </c>
      <c r="DR43" s="112">
        <v>8</v>
      </c>
      <c r="DS43" s="151">
        <v>27</v>
      </c>
      <c r="DT43" s="152">
        <f t="shared" si="102"/>
        <v>18363.93</v>
      </c>
      <c r="DU43" s="153">
        <f t="shared" si="103"/>
        <v>72043.11</v>
      </c>
      <c r="DV43" s="153">
        <f t="shared" si="104"/>
        <v>11300.88</v>
      </c>
      <c r="DW43" s="154">
        <f t="shared" si="105"/>
        <v>38140.47</v>
      </c>
    </row>
    <row r="44" spans="1:127">
      <c r="A44" s="145">
        <v>2000</v>
      </c>
      <c r="B44" s="170">
        <f>A15a!B43</f>
        <v>10158.879999999999</v>
      </c>
      <c r="C44" s="175">
        <f>C43*((C45/C43)^(1/2))</f>
        <v>41.98809355043403</v>
      </c>
      <c r="D44" s="175">
        <f>D43*((D45/D43)^(1/2))</f>
        <v>30.495901363953813</v>
      </c>
      <c r="E44" s="175">
        <f>E43*((E45/E43)^(1/2))</f>
        <v>9.4868329805051381</v>
      </c>
      <c r="F44" s="167">
        <f>F43*((F45/F43)^(1/2))</f>
        <v>18.493242008906932</v>
      </c>
      <c r="G44" s="152">
        <f t="shared" si="111"/>
        <v>4265.5200380763326</v>
      </c>
      <c r="H44" s="153">
        <f t="shared" si="112"/>
        <v>3098.0420244824309</v>
      </c>
      <c r="I44" s="153">
        <f t="shared" si="113"/>
        <v>963.75597828994023</v>
      </c>
      <c r="J44" s="153">
        <f t="shared" si="114"/>
        <v>1878.7062637944443</v>
      </c>
      <c r="K44" s="170">
        <f>A15a!C43</f>
        <v>5475.2909600000003</v>
      </c>
      <c r="L44" s="119">
        <f>L43*((L45/L43)^(1/2))</f>
        <v>42.497058721751557</v>
      </c>
      <c r="M44" s="119">
        <f>M43*((M45/M43)^(1/2))</f>
        <v>30.495901363953813</v>
      </c>
      <c r="N44" s="140">
        <f>N43*((N45/N43)^(1/2))</f>
        <v>14.966629547095767</v>
      </c>
      <c r="O44" s="150">
        <f>O43*((O45/O43)^(1/2))</f>
        <v>12</v>
      </c>
      <c r="P44" s="152">
        <f t="shared" si="115"/>
        <v>2326.8376144579547</v>
      </c>
      <c r="Q44" s="153">
        <f t="shared" ref="Q44:Q49" si="125">K44*M44/100</f>
        <v>1669.7393305510798</v>
      </c>
      <c r="R44" s="153">
        <f t="shared" si="116"/>
        <v>819.46651460882345</v>
      </c>
      <c r="S44" s="153">
        <f t="shared" si="117"/>
        <v>657.03491520000011</v>
      </c>
      <c r="T44" s="170">
        <f>A15a!D43</f>
        <v>16454.400000000001</v>
      </c>
      <c r="U44" s="175">
        <f>U43*((U45/U43)^(1/2))</f>
        <v>18.973665961010276</v>
      </c>
      <c r="V44" s="171">
        <f>V43*((V45/V43)^(1/2))</f>
        <v>28</v>
      </c>
      <c r="W44" s="171">
        <f>W43*((W45/W43)^(1/2))</f>
        <v>33</v>
      </c>
      <c r="X44" s="168">
        <f>X43*((X45/X43)^(1/2))</f>
        <v>19.493588689617926</v>
      </c>
      <c r="Y44" s="152">
        <f t="shared" ref="Y44:Y49" si="126">T44*U44/100</f>
        <v>3122.0028918884755</v>
      </c>
      <c r="Z44" s="153">
        <f t="shared" ref="Z44:Z49" si="127">T44*V44/100</f>
        <v>4607.2320000000009</v>
      </c>
      <c r="AA44" s="153">
        <f t="shared" si="118"/>
        <v>5429.9520000000011</v>
      </c>
      <c r="AB44" s="178">
        <f t="shared" si="119"/>
        <v>3207.5530573444926</v>
      </c>
      <c r="AC44" s="176">
        <f>A15a!E43</f>
        <v>2915.0973100000001</v>
      </c>
      <c r="AD44" s="140">
        <f>AD43*((AD45/AD43)^(1/2))</f>
        <v>20</v>
      </c>
      <c r="AE44" s="140">
        <f>AE43*((AE45/AE43)^(1/2))</f>
        <v>52.990565197967079</v>
      </c>
      <c r="AF44" s="140">
        <f>AF43*((AF45/AF43)^(1/2))</f>
        <v>12.649110640673518</v>
      </c>
      <c r="AG44" s="168">
        <f>AG43*((AG45/AG43)^(1/2))</f>
        <v>12.124355652982141</v>
      </c>
      <c r="AH44" s="152">
        <f t="shared" ref="AH44:AH49" si="128">AC44*AD44/100</f>
        <v>583.01946200000009</v>
      </c>
      <c r="AI44" s="153">
        <f t="shared" ref="AI44:AI49" si="129">AC44*AE44/100</f>
        <v>1544.7265406397346</v>
      </c>
      <c r="AJ44" s="153">
        <f t="shared" si="120"/>
        <v>368.73388402519748</v>
      </c>
      <c r="AK44" s="153">
        <f t="shared" ref="AK44:AK49" si="130">AC44*AG44/100</f>
        <v>353.43676549491533</v>
      </c>
      <c r="AL44" s="170">
        <f>A15a!F43</f>
        <v>2805</v>
      </c>
      <c r="AM44" s="171">
        <f>AM43*((AM45/AM43)^(1/2))</f>
        <v>26.981475126464083</v>
      </c>
      <c r="AN44" s="171">
        <f>AN43*((AN45/AN43)^(1/2))</f>
        <v>40.987803063838399</v>
      </c>
      <c r="AO44" s="171">
        <f>AO43*((AO45/AO43)^(1/2))</f>
        <v>17</v>
      </c>
      <c r="AP44" s="168">
        <f>AP43*((AP45/AP43)^(1/2))</f>
        <v>14.491376746189438</v>
      </c>
      <c r="AQ44" s="152">
        <f t="shared" ref="AQ44:AQ49" si="131">AL44*AM44/100</f>
        <v>756.83037729731757</v>
      </c>
      <c r="AR44" s="153">
        <f t="shared" ref="AR44:AR49" si="132">AL44*AN44/100</f>
        <v>1149.7078759406672</v>
      </c>
      <c r="AS44" s="153">
        <f t="shared" si="121"/>
        <v>476.85</v>
      </c>
      <c r="AT44" s="178">
        <f t="shared" si="122"/>
        <v>406.48311773061374</v>
      </c>
      <c r="AU44" s="170">
        <f>A15a!G43</f>
        <v>30416.272000000001</v>
      </c>
      <c r="AV44" s="171">
        <f>AV43*((AV45/AV43)^(1/2))</f>
        <v>36.986484017813858</v>
      </c>
      <c r="AW44" s="171">
        <f>AW43*((AW45/AW43)^(1/2))</f>
        <v>41</v>
      </c>
      <c r="AX44" s="171">
        <f>AX43*((AX45/AX43)^(1/2))</f>
        <v>10.488088481701517</v>
      </c>
      <c r="AY44" s="168">
        <f>AY43*((AY45/AY43)^(1/2))</f>
        <v>11.489125293076057</v>
      </c>
      <c r="AZ44" s="152">
        <f t="shared" ref="AZ44:AZ49" si="133">AU44*AV44/100</f>
        <v>11249.909582094791</v>
      </c>
      <c r="BA44" s="153">
        <f t="shared" ref="BA44:BA49" si="134">AU44*AW44/100</f>
        <v>12470.67152</v>
      </c>
      <c r="BB44" s="153">
        <f t="shared" si="123"/>
        <v>3190.0855201950039</v>
      </c>
      <c r="BC44" s="178">
        <f t="shared" ref="BC44:BC49" si="135">AU44*AY44/100</f>
        <v>3494.5635995628109</v>
      </c>
      <c r="BD44" s="170">
        <f>A15a!H43</f>
        <v>46195</v>
      </c>
      <c r="BE44" s="171">
        <f>BE43*((BE45/BE43)^(1/2))</f>
        <v>18.493242008906929</v>
      </c>
      <c r="BF44" s="171">
        <f>BF43*((BF45/BF43)^(1/2))</f>
        <v>53.990739946772358</v>
      </c>
      <c r="BG44" s="171">
        <f>BG43*((BG45/BG43)^(1/2))</f>
        <v>15</v>
      </c>
      <c r="BH44" s="168">
        <f>BH43*((BH45/BH43)^(1/2))</f>
        <v>13</v>
      </c>
      <c r="BI44" s="152">
        <f t="shared" ref="BI44:BI49" si="136">BD44*BE44/100</f>
        <v>8542.9531460145554</v>
      </c>
      <c r="BJ44" s="153">
        <f t="shared" ref="BJ44:BJ49" si="137">BD44*BF44/100</f>
        <v>24941.022318411491</v>
      </c>
      <c r="BK44" s="153">
        <f t="shared" ref="BK44:BK49" si="138">BD44*BG44/100</f>
        <v>6929.25</v>
      </c>
      <c r="BL44" s="178">
        <f t="shared" ref="BL44:BL49" si="139">BD44*BH44/100</f>
        <v>6005.35</v>
      </c>
      <c r="BM44" s="170">
        <f>A15a!I43</f>
        <v>31970.378000000001</v>
      </c>
      <c r="BN44" s="171">
        <f>BN43*((BN45/BN43)^(1/2))</f>
        <v>57.922361830298321</v>
      </c>
      <c r="BO44" s="171">
        <f>BO43*((BO45/BO43)^(1/2))</f>
        <v>31.464265445104548</v>
      </c>
      <c r="BP44" s="171"/>
      <c r="BQ44" s="168">
        <f>BQ43*((BQ45/BQ43)^(1/2))</f>
        <v>9.4868329805051381</v>
      </c>
      <c r="BR44" s="152">
        <f t="shared" ref="BR44:BR49" si="140">BM44*BN44/100</f>
        <v>18517.998023674092</v>
      </c>
      <c r="BS44" s="153">
        <f>BM44*BO44/100</f>
        <v>10059.244597723307</v>
      </c>
      <c r="BT44" s="180"/>
      <c r="BU44" s="178">
        <f t="shared" ref="BU44:BU49" si="141">BM44*BQ44/100</f>
        <v>3032.9763640961592</v>
      </c>
      <c r="BV44" s="170">
        <f>A15a!J43</f>
        <v>8855</v>
      </c>
      <c r="BW44" s="171">
        <f>BW43*((BW45/BW43)^(1/2))</f>
        <v>35</v>
      </c>
      <c r="BX44" s="171">
        <f>BX43*((BX45/BX43)^(1/2))</f>
        <v>39.420806688854043</v>
      </c>
      <c r="BY44" s="171"/>
      <c r="BZ44" s="168">
        <f>BZ43*((BZ45/BZ43)^(1/2))</f>
        <v>21.494185260204677</v>
      </c>
      <c r="CA44" s="152">
        <f t="shared" ref="CA44:CA49" si="142">BV44*BW44/100</f>
        <v>3099.25</v>
      </c>
      <c r="CB44" s="153">
        <f t="shared" ref="CB44:CB49" si="143">BV44*BX44/100</f>
        <v>3490.7124322980253</v>
      </c>
      <c r="CC44" s="180"/>
      <c r="CD44" s="178">
        <f t="shared" ref="CD44:CD49" si="144">BV44*BZ44/100</f>
        <v>1903.3101047911241</v>
      </c>
      <c r="CE44" s="170">
        <f>A15a!K43</f>
        <v>2382</v>
      </c>
      <c r="CF44" s="171">
        <f t="shared" si="107"/>
        <v>26</v>
      </c>
      <c r="CG44" s="171">
        <f t="shared" si="108"/>
        <v>42.990908339470082</v>
      </c>
      <c r="CH44" s="171">
        <f t="shared" si="109"/>
        <v>3.2426406871192857</v>
      </c>
      <c r="CI44" s="168">
        <f t="shared" si="110"/>
        <v>28.495097567963924</v>
      </c>
      <c r="CJ44" s="152">
        <f t="shared" ref="CJ44:CJ49" si="145">CE44*CF44/100</f>
        <v>619.32000000000005</v>
      </c>
      <c r="CK44" s="153">
        <f t="shared" ref="CK44:CK49" si="146">CE44*CG44/100</f>
        <v>1024.0434366461773</v>
      </c>
      <c r="CL44" s="153">
        <f t="shared" ref="CL44:CL49" si="147">CE44*CH44/100</f>
        <v>77.23970116718138</v>
      </c>
      <c r="CM44" s="178">
        <f t="shared" ref="CM44:CM49" si="148">CE44*CI44/100</f>
        <v>678.75322406890075</v>
      </c>
      <c r="CN44" s="170">
        <f>A15a!L43</f>
        <v>21464</v>
      </c>
      <c r="CO44" s="171">
        <f>CO43*((CO45/CO43)^(1/2))</f>
        <v>62.449979983983987</v>
      </c>
      <c r="CP44" s="171">
        <f>CP43*((CP45/CP43)^(1/2))</f>
        <v>15.427248620541512</v>
      </c>
      <c r="CQ44" s="171">
        <f>CQ43*((CQ45/CQ43)^(1/2))</f>
        <v>6.4807406984078604</v>
      </c>
      <c r="CR44" s="168">
        <f>CR43*((CR45/CR43)^(1/2))</f>
        <v>15.968719422671313</v>
      </c>
      <c r="CS44" s="152">
        <f t="shared" ref="CS44:CS49" si="149">CN44*CO44/100</f>
        <v>13404.263703762323</v>
      </c>
      <c r="CT44" s="153">
        <f t="shared" si="124"/>
        <v>3311.3046439130303</v>
      </c>
      <c r="CU44" s="153">
        <f t="shared" ref="CU44:CU49" si="150">CN44*CQ44/100</f>
        <v>1391.0261835062631</v>
      </c>
      <c r="CV44" s="178">
        <f t="shared" ref="CV44:CV49" si="151">CN44*CR44/100</f>
        <v>3427.5259368821703</v>
      </c>
      <c r="CW44" s="170">
        <f>A15a!M43</f>
        <v>4683</v>
      </c>
      <c r="CX44" s="171">
        <f>CX43*((CX45/CX43)^(1/2))</f>
        <v>20.904544960366874</v>
      </c>
      <c r="CY44" s="171">
        <f>CY43*((CY45/CY43)^(1/2))</f>
        <v>48.49742261192857</v>
      </c>
      <c r="CZ44" s="171">
        <f>CZ43*((CZ45/CZ43)^(1/2))</f>
        <v>15.491933384829668</v>
      </c>
      <c r="DA44" s="168">
        <f>DA43*((DA45/DA43)^(1/2))</f>
        <v>14.866068747318508</v>
      </c>
      <c r="DB44" s="152">
        <f t="shared" ref="DB44:DB49" si="152">CW44*CX44/100</f>
        <v>978.95984049398078</v>
      </c>
      <c r="DC44" s="153">
        <f t="shared" ref="DC44:DC49" si="153">CW44*CY44/100</f>
        <v>2271.1343009166148</v>
      </c>
      <c r="DD44" s="153">
        <f t="shared" ref="DD44:DD49" si="154">CW44*CZ44/100</f>
        <v>725.48724041157334</v>
      </c>
      <c r="DE44" s="178">
        <f t="shared" ref="DE44:DE49" si="155">CW44*DA44/100</f>
        <v>696.1779994369258</v>
      </c>
      <c r="DF44" s="170">
        <f>A15a!N43</f>
        <v>30819</v>
      </c>
      <c r="DG44" s="171">
        <f>DG43*((DG45/DG43)^(1/2))</f>
        <v>17.4928556845359</v>
      </c>
      <c r="DH44" s="171">
        <f>DH43*((DH45/DH43)^(1/2))</f>
        <v>57</v>
      </c>
      <c r="DI44" s="171">
        <f>DI43*((DI45/DI43)^(1/2))</f>
        <v>8</v>
      </c>
      <c r="DJ44" s="168">
        <f>DJ43*((DJ45/DJ43)^(1/2))</f>
        <v>17.492855684535904</v>
      </c>
      <c r="DK44" s="152">
        <f t="shared" ref="DK44:DK49" si="156">DF44*DG44/100</f>
        <v>5391.1231934171192</v>
      </c>
      <c r="DL44" s="153">
        <f t="shared" ref="DL44:DL49" si="157">DF44*DH44/100</f>
        <v>17566.830000000002</v>
      </c>
      <c r="DM44" s="153">
        <f t="shared" ref="DM44:DM49" si="158">DF44*DI44/100</f>
        <v>2465.52</v>
      </c>
      <c r="DN44" s="178">
        <f t="shared" ref="DN44:DN49" si="159">DF44*DJ44/100</f>
        <v>5391.1231934171201</v>
      </c>
      <c r="DO44" s="176">
        <f>A15a!O43</f>
        <v>144887</v>
      </c>
      <c r="DP44" s="140">
        <f>DP43*((DP45/DP43)^(1/2))</f>
        <v>13</v>
      </c>
      <c r="DQ44" s="140">
        <f>DQ43*((DQ45/DQ43)^(1/2))</f>
        <v>50.497524691810391</v>
      </c>
      <c r="DR44" s="140">
        <f>DR43*((DR45/DR43)^(1/2))</f>
        <v>8.4852813742385695</v>
      </c>
      <c r="DS44" s="168">
        <f>DS43*((DS45/DS43)^(1/2))</f>
        <v>27.495454169735041</v>
      </c>
      <c r="DT44" s="152">
        <f t="shared" ref="DT44:DT52" si="160">DO44*DP44/100</f>
        <v>18835.310000000001</v>
      </c>
      <c r="DU44" s="153">
        <f t="shared" ref="DU44:DU52" si="161">DO44*DQ44/100</f>
        <v>73164.348600223326</v>
      </c>
      <c r="DV44" s="153">
        <f t="shared" ref="DV44:DV52" si="162">DO44*DR44/100</f>
        <v>12294.069624693035</v>
      </c>
      <c r="DW44" s="154">
        <f t="shared" ref="DW44:DW52" si="163">DO44*DS44/100</f>
        <v>39837.33868290401</v>
      </c>
    </row>
    <row r="45" spans="1:127">
      <c r="A45" s="145">
        <v>2001</v>
      </c>
      <c r="B45" s="170">
        <f>A15a!B44</f>
        <v>10309</v>
      </c>
      <c r="C45" s="174">
        <v>41</v>
      </c>
      <c r="D45" s="174">
        <v>30</v>
      </c>
      <c r="E45" s="174">
        <v>10</v>
      </c>
      <c r="F45" s="311">
        <v>19</v>
      </c>
      <c r="G45" s="152">
        <f t="shared" ref="G45:G52" si="164">B45*C45/100</f>
        <v>4226.6899999999996</v>
      </c>
      <c r="H45" s="153">
        <f t="shared" ref="H45:H50" si="165">B45*D45/100</f>
        <v>3092.7</v>
      </c>
      <c r="I45" s="153">
        <f t="shared" ref="I45:I50" si="166">B45*E45/100</f>
        <v>1030.9000000000001</v>
      </c>
      <c r="J45" s="153">
        <f t="shared" ref="J45:J50" si="167">B45*F45/100</f>
        <v>1958.71</v>
      </c>
      <c r="K45" s="170">
        <f>A15a!C44</f>
        <v>5485.79972</v>
      </c>
      <c r="L45" s="114">
        <v>42</v>
      </c>
      <c r="M45" s="114">
        <v>30</v>
      </c>
      <c r="N45" s="112">
        <v>16</v>
      </c>
      <c r="O45" s="312">
        <v>12</v>
      </c>
      <c r="P45" s="152">
        <f t="shared" si="115"/>
        <v>2304.0358824</v>
      </c>
      <c r="Q45" s="153">
        <f t="shared" si="125"/>
        <v>1645.739916</v>
      </c>
      <c r="R45" s="153">
        <f t="shared" si="116"/>
        <v>877.7279552</v>
      </c>
      <c r="S45" s="153">
        <f t="shared" si="117"/>
        <v>658.2959664</v>
      </c>
      <c r="T45" s="170">
        <f>A15a!D44</f>
        <v>16684</v>
      </c>
      <c r="U45" s="174">
        <v>18</v>
      </c>
      <c r="V45" s="179">
        <v>28</v>
      </c>
      <c r="W45" s="179">
        <v>33</v>
      </c>
      <c r="X45" s="179">
        <v>20</v>
      </c>
      <c r="Y45" s="152">
        <f t="shared" si="126"/>
        <v>3003.12</v>
      </c>
      <c r="Z45" s="153">
        <f t="shared" si="127"/>
        <v>4671.5200000000004</v>
      </c>
      <c r="AA45" s="153">
        <f t="shared" si="118"/>
        <v>5505.72</v>
      </c>
      <c r="AB45" s="178">
        <f t="shared" si="119"/>
        <v>3336.8</v>
      </c>
      <c r="AC45" s="176">
        <f>A15a!E44</f>
        <v>2943.6413699999998</v>
      </c>
      <c r="AD45" s="112">
        <v>20</v>
      </c>
      <c r="AE45" s="112">
        <v>52</v>
      </c>
      <c r="AF45" s="112">
        <v>8</v>
      </c>
      <c r="AG45" s="179">
        <v>21</v>
      </c>
      <c r="AH45" s="152">
        <f t="shared" si="128"/>
        <v>588.72827399999994</v>
      </c>
      <c r="AI45" s="153">
        <f t="shared" si="129"/>
        <v>1530.6935123999999</v>
      </c>
      <c r="AJ45" s="153">
        <f t="shared" si="120"/>
        <v>235.49130959999999</v>
      </c>
      <c r="AK45" s="153">
        <f t="shared" si="130"/>
        <v>618.16468769999994</v>
      </c>
      <c r="AL45" s="170">
        <f>A15a!F44</f>
        <v>2814</v>
      </c>
      <c r="AM45" s="179">
        <v>26</v>
      </c>
      <c r="AN45" s="179">
        <v>42</v>
      </c>
      <c r="AO45" s="179">
        <v>17</v>
      </c>
      <c r="AP45" s="179">
        <v>15</v>
      </c>
      <c r="AQ45" s="152">
        <f t="shared" si="131"/>
        <v>731.64</v>
      </c>
      <c r="AR45" s="153">
        <f t="shared" si="132"/>
        <v>1181.8800000000001</v>
      </c>
      <c r="AS45" s="153">
        <f t="shared" si="121"/>
        <v>478.38</v>
      </c>
      <c r="AT45" s="178">
        <f t="shared" si="122"/>
        <v>422.1</v>
      </c>
      <c r="AU45" s="170">
        <f>A15a!G44</f>
        <v>30537.164000000001</v>
      </c>
      <c r="AV45" s="179">
        <v>36</v>
      </c>
      <c r="AW45" s="179">
        <v>41</v>
      </c>
      <c r="AX45" s="179">
        <v>11</v>
      </c>
      <c r="AY45" s="179">
        <v>12</v>
      </c>
      <c r="AZ45" s="152">
        <f t="shared" si="133"/>
        <v>10993.379040000002</v>
      </c>
      <c r="BA45" s="153">
        <f t="shared" si="134"/>
        <v>12520.237239999999</v>
      </c>
      <c r="BB45" s="153">
        <f t="shared" si="123"/>
        <v>3359.0880400000001</v>
      </c>
      <c r="BC45" s="178">
        <f t="shared" si="135"/>
        <v>3664.4596799999999</v>
      </c>
      <c r="BD45" s="170">
        <f>A15a!H44</f>
        <v>46055</v>
      </c>
      <c r="BE45" s="179">
        <v>18</v>
      </c>
      <c r="BF45" s="179">
        <v>55</v>
      </c>
      <c r="BG45" s="179">
        <v>15</v>
      </c>
      <c r="BH45" s="179">
        <v>13</v>
      </c>
      <c r="BI45" s="152">
        <f t="shared" si="136"/>
        <v>8289.9</v>
      </c>
      <c r="BJ45" s="153">
        <f t="shared" si="137"/>
        <v>25330.25</v>
      </c>
      <c r="BK45" s="153">
        <f t="shared" si="138"/>
        <v>6908.25</v>
      </c>
      <c r="BL45" s="178">
        <f t="shared" si="139"/>
        <v>5987.15</v>
      </c>
      <c r="BM45" s="170">
        <f>A15a!I44</f>
        <v>32173.566999999999</v>
      </c>
      <c r="BN45" s="179">
        <v>55</v>
      </c>
      <c r="BO45" s="179">
        <v>33</v>
      </c>
      <c r="BP45" s="179">
        <v>2</v>
      </c>
      <c r="BQ45" s="179">
        <v>10</v>
      </c>
      <c r="BR45" s="152">
        <f t="shared" si="140"/>
        <v>17695.46185</v>
      </c>
      <c r="BS45" s="153">
        <f>$BM45*BO45/100</f>
        <v>10617.277109999999</v>
      </c>
      <c r="BT45" s="153">
        <f>$BM45*BP45/100</f>
        <v>643.47133999999994</v>
      </c>
      <c r="BU45" s="178">
        <f t="shared" si="141"/>
        <v>3217.3566999999998</v>
      </c>
      <c r="BV45" s="170">
        <f>A15a!J44</f>
        <v>8912</v>
      </c>
      <c r="BW45" s="179">
        <v>35</v>
      </c>
      <c r="BX45" s="179">
        <v>37</v>
      </c>
      <c r="BY45" s="179">
        <v>7</v>
      </c>
      <c r="BZ45" s="179">
        <v>21</v>
      </c>
      <c r="CA45" s="152">
        <f t="shared" si="142"/>
        <v>3119.2</v>
      </c>
      <c r="CB45" s="153">
        <f t="shared" si="143"/>
        <v>3297.44</v>
      </c>
      <c r="CC45" s="153">
        <f t="shared" ref="CC45:CC52" si="168">BV45*BY45/100</f>
        <v>623.84</v>
      </c>
      <c r="CD45" s="178">
        <f t="shared" si="144"/>
        <v>1871.52</v>
      </c>
      <c r="CE45" s="170">
        <f>A15a!K44</f>
        <v>2403</v>
      </c>
      <c r="CF45" s="171">
        <f t="shared" si="107"/>
        <v>26</v>
      </c>
      <c r="CG45" s="171">
        <f t="shared" si="108"/>
        <v>42</v>
      </c>
      <c r="CH45" s="171">
        <f t="shared" si="109"/>
        <v>5</v>
      </c>
      <c r="CI45" s="171">
        <f t="shared" si="110"/>
        <v>29</v>
      </c>
      <c r="CJ45" s="152">
        <f t="shared" si="145"/>
        <v>624.78</v>
      </c>
      <c r="CK45" s="153">
        <f t="shared" si="146"/>
        <v>1009.26</v>
      </c>
      <c r="CL45" s="153">
        <f t="shared" si="147"/>
        <v>120.15</v>
      </c>
      <c r="CM45" s="178">
        <f t="shared" si="148"/>
        <v>696.87</v>
      </c>
      <c r="CN45" s="170">
        <f>A15a!L44</f>
        <v>21878.799999999999</v>
      </c>
      <c r="CO45" s="179">
        <v>60</v>
      </c>
      <c r="CP45" s="179">
        <v>17</v>
      </c>
      <c r="CQ45" s="179">
        <v>7</v>
      </c>
      <c r="CR45" s="179">
        <v>17</v>
      </c>
      <c r="CS45" s="152">
        <f t="shared" si="149"/>
        <v>13127.28</v>
      </c>
      <c r="CT45" s="153">
        <f t="shared" si="124"/>
        <v>3719.3959999999997</v>
      </c>
      <c r="CU45" s="153">
        <f t="shared" si="150"/>
        <v>1531.5160000000001</v>
      </c>
      <c r="CV45" s="178">
        <f t="shared" si="151"/>
        <v>3719.3959999999997</v>
      </c>
      <c r="CW45" s="170">
        <f>A15a!M44</f>
        <v>4712</v>
      </c>
      <c r="CX45" s="179">
        <v>19</v>
      </c>
      <c r="CY45" s="179">
        <v>49</v>
      </c>
      <c r="CZ45" s="179">
        <v>15</v>
      </c>
      <c r="DA45" s="179">
        <v>17</v>
      </c>
      <c r="DB45" s="152">
        <f t="shared" si="152"/>
        <v>895.28</v>
      </c>
      <c r="DC45" s="153">
        <f t="shared" si="153"/>
        <v>2308.88</v>
      </c>
      <c r="DD45" s="153">
        <f t="shared" si="154"/>
        <v>706.8</v>
      </c>
      <c r="DE45" s="178">
        <f t="shared" si="155"/>
        <v>801.04</v>
      </c>
      <c r="DF45" s="170">
        <f>A15a!N44</f>
        <v>30933</v>
      </c>
      <c r="DG45" s="179">
        <v>17</v>
      </c>
      <c r="DH45" s="179">
        <v>57</v>
      </c>
      <c r="DI45" s="179">
        <v>8</v>
      </c>
      <c r="DJ45" s="179">
        <v>18</v>
      </c>
      <c r="DK45" s="152">
        <f t="shared" si="156"/>
        <v>5258.61</v>
      </c>
      <c r="DL45" s="153">
        <f t="shared" si="157"/>
        <v>17631.810000000001</v>
      </c>
      <c r="DM45" s="153">
        <f t="shared" si="158"/>
        <v>2474.64</v>
      </c>
      <c r="DN45" s="178">
        <f t="shared" si="159"/>
        <v>5567.94</v>
      </c>
      <c r="DO45" s="176">
        <f>A15a!O44</f>
        <v>146615</v>
      </c>
      <c r="DP45" s="112">
        <v>13</v>
      </c>
      <c r="DQ45" s="112">
        <v>50</v>
      </c>
      <c r="DR45" s="112">
        <v>9</v>
      </c>
      <c r="DS45" s="179">
        <v>28</v>
      </c>
      <c r="DT45" s="152">
        <f t="shared" si="160"/>
        <v>19059.95</v>
      </c>
      <c r="DU45" s="153">
        <f t="shared" si="161"/>
        <v>73307.5</v>
      </c>
      <c r="DV45" s="153">
        <f t="shared" si="162"/>
        <v>13195.35</v>
      </c>
      <c r="DW45" s="154">
        <f t="shared" si="163"/>
        <v>41052.199999999997</v>
      </c>
    </row>
    <row r="46" spans="1:127">
      <c r="A46" s="145">
        <v>2002</v>
      </c>
      <c r="B46" s="170">
        <f>A15a!B45</f>
        <v>10454.9</v>
      </c>
      <c r="C46" s="174">
        <v>39</v>
      </c>
      <c r="D46" s="174">
        <v>30</v>
      </c>
      <c r="E46" s="174">
        <v>11</v>
      </c>
      <c r="F46" s="311">
        <v>20</v>
      </c>
      <c r="G46" s="152">
        <f t="shared" si="164"/>
        <v>4077.4109999999996</v>
      </c>
      <c r="H46" s="153">
        <f t="shared" si="165"/>
        <v>3136.47</v>
      </c>
      <c r="I46" s="153">
        <f t="shared" si="166"/>
        <v>1150.039</v>
      </c>
      <c r="J46" s="153">
        <f t="shared" si="167"/>
        <v>2090.98</v>
      </c>
      <c r="K46" s="170">
        <f>A15a!C45</f>
        <v>5512.00864</v>
      </c>
      <c r="L46" s="114">
        <v>40</v>
      </c>
      <c r="M46" s="114">
        <v>32</v>
      </c>
      <c r="N46" s="112">
        <v>16</v>
      </c>
      <c r="O46" s="312">
        <v>13</v>
      </c>
      <c r="P46" s="152">
        <f t="shared" si="115"/>
        <v>2204.8034560000001</v>
      </c>
      <c r="Q46" s="153">
        <f t="shared" si="125"/>
        <v>1763.8427647999999</v>
      </c>
      <c r="R46" s="153">
        <f t="shared" si="116"/>
        <v>881.92138239999997</v>
      </c>
      <c r="S46" s="153">
        <f t="shared" si="117"/>
        <v>716.5611232</v>
      </c>
      <c r="T46" s="170">
        <f>A15a!D45</f>
        <v>16926.099999999999</v>
      </c>
      <c r="U46" s="174">
        <v>18</v>
      </c>
      <c r="V46" s="179">
        <v>28</v>
      </c>
      <c r="W46" s="179">
        <v>34</v>
      </c>
      <c r="X46" s="179">
        <v>21</v>
      </c>
      <c r="Y46" s="152">
        <f t="shared" si="126"/>
        <v>3046.6979999999999</v>
      </c>
      <c r="Z46" s="153">
        <f t="shared" si="127"/>
        <v>4739.3079999999991</v>
      </c>
      <c r="AA46" s="153">
        <f t="shared" si="118"/>
        <v>5754.8739999999989</v>
      </c>
      <c r="AB46" s="178">
        <f t="shared" si="119"/>
        <v>3554.4809999999998</v>
      </c>
      <c r="AC46" s="176">
        <f>A15a!E45</f>
        <v>2954.6497625000002</v>
      </c>
      <c r="AD46" s="112">
        <v>20</v>
      </c>
      <c r="AE46" s="112">
        <v>51</v>
      </c>
      <c r="AF46" s="112">
        <v>9</v>
      </c>
      <c r="AG46" s="179">
        <v>20</v>
      </c>
      <c r="AH46" s="152">
        <f t="shared" si="128"/>
        <v>590.92995250000013</v>
      </c>
      <c r="AI46" s="153">
        <f t="shared" si="129"/>
        <v>1506.8713788750001</v>
      </c>
      <c r="AJ46" s="153">
        <f t="shared" si="120"/>
        <v>265.91847862500003</v>
      </c>
      <c r="AK46" s="153">
        <f t="shared" si="130"/>
        <v>590.92995250000013</v>
      </c>
      <c r="AL46" s="170">
        <f>A15a!F45</f>
        <v>2825</v>
      </c>
      <c r="AM46" s="179">
        <v>25</v>
      </c>
      <c r="AN46" s="179">
        <v>42</v>
      </c>
      <c r="AO46" s="179">
        <v>17</v>
      </c>
      <c r="AP46" s="179">
        <v>16</v>
      </c>
      <c r="AQ46" s="152">
        <f t="shared" si="131"/>
        <v>706.25</v>
      </c>
      <c r="AR46" s="153">
        <f t="shared" si="132"/>
        <v>1186.5</v>
      </c>
      <c r="AS46" s="153">
        <f t="shared" si="121"/>
        <v>480.25</v>
      </c>
      <c r="AT46" s="178">
        <f t="shared" si="122"/>
        <v>452</v>
      </c>
      <c r="AU46" s="170">
        <f>A15a!G45</f>
        <v>30686.96999999999</v>
      </c>
      <c r="AV46" s="179">
        <v>35</v>
      </c>
      <c r="AW46" s="179">
        <v>40</v>
      </c>
      <c r="AX46" s="179">
        <v>12</v>
      </c>
      <c r="AY46" s="179">
        <v>12</v>
      </c>
      <c r="AZ46" s="152">
        <f t="shared" si="133"/>
        <v>10740.439499999997</v>
      </c>
      <c r="BA46" s="153">
        <f t="shared" si="134"/>
        <v>12274.787999999995</v>
      </c>
      <c r="BB46" s="153">
        <f t="shared" si="123"/>
        <v>3682.4363999999991</v>
      </c>
      <c r="BC46" s="178">
        <f t="shared" si="135"/>
        <v>3682.4363999999991</v>
      </c>
      <c r="BD46" s="170">
        <f>A15a!H45</f>
        <v>45841</v>
      </c>
      <c r="BE46" s="179">
        <v>17</v>
      </c>
      <c r="BF46" s="179">
        <v>55</v>
      </c>
      <c r="BG46" s="179">
        <v>15</v>
      </c>
      <c r="BH46" s="179">
        <v>13</v>
      </c>
      <c r="BI46" s="152">
        <f t="shared" si="136"/>
        <v>7792.97</v>
      </c>
      <c r="BJ46" s="153">
        <f t="shared" si="137"/>
        <v>25212.55</v>
      </c>
      <c r="BK46" s="153">
        <f t="shared" si="138"/>
        <v>6876.15</v>
      </c>
      <c r="BL46" s="178">
        <f t="shared" si="139"/>
        <v>5959.33</v>
      </c>
      <c r="BM46" s="170">
        <f>A15a!I45</f>
        <v>32299</v>
      </c>
      <c r="BN46" s="179">
        <v>53</v>
      </c>
      <c r="BO46" s="179">
        <v>34</v>
      </c>
      <c r="BP46" s="179">
        <v>2</v>
      </c>
      <c r="BQ46" s="179">
        <v>10</v>
      </c>
      <c r="BR46" s="152">
        <f t="shared" si="140"/>
        <v>17118.47</v>
      </c>
      <c r="BS46" s="153">
        <f t="shared" ref="BS46:BT48" si="169">$BM46*BO46/100</f>
        <v>10981.66</v>
      </c>
      <c r="BT46" s="153">
        <f t="shared" si="169"/>
        <v>645.98</v>
      </c>
      <c r="BU46" s="178">
        <f t="shared" si="141"/>
        <v>3229.9</v>
      </c>
      <c r="BV46" s="170">
        <f>A15a!J45</f>
        <v>8954</v>
      </c>
      <c r="BW46" s="179">
        <v>34</v>
      </c>
      <c r="BX46" s="179">
        <v>37</v>
      </c>
      <c r="BY46" s="179">
        <v>8</v>
      </c>
      <c r="BZ46" s="179">
        <v>22</v>
      </c>
      <c r="CA46" s="152">
        <f t="shared" si="142"/>
        <v>3044.36</v>
      </c>
      <c r="CB46" s="153">
        <f t="shared" si="143"/>
        <v>3312.98</v>
      </c>
      <c r="CC46" s="153">
        <f t="shared" si="168"/>
        <v>716.32</v>
      </c>
      <c r="CD46" s="178">
        <f t="shared" si="144"/>
        <v>1969.88</v>
      </c>
      <c r="CE46" s="170">
        <f>A15a!K45</f>
        <v>2420</v>
      </c>
      <c r="CF46" s="171">
        <f t="shared" si="107"/>
        <v>24</v>
      </c>
      <c r="CG46" s="171">
        <f t="shared" si="108"/>
        <v>40</v>
      </c>
      <c r="CH46" s="171">
        <f t="shared" si="109"/>
        <v>5</v>
      </c>
      <c r="CI46" s="171">
        <f t="shared" si="110"/>
        <v>31</v>
      </c>
      <c r="CJ46" s="152">
        <f t="shared" si="145"/>
        <v>580.79999999999995</v>
      </c>
      <c r="CK46" s="153">
        <f t="shared" si="146"/>
        <v>968</v>
      </c>
      <c r="CL46" s="153">
        <f t="shared" si="147"/>
        <v>121</v>
      </c>
      <c r="CM46" s="178">
        <f t="shared" si="148"/>
        <v>750.2</v>
      </c>
      <c r="CN46" s="170">
        <f>A15a!L45</f>
        <v>22258.7</v>
      </c>
      <c r="CO46" s="179">
        <v>58</v>
      </c>
      <c r="CP46" s="179">
        <v>17</v>
      </c>
      <c r="CQ46" s="179">
        <v>7</v>
      </c>
      <c r="CR46" s="179">
        <v>17</v>
      </c>
      <c r="CS46" s="152">
        <f t="shared" si="149"/>
        <v>12910.046</v>
      </c>
      <c r="CT46" s="153">
        <f t="shared" si="124"/>
        <v>3783.9790000000003</v>
      </c>
      <c r="CU46" s="153">
        <f t="shared" si="150"/>
        <v>1558.1089999999999</v>
      </c>
      <c r="CV46" s="178">
        <f t="shared" si="151"/>
        <v>3783.9790000000003</v>
      </c>
      <c r="CW46" s="170">
        <f>A15a!M45</f>
        <v>4737</v>
      </c>
      <c r="CX46" s="179">
        <v>18</v>
      </c>
      <c r="CY46" s="179">
        <v>49</v>
      </c>
      <c r="CZ46" s="179">
        <v>15</v>
      </c>
      <c r="DA46" s="179">
        <v>18</v>
      </c>
      <c r="DB46" s="152">
        <f t="shared" si="152"/>
        <v>852.66</v>
      </c>
      <c r="DC46" s="153">
        <f t="shared" si="153"/>
        <v>2321.13</v>
      </c>
      <c r="DD46" s="153">
        <f t="shared" si="154"/>
        <v>710.55</v>
      </c>
      <c r="DE46" s="178">
        <f t="shared" si="155"/>
        <v>852.66</v>
      </c>
      <c r="DF46" s="170">
        <f>A15a!N45</f>
        <v>30993</v>
      </c>
      <c r="DG46" s="179">
        <v>16</v>
      </c>
      <c r="DH46" s="179">
        <v>56</v>
      </c>
      <c r="DI46" s="179">
        <v>8</v>
      </c>
      <c r="DJ46" s="179">
        <v>19</v>
      </c>
      <c r="DK46" s="152">
        <f t="shared" si="156"/>
        <v>4958.88</v>
      </c>
      <c r="DL46" s="153">
        <f t="shared" si="157"/>
        <v>17356.080000000002</v>
      </c>
      <c r="DM46" s="153">
        <f t="shared" si="158"/>
        <v>2479.44</v>
      </c>
      <c r="DN46" s="178">
        <f t="shared" si="159"/>
        <v>5888.67</v>
      </c>
      <c r="DO46" s="176">
        <f>A15a!O45</f>
        <v>148420</v>
      </c>
      <c r="DP46" s="112">
        <v>13</v>
      </c>
      <c r="DQ46" s="112">
        <v>49</v>
      </c>
      <c r="DR46" s="112">
        <v>9</v>
      </c>
      <c r="DS46" s="179">
        <v>29</v>
      </c>
      <c r="DT46" s="152">
        <f t="shared" si="160"/>
        <v>19294.599999999999</v>
      </c>
      <c r="DU46" s="153">
        <f t="shared" si="161"/>
        <v>72725.8</v>
      </c>
      <c r="DV46" s="153">
        <f t="shared" si="162"/>
        <v>13357.8</v>
      </c>
      <c r="DW46" s="154">
        <f t="shared" si="163"/>
        <v>43041.8</v>
      </c>
    </row>
    <row r="47" spans="1:127">
      <c r="A47" s="145">
        <v>2003</v>
      </c>
      <c r="B47" s="170">
        <f>A15a!B46</f>
        <v>10596</v>
      </c>
      <c r="C47" s="174">
        <v>38</v>
      </c>
      <c r="D47" s="174">
        <v>31</v>
      </c>
      <c r="E47" s="174">
        <v>11</v>
      </c>
      <c r="F47" s="311">
        <v>20</v>
      </c>
      <c r="G47" s="152">
        <f t="shared" si="164"/>
        <v>4026.48</v>
      </c>
      <c r="H47" s="153">
        <f t="shared" si="165"/>
        <v>3284.76</v>
      </c>
      <c r="I47" s="153">
        <f t="shared" si="166"/>
        <v>1165.56</v>
      </c>
      <c r="J47" s="153">
        <f t="shared" si="167"/>
        <v>2119.1999999999998</v>
      </c>
      <c r="K47" s="170">
        <f>A15a!C46</f>
        <v>5540.3138349999999</v>
      </c>
      <c r="L47" s="114">
        <v>38</v>
      </c>
      <c r="M47" s="114">
        <v>32</v>
      </c>
      <c r="N47" s="112">
        <v>17</v>
      </c>
      <c r="O47" s="312">
        <v>13</v>
      </c>
      <c r="P47" s="152">
        <f t="shared" si="115"/>
        <v>2105.3192572999997</v>
      </c>
      <c r="Q47" s="153">
        <f t="shared" si="125"/>
        <v>1772.9004272</v>
      </c>
      <c r="R47" s="153">
        <f t="shared" si="116"/>
        <v>941.85335194999993</v>
      </c>
      <c r="S47" s="153">
        <f t="shared" si="117"/>
        <v>720.24079855000002</v>
      </c>
      <c r="T47" s="170">
        <f>A15a!D46</f>
        <v>17132.099999999999</v>
      </c>
      <c r="U47" s="174">
        <v>17</v>
      </c>
      <c r="V47" s="179">
        <v>28</v>
      </c>
      <c r="W47" s="179">
        <v>34</v>
      </c>
      <c r="X47" s="179">
        <v>22</v>
      </c>
      <c r="Y47" s="152">
        <f t="shared" si="126"/>
        <v>2912.4569999999994</v>
      </c>
      <c r="Z47" s="153">
        <f t="shared" si="127"/>
        <v>4796.9879999999994</v>
      </c>
      <c r="AA47" s="153">
        <f t="shared" si="118"/>
        <v>5824.9139999999989</v>
      </c>
      <c r="AB47" s="178">
        <f t="shared" si="119"/>
        <v>3769.0619999999994</v>
      </c>
      <c r="AC47" s="176">
        <f>A15a!E46</f>
        <v>2968.1910250000001</v>
      </c>
      <c r="AD47" s="112">
        <v>18</v>
      </c>
      <c r="AE47" s="112">
        <v>51</v>
      </c>
      <c r="AF47" s="112">
        <v>7</v>
      </c>
      <c r="AG47" s="179">
        <v>25</v>
      </c>
      <c r="AH47" s="152">
        <f t="shared" si="128"/>
        <v>534.2743845</v>
      </c>
      <c r="AI47" s="153">
        <f t="shared" si="129"/>
        <v>1513.7774227499999</v>
      </c>
      <c r="AJ47" s="153">
        <f t="shared" si="120"/>
        <v>207.77337175</v>
      </c>
      <c r="AK47" s="153">
        <f t="shared" si="130"/>
        <v>742.04775625000013</v>
      </c>
      <c r="AL47" s="170">
        <f>A15a!F46</f>
        <v>2833</v>
      </c>
      <c r="AM47" s="179">
        <v>24</v>
      </c>
      <c r="AN47" s="179">
        <v>42</v>
      </c>
      <c r="AO47" s="179">
        <v>17</v>
      </c>
      <c r="AP47" s="179">
        <v>16</v>
      </c>
      <c r="AQ47" s="152">
        <f t="shared" si="131"/>
        <v>679.92</v>
      </c>
      <c r="AR47" s="153">
        <f t="shared" si="132"/>
        <v>1189.8599999999999</v>
      </c>
      <c r="AS47" s="153">
        <f t="shared" si="121"/>
        <v>481.61</v>
      </c>
      <c r="AT47" s="178">
        <f t="shared" si="122"/>
        <v>453.28</v>
      </c>
      <c r="AU47" s="170">
        <f>A15a!G46</f>
        <v>30960.1</v>
      </c>
      <c r="AV47" s="179">
        <v>36</v>
      </c>
      <c r="AW47" s="179">
        <v>41</v>
      </c>
      <c r="AX47" s="179">
        <v>9</v>
      </c>
      <c r="AY47" s="179">
        <v>14</v>
      </c>
      <c r="AZ47" s="152">
        <f t="shared" si="133"/>
        <v>11145.635999999999</v>
      </c>
      <c r="BA47" s="153">
        <f t="shared" si="134"/>
        <v>12693.640999999998</v>
      </c>
      <c r="BB47" s="153">
        <f t="shared" si="123"/>
        <v>2786.4089999999997</v>
      </c>
      <c r="BC47" s="178">
        <f t="shared" si="135"/>
        <v>4334.4139999999998</v>
      </c>
      <c r="BD47" s="170">
        <f>A15a!H46</f>
        <v>45747</v>
      </c>
      <c r="BE47" s="179">
        <v>17</v>
      </c>
      <c r="BF47" s="179">
        <v>53</v>
      </c>
      <c r="BG47" s="179">
        <v>16</v>
      </c>
      <c r="BH47" s="179">
        <v>14</v>
      </c>
      <c r="BI47" s="152">
        <f t="shared" si="136"/>
        <v>7776.99</v>
      </c>
      <c r="BJ47" s="153">
        <f t="shared" si="137"/>
        <v>24245.91</v>
      </c>
      <c r="BK47" s="153">
        <f t="shared" si="138"/>
        <v>7319.52</v>
      </c>
      <c r="BL47" s="178">
        <f t="shared" si="139"/>
        <v>6404.58</v>
      </c>
      <c r="BM47" s="170">
        <f>A15a!I46</f>
        <v>32299.058000000001</v>
      </c>
      <c r="BN47" s="179">
        <v>53</v>
      </c>
      <c r="BO47" s="179">
        <v>34</v>
      </c>
      <c r="BP47" s="179">
        <v>2</v>
      </c>
      <c r="BQ47" s="179">
        <v>10</v>
      </c>
      <c r="BR47" s="152">
        <f t="shared" si="140"/>
        <v>17118.500739999999</v>
      </c>
      <c r="BS47" s="153">
        <f t="shared" si="169"/>
        <v>10981.67972</v>
      </c>
      <c r="BT47" s="153">
        <f t="shared" si="169"/>
        <v>645.98116000000005</v>
      </c>
      <c r="BU47" s="178">
        <f t="shared" si="141"/>
        <v>3229.9058</v>
      </c>
      <c r="BV47" s="170">
        <f>A15a!J46</f>
        <v>8982</v>
      </c>
      <c r="BW47" s="179">
        <v>34</v>
      </c>
      <c r="BX47" s="179">
        <v>37</v>
      </c>
      <c r="BY47" s="179">
        <v>8</v>
      </c>
      <c r="BZ47" s="179">
        <v>22</v>
      </c>
      <c r="CA47" s="152">
        <f t="shared" si="142"/>
        <v>3053.88</v>
      </c>
      <c r="CB47" s="153">
        <f t="shared" si="143"/>
        <v>3323.34</v>
      </c>
      <c r="CC47" s="153">
        <f t="shared" si="168"/>
        <v>718.56</v>
      </c>
      <c r="CD47" s="178">
        <f t="shared" si="144"/>
        <v>1976.04</v>
      </c>
      <c r="CE47" s="170">
        <f>A15a!K46</f>
        <v>2441</v>
      </c>
      <c r="CF47" s="171">
        <f t="shared" si="107"/>
        <v>23</v>
      </c>
      <c r="CG47" s="171">
        <f t="shared" si="108"/>
        <v>41</v>
      </c>
      <c r="CH47" s="171">
        <f t="shared" si="109"/>
        <v>4</v>
      </c>
      <c r="CI47" s="171">
        <f t="shared" si="110"/>
        <v>31</v>
      </c>
      <c r="CJ47" s="152">
        <f t="shared" si="145"/>
        <v>561.42999999999995</v>
      </c>
      <c r="CK47" s="153">
        <f t="shared" si="146"/>
        <v>1000.81</v>
      </c>
      <c r="CL47" s="153">
        <f t="shared" si="147"/>
        <v>97.64</v>
      </c>
      <c r="CM47" s="178">
        <f t="shared" si="148"/>
        <v>756.71</v>
      </c>
      <c r="CN47" s="170">
        <f>A15a!L46</f>
        <v>22618.400000000001</v>
      </c>
      <c r="CO47" s="179">
        <v>57</v>
      </c>
      <c r="CP47" s="179">
        <v>17</v>
      </c>
      <c r="CQ47" s="179">
        <v>7</v>
      </c>
      <c r="CR47" s="179">
        <v>18</v>
      </c>
      <c r="CS47" s="152">
        <f t="shared" si="149"/>
        <v>12892.488000000001</v>
      </c>
      <c r="CT47" s="153">
        <f t="shared" si="124"/>
        <v>3845.1280000000006</v>
      </c>
      <c r="CU47" s="153">
        <f t="shared" si="150"/>
        <v>1583.2880000000002</v>
      </c>
      <c r="CV47" s="178">
        <f t="shared" si="151"/>
        <v>4071.3119999999999</v>
      </c>
      <c r="CW47" s="170">
        <f>A15a!M46</f>
        <v>4758</v>
      </c>
      <c r="CX47" s="179">
        <v>17</v>
      </c>
      <c r="CY47" s="179">
        <v>49</v>
      </c>
      <c r="CZ47" s="179">
        <v>15</v>
      </c>
      <c r="DA47" s="179">
        <v>18</v>
      </c>
      <c r="DB47" s="152">
        <f t="shared" si="152"/>
        <v>808.86</v>
      </c>
      <c r="DC47" s="153">
        <f t="shared" si="153"/>
        <v>2331.42</v>
      </c>
      <c r="DD47" s="153">
        <f t="shared" si="154"/>
        <v>713.7</v>
      </c>
      <c r="DE47" s="178">
        <f t="shared" si="155"/>
        <v>856.44</v>
      </c>
      <c r="DF47" s="170">
        <f>A15a!N46</f>
        <v>31058</v>
      </c>
      <c r="DG47" s="179">
        <v>16</v>
      </c>
      <c r="DH47" s="179">
        <v>56</v>
      </c>
      <c r="DI47" s="179">
        <v>9</v>
      </c>
      <c r="DJ47" s="179">
        <v>19</v>
      </c>
      <c r="DK47" s="152">
        <f t="shared" si="156"/>
        <v>4969.28</v>
      </c>
      <c r="DL47" s="153">
        <f t="shared" si="157"/>
        <v>17392.48</v>
      </c>
      <c r="DM47" s="153">
        <f t="shared" si="158"/>
        <v>2795.22</v>
      </c>
      <c r="DN47" s="178">
        <f t="shared" si="159"/>
        <v>5901.02</v>
      </c>
      <c r="DO47" s="176">
        <f>A15a!O46</f>
        <v>151018</v>
      </c>
      <c r="DP47" s="112">
        <v>13</v>
      </c>
      <c r="DQ47" s="112">
        <v>49</v>
      </c>
      <c r="DR47" s="112">
        <v>9</v>
      </c>
      <c r="DS47" s="179">
        <v>29</v>
      </c>
      <c r="DT47" s="152">
        <f t="shared" si="160"/>
        <v>19632.34</v>
      </c>
      <c r="DU47" s="153">
        <f t="shared" si="161"/>
        <v>73998.820000000007</v>
      </c>
      <c r="DV47" s="153">
        <f t="shared" si="162"/>
        <v>13591.62</v>
      </c>
      <c r="DW47" s="154">
        <f t="shared" si="163"/>
        <v>43795.22</v>
      </c>
    </row>
    <row r="48" spans="1:127">
      <c r="A48" s="145">
        <v>2004</v>
      </c>
      <c r="B48" s="170">
        <f>A15a!B47</f>
        <v>10730.7</v>
      </c>
      <c r="C48" s="174">
        <v>36</v>
      </c>
      <c r="D48" s="174">
        <v>31</v>
      </c>
      <c r="E48" s="174">
        <v>12</v>
      </c>
      <c r="F48" s="174">
        <v>22</v>
      </c>
      <c r="G48" s="152">
        <f t="shared" si="164"/>
        <v>3863.0520000000001</v>
      </c>
      <c r="H48" s="153">
        <f t="shared" si="165"/>
        <v>3326.5170000000003</v>
      </c>
      <c r="I48" s="153">
        <f t="shared" si="166"/>
        <v>1287.6840000000002</v>
      </c>
      <c r="J48" s="153">
        <f t="shared" si="167"/>
        <v>2360.7540000000004</v>
      </c>
      <c r="K48" s="170">
        <f>A15a!C47</f>
        <v>5562.4689449999996</v>
      </c>
      <c r="L48" s="174">
        <v>35</v>
      </c>
      <c r="M48" s="174">
        <v>33</v>
      </c>
      <c r="N48" s="174">
        <v>18</v>
      </c>
      <c r="O48" s="174">
        <v>13</v>
      </c>
      <c r="P48" s="152">
        <f t="shared" si="115"/>
        <v>1946.86413075</v>
      </c>
      <c r="Q48" s="153">
        <f t="shared" si="125"/>
        <v>1835.6147518499999</v>
      </c>
      <c r="R48" s="153">
        <f t="shared" si="116"/>
        <v>1001.2444101</v>
      </c>
      <c r="S48" s="153">
        <f t="shared" si="117"/>
        <v>723.12096284999996</v>
      </c>
      <c r="T48" s="170">
        <f>A15a!D47</f>
        <v>17359</v>
      </c>
      <c r="U48" s="174">
        <v>16</v>
      </c>
      <c r="V48" s="174">
        <v>27</v>
      </c>
      <c r="W48" s="174">
        <v>34</v>
      </c>
      <c r="X48" s="174">
        <v>22</v>
      </c>
      <c r="Y48" s="152">
        <f t="shared" si="126"/>
        <v>2777.44</v>
      </c>
      <c r="Z48" s="153">
        <f t="shared" si="127"/>
        <v>4686.93</v>
      </c>
      <c r="AA48" s="153">
        <f t="shared" si="118"/>
        <v>5902.06</v>
      </c>
      <c r="AB48" s="178">
        <f t="shared" si="119"/>
        <v>3818.98</v>
      </c>
      <c r="AC48" s="176">
        <f>A15a!E47</f>
        <v>2972.7579624999998</v>
      </c>
      <c r="AD48" s="174">
        <v>17</v>
      </c>
      <c r="AE48" s="174">
        <v>51</v>
      </c>
      <c r="AF48" s="174">
        <v>7</v>
      </c>
      <c r="AG48" s="174">
        <v>25</v>
      </c>
      <c r="AH48" s="152">
        <f t="shared" si="128"/>
        <v>505.36885362499999</v>
      </c>
      <c r="AI48" s="153">
        <f t="shared" si="129"/>
        <v>1516.1065608749998</v>
      </c>
      <c r="AJ48" s="153">
        <f t="shared" si="120"/>
        <v>208.093057375</v>
      </c>
      <c r="AK48" s="153">
        <f t="shared" si="130"/>
        <v>743.18949062500008</v>
      </c>
      <c r="AL48" s="170">
        <f>A15a!F47</f>
        <v>2841</v>
      </c>
      <c r="AM48" s="174">
        <v>23</v>
      </c>
      <c r="AN48" s="174">
        <v>43</v>
      </c>
      <c r="AO48" s="174">
        <v>17</v>
      </c>
      <c r="AP48" s="174">
        <v>17</v>
      </c>
      <c r="AQ48" s="152">
        <f t="shared" si="131"/>
        <v>653.42999999999995</v>
      </c>
      <c r="AR48" s="153">
        <f t="shared" si="132"/>
        <v>1221.6300000000001</v>
      </c>
      <c r="AS48" s="153">
        <f t="shared" si="121"/>
        <v>482.97</v>
      </c>
      <c r="AT48" s="178">
        <f t="shared" si="122"/>
        <v>482.97</v>
      </c>
      <c r="AU48" s="170">
        <f>A15a!G47</f>
        <v>31167.5</v>
      </c>
      <c r="AV48" s="174">
        <v>35</v>
      </c>
      <c r="AW48" s="174">
        <v>41</v>
      </c>
      <c r="AX48" s="174">
        <v>10</v>
      </c>
      <c r="AY48" s="174">
        <v>14</v>
      </c>
      <c r="AZ48" s="152">
        <f t="shared" si="133"/>
        <v>10908.625</v>
      </c>
      <c r="BA48" s="153">
        <f t="shared" si="134"/>
        <v>12778.674999999999</v>
      </c>
      <c r="BB48" s="153">
        <f t="shared" si="123"/>
        <v>3116.75</v>
      </c>
      <c r="BC48" s="178">
        <f t="shared" si="135"/>
        <v>4363.45</v>
      </c>
      <c r="BD48" s="170">
        <f>A15a!H47</f>
        <v>45191</v>
      </c>
      <c r="BE48" s="174">
        <v>16</v>
      </c>
      <c r="BF48" s="174">
        <v>52</v>
      </c>
      <c r="BG48" s="174">
        <v>16</v>
      </c>
      <c r="BH48" s="174">
        <v>15</v>
      </c>
      <c r="BI48" s="152">
        <f t="shared" si="136"/>
        <v>7230.56</v>
      </c>
      <c r="BJ48" s="153">
        <f t="shared" si="137"/>
        <v>23499.32</v>
      </c>
      <c r="BK48" s="153">
        <f t="shared" si="138"/>
        <v>7230.56</v>
      </c>
      <c r="BL48" s="178">
        <f t="shared" si="139"/>
        <v>6778.65</v>
      </c>
      <c r="BM48" s="170">
        <f>A15a!I47</f>
        <v>32265</v>
      </c>
      <c r="BN48" s="174">
        <v>51</v>
      </c>
      <c r="BO48" s="174">
        <v>36</v>
      </c>
      <c r="BP48" s="174">
        <v>1</v>
      </c>
      <c r="BQ48" s="174">
        <v>11</v>
      </c>
      <c r="BR48" s="152">
        <f t="shared" si="140"/>
        <v>16455.150000000001</v>
      </c>
      <c r="BS48" s="153">
        <f t="shared" si="169"/>
        <v>11615.4</v>
      </c>
      <c r="BT48" s="153">
        <f t="shared" si="169"/>
        <v>322.64999999999998</v>
      </c>
      <c r="BU48" s="178">
        <f t="shared" si="141"/>
        <v>3549.15</v>
      </c>
      <c r="BV48" s="170">
        <f>A15a!J47</f>
        <v>8996</v>
      </c>
      <c r="BW48" s="174">
        <v>29</v>
      </c>
      <c r="BX48" s="174">
        <v>38</v>
      </c>
      <c r="BY48" s="174">
        <v>6</v>
      </c>
      <c r="BZ48" s="174">
        <v>26</v>
      </c>
      <c r="CA48" s="152">
        <f t="shared" si="142"/>
        <v>2608.84</v>
      </c>
      <c r="CB48" s="153">
        <f t="shared" si="143"/>
        <v>3418.48</v>
      </c>
      <c r="CC48" s="153">
        <f t="shared" si="168"/>
        <v>539.76</v>
      </c>
      <c r="CD48" s="178">
        <f t="shared" si="144"/>
        <v>2338.96</v>
      </c>
      <c r="CE48" s="170">
        <f>A15a!K47</f>
        <v>2453</v>
      </c>
      <c r="CF48" s="175">
        <f>CF49</f>
        <v>22</v>
      </c>
      <c r="CG48" s="175">
        <f>CG49</f>
        <v>41</v>
      </c>
      <c r="CH48" s="175">
        <f>CH49</f>
        <v>4</v>
      </c>
      <c r="CI48" s="175">
        <f>CI49</f>
        <v>33</v>
      </c>
      <c r="CJ48" s="152">
        <f t="shared" si="145"/>
        <v>539.66</v>
      </c>
      <c r="CK48" s="153">
        <f t="shared" si="146"/>
        <v>1005.73</v>
      </c>
      <c r="CL48" s="153">
        <f t="shared" si="147"/>
        <v>98.12</v>
      </c>
      <c r="CM48" s="178">
        <f t="shared" si="148"/>
        <v>809.49</v>
      </c>
      <c r="CN48" s="170">
        <f>A15a!L47</f>
        <v>23897.11</v>
      </c>
      <c r="CO48" s="174">
        <v>55</v>
      </c>
      <c r="CP48" s="174">
        <v>18</v>
      </c>
      <c r="CQ48" s="174">
        <v>7</v>
      </c>
      <c r="CR48" s="174">
        <v>19</v>
      </c>
      <c r="CS48" s="152">
        <f t="shared" si="149"/>
        <v>13143.4105</v>
      </c>
      <c r="CT48" s="153">
        <f t="shared" si="124"/>
        <v>4301.4798000000001</v>
      </c>
      <c r="CU48" s="153">
        <f t="shared" si="150"/>
        <v>1672.7977000000001</v>
      </c>
      <c r="CV48" s="178">
        <f t="shared" si="151"/>
        <v>4540.4508999999998</v>
      </c>
      <c r="CW48" s="170">
        <f>A15a!M47</f>
        <v>4771.2</v>
      </c>
      <c r="CX48" s="174">
        <v>17</v>
      </c>
      <c r="CY48" s="174">
        <v>48</v>
      </c>
      <c r="CZ48" s="174">
        <v>15</v>
      </c>
      <c r="DA48" s="174">
        <v>19</v>
      </c>
      <c r="DB48" s="152">
        <f t="shared" si="152"/>
        <v>811.10399999999993</v>
      </c>
      <c r="DC48" s="153">
        <f t="shared" si="153"/>
        <v>2290.1759999999999</v>
      </c>
      <c r="DD48" s="153">
        <f t="shared" si="154"/>
        <v>715.68</v>
      </c>
      <c r="DE48" s="178">
        <f t="shared" si="155"/>
        <v>906.52800000000002</v>
      </c>
      <c r="DF48" s="170">
        <f>A15a!N47</f>
        <v>31144</v>
      </c>
      <c r="DG48" s="174">
        <v>15</v>
      </c>
      <c r="DH48" s="174">
        <v>56</v>
      </c>
      <c r="DI48" s="174">
        <v>9</v>
      </c>
      <c r="DJ48" s="174">
        <v>20</v>
      </c>
      <c r="DK48" s="152">
        <f t="shared" si="156"/>
        <v>4671.6000000000004</v>
      </c>
      <c r="DL48" s="153">
        <f t="shared" si="157"/>
        <v>17440.64</v>
      </c>
      <c r="DM48" s="153">
        <f t="shared" si="158"/>
        <v>2802.96</v>
      </c>
      <c r="DN48" s="178">
        <f t="shared" si="159"/>
        <v>6228.8</v>
      </c>
      <c r="DO48" s="176">
        <f>A15a!O47</f>
        <v>152329</v>
      </c>
      <c r="DP48" s="174">
        <v>13</v>
      </c>
      <c r="DQ48" s="174">
        <v>49</v>
      </c>
      <c r="DR48" s="174">
        <v>9</v>
      </c>
      <c r="DS48" s="174">
        <v>29</v>
      </c>
      <c r="DT48" s="152">
        <f t="shared" si="160"/>
        <v>19802.77</v>
      </c>
      <c r="DU48" s="153">
        <f t="shared" si="161"/>
        <v>74641.210000000006</v>
      </c>
      <c r="DV48" s="153">
        <f t="shared" si="162"/>
        <v>13709.61</v>
      </c>
      <c r="DW48" s="154">
        <f t="shared" si="163"/>
        <v>44175.41</v>
      </c>
    </row>
    <row r="49" spans="1:127">
      <c r="A49" s="145">
        <v>2005</v>
      </c>
      <c r="B49" s="170">
        <f>A15a!B48</f>
        <v>10880</v>
      </c>
      <c r="C49" s="174">
        <v>35</v>
      </c>
      <c r="D49" s="174">
        <v>31</v>
      </c>
      <c r="E49" s="174">
        <v>12</v>
      </c>
      <c r="F49" s="174">
        <v>23</v>
      </c>
      <c r="G49" s="152">
        <f t="shared" si="164"/>
        <v>3808</v>
      </c>
      <c r="H49" s="153">
        <f t="shared" si="165"/>
        <v>3372.8</v>
      </c>
      <c r="I49" s="153">
        <f t="shared" si="166"/>
        <v>1305.5999999999999</v>
      </c>
      <c r="J49" s="153">
        <f t="shared" si="167"/>
        <v>2502.4</v>
      </c>
      <c r="K49" s="170">
        <f>A15a!C48</f>
        <v>5610.5706150000015</v>
      </c>
      <c r="L49" s="174">
        <v>33</v>
      </c>
      <c r="M49" s="174">
        <v>33</v>
      </c>
      <c r="N49" s="174">
        <v>19</v>
      </c>
      <c r="O49" s="174">
        <v>13</v>
      </c>
      <c r="P49" s="152">
        <f>K49*L49/100</f>
        <v>1851.4883029500006</v>
      </c>
      <c r="Q49" s="153">
        <f t="shared" si="125"/>
        <v>1851.4883029500006</v>
      </c>
      <c r="R49" s="153">
        <f>K49*N49/100</f>
        <v>1066.0084168500002</v>
      </c>
      <c r="S49" s="153">
        <f>K49*O49/100</f>
        <v>729.37417995000021</v>
      </c>
      <c r="T49" s="170">
        <f>A15a!D48</f>
        <v>17601.400000000001</v>
      </c>
      <c r="U49" s="174">
        <v>15</v>
      </c>
      <c r="V49" s="174">
        <v>27</v>
      </c>
      <c r="W49" s="174">
        <v>35</v>
      </c>
      <c r="X49" s="174">
        <v>23</v>
      </c>
      <c r="Y49" s="152">
        <f t="shared" si="126"/>
        <v>2640.21</v>
      </c>
      <c r="Z49" s="153">
        <f t="shared" si="127"/>
        <v>4752.3780000000006</v>
      </c>
      <c r="AA49" s="153">
        <f>T49*W49/100</f>
        <v>6160.49</v>
      </c>
      <c r="AB49" s="178">
        <f>T49*X49/100</f>
        <v>4048.3220000000001</v>
      </c>
      <c r="AC49" s="176">
        <f>A15a!E48</f>
        <v>2972.2844399999999</v>
      </c>
      <c r="AD49" s="174">
        <v>17</v>
      </c>
      <c r="AE49" s="174">
        <v>50</v>
      </c>
      <c r="AF49" s="174">
        <v>8</v>
      </c>
      <c r="AG49" s="174">
        <v>26</v>
      </c>
      <c r="AH49" s="152">
        <f t="shared" si="128"/>
        <v>505.28835480000004</v>
      </c>
      <c r="AI49" s="153">
        <f t="shared" si="129"/>
        <v>1486.1422200000002</v>
      </c>
      <c r="AJ49" s="153">
        <f>AC49*AF49/100</f>
        <v>237.7827552</v>
      </c>
      <c r="AK49" s="153">
        <f t="shared" si="130"/>
        <v>772.79395439999996</v>
      </c>
      <c r="AL49" s="170">
        <f>A15a!F48</f>
        <v>2844</v>
      </c>
      <c r="AM49" s="174">
        <v>22</v>
      </c>
      <c r="AN49" s="174">
        <v>44</v>
      </c>
      <c r="AO49" s="174">
        <v>17</v>
      </c>
      <c r="AP49" s="174">
        <v>18</v>
      </c>
      <c r="AQ49" s="152">
        <f t="shared" si="131"/>
        <v>625.67999999999995</v>
      </c>
      <c r="AR49" s="153">
        <f t="shared" si="132"/>
        <v>1251.3599999999999</v>
      </c>
      <c r="AS49" s="153">
        <f>AL49*AO49/100</f>
        <v>483.48</v>
      </c>
      <c r="AT49" s="178">
        <f>AL49*AP49/100</f>
        <v>511.92</v>
      </c>
      <c r="AU49" s="170">
        <f>A15a!G48</f>
        <v>31399.3</v>
      </c>
      <c r="AV49" s="174">
        <v>33</v>
      </c>
      <c r="AW49" s="174">
        <v>42</v>
      </c>
      <c r="AX49" s="174">
        <f>AX48*POWER(AX48/AX43, 1/5)</f>
        <v>10</v>
      </c>
      <c r="AY49" s="174">
        <v>14</v>
      </c>
      <c r="AZ49" s="152">
        <f t="shared" si="133"/>
        <v>10361.769</v>
      </c>
      <c r="BA49" s="153">
        <f t="shared" si="134"/>
        <v>13187.705999999998</v>
      </c>
      <c r="BB49" s="153">
        <f>AU49*AX49/100</f>
        <v>3139.93</v>
      </c>
      <c r="BC49" s="178">
        <f t="shared" si="135"/>
        <v>4395.902</v>
      </c>
      <c r="BD49" s="170">
        <f>A15a!H48</f>
        <v>45092</v>
      </c>
      <c r="BE49" s="174">
        <v>17</v>
      </c>
      <c r="BF49" s="174">
        <v>52</v>
      </c>
      <c r="BG49" s="174">
        <v>16</v>
      </c>
      <c r="BH49" s="174">
        <v>15</v>
      </c>
      <c r="BI49" s="152">
        <f t="shared" si="136"/>
        <v>7665.64</v>
      </c>
      <c r="BJ49" s="153">
        <f t="shared" si="137"/>
        <v>23447.84</v>
      </c>
      <c r="BK49" s="153">
        <f t="shared" si="138"/>
        <v>7214.72</v>
      </c>
      <c r="BL49" s="178">
        <f t="shared" si="139"/>
        <v>6763.8</v>
      </c>
      <c r="BM49" s="170">
        <f>A15a!I48</f>
        <v>32543</v>
      </c>
      <c r="BN49" s="174">
        <v>49</v>
      </c>
      <c r="BO49" s="174">
        <v>37</v>
      </c>
      <c r="BP49" s="174">
        <v>2</v>
      </c>
      <c r="BQ49" s="174">
        <v>12</v>
      </c>
      <c r="BR49" s="152">
        <f t="shared" si="140"/>
        <v>15946.07</v>
      </c>
      <c r="BS49" s="153">
        <f t="shared" ref="BS49:BT52" si="170">$BM49*BO49/100</f>
        <v>12040.91</v>
      </c>
      <c r="BT49" s="153">
        <f t="shared" si="170"/>
        <v>650.86</v>
      </c>
      <c r="BU49" s="178">
        <f t="shared" si="141"/>
        <v>3905.16</v>
      </c>
      <c r="BV49" s="170">
        <f>A15a!J48</f>
        <v>9005</v>
      </c>
      <c r="BW49" s="174">
        <v>29</v>
      </c>
      <c r="BX49" s="174">
        <v>38</v>
      </c>
      <c r="BY49" s="174">
        <v>5</v>
      </c>
      <c r="BZ49" s="174">
        <v>28</v>
      </c>
      <c r="CA49" s="152">
        <f t="shared" si="142"/>
        <v>2611.4499999999998</v>
      </c>
      <c r="CB49" s="153">
        <f t="shared" si="143"/>
        <v>3421.9</v>
      </c>
      <c r="CC49" s="153">
        <f t="shared" si="168"/>
        <v>450.25</v>
      </c>
      <c r="CD49" s="178">
        <f t="shared" si="144"/>
        <v>2521.4</v>
      </c>
      <c r="CE49" s="170">
        <f>A15a!K48</f>
        <v>2473.931</v>
      </c>
      <c r="CF49" s="174">
        <v>22</v>
      </c>
      <c r="CG49" s="174">
        <v>41</v>
      </c>
      <c r="CH49" s="174">
        <v>4</v>
      </c>
      <c r="CI49" s="174">
        <v>33</v>
      </c>
      <c r="CJ49" s="152">
        <f t="shared" si="145"/>
        <v>544.26481999999999</v>
      </c>
      <c r="CK49" s="153">
        <f t="shared" si="146"/>
        <v>1014.3117100000001</v>
      </c>
      <c r="CL49" s="153">
        <f t="shared" si="147"/>
        <v>98.957239999999999</v>
      </c>
      <c r="CM49" s="178">
        <f t="shared" si="148"/>
        <v>816.39723000000004</v>
      </c>
      <c r="CN49" s="170">
        <f>A15a!L48</f>
        <v>24523.040000000001</v>
      </c>
      <c r="CO49" s="174">
        <v>51</v>
      </c>
      <c r="CP49" s="174">
        <v>20</v>
      </c>
      <c r="CQ49" s="174">
        <v>8</v>
      </c>
      <c r="CR49" s="174">
        <v>20</v>
      </c>
      <c r="CS49" s="152">
        <f t="shared" si="149"/>
        <v>12506.750400000001</v>
      </c>
      <c r="CT49" s="153">
        <f>CN49*CP49/100</f>
        <v>4904.6080000000002</v>
      </c>
      <c r="CU49" s="153">
        <f t="shared" si="150"/>
        <v>1961.8432</v>
      </c>
      <c r="CV49" s="178">
        <f t="shared" si="151"/>
        <v>4904.6080000000002</v>
      </c>
      <c r="CW49" s="170">
        <f>A15a!M48</f>
        <v>4786.9000000000005</v>
      </c>
      <c r="CX49" s="174">
        <v>17</v>
      </c>
      <c r="CY49" s="174">
        <v>48</v>
      </c>
      <c r="CZ49" s="174">
        <v>15</v>
      </c>
      <c r="DA49" s="174">
        <v>21</v>
      </c>
      <c r="DB49" s="152">
        <f t="shared" si="152"/>
        <v>813.77300000000002</v>
      </c>
      <c r="DC49" s="153">
        <f t="shared" si="153"/>
        <v>2297.712</v>
      </c>
      <c r="DD49" s="153">
        <f t="shared" si="154"/>
        <v>718.0350000000002</v>
      </c>
      <c r="DE49" s="178">
        <f t="shared" si="155"/>
        <v>1005.2490000000001</v>
      </c>
      <c r="DF49" s="170">
        <f>A15a!N48</f>
        <v>31278</v>
      </c>
      <c r="DG49" s="174">
        <v>14</v>
      </c>
      <c r="DH49" s="174">
        <v>56</v>
      </c>
      <c r="DI49" s="174">
        <v>9</v>
      </c>
      <c r="DJ49" s="174">
        <v>21</v>
      </c>
      <c r="DK49" s="152">
        <f t="shared" si="156"/>
        <v>4378.92</v>
      </c>
      <c r="DL49" s="153">
        <f t="shared" si="157"/>
        <v>17515.68</v>
      </c>
      <c r="DM49" s="153">
        <f t="shared" si="158"/>
        <v>2815.02</v>
      </c>
      <c r="DN49" s="178">
        <f t="shared" si="159"/>
        <v>6568.38</v>
      </c>
      <c r="DO49" s="176">
        <f>A15a!O48</f>
        <v>154340</v>
      </c>
      <c r="DP49" s="174">
        <v>13</v>
      </c>
      <c r="DQ49" s="174">
        <v>49</v>
      </c>
      <c r="DR49" s="174">
        <v>9</v>
      </c>
      <c r="DS49" s="174">
        <v>29</v>
      </c>
      <c r="DT49" s="152">
        <f t="shared" si="160"/>
        <v>20064.2</v>
      </c>
      <c r="DU49" s="153">
        <f t="shared" si="161"/>
        <v>75626.600000000006</v>
      </c>
      <c r="DV49" s="153">
        <f t="shared" si="162"/>
        <v>13890.6</v>
      </c>
      <c r="DW49" s="154">
        <f t="shared" si="163"/>
        <v>44758.6</v>
      </c>
    </row>
    <row r="50" spans="1:127">
      <c r="A50" s="145">
        <v>2006</v>
      </c>
      <c r="B50" s="170">
        <f>A15a!B49</f>
        <v>11046.2</v>
      </c>
      <c r="C50" s="174">
        <v>33</v>
      </c>
      <c r="D50" s="174">
        <v>31</v>
      </c>
      <c r="E50" s="174">
        <v>12</v>
      </c>
      <c r="F50" s="174">
        <v>24</v>
      </c>
      <c r="G50" s="152">
        <f t="shared" si="164"/>
        <v>3645.2460000000005</v>
      </c>
      <c r="H50" s="153">
        <f t="shared" si="165"/>
        <v>3424.3220000000001</v>
      </c>
      <c r="I50" s="153">
        <f t="shared" si="166"/>
        <v>1325.5440000000003</v>
      </c>
      <c r="J50" s="153">
        <f t="shared" si="167"/>
        <v>2651.0880000000006</v>
      </c>
      <c r="K50" s="170">
        <f>A15a!C49</f>
        <v>5666.786970000001</v>
      </c>
      <c r="L50" s="174">
        <v>33</v>
      </c>
      <c r="M50" s="174">
        <v>33</v>
      </c>
      <c r="N50" s="174">
        <v>20</v>
      </c>
      <c r="O50" s="174">
        <v>15</v>
      </c>
      <c r="P50" s="152">
        <f>K50*L50/100</f>
        <v>1870.0397001000006</v>
      </c>
      <c r="Q50" s="153">
        <f>K50*M50/100</f>
        <v>1870.0397001000006</v>
      </c>
      <c r="R50" s="153">
        <f>K50*N50/100</f>
        <v>1133.3573940000001</v>
      </c>
      <c r="S50" s="153">
        <f>K50*O50/100</f>
        <v>850.0180455000002</v>
      </c>
      <c r="T50" s="170">
        <f>A15a!D49</f>
        <v>17849</v>
      </c>
      <c r="U50" s="174">
        <v>15</v>
      </c>
      <c r="V50" s="174">
        <v>27</v>
      </c>
      <c r="W50" s="174">
        <v>35</v>
      </c>
      <c r="X50" s="174">
        <v>24</v>
      </c>
      <c r="Y50" s="152">
        <f>T50*U50/100</f>
        <v>2677.35</v>
      </c>
      <c r="Z50" s="153">
        <f>T50*V50/100</f>
        <v>4819.2299999999996</v>
      </c>
      <c r="AA50" s="153">
        <f>T50*W50/100</f>
        <v>6247.15</v>
      </c>
      <c r="AB50" s="178">
        <f>T50*X50/100</f>
        <v>4283.76</v>
      </c>
      <c r="AC50" s="176">
        <f>A15a!E49</f>
        <v>2957.9569299999989</v>
      </c>
      <c r="AD50" s="174">
        <v>17</v>
      </c>
      <c r="AE50" s="174">
        <v>49</v>
      </c>
      <c r="AF50" s="174">
        <v>8</v>
      </c>
      <c r="AG50" s="174">
        <v>28</v>
      </c>
      <c r="AH50" s="152">
        <f>AC50*AD50/100</f>
        <v>502.85267809999982</v>
      </c>
      <c r="AI50" s="153">
        <f>AC50*AE50/100</f>
        <v>1449.3988956999995</v>
      </c>
      <c r="AJ50" s="153">
        <f>AC50*AF50/100</f>
        <v>236.63655439999991</v>
      </c>
      <c r="AK50" s="153">
        <f>AC50*AG50/100</f>
        <v>828.22794039999962</v>
      </c>
      <c r="AL50" s="170">
        <f>A15a!F49</f>
        <v>2850</v>
      </c>
      <c r="AM50" s="174">
        <v>20</v>
      </c>
      <c r="AN50" s="174">
        <v>44</v>
      </c>
      <c r="AO50" s="174">
        <v>16</v>
      </c>
      <c r="AP50" s="174">
        <v>19</v>
      </c>
      <c r="AQ50" s="152">
        <f>AL50*AM50/100</f>
        <v>570</v>
      </c>
      <c r="AR50" s="153">
        <f>AL50*AN50/100</f>
        <v>1254</v>
      </c>
      <c r="AS50" s="153">
        <f>AL50*AO50/100</f>
        <v>456</v>
      </c>
      <c r="AT50" s="178">
        <f>AL50*AP50/100</f>
        <v>541.5</v>
      </c>
      <c r="AU50" s="170">
        <f>A15a!G49</f>
        <v>31719.7</v>
      </c>
      <c r="AV50" s="174">
        <v>33</v>
      </c>
      <c r="AW50" s="174">
        <v>41</v>
      </c>
      <c r="AX50" s="174">
        <v>11</v>
      </c>
      <c r="AY50" s="174">
        <v>16</v>
      </c>
      <c r="AZ50" s="152">
        <f>AU50*AV50/100</f>
        <v>10467.501</v>
      </c>
      <c r="BA50" s="153">
        <f>AU50*AW50/100</f>
        <v>13005.076999999999</v>
      </c>
      <c r="BB50" s="153">
        <f>AU50*AX50/100</f>
        <v>3489.1669999999999</v>
      </c>
      <c r="BC50" s="178">
        <f>AU50*AY50/100</f>
        <v>5075.152</v>
      </c>
      <c r="BD50" s="170">
        <f>A15a!H49</f>
        <v>44946</v>
      </c>
      <c r="BE50" s="174">
        <v>17</v>
      </c>
      <c r="BF50" s="174">
        <v>52</v>
      </c>
      <c r="BG50" s="174">
        <v>16</v>
      </c>
      <c r="BH50" s="174">
        <v>15</v>
      </c>
      <c r="BI50" s="152">
        <f>BD50*BE50/100</f>
        <v>7640.82</v>
      </c>
      <c r="BJ50" s="153">
        <f>BD50*BF50/100</f>
        <v>23371.919999999998</v>
      </c>
      <c r="BK50" s="153">
        <f>BD50*BG50/100</f>
        <v>7191.36</v>
      </c>
      <c r="BL50" s="178">
        <f>BD50*BH50/100</f>
        <v>6741.9</v>
      </c>
      <c r="BM50" s="170">
        <f>A15a!I49</f>
        <v>32676.100000000009</v>
      </c>
      <c r="BN50" s="174">
        <v>48</v>
      </c>
      <c r="BO50" s="174">
        <v>38</v>
      </c>
      <c r="BP50" s="618">
        <v>2</v>
      </c>
      <c r="BQ50" s="174">
        <v>12</v>
      </c>
      <c r="BR50" s="152">
        <f>BM50*BN50/100</f>
        <v>15684.528000000006</v>
      </c>
      <c r="BS50" s="153">
        <f t="shared" si="170"/>
        <v>12416.918000000003</v>
      </c>
      <c r="BT50" s="153">
        <f t="shared" si="170"/>
        <v>653.52200000000016</v>
      </c>
      <c r="BU50" s="178">
        <f>BM50*BQ50/100</f>
        <v>3921.1320000000014</v>
      </c>
      <c r="BV50" s="170">
        <f>A15a!J49</f>
        <v>9007</v>
      </c>
      <c r="BW50" s="174">
        <v>27</v>
      </c>
      <c r="BX50" s="174">
        <v>39</v>
      </c>
      <c r="BY50" s="174">
        <v>5</v>
      </c>
      <c r="BZ50" s="174">
        <v>29</v>
      </c>
      <c r="CA50" s="152">
        <f>BV50*BW50/100</f>
        <v>2431.89</v>
      </c>
      <c r="CB50" s="153">
        <f>BV50*BX50/100</f>
        <v>3512.73</v>
      </c>
      <c r="CC50" s="153">
        <f t="shared" si="168"/>
        <v>450.35</v>
      </c>
      <c r="CD50" s="178">
        <f>BV50*BZ50/100</f>
        <v>2612.0300000000002</v>
      </c>
      <c r="CE50" s="170">
        <f>A15a!K49</f>
        <v>2490.1</v>
      </c>
      <c r="CF50" s="174">
        <v>21</v>
      </c>
      <c r="CG50" s="174">
        <v>43</v>
      </c>
      <c r="CH50" s="174">
        <v>5</v>
      </c>
      <c r="CI50" s="174">
        <v>31</v>
      </c>
      <c r="CJ50" s="152">
        <f>CE50*CF50/100</f>
        <v>522.92099999999994</v>
      </c>
      <c r="CK50" s="153">
        <f>CE50*CG50/100</f>
        <v>1070.7429999999999</v>
      </c>
      <c r="CL50" s="153">
        <f>CE50*CH50/100</f>
        <v>124.505</v>
      </c>
      <c r="CM50" s="178">
        <f>CE50*CI50/100</f>
        <v>771.93099999999993</v>
      </c>
      <c r="CN50" s="170">
        <f>A15a!L49</f>
        <v>25117.78</v>
      </c>
      <c r="CO50" s="174">
        <v>50</v>
      </c>
      <c r="CP50" s="174">
        <v>21</v>
      </c>
      <c r="CQ50" s="174">
        <v>9</v>
      </c>
      <c r="CR50" s="174">
        <v>20</v>
      </c>
      <c r="CS50" s="152">
        <f>CN50*CO50/100</f>
        <v>12558.89</v>
      </c>
      <c r="CT50" s="153">
        <f>CN50*CP50/100</f>
        <v>5274.7338</v>
      </c>
      <c r="CU50" s="153">
        <f>CN50*CQ50/100</f>
        <v>2260.6001999999999</v>
      </c>
      <c r="CV50" s="178">
        <f>CN50*CR50/100</f>
        <v>5023.5559999999996</v>
      </c>
      <c r="CW50" s="170">
        <f>A15a!M49</f>
        <v>4813.2000000000007</v>
      </c>
      <c r="CX50" s="174">
        <v>16</v>
      </c>
      <c r="CY50" s="174">
        <v>47</v>
      </c>
      <c r="CZ50" s="174">
        <v>15</v>
      </c>
      <c r="DA50" s="174">
        <v>22</v>
      </c>
      <c r="DB50" s="152">
        <f>CW50*CX50/100</f>
        <v>770.11200000000008</v>
      </c>
      <c r="DC50" s="153">
        <f>CW50*CY50/100</f>
        <v>2262.2040000000002</v>
      </c>
      <c r="DD50" s="153">
        <f>CW50*CZ50/100</f>
        <v>721.98000000000013</v>
      </c>
      <c r="DE50" s="178">
        <f>CW50*DA50/100</f>
        <v>1058.9040000000002</v>
      </c>
      <c r="DF50" s="170">
        <f>A15a!N49</f>
        <v>31432</v>
      </c>
      <c r="DG50" s="174">
        <v>14</v>
      </c>
      <c r="DH50" s="174">
        <v>56</v>
      </c>
      <c r="DI50" s="174">
        <v>9</v>
      </c>
      <c r="DJ50" s="174">
        <v>21</v>
      </c>
      <c r="DK50" s="152">
        <f>DF50*DG50/100</f>
        <v>4400.4799999999996</v>
      </c>
      <c r="DL50" s="153">
        <f>DF50*DH50/100</f>
        <v>17601.919999999998</v>
      </c>
      <c r="DM50" s="153">
        <f>DF50*DI50/100</f>
        <v>2828.88</v>
      </c>
      <c r="DN50" s="178">
        <f>DF50*DJ50/100</f>
        <v>6600.72</v>
      </c>
      <c r="DO50" s="176">
        <f>A15a!O49</f>
        <v>156259</v>
      </c>
      <c r="DP50" s="174">
        <v>13</v>
      </c>
      <c r="DQ50" s="174">
        <v>48</v>
      </c>
      <c r="DR50" s="174">
        <v>5</v>
      </c>
      <c r="DS50" s="174">
        <v>34</v>
      </c>
      <c r="DT50" s="152">
        <f t="shared" si="160"/>
        <v>20313.669999999998</v>
      </c>
      <c r="DU50" s="153">
        <f t="shared" si="161"/>
        <v>75004.320000000007</v>
      </c>
      <c r="DV50" s="153">
        <f t="shared" si="162"/>
        <v>7812.95</v>
      </c>
      <c r="DW50" s="154">
        <f t="shared" si="163"/>
        <v>53128.06</v>
      </c>
    </row>
    <row r="51" spans="1:127">
      <c r="A51" s="145">
        <v>2007</v>
      </c>
      <c r="B51" s="170">
        <f>A15a!B50</f>
        <v>11217.870999999999</v>
      </c>
      <c r="C51" s="174">
        <v>32</v>
      </c>
      <c r="D51" s="174">
        <v>31</v>
      </c>
      <c r="E51" s="174">
        <v>13</v>
      </c>
      <c r="F51" s="174">
        <v>24</v>
      </c>
      <c r="G51" s="152">
        <f t="shared" si="164"/>
        <v>3589.7187199999998</v>
      </c>
      <c r="H51" s="153">
        <f>B51*D51/100</f>
        <v>3477.5400099999997</v>
      </c>
      <c r="I51" s="153">
        <f>B51*E51/100</f>
        <v>1458.3232299999997</v>
      </c>
      <c r="J51" s="153">
        <f>B51*F51/100</f>
        <v>2692.2890399999997</v>
      </c>
      <c r="K51" s="170">
        <f>A15a!C50</f>
        <v>5722.9015349999991</v>
      </c>
      <c r="L51" s="174">
        <v>32</v>
      </c>
      <c r="M51" s="174">
        <v>34</v>
      </c>
      <c r="N51" s="174">
        <v>20</v>
      </c>
      <c r="O51" s="174">
        <v>15</v>
      </c>
      <c r="P51" s="152">
        <f>K51*L51/100</f>
        <v>1831.3284911999997</v>
      </c>
      <c r="Q51" s="153">
        <f>K51*M51/100</f>
        <v>1945.7865218999996</v>
      </c>
      <c r="R51" s="153">
        <f>K51*N51/100</f>
        <v>1144.5803069999997</v>
      </c>
      <c r="S51" s="153">
        <f>K51*O51/100</f>
        <v>858.4352302499999</v>
      </c>
      <c r="T51" s="170">
        <f>A15a!D50</f>
        <v>18079.2</v>
      </c>
      <c r="U51" s="174">
        <v>13</v>
      </c>
      <c r="V51" s="174">
        <v>31</v>
      </c>
      <c r="W51" s="174">
        <v>36</v>
      </c>
      <c r="X51" s="174">
        <v>25</v>
      </c>
      <c r="Y51" s="152">
        <f>T51*U51/100</f>
        <v>2350.2960000000003</v>
      </c>
      <c r="Z51" s="153">
        <f>T51*V51/100</f>
        <v>5604.5520000000006</v>
      </c>
      <c r="AA51" s="153">
        <f>T51*W51/100</f>
        <v>6508.5120000000006</v>
      </c>
      <c r="AB51" s="178">
        <f>T51*X51/100</f>
        <v>4519.8</v>
      </c>
      <c r="AC51" s="176">
        <f>A15a!E50</f>
        <v>2960.2484075000011</v>
      </c>
      <c r="AD51" s="174">
        <v>23</v>
      </c>
      <c r="AE51" s="174">
        <v>45</v>
      </c>
      <c r="AF51" s="174">
        <v>7</v>
      </c>
      <c r="AG51" s="174">
        <v>26</v>
      </c>
      <c r="AH51" s="152">
        <f>AC51*AD51/100</f>
        <v>680.85713372500027</v>
      </c>
      <c r="AI51" s="153">
        <f>AC51*AE51/100</f>
        <v>1332.1117833750004</v>
      </c>
      <c r="AJ51" s="153">
        <f>AC51*AF51/100</f>
        <v>207.21738852500005</v>
      </c>
      <c r="AK51" s="153">
        <f>AC51*AG51/100</f>
        <v>769.66458595000029</v>
      </c>
      <c r="AL51" s="170">
        <f>A15a!F50</f>
        <v>2859</v>
      </c>
      <c r="AM51" s="174">
        <v>20</v>
      </c>
      <c r="AN51" s="174">
        <v>44</v>
      </c>
      <c r="AO51" s="174">
        <v>15</v>
      </c>
      <c r="AP51" s="174">
        <v>21</v>
      </c>
      <c r="AQ51" s="152">
        <f>AL51*AM51/100</f>
        <v>571.79999999999995</v>
      </c>
      <c r="AR51" s="153">
        <f>AL51*AN51/100</f>
        <v>1257.96</v>
      </c>
      <c r="AS51" s="153">
        <f>AL51*AO51/100</f>
        <v>428.85</v>
      </c>
      <c r="AT51" s="178">
        <f>AL51*AP51/100</f>
        <v>600.39</v>
      </c>
      <c r="AU51" s="170">
        <f>A15a!G50</f>
        <v>32002.3</v>
      </c>
      <c r="AV51" s="174">
        <v>31</v>
      </c>
      <c r="AW51" s="174">
        <v>42</v>
      </c>
      <c r="AX51" s="174">
        <v>11</v>
      </c>
      <c r="AY51" s="174">
        <v>16</v>
      </c>
      <c r="AZ51" s="152">
        <f>AU51*AV51/100</f>
        <v>9920.7129999999997</v>
      </c>
      <c r="BA51" s="153">
        <f>AU51*AW51/100</f>
        <v>13440.965999999999</v>
      </c>
      <c r="BB51" s="153">
        <f>AU51*AX51/100</f>
        <v>3520.2529999999997</v>
      </c>
      <c r="BC51" s="178">
        <f>AU51*AY51/100</f>
        <v>5120.3679999999995</v>
      </c>
      <c r="BD51" s="170">
        <f>A15a!H50</f>
        <v>44683</v>
      </c>
      <c r="BE51" s="174">
        <v>16</v>
      </c>
      <c r="BF51" s="174">
        <v>53</v>
      </c>
      <c r="BG51" s="174">
        <v>15</v>
      </c>
      <c r="BH51" s="174">
        <v>16</v>
      </c>
      <c r="BI51" s="152">
        <f>BD51*BE51/100</f>
        <v>7149.28</v>
      </c>
      <c r="BJ51" s="153">
        <f>BD51*BF51/100</f>
        <v>23681.99</v>
      </c>
      <c r="BK51" s="153">
        <f>BD51*BG51/100</f>
        <v>6702.45</v>
      </c>
      <c r="BL51" s="178">
        <f>BD51*BH51/100</f>
        <v>7149.28</v>
      </c>
      <c r="BM51" s="170">
        <f>A15a!I50</f>
        <v>32895.980000000003</v>
      </c>
      <c r="BN51" s="174">
        <v>47</v>
      </c>
      <c r="BO51" s="174">
        <v>38</v>
      </c>
      <c r="BP51" s="174">
        <v>1</v>
      </c>
      <c r="BQ51" s="174">
        <v>14</v>
      </c>
      <c r="BR51" s="152">
        <f>BM51*BN51/100</f>
        <v>15461.1106</v>
      </c>
      <c r="BS51" s="153">
        <f t="shared" si="170"/>
        <v>12500.472400000002</v>
      </c>
      <c r="BT51" s="153">
        <f t="shared" si="170"/>
        <v>328.95980000000003</v>
      </c>
      <c r="BU51" s="178">
        <f>BM51*BQ51/100</f>
        <v>4605.4372000000003</v>
      </c>
      <c r="BV51" s="170">
        <f>A15a!J50</f>
        <v>9006</v>
      </c>
      <c r="BW51" s="174">
        <v>27</v>
      </c>
      <c r="BX51" s="174">
        <v>39</v>
      </c>
      <c r="BY51" s="174">
        <v>5</v>
      </c>
      <c r="BZ51" s="174">
        <v>29</v>
      </c>
      <c r="CA51" s="152">
        <f>BV51*BW51/100</f>
        <v>2431.62</v>
      </c>
      <c r="CB51" s="153">
        <f>BV51*BX51/100</f>
        <v>3512.34</v>
      </c>
      <c r="CC51" s="153">
        <f t="shared" si="168"/>
        <v>450.3</v>
      </c>
      <c r="CD51" s="178">
        <f>BV51*BZ51/100</f>
        <v>2611.7399999999998</v>
      </c>
      <c r="CE51" s="170">
        <f>A15a!K50</f>
        <v>2518.5</v>
      </c>
      <c r="CF51" s="174">
        <v>20.784281213729059</v>
      </c>
      <c r="CG51" s="174">
        <v>41</v>
      </c>
      <c r="CH51" s="174">
        <v>6</v>
      </c>
      <c r="CI51" s="174">
        <v>32</v>
      </c>
      <c r="CJ51" s="152">
        <f>CE51*CF51/100</f>
        <v>523.45212236776638</v>
      </c>
      <c r="CK51" s="153">
        <f>CE51*CG51/100</f>
        <v>1032.585</v>
      </c>
      <c r="CL51" s="153">
        <f>CE51*CH51/100</f>
        <v>151.11000000000001</v>
      </c>
      <c r="CM51" s="178">
        <f>CE51*CI51/100</f>
        <v>805.92</v>
      </c>
      <c r="CN51" s="170">
        <f>A15a!L50</f>
        <v>25717.06</v>
      </c>
      <c r="CO51" s="174">
        <v>49</v>
      </c>
      <c r="CP51" s="174">
        <v>22</v>
      </c>
      <c r="CQ51" s="174">
        <v>9</v>
      </c>
      <c r="CR51" s="174">
        <v>20</v>
      </c>
      <c r="CS51" s="152">
        <f>CN51*CO51/100</f>
        <v>12601.359400000001</v>
      </c>
      <c r="CT51" s="153">
        <f>CN51*CP51/100</f>
        <v>5657.753200000001</v>
      </c>
      <c r="CU51" s="153">
        <f>CN51*CQ51/100</f>
        <v>2314.5354000000002</v>
      </c>
      <c r="CV51" s="178">
        <f>CN51*CR51/100</f>
        <v>5143.4120000000003</v>
      </c>
      <c r="CW51" s="170">
        <f>A15a!M50</f>
        <v>4827.6000000000004</v>
      </c>
      <c r="CX51" s="174">
        <v>16</v>
      </c>
      <c r="CY51" s="174">
        <v>47</v>
      </c>
      <c r="CZ51" s="174">
        <v>15</v>
      </c>
      <c r="DA51" s="174">
        <v>23</v>
      </c>
      <c r="DB51" s="152">
        <f>CW51*CX51/100</f>
        <v>772.41600000000005</v>
      </c>
      <c r="DC51" s="153">
        <f>CW51*CY51/100</f>
        <v>2268.9720000000002</v>
      </c>
      <c r="DD51" s="153">
        <f>CW51*CZ51/100</f>
        <v>724.14</v>
      </c>
      <c r="DE51" s="178">
        <f>CW51*DA51/100</f>
        <v>1110.348</v>
      </c>
      <c r="DF51" s="170">
        <f>A15a!N50</f>
        <v>31567</v>
      </c>
      <c r="DG51" s="174">
        <v>14</v>
      </c>
      <c r="DH51" s="174">
        <v>54</v>
      </c>
      <c r="DI51" s="174">
        <v>9</v>
      </c>
      <c r="DJ51" s="174">
        <v>23</v>
      </c>
      <c r="DK51" s="152">
        <f>DF51*DG51/100</f>
        <v>4419.38</v>
      </c>
      <c r="DL51" s="153">
        <f>DF51*DH51/100</f>
        <v>17046.18</v>
      </c>
      <c r="DM51" s="153">
        <f>DF51*DI51/100</f>
        <v>2841.03</v>
      </c>
      <c r="DN51" s="178">
        <f>DF51*DJ51/100</f>
        <v>7260.41</v>
      </c>
      <c r="DO51" s="176">
        <f>A15a!O50</f>
        <v>158230</v>
      </c>
      <c r="DP51" s="174">
        <v>12</v>
      </c>
      <c r="DQ51" s="174">
        <v>48</v>
      </c>
      <c r="DR51" s="174">
        <v>9</v>
      </c>
      <c r="DS51" s="174">
        <v>31</v>
      </c>
      <c r="DT51" s="152">
        <f t="shared" si="160"/>
        <v>18987.599999999999</v>
      </c>
      <c r="DU51" s="153">
        <f t="shared" si="161"/>
        <v>75950.399999999994</v>
      </c>
      <c r="DV51" s="153">
        <f t="shared" si="162"/>
        <v>14240.7</v>
      </c>
      <c r="DW51" s="154">
        <f t="shared" si="163"/>
        <v>49051.3</v>
      </c>
    </row>
    <row r="52" spans="1:127">
      <c r="A52" s="145">
        <v>2008</v>
      </c>
      <c r="B52" s="170">
        <f>A15a!B51</f>
        <v>11403.892</v>
      </c>
      <c r="C52" s="174">
        <v>30.064019067150738</v>
      </c>
      <c r="D52" s="174">
        <v>30.249702075769751</v>
      </c>
      <c r="E52" s="174">
        <v>13.819989099206461</v>
      </c>
      <c r="F52" s="174">
        <v>25.866289757873052</v>
      </c>
      <c r="G52" s="152">
        <f t="shared" si="164"/>
        <v>3428.4682652772776</v>
      </c>
      <c r="H52" s="153">
        <f>B52*D52/100</f>
        <v>3449.6433550425404</v>
      </c>
      <c r="I52" s="153">
        <f>B52*E52/100</f>
        <v>1576.0166312852775</v>
      </c>
      <c r="J52" s="153">
        <f>B52*F52/100</f>
        <v>2949.7637483949038</v>
      </c>
      <c r="K52" s="170">
        <f>A15a!C51</f>
        <v>5775.5288200000005</v>
      </c>
      <c r="L52" s="174">
        <v>30.42381738126198</v>
      </c>
      <c r="M52" s="174">
        <v>34.985501763474524</v>
      </c>
      <c r="N52" s="174">
        <v>18.204717489130868</v>
      </c>
      <c r="O52" s="174">
        <v>16.385963366132632</v>
      </c>
      <c r="P52" s="152">
        <f>K52*L52/100</f>
        <v>1757.1363409989551</v>
      </c>
      <c r="Q52" s="153">
        <f>K52*M52/100</f>
        <v>2020.5977371710794</v>
      </c>
      <c r="R52" s="153">
        <f>K52*N52/100</f>
        <v>1051.4187051843337</v>
      </c>
      <c r="S52" s="153">
        <f>K52*O52/100</f>
        <v>946.37603664563244</v>
      </c>
      <c r="T52" s="170">
        <f>A15a!D51</f>
        <v>18306</v>
      </c>
      <c r="U52" s="174">
        <v>12.931213689427672</v>
      </c>
      <c r="V52" s="174">
        <v>26.240987319336099</v>
      </c>
      <c r="W52" s="174">
        <v>35.667786299631281</v>
      </c>
      <c r="X52" s="174">
        <v>25.160012691604937</v>
      </c>
      <c r="Y52" s="152">
        <f>T52*U52/100</f>
        <v>2367.1879779866299</v>
      </c>
      <c r="Z52" s="153">
        <f>T52*V52/100</f>
        <v>4803.6751386776668</v>
      </c>
      <c r="AA52" s="153">
        <f>T52*W52/100</f>
        <v>6529.3449600105023</v>
      </c>
      <c r="AB52" s="178">
        <f>T52*X52/100</f>
        <v>4605.7919233251996</v>
      </c>
      <c r="AC52" s="176">
        <f>A15a!E51</f>
        <v>2958.3440949999999</v>
      </c>
      <c r="AD52" s="174">
        <v>23.429893913826881</v>
      </c>
      <c r="AE52" s="174">
        <v>43.910440212165312</v>
      </c>
      <c r="AF52" s="174">
        <v>6.9947903590391007</v>
      </c>
      <c r="AG52" s="174">
        <v>25.689303150026177</v>
      </c>
      <c r="AH52" s="152">
        <f>AC52*AD52/100</f>
        <v>693.13688306446193</v>
      </c>
      <c r="AI52" s="153">
        <f>AC52*AE52/100</f>
        <v>1299.0219151050981</v>
      </c>
      <c r="AJ52" s="153">
        <f>AC52*AF52/100</f>
        <v>206.92996754426255</v>
      </c>
      <c r="AK52" s="153">
        <f>AC52*AG52/100</f>
        <v>759.97798278544838</v>
      </c>
      <c r="AL52" s="170">
        <f>A15a!F51</f>
        <v>2879</v>
      </c>
      <c r="AM52" s="174">
        <v>18.926768034985109</v>
      </c>
      <c r="AN52" s="174">
        <v>43.976310246360271</v>
      </c>
      <c r="AO52" s="174">
        <v>15.557317278120896</v>
      </c>
      <c r="AP52" s="174">
        <v>21.539604440533719</v>
      </c>
      <c r="AQ52" s="152">
        <f>AL52*AM52/100</f>
        <v>544.90165172722129</v>
      </c>
      <c r="AR52" s="153">
        <f>AL52*AN52/100</f>
        <v>1266.0779719927123</v>
      </c>
      <c r="AS52" s="153">
        <f>AL52*AO52/100</f>
        <v>447.89516443710062</v>
      </c>
      <c r="AT52" s="178">
        <f>AL52*AP52/100</f>
        <v>620.12521184296577</v>
      </c>
      <c r="AU52" s="170">
        <f>A15a!G51</f>
        <v>32197.1</v>
      </c>
      <c r="AV52" s="174">
        <v>30.042497650003568</v>
      </c>
      <c r="AW52" s="174">
        <v>42.422362936594155</v>
      </c>
      <c r="AX52" s="174">
        <v>11.074111056830528</v>
      </c>
      <c r="AY52" s="174">
        <v>16.368834392427459</v>
      </c>
      <c r="AZ52" s="152">
        <f>AU52*AV52/100</f>
        <v>9672.8130108692985</v>
      </c>
      <c r="BA52" s="153">
        <f>AU52*AW52/100</f>
        <v>13658.770617058157</v>
      </c>
      <c r="BB52" s="153">
        <f>AU52*AX52/100</f>
        <v>3565.5426110787816</v>
      </c>
      <c r="BC52" s="178">
        <f>AU52*AY52/100</f>
        <v>5270.2899781642609</v>
      </c>
      <c r="BD52" s="170">
        <f>A15a!H51</f>
        <v>44677</v>
      </c>
      <c r="BE52" s="174">
        <v>14.668833661450467</v>
      </c>
      <c r="BF52" s="174">
        <v>52.636400573774722</v>
      </c>
      <c r="BG52" s="174">
        <v>16.2486895892213</v>
      </c>
      <c r="BH52" s="174">
        <v>16.446076175553515</v>
      </c>
      <c r="BI52" s="152">
        <f>BD52*BE52/100</f>
        <v>6553.5948149262249</v>
      </c>
      <c r="BJ52" s="153">
        <f>BD52*BF52/100</f>
        <v>23516.364684345332</v>
      </c>
      <c r="BK52" s="153">
        <f>BD52*BG52/100</f>
        <v>7259.4270477764003</v>
      </c>
      <c r="BL52" s="178">
        <f>BD52*BH52/100</f>
        <v>7347.6134529520432</v>
      </c>
      <c r="BM52" s="170">
        <f>A15a!I51</f>
        <v>33112.26</v>
      </c>
      <c r="BN52" s="174">
        <v>46.041932253024768</v>
      </c>
      <c r="BO52" s="174">
        <v>38.478992136690842</v>
      </c>
      <c r="BP52" s="174">
        <v>1.122064486793837</v>
      </c>
      <c r="BQ52" s="174">
        <v>13.791444306986159</v>
      </c>
      <c r="BR52" s="152">
        <f>BM52*BN52/100</f>
        <v>15245.52431664542</v>
      </c>
      <c r="BS52" s="153">
        <f t="shared" si="170"/>
        <v>12741.263921680627</v>
      </c>
      <c r="BT52" s="153">
        <f t="shared" si="170"/>
        <v>371.54091023484102</v>
      </c>
      <c r="BU52" s="178">
        <f>BM52*BQ52/100</f>
        <v>4566.6588966844556</v>
      </c>
      <c r="BV52" s="170">
        <f>A15a!J51</f>
        <v>8996</v>
      </c>
      <c r="BW52" s="174">
        <v>26.708050790043547</v>
      </c>
      <c r="BX52" s="174">
        <v>37.767695577618845</v>
      </c>
      <c r="BY52" s="174">
        <v>5.753885998453022</v>
      </c>
      <c r="BZ52" s="174">
        <v>29.770367633884604</v>
      </c>
      <c r="CA52" s="152">
        <f>BV52*BW52/100</f>
        <v>2402.6562490723172</v>
      </c>
      <c r="CB52" s="153">
        <f>BV52*BX52/100</f>
        <v>3397.5818941625912</v>
      </c>
      <c r="CC52" s="153">
        <f t="shared" si="168"/>
        <v>517.6195844208338</v>
      </c>
      <c r="CD52" s="178">
        <f>BV52*BZ52/100</f>
        <v>2678.1422723442588</v>
      </c>
      <c r="CE52" s="170">
        <f>A15a!K51</f>
        <v>2553.6999999999998</v>
      </c>
      <c r="CF52" s="174">
        <v>18.849685838569354</v>
      </c>
      <c r="CG52" s="174">
        <v>41.509585951345258</v>
      </c>
      <c r="CH52" s="174">
        <v>5.5824069598840005</v>
      </c>
      <c r="CI52" s="174">
        <v>33.607217657483481</v>
      </c>
      <c r="CJ52" s="152">
        <f>CE52*CF52/100</f>
        <v>481.36442725954555</v>
      </c>
      <c r="CK52" s="153">
        <f>CE52*CG52/100</f>
        <v>1060.0302964395037</v>
      </c>
      <c r="CL52" s="153">
        <f>CE52*CH52/100</f>
        <v>142.55792653455771</v>
      </c>
      <c r="CM52" s="178">
        <f>CE52*CI52/100</f>
        <v>858.2275173191556</v>
      </c>
      <c r="CN52" s="170">
        <f>A15a!L51</f>
        <v>26203.31</v>
      </c>
      <c r="CO52" s="174">
        <v>48.772749060422981</v>
      </c>
      <c r="CP52" s="174">
        <v>21.919011665715136</v>
      </c>
      <c r="CQ52" s="174">
        <v>9.1976653304471814</v>
      </c>
      <c r="CR52" s="174">
        <v>20.046116364058243</v>
      </c>
      <c r="CS52" s="152">
        <f>CN52*CO52/100</f>
        <v>12780.074631824722</v>
      </c>
      <c r="CT52" s="153">
        <f>CN52*CP52/100</f>
        <v>5743.5065757035009</v>
      </c>
      <c r="CU52" s="153">
        <f>CN52*CQ52/100</f>
        <v>2410.0927592995995</v>
      </c>
      <c r="CV52" s="178">
        <f>CN52*CR52/100</f>
        <v>5252.7460138349106</v>
      </c>
      <c r="CW52" s="170">
        <f>A15a!M51</f>
        <v>4840.3999999999996</v>
      </c>
      <c r="CX52" s="174">
        <v>14.959821263389841</v>
      </c>
      <c r="CY52" s="174">
        <v>46.544544297201298</v>
      </c>
      <c r="CZ52" s="174">
        <v>15.13509459069061</v>
      </c>
      <c r="DA52" s="174">
        <v>23.36053984871824</v>
      </c>
      <c r="DB52" s="152">
        <f>CW52*CX52/100</f>
        <v>724.11518843312183</v>
      </c>
      <c r="DC52" s="153">
        <f>CW52*CY52/100</f>
        <v>2252.9421221617317</v>
      </c>
      <c r="DD52" s="153">
        <f>CW52*CZ52/100</f>
        <v>732.5991185677882</v>
      </c>
      <c r="DE52" s="178">
        <f>CW52*DA52/100</f>
        <v>1130.7435708373575</v>
      </c>
      <c r="DF52" s="170">
        <f>A15a!N51</f>
        <v>32295</v>
      </c>
      <c r="DG52" s="174">
        <v>12.765582196903768</v>
      </c>
      <c r="DH52" s="174">
        <v>54.391260372745258</v>
      </c>
      <c r="DI52" s="174">
        <v>8.9790539266222122</v>
      </c>
      <c r="DJ52" s="174">
        <v>23.563419307095739</v>
      </c>
      <c r="DK52" s="152">
        <f>DF52*DG52/100</f>
        <v>4122.644770490072</v>
      </c>
      <c r="DL52" s="153">
        <f>DF52*DH52/100</f>
        <v>17565.657537378083</v>
      </c>
      <c r="DM52" s="153">
        <f>DF52*DI52/100</f>
        <v>2899.7854656026439</v>
      </c>
      <c r="DN52" s="178">
        <f>DF52*DJ52/100</f>
        <v>7609.8062652265689</v>
      </c>
      <c r="DO52" s="176">
        <f>A15a!O51</f>
        <v>159142</v>
      </c>
      <c r="DP52" s="174">
        <v>11.304346089410899</v>
      </c>
      <c r="DQ52" s="174">
        <v>47.590493695324213</v>
      </c>
      <c r="DR52" s="174">
        <v>9.5950314130478684</v>
      </c>
      <c r="DS52" s="174">
        <v>31.510128802217022</v>
      </c>
      <c r="DT52" s="152">
        <f t="shared" si="160"/>
        <v>17989.962453610293</v>
      </c>
      <c r="DU52" s="153">
        <f t="shared" si="161"/>
        <v>75736.463476612858</v>
      </c>
      <c r="DV52" s="153">
        <f t="shared" si="162"/>
        <v>15269.72489135264</v>
      </c>
      <c r="DW52" s="154">
        <f t="shared" si="163"/>
        <v>50145.849178424214</v>
      </c>
    </row>
    <row r="53" spans="1:127">
      <c r="A53" s="145">
        <v>2009</v>
      </c>
      <c r="B53" s="170">
        <f>A15a!B52</f>
        <v>11597.862999999999</v>
      </c>
      <c r="C53" s="175">
        <f>C52*POWER(C$52/C$47, 1/5)</f>
        <v>28.687963952387797</v>
      </c>
      <c r="D53" s="175">
        <f t="shared" ref="D53:F53" si="171">D52*POWER(D$52/D$47, 1/5)</f>
        <v>30.101835860411228</v>
      </c>
      <c r="E53" s="175">
        <f t="shared" si="171"/>
        <v>14.465408533473116</v>
      </c>
      <c r="F53" s="175">
        <f t="shared" si="171"/>
        <v>27.231713344858058</v>
      </c>
      <c r="G53" s="152">
        <f t="shared" ref="G53" si="172">B53*C53/100</f>
        <v>3327.1907566873215</v>
      </c>
      <c r="H53" s="153">
        <f>B53*D53/100</f>
        <v>3491.1696835753655</v>
      </c>
      <c r="I53" s="153">
        <f>B53*E53/100</f>
        <v>1677.6782641025211</v>
      </c>
      <c r="J53" s="153">
        <f>B53*F53/100</f>
        <v>3158.2968062893551</v>
      </c>
      <c r="K53" s="170">
        <f>A15a!C52</f>
        <v>5817.7334575000004</v>
      </c>
      <c r="L53" s="175">
        <f>L52*POWER(L$52/L$47, 1/5)</f>
        <v>29.100451509178185</v>
      </c>
      <c r="M53" s="175">
        <f t="shared" ref="M53" si="173">M52*POWER(M$52/M$47, 1/5)</f>
        <v>35.615228307800521</v>
      </c>
      <c r="N53" s="175">
        <f t="shared" ref="N53" si="174">N52*POWER(N$52/N$47, 1/5)</f>
        <v>18.455718108001971</v>
      </c>
      <c r="O53" s="175">
        <f t="shared" ref="O53" si="175">O52*POWER(O$52/O$47, 1/5)</f>
        <v>17.162387562945124</v>
      </c>
      <c r="P53" s="152">
        <f>K53*L53/100</f>
        <v>1692.986703733023</v>
      </c>
      <c r="Q53" s="153">
        <f>K53*M53/100</f>
        <v>2071.9990532279221</v>
      </c>
      <c r="R53" s="153">
        <f>K53*N53/100</f>
        <v>1073.7044871911169</v>
      </c>
      <c r="S53" s="153">
        <f>K53*O53/100</f>
        <v>998.46196335527736</v>
      </c>
      <c r="T53" s="170">
        <f>A15a!D52</f>
        <v>18543.8</v>
      </c>
      <c r="U53" s="175">
        <f>U52*POWER(U$52/U$47, 1/5)</f>
        <v>12.242704353990513</v>
      </c>
      <c r="V53" s="175">
        <f t="shared" ref="V53" si="176">V52*POWER(V$52/V$47, 1/5)</f>
        <v>25.90267397891478</v>
      </c>
      <c r="W53" s="175">
        <f t="shared" ref="W53" si="177">W52*POWER(W$52/W$47, 1/5)</f>
        <v>36.011035002461966</v>
      </c>
      <c r="X53" s="175">
        <f t="shared" ref="X53" si="178">X52*POWER(X$52/X$47, 1/5)</f>
        <v>25.844521205181579</v>
      </c>
      <c r="Y53" s="152">
        <f>T53*U53/100</f>
        <v>2270.2626099952927</v>
      </c>
      <c r="Z53" s="153">
        <f>T53*V53/100</f>
        <v>4803.340057301999</v>
      </c>
      <c r="AA53" s="153">
        <f>T53*W53/100</f>
        <v>6677.8143087865428</v>
      </c>
      <c r="AB53" s="178">
        <f>T53*X53/100</f>
        <v>4792.5563232464619</v>
      </c>
      <c r="AC53" s="176">
        <f>A15a!E52</f>
        <v>2934.32069</v>
      </c>
      <c r="AD53" s="175">
        <f>AD52*POWER(AD$52/AD$47, 1/5)</f>
        <v>24.698460606824135</v>
      </c>
      <c r="AE53" s="175">
        <f t="shared" ref="AE53" si="179">AE52*POWER(AE$52/AE$47, 1/5)</f>
        <v>42.61547308464781</v>
      </c>
      <c r="AF53" s="175">
        <f t="shared" ref="AF53" si="180">AF52*POWER(AF$52/AF$47, 1/5)</f>
        <v>6.9937488962025851</v>
      </c>
      <c r="AG53" s="175">
        <f t="shared" ref="AG53" si="181">AG52*POWER(AG$52/AG$47, 1/5)</f>
        <v>25.829427882575867</v>
      </c>
      <c r="AH53" s="152">
        <f>AC53*AD53/100</f>
        <v>724.73203969754013</v>
      </c>
      <c r="AI53" s="153">
        <f>AC53*AE53/100</f>
        <v>1250.4746438642019</v>
      </c>
      <c r="AJ53" s="153">
        <f>AC53*AF53/100</f>
        <v>205.21902086791908</v>
      </c>
      <c r="AK53" s="153">
        <f>AC53*AG53/100</f>
        <v>757.91824646705254</v>
      </c>
      <c r="AL53" s="170">
        <f>A15a!F52</f>
        <v>2887</v>
      </c>
      <c r="AM53" s="175">
        <f>AM52*POWER(AM$52/AM$47, 1/5)</f>
        <v>18.048848645308002</v>
      </c>
      <c r="AN53" s="175">
        <f t="shared" ref="AN53" si="182">AN52*POWER(AN$52/AN$47, 1/5)</f>
        <v>44.382594591049724</v>
      </c>
      <c r="AO53" s="175">
        <f t="shared" ref="AO53" si="183">AO52*POWER(AO$52/AO$47, 1/5)</f>
        <v>15.283818313274898</v>
      </c>
      <c r="AP53" s="175">
        <f t="shared" ref="AP53" si="184">AP52*POWER(AP$52/AP$47, 1/5)</f>
        <v>22.859212859578392</v>
      </c>
      <c r="AQ53" s="152">
        <f>AL53*AM53/100</f>
        <v>521.07026039004199</v>
      </c>
      <c r="AR53" s="153">
        <f>AL53*AN53/100</f>
        <v>1281.3255058436055</v>
      </c>
      <c r="AS53" s="153">
        <f>AL53*AO53/100</f>
        <v>441.24383470424635</v>
      </c>
      <c r="AT53" s="178">
        <f>AL53*AP53/100</f>
        <v>659.9454752560282</v>
      </c>
      <c r="AU53" s="170">
        <f>A15a!G52</f>
        <v>32370.400000000001</v>
      </c>
      <c r="AV53" s="175">
        <f>AV52*POWER(AV$52/AV$47, 1/5)</f>
        <v>28.974953181655092</v>
      </c>
      <c r="AW53" s="175">
        <f t="shared" ref="AW53" si="185">AW52*POWER(AW$52/AW$47, 1/5)</f>
        <v>42.712702899964469</v>
      </c>
      <c r="AX53" s="175">
        <f t="shared" ref="AX53" si="186">AX52*POWER(AX$52/AX$47, 1/5)</f>
        <v>11.543091747048244</v>
      </c>
      <c r="AY53" s="175">
        <f t="shared" ref="AY53" si="187">AY52*POWER(AY$52/AY$47, 1/5)</f>
        <v>16.888679679482774</v>
      </c>
      <c r="AZ53" s="152">
        <f>AU53*AV53/100</f>
        <v>9379.3082447144807</v>
      </c>
      <c r="BA53" s="153">
        <f>AU53*AW53/100</f>
        <v>13826.272779530098</v>
      </c>
      <c r="BB53" s="153">
        <f>AU53*AX53/100</f>
        <v>3736.5449708865049</v>
      </c>
      <c r="BC53" s="178">
        <f>AU53*AY53/100</f>
        <v>5466.933166967292</v>
      </c>
      <c r="BD53" s="170">
        <f>A15a!H52</f>
        <v>44528</v>
      </c>
      <c r="BE53" s="175">
        <f>BE52*POWER(BE$52/BE$47, 1/5)</f>
        <v>14.242456981919132</v>
      </c>
      <c r="BF53" s="175">
        <f t="shared" ref="BF53" si="188">BF52*POWER(BF$52/BF$47, 1/5)</f>
        <v>52.563980568872438</v>
      </c>
      <c r="BG53" s="175">
        <f t="shared" ref="BG53" si="189">BG52*POWER(BG$52/BG$47, 1/5)</f>
        <v>16.29888944666234</v>
      </c>
      <c r="BH53" s="175">
        <f t="shared" ref="BH53" si="190">BH52*POWER(BH$52/BH$47, 1/5)</f>
        <v>16.98435856578763</v>
      </c>
      <c r="BI53" s="152">
        <f>BD53*BE53/100</f>
        <v>6341.881244908951</v>
      </c>
      <c r="BJ53" s="153">
        <f>BD53*BF53/100</f>
        <v>23405.689267707519</v>
      </c>
      <c r="BK53" s="153">
        <f>BD53*BG53/100</f>
        <v>7257.5694928098064</v>
      </c>
      <c r="BL53" s="178">
        <f>BD53*BH53/100</f>
        <v>7562.7951821739152</v>
      </c>
      <c r="BM53" s="170">
        <f>A15a!I52</f>
        <v>33325.14</v>
      </c>
      <c r="BN53" s="175">
        <f>BN52*POWER(BN$52/BN$47, 1/5)</f>
        <v>44.764019459286807</v>
      </c>
      <c r="BO53" s="175">
        <f t="shared" ref="BO53" si="191">BO52*POWER(BO$52/BO$47, 1/5)</f>
        <v>39.4432454791284</v>
      </c>
      <c r="BP53" s="175">
        <f t="shared" ref="BP53" si="192">BP52*POWER(BP$52/BP$47, 1/5)</f>
        <v>0.99957499060175004</v>
      </c>
      <c r="BQ53" s="175">
        <f t="shared" ref="BQ53" si="193">BQ52*POWER(BQ$52/BQ$47, 1/5)</f>
        <v>14.707257625576043</v>
      </c>
      <c r="BR53" s="152">
        <f>BM53*BN53/100</f>
        <v>14917.672154434571</v>
      </c>
      <c r="BS53" s="153">
        <f t="shared" ref="BS53" si="194">$BM53*BO53/100</f>
        <v>13144.51677646321</v>
      </c>
      <c r="BT53" s="153">
        <f t="shared" ref="BT53" si="195">$BM53*BP53/100</f>
        <v>333.10976502302003</v>
      </c>
      <c r="BU53" s="178">
        <f>BM53*BQ53/100</f>
        <v>4901.2141938838922</v>
      </c>
      <c r="BV53" s="170">
        <f>A15a!J52</f>
        <v>8981</v>
      </c>
      <c r="BW53" s="175">
        <f>BW52*POWER(BW$52/BW$47, 1/5)</f>
        <v>25.449241837663838</v>
      </c>
      <c r="BX53" s="175">
        <f t="shared" ref="BX53" si="196">BX52*POWER(BX$52/BX$47, 1/5)</f>
        <v>37.923135641430761</v>
      </c>
      <c r="BY53" s="175">
        <f t="shared" ref="BY53" si="197">BY52*POWER(BY$52/BY$47, 1/5)</f>
        <v>5.3868577355037921</v>
      </c>
      <c r="BZ53" s="175">
        <f t="shared" ref="BZ53" si="198">BZ52*POWER(BZ$52/BZ$47, 1/5)</f>
        <v>31.62689095290937</v>
      </c>
      <c r="CA53" s="152">
        <f>BV53*BW53/100</f>
        <v>2285.596409440589</v>
      </c>
      <c r="CB53" s="153">
        <f>BV53*BX53/100</f>
        <v>3405.8768119568967</v>
      </c>
      <c r="CC53" s="153">
        <f t="shared" ref="CC53" si="199">BV53*BY53/100</f>
        <v>483.79369322559558</v>
      </c>
      <c r="CD53" s="178">
        <f>BV53*BZ53/100</f>
        <v>2840.4110764807906</v>
      </c>
      <c r="CE53" s="170">
        <f>A15a!K52</f>
        <v>2578.6</v>
      </c>
      <c r="CF53" s="175">
        <f>CF52*POWER(CF$52/CF$47, 1/5)</f>
        <v>18.114208922662954</v>
      </c>
      <c r="CG53" s="175">
        <f t="shared" ref="CG53" si="200">CG52*POWER(CG$52/CG$47, 1/5)</f>
        <v>41.612260669276424</v>
      </c>
      <c r="CH53" s="175">
        <f t="shared" ref="CH53" si="201">CH52*POWER(CH$52/CH$47, 1/5)</f>
        <v>5.9672439662676879</v>
      </c>
      <c r="CI53" s="175">
        <f t="shared" ref="CI53" si="202">CI52*POWER(CI$52/CI$47, 1/5)</f>
        <v>34.154405608485447</v>
      </c>
      <c r="CJ53" s="152">
        <f>CE53*CF53/100</f>
        <v>467.09299127978687</v>
      </c>
      <c r="CK53" s="153">
        <f>CE53*CG53/100</f>
        <v>1073.0137536179618</v>
      </c>
      <c r="CL53" s="153">
        <f>CE53*CH53/100</f>
        <v>153.8713529141786</v>
      </c>
      <c r="CM53" s="178">
        <f>CE53*CI53/100</f>
        <v>880.70550302040579</v>
      </c>
      <c r="CN53" s="170">
        <f>A15a!L52</f>
        <v>26417.33</v>
      </c>
      <c r="CO53" s="175">
        <f>CO52*POWER(CO$52/CO$47, 1/5)</f>
        <v>47.275672022584388</v>
      </c>
      <c r="CP53" s="175">
        <f t="shared" ref="CP53" si="203">CP52*POWER(CP$52/CP$47, 1/5)</f>
        <v>23.061915529221423</v>
      </c>
      <c r="CQ53" s="175">
        <f t="shared" ref="CQ53" si="204">CQ52*POWER(CQ$52/CQ$47, 1/5)</f>
        <v>9.7138974825811388</v>
      </c>
      <c r="CR53" s="175">
        <f t="shared" ref="CR53" si="205">CR52*POWER(CR$52/CR$47, 1/5)</f>
        <v>20.482444908540238</v>
      </c>
      <c r="CS53" s="152">
        <f>CN53*CO53/100</f>
        <v>12488.970287923794</v>
      </c>
      <c r="CT53" s="153">
        <f>CN53*CP53/100</f>
        <v>6092.34232967567</v>
      </c>
      <c r="CU53" s="153">
        <f>CN53*CQ53/100</f>
        <v>2566.1523538351521</v>
      </c>
      <c r="CV53" s="178">
        <f>CN53*CR53/100</f>
        <v>5410.9150635572732</v>
      </c>
      <c r="CW53" s="170">
        <f>A15a!M52</f>
        <v>4849.9079999999994</v>
      </c>
      <c r="CX53" s="175">
        <f>CX52*POWER(CX$52/CX$47, 1/5)</f>
        <v>14.582161417993458</v>
      </c>
      <c r="CY53" s="175">
        <f t="shared" ref="CY53" si="206">CY52*POWER(CY$52/CY$47, 1/5)</f>
        <v>46.068420588632314</v>
      </c>
      <c r="CZ53" s="175">
        <f t="shared" ref="CZ53" si="207">CZ52*POWER(CZ$52/CZ$47, 1/5)</f>
        <v>15.162259163974175</v>
      </c>
      <c r="DA53" s="175">
        <f t="shared" ref="DA53" si="208">DA52*POWER(DA$52/DA$47, 1/5)</f>
        <v>24.610755666674319</v>
      </c>
      <c r="DB53" s="152">
        <f>CW53*CX53/100</f>
        <v>707.22141318417812</v>
      </c>
      <c r="DC53" s="153">
        <f>CW53*CY53/100</f>
        <v>2234.2760156017252</v>
      </c>
      <c r="DD53" s="153">
        <f>CW53*CZ53/100</f>
        <v>735.35562017431653</v>
      </c>
      <c r="DE53" s="178">
        <f>CW53*DA53/100</f>
        <v>1193.599007938491</v>
      </c>
      <c r="DF53" s="170">
        <f>A15a!N52</f>
        <v>32429.34</v>
      </c>
      <c r="DG53" s="175">
        <f>DG52*POWER(DG$52/DG$47, 1/5)</f>
        <v>12.201823963262418</v>
      </c>
      <c r="DH53" s="175">
        <f t="shared" ref="DH53" si="209">DH52*POWER(DH$52/DH$47, 1/5)</f>
        <v>54.075101296907292</v>
      </c>
      <c r="DI53" s="175">
        <f t="shared" ref="DI53" si="210">DI52*POWER(DI$52/DI$47, 1/5)</f>
        <v>8.9748705654208809</v>
      </c>
      <c r="DJ53" s="175">
        <f t="shared" ref="DJ53" si="211">DJ52*POWER(DJ$52/DJ$47, 1/5)</f>
        <v>24.600008299743067</v>
      </c>
      <c r="DK53" s="152">
        <f>DF53*DG53/100</f>
        <v>3956.9709792478448</v>
      </c>
      <c r="DL53" s="153">
        <f>DF53*DH53/100</f>
        <v>17536.198454918474</v>
      </c>
      <c r="DM53" s="153">
        <f>DF53*DI53/100</f>
        <v>2910.4912902202595</v>
      </c>
      <c r="DN53" s="178">
        <f>DF53*DJ53/100</f>
        <v>7977.6203315518978</v>
      </c>
      <c r="DO53" s="176">
        <f>A15a!O52</f>
        <v>160235</v>
      </c>
      <c r="DP53" s="175">
        <f>DP52*POWER(DP$52/DP$47, 1/5)</f>
        <v>10.992737662438037</v>
      </c>
      <c r="DQ53" s="175">
        <f t="shared" ref="DQ53" si="212">DQ52*POWER(DQ$52/DQ$47, 1/5)</f>
        <v>47.313495654307339</v>
      </c>
      <c r="DR53" s="175">
        <f t="shared" ref="DR53" si="213">DR52*POWER(DR$52/DR$47, 1/5)</f>
        <v>9.7186776847567415</v>
      </c>
      <c r="DS53" s="175">
        <f t="shared" ref="DS53" si="214">DS52*POWER(DS$52/DS$47, 1/5)</f>
        <v>32.037647194050642</v>
      </c>
      <c r="DT53" s="152">
        <f t="shared" ref="DT53" si="215">DO53*DP53/100</f>
        <v>17614.213193407588</v>
      </c>
      <c r="DU53" s="153">
        <f t="shared" ref="DU53" si="216">DO53*DQ53/100</f>
        <v>75812.779761679369</v>
      </c>
      <c r="DV53" s="153">
        <f t="shared" ref="DV53" si="217">DO53*DR53/100</f>
        <v>15572.723188169964</v>
      </c>
      <c r="DW53" s="154">
        <f t="shared" ref="DW53" si="218">DO53*DS53/100</f>
        <v>51335.52398138705</v>
      </c>
    </row>
    <row r="54" spans="1:127">
      <c r="A54" s="145"/>
      <c r="B54" s="331"/>
      <c r="C54" s="175"/>
      <c r="D54" s="175"/>
      <c r="E54" s="175"/>
      <c r="F54" s="175"/>
      <c r="G54" s="153"/>
      <c r="H54" s="153"/>
      <c r="I54" s="153"/>
      <c r="J54" s="153"/>
      <c r="K54" s="331"/>
      <c r="L54" s="175"/>
      <c r="M54" s="175"/>
      <c r="N54" s="175"/>
      <c r="O54" s="175"/>
      <c r="P54" s="153"/>
      <c r="Q54" s="153"/>
      <c r="R54" s="153"/>
      <c r="S54" s="153"/>
      <c r="T54" s="331"/>
      <c r="U54" s="175"/>
      <c r="V54" s="175"/>
      <c r="W54" s="175"/>
      <c r="X54" s="175"/>
      <c r="Y54" s="153"/>
      <c r="Z54" s="153"/>
      <c r="AA54" s="153"/>
      <c r="AB54" s="153"/>
      <c r="AC54" s="331"/>
      <c r="AD54" s="175"/>
      <c r="AE54" s="175"/>
      <c r="AF54" s="175"/>
      <c r="AG54" s="175"/>
      <c r="AH54" s="153"/>
      <c r="AI54" s="153"/>
      <c r="AJ54" s="153"/>
      <c r="AK54" s="153"/>
      <c r="AL54" s="331"/>
      <c r="AM54" s="175"/>
      <c r="AN54" s="175"/>
      <c r="AO54" s="175"/>
      <c r="AP54" s="175"/>
      <c r="AQ54" s="153"/>
      <c r="AR54" s="153"/>
      <c r="AS54" s="153"/>
      <c r="AT54" s="153"/>
      <c r="AU54" s="331"/>
      <c r="AV54" s="175"/>
      <c r="AW54" s="175"/>
      <c r="AX54" s="175"/>
      <c r="AY54" s="175"/>
      <c r="AZ54" s="153"/>
      <c r="BA54" s="153"/>
      <c r="BB54" s="153"/>
      <c r="BC54" s="153"/>
      <c r="BD54" s="331"/>
      <c r="BE54" s="175"/>
      <c r="BF54" s="175"/>
      <c r="BG54" s="175"/>
      <c r="BH54" s="175"/>
      <c r="BI54" s="153"/>
      <c r="BJ54" s="153"/>
      <c r="BK54" s="153"/>
      <c r="BL54" s="153"/>
      <c r="BM54" s="331"/>
      <c r="BN54" s="175"/>
      <c r="BO54" s="175"/>
      <c r="BP54" s="175"/>
      <c r="BQ54" s="175"/>
      <c r="BR54" s="153"/>
      <c r="BS54" s="153"/>
      <c r="BT54" s="153"/>
      <c r="BU54" s="153"/>
      <c r="BV54" s="331"/>
      <c r="BW54" s="175"/>
      <c r="BX54" s="175"/>
      <c r="BY54" s="175"/>
      <c r="BZ54" s="175"/>
      <c r="CA54" s="153"/>
      <c r="CB54" s="153"/>
      <c r="CC54" s="153"/>
      <c r="CD54" s="153"/>
      <c r="CE54" s="331"/>
      <c r="CF54" s="175"/>
      <c r="CG54" s="175"/>
      <c r="CH54" s="175"/>
      <c r="CI54" s="175"/>
      <c r="CJ54" s="153"/>
      <c r="CK54" s="153"/>
      <c r="CL54" s="153"/>
      <c r="CM54" s="153"/>
      <c r="CN54" s="331"/>
      <c r="CO54" s="175"/>
      <c r="CP54" s="175"/>
      <c r="CQ54" s="175"/>
      <c r="CR54" s="175"/>
      <c r="CS54" s="153"/>
      <c r="CT54" s="153"/>
      <c r="CU54" s="153"/>
      <c r="CV54" s="153"/>
      <c r="CW54" s="331"/>
      <c r="CX54" s="175"/>
      <c r="CY54" s="175"/>
      <c r="CZ54" s="175"/>
      <c r="DA54" s="175"/>
      <c r="DB54" s="153"/>
      <c r="DC54" s="153"/>
      <c r="DD54" s="153"/>
      <c r="DE54" s="153"/>
      <c r="DF54" s="331"/>
      <c r="DG54" s="175"/>
      <c r="DH54" s="175"/>
      <c r="DI54" s="175"/>
      <c r="DJ54" s="175"/>
      <c r="DK54" s="153"/>
      <c r="DL54" s="153"/>
      <c r="DM54" s="153"/>
      <c r="DN54" s="153"/>
      <c r="DO54" s="331"/>
      <c r="DP54" s="175"/>
      <c r="DQ54" s="175"/>
      <c r="DR54" s="175"/>
      <c r="DS54" s="175"/>
      <c r="DT54" s="153"/>
      <c r="DU54" s="153"/>
      <c r="DV54" s="153"/>
      <c r="DW54" s="153"/>
    </row>
    <row r="55" spans="1:127">
      <c r="A55" s="145"/>
      <c r="B55" s="331"/>
      <c r="C55" s="175"/>
      <c r="D55" s="175"/>
      <c r="E55" s="175"/>
      <c r="F55" s="175"/>
      <c r="G55" s="153"/>
      <c r="H55" s="153"/>
      <c r="I55" s="153"/>
      <c r="J55" s="153"/>
      <c r="K55" s="331"/>
      <c r="L55" s="175"/>
      <c r="M55" s="175"/>
      <c r="N55" s="175"/>
      <c r="O55" s="175"/>
      <c r="P55" s="153"/>
      <c r="Q55" s="153"/>
      <c r="R55" s="153"/>
      <c r="S55" s="153"/>
      <c r="T55" s="331"/>
      <c r="U55" s="175"/>
      <c r="V55" s="175"/>
      <c r="W55" s="175"/>
      <c r="X55" s="175"/>
      <c r="Y55" s="153"/>
      <c r="Z55" s="153"/>
      <c r="AA55" s="153"/>
      <c r="AB55" s="153"/>
      <c r="AC55" s="331"/>
      <c r="AD55" s="175"/>
      <c r="AE55" s="175"/>
      <c r="AF55" s="175"/>
      <c r="AG55" s="175"/>
      <c r="AH55" s="153"/>
      <c r="AI55" s="153"/>
      <c r="AJ55" s="153"/>
      <c r="AK55" s="153"/>
      <c r="AL55" s="331"/>
      <c r="AM55" s="175"/>
      <c r="AN55" s="175"/>
      <c r="AO55" s="175"/>
      <c r="AP55" s="175"/>
      <c r="AQ55" s="153"/>
      <c r="AR55" s="153"/>
      <c r="AS55" s="153"/>
      <c r="AT55" s="153"/>
      <c r="AU55" s="331"/>
      <c r="AV55" s="175"/>
      <c r="AW55" s="175"/>
      <c r="AX55" s="175"/>
      <c r="AY55" s="175"/>
      <c r="AZ55" s="153"/>
      <c r="BA55" s="153"/>
      <c r="BB55" s="153"/>
      <c r="BC55" s="153"/>
      <c r="BD55" s="331"/>
      <c r="BE55" s="175"/>
      <c r="BF55" s="175"/>
      <c r="BG55" s="175"/>
      <c r="BH55" s="175"/>
      <c r="BI55" s="153"/>
      <c r="BJ55" s="153"/>
      <c r="BK55" s="153"/>
      <c r="BL55" s="153"/>
      <c r="BM55" s="331"/>
      <c r="BN55" s="175"/>
      <c r="BO55" s="175"/>
      <c r="BP55" s="175"/>
      <c r="BQ55" s="175"/>
      <c r="BR55" s="153"/>
      <c r="BS55" s="153"/>
      <c r="BT55" s="153"/>
      <c r="BU55" s="153"/>
      <c r="BV55" s="331" t="s">
        <v>672</v>
      </c>
      <c r="BW55" s="175"/>
      <c r="BX55" s="175"/>
      <c r="BY55" s="175"/>
      <c r="BZ55" s="175"/>
      <c r="CA55" s="153"/>
      <c r="CB55" s="153"/>
      <c r="CC55" s="153"/>
      <c r="CD55" s="153"/>
      <c r="CE55" s="331"/>
      <c r="CF55" s="175"/>
      <c r="CG55" s="175"/>
      <c r="CH55" s="175"/>
      <c r="CI55" s="175"/>
      <c r="CJ55" s="153"/>
      <c r="CK55" s="153"/>
      <c r="CL55" s="153"/>
      <c r="CM55" s="153"/>
      <c r="CN55" s="331"/>
      <c r="CO55" s="175"/>
      <c r="CP55" s="175"/>
      <c r="CQ55" s="175"/>
      <c r="CR55" s="175"/>
      <c r="CS55" s="153"/>
      <c r="CT55" s="153"/>
      <c r="CU55" s="153"/>
      <c r="CV55" s="153"/>
      <c r="CW55" s="331"/>
      <c r="CX55" s="175"/>
      <c r="CY55" s="175"/>
      <c r="CZ55" s="175"/>
      <c r="DA55" s="175"/>
      <c r="DB55" s="153"/>
      <c r="DC55" s="153"/>
      <c r="DD55" s="153"/>
      <c r="DE55" s="153"/>
      <c r="DF55" s="331"/>
      <c r="DG55" s="175"/>
      <c r="DH55" s="175"/>
      <c r="DI55" s="175"/>
      <c r="DJ55" s="175"/>
      <c r="DK55" s="153"/>
      <c r="DL55" s="153"/>
      <c r="DM55" s="153"/>
      <c r="DN55" s="153"/>
      <c r="DO55" s="331"/>
      <c r="DP55" s="175"/>
      <c r="DQ55" s="175"/>
      <c r="DR55" s="175"/>
      <c r="DS55" s="175"/>
      <c r="DT55" s="153"/>
      <c r="DU55" s="153"/>
      <c r="DV55" s="153"/>
      <c r="DW55" s="153"/>
    </row>
    <row r="56" spans="1:127">
      <c r="B56" s="121" t="s">
        <v>725</v>
      </c>
      <c r="C56" s="114"/>
      <c r="D56" s="114"/>
      <c r="E56" s="114"/>
      <c r="F56" s="114"/>
      <c r="G56" s="114"/>
      <c r="H56" s="114"/>
      <c r="I56" s="114"/>
      <c r="J56" s="114"/>
      <c r="K56" s="114"/>
      <c r="L56" s="114"/>
      <c r="M56" s="114"/>
      <c r="O56" s="114"/>
      <c r="P56" s="114"/>
      <c r="Q56" s="114"/>
      <c r="R56" s="114"/>
      <c r="T56" s="121" t="s">
        <v>679</v>
      </c>
      <c r="U56" s="114"/>
      <c r="V56" s="114"/>
      <c r="W56" s="114"/>
      <c r="X56" s="114"/>
      <c r="Y56" s="114"/>
      <c r="Z56" s="114"/>
      <c r="AA56" s="114"/>
      <c r="AB56" s="114"/>
      <c r="AC56" s="114"/>
      <c r="AD56" s="114"/>
      <c r="AE56" s="114"/>
      <c r="AG56" s="114"/>
      <c r="AH56" s="114"/>
      <c r="AI56" s="114"/>
      <c r="AJ56" s="114"/>
      <c r="AL56" s="121" t="s">
        <v>679</v>
      </c>
      <c r="AM56" s="114"/>
      <c r="AN56" s="114"/>
      <c r="AO56" s="114"/>
      <c r="AP56" s="114"/>
      <c r="AQ56" s="114"/>
      <c r="AR56" s="114"/>
      <c r="AS56" s="114"/>
      <c r="AT56" s="114"/>
      <c r="AU56" s="114"/>
      <c r="AV56" s="114"/>
      <c r="AW56" s="114"/>
      <c r="AY56" s="114"/>
      <c r="AZ56" s="114"/>
      <c r="BA56" s="114"/>
      <c r="BB56" s="114"/>
      <c r="BD56" s="121" t="s">
        <v>679</v>
      </c>
      <c r="BE56" s="114"/>
      <c r="BF56" s="114"/>
      <c r="BG56" s="114"/>
      <c r="BH56" s="114"/>
      <c r="BI56" s="114"/>
      <c r="BJ56" s="114"/>
      <c r="BK56" s="114"/>
      <c r="BL56" s="114"/>
      <c r="BM56" s="114"/>
      <c r="BN56" s="114"/>
      <c r="BO56" s="114"/>
      <c r="BQ56" s="114"/>
      <c r="BR56" s="114"/>
      <c r="BS56" s="114"/>
      <c r="BT56" s="114"/>
      <c r="BV56" s="121" t="s">
        <v>679</v>
      </c>
      <c r="BW56" s="114"/>
      <c r="BX56" s="114"/>
      <c r="BY56" s="114"/>
      <c r="BZ56" s="114"/>
      <c r="CA56" s="114"/>
      <c r="CB56" s="114"/>
      <c r="CC56" s="114"/>
      <c r="CD56" s="114"/>
      <c r="CE56" s="114"/>
      <c r="CF56" s="114"/>
      <c r="CG56" s="114"/>
      <c r="CI56" s="114"/>
      <c r="CJ56" s="114"/>
      <c r="CK56" s="114"/>
      <c r="CL56" s="114"/>
      <c r="CN56" s="121" t="s">
        <v>679</v>
      </c>
      <c r="CO56" s="114"/>
      <c r="CP56" s="114"/>
      <c r="CQ56" s="114"/>
      <c r="CR56" s="114"/>
      <c r="CS56" s="114"/>
      <c r="CT56" s="114"/>
      <c r="CU56" s="114"/>
      <c r="CV56" s="114"/>
      <c r="CW56" s="114"/>
      <c r="CX56" s="114"/>
      <c r="CY56" s="114"/>
      <c r="DA56" s="114"/>
      <c r="DB56" s="114"/>
      <c r="DC56" s="114"/>
      <c r="DD56" s="114"/>
      <c r="DF56" s="121" t="s">
        <v>679</v>
      </c>
      <c r="DG56" s="114"/>
      <c r="DH56" s="114"/>
      <c r="DI56" s="114"/>
      <c r="DJ56" s="114"/>
      <c r="DK56" s="114"/>
      <c r="DL56" s="114"/>
      <c r="DM56" s="114"/>
      <c r="DN56" s="114"/>
      <c r="DO56" s="114"/>
      <c r="DP56" s="114"/>
      <c r="DQ56" s="114"/>
      <c r="DS56" s="114"/>
      <c r="DT56" s="114"/>
      <c r="DU56" s="114"/>
      <c r="DV56" s="114"/>
    </row>
    <row r="57" spans="1:127" ht="25.9" customHeight="1">
      <c r="B57" s="838" t="s">
        <v>721</v>
      </c>
      <c r="C57" s="838"/>
      <c r="D57" s="838"/>
      <c r="E57" s="838"/>
      <c r="F57" s="838"/>
      <c r="G57" s="838"/>
      <c r="H57" s="838"/>
      <c r="I57" s="838"/>
      <c r="J57" s="838"/>
      <c r="K57" s="838"/>
      <c r="L57" s="838"/>
      <c r="M57" s="838"/>
      <c r="N57" s="838"/>
      <c r="O57" s="838"/>
      <c r="P57" s="838"/>
      <c r="Q57" s="838"/>
      <c r="R57" s="838"/>
      <c r="S57" s="838"/>
      <c r="T57" s="838" t="s">
        <v>721</v>
      </c>
      <c r="U57" s="838"/>
      <c r="V57" s="838"/>
      <c r="W57" s="838"/>
      <c r="X57" s="838"/>
      <c r="Y57" s="838"/>
      <c r="Z57" s="838"/>
      <c r="AA57" s="838"/>
      <c r="AB57" s="838"/>
      <c r="AC57" s="838"/>
      <c r="AD57" s="838"/>
      <c r="AE57" s="838"/>
      <c r="AF57" s="838"/>
      <c r="AG57" s="838"/>
      <c r="AH57" s="838"/>
      <c r="AI57" s="838"/>
      <c r="AJ57" s="838"/>
      <c r="AK57" s="838"/>
      <c r="AL57" s="838" t="s">
        <v>721</v>
      </c>
      <c r="AM57" s="838"/>
      <c r="AN57" s="838"/>
      <c r="AO57" s="838"/>
      <c r="AP57" s="838"/>
      <c r="AQ57" s="838"/>
      <c r="AR57" s="838"/>
      <c r="AS57" s="838"/>
      <c r="AT57" s="838"/>
      <c r="AU57" s="838"/>
      <c r="AV57" s="838"/>
      <c r="AW57" s="838"/>
      <c r="AX57" s="838"/>
      <c r="AY57" s="838"/>
      <c r="AZ57" s="838"/>
      <c r="BA57" s="838"/>
      <c r="BB57" s="838"/>
      <c r="BC57" s="838"/>
      <c r="BD57" s="838" t="s">
        <v>721</v>
      </c>
      <c r="BE57" s="838"/>
      <c r="BF57" s="838"/>
      <c r="BG57" s="838"/>
      <c r="BH57" s="838"/>
      <c r="BI57" s="838"/>
      <c r="BJ57" s="838"/>
      <c r="BK57" s="838"/>
      <c r="BL57" s="838"/>
      <c r="BM57" s="838"/>
      <c r="BN57" s="838"/>
      <c r="BO57" s="838"/>
      <c r="BP57" s="838"/>
      <c r="BQ57" s="838"/>
      <c r="BR57" s="838"/>
      <c r="BS57" s="838"/>
      <c r="BT57" s="838"/>
      <c r="BU57" s="838"/>
      <c r="BV57" s="838" t="s">
        <v>721</v>
      </c>
      <c r="BW57" s="838"/>
      <c r="BX57" s="838"/>
      <c r="BY57" s="838"/>
      <c r="BZ57" s="838"/>
      <c r="CA57" s="838"/>
      <c r="CB57" s="838"/>
      <c r="CC57" s="838"/>
      <c r="CD57" s="838"/>
      <c r="CE57" s="838"/>
      <c r="CF57" s="838"/>
      <c r="CG57" s="838"/>
      <c r="CH57" s="838"/>
      <c r="CI57" s="838"/>
      <c r="CJ57" s="838"/>
      <c r="CK57" s="838"/>
      <c r="CL57" s="838"/>
      <c r="CM57" s="838"/>
      <c r="CN57" s="838" t="s">
        <v>721</v>
      </c>
      <c r="CO57" s="838"/>
      <c r="CP57" s="838"/>
      <c r="CQ57" s="838"/>
      <c r="CR57" s="838"/>
      <c r="CS57" s="838"/>
      <c r="CT57" s="838"/>
      <c r="CU57" s="838"/>
      <c r="CV57" s="838"/>
      <c r="CW57" s="838"/>
      <c r="CX57" s="838"/>
      <c r="CY57" s="838"/>
      <c r="CZ57" s="838"/>
      <c r="DA57" s="838"/>
      <c r="DB57" s="838"/>
      <c r="DC57" s="838"/>
      <c r="DD57" s="838"/>
      <c r="DE57" s="838"/>
      <c r="DF57" s="838" t="s">
        <v>721</v>
      </c>
      <c r="DG57" s="838"/>
      <c r="DH57" s="838"/>
      <c r="DI57" s="838"/>
      <c r="DJ57" s="838"/>
      <c r="DK57" s="838"/>
      <c r="DL57" s="838"/>
      <c r="DM57" s="838"/>
      <c r="DN57" s="838"/>
      <c r="DO57" s="838"/>
      <c r="DP57" s="838"/>
      <c r="DQ57" s="838"/>
      <c r="DR57" s="838"/>
      <c r="DS57" s="838"/>
      <c r="DT57" s="838"/>
      <c r="DU57" s="838"/>
      <c r="DV57" s="838"/>
      <c r="DW57" s="838"/>
    </row>
    <row r="58" spans="1:127">
      <c r="B58" s="111" t="s">
        <v>424</v>
      </c>
      <c r="C58" s="114"/>
      <c r="D58" s="114"/>
      <c r="E58" s="114"/>
      <c r="F58" s="114"/>
      <c r="G58" s="114"/>
      <c r="H58" s="114"/>
      <c r="I58" s="114"/>
      <c r="J58" s="114"/>
      <c r="K58" s="114"/>
      <c r="L58" s="114"/>
      <c r="M58" s="114"/>
      <c r="O58" s="114"/>
      <c r="P58" s="114"/>
      <c r="Q58" s="114"/>
      <c r="R58" s="114"/>
      <c r="T58" s="111" t="s">
        <v>424</v>
      </c>
      <c r="U58" s="114"/>
      <c r="V58" s="114"/>
      <c r="W58" s="114"/>
      <c r="X58" s="114"/>
      <c r="Y58" s="114"/>
      <c r="Z58" s="114"/>
      <c r="AA58" s="114"/>
      <c r="AB58" s="114"/>
      <c r="AC58" s="114"/>
      <c r="AD58" s="114"/>
      <c r="AE58" s="114"/>
      <c r="AG58" s="114"/>
      <c r="AH58" s="114"/>
      <c r="AI58" s="114"/>
      <c r="AJ58" s="114"/>
      <c r="AL58" s="111" t="s">
        <v>424</v>
      </c>
      <c r="AM58" s="114"/>
      <c r="AN58" s="114"/>
      <c r="AO58" s="114"/>
      <c r="AP58" s="114"/>
      <c r="AQ58" s="114"/>
      <c r="AR58" s="114"/>
      <c r="AS58" s="114"/>
      <c r="AT58" s="114"/>
      <c r="AU58" s="114"/>
      <c r="AV58" s="114"/>
      <c r="AW58" s="114"/>
      <c r="AY58" s="114"/>
      <c r="AZ58" s="114"/>
      <c r="BA58" s="114"/>
      <c r="BB58" s="114"/>
      <c r="BD58" s="111" t="s">
        <v>424</v>
      </c>
      <c r="BE58" s="114"/>
      <c r="BF58" s="114"/>
      <c r="BG58" s="114"/>
      <c r="BH58" s="114"/>
      <c r="BI58" s="114"/>
      <c r="BJ58" s="114"/>
      <c r="BK58" s="114"/>
      <c r="BL58" s="114"/>
      <c r="BM58" s="114"/>
      <c r="BN58" s="114"/>
      <c r="BO58" s="114"/>
      <c r="BQ58" s="114"/>
      <c r="BR58" s="114"/>
      <c r="BS58" s="114"/>
      <c r="BT58" s="114"/>
      <c r="BV58" s="111" t="s">
        <v>424</v>
      </c>
      <c r="BW58" s="114"/>
      <c r="BX58" s="114"/>
      <c r="BY58" s="114"/>
      <c r="BZ58" s="114"/>
      <c r="CA58" s="114"/>
      <c r="CB58" s="114"/>
      <c r="CC58" s="114"/>
      <c r="CD58" s="114"/>
      <c r="CE58" s="114"/>
      <c r="CF58" s="114"/>
      <c r="CG58" s="114"/>
      <c r="CI58" s="114"/>
      <c r="CJ58" s="114"/>
      <c r="CK58" s="114"/>
      <c r="CL58" s="114"/>
      <c r="CN58" s="111" t="s">
        <v>424</v>
      </c>
      <c r="CO58" s="114"/>
      <c r="CP58" s="114"/>
      <c r="CQ58" s="114"/>
      <c r="CR58" s="114"/>
      <c r="CS58" s="114"/>
      <c r="CT58" s="114"/>
      <c r="CU58" s="114"/>
      <c r="CV58" s="114"/>
      <c r="CW58" s="114"/>
      <c r="CX58" s="114"/>
      <c r="CY58" s="114"/>
      <c r="DA58" s="114"/>
      <c r="DB58" s="114"/>
      <c r="DC58" s="114"/>
      <c r="DD58" s="114"/>
      <c r="DF58" s="111" t="s">
        <v>424</v>
      </c>
      <c r="DG58" s="114"/>
      <c r="DH58" s="114"/>
      <c r="DI58" s="114"/>
      <c r="DJ58" s="114"/>
      <c r="DK58" s="114"/>
      <c r="DL58" s="114"/>
      <c r="DM58" s="114"/>
      <c r="DN58" s="114"/>
      <c r="DO58" s="114"/>
      <c r="DP58" s="114"/>
      <c r="DQ58" s="114"/>
      <c r="DS58" s="114"/>
      <c r="DT58" s="114"/>
      <c r="DU58" s="114"/>
      <c r="DV58" s="114"/>
    </row>
    <row r="59" spans="1:127">
      <c r="B59" s="333" t="s">
        <v>712</v>
      </c>
      <c r="C59" s="114"/>
      <c r="D59" s="114"/>
      <c r="E59" s="114"/>
      <c r="F59" s="114"/>
      <c r="G59" s="114"/>
      <c r="H59" s="114"/>
      <c r="I59" s="114"/>
      <c r="J59" s="114"/>
      <c r="K59" s="114"/>
      <c r="L59" s="114"/>
      <c r="M59" s="114"/>
      <c r="O59" s="114"/>
      <c r="P59" s="114"/>
      <c r="Q59" s="114"/>
      <c r="R59" s="114"/>
      <c r="T59" s="333" t="s">
        <v>712</v>
      </c>
      <c r="U59" s="114"/>
      <c r="V59" s="114"/>
      <c r="W59" s="114"/>
      <c r="X59" s="114"/>
      <c r="Y59" s="114"/>
      <c r="Z59" s="114"/>
      <c r="AA59" s="114"/>
      <c r="AB59" s="114"/>
      <c r="AC59" s="114"/>
      <c r="AD59" s="114"/>
      <c r="AE59" s="114"/>
      <c r="AG59" s="114"/>
      <c r="AH59" s="114"/>
      <c r="AI59" s="114"/>
      <c r="AJ59" s="114"/>
      <c r="AL59" s="333" t="s">
        <v>712</v>
      </c>
      <c r="AM59" s="114"/>
      <c r="AN59" s="114"/>
      <c r="AO59" s="114"/>
      <c r="AP59" s="114"/>
      <c r="AQ59" s="114"/>
      <c r="AR59" s="114"/>
      <c r="AS59" s="114"/>
      <c r="AT59" s="114"/>
      <c r="AU59" s="114"/>
      <c r="AV59" s="114"/>
      <c r="AW59" s="114"/>
      <c r="AY59" s="114"/>
      <c r="AZ59" s="114"/>
      <c r="BA59" s="114"/>
      <c r="BB59" s="114"/>
      <c r="BD59" s="333" t="s">
        <v>712</v>
      </c>
      <c r="BE59" s="114"/>
      <c r="BF59" s="114"/>
      <c r="BG59" s="114"/>
      <c r="BH59" s="114"/>
      <c r="BI59" s="114"/>
      <c r="BJ59" s="114"/>
      <c r="BK59" s="114"/>
      <c r="BL59" s="114"/>
      <c r="BM59" s="114"/>
      <c r="BN59" s="114"/>
      <c r="BO59" s="114"/>
      <c r="BQ59" s="114"/>
      <c r="BR59" s="114"/>
      <c r="BS59" s="114"/>
      <c r="BT59" s="114"/>
      <c r="BV59" s="333" t="s">
        <v>712</v>
      </c>
      <c r="BW59" s="114"/>
      <c r="BX59" s="114"/>
      <c r="BY59" s="114"/>
      <c r="BZ59" s="114"/>
      <c r="CA59" s="114"/>
      <c r="CB59" s="114"/>
      <c r="CC59" s="114"/>
      <c r="CD59" s="114"/>
      <c r="CE59" s="114"/>
      <c r="CF59" s="114"/>
      <c r="CG59" s="114"/>
      <c r="CI59" s="114"/>
      <c r="CJ59" s="114"/>
      <c r="CK59" s="114"/>
      <c r="CL59" s="114"/>
      <c r="CN59" s="333" t="s">
        <v>712</v>
      </c>
      <c r="CO59" s="114"/>
      <c r="CP59" s="114"/>
      <c r="CQ59" s="114"/>
      <c r="CR59" s="114"/>
      <c r="CS59" s="114"/>
      <c r="CT59" s="114"/>
      <c r="CU59" s="114"/>
      <c r="CV59" s="114"/>
      <c r="CW59" s="114"/>
      <c r="CX59" s="114"/>
      <c r="CY59" s="114"/>
      <c r="DA59" s="114"/>
      <c r="DB59" s="114"/>
      <c r="DC59" s="114"/>
      <c r="DD59" s="114"/>
      <c r="DF59" s="333" t="s">
        <v>712</v>
      </c>
      <c r="DG59" s="114"/>
      <c r="DH59" s="114"/>
      <c r="DI59" s="114"/>
      <c r="DJ59" s="114"/>
      <c r="DK59" s="114"/>
      <c r="DL59" s="114"/>
      <c r="DM59" s="114"/>
      <c r="DN59" s="114"/>
      <c r="DO59" s="114"/>
      <c r="DP59" s="114"/>
      <c r="DQ59" s="114"/>
      <c r="DS59" s="114"/>
      <c r="DT59" s="114"/>
      <c r="DU59" s="114"/>
      <c r="DV59" s="114"/>
    </row>
    <row r="60" spans="1:127">
      <c r="A60" s="113"/>
      <c r="B60" s="114"/>
      <c r="C60" s="114"/>
      <c r="D60" s="114"/>
      <c r="E60" s="114"/>
      <c r="F60" s="114"/>
      <c r="G60" s="114"/>
      <c r="H60" s="114"/>
      <c r="I60" s="114"/>
      <c r="J60" s="114"/>
      <c r="K60" s="114"/>
      <c r="L60" s="114"/>
      <c r="M60" s="114"/>
      <c r="O60" s="114"/>
      <c r="P60" s="114"/>
      <c r="Q60" s="114"/>
      <c r="R60" s="114"/>
      <c r="T60" s="114"/>
      <c r="U60" s="114"/>
      <c r="X60" s="112"/>
    </row>
    <row r="61" spans="1:127" ht="15">
      <c r="A61" s="113"/>
      <c r="B61" s="114"/>
      <c r="C61" s="114"/>
      <c r="D61" s="114"/>
      <c r="E61" s="114"/>
      <c r="F61" s="114"/>
      <c r="G61" s="114"/>
      <c r="H61" s="114"/>
      <c r="I61" s="114"/>
      <c r="J61" s="114"/>
      <c r="K61" s="114"/>
      <c r="L61" s="114"/>
      <c r="M61" s="114"/>
      <c r="O61" s="114"/>
      <c r="P61" s="114"/>
      <c r="Q61" s="114"/>
      <c r="R61" s="114"/>
      <c r="T61" s="114"/>
      <c r="U61" s="114"/>
      <c r="DB61" s="617"/>
      <c r="DC61" s="617"/>
      <c r="DD61" s="617"/>
      <c r="DE61" s="617"/>
      <c r="DF61" s="617"/>
    </row>
    <row r="62" spans="1:127" ht="15">
      <c r="A62" s="113"/>
      <c r="B62" s="114"/>
      <c r="C62" s="114"/>
      <c r="D62" s="114"/>
      <c r="E62" s="114"/>
      <c r="F62" s="114"/>
      <c r="G62" s="114"/>
      <c r="H62" s="114"/>
      <c r="I62" s="114"/>
      <c r="J62" s="114"/>
      <c r="K62" s="114"/>
      <c r="L62" s="114"/>
      <c r="M62" s="114"/>
      <c r="O62" s="114"/>
      <c r="P62" s="114"/>
      <c r="Q62" s="114"/>
      <c r="R62" s="114"/>
      <c r="T62" s="114"/>
      <c r="U62" s="114"/>
      <c r="DB62" s="617"/>
      <c r="DC62" s="617"/>
      <c r="DD62" s="617"/>
      <c r="DE62" s="617"/>
      <c r="DF62" s="617"/>
    </row>
    <row r="63" spans="1:127" ht="15">
      <c r="A63" s="113"/>
      <c r="B63" s="115"/>
      <c r="C63" s="115"/>
      <c r="D63" s="115"/>
      <c r="E63" s="115"/>
      <c r="F63" s="115"/>
      <c r="G63" s="115"/>
      <c r="H63" s="115"/>
      <c r="I63" s="115"/>
      <c r="J63" s="115"/>
      <c r="P63" s="115"/>
      <c r="Q63" s="115"/>
      <c r="R63" s="115"/>
      <c r="T63" s="115"/>
      <c r="U63" s="115"/>
      <c r="AR63" s="617"/>
      <c r="AS63" s="617"/>
      <c r="AT63" s="617"/>
      <c r="AU63" s="617"/>
      <c r="AV63" s="617"/>
      <c r="CF63" s="111" t="s">
        <v>673</v>
      </c>
      <c r="DB63" s="617"/>
      <c r="DC63" s="617"/>
      <c r="DD63" s="617"/>
      <c r="DE63" s="617"/>
      <c r="DF63" s="617"/>
    </row>
    <row r="64" spans="1:127" ht="15">
      <c r="B64" s="114"/>
      <c r="C64" s="114"/>
      <c r="D64" s="114"/>
      <c r="E64" s="114"/>
      <c r="F64" s="114"/>
      <c r="G64" s="114"/>
      <c r="H64" s="114"/>
      <c r="I64" s="114"/>
      <c r="J64" s="114"/>
      <c r="P64" s="114"/>
      <c r="AR64" s="617"/>
      <c r="AS64" s="617"/>
      <c r="AT64" s="617"/>
      <c r="AU64" s="617"/>
      <c r="AV64" s="617"/>
      <c r="CF64" s="171">
        <v>22.371423365890362</v>
      </c>
      <c r="CG64" s="172">
        <v>51.107774605559683</v>
      </c>
      <c r="CH64" s="172">
        <v>21.458302028549959</v>
      </c>
      <c r="CI64" s="172">
        <v>5.0624999999999964</v>
      </c>
      <c r="DB64" s="617"/>
      <c r="DC64" s="617"/>
      <c r="DD64" s="617"/>
      <c r="DE64" s="617"/>
      <c r="DF64" s="617"/>
    </row>
    <row r="65" spans="2:110" ht="15">
      <c r="AR65" s="617"/>
      <c r="AS65" s="617"/>
      <c r="AT65" s="617"/>
      <c r="AU65" s="617"/>
      <c r="AV65" s="617"/>
      <c r="CF65" s="171">
        <v>22.636646990917839</v>
      </c>
      <c r="CG65" s="172">
        <v>51.342759074632518</v>
      </c>
      <c r="CH65" s="172">
        <v>20.580583654592967</v>
      </c>
      <c r="CI65" s="172">
        <v>5.4400102798566774</v>
      </c>
      <c r="DB65" s="617"/>
      <c r="DC65" s="617"/>
      <c r="DD65" s="617"/>
      <c r="DE65" s="617"/>
      <c r="DF65" s="617"/>
    </row>
    <row r="66" spans="2:110" ht="15">
      <c r="AR66" s="617"/>
      <c r="AS66" s="617"/>
      <c r="AT66" s="617"/>
      <c r="AU66" s="617"/>
      <c r="AV66" s="617"/>
      <c r="CF66" s="171">
        <v>22.83673758223928</v>
      </c>
      <c r="CG66" s="172">
        <v>51.578823960552526</v>
      </c>
      <c r="CH66" s="172">
        <v>19.738766981663236</v>
      </c>
      <c r="CI66" s="172">
        <v>5.8456714755449575</v>
      </c>
      <c r="DB66" s="617"/>
      <c r="DC66" s="617"/>
      <c r="DD66" s="617"/>
      <c r="DE66" s="617"/>
      <c r="DF66" s="617"/>
    </row>
    <row r="67" spans="2:110" ht="15">
      <c r="AR67" s="617"/>
      <c r="AS67" s="617"/>
      <c r="AT67" s="617"/>
      <c r="AU67" s="617"/>
      <c r="AV67" s="617"/>
      <c r="CF67" s="171">
        <v>22.971059463496882</v>
      </c>
      <c r="CG67" s="172">
        <v>51.815974230884457</v>
      </c>
      <c r="CH67" s="172">
        <v>18.931383506679492</v>
      </c>
      <c r="CI67" s="172">
        <v>6.2815827989391693</v>
      </c>
      <c r="DB67" s="617"/>
      <c r="DC67" s="617"/>
      <c r="DD67" s="617"/>
      <c r="DE67" s="617"/>
      <c r="DF67" s="617"/>
    </row>
    <row r="68" spans="2:110" ht="15">
      <c r="B68" s="111">
        <v>1960</v>
      </c>
      <c r="D68" s="111">
        <f>100-E68-F68-G68</f>
        <v>56.505672955003661</v>
      </c>
      <c r="E68" s="111">
        <v>17.901584214996792</v>
      </c>
      <c r="F68" s="111">
        <v>23.579476909999514</v>
      </c>
      <c r="G68" s="111">
        <v>2.0132659200000398</v>
      </c>
      <c r="AR68" s="617"/>
      <c r="AS68" s="617"/>
      <c r="AT68" s="617"/>
      <c r="AU68" s="617"/>
      <c r="AV68" s="617"/>
      <c r="CF68" s="171">
        <v>23.038760330578551</v>
      </c>
      <c r="CG68" s="172">
        <v>52.054214876033022</v>
      </c>
      <c r="CH68" s="172">
        <v>18.15702479338843</v>
      </c>
      <c r="CI68" s="172">
        <v>6.7499999999999973</v>
      </c>
      <c r="DB68" s="617"/>
      <c r="DC68" s="617"/>
      <c r="DD68" s="617"/>
      <c r="DE68" s="617"/>
      <c r="DF68" s="617"/>
    </row>
    <row r="69" spans="2:110">
      <c r="B69" s="111">
        <v>1961</v>
      </c>
      <c r="D69" s="111">
        <f t="shared" ref="D69:D99" si="219">100-E69-F69-G69</f>
        <v>56.654191442355383</v>
      </c>
      <c r="E69" s="111">
        <v>18.192762366975174</v>
      </c>
      <c r="F69" s="111">
        <v>23.02427666119717</v>
      </c>
      <c r="G69" s="111">
        <v>2.1287695294722702</v>
      </c>
      <c r="CF69" s="171">
        <v>23.038762035418326</v>
      </c>
      <c r="CG69" s="172">
        <v>52.29355090934795</v>
      </c>
      <c r="CH69" s="172">
        <v>17.41434001542482</v>
      </c>
      <c r="CI69" s="172">
        <v>7.2533470398089053</v>
      </c>
    </row>
    <row r="70" spans="2:110">
      <c r="B70" s="111">
        <v>1962</v>
      </c>
      <c r="D70" s="111">
        <f t="shared" si="219"/>
        <v>56.778274489273429</v>
      </c>
      <c r="E70" s="111">
        <v>18.488676676109886</v>
      </c>
      <c r="F70" s="111">
        <v>22.482149107664817</v>
      </c>
      <c r="G70" s="111">
        <v>2.250899726951868</v>
      </c>
      <c r="CF70" s="171">
        <v>22.969750398841718</v>
      </c>
      <c r="CG70" s="172">
        <v>52.533987367229443</v>
      </c>
      <c r="CH70" s="172">
        <v>16.702033599868894</v>
      </c>
      <c r="CI70" s="172">
        <v>7.7942286340599454</v>
      </c>
    </row>
    <row r="71" spans="2:110">
      <c r="B71" s="111">
        <v>1963</v>
      </c>
      <c r="D71" s="111">
        <f t="shared" si="219"/>
        <v>56.877772692595265</v>
      </c>
      <c r="E71" s="111">
        <v>18.789404178347681</v>
      </c>
      <c r="F71" s="111">
        <v>21.952786440891938</v>
      </c>
      <c r="G71" s="111">
        <v>2.380036688165116</v>
      </c>
      <c r="CF71" s="171">
        <v>22.830163991656576</v>
      </c>
      <c r="CG71" s="172">
        <v>52.775529309234187</v>
      </c>
      <c r="CH71" s="172">
        <v>16.018862967190341</v>
      </c>
      <c r="CI71" s="172">
        <v>8.3754437319188941</v>
      </c>
    </row>
    <row r="72" spans="2:110">
      <c r="B72" s="111">
        <v>1964</v>
      </c>
      <c r="D72" s="111">
        <f t="shared" si="219"/>
        <v>56.952506337337148</v>
      </c>
      <c r="E72" s="111">
        <v>19.09502316266321</v>
      </c>
      <c r="F72" s="111">
        <v>21.435888099999602</v>
      </c>
      <c r="G72" s="111">
        <v>2.516582400000043</v>
      </c>
      <c r="CF72" s="171">
        <v>22.618181818181831</v>
      </c>
      <c r="CG72" s="172">
        <v>53.018181818181802</v>
      </c>
      <c r="CH72" s="172">
        <v>15.363636363636365</v>
      </c>
      <c r="CI72" s="172">
        <v>8.9999999999999982</v>
      </c>
    </row>
    <row r="73" spans="2:110">
      <c r="B73" s="111">
        <v>1965</v>
      </c>
      <c r="D73" s="111">
        <f t="shared" si="219"/>
        <v>57.002264295631136</v>
      </c>
      <c r="E73" s="111">
        <v>19.40561319144015</v>
      </c>
      <c r="F73" s="111">
        <v>20.931160601088383</v>
      </c>
      <c r="G73" s="111">
        <v>2.6609619118403303</v>
      </c>
      <c r="CF73" s="171">
        <v>22.33170983104376</v>
      </c>
      <c r="CG73" s="172">
        <v>53.26195000026182</v>
      </c>
      <c r="CH73" s="172">
        <v>14.735210782282541</v>
      </c>
      <c r="CI73" s="172">
        <v>9.6711293864118755</v>
      </c>
    </row>
    <row r="74" spans="2:110">
      <c r="B74" s="111">
        <v>1966</v>
      </c>
      <c r="D74" s="111">
        <f t="shared" si="219"/>
        <v>57.026802849521907</v>
      </c>
      <c r="E74" s="111">
        <v>19.721255121183841</v>
      </c>
      <c r="F74" s="111">
        <v>20.438317370604423</v>
      </c>
      <c r="G74" s="111">
        <v>2.8136246586898275</v>
      </c>
      <c r="CF74" s="171">
        <v>21.968366200325789</v>
      </c>
      <c r="CG74" s="172">
        <v>53.506838985141115</v>
      </c>
      <c r="CH74" s="172">
        <v>14.132489969119835</v>
      </c>
      <c r="CI74" s="172">
        <v>10.392304845413262</v>
      </c>
    </row>
    <row r="75" spans="2:110">
      <c r="B75" s="111">
        <v>1967</v>
      </c>
      <c r="D75" s="111">
        <f t="shared" si="219"/>
        <v>57.025844433593711</v>
      </c>
      <c r="E75" s="111">
        <v>20.042031123570826</v>
      </c>
      <c r="F75" s="111">
        <v>19.95707858262908</v>
      </c>
      <c r="G75" s="111">
        <v>2.9750458602063867</v>
      </c>
      <c r="CF75" s="171">
        <v>21.525465254003414</v>
      </c>
      <c r="CG75" s="172">
        <v>53.752853926071872</v>
      </c>
      <c r="CH75" s="172">
        <v>13.554422510699519</v>
      </c>
      <c r="CI75" s="172">
        <v>11.167258309225195</v>
      </c>
    </row>
    <row r="76" spans="2:110">
      <c r="B76" s="111">
        <v>1968</v>
      </c>
      <c r="D76" s="111">
        <f t="shared" si="219"/>
        <v>56.999076293159561</v>
      </c>
      <c r="E76" s="111">
        <v>20.368024706840718</v>
      </c>
      <c r="F76" s="111">
        <v>19.48717099999968</v>
      </c>
      <c r="G76" s="111">
        <v>3.1457280000000449</v>
      </c>
      <c r="CF76" s="173">
        <v>21</v>
      </c>
      <c r="CG76" s="173">
        <v>54</v>
      </c>
      <c r="CH76" s="173">
        <v>13</v>
      </c>
      <c r="CI76" s="148">
        <v>12</v>
      </c>
    </row>
    <row r="77" spans="2:110">
      <c r="B77" s="111">
        <v>1969</v>
      </c>
      <c r="D77" s="111">
        <f t="shared" si="219"/>
        <v>56.946149053492171</v>
      </c>
      <c r="E77" s="111">
        <v>20.699320737536123</v>
      </c>
      <c r="F77" s="111">
        <v>19.028327819171299</v>
      </c>
      <c r="G77" s="111">
        <v>3.3262023898004043</v>
      </c>
      <c r="CF77" s="172">
        <v>20</v>
      </c>
      <c r="CG77" s="172">
        <v>53.5</v>
      </c>
      <c r="CH77" s="172">
        <v>12</v>
      </c>
      <c r="CI77" s="172">
        <v>14</v>
      </c>
    </row>
    <row r="78" spans="2:110">
      <c r="B78" s="111">
        <v>1970</v>
      </c>
      <c r="D78" s="111">
        <f t="shared" si="219"/>
        <v>56.866675195310322</v>
      </c>
      <c r="E78" s="111">
        <v>21.036005462596062</v>
      </c>
      <c r="F78" s="111">
        <v>18.580288518731336</v>
      </c>
      <c r="G78" s="111">
        <v>3.5170308233622745</v>
      </c>
      <c r="CF78" s="173">
        <v>19</v>
      </c>
      <c r="CG78" s="173">
        <v>53</v>
      </c>
      <c r="CH78" s="173">
        <v>11</v>
      </c>
      <c r="CI78" s="148">
        <v>16</v>
      </c>
    </row>
    <row r="79" spans="2:110">
      <c r="B79" s="111">
        <v>1971</v>
      </c>
      <c r="D79" s="111">
        <f t="shared" si="219"/>
        <v>56.760227431452179</v>
      </c>
      <c r="E79" s="111">
        <v>21.378166531808837</v>
      </c>
      <c r="F79" s="111">
        <v>18.142798711481021</v>
      </c>
      <c r="G79" s="111">
        <v>3.7188073252579734</v>
      </c>
      <c r="CF79" s="173">
        <v>19</v>
      </c>
      <c r="CG79" s="173">
        <v>53</v>
      </c>
      <c r="CH79" s="173">
        <v>11</v>
      </c>
      <c r="CI79" s="148">
        <v>18</v>
      </c>
    </row>
    <row r="80" spans="2:110">
      <c r="B80" s="111">
        <v>1972</v>
      </c>
      <c r="D80" s="111">
        <f t="shared" si="219"/>
        <v>56.626336979370151</v>
      </c>
      <c r="E80" s="111">
        <v>21.72589302063006</v>
      </c>
      <c r="F80" s="111">
        <v>17.715609999999749</v>
      </c>
      <c r="G80" s="111">
        <v>3.9321600000000458</v>
      </c>
      <c r="CF80" s="173">
        <v>18</v>
      </c>
      <c r="CG80" s="173">
        <v>55</v>
      </c>
      <c r="CH80" s="173">
        <v>11</v>
      </c>
      <c r="CI80" s="148">
        <v>16</v>
      </c>
    </row>
    <row r="81" spans="2:87">
      <c r="B81" s="111">
        <v>1973</v>
      </c>
      <c r="D81" s="111">
        <f t="shared" si="219"/>
        <v>56.464491723767381</v>
      </c>
      <c r="E81" s="111">
        <v>22.079275453371821</v>
      </c>
      <c r="F81" s="111">
        <v>17.298479835610308</v>
      </c>
      <c r="G81" s="111">
        <v>4.1577529872504932</v>
      </c>
      <c r="CF81" s="172">
        <v>17.45</v>
      </c>
      <c r="CG81" s="172">
        <v>55.6</v>
      </c>
      <c r="CH81" s="172">
        <v>7.05</v>
      </c>
      <c r="CI81" s="172">
        <v>19.850000000000001</v>
      </c>
    </row>
    <row r="82" spans="2:87">
      <c r="B82" s="111">
        <v>1974</v>
      </c>
      <c r="D82" s="111">
        <f t="shared" si="219"/>
        <v>56.274134263363194</v>
      </c>
      <c r="E82" s="111">
        <v>22.438405826769088</v>
      </c>
      <c r="F82" s="111">
        <v>16.891171380664886</v>
      </c>
      <c r="G82" s="111">
        <v>4.3962885292028311</v>
      </c>
      <c r="CF82" s="179">
        <v>16.899999999999999</v>
      </c>
      <c r="CG82" s="179">
        <v>56.2</v>
      </c>
      <c r="CH82" s="179">
        <v>3.1</v>
      </c>
      <c r="CI82" s="151">
        <v>23.7</v>
      </c>
    </row>
    <row r="83" spans="2:87">
      <c r="B83" s="111">
        <v>1975</v>
      </c>
      <c r="D83" s="111">
        <f t="shared" si="219"/>
        <v>56.054659835424467</v>
      </c>
      <c r="E83" s="111">
        <v>22.803377633929387</v>
      </c>
      <c r="F83" s="111">
        <v>16.493453374073692</v>
      </c>
      <c r="G83" s="111">
        <v>4.6485091565724543</v>
      </c>
      <c r="CF83" s="179">
        <v>15</v>
      </c>
      <c r="CG83" s="179">
        <v>56</v>
      </c>
      <c r="CH83" s="179">
        <v>3</v>
      </c>
      <c r="CI83" s="151">
        <v>25</v>
      </c>
    </row>
    <row r="84" spans="2:87">
      <c r="B84" s="111">
        <v>1976</v>
      </c>
      <c r="D84" s="111">
        <f t="shared" si="219"/>
        <v>55.805414111328133</v>
      </c>
      <c r="E84" s="111">
        <v>23.174285888672021</v>
      </c>
      <c r="F84" s="111">
        <v>16.105099999999808</v>
      </c>
      <c r="G84" s="111">
        <v>4.915200000000044</v>
      </c>
      <c r="CF84" s="171">
        <v>15</v>
      </c>
      <c r="CG84" s="171">
        <v>54.990908339470082</v>
      </c>
      <c r="CH84" s="171">
        <v>4.2426406871192857</v>
      </c>
      <c r="CI84" s="168">
        <v>25.495097567963924</v>
      </c>
    </row>
    <row r="85" spans="2:87">
      <c r="B85" s="111">
        <v>1977</v>
      </c>
      <c r="D85" s="111">
        <f t="shared" si="219"/>
        <v>55.525690856027893</v>
      </c>
      <c r="E85" s="111">
        <v>23.551227150263234</v>
      </c>
      <c r="F85" s="111">
        <v>15.72589075964577</v>
      </c>
      <c r="G85" s="111">
        <v>5.1971912340631041</v>
      </c>
      <c r="CF85" s="179">
        <v>15</v>
      </c>
      <c r="CG85" s="179">
        <v>54</v>
      </c>
      <c r="CH85" s="179">
        <v>6</v>
      </c>
      <c r="CI85" s="179">
        <v>26</v>
      </c>
    </row>
    <row r="86" spans="2:87">
      <c r="B86" s="111">
        <v>1978</v>
      </c>
      <c r="D86" s="111">
        <f t="shared" si="219"/>
        <v>55.214729443883797</v>
      </c>
      <c r="E86" s="111">
        <v>23.934299548553653</v>
      </c>
      <c r="F86" s="111">
        <v>15.355610346059022</v>
      </c>
      <c r="G86" s="111">
        <v>5.4953606615035246</v>
      </c>
      <c r="CF86" s="179">
        <v>13</v>
      </c>
      <c r="CG86" s="179">
        <v>52</v>
      </c>
      <c r="CH86" s="179">
        <v>6</v>
      </c>
      <c r="CI86" s="179">
        <v>28</v>
      </c>
    </row>
    <row r="87" spans="2:87">
      <c r="B87" s="111">
        <v>1979</v>
      </c>
      <c r="D87" s="111">
        <f t="shared" si="219"/>
        <v>54.871712222874613</v>
      </c>
      <c r="E87" s="111">
        <v>24.323602809524633</v>
      </c>
      <c r="F87" s="111">
        <v>14.994048521885206</v>
      </c>
      <c r="G87" s="111">
        <v>5.8106364457155522</v>
      </c>
      <c r="CF87" s="179">
        <v>12</v>
      </c>
      <c r="CG87" s="179">
        <v>53</v>
      </c>
      <c r="CH87" s="179">
        <v>5</v>
      </c>
      <c r="CI87" s="179">
        <v>28</v>
      </c>
    </row>
    <row r="88" spans="2:87">
      <c r="B88" s="111">
        <v>1980</v>
      </c>
      <c r="D88" s="111">
        <f t="shared" si="219"/>
        <v>54.495761718749989</v>
      </c>
      <c r="E88" s="111">
        <v>24.71923828125011</v>
      </c>
      <c r="F88" s="111">
        <v>14.640999999999854</v>
      </c>
      <c r="G88" s="111">
        <v>6.1440000000000383</v>
      </c>
      <c r="CF88" s="174">
        <v>11</v>
      </c>
      <c r="CG88" s="174">
        <v>53</v>
      </c>
      <c r="CH88" s="174">
        <v>5</v>
      </c>
      <c r="CI88" s="174">
        <v>30</v>
      </c>
    </row>
    <row r="89" spans="2:87">
      <c r="B89" s="111">
        <v>1981</v>
      </c>
      <c r="D89" s="111">
        <f t="shared" si="219"/>
        <v>54.085937670189622</v>
      </c>
      <c r="E89" s="111">
        <v>25.121308960280732</v>
      </c>
      <c r="F89" s="111">
        <v>14.29626432695073</v>
      </c>
      <c r="G89" s="111">
        <f t="shared" ref="G89:G99" si="220">G90/POWER(G94/G90,1/4)</f>
        <v>6.4964890425789159</v>
      </c>
    </row>
    <row r="90" spans="2:87">
      <c r="B90" s="111">
        <v>1982</v>
      </c>
      <c r="D90" s="111">
        <f t="shared" si="219"/>
        <v>53.641233885518787</v>
      </c>
      <c r="E90" s="111">
        <v>25.529919518457181</v>
      </c>
      <c r="F90" s="111">
        <v>13.959645769144593</v>
      </c>
      <c r="G90" s="111">
        <f t="shared" si="220"/>
        <v>6.8692008268794407</v>
      </c>
    </row>
    <row r="91" spans="2:87">
      <c r="B91" s="111">
        <v>1983</v>
      </c>
      <c r="D91" s="111">
        <f t="shared" si="219"/>
        <v>53.160574910982106</v>
      </c>
      <c r="E91" s="111">
        <v>25.945176330159562</v>
      </c>
      <c r="F91" s="111">
        <v>13.630953201713853</v>
      </c>
      <c r="G91" s="111">
        <f t="shared" si="220"/>
        <v>7.2632955571444731</v>
      </c>
    </row>
    <row r="92" spans="2:87">
      <c r="B92" s="111">
        <v>1984</v>
      </c>
      <c r="D92" s="111">
        <f t="shared" si="219"/>
        <v>52.642812499999955</v>
      </c>
      <c r="E92" s="111">
        <v>26.367187500000068</v>
      </c>
      <c r="F92" s="111">
        <v>13.309999999999897</v>
      </c>
      <c r="G92" s="111">
        <f t="shared" si="220"/>
        <v>7.6800000000000779</v>
      </c>
    </row>
    <row r="93" spans="2:87">
      <c r="B93" s="111">
        <v>1985</v>
      </c>
      <c r="D93" s="111">
        <f t="shared" si="219"/>
        <v>52.086721872218725</v>
      </c>
      <c r="E93" s="111">
        <v>26.79606289096607</v>
      </c>
      <c r="F93" s="111">
        <v>12.996603933591601</v>
      </c>
      <c r="G93" s="111">
        <f t="shared" si="220"/>
        <v>8.1206113032236047</v>
      </c>
    </row>
    <row r="94" spans="2:87">
      <c r="B94" s="111">
        <v>1986</v>
      </c>
      <c r="D94" s="111">
        <f t="shared" si="219"/>
        <v>51.490997750521046</v>
      </c>
      <c r="E94" s="111">
        <v>27.231914153020945</v>
      </c>
      <c r="F94" s="111">
        <v>12.69058706285875</v>
      </c>
      <c r="G94" s="111">
        <f t="shared" si="220"/>
        <v>8.5865010335992586</v>
      </c>
    </row>
    <row r="95" spans="2:87">
      <c r="B95" s="111">
        <v>1987</v>
      </c>
      <c r="D95" s="111">
        <f t="shared" si="219"/>
        <v>50.854250163477595</v>
      </c>
      <c r="E95" s="111">
        <v>27.674854752170145</v>
      </c>
      <c r="F95" s="111">
        <v>12.391775637921711</v>
      </c>
      <c r="G95" s="111">
        <f t="shared" si="220"/>
        <v>9.0791194464305462</v>
      </c>
    </row>
    <row r="96" spans="2:87">
      <c r="B96" s="111">
        <v>1988</v>
      </c>
      <c r="D96" s="111">
        <f t="shared" si="219"/>
        <v>50.175000000000011</v>
      </c>
      <c r="E96" s="111">
        <v>28.125</v>
      </c>
      <c r="F96" s="111">
        <v>12.099999999999934</v>
      </c>
      <c r="G96" s="111">
        <f t="shared" si="220"/>
        <v>9.6000000000000494</v>
      </c>
    </row>
    <row r="97" spans="2:9">
      <c r="B97" s="111">
        <v>1989</v>
      </c>
      <c r="D97" s="111">
        <f t="shared" si="219"/>
        <v>49.451674302190163</v>
      </c>
      <c r="E97" s="111">
        <v>28.582467083697086</v>
      </c>
      <c r="F97" s="111">
        <v>11.8150944850833</v>
      </c>
      <c r="G97" s="111">
        <f t="shared" si="220"/>
        <v>10.150764129029453</v>
      </c>
    </row>
    <row r="98" spans="2:9">
      <c r="B98" s="111">
        <v>1990</v>
      </c>
      <c r="D98" s="111">
        <f t="shared" si="219"/>
        <v>48.68260128157376</v>
      </c>
      <c r="E98" s="111">
        <v>29.047375096555616</v>
      </c>
      <c r="F98" s="111">
        <v>11.536897329871616</v>
      </c>
      <c r="G98" s="111">
        <f t="shared" si="220"/>
        <v>10.733126291999016</v>
      </c>
      <c r="H98" s="111">
        <f>G99/I$100</f>
        <v>10.733126291999014</v>
      </c>
    </row>
    <row r="99" spans="2:9">
      <c r="B99" s="111">
        <v>1991</v>
      </c>
      <c r="D99" s="111">
        <f t="shared" si="219"/>
        <v>47.866005043051587</v>
      </c>
      <c r="E99" s="111">
        <v>29.519845068981439</v>
      </c>
      <c r="F99" s="111">
        <v>11.265250579928853</v>
      </c>
      <c r="G99" s="111">
        <f t="shared" si="220"/>
        <v>11.348899308038122</v>
      </c>
      <c r="H99" s="111">
        <f>G100/POWER(G104/G100,1/4)</f>
        <v>11.348899308038122</v>
      </c>
      <c r="I99" s="111">
        <v>11.34889930803811</v>
      </c>
    </row>
    <row r="100" spans="2:9">
      <c r="B100" s="111">
        <v>1992</v>
      </c>
      <c r="D100" s="111">
        <v>47</v>
      </c>
      <c r="E100" s="111">
        <v>30</v>
      </c>
      <c r="F100" s="111">
        <v>11</v>
      </c>
      <c r="G100" s="111">
        <v>12</v>
      </c>
      <c r="H100" s="111">
        <v>47</v>
      </c>
      <c r="I100" s="111">
        <f>POWER(G104/G100,1/4)</f>
        <v>1.057371263440563</v>
      </c>
    </row>
    <row r="101" spans="2:9">
      <c r="B101" s="111">
        <v>1993</v>
      </c>
      <c r="E101" s="111">
        <v>30.487964889276835</v>
      </c>
      <c r="F101" s="111">
        <v>10.740994986439388</v>
      </c>
      <c r="G101" s="111">
        <v>12.688455161286738</v>
      </c>
    </row>
    <row r="102" spans="2:9">
      <c r="B102" s="111">
        <v>1994</v>
      </c>
      <c r="E102" s="111">
        <v>30.983866769659272</v>
      </c>
      <c r="F102" s="111">
        <v>10.488088481701492</v>
      </c>
      <c r="G102" s="111">
        <v>13.416407864998696</v>
      </c>
    </row>
    <row r="103" spans="2:9">
      <c r="B103" s="111">
        <v>1995</v>
      </c>
      <c r="E103" s="111">
        <v>31.487834740246811</v>
      </c>
      <c r="F103" s="111">
        <v>10.241136890844434</v>
      </c>
      <c r="G103" s="111">
        <v>14.186124135047583</v>
      </c>
    </row>
    <row r="104" spans="2:9">
      <c r="B104" s="111">
        <v>1996</v>
      </c>
      <c r="D104" s="111">
        <v>43</v>
      </c>
      <c r="E104" s="111">
        <v>31.999999999999908</v>
      </c>
      <c r="F104" s="111">
        <v>9.9999999999999893</v>
      </c>
      <c r="G104" s="111">
        <v>14.999999999999934</v>
      </c>
      <c r="H104" s="111">
        <v>43</v>
      </c>
    </row>
    <row r="105" spans="2:9">
      <c r="B105" s="111">
        <v>1997</v>
      </c>
    </row>
  </sheetData>
  <mergeCells count="7">
    <mergeCell ref="BV57:CM57"/>
    <mergeCell ref="CN57:DE57"/>
    <mergeCell ref="DF57:DW57"/>
    <mergeCell ref="B57:S57"/>
    <mergeCell ref="T57:AK57"/>
    <mergeCell ref="AL57:BC57"/>
    <mergeCell ref="BD57:BU57"/>
  </mergeCells>
  <phoneticPr fontId="0" type="noConversion"/>
  <pageMargins left="0.55118110236220474" right="0.39370078740157483" top="0.72" bottom="0.68" header="0.51181102362204722" footer="0.51181102362204722"/>
  <pageSetup scale="71" orientation="landscape" r:id="rId1"/>
  <headerFooter alignWithMargins="0"/>
  <colBreaks count="6" manualBreakCount="6">
    <brk id="19" max="55" man="1"/>
    <brk id="37" max="53" man="1"/>
    <brk id="55" max="53" man="1"/>
    <brk id="73" max="53" man="1"/>
    <brk id="91" max="53" man="1"/>
    <brk id="109" max="53" man="1"/>
  </colBreaks>
</worksheet>
</file>

<file path=xl/worksheets/sheet73.xml><?xml version="1.0" encoding="utf-8"?>
<worksheet xmlns="http://schemas.openxmlformats.org/spreadsheetml/2006/main" xmlns:r="http://schemas.openxmlformats.org/officeDocument/2006/relationships">
  <sheetPr codeName="Sheet73">
    <pageSetUpPr fitToPage="1"/>
  </sheetPr>
  <dimension ref="A1:AE42"/>
  <sheetViews>
    <sheetView topLeftCell="A10" zoomScaleNormal="75" workbookViewId="0">
      <selection activeCell="G38" sqref="G38"/>
    </sheetView>
  </sheetViews>
  <sheetFormatPr defaultColWidth="8.85546875" defaultRowHeight="12.75"/>
  <cols>
    <col min="1" max="1" width="14.140625" style="111" customWidth="1"/>
    <col min="2" max="3" width="9.28515625" style="111" bestFit="1" customWidth="1"/>
    <col min="4" max="4" width="9.7109375" style="111" customWidth="1"/>
    <col min="5" max="6" width="10.28515625" style="111" bestFit="1" customWidth="1"/>
    <col min="7" max="7" width="8.85546875" style="111" customWidth="1"/>
    <col min="8" max="8" width="9.28515625" style="111" bestFit="1" customWidth="1"/>
    <col min="9" max="10" width="8.85546875" style="111" customWidth="1"/>
    <col min="11" max="11" width="9.85546875" style="111" customWidth="1"/>
    <col min="12" max="12" width="8.85546875" style="111" customWidth="1"/>
    <col min="13" max="14" width="0" style="111" hidden="1" customWidth="1"/>
    <col min="15" max="17" width="8.85546875" style="111" customWidth="1"/>
    <col min="18" max="18" width="10.28515625" style="111" hidden="1" customWidth="1"/>
    <col min="19" max="20" width="0" style="111" hidden="1" customWidth="1"/>
    <col min="21" max="21" width="10.28515625" style="111" customWidth="1"/>
    <col min="22" max="23" width="8.85546875" style="111" customWidth="1"/>
    <col min="24" max="24" width="0" style="111" hidden="1" customWidth="1"/>
    <col min="25" max="27" width="8.85546875" style="111" customWidth="1"/>
    <col min="28" max="28" width="9.5703125" style="111" customWidth="1"/>
    <col min="29" max="29" width="0" style="111" hidden="1" customWidth="1"/>
    <col min="30" max="16384" width="8.85546875" style="111"/>
  </cols>
  <sheetData>
    <row r="1" spans="1:31" ht="15.75">
      <c r="A1" s="118" t="s">
        <v>48</v>
      </c>
      <c r="W1" s="112" t="s">
        <v>471</v>
      </c>
      <c r="X1" s="112" t="s">
        <v>471</v>
      </c>
    </row>
    <row r="2" spans="1:31">
      <c r="A2" s="110" t="s">
        <v>216</v>
      </c>
      <c r="W2" s="112"/>
      <c r="X2" s="112"/>
    </row>
    <row r="3" spans="1:31" ht="51">
      <c r="A3" s="123" t="s">
        <v>471</v>
      </c>
      <c r="B3" s="122" t="s">
        <v>132</v>
      </c>
      <c r="C3" s="122" t="s">
        <v>133</v>
      </c>
      <c r="D3" s="122" t="s">
        <v>134</v>
      </c>
      <c r="E3" s="122" t="s">
        <v>135</v>
      </c>
      <c r="F3" s="122" t="s">
        <v>129</v>
      </c>
      <c r="G3" s="122" t="s">
        <v>130</v>
      </c>
      <c r="H3" s="155"/>
      <c r="I3" s="116"/>
      <c r="J3" s="116"/>
      <c r="K3" s="116"/>
      <c r="L3" s="116"/>
      <c r="M3" s="106"/>
      <c r="N3" s="106"/>
      <c r="O3" s="116"/>
      <c r="P3" s="116"/>
      <c r="Q3" s="116"/>
      <c r="R3" s="106"/>
      <c r="S3" s="106"/>
      <c r="T3" s="106"/>
      <c r="U3" s="116"/>
      <c r="V3" s="116"/>
      <c r="W3" s="116"/>
      <c r="X3" s="106"/>
      <c r="Y3" s="116"/>
      <c r="Z3" s="116"/>
      <c r="AA3" s="116"/>
      <c r="AB3" s="116"/>
      <c r="AC3" s="106"/>
      <c r="AD3" s="116"/>
      <c r="AE3" s="116"/>
    </row>
    <row r="4" spans="1:31">
      <c r="A4" s="124" t="s">
        <v>281</v>
      </c>
      <c r="B4" s="125"/>
      <c r="C4" s="125">
        <v>4858</v>
      </c>
      <c r="D4" s="125">
        <v>6850</v>
      </c>
      <c r="E4" s="125">
        <v>11725</v>
      </c>
      <c r="F4" s="125">
        <v>7993</v>
      </c>
      <c r="G4" s="125">
        <v>12588</v>
      </c>
      <c r="H4" s="125"/>
      <c r="I4" s="119"/>
      <c r="J4" s="119"/>
      <c r="K4" s="119"/>
      <c r="L4" s="120"/>
      <c r="M4" s="120"/>
      <c r="N4" s="119"/>
      <c r="O4" s="119"/>
      <c r="P4" s="119"/>
      <c r="Q4" s="120"/>
      <c r="R4" s="120"/>
      <c r="S4" s="120"/>
      <c r="T4" s="119"/>
      <c r="U4" s="119"/>
      <c r="V4" s="119"/>
      <c r="W4" s="120"/>
      <c r="X4" s="119"/>
      <c r="Y4" s="119"/>
      <c r="Z4" s="119"/>
      <c r="AA4" s="119"/>
      <c r="AB4" s="120"/>
      <c r="AC4" s="119"/>
      <c r="AD4" s="119"/>
    </row>
    <row r="5" spans="1:31">
      <c r="A5" s="124" t="s">
        <v>136</v>
      </c>
      <c r="B5" s="125">
        <v>5080</v>
      </c>
      <c r="C5" s="125">
        <v>6568</v>
      </c>
      <c r="D5" s="125">
        <v>8504</v>
      </c>
      <c r="E5" s="125">
        <v>12070</v>
      </c>
      <c r="F5" s="125"/>
      <c r="G5" s="125"/>
      <c r="H5" s="125"/>
      <c r="I5" s="114"/>
      <c r="J5" s="114"/>
      <c r="K5" s="114"/>
      <c r="L5" s="114"/>
      <c r="O5" s="114"/>
      <c r="P5" s="114"/>
      <c r="Q5" s="114"/>
      <c r="U5" s="114"/>
      <c r="V5" s="114"/>
      <c r="W5" s="114"/>
      <c r="Y5" s="114"/>
      <c r="Z5" s="114"/>
      <c r="AA5" s="114"/>
      <c r="AB5" s="114"/>
      <c r="AD5" s="114"/>
      <c r="AE5" s="114"/>
    </row>
    <row r="6" spans="1:31">
      <c r="A6" s="124" t="s">
        <v>137</v>
      </c>
      <c r="B6" s="125">
        <v>3035</v>
      </c>
      <c r="C6" s="125">
        <v>3952</v>
      </c>
      <c r="D6" s="125">
        <v>6444</v>
      </c>
      <c r="E6" s="125">
        <v>9724</v>
      </c>
      <c r="F6" s="125"/>
      <c r="G6" s="125"/>
      <c r="H6" s="125"/>
      <c r="I6" s="114"/>
      <c r="J6" s="114"/>
      <c r="K6" s="114"/>
      <c r="L6" s="114"/>
      <c r="O6" s="114"/>
      <c r="P6" s="114"/>
      <c r="Q6" s="114"/>
      <c r="U6" s="114"/>
      <c r="V6" s="114"/>
      <c r="W6" s="114"/>
      <c r="Y6" s="114"/>
      <c r="Z6" s="114"/>
      <c r="AA6" s="114"/>
      <c r="AB6" s="114"/>
      <c r="AD6" s="114"/>
      <c r="AE6" s="114"/>
    </row>
    <row r="7" spans="1:31">
      <c r="A7" s="124" t="s">
        <v>272</v>
      </c>
      <c r="B7" s="125">
        <v>4466</v>
      </c>
      <c r="C7" s="125"/>
      <c r="D7" s="125">
        <v>5981</v>
      </c>
      <c r="E7" s="125">
        <v>15211</v>
      </c>
      <c r="F7" s="125"/>
      <c r="G7" s="125">
        <v>15470</v>
      </c>
      <c r="H7" s="125"/>
      <c r="I7" s="114"/>
      <c r="J7" s="114"/>
      <c r="K7" s="114"/>
      <c r="L7" s="114"/>
      <c r="O7" s="114"/>
      <c r="P7" s="114"/>
      <c r="Q7" s="114"/>
      <c r="U7" s="114"/>
      <c r="V7" s="114"/>
      <c r="W7" s="114"/>
      <c r="Y7" s="114"/>
      <c r="Z7" s="114"/>
      <c r="AA7" s="114"/>
      <c r="AB7" s="114"/>
      <c r="AD7" s="114"/>
      <c r="AE7" s="114"/>
    </row>
    <row r="8" spans="1:31">
      <c r="A8" s="124" t="s">
        <v>425</v>
      </c>
      <c r="B8" s="125">
        <v>2404</v>
      </c>
      <c r="C8" s="125">
        <v>1769</v>
      </c>
      <c r="D8" s="125">
        <v>3449</v>
      </c>
      <c r="E8" s="125">
        <v>5688</v>
      </c>
      <c r="F8" s="125">
        <v>1886</v>
      </c>
      <c r="G8" s="125">
        <v>6679</v>
      </c>
      <c r="H8" s="125"/>
      <c r="I8" s="114"/>
      <c r="J8" s="114"/>
      <c r="K8" s="114"/>
      <c r="L8" s="114"/>
      <c r="O8" s="114"/>
      <c r="P8" s="114"/>
      <c r="Q8" s="114"/>
      <c r="U8" s="114"/>
      <c r="V8" s="114"/>
      <c r="W8" s="114"/>
      <c r="Y8" s="114"/>
      <c r="Z8" s="114"/>
      <c r="AA8" s="114"/>
      <c r="AB8" s="114"/>
      <c r="AD8" s="114"/>
      <c r="AE8" s="114"/>
    </row>
    <row r="9" spans="1:31">
      <c r="A9" s="124" t="s">
        <v>284</v>
      </c>
      <c r="B9" s="125">
        <v>4208</v>
      </c>
      <c r="C9" s="125">
        <v>6721</v>
      </c>
      <c r="D9" s="125">
        <v>7626</v>
      </c>
      <c r="E9" s="125">
        <v>10657</v>
      </c>
      <c r="F9" s="125"/>
      <c r="G9" s="125"/>
      <c r="H9" s="125"/>
      <c r="I9" s="114"/>
      <c r="J9" s="114"/>
      <c r="K9" s="114"/>
      <c r="L9" s="114"/>
      <c r="O9" s="114"/>
      <c r="P9" s="114"/>
      <c r="Q9" s="114"/>
      <c r="U9" s="114"/>
      <c r="V9" s="114"/>
      <c r="W9" s="114"/>
      <c r="Y9" s="114"/>
      <c r="Z9" s="114"/>
      <c r="AA9" s="114"/>
      <c r="AB9" s="114"/>
      <c r="AD9" s="114"/>
      <c r="AE9" s="114"/>
    </row>
    <row r="10" spans="1:31">
      <c r="A10" s="124" t="s">
        <v>285</v>
      </c>
      <c r="B10" s="125">
        <v>3855</v>
      </c>
      <c r="C10" s="125">
        <v>4138</v>
      </c>
      <c r="D10" s="125">
        <v>5863</v>
      </c>
      <c r="E10" s="125">
        <v>8114</v>
      </c>
      <c r="F10" s="125">
        <v>4500</v>
      </c>
      <c r="G10" s="125">
        <v>8474</v>
      </c>
      <c r="H10" s="125"/>
      <c r="I10" s="114"/>
      <c r="J10" s="114"/>
      <c r="K10" s="114"/>
      <c r="L10" s="114"/>
      <c r="O10" s="114"/>
      <c r="P10" s="114"/>
      <c r="Q10" s="114"/>
      <c r="U10" s="114"/>
      <c r="V10" s="114"/>
      <c r="W10" s="114"/>
      <c r="Y10" s="114"/>
      <c r="Z10" s="114"/>
      <c r="AA10" s="114"/>
      <c r="AB10" s="114"/>
      <c r="AD10" s="114"/>
      <c r="AE10" s="114"/>
    </row>
    <row r="11" spans="1:31">
      <c r="A11" s="124" t="s">
        <v>286</v>
      </c>
      <c r="B11" s="125">
        <v>3901</v>
      </c>
      <c r="C11" s="125">
        <v>4139</v>
      </c>
      <c r="D11" s="125">
        <v>7152</v>
      </c>
      <c r="E11" s="125">
        <v>7867</v>
      </c>
      <c r="F11" s="125">
        <v>8458</v>
      </c>
      <c r="G11" s="125">
        <v>7709</v>
      </c>
      <c r="H11" s="125"/>
      <c r="I11" s="114"/>
      <c r="J11" s="114"/>
      <c r="K11" s="114"/>
      <c r="L11" s="114"/>
      <c r="O11" s="114"/>
      <c r="P11" s="114"/>
      <c r="Q11" s="114"/>
      <c r="U11" s="114"/>
      <c r="V11" s="114"/>
      <c r="W11" s="114"/>
      <c r="Y11" s="114"/>
      <c r="Z11" s="114"/>
      <c r="AA11" s="114"/>
      <c r="AB11" s="114"/>
      <c r="AD11" s="114"/>
      <c r="AE11" s="114"/>
    </row>
    <row r="12" spans="1:31">
      <c r="A12" s="124" t="s">
        <v>287</v>
      </c>
      <c r="B12" s="125">
        <v>4937</v>
      </c>
      <c r="C12" s="125">
        <v>3818</v>
      </c>
      <c r="D12" s="125">
        <v>6603</v>
      </c>
      <c r="E12" s="125">
        <v>10393</v>
      </c>
      <c r="F12" s="125">
        <v>5495</v>
      </c>
      <c r="G12" s="125">
        <v>11209</v>
      </c>
      <c r="H12" s="125"/>
      <c r="I12" s="114"/>
      <c r="J12" s="114"/>
      <c r="K12" s="114"/>
      <c r="L12" s="114"/>
      <c r="O12" s="114"/>
      <c r="P12" s="114"/>
      <c r="Q12" s="114"/>
      <c r="U12" s="114"/>
      <c r="V12" s="114"/>
      <c r="W12" s="114"/>
      <c r="Y12" s="114"/>
      <c r="Z12" s="114"/>
      <c r="AA12" s="114"/>
      <c r="AB12" s="114"/>
      <c r="AD12" s="114"/>
      <c r="AE12" s="114"/>
    </row>
    <row r="13" spans="1:31">
      <c r="A13" s="124" t="s">
        <v>138</v>
      </c>
      <c r="B13" s="125"/>
      <c r="C13" s="125">
        <v>2176</v>
      </c>
      <c r="D13" s="125">
        <v>2904</v>
      </c>
      <c r="E13" s="125">
        <v>4260</v>
      </c>
      <c r="F13" s="125">
        <v>3439</v>
      </c>
      <c r="G13" s="125">
        <v>4606</v>
      </c>
      <c r="H13" s="125"/>
      <c r="I13" s="114"/>
      <c r="J13" s="114"/>
      <c r="K13" s="114"/>
      <c r="L13" s="114"/>
      <c r="O13" s="114"/>
      <c r="P13" s="114"/>
      <c r="Q13" s="114"/>
      <c r="U13" s="114"/>
      <c r="V13" s="114"/>
      <c r="W13" s="114"/>
      <c r="Y13" s="114"/>
      <c r="Z13" s="114"/>
      <c r="AA13" s="114"/>
      <c r="AB13" s="114"/>
      <c r="AD13" s="114"/>
      <c r="AE13" s="114"/>
    </row>
    <row r="14" spans="1:31">
      <c r="A14" s="124" t="s">
        <v>426</v>
      </c>
      <c r="B14" s="125">
        <v>2458</v>
      </c>
      <c r="C14" s="125">
        <v>2179</v>
      </c>
      <c r="D14" s="125">
        <v>2368</v>
      </c>
      <c r="E14" s="125">
        <v>5861</v>
      </c>
      <c r="F14" s="125"/>
      <c r="G14" s="125"/>
      <c r="H14" s="125"/>
      <c r="I14" s="114"/>
      <c r="J14" s="114"/>
      <c r="K14" s="114"/>
      <c r="L14" s="114"/>
      <c r="O14" s="114"/>
      <c r="P14" s="114"/>
      <c r="Q14" s="114"/>
      <c r="U14" s="114"/>
      <c r="V14" s="114"/>
      <c r="W14" s="114"/>
      <c r="Y14" s="114"/>
      <c r="Z14" s="114"/>
      <c r="AA14" s="114"/>
      <c r="AB14" s="114"/>
      <c r="AD14" s="114"/>
      <c r="AE14" s="114"/>
    </row>
    <row r="15" spans="1:31">
      <c r="A15" s="124" t="s">
        <v>427</v>
      </c>
      <c r="B15" s="125"/>
      <c r="C15" s="125"/>
      <c r="D15" s="125"/>
      <c r="E15" s="125"/>
      <c r="F15" s="125"/>
      <c r="G15" s="125"/>
      <c r="H15" s="125"/>
      <c r="I15" s="114"/>
      <c r="J15" s="114"/>
      <c r="K15" s="114"/>
      <c r="L15" s="114"/>
      <c r="O15" s="114"/>
      <c r="P15" s="114"/>
      <c r="Q15" s="114"/>
      <c r="U15" s="114"/>
      <c r="V15" s="114"/>
      <c r="W15" s="114"/>
      <c r="Y15" s="114"/>
      <c r="Z15" s="114"/>
      <c r="AA15" s="114"/>
      <c r="AB15" s="114"/>
      <c r="AD15" s="114"/>
      <c r="AE15" s="114"/>
    </row>
    <row r="16" spans="1:31">
      <c r="A16" s="124" t="s">
        <v>123</v>
      </c>
      <c r="B16" s="125">
        <v>3386</v>
      </c>
      <c r="C16" s="125">
        <v>3018</v>
      </c>
      <c r="D16" s="125">
        <v>4383</v>
      </c>
      <c r="E16" s="125">
        <v>9673</v>
      </c>
      <c r="F16" s="125"/>
      <c r="G16" s="125"/>
      <c r="H16" s="125"/>
      <c r="I16" s="114"/>
      <c r="J16" s="114"/>
      <c r="K16" s="114"/>
      <c r="L16" s="114"/>
      <c r="O16" s="114"/>
      <c r="P16" s="114"/>
      <c r="Q16" s="114"/>
      <c r="U16" s="114"/>
      <c r="V16" s="114"/>
      <c r="W16" s="114"/>
      <c r="Y16" s="114"/>
      <c r="Z16" s="114"/>
      <c r="AA16" s="114"/>
      <c r="AB16" s="114"/>
      <c r="AD16" s="114"/>
      <c r="AE16" s="114"/>
    </row>
    <row r="17" spans="1:31">
      <c r="A17" s="124" t="s">
        <v>333</v>
      </c>
      <c r="B17" s="125">
        <v>5133</v>
      </c>
      <c r="C17" s="125">
        <v>5354</v>
      </c>
      <c r="D17" s="125">
        <v>6518</v>
      </c>
      <c r="E17" s="125">
        <v>7552</v>
      </c>
      <c r="F17" s="125">
        <v>7147</v>
      </c>
      <c r="G17" s="125">
        <v>7557</v>
      </c>
      <c r="H17" s="125"/>
      <c r="I17" s="114"/>
      <c r="J17" s="114"/>
      <c r="K17" s="114"/>
      <c r="L17" s="114"/>
      <c r="O17" s="114"/>
      <c r="P17" s="114"/>
      <c r="Q17" s="114"/>
      <c r="U17" s="114"/>
      <c r="V17" s="114"/>
      <c r="W17" s="114"/>
      <c r="Y17" s="114"/>
      <c r="Z17" s="114"/>
      <c r="AA17" s="114"/>
      <c r="AB17" s="114"/>
      <c r="AD17" s="114"/>
      <c r="AE17" s="114"/>
    </row>
    <row r="18" spans="1:31">
      <c r="A18" s="124" t="s">
        <v>120</v>
      </c>
      <c r="B18" s="125">
        <v>3154</v>
      </c>
      <c r="C18" s="125">
        <v>5240</v>
      </c>
      <c r="D18" s="125">
        <v>6039</v>
      </c>
      <c r="E18" s="125">
        <v>10278</v>
      </c>
      <c r="F18" s="125">
        <v>7649</v>
      </c>
      <c r="G18" s="125">
        <v>10749</v>
      </c>
      <c r="H18" s="125"/>
      <c r="I18" s="114"/>
      <c r="J18" s="114"/>
      <c r="K18" s="114"/>
      <c r="L18" s="114"/>
      <c r="O18" s="114"/>
      <c r="P18" s="114"/>
      <c r="Q18" s="114"/>
      <c r="U18" s="114"/>
      <c r="V18" s="114"/>
      <c r="W18" s="114"/>
      <c r="Y18" s="114"/>
      <c r="Z18" s="114"/>
      <c r="AA18" s="114"/>
      <c r="AB18" s="114"/>
      <c r="AD18" s="114"/>
      <c r="AE18" s="114"/>
    </row>
    <row r="19" spans="1:31">
      <c r="A19" s="124" t="s">
        <v>489</v>
      </c>
      <c r="B19" s="125">
        <v>1752</v>
      </c>
      <c r="C19" s="125">
        <v>2838</v>
      </c>
      <c r="D19" s="125">
        <v>3419</v>
      </c>
      <c r="E19" s="125">
        <v>5356</v>
      </c>
      <c r="F19" s="125">
        <v>3494</v>
      </c>
      <c r="G19" s="125">
        <v>6612</v>
      </c>
      <c r="H19" s="125"/>
      <c r="I19" s="114"/>
      <c r="J19" s="114"/>
      <c r="K19" s="114"/>
      <c r="L19" s="114"/>
      <c r="O19" s="114"/>
      <c r="P19" s="114"/>
      <c r="Q19" s="114"/>
      <c r="U19" s="114"/>
      <c r="V19" s="114"/>
      <c r="W19" s="114"/>
      <c r="Y19" s="114"/>
      <c r="Z19" s="114"/>
      <c r="AA19" s="114"/>
      <c r="AB19" s="114"/>
      <c r="AD19" s="114"/>
      <c r="AE19" s="114"/>
    </row>
    <row r="20" spans="1:31">
      <c r="A20" s="124" t="s">
        <v>490</v>
      </c>
      <c r="B20" s="125"/>
      <c r="C20" s="125"/>
      <c r="D20" s="125"/>
      <c r="E20" s="125"/>
      <c r="F20" s="125"/>
      <c r="G20" s="125"/>
      <c r="H20" s="125"/>
      <c r="I20" s="114"/>
      <c r="J20" s="114"/>
      <c r="K20" s="114"/>
      <c r="L20" s="114"/>
      <c r="O20" s="114"/>
      <c r="P20" s="114"/>
      <c r="Q20" s="114"/>
      <c r="U20" s="114"/>
      <c r="V20" s="114"/>
      <c r="W20" s="114"/>
      <c r="Y20" s="114"/>
      <c r="Z20" s="114"/>
      <c r="AA20" s="114"/>
      <c r="AB20" s="114"/>
      <c r="AD20" s="114"/>
      <c r="AE20" s="114"/>
    </row>
    <row r="21" spans="1:31">
      <c r="A21" s="124" t="s">
        <v>491</v>
      </c>
      <c r="B21" s="125">
        <v>1204</v>
      </c>
      <c r="C21" s="125">
        <v>1096</v>
      </c>
      <c r="D21" s="125">
        <v>1480</v>
      </c>
      <c r="E21" s="125">
        <v>4789</v>
      </c>
      <c r="F21" s="125"/>
      <c r="G21" s="125"/>
      <c r="H21" s="125"/>
      <c r="I21" s="114"/>
      <c r="J21" s="114"/>
      <c r="K21" s="114"/>
      <c r="L21" s="114"/>
      <c r="O21" s="114"/>
      <c r="P21" s="114"/>
      <c r="Q21" s="114"/>
      <c r="U21" s="114"/>
      <c r="V21" s="114"/>
      <c r="W21" s="114"/>
      <c r="Y21" s="114"/>
      <c r="Z21" s="114"/>
      <c r="AA21" s="114"/>
      <c r="AB21" s="114"/>
      <c r="AD21" s="114"/>
      <c r="AE21" s="114"/>
    </row>
    <row r="22" spans="1:31">
      <c r="A22" s="124" t="s">
        <v>289</v>
      </c>
      <c r="B22" s="125">
        <v>3848</v>
      </c>
      <c r="C22" s="125">
        <v>4162</v>
      </c>
      <c r="D22" s="125">
        <v>5670</v>
      </c>
      <c r="E22" s="125">
        <v>12285</v>
      </c>
      <c r="F22" s="125">
        <v>7227</v>
      </c>
      <c r="G22" s="125">
        <v>12345</v>
      </c>
      <c r="H22" s="125"/>
      <c r="I22" s="114"/>
      <c r="J22" s="114"/>
      <c r="K22" s="114"/>
      <c r="L22" s="114"/>
      <c r="O22" s="114"/>
      <c r="P22" s="114"/>
      <c r="Q22" s="114"/>
      <c r="U22" s="114"/>
      <c r="V22" s="114"/>
      <c r="W22" s="114"/>
      <c r="Y22" s="114"/>
      <c r="Z22" s="114"/>
      <c r="AA22" s="114"/>
      <c r="AB22" s="114"/>
      <c r="AD22" s="114"/>
      <c r="AE22" s="114"/>
    </row>
    <row r="23" spans="1:31">
      <c r="A23" s="124" t="s">
        <v>121</v>
      </c>
      <c r="B23" s="125"/>
      <c r="C23" s="125"/>
      <c r="D23" s="125"/>
      <c r="E23" s="125"/>
      <c r="F23" s="125"/>
      <c r="G23" s="125"/>
      <c r="H23" s="125"/>
      <c r="I23" s="114"/>
      <c r="J23" s="114"/>
      <c r="K23" s="114"/>
      <c r="L23" s="114"/>
      <c r="O23" s="114"/>
      <c r="P23" s="114"/>
      <c r="Q23" s="114"/>
      <c r="U23" s="114"/>
      <c r="V23" s="114"/>
      <c r="W23" s="114"/>
      <c r="Y23" s="114"/>
      <c r="Z23" s="114"/>
      <c r="AA23" s="114"/>
      <c r="AB23" s="114"/>
      <c r="AD23" s="114"/>
      <c r="AE23" s="114"/>
    </row>
    <row r="24" spans="1:31">
      <c r="A24" s="124" t="s">
        <v>334</v>
      </c>
      <c r="B24" s="125">
        <v>11699</v>
      </c>
      <c r="C24" s="125">
        <v>5920</v>
      </c>
      <c r="D24" s="125">
        <v>7628</v>
      </c>
      <c r="E24" s="125">
        <v>12096</v>
      </c>
      <c r="F24" s="125"/>
      <c r="G24" s="125"/>
      <c r="H24" s="125"/>
      <c r="I24" s="114"/>
      <c r="J24" s="114"/>
      <c r="K24" s="114"/>
      <c r="L24" s="114"/>
      <c r="O24" s="114"/>
      <c r="P24" s="114"/>
      <c r="Q24" s="114"/>
      <c r="U24" s="114"/>
      <c r="V24" s="114"/>
      <c r="W24" s="114"/>
      <c r="Y24" s="114"/>
      <c r="Z24" s="114"/>
      <c r="AA24" s="114"/>
      <c r="AB24" s="114"/>
      <c r="AD24" s="114"/>
      <c r="AE24" s="114"/>
    </row>
    <row r="25" spans="1:31">
      <c r="A25" s="124" t="s">
        <v>495</v>
      </c>
      <c r="B25" s="125">
        <v>1898</v>
      </c>
      <c r="C25" s="125">
        <v>1888</v>
      </c>
      <c r="D25" s="125">
        <v>1583</v>
      </c>
      <c r="E25" s="125">
        <v>3912</v>
      </c>
      <c r="F25" s="125"/>
      <c r="G25" s="125">
        <v>3912</v>
      </c>
      <c r="H25" s="125"/>
      <c r="I25" s="114"/>
      <c r="J25" s="114"/>
      <c r="K25" s="114"/>
      <c r="L25" s="114"/>
      <c r="O25" s="114"/>
      <c r="P25" s="114"/>
      <c r="Q25" s="114"/>
      <c r="U25" s="114"/>
      <c r="V25" s="114"/>
      <c r="W25" s="114"/>
      <c r="Y25" s="114"/>
      <c r="Z25" s="114"/>
      <c r="AA25" s="114"/>
      <c r="AB25" s="114"/>
      <c r="AD25" s="114"/>
      <c r="AE25" s="114"/>
    </row>
    <row r="26" spans="1:31">
      <c r="A26" s="124" t="s">
        <v>125</v>
      </c>
      <c r="B26" s="125">
        <v>2165</v>
      </c>
      <c r="C26" s="125">
        <v>3478</v>
      </c>
      <c r="D26" s="125">
        <v>5181</v>
      </c>
      <c r="E26" s="125">
        <v>4802</v>
      </c>
      <c r="F26" s="125"/>
      <c r="G26" s="125"/>
      <c r="H26" s="125"/>
      <c r="I26" s="114"/>
      <c r="J26" s="114"/>
      <c r="K26" s="114"/>
      <c r="L26" s="114"/>
      <c r="O26" s="114"/>
      <c r="P26" s="114"/>
      <c r="Q26" s="114"/>
      <c r="U26" s="114"/>
      <c r="V26" s="114"/>
      <c r="W26" s="114"/>
      <c r="Y26" s="114"/>
      <c r="Z26" s="114"/>
      <c r="AA26" s="114"/>
      <c r="AB26" s="114"/>
      <c r="AD26" s="114"/>
      <c r="AE26" s="114"/>
    </row>
    <row r="27" spans="1:31">
      <c r="A27" s="124" t="s">
        <v>291</v>
      </c>
      <c r="B27" s="125">
        <v>2789</v>
      </c>
      <c r="C27" s="125">
        <v>3635</v>
      </c>
      <c r="D27" s="125">
        <v>4864</v>
      </c>
      <c r="E27" s="125">
        <v>5707</v>
      </c>
      <c r="F27" s="125">
        <v>5111</v>
      </c>
      <c r="G27" s="125">
        <v>5325</v>
      </c>
      <c r="H27" s="125"/>
      <c r="I27" s="114"/>
      <c r="J27" s="114"/>
      <c r="K27" s="114"/>
      <c r="L27" s="114"/>
      <c r="O27" s="114"/>
      <c r="P27" s="114"/>
      <c r="Q27" s="114"/>
      <c r="U27" s="114"/>
      <c r="V27" s="114"/>
      <c r="W27" s="114"/>
      <c r="Y27" s="114"/>
      <c r="Z27" s="114"/>
      <c r="AA27" s="114"/>
      <c r="AB27" s="114"/>
      <c r="AD27" s="114"/>
      <c r="AE27" s="114"/>
    </row>
    <row r="28" spans="1:31">
      <c r="A28" s="124" t="s">
        <v>292</v>
      </c>
      <c r="B28" s="125">
        <v>3396</v>
      </c>
      <c r="C28" s="125">
        <v>5736</v>
      </c>
      <c r="D28" s="125">
        <v>5911</v>
      </c>
      <c r="E28" s="125">
        <v>14222</v>
      </c>
      <c r="F28" s="125"/>
      <c r="G28" s="125">
        <v>5760</v>
      </c>
      <c r="H28" s="125"/>
      <c r="I28" s="114"/>
      <c r="J28" s="114"/>
      <c r="K28" s="114"/>
      <c r="L28" s="114"/>
      <c r="O28" s="114"/>
      <c r="P28" s="114"/>
      <c r="Q28" s="114"/>
      <c r="U28" s="114"/>
      <c r="V28" s="114"/>
      <c r="W28" s="114"/>
      <c r="Y28" s="114"/>
      <c r="Z28" s="114"/>
      <c r="AA28" s="114"/>
      <c r="AB28" s="114"/>
      <c r="AD28" s="114"/>
      <c r="AE28" s="114"/>
    </row>
    <row r="29" spans="1:31">
      <c r="A29" s="124" t="s">
        <v>139</v>
      </c>
      <c r="B29" s="125">
        <v>2764</v>
      </c>
      <c r="C29" s="125">
        <v>6663</v>
      </c>
      <c r="D29" s="111">
        <v>9756</v>
      </c>
      <c r="E29" s="125">
        <v>17997</v>
      </c>
      <c r="F29" s="125">
        <v>13421</v>
      </c>
      <c r="G29" s="125"/>
      <c r="H29" s="125"/>
      <c r="I29" s="114"/>
      <c r="J29" s="114"/>
      <c r="K29" s="114"/>
      <c r="L29" s="114"/>
      <c r="O29" s="114"/>
      <c r="P29" s="114"/>
      <c r="Q29" s="114"/>
      <c r="U29" s="114"/>
      <c r="V29" s="114"/>
      <c r="W29" s="114"/>
      <c r="Y29" s="114"/>
      <c r="Z29" s="114"/>
      <c r="AA29" s="114"/>
      <c r="AB29" s="114"/>
      <c r="AD29" s="114"/>
      <c r="AE29" s="114"/>
    </row>
    <row r="30" spans="1:31">
      <c r="A30" s="124" t="s">
        <v>140</v>
      </c>
      <c r="D30" s="125"/>
      <c r="E30" s="125">
        <v>4328</v>
      </c>
      <c r="F30" s="125"/>
      <c r="G30" s="125">
        <v>18584</v>
      </c>
      <c r="H30" s="125"/>
      <c r="I30" s="114"/>
      <c r="J30" s="114"/>
      <c r="K30" s="114"/>
      <c r="L30" s="114"/>
      <c r="O30" s="114"/>
      <c r="P30" s="114"/>
      <c r="Q30" s="114"/>
      <c r="U30" s="114"/>
      <c r="V30" s="114"/>
      <c r="W30" s="114"/>
      <c r="Y30" s="114"/>
      <c r="Z30" s="114"/>
      <c r="AA30" s="114"/>
      <c r="AB30" s="114"/>
      <c r="AD30" s="114"/>
      <c r="AE30" s="114"/>
    </row>
    <row r="31" spans="1:31">
      <c r="A31" s="124" t="s">
        <v>141</v>
      </c>
      <c r="B31" s="125">
        <v>6233</v>
      </c>
      <c r="C31" s="125">
        <v>3627</v>
      </c>
      <c r="D31" s="125">
        <v>5608</v>
      </c>
      <c r="E31" s="125">
        <v>9554</v>
      </c>
      <c r="F31" s="125"/>
      <c r="G31" s="125"/>
      <c r="H31" s="125"/>
      <c r="I31" s="114"/>
      <c r="J31" s="114"/>
      <c r="K31" s="114"/>
      <c r="L31" s="114"/>
      <c r="O31" s="114"/>
      <c r="P31" s="114"/>
      <c r="Q31" s="114"/>
      <c r="U31" s="114"/>
      <c r="V31" s="114"/>
      <c r="W31" s="114"/>
      <c r="Y31" s="114"/>
      <c r="Z31" s="114"/>
      <c r="AA31" s="114"/>
      <c r="AB31" s="114"/>
      <c r="AD31" s="114"/>
      <c r="AE31" s="114"/>
    </row>
    <row r="32" spans="1:31">
      <c r="A32" s="124" t="s">
        <v>275</v>
      </c>
      <c r="B32" s="125">
        <v>6692</v>
      </c>
      <c r="C32" s="125">
        <v>6582</v>
      </c>
      <c r="D32" s="125">
        <v>8157</v>
      </c>
      <c r="E32" s="125">
        <v>19220</v>
      </c>
      <c r="F32" s="156">
        <f>E32*0.5</f>
        <v>9610</v>
      </c>
      <c r="G32" s="156">
        <f>E32*1.2</f>
        <v>23064</v>
      </c>
      <c r="H32" s="125"/>
      <c r="I32" s="114"/>
      <c r="J32" s="114"/>
      <c r="K32" s="114"/>
      <c r="L32" s="114"/>
      <c r="O32" s="114"/>
      <c r="P32" s="114"/>
      <c r="Q32" s="114"/>
      <c r="U32" s="114"/>
      <c r="V32" s="114"/>
      <c r="W32" s="114"/>
      <c r="Y32" s="114"/>
      <c r="Z32" s="114"/>
      <c r="AA32" s="114"/>
      <c r="AB32" s="114"/>
      <c r="AD32" s="114"/>
      <c r="AE32" s="114"/>
    </row>
    <row r="33" spans="1:31">
      <c r="A33" s="113"/>
      <c r="B33" s="114"/>
      <c r="C33" s="114"/>
      <c r="D33" s="114"/>
      <c r="E33" s="114"/>
      <c r="F33" s="114"/>
      <c r="G33" s="114"/>
      <c r="H33" s="114"/>
      <c r="I33" s="114"/>
      <c r="J33" s="114"/>
      <c r="K33" s="114"/>
      <c r="L33" s="114"/>
      <c r="O33" s="114"/>
      <c r="P33" s="114"/>
      <c r="Q33" s="114"/>
      <c r="U33" s="114"/>
      <c r="V33" s="114"/>
      <c r="W33" s="114"/>
      <c r="Y33" s="114"/>
      <c r="Z33" s="114"/>
      <c r="AA33" s="114"/>
      <c r="AB33" s="114"/>
      <c r="AD33" s="114"/>
      <c r="AE33" s="114"/>
    </row>
    <row r="34" spans="1:31">
      <c r="A34" s="121" t="s">
        <v>468</v>
      </c>
      <c r="B34" s="114"/>
      <c r="C34" s="114"/>
      <c r="D34" s="114"/>
      <c r="E34" s="114"/>
      <c r="F34" s="114"/>
      <c r="G34" s="114"/>
      <c r="H34" s="114"/>
      <c r="I34" s="114"/>
      <c r="J34" s="114"/>
      <c r="K34" s="114"/>
      <c r="L34" s="114"/>
      <c r="O34" s="114"/>
      <c r="P34" s="114"/>
      <c r="Q34" s="114"/>
      <c r="U34" s="114"/>
      <c r="V34" s="114"/>
      <c r="W34" s="114"/>
      <c r="Y34" s="114"/>
      <c r="Z34" s="114"/>
      <c r="AA34" s="114"/>
      <c r="AB34" s="114"/>
      <c r="AD34" s="114"/>
      <c r="AE34" s="114"/>
    </row>
    <row r="35" spans="1:31">
      <c r="A35" s="121" t="s">
        <v>142</v>
      </c>
      <c r="B35" s="114"/>
      <c r="C35" s="114"/>
      <c r="D35" s="114"/>
      <c r="E35" s="114"/>
      <c r="F35" s="114"/>
      <c r="G35" s="114"/>
      <c r="H35" s="114"/>
      <c r="I35" s="114"/>
      <c r="J35" s="114"/>
      <c r="K35" s="114"/>
      <c r="L35" s="114"/>
      <c r="O35" s="114"/>
      <c r="P35" s="114"/>
      <c r="Q35" s="114"/>
      <c r="U35" s="114"/>
      <c r="V35" s="114"/>
      <c r="W35" s="114"/>
      <c r="Y35" s="114"/>
      <c r="Z35" s="114"/>
      <c r="AA35" s="114"/>
      <c r="AB35" s="114"/>
      <c r="AD35" s="114"/>
      <c r="AE35" s="114"/>
    </row>
    <row r="36" spans="1:31">
      <c r="A36" s="121" t="s">
        <v>143</v>
      </c>
      <c r="B36" s="114"/>
      <c r="C36" s="114"/>
      <c r="D36" s="114"/>
      <c r="E36" s="114"/>
      <c r="F36" s="114"/>
      <c r="G36" s="114"/>
      <c r="H36" s="114"/>
      <c r="I36" s="114"/>
      <c r="J36" s="114"/>
      <c r="K36" s="114"/>
      <c r="L36" s="114"/>
      <c r="O36" s="114"/>
      <c r="P36" s="114"/>
      <c r="Q36" s="114"/>
      <c r="U36" s="114"/>
      <c r="V36" s="114"/>
      <c r="W36" s="114"/>
      <c r="Y36" s="114"/>
      <c r="Z36" s="114"/>
      <c r="AA36" s="114"/>
      <c r="AB36" s="114"/>
      <c r="AD36" s="114"/>
      <c r="AE36" s="114"/>
    </row>
    <row r="37" spans="1:31" ht="40.15" customHeight="1">
      <c r="A37" s="839" t="s">
        <v>469</v>
      </c>
      <c r="B37" s="837"/>
      <c r="C37" s="837"/>
      <c r="D37" s="837"/>
      <c r="E37" s="837"/>
      <c r="F37" s="837"/>
      <c r="G37" s="837"/>
      <c r="H37" s="837"/>
      <c r="I37" s="837"/>
      <c r="J37" s="114"/>
      <c r="K37" s="114"/>
      <c r="L37" s="114"/>
      <c r="O37" s="114"/>
      <c r="P37" s="114"/>
      <c r="Q37" s="114"/>
      <c r="U37" s="114"/>
      <c r="V37" s="114"/>
      <c r="W37" s="114"/>
      <c r="Y37" s="114"/>
      <c r="Z37" s="114"/>
      <c r="AA37" s="114"/>
      <c r="AB37" s="114"/>
      <c r="AD37" s="114"/>
      <c r="AE37" s="114"/>
    </row>
    <row r="38" spans="1:31">
      <c r="A38" s="113"/>
      <c r="B38" s="114"/>
      <c r="C38" s="114"/>
      <c r="D38" s="114"/>
      <c r="E38" s="114"/>
      <c r="F38" s="114"/>
      <c r="G38" s="114"/>
      <c r="H38" s="114"/>
      <c r="I38" s="114"/>
      <c r="J38" s="114"/>
      <c r="K38" s="114"/>
      <c r="L38" s="114"/>
      <c r="O38" s="114"/>
      <c r="P38" s="114"/>
      <c r="Q38" s="114"/>
      <c r="U38" s="114"/>
      <c r="V38" s="114"/>
      <c r="W38" s="114"/>
      <c r="Y38" s="114"/>
      <c r="Z38" s="114"/>
      <c r="AA38" s="114"/>
      <c r="AB38" s="114"/>
      <c r="AD38" s="114"/>
      <c r="AE38" s="114"/>
    </row>
    <row r="39" spans="1:31">
      <c r="A39" s="113"/>
      <c r="B39" s="114"/>
      <c r="C39" s="114"/>
      <c r="D39" s="114"/>
      <c r="E39" s="114"/>
      <c r="F39" s="114"/>
      <c r="G39" s="114"/>
      <c r="H39" s="114"/>
      <c r="I39" s="114"/>
      <c r="J39" s="114"/>
      <c r="K39" s="114"/>
      <c r="L39" s="114"/>
      <c r="O39" s="114"/>
      <c r="P39" s="114"/>
      <c r="Q39" s="114"/>
      <c r="U39" s="114"/>
      <c r="V39" s="114"/>
      <c r="W39" s="114"/>
      <c r="Y39" s="114"/>
      <c r="Z39" s="114"/>
      <c r="AA39" s="114"/>
      <c r="AB39" s="114"/>
      <c r="AD39" s="114"/>
      <c r="AE39" s="114"/>
    </row>
    <row r="40" spans="1:31">
      <c r="A40" s="113"/>
      <c r="B40" s="114"/>
      <c r="C40" s="114"/>
      <c r="D40" s="114"/>
      <c r="E40" s="114"/>
      <c r="F40" s="114"/>
      <c r="G40" s="114"/>
      <c r="H40" s="114"/>
      <c r="I40" s="114"/>
      <c r="J40" s="114"/>
      <c r="K40" s="114"/>
      <c r="L40" s="114"/>
      <c r="O40" s="114"/>
      <c r="P40" s="114"/>
      <c r="Q40" s="114"/>
      <c r="U40" s="114"/>
      <c r="V40" s="114"/>
      <c r="W40" s="114"/>
      <c r="Y40" s="114"/>
      <c r="Z40" s="114"/>
      <c r="AA40" s="114"/>
      <c r="AB40" s="114"/>
      <c r="AD40" s="114"/>
      <c r="AE40" s="114"/>
    </row>
    <row r="41" spans="1:31">
      <c r="A41" s="113"/>
      <c r="B41" s="115"/>
      <c r="C41" s="115"/>
      <c r="D41" s="115"/>
      <c r="E41" s="115"/>
      <c r="F41" s="115"/>
      <c r="G41" s="115"/>
      <c r="H41" s="115"/>
      <c r="I41" s="115"/>
      <c r="J41" s="115"/>
      <c r="K41" s="115"/>
      <c r="L41" s="115"/>
      <c r="O41" s="115"/>
      <c r="P41" s="115"/>
      <c r="Q41" s="115"/>
      <c r="U41" s="115"/>
      <c r="V41" s="114"/>
      <c r="W41" s="115"/>
      <c r="Y41" s="115"/>
      <c r="Z41" s="115"/>
      <c r="AA41" s="115"/>
      <c r="AB41" s="115"/>
      <c r="AD41" s="115"/>
      <c r="AE41" s="115"/>
    </row>
    <row r="42" spans="1:31">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row>
  </sheetData>
  <mergeCells count="1">
    <mergeCell ref="A37:I37"/>
  </mergeCells>
  <phoneticPr fontId="0" type="noConversion"/>
  <pageMargins left="0.96" right="0.56000000000000005" top="1" bottom="1" header="0.5" footer="0.5"/>
  <pageSetup scale="90" orientation="portrait" horizontalDpi="360" verticalDpi="360" r:id="rId1"/>
  <headerFooter alignWithMargins="0"/>
</worksheet>
</file>

<file path=xl/worksheets/sheet74.xml><?xml version="1.0" encoding="utf-8"?>
<worksheet xmlns="http://schemas.openxmlformats.org/spreadsheetml/2006/main" xmlns:r="http://schemas.openxmlformats.org/officeDocument/2006/relationships">
  <sheetPr codeName="Sheet74">
    <pageSetUpPr fitToPage="1"/>
  </sheetPr>
  <dimension ref="A1:BK25"/>
  <sheetViews>
    <sheetView view="pageBreakPreview" zoomScaleSheetLayoutView="100" workbookViewId="0">
      <selection activeCell="R37" sqref="R37"/>
    </sheetView>
  </sheetViews>
  <sheetFormatPr defaultColWidth="8.85546875" defaultRowHeight="12.75"/>
  <cols>
    <col min="1" max="1" width="14.140625" style="111" customWidth="1"/>
    <col min="2" max="2" width="11.140625" style="111" customWidth="1"/>
    <col min="3" max="3" width="9.28515625" style="111" customWidth="1"/>
    <col min="4" max="12" width="15" style="111" customWidth="1"/>
    <col min="13" max="13" width="8.85546875" style="111" customWidth="1"/>
    <col min="14" max="14" width="9.85546875" style="111" customWidth="1"/>
    <col min="15" max="15" width="8.85546875" style="111" customWidth="1"/>
    <col min="16" max="17" width="0" style="111" hidden="1" customWidth="1"/>
    <col min="18" max="20" width="8.85546875" style="111" customWidth="1"/>
    <col min="21" max="21" width="10.28515625" style="111" hidden="1" customWidth="1"/>
    <col min="22" max="23" width="0" style="111" hidden="1" customWidth="1"/>
    <col min="24" max="24" width="10.28515625" style="111" customWidth="1"/>
    <col min="25" max="26" width="8.85546875" style="111" customWidth="1"/>
    <col min="27" max="27" width="0" style="111" hidden="1" customWidth="1"/>
    <col min="28" max="30" width="8.85546875" style="111" customWidth="1"/>
    <col min="31" max="31" width="9.5703125" style="111" customWidth="1"/>
    <col min="32" max="32" width="0" style="111" hidden="1" customWidth="1"/>
    <col min="33" max="16384" width="8.85546875" style="111"/>
  </cols>
  <sheetData>
    <row r="1" spans="1:63" ht="15.75">
      <c r="A1" s="118" t="s">
        <v>720</v>
      </c>
      <c r="Z1" s="112" t="s">
        <v>471</v>
      </c>
      <c r="AA1" s="112" t="s">
        <v>471</v>
      </c>
    </row>
    <row r="2" spans="1:63">
      <c r="A2" s="110" t="s">
        <v>216</v>
      </c>
      <c r="Z2" s="112"/>
      <c r="AA2" s="112"/>
    </row>
    <row r="3" spans="1:63" ht="63.75">
      <c r="A3" s="123" t="s">
        <v>471</v>
      </c>
      <c r="B3" s="122" t="s">
        <v>132</v>
      </c>
      <c r="C3" s="122" t="s">
        <v>133</v>
      </c>
      <c r="D3" s="122" t="s">
        <v>619</v>
      </c>
      <c r="E3" s="122" t="s">
        <v>134</v>
      </c>
      <c r="F3" s="122" t="s">
        <v>620</v>
      </c>
      <c r="G3" s="122" t="s">
        <v>135</v>
      </c>
      <c r="H3" s="122" t="s">
        <v>129</v>
      </c>
      <c r="I3" s="122" t="s">
        <v>621</v>
      </c>
      <c r="J3" s="122" t="s">
        <v>130</v>
      </c>
      <c r="K3" s="122" t="s">
        <v>622</v>
      </c>
      <c r="L3" s="116"/>
      <c r="M3" s="116"/>
      <c r="N3" s="116"/>
      <c r="O3" s="116"/>
      <c r="P3" s="91"/>
      <c r="Q3" s="91"/>
      <c r="R3" s="116"/>
      <c r="S3" s="116"/>
      <c r="T3" s="116"/>
      <c r="U3" s="91"/>
      <c r="V3" s="91"/>
      <c r="W3" s="91"/>
      <c r="X3" s="116"/>
      <c r="Y3" s="116"/>
      <c r="Z3" s="116"/>
      <c r="AA3" s="91"/>
      <c r="AB3" s="116"/>
      <c r="AC3" s="116"/>
      <c r="AD3" s="116"/>
      <c r="AE3" s="116"/>
      <c r="AF3" s="91"/>
      <c r="AG3" s="116"/>
      <c r="AH3" s="116"/>
      <c r="BK3" s="408"/>
    </row>
    <row r="4" spans="1:63">
      <c r="A4" s="124" t="s">
        <v>281</v>
      </c>
      <c r="B4" s="429">
        <f>'A24-2'!B4/'A7'!$O$46*100</f>
        <v>6128.5121378150561</v>
      </c>
      <c r="C4" s="429">
        <f>'A24-2'!D4/'A7'!$O$46*100</f>
        <v>8326.5875114856608</v>
      </c>
      <c r="D4" s="272">
        <f>C4*8</f>
        <v>66612.700091885286</v>
      </c>
      <c r="E4" s="429">
        <f>'A24-2'!D4/'A7'!$O$46*100</f>
        <v>8326.5875114856608</v>
      </c>
      <c r="F4" s="429">
        <f>C4*6+E4*6</f>
        <v>99919.05013782793</v>
      </c>
      <c r="G4" s="429">
        <f>'A24-2'!E4/'A7'!$O$46*100</f>
        <v>13870.805995825125</v>
      </c>
      <c r="H4" s="429">
        <f>'A24-2'!F4/'A7'!$O$46*100</f>
        <v>7584.2943263063444</v>
      </c>
      <c r="I4" s="429">
        <f>F4+H4*3</f>
        <v>122671.93311674696</v>
      </c>
      <c r="J4" s="429">
        <f>'A24-2'!G4/'A7'!$O$46*100</f>
        <v>15017.18245561999</v>
      </c>
      <c r="K4" s="429">
        <f t="shared" ref="K4:K14" si="0">F4+J4*5</f>
        <v>175004.96241592788</v>
      </c>
      <c r="L4" s="119"/>
      <c r="M4" s="119"/>
      <c r="N4" s="119"/>
      <c r="O4" s="120"/>
      <c r="P4" s="120"/>
      <c r="Q4" s="119"/>
      <c r="R4" s="119"/>
      <c r="S4" s="119"/>
      <c r="T4" s="120"/>
      <c r="U4" s="120"/>
      <c r="V4" s="120"/>
      <c r="W4" s="119"/>
      <c r="X4" s="119"/>
      <c r="Y4" s="119"/>
      <c r="Z4" s="120"/>
      <c r="AA4" s="119"/>
      <c r="AB4" s="119"/>
      <c r="AC4" s="119"/>
      <c r="AD4" s="119"/>
      <c r="AE4" s="120"/>
      <c r="AF4" s="119"/>
      <c r="AG4" s="119"/>
    </row>
    <row r="5" spans="1:63">
      <c r="A5" s="124" t="s">
        <v>283</v>
      </c>
      <c r="B5" s="429">
        <f>'A24-2'!B5/'A7'!$O$46*100</f>
        <v>4941.6869084981436</v>
      </c>
      <c r="C5" s="429">
        <f>'A24-2'!C5/'A7'!$O$46*100</f>
        <v>6935.1474210315673</v>
      </c>
      <c r="D5" s="272">
        <f t="shared" ref="D5:D16" si="1">C5*8</f>
        <v>55481.179368252539</v>
      </c>
      <c r="E5" s="429">
        <f>'A24-2'!D5/'A7'!$O$46*100</f>
        <v>8469.2828112114694</v>
      </c>
      <c r="F5" s="429">
        <f t="shared" ref="F5:F16" si="2">C5*6+E5*6</f>
        <v>92426.581393458211</v>
      </c>
      <c r="G5" s="429">
        <f>'A24-2'!E5/'A7'!$O$46*100</f>
        <v>12698.887601674718</v>
      </c>
      <c r="H5" s="429"/>
      <c r="I5" s="429"/>
      <c r="J5" s="429"/>
      <c r="K5" s="429"/>
      <c r="L5" s="114"/>
      <c r="M5" s="114"/>
      <c r="N5" s="114"/>
      <c r="O5" s="114"/>
      <c r="R5" s="114"/>
      <c r="S5" s="114"/>
      <c r="T5" s="114"/>
      <c r="X5" s="114"/>
      <c r="Y5" s="114"/>
      <c r="Z5" s="114"/>
      <c r="AB5" s="114"/>
      <c r="AC5" s="114"/>
      <c r="AD5" s="114"/>
      <c r="AE5" s="114"/>
      <c r="AG5" s="114"/>
      <c r="AH5" s="114"/>
    </row>
    <row r="6" spans="1:63">
      <c r="A6" s="124" t="s">
        <v>653</v>
      </c>
      <c r="B6" s="429"/>
      <c r="C6" s="429"/>
      <c r="D6" s="272"/>
      <c r="E6" s="429">
        <f>'A24-2'!D6/'A7'!$O$46*100</f>
        <v>7577.6827458125863</v>
      </c>
      <c r="F6" s="429"/>
      <c r="G6" s="429"/>
      <c r="H6" s="429">
        <f>'A24-2'!F6/'A7'!$O$46*100</f>
        <v>14214.18542084975</v>
      </c>
      <c r="I6" s="429"/>
      <c r="J6" s="429">
        <f>'A24-2'!G6/'A7'!$O$46*100</f>
        <v>23004.921126421992</v>
      </c>
      <c r="K6" s="429"/>
      <c r="L6" s="114"/>
      <c r="M6" s="114"/>
      <c r="N6" s="114"/>
      <c r="O6" s="114"/>
      <c r="R6" s="114"/>
      <c r="S6" s="114"/>
      <c r="T6" s="114"/>
      <c r="X6" s="114"/>
      <c r="Y6" s="114"/>
      <c r="Z6" s="114"/>
      <c r="AB6" s="114"/>
      <c r="AC6" s="114"/>
      <c r="AD6" s="114"/>
      <c r="AE6" s="114"/>
      <c r="AG6" s="114"/>
      <c r="AH6" s="114"/>
    </row>
    <row r="7" spans="1:63">
      <c r="A7" s="124" t="s">
        <v>284</v>
      </c>
      <c r="B7" s="429">
        <f>'A24-2'!B7/'A7'!$O$46*100</f>
        <v>5269.2540804462033</v>
      </c>
      <c r="C7" s="429">
        <f>'A24-2'!C7/'A7'!$O$46*100</f>
        <v>8642.6981231830687</v>
      </c>
      <c r="D7" s="272">
        <f t="shared" si="1"/>
        <v>69141.584985464549</v>
      </c>
      <c r="E7" s="429">
        <f>'A24-2'!D7/'A7'!$O$46*100</f>
        <v>9113.2129881354595</v>
      </c>
      <c r="F7" s="429">
        <f t="shared" si="2"/>
        <v>106535.46666791117</v>
      </c>
      <c r="G7" s="429">
        <f>'A24-2'!E7/'A7'!$O$46*100</f>
        <v>15509.048874999664</v>
      </c>
      <c r="H7" s="429"/>
      <c r="I7" s="429"/>
      <c r="J7" s="429"/>
      <c r="K7" s="429"/>
      <c r="L7" s="114"/>
      <c r="M7" s="114"/>
      <c r="N7" s="114"/>
      <c r="O7" s="114"/>
      <c r="R7" s="114"/>
      <c r="S7" s="114"/>
      <c r="T7" s="114"/>
      <c r="X7" s="114"/>
      <c r="Y7" s="114"/>
      <c r="Z7" s="114"/>
      <c r="AB7" s="114"/>
      <c r="AC7" s="114"/>
      <c r="AD7" s="114"/>
      <c r="AE7" s="114"/>
      <c r="AG7" s="114"/>
      <c r="AH7" s="114"/>
    </row>
    <row r="8" spans="1:63">
      <c r="A8" s="124" t="s">
        <v>285</v>
      </c>
      <c r="B8" s="429">
        <f>'A24-2'!B8/'A7'!$O$46*100</f>
        <v>4510.7668384773197</v>
      </c>
      <c r="C8" s="429">
        <f>'A24-2'!C8/'A7'!$O$46*100</f>
        <v>5871.8392392648229</v>
      </c>
      <c r="D8" s="272">
        <f t="shared" si="1"/>
        <v>46974.713914118583</v>
      </c>
      <c r="E8" s="429">
        <f>'A24-2'!D8/'A7'!$O$46*100</f>
        <v>7373.8174625198144</v>
      </c>
      <c r="F8" s="429">
        <f t="shared" si="2"/>
        <v>79473.94021070782</v>
      </c>
      <c r="G8" s="429">
        <f>'A24-2'!E8/'A7'!$O$46*100</f>
        <v>12777.881754690798</v>
      </c>
      <c r="H8" s="429"/>
      <c r="I8" s="429">
        <f t="shared" ref="I8:I14" si="3">F8+H8*3</f>
        <v>79473.94021070782</v>
      </c>
      <c r="J8" s="429">
        <f>'A24-2'!G8/'A7'!$O$46*100</f>
        <v>12777.881754690798</v>
      </c>
      <c r="K8" s="429">
        <f t="shared" si="0"/>
        <v>143363.3489841618</v>
      </c>
      <c r="L8" s="114"/>
      <c r="M8" s="114"/>
      <c r="N8" s="114"/>
      <c r="O8" s="114"/>
      <c r="R8" s="114"/>
      <c r="S8" s="114"/>
      <c r="T8" s="114"/>
      <c r="X8" s="114"/>
      <c r="Y8" s="114"/>
      <c r="Z8" s="114"/>
      <c r="AB8" s="114"/>
      <c r="AC8" s="114"/>
      <c r="AD8" s="114"/>
      <c r="AE8" s="114"/>
      <c r="AG8" s="114"/>
      <c r="AH8" s="114"/>
    </row>
    <row r="9" spans="1:63">
      <c r="A9" s="124" t="s">
        <v>286</v>
      </c>
      <c r="B9" s="429">
        <f>'A24-2'!B9/'A7'!$O$46*100</f>
        <v>5206.2932280161658</v>
      </c>
      <c r="C9" s="429">
        <f>'A24-2'!C9/'A7'!$O$46*100</f>
        <v>5692.9639487197965</v>
      </c>
      <c r="D9" s="272">
        <f t="shared" si="1"/>
        <v>45543.711589758372</v>
      </c>
      <c r="E9" s="429">
        <f>'A24-2'!D9/'A7'!$O$46*100</f>
        <v>8977.7390246368759</v>
      </c>
      <c r="F9" s="429">
        <f t="shared" si="2"/>
        <v>88024.217840140045</v>
      </c>
      <c r="G9" s="429">
        <f>'A24-2'!E9/'A7'!$O$46*100</f>
        <v>12030.455733384124</v>
      </c>
      <c r="H9" s="429">
        <f>'A24-2'!F9/'A7'!$O$46*100</f>
        <v>10014.092582953355</v>
      </c>
      <c r="I9" s="429">
        <f t="shared" si="3"/>
        <v>118066.49558900011</v>
      </c>
      <c r="J9" s="429">
        <f>'A24-2'!G9/'A7'!$O$46*100</f>
        <v>12684.920162496321</v>
      </c>
      <c r="K9" s="429">
        <f t="shared" si="0"/>
        <v>151448.81865262165</v>
      </c>
      <c r="L9" s="114"/>
      <c r="M9" s="114"/>
      <c r="N9" s="114"/>
      <c r="O9" s="114"/>
      <c r="R9" s="114"/>
      <c r="S9" s="114"/>
      <c r="T9" s="114"/>
      <c r="X9" s="114"/>
      <c r="Y9" s="114"/>
      <c r="Z9" s="114"/>
      <c r="AB9" s="114"/>
      <c r="AC9" s="114"/>
      <c r="AD9" s="114"/>
      <c r="AE9" s="114"/>
      <c r="AG9" s="114"/>
      <c r="AH9" s="114"/>
    </row>
    <row r="10" spans="1:63">
      <c r="A10" s="124" t="s">
        <v>287</v>
      </c>
      <c r="B10" s="429">
        <f>'A24-2'!B10/'A7'!$O$46*100</f>
        <v>5763.1529801816323</v>
      </c>
      <c r="C10" s="429">
        <f>'A24-2'!C10/'A7'!$O$46*100</f>
        <v>5225.8155724894077</v>
      </c>
      <c r="D10" s="272">
        <f t="shared" si="1"/>
        <v>41806.524579915262</v>
      </c>
      <c r="E10" s="429">
        <f>'A24-2'!D10/'A7'!$O$46*100</f>
        <v>7385.8937252476026</v>
      </c>
      <c r="F10" s="429">
        <f t="shared" si="2"/>
        <v>75670.255786422058</v>
      </c>
      <c r="G10" s="429">
        <f>'A24-2'!E10/'A7'!$O$46*100</f>
        <v>13019.438624134198</v>
      </c>
      <c r="H10" s="429">
        <f>'A24-2'!F10/'A7'!$O$46*100</f>
        <v>6964.7052963195392</v>
      </c>
      <c r="I10" s="429">
        <f t="shared" si="3"/>
        <v>96564.37167538068</v>
      </c>
      <c r="J10" s="429">
        <f>'A24-2'!G10/'A7'!$O$46*100</f>
        <v>13988.826342313598</v>
      </c>
      <c r="K10" s="429">
        <f t="shared" si="0"/>
        <v>145614.38749799004</v>
      </c>
      <c r="L10" s="114"/>
      <c r="M10" s="114"/>
      <c r="N10" s="114"/>
      <c r="O10" s="114"/>
      <c r="R10" s="114"/>
      <c r="S10" s="114"/>
      <c r="T10" s="114"/>
      <c r="X10" s="114"/>
      <c r="Y10" s="114"/>
      <c r="Z10" s="114"/>
      <c r="AB10" s="114"/>
      <c r="AC10" s="114"/>
      <c r="AD10" s="114"/>
      <c r="AE10" s="114"/>
      <c r="AG10" s="114"/>
      <c r="AH10" s="114"/>
    </row>
    <row r="11" spans="1:63">
      <c r="A11" s="124" t="s">
        <v>608</v>
      </c>
      <c r="B11" s="429">
        <f>'A24-2'!B11/'A7'!$O$46*100</f>
        <v>6772.9272854700239</v>
      </c>
      <c r="C11" s="429">
        <f>'A24-2'!C11/'A7'!$O$46*100</f>
        <v>6954.0476972243596</v>
      </c>
      <c r="D11" s="272">
        <f t="shared" si="1"/>
        <v>55632.381577794877</v>
      </c>
      <c r="E11" s="429">
        <f>'A24-2'!D11/'A7'!$O$46*100</f>
        <v>7538.5936308499013</v>
      </c>
      <c r="F11" s="429">
        <f t="shared" si="2"/>
        <v>86955.847968445567</v>
      </c>
      <c r="G11" s="429">
        <f>'A24-2'!E11/'A7'!$O$46*100</f>
        <v>8169.3772584076487</v>
      </c>
      <c r="H11" s="429">
        <f>'A24-2'!F11/'A7'!$O$46*100</f>
        <v>7320.0612502423364</v>
      </c>
      <c r="I11" s="429">
        <f t="shared" si="3"/>
        <v>108916.03171917258</v>
      </c>
      <c r="J11" s="429">
        <f>'A24-2'!G11/'A7'!$O$46*100</f>
        <v>8174.1468575170802</v>
      </c>
      <c r="K11" s="429">
        <f t="shared" si="0"/>
        <v>127826.58225603096</v>
      </c>
      <c r="L11" s="114"/>
      <c r="M11" s="114"/>
      <c r="N11" s="114"/>
      <c r="O11" s="114"/>
      <c r="R11" s="114"/>
      <c r="S11" s="114"/>
      <c r="T11" s="114"/>
      <c r="X11" s="114"/>
      <c r="Y11" s="114"/>
      <c r="Z11" s="114"/>
      <c r="AB11" s="114"/>
      <c r="AC11" s="114"/>
      <c r="AD11" s="114"/>
      <c r="AE11" s="114"/>
      <c r="AG11" s="114"/>
      <c r="AH11" s="114"/>
    </row>
    <row r="12" spans="1:63">
      <c r="A12" s="124" t="s">
        <v>289</v>
      </c>
      <c r="B12" s="429">
        <f>'A24-2'!B12/'A7'!$O$46*100</f>
        <v>5774.0417892932055</v>
      </c>
      <c r="C12" s="429">
        <f>'A24-2'!C12/'A7'!$O$46*100</f>
        <v>6171.4629355810575</v>
      </c>
      <c r="D12" s="272">
        <f t="shared" si="1"/>
        <v>49371.70348464846</v>
      </c>
      <c r="E12" s="429">
        <f>'A24-2'!D12/'A7'!$O$46*100</f>
        <v>9652.5696572088782</v>
      </c>
      <c r="F12" s="429">
        <f t="shared" si="2"/>
        <v>94944.195556739607</v>
      </c>
      <c r="G12" s="429">
        <f>'A24-2'!E12/'A7'!$O$46*100</f>
        <v>15040.702417629735</v>
      </c>
      <c r="H12" s="429"/>
      <c r="I12" s="429"/>
      <c r="J12" s="429">
        <f>'A24-2'!G12/'A7'!$O$46*100</f>
        <v>15040.702417629735</v>
      </c>
      <c r="K12" s="429">
        <f t="shared" si="0"/>
        <v>170147.70764488829</v>
      </c>
      <c r="L12" s="114"/>
      <c r="M12" s="114"/>
      <c r="N12" s="114"/>
      <c r="O12" s="114"/>
      <c r="R12" s="114"/>
      <c r="S12" s="114"/>
      <c r="T12" s="114"/>
      <c r="X12" s="114"/>
      <c r="Y12" s="114"/>
      <c r="Z12" s="114"/>
      <c r="AB12" s="114"/>
      <c r="AC12" s="114"/>
      <c r="AD12" s="114"/>
      <c r="AE12" s="114"/>
      <c r="AG12" s="114"/>
      <c r="AH12" s="114"/>
    </row>
    <row r="13" spans="1:63">
      <c r="A13" s="124" t="s">
        <v>290</v>
      </c>
      <c r="B13" s="429">
        <f>'A24-2'!B13/'A7'!$O$46*100</f>
        <v>5543.9628859072063</v>
      </c>
      <c r="C13" s="429">
        <f>'A24-2'!C13/'A7'!$O$46*100</f>
        <v>9345.5841734847254</v>
      </c>
      <c r="D13" s="272">
        <f t="shared" si="1"/>
        <v>74764.673387877803</v>
      </c>
      <c r="E13" s="429">
        <f>'A24-2'!D13/'A7'!$O$46*100</f>
        <v>11300.199056604837</v>
      </c>
      <c r="F13" s="429">
        <f t="shared" si="2"/>
        <v>123874.69938053738</v>
      </c>
      <c r="G13" s="429">
        <f>'A24-2'!E13/'A7'!$O$46*100</f>
        <v>16143.754944261906</v>
      </c>
      <c r="H13" s="429"/>
      <c r="I13" s="429"/>
      <c r="J13" s="429"/>
      <c r="K13" s="429"/>
      <c r="L13" s="114"/>
      <c r="M13" s="114"/>
      <c r="N13" s="114"/>
      <c r="O13" s="114"/>
      <c r="R13" s="114"/>
      <c r="S13" s="114"/>
      <c r="T13" s="114"/>
      <c r="X13" s="114"/>
      <c r="Y13" s="114"/>
      <c r="Z13" s="114"/>
      <c r="AB13" s="114"/>
      <c r="AC13" s="114"/>
      <c r="AD13" s="114"/>
      <c r="AE13" s="114"/>
      <c r="AG13" s="114"/>
      <c r="AH13" s="114"/>
    </row>
    <row r="14" spans="1:63">
      <c r="A14" s="124" t="s">
        <v>291</v>
      </c>
      <c r="B14" s="429">
        <f>'A24-2'!B14/'A7'!$O$46*100</f>
        <v>5781.7393041409077</v>
      </c>
      <c r="C14" s="429">
        <f>'A24-2'!C14/'A7'!$O$46*100</f>
        <v>6153.6235760818317</v>
      </c>
      <c r="D14" s="272">
        <f t="shared" si="1"/>
        <v>49228.988608654654</v>
      </c>
      <c r="E14" s="429">
        <f>'A24-2'!D14/'A7'!$O$46*100</f>
        <v>8222.7176281561096</v>
      </c>
      <c r="F14" s="429">
        <f t="shared" si="2"/>
        <v>86258.047225427639</v>
      </c>
      <c r="G14" s="429">
        <f>'A24-2'!E14/'A7'!$O$46*100</f>
        <v>11818.939166969225</v>
      </c>
      <c r="H14" s="429">
        <f>'A24-2'!F14/'A7'!$O$46*100</f>
        <v>10031.028843735849</v>
      </c>
      <c r="I14" s="429">
        <f t="shared" si="3"/>
        <v>116351.13375663519</v>
      </c>
      <c r="J14" s="429">
        <f>'A24-2'!G14/'A7'!$O$46*100</f>
        <v>12188.584721402322</v>
      </c>
      <c r="K14" s="429">
        <f t="shared" si="0"/>
        <v>147200.97083243926</v>
      </c>
      <c r="L14" s="114"/>
      <c r="M14" s="114"/>
      <c r="N14" s="114"/>
      <c r="O14" s="114"/>
      <c r="R14" s="114"/>
      <c r="S14" s="114"/>
      <c r="T14" s="114"/>
      <c r="X14" s="114"/>
      <c r="Y14" s="114"/>
      <c r="Z14" s="114"/>
      <c r="AB14" s="114"/>
      <c r="AC14" s="114"/>
      <c r="AD14" s="114"/>
      <c r="AE14" s="114"/>
      <c r="AG14" s="114"/>
      <c r="AH14" s="114"/>
    </row>
    <row r="15" spans="1:63">
      <c r="A15" s="124" t="s">
        <v>292</v>
      </c>
      <c r="B15" s="429">
        <f>'A24-2'!B15/'A7'!$O$46*100</f>
        <v>5337.0019546076255</v>
      </c>
      <c r="C15" s="429">
        <f>'A24-2'!C15/'A7'!$O$46*100</f>
        <v>7853.3242270650771</v>
      </c>
      <c r="D15" s="272">
        <f t="shared" si="1"/>
        <v>62826.593816520617</v>
      </c>
      <c r="E15" s="429">
        <f>'A24-2'!D15/'A7'!$O$46*100</f>
        <v>8612.1245260230971</v>
      </c>
      <c r="F15" s="429">
        <f t="shared" si="2"/>
        <v>98792.692518529046</v>
      </c>
      <c r="G15" s="429">
        <f>'A24-2'!E15/'A7'!$O$46*100</f>
        <v>17294.420268526301</v>
      </c>
      <c r="H15" s="429">
        <f>'A24-2'!F15/'A7'!$O$46*100</f>
        <v>5656.2750460213556</v>
      </c>
      <c r="I15" s="429">
        <f t="shared" ref="I15" si="4">F15+H15*3</f>
        <v>115761.51765659312</v>
      </c>
      <c r="J15" s="429">
        <f>'A24-2'!G15/'A7'!$O$46*100</f>
        <v>17908.122710150881</v>
      </c>
      <c r="K15" s="429">
        <f t="shared" ref="K15" si="5">F15+J15*5</f>
        <v>188333.30606928346</v>
      </c>
      <c r="L15" s="114"/>
      <c r="M15" s="114"/>
      <c r="N15" s="114"/>
      <c r="O15" s="114"/>
      <c r="R15" s="114"/>
      <c r="S15" s="114"/>
      <c r="T15" s="114"/>
      <c r="X15" s="114"/>
      <c r="Y15" s="114"/>
      <c r="Z15" s="114"/>
      <c r="AB15" s="114"/>
      <c r="AC15" s="114"/>
      <c r="AD15" s="114"/>
      <c r="AE15" s="114"/>
      <c r="AG15" s="114"/>
      <c r="AH15" s="114"/>
    </row>
    <row r="16" spans="1:63">
      <c r="A16" s="124" t="s">
        <v>274</v>
      </c>
      <c r="B16" s="429">
        <f>'A24-2'!B16/'A7'!$O$46*100</f>
        <v>7156.2962492095903</v>
      </c>
      <c r="C16" s="429">
        <f>'A24-2'!C16/'A7'!$O$46*100</f>
        <v>7744.3752467874328</v>
      </c>
      <c r="D16" s="272">
        <f t="shared" si="1"/>
        <v>61955.001974299463</v>
      </c>
      <c r="E16" s="429">
        <f>'A24-2'!D16/'A7'!$O$46*100</f>
        <v>8375.0625647703473</v>
      </c>
      <c r="F16" s="429">
        <f t="shared" si="2"/>
        <v>96716.626869346685</v>
      </c>
      <c r="G16" s="429">
        <f>'A24-2'!E16/'A7'!$O$46*100</f>
        <v>14564.986114484407</v>
      </c>
      <c r="H16" s="429"/>
      <c r="I16" s="429"/>
      <c r="J16" s="429"/>
      <c r="K16" s="429"/>
      <c r="L16" s="114"/>
      <c r="M16" s="114"/>
      <c r="N16" s="114"/>
      <c r="O16" s="114"/>
      <c r="R16" s="114"/>
      <c r="S16" s="114"/>
      <c r="T16" s="114"/>
      <c r="X16" s="114"/>
      <c r="Y16" s="114"/>
      <c r="Z16" s="114"/>
      <c r="AB16" s="114"/>
      <c r="AC16" s="114"/>
      <c r="AD16" s="114"/>
      <c r="AE16" s="114"/>
      <c r="AG16" s="114"/>
      <c r="AH16" s="114"/>
    </row>
    <row r="17" spans="1:34">
      <c r="A17" s="124" t="s">
        <v>275</v>
      </c>
      <c r="B17" s="429">
        <f>'A24-2'!B17/'A7'!$O$46*100</f>
        <v>8847.9905224075173</v>
      </c>
      <c r="C17" s="429">
        <f>'A24-2'!C17/'A7'!$O$46*100</f>
        <v>9635.1317293173743</v>
      </c>
      <c r="D17" s="430">
        <f>C17*8</f>
        <v>77081.053834538994</v>
      </c>
      <c r="E17" s="429">
        <f>'A24-2'!D17/'A7'!$O$46*100</f>
        <v>10644.59965548579</v>
      </c>
      <c r="F17" s="431">
        <f>C17*6+E17*6</f>
        <v>121678.38830881898</v>
      </c>
      <c r="G17" s="429">
        <f>'A24-2'!E17/'A7'!$O$46*100</f>
        <v>25440.470926609214</v>
      </c>
      <c r="H17" s="429">
        <f>'A24-2'!F17/'A7'!$O$46*100</f>
        <v>12720.235463304607</v>
      </c>
      <c r="I17" s="431">
        <f>F17+H17*3</f>
        <v>159839.09469873281</v>
      </c>
      <c r="J17" s="429">
        <f>'A24-2'!G17/'A7'!$O$46*100</f>
        <v>30528.565111931057</v>
      </c>
      <c r="K17" s="431">
        <f>F17+J17*5</f>
        <v>274321.21386847424</v>
      </c>
      <c r="L17" s="114"/>
      <c r="M17" s="114"/>
      <c r="N17" s="114"/>
      <c r="O17" s="114"/>
      <c r="R17" s="114"/>
      <c r="S17" s="114"/>
      <c r="T17" s="114"/>
      <c r="X17" s="114"/>
      <c r="Y17" s="114"/>
      <c r="Z17" s="114"/>
      <c r="AB17" s="114"/>
      <c r="AC17" s="114"/>
      <c r="AD17" s="114"/>
      <c r="AE17" s="114"/>
      <c r="AG17" s="114"/>
      <c r="AH17" s="114"/>
    </row>
    <row r="18" spans="1:34">
      <c r="A18" s="113"/>
      <c r="B18" s="114"/>
      <c r="C18" s="114"/>
      <c r="D18" s="114"/>
      <c r="E18" s="114"/>
      <c r="F18" s="114"/>
      <c r="G18" s="114"/>
      <c r="H18" s="114"/>
      <c r="I18" s="114"/>
      <c r="J18" s="114"/>
      <c r="K18" s="114"/>
      <c r="L18" s="114"/>
      <c r="M18" s="114"/>
      <c r="N18" s="114"/>
      <c r="O18" s="114"/>
      <c r="R18" s="114"/>
      <c r="S18" s="114"/>
      <c r="T18" s="114"/>
      <c r="X18" s="114"/>
      <c r="Y18" s="114"/>
      <c r="Z18" s="114"/>
      <c r="AB18" s="114"/>
      <c r="AC18" s="114"/>
      <c r="AD18" s="114"/>
      <c r="AE18" s="114"/>
      <c r="AG18" s="114"/>
      <c r="AH18" s="114"/>
    </row>
    <row r="19" spans="1:34">
      <c r="A19" s="121" t="s">
        <v>614</v>
      </c>
      <c r="B19" s="114"/>
      <c r="C19" s="114"/>
      <c r="D19" s="114"/>
      <c r="E19" s="114"/>
      <c r="F19" s="114"/>
      <c r="G19" s="114"/>
      <c r="H19" s="114"/>
      <c r="I19" s="114"/>
      <c r="J19" s="114"/>
      <c r="K19" s="114"/>
      <c r="L19" s="114"/>
      <c r="M19" s="114"/>
      <c r="N19" s="114"/>
      <c r="O19" s="114"/>
      <c r="R19" s="114"/>
      <c r="S19" s="114"/>
      <c r="T19" s="114"/>
      <c r="X19" s="114"/>
      <c r="Y19" s="114"/>
      <c r="Z19" s="114"/>
      <c r="AB19" s="114"/>
      <c r="AC19" s="114"/>
      <c r="AD19" s="114"/>
      <c r="AE19" s="114"/>
      <c r="AG19" s="114"/>
      <c r="AH19" s="114"/>
    </row>
    <row r="20" spans="1:34">
      <c r="A20" s="121" t="s">
        <v>717</v>
      </c>
      <c r="B20" s="114"/>
      <c r="C20" s="114"/>
      <c r="D20" s="114"/>
      <c r="E20" s="114"/>
      <c r="F20" s="114"/>
      <c r="G20" s="114"/>
      <c r="H20" s="114"/>
      <c r="I20" s="114"/>
      <c r="J20" s="114"/>
      <c r="K20" s="114"/>
      <c r="L20" s="114"/>
      <c r="M20" s="114"/>
      <c r="N20" s="114"/>
      <c r="O20" s="114"/>
      <c r="R20" s="114"/>
      <c r="S20" s="114"/>
      <c r="T20" s="114"/>
      <c r="X20" s="114"/>
      <c r="Y20" s="114"/>
      <c r="Z20" s="114"/>
      <c r="AB20" s="114"/>
      <c r="AC20" s="114"/>
      <c r="AD20" s="114"/>
      <c r="AE20" s="114"/>
      <c r="AG20" s="114"/>
      <c r="AH20" s="114"/>
    </row>
    <row r="21" spans="1:34">
      <c r="A21" s="121" t="s">
        <v>718</v>
      </c>
      <c r="B21" s="114"/>
      <c r="C21" s="114"/>
      <c r="D21" s="114"/>
      <c r="E21" s="114"/>
      <c r="F21" s="114"/>
      <c r="G21" s="114"/>
      <c r="H21" s="114"/>
      <c r="I21" s="114"/>
      <c r="J21" s="114"/>
      <c r="K21" s="114"/>
      <c r="L21" s="114"/>
      <c r="M21" s="114"/>
      <c r="N21" s="114"/>
      <c r="O21" s="114"/>
      <c r="R21" s="114"/>
      <c r="S21" s="114"/>
      <c r="T21" s="114"/>
      <c r="X21" s="114"/>
      <c r="Y21" s="114"/>
      <c r="Z21" s="114"/>
      <c r="AB21" s="114"/>
      <c r="AC21" s="114"/>
      <c r="AD21" s="114"/>
      <c r="AE21" s="114"/>
      <c r="AG21" s="114"/>
      <c r="AH21" s="114"/>
    </row>
    <row r="22" spans="1:34">
      <c r="A22" s="121" t="s">
        <v>713</v>
      </c>
      <c r="B22" s="114"/>
      <c r="C22" s="114"/>
      <c r="D22" s="114"/>
      <c r="E22" s="114"/>
      <c r="F22" s="114"/>
      <c r="G22" s="114"/>
      <c r="H22" s="114"/>
      <c r="I22" s="114"/>
      <c r="J22" s="114"/>
      <c r="K22" s="114"/>
      <c r="L22" s="114"/>
      <c r="M22" s="114"/>
      <c r="N22" s="114"/>
      <c r="O22" s="114"/>
      <c r="R22" s="114"/>
      <c r="S22" s="114"/>
      <c r="T22" s="114"/>
      <c r="X22" s="114"/>
      <c r="Y22" s="114"/>
      <c r="Z22" s="114"/>
      <c r="AB22" s="114"/>
      <c r="AC22" s="114"/>
      <c r="AD22" s="114"/>
      <c r="AE22" s="114"/>
      <c r="AG22" s="114"/>
      <c r="AH22" s="114"/>
    </row>
    <row r="23" spans="1:34">
      <c r="A23" s="113"/>
      <c r="B23" s="114"/>
      <c r="C23" s="114"/>
      <c r="D23" s="114"/>
      <c r="E23" s="114"/>
      <c r="F23" s="114"/>
      <c r="G23" s="114"/>
      <c r="H23" s="114"/>
      <c r="I23" s="114"/>
      <c r="J23" s="114"/>
      <c r="K23" s="114"/>
      <c r="L23" s="114"/>
      <c r="M23" s="114"/>
      <c r="N23" s="114"/>
      <c r="O23" s="114"/>
      <c r="R23" s="114"/>
      <c r="S23" s="114"/>
      <c r="T23" s="114"/>
      <c r="X23" s="114"/>
      <c r="Y23" s="114"/>
      <c r="Z23" s="114"/>
      <c r="AB23" s="114"/>
      <c r="AC23" s="114"/>
      <c r="AD23" s="114"/>
      <c r="AE23" s="114"/>
      <c r="AG23" s="114"/>
      <c r="AH23" s="114"/>
    </row>
    <row r="24" spans="1:34">
      <c r="A24" s="113"/>
      <c r="B24" s="115"/>
      <c r="C24" s="115"/>
      <c r="D24" s="115"/>
      <c r="E24" s="115"/>
      <c r="F24" s="115"/>
      <c r="G24" s="115"/>
      <c r="H24" s="115"/>
      <c r="I24" s="115"/>
      <c r="J24" s="115"/>
      <c r="K24" s="115"/>
      <c r="L24" s="115"/>
      <c r="M24" s="115"/>
      <c r="N24" s="115"/>
      <c r="O24" s="115"/>
      <c r="R24" s="115"/>
      <c r="S24" s="115"/>
      <c r="T24" s="115"/>
      <c r="X24" s="115"/>
      <c r="Y24" s="114"/>
      <c r="Z24" s="115"/>
      <c r="AB24" s="115"/>
      <c r="AC24" s="115"/>
      <c r="AD24" s="115"/>
      <c r="AE24" s="115"/>
      <c r="AG24" s="115"/>
      <c r="AH24" s="115"/>
    </row>
    <row r="25" spans="1:34">
      <c r="B25" s="114"/>
      <c r="C25" s="114"/>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B25" s="114"/>
      <c r="AC25" s="114"/>
    </row>
  </sheetData>
  <phoneticPr fontId="0" type="noConversion"/>
  <pageMargins left="0.96" right="0.56000000000000005" top="1" bottom="1" header="0.5" footer="0.5"/>
  <pageSetup scale="78" orientation="landscape" r:id="rId1"/>
  <headerFooter alignWithMargins="0"/>
</worksheet>
</file>

<file path=xl/worksheets/sheet75.xml><?xml version="1.0" encoding="utf-8"?>
<worksheet xmlns="http://schemas.openxmlformats.org/spreadsheetml/2006/main" xmlns:r="http://schemas.openxmlformats.org/officeDocument/2006/relationships">
  <sheetPr codeName="Sheet75">
    <pageSetUpPr fitToPage="1"/>
  </sheetPr>
  <dimension ref="A1:BK25"/>
  <sheetViews>
    <sheetView view="pageBreakPreview" zoomScaleSheetLayoutView="100" workbookViewId="0">
      <selection activeCell="R37" sqref="R37"/>
    </sheetView>
  </sheetViews>
  <sheetFormatPr defaultColWidth="8.85546875" defaultRowHeight="12.75"/>
  <cols>
    <col min="1" max="1" width="14.140625" style="111" customWidth="1"/>
    <col min="2" max="3" width="9.28515625" style="111" bestFit="1" customWidth="1"/>
    <col min="4" max="4" width="9.7109375" style="111" customWidth="1"/>
    <col min="5" max="6" width="10.28515625" style="111" bestFit="1" customWidth="1"/>
    <col min="7" max="7" width="11.7109375" style="111" customWidth="1"/>
    <col min="8" max="8" width="9.28515625" style="111" bestFit="1" customWidth="1"/>
    <col min="9" max="10" width="8.85546875" style="111" customWidth="1"/>
    <col min="11" max="11" width="9.85546875" style="111" customWidth="1"/>
    <col min="12" max="12" width="8.85546875" style="111" customWidth="1"/>
    <col min="13" max="14" width="0" style="111" hidden="1" customWidth="1"/>
    <col min="15" max="17" width="8.85546875" style="111" customWidth="1"/>
    <col min="18" max="18" width="10.28515625" style="111" hidden="1" customWidth="1"/>
    <col min="19" max="20" width="0" style="111" hidden="1" customWidth="1"/>
    <col min="21" max="21" width="10.28515625" style="111" customWidth="1"/>
    <col min="22" max="23" width="8.85546875" style="111" customWidth="1"/>
    <col min="24" max="24" width="0" style="111" hidden="1" customWidth="1"/>
    <col min="25" max="27" width="8.85546875" style="111" customWidth="1"/>
    <col min="28" max="28" width="9.5703125" style="111" customWidth="1"/>
    <col min="29" max="29" width="0" style="111" hidden="1" customWidth="1"/>
    <col min="30" max="16384" width="8.85546875" style="111"/>
  </cols>
  <sheetData>
    <row r="1" spans="1:63" ht="15.75">
      <c r="A1" s="118" t="s">
        <v>719</v>
      </c>
      <c r="W1" s="112" t="s">
        <v>471</v>
      </c>
      <c r="X1" s="112" t="s">
        <v>471</v>
      </c>
    </row>
    <row r="2" spans="1:63">
      <c r="A2" s="110" t="s">
        <v>216</v>
      </c>
      <c r="W2" s="112"/>
      <c r="X2" s="112"/>
    </row>
    <row r="3" spans="1:63" ht="51">
      <c r="A3" s="123" t="s">
        <v>471</v>
      </c>
      <c r="B3" s="122" t="s">
        <v>132</v>
      </c>
      <c r="C3" s="122" t="s">
        <v>133</v>
      </c>
      <c r="D3" s="122" t="s">
        <v>134</v>
      </c>
      <c r="E3" s="122" t="s">
        <v>135</v>
      </c>
      <c r="F3" s="122" t="s">
        <v>129</v>
      </c>
      <c r="G3" s="122" t="s">
        <v>130</v>
      </c>
      <c r="H3" s="155"/>
      <c r="I3" s="116"/>
      <c r="J3" s="116"/>
      <c r="K3" s="116"/>
      <c r="L3" s="116"/>
      <c r="M3" s="91"/>
      <c r="N3" s="91"/>
      <c r="O3" s="116"/>
      <c r="P3" s="116"/>
      <c r="Q3" s="116"/>
      <c r="R3" s="91"/>
      <c r="S3" s="91"/>
      <c r="T3" s="91"/>
      <c r="U3" s="116"/>
      <c r="V3" s="116"/>
      <c r="W3" s="116"/>
      <c r="X3" s="91"/>
      <c r="Y3" s="116"/>
      <c r="Z3" s="116"/>
      <c r="AA3" s="116"/>
      <c r="AB3" s="116"/>
      <c r="AC3" s="91"/>
      <c r="AD3" s="116"/>
      <c r="AE3" s="116"/>
      <c r="BK3" s="408"/>
    </row>
    <row r="4" spans="1:63">
      <c r="A4" s="124" t="s">
        <v>281</v>
      </c>
      <c r="B4" s="125">
        <f>'A24-2'!B4/'A7'!$O$46*100</f>
        <v>6128.5121378150561</v>
      </c>
      <c r="C4" s="125">
        <f>'A24-2'!C4/'A7'!$O$46*100</f>
        <v>6120.2678373578319</v>
      </c>
      <c r="D4" s="125">
        <f>'A24-2'!D4/'A7'!$O$46*100</f>
        <v>8326.5875114856608</v>
      </c>
      <c r="E4" s="125">
        <f>'A24-2'!E4/'A7'!$O$46*100</f>
        <v>13870.805995825125</v>
      </c>
      <c r="F4" s="125">
        <f>'A24-2'!F4/'A7'!$O$46*100</f>
        <v>7584.2943263063444</v>
      </c>
      <c r="G4" s="125">
        <f>'A24-2'!G4/'A7'!$O$46*100</f>
        <v>15017.18245561999</v>
      </c>
      <c r="H4" s="125"/>
      <c r="I4" s="119"/>
      <c r="J4" s="119"/>
      <c r="K4" s="119"/>
      <c r="L4" s="120"/>
      <c r="M4" s="120"/>
      <c r="N4" s="119"/>
      <c r="O4" s="119"/>
      <c r="P4" s="119"/>
      <c r="Q4" s="120"/>
      <c r="R4" s="120"/>
      <c r="S4" s="120"/>
      <c r="T4" s="119"/>
      <c r="U4" s="119"/>
      <c r="V4" s="119"/>
      <c r="W4" s="120"/>
      <c r="X4" s="119"/>
      <c r="Y4" s="119"/>
      <c r="Z4" s="119"/>
      <c r="AA4" s="119"/>
      <c r="AB4" s="120"/>
      <c r="AC4" s="119"/>
      <c r="AD4" s="119"/>
    </row>
    <row r="5" spans="1:63">
      <c r="A5" s="124" t="s">
        <v>283</v>
      </c>
      <c r="B5" s="125">
        <f>'A24-2'!B5/'A7'!$O$46*100</f>
        <v>4941.6869084981436</v>
      </c>
      <c r="C5" s="125">
        <f>'A24-2'!C5/'A7'!$O$46*100</f>
        <v>6935.1474210315673</v>
      </c>
      <c r="D5" s="125">
        <f>'A24-2'!D5/'A7'!$O$46*100</f>
        <v>8469.2828112114694</v>
      </c>
      <c r="E5" s="125">
        <f>'A24-2'!E5/'A7'!$O$46*100</f>
        <v>12698.887601674718</v>
      </c>
      <c r="F5" s="125"/>
      <c r="G5" s="125"/>
      <c r="H5" s="125"/>
      <c r="I5" s="114"/>
      <c r="J5" s="114"/>
      <c r="K5" s="114"/>
      <c r="L5" s="114"/>
      <c r="O5" s="114"/>
      <c r="P5" s="114"/>
      <c r="Q5" s="114"/>
      <c r="U5" s="114"/>
      <c r="V5" s="114"/>
      <c r="W5" s="114"/>
      <c r="Y5" s="114"/>
      <c r="Z5" s="114"/>
      <c r="AA5" s="114"/>
      <c r="AB5" s="114"/>
      <c r="AD5" s="114"/>
      <c r="AE5" s="114"/>
    </row>
    <row r="6" spans="1:63">
      <c r="A6" s="124" t="s">
        <v>654</v>
      </c>
      <c r="B6" s="125"/>
      <c r="C6" s="125"/>
      <c r="D6" s="125">
        <f>'A24-2'!D6/'A7'!$O$46*100</f>
        <v>7577.6827458125863</v>
      </c>
      <c r="E6" s="125">
        <f>'A24-2'!E6/'A7'!$O$46*100</f>
        <v>19099.811275859203</v>
      </c>
      <c r="F6" s="125">
        <f>'A24-2'!F6/'A7'!$O$46*100</f>
        <v>14214.18542084975</v>
      </c>
      <c r="G6" s="125">
        <f>'A24-2'!G6/'A7'!$O$46*100</f>
        <v>23004.921126421992</v>
      </c>
      <c r="H6" s="125"/>
      <c r="I6" s="114"/>
      <c r="J6" s="114"/>
      <c r="K6" s="114"/>
      <c r="L6" s="114"/>
      <c r="O6" s="114"/>
      <c r="P6" s="114"/>
      <c r="Q6" s="114"/>
      <c r="U6" s="114"/>
      <c r="V6" s="114"/>
      <c r="W6" s="114"/>
      <c r="Y6" s="114"/>
      <c r="Z6" s="114"/>
      <c r="AA6" s="114"/>
      <c r="AB6" s="114"/>
      <c r="AD6" s="114"/>
      <c r="AE6" s="114"/>
    </row>
    <row r="7" spans="1:63">
      <c r="A7" s="124" t="s">
        <v>284</v>
      </c>
      <c r="B7" s="125">
        <f>'A24-2'!B7/'A7'!$O$46*100</f>
        <v>5269.2540804462033</v>
      </c>
      <c r="C7" s="125">
        <f>'A24-2'!C7/'A7'!$O$46*100</f>
        <v>8642.6981231830687</v>
      </c>
      <c r="D7" s="125">
        <f>'A24-2'!D7/'A7'!$O$46*100</f>
        <v>9113.2129881354595</v>
      </c>
      <c r="E7" s="125">
        <f>'A24-2'!E7/'A7'!$O$46*100</f>
        <v>15509.048874999664</v>
      </c>
      <c r="F7" s="125"/>
      <c r="G7" s="125"/>
      <c r="H7" s="125"/>
      <c r="I7" s="114"/>
      <c r="J7" s="114"/>
      <c r="K7" s="114"/>
      <c r="L7" s="114"/>
      <c r="O7" s="114"/>
      <c r="P7" s="114"/>
      <c r="Q7" s="114"/>
      <c r="U7" s="114"/>
      <c r="V7" s="114"/>
      <c r="W7" s="114"/>
      <c r="Y7" s="114"/>
      <c r="Z7" s="114"/>
      <c r="AA7" s="114"/>
      <c r="AB7" s="114"/>
      <c r="AD7" s="114"/>
      <c r="AE7" s="114"/>
    </row>
    <row r="8" spans="1:63">
      <c r="A8" s="124" t="s">
        <v>285</v>
      </c>
      <c r="B8" s="125">
        <f>'A24-2'!B8/'A7'!$O$46*100</f>
        <v>4510.7668384773197</v>
      </c>
      <c r="C8" s="125">
        <f>'A24-2'!C8/'A7'!$O$46*100</f>
        <v>5871.8392392648229</v>
      </c>
      <c r="D8" s="125">
        <f>'A24-2'!D8/'A7'!$O$46*100</f>
        <v>7373.8174625198144</v>
      </c>
      <c r="E8" s="125">
        <f>'A24-2'!E8/'A7'!$O$46*100</f>
        <v>12777.881754690798</v>
      </c>
      <c r="F8" s="125"/>
      <c r="G8" s="125">
        <f>'A24-2'!G8/'A7'!$O$46*100</f>
        <v>12777.881754690798</v>
      </c>
      <c r="H8" s="125"/>
      <c r="I8" s="114"/>
      <c r="J8" s="114"/>
      <c r="K8" s="114"/>
      <c r="L8" s="114"/>
      <c r="O8" s="114"/>
      <c r="P8" s="114"/>
      <c r="Q8" s="114"/>
      <c r="U8" s="114"/>
      <c r="V8" s="114"/>
      <c r="W8" s="114"/>
      <c r="Y8" s="114"/>
      <c r="Z8" s="114"/>
      <c r="AA8" s="114"/>
      <c r="AB8" s="114"/>
      <c r="AD8" s="114"/>
      <c r="AE8" s="114"/>
    </row>
    <row r="9" spans="1:63">
      <c r="A9" s="124" t="s">
        <v>286</v>
      </c>
      <c r="B9" s="125">
        <f>'A24-2'!B9/'A7'!$O$46*100</f>
        <v>5206.2932280161658</v>
      </c>
      <c r="C9" s="125">
        <f>'A24-2'!C9/'A7'!$O$46*100</f>
        <v>5692.9639487197965</v>
      </c>
      <c r="D9" s="125">
        <f>'A24-2'!D9/'A7'!$O$46*100</f>
        <v>8977.7390246368759</v>
      </c>
      <c r="E9" s="125">
        <f>'A24-2'!E9/'A7'!$O$46*100</f>
        <v>12030.455733384124</v>
      </c>
      <c r="F9" s="125">
        <f>'A24-2'!F9/'A7'!$O$46*100</f>
        <v>10014.092582953355</v>
      </c>
      <c r="G9" s="125">
        <f>'A24-2'!G9/'A7'!$O$46*100</f>
        <v>12684.920162496321</v>
      </c>
      <c r="H9" s="125"/>
      <c r="I9" s="114"/>
      <c r="J9" s="114"/>
      <c r="K9" s="114"/>
      <c r="L9" s="114"/>
      <c r="O9" s="114"/>
      <c r="P9" s="114"/>
      <c r="Q9" s="114"/>
      <c r="U9" s="114"/>
      <c r="V9" s="114"/>
      <c r="W9" s="114"/>
      <c r="Y9" s="114"/>
      <c r="Z9" s="114"/>
      <c r="AA9" s="114"/>
      <c r="AB9" s="114"/>
      <c r="AD9" s="114"/>
      <c r="AE9" s="114"/>
    </row>
    <row r="10" spans="1:63">
      <c r="A10" s="124" t="s">
        <v>287</v>
      </c>
      <c r="B10" s="125">
        <f>'A24-2'!B10/'A7'!$O$46*100</f>
        <v>5763.1529801816323</v>
      </c>
      <c r="C10" s="125">
        <f>'A24-2'!C10/'A7'!$O$46*100</f>
        <v>5225.8155724894077</v>
      </c>
      <c r="D10" s="125">
        <f>'A24-2'!D10/'A7'!$O$46*100</f>
        <v>7385.8937252476026</v>
      </c>
      <c r="E10" s="125">
        <f>'A24-2'!E10/'A7'!$O$46*100</f>
        <v>13019.438624134198</v>
      </c>
      <c r="F10" s="125">
        <f>'A24-2'!F10/'A7'!$O$46*100</f>
        <v>6964.7052963195392</v>
      </c>
      <c r="G10" s="125">
        <f>'A24-2'!G10/'A7'!$O$46*100</f>
        <v>13988.826342313598</v>
      </c>
      <c r="H10" s="125"/>
      <c r="I10" s="114"/>
      <c r="J10" s="114"/>
      <c r="K10" s="114"/>
      <c r="L10" s="114"/>
      <c r="O10" s="114"/>
      <c r="P10" s="114"/>
      <c r="Q10" s="114"/>
      <c r="U10" s="114"/>
      <c r="V10" s="114"/>
      <c r="W10" s="114"/>
      <c r="Y10" s="114"/>
      <c r="Z10" s="114"/>
      <c r="AA10" s="114"/>
      <c r="AB10" s="114"/>
      <c r="AD10" s="114"/>
      <c r="AE10" s="114"/>
    </row>
    <row r="11" spans="1:63">
      <c r="A11" s="124" t="s">
        <v>608</v>
      </c>
      <c r="B11" s="125">
        <f>'A24-2'!B11/'A7'!$O$46*100</f>
        <v>6772.9272854700239</v>
      </c>
      <c r="C11" s="125">
        <f>'A24-2'!C11/'A7'!$O$46*100</f>
        <v>6954.0476972243596</v>
      </c>
      <c r="D11" s="125">
        <f>'A24-2'!D11/'A7'!$O$46*100</f>
        <v>7538.5936308499013</v>
      </c>
      <c r="E11" s="125">
        <f>'A24-2'!E11/'A7'!$O$46*100</f>
        <v>8169.3772584076487</v>
      </c>
      <c r="F11" s="125">
        <f>'A24-2'!F11/'A7'!$O$46*100</f>
        <v>7320.0612502423364</v>
      </c>
      <c r="G11" s="125">
        <f>'A24-2'!G11/'A7'!$O$46*100</f>
        <v>8174.1468575170802</v>
      </c>
      <c r="H11" s="125"/>
      <c r="I11" s="114"/>
      <c r="J11" s="114"/>
      <c r="K11" s="114"/>
      <c r="L11" s="114"/>
      <c r="O11" s="114"/>
      <c r="P11" s="114"/>
      <c r="Q11" s="114"/>
      <c r="U11" s="114"/>
      <c r="V11" s="114"/>
      <c r="W11" s="114"/>
      <c r="Y11" s="114"/>
      <c r="Z11" s="114"/>
      <c r="AA11" s="114"/>
      <c r="AB11" s="114"/>
      <c r="AD11" s="114"/>
      <c r="AE11" s="114"/>
    </row>
    <row r="12" spans="1:63">
      <c r="A12" s="124" t="s">
        <v>289</v>
      </c>
      <c r="B12" s="125">
        <f>'A24-2'!B12/'A7'!$O$46*100</f>
        <v>5774.0417892932055</v>
      </c>
      <c r="C12" s="125">
        <f>'A24-2'!C12/'A7'!$O$46*100</f>
        <v>6171.4629355810575</v>
      </c>
      <c r="D12" s="125">
        <f>'A24-2'!D12/'A7'!$O$46*100</f>
        <v>9652.5696572088782</v>
      </c>
      <c r="E12" s="125">
        <f>'A24-2'!E12/'A7'!$O$46*100</f>
        <v>15040.702417629735</v>
      </c>
      <c r="F12" s="125"/>
      <c r="G12" s="125">
        <f>'A24-2'!G12/'A7'!$O$46*100</f>
        <v>15040.702417629735</v>
      </c>
      <c r="H12" s="125"/>
      <c r="I12" s="114"/>
      <c r="J12" s="114"/>
      <c r="K12" s="114"/>
      <c r="L12" s="114"/>
      <c r="O12" s="114"/>
      <c r="P12" s="114"/>
      <c r="Q12" s="114"/>
      <c r="U12" s="114"/>
      <c r="V12" s="114"/>
      <c r="W12" s="114"/>
      <c r="Y12" s="114"/>
      <c r="Z12" s="114"/>
      <c r="AA12" s="114"/>
      <c r="AB12" s="114"/>
      <c r="AD12" s="114"/>
      <c r="AE12" s="114"/>
    </row>
    <row r="13" spans="1:63">
      <c r="A13" s="124" t="s">
        <v>290</v>
      </c>
      <c r="B13" s="125">
        <f>'A24-2'!B13/'A7'!$O$46*100</f>
        <v>5543.9628859072063</v>
      </c>
      <c r="C13" s="125">
        <f>'A24-2'!C13/'A7'!$O$46*100</f>
        <v>9345.5841734847254</v>
      </c>
      <c r="D13" s="125">
        <f>'A24-2'!D13/'A7'!$O$46*100</f>
        <v>11300.199056604837</v>
      </c>
      <c r="E13" s="125">
        <f>'A24-2'!E13/'A7'!$O$46*100</f>
        <v>16143.754944261906</v>
      </c>
      <c r="F13" s="125"/>
      <c r="G13" s="125"/>
      <c r="H13" s="125"/>
      <c r="I13" s="114"/>
      <c r="J13" s="114"/>
      <c r="K13" s="114"/>
      <c r="L13" s="114"/>
      <c r="O13" s="114"/>
      <c r="P13" s="114"/>
      <c r="Q13" s="114"/>
      <c r="U13" s="114"/>
      <c r="V13" s="114"/>
      <c r="W13" s="114"/>
      <c r="Y13" s="114"/>
      <c r="Z13" s="114"/>
      <c r="AA13" s="114"/>
      <c r="AB13" s="114"/>
      <c r="AD13" s="114"/>
      <c r="AE13" s="114"/>
    </row>
    <row r="14" spans="1:63">
      <c r="A14" s="124" t="s">
        <v>291</v>
      </c>
      <c r="B14" s="125">
        <f>'A24-2'!B14/'A7'!$O$46*100</f>
        <v>5781.7393041409077</v>
      </c>
      <c r="C14" s="125">
        <f>'A24-2'!C14/'A7'!$O$46*100</f>
        <v>6153.6235760818317</v>
      </c>
      <c r="D14" s="125">
        <f>'A24-2'!D14/'A7'!$O$46*100</f>
        <v>8222.7176281561096</v>
      </c>
      <c r="E14" s="125">
        <f>'A24-2'!E14/'A7'!$O$46*100</f>
        <v>11818.939166969225</v>
      </c>
      <c r="F14" s="125">
        <f>'A24-2'!F14/'A7'!$O$46*100</f>
        <v>10031.028843735849</v>
      </c>
      <c r="G14" s="125">
        <f>'A24-2'!G14/'A7'!$O$46*100</f>
        <v>12188.584721402322</v>
      </c>
      <c r="H14" s="125"/>
      <c r="I14" s="114"/>
      <c r="J14" s="114"/>
      <c r="K14" s="114"/>
      <c r="L14" s="114"/>
      <c r="O14" s="114"/>
      <c r="P14" s="114"/>
      <c r="Q14" s="114"/>
      <c r="U14" s="114"/>
      <c r="V14" s="114"/>
      <c r="W14" s="114"/>
      <c r="Y14" s="114"/>
      <c r="Z14" s="114"/>
      <c r="AA14" s="114"/>
      <c r="AB14" s="114"/>
      <c r="AD14" s="114"/>
      <c r="AE14" s="114"/>
    </row>
    <row r="15" spans="1:63">
      <c r="A15" s="124" t="s">
        <v>292</v>
      </c>
      <c r="B15" s="125">
        <f>'A24-2'!B15/'A7'!$O$46*100</f>
        <v>5337.0019546076255</v>
      </c>
      <c r="C15" s="125">
        <f>'A24-2'!C15/'A7'!$O$46*100</f>
        <v>7853.3242270650771</v>
      </c>
      <c r="D15" s="125">
        <f>'A24-2'!D15/'A7'!$O$46*100</f>
        <v>8612.1245260230971</v>
      </c>
      <c r="E15" s="125">
        <f>'A24-2'!E15/'A7'!$O$46*100</f>
        <v>17294.420268526301</v>
      </c>
      <c r="F15" s="125">
        <f>'A24-2'!F15/'A7'!$O$46*100</f>
        <v>5656.2750460213556</v>
      </c>
      <c r="G15" s="125">
        <f>'A24-2'!G15/'A7'!$O$46*100</f>
        <v>17908.122710150881</v>
      </c>
      <c r="H15" s="125"/>
      <c r="I15" s="114"/>
      <c r="J15" s="114"/>
      <c r="K15" s="114"/>
      <c r="L15" s="114"/>
      <c r="O15" s="114"/>
      <c r="P15" s="114"/>
      <c r="Q15" s="114"/>
      <c r="U15" s="114"/>
      <c r="V15" s="114"/>
      <c r="W15" s="114"/>
      <c r="Y15" s="114"/>
      <c r="Z15" s="114"/>
      <c r="AA15" s="114"/>
      <c r="AB15" s="114"/>
      <c r="AD15" s="114"/>
      <c r="AE15" s="114"/>
    </row>
    <row r="16" spans="1:63">
      <c r="A16" s="124" t="s">
        <v>274</v>
      </c>
      <c r="B16" s="125">
        <f>'A24-2'!B16/'A7'!$O$46*100</f>
        <v>7156.2962492095903</v>
      </c>
      <c r="C16" s="125">
        <f>'A24-2'!C16/'A7'!$O$46*100</f>
        <v>7744.3752467874328</v>
      </c>
      <c r="D16" s="125">
        <f>'A24-2'!D16/'A7'!$O$46*100</f>
        <v>8375.0625647703473</v>
      </c>
      <c r="E16" s="125">
        <f>'A24-2'!E16/'A7'!$O$46*100</f>
        <v>14564.986114484407</v>
      </c>
      <c r="F16" s="125"/>
      <c r="G16" s="125"/>
      <c r="H16" s="125"/>
      <c r="I16" s="114"/>
      <c r="J16" s="114"/>
      <c r="K16" s="114"/>
      <c r="L16" s="114"/>
      <c r="O16" s="114"/>
      <c r="P16" s="114"/>
      <c r="Q16" s="114"/>
      <c r="U16" s="114"/>
      <c r="V16" s="114"/>
      <c r="W16" s="114"/>
      <c r="Y16" s="114"/>
      <c r="Z16" s="114"/>
      <c r="AA16" s="114"/>
      <c r="AB16" s="114"/>
      <c r="AD16" s="114"/>
      <c r="AE16" s="114"/>
    </row>
    <row r="17" spans="1:31">
      <c r="A17" s="124" t="s">
        <v>275</v>
      </c>
      <c r="B17" s="125">
        <f>'A24-2'!B17/'A7'!$O$46*100</f>
        <v>8847.9905224075173</v>
      </c>
      <c r="C17" s="125">
        <f>'A24-2'!C17/'A7'!$O$46*100</f>
        <v>9635.1317293173743</v>
      </c>
      <c r="D17" s="125">
        <f>'A24-2'!D17/'A7'!$O$46*100</f>
        <v>10644.59965548579</v>
      </c>
      <c r="E17" s="125">
        <f>'A24-2'!E17/'A7'!$O$46*100</f>
        <v>25440.470926609214</v>
      </c>
      <c r="F17" s="125">
        <f>'A24-2'!F17/'A7'!$O$46*100</f>
        <v>12720.235463304607</v>
      </c>
      <c r="G17" s="125">
        <f>'A24-2'!G17/'A7'!$O$46*100</f>
        <v>30528.565111931057</v>
      </c>
      <c r="H17" s="125"/>
      <c r="I17" s="114"/>
      <c r="J17" s="114"/>
      <c r="K17" s="114"/>
      <c r="L17" s="114"/>
      <c r="O17" s="114"/>
      <c r="P17" s="114"/>
      <c r="Q17" s="114"/>
      <c r="U17" s="114"/>
      <c r="V17" s="114"/>
      <c r="W17" s="114"/>
      <c r="Y17" s="114"/>
      <c r="Z17" s="114"/>
      <c r="AA17" s="114"/>
      <c r="AB17" s="114"/>
      <c r="AD17" s="114"/>
      <c r="AE17" s="114"/>
    </row>
    <row r="18" spans="1:31">
      <c r="A18" s="113"/>
      <c r="B18" s="114"/>
      <c r="C18" s="114"/>
      <c r="D18" s="114"/>
      <c r="E18" s="114"/>
      <c r="F18" s="114"/>
      <c r="G18" s="114"/>
      <c r="H18" s="114"/>
      <c r="I18" s="114"/>
      <c r="J18" s="114"/>
      <c r="K18" s="114"/>
      <c r="L18" s="114"/>
      <c r="O18" s="114"/>
      <c r="P18" s="114"/>
      <c r="Q18" s="114"/>
      <c r="U18" s="114"/>
      <c r="V18" s="114"/>
      <c r="W18" s="114"/>
      <c r="Y18" s="114"/>
      <c r="Z18" s="114"/>
      <c r="AA18" s="114"/>
      <c r="AB18" s="114"/>
      <c r="AD18" s="114"/>
      <c r="AE18" s="114"/>
    </row>
    <row r="19" spans="1:31">
      <c r="A19" s="121" t="s">
        <v>613</v>
      </c>
      <c r="B19" s="114"/>
      <c r="C19" s="114"/>
      <c r="D19" s="114"/>
      <c r="E19" s="114"/>
      <c r="F19" s="114"/>
      <c r="G19" s="114"/>
      <c r="H19" s="114"/>
      <c r="I19" s="114"/>
      <c r="J19" s="114"/>
      <c r="K19" s="114"/>
      <c r="L19" s="114"/>
      <c r="O19" s="114"/>
      <c r="P19" s="114"/>
      <c r="Q19" s="114"/>
      <c r="U19" s="114"/>
      <c r="V19" s="114"/>
      <c r="W19" s="114"/>
      <c r="Y19" s="114"/>
      <c r="Z19" s="114"/>
      <c r="AA19" s="114"/>
      <c r="AB19" s="114"/>
      <c r="AD19" s="114"/>
      <c r="AE19" s="114"/>
    </row>
    <row r="20" spans="1:31">
      <c r="A20" s="121" t="s">
        <v>717</v>
      </c>
      <c r="B20" s="114"/>
      <c r="C20" s="114"/>
      <c r="D20" s="114"/>
      <c r="E20" s="114"/>
      <c r="F20" s="114"/>
      <c r="G20" s="114"/>
      <c r="H20" s="114"/>
      <c r="I20" s="114"/>
      <c r="J20" s="114"/>
      <c r="K20" s="114"/>
      <c r="L20" s="114"/>
      <c r="O20" s="114"/>
      <c r="P20" s="114"/>
      <c r="Q20" s="114"/>
      <c r="U20" s="114"/>
      <c r="V20" s="114"/>
      <c r="W20" s="114"/>
      <c r="Y20" s="114"/>
      <c r="Z20" s="114"/>
      <c r="AA20" s="114"/>
      <c r="AB20" s="114"/>
      <c r="AD20" s="114"/>
      <c r="AE20" s="114"/>
    </row>
    <row r="21" spans="1:31">
      <c r="A21" s="121" t="s">
        <v>718</v>
      </c>
      <c r="B21" s="114"/>
      <c r="C21" s="114"/>
      <c r="D21" s="114"/>
      <c r="E21" s="114"/>
      <c r="F21" s="114"/>
      <c r="G21" s="114"/>
      <c r="H21" s="114"/>
      <c r="I21" s="114"/>
      <c r="J21" s="114"/>
      <c r="K21" s="114"/>
      <c r="L21" s="114"/>
      <c r="O21" s="114"/>
      <c r="P21" s="114"/>
      <c r="Q21" s="114"/>
      <c r="U21" s="114"/>
      <c r="V21" s="114"/>
      <c r="W21" s="114"/>
      <c r="Y21" s="114"/>
      <c r="Z21" s="114"/>
      <c r="AA21" s="114"/>
      <c r="AB21" s="114"/>
      <c r="AD21" s="114"/>
      <c r="AE21" s="114"/>
    </row>
    <row r="22" spans="1:31">
      <c r="A22" s="121" t="s">
        <v>713</v>
      </c>
      <c r="B22" s="114"/>
      <c r="C22" s="114"/>
      <c r="D22" s="114"/>
      <c r="E22" s="114"/>
      <c r="F22" s="114"/>
      <c r="G22" s="114"/>
      <c r="H22" s="114"/>
      <c r="I22" s="114"/>
      <c r="J22" s="114"/>
      <c r="K22" s="114"/>
      <c r="L22" s="114"/>
      <c r="O22" s="114"/>
      <c r="P22" s="114"/>
      <c r="Q22" s="114"/>
      <c r="U22" s="114"/>
      <c r="V22" s="114"/>
      <c r="W22" s="114"/>
      <c r="Y22" s="114"/>
      <c r="Z22" s="114"/>
      <c r="AA22" s="114"/>
      <c r="AB22" s="114"/>
      <c r="AD22" s="114"/>
      <c r="AE22" s="114"/>
    </row>
    <row r="23" spans="1:31">
      <c r="A23" s="113"/>
      <c r="B23" s="114"/>
      <c r="C23" s="114"/>
      <c r="D23" s="114"/>
      <c r="E23" s="114"/>
      <c r="F23" s="114"/>
      <c r="G23" s="114"/>
      <c r="H23" s="114"/>
      <c r="I23" s="114"/>
      <c r="J23" s="114"/>
      <c r="K23" s="114"/>
      <c r="L23" s="114"/>
      <c r="O23" s="114"/>
      <c r="P23" s="114"/>
      <c r="Q23" s="114"/>
      <c r="U23" s="114"/>
      <c r="V23" s="114"/>
      <c r="W23" s="114"/>
      <c r="Y23" s="114"/>
      <c r="Z23" s="114"/>
      <c r="AA23" s="114"/>
      <c r="AB23" s="114"/>
      <c r="AD23" s="114"/>
      <c r="AE23" s="114"/>
    </row>
    <row r="24" spans="1:31">
      <c r="A24" s="113"/>
      <c r="B24" s="115"/>
      <c r="C24" s="115"/>
      <c r="D24" s="115"/>
      <c r="E24" s="115"/>
      <c r="F24" s="115"/>
      <c r="G24" s="115"/>
      <c r="H24" s="115"/>
      <c r="I24" s="115"/>
      <c r="J24" s="115"/>
      <c r="K24" s="115"/>
      <c r="L24" s="115"/>
      <c r="O24" s="115"/>
      <c r="P24" s="115"/>
      <c r="Q24" s="115"/>
      <c r="U24" s="115"/>
      <c r="V24" s="114"/>
      <c r="W24" s="115"/>
      <c r="Y24" s="115"/>
      <c r="Z24" s="115"/>
      <c r="AA24" s="115"/>
      <c r="AB24" s="115"/>
      <c r="AD24" s="115"/>
      <c r="AE24" s="115"/>
    </row>
    <row r="25" spans="1:31">
      <c r="B25" s="114"/>
      <c r="C25" s="114"/>
      <c r="D25" s="114"/>
      <c r="E25" s="114"/>
      <c r="F25" s="114"/>
      <c r="G25" s="114"/>
      <c r="H25" s="114"/>
      <c r="I25" s="114"/>
      <c r="J25" s="114"/>
      <c r="K25" s="114"/>
      <c r="L25" s="114"/>
      <c r="M25" s="114"/>
      <c r="N25" s="114"/>
      <c r="O25" s="114"/>
      <c r="P25" s="114"/>
      <c r="Q25" s="114"/>
      <c r="R25" s="114"/>
      <c r="S25" s="114"/>
      <c r="T25" s="114"/>
      <c r="U25" s="114"/>
      <c r="V25" s="114"/>
      <c r="W25" s="114"/>
      <c r="X25" s="114"/>
      <c r="Y25" s="114"/>
      <c r="Z25" s="114"/>
    </row>
  </sheetData>
  <pageMargins left="0.96" right="0.56000000000000005" top="1" bottom="1" header="0.5" footer="0.5"/>
  <pageSetup orientation="landscape" r:id="rId1"/>
  <headerFooter alignWithMargins="0"/>
</worksheet>
</file>

<file path=xl/worksheets/sheet76.xml><?xml version="1.0" encoding="utf-8"?>
<worksheet xmlns="http://schemas.openxmlformats.org/spreadsheetml/2006/main" xmlns:r="http://schemas.openxmlformats.org/officeDocument/2006/relationships">
  <sheetPr codeName="Sheet76">
    <pageSetUpPr fitToPage="1"/>
  </sheetPr>
  <dimension ref="A1:BF27"/>
  <sheetViews>
    <sheetView view="pageBreakPreview" zoomScaleSheetLayoutView="100" workbookViewId="0">
      <selection activeCell="R37" sqref="R37"/>
    </sheetView>
  </sheetViews>
  <sheetFormatPr defaultColWidth="8.85546875" defaultRowHeight="12.75"/>
  <cols>
    <col min="1" max="1" width="14.140625" style="111" customWidth="1"/>
    <col min="2" max="3" width="9.28515625" style="111" bestFit="1" customWidth="1"/>
    <col min="4" max="4" width="9.7109375" style="111" customWidth="1"/>
    <col min="5" max="6" width="10.28515625" style="111" bestFit="1" customWidth="1"/>
    <col min="7" max="7" width="8.85546875" style="111" customWidth="1"/>
    <col min="8" max="8" width="9.28515625" style="111" bestFit="1" customWidth="1"/>
    <col min="9" max="10" width="8.85546875" style="111" customWidth="1"/>
    <col min="11" max="11" width="9.85546875" style="111" customWidth="1"/>
    <col min="12" max="17" width="8.85546875" style="111" customWidth="1"/>
    <col min="18" max="18" width="10.28515625" style="111" customWidth="1"/>
    <col min="19" max="19" width="11.28515625" style="111" customWidth="1"/>
    <col min="20" max="20" width="8.85546875" style="111" customWidth="1"/>
    <col min="21" max="21" width="0" style="111" hidden="1" customWidth="1"/>
    <col min="22" max="24" width="8.85546875" style="111" customWidth="1"/>
    <col min="25" max="25" width="9.5703125" style="111" customWidth="1"/>
    <col min="26" max="26" width="0" style="111" hidden="1" customWidth="1"/>
    <col min="27" max="16384" width="8.85546875" style="111"/>
  </cols>
  <sheetData>
    <row r="1" spans="1:58" ht="15.75">
      <c r="A1" s="118" t="s">
        <v>715</v>
      </c>
      <c r="K1" s="111" t="s">
        <v>716</v>
      </c>
      <c r="S1" s="112" t="s">
        <v>471</v>
      </c>
      <c r="T1" s="112" t="s">
        <v>471</v>
      </c>
    </row>
    <row r="2" spans="1:58" ht="22.5" customHeight="1">
      <c r="A2" s="110" t="s">
        <v>216</v>
      </c>
      <c r="K2" s="840" t="s">
        <v>603</v>
      </c>
      <c r="L2" s="645"/>
      <c r="M2" s="842" t="s">
        <v>134</v>
      </c>
      <c r="N2" s="843"/>
      <c r="O2" s="844"/>
      <c r="P2" s="645"/>
      <c r="Q2" s="647" t="s">
        <v>686</v>
      </c>
      <c r="R2" s="648"/>
      <c r="S2" s="648"/>
      <c r="T2" s="840" t="s">
        <v>687</v>
      </c>
    </row>
    <row r="3" spans="1:58" ht="56.25">
      <c r="A3" s="123" t="s">
        <v>471</v>
      </c>
      <c r="B3" s="122" t="s">
        <v>132</v>
      </c>
      <c r="C3" s="122" t="s">
        <v>133</v>
      </c>
      <c r="D3" s="122" t="s">
        <v>134</v>
      </c>
      <c r="E3" s="122" t="s">
        <v>135</v>
      </c>
      <c r="F3" s="122" t="s">
        <v>129</v>
      </c>
      <c r="G3" s="122" t="s">
        <v>130</v>
      </c>
      <c r="H3" s="155"/>
      <c r="I3" s="116"/>
      <c r="J3" s="116"/>
      <c r="K3" s="841"/>
      <c r="L3" s="646" t="s">
        <v>604</v>
      </c>
      <c r="M3" s="646" t="s">
        <v>606</v>
      </c>
      <c r="N3" s="646" t="s">
        <v>605</v>
      </c>
      <c r="O3" s="646" t="s">
        <v>607</v>
      </c>
      <c r="P3" s="646" t="s">
        <v>688</v>
      </c>
      <c r="Q3" s="646" t="s">
        <v>689</v>
      </c>
      <c r="R3" s="646" t="s">
        <v>690</v>
      </c>
      <c r="S3" s="646" t="s">
        <v>691</v>
      </c>
      <c r="T3" s="841"/>
      <c r="U3" s="116"/>
      <c r="V3" s="116"/>
      <c r="W3" s="116"/>
      <c r="X3" s="116"/>
      <c r="Y3" s="91"/>
      <c r="Z3" s="116"/>
      <c r="AA3" s="116"/>
      <c r="BF3" s="408"/>
    </row>
    <row r="4" spans="1:58">
      <c r="A4" s="124" t="s">
        <v>281</v>
      </c>
      <c r="B4" s="427">
        <f>K4</f>
        <v>6506.5548206587328</v>
      </c>
      <c r="C4" s="427">
        <f>L4</f>
        <v>6497.8019632478899</v>
      </c>
      <c r="D4" s="427">
        <f>O4</f>
        <v>8840.2204147072498</v>
      </c>
      <c r="E4" s="427">
        <f>S4</f>
        <v>14726.4389119305</v>
      </c>
      <c r="F4" s="427">
        <f>Q4</f>
        <v>8052.1382189375399</v>
      </c>
      <c r="G4" s="427">
        <f>R4</f>
        <v>15943.5306159256</v>
      </c>
      <c r="H4" s="125"/>
      <c r="I4" s="119"/>
      <c r="J4" s="119"/>
      <c r="K4" s="631">
        <v>6506.5548206587328</v>
      </c>
      <c r="L4" s="631">
        <v>6497.8019632478899</v>
      </c>
      <c r="M4" s="631">
        <v>8967.1113467199102</v>
      </c>
      <c r="N4" s="631">
        <v>8638.6650553280506</v>
      </c>
      <c r="O4" s="631">
        <v>8840.2204147072498</v>
      </c>
      <c r="P4" s="631">
        <v>6660.2131646771504</v>
      </c>
      <c r="Q4" s="631">
        <v>8052.1382189375399</v>
      </c>
      <c r="R4" s="631">
        <v>15943.5306159256</v>
      </c>
      <c r="S4" s="631">
        <v>14726.4389119305</v>
      </c>
      <c r="T4" s="631">
        <v>9214.0336395333688</v>
      </c>
      <c r="U4" s="632">
        <v>8786.2825366704092</v>
      </c>
      <c r="V4" s="119"/>
      <c r="W4" s="119"/>
      <c r="X4" s="120"/>
      <c r="Y4" s="119"/>
      <c r="Z4" s="119"/>
    </row>
    <row r="5" spans="1:58">
      <c r="A5" s="124" t="s">
        <v>283</v>
      </c>
      <c r="B5" s="427">
        <f>K5</f>
        <v>5246.5192290763898</v>
      </c>
      <c r="C5" s="427">
        <f t="shared" ref="C5:C17" si="0">L5</f>
        <v>7362.9481135986698</v>
      </c>
      <c r="D5" s="427">
        <f t="shared" ref="D5:D17" si="1">O5</f>
        <v>8991.7180000000008</v>
      </c>
      <c r="E5" s="427">
        <f t="shared" ref="E5:E17" si="2">S5</f>
        <v>13482.229696805</v>
      </c>
      <c r="F5" s="427"/>
      <c r="G5" s="427"/>
      <c r="H5" s="125"/>
      <c r="I5" s="114"/>
      <c r="J5" s="114"/>
      <c r="K5" s="631">
        <v>5246.5192290763898</v>
      </c>
      <c r="L5" s="631">
        <v>7362.9481135986698</v>
      </c>
      <c r="M5" s="631" t="s">
        <v>680</v>
      </c>
      <c r="N5" s="631" t="s">
        <v>680</v>
      </c>
      <c r="O5" s="631">
        <v>8991.7180000000008</v>
      </c>
      <c r="P5" s="631" t="s">
        <v>680</v>
      </c>
      <c r="Q5" s="631" t="s">
        <v>681</v>
      </c>
      <c r="R5" s="631" t="s">
        <v>681</v>
      </c>
      <c r="S5" s="631">
        <v>13482.229696805</v>
      </c>
      <c r="T5" s="631">
        <v>8786.1218495694884</v>
      </c>
      <c r="U5" s="632">
        <v>9162.4480000000003</v>
      </c>
      <c r="V5" s="114"/>
      <c r="W5" s="114"/>
      <c r="X5" s="114"/>
      <c r="Z5" s="114"/>
      <c r="AA5" s="114"/>
    </row>
    <row r="6" spans="1:58">
      <c r="A6" s="124" t="s">
        <v>653</v>
      </c>
      <c r="B6" s="427"/>
      <c r="C6" s="427"/>
      <c r="D6" s="427">
        <f t="shared" si="1"/>
        <v>8045.1187972628404</v>
      </c>
      <c r="E6" s="427">
        <f t="shared" si="2"/>
        <v>20278</v>
      </c>
      <c r="F6" s="427">
        <f>Q6</f>
        <v>15091</v>
      </c>
      <c r="G6" s="427">
        <f>R6</f>
        <v>24424</v>
      </c>
      <c r="H6" s="125"/>
      <c r="I6" s="114"/>
      <c r="J6" s="114"/>
      <c r="K6" s="631" t="s">
        <v>680</v>
      </c>
      <c r="L6" s="631" t="s">
        <v>680</v>
      </c>
      <c r="M6" s="631" t="s">
        <v>680</v>
      </c>
      <c r="N6" s="631" t="s">
        <v>680</v>
      </c>
      <c r="O6" s="633">
        <v>8045.1187972628404</v>
      </c>
      <c r="P6" s="631" t="s">
        <v>682</v>
      </c>
      <c r="Q6" s="633">
        <v>15091</v>
      </c>
      <c r="R6" s="633">
        <v>24424</v>
      </c>
      <c r="S6" s="631">
        <v>20278</v>
      </c>
      <c r="T6" s="631">
        <v>14731</v>
      </c>
      <c r="U6" s="632" t="s">
        <v>683</v>
      </c>
      <c r="V6" s="114"/>
      <c r="W6" s="114"/>
      <c r="X6" s="114"/>
      <c r="Z6" s="114"/>
      <c r="AA6" s="114"/>
    </row>
    <row r="7" spans="1:58">
      <c r="A7" s="124" t="s">
        <v>284</v>
      </c>
      <c r="B7" s="427">
        <f t="shared" ref="B7:B17" si="3">K7</f>
        <v>5594.2926712756998</v>
      </c>
      <c r="C7" s="427">
        <f t="shared" si="0"/>
        <v>9175.8305886204307</v>
      </c>
      <c r="D7" s="427">
        <f t="shared" si="1"/>
        <v>9675.3695784932697</v>
      </c>
      <c r="E7" s="427">
        <f t="shared" si="2"/>
        <v>16465.738249714501</v>
      </c>
      <c r="F7" s="427"/>
      <c r="G7" s="427"/>
      <c r="H7" s="125"/>
      <c r="I7" s="114"/>
      <c r="J7" s="114"/>
      <c r="K7" s="631">
        <v>5594.2926712756998</v>
      </c>
      <c r="L7" s="631">
        <v>9175.8305886204307</v>
      </c>
      <c r="M7" s="631">
        <v>8997.6892701612996</v>
      </c>
      <c r="N7" s="631">
        <v>10341.5548318575</v>
      </c>
      <c r="O7" s="631">
        <v>9675.3695784932697</v>
      </c>
      <c r="P7" s="631" t="s">
        <v>684</v>
      </c>
      <c r="Q7" s="631" t="s">
        <v>681</v>
      </c>
      <c r="R7" s="631" t="s">
        <v>681</v>
      </c>
      <c r="S7" s="631">
        <v>16465.738249714501</v>
      </c>
      <c r="T7" s="631" t="s">
        <v>683</v>
      </c>
      <c r="U7" s="114">
        <v>10758.695</v>
      </c>
      <c r="V7" s="114"/>
      <c r="W7" s="114"/>
      <c r="X7" s="114"/>
      <c r="Z7" s="114"/>
      <c r="AA7" s="114"/>
    </row>
    <row r="8" spans="1:58">
      <c r="A8" s="124" t="s">
        <v>285</v>
      </c>
      <c r="B8" s="427">
        <f t="shared" si="3"/>
        <v>4789.0174740236198</v>
      </c>
      <c r="C8" s="427">
        <f t="shared" si="0"/>
        <v>6234.0488277131299</v>
      </c>
      <c r="D8" s="427">
        <f t="shared" si="1"/>
        <v>7828.6779039522398</v>
      </c>
      <c r="E8" s="427">
        <f t="shared" si="2"/>
        <v>13566.096673903599</v>
      </c>
      <c r="F8" s="427"/>
      <c r="G8" s="427">
        <f t="shared" ref="G8:G14" si="4">R8</f>
        <v>13566.096673903599</v>
      </c>
      <c r="H8" s="125"/>
      <c r="I8" s="114"/>
      <c r="J8" s="114"/>
      <c r="K8" s="631">
        <v>4789.0174740236198</v>
      </c>
      <c r="L8" s="631">
        <v>6234.0488277131299</v>
      </c>
      <c r="M8" s="631">
        <v>9730.40731463671</v>
      </c>
      <c r="N8" s="631">
        <v>6805.8793628616204</v>
      </c>
      <c r="O8" s="631">
        <v>7828.6779039522398</v>
      </c>
      <c r="P8" s="631" t="s">
        <v>680</v>
      </c>
      <c r="Q8" s="631" t="s">
        <v>685</v>
      </c>
      <c r="R8" s="631">
        <v>13566.096673903599</v>
      </c>
      <c r="S8" s="631">
        <v>13566.096673903599</v>
      </c>
      <c r="T8" s="631">
        <v>8178.190243501489</v>
      </c>
      <c r="U8" s="114">
        <v>8440.19</v>
      </c>
      <c r="V8" s="114"/>
      <c r="W8" s="114"/>
      <c r="X8" s="114"/>
      <c r="Z8" s="114"/>
      <c r="AA8" s="114"/>
    </row>
    <row r="9" spans="1:58">
      <c r="A9" s="124" t="s">
        <v>286</v>
      </c>
      <c r="B9" s="427">
        <f t="shared" si="3"/>
        <v>5527.4480230675799</v>
      </c>
      <c r="C9" s="427">
        <f t="shared" si="0"/>
        <v>6044.13945691968</v>
      </c>
      <c r="D9" s="427">
        <f t="shared" si="1"/>
        <v>9531.5387839295308</v>
      </c>
      <c r="E9" s="427">
        <f t="shared" si="2"/>
        <v>12772.5650184776</v>
      </c>
      <c r="F9" s="427">
        <f t="shared" ref="F9:F14" si="5">Q9</f>
        <v>10631.820726615701</v>
      </c>
      <c r="G9" s="427">
        <f t="shared" si="4"/>
        <v>13467.400663807301</v>
      </c>
      <c r="H9" s="125"/>
      <c r="I9" s="114"/>
      <c r="J9" s="114"/>
      <c r="K9" s="631">
        <v>5527.4480230675799</v>
      </c>
      <c r="L9" s="631">
        <v>6044.13945691968</v>
      </c>
      <c r="M9" s="631">
        <v>8338.9153807434504</v>
      </c>
      <c r="N9" s="631">
        <v>11082.1479673959</v>
      </c>
      <c r="O9" s="631">
        <v>9531.5387839295308</v>
      </c>
      <c r="P9" s="631" t="s">
        <v>683</v>
      </c>
      <c r="Q9" s="631">
        <v>10631.820726615701</v>
      </c>
      <c r="R9" s="631">
        <v>13467.400663807301</v>
      </c>
      <c r="S9" s="631">
        <v>12772.5650184776</v>
      </c>
      <c r="T9" s="631">
        <v>9001.2898155807416</v>
      </c>
      <c r="U9" s="114">
        <v>8931.6193067912172</v>
      </c>
      <c r="V9" s="114"/>
      <c r="W9" s="114"/>
      <c r="X9" s="114"/>
      <c r="Z9" s="114"/>
      <c r="AA9" s="114"/>
    </row>
    <row r="10" spans="1:58">
      <c r="A10" s="124" t="s">
        <v>287</v>
      </c>
      <c r="B10" s="427">
        <f t="shared" si="3"/>
        <v>6118.65816076583</v>
      </c>
      <c r="C10" s="427">
        <f t="shared" si="0"/>
        <v>5548.17462059835</v>
      </c>
      <c r="D10" s="427">
        <f t="shared" si="1"/>
        <v>7841.4991016100203</v>
      </c>
      <c r="E10" s="427">
        <f t="shared" si="2"/>
        <v>13822.5541921391</v>
      </c>
      <c r="F10" s="427">
        <f t="shared" si="5"/>
        <v>7394.3292925240903</v>
      </c>
      <c r="G10" s="427">
        <f t="shared" si="4"/>
        <v>14851.739447706899</v>
      </c>
      <c r="H10" s="125"/>
      <c r="I10" s="114"/>
      <c r="J10" s="114"/>
      <c r="K10" s="631">
        <v>6118.65816076583</v>
      </c>
      <c r="L10" s="631">
        <v>5548.17462059835</v>
      </c>
      <c r="M10" s="631">
        <v>6850.5344759500204</v>
      </c>
      <c r="N10" s="631">
        <v>9556.8063721409908</v>
      </c>
      <c r="O10" s="631">
        <v>7841.4991016100203</v>
      </c>
      <c r="P10" s="631">
        <v>8599.5765873872006</v>
      </c>
      <c r="Q10" s="631">
        <v>7394.3292925240903</v>
      </c>
      <c r="R10" s="631">
        <v>14851.739447706899</v>
      </c>
      <c r="S10" s="631">
        <v>13822.5541921391</v>
      </c>
      <c r="T10" s="631">
        <v>8534.0687762744292</v>
      </c>
      <c r="U10" s="114">
        <v>8270.4179098947407</v>
      </c>
      <c r="V10" s="114"/>
      <c r="W10" s="114"/>
      <c r="X10" s="114"/>
      <c r="Z10" s="114"/>
      <c r="AA10" s="114"/>
    </row>
    <row r="11" spans="1:58">
      <c r="A11" s="124" t="s">
        <v>608</v>
      </c>
      <c r="B11" s="427">
        <f t="shared" si="3"/>
        <v>7190.7212857307604</v>
      </c>
      <c r="C11" s="427">
        <f t="shared" si="0"/>
        <v>7383.0142700178103</v>
      </c>
      <c r="D11" s="427">
        <f t="shared" si="1"/>
        <v>8003.6184357270604</v>
      </c>
      <c r="E11" s="427">
        <f t="shared" si="2"/>
        <v>8673.3125083477116</v>
      </c>
      <c r="F11" s="427">
        <f t="shared" si="5"/>
        <v>7771.6056922524076</v>
      </c>
      <c r="G11" s="427">
        <f t="shared" si="4"/>
        <v>8678.3763243898793</v>
      </c>
      <c r="H11" s="125"/>
      <c r="I11" s="114"/>
      <c r="J11" s="114"/>
      <c r="K11" s="631">
        <v>7190.7212857307604</v>
      </c>
      <c r="L11" s="631">
        <v>7383.0142700178103</v>
      </c>
      <c r="M11" s="631">
        <v>8222.4272409720306</v>
      </c>
      <c r="N11" s="631">
        <v>7864.0698426664003</v>
      </c>
      <c r="O11" s="631">
        <v>8003.6184357270604</v>
      </c>
      <c r="P11" s="631" t="s">
        <v>683</v>
      </c>
      <c r="Q11" s="631">
        <v>7771.6056922524076</v>
      </c>
      <c r="R11" s="631">
        <v>8678.3763243898793</v>
      </c>
      <c r="S11" s="631">
        <v>8673.3125083477116</v>
      </c>
      <c r="T11" s="631">
        <v>5447.302329763661</v>
      </c>
      <c r="U11" s="632">
        <v>7948</v>
      </c>
      <c r="V11" s="114"/>
      <c r="W11" s="114"/>
      <c r="X11" s="114"/>
      <c r="Z11" s="114"/>
      <c r="AA11" s="114"/>
    </row>
    <row r="12" spans="1:58">
      <c r="A12" s="124" t="s">
        <v>289</v>
      </c>
      <c r="B12" s="427">
        <f t="shared" si="3"/>
        <v>6130.21865568253</v>
      </c>
      <c r="C12" s="427">
        <f t="shared" si="0"/>
        <v>6552.1550763115101</v>
      </c>
      <c r="D12" s="427">
        <f t="shared" si="1"/>
        <v>10247.996939963299</v>
      </c>
      <c r="E12" s="427">
        <f t="shared" si="2"/>
        <v>15968.501427560601</v>
      </c>
      <c r="F12" s="427"/>
      <c r="G12" s="427">
        <f t="shared" si="4"/>
        <v>15968.501427560601</v>
      </c>
      <c r="H12" s="125"/>
      <c r="I12" s="114"/>
      <c r="J12" s="114"/>
      <c r="K12" s="631">
        <v>6130.21865568253</v>
      </c>
      <c r="L12" s="631">
        <v>6552.1550763115101</v>
      </c>
      <c r="M12" s="631">
        <v>9901.5788913438701</v>
      </c>
      <c r="N12" s="631">
        <v>10615.991491597601</v>
      </c>
      <c r="O12" s="631">
        <v>10247.996939963299</v>
      </c>
      <c r="P12" s="631">
        <v>10880.5590451361</v>
      </c>
      <c r="Q12" s="631" t="s">
        <v>685</v>
      </c>
      <c r="R12" s="631">
        <v>15968.501427560601</v>
      </c>
      <c r="S12" s="631">
        <v>15968.501427560601</v>
      </c>
      <c r="T12" s="631">
        <v>10420.516196492681</v>
      </c>
      <c r="U12" s="632">
        <v>9883.3338241244601</v>
      </c>
      <c r="V12" s="114"/>
      <c r="W12" s="114"/>
      <c r="X12" s="114"/>
      <c r="Z12" s="114"/>
      <c r="AA12" s="114"/>
    </row>
    <row r="13" spans="1:58">
      <c r="A13" s="124" t="s">
        <v>290</v>
      </c>
      <c r="B13" s="427">
        <f t="shared" si="3"/>
        <v>5885.9471319759996</v>
      </c>
      <c r="C13" s="427">
        <f t="shared" si="0"/>
        <v>9922.0747856001108</v>
      </c>
      <c r="D13" s="427">
        <f t="shared" si="1"/>
        <v>11997.261813757101</v>
      </c>
      <c r="E13" s="427">
        <f t="shared" si="2"/>
        <v>17139.596723319799</v>
      </c>
      <c r="F13" s="427"/>
      <c r="G13" s="427"/>
      <c r="H13" s="125"/>
      <c r="I13" s="114"/>
      <c r="J13" s="114"/>
      <c r="K13" s="631">
        <v>5885.9471319759996</v>
      </c>
      <c r="L13" s="631">
        <v>9922.0747856001108</v>
      </c>
      <c r="M13" s="631">
        <v>10603.428119062601</v>
      </c>
      <c r="N13" s="631">
        <v>13131.704239512501</v>
      </c>
      <c r="O13" s="631">
        <v>11997.261813757101</v>
      </c>
      <c r="P13" s="631" t="s">
        <v>680</v>
      </c>
      <c r="Q13" s="631" t="s">
        <v>681</v>
      </c>
      <c r="R13" s="631" t="s">
        <v>681</v>
      </c>
      <c r="S13" s="631">
        <v>17139.596723319799</v>
      </c>
      <c r="T13" s="631">
        <v>10070.907457269579</v>
      </c>
      <c r="U13" s="632">
        <v>11967.154</v>
      </c>
      <c r="V13" s="114"/>
      <c r="W13" s="114"/>
      <c r="X13" s="114"/>
      <c r="Z13" s="114"/>
      <c r="AA13" s="114"/>
    </row>
    <row r="14" spans="1:58">
      <c r="A14" s="124" t="s">
        <v>291</v>
      </c>
      <c r="B14" s="427">
        <f t="shared" si="3"/>
        <v>6138.3909985307018</v>
      </c>
      <c r="C14" s="427">
        <f t="shared" si="0"/>
        <v>6533.2152801689945</v>
      </c>
      <c r="D14" s="427">
        <f t="shared" si="1"/>
        <v>8729.9432259049281</v>
      </c>
      <c r="E14" s="427">
        <f t="shared" si="2"/>
        <v>12548.000865889218</v>
      </c>
      <c r="F14" s="427">
        <f t="shared" si="5"/>
        <v>10649.801715599684</v>
      </c>
      <c r="G14" s="427">
        <f t="shared" si="4"/>
        <v>12940.448332753373</v>
      </c>
      <c r="H14" s="125"/>
      <c r="I14" s="114"/>
      <c r="J14" s="114"/>
      <c r="K14" s="631">
        <v>6138.3909985307018</v>
      </c>
      <c r="L14" s="631">
        <v>6533.2152801689945</v>
      </c>
      <c r="M14" s="631">
        <v>8154.5952817661937</v>
      </c>
      <c r="N14" s="631">
        <v>9866.9137743085939</v>
      </c>
      <c r="O14" s="631">
        <v>8729.9432259049281</v>
      </c>
      <c r="P14" s="631" t="s">
        <v>692</v>
      </c>
      <c r="Q14" s="631">
        <v>10649.801715599684</v>
      </c>
      <c r="R14" s="631">
        <v>12940.448332753373</v>
      </c>
      <c r="S14" s="631">
        <v>12548.000865889218</v>
      </c>
      <c r="T14" s="631">
        <v>8954.2115678532264</v>
      </c>
      <c r="U14" s="632">
        <v>8618.0585859839357</v>
      </c>
      <c r="V14" s="114"/>
      <c r="W14" s="114"/>
      <c r="X14" s="114"/>
      <c r="Z14" s="114"/>
      <c r="AA14" s="114"/>
    </row>
    <row r="15" spans="1:58">
      <c r="A15" s="124" t="s">
        <v>292</v>
      </c>
      <c r="B15" s="427">
        <f t="shared" si="3"/>
        <v>5666.21963287776</v>
      </c>
      <c r="C15" s="427">
        <f t="shared" si="0"/>
        <v>8337.7634666844006</v>
      </c>
      <c r="D15" s="427">
        <f t="shared" si="1"/>
        <v>9143.3710321224298</v>
      </c>
      <c r="E15" s="427">
        <f t="shared" si="2"/>
        <v>18361.241854176398</v>
      </c>
      <c r="F15" s="427">
        <f t="shared" ref="F15" si="6">Q15</f>
        <v>6005.1873668611097</v>
      </c>
      <c r="G15" s="427">
        <f t="shared" ref="G15" si="7">R15</f>
        <v>19012.8010728265</v>
      </c>
      <c r="H15" s="125"/>
      <c r="I15" s="114"/>
      <c r="J15" s="114"/>
      <c r="K15" s="631">
        <v>5666.21963287776</v>
      </c>
      <c r="L15" s="631">
        <v>8337.7634666844006</v>
      </c>
      <c r="M15" s="631">
        <v>9019.9795783136396</v>
      </c>
      <c r="N15" s="631">
        <v>9246.6082708230697</v>
      </c>
      <c r="O15" s="631">
        <v>9143.3710321224298</v>
      </c>
      <c r="P15" s="631">
        <v>6467.4636988121001</v>
      </c>
      <c r="Q15" s="631">
        <v>6005.1873668611097</v>
      </c>
      <c r="R15" s="631">
        <v>19012.8010728265</v>
      </c>
      <c r="S15" s="631">
        <v>18361.241854176398</v>
      </c>
      <c r="T15" s="631">
        <v>9402.1147061946576</v>
      </c>
      <c r="U15" s="632">
        <v>10262.3139913336</v>
      </c>
      <c r="V15" s="114"/>
      <c r="W15" s="114"/>
      <c r="X15" s="114"/>
      <c r="Z15" s="114"/>
      <c r="AA15" s="114"/>
    </row>
    <row r="16" spans="1:58">
      <c r="A16" s="124" t="s">
        <v>274</v>
      </c>
      <c r="B16" s="427">
        <f t="shared" si="3"/>
        <v>7597.7387025225498</v>
      </c>
      <c r="C16" s="427">
        <f t="shared" si="0"/>
        <v>8222.0938723537802</v>
      </c>
      <c r="D16" s="427">
        <f t="shared" si="1"/>
        <v>8891.6856944584306</v>
      </c>
      <c r="E16" s="427">
        <f t="shared" si="2"/>
        <v>15463.440144186899</v>
      </c>
      <c r="F16" s="427"/>
      <c r="G16" s="427"/>
      <c r="H16" s="125"/>
      <c r="I16" s="114"/>
      <c r="J16" s="114"/>
      <c r="K16" s="631">
        <v>7597.7387025225498</v>
      </c>
      <c r="L16" s="631">
        <v>8222.0938723537802</v>
      </c>
      <c r="M16" s="631">
        <v>9166.3821615667093</v>
      </c>
      <c r="N16" s="631">
        <v>8714.0119266846705</v>
      </c>
      <c r="O16" s="631">
        <v>8891.6856944584306</v>
      </c>
      <c r="P16" s="631" t="s">
        <v>693</v>
      </c>
      <c r="Q16" s="631" t="s">
        <v>681</v>
      </c>
      <c r="R16" s="631" t="s">
        <v>681</v>
      </c>
      <c r="S16" s="631">
        <v>15463.440144186899</v>
      </c>
      <c r="T16" s="631">
        <v>9022.7150024285093</v>
      </c>
      <c r="U16" s="632">
        <v>9600.277</v>
      </c>
      <c r="V16" s="114"/>
      <c r="W16" s="114"/>
      <c r="X16" s="114"/>
      <c r="Z16" s="114"/>
      <c r="AA16" s="114"/>
    </row>
    <row r="17" spans="1:28">
      <c r="A17" s="124" t="s">
        <v>275</v>
      </c>
      <c r="B17" s="427">
        <f t="shared" si="3"/>
        <v>9393.7866307691293</v>
      </c>
      <c r="C17" s="427">
        <f t="shared" si="0"/>
        <v>10229.483338091701</v>
      </c>
      <c r="D17" s="427">
        <f t="shared" si="1"/>
        <v>11301.221184670099</v>
      </c>
      <c r="E17" s="427">
        <f t="shared" si="2"/>
        <v>27009.7888402604</v>
      </c>
      <c r="F17" s="428">
        <f>E17*0.5</f>
        <v>13504.8944201302</v>
      </c>
      <c r="G17" s="428">
        <f>E17*1.2</f>
        <v>32411.746608312478</v>
      </c>
      <c r="H17" s="125"/>
      <c r="I17" s="114"/>
      <c r="J17" s="114"/>
      <c r="K17" s="631">
        <v>9393.7866307691293</v>
      </c>
      <c r="L17" s="631">
        <v>10229.483338091701</v>
      </c>
      <c r="M17" s="631">
        <v>10862.4322505578</v>
      </c>
      <c r="N17" s="631">
        <v>11787.5875383083</v>
      </c>
      <c r="O17" s="631">
        <v>11301.221184670099</v>
      </c>
      <c r="P17" s="631" t="s">
        <v>683</v>
      </c>
      <c r="Q17" s="631" t="s">
        <v>681</v>
      </c>
      <c r="R17" s="631" t="s">
        <v>681</v>
      </c>
      <c r="S17" s="631">
        <v>27009.7888402604</v>
      </c>
      <c r="T17" s="631">
        <v>24229.954826794739</v>
      </c>
      <c r="U17" s="632">
        <v>14268.938</v>
      </c>
      <c r="V17" s="114"/>
      <c r="W17" s="114"/>
      <c r="X17" s="114"/>
      <c r="Z17" s="114"/>
      <c r="AA17" s="114"/>
    </row>
    <row r="18" spans="1:28">
      <c r="A18" s="113"/>
      <c r="B18" s="114"/>
      <c r="C18" s="114"/>
      <c r="D18" s="114"/>
      <c r="E18" s="114"/>
      <c r="F18" s="114"/>
      <c r="G18" s="114"/>
      <c r="H18" s="114"/>
      <c r="I18" s="114"/>
      <c r="J18" s="114"/>
      <c r="K18" s="114"/>
      <c r="L18" s="114"/>
      <c r="M18" s="114"/>
      <c r="N18" s="114"/>
      <c r="O18" s="114"/>
      <c r="P18" s="114"/>
      <c r="Q18" s="114"/>
      <c r="R18" s="114"/>
      <c r="S18" s="114"/>
      <c r="U18" s="114"/>
      <c r="V18" s="114"/>
      <c r="W18" s="114"/>
      <c r="X18" s="114"/>
      <c r="Z18" s="114"/>
      <c r="AA18" s="114"/>
    </row>
    <row r="19" spans="1:28">
      <c r="A19" s="121" t="s">
        <v>714</v>
      </c>
      <c r="B19" s="114"/>
      <c r="C19" s="114"/>
      <c r="D19" s="114"/>
      <c r="E19" s="114"/>
      <c r="F19" s="114"/>
      <c r="G19" s="114"/>
      <c r="H19" s="114"/>
      <c r="I19" s="114"/>
      <c r="J19" s="114"/>
      <c r="L19" s="114"/>
      <c r="N19" s="114"/>
      <c r="O19" s="114"/>
      <c r="P19" s="114"/>
      <c r="Q19" s="114"/>
      <c r="R19" s="114"/>
      <c r="S19" s="114"/>
      <c r="T19" s="114"/>
      <c r="V19" s="114"/>
      <c r="W19" s="114"/>
      <c r="X19" s="114"/>
      <c r="Y19" s="114"/>
      <c r="AA19" s="114"/>
      <c r="AB19" s="114"/>
    </row>
    <row r="20" spans="1:28">
      <c r="A20" s="121" t="s">
        <v>717</v>
      </c>
      <c r="B20" s="114"/>
      <c r="C20" s="114"/>
      <c r="D20" s="114"/>
      <c r="E20" s="114"/>
      <c r="F20" s="114"/>
      <c r="G20" s="114"/>
      <c r="H20" s="114"/>
      <c r="I20" s="114"/>
      <c r="J20" s="114"/>
      <c r="K20" s="114"/>
      <c r="L20" s="114"/>
      <c r="M20" s="114"/>
      <c r="O20" s="114"/>
      <c r="P20" s="114"/>
    </row>
    <row r="21" spans="1:28">
      <c r="A21" s="121" t="s">
        <v>718</v>
      </c>
      <c r="B21" s="114"/>
      <c r="C21" s="114"/>
      <c r="D21" s="114"/>
      <c r="E21" s="114"/>
      <c r="F21" s="114"/>
      <c r="G21" s="114"/>
      <c r="H21" s="114"/>
      <c r="I21" s="114"/>
      <c r="J21" s="114"/>
      <c r="K21" s="114"/>
      <c r="L21" s="114"/>
      <c r="M21" s="114"/>
      <c r="O21" s="114"/>
      <c r="P21" s="114"/>
    </row>
    <row r="22" spans="1:28" ht="44.25" customHeight="1">
      <c r="A22" s="839" t="s">
        <v>609</v>
      </c>
      <c r="B22" s="834"/>
      <c r="C22" s="834"/>
      <c r="D22" s="834"/>
      <c r="E22" s="834"/>
      <c r="F22" s="834"/>
      <c r="G22" s="834"/>
      <c r="H22" s="834"/>
      <c r="I22" s="834"/>
      <c r="J22" s="114"/>
      <c r="K22" s="114"/>
      <c r="L22" s="114"/>
      <c r="M22" s="114"/>
      <c r="O22" s="114"/>
      <c r="P22" s="114"/>
    </row>
    <row r="23" spans="1:28">
      <c r="A23" s="121" t="s">
        <v>713</v>
      </c>
      <c r="B23" s="114"/>
      <c r="C23" s="114"/>
      <c r="D23" s="114"/>
      <c r="E23" s="114"/>
      <c r="F23" s="114"/>
      <c r="G23" s="114"/>
      <c r="H23" s="114"/>
      <c r="I23" s="114"/>
      <c r="J23" s="114"/>
      <c r="K23" s="114"/>
      <c r="L23" s="114"/>
      <c r="M23" s="114"/>
      <c r="O23" s="114"/>
      <c r="P23" s="114"/>
    </row>
    <row r="24" spans="1:28">
      <c r="A24" s="113"/>
      <c r="B24" s="114"/>
      <c r="C24" s="114"/>
      <c r="D24" s="114"/>
      <c r="E24" s="114"/>
      <c r="F24" s="114"/>
      <c r="G24" s="114"/>
      <c r="H24" s="114"/>
      <c r="I24" s="114"/>
      <c r="J24" s="114"/>
      <c r="K24" s="114"/>
      <c r="L24" s="114"/>
      <c r="M24" s="114"/>
      <c r="O24" s="114"/>
      <c r="P24" s="114"/>
    </row>
    <row r="25" spans="1:28">
      <c r="A25" s="113"/>
      <c r="B25" s="114"/>
      <c r="C25" s="114"/>
      <c r="D25" s="114"/>
      <c r="E25" s="114"/>
      <c r="F25" s="114"/>
      <c r="G25" s="114"/>
      <c r="H25" s="114"/>
      <c r="I25" s="114"/>
      <c r="J25" s="114"/>
      <c r="K25" s="114"/>
      <c r="L25" s="114"/>
      <c r="M25" s="114"/>
      <c r="O25" s="114"/>
      <c r="P25" s="114"/>
    </row>
    <row r="26" spans="1:28">
      <c r="A26" s="113"/>
      <c r="B26" s="115"/>
      <c r="C26" s="115"/>
      <c r="D26" s="115"/>
      <c r="E26" s="115"/>
      <c r="F26" s="115"/>
      <c r="G26" s="115"/>
      <c r="H26" s="115"/>
      <c r="I26" s="115"/>
      <c r="J26" s="115"/>
      <c r="K26" s="115"/>
      <c r="L26" s="115"/>
      <c r="M26" s="115"/>
      <c r="O26" s="115"/>
      <c r="P26" s="115"/>
    </row>
    <row r="27" spans="1:28">
      <c r="B27" s="114"/>
      <c r="C27" s="114"/>
      <c r="D27" s="114"/>
      <c r="E27" s="114"/>
      <c r="F27" s="114"/>
      <c r="G27" s="114"/>
      <c r="H27" s="114"/>
      <c r="I27" s="114"/>
      <c r="J27" s="114"/>
      <c r="K27" s="114"/>
    </row>
  </sheetData>
  <mergeCells count="4">
    <mergeCell ref="K2:K3"/>
    <mergeCell ref="M2:O2"/>
    <mergeCell ref="T2:T3"/>
    <mergeCell ref="A22:I22"/>
  </mergeCells>
  <pageMargins left="0.96" right="0.56000000000000005" top="1" bottom="1" header="0.5" footer="0.5"/>
  <pageSetup orientation="landscape" r:id="rId1"/>
  <headerFooter alignWithMargins="0"/>
</worksheet>
</file>

<file path=xl/worksheets/sheet77.xml><?xml version="1.0" encoding="utf-8"?>
<worksheet xmlns="http://schemas.openxmlformats.org/spreadsheetml/2006/main" xmlns:r="http://schemas.openxmlformats.org/officeDocument/2006/relationships">
  <sheetPr codeName="Sheet77"/>
  <dimension ref="A1:DI64"/>
  <sheetViews>
    <sheetView view="pageBreakPreview" zoomScaleSheetLayoutView="100" workbookViewId="0">
      <pane xSplit="1" ySplit="4" topLeftCell="CQ5" activePane="bottomRight" state="frozen"/>
      <selection activeCell="R37" sqref="R37"/>
      <selection pane="topRight" activeCell="R37" sqref="R37"/>
      <selection pane="bottomLeft" activeCell="R37" sqref="R37"/>
      <selection pane="bottomRight" activeCell="R37" sqref="R37"/>
    </sheetView>
  </sheetViews>
  <sheetFormatPr defaultColWidth="8.85546875" defaultRowHeight="12.75"/>
  <cols>
    <col min="1" max="1" width="4.28515625" style="111" customWidth="1"/>
    <col min="2" max="4" width="10.42578125" style="111" bestFit="1" customWidth="1"/>
    <col min="5" max="7" width="9.85546875" style="111" customWidth="1"/>
    <col min="8" max="8" width="10.28515625" style="111" customWidth="1"/>
    <col min="9" max="9" width="0.140625" style="111" customWidth="1"/>
    <col min="10" max="11" width="9.85546875" style="111" bestFit="1" customWidth="1"/>
    <col min="12" max="12" width="9.5703125" style="111" customWidth="1"/>
    <col min="13" max="13" width="9.42578125" style="111" bestFit="1" customWidth="1"/>
    <col min="14" max="16" width="9.85546875" style="111" customWidth="1"/>
    <col min="17" max="17" width="9.85546875" style="111" hidden="1" customWidth="1"/>
    <col min="18" max="21" width="10.42578125" style="111" bestFit="1" customWidth="1"/>
    <col min="22" max="24" width="9.85546875" style="111" customWidth="1"/>
    <col min="25" max="25" width="9.28515625" style="111" hidden="1" customWidth="1"/>
    <col min="26" max="27" width="9.42578125" style="111" bestFit="1" customWidth="1"/>
    <col min="28" max="28" width="8.85546875" style="111" customWidth="1"/>
    <col min="29" max="29" width="9.42578125" style="111" bestFit="1" customWidth="1"/>
    <col min="30" max="32" width="9.85546875" style="111" customWidth="1"/>
    <col min="33" max="33" width="9.85546875" style="111" hidden="1" customWidth="1"/>
    <col min="34" max="35" width="9.42578125" style="111" bestFit="1" customWidth="1"/>
    <col min="36" max="37" width="8.85546875" style="111" customWidth="1"/>
    <col min="38" max="40" width="9.85546875" style="111" customWidth="1"/>
    <col min="41" max="41" width="9.85546875" style="111" hidden="1" customWidth="1"/>
    <col min="42" max="43" width="10.42578125" style="111" bestFit="1" customWidth="1"/>
    <col min="44" max="45" width="9.85546875" style="111" bestFit="1" customWidth="1"/>
    <col min="46" max="48" width="9.85546875" style="111" customWidth="1"/>
    <col min="49" max="49" width="9.85546875" style="111" hidden="1" customWidth="1"/>
    <col min="50" max="50" width="10.42578125" style="111" bestFit="1" customWidth="1"/>
    <col min="51" max="51" width="11.85546875" style="111" bestFit="1" customWidth="1"/>
    <col min="52" max="52" width="9.85546875" style="111" bestFit="1" customWidth="1"/>
    <col min="53" max="53" width="10.42578125" style="111" bestFit="1" customWidth="1"/>
    <col min="54" max="56" width="9.85546875" style="111" customWidth="1"/>
    <col min="57" max="57" width="9.85546875" style="111" hidden="1" customWidth="1"/>
    <col min="58" max="58" width="11.140625" style="111" bestFit="1" customWidth="1"/>
    <col min="59" max="59" width="10.42578125" style="111" bestFit="1" customWidth="1"/>
    <col min="60" max="60" width="8.85546875" style="111" customWidth="1"/>
    <col min="61" max="61" width="9.85546875" style="111" bestFit="1" customWidth="1"/>
    <col min="62" max="64" width="9.85546875" style="111" customWidth="1"/>
    <col min="65" max="65" width="9.85546875" style="111" hidden="1" customWidth="1"/>
    <col min="66" max="67" width="9.85546875" style="111" bestFit="1" customWidth="1"/>
    <col min="68" max="68" width="8.85546875" style="111" customWidth="1"/>
    <col min="69" max="69" width="9.85546875" style="111" bestFit="1" customWidth="1"/>
    <col min="70" max="72" width="9.85546875" style="111" customWidth="1"/>
    <col min="73" max="73" width="9.85546875" style="111" hidden="1" customWidth="1"/>
    <col min="74" max="75" width="9.42578125" style="111" bestFit="1" customWidth="1"/>
    <col min="76" max="76" width="8.85546875" style="111" customWidth="1"/>
    <col min="77" max="77" width="9.42578125" style="111" bestFit="1" customWidth="1"/>
    <col min="78" max="80" width="9.85546875" style="111" customWidth="1"/>
    <col min="81" max="81" width="9.85546875" style="111" hidden="1" customWidth="1"/>
    <col min="82" max="82" width="10.42578125" style="111" bestFit="1" customWidth="1"/>
    <col min="83" max="83" width="9.85546875" style="111" bestFit="1" customWidth="1"/>
    <col min="84" max="84" width="8.85546875" style="111" customWidth="1"/>
    <col min="85" max="85" width="9.85546875" style="111" bestFit="1" customWidth="1"/>
    <col min="86" max="88" width="9.85546875" style="111" customWidth="1"/>
    <col min="89" max="89" width="9.85546875" style="111" hidden="1" customWidth="1"/>
    <col min="90" max="90" width="9.42578125" style="111" bestFit="1" customWidth="1"/>
    <col min="91" max="91" width="9.85546875" style="111" bestFit="1" customWidth="1"/>
    <col min="92" max="92" width="9.42578125" style="111" bestFit="1" customWidth="1"/>
    <col min="93" max="93" width="9.85546875" style="111" bestFit="1" customWidth="1"/>
    <col min="94" max="96" width="9.85546875" style="111" customWidth="1"/>
    <col min="97" max="97" width="9.85546875" style="111" hidden="1" customWidth="1"/>
    <col min="98" max="99" width="9.42578125" style="111" customWidth="1"/>
    <col min="100" max="100" width="9.42578125" style="111" bestFit="1" customWidth="1"/>
    <col min="101" max="101" width="9.42578125" style="111" customWidth="1"/>
    <col min="102" max="104" width="9.85546875" style="111" customWidth="1"/>
    <col min="105" max="105" width="9.85546875" style="111" hidden="1" customWidth="1"/>
    <col min="106" max="106" width="9.42578125" style="111" customWidth="1"/>
    <col min="107" max="107" width="11.28515625" style="111" customWidth="1"/>
    <col min="108" max="108" width="10.42578125" style="111" bestFit="1" customWidth="1"/>
    <col min="109" max="109" width="11.85546875" style="111" bestFit="1" customWidth="1"/>
    <col min="110" max="112" width="9.85546875" style="111" customWidth="1"/>
    <col min="113" max="113" width="8.5703125" style="111" customWidth="1"/>
    <col min="114" max="16384" width="8.85546875" style="111"/>
  </cols>
  <sheetData>
    <row r="1" spans="1:113" ht="15.75">
      <c r="A1" s="118"/>
      <c r="B1" s="118" t="s">
        <v>219</v>
      </c>
      <c r="R1" s="111" t="s">
        <v>319</v>
      </c>
      <c r="AH1" s="111" t="s">
        <v>319</v>
      </c>
      <c r="AX1" s="111" t="s">
        <v>319</v>
      </c>
      <c r="BN1" s="111" t="s">
        <v>319</v>
      </c>
      <c r="CD1" s="111" t="s">
        <v>319</v>
      </c>
      <c r="CT1" s="111" t="s">
        <v>319</v>
      </c>
    </row>
    <row r="2" spans="1:113">
      <c r="A2" s="110"/>
      <c r="B2" s="110" t="s">
        <v>206</v>
      </c>
    </row>
    <row r="3" spans="1:113">
      <c r="A3" s="181"/>
      <c r="B3" s="111" t="s">
        <v>281</v>
      </c>
      <c r="J3" s="111" t="s">
        <v>283</v>
      </c>
      <c r="R3" s="111" t="s">
        <v>272</v>
      </c>
      <c r="Z3" s="111" t="s">
        <v>284</v>
      </c>
      <c r="AH3" s="111" t="s">
        <v>285</v>
      </c>
      <c r="AP3" s="111" t="s">
        <v>286</v>
      </c>
      <c r="AX3" s="111" t="s">
        <v>287</v>
      </c>
      <c r="BF3" s="111" t="s">
        <v>288</v>
      </c>
      <c r="BK3" s="408"/>
      <c r="BN3" s="111" t="s">
        <v>289</v>
      </c>
      <c r="BV3" s="112" t="s">
        <v>290</v>
      </c>
      <c r="CD3" s="111" t="s">
        <v>291</v>
      </c>
      <c r="CL3" s="111" t="s">
        <v>292</v>
      </c>
      <c r="CT3" s="111" t="s">
        <v>274</v>
      </c>
      <c r="DB3" s="111" t="s">
        <v>275</v>
      </c>
    </row>
    <row r="4" spans="1:113" ht="107.45" customHeight="1">
      <c r="A4" s="123" t="s">
        <v>471</v>
      </c>
      <c r="B4" s="122" t="s">
        <v>615</v>
      </c>
      <c r="C4" s="122" t="s">
        <v>616</v>
      </c>
      <c r="D4" s="122" t="s">
        <v>617</v>
      </c>
      <c r="E4" s="126" t="s">
        <v>618</v>
      </c>
      <c r="F4" s="138" t="s">
        <v>204</v>
      </c>
      <c r="G4" s="138" t="s">
        <v>220</v>
      </c>
      <c r="H4" s="126" t="s">
        <v>49</v>
      </c>
      <c r="I4" s="126" t="s">
        <v>49</v>
      </c>
      <c r="J4" s="122" t="s">
        <v>615</v>
      </c>
      <c r="K4" s="122" t="s">
        <v>616</v>
      </c>
      <c r="L4" s="122" t="s">
        <v>617</v>
      </c>
      <c r="M4" s="126" t="s">
        <v>618</v>
      </c>
      <c r="N4" s="138" t="s">
        <v>204</v>
      </c>
      <c r="O4" s="138" t="s">
        <v>220</v>
      </c>
      <c r="P4" s="126" t="s">
        <v>49</v>
      </c>
      <c r="Q4" s="126" t="s">
        <v>49</v>
      </c>
      <c r="R4" s="122" t="s">
        <v>615</v>
      </c>
      <c r="S4" s="122" t="s">
        <v>616</v>
      </c>
      <c r="T4" s="122" t="s">
        <v>617</v>
      </c>
      <c r="U4" s="126" t="s">
        <v>618</v>
      </c>
      <c r="V4" s="138" t="s">
        <v>204</v>
      </c>
      <c r="W4" s="138" t="s">
        <v>220</v>
      </c>
      <c r="X4" s="126" t="s">
        <v>49</v>
      </c>
      <c r="Y4" s="126" t="s">
        <v>49</v>
      </c>
      <c r="Z4" s="122" t="s">
        <v>615</v>
      </c>
      <c r="AA4" s="122" t="s">
        <v>616</v>
      </c>
      <c r="AB4" s="122" t="s">
        <v>617</v>
      </c>
      <c r="AC4" s="126" t="s">
        <v>618</v>
      </c>
      <c r="AD4" s="138" t="s">
        <v>204</v>
      </c>
      <c r="AE4" s="138" t="s">
        <v>220</v>
      </c>
      <c r="AF4" s="126" t="s">
        <v>49</v>
      </c>
      <c r="AG4" s="126" t="s">
        <v>49</v>
      </c>
      <c r="AH4" s="122" t="s">
        <v>615</v>
      </c>
      <c r="AI4" s="122" t="s">
        <v>616</v>
      </c>
      <c r="AJ4" s="122" t="s">
        <v>617</v>
      </c>
      <c r="AK4" s="126" t="s">
        <v>618</v>
      </c>
      <c r="AL4" s="138" t="s">
        <v>204</v>
      </c>
      <c r="AM4" s="138" t="s">
        <v>220</v>
      </c>
      <c r="AN4" s="126" t="s">
        <v>49</v>
      </c>
      <c r="AO4" s="126" t="s">
        <v>49</v>
      </c>
      <c r="AP4" s="122" t="s">
        <v>615</v>
      </c>
      <c r="AQ4" s="122" t="s">
        <v>616</v>
      </c>
      <c r="AR4" s="122" t="s">
        <v>617</v>
      </c>
      <c r="AS4" s="126" t="s">
        <v>618</v>
      </c>
      <c r="AT4" s="138" t="s">
        <v>204</v>
      </c>
      <c r="AU4" s="138" t="s">
        <v>220</v>
      </c>
      <c r="AV4" s="126" t="s">
        <v>49</v>
      </c>
      <c r="AW4" s="126" t="s">
        <v>49</v>
      </c>
      <c r="AX4" s="122" t="s">
        <v>615</v>
      </c>
      <c r="AY4" s="122" t="s">
        <v>616</v>
      </c>
      <c r="AZ4" s="122" t="s">
        <v>617</v>
      </c>
      <c r="BA4" s="126" t="s">
        <v>618</v>
      </c>
      <c r="BB4" s="138" t="s">
        <v>204</v>
      </c>
      <c r="BC4" s="138" t="s">
        <v>220</v>
      </c>
      <c r="BD4" s="126" t="s">
        <v>49</v>
      </c>
      <c r="BE4" s="126" t="s">
        <v>49</v>
      </c>
      <c r="BF4" s="122" t="s">
        <v>615</v>
      </c>
      <c r="BG4" s="122" t="s">
        <v>616</v>
      </c>
      <c r="BH4" s="122" t="s">
        <v>617</v>
      </c>
      <c r="BI4" s="126" t="s">
        <v>618</v>
      </c>
      <c r="BJ4" s="138" t="s">
        <v>204</v>
      </c>
      <c r="BK4" s="138" t="s">
        <v>220</v>
      </c>
      <c r="BL4" s="126" t="s">
        <v>49</v>
      </c>
      <c r="BM4" s="126" t="s">
        <v>49</v>
      </c>
      <c r="BN4" s="122" t="s">
        <v>615</v>
      </c>
      <c r="BO4" s="122" t="s">
        <v>616</v>
      </c>
      <c r="BP4" s="122" t="s">
        <v>617</v>
      </c>
      <c r="BQ4" s="126" t="s">
        <v>618</v>
      </c>
      <c r="BR4" s="138" t="s">
        <v>204</v>
      </c>
      <c r="BS4" s="138" t="s">
        <v>220</v>
      </c>
      <c r="BT4" s="126" t="s">
        <v>49</v>
      </c>
      <c r="BU4" s="126" t="s">
        <v>49</v>
      </c>
      <c r="BV4" s="122" t="s">
        <v>615</v>
      </c>
      <c r="BW4" s="122" t="s">
        <v>616</v>
      </c>
      <c r="BX4" s="122" t="s">
        <v>617</v>
      </c>
      <c r="BY4" s="126" t="s">
        <v>618</v>
      </c>
      <c r="BZ4" s="138" t="s">
        <v>204</v>
      </c>
      <c r="CA4" s="138" t="s">
        <v>220</v>
      </c>
      <c r="CB4" s="126" t="s">
        <v>49</v>
      </c>
      <c r="CC4" s="126" t="s">
        <v>49</v>
      </c>
      <c r="CD4" s="122" t="s">
        <v>615</v>
      </c>
      <c r="CE4" s="122" t="s">
        <v>616</v>
      </c>
      <c r="CF4" s="122" t="s">
        <v>617</v>
      </c>
      <c r="CG4" s="126" t="s">
        <v>618</v>
      </c>
      <c r="CH4" s="138" t="s">
        <v>204</v>
      </c>
      <c r="CI4" s="138" t="s">
        <v>220</v>
      </c>
      <c r="CJ4" s="126" t="s">
        <v>49</v>
      </c>
      <c r="CK4" s="126" t="s">
        <v>49</v>
      </c>
      <c r="CL4" s="122" t="s">
        <v>615</v>
      </c>
      <c r="CM4" s="122" t="s">
        <v>616</v>
      </c>
      <c r="CN4" s="122" t="s">
        <v>617</v>
      </c>
      <c r="CO4" s="126" t="s">
        <v>618</v>
      </c>
      <c r="CP4" s="138" t="s">
        <v>204</v>
      </c>
      <c r="CQ4" s="138" t="s">
        <v>220</v>
      </c>
      <c r="CR4" s="126" t="s">
        <v>49</v>
      </c>
      <c r="CS4" s="126" t="s">
        <v>49</v>
      </c>
      <c r="CT4" s="122" t="s">
        <v>615</v>
      </c>
      <c r="CU4" s="122" t="s">
        <v>616</v>
      </c>
      <c r="CV4" s="122" t="s">
        <v>617</v>
      </c>
      <c r="CW4" s="126" t="s">
        <v>618</v>
      </c>
      <c r="CX4" s="138" t="s">
        <v>204</v>
      </c>
      <c r="CY4" s="138" t="s">
        <v>220</v>
      </c>
      <c r="CZ4" s="126" t="s">
        <v>49</v>
      </c>
      <c r="DA4" s="126" t="s">
        <v>49</v>
      </c>
      <c r="DB4" s="122" t="s">
        <v>615</v>
      </c>
      <c r="DC4" s="122" t="s">
        <v>616</v>
      </c>
      <c r="DD4" s="122" t="s">
        <v>617</v>
      </c>
      <c r="DE4" s="126" t="s">
        <v>618</v>
      </c>
      <c r="DF4" s="138" t="s">
        <v>204</v>
      </c>
      <c r="DG4" s="138" t="s">
        <v>220</v>
      </c>
      <c r="DH4" s="126" t="s">
        <v>49</v>
      </c>
      <c r="DI4" s="126" t="s">
        <v>49</v>
      </c>
    </row>
    <row r="5" spans="1:113" hidden="1">
      <c r="A5" s="124">
        <v>1960</v>
      </c>
      <c r="B5" s="381">
        <f>'A23'!G4*'A24'!$D$17/1000</f>
        <v>204459.83715179525</v>
      </c>
      <c r="C5" s="381">
        <f>'A23'!H4*6*'A24'!$E$17/1000</f>
        <v>53671.083639963756</v>
      </c>
      <c r="D5" s="381">
        <f>'A23'!I4*3*'A24'!$H$17/1000</f>
        <v>42239.511520567932</v>
      </c>
      <c r="E5" s="381">
        <f>'A23'!J4*4*'A24'!$J$17/1000</f>
        <v>11540.798038415085</v>
      </c>
      <c r="F5" s="382">
        <f t="shared" ref="F5:F45" si="0">SUM(B5:E5)</f>
        <v>311911.23035074206</v>
      </c>
      <c r="G5" s="382">
        <f>'A1'!B3</f>
        <v>10392</v>
      </c>
      <c r="H5" s="383">
        <f t="shared" ref="H5:H45" si="1">F5/G5*1000</f>
        <v>30014.552574166864</v>
      </c>
      <c r="I5" s="166">
        <f>H5</f>
        <v>30014.552574166864</v>
      </c>
      <c r="J5" s="133">
        <f>'A23'!P4*'A24'!$D$17/1000</f>
        <v>248107.94030882113</v>
      </c>
      <c r="K5" s="133">
        <f>'A23'!Q4*6*'A24'!$E$17/1000</f>
        <v>13356.710994454583</v>
      </c>
      <c r="L5" s="133">
        <f>'A23'!R4*3*'A24'!$H$17/1000</f>
        <v>3967.6436491442969</v>
      </c>
      <c r="M5" s="134">
        <f>'A23'!S4*4*'A24'!$J$17/1000</f>
        <v>7938.4624243327808</v>
      </c>
      <c r="N5" s="139">
        <f t="shared" ref="N5:N45" si="2">SUM(J5:M5)</f>
        <v>273370.75737675279</v>
      </c>
      <c r="O5" s="139">
        <f>'A1'!C3</f>
        <v>9129.6234794321826</v>
      </c>
      <c r="P5" s="127">
        <f t="shared" ref="P5:P45" si="3">N5/O5*1000</f>
        <v>29943.267429661304</v>
      </c>
      <c r="Q5" s="166">
        <f>P5</f>
        <v>29943.267429661304</v>
      </c>
      <c r="R5" s="133">
        <f>'A23'!Y4*'A24'!$D$17/1000</f>
        <v>280770.66160734306</v>
      </c>
      <c r="S5" s="133">
        <f>'A23'!Z4*6*'A24'!$E$17/1000</f>
        <v>187664.55448793253</v>
      </c>
      <c r="T5" s="133">
        <f>'A23'!AA4*3*'A24'!$H$17/1000</f>
        <v>18141.673501556776</v>
      </c>
      <c r="U5" s="134">
        <f>'A23'!AB4*4*'A24'!$J$17/1000</f>
        <v>50256.322311394841</v>
      </c>
      <c r="V5" s="139">
        <f t="shared" ref="V5:V45" si="4">SUM(R5:U5)</f>
        <v>536833.21190822718</v>
      </c>
      <c r="W5" s="139">
        <f>'A1'!D3</f>
        <v>17892.655303563883</v>
      </c>
      <c r="X5" s="127">
        <f t="shared" ref="X5:X45" si="5">V5/W5*1000</f>
        <v>30002.993004693944</v>
      </c>
      <c r="Y5" s="166">
        <f>X5</f>
        <v>30002.993004693944</v>
      </c>
      <c r="Z5" s="133">
        <f>'A23'!AH4*'A24'!$D$17/1000</f>
        <v>133096.41191899823</v>
      </c>
      <c r="AA5" s="133">
        <f>'A23'!AI4*6*'A24'!$E$17/1000</f>
        <v>27273.218024281981</v>
      </c>
      <c r="AB5" s="133">
        <f>'A23'!AJ4*3*'A24'!$H$17/1000</f>
        <v>1526.6188841091102</v>
      </c>
      <c r="AC5" s="134">
        <f>'A23'!AK4*4*'A24'!$J$17/1000</f>
        <v>11562.820228368912</v>
      </c>
      <c r="AD5" s="139">
        <f t="shared" ref="AD5:AD45" si="6">SUM(Z5:AC5)</f>
        <v>173459.06905575824</v>
      </c>
      <c r="AE5" s="139">
        <f>'A1'!E3</f>
        <v>4581</v>
      </c>
      <c r="AF5" s="127">
        <f t="shared" ref="AF5:AF45" si="7">AD5/AE5*1000</f>
        <v>37864.891738868857</v>
      </c>
      <c r="AG5" s="166">
        <f>AF5</f>
        <v>37864.891738868857</v>
      </c>
      <c r="AH5" s="381">
        <f>'A23'!AQ4*'A24'!$D$17/1000</f>
        <v>111888.64026408546</v>
      </c>
      <c r="AI5" s="381">
        <f>'A23'!AR4*'A24'!$F$17/1000</f>
        <v>63724.338422686786</v>
      </c>
      <c r="AJ5" s="381">
        <f>'A23'!AS4*'A24'!$I$17/1000</f>
        <v>10410.971521893436</v>
      </c>
      <c r="AK5" s="383">
        <f>'A23'!AT4*'A24'!$K$17/1000</f>
        <v>13327.47466001998</v>
      </c>
      <c r="AL5" s="139">
        <f t="shared" ref="AL5:AL45" si="8">SUM(AH5:AK5)</f>
        <v>199351.42486868566</v>
      </c>
      <c r="AM5" s="139">
        <f>'A1'!F3</f>
        <v>4430</v>
      </c>
      <c r="AN5" s="127">
        <f t="shared" ref="AN5:AN45" si="9">AL5/AM5*1000</f>
        <v>45000.321640786831</v>
      </c>
      <c r="AO5" s="166">
        <f>AN5</f>
        <v>45000.321640786831</v>
      </c>
      <c r="AP5" s="133">
        <f>'A23'!AZ4*'A24'!$D$17/1000</f>
        <v>1371127.6077713429</v>
      </c>
      <c r="AQ5" s="133">
        <f>'A23'!BA4*6*'A24'!$E$17/1000</f>
        <v>187545.71298576589</v>
      </c>
      <c r="AR5" s="133">
        <f>'A23'!BB4*3*'A24'!$H$17/1000</f>
        <v>2062.5880096831493</v>
      </c>
      <c r="AS5" s="134">
        <f>'A23'!BC4*4*'A24'!$J$17/1000</f>
        <v>281929.99857356632</v>
      </c>
      <c r="AT5" s="139">
        <f t="shared" ref="AT5:AT45" si="10">SUM(AP5:AS5)</f>
        <v>1842665.9073403582</v>
      </c>
      <c r="AU5" s="139">
        <f>'A1'!G3</f>
        <v>46710.747270148895</v>
      </c>
      <c r="AV5" s="127">
        <f t="shared" ref="AV5:AV45" si="11">AT5/AU5*1000</f>
        <v>39448.435639091942</v>
      </c>
      <c r="AW5" s="166">
        <f>AV5</f>
        <v>39448.435639091942</v>
      </c>
      <c r="AX5" s="133">
        <f>'A23'!BI4*'A24'!$D$17/1000</f>
        <v>249193.29401742914</v>
      </c>
      <c r="AY5" s="133">
        <f>'A23'!BJ4*6*'A24'!$E$17/1000</f>
        <v>1186179.4078629497</v>
      </c>
      <c r="AZ5" s="133">
        <f>'A23'!BK4*3*'A24'!$H$17/1000</f>
        <v>274406.80498070078</v>
      </c>
      <c r="BA5" s="134">
        <f>'A23'!BL4*4*'A24'!$J$17/1000</f>
        <v>239094.35743116017</v>
      </c>
      <c r="BB5" s="139">
        <f t="shared" ref="BB5:BB45" si="12">SUM(AX5:BA5)</f>
        <v>1948873.8642922398</v>
      </c>
      <c r="BC5" s="139">
        <f>'A1'!H3</f>
        <v>71218.195330662318</v>
      </c>
      <c r="BD5" s="127">
        <f t="shared" ref="BD5:BD45" si="13">BB5/BC5*1000</f>
        <v>27364.83078858881</v>
      </c>
      <c r="BE5" s="166">
        <f>BD5</f>
        <v>27364.83078858881</v>
      </c>
      <c r="BF5" s="133">
        <f>'A23'!BR4*'A24'!$D$17/1000</f>
        <v>1882380.8458369097</v>
      </c>
      <c r="BG5" s="133">
        <f>'A23'!BS4*6*'A24'!$E$17/1000</f>
        <v>29417.519820225287</v>
      </c>
      <c r="BH5" s="133">
        <f>'A23'!BT4*3*'A24'!$H$17/1000</f>
        <v>0</v>
      </c>
      <c r="BI5" s="134">
        <f>'A23'!BU4*4*'A24'!$J$17/1000</f>
        <v>18361.118082968271</v>
      </c>
      <c r="BJ5" s="139">
        <f t="shared" ref="BJ5:BJ45" si="14">SUM(BF5:BI5)</f>
        <v>1930159.4837401032</v>
      </c>
      <c r="BK5" s="139">
        <f>'A1'!I3</f>
        <v>50199.906729590126</v>
      </c>
      <c r="BL5" s="127">
        <f t="shared" ref="BL5:BL45" si="15">BJ5/BK5*1000</f>
        <v>38449.463544568272</v>
      </c>
      <c r="BM5" s="166">
        <f>BL5</f>
        <v>38449.463544568272</v>
      </c>
      <c r="BN5" s="133">
        <f>'A23'!CA4*'A24'!$D$17/1000</f>
        <v>264706.18534524442</v>
      </c>
      <c r="BO5" s="133">
        <f>'A23'!CB4*6*'A24'!$E$17/1000</f>
        <v>62110.996753145519</v>
      </c>
      <c r="BP5" s="133">
        <f>'A23'!CC4*3*'A24'!$H$17/1000</f>
        <v>0</v>
      </c>
      <c r="BQ5" s="134">
        <f>'A23'!CD4*4*'A24'!$J$17/1000</f>
        <v>60739.285429206146</v>
      </c>
      <c r="BR5" s="139">
        <f t="shared" ref="BR5:BR45" si="16">SUM(BN5:BQ5)</f>
        <v>387556.46752759611</v>
      </c>
      <c r="BS5" s="139">
        <f>'A1'!J3</f>
        <v>11479.833729580489</v>
      </c>
      <c r="BT5" s="127">
        <f t="shared" ref="BT5:BT45" si="17">BR5/BS5*1000</f>
        <v>33759.763133935099</v>
      </c>
      <c r="BU5" s="166">
        <f>BT5</f>
        <v>33759.763133935099</v>
      </c>
      <c r="BV5" s="133">
        <f>'A23'!CJ4*'A24'!$D$17/1000</f>
        <v>14969.30905754099</v>
      </c>
      <c r="BW5" s="133">
        <f>'A23'!CK4*6*'A24'!$E$17/1000</f>
        <v>36379.173083279384</v>
      </c>
      <c r="BX5" s="133">
        <f>'A23'!CL4*3*'A24'!$H$17/1000</f>
        <v>31827.108474736015</v>
      </c>
      <c r="BY5" s="134">
        <f>'A23'!CM4*4*'A24'!$J$17/1000</f>
        <v>4946.8570956967123</v>
      </c>
      <c r="BZ5" s="139">
        <f t="shared" ref="BZ5:BZ45" si="18">SUM(BV5:BY5)</f>
        <v>88122.447711253102</v>
      </c>
      <c r="CA5" s="139">
        <f>'A1'!K3</f>
        <v>3584.0757927300851</v>
      </c>
      <c r="CB5" s="127">
        <f t="shared" ref="CB5:CB45" si="19">BZ5/CA5*1000</f>
        <v>24587.216567796939</v>
      </c>
      <c r="CC5" s="166">
        <f>CB5</f>
        <v>24587.216567796939</v>
      </c>
      <c r="CD5" s="133">
        <f>'A23'!CS4*'A24'!$D$17/1000</f>
        <v>1065557.3195274638</v>
      </c>
      <c r="CE5" s="133">
        <f>'A23'!CT4*6*'A24'!$E$17/1000</f>
        <v>11101.151329306034</v>
      </c>
      <c r="CF5" s="133">
        <f>'A23'!CU4*3*'A24'!$H$17/1000</f>
        <v>272.63519678720223</v>
      </c>
      <c r="CG5" s="134">
        <f>'A23'!CV4*4*'A24'!$J$17/1000</f>
        <v>21225.299346945565</v>
      </c>
      <c r="CH5" s="139">
        <f t="shared" ref="CH5:CH45" si="20">SUM(CD5:CG5)</f>
        <v>1098156.4054005025</v>
      </c>
      <c r="CI5" s="139">
        <f>'A1'!L3</f>
        <v>30443.842593905032</v>
      </c>
      <c r="CJ5" s="127">
        <f t="shared" ref="CJ5:CJ45" si="21">CH5/CI5*1000</f>
        <v>36071.543925941776</v>
      </c>
      <c r="CK5" s="166">
        <f>CJ5</f>
        <v>36071.543925941776</v>
      </c>
      <c r="CL5" s="133">
        <f>'A23'!DB4*'A24'!$D$17/1000</f>
        <v>152685.34494948835</v>
      </c>
      <c r="CM5" s="133">
        <f>'A23'!DC4*6*'A24'!$E$17/1000</f>
        <v>95233.312405162433</v>
      </c>
      <c r="CN5" s="133">
        <f>'A23'!DD4*3*'A24'!$H$17/1000</f>
        <v>5136.8161257867723</v>
      </c>
      <c r="CO5" s="134">
        <f>'A23'!DE4*4*'A24'!$J$17/1000</f>
        <v>29738.664786152476</v>
      </c>
      <c r="CP5" s="139">
        <f t="shared" ref="CP5:CP45" si="22">SUM(CL5:CO5)</f>
        <v>282794.13826659002</v>
      </c>
      <c r="CQ5" s="139">
        <f>'A1'!M3</f>
        <v>7480</v>
      </c>
      <c r="CR5" s="127">
        <f t="shared" ref="CR5:CR45" si="23">CP5/CQ5*1000</f>
        <v>37806.702976816843</v>
      </c>
      <c r="CS5" s="166">
        <f>CR5</f>
        <v>37806.702976816843</v>
      </c>
      <c r="CT5" s="133">
        <f>'A23'!DK4*'A24'!$D$17/1000</f>
        <v>1347767.530023986</v>
      </c>
      <c r="CU5" s="133">
        <f>'A23'!DL4*6*'A24'!$E$17/1000</f>
        <v>291338.97166978975</v>
      </c>
      <c r="CV5" s="133">
        <f>'A23'!DM4*3*'A24'!$H$17/1000</f>
        <v>27908.790060795378</v>
      </c>
      <c r="CW5" s="134">
        <f>'A23'!DN4*4*'A24'!$J$17/1000</f>
        <v>82795.842106068449</v>
      </c>
      <c r="CX5" s="139">
        <f t="shared" ref="CX5:CX45" si="24">SUM(CT5:CW5)</f>
        <v>1749811.1338606398</v>
      </c>
      <c r="CY5" s="139">
        <f>'A1'!N3</f>
        <v>52372</v>
      </c>
      <c r="CZ5" s="127">
        <f t="shared" ref="CZ5:CZ45" si="25">CX5/CY5*1000</f>
        <v>33411.195559853353</v>
      </c>
      <c r="DA5" s="166">
        <f>CZ5</f>
        <v>33411.195559853353</v>
      </c>
      <c r="DB5" s="381">
        <f>'A23'!DT4*'A24'!$D$17/1000</f>
        <v>1491675.7367110995</v>
      </c>
      <c r="DC5" s="381">
        <f>'A23'!DU4*'A24'!$F$17/1000</f>
        <v>6259485.7511067251</v>
      </c>
      <c r="DD5" s="381">
        <f>'A23'!DV4*'A24'!$I$17/1000</f>
        <v>320416.30250482197</v>
      </c>
      <c r="DE5" s="383">
        <f>'A23'!DW4*'A24'!$K$17/1000</f>
        <v>2892297.1836348637</v>
      </c>
      <c r="DF5" s="139">
        <f t="shared" ref="DF5:DF45" si="26">SUM(DB5:DE5)</f>
        <v>10963874.973957511</v>
      </c>
      <c r="DG5" s="139">
        <f>'A1'!O3</f>
        <v>180953.96271766414</v>
      </c>
      <c r="DH5" s="127">
        <f t="shared" ref="DH5:DH45" si="27">DF5/DG5*1000</f>
        <v>60589.305751010521</v>
      </c>
      <c r="DI5" s="166">
        <f>DH5</f>
        <v>60589.305751010521</v>
      </c>
    </row>
    <row r="6" spans="1:113" hidden="1">
      <c r="A6" s="124">
        <v>1961</v>
      </c>
      <c r="B6" s="381">
        <f>'A23'!G5*'A24'!$D$17/1000</f>
        <v>209216.23981423475</v>
      </c>
      <c r="C6" s="381">
        <f>'A23'!H5*6*'A24'!$E$17/1000</f>
        <v>55666.630265505184</v>
      </c>
      <c r="D6" s="381">
        <f>'A23'!I5*3*'A24'!$H$17/1000</f>
        <v>42093.797109669737</v>
      </c>
      <c r="E6" s="381">
        <f>'A23'!J5*4*'A24'!$J$17/1000</f>
        <v>12454.053638834635</v>
      </c>
      <c r="F6" s="382">
        <f t="shared" si="0"/>
        <v>319430.72082824429</v>
      </c>
      <c r="G6" s="382">
        <f>'A1'!B4</f>
        <v>10643</v>
      </c>
      <c r="H6" s="383">
        <f t="shared" si="1"/>
        <v>30013.221913769077</v>
      </c>
      <c r="I6" s="166">
        <f t="shared" ref="I6:I50" si="28">H6</f>
        <v>30013.221913769077</v>
      </c>
      <c r="J6" s="133">
        <f>'A23'!P5*'A24'!$D$17/1000</f>
        <v>249947.66109036261</v>
      </c>
      <c r="K6" s="133">
        <f>'A23'!Q5*6*'A24'!$E$17/1000</f>
        <v>14160.388215208086</v>
      </c>
      <c r="L6" s="133">
        <f>'A23'!R5*3*'A24'!$H$17/1000</f>
        <v>4190.3533438848071</v>
      </c>
      <c r="M6" s="134">
        <f>'A23'!S5*4*'A24'!$J$17/1000</f>
        <v>8454.8178724859008</v>
      </c>
      <c r="N6" s="139">
        <f t="shared" si="2"/>
        <v>276753.22052194143</v>
      </c>
      <c r="O6" s="139">
        <f>'A1'!C4</f>
        <v>9159.5435913376841</v>
      </c>
      <c r="P6" s="127">
        <f t="shared" si="3"/>
        <v>30214.739169282522</v>
      </c>
      <c r="Q6" s="166">
        <f t="shared" ref="Q6:Q50" si="29">P6</f>
        <v>30214.739169282522</v>
      </c>
      <c r="R6" s="133">
        <f>'A23'!Y5*'A24'!$D$17/1000</f>
        <v>286285.71166985598</v>
      </c>
      <c r="S6" s="133">
        <f>'A23'!Z5*6*'A24'!$E$17/1000</f>
        <v>190240.05688579031</v>
      </c>
      <c r="T6" s="133">
        <f>'A23'!AA5*3*'A24'!$H$17/1000</f>
        <v>19380.9455883806</v>
      </c>
      <c r="U6" s="134">
        <f>'A23'!AB5*4*'A24'!$J$17/1000</f>
        <v>53012.78852280022</v>
      </c>
      <c r="V6" s="139">
        <f t="shared" si="4"/>
        <v>548919.50266682717</v>
      </c>
      <c r="W6" s="139">
        <f>'A1'!D4</f>
        <v>18261.121848147628</v>
      </c>
      <c r="X6" s="127">
        <f t="shared" si="5"/>
        <v>30059.462240678738</v>
      </c>
      <c r="Y6" s="166">
        <f t="shared" ref="Y6:Y50" si="30">X6</f>
        <v>30059.462240678738</v>
      </c>
      <c r="Z6" s="133">
        <f>'A23'!AH5*'A24'!$D$17/1000</f>
        <v>132590.84300036624</v>
      </c>
      <c r="AA6" s="133">
        <f>'A23'!AI5*6*'A24'!$E$17/1000</f>
        <v>28073.826271219656</v>
      </c>
      <c r="AB6" s="133">
        <f>'A23'!AJ5*3*'A24'!$H$17/1000</f>
        <v>1594.7197768143849</v>
      </c>
      <c r="AC6" s="134">
        <f>'A23'!AK5*4*'A24'!$J$17/1000</f>
        <v>12045.30503990426</v>
      </c>
      <c r="AD6" s="139">
        <f t="shared" si="6"/>
        <v>174304.69408830453</v>
      </c>
      <c r="AE6" s="139">
        <f>'A1'!E4</f>
        <v>4612</v>
      </c>
      <c r="AF6" s="127">
        <f t="shared" si="7"/>
        <v>37793.732456267244</v>
      </c>
      <c r="AG6" s="166">
        <f t="shared" ref="AG6:AG50" si="31">AF6</f>
        <v>37793.732456267244</v>
      </c>
      <c r="AH6" s="381">
        <f>'A23'!AQ5*'A24'!$D$17/1000</f>
        <v>111355.26509090168</v>
      </c>
      <c r="AI6" s="381">
        <f>'A23'!AR5*'A24'!$F$17/1000</f>
        <v>65087.070265314062</v>
      </c>
      <c r="AJ6" s="381">
        <f>'A23'!AS5*'A24'!$I$17/1000</f>
        <v>10768.282313891468</v>
      </c>
      <c r="AK6" s="383">
        <f>'A23'!AT5*'A24'!$K$17/1000</f>
        <v>14009.099531032049</v>
      </c>
      <c r="AL6" s="139">
        <f t="shared" si="8"/>
        <v>201219.71720113928</v>
      </c>
      <c r="AM6" s="139">
        <f>'A1'!F4</f>
        <v>4461</v>
      </c>
      <c r="AN6" s="127">
        <f t="shared" si="9"/>
        <v>45106.414974476414</v>
      </c>
      <c r="AO6" s="166">
        <f t="shared" ref="AO6:AO50" si="32">AN6</f>
        <v>45106.414974476414</v>
      </c>
      <c r="AP6" s="133">
        <f>'A23'!AZ5*'A24'!$D$17/1000</f>
        <v>1362908.7453403862</v>
      </c>
      <c r="AQ6" s="133">
        <f>'A23'!BA5*6*'A24'!$E$17/1000</f>
        <v>193701.84111391468</v>
      </c>
      <c r="AR6" s="133">
        <f>'A23'!BB5*3*'A24'!$H$17/1000</f>
        <v>2282.1362628833617</v>
      </c>
      <c r="AS6" s="134">
        <f>'A23'!BC5*4*'A24'!$J$17/1000</f>
        <v>281869.15759619576</v>
      </c>
      <c r="AT6" s="139">
        <f t="shared" si="10"/>
        <v>1840761.8803133802</v>
      </c>
      <c r="AU6" s="139">
        <f>'A1'!G4</f>
        <v>47200.51278854486</v>
      </c>
      <c r="AV6" s="127">
        <f t="shared" si="11"/>
        <v>38998.76869049856</v>
      </c>
      <c r="AW6" s="166">
        <f t="shared" ref="AW6:AW50" si="33">AV6</f>
        <v>38998.76869049856</v>
      </c>
      <c r="AX6" s="133">
        <f>'A23'!BI5*'A24'!$D$17/1000</f>
        <v>260491.16319024446</v>
      </c>
      <c r="AY6" s="133">
        <f>'A23'!BJ5*6*'A24'!$E$17/1000</f>
        <v>1185902.7264019337</v>
      </c>
      <c r="AZ6" s="133">
        <f>'A23'!BK5*3*'A24'!$H$17/1000</f>
        <v>267210.91345648339</v>
      </c>
      <c r="BA6" s="134">
        <f>'A23'!BL5*4*'A24'!$J$17/1000</f>
        <v>243870.09119707064</v>
      </c>
      <c r="BB6" s="139">
        <f t="shared" si="12"/>
        <v>1957474.8942457321</v>
      </c>
      <c r="BC6" s="139">
        <f>'A1'!H4</f>
        <v>71974.131918682295</v>
      </c>
      <c r="BD6" s="127">
        <f t="shared" si="13"/>
        <v>27196.92258959543</v>
      </c>
      <c r="BE6" s="166">
        <f t="shared" ref="BE6:BE50" si="34">BD6</f>
        <v>27196.92258959543</v>
      </c>
      <c r="BF6" s="133">
        <f>'A23'!BR5*'A24'!$D$17/1000</f>
        <v>1891619.1123035157</v>
      </c>
      <c r="BG6" s="133">
        <f>'A23'!BS5*6*'A24'!$E$17/1000</f>
        <v>32008.664800614235</v>
      </c>
      <c r="BH6" s="133">
        <f>'A23'!BT5*3*'A24'!$H$17/1000</f>
        <v>0</v>
      </c>
      <c r="BI6" s="134">
        <f>'A23'!BU5*4*'A24'!$J$17/1000</f>
        <v>19866.468274973446</v>
      </c>
      <c r="BJ6" s="139">
        <f t="shared" si="14"/>
        <v>1943494.2453791033</v>
      </c>
      <c r="BK6" s="139">
        <f>'A1'!I4</f>
        <v>50535.906105310096</v>
      </c>
      <c r="BL6" s="127">
        <f t="shared" si="15"/>
        <v>38457.690682919987</v>
      </c>
      <c r="BM6" s="166">
        <f t="shared" ref="BM6:BM50" si="35">BL6</f>
        <v>38457.690682919987</v>
      </c>
      <c r="BN6" s="133">
        <f>'A23'!CA5*'A24'!$D$17/1000</f>
        <v>267080.51718666108</v>
      </c>
      <c r="BO6" s="133">
        <f>'A23'!CB5*6*'A24'!$E$17/1000</f>
        <v>64475.698634332992</v>
      </c>
      <c r="BP6" s="133">
        <f>'A23'!CC5*3*'A24'!$H$17/1000</f>
        <v>0</v>
      </c>
      <c r="BQ6" s="134">
        <f>'A23'!CD5*4*'A24'!$J$17/1000</f>
        <v>63257.176721842465</v>
      </c>
      <c r="BR6" s="139">
        <f t="shared" si="16"/>
        <v>394813.39254283649</v>
      </c>
      <c r="BS6" s="139">
        <f>'A1'!J4</f>
        <v>11632.751591379707</v>
      </c>
      <c r="BT6" s="127">
        <f t="shared" si="17"/>
        <v>33939.81118236958</v>
      </c>
      <c r="BU6" s="166">
        <f t="shared" ref="BU6:BU50" si="36">BT6</f>
        <v>33939.81118236958</v>
      </c>
      <c r="BV6" s="133">
        <f>'A23'!CJ5*'A24'!$D$17/1000</f>
        <v>17567.885151466406</v>
      </c>
      <c r="BW6" s="133">
        <f>'A23'!CK5*6*'A24'!$E$17/1000</f>
        <v>36979.497888496429</v>
      </c>
      <c r="BX6" s="133">
        <f>'A23'!CL5*3*'A24'!$H$17/1000</f>
        <v>30729.484041587013</v>
      </c>
      <c r="BY6" s="134">
        <f>'A23'!CM5*4*'A24'!$J$17/1000</f>
        <v>5303.3262605083455</v>
      </c>
      <c r="BZ6" s="139">
        <f t="shared" si="18"/>
        <v>90580.193342058192</v>
      </c>
      <c r="CA6" s="139">
        <f>'A1'!K4</f>
        <v>3614.0680587780357</v>
      </c>
      <c r="CB6" s="127">
        <f t="shared" si="19"/>
        <v>25063.222902527341</v>
      </c>
      <c r="CC6" s="166">
        <f t="shared" ref="CC6:CC50" si="37">CB6</f>
        <v>25063.222902527341</v>
      </c>
      <c r="CD6" s="133">
        <f>'A23'!CS5*'A24'!$D$17/1000</f>
        <v>1074283.2339527369</v>
      </c>
      <c r="CE6" s="133">
        <f>'A23'!CT5*6*'A24'!$E$17/1000</f>
        <v>11972.020542986746</v>
      </c>
      <c r="CF6" s="133">
        <f>'A23'!CU5*3*'A24'!$H$17/1000</f>
        <v>312.86551870102915</v>
      </c>
      <c r="CG6" s="134">
        <f>'A23'!CV5*4*'A24'!$J$17/1000</f>
        <v>22890.393282167843</v>
      </c>
      <c r="CH6" s="139">
        <f t="shared" si="20"/>
        <v>1109458.5132965925</v>
      </c>
      <c r="CI6" s="139">
        <f>'A1'!L4</f>
        <v>30765.062508858962</v>
      </c>
      <c r="CJ6" s="127">
        <f t="shared" si="21"/>
        <v>36062.286984696293</v>
      </c>
      <c r="CK6" s="166">
        <f t="shared" ref="CK6:CK50" si="38">CJ6</f>
        <v>36062.286984696293</v>
      </c>
      <c r="CL6" s="133">
        <f>'A23'!DB5*'A24'!$D$17/1000</f>
        <v>151842.49491045225</v>
      </c>
      <c r="CM6" s="133">
        <f>'A23'!DC5*6*'A24'!$E$17/1000</f>
        <v>96103.592976149797</v>
      </c>
      <c r="CN6" s="133">
        <f>'A23'!DD5*3*'A24'!$H$17/1000</f>
        <v>5358.5396133675004</v>
      </c>
      <c r="CO6" s="134">
        <f>'A23'!DE5*4*'A24'!$J$17/1000</f>
        <v>30452.834345043637</v>
      </c>
      <c r="CP6" s="139">
        <f t="shared" si="22"/>
        <v>283757.4618450132</v>
      </c>
      <c r="CQ6" s="139">
        <f>'A1'!M4</f>
        <v>7520</v>
      </c>
      <c r="CR6" s="127">
        <f t="shared" si="23"/>
        <v>37733.705032581536</v>
      </c>
      <c r="CS6" s="166">
        <f t="shared" ref="CS6:CS50" si="39">CR6</f>
        <v>37733.705032581536</v>
      </c>
      <c r="CT6" s="133">
        <f>'A23'!DK5*'A24'!$D$17/1000</f>
        <v>1342538.7728499954</v>
      </c>
      <c r="CU6" s="133">
        <f>'A23'!DL5*6*'A24'!$E$17/1000</f>
        <v>301895.83099286066</v>
      </c>
      <c r="CV6" s="133">
        <f>'A23'!DM5*3*'A24'!$H$17/1000</f>
        <v>28936.501310750966</v>
      </c>
      <c r="CW6" s="134">
        <f>'A23'!DN5*4*'A24'!$J$17/1000</f>
        <v>86908.664202148226</v>
      </c>
      <c r="CX6" s="139">
        <f t="shared" si="24"/>
        <v>1760279.7693557555</v>
      </c>
      <c r="CY6" s="139">
        <f>'A1'!N4</f>
        <v>52807</v>
      </c>
      <c r="CZ6" s="127">
        <f t="shared" si="25"/>
        <v>33334.212686874002</v>
      </c>
      <c r="DA6" s="166">
        <f t="shared" ref="DA6:DA50" si="40">CZ6</f>
        <v>33334.212686874002</v>
      </c>
      <c r="DB6" s="381">
        <f>'A23'!DT5*'A24'!$D$17/1000</f>
        <v>1497130.7368359242</v>
      </c>
      <c r="DC6" s="381">
        <f>'A23'!DU5*'A24'!$F$17/1000</f>
        <v>6264431.8529992215</v>
      </c>
      <c r="DD6" s="381">
        <f>'A23'!DV5*'A24'!$I$17/1000</f>
        <v>333137.67984944669</v>
      </c>
      <c r="DE6" s="383">
        <f>'A23'!DW5*'A24'!$K$17/1000</f>
        <v>2967184.8764796169</v>
      </c>
      <c r="DF6" s="139">
        <f t="shared" si="26"/>
        <v>11061885.146164209</v>
      </c>
      <c r="DG6" s="139">
        <f>'A1'!O4</f>
        <v>183983.28441446388</v>
      </c>
      <c r="DH6" s="127">
        <f t="shared" si="27"/>
        <v>60124.403047642176</v>
      </c>
      <c r="DI6" s="166">
        <f t="shared" ref="DI6:DI53" si="41">DH6</f>
        <v>60124.403047642176</v>
      </c>
    </row>
    <row r="7" spans="1:113" hidden="1">
      <c r="A7" s="124">
        <v>1962</v>
      </c>
      <c r="B7" s="381">
        <f>'A23'!G6*'A24'!$D$17/1000</f>
        <v>213989.7267799954</v>
      </c>
      <c r="C7" s="381">
        <f>'A23'!H6*6*'A24'!$E$17/1000</f>
        <v>57736.373386899482</v>
      </c>
      <c r="D7" s="381">
        <f>'A23'!I6*3*'A24'!$H$17/1000</f>
        <v>41948.585372424226</v>
      </c>
      <c r="E7" s="381">
        <f>'A23'!J6*4*'A24'!$J$17/1000</f>
        <v>13439.577707077766</v>
      </c>
      <c r="F7" s="382">
        <f t="shared" si="0"/>
        <v>327114.26324639691</v>
      </c>
      <c r="G7" s="382">
        <f>'A1'!B5</f>
        <v>10846</v>
      </c>
      <c r="H7" s="383">
        <f t="shared" si="1"/>
        <v>30159.898879439141</v>
      </c>
      <c r="I7" s="166">
        <f t="shared" si="28"/>
        <v>30159.898879439141</v>
      </c>
      <c r="J7" s="381">
        <f>'A23'!P6*'A24'!$D$17/1000</f>
        <v>251728.93591983302</v>
      </c>
      <c r="K7" s="133">
        <f>'A23'!Q6*6*'A24'!$E$17/1000</f>
        <v>15012.42293021494</v>
      </c>
      <c r="L7" s="133">
        <f>'A23'!R6*3*'A24'!$H$17/1000</f>
        <v>4425.5640625371079</v>
      </c>
      <c r="M7" s="134">
        <f>'A23'!S6*4*'A24'!$J$17/1000</f>
        <v>9004.7595410663125</v>
      </c>
      <c r="N7" s="139">
        <f t="shared" si="2"/>
        <v>280171.68245365139</v>
      </c>
      <c r="O7" s="139">
        <f>'A1'!C5</f>
        <v>9196.4450626878042</v>
      </c>
      <c r="P7" s="127">
        <f t="shared" si="3"/>
        <v>30465.215694092003</v>
      </c>
      <c r="Q7" s="166">
        <f t="shared" si="29"/>
        <v>30465.215694092003</v>
      </c>
      <c r="R7" s="381">
        <f>'A23'!Y6*'A24'!$D$17/1000</f>
        <v>291779.26941300603</v>
      </c>
      <c r="S7" s="133">
        <f>'A23'!Z6*6*'A24'!$E$17/1000</f>
        <v>192850.90539692712</v>
      </c>
      <c r="T7" s="133">
        <f>'A23'!AA6*3*'A24'!$H$17/1000</f>
        <v>20704.873333076834</v>
      </c>
      <c r="U7" s="134">
        <f>'A23'!AB6*4*'A24'!$J$17/1000</f>
        <v>55920.44180132803</v>
      </c>
      <c r="V7" s="139">
        <f t="shared" si="4"/>
        <v>561255.48994433798</v>
      </c>
      <c r="W7" s="139">
        <f>'A1'!D5</f>
        <v>18606.559233694887</v>
      </c>
      <c r="X7" s="127">
        <f t="shared" si="5"/>
        <v>30164.3889606388</v>
      </c>
      <c r="Y7" s="166">
        <f t="shared" si="30"/>
        <v>30164.3889606388</v>
      </c>
      <c r="Z7" s="381">
        <f>'A23'!AH6*6*'A24'!$E$17/1000</f>
        <v>109407.54891611484</v>
      </c>
      <c r="AA7" s="133">
        <f>'A23'!AI6*6*'A24'!$E$17/1000</f>
        <v>28897.93645931052</v>
      </c>
      <c r="AB7" s="133">
        <f>'A23'!AJ6*3*'A24'!$H$17/1000</f>
        <v>1665.8585800522299</v>
      </c>
      <c r="AC7" s="134">
        <f>'A23'!AK6*4*'A24'!$J$17/1000</f>
        <v>12547.92262084747</v>
      </c>
      <c r="AD7" s="139">
        <f t="shared" si="6"/>
        <v>152519.26657632508</v>
      </c>
      <c r="AE7" s="139">
        <f>'A1'!E5</f>
        <v>4648</v>
      </c>
      <c r="AF7" s="127">
        <f t="shared" si="7"/>
        <v>32813.955803856516</v>
      </c>
      <c r="AG7" s="166">
        <f t="shared" si="31"/>
        <v>32813.955803856516</v>
      </c>
      <c r="AH7" s="381">
        <f>'A23'!AQ6*'A24'!$D$17/1000</f>
        <v>110893.83220895374</v>
      </c>
      <c r="AI7" s="381">
        <f>'A23'!AR6*'A24'!$F$17/1000</f>
        <v>66540.822252057915</v>
      </c>
      <c r="AJ7" s="381">
        <f>'A23'!AS6*'A24'!$I$17/1000</f>
        <v>11148.223310425336</v>
      </c>
      <c r="AK7" s="383">
        <f>'A23'!AT6*'A24'!$K$17/1000</f>
        <v>14739.292186580054</v>
      </c>
      <c r="AL7" s="139">
        <f t="shared" si="8"/>
        <v>203322.16995801701</v>
      </c>
      <c r="AM7" s="139">
        <f>'A1'!F5</f>
        <v>4491</v>
      </c>
      <c r="AN7" s="127">
        <f t="shared" si="9"/>
        <v>45273.250936988865</v>
      </c>
      <c r="AO7" s="166">
        <f t="shared" si="32"/>
        <v>45273.250936988865</v>
      </c>
      <c r="AP7" s="381">
        <f>'A23'!AZ6*'A24'!$D$17/1000</f>
        <v>1354398.8740496521</v>
      </c>
      <c r="AQ7" s="381">
        <f>'A23'!BA6*'A24'!$F$17/1000</f>
        <v>381147.62861799018</v>
      </c>
      <c r="AR7" s="381">
        <f>'A23'!BB6*'A24'!$I$17/1000</f>
        <v>10576.385227524774</v>
      </c>
      <c r="AS7" s="383">
        <f>'A23'!BC6*'A24'!$K$17/1000</f>
        <v>633062.86105647427</v>
      </c>
      <c r="AT7" s="139">
        <f t="shared" si="10"/>
        <v>2379185.7489516409</v>
      </c>
      <c r="AU7" s="139">
        <f>'A1'!G5</f>
        <v>48054.279402032618</v>
      </c>
      <c r="AV7" s="127">
        <f t="shared" si="11"/>
        <v>49510.382395849745</v>
      </c>
      <c r="AW7" s="166">
        <f t="shared" si="33"/>
        <v>49510.382395849745</v>
      </c>
      <c r="AX7" s="381">
        <f>'A23'!BI6*6*'A24'!$E$17/1000</f>
        <v>224832.50738588627</v>
      </c>
      <c r="AY7" s="133">
        <f>'A23'!BJ6*6*'A24'!$E$17/1000</f>
        <v>1185626.1094780611</v>
      </c>
      <c r="AZ7" s="133">
        <f>'A23'!BK6*3*'A24'!$H$17/1000</f>
        <v>260203.72299174589</v>
      </c>
      <c r="BA7" s="134">
        <f>'A23'!BL6*4*'A24'!$J$17/1000</f>
        <v>248741.2167290097</v>
      </c>
      <c r="BB7" s="139">
        <f t="shared" si="12"/>
        <v>1919403.556584703</v>
      </c>
      <c r="BC7" s="139">
        <f>'A1'!H5</f>
        <v>72822.318395409806</v>
      </c>
      <c r="BD7" s="127">
        <f t="shared" si="13"/>
        <v>26357.353059851066</v>
      </c>
      <c r="BE7" s="166">
        <f t="shared" si="34"/>
        <v>26357.353059851066</v>
      </c>
      <c r="BF7" s="381">
        <f>'A23'!BR6*6*'A24'!$E$17/1000</f>
        <v>1574790.3008384395</v>
      </c>
      <c r="BG7" s="133">
        <f>'A23'!BS6*6*'A24'!$E$17/1000</f>
        <v>34828.042220393894</v>
      </c>
      <c r="BH7" s="133">
        <f>'A23'!BT6*3*'A24'!$H$17/1000</f>
        <v>0</v>
      </c>
      <c r="BI7" s="134">
        <f>'A23'!BU6*4*'A24'!$J$17/1000</f>
        <v>21495.235744201622</v>
      </c>
      <c r="BJ7" s="139">
        <f t="shared" si="14"/>
        <v>1631113.578803035</v>
      </c>
      <c r="BK7" s="139">
        <f>'A1'!I5</f>
        <v>50879.905466166252</v>
      </c>
      <c r="BL7" s="127">
        <f t="shared" si="15"/>
        <v>32058.109461065742</v>
      </c>
      <c r="BM7" s="166">
        <f t="shared" si="35"/>
        <v>32058.109461065742</v>
      </c>
      <c r="BN7" s="381">
        <f>'A23'!CA6*6*'A24'!$E$17/1000</f>
        <v>223221.38579842026</v>
      </c>
      <c r="BO7" s="133">
        <f>'A23'!CB6*6*'A24'!$E$17/1000</f>
        <v>66930.429902894728</v>
      </c>
      <c r="BP7" s="133">
        <f>'A23'!CC6*3*'A24'!$H$17/1000</f>
        <v>0</v>
      </c>
      <c r="BQ7" s="134">
        <f>'A23'!CD6*4*'A24'!$J$17/1000</f>
        <v>65879.444885506091</v>
      </c>
      <c r="BR7" s="139">
        <f t="shared" si="16"/>
        <v>356031.26058682112</v>
      </c>
      <c r="BS7" s="139">
        <f>'A1'!J5</f>
        <v>11799.661937265128</v>
      </c>
      <c r="BT7" s="127">
        <f t="shared" si="17"/>
        <v>30173.005165717525</v>
      </c>
      <c r="BU7" s="166">
        <f t="shared" si="36"/>
        <v>30173.005165717525</v>
      </c>
      <c r="BV7" s="381">
        <f>'A23'!CJ6*6*'A24'!$E$17/1000</f>
        <v>16634.396901852964</v>
      </c>
      <c r="BW7" s="133">
        <f>'A23'!CK6*6*'A24'!$E$17/1000</f>
        <v>37589.729182542498</v>
      </c>
      <c r="BX7" s="133">
        <f>'A23'!CL6*3*'A24'!$H$17/1000</f>
        <v>29669.713483765765</v>
      </c>
      <c r="BY7" s="134">
        <f>'A23'!CM6*4*'A24'!$J$17/1000</f>
        <v>5685.4824955149179</v>
      </c>
      <c r="BZ7" s="139">
        <f t="shared" si="18"/>
        <v>89579.322063676154</v>
      </c>
      <c r="CA7" s="139">
        <f>'A1'!K5</f>
        <v>3638.0618716163958</v>
      </c>
      <c r="CB7" s="127">
        <f t="shared" si="19"/>
        <v>24622.814351388679</v>
      </c>
      <c r="CC7" s="166">
        <f t="shared" si="37"/>
        <v>24622.814351388679</v>
      </c>
      <c r="CD7" s="381">
        <f>'A23'!CS6*6*'A24'!$E$17/1000</f>
        <v>897300.2615868157</v>
      </c>
      <c r="CE7" s="133">
        <f>'A23'!CT6*6*'A24'!$E$17/1000</f>
        <v>12911.208182823377</v>
      </c>
      <c r="CF7" s="133">
        <f>'A23'!CU6*3*'A24'!$H$17/1000</f>
        <v>359.03226709376503</v>
      </c>
      <c r="CG7" s="134">
        <f>'A23'!CV6*4*'A24'!$J$17/1000</f>
        <v>24686.111420507095</v>
      </c>
      <c r="CH7" s="139">
        <f t="shared" si="20"/>
        <v>935256.61345723993</v>
      </c>
      <c r="CI7" s="139">
        <f>'A1'!L5</f>
        <v>31088.283793999526</v>
      </c>
      <c r="CJ7" s="127">
        <f t="shared" si="21"/>
        <v>30083.893329542931</v>
      </c>
      <c r="CK7" s="166">
        <f t="shared" si="38"/>
        <v>30083.893329542931</v>
      </c>
      <c r="CL7" s="381">
        <f>'A23'!DB6*6*'A24'!$E$17/1000</f>
        <v>125085.32717824951</v>
      </c>
      <c r="CM7" s="133">
        <f>'A23'!DC6*6*'A24'!$E$17/1000</f>
        <v>96981.826523392112</v>
      </c>
      <c r="CN7" s="133">
        <f>'A23'!DD6*3*'A24'!$H$17/1000</f>
        <v>5589.8334853538872</v>
      </c>
      <c r="CO7" s="134">
        <f>'A23'!DE6*4*'A24'!$J$17/1000</f>
        <v>31184.15457840234</v>
      </c>
      <c r="CP7" s="139">
        <f t="shared" si="22"/>
        <v>258841.14176539786</v>
      </c>
      <c r="CQ7" s="139">
        <f>'A1'!M5</f>
        <v>7562</v>
      </c>
      <c r="CR7" s="127">
        <f t="shared" si="23"/>
        <v>34229.190923750044</v>
      </c>
      <c r="CS7" s="166">
        <f t="shared" si="39"/>
        <v>34229.190923750044</v>
      </c>
      <c r="CT7" s="381">
        <f>'A23'!DK6*6*'A24'!$E$17/1000</f>
        <v>1107579.7950879841</v>
      </c>
      <c r="CU7" s="133">
        <f>'A23'!DL6*6*'A24'!$E$17/1000</f>
        <v>312835.22505932132</v>
      </c>
      <c r="CV7" s="133">
        <f>'A23'!DM6*3*'A24'!$H$17/1000</f>
        <v>30002.05692482927</v>
      </c>
      <c r="CW7" s="134">
        <f>'A23'!DN6*4*'A24'!$J$17/1000</f>
        <v>91225.787687811491</v>
      </c>
      <c r="CX7" s="139">
        <f t="shared" si="24"/>
        <v>1541642.8647599462</v>
      </c>
      <c r="CY7" s="139">
        <f>'A1'!N5</f>
        <v>53292</v>
      </c>
      <c r="CZ7" s="127">
        <f t="shared" si="25"/>
        <v>28928.223087141527</v>
      </c>
      <c r="DA7" s="166">
        <f t="shared" si="40"/>
        <v>28928.223087141527</v>
      </c>
      <c r="DB7" s="381">
        <f>'A23'!DT6*'A24'!$D$17/1000</f>
        <v>1501876.6452637713</v>
      </c>
      <c r="DC7" s="381">
        <f>'A23'!DU6*'A24'!$F$17/1000</f>
        <v>6268892.1139539164</v>
      </c>
      <c r="DD7" s="381">
        <f>'A23'!DV6*'A24'!$I$17/1000</f>
        <v>346337.07248338993</v>
      </c>
      <c r="DE7" s="383">
        <f>'A23'!DW6*'A24'!$K$17/1000</f>
        <v>3043773.7791593433</v>
      </c>
      <c r="DF7" s="139">
        <f t="shared" si="26"/>
        <v>11160879.61086042</v>
      </c>
      <c r="DG7" s="139">
        <f>'A1'!O5</f>
        <v>186777.33851184405</v>
      </c>
      <c r="DH7" s="127">
        <f t="shared" si="27"/>
        <v>59754.99865125597</v>
      </c>
      <c r="DI7" s="166">
        <f t="shared" si="41"/>
        <v>59754.99865125597</v>
      </c>
    </row>
    <row r="8" spans="1:113" hidden="1">
      <c r="A8" s="124">
        <v>1963</v>
      </c>
      <c r="B8" s="381">
        <f>'A23'!G7*'A24'!$D$17/1000</f>
        <v>218776.51656823803</v>
      </c>
      <c r="C8" s="381">
        <f>'A23'!H7*6*'A24'!$E$17/1000</f>
        <v>59883.071706913252</v>
      </c>
      <c r="D8" s="381">
        <f>'A23'!I7*3*'A24'!$H$17/1000</f>
        <v>41803.874574748959</v>
      </c>
      <c r="E8" s="381">
        <f>'A23'!J7*4*'A24'!$J$17/1000</f>
        <v>14503.089048963104</v>
      </c>
      <c r="F8" s="382">
        <f t="shared" si="0"/>
        <v>334966.55189886334</v>
      </c>
      <c r="G8" s="382">
        <f>'A1'!B6</f>
        <v>11055</v>
      </c>
      <c r="H8" s="383">
        <f t="shared" si="1"/>
        <v>30300.004694605457</v>
      </c>
      <c r="I8" s="166">
        <f t="shared" si="28"/>
        <v>30300.004694605457</v>
      </c>
      <c r="J8" s="381">
        <f>'A23'!P7*'A24'!$D$17/1000</f>
        <v>253446.05641872785</v>
      </c>
      <c r="K8" s="133">
        <f>'A23'!Q7*6*'A24'!$E$17/1000</f>
        <v>15915.724824097384</v>
      </c>
      <c r="L8" s="133">
        <f>'A23'!R7*3*'A24'!$H$17/1000</f>
        <v>4673.9775060263646</v>
      </c>
      <c r="M8" s="134">
        <f>'A23'!S7*4*'A24'!$J$17/1000</f>
        <v>9590.4720379959963</v>
      </c>
      <c r="N8" s="139">
        <f t="shared" si="2"/>
        <v>283626.23078684759</v>
      </c>
      <c r="O8" s="139">
        <f>'A1'!C6</f>
        <v>9265.2613200704582</v>
      </c>
      <c r="P8" s="127">
        <f t="shared" si="3"/>
        <v>30611.789672079183</v>
      </c>
      <c r="Q8" s="166">
        <f t="shared" si="29"/>
        <v>30611.789672079183</v>
      </c>
      <c r="R8" s="381">
        <f>'A23'!Y7*'A24'!$D$17/1000</f>
        <v>297240.26257650851</v>
      </c>
      <c r="S8" s="133">
        <f>'A23'!Z7*6*'A24'!$E$17/1000</f>
        <v>195497.58511028119</v>
      </c>
      <c r="T8" s="133">
        <f>'A23'!AA7*3*'A24'!$H$17/1000</f>
        <v>22119.23963069007</v>
      </c>
      <c r="U8" s="134">
        <f>'A23'!AB7*4*'A24'!$J$17/1000</f>
        <v>58987.574477633578</v>
      </c>
      <c r="V8" s="139">
        <f t="shared" si="4"/>
        <v>573844.66179511335</v>
      </c>
      <c r="W8" s="139">
        <f>'A1'!D6</f>
        <v>18955.00042259473</v>
      </c>
      <c r="X8" s="127">
        <f t="shared" si="5"/>
        <v>30274.051648718472</v>
      </c>
      <c r="Y8" s="166">
        <f t="shared" si="30"/>
        <v>30274.051648718472</v>
      </c>
      <c r="Z8" s="381">
        <f>'A23'!AH7*6*'A24'!$E$17/1000</f>
        <v>108916.73426078823</v>
      </c>
      <c r="AA8" s="133">
        <f>'A23'!AI7*6*'A24'!$E$17/1000</f>
        <v>29746.238490563555</v>
      </c>
      <c r="AB8" s="133">
        <f>'A23'!AJ7*3*'A24'!$H$17/1000</f>
        <v>1740.1708118758927</v>
      </c>
      <c r="AC8" s="134">
        <f>'A23'!AK7*4*'A24'!$J$17/1000</f>
        <v>13071.513056511778</v>
      </c>
      <c r="AD8" s="139">
        <f t="shared" si="6"/>
        <v>153474.65661973946</v>
      </c>
      <c r="AE8" s="139">
        <f>'A1'!E6</f>
        <v>4685</v>
      </c>
      <c r="AF8" s="127">
        <f t="shared" si="7"/>
        <v>32758.731402292306</v>
      </c>
      <c r="AG8" s="166">
        <f t="shared" si="31"/>
        <v>32758.731402292306</v>
      </c>
      <c r="AH8" s="381">
        <f>'A23'!AQ7*'A24'!$D$17/1000</f>
        <v>110396.11322928</v>
      </c>
      <c r="AI8" s="381">
        <f>'A23'!AR7*'A24'!$F$17/1000</f>
        <v>68025.193904892585</v>
      </c>
      <c r="AJ8" s="381">
        <f>'A23'!AS7*'A24'!$I$17/1000</f>
        <v>11541.255918927816</v>
      </c>
      <c r="AK8" s="383">
        <f>'A23'!AT7*'A24'!$K$17/1000</f>
        <v>15507.122617521782</v>
      </c>
      <c r="AL8" s="139">
        <f t="shared" si="8"/>
        <v>205469.68567062219</v>
      </c>
      <c r="AM8" s="139">
        <f>'A1'!F6</f>
        <v>4523</v>
      </c>
      <c r="AN8" s="127">
        <f t="shared" si="9"/>
        <v>45427.743902414812</v>
      </c>
      <c r="AO8" s="166">
        <f t="shared" si="32"/>
        <v>45427.743902414812</v>
      </c>
      <c r="AP8" s="381">
        <f>'A23'!AZ7*'A24'!$D$17/1000</f>
        <v>1328693.7550745318</v>
      </c>
      <c r="AQ8" s="381">
        <f>'A23'!BA7*'A24'!$F$17/1000</f>
        <v>388717.05672709504</v>
      </c>
      <c r="AR8" s="381">
        <f>'A23'!BB7*'A24'!$I$17/1000</f>
        <v>11555.270389874147</v>
      </c>
      <c r="AS8" s="383">
        <f>'A23'!BC7*'A24'!$K$17/1000</f>
        <v>624981.08377469529</v>
      </c>
      <c r="AT8" s="139">
        <f t="shared" si="10"/>
        <v>2353947.1659661965</v>
      </c>
      <c r="AU8" s="139">
        <f>'A1'!G6</f>
        <v>48890.663940754748</v>
      </c>
      <c r="AV8" s="127">
        <f t="shared" si="11"/>
        <v>48147.17118218496</v>
      </c>
      <c r="AW8" s="166">
        <f t="shared" si="33"/>
        <v>48147.17118218496</v>
      </c>
      <c r="AX8" s="381">
        <f>'A23'!BI7*6*'A24'!$E$17/1000</f>
        <v>233469.61365859091</v>
      </c>
      <c r="AY8" s="133">
        <f>'A23'!BJ7*6*'A24'!$E$17/1000</f>
        <v>1185349.5570762788</v>
      </c>
      <c r="AZ8" s="133">
        <f>'A23'!BK7*3*'A24'!$H$17/1000</f>
        <v>253380.28519479415</v>
      </c>
      <c r="BA8" s="134">
        <f>'A23'!BL7*4*'A24'!$J$17/1000</f>
        <v>253709.63940727551</v>
      </c>
      <c r="BB8" s="139">
        <f t="shared" si="12"/>
        <v>1925909.0953369394</v>
      </c>
      <c r="BC8" s="139">
        <f>'A1'!H6</f>
        <v>73529.567542167482</v>
      </c>
      <c r="BD8" s="127">
        <f t="shared" si="13"/>
        <v>26192.308206252888</v>
      </c>
      <c r="BE8" s="166">
        <f t="shared" si="34"/>
        <v>26192.308206252888</v>
      </c>
      <c r="BF8" s="381">
        <f>'A23'!BR7*6*'A24'!$E$17/1000</f>
        <v>1581986.7674011351</v>
      </c>
      <c r="BG8" s="133">
        <f>'A23'!BS7*6*'A24'!$E$17/1000</f>
        <v>37895.755179461994</v>
      </c>
      <c r="BH8" s="133">
        <f>'A23'!BT7*3*'A24'!$H$17/1000</f>
        <v>0</v>
      </c>
      <c r="BI8" s="134">
        <f>'A23'!BU7*4*'A24'!$J$17/1000</f>
        <v>23257.538949731654</v>
      </c>
      <c r="BJ8" s="139">
        <f t="shared" si="14"/>
        <v>1643140.0615303288</v>
      </c>
      <c r="BK8" s="139">
        <f>'A1'!I6</f>
        <v>51251.904774999071</v>
      </c>
      <c r="BL8" s="127">
        <f t="shared" si="15"/>
        <v>32060.07793747132</v>
      </c>
      <c r="BM8" s="166">
        <f t="shared" si="35"/>
        <v>32060.07793747132</v>
      </c>
      <c r="BN8" s="381">
        <f>'A23'!CA7*6*'A24'!$E$17/1000</f>
        <v>225099.37339607629</v>
      </c>
      <c r="BO8" s="133">
        <f>'A23'!CB7*6*'A24'!$E$17/1000</f>
        <v>69478.618175079333</v>
      </c>
      <c r="BP8" s="133">
        <f>'A23'!CC7*3*'A24'!$H$17/1000</f>
        <v>0</v>
      </c>
      <c r="BQ8" s="134">
        <f>'A23'!CD7*4*'A24'!$J$17/1000</f>
        <v>68610.416767522504</v>
      </c>
      <c r="BR8" s="139">
        <f t="shared" si="16"/>
        <v>363188.40833867813</v>
      </c>
      <c r="BS8" s="139">
        <f>'A1'!J6</f>
        <v>11959.576041107446</v>
      </c>
      <c r="BT8" s="127">
        <f t="shared" si="17"/>
        <v>30368.000261073401</v>
      </c>
      <c r="BU8" s="166">
        <f t="shared" si="36"/>
        <v>30368.000261073401</v>
      </c>
      <c r="BV8" s="381">
        <f>'A23'!CJ7*6*'A24'!$E$17/1000</f>
        <v>18638.550306797835</v>
      </c>
      <c r="BW8" s="133">
        <f>'A23'!CK7*6*'A24'!$E$17/1000</f>
        <v>38210.030441122857</v>
      </c>
      <c r="BX8" s="133">
        <f>'A23'!CL7*3*'A24'!$H$17/1000</f>
        <v>28646.491331173347</v>
      </c>
      <c r="BY8" s="134">
        <f>'A23'!CM7*4*'A24'!$J$17/1000</f>
        <v>6095.1768039456974</v>
      </c>
      <c r="BZ8" s="139">
        <f t="shared" si="18"/>
        <v>91590.248883039734</v>
      </c>
      <c r="CA8" s="139">
        <f>'A1'!K6</f>
        <v>3666.0546532611497</v>
      </c>
      <c r="CB8" s="127">
        <f t="shared" si="19"/>
        <v>24983.328822325482</v>
      </c>
      <c r="CC8" s="166">
        <f t="shared" si="37"/>
        <v>24983.328822325482</v>
      </c>
      <c r="CD8" s="381">
        <f>'A23'!CS7*6*'A24'!$E$17/1000</f>
        <v>904406.38168581144</v>
      </c>
      <c r="CE8" s="133">
        <f>'A23'!CT7*6*'A24'!$E$17/1000</f>
        <v>13924.073730215772</v>
      </c>
      <c r="CF8" s="133">
        <f>'A23'!CU7*3*'A24'!$H$17/1000</f>
        <v>412.0114269852412</v>
      </c>
      <c r="CG8" s="134">
        <f>'A23'!CV7*4*'A24'!$J$17/1000</f>
        <v>26622.701041158223</v>
      </c>
      <c r="CH8" s="139">
        <f t="shared" si="20"/>
        <v>945365.16788417066</v>
      </c>
      <c r="CI8" s="139">
        <f>'A1'!L6</f>
        <v>31414.50713442003</v>
      </c>
      <c r="CJ8" s="127">
        <f t="shared" si="21"/>
        <v>30093.267541618039</v>
      </c>
      <c r="CK8" s="166">
        <f t="shared" si="38"/>
        <v>30093.267541618039</v>
      </c>
      <c r="CL8" s="381">
        <f>'A23'!DB7*'A24'!$D$17/1000</f>
        <v>150048.73029901314</v>
      </c>
      <c r="CM8" s="381">
        <f>'A23'!DC7*'A24'!$F$17/1000</f>
        <v>186454.96814086425</v>
      </c>
      <c r="CN8" s="381">
        <f>'A23'!DD7*'A24'!$I$17/1000</f>
        <v>24424.062470777902</v>
      </c>
      <c r="CO8" s="383">
        <f>'A23'!DE7*'A24'!$K$17/1000</f>
        <v>71735.352924284743</v>
      </c>
      <c r="CP8" s="139">
        <f t="shared" si="22"/>
        <v>432663.11383494001</v>
      </c>
      <c r="CQ8" s="139">
        <f>'A1'!M6</f>
        <v>7604</v>
      </c>
      <c r="CR8" s="127">
        <f t="shared" si="23"/>
        <v>56899.410025636505</v>
      </c>
      <c r="CS8" s="166">
        <f t="shared" si="39"/>
        <v>56899.410025636505</v>
      </c>
      <c r="CT8" s="381">
        <f>'A23'!DK7*6*'A24'!$E$17/1000</f>
        <v>1102256.9390954042</v>
      </c>
      <c r="CU8" s="133">
        <f>'A23'!DL7*6*'A24'!$E$17/1000</f>
        <v>324171.01526728465</v>
      </c>
      <c r="CV8" s="133">
        <f>'A23'!DM7*3*'A24'!$H$17/1000</f>
        <v>31106.850481134963</v>
      </c>
      <c r="CW8" s="134">
        <f>'A23'!DN7*4*'A24'!$J$17/1000</f>
        <v>95757.361083176685</v>
      </c>
      <c r="CX8" s="139">
        <f t="shared" si="24"/>
        <v>1553292.1659270006</v>
      </c>
      <c r="CY8" s="139">
        <f>'A1'!N6</f>
        <v>53625</v>
      </c>
      <c r="CZ8" s="127">
        <f t="shared" si="25"/>
        <v>28965.821276027986</v>
      </c>
      <c r="DA8" s="166">
        <f t="shared" si="40"/>
        <v>28965.821276027986</v>
      </c>
      <c r="DB8" s="381">
        <f>'A23'!DT7*'A24'!$D$17/1000</f>
        <v>1506851.3062547289</v>
      </c>
      <c r="DC8" s="381">
        <f>'A23'!DU7*'A24'!$F$17/1000</f>
        <v>6276870.6004533526</v>
      </c>
      <c r="DD8" s="381">
        <f>'A23'!DV7*'A24'!$I$17/1000</f>
        <v>360261.19038232975</v>
      </c>
      <c r="DE8" s="383">
        <f>'A23'!DW7*'A24'!$K$17/1000</f>
        <v>3124089.0837398027</v>
      </c>
      <c r="DF8" s="139">
        <f t="shared" si="26"/>
        <v>11268072.180830214</v>
      </c>
      <c r="DG8" s="139">
        <f>'A1'!O6</f>
        <v>189504.0296640913</v>
      </c>
      <c r="DH8" s="127">
        <f t="shared" si="27"/>
        <v>59460.857907895857</v>
      </c>
      <c r="DI8" s="166">
        <f t="shared" si="41"/>
        <v>59460.857907895857</v>
      </c>
    </row>
    <row r="9" spans="1:113" hidden="1">
      <c r="A9" s="124">
        <v>1964</v>
      </c>
      <c r="B9" s="381">
        <f>'A23'!G8*'A24'!$D$17/1000</f>
        <v>223572.48315572939</v>
      </c>
      <c r="C9" s="381">
        <f>'A23'!H8*6*'A24'!$E$17/1000</f>
        <v>62109.586499746816</v>
      </c>
      <c r="D9" s="381">
        <f>'A23'!I8*3*'A24'!$H$17/1000</f>
        <v>41659.662988543576</v>
      </c>
      <c r="E9" s="381">
        <f>'A23'!J8*4*'A24'!$J$17/1000</f>
        <v>15650.759015395333</v>
      </c>
      <c r="F9" s="382">
        <f t="shared" si="0"/>
        <v>342992.49165941507</v>
      </c>
      <c r="G9" s="382">
        <f>'A1'!B7</f>
        <v>11280</v>
      </c>
      <c r="H9" s="383">
        <f t="shared" si="1"/>
        <v>30407.13578540914</v>
      </c>
      <c r="I9" s="166">
        <f t="shared" si="28"/>
        <v>30407.13578540914</v>
      </c>
      <c r="J9" s="381">
        <f>'A23'!P8*'A24'!$D$17/1000</f>
        <v>255092.94141122315</v>
      </c>
      <c r="K9" s="133">
        <f>'A23'!Q8*6*'A24'!$E$17/1000</f>
        <v>16873.378658055353</v>
      </c>
      <c r="L9" s="133">
        <f>'A23'!R8*3*'A24'!$H$17/1000</f>
        <v>4936.3347627864696</v>
      </c>
      <c r="M9" s="134">
        <f>'A23'!S8*4*'A24'!$J$17/1000</f>
        <v>10214.282068512784</v>
      </c>
      <c r="N9" s="139">
        <f t="shared" si="2"/>
        <v>287116.93690057774</v>
      </c>
      <c r="O9" s="139">
        <f>'A1'!C7</f>
        <v>9353.0269816599302</v>
      </c>
      <c r="P9" s="127">
        <f t="shared" si="3"/>
        <v>30697.755653178028</v>
      </c>
      <c r="Q9" s="166">
        <f t="shared" si="29"/>
        <v>30697.755653178028</v>
      </c>
      <c r="R9" s="381">
        <f>'A23'!Y8*'A24'!$D$17/1000</f>
        <v>302656.66953071341</v>
      </c>
      <c r="S9" s="133">
        <f>'A23'!Z8*6*'A24'!$E$17/1000</f>
        <v>198180.58777213618</v>
      </c>
      <c r="T9" s="133">
        <f>'A23'!AA8*3*'A24'!$H$17/1000</f>
        <v>23630.222410406022</v>
      </c>
      <c r="U9" s="134">
        <f>'A23'!AB8*4*'A24'!$J$17/1000</f>
        <v>62222.933701352362</v>
      </c>
      <c r="V9" s="139">
        <f t="shared" si="4"/>
        <v>586690.41341460787</v>
      </c>
      <c r="W9" s="139">
        <f>'A1'!D7</f>
        <v>19315.456824904915</v>
      </c>
      <c r="X9" s="127">
        <f t="shared" si="5"/>
        <v>30374.141224459287</v>
      </c>
      <c r="Y9" s="166">
        <f t="shared" si="30"/>
        <v>30374.141224459287</v>
      </c>
      <c r="Z9" s="381">
        <f>'A23'!AH8*6*'A24'!$E$17/1000</f>
        <v>108387.91035211134</v>
      </c>
      <c r="AA9" s="133">
        <f>'A23'!AI8*6*'A24'!$E$17/1000</f>
        <v>30619.442519135366</v>
      </c>
      <c r="AB9" s="133">
        <f>'A23'!AJ8*3*'A24'!$H$17/1000</f>
        <v>1817.7980356591017</v>
      </c>
      <c r="AC9" s="134">
        <f>'A23'!AK8*4*'A24'!$J$17/1000</f>
        <v>13616.951486669108</v>
      </c>
      <c r="AD9" s="139">
        <f t="shared" si="6"/>
        <v>154442.1023935749</v>
      </c>
      <c r="AE9" s="139">
        <f>'A1'!E7</f>
        <v>4722</v>
      </c>
      <c r="AF9" s="127">
        <f t="shared" si="7"/>
        <v>32706.925538664742</v>
      </c>
      <c r="AG9" s="166">
        <f t="shared" si="31"/>
        <v>32706.925538664742</v>
      </c>
      <c r="AH9" s="381">
        <f>'A23'!AQ8*'A24'!$D$17/1000</f>
        <v>109860.96088921485</v>
      </c>
      <c r="AI9" s="381">
        <f>'A23'!AR8*'A24'!$F$17/1000</f>
        <v>69540.806196603415</v>
      </c>
      <c r="AJ9" s="381">
        <f>'A23'!AS8*'A24'!$I$17/1000</f>
        <v>11947.823289755515</v>
      </c>
      <c r="AK9" s="383">
        <f>'A23'!AT8*'A24'!$K$17/1000</f>
        <v>16314.513260221685</v>
      </c>
      <c r="AL9" s="139">
        <f t="shared" si="8"/>
        <v>207664.1036357955</v>
      </c>
      <c r="AM9" s="139">
        <f>'A1'!F7</f>
        <v>4549</v>
      </c>
      <c r="AN9" s="127">
        <f t="shared" si="9"/>
        <v>45650.495413452518</v>
      </c>
      <c r="AO9" s="166">
        <f t="shared" si="32"/>
        <v>45650.495413452518</v>
      </c>
      <c r="AP9" s="381">
        <f>'A23'!AZ8*'A24'!$D$17/1000</f>
        <v>1341315.7704340525</v>
      </c>
      <c r="AQ9" s="381">
        <f>'A23'!BA8*'A24'!$F$17/1000</f>
        <v>408059.70975467394</v>
      </c>
      <c r="AR9" s="381">
        <f>'A23'!BB8*'A24'!$I$17/1000</f>
        <v>12994.892965076926</v>
      </c>
      <c r="AS9" s="383">
        <f>'A23'!BC8*'A24'!$K$17/1000</f>
        <v>635092.01507545938</v>
      </c>
      <c r="AT9" s="139">
        <f t="shared" si="10"/>
        <v>2397462.388229263</v>
      </c>
      <c r="AU9" s="139">
        <f>'A1'!G7</f>
        <v>49396.789058930117</v>
      </c>
      <c r="AV9" s="127">
        <f t="shared" si="11"/>
        <v>48534.781995022036</v>
      </c>
      <c r="AW9" s="166">
        <f t="shared" si="33"/>
        <v>48534.781995022036</v>
      </c>
      <c r="AX9" s="381">
        <f>'A23'!BI8*6*'A24'!$E$17/1000</f>
        <v>241755.38597916462</v>
      </c>
      <c r="AY9" s="133">
        <f>'A23'!BJ8*6*'A24'!$E$17/1000</f>
        <v>1185073.069181537</v>
      </c>
      <c r="AZ9" s="133">
        <f>'A23'!BK8*3*'A24'!$H$17/1000</f>
        <v>246735.78143780745</v>
      </c>
      <c r="BA9" s="134">
        <f>'A23'!BL8*4*'A24'!$J$17/1000</f>
        <v>258777.30267073464</v>
      </c>
      <c r="BB9" s="139">
        <f t="shared" si="12"/>
        <v>1932341.5392692438</v>
      </c>
      <c r="BC9" s="139">
        <f>'A1'!H7</f>
        <v>74275.254142553298</v>
      </c>
      <c r="BD9" s="127">
        <f t="shared" si="13"/>
        <v>26015.953248178514</v>
      </c>
      <c r="BE9" s="166">
        <f t="shared" si="34"/>
        <v>26015.953248178514</v>
      </c>
      <c r="BF9" s="381">
        <f>'A23'!BR8*6*'A24'!$E$17/1000</f>
        <v>1588914.6535403186</v>
      </c>
      <c r="BG9" s="133">
        <f>'A23'!BS8*6*'A24'!$E$17/1000</f>
        <v>41233.677492810821</v>
      </c>
      <c r="BH9" s="133">
        <f>'A23'!BT8*3*'A24'!$H$17/1000</f>
        <v>0</v>
      </c>
      <c r="BI9" s="134">
        <f>'A23'!BU8*4*'A24'!$J$17/1000</f>
        <v>25164.325920184292</v>
      </c>
      <c r="BJ9" s="139">
        <f t="shared" si="14"/>
        <v>1655312.6569533139</v>
      </c>
      <c r="BK9" s="139">
        <f>'A1'!I7</f>
        <v>51674.903989075101</v>
      </c>
      <c r="BL9" s="127">
        <f t="shared" si="15"/>
        <v>32033.202370405434</v>
      </c>
      <c r="BM9" s="166">
        <f t="shared" si="35"/>
        <v>32033.202370405434</v>
      </c>
      <c r="BN9" s="381">
        <f>'A23'!CA8*6*'A24'!$E$17/1000</f>
        <v>226926.72542774206</v>
      </c>
      <c r="BO9" s="133">
        <f>'A23'!CB8*6*'A24'!$E$17/1000</f>
        <v>72123.821564004087</v>
      </c>
      <c r="BP9" s="133">
        <f>'A23'!CC8*3*'A24'!$H$17/1000</f>
        <v>0</v>
      </c>
      <c r="BQ9" s="134">
        <f>'A23'!CD8*4*'A24'!$J$17/1000</f>
        <v>71454.598580699167</v>
      </c>
      <c r="BR9" s="139">
        <f t="shared" si="16"/>
        <v>370505.14557244536</v>
      </c>
      <c r="BS9" s="139">
        <f>'A1'!J7</f>
        <v>12120.48960809878</v>
      </c>
      <c r="BT9" s="127">
        <f t="shared" si="17"/>
        <v>30568.496616248722</v>
      </c>
      <c r="BU9" s="166">
        <f t="shared" si="36"/>
        <v>30568.496616248722</v>
      </c>
      <c r="BV9" s="381">
        <f>'A23'!CJ8*6*'A24'!$E$17/1000</f>
        <v>20569.837287585346</v>
      </c>
      <c r="BW9" s="133">
        <f>'A23'!CK8*6*'A24'!$E$17/1000</f>
        <v>38840.567837599498</v>
      </c>
      <c r="BX9" s="133">
        <f>'A23'!CL8*3*'A24'!$H$17/1000</f>
        <v>27658.557135578845</v>
      </c>
      <c r="BY9" s="134">
        <f>'A23'!CM8*4*'A24'!$J$17/1000</f>
        <v>6534.3935718147022</v>
      </c>
      <c r="BZ9" s="139">
        <f t="shared" si="18"/>
        <v>93603.355832578382</v>
      </c>
      <c r="CA9" s="139">
        <f>'A1'!K7</f>
        <v>3693.0476927043051</v>
      </c>
      <c r="CB9" s="127">
        <f t="shared" si="19"/>
        <v>25345.829142010221</v>
      </c>
      <c r="CC9" s="166">
        <f t="shared" si="37"/>
        <v>25345.829142010221</v>
      </c>
      <c r="CD9" s="381">
        <f>'A23'!CS8*6*'A24'!$E$17/1000</f>
        <v>911432.5404496626</v>
      </c>
      <c r="CE9" s="133">
        <f>'A23'!CT8*6*'A24'!$E$17/1000</f>
        <v>15016.397110102831</v>
      </c>
      <c r="CF9" s="133">
        <f>'A23'!CU8*3*'A24'!$H$17/1000</f>
        <v>472.80824461964534</v>
      </c>
      <c r="CG9" s="134">
        <f>'A23'!CV8*4*'A24'!$J$17/1000</f>
        <v>28711.213307499835</v>
      </c>
      <c r="CH9" s="139">
        <f t="shared" si="20"/>
        <v>955632.95911188493</v>
      </c>
      <c r="CI9" s="139">
        <f>'A1'!L7</f>
        <v>31745.73390030711</v>
      </c>
      <c r="CJ9" s="127">
        <f t="shared" si="21"/>
        <v>30102.720639973617</v>
      </c>
      <c r="CK9" s="166">
        <f t="shared" si="38"/>
        <v>30102.720639973617</v>
      </c>
      <c r="CL9" s="381">
        <f>'A23'!DB8*'A24'!$D$17/1000</f>
        <v>148831.74659642819</v>
      </c>
      <c r="CM9" s="381">
        <f>'A23'!DC8*'A24'!$F$17/1000</f>
        <v>187826.08825750477</v>
      </c>
      <c r="CN9" s="381">
        <f>'A23'!DD8*'A24'!$I$17/1000</f>
        <v>25433.231656602475</v>
      </c>
      <c r="CO9" s="383">
        <f>'A23'!DE8*'A24'!$K$17/1000</f>
        <v>73328.147478560539</v>
      </c>
      <c r="CP9" s="139">
        <f t="shared" si="22"/>
        <v>435419.213989096</v>
      </c>
      <c r="CQ9" s="139">
        <f>'A1'!M7</f>
        <v>7661</v>
      </c>
      <c r="CR9" s="127">
        <f t="shared" si="23"/>
        <v>56835.819604372278</v>
      </c>
      <c r="CS9" s="166">
        <f t="shared" si="39"/>
        <v>56835.819604372278</v>
      </c>
      <c r="CT9" s="381">
        <f>'A23'!DK8*6*'A24'!$E$17/1000</f>
        <v>1096406.4559952915</v>
      </c>
      <c r="CU9" s="133">
        <f>'A23'!DL8*6*'A24'!$E$17/1000</f>
        <v>335917.56529174437</v>
      </c>
      <c r="CV9" s="133">
        <f>'A23'!DM8*3*'A24'!$H$17/1000</f>
        <v>32252.326874791186</v>
      </c>
      <c r="CW9" s="134">
        <f>'A23'!DN8*4*'A24'!$J$17/1000</f>
        <v>100514.03702857799</v>
      </c>
      <c r="CX9" s="139">
        <f t="shared" si="24"/>
        <v>1565090.385190405</v>
      </c>
      <c r="CY9" s="139">
        <f>'A1'!N7</f>
        <v>53991</v>
      </c>
      <c r="CZ9" s="127">
        <f t="shared" si="25"/>
        <v>28987.986612405861</v>
      </c>
      <c r="DA9" s="166">
        <f t="shared" si="40"/>
        <v>28987.986612405861</v>
      </c>
      <c r="DB9" s="381">
        <f>'A23'!DT8*'A24'!$D$17/1000</f>
        <v>1511314.4992252523</v>
      </c>
      <c r="DC9" s="381">
        <f>'A23'!DU8*'A24'!$F$17/1000</f>
        <v>6285368.6748560164</v>
      </c>
      <c r="DD9" s="381">
        <f>'A23'!DV8*'A24'!$I$17/1000</f>
        <v>374775.48862280039</v>
      </c>
      <c r="DE9" s="383">
        <f>'A23'!DW8*'A24'!$K$17/1000</f>
        <v>3206783.5604495257</v>
      </c>
      <c r="DF9" s="139">
        <f t="shared" si="26"/>
        <v>11378242.223153595</v>
      </c>
      <c r="DG9" s="139">
        <f>'A1'!O7</f>
        <v>192176.42829339555</v>
      </c>
      <c r="DH9" s="127">
        <f t="shared" si="27"/>
        <v>59207.272838802288</v>
      </c>
      <c r="DI9" s="166">
        <f t="shared" si="41"/>
        <v>59207.272838802288</v>
      </c>
    </row>
    <row r="10" spans="1:113" hidden="1">
      <c r="A10" s="124">
        <v>1965</v>
      </c>
      <c r="B10" s="381">
        <f>'A23'!G9*'A24'!$D$17/1000</f>
        <v>228373.1301054738</v>
      </c>
      <c r="C10" s="381">
        <f>'A23'!H9*6*'A24'!$E$17/1000</f>
        <v>64418.885424746652</v>
      </c>
      <c r="D10" s="381">
        <f>'A23'!I9*3*'A24'!$H$17/1000</f>
        <v>41515.948891669199</v>
      </c>
      <c r="E10" s="381">
        <f>'A23'!J9*4*'A24'!$J$17/1000</f>
        <v>16889.247313522545</v>
      </c>
      <c r="F10" s="382">
        <f t="shared" si="0"/>
        <v>351197.21173541225</v>
      </c>
      <c r="G10" s="382">
        <f>'A1'!B8</f>
        <v>11505</v>
      </c>
      <c r="H10" s="383">
        <f t="shared" si="1"/>
        <v>30525.615970048868</v>
      </c>
      <c r="I10" s="166">
        <f t="shared" si="28"/>
        <v>30525.615970048868</v>
      </c>
      <c r="J10" s="381">
        <f>'A23'!P9*'A24'!$D$17/1000</f>
        <v>256663.11401065745</v>
      </c>
      <c r="K10" s="133">
        <f>'A23'!Q9*6*'A24'!$E$17/1000</f>
        <v>17888.654804275593</v>
      </c>
      <c r="L10" s="133">
        <f>'A23'!R9*3*'A24'!$H$17/1000</f>
        <v>5213.4185196390399</v>
      </c>
      <c r="M10" s="134">
        <f>'A23'!S9*4*'A24'!$J$17/1000</f>
        <v>10878.667677857353</v>
      </c>
      <c r="N10" s="139">
        <f t="shared" si="2"/>
        <v>290643.85501242941</v>
      </c>
      <c r="O10" s="139">
        <f>'A1'!C8</f>
        <v>9438.79796912237</v>
      </c>
      <c r="P10" s="127">
        <f t="shared" si="3"/>
        <v>30792.464884112123</v>
      </c>
      <c r="Q10" s="166">
        <f t="shared" si="29"/>
        <v>30792.464884112123</v>
      </c>
      <c r="R10" s="381">
        <f>'A23'!Y9*'A24'!$D$17/1000</f>
        <v>308015.45212430379</v>
      </c>
      <c r="S10" s="133">
        <f>'A23'!Z9*6*'A24'!$E$17/1000</f>
        <v>200900.41187748598</v>
      </c>
      <c r="T10" s="133">
        <f>'A23'!AA9*3*'A24'!$H$17/1000</f>
        <v>25244.421620646583</v>
      </c>
      <c r="U10" s="134">
        <f>'A23'!AB9*4*'A24'!$J$17/1000</f>
        <v>65635.746387078994</v>
      </c>
      <c r="V10" s="139">
        <f t="shared" si="4"/>
        <v>599796.03200951533</v>
      </c>
      <c r="W10" s="139">
        <f>'A1'!D8</f>
        <v>19668.904352725738</v>
      </c>
      <c r="X10" s="127">
        <f t="shared" si="5"/>
        <v>30494.633623371854</v>
      </c>
      <c r="Y10" s="166">
        <f t="shared" si="30"/>
        <v>30494.633623371854</v>
      </c>
      <c r="Z10" s="381">
        <f>'A23'!AH9*6*'A24'!$E$17/1000</f>
        <v>107819.64167751335</v>
      </c>
      <c r="AA10" s="133">
        <f>'A23'!AI9*6*'A24'!$E$17/1000</f>
        <v>31518.279545834175</v>
      </c>
      <c r="AB10" s="133">
        <f>'A23'!AJ9*3*'A24'!$H$17/1000</f>
        <v>1898.8881297715702</v>
      </c>
      <c r="AC10" s="134">
        <f>'A23'!AK9*4*'A24'!$J$17/1000</f>
        <v>14185.149568276604</v>
      </c>
      <c r="AD10" s="139">
        <f t="shared" si="6"/>
        <v>155421.95892139571</v>
      </c>
      <c r="AE10" s="139">
        <f>'A1'!E8</f>
        <v>4760</v>
      </c>
      <c r="AF10" s="127">
        <f t="shared" si="7"/>
        <v>32651.672042310027</v>
      </c>
      <c r="AG10" s="166">
        <f t="shared" si="31"/>
        <v>32651.672042310027</v>
      </c>
      <c r="AH10" s="381">
        <f>'A23'!AQ9*'A24'!$D$17/1000</f>
        <v>108879.01687914421</v>
      </c>
      <c r="AI10" s="381">
        <f>'A23'!AR9*'A24'!$F$17/1000</f>
        <v>70822.789872129506</v>
      </c>
      <c r="AJ10" s="381">
        <f>'A23'!AS9*'A24'!$I$17/1000</f>
        <v>12322.189592504734</v>
      </c>
      <c r="AK10" s="383">
        <f>'A23'!AT9*'A24'!$K$17/1000</f>
        <v>17099.381353225392</v>
      </c>
      <c r="AL10" s="139">
        <f t="shared" si="8"/>
        <v>209123.37769700383</v>
      </c>
      <c r="AM10" s="139">
        <f>'A1'!F8</f>
        <v>4564</v>
      </c>
      <c r="AN10" s="127">
        <f t="shared" si="9"/>
        <v>45820.196690842211</v>
      </c>
      <c r="AO10" s="166">
        <f t="shared" si="32"/>
        <v>45820.196690842211</v>
      </c>
      <c r="AP10" s="381">
        <f>'A23'!AZ9*'A24'!$D$17/1000</f>
        <v>1369973.6539572147</v>
      </c>
      <c r="AQ10" s="381">
        <f>'A23'!BA9*'A24'!$F$17/1000</f>
        <v>433528.83035954379</v>
      </c>
      <c r="AR10" s="381">
        <f>'A23'!BB9*'A24'!$I$17/1000</f>
        <v>14790.043461555486</v>
      </c>
      <c r="AS10" s="383">
        <f>'A23'!BC9*'A24'!$K$17/1000</f>
        <v>653146.46576621302</v>
      </c>
      <c r="AT10" s="139">
        <f t="shared" si="10"/>
        <v>2471438.9935445269</v>
      </c>
      <c r="AU10" s="139">
        <f>'A1'!G8</f>
        <v>49853.835377767267</v>
      </c>
      <c r="AV10" s="127">
        <f t="shared" si="11"/>
        <v>49573.698288551052</v>
      </c>
      <c r="AW10" s="166">
        <f t="shared" si="33"/>
        <v>49573.698288551052</v>
      </c>
      <c r="AX10" s="381">
        <f>'A23'!BI9*6*'A24'!$E$17/1000</f>
        <v>249696.64079090845</v>
      </c>
      <c r="AY10" s="133">
        <f>'A23'!BJ9*6*'A24'!$E$17/1000</f>
        <v>1184796.6457787883</v>
      </c>
      <c r="AZ10" s="133">
        <f>'A23'!BK9*3*'A24'!$H$17/1000</f>
        <v>240265.51945398268</v>
      </c>
      <c r="BA10" s="134">
        <f>'A23'!BL9*4*'A24'!$J$17/1000</f>
        <v>263946.18877701455</v>
      </c>
      <c r="BB10" s="139">
        <f t="shared" si="12"/>
        <v>1938704.9948006938</v>
      </c>
      <c r="BC10" s="139">
        <f>'A1'!H8</f>
        <v>75105.503140921006</v>
      </c>
      <c r="BD10" s="127">
        <f t="shared" si="13"/>
        <v>25813.088438580693</v>
      </c>
      <c r="BE10" s="166">
        <f t="shared" si="34"/>
        <v>25813.088438580693</v>
      </c>
      <c r="BF10" s="381">
        <f>'A23'!BR9*6*'A24'!$E$17/1000</f>
        <v>1595544.4960714506</v>
      </c>
      <c r="BG10" s="133">
        <f>'A23'!BS9*6*'A24'!$E$17/1000</f>
        <v>44865.609658112415</v>
      </c>
      <c r="BH10" s="133">
        <f>'A23'!BT9*3*'A24'!$H$17/1000</f>
        <v>0</v>
      </c>
      <c r="BI10" s="134">
        <f>'A23'!BU9*4*'A24'!$J$17/1000</f>
        <v>27227.442266610313</v>
      </c>
      <c r="BJ10" s="139">
        <f t="shared" si="14"/>
        <v>1667637.5479961734</v>
      </c>
      <c r="BK10" s="139">
        <f>'A1'!I8</f>
        <v>52111.903177139458</v>
      </c>
      <c r="BL10" s="127">
        <f t="shared" si="15"/>
        <v>32001.087013220727</v>
      </c>
      <c r="BM10" s="166">
        <f t="shared" si="35"/>
        <v>32001.087013220727</v>
      </c>
      <c r="BN10" s="381">
        <f>'A23'!CA9*6*'A24'!$E$17/1000</f>
        <v>228699.19818454745</v>
      </c>
      <c r="BO10" s="133">
        <f>'A23'!CB9*6*'A24'!$E$17/1000</f>
        <v>74869.73364795708</v>
      </c>
      <c r="BP10" s="133">
        <f>'A23'!CC9*3*'A24'!$H$17/1000</f>
        <v>0</v>
      </c>
      <c r="BQ10" s="134">
        <f>'A23'!CD9*4*'A24'!$J$17/1000</f>
        <v>74416.683338756848</v>
      </c>
      <c r="BR10" s="139">
        <f t="shared" si="16"/>
        <v>377985.61517126136</v>
      </c>
      <c r="BS10" s="139">
        <f>'A1'!J8</f>
        <v>12288.399417133216</v>
      </c>
      <c r="BT10" s="127">
        <f t="shared" si="17"/>
        <v>30759.548281304349</v>
      </c>
      <c r="BU10" s="166">
        <f t="shared" si="36"/>
        <v>30759.548281304349</v>
      </c>
      <c r="BV10" s="381">
        <f>'A23'!CJ9*6*'A24'!$E$17/1000</f>
        <v>22429.138178503206</v>
      </c>
      <c r="BW10" s="133">
        <f>'A23'!CK9*6*'A24'!$E$17/1000</f>
        <v>39481.510287507561</v>
      </c>
      <c r="BX10" s="133">
        <f>'A23'!CL9*3*'A24'!$H$17/1000</f>
        <v>26704.693917946075</v>
      </c>
      <c r="BY10" s="134">
        <f>'A23'!CM9*4*'A24'!$J$17/1000</f>
        <v>7005.2601794475695</v>
      </c>
      <c r="BZ10" s="139">
        <f t="shared" si="18"/>
        <v>95620.602563404405</v>
      </c>
      <c r="CA10" s="139">
        <f>'A1'!K8</f>
        <v>3722.0402165506575</v>
      </c>
      <c r="CB10" s="127">
        <f t="shared" si="19"/>
        <v>25690.373289953135</v>
      </c>
      <c r="CC10" s="166">
        <f t="shared" si="37"/>
        <v>25690.373289953135</v>
      </c>
      <c r="CD10" s="381">
        <f>'A23'!CS9*6*'A24'!$E$17/1000</f>
        <v>918365.25920345227</v>
      </c>
      <c r="CE10" s="133">
        <f>'A23'!CT9*6*'A24'!$E$17/1000</f>
        <v>16194.411674148061</v>
      </c>
      <c r="CF10" s="133">
        <f>'A23'!CU9*3*'A24'!$H$17/1000</f>
        <v>542.57630138087939</v>
      </c>
      <c r="CG10" s="134">
        <f>'A23'!CV9*4*'A24'!$J$17/1000</f>
        <v>30963.566330642036</v>
      </c>
      <c r="CH10" s="139">
        <f t="shared" si="20"/>
        <v>966065.81350962329</v>
      </c>
      <c r="CI10" s="139">
        <f>'A1'!L8</f>
        <v>32078.962036380814</v>
      </c>
      <c r="CJ10" s="127">
        <f t="shared" si="21"/>
        <v>30115.245387740608</v>
      </c>
      <c r="CK10" s="166">
        <f t="shared" si="38"/>
        <v>30115.245387740608</v>
      </c>
      <c r="CL10" s="381">
        <f>'A23'!DB9*'A24'!$D$17/1000</f>
        <v>147745.05054652601</v>
      </c>
      <c r="CM10" s="381">
        <f>'A23'!DC9*'A24'!$F$17/1000</f>
        <v>189419.57249124575</v>
      </c>
      <c r="CN10" s="381">
        <f>'A23'!DD9*'A24'!$I$17/1000</f>
        <v>26513.812221595566</v>
      </c>
      <c r="CO10" s="383">
        <f>'A23'!DE9*'A24'!$K$17/1000</f>
        <v>75040.405406321544</v>
      </c>
      <c r="CP10" s="139">
        <f t="shared" si="22"/>
        <v>438718.84066568885</v>
      </c>
      <c r="CQ10" s="139">
        <f>'A1'!M8</f>
        <v>7734</v>
      </c>
      <c r="CR10" s="127">
        <f t="shared" si="23"/>
        <v>56725.994396908303</v>
      </c>
      <c r="CS10" s="166">
        <f t="shared" si="39"/>
        <v>56725.994396908303</v>
      </c>
      <c r="CT10" s="381">
        <f>'A23'!DK9*6*'A24'!$E$17/1000</f>
        <v>1090005.5707644504</v>
      </c>
      <c r="CU10" s="133">
        <f>'A23'!DL9*6*'A24'!$E$17/1000</f>
        <v>348089.75928490789</v>
      </c>
      <c r="CV10" s="133">
        <f>'A23'!DM9*3*'A24'!$H$17/1000</f>
        <v>33439.984207633774</v>
      </c>
      <c r="CW10" s="134">
        <f>'A23'!DN9*4*'A24'!$J$17/1000</f>
        <v>105506.99732636353</v>
      </c>
      <c r="CX10" s="139">
        <f t="shared" si="24"/>
        <v>1577042.3115833558</v>
      </c>
      <c r="CY10" s="139">
        <f>'A1'!N8</f>
        <v>54350</v>
      </c>
      <c r="CZ10" s="127">
        <f t="shared" si="25"/>
        <v>29016.417876418691</v>
      </c>
      <c r="DA10" s="166">
        <f t="shared" si="40"/>
        <v>29016.417876418691</v>
      </c>
      <c r="DB10" s="381">
        <f>'A23'!DT9*'A24'!$D$17/1000</f>
        <v>1515274.7480048353</v>
      </c>
      <c r="DC10" s="381">
        <f>'A23'!DU9*'A24'!$F$17/1000</f>
        <v>6294524.3954665028</v>
      </c>
      <c r="DD10" s="381">
        <f>'A23'!DV9*'A24'!$I$17/1000</f>
        <v>389914.56797912426</v>
      </c>
      <c r="DE10" s="383">
        <f>'A23'!DW9*'A24'!$K$17/1000</f>
        <v>3292004.8841622178</v>
      </c>
      <c r="DF10" s="139">
        <f t="shared" si="26"/>
        <v>11491718.595612681</v>
      </c>
      <c r="DG10" s="139">
        <f>'A1'!O8</f>
        <v>194574.34805671033</v>
      </c>
      <c r="DH10" s="127">
        <f t="shared" si="27"/>
        <v>59060.809969993177</v>
      </c>
      <c r="DI10" s="166">
        <f t="shared" si="41"/>
        <v>59060.809969993177</v>
      </c>
    </row>
    <row r="11" spans="1:113" hidden="1">
      <c r="A11" s="124">
        <v>1966</v>
      </c>
      <c r="B11" s="381">
        <f>'A23'!G10*'A24'!$D$17/1000</f>
        <v>233173.56276292945</v>
      </c>
      <c r="C11" s="381">
        <f>'A23'!H10*'A24'!$F$17/1000</f>
        <v>127291.8624691257</v>
      </c>
      <c r="D11" s="381">
        <f>'A23'!I10*'A24'!$I$17/1000</f>
        <v>173292.90845989273</v>
      </c>
      <c r="E11" s="381">
        <f>'A23'!J10*'A24'!$K$17/1000</f>
        <v>40942.861881188968</v>
      </c>
      <c r="F11" s="382">
        <f t="shared" si="0"/>
        <v>574701.19557313679</v>
      </c>
      <c r="G11" s="382">
        <f>'A1'!B9</f>
        <v>11705</v>
      </c>
      <c r="H11" s="383">
        <f t="shared" si="1"/>
        <v>49098.777921669098</v>
      </c>
      <c r="I11" s="166">
        <f t="shared" si="28"/>
        <v>49098.777921669098</v>
      </c>
      <c r="J11" s="381">
        <f>'A23'!P10*'A24'!$D$17/1000</f>
        <v>258149.67731216055</v>
      </c>
      <c r="K11" s="133">
        <f>'A23'!Q10*6*'A24'!$E$17/1000</f>
        <v>18965.020414199163</v>
      </c>
      <c r="L11" s="133">
        <f>'A23'!R10*3*'A24'!$H$17/1000</f>
        <v>5506.0553967723354</v>
      </c>
      <c r="M11" s="134">
        <f>'A23'!S10*4*'A24'!$J$17/1000</f>
        <v>11586.26809514862</v>
      </c>
      <c r="N11" s="139">
        <f t="shared" si="2"/>
        <v>294207.02121828066</v>
      </c>
      <c r="O11" s="139">
        <f>'A1'!C9</f>
        <v>9502.6275411874412</v>
      </c>
      <c r="P11" s="127">
        <f t="shared" si="3"/>
        <v>30960.596944696917</v>
      </c>
      <c r="Q11" s="166">
        <f t="shared" si="29"/>
        <v>30960.596944696917</v>
      </c>
      <c r="R11" s="381">
        <f>'A23'!Y10*'A24'!$D$17/1000</f>
        <v>313302.4840151681</v>
      </c>
      <c r="S11" s="133">
        <f>'A23'!Z10*6*'A24'!$E$17/1000</f>
        <v>203657.56276265418</v>
      </c>
      <c r="T11" s="133">
        <f>'A23'!AA10*3*'A24'!$H$17/1000</f>
        <v>26968.888057538112</v>
      </c>
      <c r="U11" s="134">
        <f>'A23'!AB10*4*'A24'!$J$17/1000</f>
        <v>69235.745528586718</v>
      </c>
      <c r="V11" s="139">
        <f t="shared" si="4"/>
        <v>613164.68036394706</v>
      </c>
      <c r="W11" s="139">
        <f>'A1'!D9</f>
        <v>20040.374700662065</v>
      </c>
      <c r="X11" s="127">
        <f t="shared" si="5"/>
        <v>30596.467856645922</v>
      </c>
      <c r="Y11" s="166">
        <f t="shared" si="30"/>
        <v>30596.467856645922</v>
      </c>
      <c r="Z11" s="381">
        <f>'A23'!AH10*6*'A24'!$E$17/1000</f>
        <v>107210.44043058057</v>
      </c>
      <c r="AA11" s="133">
        <f>'A23'!AI10*6*'A24'!$E$17/1000</f>
        <v>32443.502030075531</v>
      </c>
      <c r="AB11" s="133">
        <f>'A23'!AJ10*3*'A24'!$H$17/1000</f>
        <v>1983.5955692844504</v>
      </c>
      <c r="AC11" s="134">
        <f>'A23'!AK10*4*'A24'!$J$17/1000</f>
        <v>14777.056999238728</v>
      </c>
      <c r="AD11" s="139">
        <f t="shared" si="6"/>
        <v>156414.5950291793</v>
      </c>
      <c r="AE11" s="139">
        <f>'A1'!E9</f>
        <v>4779</v>
      </c>
      <c r="AF11" s="127">
        <f t="shared" si="7"/>
        <v>32729.565814852336</v>
      </c>
      <c r="AG11" s="166">
        <f t="shared" si="31"/>
        <v>32729.565814852336</v>
      </c>
      <c r="AH11" s="381">
        <f>'A23'!AQ10*'A24'!$D$17/1000</f>
        <v>108370.70143082507</v>
      </c>
      <c r="AI11" s="381">
        <f>'A23'!AR10*'A24'!$F$17/1000</f>
        <v>72465.785473747572</v>
      </c>
      <c r="AJ11" s="381">
        <f>'A23'!AS10*'A24'!$I$17/1000</f>
        <v>12767.72872376415</v>
      </c>
      <c r="AK11" s="383">
        <f>'A23'!AT10*'A24'!$K$17/1000</f>
        <v>18005.838022524829</v>
      </c>
      <c r="AL11" s="139">
        <f t="shared" si="8"/>
        <v>211610.05365086164</v>
      </c>
      <c r="AM11" s="139">
        <f>'A1'!F9</f>
        <v>4581</v>
      </c>
      <c r="AN11" s="127">
        <f t="shared" si="9"/>
        <v>46192.982678642569</v>
      </c>
      <c r="AO11" s="166">
        <f t="shared" si="32"/>
        <v>46192.982678642569</v>
      </c>
      <c r="AP11" s="381">
        <f>'A23'!AZ10*'A24'!$D$17/1000</f>
        <v>1318849.217232273</v>
      </c>
      <c r="AQ11" s="381">
        <f>'A23'!BA10*'A24'!$F$17/1000</f>
        <v>434261.04828576662</v>
      </c>
      <c r="AR11" s="381">
        <f>'A23'!BB10*'A24'!$I$17/1000</f>
        <v>15871.019247213773</v>
      </c>
      <c r="AS11" s="383">
        <f>'A23'!BC10*'A24'!$K$17/1000</f>
        <v>633319.90003386908</v>
      </c>
      <c r="AT11" s="139">
        <f t="shared" si="10"/>
        <v>2402301.1847991226</v>
      </c>
      <c r="AU11" s="139">
        <f>'A1'!G9</f>
        <v>50268.960222169699</v>
      </c>
      <c r="AV11" s="127">
        <f t="shared" si="11"/>
        <v>47788.957125467976</v>
      </c>
      <c r="AW11" s="166">
        <f t="shared" si="33"/>
        <v>47788.957125467976</v>
      </c>
      <c r="AX11" s="381">
        <f>'A23'!BI10*6*'A24'!$E$17/1000</f>
        <v>257299.96789074093</v>
      </c>
      <c r="AY11" s="133">
        <f>'A23'!BJ10*6*'A24'!$E$17/1000</f>
        <v>1184520.28685299</v>
      </c>
      <c r="AZ11" s="133">
        <f>'A23'!BK10*3*'A24'!$H$17/1000</f>
        <v>233964.93002391307</v>
      </c>
      <c r="BA11" s="134">
        <f>'A23'!BL10*4*'A24'!$J$17/1000</f>
        <v>269218.31957787916</v>
      </c>
      <c r="BB11" s="139">
        <f t="shared" si="12"/>
        <v>1945003.5043455232</v>
      </c>
      <c r="BC11" s="139">
        <f>'A1'!H9</f>
        <v>75783.283573230452</v>
      </c>
      <c r="BD11" s="127">
        <f t="shared" si="13"/>
        <v>25665.336900664101</v>
      </c>
      <c r="BE11" s="166">
        <f t="shared" si="34"/>
        <v>25665.336900664101</v>
      </c>
      <c r="BF11" s="381">
        <f>'A23'!BR10*6*'A24'!$E$17/1000</f>
        <v>1601844.2311611471</v>
      </c>
      <c r="BG11" s="133">
        <f>'A23'!BS10*6*'A24'!$E$17/1000</f>
        <v>48817.448561192905</v>
      </c>
      <c r="BH11" s="133">
        <f>'A23'!BT10*3*'A24'!$H$17/1000</f>
        <v>0</v>
      </c>
      <c r="BI11" s="134">
        <f>'A23'!BU10*4*'A24'!$J$17/1000</f>
        <v>29459.704771466746</v>
      </c>
      <c r="BJ11" s="139">
        <f t="shared" si="14"/>
        <v>1680121.3844938069</v>
      </c>
      <c r="BK11" s="139">
        <f>'A1'!I9</f>
        <v>52518.902420943115</v>
      </c>
      <c r="BL11" s="127">
        <f t="shared" si="15"/>
        <v>31990.79392458552</v>
      </c>
      <c r="BM11" s="166">
        <f t="shared" si="35"/>
        <v>31990.79392458552</v>
      </c>
      <c r="BN11" s="381">
        <f>'A23'!CA10*6*'A24'!$E$17/1000</f>
        <v>230412.33993211706</v>
      </c>
      <c r="BO11" s="133">
        <f>'A23'!CB10*6*'A24'!$E$17/1000</f>
        <v>77720.188627853422</v>
      </c>
      <c r="BP11" s="133">
        <f>'A23'!CC10*3*'A24'!$H$17/1000</f>
        <v>0</v>
      </c>
      <c r="BQ11" s="134">
        <f>'A23'!CD10*4*'A24'!$J$17/1000</f>
        <v>77501.55859998989</v>
      </c>
      <c r="BR11" s="139">
        <f t="shared" si="16"/>
        <v>385634.08715996041</v>
      </c>
      <c r="BS11" s="139">
        <f>'A1'!J9</f>
        <v>12449.312984124548</v>
      </c>
      <c r="BT11" s="127">
        <f t="shared" si="17"/>
        <v>30976.334810742064</v>
      </c>
      <c r="BU11" s="166">
        <f t="shared" si="36"/>
        <v>30976.334810742064</v>
      </c>
      <c r="BV11" s="381">
        <f>'A23'!CJ10*6*'A24'!$E$17/1000</f>
        <v>24217.181424484799</v>
      </c>
      <c r="BW11" s="133">
        <f>'A23'!CK10*6*'A24'!$E$17/1000</f>
        <v>40133.029493806294</v>
      </c>
      <c r="BX11" s="133">
        <f>'A23'!CL10*3*'A24'!$H$17/1000</f>
        <v>25783.726669307369</v>
      </c>
      <c r="BY11" s="134">
        <f>'A23'!CM10*4*'A24'!$J$17/1000</f>
        <v>7510.0573056124131</v>
      </c>
      <c r="BZ11" s="139">
        <f t="shared" si="18"/>
        <v>97643.994893210867</v>
      </c>
      <c r="CA11" s="139">
        <f>'A1'!K9</f>
        <v>3752.0324825986081</v>
      </c>
      <c r="CB11" s="127">
        <f t="shared" si="19"/>
        <v>26024.293591825179</v>
      </c>
      <c r="CC11" s="166">
        <f t="shared" si="37"/>
        <v>26024.293591825179</v>
      </c>
      <c r="CD11" s="381">
        <f>'A23'!CS10*6*'A24'!$E$17/1000</f>
        <v>925189.80555356946</v>
      </c>
      <c r="CE11" s="133">
        <f>'A23'!CT10*6*'A24'!$E$17/1000</f>
        <v>17464.839771408191</v>
      </c>
      <c r="CF11" s="133">
        <f>'A23'!CU10*3*'A24'!$H$17/1000</f>
        <v>622.63940227391481</v>
      </c>
      <c r="CG11" s="134">
        <f>'A23'!CV10*4*'A24'!$J$17/1000</f>
        <v>33392.613180218003</v>
      </c>
      <c r="CH11" s="139">
        <f t="shared" si="20"/>
        <v>976669.89790746965</v>
      </c>
      <c r="CI11" s="139">
        <f>'A1'!L9</f>
        <v>32417.193597921094</v>
      </c>
      <c r="CJ11" s="127">
        <f t="shared" si="21"/>
        <v>30128.14465130329</v>
      </c>
      <c r="CK11" s="166">
        <f t="shared" si="38"/>
        <v>30128.14465130329</v>
      </c>
      <c r="CL11" s="381">
        <f>'A23'!DB10*'A24'!$D$17/1000</f>
        <v>146875.63764859605</v>
      </c>
      <c r="CM11" s="381">
        <f>'A23'!DC10*'A24'!$F$17/1000</f>
        <v>191360.60175770143</v>
      </c>
      <c r="CN11" s="381">
        <f>'A23'!DD10*'A24'!$I$17/1000</f>
        <v>27688.63478149346</v>
      </c>
      <c r="CO11" s="383">
        <f>'A23'!DE10*'A24'!$K$17/1000</f>
        <v>76926.924084399958</v>
      </c>
      <c r="CP11" s="139">
        <f t="shared" si="22"/>
        <v>442851.79827219085</v>
      </c>
      <c r="CQ11" s="139">
        <f>'A1'!M9</f>
        <v>7808</v>
      </c>
      <c r="CR11" s="127">
        <f t="shared" si="23"/>
        <v>56717.699573794933</v>
      </c>
      <c r="CS11" s="166">
        <f t="shared" si="39"/>
        <v>56717.699573794933</v>
      </c>
      <c r="CT11" s="381">
        <f>'A23'!DK10*6*'A24'!$E$17/1000</f>
        <v>1083030.5893380661</v>
      </c>
      <c r="CU11" s="133">
        <f>'A23'!DL10*6*'A24'!$E$17/1000</f>
        <v>360703.020736031</v>
      </c>
      <c r="CV11" s="133">
        <f>'A23'!DM10*3*'A24'!$H$17/1000</f>
        <v>34671.375747491271</v>
      </c>
      <c r="CW11" s="134">
        <f>'A23'!DN10*4*'A24'!$J$17/1000</f>
        <v>110747.97922662606</v>
      </c>
      <c r="CX11" s="139">
        <f t="shared" si="24"/>
        <v>1589152.9650482144</v>
      </c>
      <c r="CY11" s="139">
        <f>'A1'!N9</f>
        <v>54643</v>
      </c>
      <c r="CZ11" s="127">
        <f t="shared" si="25"/>
        <v>29082.46188987088</v>
      </c>
      <c r="DA11" s="166">
        <f t="shared" si="40"/>
        <v>29082.46188987088</v>
      </c>
      <c r="DB11" s="381">
        <f>'A23'!DT10*'A24'!$D$17/1000</f>
        <v>1521516.9687619077</v>
      </c>
      <c r="DC11" s="381">
        <f>'A23'!DU10*'A24'!$F$17/1000</f>
        <v>6316005.470355181</v>
      </c>
      <c r="DD11" s="381">
        <f>'A23'!DV10*'A24'!$I$17/1000</f>
        <v>406457.51369480585</v>
      </c>
      <c r="DE11" s="383">
        <f>'A23'!DW10*'A24'!$K$17/1000</f>
        <v>3386091.6230710521</v>
      </c>
      <c r="DF11" s="139">
        <f t="shared" si="26"/>
        <v>11630071.575882947</v>
      </c>
      <c r="DG11" s="139">
        <f>'A1'!O9</f>
        <v>196635.45309436033</v>
      </c>
      <c r="DH11" s="127">
        <f t="shared" si="27"/>
        <v>59145.344305240687</v>
      </c>
      <c r="DI11" s="166">
        <f t="shared" si="41"/>
        <v>59145.344305240687</v>
      </c>
    </row>
    <row r="12" spans="1:113" hidden="1">
      <c r="A12" s="124">
        <v>1967</v>
      </c>
      <c r="B12" s="381">
        <f>'A23'!G11*'A24'!$D$17/1000</f>
        <v>237191.62910107223</v>
      </c>
      <c r="C12" s="381">
        <f>'A23'!H11*'A24'!$F$17/1000</f>
        <v>131593.72185999161</v>
      </c>
      <c r="D12" s="381">
        <f>'A23'!I11*'A24'!$I$17/1000</f>
        <v>172131.34723429801</v>
      </c>
      <c r="E12" s="381">
        <f>'A23'!J11*'A24'!$K$17/1000</f>
        <v>44038.553741578136</v>
      </c>
      <c r="F12" s="382">
        <f t="shared" si="0"/>
        <v>584955.25193694001</v>
      </c>
      <c r="G12" s="382">
        <f>'A1'!B10</f>
        <v>11912</v>
      </c>
      <c r="H12" s="383">
        <f t="shared" si="1"/>
        <v>49106.384480938548</v>
      </c>
      <c r="I12" s="166">
        <f t="shared" si="28"/>
        <v>49106.384480938548</v>
      </c>
      <c r="J12" s="381">
        <f>'A23'!P11*'A24'!$D$17/1000</f>
        <v>259545.28860666338</v>
      </c>
      <c r="K12" s="133">
        <f>'A23'!Q11*6*'A24'!$E$17/1000</f>
        <v>20106.151258786951</v>
      </c>
      <c r="L12" s="133">
        <f>'A23'!R11*3*'A24'!$H$17/1000</f>
        <v>5815.1184137859682</v>
      </c>
      <c r="M12" s="134">
        <f>'A23'!S11*4*'A24'!$J$17/1000</f>
        <v>12339.89421755173</v>
      </c>
      <c r="N12" s="139">
        <f t="shared" si="2"/>
        <v>297806.45249678806</v>
      </c>
      <c r="O12" s="139">
        <f>'A1'!C10</f>
        <v>9555.4864055538274</v>
      </c>
      <c r="P12" s="127">
        <f t="shared" si="3"/>
        <v>31166.017077236109</v>
      </c>
      <c r="Q12" s="166">
        <f t="shared" si="29"/>
        <v>31166.017077236109</v>
      </c>
      <c r="R12" s="381">
        <f>'A23'!Y11*'A24'!$D$17/1000</f>
        <v>318502.47418430686</v>
      </c>
      <c r="S12" s="133">
        <f>'A23'!Z11*6*'A24'!$E$17/1000</f>
        <v>206452.55269918387</v>
      </c>
      <c r="T12" s="133">
        <f>'A23'!AA11*3*'A24'!$H$17/1000</f>
        <v>28811.154162675288</v>
      </c>
      <c r="U12" s="134">
        <f>'A23'!AB11*4*'A24'!$J$17/1000</f>
        <v>73033.197956333082</v>
      </c>
      <c r="V12" s="139">
        <f t="shared" si="4"/>
        <v>626799.37900249904</v>
      </c>
      <c r="W12" s="139">
        <f>'A1'!D10</f>
        <v>20403.834906324832</v>
      </c>
      <c r="X12" s="127">
        <f t="shared" si="5"/>
        <v>30719.684896499639</v>
      </c>
      <c r="Y12" s="166">
        <f t="shared" si="30"/>
        <v>30719.684896499639</v>
      </c>
      <c r="Z12" s="381">
        <f>'A23'!AH11*6*'A24'!$E$17/1000</f>
        <v>106558.7645589422</v>
      </c>
      <c r="AA12" s="133">
        <f>'A23'!AI11*6*'A24'!$E$17/1000</f>
        <v>33395.884519801977</v>
      </c>
      <c r="AB12" s="133">
        <f>'A23'!AJ11*3*'A24'!$H$17/1000</f>
        <v>2072.0817202423759</v>
      </c>
      <c r="AC12" s="134">
        <f>'A23'!AK11*4*'A24'!$J$17/1000</f>
        <v>15393.663105751772</v>
      </c>
      <c r="AD12" s="139">
        <f t="shared" si="6"/>
        <v>157420.3939047383</v>
      </c>
      <c r="AE12" s="139">
        <f>'A1'!E10</f>
        <v>4820</v>
      </c>
      <c r="AF12" s="127">
        <f t="shared" si="7"/>
        <v>32659.832760319146</v>
      </c>
      <c r="AG12" s="166">
        <f t="shared" si="31"/>
        <v>32659.832760319146</v>
      </c>
      <c r="AH12" s="381">
        <f>'A23'!AQ11*'A24'!$D$17/1000</f>
        <v>107769.2048145014</v>
      </c>
      <c r="AI12" s="381">
        <f>'A23'!AR11*'A24'!$F$17/1000</f>
        <v>74109.851990681229</v>
      </c>
      <c r="AJ12" s="381">
        <f>'A23'!AS11*'A24'!$I$17/1000</f>
        <v>13222.767910417826</v>
      </c>
      <c r="AK12" s="383">
        <f>'A23'!AT11*'A24'!$K$17/1000</f>
        <v>18950.874187488414</v>
      </c>
      <c r="AL12" s="139">
        <f t="shared" si="8"/>
        <v>214052.69890308887</v>
      </c>
      <c r="AM12" s="139">
        <f>'A1'!F10</f>
        <v>4606</v>
      </c>
      <c r="AN12" s="127">
        <f t="shared" si="9"/>
        <v>46472.579006315427</v>
      </c>
      <c r="AO12" s="166">
        <f t="shared" si="32"/>
        <v>46472.579006315427</v>
      </c>
      <c r="AP12" s="381">
        <f>'A23'!AZ11*'A24'!$D$17/1000</f>
        <v>1306999.00337629</v>
      </c>
      <c r="AQ12" s="381">
        <f>'A23'!BA11*'A24'!$F$17/1000</f>
        <v>447946.61485938943</v>
      </c>
      <c r="AR12" s="381">
        <f>'A23'!BB11*'A24'!$I$17/1000</f>
        <v>17538.10543690747</v>
      </c>
      <c r="AS12" s="383">
        <f>'A23'!BC11*'A24'!$K$17/1000</f>
        <v>632380.07555515575</v>
      </c>
      <c r="AT12" s="139">
        <f t="shared" si="10"/>
        <v>2404863.7992277425</v>
      </c>
      <c r="AU12" s="139">
        <f>'A1'!G10</f>
        <v>50661.590616875445</v>
      </c>
      <c r="AV12" s="127">
        <f t="shared" si="11"/>
        <v>47469.172798271342</v>
      </c>
      <c r="AW12" s="166">
        <f t="shared" si="33"/>
        <v>47469.172798271342</v>
      </c>
      <c r="AX12" s="381">
        <f>'A23'!BI11*6*'A24'!$E$17/1000</f>
        <v>264571.73541596951</v>
      </c>
      <c r="AY12" s="133">
        <f>'A23'!BJ11*6*'A24'!$E$17/1000</f>
        <v>1184243.9923891027</v>
      </c>
      <c r="AZ12" s="133">
        <f>'A23'!BK11*3*'A24'!$H$17/1000</f>
        <v>227829.56374886178</v>
      </c>
      <c r="BA12" s="134">
        <f>'A23'!BL11*4*'A24'!$J$17/1000</f>
        <v>274595.75731009291</v>
      </c>
      <c r="BB12" s="139">
        <f t="shared" si="12"/>
        <v>1951241.048864027</v>
      </c>
      <c r="BC12" s="139">
        <f>'A1'!H10</f>
        <v>75960.095859919864</v>
      </c>
      <c r="BD12" s="127">
        <f t="shared" si="13"/>
        <v>25687.7117751716</v>
      </c>
      <c r="BE12" s="166">
        <f t="shared" si="34"/>
        <v>25687.7117751716</v>
      </c>
      <c r="BF12" s="381">
        <f>'A23'!BR11*6*'A24'!$E$17/1000</f>
        <v>1607778.9680555174</v>
      </c>
      <c r="BG12" s="133">
        <f>'A23'!BS11*6*'A24'!$E$17/1000</f>
        <v>53117.372129452502</v>
      </c>
      <c r="BH12" s="133">
        <f>'A23'!BT11*3*'A24'!$H$17/1000</f>
        <v>0</v>
      </c>
      <c r="BI12" s="134">
        <f>'A23'!BU11*4*'A24'!$J$17/1000</f>
        <v>31874.981010841275</v>
      </c>
      <c r="BJ12" s="139">
        <f t="shared" si="14"/>
        <v>1692771.321195811</v>
      </c>
      <c r="BK12" s="139">
        <f>'A1'!I10</f>
        <v>52900.901711196166</v>
      </c>
      <c r="BL12" s="127">
        <f t="shared" si="15"/>
        <v>31998.912427565403</v>
      </c>
      <c r="BM12" s="166">
        <f t="shared" si="35"/>
        <v>31998.912427565403</v>
      </c>
      <c r="BN12" s="381">
        <f>'A23'!CA11*6*'A24'!$E$17/1000</f>
        <v>232061.4819582846</v>
      </c>
      <c r="BO12" s="133">
        <f>'A23'!CB11*6*'A24'!$E$17/1000</f>
        <v>80679.166681046932</v>
      </c>
      <c r="BP12" s="133">
        <f>'A23'!CC11*3*'A24'!$H$17/1000</f>
        <v>0</v>
      </c>
      <c r="BQ12" s="134">
        <f>'A23'!CD11*4*'A24'!$J$17/1000</f>
        <v>80714.314531932832</v>
      </c>
      <c r="BR12" s="139">
        <f t="shared" si="16"/>
        <v>393454.96317126433</v>
      </c>
      <c r="BS12" s="139">
        <f>'A1'!J10</f>
        <v>12591.236751284609</v>
      </c>
      <c r="BT12" s="127">
        <f t="shared" si="17"/>
        <v>31248.31745627549</v>
      </c>
      <c r="BU12" s="166">
        <f t="shared" si="36"/>
        <v>31248.31745627549</v>
      </c>
      <c r="BV12" s="381">
        <f>'A23'!CJ11*6*'A24'!$E$17/1000</f>
        <v>25934.540193929191</v>
      </c>
      <c r="BW12" s="133">
        <f>'A23'!CK11*6*'A24'!$E$17/1000</f>
        <v>40795.299992876884</v>
      </c>
      <c r="BX12" s="133">
        <f>'A23'!CL11*3*'A24'!$H$17/1000</f>
        <v>24894.520903338016</v>
      </c>
      <c r="BY12" s="134">
        <f>'A23'!CM11*4*'A24'!$J$17/1000</f>
        <v>8051.2299741635161</v>
      </c>
      <c r="BZ12" s="139">
        <f t="shared" si="18"/>
        <v>99675.591064307606</v>
      </c>
      <c r="CA12" s="139">
        <f>'A1'!K10</f>
        <v>3784.0242330497549</v>
      </c>
      <c r="CB12" s="127">
        <f t="shared" si="19"/>
        <v>26341.160871470827</v>
      </c>
      <c r="CC12" s="166">
        <f t="shared" si="37"/>
        <v>26341.160871470827</v>
      </c>
      <c r="CD12" s="381">
        <f>'A23'!CS11*6*'A24'!$E$17/1000</f>
        <v>931890.0747176694</v>
      </c>
      <c r="CE12" s="133">
        <f>'A23'!CT11*6*'A24'!$E$17/1000</f>
        <v>18834.931109469129</v>
      </c>
      <c r="CF12" s="133">
        <f>'A23'!CU11*3*'A24'!$H$17/1000</f>
        <v>714.51669429231686</v>
      </c>
      <c r="CG12" s="134">
        <f>'A23'!CV11*4*'A24'!$J$17/1000</f>
        <v>36012.215230523398</v>
      </c>
      <c r="CH12" s="139">
        <f t="shared" si="20"/>
        <v>987451.73775195424</v>
      </c>
      <c r="CI12" s="139">
        <f>'A1'!L10</f>
        <v>32758.427214741318</v>
      </c>
      <c r="CJ12" s="127">
        <f t="shared" si="21"/>
        <v>30143.441602947292</v>
      </c>
      <c r="CK12" s="166">
        <f t="shared" si="38"/>
        <v>30143.441602947292</v>
      </c>
      <c r="CL12" s="381">
        <f>'A23'!DB11*'A24'!$D$17/1000</f>
        <v>145715.02114713789</v>
      </c>
      <c r="CM12" s="381">
        <f>'A23'!DC11*'A24'!$F$17/1000</f>
        <v>192994.10063825356</v>
      </c>
      <c r="CN12" s="381">
        <f>'A23'!DD11*'A24'!$I$17/1000</f>
        <v>28866.540532751384</v>
      </c>
      <c r="CO12" s="383">
        <f>'A23'!DE11*'A24'!$K$17/1000</f>
        <v>78727.306549986039</v>
      </c>
      <c r="CP12" s="139">
        <f t="shared" si="22"/>
        <v>446302.96886812884</v>
      </c>
      <c r="CQ12" s="139">
        <f>'A1'!M10</f>
        <v>7868</v>
      </c>
      <c r="CR12" s="127">
        <f t="shared" si="23"/>
        <v>56723.814040179059</v>
      </c>
      <c r="CS12" s="166">
        <f t="shared" si="39"/>
        <v>56723.814040179059</v>
      </c>
      <c r="CT12" s="381">
        <f>'A23'!DK11*6*'A24'!$E$17/1000</f>
        <v>1075456.8612569366</v>
      </c>
      <c r="CU12" s="133">
        <f>'A23'!DL11*6*'A24'!$E$17/1000</f>
        <v>373773.33201465046</v>
      </c>
      <c r="CV12" s="133">
        <f>'A23'!DM11*3*'A24'!$H$17/1000</f>
        <v>35948.111959613489</v>
      </c>
      <c r="CW12" s="134">
        <f>'A23'!DN11*4*'A24'!$J$17/1000</f>
        <v>116249.30301865825</v>
      </c>
      <c r="CX12" s="139">
        <f t="shared" si="24"/>
        <v>1601427.6082498587</v>
      </c>
      <c r="CY12" s="139">
        <f>'A1'!N10</f>
        <v>54959</v>
      </c>
      <c r="CZ12" s="127">
        <f t="shared" si="25"/>
        <v>29138.587096742274</v>
      </c>
      <c r="DA12" s="166">
        <f t="shared" si="40"/>
        <v>29138.587096742274</v>
      </c>
      <c r="DB12" s="381">
        <f>'A23'!DT11*'A24'!$D$17/1000</f>
        <v>1486791.9274695516</v>
      </c>
      <c r="DC12" s="381">
        <f>'A23'!DU11*'A24'!$F$17/1000</f>
        <v>6170425.1425154824</v>
      </c>
      <c r="DD12" s="381">
        <f>'A23'!DV11*'A24'!$I$17/1000</f>
        <v>412528.41196424031</v>
      </c>
      <c r="DE12" s="383">
        <f>'A23'!DW11*'A24'!$K$17/1000</f>
        <v>3391016.89762882</v>
      </c>
      <c r="DF12" s="139">
        <f t="shared" si="26"/>
        <v>11460762.379578095</v>
      </c>
      <c r="DG12" s="139">
        <f>'A1'!O10</f>
        <v>198526.64264354066</v>
      </c>
      <c r="DH12" s="127">
        <f t="shared" si="27"/>
        <v>57729.08979353551</v>
      </c>
      <c r="DI12" s="166">
        <f t="shared" si="41"/>
        <v>57729.08979353551</v>
      </c>
    </row>
    <row r="13" spans="1:113" hidden="1">
      <c r="A13" s="124">
        <v>1968</v>
      </c>
      <c r="B13" s="381">
        <f>'A23'!G12*'A24'!$D$17/1000</f>
        <v>241153.1102817147</v>
      </c>
      <c r="C13" s="381">
        <f>'A23'!H12*'A24'!$F$17/1000</f>
        <v>136031.58804197214</v>
      </c>
      <c r="D13" s="381">
        <f>'A23'!I12*'A24'!$I$17/1000</f>
        <v>170965.78848002857</v>
      </c>
      <c r="E13" s="381">
        <f>'A23'!J12*'A24'!$K$17/1000</f>
        <v>47365.046518875126</v>
      </c>
      <c r="F13" s="382">
        <f t="shared" si="0"/>
        <v>595515.53332259052</v>
      </c>
      <c r="G13" s="382">
        <f>'A1'!B11</f>
        <v>12146</v>
      </c>
      <c r="H13" s="383">
        <f t="shared" si="1"/>
        <v>49029.765628403627</v>
      </c>
      <c r="I13" s="166">
        <f t="shared" si="28"/>
        <v>49029.765628403627</v>
      </c>
      <c r="J13" s="381">
        <f>'A23'!P12*'A24'!$D$17/1000</f>
        <v>260842.13202635662</v>
      </c>
      <c r="K13" s="133">
        <f>'A23'!Q12*6*'A24'!$E$17/1000</f>
        <v>21315.944281217413</v>
      </c>
      <c r="L13" s="133">
        <f>'A23'!R12*3*'A24'!$H$17/1000</f>
        <v>6141.5295941583554</v>
      </c>
      <c r="M13" s="134">
        <f>'A23'!S12*4*'A24'!$J$17/1000</f>
        <v>13142.539776386326</v>
      </c>
      <c r="N13" s="139">
        <f t="shared" si="2"/>
        <v>301442.14567811874</v>
      </c>
      <c r="O13" s="139">
        <f>'A1'!C11</f>
        <v>9593.3852139674636</v>
      </c>
      <c r="P13" s="127">
        <f t="shared" si="3"/>
        <v>31421.874443156401</v>
      </c>
      <c r="Q13" s="166">
        <f t="shared" si="29"/>
        <v>31421.874443156401</v>
      </c>
      <c r="R13" s="381">
        <f>'A23'!Y12*'A24'!$D$17/1000</f>
        <v>323598.88531270064</v>
      </c>
      <c r="S13" s="133">
        <f>'A23'!Z12*6*'A24'!$E$17/1000</f>
        <v>209285.90098901669</v>
      </c>
      <c r="T13" s="133">
        <f>'A23'!AA12*3*'A24'!$H$17/1000</f>
        <v>30779.266924704523</v>
      </c>
      <c r="U13" s="134">
        <f>'A23'!AB12*4*'A24'!$J$17/1000</f>
        <v>77038.933617413626</v>
      </c>
      <c r="V13" s="139">
        <f t="shared" si="4"/>
        <v>640702.98684383556</v>
      </c>
      <c r="W13" s="139">
        <f>'A1'!D11</f>
        <v>20727.244400619806</v>
      </c>
      <c r="X13" s="127">
        <f t="shared" si="5"/>
        <v>30911.151258711296</v>
      </c>
      <c r="Y13" s="166">
        <f t="shared" si="30"/>
        <v>30911.151258711296</v>
      </c>
      <c r="Z13" s="381">
        <f>'A23'!AH12*6*'A24'!$E$17/1000</f>
        <v>105863.01573705504</v>
      </c>
      <c r="AA13" s="133">
        <f>'A23'!AI12*6*'A24'!$E$17/1000</f>
        <v>34376.224299894209</v>
      </c>
      <c r="AB13" s="133">
        <f>'A23'!AJ12*3*'A24'!$H$17/1000</f>
        <v>2164.5151470626756</v>
      </c>
      <c r="AC13" s="134">
        <f>'A23'!AK12*4*'A24'!$J$17/1000</f>
        <v>16035.998495883925</v>
      </c>
      <c r="AD13" s="139">
        <f t="shared" si="6"/>
        <v>158439.75367989586</v>
      </c>
      <c r="AE13" s="139">
        <f>'A1'!E11</f>
        <v>4855</v>
      </c>
      <c r="AF13" s="127">
        <f t="shared" si="7"/>
        <v>32634.346792975462</v>
      </c>
      <c r="AG13" s="166">
        <f t="shared" si="31"/>
        <v>32634.346792975462</v>
      </c>
      <c r="AH13" s="381">
        <f>'A23'!AQ12*'A24'!$D$17/1000</f>
        <v>106828.12258056326</v>
      </c>
      <c r="AI13" s="381">
        <f>'A23'!AR12*'A24'!$F$17/1000</f>
        <v>75579.418867872228</v>
      </c>
      <c r="AJ13" s="381">
        <f>'A23'!AS12*'A24'!$I$17/1000</f>
        <v>13655.756499348088</v>
      </c>
      <c r="AK13" s="383">
        <f>'A23'!AT12*'A24'!$K$17/1000</f>
        <v>19889.772618515231</v>
      </c>
      <c r="AL13" s="139">
        <f t="shared" si="8"/>
        <v>215953.07056629882</v>
      </c>
      <c r="AM13" s="139">
        <f>'A1'!F11</f>
        <v>4626</v>
      </c>
      <c r="AN13" s="127">
        <f t="shared" si="9"/>
        <v>46682.462292758071</v>
      </c>
      <c r="AO13" s="166">
        <f t="shared" si="32"/>
        <v>46682.462292758071</v>
      </c>
      <c r="AP13" s="381">
        <f>'A23'!AZ12*'A24'!$D$17/1000</f>
        <v>1274949.9610061389</v>
      </c>
      <c r="AQ13" s="381">
        <f>'A23'!BA12*'A24'!$F$17/1000</f>
        <v>454981.65292997746</v>
      </c>
      <c r="AR13" s="381">
        <f>'A23'!BB12*'A24'!$I$17/1000</f>
        <v>19083.269238296802</v>
      </c>
      <c r="AS13" s="383">
        <f>'A23'!BC12*'A24'!$K$17/1000</f>
        <v>621763.84457844577</v>
      </c>
      <c r="AT13" s="139">
        <f t="shared" si="10"/>
        <v>2370778.7277528592</v>
      </c>
      <c r="AU13" s="139">
        <f>'A1'!G11</f>
        <v>51036.838936815562</v>
      </c>
      <c r="AV13" s="127">
        <f t="shared" si="11"/>
        <v>46452.303417300624</v>
      </c>
      <c r="AW13" s="166">
        <f t="shared" si="33"/>
        <v>46452.303417300624</v>
      </c>
      <c r="AX13" s="381">
        <f>'A23'!BI12*6*'A24'!$E$17/1000</f>
        <v>271518.09468118293</v>
      </c>
      <c r="AY13" s="133">
        <f>'A23'!BJ12*6*'A24'!$E$17/1000</f>
        <v>1183967.7623720902</v>
      </c>
      <c r="AZ13" s="133">
        <f>'A23'!BK12*3*'A24'!$H$17/1000</f>
        <v>221855.08790865124</v>
      </c>
      <c r="BA13" s="134">
        <f>'A23'!BL12*4*'A24'!$J$17/1000</f>
        <v>280080.60540208162</v>
      </c>
      <c r="BB13" s="139">
        <f t="shared" si="12"/>
        <v>1957421.5503640058</v>
      </c>
      <c r="BC13" s="139">
        <f>'A1'!H11</f>
        <v>76234.283029133905</v>
      </c>
      <c r="BD13" s="127">
        <f t="shared" si="13"/>
        <v>25676.394826405754</v>
      </c>
      <c r="BE13" s="166">
        <f t="shared" si="34"/>
        <v>25676.394826405754</v>
      </c>
      <c r="BF13" s="381">
        <f>'A23'!BR12*6*'A24'!$E$17/1000</f>
        <v>1613310.7431298923</v>
      </c>
      <c r="BG13" s="133">
        <f>'A23'!BS12*6*'A24'!$E$17/1000</f>
        <v>57796.040249871512</v>
      </c>
      <c r="BH13" s="133">
        <f>'A23'!BT12*3*'A24'!$H$17/1000</f>
        <v>0</v>
      </c>
      <c r="BI13" s="134">
        <f>'A23'!BU12*4*'A24'!$J$17/1000</f>
        <v>34488.275504564946</v>
      </c>
      <c r="BJ13" s="139">
        <f t="shared" si="14"/>
        <v>1705595.0588843287</v>
      </c>
      <c r="BK13" s="139">
        <f>'A1'!I11</f>
        <v>53235.90108877411</v>
      </c>
      <c r="BL13" s="127">
        <f t="shared" si="15"/>
        <v>32038.436919479303</v>
      </c>
      <c r="BM13" s="166">
        <f t="shared" si="35"/>
        <v>32038.436919479303</v>
      </c>
      <c r="BN13" s="381">
        <f>'A23'!CA12*6*'A24'!$E$17/1000</f>
        <v>233641.72925329782</v>
      </c>
      <c r="BO13" s="133">
        <f>'A23'!CB12*6*'A24'!$E$17/1000</f>
        <v>83750.799518973436</v>
      </c>
      <c r="BP13" s="133">
        <f>'A23'!CC12*3*'A24'!$H$17/1000</f>
        <v>0</v>
      </c>
      <c r="BQ13" s="134">
        <f>'A23'!CD12*4*'A24'!$J$17/1000</f>
        <v>84060.252310340453</v>
      </c>
      <c r="BR13" s="139">
        <f t="shared" si="16"/>
        <v>401452.78108261171</v>
      </c>
      <c r="BS13" s="139">
        <f>'A1'!J11</f>
        <v>12723.165886954521</v>
      </c>
      <c r="BT13" s="127">
        <f t="shared" si="17"/>
        <v>31552.900013214039</v>
      </c>
      <c r="BU13" s="166">
        <f t="shared" si="36"/>
        <v>31552.900013214039</v>
      </c>
      <c r="BV13" s="381">
        <f>'A23'!CJ12*6*'A24'!$E$17/1000</f>
        <v>27581.628491034997</v>
      </c>
      <c r="BW13" s="133">
        <f>'A23'!CK12*6*'A24'!$E$17/1000</f>
        <v>41468.499201279206</v>
      </c>
      <c r="BX13" s="133">
        <f>'A23'!CL12*3*'A24'!$H$17/1000</f>
        <v>24035.981258848078</v>
      </c>
      <c r="BY13" s="134">
        <f>'A23'!CM12*4*'A24'!$J$17/1000</f>
        <v>8631.3993967031474</v>
      </c>
      <c r="BZ13" s="139">
        <f t="shared" si="18"/>
        <v>101717.50834786543</v>
      </c>
      <c r="CA13" s="139">
        <f>'A1'!K11</f>
        <v>3818.0154679040993</v>
      </c>
      <c r="CB13" s="127">
        <f t="shared" si="19"/>
        <v>26641.460518677071</v>
      </c>
      <c r="CC13" s="166">
        <f t="shared" si="37"/>
        <v>26641.460518677071</v>
      </c>
      <c r="CD13" s="381">
        <f>'A23'!CS12*6*'A24'!$E$17/1000</f>
        <v>938448.45863342704</v>
      </c>
      <c r="CE13" s="133">
        <f>'A23'!CT12*6*'A24'!$E$17/1000</f>
        <v>20312.504124957351</v>
      </c>
      <c r="CF13" s="133">
        <f>'A23'!CU12*3*'A24'!$H$17/1000</f>
        <v>819.95149127716707</v>
      </c>
      <c r="CG13" s="134">
        <f>'A23'!CV12*4*'A24'!$J$17/1000</f>
        <v>38837.321260554163</v>
      </c>
      <c r="CH13" s="139">
        <f t="shared" si="20"/>
        <v>998418.23551021575</v>
      </c>
      <c r="CI13" s="139">
        <f>'A1'!L11</f>
        <v>33102.662886841485</v>
      </c>
      <c r="CJ13" s="127">
        <f t="shared" si="21"/>
        <v>30161.266449264818</v>
      </c>
      <c r="CK13" s="166">
        <f t="shared" si="38"/>
        <v>30161.266449264818</v>
      </c>
      <c r="CL13" s="381">
        <f>'A23'!DB12*'A24'!$D$17/1000</f>
        <v>144876.38654666353</v>
      </c>
      <c r="CM13" s="381">
        <f>'A23'!DC12*'A24'!$F$17/1000</f>
        <v>195131.611957077</v>
      </c>
      <c r="CN13" s="381">
        <f>'A23'!DD12*'A24'!$I$17/1000</f>
        <v>30170.327800389499</v>
      </c>
      <c r="CO13" s="383">
        <f>'A23'!DE12*'A24'!$K$17/1000</f>
        <v>80772.68352744478</v>
      </c>
      <c r="CP13" s="139">
        <f t="shared" si="22"/>
        <v>450951.0098315748</v>
      </c>
      <c r="CQ13" s="139">
        <f>'A1'!M11</f>
        <v>7912</v>
      </c>
      <c r="CR13" s="127">
        <f t="shared" si="23"/>
        <v>56995.830362939181</v>
      </c>
      <c r="CS13" s="166">
        <f t="shared" si="39"/>
        <v>56995.830362939181</v>
      </c>
      <c r="CT13" s="381">
        <f>'A23'!DK12*6*'A24'!$E$17/1000</f>
        <v>1067258.74076464</v>
      </c>
      <c r="CU13" s="133">
        <f>'A23'!DL12*6*'A24'!$E$17/1000</f>
        <v>387317.25462197844</v>
      </c>
      <c r="CV13" s="133">
        <f>'A23'!DM12*3*'A24'!$H$17/1000</f>
        <v>37271.862612905148</v>
      </c>
      <c r="CW13" s="134">
        <f>'A23'!DN12*4*'A24'!$J$17/1000</f>
        <v>122023.90099299264</v>
      </c>
      <c r="CX13" s="139">
        <f t="shared" si="24"/>
        <v>1613871.7589925162</v>
      </c>
      <c r="CY13" s="139">
        <f>'A1'!N11</f>
        <v>55214</v>
      </c>
      <c r="CZ13" s="127">
        <f t="shared" si="25"/>
        <v>29229.393976029925</v>
      </c>
      <c r="DA13" s="166">
        <f t="shared" si="40"/>
        <v>29229.393976029925</v>
      </c>
      <c r="DB13" s="381">
        <f>'A23'!DT12*'A24'!$D$17/1000</f>
        <v>1499447.7169394186</v>
      </c>
      <c r="DC13" s="381">
        <f>'A23'!DU12*'A24'!$F$17/1000</f>
        <v>6224542.6743936399</v>
      </c>
      <c r="DD13" s="381">
        <f>'A23'!DV12*'A24'!$I$17/1000</f>
        <v>432326.98478383775</v>
      </c>
      <c r="DE13" s="383">
        <f>'A23'!DW12*'A24'!$K$17/1000</f>
        <v>3506557.5640272712</v>
      </c>
      <c r="DF13" s="139">
        <f t="shared" si="26"/>
        <v>11662874.940144166</v>
      </c>
      <c r="DG13" s="139">
        <f>'A1'!O11</f>
        <v>200479.16263530473</v>
      </c>
      <c r="DH13" s="127">
        <f t="shared" si="27"/>
        <v>58174.998273313387</v>
      </c>
      <c r="DI13" s="166">
        <f t="shared" si="41"/>
        <v>58174.998273313387</v>
      </c>
    </row>
    <row r="14" spans="1:113" hidden="1">
      <c r="A14" s="124">
        <v>1969</v>
      </c>
      <c r="B14" s="381">
        <f>'A23'!G13*'A24'!$D$17/1000</f>
        <v>246148.26325519313</v>
      </c>
      <c r="C14" s="381">
        <f>'A23'!H13*'A24'!$F$17/1000</f>
        <v>141238.89605907354</v>
      </c>
      <c r="D14" s="381">
        <f>'A23'!I13*'A24'!$I$17/1000</f>
        <v>170556.55200914072</v>
      </c>
      <c r="E14" s="381">
        <f>'A23'!J13*'A24'!$K$17/1000</f>
        <v>51167.339606506212</v>
      </c>
      <c r="F14" s="382">
        <f t="shared" si="0"/>
        <v>609111.05092991353</v>
      </c>
      <c r="G14" s="382">
        <f>'A1'!B12</f>
        <v>12407</v>
      </c>
      <c r="H14" s="383">
        <f t="shared" si="1"/>
        <v>49094.144509544087</v>
      </c>
      <c r="I14" s="166">
        <f t="shared" si="28"/>
        <v>49094.144509544087</v>
      </c>
      <c r="J14" s="381">
        <f>'A23'!P13*'A24'!$D$17/1000</f>
        <v>262031.88952618549</v>
      </c>
      <c r="K14" s="133">
        <f>'A23'!Q13*6*'A24'!$E$17/1000</f>
        <v>22598.530904883803</v>
      </c>
      <c r="L14" s="133">
        <f>'A23'!R13*3*'A24'!$H$17/1000</f>
        <v>6486.2627159067797</v>
      </c>
      <c r="M14" s="134">
        <f>'A23'!S13*4*'A24'!$J$17/1000</f>
        <v>13997.393229531765</v>
      </c>
      <c r="N14" s="139">
        <f t="shared" si="2"/>
        <v>305114.07637650782</v>
      </c>
      <c r="O14" s="139">
        <f>'A1'!C12</f>
        <v>9620.3133146824148</v>
      </c>
      <c r="P14" s="127">
        <f t="shared" si="3"/>
        <v>31715.607007398201</v>
      </c>
      <c r="Q14" s="166">
        <f t="shared" si="29"/>
        <v>31715.607007398201</v>
      </c>
      <c r="R14" s="381">
        <f>'A23'!Y13*'A24'!$D$17/1000</f>
        <v>328573.84667979705</v>
      </c>
      <c r="S14" s="133">
        <f>'A23'!Z13*6*'A24'!$E$17/1000</f>
        <v>212158.13406097758</v>
      </c>
      <c r="T14" s="133">
        <f>'A23'!AA13*3*'A24'!$H$17/1000</f>
        <v>32881.823028440638</v>
      </c>
      <c r="U14" s="134">
        <f>'A23'!AB13*4*'A24'!$J$17/1000</f>
        <v>81264.3764614666</v>
      </c>
      <c r="V14" s="139">
        <f t="shared" si="4"/>
        <v>654878.18023068178</v>
      </c>
      <c r="W14" s="139">
        <f>'A1'!D12</f>
        <v>21027.624735878293</v>
      </c>
      <c r="X14" s="127">
        <f t="shared" si="5"/>
        <v>31143.7068359556</v>
      </c>
      <c r="Y14" s="166">
        <f t="shared" si="30"/>
        <v>31143.7068359556</v>
      </c>
      <c r="Z14" s="381">
        <f>'A23'!AH13*6*'A24'!$E$17/1000</f>
        <v>105121.53726091859</v>
      </c>
      <c r="AA14" s="133">
        <f>'A23'!AI13*6*'A24'!$E$17/1000</f>
        <v>35385.342059616269</v>
      </c>
      <c r="AB14" s="133">
        <f>'A23'!AJ13*3*'A24'!$H$17/1000</f>
        <v>2261.0719336473494</v>
      </c>
      <c r="AC14" s="134">
        <f>'A23'!AK13*4*'A24'!$J$17/1000</f>
        <v>16705.136782154692</v>
      </c>
      <c r="AD14" s="139">
        <f t="shared" si="6"/>
        <v>159473.08803633691</v>
      </c>
      <c r="AE14" s="139">
        <f>'A1'!E12</f>
        <v>4879</v>
      </c>
      <c r="AF14" s="127">
        <f t="shared" si="7"/>
        <v>32685.60935362511</v>
      </c>
      <c r="AG14" s="166">
        <f t="shared" si="31"/>
        <v>32685.60935362511</v>
      </c>
      <c r="AH14" s="381">
        <f>'A23'!AQ13*'A24'!$D$17/1000</f>
        <v>105702.8765219356</v>
      </c>
      <c r="AI14" s="381">
        <f>'A23'!AR13*'A24'!$F$17/1000</f>
        <v>76971.024916280512</v>
      </c>
      <c r="AJ14" s="381">
        <f>'A23'!AS13*'A24'!$I$17/1000</f>
        <v>14083.327280280713</v>
      </c>
      <c r="AK14" s="383">
        <f>'A23'!AT13*'A24'!$K$17/1000</f>
        <v>20846.181128655669</v>
      </c>
      <c r="AL14" s="139">
        <f t="shared" si="8"/>
        <v>217603.40984715248</v>
      </c>
      <c r="AM14" s="139">
        <f>'A1'!F12</f>
        <v>4624</v>
      </c>
      <c r="AN14" s="127">
        <f t="shared" si="9"/>
        <v>47059.560953103908</v>
      </c>
      <c r="AO14" s="166">
        <f t="shared" si="32"/>
        <v>47059.560953103908</v>
      </c>
      <c r="AP14" s="381">
        <f>'A23'!AZ13*'A24'!$D$17/1000</f>
        <v>1266725.3714963291</v>
      </c>
      <c r="AQ14" s="381">
        <f>'A23'!BA13*'A24'!$F$17/1000</f>
        <v>470866.06601461262</v>
      </c>
      <c r="AR14" s="381">
        <f>'A23'!BB13*'A24'!$I$17/1000</f>
        <v>21157.227815580514</v>
      </c>
      <c r="AS14" s="383">
        <f>'A23'!BC13*'A24'!$K$17/1000</f>
        <v>622886.09266438161</v>
      </c>
      <c r="AT14" s="139">
        <f t="shared" si="10"/>
        <v>2381634.7579909037</v>
      </c>
      <c r="AU14" s="139">
        <f>'A1'!G12</f>
        <v>51448.896356259356</v>
      </c>
      <c r="AV14" s="127">
        <f t="shared" si="11"/>
        <v>46291.270108093391</v>
      </c>
      <c r="AW14" s="166">
        <f t="shared" si="33"/>
        <v>46291.270108093391</v>
      </c>
      <c r="AX14" s="381">
        <f>'A23'!BI13*6*'A24'!$E$17/1000</f>
        <v>278144.98486881255</v>
      </c>
      <c r="AY14" s="133">
        <f>'A23'!BJ13*6*'A24'!$E$17/1000</f>
        <v>1183691.59678692</v>
      </c>
      <c r="AZ14" s="133">
        <f>'A23'!BK13*3*'A24'!$H$17/1000</f>
        <v>216037.28340194951</v>
      </c>
      <c r="BA14" s="134">
        <f>'A23'!BL13*4*'A24'!$J$17/1000</f>
        <v>285675.00929670496</v>
      </c>
      <c r="BB14" s="139">
        <f t="shared" si="12"/>
        <v>1963548.8743543872</v>
      </c>
      <c r="BC14" s="139">
        <f>'A1'!H12</f>
        <v>76960.750902705637</v>
      </c>
      <c r="BD14" s="127">
        <f t="shared" si="13"/>
        <v>25513.63976212655</v>
      </c>
      <c r="BE14" s="166">
        <f t="shared" si="34"/>
        <v>25513.63976212655</v>
      </c>
      <c r="BF14" s="381">
        <f>'A23'!BR13*6*'A24'!$E$17/1000</f>
        <v>1618398.2525474424</v>
      </c>
      <c r="BG14" s="133">
        <f>'A23'!BS13*6*'A24'!$E$17/1000</f>
        <v>62886.813384214736</v>
      </c>
      <c r="BH14" s="133">
        <f>'A23'!BT13*3*'A24'!$H$17/1000</f>
        <v>0</v>
      </c>
      <c r="BI14" s="134">
        <f>'A23'!BU13*4*'A24'!$J$17/1000</f>
        <v>37315.822929407354</v>
      </c>
      <c r="BJ14" s="139">
        <f t="shared" si="14"/>
        <v>1718600.8888610643</v>
      </c>
      <c r="BK14" s="139">
        <f>'A1'!I12</f>
        <v>53537.900527665268</v>
      </c>
      <c r="BL14" s="127">
        <f t="shared" si="15"/>
        <v>32100.640329984395</v>
      </c>
      <c r="BM14" s="166">
        <f t="shared" si="35"/>
        <v>32100.640329984395</v>
      </c>
      <c r="BN14" s="381">
        <f>'A23'!CA13*6*'A24'!$E$17/1000</f>
        <v>235147.95080770584</v>
      </c>
      <c r="BO14" s="133">
        <f>'A23'!CB13*6*'A24'!$E$17/1000</f>
        <v>86939.376156385741</v>
      </c>
      <c r="BP14" s="133">
        <f>'A23'!CC13*3*'A24'!$H$17/1000</f>
        <v>0</v>
      </c>
      <c r="BQ14" s="134">
        <f>'A23'!CD13*4*'A24'!$J$17/1000</f>
        <v>87544.892866339578</v>
      </c>
      <c r="BR14" s="139">
        <f t="shared" si="16"/>
        <v>409632.21983043116</v>
      </c>
      <c r="BS14" s="139">
        <f>'A1'!J12</f>
        <v>12873</v>
      </c>
      <c r="BT14" s="127">
        <f t="shared" si="17"/>
        <v>31821.037817946955</v>
      </c>
      <c r="BU14" s="166">
        <f t="shared" si="36"/>
        <v>31821.037817946955</v>
      </c>
      <c r="BV14" s="381">
        <f>'A23'!CJ13*6*'A24'!$E$17/1000</f>
        <v>29158.696740517349</v>
      </c>
      <c r="BW14" s="133">
        <f>'A23'!CK13*6*'A24'!$E$17/1000</f>
        <v>42152.807463280165</v>
      </c>
      <c r="BX14" s="133">
        <f>'A23'!CL13*3*'A24'!$H$17/1000</f>
        <v>23207.050150470288</v>
      </c>
      <c r="BY14" s="134">
        <f>'A23'!CM13*4*'A24'!$J$17/1000</f>
        <v>9253.3756686223333</v>
      </c>
      <c r="BZ14" s="139">
        <f t="shared" si="18"/>
        <v>103771.93002289014</v>
      </c>
      <c r="CA14" s="139">
        <f>'A1'!K12</f>
        <v>3850.0072183552461</v>
      </c>
      <c r="CB14" s="127">
        <f t="shared" si="19"/>
        <v>26953.697522474347</v>
      </c>
      <c r="CC14" s="166">
        <f t="shared" si="37"/>
        <v>26953.697522474347</v>
      </c>
      <c r="CD14" s="381">
        <f>'A23'!CS13*6*'A24'!$E$17/1000</f>
        <v>944845.70145856997</v>
      </c>
      <c r="CE14" s="133">
        <f>'A23'!CT13*6*'A24'!$E$17/1000</f>
        <v>21905.990599507888</v>
      </c>
      <c r="CF14" s="133">
        <f>'A23'!CU13*3*'A24'!$H$17/1000</f>
        <v>940.94435220095249</v>
      </c>
      <c r="CG14" s="134">
        <f>'A23'!CV13*4*'A24'!$J$17/1000</f>
        <v>41884.0527593273</v>
      </c>
      <c r="CH14" s="139">
        <f t="shared" si="20"/>
        <v>1009576.6891696062</v>
      </c>
      <c r="CI14" s="139">
        <f>'A1'!L12</f>
        <v>33450.901299314901</v>
      </c>
      <c r="CJ14" s="127">
        <f t="shared" si="21"/>
        <v>30180.851634938852</v>
      </c>
      <c r="CK14" s="166">
        <f t="shared" si="38"/>
        <v>30180.851634938852</v>
      </c>
      <c r="CL14" s="381">
        <f>'A23'!DB13*'A24'!$D$17/1000</f>
        <v>144457.47818766622</v>
      </c>
      <c r="CM14" s="381">
        <f>'A23'!DC13*'A24'!$F$17/1000</f>
        <v>197934.50495510918</v>
      </c>
      <c r="CN14" s="381">
        <f>'A23'!DD13*'A24'!$I$17/1000</f>
        <v>31635.565106811999</v>
      </c>
      <c r="CO14" s="383">
        <f>'A23'!DE13*'A24'!$K$17/1000</f>
        <v>83140.744431138621</v>
      </c>
      <c r="CP14" s="139">
        <f t="shared" si="22"/>
        <v>457168.29268072598</v>
      </c>
      <c r="CQ14" s="139">
        <f>'A1'!M12</f>
        <v>7968</v>
      </c>
      <c r="CR14" s="127">
        <f t="shared" si="23"/>
        <v>57375.53874005095</v>
      </c>
      <c r="CS14" s="166">
        <f t="shared" si="39"/>
        <v>57375.53874005095</v>
      </c>
      <c r="CT14" s="381">
        <f>'A23'!DK13*6*'A24'!$E$17/1000</f>
        <v>1058409.5462887769</v>
      </c>
      <c r="CU14" s="133">
        <f>'A23'!DL13*6*'A24'!$E$17/1000</f>
        <v>401351.95017612044</v>
      </c>
      <c r="CV14" s="133">
        <f>'A23'!DM13*3*'A24'!$H$17/1000</f>
        <v>38644.358963719358</v>
      </c>
      <c r="CW14" s="134">
        <f>'A23'!DN13*4*'A24'!$J$17/1000</f>
        <v>128085.34784210986</v>
      </c>
      <c r="CX14" s="139">
        <f t="shared" si="24"/>
        <v>1626491.2032707266</v>
      </c>
      <c r="CY14" s="139">
        <f>'A1'!N12</f>
        <v>55461</v>
      </c>
      <c r="CZ14" s="127">
        <f t="shared" si="25"/>
        <v>29326.755797239985</v>
      </c>
      <c r="DA14" s="166">
        <f t="shared" si="40"/>
        <v>29326.755797239985</v>
      </c>
      <c r="DB14" s="381">
        <f>'A23'!DT13*'A24'!$D$17/1000</f>
        <v>1508456.1024617425</v>
      </c>
      <c r="DC14" s="381">
        <f>'A23'!DU13*'A24'!$F$17/1000</f>
        <v>6266709.9335662238</v>
      </c>
      <c r="DD14" s="381">
        <f>'A23'!DV13*'A24'!$I$17/1000</f>
        <v>452179.22638876142</v>
      </c>
      <c r="DE14" s="383">
        <f>'A23'!DW13*'A24'!$K$17/1000</f>
        <v>3618859.940397399</v>
      </c>
      <c r="DF14" s="139">
        <f t="shared" si="26"/>
        <v>11846205.202814126</v>
      </c>
      <c r="DG14" s="139">
        <f>'A1'!O12</f>
        <v>202475.92097909641</v>
      </c>
      <c r="DH14" s="127">
        <f t="shared" si="27"/>
        <v>58506.735741862001</v>
      </c>
      <c r="DI14" s="166">
        <f t="shared" si="41"/>
        <v>58506.735741862001</v>
      </c>
    </row>
    <row r="15" spans="1:113" hidden="1">
      <c r="A15" s="124">
        <v>1970</v>
      </c>
      <c r="B15" s="381">
        <f>'A23'!G14*'A24'!$D$17/1000</f>
        <v>251910.73669939127</v>
      </c>
      <c r="C15" s="381">
        <f>'A23'!H14*'A24'!$F$17/1000</f>
        <v>147101.77754855587</v>
      </c>
      <c r="D15" s="381">
        <f>'A23'!I14*'A24'!$I$17/1000</f>
        <v>170677.65282944875</v>
      </c>
      <c r="E15" s="381">
        <f>'A23'!J14*'A24'!$K$17/1000</f>
        <v>55446.835584019747</v>
      </c>
      <c r="F15" s="382">
        <f t="shared" si="0"/>
        <v>625137.00266141561</v>
      </c>
      <c r="G15" s="382">
        <f>'A1'!B13</f>
        <v>12663</v>
      </c>
      <c r="H15" s="383">
        <f t="shared" si="1"/>
        <v>49367.211771414011</v>
      </c>
      <c r="I15" s="166">
        <f t="shared" si="28"/>
        <v>49367.211771414011</v>
      </c>
      <c r="J15" s="381">
        <f>'A23'!P14*'A24'!$D$17/1000</f>
        <v>263105.71010015468</v>
      </c>
      <c r="K15" s="133">
        <f>'A23'!Q14*6*'A24'!$E$17/1000</f>
        <v>23958.291142137539</v>
      </c>
      <c r="L15" s="133">
        <f>'A23'!R14*3*'A24'!$H$17/1000</f>
        <v>6850.346216646044</v>
      </c>
      <c r="M15" s="134">
        <f>'A23'!S14*4*'A24'!$J$17/1000</f>
        <v>14907.850427371035</v>
      </c>
      <c r="N15" s="139">
        <f t="shared" si="2"/>
        <v>308822.1978863093</v>
      </c>
      <c r="O15" s="139">
        <f>'A1'!C13</f>
        <v>9625.301712779974</v>
      </c>
      <c r="P15" s="127">
        <f t="shared" si="3"/>
        <v>32084.417413770134</v>
      </c>
      <c r="Q15" s="166">
        <f t="shared" si="29"/>
        <v>32084.417413770134</v>
      </c>
      <c r="R15" s="381">
        <f>'A23'!Y14*'A24'!$D$17/1000</f>
        <v>333408.06121959141</v>
      </c>
      <c r="S15" s="133">
        <f>'A23'!Z14*6*'A24'!$E$17/1000</f>
        <v>215069.78556858408</v>
      </c>
      <c r="T15" s="133">
        <f>'A23'!AA14*3*'A24'!$H$17/1000</f>
        <v>35128.00640504757</v>
      </c>
      <c r="U15" s="134">
        <f>'A23'!AB14*4*'A24'!$J$17/1000</f>
        <v>85721.577020612371</v>
      </c>
      <c r="V15" s="139">
        <f t="shared" si="4"/>
        <v>669327.43021383556</v>
      </c>
      <c r="W15" s="139">
        <f>'A1'!D13</f>
        <v>21324</v>
      </c>
      <c r="X15" s="127">
        <f t="shared" si="5"/>
        <v>31388.45574066008</v>
      </c>
      <c r="Y15" s="166">
        <f t="shared" si="30"/>
        <v>31388.45574066008</v>
      </c>
      <c r="Z15" s="381">
        <f>'A23'!AH14*6*'A24'!$E$17/1000</f>
        <v>104332.61186163222</v>
      </c>
      <c r="AA15" s="133">
        <f>'A23'!AI14*6*'A24'!$E$17/1000</f>
        <v>36424.082579653805</v>
      </c>
      <c r="AB15" s="133">
        <f>'A23'!AJ14*3*'A24'!$H$17/1000</f>
        <v>2361.936018819521</v>
      </c>
      <c r="AC15" s="134">
        <f>'A23'!AK14*4*'A24'!$J$17/1000</f>
        <v>17402.196375992822</v>
      </c>
      <c r="AD15" s="139">
        <f t="shared" si="6"/>
        <v>160520.82683609836</v>
      </c>
      <c r="AE15" s="139">
        <f>'A1'!E13</f>
        <v>4938</v>
      </c>
      <c r="AF15" s="127">
        <f t="shared" si="7"/>
        <v>32507.255333353249</v>
      </c>
      <c r="AG15" s="166">
        <f t="shared" si="31"/>
        <v>32507.255333353249</v>
      </c>
      <c r="AH15" s="381">
        <f>'A23'!AQ14*'A24'!$D$17/1000</f>
        <v>104831.06402443521</v>
      </c>
      <c r="AI15" s="381">
        <f>'A23'!AR14*'A24'!$F$17/1000</f>
        <v>78604.745279102601</v>
      </c>
      <c r="AJ15" s="381">
        <f>'A23'!AS14*'A24'!$I$17/1000</f>
        <v>14564.398514480143</v>
      </c>
      <c r="AK15" s="383">
        <f>'A23'!AT14*'A24'!$K$17/1000</f>
        <v>21908.920004678097</v>
      </c>
      <c r="AL15" s="139">
        <f t="shared" si="8"/>
        <v>219909.12782269609</v>
      </c>
      <c r="AM15" s="139">
        <f>'A1'!F13</f>
        <v>4606</v>
      </c>
      <c r="AN15" s="127">
        <f t="shared" si="9"/>
        <v>47744.05727804952</v>
      </c>
      <c r="AO15" s="166">
        <f t="shared" si="32"/>
        <v>47744.05727804952</v>
      </c>
      <c r="AP15" s="381">
        <f>'A23'!AZ14*'A24'!$D$17/1000</f>
        <v>1256962.8217546931</v>
      </c>
      <c r="AQ15" s="381">
        <f>'A23'!BA14*'A24'!$F$17/1000</f>
        <v>486885.50578390632</v>
      </c>
      <c r="AR15" s="381">
        <f>'A23'!BB14*'A24'!$I$17/1000</f>
        <v>23436.38863751934</v>
      </c>
      <c r="AS15" s="383">
        <f>'A23'!BC14*'A24'!$K$17/1000</f>
        <v>623473.14006206021</v>
      </c>
      <c r="AT15" s="139">
        <f t="shared" si="10"/>
        <v>2390757.8562381789</v>
      </c>
      <c r="AU15" s="139">
        <f>'A1'!G13</f>
        <v>51913.1</v>
      </c>
      <c r="AV15" s="127">
        <f t="shared" si="11"/>
        <v>46053.074392362985</v>
      </c>
      <c r="AW15" s="166">
        <f t="shared" si="33"/>
        <v>46053.074392362985</v>
      </c>
      <c r="AX15" s="381">
        <f>'A23'!BI14*'A24'!$D$17/1000</f>
        <v>343309.18534405989</v>
      </c>
      <c r="AY15" s="381">
        <f>'A23'!BJ14*'A24'!$F$17/1000</f>
        <v>2254603.1926517687</v>
      </c>
      <c r="AZ15" s="381">
        <f>'A23'!BK14*'A24'!$I$17/1000</f>
        <v>881159.7029245689</v>
      </c>
      <c r="BA15" s="383">
        <f>'A23'!BL14*'A24'!$K$17/1000</f>
        <v>654567.55397162703</v>
      </c>
      <c r="BB15" s="139">
        <f t="shared" si="12"/>
        <v>4133639.6348920241</v>
      </c>
      <c r="BC15" s="139">
        <f>'A1'!H13</f>
        <v>77709</v>
      </c>
      <c r="BD15" s="127">
        <f t="shared" si="13"/>
        <v>53193.833853118995</v>
      </c>
      <c r="BE15" s="166">
        <f t="shared" si="34"/>
        <v>53193.833853118995</v>
      </c>
      <c r="BF15" s="381">
        <f>'A23'!BR14*'A24'!$D$17/1000</f>
        <v>1958775.4885407987</v>
      </c>
      <c r="BG15" s="381">
        <f>'A23'!BS14*'A24'!$F$17/1000</f>
        <v>130362.88360097205</v>
      </c>
      <c r="BH15" s="133">
        <f>'A23'!BT14*3*'A24'!$H$17/1000</f>
        <v>0</v>
      </c>
      <c r="BI15" s="383">
        <f>'A23'!BU14*'A24'!$K$17/1000</f>
        <v>90700.060820292521</v>
      </c>
      <c r="BJ15" s="139">
        <f t="shared" si="14"/>
        <v>2179838.4329620632</v>
      </c>
      <c r="BK15" s="139">
        <f>'A1'!I13</f>
        <v>53821.9</v>
      </c>
      <c r="BL15" s="127">
        <f t="shared" si="15"/>
        <v>40500.956543006898</v>
      </c>
      <c r="BM15" s="166">
        <f t="shared" si="35"/>
        <v>40500.956543006898</v>
      </c>
      <c r="BN15" s="381">
        <f>'A23'!CA14*6*'A24'!$E$17/1000</f>
        <v>236574.76951253138</v>
      </c>
      <c r="BO15" s="133">
        <f>'A23'!CB14*6*'A24'!$E$17/1000</f>
        <v>90249.348900235767</v>
      </c>
      <c r="BP15" s="133">
        <f>'A23'!CC14*3*'A24'!$H$17/1000</f>
        <v>0</v>
      </c>
      <c r="BQ15" s="134">
        <f>'A23'!CD14*4*'A24'!$J$17/1000</f>
        <v>91173.985996186384</v>
      </c>
      <c r="BR15" s="139">
        <f t="shared" si="16"/>
        <v>417998.10440895351</v>
      </c>
      <c r="BS15" s="139">
        <f>'A1'!J13</f>
        <v>13032</v>
      </c>
      <c r="BT15" s="127">
        <f t="shared" si="17"/>
        <v>32074.747115481394</v>
      </c>
      <c r="BU15" s="166">
        <f t="shared" si="36"/>
        <v>32074.747115481394</v>
      </c>
      <c r="BV15" s="381">
        <f>'A23'!CJ14*6*'A24'!$E$17/1000</f>
        <v>30989.03655113987</v>
      </c>
      <c r="BW15" s="133">
        <f>'A23'!CK14*6*'A24'!$E$17/1000</f>
        <v>43300.01903226108</v>
      </c>
      <c r="BX15" s="133">
        <f>'A23'!CL14*3*'A24'!$H$17/1000</f>
        <v>22642.867249059836</v>
      </c>
      <c r="BY15" s="134">
        <f>'A23'!CM14*4*'A24'!$J$17/1000</f>
        <v>10024.727372924039</v>
      </c>
      <c r="BZ15" s="139">
        <f t="shared" si="18"/>
        <v>106956.65020538482</v>
      </c>
      <c r="CA15" s="139">
        <f>'A1'!K13</f>
        <v>3877</v>
      </c>
      <c r="CB15" s="127">
        <f t="shared" si="19"/>
        <v>27587.477483978546</v>
      </c>
      <c r="CC15" s="166">
        <f t="shared" si="37"/>
        <v>27587.477483978546</v>
      </c>
      <c r="CD15" s="381">
        <f>'A23'!CS14*6*'A24'!$E$17/1000</f>
        <v>951060.73990253732</v>
      </c>
      <c r="CE15" s="133">
        <f>'A23'!CT14*6*'A24'!$E$17/1000</f>
        <v>23624.483775790264</v>
      </c>
      <c r="CF15" s="133">
        <f>'A23'!CU14*3*'A24'!$H$17/1000</f>
        <v>1079.7910405160635</v>
      </c>
      <c r="CG15" s="134">
        <f>'A23'!CV14*4*'A24'!$J$17/1000</f>
        <v>45169.795923280464</v>
      </c>
      <c r="CH15" s="139">
        <f t="shared" si="20"/>
        <v>1020934.8106421242</v>
      </c>
      <c r="CI15" s="139">
        <f>'A1'!L13</f>
        <v>34018.506692501847</v>
      </c>
      <c r="CJ15" s="127">
        <f t="shared" si="21"/>
        <v>30011.158922127303</v>
      </c>
      <c r="CK15" s="166">
        <f t="shared" si="38"/>
        <v>30011.158922127303</v>
      </c>
      <c r="CL15" s="381">
        <f>'A23'!DB14*'A24'!$D$17/1000</f>
        <v>144596.40231809119</v>
      </c>
      <c r="CM15" s="381">
        <f>'A23'!DC14*'A24'!$F$17/1000</f>
        <v>201632.18805363364</v>
      </c>
      <c r="CN15" s="381">
        <f>'A23'!DD14*'A24'!$I$17/1000</f>
        <v>33313.145469405477</v>
      </c>
      <c r="CO15" s="383">
        <f>'A23'!DE14*'A24'!$K$17/1000</f>
        <v>85942.460368135333</v>
      </c>
      <c r="CP15" s="139">
        <f t="shared" si="22"/>
        <v>465484.19620926562</v>
      </c>
      <c r="CQ15" s="139">
        <f>'A1'!M13</f>
        <v>8043</v>
      </c>
      <c r="CR15" s="127">
        <f t="shared" si="23"/>
        <v>57874.449360843668</v>
      </c>
      <c r="CS15" s="166">
        <f t="shared" si="39"/>
        <v>57874.449360843668</v>
      </c>
      <c r="CT15" s="381">
        <f>'A23'!DK14*6*'A24'!$E$17/1000</f>
        <v>1048881.518237533</v>
      </c>
      <c r="CU15" s="133">
        <f>'A23'!DL14*6*'A24'!$E$17/1000</f>
        <v>415895.20215770503</v>
      </c>
      <c r="CV15" s="133">
        <f>'A23'!DM14*3*'A24'!$H$17/1000</f>
        <v>40067.396020066924</v>
      </c>
      <c r="CW15" s="134">
        <f>'A23'!DN14*4*'A24'!$J$17/1000</f>
        <v>134447.89257127911</v>
      </c>
      <c r="CX15" s="139">
        <f t="shared" si="24"/>
        <v>1639292.0089865841</v>
      </c>
      <c r="CY15" s="139">
        <f>'A1'!N13</f>
        <v>55632</v>
      </c>
      <c r="CZ15" s="127">
        <f t="shared" si="25"/>
        <v>29466.709968841391</v>
      </c>
      <c r="DA15" s="166">
        <f t="shared" si="40"/>
        <v>29466.709968841391</v>
      </c>
      <c r="DB15" s="381">
        <f>'A23'!DT14*'A24'!$D$17/1000</f>
        <v>1519037.9516144292</v>
      </c>
      <c r="DC15" s="381">
        <f>'A23'!DU14*'A24'!$F$17/1000</f>
        <v>6318791.4680335736</v>
      </c>
      <c r="DD15" s="381">
        <f>'A23'!DV14*'A24'!$I$17/1000</f>
        <v>473664.84698157944</v>
      </c>
      <c r="DE15" s="383">
        <f>'A23'!DW14*'A24'!$K$17/1000</f>
        <v>3740458.6938825506</v>
      </c>
      <c r="DF15" s="139">
        <f t="shared" si="26"/>
        <v>12051952.960512133</v>
      </c>
      <c r="DG15" s="139">
        <f>'A1'!O13</f>
        <v>205089</v>
      </c>
      <c r="DH15" s="127">
        <f t="shared" si="27"/>
        <v>58764.502047950562</v>
      </c>
      <c r="DI15" s="166">
        <f t="shared" si="41"/>
        <v>58764.502047950562</v>
      </c>
    </row>
    <row r="16" spans="1:113" hidden="1">
      <c r="A16" s="124">
        <v>1971</v>
      </c>
      <c r="B16" s="381">
        <f>'A23'!G15*'A24'!$D$17/1000</f>
        <v>256969.36388504494</v>
      </c>
      <c r="C16" s="381">
        <f>'A23'!H15*'A24'!$F$17/1000</f>
        <v>152782.45468096828</v>
      </c>
      <c r="D16" s="381">
        <f>'A23'!I15*'A24'!$I$17/1000</f>
        <v>170324.40177264821</v>
      </c>
      <c r="E16" s="381">
        <f>'A23'!J15*'A24'!$K$17/1000</f>
        <v>59917.357338120361</v>
      </c>
      <c r="F16" s="382">
        <f t="shared" si="0"/>
        <v>639993.5776767818</v>
      </c>
      <c r="G16" s="382">
        <f>'A1'!B14</f>
        <v>13198</v>
      </c>
      <c r="H16" s="383">
        <f t="shared" si="1"/>
        <v>48491.709173873453</v>
      </c>
      <c r="I16" s="166">
        <f t="shared" si="28"/>
        <v>48491.709173873453</v>
      </c>
      <c r="J16" s="381">
        <f>'A23'!P15*'A24'!$D$17/1000</f>
        <v>264054.17712504609</v>
      </c>
      <c r="K16" s="133">
        <f>'A23'!Q15*6*'A24'!$E$17/1000</f>
        <v>25399.868551958753</v>
      </c>
      <c r="L16" s="133">
        <f>'A23'!R15*3*'A24'!$H$17/1000</f>
        <v>7234.8662617123609</v>
      </c>
      <c r="M16" s="134">
        <f>'A23'!S15*4*'A24'!$J$17/1000</f>
        <v>15877.528102588079</v>
      </c>
      <c r="N16" s="139">
        <f t="shared" si="2"/>
        <v>312566.44004130526</v>
      </c>
      <c r="O16" s="139">
        <f>'A1'!C14</f>
        <v>9660.2555994729901</v>
      </c>
      <c r="P16" s="127">
        <f t="shared" si="3"/>
        <v>32355.9182076256</v>
      </c>
      <c r="Q16" s="166">
        <f t="shared" si="29"/>
        <v>32355.9182076256</v>
      </c>
      <c r="R16" s="381">
        <f>'A23'!Y15*'A24'!$D$17/1000</f>
        <v>338080.70634608221</v>
      </c>
      <c r="S16" s="133">
        <f>'A23'!Z15*6*'A24'!$E$17/1000</f>
        <v>218021.39648919771</v>
      </c>
      <c r="T16" s="133">
        <f>'A23'!AA15*3*'A24'!$H$17/1000</f>
        <v>37527.628347301594</v>
      </c>
      <c r="U16" s="134">
        <f>'A23'!AB15*4*'A24'!$J$17/1000</f>
        <v>90423.246776342334</v>
      </c>
      <c r="V16" s="139">
        <f t="shared" si="4"/>
        <v>684052.9779589239</v>
      </c>
      <c r="W16" s="139">
        <f>'A1'!D14</f>
        <v>21961.999</v>
      </c>
      <c r="X16" s="127">
        <f t="shared" si="5"/>
        <v>31147.118163466082</v>
      </c>
      <c r="Y16" s="166">
        <f t="shared" si="30"/>
        <v>31147.118163466082</v>
      </c>
      <c r="Z16" s="381">
        <f>'A23'!AH15*6*'A24'!$E$17/1000</f>
        <v>103494.45943458096</v>
      </c>
      <c r="AA16" s="133">
        <f>'A23'!AI15*6*'A24'!$E$17/1000</f>
        <v>37493.315439320264</v>
      </c>
      <c r="AB16" s="133">
        <f>'A23'!AJ15*3*'A24'!$H$17/1000</f>
        <v>2467.2995467233563</v>
      </c>
      <c r="AC16" s="134">
        <f>'A23'!AK15*4*'A24'!$J$17/1000</f>
        <v>18128.342357072084</v>
      </c>
      <c r="AD16" s="139">
        <f t="shared" si="6"/>
        <v>161583.41677769666</v>
      </c>
      <c r="AE16" s="139">
        <f>'A1'!E14</f>
        <v>4963</v>
      </c>
      <c r="AF16" s="127">
        <f t="shared" si="7"/>
        <v>32557.609667075696</v>
      </c>
      <c r="AG16" s="166">
        <f t="shared" si="31"/>
        <v>32557.609667075696</v>
      </c>
      <c r="AH16" s="381">
        <f>'A23'!AQ15*'A24'!$D$17/1000</f>
        <v>104865.97478054021</v>
      </c>
      <c r="AI16" s="381">
        <f>'A23'!AR15*'A24'!$F$17/1000</f>
        <v>81006.18654853529</v>
      </c>
      <c r="AJ16" s="381">
        <f>'A23'!AS15*'A24'!$I$17/1000</f>
        <v>15199.446161037251</v>
      </c>
      <c r="AK16" s="383">
        <f>'A23'!AT15*'A24'!$K$17/1000</f>
        <v>23236.106599870011</v>
      </c>
      <c r="AL16" s="139">
        <f t="shared" si="8"/>
        <v>224307.71408998279</v>
      </c>
      <c r="AM16" s="139">
        <f>'A1'!F14</f>
        <v>4612</v>
      </c>
      <c r="AN16" s="127">
        <f t="shared" si="9"/>
        <v>48635.670878140241</v>
      </c>
      <c r="AO16" s="166">
        <f t="shared" si="32"/>
        <v>48635.670878140241</v>
      </c>
      <c r="AP16" s="381">
        <f>'A23'!AZ15*'A24'!$D$17/1000</f>
        <v>1266073.7585533713</v>
      </c>
      <c r="AQ16" s="381">
        <f>'A23'!BA15*'A24'!$F$17/1000</f>
        <v>511257.98270524992</v>
      </c>
      <c r="AR16" s="381">
        <f>'A23'!BB15*'A24'!$I$17/1000</f>
        <v>26363.703754527211</v>
      </c>
      <c r="AS16" s="383">
        <f>'A23'!BC15*'A24'!$K$17/1000</f>
        <v>633739.33716987399</v>
      </c>
      <c r="AT16" s="139">
        <f t="shared" si="10"/>
        <v>2437434.7821830222</v>
      </c>
      <c r="AU16" s="139">
        <f>'A1'!G14</f>
        <v>52407</v>
      </c>
      <c r="AV16" s="127">
        <f t="shared" si="11"/>
        <v>46509.717827447137</v>
      </c>
      <c r="AW16" s="166">
        <f t="shared" si="33"/>
        <v>46509.717827447137</v>
      </c>
      <c r="AX16" s="381">
        <f>'A23'!BI15*'A24'!$D$17/1000</f>
        <v>350399.83244850644</v>
      </c>
      <c r="AY16" s="381">
        <f>'A23'!BJ15*'A24'!$F$17/1000</f>
        <v>2253070.0449590771</v>
      </c>
      <c r="AZ16" s="381">
        <f>'A23'!BK15*'A24'!$I$17/1000</f>
        <v>857669.23323834839</v>
      </c>
      <c r="BA16" s="383">
        <f>'A23'!BL15*'A24'!$K$17/1000</f>
        <v>667343.7179734403</v>
      </c>
      <c r="BB16" s="139">
        <f t="shared" si="12"/>
        <v>4128482.8286193721</v>
      </c>
      <c r="BC16" s="139">
        <f>'A1'!H14</f>
        <v>78345</v>
      </c>
      <c r="BD16" s="127">
        <f t="shared" si="13"/>
        <v>52696.187741647482</v>
      </c>
      <c r="BE16" s="166">
        <f t="shared" si="34"/>
        <v>52696.187741647482</v>
      </c>
      <c r="BF16" s="381">
        <f>'A23'!BR15*'A24'!$D$17/1000</f>
        <v>1947518.5432638656</v>
      </c>
      <c r="BG16" s="381">
        <f>'A23'!BS15*'A24'!$F$17/1000</f>
        <v>140678.3582278736</v>
      </c>
      <c r="BH16" s="133">
        <f>'A23'!BT15*3*'A24'!$H$17/1000</f>
        <v>0</v>
      </c>
      <c r="BI16" s="383">
        <f>'A23'!BU15*'A24'!$K$17/1000</f>
        <v>97328.706546284753</v>
      </c>
      <c r="BJ16" s="139">
        <f t="shared" si="14"/>
        <v>2185525.608038024</v>
      </c>
      <c r="BK16" s="139">
        <f>'A1'!I14</f>
        <v>54073.5</v>
      </c>
      <c r="BL16" s="127">
        <f t="shared" si="15"/>
        <v>40417.683487068971</v>
      </c>
      <c r="BM16" s="166">
        <f t="shared" si="35"/>
        <v>40417.683487068971</v>
      </c>
      <c r="BN16" s="381">
        <f>'A23'!CA15*'A24'!$D$17/1000</f>
        <v>287138.69190436136</v>
      </c>
      <c r="BO16" s="381">
        <f>'A23'!CB15*'A24'!$F$17/1000</f>
        <v>178486.14157366744</v>
      </c>
      <c r="BP16" s="381">
        <f>'A23'!CC15*3*'A24'!$H$17/1000</f>
        <v>0</v>
      </c>
      <c r="BQ16" s="383">
        <f>'A23'!CD15*'A24'!$K$17/1000</f>
        <v>213306.49451150262</v>
      </c>
      <c r="BR16" s="139">
        <f t="shared" si="16"/>
        <v>678931.32798953145</v>
      </c>
      <c r="BS16" s="139">
        <f>'A1'!J14</f>
        <v>13194</v>
      </c>
      <c r="BT16" s="127">
        <f t="shared" si="17"/>
        <v>51457.581324051192</v>
      </c>
      <c r="BU16" s="166">
        <f t="shared" si="36"/>
        <v>51457.581324051192</v>
      </c>
      <c r="BV16" s="381" t="e">
        <f>'A23'!CJ15*6*'A24'!$E$17/1000</f>
        <v>#REF!</v>
      </c>
      <c r="BW16" s="133" t="e">
        <f>'A23'!CK15*6*'A24'!$E$17/1000</f>
        <v>#REF!</v>
      </c>
      <c r="BX16" s="133" t="e">
        <f>'A23'!CL15*3*'A24'!$H$17/1000</f>
        <v>#REF!</v>
      </c>
      <c r="BY16" s="134" t="e">
        <f>'A23'!CM15*4*'A24'!$J$17/1000</f>
        <v>#REF!</v>
      </c>
      <c r="BZ16" s="139" t="e">
        <f t="shared" si="18"/>
        <v>#REF!</v>
      </c>
      <c r="CA16" s="139">
        <f>'A1'!K14</f>
        <v>3903</v>
      </c>
      <c r="CB16" s="127" t="e">
        <f t="shared" si="19"/>
        <v>#REF!</v>
      </c>
      <c r="CC16" s="166" t="e">
        <f t="shared" si="37"/>
        <v>#REF!</v>
      </c>
      <c r="CD16" s="381">
        <f>'A23'!CS15*6*'A24'!$E$17/1000</f>
        <v>957070.52663517825</v>
      </c>
      <c r="CE16" s="133">
        <f>'A23'!CT15*6*'A24'!$E$17/1000</f>
        <v>25477.79024816689</v>
      </c>
      <c r="CF16" s="133">
        <f>'A23'!CU15*3*'A24'!$H$17/1000</f>
        <v>1239.1260848226632</v>
      </c>
      <c r="CG16" s="134">
        <f>'A23'!CV15*4*'A24'!$J$17/1000</f>
        <v>48713.300870733932</v>
      </c>
      <c r="CH16" s="139">
        <f t="shared" si="20"/>
        <v>1032500.7438389017</v>
      </c>
      <c r="CI16" s="139">
        <f>'A1'!L14</f>
        <v>34333.827601152392</v>
      </c>
      <c r="CJ16" s="127">
        <f t="shared" si="21"/>
        <v>30072.404272346452</v>
      </c>
      <c r="CK16" s="166">
        <f t="shared" si="38"/>
        <v>30072.404272346452</v>
      </c>
      <c r="CL16" s="381">
        <f>'A23'!DB15*'A24'!$D$17/1000</f>
        <v>144056.27118548634</v>
      </c>
      <c r="CM16" s="381">
        <f>'A23'!DC15*'A24'!$F$17/1000</f>
        <v>204519.05306882417</v>
      </c>
      <c r="CN16" s="381">
        <f>'A23'!DD15*'A24'!$I$17/1000</f>
        <v>34929.40939214197</v>
      </c>
      <c r="CO16" s="383">
        <f>'A23'!DE15*'A24'!$K$17/1000</f>
        <v>88458.019737336814</v>
      </c>
      <c r="CP16" s="139">
        <f t="shared" si="22"/>
        <v>471962.75338378933</v>
      </c>
      <c r="CQ16" s="139">
        <f>'A1'!M14</f>
        <v>8098</v>
      </c>
      <c r="CR16" s="127">
        <f t="shared" si="23"/>
        <v>58281.397059000905</v>
      </c>
      <c r="CS16" s="166">
        <f t="shared" si="39"/>
        <v>58281.397059000905</v>
      </c>
      <c r="CT16" s="381">
        <f>'A23'!DK15*6*'A24'!$E$17/1000</f>
        <v>1038645.775039817</v>
      </c>
      <c r="CU16" s="133">
        <f>'A23'!DL15*6*'A24'!$E$17/1000</f>
        <v>430965.43844348215</v>
      </c>
      <c r="CV16" s="133">
        <f>'A23'!DM15*3*'A24'!$H$17/1000</f>
        <v>41542.834889202721</v>
      </c>
      <c r="CW16" s="134">
        <f>'A23'!DN15*4*'A24'!$J$17/1000</f>
        <v>141126.49199454641</v>
      </c>
      <c r="CX16" s="139">
        <f t="shared" si="24"/>
        <v>1652280.5403670482</v>
      </c>
      <c r="CY16" s="139">
        <f>'A1'!N14</f>
        <v>55928</v>
      </c>
      <c r="CZ16" s="127">
        <f t="shared" si="25"/>
        <v>29542.99349819497</v>
      </c>
      <c r="DA16" s="166">
        <f t="shared" si="40"/>
        <v>29542.99349819497</v>
      </c>
      <c r="DB16" s="381">
        <f>'A23'!DT15*'A24'!$D$17/1000</f>
        <v>1529596.8554256102</v>
      </c>
      <c r="DC16" s="381">
        <f>'A23'!DU15*'A24'!$F$17/1000</f>
        <v>6374370.502869254</v>
      </c>
      <c r="DD16" s="381">
        <f>'A23'!DV15*'A24'!$I$17/1000</f>
        <v>496410.0354977785</v>
      </c>
      <c r="DE16" s="383">
        <f>'A23'!DW15*'A24'!$K$17/1000</f>
        <v>3868002.987874053</v>
      </c>
      <c r="DF16" s="139">
        <f t="shared" si="26"/>
        <v>12268380.381666696</v>
      </c>
      <c r="DG16" s="139">
        <f>'A1'!O14</f>
        <v>207692</v>
      </c>
      <c r="DH16" s="127">
        <f t="shared" si="27"/>
        <v>59070.067126642796</v>
      </c>
      <c r="DI16" s="166">
        <f t="shared" si="41"/>
        <v>59070.067126642796</v>
      </c>
    </row>
    <row r="17" spans="1:113" hidden="1">
      <c r="A17" s="124">
        <v>1972</v>
      </c>
      <c r="B17" s="381">
        <f>'A23'!G16*'A24'!$D$17/1000</f>
        <v>262988.99781732261</v>
      </c>
      <c r="C17" s="381">
        <f>'A23'!H16*'A24'!$F$17/1000</f>
        <v>159280.47889432844</v>
      </c>
      <c r="D17" s="381">
        <f>'A23'!I16*'A24'!$I$17/1000</f>
        <v>170612.39892638696</v>
      </c>
      <c r="E17" s="381">
        <f>'A23'!J16*'A24'!$K$17/1000</f>
        <v>64992.32033539351</v>
      </c>
      <c r="F17" s="382">
        <f t="shared" si="0"/>
        <v>657874.19597343158</v>
      </c>
      <c r="G17" s="382">
        <f>'A1'!B15</f>
        <v>13409</v>
      </c>
      <c r="H17" s="383">
        <f t="shared" si="1"/>
        <v>49062.137070134355</v>
      </c>
      <c r="I17" s="166">
        <f t="shared" si="28"/>
        <v>49062.137070134355</v>
      </c>
      <c r="J17" s="381">
        <f>'A23'!P16*'A24'!$D$17/1000</f>
        <v>264867.27371760493</v>
      </c>
      <c r="K17" s="133">
        <f>'A23'!Q16*6*'A24'!$E$17/1000</f>
        <v>26928.186097634298</v>
      </c>
      <c r="L17" s="133">
        <f>'A23'!R16*3*'A24'!$H$17/1000</f>
        <v>7640.9699845055829</v>
      </c>
      <c r="M17" s="134">
        <f>'A23'!S16*4*'A24'!$J$17/1000</f>
        <v>16910.27823740587</v>
      </c>
      <c r="N17" s="139">
        <f t="shared" si="2"/>
        <v>316346.70803715067</v>
      </c>
      <c r="O17" s="139">
        <f>'A1'!C15</f>
        <v>9696.2081686429519</v>
      </c>
      <c r="P17" s="127">
        <f t="shared" si="3"/>
        <v>32625.816456808338</v>
      </c>
      <c r="Q17" s="166">
        <f t="shared" si="29"/>
        <v>32625.816456808338</v>
      </c>
      <c r="R17" s="381">
        <f>'A23'!Y16*'A24'!$D$17/1000</f>
        <v>342569.32813406776</v>
      </c>
      <c r="S17" s="133">
        <f>'A23'!Z16*6*'A24'!$E$17/1000</f>
        <v>221013.51522453592</v>
      </c>
      <c r="T17" s="133">
        <f>'A23'!AA16*3*'A24'!$H$17/1000</f>
        <v>40091.170365159989</v>
      </c>
      <c r="U17" s="134">
        <f>'A23'!AB16*4*'A24'!$J$17/1000</f>
        <v>95382.794411367839</v>
      </c>
      <c r="V17" s="139">
        <f t="shared" si="4"/>
        <v>699056.80813513149</v>
      </c>
      <c r="W17" s="139">
        <f>'A1'!D15</f>
        <v>22218.474999999999</v>
      </c>
      <c r="X17" s="127">
        <f t="shared" si="5"/>
        <v>31462.861791150452</v>
      </c>
      <c r="Y17" s="166">
        <f t="shared" si="30"/>
        <v>31462.861791150452</v>
      </c>
      <c r="Z17" s="381">
        <f>'A23'!AH16*6*'A24'!$E$17/1000</f>
        <v>102605.23468090723</v>
      </c>
      <c r="AA17" s="133">
        <f>'A23'!AI16*6*'A24'!$E$17/1000</f>
        <v>38593.935744523362</v>
      </c>
      <c r="AB17" s="133">
        <f>'A23'!AJ16*3*'A24'!$H$17/1000</f>
        <v>2577.3632328549706</v>
      </c>
      <c r="AC17" s="134">
        <f>'A23'!AK16*4*'A24'!$J$17/1000</f>
        <v>18884.788420649264</v>
      </c>
      <c r="AD17" s="139">
        <f t="shared" si="6"/>
        <v>162661.32207893481</v>
      </c>
      <c r="AE17" s="139">
        <f>'A1'!E15</f>
        <v>4992</v>
      </c>
      <c r="AF17" s="127">
        <f t="shared" si="7"/>
        <v>32584.399454914823</v>
      </c>
      <c r="AG17" s="166">
        <f t="shared" si="31"/>
        <v>32584.399454914823</v>
      </c>
      <c r="AH17" s="381">
        <f>'A23'!AQ16*'A24'!$D$17/1000</f>
        <v>105205.35417043981</v>
      </c>
      <c r="AI17" s="381">
        <f>'A23'!AR16*'A24'!$F$17/1000</f>
        <v>83765.328749657041</v>
      </c>
      <c r="AJ17" s="381">
        <f>'A23'!AS16*'A24'!$I$17/1000</f>
        <v>15916.209956832547</v>
      </c>
      <c r="AK17" s="383">
        <f>'A23'!AT16*'A24'!$K$17/1000</f>
        <v>24727.626780598435</v>
      </c>
      <c r="AL17" s="139">
        <f t="shared" si="8"/>
        <v>229614.51965752782</v>
      </c>
      <c r="AM17" s="139">
        <f>'A1'!F15</f>
        <v>4640</v>
      </c>
      <c r="AN17" s="127">
        <f t="shared" si="9"/>
        <v>49485.887857225825</v>
      </c>
      <c r="AO17" s="166">
        <f t="shared" si="32"/>
        <v>49485.887857225825</v>
      </c>
      <c r="AP17" s="381">
        <f>'A23'!AZ16*'A24'!$D$17/1000</f>
        <v>1271210.5740154821</v>
      </c>
      <c r="AQ17" s="381">
        <f>'A23'!BA16*'A24'!$F$17/1000</f>
        <v>535396.43656968779</v>
      </c>
      <c r="AR17" s="381">
        <f>'A23'!BB16*'A24'!$I$17/1000</f>
        <v>29576.329295401087</v>
      </c>
      <c r="AS17" s="383">
        <f>'A23'!BC16*'A24'!$K$17/1000</f>
        <v>642429.83322522731</v>
      </c>
      <c r="AT17" s="139">
        <f t="shared" si="10"/>
        <v>2478613.1731057982</v>
      </c>
      <c r="AU17" s="139">
        <f>'A1'!G15</f>
        <v>52873.8</v>
      </c>
      <c r="AV17" s="127">
        <f t="shared" si="11"/>
        <v>46877.908777235571</v>
      </c>
      <c r="AW17" s="166">
        <f t="shared" si="33"/>
        <v>46877.908777235571</v>
      </c>
      <c r="AX17" s="381">
        <f>'A23'!BI16*'A24'!$D$17/1000</f>
        <v>357523.98382234643</v>
      </c>
      <c r="AY17" s="381">
        <f>'A23'!BJ16*'A24'!$F$17/1000</f>
        <v>2254092.1434208718</v>
      </c>
      <c r="AZ17" s="381">
        <f>'A23'!BK16*'A24'!$I$17/1000</f>
        <v>835752.01084241492</v>
      </c>
      <c r="BA17" s="383">
        <f>'A23'!BL16*'A24'!$K$17/1000</f>
        <v>681141.08198089257</v>
      </c>
      <c r="BB17" s="139">
        <f t="shared" si="12"/>
        <v>4128509.2200665255</v>
      </c>
      <c r="BC17" s="139">
        <f>'A1'!H15</f>
        <v>78715</v>
      </c>
      <c r="BD17" s="127">
        <f t="shared" si="13"/>
        <v>52448.824494270797</v>
      </c>
      <c r="BE17" s="166">
        <f t="shared" si="34"/>
        <v>52448.824494270797</v>
      </c>
      <c r="BF17" s="381">
        <f>'A23'!BR16*'A24'!$D$17/1000</f>
        <v>1953690.9262341631</v>
      </c>
      <c r="BG17" s="381">
        <f>'A23'!BS16*'A24'!$F$17/1000</f>
        <v>153227.98799260403</v>
      </c>
      <c r="BH17" s="133">
        <f>'A23'!BT16*3*'A24'!$H$17/1000</f>
        <v>0</v>
      </c>
      <c r="BI17" s="383">
        <f>'A23'!BU16*'A24'!$K$17/1000</f>
        <v>105417.27853206279</v>
      </c>
      <c r="BJ17" s="139">
        <f t="shared" si="14"/>
        <v>2212336.1927588298</v>
      </c>
      <c r="BK17" s="139">
        <f>'A1'!I15</f>
        <v>54381.3</v>
      </c>
      <c r="BL17" s="127">
        <f t="shared" si="15"/>
        <v>40681.929132970887</v>
      </c>
      <c r="BM17" s="166">
        <f t="shared" si="35"/>
        <v>40681.929132970887</v>
      </c>
      <c r="BN17" s="381">
        <f>'A23'!CA16*'A24'!$D$17/1000</f>
        <v>289870.60913070448</v>
      </c>
      <c r="BO17" s="381">
        <f>'A23'!CB16*'A24'!$F$17/1000</f>
        <v>186066.07925026113</v>
      </c>
      <c r="BP17" s="133">
        <f>'A23'!CC16*3*'A24'!$H$17/1000</f>
        <v>0</v>
      </c>
      <c r="BQ17" s="383">
        <f>'A23'!CD16*'A24'!$K$17/1000</f>
        <v>223089.6140408892</v>
      </c>
      <c r="BR17" s="139">
        <f t="shared" si="16"/>
        <v>699026.30242185481</v>
      </c>
      <c r="BS17" s="139">
        <f>'A1'!J15</f>
        <v>13330</v>
      </c>
      <c r="BT17" s="127">
        <f t="shared" si="17"/>
        <v>52440.082702314692</v>
      </c>
      <c r="BU17" s="166">
        <f t="shared" si="36"/>
        <v>52440.082702314692</v>
      </c>
      <c r="BV17" s="381">
        <f>'A23'!CJ16*'A24'!$D$17/1000</f>
        <v>40394.215816239346</v>
      </c>
      <c r="BW17" s="381">
        <f>'A23'!CK16*'A24'!$F$17/1000</f>
        <v>84349.775576289147</v>
      </c>
      <c r="BX17" s="381">
        <f>'A23'!CL16*'A24'!$I$17/1000</f>
        <v>87490.479904392691</v>
      </c>
      <c r="BY17" s="383">
        <f>'A23'!CM16*'A24'!$K$17/1000</f>
        <v>25612.392427363757</v>
      </c>
      <c r="BZ17" s="139">
        <f t="shared" si="18"/>
        <v>237846.86372428495</v>
      </c>
      <c r="CA17" s="139">
        <f>'A1'!K15</f>
        <v>3933</v>
      </c>
      <c r="CB17" s="127">
        <f t="shared" si="19"/>
        <v>60474.666596563678</v>
      </c>
      <c r="CC17" s="166">
        <f t="shared" si="37"/>
        <v>60474.666596563678</v>
      </c>
      <c r="CD17" s="381">
        <f>'A23'!CS16*'A24'!$D$17/1000</f>
        <v>1162052.1571598253</v>
      </c>
      <c r="CE17" s="381">
        <f>'A23'!CT16*'A24'!$F$17/1000</f>
        <v>52347.272041543685</v>
      </c>
      <c r="CF17" s="381">
        <f>'A23'!CU16*'A24'!$I$17/1000</f>
        <v>5956.0438295842569</v>
      </c>
      <c r="CG17" s="383">
        <f>'A23'!CV16*'A24'!$K$17/1000</f>
        <v>118015.75784102269</v>
      </c>
      <c r="CH17" s="139">
        <f t="shared" si="20"/>
        <v>1338371.2308719759</v>
      </c>
      <c r="CI17" s="139">
        <f>'A1'!L15</f>
        <v>34643.123269510237</v>
      </c>
      <c r="CJ17" s="127">
        <f t="shared" si="21"/>
        <v>38633.099575346023</v>
      </c>
      <c r="CK17" s="166">
        <f t="shared" si="38"/>
        <v>38633.099575346023</v>
      </c>
      <c r="CL17" s="381">
        <f>'A23'!DB16*'A24'!$D$17/1000</f>
        <v>143107.80416109649</v>
      </c>
      <c r="CM17" s="381">
        <f>'A23'!DC16*'A24'!$F$17/1000</f>
        <v>206943.60772928703</v>
      </c>
      <c r="CN17" s="381">
        <f>'A23'!DD16*'A24'!$I$17/1000</f>
        <v>36535.173662070789</v>
      </c>
      <c r="CO17" s="383">
        <f>'A23'!DE16*'A24'!$K$17/1000</f>
        <v>90826.164680658592</v>
      </c>
      <c r="CP17" s="139">
        <f t="shared" si="22"/>
        <v>477412.75023311289</v>
      </c>
      <c r="CQ17" s="139">
        <f>'A1'!M15</f>
        <v>8122</v>
      </c>
      <c r="CR17" s="127">
        <f t="shared" si="23"/>
        <v>58780.195793291416</v>
      </c>
      <c r="CS17" s="166">
        <f t="shared" si="39"/>
        <v>58780.195793291416</v>
      </c>
      <c r="CT17" s="381">
        <f>'A23'!DK16*6*'A24'!$E$17/1000</f>
        <v>1027672.2673541055</v>
      </c>
      <c r="CU17" s="133">
        <f>'A23'!DL16*6*'A24'!$E$17/1000</f>
        <v>446581.75465644011</v>
      </c>
      <c r="CV17" s="133">
        <f>'A23'!DM16*3*'A24'!$H$17/1000</f>
        <v>43072.605211659473</v>
      </c>
      <c r="CW17" s="134">
        <f>'A23'!DN16*4*'A24'!$J$17/1000</f>
        <v>148136.84589461089</v>
      </c>
      <c r="CX17" s="139">
        <f t="shared" si="24"/>
        <v>1665463.4731168163</v>
      </c>
      <c r="CY17" s="139">
        <f>'A1'!N15</f>
        <v>56097</v>
      </c>
      <c r="CZ17" s="127">
        <f t="shared" si="25"/>
        <v>29688.993584626918</v>
      </c>
      <c r="DA17" s="166">
        <f t="shared" si="40"/>
        <v>29688.993584626918</v>
      </c>
      <c r="DB17" s="381">
        <f>'A23'!DT16*'A24'!$D$17/1000</f>
        <v>1552850.986394197</v>
      </c>
      <c r="DC17" s="381">
        <f>'A23'!DU16*'A24'!$F$17/1000</f>
        <v>6486805.9869966228</v>
      </c>
      <c r="DD17" s="381">
        <f>'A23'!DV16*'A24'!$I$17/1000</f>
        <v>524807.79503938695</v>
      </c>
      <c r="DE17" s="383">
        <f>'A23'!DW16*'A24'!$K$17/1000</f>
        <v>4034958.4327819026</v>
      </c>
      <c r="DF17" s="139">
        <f t="shared" si="26"/>
        <v>12599423.20121211</v>
      </c>
      <c r="DG17" s="139">
        <f>'A1'!O15</f>
        <v>209924</v>
      </c>
      <c r="DH17" s="127">
        <f t="shared" si="27"/>
        <v>60018.974491778499</v>
      </c>
      <c r="DI17" s="166">
        <f t="shared" si="41"/>
        <v>60018.974491778499</v>
      </c>
    </row>
    <row r="18" spans="1:113" hidden="1">
      <c r="A18" s="124">
        <v>1973</v>
      </c>
      <c r="B18" s="381">
        <f>'A23'!G17*'A24'!$D$17/1000</f>
        <v>267486.2669813204</v>
      </c>
      <c r="C18" s="381">
        <f>'A23'!H17*'A24'!$F$17/1000</f>
        <v>165111.25914246088</v>
      </c>
      <c r="D18" s="381">
        <f>'A23'!I17*'A24'!$I$17/1000</f>
        <v>169929.73254920216</v>
      </c>
      <c r="E18" s="381">
        <f>'A23'!J17*'A24'!$K$17/1000</f>
        <v>70096.527041760855</v>
      </c>
      <c r="F18" s="382">
        <f t="shared" si="0"/>
        <v>672623.78571474424</v>
      </c>
      <c r="G18" s="382">
        <f>'A1'!B16</f>
        <v>13614</v>
      </c>
      <c r="H18" s="383">
        <f t="shared" si="1"/>
        <v>49406.771390828872</v>
      </c>
      <c r="I18" s="166">
        <f t="shared" si="28"/>
        <v>49406.771390828872</v>
      </c>
      <c r="J18" s="381">
        <f>'A23'!P17*'A24'!$D$17/1000</f>
        <v>265534.34598430316</v>
      </c>
      <c r="K18" s="133">
        <f>'A23'!Q17*6*'A24'!$E$17/1000</f>
        <v>28548.46295859692</v>
      </c>
      <c r="L18" s="133">
        <f>'A23'!R17*3*'A24'!$H$17/1000</f>
        <v>8069.8689087165949</v>
      </c>
      <c r="M18" s="134">
        <f>'A23'!S17*4*'A24'!$J$17/1000</f>
        <v>18010.203365338137</v>
      </c>
      <c r="N18" s="139">
        <f t="shared" si="2"/>
        <v>320162.88121695485</v>
      </c>
      <c r="O18" s="139">
        <f>'A1'!C16</f>
        <v>9725.169960474308</v>
      </c>
      <c r="P18" s="127">
        <f t="shared" si="3"/>
        <v>32921.05768003875</v>
      </c>
      <c r="Q18" s="166">
        <f t="shared" si="29"/>
        <v>32921.05768003875</v>
      </c>
      <c r="R18" s="381">
        <f>'A23'!Y17*'A24'!$D$17/1000</f>
        <v>346849.72841372743</v>
      </c>
      <c r="S18" s="133">
        <f>'A23'!Z17*6*'A24'!$E$17/1000</f>
        <v>224046.69770256421</v>
      </c>
      <c r="T18" s="133">
        <f>'A23'!AA17*3*'A24'!$H$17/1000</f>
        <v>42829.829968827653</v>
      </c>
      <c r="U18" s="134">
        <f>'A23'!AB17*4*'A24'!$J$17/1000</f>
        <v>100614.36404981608</v>
      </c>
      <c r="V18" s="139">
        <f t="shared" si="4"/>
        <v>714340.62013493537</v>
      </c>
      <c r="W18" s="139">
        <f>'A1'!D16</f>
        <v>22491.757000000001</v>
      </c>
      <c r="X18" s="127">
        <f t="shared" si="5"/>
        <v>31760.107497823996</v>
      </c>
      <c r="Y18" s="166">
        <f t="shared" si="30"/>
        <v>31760.107497823996</v>
      </c>
      <c r="Z18" s="381">
        <f>'A23'!AH17*6*'A24'!$E$17/1000</f>
        <v>101663.0246577889</v>
      </c>
      <c r="AA18" s="133">
        <f>'A23'!AI17*6*'A24'!$E$17/1000</f>
        <v>39726.864877100932</v>
      </c>
      <c r="AB18" s="133">
        <f>'A23'!AJ17*3*'A24'!$H$17/1000</f>
        <v>2692.3367464215903</v>
      </c>
      <c r="AC18" s="134">
        <f>'A23'!AK17*4*'A24'!$J$17/1000</f>
        <v>19672.798906159274</v>
      </c>
      <c r="AD18" s="139">
        <f t="shared" si="6"/>
        <v>163755.02518747069</v>
      </c>
      <c r="AE18" s="139">
        <f>'A1'!E16</f>
        <v>5022</v>
      </c>
      <c r="AF18" s="127">
        <f t="shared" si="7"/>
        <v>32607.531897146691</v>
      </c>
      <c r="AG18" s="166">
        <f t="shared" si="31"/>
        <v>32607.531897146691</v>
      </c>
      <c r="AH18" s="381">
        <f>'A23'!AQ17*'A24'!$D$17/1000</f>
        <v>105738.65711510154</v>
      </c>
      <c r="AI18" s="381">
        <f>'A23'!AR17*'A24'!$F$17/1000</f>
        <v>86822.761264228029</v>
      </c>
      <c r="AJ18" s="381">
        <f>'A23'!AS17*'A24'!$I$17/1000</f>
        <v>16706.087146246267</v>
      </c>
      <c r="AK18" s="383">
        <f>'A23'!AT17*'A24'!$K$17/1000</f>
        <v>26376.957597845128</v>
      </c>
      <c r="AL18" s="139">
        <f t="shared" si="8"/>
        <v>235644.46312342095</v>
      </c>
      <c r="AM18" s="139">
        <f>'A1'!F16</f>
        <v>4666</v>
      </c>
      <c r="AN18" s="127">
        <f t="shared" si="9"/>
        <v>50502.456734552281</v>
      </c>
      <c r="AO18" s="166">
        <f t="shared" si="32"/>
        <v>50502.456734552281</v>
      </c>
      <c r="AP18" s="381">
        <f>'A23'!AZ17*'A24'!$D$17/1000</f>
        <v>1273121.8279286206</v>
      </c>
      <c r="AQ18" s="381">
        <f>'A23'!BA17*'A24'!$F$17/1000</f>
        <v>559524.77000060305</v>
      </c>
      <c r="AR18" s="381">
        <f>'A23'!BB17*'A24'!$I$17/1000</f>
        <v>33112.394663762068</v>
      </c>
      <c r="AS18" s="383">
        <f>'A23'!BC17*'A24'!$K$17/1000</f>
        <v>649903.98901828774</v>
      </c>
      <c r="AT18" s="139">
        <f t="shared" si="10"/>
        <v>2515662.9816112733</v>
      </c>
      <c r="AU18" s="139">
        <f>'A1'!G16</f>
        <v>53297.7</v>
      </c>
      <c r="AV18" s="127">
        <f t="shared" si="11"/>
        <v>47200.216549893776</v>
      </c>
      <c r="AW18" s="166">
        <f t="shared" si="33"/>
        <v>47200.216549893776</v>
      </c>
      <c r="AX18" s="381">
        <f>'A23'!BI17*'A24'!$D$17/1000</f>
        <v>364993.83939866041</v>
      </c>
      <c r="AY18" s="381">
        <f>'A23'!BJ17*'A24'!$F$17/1000</f>
        <v>2259421.6568287979</v>
      </c>
      <c r="AZ18" s="381">
        <f>'A23'!BK17*'A24'!$I$17/1000</f>
        <v>815950.24933671823</v>
      </c>
      <c r="BA18" s="383">
        <f>'A23'!BL17*'A24'!$K$17/1000</f>
        <v>696551.48646678601</v>
      </c>
      <c r="BB18" s="139">
        <f t="shared" si="12"/>
        <v>4136917.2320309621</v>
      </c>
      <c r="BC18" s="139">
        <f>'A1'!H16</f>
        <v>78956</v>
      </c>
      <c r="BD18" s="127">
        <f t="shared" si="13"/>
        <v>52395.223061337485</v>
      </c>
      <c r="BE18" s="166">
        <f t="shared" si="34"/>
        <v>52395.223061337485</v>
      </c>
      <c r="BF18" s="381">
        <f>'A23'!BR17*'A24'!$D$17/1000</f>
        <v>1967932.4856334506</v>
      </c>
      <c r="BG18" s="381">
        <f>'A23'!BS17*'A24'!$F$17/1000</f>
        <v>167649.97893284544</v>
      </c>
      <c r="BH18" s="133">
        <f>'A23'!BT17*3*'A24'!$H$17/1000</f>
        <v>0</v>
      </c>
      <c r="BI18" s="383">
        <f>'A23'!BU17*'A24'!$K$17/1000</f>
        <v>114693.08780111453</v>
      </c>
      <c r="BJ18" s="139">
        <f t="shared" si="14"/>
        <v>2250275.5523674106</v>
      </c>
      <c r="BK18" s="139">
        <f>'A1'!I16</f>
        <v>54751.4</v>
      </c>
      <c r="BL18" s="127">
        <f t="shared" si="15"/>
        <v>41099.872375270963</v>
      </c>
      <c r="BM18" s="166">
        <f t="shared" si="35"/>
        <v>41099.872375270963</v>
      </c>
      <c r="BN18" s="381">
        <f>'A23'!CA17*'A24'!$D$17/1000</f>
        <v>291443.70975087845</v>
      </c>
      <c r="BO18" s="381">
        <f>'A23'!CB17*'A24'!$F$17/1000</f>
        <v>193265.92922170594</v>
      </c>
      <c r="BP18" s="133">
        <f>'A23'!CC17*3*'A24'!$H$17/1000</f>
        <v>0</v>
      </c>
      <c r="BQ18" s="383">
        <f>'A23'!CD17*'A24'!$K$17/1000</f>
        <v>232477.01114077773</v>
      </c>
      <c r="BR18" s="139">
        <f t="shared" si="16"/>
        <v>717186.65011336212</v>
      </c>
      <c r="BS18" s="139">
        <f>'A1'!J16</f>
        <v>13438</v>
      </c>
      <c r="BT18" s="127">
        <f t="shared" si="17"/>
        <v>53370.043913778994</v>
      </c>
      <c r="BU18" s="166">
        <f t="shared" si="36"/>
        <v>53370.043913778994</v>
      </c>
      <c r="BV18" s="381">
        <f>'A23'!CJ17*'A24'!$D$17/1000</f>
        <v>41699.54235897075</v>
      </c>
      <c r="BW18" s="381">
        <f>'A23'!CK17*'A24'!$F$17/1000</f>
        <v>85212.763993904751</v>
      </c>
      <c r="BX18" s="381">
        <f>'A23'!CL17*'A24'!$I$17/1000</f>
        <v>83952.071547476575</v>
      </c>
      <c r="BY18" s="383">
        <f>'A23'!CM17*'A24'!$K$17/1000</f>
        <v>27288.625584136767</v>
      </c>
      <c r="BZ18" s="139">
        <f t="shared" si="18"/>
        <v>238153.00348448881</v>
      </c>
      <c r="CA18" s="139">
        <f>'A1'!K16</f>
        <v>3960</v>
      </c>
      <c r="CB18" s="127">
        <f t="shared" si="19"/>
        <v>60139.647344567886</v>
      </c>
      <c r="CC18" s="166">
        <f t="shared" si="37"/>
        <v>60139.647344567886</v>
      </c>
      <c r="CD18" s="381">
        <f>'A23'!CS17*'A24'!$D$17/1000</f>
        <v>1163815.2176359808</v>
      </c>
      <c r="CE18" s="381">
        <f>'A23'!CT17*'A24'!$F$17/1000</f>
        <v>56217.128904396726</v>
      </c>
      <c r="CF18" s="381">
        <f>'A23'!CU17*'A24'!$I$17/1000</f>
        <v>6806.2648042527662</v>
      </c>
      <c r="CG18" s="383">
        <f>'A23'!CV17*'A24'!$K$17/1000</f>
        <v>126740.263867687</v>
      </c>
      <c r="CH18" s="139">
        <f t="shared" si="20"/>
        <v>1353578.8752123171</v>
      </c>
      <c r="CI18" s="139">
        <f>'A1'!L16</f>
        <v>34956.435764729882</v>
      </c>
      <c r="CJ18" s="127">
        <f t="shared" si="21"/>
        <v>38721.878978807166</v>
      </c>
      <c r="CK18" s="166">
        <f t="shared" si="38"/>
        <v>38721.878978807166</v>
      </c>
      <c r="CL18" s="381">
        <f>'A23'!DB17*'A24'!$D$17/1000</f>
        <v>141635.39592700329</v>
      </c>
      <c r="CM18" s="381">
        <f>'A23'!DC17*'A24'!$F$17/1000</f>
        <v>208711.16945560885</v>
      </c>
      <c r="CN18" s="381">
        <f>'A23'!DD17*'A24'!$I$17/1000</f>
        <v>38089.611439117427</v>
      </c>
      <c r="CO18" s="383">
        <f>'A23'!DE17*'A24'!$K$17/1000</f>
        <v>92952.306577458294</v>
      </c>
      <c r="CP18" s="139">
        <f t="shared" si="22"/>
        <v>481388.48339918785</v>
      </c>
      <c r="CQ18" s="139">
        <f>'A1'!M16</f>
        <v>8137</v>
      </c>
      <c r="CR18" s="127">
        <f t="shared" si="23"/>
        <v>59160.437925425569</v>
      </c>
      <c r="CS18" s="166">
        <f t="shared" si="39"/>
        <v>59160.437925425569</v>
      </c>
      <c r="CT18" s="381">
        <f>'A23'!DK17*6*'A24'!$E$17/1000</f>
        <v>1015929.7303678507</v>
      </c>
      <c r="CU18" s="133">
        <f>'A23'!DL17*6*'A24'!$E$17/1000</f>
        <v>462763.9383620302</v>
      </c>
      <c r="CV18" s="133">
        <f>'A23'!DM17*3*'A24'!$H$17/1000</f>
        <v>44658.70768491218</v>
      </c>
      <c r="CW18" s="134">
        <f>'A23'!DN17*4*'A24'!$J$17/1000</f>
        <v>155495.43392924199</v>
      </c>
      <c r="CX18" s="139">
        <f t="shared" si="24"/>
        <v>1678847.810344035</v>
      </c>
      <c r="CY18" s="139">
        <f>'A1'!N16</f>
        <v>56223</v>
      </c>
      <c r="CZ18" s="127">
        <f t="shared" si="25"/>
        <v>29860.516342849634</v>
      </c>
      <c r="DA18" s="166">
        <f t="shared" si="40"/>
        <v>29860.516342849634</v>
      </c>
      <c r="DB18" s="381">
        <f>'A23'!DT17*'A24'!$D$17/1000</f>
        <v>1569964.6163236124</v>
      </c>
      <c r="DC18" s="381">
        <f>'A23'!DU17*'A24'!$F$17/1000</f>
        <v>6577909.2720096549</v>
      </c>
      <c r="DD18" s="381">
        <f>'A23'!DV17*'A24'!$I$17/1000</f>
        <v>552870.43371370481</v>
      </c>
      <c r="DE18" s="383">
        <f>'A23'!DW17*'A24'!$K$17/1000</f>
        <v>4194253.6708691511</v>
      </c>
      <c r="DF18" s="139">
        <f t="shared" si="26"/>
        <v>12894997.992916124</v>
      </c>
      <c r="DG18" s="139">
        <f>'A1'!O16</f>
        <v>211939</v>
      </c>
      <c r="DH18" s="127">
        <f t="shared" si="27"/>
        <v>60842.968934061799</v>
      </c>
      <c r="DI18" s="166">
        <f t="shared" si="41"/>
        <v>60842.968934061799</v>
      </c>
    </row>
    <row r="19" spans="1:113" hidden="1">
      <c r="A19" s="124">
        <v>1974</v>
      </c>
      <c r="B19" s="381">
        <f>'A23'!G18*'A24'!$D$17/1000</f>
        <v>272704.94836270477</v>
      </c>
      <c r="C19" s="381">
        <f>'A23'!H18*'A24'!$F$17/1000</f>
        <v>171649.2853583929</v>
      </c>
      <c r="D19" s="381">
        <f>'A23'!I18*'A24'!$I$17/1000</f>
        <v>169738.0982288722</v>
      </c>
      <c r="E19" s="381">
        <f>'A23'!J18*'A24'!$K$17/1000</f>
        <v>75819.71259639239</v>
      </c>
      <c r="F19" s="382">
        <f t="shared" si="0"/>
        <v>689912.04454636225</v>
      </c>
      <c r="G19" s="382">
        <f>'A1'!B17</f>
        <v>13832</v>
      </c>
      <c r="H19" s="383">
        <f t="shared" si="1"/>
        <v>49877.967361651405</v>
      </c>
      <c r="I19" s="166">
        <f t="shared" si="28"/>
        <v>49877.967361651405</v>
      </c>
      <c r="J19" s="381">
        <f>'A23'!P18*'A24'!$D$17/1000</f>
        <v>266044.0640354185</v>
      </c>
      <c r="K19" s="133">
        <f>'A23'!Q18*6*'A24'!$E$17/1000</f>
        <v>30266.232353837644</v>
      </c>
      <c r="L19" s="133">
        <f>'A23'!R18*3*'A24'!$H$17/1000</f>
        <v>8522.84256264941</v>
      </c>
      <c r="M19" s="134">
        <f>'A23'!S18*4*'A24'!$J$17/1000</f>
        <v>19181.672868239973</v>
      </c>
      <c r="N19" s="139">
        <f t="shared" si="2"/>
        <v>324014.81182014552</v>
      </c>
      <c r="O19" s="139">
        <f>'A1'!C17</f>
        <v>9755.1304347826099</v>
      </c>
      <c r="P19" s="127">
        <f t="shared" si="3"/>
        <v>33214.81081020175</v>
      </c>
      <c r="Q19" s="166">
        <f t="shared" si="29"/>
        <v>33214.81081020175</v>
      </c>
      <c r="R19" s="381">
        <f>'A23'!Y18*'A24'!$D$17/1000</f>
        <v>350895.84430805437</v>
      </c>
      <c r="S19" s="133">
        <f>'A23'!Z18*6*'A24'!$E$17/1000</f>
        <v>227121.5074807858</v>
      </c>
      <c r="T19" s="133">
        <f>'A23'!AA18*3*'A24'!$H$17/1000</f>
        <v>45755.569579300951</v>
      </c>
      <c r="U19" s="134">
        <f>'A23'!AB18*4*'A24'!$J$17/1000</f>
        <v>106132.87559482972</v>
      </c>
      <c r="V19" s="139">
        <f t="shared" si="4"/>
        <v>729905.79696297075</v>
      </c>
      <c r="W19" s="139">
        <f>'A1'!D17</f>
        <v>22807.918000000001</v>
      </c>
      <c r="X19" s="127">
        <f t="shared" si="5"/>
        <v>32002.298366864117</v>
      </c>
      <c r="Y19" s="166">
        <f t="shared" si="30"/>
        <v>32002.298366864117</v>
      </c>
      <c r="Z19" s="381">
        <f>'A23'!AH18*6*'A24'!$E$17/1000</f>
        <v>100665.84623390441</v>
      </c>
      <c r="AA19" s="133">
        <f>'A23'!AI18*6*'A24'!$E$17/1000</f>
        <v>40893.051266153685</v>
      </c>
      <c r="AB19" s="133">
        <f>'A23'!AJ18*3*'A24'!$H$17/1000</f>
        <v>2812.4391097573634</v>
      </c>
      <c r="AC19" s="134">
        <f>'A23'!AK18*4*'A24'!$J$17/1000</f>
        <v>20493.690910457957</v>
      </c>
      <c r="AD19" s="139">
        <f t="shared" si="6"/>
        <v>164865.0275202734</v>
      </c>
      <c r="AE19" s="139">
        <f>'A1'!E17</f>
        <v>5045</v>
      </c>
      <c r="AF19" s="127">
        <f t="shared" si="7"/>
        <v>32678.895445049235</v>
      </c>
      <c r="AG19" s="166">
        <f t="shared" si="31"/>
        <v>32678.895445049235</v>
      </c>
      <c r="AH19" s="381">
        <f>'A23'!AQ18*'A24'!$D$17/1000</f>
        <v>105903.8750968191</v>
      </c>
      <c r="AI19" s="381">
        <f>'A23'!AR18*'A24'!$F$17/1000</f>
        <v>89728.192958459418</v>
      </c>
      <c r="AJ19" s="381">
        <f>'A23'!AS18*'A24'!$I$17/1000</f>
        <v>17483.801087634143</v>
      </c>
      <c r="AK19" s="383">
        <f>'A23'!AT18*'A24'!$K$17/1000</f>
        <v>28053.88397107978</v>
      </c>
      <c r="AL19" s="139">
        <f t="shared" si="8"/>
        <v>241169.75311399242</v>
      </c>
      <c r="AM19" s="139">
        <f>'A1'!F17</f>
        <v>4691</v>
      </c>
      <c r="AN19" s="127">
        <f t="shared" si="9"/>
        <v>51411.160331271036</v>
      </c>
      <c r="AO19" s="166">
        <f t="shared" si="32"/>
        <v>51411.160331271036</v>
      </c>
      <c r="AP19" s="381">
        <f>'A23'!AZ18*'A24'!$D$17/1000</f>
        <v>1273834.9516325751</v>
      </c>
      <c r="AQ19" s="381">
        <f>'A23'!BA18*'A24'!$F$17/1000</f>
        <v>584499.43177306023</v>
      </c>
      <c r="AR19" s="381">
        <f>'A23'!BB18*'A24'!$I$17/1000</f>
        <v>37055.940590151382</v>
      </c>
      <c r="AS19" s="383">
        <f>'A23'!BC18*'A24'!$K$17/1000</f>
        <v>657194.07527684246</v>
      </c>
      <c r="AT19" s="139">
        <f t="shared" si="10"/>
        <v>2552584.3992726291</v>
      </c>
      <c r="AU19" s="139">
        <f>'A1'!G17</f>
        <v>53646</v>
      </c>
      <c r="AV19" s="127">
        <f t="shared" si="11"/>
        <v>47582.007964668926</v>
      </c>
      <c r="AW19" s="166">
        <f t="shared" si="33"/>
        <v>47582.007964668926</v>
      </c>
      <c r="AX19" s="381">
        <f>'A23'!BI18*'A24'!$D$17/1000</f>
        <v>371386.9478283184</v>
      </c>
      <c r="AY19" s="381">
        <f>'A23'!BJ18*'A24'!$F$17/1000</f>
        <v>2260151.7271586503</v>
      </c>
      <c r="AZ19" s="381">
        <f>'A23'!BK18*'A24'!$I$17/1000</f>
        <v>794995.39779887709</v>
      </c>
      <c r="BA19" s="383">
        <f>'A23'!BL18*'A24'!$K$17/1000</f>
        <v>710859.96795894345</v>
      </c>
      <c r="BB19" s="139">
        <f t="shared" si="12"/>
        <v>4137394.0407447894</v>
      </c>
      <c r="BC19" s="139">
        <f>'A1'!H17</f>
        <v>78979</v>
      </c>
      <c r="BD19" s="127">
        <f t="shared" si="13"/>
        <v>52386.001858022886</v>
      </c>
      <c r="BE19" s="166">
        <f t="shared" si="34"/>
        <v>52386.001858022886</v>
      </c>
      <c r="BF19" s="381">
        <f>'A23'!BR18*'A24'!$D$17/1000</f>
        <v>1973860.4908148113</v>
      </c>
      <c r="BG19" s="381">
        <f>'A23'!BS18*'A24'!$F$17/1000</f>
        <v>182730.54677128745</v>
      </c>
      <c r="BH19" s="133">
        <f>'A23'!BT18*3*'A24'!$H$17/1000</f>
        <v>0</v>
      </c>
      <c r="BI19" s="383">
        <f>'A23'!BU18*'A24'!$K$17/1000</f>
        <v>124309.6765164989</v>
      </c>
      <c r="BJ19" s="139">
        <f t="shared" si="14"/>
        <v>2280900.7141025974</v>
      </c>
      <c r="BK19" s="139">
        <f>'A1'!I17</f>
        <v>55110.9</v>
      </c>
      <c r="BL19" s="127">
        <f t="shared" si="15"/>
        <v>41387.469885314837</v>
      </c>
      <c r="BM19" s="166">
        <f t="shared" si="35"/>
        <v>41387.469885314837</v>
      </c>
      <c r="BN19" s="381">
        <f>'A23'!CA18*'A24'!$D$17/1000</f>
        <v>292295.24263060075</v>
      </c>
      <c r="BO19" s="381">
        <f>'A23'!CB18*'A24'!$F$17/1000</f>
        <v>200334.75746835067</v>
      </c>
      <c r="BP19" s="133">
        <f>'A23'!CC18*3*'A24'!$H$17/1000</f>
        <v>0</v>
      </c>
      <c r="BQ19" s="383">
        <f>'A23'!CD18*'A24'!$K$17/1000</f>
        <v>241765.08826201846</v>
      </c>
      <c r="BR19" s="139">
        <f t="shared" si="16"/>
        <v>734395.08836096991</v>
      </c>
      <c r="BS19" s="139">
        <f>'A1'!J17</f>
        <v>13543</v>
      </c>
      <c r="BT19" s="127">
        <f t="shared" si="17"/>
        <v>54226.913413643204</v>
      </c>
      <c r="BU19" s="166">
        <f t="shared" si="36"/>
        <v>54226.913413643204</v>
      </c>
      <c r="BV19" s="381">
        <f>'A23'!CJ18*'A24'!$D$17/1000</f>
        <v>43107.341902683773</v>
      </c>
      <c r="BW19" s="381">
        <f>'A23'!CK18*'A24'!$F$17/1000</f>
        <v>86496.418317980031</v>
      </c>
      <c r="BX19" s="381">
        <f>'A23'!CL18*'A24'!$I$17/1000</f>
        <v>80942.159329151225</v>
      </c>
      <c r="BY19" s="383">
        <f>'A23'!CM18*'A24'!$K$17/1000</f>
        <v>29213.65718850962</v>
      </c>
      <c r="BZ19" s="139">
        <f t="shared" si="18"/>
        <v>239759.57673832463</v>
      </c>
      <c r="CA19" s="139">
        <f>'A1'!K17</f>
        <v>3985</v>
      </c>
      <c r="CB19" s="127">
        <f t="shared" si="19"/>
        <v>60165.514865326128</v>
      </c>
      <c r="CC19" s="166">
        <f t="shared" si="37"/>
        <v>60165.514865326128</v>
      </c>
      <c r="CD19" s="381">
        <f>'A23'!CS18*'A24'!$D$17/1000</f>
        <v>1163119.0586491823</v>
      </c>
      <c r="CE19" s="381">
        <f>'A23'!CT18*'A24'!$F$17/1000</f>
        <v>60265.35611446001</v>
      </c>
      <c r="CF19" s="381">
        <f>'A23'!CU18*'A24'!$I$17/1000</f>
        <v>7763.9772921860631</v>
      </c>
      <c r="CG19" s="383">
        <f>'A23'!CV18*'A24'!$K$17/1000</f>
        <v>135866.90186573041</v>
      </c>
      <c r="CH19" s="139">
        <f t="shared" si="20"/>
        <v>1367015.2939215587</v>
      </c>
      <c r="CI19" s="139">
        <f>'A1'!L17</f>
        <v>35294.853427835711</v>
      </c>
      <c r="CJ19" s="127">
        <f t="shared" si="21"/>
        <v>38731.292558462519</v>
      </c>
      <c r="CK19" s="166">
        <f t="shared" si="38"/>
        <v>38731.292558462519</v>
      </c>
      <c r="CL19" s="381">
        <f>'A23'!DB18*'A24'!$D$17/1000</f>
        <v>140132.96813497852</v>
      </c>
      <c r="CM19" s="381">
        <f>'A23'!DC18*'A24'!$F$17/1000</f>
        <v>210527.34103745871</v>
      </c>
      <c r="CN19" s="381">
        <f>'A23'!DD18*'A24'!$I$17/1000</f>
        <v>39716.507089195729</v>
      </c>
      <c r="CO19" s="383">
        <f>'A23'!DE18*'A24'!$K$17/1000</f>
        <v>95143.364469212553</v>
      </c>
      <c r="CP19" s="139">
        <f t="shared" si="22"/>
        <v>485520.18073084549</v>
      </c>
      <c r="CQ19" s="139">
        <f>'A1'!M17</f>
        <v>8161</v>
      </c>
      <c r="CR19" s="127">
        <f t="shared" si="23"/>
        <v>59492.731372484435</v>
      </c>
      <c r="CS19" s="166">
        <f t="shared" si="39"/>
        <v>59492.731372484435</v>
      </c>
      <c r="CT19" s="381">
        <f>'A23'!DK18*6*'A24'!$E$17/1000</f>
        <v>1003385.6341058931</v>
      </c>
      <c r="CU19" s="133">
        <f>'A23'!DL18*6*'A24'!$E$17/1000</f>
        <v>479532.49414115679</v>
      </c>
      <c r="CV19" s="133">
        <f>'A23'!DM18*3*'A24'!$H$17/1000</f>
        <v>46303.216679973732</v>
      </c>
      <c r="CW19" s="134">
        <f>'A23'!DN18*4*'A24'!$J$17/1000</f>
        <v>163219.55437099581</v>
      </c>
      <c r="CX19" s="139">
        <f t="shared" si="24"/>
        <v>1692440.8992980195</v>
      </c>
      <c r="CY19" s="139">
        <f>'A1'!N17</f>
        <v>56236</v>
      </c>
      <c r="CZ19" s="127">
        <f t="shared" si="25"/>
        <v>30095.328602639223</v>
      </c>
      <c r="DA19" s="166">
        <f t="shared" si="40"/>
        <v>30095.328602639223</v>
      </c>
      <c r="DB19" s="381">
        <f>'A23'!DT18*'A24'!$D$17/1000</f>
        <v>1587383.4716122577</v>
      </c>
      <c r="DC19" s="381">
        <f>'A23'!DU18*'A24'!$F$17/1000</f>
        <v>6674886.1392394025</v>
      </c>
      <c r="DD19" s="381">
        <f>'A23'!DV18*'A24'!$I$17/1000</f>
        <v>582834.78888561239</v>
      </c>
      <c r="DE19" s="383">
        <f>'A23'!DW18*'A24'!$K$17/1000</f>
        <v>4362840.4816892296</v>
      </c>
      <c r="DF19" s="139">
        <f t="shared" si="26"/>
        <v>13207944.881426502</v>
      </c>
      <c r="DG19" s="139">
        <f>'A1'!O17</f>
        <v>213898</v>
      </c>
      <c r="DH19" s="127">
        <f t="shared" si="27"/>
        <v>61748.800275956302</v>
      </c>
      <c r="DI19" s="166">
        <f t="shared" si="41"/>
        <v>61748.800275956302</v>
      </c>
    </row>
    <row r="20" spans="1:113" hidden="1">
      <c r="A20" s="124">
        <v>1975</v>
      </c>
      <c r="B20" s="381">
        <f>'A23'!G19*'A24'!$D$17/1000</f>
        <v>276212.72924244299</v>
      </c>
      <c r="C20" s="381">
        <f>'A23'!H19*'A24'!$F$17/1000</f>
        <v>177376.8557521982</v>
      </c>
      <c r="D20" s="381">
        <f>'A23'!I19*'A24'!$I$17/1000</f>
        <v>168530.66416726384</v>
      </c>
      <c r="E20" s="381">
        <f>'A23'!J19*'A24'!$K$17/1000</f>
        <v>81518.730687379095</v>
      </c>
      <c r="F20" s="382">
        <f t="shared" si="0"/>
        <v>703638.97984928417</v>
      </c>
      <c r="G20" s="382">
        <f>'A1'!B18</f>
        <v>13969</v>
      </c>
      <c r="H20" s="383">
        <f t="shared" si="1"/>
        <v>50371.46394511305</v>
      </c>
      <c r="I20" s="166">
        <f t="shared" si="28"/>
        <v>50371.46394511305</v>
      </c>
      <c r="J20" s="381">
        <f>'A23'!P19*'A24'!$D$17/1000</f>
        <v>266384.38062734273</v>
      </c>
      <c r="K20" s="133">
        <f>'A23'!Q19*6*'A24'!$E$17/1000</f>
        <v>32087.36043775822</v>
      </c>
      <c r="L20" s="133">
        <f>'A23'!R19*3*'A24'!$H$17/1000</f>
        <v>9001.2422964204761</v>
      </c>
      <c r="M20" s="134">
        <f>'A23'!S19*4*'A24'!$J$17/1000</f>
        <v>20429.340333396383</v>
      </c>
      <c r="N20" s="139">
        <f t="shared" si="2"/>
        <v>327902.32369491784</v>
      </c>
      <c r="O20" s="139">
        <f>'A1'!C18</f>
        <v>9782.0948616600799</v>
      </c>
      <c r="P20" s="127">
        <f t="shared" si="3"/>
        <v>33520.66488131263</v>
      </c>
      <c r="Q20" s="166">
        <f t="shared" si="29"/>
        <v>33520.66488131263</v>
      </c>
      <c r="R20" s="381">
        <f>'A23'!Y19*'A24'!$D$17/1000</f>
        <v>354679.6197108847</v>
      </c>
      <c r="S20" s="133">
        <f>'A23'!Z19*6*'A24'!$E$17/1000</f>
        <v>230238.51585094913</v>
      </c>
      <c r="T20" s="133">
        <f>'A23'!AA19*3*'A24'!$H$17/1000</f>
        <v>48881.168780029984</v>
      </c>
      <c r="U20" s="134">
        <f>'A23'!AB19*4*'A24'!$J$17/1000</f>
        <v>111954.06727860932</v>
      </c>
      <c r="V20" s="139">
        <f t="shared" si="4"/>
        <v>745753.37162047322</v>
      </c>
      <c r="W20" s="139">
        <f>'A1'!D18</f>
        <v>23143.191999999999</v>
      </c>
      <c r="X20" s="127">
        <f t="shared" si="5"/>
        <v>32223.444874003257</v>
      </c>
      <c r="Y20" s="166">
        <f t="shared" si="30"/>
        <v>32223.444874003257</v>
      </c>
      <c r="Z20" s="381">
        <f>'A23'!AH19*6*'A24'!$E$17/1000</f>
        <v>99611.643446318703</v>
      </c>
      <c r="AA20" s="133">
        <f>'A23'!AI19*6*'A24'!$E$17/1000</f>
        <v>42093.471182020592</v>
      </c>
      <c r="AB20" s="133">
        <f>'A23'!AJ19*3*'A24'!$H$17/1000</f>
        <v>2937.8991155566987</v>
      </c>
      <c r="AC20" s="134">
        <f>'A23'!AK19*4*'A24'!$J$17/1000</f>
        <v>21348.836489244735</v>
      </c>
      <c r="AD20" s="139">
        <f t="shared" si="6"/>
        <v>165991.85023314075</v>
      </c>
      <c r="AE20" s="139">
        <f>'A1'!E18</f>
        <v>5060</v>
      </c>
      <c r="AF20" s="127">
        <f t="shared" si="7"/>
        <v>32804.713484810425</v>
      </c>
      <c r="AG20" s="166">
        <f t="shared" si="31"/>
        <v>32804.713484810425</v>
      </c>
      <c r="AH20" s="381">
        <f>'A23'!AQ19*'A24'!$D$17/1000</f>
        <v>105665.00806251469</v>
      </c>
      <c r="AI20" s="381">
        <f>'A23'!AR19*'A24'!$F$17/1000</f>
        <v>92432.347505116748</v>
      </c>
      <c r="AJ20" s="381">
        <f>'A23'!AS19*'A24'!$I$17/1000</f>
        <v>18238.818639635414</v>
      </c>
      <c r="AK20" s="383">
        <f>'A23'!AT19*'A24'!$K$17/1000</f>
        <v>29741.373796642329</v>
      </c>
      <c r="AL20" s="139">
        <f t="shared" si="8"/>
        <v>246077.54800390915</v>
      </c>
      <c r="AM20" s="139">
        <f>'A1'!F18</f>
        <v>4711</v>
      </c>
      <c r="AN20" s="127">
        <f t="shared" si="9"/>
        <v>52234.673743135034</v>
      </c>
      <c r="AO20" s="166">
        <f t="shared" si="32"/>
        <v>52234.673743135034</v>
      </c>
      <c r="AP20" s="381">
        <f>'A23'!AZ19*'A24'!$D$17/1000</f>
        <v>1271504.3782771535</v>
      </c>
      <c r="AQ20" s="381">
        <f>'A23'!BA19*'A24'!$F$17/1000</f>
        <v>609477.83134025941</v>
      </c>
      <c r="AR20" s="381">
        <f>'A23'!BB19*'A24'!$I$17/1000</f>
        <v>41393.689484330542</v>
      </c>
      <c r="AS20" s="383">
        <f>'A23'!BC19*'A24'!$K$17/1000</f>
        <v>663356.70134639775</v>
      </c>
      <c r="AT20" s="139">
        <f t="shared" si="10"/>
        <v>2585732.6004481413</v>
      </c>
      <c r="AU20" s="139">
        <f>'A1'!G18</f>
        <v>53894.400000000001</v>
      </c>
      <c r="AV20" s="127">
        <f t="shared" si="11"/>
        <v>47977.760220878998</v>
      </c>
      <c r="AW20" s="166">
        <f t="shared" si="33"/>
        <v>47977.760220878998</v>
      </c>
      <c r="AX20" s="381">
        <f>'A23'!BI19*'A24'!$D$17/1000</f>
        <v>375951.07184503734</v>
      </c>
      <c r="AY20" s="381">
        <f>'A23'!BJ19*'A24'!$F$17/1000</f>
        <v>2251974.9394642976</v>
      </c>
      <c r="AZ20" s="381">
        <f>'A23'!BK19*'A24'!$I$17/1000</f>
        <v>771527.12652289565</v>
      </c>
      <c r="BA20" s="383">
        <f>'A23'!BL19*'A24'!$K$17/1000</f>
        <v>722604.30159941234</v>
      </c>
      <c r="BB20" s="139">
        <f t="shared" si="12"/>
        <v>4122057.4394316431</v>
      </c>
      <c r="BC20" s="139">
        <f>'A1'!H18</f>
        <v>78679</v>
      </c>
      <c r="BD20" s="127">
        <f t="shared" si="13"/>
        <v>52390.821431787932</v>
      </c>
      <c r="BE20" s="166">
        <f t="shared" si="34"/>
        <v>52390.821431787932</v>
      </c>
      <c r="BF20" s="381">
        <f>'A23'!BR19*'A24'!$D$17/1000</f>
        <v>1975411.8112009086</v>
      </c>
      <c r="BG20" s="381">
        <f>'A23'!BS19*'A24'!$F$17/1000</f>
        <v>198820.64447615168</v>
      </c>
      <c r="BH20" s="133">
        <f>'A23'!BT19*3*'A24'!$H$17/1000</f>
        <v>0</v>
      </c>
      <c r="BI20" s="383">
        <f>'A23'!BU19*'A24'!$K$17/1000</f>
        <v>134497.83713625203</v>
      </c>
      <c r="BJ20" s="139">
        <f t="shared" si="14"/>
        <v>2308730.2928133123</v>
      </c>
      <c r="BK20" s="139">
        <f>'A1'!I18</f>
        <v>55441</v>
      </c>
      <c r="BL20" s="127">
        <f t="shared" si="15"/>
        <v>41643.013163783347</v>
      </c>
      <c r="BM20" s="166">
        <f t="shared" si="35"/>
        <v>41643.013163783347</v>
      </c>
      <c r="BN20" s="381">
        <f>'A23'!CA19*'A24'!$D$17/1000</f>
        <v>293060.1320875989</v>
      </c>
      <c r="BO20" s="381">
        <f>'A23'!CB19*'A24'!$F$17/1000</f>
        <v>207697.47826750274</v>
      </c>
      <c r="BP20" s="133">
        <f>'A23'!CC19*3*'A24'!$H$17/1000</f>
        <v>0</v>
      </c>
      <c r="BQ20" s="383">
        <f>'A23'!CD19*'A24'!$K$17/1000</f>
        <v>251467.04298654108</v>
      </c>
      <c r="BR20" s="139">
        <f t="shared" si="16"/>
        <v>752224.6533416427</v>
      </c>
      <c r="BS20" s="139">
        <f>'A1'!J18</f>
        <v>13660</v>
      </c>
      <c r="BT20" s="127">
        <f t="shared" si="17"/>
        <v>55067.690581379407</v>
      </c>
      <c r="BU20" s="166">
        <f t="shared" si="36"/>
        <v>55067.690581379407</v>
      </c>
      <c r="BV20" s="381">
        <f>'A23'!CJ19*'A24'!$D$17/1000</f>
        <v>45309.430937302364</v>
      </c>
      <c r="BW20" s="381">
        <f>'A23'!CK19*'A24'!$F$17/1000</f>
        <v>89548.098514716577</v>
      </c>
      <c r="BX20" s="381">
        <f>'A23'!CL19*'A24'!$I$17/1000</f>
        <v>79594.475870720809</v>
      </c>
      <c r="BY20" s="383">
        <f>'A23'!CM19*'A24'!$K$17/1000</f>
        <v>31897.376664159801</v>
      </c>
      <c r="BZ20" s="139">
        <f t="shared" si="18"/>
        <v>246349.38198689953</v>
      </c>
      <c r="CA20" s="139">
        <f>'A1'!K18</f>
        <v>4007</v>
      </c>
      <c r="CB20" s="127">
        <f t="shared" si="19"/>
        <v>61479.755923858131</v>
      </c>
      <c r="CC20" s="166">
        <f t="shared" si="37"/>
        <v>61479.755923858131</v>
      </c>
      <c r="CD20" s="381">
        <f>'A23'!CS19*'A24'!$D$17/1000</f>
        <v>1161588.0395670237</v>
      </c>
      <c r="CE20" s="381">
        <f>'A23'!CT19*'A24'!$F$17/1000</f>
        <v>64581.753996310021</v>
      </c>
      <c r="CF20" s="381">
        <f>'A23'!CU19*'A24'!$I$17/1000</f>
        <v>8853.2497253308538</v>
      </c>
      <c r="CG20" s="383">
        <f>'A23'!CV19*'A24'!$K$17/1000</f>
        <v>145598.12466499381</v>
      </c>
      <c r="CH20" s="139">
        <f t="shared" si="20"/>
        <v>1380621.1679536584</v>
      </c>
      <c r="CI20" s="139">
        <f>'A1'!L18</f>
        <v>35664.401499120417</v>
      </c>
      <c r="CJ20" s="127">
        <f t="shared" si="21"/>
        <v>38711.463249641478</v>
      </c>
      <c r="CK20" s="166">
        <f t="shared" si="38"/>
        <v>38711.463249641478</v>
      </c>
      <c r="CL20" s="381">
        <f>'A23'!DB19*'A24'!$D$17/1000</f>
        <v>138654.46804824867</v>
      </c>
      <c r="CM20" s="381">
        <f>'A23'!DC19*'A24'!$F$17/1000</f>
        <v>212479.62801237049</v>
      </c>
      <c r="CN20" s="381">
        <f>'A23'!DD19*'A24'!$I$17/1000</f>
        <v>41436.353540400654</v>
      </c>
      <c r="CO20" s="383">
        <f>'A23'!DE19*'A24'!$K$17/1000</f>
        <v>97441.243354170889</v>
      </c>
      <c r="CP20" s="139">
        <f t="shared" si="22"/>
        <v>490011.69295519072</v>
      </c>
      <c r="CQ20" s="139">
        <f>'A1'!M18</f>
        <v>8192</v>
      </c>
      <c r="CR20" s="127">
        <f t="shared" si="23"/>
        <v>59815.880487694179</v>
      </c>
      <c r="CS20" s="166">
        <f t="shared" si="39"/>
        <v>59815.880487694179</v>
      </c>
      <c r="CT20" s="381">
        <f>'A23'!DK19*6*'A24'!$E$17/1000</f>
        <v>990006.13166275062</v>
      </c>
      <c r="CU20" s="133">
        <f>'A23'!DL19*6*'A24'!$E$17/1000</f>
        <v>496908.66957170429</v>
      </c>
      <c r="CV20" s="133">
        <f>'A23'!DM19*3*'A24'!$H$17/1000</f>
        <v>48008.282954343929</v>
      </c>
      <c r="CW20" s="134">
        <f>'A23'!DN19*4*'A24'!$J$17/1000</f>
        <v>171327.36477129767</v>
      </c>
      <c r="CX20" s="139">
        <f t="shared" si="24"/>
        <v>1706250.4489600963</v>
      </c>
      <c r="CY20" s="139">
        <f>'A1'!N18</f>
        <v>56226</v>
      </c>
      <c r="CZ20" s="127">
        <f t="shared" si="25"/>
        <v>30346.289064847158</v>
      </c>
      <c r="DA20" s="166">
        <f t="shared" si="40"/>
        <v>30346.289064847158</v>
      </c>
      <c r="DB20" s="381">
        <f>'A23'!DT19*'A24'!$D$17/1000</f>
        <v>1599878.7733047882</v>
      </c>
      <c r="DC20" s="381">
        <f>'A23'!DU19*'A24'!$F$17/1000</f>
        <v>6756038.438146947</v>
      </c>
      <c r="DD20" s="381">
        <f>'A23'!DV19*'A24'!$I$17/1000</f>
        <v>612857.96488341026</v>
      </c>
      <c r="DE20" s="383">
        <f>'A23'!DW19*'A24'!$K$17/1000</f>
        <v>4526642.9747148547</v>
      </c>
      <c r="DF20" s="139">
        <f t="shared" si="26"/>
        <v>13495418.15105</v>
      </c>
      <c r="DG20" s="139">
        <f>'A1'!O18</f>
        <v>215981</v>
      </c>
      <c r="DH20" s="127">
        <f t="shared" si="27"/>
        <v>62484.284039105289</v>
      </c>
      <c r="DI20" s="166">
        <f t="shared" si="41"/>
        <v>62484.284039105289</v>
      </c>
    </row>
    <row r="21" spans="1:113" hidden="1">
      <c r="A21" s="124">
        <v>1976</v>
      </c>
      <c r="B21" s="381">
        <f>'A23'!G20*'A24'!$D$17/1000</f>
        <v>279273.19135947921</v>
      </c>
      <c r="C21" s="381">
        <f>'A23'!H20*'A24'!$F$17/1000</f>
        <v>183073.32867264829</v>
      </c>
      <c r="D21" s="381">
        <f>'A23'!I20*'A24'!$I$17/1000</f>
        <v>167128.95819221012</v>
      </c>
      <c r="E21" s="381">
        <f>'A23'!J20*'A24'!$K$17/1000</f>
        <v>87539.861860500241</v>
      </c>
      <c r="F21" s="382">
        <f t="shared" si="0"/>
        <v>717015.34008483775</v>
      </c>
      <c r="G21" s="382">
        <f>'A1'!B19</f>
        <v>14110</v>
      </c>
      <c r="H21" s="383">
        <f t="shared" si="1"/>
        <v>50816.111983333649</v>
      </c>
      <c r="I21" s="166">
        <f t="shared" si="28"/>
        <v>50816.111983333649</v>
      </c>
      <c r="J21" s="381">
        <f>'A23'!P20*'A24'!$D$17/1000</f>
        <v>266542.48728873365</v>
      </c>
      <c r="K21" s="133">
        <f>'A23'!Q20*6*'A24'!$E$17/1000</f>
        <v>34018.066332992443</v>
      </c>
      <c r="L21" s="133">
        <f>'A23'!R20*3*'A24'!$H$17/1000</f>
        <v>9506.4953134230327</v>
      </c>
      <c r="M21" s="134">
        <f>'A23'!S20*4*'A24'!$J$17/1000</f>
        <v>21758.16203959853</v>
      </c>
      <c r="N21" s="139">
        <f t="shared" si="2"/>
        <v>331825.21097474766</v>
      </c>
      <c r="O21" s="139">
        <f>'A1'!C19</f>
        <v>9798.0737812911721</v>
      </c>
      <c r="P21" s="127">
        <f t="shared" si="3"/>
        <v>33866.371940201934</v>
      </c>
      <c r="Q21" s="166">
        <f t="shared" si="29"/>
        <v>33866.371940201934</v>
      </c>
      <c r="R21" s="381">
        <f>'A23'!Y20*'A24'!$D$17/1000</f>
        <v>358170.86816984799</v>
      </c>
      <c r="S21" s="381">
        <f>'A23'!Z20*'A24'!$F$17/1000</f>
        <v>444662.55400017416</v>
      </c>
      <c r="T21" s="381">
        <f>'A23'!AA20*'A24'!$I$17/1000</f>
        <v>218728.71578623491</v>
      </c>
      <c r="U21" s="383">
        <f>'A23'!AB20*'A24'!$K$17/1000</f>
        <v>265291.19199599512</v>
      </c>
      <c r="V21" s="139">
        <f t="shared" si="4"/>
        <v>1286853.3299522521</v>
      </c>
      <c r="W21" s="139">
        <f>'A1'!D19</f>
        <v>23449.791000000001</v>
      </c>
      <c r="X21" s="127">
        <f t="shared" si="5"/>
        <v>54876.963720156484</v>
      </c>
      <c r="Y21" s="166">
        <f t="shared" si="30"/>
        <v>54876.963720156484</v>
      </c>
      <c r="Z21" s="381">
        <f>'A23'!AH20*6*'A24'!$E$17/1000</f>
        <v>98498.284754870168</v>
      </c>
      <c r="AA21" s="133">
        <f>'A23'!AI20*6*'A24'!$E$17/1000</f>
        <v>43329.129553561303</v>
      </c>
      <c r="AB21" s="133">
        <f>'A23'!AJ20*3*'A24'!$H$17/1000</f>
        <v>3068.9557627199524</v>
      </c>
      <c r="AC21" s="134">
        <f>'A23'!AK20*4*'A24'!$J$17/1000</f>
        <v>22239.664950344602</v>
      </c>
      <c r="AD21" s="139">
        <f t="shared" si="6"/>
        <v>167136.03502149601</v>
      </c>
      <c r="AE21" s="139">
        <f>'A1'!E19</f>
        <v>5073</v>
      </c>
      <c r="AF21" s="127">
        <f t="shared" si="7"/>
        <v>32946.192592449443</v>
      </c>
      <c r="AG21" s="166">
        <f t="shared" si="31"/>
        <v>32946.192592449443</v>
      </c>
      <c r="AH21" s="381">
        <f>'A23'!AQ20*'A24'!$D$17/1000</f>
        <v>105210.38856692391</v>
      </c>
      <c r="AI21" s="381">
        <f>'A23'!AR20*'A24'!$F$17/1000</f>
        <v>95082.667435768657</v>
      </c>
      <c r="AJ21" s="381">
        <f>'A23'!AS20*'A24'!$I$17/1000</f>
        <v>18999.399090244828</v>
      </c>
      <c r="AK21" s="383">
        <f>'A23'!AT20*'A24'!$K$17/1000</f>
        <v>31485.555989919369</v>
      </c>
      <c r="AL21" s="139">
        <f t="shared" si="8"/>
        <v>250778.01108285677</v>
      </c>
      <c r="AM21" s="139">
        <f>'A1'!F19</f>
        <v>4726</v>
      </c>
      <c r="AN21" s="127">
        <f t="shared" si="9"/>
        <v>53063.480973943457</v>
      </c>
      <c r="AO21" s="166">
        <f t="shared" si="32"/>
        <v>53063.480973943457</v>
      </c>
      <c r="AP21" s="381">
        <f>'A23'!AZ20*'A24'!$D$17/1000</f>
        <v>1269568.7880160538</v>
      </c>
      <c r="AQ21" s="381">
        <f>'A23'!BA20*'A24'!$F$17/1000</f>
        <v>636109.85623651324</v>
      </c>
      <c r="AR21" s="381">
        <f>'A23'!BB20*'A24'!$I$17/1000</f>
        <v>46281.862155456351</v>
      </c>
      <c r="AS21" s="383">
        <f>'A23'!BC20*'A24'!$K$17/1000</f>
        <v>670194.70624449721</v>
      </c>
      <c r="AT21" s="139">
        <f t="shared" si="10"/>
        <v>2622155.2126525207</v>
      </c>
      <c r="AU21" s="139">
        <f>'A1'!G19</f>
        <v>54109.9</v>
      </c>
      <c r="AV21" s="127">
        <f t="shared" si="11"/>
        <v>48459.805186343357</v>
      </c>
      <c r="AW21" s="166">
        <f t="shared" si="33"/>
        <v>48459.805186343357</v>
      </c>
      <c r="AX21" s="381">
        <f>'A23'!BI20*'A24'!$D$17/1000</f>
        <v>379973.27690537053</v>
      </c>
      <c r="AY21" s="381">
        <f>'A23'!BJ20*'A24'!$F$17/1000</f>
        <v>2242849.0603411365</v>
      </c>
      <c r="AZ21" s="381">
        <f>'A23'!BK20*'A24'!$I$17/1000</f>
        <v>748425.06146010838</v>
      </c>
      <c r="BA21" s="383">
        <f>'A23'!BL20*'A24'!$K$17/1000</f>
        <v>734222.28700122796</v>
      </c>
      <c r="BB21" s="139">
        <f t="shared" si="12"/>
        <v>4105469.6857078434</v>
      </c>
      <c r="BC21" s="139">
        <f>'A1'!H19</f>
        <v>78317</v>
      </c>
      <c r="BD21" s="127">
        <f t="shared" si="13"/>
        <v>52421.181680961272</v>
      </c>
      <c r="BE21" s="166">
        <f t="shared" si="34"/>
        <v>52421.181680961272</v>
      </c>
      <c r="BF21" s="381">
        <f>'A23'!BR20*'A24'!$D$17/1000</f>
        <v>1973859.3141137967</v>
      </c>
      <c r="BG21" s="381">
        <f>'A23'!BS20*'A24'!$F$17/1000</f>
        <v>216100.67767927682</v>
      </c>
      <c r="BH21" s="133">
        <f>'A23'!BT20*3*'A24'!$H$17/1000</f>
        <v>0</v>
      </c>
      <c r="BI21" s="383">
        <f>'A23'!BU20*'A24'!$K$17/1000</f>
        <v>145368.39409423346</v>
      </c>
      <c r="BJ21" s="139">
        <f t="shared" si="14"/>
        <v>2335328.3858873071</v>
      </c>
      <c r="BK21" s="139">
        <f>'A1'!I19</f>
        <v>55718.3</v>
      </c>
      <c r="BL21" s="127">
        <f t="shared" si="15"/>
        <v>41913.130621129989</v>
      </c>
      <c r="BM21" s="166">
        <f t="shared" si="35"/>
        <v>41913.130621129989</v>
      </c>
      <c r="BN21" s="381">
        <f>'A23'!CA20*'A24'!$D$17/1000</f>
        <v>293434.78860941745</v>
      </c>
      <c r="BO21" s="381">
        <f>'A23'!CB20*'A24'!$F$17/1000</f>
        <v>215150.4657473604</v>
      </c>
      <c r="BP21" s="133">
        <f>'A23'!CC20*3*'A24'!$H$17/1000</f>
        <v>0</v>
      </c>
      <c r="BQ21" s="383">
        <f>'A23'!CD20*'A24'!$K$17/1000</f>
        <v>261339.29209068458</v>
      </c>
      <c r="BR21" s="139">
        <f t="shared" si="16"/>
        <v>769924.5464474624</v>
      </c>
      <c r="BS21" s="139">
        <f>'A1'!J19</f>
        <v>13773</v>
      </c>
      <c r="BT21" s="127">
        <f t="shared" si="17"/>
        <v>55901.005332713452</v>
      </c>
      <c r="BU21" s="166">
        <f t="shared" si="36"/>
        <v>55901.005332713452</v>
      </c>
      <c r="BV21" s="381">
        <f>'A23'!CJ20*'A24'!$D$17/1000</f>
        <v>46377.454064811776</v>
      </c>
      <c r="BW21" s="381">
        <f>'A23'!CK20*'A24'!$F$17/1000</f>
        <v>90541.219454768099</v>
      </c>
      <c r="BX21" s="381">
        <f>'A23'!CL20*'A24'!$I$17/1000</f>
        <v>76440.372647002572</v>
      </c>
      <c r="BY21" s="383">
        <f>'A23'!CM20*'A24'!$K$17/1000</f>
        <v>34013.845300379893</v>
      </c>
      <c r="BZ21" s="139">
        <f t="shared" si="18"/>
        <v>247372.89146696235</v>
      </c>
      <c r="CA21" s="139">
        <f>'A1'!K19</f>
        <v>4026</v>
      </c>
      <c r="CB21" s="127">
        <f t="shared" si="19"/>
        <v>61443.837920258906</v>
      </c>
      <c r="CC21" s="166">
        <f t="shared" si="37"/>
        <v>61443.837920258906</v>
      </c>
      <c r="CD21" s="381">
        <f>'A23'!CS20*'A24'!$D$17/1000</f>
        <v>1191886.814244481</v>
      </c>
      <c r="CE21" s="381">
        <f>'A23'!CT20*'A24'!$F$17/1000</f>
        <v>71133.779690960379</v>
      </c>
      <c r="CF21" s="381">
        <f>'A23'!CU20*'A24'!$I$17/1000</f>
        <v>10376.361974510266</v>
      </c>
      <c r="CG21" s="383">
        <f>'A23'!CV20*'A24'!$K$17/1000</f>
        <v>160369.52052941167</v>
      </c>
      <c r="CH21" s="139">
        <f t="shared" si="20"/>
        <v>1433766.4764393636</v>
      </c>
      <c r="CI21" s="139">
        <f>'A1'!L19</f>
        <v>36088.17673303929</v>
      </c>
      <c r="CJ21" s="127">
        <f t="shared" si="21"/>
        <v>39729.534884668421</v>
      </c>
      <c r="CK21" s="166">
        <f t="shared" si="38"/>
        <v>39729.534884668421</v>
      </c>
      <c r="CL21" s="381">
        <f>'A23'!DB20*'A24'!$D$17/1000</f>
        <v>136475.3797267609</v>
      </c>
      <c r="CM21" s="381">
        <f>'A23'!DC20*'A24'!$F$17/1000</f>
        <v>213445.35798004607</v>
      </c>
      <c r="CN21" s="381">
        <f>'A23'!DD20*'A24'!$I$17/1000</f>
        <v>43028.146392072027</v>
      </c>
      <c r="CO21" s="383">
        <f>'A23'!DE20*'A24'!$K$17/1000</f>
        <v>99327.09953377505</v>
      </c>
      <c r="CP21" s="139">
        <f t="shared" si="22"/>
        <v>492275.98363265407</v>
      </c>
      <c r="CQ21" s="139">
        <f>'A1'!M19</f>
        <v>8222</v>
      </c>
      <c r="CR21" s="127">
        <f t="shared" si="23"/>
        <v>59873.021604555346</v>
      </c>
      <c r="CS21" s="166">
        <f t="shared" si="39"/>
        <v>59873.021604555346</v>
      </c>
      <c r="CT21" s="381">
        <f>'A23'!DK20*6*'A24'!$E$17/1000</f>
        <v>975756.00526993559</v>
      </c>
      <c r="CU21" s="133">
        <f>'A23'!DL20*6*'A24'!$E$17/1000</f>
        <v>514914.4821515212</v>
      </c>
      <c r="CV21" s="133">
        <f>'A23'!DM20*3*'A24'!$H$17/1000</f>
        <v>49776.136464859897</v>
      </c>
      <c r="CW21" s="134">
        <f>'A23'!DN20*4*'A24'!$J$17/1000</f>
        <v>179837.92464448322</v>
      </c>
      <c r="CX21" s="139">
        <f t="shared" si="24"/>
        <v>1720284.5485307998</v>
      </c>
      <c r="CY21" s="139">
        <f>'A1'!N19</f>
        <v>56216</v>
      </c>
      <c r="CZ21" s="127">
        <f t="shared" si="25"/>
        <v>30601.333224185284</v>
      </c>
      <c r="DA21" s="166">
        <f t="shared" si="40"/>
        <v>30601.333224185284</v>
      </c>
      <c r="DB21" s="381">
        <f>'A23'!DT20*'A24'!$D$17/1000</f>
        <v>1612825.07967187</v>
      </c>
      <c r="DC21" s="381">
        <f>'A23'!DU20*'A24'!$F$17/1000</f>
        <v>6844272.4742196091</v>
      </c>
      <c r="DD21" s="381">
        <f>'A23'!DV20*'A24'!$I$17/1000</f>
        <v>645002.10478413058</v>
      </c>
      <c r="DE21" s="383">
        <f>'A23'!DW20*'A24'!$K$17/1000</f>
        <v>4700781.6537774662</v>
      </c>
      <c r="DF21" s="139">
        <f t="shared" si="26"/>
        <v>13802881.312453076</v>
      </c>
      <c r="DG21" s="139">
        <f>'A1'!O19</f>
        <v>218086</v>
      </c>
      <c r="DH21" s="127">
        <f t="shared" si="27"/>
        <v>63291.001313486777</v>
      </c>
      <c r="DI21" s="166">
        <f t="shared" si="41"/>
        <v>63291.001313486777</v>
      </c>
    </row>
    <row r="22" spans="1:113" hidden="1">
      <c r="A22" s="124">
        <v>1977</v>
      </c>
      <c r="B22" s="381">
        <f>'A23'!G21*'A24'!$D$17/1000</f>
        <v>282380.15904922842</v>
      </c>
      <c r="C22" s="381">
        <f>'A23'!H21*'A24'!$F$17/1000</f>
        <v>189068.66338103445</v>
      </c>
      <c r="D22" s="381">
        <f>'A23'!I21*'A24'!$I$17/1000</f>
        <v>165840.58831602236</v>
      </c>
      <c r="E22" s="381">
        <f>'A23'!J21*'A24'!$K$17/1000</f>
        <v>94063.396234710221</v>
      </c>
      <c r="F22" s="382">
        <f t="shared" si="0"/>
        <v>731352.80698099546</v>
      </c>
      <c r="G22" s="382">
        <f>'A1'!B20</f>
        <v>14282</v>
      </c>
      <c r="H22" s="383">
        <f t="shared" si="1"/>
        <v>51208.01057141825</v>
      </c>
      <c r="I22" s="166">
        <f t="shared" si="28"/>
        <v>51208.01057141825</v>
      </c>
      <c r="J22" s="381">
        <f>'A23'!P21*'A24'!$D$17/1000</f>
        <v>266504.76777731918</v>
      </c>
      <c r="K22" s="133">
        <f>'A23'!Q21*6*'A24'!$E$17/1000</f>
        <v>36064.943368608365</v>
      </c>
      <c r="L22" s="133">
        <f>'A23'!R21*3*'A24'!$H$17/1000</f>
        <v>10040.108928083502</v>
      </c>
      <c r="M22" s="134">
        <f>'A23'!S21*4*'A24'!$J$17/1000</f>
        <v>23173.41664564265</v>
      </c>
      <c r="N22" s="139">
        <f t="shared" si="2"/>
        <v>335783.23671965371</v>
      </c>
      <c r="O22" s="139">
        <f>'A1'!C20</f>
        <v>9809.0592885375499</v>
      </c>
      <c r="P22" s="127">
        <f t="shared" si="3"/>
        <v>34231.950979441601</v>
      </c>
      <c r="Q22" s="166">
        <f t="shared" si="29"/>
        <v>34231.950979441601</v>
      </c>
      <c r="R22" s="381">
        <f>'A23'!Y21*'A24'!$D$17/1000</f>
        <v>361684.32191352965</v>
      </c>
      <c r="S22" s="381">
        <f>'A23'!Z21*'A24'!$F$17/1000</f>
        <v>451198.21208776638</v>
      </c>
      <c r="T22" s="381">
        <f>'A23'!AA21*'A24'!$I$17/1000</f>
        <v>233894.77260407875</v>
      </c>
      <c r="U22" s="383">
        <f>'A23'!AB21*'A24'!$K$17/1000</f>
        <v>280110.81221799523</v>
      </c>
      <c r="V22" s="139">
        <f t="shared" si="4"/>
        <v>1326888.11882337</v>
      </c>
      <c r="W22" s="139">
        <f>'A1'!D20</f>
        <v>23725.920999999998</v>
      </c>
      <c r="X22" s="127">
        <f t="shared" si="5"/>
        <v>55925.673815712784</v>
      </c>
      <c r="Y22" s="166">
        <f t="shared" si="30"/>
        <v>55925.673815712784</v>
      </c>
      <c r="Z22" s="381">
        <f>'A23'!AH21*6*'A24'!$E$17/1000</f>
        <v>97323.560189980199</v>
      </c>
      <c r="AA22" s="133">
        <f>'A23'!AI21*6*'A24'!$E$17/1000</f>
        <v>44601.060809430259</v>
      </c>
      <c r="AB22" s="133">
        <f>'A23'!AJ21*3*'A24'!$H$17/1000</f>
        <v>3205.8587116417402</v>
      </c>
      <c r="AC22" s="134">
        <f>'A23'!AK21*4*'A24'!$J$17/1000</f>
        <v>23167.665242682458</v>
      </c>
      <c r="AD22" s="139">
        <f t="shared" si="6"/>
        <v>168298.14495373465</v>
      </c>
      <c r="AE22" s="139">
        <f>'A1'!E20</f>
        <v>5089</v>
      </c>
      <c r="AF22" s="127">
        <f t="shared" si="7"/>
        <v>33070.965799515558</v>
      </c>
      <c r="AG22" s="166">
        <f t="shared" si="31"/>
        <v>33070.965799515558</v>
      </c>
      <c r="AH22" s="381">
        <f>'A23'!AQ21*'A24'!$D$17/1000</f>
        <v>104369.58869832617</v>
      </c>
      <c r="AI22" s="381">
        <f>'A23'!AR21*'A24'!$F$17/1000</f>
        <v>97511.982375742897</v>
      </c>
      <c r="AJ22" s="381">
        <f>'A23'!AS21*'A24'!$I$17/1000</f>
        <v>19731.598991629446</v>
      </c>
      <c r="AK22" s="383">
        <f>'A23'!AT21*'A24'!$K$17/1000</f>
        <v>33230.81272169466</v>
      </c>
      <c r="AL22" s="139">
        <f t="shared" si="8"/>
        <v>254843.98278739315</v>
      </c>
      <c r="AM22" s="139">
        <f>'A1'!F20</f>
        <v>4739</v>
      </c>
      <c r="AN22" s="127">
        <f t="shared" si="9"/>
        <v>53775.898456930401</v>
      </c>
      <c r="AO22" s="166">
        <f t="shared" si="32"/>
        <v>53775.898456930401</v>
      </c>
      <c r="AP22" s="381">
        <f>'A23'!AZ21*'A24'!$D$17/1000</f>
        <v>1266187.2184319478</v>
      </c>
      <c r="AQ22" s="381">
        <f>'A23'!BA21*'A24'!$F$17/1000</f>
        <v>663586.6156823762</v>
      </c>
      <c r="AR22" s="381">
        <f>'A23'!BB21*'A24'!$I$17/1000</f>
        <v>51722.414852868729</v>
      </c>
      <c r="AS22" s="383">
        <f>'A23'!BC21*'A24'!$K$17/1000</f>
        <v>676777.86673491274</v>
      </c>
      <c r="AT22" s="139">
        <f t="shared" si="10"/>
        <v>2658274.1157021052</v>
      </c>
      <c r="AU22" s="139">
        <f>'A1'!G20</f>
        <v>54354.400000000001</v>
      </c>
      <c r="AV22" s="127">
        <f t="shared" si="11"/>
        <v>48906.328019481502</v>
      </c>
      <c r="AW22" s="166">
        <f t="shared" si="33"/>
        <v>48906.328019481502</v>
      </c>
      <c r="AX22" s="381">
        <f>'A23'!BI21*'A24'!$D$17/1000</f>
        <v>384546.4971889361</v>
      </c>
      <c r="AY22" s="381">
        <f>'A23'!BJ21*'A24'!$F$17/1000</f>
        <v>2239125.7016588869</v>
      </c>
      <c r="AZ22" s="381">
        <f>'A23'!BK21*'A24'!$I$17/1000</f>
        <v>727758.65104179375</v>
      </c>
      <c r="BA22" s="383">
        <f>'A23'!BL21*'A24'!$K$17/1000</f>
        <v>747819.03830396209</v>
      </c>
      <c r="BB22" s="139">
        <f t="shared" si="12"/>
        <v>4099249.8881935785</v>
      </c>
      <c r="BC22" s="139">
        <f>'A1'!H20</f>
        <v>78165</v>
      </c>
      <c r="BD22" s="127">
        <f t="shared" si="13"/>
        <v>52443.547472571852</v>
      </c>
      <c r="BE22" s="166">
        <f t="shared" si="34"/>
        <v>52443.547472571852</v>
      </c>
      <c r="BF22" s="381">
        <f>'A23'!BR21*'A24'!$D$17/1000</f>
        <v>1961636.8016827174</v>
      </c>
      <c r="BG22" s="381">
        <f>'A23'!BS21*'A24'!$F$17/1000</f>
        <v>233745.29569508866</v>
      </c>
      <c r="BH22" s="133">
        <f>'A23'!BT21*3*'A24'!$H$17/1000</f>
        <v>0</v>
      </c>
      <c r="BI22" s="383">
        <f>'A23'!BU21*'A24'!$K$17/1000</f>
        <v>156356.80365959136</v>
      </c>
      <c r="BJ22" s="139">
        <f t="shared" si="14"/>
        <v>2351738.9010373973</v>
      </c>
      <c r="BK22" s="139">
        <f>'A1'!I20</f>
        <v>55955.4</v>
      </c>
      <c r="BL22" s="127">
        <f t="shared" si="15"/>
        <v>42028.810464001639</v>
      </c>
      <c r="BM22" s="166">
        <f t="shared" si="35"/>
        <v>42028.810464001639</v>
      </c>
      <c r="BN22" s="381">
        <f>'A23'!CA21*'A24'!$D$17/1000</f>
        <v>293106.08111130632</v>
      </c>
      <c r="BO22" s="381">
        <f>'A23'!CB21*'A24'!$F$17/1000</f>
        <v>222453.40185764674</v>
      </c>
      <c r="BP22" s="133">
        <f>'A23'!CC21*3*'A24'!$H$17/1000</f>
        <v>0</v>
      </c>
      <c r="BQ22" s="383">
        <f>'A23'!CD21*'A24'!$K$17/1000</f>
        <v>271090.33850701473</v>
      </c>
      <c r="BR22" s="139">
        <f t="shared" si="16"/>
        <v>786649.82147596776</v>
      </c>
      <c r="BS22" s="139">
        <f>'A1'!J20</f>
        <v>13856</v>
      </c>
      <c r="BT22" s="127">
        <f t="shared" si="17"/>
        <v>56773.226145782894</v>
      </c>
      <c r="BU22" s="166">
        <f t="shared" si="36"/>
        <v>56773.226145782894</v>
      </c>
      <c r="BV22" s="381">
        <f>'A23'!CJ21*'A24'!$D$17/1000</f>
        <v>47341.495253530666</v>
      </c>
      <c r="BW22" s="381">
        <f>'A23'!CK21*'A24'!$F$17/1000</f>
        <v>91542.942016317276</v>
      </c>
      <c r="BX22" s="381">
        <f>'A23'!CL21*'A24'!$I$17/1000</f>
        <v>73409.323012664856</v>
      </c>
      <c r="BY22" s="383">
        <f>'A23'!CM21*'A24'!$K$17/1000</f>
        <v>36269.79096038072</v>
      </c>
      <c r="BZ22" s="139">
        <f t="shared" si="18"/>
        <v>248563.55124289353</v>
      </c>
      <c r="CA22" s="139">
        <f>'A1'!K20</f>
        <v>4043</v>
      </c>
      <c r="CB22" s="127">
        <f t="shared" si="19"/>
        <v>61479.978046721131</v>
      </c>
      <c r="CC22" s="166">
        <f t="shared" si="37"/>
        <v>61479.978046721131</v>
      </c>
      <c r="CD22" s="381">
        <f>'A23'!CS21*'A24'!$D$17/1000</f>
        <v>1191469.4199116931</v>
      </c>
      <c r="CE22" s="381">
        <f>'A23'!CT21*'A24'!$F$17/1000</f>
        <v>76364.446201308907</v>
      </c>
      <c r="CF22" s="381">
        <f>'A23'!CU21*'A24'!$I$17/1000</f>
        <v>11853.231974448905</v>
      </c>
      <c r="CG22" s="383">
        <f>'A23'!CV21*'A24'!$K$17/1000</f>
        <v>172161.94156985363</v>
      </c>
      <c r="CH22" s="139">
        <f t="shared" si="20"/>
        <v>1451849.0396573045</v>
      </c>
      <c r="CI22" s="139">
        <f>'A1'!L20</f>
        <v>36519.985620681749</v>
      </c>
      <c r="CJ22" s="127">
        <f t="shared" si="21"/>
        <v>39754.918162812835</v>
      </c>
      <c r="CK22" s="166">
        <f t="shared" si="38"/>
        <v>39754.918162812835</v>
      </c>
      <c r="CL22" s="381">
        <f>'A23'!DB21*'A24'!$D$17/1000</f>
        <v>135272.32039463817</v>
      </c>
      <c r="CM22" s="381">
        <f>'A23'!DC21*'A24'!$F$17/1000</f>
        <v>216041.83515921826</v>
      </c>
      <c r="CN22" s="381">
        <f>'A23'!DD21*'A24'!$I$17/1000</f>
        <v>45019.998056000986</v>
      </c>
      <c r="CO22" s="383">
        <f>'A23'!DE21*'A24'!$K$17/1000</f>
        <v>102017.43906957214</v>
      </c>
      <c r="CP22" s="139">
        <f t="shared" si="22"/>
        <v>498351.59267942951</v>
      </c>
      <c r="CQ22" s="139">
        <f>'A1'!M20</f>
        <v>8251</v>
      </c>
      <c r="CR22" s="127">
        <f t="shared" si="23"/>
        <v>60398.932575376261</v>
      </c>
      <c r="CS22" s="166">
        <f t="shared" si="39"/>
        <v>60398.932575376261</v>
      </c>
      <c r="CT22" s="381">
        <f>'A23'!DK21*6*'A24'!$E$17/1000</f>
        <v>960598.61010554072</v>
      </c>
      <c r="CU22" s="133">
        <f>'A23'!DL21*6*'A24'!$E$17/1000</f>
        <v>533572.74719697726</v>
      </c>
      <c r="CV22" s="133">
        <f>'A23'!DM21*3*'A24'!$H$17/1000</f>
        <v>51609.08928412672</v>
      </c>
      <c r="CW22" s="134">
        <f>'A23'!DN21*4*'A24'!$J$17/1000</f>
        <v>188771.24027213786</v>
      </c>
      <c r="CX22" s="139">
        <f t="shared" si="24"/>
        <v>1734551.6868587825</v>
      </c>
      <c r="CY22" s="139">
        <f>'A1'!N20</f>
        <v>56190</v>
      </c>
      <c r="CZ22" s="127">
        <f t="shared" si="25"/>
        <v>30869.401794959645</v>
      </c>
      <c r="DA22" s="166">
        <f t="shared" si="40"/>
        <v>30869.401794959645</v>
      </c>
      <c r="DB22" s="381">
        <f>'A23'!DT21*'A24'!$D$17/1000</f>
        <v>1625819.4176720383</v>
      </c>
      <c r="DC22" s="381">
        <f>'A23'!DU21*'A24'!$F$17/1000</f>
        <v>6938303.6087714117</v>
      </c>
      <c r="DD22" s="381">
        <f>'A23'!DV21*'A24'!$I$17/1000</f>
        <v>679286.93122122833</v>
      </c>
      <c r="DE22" s="383">
        <f>'A23'!DW21*'A24'!$K$17/1000</f>
        <v>4884889.5263088476</v>
      </c>
      <c r="DF22" s="139">
        <f t="shared" si="26"/>
        <v>14128299.483973525</v>
      </c>
      <c r="DG22" s="139">
        <f>'A1'!O20</f>
        <v>220289</v>
      </c>
      <c r="DH22" s="127">
        <f t="shared" si="27"/>
        <v>64135.292656344733</v>
      </c>
      <c r="DI22" s="166">
        <f t="shared" si="41"/>
        <v>64135.292656344733</v>
      </c>
    </row>
    <row r="23" spans="1:113" hidden="1">
      <c r="A23" s="124">
        <v>1978</v>
      </c>
      <c r="B23" s="381">
        <f>'A23'!G22*'A24'!$D$17/1000</f>
        <v>287187.01124911715</v>
      </c>
      <c r="C23" s="381">
        <f>'A23'!H22*'A24'!$F$17/1000</f>
        <v>196515.30180599674</v>
      </c>
      <c r="D23" s="381">
        <f>'A23'!I22*'A24'!$I$17/1000</f>
        <v>165619.81540675252</v>
      </c>
      <c r="E23" s="381">
        <f>'A23'!J22*'A24'!$K$17/1000</f>
        <v>101722.68062517629</v>
      </c>
      <c r="F23" s="382">
        <f t="shared" si="0"/>
        <v>751044.8090870427</v>
      </c>
      <c r="G23" s="382">
        <f>'A1'!B21</f>
        <v>14431</v>
      </c>
      <c r="H23" s="383">
        <f t="shared" si="1"/>
        <v>52043.850674730973</v>
      </c>
      <c r="I23" s="166">
        <f t="shared" si="28"/>
        <v>52043.850674730973</v>
      </c>
      <c r="J23" s="381">
        <f>'A23'!P22*'A24'!$D$17/1000</f>
        <v>266256.74870481243</v>
      </c>
      <c r="K23" s="133">
        <f>'A23'!Q22*6*'A24'!$E$17/1000</f>
        <v>38234.981596219135</v>
      </c>
      <c r="L23" s="133">
        <f>'A23'!R22*3*'A24'!$H$17/1000</f>
        <v>10603.675062612041</v>
      </c>
      <c r="M23" s="134">
        <f>'A23'!S22*4*'A24'!$J$17/1000</f>
        <v>24680.726159462709</v>
      </c>
      <c r="N23" s="139">
        <f t="shared" si="2"/>
        <v>339776.13152310631</v>
      </c>
      <c r="O23" s="139">
        <f>'A1'!C21</f>
        <v>9817.048748353096</v>
      </c>
      <c r="P23" s="127">
        <f t="shared" si="3"/>
        <v>34610.822481665578</v>
      </c>
      <c r="Q23" s="166">
        <f t="shared" si="29"/>
        <v>34610.822481665578</v>
      </c>
      <c r="R23" s="381">
        <f>'A23'!Y22*'A24'!$D$17/1000</f>
        <v>364044.68775523303</v>
      </c>
      <c r="S23" s="381">
        <f>'A23'!Z22*'A24'!$F$17/1000</f>
        <v>456827.37939695024</v>
      </c>
      <c r="T23" s="381">
        <f>'A23'!AA22*'A24'!$I$17/1000</f>
        <v>249564.7087694504</v>
      </c>
      <c r="U23" s="383">
        <f>'A23'!AB22*'A24'!$K$17/1000</f>
        <v>295110.63289025915</v>
      </c>
      <c r="V23" s="139">
        <f t="shared" si="4"/>
        <v>1365547.4088118928</v>
      </c>
      <c r="W23" s="139">
        <f>'A1'!D21</f>
        <v>23963.37</v>
      </c>
      <c r="X23" s="127">
        <f t="shared" si="5"/>
        <v>56984.781723601183</v>
      </c>
      <c r="Y23" s="166">
        <f t="shared" si="30"/>
        <v>56984.781723601183</v>
      </c>
      <c r="Z23" s="381">
        <f>'A23'!AH22*6*'A24'!$E$17/1000</f>
        <v>96085.178389641485</v>
      </c>
      <c r="AA23" s="133">
        <f>'A23'!AI22*6*'A24'!$E$17/1000</f>
        <v>45910.329744046168</v>
      </c>
      <c r="AB23" s="133">
        <f>'A23'!AJ22*3*'A24'!$H$17/1000</f>
        <v>3348.8687598091919</v>
      </c>
      <c r="AC23" s="134">
        <f>'A23'!AK22*4*'A24'!$J$17/1000</f>
        <v>24134.388444942822</v>
      </c>
      <c r="AD23" s="139">
        <f t="shared" si="6"/>
        <v>169478.76533843967</v>
      </c>
      <c r="AE23" s="139">
        <f>'A1'!E21</f>
        <v>5105</v>
      </c>
      <c r="AF23" s="127">
        <f t="shared" si="7"/>
        <v>33198.582828293765</v>
      </c>
      <c r="AG23" s="166">
        <f t="shared" si="31"/>
        <v>33198.582828293765</v>
      </c>
      <c r="AH23" s="381">
        <f>'A23'!AQ22*'A24'!$D$17/1000</f>
        <v>103625.44849847336</v>
      </c>
      <c r="AI23" s="381">
        <f>'A23'!AR22*'A24'!$F$17/1000</f>
        <v>100161.70376758261</v>
      </c>
      <c r="AJ23" s="381">
        <f>'A23'!AS22*'A24'!$I$17/1000</f>
        <v>20524.462146353122</v>
      </c>
      <c r="AK23" s="383">
        <f>'A23'!AT22*'A24'!$K$17/1000</f>
        <v>35128.341668134686</v>
      </c>
      <c r="AL23" s="139">
        <f t="shared" si="8"/>
        <v>259439.95608054381</v>
      </c>
      <c r="AM23" s="139">
        <f>'A1'!F21</f>
        <v>4753</v>
      </c>
      <c r="AN23" s="127">
        <f t="shared" si="9"/>
        <v>54584.463724078225</v>
      </c>
      <c r="AO23" s="166">
        <f t="shared" si="32"/>
        <v>54584.463724078225</v>
      </c>
      <c r="AP23" s="381">
        <f>'A23'!AZ22*'A24'!$D$17/1000</f>
        <v>1265242.9572536121</v>
      </c>
      <c r="AQ23" s="381">
        <f>'A23'!BA22*'A24'!$F$17/1000</f>
        <v>694079.20578508906</v>
      </c>
      <c r="AR23" s="381">
        <f>'A23'!BB22*'A24'!$I$17/1000</f>
        <v>57955.23679526442</v>
      </c>
      <c r="AS23" s="383">
        <f>'A23'!BC22*'A24'!$K$17/1000</f>
        <v>685231.34926148376</v>
      </c>
      <c r="AT23" s="139">
        <f t="shared" si="10"/>
        <v>2702508.7490954497</v>
      </c>
      <c r="AU23" s="139">
        <f>'A1'!G21</f>
        <v>54591.4</v>
      </c>
      <c r="AV23" s="127">
        <f t="shared" si="11"/>
        <v>49504.294615918436</v>
      </c>
      <c r="AW23" s="166">
        <f t="shared" si="33"/>
        <v>49504.294615918436</v>
      </c>
      <c r="AX23" s="381">
        <f>'A23'!BI22*'A24'!$D$17/1000</f>
        <v>389194.31074987497</v>
      </c>
      <c r="AY23" s="381">
        <f>'A23'!BJ22*'A24'!$F$17/1000</f>
        <v>2237811.5750651518</v>
      </c>
      <c r="AZ23" s="381">
        <f>'A23'!BK22*'A24'!$I$17/1000</f>
        <v>708423.63976994832</v>
      </c>
      <c r="BA23" s="383">
        <f>'A23'!BL22*'A24'!$K$17/1000</f>
        <v>762486.37022311951</v>
      </c>
      <c r="BB23" s="139">
        <f t="shared" si="12"/>
        <v>4097915.8958080946</v>
      </c>
      <c r="BC23" s="139">
        <f>'A1'!H21</f>
        <v>78082</v>
      </c>
      <c r="BD23" s="127">
        <f t="shared" si="13"/>
        <v>52482.209674548489</v>
      </c>
      <c r="BE23" s="166">
        <f t="shared" si="34"/>
        <v>52482.209674548489</v>
      </c>
      <c r="BF23" s="381">
        <f>'A23'!BR22*'A24'!$D$17/1000</f>
        <v>1955339.36924145</v>
      </c>
      <c r="BG23" s="381">
        <f>'A23'!BS22*'A24'!$F$17/1000</f>
        <v>253747.97708232494</v>
      </c>
      <c r="BH23" s="133">
        <f>'A23'!BT22*3*'A24'!$H$17/1000</f>
        <v>0</v>
      </c>
      <c r="BI23" s="383">
        <f>'A23'!BU22*'A24'!$K$17/1000</f>
        <v>168786.04386225692</v>
      </c>
      <c r="BJ23" s="139">
        <f t="shared" si="14"/>
        <v>2377873.3901860323</v>
      </c>
      <c r="BK23" s="139">
        <f>'A1'!I21</f>
        <v>56155.1</v>
      </c>
      <c r="BL23" s="127">
        <f t="shared" si="15"/>
        <v>42344.745004212127</v>
      </c>
      <c r="BM23" s="166">
        <f t="shared" si="35"/>
        <v>42344.745004212127</v>
      </c>
      <c r="BN23" s="381">
        <f>'A23'!CA22*'A24'!$D$17/1000</f>
        <v>292556.50632501696</v>
      </c>
      <c r="BO23" s="381">
        <f>'A23'!CB22*'A24'!$F$17/1000</f>
        <v>229957.03585627108</v>
      </c>
      <c r="BP23" s="133">
        <f>'A23'!CC22*3*'A24'!$H$17/1000</f>
        <v>0</v>
      </c>
      <c r="BQ23" s="383">
        <f>'A23'!CD22*'A24'!$K$17/1000</f>
        <v>281147.52117595141</v>
      </c>
      <c r="BR23" s="139">
        <f t="shared" si="16"/>
        <v>803661.06335723936</v>
      </c>
      <c r="BS23" s="139">
        <f>'A1'!J21</f>
        <v>13939</v>
      </c>
      <c r="BT23" s="127">
        <f t="shared" si="17"/>
        <v>57655.575246232831</v>
      </c>
      <c r="BU23" s="166">
        <f t="shared" si="36"/>
        <v>57655.575246232831</v>
      </c>
      <c r="BV23" s="381">
        <f>'A23'!CJ22*'A24'!$D$17/1000</f>
        <v>48397.152649844538</v>
      </c>
      <c r="BW23" s="381">
        <f>'A23'!CK22*'A24'!$F$17/1000</f>
        <v>92929.566189238642</v>
      </c>
      <c r="BX23" s="381">
        <f>'A23'!CL22*'A24'!$I$17/1000</f>
        <v>70783.194739955215</v>
      </c>
      <c r="BY23" s="383">
        <f>'A23'!CM22*'A24'!$K$17/1000</f>
        <v>38831.564718902657</v>
      </c>
      <c r="BZ23" s="139">
        <f t="shared" si="18"/>
        <v>250941.47829794107</v>
      </c>
      <c r="CA23" s="139">
        <f>'A1'!K21</f>
        <v>4059</v>
      </c>
      <c r="CB23" s="127">
        <f t="shared" si="19"/>
        <v>61823.473342680729</v>
      </c>
      <c r="CC23" s="166">
        <f t="shared" si="37"/>
        <v>61823.473342680729</v>
      </c>
      <c r="CD23" s="381">
        <f>'A23'!CS22*'A24'!$D$17/1000</f>
        <v>1193753.6683406651</v>
      </c>
      <c r="CE23" s="381">
        <f>'A23'!CT22*'A24'!$F$17/1000</f>
        <v>82203.751230961163</v>
      </c>
      <c r="CF23" s="381">
        <f>'A23'!CU22*'A24'!$I$17/1000</f>
        <v>13577.304650859849</v>
      </c>
      <c r="CG23" s="383">
        <f>'A23'!CV22*'A24'!$K$17/1000</f>
        <v>185326.52458370011</v>
      </c>
      <c r="CH23" s="139">
        <f t="shared" si="20"/>
        <v>1474861.2488061863</v>
      </c>
      <c r="CI23" s="139">
        <f>'A1'!L21</f>
        <v>36932.714580730702</v>
      </c>
      <c r="CJ23" s="127">
        <f t="shared" si="21"/>
        <v>39933.735322441782</v>
      </c>
      <c r="CK23" s="166">
        <f t="shared" si="38"/>
        <v>39933.735322441782</v>
      </c>
      <c r="CL23" s="381">
        <f>'A23'!DB22*'A24'!$D$17/1000</f>
        <v>133452.04397945511</v>
      </c>
      <c r="CM23" s="381">
        <f>'A23'!DC22*'A24'!$F$17/1000</f>
        <v>217777.57302244235</v>
      </c>
      <c r="CN23" s="381">
        <f>'A23'!DD22*'A24'!$I$17/1000</f>
        <v>46911.839052098978</v>
      </c>
      <c r="CO23" s="383">
        <f>'A23'!DE22*'A24'!$K$17/1000</f>
        <v>104353.07069966022</v>
      </c>
      <c r="CP23" s="139">
        <f t="shared" si="22"/>
        <v>502494.52675365662</v>
      </c>
      <c r="CQ23" s="139">
        <f>'A1'!M21</f>
        <v>8275</v>
      </c>
      <c r="CR23" s="127">
        <f t="shared" si="23"/>
        <v>60724.414109203215</v>
      </c>
      <c r="CS23" s="166">
        <f t="shared" si="39"/>
        <v>60724.414109203215</v>
      </c>
      <c r="CT23" s="381">
        <f>'A23'!DK22*6*'A24'!$E$17/1000</f>
        <v>944495.81574928632</v>
      </c>
      <c r="CU23" s="133">
        <f>'A23'!DL22*6*'A24'!$E$17/1000</f>
        <v>552907.10675244173</v>
      </c>
      <c r="CV23" s="133">
        <f>'A23'!DM22*3*'A24'!$H$17/1000</f>
        <v>53509.538624342509</v>
      </c>
      <c r="CW23" s="134">
        <f>'A23'!DN22*4*'A24'!$J$17/1000</f>
        <v>198148.31173305769</v>
      </c>
      <c r="CX23" s="139">
        <f t="shared" si="24"/>
        <v>1749060.7728591282</v>
      </c>
      <c r="CY23" s="139">
        <f>'A1'!N21</f>
        <v>56178</v>
      </c>
      <c r="CZ23" s="127">
        <f t="shared" si="25"/>
        <v>31134.26559968543</v>
      </c>
      <c r="DA23" s="166">
        <f t="shared" si="40"/>
        <v>31134.26559968543</v>
      </c>
      <c r="DB23" s="381">
        <f>'A23'!DT22*'A24'!$D$17/1000</f>
        <v>1637900.2281118168</v>
      </c>
      <c r="DC23" s="381">
        <f>'A23'!DU22*'A24'!$F$17/1000</f>
        <v>7034457.874030794</v>
      </c>
      <c r="DD23" s="381">
        <f>'A23'!DV22*'A24'!$I$17/1000</f>
        <v>715478.70259463065</v>
      </c>
      <c r="DE23" s="383">
        <f>'A23'!DW22*'A24'!$K$17/1000</f>
        <v>5076807.984017225</v>
      </c>
      <c r="DF23" s="139">
        <f t="shared" si="26"/>
        <v>14464644.788754467</v>
      </c>
      <c r="DG23" s="139">
        <f>'A1'!O21</f>
        <v>222629</v>
      </c>
      <c r="DH23" s="127">
        <f t="shared" si="27"/>
        <v>64971.970357655409</v>
      </c>
      <c r="DI23" s="166">
        <f t="shared" si="41"/>
        <v>64971.970357655409</v>
      </c>
    </row>
    <row r="24" spans="1:113" hidden="1">
      <c r="A24" s="124">
        <v>1979</v>
      </c>
      <c r="B24" s="381">
        <f>'A23'!G23*'A24'!$D$17/1000</f>
        <v>289253.48421789485</v>
      </c>
      <c r="C24" s="381">
        <f>'A23'!H23*'A24'!$F$17/1000</f>
        <v>202406.19226177575</v>
      </c>
      <c r="D24" s="381">
        <f>'A23'!I23*'A24'!$I$17/1000</f>
        <v>163902.04271827819</v>
      </c>
      <c r="E24" s="381">
        <f>'A23'!J23*'A24'!$K$17/1000</f>
        <v>109009.79949279563</v>
      </c>
      <c r="F24" s="382">
        <f t="shared" si="0"/>
        <v>764571.5186907443</v>
      </c>
      <c r="G24" s="382">
        <f>'A1'!B22</f>
        <v>14602</v>
      </c>
      <c r="H24" s="383">
        <f t="shared" si="1"/>
        <v>52360.739535046181</v>
      </c>
      <c r="I24" s="166">
        <f t="shared" si="28"/>
        <v>52360.739535046181</v>
      </c>
      <c r="J24" s="381">
        <f>'A23'!P23*'A24'!$D$17/1000</f>
        <v>265783.0471574798</v>
      </c>
      <c r="K24" s="133">
        <f>'A23'!Q23*6*'A24'!$E$17/1000</f>
        <v>40535.591660895116</v>
      </c>
      <c r="L24" s="133">
        <f>'A23'!R23*3*'A24'!$H$17/1000</f>
        <v>11198.874996162327</v>
      </c>
      <c r="M24" s="134">
        <f>'A23'!S23*4*'A24'!$J$17/1000</f>
        <v>26286.078271195474</v>
      </c>
      <c r="N24" s="139">
        <f t="shared" si="2"/>
        <v>343803.59208573267</v>
      </c>
      <c r="O24" s="139">
        <f>'A1'!C22</f>
        <v>9824.0395256917</v>
      </c>
      <c r="P24" s="127">
        <f t="shared" si="3"/>
        <v>34996.153179822009</v>
      </c>
      <c r="Q24" s="166">
        <f t="shared" si="29"/>
        <v>34996.153179822009</v>
      </c>
      <c r="R24" s="381">
        <f>'A23'!Y23*'A24'!$D$17/1000</f>
        <v>365952.14508987573</v>
      </c>
      <c r="S24" s="381">
        <f>'A23'!Z23*'A24'!$F$17/1000</f>
        <v>462463.88680665928</v>
      </c>
      <c r="T24" s="381">
        <f>'A23'!AA23*'A24'!$I$17/1000</f>
        <v>266248.25613635889</v>
      </c>
      <c r="U24" s="383">
        <f>'A23'!AB23*'A24'!$K$17/1000</f>
        <v>310871.41305464925</v>
      </c>
      <c r="V24" s="139">
        <f t="shared" si="4"/>
        <v>1405535.7010875433</v>
      </c>
      <c r="W24" s="139">
        <f>'A1'!D22</f>
        <v>24201.800999999999</v>
      </c>
      <c r="X24" s="127">
        <f t="shared" si="5"/>
        <v>58075.665570820252</v>
      </c>
      <c r="Y24" s="166">
        <f t="shared" si="30"/>
        <v>58075.665570820252</v>
      </c>
      <c r="Z24" s="381">
        <f>'A23'!AH23*6*'A24'!$E$17/1000</f>
        <v>94780.763521167537</v>
      </c>
      <c r="AA24" s="133">
        <f>'A23'!AI23*6*'A24'!$E$17/1000</f>
        <v>47258.032408982399</v>
      </c>
      <c r="AB24" s="133">
        <f>'A23'!AJ23*3*'A24'!$H$17/1000</f>
        <v>3498.2583386161514</v>
      </c>
      <c r="AC24" s="134">
        <f>'A23'!AK23*4*'A24'!$J$17/1000</f>
        <v>25141.45035807453</v>
      </c>
      <c r="AD24" s="139">
        <f t="shared" si="6"/>
        <v>170678.50462684061</v>
      </c>
      <c r="AE24" s="139">
        <f>'A1'!E22</f>
        <v>5118</v>
      </c>
      <c r="AF24" s="127">
        <f t="shared" si="7"/>
        <v>33348.672260031388</v>
      </c>
      <c r="AG24" s="166">
        <f t="shared" si="31"/>
        <v>33348.672260031388</v>
      </c>
      <c r="AH24" s="381">
        <f>'A23'!AQ23*'A24'!$D$17/1000</f>
        <v>102714.32282455302</v>
      </c>
      <c r="AI24" s="381">
        <f>'A23'!AR23*'A24'!$F$17/1000</f>
        <v>102789.29433860499</v>
      </c>
      <c r="AJ24" s="381">
        <f>'A23'!AS23*'A24'!$I$17/1000</f>
        <v>21329.651165157989</v>
      </c>
      <c r="AK24" s="383">
        <f>'A23'!AT23*'A24'!$K$17/1000</f>
        <v>37100.246650193192</v>
      </c>
      <c r="AL24" s="139">
        <f t="shared" si="8"/>
        <v>263933.51497850922</v>
      </c>
      <c r="AM24" s="139">
        <f>'A1'!F22</f>
        <v>4765</v>
      </c>
      <c r="AN24" s="127">
        <f t="shared" si="9"/>
        <v>55390.034622981999</v>
      </c>
      <c r="AO24" s="166">
        <f t="shared" si="32"/>
        <v>55390.034622981999</v>
      </c>
      <c r="AP24" s="381">
        <f>'A23'!AZ23*'A24'!$D$17/1000</f>
        <v>1256480.1671505296</v>
      </c>
      <c r="AQ24" s="381">
        <f>'A23'!BA23*'A24'!$F$17/1000</f>
        <v>722044.76573816023</v>
      </c>
      <c r="AR24" s="381">
        <f>'A23'!BB23*'A24'!$I$17/1000</f>
        <v>64587.764198382196</v>
      </c>
      <c r="AS24" s="383">
        <f>'A23'!BC23*'A24'!$K$17/1000</f>
        <v>690036.35964360391</v>
      </c>
      <c r="AT24" s="139">
        <f t="shared" si="10"/>
        <v>2733149.056730676</v>
      </c>
      <c r="AU24" s="139">
        <f>'A1'!G22</f>
        <v>54827.8</v>
      </c>
      <c r="AV24" s="127">
        <f t="shared" si="11"/>
        <v>49849.694073639206</v>
      </c>
      <c r="AW24" s="166">
        <f t="shared" si="33"/>
        <v>49849.694073639206</v>
      </c>
      <c r="AX24" s="381">
        <f>'A23'!BI23*'A24'!$D$17/1000</f>
        <v>394567.10107434244</v>
      </c>
      <c r="AY24" s="381">
        <f>'A23'!BJ23*'A24'!$F$17/1000</f>
        <v>2242484.0251762099</v>
      </c>
      <c r="AZ24" s="381">
        <f>'A23'!BK23*'A24'!$I$17/1000</f>
        <v>691447.98341598688</v>
      </c>
      <c r="BA24" s="383">
        <f>'A23'!BL23*'A24'!$K$17/1000</f>
        <v>779522.13810288254</v>
      </c>
      <c r="BB24" s="139">
        <f t="shared" si="12"/>
        <v>4108021.2477694219</v>
      </c>
      <c r="BC24" s="139">
        <f>'A1'!H22</f>
        <v>78104</v>
      </c>
      <c r="BD24" s="127">
        <f t="shared" si="13"/>
        <v>52596.809993974981</v>
      </c>
      <c r="BE24" s="166">
        <f t="shared" si="34"/>
        <v>52596.809993974981</v>
      </c>
      <c r="BF24" s="381">
        <f>'A23'!BR23*'A24'!$D$17/1000</f>
        <v>1946095.8961133715</v>
      </c>
      <c r="BG24" s="381">
        <f>'A23'!BS23*'A24'!$F$17/1000</f>
        <v>275231.95790114807</v>
      </c>
      <c r="BH24" s="133">
        <f>'A23'!BT23*3*'A24'!$H$17/1000</f>
        <v>0</v>
      </c>
      <c r="BI24" s="383">
        <f>'A23'!BU23*'A24'!$K$17/1000</f>
        <v>182050.90639183382</v>
      </c>
      <c r="BJ24" s="139">
        <f t="shared" si="14"/>
        <v>2403378.7604063535</v>
      </c>
      <c r="BK24" s="139">
        <f>'A1'!I22</f>
        <v>56317.7</v>
      </c>
      <c r="BL24" s="127">
        <f t="shared" si="15"/>
        <v>42675.371338075842</v>
      </c>
      <c r="BM24" s="166">
        <f t="shared" si="35"/>
        <v>42675.371338075842</v>
      </c>
      <c r="BN24" s="381">
        <f>'A23'!CA23*'A24'!$D$17/1000</f>
        <v>291904.82583295333</v>
      </c>
      <c r="BO24" s="381">
        <f>'A23'!CB23*'A24'!$F$17/1000</f>
        <v>237767.70984099794</v>
      </c>
      <c r="BP24" s="133">
        <f>'A23'!CC23*3*'A24'!$H$17/1000</f>
        <v>0</v>
      </c>
      <c r="BQ24" s="383">
        <f>'A23'!CD23*'A24'!$K$17/1000</f>
        <v>291643.96906012524</v>
      </c>
      <c r="BR24" s="139">
        <f t="shared" si="16"/>
        <v>821316.50473407656</v>
      </c>
      <c r="BS24" s="139">
        <f>'A1'!J22</f>
        <v>14034</v>
      </c>
      <c r="BT24" s="127">
        <f t="shared" si="17"/>
        <v>58523.336520883327</v>
      </c>
      <c r="BU24" s="166">
        <f t="shared" si="36"/>
        <v>58523.336520883327</v>
      </c>
      <c r="BV24" s="381">
        <f>'A23'!CJ23*'A24'!$D$17/1000</f>
        <v>49178.76514210704</v>
      </c>
      <c r="BW24" s="381">
        <f>'A23'!CK23*'A24'!$F$17/1000</f>
        <v>93998.21963236398</v>
      </c>
      <c r="BX24" s="381">
        <f>'A23'!CL23*'A24'!$I$17/1000</f>
        <v>68005.772082525888</v>
      </c>
      <c r="BY24" s="383">
        <f>'A23'!CM23*'A24'!$K$17/1000</f>
        <v>41424.89374619969</v>
      </c>
      <c r="BZ24" s="139">
        <f t="shared" si="18"/>
        <v>252607.65060319661</v>
      </c>
      <c r="CA24" s="139">
        <f>'A1'!K22</f>
        <v>4073</v>
      </c>
      <c r="CB24" s="127">
        <f t="shared" si="19"/>
        <v>62020.046796758317</v>
      </c>
      <c r="CC24" s="166">
        <f t="shared" si="37"/>
        <v>62020.046796758317</v>
      </c>
      <c r="CD24" s="381">
        <f>'A23'!CS23*'A24'!$D$17/1000</f>
        <v>1196445.1288610981</v>
      </c>
      <c r="CE24" s="381">
        <f>'A23'!CT23*'A24'!$F$17/1000</f>
        <v>88564.21264089382</v>
      </c>
      <c r="CF24" s="381">
        <f>'A23'!CU23*'A24'!$I$17/1000</f>
        <v>15565.265822761243</v>
      </c>
      <c r="CG24" s="383">
        <f>'A23'!CV23*'A24'!$K$17/1000</f>
        <v>199666.04303876052</v>
      </c>
      <c r="CH24" s="139">
        <f t="shared" si="20"/>
        <v>1500240.6503635137</v>
      </c>
      <c r="CI24" s="139">
        <f>'A1'!L22</f>
        <v>37264.102796828403</v>
      </c>
      <c r="CJ24" s="127">
        <f t="shared" si="21"/>
        <v>40259.674532971752</v>
      </c>
      <c r="CK24" s="166">
        <f t="shared" si="38"/>
        <v>40259.674532971752</v>
      </c>
      <c r="CL24" s="381">
        <f>'A23'!DB23*'A24'!$D$17/1000</f>
        <v>131477.04958660077</v>
      </c>
      <c r="CM24" s="381">
        <f>'A23'!DC23*'A24'!$F$17/1000</f>
        <v>219369.16642986808</v>
      </c>
      <c r="CN24" s="381">
        <f>'A23'!DD23*'A24'!$I$17/1000</f>
        <v>48847.976820616575</v>
      </c>
      <c r="CO24" s="383">
        <f>'A23'!DE23*'A24'!$K$17/1000</f>
        <v>106665.30623930249</v>
      </c>
      <c r="CP24" s="139">
        <f t="shared" si="22"/>
        <v>506359.4990763879</v>
      </c>
      <c r="CQ24" s="139">
        <f>'A1'!M22</f>
        <v>8294</v>
      </c>
      <c r="CR24" s="127">
        <f t="shared" si="23"/>
        <v>61051.302034770662</v>
      </c>
      <c r="CS24" s="166">
        <f t="shared" si="39"/>
        <v>61051.302034770662</v>
      </c>
      <c r="CT24" s="381">
        <f>'A23'!DK23*6*'A24'!$E$17/1000</f>
        <v>927407.94518194476</v>
      </c>
      <c r="CU24" s="133">
        <f>'A23'!DL23*6*'A24'!$E$17/1000</f>
        <v>572942.05954731698</v>
      </c>
      <c r="CV24" s="133">
        <f>'A23'!DM23*3*'A24'!$H$17/1000</f>
        <v>55479.969972472507</v>
      </c>
      <c r="CW24" s="134">
        <f>'A23'!DN23*4*'A24'!$J$17/1000</f>
        <v>207991.1822693898</v>
      </c>
      <c r="CX24" s="139">
        <f t="shared" si="24"/>
        <v>1763821.1569711238</v>
      </c>
      <c r="CY24" s="139">
        <f>'A1'!N22</f>
        <v>56240</v>
      </c>
      <c r="CZ24" s="127">
        <f t="shared" si="25"/>
        <v>31362.39610546095</v>
      </c>
      <c r="DA24" s="166">
        <f t="shared" si="40"/>
        <v>31362.39610546095</v>
      </c>
      <c r="DB24" s="381">
        <f>'A23'!DT23*'A24'!$D$17/1000</f>
        <v>1650896.9812243916</v>
      </c>
      <c r="DC24" s="381">
        <f>'A23'!DU23*'A24'!$F$17/1000</f>
        <v>7141068.0913829915</v>
      </c>
      <c r="DD24" s="381">
        <f>'A23'!DV23*'A24'!$I$17/1000</f>
        <v>754562.76413617842</v>
      </c>
      <c r="DE24" s="383">
        <f>'A23'!DW23*'A24'!$K$17/1000</f>
        <v>5283016.1312956447</v>
      </c>
      <c r="DF24" s="139">
        <f t="shared" si="26"/>
        <v>14829543.968039207</v>
      </c>
      <c r="DG24" s="139">
        <f>'A1'!O22</f>
        <v>225106</v>
      </c>
      <c r="DH24" s="127">
        <f t="shared" si="27"/>
        <v>65878.048421806656</v>
      </c>
      <c r="DI24" s="166">
        <f t="shared" si="41"/>
        <v>65878.048421806656</v>
      </c>
    </row>
    <row r="25" spans="1:113" ht="17.25" customHeight="1">
      <c r="A25" s="124">
        <v>1980</v>
      </c>
      <c r="B25" s="381">
        <f>'A23'!G24*'A24'!$D$17/1000</f>
        <v>292383.63086506492</v>
      </c>
      <c r="C25" s="381">
        <f>'A23'!H24*'A24'!$F$17/1000</f>
        <v>209358.79816249575</v>
      </c>
      <c r="D25" s="381">
        <f>'A23'!I24*'A24'!$I$17/1000</f>
        <v>162890.75480413088</v>
      </c>
      <c r="E25" s="381">
        <f>'A23'!J24*'A24'!$K$17/1000</f>
        <v>117314.929747674</v>
      </c>
      <c r="F25" s="382">
        <f t="shared" si="0"/>
        <v>781948.11357936554</v>
      </c>
      <c r="G25" s="382">
        <f>'A1'!B23</f>
        <v>14807.37</v>
      </c>
      <c r="H25" s="383">
        <f t="shared" si="1"/>
        <v>52808.035024407814</v>
      </c>
      <c r="I25" s="384">
        <f t="shared" si="28"/>
        <v>52808.035024407814</v>
      </c>
      <c r="J25" s="381">
        <f>'A23'!P24*'A24'!$D$17/1000</f>
        <v>265067.31512938201</v>
      </c>
      <c r="K25" s="381">
        <f>'A23'!Q24*'A24'!$F$17/1000</f>
        <v>81873.812371176813</v>
      </c>
      <c r="L25" s="381">
        <f>'A23'!R24*'A24'!$I$17/1000</f>
        <v>49540.340701166271</v>
      </c>
      <c r="M25" s="383">
        <f>'A23'!S24*'A24'!$K$17/1000</f>
        <v>62890.734998711603</v>
      </c>
      <c r="N25" s="382">
        <f t="shared" si="2"/>
        <v>459372.20320043672</v>
      </c>
      <c r="O25" s="382">
        <f>'A1'!C23</f>
        <v>9859</v>
      </c>
      <c r="P25" s="383">
        <f t="shared" si="3"/>
        <v>46594.198519163881</v>
      </c>
      <c r="Q25" s="384">
        <f t="shared" si="29"/>
        <v>46594.198519163881</v>
      </c>
      <c r="R25" s="381">
        <f>'A23'!Y24*'A24'!$D$17/1000</f>
        <v>368226.7168755657</v>
      </c>
      <c r="S25" s="381">
        <f>'A23'!Z24*'A24'!$F$17/1000</f>
        <v>469201.22481105552</v>
      </c>
      <c r="T25" s="381">
        <f>'A23'!AA24*'A24'!$I$17/1000</f>
        <v>284672.80772462522</v>
      </c>
      <c r="U25" s="383">
        <f>'A23'!AB24*'A24'!$K$17/1000</f>
        <v>328195.27878211648</v>
      </c>
      <c r="V25" s="382">
        <f t="shared" si="4"/>
        <v>1450296.0281933628</v>
      </c>
      <c r="W25" s="382">
        <f>'A1'!D23</f>
        <v>24515.667000000001</v>
      </c>
      <c r="X25" s="383">
        <f t="shared" si="5"/>
        <v>59157.926569705924</v>
      </c>
      <c r="Y25" s="384">
        <f t="shared" si="30"/>
        <v>59157.926569705924</v>
      </c>
      <c r="Z25" s="381">
        <f>'A23'!AH24*'A24'!$D$17/1000</f>
        <v>112732.83962470946</v>
      </c>
      <c r="AA25" s="381">
        <f>'A23'!AI24*'A24'!$F$17/1000</f>
        <v>92677.375274004124</v>
      </c>
      <c r="AB25" s="381">
        <f>'A23'!AJ24*'A24'!$I$17/1000</f>
        <v>15306.370931075206</v>
      </c>
      <c r="AC25" s="383">
        <f>'A23'!AK24*'A24'!$K$17/1000</f>
        <v>58835.218007335803</v>
      </c>
      <c r="AD25" s="382">
        <f t="shared" si="6"/>
        <v>279551.80383712461</v>
      </c>
      <c r="AE25" s="382">
        <f>'A1'!E23</f>
        <v>5124</v>
      </c>
      <c r="AF25" s="383">
        <f t="shared" si="7"/>
        <v>54557.338766027446</v>
      </c>
      <c r="AG25" s="384">
        <f t="shared" si="31"/>
        <v>54557.338766027446</v>
      </c>
      <c r="AH25" s="381">
        <f>'A23'!AQ24*'A24'!$D$17/1000</f>
        <v>101844.00291525201</v>
      </c>
      <c r="AI25" s="381">
        <f>'A23'!AR24*'A24'!$F$17/1000</f>
        <v>105605.49615745635</v>
      </c>
      <c r="AJ25" s="381">
        <f>'A23'!AS24*'A24'!$I$17/1000</f>
        <v>22191.577540333754</v>
      </c>
      <c r="AK25" s="383">
        <f>'A23'!AT24*'A24'!$K$17/1000</f>
        <v>39227.29858038191</v>
      </c>
      <c r="AL25" s="382">
        <f t="shared" si="8"/>
        <v>268868.37519342406</v>
      </c>
      <c r="AM25" s="382">
        <f>'A1'!F23</f>
        <v>4780</v>
      </c>
      <c r="AN25" s="383">
        <f t="shared" si="9"/>
        <v>56248.614057201688</v>
      </c>
      <c r="AO25" s="384">
        <f t="shared" si="32"/>
        <v>56248.614057201688</v>
      </c>
      <c r="AP25" s="381">
        <f>'A23'!AZ24*'A24'!$D$17/1000</f>
        <v>1258400.7536122783</v>
      </c>
      <c r="AQ25" s="381">
        <f>'A23'!BA24*'A24'!$F$17/1000</f>
        <v>758172.97409011121</v>
      </c>
      <c r="AR25" s="381">
        <f>'A23'!BB24*'A24'!$I$17/1000</f>
        <v>72653.560470672048</v>
      </c>
      <c r="AS25" s="383">
        <f>'A23'!BC24*'A24'!$K$17/1000</f>
        <v>701383.93097648711</v>
      </c>
      <c r="AT25" s="382">
        <f t="shared" si="10"/>
        <v>2790611.2191495486</v>
      </c>
      <c r="AU25" s="382">
        <f>'A1'!G23</f>
        <v>55109.2</v>
      </c>
      <c r="AV25" s="383">
        <f t="shared" si="11"/>
        <v>50637.846659896146</v>
      </c>
      <c r="AW25" s="384">
        <f t="shared" si="33"/>
        <v>50637.846659896146</v>
      </c>
      <c r="AX25" s="381">
        <f>'A23'!BI24*'A24'!$D$17/1000</f>
        <v>401846.39417555765</v>
      </c>
      <c r="AY25" s="381">
        <f>'A23'!BJ24*'A24'!$F$17/1000</f>
        <v>2259567.6708947681</v>
      </c>
      <c r="AZ25" s="381">
        <f>'A23'!BK24*'A24'!$I$17/1000</f>
        <v>678603.56391300156</v>
      </c>
      <c r="BA25" s="383">
        <f>'A23'!BL24*'A24'!$K$17/1000</f>
        <v>801336.59162284224</v>
      </c>
      <c r="BB25" s="382">
        <f t="shared" si="12"/>
        <v>4141354.2206061697</v>
      </c>
      <c r="BC25" s="382">
        <f>'A1'!H23</f>
        <v>78303</v>
      </c>
      <c r="BD25" s="383">
        <f t="shared" si="13"/>
        <v>52888.832108682553</v>
      </c>
      <c r="BE25" s="384">
        <f t="shared" si="34"/>
        <v>52888.832108682553</v>
      </c>
      <c r="BF25" s="381">
        <f>'A23'!BR24*'A24'!$D$17/1000</f>
        <v>1927881.9524697845</v>
      </c>
      <c r="BG25" s="381">
        <f>'A23'!BS24*'A24'!$F$17/1000</f>
        <v>297369.49808596354</v>
      </c>
      <c r="BH25" s="381">
        <f>'A23'!BT24*'A24'!$I$17/1000</f>
        <v>0</v>
      </c>
      <c r="BI25" s="383">
        <f>'A23'!BU24*'A24'!$K$17/1000</f>
        <v>195591.71129125671</v>
      </c>
      <c r="BJ25" s="382">
        <f t="shared" si="14"/>
        <v>2420843.1618470051</v>
      </c>
      <c r="BK25" s="382">
        <f>'A1'!I23</f>
        <v>56433.9</v>
      </c>
      <c r="BL25" s="383">
        <f t="shared" si="15"/>
        <v>42896.967281137848</v>
      </c>
      <c r="BM25" s="384">
        <f t="shared" si="35"/>
        <v>42896.967281137848</v>
      </c>
      <c r="BN25" s="381">
        <f>'A23'!CA24*'A24'!$D$17/1000</f>
        <v>291358.42314127571</v>
      </c>
      <c r="BO25" s="381">
        <f>'A23'!CB24*'A24'!$F$17/1000</f>
        <v>246081.81542266181</v>
      </c>
      <c r="BP25" s="381">
        <f>'A23'!CC24*'A24'!$I$17/1000</f>
        <v>0</v>
      </c>
      <c r="BQ25" s="383">
        <f>'A23'!CD24*'A24'!$K$17/1000</f>
        <v>302825.34166007425</v>
      </c>
      <c r="BR25" s="382">
        <f t="shared" si="16"/>
        <v>840265.58022401179</v>
      </c>
      <c r="BS25" s="382">
        <f>'A1'!J23</f>
        <v>14148</v>
      </c>
      <c r="BT25" s="383">
        <f t="shared" si="17"/>
        <v>59391.121022336141</v>
      </c>
      <c r="BU25" s="384">
        <f t="shared" si="36"/>
        <v>59391.121022336141</v>
      </c>
      <c r="BV25" s="381">
        <f>'A23'!CJ24*'A24'!$D$17/1000</f>
        <v>50442.890872437209</v>
      </c>
      <c r="BW25" s="381">
        <f>'A23'!CK24*'A24'!$F$17/1000</f>
        <v>93315.577003085084</v>
      </c>
      <c r="BX25" s="381">
        <f>'A23'!CL24*'A24'!$I$17/1000</f>
        <v>64125.415280959984</v>
      </c>
      <c r="BY25" s="383">
        <f>'A23'!CM24*'A24'!$K$17/1000</f>
        <v>43371.726969433759</v>
      </c>
      <c r="BZ25" s="382">
        <f t="shared" si="18"/>
        <v>251255.61012591602</v>
      </c>
      <c r="CA25" s="382">
        <f>'A1'!K23</f>
        <v>4086</v>
      </c>
      <c r="CB25" s="383">
        <f t="shared" si="19"/>
        <v>61491.828224649049</v>
      </c>
      <c r="CC25" s="384">
        <f t="shared" si="37"/>
        <v>61491.828224649049</v>
      </c>
      <c r="CD25" s="381">
        <f>'A23'!CS24*'A24'!$D$17/1000</f>
        <v>1200553.3673166593</v>
      </c>
      <c r="CE25" s="381">
        <f>'A23'!CT24*'A24'!$F$17/1000</f>
        <v>95582.057044716799</v>
      </c>
      <c r="CF25" s="381">
        <f>'A23'!CU24*'A24'!$I$17/1000</f>
        <v>17875.203639826908</v>
      </c>
      <c r="CG25" s="383">
        <f>'A23'!CV24*'A24'!$K$17/1000</f>
        <v>215487.61679852134</v>
      </c>
      <c r="CH25" s="382">
        <f t="shared" si="20"/>
        <v>1529498.2447997243</v>
      </c>
      <c r="CI25" s="382">
        <f>'A1'!L23</f>
        <v>37667.793896438307</v>
      </c>
      <c r="CJ25" s="383">
        <f t="shared" si="21"/>
        <v>40604.932930365925</v>
      </c>
      <c r="CK25" s="384">
        <f t="shared" si="38"/>
        <v>40604.932930365925</v>
      </c>
      <c r="CL25" s="381">
        <f>'A23'!DB24*'A24'!$D$17/1000</f>
        <v>129473.20160283959</v>
      </c>
      <c r="CM25" s="381">
        <f>'A23'!DC24*'A24'!$F$17/1000</f>
        <v>221024.06602900906</v>
      </c>
      <c r="CN25" s="381">
        <f>'A23'!DD24*'A24'!$I$17/1000</f>
        <v>50875.917076670354</v>
      </c>
      <c r="CO25" s="383">
        <f>'A23'!DE24*'A24'!$K$17/1000</f>
        <v>109054.27217820393</v>
      </c>
      <c r="CP25" s="382">
        <f t="shared" si="22"/>
        <v>510427.45688672288</v>
      </c>
      <c r="CQ25" s="382">
        <f>'A1'!M23</f>
        <v>8310</v>
      </c>
      <c r="CR25" s="383">
        <f t="shared" si="23"/>
        <v>61423.28001043597</v>
      </c>
      <c r="CS25" s="384">
        <f t="shared" si="39"/>
        <v>61423.28001043597</v>
      </c>
      <c r="CT25" s="381">
        <f>'A23'!DK24*'A24'!$D$17/1000</f>
        <v>1097415.9006239341</v>
      </c>
      <c r="CU25" s="381">
        <f>'A23'!DL24*'A24'!$F$17/1000</f>
        <v>1131102.8681751706</v>
      </c>
      <c r="CV25" s="381">
        <f>'A23'!DM24*'A24'!$I$17/1000</f>
        <v>240939.40534880559</v>
      </c>
      <c r="CW25" s="383">
        <f>'A23'!DN24*'A24'!$K$17/1000</f>
        <v>490447.45012918964</v>
      </c>
      <c r="CX25" s="382">
        <f t="shared" si="24"/>
        <v>2959905.6242771</v>
      </c>
      <c r="CY25" s="382">
        <f>'A1'!N23</f>
        <v>56330</v>
      </c>
      <c r="CZ25" s="383">
        <f t="shared" si="25"/>
        <v>52545.81260921534</v>
      </c>
      <c r="DA25" s="384">
        <f t="shared" si="40"/>
        <v>52545.81260921534</v>
      </c>
      <c r="DB25" s="381">
        <f>'A23'!DT24*'A24'!$D$17/1000</f>
        <v>1663403.9163623904</v>
      </c>
      <c r="DC25" s="381">
        <f>'A23'!DU24*'A24'!$F$17/1000</f>
        <v>7252651.9821698098</v>
      </c>
      <c r="DD25" s="381">
        <f>'A23'!DV24*'A24'!$I$17/1000</f>
        <v>796150.46381507732</v>
      </c>
      <c r="DE25" s="383">
        <f>'A23'!DW24*'A24'!$K$17/1000</f>
        <v>5500146.521215626</v>
      </c>
      <c r="DF25" s="382">
        <f t="shared" si="26"/>
        <v>15212352.883562904</v>
      </c>
      <c r="DG25" s="382">
        <f>'A1'!O23</f>
        <v>227726</v>
      </c>
      <c r="DH25" s="383">
        <f t="shared" si="27"/>
        <v>66801.124524924264</v>
      </c>
      <c r="DI25" s="166">
        <f t="shared" si="41"/>
        <v>66801.124524924264</v>
      </c>
    </row>
    <row r="26" spans="1:113" ht="17.25" customHeight="1">
      <c r="A26" s="124">
        <v>1981</v>
      </c>
      <c r="B26" s="381">
        <f>'A23'!G25*'A24'!$D$17/1000</f>
        <v>296578.27551967243</v>
      </c>
      <c r="C26" s="381">
        <f>'A23'!H25*'A24'!$F$17/1000</f>
        <v>217451.81760442944</v>
      </c>
      <c r="D26" s="381">
        <f>'A23'!I25*'A24'!$I$17/1000</f>
        <v>162559.70749272584</v>
      </c>
      <c r="E26" s="381">
        <f>'A23'!J25*'A24'!$K$17/1000</f>
        <v>126778.44855599893</v>
      </c>
      <c r="F26" s="382">
        <f t="shared" si="0"/>
        <v>803368.24917282665</v>
      </c>
      <c r="G26" s="382">
        <f>'A1'!B24</f>
        <v>15054.117</v>
      </c>
      <c r="H26" s="383">
        <f t="shared" si="1"/>
        <v>53365.351762101134</v>
      </c>
      <c r="I26" s="384">
        <f t="shared" si="28"/>
        <v>53365.351762101134</v>
      </c>
      <c r="J26" s="381">
        <f>'A23'!P25*'A24'!$D$17/1000</f>
        <v>264092.18057413446</v>
      </c>
      <c r="K26" s="381">
        <f>'A23'!Q25*'A24'!$F$17/1000</f>
        <v>86800.183691652317</v>
      </c>
      <c r="L26" s="381">
        <f>'A23'!R25*'A24'!$I$17/1000</f>
        <v>52321.113152159247</v>
      </c>
      <c r="M26" s="383">
        <f>'A23'!S25*'A24'!$K$17/1000</f>
        <v>66981.44827782223</v>
      </c>
      <c r="N26" s="382">
        <f t="shared" si="2"/>
        <v>470194.92569576827</v>
      </c>
      <c r="O26" s="382">
        <f>'A1'!C24</f>
        <v>9858</v>
      </c>
      <c r="P26" s="383">
        <f t="shared" si="3"/>
        <v>47696.786944184241</v>
      </c>
      <c r="Q26" s="384">
        <f t="shared" si="29"/>
        <v>47696.786944184241</v>
      </c>
      <c r="R26" s="381">
        <f>'A23'!Y25*'A24'!$D$17/1000</f>
        <v>370014.27957044117</v>
      </c>
      <c r="S26" s="381">
        <f>'A23'!Z25*'A24'!$F$17/1000</f>
        <v>476024.31097809825</v>
      </c>
      <c r="T26" s="381">
        <f>'A23'!AA25*'A24'!$I$17/1000</f>
        <v>304364.41937820468</v>
      </c>
      <c r="U26" s="383">
        <f>'A23'!AB25*'A24'!$K$17/1000</f>
        <v>346475.51980991225</v>
      </c>
      <c r="V26" s="382">
        <f t="shared" si="4"/>
        <v>1496878.5297366562</v>
      </c>
      <c r="W26" s="382">
        <f>'A1'!D24</f>
        <v>24819.915000000001</v>
      </c>
      <c r="X26" s="383">
        <f t="shared" si="5"/>
        <v>60309.575183341934</v>
      </c>
      <c r="Y26" s="384">
        <f t="shared" si="30"/>
        <v>60309.575183341934</v>
      </c>
      <c r="Z26" s="381">
        <f>'A23'!AH25*'A24'!$D$17/1000</f>
        <v>110990.13824179739</v>
      </c>
      <c r="AA26" s="381">
        <f>'A23'!AI25*'A24'!$F$17/1000</f>
        <v>95397.929587867839</v>
      </c>
      <c r="AB26" s="381">
        <f>'A23'!AJ25*'A24'!$I$17/1000</f>
        <v>15989.172339687801</v>
      </c>
      <c r="AC26" s="383">
        <f>'A23'!AK25*'A24'!$K$17/1000</f>
        <v>61290.250474437926</v>
      </c>
      <c r="AD26" s="382">
        <f t="shared" si="6"/>
        <v>283667.49064379092</v>
      </c>
      <c r="AE26" s="382">
        <f>'A1'!E24</f>
        <v>5122</v>
      </c>
      <c r="AF26" s="383">
        <f t="shared" si="7"/>
        <v>55382.173104996276</v>
      </c>
      <c r="AG26" s="384">
        <f t="shared" si="31"/>
        <v>55382.173104996276</v>
      </c>
      <c r="AH26" s="381">
        <f>'A23'!AQ25*'A24'!$D$17/1000</f>
        <v>101044.78181776156</v>
      </c>
      <c r="AI26" s="381">
        <f>'A23'!AR25*'A24'!$F$17/1000</f>
        <v>108661.60826754299</v>
      </c>
      <c r="AJ26" s="381">
        <f>'A23'!AS25*'A24'!$I$17/1000</f>
        <v>23122.967568315758</v>
      </c>
      <c r="AK26" s="383">
        <f>'A23'!AT25*'A24'!$K$17/1000</f>
        <v>41538.515902118335</v>
      </c>
      <c r="AL26" s="382">
        <f t="shared" si="8"/>
        <v>274367.87355573865</v>
      </c>
      <c r="AM26" s="382">
        <f>'A1'!F24</f>
        <v>4800</v>
      </c>
      <c r="AN26" s="383">
        <f t="shared" si="9"/>
        <v>57159.973657445553</v>
      </c>
      <c r="AO26" s="384">
        <f t="shared" si="32"/>
        <v>57159.973657445553</v>
      </c>
      <c r="AP26" s="381">
        <f>'A23'!AZ25*'A24'!$D$17/1000</f>
        <v>1262482.5706788481</v>
      </c>
      <c r="AQ26" s="381">
        <f>'A23'!BA25*'A24'!$F$17/1000</f>
        <v>798208.10536293755</v>
      </c>
      <c r="AR26" s="381">
        <f>'A23'!BB25*'A24'!$I$17/1000</f>
        <v>81942.123068506888</v>
      </c>
      <c r="AS26" s="383">
        <f>'A23'!BC25*'A24'!$K$17/1000</f>
        <v>714797.96401344182</v>
      </c>
      <c r="AT26" s="382">
        <f t="shared" si="10"/>
        <v>2857430.7631237344</v>
      </c>
      <c r="AU26" s="382">
        <f>'A1'!G24</f>
        <v>55419.1</v>
      </c>
      <c r="AV26" s="383">
        <f t="shared" si="11"/>
        <v>51560.396381820246</v>
      </c>
      <c r="AW26" s="384">
        <f t="shared" si="33"/>
        <v>51560.396381820246</v>
      </c>
      <c r="AX26" s="381">
        <f>'A23'!BI25*'A24'!$D$17/1000</f>
        <v>410326.06399733236</v>
      </c>
      <c r="AY26" s="381">
        <f>'A23'!BJ25*'A24'!$F$17/1000</f>
        <v>2284755.0972746941</v>
      </c>
      <c r="AZ26" s="381">
        <f>'A23'!BK25*'A24'!$I$17/1000</f>
        <v>668330.16908763081</v>
      </c>
      <c r="BA26" s="383">
        <f>'A23'!BL25*'A24'!$K$17/1000</f>
        <v>826646.44725679909</v>
      </c>
      <c r="BB26" s="382">
        <f t="shared" si="12"/>
        <v>4190057.7776164562</v>
      </c>
      <c r="BC26" s="382">
        <f>'A1'!H24</f>
        <v>78418</v>
      </c>
      <c r="BD26" s="383">
        <f t="shared" si="13"/>
        <v>53432.346879752811</v>
      </c>
      <c r="BE26" s="384">
        <f t="shared" si="34"/>
        <v>53432.346879752811</v>
      </c>
      <c r="BF26" s="381">
        <f>'A23'!BR25*'A24'!$D$17/1000</f>
        <v>1911848.2098739436</v>
      </c>
      <c r="BG26" s="381">
        <f>'A23'!BS25*'A24'!$F$17/1000</f>
        <v>321892.23319447279</v>
      </c>
      <c r="BH26" s="381">
        <f>'A23'!BT25*'A24'!$I$17/1000</f>
        <v>0</v>
      </c>
      <c r="BI26" s="383">
        <f>'A23'!BU25*'A24'!$K$17/1000</f>
        <v>210535.12632111812</v>
      </c>
      <c r="BJ26" s="382">
        <f t="shared" si="14"/>
        <v>2444275.5693895346</v>
      </c>
      <c r="BK26" s="382">
        <f>'A1'!I24</f>
        <v>56510.3</v>
      </c>
      <c r="BL26" s="383">
        <f t="shared" si="15"/>
        <v>43253.629327565679</v>
      </c>
      <c r="BM26" s="384">
        <f t="shared" si="35"/>
        <v>43253.629327565679</v>
      </c>
      <c r="BN26" s="381">
        <f>'A23'!CA25*'A24'!$D$17/1000</f>
        <v>290595.0323968723</v>
      </c>
      <c r="BO26" s="381">
        <f>'A23'!CB25*'A24'!$F$17/1000</f>
        <v>254660.15420313287</v>
      </c>
      <c r="BP26" s="381">
        <f>'A23'!CC25*'A24'!$I$17/1000</f>
        <v>0</v>
      </c>
      <c r="BQ26" s="383">
        <f>'A23'!CD25*'A24'!$K$17/1000</f>
        <v>314402.69498126139</v>
      </c>
      <c r="BR26" s="382">
        <f t="shared" si="16"/>
        <v>859657.88158126653</v>
      </c>
      <c r="BS26" s="382">
        <f>'A1'!J24</f>
        <v>14247</v>
      </c>
      <c r="BT26" s="383">
        <f t="shared" si="17"/>
        <v>60339.571950674988</v>
      </c>
      <c r="BU26" s="384">
        <f t="shared" si="36"/>
        <v>60339.571950674988</v>
      </c>
      <c r="BV26" s="381">
        <f>'A23'!CJ25*'A24'!$D$17/1000</f>
        <v>51232.704383001568</v>
      </c>
      <c r="BW26" s="381">
        <f>'A23'!CK25*'A24'!$F$17/1000</f>
        <v>94594.351072671328</v>
      </c>
      <c r="BX26" s="381">
        <f>'A23'!CL25*'A24'!$I$17/1000</f>
        <v>61843.717036853384</v>
      </c>
      <c r="BY26" s="383">
        <f>'A23'!CM25*'A24'!$K$17/1000</f>
        <v>45749.811573045852</v>
      </c>
      <c r="BZ26" s="382">
        <f t="shared" si="18"/>
        <v>253420.58406557213</v>
      </c>
      <c r="CA26" s="382">
        <f>'A1'!K24</f>
        <v>4100</v>
      </c>
      <c r="CB26" s="383">
        <f t="shared" si="19"/>
        <v>61809.898552578568</v>
      </c>
      <c r="CC26" s="384">
        <f t="shared" si="37"/>
        <v>61809.898552578568</v>
      </c>
      <c r="CD26" s="381">
        <f>'A23'!CS25*'A24'!$D$17/1000</f>
        <v>1205305.3189582562</v>
      </c>
      <c r="CE26" s="381">
        <f>'A23'!CT25*'A24'!$F$17/1000</f>
        <v>103272.71553309991</v>
      </c>
      <c r="CF26" s="381">
        <f>'A23'!CU25*'A24'!$I$17/1000</f>
        <v>20551.170931610908</v>
      </c>
      <c r="CG26" s="383">
        <f>'A23'!CV25*'A24'!$K$17/1000</f>
        <v>232826.0349128927</v>
      </c>
      <c r="CH26" s="382">
        <f t="shared" si="20"/>
        <v>1561955.2403358596</v>
      </c>
      <c r="CI26" s="382">
        <f>'A1'!L24</f>
        <v>37899.765647706707</v>
      </c>
      <c r="CJ26" s="383">
        <f t="shared" si="21"/>
        <v>41212.794159595884</v>
      </c>
      <c r="CK26" s="384">
        <f t="shared" si="38"/>
        <v>41212.794159595884</v>
      </c>
      <c r="CL26" s="381">
        <f>'A23'!DB25*'A24'!$D$17/1000</f>
        <v>127285.97814787379</v>
      </c>
      <c r="CM26" s="381">
        <f>'A23'!DC25*'A24'!$F$17/1000</f>
        <v>222479.40231275407</v>
      </c>
      <c r="CN26" s="381">
        <f>'A23'!DD25*'A24'!$I$17/1000</f>
        <v>52937.592519721693</v>
      </c>
      <c r="CO26" s="383">
        <f>'A23'!DE25*'A24'!$K$17/1000</f>
        <v>111390.57574954216</v>
      </c>
      <c r="CP26" s="382">
        <f t="shared" si="22"/>
        <v>514093.54872989171</v>
      </c>
      <c r="CQ26" s="382">
        <f>'A1'!M24</f>
        <v>8320</v>
      </c>
      <c r="CR26" s="383">
        <f t="shared" si="23"/>
        <v>61790.089991573521</v>
      </c>
      <c r="CS26" s="384">
        <f t="shared" si="39"/>
        <v>61790.089991573521</v>
      </c>
      <c r="CT26" s="381">
        <f>'A23'!DK25*'A24'!$D$17/1000</f>
        <v>1074263.4862528548</v>
      </c>
      <c r="CU26" s="381">
        <f>'A23'!DL25*'A24'!$F$17/1000</f>
        <v>1172089.1248054076</v>
      </c>
      <c r="CV26" s="381">
        <f>'A23'!DM25*'A24'!$I$17/1000</f>
        <v>249811.7404409103</v>
      </c>
      <c r="CW26" s="383">
        <f>'A23'!DN25*'A24'!$K$17/1000</f>
        <v>514810.06374054978</v>
      </c>
      <c r="CX26" s="382">
        <f t="shared" si="24"/>
        <v>3010974.415239722</v>
      </c>
      <c r="CY26" s="382">
        <f>'A1'!N24</f>
        <v>56357</v>
      </c>
      <c r="CZ26" s="383">
        <f t="shared" si="25"/>
        <v>53426.804394125342</v>
      </c>
      <c r="DA26" s="384">
        <f t="shared" si="40"/>
        <v>53426.804394125342</v>
      </c>
      <c r="DB26" s="381">
        <f>'A23'!DT25*'A24'!$D$17/1000</f>
        <v>1672306.5729560591</v>
      </c>
      <c r="DC26" s="381">
        <f>'A23'!DU25*'A24'!$F$17/1000</f>
        <v>7356082.80685989</v>
      </c>
      <c r="DD26" s="381">
        <f>'A23'!DV25*'A24'!$I$17/1000</f>
        <v>838901.63671597978</v>
      </c>
      <c r="DE26" s="383">
        <f>'A23'!DW25*'A24'!$K$17/1000</f>
        <v>5718507.4090629313</v>
      </c>
      <c r="DF26" s="382">
        <f t="shared" si="26"/>
        <v>15585798.425594861</v>
      </c>
      <c r="DG26" s="382">
        <f>'A1'!O24</f>
        <v>230008</v>
      </c>
      <c r="DH26" s="383">
        <f t="shared" si="27"/>
        <v>67761.984042271841</v>
      </c>
      <c r="DI26" s="166">
        <f t="shared" si="41"/>
        <v>67761.984042271841</v>
      </c>
    </row>
    <row r="27" spans="1:113" ht="17.25" customHeight="1">
      <c r="A27" s="124">
        <v>1982</v>
      </c>
      <c r="B27" s="381">
        <f>'A23'!G26*'A24'!$D$17/1000</f>
        <v>301110.69442910195</v>
      </c>
      <c r="C27" s="381">
        <f>'A23'!H26*'A24'!$F$17/1000</f>
        <v>226226.08094980873</v>
      </c>
      <c r="D27" s="381">
        <f>'A23'!I26*'A24'!$I$17/1000</f>
        <v>162493.9466145047</v>
      </c>
      <c r="E27" s="381">
        <f>'A23'!J26*'A24'!$K$17/1000</f>
        <v>137228.83772871879</v>
      </c>
      <c r="F27" s="382">
        <f t="shared" si="0"/>
        <v>827059.55972213414</v>
      </c>
      <c r="G27" s="382">
        <f>'A1'!B25</f>
        <v>15288.891</v>
      </c>
      <c r="H27" s="383">
        <f t="shared" si="1"/>
        <v>54095.457919226072</v>
      </c>
      <c r="I27" s="384">
        <f t="shared" si="28"/>
        <v>54095.457919226072</v>
      </c>
      <c r="J27" s="381">
        <f>'A23'!P26*'A24'!$D$17/1000</f>
        <v>262839.18486918672</v>
      </c>
      <c r="K27" s="381">
        <f>'A23'!Q26*'A24'!$F$17/1000</f>
        <v>92022.976220379103</v>
      </c>
      <c r="L27" s="381">
        <f>'A23'!R26*'A24'!$I$17/1000</f>
        <v>55257.97446557739</v>
      </c>
      <c r="M27" s="383">
        <f>'A23'!S26*'A24'!$K$17/1000</f>
        <v>71338.241053892736</v>
      </c>
      <c r="N27" s="382">
        <f t="shared" si="2"/>
        <v>481458.376609036</v>
      </c>
      <c r="O27" s="382">
        <f>'A1'!C25</f>
        <v>9856</v>
      </c>
      <c r="P27" s="383">
        <f t="shared" si="3"/>
        <v>48849.267107247972</v>
      </c>
      <c r="Q27" s="384">
        <f t="shared" si="29"/>
        <v>48849.267107247972</v>
      </c>
      <c r="R27" s="381">
        <f>'A23'!Y26*'A24'!$D$17/1000</f>
        <v>371694.10397937155</v>
      </c>
      <c r="S27" s="381">
        <f>'A23'!Z26*'A24'!$F$17/1000</f>
        <v>483489.48096872034</v>
      </c>
      <c r="T27" s="381">
        <f>'A23'!AA26*'A24'!$I$17/1000</f>
        <v>325783.94563562446</v>
      </c>
      <c r="U27" s="383">
        <f>'A23'!AB26*'A24'!$K$17/1000</f>
        <v>366185.11056934443</v>
      </c>
      <c r="V27" s="382">
        <f t="shared" si="4"/>
        <v>1547152.6411530608</v>
      </c>
      <c r="W27" s="382">
        <f>'A1'!D25</f>
        <v>25116.941999999999</v>
      </c>
      <c r="X27" s="383">
        <f t="shared" si="5"/>
        <v>61597.970053562283</v>
      </c>
      <c r="Y27" s="384">
        <f t="shared" si="30"/>
        <v>61597.970053562283</v>
      </c>
      <c r="Z27" s="381">
        <f>'A23'!AH26*'A24'!$D$17/1000</f>
        <v>109158.4891954534</v>
      </c>
      <c r="AA27" s="381">
        <f>'A23'!AI26*'A24'!$F$17/1000</f>
        <v>98198.346066071041</v>
      </c>
      <c r="AB27" s="381">
        <f>'A23'!AJ26*'A24'!$I$17/1000</f>
        <v>16702.43281437835</v>
      </c>
      <c r="AC27" s="383">
        <f>'A23'!AK26*'A24'!$K$17/1000</f>
        <v>63847.72472077798</v>
      </c>
      <c r="AD27" s="382">
        <f t="shared" si="6"/>
        <v>287906.99279668077</v>
      </c>
      <c r="AE27" s="382">
        <f>'A1'!E25</f>
        <v>5118</v>
      </c>
      <c r="AF27" s="383">
        <f t="shared" si="7"/>
        <v>56253.808674615233</v>
      </c>
      <c r="AG27" s="384">
        <f t="shared" si="31"/>
        <v>56253.808674615233</v>
      </c>
      <c r="AH27" s="381">
        <f>'A23'!AQ26*'A24'!$D$17/1000</f>
        <v>100105.57902879297</v>
      </c>
      <c r="AI27" s="381">
        <f>'A23'!AR26*'A24'!$F$17/1000</f>
        <v>111746.91273049208</v>
      </c>
      <c r="AJ27" s="381">
        <f>'A23'!AS26*'A24'!$I$17/1000</f>
        <v>24080.680835077674</v>
      </c>
      <c r="AK27" s="383">
        <f>'A23'!AT26*'A24'!$K$17/1000</f>
        <v>43962.597889625991</v>
      </c>
      <c r="AL27" s="382">
        <f t="shared" si="8"/>
        <v>279895.77048398869</v>
      </c>
      <c r="AM27" s="382">
        <f>'A1'!F25</f>
        <v>4827</v>
      </c>
      <c r="AN27" s="383">
        <f t="shared" si="9"/>
        <v>57985.450690695812</v>
      </c>
      <c r="AO27" s="384">
        <f t="shared" si="32"/>
        <v>57985.450690695812</v>
      </c>
      <c r="AP27" s="381">
        <f>'A23'!AZ26*'A24'!$D$17/1000</f>
        <v>1263370.5007706429</v>
      </c>
      <c r="AQ27" s="381">
        <f>'A23'!BA26*'A24'!$F$17/1000</f>
        <v>839074.94151023787</v>
      </c>
      <c r="AR27" s="381">
        <f>'A23'!BB26*'A24'!$I$17/1000</f>
        <v>92277.178237381318</v>
      </c>
      <c r="AS27" s="383">
        <f>'A23'!BC26*'A24'!$K$17/1000</f>
        <v>727356.9378267685</v>
      </c>
      <c r="AT27" s="382">
        <f t="shared" si="10"/>
        <v>2922079.5583450305</v>
      </c>
      <c r="AU27" s="382">
        <f>'A1'!G25</f>
        <v>55750.887999999999</v>
      </c>
      <c r="AV27" s="383">
        <f t="shared" si="11"/>
        <v>52413.14825954038</v>
      </c>
      <c r="AW27" s="384">
        <f t="shared" si="33"/>
        <v>52413.14825954038</v>
      </c>
      <c r="AX27" s="381">
        <f>'A23'!BI26*'A24'!$D$17/1000</f>
        <v>419327.87369309179</v>
      </c>
      <c r="AY27" s="381">
        <f>'A23'!BJ26*'A24'!$F$17/1000</f>
        <v>2314103.9245347809</v>
      </c>
      <c r="AZ27" s="381">
        <f>'A23'!BK26*'A24'!$I$17/1000</f>
        <v>659317.94658780005</v>
      </c>
      <c r="BA27" s="383">
        <f>'A23'!BL26*'A24'!$K$17/1000</f>
        <v>854188.134000252</v>
      </c>
      <c r="BB27" s="382">
        <f t="shared" si="12"/>
        <v>4246937.8788159247</v>
      </c>
      <c r="BC27" s="382">
        <f>'A1'!H25</f>
        <v>78335</v>
      </c>
      <c r="BD27" s="383">
        <f t="shared" si="13"/>
        <v>54215.074727975043</v>
      </c>
      <c r="BE27" s="384">
        <f t="shared" si="34"/>
        <v>54215.074727975043</v>
      </c>
      <c r="BF27" s="381">
        <f>'A23'!BR26*'A24'!$D$17/1000</f>
        <v>1903864.0868243705</v>
      </c>
      <c r="BG27" s="381">
        <f>'A23'!BS26*'A24'!$F$17/1000</f>
        <v>350211.46046070009</v>
      </c>
      <c r="BH27" s="381">
        <f>'A23'!BT26*'A24'!$I$17/1000</f>
        <v>0</v>
      </c>
      <c r="BI27" s="383">
        <f>'A23'!BU26*'A24'!$K$17/1000</f>
        <v>227774.16436459057</v>
      </c>
      <c r="BJ27" s="382">
        <f t="shared" si="14"/>
        <v>2481849.7116496614</v>
      </c>
      <c r="BK27" s="382">
        <f>'A1'!I25</f>
        <v>56543.5</v>
      </c>
      <c r="BL27" s="383">
        <f t="shared" si="15"/>
        <v>43892.750035807148</v>
      </c>
      <c r="BM27" s="384">
        <f t="shared" si="35"/>
        <v>43892.750035807148</v>
      </c>
      <c r="BN27" s="381">
        <f>'A23'!CA26*'A24'!$D$17/1000</f>
        <v>289382.10878038732</v>
      </c>
      <c r="BO27" s="381">
        <f>'A23'!CB26*'A24'!$F$17/1000</f>
        <v>263306.71249724779</v>
      </c>
      <c r="BP27" s="381">
        <f>'A23'!CC26*'A24'!$I$17/1000</f>
        <v>0</v>
      </c>
      <c r="BQ27" s="383">
        <f>'A23'!CD26*'A24'!$K$17/1000</f>
        <v>326136.76689958095</v>
      </c>
      <c r="BR27" s="382">
        <f t="shared" si="16"/>
        <v>878825.58817721612</v>
      </c>
      <c r="BS27" s="382">
        <f>'A1'!J25</f>
        <v>14312</v>
      </c>
      <c r="BT27" s="383">
        <f t="shared" si="17"/>
        <v>61404.806328760213</v>
      </c>
      <c r="BU27" s="384">
        <f t="shared" si="36"/>
        <v>61404.806328760213</v>
      </c>
      <c r="BV27" s="381">
        <f>'A23'!CJ26*'A24'!$D$17/1000</f>
        <v>52267.754678881567</v>
      </c>
      <c r="BW27" s="381">
        <f>'A23'!CK26*'A24'!$F$17/1000</f>
        <v>96510.385713997108</v>
      </c>
      <c r="BX27" s="381">
        <f>'A23'!CL26*'A24'!$I$17/1000</f>
        <v>60023.558504395936</v>
      </c>
      <c r="BY27" s="383">
        <f>'A23'!CM26*'A24'!$K$17/1000</f>
        <v>48628.168946530735</v>
      </c>
      <c r="BZ27" s="382">
        <f t="shared" si="18"/>
        <v>257429.86784380535</v>
      </c>
      <c r="CA27" s="382">
        <f>'A1'!K25</f>
        <v>4115</v>
      </c>
      <c r="CB27" s="383">
        <f t="shared" si="19"/>
        <v>62558.898625469097</v>
      </c>
      <c r="CC27" s="384">
        <f t="shared" si="37"/>
        <v>62558.898625469097</v>
      </c>
      <c r="CD27" s="381">
        <f>'A23'!CS26*'A24'!$D$17/1000</f>
        <v>1208334.6184856603</v>
      </c>
      <c r="CE27" s="381">
        <f>'A23'!CT26*'A24'!$F$17/1000</f>
        <v>111496.10258713276</v>
      </c>
      <c r="CF27" s="381">
        <f>'A23'!CU26*'A24'!$I$17/1000</f>
        <v>23609.512005080516</v>
      </c>
      <c r="CG27" s="383">
        <f>'A23'!CV26*'A24'!$K$17/1000</f>
        <v>251365.47770241465</v>
      </c>
      <c r="CH27" s="382">
        <f t="shared" si="20"/>
        <v>1594805.7107802881</v>
      </c>
      <c r="CI27" s="382">
        <f>'A1'!L25</f>
        <v>38103.619610942573</v>
      </c>
      <c r="CJ27" s="383">
        <f t="shared" si="21"/>
        <v>41854.441311982147</v>
      </c>
      <c r="CK27" s="384">
        <f t="shared" si="38"/>
        <v>41854.441311982147</v>
      </c>
      <c r="CL27" s="381">
        <f>'A23'!DB26*'A24'!$D$17/1000</f>
        <v>125097.84444741521</v>
      </c>
      <c r="CM27" s="381">
        <f>'A23'!DC26*'A24'!$F$17/1000</f>
        <v>224050.0907757653</v>
      </c>
      <c r="CN27" s="381">
        <f>'A23'!DD26*'A24'!$I$17/1000</f>
        <v>55108.830238079565</v>
      </c>
      <c r="CO27" s="383">
        <f>'A23'!DE26*'A24'!$K$17/1000</f>
        <v>113830.66782399169</v>
      </c>
      <c r="CP27" s="382">
        <f t="shared" si="22"/>
        <v>518087.43328525178</v>
      </c>
      <c r="CQ27" s="382">
        <f>'A1'!M25</f>
        <v>8325</v>
      </c>
      <c r="CR27" s="383">
        <f t="shared" si="23"/>
        <v>62232.724718949161</v>
      </c>
      <c r="CS27" s="384">
        <f t="shared" si="39"/>
        <v>62232.724718949161</v>
      </c>
      <c r="CT27" s="381">
        <f>'A23'!DK26*'A24'!$D$17/1000</f>
        <v>1049766.5549766736</v>
      </c>
      <c r="CU27" s="381">
        <f>'A23'!DL26*'A24'!$F$17/1000</f>
        <v>1214560.5454112869</v>
      </c>
      <c r="CV27" s="381">
        <f>'A23'!DM26*'A24'!$I$17/1000</f>
        <v>259010.78975343329</v>
      </c>
      <c r="CW27" s="383">
        <f>'A23'!DN26*'A24'!$K$17/1000</f>
        <v>540382.87212776206</v>
      </c>
      <c r="CX27" s="382">
        <f t="shared" si="24"/>
        <v>3063720.7622691561</v>
      </c>
      <c r="CY27" s="382">
        <f>'A1'!N25</f>
        <v>56291</v>
      </c>
      <c r="CZ27" s="383">
        <f t="shared" si="25"/>
        <v>54426.476031144521</v>
      </c>
      <c r="DA27" s="384">
        <f t="shared" si="40"/>
        <v>54426.476031144521</v>
      </c>
      <c r="DB27" s="381">
        <f>'A23'!DT26*'A24'!$D$17/1000</f>
        <v>1679174.9456282337</v>
      </c>
      <c r="DC27" s="381">
        <f>'A23'!DU26*'A24'!$F$17/1000</f>
        <v>7458570.1045486238</v>
      </c>
      <c r="DD27" s="381">
        <f>'A23'!DV26*'A24'!$I$17/1000</f>
        <v>883661.89247246936</v>
      </c>
      <c r="DE27" s="383">
        <f>'A23'!DW26*'A24'!$K$17/1000</f>
        <v>5943610.1115654977</v>
      </c>
      <c r="DF27" s="382">
        <f t="shared" si="26"/>
        <v>15965017.054214824</v>
      </c>
      <c r="DG27" s="382">
        <f>'A1'!O25</f>
        <v>232218</v>
      </c>
      <c r="DH27" s="383">
        <f t="shared" si="27"/>
        <v>68750.127269267774</v>
      </c>
      <c r="DI27" s="166">
        <f t="shared" si="41"/>
        <v>68750.127269267774</v>
      </c>
    </row>
    <row r="28" spans="1:113" ht="17.25" customHeight="1">
      <c r="A28" s="124">
        <v>1983</v>
      </c>
      <c r="B28" s="381">
        <f>'A23'!G27*'A24'!$D$17/1000</f>
        <v>305000.46550643415</v>
      </c>
      <c r="C28" s="381">
        <f>'A23'!H27*'A24'!$F$17/1000</f>
        <v>234981.27980603109</v>
      </c>
      <c r="D28" s="381">
        <f>'A23'!I27*'A24'!$I$17/1000</f>
        <v>162170.71349198124</v>
      </c>
      <c r="E28" s="381">
        <f>'A23'!J27*'A24'!$K$17/1000</f>
        <v>148305.17313110596</v>
      </c>
      <c r="F28" s="382">
        <f t="shared" si="0"/>
        <v>850457.63193555246</v>
      </c>
      <c r="G28" s="382">
        <f>'A1'!B26</f>
        <v>15483.495999999999</v>
      </c>
      <c r="H28" s="383">
        <f t="shared" si="1"/>
        <v>54926.718871213096</v>
      </c>
      <c r="I28" s="384">
        <f t="shared" si="28"/>
        <v>54926.718871213096</v>
      </c>
      <c r="J28" s="381">
        <f>'A23'!P27*'A24'!$D$17/1000</f>
        <v>261288.71647404094</v>
      </c>
      <c r="K28" s="381">
        <f>'A23'!Q27*'A24'!$F$17/1000</f>
        <v>97560.02570845779</v>
      </c>
      <c r="L28" s="381">
        <f>'A23'!R27*'A24'!$I$17/1000</f>
        <v>58359.686139674399</v>
      </c>
      <c r="M28" s="383">
        <f>'A23'!S27*'A24'!$K$17/1000</f>
        <v>75978.420406122154</v>
      </c>
      <c r="N28" s="382">
        <f t="shared" si="2"/>
        <v>493186.8487282953</v>
      </c>
      <c r="O28" s="382">
        <f>'A1'!C26</f>
        <v>9854</v>
      </c>
      <c r="P28" s="383">
        <f t="shared" si="3"/>
        <v>50049.406203399158</v>
      </c>
      <c r="Q28" s="384">
        <f t="shared" si="29"/>
        <v>50049.406203399158</v>
      </c>
      <c r="R28" s="381">
        <f>'A23'!Y27*'A24'!$D$17/1000</f>
        <v>372326.25265948725</v>
      </c>
      <c r="S28" s="381">
        <f>'A23'!Z27*'A24'!$F$17/1000</f>
        <v>490448.04706422135</v>
      </c>
      <c r="T28" s="381">
        <f>'A23'!AA27*'A24'!$I$17/1000</f>
        <v>348267.9898447328</v>
      </c>
      <c r="U28" s="383">
        <f>'A23'!AB27*'A24'!$K$17/1000</f>
        <v>386524.37894237606</v>
      </c>
      <c r="V28" s="382">
        <f t="shared" si="4"/>
        <v>1597566.6685108175</v>
      </c>
      <c r="W28" s="382">
        <f>'A1'!D26</f>
        <v>25366.451000000001</v>
      </c>
      <c r="X28" s="383">
        <f t="shared" si="5"/>
        <v>62979.510555529327</v>
      </c>
      <c r="Y28" s="384">
        <f t="shared" si="30"/>
        <v>62979.510555529327</v>
      </c>
      <c r="Z28" s="381">
        <f>'A23'!AH27*'A24'!$D$17/1000</f>
        <v>107234.57720282464</v>
      </c>
      <c r="AA28" s="381">
        <f>'A23'!AI27*'A24'!$F$17/1000</f>
        <v>101080.96907103293</v>
      </c>
      <c r="AB28" s="381">
        <f>'A23'!AJ27*'A24'!$I$17/1000</f>
        <v>17447.511102645974</v>
      </c>
      <c r="AC28" s="383">
        <f>'A23'!AK27*'A24'!$K$17/1000</f>
        <v>66511.915361162188</v>
      </c>
      <c r="AD28" s="382">
        <f t="shared" si="6"/>
        <v>292274.97273766575</v>
      </c>
      <c r="AE28" s="382">
        <f>'A1'!E26</f>
        <v>5114</v>
      </c>
      <c r="AF28" s="383">
        <f t="shared" si="7"/>
        <v>57151.930531416845</v>
      </c>
      <c r="AG28" s="384">
        <f t="shared" si="31"/>
        <v>57151.930531416845</v>
      </c>
      <c r="AH28" s="381">
        <f>'A23'!AQ27*'A24'!$D$17/1000</f>
        <v>98986.506096522207</v>
      </c>
      <c r="AI28" s="381">
        <f>'A23'!AR27*'A24'!$F$17/1000</f>
        <v>114815.81182449442</v>
      </c>
      <c r="AJ28" s="381">
        <f>'A23'!AS27*'A24'!$I$17/1000</f>
        <v>25055.363945335317</v>
      </c>
      <c r="AK28" s="383">
        <f>'A23'!AT27*'A24'!$K$17/1000</f>
        <v>46486.032679277239</v>
      </c>
      <c r="AL28" s="382">
        <f t="shared" si="8"/>
        <v>285343.71454562922</v>
      </c>
      <c r="AM28" s="382">
        <f>'A1'!F26</f>
        <v>4856</v>
      </c>
      <c r="AN28" s="383">
        <f t="shared" si="9"/>
        <v>58761.06147974242</v>
      </c>
      <c r="AO28" s="384">
        <f t="shared" si="32"/>
        <v>58761.06147974242</v>
      </c>
      <c r="AP28" s="381">
        <f>'A23'!AZ27*'A24'!$D$17/1000</f>
        <v>1261910.6539215401</v>
      </c>
      <c r="AQ28" s="381">
        <f>'A23'!BA27*'A24'!$F$17/1000</f>
        <v>881369.34495596588</v>
      </c>
      <c r="AR28" s="381">
        <f>'A23'!BB27*'A24'!$I$17/1000</f>
        <v>103837.43970456735</v>
      </c>
      <c r="AS28" s="383">
        <f>'A23'!BC27*'A24'!$K$17/1000</f>
        <v>739578.7708682504</v>
      </c>
      <c r="AT28" s="382">
        <f t="shared" si="10"/>
        <v>2986696.2094503231</v>
      </c>
      <c r="AU28" s="382">
        <f>'A1'!G26</f>
        <v>56049.334999999999</v>
      </c>
      <c r="AV28" s="383">
        <f t="shared" si="11"/>
        <v>53286.916061543336</v>
      </c>
      <c r="AW28" s="384">
        <f t="shared" si="33"/>
        <v>53286.916061543336</v>
      </c>
      <c r="AX28" s="381">
        <f>'A23'!BI27*'A24'!$D$17/1000</f>
        <v>427636.78892835713</v>
      </c>
      <c r="AY28" s="381">
        <f>'A23'!BJ27*'A24'!$F$17/1000</f>
        <v>2340897.5056403833</v>
      </c>
      <c r="AZ28" s="381">
        <f>'A23'!BK27*'A24'!$I$17/1000</f>
        <v>649613.53451703303</v>
      </c>
      <c r="BA28" s="383">
        <f>'A23'!BL27*'A24'!$K$17/1000</f>
        <v>881543.20188636915</v>
      </c>
      <c r="BB28" s="382">
        <f t="shared" si="12"/>
        <v>4299691.0309721427</v>
      </c>
      <c r="BC28" s="382">
        <f>'A1'!H26</f>
        <v>78122</v>
      </c>
      <c r="BD28" s="383">
        <f t="shared" si="13"/>
        <v>55038.158661736037</v>
      </c>
      <c r="BE28" s="384">
        <f t="shared" si="34"/>
        <v>55038.158661736037</v>
      </c>
      <c r="BF28" s="381">
        <f>'A23'!BR27*'A24'!$D$17/1000</f>
        <v>1924513.3095932638</v>
      </c>
      <c r="BG28" s="381">
        <f>'A23'!BS27*'A24'!$F$17/1000</f>
        <v>387159.42539390526</v>
      </c>
      <c r="BH28" s="381">
        <f>'A23'!BT27*'A24'!$I$17/1000</f>
        <v>0</v>
      </c>
      <c r="BI28" s="383">
        <f>'A23'!BU27*'A24'!$K$17/1000</f>
        <v>250394.03881065684</v>
      </c>
      <c r="BJ28" s="382">
        <f t="shared" si="14"/>
        <v>2562066.7737978259</v>
      </c>
      <c r="BK28" s="382">
        <f>'A1'!I26</f>
        <v>56564.1</v>
      </c>
      <c r="BL28" s="383">
        <f t="shared" si="15"/>
        <v>45294.926884681729</v>
      </c>
      <c r="BM28" s="384">
        <f t="shared" si="35"/>
        <v>45294.926884681729</v>
      </c>
      <c r="BN28" s="381">
        <f>'A23'!CA27*'A24'!$D$17/1000</f>
        <v>288058.97063267179</v>
      </c>
      <c r="BO28" s="381">
        <f>'A23'!CB27*'A24'!$F$17/1000</f>
        <v>272334.757224317</v>
      </c>
      <c r="BP28" s="381">
        <f>'A23'!CC27*'A24'!$I$17/1000</f>
        <v>0</v>
      </c>
      <c r="BQ28" s="383">
        <f>'A23'!CD27*'A24'!$K$17/1000</f>
        <v>338418.01350162824</v>
      </c>
      <c r="BR28" s="382">
        <f t="shared" si="16"/>
        <v>898811.74135861709</v>
      </c>
      <c r="BS28" s="382">
        <f>'A1'!J26</f>
        <v>14368</v>
      </c>
      <c r="BT28" s="383">
        <f t="shared" si="17"/>
        <v>62556.496475404863</v>
      </c>
      <c r="BU28" s="384">
        <f t="shared" si="36"/>
        <v>62556.496475404863</v>
      </c>
      <c r="BV28" s="381">
        <f>'A23'!CJ27*'A24'!$D$17/1000</f>
        <v>51663.499499345591</v>
      </c>
      <c r="BW28" s="381">
        <f>'A23'!CK27*'A24'!$F$17/1000</f>
        <v>95586.790702382714</v>
      </c>
      <c r="BX28" s="381">
        <f>'A23'!CL27*'A24'!$I$17/1000</f>
        <v>56548.865379339848</v>
      </c>
      <c r="BY28" s="383">
        <f>'A23'!CM27*'A24'!$K$17/1000</f>
        <v>50235.244734307926</v>
      </c>
      <c r="BZ28" s="382">
        <f t="shared" si="18"/>
        <v>254034.40031537606</v>
      </c>
      <c r="CA28" s="382">
        <f>'A1'!K26</f>
        <v>4128</v>
      </c>
      <c r="CB28" s="383">
        <f t="shared" si="19"/>
        <v>61539.341161670556</v>
      </c>
      <c r="CC28" s="384">
        <f t="shared" si="37"/>
        <v>61539.341161670556</v>
      </c>
      <c r="CD28" s="381">
        <f>'A23'!CS27*'A24'!$D$17/1000</f>
        <v>1211033.1187455372</v>
      </c>
      <c r="CE28" s="381">
        <f>'A23'!CT27*'A24'!$F$17/1000</f>
        <v>120429.27920860008</v>
      </c>
      <c r="CF28" s="381">
        <f>'A23'!CU27*'A24'!$I$17/1000</f>
        <v>27135.370785831616</v>
      </c>
      <c r="CG28" s="383">
        <f>'A23'!CV27*'A24'!$K$17/1000</f>
        <v>271505.12524839374</v>
      </c>
      <c r="CH28" s="382">
        <f t="shared" si="20"/>
        <v>1630102.8939883627</v>
      </c>
      <c r="CI28" s="382">
        <f>'A1'!L26</f>
        <v>38283.372613007683</v>
      </c>
      <c r="CJ28" s="383">
        <f t="shared" si="21"/>
        <v>42579.918714750245</v>
      </c>
      <c r="CK28" s="384">
        <f t="shared" si="38"/>
        <v>42579.918714750245</v>
      </c>
      <c r="CL28" s="381">
        <f>'A23'!DB27*'A24'!$D$17/1000</f>
        <v>122787.2105923387</v>
      </c>
      <c r="CM28" s="381">
        <f>'A23'!DC27*'A24'!$F$17/1000</f>
        <v>225524.59230518501</v>
      </c>
      <c r="CN28" s="381">
        <f>'A23'!DD27*'A24'!$I$17/1000</f>
        <v>57341.845420759499</v>
      </c>
      <c r="CO28" s="383">
        <f>'A23'!DE27*'A24'!$K$17/1000</f>
        <v>116268.90596237074</v>
      </c>
      <c r="CP28" s="382">
        <f t="shared" si="22"/>
        <v>521922.554280654</v>
      </c>
      <c r="CQ28" s="382">
        <f>'A1'!M26</f>
        <v>8329</v>
      </c>
      <c r="CR28" s="383">
        <f t="shared" si="23"/>
        <v>62663.291425219599</v>
      </c>
      <c r="CS28" s="384">
        <f t="shared" si="39"/>
        <v>62663.291425219599</v>
      </c>
      <c r="CT28" s="381">
        <f>'A23'!DK27*'A24'!$D$17/1000</f>
        <v>1023868.954720092</v>
      </c>
      <c r="CU28" s="381">
        <f>'A23'!DL27*'A24'!$F$17/1000</f>
        <v>1258570.9458866208</v>
      </c>
      <c r="CV28" s="381">
        <f>'A23'!DM27*'A24'!$I$17/1000</f>
        <v>268548.58418700169</v>
      </c>
      <c r="CW28" s="383">
        <f>'A23'!DN27*'A24'!$K$17/1000</f>
        <v>567225.99081943417</v>
      </c>
      <c r="CX28" s="382">
        <f t="shared" si="24"/>
        <v>3118214.4756131484</v>
      </c>
      <c r="CY28" s="382">
        <f>'A1'!N26</f>
        <v>56316</v>
      </c>
      <c r="CZ28" s="383">
        <f t="shared" si="25"/>
        <v>55369.956595162097</v>
      </c>
      <c r="DA28" s="384">
        <f t="shared" si="40"/>
        <v>55369.956595162097</v>
      </c>
      <c r="DB28" s="381">
        <f>'A23'!DT27*'A24'!$D$17/1000</f>
        <v>1682951.0374311521</v>
      </c>
      <c r="DC28" s="381">
        <f>'A23'!DU27*'A24'!$F$17/1000</f>
        <v>7555811.4745334247</v>
      </c>
      <c r="DD28" s="381">
        <f>'A23'!DV27*'A24'!$I$17/1000</f>
        <v>929988.93650115922</v>
      </c>
      <c r="DE28" s="383">
        <f>'A23'!DW27*'A24'!$K$17/1000</f>
        <v>6172122.0886565093</v>
      </c>
      <c r="DF28" s="382">
        <f t="shared" si="26"/>
        <v>16340873.537122244</v>
      </c>
      <c r="DG28" s="382">
        <f>'A1'!O26</f>
        <v>234333</v>
      </c>
      <c r="DH28" s="383">
        <f t="shared" si="27"/>
        <v>69733.556678411667</v>
      </c>
      <c r="DI28" s="166">
        <f t="shared" si="41"/>
        <v>69733.556678411667</v>
      </c>
    </row>
    <row r="29" spans="1:113" ht="17.25" customHeight="1">
      <c r="A29" s="124">
        <v>1984</v>
      </c>
      <c r="B29" s="381">
        <f>'A23'!G28*'A24'!$D$17/1000</f>
        <v>308302.05097596085</v>
      </c>
      <c r="C29" s="381">
        <f>'A23'!H28*'A24'!$F$17/1000</f>
        <v>243762.52651202737</v>
      </c>
      <c r="D29" s="381">
        <f>'A23'!I28*'A24'!$I$17/1000</f>
        <v>161640.71133641264</v>
      </c>
      <c r="E29" s="381">
        <f>'A23'!J28*'A24'!$K$17/1000</f>
        <v>160070.13097027104</v>
      </c>
      <c r="F29" s="382">
        <f t="shared" si="0"/>
        <v>873775.41979467194</v>
      </c>
      <c r="G29" s="382">
        <f>'A1'!B27</f>
        <v>15677.281999999999</v>
      </c>
      <c r="H29" s="383">
        <f t="shared" si="1"/>
        <v>55735.134431763872</v>
      </c>
      <c r="I29" s="384">
        <f t="shared" si="28"/>
        <v>55735.134431763872</v>
      </c>
      <c r="J29" s="381">
        <f>'A23'!P28*'A24'!$D$17/1000</f>
        <v>264262.63500785525</v>
      </c>
      <c r="K29" s="381">
        <f>'A23'!Q28*'A24'!$F$17/1000</f>
        <v>105361.01423728073</v>
      </c>
      <c r="L29" s="381">
        <f>'A23'!R28*'A24'!$I$17/1000</f>
        <v>62786.075710073026</v>
      </c>
      <c r="M29" s="383">
        <f>'A23'!S28*'A24'!$K$17/1000</f>
        <v>82430.992562827683</v>
      </c>
      <c r="N29" s="382">
        <f t="shared" si="2"/>
        <v>514840.7175180366</v>
      </c>
      <c r="O29" s="382">
        <f>'A1'!C27</f>
        <v>9855</v>
      </c>
      <c r="P29" s="383">
        <f t="shared" si="3"/>
        <v>52241.574583260939</v>
      </c>
      <c r="Q29" s="384">
        <f t="shared" si="29"/>
        <v>52241.574583260939</v>
      </c>
      <c r="R29" s="381">
        <f>'A23'!Y28*'A24'!$D$17/1000</f>
        <v>371801.70136351313</v>
      </c>
      <c r="S29" s="381">
        <f>'A23'!Z28*'A24'!$F$17/1000</f>
        <v>496805.48063279904</v>
      </c>
      <c r="T29" s="381">
        <f>'A23'!AA28*'A24'!$I$17/1000</f>
        <v>371778.97744991502</v>
      </c>
      <c r="U29" s="383">
        <f>'A23'!AB28*'A24'!$K$17/1000</f>
        <v>407418.2598457188</v>
      </c>
      <c r="V29" s="382">
        <f t="shared" si="4"/>
        <v>1647804.4192919461</v>
      </c>
      <c r="W29" s="382">
        <f>'A1'!D27</f>
        <v>25607.053</v>
      </c>
      <c r="X29" s="383">
        <f t="shared" si="5"/>
        <v>64349.631302436333</v>
      </c>
      <c r="Y29" s="384">
        <f t="shared" si="30"/>
        <v>64349.631302436333</v>
      </c>
      <c r="Z29" s="381">
        <f>'A23'!AH28*'A24'!$D$17/1000</f>
        <v>104593.69764620122</v>
      </c>
      <c r="AA29" s="381">
        <f>'A23'!AI28*'A24'!$F$17/1000</f>
        <v>103433.83462410403</v>
      </c>
      <c r="AB29" s="381">
        <f>'A23'!AJ28*'A24'!$I$17/1000</f>
        <v>18118.207880890688</v>
      </c>
      <c r="AC29" s="383">
        <f>'A23'!AK28*'A24'!$K$17/1000</f>
        <v>68878.152350232529</v>
      </c>
      <c r="AD29" s="382">
        <f t="shared" si="6"/>
        <v>295023.89250142849</v>
      </c>
      <c r="AE29" s="382">
        <f>'A1'!E27</f>
        <v>5111</v>
      </c>
      <c r="AF29" s="383">
        <f t="shared" si="7"/>
        <v>57723.320778992078</v>
      </c>
      <c r="AG29" s="384">
        <f t="shared" si="31"/>
        <v>57723.320778992078</v>
      </c>
      <c r="AH29" s="381">
        <f>'A23'!AQ28*'A24'!$D$17/1000</f>
        <v>97840.583921149911</v>
      </c>
      <c r="AI29" s="381">
        <f>'A23'!AR28*'A24'!$F$17/1000</f>
        <v>118048.20559996809</v>
      </c>
      <c r="AJ29" s="381">
        <f>'A23'!AS28*'A24'!$I$17/1000</f>
        <v>26087.003181013541</v>
      </c>
      <c r="AK29" s="383">
        <f>'A23'!AT28*'A24'!$K$17/1000</f>
        <v>49187.317653361126</v>
      </c>
      <c r="AL29" s="382">
        <f t="shared" si="8"/>
        <v>291163.11035549268</v>
      </c>
      <c r="AM29" s="382">
        <f>'A1'!F27</f>
        <v>4882</v>
      </c>
      <c r="AN29" s="383">
        <f t="shared" si="9"/>
        <v>59640.129118290184</v>
      </c>
      <c r="AO29" s="384">
        <f t="shared" si="32"/>
        <v>59640.129118290184</v>
      </c>
      <c r="AP29" s="381">
        <f>'A23'!AZ28*'A24'!$D$17/1000</f>
        <v>1256350.5988069272</v>
      </c>
      <c r="AQ29" s="381">
        <f>'A23'!BA28*'A24'!$F$17/1000</f>
        <v>923905.22439547814</v>
      </c>
      <c r="AR29" s="381">
        <f>'A23'!BB28*'A24'!$I$17/1000</f>
        <v>116607.3508199286</v>
      </c>
      <c r="AS29" s="383">
        <f>'A23'!BC28*'A24'!$K$17/1000</f>
        <v>750470.42034368415</v>
      </c>
      <c r="AT29" s="382">
        <f t="shared" si="10"/>
        <v>3047333.5943660177</v>
      </c>
      <c r="AU29" s="382">
        <f>'A1'!G27</f>
        <v>56320.913</v>
      </c>
      <c r="AV29" s="383">
        <f t="shared" si="11"/>
        <v>54106.608576569379</v>
      </c>
      <c r="AW29" s="384">
        <f t="shared" si="33"/>
        <v>54106.608576569379</v>
      </c>
      <c r="AX29" s="381">
        <f>'A23'!BI28*'A24'!$D$17/1000</f>
        <v>434602.93779214378</v>
      </c>
      <c r="AY29" s="381">
        <f>'A23'!BJ28*'A24'!$F$17/1000</f>
        <v>2361704.5100411912</v>
      </c>
      <c r="AZ29" s="381">
        <f>'A23'!BK28*'A24'!$I$17/1000</f>
        <v>638349.98449497612</v>
      </c>
      <c r="BA29" s="383">
        <f>'A23'!BL28*'A24'!$K$17/1000</f>
        <v>907355.10563084309</v>
      </c>
      <c r="BB29" s="382">
        <f t="shared" si="12"/>
        <v>4342012.5379591547</v>
      </c>
      <c r="BC29" s="382">
        <f>'A1'!H27</f>
        <v>77846</v>
      </c>
      <c r="BD29" s="383">
        <f t="shared" si="13"/>
        <v>55776.951133766081</v>
      </c>
      <c r="BE29" s="384">
        <f t="shared" si="34"/>
        <v>55776.951133766081</v>
      </c>
      <c r="BF29" s="381">
        <f>'A23'!BR28*'A24'!$D$17/1000</f>
        <v>1922434.360700459</v>
      </c>
      <c r="BG29" s="381">
        <f>'A23'!BS28*'A24'!$F$17/1000</f>
        <v>423426.76314850064</v>
      </c>
      <c r="BH29" s="381">
        <f>'A23'!BT28*'A24'!$I$17/1000</f>
        <v>0</v>
      </c>
      <c r="BI29" s="383">
        <f>'A23'!BU28*'A24'!$K$17/1000</f>
        <v>272315.58289357822</v>
      </c>
      <c r="BJ29" s="382">
        <f t="shared" si="14"/>
        <v>2618176.7067425381</v>
      </c>
      <c r="BK29" s="382">
        <f>'A1'!I27</f>
        <v>56576.7</v>
      </c>
      <c r="BL29" s="383">
        <f t="shared" si="15"/>
        <v>46276.589245087438</v>
      </c>
      <c r="BM29" s="384">
        <f t="shared" si="35"/>
        <v>46276.589245087438</v>
      </c>
      <c r="BN29" s="381">
        <f>'A23'!CA28*'A24'!$D$17/1000</f>
        <v>286696.23831985105</v>
      </c>
      <c r="BO29" s="381">
        <f>'A23'!CB28*'A24'!$F$17/1000</f>
        <v>281843.45296023821</v>
      </c>
      <c r="BP29" s="381">
        <f>'A23'!CC28*'A24'!$I$17/1000</f>
        <v>0</v>
      </c>
      <c r="BQ29" s="383">
        <f>'A23'!CD28*'A24'!$K$17/1000</f>
        <v>351375.04864622885</v>
      </c>
      <c r="BR29" s="382">
        <f t="shared" si="16"/>
        <v>919914.73992631817</v>
      </c>
      <c r="BS29" s="382">
        <f>'A1'!J27</f>
        <v>14423</v>
      </c>
      <c r="BT29" s="383">
        <f t="shared" si="17"/>
        <v>63781.095467400555</v>
      </c>
      <c r="BU29" s="384">
        <f t="shared" si="36"/>
        <v>63781.095467400555</v>
      </c>
      <c r="BV29" s="381">
        <f>'A23'!CJ28*'A24'!$D$17/1000</f>
        <v>52055.071387245553</v>
      </c>
      <c r="BW29" s="381">
        <f>'A23'!CK28*'A24'!$F$17/1000</f>
        <v>96694.849052041856</v>
      </c>
      <c r="BX29" s="381">
        <f>'A23'!CL28*'A24'!$I$17/1000</f>
        <v>54408.488084266566</v>
      </c>
      <c r="BY29" s="383">
        <f>'A23'!CM28*'A24'!$K$17/1000</f>
        <v>53064.695610717637</v>
      </c>
      <c r="BZ29" s="382">
        <f t="shared" si="18"/>
        <v>256223.10413427162</v>
      </c>
      <c r="CA29" s="382">
        <f>'A1'!K27</f>
        <v>4140</v>
      </c>
      <c r="CB29" s="383">
        <f t="shared" si="19"/>
        <v>61889.638679775751</v>
      </c>
      <c r="CC29" s="384">
        <f t="shared" si="37"/>
        <v>61889.638679775751</v>
      </c>
      <c r="CD29" s="381">
        <f>'A23'!CS28*'A24'!$D$17/1000</f>
        <v>1213614.6460010963</v>
      </c>
      <c r="CE29" s="381">
        <f>'A23'!CT28*'A24'!$F$17/1000</f>
        <v>130170.6758242185</v>
      </c>
      <c r="CF29" s="381">
        <f>'A23'!CU28*'A24'!$I$17/1000</f>
        <v>31209.957856141995</v>
      </c>
      <c r="CG29" s="383">
        <f>'A23'!CV28*'A24'!$K$17/1000</f>
        <v>293466.88675355504</v>
      </c>
      <c r="CH29" s="382">
        <f t="shared" si="20"/>
        <v>1668462.1664350117</v>
      </c>
      <c r="CI29" s="382">
        <f>'A1'!L27</f>
        <v>38440.028860617502</v>
      </c>
      <c r="CJ29" s="383">
        <f t="shared" si="21"/>
        <v>43404.290160260025</v>
      </c>
      <c r="CK29" s="384">
        <f t="shared" si="38"/>
        <v>43404.290160260025</v>
      </c>
      <c r="CL29" s="381">
        <f>'A23'!DB28*'A24'!$D$17/1000</f>
        <v>120526.1657022141</v>
      </c>
      <c r="CM29" s="381">
        <f>'A23'!DC28*'A24'!$F$17/1000</f>
        <v>227222.94281377326</v>
      </c>
      <c r="CN29" s="381">
        <f>'A23'!DD28*'A24'!$I$17/1000</f>
        <v>59721.626938766356</v>
      </c>
      <c r="CO29" s="383">
        <f>'A23'!DE28*'A24'!$K$17/1000</f>
        <v>118871.40058930764</v>
      </c>
      <c r="CP29" s="382">
        <f t="shared" si="22"/>
        <v>526342.13604406128</v>
      </c>
      <c r="CQ29" s="382">
        <f>'A1'!M27</f>
        <v>8337</v>
      </c>
      <c r="CR29" s="383">
        <f t="shared" si="23"/>
        <v>63133.277683106782</v>
      </c>
      <c r="CS29" s="384">
        <f t="shared" si="39"/>
        <v>63133.277683106782</v>
      </c>
      <c r="CT29" s="381">
        <f>'A23'!DK28*'A24'!$D$17/1000</f>
        <v>996512.2496179319</v>
      </c>
      <c r="CU29" s="381">
        <f>'A23'!DL28*'A24'!$F$17/1000</f>
        <v>1304176.0921795398</v>
      </c>
      <c r="CV29" s="381">
        <f>'A23'!DM28*'A24'!$I$17/1000</f>
        <v>278437.59766725008</v>
      </c>
      <c r="CW29" s="383">
        <f>'A23'!DN28*'A24'!$K$17/1000</f>
        <v>595402.52153850428</v>
      </c>
      <c r="CX29" s="382">
        <f t="shared" si="24"/>
        <v>3174528.4610032262</v>
      </c>
      <c r="CY29" s="382">
        <f>'A1'!N27</f>
        <v>56409</v>
      </c>
      <c r="CZ29" s="383">
        <f t="shared" si="25"/>
        <v>56276.985250637772</v>
      </c>
      <c r="DA29" s="384">
        <f t="shared" si="40"/>
        <v>56276.985250637772</v>
      </c>
      <c r="DB29" s="381">
        <f>'A23'!DT28*'A24'!$D$17/1000</f>
        <v>1689022.3369266896</v>
      </c>
      <c r="DC29" s="381">
        <f>'A23'!DU28*'A24'!$F$17/1000</f>
        <v>7672594.6531919297</v>
      </c>
      <c r="DD29" s="381">
        <f>'A23'!DV28*'A24'!$I$17/1000</f>
        <v>981081.39929791971</v>
      </c>
      <c r="DE29" s="383">
        <f>'A23'!DW28*'A24'!$K$17/1000</f>
        <v>6424721.5173627362</v>
      </c>
      <c r="DF29" s="382">
        <f t="shared" si="26"/>
        <v>16767419.906779274</v>
      </c>
      <c r="DG29" s="382">
        <f>'A1'!O27</f>
        <v>236394</v>
      </c>
      <c r="DH29" s="383">
        <f t="shared" si="27"/>
        <v>70929.972447605585</v>
      </c>
      <c r="DI29" s="166">
        <f t="shared" si="41"/>
        <v>70929.972447605585</v>
      </c>
    </row>
    <row r="30" spans="1:113" ht="17.25" customHeight="1">
      <c r="A30" s="124">
        <v>1985</v>
      </c>
      <c r="B30" s="381">
        <f>'A23'!G29*'A24'!$D$17/1000</f>
        <v>311363.15806153673</v>
      </c>
      <c r="C30" s="381">
        <f>'A23'!H29*'A24'!$F$17/1000</f>
        <v>252858.17053420478</v>
      </c>
      <c r="D30" s="381">
        <f>'A23'!I29*'A24'!$I$17/1000</f>
        <v>161103.67584693112</v>
      </c>
      <c r="E30" s="381">
        <f>'A23'!J29*'A24'!$K$17/1000</f>
        <v>172758.99602613758</v>
      </c>
      <c r="F30" s="382">
        <f t="shared" si="0"/>
        <v>898084.00046881032</v>
      </c>
      <c r="G30" s="382">
        <f>'A1'!B28</f>
        <v>15900.566000000001</v>
      </c>
      <c r="H30" s="383">
        <f t="shared" si="1"/>
        <v>56481.259878976023</v>
      </c>
      <c r="I30" s="384">
        <f t="shared" si="28"/>
        <v>56481.259878976023</v>
      </c>
      <c r="J30" s="381">
        <f>'A23'!P29*'A24'!$D$17/1000</f>
        <v>265093.53158910375</v>
      </c>
      <c r="K30" s="381">
        <f>'A23'!Q29*'A24'!$F$17/1000</f>
        <v>113014.2549853861</v>
      </c>
      <c r="L30" s="381">
        <f>'A23'!R29*'A24'!$I$17/1000</f>
        <v>67090.183303744416</v>
      </c>
      <c r="M30" s="383">
        <f>'A23'!S29*'A24'!$K$17/1000</f>
        <v>88825.169618308646</v>
      </c>
      <c r="N30" s="382">
        <f t="shared" si="2"/>
        <v>534023.13949654286</v>
      </c>
      <c r="O30" s="382">
        <f>'A1'!C28</f>
        <v>9857</v>
      </c>
      <c r="P30" s="383">
        <f t="shared" si="3"/>
        <v>54177.045703210191</v>
      </c>
      <c r="Q30" s="384">
        <f t="shared" si="29"/>
        <v>54177.045703210191</v>
      </c>
      <c r="R30" s="381">
        <f>'A23'!Y29*'A24'!$D$17/1000</f>
        <v>370010.19371441612</v>
      </c>
      <c r="S30" s="381">
        <f>'A23'!Z29*'A24'!$F$17/1000</f>
        <v>502459.01988890045</v>
      </c>
      <c r="T30" s="381">
        <f>'A23'!AA29*'A24'!$I$17/1000</f>
        <v>396257.04622816847</v>
      </c>
      <c r="U30" s="383">
        <f>'A23'!AB29*'A24'!$K$17/1000</f>
        <v>428770.5891214633</v>
      </c>
      <c r="V30" s="382">
        <f t="shared" si="4"/>
        <v>1697496.8489529483</v>
      </c>
      <c r="W30" s="382">
        <f>'A1'!D28</f>
        <v>25842.116000000002</v>
      </c>
      <c r="X30" s="383">
        <f t="shared" si="5"/>
        <v>65687.223482510031</v>
      </c>
      <c r="Y30" s="384">
        <f t="shared" si="30"/>
        <v>65687.223482510031</v>
      </c>
      <c r="Z30" s="381">
        <f>'A23'!AH29*'A24'!$D$17/1000</f>
        <v>102198.23847258394</v>
      </c>
      <c r="AA30" s="381">
        <f>'A23'!AI29*'A24'!$F$17/1000</f>
        <v>106169.82048941386</v>
      </c>
      <c r="AB30" s="381">
        <f>'A23'!AJ29*'A24'!$I$17/1000</f>
        <v>18873.055705761733</v>
      </c>
      <c r="AC30" s="383">
        <f>'A23'!AK29*'A24'!$K$17/1000</f>
        <v>71549.853929893099</v>
      </c>
      <c r="AD30" s="382">
        <f t="shared" si="6"/>
        <v>298790.96859765262</v>
      </c>
      <c r="AE30" s="382">
        <f>'A1'!E28</f>
        <v>5113</v>
      </c>
      <c r="AF30" s="383">
        <f t="shared" si="7"/>
        <v>58437.506082075612</v>
      </c>
      <c r="AG30" s="384">
        <f t="shared" si="31"/>
        <v>58437.506082075612</v>
      </c>
      <c r="AH30" s="381">
        <f>'A23'!AQ29*'A24'!$D$17/1000</f>
        <v>96473.708043864317</v>
      </c>
      <c r="AI30" s="381">
        <f>'A23'!AR29*'A24'!$F$17/1000</f>
        <v>121217.83615497945</v>
      </c>
      <c r="AJ30" s="381">
        <f>'A23'!AS29*'A24'!$I$17/1000</f>
        <v>27126.709402769633</v>
      </c>
      <c r="AK30" s="383">
        <f>'A23'!AT29*'A24'!$K$17/1000</f>
        <v>51979.637259274816</v>
      </c>
      <c r="AL30" s="382">
        <f t="shared" si="8"/>
        <v>296797.89086088823</v>
      </c>
      <c r="AM30" s="382">
        <f>'A1'!F28</f>
        <v>4902</v>
      </c>
      <c r="AN30" s="383">
        <f t="shared" si="9"/>
        <v>60546.285365338277</v>
      </c>
      <c r="AO30" s="384">
        <f t="shared" si="32"/>
        <v>60546.285365338277</v>
      </c>
      <c r="AP30" s="381">
        <f>'A23'!AZ29*'A24'!$D$17/1000</f>
        <v>1238031.8396968385</v>
      </c>
      <c r="AQ30" s="381">
        <f>'A23'!BA29*'A24'!$F$17/1000</f>
        <v>959882.67764871975</v>
      </c>
      <c r="AR30" s="381">
        <f>'A23'!BB29*'A24'!$I$17/1000</f>
        <v>129783.39659266909</v>
      </c>
      <c r="AS30" s="383">
        <f>'A23'!BC29*'A24'!$K$17/1000</f>
        <v>754751.47720731585</v>
      </c>
      <c r="AT30" s="382">
        <f t="shared" si="10"/>
        <v>3082449.3911455432</v>
      </c>
      <c r="AU30" s="382">
        <f>'A1'!G28</f>
        <v>56600.031000000003</v>
      </c>
      <c r="AV30" s="383">
        <f t="shared" si="11"/>
        <v>54460.206764649003</v>
      </c>
      <c r="AW30" s="384">
        <f t="shared" si="33"/>
        <v>54460.206764649003</v>
      </c>
      <c r="AX30" s="381">
        <f>'A23'!BI29*'A24'!$D$17/1000</f>
        <v>440089.32800350926</v>
      </c>
      <c r="AY30" s="381">
        <f>'A23'!BJ29*'A24'!$F$17/1000</f>
        <v>2375940.8814733229</v>
      </c>
      <c r="AZ30" s="381">
        <f>'A23'!BK29*'A24'!$I$17/1000</f>
        <v>625503.22161716165</v>
      </c>
      <c r="BA30" s="383">
        <f>'A23'!BL29*'A24'!$K$17/1000</f>
        <v>931274.87280670065</v>
      </c>
      <c r="BB30" s="382">
        <f t="shared" si="12"/>
        <v>4372808.3039006945</v>
      </c>
      <c r="BC30" s="382">
        <f>'A1'!H28</f>
        <v>77668</v>
      </c>
      <c r="BD30" s="383">
        <f t="shared" si="13"/>
        <v>56301.286294235651</v>
      </c>
      <c r="BE30" s="384">
        <f t="shared" si="34"/>
        <v>56301.286294235651</v>
      </c>
      <c r="BF30" s="381">
        <f>'A23'!BR29*'A24'!$D$17/1000</f>
        <v>1914109.4799455975</v>
      </c>
      <c r="BG30" s="381">
        <f>'A23'!BS29*'A24'!$F$17/1000</f>
        <v>462154.34491107846</v>
      </c>
      <c r="BH30" s="381">
        <f>'A23'!BT29*'A24'!$I$17/1000</f>
        <v>0</v>
      </c>
      <c r="BI30" s="383">
        <f>'A23'!BU29*'A24'!$K$17/1000</f>
        <v>295557.01411718078</v>
      </c>
      <c r="BJ30" s="382">
        <f t="shared" si="14"/>
        <v>2671820.838973857</v>
      </c>
      <c r="BK30" s="382">
        <f>'A1'!I28</f>
        <v>56593.1</v>
      </c>
      <c r="BL30" s="383">
        <f t="shared" si="15"/>
        <v>47211.07058941562</v>
      </c>
      <c r="BM30" s="384">
        <f t="shared" si="35"/>
        <v>47211.07058941562</v>
      </c>
      <c r="BN30" s="381">
        <f>'A23'!CA29*'A24'!$D$17/1000</f>
        <v>284823.36073668877</v>
      </c>
      <c r="BO30" s="381">
        <f>'A23'!CB29*'A24'!$F$17/1000</f>
        <v>291393.1283648347</v>
      </c>
      <c r="BP30" s="381">
        <f>'A23'!CC29*'A24'!$I$17/1000</f>
        <v>0</v>
      </c>
      <c r="BQ30" s="383">
        <f>'A23'!CD29*'A24'!$K$17/1000</f>
        <v>364464.17213599675</v>
      </c>
      <c r="BR30" s="382">
        <f t="shared" si="16"/>
        <v>940680.66123752028</v>
      </c>
      <c r="BS30" s="382">
        <f>'A1'!J28</f>
        <v>14488</v>
      </c>
      <c r="BT30" s="383">
        <f t="shared" si="17"/>
        <v>64928.262095356178</v>
      </c>
      <c r="BU30" s="384">
        <f t="shared" si="36"/>
        <v>64928.262095356178</v>
      </c>
      <c r="BV30" s="381">
        <f>'A23'!CJ29*'A24'!$D$17/1000</f>
        <v>52553.585287730239</v>
      </c>
      <c r="BW30" s="381">
        <f>'A23'!CK29*'A24'!$F$17/1000</f>
        <v>98204.172307792789</v>
      </c>
      <c r="BX30" s="381">
        <f>'A23'!CL29*'A24'!$I$17/1000</f>
        <v>52551.774560298021</v>
      </c>
      <c r="BY30" s="383">
        <f>'A23'!CM29*'A24'!$K$17/1000</f>
        <v>56338.593441687364</v>
      </c>
      <c r="BZ30" s="382">
        <f t="shared" si="18"/>
        <v>259648.12559750839</v>
      </c>
      <c r="CA30" s="382">
        <f>'A1'!K28</f>
        <v>4153</v>
      </c>
      <c r="CB30" s="383">
        <f t="shared" si="19"/>
        <v>62520.617769686585</v>
      </c>
      <c r="CC30" s="384">
        <f t="shared" si="37"/>
        <v>62520.617769686585</v>
      </c>
      <c r="CD30" s="381">
        <f>'A23'!CS29*'A24'!$D$17/1000</f>
        <v>1215416.1961850373</v>
      </c>
      <c r="CE30" s="381">
        <f>'A23'!CT29*'A24'!$F$17/1000</f>
        <v>140735.50236562005</v>
      </c>
      <c r="CF30" s="381">
        <f>'A23'!CU29*'A24'!$I$17/1000</f>
        <v>35905.422348423992</v>
      </c>
      <c r="CG30" s="383">
        <f>'A23'!CV29*'A24'!$K$17/1000</f>
        <v>317285.05266968836</v>
      </c>
      <c r="CH30" s="382">
        <f t="shared" si="20"/>
        <v>1709342.1735687698</v>
      </c>
      <c r="CI30" s="382">
        <f>'A1'!L28</f>
        <v>38581.622007495607</v>
      </c>
      <c r="CJ30" s="383">
        <f t="shared" si="21"/>
        <v>44304.570016177138</v>
      </c>
      <c r="CK30" s="384">
        <f t="shared" si="38"/>
        <v>44304.570016177138</v>
      </c>
      <c r="CL30" s="381">
        <f>'A23'!DB29*'A24'!$D$17/1000</f>
        <v>117804.34538268497</v>
      </c>
      <c r="CM30" s="381">
        <f>'A23'!DC29*'A24'!$F$17/1000</f>
        <v>228178.38546630472</v>
      </c>
      <c r="CN30" s="381">
        <f>'A23'!DD29*'A24'!$I$17/1000</f>
        <v>61994.854317914549</v>
      </c>
      <c r="CO30" s="383">
        <f>'A23'!DE29*'A24'!$K$17/1000</f>
        <v>121130.97764843793</v>
      </c>
      <c r="CP30" s="382">
        <f t="shared" si="22"/>
        <v>529108.56281534221</v>
      </c>
      <c r="CQ30" s="382">
        <f>'A1'!M28</f>
        <v>8350</v>
      </c>
      <c r="CR30" s="383">
        <f t="shared" si="23"/>
        <v>63366.294947945178</v>
      </c>
      <c r="CS30" s="384">
        <f t="shared" si="39"/>
        <v>63366.294947945178</v>
      </c>
      <c r="CT30" s="381">
        <f>'A23'!DK29*'A24'!$D$17/1000</f>
        <v>963388.66605671984</v>
      </c>
      <c r="CU30" s="381">
        <f>'A23'!DL29*'A24'!$F$17/1000</f>
        <v>1345502.3184757961</v>
      </c>
      <c r="CV30" s="381">
        <f>'A23'!DM29*'A24'!$I$17/1000</f>
        <v>287423.69763490639</v>
      </c>
      <c r="CW30" s="383">
        <f>'A23'!DN29*'A24'!$K$17/1000</f>
        <v>622235.66455640469</v>
      </c>
      <c r="CX30" s="382">
        <f t="shared" si="24"/>
        <v>3218550.3467238271</v>
      </c>
      <c r="CY30" s="382">
        <f>'A1'!N28</f>
        <v>56554</v>
      </c>
      <c r="CZ30" s="383">
        <f t="shared" si="25"/>
        <v>56911.099952679338</v>
      </c>
      <c r="DA30" s="384">
        <f t="shared" si="40"/>
        <v>56911.099952679338</v>
      </c>
      <c r="DB30" s="381">
        <f>'A23'!DT29*'A24'!$D$17/1000</f>
        <v>1689704.2525857079</v>
      </c>
      <c r="DC30" s="381">
        <f>'A23'!DU29*'A24'!$F$17/1000</f>
        <v>7774829.2681076508</v>
      </c>
      <c r="DD30" s="381">
        <f>'A23'!DV29*'A24'!$I$17/1000</f>
        <v>1032808.4111048641</v>
      </c>
      <c r="DE30" s="383">
        <f>'A23'!DW29*'A24'!$K$17/1000</f>
        <v>6673621.5027882839</v>
      </c>
      <c r="DF30" s="382">
        <f t="shared" si="26"/>
        <v>17170963.434586506</v>
      </c>
      <c r="DG30" s="382">
        <f>'A1'!O28</f>
        <v>238506</v>
      </c>
      <c r="DH30" s="383">
        <f t="shared" si="27"/>
        <v>71993.842647927129</v>
      </c>
      <c r="DI30" s="166">
        <f t="shared" si="41"/>
        <v>71993.842647927129</v>
      </c>
    </row>
    <row r="31" spans="1:113" ht="17.25" customHeight="1">
      <c r="A31" s="124">
        <v>1986</v>
      </c>
      <c r="B31" s="381">
        <f>'A23'!G30*'A24'!$D$17/1000</f>
        <v>314352.49299674272</v>
      </c>
      <c r="C31" s="381">
        <f>'A23'!H30*'A24'!$F$17/1000</f>
        <v>262439.7261740726</v>
      </c>
      <c r="D31" s="381">
        <f>'A23'!I30*'A24'!$I$17/1000</f>
        <v>160658.12052100356</v>
      </c>
      <c r="E31" s="381">
        <f>'A23'!J30*'A24'!$K$17/1000</f>
        <v>186557.87162482159</v>
      </c>
      <c r="F31" s="382">
        <f t="shared" si="0"/>
        <v>924008.21131664049</v>
      </c>
      <c r="G31" s="382">
        <f>'A1'!B29</f>
        <v>16138.769</v>
      </c>
      <c r="H31" s="383">
        <f t="shared" si="1"/>
        <v>57253.946153925397</v>
      </c>
      <c r="I31" s="384">
        <f t="shared" si="28"/>
        <v>57253.946153925397</v>
      </c>
      <c r="J31" s="381">
        <f>'A23'!P30*'A24'!$D$17/1000</f>
        <v>259837.29149363603</v>
      </c>
      <c r="K31" s="381">
        <f>'A23'!Q30*'A24'!$F$17/1000</f>
        <v>118625.4353042077</v>
      </c>
      <c r="L31" s="381">
        <f>'A23'!R30*'A24'!$I$17/1000</f>
        <v>70152.948089955054</v>
      </c>
      <c r="M31" s="383">
        <f>'A23'!S30*'A24'!$K$17/1000</f>
        <v>93664.036629921422</v>
      </c>
      <c r="N31" s="382">
        <f t="shared" si="2"/>
        <v>542279.71151772013</v>
      </c>
      <c r="O31" s="382">
        <f>'A1'!C29</f>
        <v>9859</v>
      </c>
      <c r="P31" s="383">
        <f t="shared" si="3"/>
        <v>55003.520794981247</v>
      </c>
      <c r="Q31" s="384">
        <f t="shared" si="29"/>
        <v>55003.520794981247</v>
      </c>
      <c r="R31" s="381">
        <f>'A23'!Y30*'A24'!$D$17/1000</f>
        <v>367447.91106438072</v>
      </c>
      <c r="S31" s="381">
        <f>'A23'!Z30*'A24'!$F$17/1000</f>
        <v>508135.37782252528</v>
      </c>
      <c r="T31" s="381">
        <f>'A23'!AA30*'A24'!$I$17/1000</f>
        <v>422312.25516011345</v>
      </c>
      <c r="U31" s="383">
        <f>'A23'!AB30*'A24'!$K$17/1000</f>
        <v>451205.10390401183</v>
      </c>
      <c r="V31" s="382">
        <f t="shared" si="4"/>
        <v>1749100.6479510313</v>
      </c>
      <c r="W31" s="382">
        <f>'A1'!D29</f>
        <v>26100.277999999998</v>
      </c>
      <c r="X31" s="383">
        <f t="shared" si="5"/>
        <v>67014.636700460862</v>
      </c>
      <c r="Y31" s="384">
        <f t="shared" si="30"/>
        <v>67014.636700460862</v>
      </c>
      <c r="Z31" s="381">
        <f>'A23'!AH30*'A24'!$D$17/1000</f>
        <v>101519.7374214697</v>
      </c>
      <c r="AA31" s="381">
        <f>'A23'!AI30*'A24'!$F$17/1000</f>
        <v>110952.03619815758</v>
      </c>
      <c r="AB31" s="381">
        <f>'A23'!AJ30*'A24'!$I$17/1000</f>
        <v>20015.430783262233</v>
      </c>
      <c r="AC31" s="383">
        <f>'A23'!AK30*'A24'!$K$17/1000</f>
        <v>75671.396813526386</v>
      </c>
      <c r="AD31" s="382">
        <f t="shared" si="6"/>
        <v>308158.60121641593</v>
      </c>
      <c r="AE31" s="382">
        <f>'A1'!E29</f>
        <v>5120</v>
      </c>
      <c r="AF31" s="383">
        <f t="shared" si="7"/>
        <v>60187.226800081233</v>
      </c>
      <c r="AG31" s="384">
        <f t="shared" si="31"/>
        <v>60187.226800081233</v>
      </c>
      <c r="AH31" s="381">
        <f>'A23'!AQ30*'A24'!$D$17/1000</f>
        <v>94962.222598114284</v>
      </c>
      <c r="AI31" s="381">
        <f>'A23'!AR30*'A24'!$F$17/1000</f>
        <v>124413.83813034052</v>
      </c>
      <c r="AJ31" s="381">
        <f>'A23'!AS30*'A24'!$I$17/1000</f>
        <v>28194.54319095155</v>
      </c>
      <c r="AK31" s="383">
        <f>'A23'!AT30*'A24'!$K$17/1000</f>
        <v>54904.554611205393</v>
      </c>
      <c r="AL31" s="382">
        <f t="shared" si="8"/>
        <v>302475.15853061172</v>
      </c>
      <c r="AM31" s="382">
        <f>'A1'!F29</f>
        <v>4918</v>
      </c>
      <c r="AN31" s="383">
        <f t="shared" si="9"/>
        <v>61503.692259172778</v>
      </c>
      <c r="AO31" s="384">
        <f t="shared" si="32"/>
        <v>61503.692259172778</v>
      </c>
      <c r="AP31" s="381">
        <f>'A23'!AZ30*'A24'!$D$17/1000</f>
        <v>1218930.976763943</v>
      </c>
      <c r="AQ31" s="381">
        <f>'A23'!BA30*'A24'!$F$17/1000</f>
        <v>997884.61198657088</v>
      </c>
      <c r="AR31" s="381">
        <f>'A23'!BB30*'A24'!$I$17/1000</f>
        <v>144538.57976441426</v>
      </c>
      <c r="AS31" s="383">
        <f>'A23'!BC30*'A24'!$K$17/1000</f>
        <v>759531.52435897361</v>
      </c>
      <c r="AT31" s="382">
        <f t="shared" si="10"/>
        <v>3120885.6928739017</v>
      </c>
      <c r="AU31" s="382">
        <f>'A1'!G29</f>
        <v>56886.383000000002</v>
      </c>
      <c r="AV31" s="383">
        <f t="shared" si="11"/>
        <v>54861.735415202995</v>
      </c>
      <c r="AW31" s="384">
        <f t="shared" si="33"/>
        <v>54861.735415202995</v>
      </c>
      <c r="AX31" s="381">
        <f>'A23'!BI30*'A24'!$D$17/1000</f>
        <v>445906.16965766606</v>
      </c>
      <c r="AY31" s="381">
        <f>'A23'!BJ30*'A24'!$F$17/1000</f>
        <v>2393462.5693897931</v>
      </c>
      <c r="AZ31" s="381">
        <f>'A23'!BK30*'A24'!$I$17/1000</f>
        <v>613735.41990853997</v>
      </c>
      <c r="BA31" s="383">
        <f>'A23'!BL30*'A24'!$K$17/1000</f>
        <v>957104.63978146005</v>
      </c>
      <c r="BB31" s="382">
        <f t="shared" si="12"/>
        <v>4410208.7987374589</v>
      </c>
      <c r="BC31" s="382">
        <f>'A1'!H29</f>
        <v>77690</v>
      </c>
      <c r="BD31" s="383">
        <f t="shared" si="13"/>
        <v>56766.749887211467</v>
      </c>
      <c r="BE31" s="384">
        <f t="shared" si="34"/>
        <v>56766.749887211467</v>
      </c>
      <c r="BF31" s="381">
        <f>'A23'!BR30*'A24'!$D$17/1000</f>
        <v>1891670.1904551818</v>
      </c>
      <c r="BG31" s="381">
        <f>'A23'!BS30*'A24'!$F$17/1000</f>
        <v>501365.16906792816</v>
      </c>
      <c r="BH31" s="381">
        <f>'A23'!BT30*'A24'!$I$17/1000</f>
        <v>0</v>
      </c>
      <c r="BI31" s="383">
        <f>'A23'!BU30*'A24'!$K$17/1000</f>
        <v>318836.79142070556</v>
      </c>
      <c r="BJ31" s="382">
        <f t="shared" si="14"/>
        <v>2711872.1509438157</v>
      </c>
      <c r="BK31" s="382">
        <f>'A1'!I29</f>
        <v>56596.2</v>
      </c>
      <c r="BL31" s="383">
        <f t="shared" si="15"/>
        <v>47916.15251454719</v>
      </c>
      <c r="BM31" s="384">
        <f t="shared" si="35"/>
        <v>47916.15251454719</v>
      </c>
      <c r="BN31" s="381">
        <f>'A23'!CA30*'A24'!$D$17/1000</f>
        <v>282578.10290630528</v>
      </c>
      <c r="BO31" s="381">
        <f>'A23'!CB30*'A24'!$F$17/1000</f>
        <v>301117.41250383557</v>
      </c>
      <c r="BP31" s="381">
        <f>'A23'!CC30*'A24'!$I$17/1000</f>
        <v>0</v>
      </c>
      <c r="BQ31" s="383">
        <f>'A23'!CD30*'A24'!$K$17/1000</f>
        <v>377853.957084083</v>
      </c>
      <c r="BR31" s="382">
        <f t="shared" si="16"/>
        <v>961549.47249422385</v>
      </c>
      <c r="BS31" s="382">
        <f>'A1'!J29</f>
        <v>14567</v>
      </c>
      <c r="BT31" s="383">
        <f t="shared" si="17"/>
        <v>66008.750771897016</v>
      </c>
      <c r="BU31" s="384">
        <f t="shared" si="36"/>
        <v>66008.750771897016</v>
      </c>
      <c r="BV31" s="381">
        <f>'A23'!CJ30*'A24'!$D$17/1000</f>
        <v>52761.246808665259</v>
      </c>
      <c r="BW31" s="381">
        <f>'A23'!CK30*'A24'!$F$17/1000</f>
        <v>99382.021629676325</v>
      </c>
      <c r="BX31" s="381">
        <f>'A23'!CL30*'A24'!$I$17/1000</f>
        <v>50572.446535972384</v>
      </c>
      <c r="BY31" s="383">
        <f>'A23'!CM30*'A24'!$K$17/1000</f>
        <v>59665.880918633709</v>
      </c>
      <c r="BZ31" s="382">
        <f t="shared" si="18"/>
        <v>262381.59589294769</v>
      </c>
      <c r="CA31" s="382">
        <f>'A1'!K29</f>
        <v>4167</v>
      </c>
      <c r="CB31" s="383">
        <f t="shared" si="19"/>
        <v>62966.545690652194</v>
      </c>
      <c r="CC31" s="384">
        <f t="shared" si="37"/>
        <v>62966.545690652194</v>
      </c>
      <c r="CD31" s="381">
        <f>'A23'!CS30*'A24'!$D$17/1000</f>
        <v>1212995.6466162342</v>
      </c>
      <c r="CE31" s="381">
        <f>'A23'!CT30*'A24'!$F$17/1000</f>
        <v>151780.69617082775</v>
      </c>
      <c r="CF31" s="381">
        <f>'A23'!CU30*'A24'!$I$17/1000</f>
        <v>41204.937687191174</v>
      </c>
      <c r="CG31" s="383">
        <f>'A23'!CV30*'A24'!$K$17/1000</f>
        <v>342186.19587325526</v>
      </c>
      <c r="CH31" s="382">
        <f t="shared" si="20"/>
        <v>1748167.4763475084</v>
      </c>
      <c r="CI31" s="382">
        <f>'A1'!L29</f>
        <v>38699.114193202971</v>
      </c>
      <c r="CJ31" s="383">
        <f t="shared" si="21"/>
        <v>45173.320185570359</v>
      </c>
      <c r="CK31" s="384">
        <f t="shared" si="38"/>
        <v>45173.320185570359</v>
      </c>
      <c r="CL31" s="381">
        <f>'A23'!DB30*'A24'!$D$17/1000</f>
        <v>115026.47827306487</v>
      </c>
      <c r="CM31" s="381">
        <f>'A23'!DC30*'A24'!$F$17/1000</f>
        <v>229137.52593151439</v>
      </c>
      <c r="CN31" s="381">
        <f>'A23'!DD30*'A24'!$I$17/1000</f>
        <v>64354.519402075573</v>
      </c>
      <c r="CO31" s="383">
        <f>'A23'!DE30*'A24'!$K$17/1000</f>
        <v>123433.33385175734</v>
      </c>
      <c r="CP31" s="382">
        <f t="shared" si="22"/>
        <v>531951.85745841218</v>
      </c>
      <c r="CQ31" s="382">
        <f>'A1'!M29</f>
        <v>8370</v>
      </c>
      <c r="CR31" s="383">
        <f t="shared" si="23"/>
        <v>63554.58273099309</v>
      </c>
      <c r="CS31" s="384">
        <f t="shared" si="39"/>
        <v>63554.58273099309</v>
      </c>
      <c r="CT31" s="381">
        <f>'A23'!DK30*'A24'!$D$17/1000</f>
        <v>932606.58344876312</v>
      </c>
      <c r="CU31" s="381">
        <f>'A23'!DL30*'A24'!$F$17/1000</f>
        <v>1393576.1806815886</v>
      </c>
      <c r="CV31" s="381">
        <f>'A23'!DM30*'A24'!$I$17/1000</f>
        <v>297862.14635052119</v>
      </c>
      <c r="CW31" s="383">
        <f>'A23'!DN30*'A24'!$K$17/1000</f>
        <v>652825.60290058318</v>
      </c>
      <c r="CX31" s="382">
        <f t="shared" si="24"/>
        <v>3276870.513381456</v>
      </c>
      <c r="CY31" s="382">
        <f>'A1'!N29</f>
        <v>56684</v>
      </c>
      <c r="CZ31" s="383">
        <f t="shared" si="25"/>
        <v>57809.443818034299</v>
      </c>
      <c r="DA31" s="384">
        <f t="shared" si="40"/>
        <v>57809.443818034299</v>
      </c>
      <c r="DB31" s="381">
        <f>'A23'!DT30*'A24'!$D$17/1000</f>
        <v>1692694.140196593</v>
      </c>
      <c r="DC31" s="381">
        <f>'A23'!DU30*'A24'!$F$17/1000</f>
        <v>7898414.950914897</v>
      </c>
      <c r="DD31" s="381">
        <f>'A23'!DV30*'A24'!$I$17/1000</f>
        <v>1090021.2624409769</v>
      </c>
      <c r="DE31" s="383">
        <f>'A23'!DW30*'A24'!$K$17/1000</f>
        <v>6949752.1263194289</v>
      </c>
      <c r="DF31" s="382">
        <f t="shared" si="26"/>
        <v>17630882.479871899</v>
      </c>
      <c r="DG31" s="382">
        <f>'A1'!O29</f>
        <v>240683</v>
      </c>
      <c r="DH31" s="383">
        <f t="shared" si="27"/>
        <v>73253.542958463615</v>
      </c>
      <c r="DI31" s="166">
        <f t="shared" si="41"/>
        <v>73253.542958463615</v>
      </c>
    </row>
    <row r="32" spans="1:113" ht="17.25" customHeight="1">
      <c r="A32" s="124">
        <v>1987</v>
      </c>
      <c r="B32" s="381">
        <f>'A23'!G31*'A24'!$D$17/1000</f>
        <v>317207.76817933412</v>
      </c>
      <c r="C32" s="381">
        <f>'A23'!H31*'A24'!$F$17/1000</f>
        <v>272500.75787815498</v>
      </c>
      <c r="D32" s="381">
        <f>'A23'!I31*'A24'!$I$17/1000</f>
        <v>160282.26403490489</v>
      </c>
      <c r="E32" s="381">
        <f>'A23'!J31*'A24'!$K$17/1000</f>
        <v>201545.00500015783</v>
      </c>
      <c r="F32" s="382">
        <f t="shared" si="0"/>
        <v>951535.79509255185</v>
      </c>
      <c r="G32" s="382">
        <f>'A1'!B30</f>
        <v>16394.641</v>
      </c>
      <c r="H32" s="383">
        <f t="shared" si="1"/>
        <v>58039.440759486701</v>
      </c>
      <c r="I32" s="384">
        <f t="shared" si="28"/>
        <v>58039.440759486701</v>
      </c>
      <c r="J32" s="381">
        <f>'A23'!P31*'A24'!$D$17/1000</f>
        <v>254479.89054379248</v>
      </c>
      <c r="K32" s="381">
        <f>'A23'!Q31*'A24'!$F$17/1000</f>
        <v>124619.78888404704</v>
      </c>
      <c r="L32" s="381">
        <f>'A23'!R31*'A24'!$I$17/1000</f>
        <v>73417.141933342733</v>
      </c>
      <c r="M32" s="383">
        <f>'A23'!S31*'A24'!$K$17/1000</f>
        <v>98849.458616741438</v>
      </c>
      <c r="N32" s="382">
        <f t="shared" si="2"/>
        <v>551366.27997792372</v>
      </c>
      <c r="O32" s="382">
        <f>'A1'!C30</f>
        <v>9870</v>
      </c>
      <c r="P32" s="383">
        <f t="shared" si="3"/>
        <v>55862.844982565723</v>
      </c>
      <c r="Q32" s="384">
        <f t="shared" si="29"/>
        <v>55862.844982565723</v>
      </c>
      <c r="R32" s="381">
        <f>'A23'!Y31*'A24'!$D$17/1000</f>
        <v>364577.85483986686</v>
      </c>
      <c r="S32" s="381">
        <f>'A23'!Z31*'A24'!$F$17/1000</f>
        <v>514571.2931763049</v>
      </c>
      <c r="T32" s="381">
        <f>'A23'!AA31*'A24'!$I$17/1000</f>
        <v>450689.77648061857</v>
      </c>
      <c r="U32" s="383">
        <f>'A23'!AB31*'A24'!$K$17/1000</f>
        <v>475456.02462762553</v>
      </c>
      <c r="V32" s="382">
        <f t="shared" si="4"/>
        <v>1805294.9491244159</v>
      </c>
      <c r="W32" s="382">
        <f>'A1'!D30</f>
        <v>26446.600999999999</v>
      </c>
      <c r="X32" s="383">
        <f t="shared" si="5"/>
        <v>68261.889273574925</v>
      </c>
      <c r="Y32" s="384">
        <f t="shared" si="30"/>
        <v>68261.889273574925</v>
      </c>
      <c r="Z32" s="381">
        <f>'A23'!AH31*'A24'!$D$17/1000</f>
        <v>98090.938053759295</v>
      </c>
      <c r="AA32" s="381">
        <f>'A23'!AI31*'A24'!$F$17/1000</f>
        <v>112959.29103871445</v>
      </c>
      <c r="AB32" s="381">
        <f>'A23'!AJ31*'A24'!$I$17/1000</f>
        <v>20679.505474827471</v>
      </c>
      <c r="AC32" s="383">
        <f>'A23'!AK31*'A24'!$K$17/1000</f>
        <v>77966.356107019921</v>
      </c>
      <c r="AD32" s="382">
        <f t="shared" si="6"/>
        <v>309696.09067432117</v>
      </c>
      <c r="AE32" s="382">
        <f>'A1'!E30</f>
        <v>5127</v>
      </c>
      <c r="AF32" s="383">
        <f t="shared" si="7"/>
        <v>60404.932840710193</v>
      </c>
      <c r="AG32" s="384">
        <f t="shared" si="31"/>
        <v>60404.932840710193</v>
      </c>
      <c r="AH32" s="381">
        <f>'A23'!AQ31*'A24'!$D$17/1000</f>
        <v>93129.163835587722</v>
      </c>
      <c r="AI32" s="381">
        <f>'A23'!AR31*'A24'!$F$17/1000</f>
        <v>127394.92937719166</v>
      </c>
      <c r="AJ32" s="381">
        <f>'A23'!AS31*'A24'!$I$17/1000</f>
        <v>29235.754298195927</v>
      </c>
      <c r="AK32" s="383">
        <f>'A23'!AT31*'A24'!$K$17/1000</f>
        <v>57858.183508569498</v>
      </c>
      <c r="AL32" s="382">
        <f t="shared" si="8"/>
        <v>307618.03101954481</v>
      </c>
      <c r="AM32" s="382">
        <f>'A1'!F30</f>
        <v>4932</v>
      </c>
      <c r="AN32" s="383">
        <f t="shared" si="9"/>
        <v>62371.863548163994</v>
      </c>
      <c r="AO32" s="384">
        <f t="shared" si="32"/>
        <v>62371.863548163994</v>
      </c>
      <c r="AP32" s="381">
        <f>'A23'!AZ31*'A24'!$D$17/1000</f>
        <v>1198711.6546017912</v>
      </c>
      <c r="AQ32" s="381">
        <f>'A23'!BA31*'A24'!$F$17/1000</f>
        <v>1037882.0046664393</v>
      </c>
      <c r="AR32" s="381">
        <f>'A23'!BB31*'A24'!$I$17/1000</f>
        <v>161047.47319765826</v>
      </c>
      <c r="AS32" s="383">
        <f>'A23'!BC31*'A24'!$K$17/1000</f>
        <v>764703.57652525033</v>
      </c>
      <c r="AT32" s="382">
        <f t="shared" si="10"/>
        <v>3162344.7089911387</v>
      </c>
      <c r="AU32" s="382">
        <f>'A1'!G30</f>
        <v>57191.947999999997</v>
      </c>
      <c r="AV32" s="383">
        <f t="shared" si="11"/>
        <v>55293.530288409464</v>
      </c>
      <c r="AW32" s="384">
        <f t="shared" si="33"/>
        <v>55293.530288409464</v>
      </c>
      <c r="AX32" s="381">
        <f>'A23'!BI31*'A24'!$D$17/1000</f>
        <v>452593.61756948923</v>
      </c>
      <c r="AY32" s="381">
        <f>'A23'!BJ31*'A24'!$F$17/1000</f>
        <v>2417116.8480770271</v>
      </c>
      <c r="AZ32" s="381">
        <f>'A23'!BK31*'A24'!$I$17/1000</f>
        <v>603688.38606259157</v>
      </c>
      <c r="BA32" s="383">
        <f>'A23'!BL31*'A24'!$K$17/1000</f>
        <v>986099.98821289896</v>
      </c>
      <c r="BB32" s="382">
        <f t="shared" si="12"/>
        <v>4459498.8399220072</v>
      </c>
      <c r="BC32" s="382">
        <f>'A1'!H30</f>
        <v>77718</v>
      </c>
      <c r="BD32" s="383">
        <f t="shared" si="13"/>
        <v>57380.514680280081</v>
      </c>
      <c r="BE32" s="384">
        <f t="shared" si="34"/>
        <v>57380.514680280081</v>
      </c>
      <c r="BF32" s="381">
        <f>'A23'!BR31*'A24'!$D$17/1000</f>
        <v>1861128.506107372</v>
      </c>
      <c r="BG32" s="381">
        <f>'A23'!BS31*'A24'!$F$17/1000</f>
        <v>542295.9300269729</v>
      </c>
      <c r="BH32" s="381">
        <f>'A23'!BT31*'A24'!$I$17/1000</f>
        <v>0</v>
      </c>
      <c r="BI32" s="383">
        <f>'A23'!BU31*'A24'!$K$17/1000</f>
        <v>342934.08788455615</v>
      </c>
      <c r="BJ32" s="382">
        <f t="shared" si="14"/>
        <v>2746358.5240189009</v>
      </c>
      <c r="BK32" s="382">
        <f>'A1'!I30</f>
        <v>56601.9</v>
      </c>
      <c r="BL32" s="383">
        <f t="shared" si="15"/>
        <v>48520.60662307981</v>
      </c>
      <c r="BM32" s="384">
        <f t="shared" si="35"/>
        <v>48520.60662307981</v>
      </c>
      <c r="BN32" s="381">
        <f>'A23'!CA31*'A24'!$D$17/1000</f>
        <v>280164.27732927038</v>
      </c>
      <c r="BO32" s="381">
        <f>'A23'!CB31*'A24'!$F$17/1000</f>
        <v>311246.37372894841</v>
      </c>
      <c r="BP32" s="381">
        <f>'A23'!CC31*'A24'!$I$17/1000</f>
        <v>0</v>
      </c>
      <c r="BQ32" s="383">
        <f>'A23'!CD31*'A24'!$K$17/1000</f>
        <v>391836.57674875378</v>
      </c>
      <c r="BR32" s="382">
        <f t="shared" si="16"/>
        <v>983247.22780697257</v>
      </c>
      <c r="BS32" s="382">
        <f>'A1'!J30</f>
        <v>14664</v>
      </c>
      <c r="BT32" s="383">
        <f t="shared" si="17"/>
        <v>67051.774945920115</v>
      </c>
      <c r="BU32" s="384">
        <f t="shared" si="36"/>
        <v>67051.774945920115</v>
      </c>
      <c r="BV32" s="381">
        <f>'A23'!CJ31*'A24'!$D$17/1000</f>
        <v>53196.359714192127</v>
      </c>
      <c r="BW32" s="381">
        <f>'A23'!CK31*'A24'!$F$17/1000</f>
        <v>101214.61405124719</v>
      </c>
      <c r="BX32" s="381">
        <f>'A23'!CL31*'A24'!$I$17/1000</f>
        <v>48972.269785632576</v>
      </c>
      <c r="BY32" s="383">
        <f>'A23'!CM31*'A24'!$K$17/1000</f>
        <v>63658.720869783363</v>
      </c>
      <c r="BZ32" s="382">
        <f t="shared" si="18"/>
        <v>267041.96442085528</v>
      </c>
      <c r="CA32" s="382">
        <f>'A1'!K30</f>
        <v>4187</v>
      </c>
      <c r="CB32" s="383">
        <f t="shared" si="19"/>
        <v>63778.830766862971</v>
      </c>
      <c r="CC32" s="384">
        <f t="shared" si="37"/>
        <v>63778.830766862971</v>
      </c>
      <c r="CD32" s="381">
        <f>'A23'!CS31*'A24'!$D$17/1000</f>
        <v>1211660.6157787126</v>
      </c>
      <c r="CE32" s="381">
        <f>'A23'!CT31*'A24'!$F$17/1000</f>
        <v>164020.26309029089</v>
      </c>
      <c r="CF32" s="381">
        <f>'A23'!CU31*'A24'!$I$17/1000</f>
        <v>47381.256628560499</v>
      </c>
      <c r="CG32" s="383">
        <f>'A23'!CV31*'A24'!$K$17/1000</f>
        <v>369780.02663677634</v>
      </c>
      <c r="CH32" s="382">
        <f t="shared" si="20"/>
        <v>1792842.1621343403</v>
      </c>
      <c r="CI32" s="382">
        <f>'A1'!L30</f>
        <v>38794.513831170487</v>
      </c>
      <c r="CJ32" s="383">
        <f t="shared" si="21"/>
        <v>46213.806672164908</v>
      </c>
      <c r="CK32" s="384">
        <f t="shared" si="38"/>
        <v>46213.806672164908</v>
      </c>
      <c r="CL32" s="381">
        <f>'A23'!DB31*'A24'!$D$17/1000</f>
        <v>112456.41292010447</v>
      </c>
      <c r="CM32" s="381">
        <f>'A23'!DC31*'A24'!$F$17/1000</f>
        <v>230645.25051512255</v>
      </c>
      <c r="CN32" s="381">
        <f>'A23'!DD31*'A24'!$I$17/1000</f>
        <v>66962.095911662531</v>
      </c>
      <c r="CO32" s="383">
        <f>'A23'!DE31*'A24'!$K$17/1000</f>
        <v>126077.11882642265</v>
      </c>
      <c r="CP32" s="382">
        <f t="shared" si="22"/>
        <v>536140.87817331217</v>
      </c>
      <c r="CQ32" s="382">
        <f>'A1'!M30</f>
        <v>8398</v>
      </c>
      <c r="CR32" s="383">
        <f t="shared" si="23"/>
        <v>63841.495376674466</v>
      </c>
      <c r="CS32" s="384">
        <f t="shared" si="39"/>
        <v>63841.495376674466</v>
      </c>
      <c r="CT32" s="381">
        <f>'A23'!DK31*'A24'!$D$17/1000</f>
        <v>899999.46827463363</v>
      </c>
      <c r="CU32" s="381">
        <f>'A23'!DL31*'A24'!$F$17/1000</f>
        <v>1443023.5279320548</v>
      </c>
      <c r="CV32" s="381">
        <f>'A23'!DM31*'A24'!$I$17/1000</f>
        <v>308606.08874905162</v>
      </c>
      <c r="CW32" s="383">
        <f>'A23'!DN31*'A24'!$K$17/1000</f>
        <v>684756.0694782983</v>
      </c>
      <c r="CX32" s="382">
        <f t="shared" si="24"/>
        <v>3336385.1544340383</v>
      </c>
      <c r="CY32" s="382">
        <f>'A1'!N30</f>
        <v>56804</v>
      </c>
      <c r="CZ32" s="383">
        <f t="shared" si="25"/>
        <v>58735.038983769424</v>
      </c>
      <c r="DA32" s="384">
        <f t="shared" si="40"/>
        <v>58735.038983769424</v>
      </c>
      <c r="DB32" s="381">
        <f>'A23'!DT31*'A24'!$D$17/1000</f>
        <v>1687642.1105007466</v>
      </c>
      <c r="DC32" s="381">
        <f>'A23'!DU31*'A24'!$F$17/1000</f>
        <v>7995884.6098752376</v>
      </c>
      <c r="DD32" s="381">
        <f>'A23'!DV31*'A24'!$I$17/1000</f>
        <v>1146377.5165418955</v>
      </c>
      <c r="DE32" s="383">
        <f>'A23'!DW31*'A24'!$K$17/1000</f>
        <v>7211980.5227096574</v>
      </c>
      <c r="DF32" s="382">
        <f t="shared" si="26"/>
        <v>18041884.759627536</v>
      </c>
      <c r="DG32" s="382">
        <f>'A1'!O30</f>
        <v>242843</v>
      </c>
      <c r="DH32" s="383">
        <f t="shared" si="27"/>
        <v>74294.440274694076</v>
      </c>
      <c r="DI32" s="166">
        <f t="shared" si="41"/>
        <v>74294.440274694076</v>
      </c>
    </row>
    <row r="33" spans="1:113" ht="17.25" customHeight="1">
      <c r="A33" s="124">
        <v>1988</v>
      </c>
      <c r="B33" s="381">
        <f>'A23'!G32*'A24'!$D$17/1000</f>
        <v>320061.59934496571</v>
      </c>
      <c r="C33" s="381">
        <f>'A23'!H32*'A24'!$F$17/1000</f>
        <v>283207.35377178923</v>
      </c>
      <c r="D33" s="381">
        <f>'A23'!I32*'A24'!$I$17/1000</f>
        <v>160054.14573320057</v>
      </c>
      <c r="E33" s="381">
        <f>'A23'!J32*'A24'!$K$17/1000</f>
        <v>217936.0991719772</v>
      </c>
      <c r="F33" s="382">
        <f t="shared" si="0"/>
        <v>981259.19802193274</v>
      </c>
      <c r="G33" s="382">
        <f>'A1'!B31</f>
        <v>16687.081999999999</v>
      </c>
      <c r="H33" s="383">
        <f t="shared" si="1"/>
        <v>58803.522270816</v>
      </c>
      <c r="I33" s="384">
        <f t="shared" si="28"/>
        <v>58803.522270816</v>
      </c>
      <c r="J33" s="381">
        <f>'A23'!P32*'A24'!$D$17/1000</f>
        <v>248297.93871354131</v>
      </c>
      <c r="K33" s="381">
        <f>'A23'!Q32*'A24'!$F$17/1000</f>
        <v>130662.22839735249</v>
      </c>
      <c r="L33" s="381">
        <f>'A23'!R32*'A24'!$I$17/1000</f>
        <v>76683.668047285144</v>
      </c>
      <c r="M33" s="383">
        <f>'A23'!S32*'A24'!$K$17/1000</f>
        <v>104118.901382368</v>
      </c>
      <c r="N33" s="382">
        <f t="shared" si="2"/>
        <v>559762.73654054687</v>
      </c>
      <c r="O33" s="382">
        <f>'A1'!C31</f>
        <v>9904</v>
      </c>
      <c r="P33" s="383">
        <f t="shared" si="3"/>
        <v>56518.854658778961</v>
      </c>
      <c r="Q33" s="384">
        <f t="shared" si="29"/>
        <v>56518.854658778961</v>
      </c>
      <c r="R33" s="381">
        <f>'A23'!Y32*'A24'!$D$17/1000</f>
        <v>361248.29490613268</v>
      </c>
      <c r="S33" s="381">
        <f>'A23'!Z32*'A24'!$F$17/1000</f>
        <v>521689.37658367201</v>
      </c>
      <c r="T33" s="381">
        <f>'A23'!AA32*'A24'!$I$17/1000</f>
        <v>481528.5548930919</v>
      </c>
      <c r="U33" s="383">
        <f>'A23'!AB32*'A24'!$K$17/1000</f>
        <v>501587.86787395936</v>
      </c>
      <c r="V33" s="382">
        <f t="shared" si="4"/>
        <v>1866054.094256856</v>
      </c>
      <c r="W33" s="382">
        <f>'A1'!D31</f>
        <v>26791.746999999999</v>
      </c>
      <c r="X33" s="383">
        <f t="shared" si="5"/>
        <v>69650.332778107229</v>
      </c>
      <c r="Y33" s="384">
        <f t="shared" si="30"/>
        <v>69650.332778107229</v>
      </c>
      <c r="Z33" s="381">
        <f>'A23'!AH32*'A24'!$D$17/1000</f>
        <v>96106.174455131142</v>
      </c>
      <c r="AA33" s="381">
        <f>'A23'!AI32*'A24'!$F$17/1000</f>
        <v>116814.16681772408</v>
      </c>
      <c r="AB33" s="381">
        <f>'A23'!AJ32*'A24'!$I$17/1000</f>
        <v>21702.123609067185</v>
      </c>
      <c r="AC33" s="383">
        <f>'A23'!AK32*'A24'!$K$17/1000</f>
        <v>81596.137346825344</v>
      </c>
      <c r="AD33" s="382">
        <f t="shared" si="6"/>
        <v>316218.60222874774</v>
      </c>
      <c r="AE33" s="382">
        <f>'A1'!E31</f>
        <v>5130</v>
      </c>
      <c r="AF33" s="383">
        <f t="shared" si="7"/>
        <v>61641.053066032699</v>
      </c>
      <c r="AG33" s="384">
        <f t="shared" si="31"/>
        <v>61641.053066032699</v>
      </c>
      <c r="AH33" s="381">
        <f>'A23'!AQ32*'A24'!$D$17/1000</f>
        <v>91158.753963471245</v>
      </c>
      <c r="AI33" s="381">
        <f>'A23'!AR32*'A24'!$F$17/1000</f>
        <v>130392.51834667275</v>
      </c>
      <c r="AJ33" s="381">
        <f>'A23'!AS32*'A24'!$I$17/1000</f>
        <v>30302.650770973993</v>
      </c>
      <c r="AK33" s="383">
        <f>'A23'!AT32*'A24'!$K$17/1000</f>
        <v>60945.029681112668</v>
      </c>
      <c r="AL33" s="382">
        <f t="shared" si="8"/>
        <v>312798.95276223065</v>
      </c>
      <c r="AM33" s="382">
        <f>'A1'!F31</f>
        <v>4946</v>
      </c>
      <c r="AN33" s="383">
        <f t="shared" si="9"/>
        <v>63242.812932112945</v>
      </c>
      <c r="AO33" s="384">
        <f t="shared" si="32"/>
        <v>63242.812932112945</v>
      </c>
      <c r="AP33" s="381">
        <f>'A23'!AZ32*'A24'!$D$17/1000</f>
        <v>1178371.4629851389</v>
      </c>
      <c r="AQ33" s="381">
        <f>'A23'!BA32*'A24'!$F$17/1000</f>
        <v>1081055.9216347588</v>
      </c>
      <c r="AR33" s="381">
        <f>'A23'!BB32*'A24'!$I$17/1000</f>
        <v>179703.51377406396</v>
      </c>
      <c r="AS33" s="383">
        <f>'A23'!BC32*'A24'!$K$17/1000</f>
        <v>771032.98989283713</v>
      </c>
      <c r="AT33" s="382">
        <f t="shared" si="10"/>
        <v>3210163.8882867987</v>
      </c>
      <c r="AU33" s="382">
        <f>'A1'!G31</f>
        <v>57519.072</v>
      </c>
      <c r="AV33" s="383">
        <f t="shared" si="11"/>
        <v>55810.425597387919</v>
      </c>
      <c r="AW33" s="384">
        <f t="shared" si="33"/>
        <v>55810.425597387919</v>
      </c>
      <c r="AX33" s="381">
        <f>'A23'!BI32*'A24'!$D$17/1000</f>
        <v>461233.89423303219</v>
      </c>
      <c r="AY33" s="381">
        <f>'A23'!BJ32*'A24'!$F$17/1000</f>
        <v>2452598.2661078791</v>
      </c>
      <c r="AZ33" s="381">
        <f>'A23'!BK32*'A24'!$I$17/1000</f>
        <v>596626.06081213651</v>
      </c>
      <c r="BA33" s="383">
        <f>'A23'!BL32*'A24'!$K$17/1000</f>
        <v>1020799.0366557258</v>
      </c>
      <c r="BB33" s="382">
        <f t="shared" si="12"/>
        <v>4531257.2578087738</v>
      </c>
      <c r="BC33" s="382">
        <f>'A1'!H31</f>
        <v>78115</v>
      </c>
      <c r="BD33" s="383">
        <f t="shared" si="13"/>
        <v>58007.517862238674</v>
      </c>
      <c r="BE33" s="384">
        <f t="shared" si="34"/>
        <v>58007.517862238674</v>
      </c>
      <c r="BF33" s="381">
        <f>'A23'!BR32*'A24'!$D$17/1000</f>
        <v>1842335.2080522748</v>
      </c>
      <c r="BG33" s="381">
        <f>'A23'!BS32*'A24'!$F$17/1000</f>
        <v>591180.93911244057</v>
      </c>
      <c r="BH33" s="381">
        <f>'A23'!BT32*'A24'!$I$17/1000</f>
        <v>0</v>
      </c>
      <c r="BI33" s="383">
        <f>'A23'!BU32*'A24'!$K$17/1000</f>
        <v>371753.25100420951</v>
      </c>
      <c r="BJ33" s="382">
        <f t="shared" si="14"/>
        <v>2805269.3981689252</v>
      </c>
      <c r="BK33" s="382">
        <f>'A1'!I31</f>
        <v>56629.3</v>
      </c>
      <c r="BL33" s="383">
        <f t="shared" si="15"/>
        <v>49537.419642639499</v>
      </c>
      <c r="BM33" s="384">
        <f t="shared" si="35"/>
        <v>49537.419642639499</v>
      </c>
      <c r="BN33" s="381">
        <f>'A23'!CA32*'A24'!$D$17/1000</f>
        <v>277845.91003051912</v>
      </c>
      <c r="BO33" s="381">
        <f>'A23'!CB32*'A24'!$F$17/1000</f>
        <v>322119.65366389247</v>
      </c>
      <c r="BP33" s="381">
        <f>'A23'!CC32*'A24'!$I$17/1000</f>
        <v>0</v>
      </c>
      <c r="BQ33" s="383">
        <f>'A23'!CD32*'A24'!$K$17/1000</f>
        <v>406846.38863879885</v>
      </c>
      <c r="BR33" s="382">
        <f t="shared" si="16"/>
        <v>1006811.9523332105</v>
      </c>
      <c r="BS33" s="382">
        <f>'A1'!J31</f>
        <v>14760</v>
      </c>
      <c r="BT33" s="383">
        <f t="shared" si="17"/>
        <v>68212.191892493938</v>
      </c>
      <c r="BU33" s="384">
        <f t="shared" si="36"/>
        <v>68212.191892493938</v>
      </c>
      <c r="BV33" s="381">
        <f>'A23'!CJ32*'A24'!$D$17/1000</f>
        <v>53562.685322238096</v>
      </c>
      <c r="BW33" s="381">
        <f>'A23'!CK32*'A24'!$F$17/1000</f>
        <v>103164.51269073556</v>
      </c>
      <c r="BX33" s="381">
        <f>'A23'!CL32*'A24'!$I$17/1000</f>
        <v>47455.645982982147</v>
      </c>
      <c r="BY33" s="383">
        <f>'A23'!CM32*'A24'!$K$17/1000</f>
        <v>68042.633887936332</v>
      </c>
      <c r="BZ33" s="382">
        <f t="shared" si="18"/>
        <v>272225.47788389213</v>
      </c>
      <c r="CA33" s="382">
        <f>'A1'!K31</f>
        <v>4209</v>
      </c>
      <c r="CB33" s="383">
        <f t="shared" si="19"/>
        <v>64676.996408622515</v>
      </c>
      <c r="CC33" s="384">
        <f t="shared" si="37"/>
        <v>64676.996408622515</v>
      </c>
      <c r="CD33" s="381">
        <f>'A23'!CS32*'A24'!$D$17/1000</f>
        <v>1210566.3938114857</v>
      </c>
      <c r="CE33" s="381">
        <f>'A23'!CT32*'A24'!$F$17/1000</f>
        <v>177500.68891449564</v>
      </c>
      <c r="CF33" s="381">
        <f>'A23'!CU32*'A24'!$I$17/1000</f>
        <v>54561.394653601848</v>
      </c>
      <c r="CG33" s="383">
        <f>'A23'!CV32*'A24'!$K$17/1000</f>
        <v>400171.34613859589</v>
      </c>
      <c r="CH33" s="382">
        <f t="shared" si="20"/>
        <v>1842799.8235181789</v>
      </c>
      <c r="CI33" s="382">
        <f>'A1'!L31</f>
        <v>38879.871401983539</v>
      </c>
      <c r="CJ33" s="383">
        <f t="shared" si="21"/>
        <v>47397.271571843849</v>
      </c>
      <c r="CK33" s="384">
        <f t="shared" si="38"/>
        <v>47397.271571843849</v>
      </c>
      <c r="CL33" s="381">
        <f>'A23'!DB32*'A24'!$D$17/1000</f>
        <v>110254.00002681304</v>
      </c>
      <c r="CM33" s="381">
        <f>'A23'!DC32*'A24'!$F$17/1000</f>
        <v>233093.85178925883</v>
      </c>
      <c r="CN33" s="381">
        <f>'A23'!DD32*'A24'!$I$17/1000</f>
        <v>69954.72150271968</v>
      </c>
      <c r="CO33" s="383">
        <f>'A23'!DE32*'A24'!$K$17/1000</f>
        <v>129293.91858576273</v>
      </c>
      <c r="CP33" s="382">
        <f t="shared" si="22"/>
        <v>542596.49190455431</v>
      </c>
      <c r="CQ33" s="382">
        <f>'A1'!M31</f>
        <v>8436</v>
      </c>
      <c r="CR33" s="383">
        <f t="shared" si="23"/>
        <v>64319.166892431749</v>
      </c>
      <c r="CS33" s="384">
        <f t="shared" si="39"/>
        <v>64319.166892431749</v>
      </c>
      <c r="CT33" s="381">
        <f>'A23'!DK32*'A24'!$D$17/1000</f>
        <v>868086.20401596394</v>
      </c>
      <c r="CU33" s="381">
        <f>'A23'!DL32*'A24'!$F$17/1000</f>
        <v>1498287.8057217842</v>
      </c>
      <c r="CV33" s="381">
        <f>'A23'!DM32*'A24'!$I$17/1000</f>
        <v>320606.85311687336</v>
      </c>
      <c r="CW33" s="383">
        <f>'A23'!DN32*'A24'!$K$17/1000</f>
        <v>720201.02903745521</v>
      </c>
      <c r="CX33" s="382">
        <f t="shared" si="24"/>
        <v>3407181.8918920765</v>
      </c>
      <c r="CY33" s="382">
        <f>'A1'!N31</f>
        <v>56916</v>
      </c>
      <c r="CZ33" s="383">
        <f t="shared" si="25"/>
        <v>59863.340570174936</v>
      </c>
      <c r="DA33" s="384">
        <f t="shared" si="40"/>
        <v>59863.340570174936</v>
      </c>
      <c r="DB33" s="381">
        <f>'A23'!DT32*'A24'!$D$17/1000</f>
        <v>1678846.0976960359</v>
      </c>
      <c r="DC33" s="381">
        <f>'A23'!DU32*'A24'!$F$17/1000</f>
        <v>8087320.1727947574</v>
      </c>
      <c r="DD33" s="381">
        <f>'A23'!DV32*'A24'!$I$17/1000</f>
        <v>1204569.5953240399</v>
      </c>
      <c r="DE33" s="383">
        <f>'A23'!DW32*'A24'!$K$17/1000</f>
        <v>7477412.1968853883</v>
      </c>
      <c r="DF33" s="382">
        <f t="shared" si="26"/>
        <v>18448148.062700219</v>
      </c>
      <c r="DG33" s="382">
        <f>'A1'!O31</f>
        <v>245061</v>
      </c>
      <c r="DH33" s="383">
        <f t="shared" si="27"/>
        <v>75279.820382273057</v>
      </c>
      <c r="DI33" s="166">
        <f t="shared" si="41"/>
        <v>75279.820382273057</v>
      </c>
    </row>
    <row r="34" spans="1:113" ht="17.25" customHeight="1">
      <c r="A34" s="124">
        <v>1989</v>
      </c>
      <c r="B34" s="381">
        <f>'A23'!G33*'A24'!$D$17/1000</f>
        <v>322468.84669155418</v>
      </c>
      <c r="C34" s="381">
        <f>'A23'!H33*'A24'!$F$17/1000</f>
        <v>294220.0609903697</v>
      </c>
      <c r="D34" s="381">
        <f>'A23'!I33*'A24'!$I$17/1000</f>
        <v>159764.1490852517</v>
      </c>
      <c r="E34" s="381">
        <f>'A23'!J33*'A24'!$K$17/1000</f>
        <v>235568.51851008227</v>
      </c>
      <c r="F34" s="382">
        <f t="shared" si="0"/>
        <v>1012021.5752772578</v>
      </c>
      <c r="G34" s="382">
        <f>'A1'!B32</f>
        <v>16936.723000000002</v>
      </c>
      <c r="H34" s="383">
        <f t="shared" si="1"/>
        <v>59753.09245343729</v>
      </c>
      <c r="I34" s="384">
        <f t="shared" si="28"/>
        <v>59753.09245343729</v>
      </c>
      <c r="J34" s="381">
        <f>'A23'!P33*'A24'!$D$17/1000</f>
        <v>244421.57194283139</v>
      </c>
      <c r="K34" s="381">
        <f>'A23'!Q33*'A24'!$F$17/1000</f>
        <v>138492.92097162688</v>
      </c>
      <c r="L34" s="381">
        <f>'A23'!R33*'A24'!$I$17/1000</f>
        <v>80969.740660193696</v>
      </c>
      <c r="M34" s="383">
        <f>'A23'!S33*'A24'!$K$17/1000</f>
        <v>110866.2412936934</v>
      </c>
      <c r="N34" s="382">
        <f t="shared" si="2"/>
        <v>574750.47486834542</v>
      </c>
      <c r="O34" s="382">
        <f>'A1'!C32</f>
        <v>9940</v>
      </c>
      <c r="P34" s="383">
        <f t="shared" si="3"/>
        <v>57821.979363012615</v>
      </c>
      <c r="Q34" s="384">
        <f t="shared" si="29"/>
        <v>57821.979363012615</v>
      </c>
      <c r="R34" s="381">
        <f>'A23'!Y33*'A24'!$D$17/1000</f>
        <v>356818.70996157057</v>
      </c>
      <c r="S34" s="381">
        <f>'A23'!Z33*'A24'!$F$17/1000</f>
        <v>528695.59403678635</v>
      </c>
      <c r="T34" s="381">
        <f>'A23'!AA33*'A24'!$I$17/1000</f>
        <v>514272.906438782</v>
      </c>
      <c r="U34" s="383">
        <f>'A23'!AB33*'A24'!$K$17/1000</f>
        <v>528945.53000978008</v>
      </c>
      <c r="V34" s="382">
        <f t="shared" si="4"/>
        <v>1928732.7404469191</v>
      </c>
      <c r="W34" s="382">
        <f>'A1'!D32</f>
        <v>27276.780999999999</v>
      </c>
      <c r="X34" s="383">
        <f t="shared" si="5"/>
        <v>70709.690430367104</v>
      </c>
      <c r="Y34" s="384">
        <f t="shared" si="30"/>
        <v>70709.690430367104</v>
      </c>
      <c r="Z34" s="381">
        <f>'A23'!AH33*'A24'!$D$17/1000</f>
        <v>93788.564063013255</v>
      </c>
      <c r="AA34" s="381">
        <f>'A23'!AI33*'A24'!$F$17/1000</f>
        <v>120547.51208434498</v>
      </c>
      <c r="AB34" s="381">
        <f>'A23'!AJ33*'A24'!$I$17/1000</f>
        <v>22727.595683141615</v>
      </c>
      <c r="AC34" s="383">
        <f>'A23'!AK33*'A24'!$K$17/1000</f>
        <v>85215.9993889545</v>
      </c>
      <c r="AD34" s="382">
        <f t="shared" si="6"/>
        <v>322279.67121945432</v>
      </c>
      <c r="AE34" s="382">
        <f>'A1'!E32</f>
        <v>5132</v>
      </c>
      <c r="AF34" s="383">
        <f t="shared" si="7"/>
        <v>62798.065319457193</v>
      </c>
      <c r="AG34" s="384">
        <f t="shared" si="31"/>
        <v>62798.065319457193</v>
      </c>
      <c r="AH34" s="381">
        <f>'A23'!AQ33*'A24'!$D$17/1000</f>
        <v>89050.195457912239</v>
      </c>
      <c r="AI34" s="381">
        <f>'A23'!AR33*'A24'!$F$17/1000</f>
        <v>133405.47258376042</v>
      </c>
      <c r="AJ34" s="381">
        <f>'A23'!AS33*'A24'!$I$17/1000</f>
        <v>31395.498252975311</v>
      </c>
      <c r="AK34" s="383">
        <f>'A23'!AT33*'A24'!$K$17/1000</f>
        <v>64170.0285981013</v>
      </c>
      <c r="AL34" s="382">
        <f t="shared" si="8"/>
        <v>318021.19489274931</v>
      </c>
      <c r="AM34" s="382">
        <f>'A1'!F32</f>
        <v>4964</v>
      </c>
      <c r="AN34" s="383">
        <f t="shared" si="9"/>
        <v>64065.51065526779</v>
      </c>
      <c r="AO34" s="384">
        <f t="shared" si="32"/>
        <v>64065.51065526779</v>
      </c>
      <c r="AP34" s="381">
        <f>'A23'!AZ33*'A24'!$D$17/1000</f>
        <v>1156676.8956124648</v>
      </c>
      <c r="AQ34" s="381">
        <f>'A23'!BA33*'A24'!$F$17/1000</f>
        <v>1126700.870946561</v>
      </c>
      <c r="AR34" s="381">
        <f>'A23'!BB33*'A24'!$I$17/1000</f>
        <v>200640.92197468266</v>
      </c>
      <c r="AS34" s="383">
        <f>'A23'!BC33*'A24'!$K$17/1000</f>
        <v>777880.87035463611</v>
      </c>
      <c r="AT34" s="382">
        <f t="shared" si="10"/>
        <v>3261899.5588883446</v>
      </c>
      <c r="AU34" s="382">
        <f>'A1'!G32</f>
        <v>57858.794000000002</v>
      </c>
      <c r="AV34" s="383">
        <f t="shared" si="11"/>
        <v>56376.901995025066</v>
      </c>
      <c r="AW34" s="384">
        <f t="shared" si="33"/>
        <v>56376.901995025066</v>
      </c>
      <c r="AX34" s="381">
        <f>'A23'!BI33*'A24'!$D$17/1000</f>
        <v>471473.16092988366</v>
      </c>
      <c r="AY34" s="381">
        <f>'A23'!BJ33*'A24'!$F$17/1000</f>
        <v>2497935.633591745</v>
      </c>
      <c r="AZ34" s="381">
        <f>'A23'!BK33*'A24'!$I$17/1000</f>
        <v>591858.20596325176</v>
      </c>
      <c r="BA34" s="383">
        <f>'A23'!BL33*'A24'!$K$17/1000</f>
        <v>1060682.9908484316</v>
      </c>
      <c r="BB34" s="382">
        <f t="shared" si="12"/>
        <v>4621949.9913333124</v>
      </c>
      <c r="BC34" s="382">
        <f>'A1'!H32</f>
        <v>78677</v>
      </c>
      <c r="BD34" s="383">
        <f t="shared" si="13"/>
        <v>58745.884964262899</v>
      </c>
      <c r="BE34" s="384">
        <f t="shared" si="34"/>
        <v>58745.884964262899</v>
      </c>
      <c r="BF34" s="381">
        <f>'A23'!BR33*'A24'!$D$17/1000</f>
        <v>1805430.3206417002</v>
      </c>
      <c r="BG34" s="381">
        <f>'A23'!BS33*'A24'!$F$17/1000</f>
        <v>639226.20514854509</v>
      </c>
      <c r="BH34" s="381">
        <f>'A23'!BT33*'A24'!$I$17/1000</f>
        <v>0</v>
      </c>
      <c r="BI34" s="383">
        <f>'A23'!BU33*'A24'!$K$17/1000</f>
        <v>399713.6352225219</v>
      </c>
      <c r="BJ34" s="382">
        <f t="shared" si="14"/>
        <v>2844370.1610127673</v>
      </c>
      <c r="BK34" s="382">
        <f>'A1'!I32</f>
        <v>56671.8</v>
      </c>
      <c r="BL34" s="383">
        <f t="shared" si="15"/>
        <v>50190.220903743437</v>
      </c>
      <c r="BM34" s="384">
        <f t="shared" si="35"/>
        <v>50190.220903743437</v>
      </c>
      <c r="BN34" s="381">
        <f>'A23'!CA33*'A24'!$D$17/1000</f>
        <v>274986.63919301232</v>
      </c>
      <c r="BO34" s="381">
        <f>'A23'!CB33*'A24'!$F$17/1000</f>
        <v>333045.58993537322</v>
      </c>
      <c r="BP34" s="381">
        <f>'A23'!CC33*'A24'!$I$17/1000</f>
        <v>0</v>
      </c>
      <c r="BQ34" s="383">
        <f>'A23'!CD33*'A24'!$K$17/1000</f>
        <v>422016.56442831369</v>
      </c>
      <c r="BR34" s="382">
        <f t="shared" si="16"/>
        <v>1030048.7935566993</v>
      </c>
      <c r="BS34" s="382">
        <f>'A1'!J32</f>
        <v>14846</v>
      </c>
      <c r="BT34" s="383">
        <f t="shared" si="17"/>
        <v>69382.243941580178</v>
      </c>
      <c r="BU34" s="384">
        <f t="shared" si="36"/>
        <v>69382.243941580178</v>
      </c>
      <c r="BV34" s="381">
        <f>'A23'!CJ33*'A24'!$D$17/1000</f>
        <v>53620.108085977336</v>
      </c>
      <c r="BW34" s="381">
        <f>'A23'!CK33*'A24'!$F$17/1000</f>
        <v>104781.74968004314</v>
      </c>
      <c r="BX34" s="381">
        <f>'A23'!CL33*'A24'!$I$17/1000</f>
        <v>45818.491720260892</v>
      </c>
      <c r="BY34" s="383">
        <f>'A23'!CM33*'A24'!$K$17/1000</f>
        <v>72543.276734397572</v>
      </c>
      <c r="BZ34" s="382">
        <f t="shared" si="18"/>
        <v>276763.62622067891</v>
      </c>
      <c r="CA34" s="382">
        <f>'A1'!K32</f>
        <v>4227</v>
      </c>
      <c r="CB34" s="383">
        <f t="shared" si="19"/>
        <v>65475.189548303504</v>
      </c>
      <c r="CC34" s="384">
        <f t="shared" si="37"/>
        <v>65475.189548303504</v>
      </c>
      <c r="CD34" s="381">
        <f>'A23'!CS33*'A24'!$D$17/1000</f>
        <v>1205355.0195268912</v>
      </c>
      <c r="CE34" s="381">
        <f>'A23'!CT33*'A24'!$F$17/1000</f>
        <v>191699.23823966715</v>
      </c>
      <c r="CF34" s="381">
        <f>'A23'!CU33*'A24'!$I$17/1000</f>
        <v>62702.110106433443</v>
      </c>
      <c r="CG34" s="383">
        <f>'A23'!CV33*'A24'!$K$17/1000</f>
        <v>432181.65906423278</v>
      </c>
      <c r="CH34" s="382">
        <f t="shared" si="20"/>
        <v>1891938.0269372247</v>
      </c>
      <c r="CI34" s="382">
        <f>'A1'!L32</f>
        <v>38955.186905642098</v>
      </c>
      <c r="CJ34" s="383">
        <f t="shared" si="21"/>
        <v>48567.037594246649</v>
      </c>
      <c r="CK34" s="384">
        <f t="shared" si="38"/>
        <v>48567.037594246649</v>
      </c>
      <c r="CL34" s="381">
        <f>'A23'!DB33*'A24'!$D$17/1000</f>
        <v>108281.61395521484</v>
      </c>
      <c r="CM34" s="381">
        <f>'A23'!DC33*'A24'!$F$17/1000</f>
        <v>236278.14512048711</v>
      </c>
      <c r="CN34" s="381">
        <f>'A23'!DD33*'A24'!$I$17/1000</f>
        <v>73301.262901290422</v>
      </c>
      <c r="CO34" s="383">
        <f>'A23'!DE33*'A24'!$K$17/1000</f>
        <v>132992.25575740967</v>
      </c>
      <c r="CP34" s="382">
        <f t="shared" si="22"/>
        <v>550853.2777344021</v>
      </c>
      <c r="CQ34" s="382">
        <f>'A1'!M32</f>
        <v>8493</v>
      </c>
      <c r="CR34" s="383">
        <f t="shared" si="23"/>
        <v>64859.681824373256</v>
      </c>
      <c r="CS34" s="384">
        <f t="shared" si="39"/>
        <v>64859.681824373256</v>
      </c>
      <c r="CT34" s="381">
        <f>'A23'!DK33*'A24'!$D$17/1000</f>
        <v>835624.81052857847</v>
      </c>
      <c r="CU34" s="381">
        <f>'A23'!DL33*'A24'!$F$17/1000</f>
        <v>1558220.4446937107</v>
      </c>
      <c r="CV34" s="381">
        <f>'A23'!DM33*'A24'!$I$17/1000</f>
        <v>333620.65673652402</v>
      </c>
      <c r="CW34" s="383">
        <f>'A23'!DN33*'A24'!$K$17/1000</f>
        <v>758723.27220968995</v>
      </c>
      <c r="CX34" s="382">
        <f t="shared" si="24"/>
        <v>3486189.1841685027</v>
      </c>
      <c r="CY34" s="382">
        <f>'A1'!N32</f>
        <v>57076</v>
      </c>
      <c r="CZ34" s="383">
        <f t="shared" si="25"/>
        <v>61079.774058597359</v>
      </c>
      <c r="DA34" s="384">
        <f t="shared" si="40"/>
        <v>61079.774058597359</v>
      </c>
      <c r="DB34" s="381">
        <f>'A23'!DT33*'A24'!$D$17/1000</f>
        <v>1666765.9895063622</v>
      </c>
      <c r="DC34" s="381">
        <f>'A23'!DU33*'A24'!$F$17/1000</f>
        <v>8175286.05602716</v>
      </c>
      <c r="DD34" s="381">
        <f>'A23'!DV33*'A24'!$I$17/1000</f>
        <v>1265016.9244354207</v>
      </c>
      <c r="DE34" s="383">
        <f>'A23'!DW33*'A24'!$K$17/1000</f>
        <v>7748333.4238970838</v>
      </c>
      <c r="DF34" s="382">
        <f t="shared" si="26"/>
        <v>18855402.393866025</v>
      </c>
      <c r="DG34" s="382">
        <f>'A1'!O32</f>
        <v>247387</v>
      </c>
      <c r="DH34" s="383">
        <f t="shared" si="27"/>
        <v>76218.242647616993</v>
      </c>
      <c r="DI34" s="166">
        <f t="shared" si="41"/>
        <v>76218.242647616993</v>
      </c>
    </row>
    <row r="35" spans="1:113" ht="17.25" customHeight="1">
      <c r="A35" s="124">
        <v>1990</v>
      </c>
      <c r="B35" s="381">
        <f>'A23'!G34*'A24'!$D$17/1000</f>
        <v>323339.16308344429</v>
      </c>
      <c r="C35" s="381">
        <f>'A23'!H34*'A24'!$F$17/1000</f>
        <v>304549.03784186643</v>
      </c>
      <c r="D35" s="381">
        <f>'A23'!I34*'A24'!$I$17/1000</f>
        <v>158894.52354444269</v>
      </c>
      <c r="E35" s="381">
        <f>'A23'!J34*'A24'!$K$17/1000</f>
        <v>253701.20128441916</v>
      </c>
      <c r="F35" s="382">
        <f t="shared" si="0"/>
        <v>1040483.9257541726</v>
      </c>
      <c r="G35" s="382">
        <f>'A1'!B33</f>
        <v>17169.768</v>
      </c>
      <c r="H35" s="383">
        <f t="shared" si="1"/>
        <v>60599.766156081583</v>
      </c>
      <c r="I35" s="384">
        <f t="shared" si="28"/>
        <v>60599.766156081583</v>
      </c>
      <c r="J35" s="381">
        <f>'A23'!P34*'A24'!$D$17/1000</f>
        <v>238551.6247025012</v>
      </c>
      <c r="K35" s="381">
        <f>'A23'!Q34*'A24'!$F$17/1000</f>
        <v>145862.27980790247</v>
      </c>
      <c r="L35" s="381">
        <f>'A23'!R34*'A24'!$I$17/1000</f>
        <v>84953.353210150221</v>
      </c>
      <c r="M35" s="383">
        <f>'A23'!S34*'A24'!$K$17/1000</f>
        <v>117302.42175794838</v>
      </c>
      <c r="N35" s="382">
        <f t="shared" si="2"/>
        <v>586669.67947850225</v>
      </c>
      <c r="O35" s="382">
        <f>'A1'!C33</f>
        <v>9968</v>
      </c>
      <c r="P35" s="383">
        <f t="shared" si="3"/>
        <v>58855.304923605763</v>
      </c>
      <c r="Q35" s="384">
        <f t="shared" si="29"/>
        <v>58855.304923605763</v>
      </c>
      <c r="R35" s="381">
        <f>'A23'!Y34*'A24'!$D$17/1000</f>
        <v>350828.08755501511</v>
      </c>
      <c r="S35" s="381">
        <f>'A23'!Z34*'A24'!$F$17/1000</f>
        <v>534993.19392258069</v>
      </c>
      <c r="T35" s="381">
        <f>'A23'!AA34*'A24'!$I$17/1000</f>
        <v>548421.04433574749</v>
      </c>
      <c r="U35" s="383">
        <f>'A23'!AB34*'A24'!$K$17/1000</f>
        <v>556959.66797006398</v>
      </c>
      <c r="V35" s="382">
        <f t="shared" si="4"/>
        <v>1991201.9937834074</v>
      </c>
      <c r="W35" s="382">
        <f>'A1'!D33</f>
        <v>27691.137999999999</v>
      </c>
      <c r="X35" s="383">
        <f t="shared" si="5"/>
        <v>71907.553737351176</v>
      </c>
      <c r="Y35" s="384">
        <f t="shared" si="30"/>
        <v>71907.553737351176</v>
      </c>
      <c r="Z35" s="381">
        <f>'A23'!AH34*'A24'!$D$17/1000</f>
        <v>91641.975498885353</v>
      </c>
      <c r="AA35" s="381">
        <f>'A23'!AI34*'A24'!$F$17/1000</f>
        <v>124813.0576535529</v>
      </c>
      <c r="AB35" s="381">
        <f>'A23'!AJ34*'A24'!$I$17/1000</f>
        <v>23880.520690547637</v>
      </c>
      <c r="AC35" s="383">
        <f>'A23'!AK34*'A24'!$K$17/1000</f>
        <v>89291.82882191203</v>
      </c>
      <c r="AD35" s="382">
        <f t="shared" si="6"/>
        <v>329627.38266489794</v>
      </c>
      <c r="AE35" s="382">
        <f>'A1'!E33</f>
        <v>5140</v>
      </c>
      <c r="AF35" s="383">
        <f t="shared" si="7"/>
        <v>64129.840985388713</v>
      </c>
      <c r="AG35" s="384">
        <f t="shared" si="31"/>
        <v>64129.840985388713</v>
      </c>
      <c r="AH35" s="381">
        <f>'A23'!AQ34*'A24'!$D$17/1000</f>
        <v>86963.626050075749</v>
      </c>
      <c r="AI35" s="381">
        <f>'A23'!AR34*'A24'!$F$17/1000</f>
        <v>136685.53621751643</v>
      </c>
      <c r="AJ35" s="381">
        <f>'A23'!AS34*'A24'!$I$17/1000</f>
        <v>32574.824273924343</v>
      </c>
      <c r="AK35" s="383">
        <f>'A23'!AT34*'A24'!$K$17/1000</f>
        <v>67663.446549362357</v>
      </c>
      <c r="AL35" s="382">
        <f t="shared" si="8"/>
        <v>323887.43309087888</v>
      </c>
      <c r="AM35" s="382">
        <f>'A1'!F33</f>
        <v>4986</v>
      </c>
      <c r="AN35" s="383">
        <f t="shared" si="9"/>
        <v>64959.372862189906</v>
      </c>
      <c r="AO35" s="384">
        <f t="shared" si="32"/>
        <v>64959.372862189906</v>
      </c>
      <c r="AP35" s="381">
        <f>'A23'!AZ34*'A24'!$D$17/1000</f>
        <v>1132161.2909837537</v>
      </c>
      <c r="AQ35" s="381">
        <f>'A23'!BA34*'A24'!$F$17/1000</f>
        <v>1173674.3197976639</v>
      </c>
      <c r="AR35" s="381">
        <f>'A23'!BB34*'A24'!$I$17/1000</f>
        <v>223903.54144417544</v>
      </c>
      <c r="AS35" s="383">
        <f>'A23'!BC34*'A24'!$K$17/1000</f>
        <v>784389.41547487956</v>
      </c>
      <c r="AT35" s="382">
        <f t="shared" si="10"/>
        <v>3314128.5677004727</v>
      </c>
      <c r="AU35" s="382">
        <f>'A1'!G33</f>
        <v>58171.419000000002</v>
      </c>
      <c r="AV35" s="383">
        <f t="shared" si="11"/>
        <v>56971.767659655554</v>
      </c>
      <c r="AW35" s="384">
        <f t="shared" si="33"/>
        <v>56971.767659655554</v>
      </c>
      <c r="AX35" s="381">
        <f>'A23'!BI34*'A24'!$D$17/1000</f>
        <v>485542.34424983442</v>
      </c>
      <c r="AY35" s="381">
        <f>'A23'!BJ34*'A24'!$F$17/1000</f>
        <v>2564883.0828392571</v>
      </c>
      <c r="AZ35" s="381">
        <f>'A23'!BK34*'A24'!$I$17/1000</f>
        <v>591922.20275146863</v>
      </c>
      <c r="BA35" s="383">
        <f>'A23'!BL34*'A24'!$K$17/1000</f>
        <v>1111123.8273304794</v>
      </c>
      <c r="BB35" s="382">
        <f t="shared" si="12"/>
        <v>4753471.4571710397</v>
      </c>
      <c r="BC35" s="382">
        <f>'A1'!H33</f>
        <v>79364</v>
      </c>
      <c r="BD35" s="383">
        <f t="shared" si="13"/>
        <v>59894.554926302102</v>
      </c>
      <c r="BE35" s="384">
        <f t="shared" si="34"/>
        <v>59894.554926302102</v>
      </c>
      <c r="BF35" s="381">
        <f>'A23'!BR34*'A24'!$D$17/1000</f>
        <v>1756736.6634965674</v>
      </c>
      <c r="BG35" s="381">
        <f>'A23'!BS34*'A24'!$F$17/1000</f>
        <v>687760.21457898326</v>
      </c>
      <c r="BH35" s="381">
        <f>'A23'!BT34*'A24'!$I$17/1000</f>
        <v>0</v>
      </c>
      <c r="BI35" s="383">
        <f>'A23'!BU34*'A24'!$K$17/1000</f>
        <v>427652.96030954976</v>
      </c>
      <c r="BJ35" s="382">
        <f t="shared" si="14"/>
        <v>2872149.8383851005</v>
      </c>
      <c r="BK35" s="382">
        <f>'A1'!I33</f>
        <v>56719.199999999997</v>
      </c>
      <c r="BL35" s="383">
        <f t="shared" si="15"/>
        <v>50638.052694415659</v>
      </c>
      <c r="BM35" s="384">
        <f t="shared" si="35"/>
        <v>50638.052694415659</v>
      </c>
      <c r="BN35" s="381">
        <f>'A23'!CA34*'A24'!$D$17/1000</f>
        <v>271935.08379700524</v>
      </c>
      <c r="BO35" s="381">
        <f>'A23'!CB34*'A24'!$F$17/1000</f>
        <v>344450.02693938446</v>
      </c>
      <c r="BP35" s="381">
        <f>'A23'!CC34*'A24'!$I$17/1000</f>
        <v>0</v>
      </c>
      <c r="BQ35" s="383">
        <f>'A23'!CD34*'A24'!$K$17/1000</f>
        <v>437889.57099653012</v>
      </c>
      <c r="BR35" s="382">
        <f t="shared" si="16"/>
        <v>1054274.6817329198</v>
      </c>
      <c r="BS35" s="382">
        <f>'A1'!J33</f>
        <v>14947</v>
      </c>
      <c r="BT35" s="383">
        <f t="shared" si="17"/>
        <v>70534.199620855012</v>
      </c>
      <c r="BU35" s="384">
        <f t="shared" si="36"/>
        <v>70534.199620855012</v>
      </c>
      <c r="BV35" s="381">
        <f>'A23'!CJ34*'A24'!$D$17/1000</f>
        <v>53391.376972505503</v>
      </c>
      <c r="BW35" s="381">
        <f>'A23'!CK34*'A24'!$F$17/1000</f>
        <v>106110.69555433322</v>
      </c>
      <c r="BX35" s="381">
        <f>'A23'!CL34*'A24'!$I$17/1000</f>
        <v>44101.782316968427</v>
      </c>
      <c r="BY35" s="383">
        <f>'A23'!CM34*'A24'!$K$17/1000</f>
        <v>77186.397688715631</v>
      </c>
      <c r="BZ35" s="382">
        <f t="shared" si="18"/>
        <v>280790.25253252278</v>
      </c>
      <c r="CA35" s="382">
        <f>'A1'!K33</f>
        <v>4241</v>
      </c>
      <c r="CB35" s="383">
        <f t="shared" si="19"/>
        <v>66208.500950842441</v>
      </c>
      <c r="CC35" s="384">
        <f t="shared" si="37"/>
        <v>66208.500950842441</v>
      </c>
      <c r="CD35" s="381">
        <f>'A23'!CS34*'A24'!$D$17/1000</f>
        <v>1192091.1408831391</v>
      </c>
      <c r="CE35" s="381">
        <f>'A23'!CT34*'A24'!$F$17/1000</f>
        <v>205959.14452772704</v>
      </c>
      <c r="CF35" s="381">
        <f>'A23'!CU34*'A24'!$I$17/1000</f>
        <v>71683.499323266195</v>
      </c>
      <c r="CG35" s="383">
        <f>'A23'!CV34*'A24'!$K$17/1000</f>
        <v>464330.29989487201</v>
      </c>
      <c r="CH35" s="382">
        <f t="shared" si="20"/>
        <v>1934064.0846290044</v>
      </c>
      <c r="CI35" s="382">
        <f>'A1'!L33</f>
        <v>39014.435101853502</v>
      </c>
      <c r="CJ35" s="383">
        <f t="shared" si="21"/>
        <v>49573.038276212814</v>
      </c>
      <c r="CK35" s="384">
        <f t="shared" si="38"/>
        <v>49573.038276212814</v>
      </c>
      <c r="CL35" s="381">
        <f>'A23'!DB34*'A24'!$D$17/1000</f>
        <v>106435.39038324806</v>
      </c>
      <c r="CM35" s="381">
        <f>'A23'!DC34*'A24'!$F$17/1000</f>
        <v>240043.73134032116</v>
      </c>
      <c r="CN35" s="381">
        <f>'A23'!DD34*'A24'!$I$17/1000</f>
        <v>76980.364682118554</v>
      </c>
      <c r="CO35" s="383">
        <f>'A23'!DE34*'A24'!$K$17/1000</f>
        <v>137103.54638157884</v>
      </c>
      <c r="CP35" s="382">
        <f t="shared" si="22"/>
        <v>560563.03278726665</v>
      </c>
      <c r="CQ35" s="382">
        <f>'A1'!M33</f>
        <v>8559</v>
      </c>
      <c r="CR35" s="383">
        <f t="shared" si="23"/>
        <v>65493.986772668148</v>
      </c>
      <c r="CS35" s="384">
        <f t="shared" si="39"/>
        <v>65493.986772668148</v>
      </c>
      <c r="CT35" s="381">
        <f>'A23'!DK34*'A24'!$D$17/1000</f>
        <v>801939.96730088571</v>
      </c>
      <c r="CU35" s="381">
        <f>'A23'!DL34*'A24'!$F$17/1000</f>
        <v>1622358.8753350342</v>
      </c>
      <c r="CV35" s="381">
        <f>'A23'!DM34*'A24'!$I$17/1000</f>
        <v>347550.11932696804</v>
      </c>
      <c r="CW35" s="383">
        <f>'A23'!DN34*'A24'!$K$17/1000</f>
        <v>800197.97961150599</v>
      </c>
      <c r="CX35" s="382">
        <f t="shared" si="24"/>
        <v>3572046.9415743938</v>
      </c>
      <c r="CY35" s="382">
        <f>'A1'!N33</f>
        <v>57237</v>
      </c>
      <c r="CZ35" s="383">
        <f t="shared" si="25"/>
        <v>62408.004290483317</v>
      </c>
      <c r="DA35" s="384">
        <f t="shared" si="40"/>
        <v>62408.004290483317</v>
      </c>
      <c r="DB35" s="381">
        <f>'A23'!DT34*'A24'!$D$17/1000</f>
        <v>1646517.7000696324</v>
      </c>
      <c r="DC35" s="381">
        <f>'A23'!DU34*'A24'!$F$17/1000</f>
        <v>8235800.2951607918</v>
      </c>
      <c r="DD35" s="381">
        <f>'A23'!DV34*'A24'!$I$17/1000</f>
        <v>1323930.8543391121</v>
      </c>
      <c r="DE35" s="383">
        <f>'A23'!DW34*'A24'!$K$17/1000</f>
        <v>8001470.4990221811</v>
      </c>
      <c r="DF35" s="382">
        <f t="shared" si="26"/>
        <v>19207719.348591719</v>
      </c>
      <c r="DG35" s="382">
        <f>'A1'!O33</f>
        <v>250181</v>
      </c>
      <c r="DH35" s="383">
        <f t="shared" si="27"/>
        <v>76775.292082898857</v>
      </c>
      <c r="DI35" s="166">
        <f t="shared" si="41"/>
        <v>76775.292082898857</v>
      </c>
    </row>
    <row r="36" spans="1:113" ht="17.25" customHeight="1">
      <c r="A36" s="124">
        <v>1991</v>
      </c>
      <c r="B36" s="381">
        <f>'A23'!G35*'A24'!$D$17/1000</f>
        <v>322885.23939956824</v>
      </c>
      <c r="C36" s="381">
        <f>'A23'!H35*'A24'!$F$17/1000</f>
        <v>314340.89723454579</v>
      </c>
      <c r="D36" s="381">
        <f>'A23'!I35*'A24'!$I$17/1000</f>
        <v>157578.59850419124</v>
      </c>
      <c r="E36" s="381">
        <f>'A23'!J35*'A24'!$K$17/1000</f>
        <v>272449.80578591762</v>
      </c>
      <c r="F36" s="382">
        <f t="shared" si="0"/>
        <v>1067254.5409242229</v>
      </c>
      <c r="G36" s="382">
        <f>'A1'!B34</f>
        <v>17387.023000000001</v>
      </c>
      <c r="H36" s="383">
        <f t="shared" si="1"/>
        <v>61382.247031261351</v>
      </c>
      <c r="I36" s="384">
        <f t="shared" si="28"/>
        <v>61382.247031261351</v>
      </c>
      <c r="J36" s="381">
        <f>'A23'!P35*'A24'!$D$17/1000</f>
        <v>232152.05486105449</v>
      </c>
      <c r="K36" s="381">
        <f>'A23'!Q35*'A24'!$F$17/1000</f>
        <v>153559.21572514836</v>
      </c>
      <c r="L36" s="381">
        <f>'A23'!R35*'A24'!$I$17/1000</f>
        <v>89095.499928274221</v>
      </c>
      <c r="M36" s="383">
        <f>'A23'!S35*'A24'!$K$17/1000</f>
        <v>124060.0920159973</v>
      </c>
      <c r="N36" s="382">
        <f t="shared" si="2"/>
        <v>598866.86253047432</v>
      </c>
      <c r="O36" s="382">
        <f>'A1'!C34</f>
        <v>10006</v>
      </c>
      <c r="P36" s="383">
        <f t="shared" si="3"/>
        <v>59850.775787574887</v>
      </c>
      <c r="Q36" s="384">
        <f t="shared" si="29"/>
        <v>59850.775787574887</v>
      </c>
      <c r="R36" s="381">
        <f>'A23'!Y35*'A24'!$D$17/1000</f>
        <v>342619.60690109251</v>
      </c>
      <c r="S36" s="381">
        <f>'A23'!Z35*'A24'!$F$17/1000</f>
        <v>539604.32310562499</v>
      </c>
      <c r="T36" s="381">
        <f>'A23'!AA35*'A24'!$I$17/1000</f>
        <v>582933.71667451772</v>
      </c>
      <c r="U36" s="383">
        <f>'A23'!AB35*'A24'!$K$17/1000</f>
        <v>584549.29382481298</v>
      </c>
      <c r="V36" s="382">
        <f t="shared" si="4"/>
        <v>2049706.940506048</v>
      </c>
      <c r="W36" s="382">
        <f>'A1'!D34</f>
        <v>28037.42</v>
      </c>
      <c r="X36" s="383">
        <f t="shared" si="5"/>
        <v>73106.118198680473</v>
      </c>
      <c r="Y36" s="384">
        <f t="shared" si="30"/>
        <v>73106.118198680473</v>
      </c>
      <c r="Z36" s="381">
        <f>'A23'!AH35*'A24'!$D$17/1000</f>
        <v>89145.196446675676</v>
      </c>
      <c r="AA36" s="381">
        <f>'A23'!AI35*'A24'!$F$17/1000</f>
        <v>128945.40636934129</v>
      </c>
      <c r="AB36" s="381">
        <f>'A23'!AJ35*'A24'!$I$17/1000</f>
        <v>25036.762556616923</v>
      </c>
      <c r="AC36" s="383">
        <f>'A23'!AK35*'A24'!$K$17/1000</f>
        <v>93356.890078153956</v>
      </c>
      <c r="AD36" s="382">
        <f t="shared" si="6"/>
        <v>336484.25545078784</v>
      </c>
      <c r="AE36" s="382">
        <f>'A1'!E34</f>
        <v>5146</v>
      </c>
      <c r="AF36" s="383">
        <f t="shared" si="7"/>
        <v>65387.535066223834</v>
      </c>
      <c r="AG36" s="384">
        <f t="shared" si="31"/>
        <v>65387.535066223834</v>
      </c>
      <c r="AH36" s="381">
        <f>'A23'!AQ35*'A24'!$D$17/1000</f>
        <v>84820.294245441968</v>
      </c>
      <c r="AI36" s="381">
        <f>'A23'!AR35*'A24'!$F$17/1000</f>
        <v>140141.4683090559</v>
      </c>
      <c r="AJ36" s="381">
        <f>'A23'!AS35*'A24'!$I$17/1000</f>
        <v>33821.430368751004</v>
      </c>
      <c r="AK36" s="383">
        <f>'A23'!AT35*'A24'!$K$17/1000</f>
        <v>71395.556909328836</v>
      </c>
      <c r="AL36" s="382">
        <f t="shared" si="8"/>
        <v>330178.74983257771</v>
      </c>
      <c r="AM36" s="382">
        <f>'A1'!F34</f>
        <v>5014</v>
      </c>
      <c r="AN36" s="383">
        <f t="shared" si="9"/>
        <v>65851.366141319842</v>
      </c>
      <c r="AO36" s="384">
        <f t="shared" si="32"/>
        <v>65851.366141319842</v>
      </c>
      <c r="AP36" s="381">
        <f>'A23'!AZ35*'A24'!$D$17/1000</f>
        <v>1103806.4030791353</v>
      </c>
      <c r="AQ36" s="381">
        <f>'A23'!BA35*'A24'!$F$17/1000</f>
        <v>1221017.9379355817</v>
      </c>
      <c r="AR36" s="381">
        <f>'A23'!BB35*'A24'!$I$17/1000</f>
        <v>249538.68406931672</v>
      </c>
      <c r="AS36" s="383">
        <f>'A23'!BC35*'A24'!$K$17/1000</f>
        <v>789924.94324953144</v>
      </c>
      <c r="AT36" s="382">
        <f t="shared" si="10"/>
        <v>3364287.9683335652</v>
      </c>
      <c r="AU36" s="382">
        <f>'A1'!G34</f>
        <v>58459.144999999997</v>
      </c>
      <c r="AV36" s="383">
        <f t="shared" si="11"/>
        <v>57549.387154628508</v>
      </c>
      <c r="AW36" s="384">
        <f t="shared" si="33"/>
        <v>57549.387154628508</v>
      </c>
      <c r="AX36" s="381">
        <f>'A23'!BI35*'A24'!$D$17/1000</f>
        <v>625880.03409992554</v>
      </c>
      <c r="AY36" s="381">
        <f>'A23'!BJ35*'A24'!$F$17/1000</f>
        <v>3298676.7713744207</v>
      </c>
      <c r="AZ36" s="381">
        <f>'A23'!BK35*'A24'!$I$17/1000</f>
        <v>741476.59516489878</v>
      </c>
      <c r="BA36" s="383">
        <f>'A23'!BL35*'A24'!$K$17/1000</f>
        <v>1457891.408361786</v>
      </c>
      <c r="BB36" s="382">
        <f t="shared" si="12"/>
        <v>6123924.8090010313</v>
      </c>
      <c r="BC36" s="382">
        <f>'A1'!H34</f>
        <v>79984</v>
      </c>
      <c r="BD36" s="383">
        <f t="shared" si="13"/>
        <v>76564.372987110313</v>
      </c>
      <c r="BE36" s="384">
        <f t="shared" si="34"/>
        <v>76564.372987110313</v>
      </c>
      <c r="BF36" s="381">
        <f>'A23'!BR35*'A24'!$D$17/1000</f>
        <v>1736339.4067300623</v>
      </c>
      <c r="BG36" s="381">
        <f>'A23'!BS35*'A24'!$F$17/1000</f>
        <v>753490.64339973079</v>
      </c>
      <c r="BH36" s="381">
        <f>'A23'!BT35*'A24'!$I$17/1000</f>
        <v>0</v>
      </c>
      <c r="BI36" s="383">
        <f>'A23'!BU35*'A24'!$K$17/1000</f>
        <v>465899.60030303046</v>
      </c>
      <c r="BJ36" s="382">
        <f t="shared" si="14"/>
        <v>2955729.6504328237</v>
      </c>
      <c r="BK36" s="382">
        <f>'A1'!I34</f>
        <v>56775.5</v>
      </c>
      <c r="BL36" s="383">
        <f t="shared" si="15"/>
        <v>52059.949281517976</v>
      </c>
      <c r="BM36" s="384">
        <f t="shared" si="35"/>
        <v>52059.949281517976</v>
      </c>
      <c r="BN36" s="381">
        <f>'A23'!CA35*'A24'!$D$17/1000</f>
        <v>269137.61947664851</v>
      </c>
      <c r="BO36" s="381">
        <f>'A23'!CB35*'A24'!$F$17/1000</f>
        <v>356969.10479912173</v>
      </c>
      <c r="BP36" s="381">
        <f>'A23'!CC35*'A24'!$I$17/1000</f>
        <v>0</v>
      </c>
      <c r="BQ36" s="383">
        <f>'A23'!CD35*'A24'!$K$17/1000</f>
        <v>455283.15012599609</v>
      </c>
      <c r="BR36" s="382">
        <f t="shared" si="16"/>
        <v>1081389.8744017663</v>
      </c>
      <c r="BS36" s="382">
        <f>'A1'!J34</f>
        <v>15068</v>
      </c>
      <c r="BT36" s="383">
        <f t="shared" si="17"/>
        <v>71767.313140547267</v>
      </c>
      <c r="BU36" s="384">
        <f t="shared" si="36"/>
        <v>71767.313140547267</v>
      </c>
      <c r="BV36" s="381">
        <f>'A23'!CJ35*'A24'!$D$17/1000</f>
        <v>53351.027101688989</v>
      </c>
      <c r="BW36" s="381">
        <f>'A23'!CK35*'A24'!$F$17/1000</f>
        <v>108111.3370258224</v>
      </c>
      <c r="BX36" s="381">
        <f>'A23'!CL35*'A24'!$I$17/1000</f>
        <v>42702.310608088846</v>
      </c>
      <c r="BY36" s="383">
        <f>'A23'!CM35*'A24'!$K$17/1000</f>
        <v>82702.155687113525</v>
      </c>
      <c r="BZ36" s="382">
        <f t="shared" si="18"/>
        <v>286866.83042271377</v>
      </c>
      <c r="CA36" s="382">
        <f>'A1'!K34</f>
        <v>4262</v>
      </c>
      <c r="CB36" s="383">
        <f t="shared" si="19"/>
        <v>67308.031539820222</v>
      </c>
      <c r="CC36" s="384">
        <f t="shared" si="37"/>
        <v>67308.031539820222</v>
      </c>
      <c r="CD36" s="381">
        <f>'A23'!CS35*'A24'!$D$17/1000</f>
        <v>1178893.2521216508</v>
      </c>
      <c r="CE36" s="381">
        <f>'A23'!CT35*'A24'!$F$17/1000</f>
        <v>221650.92314327517</v>
      </c>
      <c r="CF36" s="381">
        <f>'A23'!CU35*'A24'!$I$17/1000</f>
        <v>82088.819890062587</v>
      </c>
      <c r="CG36" s="383">
        <f>'A23'!CV35*'A24'!$K$17/1000</f>
        <v>499707.06496713375</v>
      </c>
      <c r="CH36" s="382">
        <f t="shared" si="20"/>
        <v>1982340.0601221223</v>
      </c>
      <c r="CI36" s="382">
        <f>'A1'!L34</f>
        <v>39083.624944547853</v>
      </c>
      <c r="CJ36" s="383">
        <f t="shared" si="21"/>
        <v>50720.475977719099</v>
      </c>
      <c r="CK36" s="384">
        <f t="shared" si="38"/>
        <v>50720.475977719099</v>
      </c>
      <c r="CL36" s="381">
        <f>'A23'!DB35*'A24'!$D$17/1000</f>
        <v>104451.51484998528</v>
      </c>
      <c r="CM36" s="381">
        <f>'A23'!DC35*'A24'!$F$17/1000</f>
        <v>243843.051341135</v>
      </c>
      <c r="CN36" s="381">
        <f>'A23'!DD35*'A24'!$I$17/1000</f>
        <v>80835.414625229285</v>
      </c>
      <c r="CO36" s="383">
        <f>'A23'!DE35*'A24'!$K$17/1000</f>
        <v>141326.70182645295</v>
      </c>
      <c r="CP36" s="382">
        <f t="shared" si="22"/>
        <v>570456.6826428026</v>
      </c>
      <c r="CQ36" s="382">
        <f>'A1'!M34</f>
        <v>8617</v>
      </c>
      <c r="CR36" s="383">
        <f t="shared" si="23"/>
        <v>66201.309346965601</v>
      </c>
      <c r="CS36" s="384">
        <f t="shared" si="39"/>
        <v>66201.309346965601</v>
      </c>
      <c r="CT36" s="381">
        <f>'A23'!DK35*'A24'!$D$17/1000</f>
        <v>758848.06237019494</v>
      </c>
      <c r="CU36" s="381">
        <f>'A23'!DL35*'A24'!$F$17/1000</f>
        <v>1673460.3162744583</v>
      </c>
      <c r="CV36" s="381">
        <f>'A23'!DM35*'A24'!$I$17/1000</f>
        <v>358700.85291968298</v>
      </c>
      <c r="CW36" s="383">
        <f>'A23'!DN35*'A24'!$K$17/1000</f>
        <v>836107.18223060935</v>
      </c>
      <c r="CX36" s="382">
        <f t="shared" si="24"/>
        <v>3627116.4137949455</v>
      </c>
      <c r="CY36" s="382">
        <f>'A1'!N34</f>
        <v>57439</v>
      </c>
      <c r="CZ36" s="383">
        <f t="shared" si="25"/>
        <v>63147.276481048517</v>
      </c>
      <c r="DA36" s="384">
        <f t="shared" si="40"/>
        <v>63147.276481048517</v>
      </c>
      <c r="DB36" s="381">
        <f>'A23'!DT35*'A24'!$D$17/1000</f>
        <v>1625631.2260536079</v>
      </c>
      <c r="DC36" s="381">
        <f>'A23'!DU35*'A24'!$F$17/1000</f>
        <v>8306246.6172346426</v>
      </c>
      <c r="DD36" s="381">
        <f>'A23'!DV35*'A24'!$I$17/1000</f>
        <v>1387172.3899087661</v>
      </c>
      <c r="DE36" s="383">
        <f>'A23'!DW35*'A24'!$K$17/1000</f>
        <v>8272322.9469083799</v>
      </c>
      <c r="DF36" s="382">
        <f t="shared" si="26"/>
        <v>19591373.180105396</v>
      </c>
      <c r="DG36" s="382">
        <f>'A1'!O34</f>
        <v>253530</v>
      </c>
      <c r="DH36" s="383">
        <f t="shared" si="27"/>
        <v>77274.378496057252</v>
      </c>
      <c r="DI36" s="166">
        <f t="shared" si="41"/>
        <v>77274.378496057252</v>
      </c>
    </row>
    <row r="37" spans="1:113" ht="17.25" customHeight="1">
      <c r="A37" s="124">
        <v>1992</v>
      </c>
      <c r="B37" s="381">
        <f>'A23'!G36*'A24'!$D$17/1000</f>
        <v>321514.56422158913</v>
      </c>
      <c r="C37" s="381">
        <f>'A23'!H36*'A24'!$F$17/1000</f>
        <v>323958.85292277747</v>
      </c>
      <c r="D37" s="381">
        <f>'A23'!I36*'A24'!$I$17/1000</f>
        <v>156038.16897852535</v>
      </c>
      <c r="E37" s="381">
        <f>'A23'!J36*'A24'!$K$17/1000</f>
        <v>292143.20476259571</v>
      </c>
      <c r="F37" s="382">
        <f t="shared" si="0"/>
        <v>1093654.7908854876</v>
      </c>
      <c r="G37" s="382">
        <f>'A1'!B35</f>
        <v>17581.284</v>
      </c>
      <c r="H37" s="383">
        <f t="shared" si="1"/>
        <v>62205.626783884931</v>
      </c>
      <c r="I37" s="384">
        <f t="shared" si="28"/>
        <v>62205.626783884931</v>
      </c>
      <c r="J37" s="381">
        <f>'A23'!P36*'A24'!$D$17/1000</f>
        <v>225281.32816559507</v>
      </c>
      <c r="K37" s="381">
        <f>'A23'!Q36*'A24'!$F$17/1000</f>
        <v>161647.25054522511</v>
      </c>
      <c r="L37" s="381">
        <f>'A23'!R36*'A24'!$I$17/1000</f>
        <v>93430.90618302318</v>
      </c>
      <c r="M37" s="383">
        <f>'A23'!S36*'A24'!$K$17/1000</f>
        <v>131194.84419196</v>
      </c>
      <c r="N37" s="382">
        <f t="shared" si="2"/>
        <v>611554.32908580336</v>
      </c>
      <c r="O37" s="382">
        <f>'A1'!C35</f>
        <v>10047</v>
      </c>
      <c r="P37" s="383">
        <f t="shared" si="3"/>
        <v>60869.346977784742</v>
      </c>
      <c r="Q37" s="384">
        <f t="shared" si="29"/>
        <v>60869.346977784742</v>
      </c>
      <c r="R37" s="381">
        <f>'A23'!Y36*'A24'!$D$17/1000</f>
        <v>332794.52085057634</v>
      </c>
      <c r="S37" s="381">
        <f>'A23'!Z36*'A24'!$F$17/1000</f>
        <v>543457.05283921049</v>
      </c>
      <c r="T37" s="381">
        <f>'A23'!AA36*'A24'!$I$17/1000</f>
        <v>618709.64325450652</v>
      </c>
      <c r="U37" s="383">
        <f>'A23'!AB36*'A24'!$K$17/1000</f>
        <v>612605.90517466073</v>
      </c>
      <c r="V37" s="382">
        <f t="shared" si="4"/>
        <v>2107567.1221189541</v>
      </c>
      <c r="W37" s="382">
        <f>'A1'!D35</f>
        <v>28371.263999999999</v>
      </c>
      <c r="X37" s="383">
        <f t="shared" si="5"/>
        <v>74285.274075873196</v>
      </c>
      <c r="Y37" s="384">
        <f t="shared" si="30"/>
        <v>74285.274075873196</v>
      </c>
      <c r="Z37" s="381">
        <f>'A23'!AH36*'A24'!$D$17/1000</f>
        <v>86929.025145854452</v>
      </c>
      <c r="AA37" s="381">
        <f>'A23'!AI36*'A24'!$F$17/1000</f>
        <v>133877.23955388591</v>
      </c>
      <c r="AB37" s="381">
        <f>'A23'!AJ36*'A24'!$I$17/1000</f>
        <v>26379.561401752526</v>
      </c>
      <c r="AC37" s="383">
        <f>'A23'!AK36*'A24'!$K$17/1000</f>
        <v>98092.556916816393</v>
      </c>
      <c r="AD37" s="382">
        <f t="shared" si="6"/>
        <v>345278.38301830925</v>
      </c>
      <c r="AE37" s="382">
        <f>'A1'!E35</f>
        <v>5171</v>
      </c>
      <c r="AF37" s="383">
        <f t="shared" si="7"/>
        <v>66772.071749818075</v>
      </c>
      <c r="AG37" s="384">
        <f t="shared" si="31"/>
        <v>66772.071749818075</v>
      </c>
      <c r="AH37" s="381">
        <f>'A23'!AQ36*'A24'!$D$17/1000</f>
        <v>82489.06057157027</v>
      </c>
      <c r="AI37" s="381">
        <f>'A23'!AR36*'A24'!$F$17/1000</f>
        <v>143570.76393334169</v>
      </c>
      <c r="AJ37" s="381">
        <f>'A23'!AS36*'A24'!$I$17/1000</f>
        <v>35087.878068265825</v>
      </c>
      <c r="AK37" s="383">
        <f>'A23'!AT36*'A24'!$K$17/1000</f>
        <v>75273.741085509333</v>
      </c>
      <c r="AL37" s="382">
        <f t="shared" si="8"/>
        <v>336421.44365868712</v>
      </c>
      <c r="AM37" s="382">
        <f>'A1'!F35</f>
        <v>5042</v>
      </c>
      <c r="AN37" s="383">
        <f t="shared" si="9"/>
        <v>66723.808738335414</v>
      </c>
      <c r="AO37" s="384">
        <f t="shared" si="32"/>
        <v>66723.808738335414</v>
      </c>
      <c r="AP37" s="381">
        <f>'A23'!AZ36*'A24'!$D$17/1000</f>
        <v>1073488.5849896187</v>
      </c>
      <c r="AQ37" s="381">
        <f>'A23'!BA36*'A24'!$F$17/1000</f>
        <v>1270938.3926869933</v>
      </c>
      <c r="AR37" s="381">
        <f>'A23'!BB36*'A24'!$I$17/1000</f>
        <v>278254.89380711998</v>
      </c>
      <c r="AS37" s="383">
        <f>'A23'!BC36*'A24'!$K$17/1000</f>
        <v>795917.29814163852</v>
      </c>
      <c r="AT37" s="382">
        <f t="shared" si="10"/>
        <v>3418599.1696253708</v>
      </c>
      <c r="AU37" s="382">
        <f>'A1'!G35</f>
        <v>58745.39</v>
      </c>
      <c r="AV37" s="383">
        <f t="shared" si="11"/>
        <v>58193.488367774407</v>
      </c>
      <c r="AW37" s="384">
        <f t="shared" si="33"/>
        <v>58193.488367774407</v>
      </c>
      <c r="AX37" s="381">
        <f>'A23'!BI36*'A24'!$D$17/1000</f>
        <v>629712.12768018956</v>
      </c>
      <c r="AY37" s="381">
        <f>'A23'!BJ36*'A24'!$F$17/1000</f>
        <v>3313497.1990704346</v>
      </c>
      <c r="AZ37" s="381">
        <f>'A23'!BK36*'A24'!$I$17/1000</f>
        <v>725445.71519966878</v>
      </c>
      <c r="BA37" s="383">
        <f>'A23'!BL36*'A24'!$K$17/1000</f>
        <v>1494041.1135161486</v>
      </c>
      <c r="BB37" s="382">
        <f t="shared" si="12"/>
        <v>6162696.1554664411</v>
      </c>
      <c r="BC37" s="382">
        <f>'A1'!H35</f>
        <v>80594</v>
      </c>
      <c r="BD37" s="383">
        <f t="shared" si="13"/>
        <v>76465.942321592694</v>
      </c>
      <c r="BE37" s="384">
        <f t="shared" si="34"/>
        <v>76465.942321592694</v>
      </c>
      <c r="BF37" s="381">
        <f>'A23'!BR36*'A24'!$D$17/1000</f>
        <v>1690313.5127797592</v>
      </c>
      <c r="BG37" s="381">
        <f>'A23'!BS36*'A24'!$F$17/1000</f>
        <v>815310.90799877397</v>
      </c>
      <c r="BH37" s="381">
        <f>'A23'!BT36*'A24'!$I$17/1000</f>
        <v>0</v>
      </c>
      <c r="BI37" s="383">
        <f>'A23'!BU36*'A24'!$K$17/1000</f>
        <v>501300.07264752721</v>
      </c>
      <c r="BJ37" s="382">
        <f t="shared" si="14"/>
        <v>3006924.4934260608</v>
      </c>
      <c r="BK37" s="382">
        <f>'A1'!I35</f>
        <v>56797.1</v>
      </c>
      <c r="BL37" s="383">
        <f t="shared" si="15"/>
        <v>52941.514503840175</v>
      </c>
      <c r="BM37" s="384">
        <f t="shared" si="35"/>
        <v>52941.514503840175</v>
      </c>
      <c r="BN37" s="381">
        <f>'A23'!CA36*'A24'!$D$17/1000</f>
        <v>263524.70684952196</v>
      </c>
      <c r="BO37" s="381">
        <f>'A23'!CB36*'A24'!$F$17/1000</f>
        <v>366470.96990850102</v>
      </c>
      <c r="BP37" s="381">
        <f>'A23'!CC36*'A24'!$I$17/1000</f>
        <v>0</v>
      </c>
      <c r="BQ37" s="383">
        <f>'A23'!CD36*'A24'!$K$17/1000</f>
        <v>468924.68298676994</v>
      </c>
      <c r="BR37" s="382">
        <f t="shared" si="16"/>
        <v>1098920.3597447928</v>
      </c>
      <c r="BS37" s="382">
        <f>'A1'!J35</f>
        <v>15182</v>
      </c>
      <c r="BT37" s="383">
        <f t="shared" si="17"/>
        <v>72383.108927993206</v>
      </c>
      <c r="BU37" s="384">
        <f t="shared" si="36"/>
        <v>72383.108927993206</v>
      </c>
      <c r="BV37" s="381">
        <f>'A23'!CJ36*'A24'!$D$17/1000</f>
        <v>53204.426598752194</v>
      </c>
      <c r="BW37" s="381">
        <f>'A23'!CK36*'A24'!$F$17/1000</f>
        <v>110233.31910449147</v>
      </c>
      <c r="BX37" s="381">
        <f>'A23'!CL36*'A24'!$I$17/1000</f>
        <v>41372.751271819994</v>
      </c>
      <c r="BY37" s="383">
        <f>'A23'!CM36*'A24'!$K$17/1000</f>
        <v>88756.628747144845</v>
      </c>
      <c r="BZ37" s="382">
        <f t="shared" si="18"/>
        <v>293567.12572220847</v>
      </c>
      <c r="CA37" s="382">
        <f>'A1'!K35</f>
        <v>4286</v>
      </c>
      <c r="CB37" s="383">
        <f t="shared" si="19"/>
        <v>68494.42970653488</v>
      </c>
      <c r="CC37" s="384">
        <f t="shared" si="37"/>
        <v>68494.42970653488</v>
      </c>
      <c r="CD37" s="381">
        <f>'A23'!CS36*'A24'!$D$17/1000</f>
        <v>1164274.7087775397</v>
      </c>
      <c r="CE37" s="381">
        <f>'A23'!CT36*'A24'!$F$17/1000</f>
        <v>238687.97685822859</v>
      </c>
      <c r="CF37" s="381">
        <f>'A23'!CU36*'A24'!$I$17/1000</f>
        <v>94063.549000162559</v>
      </c>
      <c r="CG37" s="383">
        <f>'A23'!CV36*'A24'!$K$17/1000</f>
        <v>538116.72276081517</v>
      </c>
      <c r="CH37" s="382">
        <f t="shared" si="20"/>
        <v>2035142.9573967461</v>
      </c>
      <c r="CI37" s="382">
        <f>'A1'!L35</f>
        <v>39175.007755653583</v>
      </c>
      <c r="CJ37" s="383">
        <f t="shared" si="21"/>
        <v>51950.03329905001</v>
      </c>
      <c r="CK37" s="384">
        <f t="shared" si="38"/>
        <v>51950.03329905001</v>
      </c>
      <c r="CL37" s="381">
        <f>'A23'!DB36*'A24'!$D$17/1000</f>
        <v>102255.72601689943</v>
      </c>
      <c r="CM37" s="381">
        <f>'A23'!DC36*'A24'!$F$17/1000</f>
        <v>247508.44322673485</v>
      </c>
      <c r="CN37" s="381">
        <f>'A23'!DD36*'A24'!$I$17/1000</f>
        <v>84817.017210935577</v>
      </c>
      <c r="CO37" s="383">
        <f>'A23'!DE36*'A24'!$K$17/1000</f>
        <v>145565.80892716718</v>
      </c>
      <c r="CP37" s="382">
        <f t="shared" si="22"/>
        <v>580146.99538173701</v>
      </c>
      <c r="CQ37" s="382">
        <f>'A1'!M35</f>
        <v>8668</v>
      </c>
      <c r="CR37" s="383">
        <f t="shared" si="23"/>
        <v>66929.741045424205</v>
      </c>
      <c r="CS37" s="384">
        <f t="shared" si="39"/>
        <v>66929.741045424205</v>
      </c>
      <c r="CT37" s="381">
        <f>'A23'!DK36*'A24'!$D$17/1000</f>
        <v>719801.38015984534</v>
      </c>
      <c r="CU37" s="381">
        <f>'A23'!DL36*'A24'!$F$17/1000</f>
        <v>1739901.1765376984</v>
      </c>
      <c r="CV37" s="381">
        <f>'A23'!DM36*'A24'!$I$17/1000</f>
        <v>373153.95691987366</v>
      </c>
      <c r="CW37" s="383">
        <f>'A23'!DN36*'A24'!$K$17/1000</f>
        <v>880576.58294207964</v>
      </c>
      <c r="CX37" s="382">
        <f t="shared" si="24"/>
        <v>3713433.0965594971</v>
      </c>
      <c r="CY37" s="382">
        <f>'A1'!N35</f>
        <v>57585</v>
      </c>
      <c r="CZ37" s="383">
        <f t="shared" si="25"/>
        <v>64486.117852904354</v>
      </c>
      <c r="DA37" s="384">
        <f t="shared" si="40"/>
        <v>64486.117852904354</v>
      </c>
      <c r="DB37" s="381">
        <f>'A23'!DT36*'A24'!$D$17/1000</f>
        <v>1602533.608672986</v>
      </c>
      <c r="DC37" s="381">
        <f>'A23'!DU36*'A24'!$F$17/1000</f>
        <v>8379707.092183603</v>
      </c>
      <c r="DD37" s="381">
        <f>'A23'!DV36*'A24'!$I$17/1000</f>
        <v>1453853.2488241049</v>
      </c>
      <c r="DE37" s="383">
        <f>'A23'!DW36*'A24'!$K$17/1000</f>
        <v>8554805.8101253621</v>
      </c>
      <c r="DF37" s="382">
        <f t="shared" si="26"/>
        <v>19990899.759806056</v>
      </c>
      <c r="DG37" s="382">
        <f>'A1'!O35</f>
        <v>256922</v>
      </c>
      <c r="DH37" s="383">
        <f t="shared" si="27"/>
        <v>77809.217427102616</v>
      </c>
      <c r="DI37" s="166">
        <f t="shared" si="41"/>
        <v>77809.217427102616</v>
      </c>
    </row>
    <row r="38" spans="1:113" ht="17.25" customHeight="1">
      <c r="A38" s="124">
        <v>1993</v>
      </c>
      <c r="B38" s="381">
        <f>'A23'!G37*'A24'!$D$17/1000</f>
        <v>336107.98561230878</v>
      </c>
      <c r="C38" s="381">
        <f>'A23'!H37*'A24'!$F$17/1000</f>
        <v>311779.64446329209</v>
      </c>
      <c r="D38" s="381">
        <f>'A23'!I37*'A24'!$I$17/1000</f>
        <v>150890.45183351391</v>
      </c>
      <c r="E38" s="381">
        <f>'A23'!J37*'A24'!$K$17/1000</f>
        <v>308289.58681816579</v>
      </c>
      <c r="F38" s="382">
        <f t="shared" si="0"/>
        <v>1107067.6687272806</v>
      </c>
      <c r="G38" s="382">
        <f>'A1'!B36</f>
        <v>17757.133000000002</v>
      </c>
      <c r="H38" s="383">
        <f t="shared" si="1"/>
        <v>62344.955614584884</v>
      </c>
      <c r="I38" s="384">
        <f t="shared" si="28"/>
        <v>62344.955614584884</v>
      </c>
      <c r="J38" s="381">
        <f>'A23'!P37*'A24'!$D$17/1000</f>
        <v>218568.29586759285</v>
      </c>
      <c r="K38" s="381">
        <f>'A23'!Q37*'A24'!$F$17/1000</f>
        <v>169258.48512149201</v>
      </c>
      <c r="L38" s="381">
        <f>'A23'!R37*'A24'!$I$17/1000</f>
        <v>98343.238203295638</v>
      </c>
      <c r="M38" s="383">
        <f>'A23'!S37*'A24'!$K$17/1000</f>
        <v>139426.92590731464</v>
      </c>
      <c r="N38" s="382">
        <f t="shared" si="2"/>
        <v>625596.94509969512</v>
      </c>
      <c r="O38" s="382">
        <f>'A1'!C36</f>
        <v>10086</v>
      </c>
      <c r="P38" s="383">
        <f t="shared" si="3"/>
        <v>62026.268600009433</v>
      </c>
      <c r="Q38" s="384">
        <f t="shared" si="29"/>
        <v>62026.268600009433</v>
      </c>
      <c r="R38" s="381">
        <f>'A23'!Y37*'A24'!$D$17/1000</f>
        <v>319854.38477599551</v>
      </c>
      <c r="S38" s="381">
        <f>'A23'!Z37*'A24'!$F$17/1000</f>
        <v>532455.62303865689</v>
      </c>
      <c r="T38" s="381">
        <f>'A23'!AA37*'A24'!$I$17/1000</f>
        <v>663265.90977544116</v>
      </c>
      <c r="U38" s="383">
        <f>'A23'!AB37*'A24'!$K$17/1000</f>
        <v>662294.80392751284</v>
      </c>
      <c r="V38" s="382">
        <f t="shared" si="4"/>
        <v>2177870.7215176066</v>
      </c>
      <c r="W38" s="382">
        <f>'A1'!D36</f>
        <v>28684.763999999999</v>
      </c>
      <c r="X38" s="383">
        <f t="shared" si="5"/>
        <v>75924.30328231414</v>
      </c>
      <c r="Y38" s="384">
        <f t="shared" si="30"/>
        <v>75924.30328231414</v>
      </c>
      <c r="Z38" s="381">
        <f>'A23'!AH37*'A24'!$D$17/1000</f>
        <v>86480.142649919639</v>
      </c>
      <c r="AA38" s="381">
        <f>'A23'!AI37*'A24'!$F$17/1000</f>
        <v>134830.19743516159</v>
      </c>
      <c r="AB38" s="381">
        <f>'A23'!AJ37*'A24'!$I$17/1000</f>
        <v>26567.334999611012</v>
      </c>
      <c r="AC38" s="383">
        <f>'A23'!AK37*'A24'!$K$17/1000</f>
        <v>102590.44009339795</v>
      </c>
      <c r="AD38" s="382">
        <f t="shared" si="6"/>
        <v>350468.11517809017</v>
      </c>
      <c r="AE38" s="382">
        <f>'A1'!E36</f>
        <v>5189</v>
      </c>
      <c r="AF38" s="383">
        <f t="shared" si="7"/>
        <v>67540.588779743717</v>
      </c>
      <c r="AG38" s="384">
        <f t="shared" si="31"/>
        <v>67540.588779743717</v>
      </c>
      <c r="AH38" s="381">
        <f>'A23'!AQ37*'A24'!$D$17/1000</f>
        <v>79749.985323559915</v>
      </c>
      <c r="AI38" s="381">
        <f>'A23'!AR37*'A24'!$F$17/1000</f>
        <v>146034.14290465374</v>
      </c>
      <c r="AJ38" s="381">
        <f>'A23'!AS37*'A24'!$I$17/1000</f>
        <v>37484.66529327332</v>
      </c>
      <c r="AK38" s="383">
        <f>'A23'!AT37*'A24'!$K$17/1000</f>
        <v>79469.484051627631</v>
      </c>
      <c r="AL38" s="382">
        <f t="shared" si="8"/>
        <v>342738.27757311461</v>
      </c>
      <c r="AM38" s="382">
        <f>'A1'!F36</f>
        <v>5066</v>
      </c>
      <c r="AN38" s="383">
        <f t="shared" si="9"/>
        <v>67654.614601878144</v>
      </c>
      <c r="AO38" s="384">
        <f t="shared" si="32"/>
        <v>67654.614601878144</v>
      </c>
      <c r="AP38" s="381">
        <f>'A23'!AZ37*'A24'!$D$17/1000</f>
        <v>912169.57123035763</v>
      </c>
      <c r="AQ38" s="381">
        <f>'A23'!BA37*'A24'!$F$17/1000</f>
        <v>1528814.5877868631</v>
      </c>
      <c r="AR38" s="381">
        <f>'A23'!BB37*'A24'!$I$17/1000</f>
        <v>326929.39062710328</v>
      </c>
      <c r="AS38" s="383">
        <f>'A23'!BC37*'A24'!$K$17/1000</f>
        <v>761475.46186447667</v>
      </c>
      <c r="AT38" s="382">
        <f t="shared" si="10"/>
        <v>3529389.0115088006</v>
      </c>
      <c r="AU38" s="382">
        <f>'A1'!G36</f>
        <v>58995.125</v>
      </c>
      <c r="AV38" s="383">
        <f t="shared" si="11"/>
        <v>59825.095912735174</v>
      </c>
      <c r="AW38" s="384">
        <f t="shared" si="33"/>
        <v>59825.095912735174</v>
      </c>
      <c r="AX38" s="381">
        <f>'A23'!BI37*'A24'!$D$17/1000</f>
        <v>601122.76481295913</v>
      </c>
      <c r="AY38" s="381">
        <f>'A23'!BJ37*'A24'!$F$17/1000</f>
        <v>3404943.3750200449</v>
      </c>
      <c r="AZ38" s="381">
        <f>'A23'!BK37*'A24'!$I$17/1000</f>
        <v>733245.86302096676</v>
      </c>
      <c r="BA38" s="383">
        <f>'A23'!BL37*'A24'!$K$17/1000</f>
        <v>1573026.4206252985</v>
      </c>
      <c r="BB38" s="382">
        <f t="shared" si="12"/>
        <v>6312338.4234792693</v>
      </c>
      <c r="BC38" s="382">
        <f>'A1'!H36</f>
        <v>81179</v>
      </c>
      <c r="BD38" s="383">
        <f t="shared" si="13"/>
        <v>77758.26782147192</v>
      </c>
      <c r="BE38" s="384">
        <f t="shared" si="34"/>
        <v>77758.26782147192</v>
      </c>
      <c r="BF38" s="381">
        <f>'A23'!BR37*'A24'!$D$17/1000</f>
        <v>1627068.5081085197</v>
      </c>
      <c r="BG38" s="381">
        <f>'A23'!BS37*'A24'!$F$17/1000</f>
        <v>886947.84233170794</v>
      </c>
      <c r="BH38" s="381">
        <f>'A23'!BT37*'A24'!$I$17/1000</f>
        <v>0</v>
      </c>
      <c r="BI38" s="383">
        <f>'A23'!BU37*'A24'!$K$17/1000</f>
        <v>583217.87353293097</v>
      </c>
      <c r="BJ38" s="382">
        <f t="shared" si="14"/>
        <v>3097234.2239731583</v>
      </c>
      <c r="BK38" s="382">
        <f>'A1'!I36</f>
        <v>56831.8</v>
      </c>
      <c r="BL38" s="383">
        <f t="shared" si="15"/>
        <v>54498.260198923104</v>
      </c>
      <c r="BM38" s="384">
        <f t="shared" si="35"/>
        <v>54498.260198923104</v>
      </c>
      <c r="BN38" s="381">
        <f>'A23'!CA37*'A24'!$D$17/1000</f>
        <v>261232.3163084827</v>
      </c>
      <c r="BO38" s="381">
        <f>'A23'!CB37*'A24'!$F$17/1000</f>
        <v>377172.58416026161</v>
      </c>
      <c r="BP38" s="381">
        <f>'A23'!CC37*'A24'!$I$17/1000</f>
        <v>0</v>
      </c>
      <c r="BQ38" s="383">
        <f>'A23'!CD37*'A24'!$K$17/1000</f>
        <v>476183.22230572969</v>
      </c>
      <c r="BR38" s="382">
        <f t="shared" si="16"/>
        <v>1114588.1227744741</v>
      </c>
      <c r="BS38" s="382">
        <f>'A1'!J36</f>
        <v>15290</v>
      </c>
      <c r="BT38" s="383">
        <f t="shared" si="17"/>
        <v>72896.541711868806</v>
      </c>
      <c r="BU38" s="384">
        <f t="shared" si="36"/>
        <v>72896.541711868806</v>
      </c>
      <c r="BV38" s="381">
        <f>'A23'!CJ37*'A24'!$D$17/1000</f>
        <v>52115.271308070158</v>
      </c>
      <c r="BW38" s="381">
        <f>'A23'!CK37*'A24'!$F$17/1000</f>
        <v>110132.9344341367</v>
      </c>
      <c r="BX38" s="381">
        <f>'A23'!CL37*'A24'!$I$17/1000</f>
        <v>38346.997209172987</v>
      </c>
      <c r="BY38" s="383">
        <f>'A23'!CM37*'A24'!$K$17/1000</f>
        <v>101710.07646601419</v>
      </c>
      <c r="BZ38" s="382">
        <f t="shared" si="18"/>
        <v>302305.27941739402</v>
      </c>
      <c r="CA38" s="382">
        <f>'A1'!K36</f>
        <v>4312</v>
      </c>
      <c r="CB38" s="383">
        <f t="shared" si="19"/>
        <v>70107.903389933679</v>
      </c>
      <c r="CC38" s="384">
        <f t="shared" si="37"/>
        <v>70107.903389933679</v>
      </c>
      <c r="CD38" s="381">
        <f>'A23'!CS37*'A24'!$D$17/1000</f>
        <v>1150841.4081205255</v>
      </c>
      <c r="CE38" s="381">
        <f>'A23'!CT37*'A24'!$F$17/1000</f>
        <v>252652.51877087852</v>
      </c>
      <c r="CF38" s="381">
        <f>'A23'!CU37*'A24'!$I$17/1000</f>
        <v>110629.75229202333</v>
      </c>
      <c r="CG38" s="383">
        <f>'A23'!CV37*'A24'!$K$17/1000</f>
        <v>569599.47119164444</v>
      </c>
      <c r="CH38" s="382">
        <f t="shared" si="20"/>
        <v>2083723.1503750717</v>
      </c>
      <c r="CI38" s="382">
        <f>'A1'!L36</f>
        <v>39260.666588481246</v>
      </c>
      <c r="CJ38" s="383">
        <f t="shared" si="21"/>
        <v>53074.064488411379</v>
      </c>
      <c r="CK38" s="384">
        <f t="shared" si="38"/>
        <v>53074.064488411379</v>
      </c>
      <c r="CL38" s="381">
        <f>'A23'!DB37*'A24'!$D$17/1000</f>
        <v>99517.806984696595</v>
      </c>
      <c r="CM38" s="381">
        <f>'A23'!DC37*'A24'!$F$17/1000</f>
        <v>249187.60498539655</v>
      </c>
      <c r="CN38" s="381">
        <f>'A23'!DD37*'A24'!$I$17/1000</f>
        <v>92508.474447838598</v>
      </c>
      <c r="CO38" s="383">
        <f>'A23'!DE37*'A24'!$K$17/1000</f>
        <v>146553.3652970937</v>
      </c>
      <c r="CP38" s="382">
        <f t="shared" si="22"/>
        <v>587767.2517150254</v>
      </c>
      <c r="CQ38" s="382">
        <f>'A1'!M36</f>
        <v>8719</v>
      </c>
      <c r="CR38" s="383">
        <f t="shared" si="23"/>
        <v>67412.232104028604</v>
      </c>
      <c r="CS38" s="384">
        <f t="shared" si="39"/>
        <v>67412.232104028604</v>
      </c>
      <c r="CT38" s="381">
        <f>'A23'!DK37*'A24'!$D$17/1000</f>
        <v>657796.60964480392</v>
      </c>
      <c r="CU38" s="381">
        <f>'A23'!DL37*'A24'!$F$17/1000</f>
        <v>1844024.4153732625</v>
      </c>
      <c r="CV38" s="381">
        <f>'A23'!DM37*'A24'!$I$17/1000</f>
        <v>399804.72837446688</v>
      </c>
      <c r="CW38" s="383">
        <f>'A23'!DN37*'A24'!$K$17/1000</f>
        <v>928331.79145837307</v>
      </c>
      <c r="CX38" s="382">
        <f t="shared" si="24"/>
        <v>3829957.5448509059</v>
      </c>
      <c r="CY38" s="382">
        <f>'A1'!N36</f>
        <v>57714</v>
      </c>
      <c r="CZ38" s="383">
        <f t="shared" si="25"/>
        <v>66360.979049293164</v>
      </c>
      <c r="DA38" s="384">
        <f t="shared" si="40"/>
        <v>66360.979049293164</v>
      </c>
      <c r="DB38" s="381">
        <f>'A23'!DT37*'A24'!$D$17/1000</f>
        <v>1572621.9203272241</v>
      </c>
      <c r="DC38" s="381">
        <f>'A23'!DU37*'A24'!$F$17/1000</f>
        <v>8488565.4455002043</v>
      </c>
      <c r="DD38" s="381">
        <f>'A23'!DV37*'A24'!$I$17/1000</f>
        <v>1577935.5388432576</v>
      </c>
      <c r="DE38" s="383">
        <f>'A23'!DW37*'A24'!$K$17/1000</f>
        <v>8665938.8202877585</v>
      </c>
      <c r="DF38" s="382">
        <f t="shared" si="26"/>
        <v>20305061.724958442</v>
      </c>
      <c r="DG38" s="382">
        <f>'A1'!O36</f>
        <v>260282</v>
      </c>
      <c r="DH38" s="383">
        <f t="shared" si="27"/>
        <v>78011.778474725259</v>
      </c>
      <c r="DI38" s="166">
        <f t="shared" si="41"/>
        <v>78011.778474725259</v>
      </c>
    </row>
    <row r="39" spans="1:113" ht="17.25" customHeight="1">
      <c r="A39" s="124">
        <v>1994</v>
      </c>
      <c r="B39" s="381">
        <f>'A23'!G38*'A24'!$D$17/1000</f>
        <v>351502.67072412279</v>
      </c>
      <c r="C39" s="381">
        <f>'A23'!H38*'A24'!$F$17/1000</f>
        <v>299632.00059451768</v>
      </c>
      <c r="D39" s="381">
        <f>'A23'!I38*'A24'!$I$17/1000</f>
        <v>145778.67291055463</v>
      </c>
      <c r="E39" s="381">
        <f>'A23'!J38*'A24'!$K$17/1000</f>
        <v>325247.32049835823</v>
      </c>
      <c r="F39" s="382">
        <f t="shared" si="0"/>
        <v>1122160.6647275533</v>
      </c>
      <c r="G39" s="382">
        <f>'A1'!B37</f>
        <v>17948.503000000001</v>
      </c>
      <c r="H39" s="383">
        <f t="shared" si="1"/>
        <v>62521.128627136939</v>
      </c>
      <c r="I39" s="384">
        <f t="shared" si="28"/>
        <v>62521.128627136939</v>
      </c>
      <c r="J39" s="381">
        <f>'A23'!P38*'A24'!$D$17/1000</f>
        <v>211418.99097137139</v>
      </c>
      <c r="K39" s="381">
        <f>'A23'!Q38*'A24'!$F$17/1000</f>
        <v>176686.50854848223</v>
      </c>
      <c r="L39" s="381">
        <f>'A23'!R38*'A24'!$I$17/1000</f>
        <v>103155.03558881902</v>
      </c>
      <c r="M39" s="383">
        <f>'A23'!S38*'A24'!$K$17/1000</f>
        <v>147531.77579774975</v>
      </c>
      <c r="N39" s="382">
        <f t="shared" si="2"/>
        <v>638792.31090642232</v>
      </c>
      <c r="O39" s="382">
        <f>'A1'!C37</f>
        <v>10116</v>
      </c>
      <c r="P39" s="383">
        <f t="shared" si="3"/>
        <v>63146.729033849573</v>
      </c>
      <c r="Q39" s="384">
        <f t="shared" si="29"/>
        <v>63146.729033849573</v>
      </c>
      <c r="R39" s="381">
        <f>'A23'!Y38*'A24'!$D$17/1000</f>
        <v>306510.18981721398</v>
      </c>
      <c r="S39" s="381">
        <f>'A23'!Z38*'A24'!$F$17/1000</f>
        <v>521069.20281749434</v>
      </c>
      <c r="T39" s="381">
        <f>'A23'!AA38*'A24'!$I$17/1000</f>
        <v>708932.57848724804</v>
      </c>
      <c r="U39" s="383">
        <f>'A23'!AB38*'A24'!$K$17/1000</f>
        <v>713234.33309439151</v>
      </c>
      <c r="V39" s="382">
        <f t="shared" si="4"/>
        <v>2249746.3042163476</v>
      </c>
      <c r="W39" s="382">
        <f>'A1'!D37</f>
        <v>29000.663</v>
      </c>
      <c r="X39" s="383">
        <f t="shared" si="5"/>
        <v>77575.685225415291</v>
      </c>
      <c r="Y39" s="384">
        <f t="shared" si="30"/>
        <v>77575.685225415291</v>
      </c>
      <c r="Z39" s="381">
        <f>'A23'!AH38*'A24'!$D$17/1000</f>
        <v>85629.261923844955</v>
      </c>
      <c r="AA39" s="381">
        <f>'A23'!AI38*'A24'!$F$17/1000</f>
        <v>135172.39405331606</v>
      </c>
      <c r="AB39" s="381">
        <f>'A23'!AJ38*'A24'!$I$17/1000</f>
        <v>26634.762418417653</v>
      </c>
      <c r="AC39" s="383">
        <f>'A23'!AK38*'A24'!$K$17/1000</f>
        <v>106660.10214924955</v>
      </c>
      <c r="AD39" s="382">
        <f t="shared" si="6"/>
        <v>354096.52054482826</v>
      </c>
      <c r="AE39" s="382">
        <f>'A1'!E37</f>
        <v>5206</v>
      </c>
      <c r="AF39" s="383">
        <f t="shared" si="7"/>
        <v>68017.003562202881</v>
      </c>
      <c r="AG39" s="384">
        <f t="shared" si="31"/>
        <v>68017.003562202881</v>
      </c>
      <c r="AH39" s="381">
        <f>'A23'!AQ38*'A24'!$D$17/1000</f>
        <v>76976.223601324018</v>
      </c>
      <c r="AI39" s="381">
        <f>'A23'!AR38*'A24'!$F$17/1000</f>
        <v>148515.77363421206</v>
      </c>
      <c r="AJ39" s="381">
        <f>'A23'!AS38*'A24'!$I$17/1000</f>
        <v>39905.428382485625</v>
      </c>
      <c r="AK39" s="383">
        <f>'A23'!AT38*'A24'!$K$17/1000</f>
        <v>83706.375199826231</v>
      </c>
      <c r="AL39" s="382">
        <f t="shared" si="8"/>
        <v>349103.80081784795</v>
      </c>
      <c r="AM39" s="382">
        <f>'A1'!F37</f>
        <v>5089</v>
      </c>
      <c r="AN39" s="383">
        <f t="shared" si="9"/>
        <v>68599.685757093321</v>
      </c>
      <c r="AO39" s="384">
        <f t="shared" si="32"/>
        <v>68599.685757093321</v>
      </c>
      <c r="AP39" s="381">
        <f>'A23'!AZ38*'A24'!$D$17/1000</f>
        <v>748634.49413118535</v>
      </c>
      <c r="AQ39" s="381">
        <f>'A23'!BA38*'A24'!$F$17/1000</f>
        <v>1790571.6469419454</v>
      </c>
      <c r="AR39" s="381">
        <f>'A23'!BB38*'A24'!$I$17/1000</f>
        <v>376340.75206721149</v>
      </c>
      <c r="AS39" s="383">
        <f>'A23'!BC38*'A24'!$K$17/1000</f>
        <v>726624.69495380123</v>
      </c>
      <c r="AT39" s="382">
        <f t="shared" si="10"/>
        <v>3642171.5880941437</v>
      </c>
      <c r="AU39" s="382">
        <f>'A1'!G37</f>
        <v>59209.73</v>
      </c>
      <c r="AV39" s="383">
        <f t="shared" si="11"/>
        <v>61513.058547879606</v>
      </c>
      <c r="AW39" s="384">
        <f t="shared" si="33"/>
        <v>61513.058547879606</v>
      </c>
      <c r="AX39" s="381">
        <f>'A23'!BI38*'A24'!$D$17/1000</f>
        <v>568833.51136167068</v>
      </c>
      <c r="AY39" s="381">
        <f>'A23'!BJ38*'A24'!$F$17/1000</f>
        <v>3479546.8284599474</v>
      </c>
      <c r="AZ39" s="381">
        <f>'A23'!BK38*'A24'!$I$17/1000</f>
        <v>737225.85647896538</v>
      </c>
      <c r="BA39" s="383">
        <f>'A23'!BL38*'A24'!$K$17/1000</f>
        <v>1644827.2551432329</v>
      </c>
      <c r="BB39" s="382">
        <f t="shared" si="12"/>
        <v>6430433.4514438156</v>
      </c>
      <c r="BC39" s="382">
        <f>'A1'!H37</f>
        <v>81422</v>
      </c>
      <c r="BD39" s="383">
        <f t="shared" si="13"/>
        <v>78976.608919503517</v>
      </c>
      <c r="BE39" s="384">
        <f t="shared" si="34"/>
        <v>78976.608919503517</v>
      </c>
      <c r="BF39" s="381">
        <f>'A23'!BR38*'A24'!$D$17/1000</f>
        <v>1581710.1619795852</v>
      </c>
      <c r="BG39" s="381">
        <f>'A23'!BS38*'A24'!$F$17/1000</f>
        <v>968927.43967089173</v>
      </c>
      <c r="BH39" s="381">
        <f>'A23'!BT38*'A24'!$I$17/1000</f>
        <v>0</v>
      </c>
      <c r="BI39" s="383">
        <f>'A23'!BU38*'A24'!$K$17/1000</f>
        <v>672130.86537198082</v>
      </c>
      <c r="BJ39" s="382">
        <f t="shared" si="14"/>
        <v>3222768.4670224576</v>
      </c>
      <c r="BK39" s="382">
        <f>'A1'!I37</f>
        <v>56843.4</v>
      </c>
      <c r="BL39" s="383">
        <f t="shared" si="15"/>
        <v>56695.561261684867</v>
      </c>
      <c r="BM39" s="384">
        <f t="shared" si="35"/>
        <v>56695.561261684867</v>
      </c>
      <c r="BN39" s="381">
        <f>'A23'!CA38*'A24'!$D$17/1000</f>
        <v>258098.20065957037</v>
      </c>
      <c r="BO39" s="381">
        <f>'A23'!CB38*'A24'!$F$17/1000</f>
        <v>387056.51964258699</v>
      </c>
      <c r="BP39" s="381">
        <f>'A23'!CC38*'A24'!$I$17/1000</f>
        <v>0</v>
      </c>
      <c r="BQ39" s="383">
        <f>'A23'!CD38*'A24'!$K$17/1000</f>
        <v>482232.00507152959</v>
      </c>
      <c r="BR39" s="382">
        <f t="shared" si="16"/>
        <v>1127386.725373687</v>
      </c>
      <c r="BS39" s="382">
        <f>'A1'!J37</f>
        <v>15381</v>
      </c>
      <c r="BT39" s="383">
        <f t="shared" si="17"/>
        <v>73297.362029366559</v>
      </c>
      <c r="BU39" s="384">
        <f t="shared" si="36"/>
        <v>73297.362029366559</v>
      </c>
      <c r="BV39" s="381">
        <f>'A23'!CJ38*'A24'!$D$17/1000</f>
        <v>51058.490059998629</v>
      </c>
      <c r="BW39" s="381">
        <f>'A23'!CK38*'A24'!$F$17/1000</f>
        <v>110153.01136820763</v>
      </c>
      <c r="BX39" s="381">
        <f>'A23'!CL38*'A24'!$I$17/1000</f>
        <v>35292.472109480201</v>
      </c>
      <c r="BY39" s="383">
        <f>'A23'!CM38*'A24'!$K$17/1000</f>
        <v>115083.2356421023</v>
      </c>
      <c r="BZ39" s="382">
        <f t="shared" si="18"/>
        <v>311587.20917978877</v>
      </c>
      <c r="CA39" s="382">
        <f>'A1'!K37</f>
        <v>4337</v>
      </c>
      <c r="CB39" s="383">
        <f t="shared" si="19"/>
        <v>71843.949545720257</v>
      </c>
      <c r="CC39" s="384">
        <f t="shared" si="37"/>
        <v>71843.949545720257</v>
      </c>
      <c r="CD39" s="381">
        <f>'A23'!CS38*'A24'!$D$17/1000</f>
        <v>1137919.0777693803</v>
      </c>
      <c r="CE39" s="381">
        <f>'A23'!CT38*'A24'!$F$17/1000</f>
        <v>267016.5308323463</v>
      </c>
      <c r="CF39" s="381">
        <f>'A23'!CU38*'A24'!$I$17/1000</f>
        <v>127548.40078769482</v>
      </c>
      <c r="CG39" s="383">
        <f>'A23'!CV38*'A24'!$K$17/1000</f>
        <v>601982.81616760395</v>
      </c>
      <c r="CH39" s="382">
        <f t="shared" si="20"/>
        <v>2134466.8255570251</v>
      </c>
      <c r="CI39" s="382">
        <f>'A1'!L37</f>
        <v>39331.061479234129</v>
      </c>
      <c r="CJ39" s="383">
        <f t="shared" si="21"/>
        <v>54269.240271686365</v>
      </c>
      <c r="CK39" s="384">
        <f t="shared" si="38"/>
        <v>54269.240271686365</v>
      </c>
      <c r="CL39" s="381">
        <f>'A23'!DB38*'A24'!$D$17/1000</f>
        <v>97057.379746298117</v>
      </c>
      <c r="CM39" s="381">
        <f>'A23'!DC38*'A24'!$F$17/1000</f>
        <v>251706.3476233891</v>
      </c>
      <c r="CN39" s="381">
        <f>'A23'!DD38*'A24'!$I$17/1000</f>
        <v>100631.49724042822</v>
      </c>
      <c r="CO39" s="383">
        <f>'A23'!DE38*'A24'!$K$17/1000</f>
        <v>148034.69985198343</v>
      </c>
      <c r="CP39" s="382">
        <f t="shared" si="22"/>
        <v>597429.92446209886</v>
      </c>
      <c r="CQ39" s="382">
        <f>'A1'!M37</f>
        <v>8781</v>
      </c>
      <c r="CR39" s="383">
        <f t="shared" si="23"/>
        <v>68036.661480708222</v>
      </c>
      <c r="CS39" s="384">
        <f t="shared" si="39"/>
        <v>68036.661480708222</v>
      </c>
      <c r="CT39" s="381">
        <f>'A23'!DK38*'A24'!$D$17/1000</f>
        <v>594658.74763839471</v>
      </c>
      <c r="CU39" s="381">
        <f>'A23'!DL38*'A24'!$F$17/1000</f>
        <v>1949638.2144656093</v>
      </c>
      <c r="CV39" s="381">
        <f>'A23'!DM38*'A24'!$I$17/1000</f>
        <v>426847.10561107198</v>
      </c>
      <c r="CW39" s="383">
        <f>'A23'!DN38*'A24'!$K$17/1000</f>
        <v>976759.08694864402</v>
      </c>
      <c r="CX39" s="382">
        <f t="shared" si="24"/>
        <v>3947903.1546637197</v>
      </c>
      <c r="CY39" s="382">
        <f>'A1'!N37</f>
        <v>57862</v>
      </c>
      <c r="CZ39" s="383">
        <f t="shared" si="25"/>
        <v>68229.635247031212</v>
      </c>
      <c r="DA39" s="384">
        <f t="shared" si="40"/>
        <v>68229.635247031212</v>
      </c>
      <c r="DB39" s="381">
        <f>'A23'!DT38*'A24'!$D$17/1000</f>
        <v>1540703.8121501489</v>
      </c>
      <c r="DC39" s="381">
        <f>'A23'!DU38*'A24'!$F$17/1000</f>
        <v>8593489.9365227818</v>
      </c>
      <c r="DD39" s="381">
        <f>'A23'!DV38*'A24'!$I$17/1000</f>
        <v>1703935.8979987954</v>
      </c>
      <c r="DE39" s="383">
        <f>'A23'!DW38*'A24'!$K$17/1000</f>
        <v>8773055.7678791191</v>
      </c>
      <c r="DF39" s="382">
        <f t="shared" si="26"/>
        <v>20611185.414550845</v>
      </c>
      <c r="DG39" s="382">
        <f>'A1'!O37</f>
        <v>263455</v>
      </c>
      <c r="DH39" s="383">
        <f t="shared" si="27"/>
        <v>78234.178188118822</v>
      </c>
      <c r="DI39" s="166">
        <f t="shared" si="41"/>
        <v>78234.178188118822</v>
      </c>
    </row>
    <row r="40" spans="1:113" ht="17.25" customHeight="1">
      <c r="A40" s="124">
        <v>1995</v>
      </c>
      <c r="B40" s="381">
        <f>'A23'!G39*'A24'!$D$17/1000</f>
        <v>337035.07875811425</v>
      </c>
      <c r="C40" s="381">
        <f>'A23'!H39*'A24'!$F$17/1000</f>
        <v>328277.44889601134</v>
      </c>
      <c r="D40" s="381">
        <f>'A23'!I39*'A24'!$I$17/1000</f>
        <v>148700.5635294664</v>
      </c>
      <c r="E40" s="381">
        <f>'A23'!J39*'A24'!$K$17/1000</f>
        <v>357286.85046733991</v>
      </c>
      <c r="F40" s="382">
        <f t="shared" si="0"/>
        <v>1171299.941650932</v>
      </c>
      <c r="G40" s="382">
        <f>'A1'!B38</f>
        <v>18192.969000000001</v>
      </c>
      <c r="H40" s="383">
        <f t="shared" si="1"/>
        <v>64382.011624981715</v>
      </c>
      <c r="I40" s="384">
        <f t="shared" si="28"/>
        <v>64382.011624981715</v>
      </c>
      <c r="J40" s="381">
        <f>'A23'!P39*'A24'!$D$17/1000</f>
        <v>195702.3086985659</v>
      </c>
      <c r="K40" s="381">
        <f>'A23'!Q39*'A24'!$F$17/1000</f>
        <v>190617.11581877348</v>
      </c>
      <c r="L40" s="381">
        <f>'A23'!R39*'A24'!$I$17/1000</f>
        <v>120881.96033663217</v>
      </c>
      <c r="M40" s="383">
        <f>'A23'!S39*'A24'!$K$17/1000</f>
        <v>163005.60069278153</v>
      </c>
      <c r="N40" s="382">
        <f t="shared" si="2"/>
        <v>670206.98554675304</v>
      </c>
      <c r="O40" s="382">
        <f>'A1'!C38</f>
        <v>10137</v>
      </c>
      <c r="P40" s="383">
        <f t="shared" si="3"/>
        <v>66114.924094579561</v>
      </c>
      <c r="Q40" s="384">
        <f t="shared" si="29"/>
        <v>66114.924094579561</v>
      </c>
      <c r="R40" s="381">
        <f>'A23'!Y39*'A24'!$D$17/1000</f>
        <v>298835.53761112422</v>
      </c>
      <c r="S40" s="381">
        <f>'A23'!Z39*'A24'!$F$17/1000</f>
        <v>528343.13687059551</v>
      </c>
      <c r="T40" s="381">
        <f>'A23'!AA39*'A24'!$I$17/1000</f>
        <v>743616.22348502069</v>
      </c>
      <c r="U40" s="383">
        <f>'A23'!AB39*'A24'!$K$17/1000</f>
        <v>723190.82155174774</v>
      </c>
      <c r="V40" s="382">
        <f t="shared" si="4"/>
        <v>2293985.7195184883</v>
      </c>
      <c r="W40" s="382">
        <f>'A1'!D38</f>
        <v>29302.311000000002</v>
      </c>
      <c r="X40" s="383">
        <f t="shared" si="5"/>
        <v>78286.853194565047</v>
      </c>
      <c r="Y40" s="384">
        <f t="shared" si="30"/>
        <v>78286.853194565047</v>
      </c>
      <c r="Z40" s="381">
        <f>'A23'!AH39*'A24'!$D$17/1000</f>
        <v>81731.18201412393</v>
      </c>
      <c r="AA40" s="381">
        <f>'A23'!AI39*'A24'!$F$17/1000</f>
        <v>142599.91893961377</v>
      </c>
      <c r="AB40" s="381">
        <f>'A23'!AJ39*'A24'!$I$17/1000</f>
        <v>26760.289110399961</v>
      </c>
      <c r="AC40" s="383">
        <f>'A23'!AK39*'A24'!$K$17/1000</f>
        <v>107162.77942411919</v>
      </c>
      <c r="AD40" s="382">
        <f t="shared" si="6"/>
        <v>358254.1694882568</v>
      </c>
      <c r="AE40" s="382">
        <f>'A1'!E38</f>
        <v>5230</v>
      </c>
      <c r="AF40" s="383">
        <f t="shared" si="7"/>
        <v>68499.841202343567</v>
      </c>
      <c r="AG40" s="384">
        <f t="shared" si="31"/>
        <v>68499.841202343567</v>
      </c>
      <c r="AH40" s="381">
        <f>'A23'!AQ39*'A24'!$D$17/1000</f>
        <v>74918.930274480183</v>
      </c>
      <c r="AI40" s="381">
        <f>'A23'!AR39*'A24'!$F$17/1000</f>
        <v>152055.39795011564</v>
      </c>
      <c r="AJ40" s="381">
        <f>'A23'!AS39*'A24'!$I$17/1000</f>
        <v>39948.584938054293</v>
      </c>
      <c r="AK40" s="383">
        <f>'A23'!AT39*'A24'!$K$17/1000</f>
        <v>91414.801309530361</v>
      </c>
      <c r="AL40" s="382">
        <f t="shared" si="8"/>
        <v>358337.71447218047</v>
      </c>
      <c r="AM40" s="382">
        <f>'A1'!F38</f>
        <v>5108</v>
      </c>
      <c r="AN40" s="383">
        <f t="shared" si="9"/>
        <v>70152.254203637523</v>
      </c>
      <c r="AO40" s="384">
        <f t="shared" si="32"/>
        <v>70152.254203637523</v>
      </c>
      <c r="AP40" s="381">
        <f>'A23'!AZ39*'A24'!$D$17/1000</f>
        <v>729849.14835303416</v>
      </c>
      <c r="AQ40" s="381">
        <f>'A23'!BA39*'A24'!$F$17/1000</f>
        <v>1800192.452909553</v>
      </c>
      <c r="AR40" s="381">
        <f>'A23'!BB39*'A24'!$I$17/1000</f>
        <v>378362.84448642621</v>
      </c>
      <c r="AS40" s="383">
        <f>'A23'!BC39*'A24'!$K$17/1000</f>
        <v>892868.62575503916</v>
      </c>
      <c r="AT40" s="382">
        <f t="shared" si="10"/>
        <v>3801273.0715040523</v>
      </c>
      <c r="AU40" s="382">
        <f>'A1'!G38</f>
        <v>59418.718000000001</v>
      </c>
      <c r="AV40" s="383">
        <f t="shared" si="11"/>
        <v>63974.336698143707</v>
      </c>
      <c r="AW40" s="384">
        <f t="shared" si="33"/>
        <v>63974.336698143707</v>
      </c>
      <c r="AX40" s="381">
        <f>'A23'!BI39*'A24'!$D$17/1000</f>
        <v>571990.7513267335</v>
      </c>
      <c r="AY40" s="381">
        <f>'A23'!BJ39*'A24'!$F$17/1000</f>
        <v>3442426.4025385762</v>
      </c>
      <c r="AZ40" s="381">
        <f>'A23'!BK39*'A24'!$I$17/1000</f>
        <v>741317.7373032528</v>
      </c>
      <c r="BA40" s="383">
        <f>'A23'!BL39*'A24'!$K$17/1000</f>
        <v>1653956.6651407757</v>
      </c>
      <c r="BB40" s="382">
        <f t="shared" si="12"/>
        <v>6409691.5563093387</v>
      </c>
      <c r="BC40" s="382">
        <f>'A1'!H38</f>
        <v>81661</v>
      </c>
      <c r="BD40" s="383">
        <f t="shared" si="13"/>
        <v>78491.465403428054</v>
      </c>
      <c r="BE40" s="384">
        <f t="shared" si="34"/>
        <v>78491.465403428054</v>
      </c>
      <c r="BF40" s="381">
        <f>'A23'!BR39*'A24'!$D$17/1000</f>
        <v>1546920.3991419044</v>
      </c>
      <c r="BG40" s="381">
        <f>'A23'!BS39*'A24'!$F$17/1000</f>
        <v>1014341.4645393923</v>
      </c>
      <c r="BH40" s="381">
        <f>'A23'!BT39*'A24'!$I$17/1000</f>
        <v>0</v>
      </c>
      <c r="BI40" s="383">
        <f>'A23'!BU39*'A24'!$K$17/1000</f>
        <v>677573.39825513132</v>
      </c>
      <c r="BJ40" s="382">
        <f t="shared" si="14"/>
        <v>3238835.261936428</v>
      </c>
      <c r="BK40" s="382">
        <f>'A1'!I38</f>
        <v>56844.3</v>
      </c>
      <c r="BL40" s="383">
        <f t="shared" si="15"/>
        <v>56977.309280551046</v>
      </c>
      <c r="BM40" s="384">
        <f t="shared" si="35"/>
        <v>56977.309280551046</v>
      </c>
      <c r="BN40" s="381">
        <f>'A23'!CA39*'A24'!$D$17/1000</f>
        <v>255102.83090756016</v>
      </c>
      <c r="BO40" s="381">
        <f>'A23'!CB39*'A24'!$F$17/1000</f>
        <v>402699.49324356875</v>
      </c>
      <c r="BP40" s="381">
        <f>'A23'!CC39*'A24'!$I$17/1000</f>
        <v>0</v>
      </c>
      <c r="BQ40" s="383">
        <f>'A23'!CD39*'A24'!$K$17/1000</f>
        <v>512135.76059533196</v>
      </c>
      <c r="BR40" s="382">
        <f t="shared" si="16"/>
        <v>1169938.0847464609</v>
      </c>
      <c r="BS40" s="382">
        <f>'A1'!J38</f>
        <v>15460</v>
      </c>
      <c r="BT40" s="383">
        <f t="shared" si="17"/>
        <v>75675.167189292421</v>
      </c>
      <c r="BU40" s="384">
        <f t="shared" si="36"/>
        <v>75675.167189292421</v>
      </c>
      <c r="BV40" s="381">
        <f>'A23'!CJ39*'A24'!$D$17/1000</f>
        <v>51821.592492960568</v>
      </c>
      <c r="BW40" s="381">
        <f>'A23'!CK39*'A24'!$F$17/1000</f>
        <v>111799.31996202595</v>
      </c>
      <c r="BX40" s="381">
        <f>'A23'!CL39*'A24'!$I$17/1000</f>
        <v>35819.941121986027</v>
      </c>
      <c r="BY40" s="383">
        <f>'A23'!CM39*'A24'!$K$17/1000</f>
        <v>129098.30645864266</v>
      </c>
      <c r="BZ40" s="382">
        <f t="shared" si="18"/>
        <v>328539.1600356152</v>
      </c>
      <c r="CA40" s="382">
        <f>'A1'!K38</f>
        <v>4358</v>
      </c>
      <c r="CB40" s="383">
        <f t="shared" si="19"/>
        <v>75387.59982460193</v>
      </c>
      <c r="CC40" s="384">
        <f t="shared" si="37"/>
        <v>75387.59982460193</v>
      </c>
      <c r="CD40" s="381">
        <f>'A23'!CS39*'A24'!$D$17/1000</f>
        <v>1118014.4372376874</v>
      </c>
      <c r="CE40" s="381">
        <f>'A23'!CT39*'A24'!$F$17/1000</f>
        <v>294145.33589773899</v>
      </c>
      <c r="CF40" s="381">
        <f>'A23'!CU39*'A24'!$I$17/1000</f>
        <v>128798.34250823889</v>
      </c>
      <c r="CG40" s="383">
        <f>'A23'!CV39*'A24'!$K$17/1000</f>
        <v>663144.10240564961</v>
      </c>
      <c r="CH40" s="382">
        <f t="shared" si="20"/>
        <v>2204102.2180493148</v>
      </c>
      <c r="CI40" s="382">
        <f>'A1'!L38</f>
        <v>39388</v>
      </c>
      <c r="CJ40" s="383">
        <f t="shared" si="21"/>
        <v>55958.723927320883</v>
      </c>
      <c r="CK40" s="384">
        <f t="shared" si="38"/>
        <v>55958.723927320883</v>
      </c>
      <c r="CL40" s="381">
        <f>'A23'!DB39*'A24'!$D$17/1000</f>
        <v>87352.104257991319</v>
      </c>
      <c r="CM40" s="381">
        <f>'A23'!DC39*'A24'!$F$17/1000</f>
        <v>253721.34173378313</v>
      </c>
      <c r="CN40" s="381">
        <f>'A23'!DD39*'A24'!$I$17/1000</f>
        <v>101437.08627770981</v>
      </c>
      <c r="CO40" s="383">
        <f>'A23'!DE39*'A24'!$K$17/1000</f>
        <v>174089.72874521112</v>
      </c>
      <c r="CP40" s="382">
        <f t="shared" si="22"/>
        <v>616600.2610146954</v>
      </c>
      <c r="CQ40" s="382">
        <f>'A1'!M38</f>
        <v>8827</v>
      </c>
      <c r="CR40" s="383">
        <f t="shared" si="23"/>
        <v>69853.887052758058</v>
      </c>
      <c r="CS40" s="384">
        <f t="shared" si="39"/>
        <v>69853.887052758058</v>
      </c>
      <c r="CT40" s="381">
        <f>'A23'!DK39*'A24'!$D$17/1000</f>
        <v>553041.14505205036</v>
      </c>
      <c r="CU40" s="381">
        <f>'A23'!DL39*'A24'!$F$17/1000</f>
        <v>1964290.7259857573</v>
      </c>
      <c r="CV40" s="381">
        <f>'A23'!DM39*'A24'!$I$17/1000</f>
        <v>430055.07624167553</v>
      </c>
      <c r="CW40" s="383">
        <f>'A23'!DN39*'A24'!$K$17/1000</f>
        <v>984099.92263176455</v>
      </c>
      <c r="CX40" s="382">
        <f t="shared" si="24"/>
        <v>3931486.8699112479</v>
      </c>
      <c r="CY40" s="382">
        <f>'A1'!N38</f>
        <v>58025</v>
      </c>
      <c r="CZ40" s="383">
        <f t="shared" si="25"/>
        <v>67755.051614153344</v>
      </c>
      <c r="DA40" s="384">
        <f t="shared" si="40"/>
        <v>67755.051614153344</v>
      </c>
      <c r="DB40" s="381">
        <f>'A23'!DT39*'A24'!$D$17/1000</f>
        <v>1454263.5767590201</v>
      </c>
      <c r="DC40" s="381">
        <f>'A23'!DU39*'A24'!$F$17/1000</f>
        <v>8690740.1715947222</v>
      </c>
      <c r="DD40" s="381">
        <f>'A23'!DV39*'A24'!$I$17/1000</f>
        <v>1723218.8863832501</v>
      </c>
      <c r="DE40" s="383">
        <f>'A23'!DW39*'A24'!$K$17/1000</f>
        <v>9242018.8558358308</v>
      </c>
      <c r="DF40" s="382">
        <f t="shared" si="26"/>
        <v>21110241.490572825</v>
      </c>
      <c r="DG40" s="382">
        <f>'A1'!O38</f>
        <v>266588</v>
      </c>
      <c r="DH40" s="383">
        <f t="shared" si="27"/>
        <v>79186.76568552533</v>
      </c>
      <c r="DI40" s="166">
        <f t="shared" si="41"/>
        <v>79186.76568552533</v>
      </c>
    </row>
    <row r="41" spans="1:113" ht="17.25" customHeight="1">
      <c r="A41" s="124">
        <v>1996</v>
      </c>
      <c r="B41" s="381">
        <f>'A23'!G40*'A24'!$D$17/1000</f>
        <v>314484.79677781649</v>
      </c>
      <c r="C41" s="381">
        <f>'A23'!H40*'A24'!$F$17/1000</f>
        <v>369442.60924205004</v>
      </c>
      <c r="D41" s="381">
        <f>'A23'!I40*'A24'!$I$17/1000</f>
        <v>151658.43392859484</v>
      </c>
      <c r="E41" s="381">
        <f>'A23'!J40*'A24'!$K$17/1000</f>
        <v>390421.93432493607</v>
      </c>
      <c r="F41" s="382">
        <f t="shared" si="0"/>
        <v>1226007.7742733974</v>
      </c>
      <c r="G41" s="382">
        <f>'A1'!B39</f>
        <v>18417.366999999998</v>
      </c>
      <c r="H41" s="383">
        <f t="shared" si="1"/>
        <v>66568.026486815274</v>
      </c>
      <c r="I41" s="384">
        <f t="shared" si="28"/>
        <v>66568.026486815274</v>
      </c>
      <c r="J41" s="381">
        <f>'A23'!P40*'A24'!$D$17/1000</f>
        <v>196132.57529523235</v>
      </c>
      <c r="K41" s="381">
        <f>'A23'!Q40*'A24'!$F$17/1000</f>
        <v>197623.65747650084</v>
      </c>
      <c r="L41" s="381">
        <f>'A23'!R40*'A24'!$I$17/1000</f>
        <v>112494.31944727415</v>
      </c>
      <c r="M41" s="383">
        <f>'A23'!S40*'A24'!$K$17/1000</f>
        <v>163363.98105893086</v>
      </c>
      <c r="N41" s="382">
        <f t="shared" si="2"/>
        <v>669614.53327793814</v>
      </c>
      <c r="O41" s="382">
        <f>'A1'!C39</f>
        <v>10155</v>
      </c>
      <c r="P41" s="383">
        <f t="shared" si="3"/>
        <v>65939.392740318872</v>
      </c>
      <c r="Q41" s="384">
        <f t="shared" si="29"/>
        <v>65939.392740318872</v>
      </c>
      <c r="R41" s="381">
        <f>'A23'!Y40*'A24'!$D$17/1000</f>
        <v>290909.44700742618</v>
      </c>
      <c r="S41" s="381">
        <f>'A23'!Z40*'A24'!$F$17/1000</f>
        <v>554894.45630507462</v>
      </c>
      <c r="T41" s="381">
        <f>'A23'!AA40*'A24'!$I$17/1000</f>
        <v>779190.49191845465</v>
      </c>
      <c r="U41" s="383">
        <f>'A23'!AB40*'A24'!$K$17/1000</f>
        <v>733343.17535580602</v>
      </c>
      <c r="V41" s="382">
        <f t="shared" si="4"/>
        <v>2358337.5705867615</v>
      </c>
      <c r="W41" s="382">
        <f>'A1'!D39</f>
        <v>29610.218000000001</v>
      </c>
      <c r="X41" s="383">
        <f t="shared" si="5"/>
        <v>79646.072534378545</v>
      </c>
      <c r="Y41" s="384">
        <f t="shared" si="30"/>
        <v>79646.072534378545</v>
      </c>
      <c r="Z41" s="381">
        <f>'A23'!AH40*'A24'!$D$17/1000</f>
        <v>74227.129080444472</v>
      </c>
      <c r="AA41" s="381">
        <f>'A23'!AI40*'A24'!$F$17/1000</f>
        <v>151635.96797050774</v>
      </c>
      <c r="AB41" s="381">
        <f>'A23'!AJ40*'A24'!$I$17/1000</f>
        <v>31689.628937415109</v>
      </c>
      <c r="AC41" s="383">
        <f>'A23'!AK40*'A24'!$K$17/1000</f>
        <v>116543.15092229203</v>
      </c>
      <c r="AD41" s="382">
        <f t="shared" si="6"/>
        <v>374095.87691065937</v>
      </c>
      <c r="AE41" s="382">
        <f>'A1'!E39</f>
        <v>5262</v>
      </c>
      <c r="AF41" s="383">
        <f t="shared" si="7"/>
        <v>71093.857261622834</v>
      </c>
      <c r="AG41" s="384">
        <f t="shared" si="31"/>
        <v>71093.857261622834</v>
      </c>
      <c r="AH41" s="381">
        <f>'A23'!AQ40*'A24'!$D$17/1000</f>
        <v>70815.905778867658</v>
      </c>
      <c r="AI41" s="381">
        <f>'A23'!AR40*'A24'!$F$17/1000</f>
        <v>155826.21120380596</v>
      </c>
      <c r="AJ41" s="381">
        <f>'A23'!AS40*'A24'!$I$17/1000</f>
        <v>40049.28356771449</v>
      </c>
      <c r="AK41" s="383">
        <f>'A23'!AT40*'A24'!$K$17/1000</f>
        <v>91645.231129179869</v>
      </c>
      <c r="AL41" s="382">
        <f t="shared" si="8"/>
        <v>358336.63167956797</v>
      </c>
      <c r="AM41" s="382">
        <f>'A1'!F39</f>
        <v>5125</v>
      </c>
      <c r="AN41" s="383">
        <f t="shared" si="9"/>
        <v>69919.342766744972</v>
      </c>
      <c r="AO41" s="384">
        <f t="shared" si="32"/>
        <v>69919.342766744972</v>
      </c>
      <c r="AP41" s="381">
        <f>'A23'!AZ40*'A24'!$D$17/1000</f>
        <v>918028.93802568037</v>
      </c>
      <c r="AQ41" s="381">
        <f>'A23'!BA40*'A24'!$F$17/1000</f>
        <v>1485408.9681440298</v>
      </c>
      <c r="AR41" s="381">
        <f>'A23'!BB40*'A24'!$I$17/1000</f>
        <v>428325.82183107658</v>
      </c>
      <c r="AS41" s="383">
        <f>'A23'!BC40*'A24'!$K$17/1000</f>
        <v>816785.70841213374</v>
      </c>
      <c r="AT41" s="382">
        <f t="shared" si="10"/>
        <v>3648549.4364129202</v>
      </c>
      <c r="AU41" s="382">
        <f>'A1'!G39</f>
        <v>59624.341999999997</v>
      </c>
      <c r="AV41" s="383">
        <f t="shared" si="11"/>
        <v>61192.280099509029</v>
      </c>
      <c r="AW41" s="384">
        <f t="shared" si="33"/>
        <v>61192.280099509029</v>
      </c>
      <c r="AX41" s="381">
        <f>'A23'!BI40*'A24'!$D$17/1000</f>
        <v>681084.33762929484</v>
      </c>
      <c r="AY41" s="381">
        <f>'A23'!BJ40*'A24'!$F$17/1000</f>
        <v>3395192.068980976</v>
      </c>
      <c r="AZ41" s="381">
        <f>'A23'!BK40*'A24'!$I$17/1000</f>
        <v>668998.53890681127</v>
      </c>
      <c r="BA41" s="383">
        <f>'A23'!BL40*'A24'!$K$17/1000</f>
        <v>1658450.0466239413</v>
      </c>
      <c r="BB41" s="382">
        <f t="shared" si="12"/>
        <v>6403724.9921410233</v>
      </c>
      <c r="BC41" s="382">
        <f>'A1'!H39</f>
        <v>81896</v>
      </c>
      <c r="BD41" s="383">
        <f t="shared" si="13"/>
        <v>78193.379312066812</v>
      </c>
      <c r="BE41" s="384">
        <f t="shared" si="34"/>
        <v>78193.379312066812</v>
      </c>
      <c r="BF41" s="381">
        <f>'A23'!BR40*'A24'!$D$17/1000</f>
        <v>1508695.1337348183</v>
      </c>
      <c r="BG41" s="381">
        <f>'A23'!BS40*'A24'!$F$17/1000</f>
        <v>1134091.2503935164</v>
      </c>
      <c r="BH41" s="381">
        <f>'A23'!BT40*'A24'!$I$17/1000</f>
        <v>0</v>
      </c>
      <c r="BI41" s="383">
        <f>'A23'!BU40*'A24'!$K$17/1000</f>
        <v>681808.91779726068</v>
      </c>
      <c r="BJ41" s="382">
        <f t="shared" si="14"/>
        <v>3324595.3019255958</v>
      </c>
      <c r="BK41" s="382">
        <f>'A1'!I39</f>
        <v>56860.3</v>
      </c>
      <c r="BL41" s="383">
        <f t="shared" si="15"/>
        <v>58469.535016973103</v>
      </c>
      <c r="BM41" s="384">
        <f t="shared" si="35"/>
        <v>58469.535016973103</v>
      </c>
      <c r="BN41" s="381">
        <f>'A23'!CA40*'A24'!$D$17/1000</f>
        <v>244872.63344264019</v>
      </c>
      <c r="BO41" s="381">
        <f>'A23'!CB40*'A24'!$F$17/1000</f>
        <v>417892.25680780795</v>
      </c>
      <c r="BP41" s="381">
        <f>'A23'!CC40*'A24'!$I$17/1000</f>
        <v>0</v>
      </c>
      <c r="BQ41" s="383">
        <f>'A23'!CD40*'A24'!$K$17/1000</f>
        <v>541724.04672318557</v>
      </c>
      <c r="BR41" s="382">
        <f t="shared" si="16"/>
        <v>1204488.9369736337</v>
      </c>
      <c r="BS41" s="382">
        <f>'A1'!J39</f>
        <v>15526</v>
      </c>
      <c r="BT41" s="383">
        <f t="shared" si="17"/>
        <v>77578.831442331168</v>
      </c>
      <c r="BU41" s="384">
        <f t="shared" si="36"/>
        <v>77578.831442331168</v>
      </c>
      <c r="BV41" s="381">
        <f>'A23'!CJ40*'A24'!$D$17/1000</f>
        <v>50675.397222440966</v>
      </c>
      <c r="BW41" s="381">
        <f>'A23'!CK40*'A24'!$F$17/1000</f>
        <v>118613.30970731983</v>
      </c>
      <c r="BX41" s="381">
        <f>'A23'!CL40*'A24'!$I$17/1000</f>
        <v>36235.522768202725</v>
      </c>
      <c r="BY41" s="383">
        <f>'A23'!CM40*'A24'!$K$17/1000</f>
        <v>118158.37644956792</v>
      </c>
      <c r="BZ41" s="382">
        <f t="shared" si="18"/>
        <v>323682.60614753148</v>
      </c>
      <c r="CA41" s="382">
        <f>'A1'!K39</f>
        <v>4381</v>
      </c>
      <c r="CB41" s="383">
        <f t="shared" si="19"/>
        <v>73883.270063348886</v>
      </c>
      <c r="CC41" s="384">
        <f t="shared" si="37"/>
        <v>73883.270063348886</v>
      </c>
      <c r="CD41" s="381">
        <f>'A23'!CS40*'A24'!$D$17/1000</f>
        <v>1098402.7047105655</v>
      </c>
      <c r="CE41" s="381">
        <f>'A23'!CT40*'A24'!$F$17/1000</f>
        <v>322012.48542338959</v>
      </c>
      <c r="CF41" s="381">
        <f>'A23'!CU40*'A24'!$I$17/1000</f>
        <v>162693.02173457868</v>
      </c>
      <c r="CG41" s="383">
        <f>'A23'!CV40*'A24'!$K$17/1000</f>
        <v>725969.96976944909</v>
      </c>
      <c r="CH41" s="382">
        <f t="shared" si="20"/>
        <v>2309078.1816379828</v>
      </c>
      <c r="CI41" s="382">
        <f>'A1'!L39</f>
        <v>39479.199999999997</v>
      </c>
      <c r="CJ41" s="383">
        <f t="shared" si="21"/>
        <v>58488.474478661752</v>
      </c>
      <c r="CK41" s="384">
        <f t="shared" si="38"/>
        <v>58488.474478661752</v>
      </c>
      <c r="CL41" s="381">
        <f>'A23'!DB40*'A24'!$D$17/1000</f>
        <v>91407.338500226411</v>
      </c>
      <c r="CM41" s="381">
        <f>'A23'!DC40*'A24'!$F$17/1000</f>
        <v>260838.31066596598</v>
      </c>
      <c r="CN41" s="381">
        <f>'A23'!DD40*'A24'!$I$17/1000</f>
        <v>102063.65552892885</v>
      </c>
      <c r="CO41" s="383">
        <f>'A23'!DE40*'A24'!$K$17/1000</f>
        <v>162653.27733903442</v>
      </c>
      <c r="CP41" s="382">
        <f t="shared" si="22"/>
        <v>616962.58203415573</v>
      </c>
      <c r="CQ41" s="382">
        <f>'A1'!M39</f>
        <v>8841</v>
      </c>
      <c r="CR41" s="383">
        <f t="shared" si="23"/>
        <v>69784.253142648537</v>
      </c>
      <c r="CS41" s="384">
        <f t="shared" si="39"/>
        <v>69784.253142648537</v>
      </c>
      <c r="CT41" s="381">
        <f>'A23'!DK40*'A24'!$D$17/1000</f>
        <v>557129.52414743439</v>
      </c>
      <c r="CU41" s="381">
        <f>'A23'!DL40*'A24'!$F$17/1000</f>
        <v>2015456.4882696157</v>
      </c>
      <c r="CV41" s="381">
        <f>'A23'!DM40*'A24'!$I$17/1000</f>
        <v>433234.27583523333</v>
      </c>
      <c r="CW41" s="383">
        <f>'A23'!DN40*'A24'!$K$17/1000</f>
        <v>1073989.4979921861</v>
      </c>
      <c r="CX41" s="382">
        <f t="shared" si="24"/>
        <v>4079809.7862444697</v>
      </c>
      <c r="CY41" s="382">
        <f>'A1'!N39</f>
        <v>58164</v>
      </c>
      <c r="CZ41" s="383">
        <f t="shared" si="25"/>
        <v>70143.212059770129</v>
      </c>
      <c r="DA41" s="384">
        <f t="shared" si="40"/>
        <v>70143.212059770129</v>
      </c>
      <c r="DB41" s="381">
        <f>'A23'!DT40*'A24'!$D$17/1000</f>
        <v>1473008.1474305033</v>
      </c>
      <c r="DC41" s="381">
        <f>'A23'!DU40*'A24'!$F$17/1000</f>
        <v>8636668.7293980494</v>
      </c>
      <c r="DD41" s="381">
        <f>'A23'!DV40*'A24'!$I$17/1000</f>
        <v>1745430.1269825865</v>
      </c>
      <c r="DE41" s="383">
        <f>'A23'!DW40*'A24'!$K$17/1000</f>
        <v>9735588.5566765442</v>
      </c>
      <c r="DF41" s="382">
        <f t="shared" si="26"/>
        <v>21590695.560487684</v>
      </c>
      <c r="DG41" s="382">
        <f>'A1'!O39</f>
        <v>269714</v>
      </c>
      <c r="DH41" s="383">
        <f t="shared" si="27"/>
        <v>80050.333169533973</v>
      </c>
      <c r="DI41" s="166">
        <f t="shared" si="41"/>
        <v>80050.333169533973</v>
      </c>
    </row>
    <row r="42" spans="1:113" ht="17.25" customHeight="1">
      <c r="A42" s="124">
        <v>1997</v>
      </c>
      <c r="B42" s="381">
        <f>'A23'!G41*'A24'!$D$17/1000</f>
        <v>324031.32075250894</v>
      </c>
      <c r="C42" s="381">
        <f>'A23'!H41*'A24'!$F$17/1000</f>
        <v>368050.89369393938</v>
      </c>
      <c r="D42" s="381">
        <f>'A23'!I41*'A24'!$I$17/1000</f>
        <v>145198.10726885905</v>
      </c>
      <c r="E42" s="381">
        <f>'A23'!J41*'A24'!$K$17/1000</f>
        <v>418857.76521206752</v>
      </c>
      <c r="F42" s="382">
        <f t="shared" si="0"/>
        <v>1256138.0869273748</v>
      </c>
      <c r="G42" s="382">
        <f>'A1'!B40</f>
        <v>18606.361000000001</v>
      </c>
      <c r="H42" s="383">
        <f t="shared" si="1"/>
        <v>67511.217638278365</v>
      </c>
      <c r="I42" s="384">
        <f t="shared" si="28"/>
        <v>67511.217638278365</v>
      </c>
      <c r="J42" s="381">
        <f>'A23'!P41*'A24'!$D$17/1000</f>
        <v>189093.82568104551</v>
      </c>
      <c r="K42" s="381">
        <f>'A23'!Q41*'A24'!$F$17/1000</f>
        <v>202966.2250043028</v>
      </c>
      <c r="L42" s="381">
        <f>'A23'!R41*'A24'!$I$17/1000</f>
        <v>115072.31217804473</v>
      </c>
      <c r="M42" s="383">
        <f>'A23'!S41*'A24'!$K$17/1000</f>
        <v>169916.75103826085</v>
      </c>
      <c r="N42" s="382">
        <f t="shared" si="2"/>
        <v>677049.11390165391</v>
      </c>
      <c r="O42" s="382">
        <f>'A1'!C40</f>
        <v>10180</v>
      </c>
      <c r="P42" s="383">
        <f t="shared" si="3"/>
        <v>66507.771503109427</v>
      </c>
      <c r="Q42" s="384">
        <f t="shared" si="29"/>
        <v>66507.771503109427</v>
      </c>
      <c r="R42" s="381">
        <f>'A23'!Y41*'A24'!$D$17/1000</f>
        <v>271776.93895415188</v>
      </c>
      <c r="S42" s="381">
        <f>'A23'!Z41*'A24'!$F$17/1000</f>
        <v>551044.85021103488</v>
      </c>
      <c r="T42" s="381">
        <f>'A23'!AA41*'A24'!$I$17/1000</f>
        <v>815459.26921030949</v>
      </c>
      <c r="U42" s="383">
        <f>'A23'!AB41*'A24'!$K$17/1000</f>
        <v>777267.70757739723</v>
      </c>
      <c r="V42" s="382">
        <f t="shared" si="4"/>
        <v>2415548.7659528935</v>
      </c>
      <c r="W42" s="382">
        <f>'A1'!D40</f>
        <v>29905.948</v>
      </c>
      <c r="X42" s="383">
        <f t="shared" si="5"/>
        <v>80771.516286756523</v>
      </c>
      <c r="Y42" s="384">
        <f t="shared" si="30"/>
        <v>80771.516286756523</v>
      </c>
      <c r="Z42" s="381">
        <f>'A23'!AH41*'A24'!$D$17/1000</f>
        <v>60855.349437105411</v>
      </c>
      <c r="AA42" s="381">
        <f>'A23'!AI41*'A24'!$F$17/1000</f>
        <v>168243.32679099476</v>
      </c>
      <c r="AB42" s="381">
        <f>'A23'!AJ41*'A24'!$I$17/1000</f>
        <v>60936.280111674816</v>
      </c>
      <c r="AC42" s="383">
        <f>'A23'!AK41*'A24'!$K$17/1000</f>
        <v>79606.346954207736</v>
      </c>
      <c r="AD42" s="382">
        <f t="shared" si="6"/>
        <v>369641.30329398275</v>
      </c>
      <c r="AE42" s="382">
        <f>'A1'!E40</f>
        <v>5285</v>
      </c>
      <c r="AF42" s="383">
        <f t="shared" si="7"/>
        <v>69941.59002724367</v>
      </c>
      <c r="AG42" s="384">
        <f t="shared" si="31"/>
        <v>69941.59002724367</v>
      </c>
      <c r="AH42" s="381">
        <f>'A23'!AQ41*'A24'!$D$17/1000</f>
        <v>69495.854191424267</v>
      </c>
      <c r="AI42" s="381">
        <f>'A23'!AR41*'A24'!$F$17/1000</f>
        <v>143955.45015798003</v>
      </c>
      <c r="AJ42" s="381">
        <f>'A23'!AS41*'A24'!$I$17/1000</f>
        <v>57243.095064909823</v>
      </c>
      <c r="AK42" s="383">
        <f>'A23'!AT41*'A24'!$K$17/1000</f>
        <v>94802.119658378288</v>
      </c>
      <c r="AL42" s="382">
        <f t="shared" si="8"/>
        <v>365496.51907269243</v>
      </c>
      <c r="AM42" s="382">
        <f>'A1'!F40</f>
        <v>5140</v>
      </c>
      <c r="AN42" s="383">
        <f t="shared" si="9"/>
        <v>71108.272193130833</v>
      </c>
      <c r="AO42" s="384">
        <f t="shared" si="32"/>
        <v>71108.272193130833</v>
      </c>
      <c r="AP42" s="381">
        <f>'A23'!AZ41*'A24'!$D$17/1000</f>
        <v>915686.30616937345</v>
      </c>
      <c r="AQ42" s="381">
        <f>'A23'!BA41*'A24'!$F$17/1000</f>
        <v>1476469.0786961422</v>
      </c>
      <c r="AR42" s="381">
        <f>'A23'!BB41*'A24'!$I$17/1000</f>
        <v>462132.17741022637</v>
      </c>
      <c r="AS42" s="383">
        <f>'A23'!BC41*'A24'!$K$17/1000</f>
        <v>842440.31817331084</v>
      </c>
      <c r="AT42" s="382">
        <f t="shared" si="10"/>
        <v>3696727.8804490529</v>
      </c>
      <c r="AU42" s="382">
        <f>'A1'!G40</f>
        <v>59830.635000000002</v>
      </c>
      <c r="AV42" s="383">
        <f t="shared" si="11"/>
        <v>61786.539294611408</v>
      </c>
      <c r="AW42" s="384">
        <f t="shared" si="33"/>
        <v>61786.539294611408</v>
      </c>
      <c r="AX42" s="381">
        <f>'A23'!BI41*'A24'!$D$17/1000</f>
        <v>632662.79042097589</v>
      </c>
      <c r="AY42" s="381">
        <f>'A23'!BJ41*'A24'!$F$17/1000</f>
        <v>3299705.2579516009</v>
      </c>
      <c r="AZ42" s="381">
        <f>'A23'!BK41*'A24'!$I$17/1000</f>
        <v>834858.77230284514</v>
      </c>
      <c r="BA42" s="383">
        <f>'A23'!BL41*'A24'!$K$17/1000</f>
        <v>1727050.9241821</v>
      </c>
      <c r="BB42" s="382">
        <f t="shared" si="12"/>
        <v>6494277.7448575227</v>
      </c>
      <c r="BC42" s="382">
        <f>'A1'!H40</f>
        <v>82052</v>
      </c>
      <c r="BD42" s="383">
        <f t="shared" si="13"/>
        <v>79148.317467673216</v>
      </c>
      <c r="BE42" s="384">
        <f t="shared" si="34"/>
        <v>79148.317467673216</v>
      </c>
      <c r="BF42" s="381">
        <f>'A23'!BR41*'A24'!$D$17/1000</f>
        <v>1496121.6722333285</v>
      </c>
      <c r="BG42" s="381">
        <f>'A23'!BS41*'A24'!$F$17/1000</f>
        <v>1148492.9827553597</v>
      </c>
      <c r="BH42" s="381">
        <f>'A23'!BT41*'A24'!$I$17/1000</f>
        <v>0</v>
      </c>
      <c r="BI42" s="383">
        <f>'A23'!BU41*'A24'!$K$17/1000</f>
        <v>717089.64343409892</v>
      </c>
      <c r="BJ42" s="382">
        <f t="shared" si="14"/>
        <v>3361704.2984227873</v>
      </c>
      <c r="BK42" s="382">
        <f>'A1'!I40</f>
        <v>56890.400000000001</v>
      </c>
      <c r="BL42" s="383">
        <f t="shared" si="15"/>
        <v>59090.888768980127</v>
      </c>
      <c r="BM42" s="384">
        <f t="shared" si="35"/>
        <v>59090.888768980127</v>
      </c>
      <c r="BN42" s="381">
        <f>'A23'!CA41*'A24'!$D$17/1000</f>
        <v>242336.01158252626</v>
      </c>
      <c r="BO42" s="381">
        <f>'A23'!CB41*'A24'!$F$17/1000</f>
        <v>421484.75038343156</v>
      </c>
      <c r="BP42" s="381">
        <f>'A23'!CC41*'A24'!$I$17/1000</f>
        <v>0</v>
      </c>
      <c r="BQ42" s="383">
        <f>'A23'!CD41*'A24'!$K$17/1000</f>
        <v>559934.5861846304</v>
      </c>
      <c r="BR42" s="382">
        <f t="shared" si="16"/>
        <v>1223755.3481505881</v>
      </c>
      <c r="BS42" s="382">
        <f>'A1'!J40</f>
        <v>15607</v>
      </c>
      <c r="BT42" s="383">
        <f t="shared" si="17"/>
        <v>78410.671375061705</v>
      </c>
      <c r="BU42" s="384">
        <f t="shared" si="36"/>
        <v>78410.671375061705</v>
      </c>
      <c r="BV42" s="381">
        <f>'A23'!CJ41*'A24'!$D$17/1000</f>
        <v>50350.269337366888</v>
      </c>
      <c r="BW42" s="381">
        <f>'A23'!CK41*'A24'!$F$17/1000</f>
        <v>121806.88068687309</v>
      </c>
      <c r="BX42" s="381">
        <f>'A23'!CL41*'A24'!$I$17/1000</f>
        <v>22202.928966411575</v>
      </c>
      <c r="BY42" s="383">
        <f>'A23'!CM41*'A24'!$K$17/1000</f>
        <v>143918.78435910089</v>
      </c>
      <c r="BZ42" s="382">
        <f t="shared" si="18"/>
        <v>338278.86334975238</v>
      </c>
      <c r="CA42" s="382">
        <f>'A1'!K40</f>
        <v>4405</v>
      </c>
      <c r="CB42" s="383">
        <f t="shared" si="19"/>
        <v>76794.293609478395</v>
      </c>
      <c r="CC42" s="384">
        <f t="shared" si="37"/>
        <v>76794.293609478395</v>
      </c>
      <c r="CD42" s="381">
        <f>'A23'!CS41*'A24'!$D$17/1000</f>
        <v>1083401.7527049803</v>
      </c>
      <c r="CE42" s="381">
        <f>'A23'!CT41*'A24'!$F$17/1000</f>
        <v>331537.53049939813</v>
      </c>
      <c r="CF42" s="381">
        <f>'A23'!CU41*'A24'!$I$17/1000</f>
        <v>177492.5554805533</v>
      </c>
      <c r="CG42" s="383">
        <f>'A23'!CV41*'A24'!$K$17/1000</f>
        <v>761546.68799605151</v>
      </c>
      <c r="CH42" s="382">
        <f t="shared" si="20"/>
        <v>2353978.5266809836</v>
      </c>
      <c r="CI42" s="382">
        <f>'A1'!L40</f>
        <v>39583.4</v>
      </c>
      <c r="CJ42" s="383">
        <f t="shared" si="21"/>
        <v>59468.831042330457</v>
      </c>
      <c r="CK42" s="384">
        <f t="shared" si="38"/>
        <v>59468.831042330457</v>
      </c>
      <c r="CL42" s="381">
        <f>'A23'!DB41*'A24'!$D$17/1000</f>
        <v>88254.376533651521</v>
      </c>
      <c r="CM42" s="381">
        <f>'A23'!DC41*'A24'!$F$17/1000</f>
        <v>265510.69993783045</v>
      </c>
      <c r="CN42" s="381">
        <f>'A23'!DD41*'A24'!$I$17/1000</f>
        <v>107824.73601915527</v>
      </c>
      <c r="CO42" s="383">
        <f>'A23'!DE41*'A24'!$K$17/1000</f>
        <v>161134.08645663082</v>
      </c>
      <c r="CP42" s="382">
        <f t="shared" si="22"/>
        <v>622723.89894726803</v>
      </c>
      <c r="CQ42" s="382">
        <f>'A1'!M40</f>
        <v>8846</v>
      </c>
      <c r="CR42" s="383">
        <f t="shared" si="23"/>
        <v>70396.099813166176</v>
      </c>
      <c r="CS42" s="384">
        <f t="shared" si="39"/>
        <v>70396.099813166176</v>
      </c>
      <c r="CT42" s="381">
        <f>'A23'!DK41*'A24'!$D$17/1000</f>
        <v>504796.42178122775</v>
      </c>
      <c r="CU42" s="381">
        <f>'A23'!DL41*'A24'!$F$17/1000</f>
        <v>2071467.3014583485</v>
      </c>
      <c r="CV42" s="381">
        <f>'A23'!DM41*'A24'!$I$17/1000</f>
        <v>416769.89004669565</v>
      </c>
      <c r="CW42" s="383">
        <f>'A23'!DN41*'A24'!$K$17/1000</f>
        <v>1181034.5734255142</v>
      </c>
      <c r="CX42" s="382">
        <f t="shared" si="24"/>
        <v>4174068.1867117863</v>
      </c>
      <c r="CY42" s="382">
        <f>'A1'!N40</f>
        <v>58314</v>
      </c>
      <c r="CZ42" s="383">
        <f t="shared" si="25"/>
        <v>71579.17801405814</v>
      </c>
      <c r="DA42" s="384">
        <f t="shared" si="40"/>
        <v>71579.17801405814</v>
      </c>
      <c r="DB42" s="381">
        <f>'A23'!DT41*'A24'!$D$17/1000</f>
        <v>1471526.9579000189</v>
      </c>
      <c r="DC42" s="381">
        <f>'A23'!DU41*'A24'!$F$17/1000</f>
        <v>8719361.8488062769</v>
      </c>
      <c r="DD42" s="381">
        <f>'A23'!DV41*'A24'!$I$17/1000</f>
        <v>1802113.3856183134</v>
      </c>
      <c r="DE42" s="383">
        <f>'A23'!DW41*'A24'!$K$17/1000</f>
        <v>9980599.6461280286</v>
      </c>
      <c r="DF42" s="382">
        <f t="shared" si="26"/>
        <v>21973601.838452637</v>
      </c>
      <c r="DG42" s="382">
        <f>'A1'!O40</f>
        <v>272958</v>
      </c>
      <c r="DH42" s="383">
        <f t="shared" si="27"/>
        <v>80501.76891116082</v>
      </c>
      <c r="DI42" s="166">
        <f t="shared" si="41"/>
        <v>80501.76891116082</v>
      </c>
    </row>
    <row r="43" spans="1:113" ht="17.25" customHeight="1">
      <c r="A43" s="182">
        <v>1998</v>
      </c>
      <c r="B43" s="381">
        <f>'A23'!G42*'A24'!$D$17/1000</f>
        <v>333391.24537045765</v>
      </c>
      <c r="C43" s="381">
        <f>'A23'!H42*'A24'!$F$17/1000</f>
        <v>366006.45633385598</v>
      </c>
      <c r="D43" s="381">
        <f>'A23'!I42*'A24'!$I$17/1000</f>
        <v>138267.32300491453</v>
      </c>
      <c r="E43" s="381">
        <f>'A23'!J42*'A24'!$K$17/1000</f>
        <v>447632.23466487101</v>
      </c>
      <c r="F43" s="382">
        <f t="shared" si="0"/>
        <v>1285297.2593740993</v>
      </c>
      <c r="G43" s="382">
        <f>'A1'!B41</f>
        <v>18811.618999999999</v>
      </c>
      <c r="H43" s="383">
        <f t="shared" si="1"/>
        <v>68324.648685160981</v>
      </c>
      <c r="I43" s="384">
        <f t="shared" si="28"/>
        <v>68324.648685160981</v>
      </c>
      <c r="J43" s="381">
        <f>'A23'!P42*'A24'!$D$17/1000</f>
        <v>181772.53192600768</v>
      </c>
      <c r="K43" s="381">
        <f>'A23'!Q42*'A24'!$F$17/1000</f>
        <v>208082.62280349998</v>
      </c>
      <c r="L43" s="381">
        <f>'A23'!R42*'A24'!$I$17/1000</f>
        <v>117519.38126578434</v>
      </c>
      <c r="M43" s="383">
        <f>'A23'!S42*'A24'!$K$17/1000</f>
        <v>176292.61417457191</v>
      </c>
      <c r="N43" s="382">
        <f t="shared" si="2"/>
        <v>683667.15016986383</v>
      </c>
      <c r="O43" s="382">
        <f>'A1'!C41</f>
        <v>10203</v>
      </c>
      <c r="P43" s="383">
        <f t="shared" si="3"/>
        <v>67006.483403887469</v>
      </c>
      <c r="Q43" s="384">
        <f t="shared" si="29"/>
        <v>67006.483403887469</v>
      </c>
      <c r="R43" s="381">
        <f>'A23'!Y42*'A24'!$D$17/1000</f>
        <v>251758.14523578266</v>
      </c>
      <c r="S43" s="381">
        <f>'A23'!Z42*'A24'!$F$17/1000</f>
        <v>546207.30077879946</v>
      </c>
      <c r="T43" s="381">
        <f>'A23'!AA42*'A24'!$I$17/1000</f>
        <v>851237.70811135706</v>
      </c>
      <c r="U43" s="383">
        <f>'A23'!AB42*'A24'!$K$17/1000</f>
        <v>820941.45534526987</v>
      </c>
      <c r="V43" s="382">
        <f t="shared" si="4"/>
        <v>2470144.6094712089</v>
      </c>
      <c r="W43" s="382">
        <f>'A1'!D41</f>
        <v>30155.172999999999</v>
      </c>
      <c r="X43" s="383">
        <f t="shared" si="5"/>
        <v>81914.456583326813</v>
      </c>
      <c r="Y43" s="384">
        <f t="shared" si="30"/>
        <v>81914.456583326813</v>
      </c>
      <c r="Z43" s="381">
        <f>'A23'!AH42*'A24'!$D$17/1000</f>
        <v>47698.120293813728</v>
      </c>
      <c r="AA43" s="381">
        <f>'A23'!AI42*'A24'!$F$17/1000</f>
        <v>186311.74863717527</v>
      </c>
      <c r="AB43" s="381">
        <f>'A23'!AJ42*'A24'!$I$17/1000</f>
        <v>91088.460570717289</v>
      </c>
      <c r="AC43" s="383">
        <f>'A23'!AK42*'A24'!$K$17/1000</f>
        <v>42635.200993166924</v>
      </c>
      <c r="AD43" s="382">
        <f t="shared" si="6"/>
        <v>367733.53049487324</v>
      </c>
      <c r="AE43" s="382">
        <f>'A1'!E41</f>
        <v>5303</v>
      </c>
      <c r="AF43" s="383">
        <f t="shared" si="7"/>
        <v>69344.433432938575</v>
      </c>
      <c r="AG43" s="384">
        <f t="shared" si="31"/>
        <v>69344.433432938575</v>
      </c>
      <c r="AH43" s="381">
        <f>'A23'!AQ42*'A24'!$D$17/1000</f>
        <v>68197.231136946866</v>
      </c>
      <c r="AI43" s="381">
        <f>'A23'!AR42*'A24'!$F$17/1000</f>
        <v>132106.10450849644</v>
      </c>
      <c r="AJ43" s="381">
        <f>'A23'!AS42*'A24'!$I$17/1000</f>
        <v>74500.522521795254</v>
      </c>
      <c r="AK43" s="383">
        <f>'A23'!AT42*'A24'!$K$17/1000</f>
        <v>98000.705012084698</v>
      </c>
      <c r="AL43" s="382">
        <f t="shared" si="8"/>
        <v>372804.56317932322</v>
      </c>
      <c r="AM43" s="382">
        <f>'A1'!F41</f>
        <v>5153</v>
      </c>
      <c r="AN43" s="383">
        <f t="shared" si="9"/>
        <v>72347.091631927658</v>
      </c>
      <c r="AO43" s="384">
        <f t="shared" si="32"/>
        <v>72347.091631927658</v>
      </c>
      <c r="AP43" s="381">
        <f>'A23'!AZ42*'A24'!$D$17/1000</f>
        <v>913421.64310939785</v>
      </c>
      <c r="AQ43" s="381">
        <f>'A23'!BA42*'A24'!$F$17/1000</f>
        <v>1467589.3239245405</v>
      </c>
      <c r="AR43" s="381">
        <f>'A23'!BB42*'A24'!$I$17/1000</f>
        <v>496422.36544951197</v>
      </c>
      <c r="AS43" s="383">
        <f>'A23'!BC42*'A24'!$K$17/1000</f>
        <v>868519.94613558915</v>
      </c>
      <c r="AT43" s="382">
        <f t="shared" si="10"/>
        <v>3745953.2786190398</v>
      </c>
      <c r="AU43" s="382">
        <f>'A1'!G41</f>
        <v>60046.709000000003</v>
      </c>
      <c r="AV43" s="383">
        <f t="shared" si="11"/>
        <v>62383.9897473655</v>
      </c>
      <c r="AW43" s="384">
        <f t="shared" si="33"/>
        <v>62383.9897473655</v>
      </c>
      <c r="AX43" s="381">
        <f>'A23'!BI42*'A24'!$D$17/1000</f>
        <v>582324.85405222233</v>
      </c>
      <c r="AY43" s="381">
        <f>'A23'!BJ42*'A24'!$F$17/1000</f>
        <v>3194659.0277015199</v>
      </c>
      <c r="AZ43" s="381">
        <f>'A23'!BK42*'A24'!$I$17/1000</f>
        <v>998827.46985221456</v>
      </c>
      <c r="BA43" s="383">
        <f>'A23'!BL42*'A24'!$K$17/1000</f>
        <v>1790977.36825594</v>
      </c>
      <c r="BB43" s="382">
        <f t="shared" si="12"/>
        <v>6566788.7198618967</v>
      </c>
      <c r="BC43" s="382">
        <f>'A1'!H41</f>
        <v>82029</v>
      </c>
      <c r="BD43" s="383">
        <f t="shared" si="13"/>
        <v>80054.477317313344</v>
      </c>
      <c r="BE43" s="384">
        <f t="shared" si="34"/>
        <v>80054.477317313344</v>
      </c>
      <c r="BF43" s="381">
        <f>'A23'!BR42*'A24'!$D$17/1000</f>
        <v>1482899.1882585513</v>
      </c>
      <c r="BG43" s="381">
        <f>'A23'!BS42*'A24'!$F$17/1000</f>
        <v>1162760.3821765105</v>
      </c>
      <c r="BH43" s="381">
        <f>'A23'!BT42*'A24'!$I$17/1000</f>
        <v>0</v>
      </c>
      <c r="BI43" s="383">
        <f>'A23'!BU42*'A24'!$K$17/1000</f>
        <v>752684.19253960275</v>
      </c>
      <c r="BJ43" s="382">
        <f t="shared" si="14"/>
        <v>3398343.7629746646</v>
      </c>
      <c r="BK43" s="382">
        <f>'A1'!I41</f>
        <v>56906.7</v>
      </c>
      <c r="BL43" s="383">
        <f t="shared" si="15"/>
        <v>59717.814650553708</v>
      </c>
      <c r="BM43" s="384">
        <f t="shared" si="35"/>
        <v>59717.814650553708</v>
      </c>
      <c r="BN43" s="381">
        <f>'A23'!CA42*'A24'!$D$17/1000</f>
        <v>240259.10112748152</v>
      </c>
      <c r="BO43" s="381">
        <f>'A23'!CB42*'A24'!$F$17/1000</f>
        <v>426011.97733804374</v>
      </c>
      <c r="BP43" s="381">
        <f>'A23'!CC42*'A24'!$I$17/1000</f>
        <v>0</v>
      </c>
      <c r="BQ43" s="383">
        <f>'A23'!CD42*'A24'!$K$17/1000</f>
        <v>579613.84142512688</v>
      </c>
      <c r="BR43" s="382">
        <f t="shared" si="16"/>
        <v>1245884.9198906522</v>
      </c>
      <c r="BS43" s="382">
        <f>'A1'!J41</f>
        <v>15703</v>
      </c>
      <c r="BT43" s="383">
        <f t="shared" si="17"/>
        <v>79340.566763717259</v>
      </c>
      <c r="BU43" s="384">
        <f t="shared" si="36"/>
        <v>79340.566763717259</v>
      </c>
      <c r="BV43" s="381">
        <f>'A23'!CJ42*'A24'!$D$17/1000</f>
        <v>50000.552596119574</v>
      </c>
      <c r="BW43" s="381">
        <f>'A23'!CK42*'A24'!$F$17/1000</f>
        <v>125042.79574555783</v>
      </c>
      <c r="BX43" s="381">
        <f>'A23'!CL42*'A24'!$I$17/1000</f>
        <v>7804.1437986656301</v>
      </c>
      <c r="BY43" s="383">
        <f>'A23'!CM42*'A24'!$K$17/1000</f>
        <v>170291.75153920209</v>
      </c>
      <c r="BZ43" s="382">
        <f t="shared" si="18"/>
        <v>353139.24367954512</v>
      </c>
      <c r="CA43" s="382">
        <f>'A1'!K41</f>
        <v>4432</v>
      </c>
      <c r="CB43" s="383">
        <f t="shared" si="19"/>
        <v>79679.432238164503</v>
      </c>
      <c r="CC43" s="384">
        <f t="shared" si="37"/>
        <v>79679.432238164503</v>
      </c>
      <c r="CD43" s="381">
        <f>'A23'!CS42*'A24'!$D$17/1000</f>
        <v>1069401.9910914418</v>
      </c>
      <c r="CE43" s="381">
        <f>'A23'!CT42*'A24'!$F$17/1000</f>
        <v>341676.19968764798</v>
      </c>
      <c r="CF43" s="381">
        <f>'A23'!CU42*'A24'!$I$17/1000</f>
        <v>192831.73797804979</v>
      </c>
      <c r="CG43" s="383">
        <f>'A23'!CV42*'A24'!$K$17/1000</f>
        <v>798831.05577898526</v>
      </c>
      <c r="CH43" s="382">
        <f t="shared" si="20"/>
        <v>2402740.9845361249</v>
      </c>
      <c r="CI43" s="382">
        <f>'A1'!L41</f>
        <v>39722.1</v>
      </c>
      <c r="CJ43" s="383">
        <f t="shared" si="21"/>
        <v>60488.770345377641</v>
      </c>
      <c r="CK43" s="384">
        <f t="shared" si="38"/>
        <v>60488.770345377641</v>
      </c>
      <c r="CL43" s="381">
        <f>'A23'!DB42*'A24'!$D$17/1000</f>
        <v>85092.935651154796</v>
      </c>
      <c r="CM43" s="381">
        <f>'A23'!DC42*'A24'!$F$17/1000</f>
        <v>270337.62076284719</v>
      </c>
      <c r="CN43" s="381">
        <f>'A23'!DD42*'A24'!$I$17/1000</f>
        <v>113697.70387567082</v>
      </c>
      <c r="CO43" s="383">
        <f>'A23'!DE42*'A24'!$K$17/1000</f>
        <v>159653.3005441688</v>
      </c>
      <c r="CP43" s="382">
        <f t="shared" si="22"/>
        <v>628781.56083384156</v>
      </c>
      <c r="CQ43" s="382">
        <f>'A1'!M41</f>
        <v>8851</v>
      </c>
      <c r="CR43" s="383">
        <f t="shared" si="23"/>
        <v>71040.73673413643</v>
      </c>
      <c r="CS43" s="384">
        <f t="shared" si="39"/>
        <v>71040.73673413643</v>
      </c>
      <c r="CT43" s="381">
        <f>'A23'!DK42*'A24'!$D$17/1000</f>
        <v>451445.84950440523</v>
      </c>
      <c r="CU43" s="381">
        <f>'A23'!DL42*'A24'!$F$17/1000</f>
        <v>2126791.2401450789</v>
      </c>
      <c r="CV43" s="381">
        <f>'A23'!DM42*'A24'!$I$17/1000</f>
        <v>399810.00306459196</v>
      </c>
      <c r="CW43" s="383">
        <f>'A23'!DN42*'A24'!$K$17/1000</f>
        <v>1288655.7234079663</v>
      </c>
      <c r="CX43" s="382">
        <f t="shared" si="24"/>
        <v>4266702.816122042</v>
      </c>
      <c r="CY43" s="382">
        <f>'A1'!N41</f>
        <v>58475</v>
      </c>
      <c r="CZ43" s="383">
        <f t="shared" si="25"/>
        <v>72966.273041847657</v>
      </c>
      <c r="DA43" s="384">
        <f t="shared" si="40"/>
        <v>72966.273041847657</v>
      </c>
      <c r="DB43" s="381">
        <f>'A23'!DT42*'A24'!$D$17/1000</f>
        <v>1464960.5770859621</v>
      </c>
      <c r="DC43" s="381">
        <f>'A23'!DU42*'A24'!$F$17/1000</f>
        <v>8774099.1151437759</v>
      </c>
      <c r="DD43" s="381">
        <f>'A23'!DV42*'A24'!$I$17/1000</f>
        <v>1853960.5526048364</v>
      </c>
      <c r="DE43" s="383">
        <f>'A23'!DW42*'A24'!$K$17/1000</f>
        <v>10197187.765968172</v>
      </c>
      <c r="DF43" s="382">
        <f t="shared" si="26"/>
        <v>22290208.010802746</v>
      </c>
      <c r="DG43" s="382">
        <f>'A1'!O41</f>
        <v>276154</v>
      </c>
      <c r="DH43" s="383">
        <f t="shared" si="27"/>
        <v>80716.585712329877</v>
      </c>
      <c r="DI43" s="166">
        <f t="shared" si="41"/>
        <v>80716.585712329877</v>
      </c>
    </row>
    <row r="44" spans="1:113" ht="17.25" customHeight="1">
      <c r="A44" s="182">
        <v>1999</v>
      </c>
      <c r="B44" s="381">
        <f>'A23'!G43*'A24'!$D$17/1000</f>
        <v>331594.46827693208</v>
      </c>
      <c r="C44" s="381">
        <f>'A23'!H43*'A24'!$F$17/1000</f>
        <v>377369.08623989322</v>
      </c>
      <c r="D44" s="381">
        <f>'A23'!I43*'A24'!$I$17/1000</f>
        <v>143918.52466691579</v>
      </c>
      <c r="E44" s="381">
        <f>'A23'!J43*'A24'!$K$17/1000</f>
        <v>493995.595498093</v>
      </c>
      <c r="F44" s="382">
        <f t="shared" si="0"/>
        <v>1346877.6746818342</v>
      </c>
      <c r="G44" s="382">
        <f>'A1'!B42</f>
        <v>19035.721000000001</v>
      </c>
      <c r="H44" s="383">
        <f t="shared" si="1"/>
        <v>70755.275026453382</v>
      </c>
      <c r="I44" s="384">
        <f t="shared" si="28"/>
        <v>70755.275026453382</v>
      </c>
      <c r="J44" s="381">
        <f>'A23'!P43*'A24'!$D$17/1000</f>
        <v>181075.65647848995</v>
      </c>
      <c r="K44" s="381">
        <f>'A23'!Q43*'A24'!$F$17/1000</f>
        <v>206072.0595872805</v>
      </c>
      <c r="L44" s="381">
        <f>'A23'!R43*'A24'!$I$17/1000</f>
        <v>122251.73067723948</v>
      </c>
      <c r="M44" s="383">
        <f>'A23'!S43*'A24'!$K$17/1000</f>
        <v>179839.30234042156</v>
      </c>
      <c r="N44" s="382">
        <f t="shared" si="2"/>
        <v>689238.74908343155</v>
      </c>
      <c r="O44" s="382">
        <f>'A1'!C42</f>
        <v>10222</v>
      </c>
      <c r="P44" s="383">
        <f t="shared" si="3"/>
        <v>67426.995605892342</v>
      </c>
      <c r="Q44" s="384">
        <f t="shared" si="29"/>
        <v>67426.995605892342</v>
      </c>
      <c r="R44" s="381">
        <f>'A23'!Y43*'A24'!$D$17/1000</f>
        <v>250588.96439500956</v>
      </c>
      <c r="S44" s="381">
        <f>'A23'!Z43*'A24'!$F$17/1000</f>
        <v>553803.60955388611</v>
      </c>
      <c r="T44" s="381">
        <f>'A23'!AA43*'A24'!$I$17/1000</f>
        <v>857395.60513808241</v>
      </c>
      <c r="U44" s="383">
        <f>'A23'!AB43*'A24'!$K$17/1000</f>
        <v>847222.14086902561</v>
      </c>
      <c r="V44" s="382">
        <f t="shared" si="4"/>
        <v>2509010.3199560037</v>
      </c>
      <c r="W44" s="382">
        <f>'A1'!D42</f>
        <v>30401.286</v>
      </c>
      <c r="X44" s="383">
        <f t="shared" si="5"/>
        <v>82529.742983767326</v>
      </c>
      <c r="Y44" s="384">
        <f t="shared" si="30"/>
        <v>82529.742983767326</v>
      </c>
      <c r="Z44" s="381">
        <f>'A23'!AH43*'A24'!$D$17/1000</f>
        <v>44919.477903308456</v>
      </c>
      <c r="AA44" s="381">
        <f>'A23'!AI43*'A24'!$F$17/1000</f>
        <v>191453.92269854335</v>
      </c>
      <c r="AB44" s="381">
        <f>'A23'!AJ43*'A24'!$I$17/1000</f>
        <v>93147.256364927176</v>
      </c>
      <c r="AC44" s="383">
        <f>'A23'!AK43*'A24'!$K$17/1000</f>
        <v>55951.855639242291</v>
      </c>
      <c r="AD44" s="382">
        <f t="shared" si="6"/>
        <v>385472.51260602125</v>
      </c>
      <c r="AE44" s="382">
        <f>'A1'!E42</f>
        <v>5321</v>
      </c>
      <c r="AF44" s="383">
        <f t="shared" si="7"/>
        <v>72443.621989479652</v>
      </c>
      <c r="AG44" s="384">
        <f t="shared" si="31"/>
        <v>72443.621989479652</v>
      </c>
      <c r="AH44" s="381">
        <f>'A23'!AQ43*'A24'!$D$17/1000</f>
        <v>60388.380816131234</v>
      </c>
      <c r="AI44" s="381">
        <f>'A23'!AR43*'A24'!$F$17/1000</f>
        <v>136182.4521952302</v>
      </c>
      <c r="AJ44" s="381">
        <f>'A23'!AS43*'A24'!$I$17/1000</f>
        <v>76029.063784399259</v>
      </c>
      <c r="AK44" s="383">
        <f>'A23'!AT43*'A24'!$K$17/1000</f>
        <v>107457.10589655873</v>
      </c>
      <c r="AL44" s="382">
        <f t="shared" si="8"/>
        <v>380057.00269231939</v>
      </c>
      <c r="AM44" s="382">
        <f>'A1'!F42</f>
        <v>5165</v>
      </c>
      <c r="AN44" s="383">
        <f t="shared" si="9"/>
        <v>73583.156377990206</v>
      </c>
      <c r="AO44" s="384">
        <f t="shared" si="32"/>
        <v>73583.156377990206</v>
      </c>
      <c r="AP44" s="381">
        <f>'A23'!AZ43*'A24'!$D$17/1000</f>
        <v>887181.64447333803</v>
      </c>
      <c r="AQ44" s="381">
        <f>'A23'!BA43*'A24'!$F$17/1000</f>
        <v>1511049.226729966</v>
      </c>
      <c r="AR44" s="381">
        <f>'A23'!BB43*'A24'!$I$17/1000</f>
        <v>484132.59000389586</v>
      </c>
      <c r="AS44" s="383">
        <f>'A23'!BC43*'A24'!$K$17/1000</f>
        <v>913973.04279546172</v>
      </c>
      <c r="AT44" s="382">
        <f t="shared" si="10"/>
        <v>3796336.5040026619</v>
      </c>
      <c r="AU44" s="382">
        <f>'A1'!G42</f>
        <v>60315.407500000001</v>
      </c>
      <c r="AV44" s="383">
        <f t="shared" si="11"/>
        <v>62941.405212302707</v>
      </c>
      <c r="AW44" s="384">
        <f t="shared" si="33"/>
        <v>62941.405212302707</v>
      </c>
      <c r="AX44" s="381">
        <f>'A23'!BI43*'A24'!$D$17/1000</f>
        <v>678828.94599409623</v>
      </c>
      <c r="AY44" s="381">
        <f>'A23'!BJ43*'A24'!$F$17/1000</f>
        <v>2989154.9375460958</v>
      </c>
      <c r="AZ44" s="381">
        <f>'A23'!BK43*'A24'!$I$17/1000</f>
        <v>1111305.2817571447</v>
      </c>
      <c r="BA44" s="383">
        <f>'A23'!BL43*'A24'!$K$17/1000</f>
        <v>1652958.1359222943</v>
      </c>
      <c r="BB44" s="382">
        <f t="shared" si="12"/>
        <v>6432247.301219631</v>
      </c>
      <c r="BC44" s="382">
        <f>'A1'!H42</f>
        <v>82087</v>
      </c>
      <c r="BD44" s="383">
        <f t="shared" si="13"/>
        <v>78358.903373489477</v>
      </c>
      <c r="BE44" s="384">
        <f t="shared" si="34"/>
        <v>78358.903373489477</v>
      </c>
      <c r="BF44" s="381">
        <f>'A23'!BR43*'A24'!$D$17/1000</f>
        <v>1492114.9990550089</v>
      </c>
      <c r="BG44" s="381">
        <f>'A23'!BS43*'A24'!$F$17/1000</f>
        <v>1158402.5923776187</v>
      </c>
      <c r="BH44" s="381">
        <f>'A23'!BT43*'A24'!$I$17/1000</f>
        <v>0</v>
      </c>
      <c r="BI44" s="383">
        <f>'A23'!BU43*'A24'!$K$17/1000</f>
        <v>783477.84608119447</v>
      </c>
      <c r="BJ44" s="382">
        <f t="shared" si="14"/>
        <v>3433995.4375138218</v>
      </c>
      <c r="BK44" s="382">
        <f>'A1'!I42</f>
        <v>56916.3</v>
      </c>
      <c r="BL44" s="383">
        <f t="shared" si="15"/>
        <v>60334.129898004998</v>
      </c>
      <c r="BM44" s="384">
        <f t="shared" si="35"/>
        <v>60334.129898004998</v>
      </c>
      <c r="BN44" s="381">
        <f>'A23'!CA43*'A24'!$D$17/1000</f>
        <v>237382.66744153801</v>
      </c>
      <c r="BO44" s="381">
        <f>'A23'!CB43*'A24'!$F$17/1000</f>
        <v>449672.21826630522</v>
      </c>
      <c r="BP44" s="381">
        <f>'A23'!CC43*'A24'!$I$17/1000</f>
        <v>0</v>
      </c>
      <c r="BQ44" s="383">
        <f>'A23'!CD43*'A24'!$K$17/1000</f>
        <v>531025.51938231499</v>
      </c>
      <c r="BR44" s="382">
        <f t="shared" si="16"/>
        <v>1218080.4050901583</v>
      </c>
      <c r="BS44" s="382">
        <f>'A1'!J42</f>
        <v>15809</v>
      </c>
      <c r="BT44" s="383">
        <f t="shared" si="17"/>
        <v>77049.807393899566</v>
      </c>
      <c r="BU44" s="384">
        <f t="shared" si="36"/>
        <v>77049.807393899566</v>
      </c>
      <c r="BV44" s="381">
        <f>'A23'!CJ43*'A24'!$D$17/1000</f>
        <v>47216.770336885202</v>
      </c>
      <c r="BW44" s="381">
        <f>'A23'!CK43*'A24'!$F$17/1000</f>
        <v>126136.68445645411</v>
      </c>
      <c r="BX44" s="381">
        <f>'A23'!CL43*'A24'!$I$17/1000</f>
        <v>7531.6181422042891</v>
      </c>
      <c r="BY44" s="383">
        <f>'A23'!CM43*'A24'!$K$17/1000</f>
        <v>180964.21836475507</v>
      </c>
      <c r="BZ44" s="382">
        <f t="shared" si="18"/>
        <v>361849.29130029865</v>
      </c>
      <c r="CA44" s="382">
        <f>'A1'!K42</f>
        <v>4462</v>
      </c>
      <c r="CB44" s="383">
        <f t="shared" si="19"/>
        <v>81095.762281555057</v>
      </c>
      <c r="CC44" s="384">
        <f t="shared" si="37"/>
        <v>81095.762281555057</v>
      </c>
      <c r="CD44" s="381">
        <f>'A23'!CS43*'A24'!$D$17/1000</f>
        <v>1056425.1336028141</v>
      </c>
      <c r="CE44" s="381">
        <f>'A23'!CT43*'A24'!$F$17/1000</f>
        <v>359185.84144367534</v>
      </c>
      <c r="CF44" s="381">
        <f>'A23'!CU43*'A24'!$I$17/1000</f>
        <v>202214.35677250326</v>
      </c>
      <c r="CG44" s="383">
        <f>'A23'!CV43*'A24'!$K$17/1000</f>
        <v>867617.64879893302</v>
      </c>
      <c r="CH44" s="382">
        <f t="shared" si="20"/>
        <v>2485442.9806179255</v>
      </c>
      <c r="CI44" s="382">
        <f>'A1'!L42</f>
        <v>39927.199999999997</v>
      </c>
      <c r="CJ44" s="383">
        <f t="shared" si="21"/>
        <v>62249.368365874034</v>
      </c>
      <c r="CK44" s="384">
        <f t="shared" si="38"/>
        <v>62249.368365874034</v>
      </c>
      <c r="CL44" s="381">
        <f>'A23'!DB43*'A24'!$D$17/1000</f>
        <v>82455.915718421398</v>
      </c>
      <c r="CM44" s="381">
        <f>'A23'!DC43*'A24'!$F$17/1000</f>
        <v>271644.56833167217</v>
      </c>
      <c r="CN44" s="381">
        <f>'A23'!DD43*'A24'!$I$17/1000</f>
        <v>118945.86071100899</v>
      </c>
      <c r="CO44" s="383">
        <f>'A23'!DE43*'A24'!$K$17/1000</f>
        <v>165862.83554129559</v>
      </c>
      <c r="CP44" s="382">
        <f t="shared" si="22"/>
        <v>638909.18030239816</v>
      </c>
      <c r="CQ44" s="382">
        <f>'A1'!M42</f>
        <v>8858</v>
      </c>
      <c r="CR44" s="383">
        <f t="shared" si="23"/>
        <v>72127.927331496743</v>
      </c>
      <c r="CS44" s="384">
        <f t="shared" si="39"/>
        <v>72127.927331496743</v>
      </c>
      <c r="CT44" s="381">
        <f>'A23'!DK43*'A24'!$D$17/1000</f>
        <v>425436.54367112444</v>
      </c>
      <c r="CU44" s="381">
        <f>'A23'!DL43*'A24'!$F$17/1000</f>
        <v>2126683.9198065903</v>
      </c>
      <c r="CV44" s="381">
        <f>'A23'!DM43*'A24'!$I$17/1000</f>
        <v>392091.69285977952</v>
      </c>
      <c r="CW44" s="383">
        <f>'A23'!DN43*'A24'!$K$17/1000</f>
        <v>1429956.9347443345</v>
      </c>
      <c r="CX44" s="382">
        <f t="shared" si="24"/>
        <v>4374169.0910818288</v>
      </c>
      <c r="CY44" s="382">
        <f>'A1'!N42</f>
        <v>58684</v>
      </c>
      <c r="CZ44" s="383">
        <f t="shared" si="25"/>
        <v>74537.677920418311</v>
      </c>
      <c r="DA44" s="384">
        <f t="shared" si="40"/>
        <v>74537.677920418311</v>
      </c>
      <c r="DB44" s="381">
        <f>'A23'!DT43*'A24'!$D$17/1000</f>
        <v>1415511.0769437058</v>
      </c>
      <c r="DC44" s="381">
        <f>'A23'!DU43*'A24'!$F$17/1000</f>
        <v>8766089.5135549605</v>
      </c>
      <c r="DD44" s="381">
        <f>'A23'!DV43*'A24'!$I$17/1000</f>
        <v>1806322.4284990155</v>
      </c>
      <c r="DE44" s="383">
        <f>'A23'!DW43*'A24'!$K$17/1000</f>
        <v>10462740.027914125</v>
      </c>
      <c r="DF44" s="382">
        <f t="shared" si="26"/>
        <v>22450663.046911806</v>
      </c>
      <c r="DG44" s="382">
        <f>'A1'!O42</f>
        <v>279328</v>
      </c>
      <c r="DH44" s="383">
        <f t="shared" si="27"/>
        <v>80373.836661243433</v>
      </c>
      <c r="DI44" s="166">
        <f t="shared" si="41"/>
        <v>80373.836661243433</v>
      </c>
    </row>
    <row r="45" spans="1:113" ht="17.25" customHeight="1">
      <c r="A45" s="182">
        <v>2000</v>
      </c>
      <c r="B45" s="381">
        <f>'A23'!G44*'A24'!$D$17/1000</f>
        <v>328790.77968726656</v>
      </c>
      <c r="C45" s="381">
        <f>'A23'!H44*'A24'!$F$17/1000</f>
        <v>376964.76045201288</v>
      </c>
      <c r="D45" s="381">
        <f>'A23'!I44*'A24'!$I$17/1000</f>
        <v>154045.88308035565</v>
      </c>
      <c r="E45" s="381">
        <f>'A23'!J44*'A24'!$K$17/1000</f>
        <v>515368.98278639792</v>
      </c>
      <c r="F45" s="382">
        <f t="shared" si="0"/>
        <v>1375170.4060060331</v>
      </c>
      <c r="G45" s="382">
        <f>'A1'!B43</f>
        <v>19270.039000000001</v>
      </c>
      <c r="H45" s="383">
        <f t="shared" si="1"/>
        <v>71363.135591268539</v>
      </c>
      <c r="I45" s="384">
        <f t="shared" si="28"/>
        <v>71363.135591268539</v>
      </c>
      <c r="J45" s="381">
        <f>'A23'!P44*'A24'!$D$17/1000</f>
        <v>179355.09542426388</v>
      </c>
      <c r="K45" s="381">
        <f>'A23'!Q44*'A24'!$F$17/1000</f>
        <v>203171.19063730174</v>
      </c>
      <c r="L45" s="381">
        <f>'A23'!R44*'A24'!$I$17/1000</f>
        <v>130982.78583100023</v>
      </c>
      <c r="M45" s="383">
        <f>'A23'!S44*'A24'!$K$17/1000</f>
        <v>180238.61549163406</v>
      </c>
      <c r="N45" s="382">
        <f t="shared" si="2"/>
        <v>693747.68738419993</v>
      </c>
      <c r="O45" s="382">
        <f>'A1'!C43</f>
        <v>10246</v>
      </c>
      <c r="P45" s="383">
        <f t="shared" si="3"/>
        <v>67709.124281104814</v>
      </c>
      <c r="Q45" s="384">
        <f t="shared" si="29"/>
        <v>67709.124281104814</v>
      </c>
      <c r="R45" s="381">
        <f>'A23'!Y44*'A24'!$D$17/1000</f>
        <v>240647.27298124201</v>
      </c>
      <c r="S45" s="381">
        <f>'A23'!Z44*'A24'!$F$17/1000</f>
        <v>560600.56432481681</v>
      </c>
      <c r="T45" s="381">
        <f>'A23'!AA44*'A24'!$I$17/1000</f>
        <v>867918.61193757376</v>
      </c>
      <c r="U45" s="383">
        <f>'A23'!AB44*'A24'!$K$17/1000</f>
        <v>879899.84823827702</v>
      </c>
      <c r="V45" s="382">
        <f t="shared" si="4"/>
        <v>2549066.2974819094</v>
      </c>
      <c r="W45" s="382">
        <f>'A1'!D43</f>
        <v>30685.73</v>
      </c>
      <c r="X45" s="383">
        <f t="shared" si="5"/>
        <v>83070.088196758225</v>
      </c>
      <c r="Y45" s="384">
        <f t="shared" si="30"/>
        <v>83070.088196758225</v>
      </c>
      <c r="Z45" s="381">
        <f>'A23'!AH44*'A24'!$D$17/1000</f>
        <v>44939.754537005967</v>
      </c>
      <c r="AA45" s="381">
        <f>'A23'!AI44*'A24'!$F$17/1000</f>
        <v>187959.83584290027</v>
      </c>
      <c r="AB45" s="381">
        <f>'A23'!AJ44*'A24'!$I$17/1000</f>
        <v>58938.090207335103</v>
      </c>
      <c r="AC45" s="383">
        <f>'A23'!AK44*'A24'!$K$17/1000</f>
        <v>96955.202536312441</v>
      </c>
      <c r="AD45" s="382">
        <f t="shared" si="6"/>
        <v>388792.88312355377</v>
      </c>
      <c r="AE45" s="382">
        <f>'A1'!E43</f>
        <v>5338</v>
      </c>
      <c r="AF45" s="383">
        <f t="shared" si="7"/>
        <v>72834.93501752599</v>
      </c>
      <c r="AG45" s="384">
        <f t="shared" si="31"/>
        <v>72834.93501752599</v>
      </c>
      <c r="AH45" s="381">
        <f>'A23'!AQ44*'A24'!$D$17/1000</f>
        <v>58337.283056068991</v>
      </c>
      <c r="AI45" s="381">
        <f>'A23'!AR44*'A24'!$F$17/1000</f>
        <v>139894.601370416</v>
      </c>
      <c r="AJ45" s="381">
        <f>'A23'!AS44*'A24'!$I$17/1000</f>
        <v>76219.272307090738</v>
      </c>
      <c r="AK45" s="383">
        <f>'A23'!AT44*'A24'!$K$17/1000</f>
        <v>111506.94227290389</v>
      </c>
      <c r="AL45" s="382">
        <f t="shared" si="8"/>
        <v>385958.09900647961</v>
      </c>
      <c r="AM45" s="382">
        <f>'A1'!F43</f>
        <v>5176</v>
      </c>
      <c r="AN45" s="383">
        <f t="shared" si="9"/>
        <v>74566.866114080301</v>
      </c>
      <c r="AO45" s="384">
        <f t="shared" si="32"/>
        <v>74566.866114080301</v>
      </c>
      <c r="AP45" s="381">
        <f>'A23'!AZ44*'A24'!$D$17/1000</f>
        <v>867154.88613114459</v>
      </c>
      <c r="AQ45" s="381">
        <f>'A23'!BA44*'A24'!$F$17/1000</f>
        <v>1517411.2116822898</v>
      </c>
      <c r="AR45" s="381">
        <f>'A23'!BB44*'A24'!$I$17/1000</f>
        <v>509900.38155950553</v>
      </c>
      <c r="AS45" s="383">
        <f>'A23'!BC44*'A24'!$K$17/1000</f>
        <v>958632.92857265496</v>
      </c>
      <c r="AT45" s="382">
        <f t="shared" si="10"/>
        <v>3853099.4079455948</v>
      </c>
      <c r="AU45" s="382">
        <f>'A1'!G43</f>
        <v>60724.78</v>
      </c>
      <c r="AV45" s="383">
        <f t="shared" si="11"/>
        <v>63451.846312915339</v>
      </c>
      <c r="AW45" s="384">
        <f t="shared" si="33"/>
        <v>63451.846312915339</v>
      </c>
      <c r="AX45" s="381">
        <f>'A23'!BI44*'A24'!$D$17/1000</f>
        <v>658499.83135389222</v>
      </c>
      <c r="AY45" s="381">
        <f>'A23'!BJ44*'A24'!$F$17/1000</f>
        <v>3034783.3984785937</v>
      </c>
      <c r="AZ45" s="381">
        <f>'A23'!BK44*'A24'!$I$17/1000</f>
        <v>1107565.0469411942</v>
      </c>
      <c r="BA45" s="383">
        <f>'A23'!BL44*'A24'!$K$17/1000</f>
        <v>1647394.901705042</v>
      </c>
      <c r="BB45" s="382">
        <f t="shared" si="12"/>
        <v>6448243.1784787215</v>
      </c>
      <c r="BC45" s="382">
        <f>'A1'!H43</f>
        <v>82188</v>
      </c>
      <c r="BD45" s="383">
        <f t="shared" si="13"/>
        <v>78457.234370938837</v>
      </c>
      <c r="BE45" s="384">
        <f t="shared" si="34"/>
        <v>78457.234370938837</v>
      </c>
      <c r="BF45" s="381">
        <f>'A23'!BR44*'A24'!$D$17/1000</f>
        <v>1427386.8025707095</v>
      </c>
      <c r="BG45" s="381">
        <f>'A23'!BS44*'A24'!$F$17/1000</f>
        <v>1223992.670255166</v>
      </c>
      <c r="BH45" s="381">
        <f>'A23'!BT44*'A24'!$I$17/1000</f>
        <v>0</v>
      </c>
      <c r="BI45" s="383">
        <f>'A23'!BU44*'A24'!$K$17/1000</f>
        <v>832009.75783324998</v>
      </c>
      <c r="BJ45" s="382">
        <f t="shared" si="14"/>
        <v>3483389.2306591254</v>
      </c>
      <c r="BK45" s="382">
        <f>'A1'!I43</f>
        <v>56942.1</v>
      </c>
      <c r="BL45" s="383">
        <f t="shared" si="15"/>
        <v>61174.231906781191</v>
      </c>
      <c r="BM45" s="384">
        <f t="shared" si="35"/>
        <v>61174.231906781191</v>
      </c>
      <c r="BN45" s="381">
        <f>'A23'!CA44*'A24'!$D$17/1000</f>
        <v>238893.45609669498</v>
      </c>
      <c r="BO45" s="381">
        <f>'A23'!CB44*'A24'!$F$17/1000</f>
        <v>424744.26281158108</v>
      </c>
      <c r="BP45" s="381">
        <f>'A23'!CC44*'A24'!$I$17/1000</f>
        <v>0</v>
      </c>
      <c r="BQ45" s="383">
        <f>'A23'!CD44*'A24'!$K$17/1000</f>
        <v>522118.33831443405</v>
      </c>
      <c r="BR45" s="382">
        <f t="shared" si="16"/>
        <v>1185756.05722271</v>
      </c>
      <c r="BS45" s="382">
        <f>'A1'!J43</f>
        <v>15922</v>
      </c>
      <c r="BT45" s="383">
        <f t="shared" si="17"/>
        <v>74472.808517944359</v>
      </c>
      <c r="BU45" s="384">
        <f t="shared" si="36"/>
        <v>74472.808517944359</v>
      </c>
      <c r="BV45" s="381">
        <f>'A23'!CJ44*'A24'!$D$17/1000</f>
        <v>47737.838260806697</v>
      </c>
      <c r="BW45" s="381">
        <f>'A23'!CK44*'A24'!$F$17/1000</f>
        <v>124603.95492933103</v>
      </c>
      <c r="BX45" s="381">
        <f>'A23'!CL44*'A24'!$I$17/1000</f>
        <v>12345.923909362928</v>
      </c>
      <c r="BY45" s="383">
        <f>'A23'!CM44*'A24'!$K$17/1000</f>
        <v>186196.40834372133</v>
      </c>
      <c r="BZ45" s="382">
        <f t="shared" si="18"/>
        <v>370884.125443222</v>
      </c>
      <c r="CA45" s="382">
        <f>'A1'!K43</f>
        <v>4491</v>
      </c>
      <c r="CB45" s="383">
        <f t="shared" si="19"/>
        <v>82583.86226747316</v>
      </c>
      <c r="CC45" s="384">
        <f t="shared" si="37"/>
        <v>82583.86226747316</v>
      </c>
      <c r="CD45" s="381">
        <f>'A23'!CS44*'A24'!$D$17/1000</f>
        <v>1033214.7721620606</v>
      </c>
      <c r="CE45" s="381">
        <f>'A23'!CT44*'A24'!$F$17/1000</f>
        <v>402914.21227084525</v>
      </c>
      <c r="CF45" s="381">
        <f>'A23'!CU44*'A24'!$I$17/1000</f>
        <v>222340.36587387446</v>
      </c>
      <c r="CG45" s="383">
        <f>'A23'!CV44*'A24'!$K$17/1000</f>
        <v>940243.07557119627</v>
      </c>
      <c r="CH45" s="382">
        <f t="shared" si="20"/>
        <v>2598712.4258779767</v>
      </c>
      <c r="CI45" s="382">
        <f>'A1'!L43</f>
        <v>40264.199999999997</v>
      </c>
      <c r="CJ45" s="383">
        <f t="shared" si="21"/>
        <v>64541.51394732733</v>
      </c>
      <c r="CK45" s="384">
        <f t="shared" si="38"/>
        <v>64541.51394732733</v>
      </c>
      <c r="CL45" s="381">
        <f>'A23'!DB44*'A24'!$D$17/1000</f>
        <v>75459.256166968247</v>
      </c>
      <c r="CM45" s="381">
        <f>'A23'!DC44*'A24'!$F$17/1000</f>
        <v>276347.96136840997</v>
      </c>
      <c r="CN45" s="381">
        <f>'A23'!DD44*'A24'!$I$17/1000</f>
        <v>115961.2237228678</v>
      </c>
      <c r="CO45" s="383">
        <f>'A23'!DE44*'A24'!$K$17/1000</f>
        <v>190976.39387406345</v>
      </c>
      <c r="CP45" s="382">
        <f t="shared" si="22"/>
        <v>658744.83513230947</v>
      </c>
      <c r="CQ45" s="382">
        <f>'A1'!M43</f>
        <v>8872</v>
      </c>
      <c r="CR45" s="383">
        <f t="shared" si="23"/>
        <v>74249.868702920372</v>
      </c>
      <c r="CS45" s="384">
        <f t="shared" si="39"/>
        <v>74249.868702920372</v>
      </c>
      <c r="CT45" s="381">
        <f>'A23'!DK44*'A24'!$D$17/1000</f>
        <v>415553.45710041671</v>
      </c>
      <c r="CU45" s="381">
        <f>'A23'!DL44*'A24'!$F$17/1000</f>
        <v>2137503.5620950107</v>
      </c>
      <c r="CV45" s="381">
        <f>'A23'!DM44*'A24'!$I$17/1000</f>
        <v>394086.48476161971</v>
      </c>
      <c r="CW45" s="383">
        <f>'A23'!DN44*'A24'!$K$17/1000</f>
        <v>1478899.4585326696</v>
      </c>
      <c r="CX45" s="382">
        <f t="shared" si="24"/>
        <v>4426042.9624897167</v>
      </c>
      <c r="CY45" s="382">
        <f>'A1'!N43</f>
        <v>58886</v>
      </c>
      <c r="CZ45" s="383">
        <f t="shared" si="25"/>
        <v>75162.90735471448</v>
      </c>
      <c r="DA45" s="384">
        <f t="shared" si="40"/>
        <v>75162.90735471448</v>
      </c>
      <c r="DB45" s="381">
        <f>'A23'!DT44*'A24'!$D$17/1000</f>
        <v>1451845.5441002308</v>
      </c>
      <c r="DC45" s="381">
        <f>'A23'!DU44*'A24'!$F$17/1000</f>
        <v>8902520.0193397701</v>
      </c>
      <c r="DD45" s="381">
        <f>'A23'!DV44*'A24'!$I$17/1000</f>
        <v>1965072.9589741244</v>
      </c>
      <c r="DE45" s="383">
        <f>'A23'!DW44*'A24'!$K$17/1000</f>
        <v>10928227.104783753</v>
      </c>
      <c r="DF45" s="382">
        <f t="shared" si="26"/>
        <v>23247665.627197877</v>
      </c>
      <c r="DG45" s="382">
        <f>'A1'!O43</f>
        <v>282418</v>
      </c>
      <c r="DH45" s="383">
        <f t="shared" si="27"/>
        <v>82316.515332584604</v>
      </c>
      <c r="DI45" s="166">
        <f t="shared" si="41"/>
        <v>82316.515332584604</v>
      </c>
    </row>
    <row r="46" spans="1:113" ht="17.25" customHeight="1">
      <c r="A46" s="182">
        <v>2001</v>
      </c>
      <c r="B46" s="381">
        <f>'A23'!G45*'A24'!$D$17/1000</f>
        <v>325797.71943190758</v>
      </c>
      <c r="C46" s="381">
        <f>'A23'!H45*'A24'!$F$17/1000</f>
        <v>376314.75152268441</v>
      </c>
      <c r="D46" s="381">
        <f>'A23'!I45*'A24'!$I$17/1000</f>
        <v>164778.12272492368</v>
      </c>
      <c r="E46" s="381">
        <f>'A23'!J45*'A24'!$K$17/1000</f>
        <v>537315.70481631928</v>
      </c>
      <c r="F46" s="382">
        <f t="shared" ref="F46:F51" si="42">SUM(B46:E46)</f>
        <v>1404206.2984958349</v>
      </c>
      <c r="G46" s="382">
        <f>'A1'!B44</f>
        <v>19531.376</v>
      </c>
      <c r="H46" s="383">
        <f t="shared" ref="H46:H51" si="43">F46/G46*1000</f>
        <v>71894.898674616416</v>
      </c>
      <c r="I46" s="384">
        <f t="shared" si="28"/>
        <v>71894.898674616416</v>
      </c>
      <c r="J46" s="381">
        <f>'A23'!P45*'A24'!$D$17/1000</f>
        <v>177597.51388798395</v>
      </c>
      <c r="K46" s="381">
        <f>'A23'!Q45*'A24'!$F$17/1000</f>
        <v>200250.98055437111</v>
      </c>
      <c r="L46" s="381">
        <f>'A23'!R45*'A24'!$I$17/1000</f>
        <v>140295.24175093792</v>
      </c>
      <c r="M46" s="383">
        <f>'A23'!S45*'A24'!$K$17/1000</f>
        <v>180584.54858756834</v>
      </c>
      <c r="N46" s="382">
        <f t="shared" ref="N46:N51" si="44">SUM(J46:M46)</f>
        <v>698728.28478086134</v>
      </c>
      <c r="O46" s="382">
        <f>'A1'!C44</f>
        <v>10281</v>
      </c>
      <c r="P46" s="383">
        <f t="shared" ref="P46:P51" si="45">N46/O46*1000</f>
        <v>67963.066314644617</v>
      </c>
      <c r="Q46" s="384">
        <f t="shared" si="29"/>
        <v>67963.066314644617</v>
      </c>
      <c r="R46" s="381">
        <f>'A23'!Y45*'A24'!$D$17/1000</f>
        <v>231483.65439158073</v>
      </c>
      <c r="S46" s="381">
        <f>'A23'!Z45*'A24'!$F$17/1000</f>
        <v>568423.02455241408</v>
      </c>
      <c r="T46" s="381">
        <f>'A23'!AA45*'A24'!$I$17/1000</f>
        <v>880029.30046470731</v>
      </c>
      <c r="U46" s="383">
        <f>'A23'!AB45*'A24'!$K$17/1000</f>
        <v>915355.02643632481</v>
      </c>
      <c r="V46" s="382">
        <f t="shared" ref="V46:V51" si="46">SUM(R46:U46)</f>
        <v>2595291.005845027</v>
      </c>
      <c r="W46" s="382">
        <f>'A1'!D44</f>
        <v>31019.02</v>
      </c>
      <c r="X46" s="383">
        <f t="shared" ref="X46:X51" si="47">V46/W46*1000</f>
        <v>83667.730503575774</v>
      </c>
      <c r="Y46" s="384">
        <f t="shared" si="30"/>
        <v>83667.730503575774</v>
      </c>
      <c r="Z46" s="381">
        <f>'A23'!AH45*'A24'!$D$17/1000</f>
        <v>45379.795782109213</v>
      </c>
      <c r="AA46" s="381">
        <f>'A23'!AI45*'A24'!$F$17/1000</f>
        <v>186252.31958359721</v>
      </c>
      <c r="AB46" s="381">
        <f>'A23'!AJ45*'A24'!$I$17/1000</f>
        <v>37640.717735883009</v>
      </c>
      <c r="AC46" s="383">
        <f>'A23'!AK45*'A24'!$K$17/1000</f>
        <v>169575.68750049028</v>
      </c>
      <c r="AD46" s="382">
        <f t="shared" ref="AD46:AD51" si="48">SUM(Z46:AC46)</f>
        <v>438848.52060207975</v>
      </c>
      <c r="AE46" s="382">
        <f>'A1'!E44</f>
        <v>5357</v>
      </c>
      <c r="AF46" s="383">
        <f t="shared" ref="AF46:AF51" si="49">AD46/AE46*1000</f>
        <v>81920.575061056516</v>
      </c>
      <c r="AG46" s="384">
        <f t="shared" si="31"/>
        <v>81920.575061056516</v>
      </c>
      <c r="AH46" s="381">
        <f>'A23'!AQ45*'A24'!$D$17/1000</f>
        <v>56395.582227502106</v>
      </c>
      <c r="AI46" s="381">
        <f>'A23'!AR45*'A24'!$F$17/1000</f>
        <v>143809.25357442698</v>
      </c>
      <c r="AJ46" s="381">
        <f>'A23'!AS45*'A24'!$I$17/1000</f>
        <v>76463.826121979801</v>
      </c>
      <c r="AK46" s="383">
        <f>'A23'!AT45*'A24'!$K$17/1000</f>
        <v>115790.98437388298</v>
      </c>
      <c r="AL46" s="382">
        <f t="shared" ref="AL46:AL51" si="50">SUM(AH46:AK46)</f>
        <v>392459.64629779186</v>
      </c>
      <c r="AM46" s="382">
        <f>'A1'!F44</f>
        <v>5188</v>
      </c>
      <c r="AN46" s="383">
        <f t="shared" ref="AN46:AN51" si="51">AL46/AM46*1000</f>
        <v>75647.580242442535</v>
      </c>
      <c r="AO46" s="384">
        <f t="shared" si="32"/>
        <v>75647.580242442535</v>
      </c>
      <c r="AP46" s="381">
        <f>'A23'!AZ45*'A24'!$D$17/1000</f>
        <v>847381.24160573271</v>
      </c>
      <c r="AQ46" s="381">
        <f>'A23'!BA45*'A24'!$F$17/1000</f>
        <v>1523442.2886072558</v>
      </c>
      <c r="AR46" s="381">
        <f>'A23'!BB45*'A24'!$I$17/1000</f>
        <v>536913.5913269408</v>
      </c>
      <c r="AS46" s="383">
        <f>'A23'!BC45*'A24'!$K$17/1000</f>
        <v>1005239.0275896806</v>
      </c>
      <c r="AT46" s="382">
        <f t="shared" ref="AT46:AT51" si="52">SUM(AP46:AS46)</f>
        <v>3912976.14912961</v>
      </c>
      <c r="AU46" s="382">
        <f>'A1'!G44</f>
        <v>61163.24</v>
      </c>
      <c r="AV46" s="383">
        <f t="shared" ref="AV46:AV51" si="53">AT46/AU46*1000</f>
        <v>63975.946158666709</v>
      </c>
      <c r="AW46" s="384">
        <f t="shared" si="33"/>
        <v>63975.946158666709</v>
      </c>
      <c r="AX46" s="381">
        <f>'A23'!BI45*'A24'!$D$17/1000</f>
        <v>638994.22818294482</v>
      </c>
      <c r="AY46" s="381">
        <f>'A23'!BJ45*'A24'!$F$17/1000</f>
        <v>3082143.9954594616</v>
      </c>
      <c r="AZ46" s="381">
        <f>'A23'!BK45*'A24'!$I$17/1000</f>
        <v>1104208.4259525209</v>
      </c>
      <c r="BA46" s="383">
        <f>'A23'!BL45*'A24'!$K$17/1000</f>
        <v>1642402.2556126353</v>
      </c>
      <c r="BB46" s="382">
        <f t="shared" ref="BB46:BB51" si="54">SUM(AX46:BA46)</f>
        <v>6467748.9052075623</v>
      </c>
      <c r="BC46" s="382">
        <f>'A1'!H44</f>
        <v>82340</v>
      </c>
      <c r="BD46" s="383">
        <f t="shared" ref="BD46:BD51" si="55">BB46/BC46*1000</f>
        <v>78549.294452362912</v>
      </c>
      <c r="BE46" s="384">
        <f t="shared" si="34"/>
        <v>78549.294452362912</v>
      </c>
      <c r="BF46" s="381">
        <f>'A23'!BR45*'A24'!$D$17/1000</f>
        <v>1363984.8474868811</v>
      </c>
      <c r="BG46" s="381">
        <f>'A23'!BS45*'A24'!$F$17/1000</f>
        <v>1291893.1669729152</v>
      </c>
      <c r="BH46" s="381">
        <f>'A23'!BT45*'A24'!$I$17/1000</f>
        <v>102851.87645018048</v>
      </c>
      <c r="BI46" s="383">
        <f>'A23'!BU45*'A24'!$K$17/1000</f>
        <v>882589.19539186847</v>
      </c>
      <c r="BJ46" s="382">
        <f t="shared" ref="BJ46:BJ51" si="56">SUM(BF46:BI46)</f>
        <v>3641319.0863018455</v>
      </c>
      <c r="BK46" s="382">
        <f>'A1'!I44</f>
        <v>56977.2</v>
      </c>
      <c r="BL46" s="383">
        <f t="shared" ref="BL46:BL51" si="57">BJ46/BK46*1000</f>
        <v>63908.354329483474</v>
      </c>
      <c r="BM46" s="384">
        <f t="shared" si="35"/>
        <v>63908.354329483474</v>
      </c>
      <c r="BN46" s="381">
        <f>'A23'!CA45*'A24'!$D$17/1000</f>
        <v>240431.22312069402</v>
      </c>
      <c r="BO46" s="381">
        <f>'A23'!CB45*'A24'!$F$17/1000</f>
        <v>401227.18474503205</v>
      </c>
      <c r="BP46" s="381">
        <f>'A23'!CC45*'A24'!$I$17/1000</f>
        <v>99714.020836857482</v>
      </c>
      <c r="BQ46" s="383">
        <f>'A23'!CD45*'A24'!$K$17/1000</f>
        <v>513397.63817912689</v>
      </c>
      <c r="BR46" s="382">
        <f t="shared" ref="BR46:BR51" si="58">SUM(BN46:BQ46)</f>
        <v>1254770.0668817104</v>
      </c>
      <c r="BS46" s="382">
        <f>'A1'!J44</f>
        <v>16043</v>
      </c>
      <c r="BT46" s="383">
        <f t="shared" ref="BT46:BT51" si="59">BR46/BS46*1000</f>
        <v>78212.931925556972</v>
      </c>
      <c r="BU46" s="384">
        <f t="shared" si="36"/>
        <v>78212.931925556972</v>
      </c>
      <c r="BV46" s="381">
        <f>'A23'!CJ45*'A24'!$D$17/1000</f>
        <v>48158.700814743272</v>
      </c>
      <c r="BW46" s="381">
        <f>'A23'!CK45*'A24'!$F$17/1000</f>
        <v>122805.13018455864</v>
      </c>
      <c r="BX46" s="381">
        <f>'A23'!CL45*'A24'!$I$17/1000</f>
        <v>19204.667228052745</v>
      </c>
      <c r="BY46" s="383">
        <f>'A23'!CM45*'A24'!$K$17/1000</f>
        <v>191166.22430852364</v>
      </c>
      <c r="BZ46" s="382">
        <f t="shared" ref="BZ46:BZ51" si="60">SUM(BV46:BY46)</f>
        <v>381334.7225358783</v>
      </c>
      <c r="CA46" s="382">
        <f>'A1'!K44</f>
        <v>4513</v>
      </c>
      <c r="CB46" s="383">
        <f t="shared" ref="CB46:CB51" si="61">BZ46/CA46*1000</f>
        <v>84496.947160620053</v>
      </c>
      <c r="CC46" s="384">
        <f t="shared" si="37"/>
        <v>84496.947160620053</v>
      </c>
      <c r="CD46" s="381">
        <f>'A23'!CS45*'A24'!$D$17/1000</f>
        <v>1011864.5763810672</v>
      </c>
      <c r="CE46" s="381">
        <f>'A23'!CT45*'A24'!$F$17/1000</f>
        <v>452570.11076226801</v>
      </c>
      <c r="CF46" s="381">
        <f>'A23'!CU45*'A24'!$I$17/1000</f>
        <v>244796.13095662449</v>
      </c>
      <c r="CG46" s="383">
        <f>'A23'!CV45*'A24'!$K$17/1000</f>
        <v>1020309.2255775476</v>
      </c>
      <c r="CH46" s="382">
        <f t="shared" ref="CH46:CH51" si="62">SUM(CD46:CG46)</f>
        <v>2729540.043677507</v>
      </c>
      <c r="CI46" s="382">
        <f>'A1'!L44</f>
        <v>40721.4</v>
      </c>
      <c r="CJ46" s="383">
        <f t="shared" ref="CJ46:CJ51" si="63">CH46/CI46*1000</f>
        <v>67029.621861662585</v>
      </c>
      <c r="CK46" s="384">
        <f t="shared" si="38"/>
        <v>67029.621861662585</v>
      </c>
      <c r="CL46" s="381">
        <f>'A23'!DB45*'A24'!$D$17/1000</f>
        <v>69009.125876986072</v>
      </c>
      <c r="CM46" s="381">
        <f>'A23'!DC45*'A24'!$F$17/1000</f>
        <v>280940.79719846597</v>
      </c>
      <c r="CN46" s="381">
        <f>'A23'!DD45*'A24'!$I$17/1000</f>
        <v>112974.27213306434</v>
      </c>
      <c r="CO46" s="383">
        <f>'A23'!DE45*'A24'!$K$17/1000</f>
        <v>219742.26515720261</v>
      </c>
      <c r="CP46" s="382">
        <f t="shared" ref="CP46:CP51" si="64">SUM(CL46:CO46)</f>
        <v>682666.46036571893</v>
      </c>
      <c r="CQ46" s="382">
        <f>'A1'!M44</f>
        <v>8896</v>
      </c>
      <c r="CR46" s="383">
        <f t="shared" ref="CR46:CR51" si="65">CP46/CQ46*1000</f>
        <v>76738.585922405444</v>
      </c>
      <c r="CS46" s="384">
        <f t="shared" si="39"/>
        <v>76738.585922405444</v>
      </c>
      <c r="CT46" s="381">
        <f>'A23'!DK45*'A24'!$D$17/1000</f>
        <v>405339.20050484507</v>
      </c>
      <c r="CU46" s="381">
        <f>'A23'!DL45*'A24'!$F$17/1000</f>
        <v>2145410.2237673178</v>
      </c>
      <c r="CV46" s="381">
        <f>'A23'!DM45*'A24'!$I$17/1000</f>
        <v>395544.21730527212</v>
      </c>
      <c r="CW46" s="383">
        <f>'A23'!DN45*'A24'!$K$17/1000</f>
        <v>1527404.0595468322</v>
      </c>
      <c r="CX46" s="382">
        <f t="shared" ref="CX46:CX51" si="66">SUM(CT46:CW46)</f>
        <v>4473697.7011242667</v>
      </c>
      <c r="CY46" s="382">
        <f>'A1'!N44</f>
        <v>59113</v>
      </c>
      <c r="CZ46" s="383">
        <f t="shared" ref="CZ46:CZ51" si="67">CX46/CY46*1000</f>
        <v>75680.437486242736</v>
      </c>
      <c r="DA46" s="384">
        <f t="shared" si="40"/>
        <v>75680.437486242736</v>
      </c>
      <c r="DB46" s="381">
        <f>'A23'!DT45*'A24'!$D$17/1000</f>
        <v>1469161.0320336216</v>
      </c>
      <c r="DC46" s="381">
        <f>'A23'!DU45*'A24'!$F$17/1000</f>
        <v>8919938.4509487469</v>
      </c>
      <c r="DD46" s="381">
        <f>'A23'!DV45*'A24'!$I$17/1000</f>
        <v>2109132.7982329242</v>
      </c>
      <c r="DE46" s="383">
        <f>'A23'!DW45*'A24'!$K$17/1000</f>
        <v>11261489.335971376</v>
      </c>
      <c r="DF46" s="382">
        <f t="shared" ref="DF46:DF51" si="68">SUM(DB46:DE46)</f>
        <v>23759721.617186669</v>
      </c>
      <c r="DG46" s="382">
        <f>'A1'!O44</f>
        <v>285335</v>
      </c>
      <c r="DH46" s="383">
        <f t="shared" ref="DH46:DH51" si="69">DF46/DG46*1000</f>
        <v>83269.566009030328</v>
      </c>
      <c r="DI46" s="166">
        <f t="shared" si="41"/>
        <v>83269.566009030328</v>
      </c>
    </row>
    <row r="47" spans="1:113" ht="17.25" customHeight="1">
      <c r="A47" s="182">
        <v>2002</v>
      </c>
      <c r="B47" s="381">
        <f>'A23'!G46*'A24'!$D$17/1000</f>
        <v>314291.13679654145</v>
      </c>
      <c r="C47" s="381">
        <f>'A23'!H46*'A24'!$F$17/1000</f>
        <v>381640.61457896145</v>
      </c>
      <c r="D47" s="381">
        <f>'A23'!I46*'A24'!$I$17/1000</f>
        <v>183821.19262823596</v>
      </c>
      <c r="E47" s="381">
        <f>'A23'!J46*'A24'!$K$17/1000</f>
        <v>573600.17177470226</v>
      </c>
      <c r="F47" s="382">
        <f t="shared" si="42"/>
        <v>1453353.1157784411</v>
      </c>
      <c r="G47" s="382">
        <f>'A1'!B45</f>
        <v>19768.441999999999</v>
      </c>
      <c r="H47" s="383">
        <f t="shared" si="43"/>
        <v>73518.849678616112</v>
      </c>
      <c r="I47" s="384">
        <f t="shared" si="28"/>
        <v>73518.849678616112</v>
      </c>
      <c r="J47" s="381">
        <f>'A23'!P46*'A24'!$D$17/1000</f>
        <v>169948.57388651362</v>
      </c>
      <c r="K47" s="381">
        <f>'A23'!Q46*'A24'!$F$17/1000</f>
        <v>214621.54485103523</v>
      </c>
      <c r="L47" s="381">
        <f>'A23'!R46*'A24'!$I$17/1000</f>
        <v>140965.51535827093</v>
      </c>
      <c r="M47" s="383">
        <f>'A23'!S46*'A24'!$K$17/1000</f>
        <v>196567.91712718131</v>
      </c>
      <c r="N47" s="382">
        <f t="shared" si="44"/>
        <v>722103.55122300109</v>
      </c>
      <c r="O47" s="382">
        <f>'A1'!C45</f>
        <v>10330</v>
      </c>
      <c r="P47" s="383">
        <f t="shared" si="45"/>
        <v>69903.538356534467</v>
      </c>
      <c r="Q47" s="384">
        <f t="shared" si="29"/>
        <v>69903.538356534467</v>
      </c>
      <c r="R47" s="381">
        <f>'A23'!Y46*'A24'!$D$17/1000</f>
        <v>234842.6925555823</v>
      </c>
      <c r="S47" s="381">
        <f>'A23'!Z46*'A24'!$F$17/1000</f>
        <v>576671.35913909203</v>
      </c>
      <c r="T47" s="381">
        <f>'A23'!AA46*'A24'!$I$17/1000</f>
        <v>919853.8502652751</v>
      </c>
      <c r="U47" s="383">
        <f>'A23'!AB46*'A24'!$K$17/1000</f>
        <v>975069.54259242804</v>
      </c>
      <c r="V47" s="382">
        <f t="shared" si="46"/>
        <v>2706437.4445523773</v>
      </c>
      <c r="W47" s="382">
        <f>'A1'!D45</f>
        <v>31353.655999999999</v>
      </c>
      <c r="X47" s="383">
        <f t="shared" si="47"/>
        <v>86319.676549120064</v>
      </c>
      <c r="Y47" s="384">
        <f t="shared" si="30"/>
        <v>86319.676549120064</v>
      </c>
      <c r="Z47" s="381">
        <f>'A23'!AH46*'A24'!$D$17/1000</f>
        <v>45549.503481094078</v>
      </c>
      <c r="AA47" s="381">
        <f>'A23'!AI46*'A24'!$F$17/1000</f>
        <v>183353.68077019774</v>
      </c>
      <c r="AB47" s="381">
        <f>'A23'!AJ46*'A24'!$I$17/1000</f>
        <v>42504.168887084335</v>
      </c>
      <c r="AC47" s="383">
        <f>'A23'!AK46*'A24'!$K$17/1000</f>
        <v>162104.62188103987</v>
      </c>
      <c r="AD47" s="382">
        <f t="shared" si="48"/>
        <v>433511.97501941602</v>
      </c>
      <c r="AE47" s="382">
        <f>'A1'!E45</f>
        <v>5376</v>
      </c>
      <c r="AF47" s="383">
        <f t="shared" si="49"/>
        <v>80638.388210456847</v>
      </c>
      <c r="AG47" s="384">
        <f t="shared" si="31"/>
        <v>80638.388210456847</v>
      </c>
      <c r="AH47" s="381">
        <f>'A23'!AQ46*'A24'!$D$17/1000</f>
        <v>54438.494270643168</v>
      </c>
      <c r="AI47" s="381">
        <f>'A23'!AR46*'A24'!$F$17/1000</f>
        <v>144371.4077284137</v>
      </c>
      <c r="AJ47" s="381">
        <f>'A23'!AS46*'A24'!$I$17/1000</f>
        <v>76762.725229066433</v>
      </c>
      <c r="AK47" s="383">
        <f>'A23'!AT46*'A24'!$K$17/1000</f>
        <v>123993.18866855036</v>
      </c>
      <c r="AL47" s="382">
        <f t="shared" si="50"/>
        <v>399565.81589667365</v>
      </c>
      <c r="AM47" s="382">
        <f>'A1'!F45</f>
        <v>5201</v>
      </c>
      <c r="AN47" s="383">
        <f t="shared" si="51"/>
        <v>76824.805978979741</v>
      </c>
      <c r="AO47" s="384">
        <f t="shared" si="32"/>
        <v>76824.805978979741</v>
      </c>
      <c r="AP47" s="381">
        <f>'A23'!AZ46*'A24'!$D$17/1000</f>
        <v>827884.39530610887</v>
      </c>
      <c r="AQ47" s="381">
        <f>'A23'!BA46*'A24'!$F$17/1000</f>
        <v>1493576.4206724307</v>
      </c>
      <c r="AR47" s="381">
        <f>'A23'!BB46*'A24'!$I$17/1000</f>
        <v>588597.3004616606</v>
      </c>
      <c r="AS47" s="383">
        <f>'A23'!BC46*'A24'!$K$17/1000</f>
        <v>1010170.4232414542</v>
      </c>
      <c r="AT47" s="382">
        <f t="shared" si="52"/>
        <v>3920228.5396816544</v>
      </c>
      <c r="AU47" s="382">
        <f>'A1'!G45</f>
        <v>61604.55</v>
      </c>
      <c r="AV47" s="383">
        <f t="shared" si="53"/>
        <v>63635.373356053315</v>
      </c>
      <c r="AW47" s="384">
        <f t="shared" si="33"/>
        <v>63635.373356053315</v>
      </c>
      <c r="AX47" s="381">
        <f>'A23'!BI46*'A24'!$D$17/1000</f>
        <v>600690.34010094742</v>
      </c>
      <c r="AY47" s="381">
        <f>'A23'!BJ46*'A24'!$F$17/1000</f>
        <v>3067822.4491555137</v>
      </c>
      <c r="AZ47" s="381">
        <f>'A23'!BK46*'A24'!$I$17/1000</f>
        <v>1099077.5910126916</v>
      </c>
      <c r="BA47" s="383">
        <f>'A23'!BL46*'A24'!$K$17/1000</f>
        <v>1634770.6394428145</v>
      </c>
      <c r="BB47" s="382">
        <f t="shared" si="54"/>
        <v>6402361.0197119676</v>
      </c>
      <c r="BC47" s="382">
        <f>'A1'!H45</f>
        <v>82482</v>
      </c>
      <c r="BD47" s="383">
        <f t="shared" si="55"/>
        <v>77621.311555393506</v>
      </c>
      <c r="BE47" s="384">
        <f t="shared" si="34"/>
        <v>77621.311555393506</v>
      </c>
      <c r="BF47" s="381">
        <f>'A23'!BR46*'A24'!$D$17/1000</f>
        <v>1319509.707634941</v>
      </c>
      <c r="BG47" s="381">
        <f>'A23'!BS46*'A24'!$F$17/1000</f>
        <v>1336230.6897554251</v>
      </c>
      <c r="BH47" s="381">
        <f>'A23'!BT46*'A24'!$I$17/1000</f>
        <v>103252.85839348742</v>
      </c>
      <c r="BI47" s="383">
        <f>'A23'!BU46*'A24'!$K$17/1000</f>
        <v>886030.08867378498</v>
      </c>
      <c r="BJ47" s="382">
        <f t="shared" si="56"/>
        <v>3645023.3444576384</v>
      </c>
      <c r="BK47" s="382">
        <f>'A1'!I45</f>
        <v>57157.4</v>
      </c>
      <c r="BL47" s="383">
        <f t="shared" si="57"/>
        <v>63771.678635795855</v>
      </c>
      <c r="BM47" s="384">
        <f t="shared" si="35"/>
        <v>63771.678635795855</v>
      </c>
      <c r="BN47" s="381">
        <f>'A23'!CA46*'A24'!$D$17/1000</f>
        <v>234662.47705171714</v>
      </c>
      <c r="BO47" s="381">
        <f>'A23'!CB46*'A24'!$F$17/1000</f>
        <v>403118.06689935114</v>
      </c>
      <c r="BP47" s="381">
        <f>'A23'!CC46*'A24'!$I$17/1000</f>
        <v>114495.9403145963</v>
      </c>
      <c r="BQ47" s="383">
        <f>'A23'!CD46*'A24'!$K$17/1000</f>
        <v>540379.87277523009</v>
      </c>
      <c r="BR47" s="382">
        <f t="shared" si="58"/>
        <v>1292656.3570408947</v>
      </c>
      <c r="BS47" s="382">
        <f>'A1'!J45</f>
        <v>16147</v>
      </c>
      <c r="BT47" s="383">
        <f t="shared" si="59"/>
        <v>80055.512295837907</v>
      </c>
      <c r="BU47" s="384">
        <f t="shared" si="36"/>
        <v>80055.512295837907</v>
      </c>
      <c r="BV47" s="381">
        <f>'A23'!CJ46*'A24'!$D$17/1000</f>
        <v>44768.676067100241</v>
      </c>
      <c r="BW47" s="381">
        <f>'A23'!CK46*'A24'!$F$17/1000</f>
        <v>117784.67988293678</v>
      </c>
      <c r="BX47" s="381">
        <f>'A23'!CL46*'A24'!$I$17/1000</f>
        <v>19340.530458546669</v>
      </c>
      <c r="BY47" s="383">
        <f>'A23'!CM46*'A24'!$K$17/1000</f>
        <v>205795.77464412939</v>
      </c>
      <c r="BZ47" s="382">
        <f t="shared" si="60"/>
        <v>387689.66105271305</v>
      </c>
      <c r="CA47" s="382">
        <f>'A1'!K45</f>
        <v>4539</v>
      </c>
      <c r="CB47" s="383">
        <f t="shared" si="61"/>
        <v>85413.011908506945</v>
      </c>
      <c r="CC47" s="384">
        <f t="shared" si="37"/>
        <v>85413.011908506945</v>
      </c>
      <c r="CD47" s="381">
        <f>'A23'!CS46*'A24'!$D$17/1000</f>
        <v>995119.9507323748</v>
      </c>
      <c r="CE47" s="381">
        <f>'A23'!CT46*'A24'!$F$17/1000</f>
        <v>460428.46611441654</v>
      </c>
      <c r="CF47" s="381">
        <f>'A23'!CU46*'A24'!$I$17/1000</f>
        <v>249046.73200194785</v>
      </c>
      <c r="CG47" s="383">
        <f>'A23'!CV46*'A24'!$K$17/1000</f>
        <v>1038025.7125328153</v>
      </c>
      <c r="CH47" s="382">
        <f t="shared" si="62"/>
        <v>2742620.8613815545</v>
      </c>
      <c r="CI47" s="382">
        <f>'A1'!L45</f>
        <v>41314</v>
      </c>
      <c r="CJ47" s="383">
        <f t="shared" si="63"/>
        <v>66384.781463464067</v>
      </c>
      <c r="CK47" s="384">
        <f t="shared" si="38"/>
        <v>66384.781463464067</v>
      </c>
      <c r="CL47" s="381">
        <f>'A23'!DB46*'A24'!$D$17/1000</f>
        <v>65723.931362558011</v>
      </c>
      <c r="CM47" s="381">
        <f>'A23'!DC46*'A24'!$F$17/1000</f>
        <v>282431.357455249</v>
      </c>
      <c r="CN47" s="381">
        <f>'A23'!DD46*'A24'!$I$17/1000</f>
        <v>113573.66873818458</v>
      </c>
      <c r="CO47" s="383">
        <f>'A23'!DE46*'A24'!$K$17/1000</f>
        <v>233902.72621709324</v>
      </c>
      <c r="CP47" s="382">
        <f t="shared" si="64"/>
        <v>695631.68377308478</v>
      </c>
      <c r="CQ47" s="382">
        <f>'A1'!M45</f>
        <v>8925</v>
      </c>
      <c r="CR47" s="383">
        <f t="shared" si="65"/>
        <v>77941.925352726583</v>
      </c>
      <c r="CS47" s="384">
        <f t="shared" si="39"/>
        <v>77941.925352726583</v>
      </c>
      <c r="CT47" s="381">
        <f>'A23'!DK46*'A24'!$D$17/1000</f>
        <v>382235.69623901875</v>
      </c>
      <c r="CU47" s="381">
        <f>'A23'!DL46*'A24'!$F$17/1000</f>
        <v>2111859.8417589273</v>
      </c>
      <c r="CV47" s="381">
        <f>'A23'!DM46*'A24'!$I$17/1000</f>
        <v>396311.44495982607</v>
      </c>
      <c r="CW47" s="383">
        <f>'A23'!DN46*'A24'!$K$17/1000</f>
        <v>1615387.102470868</v>
      </c>
      <c r="CX47" s="382">
        <f t="shared" si="66"/>
        <v>4505794.0854286402</v>
      </c>
      <c r="CY47" s="382">
        <f>'A1'!N45</f>
        <v>59323</v>
      </c>
      <c r="CZ47" s="383">
        <f t="shared" si="67"/>
        <v>75953.57762467576</v>
      </c>
      <c r="DA47" s="384">
        <f t="shared" si="40"/>
        <v>75953.57762467576</v>
      </c>
      <c r="DB47" s="381">
        <f>'A23'!DT46*'A24'!$D$17/1000</f>
        <v>1487248.101315896</v>
      </c>
      <c r="DC47" s="381">
        <f>'A23'!DU46*'A24'!$F$17/1000</f>
        <v>8849158.1324695069</v>
      </c>
      <c r="DD47" s="381">
        <f>'A23'!DV46*'A24'!$I$17/1000</f>
        <v>2135098.6591667328</v>
      </c>
      <c r="DE47" s="383">
        <f>'A23'!DW46*'A24'!$K$17/1000</f>
        <v>11807278.823084095</v>
      </c>
      <c r="DF47" s="382">
        <f t="shared" si="68"/>
        <v>24278783.71603623</v>
      </c>
      <c r="DG47" s="382">
        <f>'A1'!O45</f>
        <v>288133</v>
      </c>
      <c r="DH47" s="383">
        <f t="shared" si="69"/>
        <v>84262.419493901194</v>
      </c>
      <c r="DI47" s="166">
        <f t="shared" si="41"/>
        <v>84262.419493901194</v>
      </c>
    </row>
    <row r="48" spans="1:113" ht="17.25" customHeight="1">
      <c r="A48" s="182">
        <v>2003</v>
      </c>
      <c r="B48" s="381">
        <f>'A23'!G47*'A24'!$D$17/1000</f>
        <v>310365.32164369459</v>
      </c>
      <c r="C48" s="381">
        <f>'A23'!H47*'A24'!$F$17/1000</f>
        <v>399684.30278127623</v>
      </c>
      <c r="D48" s="381">
        <f>'A23'!I47*'A24'!$I$17/1000</f>
        <v>186302.05521705499</v>
      </c>
      <c r="E48" s="381">
        <f>'A23'!J47*'A24'!$K$17/1000</f>
        <v>581341.51643007051</v>
      </c>
      <c r="F48" s="382">
        <f t="shared" si="42"/>
        <v>1477693.1960720965</v>
      </c>
      <c r="G48" s="382">
        <f>'A1'!B46</f>
        <v>20009.437999999998</v>
      </c>
      <c r="H48" s="383">
        <f t="shared" si="43"/>
        <v>73849.810078228911</v>
      </c>
      <c r="I48" s="384">
        <f t="shared" si="28"/>
        <v>73849.810078228911</v>
      </c>
      <c r="J48" s="381">
        <f>'A23'!P47*'A24'!$D$17/1000</f>
        <v>162280.22701083292</v>
      </c>
      <c r="K48" s="381">
        <f>'A23'!Q47*'A24'!$F$17/1000</f>
        <v>215723.66661371264</v>
      </c>
      <c r="L48" s="381">
        <f>'A23'!R47*'A24'!$I$17/1000</f>
        <v>150544.98711465497</v>
      </c>
      <c r="M48" s="383">
        <f>'A23'!S47*'A24'!$K$17/1000</f>
        <v>197577.33013583522</v>
      </c>
      <c r="N48" s="382">
        <f t="shared" si="44"/>
        <v>726126.21087503573</v>
      </c>
      <c r="O48" s="382">
        <f>'A1'!C46</f>
        <v>10373</v>
      </c>
      <c r="P48" s="383">
        <f t="shared" si="45"/>
        <v>70001.562795241087</v>
      </c>
      <c r="Q48" s="384">
        <f t="shared" si="29"/>
        <v>70001.562795241087</v>
      </c>
      <c r="R48" s="381">
        <f>'A23'!Y47*'A24'!$D$17/1000</f>
        <v>224495.25480777989</v>
      </c>
      <c r="S48" s="381">
        <f>'A23'!Z47*'A24'!$F$17/1000</f>
        <v>583689.76857674483</v>
      </c>
      <c r="T48" s="381">
        <f>'A23'!AA47*'A24'!$I$17/1000</f>
        <v>931048.98045797436</v>
      </c>
      <c r="U48" s="383">
        <f>'A23'!AB47*'A24'!$K$17/1000</f>
        <v>1033933.6629855391</v>
      </c>
      <c r="V48" s="382">
        <f t="shared" si="46"/>
        <v>2773167.6668280382</v>
      </c>
      <c r="W48" s="382">
        <f>'A1'!D46</f>
        <v>31639.67</v>
      </c>
      <c r="X48" s="383">
        <f t="shared" si="47"/>
        <v>87648.43839483909</v>
      </c>
      <c r="Y48" s="384">
        <f t="shared" si="30"/>
        <v>87648.43839483909</v>
      </c>
      <c r="Z48" s="381">
        <f>'A23'!AH47*'A24'!$D$17/1000</f>
        <v>41182.432594059683</v>
      </c>
      <c r="AA48" s="381">
        <f>'A23'!AI47*'A24'!$F$17/1000</f>
        <v>184193.99705849768</v>
      </c>
      <c r="AB48" s="381">
        <f>'A23'!AJ47*'A24'!$I$17/1000</f>
        <v>33210.307643023261</v>
      </c>
      <c r="AC48" s="383">
        <f>'A23'!AK47*'A24'!$K$17/1000</f>
        <v>203559.44124287771</v>
      </c>
      <c r="AD48" s="382">
        <f t="shared" si="48"/>
        <v>462146.17853845831</v>
      </c>
      <c r="AE48" s="382">
        <f>'A1'!E46</f>
        <v>5390</v>
      </c>
      <c r="AF48" s="383">
        <f t="shared" si="49"/>
        <v>85741.406036819724</v>
      </c>
      <c r="AG48" s="384">
        <f t="shared" si="31"/>
        <v>85741.406036819724</v>
      </c>
      <c r="AH48" s="381">
        <f>'A23'!AQ47*'A24'!$D$17/1000</f>
        <v>52408.950123179748</v>
      </c>
      <c r="AI48" s="381">
        <f>'A23'!AR47*'A24'!$F$17/1000</f>
        <v>144780.24711313134</v>
      </c>
      <c r="AJ48" s="381">
        <f>'A23'!AS47*'A24'!$I$17/1000</f>
        <v>76980.106397856711</v>
      </c>
      <c r="AK48" s="383">
        <f>'A23'!AT47*'A24'!$K$17/1000</f>
        <v>124344.319822302</v>
      </c>
      <c r="AL48" s="382">
        <f t="shared" si="50"/>
        <v>398513.62345646985</v>
      </c>
      <c r="AM48" s="382">
        <f>'A1'!F46</f>
        <v>5213</v>
      </c>
      <c r="AN48" s="383">
        <f t="shared" si="51"/>
        <v>76446.119980140007</v>
      </c>
      <c r="AO48" s="384">
        <f t="shared" si="32"/>
        <v>76446.119980140007</v>
      </c>
      <c r="AP48" s="381">
        <f>'A23'!AZ47*'A24'!$D$17/1000</f>
        <v>859117.36853617569</v>
      </c>
      <c r="AQ48" s="381">
        <f>'A23'!BA47*'A24'!$F$17/1000</f>
        <v>1544541.7786507448</v>
      </c>
      <c r="AR48" s="381">
        <f>'A23'!BB47*'A24'!$I$17/1000</f>
        <v>445377.09202040132</v>
      </c>
      <c r="AS48" s="383">
        <f>'A23'!BC47*'A24'!$K$17/1000</f>
        <v>1189021.7098885088</v>
      </c>
      <c r="AT48" s="382">
        <f t="shared" si="52"/>
        <v>4038057.9490958303</v>
      </c>
      <c r="AU48" s="382">
        <f>'A1'!G46</f>
        <v>62037.546000000002</v>
      </c>
      <c r="AV48" s="383">
        <f t="shared" si="53"/>
        <v>65090.549344034829</v>
      </c>
      <c r="AW48" s="384">
        <f t="shared" si="33"/>
        <v>65090.549344034829</v>
      </c>
      <c r="AX48" s="381">
        <f>'A23'!BI47*'A24'!$D$17/1000</f>
        <v>599458.58486067143</v>
      </c>
      <c r="AY48" s="381">
        <f>'A23'!BJ47*'A24'!$F$17/1000</f>
        <v>2950203.2518806774</v>
      </c>
      <c r="AZ48" s="381">
        <f>'A23'!BK47*'A24'!$I$17/1000</f>
        <v>1169945.4504292689</v>
      </c>
      <c r="BA48" s="383">
        <f>'A23'!BL47*'A24'!$K$17/1000</f>
        <v>1756912.1599177527</v>
      </c>
      <c r="BB48" s="382">
        <f t="shared" si="54"/>
        <v>6476519.4470883701</v>
      </c>
      <c r="BC48" s="382">
        <f>'A1'!H46</f>
        <v>82520</v>
      </c>
      <c r="BD48" s="383">
        <f t="shared" si="55"/>
        <v>78484.239543000134</v>
      </c>
      <c r="BE48" s="384">
        <f t="shared" si="34"/>
        <v>78484.239543000134</v>
      </c>
      <c r="BF48" s="381">
        <f>'A23'!BR47*'A24'!$D$17/1000</f>
        <v>1319512.0771065357</v>
      </c>
      <c r="BG48" s="381">
        <f>'A23'!BS47*'A24'!$F$17/1000</f>
        <v>1336233.0892532426</v>
      </c>
      <c r="BH48" s="381">
        <f>'A23'!BT47*'A24'!$I$17/1000</f>
        <v>103253.04380683728</v>
      </c>
      <c r="BI48" s="383">
        <f>'A23'!BU47*'A24'!$K$17/1000</f>
        <v>886031.6797368254</v>
      </c>
      <c r="BJ48" s="382">
        <f t="shared" si="56"/>
        <v>3645029.8899034411</v>
      </c>
      <c r="BK48" s="382">
        <f>'A1'!I46</f>
        <v>57604.7</v>
      </c>
      <c r="BL48" s="383">
        <f t="shared" si="57"/>
        <v>63276.6057266758</v>
      </c>
      <c r="BM48" s="384">
        <f t="shared" si="35"/>
        <v>63276.6057266758</v>
      </c>
      <c r="BN48" s="381">
        <f>'A23'!CA47*'A24'!$D$17/1000</f>
        <v>235396.28868422195</v>
      </c>
      <c r="BO48" s="381">
        <f>'A23'!CB47*'A24'!$F$17/1000</f>
        <v>404378.65500223049</v>
      </c>
      <c r="BP48" s="381">
        <f>'A23'!CC47*'A24'!$I$17/1000</f>
        <v>114853.97988672143</v>
      </c>
      <c r="BQ48" s="383">
        <f>'A23'!CD47*'A24'!$K$17/1000</f>
        <v>542069.6914526599</v>
      </c>
      <c r="BR48" s="382">
        <f t="shared" si="58"/>
        <v>1296698.6150258337</v>
      </c>
      <c r="BS48" s="382">
        <f>'A1'!J46</f>
        <v>16223</v>
      </c>
      <c r="BT48" s="383">
        <f t="shared" si="59"/>
        <v>79929.644025509071</v>
      </c>
      <c r="BU48" s="384">
        <f t="shared" si="36"/>
        <v>79929.644025509071</v>
      </c>
      <c r="BV48" s="381">
        <f>'A23'!CJ47*'A24'!$D$17/1000</f>
        <v>43275.616054325226</v>
      </c>
      <c r="BW48" s="381">
        <f>'A23'!CK47*'A24'!$F$17/1000</f>
        <v>121776.9478033491</v>
      </c>
      <c r="BX48" s="381">
        <f>'A23'!CL47*'A24'!$I$17/1000</f>
        <v>15606.689206384272</v>
      </c>
      <c r="BY48" s="383">
        <f>'A23'!CM47*'A24'!$K$17/1000</f>
        <v>207581.60574641314</v>
      </c>
      <c r="BZ48" s="382">
        <f t="shared" si="60"/>
        <v>388240.85881047172</v>
      </c>
      <c r="CA48" s="382">
        <f>'A1'!K46</f>
        <v>4565</v>
      </c>
      <c r="CB48" s="383">
        <f t="shared" si="61"/>
        <v>85047.285610179999</v>
      </c>
      <c r="CC48" s="384">
        <f t="shared" si="37"/>
        <v>85047.285610179999</v>
      </c>
      <c r="CD48" s="381">
        <f>'A23'!CS47*'A24'!$D$17/1000</f>
        <v>993766.56158914801</v>
      </c>
      <c r="CE48" s="381">
        <f>'A23'!CT47*'A24'!$F$17/1000</f>
        <v>467868.9778811126</v>
      </c>
      <c r="CF48" s="381">
        <f>'A23'!CU47*'A24'!$I$17/1000</f>
        <v>253071.32056736731</v>
      </c>
      <c r="CG48" s="383">
        <f>'A23'!CV47*'A24'!$K$17/1000</f>
        <v>1116847.2498772854</v>
      </c>
      <c r="CH48" s="382">
        <f t="shared" si="62"/>
        <v>2831554.1099149133</v>
      </c>
      <c r="CI48" s="382">
        <f>'A1'!L46</f>
        <v>42004.6</v>
      </c>
      <c r="CJ48" s="383">
        <f t="shared" si="63"/>
        <v>67410.571935333588</v>
      </c>
      <c r="CK48" s="384">
        <f t="shared" si="38"/>
        <v>67410.571935333588</v>
      </c>
      <c r="CL48" s="381">
        <f>'A23'!DB47*'A24'!$D$17/1000</f>
        <v>62347.781204605213</v>
      </c>
      <c r="CM48" s="381">
        <f>'A23'!DC47*'A24'!$F$17/1000</f>
        <v>283683.42807094677</v>
      </c>
      <c r="CN48" s="381">
        <f>'A23'!DD47*'A24'!$I$17/1000</f>
        <v>114077.16188648561</v>
      </c>
      <c r="CO48" s="383">
        <f>'A23'!DE47*'A24'!$K$17/1000</f>
        <v>234939.6604055161</v>
      </c>
      <c r="CP48" s="382">
        <f t="shared" si="64"/>
        <v>695048.03156755376</v>
      </c>
      <c r="CQ48" s="382">
        <f>'A1'!M46</f>
        <v>8958</v>
      </c>
      <c r="CR48" s="383">
        <f t="shared" si="65"/>
        <v>77589.644068715526</v>
      </c>
      <c r="CS48" s="384">
        <f t="shared" si="39"/>
        <v>77589.644068715526</v>
      </c>
      <c r="CT48" s="381">
        <f>'A23'!DK47*'A24'!$D$17/1000</f>
        <v>383037.33919889788</v>
      </c>
      <c r="CU48" s="381">
        <f>'A23'!DL47*'A24'!$F$17/1000</f>
        <v>2116288.9350933679</v>
      </c>
      <c r="CV48" s="381">
        <f>'A23'!DM47*'A24'!$I$17/1000</f>
        <v>446785.43428379192</v>
      </c>
      <c r="CW48" s="383">
        <f>'A23'!DN47*'A24'!$K$17/1000</f>
        <v>1618774.969462144</v>
      </c>
      <c r="CX48" s="382">
        <f t="shared" si="66"/>
        <v>4564886.6780382022</v>
      </c>
      <c r="CY48" s="382">
        <f>'A1'!N46</f>
        <v>59557</v>
      </c>
      <c r="CZ48" s="383">
        <f t="shared" si="67"/>
        <v>76647.357624430413</v>
      </c>
      <c r="DA48" s="384">
        <f t="shared" si="40"/>
        <v>76647.357624430413</v>
      </c>
      <c r="DB48" s="381">
        <f>'A23'!DT47*'A24'!$D$17/1000</f>
        <v>1513281.4564379733</v>
      </c>
      <c r="DC48" s="381">
        <f>'A23'!DU47*'A24'!$F$17/1000</f>
        <v>9004057.1543544009</v>
      </c>
      <c r="DD48" s="381">
        <f>'A23'!DV47*'A24'!$I$17/1000</f>
        <v>2172472.2362891906</v>
      </c>
      <c r="DE48" s="383">
        <f>'A23'!DW47*'A24'!$K$17/1000</f>
        <v>12013957.912036881</v>
      </c>
      <c r="DF48" s="382">
        <f t="shared" si="68"/>
        <v>24703768.759118445</v>
      </c>
      <c r="DG48" s="382">
        <f>'A1'!O46</f>
        <v>290845</v>
      </c>
      <c r="DH48" s="383">
        <f t="shared" si="69"/>
        <v>84937.917994527816</v>
      </c>
      <c r="DI48" s="166">
        <f t="shared" si="41"/>
        <v>84937.917994527816</v>
      </c>
    </row>
    <row r="49" spans="1:113" ht="17.25" customHeight="1">
      <c r="A49" s="182">
        <v>2004</v>
      </c>
      <c r="B49" s="381">
        <f>'A23'!G48*'A24'!$D$17/1000</f>
        <v>297768.11917762359</v>
      </c>
      <c r="C49" s="381">
        <f>'A23'!H48*'A24'!$F$17/1000</f>
        <v>404765.22724188765</v>
      </c>
      <c r="D49" s="381">
        <f>'A23'!I48*'A24'!$I$17/1000</f>
        <v>205822.24481804308</v>
      </c>
      <c r="E49" s="381">
        <f>'A23'!J48*'A24'!$K$17/1000</f>
        <v>647604.90292485617</v>
      </c>
      <c r="F49" s="382">
        <f t="shared" si="42"/>
        <v>1555960.4941624105</v>
      </c>
      <c r="G49" s="382">
        <f>'A1'!B47</f>
        <v>20249.71</v>
      </c>
      <c r="H49" s="383">
        <f t="shared" si="43"/>
        <v>76838.6556727188</v>
      </c>
      <c r="I49" s="384">
        <f t="shared" si="28"/>
        <v>76838.6556727188</v>
      </c>
      <c r="J49" s="381">
        <f>'A23'!P48*'A24'!$D$17/1000</f>
        <v>150066.33887087373</v>
      </c>
      <c r="K49" s="381">
        <f>'A23'!Q48*'A24'!$F$17/1000</f>
        <v>223354.64456100066</v>
      </c>
      <c r="L49" s="381">
        <f>'A23'!R48*'A24'!$I$17/1000</f>
        <v>160038.00008255077</v>
      </c>
      <c r="M49" s="383">
        <f>'A23'!S48*'A24'!$K$17/1000</f>
        <v>198367.42030275185</v>
      </c>
      <c r="N49" s="382">
        <f t="shared" si="44"/>
        <v>731826.40381717705</v>
      </c>
      <c r="O49" s="382">
        <f>'A1'!C47</f>
        <v>10417</v>
      </c>
      <c r="P49" s="383">
        <f t="shared" si="45"/>
        <v>70253.086667675627</v>
      </c>
      <c r="Q49" s="384">
        <f t="shared" si="29"/>
        <v>70253.086667675627</v>
      </c>
      <c r="R49" s="381">
        <f>'A23'!Y48*'A24'!$D$17/1000</f>
        <v>214088.002162202</v>
      </c>
      <c r="S49" s="381">
        <f>'A23'!Z48*'A24'!$F$17/1000</f>
        <v>570298.08851625305</v>
      </c>
      <c r="T49" s="381">
        <f>'A23'!AA48*'A24'!$I$17/1000</f>
        <v>943379.92725760303</v>
      </c>
      <c r="U49" s="383">
        <f>'A23'!AB48*'A24'!$K$17/1000</f>
        <v>1047627.2293394258</v>
      </c>
      <c r="V49" s="382">
        <f t="shared" si="46"/>
        <v>2775393.2472754838</v>
      </c>
      <c r="W49" s="382">
        <f>'A1'!D47</f>
        <v>31940.675999999999</v>
      </c>
      <c r="X49" s="383">
        <f t="shared" si="47"/>
        <v>86892.126117665262</v>
      </c>
      <c r="Y49" s="384">
        <f t="shared" si="30"/>
        <v>86892.126117665262</v>
      </c>
      <c r="Z49" s="381">
        <f>'A23'!AH48*'A24'!$D$17/1000</f>
        <v>38954.363812567884</v>
      </c>
      <c r="AA49" s="381">
        <f>'A23'!AI48*'A24'!$F$17/1000</f>
        <v>184477.40283169632</v>
      </c>
      <c r="AB49" s="381">
        <f>'A23'!AJ48*'A24'!$I$17/1000</f>
        <v>33261.405903911465</v>
      </c>
      <c r="AC49" s="383">
        <f>'A23'!AK48*'A24'!$K$17/1000</f>
        <v>203872.64320254308</v>
      </c>
      <c r="AD49" s="382">
        <f t="shared" si="48"/>
        <v>460565.81575071876</v>
      </c>
      <c r="AE49" s="382">
        <f>'A1'!E47</f>
        <v>5403</v>
      </c>
      <c r="AF49" s="383">
        <f t="shared" si="49"/>
        <v>85242.608874832265</v>
      </c>
      <c r="AG49" s="384">
        <f t="shared" si="31"/>
        <v>85242.608874832265</v>
      </c>
      <c r="AH49" s="381">
        <f>'A23'!AQ48*'A24'!$D$17/1000</f>
        <v>50367.073007102808</v>
      </c>
      <c r="AI49" s="381">
        <f>'A23'!AR48*'A24'!$F$17/1000</f>
        <v>148645.96950970253</v>
      </c>
      <c r="AJ49" s="381">
        <f>'A23'!AS48*'A24'!$I$17/1000</f>
        <v>77197.487566646989</v>
      </c>
      <c r="AK49" s="383">
        <f>'A23'!AT48*'A24'!$K$17/1000</f>
        <v>132488.91666205702</v>
      </c>
      <c r="AL49" s="382">
        <f t="shared" si="50"/>
        <v>408699.4467455094</v>
      </c>
      <c r="AM49" s="382">
        <f>'A1'!F47</f>
        <v>5227.3</v>
      </c>
      <c r="AN49" s="383">
        <f t="shared" si="51"/>
        <v>78185.573191802527</v>
      </c>
      <c r="AO49" s="384">
        <f t="shared" si="32"/>
        <v>78185.573191802527</v>
      </c>
      <c r="AP49" s="381">
        <f>'A23'!AZ48*'A24'!$D$17/1000</f>
        <v>840848.31088579795</v>
      </c>
      <c r="AQ49" s="381">
        <f>'A23'!BA48*'A24'!$F$17/1000</f>
        <v>1554888.5787221973</v>
      </c>
      <c r="AR49" s="381">
        <f>'A23'!BB48*'A24'!$I$17/1000</f>
        <v>498178.49840227549</v>
      </c>
      <c r="AS49" s="383">
        <f>'A23'!BC48*'A24'!$K$17/1000</f>
        <v>1196986.9006543939</v>
      </c>
      <c r="AT49" s="382">
        <f t="shared" si="52"/>
        <v>4090902.2886646651</v>
      </c>
      <c r="AU49" s="382">
        <f>'A1'!G47</f>
        <v>62490.799500000001</v>
      </c>
      <c r="AV49" s="383">
        <f t="shared" si="53"/>
        <v>65464.07345395966</v>
      </c>
      <c r="AW49" s="384">
        <f t="shared" si="33"/>
        <v>65464.07345395966</v>
      </c>
      <c r="AX49" s="381">
        <f>'A23'!BI48*'A24'!$D$17/1000</f>
        <v>557339.18461386429</v>
      </c>
      <c r="AY49" s="381">
        <f>'A23'!BJ48*'A24'!$F$17/1000</f>
        <v>2859359.383953196</v>
      </c>
      <c r="AZ49" s="381">
        <f>'A23'!BK48*'A24'!$I$17/1000</f>
        <v>1155726.1645648696</v>
      </c>
      <c r="BA49" s="383">
        <f>'A23'!BL48*'A24'!$K$17/1000</f>
        <v>1859527.4963895327</v>
      </c>
      <c r="BB49" s="382">
        <f t="shared" si="54"/>
        <v>6431952.2295214627</v>
      </c>
      <c r="BC49" s="382">
        <f>'A1'!H47</f>
        <v>82501</v>
      </c>
      <c r="BD49" s="383">
        <f t="shared" si="55"/>
        <v>77962.112332231889</v>
      </c>
      <c r="BE49" s="384">
        <f t="shared" si="34"/>
        <v>77962.112332231889</v>
      </c>
      <c r="BF49" s="381">
        <f>'A23'!BR48*'A24'!$D$17/1000</f>
        <v>1268380.3030054145</v>
      </c>
      <c r="BG49" s="381">
        <f>'A23'!BS48*'A24'!$F$17/1000</f>
        <v>1413343.1515622558</v>
      </c>
      <c r="BH49" s="381">
        <f>'A23'!BT48*'A24'!$I$17/1000</f>
        <v>51572.083904546133</v>
      </c>
      <c r="BI49" s="383">
        <f>'A23'!BU48*'A24'!$K$17/1000</f>
        <v>973607.13620129542</v>
      </c>
      <c r="BJ49" s="382">
        <f t="shared" si="56"/>
        <v>3706902.6746735121</v>
      </c>
      <c r="BK49" s="382">
        <f>'A1'!I47</f>
        <v>58175.3</v>
      </c>
      <c r="BL49" s="383">
        <f t="shared" si="57"/>
        <v>63719.52829935577</v>
      </c>
      <c r="BM49" s="384">
        <f t="shared" si="35"/>
        <v>63719.52829935577</v>
      </c>
      <c r="BN49" s="381">
        <f>'A23'!CA48*'A24'!$D$17/1000</f>
        <v>201092.13648569872</v>
      </c>
      <c r="BO49" s="381">
        <f>'A23'!CB48*'A24'!$F$17/1000</f>
        <v>415955.1368659315</v>
      </c>
      <c r="BP49" s="381">
        <f>'A23'!CC48*'A24'!$I$17/1000</f>
        <v>86274.749754588018</v>
      </c>
      <c r="BQ49" s="383">
        <f>'A23'!CD48*'A24'!$K$17/1000</f>
        <v>641626.34638980648</v>
      </c>
      <c r="BR49" s="382">
        <f t="shared" si="58"/>
        <v>1344948.3694960247</v>
      </c>
      <c r="BS49" s="382">
        <f>'A1'!J47</f>
        <v>16276</v>
      </c>
      <c r="BT49" s="383">
        <f t="shared" si="59"/>
        <v>82633.83936446454</v>
      </c>
      <c r="BU49" s="384">
        <f t="shared" si="36"/>
        <v>82633.83936446454</v>
      </c>
      <c r="BV49" s="381">
        <f>'A23'!CJ48*'A24'!$D$17/1000</f>
        <v>41597.561512347311</v>
      </c>
      <c r="BW49" s="381">
        <f>'A23'!CK48*'A24'!$F$17/1000</f>
        <v>122375.60547382852</v>
      </c>
      <c r="BX49" s="381">
        <f>'A23'!CL48*'A24'!$I$17/1000</f>
        <v>15683.411971839665</v>
      </c>
      <c r="BY49" s="383">
        <f>'A23'!CM48*'A24'!$K$17/1000</f>
        <v>222060.27941439123</v>
      </c>
      <c r="BZ49" s="382">
        <f t="shared" si="60"/>
        <v>401716.85837240668</v>
      </c>
      <c r="CA49" s="382">
        <f>'A1'!K47</f>
        <v>4591</v>
      </c>
      <c r="CB49" s="383">
        <f t="shared" si="61"/>
        <v>87500.949329646421</v>
      </c>
      <c r="CC49" s="384">
        <f t="shared" si="37"/>
        <v>87500.949329646421</v>
      </c>
      <c r="CD49" s="381">
        <f>'A23'!CS48*'A24'!$D$17/1000</f>
        <v>1013107.9323199451</v>
      </c>
      <c r="CE49" s="381">
        <f>'A23'!CT48*'A24'!$F$17/1000</f>
        <v>523397.12940694101</v>
      </c>
      <c r="CF49" s="381">
        <f>'A23'!CU48*'A24'!$I$17/1000</f>
        <v>267378.46998212248</v>
      </c>
      <c r="CG49" s="383">
        <f>'A23'!CV48*'A24'!$K$17/1000</f>
        <v>1245542.0023982062</v>
      </c>
      <c r="CH49" s="382">
        <f t="shared" si="62"/>
        <v>3049425.5341072148</v>
      </c>
      <c r="CI49" s="382">
        <f>'A1'!L47</f>
        <v>42691.8</v>
      </c>
      <c r="CJ49" s="383">
        <f t="shared" si="63"/>
        <v>71428.834907575088</v>
      </c>
      <c r="CK49" s="384">
        <f t="shared" si="38"/>
        <v>71428.834907575088</v>
      </c>
      <c r="CL49" s="381">
        <f>'A23'!DB48*'A24'!$D$17/1000</f>
        <v>62520.75108940991</v>
      </c>
      <c r="CM49" s="381">
        <f>'A23'!DC48*'A24'!$F$17/1000</f>
        <v>278664.92462353775</v>
      </c>
      <c r="CN49" s="381">
        <f>'A23'!DD48*'A24'!$I$17/1000</f>
        <v>114393.64329398909</v>
      </c>
      <c r="CO49" s="383">
        <f>'A23'!DE48*'A24'!$K$17/1000</f>
        <v>248679.86136576021</v>
      </c>
      <c r="CP49" s="382">
        <f t="shared" si="64"/>
        <v>704259.18037269695</v>
      </c>
      <c r="CQ49" s="382">
        <f>'A1'!M47</f>
        <v>8994</v>
      </c>
      <c r="CR49" s="383">
        <f t="shared" si="65"/>
        <v>78303.222189537119</v>
      </c>
      <c r="CS49" s="384">
        <f t="shared" si="39"/>
        <v>78303.222189537119</v>
      </c>
      <c r="CT49" s="381">
        <f>'A23'!DK48*'A24'!$D$17/1000</f>
        <v>360091.85109343234</v>
      </c>
      <c r="CU49" s="381">
        <f>'A23'!DL48*'A24'!$F$17/1000</f>
        <v>2122148.9662743206</v>
      </c>
      <c r="CV49" s="381">
        <f>'A23'!DM48*'A24'!$I$17/1000</f>
        <v>448022.5888767601</v>
      </c>
      <c r="CW49" s="383">
        <f>'A23'!DN48*'A24'!$K$17/1000</f>
        <v>1708691.9769439523</v>
      </c>
      <c r="CX49" s="382">
        <f t="shared" si="66"/>
        <v>4638955.3831884656</v>
      </c>
      <c r="CY49" s="382">
        <f>'A1'!N47</f>
        <v>59846</v>
      </c>
      <c r="CZ49" s="383">
        <f t="shared" si="67"/>
        <v>77514.877906434282</v>
      </c>
      <c r="DA49" s="384">
        <f t="shared" si="40"/>
        <v>77514.877906434282</v>
      </c>
      <c r="DB49" s="381">
        <f>'A23'!DT48*'A24'!$D$17/1000</f>
        <v>1526418.3804429939</v>
      </c>
      <c r="DC49" s="381">
        <f>'A23'!DU48*'A24'!$F$17/1000</f>
        <v>9082222.1342201028</v>
      </c>
      <c r="DD49" s="381">
        <f>'A23'!DV48*'A24'!$I$17/1000</f>
        <v>2191331.6510726945</v>
      </c>
      <c r="DE49" s="383">
        <f>'A23'!DW48*'A24'!$K$17/1000</f>
        <v>12118252.094337536</v>
      </c>
      <c r="DF49" s="382">
        <f t="shared" si="68"/>
        <v>24918224.260073327</v>
      </c>
      <c r="DG49" s="382">
        <f>'A1'!O47</f>
        <v>293502</v>
      </c>
      <c r="DH49" s="383">
        <f t="shared" si="69"/>
        <v>84899.674482876857</v>
      </c>
      <c r="DI49" s="166">
        <f t="shared" si="41"/>
        <v>84899.674482876857</v>
      </c>
    </row>
    <row r="50" spans="1:113" ht="17.25" customHeight="1">
      <c r="A50" s="182">
        <v>2005</v>
      </c>
      <c r="B50" s="381">
        <f>'A23'!G49*'A24'!$D$17/1000</f>
        <v>293524.65300192451</v>
      </c>
      <c r="C50" s="381">
        <f>'A23'!H49*'A24'!$F$17/1000</f>
        <v>410396.86808798468</v>
      </c>
      <c r="D50" s="381">
        <f>'A23'!I49*'A24'!$I$17/1000</f>
        <v>208685.92203866554</v>
      </c>
      <c r="E50" s="381">
        <f>'A23'!J49*'A24'!$K$17/1000</f>
        <v>686461.4055844699</v>
      </c>
      <c r="F50" s="382">
        <f t="shared" si="42"/>
        <v>1599068.8487130445</v>
      </c>
      <c r="G50" s="382">
        <f>'A1'!B48</f>
        <v>20541.68</v>
      </c>
      <c r="H50" s="383">
        <f t="shared" si="43"/>
        <v>77845.086123094326</v>
      </c>
      <c r="I50" s="384">
        <f t="shared" si="28"/>
        <v>77845.086123094326</v>
      </c>
      <c r="J50" s="381">
        <f>'A23'!P49*'A24'!$D$17/1000</f>
        <v>142714.66955370823</v>
      </c>
      <c r="K50" s="381">
        <f>'A23'!Q49*'A24'!$F$17/1000</f>
        <v>225286.11267558642</v>
      </c>
      <c r="L50" s="381">
        <f>'A23'!R49*'A24'!$I$17/1000</f>
        <v>170389.82029053342</v>
      </c>
      <c r="M50" s="383">
        <f>'A23'!S49*'A24'!$K$17/1000</f>
        <v>200082.81040820703</v>
      </c>
      <c r="N50" s="382">
        <f t="shared" si="44"/>
        <v>738473.41292803513</v>
      </c>
      <c r="O50" s="382">
        <f>'A1'!C48</f>
        <v>10474</v>
      </c>
      <c r="P50" s="383">
        <f t="shared" si="45"/>
        <v>70505.38599656627</v>
      </c>
      <c r="Q50" s="384">
        <f t="shared" si="29"/>
        <v>70505.38599656627</v>
      </c>
      <c r="R50" s="381">
        <f>'A23'!Y49*'A24'!$D$17/1000</f>
        <v>203510.16914448817</v>
      </c>
      <c r="S50" s="381">
        <f>'A23'!Z49*'A24'!$F$17/1000</f>
        <v>578261.69567428867</v>
      </c>
      <c r="T50" s="381">
        <f>'A23'!AA49*'A24'!$I$17/1000</f>
        <v>984687.14450059645</v>
      </c>
      <c r="U50" s="383">
        <f>'A23'!AB49*'A24'!$K$17/1000</f>
        <v>1110540.6051704495</v>
      </c>
      <c r="V50" s="382">
        <f t="shared" si="46"/>
        <v>2876999.6144898226</v>
      </c>
      <c r="W50" s="382">
        <f>'A1'!D48</f>
        <v>32245.208999999999</v>
      </c>
      <c r="X50" s="383">
        <f t="shared" si="47"/>
        <v>89222.545107083119</v>
      </c>
      <c r="Y50" s="384">
        <f t="shared" si="30"/>
        <v>89222.545107083119</v>
      </c>
      <c r="Z50" s="381">
        <f>'A23'!AH49*'A24'!$D$17/1000</f>
        <v>38948.158878304443</v>
      </c>
      <c r="AA50" s="381">
        <f>'A23'!AI49*'A24'!$F$17/1000</f>
        <v>180831.3901272903</v>
      </c>
      <c r="AB50" s="381">
        <f>'A23'!AJ49*'A24'!$I$17/1000</f>
        <v>38006.9803261384</v>
      </c>
      <c r="AC50" s="383">
        <f>'A23'!AK49*'A24'!$K$17/1000</f>
        <v>211993.77564122633</v>
      </c>
      <c r="AD50" s="382">
        <f t="shared" si="48"/>
        <v>469780.30497295945</v>
      </c>
      <c r="AE50" s="382">
        <f>'A1'!E48</f>
        <v>5419</v>
      </c>
      <c r="AF50" s="383">
        <f t="shared" si="49"/>
        <v>86691.327730754652</v>
      </c>
      <c r="AG50" s="384">
        <f t="shared" si="31"/>
        <v>86691.327730754652</v>
      </c>
      <c r="AH50" s="381">
        <f>'A23'!AQ49*'A24'!$D$17/1000</f>
        <v>48228.073763194356</v>
      </c>
      <c r="AI50" s="381">
        <f>'A23'!AR49*'A24'!$F$17/1000</f>
        <v>152263.4679941237</v>
      </c>
      <c r="AJ50" s="381">
        <f>'A23'!AS49*'A24'!$I$17/1000</f>
        <v>77279.005504943343</v>
      </c>
      <c r="AK50" s="383">
        <f>'A23'!AT49*'A24'!$K$17/1000</f>
        <v>140430.51580354935</v>
      </c>
      <c r="AL50" s="382">
        <f t="shared" si="50"/>
        <v>418201.06306581071</v>
      </c>
      <c r="AM50" s="382">
        <f>'A1'!F48</f>
        <v>5245.1</v>
      </c>
      <c r="AN50" s="383">
        <f t="shared" si="51"/>
        <v>79731.761656748335</v>
      </c>
      <c r="AO50" s="384">
        <f t="shared" si="32"/>
        <v>79731.761656748335</v>
      </c>
      <c r="AP50" s="381">
        <f>'A23'!AZ49*'A24'!$D$17/1000</f>
        <v>798696.07411005732</v>
      </c>
      <c r="AQ50" s="381">
        <f>'A23'!BA49*'A24'!$F$17/1000</f>
        <v>1604658.8115705417</v>
      </c>
      <c r="AR50" s="381">
        <f>'A23'!BB49*'A24'!$I$17/1000</f>
        <v>501883.56861739204</v>
      </c>
      <c r="AS50" s="383">
        <f>'A23'!BC49*'A24'!$K$17/1000</f>
        <v>1205889.1726868537</v>
      </c>
      <c r="AT50" s="382">
        <f t="shared" si="52"/>
        <v>4111127.6269848449</v>
      </c>
      <c r="AU50" s="382">
        <f>'A1'!G48</f>
        <v>62958.326999999997</v>
      </c>
      <c r="AV50" s="383">
        <f t="shared" si="53"/>
        <v>65299.18793720242</v>
      </c>
      <c r="AW50" s="384">
        <f t="shared" si="33"/>
        <v>65299.18793720242</v>
      </c>
      <c r="AX50" s="381">
        <f>'A23'!BI49*'A24'!$D$17/1000</f>
        <v>590875.60951619549</v>
      </c>
      <c r="AY50" s="381">
        <f>'A23'!BJ49*'A24'!$F$17/1000</f>
        <v>2853095.3805230581</v>
      </c>
      <c r="AZ50" s="381">
        <f>'A23'!BK49*'A24'!$I$17/1000</f>
        <v>1153194.3133048415</v>
      </c>
      <c r="BA50" s="383">
        <f>'A23'!BL49*'A24'!$K$17/1000</f>
        <v>1855453.8263635861</v>
      </c>
      <c r="BB50" s="382">
        <f t="shared" si="54"/>
        <v>6452619.129707681</v>
      </c>
      <c r="BC50" s="382">
        <f>'A1'!H48</f>
        <v>82464</v>
      </c>
      <c r="BD50" s="383">
        <f t="shared" si="55"/>
        <v>78247.709663703936</v>
      </c>
      <c r="BE50" s="384">
        <f t="shared" si="34"/>
        <v>78247.709663703936</v>
      </c>
      <c r="BF50" s="381">
        <f>'A23'!BR49*'A24'!$D$17/1000</f>
        <v>1229139.8801193272</v>
      </c>
      <c r="BG50" s="381">
        <f>'A23'!BS49*'A24'!$F$17/1000</f>
        <v>1465118.5225715416</v>
      </c>
      <c r="BH50" s="381">
        <f>'A23'!BT49*'A24'!$I$17/1000</f>
        <v>104032.87317561723</v>
      </c>
      <c r="BI50" s="383">
        <f>'A23'!BU49*'A24'!$K$17/1000</f>
        <v>1071268.2315506109</v>
      </c>
      <c r="BJ50" s="382">
        <f t="shared" si="56"/>
        <v>3869559.5074170968</v>
      </c>
      <c r="BK50" s="382">
        <f>'A1'!I48</f>
        <v>58607</v>
      </c>
      <c r="BL50" s="383">
        <f t="shared" si="57"/>
        <v>66025.551681831479</v>
      </c>
      <c r="BM50" s="384">
        <f t="shared" si="35"/>
        <v>66025.551681831479</v>
      </c>
      <c r="BN50" s="381">
        <f>'A23'!CA49*'A24'!$D$17/1000</f>
        <v>201293.31803620685</v>
      </c>
      <c r="BO50" s="381">
        <f>'A23'!CB49*'A24'!$F$17/1000</f>
        <v>416371.27695394767</v>
      </c>
      <c r="BP50" s="381">
        <f>'A23'!CC49*'A24'!$I$17/1000</f>
        <v>71967.552388104436</v>
      </c>
      <c r="BQ50" s="383">
        <f>'A23'!CD49*'A24'!$K$17/1000</f>
        <v>691673.50864797097</v>
      </c>
      <c r="BR50" s="382">
        <f t="shared" si="58"/>
        <v>1381305.6560262297</v>
      </c>
      <c r="BS50" s="382">
        <f>'A1'!J48</f>
        <v>16317</v>
      </c>
      <c r="BT50" s="383">
        <f t="shared" si="59"/>
        <v>84654.388430853069</v>
      </c>
      <c r="BU50" s="384">
        <f t="shared" si="36"/>
        <v>84654.388430853069</v>
      </c>
      <c r="BV50" s="381">
        <f>'A23'!CJ49*'A24'!$D$17/1000</f>
        <v>41952.50589066567</v>
      </c>
      <c r="BW50" s="381">
        <f>'A23'!CK49*'A24'!$F$17/1000</f>
        <v>123419.81411556219</v>
      </c>
      <c r="BX50" s="381">
        <f>'A23'!CL49*'A24'!$I$17/1000</f>
        <v>15817.23565548523</v>
      </c>
      <c r="BY50" s="383">
        <f>'A23'!CM49*'A24'!$K$17/1000</f>
        <v>223955.07913245997</v>
      </c>
      <c r="BZ50" s="382">
        <f t="shared" si="60"/>
        <v>405144.63479417306</v>
      </c>
      <c r="CA50" s="382">
        <f>'A1'!K48</f>
        <v>4622</v>
      </c>
      <c r="CB50" s="383">
        <f t="shared" si="61"/>
        <v>87655.697705359809</v>
      </c>
      <c r="CC50" s="384">
        <f t="shared" si="37"/>
        <v>87655.697705359809</v>
      </c>
      <c r="CD50" s="381">
        <f>'A23'!CS49*'A24'!$D$17/1000</f>
        <v>964033.50087754219</v>
      </c>
      <c r="CE50" s="381">
        <f>'A23'!CT49*'A24'!$F$17/1000</f>
        <v>596784.79672654008</v>
      </c>
      <c r="CF50" s="381">
        <f>'A23'!CU49*'A24'!$I$17/1000</f>
        <v>313579.24102886498</v>
      </c>
      <c r="CG50" s="383">
        <f>'A23'!CV49*'A24'!$K$17/1000</f>
        <v>1345438.0201090297</v>
      </c>
      <c r="CH50" s="382">
        <f t="shared" si="62"/>
        <v>3219835.5587419765</v>
      </c>
      <c r="CI50" s="382">
        <f>'A1'!L48</f>
        <v>43398.2</v>
      </c>
      <c r="CJ50" s="383">
        <f t="shared" si="63"/>
        <v>74192.836540270713</v>
      </c>
      <c r="CK50" s="384">
        <f t="shared" si="38"/>
        <v>74192.836540270713</v>
      </c>
      <c r="CL50" s="381">
        <f>'A23'!DB49*'A24'!$D$17/1000</f>
        <v>62726.480422094297</v>
      </c>
      <c r="CM50" s="381">
        <f>'A23'!DC49*'A24'!$F$17/1000</f>
        <v>279581.89295783307</v>
      </c>
      <c r="CN50" s="381">
        <f>'A23'!DD49*'A24'!$I$17/1000</f>
        <v>114770.06436200463</v>
      </c>
      <c r="CO50" s="383">
        <f>'A23'!DE49*'A24'!$K$17/1000</f>
        <v>275761.12592006987</v>
      </c>
      <c r="CP50" s="382">
        <f t="shared" si="64"/>
        <v>732839.56366200186</v>
      </c>
      <c r="CQ50" s="382">
        <f>'A1'!M48</f>
        <v>9030</v>
      </c>
      <c r="CR50" s="383">
        <f t="shared" si="65"/>
        <v>81156.097858471971</v>
      </c>
      <c r="CS50" s="384">
        <f t="shared" si="39"/>
        <v>81156.097858471971</v>
      </c>
      <c r="CT50" s="381">
        <f>'A23'!DK49*'A24'!$D$17/1000</f>
        <v>337531.76825713948</v>
      </c>
      <c r="CU50" s="381">
        <f>'A23'!DL49*'A24'!$F$17/1000</f>
        <v>2131279.7125330144</v>
      </c>
      <c r="CV50" s="381">
        <f>'A23'!DM49*'A24'!$I$17/1000</f>
        <v>449950.24835882679</v>
      </c>
      <c r="CW50" s="383">
        <f>'A23'!DN49*'A24'!$K$17/1000</f>
        <v>1801845.9747494089</v>
      </c>
      <c r="CX50" s="382">
        <f t="shared" si="66"/>
        <v>4720607.7038983898</v>
      </c>
      <c r="CY50" s="382">
        <f>'A1'!N48</f>
        <v>60238</v>
      </c>
      <c r="CZ50" s="383">
        <f t="shared" si="67"/>
        <v>78365.943489132929</v>
      </c>
      <c r="DA50" s="384">
        <f t="shared" si="40"/>
        <v>78365.943489132929</v>
      </c>
      <c r="DB50" s="381">
        <f>'A23'!DT49*'A24'!$D$17/1000</f>
        <v>1546569.6803469574</v>
      </c>
      <c r="DC50" s="381">
        <f>'A23'!DU49*'A24'!$F$17/1000</f>
        <v>9202122.8012757301</v>
      </c>
      <c r="DD50" s="381">
        <f>'A23'!DV49*'A24'!$I$17/1000</f>
        <v>2220260.928822218</v>
      </c>
      <c r="DE50" s="383">
        <f>'A23'!DW49*'A24'!$K$17/1000</f>
        <v>12278233.483053492</v>
      </c>
      <c r="DF50" s="382">
        <f t="shared" si="68"/>
        <v>25247186.893498398</v>
      </c>
      <c r="DG50" s="382">
        <f>'A1'!O48</f>
        <v>296229</v>
      </c>
      <c r="DH50" s="383">
        <f t="shared" si="69"/>
        <v>85228.613314356131</v>
      </c>
      <c r="DI50" s="166">
        <f t="shared" si="41"/>
        <v>85228.613314356131</v>
      </c>
    </row>
    <row r="51" spans="1:113">
      <c r="A51" s="182">
        <v>2006</v>
      </c>
      <c r="B51" s="381">
        <f>'A23'!G50*'A24'!$D$17/1000</f>
        <v>280979.40316613798</v>
      </c>
      <c r="C51" s="381">
        <f>'A23'!H50*'A24'!$F$17/1000</f>
        <v>416665.98201043165</v>
      </c>
      <c r="D51" s="381">
        <f>'A23'!I50*'A24'!$I$17/1000</f>
        <v>211873.75294333714</v>
      </c>
      <c r="E51" s="381">
        <f>'A23'!J50*'A24'!$K$17/1000</f>
        <v>727249.67823214573</v>
      </c>
      <c r="F51" s="382">
        <f t="shared" si="42"/>
        <v>1636768.8163520526</v>
      </c>
      <c r="G51" s="382">
        <f>'A1'!B49</f>
        <v>20871.276999999998</v>
      </c>
      <c r="H51" s="383">
        <f t="shared" si="43"/>
        <v>78422.073376346496</v>
      </c>
      <c r="I51" s="384">
        <f>H51</f>
        <v>78422.073376346496</v>
      </c>
      <c r="J51" s="381">
        <f>'A23'!P50*'A24'!$D$17/1000</f>
        <v>144144.63079613331</v>
      </c>
      <c r="K51" s="381">
        <f>'A23'!Q50*'A24'!$F$17/1000</f>
        <v>227543.41678167525</v>
      </c>
      <c r="L51" s="381">
        <f>'A23'!R50*'A24'!$I$17/1000</f>
        <v>181154.81982707503</v>
      </c>
      <c r="M51" s="383">
        <f>'A23'!S50*'A24'!$K$17/1000</f>
        <v>233177.98205166802</v>
      </c>
      <c r="N51" s="382">
        <f t="shared" si="44"/>
        <v>786020.8494565516</v>
      </c>
      <c r="O51" s="382">
        <f>'A1'!C49</f>
        <v>10543</v>
      </c>
      <c r="P51" s="383">
        <f t="shared" si="45"/>
        <v>74553.812904918101</v>
      </c>
      <c r="Q51" s="384">
        <f>P51</f>
        <v>74553.812904918101</v>
      </c>
      <c r="R51" s="381">
        <f>'A23'!Y50*'A24'!$D$17/1000</f>
        <v>206372.95948390296</v>
      </c>
      <c r="S51" s="381">
        <f>'A23'!Z50*'A24'!$F$17/1000</f>
        <v>586396.13928950962</v>
      </c>
      <c r="T51" s="381">
        <f>'A23'!AA50*'A24'!$I$17/1000</f>
        <v>998538.80044718867</v>
      </c>
      <c r="U51" s="383">
        <f>'A23'!AB50*'A24'!$K$17/1000</f>
        <v>1175126.2431212154</v>
      </c>
      <c r="V51" s="382">
        <f t="shared" si="46"/>
        <v>2966434.1423418168</v>
      </c>
      <c r="W51" s="382">
        <f>'A1'!D49</f>
        <v>32576.074000000001</v>
      </c>
      <c r="X51" s="383">
        <f t="shared" si="47"/>
        <v>91061.744958641008</v>
      </c>
      <c r="Y51" s="384">
        <f>X51</f>
        <v>91061.744958641008</v>
      </c>
      <c r="Z51" s="381">
        <f>'A23'!AH50*'A24'!$D$17/1000</f>
        <v>38760.414351468193</v>
      </c>
      <c r="AA51" s="381">
        <f>'A23'!AI50*'A24'!$F$17/1000</f>
        <v>176360.52164535795</v>
      </c>
      <c r="AB51" s="381">
        <f>'A23'!AJ50*'A24'!$I$17/1000</f>
        <v>37823.772627923419</v>
      </c>
      <c r="AC51" s="383">
        <f>'A23'!AK50*'A24'!$K$17/1000</f>
        <v>227200.49397031424</v>
      </c>
      <c r="AD51" s="382">
        <f t="shared" si="48"/>
        <v>480145.20259506383</v>
      </c>
      <c r="AE51" s="382">
        <f>'A1'!E49</f>
        <v>5437</v>
      </c>
      <c r="AF51" s="383">
        <f t="shared" si="49"/>
        <v>88310.686517392649</v>
      </c>
      <c r="AG51" s="384">
        <f>AF51</f>
        <v>88310.686517392649</v>
      </c>
      <c r="AH51" s="381">
        <f>'A23'!AQ50*'A24'!$D$17/1000</f>
        <v>43936.200685687232</v>
      </c>
      <c r="AI51" s="381">
        <f>'A23'!AR50*'A24'!$F$17/1000</f>
        <v>152584.69893925899</v>
      </c>
      <c r="AJ51" s="381">
        <f>'A23'!AS50*'A24'!$I$17/1000</f>
        <v>72886.627182622164</v>
      </c>
      <c r="AK51" s="383">
        <f>'A23'!AT50*'A24'!$K$17/1000</f>
        <v>148544.93730977882</v>
      </c>
      <c r="AL51" s="382">
        <f t="shared" si="50"/>
        <v>417952.4641173472</v>
      </c>
      <c r="AM51" s="382">
        <f>'A1'!F49</f>
        <v>5266.3</v>
      </c>
      <c r="AN51" s="383">
        <f t="shared" si="51"/>
        <v>79363.588120188215</v>
      </c>
      <c r="AO51" s="384">
        <f>AN51</f>
        <v>79363.588120188215</v>
      </c>
      <c r="AP51" s="381">
        <f>'A23'!AZ50*'A24'!$D$17/1000</f>
        <v>806846.00809409085</v>
      </c>
      <c r="AQ51" s="381">
        <f>'A23'!BA50*'A24'!$F$17/1000</f>
        <v>1582436.8091920905</v>
      </c>
      <c r="AR51" s="381">
        <f>'A23'!BB50*'A24'!$I$17/1000</f>
        <v>557705.29453269334</v>
      </c>
      <c r="AS51" s="383">
        <f>'A23'!BC50*'A24'!$K$17/1000</f>
        <v>1392221.8572070147</v>
      </c>
      <c r="AT51" s="382">
        <f t="shared" si="52"/>
        <v>4339209.9690258894</v>
      </c>
      <c r="AU51" s="382">
        <f>'A1'!G49</f>
        <v>63393.4035</v>
      </c>
      <c r="AV51" s="383">
        <f t="shared" si="53"/>
        <v>68448.919437270612</v>
      </c>
      <c r="AW51" s="384">
        <f>AV51</f>
        <v>68448.919437270612</v>
      </c>
      <c r="AX51" s="381">
        <f>'A23'!BI50*'A24'!$D$17/1000</f>
        <v>588962.45776002214</v>
      </c>
      <c r="AY51" s="381">
        <f>'A23'!BJ50*'A24'!$F$17/1000</f>
        <v>2843857.5572826522</v>
      </c>
      <c r="AZ51" s="381">
        <f>'A23'!BK50*'A24'!$I$17/1000</f>
        <v>1149460.4720526792</v>
      </c>
      <c r="BA51" s="383">
        <f>'A23'!BL50*'A24'!$K$17/1000</f>
        <v>1849446.1917798663</v>
      </c>
      <c r="BB51" s="382">
        <f t="shared" si="54"/>
        <v>6431726.6788752191</v>
      </c>
      <c r="BC51" s="382">
        <f>'A1'!H49</f>
        <v>82366</v>
      </c>
      <c r="BD51" s="383">
        <f t="shared" si="55"/>
        <v>78087.155851628326</v>
      </c>
      <c r="BE51" s="384">
        <f>BD51</f>
        <v>78087.155851628326</v>
      </c>
      <c r="BF51" s="381">
        <f>'A23'!BR50*'A24'!$D$17/1000</f>
        <v>1208979.9471373346</v>
      </c>
      <c r="BG51" s="381">
        <f>'A23'!BS50*'A24'!$F$17/1000</f>
        <v>1510870.5700027642</v>
      </c>
      <c r="BH51" s="381">
        <f>'A23'!BT50*'A24'!$I$17/1000</f>
        <v>104458.36484570529</v>
      </c>
      <c r="BI51" s="383">
        <f>'A23'!BU50*'A24'!$K$17/1000</f>
        <v>1075649.6899785185</v>
      </c>
      <c r="BJ51" s="382">
        <f t="shared" si="56"/>
        <v>3899958.5719643226</v>
      </c>
      <c r="BK51" s="382">
        <f>'A1'!I49</f>
        <v>58941.5</v>
      </c>
      <c r="BL51" s="383">
        <f t="shared" si="57"/>
        <v>66166.598609881359</v>
      </c>
      <c r="BM51" s="384">
        <f>BL51</f>
        <v>66166.598609881359</v>
      </c>
      <c r="BN51" s="381">
        <f>'A23'!CA50*'A24'!$D$17/1000</f>
        <v>187452.64400967702</v>
      </c>
      <c r="BO51" s="381">
        <f>'A23'!CB50*'A24'!$F$17/1000</f>
        <v>427423.32496403763</v>
      </c>
      <c r="BP51" s="381">
        <f>'A23'!CC50*'A24'!$I$17/1000</f>
        <v>71983.536297574319</v>
      </c>
      <c r="BQ51" s="383">
        <f>'A23'!CD50*'A24'!$K$17/1000</f>
        <v>716535.24026087078</v>
      </c>
      <c r="BR51" s="382">
        <f t="shared" si="58"/>
        <v>1403394.7455321597</v>
      </c>
      <c r="BS51" s="382">
        <f>'A1'!J49</f>
        <v>16341</v>
      </c>
      <c r="BT51" s="383">
        <f t="shared" si="59"/>
        <v>85881.815404942143</v>
      </c>
      <c r="BU51" s="384">
        <f>BT51</f>
        <v>85881.815404942143</v>
      </c>
      <c r="BV51" s="381">
        <f>'A23'!CJ50*'A24'!$D$17/1000</f>
        <v>40307.301752210959</v>
      </c>
      <c r="BW51" s="381">
        <f>'A23'!CK50*'A24'!$F$17/1000</f>
        <v>130286.28253294974</v>
      </c>
      <c r="BX51" s="381">
        <f>'A23'!CL50*'A24'!$I$17/1000</f>
        <v>19900.766485465727</v>
      </c>
      <c r="BY51" s="383">
        <f>'A23'!CM50*'A24'!$K$17/1000</f>
        <v>211757.04894270515</v>
      </c>
      <c r="BZ51" s="382">
        <f t="shared" si="60"/>
        <v>402251.3997133316</v>
      </c>
      <c r="CA51" s="382">
        <f>'A1'!K49</f>
        <v>4661</v>
      </c>
      <c r="CB51" s="383">
        <f t="shared" si="61"/>
        <v>86301.523216762842</v>
      </c>
      <c r="CC51" s="384">
        <f>CB51</f>
        <v>86301.523216762842</v>
      </c>
      <c r="CD51" s="381">
        <f>'A23'!CS50*'A24'!$D$17/1000</f>
        <v>968052.47619205341</v>
      </c>
      <c r="CE51" s="381">
        <f>'A23'!CT50*'A24'!$F$17/1000</f>
        <v>641821.10754205228</v>
      </c>
      <c r="CF51" s="381">
        <f>'A23'!CU50*'A24'!$I$17/1000</f>
        <v>361332.28944377427</v>
      </c>
      <c r="CG51" s="383">
        <f>'A23'!CV50*'A24'!$K$17/1000</f>
        <v>1378067.9798562569</v>
      </c>
      <c r="CH51" s="382">
        <f t="shared" si="62"/>
        <v>3349273.8530341368</v>
      </c>
      <c r="CI51" s="382">
        <f>'A1'!L49</f>
        <v>44068.2</v>
      </c>
      <c r="CJ51" s="383">
        <f t="shared" si="63"/>
        <v>76002.057107713423</v>
      </c>
      <c r="CK51" s="384">
        <f>CJ51</f>
        <v>76002.057107713423</v>
      </c>
      <c r="CL51" s="381">
        <f>'A23'!DB50*'A24'!$D$17/1000</f>
        <v>59361.044530624502</v>
      </c>
      <c r="CM51" s="381">
        <f>'A23'!DC50*'A24'!$F$17/1000</f>
        <v>275261.33674576355</v>
      </c>
      <c r="CN51" s="381">
        <f>'A23'!DD50*'A24'!$I$17/1000</f>
        <v>115400.62959059114</v>
      </c>
      <c r="CO51" s="383">
        <f>'A23'!DE50*'A24'!$K$17/1000</f>
        <v>290479.83065018291</v>
      </c>
      <c r="CP51" s="382">
        <f t="shared" si="64"/>
        <v>740502.84151716204</v>
      </c>
      <c r="CQ51" s="382">
        <f>'A1'!M49</f>
        <v>9081</v>
      </c>
      <c r="CR51" s="383">
        <f t="shared" si="65"/>
        <v>81544.195740244686</v>
      </c>
      <c r="CS51" s="384">
        <f>CR51</f>
        <v>81544.195740244686</v>
      </c>
      <c r="CT51" s="381">
        <f>'A23'!DK50*'A24'!$D$17/1000</f>
        <v>339193.6357778121</v>
      </c>
      <c r="CU51" s="381">
        <f>'A23'!DL50*'A24'!$F$17/1000</f>
        <v>2141773.2567407666</v>
      </c>
      <c r="CV51" s="381">
        <f>'A23'!DM50*'A24'!$I$17/1000</f>
        <v>452165.61821135128</v>
      </c>
      <c r="CW51" s="383">
        <f>'A23'!DN50*'A24'!$K$17/1000</f>
        <v>1810717.5228059154</v>
      </c>
      <c r="CX51" s="382">
        <f t="shared" si="66"/>
        <v>4743850.0335358456</v>
      </c>
      <c r="CY51" s="382">
        <f>'A1'!N49</f>
        <v>60584</v>
      </c>
      <c r="CZ51" s="383">
        <f t="shared" si="67"/>
        <v>78302.027491348301</v>
      </c>
      <c r="DA51" s="384">
        <f>CZ51</f>
        <v>78302.027491348301</v>
      </c>
      <c r="DB51" s="381">
        <f>'A23'!DT50*'A24'!$D$17/1000</f>
        <v>1565799.0908470594</v>
      </c>
      <c r="DC51" s="381">
        <f>'A23'!DU50*'A24'!$F$17/1000</f>
        <v>9126404.7737989184</v>
      </c>
      <c r="DD51" s="381">
        <f>'A23'!DV50*'A24'!$I$17/1000</f>
        <v>1248814.8549264646</v>
      </c>
      <c r="DE51" s="383">
        <f>'A23'!DW50*'A24'!$K$17/1000</f>
        <v>14574153.909677131</v>
      </c>
      <c r="DF51" s="382">
        <f t="shared" si="68"/>
        <v>26515172.629249573</v>
      </c>
      <c r="DG51" s="382">
        <f>'A1'!O49</f>
        <v>299052</v>
      </c>
      <c r="DH51" s="383">
        <f t="shared" si="69"/>
        <v>88664.087279969943</v>
      </c>
      <c r="DI51" s="166">
        <f t="shared" si="41"/>
        <v>88664.087279969943</v>
      </c>
    </row>
    <row r="52" spans="1:113">
      <c r="A52" s="182">
        <v>2007</v>
      </c>
      <c r="B52" s="381">
        <f>'A23'!G51*'A24'!$D$17/1000</f>
        <v>276699.30190717237</v>
      </c>
      <c r="C52" s="381">
        <f>'A23'!H51*'A24'!$F$17/1000</f>
        <v>423141.46369623416</v>
      </c>
      <c r="D52" s="381">
        <f>'A23'!I51*'A24'!$I$17/1000</f>
        <v>233097.06486133186</v>
      </c>
      <c r="E52" s="381">
        <f>'A23'!J51*'A24'!$K$17/1000</f>
        <v>738551.99753758905</v>
      </c>
      <c r="F52" s="382">
        <f>SUM(B52:E52)</f>
        <v>1671489.8280023276</v>
      </c>
      <c r="G52" s="382">
        <f>'A1'!B50</f>
        <v>21235.505000000001</v>
      </c>
      <c r="H52" s="383">
        <f>F52/G52*1000</f>
        <v>78712.035715766004</v>
      </c>
      <c r="I52" s="384">
        <f>H52</f>
        <v>78712.035715766004</v>
      </c>
      <c r="J52" s="381">
        <f>'A23'!P51*'A24'!$D$17/1000</f>
        <v>141160.73001891226</v>
      </c>
      <c r="K52" s="381">
        <f>'A23'!Q51*'A24'!$F$17/1000</f>
        <v>236760.16797781445</v>
      </c>
      <c r="L52" s="381">
        <f>'A23'!R51*'A24'!$I$17/1000</f>
        <v>182948.68008087765</v>
      </c>
      <c r="M52" s="383">
        <f>'A23'!S51*'A24'!$K$17/1000</f>
        <v>235486.99438964317</v>
      </c>
      <c r="N52" s="382">
        <f>SUM(J52:M52)</f>
        <v>796356.57246724749</v>
      </c>
      <c r="O52" s="382">
        <f>'A1'!C50</f>
        <v>10622</v>
      </c>
      <c r="P52" s="383">
        <f>N52/O52*1000</f>
        <v>74972.375491173734</v>
      </c>
      <c r="Q52" s="384">
        <f>P52</f>
        <v>74972.375491173734</v>
      </c>
      <c r="R52" s="381">
        <f>'A23'!Y51*'A24'!$D$17/1000</f>
        <v>181163.29250310166</v>
      </c>
      <c r="S52" s="381">
        <f>'A23'!Z51*'A24'!$F$17/1000</f>
        <v>681952.85455296806</v>
      </c>
      <c r="T52" s="381">
        <f>'A23'!AA51*'A24'!$I$17/1000</f>
        <v>1040314.6659158389</v>
      </c>
      <c r="U52" s="383">
        <f>'A23'!AB51*'A24'!$K$17/1000</f>
        <v>1239877.0224427299</v>
      </c>
      <c r="V52" s="382">
        <f>SUM(R52:U52)</f>
        <v>3143307.8354146387</v>
      </c>
      <c r="W52" s="382">
        <f>'A1'!D50</f>
        <v>32931.955999999998</v>
      </c>
      <c r="X52" s="383">
        <f>V52/W52*1000</f>
        <v>95448.561737864555</v>
      </c>
      <c r="Y52" s="384">
        <f>X52</f>
        <v>95448.561737864555</v>
      </c>
      <c r="Z52" s="381">
        <f>'A23'!AH51*'A24'!$D$17/1000</f>
        <v>52481.18537828666</v>
      </c>
      <c r="AA52" s="381">
        <f>'A23'!AI51*'A24'!$F$17/1000</f>
        <v>162089.21484825664</v>
      </c>
      <c r="AB52" s="381">
        <f>'A23'!AJ51*'A24'!$I$17/1000</f>
        <v>33121.439787671596</v>
      </c>
      <c r="AC52" s="383">
        <f>'A23'!AK51*'A24'!$K$17/1000</f>
        <v>211135.32348938068</v>
      </c>
      <c r="AD52" s="382">
        <f>SUM(Z52:AC52)</f>
        <v>458827.16350359563</v>
      </c>
      <c r="AE52" s="382">
        <f>'A1'!E50</f>
        <v>5460</v>
      </c>
      <c r="AF52" s="383">
        <f>AD52/AE52*1000</f>
        <v>84034.279029962578</v>
      </c>
      <c r="AG52" s="384">
        <f>AF52</f>
        <v>84034.279029962578</v>
      </c>
      <c r="AH52" s="381">
        <f>'A23'!AQ51*'A24'!$D$17/1000</f>
        <v>44074.946582589393</v>
      </c>
      <c r="AI52" s="381">
        <f>'A23'!AR51*'A24'!$F$17/1000</f>
        <v>153066.54535696193</v>
      </c>
      <c r="AJ52" s="381">
        <f>'A23'!AS51*'A24'!$I$17/1000</f>
        <v>68546.995761551574</v>
      </c>
      <c r="AK52" s="383">
        <f>'A23'!AT51*'A24'!$K$17/1000</f>
        <v>164699.71359449325</v>
      </c>
      <c r="AL52" s="382">
        <f>SUM(AH52:AK52)</f>
        <v>430388.20129559608</v>
      </c>
      <c r="AM52" s="382">
        <f>'A1'!F50</f>
        <v>5288.7</v>
      </c>
      <c r="AN52" s="383">
        <f>AL52/AM52*1000</f>
        <v>81378.8267997043</v>
      </c>
      <c r="AO52" s="384">
        <f>AN52</f>
        <v>81378.8267997043</v>
      </c>
      <c r="AP52" s="381">
        <f>'A23'!AZ51*'A24'!$D$17/1000</f>
        <v>764699.01283001073</v>
      </c>
      <c r="AQ52" s="381">
        <f>'A23'!BA51*'A24'!$F$17/1000</f>
        <v>1635475.080193633</v>
      </c>
      <c r="AR52" s="381">
        <f>'A23'!BB51*'A24'!$I$17/1000</f>
        <v>562674.05263049819</v>
      </c>
      <c r="AS52" s="383">
        <f>'A23'!BC51*'A24'!$K$17/1000</f>
        <v>1404625.5652132917</v>
      </c>
      <c r="AT52" s="382">
        <f>SUM(AP52:AS52)</f>
        <v>4367473.7108674338</v>
      </c>
      <c r="AU52" s="382">
        <f>'A1'!G50</f>
        <v>63781.322999999997</v>
      </c>
      <c r="AV52" s="383">
        <f>AT52/AU52*1000</f>
        <v>68475.746589129776</v>
      </c>
      <c r="AW52" s="384">
        <f>AV52</f>
        <v>68475.746589129776</v>
      </c>
      <c r="AX52" s="381">
        <f>'A23'!BI51*'A24'!$D$17/1000</f>
        <v>551074.03655819292</v>
      </c>
      <c r="AY52" s="381">
        <f>'A23'!BJ51*'A24'!$F$17/1000</f>
        <v>2881586.375145568</v>
      </c>
      <c r="AZ52" s="381">
        <f>'A23'!BK51*'A24'!$I$17/1000</f>
        <v>1071313.5402635217</v>
      </c>
      <c r="BA52" s="383">
        <f>'A23'!BL51*'A24'!$K$17/1000</f>
        <v>1961199.1678856052</v>
      </c>
      <c r="BB52" s="382">
        <f>SUM(AX52:BA52)</f>
        <v>6465173.1198528875</v>
      </c>
      <c r="BC52" s="382">
        <f>'A1'!H50</f>
        <v>82263</v>
      </c>
      <c r="BD52" s="383">
        <f>BB52/BC52*1000</f>
        <v>78591.506750943765</v>
      </c>
      <c r="BE52" s="384">
        <f>BD52</f>
        <v>78591.506750943765</v>
      </c>
      <c r="BF52" s="381">
        <f>'A23'!BR51*'A24'!$D$17/1000</f>
        <v>1191758.6985003615</v>
      </c>
      <c r="BG52" s="381">
        <f>'A23'!BS51*'A24'!$F$17/1000</f>
        <v>1521037.3347308745</v>
      </c>
      <c r="BH52" s="381">
        <f>'A23'!BT51*'A24'!$I$17/1000</f>
        <v>52580.636624276209</v>
      </c>
      <c r="BI52" s="383">
        <f>'A23'!BU51*'A24'!$K$17/1000</f>
        <v>1263369.1230990272</v>
      </c>
      <c r="BJ52" s="382">
        <f>SUM(BF52:BI52)</f>
        <v>4028745.7929545394</v>
      </c>
      <c r="BK52" s="382">
        <f>'A1'!I50</f>
        <v>59375.3</v>
      </c>
      <c r="BL52" s="383">
        <f>BJ52/BK52*1000</f>
        <v>67852.217891186054</v>
      </c>
      <c r="BM52" s="384">
        <f>BL52</f>
        <v>67852.217891186054</v>
      </c>
      <c r="BN52" s="381">
        <f>'A23'!CA51*'A24'!$D$17/1000</f>
        <v>187431.83212514172</v>
      </c>
      <c r="BO52" s="381">
        <f>'A23'!CB51*'A24'!$F$17/1000</f>
        <v>427375.87039259728</v>
      </c>
      <c r="BP52" s="381">
        <f>'A23'!CC51*'A24'!$I$17/1000</f>
        <v>71975.544342839392</v>
      </c>
      <c r="BQ52" s="383">
        <f>'A23'!CD51*'A24'!$K$17/1000</f>
        <v>716455.68710884883</v>
      </c>
      <c r="BR52" s="382">
        <f>SUM(BN52:BQ52)</f>
        <v>1403238.9339694274</v>
      </c>
      <c r="BS52" s="382">
        <f>'A1'!J50</f>
        <v>16378</v>
      </c>
      <c r="BT52" s="383">
        <f>BR52/BS52*1000</f>
        <v>85678.283915583554</v>
      </c>
      <c r="BU52" s="384">
        <f>BT52</f>
        <v>85678.283915583554</v>
      </c>
      <c r="BV52" s="381">
        <f>'A23'!CJ51*'A24'!$D$17/1000</f>
        <v>40348.241224033489</v>
      </c>
      <c r="BW52" s="381">
        <f>'A23'!CK51*'A24'!$F$17/1000</f>
        <v>125643.27859186185</v>
      </c>
      <c r="BX52" s="381">
        <f>'A23'!CL51*'A24'!$I$17/1000</f>
        <v>24153.285599925519</v>
      </c>
      <c r="BY52" s="383">
        <f>'A23'!CM51*'A24'!$K$17/1000</f>
        <v>221080.95268088076</v>
      </c>
      <c r="BZ52" s="382">
        <f>SUM(BV52:BY52)</f>
        <v>411225.75809670158</v>
      </c>
      <c r="CA52" s="382">
        <f>'A1'!K50</f>
        <v>4706</v>
      </c>
      <c r="CB52" s="383">
        <f>BZ52/CA52*1000</f>
        <v>87383.289013323752</v>
      </c>
      <c r="CC52" s="384">
        <f>CB52</f>
        <v>87383.289013323752</v>
      </c>
      <c r="CD52" s="381">
        <f>'A23'!CS51*'A24'!$D$17/1000</f>
        <v>971326.06229977403</v>
      </c>
      <c r="CE52" s="381">
        <f>'A23'!CT51*'A24'!$F$17/1000</f>
        <v>688426.29082506325</v>
      </c>
      <c r="CF52" s="381">
        <f>'A23'!CU51*'A24'!$I$17/1000</f>
        <v>369953.2429841694</v>
      </c>
      <c r="CG52" s="383">
        <f>'A23'!CV51*'A24'!$K$17/1000</f>
        <v>1410947.023265677</v>
      </c>
      <c r="CH52" s="382">
        <f>SUM(CD52:CG52)</f>
        <v>3440652.6193746841</v>
      </c>
      <c r="CI52" s="382">
        <f>'A1'!L50</f>
        <v>44873.599999999999</v>
      </c>
      <c r="CJ52" s="383">
        <f>CH52/CI52*1000</f>
        <v>76674.316733551226</v>
      </c>
      <c r="CK52" s="384">
        <f>CJ52</f>
        <v>76674.316733551226</v>
      </c>
      <c r="CL52" s="381">
        <f>'A23'!DB51*'A24'!$D$17/1000</f>
        <v>59538.639278659277</v>
      </c>
      <c r="CM52" s="381">
        <f>'A23'!DC51*'A24'!$F$17/1000</f>
        <v>276084.85607783764</v>
      </c>
      <c r="CN52" s="381">
        <f>'A23'!DD51*'A24'!$I$17/1000</f>
        <v>115745.88203514037</v>
      </c>
      <c r="CO52" s="383">
        <f>'A23'!DE51*'A24'!$K$17/1000</f>
        <v>304592.0111764326</v>
      </c>
      <c r="CP52" s="382">
        <f>SUM(CL52:CO52)</f>
        <v>755961.38856806979</v>
      </c>
      <c r="CQ52" s="382">
        <f>'A1'!M50</f>
        <v>9148</v>
      </c>
      <c r="CR52" s="383">
        <f>CP52/CQ52*1000</f>
        <v>82636.793678188653</v>
      </c>
      <c r="CS52" s="384">
        <f>CR52</f>
        <v>82636.793678188653</v>
      </c>
      <c r="CT52" s="381">
        <f>'A23'!DK51*'A24'!$D$17/1000</f>
        <v>340650.46769528498</v>
      </c>
      <c r="CU52" s="381">
        <f>'A23'!DL51*'A24'!$F$17/1000</f>
        <v>2074151.7092220241</v>
      </c>
      <c r="CV52" s="381">
        <f>'A23'!DM51*'A24'!$I$17/1000</f>
        <v>454107.6632119409</v>
      </c>
      <c r="CW52" s="383">
        <f>'A23'!DN51*'A24'!$K$17/1000</f>
        <v>1991684.4843828089</v>
      </c>
      <c r="CX52" s="382">
        <f>SUM(CT52:CW52)</f>
        <v>4860594.3245120589</v>
      </c>
      <c r="CY52" s="382">
        <f>'A1'!N50</f>
        <v>60986</v>
      </c>
      <c r="CZ52" s="383">
        <f>CX52/CY52*1000</f>
        <v>79700.166013709022</v>
      </c>
      <c r="DA52" s="384">
        <f>CZ52</f>
        <v>79700.166013709022</v>
      </c>
      <c r="DB52" s="381">
        <f>'A23'!DT51*'A24'!$D$17/1000</f>
        <v>1463584.2177886926</v>
      </c>
      <c r="DC52" s="381">
        <f>'A23'!DU51*'A24'!$F$17/1000</f>
        <v>9241522.2634101231</v>
      </c>
      <c r="DD52" s="381">
        <f>'A23'!DV51*'A24'!$I$17/1000</f>
        <v>2276220.5958762444</v>
      </c>
      <c r="DE52" s="383">
        <f>'A23'!DW51*'A24'!$K$17/1000</f>
        <v>13455812.15782669</v>
      </c>
      <c r="DF52" s="382">
        <f>SUM(DB52:DE52)</f>
        <v>26437139.234901749</v>
      </c>
      <c r="DG52" s="382">
        <f>'A1'!O50</f>
        <v>302025</v>
      </c>
      <c r="DH52" s="383">
        <f>DF52/DG52*1000</f>
        <v>87532.95003692327</v>
      </c>
      <c r="DI52" s="166">
        <f t="shared" si="41"/>
        <v>87532.95003692327</v>
      </c>
    </row>
    <row r="53" spans="1:113">
      <c r="A53" s="182">
        <v>2008</v>
      </c>
      <c r="B53" s="381">
        <f>'A23'!G52*'A24'!$D$17/1000</f>
        <v>264269.94692584639</v>
      </c>
      <c r="C53" s="381">
        <f>'A23'!H52*'A24'!$F$17/1000</f>
        <v>419747.04368180333</v>
      </c>
      <c r="D53" s="381">
        <f>'A23'!I52*'A24'!$I$17/1000</f>
        <v>251909.07157478534</v>
      </c>
      <c r="E53" s="381">
        <f>'A23'!J52*'A24'!$K$17/1000</f>
        <v>809182.77208491066</v>
      </c>
      <c r="F53" s="382">
        <f>SUM(B53:E53)</f>
        <v>1745108.8342673457</v>
      </c>
      <c r="G53" s="382">
        <f>'A1'!B51</f>
        <v>21641.562999999998</v>
      </c>
      <c r="H53" s="383">
        <f>F53/G53*1000</f>
        <v>80636.913067108224</v>
      </c>
      <c r="I53" s="384">
        <f>H53</f>
        <v>80636.913067108224</v>
      </c>
      <c r="J53" s="381">
        <f>'A23'!P52*'A24'!$D$17/1000</f>
        <v>135441.92089516533</v>
      </c>
      <c r="K53" s="381">
        <f>'A23'!Q52*'A24'!$F$17/1000</f>
        <v>245863.07607942354</v>
      </c>
      <c r="L53" s="381">
        <f>'A23'!R52*'A24'!$I$17/1000</f>
        <v>168057.81398597773</v>
      </c>
      <c r="M53" s="383">
        <f>'A23'!S52*'A24'!$K$17/1000</f>
        <v>259611.02314866555</v>
      </c>
      <c r="N53" s="382">
        <f>SUM(J53:M53)</f>
        <v>808973.83410923218</v>
      </c>
      <c r="O53" s="382">
        <f>'A1'!C51</f>
        <v>10708</v>
      </c>
      <c r="P53" s="383">
        <f>N53/O53*1000</f>
        <v>75548.54633070901</v>
      </c>
      <c r="Q53" s="384">
        <f>P53</f>
        <v>75548.54633070901</v>
      </c>
      <c r="R53" s="381">
        <f>'A23'!Y52*'A24'!$D$17/1000</f>
        <v>182465.34396766094</v>
      </c>
      <c r="S53" s="381">
        <f>'A23'!Z52*'A24'!$F$17/1000</f>
        <v>584503.44883344101</v>
      </c>
      <c r="T53" s="381">
        <f>'A23'!AA52*'A24'!$I$17/1000</f>
        <v>1043644.5873838124</v>
      </c>
      <c r="U53" s="383">
        <f>'A23'!AB52*'A24'!$K$17/1000</f>
        <v>1263466.4312321835</v>
      </c>
      <c r="V53" s="382">
        <f>SUM(R53:U53)</f>
        <v>3074079.8114170982</v>
      </c>
      <c r="W53" s="382">
        <f>'A1'!D51</f>
        <v>33327.337</v>
      </c>
      <c r="X53" s="383">
        <f>V53/W53*1000</f>
        <v>92238.987213922854</v>
      </c>
      <c r="Y53" s="384">
        <f>X53</f>
        <v>92238.987213922854</v>
      </c>
      <c r="Z53" s="381">
        <f>'A23'!AH52*'A24'!$D$17/1000</f>
        <v>53427.72139819635</v>
      </c>
      <c r="AA53" s="381">
        <f>'A23'!AI52*'A24'!$F$17/1000</f>
        <v>158062.89300782379</v>
      </c>
      <c r="AB53" s="381">
        <f>'A23'!AJ52*'A24'!$I$17/1000</f>
        <v>33075.498678313088</v>
      </c>
      <c r="AC53" s="383">
        <f>'A23'!AK52*'A24'!$K$17/1000</f>
        <v>208478.08275101861</v>
      </c>
      <c r="AD53" s="382">
        <f>SUM(Z53:AC53)</f>
        <v>453044.19583535183</v>
      </c>
      <c r="AE53" s="382">
        <f>'A1'!E51</f>
        <v>5492</v>
      </c>
      <c r="AF53" s="383">
        <f>AD53/AE53*1000</f>
        <v>82491.65983892059</v>
      </c>
      <c r="AG53" s="384">
        <f>AF53</f>
        <v>82491.65983892059</v>
      </c>
      <c r="AH53" s="381">
        <f>'A23'!AQ52*'A24'!$D$17/1000</f>
        <v>42001.593551315156</v>
      </c>
      <c r="AI53" s="381">
        <f>'A23'!AR52*'A24'!$F$17/1000</f>
        <v>154054.32710537125</v>
      </c>
      <c r="AJ53" s="381">
        <f>'A23'!AS52*'A24'!$I$17/1000</f>
        <v>71591.157603566229</v>
      </c>
      <c r="AK53" s="383">
        <f>'A23'!AT52*'A24'!$K$17/1000</f>
        <v>170113.5008632071</v>
      </c>
      <c r="AL53" s="382">
        <f>SUM(AH53:AK53)</f>
        <v>437760.57912345976</v>
      </c>
      <c r="AM53" s="382">
        <f>'A1'!F51</f>
        <v>5313.4</v>
      </c>
      <c r="AN53" s="383">
        <f>AL53/AM53*1000</f>
        <v>82388.033862208715</v>
      </c>
      <c r="AO53" s="384">
        <f>AN53</f>
        <v>82388.033862208715</v>
      </c>
      <c r="AP53" s="381">
        <f>'A23'!AZ52*'A24'!$D$17/1000</f>
        <v>745590.62042224559</v>
      </c>
      <c r="AQ53" s="381">
        <f>'A23'!BA52*'A24'!$F$17/1000</f>
        <v>1661977.1949634892</v>
      </c>
      <c r="AR53" s="381">
        <f>'A23'!BB52*'A24'!$I$17/1000</f>
        <v>569913.10306458839</v>
      </c>
      <c r="AS53" s="383">
        <f>'A23'!BC52*'A24'!$K$17/1000</f>
        <v>1445752.3442488746</v>
      </c>
      <c r="AT53" s="382">
        <f>SUM(AP53:AS53)</f>
        <v>4423233.262699198</v>
      </c>
      <c r="AU53" s="382">
        <f>'A1'!G51</f>
        <v>64142.370499999997</v>
      </c>
      <c r="AV53" s="383">
        <f>AT53/AU53*1000</f>
        <v>68959.616369326381</v>
      </c>
      <c r="AW53" s="384">
        <f>AV53</f>
        <v>68959.616369326381</v>
      </c>
      <c r="AX53" s="381">
        <f>'A23'!BI52*'A24'!$D$17/1000</f>
        <v>505157.99473908392</v>
      </c>
      <c r="AY53" s="381">
        <f>'A23'!BJ52*'A24'!$F$17/1000</f>
        <v>2861433.3536735685</v>
      </c>
      <c r="AZ53" s="381">
        <f>'A23'!BK52*'A24'!$I$17/1000</f>
        <v>1160340.2473480743</v>
      </c>
      <c r="BA53" s="383">
        <f>'A23'!BL52*'A24'!$K$17/1000</f>
        <v>2015606.2414501361</v>
      </c>
      <c r="BB53" s="382">
        <f>SUM(AX53:BA53)</f>
        <v>6542537.8372108638</v>
      </c>
      <c r="BC53" s="382">
        <f>'A1'!H51</f>
        <v>82120</v>
      </c>
      <c r="BD53" s="383">
        <f>BB53/BC53*1000</f>
        <v>79670.455884204392</v>
      </c>
      <c r="BE53" s="384">
        <f>BD53</f>
        <v>79670.455884204392</v>
      </c>
      <c r="BF53" s="381">
        <f>'A23'!BR52*'A24'!$D$17/1000</f>
        <v>1175141.0805871189</v>
      </c>
      <c r="BG53" s="381">
        <f>'A23'!BS52*'A24'!$F$17/1000</f>
        <v>1550336.459007401</v>
      </c>
      <c r="BH53" s="381">
        <f>'A23'!BT52*'A24'!$I$17/1000</f>
        <v>59386.762735480137</v>
      </c>
      <c r="BI53" s="383">
        <f>'A23'!BU52*'A24'!$K$17/1000</f>
        <v>1252731.4118617473</v>
      </c>
      <c r="BJ53" s="382">
        <f>SUM(BF53:BI53)</f>
        <v>4037595.7141917469</v>
      </c>
      <c r="BK53" s="382">
        <f>'A1'!I51</f>
        <v>59832.2</v>
      </c>
      <c r="BL53" s="383">
        <f>BJ53/BK53*1000</f>
        <v>67481.986525512126</v>
      </c>
      <c r="BM53" s="384">
        <f>BL53</f>
        <v>67481.986525512126</v>
      </c>
      <c r="BN53" s="381">
        <f>'A23'!CA52*'A24'!$D$17/1000</f>
        <v>185199.27568063483</v>
      </c>
      <c r="BO53" s="381">
        <f>'A23'!CB52*'A24'!$F$17/1000</f>
        <v>413412.28902892844</v>
      </c>
      <c r="BP53" s="381">
        <f>'A23'!CC52*'A24'!$I$17/1000</f>
        <v>82735.845772160377</v>
      </c>
      <c r="BQ53" s="383">
        <f>'A23'!CD52*'A24'!$K$17/1000</f>
        <v>734671.23906195106</v>
      </c>
      <c r="BR53" s="382">
        <f>SUM(BN53:BQ53)</f>
        <v>1416018.6495436747</v>
      </c>
      <c r="BS53" s="382">
        <f>'A1'!J51</f>
        <v>16440</v>
      </c>
      <c r="BT53" s="383">
        <f>BR53/BS53*1000</f>
        <v>86132.521261780697</v>
      </c>
      <c r="BU53" s="384">
        <f>BT53</f>
        <v>86132.521261780697</v>
      </c>
      <c r="BV53" s="381">
        <f>'A23'!CJ52*'A24'!$D$17/1000</f>
        <v>37104.077331625056</v>
      </c>
      <c r="BW53" s="381">
        <f>'A23'!CK52*'A24'!$F$17/1000</f>
        <v>128982.77802927842</v>
      </c>
      <c r="BX53" s="381">
        <f>'A23'!CL52*'A24'!$I$17/1000</f>
        <v>22786.329919412161</v>
      </c>
      <c r="BY53" s="383">
        <f>'A23'!CM52*'A24'!$K$17/1000</f>
        <v>235430.01432631776</v>
      </c>
      <c r="BZ53" s="382">
        <f>SUM(BV53:BY53)</f>
        <v>424303.1996066334</v>
      </c>
      <c r="CA53" s="382">
        <f>'A1'!K51</f>
        <v>4769</v>
      </c>
      <c r="CB53" s="383">
        <f>BZ53/CA53*1000</f>
        <v>88971.104970986242</v>
      </c>
      <c r="CC53" s="384">
        <f>CB53</f>
        <v>88971.104970986242</v>
      </c>
      <c r="CD53" s="381">
        <f>'A23'!CS52*'A24'!$D$17/1000</f>
        <v>985101.62070510758</v>
      </c>
      <c r="CE53" s="381">
        <f>'A23'!CT52*'A24'!$F$17/1000</f>
        <v>698860.62337270577</v>
      </c>
      <c r="CF53" s="381">
        <f>'A23'!CU52*'A24'!$I$17/1000</f>
        <v>385227.0447864189</v>
      </c>
      <c r="CG53" s="383">
        <f>'A23'!CV52*'A24'!$K$17/1000</f>
        <v>1440939.6626579822</v>
      </c>
      <c r="CH53" s="382">
        <f>SUM(CD53:CG53)</f>
        <v>3510128.9515222143</v>
      </c>
      <c r="CI53" s="382">
        <f>'A1'!L51</f>
        <v>45593.4</v>
      </c>
      <c r="CJ53" s="383">
        <f>CH53/CI53*1000</f>
        <v>76987.655044857675</v>
      </c>
      <c r="CK53" s="384">
        <f>CJ53</f>
        <v>76987.655044857675</v>
      </c>
      <c r="CL53" s="381">
        <f>'A23'!DB52*'A24'!$D$17/1000</f>
        <v>55815.561822020813</v>
      </c>
      <c r="CM53" s="381">
        <f>'A23'!DC52*'A24'!$F$17/1000</f>
        <v>274134.36637768988</v>
      </c>
      <c r="CN53" s="381">
        <f>'A23'!DD52*'A24'!$I$17/1000</f>
        <v>117097.97988896488</v>
      </c>
      <c r="CO53" s="383">
        <f>'A23'!DE52*'A24'!$K$17/1000</f>
        <v>310186.94892607699</v>
      </c>
      <c r="CP53" s="382">
        <f>SUM(CL53:CO53)</f>
        <v>757234.85701475258</v>
      </c>
      <c r="CQ53" s="382">
        <f>'A1'!M51</f>
        <v>9220</v>
      </c>
      <c r="CR53" s="383">
        <f>CP53/CQ53*1000</f>
        <v>82129.59403630723</v>
      </c>
      <c r="CS53" s="384">
        <f>CR53</f>
        <v>82129.59403630723</v>
      </c>
      <c r="CT53" s="381">
        <f>'A23'!DK52*'A24'!$D$17/1000</f>
        <v>317777.8034948259</v>
      </c>
      <c r="CU53" s="381">
        <f>'A23'!DL52*'A24'!$F$17/1000</f>
        <v>2137360.8987328233</v>
      </c>
      <c r="CV53" s="381">
        <f>'A23'!DM52*'A24'!$I$17/1000</f>
        <v>463499.08364247001</v>
      </c>
      <c r="CW53" s="383">
        <f>'A23'!DN52*'A24'!$K$17/1000</f>
        <v>2087531.2919808729</v>
      </c>
      <c r="CX53" s="382">
        <f>SUM(CT53:CW53)</f>
        <v>5006169.0778509919</v>
      </c>
      <c r="CY53" s="382">
        <f>'A1'!N51</f>
        <v>61398</v>
      </c>
      <c r="CZ53" s="383">
        <f>CX53/CY53*1000</f>
        <v>81536.354243639726</v>
      </c>
      <c r="DA53" s="384">
        <f>CZ53</f>
        <v>81536.354243639726</v>
      </c>
      <c r="DB53" s="381">
        <f>'A23'!DT52*'A24'!$D$17/1000</f>
        <v>1386685.2643680701</v>
      </c>
      <c r="DC53" s="381">
        <f>'A23'!DU52*'A24'!$F$17/1000</f>
        <v>9215490.8120439854</v>
      </c>
      <c r="DD53" s="381">
        <f>'A23'!DV52*'A24'!$I$17/1000</f>
        <v>2440699.0029325122</v>
      </c>
      <c r="DE53" s="383">
        <f>'A23'!DW52*'A24'!$K$17/1000</f>
        <v>13756070.217090761</v>
      </c>
      <c r="DF53" s="382">
        <f>SUM(DB53:DE53)</f>
        <v>26798945.296435326</v>
      </c>
      <c r="DG53" s="382">
        <f>'A1'!O51</f>
        <v>304831</v>
      </c>
      <c r="DH53" s="383">
        <f>DF53/DG53*1000</f>
        <v>87914.107477373778</v>
      </c>
      <c r="DI53" s="166">
        <f t="shared" si="41"/>
        <v>87914.107477373778</v>
      </c>
    </row>
    <row r="54" spans="1:113">
      <c r="A54" s="334">
        <v>2009</v>
      </c>
      <c r="B54" s="381">
        <f>'A23'!G53*'A24'!$D$17/1000</f>
        <v>256463.36983399597</v>
      </c>
      <c r="C54" s="381">
        <f>'A23'!H53*'A24'!$F$17/1000</f>
        <v>424799.90041006001</v>
      </c>
      <c r="D54" s="381">
        <f>'A23'!I53*'A24'!$I$17/1000</f>
        <v>268158.57492988853</v>
      </c>
      <c r="E54" s="381">
        <f>'A23'!J53*'A24'!$K$17/1000</f>
        <v>866387.81365822139</v>
      </c>
      <c r="F54" s="382">
        <f>SUM(B54:E54)</f>
        <v>1815809.6588321659</v>
      </c>
      <c r="G54" s="382">
        <f>'A1'!B52</f>
        <v>22101</v>
      </c>
      <c r="H54" s="383">
        <f>F54/G54*1000</f>
        <v>82159.615349177227</v>
      </c>
      <c r="I54" s="384">
        <f>H54</f>
        <v>82159.615349177227</v>
      </c>
      <c r="J54" s="381">
        <f>'A23'!P53*'A24'!$D$17/1000</f>
        <v>130497.19925160386</v>
      </c>
      <c r="K54" s="381">
        <f>'A23'!Q53*'A24'!$F$17/1000</f>
        <v>252117.50537417238</v>
      </c>
      <c r="L54" s="381">
        <f>'A23'!R53*'A24'!$I$17/1000</f>
        <v>171619.95320659527</v>
      </c>
      <c r="M54" s="383">
        <f>'A23'!S53*'A24'!$K$17/1000</f>
        <v>273899.29778911971</v>
      </c>
      <c r="N54" s="382">
        <f>SUM(J54:M54)</f>
        <v>828133.95562149119</v>
      </c>
      <c r="O54" s="382">
        <f>'A1'!C52</f>
        <v>10790</v>
      </c>
      <c r="P54" s="383">
        <f>N54/O54*1000</f>
        <v>76750.134904679435</v>
      </c>
      <c r="Q54" s="384">
        <f>P54</f>
        <v>76750.134904679435</v>
      </c>
      <c r="R54" s="381">
        <f>'A23'!Y53*'A24'!$D$17/1000</f>
        <v>174994.23445958816</v>
      </c>
      <c r="S54" s="381">
        <f>'A23'!Z53*'A24'!$F$17/1000</f>
        <v>584462.67667169741</v>
      </c>
      <c r="T54" s="381">
        <f>'A23'!AA53*'A24'!$I$17/1000</f>
        <v>1067375.7936826851</v>
      </c>
      <c r="U54" s="383">
        <f>'A23'!AB53*'A24'!$K$17/1000</f>
        <v>1314699.8681260014</v>
      </c>
      <c r="V54" s="382">
        <f>SUM(R54:U54)</f>
        <v>3141532.5729399724</v>
      </c>
      <c r="W54" s="382">
        <f>'A1'!D52</f>
        <v>33740.341</v>
      </c>
      <c r="X54" s="383">
        <f>V54/W54*1000</f>
        <v>93109.093738559794</v>
      </c>
      <c r="Y54" s="384">
        <f>X54</f>
        <v>93109.093738559794</v>
      </c>
      <c r="Z54" s="381">
        <f>'A23'!AH53*'A24'!$D$17/1000</f>
        <v>55863.109367541343</v>
      </c>
      <c r="AA54" s="381">
        <f>'A23'!AI53*'A24'!$F$17/1000</f>
        <v>152155.73928644045</v>
      </c>
      <c r="AB54" s="381">
        <f>'A23'!AJ53*'A24'!$I$17/1000</f>
        <v>32802.022510488547</v>
      </c>
      <c r="AC54" s="383">
        <f>'A23'!AK53*'A24'!$K$17/1000</f>
        <v>207913.05338390727</v>
      </c>
      <c r="AD54" s="382">
        <f>SUM(Z54:AC54)</f>
        <v>448733.92454837763</v>
      </c>
      <c r="AE54" s="382">
        <f>'A1'!E52</f>
        <v>5522</v>
      </c>
      <c r="AF54" s="383">
        <f>AD54/AE54*1000</f>
        <v>81262.934543349795</v>
      </c>
      <c r="AG54" s="384">
        <f>AF54</f>
        <v>81262.934543349795</v>
      </c>
      <c r="AH54" s="381">
        <f>'A23'!AQ53*'A24'!$D$17/1000</f>
        <v>40164.644792702078</v>
      </c>
      <c r="AI54" s="381">
        <f>'A23'!AR53*'A24'!$F$17/1000</f>
        <v>155909.62245003213</v>
      </c>
      <c r="AJ54" s="381">
        <f>'A23'!AS53*'A24'!$I$17/1000</f>
        <v>70528.015080524041</v>
      </c>
      <c r="AK54" s="383">
        <f>'A23'!AT53*'A24'!$K$17/1000</f>
        <v>181037.0438592408</v>
      </c>
      <c r="AL54" s="382">
        <f>SUM(AH54:AK54)</f>
        <v>447639.32618249906</v>
      </c>
      <c r="AM54" s="382">
        <f>'A1'!F52</f>
        <v>5338.9</v>
      </c>
      <c r="AN54" s="383">
        <f>AL54/AM54*1000</f>
        <v>83844.860585981965</v>
      </c>
      <c r="AO54" s="384">
        <f>AN54</f>
        <v>83844.860585981965</v>
      </c>
      <c r="AP54" s="381">
        <f>'A23'!AZ53*'A24'!$D$17/1000</f>
        <v>722966.96374157234</v>
      </c>
      <c r="AQ54" s="381">
        <f>'A23'!BA53*'A24'!$F$17/1000</f>
        <v>1682358.5881313172</v>
      </c>
      <c r="AR54" s="381">
        <f>'A23'!BB53*'A24'!$I$17/1000</f>
        <v>597245.96544760186</v>
      </c>
      <c r="AS54" s="383">
        <f>'A23'!BC53*'A24'!$K$17/1000</f>
        <v>1499695.7425002896</v>
      </c>
      <c r="AT54" s="382">
        <f>SUM(AP54:AS54)</f>
        <v>4502267.2598207807</v>
      </c>
      <c r="AU54" s="382">
        <f>'A1'!G52</f>
        <v>64495.834999999999</v>
      </c>
      <c r="AV54" s="383">
        <f>AT54/AU54*1000</f>
        <v>69807.100874355383</v>
      </c>
      <c r="AW54" s="384">
        <f>AV54</f>
        <v>69807.100874355383</v>
      </c>
      <c r="AX54" s="381">
        <f>'A23'!BI53*'A24'!$D$17/1000</f>
        <v>488838.88965108001</v>
      </c>
      <c r="AY54" s="381">
        <f>'A23'!BJ53*'A24'!$F$17/1000</f>
        <v>2847966.5473516723</v>
      </c>
      <c r="AZ54" s="381">
        <f>'A23'!BK53*'A24'!$I$17/1000</f>
        <v>1160043.3374438607</v>
      </c>
      <c r="BA54" s="383">
        <f>'A23'!BL53*'A24'!$K$17/1000</f>
        <v>2074635.1546125973</v>
      </c>
      <c r="BB54" s="382">
        <f>SUM(AX54:BA54)</f>
        <v>6571483.9290592102</v>
      </c>
      <c r="BC54" s="382">
        <f>'A1'!H52</f>
        <v>81875</v>
      </c>
      <c r="BD54" s="383">
        <f>BB54/BC54*1000</f>
        <v>80262.399133547602</v>
      </c>
      <c r="BE54" s="384">
        <f>BD54</f>
        <v>80262.399133547602</v>
      </c>
      <c r="BF54" s="381">
        <f>'A23'!BR53*'A24'!$D$17/1000</f>
        <v>1149869.8904219745</v>
      </c>
      <c r="BG54" s="381">
        <f>'A23'!BS53*'A24'!$F$17/1000</f>
        <v>1599403.6164582758</v>
      </c>
      <c r="BH54" s="381">
        <f>'A23'!BT53*'A24'!$I$17/1000</f>
        <v>53243.963276587128</v>
      </c>
      <c r="BI54" s="383">
        <f>'A23'!BU53*'A24'!$K$17/1000</f>
        <v>1344507.0270956247</v>
      </c>
      <c r="BJ54" s="382">
        <f>SUM(BF54:BI54)</f>
        <v>4147024.497252462</v>
      </c>
      <c r="BK54" s="382">
        <f>'A1'!I52</f>
        <v>60192.7</v>
      </c>
      <c r="BL54" s="383">
        <f>BJ54/BK54*1000</f>
        <v>68895.804595116395</v>
      </c>
      <c r="BM54" s="384">
        <f>BL54</f>
        <v>68895.804595116395</v>
      </c>
      <c r="BN54" s="381">
        <f>'A23'!CA53*'A24'!$D$17/1000</f>
        <v>176176.17988011907</v>
      </c>
      <c r="BO54" s="381">
        <f>'A23'!CB53*'A24'!$F$17/1000</f>
        <v>414421.60125729372</v>
      </c>
      <c r="BP54" s="381">
        <f>'A23'!CC53*'A24'!$I$17/1000</f>
        <v>77329.145946135657</v>
      </c>
      <c r="BQ54" s="383">
        <f>'A23'!CD53*'A24'!$K$17/1000</f>
        <v>779185.01438567007</v>
      </c>
      <c r="BR54" s="382">
        <f>SUM(BN54:BQ54)</f>
        <v>1447111.9414692186</v>
      </c>
      <c r="BS54" s="382">
        <f>'A1'!J52</f>
        <v>16527</v>
      </c>
      <c r="BT54" s="383">
        <f>BR54/BS54*1000</f>
        <v>87560.47325402181</v>
      </c>
      <c r="BU54" s="384">
        <f>BT54</f>
        <v>87560.47325402181</v>
      </c>
      <c r="BV54" s="381">
        <f>'A23'!CJ53*'A24'!$D$17/1000</f>
        <v>36004.020006573104</v>
      </c>
      <c r="BW54" s="381">
        <f>'A23'!CK53*'A24'!$F$17/1000</f>
        <v>130562.58417342977</v>
      </c>
      <c r="BX54" s="381">
        <f>'A23'!CL53*'A24'!$I$17/1000</f>
        <v>24594.657749871531</v>
      </c>
      <c r="BY54" s="383">
        <f>'A23'!CM53*'A24'!$K$17/1000</f>
        <v>241596.20264920293</v>
      </c>
      <c r="BZ54" s="382">
        <f>SUM(BV54:BY54)</f>
        <v>432757.46457907732</v>
      </c>
      <c r="CA54" s="382">
        <f>'A1'!K52</f>
        <v>4827</v>
      </c>
      <c r="CB54" s="383">
        <f>BZ54/CA54*1000</f>
        <v>89653.504159742559</v>
      </c>
      <c r="CC54" s="384">
        <f>CB54</f>
        <v>89653.504159742559</v>
      </c>
      <c r="CD54" s="381">
        <f>'A23'!CS53*'A24'!$D$17/1000</f>
        <v>962662.99110141199</v>
      </c>
      <c r="CE54" s="381">
        <f>'A23'!CT53*'A24'!$F$17/1000</f>
        <v>741306.39570053096</v>
      </c>
      <c r="CF54" s="381">
        <f>'A23'!CU53*'A24'!$I$17/1000</f>
        <v>410171.46909603296</v>
      </c>
      <c r="CG54" s="383">
        <f>'A23'!CV53*'A24'!$K$17/1000</f>
        <v>1484328.7883742438</v>
      </c>
      <c r="CH54" s="382">
        <f>SUM(CD54:CG54)</f>
        <v>3598469.6442722199</v>
      </c>
      <c r="CI54" s="382">
        <f>'A1'!L52</f>
        <v>45929.476000000002</v>
      </c>
      <c r="CJ54" s="383">
        <f>CH54/CI54*1000</f>
        <v>78347.718233759515</v>
      </c>
      <c r="CK54" s="384">
        <f>CJ54</f>
        <v>78347.718233759515</v>
      </c>
      <c r="CL54" s="381">
        <f>'A23'!DB53*'A24'!$D$17/1000</f>
        <v>54513.371822588379</v>
      </c>
      <c r="CM54" s="381">
        <f>'A23'!DC53*'A24'!$F$17/1000</f>
        <v>271863.1046154676</v>
      </c>
      <c r="CN54" s="381">
        <f>'A23'!DD53*'A24'!$I$17/1000</f>
        <v>117538.57661028799</v>
      </c>
      <c r="CO54" s="383">
        <f>'A23'!DE53*'A24'!$K$17/1000</f>
        <v>327429.52872989344</v>
      </c>
      <c r="CP54" s="382">
        <f>SUM(CL54:CO54)</f>
        <v>771344.58177823736</v>
      </c>
      <c r="CQ54" s="382">
        <f>'A1'!M52</f>
        <v>9299</v>
      </c>
      <c r="CR54" s="383">
        <f>CP54/CQ54*1000</f>
        <v>82949.196879044772</v>
      </c>
      <c r="CS54" s="384">
        <f>CR54</f>
        <v>82949.196879044772</v>
      </c>
      <c r="CT54" s="381">
        <f>'A23'!DK53*'A24'!$D$17/1000</f>
        <v>305007.49307311157</v>
      </c>
      <c r="CU54" s="381">
        <f>'A23'!DL53*'A24'!$F$17/1000</f>
        <v>2133776.3650580812</v>
      </c>
      <c r="CV54" s="381">
        <f>'A23'!DM53*'A24'!$I$17/1000</f>
        <v>465210.29295735311</v>
      </c>
      <c r="CW54" s="383">
        <f>'A23'!DN53*'A24'!$K$17/1000</f>
        <v>2188430.4931331365</v>
      </c>
      <c r="CX54" s="382">
        <f>SUM(CT54:CW54)</f>
        <v>5092424.6442216821</v>
      </c>
      <c r="CY54" s="382">
        <f>'A1'!N52</f>
        <v>61792</v>
      </c>
      <c r="CZ54" s="383">
        <f>CX54/CY54*1000</f>
        <v>82412.361539061414</v>
      </c>
      <c r="DA54" s="384">
        <f>CZ54</f>
        <v>82412.361539061414</v>
      </c>
      <c r="DB54" s="381">
        <f>'A23'!DT53*'A24'!$D$17/1000</f>
        <v>1357722.1154140972</v>
      </c>
      <c r="DC54" s="381">
        <f>'A23'!DU53*'A24'!$F$17/1000</f>
        <v>9224776.8546125945</v>
      </c>
      <c r="DD54" s="381">
        <f>'A23'!DV53*'A24'!$I$17/1000</f>
        <v>2489129.9763910514</v>
      </c>
      <c r="DE54" s="383">
        <f>'A23'!DW53*'A24'!$K$17/1000</f>
        <v>14082423.253148265</v>
      </c>
      <c r="DF54" s="382">
        <f>SUM(DB54:DE54)</f>
        <v>27154052.199566007</v>
      </c>
      <c r="DG54" s="382">
        <f>'A1'!O52</f>
        <v>307483</v>
      </c>
      <c r="DH54" s="383">
        <f>DF54/DG54*1000</f>
        <v>88310.743031536724</v>
      </c>
      <c r="DI54" s="166">
        <f t="shared" ref="DI54" si="70">DH54</f>
        <v>88310.743031536724</v>
      </c>
    </row>
    <row r="55" spans="1:113">
      <c r="A55" s="334"/>
      <c r="B55" s="133"/>
      <c r="C55" s="133"/>
      <c r="D55" s="133"/>
      <c r="E55" s="133"/>
      <c r="F55" s="332"/>
      <c r="G55" s="332"/>
      <c r="H55" s="332"/>
      <c r="I55" s="332"/>
      <c r="J55" s="133"/>
      <c r="K55" s="133"/>
      <c r="L55" s="133"/>
      <c r="M55" s="133"/>
      <c r="N55" s="332"/>
      <c r="O55" s="332"/>
      <c r="P55" s="332"/>
      <c r="Q55" s="332"/>
      <c r="R55" s="133"/>
      <c r="S55" s="133"/>
      <c r="T55" s="133"/>
      <c r="U55" s="133"/>
      <c r="V55" s="332"/>
      <c r="W55" s="332"/>
      <c r="X55" s="332"/>
      <c r="Y55" s="332"/>
      <c r="Z55" s="133"/>
      <c r="AA55" s="133"/>
      <c r="AB55" s="133"/>
      <c r="AC55" s="133"/>
      <c r="AD55" s="332"/>
      <c r="AE55" s="332"/>
      <c r="AF55" s="332"/>
      <c r="AG55" s="332"/>
      <c r="AH55" s="133"/>
      <c r="AI55" s="133"/>
      <c r="AJ55" s="133"/>
      <c r="AK55" s="133"/>
      <c r="AL55" s="332"/>
      <c r="AM55" s="332"/>
      <c r="AN55" s="332"/>
      <c r="AO55" s="332"/>
      <c r="AP55" s="133"/>
      <c r="AQ55" s="133"/>
      <c r="AR55" s="133"/>
      <c r="AS55" s="133"/>
      <c r="AT55" s="332"/>
      <c r="AU55" s="332"/>
      <c r="AV55" s="332"/>
      <c r="AW55" s="332"/>
      <c r="AX55" s="133"/>
      <c r="AY55" s="133"/>
      <c r="AZ55" s="133"/>
      <c r="BA55" s="133"/>
      <c r="BB55" s="332"/>
      <c r="BC55" s="332"/>
      <c r="BD55" s="332"/>
      <c r="BE55" s="332"/>
      <c r="BF55" s="133"/>
      <c r="BG55" s="133"/>
      <c r="BH55" s="133"/>
      <c r="BI55" s="133"/>
      <c r="BJ55" s="332"/>
      <c r="BK55" s="332"/>
      <c r="BL55" s="332"/>
      <c r="BM55" s="332"/>
      <c r="BN55" s="133"/>
      <c r="BO55" s="133"/>
      <c r="BP55" s="133"/>
      <c r="BQ55" s="133"/>
      <c r="BR55" s="332"/>
      <c r="BS55" s="332"/>
      <c r="BT55" s="332"/>
      <c r="BU55" s="332"/>
      <c r="BV55" s="133"/>
      <c r="BW55" s="133"/>
      <c r="BX55" s="133"/>
      <c r="BY55" s="133"/>
      <c r="BZ55" s="332"/>
      <c r="CA55" s="332"/>
      <c r="CB55" s="332"/>
      <c r="CC55" s="332"/>
      <c r="CD55" s="133"/>
      <c r="CE55" s="133"/>
      <c r="CF55" s="133"/>
      <c r="CG55" s="133"/>
      <c r="CH55" s="332"/>
      <c r="CI55" s="332"/>
      <c r="CJ55" s="332"/>
      <c r="CK55" s="332"/>
      <c r="CL55" s="133"/>
      <c r="CM55" s="133"/>
      <c r="CN55" s="133"/>
      <c r="CO55" s="133"/>
      <c r="CP55" s="332"/>
      <c r="CQ55" s="332"/>
      <c r="CR55" s="332"/>
      <c r="CS55" s="332"/>
      <c r="CT55" s="133"/>
      <c r="CU55" s="133"/>
      <c r="CV55" s="133"/>
      <c r="CW55" s="133"/>
      <c r="CX55" s="332"/>
      <c r="CY55" s="332"/>
      <c r="CZ55" s="332"/>
      <c r="DA55" s="332"/>
      <c r="DB55" s="133"/>
      <c r="DC55" s="133"/>
      <c r="DD55" s="133"/>
      <c r="DE55" s="133"/>
      <c r="DF55" s="332"/>
      <c r="DG55" s="332"/>
      <c r="DH55" s="332"/>
      <c r="DI55" s="332"/>
    </row>
    <row r="56" spans="1:113" ht="12.6" customHeight="1">
      <c r="B56" s="121" t="s">
        <v>218</v>
      </c>
      <c r="C56" s="114"/>
      <c r="D56" s="114"/>
      <c r="E56" s="114"/>
      <c r="F56" s="114"/>
      <c r="G56" s="114"/>
      <c r="H56" s="114"/>
      <c r="I56" s="114"/>
      <c r="J56" s="114"/>
      <c r="K56" s="114"/>
      <c r="L56" s="114"/>
      <c r="N56" s="114"/>
      <c r="O56" s="114"/>
      <c r="P56" s="114"/>
      <c r="Q56" s="114"/>
      <c r="R56" s="121" t="s">
        <v>218</v>
      </c>
      <c r="V56" s="114"/>
      <c r="W56" s="114"/>
      <c r="X56" s="114"/>
      <c r="Y56" s="114"/>
      <c r="AD56" s="114"/>
      <c r="AE56" s="114"/>
      <c r="AF56" s="114"/>
      <c r="AG56" s="114"/>
      <c r="AH56" s="121" t="s">
        <v>218</v>
      </c>
      <c r="AL56" s="114"/>
      <c r="AM56" s="114"/>
      <c r="AN56" s="114"/>
      <c r="AO56" s="114"/>
      <c r="AT56" s="114"/>
      <c r="AU56" s="114"/>
      <c r="AV56" s="114"/>
      <c r="AW56" s="114"/>
      <c r="AX56" s="121" t="s">
        <v>218</v>
      </c>
      <c r="BB56" s="114"/>
      <c r="BC56" s="114"/>
      <c r="BD56" s="114"/>
      <c r="BE56" s="114"/>
      <c r="BJ56" s="114"/>
      <c r="BK56" s="114"/>
      <c r="BL56" s="114"/>
      <c r="BM56" s="114"/>
      <c r="BN56" s="121" t="s">
        <v>218</v>
      </c>
      <c r="BR56" s="114"/>
      <c r="BS56" s="114"/>
      <c r="BT56" s="114"/>
      <c r="BU56" s="114"/>
      <c r="BZ56" s="114"/>
      <c r="CA56" s="114"/>
      <c r="CB56" s="114"/>
      <c r="CC56" s="114"/>
      <c r="CD56" s="121" t="s">
        <v>218</v>
      </c>
      <c r="CH56" s="114"/>
      <c r="CI56" s="114"/>
      <c r="CJ56" s="114"/>
      <c r="CK56" s="114"/>
      <c r="CP56" s="114"/>
      <c r="CQ56" s="114"/>
      <c r="CR56" s="114"/>
      <c r="CS56" s="114"/>
      <c r="CT56" s="121" t="s">
        <v>218</v>
      </c>
      <c r="CX56" s="114"/>
      <c r="CY56" s="114"/>
      <c r="CZ56" s="114"/>
      <c r="DA56" s="114"/>
      <c r="DF56" s="114"/>
      <c r="DG56" s="114"/>
      <c r="DH56" s="114"/>
      <c r="DI56" s="114"/>
    </row>
    <row r="57" spans="1:113">
      <c r="B57" s="121" t="s">
        <v>724</v>
      </c>
      <c r="C57" s="114"/>
      <c r="D57" s="114"/>
      <c r="E57" s="114"/>
      <c r="F57" s="114"/>
      <c r="G57" s="114"/>
      <c r="H57" s="114"/>
      <c r="I57" s="114"/>
      <c r="J57" s="114"/>
      <c r="K57" s="114"/>
      <c r="L57" s="114"/>
      <c r="N57" s="114"/>
      <c r="O57" s="114"/>
      <c r="P57" s="114"/>
      <c r="Q57" s="114"/>
      <c r="R57" s="121"/>
      <c r="V57" s="114"/>
      <c r="W57" s="114"/>
      <c r="X57" s="114"/>
      <c r="Y57" s="114"/>
      <c r="AD57" s="114"/>
      <c r="AE57" s="114"/>
      <c r="AF57" s="114"/>
      <c r="AG57" s="114"/>
      <c r="AH57" s="121"/>
      <c r="AL57" s="114"/>
      <c r="AM57" s="114"/>
      <c r="AN57" s="114"/>
      <c r="AO57" s="114"/>
      <c r="AT57" s="114"/>
      <c r="AU57" s="114"/>
      <c r="AV57" s="114"/>
      <c r="AW57" s="114"/>
      <c r="AX57" s="121"/>
      <c r="BB57" s="114"/>
      <c r="BC57" s="114"/>
      <c r="BD57" s="114"/>
      <c r="BE57" s="114"/>
      <c r="BJ57" s="114"/>
      <c r="BK57" s="114"/>
      <c r="BL57" s="114"/>
      <c r="BM57" s="114"/>
      <c r="BN57" s="121"/>
      <c r="BR57" s="114"/>
      <c r="BS57" s="114"/>
      <c r="BT57" s="114"/>
      <c r="BU57" s="114"/>
      <c r="BZ57" s="114"/>
      <c r="CA57" s="114"/>
      <c r="CB57" s="114"/>
      <c r="CC57" s="114"/>
      <c r="CD57" s="121"/>
      <c r="CH57" s="114"/>
      <c r="CI57" s="114"/>
      <c r="CJ57" s="114"/>
      <c r="CK57" s="114"/>
      <c r="CP57" s="114"/>
      <c r="CQ57" s="114"/>
      <c r="CR57" s="114"/>
      <c r="CS57" s="114"/>
      <c r="CT57" s="121"/>
      <c r="CX57" s="114"/>
      <c r="CY57" s="114"/>
      <c r="CZ57" s="114"/>
      <c r="DA57" s="114"/>
      <c r="DF57" s="114"/>
      <c r="DG57" s="114"/>
      <c r="DH57" s="114"/>
      <c r="DI57" s="114"/>
    </row>
    <row r="58" spans="1:113">
      <c r="C58" s="114"/>
      <c r="D58" s="114"/>
      <c r="E58" s="114"/>
      <c r="F58" s="114"/>
      <c r="G58" s="114"/>
      <c r="H58" s="114"/>
      <c r="I58" s="114"/>
      <c r="J58" s="114"/>
      <c r="K58" s="114"/>
      <c r="L58" s="114"/>
      <c r="N58" s="114"/>
      <c r="O58" s="114"/>
      <c r="P58" s="114"/>
      <c r="Q58" s="114"/>
      <c r="V58" s="114"/>
      <c r="W58" s="114"/>
      <c r="X58" s="114"/>
      <c r="Y58" s="114"/>
      <c r="AD58" s="114"/>
      <c r="AE58" s="114"/>
      <c r="AF58" s="114"/>
      <c r="AG58" s="114"/>
      <c r="AL58" s="114"/>
      <c r="AM58" s="114"/>
      <c r="AN58" s="114"/>
      <c r="AO58" s="114"/>
      <c r="AT58" s="114"/>
      <c r="AU58" s="114"/>
      <c r="AV58" s="114"/>
      <c r="AW58" s="114"/>
      <c r="BB58" s="114"/>
      <c r="BC58" s="114"/>
      <c r="BD58" s="114"/>
      <c r="BE58" s="114"/>
      <c r="BJ58" s="114"/>
      <c r="BK58" s="114"/>
      <c r="BL58" s="114"/>
      <c r="BM58" s="114"/>
      <c r="BR58" s="114"/>
      <c r="BS58" s="114"/>
      <c r="BT58" s="114"/>
      <c r="BU58" s="114"/>
      <c r="BZ58" s="114"/>
      <c r="CA58" s="114"/>
      <c r="CB58" s="114"/>
      <c r="CC58" s="114"/>
      <c r="CH58" s="114"/>
      <c r="CI58" s="114"/>
      <c r="CJ58" s="114"/>
      <c r="CK58" s="114"/>
      <c r="CP58" s="114"/>
      <c r="CQ58" s="114"/>
      <c r="CR58" s="114"/>
      <c r="CS58" s="114"/>
      <c r="CX58" s="114"/>
      <c r="CY58" s="114"/>
      <c r="CZ58" s="114"/>
      <c r="DA58" s="114"/>
      <c r="DF58" s="114"/>
      <c r="DG58" s="114"/>
      <c r="DH58" s="114"/>
      <c r="DI58" s="114"/>
    </row>
    <row r="59" spans="1:113">
      <c r="A59" s="113"/>
      <c r="B59" s="114"/>
      <c r="C59" s="114"/>
      <c r="D59" s="114"/>
      <c r="E59" s="114"/>
      <c r="F59" s="114"/>
      <c r="G59" s="114"/>
      <c r="H59" s="114"/>
      <c r="I59" s="114"/>
      <c r="J59" s="114"/>
      <c r="K59" s="114"/>
      <c r="L59" s="114"/>
      <c r="N59" s="114"/>
      <c r="O59" s="114"/>
      <c r="P59" s="114"/>
      <c r="Q59" s="114"/>
      <c r="V59" s="114"/>
      <c r="W59" s="114"/>
      <c r="X59" s="114"/>
      <c r="Y59" s="114"/>
      <c r="AD59" s="114"/>
      <c r="AE59" s="114"/>
      <c r="AF59" s="114"/>
      <c r="AG59" s="114"/>
      <c r="AL59" s="114"/>
      <c r="AM59" s="114"/>
      <c r="AN59" s="114"/>
      <c r="AO59" s="114"/>
      <c r="AT59" s="114"/>
      <c r="AU59" s="114"/>
      <c r="AV59" s="114"/>
      <c r="AW59" s="114"/>
      <c r="BB59" s="114"/>
      <c r="BC59" s="114"/>
      <c r="BD59" s="114"/>
      <c r="BE59" s="114"/>
      <c r="BJ59" s="114"/>
      <c r="BK59" s="114"/>
      <c r="BL59" s="114"/>
      <c r="BM59" s="114"/>
      <c r="BR59" s="114"/>
      <c r="BS59" s="114"/>
      <c r="BT59" s="114"/>
      <c r="BU59" s="114"/>
      <c r="BZ59" s="114"/>
      <c r="CA59" s="114"/>
      <c r="CB59" s="114"/>
      <c r="CC59" s="114"/>
      <c r="CH59" s="114"/>
      <c r="CI59" s="114"/>
      <c r="CJ59" s="114"/>
      <c r="CK59" s="114"/>
      <c r="CP59" s="114"/>
      <c r="CQ59" s="114"/>
      <c r="CR59" s="114"/>
      <c r="CS59" s="114"/>
      <c r="CX59" s="114"/>
      <c r="CY59" s="114"/>
      <c r="CZ59" s="114"/>
      <c r="DA59" s="114"/>
      <c r="DF59" s="114"/>
      <c r="DG59" s="114"/>
      <c r="DH59" s="114"/>
      <c r="DI59" s="114"/>
    </row>
    <row r="60" spans="1:113">
      <c r="A60" s="113"/>
      <c r="B60" s="114"/>
      <c r="C60" s="114"/>
      <c r="D60" s="114"/>
      <c r="E60" s="114"/>
      <c r="F60" s="114"/>
      <c r="G60" s="114"/>
      <c r="H60" s="114"/>
      <c r="I60" s="114"/>
      <c r="J60" s="114"/>
      <c r="K60" s="114"/>
      <c r="L60" s="114"/>
      <c r="N60" s="114"/>
      <c r="O60" s="114"/>
      <c r="P60" s="114"/>
      <c r="Q60" s="114"/>
      <c r="V60" s="114"/>
      <c r="W60" s="114"/>
      <c r="X60" s="114"/>
      <c r="Y60" s="114"/>
      <c r="AD60" s="114"/>
      <c r="AE60" s="114"/>
      <c r="AF60" s="114"/>
      <c r="AG60" s="114"/>
      <c r="AL60" s="114"/>
      <c r="AM60" s="114"/>
      <c r="AN60" s="114"/>
      <c r="AO60" s="114"/>
      <c r="AT60" s="114"/>
      <c r="AU60" s="114"/>
      <c r="AV60" s="114"/>
      <c r="AW60" s="114"/>
      <c r="BB60" s="114"/>
      <c r="BC60" s="114"/>
      <c r="BD60" s="114"/>
      <c r="BE60" s="114"/>
      <c r="BJ60" s="114"/>
      <c r="BK60" s="114"/>
      <c r="BL60" s="114"/>
      <c r="BM60" s="114"/>
      <c r="BR60" s="114"/>
      <c r="BS60" s="114"/>
      <c r="BT60" s="114"/>
      <c r="BU60" s="114"/>
      <c r="BZ60" s="114"/>
      <c r="CA60" s="114"/>
      <c r="CB60" s="114"/>
      <c r="CC60" s="114"/>
      <c r="CH60" s="114"/>
      <c r="CI60" s="114"/>
      <c r="CJ60" s="114"/>
      <c r="CK60" s="114"/>
      <c r="CP60" s="114"/>
      <c r="CQ60" s="114"/>
      <c r="CR60" s="114"/>
      <c r="CS60" s="114"/>
      <c r="CX60" s="114"/>
      <c r="CY60" s="114"/>
      <c r="CZ60" s="114"/>
      <c r="DA60" s="114"/>
      <c r="DF60" s="114"/>
      <c r="DG60" s="114"/>
      <c r="DH60" s="114"/>
      <c r="DI60" s="114"/>
    </row>
    <row r="61" spans="1:113">
      <c r="A61" s="113"/>
      <c r="B61" s="114"/>
      <c r="C61" s="114"/>
      <c r="D61" s="114"/>
      <c r="E61" s="114"/>
      <c r="F61" s="114"/>
      <c r="G61" s="114"/>
      <c r="H61" s="114"/>
      <c r="I61" s="114"/>
      <c r="J61" s="114"/>
      <c r="K61" s="114"/>
      <c r="L61" s="114"/>
      <c r="N61" s="114"/>
      <c r="O61" s="114"/>
      <c r="P61" s="114"/>
      <c r="Q61" s="114"/>
      <c r="V61" s="114"/>
      <c r="W61" s="114"/>
      <c r="X61" s="114"/>
      <c r="Y61" s="114"/>
      <c r="AD61" s="114"/>
      <c r="AE61" s="114"/>
      <c r="AF61" s="114"/>
      <c r="AG61" s="114"/>
      <c r="AL61" s="114"/>
      <c r="AM61" s="114"/>
      <c r="AN61" s="114"/>
      <c r="AO61" s="114"/>
      <c r="AT61" s="114"/>
      <c r="AU61" s="114"/>
      <c r="AV61" s="114"/>
      <c r="AW61" s="114"/>
      <c r="BB61" s="114"/>
      <c r="BC61" s="114"/>
      <c r="BD61" s="114"/>
      <c r="BE61" s="114"/>
      <c r="BJ61" s="114"/>
      <c r="BK61" s="114"/>
      <c r="BL61" s="114"/>
      <c r="BM61" s="114"/>
      <c r="BR61" s="114"/>
      <c r="BS61" s="114"/>
      <c r="BT61" s="114"/>
      <c r="BU61" s="114"/>
      <c r="BZ61" s="114"/>
      <c r="CA61" s="114"/>
      <c r="CB61" s="114"/>
      <c r="CC61" s="114"/>
      <c r="CH61" s="114"/>
      <c r="CI61" s="114"/>
      <c r="CJ61" s="114"/>
      <c r="CK61" s="114"/>
      <c r="CP61" s="114"/>
      <c r="CQ61" s="114"/>
      <c r="CR61" s="114"/>
      <c r="CS61" s="114"/>
      <c r="CX61" s="114"/>
      <c r="CY61" s="114"/>
      <c r="CZ61" s="114"/>
      <c r="DA61" s="114"/>
      <c r="DF61" s="114"/>
      <c r="DG61" s="114"/>
      <c r="DH61" s="114"/>
      <c r="DI61" s="114"/>
    </row>
    <row r="62" spans="1:113">
      <c r="A62" s="113"/>
      <c r="B62" s="114"/>
      <c r="C62" s="114"/>
      <c r="D62" s="114"/>
      <c r="E62" s="114"/>
      <c r="F62" s="114"/>
      <c r="G62" s="114"/>
      <c r="H62" s="114"/>
      <c r="I62" s="114"/>
      <c r="J62" s="114"/>
      <c r="K62" s="114"/>
      <c r="L62" s="114"/>
      <c r="N62" s="114"/>
      <c r="O62" s="114"/>
      <c r="P62" s="114"/>
      <c r="Q62" s="114"/>
      <c r="V62" s="114"/>
      <c r="W62" s="114"/>
      <c r="X62" s="114"/>
      <c r="Y62" s="114"/>
      <c r="AD62" s="114"/>
      <c r="AE62" s="114"/>
      <c r="AF62" s="114"/>
      <c r="AG62" s="114"/>
      <c r="AL62" s="114"/>
      <c r="AM62" s="114"/>
      <c r="AN62" s="114"/>
      <c r="AO62" s="114"/>
      <c r="AT62" s="114"/>
      <c r="AU62" s="114"/>
      <c r="AV62" s="114"/>
      <c r="AW62" s="114"/>
      <c r="BB62" s="114"/>
      <c r="BC62" s="114"/>
      <c r="BD62" s="114"/>
      <c r="BE62" s="114"/>
      <c r="BJ62" s="114"/>
      <c r="BK62" s="114"/>
      <c r="BL62" s="114"/>
      <c r="BM62" s="114"/>
      <c r="BR62" s="114"/>
      <c r="BS62" s="114"/>
      <c r="BT62" s="114"/>
      <c r="BU62" s="114"/>
      <c r="BZ62" s="114"/>
      <c r="CA62" s="114"/>
      <c r="CB62" s="114"/>
      <c r="CC62" s="114"/>
      <c r="CH62" s="114"/>
      <c r="CI62" s="114"/>
      <c r="CJ62" s="114"/>
      <c r="CK62" s="114"/>
      <c r="CP62" s="114"/>
      <c r="CQ62" s="114"/>
      <c r="CR62" s="114"/>
      <c r="CS62" s="114"/>
      <c r="CX62" s="114"/>
      <c r="CY62" s="114"/>
      <c r="CZ62" s="114"/>
      <c r="DA62" s="114"/>
      <c r="DF62" s="114"/>
      <c r="DG62" s="114"/>
      <c r="DH62" s="114"/>
      <c r="DI62" s="114"/>
    </row>
    <row r="63" spans="1:113">
      <c r="A63" s="113"/>
      <c r="B63" s="115"/>
      <c r="C63" s="115"/>
      <c r="D63" s="115"/>
      <c r="E63" s="115"/>
      <c r="F63" s="115"/>
      <c r="G63" s="115"/>
      <c r="H63" s="115"/>
      <c r="I63" s="115"/>
      <c r="J63" s="115"/>
      <c r="K63" s="115"/>
      <c r="L63" s="115"/>
      <c r="N63" s="115"/>
      <c r="O63" s="115"/>
      <c r="P63" s="115"/>
      <c r="Q63" s="115"/>
      <c r="V63" s="115"/>
      <c r="W63" s="115"/>
      <c r="X63" s="115"/>
      <c r="Y63" s="115"/>
      <c r="AD63" s="115"/>
      <c r="AE63" s="115"/>
      <c r="AF63" s="115"/>
      <c r="AG63" s="115"/>
      <c r="AL63" s="115"/>
      <c r="AM63" s="115"/>
      <c r="AN63" s="115"/>
      <c r="AO63" s="115"/>
      <c r="AT63" s="115"/>
      <c r="AU63" s="115"/>
      <c r="AV63" s="115"/>
      <c r="AW63" s="115"/>
      <c r="BB63" s="115"/>
      <c r="BC63" s="115"/>
      <c r="BD63" s="115"/>
      <c r="BE63" s="115"/>
      <c r="BJ63" s="115"/>
      <c r="BK63" s="115"/>
      <c r="BL63" s="115"/>
      <c r="BM63" s="115"/>
      <c r="BR63" s="115"/>
      <c r="BS63" s="115"/>
      <c r="BT63" s="115"/>
      <c r="BU63" s="115"/>
      <c r="BZ63" s="115"/>
      <c r="CA63" s="115"/>
      <c r="CB63" s="115"/>
      <c r="CC63" s="115"/>
      <c r="CH63" s="115"/>
      <c r="CI63" s="115"/>
      <c r="CJ63" s="115"/>
      <c r="CK63" s="115"/>
      <c r="CP63" s="115"/>
      <c r="CQ63" s="115"/>
      <c r="CR63" s="115"/>
      <c r="CS63" s="115"/>
      <c r="CX63" s="115"/>
      <c r="CY63" s="115"/>
      <c r="CZ63" s="115"/>
      <c r="DA63" s="115"/>
      <c r="DF63" s="115"/>
      <c r="DG63" s="115"/>
      <c r="DH63" s="115"/>
      <c r="DI63" s="115"/>
    </row>
    <row r="64" spans="1:113">
      <c r="B64" s="114"/>
      <c r="C64" s="114"/>
      <c r="D64" s="114"/>
      <c r="E64" s="114"/>
      <c r="F64" s="114"/>
      <c r="G64" s="114"/>
      <c r="H64" s="114"/>
      <c r="I64" s="114"/>
      <c r="J64" s="114"/>
      <c r="N64" s="114"/>
      <c r="O64" s="114"/>
      <c r="P64" s="114"/>
      <c r="Q64" s="114"/>
      <c r="V64" s="114"/>
      <c r="W64" s="114"/>
      <c r="X64" s="114"/>
      <c r="Y64" s="114"/>
      <c r="AD64" s="114"/>
      <c r="AE64" s="114"/>
      <c r="AF64" s="114"/>
      <c r="AG64" s="114"/>
      <c r="AL64" s="114"/>
      <c r="AM64" s="114"/>
      <c r="AN64" s="114"/>
      <c r="AO64" s="114"/>
      <c r="AT64" s="114"/>
      <c r="AU64" s="114"/>
      <c r="AV64" s="114"/>
      <c r="AW64" s="114"/>
      <c r="BB64" s="114"/>
      <c r="BC64" s="114"/>
      <c r="BD64" s="114"/>
      <c r="BE64" s="114"/>
      <c r="BJ64" s="114"/>
      <c r="BK64" s="114"/>
      <c r="BL64" s="114"/>
      <c r="BM64" s="114"/>
      <c r="BR64" s="114"/>
      <c r="BS64" s="114"/>
      <c r="BT64" s="114"/>
      <c r="BU64" s="114"/>
      <c r="BZ64" s="114"/>
      <c r="CA64" s="114"/>
      <c r="CB64" s="114"/>
      <c r="CC64" s="114"/>
      <c r="CH64" s="114"/>
      <c r="CI64" s="114"/>
      <c r="CJ64" s="114"/>
      <c r="CK64" s="114"/>
      <c r="CP64" s="114"/>
      <c r="CQ64" s="114"/>
      <c r="CR64" s="114"/>
      <c r="CS64" s="114"/>
      <c r="CX64" s="114"/>
      <c r="CY64" s="114"/>
      <c r="CZ64" s="114"/>
      <c r="DA64" s="114"/>
      <c r="DF64" s="114"/>
      <c r="DG64" s="114"/>
      <c r="DH64" s="114"/>
      <c r="DI64" s="114"/>
    </row>
  </sheetData>
  <phoneticPr fontId="0" type="noConversion"/>
  <pageMargins left="0.64" right="0.39370078740157483" top="0.6" bottom="0.55000000000000004" header="0.51181102362204722" footer="0.51181102362204722"/>
  <pageSetup scale="75" orientation="landscape" r:id="rId1"/>
  <headerFooter alignWithMargins="0"/>
  <colBreaks count="6" manualBreakCount="6">
    <brk id="17" max="45" man="1"/>
    <brk id="33" max="45" man="1"/>
    <brk id="49" max="45" man="1"/>
    <brk id="65" max="45" man="1"/>
    <brk id="81" max="45" man="1"/>
    <brk id="97" max="45" man="1"/>
  </colBreaks>
</worksheet>
</file>

<file path=xl/worksheets/sheet78.xml><?xml version="1.0" encoding="utf-8"?>
<worksheet xmlns="http://schemas.openxmlformats.org/spreadsheetml/2006/main" xmlns:r="http://schemas.openxmlformats.org/officeDocument/2006/relationships">
  <sheetPr codeName="Sheet78"/>
  <dimension ref="A1:BK69"/>
  <sheetViews>
    <sheetView view="pageBreakPreview" zoomScaleSheetLayoutView="100" workbookViewId="0">
      <pane xSplit="1" ySplit="3" topLeftCell="B4" activePane="bottomRight" state="frozen"/>
      <selection activeCell="R37" sqref="R37"/>
      <selection pane="topRight" activeCell="R37" sqref="R37"/>
      <selection pane="bottomLeft" activeCell="R37" sqref="R37"/>
      <selection pane="bottomRight" activeCell="R37" sqref="R37"/>
    </sheetView>
  </sheetViews>
  <sheetFormatPr defaultColWidth="8.85546875" defaultRowHeight="12.75"/>
  <cols>
    <col min="1" max="1" width="17.140625" style="111" customWidth="1"/>
    <col min="2" max="9" width="14.28515625" style="111" customWidth="1"/>
    <col min="10" max="10" width="8.85546875" style="111" customWidth="1"/>
    <col min="11" max="11" width="9.85546875" style="111" customWidth="1"/>
    <col min="12" max="12" width="8.85546875" style="111" customWidth="1"/>
    <col min="13" max="14" width="0" style="111" hidden="1" customWidth="1"/>
    <col min="15" max="17" width="8.85546875" style="111" customWidth="1"/>
    <col min="18" max="18" width="10.28515625" style="111" hidden="1" customWidth="1"/>
    <col min="19" max="20" width="0" style="111" hidden="1" customWidth="1"/>
    <col min="21" max="21" width="10.28515625" style="111" customWidth="1"/>
    <col min="22" max="23" width="8.85546875" style="111" customWidth="1"/>
    <col min="24" max="24" width="0" style="111" hidden="1" customWidth="1"/>
    <col min="25" max="27" width="8.85546875" style="111" customWidth="1"/>
    <col min="28" max="28" width="9.5703125" style="111" customWidth="1"/>
    <col min="29" max="29" width="0" style="111" hidden="1" customWidth="1"/>
    <col min="30" max="16384" width="8.85546875" style="111"/>
  </cols>
  <sheetData>
    <row r="1" spans="1:63" ht="15.75">
      <c r="A1" s="118" t="s">
        <v>568</v>
      </c>
      <c r="W1" s="112" t="s">
        <v>471</v>
      </c>
      <c r="X1" s="112" t="s">
        <v>471</v>
      </c>
    </row>
    <row r="2" spans="1:63">
      <c r="A2" s="110"/>
      <c r="W2" s="112"/>
      <c r="X2" s="112"/>
    </row>
    <row r="3" spans="1:63" ht="25.5">
      <c r="A3" s="123" t="s">
        <v>471</v>
      </c>
      <c r="B3" s="122" t="s">
        <v>209</v>
      </c>
      <c r="C3" s="122" t="s">
        <v>210</v>
      </c>
      <c r="D3" s="122" t="s">
        <v>211</v>
      </c>
      <c r="E3" s="122" t="s">
        <v>212</v>
      </c>
      <c r="F3" s="122" t="s">
        <v>213</v>
      </c>
      <c r="G3" s="122" t="s">
        <v>214</v>
      </c>
      <c r="H3" s="122" t="s">
        <v>215</v>
      </c>
      <c r="I3" s="116"/>
      <c r="J3" s="116"/>
      <c r="K3" s="116"/>
      <c r="L3" s="116"/>
      <c r="M3" s="91"/>
      <c r="N3" s="91"/>
      <c r="O3" s="116"/>
      <c r="P3" s="116"/>
      <c r="Q3" s="116"/>
      <c r="R3" s="91"/>
      <c r="S3" s="91"/>
      <c r="T3" s="91"/>
      <c r="U3" s="116"/>
      <c r="V3" s="116"/>
      <c r="W3" s="116"/>
      <c r="X3" s="91"/>
      <c r="Y3" s="116"/>
      <c r="Z3" s="116"/>
      <c r="AA3" s="116"/>
      <c r="AB3" s="116"/>
      <c r="AC3" s="91"/>
      <c r="AD3" s="116"/>
      <c r="AE3" s="116"/>
      <c r="BK3" s="408"/>
    </row>
    <row r="4" spans="1:63" ht="15" customHeight="1">
      <c r="A4" s="124" t="s">
        <v>281</v>
      </c>
      <c r="B4" s="125">
        <v>24167</v>
      </c>
      <c r="C4" s="125">
        <v>5590</v>
      </c>
      <c r="D4" s="125">
        <v>4365</v>
      </c>
      <c r="E4" s="125">
        <v>748</v>
      </c>
      <c r="F4" s="125">
        <v>551</v>
      </c>
      <c r="G4" s="125">
        <v>1421</v>
      </c>
      <c r="H4" s="125">
        <v>11491</v>
      </c>
      <c r="I4" s="310"/>
      <c r="J4" s="119"/>
      <c r="K4" s="119"/>
      <c r="L4" s="120"/>
      <c r="M4" s="120"/>
      <c r="N4" s="119"/>
      <c r="O4" s="119"/>
      <c r="P4" s="119"/>
      <c r="Q4" s="120"/>
      <c r="R4" s="120"/>
      <c r="S4" s="120"/>
      <c r="T4" s="119"/>
      <c r="U4" s="119"/>
      <c r="V4" s="119"/>
      <c r="W4" s="120"/>
      <c r="X4" s="119"/>
      <c r="Y4" s="119"/>
      <c r="Z4" s="119"/>
      <c r="AA4" s="119"/>
      <c r="AB4" s="120"/>
      <c r="AC4" s="119"/>
      <c r="AD4" s="119"/>
    </row>
    <row r="5" spans="1:63" ht="15" customHeight="1">
      <c r="A5" s="124" t="s">
        <v>119</v>
      </c>
      <c r="B5" s="125">
        <v>7174</v>
      </c>
      <c r="C5" s="125">
        <v>2008</v>
      </c>
      <c r="D5" s="125">
        <v>1298</v>
      </c>
      <c r="E5" s="125">
        <v>829</v>
      </c>
      <c r="F5" s="125">
        <v>144</v>
      </c>
      <c r="G5" s="125">
        <v>2410</v>
      </c>
      <c r="H5" s="125">
        <v>485</v>
      </c>
      <c r="I5" s="310"/>
      <c r="J5" s="119"/>
      <c r="K5" s="114"/>
      <c r="L5" s="114"/>
      <c r="O5" s="114"/>
      <c r="P5" s="114"/>
      <c r="Q5" s="114"/>
      <c r="U5" s="114"/>
      <c r="V5" s="114"/>
      <c r="W5" s="114"/>
      <c r="Y5" s="114"/>
      <c r="Z5" s="114"/>
      <c r="AA5" s="114"/>
      <c r="AB5" s="114"/>
      <c r="AD5" s="114"/>
      <c r="AE5" s="114"/>
    </row>
    <row r="6" spans="1:63" ht="15" customHeight="1">
      <c r="A6" s="124" t="s">
        <v>569</v>
      </c>
      <c r="B6" s="125">
        <v>3030</v>
      </c>
      <c r="C6" s="125">
        <v>2161</v>
      </c>
      <c r="D6" s="125">
        <v>575</v>
      </c>
      <c r="E6" s="125">
        <v>254</v>
      </c>
      <c r="F6" s="125">
        <v>20</v>
      </c>
      <c r="G6" s="125">
        <v>0</v>
      </c>
      <c r="H6" s="125">
        <v>20</v>
      </c>
      <c r="I6" s="310"/>
      <c r="J6" s="119"/>
      <c r="K6" s="114"/>
      <c r="L6" s="114"/>
      <c r="O6" s="114"/>
      <c r="P6" s="114"/>
      <c r="Q6" s="114"/>
      <c r="U6" s="114"/>
      <c r="V6" s="114"/>
      <c r="W6" s="114"/>
      <c r="Y6" s="114"/>
      <c r="Z6" s="114"/>
      <c r="AA6" s="114"/>
      <c r="AB6" s="114"/>
      <c r="AD6" s="114"/>
      <c r="AE6" s="114"/>
    </row>
    <row r="7" spans="1:63" ht="15" customHeight="1">
      <c r="A7" s="124" t="s">
        <v>272</v>
      </c>
      <c r="B7" s="125">
        <v>34771</v>
      </c>
      <c r="C7" s="125">
        <v>1631</v>
      </c>
      <c r="D7" s="125">
        <v>2829</v>
      </c>
      <c r="E7" s="125">
        <v>4724</v>
      </c>
      <c r="F7" s="125">
        <v>1264</v>
      </c>
      <c r="G7" s="125">
        <v>5756</v>
      </c>
      <c r="H7" s="125">
        <v>18566</v>
      </c>
      <c r="I7" s="310"/>
      <c r="J7" s="119"/>
      <c r="K7" s="114"/>
      <c r="L7" s="114"/>
      <c r="O7" s="114"/>
      <c r="P7" s="114"/>
      <c r="Q7" s="114"/>
      <c r="U7" s="114"/>
      <c r="V7" s="114"/>
      <c r="W7" s="114"/>
      <c r="Y7" s="114"/>
      <c r="Z7" s="114"/>
      <c r="AA7" s="114"/>
      <c r="AB7" s="114"/>
      <c r="AD7" s="114"/>
      <c r="AE7" s="114"/>
    </row>
    <row r="8" spans="1:63" ht="15" customHeight="1">
      <c r="A8" s="124" t="s">
        <v>478</v>
      </c>
      <c r="B8" s="125"/>
      <c r="C8" s="125"/>
      <c r="D8" s="125"/>
      <c r="E8" s="125"/>
      <c r="F8" s="125"/>
      <c r="G8" s="125"/>
      <c r="H8" s="125"/>
      <c r="I8" s="310"/>
      <c r="J8" s="119"/>
      <c r="K8" s="114"/>
      <c r="L8" s="114"/>
      <c r="O8" s="114"/>
      <c r="P8" s="114"/>
      <c r="Q8" s="114"/>
      <c r="U8" s="114"/>
      <c r="V8" s="114"/>
      <c r="W8" s="114"/>
      <c r="Y8" s="114"/>
      <c r="Z8" s="114"/>
      <c r="AA8" s="114"/>
      <c r="AB8" s="114"/>
      <c r="AD8" s="114"/>
      <c r="AE8" s="114"/>
    </row>
    <row r="9" spans="1:63" ht="15" customHeight="1">
      <c r="A9" s="124" t="s">
        <v>284</v>
      </c>
      <c r="B9" s="125">
        <v>11746</v>
      </c>
      <c r="C9" s="125">
        <v>3775</v>
      </c>
      <c r="D9" s="125">
        <v>2184</v>
      </c>
      <c r="E9" s="125">
        <v>211</v>
      </c>
      <c r="F9" s="125">
        <v>25</v>
      </c>
      <c r="G9" s="125">
        <v>1377</v>
      </c>
      <c r="H9" s="125">
        <v>4173</v>
      </c>
      <c r="I9" s="310"/>
      <c r="J9" s="119"/>
      <c r="K9" s="114"/>
      <c r="L9" s="114"/>
      <c r="O9" s="114"/>
      <c r="P9" s="114"/>
      <c r="Q9" s="114"/>
      <c r="U9" s="114"/>
      <c r="V9" s="114"/>
      <c r="W9" s="114"/>
      <c r="Y9" s="114"/>
      <c r="Z9" s="114"/>
      <c r="AA9" s="114"/>
      <c r="AB9" s="114"/>
      <c r="AD9" s="114"/>
      <c r="AE9" s="114"/>
    </row>
    <row r="10" spans="1:63" ht="15" customHeight="1">
      <c r="A10" s="124" t="s">
        <v>285</v>
      </c>
      <c r="B10" s="125">
        <v>11445</v>
      </c>
      <c r="C10" s="125">
        <v>2081</v>
      </c>
      <c r="D10" s="125">
        <v>843</v>
      </c>
      <c r="E10" s="125">
        <v>6115</v>
      </c>
      <c r="F10" s="125">
        <v>1259</v>
      </c>
      <c r="G10" s="125">
        <v>1090</v>
      </c>
      <c r="H10" s="125">
        <v>58</v>
      </c>
      <c r="I10" s="310"/>
      <c r="J10" s="119"/>
      <c r="K10" s="114"/>
      <c r="L10" s="114"/>
      <c r="O10" s="114"/>
      <c r="P10" s="114"/>
      <c r="Q10" s="114"/>
      <c r="U10" s="114"/>
      <c r="V10" s="114"/>
      <c r="W10" s="114"/>
      <c r="Y10" s="114"/>
      <c r="Z10" s="114"/>
      <c r="AA10" s="114"/>
      <c r="AB10" s="114"/>
      <c r="AD10" s="114"/>
      <c r="AE10" s="114"/>
    </row>
    <row r="11" spans="1:63" ht="15" customHeight="1">
      <c r="A11" s="124" t="s">
        <v>286</v>
      </c>
      <c r="B11" s="125">
        <v>6335</v>
      </c>
      <c r="C11" s="125">
        <v>2091</v>
      </c>
      <c r="D11" s="125">
        <v>2747</v>
      </c>
      <c r="E11" s="125">
        <v>307</v>
      </c>
      <c r="F11" s="125">
        <v>77</v>
      </c>
      <c r="G11" s="125">
        <v>1026</v>
      </c>
      <c r="H11" s="125">
        <v>87</v>
      </c>
      <c r="I11" s="310"/>
      <c r="J11" s="119"/>
      <c r="K11" s="114"/>
      <c r="L11" s="114"/>
      <c r="O11" s="114"/>
      <c r="P11" s="114"/>
      <c r="Q11" s="114"/>
      <c r="U11" s="114"/>
      <c r="V11" s="114"/>
      <c r="W11" s="114"/>
      <c r="Y11" s="114"/>
      <c r="Z11" s="114"/>
      <c r="AA11" s="114"/>
      <c r="AB11" s="114"/>
      <c r="AD11" s="114"/>
      <c r="AE11" s="114"/>
    </row>
    <row r="12" spans="1:63" ht="15" customHeight="1">
      <c r="A12" s="124" t="s">
        <v>287</v>
      </c>
      <c r="B12" s="125">
        <v>4445</v>
      </c>
      <c r="C12" s="125">
        <v>1586</v>
      </c>
      <c r="D12" s="125">
        <v>1176</v>
      </c>
      <c r="E12" s="125">
        <v>263</v>
      </c>
      <c r="F12" s="125">
        <v>39</v>
      </c>
      <c r="G12" s="125">
        <v>1113</v>
      </c>
      <c r="H12" s="125">
        <v>269</v>
      </c>
      <c r="I12" s="310"/>
      <c r="J12" s="119"/>
      <c r="K12" s="114"/>
      <c r="L12" s="114"/>
      <c r="O12" s="114"/>
      <c r="P12" s="114"/>
      <c r="Q12" s="114"/>
      <c r="U12" s="114"/>
      <c r="V12" s="114"/>
      <c r="W12" s="114"/>
      <c r="Y12" s="114"/>
      <c r="Z12" s="114"/>
      <c r="AA12" s="114"/>
      <c r="AB12" s="114"/>
      <c r="AD12" s="114"/>
      <c r="AE12" s="114"/>
    </row>
    <row r="13" spans="1:63" ht="15" customHeight="1">
      <c r="A13" s="124" t="s">
        <v>124</v>
      </c>
      <c r="B13" s="125">
        <v>4554</v>
      </c>
      <c r="C13" s="125">
        <v>573</v>
      </c>
      <c r="D13" s="125">
        <v>3424</v>
      </c>
      <c r="E13" s="125">
        <v>82</v>
      </c>
      <c r="F13" s="125">
        <v>101</v>
      </c>
      <c r="G13" s="125">
        <v>57</v>
      </c>
      <c r="H13" s="125">
        <v>318</v>
      </c>
      <c r="I13" s="310"/>
      <c r="J13" s="119"/>
      <c r="K13" s="114"/>
      <c r="L13" s="114"/>
      <c r="O13" s="114"/>
      <c r="P13" s="114"/>
      <c r="Q13" s="114"/>
      <c r="U13" s="114"/>
      <c r="V13" s="114"/>
      <c r="W13" s="114"/>
      <c r="Y13" s="114"/>
      <c r="Z13" s="114"/>
      <c r="AA13" s="114"/>
      <c r="AB13" s="114"/>
      <c r="AD13" s="114"/>
      <c r="AE13" s="114"/>
    </row>
    <row r="14" spans="1:63" ht="15" customHeight="1">
      <c r="A14" s="124" t="s">
        <v>484</v>
      </c>
      <c r="B14" s="125">
        <v>4947</v>
      </c>
      <c r="C14" s="125">
        <v>1131</v>
      </c>
      <c r="D14" s="125">
        <v>2721</v>
      </c>
      <c r="E14" s="125">
        <v>152</v>
      </c>
      <c r="F14" s="125">
        <v>42</v>
      </c>
      <c r="G14" s="125">
        <v>366</v>
      </c>
      <c r="H14" s="125">
        <v>536</v>
      </c>
      <c r="I14" s="310"/>
      <c r="J14" s="119"/>
      <c r="K14" s="114"/>
      <c r="L14" s="114"/>
      <c r="O14" s="114"/>
      <c r="P14" s="114"/>
      <c r="Q14" s="114"/>
      <c r="U14" s="114"/>
      <c r="V14" s="114"/>
      <c r="W14" s="114"/>
      <c r="Y14" s="114"/>
      <c r="Z14" s="114"/>
      <c r="AA14" s="114"/>
      <c r="AB14" s="114"/>
      <c r="AD14" s="114"/>
      <c r="AE14" s="114"/>
    </row>
    <row r="15" spans="1:63" ht="15" customHeight="1">
      <c r="A15" s="124" t="s">
        <v>485</v>
      </c>
      <c r="B15" s="125"/>
      <c r="C15" s="125"/>
      <c r="D15" s="125"/>
      <c r="E15" s="125"/>
      <c r="F15" s="125"/>
      <c r="G15" s="125"/>
      <c r="H15" s="125"/>
      <c r="I15" s="310"/>
      <c r="J15" s="119"/>
      <c r="K15" s="114"/>
      <c r="L15" s="114"/>
      <c r="O15" s="114"/>
      <c r="P15" s="114"/>
      <c r="Q15" s="114"/>
      <c r="U15" s="114"/>
      <c r="V15" s="114"/>
      <c r="W15" s="114"/>
      <c r="Y15" s="114"/>
      <c r="Z15" s="114"/>
      <c r="AA15" s="114"/>
      <c r="AB15" s="114"/>
      <c r="AD15" s="114"/>
      <c r="AE15" s="114"/>
    </row>
    <row r="16" spans="1:63" ht="15" customHeight="1">
      <c r="A16" s="124" t="s">
        <v>123</v>
      </c>
      <c r="B16" s="125">
        <v>10534</v>
      </c>
      <c r="C16" s="125">
        <v>8122</v>
      </c>
      <c r="D16" s="125">
        <v>1583</v>
      </c>
      <c r="E16" s="125">
        <v>222</v>
      </c>
      <c r="F16" s="125">
        <v>51</v>
      </c>
      <c r="G16" s="125">
        <v>172</v>
      </c>
      <c r="H16" s="125">
        <v>385</v>
      </c>
      <c r="I16" s="310"/>
      <c r="J16" s="119"/>
      <c r="K16" s="114"/>
      <c r="L16" s="114"/>
      <c r="O16" s="114"/>
      <c r="P16" s="114"/>
      <c r="Q16" s="114"/>
      <c r="U16" s="114"/>
      <c r="V16" s="114"/>
      <c r="W16" s="114"/>
      <c r="Y16" s="114"/>
      <c r="Z16" s="114"/>
      <c r="AA16" s="114"/>
      <c r="AB16" s="114"/>
      <c r="AD16" s="114"/>
      <c r="AE16" s="114"/>
    </row>
    <row r="17" spans="1:31" ht="15" customHeight="1">
      <c r="A17" s="124" t="s">
        <v>288</v>
      </c>
      <c r="B17" s="125">
        <v>4678</v>
      </c>
      <c r="C17" s="125">
        <v>1083</v>
      </c>
      <c r="D17" s="125">
        <v>2639</v>
      </c>
      <c r="E17" s="125">
        <v>0</v>
      </c>
      <c r="F17" s="125">
        <v>51</v>
      </c>
      <c r="G17" s="125">
        <v>543</v>
      </c>
      <c r="H17" s="125">
        <v>361</v>
      </c>
      <c r="I17" s="310"/>
      <c r="J17" s="119"/>
      <c r="K17" s="114"/>
      <c r="L17" s="114"/>
      <c r="O17" s="114"/>
      <c r="P17" s="114"/>
      <c r="Q17" s="114"/>
      <c r="U17" s="114"/>
      <c r="V17" s="114"/>
      <c r="W17" s="114"/>
      <c r="Y17" s="114"/>
      <c r="Z17" s="114"/>
      <c r="AA17" s="114"/>
      <c r="AB17" s="114"/>
      <c r="AD17" s="114"/>
      <c r="AE17" s="114"/>
    </row>
    <row r="18" spans="1:31" ht="15" customHeight="1">
      <c r="A18" s="124" t="s">
        <v>120</v>
      </c>
      <c r="B18" s="125">
        <v>1513</v>
      </c>
      <c r="C18" s="125">
        <v>316</v>
      </c>
      <c r="D18" s="125">
        <v>710</v>
      </c>
      <c r="E18" s="125">
        <v>38</v>
      </c>
      <c r="F18" s="125">
        <v>56</v>
      </c>
      <c r="G18" s="125">
        <v>364</v>
      </c>
      <c r="H18" s="125">
        <v>28</v>
      </c>
      <c r="I18" s="310"/>
      <c r="J18" s="119"/>
      <c r="K18" s="114"/>
      <c r="L18" s="114"/>
      <c r="O18" s="114"/>
      <c r="P18" s="114"/>
      <c r="Q18" s="114"/>
      <c r="U18" s="114"/>
      <c r="V18" s="114"/>
      <c r="W18" s="114"/>
      <c r="Y18" s="114"/>
      <c r="Z18" s="114"/>
      <c r="AA18" s="114"/>
      <c r="AB18" s="114"/>
      <c r="AD18" s="114"/>
      <c r="AE18" s="114"/>
    </row>
    <row r="19" spans="1:31" ht="15" customHeight="1">
      <c r="A19" s="124" t="s">
        <v>570</v>
      </c>
      <c r="B19" s="125">
        <v>2020</v>
      </c>
      <c r="C19" s="125">
        <v>275</v>
      </c>
      <c r="D19" s="125">
        <v>1241</v>
      </c>
      <c r="E19" s="125">
        <v>0</v>
      </c>
      <c r="F19" s="125">
        <v>30</v>
      </c>
      <c r="G19" s="125">
        <v>441</v>
      </c>
      <c r="H19" s="125">
        <v>33</v>
      </c>
      <c r="I19" s="310"/>
      <c r="J19" s="119"/>
      <c r="K19" s="114"/>
      <c r="L19" s="114"/>
      <c r="O19" s="114"/>
      <c r="P19" s="114"/>
      <c r="Q19" s="114"/>
      <c r="U19" s="114"/>
      <c r="V19" s="114"/>
      <c r="W19" s="114"/>
      <c r="Y19" s="114"/>
      <c r="Z19" s="114"/>
      <c r="AA19" s="114"/>
      <c r="AB19" s="114"/>
      <c r="AD19" s="114"/>
      <c r="AE19" s="114"/>
    </row>
    <row r="20" spans="1:31" ht="15" customHeight="1">
      <c r="A20" s="124" t="s">
        <v>571</v>
      </c>
      <c r="B20" s="125"/>
      <c r="C20" s="125"/>
      <c r="D20" s="125"/>
      <c r="E20" s="125"/>
      <c r="F20" s="125"/>
      <c r="G20" s="125"/>
      <c r="H20" s="125"/>
      <c r="I20" s="310"/>
      <c r="J20" s="119"/>
      <c r="K20" s="114"/>
      <c r="L20" s="114"/>
      <c r="O20" s="114"/>
      <c r="P20" s="114"/>
      <c r="Q20" s="114"/>
      <c r="U20" s="114"/>
      <c r="V20" s="114"/>
      <c r="W20" s="114"/>
      <c r="Y20" s="114"/>
      <c r="Z20" s="114"/>
      <c r="AA20" s="114"/>
      <c r="AB20" s="114"/>
      <c r="AD20" s="114"/>
      <c r="AE20" s="114"/>
    </row>
    <row r="21" spans="1:31" ht="15" customHeight="1">
      <c r="A21" s="124" t="s">
        <v>491</v>
      </c>
      <c r="B21" s="125">
        <v>8493</v>
      </c>
      <c r="C21" s="125">
        <v>721</v>
      </c>
      <c r="D21" s="125">
        <v>1195</v>
      </c>
      <c r="E21" s="125">
        <v>199</v>
      </c>
      <c r="F21" s="125">
        <v>128</v>
      </c>
      <c r="G21" s="125">
        <v>176</v>
      </c>
      <c r="H21" s="125">
        <v>6075</v>
      </c>
      <c r="I21" s="310"/>
      <c r="J21" s="119"/>
      <c r="K21" s="114"/>
      <c r="L21" s="114"/>
      <c r="O21" s="114"/>
      <c r="P21" s="114"/>
      <c r="Q21" s="114"/>
      <c r="U21" s="114"/>
      <c r="V21" s="114"/>
      <c r="W21" s="114"/>
      <c r="Y21" s="114"/>
      <c r="Z21" s="114"/>
      <c r="AA21" s="114"/>
      <c r="AB21" s="114"/>
      <c r="AD21" s="114"/>
      <c r="AE21" s="114"/>
    </row>
    <row r="22" spans="1:31" ht="15" customHeight="1">
      <c r="A22" s="124" t="s">
        <v>289</v>
      </c>
      <c r="B22" s="125">
        <v>6739</v>
      </c>
      <c r="C22" s="125">
        <v>3090</v>
      </c>
      <c r="D22" s="125">
        <v>1035</v>
      </c>
      <c r="E22" s="125">
        <v>27</v>
      </c>
      <c r="F22" s="125">
        <v>7</v>
      </c>
      <c r="G22" s="125">
        <v>527</v>
      </c>
      <c r="H22" s="125">
        <v>2053</v>
      </c>
      <c r="I22" s="310"/>
      <c r="J22" s="119"/>
      <c r="K22" s="114"/>
      <c r="L22" s="114"/>
      <c r="O22" s="114"/>
      <c r="P22" s="114"/>
      <c r="Q22" s="114"/>
      <c r="U22" s="114"/>
      <c r="V22" s="114"/>
      <c r="W22" s="114"/>
      <c r="Y22" s="114"/>
      <c r="Z22" s="114"/>
      <c r="AA22" s="114"/>
      <c r="AB22" s="114"/>
      <c r="AD22" s="114"/>
      <c r="AE22" s="114"/>
    </row>
    <row r="23" spans="1:31" ht="15" customHeight="1">
      <c r="A23" s="124" t="s">
        <v>121</v>
      </c>
      <c r="B23" s="125">
        <v>43226</v>
      </c>
      <c r="C23" s="125">
        <v>19761</v>
      </c>
      <c r="D23" s="125">
        <v>5824</v>
      </c>
      <c r="E23" s="125">
        <v>1648</v>
      </c>
      <c r="F23" s="125">
        <v>611</v>
      </c>
      <c r="G23" s="125">
        <v>11786</v>
      </c>
      <c r="H23" s="125">
        <v>3596</v>
      </c>
      <c r="I23" s="310"/>
      <c r="J23" s="119"/>
      <c r="K23" s="114"/>
      <c r="L23" s="114"/>
      <c r="O23" s="114"/>
      <c r="P23" s="114"/>
      <c r="Q23" s="114"/>
      <c r="U23" s="114"/>
      <c r="V23" s="114"/>
      <c r="W23" s="114"/>
      <c r="Y23" s="114"/>
      <c r="Z23" s="114"/>
      <c r="AA23" s="114"/>
      <c r="AB23" s="114"/>
      <c r="AD23" s="114"/>
      <c r="AE23" s="114"/>
    </row>
    <row r="24" spans="1:31" ht="15" customHeight="1">
      <c r="A24" s="124" t="s">
        <v>290</v>
      </c>
      <c r="B24" s="125">
        <v>54828</v>
      </c>
      <c r="C24" s="125">
        <v>1925</v>
      </c>
      <c r="D24" s="125">
        <v>567</v>
      </c>
      <c r="E24" s="125">
        <v>573</v>
      </c>
      <c r="F24" s="125">
        <v>586</v>
      </c>
      <c r="G24" s="125">
        <v>1339</v>
      </c>
      <c r="H24" s="125">
        <v>49839</v>
      </c>
      <c r="I24" s="310"/>
      <c r="J24" s="119"/>
      <c r="K24" s="114"/>
      <c r="L24" s="114"/>
      <c r="O24" s="114"/>
      <c r="P24" s="114"/>
      <c r="Q24" s="114"/>
      <c r="U24" s="114"/>
      <c r="V24" s="114"/>
      <c r="W24" s="114"/>
      <c r="Y24" s="114"/>
      <c r="Z24" s="114"/>
      <c r="AA24" s="114"/>
      <c r="AB24" s="114"/>
      <c r="AD24" s="114"/>
      <c r="AE24" s="114"/>
    </row>
    <row r="25" spans="1:31" ht="15" customHeight="1">
      <c r="A25" s="124" t="s">
        <v>495</v>
      </c>
      <c r="B25" s="125"/>
      <c r="C25" s="125"/>
      <c r="D25" s="125"/>
      <c r="E25" s="125"/>
      <c r="F25" s="125"/>
      <c r="G25" s="125"/>
      <c r="H25" s="125"/>
      <c r="I25" s="310"/>
      <c r="J25" s="119"/>
      <c r="K25" s="114"/>
      <c r="L25" s="114"/>
      <c r="O25" s="114"/>
      <c r="P25" s="114"/>
      <c r="Q25" s="114"/>
      <c r="U25" s="114"/>
      <c r="V25" s="114"/>
      <c r="W25" s="114"/>
      <c r="Y25" s="114"/>
      <c r="Z25" s="114"/>
      <c r="AA25" s="114"/>
      <c r="AB25" s="114"/>
      <c r="AD25" s="114"/>
      <c r="AE25" s="114"/>
    </row>
    <row r="26" spans="1:31" ht="15" customHeight="1">
      <c r="A26" s="124" t="s">
        <v>125</v>
      </c>
      <c r="B26" s="125">
        <v>3629</v>
      </c>
      <c r="C26" s="125">
        <v>934</v>
      </c>
      <c r="D26" s="125">
        <v>1724</v>
      </c>
      <c r="E26" s="125">
        <v>438</v>
      </c>
      <c r="F26" s="125">
        <v>107</v>
      </c>
      <c r="G26" s="125">
        <v>385</v>
      </c>
      <c r="H26" s="125">
        <v>41</v>
      </c>
      <c r="I26" s="310"/>
      <c r="J26" s="119"/>
      <c r="K26" s="114"/>
      <c r="L26" s="114"/>
      <c r="O26" s="114"/>
      <c r="P26" s="114"/>
      <c r="Q26" s="114"/>
      <c r="U26" s="114"/>
      <c r="V26" s="114"/>
      <c r="W26" s="114"/>
      <c r="Y26" s="114"/>
      <c r="Z26" s="114"/>
      <c r="AA26" s="114"/>
      <c r="AB26" s="114"/>
      <c r="AD26" s="114"/>
      <c r="AE26" s="114"/>
    </row>
    <row r="27" spans="1:31" ht="15" customHeight="1">
      <c r="A27" s="124" t="s">
        <v>291</v>
      </c>
      <c r="B27" s="125">
        <v>4374</v>
      </c>
      <c r="C27" s="125">
        <v>971</v>
      </c>
      <c r="D27" s="125">
        <v>2806</v>
      </c>
      <c r="E27" s="125">
        <v>81</v>
      </c>
      <c r="F27" s="125">
        <v>105</v>
      </c>
      <c r="G27" s="125">
        <v>360</v>
      </c>
      <c r="H27" s="125">
        <v>50</v>
      </c>
      <c r="I27" s="310"/>
      <c r="J27" s="119"/>
      <c r="K27" s="114"/>
      <c r="L27" s="114"/>
      <c r="O27" s="114"/>
      <c r="P27" s="114"/>
      <c r="Q27" s="114"/>
      <c r="U27" s="114"/>
      <c r="V27" s="114"/>
      <c r="W27" s="114"/>
      <c r="Y27" s="114"/>
      <c r="Z27" s="114"/>
      <c r="AA27" s="114"/>
      <c r="AB27" s="114"/>
      <c r="AD27" s="114"/>
      <c r="AE27" s="114"/>
    </row>
    <row r="28" spans="1:31" ht="15" customHeight="1">
      <c r="A28" s="124" t="s">
        <v>292</v>
      </c>
      <c r="B28" s="125">
        <v>7950</v>
      </c>
      <c r="C28" s="125">
        <v>1676</v>
      </c>
      <c r="D28" s="125">
        <v>1120</v>
      </c>
      <c r="E28" s="125">
        <v>2434</v>
      </c>
      <c r="F28" s="125">
        <v>908</v>
      </c>
      <c r="G28" s="125">
        <v>1549</v>
      </c>
      <c r="H28" s="125">
        <v>263</v>
      </c>
      <c r="I28" s="310"/>
      <c r="J28" s="119"/>
      <c r="K28" s="114"/>
      <c r="L28" s="114"/>
      <c r="O28" s="114"/>
      <c r="P28" s="114"/>
      <c r="Q28" s="114"/>
      <c r="U28" s="114"/>
      <c r="V28" s="114"/>
      <c r="W28" s="114"/>
      <c r="Y28" s="114"/>
      <c r="Z28" s="114"/>
      <c r="AA28" s="114"/>
      <c r="AB28" s="114"/>
      <c r="AD28" s="114"/>
      <c r="AE28" s="114"/>
    </row>
    <row r="29" spans="1:31" ht="15" customHeight="1">
      <c r="A29" s="124" t="s">
        <v>122</v>
      </c>
      <c r="B29" s="125">
        <v>5943</v>
      </c>
      <c r="C29" s="125">
        <v>2396</v>
      </c>
      <c r="D29" s="125">
        <v>809</v>
      </c>
      <c r="E29" s="125">
        <v>493</v>
      </c>
      <c r="F29" s="125">
        <v>50</v>
      </c>
      <c r="G29" s="125">
        <v>2195</v>
      </c>
      <c r="H29" s="125">
        <v>0</v>
      </c>
      <c r="I29" s="310"/>
      <c r="J29" s="119"/>
      <c r="K29" s="114"/>
      <c r="L29" s="114"/>
      <c r="O29" s="114"/>
      <c r="P29" s="114"/>
      <c r="Q29" s="114"/>
      <c r="U29" s="114"/>
      <c r="V29" s="114"/>
      <c r="W29" s="114"/>
      <c r="Y29" s="114"/>
      <c r="Z29" s="114"/>
      <c r="AA29" s="114"/>
      <c r="AB29" s="114"/>
      <c r="AD29" s="114"/>
      <c r="AE29" s="114"/>
    </row>
    <row r="30" spans="1:31" ht="15" customHeight="1">
      <c r="A30" s="124" t="s">
        <v>500</v>
      </c>
      <c r="B30" s="125">
        <v>3504</v>
      </c>
      <c r="C30" s="125">
        <v>861</v>
      </c>
      <c r="D30" s="125">
        <v>2270</v>
      </c>
      <c r="E30" s="125">
        <v>64</v>
      </c>
      <c r="F30" s="125">
        <v>34</v>
      </c>
      <c r="G30" s="125">
        <v>86</v>
      </c>
      <c r="H30" s="125">
        <v>190</v>
      </c>
      <c r="I30" s="310"/>
      <c r="J30" s="119"/>
      <c r="K30" s="114"/>
      <c r="L30" s="114"/>
      <c r="O30" s="114"/>
      <c r="P30" s="114"/>
      <c r="Q30" s="114"/>
      <c r="U30" s="114"/>
      <c r="V30" s="114"/>
      <c r="W30" s="114"/>
      <c r="Y30" s="114"/>
      <c r="Z30" s="114"/>
      <c r="AA30" s="114"/>
      <c r="AB30" s="114"/>
      <c r="AD30" s="114"/>
      <c r="AE30" s="114"/>
    </row>
    <row r="31" spans="1:31" ht="15" customHeight="1">
      <c r="A31" s="124" t="s">
        <v>274</v>
      </c>
      <c r="B31" s="125">
        <v>7167</v>
      </c>
      <c r="C31" s="125">
        <v>1291</v>
      </c>
      <c r="D31" s="125">
        <v>583</v>
      </c>
      <c r="E31" s="125">
        <v>44</v>
      </c>
      <c r="F31" s="125">
        <v>14</v>
      </c>
      <c r="G31" s="125">
        <v>495</v>
      </c>
      <c r="H31" s="125">
        <v>4739</v>
      </c>
      <c r="I31" s="310"/>
      <c r="J31" s="119"/>
      <c r="K31" s="114"/>
      <c r="L31" s="114"/>
      <c r="O31" s="114"/>
      <c r="P31" s="114"/>
      <c r="Q31" s="114"/>
      <c r="U31" s="114"/>
      <c r="V31" s="114"/>
      <c r="W31" s="114"/>
      <c r="Y31" s="114"/>
      <c r="Z31" s="114"/>
      <c r="AA31" s="114"/>
      <c r="AB31" s="114"/>
      <c r="AD31" s="114"/>
      <c r="AE31" s="114"/>
    </row>
    <row r="32" spans="1:31" ht="15" customHeight="1">
      <c r="A32" s="124" t="s">
        <v>275</v>
      </c>
      <c r="B32" s="125">
        <v>14752</v>
      </c>
      <c r="C32" s="125">
        <v>1665</v>
      </c>
      <c r="D32" s="125">
        <v>2752</v>
      </c>
      <c r="E32" s="125">
        <v>1341</v>
      </c>
      <c r="F32" s="125">
        <v>238</v>
      </c>
      <c r="G32" s="125">
        <v>1651</v>
      </c>
      <c r="H32" s="125">
        <v>7106</v>
      </c>
      <c r="I32" s="310"/>
      <c r="J32" s="119"/>
      <c r="K32" s="114"/>
      <c r="L32" s="114"/>
      <c r="O32" s="114"/>
      <c r="P32" s="114"/>
      <c r="Q32" s="114"/>
      <c r="U32" s="114"/>
      <c r="V32" s="114"/>
      <c r="W32" s="114"/>
      <c r="Y32" s="114"/>
      <c r="Z32" s="114"/>
      <c r="AA32" s="114"/>
      <c r="AB32" s="114"/>
      <c r="AD32" s="114"/>
      <c r="AE32" s="114"/>
    </row>
    <row r="33" spans="1:31">
      <c r="A33" s="113"/>
      <c r="B33" s="114"/>
      <c r="C33" s="114"/>
      <c r="D33" s="114"/>
      <c r="E33" s="114"/>
      <c r="F33" s="114"/>
      <c r="G33" s="114"/>
      <c r="H33" s="114"/>
      <c r="I33" s="114"/>
      <c r="J33" s="114"/>
      <c r="K33" s="114"/>
      <c r="L33" s="114"/>
      <c r="O33" s="114"/>
      <c r="P33" s="114"/>
      <c r="Q33" s="114"/>
      <c r="U33" s="114"/>
      <c r="V33" s="114"/>
      <c r="W33" s="114"/>
      <c r="Y33" s="114"/>
      <c r="Z33" s="114"/>
      <c r="AA33" s="114"/>
      <c r="AB33" s="114"/>
      <c r="AD33" s="114"/>
      <c r="AE33" s="114"/>
    </row>
    <row r="34" spans="1:31">
      <c r="A34" s="121" t="s">
        <v>592</v>
      </c>
      <c r="B34" s="114"/>
      <c r="C34" s="114"/>
      <c r="D34" s="114"/>
      <c r="E34" s="114"/>
      <c r="F34" s="114"/>
      <c r="G34" s="114"/>
      <c r="H34" s="114"/>
      <c r="I34" s="114"/>
      <c r="J34" s="114"/>
      <c r="K34" s="114"/>
      <c r="L34" s="114"/>
      <c r="O34" s="114"/>
      <c r="P34" s="114"/>
      <c r="Q34" s="114"/>
      <c r="U34" s="114"/>
      <c r="V34" s="114"/>
      <c r="W34" s="114"/>
      <c r="Y34" s="114"/>
      <c r="Z34" s="114"/>
      <c r="AA34" s="114"/>
      <c r="AB34" s="114"/>
      <c r="AD34" s="114"/>
      <c r="AE34" s="114"/>
    </row>
    <row r="35" spans="1:31">
      <c r="A35" s="121" t="s">
        <v>733</v>
      </c>
      <c r="B35" s="114"/>
      <c r="C35" s="114"/>
      <c r="D35" s="114"/>
      <c r="E35" s="114"/>
      <c r="F35" s="114"/>
      <c r="G35" s="114"/>
      <c r="H35" s="114"/>
      <c r="I35" s="114"/>
      <c r="J35" s="114"/>
      <c r="K35" s="114"/>
      <c r="L35" s="114"/>
      <c r="O35" s="114"/>
      <c r="P35" s="114"/>
      <c r="Q35" s="114"/>
      <c r="U35" s="114"/>
      <c r="V35" s="114"/>
      <c r="W35" s="114"/>
      <c r="Y35" s="114"/>
      <c r="Z35" s="114"/>
      <c r="AA35" s="114"/>
      <c r="AB35" s="114"/>
      <c r="AD35" s="114"/>
      <c r="AE35" s="114"/>
    </row>
    <row r="36" spans="1:31">
      <c r="A36" s="121"/>
      <c r="B36" s="114"/>
      <c r="C36" s="114"/>
      <c r="D36" s="114"/>
      <c r="E36" s="114"/>
      <c r="F36" s="114"/>
      <c r="G36" s="114"/>
      <c r="H36" s="114"/>
      <c r="I36" s="114"/>
      <c r="J36" s="114"/>
      <c r="K36" s="114"/>
      <c r="L36" s="114"/>
      <c r="O36" s="114"/>
      <c r="P36" s="114"/>
      <c r="Q36" s="114"/>
      <c r="U36" s="114"/>
      <c r="V36" s="114"/>
      <c r="W36" s="114"/>
      <c r="Y36" s="114"/>
      <c r="Z36" s="114"/>
      <c r="AA36" s="114"/>
      <c r="AB36" s="114"/>
      <c r="AD36" s="114"/>
      <c r="AE36" s="114"/>
    </row>
    <row r="37" spans="1:31" ht="15.75">
      <c r="A37" s="118" t="s">
        <v>369</v>
      </c>
      <c r="I37" s="114"/>
      <c r="J37" s="114"/>
      <c r="K37" s="114"/>
      <c r="L37" s="114"/>
      <c r="O37" s="114"/>
      <c r="P37" s="114"/>
      <c r="Q37" s="114"/>
      <c r="U37" s="114"/>
      <c r="V37" s="114"/>
      <c r="W37" s="114"/>
      <c r="Y37" s="114"/>
      <c r="Z37" s="114"/>
      <c r="AA37" s="114"/>
      <c r="AB37" s="114"/>
      <c r="AD37" s="114"/>
      <c r="AE37" s="114"/>
    </row>
    <row r="38" spans="1:31">
      <c r="A38" s="110"/>
      <c r="I38" s="114"/>
      <c r="J38" s="114"/>
      <c r="K38" s="114"/>
      <c r="L38" s="114"/>
      <c r="O38" s="114"/>
      <c r="P38" s="114"/>
      <c r="Q38" s="114"/>
      <c r="U38" s="114"/>
      <c r="V38" s="114"/>
      <c r="W38" s="114"/>
      <c r="Y38" s="114"/>
      <c r="Z38" s="114"/>
      <c r="AA38" s="114"/>
      <c r="AB38" s="114"/>
      <c r="AD38" s="114"/>
      <c r="AE38" s="114"/>
    </row>
    <row r="39" spans="1:31">
      <c r="A39" s="124" t="s">
        <v>281</v>
      </c>
      <c r="B39" s="125">
        <v>35340</v>
      </c>
      <c r="C39" s="125">
        <v>7270</v>
      </c>
      <c r="D39" s="125">
        <v>14150</v>
      </c>
      <c r="E39" s="125">
        <v>1030</v>
      </c>
      <c r="F39" s="125">
        <v>2150</v>
      </c>
      <c r="G39" s="125">
        <v>1650</v>
      </c>
      <c r="H39" s="125">
        <v>9080</v>
      </c>
      <c r="I39" s="114"/>
      <c r="J39" s="114"/>
      <c r="K39" s="114"/>
      <c r="L39" s="114"/>
      <c r="O39" s="114"/>
      <c r="P39" s="114"/>
      <c r="Q39" s="114"/>
      <c r="U39" s="114"/>
      <c r="V39" s="114"/>
      <c r="W39" s="114"/>
      <c r="Y39" s="114"/>
      <c r="Z39" s="114"/>
      <c r="AA39" s="114"/>
      <c r="AB39" s="114"/>
      <c r="AD39" s="114"/>
      <c r="AE39" s="114"/>
    </row>
    <row r="40" spans="1:31">
      <c r="A40" s="124" t="s">
        <v>119</v>
      </c>
      <c r="B40" s="125">
        <v>7570</v>
      </c>
      <c r="C40" s="125">
        <v>1480</v>
      </c>
      <c r="D40" s="125">
        <v>2410</v>
      </c>
      <c r="E40" s="125">
        <v>1720</v>
      </c>
      <c r="F40" s="125">
        <v>150</v>
      </c>
      <c r="G40" s="125">
        <v>1580</v>
      </c>
      <c r="H40" s="125">
        <v>230</v>
      </c>
      <c r="I40" s="115"/>
      <c r="J40" s="115"/>
      <c r="K40" s="115"/>
      <c r="L40" s="115"/>
      <c r="O40" s="115"/>
      <c r="P40" s="115"/>
      <c r="Q40" s="115"/>
      <c r="U40" s="115"/>
      <c r="V40" s="114"/>
      <c r="W40" s="115"/>
      <c r="Y40" s="115"/>
      <c r="Z40" s="115"/>
      <c r="AA40" s="115"/>
      <c r="AB40" s="115"/>
      <c r="AD40" s="115"/>
      <c r="AE40" s="115"/>
    </row>
    <row r="41" spans="1:31">
      <c r="A41" s="124" t="s">
        <v>283</v>
      </c>
      <c r="B41" s="125">
        <v>1750</v>
      </c>
      <c r="C41" s="125">
        <v>470</v>
      </c>
      <c r="D41" s="125">
        <v>1110</v>
      </c>
      <c r="E41" s="125">
        <v>100</v>
      </c>
      <c r="F41" s="125">
        <v>20</v>
      </c>
      <c r="G41" s="125">
        <v>50</v>
      </c>
      <c r="H41" s="125">
        <v>10</v>
      </c>
      <c r="I41" s="114"/>
      <c r="J41" s="114"/>
      <c r="K41" s="114"/>
      <c r="L41" s="114"/>
      <c r="M41" s="114"/>
      <c r="N41" s="114"/>
      <c r="O41" s="114"/>
      <c r="P41" s="114"/>
      <c r="Q41" s="114"/>
      <c r="R41" s="114"/>
      <c r="S41" s="114"/>
      <c r="T41" s="114"/>
      <c r="U41" s="114"/>
      <c r="V41" s="114"/>
      <c r="W41" s="114"/>
      <c r="X41" s="114"/>
      <c r="Y41" s="114"/>
      <c r="Z41" s="114"/>
    </row>
    <row r="42" spans="1:31">
      <c r="A42" s="124" t="s">
        <v>272</v>
      </c>
      <c r="B42" s="125">
        <v>36590</v>
      </c>
      <c r="C42" s="125">
        <v>2310</v>
      </c>
      <c r="D42" s="125">
        <v>9910</v>
      </c>
      <c r="E42" s="125">
        <v>6230</v>
      </c>
      <c r="F42" s="125">
        <v>4560</v>
      </c>
      <c r="G42" s="125">
        <v>6830</v>
      </c>
      <c r="H42" s="125">
        <v>6750</v>
      </c>
    </row>
    <row r="43" spans="1:31">
      <c r="A43" s="124" t="s">
        <v>478</v>
      </c>
      <c r="B43" s="125"/>
      <c r="C43" s="125"/>
      <c r="D43" s="125"/>
      <c r="E43" s="125"/>
      <c r="F43" s="125"/>
      <c r="G43" s="125"/>
      <c r="H43" s="125"/>
    </row>
    <row r="44" spans="1:31">
      <c r="A44" s="124" t="s">
        <v>284</v>
      </c>
      <c r="B44" s="125">
        <v>11070</v>
      </c>
      <c r="C44" s="125">
        <v>270</v>
      </c>
      <c r="D44" s="125">
        <v>7210</v>
      </c>
      <c r="E44" s="125">
        <v>380</v>
      </c>
      <c r="F44" s="125">
        <v>30</v>
      </c>
      <c r="G44" s="125">
        <v>1930</v>
      </c>
      <c r="H44" s="125">
        <v>1260</v>
      </c>
    </row>
    <row r="45" spans="1:31">
      <c r="A45" s="124" t="s">
        <v>285</v>
      </c>
      <c r="B45" s="125">
        <v>15930</v>
      </c>
      <c r="C45" s="125">
        <v>90</v>
      </c>
      <c r="D45" s="125">
        <v>4670</v>
      </c>
      <c r="E45" s="125">
        <v>6970</v>
      </c>
      <c r="F45" s="125">
        <v>1660</v>
      </c>
      <c r="G45" s="125">
        <v>2420</v>
      </c>
      <c r="H45" s="125">
        <v>110</v>
      </c>
    </row>
    <row r="46" spans="1:31">
      <c r="A46" s="124" t="s">
        <v>286</v>
      </c>
      <c r="B46" s="125">
        <v>8120</v>
      </c>
      <c r="C46" s="125">
        <v>1350</v>
      </c>
      <c r="D46" s="125">
        <v>5210</v>
      </c>
      <c r="E46" s="125">
        <v>700</v>
      </c>
      <c r="F46" s="125">
        <v>90</v>
      </c>
      <c r="G46" s="125">
        <v>700</v>
      </c>
      <c r="H46" s="125">
        <v>60</v>
      </c>
    </row>
    <row r="47" spans="1:31">
      <c r="A47" s="124" t="s">
        <v>287</v>
      </c>
      <c r="B47" s="125">
        <v>4150</v>
      </c>
      <c r="C47" s="125">
        <v>430</v>
      </c>
      <c r="D47" s="125">
        <v>2100</v>
      </c>
      <c r="E47" s="125">
        <v>490</v>
      </c>
      <c r="F47" s="125">
        <v>30</v>
      </c>
      <c r="G47" s="125">
        <v>750</v>
      </c>
      <c r="H47" s="125">
        <v>350</v>
      </c>
    </row>
    <row r="48" spans="1:31">
      <c r="A48" s="124" t="s">
        <v>124</v>
      </c>
      <c r="B48" s="125">
        <v>5210</v>
      </c>
      <c r="C48" s="125">
        <v>1490</v>
      </c>
      <c r="D48" s="125">
        <v>3080</v>
      </c>
      <c r="E48" s="125">
        <v>170</v>
      </c>
      <c r="F48" s="125">
        <v>90</v>
      </c>
      <c r="G48" s="125">
        <v>60</v>
      </c>
      <c r="H48" s="125">
        <v>320</v>
      </c>
    </row>
    <row r="49" spans="1:8">
      <c r="A49" s="124" t="s">
        <v>484</v>
      </c>
      <c r="B49" s="125"/>
      <c r="C49" s="125"/>
      <c r="D49" s="125"/>
      <c r="E49" s="125"/>
      <c r="F49" s="125"/>
      <c r="G49" s="125"/>
      <c r="H49" s="125"/>
    </row>
    <row r="50" spans="1:8">
      <c r="A50" s="124" t="s">
        <v>485</v>
      </c>
      <c r="B50" s="125"/>
      <c r="C50" s="125"/>
      <c r="D50" s="125"/>
      <c r="E50" s="125"/>
      <c r="F50" s="125"/>
      <c r="G50" s="125"/>
      <c r="H50" s="125"/>
    </row>
    <row r="51" spans="1:8">
      <c r="A51" s="124" t="s">
        <v>123</v>
      </c>
      <c r="B51" s="125">
        <v>17780</v>
      </c>
      <c r="C51" s="125">
        <v>11770</v>
      </c>
      <c r="D51" s="125">
        <v>4810</v>
      </c>
      <c r="E51" s="125">
        <v>510</v>
      </c>
      <c r="F51" s="125">
        <v>40</v>
      </c>
      <c r="G51" s="125">
        <v>120</v>
      </c>
      <c r="H51" s="125">
        <v>530</v>
      </c>
    </row>
    <row r="52" spans="1:8">
      <c r="A52" s="124" t="s">
        <v>288</v>
      </c>
      <c r="B52" s="125">
        <v>3400</v>
      </c>
      <c r="C52" s="125">
        <v>430</v>
      </c>
      <c r="D52" s="125">
        <v>2430</v>
      </c>
      <c r="E52" s="125">
        <v>110</v>
      </c>
      <c r="F52" s="125">
        <v>40</v>
      </c>
      <c r="G52" s="125">
        <v>230</v>
      </c>
      <c r="H52" s="125">
        <v>160</v>
      </c>
    </row>
    <row r="53" spans="1:8">
      <c r="A53" s="124" t="s">
        <v>120</v>
      </c>
      <c r="B53" s="125">
        <v>2300</v>
      </c>
      <c r="C53" s="125">
        <v>120</v>
      </c>
      <c r="D53" s="125">
        <v>1360</v>
      </c>
      <c r="E53" s="125">
        <v>220</v>
      </c>
      <c r="F53" s="125">
        <v>70</v>
      </c>
      <c r="G53" s="125">
        <v>490</v>
      </c>
      <c r="H53" s="125">
        <v>40</v>
      </c>
    </row>
    <row r="54" spans="1:8">
      <c r="A54" s="124" t="s">
        <v>489</v>
      </c>
      <c r="B54" s="125">
        <v>2940</v>
      </c>
      <c r="C54" s="125">
        <v>50</v>
      </c>
      <c r="D54" s="125">
        <v>2290</v>
      </c>
      <c r="E54" s="125">
        <v>120</v>
      </c>
      <c r="F54" s="125">
        <v>40</v>
      </c>
      <c r="G54" s="125">
        <v>390</v>
      </c>
      <c r="H54" s="125">
        <v>50</v>
      </c>
    </row>
    <row r="55" spans="1:8">
      <c r="A55" s="124" t="s">
        <v>490</v>
      </c>
      <c r="B55" s="125"/>
      <c r="C55" s="125"/>
      <c r="D55" s="125"/>
      <c r="E55" s="125"/>
      <c r="F55" s="125"/>
      <c r="G55" s="125"/>
      <c r="H55" s="125"/>
    </row>
    <row r="56" spans="1:8">
      <c r="A56" s="124" t="s">
        <v>491</v>
      </c>
      <c r="B56" s="125">
        <v>6630</v>
      </c>
      <c r="C56" s="125">
        <v>810</v>
      </c>
      <c r="D56" s="125">
        <v>1520</v>
      </c>
      <c r="E56" s="125">
        <v>200</v>
      </c>
      <c r="F56" s="125">
        <v>140</v>
      </c>
      <c r="G56" s="125">
        <v>110</v>
      </c>
      <c r="H56" s="125">
        <v>3860</v>
      </c>
    </row>
    <row r="57" spans="1:8">
      <c r="A57" s="124" t="s">
        <v>289</v>
      </c>
      <c r="B57" s="125">
        <v>4140</v>
      </c>
      <c r="C57" s="125">
        <v>560</v>
      </c>
      <c r="D57" s="125">
        <v>1020</v>
      </c>
      <c r="E57" s="125">
        <v>80</v>
      </c>
      <c r="F57" s="125">
        <v>10</v>
      </c>
      <c r="G57" s="125">
        <v>230</v>
      </c>
      <c r="H57" s="125">
        <v>2250</v>
      </c>
    </row>
    <row r="58" spans="1:8">
      <c r="A58" s="124" t="s">
        <v>121</v>
      </c>
      <c r="B58" s="125">
        <v>51090</v>
      </c>
      <c r="C58" s="125">
        <v>22130</v>
      </c>
      <c r="D58" s="125">
        <v>12600</v>
      </c>
      <c r="E58" s="125">
        <v>4340</v>
      </c>
      <c r="F58" s="125">
        <v>770</v>
      </c>
      <c r="G58" s="125">
        <v>9950</v>
      </c>
      <c r="H58" s="125">
        <v>1300</v>
      </c>
    </row>
    <row r="59" spans="1:8">
      <c r="A59" s="124" t="s">
        <v>290</v>
      </c>
      <c r="B59" s="125">
        <v>30220</v>
      </c>
      <c r="C59" s="125">
        <v>110</v>
      </c>
      <c r="D59" s="125">
        <v>1680</v>
      </c>
      <c r="E59" s="125">
        <v>2520</v>
      </c>
      <c r="F59" s="125">
        <v>700</v>
      </c>
      <c r="G59" s="125">
        <v>5110</v>
      </c>
      <c r="H59" s="125">
        <v>20090</v>
      </c>
    </row>
    <row r="60" spans="1:8">
      <c r="A60" s="124" t="s">
        <v>495</v>
      </c>
      <c r="B60" s="125"/>
      <c r="C60" s="125"/>
      <c r="D60" s="125"/>
      <c r="E60" s="125"/>
      <c r="F60" s="125"/>
      <c r="G60" s="125"/>
      <c r="H60" s="125"/>
    </row>
    <row r="61" spans="1:8">
      <c r="A61" s="124" t="s">
        <v>125</v>
      </c>
      <c r="B61" s="125">
        <v>4040</v>
      </c>
      <c r="C61" s="125">
        <v>280</v>
      </c>
      <c r="D61" s="125">
        <v>2140</v>
      </c>
      <c r="E61" s="125">
        <v>1140</v>
      </c>
      <c r="F61" s="125">
        <v>110</v>
      </c>
      <c r="G61" s="125">
        <v>190</v>
      </c>
      <c r="H61" s="125">
        <v>190</v>
      </c>
    </row>
    <row r="62" spans="1:8">
      <c r="A62" s="124" t="s">
        <v>291</v>
      </c>
      <c r="B62" s="125">
        <v>5740</v>
      </c>
      <c r="C62" s="125">
        <v>940</v>
      </c>
      <c r="D62" s="125">
        <v>3690</v>
      </c>
      <c r="E62" s="125">
        <v>430</v>
      </c>
      <c r="F62" s="125">
        <v>140</v>
      </c>
      <c r="G62" s="125">
        <v>390</v>
      </c>
      <c r="H62" s="125">
        <v>140</v>
      </c>
    </row>
    <row r="63" spans="1:8">
      <c r="A63" s="124" t="s">
        <v>292</v>
      </c>
      <c r="B63" s="125">
        <v>14590</v>
      </c>
      <c r="C63" s="125">
        <v>440</v>
      </c>
      <c r="D63" s="125">
        <v>4390</v>
      </c>
      <c r="E63" s="125">
        <v>5890</v>
      </c>
      <c r="F63" s="125">
        <v>1160</v>
      </c>
      <c r="G63" s="125">
        <v>2300</v>
      </c>
      <c r="H63" s="125">
        <v>410</v>
      </c>
    </row>
    <row r="64" spans="1:8">
      <c r="A64" s="124" t="s">
        <v>122</v>
      </c>
      <c r="B64" s="125">
        <v>3050</v>
      </c>
      <c r="C64" s="125">
        <v>950</v>
      </c>
      <c r="D64" s="125">
        <v>820</v>
      </c>
      <c r="E64" s="125">
        <v>600</v>
      </c>
      <c r="F64" s="125">
        <v>50</v>
      </c>
      <c r="G64" s="125">
        <v>620</v>
      </c>
      <c r="H64" s="125">
        <v>0</v>
      </c>
    </row>
    <row r="65" spans="1:8">
      <c r="A65" s="124" t="s">
        <v>500</v>
      </c>
      <c r="B65" s="125">
        <v>3940</v>
      </c>
      <c r="C65" s="125">
        <v>490</v>
      </c>
      <c r="D65" s="125">
        <v>2950</v>
      </c>
      <c r="E65" s="125">
        <v>170</v>
      </c>
      <c r="F65" s="125">
        <v>90</v>
      </c>
      <c r="G65" s="125">
        <v>40</v>
      </c>
      <c r="H65" s="125">
        <v>200</v>
      </c>
    </row>
    <row r="66" spans="1:8">
      <c r="A66" s="124" t="s">
        <v>274</v>
      </c>
      <c r="B66" s="125">
        <v>4940</v>
      </c>
      <c r="C66" s="125">
        <v>1540</v>
      </c>
      <c r="D66" s="125">
        <v>1820</v>
      </c>
      <c r="E66" s="125">
        <v>110</v>
      </c>
      <c r="F66" s="125">
        <v>20</v>
      </c>
      <c r="G66" s="125">
        <v>710</v>
      </c>
      <c r="H66" s="125">
        <v>730</v>
      </c>
    </row>
    <row r="67" spans="1:8">
      <c r="A67" s="124" t="s">
        <v>275</v>
      </c>
      <c r="B67" s="125">
        <v>16500</v>
      </c>
      <c r="C67" s="125">
        <v>2570</v>
      </c>
      <c r="D67" s="125">
        <v>7210</v>
      </c>
      <c r="E67" s="125">
        <v>1730</v>
      </c>
      <c r="F67" s="125">
        <v>410</v>
      </c>
      <c r="G67" s="125">
        <v>1400</v>
      </c>
      <c r="H67" s="125">
        <v>3180</v>
      </c>
    </row>
    <row r="68" spans="1:8">
      <c r="A68" s="113"/>
      <c r="B68" s="114"/>
      <c r="C68" s="114"/>
      <c r="D68" s="114"/>
      <c r="E68" s="114"/>
      <c r="F68" s="114"/>
      <c r="G68" s="114"/>
      <c r="H68" s="114"/>
    </row>
    <row r="69" spans="1:8">
      <c r="A69" s="121" t="s">
        <v>370</v>
      </c>
      <c r="B69" s="114"/>
      <c r="C69" s="114"/>
      <c r="D69" s="114"/>
      <c r="E69" s="114"/>
      <c r="F69" s="114"/>
      <c r="G69" s="114"/>
      <c r="H69" s="114"/>
    </row>
  </sheetData>
  <phoneticPr fontId="0" type="noConversion"/>
  <pageMargins left="0.56999999999999995" right="0.56000000000000005" top="1" bottom="1" header="0.5" footer="0.5"/>
  <pageSetup scale="90" orientation="landscape" r:id="rId1"/>
  <headerFooter alignWithMargins="0"/>
</worksheet>
</file>

<file path=xl/worksheets/sheet79.xml><?xml version="1.0" encoding="utf-8"?>
<worksheet xmlns="http://schemas.openxmlformats.org/spreadsheetml/2006/main" xmlns:r="http://schemas.openxmlformats.org/officeDocument/2006/relationships">
  <sheetPr codeName="Sheet79"/>
  <dimension ref="A1:J42"/>
  <sheetViews>
    <sheetView zoomScaleNormal="75" workbookViewId="0">
      <selection activeCell="C20" sqref="C20"/>
    </sheetView>
  </sheetViews>
  <sheetFormatPr defaultColWidth="8.85546875" defaultRowHeight="12.75"/>
  <cols>
    <col min="1" max="1" width="14.140625" style="111" customWidth="1"/>
    <col min="2" max="2" width="9.7109375" style="111" customWidth="1"/>
    <col min="3" max="6" width="8.85546875" style="111" customWidth="1"/>
    <col min="7" max="9" width="10.28515625" style="111" bestFit="1" customWidth="1"/>
    <col min="10" max="10" width="9.85546875" style="111" customWidth="1"/>
    <col min="11" max="16384" width="8.85546875" style="111"/>
  </cols>
  <sheetData>
    <row r="1" spans="1:10" ht="15.75">
      <c r="A1" s="118" t="s">
        <v>144</v>
      </c>
    </row>
    <row r="2" spans="1:10">
      <c r="A2" s="110"/>
      <c r="B2" s="111" t="s">
        <v>281</v>
      </c>
    </row>
    <row r="3" spans="1:10" ht="107.45" customHeight="1">
      <c r="A3" s="123" t="s">
        <v>471</v>
      </c>
      <c r="B3" s="128" t="s">
        <v>185</v>
      </c>
      <c r="C3" s="122" t="s">
        <v>190</v>
      </c>
      <c r="D3" s="122" t="s">
        <v>191</v>
      </c>
      <c r="E3" s="122" t="s">
        <v>192</v>
      </c>
      <c r="F3" s="126" t="s">
        <v>193</v>
      </c>
      <c r="G3" s="122" t="s">
        <v>186</v>
      </c>
      <c r="H3" s="122" t="s">
        <v>187</v>
      </c>
      <c r="I3" s="122" t="s">
        <v>188</v>
      </c>
      <c r="J3" s="126" t="s">
        <v>189</v>
      </c>
    </row>
    <row r="4" spans="1:10">
      <c r="A4" s="124" t="s">
        <v>281</v>
      </c>
      <c r="B4" s="135">
        <v>9286</v>
      </c>
      <c r="C4" s="125">
        <v>47</v>
      </c>
      <c r="D4" s="125">
        <v>29</v>
      </c>
      <c r="E4" s="125">
        <v>10</v>
      </c>
      <c r="F4" s="127">
        <v>14</v>
      </c>
      <c r="G4" s="129">
        <f>B4*C4/100</f>
        <v>4364.42</v>
      </c>
      <c r="H4" s="130">
        <f>B4*D4/100</f>
        <v>2692.94</v>
      </c>
      <c r="I4" s="130">
        <f>B4*E4/100</f>
        <v>928.6</v>
      </c>
      <c r="J4" s="131">
        <f>B4*F4/100</f>
        <v>1300.04</v>
      </c>
    </row>
    <row r="5" spans="1:10">
      <c r="A5" s="124" t="s">
        <v>119</v>
      </c>
      <c r="B5" s="135">
        <v>4377</v>
      </c>
      <c r="C5" s="125">
        <v>31</v>
      </c>
      <c r="D5" s="125">
        <v>62</v>
      </c>
      <c r="E5" s="125">
        <v>2</v>
      </c>
      <c r="F5" s="127">
        <v>6</v>
      </c>
      <c r="G5" s="132">
        <f>$B5*C5/100</f>
        <v>1356.87</v>
      </c>
      <c r="H5" s="133">
        <f>$B5*D5/100</f>
        <v>2713.74</v>
      </c>
      <c r="I5" s="133">
        <f>$B5*E5/100</f>
        <v>87.54</v>
      </c>
      <c r="J5" s="134">
        <f>$B5*F5/100</f>
        <v>262.62</v>
      </c>
    </row>
    <row r="6" spans="1:10">
      <c r="A6" s="124" t="s">
        <v>283</v>
      </c>
      <c r="B6" s="135">
        <v>5419</v>
      </c>
      <c r="C6" s="125">
        <v>47</v>
      </c>
      <c r="D6" s="125">
        <v>29</v>
      </c>
      <c r="E6" s="125">
        <v>14</v>
      </c>
      <c r="F6" s="127">
        <v>11</v>
      </c>
      <c r="G6" s="132">
        <f t="shared" ref="G6:G32" si="0">$B6*C6/100</f>
        <v>2546.9299999999998</v>
      </c>
      <c r="H6" s="133">
        <f t="shared" ref="H6:H32" si="1">$B6*D6/100</f>
        <v>1571.51</v>
      </c>
      <c r="I6" s="133">
        <f t="shared" ref="I6:I32" si="2">$B6*E6/100</f>
        <v>758.66</v>
      </c>
      <c r="J6" s="134">
        <f t="shared" ref="J6:J32" si="3">$B6*F6/100</f>
        <v>596.09</v>
      </c>
    </row>
    <row r="7" spans="1:10">
      <c r="A7" s="124" t="s">
        <v>272</v>
      </c>
      <c r="B7" s="135">
        <v>16048</v>
      </c>
      <c r="C7" s="125">
        <v>25</v>
      </c>
      <c r="D7" s="125">
        <v>28</v>
      </c>
      <c r="E7" s="125">
        <v>30</v>
      </c>
      <c r="F7" s="127">
        <v>17</v>
      </c>
      <c r="G7" s="132">
        <f t="shared" si="0"/>
        <v>4012</v>
      </c>
      <c r="H7" s="133">
        <f t="shared" si="1"/>
        <v>4493.4399999999996</v>
      </c>
      <c r="I7" s="133">
        <f t="shared" si="2"/>
        <v>4814.3999999999996</v>
      </c>
      <c r="J7" s="134">
        <f t="shared" si="3"/>
        <v>2728.16</v>
      </c>
    </row>
    <row r="8" spans="1:10">
      <c r="A8" s="124" t="s">
        <v>478</v>
      </c>
      <c r="B8" s="135"/>
      <c r="C8" s="125">
        <v>17</v>
      </c>
      <c r="D8" s="125">
        <v>73</v>
      </c>
      <c r="E8" s="125"/>
      <c r="F8" s="127">
        <v>11</v>
      </c>
      <c r="G8" s="132"/>
      <c r="H8" s="133"/>
      <c r="I8" s="133"/>
      <c r="J8" s="134"/>
    </row>
    <row r="9" spans="1:10">
      <c r="A9" s="124" t="s">
        <v>284</v>
      </c>
      <c r="B9" s="135">
        <v>2834</v>
      </c>
      <c r="C9" s="125">
        <v>38</v>
      </c>
      <c r="D9" s="125">
        <v>42</v>
      </c>
      <c r="E9" s="125">
        <v>6</v>
      </c>
      <c r="F9" s="127">
        <v>14</v>
      </c>
      <c r="G9" s="132">
        <f t="shared" si="0"/>
        <v>1076.92</v>
      </c>
      <c r="H9" s="133">
        <f t="shared" si="1"/>
        <v>1190.28</v>
      </c>
      <c r="I9" s="133">
        <f t="shared" si="2"/>
        <v>170.04</v>
      </c>
      <c r="J9" s="134">
        <f t="shared" si="3"/>
        <v>396.76</v>
      </c>
    </row>
    <row r="10" spans="1:10">
      <c r="A10" s="124" t="s">
        <v>285</v>
      </c>
      <c r="B10" s="135">
        <v>2778</v>
      </c>
      <c r="C10" s="125">
        <v>35</v>
      </c>
      <c r="D10" s="125">
        <v>45</v>
      </c>
      <c r="E10" s="125">
        <v>9</v>
      </c>
      <c r="F10" s="127">
        <v>12</v>
      </c>
      <c r="G10" s="132">
        <f t="shared" si="0"/>
        <v>972.3</v>
      </c>
      <c r="H10" s="133">
        <f t="shared" si="1"/>
        <v>1250.0999999999999</v>
      </c>
      <c r="I10" s="133">
        <f t="shared" si="2"/>
        <v>250.02</v>
      </c>
      <c r="J10" s="134">
        <f t="shared" si="3"/>
        <v>333.36</v>
      </c>
    </row>
    <row r="11" spans="1:10">
      <c r="A11" s="124" t="s">
        <v>286</v>
      </c>
      <c r="B11" s="135">
        <v>29871</v>
      </c>
      <c r="C11" s="125">
        <v>32</v>
      </c>
      <c r="D11" s="125">
        <v>50</v>
      </c>
      <c r="E11" s="125">
        <v>8</v>
      </c>
      <c r="F11" s="127">
        <v>11</v>
      </c>
      <c r="G11" s="132">
        <f t="shared" si="0"/>
        <v>9558.7199999999993</v>
      </c>
      <c r="H11" s="133">
        <f t="shared" si="1"/>
        <v>14935.5</v>
      </c>
      <c r="I11" s="133">
        <f t="shared" si="2"/>
        <v>2389.6799999999998</v>
      </c>
      <c r="J11" s="134">
        <f t="shared" si="3"/>
        <v>3285.81</v>
      </c>
    </row>
    <row r="12" spans="1:10">
      <c r="A12" s="124" t="s">
        <v>287</v>
      </c>
      <c r="B12" s="135">
        <v>46535</v>
      </c>
      <c r="C12" s="125">
        <v>16</v>
      </c>
      <c r="D12" s="125">
        <v>61</v>
      </c>
      <c r="E12" s="125">
        <v>10</v>
      </c>
      <c r="F12" s="127">
        <v>13</v>
      </c>
      <c r="G12" s="132">
        <f t="shared" si="0"/>
        <v>7445.6</v>
      </c>
      <c r="H12" s="133">
        <f t="shared" si="1"/>
        <v>28386.35</v>
      </c>
      <c r="I12" s="133">
        <f t="shared" si="2"/>
        <v>4653.5</v>
      </c>
      <c r="J12" s="134">
        <f t="shared" si="3"/>
        <v>6049.55</v>
      </c>
    </row>
    <row r="13" spans="1:10">
      <c r="A13" s="124" t="s">
        <v>124</v>
      </c>
      <c r="B13" s="135"/>
      <c r="C13" s="125">
        <v>57</v>
      </c>
      <c r="D13" s="125">
        <v>25</v>
      </c>
      <c r="E13" s="125">
        <v>6</v>
      </c>
      <c r="F13" s="127">
        <v>11</v>
      </c>
      <c r="G13" s="132"/>
      <c r="H13" s="133"/>
      <c r="I13" s="133"/>
      <c r="J13" s="134"/>
    </row>
    <row r="14" spans="1:10">
      <c r="A14" s="124" t="s">
        <v>484</v>
      </c>
      <c r="B14" s="135"/>
      <c r="C14" s="125"/>
      <c r="D14" s="125"/>
      <c r="E14" s="125"/>
      <c r="F14" s="127"/>
      <c r="G14" s="132"/>
      <c r="H14" s="133"/>
      <c r="I14" s="133"/>
      <c r="J14" s="134"/>
    </row>
    <row r="15" spans="1:10">
      <c r="A15" s="124" t="s">
        <v>485</v>
      </c>
      <c r="B15" s="135"/>
      <c r="C15" s="125"/>
      <c r="D15" s="125"/>
      <c r="E15" s="125"/>
      <c r="F15" s="127"/>
      <c r="G15" s="132"/>
      <c r="H15" s="133"/>
      <c r="I15" s="133"/>
      <c r="J15" s="134"/>
    </row>
    <row r="16" spans="1:10">
      <c r="A16" s="124" t="s">
        <v>123</v>
      </c>
      <c r="B16" s="135">
        <v>1711</v>
      </c>
      <c r="C16" s="125">
        <v>53</v>
      </c>
      <c r="D16" s="125">
        <v>27</v>
      </c>
      <c r="E16" s="125">
        <v>10</v>
      </c>
      <c r="F16" s="127">
        <v>10</v>
      </c>
      <c r="G16" s="132">
        <f t="shared" si="0"/>
        <v>906.83</v>
      </c>
      <c r="H16" s="133">
        <f t="shared" si="1"/>
        <v>461.97</v>
      </c>
      <c r="I16" s="133">
        <f t="shared" si="2"/>
        <v>171.1</v>
      </c>
      <c r="J16" s="134">
        <f t="shared" si="3"/>
        <v>171.1</v>
      </c>
    </row>
    <row r="17" spans="1:10">
      <c r="A17" s="124" t="s">
        <v>288</v>
      </c>
      <c r="B17" s="135">
        <v>31478</v>
      </c>
      <c r="C17" s="125">
        <v>65</v>
      </c>
      <c r="D17" s="125">
        <v>27</v>
      </c>
      <c r="E17" s="125"/>
      <c r="F17" s="127">
        <v>8</v>
      </c>
      <c r="G17" s="132">
        <f t="shared" si="0"/>
        <v>20460.7</v>
      </c>
      <c r="H17" s="133">
        <f t="shared" si="1"/>
        <v>8499.06</v>
      </c>
      <c r="I17" s="133"/>
      <c r="J17" s="134">
        <f t="shared" si="3"/>
        <v>2518.2399999999998</v>
      </c>
    </row>
    <row r="18" spans="1:10">
      <c r="A18" s="124" t="s">
        <v>120</v>
      </c>
      <c r="B18" s="135"/>
      <c r="C18" s="125"/>
      <c r="D18" s="125"/>
      <c r="E18" s="125"/>
      <c r="F18" s="127"/>
      <c r="G18" s="132"/>
      <c r="H18" s="133"/>
      <c r="I18" s="133"/>
      <c r="J18" s="134"/>
    </row>
    <row r="19" spans="1:10">
      <c r="A19" s="124" t="s">
        <v>489</v>
      </c>
      <c r="B19" s="135"/>
      <c r="C19" s="125">
        <v>40</v>
      </c>
      <c r="D19" s="125">
        <v>42</v>
      </c>
      <c r="E19" s="125"/>
      <c r="F19" s="127">
        <v>18</v>
      </c>
      <c r="G19" s="132"/>
      <c r="H19" s="133"/>
      <c r="I19" s="133"/>
      <c r="J19" s="134"/>
    </row>
    <row r="20" spans="1:10">
      <c r="A20" s="124" t="s">
        <v>490</v>
      </c>
      <c r="B20" s="135"/>
      <c r="C20" s="125">
        <v>71</v>
      </c>
      <c r="D20" s="125">
        <v>18</v>
      </c>
      <c r="E20" s="125"/>
      <c r="F20" s="127">
        <v>11</v>
      </c>
      <c r="G20" s="132"/>
      <c r="H20" s="133"/>
      <c r="I20" s="133"/>
      <c r="J20" s="134"/>
    </row>
    <row r="21" spans="1:10">
      <c r="A21" s="124" t="s">
        <v>491</v>
      </c>
      <c r="B21" s="135"/>
      <c r="C21" s="125"/>
      <c r="D21" s="125"/>
      <c r="E21" s="125"/>
      <c r="F21" s="127"/>
      <c r="G21" s="132"/>
      <c r="H21" s="133"/>
      <c r="I21" s="133"/>
      <c r="J21" s="134"/>
    </row>
    <row r="22" spans="1:10">
      <c r="A22" s="124" t="s">
        <v>289</v>
      </c>
      <c r="B22" s="135">
        <v>8533</v>
      </c>
      <c r="C22" s="125">
        <v>39</v>
      </c>
      <c r="D22" s="125">
        <v>39</v>
      </c>
      <c r="E22" s="125"/>
      <c r="F22" s="127">
        <v>22</v>
      </c>
      <c r="G22" s="132">
        <f t="shared" si="0"/>
        <v>3327.87</v>
      </c>
      <c r="H22" s="133">
        <f t="shared" si="1"/>
        <v>3327.87</v>
      </c>
      <c r="I22" s="133"/>
      <c r="J22" s="134">
        <f t="shared" si="3"/>
        <v>1877.26</v>
      </c>
    </row>
    <row r="23" spans="1:10">
      <c r="A23" s="124" t="s">
        <v>121</v>
      </c>
      <c r="B23" s="135"/>
      <c r="C23" s="125">
        <v>41</v>
      </c>
      <c r="D23" s="125">
        <v>34</v>
      </c>
      <c r="E23" s="125">
        <v>15</v>
      </c>
      <c r="F23" s="127">
        <v>10</v>
      </c>
      <c r="G23" s="132"/>
      <c r="H23" s="133"/>
      <c r="I23" s="133"/>
      <c r="J23" s="134"/>
    </row>
    <row r="24" spans="1:10">
      <c r="A24" s="124" t="s">
        <v>290</v>
      </c>
      <c r="B24" s="135">
        <v>2228</v>
      </c>
      <c r="C24" s="125">
        <v>19</v>
      </c>
      <c r="D24" s="125">
        <v>53</v>
      </c>
      <c r="E24" s="125">
        <v>11</v>
      </c>
      <c r="F24" s="127">
        <v>18</v>
      </c>
      <c r="G24" s="132">
        <f t="shared" si="0"/>
        <v>423.32</v>
      </c>
      <c r="H24" s="133">
        <f t="shared" si="1"/>
        <v>1180.8399999999999</v>
      </c>
      <c r="I24" s="133">
        <f t="shared" si="2"/>
        <v>245.08</v>
      </c>
      <c r="J24" s="134">
        <f t="shared" si="3"/>
        <v>401.04</v>
      </c>
    </row>
    <row r="25" spans="1:10">
      <c r="A25" s="124" t="s">
        <v>495</v>
      </c>
      <c r="B25" s="135"/>
      <c r="C25" s="125">
        <v>26</v>
      </c>
      <c r="D25" s="125">
        <v>61</v>
      </c>
      <c r="E25" s="125">
        <v>3</v>
      </c>
      <c r="F25" s="127">
        <v>10</v>
      </c>
      <c r="G25" s="132"/>
      <c r="H25" s="133"/>
      <c r="I25" s="133"/>
      <c r="J25" s="134"/>
    </row>
    <row r="26" spans="1:10">
      <c r="A26" s="124" t="s">
        <v>125</v>
      </c>
      <c r="B26" s="135"/>
      <c r="C26" s="125">
        <v>80</v>
      </c>
      <c r="D26" s="125">
        <v>9</v>
      </c>
      <c r="E26" s="125">
        <v>4</v>
      </c>
      <c r="F26" s="127">
        <v>7</v>
      </c>
      <c r="G26" s="132"/>
      <c r="H26" s="133"/>
      <c r="I26" s="133"/>
      <c r="J26" s="134"/>
    </row>
    <row r="27" spans="1:10">
      <c r="A27" s="124" t="s">
        <v>291</v>
      </c>
      <c r="B27" s="135">
        <v>20538</v>
      </c>
      <c r="C27" s="125">
        <v>72</v>
      </c>
      <c r="D27" s="125">
        <v>12</v>
      </c>
      <c r="E27" s="125">
        <v>4</v>
      </c>
      <c r="F27" s="127">
        <v>12</v>
      </c>
      <c r="G27" s="132">
        <f t="shared" si="0"/>
        <v>14787.36</v>
      </c>
      <c r="H27" s="133">
        <f t="shared" si="1"/>
        <v>2464.56</v>
      </c>
      <c r="I27" s="133">
        <f t="shared" si="2"/>
        <v>821.52</v>
      </c>
      <c r="J27" s="134">
        <f t="shared" si="3"/>
        <v>2464.56</v>
      </c>
    </row>
    <row r="28" spans="1:10">
      <c r="A28" s="124" t="s">
        <v>292</v>
      </c>
      <c r="B28" s="135">
        <v>4533</v>
      </c>
      <c r="C28" s="125">
        <v>25</v>
      </c>
      <c r="D28" s="125">
        <v>46</v>
      </c>
      <c r="E28" s="125">
        <v>14</v>
      </c>
      <c r="F28" s="127">
        <v>14</v>
      </c>
      <c r="G28" s="132">
        <f t="shared" si="0"/>
        <v>1133.25</v>
      </c>
      <c r="H28" s="133">
        <f t="shared" si="1"/>
        <v>2085.1799999999998</v>
      </c>
      <c r="I28" s="133">
        <f t="shared" si="2"/>
        <v>634.62</v>
      </c>
      <c r="J28" s="134">
        <f t="shared" si="3"/>
        <v>634.62</v>
      </c>
    </row>
    <row r="29" spans="1:10">
      <c r="A29" s="124" t="s">
        <v>122</v>
      </c>
      <c r="B29" s="135">
        <v>4012</v>
      </c>
      <c r="C29" s="125">
        <v>18</v>
      </c>
      <c r="D29" s="125">
        <v>61</v>
      </c>
      <c r="E29" s="125">
        <v>12</v>
      </c>
      <c r="F29" s="127">
        <v>9</v>
      </c>
      <c r="G29" s="132">
        <f t="shared" si="0"/>
        <v>722.16</v>
      </c>
      <c r="H29" s="133">
        <f t="shared" si="1"/>
        <v>2447.3200000000002</v>
      </c>
      <c r="I29" s="133">
        <f t="shared" si="2"/>
        <v>481.44</v>
      </c>
      <c r="J29" s="134">
        <f t="shared" si="3"/>
        <v>361.08</v>
      </c>
    </row>
    <row r="30" spans="1:10">
      <c r="A30" s="124" t="s">
        <v>500</v>
      </c>
      <c r="B30" s="135"/>
      <c r="C30" s="125">
        <v>77</v>
      </c>
      <c r="D30" s="125">
        <v>15</v>
      </c>
      <c r="E30" s="125"/>
      <c r="F30" s="127">
        <v>8</v>
      </c>
      <c r="G30" s="132"/>
      <c r="H30" s="133"/>
      <c r="I30" s="133"/>
      <c r="J30" s="134"/>
    </row>
    <row r="31" spans="1:10">
      <c r="A31" s="124" t="s">
        <v>274</v>
      </c>
      <c r="B31" s="135">
        <v>30422</v>
      </c>
      <c r="C31" s="125">
        <v>24</v>
      </c>
      <c r="D31" s="125">
        <v>54</v>
      </c>
      <c r="E31" s="125">
        <v>9</v>
      </c>
      <c r="F31" s="127">
        <v>12</v>
      </c>
      <c r="G31" s="132">
        <f t="shared" si="0"/>
        <v>7301.28</v>
      </c>
      <c r="H31" s="133">
        <f t="shared" si="1"/>
        <v>16427.88</v>
      </c>
      <c r="I31" s="133">
        <f t="shared" si="2"/>
        <v>2737.98</v>
      </c>
      <c r="J31" s="134">
        <f t="shared" si="3"/>
        <v>3650.64</v>
      </c>
    </row>
    <row r="32" spans="1:10">
      <c r="A32" s="124" t="s">
        <v>275</v>
      </c>
      <c r="B32" s="135">
        <v>138748</v>
      </c>
      <c r="C32" s="125">
        <v>14</v>
      </c>
      <c r="D32" s="125">
        <v>53</v>
      </c>
      <c r="E32" s="125">
        <v>8</v>
      </c>
      <c r="F32" s="127">
        <v>25</v>
      </c>
      <c r="G32" s="132">
        <f t="shared" si="0"/>
        <v>19424.72</v>
      </c>
      <c r="H32" s="133">
        <f t="shared" si="1"/>
        <v>73536.44</v>
      </c>
      <c r="I32" s="133">
        <f t="shared" si="2"/>
        <v>11099.84</v>
      </c>
      <c r="J32" s="134">
        <f t="shared" si="3"/>
        <v>34687</v>
      </c>
    </row>
    <row r="33" spans="1:10">
      <c r="A33" s="113"/>
      <c r="B33" s="114"/>
      <c r="C33" s="114"/>
      <c r="D33" s="114"/>
      <c r="E33" s="114"/>
      <c r="F33" s="114"/>
      <c r="G33" s="114"/>
      <c r="H33" s="114"/>
      <c r="I33" s="114"/>
      <c r="J33" s="114"/>
    </row>
    <row r="34" spans="1:10">
      <c r="A34" s="121" t="s">
        <v>131</v>
      </c>
      <c r="B34" s="114"/>
      <c r="C34" s="114"/>
      <c r="D34" s="114"/>
      <c r="E34" s="114"/>
      <c r="F34" s="114"/>
      <c r="G34" s="114"/>
      <c r="H34" s="114"/>
      <c r="I34" s="114"/>
      <c r="J34" s="114"/>
    </row>
    <row r="35" spans="1:10">
      <c r="A35" s="109" t="s">
        <v>145</v>
      </c>
      <c r="B35" s="114"/>
      <c r="C35" s="114"/>
      <c r="D35" s="114"/>
      <c r="E35" s="114"/>
      <c r="F35" s="114"/>
      <c r="G35" s="114"/>
      <c r="H35" s="114"/>
      <c r="I35" s="114"/>
      <c r="J35" s="114"/>
    </row>
    <row r="36" spans="1:10">
      <c r="A36" s="113"/>
      <c r="B36" s="114"/>
      <c r="C36" s="114"/>
      <c r="D36" s="114"/>
      <c r="E36" s="114"/>
      <c r="F36" s="114"/>
      <c r="G36" s="114"/>
      <c r="H36" s="114"/>
      <c r="I36" s="114"/>
      <c r="J36" s="114"/>
    </row>
    <row r="37" spans="1:10">
      <c r="A37" s="113"/>
      <c r="B37" s="114"/>
      <c r="C37" s="114"/>
      <c r="D37" s="114"/>
      <c r="E37" s="114"/>
      <c r="F37" s="114"/>
      <c r="G37" s="114"/>
      <c r="H37" s="114"/>
      <c r="I37" s="114"/>
      <c r="J37" s="114"/>
    </row>
    <row r="38" spans="1:10">
      <c r="A38" s="113"/>
      <c r="B38" s="114"/>
      <c r="C38" s="114"/>
      <c r="D38" s="114"/>
      <c r="E38" s="114"/>
      <c r="F38" s="114"/>
      <c r="G38" s="114"/>
      <c r="H38" s="114"/>
      <c r="I38" s="114"/>
      <c r="J38" s="114"/>
    </row>
    <row r="39" spans="1:10">
      <c r="A39" s="113"/>
      <c r="B39" s="114"/>
      <c r="C39" s="114"/>
      <c r="D39" s="114"/>
      <c r="E39" s="114"/>
      <c r="F39" s="114"/>
      <c r="G39" s="114"/>
      <c r="H39" s="114"/>
      <c r="I39" s="114"/>
      <c r="J39" s="114"/>
    </row>
    <row r="40" spans="1:10">
      <c r="A40" s="113"/>
      <c r="B40" s="114"/>
      <c r="C40" s="114"/>
      <c r="D40" s="114"/>
      <c r="E40" s="114"/>
      <c r="F40" s="114"/>
      <c r="G40" s="114"/>
      <c r="H40" s="114"/>
      <c r="I40" s="114"/>
      <c r="J40" s="114"/>
    </row>
    <row r="41" spans="1:10">
      <c r="A41" s="113"/>
      <c r="B41" s="115"/>
      <c r="C41" s="115"/>
      <c r="D41" s="115"/>
      <c r="E41" s="115"/>
      <c r="F41" s="115"/>
      <c r="G41" s="115"/>
      <c r="H41" s="115"/>
      <c r="I41" s="115"/>
      <c r="J41" s="115"/>
    </row>
    <row r="42" spans="1:10">
      <c r="B42" s="114"/>
      <c r="C42" s="114"/>
      <c r="D42" s="114"/>
      <c r="E42" s="114"/>
      <c r="F42" s="114"/>
      <c r="G42" s="114"/>
      <c r="H42" s="114"/>
      <c r="I42" s="114"/>
      <c r="J42" s="114"/>
    </row>
  </sheetData>
  <phoneticPr fontId="0" type="noConversion"/>
  <pageMargins left="0.56999999999999995" right="0.4" top="1" bottom="1" header="0.5" footer="0.5"/>
  <pageSetup scale="85" orientation="portrait" horizontalDpi="360" verticalDpi="360" r:id="rId1"/>
  <headerFooter alignWithMargins="0"/>
</worksheet>
</file>

<file path=xl/worksheets/sheet8.xml><?xml version="1.0" encoding="utf-8"?>
<worksheet xmlns="http://schemas.openxmlformats.org/spreadsheetml/2006/main" xmlns:r="http://schemas.openxmlformats.org/officeDocument/2006/relationships">
  <sheetPr codeName="Sheet9"/>
  <dimension ref="A1:FG94"/>
  <sheetViews>
    <sheetView view="pageBreakPreview" zoomScaleSheetLayoutView="100" workbookViewId="0">
      <pane xSplit="1" ySplit="3" topLeftCell="BE4" activePane="bottomRight" state="frozen"/>
      <selection activeCell="R37" sqref="R37"/>
      <selection pane="topRight" activeCell="R37" sqref="R37"/>
      <selection pane="bottomLeft" activeCell="R37" sqref="R37"/>
      <selection pane="bottomRight" activeCell="R37" sqref="R37"/>
    </sheetView>
  </sheetViews>
  <sheetFormatPr defaultRowHeight="12.75"/>
  <cols>
    <col min="1" max="1" width="4.85546875" style="195" customWidth="1"/>
    <col min="2" max="2" width="7" style="195" customWidth="1"/>
    <col min="3" max="5" width="9.7109375" style="195" customWidth="1"/>
    <col min="6" max="6" width="11.85546875" style="195" customWidth="1"/>
    <col min="7" max="7" width="7.42578125" style="195" customWidth="1"/>
    <col min="8" max="11" width="9.7109375" style="195" customWidth="1"/>
    <col min="12" max="12" width="8.42578125" style="195" customWidth="1"/>
    <col min="13" max="15" width="9.7109375" style="195" customWidth="1"/>
    <col min="16" max="16" width="11.85546875" style="195" customWidth="1"/>
    <col min="17" max="17" width="7.42578125" style="195" customWidth="1"/>
    <col min="18" max="21" width="9.7109375" style="195" customWidth="1"/>
    <col min="22" max="22" width="7.42578125" style="195" customWidth="1"/>
    <col min="23" max="26" width="9.7109375" style="195" customWidth="1"/>
    <col min="27" max="27" width="7.42578125" style="195" customWidth="1"/>
    <col min="28" max="35" width="9.7109375" style="195" customWidth="1"/>
    <col min="36" max="36" width="11.85546875" style="195" customWidth="1"/>
    <col min="37" max="37" width="7.42578125" style="195" customWidth="1"/>
    <col min="38" max="41" width="9.7109375" style="195" customWidth="1"/>
    <col min="42" max="42" width="7.42578125" style="195" customWidth="1"/>
    <col min="43" max="50" width="9.7109375" style="195" customWidth="1"/>
    <col min="51" max="51" width="12.28515625" style="195" customWidth="1"/>
    <col min="52" max="52" width="7.42578125" style="195" customWidth="1"/>
    <col min="53" max="60" width="9.7109375" style="195" customWidth="1"/>
    <col min="61" max="61" width="12.140625" style="195" customWidth="1"/>
    <col min="62" max="65" width="9.7109375" style="195" customWidth="1"/>
    <col min="66" max="66" width="11.5703125" style="195" customWidth="1"/>
    <col min="67" max="67" width="9.7109375" style="195" customWidth="1"/>
    <col min="68" max="68" width="9.28515625" style="195" customWidth="1"/>
    <col min="69" max="69" width="9.7109375" style="195" customWidth="1"/>
    <col min="70" max="70" width="9.140625" style="195"/>
    <col min="71" max="71" width="11.5703125" style="195" customWidth="1"/>
    <col min="72" max="16384" width="9.140625" style="195"/>
  </cols>
  <sheetData>
    <row r="1" spans="1:71">
      <c r="C1" s="195" t="s">
        <v>625</v>
      </c>
      <c r="Q1" s="195" t="s">
        <v>640</v>
      </c>
      <c r="AF1" s="195" t="s">
        <v>640</v>
      </c>
      <c r="AU1" s="195" t="s">
        <v>640</v>
      </c>
      <c r="BJ1" s="195" t="s">
        <v>640</v>
      </c>
    </row>
    <row r="2" spans="1:71" s="196" customFormat="1">
      <c r="B2" s="196" t="s">
        <v>281</v>
      </c>
      <c r="G2" s="196" t="s">
        <v>283</v>
      </c>
      <c r="L2" s="196" t="s">
        <v>272</v>
      </c>
      <c r="Q2" s="196" t="s">
        <v>284</v>
      </c>
      <c r="V2" s="196" t="s">
        <v>285</v>
      </c>
      <c r="AA2" s="196" t="s">
        <v>286</v>
      </c>
      <c r="AF2" s="196" t="s">
        <v>287</v>
      </c>
      <c r="AK2" s="196" t="s">
        <v>288</v>
      </c>
      <c r="AP2" s="196" t="s">
        <v>289</v>
      </c>
      <c r="AU2" s="196" t="s">
        <v>290</v>
      </c>
      <c r="AZ2" s="196" t="s">
        <v>291</v>
      </c>
      <c r="BE2" s="196" t="s">
        <v>292</v>
      </c>
      <c r="BJ2" s="196" t="s">
        <v>293</v>
      </c>
      <c r="BO2" s="196" t="s">
        <v>273</v>
      </c>
    </row>
    <row r="3" spans="1:71" ht="67.5" customHeight="1">
      <c r="A3" s="194" t="s">
        <v>280</v>
      </c>
      <c r="B3" s="194" t="s">
        <v>325</v>
      </c>
      <c r="C3" s="194" t="s">
        <v>301</v>
      </c>
      <c r="D3" s="197" t="s">
        <v>302</v>
      </c>
      <c r="E3" s="199" t="s">
        <v>303</v>
      </c>
      <c r="F3" s="200" t="s">
        <v>455</v>
      </c>
      <c r="G3" s="194" t="s">
        <v>325</v>
      </c>
      <c r="H3" s="194" t="s">
        <v>301</v>
      </c>
      <c r="I3" s="197" t="s">
        <v>302</v>
      </c>
      <c r="J3" s="199" t="s">
        <v>303</v>
      </c>
      <c r="K3" s="200" t="s">
        <v>455</v>
      </c>
      <c r="L3" s="194" t="s">
        <v>325</v>
      </c>
      <c r="M3" s="194" t="s">
        <v>301</v>
      </c>
      <c r="N3" s="197" t="s">
        <v>302</v>
      </c>
      <c r="O3" s="199" t="s">
        <v>303</v>
      </c>
      <c r="P3" s="200" t="s">
        <v>455</v>
      </c>
      <c r="Q3" s="194" t="s">
        <v>325</v>
      </c>
      <c r="R3" s="194" t="s">
        <v>301</v>
      </c>
      <c r="S3" s="197" t="s">
        <v>302</v>
      </c>
      <c r="T3" s="199" t="s">
        <v>303</v>
      </c>
      <c r="U3" s="200" t="s">
        <v>455</v>
      </c>
      <c r="V3" s="194" t="s">
        <v>325</v>
      </c>
      <c r="W3" s="194" t="s">
        <v>301</v>
      </c>
      <c r="X3" s="197" t="s">
        <v>302</v>
      </c>
      <c r="Y3" s="199" t="s">
        <v>303</v>
      </c>
      <c r="Z3" s="200" t="s">
        <v>455</v>
      </c>
      <c r="AA3" s="194" t="s">
        <v>325</v>
      </c>
      <c r="AB3" s="194" t="s">
        <v>301</v>
      </c>
      <c r="AC3" s="197" t="s">
        <v>302</v>
      </c>
      <c r="AD3" s="199" t="s">
        <v>303</v>
      </c>
      <c r="AE3" s="200" t="s">
        <v>455</v>
      </c>
      <c r="AF3" s="194" t="s">
        <v>325</v>
      </c>
      <c r="AG3" s="194" t="s">
        <v>301</v>
      </c>
      <c r="AH3" s="197" t="s">
        <v>302</v>
      </c>
      <c r="AI3" s="199" t="s">
        <v>303</v>
      </c>
      <c r="AJ3" s="200" t="s">
        <v>455</v>
      </c>
      <c r="AK3" s="194" t="s">
        <v>325</v>
      </c>
      <c r="AL3" s="194" t="s">
        <v>301</v>
      </c>
      <c r="AM3" s="197" t="s">
        <v>302</v>
      </c>
      <c r="AN3" s="199" t="s">
        <v>303</v>
      </c>
      <c r="AO3" s="200" t="s">
        <v>455</v>
      </c>
      <c r="AP3" s="194" t="s">
        <v>325</v>
      </c>
      <c r="AQ3" s="194" t="s">
        <v>301</v>
      </c>
      <c r="AR3" s="197" t="s">
        <v>302</v>
      </c>
      <c r="AS3" s="199" t="s">
        <v>303</v>
      </c>
      <c r="AT3" s="200" t="s">
        <v>455</v>
      </c>
      <c r="AU3" s="194" t="s">
        <v>325</v>
      </c>
      <c r="AV3" s="194" t="s">
        <v>301</v>
      </c>
      <c r="AW3" s="197" t="s">
        <v>302</v>
      </c>
      <c r="AX3" s="199" t="s">
        <v>303</v>
      </c>
      <c r="AY3" s="200" t="s">
        <v>455</v>
      </c>
      <c r="AZ3" s="194" t="s">
        <v>325</v>
      </c>
      <c r="BA3" s="194" t="s">
        <v>301</v>
      </c>
      <c r="BB3" s="197" t="s">
        <v>302</v>
      </c>
      <c r="BC3" s="199" t="s">
        <v>303</v>
      </c>
      <c r="BD3" s="200" t="s">
        <v>455</v>
      </c>
      <c r="BE3" s="194" t="s">
        <v>325</v>
      </c>
      <c r="BF3" s="194" t="s">
        <v>301</v>
      </c>
      <c r="BG3" s="197" t="s">
        <v>302</v>
      </c>
      <c r="BH3" s="199" t="s">
        <v>303</v>
      </c>
      <c r="BI3" s="200" t="s">
        <v>455</v>
      </c>
      <c r="BJ3" s="194" t="s">
        <v>325</v>
      </c>
      <c r="BK3" s="194" t="s">
        <v>301</v>
      </c>
      <c r="BL3" s="197" t="s">
        <v>302</v>
      </c>
      <c r="BM3" s="199" t="s">
        <v>303</v>
      </c>
      <c r="BN3" s="200" t="s">
        <v>455</v>
      </c>
      <c r="BO3" s="194" t="s">
        <v>325</v>
      </c>
      <c r="BP3" s="194" t="s">
        <v>301</v>
      </c>
      <c r="BQ3" s="197" t="s">
        <v>302</v>
      </c>
      <c r="BR3" s="199" t="s">
        <v>303</v>
      </c>
      <c r="BS3" s="200" t="s">
        <v>455</v>
      </c>
    </row>
    <row r="4" spans="1:71" hidden="1">
      <c r="A4" s="201">
        <v>1960</v>
      </c>
      <c r="B4" s="217">
        <f>'A15'!B3/'A14'!B3*100</f>
        <v>28.480415952583822</v>
      </c>
      <c r="C4" s="186">
        <v>27.666995200000081</v>
      </c>
      <c r="D4" s="202">
        <v>12.566598299999987</v>
      </c>
      <c r="E4" s="218">
        <f>(C4)*(D4)/10000</f>
        <v>3.4768001484642874E-2</v>
      </c>
      <c r="F4" s="204">
        <f t="shared" ref="F4:F23" si="0">(O$69-E4)/(O$69-O$70)</f>
        <v>0.60066153167470193</v>
      </c>
      <c r="G4" s="217">
        <f>'A15'!C3/'A14'!C3*100</f>
        <v>39.215553951003763</v>
      </c>
      <c r="H4" s="186">
        <v>8.5501859000000007</v>
      </c>
      <c r="I4" s="202">
        <v>19.252860800000001</v>
      </c>
      <c r="J4" s="218">
        <f>(H4)*(I4)/10000</f>
        <v>1.6461553894682273E-2</v>
      </c>
      <c r="K4" s="204">
        <f t="shared" ref="K4:K23" si="1">(J4)/J$24*-1</f>
        <v>-0.77879944745924068</v>
      </c>
      <c r="L4" s="316"/>
      <c r="M4" s="186">
        <v>42.2932664</v>
      </c>
      <c r="N4" s="186">
        <v>24.4315113</v>
      </c>
      <c r="O4" s="218">
        <f>(M4)*(N4)/10000</f>
        <v>0.10332884159655102</v>
      </c>
      <c r="P4" s="204">
        <f>(O$69-O4)/(O$69-O$70)</f>
        <v>-2.5923355388654215E-2</v>
      </c>
      <c r="Q4" s="217">
        <f>'A15'!E3/'A14'!E3*100</f>
        <v>31.043381273261712</v>
      </c>
      <c r="R4" s="186">
        <v>16.543126699999998</v>
      </c>
      <c r="S4" s="186">
        <v>21.869748000000001</v>
      </c>
      <c r="T4" s="218">
        <f>(R4)*(S4)/10000</f>
        <v>3.6179401206107159E-2</v>
      </c>
      <c r="U4" s="208"/>
      <c r="V4" s="217">
        <f>'A15'!F3/'A14'!F3*100000</f>
        <v>30502.431118314427</v>
      </c>
      <c r="W4" s="186">
        <v>12.078924000000001</v>
      </c>
      <c r="X4" s="186">
        <v>13.588677799999999</v>
      </c>
      <c r="Y4" s="218">
        <f>(W4)*(X4)/10000</f>
        <v>1.641366064066872E-2</v>
      </c>
      <c r="Z4" s="204">
        <f t="shared" ref="Z4:Z23" si="2">(Y4)/Y$24*-1</f>
        <v>-1.0054286546865452</v>
      </c>
      <c r="AA4" s="217">
        <f>'A15'!G3/'A14'!G3*100</f>
        <v>32.96273398118322</v>
      </c>
      <c r="AB4" s="186">
        <v>12.494934199999999</v>
      </c>
      <c r="AC4" s="186">
        <v>14.253037900000001</v>
      </c>
      <c r="AD4" s="218">
        <f>(AB4)*(AC4)/10000</f>
        <v>1.7809077071060619E-2</v>
      </c>
      <c r="AE4" s="204">
        <f t="shared" ref="AE4:AE23" si="3">(AD4)/AD$24*-1</f>
        <v>-1.2666268193900403</v>
      </c>
      <c r="AF4" s="217">
        <f>'A15'!H3/'A14'!H3*100</f>
        <v>37.371077821065967</v>
      </c>
      <c r="AG4" s="186">
        <v>14.4621203</v>
      </c>
      <c r="AH4" s="186">
        <v>24.880577500000001</v>
      </c>
      <c r="AI4" s="218">
        <f>(AG4)*(AH4)/10000</f>
        <v>3.5982590493847326E-2</v>
      </c>
      <c r="AJ4" s="204">
        <f t="shared" ref="AJ4:AJ45" si="4">(O$69-AI4)/(O$69-O$70)</f>
        <v>0.58956127216915111</v>
      </c>
      <c r="AK4" s="217">
        <f>'A15'!I3/'A14'!I3*100</f>
        <v>20.159278000341082</v>
      </c>
      <c r="AL4" s="186">
        <v>17.516147400000001</v>
      </c>
      <c r="AM4" s="186">
        <v>17.959144200000001</v>
      </c>
      <c r="AN4" s="218">
        <f>(AL4)*(AM4)/10000</f>
        <v>3.1457501698505516E-2</v>
      </c>
      <c r="AO4" s="204">
        <f t="shared" ref="AO4:AO23" si="5">(AN4)/AN$24*-1</f>
        <v>-1.2152046237448211</v>
      </c>
      <c r="AP4" s="217" t="e">
        <f>'A15'!J3/'A14'!#REF!*100</f>
        <v>#REF!</v>
      </c>
      <c r="AQ4" s="186">
        <v>3.9258769</v>
      </c>
      <c r="AR4" s="186">
        <v>51.298252499999997</v>
      </c>
      <c r="AS4" s="218">
        <f>(AQ4)*(AR4)/10000</f>
        <v>2.0139062450011725E-2</v>
      </c>
      <c r="AT4" s="204">
        <f t="shared" ref="AT4:AT23" si="6">(AS4)/AS$24*-1</f>
        <v>-1.1142337172488703</v>
      </c>
      <c r="AU4" s="217">
        <f>'A15'!K3/'A14'!K3*100</f>
        <v>40.901436328117875</v>
      </c>
      <c r="AV4" s="186">
        <v>6.3955792999999925</v>
      </c>
      <c r="AW4" s="186">
        <v>43.326337400000028</v>
      </c>
      <c r="AX4" s="218">
        <f>(AV4)*(AW4)/10000</f>
        <v>2.7709702662025569E-2</v>
      </c>
      <c r="AY4" s="204">
        <f t="shared" ref="AY4:AY45" si="7">(O$69-AX4)/(O$69-O$70)</f>
        <v>0.66516808327777854</v>
      </c>
      <c r="AZ4" s="217">
        <f>'A15'!L3/'A14'!L3*100</f>
        <v>35.347704601811721</v>
      </c>
      <c r="BA4" s="186">
        <v>22.75364050000001</v>
      </c>
      <c r="BB4" s="186">
        <v>25.181800200000019</v>
      </c>
      <c r="BC4" s="218">
        <f>(BA4)*(BB4)/10000</f>
        <v>5.7297762889362877E-2</v>
      </c>
      <c r="BD4" s="204">
        <f t="shared" ref="BD4:BD23" si="8">(BC4)/BC$24*-1</f>
        <v>-1.2427743876403583</v>
      </c>
      <c r="BE4" s="217">
        <f>'A15'!M3/'A14'!M3*100</f>
        <v>35.281878742476863</v>
      </c>
      <c r="BF4" s="186">
        <v>8.1365379999999963</v>
      </c>
      <c r="BG4" s="186">
        <v>9.1965912000000003</v>
      </c>
      <c r="BH4" s="218">
        <f>(BF4)*(BG4)/10000</f>
        <v>7.4828413769265564E-3</v>
      </c>
      <c r="BI4" s="204">
        <f t="shared" ref="BI4:BI45" si="9">(O$69-BH4)/(O$69-O$70)</f>
        <v>0.85002354265200886</v>
      </c>
      <c r="BJ4" s="217">
        <f>'A15'!N3/'A14'!N3*100</f>
        <v>37.843795918634818</v>
      </c>
      <c r="BK4" s="186">
        <v>22.20795889999998</v>
      </c>
      <c r="BL4" s="186">
        <v>12.772726200000006</v>
      </c>
      <c r="BM4" s="218">
        <f>(BK4)*(BL4)/10000</f>
        <v>2.8365617849055308E-2</v>
      </c>
      <c r="BN4" s="204">
        <f t="shared" ref="BN4:BN45" si="10">(O$69-BM4)/(O$69-O$70)</f>
        <v>0.65917360388229063</v>
      </c>
      <c r="BO4" s="217">
        <f>'A15'!O3/'A14'!O3*100</f>
        <v>32.486854148346225</v>
      </c>
      <c r="BP4" s="186">
        <v>32.023533200000053</v>
      </c>
      <c r="BQ4" s="186">
        <v>28.579682600000012</v>
      </c>
      <c r="BR4" s="218">
        <f>(BP4)*(BQ4)/10000</f>
        <v>9.1522241458656423E-2</v>
      </c>
      <c r="BS4" s="204">
        <f t="shared" ref="BS4:BS23" si="11">(O$69-BR4)/(O$69-O$70)</f>
        <v>8.1978432307205459E-2</v>
      </c>
    </row>
    <row r="5" spans="1:71" hidden="1">
      <c r="A5" s="201">
        <v>1961</v>
      </c>
      <c r="B5" s="217">
        <f>'A15'!B4/'A14'!B4*100</f>
        <v>28.445891826906994</v>
      </c>
      <c r="C5" s="186">
        <v>27.666995200000081</v>
      </c>
      <c r="D5" s="202">
        <v>12.566598299999987</v>
      </c>
      <c r="E5" s="218">
        <f t="shared" ref="E5:E43" si="12">(C5)*(D5)/10000</f>
        <v>3.4768001484642874E-2</v>
      </c>
      <c r="F5" s="204">
        <f t="shared" si="0"/>
        <v>0.60066153167470193</v>
      </c>
      <c r="G5" s="217">
        <f>'A15'!C4/'A14'!C4*100</f>
        <v>38.482714123644563</v>
      </c>
      <c r="H5" s="186">
        <v>8.5501859000000007</v>
      </c>
      <c r="I5" s="202">
        <v>19.252860800000001</v>
      </c>
      <c r="J5" s="218">
        <f t="shared" ref="J5:J48" si="13">(H5)*(I5)/10000</f>
        <v>1.6461553894682273E-2</v>
      </c>
      <c r="K5" s="204">
        <f t="shared" si="1"/>
        <v>-0.77879944745924068</v>
      </c>
      <c r="L5" s="316"/>
      <c r="M5" s="186">
        <v>42.2932664</v>
      </c>
      <c r="N5" s="186">
        <v>24.4315113</v>
      </c>
      <c r="O5" s="218">
        <f t="shared" ref="O5:O43" si="14">(M5)*(N5)/10000</f>
        <v>0.10332884159655102</v>
      </c>
      <c r="P5" s="204">
        <f t="shared" ref="P5:P49" si="15">(O$69-O5)/(O$69-O$70)</f>
        <v>-2.5923355388654215E-2</v>
      </c>
      <c r="Q5" s="217">
        <f>'A15'!E4/'A14'!E4*100</f>
        <v>30.779999421672155</v>
      </c>
      <c r="R5" s="186">
        <v>16.543126699999998</v>
      </c>
      <c r="S5" s="186">
        <v>21.869748000000001</v>
      </c>
      <c r="T5" s="218">
        <f t="shared" ref="T5:T40" si="16">(R5)*(S5)/10000</f>
        <v>3.6179401206107159E-2</v>
      </c>
      <c r="U5" s="208"/>
      <c r="V5" s="217">
        <f>'A15'!F4/'A14'!F4*100000</f>
        <v>30258.538142355566</v>
      </c>
      <c r="W5" s="186">
        <v>12.078924000000001</v>
      </c>
      <c r="X5" s="186">
        <v>13.588677799999999</v>
      </c>
      <c r="Y5" s="218">
        <f t="shared" ref="Y5:Y39" si="17">(W5)*(X5)/10000</f>
        <v>1.641366064066872E-2</v>
      </c>
      <c r="Z5" s="204">
        <f t="shared" si="2"/>
        <v>-1.0054286546865452</v>
      </c>
      <c r="AA5" s="217">
        <f>'A15'!G4/'A14'!G4*100</f>
        <v>32.595081020599721</v>
      </c>
      <c r="AB5" s="186">
        <v>12.494934199999999</v>
      </c>
      <c r="AC5" s="186">
        <v>14.253037900000001</v>
      </c>
      <c r="AD5" s="218">
        <f t="shared" ref="AD5:AD39" si="18">(AB5)*(AC5)/10000</f>
        <v>1.7809077071060619E-2</v>
      </c>
      <c r="AE5" s="204">
        <f t="shared" si="3"/>
        <v>-1.2666268193900403</v>
      </c>
      <c r="AF5" s="217">
        <f>'A15'!H4/'A14'!H4*100</f>
        <v>36.273209022960529</v>
      </c>
      <c r="AG5" s="186">
        <v>14.4621203</v>
      </c>
      <c r="AH5" s="186">
        <v>24.880577500000001</v>
      </c>
      <c r="AI5" s="218">
        <f t="shared" ref="AI5:AI43" si="19">(AG5)*(AH5)/10000</f>
        <v>3.5982590493847326E-2</v>
      </c>
      <c r="AJ5" s="204">
        <f t="shared" si="4"/>
        <v>0.58956127216915111</v>
      </c>
      <c r="AK5" s="217">
        <f>'A15'!I4/'A14'!I4*100</f>
        <v>20.216983391216022</v>
      </c>
      <c r="AL5" s="186">
        <v>17.516147400000001</v>
      </c>
      <c r="AM5" s="186">
        <v>17.959144200000001</v>
      </c>
      <c r="AN5" s="218">
        <f t="shared" ref="AN5:AN38" si="20">(AL5)*(AM5)/10000</f>
        <v>3.1457501698505516E-2</v>
      </c>
      <c r="AO5" s="204">
        <f t="shared" si="5"/>
        <v>-1.2152046237448211</v>
      </c>
      <c r="AP5" s="217" t="e">
        <f>'A15'!J4/'A14'!#REF!*100</f>
        <v>#REF!</v>
      </c>
      <c r="AQ5" s="186">
        <v>3.9258769</v>
      </c>
      <c r="AR5" s="186">
        <v>51.298252499999997</v>
      </c>
      <c r="AS5" s="218">
        <f t="shared" ref="AS5:AS40" si="21">(AQ5)*(AR5)/10000</f>
        <v>2.0139062450011725E-2</v>
      </c>
      <c r="AT5" s="204">
        <f t="shared" si="6"/>
        <v>-1.1142337172488703</v>
      </c>
      <c r="AU5" s="217">
        <f>'A15'!K4/'A14'!K4*100</f>
        <v>40.269695168000084</v>
      </c>
      <c r="AV5" s="186">
        <v>6.3955792999999925</v>
      </c>
      <c r="AW5" s="186">
        <v>43.326337400000028</v>
      </c>
      <c r="AX5" s="218">
        <f t="shared" ref="AX5:AX43" si="22">(AV5)*(AW5)/10000</f>
        <v>2.7709702662025569E-2</v>
      </c>
      <c r="AY5" s="204">
        <f t="shared" si="7"/>
        <v>0.66516808327777854</v>
      </c>
      <c r="AZ5" s="217">
        <f>'A15'!L4/'A14'!L4*100</f>
        <v>34.988660981661532</v>
      </c>
      <c r="BA5" s="186">
        <v>22.75364050000001</v>
      </c>
      <c r="BB5" s="186">
        <v>25.181800200000019</v>
      </c>
      <c r="BC5" s="218">
        <f t="shared" ref="BC5:BC40" si="23">(BA5)*(BB5)/10000</f>
        <v>5.7297762889362877E-2</v>
      </c>
      <c r="BD5" s="204">
        <f t="shared" si="8"/>
        <v>-1.2427743876403583</v>
      </c>
      <c r="BE5" s="217">
        <f>'A15'!M4/'A14'!M4*100</f>
        <v>35.261574100395329</v>
      </c>
      <c r="BF5" s="186">
        <v>8.1365379999999963</v>
      </c>
      <c r="BG5" s="186">
        <v>9.1965912000000003</v>
      </c>
      <c r="BH5" s="218">
        <f t="shared" ref="BH5:BH43" si="24">(BF5)*(BG5)/10000</f>
        <v>7.4828413769265564E-3</v>
      </c>
      <c r="BI5" s="204">
        <f t="shared" si="9"/>
        <v>0.85002354265200886</v>
      </c>
      <c r="BJ5" s="217">
        <f>'A15'!N4/'A14'!N4*100</f>
        <v>37.340336932011979</v>
      </c>
      <c r="BK5" s="186">
        <v>22.20795889999998</v>
      </c>
      <c r="BL5" s="186">
        <v>12.772726200000006</v>
      </c>
      <c r="BM5" s="218">
        <f t="shared" ref="BM5:BM43" si="25">(BK5)*(BL5)/10000</f>
        <v>2.8365617849055308E-2</v>
      </c>
      <c r="BN5" s="204">
        <f t="shared" si="10"/>
        <v>0.65917360388229063</v>
      </c>
      <c r="BO5" s="217">
        <f>'A15'!O4/'A14'!O4*100</f>
        <v>32.592855558020858</v>
      </c>
      <c r="BP5" s="186">
        <v>32.023533200000053</v>
      </c>
      <c r="BQ5" s="186">
        <v>28.579682600000012</v>
      </c>
      <c r="BR5" s="218">
        <f t="shared" ref="BR5:BR43" si="26">(BP5)*(BQ5)/10000</f>
        <v>9.1522241458656423E-2</v>
      </c>
      <c r="BS5" s="204">
        <f t="shared" si="11"/>
        <v>8.1978432307205459E-2</v>
      </c>
    </row>
    <row r="6" spans="1:71" hidden="1">
      <c r="A6" s="201">
        <v>1962</v>
      </c>
      <c r="B6" s="217">
        <f>'A15'!B5/'A14'!B5*100</f>
        <v>28.411872363122303</v>
      </c>
      <c r="C6" s="186">
        <v>27.666995200000081</v>
      </c>
      <c r="D6" s="202">
        <v>12.566598299999987</v>
      </c>
      <c r="E6" s="218">
        <f t="shared" si="12"/>
        <v>3.4768001484642874E-2</v>
      </c>
      <c r="F6" s="204">
        <f t="shared" si="0"/>
        <v>0.60066153167470193</v>
      </c>
      <c r="G6" s="217">
        <f>'A15'!C5/'A14'!C5*100</f>
        <v>37.779160755204593</v>
      </c>
      <c r="H6" s="186">
        <v>8.5501859000000007</v>
      </c>
      <c r="I6" s="202">
        <v>19.252860800000001</v>
      </c>
      <c r="J6" s="218">
        <f t="shared" si="13"/>
        <v>1.6461553894682273E-2</v>
      </c>
      <c r="K6" s="204">
        <f t="shared" si="1"/>
        <v>-0.77879944745924068</v>
      </c>
      <c r="L6" s="316"/>
      <c r="M6" s="186">
        <v>42.2932664</v>
      </c>
      <c r="N6" s="186">
        <v>24.4315113</v>
      </c>
      <c r="O6" s="218">
        <f t="shared" si="14"/>
        <v>0.10332884159655102</v>
      </c>
      <c r="P6" s="204">
        <f t="shared" si="15"/>
        <v>-2.5923355388654215E-2</v>
      </c>
      <c r="Q6" s="217">
        <f>'A15'!E5/'A14'!E5*100</f>
        <v>30.523314758523195</v>
      </c>
      <c r="R6" s="186">
        <v>16.543126699999998</v>
      </c>
      <c r="S6" s="186">
        <v>21.869748000000001</v>
      </c>
      <c r="T6" s="218">
        <f t="shared" si="16"/>
        <v>3.6179401206107159E-2</v>
      </c>
      <c r="U6" s="208"/>
      <c r="V6" s="217">
        <f>'A15'!F5/'A14'!F5*100000</f>
        <v>29965.484781926578</v>
      </c>
      <c r="W6" s="186">
        <v>12.078924000000001</v>
      </c>
      <c r="X6" s="186">
        <v>13.588677799999999</v>
      </c>
      <c r="Y6" s="218">
        <f t="shared" si="17"/>
        <v>1.641366064066872E-2</v>
      </c>
      <c r="Z6" s="204">
        <f t="shared" si="2"/>
        <v>-1.0054286546865452</v>
      </c>
      <c r="AA6" s="217">
        <f>'A15'!G5/'A14'!G5*100</f>
        <v>32.231593629589064</v>
      </c>
      <c r="AB6" s="186">
        <v>12.494934199999999</v>
      </c>
      <c r="AC6" s="186">
        <v>14.253037900000001</v>
      </c>
      <c r="AD6" s="218">
        <f t="shared" si="18"/>
        <v>1.7809077071060619E-2</v>
      </c>
      <c r="AE6" s="204">
        <f t="shared" si="3"/>
        <v>-1.2666268193900403</v>
      </c>
      <c r="AF6" s="217">
        <f>'A15'!H5/'A14'!H5*100</f>
        <v>35.254174770312972</v>
      </c>
      <c r="AG6" s="186">
        <v>14.4621203</v>
      </c>
      <c r="AH6" s="186">
        <v>24.880577500000001</v>
      </c>
      <c r="AI6" s="218">
        <f t="shared" si="19"/>
        <v>3.5982590493847326E-2</v>
      </c>
      <c r="AJ6" s="204">
        <f t="shared" si="4"/>
        <v>0.58956127216915111</v>
      </c>
      <c r="AK6" s="217">
        <f>'A15'!I5/'A14'!I5*100</f>
        <v>20.274271162555024</v>
      </c>
      <c r="AL6" s="186">
        <v>17.516147400000001</v>
      </c>
      <c r="AM6" s="186">
        <v>17.959144200000001</v>
      </c>
      <c r="AN6" s="218">
        <f t="shared" si="20"/>
        <v>3.1457501698505516E-2</v>
      </c>
      <c r="AO6" s="204">
        <f t="shared" si="5"/>
        <v>-1.2152046237448211</v>
      </c>
      <c r="AP6" s="217" t="e">
        <f>'A15'!J5/'A14'!#REF!*100</f>
        <v>#REF!</v>
      </c>
      <c r="AQ6" s="186">
        <v>3.9258769</v>
      </c>
      <c r="AR6" s="186">
        <v>51.298252499999997</v>
      </c>
      <c r="AS6" s="218">
        <f t="shared" si="21"/>
        <v>2.0139062450011725E-2</v>
      </c>
      <c r="AT6" s="204">
        <f t="shared" si="6"/>
        <v>-1.1142337172488703</v>
      </c>
      <c r="AU6" s="217">
        <f>'A15'!K5/'A14'!K5*100</f>
        <v>39.655466730585914</v>
      </c>
      <c r="AV6" s="186">
        <v>6.3955792999999925</v>
      </c>
      <c r="AW6" s="186">
        <v>43.326337400000028</v>
      </c>
      <c r="AX6" s="218">
        <f t="shared" si="22"/>
        <v>2.7709702662025569E-2</v>
      </c>
      <c r="AY6" s="204">
        <f t="shared" si="7"/>
        <v>0.66516808327777854</v>
      </c>
      <c r="AZ6" s="217">
        <f>'A15'!L5/'A14'!L5*100</f>
        <v>34.635709854705951</v>
      </c>
      <c r="BA6" s="186">
        <v>22.75364050000001</v>
      </c>
      <c r="BB6" s="186">
        <v>25.181800200000019</v>
      </c>
      <c r="BC6" s="218">
        <f t="shared" si="23"/>
        <v>5.7297762889362877E-2</v>
      </c>
      <c r="BD6" s="204">
        <f t="shared" si="8"/>
        <v>-1.2427743876403583</v>
      </c>
      <c r="BE6" s="217">
        <f>'A15'!M5/'A14'!M5*100</f>
        <v>35.242197850440569</v>
      </c>
      <c r="BF6" s="186">
        <v>8.1365379999999963</v>
      </c>
      <c r="BG6" s="186">
        <v>9.1965912000000003</v>
      </c>
      <c r="BH6" s="218">
        <f t="shared" si="24"/>
        <v>7.4828413769265564E-3</v>
      </c>
      <c r="BI6" s="204">
        <f t="shared" si="9"/>
        <v>0.85002354265200886</v>
      </c>
      <c r="BJ6" s="217">
        <f>'A15'!N5/'A14'!N5*100</f>
        <v>36.847200074922583</v>
      </c>
      <c r="BK6" s="186">
        <v>22.20795889999998</v>
      </c>
      <c r="BL6" s="186">
        <v>12.772726200000006</v>
      </c>
      <c r="BM6" s="218">
        <f t="shared" si="25"/>
        <v>2.8365617849055308E-2</v>
      </c>
      <c r="BN6" s="204">
        <f t="shared" si="10"/>
        <v>0.65917360388229063</v>
      </c>
      <c r="BO6" s="217">
        <f>'A15'!O5/'A14'!O5*100</f>
        <v>32.730036285681649</v>
      </c>
      <c r="BP6" s="186">
        <v>32.023533200000053</v>
      </c>
      <c r="BQ6" s="186">
        <v>28.579682600000012</v>
      </c>
      <c r="BR6" s="218">
        <f t="shared" si="26"/>
        <v>9.1522241458656423E-2</v>
      </c>
      <c r="BS6" s="204">
        <f t="shared" si="11"/>
        <v>8.1978432307205459E-2</v>
      </c>
    </row>
    <row r="7" spans="1:71" hidden="1">
      <c r="A7" s="201">
        <v>1963</v>
      </c>
      <c r="B7" s="217">
        <f>'A15'!B6/'A14'!B6*100</f>
        <v>28.378356896313395</v>
      </c>
      <c r="C7" s="186">
        <v>27.666995200000081</v>
      </c>
      <c r="D7" s="202">
        <v>12.566598299999987</v>
      </c>
      <c r="E7" s="218">
        <f t="shared" si="12"/>
        <v>3.4768001484642874E-2</v>
      </c>
      <c r="F7" s="204">
        <f t="shared" si="0"/>
        <v>0.60066153167470193</v>
      </c>
      <c r="G7" s="217">
        <f>'A15'!C6/'A14'!C6*100</f>
        <v>37.104227901426754</v>
      </c>
      <c r="H7" s="186">
        <v>8.5501859000000007</v>
      </c>
      <c r="I7" s="202">
        <v>19.252860800000001</v>
      </c>
      <c r="J7" s="218">
        <f t="shared" si="13"/>
        <v>1.6461553894682273E-2</v>
      </c>
      <c r="K7" s="204">
        <f t="shared" si="1"/>
        <v>-0.77879944745924068</v>
      </c>
      <c r="L7" s="316"/>
      <c r="M7" s="186">
        <v>42.2932664</v>
      </c>
      <c r="N7" s="186">
        <v>24.4315113</v>
      </c>
      <c r="O7" s="218">
        <f t="shared" si="14"/>
        <v>0.10332884159655102</v>
      </c>
      <c r="P7" s="204">
        <f t="shared" si="15"/>
        <v>-2.5923355388654215E-2</v>
      </c>
      <c r="Q7" s="217">
        <f>'A15'!E6/'A14'!E6*100</f>
        <v>30.273228360904099</v>
      </c>
      <c r="R7" s="186">
        <v>16.543126699999998</v>
      </c>
      <c r="S7" s="186">
        <v>21.869748000000001</v>
      </c>
      <c r="T7" s="218">
        <f t="shared" si="16"/>
        <v>3.6179401206107159E-2</v>
      </c>
      <c r="U7" s="208"/>
      <c r="V7" s="217">
        <f>'A15'!F6/'A14'!F6*100000</f>
        <v>29660.493827160495</v>
      </c>
      <c r="W7" s="186">
        <v>12.078924000000001</v>
      </c>
      <c r="X7" s="186">
        <v>13.588677799999999</v>
      </c>
      <c r="Y7" s="218">
        <f t="shared" si="17"/>
        <v>1.641366064066872E-2</v>
      </c>
      <c r="Z7" s="204">
        <f t="shared" si="2"/>
        <v>-1.0054286546865452</v>
      </c>
      <c r="AA7" s="217">
        <f>'A15'!G6/'A14'!G6*100</f>
        <v>32.618967701017901</v>
      </c>
      <c r="AB7" s="186">
        <v>12.494934199999999</v>
      </c>
      <c r="AC7" s="186">
        <v>14.253037900000001</v>
      </c>
      <c r="AD7" s="218">
        <f t="shared" si="18"/>
        <v>1.7809077071060619E-2</v>
      </c>
      <c r="AE7" s="204">
        <f t="shared" si="3"/>
        <v>-1.2666268193900403</v>
      </c>
      <c r="AF7" s="217">
        <f>'A15'!H6/'A14'!H6*100</f>
        <v>34.310631054025407</v>
      </c>
      <c r="AG7" s="186">
        <v>14.4621203</v>
      </c>
      <c r="AH7" s="186">
        <v>24.880577500000001</v>
      </c>
      <c r="AI7" s="218">
        <f t="shared" si="19"/>
        <v>3.5982590493847326E-2</v>
      </c>
      <c r="AJ7" s="204">
        <f t="shared" si="4"/>
        <v>0.58956127216915111</v>
      </c>
      <c r="AK7" s="217">
        <f>'A15'!I6/'A14'!I6*100</f>
        <v>20.331126985448726</v>
      </c>
      <c r="AL7" s="186">
        <v>17.516147400000001</v>
      </c>
      <c r="AM7" s="186">
        <v>17.959144200000001</v>
      </c>
      <c r="AN7" s="218">
        <f t="shared" si="20"/>
        <v>3.1457501698505516E-2</v>
      </c>
      <c r="AO7" s="204">
        <f t="shared" si="5"/>
        <v>-1.2152046237448211</v>
      </c>
      <c r="AP7" s="217" t="e">
        <f>'A15'!J6/'A14'!#REF!*100</f>
        <v>#REF!</v>
      </c>
      <c r="AQ7" s="186">
        <v>3.9258769</v>
      </c>
      <c r="AR7" s="186">
        <v>51.298252499999997</v>
      </c>
      <c r="AS7" s="218">
        <f t="shared" si="21"/>
        <v>2.0139062450011725E-2</v>
      </c>
      <c r="AT7" s="204">
        <f t="shared" si="6"/>
        <v>-1.1142337172488703</v>
      </c>
      <c r="AU7" s="217">
        <f>'A15'!K6/'A14'!K6*100</f>
        <v>39.058290259840348</v>
      </c>
      <c r="AV7" s="186">
        <v>6.3955792999999925</v>
      </c>
      <c r="AW7" s="186">
        <v>43.326337400000028</v>
      </c>
      <c r="AX7" s="218">
        <f t="shared" si="22"/>
        <v>2.7709702662025569E-2</v>
      </c>
      <c r="AY7" s="204">
        <f t="shared" si="7"/>
        <v>0.66516808327777854</v>
      </c>
      <c r="AZ7" s="217">
        <f>'A15'!L6/'A14'!L6*100</f>
        <v>34.288739486673634</v>
      </c>
      <c r="BA7" s="186">
        <v>22.75364050000001</v>
      </c>
      <c r="BB7" s="186">
        <v>25.181800200000019</v>
      </c>
      <c r="BC7" s="218">
        <f t="shared" si="23"/>
        <v>5.7297762889362877E-2</v>
      </c>
      <c r="BD7" s="204">
        <f t="shared" si="8"/>
        <v>-1.2427743876403583</v>
      </c>
      <c r="BE7" s="217">
        <f>'A15'!M6/'A14'!M6*100</f>
        <v>35.223740331092316</v>
      </c>
      <c r="BF7" s="186">
        <v>8.1365379999999963</v>
      </c>
      <c r="BG7" s="186">
        <v>9.1965912000000003</v>
      </c>
      <c r="BH7" s="218">
        <f t="shared" si="24"/>
        <v>7.4828413769265564E-3</v>
      </c>
      <c r="BI7" s="204">
        <f t="shared" si="9"/>
        <v>0.85002354265200886</v>
      </c>
      <c r="BJ7" s="217">
        <f>'A15'!N6/'A14'!N6*100</f>
        <v>36.364171727058825</v>
      </c>
      <c r="BK7" s="186">
        <v>22.20795889999998</v>
      </c>
      <c r="BL7" s="186">
        <v>12.772726200000006</v>
      </c>
      <c r="BM7" s="218">
        <f t="shared" si="25"/>
        <v>2.8365617849055308E-2</v>
      </c>
      <c r="BN7" s="204">
        <f t="shared" si="10"/>
        <v>0.65917360388229063</v>
      </c>
      <c r="BO7" s="217">
        <f>'A15'!O6/'A14'!O6*100</f>
        <v>29.808837800096249</v>
      </c>
      <c r="BP7" s="186">
        <v>32.023533200000053</v>
      </c>
      <c r="BQ7" s="186">
        <v>28.579682600000012</v>
      </c>
      <c r="BR7" s="218">
        <f t="shared" si="26"/>
        <v>9.1522241458656423E-2</v>
      </c>
      <c r="BS7" s="204">
        <f t="shared" si="11"/>
        <v>8.1978432307205459E-2</v>
      </c>
    </row>
    <row r="8" spans="1:71" hidden="1">
      <c r="A8" s="201">
        <v>1964</v>
      </c>
      <c r="B8" s="217">
        <f>'A15'!B7/'A14'!B7*100</f>
        <v>28.345344763825679</v>
      </c>
      <c r="C8" s="186">
        <v>27.666995200000081</v>
      </c>
      <c r="D8" s="202">
        <v>12.566598299999987</v>
      </c>
      <c r="E8" s="218">
        <f t="shared" si="12"/>
        <v>3.4768001484642874E-2</v>
      </c>
      <c r="F8" s="204">
        <f t="shared" si="0"/>
        <v>0.60066153167470193</v>
      </c>
      <c r="G8" s="217">
        <f>'A15'!C7/'A14'!C7*100</f>
        <v>36.457271717199042</v>
      </c>
      <c r="H8" s="186">
        <v>8.5501859000000007</v>
      </c>
      <c r="I8" s="202">
        <v>19.252860800000001</v>
      </c>
      <c r="J8" s="218">
        <f t="shared" si="13"/>
        <v>1.6461553894682273E-2</v>
      </c>
      <c r="K8" s="204">
        <f t="shared" si="1"/>
        <v>-0.77879944745924068</v>
      </c>
      <c r="L8" s="316"/>
      <c r="M8" s="186">
        <v>42.2932664</v>
      </c>
      <c r="N8" s="186">
        <v>24.4315113</v>
      </c>
      <c r="O8" s="218">
        <f t="shared" si="14"/>
        <v>0.10332884159655102</v>
      </c>
      <c r="P8" s="204">
        <f t="shared" si="15"/>
        <v>-2.5923355388654215E-2</v>
      </c>
      <c r="Q8" s="217">
        <f>'A15'!E7/'A14'!E7*100</f>
        <v>30.029642676895318</v>
      </c>
      <c r="R8" s="186">
        <v>16.543126699999998</v>
      </c>
      <c r="S8" s="186">
        <v>21.869748000000001</v>
      </c>
      <c r="T8" s="218">
        <f t="shared" si="16"/>
        <v>3.6179401206107159E-2</v>
      </c>
      <c r="U8" s="208"/>
      <c r="V8" s="217">
        <f>'A15'!F7/'A14'!F7*100000</f>
        <v>29200.850805226375</v>
      </c>
      <c r="W8" s="186">
        <v>12.078924000000001</v>
      </c>
      <c r="X8" s="186">
        <v>13.588677799999999</v>
      </c>
      <c r="Y8" s="218">
        <f t="shared" si="17"/>
        <v>1.641366064066872E-2</v>
      </c>
      <c r="Z8" s="204">
        <f t="shared" si="2"/>
        <v>-1.0054286546865452</v>
      </c>
      <c r="AA8" s="217">
        <f>'A15'!G7/'A14'!G7*100</f>
        <v>30.36084024355749</v>
      </c>
      <c r="AB8" s="186">
        <v>12.494934199999999</v>
      </c>
      <c r="AC8" s="186">
        <v>14.253037900000001</v>
      </c>
      <c r="AD8" s="218">
        <f t="shared" si="18"/>
        <v>1.7809077071060619E-2</v>
      </c>
      <c r="AE8" s="204">
        <f t="shared" si="3"/>
        <v>-1.2666268193900403</v>
      </c>
      <c r="AF8" s="217">
        <f>'A15'!H7/'A14'!H7*100</f>
        <v>33.439415101673383</v>
      </c>
      <c r="AG8" s="186">
        <v>14.4621203</v>
      </c>
      <c r="AH8" s="186">
        <v>24.880577500000001</v>
      </c>
      <c r="AI8" s="218">
        <f t="shared" si="19"/>
        <v>3.5982590493847326E-2</v>
      </c>
      <c r="AJ8" s="204">
        <f t="shared" si="4"/>
        <v>0.58956127216915111</v>
      </c>
      <c r="AK8" s="217">
        <f>'A15'!I7/'A14'!I7*100</f>
        <v>20.387536355027098</v>
      </c>
      <c r="AL8" s="186">
        <v>17.516147400000001</v>
      </c>
      <c r="AM8" s="186">
        <v>17.959144200000001</v>
      </c>
      <c r="AN8" s="218">
        <f t="shared" si="20"/>
        <v>3.1457501698505516E-2</v>
      </c>
      <c r="AO8" s="204">
        <f t="shared" si="5"/>
        <v>-1.2152046237448211</v>
      </c>
      <c r="AP8" s="217" t="e">
        <f>'A15'!J7/'A14'!#REF!*100</f>
        <v>#REF!</v>
      </c>
      <c r="AQ8" s="186">
        <v>3.9258769</v>
      </c>
      <c r="AR8" s="186">
        <v>51.298252499999997</v>
      </c>
      <c r="AS8" s="218">
        <f t="shared" si="21"/>
        <v>2.0139062450011725E-2</v>
      </c>
      <c r="AT8" s="204">
        <f t="shared" si="6"/>
        <v>-1.1142337172488703</v>
      </c>
      <c r="AU8" s="217">
        <f>'A15'!K7/'A14'!K7*100</f>
        <v>38.477716984754828</v>
      </c>
      <c r="AV8" s="186">
        <v>6.3955792999999925</v>
      </c>
      <c r="AW8" s="186">
        <v>43.326337400000028</v>
      </c>
      <c r="AX8" s="218">
        <f t="shared" si="22"/>
        <v>2.7709702662025569E-2</v>
      </c>
      <c r="AY8" s="204">
        <f t="shared" si="7"/>
        <v>0.66516808327777854</v>
      </c>
      <c r="AZ8" s="217">
        <f>'A15'!L7/'A14'!L7*100</f>
        <v>33.947640205479175</v>
      </c>
      <c r="BA8" s="186">
        <v>22.75364050000001</v>
      </c>
      <c r="BB8" s="186">
        <v>25.181800200000019</v>
      </c>
      <c r="BC8" s="218">
        <f t="shared" si="23"/>
        <v>5.7297762889362877E-2</v>
      </c>
      <c r="BD8" s="204">
        <f t="shared" si="8"/>
        <v>-1.2427743876403583</v>
      </c>
      <c r="BE8" s="217">
        <f>'A15'!M7/'A14'!M7*100</f>
        <v>35.086463069707499</v>
      </c>
      <c r="BF8" s="186">
        <v>8.1365379999999963</v>
      </c>
      <c r="BG8" s="186">
        <v>9.1965912000000003</v>
      </c>
      <c r="BH8" s="218">
        <f t="shared" si="24"/>
        <v>7.4828413769265564E-3</v>
      </c>
      <c r="BI8" s="204">
        <f t="shared" si="9"/>
        <v>0.85002354265200886</v>
      </c>
      <c r="BJ8" s="217">
        <f>'A15'!N7/'A14'!N7*100</f>
        <v>35.891042525372001</v>
      </c>
      <c r="BK8" s="186">
        <v>22.20795889999998</v>
      </c>
      <c r="BL8" s="186">
        <v>12.772726200000006</v>
      </c>
      <c r="BM8" s="218">
        <f t="shared" si="25"/>
        <v>2.8365617849055308E-2</v>
      </c>
      <c r="BN8" s="204">
        <f t="shared" si="10"/>
        <v>0.65917360388229063</v>
      </c>
      <c r="BO8" s="217">
        <f>'A15'!O7/'A14'!O7*100</f>
        <v>29.764372501067506</v>
      </c>
      <c r="BP8" s="186">
        <v>32.023533200000053</v>
      </c>
      <c r="BQ8" s="186">
        <v>28.579682600000012</v>
      </c>
      <c r="BR8" s="218">
        <f t="shared" si="26"/>
        <v>9.1522241458656423E-2</v>
      </c>
      <c r="BS8" s="204">
        <f t="shared" si="11"/>
        <v>8.1978432307205459E-2</v>
      </c>
    </row>
    <row r="9" spans="1:71" hidden="1">
      <c r="A9" s="201">
        <v>1965</v>
      </c>
      <c r="B9" s="217">
        <f>'A15'!B8/'A14'!B8*100</f>
        <v>28.312835305305654</v>
      </c>
      <c r="C9" s="186">
        <v>27.666995200000081</v>
      </c>
      <c r="D9" s="202">
        <v>12.566598299999987</v>
      </c>
      <c r="E9" s="218">
        <f t="shared" si="12"/>
        <v>3.4768001484642874E-2</v>
      </c>
      <c r="F9" s="204">
        <f t="shared" si="0"/>
        <v>0.60066153167470193</v>
      </c>
      <c r="G9" s="217">
        <f>'A15'!C8/'A14'!C8*100</f>
        <v>35.837669896332969</v>
      </c>
      <c r="H9" s="186">
        <v>8.5501859000000007</v>
      </c>
      <c r="I9" s="202">
        <v>19.252860800000001</v>
      </c>
      <c r="J9" s="218">
        <f t="shared" si="13"/>
        <v>1.6461553894682273E-2</v>
      </c>
      <c r="K9" s="204">
        <f t="shared" si="1"/>
        <v>-0.77879944745924068</v>
      </c>
      <c r="L9" s="316"/>
      <c r="M9" s="186">
        <v>42.2932664</v>
      </c>
      <c r="N9" s="186">
        <v>24.4315113</v>
      </c>
      <c r="O9" s="218">
        <f t="shared" si="14"/>
        <v>0.10332884159655102</v>
      </c>
      <c r="P9" s="204">
        <f t="shared" si="15"/>
        <v>-2.5923355388654215E-2</v>
      </c>
      <c r="Q9" s="217">
        <f>'A15'!E8/'A14'!E8*100</f>
        <v>29.792461497702138</v>
      </c>
      <c r="R9" s="186">
        <v>16.543126699999998</v>
      </c>
      <c r="S9" s="186">
        <v>21.869748000000001</v>
      </c>
      <c r="T9" s="218">
        <f t="shared" si="16"/>
        <v>3.6179401206107159E-2</v>
      </c>
      <c r="U9" s="208"/>
      <c r="V9" s="217">
        <f>'A15'!F8/'A14'!F8*100000</f>
        <v>29984.447900466566</v>
      </c>
      <c r="W9" s="186">
        <v>12.078924000000001</v>
      </c>
      <c r="X9" s="186">
        <v>13.588677799999999</v>
      </c>
      <c r="Y9" s="218">
        <f t="shared" si="17"/>
        <v>1.641366064066872E-2</v>
      </c>
      <c r="Z9" s="204">
        <f t="shared" si="2"/>
        <v>-1.0054286546865452</v>
      </c>
      <c r="AA9" s="217">
        <f>'A15'!G8/'A14'!G8*100</f>
        <v>30.839437881338842</v>
      </c>
      <c r="AB9" s="186">
        <v>12.494934199999999</v>
      </c>
      <c r="AC9" s="186">
        <v>14.253037900000001</v>
      </c>
      <c r="AD9" s="218">
        <f t="shared" si="18"/>
        <v>1.7809077071060619E-2</v>
      </c>
      <c r="AE9" s="204">
        <f t="shared" si="3"/>
        <v>-1.2666268193900403</v>
      </c>
      <c r="AF9" s="217">
        <f>'A15'!H8/'A14'!H8*100</f>
        <v>32.637536695741865</v>
      </c>
      <c r="AG9" s="186">
        <v>14.4621203</v>
      </c>
      <c r="AH9" s="186">
        <v>24.880577500000001</v>
      </c>
      <c r="AI9" s="218">
        <f t="shared" si="19"/>
        <v>3.5982590493847326E-2</v>
      </c>
      <c r="AJ9" s="204">
        <f t="shared" si="4"/>
        <v>0.58956127216915111</v>
      </c>
      <c r="AK9" s="217">
        <f>'A15'!I8/'A14'!I8*100</f>
        <v>20.443484592940191</v>
      </c>
      <c r="AL9" s="186">
        <v>17.516147400000001</v>
      </c>
      <c r="AM9" s="186">
        <v>17.959144200000001</v>
      </c>
      <c r="AN9" s="218">
        <f t="shared" si="20"/>
        <v>3.1457501698505516E-2</v>
      </c>
      <c r="AO9" s="204">
        <f t="shared" si="5"/>
        <v>-1.2152046237448211</v>
      </c>
      <c r="AP9" s="217">
        <f>'A15'!J8/'A14'!J3*100</f>
        <v>30.436532185219413</v>
      </c>
      <c r="AQ9" s="186">
        <v>3.9258769</v>
      </c>
      <c r="AR9" s="186">
        <v>51.298252499999997</v>
      </c>
      <c r="AS9" s="218">
        <f t="shared" si="21"/>
        <v>2.0139062450011725E-2</v>
      </c>
      <c r="AT9" s="204">
        <f t="shared" si="6"/>
        <v>-1.1142337172488703</v>
      </c>
      <c r="AU9" s="217">
        <f>'A15'!K8/'A14'!K8*100</f>
        <v>37.913309807649789</v>
      </c>
      <c r="AV9" s="186">
        <v>6.3955792999999925</v>
      </c>
      <c r="AW9" s="186">
        <v>43.326337400000028</v>
      </c>
      <c r="AX9" s="218">
        <f t="shared" si="22"/>
        <v>2.7709702662025569E-2</v>
      </c>
      <c r="AY9" s="204">
        <f t="shared" si="7"/>
        <v>0.66516808327777854</v>
      </c>
      <c r="AZ9" s="217">
        <f>'A15'!L8/'A14'!L8*100</f>
        <v>33.61230436319682</v>
      </c>
      <c r="BA9" s="186">
        <v>22.75364050000001</v>
      </c>
      <c r="BB9" s="186">
        <v>25.181800200000019</v>
      </c>
      <c r="BC9" s="218">
        <f t="shared" si="23"/>
        <v>5.7297762889362877E-2</v>
      </c>
      <c r="BD9" s="204">
        <f t="shared" si="8"/>
        <v>-1.2427743876403583</v>
      </c>
      <c r="BE9" s="217">
        <f>'A15'!M8/'A14'!M8*100</f>
        <v>35.08768821966342</v>
      </c>
      <c r="BF9" s="186">
        <v>8.1365379999999963</v>
      </c>
      <c r="BG9" s="186">
        <v>9.1965912000000003</v>
      </c>
      <c r="BH9" s="218">
        <f t="shared" si="24"/>
        <v>7.4828413769265564E-3</v>
      </c>
      <c r="BI9" s="204">
        <f t="shared" si="9"/>
        <v>0.85002354265200886</v>
      </c>
      <c r="BJ9" s="217">
        <f>'A15'!N8/'A14'!N8*100</f>
        <v>35.427607279621007</v>
      </c>
      <c r="BK9" s="186">
        <v>22.20795889999998</v>
      </c>
      <c r="BL9" s="186">
        <v>12.772726200000006</v>
      </c>
      <c r="BM9" s="218">
        <f t="shared" si="25"/>
        <v>2.8365617849055308E-2</v>
      </c>
      <c r="BN9" s="204">
        <f t="shared" si="10"/>
        <v>0.65917360388229063</v>
      </c>
      <c r="BO9" s="217">
        <f>'A15'!O8/'A14'!O8*100</f>
        <v>29.732145585673685</v>
      </c>
      <c r="BP9" s="186">
        <v>32.023533200000053</v>
      </c>
      <c r="BQ9" s="186">
        <v>28.579682600000012</v>
      </c>
      <c r="BR9" s="218">
        <f t="shared" si="26"/>
        <v>9.1522241458656423E-2</v>
      </c>
      <c r="BS9" s="204">
        <f t="shared" si="11"/>
        <v>8.1978432307205459E-2</v>
      </c>
    </row>
    <row r="10" spans="1:71" hidden="1">
      <c r="A10" s="201">
        <v>1966</v>
      </c>
      <c r="B10" s="217">
        <f>'A15'!B9/'A14'!B9*100</f>
        <v>28.280827862740054</v>
      </c>
      <c r="C10" s="186">
        <v>27.666995200000081</v>
      </c>
      <c r="D10" s="202">
        <v>12.566598299999987</v>
      </c>
      <c r="E10" s="218">
        <f t="shared" si="12"/>
        <v>3.4768001484642874E-2</v>
      </c>
      <c r="F10" s="204">
        <f t="shared" si="0"/>
        <v>0.60066153167470193</v>
      </c>
      <c r="G10" s="217">
        <f>'A15'!C9/'A14'!C9*100</f>
        <v>35.244821128143442</v>
      </c>
      <c r="H10" s="186">
        <v>8.5501859000000007</v>
      </c>
      <c r="I10" s="202">
        <v>19.252860800000001</v>
      </c>
      <c r="J10" s="218">
        <f t="shared" si="13"/>
        <v>1.6461553894682273E-2</v>
      </c>
      <c r="K10" s="204">
        <f t="shared" si="1"/>
        <v>-0.77879944745924068</v>
      </c>
      <c r="L10" s="316"/>
      <c r="M10" s="186">
        <v>42.2932664</v>
      </c>
      <c r="N10" s="186">
        <v>24.4315113</v>
      </c>
      <c r="O10" s="218">
        <f t="shared" si="14"/>
        <v>0.10332884159655102</v>
      </c>
      <c r="P10" s="204">
        <f t="shared" si="15"/>
        <v>-2.5923355388654215E-2</v>
      </c>
      <c r="Q10" s="217">
        <f>'A15'!E9/'A14'!E9*100</f>
        <v>29.561589930209742</v>
      </c>
      <c r="R10" s="186">
        <v>16.543126699999998</v>
      </c>
      <c r="S10" s="186">
        <v>21.869748000000001</v>
      </c>
      <c r="T10" s="218">
        <f t="shared" si="16"/>
        <v>3.6179401206107159E-2</v>
      </c>
      <c r="U10" s="208"/>
      <c r="V10" s="217">
        <f>'A15'!F9/'A14'!F9*100000</f>
        <v>29947.676208064022</v>
      </c>
      <c r="W10" s="186">
        <v>12.078924000000001</v>
      </c>
      <c r="X10" s="186">
        <v>13.588677799999999</v>
      </c>
      <c r="Y10" s="218">
        <f t="shared" si="17"/>
        <v>1.641366064066872E-2</v>
      </c>
      <c r="Z10" s="204">
        <f t="shared" si="2"/>
        <v>-1.0054286546865452</v>
      </c>
      <c r="AA10" s="217">
        <f>'A15'!G9/'A14'!G9*100</f>
        <v>30.675052925833658</v>
      </c>
      <c r="AB10" s="186">
        <v>12.494934199999999</v>
      </c>
      <c r="AC10" s="186">
        <v>14.253037900000001</v>
      </c>
      <c r="AD10" s="218">
        <f t="shared" si="18"/>
        <v>1.7809077071060619E-2</v>
      </c>
      <c r="AE10" s="204">
        <f t="shared" si="3"/>
        <v>-1.2666268193900403</v>
      </c>
      <c r="AF10" s="217">
        <f>'A15'!H9/'A14'!H9*100</f>
        <v>31.902169923566436</v>
      </c>
      <c r="AG10" s="186">
        <v>14.4621203</v>
      </c>
      <c r="AH10" s="186">
        <v>24.880577500000001</v>
      </c>
      <c r="AI10" s="218">
        <f t="shared" si="19"/>
        <v>3.5982590493847326E-2</v>
      </c>
      <c r="AJ10" s="204">
        <f t="shared" si="4"/>
        <v>0.58956127216915111</v>
      </c>
      <c r="AK10" s="217">
        <f>'A15'!I9/'A14'!I9*100</f>
        <v>20.498956850047971</v>
      </c>
      <c r="AL10" s="186">
        <v>17.516147400000001</v>
      </c>
      <c r="AM10" s="186">
        <v>17.959144200000001</v>
      </c>
      <c r="AN10" s="218">
        <f t="shared" si="20"/>
        <v>3.1457501698505516E-2</v>
      </c>
      <c r="AO10" s="204">
        <f t="shared" si="5"/>
        <v>-1.2152046237448211</v>
      </c>
      <c r="AP10" s="217">
        <f>'A15'!J9/'A14'!J4*100</f>
        <v>30.24817260368528</v>
      </c>
      <c r="AQ10" s="186">
        <v>3.9258769</v>
      </c>
      <c r="AR10" s="186">
        <v>51.298252499999997</v>
      </c>
      <c r="AS10" s="218">
        <f t="shared" si="21"/>
        <v>2.0139062450011725E-2</v>
      </c>
      <c r="AT10" s="204">
        <f t="shared" si="6"/>
        <v>-1.1142337172488703</v>
      </c>
      <c r="AU10" s="217">
        <f>'A15'!K9/'A14'!K9*100</f>
        <v>37.364643000558402</v>
      </c>
      <c r="AV10" s="186">
        <v>6.3955792999999925</v>
      </c>
      <c r="AW10" s="186">
        <v>43.326337400000028</v>
      </c>
      <c r="AX10" s="218">
        <f t="shared" si="22"/>
        <v>2.7709702662025569E-2</v>
      </c>
      <c r="AY10" s="204">
        <f t="shared" si="7"/>
        <v>0.66516808327777854</v>
      </c>
      <c r="AZ10" s="217">
        <f>'A15'!L9/'A14'!L9*100</f>
        <v>33.282626298734421</v>
      </c>
      <c r="BA10" s="186">
        <v>22.75364050000001</v>
      </c>
      <c r="BB10" s="186">
        <v>25.181800200000019</v>
      </c>
      <c r="BC10" s="218">
        <f t="shared" si="23"/>
        <v>5.7297762889362877E-2</v>
      </c>
      <c r="BD10" s="204">
        <f t="shared" si="8"/>
        <v>-1.2427743876403583</v>
      </c>
      <c r="BE10" s="217">
        <f>'A15'!M9/'A14'!M9*100</f>
        <v>35.135987662974905</v>
      </c>
      <c r="BF10" s="186">
        <v>8.1365379999999963</v>
      </c>
      <c r="BG10" s="186">
        <v>9.1965912000000003</v>
      </c>
      <c r="BH10" s="218">
        <f t="shared" si="24"/>
        <v>7.4828413769265564E-3</v>
      </c>
      <c r="BI10" s="204">
        <f t="shared" si="9"/>
        <v>0.85002354265200886</v>
      </c>
      <c r="BJ10" s="217">
        <f>'A15'!N9/'A14'!N9*100</f>
        <v>34.973664889600308</v>
      </c>
      <c r="BK10" s="186">
        <v>22.20795889999998</v>
      </c>
      <c r="BL10" s="186">
        <v>12.772726200000006</v>
      </c>
      <c r="BM10" s="218">
        <f t="shared" si="25"/>
        <v>2.8365617849055308E-2</v>
      </c>
      <c r="BN10" s="204">
        <f t="shared" si="10"/>
        <v>0.65917360388229063</v>
      </c>
      <c r="BO10" s="217">
        <f>'A15'!O9/'A14'!O9*100</f>
        <v>29.733896928307107</v>
      </c>
      <c r="BP10" s="186">
        <v>32.023533200000053</v>
      </c>
      <c r="BQ10" s="186">
        <v>28.579682600000012</v>
      </c>
      <c r="BR10" s="218">
        <f t="shared" si="26"/>
        <v>9.1522241458656423E-2</v>
      </c>
      <c r="BS10" s="204">
        <f t="shared" si="11"/>
        <v>8.1978432307205459E-2</v>
      </c>
    </row>
    <row r="11" spans="1:71" hidden="1">
      <c r="A11" s="201">
        <v>1967</v>
      </c>
      <c r="B11" s="217">
        <f>'A15'!B10/'A14'!B10*100</f>
        <v>28.359067115460629</v>
      </c>
      <c r="C11" s="186">
        <v>27.666995200000081</v>
      </c>
      <c r="D11" s="202">
        <v>12.566598299999987</v>
      </c>
      <c r="E11" s="218">
        <f t="shared" si="12"/>
        <v>3.4768001484642874E-2</v>
      </c>
      <c r="F11" s="204">
        <f t="shared" si="0"/>
        <v>0.60066153167470193</v>
      </c>
      <c r="G11" s="217">
        <f>'A15'!C10/'A14'!C10*100</f>
        <v>34.678144570378358</v>
      </c>
      <c r="H11" s="186">
        <v>8.5501859000000007</v>
      </c>
      <c r="I11" s="202">
        <v>19.252860800000001</v>
      </c>
      <c r="J11" s="218">
        <f t="shared" si="13"/>
        <v>1.6461553894682273E-2</v>
      </c>
      <c r="K11" s="204">
        <f t="shared" si="1"/>
        <v>-0.77879944745924068</v>
      </c>
      <c r="L11" s="316"/>
      <c r="M11" s="186">
        <v>42.2932664</v>
      </c>
      <c r="N11" s="186">
        <v>24.4315113</v>
      </c>
      <c r="O11" s="218">
        <f t="shared" si="14"/>
        <v>0.10332884159655102</v>
      </c>
      <c r="P11" s="204">
        <f t="shared" si="15"/>
        <v>-2.5923355388654215E-2</v>
      </c>
      <c r="Q11" s="217">
        <f>'A15'!E10/'A14'!E10*100</f>
        <v>29.336934369955824</v>
      </c>
      <c r="R11" s="186">
        <v>16.543126699999998</v>
      </c>
      <c r="S11" s="186">
        <v>21.869748000000001</v>
      </c>
      <c r="T11" s="218">
        <f t="shared" si="16"/>
        <v>3.6179401206107159E-2</v>
      </c>
      <c r="U11" s="208"/>
      <c r="V11" s="217">
        <f>'A15'!F10/'A14'!F10*100000</f>
        <v>29805.352798053529</v>
      </c>
      <c r="W11" s="186">
        <v>12.078924000000001</v>
      </c>
      <c r="X11" s="186">
        <v>13.588677799999999</v>
      </c>
      <c r="Y11" s="218">
        <f t="shared" si="17"/>
        <v>1.641366064066872E-2</v>
      </c>
      <c r="Z11" s="204">
        <f t="shared" si="2"/>
        <v>-1.0054286546865452</v>
      </c>
      <c r="AA11" s="217">
        <f>'A15'!G10/'A14'!G10*100</f>
        <v>30.474916376203531</v>
      </c>
      <c r="AB11" s="186">
        <v>12.494934199999999</v>
      </c>
      <c r="AC11" s="186">
        <v>14.253037900000001</v>
      </c>
      <c r="AD11" s="218">
        <f t="shared" si="18"/>
        <v>1.7809077071060619E-2</v>
      </c>
      <c r="AE11" s="204">
        <f t="shared" si="3"/>
        <v>-1.2666268193900403</v>
      </c>
      <c r="AF11" s="217">
        <f>'A15'!H10/'A14'!H10*100</f>
        <v>31.230645337703393</v>
      </c>
      <c r="AG11" s="186">
        <v>14.4621203</v>
      </c>
      <c r="AH11" s="186">
        <v>24.880577500000001</v>
      </c>
      <c r="AI11" s="218">
        <f t="shared" si="19"/>
        <v>3.5982590493847326E-2</v>
      </c>
      <c r="AJ11" s="204">
        <f t="shared" si="4"/>
        <v>0.58956127216915111</v>
      </c>
      <c r="AK11" s="217">
        <f>'A15'!I10/'A14'!I10*100</f>
        <v>20.553938109324406</v>
      </c>
      <c r="AL11" s="186">
        <v>17.516147400000001</v>
      </c>
      <c r="AM11" s="186">
        <v>17.959144200000001</v>
      </c>
      <c r="AN11" s="218">
        <f t="shared" si="20"/>
        <v>3.1457501698505516E-2</v>
      </c>
      <c r="AO11" s="204">
        <f t="shared" si="5"/>
        <v>-1.2152046237448211</v>
      </c>
      <c r="AP11" s="217">
        <f>'A15'!J10/'A14'!J5*100</f>
        <v>30.060863502420794</v>
      </c>
      <c r="AQ11" s="186">
        <v>3.9258769</v>
      </c>
      <c r="AR11" s="186">
        <v>51.298252499999997</v>
      </c>
      <c r="AS11" s="218">
        <f t="shared" si="21"/>
        <v>2.0139062450011725E-2</v>
      </c>
      <c r="AT11" s="204">
        <f t="shared" si="6"/>
        <v>-1.1142337172488703</v>
      </c>
      <c r="AU11" s="217">
        <f>'A15'!K10/'A14'!K10*100</f>
        <v>36.831301909482548</v>
      </c>
      <c r="AV11" s="186">
        <v>6.3955792999999925</v>
      </c>
      <c r="AW11" s="186">
        <v>43.326337400000028</v>
      </c>
      <c r="AX11" s="218">
        <f t="shared" si="22"/>
        <v>2.7709702662025569E-2</v>
      </c>
      <c r="AY11" s="204">
        <f t="shared" si="7"/>
        <v>0.66516808327777854</v>
      </c>
      <c r="AZ11" s="217">
        <f>'A15'!L10/'A14'!L10*100</f>
        <v>32.958502301194521</v>
      </c>
      <c r="BA11" s="186">
        <v>22.75364050000001</v>
      </c>
      <c r="BB11" s="186">
        <v>25.181800200000019</v>
      </c>
      <c r="BC11" s="218">
        <f t="shared" si="23"/>
        <v>5.7297762889362877E-2</v>
      </c>
      <c r="BD11" s="204">
        <f t="shared" si="8"/>
        <v>-1.2427743876403583</v>
      </c>
      <c r="BE11" s="217">
        <f>'A15'!M10/'A14'!M10*100</f>
        <v>35.161217273154847</v>
      </c>
      <c r="BF11" s="186">
        <v>8.1365379999999963</v>
      </c>
      <c r="BG11" s="186">
        <v>9.1965912000000003</v>
      </c>
      <c r="BH11" s="218">
        <f t="shared" si="24"/>
        <v>7.4828413769265564E-3</v>
      </c>
      <c r="BI11" s="204">
        <f t="shared" si="9"/>
        <v>0.85002354265200886</v>
      </c>
      <c r="BJ11" s="217">
        <f>'A15'!N10/'A14'!N10*100</f>
        <v>34.529018264013885</v>
      </c>
      <c r="BK11" s="186">
        <v>22.20795889999998</v>
      </c>
      <c r="BL11" s="186">
        <v>12.772726200000006</v>
      </c>
      <c r="BM11" s="218">
        <f t="shared" si="25"/>
        <v>2.8365617849055308E-2</v>
      </c>
      <c r="BN11" s="204">
        <f t="shared" si="10"/>
        <v>0.65917360388229063</v>
      </c>
      <c r="BO11" s="217">
        <f>'A15'!O10/'A14'!O10*100</f>
        <v>30.465447545717034</v>
      </c>
      <c r="BP11" s="186">
        <v>32.023533200000053</v>
      </c>
      <c r="BQ11" s="186">
        <v>28.579682600000012</v>
      </c>
      <c r="BR11" s="218">
        <f t="shared" si="26"/>
        <v>9.1522241458656423E-2</v>
      </c>
      <c r="BS11" s="204">
        <f t="shared" si="11"/>
        <v>8.1978432307205459E-2</v>
      </c>
    </row>
    <row r="12" spans="1:71" hidden="1">
      <c r="A12" s="201">
        <v>1968</v>
      </c>
      <c r="B12" s="217">
        <f>'A15'!B11/'A14'!B11*100</f>
        <v>28.491397496601188</v>
      </c>
      <c r="C12" s="186">
        <v>27.666995200000081</v>
      </c>
      <c r="D12" s="202">
        <v>12.566598299999987</v>
      </c>
      <c r="E12" s="218">
        <f t="shared" si="12"/>
        <v>3.4768001484642874E-2</v>
      </c>
      <c r="F12" s="204">
        <f t="shared" si="0"/>
        <v>0.60066153167470193</v>
      </c>
      <c r="G12" s="217">
        <f>'A15'!C11/'A14'!C11*100</f>
        <v>34.137079338058655</v>
      </c>
      <c r="H12" s="186">
        <v>8.5501859000000007</v>
      </c>
      <c r="I12" s="202">
        <v>19.252860800000001</v>
      </c>
      <c r="J12" s="218">
        <f t="shared" si="13"/>
        <v>1.6461553894682273E-2</v>
      </c>
      <c r="K12" s="204">
        <f t="shared" si="1"/>
        <v>-0.77879944745924068</v>
      </c>
      <c r="L12" s="316"/>
      <c r="M12" s="186">
        <v>42.2932664</v>
      </c>
      <c r="N12" s="186">
        <v>24.4315113</v>
      </c>
      <c r="O12" s="218">
        <f t="shared" si="14"/>
        <v>0.10332884159655102</v>
      </c>
      <c r="P12" s="204">
        <f t="shared" si="15"/>
        <v>-2.5923355388654215E-2</v>
      </c>
      <c r="Q12" s="217">
        <f>'A15'!E11/'A14'!E11*100</f>
        <v>29.118402474517385</v>
      </c>
      <c r="R12" s="186">
        <v>16.543126699999998</v>
      </c>
      <c r="S12" s="186">
        <v>21.869748000000001</v>
      </c>
      <c r="T12" s="218">
        <f t="shared" si="16"/>
        <v>3.6179401206107159E-2</v>
      </c>
      <c r="U12" s="208"/>
      <c r="V12" s="217">
        <f>'A15'!F11/'A14'!F11*100000</f>
        <v>29654.135338345866</v>
      </c>
      <c r="W12" s="186">
        <v>12.078924000000001</v>
      </c>
      <c r="X12" s="186">
        <v>13.588677799999999</v>
      </c>
      <c r="Y12" s="218">
        <f t="shared" si="17"/>
        <v>1.641366064066872E-2</v>
      </c>
      <c r="Z12" s="204">
        <f t="shared" si="2"/>
        <v>-1.0054286546865452</v>
      </c>
      <c r="AA12" s="217">
        <f>'A15'!G11/'A14'!G11*100</f>
        <v>28.257102873159901</v>
      </c>
      <c r="AB12" s="186">
        <v>12.494934199999999</v>
      </c>
      <c r="AC12" s="186">
        <v>14.253037900000001</v>
      </c>
      <c r="AD12" s="218">
        <f t="shared" si="18"/>
        <v>1.7809077071060619E-2</v>
      </c>
      <c r="AE12" s="204">
        <f t="shared" si="3"/>
        <v>-1.2666268193900403</v>
      </c>
      <c r="AF12" s="217">
        <f>'A15'!H11/'A14'!H11*100</f>
        <v>30.62044250649399</v>
      </c>
      <c r="AG12" s="186">
        <v>14.4621203</v>
      </c>
      <c r="AH12" s="186">
        <v>24.880577500000001</v>
      </c>
      <c r="AI12" s="218">
        <f t="shared" si="19"/>
        <v>3.5982590493847326E-2</v>
      </c>
      <c r="AJ12" s="204">
        <f t="shared" si="4"/>
        <v>0.58956127216915111</v>
      </c>
      <c r="AK12" s="217">
        <f>'A15'!I11/'A14'!I11*100</f>
        <v>20.608413188980617</v>
      </c>
      <c r="AL12" s="186">
        <v>17.516147400000001</v>
      </c>
      <c r="AM12" s="186">
        <v>17.959144200000001</v>
      </c>
      <c r="AN12" s="218">
        <f t="shared" si="20"/>
        <v>3.1457501698505516E-2</v>
      </c>
      <c r="AO12" s="204">
        <f t="shared" si="5"/>
        <v>-1.2152046237448211</v>
      </c>
      <c r="AP12" s="217">
        <f>'A15'!J11/'A14'!J6*100</f>
        <v>29.874598910431427</v>
      </c>
      <c r="AQ12" s="186">
        <v>3.9258769</v>
      </c>
      <c r="AR12" s="186">
        <v>51.298252499999997</v>
      </c>
      <c r="AS12" s="218">
        <f t="shared" si="21"/>
        <v>2.0139062450011725E-2</v>
      </c>
      <c r="AT12" s="204">
        <f t="shared" si="6"/>
        <v>-1.1142337172488703</v>
      </c>
      <c r="AU12" s="217">
        <f>'A15'!K11/'A14'!K11*100</f>
        <v>36.312882666317194</v>
      </c>
      <c r="AV12" s="186">
        <v>6.3955792999999925</v>
      </c>
      <c r="AW12" s="186">
        <v>43.326337400000028</v>
      </c>
      <c r="AX12" s="218">
        <f t="shared" si="22"/>
        <v>2.7709702662025569E-2</v>
      </c>
      <c r="AY12" s="204">
        <f t="shared" si="7"/>
        <v>0.66516808327777854</v>
      </c>
      <c r="AZ12" s="217">
        <f>'A15'!L11/'A14'!L11*100</f>
        <v>32.639830573910181</v>
      </c>
      <c r="BA12" s="186">
        <v>22.75364050000001</v>
      </c>
      <c r="BB12" s="186">
        <v>25.181800200000019</v>
      </c>
      <c r="BC12" s="218">
        <f t="shared" si="23"/>
        <v>5.7297762889362877E-2</v>
      </c>
      <c r="BD12" s="204">
        <f t="shared" si="8"/>
        <v>-1.2427743876403583</v>
      </c>
      <c r="BE12" s="217">
        <f>'A15'!M11/'A14'!M11*100</f>
        <v>35.144883555586389</v>
      </c>
      <c r="BF12" s="186">
        <v>8.1365379999999963</v>
      </c>
      <c r="BG12" s="186">
        <v>9.1965912000000003</v>
      </c>
      <c r="BH12" s="218">
        <f t="shared" si="24"/>
        <v>7.4828413769265564E-3</v>
      </c>
      <c r="BI12" s="204">
        <f t="shared" si="9"/>
        <v>0.85002354265200886</v>
      </c>
      <c r="BJ12" s="217">
        <f>'A15'!N11/'A14'!N11*100</f>
        <v>34.093474240962919</v>
      </c>
      <c r="BK12" s="186">
        <v>22.20795889999998</v>
      </c>
      <c r="BL12" s="186">
        <v>12.772726200000006</v>
      </c>
      <c r="BM12" s="218">
        <f t="shared" si="25"/>
        <v>2.8365617849055308E-2</v>
      </c>
      <c r="BN12" s="204">
        <f t="shared" si="10"/>
        <v>0.65917360388229063</v>
      </c>
      <c r="BO12" s="217">
        <f>'A15'!O11/'A14'!O11*100</f>
        <v>30.409622492880082</v>
      </c>
      <c r="BP12" s="186">
        <v>32.023533200000053</v>
      </c>
      <c r="BQ12" s="186">
        <v>28.579682600000012</v>
      </c>
      <c r="BR12" s="218">
        <f t="shared" si="26"/>
        <v>9.1522241458656423E-2</v>
      </c>
      <c r="BS12" s="204">
        <f t="shared" si="11"/>
        <v>8.1978432307205459E-2</v>
      </c>
    </row>
    <row r="13" spans="1:71" hidden="1">
      <c r="A13" s="201">
        <v>1969</v>
      </c>
      <c r="B13" s="217">
        <f>'A15'!B12/'A14'!B12*100</f>
        <v>28.268179426767624</v>
      </c>
      <c r="C13" s="186">
        <v>27.666995200000081</v>
      </c>
      <c r="D13" s="202">
        <v>12.566598299999987</v>
      </c>
      <c r="E13" s="218">
        <f t="shared" si="12"/>
        <v>3.4768001484642874E-2</v>
      </c>
      <c r="F13" s="204">
        <f t="shared" si="0"/>
        <v>0.60066153167470193</v>
      </c>
      <c r="G13" s="217">
        <f>'A15'!C12/'A14'!C12*100</f>
        <v>33.62108400780248</v>
      </c>
      <c r="H13" s="186">
        <v>8.5501859000000007</v>
      </c>
      <c r="I13" s="202">
        <v>19.252860800000001</v>
      </c>
      <c r="J13" s="218">
        <f t="shared" si="13"/>
        <v>1.6461553894682273E-2</v>
      </c>
      <c r="K13" s="204">
        <f t="shared" si="1"/>
        <v>-0.77879944745924068</v>
      </c>
      <c r="L13" s="316"/>
      <c r="M13" s="186">
        <v>42.2932664</v>
      </c>
      <c r="N13" s="186">
        <v>24.4315113</v>
      </c>
      <c r="O13" s="218">
        <f t="shared" si="14"/>
        <v>0.10332884159655102</v>
      </c>
      <c r="P13" s="204">
        <f t="shared" si="15"/>
        <v>-2.5923355388654215E-2</v>
      </c>
      <c r="Q13" s="217">
        <f>'A15'!E12/'A14'!E12*100</f>
        <v>28.90590313730792</v>
      </c>
      <c r="R13" s="186">
        <v>16.543126699999998</v>
      </c>
      <c r="S13" s="186">
        <v>21.869748000000001</v>
      </c>
      <c r="T13" s="218">
        <f t="shared" si="16"/>
        <v>3.6179401206107159E-2</v>
      </c>
      <c r="U13" s="208"/>
      <c r="V13" s="217">
        <f>'A15'!F12/'A14'!F12*100000</f>
        <v>29670.65868263473</v>
      </c>
      <c r="W13" s="186">
        <v>12.078924000000001</v>
      </c>
      <c r="X13" s="186">
        <v>13.588677799999999</v>
      </c>
      <c r="Y13" s="218">
        <f t="shared" si="17"/>
        <v>1.641366064066872E-2</v>
      </c>
      <c r="Z13" s="204">
        <f t="shared" si="2"/>
        <v>-1.0054286546865452</v>
      </c>
      <c r="AA13" s="217">
        <f>'A15'!G12/'A14'!G12*100</f>
        <v>28.090153980299803</v>
      </c>
      <c r="AB13" s="186">
        <v>12.494934199999999</v>
      </c>
      <c r="AC13" s="186">
        <v>14.253037900000001</v>
      </c>
      <c r="AD13" s="218">
        <f t="shared" si="18"/>
        <v>1.7809077071060619E-2</v>
      </c>
      <c r="AE13" s="204">
        <f t="shared" si="3"/>
        <v>-1.2666268193900403</v>
      </c>
      <c r="AF13" s="217">
        <f>'A15'!H12/'A14'!H12*100</f>
        <v>30.06918293557893</v>
      </c>
      <c r="AG13" s="186">
        <v>14.4621203</v>
      </c>
      <c r="AH13" s="186">
        <v>24.880577500000001</v>
      </c>
      <c r="AI13" s="218">
        <f t="shared" si="19"/>
        <v>3.5982590493847326E-2</v>
      </c>
      <c r="AJ13" s="204">
        <f t="shared" si="4"/>
        <v>0.58956127216915111</v>
      </c>
      <c r="AK13" s="217">
        <f>'A15'!I12/'A14'!I12*100</f>
        <v>20.662366745811823</v>
      </c>
      <c r="AL13" s="186">
        <v>17.516147400000001</v>
      </c>
      <c r="AM13" s="186">
        <v>17.959144200000001</v>
      </c>
      <c r="AN13" s="218">
        <f t="shared" si="20"/>
        <v>3.1457501698505516E-2</v>
      </c>
      <c r="AO13" s="204">
        <f t="shared" si="5"/>
        <v>-1.2152046237448211</v>
      </c>
      <c r="AP13" s="217">
        <f>'A15'!J12/'A14'!J7*100</f>
        <v>29.689372895610656</v>
      </c>
      <c r="AQ13" s="186">
        <v>3.9258769</v>
      </c>
      <c r="AR13" s="186">
        <v>51.298252499999997</v>
      </c>
      <c r="AS13" s="218">
        <f t="shared" si="21"/>
        <v>2.0139062450011725E-2</v>
      </c>
      <c r="AT13" s="204">
        <f t="shared" si="6"/>
        <v>-1.1142337172488703</v>
      </c>
      <c r="AU13" s="217">
        <f>'A15'!K12/'A14'!K12*100</f>
        <v>35.808991908244913</v>
      </c>
      <c r="AV13" s="186">
        <v>6.3955792999999925</v>
      </c>
      <c r="AW13" s="186">
        <v>43.326337400000028</v>
      </c>
      <c r="AX13" s="218">
        <f t="shared" si="22"/>
        <v>2.7709702662025569E-2</v>
      </c>
      <c r="AY13" s="204">
        <f t="shared" si="7"/>
        <v>0.66516808327777854</v>
      </c>
      <c r="AZ13" s="217">
        <f>'A15'!L12/'A14'!L12*100</f>
        <v>32.326511199142949</v>
      </c>
      <c r="BA13" s="186">
        <v>22.75364050000001</v>
      </c>
      <c r="BB13" s="186">
        <v>25.181800200000019</v>
      </c>
      <c r="BC13" s="218">
        <f t="shared" si="23"/>
        <v>5.7297762889362877E-2</v>
      </c>
      <c r="BD13" s="204">
        <f t="shared" si="8"/>
        <v>-1.2427743876403583</v>
      </c>
      <c r="BE13" s="217">
        <f>'A15'!M12/'A14'!M12*100</f>
        <v>35.003789966923925</v>
      </c>
      <c r="BF13" s="186">
        <v>8.1365379999999963</v>
      </c>
      <c r="BG13" s="186">
        <v>9.1965912000000003</v>
      </c>
      <c r="BH13" s="218">
        <f t="shared" si="24"/>
        <v>7.4828413769265564E-3</v>
      </c>
      <c r="BI13" s="204">
        <f t="shared" si="9"/>
        <v>0.85002354265200886</v>
      </c>
      <c r="BJ13" s="217">
        <f>'A15'!N12/'A14'!N12*100</f>
        <v>33.666843510015035</v>
      </c>
      <c r="BK13" s="99">
        <v>22.20795889999998</v>
      </c>
      <c r="BL13" s="99">
        <v>12.772726200000006</v>
      </c>
      <c r="BM13" s="218">
        <f t="shared" si="25"/>
        <v>2.8365617849055308E-2</v>
      </c>
      <c r="BN13" s="204">
        <f t="shared" si="10"/>
        <v>0.65917360388229063</v>
      </c>
      <c r="BO13" s="217">
        <f>'A15'!O12/'A14'!O12*100</f>
        <v>30.326129841513254</v>
      </c>
      <c r="BP13" s="186">
        <v>32.023533200000053</v>
      </c>
      <c r="BQ13" s="186">
        <v>28.579682600000012</v>
      </c>
      <c r="BR13" s="218">
        <f t="shared" si="26"/>
        <v>9.1522241458656423E-2</v>
      </c>
      <c r="BS13" s="204">
        <f t="shared" si="11"/>
        <v>8.1978432307205459E-2</v>
      </c>
    </row>
    <row r="14" spans="1:71" hidden="1">
      <c r="A14" s="201">
        <v>1970</v>
      </c>
      <c r="B14" s="217">
        <f>'A15'!B13/'A14'!B13*100</f>
        <v>28.234032331944274</v>
      </c>
      <c r="C14" s="186">
        <v>27.666995200000081</v>
      </c>
      <c r="D14" s="202">
        <v>12.566598299999987</v>
      </c>
      <c r="E14" s="218">
        <f t="shared" si="12"/>
        <v>3.4768001484642874E-2</v>
      </c>
      <c r="F14" s="204">
        <f t="shared" si="0"/>
        <v>0.60066153167470193</v>
      </c>
      <c r="G14" s="217">
        <f>'A15'!C13/'A14'!C13*100</f>
        <v>33.129636137219137</v>
      </c>
      <c r="H14" s="186">
        <v>8.5501859000000007</v>
      </c>
      <c r="I14" s="202">
        <v>19.252860800000001</v>
      </c>
      <c r="J14" s="218">
        <f t="shared" si="13"/>
        <v>1.6461553894682273E-2</v>
      </c>
      <c r="K14" s="204">
        <f t="shared" si="1"/>
        <v>-0.77879944745924068</v>
      </c>
      <c r="L14" s="316"/>
      <c r="M14" s="186">
        <v>42.2932664</v>
      </c>
      <c r="N14" s="186">
        <v>24.4315113</v>
      </c>
      <c r="O14" s="218">
        <f t="shared" si="14"/>
        <v>0.10332884159655102</v>
      </c>
      <c r="P14" s="204">
        <f t="shared" si="15"/>
        <v>-2.5923355388654215E-2</v>
      </c>
      <c r="Q14" s="217">
        <f>'A15'!E13/'A14'!E13*100</f>
        <v>28.699346461782007</v>
      </c>
      <c r="R14" s="186">
        <v>16.543126699999998</v>
      </c>
      <c r="S14" s="186">
        <v>21.869748000000001</v>
      </c>
      <c r="T14" s="218">
        <f t="shared" si="16"/>
        <v>3.6179401206107159E-2</v>
      </c>
      <c r="U14" s="208"/>
      <c r="V14" s="217">
        <f>'A15'!F13/'A14'!F13*100000</f>
        <v>29740.220961481038</v>
      </c>
      <c r="W14" s="186">
        <v>12.078924000000001</v>
      </c>
      <c r="X14" s="186">
        <v>13.588677799999999</v>
      </c>
      <c r="Y14" s="218">
        <f t="shared" si="17"/>
        <v>1.641366064066872E-2</v>
      </c>
      <c r="Z14" s="204">
        <f t="shared" si="2"/>
        <v>-1.0054286546865452</v>
      </c>
      <c r="AA14" s="217">
        <f>'A15'!G13/'A14'!G13*100</f>
        <v>27.964463846234285</v>
      </c>
      <c r="AB14" s="186">
        <v>12.494934199999999</v>
      </c>
      <c r="AC14" s="186">
        <v>14.253037900000001</v>
      </c>
      <c r="AD14" s="218">
        <f t="shared" si="18"/>
        <v>1.7809077071060619E-2</v>
      </c>
      <c r="AE14" s="204">
        <f t="shared" si="3"/>
        <v>-1.2666268193900403</v>
      </c>
      <c r="AF14" s="217">
        <f>'A15'!H13/'A14'!H13*100</f>
        <v>29.574623342061209</v>
      </c>
      <c r="AG14" s="186">
        <v>14.4621203</v>
      </c>
      <c r="AH14" s="186">
        <v>24.880577500000001</v>
      </c>
      <c r="AI14" s="218">
        <f t="shared" si="19"/>
        <v>3.5982590493847326E-2</v>
      </c>
      <c r="AJ14" s="204">
        <f t="shared" si="4"/>
        <v>0.58956127216915111</v>
      </c>
      <c r="AK14" s="217">
        <f>'A15'!I13/'A14'!I13*100</f>
        <v>20.715783278772943</v>
      </c>
      <c r="AL14" s="186">
        <v>17.516147400000001</v>
      </c>
      <c r="AM14" s="186">
        <v>17.959144200000001</v>
      </c>
      <c r="AN14" s="218">
        <f t="shared" si="20"/>
        <v>3.1457501698505516E-2</v>
      </c>
      <c r="AO14" s="204">
        <f t="shared" si="5"/>
        <v>-1.2152046237448211</v>
      </c>
      <c r="AP14" s="217">
        <f>'A15'!J13/'A14'!J8*100</f>
        <v>29.505179564490419</v>
      </c>
      <c r="AQ14" s="186">
        <v>3.9258769</v>
      </c>
      <c r="AR14" s="186">
        <v>51.298252499999997</v>
      </c>
      <c r="AS14" s="218">
        <f t="shared" si="21"/>
        <v>2.0139062450011725E-2</v>
      </c>
      <c r="AT14" s="204">
        <f t="shared" si="6"/>
        <v>-1.1142337172488703</v>
      </c>
      <c r="AU14" s="217">
        <f>'A15'!K13/'A14'!K13*100</f>
        <v>35.319246504407232</v>
      </c>
      <c r="AV14" s="186">
        <v>6.3955792999999925</v>
      </c>
      <c r="AW14" s="186">
        <v>43.326337400000028</v>
      </c>
      <c r="AX14" s="218">
        <f t="shared" si="22"/>
        <v>2.7709702662025569E-2</v>
      </c>
      <c r="AY14" s="204">
        <f t="shared" si="7"/>
        <v>0.66516808327777854</v>
      </c>
      <c r="AZ14" s="217">
        <f>'A15'!L13/'A14'!L13*100</f>
        <v>32.018446103430954</v>
      </c>
      <c r="BA14" s="186">
        <v>22.75364050000001</v>
      </c>
      <c r="BB14" s="186">
        <v>25.181800200000019</v>
      </c>
      <c r="BC14" s="218">
        <f t="shared" si="23"/>
        <v>5.7297762889362877E-2</v>
      </c>
      <c r="BD14" s="204">
        <f t="shared" si="8"/>
        <v>-1.2427743876403583</v>
      </c>
      <c r="BE14" s="217">
        <f>'A15'!M13/'A14'!M13*100</f>
        <v>34.692972733318555</v>
      </c>
      <c r="BF14" s="186">
        <v>8.1365379999999963</v>
      </c>
      <c r="BG14" s="186">
        <v>9.1965912000000003</v>
      </c>
      <c r="BH14" s="218">
        <f t="shared" si="24"/>
        <v>7.4828413769265564E-3</v>
      </c>
      <c r="BI14" s="204">
        <f t="shared" si="9"/>
        <v>0.85002354265200886</v>
      </c>
      <c r="BJ14" s="217">
        <f>'A15'!N13/'A14'!N13*100</f>
        <v>33.248940535824055</v>
      </c>
      <c r="BK14" s="186">
        <v>24.163470319999988</v>
      </c>
      <c r="BL14" s="186">
        <v>13.216080720000004</v>
      </c>
      <c r="BM14" s="218">
        <f t="shared" si="25"/>
        <v>3.1934637422444415E-2</v>
      </c>
      <c r="BN14" s="204">
        <f t="shared" si="10"/>
        <v>0.62655595038404388</v>
      </c>
      <c r="BO14" s="217">
        <f>'A15'!O13/'A14'!O13*100</f>
        <v>30.134148387520334</v>
      </c>
      <c r="BP14" s="186">
        <v>32.023533200000053</v>
      </c>
      <c r="BQ14" s="186">
        <v>28.579682600000012</v>
      </c>
      <c r="BR14" s="218">
        <f t="shared" si="26"/>
        <v>9.1522241458656423E-2</v>
      </c>
      <c r="BS14" s="204">
        <f t="shared" si="11"/>
        <v>8.1978432307205459E-2</v>
      </c>
    </row>
    <row r="15" spans="1:71" hidden="1">
      <c r="A15" s="201">
        <v>1971</v>
      </c>
      <c r="B15" s="217">
        <f>'A15'!B14/'A14'!B14*100</f>
        <v>28.128298027439591</v>
      </c>
      <c r="C15" s="186">
        <v>27.666995200000081</v>
      </c>
      <c r="D15" s="202">
        <v>12.566598299999987</v>
      </c>
      <c r="E15" s="218">
        <f t="shared" si="12"/>
        <v>3.4768001484642874E-2</v>
      </c>
      <c r="F15" s="204">
        <f t="shared" si="0"/>
        <v>0.60066153167470193</v>
      </c>
      <c r="G15" s="217">
        <f>'A15'!C14/'A14'!C14*100</f>
        <v>32.662231798970232</v>
      </c>
      <c r="H15" s="186">
        <v>8.5501859000000007</v>
      </c>
      <c r="I15" s="202">
        <v>19.252860800000001</v>
      </c>
      <c r="J15" s="218">
        <f t="shared" si="13"/>
        <v>1.6461553894682273E-2</v>
      </c>
      <c r="K15" s="204">
        <f t="shared" si="1"/>
        <v>-0.77879944745924068</v>
      </c>
      <c r="L15" s="316"/>
      <c r="M15" s="99">
        <v>42.293266400000014</v>
      </c>
      <c r="N15" s="99">
        <v>24.431511300000004</v>
      </c>
      <c r="O15" s="218">
        <f t="shared" si="14"/>
        <v>0.10332884159655109</v>
      </c>
      <c r="P15" s="204">
        <f t="shared" si="15"/>
        <v>-2.592335538865485E-2</v>
      </c>
      <c r="Q15" s="217">
        <f>'A15'!E14/'A14'!E14*100</f>
        <v>28.498643736043967</v>
      </c>
      <c r="R15" s="186">
        <v>16.543126699999998</v>
      </c>
      <c r="S15" s="186">
        <v>21.869748000000001</v>
      </c>
      <c r="T15" s="218">
        <f t="shared" si="16"/>
        <v>3.6179401206107159E-2</v>
      </c>
      <c r="U15" s="208"/>
      <c r="V15" s="217">
        <f>'A15'!F14/'A14'!F14*100000</f>
        <v>29606.625258799173</v>
      </c>
      <c r="W15" s="186">
        <v>12.078924000000001</v>
      </c>
      <c r="X15" s="186">
        <v>13.588677799999999</v>
      </c>
      <c r="Y15" s="218">
        <f t="shared" si="17"/>
        <v>1.641366064066872E-2</v>
      </c>
      <c r="Z15" s="204">
        <f t="shared" si="2"/>
        <v>-1.0054286546865452</v>
      </c>
      <c r="AA15" s="217">
        <f>'A15'!G14/'A14'!G14*100</f>
        <v>27.872035790634307</v>
      </c>
      <c r="AB15" s="186">
        <v>12.494934199999999</v>
      </c>
      <c r="AC15" s="186">
        <v>14.253037900000001</v>
      </c>
      <c r="AD15" s="218">
        <f t="shared" si="18"/>
        <v>1.7809077071060619E-2</v>
      </c>
      <c r="AE15" s="204">
        <f t="shared" si="3"/>
        <v>-1.2666268193900403</v>
      </c>
      <c r="AF15" s="217">
        <f>'A15'!H14/'A14'!H14*100</f>
        <v>29.075804776739357</v>
      </c>
      <c r="AG15" s="186">
        <v>14.4621203</v>
      </c>
      <c r="AH15" s="186">
        <v>24.880577500000001</v>
      </c>
      <c r="AI15" s="218">
        <f t="shared" si="19"/>
        <v>3.5982590493847326E-2</v>
      </c>
      <c r="AJ15" s="204">
        <f t="shared" si="4"/>
        <v>0.58956127216915111</v>
      </c>
      <c r="AK15" s="217">
        <f>'A15'!I14/'A14'!I14*100</f>
        <v>20.693644446075016</v>
      </c>
      <c r="AL15" s="186">
        <v>17.516147400000001</v>
      </c>
      <c r="AM15" s="186">
        <v>17.959144200000001</v>
      </c>
      <c r="AN15" s="218">
        <f t="shared" si="20"/>
        <v>3.1457501698505516E-2</v>
      </c>
      <c r="AO15" s="204">
        <f t="shared" si="5"/>
        <v>-1.2152046237448211</v>
      </c>
      <c r="AP15" s="217">
        <f>'A15'!J14/'A14'!J9*100</f>
        <v>29.322013061993058</v>
      </c>
      <c r="AQ15" s="186">
        <v>3.9258769</v>
      </c>
      <c r="AR15" s="186">
        <v>51.298252499999997</v>
      </c>
      <c r="AS15" s="218">
        <f t="shared" si="21"/>
        <v>2.0139062450011725E-2</v>
      </c>
      <c r="AT15" s="204">
        <f t="shared" si="6"/>
        <v>-1.1142337172488703</v>
      </c>
      <c r="AU15" s="217">
        <f>'A15'!K14/'A14'!K14*100</f>
        <v>34.843273289664552</v>
      </c>
      <c r="AV15" s="186">
        <v>6.3955792999999925</v>
      </c>
      <c r="AW15" s="186">
        <v>43.326337400000028</v>
      </c>
      <c r="AX15" s="218">
        <f t="shared" si="22"/>
        <v>2.7709702662025569E-2</v>
      </c>
      <c r="AY15" s="204">
        <f t="shared" si="7"/>
        <v>0.66516808327777854</v>
      </c>
      <c r="AZ15" s="217">
        <f>'A15'!L14/'A14'!L14*100</f>
        <v>31.715539023574983</v>
      </c>
      <c r="BA15" s="186">
        <v>22.75364050000001</v>
      </c>
      <c r="BB15" s="186">
        <v>25.181800200000019</v>
      </c>
      <c r="BC15" s="218">
        <f t="shared" si="23"/>
        <v>5.7297762889362877E-2</v>
      </c>
      <c r="BD15" s="204">
        <f t="shared" si="8"/>
        <v>-1.2427743876403583</v>
      </c>
      <c r="BE15" s="217">
        <f>'A15'!M14/'A14'!M14*100</f>
        <v>34.449776993911854</v>
      </c>
      <c r="BF15" s="186">
        <v>8.1365379999999963</v>
      </c>
      <c r="BG15" s="186">
        <v>9.1965912000000003</v>
      </c>
      <c r="BH15" s="218">
        <f t="shared" si="24"/>
        <v>7.4828413769265564E-3</v>
      </c>
      <c r="BI15" s="204">
        <f t="shared" si="9"/>
        <v>0.85002354265200886</v>
      </c>
      <c r="BJ15" s="217">
        <f>'A15'!N14/'A14'!N14*100</f>
        <v>32.839583483269521</v>
      </c>
      <c r="BK15" s="186">
        <v>26.118981739999992</v>
      </c>
      <c r="BL15" s="186">
        <v>13.659435240000004</v>
      </c>
      <c r="BM15" s="218">
        <f t="shared" si="25"/>
        <v>3.5677053961227251E-2</v>
      </c>
      <c r="BN15" s="204">
        <f t="shared" si="10"/>
        <v>0.59235360338144361</v>
      </c>
      <c r="BO15" s="217">
        <f>'A15'!O14/'A14'!O14*100</f>
        <v>29.832819810567159</v>
      </c>
      <c r="BP15" s="186">
        <v>32.023533200000053</v>
      </c>
      <c r="BQ15" s="186">
        <v>28.579682600000012</v>
      </c>
      <c r="BR15" s="218">
        <f t="shared" si="26"/>
        <v>9.1522241458656423E-2</v>
      </c>
      <c r="BS15" s="204">
        <f t="shared" si="11"/>
        <v>8.1978432307205459E-2</v>
      </c>
    </row>
    <row r="16" spans="1:71" hidden="1">
      <c r="A16" s="201">
        <v>1972</v>
      </c>
      <c r="B16" s="217">
        <f>'A15'!B15/'A14'!B15*100</f>
        <v>28.100777260078257</v>
      </c>
      <c r="C16" s="186">
        <v>27.666995200000081</v>
      </c>
      <c r="D16" s="202">
        <v>12.566598299999987</v>
      </c>
      <c r="E16" s="218">
        <f t="shared" si="12"/>
        <v>3.4768001484642874E-2</v>
      </c>
      <c r="F16" s="204">
        <f t="shared" si="0"/>
        <v>0.60066153167470193</v>
      </c>
      <c r="G16" s="217">
        <f>'A15'!C15/'A14'!C15*100</f>
        <v>32.218385129107119</v>
      </c>
      <c r="H16" s="186">
        <v>8.5501859000000007</v>
      </c>
      <c r="I16" s="202">
        <v>19.252860800000001</v>
      </c>
      <c r="J16" s="218">
        <f t="shared" si="13"/>
        <v>1.6461553894682273E-2</v>
      </c>
      <c r="K16" s="204">
        <f t="shared" si="1"/>
        <v>-0.77879944745924068</v>
      </c>
      <c r="L16" s="316"/>
      <c r="M16" s="186">
        <v>41.505076775000013</v>
      </c>
      <c r="N16" s="186">
        <v>24.773657200000002</v>
      </c>
      <c r="O16" s="218">
        <f t="shared" si="14"/>
        <v>0.1028232544083532</v>
      </c>
      <c r="P16" s="204">
        <f t="shared" si="15"/>
        <v>-2.1302739732537306E-2</v>
      </c>
      <c r="Q16" s="217">
        <f>'A15'!E15/'A14'!E15*100</f>
        <v>28.303707407857726</v>
      </c>
      <c r="R16" s="186">
        <v>16.543126699999998</v>
      </c>
      <c r="S16" s="186">
        <v>21.869748000000001</v>
      </c>
      <c r="T16" s="218">
        <f t="shared" si="16"/>
        <v>3.6179401206107159E-2</v>
      </c>
      <c r="U16" s="208"/>
      <c r="V16" s="217">
        <f>'A15'!F15/'A14'!F15*100000</f>
        <v>29327.485380116959</v>
      </c>
      <c r="W16" s="186">
        <v>12.078924000000001</v>
      </c>
      <c r="X16" s="186">
        <v>13.588677799999999</v>
      </c>
      <c r="Y16" s="218">
        <f t="shared" si="17"/>
        <v>1.641366064066872E-2</v>
      </c>
      <c r="Z16" s="204">
        <f t="shared" si="2"/>
        <v>-1.0054286546865452</v>
      </c>
      <c r="AA16" s="217">
        <f>'A15'!G15/'A14'!G15*100</f>
        <v>27.71909489926465</v>
      </c>
      <c r="AB16" s="186">
        <v>12.494934199999999</v>
      </c>
      <c r="AC16" s="186">
        <v>14.253037900000001</v>
      </c>
      <c r="AD16" s="218">
        <f t="shared" si="18"/>
        <v>1.7809077071060619E-2</v>
      </c>
      <c r="AE16" s="204">
        <f t="shared" si="3"/>
        <v>-1.2666268193900403</v>
      </c>
      <c r="AF16" s="217">
        <f>'A15'!H15/'A14'!H15*100</f>
        <v>28.673105185807263</v>
      </c>
      <c r="AG16" s="186">
        <v>14.4621203</v>
      </c>
      <c r="AH16" s="186">
        <v>24.880577500000001</v>
      </c>
      <c r="AI16" s="218">
        <f t="shared" si="19"/>
        <v>3.5982590493847326E-2</v>
      </c>
      <c r="AJ16" s="204">
        <f t="shared" si="4"/>
        <v>0.58956127216915111</v>
      </c>
      <c r="AK16" s="217">
        <f>'A15'!I15/'A14'!I15*100</f>
        <v>20.967402122821415</v>
      </c>
      <c r="AL16" s="186">
        <v>17.516147400000001</v>
      </c>
      <c r="AM16" s="186">
        <v>17.959144200000001</v>
      </c>
      <c r="AN16" s="218">
        <f t="shared" si="20"/>
        <v>3.1457501698505516E-2</v>
      </c>
      <c r="AO16" s="204">
        <f t="shared" si="5"/>
        <v>-1.2152046237448211</v>
      </c>
      <c r="AP16" s="217">
        <f>'A15'!J15/'A14'!J10*100</f>
        <v>29.111815631083093</v>
      </c>
      <c r="AQ16" s="186">
        <v>3.9258769</v>
      </c>
      <c r="AR16" s="186">
        <v>51.298252499999997</v>
      </c>
      <c r="AS16" s="218">
        <f t="shared" si="21"/>
        <v>2.0139062450011725E-2</v>
      </c>
      <c r="AT16" s="204">
        <f t="shared" si="6"/>
        <v>-1.1142337172488703</v>
      </c>
      <c r="AU16" s="217">
        <f>'A15'!K15/'A14'!K15*100</f>
        <v>34.380708805261236</v>
      </c>
      <c r="AV16" s="186">
        <v>6.3955792999999925</v>
      </c>
      <c r="AW16" s="186">
        <v>43.326337400000028</v>
      </c>
      <c r="AX16" s="218">
        <f t="shared" si="22"/>
        <v>2.7709702662025569E-2</v>
      </c>
      <c r="AY16" s="204">
        <f t="shared" si="7"/>
        <v>0.66516808327777854</v>
      </c>
      <c r="AZ16" s="217">
        <f>'A15'!L15/'A14'!L15*100</f>
        <v>31.417695473251033</v>
      </c>
      <c r="BA16" s="186">
        <v>22.75364050000001</v>
      </c>
      <c r="BB16" s="186">
        <v>25.181800200000019</v>
      </c>
      <c r="BC16" s="218">
        <f t="shared" si="23"/>
        <v>5.7297762889362877E-2</v>
      </c>
      <c r="BD16" s="204">
        <f t="shared" si="8"/>
        <v>-1.2427743876403583</v>
      </c>
      <c r="BE16" s="217">
        <f>'A15'!M15/'A14'!M15*100</f>
        <v>34.230222162015714</v>
      </c>
      <c r="BF16" s="186">
        <v>8.1365379999999963</v>
      </c>
      <c r="BG16" s="186">
        <v>9.1965912000000003</v>
      </c>
      <c r="BH16" s="218">
        <f t="shared" si="24"/>
        <v>7.4828413769265564E-3</v>
      </c>
      <c r="BI16" s="204">
        <f t="shared" si="9"/>
        <v>0.85002354265200886</v>
      </c>
      <c r="BJ16" s="217">
        <f>'A15'!N15/'A14'!N15*100</f>
        <v>32.438594144085783</v>
      </c>
      <c r="BK16" s="186">
        <v>28.074493159999996</v>
      </c>
      <c r="BL16" s="186">
        <v>14.102789760000002</v>
      </c>
      <c r="BM16" s="218">
        <f t="shared" si="25"/>
        <v>3.9592867465403803E-2</v>
      </c>
      <c r="BN16" s="204">
        <f t="shared" si="10"/>
        <v>0.55656656287448991</v>
      </c>
      <c r="BO16" s="217">
        <f>'A15'!O15/'A14'!O15*100</f>
        <v>29.38262353773781</v>
      </c>
      <c r="BP16" s="186">
        <v>32.023533200000053</v>
      </c>
      <c r="BQ16" s="186">
        <v>28.579682600000012</v>
      </c>
      <c r="BR16" s="218">
        <f t="shared" si="26"/>
        <v>9.1522241458656423E-2</v>
      </c>
      <c r="BS16" s="204">
        <f t="shared" si="11"/>
        <v>8.1978432307205459E-2</v>
      </c>
    </row>
    <row r="17" spans="1:161" hidden="1">
      <c r="A17" s="201">
        <v>1973</v>
      </c>
      <c r="B17" s="217">
        <f>'A15'!B16/'A14'!B16*100</f>
        <v>28.000501913545389</v>
      </c>
      <c r="C17" s="186">
        <v>27.666995200000081</v>
      </c>
      <c r="D17" s="202">
        <v>12.566598299999987</v>
      </c>
      <c r="E17" s="218">
        <f t="shared" si="12"/>
        <v>3.4768001484642874E-2</v>
      </c>
      <c r="F17" s="204">
        <f t="shared" si="0"/>
        <v>0.60066153167470193</v>
      </c>
      <c r="G17" s="217">
        <f>'A15'!C16/'A14'!C16*100</f>
        <v>31.79762788930482</v>
      </c>
      <c r="H17" s="186">
        <v>8.5501859000000007</v>
      </c>
      <c r="I17" s="202">
        <v>19.252860800000001</v>
      </c>
      <c r="J17" s="218">
        <f t="shared" si="13"/>
        <v>1.6461553894682273E-2</v>
      </c>
      <c r="K17" s="204">
        <f t="shared" si="1"/>
        <v>-0.77879944745924068</v>
      </c>
      <c r="L17" s="316"/>
      <c r="M17" s="186">
        <v>40.716887150000005</v>
      </c>
      <c r="N17" s="186">
        <v>25.115803100000001</v>
      </c>
      <c r="O17" s="218">
        <f t="shared" si="14"/>
        <v>0.10226373205043203</v>
      </c>
      <c r="P17" s="204">
        <f t="shared" si="15"/>
        <v>-1.6189204763082235E-2</v>
      </c>
      <c r="Q17" s="217">
        <f>'A15'!E16/'A14'!E16*100</f>
        <v>28.114451060055018</v>
      </c>
      <c r="R17" s="186">
        <v>16.543126699999998</v>
      </c>
      <c r="S17" s="186">
        <v>21.869748000000001</v>
      </c>
      <c r="T17" s="218">
        <f t="shared" si="16"/>
        <v>3.6179401206107159E-2</v>
      </c>
      <c r="U17" s="208"/>
      <c r="V17" s="217">
        <f>'A15'!F16/'A14'!F16*100000</f>
        <v>29153.423865934703</v>
      </c>
      <c r="W17" s="186">
        <v>12.078924000000001</v>
      </c>
      <c r="X17" s="186">
        <v>13.588677799999999</v>
      </c>
      <c r="Y17" s="218">
        <f t="shared" si="17"/>
        <v>1.641366064066872E-2</v>
      </c>
      <c r="Z17" s="204">
        <f t="shared" si="2"/>
        <v>-1.0054286546865452</v>
      </c>
      <c r="AA17" s="217">
        <f>'A15'!G16/'A14'!G16*100</f>
        <v>27.607018487951528</v>
      </c>
      <c r="AB17" s="186">
        <v>12.494934199999999</v>
      </c>
      <c r="AC17" s="186">
        <v>14.253037900000001</v>
      </c>
      <c r="AD17" s="218">
        <f t="shared" si="18"/>
        <v>1.7809077071060619E-2</v>
      </c>
      <c r="AE17" s="204">
        <f t="shared" si="3"/>
        <v>-1.2666268193900403</v>
      </c>
      <c r="AF17" s="217">
        <f>'A15'!H16/'A14'!H16*100</f>
        <v>28.316045481946496</v>
      </c>
      <c r="AG17" s="186">
        <v>14.4621203</v>
      </c>
      <c r="AH17" s="186">
        <v>24.880577500000001</v>
      </c>
      <c r="AI17" s="218">
        <f t="shared" si="19"/>
        <v>3.5982590493847326E-2</v>
      </c>
      <c r="AJ17" s="204">
        <f t="shared" si="4"/>
        <v>0.58956127216915111</v>
      </c>
      <c r="AK17" s="217">
        <f>'A15'!I16/'A14'!I16*100</f>
        <v>21.176840780365005</v>
      </c>
      <c r="AL17" s="186">
        <v>17.516147400000001</v>
      </c>
      <c r="AM17" s="186">
        <v>17.959144200000001</v>
      </c>
      <c r="AN17" s="218">
        <f t="shared" si="20"/>
        <v>3.1457501698505516E-2</v>
      </c>
      <c r="AO17" s="204">
        <f t="shared" si="5"/>
        <v>-1.2152046237448211</v>
      </c>
      <c r="AP17" s="217">
        <f>'A15'!J16/'A14'!J11*100</f>
        <v>28.900245429117007</v>
      </c>
      <c r="AQ17" s="186">
        <v>3.9258769</v>
      </c>
      <c r="AR17" s="186">
        <v>51.298252499999997</v>
      </c>
      <c r="AS17" s="218">
        <f t="shared" si="21"/>
        <v>2.0139062450011725E-2</v>
      </c>
      <c r="AT17" s="204">
        <f t="shared" si="6"/>
        <v>-1.1142337172488703</v>
      </c>
      <c r="AU17" s="217">
        <f>'A15'!K16/'A14'!K16*100</f>
        <v>34.050309879693771</v>
      </c>
      <c r="AV17" s="186">
        <v>6.3955792999999925</v>
      </c>
      <c r="AW17" s="186">
        <v>43.326337400000028</v>
      </c>
      <c r="AX17" s="218">
        <f t="shared" si="22"/>
        <v>2.7709702662025569E-2</v>
      </c>
      <c r="AY17" s="204">
        <f t="shared" si="7"/>
        <v>0.66516808327777854</v>
      </c>
      <c r="AZ17" s="217">
        <f>'A15'!L16/'A14'!L16*100</f>
        <v>31.615976281030893</v>
      </c>
      <c r="BA17" s="186">
        <v>22.75364050000001</v>
      </c>
      <c r="BB17" s="186">
        <v>25.181800200000019</v>
      </c>
      <c r="BC17" s="218">
        <f t="shared" si="23"/>
        <v>5.7297762889362877E-2</v>
      </c>
      <c r="BD17" s="204">
        <f t="shared" si="8"/>
        <v>-1.2427743876403583</v>
      </c>
      <c r="BE17" s="217">
        <f>'A15'!M16/'A14'!M16*100</f>
        <v>33.982423760096175</v>
      </c>
      <c r="BF17" s="186">
        <v>8.1365379999999963</v>
      </c>
      <c r="BG17" s="186">
        <v>9.1965912000000003</v>
      </c>
      <c r="BH17" s="218">
        <f t="shared" si="24"/>
        <v>7.4828413769265564E-3</v>
      </c>
      <c r="BI17" s="204">
        <f t="shared" si="9"/>
        <v>0.85002354265200886</v>
      </c>
      <c r="BJ17" s="217">
        <f>'A15'!N16/'A14'!N16*100</f>
        <v>32.045797864951453</v>
      </c>
      <c r="BK17" s="186">
        <v>30.030004580000004</v>
      </c>
      <c r="BL17" s="186">
        <v>14.546144280000002</v>
      </c>
      <c r="BM17" s="218">
        <f t="shared" si="25"/>
        <v>4.3682077934974091E-2</v>
      </c>
      <c r="BN17" s="204">
        <f t="shared" si="10"/>
        <v>0.51919482886318269</v>
      </c>
      <c r="BO17" s="217">
        <f>'A15'!O16/'A14'!O16*100</f>
        <v>29.03798173994031</v>
      </c>
      <c r="BP17" s="186">
        <v>32.023533200000053</v>
      </c>
      <c r="BQ17" s="186">
        <v>28.579682600000012</v>
      </c>
      <c r="BR17" s="218">
        <f t="shared" si="26"/>
        <v>9.1522241458656423E-2</v>
      </c>
      <c r="BS17" s="204">
        <f t="shared" si="11"/>
        <v>8.1978432307205459E-2</v>
      </c>
    </row>
    <row r="18" spans="1:161" hidden="1">
      <c r="A18" s="201">
        <v>1974</v>
      </c>
      <c r="B18" s="217">
        <f>'A15'!B17/'A14'!B17*100</f>
        <v>27.83641296002456</v>
      </c>
      <c r="C18" s="186">
        <v>27.666995200000081</v>
      </c>
      <c r="D18" s="202">
        <v>12.566598299999987</v>
      </c>
      <c r="E18" s="218">
        <f t="shared" si="12"/>
        <v>3.4768001484642874E-2</v>
      </c>
      <c r="F18" s="204">
        <f t="shared" si="0"/>
        <v>0.60066153167470193</v>
      </c>
      <c r="G18" s="217">
        <f>'A15'!C17/'A14'!C17*100</f>
        <v>31.399509042623485</v>
      </c>
      <c r="H18" s="186">
        <v>8.5501859000000007</v>
      </c>
      <c r="I18" s="202">
        <v>19.252860800000001</v>
      </c>
      <c r="J18" s="218">
        <f t="shared" si="13"/>
        <v>1.6461553894682273E-2</v>
      </c>
      <c r="K18" s="204">
        <f t="shared" si="1"/>
        <v>-0.77879944745924068</v>
      </c>
      <c r="L18" s="316"/>
      <c r="M18" s="186">
        <v>39.928697525000004</v>
      </c>
      <c r="N18" s="186">
        <v>25.457948999999999</v>
      </c>
      <c r="O18" s="218">
        <f t="shared" si="14"/>
        <v>0.10165027452278763</v>
      </c>
      <c r="P18" s="204">
        <f t="shared" si="15"/>
        <v>-1.058275048029015E-2</v>
      </c>
      <c r="Q18" s="217">
        <f>'A15'!E17/'A14'!E17*100</f>
        <v>27.930789386339278</v>
      </c>
      <c r="R18" s="186">
        <v>16.543126699999998</v>
      </c>
      <c r="S18" s="186">
        <v>21.869748000000001</v>
      </c>
      <c r="T18" s="218">
        <f t="shared" si="16"/>
        <v>3.6179401206107159E-2</v>
      </c>
      <c r="U18" s="208"/>
      <c r="V18" s="217">
        <f>'A15'!F17/'A14'!F17*100000</f>
        <v>28935.317687464223</v>
      </c>
      <c r="W18" s="186">
        <v>12.078924000000001</v>
      </c>
      <c r="X18" s="186">
        <v>13.588677799999999</v>
      </c>
      <c r="Y18" s="218">
        <f t="shared" si="17"/>
        <v>1.641366064066872E-2</v>
      </c>
      <c r="Z18" s="204">
        <f t="shared" si="2"/>
        <v>-1.0054286546865452</v>
      </c>
      <c r="AA18" s="217">
        <f>'A15'!G17/'A14'!G17*100</f>
        <v>27.469866917398654</v>
      </c>
      <c r="AB18" s="186">
        <v>12.494934199999999</v>
      </c>
      <c r="AC18" s="186">
        <v>14.253037900000001</v>
      </c>
      <c r="AD18" s="218">
        <f t="shared" si="18"/>
        <v>1.7809077071060619E-2</v>
      </c>
      <c r="AE18" s="204">
        <f t="shared" si="3"/>
        <v>-1.2666268193900403</v>
      </c>
      <c r="AF18" s="217">
        <f>'A15'!H17/'A14'!H17*100</f>
        <v>28.040798629033926</v>
      </c>
      <c r="AG18" s="186">
        <v>14.4621203</v>
      </c>
      <c r="AH18" s="186">
        <v>24.880577500000001</v>
      </c>
      <c r="AI18" s="218">
        <f t="shared" si="19"/>
        <v>3.5982590493847326E-2</v>
      </c>
      <c r="AJ18" s="204">
        <f t="shared" si="4"/>
        <v>0.58956127216915111</v>
      </c>
      <c r="AK18" s="217">
        <f>'A15'!I17/'A14'!I17*100</f>
        <v>21.006705048925532</v>
      </c>
      <c r="AL18" s="186">
        <v>17.516147400000001</v>
      </c>
      <c r="AM18" s="186">
        <v>17.959144200000001</v>
      </c>
      <c r="AN18" s="218">
        <f t="shared" si="20"/>
        <v>3.1457501698505516E-2</v>
      </c>
      <c r="AO18" s="204">
        <f t="shared" si="5"/>
        <v>-1.2152046237448211</v>
      </c>
      <c r="AP18" s="217">
        <f>'A15'!J17/'A14'!J12*100</f>
        <v>28.698101079838274</v>
      </c>
      <c r="AQ18" s="186">
        <v>3.9258769</v>
      </c>
      <c r="AR18" s="186">
        <v>51.298252499999997</v>
      </c>
      <c r="AS18" s="218">
        <f t="shared" si="21"/>
        <v>2.0139062450011725E-2</v>
      </c>
      <c r="AT18" s="204">
        <f t="shared" si="6"/>
        <v>-1.1142337172488703</v>
      </c>
      <c r="AU18" s="217">
        <f>'A15'!K17/'A14'!K17*100</f>
        <v>33.646888567293779</v>
      </c>
      <c r="AV18" s="186">
        <v>6.3955792999999925</v>
      </c>
      <c r="AW18" s="186">
        <v>43.326337400000028</v>
      </c>
      <c r="AX18" s="218">
        <f t="shared" si="22"/>
        <v>2.7709702662025569E-2</v>
      </c>
      <c r="AY18" s="204">
        <f t="shared" si="7"/>
        <v>0.66516808327777854</v>
      </c>
      <c r="AZ18" s="217">
        <f>'A15'!L17/'A14'!L17*100</f>
        <v>31.737225926015068</v>
      </c>
      <c r="BA18" s="186">
        <v>22.75364050000001</v>
      </c>
      <c r="BB18" s="186">
        <v>25.181800200000019</v>
      </c>
      <c r="BC18" s="218">
        <f t="shared" si="23"/>
        <v>5.7297762889362877E-2</v>
      </c>
      <c r="BD18" s="204">
        <f t="shared" si="8"/>
        <v>-1.2427743876403583</v>
      </c>
      <c r="BE18" s="217">
        <f>'A15'!M17/'A14'!M17*100</f>
        <v>33.654024990277804</v>
      </c>
      <c r="BF18" s="186">
        <v>8.1365379999999963</v>
      </c>
      <c r="BG18" s="186">
        <v>9.1965912000000003</v>
      </c>
      <c r="BH18" s="218">
        <f t="shared" si="24"/>
        <v>7.4828413769265564E-3</v>
      </c>
      <c r="BI18" s="204">
        <f t="shared" si="9"/>
        <v>0.85002354265200886</v>
      </c>
      <c r="BJ18" s="217">
        <f>'A15'!N17/'A14'!N17*100</f>
        <v>31.661023477010254</v>
      </c>
      <c r="BK18" s="320">
        <v>29.740260000000003</v>
      </c>
      <c r="BL18" s="319">
        <v>15.29379</v>
      </c>
      <c r="BM18" s="218">
        <f t="shared" si="25"/>
        <v>4.5484129098540001E-2</v>
      </c>
      <c r="BN18" s="204">
        <f t="shared" si="10"/>
        <v>0.50272568958539232</v>
      </c>
      <c r="BO18" s="217">
        <f>'A15'!O17/'A14'!O17*100</f>
        <v>28.709224015614282</v>
      </c>
      <c r="BP18" s="320">
        <v>27.480779999999999</v>
      </c>
      <c r="BQ18" s="319">
        <v>30.060199999999998</v>
      </c>
      <c r="BR18" s="218">
        <f t="shared" si="26"/>
        <v>8.2607774295599998E-2</v>
      </c>
      <c r="BS18" s="204">
        <f t="shared" si="11"/>
        <v>0.16344870588431623</v>
      </c>
    </row>
    <row r="19" spans="1:161" hidden="1">
      <c r="A19" s="201">
        <v>1975</v>
      </c>
      <c r="B19" s="217">
        <f>'A15'!B18/'A14'!B18*100</f>
        <v>27.687476725812459</v>
      </c>
      <c r="C19" s="186">
        <v>27.666995200000081</v>
      </c>
      <c r="D19" s="202">
        <v>12.566598299999987</v>
      </c>
      <c r="E19" s="218">
        <f t="shared" si="12"/>
        <v>3.4768001484642874E-2</v>
      </c>
      <c r="F19" s="204">
        <f t="shared" si="0"/>
        <v>0.60066153167470193</v>
      </c>
      <c r="G19" s="217">
        <f>'A15'!C18/'A14'!C18*100</f>
        <v>31.023594342439232</v>
      </c>
      <c r="H19" s="186">
        <v>8.5501859000000007</v>
      </c>
      <c r="I19" s="202">
        <v>19.252860800000001</v>
      </c>
      <c r="J19" s="218">
        <f t="shared" si="13"/>
        <v>1.6461553894682273E-2</v>
      </c>
      <c r="K19" s="204">
        <f t="shared" si="1"/>
        <v>-0.77879944745924068</v>
      </c>
      <c r="L19" s="316"/>
      <c r="M19" s="99">
        <v>39.140507900000003</v>
      </c>
      <c r="N19" s="99">
        <v>25.800094899999998</v>
      </c>
      <c r="O19" s="218">
        <f t="shared" si="14"/>
        <v>0.10098288182541998</v>
      </c>
      <c r="P19" s="204">
        <f t="shared" si="15"/>
        <v>-4.4833768841607904E-3</v>
      </c>
      <c r="Q19" s="217">
        <f>'A15'!E18/'A14'!E18*100</f>
        <v>27.752638167482662</v>
      </c>
      <c r="R19" s="186">
        <v>16.543126699999998</v>
      </c>
      <c r="S19" s="186">
        <v>21.869748000000001</v>
      </c>
      <c r="T19" s="218">
        <f t="shared" si="16"/>
        <v>3.6179401206107159E-2</v>
      </c>
      <c r="U19" s="208"/>
      <c r="V19" s="217">
        <f>'A15'!F18/'A14'!F18*100000</f>
        <v>28798.636750923033</v>
      </c>
      <c r="W19" s="186">
        <v>12.078924000000001</v>
      </c>
      <c r="X19" s="186">
        <v>13.588677799999999</v>
      </c>
      <c r="Y19" s="218">
        <f t="shared" si="17"/>
        <v>1.641366064066872E-2</v>
      </c>
      <c r="Z19" s="204">
        <f t="shared" si="2"/>
        <v>-1.0054286546865452</v>
      </c>
      <c r="AA19" s="217">
        <f>'A15'!G18/'A14'!G18*100</f>
        <v>27.323085673384099</v>
      </c>
      <c r="AB19" s="186">
        <v>12.494934199999999</v>
      </c>
      <c r="AC19" s="186">
        <v>14.253037900000001</v>
      </c>
      <c r="AD19" s="218">
        <f t="shared" si="18"/>
        <v>1.7809077071060619E-2</v>
      </c>
      <c r="AE19" s="204">
        <f t="shared" si="3"/>
        <v>-1.2666268193900403</v>
      </c>
      <c r="AF19" s="217">
        <f>'A15'!H18/'A14'!H18*100</f>
        <v>27.882495931442225</v>
      </c>
      <c r="AG19" s="186">
        <v>14.4621203</v>
      </c>
      <c r="AH19" s="186">
        <v>24.880577500000001</v>
      </c>
      <c r="AI19" s="218">
        <f t="shared" si="19"/>
        <v>3.5982590493847326E-2</v>
      </c>
      <c r="AJ19" s="204">
        <f t="shared" si="4"/>
        <v>0.58956127216915111</v>
      </c>
      <c r="AK19" s="217">
        <f>'A15'!I18/'A14'!I18*100</f>
        <v>20.974257500111499</v>
      </c>
      <c r="AL19" s="186">
        <v>17.516147400000001</v>
      </c>
      <c r="AM19" s="186">
        <v>17.959144200000001</v>
      </c>
      <c r="AN19" s="218">
        <f t="shared" si="20"/>
        <v>3.1457501698505516E-2</v>
      </c>
      <c r="AO19" s="204">
        <f t="shared" si="5"/>
        <v>-1.2152046237448211</v>
      </c>
      <c r="AP19" s="217">
        <f>'A15'!J18/'A14'!J13*100</f>
        <v>28.551399854935056</v>
      </c>
      <c r="AQ19" s="186">
        <v>3.9258769</v>
      </c>
      <c r="AR19" s="186">
        <v>51.298252499999997</v>
      </c>
      <c r="AS19" s="218">
        <f t="shared" si="21"/>
        <v>2.0139062450011725E-2</v>
      </c>
      <c r="AT19" s="204">
        <f t="shared" si="6"/>
        <v>-1.1142337172488703</v>
      </c>
      <c r="AU19" s="217">
        <f>'A15'!K18/'A14'!K18*100</f>
        <v>33.204633204633204</v>
      </c>
      <c r="AV19" s="186">
        <v>6.3955792999999925</v>
      </c>
      <c r="AW19" s="186">
        <v>43.326337400000028</v>
      </c>
      <c r="AX19" s="218">
        <f t="shared" si="22"/>
        <v>2.7709702662025569E-2</v>
      </c>
      <c r="AY19" s="204">
        <f t="shared" si="7"/>
        <v>0.66516808327777854</v>
      </c>
      <c r="AZ19" s="217">
        <f>'A15'!L18/'A14'!L18*100</f>
        <v>31.332040039116848</v>
      </c>
      <c r="BA19" s="186">
        <v>22.75364050000001</v>
      </c>
      <c r="BB19" s="186">
        <v>25.181800200000019</v>
      </c>
      <c r="BC19" s="218">
        <f t="shared" si="23"/>
        <v>5.7297762889362877E-2</v>
      </c>
      <c r="BD19" s="204">
        <f t="shared" si="8"/>
        <v>-1.2427743876403583</v>
      </c>
      <c r="BE19" s="217">
        <f>'A15'!M18/'A14'!M18*100</f>
        <v>33.248508544271807</v>
      </c>
      <c r="BF19" s="320">
        <v>13.910420000000002</v>
      </c>
      <c r="BG19" s="319">
        <v>11.54654</v>
      </c>
      <c r="BH19" s="218">
        <f t="shared" si="24"/>
        <v>1.606172209468E-2</v>
      </c>
      <c r="BI19" s="204">
        <f t="shared" si="9"/>
        <v>0.77162022966912269</v>
      </c>
      <c r="BJ19" s="217">
        <f>'A15'!N18/'A14'!N18*100</f>
        <v>31.284103226794784</v>
      </c>
      <c r="BK19" s="262">
        <f t="shared" ref="BK19:BL22" si="27">BK18*POWER(BK$23/BK$18,1/4)</f>
        <v>27.439356110631493</v>
      </c>
      <c r="BL19" s="262">
        <f t="shared" si="27"/>
        <v>14.378647966175796</v>
      </c>
      <c r="BM19" s="218">
        <f t="shared" si="25"/>
        <v>3.9454084193330491E-2</v>
      </c>
      <c r="BN19" s="204">
        <f t="shared" si="10"/>
        <v>0.55783491811512587</v>
      </c>
      <c r="BO19" s="217">
        <f>'A15'!O18/'A14'!O18*100</f>
        <v>28.32377868028259</v>
      </c>
      <c r="BP19" s="262">
        <f t="shared" ref="BP19:BQ22" si="28">BP18*POWER(BP$23/BP$18,1/4)</f>
        <v>27.435505739619938</v>
      </c>
      <c r="BQ19" s="262">
        <f t="shared" si="28"/>
        <v>29.960229904478723</v>
      </c>
      <c r="BR19" s="218">
        <f t="shared" si="26"/>
        <v>8.2197405950465902E-2</v>
      </c>
      <c r="BS19" s="204">
        <f t="shared" si="11"/>
        <v>0.16719910629905041</v>
      </c>
    </row>
    <row r="20" spans="1:161" hidden="1">
      <c r="A20" s="201">
        <v>1976</v>
      </c>
      <c r="B20" s="217">
        <f>'A15'!B19/'A14'!B19*100</f>
        <v>27.487748131280632</v>
      </c>
      <c r="C20" s="186">
        <v>27.666995200000081</v>
      </c>
      <c r="D20" s="202">
        <v>12.566598299999987</v>
      </c>
      <c r="E20" s="218">
        <f t="shared" si="12"/>
        <v>3.4768001484642874E-2</v>
      </c>
      <c r="F20" s="204">
        <f t="shared" si="0"/>
        <v>0.60066153167470193</v>
      </c>
      <c r="G20" s="217">
        <f>'A15'!C19/'A14'!C19*100</f>
        <v>30.66946593419609</v>
      </c>
      <c r="H20" s="186">
        <v>8.5501859000000007</v>
      </c>
      <c r="I20" s="202">
        <v>19.252860800000001</v>
      </c>
      <c r="J20" s="218">
        <f t="shared" si="13"/>
        <v>1.6461553894682273E-2</v>
      </c>
      <c r="K20" s="204">
        <f t="shared" si="1"/>
        <v>-0.77879944745924068</v>
      </c>
      <c r="L20" s="316"/>
      <c r="M20" s="186">
        <v>36.940164533333331</v>
      </c>
      <c r="N20" s="186">
        <v>24.613206933333331</v>
      </c>
      <c r="O20" s="218">
        <f t="shared" si="14"/>
        <v>9.0921591381031397E-2</v>
      </c>
      <c r="P20" s="204">
        <f t="shared" si="15"/>
        <v>8.7467837927658235E-2</v>
      </c>
      <c r="Q20" s="217">
        <f>'A15'!E19/'A14'!E19*100</f>
        <v>27.579914247913916</v>
      </c>
      <c r="R20" s="186">
        <v>16.543126699999998</v>
      </c>
      <c r="S20" s="186">
        <v>21.869748000000001</v>
      </c>
      <c r="T20" s="218">
        <f t="shared" si="16"/>
        <v>3.6179401206107159E-2</v>
      </c>
      <c r="U20" s="208"/>
      <c r="V20" s="217">
        <f>'A15'!F19/'A14'!F19*100000</f>
        <v>28704.487722269263</v>
      </c>
      <c r="W20" s="186">
        <v>12.078924000000001</v>
      </c>
      <c r="X20" s="186">
        <v>13.588677799999999</v>
      </c>
      <c r="Y20" s="218">
        <f t="shared" si="17"/>
        <v>1.641366064066872E-2</v>
      </c>
      <c r="Z20" s="204">
        <f t="shared" si="2"/>
        <v>-1.0054286546865452</v>
      </c>
      <c r="AA20" s="217">
        <f>'A15'!G19/'A14'!G19*100</f>
        <v>27.226525885688268</v>
      </c>
      <c r="AB20" s="186">
        <v>12.494934199999999</v>
      </c>
      <c r="AC20" s="186">
        <v>14.253037900000001</v>
      </c>
      <c r="AD20" s="218">
        <f t="shared" si="18"/>
        <v>1.7809077071060619E-2</v>
      </c>
      <c r="AE20" s="204">
        <f t="shared" si="3"/>
        <v>-1.2666268193900403</v>
      </c>
      <c r="AF20" s="217">
        <f>'A15'!H19/'A14'!H19*100</f>
        <v>27.698884070778274</v>
      </c>
      <c r="AG20" s="186">
        <v>14.4621203</v>
      </c>
      <c r="AH20" s="186">
        <v>24.880577500000001</v>
      </c>
      <c r="AI20" s="218">
        <f t="shared" si="19"/>
        <v>3.5982590493847326E-2</v>
      </c>
      <c r="AJ20" s="204">
        <f t="shared" si="4"/>
        <v>0.58956127216915111</v>
      </c>
      <c r="AK20" s="217">
        <f>'A15'!I19/'A14'!I19*100</f>
        <v>20.83626950958298</v>
      </c>
      <c r="AL20" s="186">
        <v>17.516147400000001</v>
      </c>
      <c r="AM20" s="186">
        <v>17.959144200000001</v>
      </c>
      <c r="AN20" s="218">
        <f t="shared" si="20"/>
        <v>3.1457501698505516E-2</v>
      </c>
      <c r="AO20" s="204">
        <f t="shared" si="5"/>
        <v>-1.2152046237448211</v>
      </c>
      <c r="AP20" s="217">
        <f>'A15'!J19/'A14'!J14*100</f>
        <v>28.421380707495715</v>
      </c>
      <c r="AQ20" s="186">
        <v>3.9258769</v>
      </c>
      <c r="AR20" s="186">
        <v>51.298252499999997</v>
      </c>
      <c r="AS20" s="218">
        <f t="shared" si="21"/>
        <v>2.0139062450011725E-2</v>
      </c>
      <c r="AT20" s="204">
        <f t="shared" si="6"/>
        <v>-1.1142337172488703</v>
      </c>
      <c r="AU20" s="217">
        <f>'A15'!K19/'A14'!K19*100</f>
        <v>32.739343116701605</v>
      </c>
      <c r="AV20" s="186">
        <v>6.3955792999999925</v>
      </c>
      <c r="AW20" s="186">
        <v>43.326337400000028</v>
      </c>
      <c r="AX20" s="218">
        <f t="shared" si="22"/>
        <v>2.7709702662025569E-2</v>
      </c>
      <c r="AY20" s="204">
        <f t="shared" si="7"/>
        <v>0.66516808327777854</v>
      </c>
      <c r="AZ20" s="217">
        <f>'A15'!L19/'A14'!L19*100</f>
        <v>29.925956719192428</v>
      </c>
      <c r="BA20" s="186">
        <v>22.75364050000001</v>
      </c>
      <c r="BB20" s="186">
        <v>25.181800200000019</v>
      </c>
      <c r="BC20" s="218">
        <f t="shared" si="23"/>
        <v>5.7297762889362877E-2</v>
      </c>
      <c r="BD20" s="204">
        <f t="shared" si="8"/>
        <v>-1.2427743876403583</v>
      </c>
      <c r="BE20" s="217">
        <f>'A15'!M19/'A14'!M19*100</f>
        <v>32.659592386727304</v>
      </c>
      <c r="BF20" s="262">
        <f t="shared" ref="BF20:BG24" si="29">BF19*POWER(BF$25/BF$19,1/6)</f>
        <v>10.704435457670535</v>
      </c>
      <c r="BG20" s="262">
        <f t="shared" si="29"/>
        <v>10.693935552056155</v>
      </c>
      <c r="BH20" s="218">
        <f t="shared" si="24"/>
        <v>1.1447254290547344E-2</v>
      </c>
      <c r="BI20" s="204">
        <f t="shared" si="9"/>
        <v>0.8137923469184235</v>
      </c>
      <c r="BJ20" s="217">
        <f>'A15'!N19/'A14'!N19*100</f>
        <v>30.914872708525674</v>
      </c>
      <c r="BK20" s="262">
        <f t="shared" si="27"/>
        <v>25.316465416443897</v>
      </c>
      <c r="BL20" s="262">
        <f t="shared" si="27"/>
        <v>13.518265736302864</v>
      </c>
      <c r="BM20" s="218">
        <f t="shared" si="25"/>
        <v>3.4223470700340992E-2</v>
      </c>
      <c r="BN20" s="204">
        <f t="shared" si="10"/>
        <v>0.60563805704147688</v>
      </c>
      <c r="BO20" s="217">
        <f>'A15'!O19/'A14'!O19*100</f>
        <v>27.918667947486391</v>
      </c>
      <c r="BP20" s="262">
        <f t="shared" si="28"/>
        <v>27.390306068048965</v>
      </c>
      <c r="BQ20" s="262">
        <f t="shared" si="28"/>
        <v>29.860592275807253</v>
      </c>
      <c r="BR20" s="218">
        <f t="shared" si="26"/>
        <v>8.1789076180757939E-2</v>
      </c>
      <c r="BS20" s="204">
        <f t="shared" si="11"/>
        <v>0.17093087595384832</v>
      </c>
    </row>
    <row r="21" spans="1:161" hidden="1">
      <c r="A21" s="201">
        <v>1977</v>
      </c>
      <c r="B21" s="217">
        <f>'A15'!B20/'A14'!B20*100</f>
        <v>27.105739123670237</v>
      </c>
      <c r="C21" s="186">
        <v>27.666995200000081</v>
      </c>
      <c r="D21" s="202">
        <v>12.566598299999987</v>
      </c>
      <c r="E21" s="218">
        <f t="shared" si="12"/>
        <v>3.4768001484642874E-2</v>
      </c>
      <c r="F21" s="204">
        <f t="shared" si="0"/>
        <v>0.60066153167470193</v>
      </c>
      <c r="G21" s="217">
        <f>'A15'!C20/'A14'!C20*100</f>
        <v>30.313990647100553</v>
      </c>
      <c r="H21" s="186">
        <v>8.5501859000000007</v>
      </c>
      <c r="I21" s="202">
        <v>19.252860800000001</v>
      </c>
      <c r="J21" s="218">
        <f t="shared" si="13"/>
        <v>1.6461553894682273E-2</v>
      </c>
      <c r="K21" s="204">
        <f t="shared" si="1"/>
        <v>-0.77879944745924068</v>
      </c>
      <c r="L21" s="316"/>
      <c r="M21" s="186">
        <v>34.739821166666665</v>
      </c>
      <c r="N21" s="186">
        <v>23.426318966666667</v>
      </c>
      <c r="O21" s="218">
        <f t="shared" si="14"/>
        <v>8.1382613149529145E-2</v>
      </c>
      <c r="P21" s="204">
        <f t="shared" si="15"/>
        <v>0.17464558528503821</v>
      </c>
      <c r="Q21" s="217">
        <f>'A15'!E20/'A14'!E20*100</f>
        <v>27.40130763039873</v>
      </c>
      <c r="R21" s="186">
        <v>16.543126699999998</v>
      </c>
      <c r="S21" s="186">
        <v>21.869748000000001</v>
      </c>
      <c r="T21" s="218">
        <f t="shared" si="16"/>
        <v>3.6179401206107159E-2</v>
      </c>
      <c r="U21" s="208"/>
      <c r="V21" s="217">
        <f>'A15'!F20/'A14'!F20*100000</f>
        <v>28547.344759763975</v>
      </c>
      <c r="W21" s="186">
        <v>12.078924000000001</v>
      </c>
      <c r="X21" s="186">
        <v>13.588677799999999</v>
      </c>
      <c r="Y21" s="218">
        <f t="shared" si="17"/>
        <v>1.641366064066872E-2</v>
      </c>
      <c r="Z21" s="204">
        <f t="shared" si="2"/>
        <v>-1.0054286546865452</v>
      </c>
      <c r="AA21" s="217">
        <f>'A15'!G20/'A14'!G20*100</f>
        <v>27.159739708051994</v>
      </c>
      <c r="AB21" s="186">
        <v>12.494934199999999</v>
      </c>
      <c r="AC21" s="186">
        <v>14.253037900000001</v>
      </c>
      <c r="AD21" s="218">
        <f t="shared" si="18"/>
        <v>1.7809077071060619E-2</v>
      </c>
      <c r="AE21" s="204">
        <f t="shared" si="3"/>
        <v>-1.2666268193900403</v>
      </c>
      <c r="AF21" s="217">
        <f>'A15'!H20/'A14'!H20*100</f>
        <v>27.370227370227369</v>
      </c>
      <c r="AG21" s="186">
        <v>14.4621203</v>
      </c>
      <c r="AH21" s="186">
        <v>24.880577500000001</v>
      </c>
      <c r="AI21" s="218">
        <f t="shared" si="19"/>
        <v>3.5982590493847326E-2</v>
      </c>
      <c r="AJ21" s="204">
        <f t="shared" si="4"/>
        <v>0.58956127216915111</v>
      </c>
      <c r="AK21" s="217">
        <f>'A15'!I20/'A14'!I20*100</f>
        <v>20.776001853138755</v>
      </c>
      <c r="AL21" s="186">
        <v>17.516147400000001</v>
      </c>
      <c r="AM21" s="186">
        <v>17.959144200000001</v>
      </c>
      <c r="AN21" s="218">
        <f t="shared" si="20"/>
        <v>3.1457501698505516E-2</v>
      </c>
      <c r="AO21" s="204">
        <f t="shared" si="5"/>
        <v>-1.2152046237448211</v>
      </c>
      <c r="AP21" s="217">
        <f>'A15'!J20/'A14'!J15*100</f>
        <v>28.246128001311156</v>
      </c>
      <c r="AQ21" s="186">
        <v>3.9258769</v>
      </c>
      <c r="AR21" s="186">
        <v>51.298252499999997</v>
      </c>
      <c r="AS21" s="218">
        <f t="shared" si="21"/>
        <v>2.0139062450011725E-2</v>
      </c>
      <c r="AT21" s="204">
        <f t="shared" si="6"/>
        <v>-1.1142337172488703</v>
      </c>
      <c r="AU21" s="217">
        <f>'A15'!K20/'A14'!K20*100</f>
        <v>32.256944444444443</v>
      </c>
      <c r="AV21" s="186">
        <v>6.3955792999999925</v>
      </c>
      <c r="AW21" s="186">
        <v>43.326337400000028</v>
      </c>
      <c r="AX21" s="218">
        <f t="shared" si="22"/>
        <v>2.7709702662025569E-2</v>
      </c>
      <c r="AY21" s="204">
        <f t="shared" si="7"/>
        <v>0.66516808327777854</v>
      </c>
      <c r="AZ21" s="217">
        <f>'A15'!L20/'A14'!L20*100</f>
        <v>30.001243945484084</v>
      </c>
      <c r="BA21" s="186">
        <v>22.75364050000001</v>
      </c>
      <c r="BB21" s="186">
        <v>25.181800200000019</v>
      </c>
      <c r="BC21" s="218">
        <f t="shared" si="23"/>
        <v>5.7297762889362877E-2</v>
      </c>
      <c r="BD21" s="204">
        <f t="shared" si="8"/>
        <v>-1.2427743876403583</v>
      </c>
      <c r="BE21" s="217">
        <f>'A15'!M20/'A14'!M20*100</f>
        <v>32.463186077643904</v>
      </c>
      <c r="BF21" s="262">
        <f t="shared" si="29"/>
        <v>8.2373457068466784</v>
      </c>
      <c r="BG21" s="262">
        <f t="shared" si="29"/>
        <v>9.9042880024258864</v>
      </c>
      <c r="BH21" s="218">
        <f t="shared" si="24"/>
        <v>8.1585044256155936E-3</v>
      </c>
      <c r="BI21" s="204">
        <f t="shared" si="9"/>
        <v>0.84384858542621233</v>
      </c>
      <c r="BJ21" s="217">
        <f>'A15'!N20/'A14'!N20*100</f>
        <v>30.553170797758849</v>
      </c>
      <c r="BK21" s="262">
        <f t="shared" si="27"/>
        <v>23.357815635246318</v>
      </c>
      <c r="BL21" s="262">
        <f t="shared" si="27"/>
        <v>12.709366621060909</v>
      </c>
      <c r="BM21" s="218">
        <f t="shared" si="25"/>
        <v>2.9686304237549414E-2</v>
      </c>
      <c r="BN21" s="204">
        <f t="shared" si="10"/>
        <v>0.64710370902350589</v>
      </c>
      <c r="BO21" s="217">
        <f>'A15'!O20/'A14'!O20*100</f>
        <v>27.513896224754141</v>
      </c>
      <c r="BP21" s="262">
        <f t="shared" si="28"/>
        <v>27.345180862402895</v>
      </c>
      <c r="BQ21" s="262">
        <f t="shared" si="28"/>
        <v>29.761286008312883</v>
      </c>
      <c r="BR21" s="218">
        <f t="shared" si="26"/>
        <v>8.1382774859501655E-2</v>
      </c>
      <c r="BS21" s="204">
        <f t="shared" si="11"/>
        <v>0.17464410740021799</v>
      </c>
    </row>
    <row r="22" spans="1:161" hidden="1">
      <c r="A22" s="201">
        <v>1978</v>
      </c>
      <c r="B22" s="217">
        <f>'A15'!B21/'A14'!B21*100</f>
        <v>26.726013660530146</v>
      </c>
      <c r="C22" s="186">
        <v>27.666995200000081</v>
      </c>
      <c r="D22" s="202">
        <v>12.566598299999987</v>
      </c>
      <c r="E22" s="218">
        <f t="shared" si="12"/>
        <v>3.4768001484642874E-2</v>
      </c>
      <c r="F22" s="204">
        <f t="shared" si="0"/>
        <v>0.60066153167470193</v>
      </c>
      <c r="G22" s="217">
        <f>'A15'!C21/'A14'!C21*100</f>
        <v>29.979607496601307</v>
      </c>
      <c r="H22" s="186">
        <v>8.5501859000000007</v>
      </c>
      <c r="I22" s="202">
        <v>19.252860800000001</v>
      </c>
      <c r="J22" s="218">
        <f t="shared" si="13"/>
        <v>1.6461553894682273E-2</v>
      </c>
      <c r="K22" s="204">
        <f t="shared" si="1"/>
        <v>-0.77879944745924068</v>
      </c>
      <c r="L22" s="316"/>
      <c r="M22" s="186">
        <v>32.5394778</v>
      </c>
      <c r="N22" s="186">
        <v>22.239431</v>
      </c>
      <c r="O22" s="218">
        <f t="shared" si="14"/>
        <v>7.2365947130913183E-2</v>
      </c>
      <c r="P22" s="204">
        <f t="shared" si="15"/>
        <v>0.25704986518797951</v>
      </c>
      <c r="Q22" s="217">
        <f>'A15'!E21/'A14'!E21*100</f>
        <v>27.227804869698147</v>
      </c>
      <c r="R22" s="186">
        <v>16.543126699999998</v>
      </c>
      <c r="S22" s="186">
        <v>21.869748000000001</v>
      </c>
      <c r="T22" s="218">
        <f t="shared" si="16"/>
        <v>3.6179401206107159E-2</v>
      </c>
      <c r="U22" s="208"/>
      <c r="V22" s="217">
        <f>'A15'!F21/'A14'!F21*100000</f>
        <v>28371.963138788047</v>
      </c>
      <c r="W22" s="186">
        <v>12.078924000000001</v>
      </c>
      <c r="X22" s="186">
        <v>13.588677799999999</v>
      </c>
      <c r="Y22" s="218">
        <f t="shared" si="17"/>
        <v>1.641366064066872E-2</v>
      </c>
      <c r="Z22" s="204">
        <f t="shared" si="2"/>
        <v>-1.0054286546865452</v>
      </c>
      <c r="AA22" s="217">
        <f>'A15'!G21/'A14'!G21*100</f>
        <v>27.130942111594496</v>
      </c>
      <c r="AB22" s="186">
        <v>12.494934199999999</v>
      </c>
      <c r="AC22" s="186">
        <v>14.253037900000001</v>
      </c>
      <c r="AD22" s="218">
        <f t="shared" si="18"/>
        <v>1.7809077071060619E-2</v>
      </c>
      <c r="AE22" s="204">
        <f t="shared" si="3"/>
        <v>-1.2666268193900403</v>
      </c>
      <c r="AF22" s="217">
        <f>'A15'!H21/'A14'!H21*100</f>
        <v>26.968935031227186</v>
      </c>
      <c r="AG22" s="186">
        <v>14.4621203</v>
      </c>
      <c r="AH22" s="186">
        <v>24.880577500000001</v>
      </c>
      <c r="AI22" s="218">
        <f t="shared" si="19"/>
        <v>3.5982590493847326E-2</v>
      </c>
      <c r="AJ22" s="204">
        <f t="shared" si="4"/>
        <v>0.58956127216915111</v>
      </c>
      <c r="AK22" s="217">
        <f>'A15'!I21/'A14'!I21*100</f>
        <v>20.79124000641422</v>
      </c>
      <c r="AL22" s="186">
        <v>17.516147400000001</v>
      </c>
      <c r="AM22" s="186">
        <v>17.959144200000001</v>
      </c>
      <c r="AN22" s="218">
        <f t="shared" si="20"/>
        <v>3.1457501698505516E-2</v>
      </c>
      <c r="AO22" s="204">
        <f t="shared" si="5"/>
        <v>-1.2152046237448211</v>
      </c>
      <c r="AP22" s="217">
        <f>'A15'!J21/'A14'!J16*100</f>
        <v>28.03957434337514</v>
      </c>
      <c r="AQ22" s="186">
        <v>3.9258769</v>
      </c>
      <c r="AR22" s="186">
        <v>51.298252499999997</v>
      </c>
      <c r="AS22" s="218">
        <f t="shared" si="21"/>
        <v>2.0139062450011725E-2</v>
      </c>
      <c r="AT22" s="204">
        <f t="shared" si="6"/>
        <v>-1.1142337172488703</v>
      </c>
      <c r="AU22" s="217">
        <f>'A15'!K21/'A14'!K21*100</f>
        <v>31.693048864418444</v>
      </c>
      <c r="AV22" s="186">
        <v>6.3955792999999925</v>
      </c>
      <c r="AW22" s="186">
        <v>43.326337400000028</v>
      </c>
      <c r="AX22" s="218">
        <f t="shared" si="22"/>
        <v>2.7709702662025569E-2</v>
      </c>
      <c r="AY22" s="204">
        <f t="shared" si="7"/>
        <v>0.66516808327777854</v>
      </c>
      <c r="AZ22" s="217">
        <f>'A15'!L21/'A14'!L21*100</f>
        <v>30.098847167072446</v>
      </c>
      <c r="BA22" s="186">
        <v>22.75364050000001</v>
      </c>
      <c r="BB22" s="186">
        <v>25.181800200000019</v>
      </c>
      <c r="BC22" s="218">
        <f t="shared" si="23"/>
        <v>5.7297762889362877E-2</v>
      </c>
      <c r="BD22" s="204">
        <f t="shared" si="8"/>
        <v>-1.2427743876403583</v>
      </c>
      <c r="BE22" s="217">
        <f>'A15'!M21/'A14'!M21*100</f>
        <v>31.981981981981981</v>
      </c>
      <c r="BF22" s="262">
        <f t="shared" si="29"/>
        <v>6.3388550066396068</v>
      </c>
      <c r="BG22" s="262">
        <f t="shared" si="29"/>
        <v>9.1729485704761267</v>
      </c>
      <c r="BH22" s="218">
        <f t="shared" si="24"/>
        <v>5.8145990971610216E-3</v>
      </c>
      <c r="BI22" s="204">
        <f t="shared" si="9"/>
        <v>0.86526978815826316</v>
      </c>
      <c r="BJ22" s="217">
        <f>'A15'!N21/'A14'!N21*100</f>
        <v>30.198839586354136</v>
      </c>
      <c r="BK22" s="262">
        <f t="shared" si="27"/>
        <v>21.550699999999996</v>
      </c>
      <c r="BL22" s="262">
        <f t="shared" si="27"/>
        <v>11.948869999999999</v>
      </c>
      <c r="BM22" s="218">
        <f t="shared" si="25"/>
        <v>2.5750651270899993E-2</v>
      </c>
      <c r="BN22" s="204">
        <f t="shared" si="10"/>
        <v>0.683072064510449</v>
      </c>
      <c r="BO22" s="217">
        <f>'A15'!O21/'A14'!O21*100</f>
        <v>27.08491597339312</v>
      </c>
      <c r="BP22" s="262">
        <f t="shared" si="28"/>
        <v>27.300129999999999</v>
      </c>
      <c r="BQ22" s="262">
        <f t="shared" si="28"/>
        <v>29.662309999999998</v>
      </c>
      <c r="BR22" s="218">
        <f t="shared" si="26"/>
        <v>8.0978491910029995E-2</v>
      </c>
      <c r="BS22" s="204">
        <f t="shared" si="11"/>
        <v>0.17833889272990275</v>
      </c>
    </row>
    <row r="23" spans="1:161" hidden="1">
      <c r="A23" s="201">
        <v>1979</v>
      </c>
      <c r="B23" s="217">
        <f>'A15'!B22/'A14'!B22*100</f>
        <v>26.366439464982815</v>
      </c>
      <c r="C23" s="186">
        <v>27.666995200000081</v>
      </c>
      <c r="D23" s="202">
        <v>12.566598299999987</v>
      </c>
      <c r="E23" s="218">
        <f t="shared" si="12"/>
        <v>3.4768001484642874E-2</v>
      </c>
      <c r="F23" s="204">
        <f t="shared" si="0"/>
        <v>0.60066153167470193</v>
      </c>
      <c r="G23" s="217">
        <f>'A15'!C22/'A14'!C22*100</f>
        <v>29.665906812146996</v>
      </c>
      <c r="H23" s="186">
        <v>8.5501859000000007</v>
      </c>
      <c r="I23" s="202">
        <v>19.252860800000001</v>
      </c>
      <c r="J23" s="218">
        <f t="shared" si="13"/>
        <v>1.6461553894682273E-2</v>
      </c>
      <c r="K23" s="204">
        <f t="shared" si="1"/>
        <v>-0.77879944745924068</v>
      </c>
      <c r="L23" s="316"/>
      <c r="M23" s="186">
        <v>30.339134433333331</v>
      </c>
      <c r="N23" s="186">
        <v>21.052543033333333</v>
      </c>
      <c r="O23" s="218">
        <f t="shared" si="14"/>
        <v>6.3871593325183509E-2</v>
      </c>
      <c r="P23" s="204">
        <f t="shared" si="15"/>
        <v>0.33468067763648213</v>
      </c>
      <c r="Q23" s="217">
        <f>'A15'!E22/'A14'!E22*100</f>
        <v>27.059320226373146</v>
      </c>
      <c r="R23" s="186">
        <v>16.543126699999998</v>
      </c>
      <c r="S23" s="186">
        <v>21.869748000000001</v>
      </c>
      <c r="T23" s="218">
        <f t="shared" si="16"/>
        <v>3.6179401206107159E-2</v>
      </c>
      <c r="U23" s="208"/>
      <c r="V23" s="217">
        <f>'A15'!F22/'A14'!F22*100000</f>
        <v>28210.116731517508</v>
      </c>
      <c r="W23" s="186">
        <v>12.078924000000001</v>
      </c>
      <c r="X23" s="186">
        <v>13.588677799999999</v>
      </c>
      <c r="Y23" s="218">
        <f t="shared" si="17"/>
        <v>1.641366064066872E-2</v>
      </c>
      <c r="Z23" s="204">
        <f t="shared" si="2"/>
        <v>-1.0054286546865452</v>
      </c>
      <c r="AA23" s="217">
        <f>'A15'!G22/'A14'!G22*100</f>
        <v>26.859140429616836</v>
      </c>
      <c r="AB23" s="99">
        <v>12.494934199999998</v>
      </c>
      <c r="AC23" s="99">
        <v>14.253037899999995</v>
      </c>
      <c r="AD23" s="218">
        <f t="shared" si="18"/>
        <v>1.7809077071060608E-2</v>
      </c>
      <c r="AE23" s="204">
        <f t="shared" si="3"/>
        <v>-1.2666268193900396</v>
      </c>
      <c r="AF23" s="217">
        <f>'A15'!H22/'A14'!H22*100</f>
        <v>26.711255724270909</v>
      </c>
      <c r="AG23" s="186">
        <v>14.4621203</v>
      </c>
      <c r="AH23" s="186">
        <v>24.880577500000001</v>
      </c>
      <c r="AI23" s="218">
        <f t="shared" si="19"/>
        <v>3.5982590493847326E-2</v>
      </c>
      <c r="AJ23" s="204">
        <f t="shared" si="4"/>
        <v>0.58956127216915111</v>
      </c>
      <c r="AK23" s="217">
        <f>'A15'!I22/'A14'!I22*100</f>
        <v>20.889200942199672</v>
      </c>
      <c r="AL23" s="186">
        <v>17.516147400000001</v>
      </c>
      <c r="AM23" s="186">
        <v>17.959144200000001</v>
      </c>
      <c r="AN23" s="218">
        <f t="shared" si="20"/>
        <v>3.1457501698505516E-2</v>
      </c>
      <c r="AO23" s="204">
        <f t="shared" si="5"/>
        <v>-1.2152046237448211</v>
      </c>
      <c r="AP23" s="217">
        <f>'A15'!J22/'A14'!J17*100</f>
        <v>27.783421980517531</v>
      </c>
      <c r="AQ23" s="186">
        <v>3.9258769</v>
      </c>
      <c r="AR23" s="186">
        <v>51.298252499999997</v>
      </c>
      <c r="AS23" s="218">
        <f t="shared" si="21"/>
        <v>2.0139062450011725E-2</v>
      </c>
      <c r="AT23" s="204">
        <f t="shared" si="6"/>
        <v>-1.1142337172488703</v>
      </c>
      <c r="AU23" s="217">
        <f>'A15'!K22/'A14'!K22*100</f>
        <v>31.076923076923073</v>
      </c>
      <c r="AV23" s="320">
        <v>6.2681000000000004</v>
      </c>
      <c r="AW23" s="319">
        <v>39.0471</v>
      </c>
      <c r="AX23" s="218">
        <f t="shared" si="22"/>
        <v>2.4475112751000002E-2</v>
      </c>
      <c r="AY23" s="204">
        <f t="shared" si="7"/>
        <v>0.69472934814542131</v>
      </c>
      <c r="AZ23" s="217">
        <f>'A15'!L22/'A14'!L22*100</f>
        <v>30.180173348600555</v>
      </c>
      <c r="BA23" s="186">
        <v>22.75364050000001</v>
      </c>
      <c r="BB23" s="186">
        <v>25.181800200000019</v>
      </c>
      <c r="BC23" s="218">
        <f t="shared" si="23"/>
        <v>5.7297762889362877E-2</v>
      </c>
      <c r="BD23" s="204">
        <f t="shared" si="8"/>
        <v>-1.2427743876403583</v>
      </c>
      <c r="BE23" s="217">
        <f>'A15'!M22/'A14'!M22*100</f>
        <v>31.526438310608579</v>
      </c>
      <c r="BF23" s="262">
        <f t="shared" si="29"/>
        <v>4.8779162882289233</v>
      </c>
      <c r="BG23" s="262">
        <f t="shared" si="29"/>
        <v>8.4956117447302262</v>
      </c>
      <c r="BH23" s="218">
        <f t="shared" si="24"/>
        <v>4.1440882908088507E-3</v>
      </c>
      <c r="BI23" s="204">
        <f t="shared" si="9"/>
        <v>0.88053676597282593</v>
      </c>
      <c r="BJ23" s="217">
        <f>'A15'!N22/'A14'!N22*100</f>
        <v>29.851724318739219</v>
      </c>
      <c r="BK23" s="320">
        <v>21.550699999999999</v>
      </c>
      <c r="BL23" s="319">
        <v>11.948869999999999</v>
      </c>
      <c r="BM23" s="218">
        <f t="shared" si="25"/>
        <v>2.57506512709E-2</v>
      </c>
      <c r="BN23" s="204">
        <f t="shared" si="10"/>
        <v>0.683072064510449</v>
      </c>
      <c r="BO23" s="217">
        <f>'A15'!O22/'A14'!O22*100</f>
        <v>26.666100533176433</v>
      </c>
      <c r="BP23" s="320">
        <v>27.300129999999999</v>
      </c>
      <c r="BQ23" s="319">
        <v>29.662309999999998</v>
      </c>
      <c r="BR23" s="218">
        <f t="shared" si="26"/>
        <v>8.0978491910029995E-2</v>
      </c>
      <c r="BS23" s="204">
        <f t="shared" si="11"/>
        <v>0.17833889272990275</v>
      </c>
    </row>
    <row r="24" spans="1:161" ht="17.25" customHeight="1">
      <c r="A24" s="201">
        <v>1980</v>
      </c>
      <c r="B24" s="306">
        <f>'A15'!B23/'A14'!B23*100</f>
        <v>25.992986059029892</v>
      </c>
      <c r="C24" s="349">
        <f>C25</f>
        <v>23.98057</v>
      </c>
      <c r="D24" s="349">
        <f>D25</f>
        <v>14.72424</v>
      </c>
      <c r="E24" s="218">
        <f t="shared" si="12"/>
        <v>3.5309566801680001E-2</v>
      </c>
      <c r="F24" s="204">
        <f>($O$69-E24)/($O$69-$O$70)</f>
        <v>0.59571210803200358</v>
      </c>
      <c r="G24" s="306">
        <f>'A15'!C23/'A14'!C23*100</f>
        <v>29.372493527899369</v>
      </c>
      <c r="H24" s="349">
        <f t="shared" ref="H24:I28" si="30">H25</f>
        <v>10.89109</v>
      </c>
      <c r="I24" s="349">
        <f t="shared" si="30"/>
        <v>19.407689999999999</v>
      </c>
      <c r="J24" s="218">
        <f t="shared" si="13"/>
        <v>2.113708984821E-2</v>
      </c>
      <c r="K24" s="204">
        <f>($O$69-J24)/($O$69-$O$70)</f>
        <v>0.72523589824232271</v>
      </c>
      <c r="L24" s="355">
        <f>'A15'!D23/'A14'!D23*100</f>
        <v>24.736255531871159</v>
      </c>
      <c r="M24" s="346">
        <f>M25</f>
        <v>22.048220000000001</v>
      </c>
      <c r="N24" s="346">
        <f>N25</f>
        <v>19.001100000000001</v>
      </c>
      <c r="O24" s="218">
        <f t="shared" si="14"/>
        <v>4.1894043304200004E-2</v>
      </c>
      <c r="P24" s="204">
        <f t="shared" si="15"/>
        <v>0.53553586954121779</v>
      </c>
      <c r="Q24" s="354">
        <f>'A15'!E23/'A14'!E23*100</f>
        <v>26.895768827202694</v>
      </c>
      <c r="R24" s="349">
        <f t="shared" ref="R24:R29" si="31">R25</f>
        <v>31.540279999999999</v>
      </c>
      <c r="S24" s="349">
        <f t="shared" ref="S24:S29" si="32">S25</f>
        <v>17.204449999999998</v>
      </c>
      <c r="T24" s="218">
        <f t="shared" si="16"/>
        <v>5.4263317024599994E-2</v>
      </c>
      <c r="U24" s="204">
        <f>($O$69-T24)/($O$69-$O$70)</f>
        <v>0.42249174749571766</v>
      </c>
      <c r="V24" s="357">
        <f>'A15'!F23/'A14'!F23*100</f>
        <v>28.11722421896599</v>
      </c>
      <c r="W24" s="349">
        <f t="shared" ref="W24:X30" si="33">W25</f>
        <v>11.92243</v>
      </c>
      <c r="X24" s="349">
        <f t="shared" si="33"/>
        <v>13.69271</v>
      </c>
      <c r="Y24" s="218">
        <f t="shared" si="17"/>
        <v>1.6325037648530001E-2</v>
      </c>
      <c r="Z24" s="204">
        <f>($O$69-Y24)/($O$69-$O$70)</f>
        <v>0.76921376051994328</v>
      </c>
      <c r="AA24" s="306">
        <f>'A15'!G23/'A14'!G23*100</f>
        <v>27.066214102499014</v>
      </c>
      <c r="AB24" s="349">
        <f>AB25</f>
        <v>16</v>
      </c>
      <c r="AC24" s="349">
        <f>AC25</f>
        <v>8.7876499999999993</v>
      </c>
      <c r="AD24" s="218">
        <f t="shared" si="18"/>
        <v>1.4060239999999998E-2</v>
      </c>
      <c r="AE24" s="204">
        <f>($O$69-AD24)/($O$69-$O$70)</f>
        <v>0.78991198966225284</v>
      </c>
      <c r="AF24" s="306">
        <f>'A15'!H23/'A14'!H23*100</f>
        <v>26.793831007721163</v>
      </c>
      <c r="AG24" s="346">
        <f>AG25</f>
        <v>14.357420000000001</v>
      </c>
      <c r="AH24" s="346">
        <f>AH25</f>
        <v>25.034279999999999</v>
      </c>
      <c r="AI24" s="218">
        <f t="shared" si="19"/>
        <v>3.5942767235760002E-2</v>
      </c>
      <c r="AJ24" s="204">
        <f t="shared" si="4"/>
        <v>0.58992522120522495</v>
      </c>
      <c r="AK24" s="306">
        <f>'A15'!I23/'A14'!I23*100</f>
        <v>20.964562519600378</v>
      </c>
      <c r="AL24" s="306">
        <f t="shared" ref="AL24:AM29" si="34">AL25</f>
        <v>13.092919999999999</v>
      </c>
      <c r="AM24" s="352">
        <f t="shared" si="34"/>
        <v>19.771440000000002</v>
      </c>
      <c r="AN24" s="218">
        <f t="shared" si="20"/>
        <v>2.5886588220480001E-2</v>
      </c>
      <c r="AO24" s="204">
        <f>($O$69-AN24)/($O$69-$O$70)</f>
        <v>0.6818297221170172</v>
      </c>
      <c r="AP24" s="306">
        <f>'A15'!J23/'A14'!J23*100</f>
        <v>25.556152019434613</v>
      </c>
      <c r="AQ24" s="306">
        <f t="shared" ref="AQ24:AR26" si="35">AQ25</f>
        <v>3.70017</v>
      </c>
      <c r="AR24" s="352">
        <f t="shared" si="35"/>
        <v>48.847380000000001</v>
      </c>
      <c r="AS24" s="218">
        <f t="shared" si="21"/>
        <v>1.8074361005460001E-2</v>
      </c>
      <c r="AT24" s="204">
        <f>($O$69-AS24)/($O$69-$O$70)</f>
        <v>0.7532265063344612</v>
      </c>
      <c r="AU24" s="306">
        <f>'A15'!K23/'A14'!K23*100</f>
        <v>30.470914127423821</v>
      </c>
      <c r="AV24" s="346">
        <f t="shared" ref="AV24:AV29" si="36">AV23*POWER(AV$30/AV$23,1/7)</f>
        <v>7.48362032050394</v>
      </c>
      <c r="AW24" s="346">
        <f t="shared" ref="AW24:AW29" si="37">AW23*POWER(AW$30/AW$23,1/7)</f>
        <v>33.469461393989086</v>
      </c>
      <c r="AX24" s="218">
        <f t="shared" si="22"/>
        <v>2.5047274140437885E-2</v>
      </c>
      <c r="AY24" s="204">
        <f t="shared" si="7"/>
        <v>0.6895003037084253</v>
      </c>
      <c r="AZ24" s="306">
        <f>'A15'!L23/'A14'!L23*100</f>
        <v>30.23389713909701</v>
      </c>
      <c r="BA24" s="351">
        <v>18.802879999999998</v>
      </c>
      <c r="BB24" s="356">
        <v>24.520030000000002</v>
      </c>
      <c r="BC24" s="218">
        <f t="shared" si="23"/>
        <v>4.6104718168640001E-2</v>
      </c>
      <c r="BD24" s="204">
        <f>($O$69-BC24)/($O$69-$O$70)</f>
        <v>0.49705405936956265</v>
      </c>
      <c r="BE24" s="306">
        <f>'A15'!M23/'A14'!M23*100</f>
        <v>31.072137657180676</v>
      </c>
      <c r="BF24" s="346">
        <f t="shared" si="29"/>
        <v>3.7536853722077637</v>
      </c>
      <c r="BG24" s="346">
        <f t="shared" si="29"/>
        <v>7.8682899356375495</v>
      </c>
      <c r="BH24" s="218">
        <f t="shared" si="24"/>
        <v>2.9535084835692234E-3</v>
      </c>
      <c r="BI24" s="204">
        <f t="shared" si="9"/>
        <v>0.89141760280098481</v>
      </c>
      <c r="BJ24" s="306">
        <f>'A15'!N23/'A14'!N23*100</f>
        <v>29.511673329443205</v>
      </c>
      <c r="BK24" s="346">
        <f t="shared" ref="BK24:BK29" si="38">BK23*POWER(BK$30/BK$23,1/7)</f>
        <v>18.352498179853193</v>
      </c>
      <c r="BL24" s="346">
        <f t="shared" ref="BL24:BL29" si="39">BL23*POWER(BL$30/BL$23,1/7)</f>
        <v>12.584686059603133</v>
      </c>
      <c r="BM24" s="218">
        <f t="shared" si="25"/>
        <v>2.3096042800289034E-2</v>
      </c>
      <c r="BN24" s="204">
        <f t="shared" si="10"/>
        <v>0.70733281665467929</v>
      </c>
      <c r="BO24" s="306">
        <f>'A15'!O23/'A14'!O23*100</f>
        <v>26.276950221443347</v>
      </c>
      <c r="BP24" s="346">
        <f t="shared" ref="BP24:BP29" si="40">BP23*POWER(BP$30/BP$23,1/7)</f>
        <v>26.720088152737791</v>
      </c>
      <c r="BQ24" s="346">
        <f t="shared" ref="BQ24:BQ29" si="41">BQ23*POWER(BQ$30/BQ$23,1/7)</f>
        <v>29.457372242542608</v>
      </c>
      <c r="BR24" s="218">
        <f t="shared" si="26"/>
        <v>7.8710358306874978E-2</v>
      </c>
      <c r="BS24" s="204">
        <f>($O$69-BR24)/($O$69-$O$70)</f>
        <v>0.19906760952009636</v>
      </c>
    </row>
    <row r="25" spans="1:161" ht="17.25" customHeight="1">
      <c r="A25" s="201">
        <v>1981</v>
      </c>
      <c r="B25" s="306">
        <f>'A15'!B24/'A14'!B24*100</f>
        <v>25.67768092482353</v>
      </c>
      <c r="C25" s="347">
        <v>23.98057</v>
      </c>
      <c r="D25" s="348">
        <v>14.72424</v>
      </c>
      <c r="E25" s="218">
        <f t="shared" si="12"/>
        <v>3.5309566801680001E-2</v>
      </c>
      <c r="F25" s="204">
        <f t="shared" ref="F25:F49" si="42">($O$69-E25)/($O$69-$O$70)</f>
        <v>0.59571210803200358</v>
      </c>
      <c r="G25" s="306">
        <f>'A15'!C24/'A14'!C24*100</f>
        <v>29.212093210658139</v>
      </c>
      <c r="H25" s="349">
        <f t="shared" si="30"/>
        <v>10.89109</v>
      </c>
      <c r="I25" s="349">
        <f t="shared" si="30"/>
        <v>19.407689999999999</v>
      </c>
      <c r="J25" s="218">
        <f t="shared" si="13"/>
        <v>2.113708984821E-2</v>
      </c>
      <c r="K25" s="204">
        <f t="shared" ref="K25:K49" si="43">($O$69-J25)/($O$69-$O$70)</f>
        <v>0.72523589824232271</v>
      </c>
      <c r="L25" s="355">
        <f>'A15'!D24/'A14'!D24*100</f>
        <v>24.577050435041432</v>
      </c>
      <c r="M25" s="348">
        <v>22.048220000000001</v>
      </c>
      <c r="N25" s="348">
        <v>19.001100000000001</v>
      </c>
      <c r="O25" s="218">
        <f>(M25)*(N25)/10000</f>
        <v>4.1894043304200004E-2</v>
      </c>
      <c r="P25" s="204">
        <f t="shared" si="15"/>
        <v>0.53553586954121779</v>
      </c>
      <c r="Q25" s="354">
        <f>'A15'!E24/'A14'!E24*100</f>
        <v>26.794865281772584</v>
      </c>
      <c r="R25" s="349">
        <f t="shared" si="31"/>
        <v>31.540279999999999</v>
      </c>
      <c r="S25" s="349">
        <f t="shared" si="32"/>
        <v>17.204449999999998</v>
      </c>
      <c r="T25" s="218">
        <f t="shared" si="16"/>
        <v>5.4263317024599994E-2</v>
      </c>
      <c r="U25" s="204">
        <f t="shared" ref="U25:U49" si="44">($O$69-T25)/($O$69-$O$70)</f>
        <v>0.42249174749571766</v>
      </c>
      <c r="V25" s="357">
        <f>'A15'!F24/'A14'!F24*100</f>
        <v>28.135313531353134</v>
      </c>
      <c r="W25" s="349">
        <f t="shared" si="33"/>
        <v>11.92243</v>
      </c>
      <c r="X25" s="349">
        <f t="shared" si="33"/>
        <v>13.69271</v>
      </c>
      <c r="Y25" s="218">
        <f t="shared" si="17"/>
        <v>1.6325037648530001E-2</v>
      </c>
      <c r="Z25" s="204">
        <f t="shared" ref="Z25:Z49" si="45">($O$69-Y25)/($O$69-$O$70)</f>
        <v>0.76921376051994328</v>
      </c>
      <c r="AA25" s="306">
        <f>'A15'!G24/'A14'!G24*100</f>
        <v>27.442789035564523</v>
      </c>
      <c r="AB25" s="351">
        <v>16</v>
      </c>
      <c r="AC25" s="356">
        <v>8.7876499999999993</v>
      </c>
      <c r="AD25" s="218">
        <f t="shared" si="18"/>
        <v>1.4060239999999998E-2</v>
      </c>
      <c r="AE25" s="204">
        <f t="shared" ref="AE25:AE49" si="46">($O$69-AD25)/($O$69-$O$70)</f>
        <v>0.78991198966225284</v>
      </c>
      <c r="AF25" s="306">
        <f>'A15'!H24/'A14'!H24*100</f>
        <v>27.227343304703318</v>
      </c>
      <c r="AG25" s="351">
        <v>14.357420000000001</v>
      </c>
      <c r="AH25" s="356">
        <v>25.034279999999999</v>
      </c>
      <c r="AI25" s="218">
        <f t="shared" si="19"/>
        <v>3.5942767235760002E-2</v>
      </c>
      <c r="AJ25" s="204">
        <f t="shared" si="4"/>
        <v>0.58992522120522495</v>
      </c>
      <c r="AK25" s="306">
        <f>'A15'!I24/'A14'!I24*100</f>
        <v>20.949310804802135</v>
      </c>
      <c r="AL25" s="306">
        <f t="shared" si="34"/>
        <v>13.092919999999999</v>
      </c>
      <c r="AM25" s="352">
        <f t="shared" si="34"/>
        <v>19.771440000000002</v>
      </c>
      <c r="AN25" s="218">
        <f t="shared" si="20"/>
        <v>2.5886588220480001E-2</v>
      </c>
      <c r="AO25" s="204">
        <f t="shared" ref="AO25:AO49" si="47">($O$69-AN25)/($O$69-$O$70)</f>
        <v>0.6818297221170172</v>
      </c>
      <c r="AP25" s="306">
        <f>'A15'!J24/'A14'!J24*100</f>
        <v>25.410115586187089</v>
      </c>
      <c r="AQ25" s="306">
        <f t="shared" si="35"/>
        <v>3.70017</v>
      </c>
      <c r="AR25" s="352">
        <f t="shared" si="35"/>
        <v>48.847380000000001</v>
      </c>
      <c r="AS25" s="218">
        <f t="shared" si="21"/>
        <v>1.8074361005460001E-2</v>
      </c>
      <c r="AT25" s="204">
        <f t="shared" ref="AT25:AT49" si="48">($O$69-AS25)/($O$69-$O$70)</f>
        <v>0.7532265063344612</v>
      </c>
      <c r="AU25" s="306">
        <f>'A15'!K24/'A14'!K24*100</f>
        <v>29.866117404737384</v>
      </c>
      <c r="AV25" s="346">
        <f t="shared" si="36"/>
        <v>8.9348563522374391</v>
      </c>
      <c r="AW25" s="346">
        <f t="shared" si="37"/>
        <v>28.688554233316324</v>
      </c>
      <c r="AX25" s="218">
        <f t="shared" si="22"/>
        <v>2.5632811102805464E-2</v>
      </c>
      <c r="AY25" s="204">
        <f t="shared" si="7"/>
        <v>0.68414901847274756</v>
      </c>
      <c r="AZ25" s="306">
        <f>'A15'!L24/'A14'!L24*100</f>
        <v>30.169536531305436</v>
      </c>
      <c r="BA25" s="306">
        <f>BA24*POWER(BA$34/BA$24,1/10)</f>
        <v>17.871108833520584</v>
      </c>
      <c r="BB25" s="352">
        <f t="shared" ref="BB25:BB33" si="49">BB24*POWER(BB$34/BB$24,1/10)</f>
        <v>23.832286425744979</v>
      </c>
      <c r="BC25" s="218">
        <f t="shared" si="23"/>
        <v>4.2590938446612381E-2</v>
      </c>
      <c r="BD25" s="204">
        <f t="shared" ref="BD25:BD49" si="50">($O$69-BC25)/($O$69-$O$70)</f>
        <v>0.52916686992874629</v>
      </c>
      <c r="BE25" s="306">
        <f>'A15'!M24/'A14'!M24*100</f>
        <v>30.710869206663364</v>
      </c>
      <c r="BF25" s="351">
        <v>2.88856</v>
      </c>
      <c r="BG25" s="356">
        <v>7.2872900000000005</v>
      </c>
      <c r="BH25" s="218">
        <f t="shared" si="24"/>
        <v>2.1049774402399999E-3</v>
      </c>
      <c r="BI25" s="204">
        <f t="shared" si="9"/>
        <v>0.89917241921056146</v>
      </c>
      <c r="BJ25" s="306">
        <f>'A15'!N24/'A14'!N24*100</f>
        <v>29.211526544081266</v>
      </c>
      <c r="BK25" s="346">
        <f t="shared" si="38"/>
        <v>15.628921076415837</v>
      </c>
      <c r="BL25" s="346">
        <f t="shared" si="39"/>
        <v>13.254334779671169</v>
      </c>
      <c r="BM25" s="218">
        <f t="shared" si="25"/>
        <v>2.0715095219187418E-2</v>
      </c>
      <c r="BN25" s="204">
        <f t="shared" si="10"/>
        <v>0.72909255251516802</v>
      </c>
      <c r="BO25" s="306">
        <f>'A15'!O24/'A14'!O24*100</f>
        <v>25.967354184177889</v>
      </c>
      <c r="BP25" s="346">
        <f t="shared" si="40"/>
        <v>26.152370369301483</v>
      </c>
      <c r="BQ25" s="346">
        <f t="shared" si="41"/>
        <v>29.25385040597714</v>
      </c>
      <c r="BR25" s="218">
        <f t="shared" si="26"/>
        <v>7.6505753054525477E-2</v>
      </c>
      <c r="BS25" s="204">
        <f t="shared" ref="BS25:BS49" si="51">($O$69-BR25)/($O$69-$O$70)</f>
        <v>0.21921573388391621</v>
      </c>
      <c r="FE25" s="195">
        <f>'[1]1'!$CN19</f>
        <v>17319.597888179673</v>
      </c>
    </row>
    <row r="26" spans="1:161" ht="17.25" customHeight="1">
      <c r="A26" s="201">
        <v>1982</v>
      </c>
      <c r="B26" s="306">
        <f>'A15'!B25/'A14'!B25*100</f>
        <v>25.41263380432714</v>
      </c>
      <c r="C26" s="346">
        <f>C25*POWER(C$29/C$25,1/4)</f>
        <v>24.052012604111141</v>
      </c>
      <c r="D26" s="346">
        <f t="shared" ref="C26:D28" si="52">D25*POWER(D$29/D$25, 1/4)</f>
        <v>14.523361469514962</v>
      </c>
      <c r="E26" s="218">
        <f t="shared" si="12"/>
        <v>3.4931607311883599E-2</v>
      </c>
      <c r="F26" s="204">
        <f t="shared" si="42"/>
        <v>0.59916632043433204</v>
      </c>
      <c r="G26" s="306">
        <f>'A15'!C25/'A14'!C25*100</f>
        <v>29.094341702464838</v>
      </c>
      <c r="H26" s="349">
        <f t="shared" si="30"/>
        <v>10.89109</v>
      </c>
      <c r="I26" s="349">
        <f t="shared" si="30"/>
        <v>19.407689999999999</v>
      </c>
      <c r="J26" s="218">
        <f t="shared" si="13"/>
        <v>2.113708984821E-2</v>
      </c>
      <c r="K26" s="204">
        <f t="shared" si="43"/>
        <v>0.72523589824232271</v>
      </c>
      <c r="L26" s="355">
        <f>'A15'!D25/'A14'!D25*100</f>
        <v>24.490928316425354</v>
      </c>
      <c r="M26" s="346">
        <f>M25+(M$31-M$25)/6</f>
        <v>20.173020000000001</v>
      </c>
      <c r="N26" s="346">
        <f>N25+(N$31-N$25)/6</f>
        <v>18.740458333333336</v>
      </c>
      <c r="O26" s="218">
        <f t="shared" si="14"/>
        <v>3.7805164076750011E-2</v>
      </c>
      <c r="P26" s="204">
        <f t="shared" si="15"/>
        <v>0.57290457629518399</v>
      </c>
      <c r="Q26" s="354">
        <f>'A15'!E25/'A14'!E25*100</f>
        <v>26.699657493222613</v>
      </c>
      <c r="R26" s="349">
        <f t="shared" si="31"/>
        <v>31.540279999999999</v>
      </c>
      <c r="S26" s="349">
        <f t="shared" si="32"/>
        <v>17.204449999999998</v>
      </c>
      <c r="T26" s="218">
        <f>(R26)*(S26)/10000</f>
        <v>5.4263317024599994E-2</v>
      </c>
      <c r="U26" s="204">
        <f t="shared" si="44"/>
        <v>0.42249174749571766</v>
      </c>
      <c r="V26" s="357">
        <f>'A15'!F25/'A14'!F25*100</f>
        <v>28.075451066156372</v>
      </c>
      <c r="W26" s="349">
        <f t="shared" si="33"/>
        <v>11.92243</v>
      </c>
      <c r="X26" s="349">
        <f t="shared" si="33"/>
        <v>13.69271</v>
      </c>
      <c r="Y26" s="218">
        <f t="shared" si="17"/>
        <v>1.6325037648530001E-2</v>
      </c>
      <c r="Z26" s="204">
        <f t="shared" si="45"/>
        <v>0.76921376051994328</v>
      </c>
      <c r="AA26" s="306">
        <f>'A15'!G25/'A14'!G25*100</f>
        <v>27.783047976485836</v>
      </c>
      <c r="AB26" s="349">
        <f>AB25*POWER(AB$33/AB$25,1/8)</f>
        <v>15.835409413718871</v>
      </c>
      <c r="AC26" s="346">
        <f t="shared" ref="AC26:AC32" si="53">AC25*POWER(AC$33/AC$25,1/8)</f>
        <v>10.560003318395436</v>
      </c>
      <c r="AD26" s="218">
        <f t="shared" si="18"/>
        <v>1.6722197595702162E-2</v>
      </c>
      <c r="AE26" s="204">
        <f t="shared" si="46"/>
        <v>0.76558407307389154</v>
      </c>
      <c r="AF26" s="306">
        <f>'A15'!H25/'A14'!H25*100</f>
        <v>27.902121099771694</v>
      </c>
      <c r="AG26" s="346">
        <f>AG25*POWER(AG27/AG25, 1/2)</f>
        <v>14.309053532886093</v>
      </c>
      <c r="AH26" s="346">
        <f>AH25*POWER(AH27/AH25, 1/2)</f>
        <v>22.7457071219604</v>
      </c>
      <c r="AI26" s="218">
        <f t="shared" si="19"/>
        <v>3.2546954085147982E-2</v>
      </c>
      <c r="AJ26" s="204">
        <f t="shared" si="4"/>
        <v>0.62095992258857224</v>
      </c>
      <c r="AK26" s="306">
        <f>'A15'!I25/'A14'!I25*100</f>
        <v>20.945279087619255</v>
      </c>
      <c r="AL26" s="306">
        <f t="shared" si="34"/>
        <v>13.092919999999999</v>
      </c>
      <c r="AM26" s="352">
        <f t="shared" si="34"/>
        <v>19.771440000000002</v>
      </c>
      <c r="AN26" s="218">
        <f t="shared" si="20"/>
        <v>2.5886588220480001E-2</v>
      </c>
      <c r="AO26" s="204">
        <f t="shared" si="47"/>
        <v>0.6818297221170172</v>
      </c>
      <c r="AP26" s="306">
        <f>'A15'!J25/'A14'!J25*100</f>
        <v>25.3228553182431</v>
      </c>
      <c r="AQ26" s="306">
        <f t="shared" si="35"/>
        <v>3.70017</v>
      </c>
      <c r="AR26" s="352">
        <f t="shared" si="35"/>
        <v>48.847380000000001</v>
      </c>
      <c r="AS26" s="218">
        <f t="shared" si="21"/>
        <v>1.8074361005460001E-2</v>
      </c>
      <c r="AT26" s="204">
        <f t="shared" si="48"/>
        <v>0.7532265063344612</v>
      </c>
      <c r="AU26" s="306">
        <f>'A15'!K25/'A14'!K25*100</f>
        <v>29.252620899560366</v>
      </c>
      <c r="AV26" s="346">
        <f t="shared" si="36"/>
        <v>10.667518475836028</v>
      </c>
      <c r="AW26" s="346">
        <f t="shared" si="37"/>
        <v>24.59057032049353</v>
      </c>
      <c r="AX26" s="218">
        <f t="shared" si="22"/>
        <v>2.6232036322520979E-2</v>
      </c>
      <c r="AY26" s="204">
        <f t="shared" si="7"/>
        <v>0.67867263478188111</v>
      </c>
      <c r="AZ26" s="306">
        <f>'A15'!L25/'A14'!L25*100</f>
        <v>30.042207910344576</v>
      </c>
      <c r="BA26" s="306">
        <f t="shared" ref="BA26:BA33" si="54">BA25*POWER(BA$34/BA$24,1/10)</f>
        <v>16.985511312072269</v>
      </c>
      <c r="BB26" s="352">
        <f t="shared" si="49"/>
        <v>23.163832845177936</v>
      </c>
      <c r="BC26" s="218">
        <f t="shared" si="23"/>
        <v>3.9344954482272099E-2</v>
      </c>
      <c r="BD26" s="204">
        <f t="shared" si="50"/>
        <v>0.55883226627432525</v>
      </c>
      <c r="BE26" s="306">
        <f>'A15'!M25/'A14'!M25*100</f>
        <v>30.429064606279798</v>
      </c>
      <c r="BF26" s="346">
        <f t="shared" ref="BF26:BG30" si="55">BF25*POWER(BF$31/BF$25,1/6)</f>
        <v>3.3647024890552752</v>
      </c>
      <c r="BG26" s="346">
        <f t="shared" si="55"/>
        <v>9.6098206313253058</v>
      </c>
      <c r="BH26" s="218">
        <f t="shared" si="24"/>
        <v>3.2334187397594994E-3</v>
      </c>
      <c r="BI26" s="204">
        <f t="shared" si="9"/>
        <v>0.88885947288343137</v>
      </c>
      <c r="BJ26" s="306">
        <f>'A15'!N25/'A14'!N25*100</f>
        <v>28.952914211596681</v>
      </c>
      <c r="BK26" s="346">
        <f t="shared" si="38"/>
        <v>13.309532665203028</v>
      </c>
      <c r="BL26" s="346">
        <f t="shared" si="39"/>
        <v>13.959616443315621</v>
      </c>
      <c r="BM26" s="218">
        <f t="shared" si="25"/>
        <v>1.8579597104601456E-2</v>
      </c>
      <c r="BN26" s="204">
        <f t="shared" si="10"/>
        <v>0.74860909931896735</v>
      </c>
      <c r="BO26" s="306">
        <f>'A15'!O25/'A14'!O25*100</f>
        <v>25.641278668160421</v>
      </c>
      <c r="BP26" s="346">
        <f t="shared" si="40"/>
        <v>25.596714802119383</v>
      </c>
      <c r="BQ26" s="346">
        <f t="shared" si="41"/>
        <v>29.051734707665211</v>
      </c>
      <c r="BR26" s="218">
        <f t="shared" si="26"/>
        <v>7.436289678189395E-2</v>
      </c>
      <c r="BS26" s="204">
        <f t="shared" si="51"/>
        <v>0.23879952768498755</v>
      </c>
    </row>
    <row r="27" spans="1:161" ht="17.25" customHeight="1">
      <c r="A27" s="201">
        <v>1983</v>
      </c>
      <c r="B27" s="306">
        <f>'A15'!B26/'A14'!B26*100</f>
        <v>25.256887575442498</v>
      </c>
      <c r="C27" s="346">
        <f t="shared" si="52"/>
        <v>24.123668049104804</v>
      </c>
      <c r="D27" s="346">
        <f t="shared" si="52"/>
        <v>14.325223466487357</v>
      </c>
      <c r="E27" s="218">
        <f t="shared" si="12"/>
        <v>3.4557693563478736E-2</v>
      </c>
      <c r="F27" s="204">
        <f t="shared" si="42"/>
        <v>0.60258355837122535</v>
      </c>
      <c r="G27" s="306">
        <f>'A15'!C26/'A14'!C26*100</f>
        <v>29.046269739036084</v>
      </c>
      <c r="H27" s="349">
        <f t="shared" si="30"/>
        <v>10.89109</v>
      </c>
      <c r="I27" s="349">
        <f t="shared" si="30"/>
        <v>19.407689999999999</v>
      </c>
      <c r="J27" s="218">
        <f t="shared" si="13"/>
        <v>2.113708984821E-2</v>
      </c>
      <c r="K27" s="204">
        <f>($O$69-J27)/($O$69-$O$70)</f>
        <v>0.72523589824232271</v>
      </c>
      <c r="L27" s="355">
        <f>'A15'!D26/'A14'!D26*100</f>
        <v>24.465122527111998</v>
      </c>
      <c r="M27" s="346">
        <f t="shared" ref="M27:N30" si="56">M26+(M$31-M$25)/6</f>
        <v>18.297820000000002</v>
      </c>
      <c r="N27" s="346">
        <f t="shared" si="56"/>
        <v>18.479816666666672</v>
      </c>
      <c r="O27" s="218">
        <f t="shared" si="14"/>
        <v>3.3814035899966677E-2</v>
      </c>
      <c r="P27" s="204">
        <f t="shared" si="15"/>
        <v>0.60937992569030919</v>
      </c>
      <c r="Q27" s="354">
        <f>'A15'!E26/'A14'!E26*100</f>
        <v>26.616305765311754</v>
      </c>
      <c r="R27" s="349">
        <f t="shared" si="31"/>
        <v>31.540279999999999</v>
      </c>
      <c r="S27" s="349">
        <f t="shared" si="32"/>
        <v>17.204449999999998</v>
      </c>
      <c r="T27" s="218">
        <f t="shared" si="16"/>
        <v>5.4263317024599994E-2</v>
      </c>
      <c r="U27" s="204">
        <f t="shared" si="44"/>
        <v>0.42249174749571766</v>
      </c>
      <c r="V27" s="357">
        <f>'A15'!F26/'A14'!F26*100</f>
        <v>28.129242465381481</v>
      </c>
      <c r="W27" s="349">
        <f t="shared" si="33"/>
        <v>11.92243</v>
      </c>
      <c r="X27" s="349">
        <f t="shared" si="33"/>
        <v>13.69271</v>
      </c>
      <c r="Y27" s="218">
        <f t="shared" si="17"/>
        <v>1.6325037648530001E-2</v>
      </c>
      <c r="Z27" s="204">
        <f t="shared" si="45"/>
        <v>0.76921376051994328</v>
      </c>
      <c r="AA27" s="306">
        <f>'A15'!G26/'A14'!G26*100</f>
        <v>27.975807810951075</v>
      </c>
      <c r="AB27" s="349">
        <f t="shared" ref="AB27:AB32" si="57">AB26*POWER(AB$33/AB$25,1/8)</f>
        <v>15.672511956256015</v>
      </c>
      <c r="AC27" s="346">
        <f t="shared" si="53"/>
        <v>12.68981696864607</v>
      </c>
      <c r="AD27" s="218">
        <f t="shared" si="18"/>
        <v>1.9888130816380602E-2</v>
      </c>
      <c r="AE27" s="204">
        <f t="shared" si="46"/>
        <v>0.73665026907891418</v>
      </c>
      <c r="AF27" s="306">
        <f>'A15'!H26/'A14'!H26*100</f>
        <v>28.699943653214682</v>
      </c>
      <c r="AG27" s="351">
        <v>14.26085</v>
      </c>
      <c r="AH27" s="356">
        <v>20.666350000000001</v>
      </c>
      <c r="AI27" s="218">
        <f t="shared" si="19"/>
        <v>2.947197173975E-2</v>
      </c>
      <c r="AJ27" s="204">
        <f t="shared" si="4"/>
        <v>0.6490625167584817</v>
      </c>
      <c r="AK27" s="306">
        <f>'A15'!I26/'A14'!I26*100</f>
        <v>29.944238321508386</v>
      </c>
      <c r="AL27" s="306">
        <f t="shared" si="34"/>
        <v>13.092919999999999</v>
      </c>
      <c r="AM27" s="352">
        <f t="shared" si="34"/>
        <v>19.771440000000002</v>
      </c>
      <c r="AN27" s="218">
        <f t="shared" si="20"/>
        <v>2.5886588220480001E-2</v>
      </c>
      <c r="AO27" s="204">
        <f t="shared" si="47"/>
        <v>0.6818297221170172</v>
      </c>
      <c r="AP27" s="306">
        <f>'A15'!J26/'A14'!J26*100</f>
        <v>25.303720077541815</v>
      </c>
      <c r="AQ27" s="351">
        <v>3.70017</v>
      </c>
      <c r="AR27" s="356">
        <v>48.847380000000001</v>
      </c>
      <c r="AS27" s="218">
        <f t="shared" si="21"/>
        <v>1.8074361005460001E-2</v>
      </c>
      <c r="AT27" s="204">
        <f t="shared" si="48"/>
        <v>0.7532265063344612</v>
      </c>
      <c r="AU27" s="306">
        <f>'A15'!K26/'A14'!K26*100</f>
        <v>28.546949965729951</v>
      </c>
      <c r="AV27" s="346">
        <f t="shared" si="36"/>
        <v>12.736181304560827</v>
      </c>
      <c r="AW27" s="346">
        <f t="shared" si="37"/>
        <v>21.077958260611723</v>
      </c>
      <c r="AX27" s="218">
        <f t="shared" si="22"/>
        <v>2.6845269793711646E-2</v>
      </c>
      <c r="AY27" s="204">
        <f t="shared" si="7"/>
        <v>0.67306822817510248</v>
      </c>
      <c r="AZ27" s="306">
        <f>'A15'!L26/'A14'!L26*100</f>
        <v>29.866472200568307</v>
      </c>
      <c r="BA27" s="306">
        <f t="shared" si="54"/>
        <v>16.14379931430922</v>
      </c>
      <c r="BB27" s="352">
        <f t="shared" si="49"/>
        <v>22.514128208014419</v>
      </c>
      <c r="BC27" s="218">
        <f t="shared" si="23"/>
        <v>3.6346356752681303E-2</v>
      </c>
      <c r="BD27" s="204">
        <f t="shared" si="50"/>
        <v>0.58623677323015166</v>
      </c>
      <c r="BE27" s="306">
        <f>'A15'!M26/'A14'!M26*100</f>
        <v>30.206625122991142</v>
      </c>
      <c r="BF27" s="346">
        <f t="shared" si="55"/>
        <v>3.9193310299439044</v>
      </c>
      <c r="BG27" s="346">
        <f t="shared" si="55"/>
        <v>12.672564501515033</v>
      </c>
      <c r="BH27" s="218">
        <f t="shared" si="24"/>
        <v>4.9667975279753477E-3</v>
      </c>
      <c r="BI27" s="204">
        <f t="shared" si="9"/>
        <v>0.87301793782523429</v>
      </c>
      <c r="BJ27" s="306">
        <f>'A15'!N26/'A14'!N26*100</f>
        <v>28.730745437658189</v>
      </c>
      <c r="BK27" s="346">
        <f t="shared" si="38"/>
        <v>11.33434988250197</v>
      </c>
      <c r="BL27" s="346">
        <f t="shared" si="39"/>
        <v>14.702427129226511</v>
      </c>
      <c r="BM27" s="218">
        <f t="shared" si="25"/>
        <v>1.6664245320464226E-2</v>
      </c>
      <c r="BN27" s="204">
        <f t="shared" si="10"/>
        <v>0.76611370514630728</v>
      </c>
      <c r="BO27" s="306">
        <f>'A15'!O26/'A14'!O26*100</f>
        <v>25.354158056665288</v>
      </c>
      <c r="BP27" s="346">
        <f t="shared" si="40"/>
        <v>25.052865167056648</v>
      </c>
      <c r="BQ27" s="346">
        <f t="shared" si="41"/>
        <v>28.85101543255697</v>
      </c>
      <c r="BR27" s="218">
        <f t="shared" si="26"/>
        <v>7.2280059956452036E-2</v>
      </c>
      <c r="BS27" s="204">
        <f t="shared" si="51"/>
        <v>0.25783479730698633</v>
      </c>
    </row>
    <row r="28" spans="1:161" ht="17.25" customHeight="1">
      <c r="A28" s="201">
        <v>1984</v>
      </c>
      <c r="B28" s="306">
        <f>'A15'!B27/'A14'!B27*100</f>
        <v>25.291198167506924</v>
      </c>
      <c r="C28" s="346">
        <f t="shared" si="52"/>
        <v>24.195536969073792</v>
      </c>
      <c r="D28" s="346">
        <f t="shared" si="52"/>
        <v>14.129788602696916</v>
      </c>
      <c r="E28" s="218">
        <f t="shared" si="12"/>
        <v>3.4187782250175075E-2</v>
      </c>
      <c r="F28" s="204">
        <f t="shared" si="42"/>
        <v>0.60596421762352604</v>
      </c>
      <c r="G28" s="306">
        <f>'A15'!C27/'A14'!C27*100</f>
        <v>29.138873232430836</v>
      </c>
      <c r="H28" s="349">
        <f t="shared" si="30"/>
        <v>10.89109</v>
      </c>
      <c r="I28" s="349">
        <f t="shared" si="30"/>
        <v>19.407689999999999</v>
      </c>
      <c r="J28" s="218">
        <f t="shared" si="13"/>
        <v>2.113708984821E-2</v>
      </c>
      <c r="K28" s="204">
        <f t="shared" si="43"/>
        <v>0.72523589824232271</v>
      </c>
      <c r="L28" s="355">
        <f>'A15'!D27/'A14'!D27*100</f>
        <v>24.44509077549521</v>
      </c>
      <c r="M28" s="346">
        <f t="shared" si="56"/>
        <v>16.422620000000002</v>
      </c>
      <c r="N28" s="346">
        <f t="shared" si="56"/>
        <v>18.219175000000007</v>
      </c>
      <c r="O28" s="218">
        <f t="shared" si="14"/>
        <v>2.9920658773850015E-2</v>
      </c>
      <c r="P28" s="204">
        <f t="shared" si="15"/>
        <v>0.64496191772659328</v>
      </c>
      <c r="Q28" s="354">
        <f>'A15'!E27/'A14'!E27*100</f>
        <v>26.259768203948763</v>
      </c>
      <c r="R28" s="349">
        <f t="shared" si="31"/>
        <v>31.540279999999999</v>
      </c>
      <c r="S28" s="349">
        <f t="shared" si="32"/>
        <v>17.204449999999998</v>
      </c>
      <c r="T28" s="218">
        <f t="shared" si="16"/>
        <v>5.4263317024599994E-2</v>
      </c>
      <c r="U28" s="204">
        <f t="shared" si="44"/>
        <v>0.42249174749571766</v>
      </c>
      <c r="V28" s="354">
        <f>'A15'!F27/'A14'!F27*100</f>
        <v>28.40909090909091</v>
      </c>
      <c r="W28" s="349">
        <f t="shared" si="33"/>
        <v>11.92243</v>
      </c>
      <c r="X28" s="349">
        <f t="shared" si="33"/>
        <v>13.69271</v>
      </c>
      <c r="Y28" s="218">
        <f t="shared" si="17"/>
        <v>1.6325037648530001E-2</v>
      </c>
      <c r="Z28" s="204">
        <f t="shared" si="45"/>
        <v>0.76921376051994328</v>
      </c>
      <c r="AA28" s="306">
        <f>'A15'!G27/'A14'!G27*100</f>
        <v>28.081730811953005</v>
      </c>
      <c r="AB28" s="349">
        <f t="shared" si="57"/>
        <v>15.511290210544878</v>
      </c>
      <c r="AC28" s="346">
        <f t="shared" si="53"/>
        <v>15.249185993836036</v>
      </c>
      <c r="AD28" s="218">
        <f t="shared" si="18"/>
        <v>2.3653454942496696E-2</v>
      </c>
      <c r="AE28" s="204">
        <f t="shared" si="46"/>
        <v>0.70223856717344701</v>
      </c>
      <c r="AF28" s="306">
        <f>'A15'!H27/'A14'!H27*100</f>
        <v>29.418257872109688</v>
      </c>
      <c r="AG28" s="351">
        <v>13.98893</v>
      </c>
      <c r="AH28" s="356">
        <v>52.96161</v>
      </c>
      <c r="AI28" s="218">
        <f t="shared" si="19"/>
        <v>7.408762549773E-2</v>
      </c>
      <c r="AJ28" s="204">
        <f t="shared" si="4"/>
        <v>0.24131526153857105</v>
      </c>
      <c r="AK28" s="306">
        <f>'A15'!I27/'A14'!I27*100</f>
        <v>30.612730260313072</v>
      </c>
      <c r="AL28" s="306">
        <f t="shared" si="34"/>
        <v>13.092919999999999</v>
      </c>
      <c r="AM28" s="352">
        <f t="shared" si="34"/>
        <v>19.771440000000002</v>
      </c>
      <c r="AN28" s="218">
        <f t="shared" si="20"/>
        <v>2.5886588220480001E-2</v>
      </c>
      <c r="AO28" s="204">
        <f t="shared" si="47"/>
        <v>0.6818297221170172</v>
      </c>
      <c r="AP28" s="306">
        <f>'A15'!J27/'A14'!J27*100</f>
        <v>25.302583665684065</v>
      </c>
      <c r="AQ28" s="306">
        <f t="shared" ref="AQ28:AR30" si="58">AQ27*POWER(AQ$31/AQ$27,1/4)</f>
        <v>1.8900312715519352</v>
      </c>
      <c r="AR28" s="352">
        <f t="shared" si="58"/>
        <v>30.651344002997714</v>
      </c>
      <c r="AS28" s="218">
        <f t="shared" si="21"/>
        <v>5.793199868076155E-3</v>
      </c>
      <c r="AT28" s="204">
        <f t="shared" si="48"/>
        <v>0.86546535801297175</v>
      </c>
      <c r="AU28" s="306">
        <f>'A15'!K27/'A14'!K27*100</f>
        <v>28.347529812606474</v>
      </c>
      <c r="AV28" s="346">
        <f t="shared" si="36"/>
        <v>15.206002650952247</v>
      </c>
      <c r="AW28" s="346">
        <f t="shared" si="37"/>
        <v>18.067101276859418</v>
      </c>
      <c r="AX28" s="218">
        <f t="shared" si="22"/>
        <v>2.7472838991094706E-2</v>
      </c>
      <c r="AY28" s="204">
        <f t="shared" si="7"/>
        <v>0.66733280582577204</v>
      </c>
      <c r="AZ28" s="306">
        <f>'A15'!L27/'A14'!L27*100</f>
        <v>29.632151139288982</v>
      </c>
      <c r="BA28" s="306">
        <f t="shared" si="54"/>
        <v>15.343798106063277</v>
      </c>
      <c r="BB28" s="352">
        <f t="shared" si="49"/>
        <v>21.88264663947573</v>
      </c>
      <c r="BC28" s="218">
        <f t="shared" si="23"/>
        <v>3.3576291206243961E-2</v>
      </c>
      <c r="BD28" s="204">
        <f t="shared" si="50"/>
        <v>0.61155270000029438</v>
      </c>
      <c r="BE28" s="306">
        <f>'A15'!M27/'A14'!M27*100</f>
        <v>30.147299509001634</v>
      </c>
      <c r="BF28" s="346">
        <f t="shared" si="55"/>
        <v>4.5653830531073716</v>
      </c>
      <c r="BG28" s="346">
        <f t="shared" si="55"/>
        <v>16.711434813004541</v>
      </c>
      <c r="BH28" s="218">
        <f t="shared" si="24"/>
        <v>7.6294101288399488E-3</v>
      </c>
      <c r="BI28" s="204">
        <f t="shared" si="9"/>
        <v>0.84868403507428991</v>
      </c>
      <c r="BJ28" s="306">
        <f>'A15'!N27/'A14'!N27*100</f>
        <v>28.497235668164961</v>
      </c>
      <c r="BK28" s="346">
        <f t="shared" si="38"/>
        <v>9.6522913681892781</v>
      </c>
      <c r="BL28" s="346">
        <f t="shared" si="39"/>
        <v>15.484763809088875</v>
      </c>
      <c r="BM28" s="218">
        <f t="shared" si="25"/>
        <v>1.4946345205291828E-2</v>
      </c>
      <c r="BN28" s="204">
        <f t="shared" si="10"/>
        <v>0.78181377894783088</v>
      </c>
      <c r="BO28" s="306">
        <f>'A15'!O27/'A14'!O27*100</f>
        <v>25.10219238815532</v>
      </c>
      <c r="BP28" s="346">
        <f t="shared" si="40"/>
        <v>24.520570625209757</v>
      </c>
      <c r="BQ28" s="346">
        <f t="shared" si="41"/>
        <v>28.651682932724125</v>
      </c>
      <c r="BR28" s="218">
        <f t="shared" si="26"/>
        <v>7.0255561488297896E-2</v>
      </c>
      <c r="BS28" s="204">
        <f t="shared" si="51"/>
        <v>0.27633690641121789</v>
      </c>
    </row>
    <row r="29" spans="1:161" ht="17.25" customHeight="1">
      <c r="A29" s="201">
        <v>1985</v>
      </c>
      <c r="B29" s="306">
        <f>'A15'!B28/'A14'!B28*100</f>
        <v>25.137983562995679</v>
      </c>
      <c r="C29" s="347">
        <v>24.267620000000001</v>
      </c>
      <c r="D29" s="348">
        <v>13.93702</v>
      </c>
      <c r="E29" s="218">
        <f t="shared" si="12"/>
        <v>3.3821830529240003E-2</v>
      </c>
      <c r="F29" s="204">
        <f t="shared" si="42"/>
        <v>0.6093086897355724</v>
      </c>
      <c r="G29" s="306">
        <f>'A15'!C28/'A14'!C28*100</f>
        <v>29.773435226004057</v>
      </c>
      <c r="H29" s="347">
        <v>10.89109</v>
      </c>
      <c r="I29" s="348">
        <v>19.407689999999999</v>
      </c>
      <c r="J29" s="218">
        <f t="shared" si="13"/>
        <v>2.113708984821E-2</v>
      </c>
      <c r="K29" s="204">
        <f t="shared" si="43"/>
        <v>0.72523589824232271</v>
      </c>
      <c r="L29" s="355">
        <f>'A15'!D28/'A14'!D28*100</f>
        <v>24.340941504936321</v>
      </c>
      <c r="M29" s="346">
        <f t="shared" si="56"/>
        <v>14.547420000000002</v>
      </c>
      <c r="N29" s="346">
        <f t="shared" si="56"/>
        <v>17.958533333333342</v>
      </c>
      <c r="O29" s="218">
        <f t="shared" si="14"/>
        <v>2.6125032698400021E-2</v>
      </c>
      <c r="P29" s="204">
        <f t="shared" si="15"/>
        <v>0.67965055240403627</v>
      </c>
      <c r="Q29" s="354">
        <f>'A15'!E28/'A14'!E28*100</f>
        <v>26.236194570901823</v>
      </c>
      <c r="R29" s="349">
        <f t="shared" si="31"/>
        <v>31.540279999999999</v>
      </c>
      <c r="S29" s="349">
        <f t="shared" si="32"/>
        <v>17.204449999999998</v>
      </c>
      <c r="T29" s="218">
        <f t="shared" si="16"/>
        <v>5.4263317024599994E-2</v>
      </c>
      <c r="U29" s="204">
        <f t="shared" si="44"/>
        <v>0.42249174749571766</v>
      </c>
      <c r="V29" s="354">
        <f>'A15'!F28/'A14'!F28*100</f>
        <v>28.52131678359417</v>
      </c>
      <c r="W29" s="349">
        <f t="shared" si="33"/>
        <v>11.92243</v>
      </c>
      <c r="X29" s="349">
        <f t="shared" si="33"/>
        <v>13.69271</v>
      </c>
      <c r="Y29" s="218">
        <f t="shared" si="17"/>
        <v>1.6325037648530001E-2</v>
      </c>
      <c r="Z29" s="204">
        <f t="shared" si="45"/>
        <v>0.76921376051994328</v>
      </c>
      <c r="AA29" s="306">
        <f>'A15'!G28/'A14'!G28*100</f>
        <v>27.530680734115613</v>
      </c>
      <c r="AB29" s="349">
        <f t="shared" si="57"/>
        <v>15.351726938686733</v>
      </c>
      <c r="AC29" s="346">
        <f t="shared" si="53"/>
        <v>18.324746058131328</v>
      </c>
      <c r="AD29" s="218">
        <f t="shared" si="18"/>
        <v>2.8131649770520822E-2</v>
      </c>
      <c r="AE29" s="204">
        <f t="shared" si="46"/>
        <v>0.66131186330014013</v>
      </c>
      <c r="AF29" s="306">
        <f>'A15'!H28/'A14'!H28*100</f>
        <v>29.885501341931999</v>
      </c>
      <c r="AG29" s="346">
        <f t="shared" ref="AG29:AH32" si="59">AG28*POWER(AG$33/AG$28,1/5)</f>
        <v>13.39993880209602</v>
      </c>
      <c r="AH29" s="346">
        <f t="shared" si="59"/>
        <v>49.981774009255496</v>
      </c>
      <c r="AI29" s="218">
        <f t="shared" si="19"/>
        <v>6.6975271294421712E-2</v>
      </c>
      <c r="AJ29" s="204">
        <f t="shared" si="4"/>
        <v>0.30631583107593985</v>
      </c>
      <c r="AK29" s="306">
        <f>'A15'!I28/'A14'!I28*100</f>
        <v>30.515897722149464</v>
      </c>
      <c r="AL29" s="306">
        <f>AL30</f>
        <v>13.092919999999999</v>
      </c>
      <c r="AM29" s="352">
        <f t="shared" si="34"/>
        <v>19.771440000000002</v>
      </c>
      <c r="AN29" s="218">
        <f t="shared" si="20"/>
        <v>2.5886588220480001E-2</v>
      </c>
      <c r="AO29" s="204">
        <f t="shared" si="47"/>
        <v>0.6818297221170172</v>
      </c>
      <c r="AP29" s="306">
        <f>'A15'!J28/'A14'!J28*100</f>
        <v>25.229192727521976</v>
      </c>
      <c r="AQ29" s="306">
        <f t="shared" si="58"/>
        <v>0.96542002325412757</v>
      </c>
      <c r="AR29" s="352">
        <f t="shared" si="58"/>
        <v>19.233475555702352</v>
      </c>
      <c r="AS29" s="218">
        <f t="shared" si="21"/>
        <v>1.856838241824386E-3</v>
      </c>
      <c r="AT29" s="204">
        <f t="shared" si="48"/>
        <v>0.90144019001619136</v>
      </c>
      <c r="AU29" s="306">
        <f>'A15'!K28/'A14'!K28*100</f>
        <v>27.52016129032258</v>
      </c>
      <c r="AV29" s="346">
        <f t="shared" si="36"/>
        <v>18.154775838340647</v>
      </c>
      <c r="AW29" s="346">
        <f t="shared" si="37"/>
        <v>15.486326735843052</v>
      </c>
      <c r="AX29" s="218">
        <f t="shared" si="22"/>
        <v>2.8115079044853223E-2</v>
      </c>
      <c r="AY29" s="204">
        <f t="shared" si="7"/>
        <v>0.66146330494312533</v>
      </c>
      <c r="AZ29" s="306">
        <f>'A15'!L28/'A14'!L28*100</f>
        <v>29.313638367398347</v>
      </c>
      <c r="BA29" s="306">
        <f t="shared" si="54"/>
        <v>14.583440721475851</v>
      </c>
      <c r="BB29" s="352">
        <f t="shared" si="49"/>
        <v>21.268877014642779</v>
      </c>
      <c r="BC29" s="218">
        <f t="shared" si="23"/>
        <v>3.1017340715540326E-2</v>
      </c>
      <c r="BD29" s="204">
        <f t="shared" si="50"/>
        <v>0.63493922358432742</v>
      </c>
      <c r="BE29" s="306">
        <f>'A15'!M28/'A14'!M28*100</f>
        <v>29.852941176470587</v>
      </c>
      <c r="BF29" s="346">
        <f t="shared" si="55"/>
        <v>5.3179285603488049</v>
      </c>
      <c r="BG29" s="346">
        <f t="shared" si="55"/>
        <v>22.037532614326995</v>
      </c>
      <c r="BH29" s="218">
        <f t="shared" si="24"/>
        <v>1.1719402408934779E-2</v>
      </c>
      <c r="BI29" s="204">
        <f t="shared" si="9"/>
        <v>0.81130515601256592</v>
      </c>
      <c r="BJ29" s="306">
        <f>'A15'!N28/'A14'!N28*100</f>
        <v>27.932557837201806</v>
      </c>
      <c r="BK29" s="346">
        <f t="shared" si="38"/>
        <v>8.2198564207244509</v>
      </c>
      <c r="BL29" s="346">
        <f t="shared" si="39"/>
        <v>16.308729716239935</v>
      </c>
      <c r="BM29" s="218">
        <f t="shared" si="25"/>
        <v>1.3405541667189448E-2</v>
      </c>
      <c r="BN29" s="204">
        <f t="shared" si="10"/>
        <v>0.79589534809623763</v>
      </c>
      <c r="BO29" s="306">
        <f>'A15'!O28/'A14'!O28*100</f>
        <v>25.003507157406833</v>
      </c>
      <c r="BP29" s="346">
        <f t="shared" si="40"/>
        <v>23.999585667212482</v>
      </c>
      <c r="BQ29" s="346">
        <f t="shared" si="41"/>
        <v>28.453727626896203</v>
      </c>
      <c r="BR29" s="218">
        <f t="shared" si="26"/>
        <v>6.8287767373322594E-2</v>
      </c>
      <c r="BS29" s="204">
        <f t="shared" si="51"/>
        <v>0.29432078833686515</v>
      </c>
    </row>
    <row r="30" spans="1:161" ht="17.25" customHeight="1">
      <c r="A30" s="201">
        <v>1986</v>
      </c>
      <c r="B30" s="306">
        <f>'A15'!B29/'A14'!B29*100</f>
        <v>24.906069272815287</v>
      </c>
      <c r="C30" s="346">
        <f t="shared" ref="C30:D32" si="60">C29*POWER(C$33/C$29, 1/4)</f>
        <v>24.147914700509002</v>
      </c>
      <c r="D30" s="346">
        <f t="shared" si="60"/>
        <v>14.713162691289064</v>
      </c>
      <c r="E30" s="218">
        <f t="shared" si="12"/>
        <v>3.5529219764395978E-2</v>
      </c>
      <c r="F30" s="204">
        <f t="shared" si="42"/>
        <v>0.59370467599628363</v>
      </c>
      <c r="G30" s="306">
        <f>'A15'!C29/'A14'!C29*100</f>
        <v>29.165105546335155</v>
      </c>
      <c r="H30" s="306">
        <f>H29*POWER(H$32/H$29,1/3)</f>
        <v>10.481078172407395</v>
      </c>
      <c r="I30" s="306">
        <f>I29*POWER(I$32/I$29,1/3)</f>
        <v>20.603047389436099</v>
      </c>
      <c r="J30" s="218">
        <f t="shared" si="13"/>
        <v>2.1594215027849386E-2</v>
      </c>
      <c r="K30" s="204">
        <f t="shared" si="43"/>
        <v>0.72105818209137351</v>
      </c>
      <c r="L30" s="355">
        <f>'A15'!D29/'A14'!D29*100</f>
        <v>24.266916170644794</v>
      </c>
      <c r="M30" s="346">
        <f t="shared" si="56"/>
        <v>12.672220000000003</v>
      </c>
      <c r="N30" s="346">
        <f t="shared" si="56"/>
        <v>17.697891666666678</v>
      </c>
      <c r="O30" s="218">
        <f t="shared" si="14"/>
        <v>2.2427157673616686E-2</v>
      </c>
      <c r="P30" s="204">
        <f t="shared" si="15"/>
        <v>0.71344582972263837</v>
      </c>
      <c r="Q30" s="354">
        <f>'A15'!E29/'A14'!E29*100</f>
        <v>26.510288348122952</v>
      </c>
      <c r="R30" s="349">
        <f>R31</f>
        <v>31.540279999999999</v>
      </c>
      <c r="S30" s="349">
        <f>S31</f>
        <v>17.204449999999998</v>
      </c>
      <c r="T30" s="218">
        <f t="shared" si="16"/>
        <v>5.4263317024599994E-2</v>
      </c>
      <c r="U30" s="204">
        <f t="shared" si="44"/>
        <v>0.42249174749571766</v>
      </c>
      <c r="V30" s="354">
        <f>'A15'!F29/'A14'!F29*100</f>
        <v>28.679042238364271</v>
      </c>
      <c r="W30" s="349">
        <f>W31</f>
        <v>11.92243</v>
      </c>
      <c r="X30" s="346">
        <f t="shared" si="33"/>
        <v>13.69271</v>
      </c>
      <c r="Y30" s="218">
        <f t="shared" si="17"/>
        <v>1.6325037648530001E-2</v>
      </c>
      <c r="Z30" s="204">
        <f t="shared" si="45"/>
        <v>0.76921376051994328</v>
      </c>
      <c r="AA30" s="306">
        <f>'A15'!G29/'A14'!G29*100</f>
        <v>26.937493221370289</v>
      </c>
      <c r="AB30" s="349">
        <f t="shared" si="57"/>
        <v>15.193805080107593</v>
      </c>
      <c r="AC30" s="346">
        <f t="shared" si="53"/>
        <v>22.02060609862939</v>
      </c>
      <c r="AD30" s="218">
        <f>(AB30)*(AC30)/10000</f>
        <v>3.3457679680840346E-2</v>
      </c>
      <c r="AE30" s="204">
        <f t="shared" si="46"/>
        <v>0.61263670347995025</v>
      </c>
      <c r="AF30" s="306">
        <f>'A15'!H29/'A14'!H29*100</f>
        <v>30.14654973459497</v>
      </c>
      <c r="AG30" s="346">
        <f t="shared" si="59"/>
        <v>12.835746543868511</v>
      </c>
      <c r="AH30" s="346">
        <f t="shared" si="59"/>
        <v>47.169595733820934</v>
      </c>
      <c r="AI30" s="218">
        <f t="shared" si="19"/>
        <v>6.0545697541606693E-2</v>
      </c>
      <c r="AJ30" s="204">
        <f t="shared" si="4"/>
        <v>0.36507639668740743</v>
      </c>
      <c r="AK30" s="306">
        <f>'A15'!I29/'A14'!I29*100</f>
        <v>30.412787484589547</v>
      </c>
      <c r="AL30" s="351">
        <v>13.092919999999999</v>
      </c>
      <c r="AM30" s="356">
        <v>19.771440000000002</v>
      </c>
      <c r="AN30" s="218">
        <f t="shared" si="20"/>
        <v>2.5886588220480001E-2</v>
      </c>
      <c r="AO30" s="204">
        <f t="shared" si="47"/>
        <v>0.6818297221170172</v>
      </c>
      <c r="AP30" s="306">
        <f>'A15'!J29/'A14'!J29*100</f>
        <v>25.079835669814919</v>
      </c>
      <c r="AQ30" s="306">
        <f t="shared" si="58"/>
        <v>0.49313248692160028</v>
      </c>
      <c r="AR30" s="352">
        <f t="shared" si="58"/>
        <v>12.068853552249484</v>
      </c>
      <c r="AS30" s="218">
        <f t="shared" si="21"/>
        <v>5.9515437665133781E-4</v>
      </c>
      <c r="AT30" s="204">
        <f t="shared" si="48"/>
        <v>0.91297085447244275</v>
      </c>
      <c r="AU30" s="306">
        <f>'A15'!K29/'A14'!K29*100</f>
        <v>27.04507512520868</v>
      </c>
      <c r="AV30" s="351">
        <v>21.675380000000001</v>
      </c>
      <c r="AW30" s="356">
        <v>13.2742</v>
      </c>
      <c r="AX30" s="218">
        <f t="shared" si="22"/>
        <v>2.8772332919600001E-2</v>
      </c>
      <c r="AY30" s="204">
        <f t="shared" si="7"/>
        <v>0.65545659113670218</v>
      </c>
      <c r="AZ30" s="306">
        <f>'A15'!L29/'A14'!L29*100</f>
        <v>28.976462937082299</v>
      </c>
      <c r="BA30" s="306">
        <f t="shared" si="54"/>
        <v>13.860762622571164</v>
      </c>
      <c r="BB30" s="352">
        <f t="shared" si="49"/>
        <v>20.672322544748535</v>
      </c>
      <c r="BC30" s="218">
        <f t="shared" si="23"/>
        <v>2.8653415564998567E-2</v>
      </c>
      <c r="BD30" s="204">
        <f t="shared" si="50"/>
        <v>0.6565433896222691</v>
      </c>
      <c r="BE30" s="306">
        <f>'A15'!M29/'A14'!M29*100</f>
        <v>29.574016647625267</v>
      </c>
      <c r="BF30" s="346">
        <f t="shared" si="55"/>
        <v>6.1945216521809341</v>
      </c>
      <c r="BG30" s="346">
        <f t="shared" si="55"/>
        <v>29.06110990240046</v>
      </c>
      <c r="BH30" s="218">
        <f t="shared" si="24"/>
        <v>1.800196745268294E-2</v>
      </c>
      <c r="BI30" s="204">
        <f t="shared" si="9"/>
        <v>0.75388811879453155</v>
      </c>
      <c r="BJ30" s="306">
        <f>'A15'!N29/'A14'!N29*100</f>
        <v>27.44302352916063</v>
      </c>
      <c r="BK30" s="351">
        <v>7</v>
      </c>
      <c r="BL30" s="356">
        <v>17.176540000000003</v>
      </c>
      <c r="BM30" s="218">
        <f t="shared" si="25"/>
        <v>1.2023578000000002E-2</v>
      </c>
      <c r="BN30" s="204">
        <f t="shared" si="10"/>
        <v>0.80852526259142421</v>
      </c>
      <c r="BO30" s="306">
        <f>'A15'!O29/'A14'!O29*100</f>
        <v>24.776840100117393</v>
      </c>
      <c r="BP30" s="351">
        <v>23.48967</v>
      </c>
      <c r="BQ30" s="356">
        <v>28.257139999999996</v>
      </c>
      <c r="BR30" s="218">
        <f t="shared" si="26"/>
        <v>6.6375089374379997E-2</v>
      </c>
      <c r="BS30" s="204">
        <f t="shared" si="51"/>
        <v>0.31180095815391873</v>
      </c>
    </row>
    <row r="31" spans="1:161" ht="17.25" customHeight="1">
      <c r="A31" s="201">
        <v>1987</v>
      </c>
      <c r="B31" s="306">
        <f>'A15'!B30/'A14'!B30*100</f>
        <v>24.688465726298059</v>
      </c>
      <c r="C31" s="346">
        <f t="shared" si="60"/>
        <v>24.028799873372783</v>
      </c>
      <c r="D31" s="346">
        <f t="shared" si="60"/>
        <v>15.532528214807789</v>
      </c>
      <c r="E31" s="218">
        <f t="shared" si="12"/>
        <v>3.7322801200113255E-2</v>
      </c>
      <c r="F31" s="204">
        <f t="shared" si="42"/>
        <v>0.57731294247167275</v>
      </c>
      <c r="G31" s="306">
        <f>'A15'!C30/'A14'!C30*100</f>
        <v>28.63456579946121</v>
      </c>
      <c r="H31" s="306">
        <f>H30*POWER(H$32/H$29,1/3)</f>
        <v>10.086501870438564</v>
      </c>
      <c r="I31" s="306">
        <f>I30*POWER(I$32/I$29,1/3)</f>
        <v>21.872029166343324</v>
      </c>
      <c r="J31" s="218">
        <f t="shared" si="13"/>
        <v>2.2061226309660877E-2</v>
      </c>
      <c r="K31" s="204">
        <f t="shared" si="43"/>
        <v>0.71679011579006302</v>
      </c>
      <c r="L31" s="355">
        <f>'A15'!D30/'A14'!D30*100</f>
        <v>24.279669554704817</v>
      </c>
      <c r="M31" s="348">
        <v>10.79702</v>
      </c>
      <c r="N31" s="348">
        <v>17.437250000000002</v>
      </c>
      <c r="O31" s="218">
        <f t="shared" si="14"/>
        <v>1.8827033699500003E-2</v>
      </c>
      <c r="P31" s="204">
        <f t="shared" si="15"/>
        <v>0.74634774968239948</v>
      </c>
      <c r="Q31" s="354">
        <f>'A15'!E30/'A14'!E30*100</f>
        <v>25.881962465935192</v>
      </c>
      <c r="R31" s="351">
        <v>31.540279999999999</v>
      </c>
      <c r="S31" s="356">
        <v>17.204449999999998</v>
      </c>
      <c r="T31" s="218">
        <f t="shared" si="16"/>
        <v>5.4263317024599994E-2</v>
      </c>
      <c r="U31" s="204">
        <f t="shared" si="44"/>
        <v>0.42249174749571766</v>
      </c>
      <c r="V31" s="354">
        <f>'A15'!F30/'A14'!F30*100</f>
        <v>28.855454056958624</v>
      </c>
      <c r="W31" s="351">
        <v>11.92243</v>
      </c>
      <c r="X31" s="356">
        <v>13.69271</v>
      </c>
      <c r="Y31" s="218">
        <f t="shared" si="17"/>
        <v>1.6325037648530001E-2</v>
      </c>
      <c r="Z31" s="204">
        <f t="shared" si="45"/>
        <v>0.76921376051994328</v>
      </c>
      <c r="AA31" s="306">
        <f>'A15'!G30/'A14'!G30*100</f>
        <v>26.558500397453372</v>
      </c>
      <c r="AB31" s="349">
        <f t="shared" si="57"/>
        <v>15.037507749734086</v>
      </c>
      <c r="AC31" s="346">
        <f t="shared" si="53"/>
        <v>26.461872454479316</v>
      </c>
      <c r="AD31" s="218">
        <f t="shared" si="18"/>
        <v>3.9792061210670769E-2</v>
      </c>
      <c r="AE31" s="204">
        <f t="shared" si="46"/>
        <v>0.55474610982610095</v>
      </c>
      <c r="AF31" s="306">
        <f>'A15'!H30/'A14'!H30*100</f>
        <v>30.500450424549097</v>
      </c>
      <c r="AG31" s="346">
        <f t="shared" si="59"/>
        <v>12.295309088475928</v>
      </c>
      <c r="AH31" s="346">
        <f t="shared" si="59"/>
        <v>44.515642067448105</v>
      </c>
      <c r="AI31" s="218">
        <f t="shared" si="19"/>
        <v>5.4733357849123601E-2</v>
      </c>
      <c r="AJ31" s="204">
        <f t="shared" si="4"/>
        <v>0.41819599387792999</v>
      </c>
      <c r="AK31" s="306">
        <f>'A15'!I30/'A14'!I30*100</f>
        <v>30.062022699464158</v>
      </c>
      <c r="AL31" s="351">
        <v>12.61429</v>
      </c>
      <c r="AM31" s="356">
        <v>20.064530000000001</v>
      </c>
      <c r="AN31" s="218">
        <f t="shared" si="20"/>
        <v>2.5309980013370002E-2</v>
      </c>
      <c r="AO31" s="204">
        <f t="shared" si="47"/>
        <v>0.68709940649868617</v>
      </c>
      <c r="AP31" s="306">
        <f>'A15'!J30/'A14'!J30*100</f>
        <v>25.027448162782797</v>
      </c>
      <c r="AQ31" s="351">
        <v>0.25189</v>
      </c>
      <c r="AR31" s="356">
        <v>7.5731099999999998</v>
      </c>
      <c r="AS31" s="218">
        <f t="shared" si="21"/>
        <v>1.9075906778999999E-4</v>
      </c>
      <c r="AT31" s="204">
        <f t="shared" si="48"/>
        <v>0.91666666666666674</v>
      </c>
      <c r="AU31" s="306">
        <f>'A15'!K30/'A14'!K30*100</f>
        <v>26.81878306878307</v>
      </c>
      <c r="AV31" s="346">
        <f t="shared" ref="AV31:AW34" si="61">AV30*POWER(AV$35/AV$30,1/5)</f>
        <v>19.866378422888886</v>
      </c>
      <c r="AW31" s="346">
        <f t="shared" si="61"/>
        <v>12.704773471108249</v>
      </c>
      <c r="AX31" s="218">
        <f t="shared" si="22"/>
        <v>2.5239783755411607E-2</v>
      </c>
      <c r="AY31" s="204">
        <f t="shared" si="7"/>
        <v>0.68774093764523181</v>
      </c>
      <c r="AZ31" s="306">
        <f>'A15'!L30/'A14'!L30*100</f>
        <v>28.672722185446283</v>
      </c>
      <c r="BA31" s="306">
        <f t="shared" si="54"/>
        <v>13.173896623472759</v>
      </c>
      <c r="BB31" s="352">
        <f t="shared" si="49"/>
        <v>20.09250037507427</v>
      </c>
      <c r="BC31" s="218">
        <f t="shared" si="23"/>
        <v>2.6469652284831609E-2</v>
      </c>
      <c r="BD31" s="204">
        <f t="shared" si="50"/>
        <v>0.67650103696210762</v>
      </c>
      <c r="BE31" s="306">
        <f>'A15'!M30/'A14'!M30*100</f>
        <v>29.529545824515708</v>
      </c>
      <c r="BF31" s="351">
        <v>7.2156099999999999</v>
      </c>
      <c r="BG31" s="356">
        <v>38.323169999999998</v>
      </c>
      <c r="BH31" s="218">
        <f t="shared" si="24"/>
        <v>2.7652504868369999E-2</v>
      </c>
      <c r="BI31" s="204">
        <f t="shared" si="9"/>
        <v>0.66569082006191727</v>
      </c>
      <c r="BJ31" s="306">
        <f>'A15'!N30/'A14'!N30*100</f>
        <v>27.075560918413956</v>
      </c>
      <c r="BK31" s="346">
        <f t="shared" ref="BK31:BL34" si="62">BK30*POWER(BK$35/BK$30,1/5)</f>
        <v>8.9519465935812228</v>
      </c>
      <c r="BL31" s="346">
        <f t="shared" si="62"/>
        <v>17.040429902371478</v>
      </c>
      <c r="BM31" s="218">
        <f t="shared" si="25"/>
        <v>1.5254501841769397E-2</v>
      </c>
      <c r="BN31" s="204">
        <f t="shared" si="10"/>
        <v>0.77899750232476217</v>
      </c>
      <c r="BO31" s="306">
        <f>'A15'!O30/'A14'!O30*100</f>
        <v>24.632978577877488</v>
      </c>
      <c r="BP31" s="346">
        <f t="shared" ref="BP31:BQ34" si="63">BP30*POWER(BP$35/BP$30,1/5)</f>
        <v>23.087729887061361</v>
      </c>
      <c r="BQ31" s="346">
        <f t="shared" si="63"/>
        <v>28.327076951576871</v>
      </c>
      <c r="BR31" s="218">
        <f t="shared" si="26"/>
        <v>6.5400790114800836E-2</v>
      </c>
      <c r="BS31" s="204">
        <f t="shared" si="51"/>
        <v>0.32070518381003471</v>
      </c>
    </row>
    <row r="32" spans="1:161" ht="17.25" customHeight="1">
      <c r="A32" s="201">
        <v>1988</v>
      </c>
      <c r="B32" s="306">
        <f>'A15'!B31/'A14'!B31*100</f>
        <v>24.537187690671004</v>
      </c>
      <c r="C32" s="346">
        <f t="shared" si="60"/>
        <v>23.910272605958372</v>
      </c>
      <c r="D32" s="346">
        <f t="shared" si="60"/>
        <v>16.397523619217356</v>
      </c>
      <c r="E32" s="218">
        <f t="shared" si="12"/>
        <v>3.9206925979812818E-2</v>
      </c>
      <c r="F32" s="204">
        <f t="shared" si="42"/>
        <v>0.56009372359433196</v>
      </c>
      <c r="G32" s="306">
        <f>'A15'!C31/'A14'!C31*100</f>
        <v>28.157825444807916</v>
      </c>
      <c r="H32" s="347">
        <v>9.7067800000000002</v>
      </c>
      <c r="I32" s="348">
        <v>23.219169999999998</v>
      </c>
      <c r="J32" s="218">
        <f t="shared" si="13"/>
        <v>2.2538337497259999E-2</v>
      </c>
      <c r="K32" s="204">
        <f t="shared" si="43"/>
        <v>0.71242974536416837</v>
      </c>
      <c r="L32" s="355">
        <f>'A15'!D31/'A14'!D31*100</f>
        <v>24.405200853871527</v>
      </c>
      <c r="M32" s="346">
        <f t="shared" ref="M32:N34" si="64">M31*POWER(M$35/M$31,1/4)</f>
        <v>9.2318716368741143</v>
      </c>
      <c r="N32" s="346">
        <f t="shared" si="64"/>
        <v>16.257242849688765</v>
      </c>
      <c r="O32" s="218">
        <f t="shared" si="14"/>
        <v>1.500847791578162E-2</v>
      </c>
      <c r="P32" s="204">
        <f t="shared" si="15"/>
        <v>0.78124594142831327</v>
      </c>
      <c r="Q32" s="354">
        <f>'A15'!E31/'A14'!E31*100</f>
        <v>25.945683901366184</v>
      </c>
      <c r="R32" s="349">
        <f t="shared" ref="R32:S35" si="65">R31*POWER(R$36/R$31,1/5)</f>
        <v>25.584851723506674</v>
      </c>
      <c r="S32" s="349">
        <f t="shared" si="65"/>
        <v>18.775440270094947</v>
      </c>
      <c r="T32" s="218">
        <f t="shared" si="16"/>
        <v>4.8036685535393531E-2</v>
      </c>
      <c r="U32" s="204">
        <f t="shared" si="44"/>
        <v>0.47939760194676201</v>
      </c>
      <c r="V32" s="354">
        <f>'A15'!F31/'A14'!F31*100</f>
        <v>28.83633431873152</v>
      </c>
      <c r="W32" s="306">
        <f t="shared" ref="W32:X34" si="66">W31*POWER(W$35/W$31, 1/4)</f>
        <v>12.390504101160909</v>
      </c>
      <c r="X32" s="352">
        <f t="shared" si="66"/>
        <v>13.699030622207655</v>
      </c>
      <c r="Y32" s="218">
        <f t="shared" si="17"/>
        <v>1.697378951063928E-2</v>
      </c>
      <c r="Z32" s="204">
        <f t="shared" si="45"/>
        <v>0.76328474752085551</v>
      </c>
      <c r="AA32" s="306">
        <f>'A15'!G31/'A14'!G31*100</f>
        <v>26.26680426979371</v>
      </c>
      <c r="AB32" s="349">
        <f t="shared" si="57"/>
        <v>14.882818236188102</v>
      </c>
      <c r="AC32" s="346">
        <f t="shared" si="53"/>
        <v>31.798883766451599</v>
      </c>
      <c r="AD32" s="218">
        <f t="shared" si="18"/>
        <v>4.7325700720977165E-2</v>
      </c>
      <c r="AE32" s="204">
        <f t="shared" si="46"/>
        <v>0.48589536858611015</v>
      </c>
      <c r="AF32" s="306">
        <f>'A15'!H31/'A14'!H31*100</f>
        <v>30.545010587360029</v>
      </c>
      <c r="AG32" s="346">
        <f t="shared" si="59"/>
        <v>11.777626261510527</v>
      </c>
      <c r="AH32" s="346">
        <f t="shared" si="59"/>
        <v>42.011010648885076</v>
      </c>
      <c r="AI32" s="218">
        <f t="shared" si="19"/>
        <v>4.9478998229090729E-2</v>
      </c>
      <c r="AJ32" s="204">
        <f t="shared" si="4"/>
        <v>0.46621615121168947</v>
      </c>
      <c r="AK32" s="306">
        <f>'A15'!I31/'A14'!I31*100</f>
        <v>29.909973448390311</v>
      </c>
      <c r="AL32" s="306">
        <f>AL31*POWER(AL33/AL31,1/2)</f>
        <v>13.754117575206344</v>
      </c>
      <c r="AM32" s="352">
        <f>AM31*POWER(AM33/AM31,1/2)</f>
        <v>19.43529852803913</v>
      </c>
      <c r="AN32" s="218">
        <f t="shared" si="20"/>
        <v>2.6731538106388494E-2</v>
      </c>
      <c r="AO32" s="204">
        <f t="shared" si="47"/>
        <v>0.67410763429003018</v>
      </c>
      <c r="AP32" s="306">
        <f>'A15'!J31/'A14'!J31*100</f>
        <v>25.061252549779979</v>
      </c>
      <c r="AQ32" s="306">
        <f t="shared" ref="AQ32:AR34" si="67">AQ31*POWER(AQ$35/AQ$31,1/4)</f>
        <v>0.4764182936882026</v>
      </c>
      <c r="AR32" s="352">
        <f t="shared" si="67"/>
        <v>11.624258376513788</v>
      </c>
      <c r="AS32" s="218">
        <f t="shared" si="21"/>
        <v>5.5380093411294955E-4</v>
      </c>
      <c r="AT32" s="204">
        <f t="shared" si="48"/>
        <v>0.91334878802868713</v>
      </c>
      <c r="AU32" s="306">
        <f>'A15'!K31/'A14'!K31*100</f>
        <v>26.742671009771986</v>
      </c>
      <c r="AV32" s="346">
        <f t="shared" si="61"/>
        <v>18.208353977712274</v>
      </c>
      <c r="AW32" s="346">
        <f t="shared" si="61"/>
        <v>12.159773768074606</v>
      </c>
      <c r="AX32" s="218">
        <f t="shared" si="22"/>
        <v>2.2140946505800264E-2</v>
      </c>
      <c r="AY32" s="204">
        <f t="shared" si="7"/>
        <v>0.7160615443487981</v>
      </c>
      <c r="AZ32" s="306">
        <f>'A15'!L31/'A14'!L31*100</f>
        <v>28.380448733024679</v>
      </c>
      <c r="BA32" s="306">
        <f t="shared" si="54"/>
        <v>12.521068066148963</v>
      </c>
      <c r="BB32" s="352">
        <f t="shared" si="49"/>
        <v>19.528941194124084</v>
      </c>
      <c r="BC32" s="218">
        <f t="shared" si="23"/>
        <v>2.4452320195144806E-2</v>
      </c>
      <c r="BD32" s="204">
        <f t="shared" si="50"/>
        <v>0.69493765176324607</v>
      </c>
      <c r="BE32" s="306">
        <f>'A15'!M31/'A14'!M31*100</f>
        <v>29.766536964980546</v>
      </c>
      <c r="BF32" s="346">
        <f t="shared" ref="BF32:BG35" si="68">BF31*POWER(BF$36/BF$31,1/5)</f>
        <v>7.053111954412441</v>
      </c>
      <c r="BG32" s="346">
        <f t="shared" si="68"/>
        <v>31.803664764636483</v>
      </c>
      <c r="BH32" s="218">
        <f t="shared" si="24"/>
        <v>2.2431480814558331E-2</v>
      </c>
      <c r="BI32" s="204">
        <f t="shared" si="9"/>
        <v>0.71340632007289873</v>
      </c>
      <c r="BJ32" s="306">
        <f>'A15'!N31/'A14'!N31*100</f>
        <v>26.996808027004292</v>
      </c>
      <c r="BK32" s="346">
        <f t="shared" si="62"/>
        <v>11.448192544904352</v>
      </c>
      <c r="BL32" s="346">
        <f t="shared" si="62"/>
        <v>16.905398366471708</v>
      </c>
      <c r="BM32" s="218">
        <f t="shared" si="25"/>
        <v>1.935362555476796E-2</v>
      </c>
      <c r="BN32" s="204">
        <f t="shared" si="10"/>
        <v>0.74153517011623626</v>
      </c>
      <c r="BO32" s="306">
        <f>'A15'!O31/'A14'!O31*100</f>
        <v>24.72442053832112</v>
      </c>
      <c r="BP32" s="346">
        <f t="shared" si="63"/>
        <v>22.692667514609887</v>
      </c>
      <c r="BQ32" s="346">
        <f t="shared" si="63"/>
        <v>28.397186998420846</v>
      </c>
      <c r="BR32" s="218">
        <f t="shared" si="26"/>
        <v>6.4440792290536689E-2</v>
      </c>
      <c r="BS32" s="204">
        <f t="shared" si="51"/>
        <v>0.32947870711161314</v>
      </c>
    </row>
    <row r="33" spans="1:71" ht="17.25" customHeight="1">
      <c r="A33" s="201">
        <v>1989</v>
      </c>
      <c r="B33" s="306">
        <f>'A15'!B32/'A14'!B32*100</f>
        <v>24.5808505158695</v>
      </c>
      <c r="C33" s="347">
        <v>23.79233</v>
      </c>
      <c r="D33" s="348">
        <v>17.310690000000001</v>
      </c>
      <c r="E33" s="218">
        <f t="shared" si="12"/>
        <v>4.1186164900769998E-2</v>
      </c>
      <c r="F33" s="204">
        <f t="shared" si="42"/>
        <v>0.54200524635666814</v>
      </c>
      <c r="G33" s="306">
        <f>'A15'!C32/'A14'!C32*100</f>
        <v>27.913121243368405</v>
      </c>
      <c r="H33" s="306">
        <f t="shared" ref="H33:I35" si="69">H32*POWER(H$36/H$32,1/4)</f>
        <v>10.250148304761266</v>
      </c>
      <c r="I33" s="306">
        <f t="shared" si="69"/>
        <v>22.007029384294643</v>
      </c>
      <c r="J33" s="218">
        <f t="shared" si="13"/>
        <v>2.255753149362591E-2</v>
      </c>
      <c r="K33" s="204">
        <f t="shared" si="43"/>
        <v>0.71225432936830835</v>
      </c>
      <c r="L33" s="355">
        <f>'A15'!D32/'A14'!D32*100</f>
        <v>24.533339713376559</v>
      </c>
      <c r="M33" s="346">
        <f t="shared" si="64"/>
        <v>7.8936089698565652</v>
      </c>
      <c r="N33" s="346">
        <f t="shared" si="64"/>
        <v>15.157088708010521</v>
      </c>
      <c r="O33" s="218">
        <f t="shared" si="14"/>
        <v>1.1964413138246352E-2</v>
      </c>
      <c r="P33" s="204">
        <f t="shared" si="15"/>
        <v>0.80906597662234225</v>
      </c>
      <c r="Q33" s="354">
        <f>'A15'!E32/'A14'!E32*100</f>
        <v>26.452627564215042</v>
      </c>
      <c r="R33" s="349">
        <f t="shared" si="65"/>
        <v>20.753926018216148</v>
      </c>
      <c r="S33" s="349">
        <f t="shared" si="65"/>
        <v>20.489882404604803</v>
      </c>
      <c r="T33" s="218">
        <f t="shared" si="16"/>
        <v>4.2524550354711685E-2</v>
      </c>
      <c r="U33" s="204">
        <f t="shared" si="44"/>
        <v>0.52977359783636901</v>
      </c>
      <c r="V33" s="354">
        <f>'A15'!F32/'A14'!F32*100</f>
        <v>28.966442953020135</v>
      </c>
      <c r="W33" s="306">
        <f t="shared" si="66"/>
        <v>12.876954771878326</v>
      </c>
      <c r="X33" s="352">
        <f t="shared" si="66"/>
        <v>13.705354162045573</v>
      </c>
      <c r="Y33" s="218">
        <f t="shared" si="17"/>
        <v>1.7648322567723522E-2</v>
      </c>
      <c r="Z33" s="204">
        <f t="shared" si="45"/>
        <v>0.75712011740979279</v>
      </c>
      <c r="AA33" s="306">
        <f>'A15'!G32/'A14'!G32*100</f>
        <v>26.065303330211893</v>
      </c>
      <c r="AB33" s="351">
        <v>14.729719999999999</v>
      </c>
      <c r="AC33" s="356">
        <v>38.212299999999999</v>
      </c>
      <c r="AD33" s="218">
        <f t="shared" si="18"/>
        <v>5.6285647955599996E-2</v>
      </c>
      <c r="AE33" s="204">
        <f t="shared" si="46"/>
        <v>0.40400944774651609</v>
      </c>
      <c r="AF33" s="306">
        <f>'A15'!H32/'A14'!H32*100</f>
        <v>30.552451658112535</v>
      </c>
      <c r="AG33" s="351">
        <v>11.281739999999999</v>
      </c>
      <c r="AH33" s="356">
        <v>39.647300000000001</v>
      </c>
      <c r="AI33" s="218">
        <f t="shared" si="19"/>
        <v>4.47290530302E-2</v>
      </c>
      <c r="AJ33" s="204">
        <f t="shared" si="4"/>
        <v>0.50962641093350902</v>
      </c>
      <c r="AK33" s="306">
        <f>'A15'!I32/'A14'!I32*100</f>
        <v>29.888546951675956</v>
      </c>
      <c r="AL33" s="351">
        <v>14.99694</v>
      </c>
      <c r="AM33" s="356">
        <v>18.825800000000001</v>
      </c>
      <c r="AN33" s="218">
        <f t="shared" si="20"/>
        <v>2.8232939305199999E-2</v>
      </c>
      <c r="AO33" s="204">
        <f t="shared" si="47"/>
        <v>0.66038616735557387</v>
      </c>
      <c r="AP33" s="306">
        <f>'A15'!J32/'A14'!J32*100</f>
        <v>25.275092012080659</v>
      </c>
      <c r="AQ33" s="306">
        <f t="shared" si="67"/>
        <v>0.90108535694461256</v>
      </c>
      <c r="AR33" s="352">
        <f t="shared" si="67"/>
        <v>17.842522134757182</v>
      </c>
      <c r="AS33" s="218">
        <f t="shared" si="21"/>
        <v>1.6077635426589825E-3</v>
      </c>
      <c r="AT33" s="204">
        <f t="shared" si="48"/>
        <v>0.90371651046372603</v>
      </c>
      <c r="AU33" s="306">
        <f>'A15'!K32/'A14'!K32*100</f>
        <v>26.895657809462087</v>
      </c>
      <c r="AV33" s="346">
        <f t="shared" si="61"/>
        <v>16.688706291615009</v>
      </c>
      <c r="AW33" s="346">
        <f t="shared" si="61"/>
        <v>11.638153047514143</v>
      </c>
      <c r="AX33" s="218">
        <f t="shared" si="22"/>
        <v>1.9422571798682769E-2</v>
      </c>
      <c r="AY33" s="204">
        <f t="shared" si="7"/>
        <v>0.74090506298239289</v>
      </c>
      <c r="AZ33" s="306">
        <f>'A15'!L32/'A14'!L32*100</f>
        <v>28.098206680785196</v>
      </c>
      <c r="BA33" s="306">
        <f t="shared" si="54"/>
        <v>11.900590235222861</v>
      </c>
      <c r="BB33" s="352">
        <f t="shared" si="49"/>
        <v>18.981188853761406</v>
      </c>
      <c r="BC33" s="218">
        <f t="shared" si="23"/>
        <v>2.2588735072599401E-2</v>
      </c>
      <c r="BD33" s="204">
        <f t="shared" si="50"/>
        <v>0.71196915650614445</v>
      </c>
      <c r="BE33" s="306">
        <f>'A15'!M32/'A14'!M32*100</f>
        <v>30.108047089179163</v>
      </c>
      <c r="BF33" s="346">
        <f t="shared" si="68"/>
        <v>6.894273421301274</v>
      </c>
      <c r="BG33" s="346">
        <f t="shared" si="68"/>
        <v>26.393252240390872</v>
      </c>
      <c r="BH33" s="218">
        <f t="shared" si="24"/>
        <v>1.8196229742262711E-2</v>
      </c>
      <c r="BI33" s="204">
        <f t="shared" si="9"/>
        <v>0.75211273484972674</v>
      </c>
      <c r="BJ33" s="306">
        <f>'A15'!N32/'A14'!N32*100</f>
        <v>27.01909930364873</v>
      </c>
      <c r="BK33" s="346">
        <f t="shared" si="62"/>
        <v>14.640515465002636</v>
      </c>
      <c r="BL33" s="346">
        <f t="shared" si="62"/>
        <v>16.771436845576954</v>
      </c>
      <c r="BM33" s="218">
        <f t="shared" si="25"/>
        <v>2.4554248050798439E-2</v>
      </c>
      <c r="BN33" s="204">
        <f t="shared" si="10"/>
        <v>0.69400612213468416</v>
      </c>
      <c r="BO33" s="306">
        <f>'A15'!O32/'A14'!O32*100</f>
        <v>24.759646336752649</v>
      </c>
      <c r="BP33" s="346">
        <f t="shared" si="63"/>
        <v>22.304365195177503</v>
      </c>
      <c r="BQ33" s="346">
        <f t="shared" si="63"/>
        <v>28.467470568945959</v>
      </c>
      <c r="BR33" s="218">
        <f t="shared" si="26"/>
        <v>6.3494885975273821E-2</v>
      </c>
      <c r="BS33" s="204">
        <f t="shared" si="51"/>
        <v>0.33812344659779919</v>
      </c>
    </row>
    <row r="34" spans="1:71" ht="17.25" customHeight="1">
      <c r="A34" s="201">
        <v>1990</v>
      </c>
      <c r="B34" s="306">
        <f>'A15'!B33/'A14'!B33*100</f>
        <v>24.678994028786128</v>
      </c>
      <c r="C34" s="346">
        <f>C33*POWER(C$38/C$33, 1/5)</f>
        <v>24.823787529808587</v>
      </c>
      <c r="D34" s="346">
        <f>D33*POWER(D$38/D$33, 1/5)</f>
        <v>19.457971104822899</v>
      </c>
      <c r="E34" s="218">
        <f t="shared" si="12"/>
        <v>4.8302054046727855E-2</v>
      </c>
      <c r="F34" s="204">
        <f t="shared" si="42"/>
        <v>0.4769723705984707</v>
      </c>
      <c r="G34" s="306">
        <f>'A15'!C33/'A14'!C33*100</f>
        <v>27.820881832857463</v>
      </c>
      <c r="H34" s="306">
        <f t="shared" si="69"/>
        <v>10.82393340217871</v>
      </c>
      <c r="I34" s="306">
        <f t="shared" si="69"/>
        <v>20.858167726116307</v>
      </c>
      <c r="J34" s="218">
        <f t="shared" si="13"/>
        <v>2.2576741835895624E-2</v>
      </c>
      <c r="K34" s="204">
        <f t="shared" si="43"/>
        <v>0.71207876398547654</v>
      </c>
      <c r="L34" s="355">
        <f>'A15'!D33/'A14'!D33*100</f>
        <v>24.653892384925406</v>
      </c>
      <c r="M34" s="346">
        <f t="shared" si="64"/>
        <v>6.7493423890475253</v>
      </c>
      <c r="N34" s="346">
        <f t="shared" si="64"/>
        <v>14.131383791618651</v>
      </c>
      <c r="O34" s="218">
        <f t="shared" si="14"/>
        <v>9.5377547640670898E-3</v>
      </c>
      <c r="P34" s="204">
        <f t="shared" si="15"/>
        <v>0.83124346833400475</v>
      </c>
      <c r="Q34" s="354">
        <f>'A15'!E33/'A14'!E33*100</f>
        <v>26.919553586341127</v>
      </c>
      <c r="R34" s="349">
        <f t="shared" si="65"/>
        <v>16.835174572219632</v>
      </c>
      <c r="S34" s="349">
        <f t="shared" si="65"/>
        <v>22.36087542635347</v>
      </c>
      <c r="T34" s="218">
        <f t="shared" si="16"/>
        <v>3.7644924139031678E-2</v>
      </c>
      <c r="U34" s="204">
        <f t="shared" si="44"/>
        <v>0.57436902630942521</v>
      </c>
      <c r="V34" s="354">
        <f>'A15'!F33/'A14'!F33*100</f>
        <v>29.09868948916823</v>
      </c>
      <c r="W34" s="306">
        <f t="shared" si="66"/>
        <v>13.382503475501382</v>
      </c>
      <c r="X34" s="352">
        <f t="shared" si="66"/>
        <v>13.711680620860548</v>
      </c>
      <c r="Y34" s="218">
        <f t="shared" si="17"/>
        <v>1.8349661356363123E-2</v>
      </c>
      <c r="Z34" s="204">
        <f t="shared" si="45"/>
        <v>0.75071050683682417</v>
      </c>
      <c r="AA34" s="306">
        <f>'A15'!G33/'A14'!G33*100</f>
        <v>25.885495327760761</v>
      </c>
      <c r="AB34" s="349">
        <f>AB33*POWER(AB$38/AB$33,1/5)</f>
        <v>13.582210607949964</v>
      </c>
      <c r="AC34" s="346">
        <f>AC33*POWER(AC$38/AC$33,1/5)</f>
        <v>33.193550523884973</v>
      </c>
      <c r="AD34" s="218">
        <f t="shared" si="18"/>
        <v>4.5084179404103357E-2</v>
      </c>
      <c r="AE34" s="204">
        <f t="shared" si="46"/>
        <v>0.50638087283155098</v>
      </c>
      <c r="AF34" s="306">
        <f>'A15'!H33/'A14'!H33*100</f>
        <v>30.273142537522141</v>
      </c>
      <c r="AG34" s="346">
        <f t="shared" ref="AG34:AH37" si="70">AG33*POWER(AG$38/AG$33,1/5)</f>
        <v>10.95154513396702</v>
      </c>
      <c r="AH34" s="346">
        <f t="shared" si="70"/>
        <v>37.449842035552287</v>
      </c>
      <c r="AI34" s="218">
        <f t="shared" si="19"/>
        <v>4.1013363531228621E-2</v>
      </c>
      <c r="AJ34" s="204">
        <f t="shared" si="4"/>
        <v>0.54358449664650921</v>
      </c>
      <c r="AK34" s="306">
        <f>'A15'!I33/'A14'!I33*100</f>
        <v>28.426489957194601</v>
      </c>
      <c r="AL34" s="306">
        <f>AL33*POWER(AL35/AL33,1/2)</f>
        <v>15.355181234397723</v>
      </c>
      <c r="AM34" s="352">
        <f>AM33*POWER(AM35/AM33,1/2)</f>
        <v>18.611566029380761</v>
      </c>
      <c r="AN34" s="218">
        <f t="shared" si="20"/>
        <v>2.8578396943710158E-2</v>
      </c>
      <c r="AO34" s="204">
        <f t="shared" si="47"/>
        <v>0.65722899286562086</v>
      </c>
      <c r="AP34" s="306">
        <f>'A15'!J33/'A14'!J33*100</f>
        <v>25.572932614715359</v>
      </c>
      <c r="AQ34" s="306">
        <f t="shared" si="67"/>
        <v>1.7042897622890043</v>
      </c>
      <c r="AR34" s="352">
        <f t="shared" si="67"/>
        <v>27.387174804417718</v>
      </c>
      <c r="AS34" s="218">
        <f t="shared" si="21"/>
        <v>4.6675681637188479E-3</v>
      </c>
      <c r="AT34" s="204">
        <f t="shared" si="48"/>
        <v>0.87575262714792446</v>
      </c>
      <c r="AU34" s="306">
        <f>'A15'!K33/'A14'!K33*100</f>
        <v>27.037516170763258</v>
      </c>
      <c r="AV34" s="346">
        <f t="shared" si="61"/>
        <v>15.295886603956673</v>
      </c>
      <c r="AW34" s="346">
        <f t="shared" si="61"/>
        <v>11.138908415629967</v>
      </c>
      <c r="AX34" s="218">
        <f t="shared" si="22"/>
        <v>1.7037948001733465E-2</v>
      </c>
      <c r="AY34" s="204">
        <f t="shared" si="7"/>
        <v>0.76269839617465285</v>
      </c>
      <c r="AZ34" s="306">
        <f>'A15'!L33/'A14'!L33*100</f>
        <v>27.853142992349554</v>
      </c>
      <c r="BA34" s="351">
        <v>11.31086</v>
      </c>
      <c r="BB34" s="356">
        <v>18.448800000000002</v>
      </c>
      <c r="BC34" s="218">
        <f t="shared" si="23"/>
        <v>2.0867179396800002E-2</v>
      </c>
      <c r="BD34" s="204">
        <f t="shared" si="50"/>
        <v>0.7277026388691572</v>
      </c>
      <c r="BE34" s="306">
        <f>'A15'!M33/'A14'!M33*100</f>
        <v>30.511463844797177</v>
      </c>
      <c r="BF34" s="346">
        <f t="shared" si="68"/>
        <v>6.7390119871733614</v>
      </c>
      <c r="BG34" s="346">
        <f t="shared" si="68"/>
        <v>21.903254514224219</v>
      </c>
      <c r="BH34" s="218">
        <f t="shared" si="24"/>
        <v>1.4760629472946605E-2</v>
      </c>
      <c r="BI34" s="204">
        <f t="shared" si="9"/>
        <v>0.78351105498744</v>
      </c>
      <c r="BJ34" s="306">
        <f>'A15'!N33/'A14'!N33*100</f>
        <v>27.107194947939441</v>
      </c>
      <c r="BK34" s="346">
        <f t="shared" si="62"/>
        <v>18.723016077886221</v>
      </c>
      <c r="BL34" s="346">
        <f t="shared" si="62"/>
        <v>16.638536860689303</v>
      </c>
      <c r="BM34" s="218">
        <f t="shared" si="25"/>
        <v>3.1152359315518834E-2</v>
      </c>
      <c r="BN34" s="204">
        <f t="shared" si="10"/>
        <v>0.6337052740866127</v>
      </c>
      <c r="BO34" s="306">
        <f>'A15'!O33/'A14'!O33*100</f>
        <v>24.213252980202469</v>
      </c>
      <c r="BP34" s="346">
        <f t="shared" si="63"/>
        <v>21.922707255088337</v>
      </c>
      <c r="BQ34" s="346">
        <f t="shared" si="63"/>
        <v>28.537928092626572</v>
      </c>
      <c r="BR34" s="218">
        <f t="shared" si="26"/>
        <v>6.2562864324141376E-2</v>
      </c>
      <c r="BS34" s="204">
        <f t="shared" si="51"/>
        <v>0.34664129264610033</v>
      </c>
    </row>
    <row r="35" spans="1:71" ht="17.25" customHeight="1">
      <c r="A35" s="201">
        <v>1991</v>
      </c>
      <c r="B35" s="306">
        <f>'A15'!B34/'A14'!B34*100</f>
        <v>24.886649484148638</v>
      </c>
      <c r="C35" s="346">
        <f t="shared" ref="C35:D37" si="71">C34*POWER(C$38/C$33, 1/5)</f>
        <v>25.899961345739587</v>
      </c>
      <c r="D35" s="346">
        <f t="shared" si="71"/>
        <v>21.871608787178495</v>
      </c>
      <c r="E35" s="218">
        <f t="shared" si="12"/>
        <v>5.6647382215706137E-2</v>
      </c>
      <c r="F35" s="204">
        <f t="shared" si="42"/>
        <v>0.40070351946230032</v>
      </c>
      <c r="G35" s="306">
        <f>'A15'!C34/'A14'!C34*100</f>
        <v>27.689114995764079</v>
      </c>
      <c r="H35" s="306">
        <f t="shared" si="69"/>
        <v>11.429837970283756</v>
      </c>
      <c r="I35" s="306">
        <f t="shared" si="69"/>
        <v>19.769281591512005</v>
      </c>
      <c r="J35" s="218">
        <f t="shared" si="13"/>
        <v>2.259596853798956E-2</v>
      </c>
      <c r="K35" s="204">
        <f t="shared" si="43"/>
        <v>0.7119030490884527</v>
      </c>
      <c r="L35" s="355">
        <f>'A15'!D34/'A14'!D34*100</f>
        <v>24.878676282780624</v>
      </c>
      <c r="M35" s="348">
        <v>5.77095</v>
      </c>
      <c r="N35" s="348">
        <v>13.175090000000001</v>
      </c>
      <c r="O35" s="218">
        <f t="shared" si="14"/>
        <v>7.6032785635500007E-3</v>
      </c>
      <c r="P35" s="204">
        <f t="shared" si="15"/>
        <v>0.84892285425823322</v>
      </c>
      <c r="Q35" s="354">
        <f>'A15'!E34/'A14'!E34*100</f>
        <v>27.399304567633955</v>
      </c>
      <c r="R35" s="349">
        <f t="shared" si="65"/>
        <v>13.656360855692759</v>
      </c>
      <c r="S35" s="349">
        <f t="shared" si="65"/>
        <v>24.402714469485137</v>
      </c>
      <c r="T35" s="218">
        <f t="shared" si="16"/>
        <v>3.3325227465372413E-2</v>
      </c>
      <c r="U35" s="204">
        <f t="shared" si="44"/>
        <v>0.61384719851377434</v>
      </c>
      <c r="V35" s="354">
        <f>'A15'!F34/'A14'!F34*100</f>
        <v>29.843210204623972</v>
      </c>
      <c r="W35" s="351">
        <v>13.907900000000001</v>
      </c>
      <c r="X35" s="356">
        <v>13.71801</v>
      </c>
      <c r="Y35" s="218">
        <f t="shared" si="17"/>
        <v>1.90788711279E-2</v>
      </c>
      <c r="Z35" s="204">
        <f t="shared" si="45"/>
        <v>0.74404618035543701</v>
      </c>
      <c r="AA35" s="306">
        <f>'A15'!G34/'A14'!G34*100</f>
        <v>26.246750204072079</v>
      </c>
      <c r="AB35" s="349">
        <f t="shared" ref="AB35:AC37" si="72">AB34*POWER(AB$38/AB$33,1/5)</f>
        <v>12.524097199315978</v>
      </c>
      <c r="AC35" s="346">
        <f t="shared" si="72"/>
        <v>28.833956510906287</v>
      </c>
      <c r="AD35" s="218">
        <f t="shared" si="18"/>
        <v>3.6111927398344019E-2</v>
      </c>
      <c r="AE35" s="204">
        <f t="shared" si="46"/>
        <v>0.58837924829714316</v>
      </c>
      <c r="AF35" s="306">
        <f>'A15'!H34/'A14'!H34*100</f>
        <v>31.98286285808118</v>
      </c>
      <c r="AG35" s="346">
        <f t="shared" si="70"/>
        <v>10.631014437605966</v>
      </c>
      <c r="AH35" s="346">
        <f t="shared" si="70"/>
        <v>35.374178531396062</v>
      </c>
      <c r="AI35" s="218">
        <f t="shared" si="19"/>
        <v>3.7606340268572257E-2</v>
      </c>
      <c r="AJ35" s="204">
        <f t="shared" si="4"/>
        <v>0.57472164844875184</v>
      </c>
      <c r="AK35" s="306">
        <f>'A15'!I34/'A14'!I34*100</f>
        <v>28.592728758169933</v>
      </c>
      <c r="AL35" s="351">
        <v>15.721979999999999</v>
      </c>
      <c r="AM35" s="356">
        <v>18.39977</v>
      </c>
      <c r="AN35" s="218">
        <f t="shared" si="20"/>
        <v>2.8928081594459996E-2</v>
      </c>
      <c r="AO35" s="204">
        <f t="shared" si="47"/>
        <v>0.65403318725646797</v>
      </c>
      <c r="AP35" s="306">
        <f>'A15'!J34/'A14'!J34*100</f>
        <v>25.70037698161644</v>
      </c>
      <c r="AQ35" s="351">
        <v>3.2234499999999997</v>
      </c>
      <c r="AR35" s="356">
        <v>42.03763</v>
      </c>
      <c r="AS35" s="218">
        <f t="shared" si="21"/>
        <v>1.355061984235E-2</v>
      </c>
      <c r="AT35" s="204">
        <f t="shared" si="48"/>
        <v>0.79456946305967813</v>
      </c>
      <c r="AU35" s="306">
        <f>'A15'!K34/'A14'!K34*100</f>
        <v>27.591757887958789</v>
      </c>
      <c r="AV35" s="351">
        <v>14.019309999999999</v>
      </c>
      <c r="AW35" s="356">
        <v>10.66108</v>
      </c>
      <c r="AX35" s="218">
        <f t="shared" si="22"/>
        <v>1.4946098545479998E-2</v>
      </c>
      <c r="AY35" s="204">
        <f t="shared" si="7"/>
        <v>0.78181603319836346</v>
      </c>
      <c r="AZ35" s="306">
        <f>'A15'!L34/'A14'!L34*100</f>
        <v>27.658375095308536</v>
      </c>
      <c r="BA35" s="306">
        <f t="shared" ref="BA35:BB38" si="73">BA34*POWER(BA$39/BA$34,1/5)</f>
        <v>11.545465815648905</v>
      </c>
      <c r="BB35" s="352">
        <f t="shared" si="73"/>
        <v>17.768121207614772</v>
      </c>
      <c r="BC35" s="218">
        <f t="shared" si="23"/>
        <v>2.0514123601082269E-2</v>
      </c>
      <c r="BD35" s="204">
        <f t="shared" si="50"/>
        <v>0.73092925373452022</v>
      </c>
      <c r="BE35" s="306">
        <f>'A15'!M34/'A14'!M34*100</f>
        <v>31.077414205905825</v>
      </c>
      <c r="BF35" s="346">
        <f t="shared" si="68"/>
        <v>6.5872470945160808</v>
      </c>
      <c r="BG35" s="346">
        <f t="shared" si="68"/>
        <v>18.177091399925889</v>
      </c>
      <c r="BH35" s="218">
        <f t="shared" si="24"/>
        <v>1.1973699251091504E-2</v>
      </c>
      <c r="BI35" s="204">
        <f t="shared" si="9"/>
        <v>0.80898110983893001</v>
      </c>
      <c r="BJ35" s="306">
        <f>'A15'!N34/'A14'!N34*100</f>
        <v>27.351702938097255</v>
      </c>
      <c r="BK35" s="351">
        <v>23.943919999999999</v>
      </c>
      <c r="BL35" s="356">
        <v>16.506689999999999</v>
      </c>
      <c r="BM35" s="218">
        <f t="shared" si="25"/>
        <v>3.9523486482479997E-2</v>
      </c>
      <c r="BN35" s="204">
        <f t="shared" si="10"/>
        <v>0.5572006431348645</v>
      </c>
      <c r="BO35" s="306">
        <f>'A15'!O34/'A14'!O34*100</f>
        <v>24.294356422679062</v>
      </c>
      <c r="BP35" s="351">
        <v>21.54758</v>
      </c>
      <c r="BQ35" s="356">
        <v>28.608560000000001</v>
      </c>
      <c r="BR35" s="218">
        <f t="shared" si="26"/>
        <v>6.1644523528480002E-2</v>
      </c>
      <c r="BS35" s="204">
        <f t="shared" si="51"/>
        <v>0.3550341078857609</v>
      </c>
    </row>
    <row r="36" spans="1:71" ht="17.25" customHeight="1">
      <c r="A36" s="201">
        <v>1992</v>
      </c>
      <c r="B36" s="306">
        <f>'A15'!B35/'A14'!B35*100</f>
        <v>25.260985580707839</v>
      </c>
      <c r="C36" s="346">
        <f t="shared" si="71"/>
        <v>27.022790011608567</v>
      </c>
      <c r="D36" s="346">
        <f t="shared" si="71"/>
        <v>24.584642888117678</v>
      </c>
      <c r="E36" s="218">
        <f t="shared" si="12"/>
        <v>6.6434564227598997E-2</v>
      </c>
      <c r="F36" s="204">
        <f t="shared" si="42"/>
        <v>0.31125741107767946</v>
      </c>
      <c r="G36" s="306">
        <f>'A15'!C35/'A14'!C35*100</f>
        <v>27.80471922796734</v>
      </c>
      <c r="H36" s="347">
        <v>12.069660000000001</v>
      </c>
      <c r="I36" s="348">
        <v>18.73724</v>
      </c>
      <c r="J36" s="218">
        <f t="shared" si="13"/>
        <v>2.2615211613839999E-2</v>
      </c>
      <c r="K36" s="204">
        <f t="shared" si="43"/>
        <v>0.71172718454990835</v>
      </c>
      <c r="L36" s="355">
        <f>'A15'!D35/'A14'!D35*100</f>
        <v>25.334671561281219</v>
      </c>
      <c r="M36" s="346">
        <f>M35*POWER(M$38/M$35,1/3)</f>
        <v>5.4747359184127973</v>
      </c>
      <c r="N36" s="346">
        <f>N35*POWER(N$38/N$35,1/3)</f>
        <v>13.508457059172853</v>
      </c>
      <c r="O36" s="218">
        <f t="shared" si="14"/>
        <v>7.3955235064190536E-3</v>
      </c>
      <c r="P36" s="204">
        <f t="shared" si="15"/>
        <v>0.85082155005596205</v>
      </c>
      <c r="Q36" s="354">
        <f>'A15'!E35/'A14'!E35*100</f>
        <v>28.365703796003309</v>
      </c>
      <c r="R36" s="351">
        <v>11.077770000000001</v>
      </c>
      <c r="S36" s="356">
        <v>26.631</v>
      </c>
      <c r="T36" s="218">
        <f t="shared" si="16"/>
        <v>2.9501209287000001E-2</v>
      </c>
      <c r="U36" s="204">
        <f t="shared" si="44"/>
        <v>0.64879531167155824</v>
      </c>
      <c r="V36" s="354">
        <f>'A15'!F35/'A14'!F35*100</f>
        <v>30.568031704095112</v>
      </c>
      <c r="W36" s="306">
        <f t="shared" ref="W36:X38" si="74">W35*POWER(W$39/W$35,1/4)</f>
        <v>11.090825394194047</v>
      </c>
      <c r="X36" s="352">
        <f t="shared" si="74"/>
        <v>12.44410019200512</v>
      </c>
      <c r="Y36" s="218">
        <f t="shared" si="17"/>
        <v>1.380153424173854E-2</v>
      </c>
      <c r="Z36" s="204">
        <f t="shared" si="45"/>
        <v>0.79227632939406356</v>
      </c>
      <c r="AA36" s="306">
        <f>'A15'!G35/'A14'!G35*100</f>
        <v>26.606051584708794</v>
      </c>
      <c r="AB36" s="349">
        <f t="shared" si="72"/>
        <v>11.54841543732983</v>
      </c>
      <c r="AC36" s="346">
        <f t="shared" si="72"/>
        <v>25.046945414127645</v>
      </c>
      <c r="AD36" s="218">
        <f t="shared" si="18"/>
        <v>2.8925253107846931E-2</v>
      </c>
      <c r="AE36" s="204">
        <f t="shared" si="46"/>
        <v>0.65405903709964541</v>
      </c>
      <c r="AF36" s="306">
        <f>'A15'!H35/'A14'!H35*100</f>
        <v>31.286999763201518</v>
      </c>
      <c r="AG36" s="346">
        <f t="shared" si="70"/>
        <v>10.319865059228166</v>
      </c>
      <c r="AH36" s="346">
        <f t="shared" si="70"/>
        <v>33.413559010026091</v>
      </c>
      <c r="AI36" s="218">
        <f t="shared" si="19"/>
        <v>3.4482342013202674E-2</v>
      </c>
      <c r="AJ36" s="204">
        <f t="shared" si="4"/>
        <v>0.60327220428838024</v>
      </c>
      <c r="AK36" s="306">
        <f>'A15'!I35/'A14'!I35*100</f>
        <v>28.823287389426046</v>
      </c>
      <c r="AL36" s="306">
        <f>AL35*POWER(AL37/AL35,1/2)</f>
        <v>14.723616387525178</v>
      </c>
      <c r="AM36" s="352">
        <f>AM35*POWER(AM37/AM35,1/2)</f>
        <v>18.890520461257811</v>
      </c>
      <c r="AN36" s="218">
        <f t="shared" si="20"/>
        <v>2.7813677663225518E-2</v>
      </c>
      <c r="AO36" s="204">
        <f t="shared" si="47"/>
        <v>0.66421784456603072</v>
      </c>
      <c r="AP36" s="306">
        <f>'A15'!J35/'A14'!J35*100</f>
        <v>26.67934186384246</v>
      </c>
      <c r="AQ36" s="305">
        <f>AQ35*POWER(AQ$38/AQ$35,1/3)</f>
        <v>4.0592125735233395</v>
      </c>
      <c r="AR36" s="305">
        <f t="shared" ref="AR36:AR38" si="75">AR35*POWER(AR$43/AR$35,1/8)</f>
        <v>37.395518944040312</v>
      </c>
      <c r="AS36" s="218">
        <f t="shared" si="21"/>
        <v>1.5179636069107867E-2</v>
      </c>
      <c r="AT36" s="204">
        <f t="shared" si="48"/>
        <v>0.77968170866808384</v>
      </c>
      <c r="AU36" s="306">
        <f>'A15'!K35/'A14'!K35*100</f>
        <v>28.071863971767723</v>
      </c>
      <c r="AV36" s="346">
        <f t="shared" ref="AV36:AW38" si="76">AV35*POWER(AV$39/AV$35,1/4)</f>
        <v>14.145250266863666</v>
      </c>
      <c r="AW36" s="346">
        <f t="shared" si="76"/>
        <v>10.84415030633261</v>
      </c>
      <c r="AX36" s="218">
        <f t="shared" si="22"/>
        <v>1.5339322001456105E-2</v>
      </c>
      <c r="AY36" s="204">
        <f t="shared" si="7"/>
        <v>0.77822232176846728</v>
      </c>
      <c r="AZ36" s="306">
        <f>'A15'!L35/'A14'!L35*100</f>
        <v>27.463229836914078</v>
      </c>
      <c r="BA36" s="306">
        <f t="shared" si="73"/>
        <v>11.784937741278508</v>
      </c>
      <c r="BB36" s="352">
        <f t="shared" si="73"/>
        <v>17.112556439903397</v>
      </c>
      <c r="BC36" s="218">
        <f t="shared" si="23"/>
        <v>2.0167041223837612E-2</v>
      </c>
      <c r="BD36" s="204">
        <f t="shared" si="50"/>
        <v>0.73410127688640325</v>
      </c>
      <c r="BE36" s="306">
        <f>'A15'!M35/'A14'!M35*100</f>
        <v>31.651010985511864</v>
      </c>
      <c r="BF36" s="351">
        <v>6.4389000000000003</v>
      </c>
      <c r="BG36" s="356">
        <v>15.084819999999999</v>
      </c>
      <c r="BH36" s="218">
        <f t="shared" si="24"/>
        <v>9.7129647497999991E-3</v>
      </c>
      <c r="BI36" s="204">
        <f t="shared" si="9"/>
        <v>0.82964220544189848</v>
      </c>
      <c r="BJ36" s="306">
        <f>'A15'!N35/'A14'!N35*100</f>
        <v>27.838054159811463</v>
      </c>
      <c r="BK36" s="346">
        <f>BK35*POWER(BK$38/BK$35,1/3)</f>
        <v>24.498158521380514</v>
      </c>
      <c r="BL36" s="346">
        <f>BL35*POWER(BL$38/BL$35,1/3)</f>
        <v>15.54921152347875</v>
      </c>
      <c r="BM36" s="218">
        <f t="shared" si="25"/>
        <v>3.8092704878465902E-2</v>
      </c>
      <c r="BN36" s="204">
        <f t="shared" si="10"/>
        <v>0.57027671000190083</v>
      </c>
      <c r="BO36" s="306">
        <f>'A15'!O35/'A14'!O35*100</f>
        <v>24.797074764658593</v>
      </c>
      <c r="BP36" s="346">
        <f>BP35*POWER(BP$38/BP$35,1/3)</f>
        <v>21.225190546407426</v>
      </c>
      <c r="BQ36" s="346">
        <f>BQ35*POWER(BQ$38/BQ$35,1/3)</f>
        <v>28.583010522626715</v>
      </c>
      <c r="BR36" s="218">
        <f t="shared" si="26"/>
        <v>6.0667984473272055E-2</v>
      </c>
      <c r="BS36" s="204">
        <f t="shared" si="51"/>
        <v>0.36395880327487345</v>
      </c>
    </row>
    <row r="37" spans="1:71" ht="17.25" customHeight="1">
      <c r="A37" s="201">
        <v>1993</v>
      </c>
      <c r="B37" s="306">
        <f>'A15'!B36/'A14'!B36*100</f>
        <v>25.657690944253819</v>
      </c>
      <c r="C37" s="346">
        <f t="shared" si="71"/>
        <v>28.19429613286319</v>
      </c>
      <c r="D37" s="346">
        <f t="shared" si="71"/>
        <v>27.634211631043222</v>
      </c>
      <c r="E37" s="218">
        <f t="shared" si="12"/>
        <v>7.7912714612384484E-2</v>
      </c>
      <c r="F37" s="204">
        <f t="shared" si="42"/>
        <v>0.20635736097899537</v>
      </c>
      <c r="G37" s="306">
        <f>'A15'!C36/'A14'!C36*100</f>
        <v>27.942547222511511</v>
      </c>
      <c r="H37" s="306">
        <f>H36*POWER(H$39/H$36,1/3)</f>
        <v>13.579309955160149</v>
      </c>
      <c r="I37" s="306">
        <f>I36*POWER(I$39/I$36,1/3)</f>
        <v>20.295826805694194</v>
      </c>
      <c r="J37" s="218">
        <f t="shared" si="13"/>
        <v>2.7560332299076937E-2</v>
      </c>
      <c r="K37" s="204">
        <f t="shared" si="43"/>
        <v>0.66653319507988029</v>
      </c>
      <c r="L37" s="355">
        <f>'A15'!D36/'A14'!D36*100</f>
        <v>25.803984049318569</v>
      </c>
      <c r="M37" s="346">
        <f>M36*POWER(M$38/M$35,1/3)</f>
        <v>5.1937260548712452</v>
      </c>
      <c r="N37" s="346">
        <f>N36*POWER(N$38/N$35,1/3)</f>
        <v>13.850259248287252</v>
      </c>
      <c r="O37" s="218">
        <f t="shared" si="14"/>
        <v>7.1934452324550922E-3</v>
      </c>
      <c r="P37" s="204">
        <f t="shared" si="15"/>
        <v>0.85266836512215716</v>
      </c>
      <c r="Q37" s="354">
        <f>'A15'!E36/'A14'!E36*100</f>
        <v>28.785540227827312</v>
      </c>
      <c r="R37" s="349">
        <f>R36*POWER(R$39/R$36,1/3)</f>
        <v>11.184155063417858</v>
      </c>
      <c r="S37" s="349">
        <f>S36*POWER(S$39/S$36,1/3)</f>
        <v>19.881000513626457</v>
      </c>
      <c r="T37" s="218">
        <f t="shared" si="16"/>
        <v>2.2235219256028838E-2</v>
      </c>
      <c r="U37" s="204">
        <f t="shared" si="44"/>
        <v>0.71519997555152692</v>
      </c>
      <c r="V37" s="354">
        <f>'A15'!F36/'A14'!F36*100</f>
        <v>31.317381014988165</v>
      </c>
      <c r="W37" s="306">
        <f t="shared" si="74"/>
        <v>8.8443552171427413</v>
      </c>
      <c r="X37" s="352">
        <f t="shared" si="74"/>
        <v>11.28849079339218</v>
      </c>
      <c r="Y37" s="218">
        <f t="shared" si="17"/>
        <v>9.9839422442205925E-3</v>
      </c>
      <c r="Z37" s="204">
        <f t="shared" si="45"/>
        <v>0.82716571299429864</v>
      </c>
      <c r="AA37" s="306">
        <f>'A15'!G36/'A14'!G36*100</f>
        <v>26.971838368725269</v>
      </c>
      <c r="AB37" s="349">
        <f t="shared" si="72"/>
        <v>10.64874353741377</v>
      </c>
      <c r="AC37" s="346">
        <f t="shared" si="72"/>
        <v>21.757315002573385</v>
      </c>
      <c r="AD37" s="218">
        <f t="shared" si="18"/>
        <v>2.3168806752512899E-2</v>
      </c>
      <c r="AE37" s="204">
        <f t="shared" si="46"/>
        <v>0.70666781907425202</v>
      </c>
      <c r="AF37" s="306">
        <f>'A15'!H36/'A14'!H36*100</f>
        <v>31.029575729123877</v>
      </c>
      <c r="AG37" s="346">
        <f t="shared" si="70"/>
        <v>10.01782242567073</v>
      </c>
      <c r="AH37" s="346">
        <f t="shared" si="70"/>
        <v>31.561607140236081</v>
      </c>
      <c r="AI37" s="218">
        <f t="shared" si="19"/>
        <v>3.1617857579966643E-2</v>
      </c>
      <c r="AJ37" s="204">
        <f t="shared" si="4"/>
        <v>0.62945103541361613</v>
      </c>
      <c r="AK37" s="306">
        <f>'A15'!I36/'A14'!I36*100</f>
        <v>29.199890597715179</v>
      </c>
      <c r="AL37" s="351">
        <v>13.788649999999999</v>
      </c>
      <c r="AM37" s="356">
        <v>19.394359999999999</v>
      </c>
      <c r="AN37" s="218">
        <f t="shared" si="20"/>
        <v>2.6742204201399992E-2</v>
      </c>
      <c r="AO37" s="204">
        <f t="shared" si="47"/>
        <v>0.67401015570127198</v>
      </c>
      <c r="AP37" s="306">
        <f>'A15'!J36/'A14'!J36*100</f>
        <v>27.429923498966136</v>
      </c>
      <c r="AQ37" s="305">
        <f>AQ36*POWER(AQ$38/AQ$35,1/3)</f>
        <v>5.1116681558733577</v>
      </c>
      <c r="AR37" s="305">
        <f t="shared" si="75"/>
        <v>33.266024680603493</v>
      </c>
      <c r="AS37" s="218">
        <f t="shared" si="21"/>
        <v>1.7004487903233806E-2</v>
      </c>
      <c r="AT37" s="204">
        <f t="shared" si="48"/>
        <v>0.76300419161130906</v>
      </c>
      <c r="AU37" s="306">
        <f>'A15'!K36/'A14'!K36*100</f>
        <v>28.790786948176581</v>
      </c>
      <c r="AV37" s="346">
        <f t="shared" si="76"/>
        <v>14.272321898310732</v>
      </c>
      <c r="AW37" s="346">
        <f t="shared" si="76"/>
        <v>11.030364265752967</v>
      </c>
      <c r="AX37" s="218">
        <f t="shared" si="22"/>
        <v>1.5742890945645023E-2</v>
      </c>
      <c r="AY37" s="204">
        <f t="shared" si="7"/>
        <v>0.77453406180980644</v>
      </c>
      <c r="AZ37" s="306">
        <f>'A15'!L36/'A14'!L36*100</f>
        <v>27.269267912075261</v>
      </c>
      <c r="BA37" s="306">
        <f t="shared" si="73"/>
        <v>12.029376708002896</v>
      </c>
      <c r="BB37" s="352">
        <f t="shared" si="73"/>
        <v>16.481179100882024</v>
      </c>
      <c r="BC37" s="218">
        <f t="shared" si="23"/>
        <v>1.9825831199657432E-2</v>
      </c>
      <c r="BD37" s="204">
        <f t="shared" si="50"/>
        <v>0.73721963197243856</v>
      </c>
      <c r="BE37" s="306">
        <f>'A15'!M36/'A14'!M36*100</f>
        <v>32.236005089058523</v>
      </c>
      <c r="BF37" s="346">
        <f>BF36*POWER(BF$39/BF$36,1/3)</f>
        <v>4.8266012211034752</v>
      </c>
      <c r="BG37" s="346">
        <f>BG36*POWER(BG$39/BG$36,1/3)</f>
        <v>18.647637896575915</v>
      </c>
      <c r="BH37" s="218">
        <f t="shared" si="24"/>
        <v>9.0004711842308748E-3</v>
      </c>
      <c r="BI37" s="204">
        <f t="shared" si="9"/>
        <v>0.8361537607202002</v>
      </c>
      <c r="BJ37" s="306">
        <f>'A15'!N36/'A14'!N36*100</f>
        <v>28.369818868763197</v>
      </c>
      <c r="BK37" s="346">
        <f>BK36*POWER(BK$38/BK$35,1/3)</f>
        <v>25.065226201001703</v>
      </c>
      <c r="BL37" s="346">
        <f>BL36*POWER(BL$38/BL$35,1/3)</f>
        <v>14.647272045569666</v>
      </c>
      <c r="BM37" s="218">
        <f t="shared" si="25"/>
        <v>3.671371870498126E-2</v>
      </c>
      <c r="BN37" s="204">
        <f t="shared" si="10"/>
        <v>0.58287941286208256</v>
      </c>
      <c r="BO37" s="306">
        <f>'A15'!O36/'A14'!O36*100</f>
        <v>25.212356995847813</v>
      </c>
      <c r="BP37" s="346">
        <f>BP36*POWER(BP$38/BP$35,1/3)</f>
        <v>20.907624602452021</v>
      </c>
      <c r="BQ37" s="346">
        <f>BQ36*POWER(BQ$38/BQ$35,1/3)</f>
        <v>28.557483862752598</v>
      </c>
      <c r="BR37" s="218">
        <f t="shared" si="26"/>
        <v>5.9706915219301278E-2</v>
      </c>
      <c r="BS37" s="204">
        <f t="shared" si="51"/>
        <v>0.37274211848770367</v>
      </c>
    </row>
    <row r="38" spans="1:71" ht="17.25" customHeight="1">
      <c r="A38" s="201">
        <v>1994</v>
      </c>
      <c r="B38" s="306">
        <f>'A15'!B37/'A14'!B37*100</f>
        <v>26.062319734984513</v>
      </c>
      <c r="C38" s="347">
        <v>29.416589999999999</v>
      </c>
      <c r="D38" s="348">
        <v>31.062060000000002</v>
      </c>
      <c r="E38" s="218">
        <f t="shared" si="12"/>
        <v>9.1373988357540015E-2</v>
      </c>
      <c r="F38" s="204">
        <f t="shared" si="42"/>
        <v>8.333333333333337E-2</v>
      </c>
      <c r="G38" s="306">
        <f>'A15'!C37/'A14'!C37*100</f>
        <v>28.005930170712322</v>
      </c>
      <c r="H38" s="306">
        <f>H37*POWER(H$39/H$36,1/3)</f>
        <v>15.277784035201613</v>
      </c>
      <c r="I38" s="306">
        <f>I37*POWER(I$39/I$36,1/3)</f>
        <v>21.984058790234577</v>
      </c>
      <c r="J38" s="218">
        <f t="shared" si="13"/>
        <v>3.3586770241437948E-2</v>
      </c>
      <c r="K38" s="204">
        <f t="shared" si="43"/>
        <v>0.61145693097131459</v>
      </c>
      <c r="L38" s="355">
        <f>'A15'!D37/'A14'!D37*100</f>
        <v>26.26835243834833</v>
      </c>
      <c r="M38" s="348">
        <v>4.9271399999999996</v>
      </c>
      <c r="N38" s="348">
        <v>14.200709999999999</v>
      </c>
      <c r="O38" s="218">
        <f t="shared" si="14"/>
        <v>6.9968886269399988E-3</v>
      </c>
      <c r="P38" s="204">
        <f t="shared" si="15"/>
        <v>0.85446471706690008</v>
      </c>
      <c r="Q38" s="354">
        <f>'A15'!E37/'A14'!E37*100</f>
        <v>29.133409827138667</v>
      </c>
      <c r="R38" s="349">
        <f>R37*POWER(R$39/R$36,1/3)</f>
        <v>11.291561792903744</v>
      </c>
      <c r="S38" s="349">
        <f>S37*POWER(S$39/S$36,1/3)</f>
        <v>14.841882821629508</v>
      </c>
      <c r="T38" s="218">
        <f t="shared" si="16"/>
        <v>1.6758803700346617E-2</v>
      </c>
      <c r="U38" s="204">
        <f t="shared" si="44"/>
        <v>0.7652495259489287</v>
      </c>
      <c r="V38" s="354">
        <f>'A15'!F37/'A14'!F37*100</f>
        <v>31.983276718055919</v>
      </c>
      <c r="W38" s="306">
        <f t="shared" si="74"/>
        <v>7.0529123331027197</v>
      </c>
      <c r="X38" s="352">
        <f t="shared" si="74"/>
        <v>10.24019595039657</v>
      </c>
      <c r="Y38" s="218">
        <f t="shared" si="17"/>
        <v>7.2223204311940492E-3</v>
      </c>
      <c r="Z38" s="204">
        <f t="shared" si="45"/>
        <v>0.85240447157722321</v>
      </c>
      <c r="AA38" s="306">
        <f>'A15'!G37/'A14'!G37*100</f>
        <v>27.329532648068263</v>
      </c>
      <c r="AB38" s="351">
        <v>9.8191600000000001</v>
      </c>
      <c r="AC38" s="356">
        <v>18.899740000000001</v>
      </c>
      <c r="AD38" s="218">
        <f t="shared" si="18"/>
        <v>1.8557957101840002E-2</v>
      </c>
      <c r="AE38" s="204">
        <f t="shared" si="46"/>
        <v>0.74880686963018572</v>
      </c>
      <c r="AF38" s="306">
        <f>'A15'!H37/'A14'!H37*100</f>
        <v>31.015488018702513</v>
      </c>
      <c r="AG38" s="351">
        <v>9.7246199999999998</v>
      </c>
      <c r="AH38" s="356">
        <v>29.812300000000004</v>
      </c>
      <c r="AI38" s="218">
        <f t="shared" si="19"/>
        <v>2.8991328882600004E-2</v>
      </c>
      <c r="AJ38" s="204">
        <f t="shared" si="4"/>
        <v>0.65345516349200428</v>
      </c>
      <c r="AK38" s="306">
        <f>'A15'!I37/'A14'!I37*100</f>
        <v>29.271199197190167</v>
      </c>
      <c r="AL38" s="306">
        <f>AL37*POWER(AL39/AL37,1/2)</f>
        <v>14.021784121109553</v>
      </c>
      <c r="AM38" s="352">
        <f>AM37*POWER(AM39/AM37,1/2)</f>
        <v>19.589735906050397</v>
      </c>
      <c r="AN38" s="218">
        <f t="shared" si="20"/>
        <v>2.7468304786418714E-2</v>
      </c>
      <c r="AO38" s="204">
        <f t="shared" si="47"/>
        <v>0.66737424440966608</v>
      </c>
      <c r="AP38" s="306">
        <f>'A15'!J37/'A14'!J37*100</f>
        <v>27.910338060837919</v>
      </c>
      <c r="AQ38" s="351">
        <v>6.4370000000000003</v>
      </c>
      <c r="AR38" s="305">
        <f t="shared" si="75"/>
        <v>29.59254021067364</v>
      </c>
      <c r="AS38" s="218">
        <f t="shared" si="21"/>
        <v>1.9048718133610622E-2</v>
      </c>
      <c r="AT38" s="204">
        <f t="shared" si="48"/>
        <v>0.74432175181125049</v>
      </c>
      <c r="AU38" s="306">
        <f>'A15'!K37/'A14'!K37*100</f>
        <v>29.413639260675588</v>
      </c>
      <c r="AV38" s="346">
        <f t="shared" si="76"/>
        <v>14.400535057777027</v>
      </c>
      <c r="AW38" s="346">
        <f t="shared" si="76"/>
        <v>11.219775860553087</v>
      </c>
      <c r="AX38" s="218">
        <f t="shared" si="22"/>
        <v>1.6157077562029512E-2</v>
      </c>
      <c r="AY38" s="204">
        <f t="shared" si="7"/>
        <v>0.7707487658037071</v>
      </c>
      <c r="AZ38" s="306">
        <f>'A15'!L37/'A14'!L37*100</f>
        <v>27.08063315006417</v>
      </c>
      <c r="BA38" s="306">
        <f t="shared" si="73"/>
        <v>12.278885740413248</v>
      </c>
      <c r="BB38" s="352">
        <f t="shared" si="73"/>
        <v>15.873096781843763</v>
      </c>
      <c r="BC38" s="218">
        <f t="shared" si="23"/>
        <v>1.9490394173078077E-2</v>
      </c>
      <c r="BD38" s="204">
        <f t="shared" si="50"/>
        <v>0.74028522701288779</v>
      </c>
      <c r="BE38" s="306">
        <f>'A15'!M37/'A14'!M37*100</f>
        <v>32.731877176321625</v>
      </c>
      <c r="BF38" s="346">
        <f>BF37*POWER(BF$39/BF$36,1/3)</f>
        <v>3.6180216104548224</v>
      </c>
      <c r="BG38" s="346">
        <f>BG37*POWER(BG$39/BG$36,1/3)</f>
        <v>23.051942225483252</v>
      </c>
      <c r="BH38" s="218">
        <f t="shared" si="24"/>
        <v>8.3402425134754439E-3</v>
      </c>
      <c r="BI38" s="204">
        <f t="shared" si="9"/>
        <v>0.84218766150709323</v>
      </c>
      <c r="BJ38" s="306">
        <f>'A15'!N37/'A14'!N37*100</f>
        <v>28.764049935581319</v>
      </c>
      <c r="BK38" s="351">
        <v>25.645420000000001</v>
      </c>
      <c r="BL38" s="350">
        <v>13.797650000000001</v>
      </c>
      <c r="BM38" s="218">
        <f t="shared" si="25"/>
        <v>3.5384652926300005E-2</v>
      </c>
      <c r="BN38" s="204">
        <f t="shared" si="10"/>
        <v>0.59502588786844868</v>
      </c>
      <c r="BO38" s="306">
        <f>'A15'!O37/'A14'!O37*100</f>
        <v>25.614279326883992</v>
      </c>
      <c r="BP38" s="351">
        <v>20.594809999999999</v>
      </c>
      <c r="BQ38" s="356">
        <v>28.531980000000001</v>
      </c>
      <c r="BR38" s="218">
        <f t="shared" si="26"/>
        <v>5.8761070702379993E-2</v>
      </c>
      <c r="BS38" s="204">
        <f t="shared" si="51"/>
        <v>0.38138629319220357</v>
      </c>
    </row>
    <row r="39" spans="1:71" ht="17.25" customHeight="1">
      <c r="A39" s="201">
        <v>1995</v>
      </c>
      <c r="B39" s="306">
        <f>'A15'!B38/'A14'!B38*100</f>
        <v>26.451716699254956</v>
      </c>
      <c r="C39" s="349">
        <f t="shared" ref="C39:D44" si="77">C38*POWER(C$45/C$38,1/7)</f>
        <v>28.400499054120889</v>
      </c>
      <c r="D39" s="349">
        <f t="shared" si="77"/>
        <v>28.414889928779619</v>
      </c>
      <c r="E39" s="218">
        <f t="shared" si="12"/>
        <v>8.0699705454525469E-2</v>
      </c>
      <c r="F39" s="204">
        <f t="shared" si="42"/>
        <v>0.18088675211219693</v>
      </c>
      <c r="G39" s="306">
        <f>'A15'!C38/'A14'!C38*100</f>
        <v>28.103747839818872</v>
      </c>
      <c r="H39" s="347">
        <v>17.188700000000001</v>
      </c>
      <c r="I39" s="348">
        <v>23.812720000000002</v>
      </c>
      <c r="J39" s="218">
        <f t="shared" si="13"/>
        <v>4.0930970026400004E-2</v>
      </c>
      <c r="K39" s="204">
        <f t="shared" si="43"/>
        <v>0.54433749974322632</v>
      </c>
      <c r="L39" s="355">
        <f>'A15'!D38/'A14'!D38*100</f>
        <v>26.693056548485888</v>
      </c>
      <c r="M39" s="346">
        <f>M38*POWER(M$41/M$38,1/3)</f>
        <v>5.0628352618406494</v>
      </c>
      <c r="N39" s="346">
        <f>N38*POWER(N$41/N$38,1/3)</f>
        <v>15.015141549088481</v>
      </c>
      <c r="O39" s="218">
        <f t="shared" si="14"/>
        <v>7.6019188096253798E-3</v>
      </c>
      <c r="P39" s="204">
        <f t="shared" si="15"/>
        <v>0.84893528119550388</v>
      </c>
      <c r="Q39" s="354">
        <f>'A15'!E38/'A14'!E38*100</f>
        <v>29.432031367267374</v>
      </c>
      <c r="R39" s="347">
        <v>11.4</v>
      </c>
      <c r="S39" s="347">
        <v>11.08</v>
      </c>
      <c r="T39" s="218">
        <f t="shared" si="16"/>
        <v>1.26312E-2</v>
      </c>
      <c r="U39" s="204">
        <f t="shared" si="44"/>
        <v>0.80297213982300775</v>
      </c>
      <c r="V39" s="354">
        <f>'A15'!F38/'A14'!F38*100</f>
        <v>32.569046378322042</v>
      </c>
      <c r="W39" s="351">
        <v>5.6243300000000005</v>
      </c>
      <c r="X39" s="356">
        <v>9.2892500000000009</v>
      </c>
      <c r="Y39" s="218">
        <f t="shared" si="17"/>
        <v>5.224580745250001E-3</v>
      </c>
      <c r="Z39" s="204">
        <f t="shared" si="45"/>
        <v>0.87066202929466163</v>
      </c>
      <c r="AA39" s="306">
        <f>'A15'!G38/'A14'!G38*100</f>
        <v>27.626642075978623</v>
      </c>
      <c r="AB39" s="349">
        <f t="shared" ref="AB39:AC43" si="78">AB38*POWER(AB$44/AB$38, 1/6)</f>
        <v>9.579285292642993</v>
      </c>
      <c r="AC39" s="349">
        <f t="shared" si="78"/>
        <v>19.594403167399385</v>
      </c>
      <c r="AD39" s="218">
        <f t="shared" si="18"/>
        <v>1.877003780795862E-2</v>
      </c>
      <c r="AE39" s="204">
        <f t="shared" si="46"/>
        <v>0.74686864126141517</v>
      </c>
      <c r="AF39" s="306">
        <f>'A15'!H38/'A14'!H38*100</f>
        <v>31.04056180430095</v>
      </c>
      <c r="AG39" s="346">
        <f t="shared" ref="AG39:AH43" si="79">AG38*POWER(AG$44/AG$38,1/6)</f>
        <v>9.834057796494978</v>
      </c>
      <c r="AH39" s="346">
        <f t="shared" si="79"/>
        <v>28.677200676775378</v>
      </c>
      <c r="AI39" s="218">
        <f t="shared" si="19"/>
        <v>2.8201324889709393E-2</v>
      </c>
      <c r="AJ39" s="204">
        <f t="shared" si="4"/>
        <v>0.66067509489682663</v>
      </c>
      <c r="AK39" s="306">
        <f>'A15'!I38/'A14'!I38*100</f>
        <v>29.320133935070608</v>
      </c>
      <c r="AL39" s="351">
        <v>14.25886</v>
      </c>
      <c r="AM39" s="356">
        <v>19.787080000000003</v>
      </c>
      <c r="AN39" s="218">
        <f t="shared" ref="AN39:AN48" si="80">(AL39)*(AM39)/10000</f>
        <v>2.8214120352880009E-2</v>
      </c>
      <c r="AO39" s="204">
        <f t="shared" si="47"/>
        <v>0.66055815578358645</v>
      </c>
      <c r="AP39" s="306">
        <f>'A15'!J38/'A14'!J38*100</f>
        <v>28.435176204332365</v>
      </c>
      <c r="AQ39" s="305">
        <f>AQ38*POWER(AQ$43/AQ$38,1/5)</f>
        <v>4.8799999190320875</v>
      </c>
      <c r="AR39" s="305">
        <f>AR38*POWER(AR$43/AR$35,1/8)</f>
        <v>26.324709505519714</v>
      </c>
      <c r="AS39" s="218">
        <f t="shared" si="21"/>
        <v>1.2846458025547944E-2</v>
      </c>
      <c r="AT39" s="204">
        <f t="shared" si="48"/>
        <v>0.80100487359045736</v>
      </c>
      <c r="AU39" s="306">
        <f>'A15'!K38/'A14'!K38*100</f>
        <v>30.391844536476587</v>
      </c>
      <c r="AV39" s="351">
        <v>14.529900000000001</v>
      </c>
      <c r="AW39" s="356">
        <v>11.41244</v>
      </c>
      <c r="AX39" s="218">
        <f t="shared" si="22"/>
        <v>1.6582161195600003E-2</v>
      </c>
      <c r="AY39" s="204">
        <f t="shared" si="7"/>
        <v>0.76686388078627588</v>
      </c>
      <c r="AZ39" s="306">
        <f>'A15'!L38/'A14'!L38*100</f>
        <v>26.918705058561244</v>
      </c>
      <c r="BA39" s="351">
        <v>12.533569999999999</v>
      </c>
      <c r="BB39" s="356">
        <v>15.28745</v>
      </c>
      <c r="BC39" s="218">
        <f t="shared" si="23"/>
        <v>1.916063246965E-2</v>
      </c>
      <c r="BD39" s="204">
        <f t="shared" si="50"/>
        <v>0.74329895466504381</v>
      </c>
      <c r="BE39" s="306">
        <f>'A15'!M38/'A14'!M38*100</f>
        <v>33.243840808591287</v>
      </c>
      <c r="BF39" s="351">
        <v>2.7120700000000002</v>
      </c>
      <c r="BG39" s="356">
        <v>28.496480000000002</v>
      </c>
      <c r="BH39" s="218">
        <f t="shared" si="24"/>
        <v>7.7284448513600008E-3</v>
      </c>
      <c r="BI39" s="204">
        <f t="shared" si="9"/>
        <v>0.84777894610040505</v>
      </c>
      <c r="BJ39" s="306">
        <f>'A15'!N38/'A14'!N38*100</f>
        <v>29.035332712683427</v>
      </c>
      <c r="BK39" s="351">
        <v>13.68965</v>
      </c>
      <c r="BL39" s="356">
        <v>15.63208</v>
      </c>
      <c r="BM39" s="218">
        <f t="shared" si="25"/>
        <v>2.1399770397200001E-2</v>
      </c>
      <c r="BN39" s="204">
        <f t="shared" si="10"/>
        <v>0.72283523247081249</v>
      </c>
      <c r="BO39" s="306">
        <f>'A15'!O38/'A14'!O38*100</f>
        <v>26.039358659307897</v>
      </c>
      <c r="BP39" s="346">
        <f>BP38*POWER(BP$41/BP$38,1/3)</f>
        <v>20.623157629801856</v>
      </c>
      <c r="BQ39" s="346">
        <f>BQ38*POWER(BQ$41/BQ$38,1/3)</f>
        <v>28.336145597098657</v>
      </c>
      <c r="BR39" s="218">
        <f t="shared" si="26"/>
        <v>5.8438079726998146E-2</v>
      </c>
      <c r="BS39" s="204">
        <f t="shared" si="51"/>
        <v>0.38433814243299147</v>
      </c>
    </row>
    <row r="40" spans="1:71" ht="17.25" customHeight="1">
      <c r="A40" s="201">
        <v>1996</v>
      </c>
      <c r="B40" s="306">
        <f>'A15'!B39/'A14'!B39*100</f>
        <v>26.822909389789302</v>
      </c>
      <c r="C40" s="349">
        <f t="shared" si="77"/>
        <v>27.419505337740421</v>
      </c>
      <c r="D40" s="349">
        <f t="shared" si="77"/>
        <v>25.993316916671379</v>
      </c>
      <c r="E40" s="218">
        <f t="shared" si="12"/>
        <v>7.1272389194224919E-2</v>
      </c>
      <c r="F40" s="204">
        <f t="shared" si="42"/>
        <v>0.26704400871274708</v>
      </c>
      <c r="G40" s="306">
        <f>'A15'!C39/'A14'!C39*100</f>
        <v>28.161895548446957</v>
      </c>
      <c r="H40" s="306">
        <f>H39*POWER(H41/H39,1/2)</f>
        <v>14.194453270908323</v>
      </c>
      <c r="I40" s="306">
        <f>I39*POWER(I41/I39,1/2)</f>
        <v>21.193812079699111</v>
      </c>
      <c r="J40" s="218">
        <f t="shared" si="13"/>
        <v>3.0083457519770138E-2</v>
      </c>
      <c r="K40" s="204">
        <f t="shared" si="43"/>
        <v>0.6434740824891616</v>
      </c>
      <c r="L40" s="355">
        <f>'A15'!D39/'A14'!D39*100</f>
        <v>27.105729500023944</v>
      </c>
      <c r="M40" s="346">
        <f>M39*POWER(M$41/M$38,1/3)</f>
        <v>5.202267621487735</v>
      </c>
      <c r="N40" s="346">
        <f>N39*POWER(N$41/N$38,1/3)</f>
        <v>15.876281942181993</v>
      </c>
      <c r="O40" s="218">
        <f t="shared" si="14"/>
        <v>8.2592667497423805E-3</v>
      </c>
      <c r="P40" s="204">
        <f t="shared" si="15"/>
        <v>0.8429277077155517</v>
      </c>
      <c r="Q40" s="354">
        <f>'A15'!E39/'A14'!E39*100</f>
        <v>30.015848802506991</v>
      </c>
      <c r="R40" s="349">
        <f t="shared" ref="R40:S43" si="81">R39*POWER(R$44/R$39,1/5)</f>
        <v>11.536682885636523</v>
      </c>
      <c r="S40" s="349">
        <f t="shared" si="81"/>
        <v>11.362249115938541</v>
      </c>
      <c r="T40" s="218">
        <f t="shared" si="16"/>
        <v>1.3108266491818689E-2</v>
      </c>
      <c r="U40" s="204">
        <f t="shared" si="44"/>
        <v>0.79861217787665451</v>
      </c>
      <c r="V40" s="354">
        <f>'A15'!F39/'A14'!F39*100</f>
        <v>33.125649013499483</v>
      </c>
      <c r="W40" s="306">
        <f t="shared" ref="W40:X43" si="82">W39*POWER(W$44/W$39,1/5)</f>
        <v>6.1040810690846117</v>
      </c>
      <c r="X40" s="352">
        <f t="shared" si="82"/>
        <v>9.8147985028395333</v>
      </c>
      <c r="Y40" s="218">
        <f t="shared" ref="Y40:Y48" si="83">(W40)*(X40)/10000</f>
        <v>5.991032573806278E-3</v>
      </c>
      <c r="Z40" s="204">
        <f t="shared" si="45"/>
        <v>0.86365734365120173</v>
      </c>
      <c r="AA40" s="306">
        <f>'A15'!G39/'A14'!G39*100</f>
        <v>27.875942834702609</v>
      </c>
      <c r="AB40" s="349">
        <f t="shared" si="78"/>
        <v>9.3452705443078994</v>
      </c>
      <c r="AC40" s="349">
        <f t="shared" si="78"/>
        <v>20.314598798004155</v>
      </c>
      <c r="AD40" s="218">
        <f t="shared" ref="AD40:AD48" si="84">(AB40)*(AC40)/10000</f>
        <v>1.898454217664209E-2</v>
      </c>
      <c r="AE40" s="204">
        <f t="shared" si="46"/>
        <v>0.74490826277995614</v>
      </c>
      <c r="AF40" s="306">
        <f>'A15'!H39/'A14'!H39*100</f>
        <v>31.088729573622036</v>
      </c>
      <c r="AG40" s="346">
        <f t="shared" si="79"/>
        <v>9.9447271713242955</v>
      </c>
      <c r="AH40" s="346">
        <f t="shared" si="79"/>
        <v>27.585320108010656</v>
      </c>
      <c r="AI40" s="218">
        <f t="shared" si="19"/>
        <v>2.7432848240781203E-2</v>
      </c>
      <c r="AJ40" s="204">
        <f t="shared" si="4"/>
        <v>0.66769828559130395</v>
      </c>
      <c r="AK40" s="306">
        <f>'A15'!I39/'A14'!I39*100</f>
        <v>29.301130949915077</v>
      </c>
      <c r="AL40" s="306">
        <f>AL39*POWER(AL$42/AL$39,1/3)</f>
        <v>14.786166016190007</v>
      </c>
      <c r="AM40" s="352">
        <f>AM39*POWER(AM$42/AM$39,1/3)</f>
        <v>21.697640010522768</v>
      </c>
      <c r="AN40" s="218">
        <f t="shared" si="80"/>
        <v>3.2082490735511636E-2</v>
      </c>
      <c r="AO40" s="204">
        <f t="shared" si="47"/>
        <v>0.62520470306386888</v>
      </c>
      <c r="AP40" s="306">
        <f>'A15'!J39/'A14'!J39*100</f>
        <v>28.828394764313821</v>
      </c>
      <c r="AQ40" s="305">
        <f t="shared" ref="AQ40:AQ42" si="85">AQ39*POWER(AQ$43/AQ$38,1/5)</f>
        <v>3.6996114975537022</v>
      </c>
      <c r="AR40" s="305">
        <f t="shared" ref="AR40:AR42" si="86">AR39*POWER(AR$43/AR$35,1/8)</f>
        <v>23.417737227574925</v>
      </c>
      <c r="AS40" s="218">
        <f t="shared" si="21"/>
        <v>8.6636529893827554E-3</v>
      </c>
      <c r="AT40" s="204">
        <f t="shared" si="48"/>
        <v>0.8392319784059129</v>
      </c>
      <c r="AU40" s="306">
        <f>'A15'!K39/'A14'!K39*100</f>
        <v>30.622617534942819</v>
      </c>
      <c r="AV40" s="346">
        <f t="shared" ref="AV40:AW43" si="87">AV39*POWER(AV$44/AV$39,1/5)</f>
        <v>14.030788121332439</v>
      </c>
      <c r="AW40" s="346">
        <f t="shared" si="87"/>
        <v>11.760113429184576</v>
      </c>
      <c r="AX40" s="218">
        <f t="shared" si="22"/>
        <v>1.6500365980772504E-2</v>
      </c>
      <c r="AY40" s="204">
        <f t="shared" si="7"/>
        <v>0.7676114160463654</v>
      </c>
      <c r="AZ40" s="306">
        <f>'A15'!L39/'A14'!L39*100</f>
        <v>26.742682350600578</v>
      </c>
      <c r="BA40" s="306">
        <f t="shared" ref="BA40:BB43" si="88">BA39*POWER(BA$44/BA$39,1/5)</f>
        <v>14.188321373551878</v>
      </c>
      <c r="BB40" s="352">
        <f t="shared" si="88"/>
        <v>15.800016830522107</v>
      </c>
      <c r="BC40" s="218">
        <f t="shared" si="23"/>
        <v>2.2417571649897623E-2</v>
      </c>
      <c r="BD40" s="204">
        <f t="shared" si="50"/>
        <v>0.71353343742376329</v>
      </c>
      <c r="BE40" s="306">
        <f>'A15'!M39/'A14'!M39*100</f>
        <v>33.675402589201134</v>
      </c>
      <c r="BF40" s="346">
        <f t="shared" ref="BF40:BG43" si="89">BF39*POWER(BF$44/BF$39,1/5)</f>
        <v>3.3671209209750201</v>
      </c>
      <c r="BG40" s="346">
        <f t="shared" si="89"/>
        <v>25.558777369444982</v>
      </c>
      <c r="BH40" s="218">
        <f t="shared" si="24"/>
        <v>8.6059493995201096E-3</v>
      </c>
      <c r="BI40" s="204">
        <f t="shared" si="9"/>
        <v>0.83975933771595368</v>
      </c>
      <c r="BJ40" s="306">
        <f>'A15'!N39/'A14'!N39*100</f>
        <v>29.226994407480273</v>
      </c>
      <c r="BK40" s="346">
        <f t="shared" ref="BK40:BL42" si="90">BK39*POWER(BK$43/BK$39,1/4)</f>
        <v>14.699823004042209</v>
      </c>
      <c r="BL40" s="346">
        <f t="shared" si="90"/>
        <v>16.932580285002814</v>
      </c>
      <c r="BM40" s="218">
        <f t="shared" si="25"/>
        <v>2.4890593319127595E-2</v>
      </c>
      <c r="BN40" s="204">
        <f t="shared" si="10"/>
        <v>0.69093222657526099</v>
      </c>
      <c r="BO40" s="306">
        <f>'A15'!O39/'A14'!O39*100</f>
        <v>26.500792645841848</v>
      </c>
      <c r="BP40" s="346">
        <f>BP39*POWER(BP$41/BP$38,1/3)</f>
        <v>20.651544278566032</v>
      </c>
      <c r="BQ40" s="346">
        <f>BQ39*POWER(BQ$41/BQ$38,1/3)</f>
        <v>28.141655339025668</v>
      </c>
      <c r="BR40" s="218">
        <f t="shared" si="26"/>
        <v>5.8116864130603275E-2</v>
      </c>
      <c r="BS40" s="204">
        <f t="shared" si="51"/>
        <v>0.38727376629439031</v>
      </c>
    </row>
    <row r="41" spans="1:71" ht="17.25" customHeight="1">
      <c r="A41" s="201">
        <v>1997</v>
      </c>
      <c r="B41" s="306">
        <f>'A15'!B40/'A14'!B40*100</f>
        <v>27.220694119849092</v>
      </c>
      <c r="C41" s="349">
        <f t="shared" si="77"/>
        <v>26.472396542527857</v>
      </c>
      <c r="D41" s="349">
        <f t="shared" si="77"/>
        <v>23.778115136958153</v>
      </c>
      <c r="E41" s="218">
        <f t="shared" si="12"/>
        <v>6.2946369293944024E-2</v>
      </c>
      <c r="F41" s="204">
        <f t="shared" si="42"/>
        <v>0.34313639950593749</v>
      </c>
      <c r="G41" s="306">
        <f>'A15'!C40/'A14'!C40*100</f>
        <v>28.197294938966088</v>
      </c>
      <c r="H41" s="347">
        <v>11.7218</v>
      </c>
      <c r="I41" s="348">
        <v>18.862929999999999</v>
      </c>
      <c r="J41" s="218">
        <f t="shared" si="13"/>
        <v>2.2110749287399999E-2</v>
      </c>
      <c r="K41" s="204">
        <f t="shared" si="43"/>
        <v>0.71633751997351458</v>
      </c>
      <c r="L41" s="355">
        <f>'A15'!D40/'A14'!D40*100</f>
        <v>27.560910584208397</v>
      </c>
      <c r="M41" s="348">
        <v>5.3455399999999997</v>
      </c>
      <c r="N41" s="348">
        <v>16.786809999999999</v>
      </c>
      <c r="O41" s="218">
        <f t="shared" si="14"/>
        <v>8.9734564327399995E-3</v>
      </c>
      <c r="P41" s="204">
        <f t="shared" si="15"/>
        <v>0.83640065143776332</v>
      </c>
      <c r="Q41" s="354">
        <f>'A15'!E40/'A14'!E40*100</f>
        <v>30.642994228250441</v>
      </c>
      <c r="R41" s="349">
        <f t="shared" si="81"/>
        <v>11.675004561731461</v>
      </c>
      <c r="S41" s="349">
        <f t="shared" si="81"/>
        <v>11.651688174426548</v>
      </c>
      <c r="T41" s="218">
        <f t="shared" ref="T41:T48" si="91">(R41)*(S41)/10000</f>
        <v>1.3603351258830247E-2</v>
      </c>
      <c r="U41" s="204">
        <f t="shared" si="44"/>
        <v>0.79408754497661438</v>
      </c>
      <c r="V41" s="354">
        <f>'A15'!F40/'A14'!F40*100</f>
        <v>33.738995339202489</v>
      </c>
      <c r="W41" s="306">
        <f t="shared" si="82"/>
        <v>6.6247545392886149</v>
      </c>
      <c r="X41" s="352">
        <f t="shared" si="82"/>
        <v>10.370080431826157</v>
      </c>
      <c r="Y41" s="218">
        <f t="shared" si="83"/>
        <v>6.8699237413528368E-3</v>
      </c>
      <c r="Z41" s="204">
        <f t="shared" si="45"/>
        <v>0.85562506280313644</v>
      </c>
      <c r="AA41" s="306">
        <f>'A15'!G40/'A14'!G40*100</f>
        <v>28.15263748819013</v>
      </c>
      <c r="AB41" s="349">
        <f t="shared" si="78"/>
        <v>9.1169726005950036</v>
      </c>
      <c r="AC41" s="349">
        <f t="shared" si="78"/>
        <v>21.061265341854458</v>
      </c>
      <c r="AD41" s="218">
        <f t="shared" si="84"/>
        <v>1.9201497905554827E-2</v>
      </c>
      <c r="AE41" s="204">
        <f t="shared" si="46"/>
        <v>0.74292548105387701</v>
      </c>
      <c r="AF41" s="306">
        <f>'A15'!H40/'A14'!H40*100</f>
        <v>31.332928627178909</v>
      </c>
      <c r="AG41" s="346">
        <f t="shared" si="79"/>
        <v>10.056641984280839</v>
      </c>
      <c r="AH41" s="346">
        <f t="shared" si="79"/>
        <v>26.535012745427508</v>
      </c>
      <c r="AI41" s="218">
        <f t="shared" si="19"/>
        <v>2.6685312322909344E-2</v>
      </c>
      <c r="AJ41" s="204">
        <f t="shared" si="4"/>
        <v>0.67453009669383712</v>
      </c>
      <c r="AK41" s="306">
        <f>'A15'!I40/'A14'!I40*100</f>
        <v>29.24117731988532</v>
      </c>
      <c r="AL41" s="306">
        <f>AL40*POWER(AL$42/AL$39,1/3)</f>
        <v>15.332972303419226</v>
      </c>
      <c r="AM41" s="352">
        <f>AM40*POWER(AM$42/AM$39,1/3)</f>
        <v>23.792675929254766</v>
      </c>
      <c r="AN41" s="218">
        <f t="shared" si="80"/>
        <v>3.6481244104749261E-2</v>
      </c>
      <c r="AO41" s="204">
        <f t="shared" si="47"/>
        <v>0.58500402322119871</v>
      </c>
      <c r="AP41" s="306">
        <f>'A15'!J40/'A14'!J40*100</f>
        <v>29.167666106980089</v>
      </c>
      <c r="AQ41" s="305">
        <f t="shared" si="85"/>
        <v>2.804738823755204</v>
      </c>
      <c r="AR41" s="305">
        <f t="shared" si="86"/>
        <v>20.831774677124663</v>
      </c>
      <c r="AS41" s="218">
        <f>(AQ41)*(AR41)/10000</f>
        <v>5.8427687204652074E-3</v>
      </c>
      <c r="AT41" s="204">
        <f t="shared" si="48"/>
        <v>0.8650123429430665</v>
      </c>
      <c r="AU41" s="306">
        <f>'A15'!K40/'A14'!K40*100</f>
        <v>31.04979384712972</v>
      </c>
      <c r="AV41" s="346">
        <f t="shared" si="87"/>
        <v>13.548821072803216</v>
      </c>
      <c r="AW41" s="346">
        <f t="shared" si="87"/>
        <v>12.118378529682294</v>
      </c>
      <c r="AX41" s="218">
        <f t="shared" si="22"/>
        <v>1.6418974239116552E-2</v>
      </c>
      <c r="AY41" s="204">
        <f t="shared" si="7"/>
        <v>0.76835526392177278</v>
      </c>
      <c r="AZ41" s="306">
        <f>'A15'!L40/'A14'!L40*100</f>
        <v>26.612383375742144</v>
      </c>
      <c r="BA41" s="306">
        <f t="shared" si="88"/>
        <v>16.06154219421833</v>
      </c>
      <c r="BB41" s="352">
        <f t="shared" si="88"/>
        <v>16.329769310433189</v>
      </c>
      <c r="BC41" s="218">
        <f>(BA41)*(BB41)/10000</f>
        <v>2.6228127880137425E-2</v>
      </c>
      <c r="BD41" s="204">
        <f t="shared" si="50"/>
        <v>0.67870835445692435</v>
      </c>
      <c r="BE41" s="306">
        <f>'A15'!M40/'A14'!M40*100</f>
        <v>34.128614315057668</v>
      </c>
      <c r="BF41" s="346">
        <f t="shared" si="89"/>
        <v>4.1803874149515563</v>
      </c>
      <c r="BG41" s="346">
        <f t="shared" si="89"/>
        <v>22.923922555377118</v>
      </c>
      <c r="BH41" s="218">
        <f t="shared" si="24"/>
        <v>9.5830877351822628E-3</v>
      </c>
      <c r="BI41" s="204">
        <f t="shared" si="9"/>
        <v>0.83082916543835639</v>
      </c>
      <c r="BJ41" s="306">
        <f>'A15'!N40/'A14'!N40*100</f>
        <v>29.404633323781603</v>
      </c>
      <c r="BK41" s="346">
        <f t="shared" si="90"/>
        <v>15.784537687243173</v>
      </c>
      <c r="BL41" s="346">
        <f t="shared" si="90"/>
        <v>18.341274808475006</v>
      </c>
      <c r="BM41" s="218">
        <f t="shared" si="25"/>
        <v>2.8950854344645758E-2</v>
      </c>
      <c r="BN41" s="204">
        <f t="shared" si="10"/>
        <v>0.65382506464478496</v>
      </c>
      <c r="BO41" s="306">
        <f>'A15'!O40/'A14'!O40*100</f>
        <v>27.024658721133441</v>
      </c>
      <c r="BP41" s="351">
        <v>20.679970000000001</v>
      </c>
      <c r="BQ41" s="356">
        <v>27.948499999999999</v>
      </c>
      <c r="BR41" s="218">
        <f t="shared" si="26"/>
        <v>5.7797414154499994E-2</v>
      </c>
      <c r="BS41" s="204">
        <f t="shared" si="51"/>
        <v>0.39019325396216614</v>
      </c>
    </row>
    <row r="42" spans="1:71" ht="17.25" customHeight="1">
      <c r="A42" s="201">
        <v>1998</v>
      </c>
      <c r="B42" s="306">
        <f>'A15'!B41/'A14'!B41*100</f>
        <v>27.657645465656167</v>
      </c>
      <c r="C42" s="349">
        <f t="shared" si="77"/>
        <v>25.55800223501009</v>
      </c>
      <c r="D42" s="349">
        <f t="shared" si="77"/>
        <v>21.751697225828369</v>
      </c>
      <c r="E42" s="218">
        <f t="shared" si="12"/>
        <v>5.5592992631298424E-2</v>
      </c>
      <c r="F42" s="204">
        <f t="shared" si="42"/>
        <v>0.41033969920555491</v>
      </c>
      <c r="G42" s="306">
        <f>'A15'!C41/'A14'!C41*100</f>
        <v>28.348206853406342</v>
      </c>
      <c r="H42" s="306">
        <f>H41*POWER(H$44/H$41,1/3)</f>
        <v>12.838169688236047</v>
      </c>
      <c r="I42" s="306">
        <f>I41*POWER(I$44/I$41,1/3)</f>
        <v>18.695810412664734</v>
      </c>
      <c r="J42" s="218">
        <f t="shared" si="13"/>
        <v>2.4001998653688024E-2</v>
      </c>
      <c r="K42" s="204">
        <f t="shared" si="43"/>
        <v>0.69905318873355338</v>
      </c>
      <c r="L42" s="355">
        <f>'A15'!D41/'A14'!D41*100</f>
        <v>28.089343105412624</v>
      </c>
      <c r="M42" s="348">
        <v>7.7582300000000011</v>
      </c>
      <c r="N42" s="348">
        <v>26.282769999999999</v>
      </c>
      <c r="O42" s="218">
        <f t="shared" si="14"/>
        <v>2.0390777469710002E-2</v>
      </c>
      <c r="P42" s="204">
        <f t="shared" si="15"/>
        <v>0.73205652728702397</v>
      </c>
      <c r="Q42" s="354">
        <f>'A15'!E41/'A14'!E41*100</f>
        <v>30.494816505590606</v>
      </c>
      <c r="R42" s="349">
        <f t="shared" si="81"/>
        <v>11.81498467693471</v>
      </c>
      <c r="S42" s="349">
        <f t="shared" si="81"/>
        <v>11.948500330240938</v>
      </c>
      <c r="T42" s="218">
        <f t="shared" si="91"/>
        <v>1.41171348314146E-2</v>
      </c>
      <c r="U42" s="204">
        <f t="shared" si="44"/>
        <v>0.78939202168259848</v>
      </c>
      <c r="V42" s="354">
        <f>'A15'!F41/'A14'!F41*100</f>
        <v>34.347601856627122</v>
      </c>
      <c r="W42" s="306">
        <f t="shared" si="82"/>
        <v>7.1898410602869998</v>
      </c>
      <c r="X42" s="352">
        <f t="shared" si="82"/>
        <v>10.956777984940969</v>
      </c>
      <c r="Y42" s="218">
        <f t="shared" si="83"/>
        <v>7.8777492244577231E-3</v>
      </c>
      <c r="Z42" s="204">
        <f t="shared" si="45"/>
        <v>0.84641443738664368</v>
      </c>
      <c r="AA42" s="306">
        <f>'A15'!G41/'A14'!G41*100</f>
        <v>28.460554584840068</v>
      </c>
      <c r="AB42" s="349">
        <f t="shared" si="78"/>
        <v>8.8942518042591079</v>
      </c>
      <c r="AC42" s="349">
        <f t="shared" si="78"/>
        <v>21.835375741881734</v>
      </c>
      <c r="AD42" s="218">
        <f t="shared" si="84"/>
        <v>1.9420933008890716E-2</v>
      </c>
      <c r="AE42" s="204">
        <f t="shared" si="46"/>
        <v>0.74092004005844836</v>
      </c>
      <c r="AF42" s="306">
        <f>'A15'!H41/'A14'!H41*100</f>
        <v>31.607810312729999</v>
      </c>
      <c r="AG42" s="346">
        <f t="shared" si="79"/>
        <v>10.169816251131223</v>
      </c>
      <c r="AH42" s="346">
        <f t="shared" si="79"/>
        <v>25.524695694777556</v>
      </c>
      <c r="AI42" s="218">
        <f t="shared" si="19"/>
        <v>2.5958146508192795E-2</v>
      </c>
      <c r="AJ42" s="204">
        <f t="shared" si="4"/>
        <v>0.68117574323414787</v>
      </c>
      <c r="AK42" s="306">
        <f>'A15'!I41/'A14'!I41*100</f>
        <v>29.249393677806552</v>
      </c>
      <c r="AL42" s="351">
        <v>15.9</v>
      </c>
      <c r="AM42" s="356">
        <v>26.09</v>
      </c>
      <c r="AN42" s="218">
        <f t="shared" si="80"/>
        <v>4.1483100000000002E-2</v>
      </c>
      <c r="AO42" s="204">
        <f t="shared" si="47"/>
        <v>0.53929152456865492</v>
      </c>
      <c r="AP42" s="306">
        <f>'A15'!J41/'A14'!J41*100</f>
        <v>29.580152671755727</v>
      </c>
      <c r="AQ42" s="305">
        <f t="shared" si="85"/>
        <v>2.1263205270827323</v>
      </c>
      <c r="AR42" s="305">
        <f t="shared" si="86"/>
        <v>18.531373547376351</v>
      </c>
      <c r="AS42" s="218">
        <f t="shared" ref="AS42:AS48" si="92">(AQ42)*(AR42)/10000</f>
        <v>3.9403639968824287E-3</v>
      </c>
      <c r="AT42" s="204">
        <f t="shared" si="48"/>
        <v>0.88239862419238102</v>
      </c>
      <c r="AU42" s="306">
        <f>'A15'!K41/'A14'!K41*100</f>
        <v>31.660353535353536</v>
      </c>
      <c r="AV42" s="346">
        <f t="shared" si="87"/>
        <v>13.08340991791726</v>
      </c>
      <c r="AW42" s="346">
        <f t="shared" si="87"/>
        <v>12.487557970675752</v>
      </c>
      <c r="AX42" s="218">
        <f t="shared" si="22"/>
        <v>1.6337983980410586E-2</v>
      </c>
      <c r="AY42" s="204">
        <f t="shared" si="7"/>
        <v>0.76909544260134666</v>
      </c>
      <c r="AZ42" s="306">
        <f>'A15'!L41/'A14'!L41*100</f>
        <v>26.524017039612204</v>
      </c>
      <c r="BA42" s="306">
        <f t="shared" si="88"/>
        <v>18.182076009184396</v>
      </c>
      <c r="BB42" s="352">
        <f t="shared" si="88"/>
        <v>16.877283650536079</v>
      </c>
      <c r="BC42" s="218">
        <f t="shared" ref="BC42:BC48" si="93">(BA42)*(BB42)/10000</f>
        <v>3.0686405416261209E-2</v>
      </c>
      <c r="BD42" s="204">
        <f t="shared" si="50"/>
        <v>0.63796367685511035</v>
      </c>
      <c r="BE42" s="306">
        <f>'A15'!M41/'A14'!M41*100</f>
        <v>34.564977104058109</v>
      </c>
      <c r="BF42" s="346">
        <f t="shared" si="89"/>
        <v>5.1900835607724236</v>
      </c>
      <c r="BG42" s="346">
        <f t="shared" si="89"/>
        <v>20.560694971002803</v>
      </c>
      <c r="BH42" s="218">
        <f t="shared" si="24"/>
        <v>1.0671172496705789E-2</v>
      </c>
      <c r="BI42" s="204">
        <f t="shared" si="9"/>
        <v>0.82088504184970501</v>
      </c>
      <c r="BJ42" s="306">
        <f>'A15'!N41/'A14'!N41*100</f>
        <v>29.629222620277368</v>
      </c>
      <c r="BK42" s="346">
        <f t="shared" si="90"/>
        <v>16.94929455487236</v>
      </c>
      <c r="BL42" s="346">
        <f t="shared" si="90"/>
        <v>19.867164716646965</v>
      </c>
      <c r="BM42" s="218">
        <f t="shared" si="25"/>
        <v>3.3673442675261671E-2</v>
      </c>
      <c r="BN42" s="204">
        <f t="shared" si="10"/>
        <v>0.61066482228258945</v>
      </c>
      <c r="BO42" s="306">
        <f>'A15'!O41/'A14'!O41*100</f>
        <v>27.613376668307161</v>
      </c>
      <c r="BP42" s="346">
        <f>BP41*POWER(BP$44/BP$41,1/3)</f>
        <v>21.936854899697014</v>
      </c>
      <c r="BQ42" s="346">
        <f>BQ41*POWER(BQ$44/BQ$41,1/3)</f>
        <v>28.488178533384644</v>
      </c>
      <c r="BR42" s="218">
        <f t="shared" si="26"/>
        <v>6.2494103884352226E-2</v>
      </c>
      <c r="BS42" s="204">
        <f t="shared" si="51"/>
        <v>0.34726970169606802</v>
      </c>
    </row>
    <row r="43" spans="1:71" ht="17.25" customHeight="1">
      <c r="A43" s="201">
        <v>1999</v>
      </c>
      <c r="B43" s="306">
        <f>'A15'!B42/'A14'!B42*100</f>
        <v>28.284383359289748</v>
      </c>
      <c r="C43" s="349">
        <f t="shared" si="77"/>
        <v>24.675192410154391</v>
      </c>
      <c r="D43" s="349">
        <f t="shared" si="77"/>
        <v>19.897974649332788</v>
      </c>
      <c r="E43" s="218">
        <f t="shared" si="12"/>
        <v>4.9098635304466093E-2</v>
      </c>
      <c r="F43" s="204">
        <f t="shared" si="42"/>
        <v>0.46969232886324686</v>
      </c>
      <c r="G43" s="306">
        <f>'A15'!C42/'A14'!C42*100</f>
        <v>28.522847382320631</v>
      </c>
      <c r="H43" s="306">
        <f>H42*POWER(H$44/H$41,1/3)</f>
        <v>14.060861040449661</v>
      </c>
      <c r="I43" s="306">
        <f>I42*POWER(I$44/I$41,1/3)</f>
        <v>18.530171451959113</v>
      </c>
      <c r="J43" s="218">
        <f t="shared" si="13"/>
        <v>2.6055016584170441E-2</v>
      </c>
      <c r="K43" s="204">
        <f t="shared" si="43"/>
        <v>0.68029043719768167</v>
      </c>
      <c r="L43" s="355">
        <f>'A15'!D42/'A14'!D42*100</f>
        <v>28.692504634943056</v>
      </c>
      <c r="M43" s="352">
        <f>M$42*POWER($M$44/$M$42, 1/2)</f>
        <v>6.4725915984248541</v>
      </c>
      <c r="N43" s="659">
        <f>N$42*POWER($M$44/$M$42, 1/2)</f>
        <v>21.927377286485807</v>
      </c>
      <c r="O43" s="218">
        <f t="shared" si="14"/>
        <v>1.4192695800000002E-2</v>
      </c>
      <c r="P43" s="204">
        <f t="shared" si="15"/>
        <v>0.78870146186900503</v>
      </c>
      <c r="Q43" s="354">
        <f>'A15'!E42/'A14'!E42*100</f>
        <v>30.67927689532851</v>
      </c>
      <c r="R43" s="349">
        <f t="shared" si="81"/>
        <v>11.956643115478109</v>
      </c>
      <c r="S43" s="349">
        <f t="shared" si="81"/>
        <v>12.252873403797063</v>
      </c>
      <c r="T43" s="218">
        <f t="shared" si="91"/>
        <v>1.4650323442833497E-2</v>
      </c>
      <c r="U43" s="204">
        <f t="shared" si="44"/>
        <v>0.78451915365291747</v>
      </c>
      <c r="V43" s="354">
        <f>'A15'!F42/'A14'!F42*100</f>
        <v>34.926754047802625</v>
      </c>
      <c r="W43" s="306">
        <f t="shared" si="82"/>
        <v>7.8031290315157724</v>
      </c>
      <c r="X43" s="352">
        <f t="shared" si="82"/>
        <v>11.576668532178999</v>
      </c>
      <c r="Y43" s="218">
        <f t="shared" si="83"/>
        <v>9.0334238311681036E-3</v>
      </c>
      <c r="Z43" s="204">
        <f t="shared" si="45"/>
        <v>0.83585260293791663</v>
      </c>
      <c r="AA43" s="306">
        <f>'A15'!G42/'A14'!G42*100</f>
        <v>28.759399408047599</v>
      </c>
      <c r="AB43" s="349">
        <f t="shared" si="78"/>
        <v>8.6769719097766682</v>
      </c>
      <c r="AC43" s="349">
        <f t="shared" si="78"/>
        <v>22.637938701700826</v>
      </c>
      <c r="AD43" s="218">
        <f t="shared" si="84"/>
        <v>1.9642875820990419E-2</v>
      </c>
      <c r="AE43" s="204">
        <f t="shared" si="46"/>
        <v>0.73889168084308532</v>
      </c>
      <c r="AF43" s="306">
        <f>'A15'!H42/'A14'!H42*100</f>
        <v>32.008820351061658</v>
      </c>
      <c r="AG43" s="346">
        <f t="shared" si="79"/>
        <v>10.284264145371063</v>
      </c>
      <c r="AH43" s="346">
        <f t="shared" si="79"/>
        <v>24.552846330298582</v>
      </c>
      <c r="AI43" s="218">
        <f t="shared" si="19"/>
        <v>2.5250795718149519E-2</v>
      </c>
      <c r="AJ43" s="204">
        <f t="shared" si="4"/>
        <v>0.68764029813414629</v>
      </c>
      <c r="AK43" s="306">
        <f>'A15'!I42/'A14'!I42*100</f>
        <v>29.229475583994752</v>
      </c>
      <c r="AL43" s="306">
        <f>AL42*POWER(AL44/AL42,1/2)</f>
        <v>15.07879305514868</v>
      </c>
      <c r="AM43" s="352">
        <f>AM42*POWER(AM44/AM42,1/2)</f>
        <v>24.610023567644138</v>
      </c>
      <c r="AN43" s="218">
        <f t="shared" si="80"/>
        <v>3.7108945245883776E-2</v>
      </c>
      <c r="AO43" s="204">
        <f t="shared" si="47"/>
        <v>0.57926739502374169</v>
      </c>
      <c r="AP43" s="306">
        <f>'A15'!J42/'A14'!J42*100</f>
        <v>29.996839943118975</v>
      </c>
      <c r="AQ43" s="351">
        <v>1.6120000000000001</v>
      </c>
      <c r="AR43" s="350">
        <v>16.484999999999999</v>
      </c>
      <c r="AS43" s="218">
        <f t="shared" si="92"/>
        <v>2.6573820000000002E-3</v>
      </c>
      <c r="AT43" s="204">
        <f t="shared" si="48"/>
        <v>0.89412393456355987</v>
      </c>
      <c r="AU43" s="306">
        <f>'A15'!K42/'A14'!K42*100</f>
        <v>32.286432160804019</v>
      </c>
      <c r="AV43" s="346">
        <f t="shared" si="87"/>
        <v>12.633985950545874</v>
      </c>
      <c r="AW43" s="346">
        <f t="shared" si="87"/>
        <v>12.86798425127885</v>
      </c>
      <c r="AX43" s="218">
        <f t="shared" si="22"/>
        <v>1.6257393224250256E-2</v>
      </c>
      <c r="AY43" s="204">
        <f t="shared" si="7"/>
        <v>0.76983197018421534</v>
      </c>
      <c r="AZ43" s="306">
        <f>'A15'!L42/'A14'!L42*100</f>
        <v>26.478673244615976</v>
      </c>
      <c r="BA43" s="306">
        <f t="shared" si="88"/>
        <v>20.582574450587966</v>
      </c>
      <c r="BB43" s="352">
        <f t="shared" si="88"/>
        <v>17.443155381176432</v>
      </c>
      <c r="BC43" s="218">
        <f t="shared" si="93"/>
        <v>3.5902504428623805E-2</v>
      </c>
      <c r="BD43" s="204">
        <f t="shared" si="50"/>
        <v>0.59029318732730141</v>
      </c>
      <c r="BE43" s="306">
        <f>'A15'!M42/'A14'!M42*100</f>
        <v>35.037878787878789</v>
      </c>
      <c r="BF43" s="346">
        <f t="shared" si="89"/>
        <v>6.4436533493181791</v>
      </c>
      <c r="BG43" s="346">
        <f t="shared" si="89"/>
        <v>18.441092560376848</v>
      </c>
      <c r="BH43" s="218">
        <f t="shared" si="24"/>
        <v>1.1882800784175883E-2</v>
      </c>
      <c r="BI43" s="204">
        <f t="shared" si="9"/>
        <v>0.80981184069831846</v>
      </c>
      <c r="BJ43" s="306">
        <f>'A15'!N42/'A14'!N42*100</f>
        <v>29.852838121934127</v>
      </c>
      <c r="BK43" s="351">
        <v>18.2</v>
      </c>
      <c r="BL43" s="356">
        <v>21.52</v>
      </c>
      <c r="BM43" s="218">
        <f t="shared" si="25"/>
        <v>3.9166399999999997E-2</v>
      </c>
      <c r="BN43" s="204">
        <f t="shared" si="10"/>
        <v>0.56046409487978732</v>
      </c>
      <c r="BO43" s="306">
        <f>'A15'!O42/'A14'!O42*100</f>
        <v>28.23112060957002</v>
      </c>
      <c r="BP43" s="346">
        <f>BP42*POWER(BP$44/BP$41,1/3)</f>
        <v>23.270130609007698</v>
      </c>
      <c r="BQ43" s="346">
        <f>BQ42*POWER(BQ$44/BQ$41,1/3)</f>
        <v>29.038278124049508</v>
      </c>
      <c r="BR43" s="218">
        <f t="shared" si="26"/>
        <v>6.7572452460732318E-2</v>
      </c>
      <c r="BS43" s="204">
        <f t="shared" si="51"/>
        <v>0.30085812820884644</v>
      </c>
    </row>
    <row r="44" spans="1:71" ht="17.25" customHeight="1">
      <c r="A44" s="201">
        <v>2000</v>
      </c>
      <c r="B44" s="306">
        <f>'A15'!B43/'A14'!B43*100</f>
        <v>28.795804883103926</v>
      </c>
      <c r="C44" s="349">
        <f t="shared" si="77"/>
        <v>23.822876094912452</v>
      </c>
      <c r="D44" s="349">
        <f t="shared" si="77"/>
        <v>18.202229970144877</v>
      </c>
      <c r="E44" s="218">
        <f t="shared" ref="E44:E49" si="94">(C44)*(D44)/10000</f>
        <v>4.336294692298634E-2</v>
      </c>
      <c r="F44" s="204">
        <f t="shared" si="42"/>
        <v>0.52211140148362278</v>
      </c>
      <c r="G44" s="306">
        <f>'A15'!C43/'A14'!C43*100</f>
        <v>28.782322967969272</v>
      </c>
      <c r="H44" s="347">
        <v>15.4</v>
      </c>
      <c r="I44" s="348">
        <v>18.366</v>
      </c>
      <c r="J44" s="218">
        <f t="shared" si="13"/>
        <v>2.8283640000000002E-2</v>
      </c>
      <c r="K44" s="204">
        <f t="shared" si="43"/>
        <v>0.65992280825621863</v>
      </c>
      <c r="L44" s="355">
        <f>'A15'!D43/'A14'!D43*100</f>
        <v>29.280075702866252</v>
      </c>
      <c r="M44" s="348">
        <v>5.4</v>
      </c>
      <c r="N44" s="348">
        <v>23.277999999999999</v>
      </c>
      <c r="O44" s="218">
        <f t="shared" ref="O44:O49" si="95">(M44)*(N44)/10000</f>
        <v>1.2570120000000001E-2</v>
      </c>
      <c r="P44" s="204">
        <f t="shared" si="15"/>
        <v>0.80353035650820814</v>
      </c>
      <c r="Q44" s="354">
        <f>'A15'!E43/'A14'!E43*100</f>
        <v>31.654745707727045</v>
      </c>
      <c r="R44" s="347">
        <v>12.1</v>
      </c>
      <c r="S44" s="347">
        <v>12.565</v>
      </c>
      <c r="T44" s="218">
        <f t="shared" si="91"/>
        <v>1.5203649999999999E-2</v>
      </c>
      <c r="U44" s="204">
        <f t="shared" si="44"/>
        <v>0.77946224277251674</v>
      </c>
      <c r="V44" s="354">
        <f>'A15'!F43/'A14'!F43*100</f>
        <v>35.426813637528838</v>
      </c>
      <c r="W44" s="351">
        <v>8.468729999999999</v>
      </c>
      <c r="X44" s="356">
        <v>12.231630000000001</v>
      </c>
      <c r="Y44" s="218">
        <f t="shared" si="83"/>
        <v>1.0358637192989999E-2</v>
      </c>
      <c r="Z44" s="204">
        <f t="shared" si="45"/>
        <v>0.82374133558330609</v>
      </c>
      <c r="AA44" s="306">
        <f>'A15'!G43/'A14'!G43*100</f>
        <v>29.121571408839657</v>
      </c>
      <c r="AB44" s="347">
        <v>8.4649999999999999</v>
      </c>
      <c r="AC44" s="348">
        <v>23.47</v>
      </c>
      <c r="AD44" s="218">
        <f t="shared" si="84"/>
        <v>1.9867354999999996E-2</v>
      </c>
      <c r="AE44" s="204">
        <f t="shared" si="46"/>
        <v>0.73684014149791099</v>
      </c>
      <c r="AF44" s="306">
        <f>'A15'!H43/'A14'!H43*100</f>
        <v>32.140465305884753</v>
      </c>
      <c r="AG44" s="351">
        <v>10.4</v>
      </c>
      <c r="AH44" s="356">
        <v>23.617999999999999</v>
      </c>
      <c r="AI44" s="218">
        <f t="shared" ref="AI44:AI49" si="96">(AG44)*(AH44)/10000</f>
        <v>2.456272E-2</v>
      </c>
      <c r="AJ44" s="204">
        <f t="shared" si="4"/>
        <v>0.69392869608032126</v>
      </c>
      <c r="AK44" s="306">
        <f>'A15'!I43/'A14'!I43*100</f>
        <v>29.285546846116826</v>
      </c>
      <c r="AL44" s="351">
        <v>14.3</v>
      </c>
      <c r="AM44" s="356">
        <v>23.213999999999999</v>
      </c>
      <c r="AN44" s="218">
        <f t="shared" si="80"/>
        <v>3.319602E-2</v>
      </c>
      <c r="AO44" s="204">
        <f t="shared" si="47"/>
        <v>0.61502803942771234</v>
      </c>
      <c r="AP44" s="306">
        <f>'A15'!J43/'A14'!J43*100</f>
        <v>30.394540748293984</v>
      </c>
      <c r="AQ44" s="305">
        <f>AQ43*POWER(AQ$48/AQ$43,1/5)</f>
        <v>1.7442468413851491</v>
      </c>
      <c r="AR44" s="305">
        <f>AR43*POWER(AR$48/AR$43,1/5)</f>
        <v>18.614839534979971</v>
      </c>
      <c r="AS44" s="218">
        <f t="shared" si="92"/>
        <v>3.2468875061780209E-3</v>
      </c>
      <c r="AT44" s="204">
        <f t="shared" si="48"/>
        <v>0.88873638037943858</v>
      </c>
      <c r="AU44" s="306">
        <f>'A15'!K43/'A14'!K43*100</f>
        <v>32.895970009372071</v>
      </c>
      <c r="AV44" s="351">
        <v>12.2</v>
      </c>
      <c r="AW44" s="356">
        <v>13.26</v>
      </c>
      <c r="AX44" s="218">
        <f t="shared" ref="AX44:AX49" si="97">(AV44)*(AW44)/10000</f>
        <v>1.6177199999999999E-2</v>
      </c>
      <c r="AY44" s="204">
        <f t="shared" si="7"/>
        <v>0.770564864680229</v>
      </c>
      <c r="AZ44" s="306">
        <f>'A15'!L43/'A14'!L43*100</f>
        <v>26.457128624629018</v>
      </c>
      <c r="BA44" s="351">
        <v>23.3</v>
      </c>
      <c r="BB44" s="356">
        <v>18.027999999999999</v>
      </c>
      <c r="BC44" s="218">
        <f t="shared" si="93"/>
        <v>4.2005239999999999E-2</v>
      </c>
      <c r="BD44" s="204">
        <f t="shared" si="50"/>
        <v>0.5345196309862944</v>
      </c>
      <c r="BE44" s="306">
        <f>'A15'!M43/'A14'!M43*100</f>
        <v>35.412728418399496</v>
      </c>
      <c r="BF44" s="351">
        <v>8</v>
      </c>
      <c r="BG44" s="356">
        <v>16.54</v>
      </c>
      <c r="BH44" s="218">
        <f t="shared" ref="BH44:BH49" si="98">(BF44)*(BG44)/10000</f>
        <v>1.3231999999999999E-2</v>
      </c>
      <c r="BI44" s="204">
        <f t="shared" si="9"/>
        <v>0.79748136404585557</v>
      </c>
      <c r="BJ44" s="306">
        <f>'A15'!N43/'A14'!N43*100</f>
        <v>30.028773214752814</v>
      </c>
      <c r="BK44" s="349">
        <f>BK43*POWER(BK$48/BK$43,1/5)</f>
        <v>17.803059006468114</v>
      </c>
      <c r="BL44" s="349">
        <f>BL43*POWER(BL$48/BL$43,1/5)</f>
        <v>21.058637479286055</v>
      </c>
      <c r="BM44" s="218">
        <f t="shared" ref="BM44:BM49" si="99">(BK44)*(BL44)/10000</f>
        <v>3.7490816563955059E-2</v>
      </c>
      <c r="BN44" s="204">
        <f t="shared" si="10"/>
        <v>0.57577743200234532</v>
      </c>
      <c r="BO44" s="306">
        <f>'A15'!O43/'A14'!O43*100</f>
        <v>29.105218344411671</v>
      </c>
      <c r="BP44" s="351">
        <v>24.684439999999999</v>
      </c>
      <c r="BQ44" s="356">
        <v>29.599</v>
      </c>
      <c r="BR44" s="218">
        <f t="shared" ref="BR44:BR49" si="100">(BP44)*(BQ44)/10000</f>
        <v>7.3063473955999991E-2</v>
      </c>
      <c r="BS44" s="204">
        <f t="shared" si="51"/>
        <v>0.25067509255964981</v>
      </c>
    </row>
    <row r="45" spans="1:71" ht="17.25" customHeight="1">
      <c r="A45" s="201">
        <v>2001</v>
      </c>
      <c r="B45" s="306">
        <f>'A15'!B44/'A14'!B44*100</f>
        <v>29.190116588897414</v>
      </c>
      <c r="C45" s="347">
        <v>23</v>
      </c>
      <c r="D45" s="347">
        <v>16.651</v>
      </c>
      <c r="E45" s="218">
        <f t="shared" si="94"/>
        <v>3.8297299999999999E-2</v>
      </c>
      <c r="F45" s="204">
        <f t="shared" si="42"/>
        <v>0.56840689319523818</v>
      </c>
      <c r="G45" s="306">
        <f>'A15'!C44/'A14'!C44*100</f>
        <v>29.112362500623085</v>
      </c>
      <c r="H45" s="349">
        <f t="shared" ref="H45:I48" si="101">H44</f>
        <v>15.4</v>
      </c>
      <c r="I45" s="349">
        <f t="shared" si="101"/>
        <v>18.366</v>
      </c>
      <c r="J45" s="218">
        <f t="shared" si="13"/>
        <v>2.8283640000000002E-2</v>
      </c>
      <c r="K45" s="204">
        <f t="shared" si="43"/>
        <v>0.65992280825621863</v>
      </c>
      <c r="L45" s="355">
        <f>'A15'!D44/'A14'!D44*100</f>
        <v>29.838736070429217</v>
      </c>
      <c r="M45" s="349">
        <f t="shared" ref="M45:N47" si="102">M44*POWER(M$48/M$44,1/4)</f>
        <v>5.6121653391772242</v>
      </c>
      <c r="N45" s="349">
        <f t="shared" si="102"/>
        <v>21.145432114039817</v>
      </c>
      <c r="O45" s="218">
        <f t="shared" si="95"/>
        <v>1.1867166119233925E-2</v>
      </c>
      <c r="P45" s="204">
        <f t="shared" si="15"/>
        <v>0.80995472758171916</v>
      </c>
      <c r="Q45" s="354">
        <f>'A15'!E44/'A14'!E44*100</f>
        <v>31.565616364050854</v>
      </c>
      <c r="R45" s="349">
        <f t="shared" ref="R45:S47" si="103">R44*POWER(R$48/R$44,1/4)</f>
        <v>11.077551025681096</v>
      </c>
      <c r="S45" s="349">
        <f t="shared" si="103"/>
        <v>12.974765912065045</v>
      </c>
      <c r="T45" s="218">
        <f t="shared" si="91"/>
        <v>1.4372863143716828E-2</v>
      </c>
      <c r="U45" s="204">
        <f t="shared" si="44"/>
        <v>0.78705489314944077</v>
      </c>
      <c r="V45" s="354">
        <f>'A15'!F44/'A14'!F44*100</f>
        <v>35.968278332054233</v>
      </c>
      <c r="W45" s="349">
        <f t="shared" ref="W45:X47" si="104">W44*POWER(W$48/W$44,1/4)</f>
        <v>8.8500160564115244</v>
      </c>
      <c r="X45" s="349">
        <f t="shared" si="104"/>
        <v>12.265332946653871</v>
      </c>
      <c r="Y45" s="218">
        <f t="shared" si="83"/>
        <v>1.0854839351512003E-2</v>
      </c>
      <c r="Z45" s="204">
        <f t="shared" si="45"/>
        <v>0.81920649072214902</v>
      </c>
      <c r="AA45" s="306">
        <f>'A15'!G44/'A14'!G44*100</f>
        <v>29.400857814202947</v>
      </c>
      <c r="AB45" s="349">
        <f>AB44*POWER(AB$49/AB$44, 1/5)</f>
        <v>8.3280391697766625</v>
      </c>
      <c r="AC45" s="349">
        <f>AC44*POWER(AC$49/AC$44, 1/5)</f>
        <v>24.195711528143992</v>
      </c>
      <c r="AD45" s="218">
        <f t="shared" si="84"/>
        <v>2.0150283334699991E-2</v>
      </c>
      <c r="AE45" s="204">
        <f t="shared" si="46"/>
        <v>0.73425442903645821</v>
      </c>
      <c r="AF45" s="306">
        <f>'A15'!H44/'A14'!H44*100</f>
        <v>32.135711178773377</v>
      </c>
      <c r="AG45" s="346">
        <f>AG44*POWER(AG$48/AG$44,1/4)</f>
        <v>9.9234895284034899</v>
      </c>
      <c r="AH45" s="346">
        <f>AH44*POWER(AH$48/AH$44,1/4)</f>
        <v>22.237032544463396</v>
      </c>
      <c r="AI45" s="218">
        <f t="shared" si="96"/>
        <v>2.2066895959775013E-2</v>
      </c>
      <c r="AJ45" s="204">
        <f t="shared" si="4"/>
        <v>0.71673830024826612</v>
      </c>
      <c r="AK45" s="306">
        <f>'A15'!I44/'A14'!I44*100</f>
        <v>29.353873146895943</v>
      </c>
      <c r="AL45" s="346">
        <f>AL44*POWER(AL$48/AL$44,1/4)</f>
        <v>13.439076365393783</v>
      </c>
      <c r="AM45" s="346">
        <f>AM44*POWER(AM$48/AM$44,1/4)</f>
        <v>22.666160156200011</v>
      </c>
      <c r="AN45" s="218">
        <f t="shared" si="80"/>
        <v>3.0461225724941785E-2</v>
      </c>
      <c r="AO45" s="204">
        <f t="shared" si="47"/>
        <v>0.64002161825757919</v>
      </c>
      <c r="AP45" s="306">
        <f>'A15'!J44/'A14'!J44*100</f>
        <v>30.800373715353473</v>
      </c>
      <c r="AQ45" s="305">
        <f t="shared" ref="AQ45:AR47" si="105">AQ44*POWER(AQ$48/AQ$43,1/5)</f>
        <v>1.887343079207239</v>
      </c>
      <c r="AR45" s="305">
        <f t="shared" si="105"/>
        <v>21.019851435429381</v>
      </c>
      <c r="AS45" s="218">
        <f t="shared" si="92"/>
        <v>3.9671671132621988E-3</v>
      </c>
      <c r="AT45" s="204">
        <f t="shared" si="48"/>
        <v>0.88215366763084591</v>
      </c>
      <c r="AU45" s="306">
        <f>'A15'!K44/'A14'!K44*100</f>
        <v>33.540759178593653</v>
      </c>
      <c r="AV45" s="349">
        <f t="shared" ref="AV45:AW47" si="106">AV44*POWER(AV$48/AV$44,1/4)</f>
        <v>11.14614284282529</v>
      </c>
      <c r="AW45" s="349">
        <f t="shared" si="106"/>
        <v>12.499548139175365</v>
      </c>
      <c r="AX45" s="218">
        <f t="shared" si="97"/>
        <v>1.3932174903001967E-2</v>
      </c>
      <c r="AY45" s="204">
        <f t="shared" si="7"/>
        <v>0.79108239034882988</v>
      </c>
      <c r="AZ45" s="306">
        <f>'A15'!L44/'A14'!L44*100</f>
        <v>26.549179549286407</v>
      </c>
      <c r="BA45" s="352">
        <f>BA44*POWER(BA$48/BA$44,1/4)</f>
        <v>23.321220991161344</v>
      </c>
      <c r="BB45" s="352">
        <f>BB44*POWER(BB$48/BB$44,1/4)</f>
        <v>18.631965782925334</v>
      </c>
      <c r="BC45" s="218">
        <f t="shared" si="93"/>
        <v>4.3452019152335819E-2</v>
      </c>
      <c r="BD45" s="204">
        <f t="shared" si="50"/>
        <v>0.52129736080564493</v>
      </c>
      <c r="BE45" s="306">
        <f>'A15'!M44/'A14'!M44*100</f>
        <v>35.712045169385192</v>
      </c>
      <c r="BF45" s="349">
        <f>BF44*POWER(BF$49/BF$44,1/5)</f>
        <v>7.6980508707751918</v>
      </c>
      <c r="BG45" s="349">
        <f>BG44*POWER(BG$49/BG$44,1/5)</f>
        <v>15.949286425828149</v>
      </c>
      <c r="BH45" s="218">
        <f t="shared" si="98"/>
        <v>1.2277841825858933E-2</v>
      </c>
      <c r="BI45" s="204">
        <f t="shared" si="9"/>
        <v>0.80620151815728269</v>
      </c>
      <c r="BJ45" s="306">
        <f>'A15'!N44/'A14'!N44*100</f>
        <v>30.146660600940191</v>
      </c>
      <c r="BK45" s="349">
        <f t="shared" ref="BK45:BL47" si="107">BK44*POWER(BK$48/BK$43,1/5)</f>
        <v>17.414775274054147</v>
      </c>
      <c r="BL45" s="349">
        <f t="shared" si="107"/>
        <v>20.607166007620414</v>
      </c>
      <c r="BM45" s="218">
        <f t="shared" si="99"/>
        <v>3.5886916505783711E-2</v>
      </c>
      <c r="BN45" s="204">
        <f t="shared" si="10"/>
        <v>0.59043564702960916</v>
      </c>
      <c r="BO45" s="306">
        <f>'A15'!O44/'A14'!O44*100</f>
        <v>29.715053488491023</v>
      </c>
      <c r="BP45" s="346">
        <f t="shared" ref="BP45:BQ47" si="108">BP44*POWER(BP$48/BP$44,1/4)</f>
        <v>24.663302866098942</v>
      </c>
      <c r="BQ45" s="346">
        <f t="shared" si="108"/>
        <v>29.452922162220641</v>
      </c>
      <c r="BR45" s="218">
        <f t="shared" si="100"/>
        <v>7.2640633957848533E-2</v>
      </c>
      <c r="BS45" s="204">
        <f t="shared" si="51"/>
        <v>0.2545394727518287</v>
      </c>
    </row>
    <row r="46" spans="1:71" ht="17.25" customHeight="1">
      <c r="A46" s="201">
        <v>2002</v>
      </c>
      <c r="B46" s="306">
        <f>'A15'!B45/'A14'!B45*100</f>
        <v>29.532159999999998</v>
      </c>
      <c r="C46" s="349">
        <f>C45*POWER(C47/C45,1/2)</f>
        <v>22.647295644292718</v>
      </c>
      <c r="D46" s="349">
        <f>D45*POWER(D47/D45,1/2)</f>
        <v>19.040541562676204</v>
      </c>
      <c r="E46" s="218">
        <f t="shared" si="94"/>
        <v>4.3121677399737129E-2</v>
      </c>
      <c r="F46" s="204">
        <f t="shared" si="42"/>
        <v>0.52431638958951787</v>
      </c>
      <c r="G46" s="306">
        <f>'A15'!C45/'A14'!C45*100</f>
        <v>29.414995101190694</v>
      </c>
      <c r="H46" s="349">
        <f t="shared" si="101"/>
        <v>15.4</v>
      </c>
      <c r="I46" s="349">
        <f t="shared" si="101"/>
        <v>18.366</v>
      </c>
      <c r="J46" s="218">
        <f t="shared" si="13"/>
        <v>2.8283640000000002E-2</v>
      </c>
      <c r="K46" s="204">
        <f t="shared" si="43"/>
        <v>0.65992280825621863</v>
      </c>
      <c r="L46" s="355">
        <f>'A15'!D45/'A14'!D45*100</f>
        <v>30.452474089607612</v>
      </c>
      <c r="M46" s="349">
        <f t="shared" si="102"/>
        <v>5.8326666285670754</v>
      </c>
      <c r="N46" s="349">
        <f t="shared" si="102"/>
        <v>19.208235213053804</v>
      </c>
      <c r="O46" s="218">
        <f t="shared" si="95"/>
        <v>1.1203523252084591E-2</v>
      </c>
      <c r="P46" s="204">
        <f t="shared" si="15"/>
        <v>0.81601983107643172</v>
      </c>
      <c r="Q46" s="354">
        <f>'A15'!E45/'A14'!E45*100</f>
        <v>32.438753680045416</v>
      </c>
      <c r="R46" s="349">
        <f t="shared" si="103"/>
        <v>10.141498903022175</v>
      </c>
      <c r="S46" s="349">
        <f t="shared" si="103"/>
        <v>13.397894983914451</v>
      </c>
      <c r="T46" s="218">
        <f t="shared" si="91"/>
        <v>1.358747372821747E-2</v>
      </c>
      <c r="U46" s="204">
        <f t="shared" si="44"/>
        <v>0.79423265143548527</v>
      </c>
      <c r="V46" s="354">
        <f>'A15'!F45/'A14'!F45*100</f>
        <v>36.482001531784533</v>
      </c>
      <c r="W46" s="349">
        <f t="shared" si="104"/>
        <v>9.2484686840579169</v>
      </c>
      <c r="X46" s="349">
        <f t="shared" si="104"/>
        <v>12.2991287581682</v>
      </c>
      <c r="Y46" s="218">
        <f t="shared" si="83"/>
        <v>1.1374810716111473E-2</v>
      </c>
      <c r="Z46" s="204">
        <f t="shared" si="45"/>
        <v>0.81445441653181028</v>
      </c>
      <c r="AA46" s="306">
        <f>'A15'!G45/'A14'!G45*100</f>
        <v>29.714189406924181</v>
      </c>
      <c r="AB46" s="349">
        <f t="shared" ref="AB46:AC48" si="109">AB45*POWER(AB$49/AB$44, 1/5)</f>
        <v>8.1932943193543259</v>
      </c>
      <c r="AC46" s="349">
        <f t="shared" si="109"/>
        <v>24.943862648195999</v>
      </c>
      <c r="AD46" s="218">
        <f t="shared" si="84"/>
        <v>2.0437240813821884E-2</v>
      </c>
      <c r="AE46" s="204">
        <f t="shared" si="46"/>
        <v>0.73163189379106031</v>
      </c>
      <c r="AF46" s="306">
        <f>'A15'!H45/'A14'!H45*100</f>
        <v>31.895668240015013</v>
      </c>
      <c r="AG46" s="346">
        <f t="shared" ref="AG46:AH47" si="110">AG45*POWER(AG$48/AG$44,1/4)</f>
        <v>9.4688119634936267</v>
      </c>
      <c r="AH46" s="346">
        <f t="shared" si="110"/>
        <v>20.936811600623436</v>
      </c>
      <c r="AI46" s="218">
        <f t="shared" si="96"/>
        <v>1.9824673216139534E-2</v>
      </c>
      <c r="AJ46" s="204">
        <f t="shared" ref="AJ46:AJ52" si="111">(O$69-AI46)/(O$69-O$70)</f>
        <v>0.73723021490827478</v>
      </c>
      <c r="AK46" s="306">
        <f>'A15'!I45/'A14'!I45*100</f>
        <v>29.409015160752755</v>
      </c>
      <c r="AL46" s="346">
        <f t="shared" ref="AL46:AM47" si="112">AL45*POWER(AL$48/AL$44,1/4)</f>
        <v>12.629984164677326</v>
      </c>
      <c r="AM46" s="346">
        <f t="shared" si="112"/>
        <v>22.131249083592184</v>
      </c>
      <c r="AN46" s="218">
        <f t="shared" si="80"/>
        <v>2.795173254702989E-2</v>
      </c>
      <c r="AO46" s="204">
        <f t="shared" si="47"/>
        <v>0.66295614614407572</v>
      </c>
      <c r="AP46" s="306">
        <f>'A15'!J45/'A14'!J45*100</f>
        <v>31.199257712827649</v>
      </c>
      <c r="AQ46" s="305">
        <f t="shared" si="105"/>
        <v>2.0421787869214314</v>
      </c>
      <c r="AR46" s="305">
        <f t="shared" si="105"/>
        <v>23.735587595974298</v>
      </c>
      <c r="AS46" s="218">
        <f t="shared" si="92"/>
        <v>4.8472313483614166E-3</v>
      </c>
      <c r="AT46" s="204">
        <f t="shared" si="48"/>
        <v>0.87411066599232945</v>
      </c>
      <c r="AU46" s="306">
        <f>'A15'!K45/'A14'!K45*100</f>
        <v>34.013605442176868</v>
      </c>
      <c r="AV46" s="349">
        <f t="shared" si="106"/>
        <v>10.183319694480774</v>
      </c>
      <c r="AW46" s="349">
        <f t="shared" si="106"/>
        <v>11.782707668443615</v>
      </c>
      <c r="AX46" s="218">
        <f t="shared" si="97"/>
        <v>1.1998707905437151E-2</v>
      </c>
      <c r="AY46" s="204">
        <f t="shared" ref="AY46:AY52" si="113">(O$69-AX46)/(O$69-O$70)</f>
        <v>0.80875255305880311</v>
      </c>
      <c r="AZ46" s="306">
        <f>'A15'!L45/'A14'!L45*100</f>
        <v>26.825340277757331</v>
      </c>
      <c r="BA46" s="352">
        <f t="shared" ref="BA46:BB47" si="114">BA45*POWER(BA$48/BA$44,1/4)</f>
        <v>23.342461309810492</v>
      </c>
      <c r="BB46" s="352">
        <f t="shared" si="114"/>
        <v>19.256165350349484</v>
      </c>
      <c r="BC46" s="218">
        <f t="shared" si="93"/>
        <v>4.4948629466584622E-2</v>
      </c>
      <c r="BD46" s="204">
        <f t="shared" si="50"/>
        <v>0.50761967828015675</v>
      </c>
      <c r="BE46" s="306">
        <f>'A15'!M45/'A14'!M45*100</f>
        <v>35.953829355794724</v>
      </c>
      <c r="BF46" s="349">
        <f t="shared" ref="BF46:BG48" si="115">BF45*POWER(BF$49/BF$44,1/5)</f>
        <v>7.4074984011303364</v>
      </c>
      <c r="BG46" s="349">
        <f t="shared" si="115"/>
        <v>15.37966973960738</v>
      </c>
      <c r="BH46" s="218">
        <f t="shared" si="98"/>
        <v>1.1392487900605429E-2</v>
      </c>
      <c r="BI46" s="204">
        <f t="shared" ref="BI46:BI52" si="116">(O$69-BH46)/(O$69-O$70)</f>
        <v>0.81429286284268299</v>
      </c>
      <c r="BJ46" s="306">
        <f>'A15'!N45/'A14'!N45*100</f>
        <v>30.292780662257364</v>
      </c>
      <c r="BK46" s="349">
        <f t="shared" si="107"/>
        <v>17.034959988371863</v>
      </c>
      <c r="BL46" s="349">
        <f t="shared" si="107"/>
        <v>20.165373532990003</v>
      </c>
      <c r="BM46" s="218">
        <f t="shared" si="99"/>
        <v>3.4351633128505768E-2</v>
      </c>
      <c r="BN46" s="204">
        <f t="shared" ref="BN46:BN52" si="117">(O$69-BM46)/(O$69-O$70)</f>
        <v>0.60446676683490541</v>
      </c>
      <c r="BO46" s="306">
        <f>'A15'!O45/'A14'!O45*100</f>
        <v>30.360343797398535</v>
      </c>
      <c r="BP46" s="346">
        <f t="shared" si="108"/>
        <v>24.642183831795428</v>
      </c>
      <c r="BQ46" s="346">
        <f t="shared" si="108"/>
        <v>29.307565251995939</v>
      </c>
      <c r="BR46" s="218">
        <f t="shared" si="100"/>
        <v>7.2220241060202389E-2</v>
      </c>
      <c r="BS46" s="204">
        <f t="shared" si="51"/>
        <v>0.25838148862946225</v>
      </c>
    </row>
    <row r="47" spans="1:71" ht="17.25" customHeight="1">
      <c r="A47" s="201">
        <v>2003</v>
      </c>
      <c r="B47" s="306">
        <f>'A15'!B46/'A14'!B46*100</f>
        <v>29.887898314061257</v>
      </c>
      <c r="C47" s="347">
        <v>22.3</v>
      </c>
      <c r="D47" s="347">
        <v>21.773</v>
      </c>
      <c r="E47" s="218">
        <f t="shared" si="94"/>
        <v>4.8553790000000006E-2</v>
      </c>
      <c r="F47" s="204">
        <f t="shared" si="42"/>
        <v>0.47467172866360879</v>
      </c>
      <c r="G47" s="306">
        <f>'A15'!C46/'A14'!C46*100</f>
        <v>29.715429546605314</v>
      </c>
      <c r="H47" s="349">
        <f t="shared" si="101"/>
        <v>15.4</v>
      </c>
      <c r="I47" s="349">
        <f t="shared" si="101"/>
        <v>18.366</v>
      </c>
      <c r="J47" s="218">
        <f t="shared" si="13"/>
        <v>2.8283640000000002E-2</v>
      </c>
      <c r="K47" s="204">
        <f t="shared" si="43"/>
        <v>0.65992280825621863</v>
      </c>
      <c r="L47" s="355">
        <f>'A15'!D46/'A14'!D46*100</f>
        <v>31.090780187040956</v>
      </c>
      <c r="M47" s="349">
        <f t="shared" si="102"/>
        <v>6.0618313866332993</v>
      </c>
      <c r="N47" s="349">
        <f t="shared" si="102"/>
        <v>17.448510771034382</v>
      </c>
      <c r="O47" s="218">
        <f t="shared" si="95"/>
        <v>1.0576993024186541E-2</v>
      </c>
      <c r="P47" s="204">
        <f t="shared" si="15"/>
        <v>0.82174575817196482</v>
      </c>
      <c r="Q47" s="354">
        <f>'A15'!E46/'A14'!E46*100</f>
        <v>32.208552573332653</v>
      </c>
      <c r="R47" s="349">
        <f t="shared" si="103"/>
        <v>9.2845431053815712</v>
      </c>
      <c r="S47" s="349">
        <f t="shared" si="103"/>
        <v>13.83482301080147</v>
      </c>
      <c r="T47" s="218">
        <f t="shared" si="91"/>
        <v>1.2845001059911109E-2</v>
      </c>
      <c r="U47" s="204">
        <f t="shared" si="44"/>
        <v>0.80101818895601473</v>
      </c>
      <c r="V47" s="354">
        <f>'A15'!F46/'A14'!F46*100</f>
        <v>36.831380539989809</v>
      </c>
      <c r="W47" s="349">
        <f t="shared" si="104"/>
        <v>9.6648607702845339</v>
      </c>
      <c r="X47" s="349">
        <f t="shared" si="104"/>
        <v>12.333017690422169</v>
      </c>
      <c r="Y47" s="218">
        <f t="shared" si="83"/>
        <v>1.191968988553864E-2</v>
      </c>
      <c r="Z47" s="204">
        <f t="shared" si="45"/>
        <v>0.80947470723592907</v>
      </c>
      <c r="AA47" s="306">
        <f>'A15'!G46/'A14'!G46*100</f>
        <v>29.805968290860797</v>
      </c>
      <c r="AB47" s="349">
        <f t="shared" si="109"/>
        <v>8.0607295949310629</v>
      </c>
      <c r="AC47" s="349">
        <f t="shared" si="109"/>
        <v>25.715147210626174</v>
      </c>
      <c r="AD47" s="218">
        <f t="shared" si="84"/>
        <v>2.0728284815870336E-2</v>
      </c>
      <c r="AE47" s="204">
        <f t="shared" si="46"/>
        <v>0.7289720113733954</v>
      </c>
      <c r="AF47" s="306">
        <f>'A15'!H46/'A14'!H46*100</f>
        <v>31.861339634330832</v>
      </c>
      <c r="AG47" s="346">
        <f t="shared" si="110"/>
        <v>9.0349669582837198</v>
      </c>
      <c r="AH47" s="346">
        <f t="shared" si="110"/>
        <v>19.712615841322812</v>
      </c>
      <c r="AI47" s="218">
        <f t="shared" si="96"/>
        <v>1.7810283278769181E-2</v>
      </c>
      <c r="AJ47" s="204">
        <f t="shared" si="111"/>
        <v>0.75563994106315513</v>
      </c>
      <c r="AK47" s="306">
        <f>'A15'!I46/'A14'!I46*100</f>
        <v>29.409819302338196</v>
      </c>
      <c r="AL47" s="346">
        <f t="shared" si="112"/>
        <v>11.869602914882012</v>
      </c>
      <c r="AM47" s="346">
        <f t="shared" si="112"/>
        <v>21.608961669055535</v>
      </c>
      <c r="AN47" s="218">
        <f t="shared" si="80"/>
        <v>2.5648979441459527E-2</v>
      </c>
      <c r="AO47" s="204">
        <f t="shared" si="47"/>
        <v>0.68400125428792991</v>
      </c>
      <c r="AP47" s="306">
        <f>'A15'!J46/'A14'!J46*100</f>
        <v>31.621039680098434</v>
      </c>
      <c r="AQ47" s="305">
        <f t="shared" si="105"/>
        <v>2.2097170587043808</v>
      </c>
      <c r="AR47" s="305">
        <f t="shared" si="105"/>
        <v>26.802193167577954</v>
      </c>
      <c r="AS47" s="218">
        <f t="shared" si="92"/>
        <v>5.9225263453087009E-3</v>
      </c>
      <c r="AT47" s="204">
        <f t="shared" si="48"/>
        <v>0.86428342943685177</v>
      </c>
      <c r="AU47" s="306">
        <f>'A15'!K46/'A14'!K46*100</f>
        <v>34.468999386126455</v>
      </c>
      <c r="AV47" s="349">
        <f t="shared" si="106"/>
        <v>9.303666879413008</v>
      </c>
      <c r="AW47" s="349">
        <f t="shared" si="106"/>
        <v>11.106977504641154</v>
      </c>
      <c r="AX47" s="218">
        <f t="shared" si="97"/>
        <v>1.0333561874031524E-2</v>
      </c>
      <c r="AY47" s="204">
        <f t="shared" si="113"/>
        <v>0.82397050161849517</v>
      </c>
      <c r="AZ47" s="306">
        <f>'A15'!L46/'A14'!L46*100</f>
        <v>27.20266410158203</v>
      </c>
      <c r="BA47" s="352">
        <f t="shared" si="114"/>
        <v>23.363720973550386</v>
      </c>
      <c r="BB47" s="352">
        <f t="shared" si="114"/>
        <v>19.901276565235413</v>
      </c>
      <c r="BC47" s="218">
        <f t="shared" si="93"/>
        <v>4.649678726876174E-2</v>
      </c>
      <c r="BD47" s="204">
        <f t="shared" si="50"/>
        <v>0.49347089772189578</v>
      </c>
      <c r="BE47" s="306">
        <f>'A15'!M46/'A14'!M46*100</f>
        <v>36.109818520241973</v>
      </c>
      <c r="BF47" s="349">
        <f t="shared" si="115"/>
        <v>7.127912439635903</v>
      </c>
      <c r="BG47" s="349">
        <f t="shared" si="115"/>
        <v>14.830396481961303</v>
      </c>
      <c r="BH47" s="218">
        <f t="shared" si="98"/>
        <v>1.057097675685045E-2</v>
      </c>
      <c r="BI47" s="204">
        <f t="shared" si="116"/>
        <v>0.82180074148580939</v>
      </c>
      <c r="BJ47" s="306">
        <f>'A15'!N46/'A14'!N46*100</f>
        <v>30.5085109119753</v>
      </c>
      <c r="BK47" s="349">
        <f t="shared" si="107"/>
        <v>16.663428453066356</v>
      </c>
      <c r="BL47" s="349">
        <f t="shared" si="107"/>
        <v>19.733052549517954</v>
      </c>
      <c r="BM47" s="218">
        <f t="shared" si="99"/>
        <v>3.2882030931949108E-2</v>
      </c>
      <c r="BN47" s="204">
        <f t="shared" si="117"/>
        <v>0.61789761926983033</v>
      </c>
      <c r="BO47" s="306">
        <f>'A15'!O46/'A14'!O46*100</f>
        <v>30.858928159659264</v>
      </c>
      <c r="BP47" s="346">
        <f t="shared" si="108"/>
        <v>24.621082881590883</v>
      </c>
      <c r="BQ47" s="346">
        <f t="shared" si="108"/>
        <v>29.162925711383451</v>
      </c>
      <c r="BR47" s="218">
        <f t="shared" si="100"/>
        <v>7.1802281100964968E-2</v>
      </c>
      <c r="BS47" s="204">
        <f t="shared" si="51"/>
        <v>0.26220126962147344</v>
      </c>
    </row>
    <row r="48" spans="1:71" ht="17.25" customHeight="1">
      <c r="A48" s="201">
        <v>2004</v>
      </c>
      <c r="B48" s="306">
        <f>'A15'!B47/'A14'!B47*100</f>
        <v>30.230390115661184</v>
      </c>
      <c r="C48" s="349">
        <f t="shared" ref="C48:D50" si="118">C47</f>
        <v>22.3</v>
      </c>
      <c r="D48" s="349">
        <f t="shared" si="118"/>
        <v>21.773</v>
      </c>
      <c r="E48" s="218">
        <f t="shared" si="94"/>
        <v>4.8553790000000006E-2</v>
      </c>
      <c r="F48" s="204">
        <f t="shared" si="42"/>
        <v>0.47467172866360879</v>
      </c>
      <c r="G48" s="306">
        <f>'A15'!C47/'A14'!C47*100</f>
        <v>30.018889580048562</v>
      </c>
      <c r="H48" s="349">
        <f t="shared" si="101"/>
        <v>15.4</v>
      </c>
      <c r="I48" s="349">
        <f t="shared" si="101"/>
        <v>18.366</v>
      </c>
      <c r="J48" s="218">
        <f t="shared" si="13"/>
        <v>2.8283640000000002E-2</v>
      </c>
      <c r="K48" s="204">
        <f t="shared" si="43"/>
        <v>0.65992280825621863</v>
      </c>
      <c r="L48" s="355">
        <f>'A15'!D47/'A14'!D47*100</f>
        <v>31.679459818498383</v>
      </c>
      <c r="M48" s="348">
        <v>6.3</v>
      </c>
      <c r="N48" s="348">
        <v>15.85</v>
      </c>
      <c r="O48" s="218">
        <f t="shared" si="95"/>
        <v>9.9854999999999996E-3</v>
      </c>
      <c r="P48" s="204">
        <f t="shared" si="15"/>
        <v>0.82715147649679488</v>
      </c>
      <c r="Q48" s="354">
        <f>'A15'!E47/'A14'!E47*100</f>
        <v>32.406614018074926</v>
      </c>
      <c r="R48" s="347">
        <v>8.5</v>
      </c>
      <c r="S48" s="347">
        <v>14.286</v>
      </c>
      <c r="T48" s="218">
        <f t="shared" si="91"/>
        <v>1.21431E-2</v>
      </c>
      <c r="U48" s="204">
        <f t="shared" si="44"/>
        <v>0.80743293818656947</v>
      </c>
      <c r="V48" s="354">
        <f>'A15'!F47/'A14'!F47*100</f>
        <v>37.065244986037065</v>
      </c>
      <c r="W48" s="347">
        <v>10.1</v>
      </c>
      <c r="X48" s="348">
        <v>12.367000000000001</v>
      </c>
      <c r="Y48" s="218">
        <f t="shared" si="83"/>
        <v>1.2490670000000001E-2</v>
      </c>
      <c r="Z48" s="204">
        <f t="shared" si="45"/>
        <v>0.80425645859791317</v>
      </c>
      <c r="AA48" s="306">
        <f>'A15'!G47/'A14'!G47*100</f>
        <v>30.158066197818684</v>
      </c>
      <c r="AB48" s="349">
        <f t="shared" si="109"/>
        <v>7.9303097228073085</v>
      </c>
      <c r="AC48" s="349">
        <f t="shared" si="109"/>
        <v>26.510280520326695</v>
      </c>
      <c r="AD48" s="218">
        <f t="shared" si="84"/>
        <v>2.1023473536469599E-2</v>
      </c>
      <c r="AE48" s="204">
        <f t="shared" si="46"/>
        <v>0.72627424992739853</v>
      </c>
      <c r="AF48" s="306">
        <f>'A15'!H47/'A14'!H47*100</f>
        <v>31.621169438446469</v>
      </c>
      <c r="AG48" s="348">
        <v>8.6210000000000004</v>
      </c>
      <c r="AH48" s="348">
        <v>18.559999999999999</v>
      </c>
      <c r="AI48" s="218">
        <f t="shared" si="96"/>
        <v>1.6000576000000002E-2</v>
      </c>
      <c r="AJ48" s="204">
        <f t="shared" si="111"/>
        <v>0.77217905040070789</v>
      </c>
      <c r="AK48" s="306">
        <f>'A15'!I47/'A14'!I47*100</f>
        <v>29.431675382058454</v>
      </c>
      <c r="AL48" s="351">
        <v>11.154999999999999</v>
      </c>
      <c r="AM48" s="350">
        <v>21.099</v>
      </c>
      <c r="AN48" s="218">
        <f t="shared" si="80"/>
        <v>2.3535934499999998E-2</v>
      </c>
      <c r="AO48" s="204">
        <f t="shared" si="47"/>
        <v>0.70331259912914124</v>
      </c>
      <c r="AP48" s="306">
        <f>'A15'!J47/'A14'!J47*100</f>
        <v>32.047159699892816</v>
      </c>
      <c r="AQ48" s="351">
        <v>2.391</v>
      </c>
      <c r="AR48" s="350">
        <v>30.265000000000001</v>
      </c>
      <c r="AS48" s="218">
        <f t="shared" si="92"/>
        <v>7.2363614999999999E-3</v>
      </c>
      <c r="AT48" s="204">
        <f t="shared" si="48"/>
        <v>0.85227614874019753</v>
      </c>
      <c r="AU48" s="306">
        <f>'A15'!K47/'A14'!K47*100</f>
        <v>34.797194266544679</v>
      </c>
      <c r="AV48" s="348">
        <v>8.5</v>
      </c>
      <c r="AW48" s="348">
        <v>10.47</v>
      </c>
      <c r="AX48" s="218">
        <f t="shared" si="97"/>
        <v>8.8995000000000012E-3</v>
      </c>
      <c r="AY48" s="204">
        <f t="shared" si="113"/>
        <v>0.83707654722580149</v>
      </c>
      <c r="AZ48" s="306">
        <f>'A15'!L47/'A14'!L47*100</f>
        <v>27.43499661973766</v>
      </c>
      <c r="BA48" s="351">
        <v>23.385000000000002</v>
      </c>
      <c r="BB48" s="350">
        <v>20.568000000000001</v>
      </c>
      <c r="BC48" s="218">
        <f t="shared" si="93"/>
        <v>4.8098268000000007E-2</v>
      </c>
      <c r="BD48" s="204">
        <f t="shared" si="50"/>
        <v>0.47883479318351541</v>
      </c>
      <c r="BE48" s="306">
        <f>'A15'!M47/'A14'!M47*100</f>
        <v>36.153620910197724</v>
      </c>
      <c r="BF48" s="349">
        <f t="shared" si="115"/>
        <v>6.8588790703435603</v>
      </c>
      <c r="BG48" s="349">
        <f t="shared" si="115"/>
        <v>14.300740102744557</v>
      </c>
      <c r="BH48" s="218">
        <f t="shared" si="98"/>
        <v>9.8087046981137471E-3</v>
      </c>
      <c r="BI48" s="204">
        <f t="shared" si="116"/>
        <v>0.82876722776362466</v>
      </c>
      <c r="BJ48" s="306">
        <f>'A15'!N47/'A14'!N47*100</f>
        <v>30.727233951802091</v>
      </c>
      <c r="BK48" s="398">
        <v>16.3</v>
      </c>
      <c r="BL48" s="348">
        <v>19.309999999999999</v>
      </c>
      <c r="BM48" s="218">
        <f t="shared" si="99"/>
        <v>3.1475299999999998E-2</v>
      </c>
      <c r="BN48" s="204">
        <f t="shared" si="117"/>
        <v>0.63075388445977165</v>
      </c>
      <c r="BO48" s="306">
        <f>'A15'!O47/'A14'!O47*100</f>
        <v>31.413553964693609</v>
      </c>
      <c r="BP48" s="348">
        <v>24.6</v>
      </c>
      <c r="BQ48" s="348">
        <v>29.018999999999998</v>
      </c>
      <c r="BR48" s="218">
        <f t="shared" si="100"/>
        <v>7.1386740000000004E-2</v>
      </c>
      <c r="BS48" s="204">
        <f t="shared" si="51"/>
        <v>0.26599894440774097</v>
      </c>
    </row>
    <row r="49" spans="1:163" ht="17.25" customHeight="1">
      <c r="A49" s="201">
        <v>2005</v>
      </c>
      <c r="B49" s="306">
        <f>'A15'!B48/'A14'!B48*100</f>
        <v>30.538339645267271</v>
      </c>
      <c r="C49" s="349">
        <f t="shared" si="118"/>
        <v>22.3</v>
      </c>
      <c r="D49" s="349">
        <f t="shared" si="118"/>
        <v>21.773</v>
      </c>
      <c r="E49" s="218">
        <f t="shared" si="94"/>
        <v>4.8553790000000006E-2</v>
      </c>
      <c r="F49" s="204">
        <f t="shared" si="42"/>
        <v>0.47467172866360879</v>
      </c>
      <c r="G49" s="306">
        <f>'A15'!C48/'A14'!C48*100</f>
        <v>30.552024073513586</v>
      </c>
      <c r="H49" s="349">
        <f t="shared" ref="H49:I53" si="119">H48</f>
        <v>15.4</v>
      </c>
      <c r="I49" s="349">
        <f t="shared" si="119"/>
        <v>18.366</v>
      </c>
      <c r="J49" s="218">
        <f>(H49)*(I49)/10000</f>
        <v>2.8283640000000002E-2</v>
      </c>
      <c r="K49" s="204">
        <f t="shared" si="43"/>
        <v>0.65992280825621863</v>
      </c>
      <c r="L49" s="355">
        <f>'A15'!D48/'A14'!D48*100</f>
        <v>32.23356351771335</v>
      </c>
      <c r="M49" s="346">
        <f t="shared" ref="M49:N53" si="120">M48</f>
        <v>6.3</v>
      </c>
      <c r="N49" s="346">
        <f t="shared" si="120"/>
        <v>15.85</v>
      </c>
      <c r="O49" s="218">
        <f t="shared" si="95"/>
        <v>9.9854999999999996E-3</v>
      </c>
      <c r="P49" s="204">
        <f t="shared" si="15"/>
        <v>0.82715147649679488</v>
      </c>
      <c r="Q49" s="354">
        <f>'A15'!E48/'A14'!E48*100</f>
        <v>32.513823720796246</v>
      </c>
      <c r="R49" s="349">
        <f t="shared" ref="R49:S53" si="121">R48</f>
        <v>8.5</v>
      </c>
      <c r="S49" s="349">
        <f t="shared" si="121"/>
        <v>14.286</v>
      </c>
      <c r="T49" s="218">
        <f>(R49)*(S49)/10000</f>
        <v>1.21431E-2</v>
      </c>
      <c r="U49" s="204">
        <f t="shared" si="44"/>
        <v>0.80743293818656947</v>
      </c>
      <c r="V49" s="354">
        <f>'A15'!F48/'A14'!F48*100</f>
        <v>37.291139240506325</v>
      </c>
      <c r="W49" s="349">
        <f t="shared" ref="W49:X53" si="122">W48</f>
        <v>10.1</v>
      </c>
      <c r="X49" s="346">
        <f t="shared" si="122"/>
        <v>12.367000000000001</v>
      </c>
      <c r="Y49" s="218">
        <f>(W49)*(X49)/10000</f>
        <v>1.2490670000000001E-2</v>
      </c>
      <c r="Z49" s="204">
        <f t="shared" si="45"/>
        <v>0.80425645859791317</v>
      </c>
      <c r="AA49" s="306">
        <f>'A15'!G48/'A14'!G48*100</f>
        <v>30.463002586000371</v>
      </c>
      <c r="AB49" s="347">
        <v>7.8019999999999996</v>
      </c>
      <c r="AC49" s="348">
        <v>27.33</v>
      </c>
      <c r="AD49" s="218">
        <f>(AB49)*(AC49)/10000</f>
        <v>2.1322865999999996E-2</v>
      </c>
      <c r="AE49" s="204">
        <f t="shared" si="46"/>
        <v>0.72353807002291348</v>
      </c>
      <c r="AF49" s="306">
        <f>'A15'!H48/'A14'!H48*100</f>
        <v>30.526780752625353</v>
      </c>
      <c r="AG49" s="346">
        <f t="shared" ref="AG49:AH53" si="123">AG48</f>
        <v>8.6210000000000004</v>
      </c>
      <c r="AH49" s="346">
        <f t="shared" si="123"/>
        <v>18.559999999999999</v>
      </c>
      <c r="AI49" s="218">
        <f t="shared" si="96"/>
        <v>1.6000576000000002E-2</v>
      </c>
      <c r="AJ49" s="204">
        <f t="shared" si="111"/>
        <v>0.77217905040070789</v>
      </c>
      <c r="AK49" s="306">
        <f>'A15'!I48/'A14'!I48*100</f>
        <v>29.42922466006177</v>
      </c>
      <c r="AL49" s="306">
        <f t="shared" ref="AL49:AM53" si="124">AL48</f>
        <v>11.154999999999999</v>
      </c>
      <c r="AM49" s="352">
        <f t="shared" si="124"/>
        <v>21.099</v>
      </c>
      <c r="AN49" s="218">
        <f>(AL49)*(AM49)/10000</f>
        <v>2.3535934499999998E-2</v>
      </c>
      <c r="AO49" s="204">
        <f t="shared" si="47"/>
        <v>0.70331259912914124</v>
      </c>
      <c r="AP49" s="306">
        <f>'A15'!J48/'A14'!J48*100</f>
        <v>32.46703757335569</v>
      </c>
      <c r="AQ49" s="306">
        <f t="shared" ref="AQ49:AR53" si="125">AQ48</f>
        <v>2.391</v>
      </c>
      <c r="AR49" s="352">
        <f t="shared" si="125"/>
        <v>30.265000000000001</v>
      </c>
      <c r="AS49" s="218">
        <f>(AQ49)*(AR49)/10000</f>
        <v>7.2363614999999999E-3</v>
      </c>
      <c r="AT49" s="204">
        <f t="shared" si="48"/>
        <v>0.85227614874019753</v>
      </c>
      <c r="AU49" s="306">
        <f>'A15'!K48/'A14'!K48*100</f>
        <v>35.119868555804601</v>
      </c>
      <c r="AV49" s="346">
        <f t="shared" ref="AV49:AW53" si="126">AV48</f>
        <v>8.5</v>
      </c>
      <c r="AW49" s="346">
        <f t="shared" si="126"/>
        <v>10.47</v>
      </c>
      <c r="AX49" s="218">
        <f t="shared" si="97"/>
        <v>8.8995000000000012E-3</v>
      </c>
      <c r="AY49" s="204">
        <f t="shared" si="113"/>
        <v>0.83707654722580149</v>
      </c>
      <c r="AZ49" s="306">
        <f>'A15'!L48/'A14'!L48*100</f>
        <v>27.827481232140393</v>
      </c>
      <c r="BA49" s="306">
        <f>BA48</f>
        <v>23.385000000000002</v>
      </c>
      <c r="BB49" s="352">
        <f>BB48</f>
        <v>20.568000000000001</v>
      </c>
      <c r="BC49" s="218">
        <f>(BA49)*(BB49)/10000</f>
        <v>4.8098268000000007E-2</v>
      </c>
      <c r="BD49" s="204">
        <f t="shared" si="50"/>
        <v>0.47883479318351541</v>
      </c>
      <c r="BE49" s="306">
        <f>'A15'!M48/'A14'!M48*100</f>
        <v>36.144559878819408</v>
      </c>
      <c r="BF49" s="348">
        <v>6.6</v>
      </c>
      <c r="BG49" s="348">
        <v>13.79</v>
      </c>
      <c r="BH49" s="218">
        <f t="shared" si="98"/>
        <v>9.1013999999999991E-3</v>
      </c>
      <c r="BI49" s="204">
        <f t="shared" si="116"/>
        <v>0.83523136142452492</v>
      </c>
      <c r="BJ49" s="306">
        <f>'A15'!N48/'A14'!N48*100</f>
        <v>30.997921879638664</v>
      </c>
      <c r="BK49" s="353">
        <f t="shared" ref="BK49:BL53" si="127">BK48</f>
        <v>16.3</v>
      </c>
      <c r="BL49" s="346">
        <f t="shared" si="127"/>
        <v>19.309999999999999</v>
      </c>
      <c r="BM49" s="218">
        <f t="shared" si="99"/>
        <v>3.1475299999999998E-2</v>
      </c>
      <c r="BN49" s="204">
        <f t="shared" si="117"/>
        <v>0.63075388445977165</v>
      </c>
      <c r="BO49" s="306">
        <f>'A15'!O48/'A14'!O48*100</f>
        <v>31.967020961328362</v>
      </c>
      <c r="BP49" s="346">
        <f t="shared" ref="BP49:BQ53" si="128">BP48</f>
        <v>24.6</v>
      </c>
      <c r="BQ49" s="346">
        <f t="shared" si="128"/>
        <v>29.018999999999998</v>
      </c>
      <c r="BR49" s="218">
        <f t="shared" si="100"/>
        <v>7.1386740000000004E-2</v>
      </c>
      <c r="BS49" s="204">
        <f t="shared" si="51"/>
        <v>0.26599894440774097</v>
      </c>
    </row>
    <row r="50" spans="1:163" ht="17.25" customHeight="1">
      <c r="A50" s="201">
        <v>2006</v>
      </c>
      <c r="B50" s="306">
        <f>'A15'!B49/'A14'!B49*100</f>
        <v>30.801906091309473</v>
      </c>
      <c r="C50" s="349">
        <f t="shared" si="118"/>
        <v>22.3</v>
      </c>
      <c r="D50" s="349">
        <f t="shared" si="118"/>
        <v>21.773</v>
      </c>
      <c r="E50" s="218">
        <f>(C50)*(D50)/10000</f>
        <v>4.8553790000000006E-2</v>
      </c>
      <c r="F50" s="204">
        <f>($O$69-E50)/($O$69-$O$70)</f>
        <v>0.47467172866360879</v>
      </c>
      <c r="G50" s="306">
        <f>'A15'!C49/'A14'!C49*100</f>
        <v>31.028443566558327</v>
      </c>
      <c r="H50" s="349">
        <f t="shared" si="119"/>
        <v>15.4</v>
      </c>
      <c r="I50" s="349">
        <f t="shared" si="119"/>
        <v>18.366</v>
      </c>
      <c r="J50" s="218">
        <f>(H50)*(I50)/10000</f>
        <v>2.8283640000000002E-2</v>
      </c>
      <c r="K50" s="204">
        <f>($O$69-J50)/($O$69-$O$70)</f>
        <v>0.65992280825621863</v>
      </c>
      <c r="L50" s="355">
        <f>'A15'!D49/'A14'!D49*100</f>
        <v>32.733799213350132</v>
      </c>
      <c r="M50" s="346">
        <f t="shared" si="120"/>
        <v>6.3</v>
      </c>
      <c r="N50" s="346">
        <f t="shared" si="120"/>
        <v>15.85</v>
      </c>
      <c r="O50" s="218">
        <f>(M50)*(N50)/10000</f>
        <v>9.9854999999999996E-3</v>
      </c>
      <c r="P50" s="204">
        <f>(O$69-O50)/(O$69-O$70)</f>
        <v>0.82715147649679488</v>
      </c>
      <c r="Q50" s="354">
        <f>'A15'!E49/'A14'!E49*100</f>
        <v>32.515923955306306</v>
      </c>
      <c r="R50" s="349">
        <f t="shared" si="121"/>
        <v>8.5</v>
      </c>
      <c r="S50" s="349">
        <f t="shared" si="121"/>
        <v>14.286</v>
      </c>
      <c r="T50" s="218">
        <f>(R50)*(S50)/10000</f>
        <v>1.21431E-2</v>
      </c>
      <c r="U50" s="204">
        <f>($O$69-T50)/($O$69-$O$70)</f>
        <v>0.80743293818656947</v>
      </c>
      <c r="V50" s="354">
        <f>'A15'!F49/'A14'!F49*100</f>
        <v>37.547312641937921</v>
      </c>
      <c r="W50" s="349">
        <f t="shared" si="122"/>
        <v>10.1</v>
      </c>
      <c r="X50" s="346">
        <f t="shared" si="122"/>
        <v>12.367000000000001</v>
      </c>
      <c r="Y50" s="218">
        <f>(W50)*(X50)/10000</f>
        <v>1.2490670000000001E-2</v>
      </c>
      <c r="Z50" s="204">
        <f>($O$69-Y50)/($O$69-$O$70)</f>
        <v>0.80425645859791317</v>
      </c>
      <c r="AA50" s="306">
        <f>'A15'!G49/'A14'!G49*100</f>
        <v>30.928055314204801</v>
      </c>
      <c r="AB50" s="349">
        <f t="shared" ref="AB50:AC50" si="129">AB49</f>
        <v>7.8019999999999996</v>
      </c>
      <c r="AC50" s="346">
        <f t="shared" si="129"/>
        <v>27.33</v>
      </c>
      <c r="AD50" s="218">
        <f>(AB50)*(AC50)/10000</f>
        <v>2.1322865999999996E-2</v>
      </c>
      <c r="AE50" s="204">
        <f>($O$69-AD50)/($O$69-$O$70)</f>
        <v>0.72353807002291348</v>
      </c>
      <c r="AF50" s="306">
        <f>'A15'!H49/'A14'!H49*100</f>
        <v>30.610794444997229</v>
      </c>
      <c r="AG50" s="346">
        <f t="shared" si="123"/>
        <v>8.6210000000000004</v>
      </c>
      <c r="AH50" s="346">
        <f t="shared" si="123"/>
        <v>18.559999999999999</v>
      </c>
      <c r="AI50" s="218">
        <f>(AG50)*(AH50)/10000</f>
        <v>1.6000576000000002E-2</v>
      </c>
      <c r="AJ50" s="204">
        <f t="shared" si="111"/>
        <v>0.77217905040070789</v>
      </c>
      <c r="AK50" s="306">
        <f>'A15'!I49/'A14'!I49*100</f>
        <v>29.573590096286107</v>
      </c>
      <c r="AL50" s="306">
        <f t="shared" si="124"/>
        <v>11.154999999999999</v>
      </c>
      <c r="AM50" s="352">
        <f t="shared" si="124"/>
        <v>21.099</v>
      </c>
      <c r="AN50" s="218">
        <f>(AL50)*(AM50)/10000</f>
        <v>2.3535934499999998E-2</v>
      </c>
      <c r="AO50" s="204">
        <f>($O$69-AN50)/($O$69-$O$70)</f>
        <v>0.70331259912914124</v>
      </c>
      <c r="AP50" s="306">
        <f>'A15'!J49/'A14'!J49*100</f>
        <v>32.908221361876564</v>
      </c>
      <c r="AQ50" s="306">
        <f t="shared" si="125"/>
        <v>2.391</v>
      </c>
      <c r="AR50" s="352">
        <f t="shared" si="125"/>
        <v>30.265000000000001</v>
      </c>
      <c r="AS50" s="218">
        <f>(AQ50)*(AR50)/10000</f>
        <v>7.2363614999999999E-3</v>
      </c>
      <c r="AT50" s="204">
        <f>($O$69-AS50)/($O$69-$O$70)</f>
        <v>0.85227614874019753</v>
      </c>
      <c r="AU50" s="306">
        <f>'A15'!K49/'A14'!K49*100</f>
        <v>34.531378782526787</v>
      </c>
      <c r="AV50" s="346">
        <f t="shared" si="126"/>
        <v>8.5</v>
      </c>
      <c r="AW50" s="346">
        <f t="shared" si="126"/>
        <v>10.47</v>
      </c>
      <c r="AX50" s="218">
        <f>(AV50)*(AW50)/10000</f>
        <v>8.8995000000000012E-3</v>
      </c>
      <c r="AY50" s="204">
        <f t="shared" si="113"/>
        <v>0.83707654722580149</v>
      </c>
      <c r="AZ50" s="306">
        <f>'A15'!L49/'A14'!L49*100</f>
        <v>28.220634934359996</v>
      </c>
      <c r="BA50" s="306">
        <f t="shared" ref="BA50:BB50" si="130">BA49</f>
        <v>23.385000000000002</v>
      </c>
      <c r="BB50" s="352">
        <f t="shared" si="130"/>
        <v>20.568000000000001</v>
      </c>
      <c r="BC50" s="218">
        <f>(BA50)*(BB50)/10000</f>
        <v>4.8098268000000007E-2</v>
      </c>
      <c r="BD50" s="204">
        <f>($O$69-BC50)/($O$69-$O$70)</f>
        <v>0.47883479318351541</v>
      </c>
      <c r="BE50" s="306">
        <f>'A15'!M49/'A14'!M49*100</f>
        <v>36.072526773406835</v>
      </c>
      <c r="BF50" s="346">
        <f t="shared" ref="BF50:BG53" si="131">BF49</f>
        <v>6.6</v>
      </c>
      <c r="BG50" s="346">
        <f t="shared" si="131"/>
        <v>13.79</v>
      </c>
      <c r="BH50" s="218">
        <f>(BF50)*(BG50)/10000</f>
        <v>9.1013999999999991E-3</v>
      </c>
      <c r="BI50" s="204">
        <f t="shared" si="116"/>
        <v>0.83523136142452492</v>
      </c>
      <c r="BJ50" s="306">
        <f>'A15'!N49/'A14'!N49*100</f>
        <v>31.34347248296665</v>
      </c>
      <c r="BK50" s="353">
        <f t="shared" si="127"/>
        <v>16.3</v>
      </c>
      <c r="BL50" s="346">
        <f t="shared" si="127"/>
        <v>19.309999999999999</v>
      </c>
      <c r="BM50" s="218">
        <f>(BK50)*(BL50)/10000</f>
        <v>3.1475299999999998E-2</v>
      </c>
      <c r="BN50" s="204">
        <f t="shared" si="117"/>
        <v>0.63075388445977165</v>
      </c>
      <c r="BO50" s="306">
        <f>'A15'!O49/'A14'!O49*100</f>
        <v>32.461300444902847</v>
      </c>
      <c r="BP50" s="346">
        <f t="shared" si="128"/>
        <v>24.6</v>
      </c>
      <c r="BQ50" s="346">
        <f t="shared" si="128"/>
        <v>29.018999999999998</v>
      </c>
      <c r="BR50" s="218">
        <f>(BP50)*(BQ50)/10000</f>
        <v>7.1386740000000004E-2</v>
      </c>
      <c r="BS50" s="204">
        <f>($O$69-BR50)/($O$69-$O$70)</f>
        <v>0.26599894440774097</v>
      </c>
    </row>
    <row r="51" spans="1:163" ht="17.25" customHeight="1">
      <c r="A51" s="201">
        <v>2007</v>
      </c>
      <c r="B51" s="306">
        <f>'A15'!B50/'A14'!B50*100</f>
        <v>31.022040612656649</v>
      </c>
      <c r="C51" s="349">
        <f t="shared" ref="C51:D53" si="132">C50</f>
        <v>22.3</v>
      </c>
      <c r="D51" s="349">
        <f t="shared" si="132"/>
        <v>21.773</v>
      </c>
      <c r="E51" s="218">
        <f>(C51)*(D51)/10000</f>
        <v>4.8553790000000006E-2</v>
      </c>
      <c r="F51" s="204">
        <f>($O$69-E51)/($O$69-$O$70)</f>
        <v>0.47467172866360879</v>
      </c>
      <c r="G51" s="306">
        <f>'A15'!C50/'A14'!C50*100</f>
        <v>31.469786722947745</v>
      </c>
      <c r="H51" s="349">
        <f t="shared" si="119"/>
        <v>15.4</v>
      </c>
      <c r="I51" s="349">
        <f t="shared" si="119"/>
        <v>18.366</v>
      </c>
      <c r="J51" s="218">
        <f>(H51)*(I51)/10000</f>
        <v>2.8283640000000002E-2</v>
      </c>
      <c r="K51" s="204">
        <f>($O$69-J51)/($O$69-$O$70)</f>
        <v>0.65992280825621863</v>
      </c>
      <c r="L51" s="355">
        <f>'A15'!D50/'A14'!D50*100</f>
        <v>33.190601544817412</v>
      </c>
      <c r="M51" s="346">
        <f t="shared" si="120"/>
        <v>6.3</v>
      </c>
      <c r="N51" s="346">
        <f t="shared" si="120"/>
        <v>15.85</v>
      </c>
      <c r="O51" s="218">
        <f>(M51)*(N51)/10000</f>
        <v>9.9854999999999996E-3</v>
      </c>
      <c r="P51" s="204">
        <f>(O$69-O51)/(O$69-O$70)</f>
        <v>0.82715147649679488</v>
      </c>
      <c r="Q51" s="354">
        <f>'A15'!E50/'A14'!E50*100</f>
        <v>32.906723971532301</v>
      </c>
      <c r="R51" s="349">
        <f t="shared" si="121"/>
        <v>8.5</v>
      </c>
      <c r="S51" s="349">
        <f t="shared" si="121"/>
        <v>14.286</v>
      </c>
      <c r="T51" s="218">
        <f>(R51)*(S51)/10000</f>
        <v>1.21431E-2</v>
      </c>
      <c r="U51" s="204">
        <f>($O$69-T51)/($O$69-$O$70)</f>
        <v>0.80743293818656947</v>
      </c>
      <c r="V51" s="354">
        <f>'A15'!F50/'A14'!F50*100</f>
        <v>37.704094448630997</v>
      </c>
      <c r="W51" s="349">
        <f t="shared" si="122"/>
        <v>10.1</v>
      </c>
      <c r="X51" s="346">
        <f t="shared" si="122"/>
        <v>12.367000000000001</v>
      </c>
      <c r="Y51" s="218">
        <f>(W51)*(X51)/10000</f>
        <v>1.2490670000000001E-2</v>
      </c>
      <c r="Z51" s="204">
        <f>($O$69-Y51)/($O$69-$O$70)</f>
        <v>0.80425645859791317</v>
      </c>
      <c r="AA51" s="306">
        <f>'A15'!G50/'A14'!G50*100</f>
        <v>31.290793802376914</v>
      </c>
      <c r="AB51" s="349">
        <f t="shared" ref="AB51:AC53" si="133">AB50</f>
        <v>7.8019999999999996</v>
      </c>
      <c r="AC51" s="346">
        <f t="shared" si="133"/>
        <v>27.33</v>
      </c>
      <c r="AD51" s="218">
        <f>(AB51)*(AC51)/10000</f>
        <v>2.1322865999999996E-2</v>
      </c>
      <c r="AE51" s="204">
        <f>($O$69-AD51)/($O$69-$O$70)</f>
        <v>0.72353807002291348</v>
      </c>
      <c r="AF51" s="306">
        <f>'A15'!H50/'A14'!H50*100</f>
        <v>30.830741261522292</v>
      </c>
      <c r="AG51" s="346">
        <f t="shared" si="123"/>
        <v>8.6210000000000004</v>
      </c>
      <c r="AH51" s="346">
        <f t="shared" si="123"/>
        <v>18.559999999999999</v>
      </c>
      <c r="AI51" s="218">
        <f>(AG51)*(AH51)/10000</f>
        <v>1.6000576000000002E-2</v>
      </c>
      <c r="AJ51" s="204">
        <f t="shared" si="111"/>
        <v>0.77217905040070789</v>
      </c>
      <c r="AK51" s="306">
        <f>'A15'!I50/'A14'!I50*100</f>
        <v>29.849531253063017</v>
      </c>
      <c r="AL51" s="306">
        <f t="shared" si="124"/>
        <v>11.154999999999999</v>
      </c>
      <c r="AM51" s="352">
        <f t="shared" si="124"/>
        <v>21.099</v>
      </c>
      <c r="AN51" s="218">
        <f>(AL51)*(AM51)/10000</f>
        <v>2.3535934499999998E-2</v>
      </c>
      <c r="AO51" s="204">
        <f>($O$69-AN51)/($O$69-$O$70)</f>
        <v>0.70331259912914124</v>
      </c>
      <c r="AP51" s="306">
        <f>'A15'!J50/'A14'!J50*100</f>
        <v>33.350979354155633</v>
      </c>
      <c r="AQ51" s="306">
        <f t="shared" si="125"/>
        <v>2.391</v>
      </c>
      <c r="AR51" s="352">
        <f t="shared" si="125"/>
        <v>30.265000000000001</v>
      </c>
      <c r="AS51" s="218">
        <f>(AQ51)*(AR51)/10000</f>
        <v>7.2363614999999999E-3</v>
      </c>
      <c r="AT51" s="204">
        <f>($O$69-AS51)/($O$69-$O$70)</f>
        <v>0.85227614874019753</v>
      </c>
      <c r="AU51" s="306">
        <f>'A15'!K50/'A14'!K50*100</f>
        <v>34.675335984441666</v>
      </c>
      <c r="AV51" s="346">
        <f t="shared" si="126"/>
        <v>8.5</v>
      </c>
      <c r="AW51" s="346">
        <f t="shared" si="126"/>
        <v>10.47</v>
      </c>
      <c r="AX51" s="218">
        <f>(AV51)*(AW51)/10000</f>
        <v>8.8995000000000012E-3</v>
      </c>
      <c r="AY51" s="204">
        <f t="shared" si="113"/>
        <v>0.83707654722580149</v>
      </c>
      <c r="AZ51" s="306">
        <f>'A15'!L50/'A14'!L50*100</f>
        <v>28.56400936201058</v>
      </c>
      <c r="BA51" s="306">
        <f t="shared" ref="BA51:BB53" si="134">BA50</f>
        <v>23.385000000000002</v>
      </c>
      <c r="BB51" s="352">
        <f t="shared" si="134"/>
        <v>20.568000000000001</v>
      </c>
      <c r="BC51" s="218">
        <f>(BA51)*(BB51)/10000</f>
        <v>4.8098268000000007E-2</v>
      </c>
      <c r="BD51" s="204">
        <f>($O$69-BC51)/($O$69-$O$70)</f>
        <v>0.47883479318351541</v>
      </c>
      <c r="BE51" s="306">
        <f>'A15'!M50/'A14'!M50*100</f>
        <v>35.831472963456847</v>
      </c>
      <c r="BF51" s="346">
        <f t="shared" si="131"/>
        <v>6.6</v>
      </c>
      <c r="BG51" s="346">
        <f t="shared" si="131"/>
        <v>13.79</v>
      </c>
      <c r="BH51" s="218">
        <f>(BF51)*(BG51)/10000</f>
        <v>9.1013999999999991E-3</v>
      </c>
      <c r="BI51" s="204">
        <f t="shared" si="116"/>
        <v>0.83523136142452492</v>
      </c>
      <c r="BJ51" s="306">
        <f>'A15'!N50/'A14'!N50*100</f>
        <v>31.67036835267988</v>
      </c>
      <c r="BK51" s="353">
        <f t="shared" si="127"/>
        <v>16.3</v>
      </c>
      <c r="BL51" s="346">
        <f t="shared" si="127"/>
        <v>19.309999999999999</v>
      </c>
      <c r="BM51" s="218">
        <f>(BK51)*(BL51)/10000</f>
        <v>3.1475299999999998E-2</v>
      </c>
      <c r="BN51" s="204">
        <f t="shared" si="117"/>
        <v>0.63075388445977165</v>
      </c>
      <c r="BO51" s="306">
        <f>'A15'!O50/'A14'!O50*100</f>
        <v>32.810478375627511</v>
      </c>
      <c r="BP51" s="346">
        <f t="shared" si="128"/>
        <v>24.6</v>
      </c>
      <c r="BQ51" s="346">
        <f t="shared" si="128"/>
        <v>29.018999999999998</v>
      </c>
      <c r="BR51" s="218">
        <f>(BP51)*(BQ51)/10000</f>
        <v>7.1386740000000004E-2</v>
      </c>
      <c r="BS51" s="204">
        <f>($O$69-BR51)/($O$69-$O$70)</f>
        <v>0.26599894440774097</v>
      </c>
    </row>
    <row r="52" spans="1:163" ht="17.25" customHeight="1">
      <c r="A52" s="201">
        <v>2008</v>
      </c>
      <c r="B52" s="306">
        <f>'A15'!B51/'A14'!B51*100</f>
        <v>31.182049970472491</v>
      </c>
      <c r="C52" s="349">
        <f t="shared" si="132"/>
        <v>22.3</v>
      </c>
      <c r="D52" s="349">
        <f t="shared" si="132"/>
        <v>21.773</v>
      </c>
      <c r="E52" s="218">
        <f>(C52)*(D52)/10000</f>
        <v>4.8553790000000006E-2</v>
      </c>
      <c r="F52" s="204">
        <f>($O$69-E52)/($O$69-$O$70)</f>
        <v>0.47467172866360879</v>
      </c>
      <c r="G52" s="306">
        <f>'A15'!C51/'A14'!C51*100</f>
        <v>31.841240276949119</v>
      </c>
      <c r="H52" s="349">
        <f t="shared" si="119"/>
        <v>15.4</v>
      </c>
      <c r="I52" s="349">
        <f t="shared" si="119"/>
        <v>18.366</v>
      </c>
      <c r="J52" s="218">
        <f>(H52)*(I52)/10000</f>
        <v>2.8283640000000002E-2</v>
      </c>
      <c r="K52" s="204">
        <f>($O$69-J52)/($O$69-$O$70)</f>
        <v>0.65992280825621863</v>
      </c>
      <c r="L52" s="355">
        <f>'A15'!D51/'A14'!D51*100</f>
        <v>33.610636559459259</v>
      </c>
      <c r="M52" s="346">
        <f t="shared" si="120"/>
        <v>6.3</v>
      </c>
      <c r="N52" s="346">
        <f t="shared" si="120"/>
        <v>15.85</v>
      </c>
      <c r="O52" s="218">
        <f>(M52)*(N52)/10000</f>
        <v>9.9854999999999996E-3</v>
      </c>
      <c r="P52" s="204">
        <f>(O$69-O52)/(O$69-O$70)</f>
        <v>0.82715147649679488</v>
      </c>
      <c r="Q52" s="354">
        <f>'A15'!E51/'A14'!E51*100</f>
        <v>32.786566980462275</v>
      </c>
      <c r="R52" s="349">
        <f t="shared" si="121"/>
        <v>8.5</v>
      </c>
      <c r="S52" s="349">
        <f t="shared" si="121"/>
        <v>14.286</v>
      </c>
      <c r="T52" s="218">
        <f>(R52)*(S52)/10000</f>
        <v>1.21431E-2</v>
      </c>
      <c r="U52" s="204">
        <f>($O$69-T52)/($O$69-$O$70)</f>
        <v>0.80743293818656947</v>
      </c>
      <c r="V52" s="354">
        <f>'A15'!F51/'A14'!F51*100</f>
        <v>38.027465667915109</v>
      </c>
      <c r="W52" s="349">
        <f t="shared" si="122"/>
        <v>10.1</v>
      </c>
      <c r="X52" s="346">
        <f t="shared" si="122"/>
        <v>12.367000000000001</v>
      </c>
      <c r="Y52" s="218">
        <f>(W52)*(X52)/10000</f>
        <v>1.2490670000000001E-2</v>
      </c>
      <c r="Z52" s="204">
        <f>($O$69-Y52)/($O$69-$O$70)</f>
        <v>0.80425645859791317</v>
      </c>
      <c r="AA52" s="306">
        <f>'A15'!G51/'A14'!G51*100</f>
        <v>31.698436927339873</v>
      </c>
      <c r="AB52" s="349">
        <f t="shared" si="133"/>
        <v>7.8019999999999996</v>
      </c>
      <c r="AC52" s="346">
        <f t="shared" si="133"/>
        <v>27.33</v>
      </c>
      <c r="AD52" s="218">
        <f>(AB52)*(AC52)/10000</f>
        <v>2.1322865999999996E-2</v>
      </c>
      <c r="AE52" s="204">
        <f>($O$69-AD52)/($O$69-$O$70)</f>
        <v>0.72353807002291348</v>
      </c>
      <c r="AF52" s="306">
        <f>'A15'!H51/'A14'!H51*100</f>
        <v>31.331166527101633</v>
      </c>
      <c r="AG52" s="346">
        <f t="shared" si="123"/>
        <v>8.6210000000000004</v>
      </c>
      <c r="AH52" s="346">
        <f t="shared" si="123"/>
        <v>18.559999999999999</v>
      </c>
      <c r="AI52" s="218">
        <f>(AG52)*(AH52)/10000</f>
        <v>1.6000576000000002E-2</v>
      </c>
      <c r="AJ52" s="204">
        <f t="shared" si="111"/>
        <v>0.77217905040070789</v>
      </c>
      <c r="AK52" s="306">
        <f>'A15'!I51/'A14'!I51*100</f>
        <v>30.18243154401533</v>
      </c>
      <c r="AL52" s="306">
        <f t="shared" si="124"/>
        <v>11.154999999999999</v>
      </c>
      <c r="AM52" s="352">
        <f t="shared" si="124"/>
        <v>21.099</v>
      </c>
      <c r="AN52" s="218">
        <f>(AL52)*(AM52)/10000</f>
        <v>2.3535934499999998E-2</v>
      </c>
      <c r="AO52" s="204">
        <f>($O$69-AN52)/($O$69-$O$70)</f>
        <v>0.70331259912914124</v>
      </c>
      <c r="AP52" s="306">
        <f>'A15'!J51/'A14'!J51*100</f>
        <v>33.740112994350277</v>
      </c>
      <c r="AQ52" s="306">
        <f t="shared" si="125"/>
        <v>2.391</v>
      </c>
      <c r="AR52" s="352">
        <f t="shared" si="125"/>
        <v>30.265000000000001</v>
      </c>
      <c r="AS52" s="218">
        <f>(AQ52)*(AR52)/10000</f>
        <v>7.2363614999999999E-3</v>
      </c>
      <c r="AT52" s="204">
        <f>($O$69-AS52)/($O$69-$O$70)</f>
        <v>0.85227614874019753</v>
      </c>
      <c r="AU52" s="306">
        <f>'A15'!K51/'A14'!K51*100</f>
        <v>34.698128281214331</v>
      </c>
      <c r="AV52" s="346">
        <f t="shared" si="126"/>
        <v>8.5</v>
      </c>
      <c r="AW52" s="346">
        <f t="shared" si="126"/>
        <v>10.47</v>
      </c>
      <c r="AX52" s="218">
        <f>(AV52)*(AW52)/10000</f>
        <v>8.8995000000000012E-3</v>
      </c>
      <c r="AY52" s="204">
        <f t="shared" si="113"/>
        <v>0.83707654722580149</v>
      </c>
      <c r="AZ52" s="306">
        <f>'A15'!L51/'A14'!L51*100</f>
        <v>28.933250348619548</v>
      </c>
      <c r="BA52" s="306">
        <f t="shared" si="134"/>
        <v>23.385000000000002</v>
      </c>
      <c r="BB52" s="352">
        <f t="shared" si="134"/>
        <v>20.568000000000001</v>
      </c>
      <c r="BC52" s="218">
        <f>(BA52)*(BB52)/10000</f>
        <v>4.8098268000000007E-2</v>
      </c>
      <c r="BD52" s="204">
        <f>($O$69-BC52)/($O$69-$O$70)</f>
        <v>0.47883479318351541</v>
      </c>
      <c r="BE52" s="306">
        <f>'A15'!M51/'A14'!M51*100</f>
        <v>35.494041891791881</v>
      </c>
      <c r="BF52" s="346">
        <f t="shared" si="131"/>
        <v>6.6</v>
      </c>
      <c r="BG52" s="346">
        <f t="shared" si="131"/>
        <v>13.79</v>
      </c>
      <c r="BH52" s="218">
        <f>(BF52)*(BG52)/10000</f>
        <v>9.1013999999999991E-3</v>
      </c>
      <c r="BI52" s="204">
        <f t="shared" si="116"/>
        <v>0.83523136142452492</v>
      </c>
      <c r="BJ52" s="306">
        <f>'A15'!N51/'A14'!N51*100</f>
        <v>31.251541621224945</v>
      </c>
      <c r="BK52" s="353">
        <f t="shared" si="127"/>
        <v>16.3</v>
      </c>
      <c r="BL52" s="346">
        <f t="shared" si="127"/>
        <v>19.309999999999999</v>
      </c>
      <c r="BM52" s="218">
        <f>(BK52)*(BL52)/10000</f>
        <v>3.1475299999999998E-2</v>
      </c>
      <c r="BN52" s="204">
        <f t="shared" si="117"/>
        <v>0.63075388445977165</v>
      </c>
      <c r="BO52" s="306">
        <f>'A15'!O51/'A14'!O51*100</f>
        <v>33.128304275668555</v>
      </c>
      <c r="BP52" s="346">
        <f t="shared" si="128"/>
        <v>24.6</v>
      </c>
      <c r="BQ52" s="346">
        <f t="shared" si="128"/>
        <v>29.018999999999998</v>
      </c>
      <c r="BR52" s="218">
        <f>(BP52)*(BQ52)/10000</f>
        <v>7.1386740000000004E-2</v>
      </c>
      <c r="BS52" s="204">
        <f>($O$69-BR52)/($O$69-$O$70)</f>
        <v>0.26599894440774097</v>
      </c>
    </row>
    <row r="53" spans="1:163" ht="17.25" customHeight="1">
      <c r="A53" s="201">
        <v>2009</v>
      </c>
      <c r="B53" s="306">
        <f>'A15'!B52/'A14'!B52*100</f>
        <v>31.204565254684454</v>
      </c>
      <c r="C53" s="349">
        <f t="shared" si="132"/>
        <v>22.3</v>
      </c>
      <c r="D53" s="349">
        <f t="shared" si="132"/>
        <v>21.773</v>
      </c>
      <c r="E53" s="218">
        <f>(C53)*(D53)/10000</f>
        <v>4.8553790000000006E-2</v>
      </c>
      <c r="F53" s="204">
        <f>($O$69-E53)/($O$69-$O$70)</f>
        <v>0.47467172866360879</v>
      </c>
      <c r="G53" s="306">
        <f>'A15'!C52/'A14'!C52*100</f>
        <v>32.14227715170081</v>
      </c>
      <c r="H53" s="349">
        <f t="shared" si="119"/>
        <v>15.4</v>
      </c>
      <c r="I53" s="349">
        <f t="shared" si="119"/>
        <v>18.366</v>
      </c>
      <c r="J53" s="218">
        <f>(H53)*(I53)/10000</f>
        <v>2.8283640000000002E-2</v>
      </c>
      <c r="K53" s="204">
        <f>($O$69-J53)/($O$69-$O$70)</f>
        <v>0.65992280825621863</v>
      </c>
      <c r="L53" s="355">
        <f>'A15'!D52/'A14'!D52*100</f>
        <v>33.971950638983486</v>
      </c>
      <c r="M53" s="346">
        <f t="shared" si="120"/>
        <v>6.3</v>
      </c>
      <c r="N53" s="346">
        <f t="shared" si="120"/>
        <v>15.85</v>
      </c>
      <c r="O53" s="218">
        <f>(M53)*(N53)/10000</f>
        <v>9.9854999999999996E-3</v>
      </c>
      <c r="P53" s="204">
        <f>(O$69-O53)/(O$69-O$70)</f>
        <v>0.82715147649679488</v>
      </c>
      <c r="Q53" s="354">
        <f>'A15'!E52/'A14'!E52*100</f>
        <v>32.398126365934338</v>
      </c>
      <c r="R53" s="349">
        <f t="shared" si="121"/>
        <v>8.5</v>
      </c>
      <c r="S53" s="349">
        <f t="shared" si="121"/>
        <v>14.286</v>
      </c>
      <c r="T53" s="218">
        <f>(R53)*(S53)/10000</f>
        <v>1.21431E-2</v>
      </c>
      <c r="U53" s="204">
        <f>($O$69-T53)/($O$69-$O$70)</f>
        <v>0.80743293818656947</v>
      </c>
      <c r="V53" s="354">
        <f>'A15'!F52/'A14'!F52*100</f>
        <v>38.130748197862289</v>
      </c>
      <c r="W53" s="349">
        <f t="shared" si="122"/>
        <v>10.1</v>
      </c>
      <c r="X53" s="346">
        <f t="shared" si="122"/>
        <v>12.367000000000001</v>
      </c>
      <c r="Y53" s="218">
        <f>(W53)*(X53)/10000</f>
        <v>1.2490670000000001E-2</v>
      </c>
      <c r="Z53" s="204">
        <f>($O$69-Y53)/($O$69-$O$70)</f>
        <v>0.80425645859791317</v>
      </c>
      <c r="AA53" s="306">
        <f>'A15'!G52/'A14'!G52*100</f>
        <v>32.412121455942547</v>
      </c>
      <c r="AB53" s="349">
        <f t="shared" si="133"/>
        <v>7.8019999999999996</v>
      </c>
      <c r="AC53" s="346">
        <f t="shared" si="133"/>
        <v>27.33</v>
      </c>
      <c r="AD53" s="218">
        <f>(AB53)*(AC53)/10000</f>
        <v>2.1322865999999996E-2</v>
      </c>
      <c r="AE53" s="204">
        <f>($O$69-AD53)/($O$69-$O$70)</f>
        <v>0.72353807002291348</v>
      </c>
      <c r="AF53" s="306">
        <f>'A15'!H52/'A14'!H52*100</f>
        <v>31.84668989547038</v>
      </c>
      <c r="AG53" s="346">
        <f t="shared" si="123"/>
        <v>8.6210000000000004</v>
      </c>
      <c r="AH53" s="346">
        <f t="shared" si="123"/>
        <v>18.559999999999999</v>
      </c>
      <c r="AI53" s="218">
        <f>(AG53)*(AH53)/10000</f>
        <v>1.6000576000000002E-2</v>
      </c>
      <c r="AJ53" s="204">
        <f t="shared" ref="AJ53" si="135">(O$69-AI53)/(O$69-O$70)</f>
        <v>0.77217905040070789</v>
      </c>
      <c r="AK53" s="306">
        <f>'A15'!I52/'A14'!I52*100</f>
        <v>30.605885571836801</v>
      </c>
      <c r="AL53" s="306">
        <f t="shared" si="124"/>
        <v>11.154999999999999</v>
      </c>
      <c r="AM53" s="352">
        <f t="shared" si="124"/>
        <v>21.099</v>
      </c>
      <c r="AN53" s="218">
        <f>(AL53)*(AM53)/10000</f>
        <v>2.3535934499999998E-2</v>
      </c>
      <c r="AO53" s="204">
        <f>($O$69-AN53)/($O$69-$O$70)</f>
        <v>0.70331259912914124</v>
      </c>
      <c r="AP53" s="306">
        <f>'A15'!J52/'A14'!J52*100</f>
        <v>34.068406840684069</v>
      </c>
      <c r="AQ53" s="306">
        <f t="shared" si="125"/>
        <v>2.391</v>
      </c>
      <c r="AR53" s="352">
        <f t="shared" si="125"/>
        <v>30.265000000000001</v>
      </c>
      <c r="AS53" s="218">
        <f>(AQ53)*(AR53)/10000</f>
        <v>7.2363614999999999E-3</v>
      </c>
      <c r="AT53" s="204">
        <f>($O$69-AS53)/($O$69-$O$70)</f>
        <v>0.85227614874019753</v>
      </c>
      <c r="AU53" s="306">
        <f>'A15'!K52/'A14'!K52*100</f>
        <v>34.594852775904698</v>
      </c>
      <c r="AV53" s="346">
        <f t="shared" si="126"/>
        <v>8.5</v>
      </c>
      <c r="AW53" s="346">
        <f t="shared" si="126"/>
        <v>10.47</v>
      </c>
      <c r="AX53" s="218">
        <f>(AV53)*(AW53)/10000</f>
        <v>8.8995000000000012E-3</v>
      </c>
      <c r="AY53" s="204">
        <f t="shared" ref="AY53" si="136">(O$69-AX53)/(O$69-O$70)</f>
        <v>0.83707654722580149</v>
      </c>
      <c r="AZ53" s="306">
        <f>'A15'!L52/'A14'!L52*100</f>
        <v>29.404817290789133</v>
      </c>
      <c r="BA53" s="306">
        <f t="shared" si="134"/>
        <v>23.385000000000002</v>
      </c>
      <c r="BB53" s="352">
        <f t="shared" si="134"/>
        <v>20.568000000000001</v>
      </c>
      <c r="BC53" s="218">
        <f>(BA53)*(BB53)/10000</f>
        <v>4.8098268000000007E-2</v>
      </c>
      <c r="BD53" s="204">
        <f>($O$69-BC53)/($O$69-$O$70)</f>
        <v>0.47883479318351541</v>
      </c>
      <c r="BE53" s="306">
        <f>'A15'!M52/'A14'!M52*100</f>
        <v>34.563024575756387</v>
      </c>
      <c r="BF53" s="346">
        <f t="shared" si="131"/>
        <v>6.6</v>
      </c>
      <c r="BG53" s="346">
        <f t="shared" si="131"/>
        <v>13.79</v>
      </c>
      <c r="BH53" s="218">
        <f>(BF53)*(BG53)/10000</f>
        <v>9.1013999999999991E-3</v>
      </c>
      <c r="BI53" s="204">
        <f t="shared" ref="BI53" si="137">(O$69-BH53)/(O$69-O$70)</f>
        <v>0.83523136142452492</v>
      </c>
      <c r="BJ53" s="306">
        <f>'A15'!N52/'A14'!N52*100</f>
        <v>31.411724401273311</v>
      </c>
      <c r="BK53" s="353">
        <f t="shared" si="127"/>
        <v>16.3</v>
      </c>
      <c r="BL53" s="346">
        <f t="shared" si="127"/>
        <v>19.309999999999999</v>
      </c>
      <c r="BM53" s="218">
        <f>(BK53)*(BL53)/10000</f>
        <v>3.1475299999999998E-2</v>
      </c>
      <c r="BN53" s="204">
        <f t="shared" ref="BN53" si="138">(O$69-BM53)/(O$69-O$70)</f>
        <v>0.63075388445977165</v>
      </c>
      <c r="BO53" s="306">
        <f>'A15'!O52/'A14'!O52*100</f>
        <v>33.518093646761464</v>
      </c>
      <c r="BP53" s="346">
        <f t="shared" si="128"/>
        <v>24.6</v>
      </c>
      <c r="BQ53" s="346">
        <f t="shared" si="128"/>
        <v>29.018999999999998</v>
      </c>
      <c r="BR53" s="218">
        <f>(BP53)*(BQ53)/10000</f>
        <v>7.1386740000000004E-2</v>
      </c>
      <c r="BS53" s="204">
        <f>($O$69-BR53)/($O$69-$O$70)</f>
        <v>0.26599894440774097</v>
      </c>
    </row>
    <row r="54" spans="1:163" ht="17.25" customHeight="1">
      <c r="A54" s="201"/>
      <c r="B54" s="306"/>
      <c r="C54" s="349"/>
      <c r="D54" s="349"/>
      <c r="E54" s="218"/>
      <c r="F54" s="204"/>
      <c r="G54" s="306"/>
      <c r="H54" s="349"/>
      <c r="I54" s="349"/>
      <c r="J54" s="218"/>
      <c r="K54" s="204"/>
      <c r="L54" s="355"/>
      <c r="M54" s="346"/>
      <c r="N54" s="346"/>
      <c r="O54" s="218"/>
      <c r="P54" s="204"/>
      <c r="Q54" s="354"/>
      <c r="R54" s="349"/>
      <c r="S54" s="349"/>
      <c r="T54" s="218"/>
      <c r="U54" s="204"/>
      <c r="V54" s="354"/>
      <c r="W54" s="349"/>
      <c r="X54" s="346"/>
      <c r="Y54" s="218"/>
      <c r="Z54" s="204"/>
      <c r="AA54" s="306"/>
      <c r="AB54" s="349"/>
      <c r="AC54" s="346"/>
      <c r="AD54" s="218"/>
      <c r="AE54" s="204"/>
      <c r="AF54" s="306"/>
      <c r="AG54" s="346"/>
      <c r="AH54" s="346"/>
      <c r="AI54" s="218"/>
      <c r="AJ54" s="204"/>
      <c r="AK54" s="306"/>
      <c r="AL54" s="306"/>
      <c r="AM54" s="352"/>
      <c r="AN54" s="218"/>
      <c r="AO54" s="204"/>
      <c r="AP54" s="306"/>
      <c r="AQ54" s="306"/>
      <c r="AR54" s="352"/>
      <c r="AS54" s="218"/>
      <c r="AT54" s="204"/>
      <c r="AU54" s="306"/>
      <c r="AV54" s="346"/>
      <c r="AW54" s="346"/>
      <c r="AX54" s="218"/>
      <c r="AY54" s="204"/>
      <c r="AZ54" s="306"/>
      <c r="BA54" s="306"/>
      <c r="BB54" s="352"/>
      <c r="BC54" s="218"/>
      <c r="BD54" s="204"/>
      <c r="BE54" s="306"/>
      <c r="BF54" s="346"/>
      <c r="BG54" s="346"/>
      <c r="BH54" s="218"/>
      <c r="BI54" s="204"/>
      <c r="BJ54" s="306"/>
      <c r="BK54" s="353"/>
      <c r="BL54" s="346"/>
      <c r="BM54" s="218"/>
      <c r="BN54" s="204"/>
      <c r="BO54" s="306"/>
      <c r="BP54" s="346"/>
      <c r="BQ54" s="346"/>
      <c r="BR54" s="218"/>
      <c r="BS54" s="204"/>
    </row>
    <row r="55" spans="1:163">
      <c r="B55" s="97" t="s">
        <v>674</v>
      </c>
      <c r="Q55" s="97" t="s">
        <v>674</v>
      </c>
      <c r="AF55" s="97" t="s">
        <v>674</v>
      </c>
      <c r="AU55" s="97" t="s">
        <v>674</v>
      </c>
      <c r="BJ55" s="97" t="s">
        <v>674</v>
      </c>
    </row>
    <row r="56" spans="1:163" s="97" customFormat="1" ht="17.25" customHeight="1">
      <c r="A56" s="97" t="s">
        <v>743</v>
      </c>
      <c r="B56" s="400">
        <f>(POWER(B53/B24, 1/29)-1)*100</f>
        <v>0.63211939752210178</v>
      </c>
      <c r="C56" s="400">
        <f>(POWER(C53/C24, 1/29)-1)*100</f>
        <v>-0.25022861412664632</v>
      </c>
      <c r="D56" s="400">
        <f>(POWER(D53/D24, 1/29)-1)*100</f>
        <v>1.3580196688072199</v>
      </c>
      <c r="E56" s="400">
        <f>(POWER(E53/E24, 1/29)-1)*100</f>
        <v>1.104392900883755</v>
      </c>
      <c r="G56" s="400">
        <f>(POWER(G53/G24, 1/29)-1)*100</f>
        <v>0.31121972302543544</v>
      </c>
      <c r="H56" s="400">
        <f>(POWER(H53/H24, 1/29)-1)*100</f>
        <v>1.201723662023646</v>
      </c>
      <c r="I56" s="400">
        <f>(POWER(I53/I24, 1/29)-1)*100</f>
        <v>-0.19005451238603976</v>
      </c>
      <c r="J56" s="400">
        <f>(POWER(J53/J24, 1/29)-1)*100</f>
        <v>1.0093852195915076</v>
      </c>
      <c r="L56" s="400">
        <f>(POWER(L53/L24, 1/29)-1)*100</f>
        <v>1.1000241911365949</v>
      </c>
      <c r="M56" s="400">
        <f>(POWER(M53/M24, 1/29)-1)*100</f>
        <v>-4.2276284030371318</v>
      </c>
      <c r="N56" s="400">
        <f>(POWER(N53/N24, 1/29)-1)*100</f>
        <v>-0.62331607467850381</v>
      </c>
      <c r="O56" s="400">
        <f>(POWER(O53/O24, 1/29)-1)*100</f>
        <v>-4.8245929903018343</v>
      </c>
      <c r="Q56" s="400">
        <f>(POWER(Q53/Q24, 1/29)-1)*100</f>
        <v>0.64389730528855438</v>
      </c>
      <c r="R56" s="400">
        <f>(POWER(R53/R24, 1/29)-1)*100</f>
        <v>-4.4206858773470525</v>
      </c>
      <c r="S56" s="400">
        <f>(POWER(S53/S24, 1/29)-1)*100</f>
        <v>-0.63894324345863396</v>
      </c>
      <c r="T56" s="400">
        <f>(POWER(T53/T24, 1/29)-1)*100</f>
        <v>-5.0313834470778529</v>
      </c>
      <c r="V56" s="400">
        <f>(POWER(V53/V24, 1/29)-1)*100</f>
        <v>1.0560149812864239</v>
      </c>
      <c r="W56" s="400">
        <f>(POWER(W53/W24, 1/29)-1)*100</f>
        <v>-0.57038802717260806</v>
      </c>
      <c r="X56" s="400">
        <f>(POWER(X53/X24, 1/29)-1)*100</f>
        <v>-0.35052882778721095</v>
      </c>
      <c r="Y56" s="400">
        <f>(POWER(Y53/Y24, 1/29)-1)*100</f>
        <v>-0.91891748049433009</v>
      </c>
      <c r="AA56" s="400">
        <f>(POWER(AA53/AA24, 1/29)-1)*100</f>
        <v>0.62347429737974469</v>
      </c>
      <c r="AB56" s="400">
        <f>(POWER(AB53/AB24, 1/29)-1)*100</f>
        <v>-2.4461657471441134</v>
      </c>
      <c r="AC56" s="400">
        <f>(POWER(AC53/AC24, 1/29)-1)*100</f>
        <v>3.9900917529639646</v>
      </c>
      <c r="AD56" s="400">
        <f>(POWER(AD53/AD24, 1/29)-1)*100</f>
        <v>1.4463217480792157</v>
      </c>
      <c r="AF56" s="400">
        <f>(POWER(AF53/AF24, 1/29)-1)*100</f>
        <v>0.59750825662021612</v>
      </c>
      <c r="AG56" s="400">
        <f>(POWER(AG53/AG24, 1/29)-1)*100</f>
        <v>-1.7434701306683009</v>
      </c>
      <c r="AH56" s="400">
        <f>(POWER(AH53/AH24, 1/29)-1)*100</f>
        <v>-1.0265476203609847</v>
      </c>
      <c r="AI56" s="400">
        <f>(POWER(AI53/AI24, 1/29)-1)*100</f>
        <v>-2.7521201998911948</v>
      </c>
      <c r="AK56" s="400">
        <f>(POWER(AK53/AK24, 1/29)-1)*100</f>
        <v>1.313233730349439</v>
      </c>
      <c r="AL56" s="400">
        <f>(POWER(AL53/AL24, 1/29)-1)*100</f>
        <v>-0.55083523332601914</v>
      </c>
      <c r="AM56" s="400">
        <f>(POWER(AM53/AM24, 1/29)-1)*100</f>
        <v>0.22434498046863816</v>
      </c>
      <c r="AN56" s="400">
        <f>(POWER(AN53/AN24, 1/29)-1)*100</f>
        <v>-0.32772602405399809</v>
      </c>
      <c r="AP56" s="400">
        <f>(POWER(AP53/AP24, 1/29)-1)*100</f>
        <v>0.99628327980632037</v>
      </c>
      <c r="AQ56" s="400">
        <f>(POWER(AQ53/AQ24, 1/29)-1)*100</f>
        <v>-1.4944688304983966</v>
      </c>
      <c r="AR56" s="400">
        <f>(POWER(AR53/AR24, 1/29)-1)*100</f>
        <v>-1.6371703237985535</v>
      </c>
      <c r="AS56" s="400">
        <f>(POWER(AS53/AS24, 1/29)-1)*100</f>
        <v>-3.1071721541056196</v>
      </c>
      <c r="AU56" s="400">
        <f>(POWER(AU53/AU24, 1/29)-1)*100</f>
        <v>0.43865692914406562</v>
      </c>
      <c r="AV56" s="400">
        <f>(POWER(AV53/AV24, 1/29)-1)*100</f>
        <v>0.44010178316042925</v>
      </c>
      <c r="AW56" s="400">
        <f>(POWER(AW53/AW24, 1/29)-1)*100</f>
        <v>-3.9280775358616959</v>
      </c>
      <c r="AX56" s="400">
        <f>(POWER(AX53/AX24, 1/29)-1)*100</f>
        <v>-3.5052632919805093</v>
      </c>
      <c r="AZ56" s="400">
        <f>(POWER(AZ53/AZ24, 1/29)-1)*100</f>
        <v>-9.5834058118882126E-2</v>
      </c>
      <c r="BA56" s="400">
        <f>(POWER(BA53/BA24, 1/29)-1)*100</f>
        <v>0.75485109470780909</v>
      </c>
      <c r="BB56" s="400">
        <f>(POWER(BB53/BB24, 1/29)-1)*100</f>
        <v>-0.60421504356089617</v>
      </c>
      <c r="BC56" s="400">
        <f>(POWER(BC53/BC24, 1/29)-1)*100</f>
        <v>0.14607512727620175</v>
      </c>
      <c r="BE56" s="400">
        <f>(POWER(BE53/BE24, 1/29)-1)*100</f>
        <v>0.36782286371825901</v>
      </c>
      <c r="BF56" s="400">
        <f>(POWER(BF53/BF24, 1/29)-1)*100</f>
        <v>1.9650282063213176</v>
      </c>
      <c r="BG56" s="400">
        <f>(POWER(BG53/BG24, 1/29)-1)*100</f>
        <v>1.9536770232697398</v>
      </c>
      <c r="BH56" s="400">
        <f>(POWER(BH53/BH24, 1/29)-1)*100</f>
        <v>3.9570955341587277</v>
      </c>
      <c r="BJ56" s="400">
        <f>(POWER(BJ53/BJ24, 1/29)-1)*100</f>
        <v>0.21538790527941831</v>
      </c>
      <c r="BK56" s="400">
        <f>(POWER(BK53/BK24, 1/29)-1)*100</f>
        <v>-0.40813244581349162</v>
      </c>
      <c r="BL56" s="400">
        <f>(POWER(BL53/BL24, 1/29)-1)*100</f>
        <v>1.4873050740286109</v>
      </c>
      <c r="BM56" s="400">
        <f>(POWER(BM53/BM24, 1/29)-1)*100</f>
        <v>1.0731024536397626</v>
      </c>
      <c r="BO56" s="400">
        <f>(POWER(BO53/BO24, 1/29)-1)*100</f>
        <v>0.8428190069849073</v>
      </c>
      <c r="BP56" s="400">
        <f>(POWER(BP53/BP24, 1/29)-1)*100</f>
        <v>-0.28466029568828821</v>
      </c>
      <c r="BQ56" s="400">
        <f>(POWER(BQ53/BQ24, 1/29)-1)*100</f>
        <v>-5.1688091300972072E-2</v>
      </c>
      <c r="BR56" s="400">
        <f>(POWER(BR53/BR24, 1/29)-1)*100</f>
        <v>-0.3362012515157331</v>
      </c>
      <c r="BT56" s="400"/>
      <c r="BU56" s="400"/>
      <c r="BV56" s="400"/>
      <c r="BW56" s="400"/>
      <c r="BX56" s="400"/>
      <c r="BY56" s="400"/>
      <c r="BZ56" s="400"/>
      <c r="CA56" s="400"/>
      <c r="CB56" s="400"/>
      <c r="CC56" s="400"/>
      <c r="CD56" s="400"/>
      <c r="CE56" s="400"/>
      <c r="CF56" s="400"/>
      <c r="CG56" s="400"/>
      <c r="CH56" s="400"/>
      <c r="CI56" s="400"/>
      <c r="CJ56" s="400"/>
      <c r="CK56" s="400"/>
      <c r="CL56" s="400"/>
      <c r="CM56" s="400"/>
      <c r="CN56" s="400"/>
      <c r="CO56" s="400"/>
      <c r="CP56" s="400"/>
      <c r="CQ56" s="400"/>
      <c r="CR56" s="400"/>
      <c r="CS56" s="400"/>
      <c r="CT56" s="400"/>
      <c r="CU56" s="400"/>
      <c r="CV56" s="400"/>
      <c r="CW56" s="400"/>
      <c r="CX56" s="400"/>
      <c r="CY56" s="400"/>
      <c r="CZ56" s="400"/>
      <c r="DA56" s="400"/>
      <c r="DB56" s="400"/>
      <c r="DC56" s="400"/>
      <c r="DD56" s="400"/>
      <c r="DE56" s="400"/>
      <c r="DF56" s="400"/>
      <c r="DG56" s="400"/>
      <c r="DH56" s="400"/>
      <c r="DI56" s="400"/>
      <c r="DJ56" s="400"/>
      <c r="DK56" s="400"/>
      <c r="DL56" s="400"/>
      <c r="DM56" s="400"/>
      <c r="DN56" s="400"/>
      <c r="DO56" s="400"/>
      <c r="DP56" s="400"/>
      <c r="DQ56" s="400"/>
      <c r="DR56" s="400"/>
      <c r="DS56" s="400"/>
      <c r="DT56" s="400"/>
      <c r="DU56" s="400"/>
      <c r="DV56" s="400"/>
      <c r="DW56" s="400"/>
      <c r="DX56" s="400"/>
      <c r="DY56" s="400"/>
      <c r="DZ56" s="400"/>
      <c r="EA56" s="400"/>
      <c r="EB56" s="400"/>
      <c r="EC56" s="400"/>
      <c r="ED56" s="400"/>
      <c r="EE56" s="400"/>
      <c r="EF56" s="400"/>
      <c r="EG56" s="400"/>
      <c r="EH56" s="400"/>
      <c r="EI56" s="400"/>
      <c r="EJ56" s="400"/>
      <c r="EK56" s="400"/>
      <c r="EL56" s="400"/>
      <c r="EM56" s="400"/>
      <c r="EN56" s="400"/>
      <c r="EO56" s="400"/>
      <c r="EP56" s="400"/>
      <c r="EQ56" s="400"/>
      <c r="ER56" s="400"/>
      <c r="ES56" s="400"/>
      <c r="ET56" s="400"/>
      <c r="EU56" s="400"/>
      <c r="EV56" s="400"/>
      <c r="EW56" s="400"/>
      <c r="EX56" s="400"/>
      <c r="EY56" s="400"/>
      <c r="EZ56" s="400"/>
      <c r="FA56" s="400"/>
      <c r="FB56" s="400"/>
      <c r="FC56" s="400"/>
      <c r="FD56" s="400"/>
      <c r="FE56" s="400"/>
      <c r="FF56" s="400"/>
      <c r="FG56" s="400"/>
    </row>
    <row r="57" spans="1:163" ht="17.25" customHeight="1">
      <c r="A57" s="97"/>
      <c r="B57" s="622" t="s">
        <v>675</v>
      </c>
      <c r="C57" s="268"/>
      <c r="D57" s="268"/>
      <c r="E57" s="268"/>
      <c r="F57" s="268"/>
      <c r="G57" s="268"/>
      <c r="H57" s="268"/>
      <c r="I57" s="268"/>
      <c r="J57" s="268"/>
      <c r="K57" s="268"/>
      <c r="L57" s="268"/>
      <c r="M57" s="268"/>
      <c r="N57" s="268"/>
      <c r="O57" s="268"/>
      <c r="P57" s="268"/>
      <c r="Q57" s="622" t="s">
        <v>675</v>
      </c>
      <c r="R57" s="268"/>
      <c r="S57" s="268"/>
      <c r="T57" s="268"/>
      <c r="U57" s="268"/>
      <c r="V57" s="268"/>
      <c r="W57" s="268"/>
      <c r="X57" s="268"/>
      <c r="Y57" s="268"/>
      <c r="Z57" s="268"/>
      <c r="AA57" s="268"/>
      <c r="AB57" s="268"/>
      <c r="AC57" s="268"/>
      <c r="AD57" s="268"/>
      <c r="AE57" s="268"/>
      <c r="AF57" s="622" t="s">
        <v>675</v>
      </c>
      <c r="AG57" s="268"/>
      <c r="AH57" s="268"/>
      <c r="AI57" s="268"/>
      <c r="AJ57" s="268"/>
      <c r="AK57" s="268"/>
      <c r="AL57" s="268"/>
      <c r="AM57" s="268"/>
      <c r="AN57" s="268"/>
      <c r="AO57" s="268"/>
      <c r="AP57" s="268"/>
      <c r="AQ57" s="268"/>
      <c r="AR57" s="268"/>
      <c r="AS57" s="268"/>
      <c r="AT57" s="268"/>
      <c r="AU57" s="622" t="s">
        <v>675</v>
      </c>
      <c r="AV57" s="268"/>
      <c r="AW57" s="268"/>
      <c r="AX57" s="268"/>
      <c r="AY57" s="268"/>
      <c r="AZ57" s="268"/>
      <c r="BA57" s="268"/>
      <c r="BB57" s="268"/>
      <c r="BC57" s="268"/>
      <c r="BD57" s="268"/>
      <c r="BE57" s="268"/>
      <c r="BF57" s="268"/>
      <c r="BG57" s="268"/>
      <c r="BH57" s="268"/>
      <c r="BI57" s="268"/>
      <c r="BJ57" s="622" t="s">
        <v>675</v>
      </c>
      <c r="BK57" s="268"/>
      <c r="BL57" s="268"/>
      <c r="BM57" s="268"/>
      <c r="BN57" s="268"/>
      <c r="BO57" s="268"/>
      <c r="BP57" s="268"/>
      <c r="BQ57" s="268"/>
      <c r="BR57" s="268"/>
      <c r="BS57" s="268"/>
      <c r="BT57" s="268"/>
      <c r="BU57" s="268"/>
      <c r="BV57" s="268"/>
      <c r="BW57" s="268"/>
      <c r="BX57" s="268"/>
      <c r="BY57" s="268"/>
      <c r="BZ57" s="268"/>
      <c r="CA57" s="268"/>
      <c r="CB57" s="268"/>
      <c r="CC57" s="268"/>
      <c r="CD57" s="268"/>
      <c r="CE57" s="268"/>
      <c r="CF57" s="268"/>
      <c r="CG57" s="268"/>
      <c r="CH57" s="268"/>
      <c r="CI57" s="268"/>
      <c r="CJ57" s="268"/>
      <c r="CK57" s="268"/>
      <c r="CL57" s="268"/>
      <c r="CM57" s="268"/>
      <c r="CN57" s="268"/>
      <c r="CO57" s="268"/>
      <c r="CP57" s="268"/>
      <c r="CQ57" s="268"/>
      <c r="CR57" s="268"/>
      <c r="CS57" s="268"/>
      <c r="CT57" s="268"/>
      <c r="CU57" s="268"/>
      <c r="CV57" s="268"/>
      <c r="CW57" s="268"/>
      <c r="CX57" s="268"/>
      <c r="CY57" s="268"/>
      <c r="CZ57" s="268"/>
      <c r="DA57" s="268"/>
      <c r="DB57" s="268"/>
      <c r="DC57" s="268"/>
      <c r="DD57" s="268"/>
      <c r="DE57" s="268"/>
      <c r="DF57" s="268"/>
      <c r="DG57" s="268"/>
      <c r="DH57" s="268"/>
      <c r="DI57" s="268"/>
      <c r="DJ57" s="268"/>
      <c r="DK57" s="268"/>
      <c r="DL57" s="268"/>
      <c r="DM57" s="268"/>
      <c r="DN57" s="268"/>
      <c r="DO57" s="268"/>
      <c r="DP57" s="268"/>
      <c r="DQ57" s="268"/>
      <c r="DR57" s="268"/>
      <c r="DS57" s="268"/>
      <c r="DT57" s="268"/>
      <c r="DU57" s="268"/>
      <c r="DV57" s="268"/>
      <c r="DW57" s="268"/>
      <c r="DX57" s="268"/>
      <c r="DY57" s="268"/>
      <c r="DZ57" s="268"/>
      <c r="EA57" s="268"/>
      <c r="EB57" s="268"/>
      <c r="EC57" s="268"/>
      <c r="ED57" s="268"/>
      <c r="EE57" s="268"/>
      <c r="EF57" s="268"/>
      <c r="EG57" s="268"/>
      <c r="EH57" s="268"/>
      <c r="EI57" s="268"/>
      <c r="EJ57" s="268"/>
      <c r="EK57" s="268"/>
      <c r="EL57" s="268"/>
      <c r="EM57" s="268"/>
      <c r="EN57" s="268"/>
      <c r="EO57" s="268"/>
      <c r="EP57" s="268"/>
      <c r="EQ57" s="268"/>
      <c r="ER57" s="268"/>
      <c r="ES57" s="268"/>
      <c r="ET57" s="268"/>
      <c r="EU57" s="268"/>
      <c r="EV57" s="268"/>
      <c r="EW57" s="268"/>
      <c r="EX57" s="268"/>
      <c r="EY57" s="268"/>
      <c r="EZ57" s="268"/>
      <c r="FA57" s="268"/>
      <c r="FB57" s="268"/>
      <c r="FC57" s="268"/>
      <c r="FD57" s="268"/>
      <c r="FE57" s="268"/>
      <c r="FF57" s="268"/>
      <c r="FG57" s="268"/>
    </row>
    <row r="58" spans="1:163" ht="17.25" customHeight="1">
      <c r="A58" s="97" t="s">
        <v>742</v>
      </c>
      <c r="B58" s="622"/>
      <c r="C58" s="268"/>
      <c r="D58" s="268"/>
      <c r="E58" s="268"/>
      <c r="F58" s="400">
        <f>F53-F24</f>
        <v>-0.12104037936839479</v>
      </c>
      <c r="G58" s="268"/>
      <c r="H58" s="268"/>
      <c r="I58" s="268"/>
      <c r="J58" s="268"/>
      <c r="K58" s="400">
        <f>K53-K24</f>
        <v>-6.5313089986104078E-2</v>
      </c>
      <c r="L58" s="268"/>
      <c r="M58" s="268"/>
      <c r="N58" s="268"/>
      <c r="O58" s="268"/>
      <c r="P58" s="400">
        <f>P53-P24</f>
        <v>0.29161560695557709</v>
      </c>
      <c r="Q58" s="622"/>
      <c r="R58" s="268"/>
      <c r="S58" s="268"/>
      <c r="T58" s="268"/>
      <c r="U58" s="400">
        <f>U53-U24</f>
        <v>0.38494119069085181</v>
      </c>
      <c r="V58" s="268"/>
      <c r="W58" s="268"/>
      <c r="X58" s="268"/>
      <c r="Y58" s="268"/>
      <c r="Z58" s="400">
        <f>Z53-Z24</f>
        <v>3.5042698077969892E-2</v>
      </c>
      <c r="AA58" s="268"/>
      <c r="AB58" s="268"/>
      <c r="AC58" s="268"/>
      <c r="AD58" s="268"/>
      <c r="AE58" s="400">
        <f>AE53-AE24</f>
        <v>-6.6373919639339363E-2</v>
      </c>
      <c r="AF58" s="622"/>
      <c r="AG58" s="268"/>
      <c r="AH58" s="268"/>
      <c r="AI58" s="268"/>
      <c r="AJ58" s="400">
        <f>AJ53-AJ24</f>
        <v>0.18225382919548294</v>
      </c>
      <c r="AK58" s="268"/>
      <c r="AL58" s="268"/>
      <c r="AM58" s="268"/>
      <c r="AN58" s="268"/>
      <c r="AO58" s="400">
        <f>AO53-AO24</f>
        <v>2.1482877012124035E-2</v>
      </c>
      <c r="AP58" s="268"/>
      <c r="AQ58" s="268"/>
      <c r="AR58" s="400"/>
      <c r="AS58" s="268"/>
      <c r="AT58" s="400">
        <f>AT53-AT24</f>
        <v>9.9049642405736327E-2</v>
      </c>
      <c r="AU58" s="622"/>
      <c r="AV58" s="268"/>
      <c r="AW58" s="400"/>
      <c r="AX58" s="268"/>
      <c r="AY58" s="400">
        <f>AY53-AY24</f>
        <v>0.14757624351737619</v>
      </c>
      <c r="AZ58" s="268"/>
      <c r="BA58" s="268"/>
      <c r="BB58" s="268"/>
      <c r="BC58" s="268"/>
      <c r="BD58" s="400">
        <f>BD53-BD24</f>
        <v>-1.8219266186047245E-2</v>
      </c>
      <c r="BE58" s="268"/>
      <c r="BF58" s="268"/>
      <c r="BG58" s="268"/>
      <c r="BH58" s="268"/>
      <c r="BI58" s="400">
        <f>BI53-BI24</f>
        <v>-5.6186241376459889E-2</v>
      </c>
      <c r="BJ58" s="622"/>
      <c r="BK58" s="268"/>
      <c r="BL58" s="268"/>
      <c r="BM58" s="268"/>
      <c r="BN58" s="400">
        <f>BN53-BN24</f>
        <v>-7.6578932194907634E-2</v>
      </c>
      <c r="BO58" s="268"/>
      <c r="BP58" s="268"/>
      <c r="BQ58" s="268"/>
      <c r="BR58" s="268"/>
      <c r="BS58" s="400">
        <f>BS53-BS24</f>
        <v>6.6931334887644606E-2</v>
      </c>
      <c r="BT58" s="268"/>
      <c r="BU58" s="268"/>
      <c r="BV58" s="268"/>
      <c r="BW58" s="268"/>
      <c r="BX58" s="268"/>
      <c r="BY58" s="268"/>
      <c r="BZ58" s="268"/>
      <c r="CA58" s="268"/>
      <c r="CB58" s="268"/>
      <c r="CC58" s="268"/>
      <c r="CD58" s="268"/>
      <c r="CE58" s="268"/>
      <c r="CF58" s="268"/>
      <c r="CG58" s="268"/>
      <c r="CH58" s="268"/>
      <c r="CI58" s="268"/>
      <c r="CJ58" s="268"/>
      <c r="CK58" s="268"/>
      <c r="CL58" s="268"/>
      <c r="CM58" s="268"/>
      <c r="CN58" s="268"/>
      <c r="CO58" s="268"/>
      <c r="CP58" s="268"/>
      <c r="CQ58" s="268"/>
      <c r="CR58" s="268"/>
      <c r="CS58" s="268"/>
      <c r="CT58" s="268"/>
      <c r="CU58" s="268"/>
      <c r="CV58" s="268"/>
      <c r="CW58" s="268"/>
      <c r="CX58" s="268"/>
      <c r="CY58" s="268"/>
      <c r="CZ58" s="268"/>
      <c r="DA58" s="268"/>
      <c r="DB58" s="268"/>
      <c r="DC58" s="268"/>
      <c r="DD58" s="268"/>
      <c r="DE58" s="268"/>
      <c r="DF58" s="268"/>
      <c r="DG58" s="268"/>
      <c r="DH58" s="268"/>
      <c r="DI58" s="268"/>
      <c r="DJ58" s="268"/>
      <c r="DK58" s="268"/>
      <c r="DL58" s="268"/>
      <c r="DM58" s="268"/>
      <c r="DN58" s="268"/>
      <c r="DO58" s="268"/>
      <c r="DP58" s="268"/>
      <c r="DQ58" s="268"/>
      <c r="DR58" s="268"/>
      <c r="DS58" s="268"/>
      <c r="DT58" s="268"/>
      <c r="DU58" s="268"/>
      <c r="DV58" s="268"/>
      <c r="DW58" s="268"/>
      <c r="DX58" s="268"/>
      <c r="DY58" s="268"/>
      <c r="DZ58" s="268"/>
      <c r="EA58" s="268"/>
      <c r="EB58" s="268"/>
      <c r="EC58" s="268"/>
      <c r="ED58" s="268"/>
      <c r="EE58" s="268"/>
      <c r="EF58" s="268"/>
      <c r="EG58" s="268"/>
      <c r="EH58" s="268"/>
      <c r="EI58" s="268"/>
      <c r="EJ58" s="268"/>
      <c r="EK58" s="268"/>
      <c r="EL58" s="268"/>
      <c r="EM58" s="268"/>
      <c r="EN58" s="268"/>
      <c r="EO58" s="268"/>
      <c r="EP58" s="268"/>
      <c r="EQ58" s="268"/>
      <c r="ER58" s="268"/>
      <c r="ES58" s="268"/>
      <c r="ET58" s="268"/>
      <c r="EU58" s="268"/>
      <c r="EV58" s="268"/>
      <c r="EW58" s="268"/>
      <c r="EX58" s="268"/>
      <c r="EY58" s="268"/>
      <c r="EZ58" s="268"/>
      <c r="FA58" s="268"/>
      <c r="FB58" s="268"/>
      <c r="FC58" s="268"/>
      <c r="FD58" s="268"/>
      <c r="FE58" s="268"/>
      <c r="FF58" s="268"/>
      <c r="FG58" s="268"/>
    </row>
    <row r="59" spans="1:163" ht="17.25" customHeight="1">
      <c r="A59" s="97"/>
      <c r="C59" s="277" t="s">
        <v>744</v>
      </c>
    </row>
    <row r="60" spans="1:163">
      <c r="C60" s="277" t="s">
        <v>276</v>
      </c>
      <c r="D60" s="143"/>
      <c r="E60" s="143"/>
      <c r="F60" s="143"/>
      <c r="G60" s="143"/>
      <c r="Q60" s="195" t="s">
        <v>781</v>
      </c>
      <c r="AG60" s="195" t="s">
        <v>88</v>
      </c>
    </row>
    <row r="61" spans="1:163">
      <c r="C61" s="277" t="s">
        <v>277</v>
      </c>
      <c r="Q61" s="195" t="s">
        <v>777</v>
      </c>
    </row>
    <row r="62" spans="1:163">
      <c r="C62" s="277" t="s">
        <v>279</v>
      </c>
      <c r="Q62" s="195" t="s">
        <v>775</v>
      </c>
    </row>
    <row r="63" spans="1:163" ht="15">
      <c r="C63" s="277" t="s">
        <v>306</v>
      </c>
      <c r="Q63" s="195" t="s">
        <v>749</v>
      </c>
      <c r="BD63" s="603"/>
      <c r="BE63" s="607"/>
      <c r="BF63" s="607"/>
      <c r="BG63" s="607"/>
    </row>
    <row r="64" spans="1:163" ht="14.25">
      <c r="C64" s="277" t="s">
        <v>278</v>
      </c>
      <c r="Q64" s="195" t="s">
        <v>750</v>
      </c>
      <c r="BD64" s="604"/>
      <c r="BE64" s="604"/>
      <c r="BF64" s="604"/>
      <c r="BG64" s="604"/>
      <c r="BH64" s="322"/>
    </row>
    <row r="65" spans="3:60" ht="14.25">
      <c r="C65" s="277" t="s">
        <v>114</v>
      </c>
      <c r="Q65" s="195" t="s">
        <v>751</v>
      </c>
      <c r="BD65" s="604"/>
      <c r="BE65" s="604"/>
      <c r="BF65" s="604"/>
      <c r="BG65" s="604"/>
      <c r="BH65" s="322"/>
    </row>
    <row r="66" spans="3:60" ht="14.25">
      <c r="C66" s="195" t="s">
        <v>745</v>
      </c>
      <c r="Q66" s="195" t="s">
        <v>752</v>
      </c>
      <c r="BD66" s="604"/>
      <c r="BE66" s="604"/>
      <c r="BF66" s="604"/>
      <c r="BG66" s="604"/>
      <c r="BH66" s="322"/>
    </row>
    <row r="67" spans="3:60" ht="14.25">
      <c r="Q67" s="195" t="s">
        <v>753</v>
      </c>
      <c r="BD67" s="604"/>
      <c r="BE67" s="604"/>
      <c r="BF67" s="604"/>
      <c r="BG67" s="604"/>
      <c r="BH67" s="322"/>
    </row>
    <row r="68" spans="3:60" ht="14.25">
      <c r="C68" s="195" t="s">
        <v>44</v>
      </c>
      <c r="F68" s="195">
        <f>MAXA(E24:E53,J24:J53,O24:O53,T24:T53,Y24:Y53,AD24:AD53,AI24:AI53,AN24:AN53,AS24:AS53,AX24:AX53,BC24:BC53,BH24:BH53,BM24:BM53,BR24:BR53)</f>
        <v>9.1373988357540015E-2</v>
      </c>
      <c r="H68" s="195" t="s">
        <v>434</v>
      </c>
      <c r="Q68" s="195" t="s">
        <v>754</v>
      </c>
      <c r="BD68" s="604"/>
      <c r="BE68" s="604"/>
      <c r="BF68" s="604"/>
      <c r="BG68" s="604"/>
      <c r="BH68" s="322"/>
    </row>
    <row r="69" spans="3:60" ht="14.25">
      <c r="C69" s="195" t="s">
        <v>438</v>
      </c>
      <c r="F69" s="195">
        <f>MINA(E24:E53,J24:J53,O24:O53,T24:T53,Y24:Y53,AD24:AD53,AI24:AI53,AN24:AN53,AS24:AS53,AX24:AX53,BC24:BC53,BH24:BH53,BM24:BM53,BR24:BR53)</f>
        <v>1.9075906778999999E-4</v>
      </c>
      <c r="H69" s="195" t="s">
        <v>435</v>
      </c>
      <c r="I69" s="195">
        <f>F68+F71</f>
        <v>0.10049231128651502</v>
      </c>
      <c r="N69" s="195" t="s">
        <v>453</v>
      </c>
      <c r="O69" s="195">
        <f>F68+F71</f>
        <v>0.10049231128651502</v>
      </c>
      <c r="Q69" s="195" t="s">
        <v>755</v>
      </c>
      <c r="BD69" s="604"/>
      <c r="BE69" s="604"/>
      <c r="BF69" s="604"/>
      <c r="BG69" s="604"/>
      <c r="BH69" s="322"/>
    </row>
    <row r="70" spans="3:60" ht="14.25">
      <c r="C70" s="195" t="s">
        <v>432</v>
      </c>
      <c r="F70" s="195">
        <f>F68-F69</f>
        <v>9.118322928975002E-2</v>
      </c>
      <c r="H70" s="195" t="s">
        <v>436</v>
      </c>
      <c r="I70" s="195">
        <f>F69-F71</f>
        <v>-8.927563861185003E-3</v>
      </c>
      <c r="N70" s="195" t="s">
        <v>454</v>
      </c>
      <c r="O70" s="195">
        <f>F69-F71</f>
        <v>-8.927563861185003E-3</v>
      </c>
      <c r="Q70" s="195" t="s">
        <v>756</v>
      </c>
      <c r="BD70" s="604"/>
      <c r="BE70" s="604"/>
      <c r="BF70" s="604"/>
      <c r="BG70" s="604"/>
      <c r="BH70" s="322"/>
    </row>
    <row r="71" spans="3:60" ht="14.25">
      <c r="C71" s="195" t="s">
        <v>439</v>
      </c>
      <c r="F71" s="195">
        <f>F70/10</f>
        <v>9.1183229289750027E-3</v>
      </c>
      <c r="BD71" s="604"/>
      <c r="BE71" s="604"/>
      <c r="BF71" s="604"/>
      <c r="BG71" s="604"/>
      <c r="BH71" s="322"/>
    </row>
    <row r="72" spans="3:60" ht="14.25">
      <c r="Q72" s="195" t="s">
        <v>757</v>
      </c>
      <c r="BD72" s="604"/>
      <c r="BE72" s="604"/>
      <c r="BF72" s="604"/>
      <c r="BG72" s="604"/>
      <c r="BH72" s="322"/>
    </row>
    <row r="73" spans="3:60">
      <c r="Q73" s="195" t="s">
        <v>758</v>
      </c>
    </row>
    <row r="74" spans="3:60">
      <c r="Q74" s="195" t="s">
        <v>759</v>
      </c>
    </row>
    <row r="75" spans="3:60">
      <c r="Q75" s="195" t="s">
        <v>760</v>
      </c>
    </row>
    <row r="76" spans="3:60">
      <c r="Q76" s="195" t="s">
        <v>752</v>
      </c>
    </row>
    <row r="77" spans="3:60">
      <c r="Q77" s="195" t="s">
        <v>761</v>
      </c>
    </row>
    <row r="78" spans="3:60">
      <c r="Q78" s="195" t="s">
        <v>762</v>
      </c>
    </row>
    <row r="80" spans="3:60">
      <c r="Q80" s="195" t="s">
        <v>763</v>
      </c>
    </row>
    <row r="82" spans="17:17">
      <c r="Q82" s="195" t="s">
        <v>764</v>
      </c>
    </row>
    <row r="83" spans="17:17">
      <c r="Q83" s="195" t="s">
        <v>765</v>
      </c>
    </row>
    <row r="84" spans="17:17">
      <c r="Q84" s="195" t="s">
        <v>766</v>
      </c>
    </row>
    <row r="85" spans="17:17">
      <c r="Q85" s="195" t="s">
        <v>767</v>
      </c>
    </row>
    <row r="86" spans="17:17">
      <c r="Q86" s="195" t="s">
        <v>768</v>
      </c>
    </row>
    <row r="87" spans="17:17">
      <c r="Q87" s="195" t="s">
        <v>769</v>
      </c>
    </row>
    <row r="89" spans="17:17">
      <c r="Q89" s="195" t="s">
        <v>770</v>
      </c>
    </row>
    <row r="90" spans="17:17">
      <c r="Q90" s="195" t="s">
        <v>776</v>
      </c>
    </row>
    <row r="91" spans="17:17">
      <c r="Q91" s="195" t="s">
        <v>771</v>
      </c>
    </row>
    <row r="92" spans="17:17">
      <c r="Q92" s="195" t="s">
        <v>772</v>
      </c>
    </row>
    <row r="93" spans="17:17">
      <c r="Q93" s="195" t="s">
        <v>773</v>
      </c>
    </row>
    <row r="94" spans="17:17">
      <c r="Q94" s="195" t="s">
        <v>774</v>
      </c>
    </row>
  </sheetData>
  <phoneticPr fontId="0" type="noConversion"/>
  <pageMargins left="0.35433070866141736" right="0.35433070866141736" top="0.39370078740157483" bottom="0.47244094488188981" header="0.51181102362204722" footer="0.51181102362204722"/>
  <pageSetup scale="74" orientation="landscape" r:id="rId1"/>
  <headerFooter alignWithMargins="0"/>
  <colBreaks count="4" manualBreakCount="4">
    <brk id="16" max="50" man="1"/>
    <brk id="31" max="50" man="1"/>
    <brk id="46" max="50" man="1"/>
    <brk id="61" max="50" man="1"/>
  </colBreaks>
</worksheet>
</file>

<file path=xl/worksheets/sheet80.xml><?xml version="1.0" encoding="utf-8"?>
<worksheet xmlns="http://schemas.openxmlformats.org/spreadsheetml/2006/main" xmlns:r="http://schemas.openxmlformats.org/officeDocument/2006/relationships">
  <sheetPr codeName="Sheet80"/>
  <dimension ref="A1:AE42"/>
  <sheetViews>
    <sheetView zoomScaleNormal="75" workbookViewId="0">
      <selection activeCell="C20" sqref="C20"/>
    </sheetView>
  </sheetViews>
  <sheetFormatPr defaultColWidth="8.85546875" defaultRowHeight="12.75"/>
  <cols>
    <col min="1" max="1" width="14.140625" style="111" customWidth="1"/>
    <col min="2" max="5" width="9" style="111" customWidth="1"/>
    <col min="6" max="6" width="10.28515625" style="111" bestFit="1" customWidth="1"/>
    <col min="7" max="7" width="9.28515625" style="111" customWidth="1"/>
    <col min="8" max="8" width="9.28515625" style="111" bestFit="1" customWidth="1"/>
    <col min="9" max="10" width="8.85546875" style="111" customWidth="1"/>
    <col min="11" max="11" width="9.85546875" style="111" customWidth="1"/>
    <col min="12" max="12" width="8.85546875" style="111" customWidth="1"/>
    <col min="13" max="14" width="0" style="111" hidden="1" customWidth="1"/>
    <col min="15" max="17" width="8.85546875" style="111" customWidth="1"/>
    <col min="18" max="18" width="10.28515625" style="111" hidden="1" customWidth="1"/>
    <col min="19" max="20" width="0" style="111" hidden="1" customWidth="1"/>
    <col min="21" max="21" width="10.28515625" style="111" customWidth="1"/>
    <col min="22" max="23" width="8.85546875" style="111" customWidth="1"/>
    <col min="24" max="24" width="0" style="111" hidden="1" customWidth="1"/>
    <col min="25" max="27" width="8.85546875" style="111" customWidth="1"/>
    <col min="28" max="28" width="9.5703125" style="111" customWidth="1"/>
    <col min="29" max="29" width="0" style="111" hidden="1" customWidth="1"/>
    <col min="30" max="16384" width="8.85546875" style="111"/>
  </cols>
  <sheetData>
    <row r="1" spans="1:31" ht="15.75">
      <c r="A1" s="118" t="s">
        <v>207</v>
      </c>
      <c r="W1" s="112" t="s">
        <v>471</v>
      </c>
      <c r="X1" s="112" t="s">
        <v>471</v>
      </c>
    </row>
    <row r="2" spans="1:31">
      <c r="A2" s="110" t="s">
        <v>205</v>
      </c>
      <c r="W2" s="112"/>
      <c r="X2" s="112"/>
    </row>
    <row r="3" spans="1:31" ht="109.15" customHeight="1">
      <c r="A3" s="123" t="s">
        <v>471</v>
      </c>
      <c r="B3" s="122" t="s">
        <v>194</v>
      </c>
      <c r="C3" s="122" t="s">
        <v>195</v>
      </c>
      <c r="D3" s="122" t="s">
        <v>196</v>
      </c>
      <c r="E3" s="126" t="s">
        <v>197</v>
      </c>
      <c r="F3" s="138" t="s">
        <v>204</v>
      </c>
      <c r="G3" s="138" t="s">
        <v>147</v>
      </c>
      <c r="H3" s="126" t="s">
        <v>148</v>
      </c>
      <c r="I3" s="116"/>
      <c r="J3" s="116"/>
      <c r="K3" s="116"/>
      <c r="L3" s="116"/>
      <c r="M3" s="106"/>
      <c r="N3" s="106"/>
      <c r="O3" s="116"/>
      <c r="P3" s="116"/>
      <c r="Q3" s="116"/>
      <c r="R3" s="106"/>
      <c r="S3" s="106"/>
      <c r="T3" s="106"/>
      <c r="U3" s="116"/>
      <c r="V3" s="116"/>
      <c r="W3" s="116"/>
      <c r="X3" s="106"/>
      <c r="Y3" s="116"/>
      <c r="Z3" s="116"/>
      <c r="AA3" s="116"/>
      <c r="AB3" s="116"/>
      <c r="AC3" s="106"/>
      <c r="AD3" s="116"/>
      <c r="AE3" s="116"/>
    </row>
    <row r="4" spans="1:31">
      <c r="A4" s="124" t="s">
        <v>281</v>
      </c>
      <c r="B4" s="125">
        <f>A23add!G4*6*'A24'!C4/1000</f>
        <v>218044.3504012695</v>
      </c>
      <c r="C4" s="125">
        <f>A23add!H4*6*'A24'!E4/1000</f>
        <v>134538.00343908116</v>
      </c>
      <c r="D4" s="125">
        <f>A23add!I4*3*'A24'!H4/1000</f>
        <v>21128.327134224219</v>
      </c>
      <c r="E4" s="136">
        <f>A23add!J4*4*'A24'!J4/1000</f>
        <v>78091.751518416859</v>
      </c>
      <c r="F4" s="137">
        <f>SUM(B4:E4)</f>
        <v>451802.43249299173</v>
      </c>
      <c r="G4" s="139">
        <v>18049</v>
      </c>
      <c r="H4" s="127">
        <f>F4/G4*1000</f>
        <v>25031.992492270583</v>
      </c>
      <c r="I4" s="119"/>
      <c r="J4" s="119"/>
      <c r="K4" s="119"/>
      <c r="L4" s="120"/>
      <c r="M4" s="120"/>
      <c r="N4" s="119"/>
      <c r="O4" s="119"/>
      <c r="P4" s="119"/>
      <c r="Q4" s="120"/>
      <c r="R4" s="120"/>
      <c r="S4" s="120"/>
      <c r="T4" s="119"/>
      <c r="U4" s="119"/>
      <c r="V4" s="119"/>
      <c r="W4" s="120"/>
      <c r="X4" s="119"/>
      <c r="Y4" s="119"/>
      <c r="Z4" s="119"/>
      <c r="AA4" s="119"/>
      <c r="AB4" s="120"/>
      <c r="AC4" s="119"/>
      <c r="AD4" s="119"/>
    </row>
    <row r="5" spans="1:31">
      <c r="A5" s="124" t="s">
        <v>119</v>
      </c>
      <c r="B5" s="125" t="e">
        <f>A23add!G5*6*'A24'!#REF!/1000</f>
        <v>#REF!</v>
      </c>
      <c r="C5" s="125" t="e">
        <f>A23add!H5*6*'A24'!#REF!/1000</f>
        <v>#REF!</v>
      </c>
      <c r="D5" s="125" t="e">
        <f>A23add!I5*3*'A24'!#REF!/1000</f>
        <v>#REF!</v>
      </c>
      <c r="E5" s="127" t="e">
        <f>A23add!J5*4*'A24'!#REF!/1000</f>
        <v>#REF!</v>
      </c>
      <c r="F5" s="127" t="e">
        <f>SUM(B5:E5)</f>
        <v>#REF!</v>
      </c>
      <c r="G5" s="139">
        <v>8047</v>
      </c>
      <c r="H5" s="127" t="e">
        <f t="shared" ref="H5:H32" si="0">F5/G5*1000</f>
        <v>#REF!</v>
      </c>
      <c r="I5" s="114"/>
      <c r="J5" s="114"/>
      <c r="K5" s="114"/>
      <c r="L5" s="114"/>
      <c r="O5" s="114"/>
      <c r="P5" s="114"/>
      <c r="Q5" s="114"/>
      <c r="U5" s="114"/>
      <c r="V5" s="114"/>
      <c r="W5" s="114"/>
      <c r="Y5" s="114"/>
      <c r="Z5" s="114"/>
      <c r="AA5" s="114"/>
      <c r="AB5" s="114"/>
      <c r="AD5" s="114"/>
      <c r="AE5" s="114"/>
    </row>
    <row r="6" spans="1:31">
      <c r="A6" s="124" t="s">
        <v>283</v>
      </c>
      <c r="B6" s="125">
        <f>A23add!G6*6*'A24'!C5/1000</f>
        <v>105980.01012628757</v>
      </c>
      <c r="C6" s="125">
        <f>A23add!H6*6*'A24'!E5/1000</f>
        <v>79857.375783881624</v>
      </c>
      <c r="D6" s="125">
        <f>A23add!I6*3*'A24'!G5/1000</f>
        <v>28902.414203659624</v>
      </c>
      <c r="E6" s="127">
        <f>A23add!J6*4*'A24'!G5/1000</f>
        <v>30278.719641929132</v>
      </c>
      <c r="F6" s="127">
        <f t="shared" ref="F6:F32" si="1">SUM(B6:E6)</f>
        <v>245018.51975575797</v>
      </c>
      <c r="G6" s="139">
        <v>10137</v>
      </c>
      <c r="H6" s="127">
        <f t="shared" si="0"/>
        <v>24170.713204671792</v>
      </c>
      <c r="I6" s="114"/>
      <c r="J6" s="114"/>
      <c r="K6" s="114"/>
      <c r="L6" s="114"/>
      <c r="O6" s="114"/>
      <c r="P6" s="114"/>
      <c r="Q6" s="114"/>
      <c r="U6" s="114"/>
      <c r="V6" s="114"/>
      <c r="W6" s="114"/>
      <c r="Y6" s="114"/>
      <c r="Z6" s="114"/>
      <c r="AA6" s="114"/>
      <c r="AB6" s="114"/>
      <c r="AD6" s="114"/>
      <c r="AE6" s="114"/>
    </row>
    <row r="7" spans="1:31">
      <c r="A7" s="124" t="s">
        <v>272</v>
      </c>
      <c r="B7" s="125">
        <f>A23add!G7*6*'A24'!K6/1000</f>
        <v>0</v>
      </c>
      <c r="C7" s="125">
        <f>A23add!H7*6*'A24'!K6/1000</f>
        <v>0</v>
      </c>
      <c r="D7" s="125">
        <f>A23add!I7*3*'A24'!H6/1000</f>
        <v>205298.32287041709</v>
      </c>
      <c r="E7" s="127">
        <f>A23add!J7*4*'A24'!J6/1000</f>
        <v>251044.42248103768</v>
      </c>
      <c r="F7" s="127">
        <f t="shared" si="1"/>
        <v>456342.74535145477</v>
      </c>
      <c r="G7" s="139">
        <v>29615</v>
      </c>
      <c r="H7" s="127">
        <f t="shared" si="0"/>
        <v>15409.175936230111</v>
      </c>
      <c r="I7" s="114"/>
      <c r="J7" s="114"/>
      <c r="K7" s="114"/>
      <c r="L7" s="114"/>
      <c r="O7" s="114"/>
      <c r="P7" s="114"/>
      <c r="Q7" s="114"/>
      <c r="U7" s="114"/>
      <c r="V7" s="114"/>
      <c r="W7" s="114"/>
      <c r="Y7" s="114"/>
      <c r="Z7" s="114"/>
      <c r="AA7" s="114"/>
      <c r="AB7" s="114"/>
      <c r="AD7" s="114"/>
      <c r="AE7" s="114"/>
    </row>
    <row r="8" spans="1:31">
      <c r="A8" s="124" t="s">
        <v>478</v>
      </c>
      <c r="B8" s="125"/>
      <c r="C8" s="125"/>
      <c r="D8" s="125"/>
      <c r="E8" s="127"/>
      <c r="F8" s="127"/>
      <c r="G8" s="139"/>
      <c r="H8" s="127"/>
      <c r="I8" s="114"/>
      <c r="J8" s="114"/>
      <c r="K8" s="114"/>
      <c r="L8" s="114"/>
      <c r="O8" s="114"/>
      <c r="P8" s="114"/>
      <c r="Q8" s="114"/>
      <c r="U8" s="114"/>
      <c r="V8" s="114"/>
      <c r="W8" s="114"/>
      <c r="Y8" s="114"/>
      <c r="Z8" s="114"/>
      <c r="AA8" s="114"/>
      <c r="AB8" s="114"/>
      <c r="AD8" s="114"/>
      <c r="AE8" s="114"/>
    </row>
    <row r="9" spans="1:31">
      <c r="A9" s="124" t="s">
        <v>284</v>
      </c>
      <c r="B9" s="125">
        <f>A23add!G9*6*'A24'!C7/1000</f>
        <v>55844.966776909867</v>
      </c>
      <c r="C9" s="125">
        <f>A23add!H9*6*'A24'!E7/1000</f>
        <v>65083.650933107252</v>
      </c>
      <c r="D9" s="125">
        <f>A23add!I9*3*'A24'!G7/1000</f>
        <v>7911.4760121148283</v>
      </c>
      <c r="E9" s="127">
        <f>A23add!J9*4*'A24'!G7/1000</f>
        <v>24613.480926579465</v>
      </c>
      <c r="F9" s="127">
        <f t="shared" si="1"/>
        <v>153453.57464871142</v>
      </c>
      <c r="G9" s="139">
        <v>5228</v>
      </c>
      <c r="H9" s="127">
        <f t="shared" si="0"/>
        <v>29352.252228139139</v>
      </c>
      <c r="I9" s="114"/>
      <c r="J9" s="114"/>
      <c r="K9" s="114"/>
      <c r="L9" s="114"/>
      <c r="O9" s="114"/>
      <c r="P9" s="114"/>
      <c r="Q9" s="114"/>
      <c r="U9" s="114"/>
      <c r="V9" s="114"/>
      <c r="W9" s="114"/>
      <c r="Y9" s="114"/>
      <c r="Z9" s="114"/>
      <c r="AA9" s="114"/>
      <c r="AB9" s="114"/>
      <c r="AD9" s="114"/>
      <c r="AE9" s="114"/>
    </row>
    <row r="10" spans="1:31">
      <c r="A10" s="124" t="s">
        <v>285</v>
      </c>
      <c r="B10" s="125">
        <f>A23add!G10*6*'A24'!C8/1000</f>
        <v>34255.135754023118</v>
      </c>
      <c r="C10" s="125">
        <f>A23add!H10*6*'A24'!E8/1000</f>
        <v>55308.055259376117</v>
      </c>
      <c r="D10" s="125">
        <f>A23add!I10*3*'A24'!H8/1000</f>
        <v>0</v>
      </c>
      <c r="E10" s="127">
        <f>A23add!J10*4*'A24'!H8/1000</f>
        <v>0</v>
      </c>
      <c r="F10" s="127">
        <f t="shared" si="1"/>
        <v>89563.191013399235</v>
      </c>
      <c r="G10" s="139">
        <v>5108</v>
      </c>
      <c r="H10" s="127">
        <f t="shared" si="0"/>
        <v>17533.90583660909</v>
      </c>
      <c r="I10" s="114"/>
      <c r="J10" s="114"/>
      <c r="K10" s="114"/>
      <c r="L10" s="114"/>
      <c r="O10" s="114"/>
      <c r="P10" s="114"/>
      <c r="Q10" s="114"/>
      <c r="U10" s="114"/>
      <c r="V10" s="114"/>
      <c r="W10" s="114"/>
      <c r="Y10" s="114"/>
      <c r="Z10" s="114"/>
      <c r="AA10" s="114"/>
      <c r="AB10" s="114"/>
      <c r="AD10" s="114"/>
      <c r="AE10" s="114"/>
    </row>
    <row r="11" spans="1:31">
      <c r="A11" s="124" t="s">
        <v>286</v>
      </c>
      <c r="B11" s="125">
        <f>A23add!G11*6*'A24'!C9/1000</f>
        <v>326504.69013544131</v>
      </c>
      <c r="C11" s="125">
        <f>A23add!H11*6*'A24'!E9/1000</f>
        <v>804522.12721478438</v>
      </c>
      <c r="D11" s="125">
        <f>A23add!I11*3*'A24'!G9/1000</f>
        <v>86246.818370860114</v>
      </c>
      <c r="E11" s="127">
        <f>A23add!J11*4*'A24'!G9/1000</f>
        <v>158119.16701324357</v>
      </c>
      <c r="F11" s="127">
        <f t="shared" si="1"/>
        <v>1375392.8027343294</v>
      </c>
      <c r="G11" s="139">
        <v>58138</v>
      </c>
      <c r="H11" s="127">
        <f t="shared" si="0"/>
        <v>23657.380761882578</v>
      </c>
      <c r="I11" s="114"/>
      <c r="J11" s="114"/>
      <c r="K11" s="114"/>
      <c r="L11" s="114"/>
      <c r="O11" s="114"/>
      <c r="P11" s="114"/>
      <c r="Q11" s="114"/>
      <c r="U11" s="114"/>
      <c r="V11" s="114"/>
      <c r="W11" s="114"/>
      <c r="Y11" s="114"/>
      <c r="Z11" s="114"/>
      <c r="AA11" s="114"/>
      <c r="AB11" s="114"/>
      <c r="AD11" s="114"/>
      <c r="AE11" s="114"/>
    </row>
    <row r="12" spans="1:31">
      <c r="A12" s="124" t="s">
        <v>287</v>
      </c>
      <c r="B12" s="125">
        <f>A23add!G12*6*'A24'!C10/1000</f>
        <v>233455.99455916282</v>
      </c>
      <c r="C12" s="125">
        <f>A23add!H12*6*'A24'!E10/1000</f>
        <v>1257951.3860860935</v>
      </c>
      <c r="D12" s="125">
        <f>A23add!I12*3*'A24'!H10/1000</f>
        <v>97230.768289268919</v>
      </c>
      <c r="E12" s="127">
        <f>A23add!J12*4*'A24'!J10/1000</f>
        <v>338504.41759657295</v>
      </c>
      <c r="F12" s="127">
        <f t="shared" si="1"/>
        <v>1927142.5665310982</v>
      </c>
      <c r="G12" s="139">
        <v>81662</v>
      </c>
      <c r="H12" s="127">
        <f t="shared" si="0"/>
        <v>23599.012594978059</v>
      </c>
      <c r="I12" s="114"/>
      <c r="J12" s="114"/>
      <c r="K12" s="114"/>
      <c r="L12" s="114"/>
      <c r="O12" s="114"/>
      <c r="P12" s="114"/>
      <c r="Q12" s="114"/>
      <c r="U12" s="114"/>
      <c r="V12" s="114"/>
      <c r="W12" s="114"/>
      <c r="Y12" s="114"/>
      <c r="Z12" s="114"/>
      <c r="AA12" s="114"/>
      <c r="AB12" s="114"/>
      <c r="AD12" s="114"/>
      <c r="AE12" s="114"/>
    </row>
    <row r="13" spans="1:31">
      <c r="A13" s="124" t="s">
        <v>124</v>
      </c>
      <c r="B13" s="125"/>
      <c r="C13" s="125"/>
      <c r="D13" s="125"/>
      <c r="E13" s="127"/>
      <c r="F13" s="127"/>
      <c r="G13" s="139"/>
      <c r="H13" s="127"/>
      <c r="I13" s="114"/>
      <c r="J13" s="114"/>
      <c r="K13" s="114"/>
      <c r="L13" s="114"/>
      <c r="O13" s="114"/>
      <c r="P13" s="114"/>
      <c r="Q13" s="114"/>
      <c r="U13" s="114"/>
      <c r="V13" s="114"/>
      <c r="W13" s="114"/>
      <c r="Y13" s="114"/>
      <c r="Z13" s="114"/>
      <c r="AA13" s="114"/>
      <c r="AB13" s="114"/>
      <c r="AD13" s="114"/>
      <c r="AE13" s="114"/>
    </row>
    <row r="14" spans="1:31">
      <c r="A14" s="124" t="s">
        <v>484</v>
      </c>
      <c r="B14" s="125"/>
      <c r="C14" s="125"/>
      <c r="D14" s="125"/>
      <c r="E14" s="127"/>
      <c r="F14" s="127"/>
      <c r="G14" s="139"/>
      <c r="H14" s="127"/>
      <c r="I14" s="114"/>
      <c r="J14" s="114"/>
      <c r="K14" s="114"/>
      <c r="L14" s="114"/>
      <c r="O14" s="114"/>
      <c r="P14" s="114"/>
      <c r="Q14" s="114"/>
      <c r="U14" s="114"/>
      <c r="V14" s="114"/>
      <c r="W14" s="114"/>
      <c r="Y14" s="114"/>
      <c r="Z14" s="114"/>
      <c r="AA14" s="114"/>
      <c r="AB14" s="114"/>
      <c r="AD14" s="114"/>
      <c r="AE14" s="114"/>
    </row>
    <row r="15" spans="1:31">
      <c r="A15" s="124" t="s">
        <v>485</v>
      </c>
      <c r="B15" s="125"/>
      <c r="C15" s="125"/>
      <c r="D15" s="125"/>
      <c r="E15" s="127"/>
      <c r="F15" s="127"/>
      <c r="G15" s="139"/>
      <c r="H15" s="127"/>
      <c r="I15" s="114"/>
      <c r="J15" s="114"/>
      <c r="K15" s="114"/>
      <c r="L15" s="114"/>
      <c r="O15" s="114"/>
      <c r="P15" s="114"/>
      <c r="Q15" s="114"/>
      <c r="U15" s="114"/>
      <c r="V15" s="114"/>
      <c r="W15" s="114"/>
      <c r="Y15" s="114"/>
      <c r="Z15" s="114"/>
      <c r="AA15" s="114"/>
      <c r="AB15" s="114"/>
      <c r="AD15" s="114"/>
      <c r="AE15" s="114"/>
    </row>
    <row r="16" spans="1:31">
      <c r="A16" s="124" t="s">
        <v>123</v>
      </c>
      <c r="B16" s="125" t="e">
        <f>A23add!G16*6*'A24'!#REF!/1000</f>
        <v>#REF!</v>
      </c>
      <c r="C16" s="125" t="e">
        <f>A23add!H16*6*'A24'!#REF!/1000</f>
        <v>#REF!</v>
      </c>
      <c r="D16" s="125" t="e">
        <f>A23add!I16*3*'A24'!#REF!/1000</f>
        <v>#REF!</v>
      </c>
      <c r="E16" s="127" t="e">
        <f>A23add!J16*4*'A24'!#REF!/1000</f>
        <v>#REF!</v>
      </c>
      <c r="F16" s="127" t="e">
        <f t="shared" si="1"/>
        <v>#REF!</v>
      </c>
      <c r="G16" s="139">
        <v>3601</v>
      </c>
      <c r="H16" s="127" t="e">
        <f t="shared" si="0"/>
        <v>#REF!</v>
      </c>
      <c r="I16" s="114"/>
      <c r="J16" s="114"/>
      <c r="K16" s="114"/>
      <c r="L16" s="114"/>
      <c r="O16" s="114"/>
      <c r="P16" s="114"/>
      <c r="Q16" s="114"/>
      <c r="U16" s="114"/>
      <c r="V16" s="114"/>
      <c r="W16" s="114"/>
      <c r="Y16" s="114"/>
      <c r="Z16" s="114"/>
      <c r="AA16" s="114"/>
      <c r="AB16" s="114"/>
      <c r="AD16" s="114"/>
      <c r="AE16" s="114"/>
    </row>
    <row r="17" spans="1:31">
      <c r="A17" s="124" t="s">
        <v>288</v>
      </c>
      <c r="B17" s="125">
        <f>A23add!G17*6*'A24'!C11/1000</f>
        <v>853708.1023115908</v>
      </c>
      <c r="C17" s="125">
        <f>A23add!H17*6*'A24'!E11/1000</f>
        <v>384425.75750526699</v>
      </c>
      <c r="D17" s="125">
        <f>A23add!I17*3*'A24'!H11/1000</f>
        <v>0</v>
      </c>
      <c r="E17" s="127">
        <f>A23add!J17*4*'A24'!J11/1000</f>
        <v>82337.854329895243</v>
      </c>
      <c r="F17" s="127">
        <f t="shared" si="1"/>
        <v>1320471.7141467531</v>
      </c>
      <c r="G17" s="139">
        <v>57283</v>
      </c>
      <c r="H17" s="127">
        <f t="shared" si="0"/>
        <v>23051.720652667511</v>
      </c>
      <c r="I17" s="114"/>
      <c r="J17" s="114"/>
      <c r="K17" s="114"/>
      <c r="L17" s="114"/>
      <c r="O17" s="114"/>
      <c r="P17" s="114"/>
      <c r="Q17" s="114"/>
      <c r="U17" s="114"/>
      <c r="V17" s="114"/>
      <c r="W17" s="114"/>
      <c r="Y17" s="114"/>
      <c r="Z17" s="114"/>
      <c r="AA17" s="114"/>
      <c r="AB17" s="114"/>
      <c r="AD17" s="114"/>
      <c r="AE17" s="114"/>
    </row>
    <row r="18" spans="1:31">
      <c r="A18" s="124" t="s">
        <v>120</v>
      </c>
      <c r="B18" s="125"/>
      <c r="C18" s="125"/>
      <c r="D18" s="125"/>
      <c r="E18" s="127"/>
      <c r="F18" s="127"/>
      <c r="G18" s="139"/>
      <c r="H18" s="127"/>
      <c r="I18" s="114"/>
      <c r="J18" s="114"/>
      <c r="K18" s="114"/>
      <c r="L18" s="114"/>
      <c r="O18" s="114"/>
      <c r="P18" s="114"/>
      <c r="Q18" s="114"/>
      <c r="U18" s="114"/>
      <c r="V18" s="114"/>
      <c r="W18" s="114"/>
      <c r="Y18" s="114"/>
      <c r="Z18" s="114"/>
      <c r="AA18" s="114"/>
      <c r="AB18" s="114"/>
      <c r="AD18" s="114"/>
      <c r="AE18" s="114"/>
    </row>
    <row r="19" spans="1:31">
      <c r="A19" s="124" t="s">
        <v>489</v>
      </c>
      <c r="B19" s="125"/>
      <c r="C19" s="125"/>
      <c r="D19" s="125"/>
      <c r="E19" s="127"/>
      <c r="F19" s="127"/>
      <c r="G19" s="139"/>
      <c r="H19" s="127"/>
      <c r="I19" s="114"/>
      <c r="J19" s="114"/>
      <c r="K19" s="114"/>
      <c r="L19" s="114"/>
      <c r="O19" s="114"/>
      <c r="P19" s="114"/>
      <c r="Q19" s="114"/>
      <c r="U19" s="114"/>
      <c r="V19" s="114"/>
      <c r="W19" s="114"/>
      <c r="Y19" s="114"/>
      <c r="Z19" s="114"/>
      <c r="AA19" s="114"/>
      <c r="AB19" s="114"/>
      <c r="AD19" s="114"/>
      <c r="AE19" s="114"/>
    </row>
    <row r="20" spans="1:31">
      <c r="A20" s="124" t="s">
        <v>490</v>
      </c>
      <c r="B20" s="125"/>
      <c r="C20" s="125"/>
      <c r="D20" s="125"/>
      <c r="E20" s="127"/>
      <c r="F20" s="127"/>
      <c r="G20" s="139"/>
      <c r="H20" s="127"/>
      <c r="I20" s="114"/>
      <c r="J20" s="114"/>
      <c r="K20" s="114"/>
      <c r="L20" s="114"/>
      <c r="O20" s="114"/>
      <c r="P20" s="114"/>
      <c r="Q20" s="114"/>
      <c r="U20" s="114"/>
      <c r="V20" s="114"/>
      <c r="W20" s="114"/>
      <c r="Y20" s="114"/>
      <c r="Z20" s="114"/>
      <c r="AA20" s="114"/>
      <c r="AB20" s="114"/>
      <c r="AD20" s="114"/>
      <c r="AE20" s="114"/>
    </row>
    <row r="21" spans="1:31">
      <c r="A21" s="124" t="s">
        <v>491</v>
      </c>
      <c r="B21" s="125"/>
      <c r="C21" s="125"/>
      <c r="D21" s="125"/>
      <c r="E21" s="127"/>
      <c r="F21" s="127"/>
      <c r="G21" s="139"/>
      <c r="H21" s="127"/>
      <c r="I21" s="114"/>
      <c r="J21" s="114"/>
      <c r="K21" s="114"/>
      <c r="L21" s="114"/>
      <c r="O21" s="114"/>
      <c r="P21" s="114"/>
      <c r="Q21" s="114"/>
      <c r="U21" s="114"/>
      <c r="V21" s="114"/>
      <c r="W21" s="114"/>
      <c r="Y21" s="114"/>
      <c r="Z21" s="114"/>
      <c r="AA21" s="114"/>
      <c r="AB21" s="114"/>
      <c r="AD21" s="114"/>
      <c r="AE21" s="114"/>
    </row>
    <row r="22" spans="1:31">
      <c r="A22" s="124" t="s">
        <v>289</v>
      </c>
      <c r="B22" s="125">
        <f>A23add!G22*6*'A24'!C12/1000</f>
        <v>123226.95815659281</v>
      </c>
      <c r="C22" s="125">
        <f>A23add!H22*6*'A24'!E12/1000</f>
        <v>192734.98191081427</v>
      </c>
      <c r="D22" s="125">
        <f>A23add!I22*3*'A24'!H12/1000</f>
        <v>0</v>
      </c>
      <c r="E22" s="127">
        <f>A23add!J22*4*'A24'!J12/1000</f>
        <v>112941.23608207838</v>
      </c>
      <c r="F22" s="127">
        <f t="shared" si="1"/>
        <v>428903.17614948546</v>
      </c>
      <c r="G22" s="139">
        <v>15460</v>
      </c>
      <c r="H22" s="127">
        <f t="shared" si="0"/>
        <v>27742.766891946019</v>
      </c>
      <c r="I22" s="114"/>
      <c r="J22" s="114"/>
      <c r="K22" s="114"/>
      <c r="L22" s="114"/>
      <c r="O22" s="114"/>
      <c r="P22" s="114"/>
      <c r="Q22" s="114"/>
      <c r="U22" s="114"/>
      <c r="V22" s="114"/>
      <c r="W22" s="114"/>
      <c r="Y22" s="114"/>
      <c r="Z22" s="114"/>
      <c r="AA22" s="114"/>
      <c r="AB22" s="114"/>
      <c r="AD22" s="114"/>
      <c r="AE22" s="114"/>
    </row>
    <row r="23" spans="1:31">
      <c r="A23" s="124" t="s">
        <v>121</v>
      </c>
      <c r="B23" s="125"/>
      <c r="C23" s="125"/>
      <c r="D23" s="125"/>
      <c r="E23" s="127"/>
      <c r="F23" s="127"/>
      <c r="G23" s="139"/>
      <c r="H23" s="127"/>
      <c r="I23" s="114"/>
      <c r="J23" s="114"/>
      <c r="K23" s="114"/>
      <c r="L23" s="114"/>
      <c r="O23" s="114"/>
      <c r="P23" s="114"/>
      <c r="Q23" s="114"/>
      <c r="U23" s="114"/>
      <c r="V23" s="114"/>
      <c r="W23" s="114"/>
      <c r="Y23" s="114"/>
      <c r="Z23" s="114"/>
      <c r="AA23" s="114"/>
      <c r="AB23" s="114"/>
      <c r="AD23" s="114"/>
      <c r="AE23" s="114"/>
    </row>
    <row r="24" spans="1:31">
      <c r="A24" s="124" t="s">
        <v>290</v>
      </c>
      <c r="B24" s="125">
        <f>A23add!G24*6*'A24'!K13/1000</f>
        <v>0</v>
      </c>
      <c r="C24" s="125">
        <f>A23add!H24*6*'A24'!K13/1000</f>
        <v>0</v>
      </c>
      <c r="D24" s="125">
        <f>A23add!I24*3*'A24'!G13/1000</f>
        <v>11869.534385219124</v>
      </c>
      <c r="E24" s="127">
        <f>A23add!J24*4*'A24'!G13/1000</f>
        <v>25897.165931387179</v>
      </c>
      <c r="F24" s="127">
        <f t="shared" si="1"/>
        <v>37766.7003166063</v>
      </c>
      <c r="G24" s="139">
        <v>4359</v>
      </c>
      <c r="H24" s="127">
        <f t="shared" si="0"/>
        <v>8664.0744016073168</v>
      </c>
      <c r="I24" s="114"/>
      <c r="J24" s="114"/>
      <c r="K24" s="114"/>
      <c r="L24" s="114"/>
      <c r="O24" s="114"/>
      <c r="P24" s="114"/>
      <c r="Q24" s="114"/>
      <c r="U24" s="114"/>
      <c r="V24" s="114"/>
      <c r="W24" s="114"/>
      <c r="Y24" s="114"/>
      <c r="Z24" s="114"/>
      <c r="AA24" s="114"/>
      <c r="AB24" s="114"/>
      <c r="AD24" s="114"/>
      <c r="AE24" s="114"/>
    </row>
    <row r="25" spans="1:31">
      <c r="A25" s="124" t="s">
        <v>495</v>
      </c>
      <c r="B25" s="125"/>
      <c r="C25" s="125"/>
      <c r="D25" s="125"/>
      <c r="E25" s="127"/>
      <c r="F25" s="127"/>
      <c r="G25" s="139"/>
      <c r="H25" s="127"/>
      <c r="I25" s="114"/>
      <c r="J25" s="114"/>
      <c r="K25" s="114"/>
      <c r="L25" s="114"/>
      <c r="O25" s="114"/>
      <c r="P25" s="114"/>
      <c r="Q25" s="114"/>
      <c r="U25" s="114"/>
      <c r="V25" s="114"/>
      <c r="W25" s="114"/>
      <c r="Y25" s="114"/>
      <c r="Z25" s="114"/>
      <c r="AA25" s="114"/>
      <c r="AB25" s="114"/>
      <c r="AD25" s="114"/>
      <c r="AE25" s="114"/>
    </row>
    <row r="26" spans="1:31">
      <c r="A26" s="124" t="s">
        <v>125</v>
      </c>
      <c r="B26" s="125"/>
      <c r="C26" s="125"/>
      <c r="D26" s="125"/>
      <c r="E26" s="127"/>
      <c r="F26" s="127"/>
      <c r="G26" s="139"/>
      <c r="H26" s="127"/>
      <c r="I26" s="114"/>
      <c r="J26" s="114"/>
      <c r="K26" s="114"/>
      <c r="L26" s="114"/>
      <c r="O26" s="114"/>
      <c r="P26" s="114"/>
      <c r="Q26" s="114"/>
      <c r="U26" s="114"/>
      <c r="V26" s="114"/>
      <c r="W26" s="114"/>
      <c r="Y26" s="114"/>
      <c r="Z26" s="114"/>
      <c r="AA26" s="114"/>
      <c r="AB26" s="114"/>
      <c r="AD26" s="114"/>
      <c r="AE26" s="114"/>
    </row>
    <row r="27" spans="1:31">
      <c r="A27" s="124" t="s">
        <v>291</v>
      </c>
      <c r="B27" s="125" t="e">
        <f>A23add!G27*6*'A24'!#REF!/1000</f>
        <v>#REF!</v>
      </c>
      <c r="C27" s="125" t="e">
        <f>A23add!H27*6*'A24'!#REF!/1000</f>
        <v>#REF!</v>
      </c>
      <c r="D27" s="125">
        <f>A23add!I27*3*'A24'!H14/1000</f>
        <v>24722.072447117622</v>
      </c>
      <c r="E27" s="127">
        <f>A23add!J27*4*'A24'!J14/1000</f>
        <v>120157.99344391722</v>
      </c>
      <c r="F27" s="127" t="e">
        <f t="shared" si="1"/>
        <v>#REF!</v>
      </c>
      <c r="G27" s="139">
        <v>39210</v>
      </c>
      <c r="H27" s="127" t="e">
        <f t="shared" si="0"/>
        <v>#REF!</v>
      </c>
      <c r="I27" s="114"/>
      <c r="J27" s="114"/>
      <c r="K27" s="114"/>
      <c r="L27" s="114"/>
      <c r="O27" s="114"/>
      <c r="P27" s="114"/>
      <c r="Q27" s="114"/>
      <c r="U27" s="114"/>
      <c r="V27" s="114"/>
      <c r="W27" s="114"/>
      <c r="Y27" s="114"/>
      <c r="Z27" s="114"/>
      <c r="AA27" s="114"/>
      <c r="AB27" s="114"/>
      <c r="AD27" s="114"/>
      <c r="AE27" s="114"/>
    </row>
    <row r="28" spans="1:31">
      <c r="A28" s="124" t="s">
        <v>292</v>
      </c>
      <c r="B28" s="125">
        <f>A23add!G28*6*'A24'!C14/1000</f>
        <v>41841.563505568418</v>
      </c>
      <c r="C28" s="125">
        <f>A23add!H28*6*'A24'!E14/1000</f>
        <v>102875.07806327133</v>
      </c>
      <c r="D28" s="125">
        <f>A23add!I28*3*'A24'!G15/1000</f>
        <v>32926.154972436481</v>
      </c>
      <c r="E28" s="127">
        <f>A23add!J28*4*'A24'!G15/1000</f>
        <v>43901.539963248644</v>
      </c>
      <c r="F28" s="127">
        <f t="shared" si="1"/>
        <v>221544.33650452489</v>
      </c>
      <c r="G28" s="139">
        <v>8837</v>
      </c>
      <c r="H28" s="127">
        <f t="shared" si="0"/>
        <v>25070.084474881169</v>
      </c>
      <c r="I28" s="114"/>
      <c r="J28" s="114"/>
      <c r="K28" s="114"/>
      <c r="L28" s="114"/>
      <c r="O28" s="114"/>
      <c r="P28" s="114"/>
      <c r="Q28" s="114"/>
      <c r="U28" s="114"/>
      <c r="V28" s="114"/>
      <c r="W28" s="114"/>
      <c r="Y28" s="114"/>
      <c r="Z28" s="114"/>
      <c r="AA28" s="114"/>
      <c r="AB28" s="114"/>
      <c r="AD28" s="114"/>
      <c r="AE28" s="114"/>
    </row>
    <row r="29" spans="1:31">
      <c r="A29" s="124" t="s">
        <v>122</v>
      </c>
      <c r="B29" s="125">
        <f>A23add!G29*6*'A24'!C15/1000</f>
        <v>34028.139742903899</v>
      </c>
      <c r="C29" s="125">
        <f>A23add!H29*6*'A24'!E15/1000</f>
        <v>126459.7475701611</v>
      </c>
      <c r="D29" s="125" t="e">
        <f>A23add!I29*3*'A24'!#REF!/1000</f>
        <v>#REF!</v>
      </c>
      <c r="E29" s="127" t="e">
        <f>A23add!J29*4*'A24'!#REF!/1000</f>
        <v>#REF!</v>
      </c>
      <c r="F29" s="127" t="e">
        <f t="shared" si="1"/>
        <v>#REF!</v>
      </c>
      <c r="G29" s="139">
        <v>7081</v>
      </c>
      <c r="H29" s="127" t="e">
        <f t="shared" si="0"/>
        <v>#REF!</v>
      </c>
      <c r="I29" s="114"/>
      <c r="J29" s="114"/>
      <c r="K29" s="114"/>
      <c r="L29" s="114"/>
      <c r="O29" s="114"/>
      <c r="P29" s="114"/>
      <c r="Q29" s="114"/>
      <c r="U29" s="114"/>
      <c r="V29" s="114"/>
      <c r="W29" s="114"/>
      <c r="Y29" s="114"/>
      <c r="Z29" s="114"/>
      <c r="AA29" s="114"/>
      <c r="AB29" s="114"/>
      <c r="AD29" s="114"/>
      <c r="AE29" s="114"/>
    </row>
    <row r="30" spans="1:31">
      <c r="A30" s="124" t="s">
        <v>500</v>
      </c>
      <c r="B30" s="125"/>
      <c r="C30" s="125"/>
      <c r="D30" s="125"/>
      <c r="E30" s="127"/>
      <c r="F30" s="127"/>
      <c r="G30" s="139"/>
      <c r="H30" s="127"/>
      <c r="I30" s="114"/>
      <c r="J30" s="114"/>
      <c r="K30" s="114"/>
      <c r="L30" s="114"/>
      <c r="O30" s="114"/>
      <c r="P30" s="114"/>
      <c r="Q30" s="114"/>
      <c r="U30" s="114"/>
      <c r="V30" s="114"/>
      <c r="W30" s="114"/>
      <c r="Y30" s="114"/>
      <c r="Z30" s="114"/>
      <c r="AA30" s="114"/>
      <c r="AB30" s="114"/>
      <c r="AD30" s="114"/>
      <c r="AE30" s="114"/>
    </row>
    <row r="31" spans="1:31">
      <c r="A31" s="124" t="s">
        <v>274</v>
      </c>
      <c r="B31" s="125">
        <f>A23add!G31*6*'A24'!C16/1000</f>
        <v>339263.11261118489</v>
      </c>
      <c r="C31" s="125">
        <f>A23add!H31*6*'A24'!E16/1000</f>
        <v>825507.13683923695</v>
      </c>
      <c r="D31" s="125">
        <f>A23add!I31*3*'A24'!G16/1000</f>
        <v>119635.92204520805</v>
      </c>
      <c r="E31" s="127">
        <f>A23add!J31*4*'A24'!G16/1000</f>
        <v>212686.0836359254</v>
      </c>
      <c r="F31" s="127">
        <f t="shared" si="1"/>
        <v>1497092.2551315553</v>
      </c>
      <c r="G31" s="139">
        <v>58606</v>
      </c>
      <c r="H31" s="127">
        <f t="shared" si="0"/>
        <v>25545.033872496933</v>
      </c>
      <c r="I31" s="114"/>
      <c r="J31" s="114"/>
      <c r="K31" s="114"/>
      <c r="L31" s="114"/>
      <c r="O31" s="114"/>
      <c r="P31" s="114"/>
      <c r="Q31" s="114"/>
      <c r="U31" s="114"/>
      <c r="V31" s="114"/>
      <c r="W31" s="114"/>
      <c r="Y31" s="114"/>
      <c r="Z31" s="114"/>
      <c r="AA31" s="114"/>
      <c r="AB31" s="114"/>
      <c r="AD31" s="114"/>
      <c r="AE31" s="114"/>
    </row>
    <row r="32" spans="1:31">
      <c r="A32" s="124" t="s">
        <v>275</v>
      </c>
      <c r="B32" s="125">
        <f>A23add!G32*6*'A24'!C17/1000</f>
        <v>1122958.4160306349</v>
      </c>
      <c r="C32" s="125">
        <f>A23add!H32*6*'A24'!E17/1000</f>
        <v>4696595.7833379088</v>
      </c>
      <c r="D32" s="125">
        <f>A23add!I32*3*'A24'!H17/1000</f>
        <v>423577.73521502106</v>
      </c>
      <c r="E32" s="127">
        <f>A23add!J32*4*'A24'!J17/1000</f>
        <v>4235777.3521502102</v>
      </c>
      <c r="F32" s="127">
        <f t="shared" si="1"/>
        <v>10478909.286733776</v>
      </c>
      <c r="G32" s="139">
        <v>263168</v>
      </c>
      <c r="H32" s="127">
        <f t="shared" si="0"/>
        <v>39818.326265859738</v>
      </c>
      <c r="I32" s="114"/>
      <c r="J32" s="114"/>
      <c r="K32" s="114"/>
      <c r="L32" s="114"/>
      <c r="O32" s="114"/>
      <c r="P32" s="114"/>
      <c r="Q32" s="114"/>
      <c r="U32" s="114"/>
      <c r="V32" s="114"/>
      <c r="W32" s="114"/>
      <c r="Y32" s="114"/>
      <c r="Z32" s="114"/>
      <c r="AA32" s="114"/>
      <c r="AB32" s="114"/>
      <c r="AD32" s="114"/>
      <c r="AE32" s="114"/>
    </row>
    <row r="33" spans="1:31">
      <c r="A33" s="113"/>
      <c r="B33" s="114"/>
      <c r="C33" s="114"/>
      <c r="D33" s="114"/>
      <c r="E33" s="114"/>
      <c r="F33" s="114"/>
      <c r="G33" s="114"/>
      <c r="H33" s="114"/>
      <c r="I33" s="114"/>
      <c r="J33" s="114"/>
      <c r="K33" s="114"/>
      <c r="L33" s="114"/>
      <c r="O33" s="114"/>
      <c r="P33" s="114"/>
      <c r="Q33" s="114"/>
      <c r="U33" s="114"/>
      <c r="V33" s="114"/>
      <c r="W33" s="114"/>
      <c r="Y33" s="114"/>
      <c r="Z33" s="114"/>
      <c r="AA33" s="114"/>
      <c r="AB33" s="114"/>
      <c r="AD33" s="114"/>
      <c r="AE33" s="114"/>
    </row>
    <row r="34" spans="1:31">
      <c r="A34" s="121" t="s">
        <v>146</v>
      </c>
      <c r="B34" s="114"/>
      <c r="C34" s="114"/>
      <c r="D34" s="114"/>
      <c r="E34" s="114"/>
      <c r="F34" s="114"/>
      <c r="G34" s="114"/>
      <c r="H34" s="114"/>
      <c r="I34" s="114"/>
      <c r="J34" s="114"/>
      <c r="K34" s="114"/>
      <c r="L34" s="114"/>
      <c r="O34" s="114"/>
      <c r="P34" s="114"/>
      <c r="Q34" s="114"/>
      <c r="U34" s="114"/>
      <c r="V34" s="114"/>
      <c r="W34" s="114"/>
      <c r="Y34" s="114"/>
      <c r="Z34" s="114"/>
      <c r="AA34" s="114"/>
      <c r="AB34" s="114"/>
      <c r="AD34" s="114"/>
      <c r="AE34" s="114"/>
    </row>
    <row r="35" spans="1:31">
      <c r="A35" s="121"/>
      <c r="B35" s="114"/>
      <c r="C35" s="114"/>
      <c r="D35" s="114"/>
      <c r="E35" s="114"/>
      <c r="F35" s="114"/>
      <c r="G35" s="114"/>
      <c r="H35" s="114"/>
      <c r="I35" s="114"/>
      <c r="J35" s="114"/>
      <c r="K35" s="114"/>
      <c r="L35" s="114"/>
      <c r="O35" s="114"/>
      <c r="P35" s="114"/>
      <c r="Q35" s="114"/>
      <c r="U35" s="114"/>
      <c r="V35" s="114"/>
      <c r="W35" s="114"/>
      <c r="Y35" s="114"/>
      <c r="Z35" s="114"/>
      <c r="AA35" s="114"/>
      <c r="AB35" s="114"/>
      <c r="AD35" s="114"/>
      <c r="AE35" s="114"/>
    </row>
    <row r="36" spans="1:31">
      <c r="A36" s="121"/>
      <c r="B36" s="114"/>
      <c r="C36" s="114"/>
      <c r="D36" s="114"/>
      <c r="E36" s="114"/>
      <c r="F36" s="114"/>
      <c r="G36" s="114"/>
      <c r="H36" s="114"/>
      <c r="I36" s="114"/>
      <c r="J36" s="114"/>
      <c r="K36" s="114"/>
      <c r="L36" s="114"/>
      <c r="O36" s="114"/>
      <c r="P36" s="114"/>
      <c r="Q36" s="114"/>
      <c r="U36" s="114"/>
      <c r="V36" s="114"/>
      <c r="W36" s="114"/>
      <c r="Y36" s="114"/>
      <c r="Z36" s="114"/>
      <c r="AA36" s="114"/>
      <c r="AB36" s="114"/>
      <c r="AD36" s="114"/>
      <c r="AE36" s="114"/>
    </row>
    <row r="37" spans="1:31">
      <c r="A37" s="113"/>
      <c r="B37" s="114"/>
      <c r="C37" s="114"/>
      <c r="D37" s="114"/>
      <c r="E37" s="114"/>
      <c r="F37" s="114"/>
      <c r="G37" s="114"/>
      <c r="H37" s="114"/>
      <c r="I37" s="114"/>
      <c r="J37" s="114"/>
      <c r="K37" s="114"/>
      <c r="L37" s="114"/>
      <c r="O37" s="114"/>
      <c r="P37" s="114"/>
      <c r="Q37" s="114"/>
      <c r="U37" s="114"/>
      <c r="V37" s="114"/>
      <c r="W37" s="114"/>
      <c r="Y37" s="114"/>
      <c r="Z37" s="114"/>
      <c r="AA37" s="114"/>
      <c r="AB37" s="114"/>
      <c r="AD37" s="114"/>
      <c r="AE37" s="114"/>
    </row>
    <row r="38" spans="1:31">
      <c r="A38" s="113"/>
      <c r="B38" s="114"/>
      <c r="C38" s="114"/>
      <c r="D38" s="114"/>
      <c r="E38" s="114"/>
      <c r="F38" s="114"/>
      <c r="G38" s="114"/>
      <c r="H38" s="114"/>
      <c r="I38" s="114"/>
      <c r="J38" s="114"/>
      <c r="K38" s="114"/>
      <c r="L38" s="114"/>
      <c r="O38" s="114"/>
      <c r="P38" s="114"/>
      <c r="Q38" s="114"/>
      <c r="U38" s="114"/>
      <c r="V38" s="114"/>
      <c r="W38" s="114"/>
      <c r="Y38" s="114"/>
      <c r="Z38" s="114"/>
      <c r="AA38" s="114"/>
      <c r="AB38" s="114"/>
      <c r="AD38" s="114"/>
      <c r="AE38" s="114"/>
    </row>
    <row r="39" spans="1:31">
      <c r="A39" s="113"/>
      <c r="B39" s="114"/>
      <c r="C39" s="114"/>
      <c r="D39" s="114"/>
      <c r="E39" s="114"/>
      <c r="F39" s="114"/>
      <c r="G39" s="114"/>
      <c r="H39" s="114"/>
      <c r="I39" s="114"/>
      <c r="J39" s="114"/>
      <c r="K39" s="114"/>
      <c r="L39" s="114"/>
      <c r="O39" s="114"/>
      <c r="P39" s="114"/>
      <c r="Q39" s="114"/>
      <c r="U39" s="114"/>
      <c r="V39" s="114"/>
      <c r="W39" s="114"/>
      <c r="Y39" s="114"/>
      <c r="Z39" s="114"/>
      <c r="AA39" s="114"/>
      <c r="AB39" s="114"/>
      <c r="AD39" s="114"/>
      <c r="AE39" s="114"/>
    </row>
    <row r="40" spans="1:31">
      <c r="A40" s="113"/>
      <c r="B40" s="114"/>
      <c r="C40" s="114"/>
      <c r="D40" s="114"/>
      <c r="E40" s="114"/>
      <c r="F40" s="114"/>
      <c r="G40" s="114"/>
      <c r="H40" s="114"/>
      <c r="I40" s="114"/>
      <c r="J40" s="114"/>
      <c r="K40" s="114"/>
      <c r="L40" s="114"/>
      <c r="O40" s="114"/>
      <c r="P40" s="114"/>
      <c r="Q40" s="114"/>
      <c r="U40" s="114"/>
      <c r="V40" s="114"/>
      <c r="W40" s="114"/>
      <c r="Y40" s="114"/>
      <c r="Z40" s="114"/>
      <c r="AA40" s="114"/>
      <c r="AB40" s="114"/>
      <c r="AD40" s="114"/>
      <c r="AE40" s="114"/>
    </row>
    <row r="41" spans="1:31">
      <c r="A41" s="113"/>
      <c r="B41" s="115"/>
      <c r="C41" s="115"/>
      <c r="D41" s="115"/>
      <c r="E41" s="115"/>
      <c r="F41" s="115"/>
      <c r="G41" s="115"/>
      <c r="H41" s="115"/>
      <c r="I41" s="115"/>
      <c r="J41" s="115"/>
      <c r="K41" s="115"/>
      <c r="L41" s="115"/>
      <c r="O41" s="115"/>
      <c r="P41" s="115"/>
      <c r="Q41" s="115"/>
      <c r="U41" s="115"/>
      <c r="V41" s="114"/>
      <c r="W41" s="115"/>
      <c r="Y41" s="115"/>
      <c r="Z41" s="115"/>
      <c r="AA41" s="115"/>
      <c r="AB41" s="115"/>
      <c r="AD41" s="115"/>
      <c r="AE41" s="115"/>
    </row>
    <row r="42" spans="1:31">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row>
  </sheetData>
  <phoneticPr fontId="0" type="noConversion"/>
  <pageMargins left="0.56999999999999995" right="0.56000000000000005" top="1" bottom="1" header="0.5" footer="0.5"/>
  <pageSetup scale="90" orientation="portrait" horizontalDpi="360" verticalDpi="360" r:id="rId1"/>
  <headerFooter alignWithMargins="0"/>
</worksheet>
</file>

<file path=xl/worksheets/sheet81.xml><?xml version="1.0" encoding="utf-8"?>
<worksheet xmlns="http://schemas.openxmlformats.org/spreadsheetml/2006/main" xmlns:r="http://schemas.openxmlformats.org/officeDocument/2006/relationships">
  <sheetPr codeName="Sheet81"/>
  <dimension ref="A1:CU54"/>
  <sheetViews>
    <sheetView zoomScaleNormal="75" workbookViewId="0">
      <pane xSplit="1" ySplit="4" topLeftCell="B5" activePane="bottomRight" state="frozen"/>
      <selection activeCell="C5" sqref="C5"/>
      <selection pane="topRight" activeCell="C5" sqref="C5"/>
      <selection pane="bottomLeft" activeCell="C5" sqref="C5"/>
      <selection pane="bottomRight" activeCell="H8" sqref="H8"/>
    </sheetView>
  </sheetViews>
  <sheetFormatPr defaultColWidth="8.85546875" defaultRowHeight="12.75"/>
  <cols>
    <col min="1" max="1" width="4.28515625" style="111" customWidth="1"/>
    <col min="2" max="4" width="10.28515625" style="111" bestFit="1" customWidth="1"/>
    <col min="5" max="8" width="9.85546875" style="111" customWidth="1"/>
    <col min="9" max="10" width="9.28515625" style="111" bestFit="1" customWidth="1"/>
    <col min="11" max="11" width="9.5703125" style="111" customWidth="1"/>
    <col min="12" max="12" width="9.28515625" style="111" bestFit="1" customWidth="1"/>
    <col min="13" max="15" width="9.85546875" style="111" customWidth="1"/>
    <col min="16" max="19" width="10.28515625" style="111" bestFit="1" customWidth="1"/>
    <col min="20" max="22" width="9.85546875" style="111" customWidth="1"/>
    <col min="23" max="24" width="9.28515625" style="111" bestFit="1" customWidth="1"/>
    <col min="25" max="25" width="8.85546875" style="111" customWidth="1"/>
    <col min="26" max="26" width="9.28515625" style="111" bestFit="1" customWidth="1"/>
    <col min="27" max="29" width="9.85546875" style="111" customWidth="1"/>
    <col min="30" max="31" width="9.28515625" style="111" bestFit="1" customWidth="1"/>
    <col min="32" max="33" width="8.85546875" style="111" customWidth="1"/>
    <col min="34" max="36" width="9.85546875" style="111" customWidth="1"/>
    <col min="37" max="38" width="10.28515625" style="111" bestFit="1" customWidth="1"/>
    <col min="39" max="40" width="9.28515625" style="111" bestFit="1" customWidth="1"/>
    <col min="41" max="43" width="9.85546875" style="111" customWidth="1"/>
    <col min="44" max="44" width="10.28515625" style="111" bestFit="1" customWidth="1"/>
    <col min="45" max="45" width="11.7109375" style="111" bestFit="1" customWidth="1"/>
    <col min="46" max="46" width="9.28515625" style="111" bestFit="1" customWidth="1"/>
    <col min="47" max="47" width="10.28515625" style="111" bestFit="1" customWidth="1"/>
    <col min="48" max="50" width="9.85546875" style="111" customWidth="1"/>
    <col min="51" max="52" width="10.28515625" style="111" bestFit="1" customWidth="1"/>
    <col min="53" max="53" width="8.85546875" style="111" customWidth="1"/>
    <col min="54" max="54" width="9.28515625" style="111" bestFit="1" customWidth="1"/>
    <col min="55" max="57" width="9.85546875" style="111" customWidth="1"/>
    <col min="58" max="59" width="9.28515625" style="111" bestFit="1" customWidth="1"/>
    <col min="60" max="60" width="8.85546875" style="111" customWidth="1"/>
    <col min="61" max="61" width="9.28515625" style="111" bestFit="1" customWidth="1"/>
    <col min="62" max="64" width="9.85546875" style="111" customWidth="1"/>
    <col min="65" max="66" width="9.28515625" style="111" bestFit="1" customWidth="1"/>
    <col min="67" max="67" width="8.85546875" style="111" customWidth="1"/>
    <col min="68" max="68" width="9.28515625" style="111" bestFit="1" customWidth="1"/>
    <col min="69" max="71" width="9.85546875" style="111" customWidth="1"/>
    <col min="72" max="72" width="10.28515625" style="111" bestFit="1" customWidth="1"/>
    <col min="73" max="73" width="9.28515625" style="111" bestFit="1" customWidth="1"/>
    <col min="74" max="74" width="8.85546875" style="111" customWidth="1"/>
    <col min="75" max="75" width="9.28515625" style="111" bestFit="1" customWidth="1"/>
    <col min="76" max="78" width="9.85546875" style="111" customWidth="1"/>
    <col min="79" max="82" width="9.28515625" style="111" bestFit="1" customWidth="1"/>
    <col min="83" max="85" width="9.85546875" style="111" customWidth="1"/>
    <col min="86" max="87" width="10.28515625" style="111" bestFit="1" customWidth="1"/>
    <col min="88" max="88" width="9.28515625" style="111" bestFit="1" customWidth="1"/>
    <col min="89" max="89" width="10.28515625" style="111" bestFit="1" customWidth="1"/>
    <col min="90" max="92" width="9.85546875" style="111" customWidth="1"/>
    <col min="93" max="93" width="10.28515625" style="111" bestFit="1" customWidth="1"/>
    <col min="94" max="94" width="11.7109375" style="111" bestFit="1" customWidth="1"/>
    <col min="95" max="95" width="10.28515625" style="111" bestFit="1" customWidth="1"/>
    <col min="96" max="96" width="11.7109375" style="111" bestFit="1" customWidth="1"/>
    <col min="97" max="99" width="9.85546875" style="111" customWidth="1"/>
    <col min="100" max="16384" width="8.85546875" style="111"/>
  </cols>
  <sheetData>
    <row r="1" spans="1:99" ht="15.75">
      <c r="A1" s="118"/>
      <c r="B1" s="118" t="s">
        <v>219</v>
      </c>
    </row>
    <row r="2" spans="1:99">
      <c r="A2" s="110"/>
      <c r="B2" s="110" t="s">
        <v>205</v>
      </c>
    </row>
    <row r="3" spans="1:99">
      <c r="A3" s="110"/>
      <c r="B3" s="111" t="s">
        <v>281</v>
      </c>
      <c r="I3" s="111" t="s">
        <v>283</v>
      </c>
      <c r="P3" s="111" t="s">
        <v>272</v>
      </c>
      <c r="W3" s="111" t="s">
        <v>284</v>
      </c>
      <c r="AD3" s="111" t="s">
        <v>285</v>
      </c>
      <c r="AK3" s="111" t="s">
        <v>286</v>
      </c>
      <c r="AR3" s="111" t="s">
        <v>287</v>
      </c>
      <c r="AY3" s="111" t="s">
        <v>288</v>
      </c>
      <c r="BF3" s="111" t="s">
        <v>289</v>
      </c>
      <c r="BM3" s="112" t="s">
        <v>290</v>
      </c>
      <c r="BT3" s="111" t="s">
        <v>291</v>
      </c>
      <c r="CA3" s="111" t="s">
        <v>292</v>
      </c>
      <c r="CH3" s="111" t="s">
        <v>274</v>
      </c>
      <c r="CO3" s="111" t="s">
        <v>275</v>
      </c>
    </row>
    <row r="4" spans="1:99" ht="107.45" customHeight="1">
      <c r="A4" s="123" t="s">
        <v>471</v>
      </c>
      <c r="B4" s="122" t="s">
        <v>194</v>
      </c>
      <c r="C4" s="122" t="s">
        <v>195</v>
      </c>
      <c r="D4" s="122" t="s">
        <v>196</v>
      </c>
      <c r="E4" s="126" t="s">
        <v>197</v>
      </c>
      <c r="F4" s="138" t="s">
        <v>204</v>
      </c>
      <c r="G4" s="138" t="s">
        <v>220</v>
      </c>
      <c r="H4" s="126" t="s">
        <v>217</v>
      </c>
      <c r="I4" s="122" t="s">
        <v>194</v>
      </c>
      <c r="J4" s="122" t="s">
        <v>195</v>
      </c>
      <c r="K4" s="122" t="s">
        <v>196</v>
      </c>
      <c r="L4" s="126" t="s">
        <v>197</v>
      </c>
      <c r="M4" s="138" t="s">
        <v>204</v>
      </c>
      <c r="N4" s="138" t="s">
        <v>220</v>
      </c>
      <c r="O4" s="126" t="s">
        <v>217</v>
      </c>
      <c r="P4" s="122" t="s">
        <v>194</v>
      </c>
      <c r="Q4" s="122" t="s">
        <v>195</v>
      </c>
      <c r="R4" s="122" t="s">
        <v>196</v>
      </c>
      <c r="S4" s="126" t="s">
        <v>197</v>
      </c>
      <c r="T4" s="138" t="s">
        <v>204</v>
      </c>
      <c r="U4" s="138" t="s">
        <v>220</v>
      </c>
      <c r="V4" s="126" t="s">
        <v>217</v>
      </c>
      <c r="W4" s="122" t="s">
        <v>194</v>
      </c>
      <c r="X4" s="122" t="s">
        <v>195</v>
      </c>
      <c r="Y4" s="122" t="s">
        <v>196</v>
      </c>
      <c r="Z4" s="126" t="s">
        <v>197</v>
      </c>
      <c r="AA4" s="138" t="s">
        <v>204</v>
      </c>
      <c r="AB4" s="138" t="s">
        <v>220</v>
      </c>
      <c r="AC4" s="126" t="s">
        <v>217</v>
      </c>
      <c r="AD4" s="122" t="s">
        <v>194</v>
      </c>
      <c r="AE4" s="122" t="s">
        <v>195</v>
      </c>
      <c r="AF4" s="122" t="s">
        <v>196</v>
      </c>
      <c r="AG4" s="126" t="s">
        <v>197</v>
      </c>
      <c r="AH4" s="138" t="s">
        <v>204</v>
      </c>
      <c r="AI4" s="138" t="s">
        <v>220</v>
      </c>
      <c r="AJ4" s="126" t="s">
        <v>217</v>
      </c>
      <c r="AK4" s="122" t="s">
        <v>194</v>
      </c>
      <c r="AL4" s="122" t="s">
        <v>195</v>
      </c>
      <c r="AM4" s="122" t="s">
        <v>196</v>
      </c>
      <c r="AN4" s="126" t="s">
        <v>197</v>
      </c>
      <c r="AO4" s="138" t="s">
        <v>204</v>
      </c>
      <c r="AP4" s="138" t="s">
        <v>220</v>
      </c>
      <c r="AQ4" s="126" t="s">
        <v>217</v>
      </c>
      <c r="AR4" s="122" t="s">
        <v>194</v>
      </c>
      <c r="AS4" s="122" t="s">
        <v>195</v>
      </c>
      <c r="AT4" s="122" t="s">
        <v>196</v>
      </c>
      <c r="AU4" s="126" t="s">
        <v>197</v>
      </c>
      <c r="AV4" s="138" t="s">
        <v>204</v>
      </c>
      <c r="AW4" s="138" t="s">
        <v>220</v>
      </c>
      <c r="AX4" s="126" t="s">
        <v>217</v>
      </c>
      <c r="AY4" s="122" t="s">
        <v>194</v>
      </c>
      <c r="AZ4" s="122" t="s">
        <v>195</v>
      </c>
      <c r="BA4" s="122" t="s">
        <v>196</v>
      </c>
      <c r="BB4" s="126" t="s">
        <v>197</v>
      </c>
      <c r="BC4" s="138" t="s">
        <v>204</v>
      </c>
      <c r="BD4" s="138" t="s">
        <v>220</v>
      </c>
      <c r="BE4" s="126" t="s">
        <v>217</v>
      </c>
      <c r="BF4" s="122" t="s">
        <v>194</v>
      </c>
      <c r="BG4" s="122" t="s">
        <v>195</v>
      </c>
      <c r="BH4" s="122" t="s">
        <v>196</v>
      </c>
      <c r="BI4" s="126" t="s">
        <v>197</v>
      </c>
      <c r="BJ4" s="138" t="s">
        <v>204</v>
      </c>
      <c r="BK4" s="138" t="s">
        <v>220</v>
      </c>
      <c r="BL4" s="126" t="s">
        <v>217</v>
      </c>
      <c r="BM4" s="122" t="s">
        <v>194</v>
      </c>
      <c r="BN4" s="122" t="s">
        <v>195</v>
      </c>
      <c r="BO4" s="122" t="s">
        <v>196</v>
      </c>
      <c r="BP4" s="126" t="s">
        <v>197</v>
      </c>
      <c r="BQ4" s="138" t="s">
        <v>204</v>
      </c>
      <c r="BR4" s="138" t="s">
        <v>220</v>
      </c>
      <c r="BS4" s="126" t="s">
        <v>217</v>
      </c>
      <c r="BT4" s="122" t="s">
        <v>194</v>
      </c>
      <c r="BU4" s="122" t="s">
        <v>195</v>
      </c>
      <c r="BV4" s="122" t="s">
        <v>196</v>
      </c>
      <c r="BW4" s="126" t="s">
        <v>197</v>
      </c>
      <c r="BX4" s="138" t="s">
        <v>204</v>
      </c>
      <c r="BY4" s="138" t="s">
        <v>220</v>
      </c>
      <c r="BZ4" s="126" t="s">
        <v>217</v>
      </c>
      <c r="CA4" s="122" t="s">
        <v>194</v>
      </c>
      <c r="CB4" s="122" t="s">
        <v>195</v>
      </c>
      <c r="CC4" s="122" t="s">
        <v>196</v>
      </c>
      <c r="CD4" s="126" t="s">
        <v>197</v>
      </c>
      <c r="CE4" s="138" t="s">
        <v>204</v>
      </c>
      <c r="CF4" s="138" t="s">
        <v>220</v>
      </c>
      <c r="CG4" s="126" t="s">
        <v>217</v>
      </c>
      <c r="CH4" s="122" t="s">
        <v>194</v>
      </c>
      <c r="CI4" s="122" t="s">
        <v>195</v>
      </c>
      <c r="CJ4" s="122" t="s">
        <v>196</v>
      </c>
      <c r="CK4" s="126" t="s">
        <v>197</v>
      </c>
      <c r="CL4" s="138" t="s">
        <v>204</v>
      </c>
      <c r="CM4" s="138" t="s">
        <v>220</v>
      </c>
      <c r="CN4" s="126" t="s">
        <v>217</v>
      </c>
      <c r="CO4" s="122" t="s">
        <v>194</v>
      </c>
      <c r="CP4" s="122" t="s">
        <v>195</v>
      </c>
      <c r="CQ4" s="122" t="s">
        <v>196</v>
      </c>
      <c r="CR4" s="126" t="s">
        <v>197</v>
      </c>
      <c r="CS4" s="138" t="s">
        <v>204</v>
      </c>
      <c r="CT4" s="138" t="s">
        <v>220</v>
      </c>
      <c r="CU4" s="126" t="s">
        <v>217</v>
      </c>
    </row>
    <row r="5" spans="1:99">
      <c r="A5" s="124">
        <v>1960</v>
      </c>
      <c r="B5" s="132">
        <f>'A23'!G4*6*'A24'!$C$4/1000</f>
        <v>132519.15810204067</v>
      </c>
      <c r="C5" s="133">
        <f>'A23'!H4*6*'A24'!$E$4/1000</f>
        <v>41983.445994055037</v>
      </c>
      <c r="D5" s="133">
        <f>'A23'!I4*3*'A24'!$H$4/1000</f>
        <v>25184.823700438708</v>
      </c>
      <c r="E5" s="133">
        <f>'A23'!J4*4*'A24'!$J$4/1000</f>
        <v>5676.9870837659564</v>
      </c>
      <c r="F5" s="139">
        <f>SUM(B5:E5)</f>
        <v>205364.41488030041</v>
      </c>
      <c r="G5" s="139">
        <f>'A1'!B3</f>
        <v>10392</v>
      </c>
      <c r="H5" s="127">
        <f>F5/G5*1000</f>
        <v>19761.779722892647</v>
      </c>
      <c r="I5" s="132">
        <f>'A23'!P4*6*'A24'!$C$5/1000</f>
        <v>133936.81508795102</v>
      </c>
      <c r="J5" s="133">
        <f>'A23'!Q4*6*'A24'!$E$5/1000</f>
        <v>10627.150527108375</v>
      </c>
      <c r="K5" s="133">
        <f>'A23'!R4*3*'A24'!$G$5/1000</f>
        <v>3960.984911744114</v>
      </c>
      <c r="L5" s="134">
        <f>'A23'!S4*4*'A24'!$G$5/1000</f>
        <v>3302.1415086856518</v>
      </c>
      <c r="M5" s="139">
        <f>SUM(I5:L5)</f>
        <v>151827.09203548916</v>
      </c>
      <c r="N5" s="139">
        <f>'A1'!C3</f>
        <v>9129.6234794321826</v>
      </c>
      <c r="O5" s="127">
        <f>M5/N5*1000</f>
        <v>16630.159214948486</v>
      </c>
      <c r="P5" s="132">
        <f>'A23'!Y4*6*'A24'!$K$6/1000</f>
        <v>0</v>
      </c>
      <c r="Q5" s="133">
        <f>'A23'!Z4*6*'A24'!$K$6/1000</f>
        <v>0</v>
      </c>
      <c r="R5" s="133">
        <f>'A23'!AA4*3*'A24'!$H$6/1000</f>
        <v>20272.353584927459</v>
      </c>
      <c r="S5" s="134">
        <f>'A23'!AB4*4*'A24'!$J$6/1000</f>
        <v>37870.850681607721</v>
      </c>
      <c r="T5" s="139">
        <f>SUM(P5:S5)</f>
        <v>58143.204266535176</v>
      </c>
      <c r="U5" s="139">
        <f>'A1'!D3</f>
        <v>17892.655303563883</v>
      </c>
      <c r="V5" s="127">
        <f>T5/U5*1000</f>
        <v>3249.5570545616074</v>
      </c>
      <c r="W5" s="132">
        <f>'A23'!AH4*6*'A24'!$C$7/1000</f>
        <v>89540.455321015892</v>
      </c>
      <c r="X5" s="133">
        <f>'A23'!AI4*6*'A24'!$E$7/1000</f>
        <v>23349.553085262902</v>
      </c>
      <c r="Y5" s="133">
        <f>'A23'!AJ4*3*'A24'!$G$7/1000</f>
        <v>1861.3182873420421</v>
      </c>
      <c r="Z5" s="134">
        <f>'A23'!AK4*4*'A24'!$G$7/1000</f>
        <v>5874.1163692794653</v>
      </c>
      <c r="AA5" s="139">
        <f>SUM(W5:Z5)</f>
        <v>120625.4430629003</v>
      </c>
      <c r="AB5" s="139">
        <f>'A1'!E3</f>
        <v>4581</v>
      </c>
      <c r="AC5" s="127">
        <f>AA5/AB5*1000</f>
        <v>26331.683707247394</v>
      </c>
      <c r="AD5" s="132">
        <f>'A23'!AQ4*6*'A24'!$C$8/1000</f>
        <v>51140.357505303364</v>
      </c>
      <c r="AE5" s="133">
        <f>'A23'!AR4*6*'A24'!$E$8/1000</f>
        <v>23170.506084752611</v>
      </c>
      <c r="AF5" s="133">
        <f>'A23'!AS4*3*'A24'!$H$8/1000</f>
        <v>0</v>
      </c>
      <c r="AG5" s="134">
        <f>'A23'!AT4*4*'A24'!$H$8/1000</f>
        <v>0</v>
      </c>
      <c r="AH5" s="139">
        <f>SUM(AD5:AG5)</f>
        <v>74310.863590055975</v>
      </c>
      <c r="AI5" s="139">
        <f>'A1'!F3</f>
        <v>4430</v>
      </c>
      <c r="AJ5" s="127">
        <f>AH5/AI5*1000</f>
        <v>16774.461307010377</v>
      </c>
      <c r="AK5" s="132">
        <f>'A23'!AZ4*6*'A24'!$C$9/1000</f>
        <v>607603.00892297912</v>
      </c>
      <c r="AL5" s="133">
        <f>'A23'!BA4*6*'A24'!$E$9/1000</f>
        <v>158177.52859384698</v>
      </c>
      <c r="AM5" s="133">
        <f>'A23'!BB4*3*'A24'!$G$9/1000</f>
        <v>1950.7401272787104</v>
      </c>
      <c r="AN5" s="134">
        <f>'A23'!BC4*4*'A24'!$G$9/1000</f>
        <v>111100.74631142062</v>
      </c>
      <c r="AO5" s="139">
        <f>SUM(AK5:AN5)</f>
        <v>878832.02395552536</v>
      </c>
      <c r="AP5" s="139">
        <f>'A1'!G3</f>
        <v>46710.747270148895</v>
      </c>
      <c r="AQ5" s="127">
        <f>AO5/AP5*1000</f>
        <v>18814.343064837976</v>
      </c>
      <c r="AR5" s="132">
        <f>'A23'!BI4*6*'A24'!$C$10/1000</f>
        <v>101366.40315517044</v>
      </c>
      <c r="AS5" s="133">
        <f>'A23'!BJ4*6*'A24'!$E$10/1000</f>
        <v>823045.98849218525</v>
      </c>
      <c r="AT5" s="133">
        <f>'A23'!BK4*3*'A24'!$H$10/1000</f>
        <v>150245.84517389946</v>
      </c>
      <c r="AU5" s="134">
        <f>'A23'!BL4*4*'A24'!$J$10/1000</f>
        <v>109558.02977534682</v>
      </c>
      <c r="AV5" s="139">
        <f>SUM(AR5:AU5)</f>
        <v>1184216.266596602</v>
      </c>
      <c r="AW5" s="139">
        <f>'A1'!H3</f>
        <v>71218.195330662318</v>
      </c>
      <c r="AX5" s="127">
        <f>AV5/AW5*1000</f>
        <v>16628.001609677813</v>
      </c>
      <c r="AY5" s="132">
        <f>'A23'!BR4*6*'A24'!$C$11/1000</f>
        <v>1018940.3648572752</v>
      </c>
      <c r="AZ5" s="133">
        <f>'A23'!BS4*6*'A24'!$E$11/1000</f>
        <v>20833.731162248227</v>
      </c>
      <c r="BA5" s="133">
        <f>'A23'!BT4*3*'A24'!$H$11/1000</f>
        <v>0</v>
      </c>
      <c r="BB5" s="134">
        <f>'A23'!BU4*4*'A24'!$J$11/1000</f>
        <v>4916.2636739759155</v>
      </c>
      <c r="BC5" s="139">
        <f>SUM(AY5:BB5)</f>
        <v>1044690.3596934993</v>
      </c>
      <c r="BD5" s="139">
        <f>'A1'!I3</f>
        <v>50199.906729590126</v>
      </c>
      <c r="BE5" s="127">
        <f>BC5/BD5*1000</f>
        <v>20810.603599741567</v>
      </c>
      <c r="BF5" s="132">
        <f>'A23'!CA4*6*'A24'!$C$12/1000</f>
        <v>127161.55244975803</v>
      </c>
      <c r="BG5" s="133">
        <f>'A23'!CB4*6*'A24'!$E$12/1000</f>
        <v>56322.524288589666</v>
      </c>
      <c r="BH5" s="133">
        <f>'A23'!CC4*3*'A24'!$H$12/1000</f>
        <v>0</v>
      </c>
      <c r="BI5" s="134">
        <f>'A23'!CD4*4*'A24'!$J$12/1000</f>
        <v>29924.81021792697</v>
      </c>
      <c r="BJ5" s="139">
        <f>SUM(BF5:BI5)</f>
        <v>213408.88695627468</v>
      </c>
      <c r="BK5" s="139">
        <f>'A1'!J3</f>
        <v>11479.833729580489</v>
      </c>
      <c r="BL5" s="127">
        <f>BJ5/BK5*1000</f>
        <v>18589.89354579035</v>
      </c>
      <c r="BM5" s="132">
        <f>'A23'!CJ4*6*'A24'!$K$13/1000</f>
        <v>0</v>
      </c>
      <c r="BN5" s="133">
        <f>'A23'!CK4*6*'A24'!$K$13/1000</f>
        <v>0</v>
      </c>
      <c r="BO5" s="133">
        <f>'A23'!CL4*3*'A24'!$G$13/1000</f>
        <v>40393.044710753842</v>
      </c>
      <c r="BP5" s="134">
        <f>'A23'!CM4*4*'A24'!$G$13/1000</f>
        <v>2615.9384957794814</v>
      </c>
      <c r="BQ5" s="139">
        <f>SUM(BM5:BP5)</f>
        <v>43008.983206533325</v>
      </c>
      <c r="BR5" s="139">
        <f>'A1'!K3</f>
        <v>3584.0757927300851</v>
      </c>
      <c r="BS5" s="127">
        <f>BQ5/BR5*1000</f>
        <v>12000.020561443609</v>
      </c>
      <c r="BT5" s="132" t="e">
        <f>'A23'!CS4*6*'A24'!#REF!/1000</f>
        <v>#REF!</v>
      </c>
      <c r="BU5" s="133" t="e">
        <f>'A23'!CT4*6*'A24'!#REF!/1000</f>
        <v>#REF!</v>
      </c>
      <c r="BV5" s="133">
        <f>'A23'!CU4*3*'A24'!$H$14/1000</f>
        <v>214.99692601441387</v>
      </c>
      <c r="BW5" s="134">
        <f>'A23'!CV4*4*'A24'!$J$14/1000</f>
        <v>8474.2390734330565</v>
      </c>
      <c r="BX5" s="139" t="e">
        <f>SUM(BT5:BW5)</f>
        <v>#REF!</v>
      </c>
      <c r="BY5" s="139">
        <f>'A1'!L3</f>
        <v>30443.842593905032</v>
      </c>
      <c r="BZ5" s="127" t="e">
        <f>BX5/BY5*1000</f>
        <v>#REF!</v>
      </c>
      <c r="CA5" s="132">
        <f>'A23'!DB4*6*'A24'!$C$14/1000</f>
        <v>73136.115166786971</v>
      </c>
      <c r="CB5" s="133">
        <f>'A23'!DC4*6*'A24'!$E$14/1000</f>
        <v>73565.625955510826</v>
      </c>
      <c r="CC5" s="133">
        <f>'A23'!DD4*3*'A24'!$G$15/1000</f>
        <v>6984.0104122113544</v>
      </c>
      <c r="CD5" s="134">
        <f>'A23'!DE4*4*'A24'!$G$15/1000</f>
        <v>16846.942041031038</v>
      </c>
      <c r="CE5" s="139">
        <f>SUM(CA5:CD5)</f>
        <v>170532.69357554018</v>
      </c>
      <c r="CF5" s="139">
        <f>'A1'!M3</f>
        <v>7480</v>
      </c>
      <c r="CG5" s="127">
        <f>CE5/CF5*1000</f>
        <v>22798.488445927829</v>
      </c>
      <c r="CH5" s="132">
        <f>'A23'!DK4*6*'A24'!$C$16/1000</f>
        <v>812465.60435046663</v>
      </c>
      <c r="CI5" s="133">
        <f>'A23'!DL4*6*'A24'!$E$16/1000</f>
        <v>229222.53483087811</v>
      </c>
      <c r="CJ5" s="133">
        <f>'A23'!DM4*3*'A24'!$G$16/1000</f>
        <v>31956.259055124614</v>
      </c>
      <c r="CK5" s="134">
        <f>'A23'!DN4*4*'A24'!$G$16/1000</f>
        <v>39501.374735121011</v>
      </c>
      <c r="CL5" s="139">
        <f>SUM(CH5:CK5)</f>
        <v>1113145.7729715903</v>
      </c>
      <c r="CM5" s="139">
        <f>'A1'!N3</f>
        <v>52372</v>
      </c>
      <c r="CN5" s="127">
        <f>CL5/CM5*1000</f>
        <v>21254.597360642907</v>
      </c>
      <c r="CO5" s="132">
        <f>'A23'!DT4*6*'A24'!$C$17/1000</f>
        <v>1118756.8025333248</v>
      </c>
      <c r="CP5" s="133">
        <f>'A23'!DU4*6*'A24'!$E$17/1000</f>
        <v>3285532.6633999972</v>
      </c>
      <c r="CQ5" s="133">
        <f>'A23'!DV4*3*'A24'!$H$17/1000</f>
        <v>76497.633232186083</v>
      </c>
      <c r="CR5" s="134">
        <f>'A23'!DW4*4*'A24'!$J$17/1000</f>
        <v>1287507.9057646175</v>
      </c>
      <c r="CS5" s="139">
        <f>SUM(CO5:CR5)</f>
        <v>5768295.0049301255</v>
      </c>
      <c r="CT5" s="139">
        <f>'A1'!O3</f>
        <v>180953.96271766414</v>
      </c>
      <c r="CU5" s="127">
        <f>CS5/CT5*1000</f>
        <v>31877.141115335427</v>
      </c>
    </row>
    <row r="6" spans="1:99">
      <c r="A6" s="124">
        <v>1961</v>
      </c>
      <c r="B6" s="132">
        <f>'A23'!G5*6*'A24'!$C$4/1000</f>
        <v>135601.98593366428</v>
      </c>
      <c r="C6" s="133">
        <f>'A23'!H5*6*'A24'!$E$4/1000</f>
        <v>43544.434114661097</v>
      </c>
      <c r="D6" s="133">
        <f>'A23'!I5*3*'A24'!$H$4/1000</f>
        <v>25097.943156204732</v>
      </c>
      <c r="E6" s="133">
        <f>'A23'!J5*4*'A24'!$J$4/1000</f>
        <v>6126.2229364774648</v>
      </c>
      <c r="F6" s="139">
        <f t="shared" ref="F6:F42" si="0">SUM(B6:E6)</f>
        <v>210370.58614100757</v>
      </c>
      <c r="G6" s="139">
        <f>'A1'!B4</f>
        <v>10643</v>
      </c>
      <c r="H6" s="127">
        <f t="shared" ref="H6:H42" si="1">F6/G6*1000</f>
        <v>19766.098481725789</v>
      </c>
      <c r="I6" s="132">
        <f>'A23'!P5*6*'A24'!$C$5/1000</f>
        <v>134929.95679000253</v>
      </c>
      <c r="J6" s="133">
        <f>'A23'!Q5*6*'A24'!$E$5/1000</f>
        <v>11266.589293411063</v>
      </c>
      <c r="K6" s="133">
        <f>'A23'!R5*3*'A24'!$G$5/1000</f>
        <v>4183.3208417252636</v>
      </c>
      <c r="L6" s="134">
        <f>'A23'!S5*4*'A24'!$G$5/1000</f>
        <v>3516.9285376392731</v>
      </c>
      <c r="M6" s="139">
        <f t="shared" ref="M6:M42" si="2">SUM(I6:L6)</f>
        <v>153896.79546277813</v>
      </c>
      <c r="N6" s="139">
        <f>'A1'!C4</f>
        <v>9159.5435913376841</v>
      </c>
      <c r="O6" s="127">
        <f t="shared" ref="O6:O42" si="3">M6/N6*1000</f>
        <v>16801.797374305919</v>
      </c>
      <c r="P6" s="132">
        <f>'A23'!Y5*6*'A24'!$K$6/1000</f>
        <v>0</v>
      </c>
      <c r="Q6" s="133">
        <f>'A23'!Z5*6*'A24'!$K$6/1000</f>
        <v>0</v>
      </c>
      <c r="R6" s="133">
        <f>'A23'!AA5*3*'A24'!$H$6/1000</f>
        <v>21657.174115947801</v>
      </c>
      <c r="S6" s="134">
        <f>'A23'!AB5*4*'A24'!$J$6/1000</f>
        <v>39947.996710205232</v>
      </c>
      <c r="T6" s="139">
        <f t="shared" ref="T6:T42" si="4">SUM(P6:S6)</f>
        <v>61605.170826153029</v>
      </c>
      <c r="U6" s="139">
        <f>'A1'!D4</f>
        <v>18261.121848147628</v>
      </c>
      <c r="V6" s="127">
        <f t="shared" ref="V6:V42" si="5">T6/U6*1000</f>
        <v>3373.5698900887701</v>
      </c>
      <c r="W6" s="132">
        <f>'A23'!AH5*6*'A24'!$C$7/1000</f>
        <v>89200.334422805565</v>
      </c>
      <c r="X6" s="133">
        <f>'A23'!AI5*6*'A24'!$E$7/1000</f>
        <v>24034.98172612688</v>
      </c>
      <c r="Y6" s="133">
        <f>'A23'!AJ5*3*'A24'!$G$7/1000</f>
        <v>1944.3497749622268</v>
      </c>
      <c r="Z6" s="134">
        <f>'A23'!AK5*4*'A24'!$G$7/1000</f>
        <v>6119.2271531014767</v>
      </c>
      <c r="AA6" s="139">
        <f t="shared" ref="AA6:AA42" si="6">SUM(W6:Z6)</f>
        <v>121298.89307699614</v>
      </c>
      <c r="AB6" s="139">
        <f>'A1'!E4</f>
        <v>4612</v>
      </c>
      <c r="AC6" s="127">
        <f t="shared" ref="AC6:AC42" si="7">AA6/AB6*1000</f>
        <v>26300.714023633162</v>
      </c>
      <c r="AD6" s="132">
        <f>'A23'!AQ5*6*'A24'!$C$8/1000</f>
        <v>50896.570495498869</v>
      </c>
      <c r="AE6" s="133">
        <f>'A23'!AR5*6*'A24'!$E$8/1000</f>
        <v>23666.002581586235</v>
      </c>
      <c r="AF6" s="133">
        <f>'A23'!AS5*3*'A24'!$H$8/1000</f>
        <v>0</v>
      </c>
      <c r="AG6" s="134">
        <f>'A23'!AT5*4*'A24'!$H$8/1000</f>
        <v>0</v>
      </c>
      <c r="AH6" s="139">
        <f t="shared" ref="AH6:AH42" si="8">SUM(AD6:AG6)</f>
        <v>74562.573077085108</v>
      </c>
      <c r="AI6" s="139">
        <f>'A1'!F4</f>
        <v>4461</v>
      </c>
      <c r="AJ6" s="127">
        <f t="shared" ref="AJ6:AJ42" si="9">AH6/AI6*1000</f>
        <v>16714.318107394105</v>
      </c>
      <c r="AK6" s="132">
        <f>'A23'!AZ5*6*'A24'!$C$9/1000</f>
        <v>603960.89310920006</v>
      </c>
      <c r="AL6" s="133">
        <f>'A23'!BA5*6*'A24'!$E$9/1000</f>
        <v>163369.65544929553</v>
      </c>
      <c r="AM6" s="133">
        <f>'A23'!BB5*3*'A24'!$G$9/1000</f>
        <v>2158.3829456122626</v>
      </c>
      <c r="AN6" s="134">
        <f>'A23'!BC5*4*'A24'!$G$9/1000</f>
        <v>111076.77057976247</v>
      </c>
      <c r="AO6" s="139">
        <f t="shared" ref="AO6:AO42" si="10">SUM(AK6:AN6)</f>
        <v>880565.7020838703</v>
      </c>
      <c r="AP6" s="139">
        <f>'A1'!G4</f>
        <v>47200.51278854486</v>
      </c>
      <c r="AQ6" s="127">
        <f t="shared" ref="AQ6:AQ42" si="11">AO6/AP6*1000</f>
        <v>18655.850330032339</v>
      </c>
      <c r="AR6" s="132">
        <f>'A23'!BI5*6*'A24'!$C$10/1000</f>
        <v>105962.13020264819</v>
      </c>
      <c r="AS6" s="133">
        <f>'A23'!BJ5*6*'A24'!$E$10/1000</f>
        <v>822854.00946686254</v>
      </c>
      <c r="AT6" s="133">
        <f>'A23'!BK5*3*'A24'!$H$10/1000</f>
        <v>146305.88164452644</v>
      </c>
      <c r="AU6" s="134">
        <f>'A23'!BL5*4*'A24'!$J$10/1000</f>
        <v>111746.37076233722</v>
      </c>
      <c r="AV6" s="139">
        <f t="shared" ref="AV6:AV42" si="12">SUM(AR6:AU6)</f>
        <v>1186868.3920763745</v>
      </c>
      <c r="AW6" s="139">
        <f>'A1'!H4</f>
        <v>71974.131918682295</v>
      </c>
      <c r="AX6" s="127">
        <f t="shared" ref="AX6:AX42" si="13">AV6/AW6*1000</f>
        <v>16490.207807123265</v>
      </c>
      <c r="AY6" s="132">
        <f>'A23'!BR5*6*'A24'!$C$11/1000</f>
        <v>1023941.0758584259</v>
      </c>
      <c r="AZ6" s="133">
        <f>'A23'!BS5*6*'A24'!$E$11/1000</f>
        <v>22668.801496312131</v>
      </c>
      <c r="BA6" s="133">
        <f>'A23'!BT5*3*'A24'!$H$11/1000</f>
        <v>0</v>
      </c>
      <c r="BB6" s="134">
        <f>'A23'!BU5*4*'A24'!$J$11/1000</f>
        <v>5319.3272800224649</v>
      </c>
      <c r="BC6" s="139">
        <f t="shared" ref="BC6:BC42" si="14">SUM(AY6:BB6)</f>
        <v>1051929.2046347605</v>
      </c>
      <c r="BD6" s="139">
        <f>'A1'!I4</f>
        <v>50535.906105310096</v>
      </c>
      <c r="BE6" s="127">
        <f t="shared" ref="BE6:BE42" si="15">BC6/BD6*1000</f>
        <v>20815.481223245115</v>
      </c>
      <c r="BF6" s="132">
        <f>'A23'!CA5*6*'A24'!$C$12/1000</f>
        <v>128302.15187546337</v>
      </c>
      <c r="BG6" s="133">
        <f>'A23'!CB5*6*'A24'!$E$12/1000</f>
        <v>58466.846326566134</v>
      </c>
      <c r="BH6" s="133">
        <f>'A23'!CC5*3*'A24'!$H$12/1000</f>
        <v>0</v>
      </c>
      <c r="BI6" s="134">
        <f>'A23'!CD5*4*'A24'!$J$12/1000</f>
        <v>31165.315741643299</v>
      </c>
      <c r="BJ6" s="139">
        <f t="shared" ref="BJ6:BJ42" si="16">SUM(BF6:BI6)</f>
        <v>217934.31394367281</v>
      </c>
      <c r="BK6" s="139">
        <f>'A1'!J4</f>
        <v>11632.751591379707</v>
      </c>
      <c r="BL6" s="127">
        <f t="shared" ref="BL6:BL42" si="17">BJ6/BK6*1000</f>
        <v>18734.545496971677</v>
      </c>
      <c r="BM6" s="132">
        <f>'A23'!CJ5*6*'A24'!$K$13/1000</f>
        <v>0</v>
      </c>
      <c r="BN6" s="133">
        <f>'A23'!CK5*6*'A24'!$K$13/1000</f>
        <v>0</v>
      </c>
      <c r="BO6" s="133">
        <f>'A23'!CL5*3*'A24'!$G$13/1000</f>
        <v>39000.006042506706</v>
      </c>
      <c r="BP6" s="134">
        <f>'A23'!CM5*4*'A24'!$G$13/1000</f>
        <v>2804.442305925988</v>
      </c>
      <c r="BQ6" s="139">
        <f t="shared" ref="BQ6:BQ42" si="18">SUM(BM6:BP6)</f>
        <v>41804.448348432692</v>
      </c>
      <c r="BR6" s="139">
        <f>'A1'!K4</f>
        <v>3614.0680587780357</v>
      </c>
      <c r="BS6" s="127">
        <f t="shared" ref="BS6:BS42" si="19">BQ6/BR6*1000</f>
        <v>11567.144743413419</v>
      </c>
      <c r="BT6" s="132" t="e">
        <f>'A23'!CS5*6*'A24'!#REF!/1000</f>
        <v>#REF!</v>
      </c>
      <c r="BU6" s="133" t="e">
        <f>'A23'!CT5*6*'A24'!#REF!/1000</f>
        <v>#REF!</v>
      </c>
      <c r="BV6" s="133">
        <f>'A23'!CU5*3*'A24'!$H$14/1000</f>
        <v>246.72208713069537</v>
      </c>
      <c r="BW6" s="134">
        <f>'A23'!CV5*4*'A24'!$J$14/1000</f>
        <v>9139.0308323689605</v>
      </c>
      <c r="BX6" s="139" t="e">
        <f t="shared" ref="BX6:BX42" si="20">SUM(BT6:BW6)</f>
        <v>#REF!</v>
      </c>
      <c r="BY6" s="139">
        <f>'A1'!L4</f>
        <v>30765.062508858962</v>
      </c>
      <c r="BZ6" s="127" t="e">
        <f t="shared" ref="BZ6:BZ42" si="21">BX6/BY6*1000</f>
        <v>#REF!</v>
      </c>
      <c r="CA6" s="132">
        <f>'A23'!DB5*6*'A24'!$C$14/1000</f>
        <v>72732.390909271198</v>
      </c>
      <c r="CB6" s="133">
        <f>'A23'!DC5*6*'A24'!$E$14/1000</f>
        <v>74237.89843396064</v>
      </c>
      <c r="CC6" s="133">
        <f>'A23'!DD5*3*'A24'!$G$15/1000</f>
        <v>7285.4654590685059</v>
      </c>
      <c r="CD6" s="134">
        <f>'A23'!DE5*4*'A24'!$G$15/1000</f>
        <v>17251.518818523429</v>
      </c>
      <c r="CE6" s="139">
        <f t="shared" ref="CE6:CE42" si="22">SUM(CA6:CD6)</f>
        <v>171507.27362082375</v>
      </c>
      <c r="CF6" s="139">
        <f>'A1'!M4</f>
        <v>7520</v>
      </c>
      <c r="CG6" s="127">
        <f t="shared" ref="CG6:CG42" si="23">CE6/CF6*1000</f>
        <v>22806.818300641455</v>
      </c>
      <c r="CH6" s="132">
        <f>'A23'!DK5*6*'A24'!$C$16/1000</f>
        <v>809313.58795095258</v>
      </c>
      <c r="CI6" s="133">
        <f>'A23'!DL5*6*'A24'!$E$16/1000</f>
        <v>237528.56419597814</v>
      </c>
      <c r="CJ6" s="133">
        <f>'A23'!DM5*3*'A24'!$G$16/1000</f>
        <v>33133.014008166487</v>
      </c>
      <c r="CK6" s="134">
        <f>'A23'!DN5*4*'A24'!$G$16/1000</f>
        <v>41463.576250361424</v>
      </c>
      <c r="CL6" s="139">
        <f t="shared" ref="CL6:CL42" si="24">SUM(CH6:CK6)</f>
        <v>1121438.7424054586</v>
      </c>
      <c r="CM6" s="139">
        <f>'A1'!N4</f>
        <v>52807</v>
      </c>
      <c r="CN6" s="127">
        <f t="shared" ref="CN6:CN42" si="25">CL6/CM6*1000</f>
        <v>21236.554668991965</v>
      </c>
      <c r="CO6" s="132">
        <f>'A23'!DT5*6*'A24'!$C$17/1000</f>
        <v>1122848.0526269432</v>
      </c>
      <c r="CP6" s="133">
        <f>'A23'!DU5*6*'A24'!$E$17/1000</f>
        <v>3288128.8158589164</v>
      </c>
      <c r="CQ6" s="133">
        <f>'A23'!DV5*3*'A24'!$H$17/1000</f>
        <v>79534.792236611887</v>
      </c>
      <c r="CR6" s="134">
        <f>'A23'!DW5*4*'A24'!$J$17/1000</f>
        <v>1320844.2092149148</v>
      </c>
      <c r="CS6" s="139">
        <f t="shared" ref="CS6:CS42" si="26">SUM(CO6:CR6)</f>
        <v>5811355.8699373864</v>
      </c>
      <c r="CT6" s="139">
        <f>'A1'!O4</f>
        <v>183983.28441446388</v>
      </c>
      <c r="CU6" s="127">
        <f t="shared" ref="CU6:CU42" si="27">CS6/CT6*1000</f>
        <v>31586.325292715155</v>
      </c>
    </row>
    <row r="7" spans="1:99">
      <c r="A7" s="124">
        <v>1962</v>
      </c>
      <c r="B7" s="132">
        <f>'A23'!G6*6*'A24'!$C$4/1000</f>
        <v>138695.88683237249</v>
      </c>
      <c r="C7" s="133">
        <f>'A23'!H6*6*'A24'!$E$4/1000</f>
        <v>45163.461394630569</v>
      </c>
      <c r="D7" s="133">
        <f>'A23'!I6*3*'A24'!$H$4/1000</f>
        <v>25011.362325363876</v>
      </c>
      <c r="E7" s="133">
        <f>'A23'!J6*4*'A24'!$J$4/1000</f>
        <v>6611.0080776378663</v>
      </c>
      <c r="F7" s="139">
        <f t="shared" si="0"/>
        <v>215481.71863000482</v>
      </c>
      <c r="G7" s="139">
        <f>'A1'!B5</f>
        <v>10846</v>
      </c>
      <c r="H7" s="127">
        <f t="shared" si="1"/>
        <v>19867.390616817705</v>
      </c>
      <c r="I7" s="132">
        <f>'A23'!P6*6*'A24'!$C$5/1000</f>
        <v>135891.54744751489</v>
      </c>
      <c r="J7" s="133">
        <f>'A23'!Q6*6*'A24'!$E$5/1000</f>
        <v>11944.503277958534</v>
      </c>
      <c r="K7" s="133">
        <f>'A23'!R6*3*'A24'!$G$5/1000</f>
        <v>4418.1368156505387</v>
      </c>
      <c r="L7" s="134">
        <f>'A23'!S6*4*'A24'!$G$5/1000</f>
        <v>3745.6863391007896</v>
      </c>
      <c r="M7" s="139">
        <f t="shared" si="2"/>
        <v>155999.87388022477</v>
      </c>
      <c r="N7" s="139">
        <f>'A1'!C5</f>
        <v>9196.4450626878042</v>
      </c>
      <c r="O7" s="127">
        <f t="shared" si="3"/>
        <v>16963.062663545272</v>
      </c>
      <c r="P7" s="132">
        <f>'A23'!Y6*6*'A24'!$K$6/1000</f>
        <v>0</v>
      </c>
      <c r="Q7" s="133">
        <f>'A23'!Z6*6*'A24'!$K$6/1000</f>
        <v>0</v>
      </c>
      <c r="R7" s="133">
        <f>'A23'!AA6*3*'A24'!$H$6/1000</f>
        <v>23136.592834351839</v>
      </c>
      <c r="S7" s="134">
        <f>'A23'!AB6*4*'A24'!$J$6/1000</f>
        <v>42139.070351900002</v>
      </c>
      <c r="T7" s="139">
        <f t="shared" si="4"/>
        <v>65275.663186251841</v>
      </c>
      <c r="U7" s="139">
        <f>'A1'!D5</f>
        <v>18606.559233694887</v>
      </c>
      <c r="V7" s="127">
        <f t="shared" si="5"/>
        <v>3508.2070987118996</v>
      </c>
      <c r="W7" s="132">
        <f>'A23'!AH6*6*'A24'!$C$7/1000</f>
        <v>88831.562321092468</v>
      </c>
      <c r="X7" s="133">
        <f>'A23'!AI6*6*'A24'!$E$7/1000</f>
        <v>24740.531198426099</v>
      </c>
      <c r="Y7" s="133">
        <f>'A23'!AJ6*3*'A24'!$G$7/1000</f>
        <v>2031.0852115433747</v>
      </c>
      <c r="Z7" s="134">
        <f>'A23'!AK6*4*'A24'!$G$7/1000</f>
        <v>6374.565738446121</v>
      </c>
      <c r="AA7" s="139">
        <f t="shared" si="6"/>
        <v>121977.74446950806</v>
      </c>
      <c r="AB7" s="139">
        <f>'A1'!E5</f>
        <v>4648</v>
      </c>
      <c r="AC7" s="127">
        <f t="shared" si="7"/>
        <v>26243.060341976779</v>
      </c>
      <c r="AD7" s="132">
        <f>'A23'!AQ6*6*'A24'!$C$8/1000</f>
        <v>50685.665773698478</v>
      </c>
      <c r="AE7" s="133">
        <f>'A23'!AR6*6*'A24'!$E$8/1000</f>
        <v>24194.594483649478</v>
      </c>
      <c r="AF7" s="133">
        <f>'A23'!AS6*3*'A24'!$H$8/1000</f>
        <v>0</v>
      </c>
      <c r="AG7" s="134">
        <f>'A23'!AT6*4*'A24'!$H$8/1000</f>
        <v>0</v>
      </c>
      <c r="AH7" s="139">
        <f t="shared" si="8"/>
        <v>74880.260257347953</v>
      </c>
      <c r="AI7" s="139">
        <f>'A1'!F5</f>
        <v>4491</v>
      </c>
      <c r="AJ7" s="127">
        <f t="shared" si="9"/>
        <v>16673.404644254719</v>
      </c>
      <c r="AK7" s="132">
        <f>'A23'!AZ6*6*'A24'!$C$9/1000</f>
        <v>600189.8193065204</v>
      </c>
      <c r="AL7" s="133">
        <f>'A23'!BA6*6*'A24'!$E$9/1000</f>
        <v>168732.21221045018</v>
      </c>
      <c r="AM7" s="133">
        <f>'A23'!BB6*3*'A24'!$G$9/1000</f>
        <v>2388.1279083588925</v>
      </c>
      <c r="AN7" s="134">
        <f>'A23'!BC6*4*'A24'!$G$9/1000</f>
        <v>111052.80002210832</v>
      </c>
      <c r="AO7" s="139">
        <f t="shared" si="10"/>
        <v>882362.9594474379</v>
      </c>
      <c r="AP7" s="139">
        <f>'A1'!G5</f>
        <v>48054.279402032618</v>
      </c>
      <c r="AQ7" s="127">
        <f t="shared" si="11"/>
        <v>18361.797750943184</v>
      </c>
      <c r="AR7" s="132">
        <f>'A23'!BI6*6*'A24'!$C$10/1000</f>
        <v>110378.33796722378</v>
      </c>
      <c r="AS7" s="133">
        <f>'A23'!BJ6*6*'A24'!$E$10/1000</f>
        <v>822662.0752214751</v>
      </c>
      <c r="AT7" s="133">
        <f>'A23'!BK6*3*'A24'!$H$10/1000</f>
        <v>142469.2375287108</v>
      </c>
      <c r="AU7" s="134">
        <f>'A23'!BL6*4*'A24'!$J$10/1000</f>
        <v>113978.42224946312</v>
      </c>
      <c r="AV7" s="139">
        <f t="shared" si="12"/>
        <v>1189488.0729668729</v>
      </c>
      <c r="AW7" s="139">
        <f>'A1'!H5</f>
        <v>72822.318395409806</v>
      </c>
      <c r="AX7" s="127">
        <f t="shared" si="13"/>
        <v>16334.114309684623</v>
      </c>
      <c r="AY7" s="132">
        <f>'A23'!BR6*6*'A24'!$C$11/1000</f>
        <v>1028800.2573692871</v>
      </c>
      <c r="AZ7" s="133">
        <f>'A23'!BS6*6*'A24'!$E$11/1000</f>
        <v>24665.507934093424</v>
      </c>
      <c r="BA7" s="133">
        <f>'A23'!BT6*3*'A24'!$H$11/1000</f>
        <v>0</v>
      </c>
      <c r="BB7" s="134">
        <f>'A23'!BU6*4*'A24'!$J$11/1000</f>
        <v>5755.43636151396</v>
      </c>
      <c r="BC7" s="139">
        <f t="shared" si="14"/>
        <v>1059221.2016648946</v>
      </c>
      <c r="BD7" s="139">
        <f>'A1'!I5</f>
        <v>50879.905466166252</v>
      </c>
      <c r="BE7" s="127">
        <f t="shared" si="15"/>
        <v>20818.065441753773</v>
      </c>
      <c r="BF7" s="132">
        <f>'A23'!CA6*6*'A24'!$C$12/1000</f>
        <v>129417.97281911214</v>
      </c>
      <c r="BG7" s="133">
        <f>'A23'!CB6*6*'A24'!$E$12/1000</f>
        <v>60692.807407902794</v>
      </c>
      <c r="BH7" s="133">
        <f>'A23'!CC6*3*'A24'!$H$12/1000</f>
        <v>0</v>
      </c>
      <c r="BI7" s="134">
        <f>'A23'!CD6*4*'A24'!$J$12/1000</f>
        <v>32457.245282526794</v>
      </c>
      <c r="BJ7" s="139">
        <f t="shared" si="16"/>
        <v>222568.02550954174</v>
      </c>
      <c r="BK7" s="139">
        <f>'A1'!J5</f>
        <v>11799.661937265128</v>
      </c>
      <c r="BL7" s="127">
        <f t="shared" si="17"/>
        <v>18862.237468570016</v>
      </c>
      <c r="BM7" s="132">
        <f>'A23'!CJ6*6*'A24'!$K$13/1000</f>
        <v>0</v>
      </c>
      <c r="BN7" s="133">
        <f>'A23'!CK6*6*'A24'!$K$13/1000</f>
        <v>0</v>
      </c>
      <c r="BO7" s="133">
        <f>'A23'!CL6*3*'A24'!$G$13/1000</f>
        <v>37655.009227631286</v>
      </c>
      <c r="BP7" s="134">
        <f>'A23'!CM6*4*'A24'!$G$13/1000</f>
        <v>3006.5296489029024</v>
      </c>
      <c r="BQ7" s="139">
        <f t="shared" si="18"/>
        <v>40661.538876534192</v>
      </c>
      <c r="BR7" s="139">
        <f>'A1'!K5</f>
        <v>3638.0618716163958</v>
      </c>
      <c r="BS7" s="127">
        <f t="shared" si="19"/>
        <v>11176.703506273305</v>
      </c>
      <c r="BT7" s="132" t="e">
        <f>'A23'!CS6*6*'A24'!#REF!/1000</f>
        <v>#REF!</v>
      </c>
      <c r="BU7" s="133" t="e">
        <f>'A23'!CT6*6*'A24'!#REF!/1000</f>
        <v>#REF!</v>
      </c>
      <c r="BV7" s="133">
        <f>'A23'!CU6*3*'A24'!$H$14/1000</f>
        <v>283.12864470464768</v>
      </c>
      <c r="BW7" s="134">
        <f>'A23'!CV6*4*'A24'!$J$14/1000</f>
        <v>9855.974540160616</v>
      </c>
      <c r="BX7" s="139" t="e">
        <f t="shared" si="20"/>
        <v>#REF!</v>
      </c>
      <c r="BY7" s="139">
        <f>'A1'!L5</f>
        <v>31088.283793999526</v>
      </c>
      <c r="BZ7" s="127" t="e">
        <f t="shared" si="21"/>
        <v>#REF!</v>
      </c>
      <c r="CA7" s="132">
        <f>'A23'!DB6*6*'A24'!$C$14/1000</f>
        <v>72311.598675230533</v>
      </c>
      <c r="CB7" s="133">
        <f>'A23'!DC6*6*'A24'!$E$14/1000</f>
        <v>74916.314410537627</v>
      </c>
      <c r="CC7" s="133">
        <f>'A23'!DD6*3*'A24'!$G$15/1000</f>
        <v>7599.9323916348712</v>
      </c>
      <c r="CD7" s="134">
        <f>'A23'!DE6*4*'A24'!$G$15/1000</f>
        <v>17665.811446434698</v>
      </c>
      <c r="CE7" s="139">
        <f t="shared" si="22"/>
        <v>172493.65692383776</v>
      </c>
      <c r="CF7" s="139">
        <f>'A1'!M5</f>
        <v>7562</v>
      </c>
      <c r="CG7" s="127">
        <f t="shared" si="23"/>
        <v>22810.586739465452</v>
      </c>
      <c r="CH7" s="132">
        <f>'A23'!DK6*6*'A24'!$C$16/1000</f>
        <v>805808.93847903248</v>
      </c>
      <c r="CI7" s="133">
        <f>'A23'!DL6*6*'A24'!$E$16/1000</f>
        <v>246135.56800002154</v>
      </c>
      <c r="CJ7" s="133">
        <f>'A23'!DM6*3*'A24'!$G$16/1000</f>
        <v>34353.101699784536</v>
      </c>
      <c r="CK7" s="134">
        <f>'A23'!DN6*4*'A24'!$G$16/1000</f>
        <v>43523.24867167107</v>
      </c>
      <c r="CL7" s="139">
        <f t="shared" si="24"/>
        <v>1129820.8568505098</v>
      </c>
      <c r="CM7" s="139">
        <f>'A1'!N5</f>
        <v>53292</v>
      </c>
      <c r="CN7" s="127">
        <f t="shared" si="25"/>
        <v>21200.571508866429</v>
      </c>
      <c r="CO7" s="132">
        <f>'A23'!DT6*6*'A24'!$C$17/1000</f>
        <v>1126407.4839478286</v>
      </c>
      <c r="CP7" s="133">
        <f>'A23'!DU6*6*'A24'!$E$17/1000</f>
        <v>3290469.9559519901</v>
      </c>
      <c r="CQ7" s="133">
        <f>'A23'!DV6*3*'A24'!$H$17/1000</f>
        <v>82686.074767199767</v>
      </c>
      <c r="CR7" s="134">
        <f>'A23'!DW6*4*'A24'!$J$17/1000</f>
        <v>1354937.8072904968</v>
      </c>
      <c r="CS7" s="139">
        <f t="shared" si="26"/>
        <v>5854501.3219575156</v>
      </c>
      <c r="CT7" s="139">
        <f>'A1'!O5</f>
        <v>186777.33851184405</v>
      </c>
      <c r="CU7" s="127">
        <f t="shared" si="27"/>
        <v>31344.816071390083</v>
      </c>
    </row>
    <row r="8" spans="1:99">
      <c r="A8" s="124">
        <v>1963</v>
      </c>
      <c r="B8" s="132">
        <f>'A23'!G7*6*'A24'!$C$4/1000</f>
        <v>141798.40985883077</v>
      </c>
      <c r="C8" s="133">
        <f>'A23'!H7*6*'A24'!$E$4/1000</f>
        <v>46842.685790180476</v>
      </c>
      <c r="D8" s="133">
        <f>'A23'!I7*3*'A24'!$H$4/1000</f>
        <v>24925.080173989405</v>
      </c>
      <c r="E8" s="133">
        <f>'A23'!J7*4*'A24'!$J$4/1000</f>
        <v>7134.1556217873176</v>
      </c>
      <c r="F8" s="139">
        <f t="shared" si="0"/>
        <v>220700.331444788</v>
      </c>
      <c r="G8" s="139">
        <f>'A1'!B6</f>
        <v>11055</v>
      </c>
      <c r="H8" s="127">
        <f t="shared" si="1"/>
        <v>19963.847258687292</v>
      </c>
      <c r="I8" s="132">
        <f>'A23'!P7*6*'A24'!$C$5/1000</f>
        <v>136818.50549028427</v>
      </c>
      <c r="J8" s="133">
        <f>'A23'!Q7*6*'A24'!$E$5/1000</f>
        <v>12663.207545925125</v>
      </c>
      <c r="K8" s="133">
        <f>'A23'!R7*3*'A24'!$G$5/1000</f>
        <v>4666.1333568085538</v>
      </c>
      <c r="L8" s="134">
        <f>'A23'!S7*4*'A24'!$G$5/1000</f>
        <v>3989.3236387293741</v>
      </c>
      <c r="M8" s="139">
        <f t="shared" si="2"/>
        <v>158137.17003174734</v>
      </c>
      <c r="N8" s="139">
        <f>'A1'!C6</f>
        <v>9265.2613200704582</v>
      </c>
      <c r="O8" s="127">
        <f t="shared" si="3"/>
        <v>17067.750662271097</v>
      </c>
      <c r="P8" s="132">
        <f>'A23'!Y7*6*'A24'!$K$6/1000</f>
        <v>0</v>
      </c>
      <c r="Q8" s="133">
        <f>'A23'!Z7*6*'A24'!$K$6/1000</f>
        <v>0</v>
      </c>
      <c r="R8" s="133">
        <f>'A23'!AA7*3*'A24'!$H$6/1000</f>
        <v>24717.071817250511</v>
      </c>
      <c r="S8" s="134">
        <f>'A23'!AB7*4*'A24'!$J$6/1000</f>
        <v>44450.320325293127</v>
      </c>
      <c r="T8" s="139">
        <f t="shared" si="4"/>
        <v>69167.392142543642</v>
      </c>
      <c r="U8" s="139">
        <f>'A1'!D6</f>
        <v>18955.00042259473</v>
      </c>
      <c r="V8" s="127">
        <f t="shared" si="5"/>
        <v>3649.0314218138851</v>
      </c>
      <c r="W8" s="132">
        <f>'A23'!AH7*6*'A24'!$C$7/1000</f>
        <v>88433.053871952638</v>
      </c>
      <c r="X8" s="133">
        <f>'A23'!AI7*6*'A24'!$E$7/1000</f>
        <v>25466.792151330301</v>
      </c>
      <c r="Y8" s="133">
        <f>'A23'!AJ7*3*'A24'!$G$7/1000</f>
        <v>2121.6898264255651</v>
      </c>
      <c r="Z8" s="134">
        <f>'A23'!AK7*4*'A24'!$G$7/1000</f>
        <v>6640.558903451657</v>
      </c>
      <c r="AA8" s="139">
        <f t="shared" si="6"/>
        <v>122662.09475316017</v>
      </c>
      <c r="AB8" s="139">
        <f>'A1'!E6</f>
        <v>4685</v>
      </c>
      <c r="AC8" s="127">
        <f t="shared" si="7"/>
        <v>26181.877215188935</v>
      </c>
      <c r="AD8" s="132">
        <f>'A23'!AQ7*6*'A24'!$C$8/1000</f>
        <v>50458.175954378014</v>
      </c>
      <c r="AE8" s="133">
        <f>'A23'!AR7*6*'A24'!$E$8/1000</f>
        <v>24734.319858056744</v>
      </c>
      <c r="AF8" s="133">
        <f>'A23'!AS7*3*'A24'!$H$8/1000</f>
        <v>0</v>
      </c>
      <c r="AG8" s="134">
        <f>'A23'!AT7*4*'A24'!$H$8/1000</f>
        <v>0</v>
      </c>
      <c r="AH8" s="139">
        <f t="shared" si="8"/>
        <v>75192.495812434761</v>
      </c>
      <c r="AI8" s="139">
        <f>'A1'!F6</f>
        <v>4523</v>
      </c>
      <c r="AJ8" s="127">
        <f t="shared" si="9"/>
        <v>16624.473980197825</v>
      </c>
      <c r="AK8" s="132">
        <f>'A23'!AZ7*6*'A24'!$C$9/1000</f>
        <v>588798.82437250915</v>
      </c>
      <c r="AL8" s="133">
        <f>'A23'!BA7*6*'A24'!$E$9/1000</f>
        <v>172083.16143358522</v>
      </c>
      <c r="AM8" s="133">
        <f>'A23'!BB7*3*'A24'!$G$9/1000</f>
        <v>2609.1583384155765</v>
      </c>
      <c r="AN8" s="134">
        <f>'A23'!BC7*4*'A24'!$G$9/1000</f>
        <v>109635.0829966634</v>
      </c>
      <c r="AO8" s="139">
        <f t="shared" si="10"/>
        <v>873126.22714117332</v>
      </c>
      <c r="AP8" s="139">
        <f>'A1'!G6</f>
        <v>48890.663940754748</v>
      </c>
      <c r="AQ8" s="127">
        <f t="shared" si="11"/>
        <v>17858.751687218231</v>
      </c>
      <c r="AR8" s="132">
        <f>'A23'!BI7*6*'A24'!$C$10/1000</f>
        <v>114618.60307084226</v>
      </c>
      <c r="AS8" s="133">
        <f>'A23'!BJ7*6*'A24'!$E$10/1000</f>
        <v>822470.18574557803</v>
      </c>
      <c r="AT8" s="133">
        <f>'A23'!BK7*3*'A24'!$H$10/1000</f>
        <v>138733.20343558164</v>
      </c>
      <c r="AU8" s="134">
        <f>'A23'!BL7*4*'A24'!$J$10/1000</f>
        <v>116255.05732178462</v>
      </c>
      <c r="AV8" s="139">
        <f t="shared" si="12"/>
        <v>1192077.0495737866</v>
      </c>
      <c r="AW8" s="139">
        <f>'A1'!H6</f>
        <v>73529.567542167482</v>
      </c>
      <c r="AX8" s="127">
        <f t="shared" si="13"/>
        <v>16212.213527437903</v>
      </c>
      <c r="AY8" s="132">
        <f>'A23'!BR7*6*'A24'!$C$11/1000</f>
        <v>1033501.6621518215</v>
      </c>
      <c r="AZ8" s="133">
        <f>'A23'!BS7*6*'A24'!$E$11/1000</f>
        <v>26838.08765742648</v>
      </c>
      <c r="BA8" s="133">
        <f>'A23'!BT7*3*'A24'!$H$11/1000</f>
        <v>0</v>
      </c>
      <c r="BB8" s="134">
        <f>'A23'!BU7*4*'A24'!$J$11/1000</f>
        <v>6227.3001768180657</v>
      </c>
      <c r="BC8" s="139">
        <f t="shared" si="14"/>
        <v>1066567.0499860661</v>
      </c>
      <c r="BD8" s="139">
        <f>'A1'!I6</f>
        <v>51251.904774999071</v>
      </c>
      <c r="BE8" s="127">
        <f t="shared" si="15"/>
        <v>20810.290947593086</v>
      </c>
      <c r="BF8" s="132">
        <f>'A23'!CA7*6*'A24'!$C$12/1000</f>
        <v>130506.78134432917</v>
      </c>
      <c r="BG8" s="133">
        <f>'A23'!CB7*6*'A24'!$E$12/1000</f>
        <v>63003.515710048137</v>
      </c>
      <c r="BH8" s="133">
        <f>'A23'!CC7*3*'A24'!$H$12/1000</f>
        <v>0</v>
      </c>
      <c r="BI8" s="134">
        <f>'A23'!CD7*4*'A24'!$J$12/1000</f>
        <v>33802.730575979709</v>
      </c>
      <c r="BJ8" s="139">
        <f t="shared" si="16"/>
        <v>227313.02763035701</v>
      </c>
      <c r="BK8" s="139">
        <f>'A1'!J6</f>
        <v>11959.576041107446</v>
      </c>
      <c r="BL8" s="127">
        <f t="shared" si="17"/>
        <v>19006.779742779916</v>
      </c>
      <c r="BM8" s="132">
        <f>'A23'!CJ7*6*'A24'!$K$13/1000</f>
        <v>0</v>
      </c>
      <c r="BN8" s="133">
        <f>'A23'!CK7*6*'A24'!$K$13/1000</f>
        <v>0</v>
      </c>
      <c r="BO8" s="133">
        <f>'A23'!CL7*3*'A24'!$G$13/1000</f>
        <v>36356.397442287744</v>
      </c>
      <c r="BP8" s="134">
        <f>'A23'!CM7*4*'A24'!$G$13/1000</f>
        <v>3223.1793503584258</v>
      </c>
      <c r="BQ8" s="139">
        <f t="shared" si="18"/>
        <v>39579.57679264617</v>
      </c>
      <c r="BR8" s="139">
        <f>'A1'!K6</f>
        <v>3666.0546532611497</v>
      </c>
      <c r="BS8" s="127">
        <f t="shared" si="19"/>
        <v>10796.232063108508</v>
      </c>
      <c r="BT8" s="132" t="e">
        <f>'A23'!CS7*6*'A24'!#REF!/1000</f>
        <v>#REF!</v>
      </c>
      <c r="BU8" s="133" t="e">
        <f>'A23'!CT7*6*'A24'!#REF!/1000</f>
        <v>#REF!</v>
      </c>
      <c r="BV8" s="133">
        <f>'A23'!CU7*3*'A24'!$H$14/1000</f>
        <v>324.90739027279216</v>
      </c>
      <c r="BW8" s="134">
        <f>'A23'!CV7*4*'A24'!$J$14/1000</f>
        <v>10629.161441521719</v>
      </c>
      <c r="BX8" s="139" t="e">
        <f t="shared" si="20"/>
        <v>#REF!</v>
      </c>
      <c r="BY8" s="139">
        <f>'A1'!L6</f>
        <v>31414.50713442003</v>
      </c>
      <c r="BZ8" s="127" t="e">
        <f t="shared" si="21"/>
        <v>#REF!</v>
      </c>
      <c r="CA8" s="132">
        <f>'A23'!DB7*6*'A24'!$C$14/1000</f>
        <v>71873.179599582509</v>
      </c>
      <c r="CB8" s="133">
        <f>'A23'!DC7*6*'A24'!$E$14/1000</f>
        <v>75600.930027015318</v>
      </c>
      <c r="CC8" s="133">
        <f>'A23'!DD7*3*'A24'!$G$15/1000</f>
        <v>7927.9728497684491</v>
      </c>
      <c r="CD8" s="134">
        <f>'A23'!DE7*4*'A24'!$G$15/1000</f>
        <v>18090.053249450328</v>
      </c>
      <c r="CE8" s="139">
        <f t="shared" si="22"/>
        <v>173492.1357258166</v>
      </c>
      <c r="CF8" s="139">
        <f>'A1'!M6</f>
        <v>7604</v>
      </c>
      <c r="CG8" s="127">
        <f t="shared" si="23"/>
        <v>22815.904224857524</v>
      </c>
      <c r="CH8" s="132">
        <f>'A23'!DK7*6*'A24'!$C$16/1000</f>
        <v>801936.34622330545</v>
      </c>
      <c r="CI8" s="133">
        <f>'A23'!DL7*6*'A24'!$E$16/1000</f>
        <v>255054.45224982765</v>
      </c>
      <c r="CJ8" s="133">
        <f>'A23'!DM7*3*'A24'!$G$16/1000</f>
        <v>35618.117811584088</v>
      </c>
      <c r="CK8" s="134">
        <f>'A23'!DN7*4*'A24'!$G$16/1000</f>
        <v>45685.233794072585</v>
      </c>
      <c r="CL8" s="139">
        <f t="shared" si="24"/>
        <v>1138294.1500787898</v>
      </c>
      <c r="CM8" s="139">
        <f>'A1'!N6</f>
        <v>53625</v>
      </c>
      <c r="CN8" s="127">
        <f t="shared" si="25"/>
        <v>21226.930537599808</v>
      </c>
      <c r="CO8" s="132">
        <f>'A23'!DT7*6*'A24'!$C$17/1000</f>
        <v>1130138.4796910468</v>
      </c>
      <c r="CP8" s="133">
        <f>'A23'!DU7*6*'A24'!$E$17/1000</f>
        <v>3294657.7724980633</v>
      </c>
      <c r="CQ8" s="133">
        <f>'A23'!DV7*3*'A24'!$H$17/1000</f>
        <v>86010.38147627798</v>
      </c>
      <c r="CR8" s="134">
        <f>'A23'!DW7*4*'A24'!$J$17/1000</f>
        <v>1390690.2155099316</v>
      </c>
      <c r="CS8" s="139">
        <f t="shared" si="26"/>
        <v>5901496.84917532</v>
      </c>
      <c r="CT8" s="139">
        <f>'A1'!O6</f>
        <v>189504.0296640913</v>
      </c>
      <c r="CU8" s="127">
        <f t="shared" si="27"/>
        <v>31141.801362409667</v>
      </c>
    </row>
    <row r="9" spans="1:99">
      <c r="A9" s="124">
        <v>1964</v>
      </c>
      <c r="B9" s="132">
        <f>'A23'!G8*6*'A24'!$C$4/1000</f>
        <v>144906.88076105507</v>
      </c>
      <c r="C9" s="133">
        <f>'A23'!H8*6*'A24'!$E$4/1000</f>
        <v>48584.345492580993</v>
      </c>
      <c r="D9" s="133">
        <f>'A23'!I8*3*'A24'!$H$4/1000</f>
        <v>24839.095671721316</v>
      </c>
      <c r="E9" s="133">
        <f>'A23'!J8*4*'A24'!$J$4/1000</f>
        <v>7698.7012930810024</v>
      </c>
      <c r="F9" s="139">
        <f t="shared" si="0"/>
        <v>226029.02321843841</v>
      </c>
      <c r="G9" s="139">
        <f>'A1'!B7</f>
        <v>11280</v>
      </c>
      <c r="H9" s="127">
        <f t="shared" si="1"/>
        <v>20038.033973265814</v>
      </c>
      <c r="I9" s="132">
        <f>'A23'!P8*6*'A24'!$C$5/1000</f>
        <v>137707.54809986945</v>
      </c>
      <c r="J9" s="133">
        <f>'A23'!Q8*6*'A24'!$E$5/1000</f>
        <v>13425.156460636174</v>
      </c>
      <c r="K9" s="133">
        <f>'A23'!R8*3*'A24'!$G$5/1000</f>
        <v>4928.0503098941645</v>
      </c>
      <c r="L9" s="134">
        <f>'A23'!S8*4*'A24'!$G$5/1000</f>
        <v>4248.808270034041</v>
      </c>
      <c r="M9" s="139">
        <f t="shared" si="2"/>
        <v>160309.56314043383</v>
      </c>
      <c r="N9" s="139">
        <f>'A1'!C7</f>
        <v>9353.0269816599302</v>
      </c>
      <c r="O9" s="127">
        <f t="shared" si="3"/>
        <v>17139.85894136519</v>
      </c>
      <c r="P9" s="132">
        <f>'A23'!Y8*6*'A24'!$K$6/1000</f>
        <v>0</v>
      </c>
      <c r="Q9" s="133">
        <f>'A23'!Z8*6*'A24'!$K$6/1000</f>
        <v>0</v>
      </c>
      <c r="R9" s="133">
        <f>'A23'!AA8*3*'A24'!$H$6/1000</f>
        <v>26405.514571360807</v>
      </c>
      <c r="S9" s="134">
        <f>'A23'!AB8*4*'A24'!$J$6/1000</f>
        <v>46888.338079629182</v>
      </c>
      <c r="T9" s="139">
        <f t="shared" si="4"/>
        <v>73293.852650989982</v>
      </c>
      <c r="U9" s="139">
        <f>'A1'!D7</f>
        <v>19315.456824904915</v>
      </c>
      <c r="V9" s="127">
        <f t="shared" si="5"/>
        <v>3794.5699817198492</v>
      </c>
      <c r="W9" s="132">
        <f>'A23'!AH8*6*'A24'!$C$7/1000</f>
        <v>88003.684468598847</v>
      </c>
      <c r="X9" s="133">
        <f>'A23'!AI8*6*'A24'!$E$7/1000</f>
        <v>26214.372572579094</v>
      </c>
      <c r="Y9" s="133">
        <f>'A23'!AJ8*3*'A24'!$G$7/1000</f>
        <v>2216.336219659197</v>
      </c>
      <c r="Z9" s="134">
        <f>'A23'!AK8*4*'A24'!$G$7/1000</f>
        <v>6917.6512345388828</v>
      </c>
      <c r="AA9" s="139">
        <f t="shared" si="6"/>
        <v>123352.044495376</v>
      </c>
      <c r="AB9" s="139">
        <f>'A1'!E7</f>
        <v>4722</v>
      </c>
      <c r="AC9" s="127">
        <f t="shared" si="7"/>
        <v>26122.838732608216</v>
      </c>
      <c r="AD9" s="132">
        <f>'A23'!AQ8*6*'A24'!$C$8/1000</f>
        <v>50213.576664171822</v>
      </c>
      <c r="AE9" s="133">
        <f>'A23'!AR8*6*'A24'!$E$8/1000</f>
        <v>25285.404493793176</v>
      </c>
      <c r="AF9" s="133">
        <f>'A23'!AS8*3*'A24'!$H$8/1000</f>
        <v>0</v>
      </c>
      <c r="AG9" s="134">
        <f>'A23'!AT8*4*'A24'!$H$8/1000</f>
        <v>0</v>
      </c>
      <c r="AH9" s="139">
        <f t="shared" si="8"/>
        <v>75498.981157964998</v>
      </c>
      <c r="AI9" s="139">
        <f>'A1'!F7</f>
        <v>4549</v>
      </c>
      <c r="AJ9" s="127">
        <f t="shared" si="9"/>
        <v>16596.830327097163</v>
      </c>
      <c r="AK9" s="132">
        <f>'A23'!AZ8*6*'A24'!$C$9/1000</f>
        <v>594392.15825890226</v>
      </c>
      <c r="AL9" s="133">
        <f>'A23'!BA8*6*'A24'!$E$9/1000</f>
        <v>180646.06040057226</v>
      </c>
      <c r="AM9" s="133">
        <f>'A23'!BB8*3*'A24'!$G$9/1000</f>
        <v>2934.2224104387797</v>
      </c>
      <c r="AN9" s="134">
        <f>'A23'!BC8*4*'A24'!$G$9/1000</f>
        <v>111408.75714634768</v>
      </c>
      <c r="AO9" s="139">
        <f t="shared" si="10"/>
        <v>889381.19821626099</v>
      </c>
      <c r="AP9" s="139">
        <f>'A1'!G7</f>
        <v>49396.789058930117</v>
      </c>
      <c r="AQ9" s="127">
        <f t="shared" si="11"/>
        <v>18004.83827309572</v>
      </c>
      <c r="AR9" s="132">
        <f>'A23'!BI8*6*'A24'!$C$10/1000</f>
        <v>118686.385742278</v>
      </c>
      <c r="AS9" s="133">
        <f>'A23'!BJ8*6*'A24'!$E$10/1000</f>
        <v>822278.34102872864</v>
      </c>
      <c r="AT9" s="133">
        <f>'A23'!BK8*3*'A24'!$H$10/1000</f>
        <v>135095.1410238283</v>
      </c>
      <c r="AU9" s="134">
        <f>'A23'!BL8*4*'A24'!$J$10/1000</f>
        <v>118577.16650359309</v>
      </c>
      <c r="AV9" s="139">
        <f t="shared" si="12"/>
        <v>1194637.0342984281</v>
      </c>
      <c r="AW9" s="139">
        <f>'A1'!H7</f>
        <v>74275.254142553298</v>
      </c>
      <c r="AX9" s="127">
        <f t="shared" si="13"/>
        <v>16083.917155040797</v>
      </c>
      <c r="AY9" s="132">
        <f>'A23'!BR8*6*'A24'!$C$11/1000</f>
        <v>1038027.6050911592</v>
      </c>
      <c r="AZ9" s="133">
        <f>'A23'!BS8*6*'A24'!$E$11/1000</f>
        <v>29202.031883240095</v>
      </c>
      <c r="BA9" s="133">
        <f>'A23'!BT8*3*'A24'!$H$11/1000</f>
        <v>0</v>
      </c>
      <c r="BB9" s="134">
        <f>'A23'!BU8*4*'A24'!$J$11/1000</f>
        <v>6737.8501049045499</v>
      </c>
      <c r="BC9" s="139">
        <f t="shared" si="14"/>
        <v>1073967.4870793039</v>
      </c>
      <c r="BD9" s="139">
        <f>'A1'!I7</f>
        <v>51674.903989075101</v>
      </c>
      <c r="BE9" s="127">
        <f t="shared" si="15"/>
        <v>20783.153991081588</v>
      </c>
      <c r="BF9" s="132">
        <f>'A23'!CA8*6*'A24'!$C$12/1000</f>
        <v>131566.23268103323</v>
      </c>
      <c r="BG9" s="133">
        <f>'A23'!CB8*6*'A24'!$E$12/1000</f>
        <v>65402.197745583646</v>
      </c>
      <c r="BH9" s="133">
        <f>'A23'!CC8*3*'A24'!$H$12/1000</f>
        <v>0</v>
      </c>
      <c r="BI9" s="134">
        <f>'A23'!CD8*4*'A24'!$J$12/1000</f>
        <v>35203.991726537555</v>
      </c>
      <c r="BJ9" s="139">
        <f t="shared" si="16"/>
        <v>232172.42215315442</v>
      </c>
      <c r="BK9" s="139">
        <f>'A1'!J7</f>
        <v>12120.48960809878</v>
      </c>
      <c r="BL9" s="127">
        <f t="shared" si="17"/>
        <v>19155.366627930551</v>
      </c>
      <c r="BM9" s="132">
        <f>'A23'!CJ8*6*'A24'!$K$13/1000</f>
        <v>0</v>
      </c>
      <c r="BN9" s="133">
        <f>'A23'!CK8*6*'A24'!$K$13/1000</f>
        <v>0</v>
      </c>
      <c r="BO9" s="133">
        <f>'A23'!CL8*3*'A24'!$G$13/1000</f>
        <v>35102.571001673197</v>
      </c>
      <c r="BP9" s="134">
        <f>'A23'!CM8*4*'A24'!$G$13/1000</f>
        <v>3455.4407698483592</v>
      </c>
      <c r="BQ9" s="139">
        <f t="shared" si="18"/>
        <v>38558.01177152156</v>
      </c>
      <c r="BR9" s="139">
        <f>'A1'!K7</f>
        <v>3693.0476927043051</v>
      </c>
      <c r="BS9" s="127">
        <f t="shared" si="19"/>
        <v>10440.70236290036</v>
      </c>
      <c r="BT9" s="132" t="e">
        <f>'A23'!CS8*6*'A24'!#REF!/1000</f>
        <v>#REF!</v>
      </c>
      <c r="BU9" s="133" t="e">
        <f>'A23'!CT8*6*'A24'!#REF!/1000</f>
        <v>#REF!</v>
      </c>
      <c r="BV9" s="133">
        <f>'A23'!CU8*3*'A24'!$H$14/1000</f>
        <v>372.85104926065981</v>
      </c>
      <c r="BW9" s="134">
        <f>'A23'!CV8*4*'A24'!$J$14/1000</f>
        <v>11463.003733377227</v>
      </c>
      <c r="BX9" s="139" t="e">
        <f t="shared" si="20"/>
        <v>#REF!</v>
      </c>
      <c r="BY9" s="139">
        <f>'A1'!L7</f>
        <v>31745.73390030711</v>
      </c>
      <c r="BZ9" s="127" t="e">
        <f t="shared" si="21"/>
        <v>#REF!</v>
      </c>
      <c r="CA9" s="132">
        <f>'A23'!DB8*6*'A24'!$C$14/1000</f>
        <v>71290.245721692656</v>
      </c>
      <c r="CB9" s="133">
        <f>'A23'!DC8*6*'A24'!$E$14/1000</f>
        <v>76156.870997804901</v>
      </c>
      <c r="CC9" s="133">
        <f>'A23'!DD8*3*'A24'!$G$15/1000</f>
        <v>8255.5459517293748</v>
      </c>
      <c r="CD9" s="134">
        <f>'A23'!DE8*4*'A24'!$G$15/1000</f>
        <v>18491.720448783628</v>
      </c>
      <c r="CE9" s="139">
        <f t="shared" si="22"/>
        <v>174194.38312001055</v>
      </c>
      <c r="CF9" s="139">
        <f>'A1'!M7</f>
        <v>7661</v>
      </c>
      <c r="CG9" s="127">
        <f t="shared" si="23"/>
        <v>22737.812703303818</v>
      </c>
      <c r="CH9" s="132">
        <f>'A23'!DK8*6*'A24'!$C$16/1000</f>
        <v>797679.88398248167</v>
      </c>
      <c r="CI9" s="133">
        <f>'A23'!DL8*6*'A24'!$E$16/1000</f>
        <v>264296.51813854848</v>
      </c>
      <c r="CJ9" s="133">
        <f>'A23'!DM8*3*'A24'!$G$16/1000</f>
        <v>36929.716784433462</v>
      </c>
      <c r="CK9" s="134">
        <f>'A23'!DN8*4*'A24'!$G$16/1000</f>
        <v>47954.613925168094</v>
      </c>
      <c r="CL9" s="139">
        <f t="shared" si="24"/>
        <v>1146860.7328306318</v>
      </c>
      <c r="CM9" s="139">
        <f>'A1'!N7</f>
        <v>53991</v>
      </c>
      <c r="CN9" s="127">
        <f t="shared" si="25"/>
        <v>21241.7020027529</v>
      </c>
      <c r="CO9" s="132">
        <f>'A23'!DT8*6*'A24'!$C$17/1000</f>
        <v>1133485.8744189395</v>
      </c>
      <c r="CP9" s="133">
        <f>'A23'!DU8*6*'A24'!$E$17/1000</f>
        <v>3299118.3148071519</v>
      </c>
      <c r="CQ9" s="133">
        <f>'A23'!DV8*3*'A24'!$H$17/1000</f>
        <v>89475.590501980987</v>
      </c>
      <c r="CR9" s="134">
        <f>'A23'!DW8*4*'A24'!$J$17/1000</f>
        <v>1427501.7136952705</v>
      </c>
      <c r="CS9" s="139">
        <f t="shared" si="26"/>
        <v>5949581.4934233427</v>
      </c>
      <c r="CT9" s="139">
        <f>'A1'!O7</f>
        <v>192176.42829339555</v>
      </c>
      <c r="CU9" s="127">
        <f t="shared" si="27"/>
        <v>30958.955509049854</v>
      </c>
    </row>
    <row r="10" spans="1:99">
      <c r="A10" s="124">
        <v>1965</v>
      </c>
      <c r="B10" s="132">
        <f>'A23'!G9*6*'A24'!$C$4/1000</f>
        <v>148018.38520607204</v>
      </c>
      <c r="C10" s="133">
        <f>'A23'!H9*6*'A24'!$E$4/1000</f>
        <v>50390.761911378038</v>
      </c>
      <c r="D10" s="133">
        <f>'A23'!I9*3*'A24'!$H$4/1000</f>
        <v>24753.407791754085</v>
      </c>
      <c r="E10" s="133">
        <f>'A23'!J9*4*'A24'!$J$4/1000</f>
        <v>8307.9210410100623</v>
      </c>
      <c r="F10" s="139">
        <f t="shared" si="0"/>
        <v>231470.47595021423</v>
      </c>
      <c r="G10" s="139">
        <f>'A1'!B8</f>
        <v>11505</v>
      </c>
      <c r="H10" s="127">
        <f t="shared" si="1"/>
        <v>20119.120030440175</v>
      </c>
      <c r="I10" s="132">
        <f>'A23'!P9*6*'A24'!$C$5/1000</f>
        <v>138555.17884012239</v>
      </c>
      <c r="J10" s="133">
        <f>'A23'!Q9*6*'A24'!$E$5/1000</f>
        <v>14232.952065178681</v>
      </c>
      <c r="K10" s="133">
        <f>'A23'!R9*3*'A24'!$G$5/1000</f>
        <v>5204.669048177052</v>
      </c>
      <c r="L10" s="134">
        <f>'A23'!S9*4*'A24'!$G$5/1000</f>
        <v>4525.1710190300482</v>
      </c>
      <c r="M10" s="139">
        <f t="shared" si="2"/>
        <v>162517.97097250816</v>
      </c>
      <c r="N10" s="139">
        <f>'A1'!C8</f>
        <v>9438.79796912237</v>
      </c>
      <c r="O10" s="127">
        <f t="shared" si="3"/>
        <v>17218.079198660853</v>
      </c>
      <c r="P10" s="132">
        <f>'A23'!Y9*6*'A24'!$K$6/1000</f>
        <v>0</v>
      </c>
      <c r="Q10" s="133">
        <f>'A23'!Z9*6*'A24'!$K$6/1000</f>
        <v>0</v>
      </c>
      <c r="R10" s="133">
        <f>'A23'!AA9*3*'A24'!$H$6/1000</f>
        <v>28209.29618741179</v>
      </c>
      <c r="S10" s="134">
        <f>'A23'!AB9*4*'A24'!$J$6/1000</f>
        <v>49460.076592937497</v>
      </c>
      <c r="T10" s="139">
        <f t="shared" si="4"/>
        <v>77669.37278034928</v>
      </c>
      <c r="U10" s="139">
        <f>'A1'!D8</f>
        <v>19668.904352725738</v>
      </c>
      <c r="V10" s="127">
        <f t="shared" si="5"/>
        <v>3948.8408397077683</v>
      </c>
      <c r="W10" s="132">
        <f>'A23'!AH9*6*'A24'!$C$7/1000</f>
        <v>87542.288571489582</v>
      </c>
      <c r="X10" s="133">
        <f>'A23'!AI9*6*'A24'!$E$7/1000</f>
        <v>26983.898297457545</v>
      </c>
      <c r="Y10" s="133">
        <f>'A23'!AJ9*3*'A24'!$G$7/1000</f>
        <v>2315.2046908047678</v>
      </c>
      <c r="Z10" s="134">
        <f>'A23'!AK9*4*'A24'!$G$7/1000</f>
        <v>7206.3058695019827</v>
      </c>
      <c r="AA10" s="139">
        <f t="shared" si="6"/>
        <v>124047.69742925388</v>
      </c>
      <c r="AB10" s="139">
        <f>'A1'!E8</f>
        <v>4760</v>
      </c>
      <c r="AC10" s="127">
        <f t="shared" si="7"/>
        <v>26060.440636397874</v>
      </c>
      <c r="AD10" s="132">
        <f>'A23'!AQ9*6*'A24'!$C$8/1000</f>
        <v>49764.7646345799</v>
      </c>
      <c r="AE10" s="133">
        <f>'A23'!AR9*6*'A24'!$E$8/1000</f>
        <v>25751.540530503378</v>
      </c>
      <c r="AF10" s="133">
        <f>'A23'!AS9*3*'A24'!$H$8/1000</f>
        <v>0</v>
      </c>
      <c r="AG10" s="134">
        <f>'A23'!AT9*4*'A24'!$H$8/1000</f>
        <v>0</v>
      </c>
      <c r="AH10" s="139">
        <f t="shared" si="8"/>
        <v>75516.305165083279</v>
      </c>
      <c r="AI10" s="139">
        <f>'A1'!F8</f>
        <v>4564</v>
      </c>
      <c r="AJ10" s="127">
        <f t="shared" si="9"/>
        <v>16546.07913345383</v>
      </c>
      <c r="AK10" s="132">
        <f>'A23'!AZ9*6*'A24'!$C$9/1000</f>
        <v>607091.64454985398</v>
      </c>
      <c r="AL10" s="133">
        <f>'A23'!BA9*6*'A24'!$E$9/1000</f>
        <v>191921.11694046648</v>
      </c>
      <c r="AM10" s="133">
        <f>'A23'!BB9*3*'A24'!$G$9/1000</f>
        <v>3339.5640189486362</v>
      </c>
      <c r="AN10" s="134">
        <f>'A23'!BC9*4*'A24'!$G$9/1000</f>
        <v>114575.89492271839</v>
      </c>
      <c r="AO10" s="139">
        <f t="shared" si="10"/>
        <v>916928.22043198743</v>
      </c>
      <c r="AP10" s="139">
        <f>'A1'!G8</f>
        <v>49853.835377767267</v>
      </c>
      <c r="AQ10" s="127">
        <f t="shared" si="11"/>
        <v>18392.330569633552</v>
      </c>
      <c r="AR10" s="132">
        <f>'A23'!BI9*6*'A24'!$C$10/1000</f>
        <v>122585.03241791225</v>
      </c>
      <c r="AS10" s="133">
        <f>'A23'!BJ9*6*'A24'!$E$10/1000</f>
        <v>822086.54106048658</v>
      </c>
      <c r="AT10" s="133">
        <f>'A23'!BK9*3*'A24'!$H$10/1000</f>
        <v>131552.48113853618</v>
      </c>
      <c r="AU10" s="134">
        <f>'A23'!BL9*4*'A24'!$J$10/1000</f>
        <v>120945.65810674701</v>
      </c>
      <c r="AV10" s="139">
        <f t="shared" si="12"/>
        <v>1197169.7127236822</v>
      </c>
      <c r="AW10" s="139">
        <f>'A1'!H8</f>
        <v>75105.503140921006</v>
      </c>
      <c r="AX10" s="127">
        <f t="shared" si="13"/>
        <v>15939.840126993409</v>
      </c>
      <c r="AY10" s="132">
        <f>'A23'!BR9*6*'A24'!$C$11/1000</f>
        <v>1042358.8380805389</v>
      </c>
      <c r="AZ10" s="133">
        <f>'A23'!BS9*6*'A24'!$E$11/1000</f>
        <v>31774.196321092968</v>
      </c>
      <c r="BA10" s="133">
        <f>'A23'!BT9*3*'A24'!$H$11/1000</f>
        <v>0</v>
      </c>
      <c r="BB10" s="134">
        <f>'A23'!BU9*4*'A24'!$J$11/1000</f>
        <v>7290.2578560713282</v>
      </c>
      <c r="BC10" s="139">
        <f t="shared" si="14"/>
        <v>1081423.2922577031</v>
      </c>
      <c r="BD10" s="139">
        <f>'A1'!I8</f>
        <v>52111.903177139458</v>
      </c>
      <c r="BE10" s="127">
        <f t="shared" si="15"/>
        <v>20751.943919256126</v>
      </c>
      <c r="BF10" s="132">
        <f>'A23'!CA9*6*'A24'!$C$12/1000</f>
        <v>132593.86643683299</v>
      </c>
      <c r="BG10" s="133">
        <f>'A23'!CB9*6*'A24'!$E$12/1000</f>
        <v>67892.202867501808</v>
      </c>
      <c r="BH10" s="133">
        <f>'A23'!CC9*3*'A24'!$H$12/1000</f>
        <v>0</v>
      </c>
      <c r="BI10" s="134">
        <f>'A23'!CD9*4*'A24'!$J$12/1000</f>
        <v>36663.340871130364</v>
      </c>
      <c r="BJ10" s="139">
        <f t="shared" si="16"/>
        <v>237149.41017546516</v>
      </c>
      <c r="BK10" s="139">
        <f>'A1'!J8</f>
        <v>12288.399417133216</v>
      </c>
      <c r="BL10" s="127">
        <f t="shared" si="17"/>
        <v>19298.641110641096</v>
      </c>
      <c r="BM10" s="132">
        <f>'A23'!CJ9*6*'A24'!$K$13/1000</f>
        <v>0</v>
      </c>
      <c r="BN10" s="133">
        <f>'A23'!CK9*6*'A24'!$K$13/1000</f>
        <v>0</v>
      </c>
      <c r="BO10" s="133">
        <f>'A23'!CL9*3*'A24'!$G$13/1000</f>
        <v>33891.985389462527</v>
      </c>
      <c r="BP10" s="134">
        <f>'A23'!CM9*4*'A24'!$G$13/1000</f>
        <v>3704.4388834901342</v>
      </c>
      <c r="BQ10" s="139">
        <f t="shared" si="18"/>
        <v>37596.42427295266</v>
      </c>
      <c r="BR10" s="139">
        <f>'A1'!K8</f>
        <v>3722.0402165506575</v>
      </c>
      <c r="BS10" s="127">
        <f t="shared" si="19"/>
        <v>10101.025804550431</v>
      </c>
      <c r="BT10" s="132" t="e">
        <f>'A23'!CS9*6*'A24'!#REF!/1000</f>
        <v>#REF!</v>
      </c>
      <c r="BU10" s="133" t="e">
        <f>'A23'!CT9*6*'A24'!#REF!/1000</f>
        <v>#REF!</v>
      </c>
      <c r="BV10" s="133">
        <f>'A23'!CU9*3*'A24'!$H$14/1000</f>
        <v>427.86932244925407</v>
      </c>
      <c r="BW10" s="134">
        <f>'A23'!CV9*4*'A24'!$J$14/1000</f>
        <v>12362.259743098639</v>
      </c>
      <c r="BX10" s="139" t="e">
        <f t="shared" si="20"/>
        <v>#REF!</v>
      </c>
      <c r="BY10" s="139">
        <f>'A1'!L8</f>
        <v>32078.962036380814</v>
      </c>
      <c r="BZ10" s="127" t="e">
        <f t="shared" si="21"/>
        <v>#REF!</v>
      </c>
      <c r="CA10" s="132">
        <f>'A23'!DB9*6*'A24'!$C$14/1000</f>
        <v>70769.719488587376</v>
      </c>
      <c r="CB10" s="133">
        <f>'A23'!DC9*6*'A24'!$E$14/1000</f>
        <v>76802.972795227586</v>
      </c>
      <c r="CC10" s="133">
        <f>'A23'!DD9*3*'A24'!$G$15/1000</f>
        <v>8606.2989598132044</v>
      </c>
      <c r="CD10" s="134">
        <f>'A23'!DE9*4*'A24'!$G$15/1000</f>
        <v>18923.513641781279</v>
      </c>
      <c r="CE10" s="139">
        <f t="shared" si="22"/>
        <v>175102.50488540943</v>
      </c>
      <c r="CF10" s="139">
        <f>'A1'!M8</f>
        <v>7734</v>
      </c>
      <c r="CG10" s="127">
        <f t="shared" si="23"/>
        <v>22640.613509879677</v>
      </c>
      <c r="CH10" s="132">
        <f>'A23'!DK9*6*'A24'!$C$16/1000</f>
        <v>793022.98200931016</v>
      </c>
      <c r="CI10" s="133">
        <f>'A23'!DL9*6*'A24'!$E$16/1000</f>
        <v>273873.47636550525</v>
      </c>
      <c r="CJ10" s="133">
        <f>'A23'!DM9*3*'A24'!$G$16/1000</f>
        <v>38289.613982210954</v>
      </c>
      <c r="CK10" s="134">
        <f>'A23'!DN9*4*'A24'!$G$16/1000</f>
        <v>50336.723832423362</v>
      </c>
      <c r="CL10" s="139">
        <f t="shared" si="24"/>
        <v>1155522.7961894497</v>
      </c>
      <c r="CM10" s="139">
        <f>'A1'!N8</f>
        <v>54350</v>
      </c>
      <c r="CN10" s="127">
        <f t="shared" si="25"/>
        <v>21260.769019125109</v>
      </c>
      <c r="CO10" s="132">
        <f>'A23'!DT9*6*'A24'!$C$17/1000</f>
        <v>1136456.0610036266</v>
      </c>
      <c r="CP10" s="133">
        <f>'A23'!DU9*6*'A24'!$E$17/1000</f>
        <v>3303924.0481083905</v>
      </c>
      <c r="CQ10" s="133">
        <f>'A23'!DV9*3*'A24'!$H$17/1000</f>
        <v>93089.96258923017</v>
      </c>
      <c r="CR10" s="134">
        <f>'A23'!DW9*4*'A24'!$J$17/1000</f>
        <v>1465438.0394091874</v>
      </c>
      <c r="CS10" s="139">
        <f t="shared" si="26"/>
        <v>5998908.1111104349</v>
      </c>
      <c r="CT10" s="139">
        <f>'A1'!O8</f>
        <v>194574.34805671033</v>
      </c>
      <c r="CU10" s="127">
        <f t="shared" si="27"/>
        <v>30830.930032781107</v>
      </c>
    </row>
    <row r="11" spans="1:99">
      <c r="A11" s="124">
        <v>1966</v>
      </c>
      <c r="B11" s="132">
        <f>'A23'!G10*6*'A24'!$C$4/1000</f>
        <v>151129.7507590988</v>
      </c>
      <c r="C11" s="133">
        <f>'A23'!H10*6*'A24'!$E$4/1000</f>
        <v>52264.342768535142</v>
      </c>
      <c r="D11" s="133">
        <f>'A23'!I10*3*'A24'!$H$4/1000</f>
        <v>24668.015510824378</v>
      </c>
      <c r="E11" s="133">
        <f>'A23'!J10*4*'A24'!$J$4/1000</f>
        <v>8965.3500501037724</v>
      </c>
      <c r="F11" s="139">
        <f t="shared" si="0"/>
        <v>237027.45908856209</v>
      </c>
      <c r="G11" s="139">
        <f>'A1'!B9</f>
        <v>11705</v>
      </c>
      <c r="H11" s="127">
        <f t="shared" si="1"/>
        <v>20250.103296758825</v>
      </c>
      <c r="I11" s="132">
        <f>'A23'!P10*6*'A24'!$C$5/1000</f>
        <v>139357.67453527075</v>
      </c>
      <c r="J11" s="133">
        <f>'A23'!Q10*6*'A24'!$E$5/1000</f>
        <v>15089.352968335877</v>
      </c>
      <c r="K11" s="133">
        <f>'A23'!R10*3*'A24'!$G$5/1000</f>
        <v>5496.8148045619255</v>
      </c>
      <c r="L11" s="134">
        <f>'A23'!S10*4*'A24'!$G$5/1000</f>
        <v>4819.5097189700637</v>
      </c>
      <c r="M11" s="139">
        <f t="shared" si="2"/>
        <v>164763.35202713864</v>
      </c>
      <c r="N11" s="139">
        <f>'A1'!C9</f>
        <v>9502.6275411874412</v>
      </c>
      <c r="O11" s="127">
        <f t="shared" si="3"/>
        <v>17338.715140944052</v>
      </c>
      <c r="P11" s="132">
        <f>'A23'!Y10*6*'A24'!$K$6/1000</f>
        <v>0</v>
      </c>
      <c r="Q11" s="133">
        <f>'A23'!Z10*6*'A24'!$K$6/1000</f>
        <v>0</v>
      </c>
      <c r="R11" s="133">
        <f>'A23'!AA10*3*'A24'!$H$6/1000</f>
        <v>30136.295554421959</v>
      </c>
      <c r="S11" s="134">
        <f>'A23'!AB10*4*'A24'!$J$6/1000</f>
        <v>52172.87020121637</v>
      </c>
      <c r="T11" s="139">
        <f t="shared" si="4"/>
        <v>82309.165755638329</v>
      </c>
      <c r="U11" s="139">
        <f>'A1'!D9</f>
        <v>20040.374700662065</v>
      </c>
      <c r="V11" s="127">
        <f t="shared" si="5"/>
        <v>4107.1670058603804</v>
      </c>
      <c r="W11" s="132">
        <f>'A23'!AH10*6*'A24'!$C$7/1000</f>
        <v>87047.658182004408</v>
      </c>
      <c r="X11" s="133">
        <f>'A23'!AI10*6*'A24'!$E$7/1000</f>
        <v>27776.013532712812</v>
      </c>
      <c r="Y11" s="133">
        <f>'A23'!AJ10*3*'A24'!$G$7/1000</f>
        <v>2418.4835824000688</v>
      </c>
      <c r="Z11" s="134">
        <f>'A23'!AK10*4*'A24'!$G$7/1000</f>
        <v>7507.0052716065193</v>
      </c>
      <c r="AA11" s="139">
        <f t="shared" si="6"/>
        <v>124749.1605687238</v>
      </c>
      <c r="AB11" s="139">
        <f>'A1'!E9</f>
        <v>4779</v>
      </c>
      <c r="AC11" s="127">
        <f t="shared" si="7"/>
        <v>26103.611753237874</v>
      </c>
      <c r="AD11" s="132">
        <f>'A23'!AQ10*6*'A24'!$C$8/1000</f>
        <v>49532.431542577411</v>
      </c>
      <c r="AE11" s="133">
        <f>'A23'!AR10*6*'A24'!$E$8/1000</f>
        <v>26348.942410645297</v>
      </c>
      <c r="AF11" s="133">
        <f>'A23'!AS10*3*'A24'!$H$8/1000</f>
        <v>0</v>
      </c>
      <c r="AG11" s="134">
        <f>'A23'!AT10*4*'A24'!$H$8/1000</f>
        <v>0</v>
      </c>
      <c r="AH11" s="139">
        <f t="shared" si="8"/>
        <v>75881.373953222705</v>
      </c>
      <c r="AI11" s="139">
        <f>'A1'!F9</f>
        <v>4581</v>
      </c>
      <c r="AJ11" s="127">
        <f t="shared" si="9"/>
        <v>16564.368904872888</v>
      </c>
      <c r="AK11" s="132">
        <f>'A23'!AZ10*6*'A24'!$C$9/1000</f>
        <v>584436.30495381309</v>
      </c>
      <c r="AL11" s="133">
        <f>'A23'!BA10*6*'A24'!$E$9/1000</f>
        <v>192245.26627588199</v>
      </c>
      <c r="AM11" s="133">
        <f>'A23'!BB10*3*'A24'!$G$9/1000</f>
        <v>3583.6463198913461</v>
      </c>
      <c r="AN11" s="134">
        <f>'A23'!BC10*4*'A24'!$G$9/1000</f>
        <v>111097.89017019703</v>
      </c>
      <c r="AO11" s="139">
        <f t="shared" si="10"/>
        <v>891363.10771978344</v>
      </c>
      <c r="AP11" s="139">
        <f>'A1'!G9</f>
        <v>50268.960222169699</v>
      </c>
      <c r="AQ11" s="127">
        <f t="shared" si="11"/>
        <v>17731.878753415571</v>
      </c>
      <c r="AR11" s="132">
        <f>'A23'!BI10*6*'A24'!$C$10/1000</f>
        <v>126317.77826529207</v>
      </c>
      <c r="AS11" s="133">
        <f>'A23'!BJ10*6*'A24'!$E$10/1000</f>
        <v>821894.78583041381</v>
      </c>
      <c r="AT11" s="133">
        <f>'A23'!BK10*3*'A24'!$H$10/1000</f>
        <v>128102.72199688107</v>
      </c>
      <c r="AU11" s="134">
        <f>'A23'!BL10*4*'A24'!$J$10/1000</f>
        <v>123361.45858596558</v>
      </c>
      <c r="AV11" s="139">
        <f t="shared" si="12"/>
        <v>1199676.7446785525</v>
      </c>
      <c r="AW11" s="139">
        <f>'A1'!H9</f>
        <v>75783.283573230452</v>
      </c>
      <c r="AX11" s="127">
        <f t="shared" si="13"/>
        <v>15830.361104890473</v>
      </c>
      <c r="AY11" s="132">
        <f>'A23'!BR10*6*'A24'!$C$11/1000</f>
        <v>1046474.4140262299</v>
      </c>
      <c r="AZ11" s="133">
        <f>'A23'!BS10*6*'A24'!$E$11/1000</f>
        <v>34572.921359996071</v>
      </c>
      <c r="BA11" s="133">
        <f>'A23'!BT10*3*'A24'!$H$11/1000</f>
        <v>0</v>
      </c>
      <c r="BB11" s="134">
        <f>'A23'!BU10*4*'A24'!$J$11/1000</f>
        <v>7887.9551756906585</v>
      </c>
      <c r="BC11" s="139">
        <f t="shared" si="14"/>
        <v>1088935.2905619165</v>
      </c>
      <c r="BD11" s="139">
        <f>'A1'!I9</f>
        <v>52518.902420943115</v>
      </c>
      <c r="BE11" s="127">
        <f t="shared" si="15"/>
        <v>20734.159328654947</v>
      </c>
      <c r="BF11" s="132">
        <f>'A23'!CA10*6*'A24'!$C$12/1000</f>
        <v>133587.10161154185</v>
      </c>
      <c r="BG11" s="133">
        <f>'A23'!CB10*6*'A24'!$E$12/1000</f>
        <v>70477.007946010111</v>
      </c>
      <c r="BH11" s="133">
        <f>'A23'!CC10*3*'A24'!$H$12/1000</f>
        <v>0</v>
      </c>
      <c r="BI11" s="134">
        <f>'A23'!CD10*4*'A24'!$J$12/1000</f>
        <v>38183.185994201041</v>
      </c>
      <c r="BJ11" s="139">
        <f t="shared" si="16"/>
        <v>242247.29555175302</v>
      </c>
      <c r="BK11" s="139">
        <f>'A1'!J9</f>
        <v>12449.312984124548</v>
      </c>
      <c r="BL11" s="127">
        <f t="shared" si="17"/>
        <v>19458.687869818074</v>
      </c>
      <c r="BM11" s="132">
        <f>'A23'!CJ10*6*'A24'!$K$13/1000</f>
        <v>0</v>
      </c>
      <c r="BN11" s="133">
        <f>'A23'!CK10*6*'A24'!$K$13/1000</f>
        <v>0</v>
      </c>
      <c r="BO11" s="133">
        <f>'A23'!CL10*3*'A24'!$G$13/1000</f>
        <v>32723.149355207872</v>
      </c>
      <c r="BP11" s="134">
        <f>'A23'!CM10*4*'A24'!$G$13/1000</f>
        <v>3971.3797328714895</v>
      </c>
      <c r="BQ11" s="139">
        <f t="shared" si="18"/>
        <v>36694.529088079362</v>
      </c>
      <c r="BR11" s="139">
        <f>'A1'!K9</f>
        <v>3752.0324825986081</v>
      </c>
      <c r="BS11" s="127">
        <f t="shared" si="19"/>
        <v>9779.9070925593951</v>
      </c>
      <c r="BT11" s="132" t="e">
        <f>'A23'!CS10*6*'A24'!#REF!/1000</f>
        <v>#REF!</v>
      </c>
      <c r="BU11" s="133" t="e">
        <f>'A23'!CT10*6*'A24'!#REF!/1000</f>
        <v>#REF!</v>
      </c>
      <c r="BV11" s="133">
        <f>'A23'!CU10*3*'A24'!$H$14/1000</f>
        <v>491.00614697532529</v>
      </c>
      <c r="BW11" s="134">
        <f>'A23'!CV10*4*'A24'!$J$14/1000</f>
        <v>13332.06108193527</v>
      </c>
      <c r="BX11" s="139" t="e">
        <f t="shared" si="20"/>
        <v>#REF!</v>
      </c>
      <c r="BY11" s="139">
        <f>'A1'!L9</f>
        <v>32417.193597921094</v>
      </c>
      <c r="BZ11" s="127" t="e">
        <f t="shared" si="21"/>
        <v>#REF!</v>
      </c>
      <c r="CA11" s="132">
        <f>'A23'!DB10*6*'A24'!$C$14/1000</f>
        <v>70353.271650377792</v>
      </c>
      <c r="CB11" s="133">
        <f>'A23'!DC10*6*'A24'!$E$14/1000</f>
        <v>77589.991876654487</v>
      </c>
      <c r="CC11" s="133">
        <f>'A23'!DD10*3*'A24'!$G$15/1000</f>
        <v>8987.6426191372666</v>
      </c>
      <c r="CD11" s="134">
        <f>'A23'!DE10*4*'A24'!$G$15/1000</f>
        <v>19399.251502561605</v>
      </c>
      <c r="CE11" s="139">
        <f t="shared" si="22"/>
        <v>176330.15764873117</v>
      </c>
      <c r="CF11" s="139">
        <f>'A1'!M9</f>
        <v>7808</v>
      </c>
      <c r="CG11" s="127">
        <f t="shared" si="23"/>
        <v>22583.268141487086</v>
      </c>
      <c r="CH11" s="132">
        <f>'A23'!DK10*6*'A24'!$C$16/1000</f>
        <v>787948.40191672265</v>
      </c>
      <c r="CI11" s="133">
        <f>'A23'!DL10*6*'A24'!$E$16/1000</f>
        <v>283797.46197491442</v>
      </c>
      <c r="CJ11" s="133">
        <f>'A23'!DM10*3*'A24'!$G$16/1000</f>
        <v>39699.587935229167</v>
      </c>
      <c r="CK11" s="134">
        <f>'A23'!DN10*4*'A24'!$G$16/1000</f>
        <v>52837.16328392431</v>
      </c>
      <c r="CL11" s="139">
        <f t="shared" si="24"/>
        <v>1164282.6151107904</v>
      </c>
      <c r="CM11" s="139">
        <f>'A1'!N9</f>
        <v>54643</v>
      </c>
      <c r="CN11" s="127">
        <f t="shared" si="25"/>
        <v>21307.077120780159</v>
      </c>
      <c r="CO11" s="132">
        <f>'A23'!DT10*6*'A24'!$C$17/1000</f>
        <v>1141137.7265714307</v>
      </c>
      <c r="CP11" s="133">
        <f>'A23'!DU10*6*'A24'!$E$17/1000</f>
        <v>3315199.2192642977</v>
      </c>
      <c r="CQ11" s="133">
        <f>'A23'!DV10*3*'A24'!$H$17/1000</f>
        <v>97039.500062964449</v>
      </c>
      <c r="CR11" s="134">
        <f>'A23'!DW10*4*'A24'!$J$17/1000</f>
        <v>1507320.810259345</v>
      </c>
      <c r="CS11" s="139">
        <f t="shared" si="26"/>
        <v>6060697.256158038</v>
      </c>
      <c r="CT11" s="139">
        <f>'A1'!O9</f>
        <v>196635.45309436033</v>
      </c>
      <c r="CU11" s="127">
        <f t="shared" si="27"/>
        <v>30821.996546317943</v>
      </c>
    </row>
    <row r="12" spans="1:99">
      <c r="A12" s="124">
        <v>1967</v>
      </c>
      <c r="B12" s="132">
        <f>'A23'!G11*6*'A24'!$C$4/1000</f>
        <v>153734.03126595216</v>
      </c>
      <c r="C12" s="133">
        <f>'A23'!H11*6*'A24'!$E$4/1000</f>
        <v>54030.628919001276</v>
      </c>
      <c r="D12" s="133">
        <f>'A23'!I11*3*'A24'!$H$4/1000</f>
        <v>24502.668812079493</v>
      </c>
      <c r="E12" s="133">
        <f>'A23'!J11*4*'A24'!$J$4/1000</f>
        <v>9643.220621442546</v>
      </c>
      <c r="F12" s="139">
        <f t="shared" si="0"/>
        <v>241910.54961847546</v>
      </c>
      <c r="G12" s="139">
        <f>'A1'!B10</f>
        <v>11912</v>
      </c>
      <c r="H12" s="127">
        <f t="shared" si="1"/>
        <v>20308.138819549651</v>
      </c>
      <c r="I12" s="132">
        <f>'A23'!P11*6*'A24'!$C$5/1000</f>
        <v>140111.07134979358</v>
      </c>
      <c r="J12" s="133">
        <f>'A23'!Q11*6*'A24'!$E$5/1000</f>
        <v>15997.283765191152</v>
      </c>
      <c r="K12" s="133">
        <f>'A23'!R11*3*'A24'!$G$5/1000</f>
        <v>5805.3591334945741</v>
      </c>
      <c r="L12" s="134">
        <f>'A23'!S11*4*'A24'!$G$5/1000</f>
        <v>5132.9936114161865</v>
      </c>
      <c r="M12" s="139">
        <f t="shared" si="2"/>
        <v>167046.70785989551</v>
      </c>
      <c r="N12" s="139">
        <f>'A1'!C10</f>
        <v>9555.4864055538274</v>
      </c>
      <c r="O12" s="127">
        <f t="shared" si="3"/>
        <v>17481.758726882268</v>
      </c>
      <c r="P12" s="132">
        <f>'A23'!Y11*6*'A24'!$K$6/1000</f>
        <v>0</v>
      </c>
      <c r="Q12" s="133">
        <f>'A23'!Z11*6*'A24'!$K$6/1000</f>
        <v>0</v>
      </c>
      <c r="R12" s="133">
        <f>'A23'!AA11*3*'A24'!$H$6/1000</f>
        <v>32194.92977455954</v>
      </c>
      <c r="S12" s="134">
        <f>'A23'!AB11*4*'A24'!$J$6/1000</f>
        <v>55034.45551521147</v>
      </c>
      <c r="T12" s="139">
        <f t="shared" si="4"/>
        <v>87229.385289771017</v>
      </c>
      <c r="U12" s="139">
        <f>'A1'!D10</f>
        <v>20403.834906324832</v>
      </c>
      <c r="V12" s="127">
        <f t="shared" si="5"/>
        <v>4275.1465932872961</v>
      </c>
      <c r="W12" s="132">
        <f>'A23'!AH11*6*'A24'!$C$7/1000</f>
        <v>86518.541257458535</v>
      </c>
      <c r="X12" s="133">
        <f>'A23'!AI11*6*'A24'!$E$7/1000</f>
        <v>28591.381395850334</v>
      </c>
      <c r="Y12" s="133">
        <f>'A23'!AJ11*3*'A24'!$G$7/1000</f>
        <v>2526.3696387491032</v>
      </c>
      <c r="Z12" s="134">
        <f>'A23'!AK11*4*'A24'!$G$7/1000</f>
        <v>7820.252035988402</v>
      </c>
      <c r="AA12" s="139">
        <f t="shared" si="6"/>
        <v>125456.54432804638</v>
      </c>
      <c r="AB12" s="139">
        <f>'A1'!E10</f>
        <v>4820</v>
      </c>
      <c r="AC12" s="127">
        <f t="shared" si="7"/>
        <v>26028.32869876481</v>
      </c>
      <c r="AD12" s="132">
        <f>'A23'!AQ11*6*'A24'!$C$8/1000</f>
        <v>49257.508619889108</v>
      </c>
      <c r="AE12" s="133">
        <f>'A23'!AR11*6*'A24'!$E$8/1000</f>
        <v>26946.733681253256</v>
      </c>
      <c r="AF12" s="133">
        <f>'A23'!AS11*3*'A24'!$H$8/1000</f>
        <v>0</v>
      </c>
      <c r="AG12" s="134">
        <f>'A23'!AT11*4*'A24'!$H$8/1000</f>
        <v>0</v>
      </c>
      <c r="AH12" s="139">
        <f t="shared" si="8"/>
        <v>76204.242301142367</v>
      </c>
      <c r="AI12" s="139">
        <f>'A1'!F10</f>
        <v>4606</v>
      </c>
      <c r="AJ12" s="127">
        <f t="shared" si="9"/>
        <v>16544.55977011341</v>
      </c>
      <c r="AK12" s="132">
        <f>'A23'!AZ11*6*'A24'!$C$9/1000</f>
        <v>579184.98804175749</v>
      </c>
      <c r="AL12" s="133">
        <f>'A23'!BA11*6*'A24'!$E$9/1000</f>
        <v>198303.80042364445</v>
      </c>
      <c r="AM12" s="133">
        <f>'A23'!BB11*3*'A24'!$G$9/1000</f>
        <v>3960.0712485981967</v>
      </c>
      <c r="AN12" s="134">
        <f>'A23'!BC11*4*'A24'!$G$9/1000</f>
        <v>110933.02480482675</v>
      </c>
      <c r="AO12" s="139">
        <f t="shared" si="10"/>
        <v>892381.88451882685</v>
      </c>
      <c r="AP12" s="139">
        <f>'A1'!G10</f>
        <v>50661.590616875445</v>
      </c>
      <c r="AQ12" s="127">
        <f t="shared" si="11"/>
        <v>17614.565070950874</v>
      </c>
      <c r="AR12" s="132">
        <f>'A23'!BI11*6*'A24'!$C$10/1000</f>
        <v>129887.74963131506</v>
      </c>
      <c r="AS12" s="133">
        <f>'A23'!BJ11*6*'A24'!$E$10/1000</f>
        <v>821703.07532807521</v>
      </c>
      <c r="AT12" s="133">
        <f>'A23'!BK11*3*'A24'!$H$10/1000</f>
        <v>124743.42742140088</v>
      </c>
      <c r="AU12" s="134">
        <f>'A23'!BL11*4*'A24'!$J$10/1000</f>
        <v>125825.51290121881</v>
      </c>
      <c r="AV12" s="139">
        <f t="shared" si="12"/>
        <v>1202159.76528201</v>
      </c>
      <c r="AW12" s="139">
        <f>'A1'!H10</f>
        <v>75960.095859919864</v>
      </c>
      <c r="AX12" s="127">
        <f t="shared" si="13"/>
        <v>15826.201266240452</v>
      </c>
      <c r="AY12" s="132">
        <f>'A23'!BR11*6*'A24'!$C$11/1000</f>
        <v>1050351.5390257274</v>
      </c>
      <c r="AZ12" s="133">
        <f>'A23'!BS11*6*'A24'!$E$11/1000</f>
        <v>37618.162841493933</v>
      </c>
      <c r="BA12" s="133">
        <f>'A23'!BT11*3*'A24'!$H$11/1000</f>
        <v>0</v>
      </c>
      <c r="BB12" s="134">
        <f>'A23'!BU11*4*'A24'!$J$11/1000</f>
        <v>8534.6551633819618</v>
      </c>
      <c r="BC12" s="139">
        <f t="shared" si="14"/>
        <v>1096504.3570306033</v>
      </c>
      <c r="BD12" s="139">
        <f>'A1'!I10</f>
        <v>52900.901711196166</v>
      </c>
      <c r="BE12" s="127">
        <f t="shared" si="15"/>
        <v>20727.517330740215</v>
      </c>
      <c r="BF12" s="132">
        <f>'A23'!CA11*6*'A24'!$C$12/1000</f>
        <v>134543.2314068749</v>
      </c>
      <c r="BG12" s="133">
        <f>'A23'!CB11*6*'A24'!$E$12/1000</f>
        <v>73160.222223390956</v>
      </c>
      <c r="BH12" s="133">
        <f>'A23'!CC11*3*'A24'!$H$12/1000</f>
        <v>0</v>
      </c>
      <c r="BI12" s="134">
        <f>'A23'!CD11*4*'A24'!$J$12/1000</f>
        <v>39766.03490097601</v>
      </c>
      <c r="BJ12" s="139">
        <f t="shared" si="16"/>
        <v>247469.48853124183</v>
      </c>
      <c r="BK12" s="139">
        <f>'A1'!J10</f>
        <v>12591.236751284609</v>
      </c>
      <c r="BL12" s="127">
        <f t="shared" si="17"/>
        <v>19654.104947712465</v>
      </c>
      <c r="BM12" s="132">
        <f>'A23'!CJ11*6*'A24'!$K$13/1000</f>
        <v>0</v>
      </c>
      <c r="BN12" s="133">
        <f>'A23'!CK11*6*'A24'!$K$13/1000</f>
        <v>0</v>
      </c>
      <c r="BO12" s="133">
        <f>'A23'!CL11*3*'A24'!$G$13/1000</f>
        <v>31594.623077353524</v>
      </c>
      <c r="BP12" s="134">
        <f>'A23'!CM11*4*'A24'!$G$13/1000</f>
        <v>4257.5562666060177</v>
      </c>
      <c r="BQ12" s="139">
        <f t="shared" si="18"/>
        <v>35852.179343959542</v>
      </c>
      <c r="BR12" s="139">
        <f>'A1'!K10</f>
        <v>3784.0242330497549</v>
      </c>
      <c r="BS12" s="127">
        <f t="shared" si="19"/>
        <v>9474.6167402485898</v>
      </c>
      <c r="BT12" s="132" t="e">
        <f>'A23'!CS11*6*'A24'!#REF!/1000</f>
        <v>#REF!</v>
      </c>
      <c r="BU12" s="133" t="e">
        <f>'A23'!CT11*6*'A24'!#REF!/1000</f>
        <v>#REF!</v>
      </c>
      <c r="BV12" s="133">
        <f>'A23'!CU11*3*'A24'!$H$14/1000</f>
        <v>563.45950438208388</v>
      </c>
      <c r="BW12" s="134">
        <f>'A23'!CV11*4*'A24'!$J$14/1000</f>
        <v>14377.941928592822</v>
      </c>
      <c r="BX12" s="139" t="e">
        <f t="shared" si="20"/>
        <v>#REF!</v>
      </c>
      <c r="BY12" s="139">
        <f>'A1'!L10</f>
        <v>32758.427214741318</v>
      </c>
      <c r="BZ12" s="127" t="e">
        <f t="shared" si="21"/>
        <v>#REF!</v>
      </c>
      <c r="CA12" s="132">
        <f>'A23'!DB11*6*'A24'!$C$14/1000</f>
        <v>69797.337600890605</v>
      </c>
      <c r="CB12" s="133">
        <f>'A23'!DC11*6*'A24'!$E$14/1000</f>
        <v>78252.31820562917</v>
      </c>
      <c r="CC12" s="133">
        <f>'A23'!DD11*3*'A24'!$G$15/1000</f>
        <v>9369.9870725520832</v>
      </c>
      <c r="CD12" s="134">
        <f>'A23'!DE11*4*'A24'!$G$15/1000</f>
        <v>19853.267735062818</v>
      </c>
      <c r="CE12" s="139">
        <f t="shared" si="22"/>
        <v>177272.91061413469</v>
      </c>
      <c r="CF12" s="139">
        <f>'A1'!M10</f>
        <v>7868</v>
      </c>
      <c r="CG12" s="127">
        <f t="shared" si="23"/>
        <v>22530.873235146755</v>
      </c>
      <c r="CH12" s="132">
        <f>'A23'!DK11*6*'A24'!$C$16/1000</f>
        <v>782438.20950218965</v>
      </c>
      <c r="CI12" s="133">
        <f>'A23'!DL11*6*'A24'!$E$16/1000</f>
        <v>294081.04973230342</v>
      </c>
      <c r="CJ12" s="133">
        <f>'A23'!DM11*3*'A24'!$G$16/1000</f>
        <v>41161.482666271229</v>
      </c>
      <c r="CK12" s="134">
        <f>'A23'!DN11*4*'A24'!$G$16/1000</f>
        <v>55461.810212086573</v>
      </c>
      <c r="CL12" s="139">
        <f t="shared" si="24"/>
        <v>1173142.5521128511</v>
      </c>
      <c r="CM12" s="139">
        <f>'A1'!N10</f>
        <v>54959</v>
      </c>
      <c r="CN12" s="127">
        <f t="shared" si="25"/>
        <v>21345.776890279136</v>
      </c>
      <c r="CO12" s="132">
        <f>'A23'!DT11*6*'A24'!$C$17/1000</f>
        <v>1115093.9456021639</v>
      </c>
      <c r="CP12" s="133">
        <f>'A23'!DU11*6*'A24'!$E$17/1000</f>
        <v>3238785.7659416758</v>
      </c>
      <c r="CQ12" s="133">
        <f>'A23'!DV11*3*'A24'!$H$17/1000</f>
        <v>98488.893697353953</v>
      </c>
      <c r="CR12" s="134">
        <f>'A23'!DW11*4*'A24'!$J$17/1000</f>
        <v>1509513.2993185841</v>
      </c>
      <c r="CS12" s="139">
        <f t="shared" si="26"/>
        <v>5961881.904559778</v>
      </c>
      <c r="CT12" s="139">
        <f>'A1'!O10</f>
        <v>198526.64264354066</v>
      </c>
      <c r="CU12" s="127">
        <f t="shared" si="27"/>
        <v>30030.638836040158</v>
      </c>
    </row>
    <row r="13" spans="1:99">
      <c r="A13" s="124">
        <v>1968</v>
      </c>
      <c r="B13" s="132">
        <f>'A23'!G12*6*'A24'!$C$4/1000</f>
        <v>156301.63651404824</v>
      </c>
      <c r="C13" s="133">
        <f>'A23'!H12*6*'A24'!$E$4/1000</f>
        <v>55852.757645825259</v>
      </c>
      <c r="D13" s="133">
        <f>'A23'!I12*3*'A24'!$H$4/1000</f>
        <v>24336.753070433606</v>
      </c>
      <c r="E13" s="133">
        <f>'A23'!J12*4*'A24'!$J$4/1000</f>
        <v>10371.630185828944</v>
      </c>
      <c r="F13" s="139">
        <f t="shared" si="0"/>
        <v>246862.77741613603</v>
      </c>
      <c r="G13" s="139">
        <f>'A1'!B11</f>
        <v>12146</v>
      </c>
      <c r="H13" s="127">
        <f t="shared" si="1"/>
        <v>20324.615298545697</v>
      </c>
      <c r="I13" s="132">
        <f>'A23'!P12*6*'A24'!$C$5/1000</f>
        <v>140811.15002154137</v>
      </c>
      <c r="J13" s="133">
        <f>'A23'!Q12*6*'A24'!$E$5/1000</f>
        <v>16959.845024572427</v>
      </c>
      <c r="K13" s="133">
        <f>'A23'!R12*3*'A24'!$G$5/1000</f>
        <v>6131.2225110583468</v>
      </c>
      <c r="L13" s="134">
        <f>'A23'!S12*4*'A24'!$G$5/1000</f>
        <v>5466.8679909768707</v>
      </c>
      <c r="M13" s="139">
        <f t="shared" si="2"/>
        <v>169369.08554814901</v>
      </c>
      <c r="N13" s="139">
        <f>'A1'!C11</f>
        <v>9593.3852139674636</v>
      </c>
      <c r="O13" s="127">
        <f t="shared" si="3"/>
        <v>17654.777929854892</v>
      </c>
      <c r="P13" s="132">
        <f>'A23'!Y12*6*'A24'!$K$6/1000</f>
        <v>0</v>
      </c>
      <c r="Q13" s="133">
        <f>'A23'!Z12*6*'A24'!$K$6/1000</f>
        <v>0</v>
      </c>
      <c r="R13" s="133">
        <f>'A23'!AA12*3*'A24'!$H$6/1000</f>
        <v>34394.190928909004</v>
      </c>
      <c r="S13" s="134">
        <f>'A23'!AB12*4*'A24'!$J$6/1000</f>
        <v>58052.993484440798</v>
      </c>
      <c r="T13" s="139">
        <f t="shared" si="4"/>
        <v>92447.184413349809</v>
      </c>
      <c r="U13" s="139">
        <f>'A1'!D11</f>
        <v>20727.244400619806</v>
      </c>
      <c r="V13" s="127">
        <f t="shared" si="5"/>
        <v>4460.177273279287</v>
      </c>
      <c r="W13" s="132">
        <f>'A23'!AH12*6*'A24'!$C$7/1000</f>
        <v>85953.6400651406</v>
      </c>
      <c r="X13" s="133">
        <f>'A23'!AI12*6*'A24'!$E$7/1000</f>
        <v>29430.684470261232</v>
      </c>
      <c r="Y13" s="133">
        <f>'A23'!AJ12*3*'A24'!$G$7/1000</f>
        <v>2639.0683807162036</v>
      </c>
      <c r="Z13" s="134">
        <f>'A23'!AK12*4*'A24'!$G$7/1000</f>
        <v>8146.5697297016977</v>
      </c>
      <c r="AA13" s="139">
        <f t="shared" si="6"/>
        <v>126169.96264581973</v>
      </c>
      <c r="AB13" s="139">
        <f>'A1'!E11</f>
        <v>4855</v>
      </c>
      <c r="AC13" s="127">
        <f t="shared" si="7"/>
        <v>25987.633912630223</v>
      </c>
      <c r="AD13" s="132">
        <f>'A23'!AQ12*6*'A24'!$C$8/1000</f>
        <v>48827.373069292604</v>
      </c>
      <c r="AE13" s="133">
        <f>'A23'!AR12*6*'A24'!$E$8/1000</f>
        <v>27481.075961027826</v>
      </c>
      <c r="AF13" s="133">
        <f>'A23'!AS12*3*'A24'!$H$8/1000</f>
        <v>0</v>
      </c>
      <c r="AG13" s="134">
        <f>'A23'!AT12*4*'A24'!$H$8/1000</f>
        <v>0</v>
      </c>
      <c r="AH13" s="139">
        <f t="shared" si="8"/>
        <v>76308.449030320422</v>
      </c>
      <c r="AI13" s="139">
        <f>'A1'!F11</f>
        <v>4626</v>
      </c>
      <c r="AJ13" s="127">
        <f t="shared" si="9"/>
        <v>16495.557507635196</v>
      </c>
      <c r="AK13" s="132">
        <f>'A23'!AZ12*6*'A24'!$C$9/1000</f>
        <v>564982.73985797563</v>
      </c>
      <c r="AL13" s="133">
        <f>'A23'!BA12*6*'A24'!$E$9/1000</f>
        <v>201418.17776068614</v>
      </c>
      <c r="AM13" s="133">
        <f>'A23'!BB12*3*'A24'!$G$9/1000</f>
        <v>4308.9663311525401</v>
      </c>
      <c r="AN13" s="134">
        <f>'A23'!BC12*4*'A24'!$G$9/1000</f>
        <v>109070.71025729888</v>
      </c>
      <c r="AO13" s="139">
        <f t="shared" si="10"/>
        <v>879780.59420711326</v>
      </c>
      <c r="AP13" s="139">
        <f>'A1'!G11</f>
        <v>51036.838936815562</v>
      </c>
      <c r="AQ13" s="127">
        <f t="shared" si="11"/>
        <v>17238.148218707196</v>
      </c>
      <c r="AR13" s="132">
        <f>'A23'!BI12*6*'A24'!$C$10/1000</f>
        <v>133297.96641683319</v>
      </c>
      <c r="AS13" s="133">
        <f>'A23'!BJ12*6*'A24'!$E$10/1000</f>
        <v>821511.40954303776</v>
      </c>
      <c r="AT13" s="133">
        <f>'A23'!BK12*3*'A24'!$H$10/1000</f>
        <v>121472.22511959713</v>
      </c>
      <c r="AU13" s="134">
        <f>'A23'!BL12*4*'A24'!$J$10/1000</f>
        <v>128338.78488735658</v>
      </c>
      <c r="AV13" s="139">
        <f t="shared" si="12"/>
        <v>1204620.3859668248</v>
      </c>
      <c r="AW13" s="139">
        <f>'A1'!H11</f>
        <v>76234.283029133905</v>
      </c>
      <c r="AX13" s="127">
        <f t="shared" si="13"/>
        <v>15801.557227297117</v>
      </c>
      <c r="AY13" s="132">
        <f>'A23'!BR12*6*'A24'!$C$11/1000</f>
        <v>1053965.4116900407</v>
      </c>
      <c r="AZ13" s="133">
        <f>'A23'!BS12*6*'A24'!$E$11/1000</f>
        <v>40931.634351460423</v>
      </c>
      <c r="BA13" s="133">
        <f>'A23'!BT12*3*'A24'!$H$11/1000</f>
        <v>0</v>
      </c>
      <c r="BB13" s="134">
        <f>'A23'!BU12*4*'A24'!$J$11/1000</f>
        <v>9234.3753400531423</v>
      </c>
      <c r="BC13" s="139">
        <f t="shared" si="14"/>
        <v>1104131.4213815543</v>
      </c>
      <c r="BD13" s="139">
        <f>'A1'!I11</f>
        <v>53235.90108877411</v>
      </c>
      <c r="BE13" s="127">
        <f t="shared" si="15"/>
        <v>20740.353761277525</v>
      </c>
      <c r="BF13" s="132">
        <f>'A23'!CA12*6*'A24'!$C$12/1000</f>
        <v>135459.41782307331</v>
      </c>
      <c r="BG13" s="133">
        <f>'A23'!CB12*6*'A24'!$E$12/1000</f>
        <v>75945.592353696964</v>
      </c>
      <c r="BH13" s="133">
        <f>'A23'!CC12*3*'A24'!$H$12/1000</f>
        <v>0</v>
      </c>
      <c r="BI13" s="134">
        <f>'A23'!CD12*4*'A24'!$J$12/1000</f>
        <v>41414.499355444132</v>
      </c>
      <c r="BJ13" s="139">
        <f t="shared" si="16"/>
        <v>252819.5095322144</v>
      </c>
      <c r="BK13" s="139">
        <f>'A1'!J11</f>
        <v>12723.165886954521</v>
      </c>
      <c r="BL13" s="127">
        <f t="shared" si="17"/>
        <v>19870.801951221791</v>
      </c>
      <c r="BM13" s="132">
        <f>'A23'!CJ12*6*'A24'!$K$13/1000</f>
        <v>0</v>
      </c>
      <c r="BN13" s="133">
        <f>'A23'!CK12*6*'A24'!$K$13/1000</f>
        <v>0</v>
      </c>
      <c r="BO13" s="133">
        <f>'A23'!CL12*3*'A24'!$G$13/1000</f>
        <v>30505.016389602908</v>
      </c>
      <c r="BP13" s="134">
        <f>'A23'!CM12*4*'A24'!$G$13/1000</f>
        <v>4564.3546028296005</v>
      </c>
      <c r="BQ13" s="139">
        <f t="shared" si="18"/>
        <v>35069.370992432509</v>
      </c>
      <c r="BR13" s="139">
        <f>'A1'!K11</f>
        <v>3818.0154679040993</v>
      </c>
      <c r="BS13" s="127">
        <f t="shared" si="19"/>
        <v>9185.2354416164399</v>
      </c>
      <c r="BT13" s="132" t="e">
        <f>'A23'!CS12*6*'A24'!#REF!/1000</f>
        <v>#REF!</v>
      </c>
      <c r="BU13" s="133" t="e">
        <f>'A23'!CT12*6*'A24'!#REF!/1000</f>
        <v>#REF!</v>
      </c>
      <c r="BV13" s="133">
        <f>'A23'!CU12*3*'A24'!$H$14/1000</f>
        <v>646.60415156565932</v>
      </c>
      <c r="BW13" s="134">
        <f>'A23'!CV12*4*'A24'!$J$14/1000</f>
        <v>15505.870610066197</v>
      </c>
      <c r="BX13" s="139" t="e">
        <f t="shared" si="20"/>
        <v>#REF!</v>
      </c>
      <c r="BY13" s="139">
        <f>'A1'!L11</f>
        <v>33102.662886841485</v>
      </c>
      <c r="BZ13" s="127" t="e">
        <f t="shared" si="21"/>
        <v>#REF!</v>
      </c>
      <c r="CA13" s="132">
        <f>'A23'!DB12*6*'A24'!$C$14/1000</f>
        <v>69395.632533888696</v>
      </c>
      <c r="CB13" s="133">
        <f>'A23'!DC12*6*'A24'!$E$14/1000</f>
        <v>79119.003846980602</v>
      </c>
      <c r="CC13" s="133">
        <f>'A23'!DD12*3*'A24'!$G$15/1000</f>
        <v>9793.1922650574543</v>
      </c>
      <c r="CD13" s="134">
        <f>'A23'!DE12*4*'A24'!$G$15/1000</f>
        <v>20369.066109631105</v>
      </c>
      <c r="CE13" s="139">
        <f t="shared" si="22"/>
        <v>178676.89475555785</v>
      </c>
      <c r="CF13" s="139">
        <f>'A1'!M11</f>
        <v>7912</v>
      </c>
      <c r="CG13" s="127">
        <f t="shared" si="23"/>
        <v>22583.025120773236</v>
      </c>
      <c r="CH13" s="132">
        <f>'A23'!DK12*6*'A24'!$C$16/1000</f>
        <v>776473.74644434196</v>
      </c>
      <c r="CI13" s="133">
        <f>'A23'!DL12*6*'A24'!$E$16/1000</f>
        <v>304737.27005810238</v>
      </c>
      <c r="CJ13" s="133">
        <f>'A23'!DM12*3*'A24'!$G$16/1000</f>
        <v>42677.210102280806</v>
      </c>
      <c r="CK13" s="134">
        <f>'A23'!DN12*4*'A24'!$G$16/1000</f>
        <v>58216.834531262313</v>
      </c>
      <c r="CL13" s="139">
        <f t="shared" si="24"/>
        <v>1182105.0611359875</v>
      </c>
      <c r="CM13" s="139">
        <f>'A1'!N11</f>
        <v>55214</v>
      </c>
      <c r="CN13" s="127">
        <f t="shared" si="25"/>
        <v>21409.51680979439</v>
      </c>
      <c r="CO13" s="132">
        <f>'A23'!DT12*6*'A24'!$C$17/1000</f>
        <v>1124585.7877045639</v>
      </c>
      <c r="CP13" s="133">
        <f>'A23'!DU12*6*'A24'!$E$17/1000</f>
        <v>3267191.4410591312</v>
      </c>
      <c r="CQ13" s="133">
        <f>'A23'!DV12*3*'A24'!$H$17/1000</f>
        <v>103215.69426971715</v>
      </c>
      <c r="CR13" s="134">
        <f>'A23'!DW12*4*'A24'!$J$17/1000</f>
        <v>1560946.2994497695</v>
      </c>
      <c r="CS13" s="139">
        <f t="shared" si="26"/>
        <v>6055939.2224831814</v>
      </c>
      <c r="CT13" s="139">
        <f>'A1'!O11</f>
        <v>200479.16263530473</v>
      </c>
      <c r="CU13" s="127">
        <f t="shared" si="27"/>
        <v>30207.325005141058</v>
      </c>
    </row>
    <row r="14" spans="1:99">
      <c r="A14" s="124">
        <v>1969</v>
      </c>
      <c r="B14" s="132">
        <f>'A23'!G13*6*'A24'!$C$4/1000</f>
        <v>159539.20862531246</v>
      </c>
      <c r="C14" s="133">
        <f>'A23'!H13*6*'A24'!$E$4/1000</f>
        <v>57990.808938563154</v>
      </c>
      <c r="D14" s="133">
        <f>'A23'!I13*3*'A24'!$H$4/1000</f>
        <v>24278.498801974645</v>
      </c>
      <c r="E14" s="133">
        <f>'A23'!J13*4*'A24'!$J$4/1000</f>
        <v>11204.226808474041</v>
      </c>
      <c r="F14" s="139">
        <f t="shared" si="0"/>
        <v>253012.74317432431</v>
      </c>
      <c r="G14" s="139">
        <f>'A1'!B12</f>
        <v>12407</v>
      </c>
      <c r="H14" s="127">
        <f t="shared" si="1"/>
        <v>20392.741450336449</v>
      </c>
      <c r="I14" s="132">
        <f>'A23'!P13*6*'A24'!$C$5/1000</f>
        <v>141453.42019659394</v>
      </c>
      <c r="J14" s="133">
        <f>'A23'!Q13*6*'A24'!$E$5/1000</f>
        <v>17980.323877444021</v>
      </c>
      <c r="K14" s="133">
        <f>'A23'!R13*3*'A24'!$G$5/1000</f>
        <v>6475.3770810178867</v>
      </c>
      <c r="L14" s="134">
        <f>'A23'!S13*4*'A24'!$G$5/1000</f>
        <v>5822.4591521597094</v>
      </c>
      <c r="M14" s="139">
        <f t="shared" si="2"/>
        <v>171731.58030721557</v>
      </c>
      <c r="N14" s="139">
        <f>'A1'!C12</f>
        <v>9620.3133146824148</v>
      </c>
      <c r="O14" s="127">
        <f t="shared" si="3"/>
        <v>17850.934235699031</v>
      </c>
      <c r="P14" s="132">
        <f>'A23'!Y13*6*'A24'!$K$6/1000</f>
        <v>0</v>
      </c>
      <c r="Q14" s="133">
        <f>'A23'!Z13*6*'A24'!$K$6/1000</f>
        <v>0</v>
      </c>
      <c r="R14" s="133">
        <f>'A23'!AA13*3*'A24'!$H$6/1000</f>
        <v>36743.685354736277</v>
      </c>
      <c r="S14" s="134">
        <f>'A23'!AB13*4*'A24'!$J$6/1000</f>
        <v>61237.092671390572</v>
      </c>
      <c r="T14" s="139">
        <f t="shared" si="4"/>
        <v>97980.778026126849</v>
      </c>
      <c r="U14" s="139">
        <f>'A1'!D12</f>
        <v>21027.624735878293</v>
      </c>
      <c r="V14" s="127">
        <f t="shared" si="5"/>
        <v>4659.6217716852998</v>
      </c>
      <c r="W14" s="132">
        <f>'A23'!AH13*6*'A24'!$C$7/1000</f>
        <v>85351.609472963042</v>
      </c>
      <c r="X14" s="133">
        <f>'A23'!AI13*6*'A24'!$E$7/1000</f>
        <v>30294.625376645421</v>
      </c>
      <c r="Y14" s="133">
        <f>'A23'!AJ13*3*'A24'!$G$7/1000</f>
        <v>2756.7944972393316</v>
      </c>
      <c r="Z14" s="134">
        <f>'A23'!AK13*4*'A24'!$G$7/1000</f>
        <v>8486.5037668193163</v>
      </c>
      <c r="AA14" s="139">
        <f t="shared" si="6"/>
        <v>126889.5331136671</v>
      </c>
      <c r="AB14" s="139">
        <f>'A1'!E12</f>
        <v>4879</v>
      </c>
      <c r="AC14" s="127">
        <f t="shared" si="7"/>
        <v>26007.282868142469</v>
      </c>
      <c r="AD14" s="132">
        <f>'A23'!AQ13*6*'A24'!$C$8/1000</f>
        <v>48313.062719431975</v>
      </c>
      <c r="AE14" s="133">
        <f>'A23'!AR13*6*'A24'!$E$8/1000</f>
        <v>27987.071271616147</v>
      </c>
      <c r="AF14" s="133">
        <f>'A23'!AS13*3*'A24'!$H$8/1000</f>
        <v>0</v>
      </c>
      <c r="AG14" s="134">
        <f>'A23'!AT13*4*'A24'!$H$8/1000</f>
        <v>0</v>
      </c>
      <c r="AH14" s="139">
        <f t="shared" si="8"/>
        <v>76300.133991048118</v>
      </c>
      <c r="AI14" s="139">
        <f>'A1'!F12</f>
        <v>4624</v>
      </c>
      <c r="AJ14" s="127">
        <f t="shared" si="9"/>
        <v>16500.894029205909</v>
      </c>
      <c r="AK14" s="132">
        <f>'A23'!AZ13*6*'A24'!$C$9/1000</f>
        <v>561338.08614012098</v>
      </c>
      <c r="AL14" s="133">
        <f>'A23'!BA13*6*'A24'!$E$9/1000</f>
        <v>208450.13062670117</v>
      </c>
      <c r="AM14" s="133">
        <f>'A23'!BB13*3*'A24'!$G$9/1000</f>
        <v>4777.2622803490367</v>
      </c>
      <c r="AN14" s="134">
        <f>'A23'!BC13*4*'A24'!$G$9/1000</f>
        <v>109267.57663491997</v>
      </c>
      <c r="AO14" s="139">
        <f t="shared" si="10"/>
        <v>883833.05568209116</v>
      </c>
      <c r="AP14" s="139">
        <f>'A1'!G12</f>
        <v>51448.896356259356</v>
      </c>
      <c r="AQ14" s="127">
        <f t="shared" si="11"/>
        <v>17178.853547449566</v>
      </c>
      <c r="AR14" s="132">
        <f>'A23'!BI13*6*'A24'!$C$10/1000</f>
        <v>136551.34437941771</v>
      </c>
      <c r="AS14" s="133">
        <f>'A23'!BJ13*6*'A24'!$E$10/1000</f>
        <v>821319.788464871</v>
      </c>
      <c r="AT14" s="133">
        <f>'A23'!BK13*3*'A24'!$H$10/1000</f>
        <v>118286.80500865127</v>
      </c>
      <c r="AU14" s="134">
        <f>'A23'!BL13*4*'A24'!$J$10/1000</f>
        <v>130902.25763112023</v>
      </c>
      <c r="AV14" s="139">
        <f t="shared" si="12"/>
        <v>1207060.1954840603</v>
      </c>
      <c r="AW14" s="139">
        <f>'A1'!H12</f>
        <v>76960.750902705637</v>
      </c>
      <c r="AX14" s="127">
        <f t="shared" si="13"/>
        <v>15684.101068738724</v>
      </c>
      <c r="AY14" s="132">
        <f>'A23'!BR13*6*'A24'!$C$11/1000</f>
        <v>1057289.0484913073</v>
      </c>
      <c r="AZ14" s="133">
        <f>'A23'!BS13*6*'A24'!$E$11/1000</f>
        <v>44536.962045196989</v>
      </c>
      <c r="BA14" s="133">
        <f>'A23'!BT13*3*'A24'!$H$11/1000</f>
        <v>0</v>
      </c>
      <c r="BB14" s="134">
        <f>'A23'!BU13*4*'A24'!$J$11/1000</f>
        <v>9991.462606110832</v>
      </c>
      <c r="BC14" s="139">
        <f t="shared" si="14"/>
        <v>1111817.4731426151</v>
      </c>
      <c r="BD14" s="139">
        <f>'A1'!I12</f>
        <v>53537.900527665268</v>
      </c>
      <c r="BE14" s="127">
        <f t="shared" si="15"/>
        <v>20766.923285833607</v>
      </c>
      <c r="BF14" s="132">
        <f>'A23'!CA13*6*'A24'!$C$12/1000</f>
        <v>136332.68603387091</v>
      </c>
      <c r="BG14" s="133">
        <f>'A23'!CB13*6*'A24'!$E$12/1000</f>
        <v>78837.007634318565</v>
      </c>
      <c r="BH14" s="133">
        <f>'A23'!CC13*3*'A24'!$H$12/1000</f>
        <v>0</v>
      </c>
      <c r="BI14" s="134">
        <f>'A23'!CD13*4*'A24'!$J$12/1000</f>
        <v>43131.299389871681</v>
      </c>
      <c r="BJ14" s="139">
        <f t="shared" si="16"/>
        <v>258300.99305806114</v>
      </c>
      <c r="BK14" s="139">
        <f>'A1'!J12</f>
        <v>12873</v>
      </c>
      <c r="BL14" s="127">
        <f t="shared" si="17"/>
        <v>20065.329997518926</v>
      </c>
      <c r="BM14" s="132">
        <f>'A23'!CJ13*6*'A24'!$K$13/1000</f>
        <v>0</v>
      </c>
      <c r="BN14" s="133">
        <f>'A23'!CK13*6*'A24'!$K$13/1000</f>
        <v>0</v>
      </c>
      <c r="BO14" s="133">
        <f>'A23'!CL13*3*'A24'!$G$13/1000</f>
        <v>29452.987068453065</v>
      </c>
      <c r="BP14" s="134">
        <f>'A23'!CM13*4*'A24'!$G$13/1000</f>
        <v>4893.2607429706168</v>
      </c>
      <c r="BQ14" s="139">
        <f t="shared" si="18"/>
        <v>34346.24781142368</v>
      </c>
      <c r="BR14" s="139">
        <f>'A1'!K12</f>
        <v>3850.0072183552461</v>
      </c>
      <c r="BS14" s="127">
        <f t="shared" si="19"/>
        <v>8921.0866015198462</v>
      </c>
      <c r="BT14" s="132" t="e">
        <f>'A23'!CS13*6*'A24'!#REF!/1000</f>
        <v>#REF!</v>
      </c>
      <c r="BU14" s="133" t="e">
        <f>'A23'!CT13*6*'A24'!#REF!/1000</f>
        <v>#REF!</v>
      </c>
      <c r="BV14" s="133">
        <f>'A23'!CU13*3*'A24'!$H$14/1000</f>
        <v>742.01770592271885</v>
      </c>
      <c r="BW14" s="134">
        <f>'A23'!CV13*4*'A24'!$J$14/1000</f>
        <v>16722.28365994283</v>
      </c>
      <c r="BX14" s="139" t="e">
        <f t="shared" si="20"/>
        <v>#REF!</v>
      </c>
      <c r="BY14" s="139">
        <f>'A1'!L12</f>
        <v>33450.901299314901</v>
      </c>
      <c r="BZ14" s="127" t="e">
        <f t="shared" si="21"/>
        <v>#REF!</v>
      </c>
      <c r="CA14" s="132">
        <f>'A23'!DB13*6*'A24'!$C$14/1000</f>
        <v>69194.975882799539</v>
      </c>
      <c r="CB14" s="133">
        <f>'A23'!DC13*6*'A24'!$E$14/1000</f>
        <v>80255.478350879857</v>
      </c>
      <c r="CC14" s="133">
        <f>'A23'!DD13*3*'A24'!$G$15/1000</f>
        <v>10268.803625685268</v>
      </c>
      <c r="CD14" s="134">
        <f>'A23'!DE13*4*'A24'!$G$15/1000</f>
        <v>20966.238160781089</v>
      </c>
      <c r="CE14" s="139">
        <f t="shared" si="22"/>
        <v>180685.49602014577</v>
      </c>
      <c r="CF14" s="139">
        <f>'A1'!M12</f>
        <v>7968</v>
      </c>
      <c r="CG14" s="127">
        <f t="shared" si="23"/>
        <v>22676.392572809458</v>
      </c>
      <c r="CH14" s="132">
        <f>'A23'!DK13*6*'A24'!$C$16/1000</f>
        <v>770035.60082394164</v>
      </c>
      <c r="CI14" s="133">
        <f>'A23'!DL13*6*'A24'!$E$16/1000</f>
        <v>315779.6255385988</v>
      </c>
      <c r="CJ14" s="133">
        <f>'A23'!DM13*3*'A24'!$G$16/1000</f>
        <v>44248.752574859864</v>
      </c>
      <c r="CK14" s="134">
        <f>'A23'!DN13*4*'A24'!$G$16/1000</f>
        <v>61108.712641726612</v>
      </c>
      <c r="CL14" s="139">
        <f t="shared" si="24"/>
        <v>1191172.691579127</v>
      </c>
      <c r="CM14" s="139">
        <f>'A1'!N12</f>
        <v>55461</v>
      </c>
      <c r="CN14" s="127">
        <f t="shared" si="25"/>
        <v>21477.663431584842</v>
      </c>
      <c r="CO14" s="132">
        <f>'A23'!DT13*6*'A24'!$C$17/1000</f>
        <v>1131342.0768463069</v>
      </c>
      <c r="CP14" s="133">
        <f>'A23'!DU13*6*'A24'!$E$17/1000</f>
        <v>3289324.5543605052</v>
      </c>
      <c r="CQ14" s="133">
        <f>'A23'!DV13*3*'A24'!$H$17/1000</f>
        <v>107955.3079699512</v>
      </c>
      <c r="CR14" s="134">
        <f>'A23'!DW13*4*'A24'!$J$17/1000</f>
        <v>1610937.7727433199</v>
      </c>
      <c r="CS14" s="139">
        <f t="shared" si="26"/>
        <v>6139559.7119200835</v>
      </c>
      <c r="CT14" s="139">
        <f>'A1'!O12</f>
        <v>202475.92097909641</v>
      </c>
      <c r="CU14" s="127">
        <f t="shared" si="27"/>
        <v>30322.418992991916</v>
      </c>
    </row>
    <row r="15" spans="1:99">
      <c r="A15" s="124">
        <v>1970</v>
      </c>
      <c r="B15" s="132">
        <f>'A23'!G14*6*'A24'!$C$4/1000</f>
        <v>163274.11392528858</v>
      </c>
      <c r="C15" s="133">
        <f>'A23'!H14*6*'A24'!$E$4/1000</f>
        <v>60398.029964588502</v>
      </c>
      <c r="D15" s="133">
        <f>'A23'!I14*3*'A24'!$H$4/1000</f>
        <v>24295.737343010638</v>
      </c>
      <c r="E15" s="133">
        <f>'A23'!J14*4*'A24'!$J$4/1000</f>
        <v>12141.317615358928</v>
      </c>
      <c r="F15" s="139">
        <f t="shared" si="0"/>
        <v>260109.19884824663</v>
      </c>
      <c r="G15" s="139">
        <f>'A1'!B13</f>
        <v>12663</v>
      </c>
      <c r="H15" s="127">
        <f t="shared" si="1"/>
        <v>20540.882796197315</v>
      </c>
      <c r="I15" s="132">
        <f>'A23'!P14*6*'A24'!$C$5/1000</f>
        <v>142033.10381121075</v>
      </c>
      <c r="J15" s="133">
        <f>'A23'!Q14*6*'A24'!$E$5/1000</f>
        <v>19062.205242405169</v>
      </c>
      <c r="K15" s="133">
        <f>'A23'!R14*3*'A24'!$G$5/1000</f>
        <v>6838.8495550023445</v>
      </c>
      <c r="L15" s="134">
        <f>'A23'!S14*4*'A24'!$G$5/1000</f>
        <v>6201.1796579910842</v>
      </c>
      <c r="M15" s="139">
        <f t="shared" si="2"/>
        <v>174135.33826660935</v>
      </c>
      <c r="N15" s="139">
        <f>'A1'!C13</f>
        <v>9625.301712779974</v>
      </c>
      <c r="O15" s="127">
        <f t="shared" si="3"/>
        <v>18091.416088848575</v>
      </c>
      <c r="P15" s="132">
        <f>'A23'!Y14*6*'A24'!$K$6/1000</f>
        <v>0</v>
      </c>
      <c r="Q15" s="133">
        <f>'A23'!Z14*6*'A24'!$K$6/1000</f>
        <v>0</v>
      </c>
      <c r="R15" s="133">
        <f>'A23'!AA14*3*'A24'!$H$6/1000</f>
        <v>39253.675605815079</v>
      </c>
      <c r="S15" s="134">
        <f>'A23'!AB14*4*'A24'!$J$6/1000</f>
        <v>64595.833802257519</v>
      </c>
      <c r="T15" s="139">
        <f t="shared" si="4"/>
        <v>103849.5094080726</v>
      </c>
      <c r="U15" s="139">
        <f>'A1'!D13</f>
        <v>21324</v>
      </c>
      <c r="V15" s="127">
        <f t="shared" si="5"/>
        <v>4870.0764119336245</v>
      </c>
      <c r="W15" s="132">
        <f>'A23'!AH14*6*'A24'!$C$7/1000</f>
        <v>84711.055174217778</v>
      </c>
      <c r="X15" s="133">
        <f>'A23'!AI14*6*'A24'!$E$7/1000</f>
        <v>31183.927361209036</v>
      </c>
      <c r="Y15" s="133">
        <f>'A23'!AJ14*3*'A24'!$G$7/1000</f>
        <v>2879.7722543083773</v>
      </c>
      <c r="Z15" s="134">
        <f>'A23'!AK14*4*'A24'!$G$7/1000</f>
        <v>8840.6223200492586</v>
      </c>
      <c r="AA15" s="139">
        <f t="shared" si="6"/>
        <v>127615.37710978444</v>
      </c>
      <c r="AB15" s="139">
        <f>'A1'!E13</f>
        <v>4938</v>
      </c>
      <c r="AC15" s="127">
        <f t="shared" si="7"/>
        <v>25843.535259170603</v>
      </c>
      <c r="AD15" s="132">
        <f>'A23'!AQ14*6*'A24'!$C$8/1000</f>
        <v>47914.587926150642</v>
      </c>
      <c r="AE15" s="133">
        <f>'A23'!AR14*6*'A24'!$E$8/1000</f>
        <v>28581.100625933883</v>
      </c>
      <c r="AF15" s="133">
        <f>'A23'!AS14*3*'A24'!$H$8/1000</f>
        <v>0</v>
      </c>
      <c r="AG15" s="134">
        <f>'A23'!AT14*4*'A24'!$H$8/1000</f>
        <v>0</v>
      </c>
      <c r="AH15" s="139">
        <f t="shared" si="8"/>
        <v>76495.688552084524</v>
      </c>
      <c r="AI15" s="139">
        <f>'A1'!F13</f>
        <v>4606</v>
      </c>
      <c r="AJ15" s="127">
        <f t="shared" si="9"/>
        <v>16607.835117690953</v>
      </c>
      <c r="AK15" s="132">
        <f>'A23'!AZ14*6*'A24'!$C$9/1000</f>
        <v>557011.89901927393</v>
      </c>
      <c r="AL15" s="133">
        <f>'A23'!BA14*6*'A24'!$E$9/1000</f>
        <v>215541.85915311452</v>
      </c>
      <c r="AM15" s="133">
        <f>'A23'!BB14*3*'A24'!$G$9/1000</f>
        <v>5291.8925107556624</v>
      </c>
      <c r="AN15" s="134">
        <f>'A23'!BC14*4*'A24'!$G$9/1000</f>
        <v>109370.55733599773</v>
      </c>
      <c r="AO15" s="139">
        <f t="shared" si="10"/>
        <v>887216.20801914181</v>
      </c>
      <c r="AP15" s="139">
        <f>'A1'!G13</f>
        <v>51913.1</v>
      </c>
      <c r="AQ15" s="127">
        <f t="shared" si="11"/>
        <v>17090.410860055395</v>
      </c>
      <c r="AR15" s="132">
        <f>'A23'!BI14*6*'A24'!$C$10/1000</f>
        <v>139650.69736597774</v>
      </c>
      <c r="AS15" s="133">
        <f>'A23'!BJ14*6*'A24'!$E$10/1000</f>
        <v>821128.21208314737</v>
      </c>
      <c r="AT15" s="133">
        <f>'A23'!BK14*3*'A24'!$H$10/1000</f>
        <v>115184.91758407246</v>
      </c>
      <c r="AU15" s="134">
        <f>'A23'!BL14*4*'A24'!$J$10/1000</f>
        <v>133516.933855685</v>
      </c>
      <c r="AV15" s="139">
        <f t="shared" si="12"/>
        <v>1209480.7608888827</v>
      </c>
      <c r="AW15" s="139">
        <f>'A1'!H13</f>
        <v>77709</v>
      </c>
      <c r="AX15" s="127">
        <f t="shared" si="13"/>
        <v>15564.230152091555</v>
      </c>
      <c r="AY15" s="132">
        <f>'A23'!BR14*6*'A24'!$C$11/1000</f>
        <v>1060293.093919514</v>
      </c>
      <c r="AZ15" s="133">
        <f>'A23'!BS14*6*'A24'!$E$11/1000</f>
        <v>48459.853109787815</v>
      </c>
      <c r="BA15" s="133">
        <f>'A23'!BT14*3*'A24'!$H$11/1000</f>
        <v>0</v>
      </c>
      <c r="BB15" s="134">
        <f>'A23'!BU14*4*'A24'!$J$11/1000</f>
        <v>10810.620245888396</v>
      </c>
      <c r="BC15" s="139">
        <f t="shared" si="14"/>
        <v>1119563.5672751903</v>
      </c>
      <c r="BD15" s="139">
        <f>'A1'!I13</f>
        <v>53821.9</v>
      </c>
      <c r="BE15" s="127">
        <f t="shared" si="15"/>
        <v>20801.264304589586</v>
      </c>
      <c r="BF15" s="132">
        <f>'A23'!CA14*6*'A24'!$C$12/1000</f>
        <v>137159.91853087573</v>
      </c>
      <c r="BG15" s="133">
        <f>'A23'!CB14*6*'A24'!$E$12/1000</f>
        <v>81838.505436728607</v>
      </c>
      <c r="BH15" s="133">
        <f>'A23'!CC14*3*'A24'!$H$12/1000</f>
        <v>0</v>
      </c>
      <c r="BI15" s="134">
        <f>'A23'!CD14*4*'A24'!$J$12/1000</f>
        <v>44919.267792964361</v>
      </c>
      <c r="BJ15" s="139">
        <f t="shared" si="16"/>
        <v>263917.6917605687</v>
      </c>
      <c r="BK15" s="139">
        <f>'A1'!J13</f>
        <v>13032</v>
      </c>
      <c r="BL15" s="127">
        <f t="shared" si="17"/>
        <v>20251.51103135119</v>
      </c>
      <c r="BM15" s="132">
        <f>'A23'!CJ14*6*'A24'!$K$13/1000</f>
        <v>0</v>
      </c>
      <c r="BN15" s="133">
        <f>'A23'!CK14*6*'A24'!$K$13/1000</f>
        <v>0</v>
      </c>
      <c r="BO15" s="133">
        <f>'A23'!CL14*3*'A24'!$G$13/1000</f>
        <v>28736.960189046011</v>
      </c>
      <c r="BP15" s="134">
        <f>'A23'!CM14*4*'A24'!$G$13/1000</f>
        <v>5301.1578335947297</v>
      </c>
      <c r="BQ15" s="139">
        <f t="shared" si="18"/>
        <v>34038.118022640738</v>
      </c>
      <c r="BR15" s="139">
        <f>'A1'!K13</f>
        <v>3877</v>
      </c>
      <c r="BS15" s="127">
        <f t="shared" si="19"/>
        <v>8779.4991030798901</v>
      </c>
      <c r="BT15" s="132" t="e">
        <f>'A23'!CS14*6*'A24'!#REF!/1000</f>
        <v>#REF!</v>
      </c>
      <c r="BU15" s="133" t="e">
        <f>'A23'!CT14*6*'A24'!#REF!/1000</f>
        <v>#REF!</v>
      </c>
      <c r="BV15" s="133">
        <f>'A23'!CU14*3*'A24'!$H$14/1000</f>
        <v>851.51057964852089</v>
      </c>
      <c r="BW15" s="134">
        <f>'A23'!CV14*4*'A24'!$J$14/1000</f>
        <v>18034.122548530489</v>
      </c>
      <c r="BX15" s="139" t="e">
        <f t="shared" si="20"/>
        <v>#REF!</v>
      </c>
      <c r="BY15" s="139">
        <f>'A1'!L13</f>
        <v>34018.506692501847</v>
      </c>
      <c r="BZ15" s="127" t="e">
        <f t="shared" si="21"/>
        <v>#REF!</v>
      </c>
      <c r="CA15" s="132">
        <f>'A23'!DB14*6*'A24'!$C$14/1000</f>
        <v>69261.520391085956</v>
      </c>
      <c r="CB15" s="133">
        <f>'A23'!DC14*6*'A24'!$E$14/1000</f>
        <v>81754.758761485122</v>
      </c>
      <c r="CC15" s="133">
        <f>'A23'!DD14*3*'A24'!$G$15/1000</f>
        <v>10813.340865706594</v>
      </c>
      <c r="CD15" s="134">
        <f>'A23'!DE14*4*'A24'!$G$15/1000</f>
        <v>21672.768322326396</v>
      </c>
      <c r="CE15" s="139">
        <f t="shared" si="22"/>
        <v>183502.38834060405</v>
      </c>
      <c r="CF15" s="139">
        <f>'A1'!M13</f>
        <v>8043</v>
      </c>
      <c r="CG15" s="127">
        <f t="shared" si="23"/>
        <v>22815.167019843844</v>
      </c>
      <c r="CH15" s="132">
        <f>'A23'!DK14*6*'A24'!$C$16/1000</f>
        <v>763103.57641917956</v>
      </c>
      <c r="CI15" s="133">
        <f>'A23'!DL14*6*'A24'!$E$16/1000</f>
        <v>327222.1080351781</v>
      </c>
      <c r="CJ15" s="133">
        <f>'A23'!DM14*3*'A24'!$G$16/1000</f>
        <v>45878.165412844748</v>
      </c>
      <c r="CK15" s="134">
        <f>'A23'!DN14*4*'A24'!$G$16/1000</f>
        <v>64144.24265413847</v>
      </c>
      <c r="CL15" s="139">
        <f t="shared" si="24"/>
        <v>1200348.0925213411</v>
      </c>
      <c r="CM15" s="139">
        <f>'A1'!N13</f>
        <v>55632</v>
      </c>
      <c r="CN15" s="127">
        <f t="shared" si="25"/>
        <v>21576.576296400293</v>
      </c>
      <c r="CO15" s="132">
        <f>'A23'!DT14*6*'A24'!$C$17/1000</f>
        <v>1139278.4637108219</v>
      </c>
      <c r="CP15" s="133">
        <f>'A23'!DU14*6*'A24'!$E$17/1000</f>
        <v>3316661.5576634062</v>
      </c>
      <c r="CQ15" s="133">
        <f>'A23'!DV14*3*'A24'!$H$17/1000</f>
        <v>113084.88193677693</v>
      </c>
      <c r="CR15" s="134">
        <f>'A23'!DW14*4*'A24'!$J$17/1000</f>
        <v>1665067.534141663</v>
      </c>
      <c r="CS15" s="139">
        <f t="shared" si="26"/>
        <v>6234092.4374526683</v>
      </c>
      <c r="CT15" s="139">
        <f>'A1'!O13</f>
        <v>205089</v>
      </c>
      <c r="CU15" s="127">
        <f t="shared" si="27"/>
        <v>30397.010261167925</v>
      </c>
    </row>
    <row r="16" spans="1:99">
      <c r="A16" s="124">
        <v>1971</v>
      </c>
      <c r="B16" s="132">
        <f>'A23'!G15*6*'A24'!$C$4/1000</f>
        <v>166552.82638605041</v>
      </c>
      <c r="C16" s="133">
        <f>'A23'!H15*6*'A24'!$E$4/1000</f>
        <v>62730.440309183716</v>
      </c>
      <c r="D16" s="133">
        <f>'A23'!I15*3*'A24'!$H$4/1000</f>
        <v>24245.452523938609</v>
      </c>
      <c r="E16" s="133">
        <f>'A23'!J15*4*'A24'!$J$4/1000</f>
        <v>13120.237763843479</v>
      </c>
      <c r="F16" s="139">
        <f t="shared" si="0"/>
        <v>266648.95698301622</v>
      </c>
      <c r="G16" s="139">
        <f>'A1'!B14</f>
        <v>13198</v>
      </c>
      <c r="H16" s="127">
        <f t="shared" si="1"/>
        <v>20203.739732006077</v>
      </c>
      <c r="I16" s="132">
        <f>'A23'!P15*6*'A24'!$C$5/1000</f>
        <v>142545.11746289712</v>
      </c>
      <c r="J16" s="133">
        <f>'A23'!Q15*6*'A24'!$E$5/1000</f>
        <v>20209.183726630024</v>
      </c>
      <c r="K16" s="133">
        <f>'A23'!R15*3*'A24'!$G$5/1000</f>
        <v>7222.7242754801609</v>
      </c>
      <c r="L16" s="134">
        <f>'A23'!S15*4*'A24'!$G$5/1000</f>
        <v>6604.5339513319805</v>
      </c>
      <c r="M16" s="139">
        <f t="shared" si="2"/>
        <v>176581.5594163393</v>
      </c>
      <c r="N16" s="139">
        <f>'A1'!C14</f>
        <v>9660.2555994729901</v>
      </c>
      <c r="O16" s="127">
        <f t="shared" si="3"/>
        <v>18279.180876536291</v>
      </c>
      <c r="P16" s="132">
        <f>'A23'!Y15*6*'A24'!$K$6/1000</f>
        <v>0</v>
      </c>
      <c r="Q16" s="133">
        <f>'A23'!Z15*6*'A24'!$K$6/1000</f>
        <v>0</v>
      </c>
      <c r="R16" s="133">
        <f>'A23'!AA15*3*'A24'!$H$6/1000</f>
        <v>41935.125279096283</v>
      </c>
      <c r="S16" s="134">
        <f>'A23'!AB15*4*'A24'!$J$6/1000</f>
        <v>68138.795664254096</v>
      </c>
      <c r="T16" s="139">
        <f t="shared" si="4"/>
        <v>110073.92094335039</v>
      </c>
      <c r="U16" s="139">
        <f>'A1'!D14</f>
        <v>21961.999</v>
      </c>
      <c r="V16" s="127">
        <f t="shared" si="5"/>
        <v>5012.0173916477452</v>
      </c>
      <c r="W16" s="132">
        <f>'A23'!AH15*6*'A24'!$C$7/1000</f>
        <v>84030.531843827994</v>
      </c>
      <c r="X16" s="133">
        <f>'A23'!AI15*6*'A24'!$E$7/1000</f>
        <v>32099.334901128292</v>
      </c>
      <c r="Y16" s="133">
        <f>'A23'!AJ15*3*'A24'!$G$7/1000</f>
        <v>3008.2359221875613</v>
      </c>
      <c r="Z16" s="134">
        <f>'A23'!AK15*4*'A24'!$G$7/1000</f>
        <v>9209.5172703900953</v>
      </c>
      <c r="AA16" s="139">
        <f t="shared" si="6"/>
        <v>128347.61993753395</v>
      </c>
      <c r="AB16" s="139">
        <f>'A1'!E14</f>
        <v>4963</v>
      </c>
      <c r="AC16" s="127">
        <f t="shared" si="7"/>
        <v>25860.894607603055</v>
      </c>
      <c r="AD16" s="132">
        <f>'A23'!AQ15*6*'A24'!$C$8/1000</f>
        <v>47930.544403446074</v>
      </c>
      <c r="AE16" s="133">
        <f>'A23'!AR15*6*'A24'!$E$8/1000</f>
        <v>29454.277357506769</v>
      </c>
      <c r="AF16" s="133">
        <f>'A23'!AS15*3*'A24'!$H$8/1000</f>
        <v>0</v>
      </c>
      <c r="AG16" s="134">
        <f>'A23'!AT15*4*'A24'!$H$8/1000</f>
        <v>0</v>
      </c>
      <c r="AH16" s="139">
        <f t="shared" si="8"/>
        <v>77384.821760952851</v>
      </c>
      <c r="AI16" s="139">
        <f>'A1'!F14</f>
        <v>4612</v>
      </c>
      <c r="AJ16" s="127">
        <f t="shared" si="9"/>
        <v>16779.015993268182</v>
      </c>
      <c r="AK16" s="132">
        <f>'A23'!AZ15*6*'A24'!$C$9/1000</f>
        <v>561049.32965782844</v>
      </c>
      <c r="AL16" s="133">
        <f>'A23'!BA15*6*'A24'!$E$9/1000</f>
        <v>226331.43683695776</v>
      </c>
      <c r="AM16" s="133">
        <f>'A23'!BB15*3*'A24'!$G$9/1000</f>
        <v>5952.8747629238214</v>
      </c>
      <c r="AN16" s="134">
        <f>'A23'!BC15*4*'A24'!$G$9/1000</f>
        <v>111171.4684374624</v>
      </c>
      <c r="AO16" s="139">
        <f t="shared" si="10"/>
        <v>904505.1096951724</v>
      </c>
      <c r="AP16" s="139">
        <f>'A1'!G14</f>
        <v>52407</v>
      </c>
      <c r="AQ16" s="127">
        <f t="shared" si="11"/>
        <v>17259.242270978539</v>
      </c>
      <c r="AR16" s="132">
        <f>'A23'!BI15*6*'A24'!$C$10/1000</f>
        <v>142535.01813333391</v>
      </c>
      <c r="AS16" s="133">
        <f>'A23'!BJ15*6*'A24'!$E$10/1000</f>
        <v>820569.83851751848</v>
      </c>
      <c r="AT16" s="133">
        <f>'A23'!BK15*3*'A24'!$H$10/1000</f>
        <v>112114.25081862904</v>
      </c>
      <c r="AU16" s="134">
        <f>'A23'!BL15*4*'A24'!$J$10/1000</f>
        <v>136122.98151815959</v>
      </c>
      <c r="AV16" s="139">
        <f t="shared" si="12"/>
        <v>1211342.088987641</v>
      </c>
      <c r="AW16" s="139">
        <f>'A1'!H14</f>
        <v>78345</v>
      </c>
      <c r="AX16" s="127">
        <f t="shared" si="13"/>
        <v>15461.638764281588</v>
      </c>
      <c r="AY16" s="132">
        <f>'A23'!BR15*6*'A24'!$C$11/1000</f>
        <v>1054199.6639140907</v>
      </c>
      <c r="AZ16" s="133">
        <f>'A23'!BS15*6*'A24'!$E$11/1000</f>
        <v>52294.429113088685</v>
      </c>
      <c r="BA16" s="133">
        <f>'A23'!BT15*3*'A24'!$H$11/1000</f>
        <v>0</v>
      </c>
      <c r="BB16" s="134">
        <f>'A23'!BU15*4*'A24'!$J$11/1000</f>
        <v>11600.69437638116</v>
      </c>
      <c r="BC16" s="139">
        <f t="shared" si="14"/>
        <v>1118094.7874035605</v>
      </c>
      <c r="BD16" s="139">
        <f>'A1'!I14</f>
        <v>54073.5</v>
      </c>
      <c r="BE16" s="127">
        <f t="shared" si="15"/>
        <v>20677.314902929538</v>
      </c>
      <c r="BF16" s="132">
        <f>'A23'!CA15*6*'A24'!$C$12/1000</f>
        <v>137937.84902808029</v>
      </c>
      <c r="BG16" s="133">
        <f>'A23'!CB15*6*'A24'!$E$12/1000</f>
        <v>84954.276843987536</v>
      </c>
      <c r="BH16" s="133">
        <f>'A23'!CC15*3*'A24'!$H$12/1000</f>
        <v>0</v>
      </c>
      <c r="BI16" s="134">
        <f>'A23'!CD15*4*'A24'!$J$12/1000</f>
        <v>46781.354784081981</v>
      </c>
      <c r="BJ16" s="139">
        <f t="shared" si="16"/>
        <v>269673.4806561498</v>
      </c>
      <c r="BK16" s="139">
        <f>'A1'!J14</f>
        <v>13194</v>
      </c>
      <c r="BL16" s="127">
        <f t="shared" si="17"/>
        <v>20439.09964045398</v>
      </c>
      <c r="BM16" s="132" t="e">
        <f>'A23'!CJ15*6*'A24'!$K$13/1000</f>
        <v>#REF!</v>
      </c>
      <c r="BN16" s="133" t="e">
        <f>'A23'!CK15*6*'A24'!$K$13/1000</f>
        <v>#REF!</v>
      </c>
      <c r="BO16" s="133" t="e">
        <f>'A23'!CL15*3*'A24'!$G$13/1000</f>
        <v>#REF!</v>
      </c>
      <c r="BP16" s="134" t="e">
        <f>'A23'!CM15*4*'A24'!$G$13/1000</f>
        <v>#REF!</v>
      </c>
      <c r="BQ16" s="139" t="e">
        <f t="shared" si="18"/>
        <v>#REF!</v>
      </c>
      <c r="BR16" s="139">
        <f>'A1'!K14</f>
        <v>3903</v>
      </c>
      <c r="BS16" s="127" t="e">
        <f t="shared" si="19"/>
        <v>#REF!</v>
      </c>
      <c r="BT16" s="132" t="e">
        <f>'A23'!CS15*6*'A24'!#REF!/1000</f>
        <v>#REF!</v>
      </c>
      <c r="BU16" s="133" t="e">
        <f>'A23'!CT15*6*'A24'!#REF!/1000</f>
        <v>#REF!</v>
      </c>
      <c r="BV16" s="133">
        <f>'A23'!CU15*3*'A24'!$H$14/1000</f>
        <v>977.16033116988194</v>
      </c>
      <c r="BW16" s="134">
        <f>'A23'!CV15*4*'A24'!$J$14/1000</f>
        <v>19448.873294410299</v>
      </c>
      <c r="BX16" s="139" t="e">
        <f t="shared" si="20"/>
        <v>#REF!</v>
      </c>
      <c r="BY16" s="139">
        <f>'A1'!L14</f>
        <v>34333.827601152392</v>
      </c>
      <c r="BZ16" s="127" t="e">
        <f t="shared" si="21"/>
        <v>#REF!</v>
      </c>
      <c r="CA16" s="132">
        <f>'A23'!DB15*6*'A24'!$C$14/1000</f>
        <v>69002.798162489475</v>
      </c>
      <c r="CB16" s="133">
        <f>'A23'!DC15*6*'A24'!$E$14/1000</f>
        <v>82925.280964175778</v>
      </c>
      <c r="CC16" s="133">
        <f>'A23'!DD15*3*'A24'!$G$15/1000</f>
        <v>11337.974984737615</v>
      </c>
      <c r="CD16" s="134">
        <f>'A23'!DE15*4*'A24'!$G$15/1000</f>
        <v>22307.136190970461</v>
      </c>
      <c r="CE16" s="139">
        <f t="shared" si="22"/>
        <v>185573.19030237332</v>
      </c>
      <c r="CF16" s="139">
        <f>'A1'!M14</f>
        <v>8098</v>
      </c>
      <c r="CG16" s="127">
        <f t="shared" si="23"/>
        <v>22915.928661690952</v>
      </c>
      <c r="CH16" s="132">
        <f>'A23'!DK15*6*'A24'!$C$16/1000</f>
        <v>755656.66072310507</v>
      </c>
      <c r="CI16" s="133">
        <f>'A23'!DL15*6*'A24'!$E$16/1000</f>
        <v>339079.21641352942</v>
      </c>
      <c r="CJ16" s="133">
        <f>'A23'!DM15*3*'A24'!$G$16/1000</f>
        <v>47567.579630350949</v>
      </c>
      <c r="CK16" s="134">
        <f>'A23'!DN15*4*'A24'!$G$16/1000</f>
        <v>67330.560370265768</v>
      </c>
      <c r="CL16" s="139">
        <f t="shared" si="24"/>
        <v>1209634.0171372511</v>
      </c>
      <c r="CM16" s="139">
        <f>'A1'!N14</f>
        <v>55928</v>
      </c>
      <c r="CN16" s="127">
        <f t="shared" si="25"/>
        <v>21628.415411551479</v>
      </c>
      <c r="CO16" s="132">
        <f>'A23'!DT15*6*'A24'!$C$17/1000</f>
        <v>1147197.6415692077</v>
      </c>
      <c r="CP16" s="133">
        <f>'A23'!DU15*6*'A24'!$E$17/1000</f>
        <v>3345834.3590106396</v>
      </c>
      <c r="CQ16" s="133">
        <f>'A23'!DV15*3*'A24'!$H$17/1000</f>
        <v>118515.17083065413</v>
      </c>
      <c r="CR16" s="134">
        <f>'A23'!DW15*4*'A24'!$J$17/1000</f>
        <v>1721843.9566263163</v>
      </c>
      <c r="CS16" s="139">
        <f t="shared" si="26"/>
        <v>6333391.1280368175</v>
      </c>
      <c r="CT16" s="139">
        <f>'A1'!O14</f>
        <v>207692</v>
      </c>
      <c r="CU16" s="127">
        <f t="shared" si="27"/>
        <v>30494.150607807798</v>
      </c>
    </row>
    <row r="17" spans="1:99">
      <c r="A17" s="124">
        <v>1972</v>
      </c>
      <c r="B17" s="132">
        <f>'A23'!G16*6*'A24'!$C$4/1000</f>
        <v>170454.40838817085</v>
      </c>
      <c r="C17" s="133">
        <f>'A23'!H16*6*'A24'!$E$4/1000</f>
        <v>65398.442475368283</v>
      </c>
      <c r="D17" s="133">
        <f>'A23'!I16*3*'A24'!$H$4/1000</f>
        <v>24286.448536520074</v>
      </c>
      <c r="E17" s="133">
        <f>'A23'!J16*4*'A24'!$J$4/1000</f>
        <v>14231.513763403778</v>
      </c>
      <c r="F17" s="139">
        <f t="shared" si="0"/>
        <v>274370.81316346297</v>
      </c>
      <c r="G17" s="139">
        <f>'A1'!B15</f>
        <v>13409</v>
      </c>
      <c r="H17" s="127">
        <f t="shared" si="1"/>
        <v>20461.69089145074</v>
      </c>
      <c r="I17" s="132">
        <f>'A23'!P16*6*'A24'!$C$5/1000</f>
        <v>142984.0537090755</v>
      </c>
      <c r="J17" s="133">
        <f>'A23'!Q16*6*'A24'!$E$5/1000</f>
        <v>21425.176242890804</v>
      </c>
      <c r="K17" s="133">
        <f>'A23'!R16*3*'A24'!$G$5/1000</f>
        <v>7628.1464506631528</v>
      </c>
      <c r="L17" s="134">
        <f>'A23'!S16*4*'A24'!$G$5/1000</f>
        <v>7034.1243311805265</v>
      </c>
      <c r="M17" s="139">
        <f t="shared" si="2"/>
        <v>179071.50073380998</v>
      </c>
      <c r="N17" s="139">
        <f>'A1'!C15</f>
        <v>9696.2081686429519</v>
      </c>
      <c r="O17" s="127">
        <f t="shared" si="3"/>
        <v>18468.198869009248</v>
      </c>
      <c r="P17" s="132">
        <f>'A23'!Y16*6*'A24'!$K$6/1000</f>
        <v>0</v>
      </c>
      <c r="Q17" s="133">
        <f>'A23'!Z16*6*'A24'!$K$6/1000</f>
        <v>0</v>
      </c>
      <c r="R17" s="133">
        <f>'A23'!AA16*3*'A24'!$H$6/1000</f>
        <v>44799.74690352274</v>
      </c>
      <c r="S17" s="134">
        <f>'A23'!AB16*4*'A24'!$J$6/1000</f>
        <v>71876.082423332889</v>
      </c>
      <c r="T17" s="139">
        <f t="shared" si="4"/>
        <v>116675.82932685563</v>
      </c>
      <c r="U17" s="139">
        <f>'A1'!D15</f>
        <v>22218.474999999999</v>
      </c>
      <c r="V17" s="127">
        <f t="shared" si="5"/>
        <v>5251.2978198033688</v>
      </c>
      <c r="W17" s="132">
        <f>'A23'!AH16*6*'A24'!$C$7/1000</f>
        <v>83308.541223381952</v>
      </c>
      <c r="X17" s="133">
        <f>'A23'!AI16*6*'A24'!$E$7/1000</f>
        <v>33041.614327786985</v>
      </c>
      <c r="Y17" s="133">
        <f>'A23'!AJ16*3*'A24'!$G$7/1000</f>
        <v>3142.4302216957844</v>
      </c>
      <c r="Z17" s="134">
        <f>'A23'!AK16*4*'A24'!$G$7/1000</f>
        <v>9593.8051964130118</v>
      </c>
      <c r="AA17" s="139">
        <f t="shared" si="6"/>
        <v>129086.39096927774</v>
      </c>
      <c r="AB17" s="139">
        <f>'A1'!E15</f>
        <v>4992</v>
      </c>
      <c r="AC17" s="127">
        <f t="shared" si="7"/>
        <v>25858.652037114931</v>
      </c>
      <c r="AD17" s="132">
        <f>'A23'!AQ16*6*'A24'!$C$8/1000</f>
        <v>48085.662771927739</v>
      </c>
      <c r="AE17" s="133">
        <f>'A23'!AR16*6*'A24'!$E$8/1000</f>
        <v>30457.516037455604</v>
      </c>
      <c r="AF17" s="133">
        <f>'A23'!AS16*3*'A24'!$H$8/1000</f>
        <v>0</v>
      </c>
      <c r="AG17" s="134">
        <f>'A23'!AT16*4*'A24'!$H$8/1000</f>
        <v>0</v>
      </c>
      <c r="AH17" s="139">
        <f t="shared" si="8"/>
        <v>78543.178809383346</v>
      </c>
      <c r="AI17" s="139">
        <f>'A1'!F15</f>
        <v>4640</v>
      </c>
      <c r="AJ17" s="127">
        <f t="shared" si="9"/>
        <v>16927.409226160205</v>
      </c>
      <c r="AK17" s="132">
        <f>'A23'!AZ16*6*'A24'!$C$9/1000</f>
        <v>563325.66375931574</v>
      </c>
      <c r="AL17" s="133">
        <f>'A23'!BA16*6*'A24'!$E$9/1000</f>
        <v>237017.41364509013</v>
      </c>
      <c r="AM17" s="133">
        <f>'A23'!BB16*3*'A24'!$G$9/1000</f>
        <v>6678.2795726220238</v>
      </c>
      <c r="AN17" s="134">
        <f>'A23'!BC16*4*'A24'!$G$9/1000</f>
        <v>112695.96778799685</v>
      </c>
      <c r="AO17" s="139">
        <f t="shared" si="10"/>
        <v>919717.32476502482</v>
      </c>
      <c r="AP17" s="139">
        <f>'A1'!G15</f>
        <v>52873.8</v>
      </c>
      <c r="AQ17" s="127">
        <f t="shared" si="11"/>
        <v>17394.575853542301</v>
      </c>
      <c r="AR17" s="132">
        <f>'A23'!BI16*6*'A24'!$C$10/1000</f>
        <v>145432.96770756535</v>
      </c>
      <c r="AS17" s="133">
        <f>'A23'!BJ16*6*'A24'!$E$10/1000</f>
        <v>820942.08756127104</v>
      </c>
      <c r="AT17" s="133">
        <f>'A23'!BK16*3*'A24'!$H$10/1000</f>
        <v>109249.23844122635</v>
      </c>
      <c r="AU17" s="134">
        <f>'A23'!BL16*4*'A24'!$J$10/1000</f>
        <v>138937.33081853093</v>
      </c>
      <c r="AV17" s="139">
        <f t="shared" si="12"/>
        <v>1214561.6245285936</v>
      </c>
      <c r="AW17" s="139">
        <f>'A1'!H15</f>
        <v>78715</v>
      </c>
      <c r="AX17" s="127">
        <f t="shared" si="13"/>
        <v>15429.862472573126</v>
      </c>
      <c r="AY17" s="132">
        <f>'A23'!BR16*6*'A24'!$C$11/1000</f>
        <v>1057540.7997791856</v>
      </c>
      <c r="AZ17" s="133">
        <f>'A23'!BS16*6*'A24'!$E$11/1000</f>
        <v>56959.50860644014</v>
      </c>
      <c r="BA17" s="133">
        <f>'A23'!BT16*3*'A24'!$H$11/1000</f>
        <v>0</v>
      </c>
      <c r="BB17" s="134">
        <f>'A23'!BU16*4*'A24'!$J$11/1000</f>
        <v>12564.778405420906</v>
      </c>
      <c r="BC17" s="139">
        <f t="shared" si="14"/>
        <v>1127065.0867910467</v>
      </c>
      <c r="BD17" s="139">
        <f>'A1'!I15</f>
        <v>54381.3</v>
      </c>
      <c r="BE17" s="127">
        <f t="shared" si="15"/>
        <v>20725.232511746621</v>
      </c>
      <c r="BF17" s="132">
        <f>'A23'!CA16*6*'A24'!$C$12/1000</f>
        <v>139250.22801617582</v>
      </c>
      <c r="BG17" s="133">
        <f>'A23'!CB16*6*'A24'!$E$12/1000</f>
        <v>88562.109464268215</v>
      </c>
      <c r="BH17" s="133">
        <f>'A23'!CC16*3*'A24'!$H$12/1000</f>
        <v>0</v>
      </c>
      <c r="BI17" s="134">
        <f>'A23'!CD16*4*'A24'!$J$12/1000</f>
        <v>48926.941521360794</v>
      </c>
      <c r="BJ17" s="139">
        <f t="shared" si="16"/>
        <v>276739.27900180483</v>
      </c>
      <c r="BK17" s="139">
        <f>'A1'!J15</f>
        <v>13330</v>
      </c>
      <c r="BL17" s="127">
        <f t="shared" si="17"/>
        <v>20760.636084156402</v>
      </c>
      <c r="BM17" s="132">
        <f>'A23'!CJ16*6*'A24'!$K$13/1000</f>
        <v>0</v>
      </c>
      <c r="BN17" s="133">
        <f>'A23'!CK16*6*'A24'!$K$13/1000</f>
        <v>0</v>
      </c>
      <c r="BO17" s="133">
        <f>'A23'!CL16*3*'A24'!$G$13/1000</f>
        <v>26509.625887106282</v>
      </c>
      <c r="BP17" s="134">
        <f>'A23'!CM16*4*'A24'!$G$13/1000</f>
        <v>6029.139067339891</v>
      </c>
      <c r="BQ17" s="139">
        <f t="shared" si="18"/>
        <v>32538.764954446175</v>
      </c>
      <c r="BR17" s="139">
        <f>'A1'!K15</f>
        <v>3933</v>
      </c>
      <c r="BS17" s="127">
        <f t="shared" si="19"/>
        <v>8273.2684857478198</v>
      </c>
      <c r="BT17" s="132" t="e">
        <f>'A23'!CS16*6*'A24'!#REF!/1000</f>
        <v>#REF!</v>
      </c>
      <c r="BU17" s="133" t="e">
        <f>'A23'!CT16*6*'A24'!#REF!/1000</f>
        <v>#REF!</v>
      </c>
      <c r="BV17" s="133">
        <f>'A23'!CU16*3*'A24'!$H$14/1000</f>
        <v>1121.3510855099005</v>
      </c>
      <c r="BW17" s="134">
        <f>'A23'!CV16*4*'A24'!$J$14/1000</f>
        <v>20974.60918345864</v>
      </c>
      <c r="BX17" s="139" t="e">
        <f t="shared" si="20"/>
        <v>#REF!</v>
      </c>
      <c r="BY17" s="139">
        <f>'A1'!L15</f>
        <v>34643.123269510237</v>
      </c>
      <c r="BZ17" s="127" t="e">
        <f t="shared" si="21"/>
        <v>#REF!</v>
      </c>
      <c r="CA17" s="132">
        <f>'A23'!DB16*6*'A24'!$C$14/1000</f>
        <v>68548.483483168893</v>
      </c>
      <c r="CB17" s="133">
        <f>'A23'!DC16*6*'A24'!$E$14/1000</f>
        <v>83908.352582272026</v>
      </c>
      <c r="CC17" s="133">
        <f>'A23'!DD16*3*'A24'!$G$15/1000</f>
        <v>11859.200949924823</v>
      </c>
      <c r="CD17" s="134">
        <f>'A23'!DE16*4*'A24'!$G$15/1000</f>
        <v>22904.329435036943</v>
      </c>
      <c r="CE17" s="139">
        <f t="shared" si="22"/>
        <v>187220.36645040268</v>
      </c>
      <c r="CF17" s="139">
        <f>'A1'!M15</f>
        <v>8122</v>
      </c>
      <c r="CG17" s="127">
        <f t="shared" si="23"/>
        <v>23051.017785077896</v>
      </c>
      <c r="CH17" s="132">
        <f>'A23'!DK16*6*'A24'!$C$16/1000</f>
        <v>747672.99162871519</v>
      </c>
      <c r="CI17" s="133">
        <f>'A23'!DL16*6*'A24'!$E$16/1000</f>
        <v>351365.97491527896</v>
      </c>
      <c r="CJ17" s="133">
        <f>'A23'!DM16*3*'A24'!$G$16/1000</f>
        <v>49319.204713802399</v>
      </c>
      <c r="CK17" s="134">
        <f>'A23'!DN16*4*'A24'!$G$16/1000</f>
        <v>70675.156057540822</v>
      </c>
      <c r="CL17" s="139">
        <f t="shared" si="24"/>
        <v>1219033.3273153373</v>
      </c>
      <c r="CM17" s="139">
        <f>'A1'!N15</f>
        <v>56097</v>
      </c>
      <c r="CN17" s="127">
        <f t="shared" si="25"/>
        <v>21730.811403735268</v>
      </c>
      <c r="CO17" s="132">
        <f>'A23'!DT16*6*'A24'!$C$17/1000</f>
        <v>1164638.2397956476</v>
      </c>
      <c r="CP17" s="133">
        <f>'A23'!DU16*6*'A24'!$E$17/1000</f>
        <v>3404850.4619804965</v>
      </c>
      <c r="CQ17" s="133">
        <f>'A23'!DV16*3*'A24'!$H$17/1000</f>
        <v>125294.98002590281</v>
      </c>
      <c r="CR17" s="134">
        <f>'A23'!DW16*4*'A24'!$J$17/1000</f>
        <v>1796164.2776657892</v>
      </c>
      <c r="CS17" s="139">
        <f t="shared" si="26"/>
        <v>6490947.9594678357</v>
      </c>
      <c r="CT17" s="139">
        <f>'A1'!O15</f>
        <v>209924</v>
      </c>
      <c r="CU17" s="127">
        <f t="shared" si="27"/>
        <v>30920.466261446218</v>
      </c>
    </row>
    <row r="18" spans="1:99">
      <c r="A18" s="124">
        <v>1973</v>
      </c>
      <c r="B18" s="132">
        <f>'A23'!G17*6*'A24'!$C$4/1000</f>
        <v>173369.28072531734</v>
      </c>
      <c r="C18" s="133">
        <f>'A23'!H17*6*'A24'!$E$4/1000</f>
        <v>67792.483159393261</v>
      </c>
      <c r="D18" s="133">
        <f>'A23'!I17*3*'A24'!$H$4/1000</f>
        <v>24189.271883818161</v>
      </c>
      <c r="E18" s="133">
        <f>'A23'!J17*4*'A24'!$J$4/1000</f>
        <v>15349.193323358899</v>
      </c>
      <c r="F18" s="139">
        <f t="shared" si="0"/>
        <v>280700.22909188765</v>
      </c>
      <c r="G18" s="139">
        <f>'A1'!B16</f>
        <v>13614</v>
      </c>
      <c r="H18" s="127">
        <f t="shared" si="1"/>
        <v>20618.497803135571</v>
      </c>
      <c r="I18" s="132">
        <f>'A23'!P17*6*'A24'!$C$5/1000</f>
        <v>143344.16122810062</v>
      </c>
      <c r="J18" s="133">
        <f>'A23'!Q17*6*'A24'!$E$5/1000</f>
        <v>22714.335385750852</v>
      </c>
      <c r="K18" s="133">
        <f>'A23'!R17*3*'A24'!$G$5/1000</f>
        <v>8056.3255709905279</v>
      </c>
      <c r="L18" s="134">
        <f>'A23'!S17*4*'A24'!$G$5/1000</f>
        <v>7491.6573177017526</v>
      </c>
      <c r="M18" s="139">
        <f t="shared" si="2"/>
        <v>181606.47950254378</v>
      </c>
      <c r="N18" s="139">
        <f>'A1'!C16</f>
        <v>9725.169960474308</v>
      </c>
      <c r="O18" s="127">
        <f t="shared" si="3"/>
        <v>18673.861767006754</v>
      </c>
      <c r="P18" s="132">
        <f>'A23'!Y17*6*'A24'!$K$6/1000</f>
        <v>0</v>
      </c>
      <c r="Q18" s="133">
        <f>'A23'!Z17*6*'A24'!$K$6/1000</f>
        <v>0</v>
      </c>
      <c r="R18" s="133">
        <f>'A23'!AA17*3*'A24'!$H$6/1000</f>
        <v>47860.053100166828</v>
      </c>
      <c r="S18" s="134">
        <f>'A23'!AB17*4*'A24'!$J$6/1000</f>
        <v>75818.352440237504</v>
      </c>
      <c r="T18" s="139">
        <f t="shared" si="4"/>
        <v>123678.40554040433</v>
      </c>
      <c r="U18" s="139">
        <f>'A1'!D16</f>
        <v>22491.757000000001</v>
      </c>
      <c r="V18" s="127">
        <f t="shared" si="5"/>
        <v>5498.8325518724178</v>
      </c>
      <c r="W18" s="132">
        <f>'A23'!AH17*6*'A24'!$C$7/1000</f>
        <v>82543.530132123808</v>
      </c>
      <c r="X18" s="133">
        <f>'A23'!AI17*6*'A24'!$E$7/1000</f>
        <v>34011.554468309048</v>
      </c>
      <c r="Y18" s="133">
        <f>'A23'!AJ17*3*'A24'!$G$7/1000</f>
        <v>3282.6107903950924</v>
      </c>
      <c r="Z18" s="134">
        <f>'A23'!AK17*4*'A24'!$G$7/1000</f>
        <v>9994.1284048238358</v>
      </c>
      <c r="AA18" s="139">
        <f t="shared" si="6"/>
        <v>129831.82379565178</v>
      </c>
      <c r="AB18" s="139">
        <f>'A1'!E16</f>
        <v>5022</v>
      </c>
      <c r="AC18" s="127">
        <f t="shared" si="7"/>
        <v>25852.613260782913</v>
      </c>
      <c r="AD18" s="132">
        <f>'A23'!AQ17*6*'A24'!$C$8/1000</f>
        <v>48329.41676861819</v>
      </c>
      <c r="AE18" s="133">
        <f>'A23'!AR17*6*'A24'!$E$8/1000</f>
        <v>31569.214651142065</v>
      </c>
      <c r="AF18" s="133">
        <f>'A23'!AS17*3*'A24'!$H$8/1000</f>
        <v>0</v>
      </c>
      <c r="AG18" s="134">
        <f>'A23'!AT17*4*'A24'!$H$8/1000</f>
        <v>0</v>
      </c>
      <c r="AH18" s="139">
        <f t="shared" si="8"/>
        <v>79898.631419760262</v>
      </c>
      <c r="AI18" s="139">
        <f>'A1'!F16</f>
        <v>4666</v>
      </c>
      <c r="AJ18" s="127">
        <f t="shared" si="9"/>
        <v>17123.581530167223</v>
      </c>
      <c r="AK18" s="132">
        <f>'A23'!AZ17*6*'A24'!$C$9/1000</f>
        <v>564172.61893829156</v>
      </c>
      <c r="AL18" s="133">
        <f>'A23'!BA17*6*'A24'!$E$9/1000</f>
        <v>247698.9101862378</v>
      </c>
      <c r="AM18" s="133">
        <f>'A23'!BB17*3*'A24'!$G$9/1000</f>
        <v>7476.7164875319913</v>
      </c>
      <c r="AN18" s="134">
        <f>'A23'!BC17*4*'A24'!$G$9/1000</f>
        <v>114007.09497564399</v>
      </c>
      <c r="AO18" s="139">
        <f t="shared" si="10"/>
        <v>933355.34058770537</v>
      </c>
      <c r="AP18" s="139">
        <f>'A1'!G16</f>
        <v>53297.7</v>
      </c>
      <c r="AQ18" s="127">
        <f t="shared" si="11"/>
        <v>17512.112916461789</v>
      </c>
      <c r="AR18" s="132">
        <f>'A23'!BI17*6*'A24'!$C$10/1000</f>
        <v>148471.54221995405</v>
      </c>
      <c r="AS18" s="133">
        <f>'A23'!BJ17*6*'A24'!$E$10/1000</f>
        <v>822883.10043226602</v>
      </c>
      <c r="AT18" s="133">
        <f>'A23'!BK17*3*'A24'!$H$10/1000</f>
        <v>106660.75844210366</v>
      </c>
      <c r="AU18" s="134">
        <f>'A23'!BL17*4*'A24'!$J$10/1000</f>
        <v>142080.703788896</v>
      </c>
      <c r="AV18" s="139">
        <f t="shared" si="12"/>
        <v>1220096.1048832198</v>
      </c>
      <c r="AW18" s="139">
        <f>'A1'!H16</f>
        <v>78956</v>
      </c>
      <c r="AX18" s="127">
        <f t="shared" si="13"/>
        <v>15452.861149035156</v>
      </c>
      <c r="AY18" s="132">
        <f>'A23'!BR17*6*'A24'!$C$11/1000</f>
        <v>1065249.8134798617</v>
      </c>
      <c r="AZ18" s="133">
        <f>'A23'!BS17*6*'A24'!$E$11/1000</f>
        <v>62320.601758184275</v>
      </c>
      <c r="BA18" s="133">
        <f>'A23'!BT17*3*'A24'!$H$11/1000</f>
        <v>0</v>
      </c>
      <c r="BB18" s="134">
        <f>'A23'!BU17*4*'A24'!$J$11/1000</f>
        <v>13670.370293387698</v>
      </c>
      <c r="BC18" s="139">
        <f t="shared" si="14"/>
        <v>1141240.7855314338</v>
      </c>
      <c r="BD18" s="139">
        <f>'A1'!I16</f>
        <v>54751.4</v>
      </c>
      <c r="BE18" s="127">
        <f t="shared" si="15"/>
        <v>20844.047559175357</v>
      </c>
      <c r="BF18" s="132">
        <f>'A23'!CA17*6*'A24'!$C$12/1000</f>
        <v>140005.92594881047</v>
      </c>
      <c r="BG18" s="133">
        <f>'A23'!CB17*6*'A24'!$E$12/1000</f>
        <v>91989.03125391787</v>
      </c>
      <c r="BH18" s="133">
        <f>'A23'!CC17*3*'A24'!$H$12/1000</f>
        <v>0</v>
      </c>
      <c r="BI18" s="134">
        <f>'A23'!CD17*4*'A24'!$J$12/1000</f>
        <v>50985.740318062526</v>
      </c>
      <c r="BJ18" s="139">
        <f t="shared" si="16"/>
        <v>282980.69752079085</v>
      </c>
      <c r="BK18" s="139">
        <f>'A1'!J16</f>
        <v>13438</v>
      </c>
      <c r="BL18" s="127">
        <f t="shared" si="17"/>
        <v>21058.245090102013</v>
      </c>
      <c r="BM18" s="132">
        <f>'A23'!CJ17*6*'A24'!$K$13/1000</f>
        <v>0</v>
      </c>
      <c r="BN18" s="133">
        <f>'A23'!CK17*6*'A24'!$K$13/1000</f>
        <v>0</v>
      </c>
      <c r="BO18" s="133">
        <f>'A23'!CL17*3*'A24'!$G$13/1000</f>
        <v>25437.487731273086</v>
      </c>
      <c r="BP18" s="134">
        <f>'A23'!CM17*4*'A24'!$G$13/1000</f>
        <v>6423.7231672099724</v>
      </c>
      <c r="BQ18" s="139">
        <f t="shared" si="18"/>
        <v>31861.210898483059</v>
      </c>
      <c r="BR18" s="139">
        <f>'A1'!K16</f>
        <v>3960</v>
      </c>
      <c r="BS18" s="127">
        <f t="shared" si="19"/>
        <v>8045.7603278997622</v>
      </c>
      <c r="BT18" s="132" t="e">
        <f>'A23'!CS17*6*'A24'!#REF!/1000</f>
        <v>#REF!</v>
      </c>
      <c r="BU18" s="133" t="e">
        <f>'A23'!CT17*6*'A24'!#REF!/1000</f>
        <v>#REF!</v>
      </c>
      <c r="BV18" s="133">
        <f>'A23'!CU17*3*'A24'!$H$14/1000</f>
        <v>1281.4231467885977</v>
      </c>
      <c r="BW18" s="134">
        <f>'A23'!CV17*4*'A24'!$J$14/1000</f>
        <v>22525.191136035864</v>
      </c>
      <c r="BX18" s="139" t="e">
        <f t="shared" si="20"/>
        <v>#REF!</v>
      </c>
      <c r="BY18" s="139">
        <f>'A1'!L16</f>
        <v>34956.435764729882</v>
      </c>
      <c r="BZ18" s="127" t="e">
        <f t="shared" si="21"/>
        <v>#REF!</v>
      </c>
      <c r="CA18" s="132">
        <f>'A23'!DB17*6*'A24'!$C$14/1000</f>
        <v>67843.201530819191</v>
      </c>
      <c r="CB18" s="133">
        <f>'A23'!DC17*6*'A24'!$E$14/1000</f>
        <v>84625.036678826276</v>
      </c>
      <c r="CC18" s="133">
        <f>'A23'!DD17*3*'A24'!$G$15/1000</f>
        <v>12363.766499076384</v>
      </c>
      <c r="CD18" s="134">
        <f>'A23'!DE17*4*'A24'!$G$15/1000</f>
        <v>23440.494917760498</v>
      </c>
      <c r="CE18" s="139">
        <f t="shared" si="22"/>
        <v>188272.49962648234</v>
      </c>
      <c r="CF18" s="139">
        <f>'A1'!M16</f>
        <v>8137</v>
      </c>
      <c r="CG18" s="127">
        <f t="shared" si="23"/>
        <v>23137.827163141494</v>
      </c>
      <c r="CH18" s="132">
        <f>'A23'!DK17*6*'A24'!$C$16/1000</f>
        <v>739129.82272485027</v>
      </c>
      <c r="CI18" s="133">
        <f>'A23'!DL17*6*'A24'!$E$16/1000</f>
        <v>364097.95219533378</v>
      </c>
      <c r="CJ18" s="133">
        <f>'A23'!DM17*3*'A24'!$G$16/1000</f>
        <v>51135.331511589953</v>
      </c>
      <c r="CK18" s="134">
        <f>'A23'!DN17*4*'A24'!$G$16/1000</f>
        <v>74185.892056879573</v>
      </c>
      <c r="CL18" s="139">
        <f t="shared" si="24"/>
        <v>1228548.9984886537</v>
      </c>
      <c r="CM18" s="139">
        <f>'A1'!N16</f>
        <v>56223</v>
      </c>
      <c r="CN18" s="127">
        <f t="shared" si="25"/>
        <v>21851.359736916453</v>
      </c>
      <c r="CO18" s="132">
        <f>'A23'!DT17*6*'A24'!$C$17/1000</f>
        <v>1177473.4622427095</v>
      </c>
      <c r="CP18" s="133">
        <f>'A23'!DU17*6*'A24'!$E$17/1000</f>
        <v>3452669.5369900418</v>
      </c>
      <c r="CQ18" s="133">
        <f>'A23'!DV17*3*'A24'!$H$17/1000</f>
        <v>131994.78095380042</v>
      </c>
      <c r="CR18" s="134">
        <f>'A23'!DW17*4*'A24'!$J$17/1000</f>
        <v>1867074.6528334746</v>
      </c>
      <c r="CS18" s="139">
        <f t="shared" si="26"/>
        <v>6629212.4330200264</v>
      </c>
      <c r="CT18" s="139">
        <f>'A1'!O16</f>
        <v>211939</v>
      </c>
      <c r="CU18" s="127">
        <f t="shared" si="27"/>
        <v>31278.870019298131</v>
      </c>
    </row>
    <row r="19" spans="1:99">
      <c r="A19" s="124">
        <v>1974</v>
      </c>
      <c r="B19" s="132">
        <f>'A23'!G18*6*'A24'!$C$4/1000</f>
        <v>176751.73115028962</v>
      </c>
      <c r="C19" s="133">
        <f>'A23'!H18*6*'A24'!$E$4/1000</f>
        <v>70476.909614870878</v>
      </c>
      <c r="D19" s="133">
        <f>'A23'!I18*3*'A24'!$H$4/1000</f>
        <v>24161.992992671843</v>
      </c>
      <c r="E19" s="133">
        <f>'A23'!J18*4*'A24'!$J$4/1000</f>
        <v>16602.412066295463</v>
      </c>
      <c r="F19" s="139">
        <f t="shared" si="0"/>
        <v>287993.0458241278</v>
      </c>
      <c r="G19" s="139">
        <f>'A1'!B17</f>
        <v>13832</v>
      </c>
      <c r="H19" s="127">
        <f t="shared" si="1"/>
        <v>20820.781219211087</v>
      </c>
      <c r="I19" s="132">
        <f>'A23'!P18*6*'A24'!$C$5/1000</f>
        <v>143619.32377337935</v>
      </c>
      <c r="J19" s="133">
        <f>'A23'!Q18*6*'A24'!$E$5/1000</f>
        <v>24081.063612607162</v>
      </c>
      <c r="K19" s="133">
        <f>'A23'!R18*3*'A24'!$G$5/1000</f>
        <v>8508.5390173852011</v>
      </c>
      <c r="L19" s="134">
        <f>'A23'!S18*4*'A24'!$G$5/1000</f>
        <v>7978.9504312692261</v>
      </c>
      <c r="M19" s="139">
        <f t="shared" si="2"/>
        <v>184187.87683464092</v>
      </c>
      <c r="N19" s="139">
        <f>'A1'!C17</f>
        <v>9755.1304347826099</v>
      </c>
      <c r="O19" s="127">
        <f t="shared" si="3"/>
        <v>18881.129070084597</v>
      </c>
      <c r="P19" s="132">
        <f>'A23'!Y18*6*'A24'!$K$6/1000</f>
        <v>0</v>
      </c>
      <c r="Q19" s="133">
        <f>'A23'!Z18*6*'A24'!$K$6/1000</f>
        <v>0</v>
      </c>
      <c r="R19" s="133">
        <f>'A23'!AA18*3*'A24'!$H$6/1000</f>
        <v>51129.411237157503</v>
      </c>
      <c r="S19" s="134">
        <f>'A23'!AB18*4*'A24'!$J$6/1000</f>
        <v>79976.848667060563</v>
      </c>
      <c r="T19" s="139">
        <f t="shared" si="4"/>
        <v>131106.25990421808</v>
      </c>
      <c r="U19" s="139">
        <f>'A1'!D17</f>
        <v>22807.918000000001</v>
      </c>
      <c r="V19" s="127">
        <f t="shared" si="5"/>
        <v>5748.2782910837404</v>
      </c>
      <c r="W19" s="132">
        <f>'A23'!AH18*6*'A24'!$C$7/1000</f>
        <v>81733.888400962649</v>
      </c>
      <c r="X19" s="133">
        <f>'A23'!AI18*6*'A24'!$E$7/1000</f>
        <v>35009.967305923405</v>
      </c>
      <c r="Y19" s="133">
        <f>'A23'!AJ18*3*'A24'!$G$7/1000</f>
        <v>3429.0446695753108</v>
      </c>
      <c r="Z19" s="134">
        <f>'A23'!AK18*4*'A24'!$G$7/1000</f>
        <v>10411.156004027609</v>
      </c>
      <c r="AA19" s="139">
        <f t="shared" si="6"/>
        <v>130584.05638048897</v>
      </c>
      <c r="AB19" s="139">
        <f>'A1'!E17</f>
        <v>5045</v>
      </c>
      <c r="AC19" s="127">
        <f t="shared" si="7"/>
        <v>25883.85656699484</v>
      </c>
      <c r="AD19" s="132">
        <f>'A23'!AQ18*6*'A24'!$C$8/1000</f>
        <v>48404.932090203998</v>
      </c>
      <c r="AE19" s="133">
        <f>'A23'!AR18*6*'A24'!$E$8/1000</f>
        <v>32625.644963583793</v>
      </c>
      <c r="AF19" s="133">
        <f>'A23'!AS18*3*'A24'!$H$8/1000</f>
        <v>0</v>
      </c>
      <c r="AG19" s="134">
        <f>'A23'!AT18*4*'A24'!$H$8/1000</f>
        <v>0</v>
      </c>
      <c r="AH19" s="139">
        <f t="shared" si="8"/>
        <v>81030.577053787798</v>
      </c>
      <c r="AI19" s="139">
        <f>'A1'!F17</f>
        <v>4691</v>
      </c>
      <c r="AJ19" s="127">
        <f t="shared" si="9"/>
        <v>17273.625464461264</v>
      </c>
      <c r="AK19" s="132">
        <f>'A23'!AZ18*6*'A24'!$C$9/1000</f>
        <v>564488.63336743833</v>
      </c>
      <c r="AL19" s="133">
        <f>'A23'!BA18*6*'A24'!$E$9/1000</f>
        <v>258755.07219189996</v>
      </c>
      <c r="AM19" s="133">
        <f>'A23'!BB18*3*'A24'!$G$9/1000</f>
        <v>8367.1617466736534</v>
      </c>
      <c r="AN19" s="134">
        <f>'A23'!BC18*4*'A24'!$G$9/1000</f>
        <v>115285.93242010272</v>
      </c>
      <c r="AO19" s="139">
        <f t="shared" si="10"/>
        <v>946896.79972611472</v>
      </c>
      <c r="AP19" s="139">
        <f>'A1'!G17</f>
        <v>53646</v>
      </c>
      <c r="AQ19" s="127">
        <f t="shared" si="11"/>
        <v>17650.83696316808</v>
      </c>
      <c r="AR19" s="132">
        <f>'A23'!BI18*6*'A24'!$C$10/1000</f>
        <v>151072.11945077672</v>
      </c>
      <c r="AS19" s="133">
        <f>'A23'!BJ18*6*'A24'!$E$10/1000</f>
        <v>823148.99260637502</v>
      </c>
      <c r="AT19" s="133">
        <f>'A23'!BK18*3*'A24'!$H$10/1000</f>
        <v>103921.54687879488</v>
      </c>
      <c r="AU19" s="134">
        <f>'A23'!BL18*4*'A24'!$J$10/1000</f>
        <v>144999.30946278264</v>
      </c>
      <c r="AV19" s="139">
        <f t="shared" si="12"/>
        <v>1223141.9683987293</v>
      </c>
      <c r="AW19" s="139">
        <f>'A1'!H17</f>
        <v>78979</v>
      </c>
      <c r="AX19" s="127">
        <f t="shared" si="13"/>
        <v>15486.926504497771</v>
      </c>
      <c r="AY19" s="132">
        <f>'A23'!BR18*6*'A24'!$C$11/1000</f>
        <v>1068458.6666594562</v>
      </c>
      <c r="AZ19" s="133">
        <f>'A23'!BS18*6*'A24'!$E$11/1000</f>
        <v>67926.507995269392</v>
      </c>
      <c r="BA19" s="133">
        <f>'A23'!BT18*3*'A24'!$H$11/1000</f>
        <v>0</v>
      </c>
      <c r="BB19" s="134">
        <f>'A23'!BU18*4*'A24'!$J$11/1000</f>
        <v>14816.579984127584</v>
      </c>
      <c r="BC19" s="139">
        <f t="shared" si="14"/>
        <v>1151201.7546388533</v>
      </c>
      <c r="BD19" s="139">
        <f>'A1'!I17</f>
        <v>55110.9</v>
      </c>
      <c r="BE19" s="127">
        <f t="shared" si="15"/>
        <v>20888.821533287482</v>
      </c>
      <c r="BF19" s="132">
        <f>'A23'!CA18*6*'A24'!$C$12/1000</f>
        <v>140414.99173171341</v>
      </c>
      <c r="BG19" s="133">
        <f>'A23'!CB18*6*'A24'!$E$12/1000</f>
        <v>95353.590465817237</v>
      </c>
      <c r="BH19" s="133">
        <f>'A23'!CC18*3*'A24'!$H$12/1000</f>
        <v>0</v>
      </c>
      <c r="BI19" s="134">
        <f>'A23'!CD18*4*'A24'!$J$12/1000</f>
        <v>53022.756734584465</v>
      </c>
      <c r="BJ19" s="139">
        <f t="shared" si="16"/>
        <v>288791.33893211512</v>
      </c>
      <c r="BK19" s="139">
        <f>'A1'!J17</f>
        <v>13543</v>
      </c>
      <c r="BL19" s="127">
        <f t="shared" si="17"/>
        <v>21324.030047413064</v>
      </c>
      <c r="BM19" s="132">
        <f>'A23'!CJ18*6*'A24'!$K$13/1000</f>
        <v>0</v>
      </c>
      <c r="BN19" s="133">
        <f>'A23'!CK18*6*'A24'!$K$13/1000</f>
        <v>0</v>
      </c>
      <c r="BO19" s="133">
        <f>'A23'!CL18*3*'A24'!$G$13/1000</f>
        <v>24525.483968714812</v>
      </c>
      <c r="BP19" s="134">
        <f>'A23'!CM18*4*'A24'!$G$13/1000</f>
        <v>6876.8742457241542</v>
      </c>
      <c r="BQ19" s="139">
        <f t="shared" si="18"/>
        <v>31402.358214438966</v>
      </c>
      <c r="BR19" s="139">
        <f>'A1'!K17</f>
        <v>3985</v>
      </c>
      <c r="BS19" s="127">
        <f t="shared" si="19"/>
        <v>7880.1400789056379</v>
      </c>
      <c r="BT19" s="132" t="e">
        <f>'A23'!CS18*6*'A24'!#REF!/1000</f>
        <v>#REF!</v>
      </c>
      <c r="BU19" s="133" t="e">
        <f>'A23'!CT18*6*'A24'!#REF!/1000</f>
        <v>#REF!</v>
      </c>
      <c r="BV19" s="133">
        <f>'A23'!CU18*3*'A24'!$H$14/1000</f>
        <v>1461.7327564351999</v>
      </c>
      <c r="BW19" s="134">
        <f>'A23'!CV18*4*'A24'!$J$14/1000</f>
        <v>24147.242874463311</v>
      </c>
      <c r="BX19" s="139" t="e">
        <f t="shared" si="20"/>
        <v>#REF!</v>
      </c>
      <c r="BY19" s="139">
        <f>'A1'!L17</f>
        <v>35294.853427835711</v>
      </c>
      <c r="BZ19" s="127" t="e">
        <f t="shared" si="21"/>
        <v>#REF!</v>
      </c>
      <c r="CA19" s="132">
        <f>'A23'!DB18*6*'A24'!$C$14/1000</f>
        <v>67123.540242673611</v>
      </c>
      <c r="CB19" s="133">
        <f>'A23'!DC18*6*'A24'!$E$14/1000</f>
        <v>85361.430361684615</v>
      </c>
      <c r="CC19" s="133">
        <f>'A23'!DD18*3*'A24'!$G$15/1000</f>
        <v>12891.851642924137</v>
      </c>
      <c r="CD19" s="134">
        <f>'A23'!DE18*4*'A24'!$G$15/1000</f>
        <v>23993.030764016083</v>
      </c>
      <c r="CE19" s="139">
        <f t="shared" si="22"/>
        <v>189369.85301129846</v>
      </c>
      <c r="CF19" s="139">
        <f>'A1'!M17</f>
        <v>8161</v>
      </c>
      <c r="CG19" s="127">
        <f t="shared" si="23"/>
        <v>23204.246172196847</v>
      </c>
      <c r="CH19" s="132">
        <f>'A23'!DK18*6*'A24'!$C$16/1000</f>
        <v>730003.48714356241</v>
      </c>
      <c r="CI19" s="133">
        <f>'A23'!DL18*6*'A24'!$E$16/1000</f>
        <v>377291.28104905452</v>
      </c>
      <c r="CJ19" s="133">
        <f>'A23'!DM18*3*'A24'!$G$16/1000</f>
        <v>53018.335230138531</v>
      </c>
      <c r="CK19" s="134">
        <f>'A23'!DN18*4*'A24'!$G$16/1000</f>
        <v>77871.021265156116</v>
      </c>
      <c r="CL19" s="139">
        <f t="shared" si="24"/>
        <v>1238184.1246879117</v>
      </c>
      <c r="CM19" s="139">
        <f>'A1'!N17</f>
        <v>56236</v>
      </c>
      <c r="CN19" s="127">
        <f t="shared" si="25"/>
        <v>22017.64216316793</v>
      </c>
      <c r="CO19" s="132">
        <f>'A23'!DT18*6*'A24'!$C$17/1000</f>
        <v>1190537.6037091932</v>
      </c>
      <c r="CP19" s="133">
        <f>'A23'!DU18*6*'A24'!$E$17/1000</f>
        <v>3503571.588300121</v>
      </c>
      <c r="CQ19" s="133">
        <f>'A23'!DV18*3*'A24'!$H$17/1000</f>
        <v>139148.60625563582</v>
      </c>
      <c r="CR19" s="134">
        <f>'A23'!DW18*4*'A24'!$J$17/1000</f>
        <v>1942121.1774322062</v>
      </c>
      <c r="CS19" s="139">
        <f t="shared" si="26"/>
        <v>6775378.975697156</v>
      </c>
      <c r="CT19" s="139">
        <f>'A1'!O17</f>
        <v>213898</v>
      </c>
      <c r="CU19" s="127">
        <f t="shared" si="27"/>
        <v>31675.747205196665</v>
      </c>
    </row>
    <row r="20" spans="1:99">
      <c r="A20" s="124">
        <v>1975</v>
      </c>
      <c r="B20" s="132">
        <f>'A23'!G19*6*'A24'!$C$4/1000</f>
        <v>179025.27384437004</v>
      </c>
      <c r="C20" s="133">
        <f>'A23'!H19*6*'A24'!$E$4/1000</f>
        <v>72828.573707816002</v>
      </c>
      <c r="D20" s="133">
        <f>'A23'!I19*3*'A24'!$H$4/1000</f>
        <v>23990.116356606577</v>
      </c>
      <c r="E20" s="133">
        <f>'A23'!J19*4*'A24'!$J$4/1000</f>
        <v>17850.338805658172</v>
      </c>
      <c r="F20" s="139">
        <f t="shared" si="0"/>
        <v>293694.30271445081</v>
      </c>
      <c r="G20" s="139">
        <f>'A1'!B18</f>
        <v>13969</v>
      </c>
      <c r="H20" s="127">
        <f t="shared" si="1"/>
        <v>21024.719215008288</v>
      </c>
      <c r="I20" s="132">
        <f>'A23'!P19*6*'A24'!$C$5/1000</f>
        <v>143803.03784712957</v>
      </c>
      <c r="J20" s="133">
        <f>'A23'!Q19*6*'A24'!$E$5/1000</f>
        <v>25530.028278010461</v>
      </c>
      <c r="K20" s="133">
        <f>'A23'!R19*3*'A24'!$G$5/1000</f>
        <v>8986.1358720468525</v>
      </c>
      <c r="L20" s="134">
        <f>'A23'!S19*4*'A24'!$G$5/1000</f>
        <v>8497.9394124478895</v>
      </c>
      <c r="M20" s="139">
        <f t="shared" si="2"/>
        <v>186817.14140963476</v>
      </c>
      <c r="N20" s="139">
        <f>'A1'!C18</f>
        <v>9782.0948616600799</v>
      </c>
      <c r="O20" s="127">
        <f t="shared" si="3"/>
        <v>19097.866464354731</v>
      </c>
      <c r="P20" s="132">
        <f>'A23'!Y19*6*'A24'!$K$6/1000</f>
        <v>0</v>
      </c>
      <c r="Q20" s="133">
        <f>'A23'!Z19*6*'A24'!$K$6/1000</f>
        <v>0</v>
      </c>
      <c r="R20" s="133">
        <f>'A23'!AA19*3*'A24'!$H$6/1000</f>
        <v>54622.101818128889</v>
      </c>
      <c r="S20" s="134">
        <f>'A23'!AB19*4*'A24'!$J$6/1000</f>
        <v>84363.430710996763</v>
      </c>
      <c r="T20" s="139">
        <f t="shared" si="4"/>
        <v>138985.53252912566</v>
      </c>
      <c r="U20" s="139">
        <f>'A1'!D18</f>
        <v>23143.191999999999</v>
      </c>
      <c r="V20" s="127">
        <f t="shared" si="5"/>
        <v>6005.460808047812</v>
      </c>
      <c r="W20" s="132">
        <f>'A23'!AH19*6*'A24'!$C$7/1000</f>
        <v>80877.946726441718</v>
      </c>
      <c r="X20" s="133">
        <f>'A23'!AI19*6*'A24'!$E$7/1000</f>
        <v>36037.688659713989</v>
      </c>
      <c r="Y20" s="133">
        <f>'A23'!AJ19*3*'A24'!$G$7/1000</f>
        <v>3582.0108129625764</v>
      </c>
      <c r="Z20" s="134">
        <f>'A23'!AK19*4*'A24'!$G$7/1000</f>
        <v>10845.585022490088</v>
      </c>
      <c r="AA20" s="139">
        <f t="shared" si="6"/>
        <v>131343.23122160838</v>
      </c>
      <c r="AB20" s="139">
        <f>'A1'!E18</f>
        <v>5060</v>
      </c>
      <c r="AC20" s="127">
        <f t="shared" si="7"/>
        <v>25957.160320475963</v>
      </c>
      <c r="AD20" s="132">
        <f>'A23'!AQ19*6*'A24'!$C$8/1000</f>
        <v>48295.754380101112</v>
      </c>
      <c r="AE20" s="133">
        <f>'A23'!AR19*6*'A24'!$E$8/1000</f>
        <v>33608.889841888071</v>
      </c>
      <c r="AF20" s="133">
        <f>'A23'!AS19*3*'A24'!$H$8/1000</f>
        <v>0</v>
      </c>
      <c r="AG20" s="134">
        <f>'A23'!AT19*4*'A24'!$H$8/1000</f>
        <v>0</v>
      </c>
      <c r="AH20" s="139">
        <f t="shared" si="8"/>
        <v>81904.644221989176</v>
      </c>
      <c r="AI20" s="139">
        <f>'A1'!F18</f>
        <v>4711</v>
      </c>
      <c r="AJ20" s="127">
        <f t="shared" si="9"/>
        <v>17385.829807257309</v>
      </c>
      <c r="AK20" s="132">
        <f>'A23'!AZ19*6*'A24'!$C$9/1000</f>
        <v>563455.86050571199</v>
      </c>
      <c r="AL20" s="133">
        <f>'A23'!BA19*6*'A24'!$E$9/1000</f>
        <v>269812.88890122093</v>
      </c>
      <c r="AM20" s="133">
        <f>'A23'!BB19*3*'A24'!$G$9/1000</f>
        <v>9346.6172951235039</v>
      </c>
      <c r="AN20" s="134">
        <f>'A23'!BC19*4*'A24'!$G$9/1000</f>
        <v>116366.98917230463</v>
      </c>
      <c r="AO20" s="139">
        <f t="shared" si="10"/>
        <v>958982.355874361</v>
      </c>
      <c r="AP20" s="139">
        <f>'A1'!G18</f>
        <v>53894.400000000001</v>
      </c>
      <c r="AQ20" s="127">
        <f t="shared" si="11"/>
        <v>17793.729142069693</v>
      </c>
      <c r="AR20" s="132">
        <f>'A23'!BI19*6*'A24'!$C$10/1000</f>
        <v>152928.70566812722</v>
      </c>
      <c r="AS20" s="133">
        <f>'A23'!BJ19*6*'A24'!$E$10/1000</f>
        <v>820171.00025635515</v>
      </c>
      <c r="AT20" s="133">
        <f>'A23'!BK19*3*'A24'!$H$10/1000</f>
        <v>100853.78188251477</v>
      </c>
      <c r="AU20" s="134">
        <f>'A23'!BL19*4*'A24'!$J$10/1000</f>
        <v>147394.88713591846</v>
      </c>
      <c r="AV20" s="139">
        <f t="shared" si="12"/>
        <v>1221348.3749429155</v>
      </c>
      <c r="AW20" s="139">
        <f>'A1'!H18</f>
        <v>78679</v>
      </c>
      <c r="AX20" s="127">
        <f t="shared" si="13"/>
        <v>15523.181216625981</v>
      </c>
      <c r="AY20" s="132">
        <f>'A23'!BR19*6*'A24'!$C$11/1000</f>
        <v>1069298.4026585324</v>
      </c>
      <c r="AZ20" s="133">
        <f>'A23'!BS19*6*'A24'!$E$11/1000</f>
        <v>73907.687221762346</v>
      </c>
      <c r="BA20" s="133">
        <f>'A23'!BT19*3*'A24'!$H$11/1000</f>
        <v>0</v>
      </c>
      <c r="BB20" s="134">
        <f>'A23'!BU19*4*'A24'!$J$11/1000</f>
        <v>16030.915834270958</v>
      </c>
      <c r="BC20" s="139">
        <f t="shared" si="14"/>
        <v>1159237.0057145655</v>
      </c>
      <c r="BD20" s="139">
        <f>'A1'!I18</f>
        <v>55441</v>
      </c>
      <c r="BE20" s="127">
        <f t="shared" si="15"/>
        <v>20909.381246993478</v>
      </c>
      <c r="BF20" s="132">
        <f>'A23'!CA19*6*'A24'!$C$12/1000</f>
        <v>140782.43509416253</v>
      </c>
      <c r="BG20" s="133">
        <f>'A23'!CB19*6*'A24'!$E$12/1000</f>
        <v>98858.034091419308</v>
      </c>
      <c r="BH20" s="133">
        <f>'A23'!CC19*3*'A24'!$H$12/1000</f>
        <v>0</v>
      </c>
      <c r="BI20" s="134">
        <f>'A23'!CD19*4*'A24'!$J$12/1000</f>
        <v>55150.542797106435</v>
      </c>
      <c r="BJ20" s="139">
        <f t="shared" si="16"/>
        <v>294791.01198268827</v>
      </c>
      <c r="BK20" s="139">
        <f>'A1'!J18</f>
        <v>13660</v>
      </c>
      <c r="BL20" s="127">
        <f t="shared" si="17"/>
        <v>21580.601170035745</v>
      </c>
      <c r="BM20" s="132">
        <f>'A23'!CJ19*6*'A24'!$K$13/1000</f>
        <v>0</v>
      </c>
      <c r="BN20" s="133">
        <f>'A23'!CK19*6*'A24'!$K$13/1000</f>
        <v>0</v>
      </c>
      <c r="BO20" s="133">
        <f>'A23'!CL19*3*'A24'!$G$13/1000</f>
        <v>24117.135719439313</v>
      </c>
      <c r="BP20" s="134">
        <f>'A23'!CM19*4*'A24'!$G$13/1000</f>
        <v>7508.6199126824849</v>
      </c>
      <c r="BQ20" s="139">
        <f t="shared" si="18"/>
        <v>31625.7556321218</v>
      </c>
      <c r="BR20" s="139">
        <f>'A1'!K18</f>
        <v>4007</v>
      </c>
      <c r="BS20" s="127">
        <f t="shared" si="19"/>
        <v>7892.6268111110057</v>
      </c>
      <c r="BT20" s="132" t="e">
        <f>'A23'!CS19*6*'A24'!#REF!/1000</f>
        <v>#REF!</v>
      </c>
      <c r="BU20" s="133" t="e">
        <f>'A23'!CT19*6*'A24'!#REF!/1000</f>
        <v>#REF!</v>
      </c>
      <c r="BV20" s="133">
        <f>'A23'!CU19*3*'A24'!$H$14/1000</f>
        <v>1666.8113052624976</v>
      </c>
      <c r="BW20" s="134">
        <f>'A23'!CV19*4*'A24'!$J$14/1000</f>
        <v>25876.745771582053</v>
      </c>
      <c r="BX20" s="139" t="e">
        <f t="shared" si="20"/>
        <v>#REF!</v>
      </c>
      <c r="BY20" s="139">
        <f>'A1'!L18</f>
        <v>35664.401499120417</v>
      </c>
      <c r="BZ20" s="127" t="e">
        <f t="shared" si="21"/>
        <v>#REF!</v>
      </c>
      <c r="CA20" s="132">
        <f>'A23'!DB19*6*'A24'!$C$14/1000</f>
        <v>66415.340299496645</v>
      </c>
      <c r="CB20" s="133">
        <f>'A23'!DC19*6*'A24'!$E$14/1000</f>
        <v>86153.01404784013</v>
      </c>
      <c r="CC20" s="133">
        <f>'A23'!DD19*3*'A24'!$G$15/1000</f>
        <v>13450.108320626166</v>
      </c>
      <c r="CD20" s="134">
        <f>'A23'!DE19*4*'A24'!$G$15/1000</f>
        <v>24572.504478093422</v>
      </c>
      <c r="CE20" s="139">
        <f t="shared" si="22"/>
        <v>190590.96714605635</v>
      </c>
      <c r="CF20" s="139">
        <f>'A1'!M18</f>
        <v>8192</v>
      </c>
      <c r="CG20" s="127">
        <f t="shared" si="23"/>
        <v>23265.498919196332</v>
      </c>
      <c r="CH20" s="132">
        <f>'A23'!DK19*6*'A24'!$C$16/1000</f>
        <v>720269.35989701957</v>
      </c>
      <c r="CI20" s="133">
        <f>'A23'!DL19*6*'A24'!$E$16/1000</f>
        <v>390962.67885425634</v>
      </c>
      <c r="CJ20" s="133">
        <f>'A23'!DM19*3*'A24'!$G$16/1000</f>
        <v>54970.678540301269</v>
      </c>
      <c r="CK20" s="134">
        <f>'A23'!DN19*4*'A24'!$G$16/1000</f>
        <v>81739.206535780511</v>
      </c>
      <c r="CL20" s="139">
        <f t="shared" si="24"/>
        <v>1247941.9238273578</v>
      </c>
      <c r="CM20" s="139">
        <f>'A1'!N18</f>
        <v>56226</v>
      </c>
      <c r="CN20" s="127">
        <f t="shared" si="25"/>
        <v>22195.104112463236</v>
      </c>
      <c r="CO20" s="132">
        <f>'A23'!DT19*6*'A24'!$C$17/1000</f>
        <v>1199909.0799785913</v>
      </c>
      <c r="CP20" s="133">
        <f>'A23'!DU19*6*'A24'!$E$17/1000</f>
        <v>3546167.5042223819</v>
      </c>
      <c r="CQ20" s="133">
        <f>'A23'!DV19*3*'A24'!$H$17/1000</f>
        <v>146316.47470674361</v>
      </c>
      <c r="CR20" s="134">
        <f>'A23'!DW19*4*'A24'!$J$17/1000</f>
        <v>2015037.9599633163</v>
      </c>
      <c r="CS20" s="139">
        <f t="shared" si="26"/>
        <v>6907431.0188710326</v>
      </c>
      <c r="CT20" s="139">
        <f>'A1'!O18</f>
        <v>215981</v>
      </c>
      <c r="CU20" s="127">
        <f t="shared" si="27"/>
        <v>31981.660511207156</v>
      </c>
    </row>
    <row r="21" spans="1:99">
      <c r="A21" s="124">
        <v>1976</v>
      </c>
      <c r="B21" s="132">
        <f>'A23'!G20*6*'A24'!$C$4/1000</f>
        <v>181008.89013206048</v>
      </c>
      <c r="C21" s="133">
        <f>'A23'!H20*6*'A24'!$E$4/1000</f>
        <v>75167.469592525813</v>
      </c>
      <c r="D21" s="133">
        <f>'A23'!I20*3*'A24'!$H$4/1000</f>
        <v>23790.585371515841</v>
      </c>
      <c r="E21" s="133">
        <f>'A23'!J20*4*'A24'!$J$4/1000</f>
        <v>19168.799367141903</v>
      </c>
      <c r="F21" s="139">
        <f t="shared" si="0"/>
        <v>299135.74446324405</v>
      </c>
      <c r="G21" s="139">
        <f>'A1'!B19</f>
        <v>14110</v>
      </c>
      <c r="H21" s="127">
        <f t="shared" si="1"/>
        <v>21200.265376558757</v>
      </c>
      <c r="I21" s="132">
        <f>'A23'!P20*6*'A24'!$C$5/1000</f>
        <v>143888.38901583676</v>
      </c>
      <c r="J21" s="133">
        <f>'A23'!Q20*6*'A24'!$E$5/1000</f>
        <v>27066.177572604633</v>
      </c>
      <c r="K21" s="133">
        <f>'A23'!R20*3*'A24'!$G$5/1000</f>
        <v>9490.5409431504377</v>
      </c>
      <c r="L21" s="134">
        <f>'A23'!S20*4*'A24'!$G$5/1000</f>
        <v>9050.6859115990028</v>
      </c>
      <c r="M21" s="139">
        <f t="shared" si="2"/>
        <v>189495.79344319081</v>
      </c>
      <c r="N21" s="139">
        <f>'A1'!C19</f>
        <v>9798.0737812911721</v>
      </c>
      <c r="O21" s="127">
        <f t="shared" si="3"/>
        <v>19340.106808036242</v>
      </c>
      <c r="P21" s="132">
        <f>'A23'!Y20*6*'A24'!$K$6/1000</f>
        <v>0</v>
      </c>
      <c r="Q21" s="133">
        <f>'A23'!Z20*6*'A24'!$K$6/1000</f>
        <v>0</v>
      </c>
      <c r="R21" s="133">
        <f>'A23'!AA20*3*'A24'!$H$6/1000</f>
        <v>58353.380859229881</v>
      </c>
      <c r="S21" s="134">
        <f>'A23'!AB20*4*'A24'!$J$6/1000</f>
        <v>88990.608656733064</v>
      </c>
      <c r="T21" s="139">
        <f t="shared" si="4"/>
        <v>147343.98951596295</v>
      </c>
      <c r="U21" s="139">
        <f>'A1'!D19</f>
        <v>23449.791000000001</v>
      </c>
      <c r="V21" s="127">
        <f t="shared" si="5"/>
        <v>6283.3817800748393</v>
      </c>
      <c r="W21" s="132">
        <f>'A23'!AH20*6*'A24'!$C$7/1000</f>
        <v>79973.974441485669</v>
      </c>
      <c r="X21" s="133">
        <f>'A23'!AI20*6*'A24'!$E$7/1000</f>
        <v>37095.578884323775</v>
      </c>
      <c r="Y21" s="133">
        <f>'A23'!AJ20*3*'A24'!$G$7/1000</f>
        <v>3741.8006181208248</v>
      </c>
      <c r="Z21" s="134">
        <f>'A23'!AK20*4*'A24'!$G$7/1000</f>
        <v>11298.141573765373</v>
      </c>
      <c r="AA21" s="139">
        <f t="shared" si="6"/>
        <v>132109.49551769564</v>
      </c>
      <c r="AB21" s="139">
        <f>'A1'!E19</f>
        <v>5073</v>
      </c>
      <c r="AC21" s="127">
        <f t="shared" si="7"/>
        <v>26041.690423358101</v>
      </c>
      <c r="AD21" s="132">
        <f>'A23'!AQ20*6*'A24'!$C$8/1000</f>
        <v>48087.9638172833</v>
      </c>
      <c r="AE21" s="133">
        <f>'A23'!AR20*6*'A24'!$E$8/1000</f>
        <v>34572.560169422592</v>
      </c>
      <c r="AF21" s="133">
        <f>'A23'!AS20*3*'A24'!$H$8/1000</f>
        <v>0</v>
      </c>
      <c r="AG21" s="134">
        <f>'A23'!AT20*4*'A24'!$H$8/1000</f>
        <v>0</v>
      </c>
      <c r="AH21" s="139">
        <f t="shared" si="8"/>
        <v>82660.523986705899</v>
      </c>
      <c r="AI21" s="139">
        <f>'A1'!F19</f>
        <v>4726</v>
      </c>
      <c r="AJ21" s="127">
        <f t="shared" si="9"/>
        <v>17490.589078862864</v>
      </c>
      <c r="AK21" s="132">
        <f>'A23'!AZ20*6*'A24'!$C$9/1000</f>
        <v>562598.12089050747</v>
      </c>
      <c r="AL21" s="133">
        <f>'A23'!BA20*6*'A24'!$E$9/1000</f>
        <v>281602.75754787214</v>
      </c>
      <c r="AM21" s="133">
        <f>'A23'!BB20*3*'A24'!$G$9/1000</f>
        <v>10450.357498006108</v>
      </c>
      <c r="AN21" s="134">
        <f>'A23'!BC20*4*'A24'!$G$9/1000</f>
        <v>117566.5218525689</v>
      </c>
      <c r="AO21" s="139">
        <f t="shared" si="10"/>
        <v>972217.75778895454</v>
      </c>
      <c r="AP21" s="139">
        <f>'A1'!G19</f>
        <v>54109.9</v>
      </c>
      <c r="AQ21" s="127">
        <f t="shared" si="11"/>
        <v>17967.465432184399</v>
      </c>
      <c r="AR21" s="132">
        <f>'A23'!BI20*6*'A24'!$C$10/1000</f>
        <v>154564.85106010543</v>
      </c>
      <c r="AS21" s="133">
        <f>'A23'!BJ20*6*'A24'!$E$10/1000</f>
        <v>816847.34807999374</v>
      </c>
      <c r="AT21" s="133">
        <f>'A23'!BK20*3*'A24'!$H$10/1000</f>
        <v>97833.887246562692</v>
      </c>
      <c r="AU21" s="134">
        <f>'A23'!BL20*4*'A24'!$J$10/1000</f>
        <v>149764.6926342487</v>
      </c>
      <c r="AV21" s="139">
        <f t="shared" si="12"/>
        <v>1219010.7790209104</v>
      </c>
      <c r="AW21" s="139">
        <f>'A1'!H19</f>
        <v>78317</v>
      </c>
      <c r="AX21" s="127">
        <f t="shared" si="13"/>
        <v>15565.085218035809</v>
      </c>
      <c r="AY21" s="132">
        <f>'A23'!BR20*6*'A24'!$C$11/1000</f>
        <v>1068458.0297064378</v>
      </c>
      <c r="AZ21" s="133">
        <f>'A23'!BS20*6*'A24'!$E$11/1000</f>
        <v>80331.201703989223</v>
      </c>
      <c r="BA21" s="133">
        <f>'A23'!BT20*3*'A24'!$H$11/1000</f>
        <v>0</v>
      </c>
      <c r="BB21" s="134">
        <f>'A23'!BU20*4*'A24'!$J$11/1000</f>
        <v>17326.587105835803</v>
      </c>
      <c r="BC21" s="139">
        <f t="shared" si="14"/>
        <v>1166115.8185162628</v>
      </c>
      <c r="BD21" s="139">
        <f>'A1'!I19</f>
        <v>55718.3</v>
      </c>
      <c r="BE21" s="127">
        <f t="shared" si="15"/>
        <v>20928.775976945864</v>
      </c>
      <c r="BF21" s="132">
        <f>'A23'!CA20*6*'A24'!$C$12/1000</f>
        <v>140962.4154179609</v>
      </c>
      <c r="BG21" s="133">
        <f>'A23'!CB20*6*'A24'!$E$12/1000</f>
        <v>102405.44206436422</v>
      </c>
      <c r="BH21" s="133">
        <f>'A23'!CC20*3*'A24'!$H$12/1000</f>
        <v>0</v>
      </c>
      <c r="BI21" s="134">
        <f>'A23'!CD20*4*'A24'!$J$12/1000</f>
        <v>57315.677004179859</v>
      </c>
      <c r="BJ21" s="139">
        <f t="shared" si="16"/>
        <v>300683.53448650497</v>
      </c>
      <c r="BK21" s="139">
        <f>'A1'!J19</f>
        <v>13773</v>
      </c>
      <c r="BL21" s="127">
        <f t="shared" si="17"/>
        <v>21831.375480033759</v>
      </c>
      <c r="BM21" s="132">
        <f>'A23'!CJ20*6*'A24'!$K$13/1000</f>
        <v>0</v>
      </c>
      <c r="BN21" s="133">
        <f>'A23'!CK20*6*'A24'!$K$13/1000</f>
        <v>0</v>
      </c>
      <c r="BO21" s="133">
        <f>'A23'!CL20*3*'A24'!$G$13/1000</f>
        <v>23161.442064981624</v>
      </c>
      <c r="BP21" s="134">
        <f>'A23'!CM20*4*'A24'!$G$13/1000</f>
        <v>8006.835133131829</v>
      </c>
      <c r="BQ21" s="139">
        <f t="shared" si="18"/>
        <v>31168.277198113454</v>
      </c>
      <c r="BR21" s="139">
        <f>'A1'!K19</f>
        <v>4026</v>
      </c>
      <c r="BS21" s="127">
        <f t="shared" si="19"/>
        <v>7741.7479379318074</v>
      </c>
      <c r="BT21" s="132" t="e">
        <f>'A23'!CS20*6*'A24'!#REF!/1000</f>
        <v>#REF!</v>
      </c>
      <c r="BU21" s="133" t="e">
        <f>'A23'!CT20*6*'A24'!#REF!/1000</f>
        <v>#REF!</v>
      </c>
      <c r="BV21" s="133">
        <f>'A23'!CU20*3*'A24'!$H$14/1000</f>
        <v>1953.5693652833518</v>
      </c>
      <c r="BW21" s="134">
        <f>'A23'!CV20*4*'A24'!$J$14/1000</f>
        <v>28502.024471801738</v>
      </c>
      <c r="BX21" s="139" t="e">
        <f t="shared" si="20"/>
        <v>#REF!</v>
      </c>
      <c r="BY21" s="139">
        <f>'A1'!L19</f>
        <v>36088.17673303929</v>
      </c>
      <c r="BZ21" s="127" t="e">
        <f t="shared" si="21"/>
        <v>#REF!</v>
      </c>
      <c r="CA21" s="132">
        <f>'A23'!DB20*6*'A24'!$C$14/1000</f>
        <v>65371.559349257746</v>
      </c>
      <c r="CB21" s="133">
        <f>'A23'!DC20*6*'A24'!$E$14/1000</f>
        <v>86544.58357499844</v>
      </c>
      <c r="CC21" s="133">
        <f>'A23'!DD20*3*'A24'!$G$15/1000</f>
        <v>13966.799207967488</v>
      </c>
      <c r="CD21" s="134">
        <f>'A23'!DE20*4*'A24'!$G$15/1000</f>
        <v>25048.075271560519</v>
      </c>
      <c r="CE21" s="139">
        <f t="shared" si="22"/>
        <v>190931.01740378421</v>
      </c>
      <c r="CF21" s="139">
        <f>'A1'!M19</f>
        <v>8222</v>
      </c>
      <c r="CG21" s="127">
        <f t="shared" si="23"/>
        <v>23221.967575259572</v>
      </c>
      <c r="CH21" s="132">
        <f>'A23'!DK20*6*'A24'!$C$16/1000</f>
        <v>709901.81863930449</v>
      </c>
      <c r="CI21" s="133">
        <f>'A23'!DL20*6*'A24'!$E$16/1000</f>
        <v>405129.4687539385</v>
      </c>
      <c r="CJ21" s="133">
        <f>'A23'!DM20*3*'A24'!$G$16/1000</f>
        <v>56994.914798143174</v>
      </c>
      <c r="CK21" s="134">
        <f>'A23'!DN20*4*'A24'!$G$16/1000</f>
        <v>85799.541042985758</v>
      </c>
      <c r="CL21" s="139">
        <f t="shared" si="24"/>
        <v>1257825.743234372</v>
      </c>
      <c r="CM21" s="139">
        <f>'A1'!N19</f>
        <v>56216</v>
      </c>
      <c r="CN21" s="127">
        <f t="shared" si="25"/>
        <v>22374.870912807244</v>
      </c>
      <c r="CO21" s="132">
        <f>'A23'!DT20*6*'A24'!$C$17/1000</f>
        <v>1209618.8097539025</v>
      </c>
      <c r="CP21" s="133">
        <f>'A23'!DU20*6*'A24'!$E$17/1000</f>
        <v>3592480.543195127</v>
      </c>
      <c r="CQ21" s="133">
        <f>'A23'!DV20*3*'A24'!$H$17/1000</f>
        <v>153990.71164620886</v>
      </c>
      <c r="CR21" s="134">
        <f>'A23'!DW20*4*'A24'!$J$17/1000</f>
        <v>2092555.9021931503</v>
      </c>
      <c r="CS21" s="139">
        <f t="shared" si="26"/>
        <v>7048645.9667883888</v>
      </c>
      <c r="CT21" s="139">
        <f>'A1'!O19</f>
        <v>218086</v>
      </c>
      <c r="CU21" s="127">
        <f t="shared" si="27"/>
        <v>32320.488095468711</v>
      </c>
    </row>
    <row r="22" spans="1:99">
      <c r="A22" s="124">
        <v>1977</v>
      </c>
      <c r="B22" s="132">
        <f>'A23'!G21*6*'A24'!$C$4/1000</f>
        <v>183022.64866885389</v>
      </c>
      <c r="C22" s="133">
        <f>'A23'!H21*6*'A24'!$E$4/1000</f>
        <v>77629.074145504928</v>
      </c>
      <c r="D22" s="133">
        <f>'A23'!I21*3*'A24'!$H$4/1000</f>
        <v>23607.187629669792</v>
      </c>
      <c r="E22" s="133">
        <f>'A23'!J21*4*'A24'!$J$4/1000</f>
        <v>20597.272281380174</v>
      </c>
      <c r="F22" s="139">
        <f t="shared" si="0"/>
        <v>304856.18272540881</v>
      </c>
      <c r="G22" s="139">
        <f>'A1'!B20</f>
        <v>14282</v>
      </c>
      <c r="H22" s="127">
        <f t="shared" si="1"/>
        <v>21345.482616258847</v>
      </c>
      <c r="I22" s="132">
        <f>'A23'!P21*6*'A24'!$C$5/1000</f>
        <v>143868.0267847077</v>
      </c>
      <c r="J22" s="133">
        <f>'A23'!Q21*6*'A24'!$E$5/1000</f>
        <v>28694.757421116956</v>
      </c>
      <c r="K22" s="133">
        <f>'A23'!R21*3*'A24'!$G$5/1000</f>
        <v>10023.259015456959</v>
      </c>
      <c r="L22" s="134">
        <f>'A23'!S21*4*'A24'!$G$5/1000</f>
        <v>9639.3856786536599</v>
      </c>
      <c r="M22" s="139">
        <f t="shared" si="2"/>
        <v>192225.42889993527</v>
      </c>
      <c r="N22" s="139">
        <f>'A1'!C20</f>
        <v>9809.0592885375499</v>
      </c>
      <c r="O22" s="127">
        <f t="shared" si="3"/>
        <v>19596.724134857839</v>
      </c>
      <c r="P22" s="132">
        <f>'A23'!Y21*6*'A24'!$K$6/1000</f>
        <v>0</v>
      </c>
      <c r="Q22" s="133">
        <f>'A23'!Z21*6*'A24'!$K$6/1000</f>
        <v>0</v>
      </c>
      <c r="R22" s="133">
        <f>'A23'!AA21*3*'A24'!$H$6/1000</f>
        <v>62399.446262408434</v>
      </c>
      <c r="S22" s="134">
        <f>'A23'!AB21*4*'A24'!$J$6/1000</f>
        <v>93961.776427871606</v>
      </c>
      <c r="T22" s="139">
        <f t="shared" si="4"/>
        <v>156361.22269028003</v>
      </c>
      <c r="U22" s="139">
        <f>'A1'!D20</f>
        <v>23725.920999999998</v>
      </c>
      <c r="V22" s="127">
        <f t="shared" si="5"/>
        <v>6590.3120342632874</v>
      </c>
      <c r="W22" s="132">
        <f>'A23'!AH21*6*'A24'!$C$7/1000</f>
        <v>79020.1771996139</v>
      </c>
      <c r="X22" s="133">
        <f>'A23'!AI21*6*'A24'!$E$7/1000</f>
        <v>38184.523590198805</v>
      </c>
      <c r="Y22" s="133">
        <f>'A23'!AJ21*3*'A24'!$G$7/1000</f>
        <v>3908.7184815585501</v>
      </c>
      <c r="Z22" s="134">
        <f>'A23'!AK21*4*'A24'!$G$7/1000</f>
        <v>11769.582070136981</v>
      </c>
      <c r="AA22" s="139">
        <f t="shared" si="6"/>
        <v>132883.00134150824</v>
      </c>
      <c r="AB22" s="139">
        <f>'A1'!E20</f>
        <v>5089</v>
      </c>
      <c r="AC22" s="127">
        <f t="shared" si="7"/>
        <v>26111.810049421936</v>
      </c>
      <c r="AD22" s="132">
        <f>'A23'!AQ21*6*'A24'!$C$8/1000</f>
        <v>47703.663804618816</v>
      </c>
      <c r="AE22" s="133">
        <f>'A23'!AR21*6*'A24'!$E$8/1000</f>
        <v>35455.87191485161</v>
      </c>
      <c r="AF22" s="133">
        <f>'A23'!AS21*3*'A24'!$H$8/1000</f>
        <v>0</v>
      </c>
      <c r="AG22" s="134">
        <f>'A23'!AT21*4*'A24'!$H$8/1000</f>
        <v>0</v>
      </c>
      <c r="AH22" s="139">
        <f t="shared" si="8"/>
        <v>83159.535719470427</v>
      </c>
      <c r="AI22" s="139">
        <f>'A1'!F20</f>
        <v>4739</v>
      </c>
      <c r="AJ22" s="127">
        <f t="shared" si="9"/>
        <v>17547.907938271877</v>
      </c>
      <c r="AK22" s="132">
        <f>'A23'!AZ21*6*'A24'!$C$9/1000</f>
        <v>561099.60839426715</v>
      </c>
      <c r="AL22" s="133">
        <f>'A23'!BA21*6*'A24'!$E$9/1000</f>
        <v>293766.58609505568</v>
      </c>
      <c r="AM22" s="133">
        <f>'A23'!BB21*3*'A24'!$G$9/1000</f>
        <v>11678.824072746076</v>
      </c>
      <c r="AN22" s="134">
        <f>'A23'!BC21*4*'A24'!$G$9/1000</f>
        <v>118721.34935932788</v>
      </c>
      <c r="AO22" s="139">
        <f t="shared" si="10"/>
        <v>985266.36792139686</v>
      </c>
      <c r="AP22" s="139">
        <f>'A1'!G20</f>
        <v>54354.400000000001</v>
      </c>
      <c r="AQ22" s="127">
        <f t="shared" si="11"/>
        <v>18126.708563085911</v>
      </c>
      <c r="AR22" s="132">
        <f>'A23'!BI21*6*'A24'!$C$10/1000</f>
        <v>156425.1374406406</v>
      </c>
      <c r="AS22" s="133">
        <f>'A23'!BJ21*6*'A24'!$E$10/1000</f>
        <v>815491.29799203831</v>
      </c>
      <c r="AT22" s="133">
        <f>'A23'!BK21*3*'A24'!$H$10/1000</f>
        <v>95132.380615141112</v>
      </c>
      <c r="AU22" s="134">
        <f>'A23'!BL21*4*'A24'!$J$10/1000</f>
        <v>152538.12149323252</v>
      </c>
      <c r="AV22" s="139">
        <f t="shared" si="12"/>
        <v>1219586.9375410525</v>
      </c>
      <c r="AW22" s="139">
        <f>'A1'!H20</f>
        <v>78165</v>
      </c>
      <c r="AX22" s="127">
        <f t="shared" si="13"/>
        <v>15602.724205732138</v>
      </c>
      <c r="AY22" s="132">
        <f>'A23'!BR21*6*'A24'!$C$11/1000</f>
        <v>1061841.9342953844</v>
      </c>
      <c r="AZ22" s="133">
        <f>'A23'!BS21*6*'A24'!$E$11/1000</f>
        <v>86890.243461931619</v>
      </c>
      <c r="BA22" s="133">
        <f>'A23'!BT21*3*'A24'!$H$11/1000</f>
        <v>0</v>
      </c>
      <c r="BB22" s="134">
        <f>'A23'!BU21*4*'A24'!$J$11/1000</f>
        <v>18636.30533361889</v>
      </c>
      <c r="BC22" s="139">
        <f t="shared" si="14"/>
        <v>1167368.4830909348</v>
      </c>
      <c r="BD22" s="139">
        <f>'A1'!I20</f>
        <v>55955.4</v>
      </c>
      <c r="BE22" s="127">
        <f t="shared" si="15"/>
        <v>20862.48124561588</v>
      </c>
      <c r="BF22" s="132">
        <f>'A23'!CA21*6*'A24'!$C$12/1000</f>
        <v>140804.50843249637</v>
      </c>
      <c r="BG22" s="133">
        <f>'A23'!CB21*6*'A24'!$E$12/1000</f>
        <v>105881.4298952242</v>
      </c>
      <c r="BH22" s="133">
        <f>'A23'!CC21*3*'A24'!$H$12/1000</f>
        <v>0</v>
      </c>
      <c r="BI22" s="134">
        <f>'A23'!CD21*4*'A24'!$J$12/1000</f>
        <v>59454.229620512844</v>
      </c>
      <c r="BJ22" s="139">
        <f t="shared" si="16"/>
        <v>306140.16794823343</v>
      </c>
      <c r="BK22" s="139">
        <f>'A1'!J20</f>
        <v>13856</v>
      </c>
      <c r="BL22" s="127">
        <f t="shared" si="17"/>
        <v>22094.411659081514</v>
      </c>
      <c r="BM22" s="132">
        <f>'A23'!CJ21*6*'A24'!$K$13/1000</f>
        <v>0</v>
      </c>
      <c r="BN22" s="133">
        <f>'A23'!CK21*6*'A24'!$K$13/1000</f>
        <v>0</v>
      </c>
      <c r="BO22" s="133">
        <f>'A23'!CL21*3*'A24'!$G$13/1000</f>
        <v>22243.033662840611</v>
      </c>
      <c r="BP22" s="134">
        <f>'A23'!CM21*4*'A24'!$G$13/1000</f>
        <v>8537.8831463574661</v>
      </c>
      <c r="BQ22" s="139">
        <f t="shared" si="18"/>
        <v>30780.916809198075</v>
      </c>
      <c r="BR22" s="139">
        <f>'A1'!K20</f>
        <v>4043</v>
      </c>
      <c r="BS22" s="127">
        <f t="shared" si="19"/>
        <v>7613.3853102147104</v>
      </c>
      <c r="BT22" s="132" t="e">
        <f>'A23'!CS21*6*'A24'!#REF!/1000</f>
        <v>#REF!</v>
      </c>
      <c r="BU22" s="133" t="e">
        <f>'A23'!CT21*6*'A24'!#REF!/1000</f>
        <v>#REF!</v>
      </c>
      <c r="BV22" s="133">
        <f>'A23'!CU21*3*'A24'!$H$14/1000</f>
        <v>2231.6213449149054</v>
      </c>
      <c r="BW22" s="134">
        <f>'A23'!CV21*4*'A24'!$J$14/1000</f>
        <v>30597.858343268763</v>
      </c>
      <c r="BX22" s="139" t="e">
        <f t="shared" si="20"/>
        <v>#REF!</v>
      </c>
      <c r="BY22" s="139">
        <f>'A1'!L20</f>
        <v>36519.985620681749</v>
      </c>
      <c r="BZ22" s="127" t="e">
        <f t="shared" si="21"/>
        <v>#REF!</v>
      </c>
      <c r="CA22" s="132">
        <f>'A23'!DB21*6*'A24'!$C$14/1000</f>
        <v>64795.295229766045</v>
      </c>
      <c r="CB22" s="133">
        <f>'A23'!DC21*6*'A24'!$E$14/1000</f>
        <v>87597.363726134136</v>
      </c>
      <c r="CC22" s="133">
        <f>'A23'!DD21*3*'A24'!$G$15/1000</f>
        <v>14613.347910964314</v>
      </c>
      <c r="CD22" s="134">
        <f>'A23'!DE21*4*'A24'!$G$15/1000</f>
        <v>25726.518793167492</v>
      </c>
      <c r="CE22" s="139">
        <f t="shared" si="22"/>
        <v>192732.52566003197</v>
      </c>
      <c r="CF22" s="139">
        <f>'A1'!M20</f>
        <v>8251</v>
      </c>
      <c r="CG22" s="127">
        <f t="shared" si="23"/>
        <v>23358.686905833474</v>
      </c>
      <c r="CH22" s="132">
        <f>'A23'!DK21*6*'A24'!$C$16/1000</f>
        <v>698874.20278562431</v>
      </c>
      <c r="CI22" s="133">
        <f>'A23'!DL21*6*'A24'!$E$16/1000</f>
        <v>419809.60160658456</v>
      </c>
      <c r="CJ22" s="133">
        <f>'A23'!DM21*3*'A24'!$G$16/1000</f>
        <v>59093.691384326798</v>
      </c>
      <c r="CK22" s="134">
        <f>'A23'!DN21*4*'A24'!$G$16/1000</f>
        <v>90061.569657696018</v>
      </c>
      <c r="CL22" s="139">
        <f t="shared" si="24"/>
        <v>1267839.0654342317</v>
      </c>
      <c r="CM22" s="139">
        <f>'A1'!N20</f>
        <v>56190</v>
      </c>
      <c r="CN22" s="127">
        <f t="shared" si="25"/>
        <v>22563.428820683959</v>
      </c>
      <c r="CO22" s="132">
        <f>'A23'!DT21*6*'A24'!$C$17/1000</f>
        <v>1219364.5632540288</v>
      </c>
      <c r="CP22" s="133">
        <f>'A23'!DU21*6*'A24'!$E$17/1000</f>
        <v>3641836.4130270672</v>
      </c>
      <c r="CQ22" s="133">
        <f>'A23'!DV21*3*'A24'!$H$17/1000</f>
        <v>162176.0257444976</v>
      </c>
      <c r="CR22" s="134">
        <f>'A23'!DW21*4*'A24'!$J$17/1000</f>
        <v>2174511.6371497363</v>
      </c>
      <c r="CS22" s="139">
        <f t="shared" si="26"/>
        <v>7197888.6391753303</v>
      </c>
      <c r="CT22" s="139">
        <f>'A1'!O20</f>
        <v>220289</v>
      </c>
      <c r="CU22" s="127">
        <f t="shared" si="27"/>
        <v>32674.752889047257</v>
      </c>
    </row>
    <row r="23" spans="1:99">
      <c r="A23" s="124">
        <v>1978</v>
      </c>
      <c r="B23" s="132">
        <f>'A23'!G22*6*'A24'!$C$4/1000</f>
        <v>186138.17500167232</v>
      </c>
      <c r="C23" s="133">
        <f>'A23'!H22*6*'A24'!$E$4/1000</f>
        <v>80686.564668200124</v>
      </c>
      <c r="D23" s="133">
        <f>'A23'!I22*3*'A24'!$H$4/1000</f>
        <v>23575.760899062996</v>
      </c>
      <c r="E23" s="133">
        <f>'A23'!J22*4*'A24'!$J$4/1000</f>
        <v>22274.442917206521</v>
      </c>
      <c r="F23" s="139">
        <f t="shared" si="0"/>
        <v>312674.94348614191</v>
      </c>
      <c r="G23" s="139">
        <f>'A1'!B21</f>
        <v>14431</v>
      </c>
      <c r="H23" s="127">
        <f t="shared" si="1"/>
        <v>21666.893734747551</v>
      </c>
      <c r="I23" s="132">
        <f>'A23'!P22*6*'A24'!$C$5/1000</f>
        <v>143734.13794337807</v>
      </c>
      <c r="J23" s="133">
        <f>'A23'!Q22*6*'A24'!$E$5/1000</f>
        <v>30421.329397105186</v>
      </c>
      <c r="K23" s="133">
        <f>'A23'!R22*3*'A24'!$G$5/1000</f>
        <v>10585.879339517296</v>
      </c>
      <c r="L23" s="134">
        <f>'A23'!S22*4*'A24'!$G$5/1000</f>
        <v>10266.377285588216</v>
      </c>
      <c r="M23" s="139">
        <f t="shared" si="2"/>
        <v>195007.72396558875</v>
      </c>
      <c r="N23" s="139">
        <f>'A1'!C21</f>
        <v>9817.048748353096</v>
      </c>
      <c r="O23" s="127">
        <f t="shared" si="3"/>
        <v>19864.190243356301</v>
      </c>
      <c r="P23" s="132">
        <f>'A23'!Y22*6*'A24'!$K$6/1000</f>
        <v>0</v>
      </c>
      <c r="Q23" s="133">
        <f>'A23'!Z22*6*'A24'!$K$6/1000</f>
        <v>0</v>
      </c>
      <c r="R23" s="133">
        <f>'A23'!AA22*3*'A24'!$H$6/1000</f>
        <v>66579.938749692985</v>
      </c>
      <c r="S23" s="134">
        <f>'A23'!AB22*4*'A24'!$J$6/1000</f>
        <v>98993.391542280544</v>
      </c>
      <c r="T23" s="139">
        <f t="shared" si="4"/>
        <v>165573.33029197354</v>
      </c>
      <c r="U23" s="139">
        <f>'A1'!D21</f>
        <v>23963.37</v>
      </c>
      <c r="V23" s="127">
        <f t="shared" si="5"/>
        <v>6909.4342862449457</v>
      </c>
      <c r="W23" s="132">
        <f>'A23'!AH22*6*'A24'!$C$7/1000</f>
        <v>78014.694569174579</v>
      </c>
      <c r="X23" s="133">
        <f>'A23'!AI22*6*'A24'!$E$7/1000</f>
        <v>39305.434384974906</v>
      </c>
      <c r="Y23" s="133">
        <f>'A23'!AJ22*3*'A24'!$G$7/1000</f>
        <v>4083.082378598303</v>
      </c>
      <c r="Z23" s="134">
        <f>'A23'!AK22*4*'A24'!$G$7/1000</f>
        <v>12260.694486900804</v>
      </c>
      <c r="AA23" s="139">
        <f t="shared" si="6"/>
        <v>133663.90581964861</v>
      </c>
      <c r="AB23" s="139">
        <f>'A1'!E21</f>
        <v>5105</v>
      </c>
      <c r="AC23" s="127">
        <f t="shared" si="7"/>
        <v>26182.939435778375</v>
      </c>
      <c r="AD23" s="132">
        <f>'A23'!AQ22*6*'A24'!$C$8/1000</f>
        <v>47363.543522839362</v>
      </c>
      <c r="AE23" s="133">
        <f>'A23'!AR22*6*'A24'!$E$8/1000</f>
        <v>36419.324610512143</v>
      </c>
      <c r="AF23" s="133">
        <f>'A23'!AS22*3*'A24'!$H$8/1000</f>
        <v>0</v>
      </c>
      <c r="AG23" s="134">
        <f>'A23'!AT22*4*'A24'!$H$8/1000</f>
        <v>0</v>
      </c>
      <c r="AH23" s="139">
        <f t="shared" si="8"/>
        <v>83782.868133351498</v>
      </c>
      <c r="AI23" s="139">
        <f>'A1'!F21</f>
        <v>4753</v>
      </c>
      <c r="AJ23" s="127">
        <f t="shared" si="9"/>
        <v>17627.365481454133</v>
      </c>
      <c r="AK23" s="132">
        <f>'A23'!AZ22*6*'A24'!$C$9/1000</f>
        <v>560681.16744835221</v>
      </c>
      <c r="AL23" s="133">
        <f>'A23'!BA22*6*'A24'!$E$9/1000</f>
        <v>307265.50829145731</v>
      </c>
      <c r="AM23" s="133">
        <f>'A23'!BB22*3*'A24'!$G$9/1000</f>
        <v>13086.18355410551</v>
      </c>
      <c r="AN23" s="134">
        <f>'A23'!BC22*4*'A24'!$G$9/1000</f>
        <v>120204.27145484775</v>
      </c>
      <c r="AO23" s="139">
        <f t="shared" si="10"/>
        <v>1001237.1307487627</v>
      </c>
      <c r="AP23" s="139">
        <f>'A1'!G21</f>
        <v>54591.4</v>
      </c>
      <c r="AQ23" s="127">
        <f t="shared" si="11"/>
        <v>18340.565194311974</v>
      </c>
      <c r="AR23" s="132">
        <f>'A23'!BI22*6*'A24'!$C$10/1000</f>
        <v>158315.76674134421</v>
      </c>
      <c r="AS23" s="133">
        <f>'A23'!BJ22*6*'A24'!$E$10/1000</f>
        <v>815012.69207864231</v>
      </c>
      <c r="AT23" s="133">
        <f>'A23'!BK22*3*'A24'!$H$10/1000</f>
        <v>92604.914058916518</v>
      </c>
      <c r="AU23" s="134">
        <f>'A23'!BL22*4*'A24'!$J$10/1000</f>
        <v>155529.92451464289</v>
      </c>
      <c r="AV23" s="139">
        <f t="shared" si="12"/>
        <v>1221463.297393546</v>
      </c>
      <c r="AW23" s="139">
        <f>'A1'!H21</f>
        <v>78082</v>
      </c>
      <c r="AX23" s="127">
        <f t="shared" si="13"/>
        <v>15643.340301139135</v>
      </c>
      <c r="AY23" s="132">
        <f>'A23'!BR22*6*'A24'!$C$11/1000</f>
        <v>1058433.1086459097</v>
      </c>
      <c r="AZ23" s="133">
        <f>'A23'!BS22*6*'A24'!$E$11/1000</f>
        <v>94325.849173096867</v>
      </c>
      <c r="BA23" s="133">
        <f>'A23'!BT22*3*'A24'!$H$11/1000</f>
        <v>0</v>
      </c>
      <c r="BB23" s="134">
        <f>'A23'!BU22*4*'A24'!$J$11/1000</f>
        <v>20117.757435863616</v>
      </c>
      <c r="BC23" s="139">
        <f t="shared" si="14"/>
        <v>1172876.7152548702</v>
      </c>
      <c r="BD23" s="139">
        <f>'A1'!I21</f>
        <v>56155.1</v>
      </c>
      <c r="BE23" s="127">
        <f t="shared" si="15"/>
        <v>20886.37924702957</v>
      </c>
      <c r="BF23" s="132">
        <f>'A23'!CA22*6*'A24'!$C$12/1000</f>
        <v>140540.49955442408</v>
      </c>
      <c r="BG23" s="133">
        <f>'A23'!CB22*6*'A24'!$E$12/1000</f>
        <v>109452.94415641396</v>
      </c>
      <c r="BH23" s="133">
        <f>'A23'!CC22*3*'A24'!$H$12/1000</f>
        <v>0</v>
      </c>
      <c r="BI23" s="134">
        <f>'A23'!CD22*4*'A24'!$J$12/1000</f>
        <v>61659.922567843496</v>
      </c>
      <c r="BJ23" s="139">
        <f t="shared" si="16"/>
        <v>311653.36627868155</v>
      </c>
      <c r="BK23" s="139">
        <f>'A1'!J21</f>
        <v>13939</v>
      </c>
      <c r="BL23" s="127">
        <f t="shared" si="17"/>
        <v>22358.373360978661</v>
      </c>
      <c r="BM23" s="132">
        <f>'A23'!CJ22*6*'A24'!$K$13/1000</f>
        <v>0</v>
      </c>
      <c r="BN23" s="133">
        <f>'A23'!CK22*6*'A24'!$K$13/1000</f>
        <v>0</v>
      </c>
      <c r="BO23" s="133">
        <f>'A23'!CL22*3*'A24'!$G$13/1000</f>
        <v>21447.31648175804</v>
      </c>
      <c r="BP23" s="134">
        <f>'A23'!CM22*4*'A24'!$G$13/1000</f>
        <v>9140.9228777294284</v>
      </c>
      <c r="BQ23" s="139">
        <f t="shared" si="18"/>
        <v>30588.239359487467</v>
      </c>
      <c r="BR23" s="139">
        <f>'A1'!K21</f>
        <v>4059</v>
      </c>
      <c r="BS23" s="127">
        <f t="shared" si="19"/>
        <v>7535.9052376170157</v>
      </c>
      <c r="BT23" s="132" t="e">
        <f>'A23'!CS22*6*'A24'!#REF!/1000</f>
        <v>#REF!</v>
      </c>
      <c r="BU23" s="133" t="e">
        <f>'A23'!CT22*6*'A24'!#REF!/1000</f>
        <v>#REF!</v>
      </c>
      <c r="BV23" s="133">
        <f>'A23'!CU22*3*'A24'!$H$14/1000</f>
        <v>2556.2144510953071</v>
      </c>
      <c r="BW23" s="134">
        <f>'A23'!CV22*4*'A24'!$J$14/1000</f>
        <v>32937.562708431491</v>
      </c>
      <c r="BX23" s="139" t="e">
        <f t="shared" si="20"/>
        <v>#REF!</v>
      </c>
      <c r="BY23" s="139">
        <f>'A1'!L21</f>
        <v>36932.714580730702</v>
      </c>
      <c r="BZ23" s="127" t="e">
        <f t="shared" si="21"/>
        <v>#REF!</v>
      </c>
      <c r="CA23" s="132">
        <f>'A23'!DB22*6*'A24'!$C$14/1000</f>
        <v>63923.384794745201</v>
      </c>
      <c r="CB23" s="133">
        <f>'A23'!DC22*6*'A24'!$E$14/1000</f>
        <v>88301.144365777407</v>
      </c>
      <c r="CC23" s="133">
        <f>'A23'!DD22*3*'A24'!$G$15/1000</f>
        <v>15227.433469871177</v>
      </c>
      <c r="CD23" s="134">
        <f>'A23'!DE22*4*'A24'!$G$15/1000</f>
        <v>26315.512906070093</v>
      </c>
      <c r="CE23" s="139">
        <f t="shared" si="22"/>
        <v>193767.4755364639</v>
      </c>
      <c r="CF23" s="139">
        <f>'A1'!M21</f>
        <v>8275</v>
      </c>
      <c r="CG23" s="127">
        <f t="shared" si="23"/>
        <v>23416.009128273581</v>
      </c>
      <c r="CH23" s="132">
        <f>'A23'!DK22*6*'A24'!$C$16/1000</f>
        <v>687158.77091849747</v>
      </c>
      <c r="CI23" s="133">
        <f>'A23'!DL22*6*'A24'!$E$16/1000</f>
        <v>435021.67873184598</v>
      </c>
      <c r="CJ23" s="133">
        <f>'A23'!DM22*3*'A24'!$G$16/1000</f>
        <v>61269.753166467191</v>
      </c>
      <c r="CK23" s="134">
        <f>'A23'!DN22*4*'A24'!$G$16/1000</f>
        <v>94535.311385224821</v>
      </c>
      <c r="CL23" s="139">
        <f t="shared" si="24"/>
        <v>1277985.5142020355</v>
      </c>
      <c r="CM23" s="139">
        <f>'A1'!N21</f>
        <v>56178</v>
      </c>
      <c r="CN23" s="127">
        <f t="shared" si="25"/>
        <v>22748.861016804363</v>
      </c>
      <c r="CO23" s="132">
        <f>'A23'!DT22*6*'A24'!$C$17/1000</f>
        <v>1228425.1710838629</v>
      </c>
      <c r="CP23" s="133">
        <f>'A23'!DU22*6*'A24'!$E$17/1000</f>
        <v>3692306.689947031</v>
      </c>
      <c r="CQ23" s="133">
        <f>'A23'!DV22*3*'A24'!$H$17/1000</f>
        <v>170816.61247776466</v>
      </c>
      <c r="CR23" s="134">
        <f>'A23'!DW22*4*'A24'!$J$17/1000</f>
        <v>2259944.258997797</v>
      </c>
      <c r="CS23" s="139">
        <f t="shared" si="26"/>
        <v>7351492.7325064549</v>
      </c>
      <c r="CT23" s="139">
        <f>'A1'!O21</f>
        <v>222629</v>
      </c>
      <c r="CU23" s="127">
        <f t="shared" si="27"/>
        <v>33021.271858142718</v>
      </c>
    </row>
    <row r="24" spans="1:99">
      <c r="A24" s="124">
        <v>1979</v>
      </c>
      <c r="B24" s="132">
        <f>'A23'!G23*6*'A24'!$C$4/1000</f>
        <v>187477.54444399336</v>
      </c>
      <c r="C24" s="133">
        <f>'A23'!H23*6*'A24'!$E$4/1000</f>
        <v>83105.285802612023</v>
      </c>
      <c r="D24" s="133">
        <f>'A23'!I23*3*'A24'!$H$4/1000</f>
        <v>23331.238236826281</v>
      </c>
      <c r="E24" s="133">
        <f>'A23'!J23*4*'A24'!$J$4/1000</f>
        <v>23870.119636008138</v>
      </c>
      <c r="F24" s="139">
        <f t="shared" si="0"/>
        <v>317784.18811943976</v>
      </c>
      <c r="G24" s="139">
        <f>'A1'!B22</f>
        <v>14602</v>
      </c>
      <c r="H24" s="127">
        <f t="shared" si="1"/>
        <v>21763.059041188859</v>
      </c>
      <c r="I24" s="132">
        <f>'A23'!P23*6*'A24'!$C$5/1000</f>
        <v>143478.41828977491</v>
      </c>
      <c r="J24" s="133">
        <f>'A23'!Q23*6*'A24'!$E$5/1000</f>
        <v>32251.789715640407</v>
      </c>
      <c r="K24" s="133">
        <f>'A23'!R23*3*'A24'!$G$5/1000</f>
        <v>11180.080372861668</v>
      </c>
      <c r="L24" s="134">
        <f>'A23'!S23*4*'A24'!$G$5/1000</f>
        <v>10934.151416251119</v>
      </c>
      <c r="M24" s="139">
        <f t="shared" si="2"/>
        <v>197844.43979452812</v>
      </c>
      <c r="N24" s="139">
        <f>'A1'!C22</f>
        <v>9824.0395256917</v>
      </c>
      <c r="O24" s="127">
        <f t="shared" si="3"/>
        <v>20138.807389478421</v>
      </c>
      <c r="P24" s="132">
        <f>'A23'!Y23*6*'A24'!$K$6/1000</f>
        <v>0</v>
      </c>
      <c r="Q24" s="133">
        <f>'A23'!Z23*6*'A24'!$K$6/1000</f>
        <v>0</v>
      </c>
      <c r="R24" s="133">
        <f>'A23'!AA23*3*'A24'!$H$6/1000</f>
        <v>71030.84676186119</v>
      </c>
      <c r="S24" s="134">
        <f>'A23'!AB23*4*'A24'!$J$6/1000</f>
        <v>104280.26672717251</v>
      </c>
      <c r="T24" s="139">
        <f t="shared" si="4"/>
        <v>175311.11348903371</v>
      </c>
      <c r="U24" s="139">
        <f>'A1'!D22</f>
        <v>24201.800999999999</v>
      </c>
      <c r="V24" s="127">
        <f t="shared" si="5"/>
        <v>7243.721799424502</v>
      </c>
      <c r="W24" s="132">
        <f>'A23'!AH23*6*'A24'!$C$7/1000</f>
        <v>76955.59753401253</v>
      </c>
      <c r="X24" s="133">
        <f>'A23'!AI23*6*'A24'!$E$7/1000</f>
        <v>40459.249636628083</v>
      </c>
      <c r="Y24" s="133">
        <f>'A23'!AJ23*3*'A24'!$G$7/1000</f>
        <v>4265.224469113572</v>
      </c>
      <c r="Z24" s="134">
        <f>'A23'!AK23*4*'A24'!$G$7/1000</f>
        <v>12772.299679403166</v>
      </c>
      <c r="AA24" s="139">
        <f t="shared" si="6"/>
        <v>134452.37131915736</v>
      </c>
      <c r="AB24" s="139">
        <f>'A1'!E22</f>
        <v>5118</v>
      </c>
      <c r="AC24" s="127">
        <f t="shared" si="7"/>
        <v>26270.49068369624</v>
      </c>
      <c r="AD24" s="132">
        <f>'A23'!AQ23*6*'A24'!$C$8/1000</f>
        <v>46947.100060960031</v>
      </c>
      <c r="AE24" s="133">
        <f>'A23'!AR23*6*'A24'!$E$8/1000</f>
        <v>37374.730422813795</v>
      </c>
      <c r="AF24" s="133">
        <f>'A23'!AS23*3*'A24'!$H$8/1000</f>
        <v>0</v>
      </c>
      <c r="AG24" s="134">
        <f>'A23'!AT23*4*'A24'!$H$8/1000</f>
        <v>0</v>
      </c>
      <c r="AH24" s="139">
        <f t="shared" si="8"/>
        <v>84321.830483773825</v>
      </c>
      <c r="AI24" s="139">
        <f>'A1'!F22</f>
        <v>4765</v>
      </c>
      <c r="AJ24" s="127">
        <f t="shared" si="9"/>
        <v>17696.081948326093</v>
      </c>
      <c r="AK24" s="132">
        <f>'A23'!AZ23*6*'A24'!$C$9/1000</f>
        <v>556798.01492263831</v>
      </c>
      <c r="AL24" s="133">
        <f>'A23'!BA23*6*'A24'!$E$9/1000</f>
        <v>319645.72645966487</v>
      </c>
      <c r="AM24" s="133">
        <f>'A23'!BB23*3*'A24'!$G$9/1000</f>
        <v>14583.795777336491</v>
      </c>
      <c r="AN24" s="134">
        <f>'A23'!BC23*4*'A24'!$G$9/1000</f>
        <v>121047.17330535158</v>
      </c>
      <c r="AO24" s="139">
        <f t="shared" si="10"/>
        <v>1012074.7104649912</v>
      </c>
      <c r="AP24" s="139">
        <f>'A1'!G22</f>
        <v>54827.8</v>
      </c>
      <c r="AQ24" s="127">
        <f t="shared" si="11"/>
        <v>18459.15229983678</v>
      </c>
      <c r="AR24" s="132">
        <f>'A23'!BI23*6*'A24'!$C$10/1000</f>
        <v>160501.30079532269</v>
      </c>
      <c r="AS24" s="133">
        <f>'A23'!BJ23*6*'A24'!$E$10/1000</f>
        <v>816714.40199293918</v>
      </c>
      <c r="AT24" s="133">
        <f>'A23'!BK23*3*'A24'!$H$10/1000</f>
        <v>90385.861631102598</v>
      </c>
      <c r="AU24" s="134">
        <f>'A23'!BL23*4*'A24'!$J$10/1000</f>
        <v>159004.83475023598</v>
      </c>
      <c r="AV24" s="139">
        <f t="shared" si="12"/>
        <v>1226606.3991696006</v>
      </c>
      <c r="AW24" s="139">
        <f>'A1'!H22</f>
        <v>78104</v>
      </c>
      <c r="AX24" s="127">
        <f t="shared" si="13"/>
        <v>15704.783355136748</v>
      </c>
      <c r="AY24" s="132">
        <f>'A23'!BR23*6*'A24'!$C$11/1000</f>
        <v>1053429.5792578461</v>
      </c>
      <c r="AZ24" s="133">
        <f>'A23'!BS23*6*'A24'!$E$11/1000</f>
        <v>102312.09898543151</v>
      </c>
      <c r="BA24" s="133">
        <f>'A23'!BT23*3*'A24'!$H$11/1000</f>
        <v>0</v>
      </c>
      <c r="BB24" s="134">
        <f>'A23'!BU23*4*'A24'!$J$11/1000</f>
        <v>21698.808100265007</v>
      </c>
      <c r="BC24" s="139">
        <f t="shared" si="14"/>
        <v>1177440.4863435426</v>
      </c>
      <c r="BD24" s="139">
        <f>'A1'!I22</f>
        <v>56317.7</v>
      </c>
      <c r="BE24" s="127">
        <f t="shared" si="15"/>
        <v>20907.112441444569</v>
      </c>
      <c r="BF24" s="132">
        <f>'A23'!CA23*6*'A24'!$C$12/1000</f>
        <v>140227.44036782454</v>
      </c>
      <c r="BG24" s="133">
        <f>'A23'!CB23*6*'A24'!$E$12/1000</f>
        <v>113170.6006320723</v>
      </c>
      <c r="BH24" s="133">
        <f>'A23'!CC23*3*'A24'!$H$12/1000</f>
        <v>0</v>
      </c>
      <c r="BI24" s="134">
        <f>'A23'!CD23*4*'A24'!$J$12/1000</f>
        <v>63961.95305016284</v>
      </c>
      <c r="BJ24" s="139">
        <f t="shared" si="16"/>
        <v>317359.99405005964</v>
      </c>
      <c r="BK24" s="139">
        <f>'A1'!J22</f>
        <v>14034</v>
      </c>
      <c r="BL24" s="127">
        <f t="shared" si="17"/>
        <v>22613.652134107142</v>
      </c>
      <c r="BM24" s="132">
        <f>'A23'!CJ23*6*'A24'!$K$13/1000</f>
        <v>0</v>
      </c>
      <c r="BN24" s="133">
        <f>'A23'!CK23*6*'A24'!$K$13/1000</f>
        <v>0</v>
      </c>
      <c r="BO24" s="133">
        <f>'A23'!CL23*3*'A24'!$G$13/1000</f>
        <v>20605.757083989469</v>
      </c>
      <c r="BP24" s="134">
        <f>'A23'!CM23*4*'A24'!$G$13/1000</f>
        <v>9751.3906970588887</v>
      </c>
      <c r="BQ24" s="139">
        <f t="shared" si="18"/>
        <v>30357.147781048356</v>
      </c>
      <c r="BR24" s="139">
        <f>'A1'!K22</f>
        <v>4073</v>
      </c>
      <c r="BS24" s="127">
        <f t="shared" si="19"/>
        <v>7453.2648615390017</v>
      </c>
      <c r="BT24" s="132" t="e">
        <f>'A23'!CS23*6*'A24'!#REF!/1000</f>
        <v>#REF!</v>
      </c>
      <c r="BU24" s="133" t="e">
        <f>'A23'!CT23*6*'A24'!#REF!/1000</f>
        <v>#REF!</v>
      </c>
      <c r="BV24" s="133">
        <f>'A23'!CU23*3*'A24'!$H$14/1000</f>
        <v>2930.4901417795318</v>
      </c>
      <c r="BW24" s="134">
        <f>'A23'!CV23*4*'A24'!$J$14/1000</f>
        <v>35486.085049651738</v>
      </c>
      <c r="BX24" s="139" t="e">
        <f t="shared" si="20"/>
        <v>#REF!</v>
      </c>
      <c r="BY24" s="139">
        <f>'A1'!L22</f>
        <v>37264.102796828403</v>
      </c>
      <c r="BZ24" s="127" t="e">
        <f t="shared" si="21"/>
        <v>#REF!</v>
      </c>
      <c r="CA24" s="132">
        <f>'A23'!DB23*6*'A24'!$C$14/1000</f>
        <v>62977.364615681268</v>
      </c>
      <c r="CB24" s="133">
        <f>'A23'!DC23*6*'A24'!$E$14/1000</f>
        <v>88946.479499649242</v>
      </c>
      <c r="CC24" s="133">
        <f>'A23'!DD23*3*'A24'!$G$15/1000</f>
        <v>15855.897619952015</v>
      </c>
      <c r="CD24" s="134">
        <f>'A23'!DE23*4*'A24'!$G$15/1000</f>
        <v>26898.607047692971</v>
      </c>
      <c r="CE24" s="139">
        <f t="shared" si="22"/>
        <v>194678.34878297549</v>
      </c>
      <c r="CF24" s="139">
        <f>'A1'!M22</f>
        <v>8294</v>
      </c>
      <c r="CG24" s="127">
        <f t="shared" si="23"/>
        <v>23472.190593558655</v>
      </c>
      <c r="CH24" s="132">
        <f>'A23'!DK23*6*'A24'!$C$16/1000</f>
        <v>674726.65640737733</v>
      </c>
      <c r="CI24" s="133">
        <f>'A23'!DL23*6*'A24'!$E$16/1000</f>
        <v>450784.97548043018</v>
      </c>
      <c r="CJ24" s="133">
        <f>'A23'!DM23*3*'A24'!$G$16/1000</f>
        <v>63525.946088984238</v>
      </c>
      <c r="CK24" s="134">
        <f>'A23'!DN23*4*'A24'!$G$16/1000</f>
        <v>99231.282917549368</v>
      </c>
      <c r="CL24" s="139">
        <f t="shared" si="24"/>
        <v>1288268.860894341</v>
      </c>
      <c r="CM24" s="139">
        <f>'A1'!N22</f>
        <v>56240</v>
      </c>
      <c r="CN24" s="127">
        <f t="shared" si="25"/>
        <v>22906.629816755707</v>
      </c>
      <c r="CO24" s="132">
        <f>'A23'!DT23*6*'A24'!$C$17/1000</f>
        <v>1238172.7359182937</v>
      </c>
      <c r="CP24" s="133">
        <f>'A23'!DU23*6*'A24'!$E$17/1000</f>
        <v>3748265.1768404455</v>
      </c>
      <c r="CQ24" s="133">
        <f>'A23'!DV23*3*'A24'!$H$17/1000</f>
        <v>180147.71761085797</v>
      </c>
      <c r="CR24" s="134">
        <f>'A23'!DW23*4*'A24'!$J$17/1000</f>
        <v>2351737.9451225344</v>
      </c>
      <c r="CS24" s="139">
        <f t="shared" si="26"/>
        <v>7518323.5754921325</v>
      </c>
      <c r="CT24" s="139">
        <f>'A1'!O22</f>
        <v>225106</v>
      </c>
      <c r="CU24" s="127">
        <f t="shared" si="27"/>
        <v>33399.036789299847</v>
      </c>
    </row>
    <row r="25" spans="1:99">
      <c r="A25" s="124">
        <v>1980</v>
      </c>
      <c r="B25" s="132">
        <f>'A23'!G24*6*'A24'!$C$4/1000</f>
        <v>189506.3262536499</v>
      </c>
      <c r="C25" s="133">
        <f>'A23'!H24*6*'A24'!$E$4/1000</f>
        <v>85959.933153049729</v>
      </c>
      <c r="D25" s="133">
        <f>'A23'!I24*3*'A24'!$H$4/1000</f>
        <v>23187.28274451098</v>
      </c>
      <c r="E25" s="133">
        <f>'A23'!J24*4*'A24'!$J$4/1000</f>
        <v>25688.712585439978</v>
      </c>
      <c r="F25" s="139">
        <f t="shared" si="0"/>
        <v>324342.25473665056</v>
      </c>
      <c r="G25" s="139">
        <f>'A1'!B23</f>
        <v>14807.37</v>
      </c>
      <c r="H25" s="127">
        <f t="shared" si="1"/>
        <v>21904.109557379234</v>
      </c>
      <c r="I25" s="132">
        <f>'A23'!P24*6*'A24'!$C$5/1000</f>
        <v>143092.04263335481</v>
      </c>
      <c r="J25" s="133">
        <f>'A23'!Q24*6*'A24'!$E$5/1000</f>
        <v>34192.389368785072</v>
      </c>
      <c r="K25" s="133">
        <f>'A23'!R24*3*'A24'!$G$5/1000</f>
        <v>11807.634787319075</v>
      </c>
      <c r="L25" s="134">
        <f>'A23'!S24*4*'A24'!$G$5/1000</f>
        <v>11645.360760444364</v>
      </c>
      <c r="M25" s="139">
        <f t="shared" si="2"/>
        <v>200737.42754990334</v>
      </c>
      <c r="N25" s="139">
        <f>'A1'!C23</f>
        <v>9859</v>
      </c>
      <c r="O25" s="127">
        <f t="shared" si="3"/>
        <v>20360.830464540351</v>
      </c>
      <c r="P25" s="132">
        <f>'A23'!Y24*6*'A24'!$K$6/1000</f>
        <v>0</v>
      </c>
      <c r="Q25" s="133">
        <f>'A23'!Z24*6*'A24'!$K$6/1000</f>
        <v>0</v>
      </c>
      <c r="R25" s="133">
        <f>'A23'!AA24*3*'A24'!$H$6/1000</f>
        <v>75946.227315008902</v>
      </c>
      <c r="S25" s="134">
        <f>'A23'!AB24*4*'A24'!$J$6/1000</f>
        <v>110091.47117680272</v>
      </c>
      <c r="T25" s="139">
        <f t="shared" si="4"/>
        <v>186037.69849181164</v>
      </c>
      <c r="U25" s="139">
        <f>'A1'!D23</f>
        <v>24515.667000000001</v>
      </c>
      <c r="V25" s="127">
        <f t="shared" si="5"/>
        <v>7588.5228206033153</v>
      </c>
      <c r="W25" s="132">
        <f>'A23'!AH24*6*'A24'!$C$7/1000</f>
        <v>75840.8858968399</v>
      </c>
      <c r="X25" s="133">
        <f>'A23'!AI24*6*'A24'!$E$7/1000</f>
        <v>41646.935259027152</v>
      </c>
      <c r="Y25" s="133">
        <f>'A23'!AJ24*3*'A24'!$G$7/1000</f>
        <v>4455.4917302869617</v>
      </c>
      <c r="Z25" s="134">
        <f>'A23'!AK24*4*'A24'!$G$7/1000</f>
        <v>13305.25275503523</v>
      </c>
      <c r="AA25" s="139">
        <f t="shared" si="6"/>
        <v>135248.56564118923</v>
      </c>
      <c r="AB25" s="139">
        <f>'A1'!E23</f>
        <v>5124</v>
      </c>
      <c r="AC25" s="127">
        <f t="shared" si="7"/>
        <v>26395.114293752777</v>
      </c>
      <c r="AD25" s="132">
        <f>'A23'!AQ24*6*'A24'!$C$8/1000</f>
        <v>46549.307477185801</v>
      </c>
      <c r="AE25" s="133">
        <f>'A23'!AR24*6*'A24'!$E$8/1000</f>
        <v>38398.716281195906</v>
      </c>
      <c r="AF25" s="133">
        <f>'A23'!AS24*3*'A24'!$H$8/1000</f>
        <v>0</v>
      </c>
      <c r="AG25" s="134">
        <f>'A23'!AT24*4*'A24'!$H$8/1000</f>
        <v>0</v>
      </c>
      <c r="AH25" s="139">
        <f t="shared" si="8"/>
        <v>84948.023758381707</v>
      </c>
      <c r="AI25" s="139">
        <f>'A1'!F23</f>
        <v>4780</v>
      </c>
      <c r="AJ25" s="127">
        <f t="shared" si="9"/>
        <v>17771.553087527554</v>
      </c>
      <c r="AK25" s="132">
        <f>'A23'!AZ24*6*'A24'!$C$9/1000</f>
        <v>557649.1057375567</v>
      </c>
      <c r="AL25" s="133">
        <f>'A23'!BA24*6*'A24'!$E$9/1000</f>
        <v>335639.50960486854</v>
      </c>
      <c r="AM25" s="133">
        <f>'A23'!BB24*3*'A24'!$G$9/1000</f>
        <v>16405.037417709347</v>
      </c>
      <c r="AN25" s="134">
        <f>'A23'!BC24*4*'A24'!$G$9/1000</f>
        <v>123037.78063282023</v>
      </c>
      <c r="AO25" s="139">
        <f t="shared" si="10"/>
        <v>1032731.4333929548</v>
      </c>
      <c r="AP25" s="139">
        <f>'A1'!G23</f>
        <v>55109.2</v>
      </c>
      <c r="AQ25" s="127">
        <f t="shared" si="11"/>
        <v>18739.72827391715</v>
      </c>
      <c r="AR25" s="132">
        <f>'A23'!BI24*6*'A24'!$C$10/1000</f>
        <v>163462.35864437872</v>
      </c>
      <c r="AS25" s="133">
        <f>'A23'!BJ24*6*'A24'!$E$10/1000</f>
        <v>822936.27886708779</v>
      </c>
      <c r="AT25" s="133">
        <f>'A23'!BK24*3*'A24'!$H$10/1000</f>
        <v>88706.843177403192</v>
      </c>
      <c r="AU25" s="134">
        <f>'A23'!BL24*4*'A24'!$J$10/1000</f>
        <v>163454.48846443248</v>
      </c>
      <c r="AV25" s="139">
        <f t="shared" si="12"/>
        <v>1238559.9691533023</v>
      </c>
      <c r="AW25" s="139">
        <f>'A1'!H23</f>
        <v>78303</v>
      </c>
      <c r="AX25" s="127">
        <f t="shared" si="13"/>
        <v>15817.528947208948</v>
      </c>
      <c r="AY25" s="132">
        <f>'A23'!BR24*6*'A24'!$C$11/1000</f>
        <v>1043570.2979000213</v>
      </c>
      <c r="AZ25" s="133">
        <f>'A23'!BS24*6*'A24'!$E$11/1000</f>
        <v>110541.29671361203</v>
      </c>
      <c r="BA25" s="133">
        <f>'A23'!BT24*3*'A24'!$H$11/1000</f>
        <v>0</v>
      </c>
      <c r="BB25" s="134">
        <f>'A23'!BU24*4*'A24'!$J$11/1000</f>
        <v>23312.748579107272</v>
      </c>
      <c r="BC25" s="139">
        <f t="shared" si="14"/>
        <v>1177424.3431927406</v>
      </c>
      <c r="BD25" s="139">
        <f>'A1'!I23</f>
        <v>56433.9</v>
      </c>
      <c r="BE25" s="127">
        <f t="shared" si="15"/>
        <v>20863.777679599327</v>
      </c>
      <c r="BF25" s="132">
        <f>'A23'!CA24*6*'A24'!$C$12/1000</f>
        <v>139964.95532447044</v>
      </c>
      <c r="BG25" s="133">
        <f>'A23'!CB24*6*'A24'!$E$12/1000</f>
        <v>117127.87608812384</v>
      </c>
      <c r="BH25" s="133">
        <f>'A23'!CC24*3*'A24'!$H$12/1000</f>
        <v>0</v>
      </c>
      <c r="BI25" s="134">
        <f>'A23'!CD24*4*'A24'!$J$12/1000</f>
        <v>66414.197927981222</v>
      </c>
      <c r="BJ25" s="139">
        <f t="shared" si="16"/>
        <v>323507.02934057551</v>
      </c>
      <c r="BK25" s="139">
        <f>'A1'!J23</f>
        <v>14148</v>
      </c>
      <c r="BL25" s="127">
        <f t="shared" si="17"/>
        <v>22865.919517993745</v>
      </c>
      <c r="BM25" s="132">
        <f>'A23'!CJ24*6*'A24'!$K$13/1000</f>
        <v>0</v>
      </c>
      <c r="BN25" s="133">
        <f>'A23'!CK24*6*'A24'!$K$13/1000</f>
        <v>0</v>
      </c>
      <c r="BO25" s="133">
        <f>'A23'!CL24*3*'A24'!$G$13/1000</f>
        <v>19430.008508482617</v>
      </c>
      <c r="BP25" s="134">
        <f>'A23'!CM24*4*'A24'!$G$13/1000</f>
        <v>10209.67386123747</v>
      </c>
      <c r="BQ25" s="139">
        <f t="shared" si="18"/>
        <v>29639.682369720089</v>
      </c>
      <c r="BR25" s="139">
        <f>'A1'!K23</f>
        <v>4086</v>
      </c>
      <c r="BS25" s="127">
        <f t="shared" si="19"/>
        <v>7253.9604429075107</v>
      </c>
      <c r="BT25" s="132" t="e">
        <f>'A23'!CS24*6*'A24'!#REF!/1000</f>
        <v>#REF!</v>
      </c>
      <c r="BU25" s="133" t="e">
        <f>'A23'!CT24*6*'A24'!#REF!/1000</f>
        <v>#REF!</v>
      </c>
      <c r="BV25" s="133">
        <f>'A23'!CU24*3*'A24'!$H$14/1000</f>
        <v>3365.3847383842308</v>
      </c>
      <c r="BW25" s="134">
        <f>'A23'!CV24*4*'A24'!$J$14/1000</f>
        <v>38298.00891769382</v>
      </c>
      <c r="BX25" s="139" t="e">
        <f t="shared" si="20"/>
        <v>#REF!</v>
      </c>
      <c r="BY25" s="139">
        <f>'A1'!L23</f>
        <v>37667.793896438307</v>
      </c>
      <c r="BZ25" s="127" t="e">
        <f t="shared" si="21"/>
        <v>#REF!</v>
      </c>
      <c r="CA25" s="132">
        <f>'A23'!DB24*6*'A24'!$C$14/1000</f>
        <v>62017.523597765809</v>
      </c>
      <c r="CB25" s="133">
        <f>'A23'!DC24*6*'A24'!$E$14/1000</f>
        <v>89617.483067126581</v>
      </c>
      <c r="CC25" s="133">
        <f>'A23'!DD24*3*'A24'!$G$15/1000</f>
        <v>16514.160564954826</v>
      </c>
      <c r="CD25" s="134">
        <f>'A23'!DE24*4*'A24'!$G$15/1000</f>
        <v>27501.050881648374</v>
      </c>
      <c r="CE25" s="139">
        <f t="shared" si="22"/>
        <v>195650.2181114956</v>
      </c>
      <c r="CF25" s="139">
        <f>'A1'!M23</f>
        <v>8310</v>
      </c>
      <c r="CG25" s="127">
        <f t="shared" si="23"/>
        <v>23543.949231226907</v>
      </c>
      <c r="CH25" s="132">
        <f>'A23'!DK24*6*'A24'!$C$16/1000</f>
        <v>661547.82116495131</v>
      </c>
      <c r="CI25" s="133">
        <f>'A23'!DL24*6*'A24'!$E$16/1000</f>
        <v>467119.46565805987</v>
      </c>
      <c r="CJ25" s="133">
        <f>'A23'!DM24*3*'A24'!$G$16/1000</f>
        <v>65865.220895147606</v>
      </c>
      <c r="CK25" s="134">
        <f>'A23'!DN24*4*'A24'!$G$16/1000</f>
        <v>104160.52335552698</v>
      </c>
      <c r="CL25" s="139">
        <f t="shared" si="24"/>
        <v>1298693.031073686</v>
      </c>
      <c r="CM25" s="139">
        <f>'A1'!N23</f>
        <v>56330</v>
      </c>
      <c r="CN25" s="127">
        <f t="shared" si="25"/>
        <v>23055.086651405752</v>
      </c>
      <c r="CO25" s="132">
        <f>'A23'!DT24*6*'A24'!$C$17/1000</f>
        <v>1247552.9372717927</v>
      </c>
      <c r="CP25" s="133">
        <f>'A23'!DU24*6*'A24'!$E$17/1000</f>
        <v>3806834.288180707</v>
      </c>
      <c r="CQ25" s="133">
        <f>'A23'!DV24*3*'A24'!$H$17/1000</f>
        <v>190076.55260501007</v>
      </c>
      <c r="CR25" s="134">
        <f>'A23'!DW24*4*'A24'!$J$17/1000</f>
        <v>2448393.6744111818</v>
      </c>
      <c r="CS25" s="139">
        <f t="shared" si="26"/>
        <v>7692857.4524686914</v>
      </c>
      <c r="CT25" s="139">
        <f>'A1'!O23</f>
        <v>227726</v>
      </c>
      <c r="CU25" s="127">
        <f t="shared" si="27"/>
        <v>33781.199566446921</v>
      </c>
    </row>
    <row r="26" spans="1:99">
      <c r="A26" s="124">
        <v>1981</v>
      </c>
      <c r="B26" s="132">
        <f>'A23'!G25*6*'A24'!$C$4/1000</f>
        <v>192225.054713524</v>
      </c>
      <c r="C26" s="133">
        <f>'A23'!H25*6*'A24'!$E$4/1000</f>
        <v>89282.819109316028</v>
      </c>
      <c r="D26" s="133">
        <f>'A23'!I25*3*'A24'!$H$4/1000</f>
        <v>23140.158599125385</v>
      </c>
      <c r="E26" s="133">
        <f>'A23'!J25*4*'A24'!$J$4/1000</f>
        <v>27760.960467588029</v>
      </c>
      <c r="F26" s="139">
        <f t="shared" si="0"/>
        <v>332408.99288955348</v>
      </c>
      <c r="G26" s="139">
        <f>'A1'!B24</f>
        <v>15054.117</v>
      </c>
      <c r="H26" s="127">
        <f t="shared" si="1"/>
        <v>22080.935925338796</v>
      </c>
      <c r="I26" s="132">
        <f>'A23'!P25*6*'A24'!$C$5/1000</f>
        <v>142565.63297290824</v>
      </c>
      <c r="J26" s="133">
        <f>'A23'!Q25*6*'A24'!$E$5/1000</f>
        <v>36249.755472628727</v>
      </c>
      <c r="K26" s="133">
        <f>'A23'!R25*3*'A24'!$G$5/1000</f>
        <v>12470.414757404951</v>
      </c>
      <c r="L26" s="134">
        <f>'A23'!S25*4*'A24'!$G$5/1000</f>
        <v>12402.830551563193</v>
      </c>
      <c r="M26" s="139">
        <f t="shared" si="2"/>
        <v>203688.63375450508</v>
      </c>
      <c r="N26" s="139">
        <f>'A1'!C24</f>
        <v>9858</v>
      </c>
      <c r="O26" s="127">
        <f t="shared" si="3"/>
        <v>20662.267575015732</v>
      </c>
      <c r="P26" s="132">
        <f>'A23'!Y25*6*'A24'!$K$6/1000</f>
        <v>0</v>
      </c>
      <c r="Q26" s="133">
        <f>'A23'!Z25*6*'A24'!$K$6/1000</f>
        <v>0</v>
      </c>
      <c r="R26" s="133">
        <f>'A23'!AA25*3*'A24'!$H$6/1000</f>
        <v>81199.639563249628</v>
      </c>
      <c r="S26" s="134">
        <f>'A23'!AB25*4*'A24'!$J$6/1000</f>
        <v>116223.48695620292</v>
      </c>
      <c r="T26" s="139">
        <f t="shared" si="4"/>
        <v>197423.12651945255</v>
      </c>
      <c r="U26" s="139">
        <f>'A1'!D24</f>
        <v>24819.915000000001</v>
      </c>
      <c r="V26" s="127">
        <f t="shared" si="5"/>
        <v>7954.2225071863677</v>
      </c>
      <c r="W26" s="132">
        <f>'A23'!AH25*6*'A24'!$C$7/1000</f>
        <v>74668.485581424364</v>
      </c>
      <c r="X26" s="133">
        <f>'A23'!AI25*6*'A24'!$E$7/1000</f>
        <v>42869.485520546375</v>
      </c>
      <c r="Y26" s="133">
        <f>'A23'!AJ25*3*'A24'!$G$7/1000</f>
        <v>4654.2466175950522</v>
      </c>
      <c r="Z26" s="134">
        <f>'A23'!AK25*4*'A24'!$G$7/1000</f>
        <v>13860.444502477018</v>
      </c>
      <c r="AA26" s="139">
        <f t="shared" si="6"/>
        <v>136052.6622220428</v>
      </c>
      <c r="AB26" s="139">
        <f>'A1'!E24</f>
        <v>5122</v>
      </c>
      <c r="AC26" s="127">
        <f t="shared" si="7"/>
        <v>26562.409648973604</v>
      </c>
      <c r="AD26" s="132">
        <f>'A23'!AQ25*6*'A24'!$C$8/1000</f>
        <v>46184.011656671995</v>
      </c>
      <c r="AE26" s="133">
        <f>'A23'!AR25*6*'A24'!$E$8/1000</f>
        <v>39509.934788836596</v>
      </c>
      <c r="AF26" s="133">
        <f>'A23'!AS25*3*'A24'!$H$8/1000</f>
        <v>0</v>
      </c>
      <c r="AG26" s="134">
        <f>'A23'!AT25*4*'A24'!$H$8/1000</f>
        <v>0</v>
      </c>
      <c r="AH26" s="139">
        <f t="shared" si="8"/>
        <v>85693.946445508598</v>
      </c>
      <c r="AI26" s="139">
        <f>'A1'!F24</f>
        <v>4800</v>
      </c>
      <c r="AJ26" s="127">
        <f t="shared" si="9"/>
        <v>17852.905509480959</v>
      </c>
      <c r="AK26" s="132">
        <f>'A23'!AZ25*6*'A24'!$C$9/1000</f>
        <v>559457.92667987023</v>
      </c>
      <c r="AL26" s="133">
        <f>'A23'!BA25*6*'A24'!$E$9/1000</f>
        <v>353362.86863583932</v>
      </c>
      <c r="AM26" s="133">
        <f>'A23'!BB25*3*'A24'!$G$9/1000</f>
        <v>18502.377396466851</v>
      </c>
      <c r="AN26" s="134">
        <f>'A23'!BC25*4*'A24'!$G$9/1000</f>
        <v>125390.88965244725</v>
      </c>
      <c r="AO26" s="139">
        <f t="shared" si="10"/>
        <v>1056714.0623646236</v>
      </c>
      <c r="AP26" s="139">
        <f>'A1'!G24</f>
        <v>55419.1</v>
      </c>
      <c r="AQ26" s="127">
        <f t="shared" si="11"/>
        <v>19067.687175804436</v>
      </c>
      <c r="AR26" s="132">
        <f>'A23'!BI25*6*'A24'!$C$10/1000</f>
        <v>166911.70359230749</v>
      </c>
      <c r="AS26" s="133">
        <f>'A23'!BJ25*6*'A24'!$E$10/1000</f>
        <v>832109.5588738455</v>
      </c>
      <c r="AT26" s="133">
        <f>'A23'!BK25*3*'A24'!$H$10/1000</f>
        <v>87363.908256138136</v>
      </c>
      <c r="AU26" s="134">
        <f>'A23'!BL25*4*'A24'!$J$10/1000</f>
        <v>168617.1249258212</v>
      </c>
      <c r="AV26" s="139">
        <f t="shared" si="12"/>
        <v>1255002.2956481124</v>
      </c>
      <c r="AW26" s="139">
        <f>'A1'!H24</f>
        <v>78418</v>
      </c>
      <c r="AX26" s="127">
        <f t="shared" si="13"/>
        <v>16004.007952869397</v>
      </c>
      <c r="AY26" s="132">
        <f>'A23'!BR25*6*'A24'!$C$11/1000</f>
        <v>1034891.1681868363</v>
      </c>
      <c r="AZ26" s="133">
        <f>'A23'!BS25*6*'A24'!$E$11/1000</f>
        <v>119657.14401909258</v>
      </c>
      <c r="BA26" s="133">
        <f>'A23'!BT25*3*'A24'!$H$11/1000</f>
        <v>0</v>
      </c>
      <c r="BB26" s="134">
        <f>'A23'!BU25*4*'A24'!$J$11/1000</f>
        <v>25093.867396487265</v>
      </c>
      <c r="BC26" s="139">
        <f t="shared" si="14"/>
        <v>1179642.179602416</v>
      </c>
      <c r="BD26" s="139">
        <f>'A1'!I24</f>
        <v>56510.3</v>
      </c>
      <c r="BE26" s="127">
        <f t="shared" si="15"/>
        <v>20874.8171501906</v>
      </c>
      <c r="BF26" s="132">
        <f>'A23'!CA25*6*'A24'!$C$12/1000</f>
        <v>139598.23192487363</v>
      </c>
      <c r="BG26" s="133">
        <f>'A23'!CB25*6*'A24'!$E$12/1000</f>
        <v>121210.91895740379</v>
      </c>
      <c r="BH26" s="133">
        <f>'A23'!CC25*3*'A24'!$H$12/1000</f>
        <v>0</v>
      </c>
      <c r="BI26" s="134">
        <f>'A23'!CD25*4*'A24'!$J$12/1000</f>
        <v>68953.287393679231</v>
      </c>
      <c r="BJ26" s="139">
        <f t="shared" si="16"/>
        <v>329762.43827595667</v>
      </c>
      <c r="BK26" s="139">
        <f>'A1'!J24</f>
        <v>14247</v>
      </c>
      <c r="BL26" s="127">
        <f t="shared" si="17"/>
        <v>23146.096601105965</v>
      </c>
      <c r="BM26" s="132">
        <f>'A23'!CJ25*6*'A24'!$K$13/1000</f>
        <v>0</v>
      </c>
      <c r="BN26" s="133">
        <f>'A23'!CK25*6*'A24'!$K$13/1000</f>
        <v>0</v>
      </c>
      <c r="BO26" s="133">
        <f>'A23'!CL25*3*'A24'!$G$13/1000</f>
        <v>18738.653667308678</v>
      </c>
      <c r="BP26" s="134">
        <f>'A23'!CM25*4*'A24'!$G$13/1000</f>
        <v>10769.473295426948</v>
      </c>
      <c r="BQ26" s="139">
        <f t="shared" si="18"/>
        <v>29508.126962735623</v>
      </c>
      <c r="BR26" s="139">
        <f>'A1'!K24</f>
        <v>4100</v>
      </c>
      <c r="BS26" s="127">
        <f t="shared" si="19"/>
        <v>7197.1041372525906</v>
      </c>
      <c r="BT26" s="132" t="e">
        <f>'A23'!CS25*6*'A24'!#REF!/1000</f>
        <v>#REF!</v>
      </c>
      <c r="BU26" s="133" t="e">
        <f>'A23'!CT25*6*'A24'!#REF!/1000</f>
        <v>#REF!</v>
      </c>
      <c r="BV26" s="133">
        <f>'A23'!CU25*3*'A24'!$H$14/1000</f>
        <v>3869.1921167863525</v>
      </c>
      <c r="BW26" s="134">
        <f>'A23'!CV25*4*'A24'!$J$14/1000</f>
        <v>41379.517272690195</v>
      </c>
      <c r="BX26" s="139" t="e">
        <f t="shared" si="20"/>
        <v>#REF!</v>
      </c>
      <c r="BY26" s="139">
        <f>'A1'!L24</f>
        <v>37899.765647706707</v>
      </c>
      <c r="BZ26" s="127" t="e">
        <f t="shared" si="21"/>
        <v>#REF!</v>
      </c>
      <c r="CA26" s="132">
        <f>'A23'!DB25*6*'A24'!$C$14/1000</f>
        <v>60969.845927385606</v>
      </c>
      <c r="CB26" s="133">
        <f>'A23'!DC25*6*'A24'!$E$14/1000</f>
        <v>90207.57073092139</v>
      </c>
      <c r="CC26" s="133">
        <f>'A23'!DD25*3*'A24'!$G$15/1000</f>
        <v>17183.373844158526</v>
      </c>
      <c r="CD26" s="134">
        <f>'A23'!DE25*4*'A24'!$G$15/1000</f>
        <v>28090.214443121309</v>
      </c>
      <c r="CE26" s="139">
        <f t="shared" si="22"/>
        <v>196451.00494558681</v>
      </c>
      <c r="CF26" s="139">
        <f>'A1'!M24</f>
        <v>8320</v>
      </c>
      <c r="CG26" s="127">
        <f t="shared" si="23"/>
        <v>23611.899632883029</v>
      </c>
      <c r="CH26" s="132">
        <f>'A23'!DK25*6*'A24'!$C$16/1000</f>
        <v>647591.0074599674</v>
      </c>
      <c r="CI26" s="133">
        <f>'A23'!DL25*6*'A24'!$E$16/1000</f>
        <v>484045.84683444939</v>
      </c>
      <c r="CJ26" s="133">
        <f>'A23'!DM25*3*'A24'!$G$16/1000</f>
        <v>68290.636986181969</v>
      </c>
      <c r="CK26" s="134">
        <f>'A23'!DN25*4*'A24'!$G$16/1000</f>
        <v>109334.62015916889</v>
      </c>
      <c r="CL26" s="139">
        <f t="shared" si="24"/>
        <v>1309262.1114397678</v>
      </c>
      <c r="CM26" s="139">
        <f>'A1'!N24</f>
        <v>56357</v>
      </c>
      <c r="CN26" s="127">
        <f t="shared" si="25"/>
        <v>23231.579243745546</v>
      </c>
      <c r="CO26" s="132">
        <f>'A23'!DT25*6*'A24'!$C$17/1000</f>
        <v>1254229.9297170443</v>
      </c>
      <c r="CP26" s="133">
        <f>'A23'!DU25*6*'A24'!$E$17/1000</f>
        <v>3861123.9481358514</v>
      </c>
      <c r="CQ26" s="133">
        <f>'A23'!DV25*3*'A24'!$H$17/1000</f>
        <v>200283.1604437913</v>
      </c>
      <c r="CR26" s="134">
        <f>'A23'!DW25*4*'A24'!$J$17/1000</f>
        <v>2545597.1606241255</v>
      </c>
      <c r="CS26" s="139">
        <f t="shared" si="26"/>
        <v>7861234.1989208125</v>
      </c>
      <c r="CT26" s="139">
        <f>'A1'!O24</f>
        <v>230008</v>
      </c>
      <c r="CU26" s="127">
        <f t="shared" si="27"/>
        <v>34178.090322601005</v>
      </c>
    </row>
    <row r="27" spans="1:99">
      <c r="A27" s="124">
        <v>1982</v>
      </c>
      <c r="B27" s="132">
        <f>'A23'!G26*6*'A24'!$C$4/1000</f>
        <v>195162.70910281828</v>
      </c>
      <c r="C27" s="133">
        <f>'A23'!H26*6*'A24'!$E$4/1000</f>
        <v>92885.414735847356</v>
      </c>
      <c r="D27" s="133">
        <f>'A23'!I26*3*'A24'!$H$4/1000</f>
        <v>23130.797625393789</v>
      </c>
      <c r="E27" s="133">
        <f>'A23'!J26*4*'A24'!$J$4/1000</f>
        <v>30049.305560931247</v>
      </c>
      <c r="F27" s="139">
        <f t="shared" si="0"/>
        <v>341228.22702499072</v>
      </c>
      <c r="G27" s="139">
        <f>'A1'!B25</f>
        <v>15288.891</v>
      </c>
      <c r="H27" s="127">
        <f t="shared" si="1"/>
        <v>22318.703627685663</v>
      </c>
      <c r="I27" s="132">
        <f>'A23'!P26*6*'A24'!$C$5/1000</f>
        <v>141889.22473772362</v>
      </c>
      <c r="J27" s="133">
        <f>'A23'!Q26*6*'A24'!$E$5/1000</f>
        <v>38430.913898781066</v>
      </c>
      <c r="K27" s="133">
        <f>'A23'!R26*3*'A24'!$G$5/1000</f>
        <v>13170.397545553831</v>
      </c>
      <c r="L27" s="134">
        <f>'A23'!S26*4*'A24'!$G$5/1000</f>
        <v>13209.569789654117</v>
      </c>
      <c r="M27" s="139">
        <f t="shared" si="2"/>
        <v>206700.10597171262</v>
      </c>
      <c r="N27" s="139">
        <f>'A1'!C25</f>
        <v>9856</v>
      </c>
      <c r="O27" s="127">
        <f t="shared" si="3"/>
        <v>20972.007505246816</v>
      </c>
      <c r="P27" s="132">
        <f>'A23'!Y26*6*'A24'!$K$6/1000</f>
        <v>0</v>
      </c>
      <c r="Q27" s="133">
        <f>'A23'!Z26*6*'A24'!$K$6/1000</f>
        <v>0</v>
      </c>
      <c r="R27" s="133">
        <f>'A23'!AA26*3*'A24'!$H$6/1000</f>
        <v>86914.032248410498</v>
      </c>
      <c r="S27" s="134">
        <f>'A23'!AB26*4*'A24'!$J$6/1000</f>
        <v>122834.97098196532</v>
      </c>
      <c r="T27" s="139">
        <f t="shared" si="4"/>
        <v>209749.00323037582</v>
      </c>
      <c r="U27" s="139">
        <f>'A1'!D25</f>
        <v>25116.941999999999</v>
      </c>
      <c r="V27" s="127">
        <f t="shared" si="5"/>
        <v>8350.8973039144585</v>
      </c>
      <c r="W27" s="132">
        <f>'A23'!AH26*6*'A24'!$C$7/1000</f>
        <v>73436.245829553663</v>
      </c>
      <c r="X27" s="133">
        <f>'A23'!AI26*6*'A24'!$E$7/1000</f>
        <v>44127.92387641505</v>
      </c>
      <c r="Y27" s="133">
        <f>'A23'!AJ26*3*'A24'!$G$7/1000</f>
        <v>4861.8677552791287</v>
      </c>
      <c r="Z27" s="134">
        <f>'A23'!AK26*4*'A24'!$G$7/1000</f>
        <v>14438.802880579824</v>
      </c>
      <c r="AA27" s="139">
        <f t="shared" si="6"/>
        <v>136864.84034182766</v>
      </c>
      <c r="AB27" s="139">
        <f>'A1'!E25</f>
        <v>5118</v>
      </c>
      <c r="AC27" s="127">
        <f t="shared" si="7"/>
        <v>26741.860168391493</v>
      </c>
      <c r="AD27" s="132">
        <f>'A23'!AQ26*6*'A24'!$C$8/1000</f>
        <v>45754.735134189767</v>
      </c>
      <c r="AE27" s="133">
        <f>'A23'!AR26*6*'A24'!$E$8/1000</f>
        <v>40631.767790191479</v>
      </c>
      <c r="AF27" s="133">
        <f>'A23'!AS26*3*'A24'!$H$8/1000</f>
        <v>0</v>
      </c>
      <c r="AG27" s="134">
        <f>'A23'!AT26*4*'A24'!$H$8/1000</f>
        <v>0</v>
      </c>
      <c r="AH27" s="139">
        <f t="shared" si="8"/>
        <v>86386.502924381246</v>
      </c>
      <c r="AI27" s="139">
        <f>'A1'!F25</f>
        <v>4827</v>
      </c>
      <c r="AJ27" s="127">
        <f t="shared" si="9"/>
        <v>17896.520183215507</v>
      </c>
      <c r="AK27" s="132">
        <f>'A23'!AZ26*6*'A24'!$C$9/1000</f>
        <v>559851.40500561462</v>
      </c>
      <c r="AL27" s="133">
        <f>'A23'!BA26*6*'A24'!$E$9/1000</f>
        <v>371454.41939316306</v>
      </c>
      <c r="AM27" s="133">
        <f>'A23'!BB26*3*'A24'!$G$9/1000</f>
        <v>20836.013431109863</v>
      </c>
      <c r="AN27" s="134">
        <f>'A23'!BC26*4*'A24'!$G$9/1000</f>
        <v>127594.00294999046</v>
      </c>
      <c r="AO27" s="139">
        <f t="shared" si="10"/>
        <v>1079735.840779878</v>
      </c>
      <c r="AP27" s="139">
        <f>'A1'!G25</f>
        <v>55750.887999999999</v>
      </c>
      <c r="AQ27" s="127">
        <f t="shared" si="11"/>
        <v>19367.150542604417</v>
      </c>
      <c r="AR27" s="132">
        <f>'A23'!BI26*6*'A24'!$C$10/1000</f>
        <v>170573.44366578897</v>
      </c>
      <c r="AS27" s="133">
        <f>'A23'!BJ26*6*'A24'!$E$10/1000</f>
        <v>842798.42427302385</v>
      </c>
      <c r="AT27" s="133">
        <f>'A23'!BK26*3*'A24'!$H$10/1000</f>
        <v>86185.833382256606</v>
      </c>
      <c r="AU27" s="134">
        <f>'A23'!BL26*4*'A24'!$J$10/1000</f>
        <v>174235.00431029036</v>
      </c>
      <c r="AV27" s="139">
        <f t="shared" si="12"/>
        <v>1273792.7056313597</v>
      </c>
      <c r="AW27" s="139">
        <f>'A1'!H25</f>
        <v>78335</v>
      </c>
      <c r="AX27" s="127">
        <f t="shared" si="13"/>
        <v>16260.837500879043</v>
      </c>
      <c r="AY27" s="132">
        <f>'A23'!BR26*6*'A24'!$C$11/1000</f>
        <v>1030569.3300895195</v>
      </c>
      <c r="AZ27" s="133">
        <f>'A23'!BS26*6*'A24'!$E$11/1000</f>
        <v>130184.26305478903</v>
      </c>
      <c r="BA27" s="133">
        <f>'A23'!BT26*3*'A24'!$H$11/1000</f>
        <v>0</v>
      </c>
      <c r="BB27" s="134">
        <f>'A23'!BU26*4*'A24'!$J$11/1000</f>
        <v>27148.603545580434</v>
      </c>
      <c r="BC27" s="139">
        <f t="shared" si="14"/>
        <v>1187902.1966898891</v>
      </c>
      <c r="BD27" s="139">
        <f>'A1'!I25</f>
        <v>56543.5</v>
      </c>
      <c r="BE27" s="127">
        <f t="shared" si="15"/>
        <v>21008.642844710514</v>
      </c>
      <c r="BF27" s="132">
        <f>'A23'!CA26*6*'A24'!$C$12/1000</f>
        <v>139015.55853598384</v>
      </c>
      <c r="BG27" s="133">
        <f>'A23'!CB26*6*'A24'!$E$12/1000</f>
        <v>125326.43235575208</v>
      </c>
      <c r="BH27" s="133">
        <f>'A23'!CC26*3*'A24'!$H$12/1000</f>
        <v>0</v>
      </c>
      <c r="BI27" s="134">
        <f>'A23'!CD26*4*'A24'!$J$12/1000</f>
        <v>71526.7476285866</v>
      </c>
      <c r="BJ27" s="139">
        <f t="shared" si="16"/>
        <v>335868.73852032254</v>
      </c>
      <c r="BK27" s="139">
        <f>'A1'!J25</f>
        <v>14312</v>
      </c>
      <c r="BL27" s="127">
        <f t="shared" si="17"/>
        <v>23467.631254913536</v>
      </c>
      <c r="BM27" s="132">
        <f>'A23'!CJ26*6*'A24'!$K$13/1000</f>
        <v>0</v>
      </c>
      <c r="BN27" s="133">
        <f>'A23'!CK26*6*'A24'!$K$13/1000</f>
        <v>0</v>
      </c>
      <c r="BO27" s="133">
        <f>'A23'!CL26*3*'A24'!$G$13/1000</f>
        <v>18187.145414029012</v>
      </c>
      <c r="BP27" s="134">
        <f>'A23'!CM26*4*'A24'!$G$13/1000</f>
        <v>11447.036585910617</v>
      </c>
      <c r="BQ27" s="139">
        <f t="shared" si="18"/>
        <v>29634.181999939628</v>
      </c>
      <c r="BR27" s="139">
        <f>'A1'!K25</f>
        <v>4115</v>
      </c>
      <c r="BS27" s="127">
        <f t="shared" si="19"/>
        <v>7201.5023086123038</v>
      </c>
      <c r="BT27" s="132" t="e">
        <f>'A23'!CS26*6*'A24'!#REF!/1000</f>
        <v>#REF!</v>
      </c>
      <c r="BU27" s="133" t="e">
        <f>'A23'!CT26*6*'A24'!#REF!/1000</f>
        <v>#REF!</v>
      </c>
      <c r="BV27" s="133">
        <f>'A23'!CU26*3*'A24'!$H$14/1000</f>
        <v>4444.989438082097</v>
      </c>
      <c r="BW27" s="134">
        <f>'A23'!CV26*4*'A24'!$J$14/1000</f>
        <v>44674.480370017729</v>
      </c>
      <c r="BX27" s="139" t="e">
        <f t="shared" si="20"/>
        <v>#REF!</v>
      </c>
      <c r="BY27" s="139">
        <f>'A1'!L25</f>
        <v>38103.619610942573</v>
      </c>
      <c r="BZ27" s="127" t="e">
        <f t="shared" si="21"/>
        <v>#REF!</v>
      </c>
      <c r="CA27" s="132">
        <f>'A23'!DB26*6*'A24'!$C$14/1000</f>
        <v>59921.732250398403</v>
      </c>
      <c r="CB27" s="133">
        <f>'A23'!DC26*6*'A24'!$E$14/1000</f>
        <v>90844.429645276759</v>
      </c>
      <c r="CC27" s="133">
        <f>'A23'!DD26*3*'A24'!$G$15/1000</f>
        <v>17888.150688802187</v>
      </c>
      <c r="CD27" s="134">
        <f>'A23'!DE26*4*'A24'!$G$15/1000</f>
        <v>28705.551146168469</v>
      </c>
      <c r="CE27" s="139">
        <f t="shared" si="22"/>
        <v>197359.86373064583</v>
      </c>
      <c r="CF27" s="139">
        <f>'A1'!M25</f>
        <v>8325</v>
      </c>
      <c r="CG27" s="127">
        <f t="shared" si="23"/>
        <v>23706.890538215714</v>
      </c>
      <c r="CH27" s="132">
        <f>'A23'!DK26*6*'A24'!$C$16/1000</f>
        <v>632823.6877029168</v>
      </c>
      <c r="CI27" s="133">
        <f>'A23'!DL26*6*'A24'!$E$16/1000</f>
        <v>501585.56656936981</v>
      </c>
      <c r="CJ27" s="133">
        <f>'A23'!DM26*3*'A24'!$G$16/1000</f>
        <v>70805.36642247955</v>
      </c>
      <c r="CK27" s="134">
        <f>'A23'!DN26*4*'A24'!$G$16/1000</f>
        <v>114765.73638697474</v>
      </c>
      <c r="CL27" s="139">
        <f t="shared" si="24"/>
        <v>1319980.3570817409</v>
      </c>
      <c r="CM27" s="139">
        <f>'A1'!N25</f>
        <v>56291</v>
      </c>
      <c r="CN27" s="127">
        <f t="shared" si="25"/>
        <v>23449.22557925318</v>
      </c>
      <c r="CO27" s="132">
        <f>'A23'!DT26*6*'A24'!$C$17/1000</f>
        <v>1259381.2092211754</v>
      </c>
      <c r="CP27" s="133">
        <f>'A23'!DU26*6*'A24'!$E$17/1000</f>
        <v>3914918.3615316162</v>
      </c>
      <c r="CQ27" s="133">
        <f>'A23'!DV26*3*'A24'!$H$17/1000</f>
        <v>210969.42578507256</v>
      </c>
      <c r="CR27" s="134">
        <f>'A23'!DW26*4*'A24'!$J$17/1000</f>
        <v>2645801.7698603054</v>
      </c>
      <c r="CS27" s="139">
        <f t="shared" si="26"/>
        <v>8031070.7663981691</v>
      </c>
      <c r="CT27" s="139">
        <f>'A1'!O25</f>
        <v>232218</v>
      </c>
      <c r="CU27" s="127">
        <f t="shared" si="27"/>
        <v>34584.187127604964</v>
      </c>
    </row>
    <row r="28" spans="1:99">
      <c r="A28" s="124">
        <v>1983</v>
      </c>
      <c r="B28" s="132">
        <f>'A23'!G27*6*'A24'!$C$4/1000</f>
        <v>197683.8359684092</v>
      </c>
      <c r="C28" s="133">
        <f>'A23'!H27*6*'A24'!$E$4/1000</f>
        <v>96480.182737134775</v>
      </c>
      <c r="D28" s="133">
        <f>'A23'!I27*3*'A24'!$H$4/1000</f>
        <v>23084.785819423862</v>
      </c>
      <c r="E28" s="133">
        <f>'A23'!J27*4*'A24'!$J$4/1000</f>
        <v>32474.715500346905</v>
      </c>
      <c r="F28" s="139">
        <f t="shared" si="0"/>
        <v>349723.5200253147</v>
      </c>
      <c r="G28" s="139">
        <f>'A1'!B26</f>
        <v>15483.495999999999</v>
      </c>
      <c r="H28" s="127">
        <f t="shared" si="1"/>
        <v>22586.857646704251</v>
      </c>
      <c r="I28" s="132">
        <f>'A23'!P27*6*'A24'!$C$5/1000</f>
        <v>141052.23097411465</v>
      </c>
      <c r="J28" s="133">
        <f>'A23'!Q27*6*'A24'!$E$5/1000</f>
        <v>40743.313267608668</v>
      </c>
      <c r="K28" s="133">
        <f>'A23'!R27*3*'A24'!$G$5/1000</f>
        <v>13909.671400859375</v>
      </c>
      <c r="L28" s="134">
        <f>'A23'!S27*4*'A24'!$G$5/1000</f>
        <v>14068.783194474136</v>
      </c>
      <c r="M28" s="139">
        <f t="shared" si="2"/>
        <v>209773.99883705683</v>
      </c>
      <c r="N28" s="139">
        <f>'A1'!C26</f>
        <v>9854</v>
      </c>
      <c r="O28" s="127">
        <f t="shared" si="3"/>
        <v>21288.207716364606</v>
      </c>
      <c r="P28" s="132">
        <f>'A23'!Y27*6*'A24'!$K$6/1000</f>
        <v>0</v>
      </c>
      <c r="Q28" s="133">
        <f>'A23'!Z27*6*'A24'!$K$6/1000</f>
        <v>0</v>
      </c>
      <c r="R28" s="133">
        <f>'A23'!AA27*3*'A24'!$H$6/1000</f>
        <v>92912.421578653288</v>
      </c>
      <c r="S28" s="134">
        <f>'A23'!AB27*4*'A24'!$J$6/1000</f>
        <v>129657.67722611403</v>
      </c>
      <c r="T28" s="139">
        <f t="shared" si="4"/>
        <v>222570.0988047673</v>
      </c>
      <c r="U28" s="139">
        <f>'A1'!D26</f>
        <v>25366.451000000001</v>
      </c>
      <c r="V28" s="127">
        <f t="shared" si="5"/>
        <v>8774.1915021840196</v>
      </c>
      <c r="W28" s="132">
        <f>'A23'!AH27*6*'A24'!$C$7/1000</f>
        <v>72141.936288569326</v>
      </c>
      <c r="X28" s="133">
        <f>'A23'!AI27*6*'A24'!$E$7/1000</f>
        <v>45423.30382550069</v>
      </c>
      <c r="Y28" s="133">
        <f>'A23'!AJ27*3*'A24'!$G$7/1000</f>
        <v>5078.7506576170745</v>
      </c>
      <c r="Z28" s="134">
        <f>'A23'!AK27*4*'A24'!$G$7/1000</f>
        <v>15041.294569375663</v>
      </c>
      <c r="AA28" s="139">
        <f t="shared" si="6"/>
        <v>137685.28534106276</v>
      </c>
      <c r="AB28" s="139">
        <f>'A1'!E26</f>
        <v>5114</v>
      </c>
      <c r="AC28" s="127">
        <f t="shared" si="7"/>
        <v>26923.207927466319</v>
      </c>
      <c r="AD28" s="132">
        <f>'A23'!AQ27*6*'A24'!$C$8/1000</f>
        <v>45243.246303011212</v>
      </c>
      <c r="AE28" s="133">
        <f>'A23'!AR27*6*'A24'!$E$8/1000</f>
        <v>41747.635712733252</v>
      </c>
      <c r="AF28" s="133">
        <f>'A23'!AS27*3*'A24'!$H$8/1000</f>
        <v>0</v>
      </c>
      <c r="AG28" s="134">
        <f>'A23'!AT27*4*'A24'!$H$8/1000</f>
        <v>0</v>
      </c>
      <c r="AH28" s="139">
        <f t="shared" si="8"/>
        <v>86990.882015744457</v>
      </c>
      <c r="AI28" s="139">
        <f>'A1'!F26</f>
        <v>4856</v>
      </c>
      <c r="AJ28" s="127">
        <f t="shared" si="9"/>
        <v>17914.102556784277</v>
      </c>
      <c r="AK28" s="132">
        <f>'A23'!AZ27*6*'A24'!$C$9/1000</f>
        <v>559204.48685368313</v>
      </c>
      <c r="AL28" s="133">
        <f>'A23'!BA27*6*'A24'!$E$9/1000</f>
        <v>390177.94729072624</v>
      </c>
      <c r="AM28" s="133">
        <f>'A23'!BB27*3*'A24'!$G$9/1000</f>
        <v>23446.298745402819</v>
      </c>
      <c r="AN28" s="134">
        <f>'A23'!BC27*4*'A24'!$G$9/1000</f>
        <v>129737.97452714828</v>
      </c>
      <c r="AO28" s="139">
        <f t="shared" si="10"/>
        <v>1102566.7074169605</v>
      </c>
      <c r="AP28" s="139">
        <f>'A1'!G26</f>
        <v>56049.334999999999</v>
      </c>
      <c r="AQ28" s="127">
        <f t="shared" si="11"/>
        <v>19671.361086031804</v>
      </c>
      <c r="AR28" s="132">
        <f>'A23'!BI27*6*'A24'!$C$10/1000</f>
        <v>173953.32936793444</v>
      </c>
      <c r="AS28" s="133">
        <f>'A23'!BJ27*6*'A24'!$E$10/1000</f>
        <v>852556.66706282087</v>
      </c>
      <c r="AT28" s="133">
        <f>'A23'!BK27*3*'A24'!$H$10/1000</f>
        <v>84917.27570665798</v>
      </c>
      <c r="AU28" s="134">
        <f>'A23'!BL27*4*'A24'!$J$10/1000</f>
        <v>179814.81768082414</v>
      </c>
      <c r="AV28" s="139">
        <f t="shared" si="12"/>
        <v>1291242.0898182373</v>
      </c>
      <c r="AW28" s="139">
        <f>'A1'!H26</f>
        <v>78122</v>
      </c>
      <c r="AX28" s="127">
        <f t="shared" si="13"/>
        <v>16528.533445357742</v>
      </c>
      <c r="AY28" s="132">
        <f>'A23'!BR27*6*'A24'!$C$11/1000</f>
        <v>1041746.8378869921</v>
      </c>
      <c r="AZ28" s="133">
        <f>'A23'!BS27*6*'A24'!$E$11/1000</f>
        <v>143918.94660819398</v>
      </c>
      <c r="BA28" s="133">
        <f>'A23'!BT27*3*'A24'!$H$11/1000</f>
        <v>0</v>
      </c>
      <c r="BB28" s="134">
        <f>'A23'!BU27*4*'A24'!$J$11/1000</f>
        <v>29844.686331352801</v>
      </c>
      <c r="BC28" s="139">
        <f t="shared" si="14"/>
        <v>1215510.4708265387</v>
      </c>
      <c r="BD28" s="139">
        <f>'A1'!I26</f>
        <v>56564.1</v>
      </c>
      <c r="BE28" s="127">
        <f t="shared" si="15"/>
        <v>21489.080014117411</v>
      </c>
      <c r="BF28" s="132">
        <f>'A23'!CA27*6*'A24'!$C$12/1000</f>
        <v>138379.93945987662</v>
      </c>
      <c r="BG28" s="133">
        <f>'A23'!CB27*6*'A24'!$E$12/1000</f>
        <v>129623.52233899194</v>
      </c>
      <c r="BH28" s="133">
        <f>'A23'!CC27*3*'A24'!$H$12/1000</f>
        <v>0</v>
      </c>
      <c r="BI28" s="134">
        <f>'A23'!CD27*4*'A24'!$J$12/1000</f>
        <v>74220.211584275938</v>
      </c>
      <c r="BJ28" s="139">
        <f t="shared" si="16"/>
        <v>342223.67338314449</v>
      </c>
      <c r="BK28" s="139">
        <f>'A1'!J26</f>
        <v>14368</v>
      </c>
      <c r="BL28" s="127">
        <f t="shared" si="17"/>
        <v>23818.462791143131</v>
      </c>
      <c r="BM28" s="132">
        <f>'A23'!CJ27*6*'A24'!$K$13/1000</f>
        <v>0</v>
      </c>
      <c r="BN28" s="133">
        <f>'A23'!CK27*6*'A24'!$K$13/1000</f>
        <v>0</v>
      </c>
      <c r="BO28" s="133">
        <f>'A23'!CL27*3*'A24'!$G$13/1000</f>
        <v>17134.312981078641</v>
      </c>
      <c r="BP28" s="134">
        <f>'A23'!CM27*4*'A24'!$G$13/1000</f>
        <v>11825.341090019012</v>
      </c>
      <c r="BQ28" s="139">
        <f t="shared" si="18"/>
        <v>28959.654071097655</v>
      </c>
      <c r="BR28" s="139">
        <f>'A1'!K26</f>
        <v>4128</v>
      </c>
      <c r="BS28" s="127">
        <f t="shared" si="19"/>
        <v>7015.4200753628038</v>
      </c>
      <c r="BT28" s="132" t="e">
        <f>'A23'!CS27*6*'A24'!#REF!/1000</f>
        <v>#REF!</v>
      </c>
      <c r="BU28" s="133" t="e">
        <f>'A23'!CT27*6*'A24'!#REF!/1000</f>
        <v>#REF!</v>
      </c>
      <c r="BV28" s="133">
        <f>'A23'!CU27*3*'A24'!$H$14/1000</f>
        <v>5108.8068451185109</v>
      </c>
      <c r="BW28" s="134">
        <f>'A23'!CV27*4*'A24'!$J$14/1000</f>
        <v>48253.843364394721</v>
      </c>
      <c r="BX28" s="139" t="e">
        <f t="shared" si="20"/>
        <v>#REF!</v>
      </c>
      <c r="BY28" s="139">
        <f>'A1'!L26</f>
        <v>38283.372613007683</v>
      </c>
      <c r="BZ28" s="127" t="e">
        <f t="shared" si="21"/>
        <v>#REF!</v>
      </c>
      <c r="CA28" s="132">
        <f>'A23'!DB27*6*'A24'!$C$14/1000</f>
        <v>58814.941131780848</v>
      </c>
      <c r="CB28" s="133">
        <f>'A23'!DC27*6*'A24'!$E$14/1000</f>
        <v>91442.288141952318</v>
      </c>
      <c r="CC28" s="133">
        <f>'A23'!DD27*3*'A24'!$G$15/1000</f>
        <v>18612.980301508436</v>
      </c>
      <c r="CD28" s="134">
        <f>'A23'!DE27*4*'A24'!$G$15/1000</f>
        <v>29320.420327960499</v>
      </c>
      <c r="CE28" s="139">
        <f t="shared" si="22"/>
        <v>198190.62990320212</v>
      </c>
      <c r="CF28" s="139">
        <f>'A1'!M26</f>
        <v>8329</v>
      </c>
      <c r="CG28" s="127">
        <f t="shared" si="23"/>
        <v>23795.249117925574</v>
      </c>
      <c r="CH28" s="132">
        <f>'A23'!DK27*6*'A24'!$C$16/1000</f>
        <v>617212.01211720519</v>
      </c>
      <c r="CI28" s="133">
        <f>'A23'!DL27*6*'A24'!$E$16/1000</f>
        <v>519760.84958903177</v>
      </c>
      <c r="CJ28" s="133">
        <f>'A23'!DM27*3*'A24'!$G$16/1000</f>
        <v>73412.698072153231</v>
      </c>
      <c r="CK28" s="134">
        <f>'A23'!DN27*4*'A24'!$G$16/1000</f>
        <v>120466.6392883612</v>
      </c>
      <c r="CL28" s="139">
        <f t="shared" si="24"/>
        <v>1330852.1990667512</v>
      </c>
      <c r="CM28" s="139">
        <f>'A1'!N26</f>
        <v>56316</v>
      </c>
      <c r="CN28" s="127">
        <f t="shared" si="25"/>
        <v>23631.866593272804</v>
      </c>
      <c r="CO28" s="132">
        <f>'A23'!DT27*6*'A24'!$C$17/1000</f>
        <v>1262213.2780733639</v>
      </c>
      <c r="CP28" s="133">
        <f>'A23'!DU27*6*'A24'!$E$17/1000</f>
        <v>3965959.2473204113</v>
      </c>
      <c r="CQ28" s="133">
        <f>'A23'!DV27*3*'A24'!$H$17/1000</f>
        <v>222029.75322513696</v>
      </c>
      <c r="CR28" s="134">
        <f>'A23'!DW27*4*'A24'!$J$17/1000</f>
        <v>2747524.0198183246</v>
      </c>
      <c r="CS28" s="139">
        <f t="shared" si="26"/>
        <v>8197726.2984372359</v>
      </c>
      <c r="CT28" s="139">
        <f>'A1'!O26</f>
        <v>234333</v>
      </c>
      <c r="CU28" s="127">
        <f t="shared" si="27"/>
        <v>34983.234535627656</v>
      </c>
    </row>
    <row r="29" spans="1:99">
      <c r="A29" s="124">
        <v>1984</v>
      </c>
      <c r="B29" s="132">
        <f>'A23'!G28*6*'A24'!$C$4/1000</f>
        <v>199823.73460531747</v>
      </c>
      <c r="C29" s="133">
        <f>'A23'!H28*6*'A24'!$E$4/1000</f>
        <v>100085.64563849325</v>
      </c>
      <c r="D29" s="133">
        <f>'A23'!I28*3*'A24'!$H$4/1000</f>
        <v>23009.340716040639</v>
      </c>
      <c r="E29" s="133">
        <f>'A23'!J28*4*'A24'!$J$4/1000</f>
        <v>35050.914635104709</v>
      </c>
      <c r="F29" s="139">
        <f t="shared" si="0"/>
        <v>357969.63559495605</v>
      </c>
      <c r="G29" s="139">
        <f>'A1'!B27</f>
        <v>15677.281999999999</v>
      </c>
      <c r="H29" s="127">
        <f t="shared" si="1"/>
        <v>22833.654175191597</v>
      </c>
      <c r="I29" s="132">
        <f>'A23'!P28*6*'A24'!$C$5/1000</f>
        <v>142657.64987467197</v>
      </c>
      <c r="J29" s="133">
        <f>'A23'!Q28*6*'A24'!$E$5/1000</f>
        <v>44001.185711970887</v>
      </c>
      <c r="K29" s="133">
        <f>'A23'!R28*3*'A24'!$G$5/1000</f>
        <v>14964.67406603957</v>
      </c>
      <c r="L29" s="134">
        <f>'A23'!S28*4*'A24'!$G$5/1000</f>
        <v>15263.594013574499</v>
      </c>
      <c r="M29" s="139">
        <f t="shared" si="2"/>
        <v>216887.10366625691</v>
      </c>
      <c r="N29" s="139">
        <f>'A1'!C27</f>
        <v>9855</v>
      </c>
      <c r="O29" s="127">
        <f t="shared" si="3"/>
        <v>22007.823811898215</v>
      </c>
      <c r="P29" s="132">
        <f>'A23'!Y28*6*'A24'!$K$6/1000</f>
        <v>0</v>
      </c>
      <c r="Q29" s="133">
        <f>'A23'!Z28*6*'A24'!$K$6/1000</f>
        <v>0</v>
      </c>
      <c r="R29" s="133">
        <f>'A23'!AA28*3*'A24'!$H$6/1000</f>
        <v>99184.783253572299</v>
      </c>
      <c r="S29" s="134">
        <f>'A23'!AB28*4*'A24'!$J$6/1000</f>
        <v>136666.42548043915</v>
      </c>
      <c r="T29" s="139">
        <f t="shared" si="4"/>
        <v>235851.20873401145</v>
      </c>
      <c r="U29" s="139">
        <f>'A1'!D27</f>
        <v>25607.053</v>
      </c>
      <c r="V29" s="127">
        <f t="shared" si="5"/>
        <v>9210.4003039323361</v>
      </c>
      <c r="W29" s="132">
        <f>'A23'!AH28*6*'A24'!$C$7/1000</f>
        <v>70365.287658161949</v>
      </c>
      <c r="X29" s="133">
        <f>'A23'!AI28*6*'A24'!$E$7/1000</f>
        <v>46480.623792453116</v>
      </c>
      <c r="Y29" s="133">
        <f>'A23'!AJ28*3*'A24'!$G$7/1000</f>
        <v>5273.9820395335146</v>
      </c>
      <c r="Z29" s="134">
        <f>'A23'!AK28*4*'A24'!$G$7/1000</f>
        <v>15576.405720216795</v>
      </c>
      <c r="AA29" s="139">
        <f t="shared" si="6"/>
        <v>137696.29921036537</v>
      </c>
      <c r="AB29" s="139">
        <f>'A1'!E27</f>
        <v>5111</v>
      </c>
      <c r="AC29" s="127">
        <f t="shared" si="7"/>
        <v>26941.165957809699</v>
      </c>
      <c r="AD29" s="132">
        <f>'A23'!AQ28*6*'A24'!$C$8/1000</f>
        <v>44719.485628259266</v>
      </c>
      <c r="AE29" s="133">
        <f>'A23'!AR28*6*'A24'!$E$8/1000</f>
        <v>42922.951165145474</v>
      </c>
      <c r="AF29" s="133">
        <f>'A23'!AS28*3*'A24'!$H$8/1000</f>
        <v>0</v>
      </c>
      <c r="AG29" s="134">
        <f>'A23'!AT28*4*'A24'!$H$8/1000</f>
        <v>0</v>
      </c>
      <c r="AH29" s="139">
        <f t="shared" si="8"/>
        <v>87642.436793404748</v>
      </c>
      <c r="AI29" s="139">
        <f>'A1'!F27</f>
        <v>4882</v>
      </c>
      <c r="AJ29" s="127">
        <f t="shared" si="9"/>
        <v>17952.158294429486</v>
      </c>
      <c r="AK29" s="132">
        <f>'A23'!AZ28*6*'A24'!$C$9/1000</f>
        <v>556740.59786314098</v>
      </c>
      <c r="AL29" s="133">
        <f>'A23'!BA28*6*'A24'!$E$9/1000</f>
        <v>409008.37544311892</v>
      </c>
      <c r="AM29" s="133">
        <f>'A23'!BB28*3*'A24'!$G$9/1000</f>
        <v>26329.720676980265</v>
      </c>
      <c r="AN29" s="134">
        <f>'A23'!BC28*4*'A24'!$G$9/1000</f>
        <v>131648.60338490139</v>
      </c>
      <c r="AO29" s="139">
        <f t="shared" si="10"/>
        <v>1123727.2973681414</v>
      </c>
      <c r="AP29" s="139">
        <f>'A1'!G27</f>
        <v>56320.913</v>
      </c>
      <c r="AQ29" s="127">
        <f t="shared" si="11"/>
        <v>19952.220898268133</v>
      </c>
      <c r="AR29" s="132">
        <f>'A23'!BI28*6*'A24'!$C$10/1000</f>
        <v>176787.00696327188</v>
      </c>
      <c r="AS29" s="133">
        <f>'A23'!BJ28*6*'A24'!$E$10/1000</f>
        <v>860134.59402492503</v>
      </c>
      <c r="AT29" s="133">
        <f>'A23'!BK28*3*'A24'!$H$10/1000</f>
        <v>83444.908011348423</v>
      </c>
      <c r="AU29" s="134">
        <f>'A23'!BL28*4*'A24'!$J$10/1000</f>
        <v>185079.8605691088</v>
      </c>
      <c r="AV29" s="139">
        <f t="shared" si="12"/>
        <v>1305446.3695686541</v>
      </c>
      <c r="AW29" s="139">
        <f>'A1'!H27</f>
        <v>77846</v>
      </c>
      <c r="AX29" s="127">
        <f t="shared" si="13"/>
        <v>16769.601130034353</v>
      </c>
      <c r="AY29" s="132">
        <f>'A23'!BR28*6*'A24'!$C$11/1000</f>
        <v>1040621.4944433211</v>
      </c>
      <c r="AZ29" s="133">
        <f>'A23'!BS28*6*'A24'!$E$11/1000</f>
        <v>157400.62031564521</v>
      </c>
      <c r="BA29" s="133">
        <f>'A23'!BT28*3*'A24'!$H$11/1000</f>
        <v>0</v>
      </c>
      <c r="BB29" s="134">
        <f>'A23'!BU28*4*'A24'!$J$11/1000</f>
        <v>32457.534505220221</v>
      </c>
      <c r="BC29" s="139">
        <f t="shared" si="14"/>
        <v>1230479.6492641864</v>
      </c>
      <c r="BD29" s="139">
        <f>'A1'!I27</f>
        <v>56576.7</v>
      </c>
      <c r="BE29" s="127">
        <f t="shared" si="15"/>
        <v>21748.876291197372</v>
      </c>
      <c r="BF29" s="132">
        <f>'A23'!CA28*6*'A24'!$C$12/1000</f>
        <v>137725.29984030855</v>
      </c>
      <c r="BG29" s="133">
        <f>'A23'!CB28*6*'A24'!$E$12/1000</f>
        <v>134149.38839700905</v>
      </c>
      <c r="BH29" s="133">
        <f>'A23'!CC28*3*'A24'!$H$12/1000</f>
        <v>0</v>
      </c>
      <c r="BI29" s="134">
        <f>'A23'!CD28*4*'A24'!$J$12/1000</f>
        <v>77061.886233880621</v>
      </c>
      <c r="BJ29" s="139">
        <f t="shared" si="16"/>
        <v>348936.57447119826</v>
      </c>
      <c r="BK29" s="139">
        <f>'A1'!J27</f>
        <v>14423</v>
      </c>
      <c r="BL29" s="127">
        <f t="shared" si="17"/>
        <v>24193.06485968233</v>
      </c>
      <c r="BM29" s="132">
        <f>'A23'!CJ28*6*'A24'!$K$13/1000</f>
        <v>0</v>
      </c>
      <c r="BN29" s="133">
        <f>'A23'!CK28*6*'A24'!$K$13/1000</f>
        <v>0</v>
      </c>
      <c r="BO29" s="133">
        <f>'A23'!CL28*3*'A24'!$G$13/1000</f>
        <v>16485.778404383513</v>
      </c>
      <c r="BP29" s="134">
        <f>'A23'!CM28*4*'A24'!$G$13/1000</f>
        <v>12491.391825672088</v>
      </c>
      <c r="BQ29" s="139">
        <f t="shared" si="18"/>
        <v>28977.170230055599</v>
      </c>
      <c r="BR29" s="139">
        <f>'A1'!K27</f>
        <v>4140</v>
      </c>
      <c r="BS29" s="127">
        <f t="shared" si="19"/>
        <v>6999.3164806897585</v>
      </c>
      <c r="BT29" s="132" t="e">
        <f>'A23'!CS28*6*'A24'!#REF!/1000</f>
        <v>#REF!</v>
      </c>
      <c r="BU29" s="133" t="e">
        <f>'A23'!CT28*6*'A24'!#REF!/1000</f>
        <v>#REF!</v>
      </c>
      <c r="BV29" s="133">
        <f>'A23'!CU28*3*'A24'!$H$14/1000</f>
        <v>5875.9339457624428</v>
      </c>
      <c r="BW29" s="134">
        <f>'A23'!CV28*4*'A24'!$J$14/1000</f>
        <v>52157.045555170007</v>
      </c>
      <c r="BX29" s="139" t="e">
        <f t="shared" si="20"/>
        <v>#REF!</v>
      </c>
      <c r="BY29" s="139">
        <f>'A1'!L27</f>
        <v>38440.028860617502</v>
      </c>
      <c r="BZ29" s="127" t="e">
        <f t="shared" si="21"/>
        <v>#REF!</v>
      </c>
      <c r="CA29" s="132">
        <f>'A23'!DB28*6*'A24'!$C$14/1000</f>
        <v>57731.903073765956</v>
      </c>
      <c r="CB29" s="133">
        <f>'A23'!DC28*6*'A24'!$E$14/1000</f>
        <v>92130.909524591596</v>
      </c>
      <c r="CC29" s="133">
        <f>'A23'!DD28*3*'A24'!$G$15/1000</f>
        <v>19385.449798985046</v>
      </c>
      <c r="CD29" s="134">
        <f>'A23'!DE28*4*'A24'!$G$15/1000</f>
        <v>29976.711326241195</v>
      </c>
      <c r="CE29" s="139">
        <f t="shared" si="22"/>
        <v>199224.9737235838</v>
      </c>
      <c r="CF29" s="139">
        <f>'A1'!M27</f>
        <v>8337</v>
      </c>
      <c r="CG29" s="127">
        <f t="shared" si="23"/>
        <v>23896.48239457644</v>
      </c>
      <c r="CH29" s="132">
        <f>'A23'!DK28*6*'A24'!$C$16/1000</f>
        <v>600720.75420459721</v>
      </c>
      <c r="CI29" s="133">
        <f>'A23'!DL28*6*'A24'!$E$16/1000</f>
        <v>538594.72594722256</v>
      </c>
      <c r="CJ29" s="133">
        <f>'A23'!DM28*3*'A24'!$G$16/1000</f>
        <v>76116.041912355329</v>
      </c>
      <c r="CK29" s="134">
        <f>'A23'!DN28*4*'A24'!$G$16/1000</f>
        <v>126450.73031639762</v>
      </c>
      <c r="CL29" s="139">
        <f t="shared" si="24"/>
        <v>1341882.2523805727</v>
      </c>
      <c r="CM29" s="139">
        <f>'A1'!N27</f>
        <v>56409</v>
      </c>
      <c r="CN29" s="127">
        <f t="shared" si="25"/>
        <v>23788.442489329234</v>
      </c>
      <c r="CO29" s="132">
        <f>'A23'!DT28*6*'A24'!$C$17/1000</f>
        <v>1266766.752695017</v>
      </c>
      <c r="CP29" s="133">
        <f>'A23'!DU28*6*'A24'!$E$17/1000</f>
        <v>4027257.4055517572</v>
      </c>
      <c r="CQ29" s="133">
        <f>'A23'!DV28*3*'A24'!$H$17/1000</f>
        <v>234227.79823533708</v>
      </c>
      <c r="CR29" s="134">
        <f>'A23'!DW28*4*'A24'!$J$17/1000</f>
        <v>2859968.8139740098</v>
      </c>
      <c r="CS29" s="139">
        <f t="shared" si="26"/>
        <v>8388220.7704561213</v>
      </c>
      <c r="CT29" s="139">
        <f>'A1'!O27</f>
        <v>236394</v>
      </c>
      <c r="CU29" s="127">
        <f t="shared" si="27"/>
        <v>35484.067998579158</v>
      </c>
    </row>
    <row r="30" spans="1:99">
      <c r="A30" s="124">
        <v>1985</v>
      </c>
      <c r="B30" s="132">
        <f>'A23'!G29*6*'A24'!$C$4/1000</f>
        <v>201807.7689246813</v>
      </c>
      <c r="C30" s="133">
        <f>'A23'!H29*6*'A24'!$E$4/1000</f>
        <v>103820.19588903231</v>
      </c>
      <c r="D30" s="133">
        <f>'A23'!I29*3*'A24'!$H$4/1000</f>
        <v>22932.894426910119</v>
      </c>
      <c r="E30" s="133">
        <f>'A23'!J29*4*'A24'!$J$4/1000</f>
        <v>37829.423799766686</v>
      </c>
      <c r="F30" s="139">
        <f t="shared" si="0"/>
        <v>366390.28304039047</v>
      </c>
      <c r="G30" s="139">
        <f>'A1'!B28</f>
        <v>15900.566000000001</v>
      </c>
      <c r="H30" s="127">
        <f t="shared" si="1"/>
        <v>23042.593769328116</v>
      </c>
      <c r="I30" s="132">
        <f>'A23'!P29*6*'A24'!$C$5/1000</f>
        <v>143106.19513937153</v>
      </c>
      <c r="J30" s="133">
        <f>'A23'!Q29*6*'A24'!$E$5/1000</f>
        <v>47197.355280891497</v>
      </c>
      <c r="K30" s="133">
        <f>'A23'!R29*3*'A24'!$G$5/1000</f>
        <v>15990.531575941637</v>
      </c>
      <c r="L30" s="134">
        <f>'A23'!S29*4*'A24'!$G$5/1000</f>
        <v>16447.591920082625</v>
      </c>
      <c r="M30" s="139">
        <f t="shared" si="2"/>
        <v>222741.67391628728</v>
      </c>
      <c r="N30" s="139">
        <f>'A1'!C28</f>
        <v>9857</v>
      </c>
      <c r="O30" s="127">
        <f t="shared" si="3"/>
        <v>22597.308909027826</v>
      </c>
      <c r="P30" s="132">
        <f>'A23'!Y29*6*'A24'!$K$6/1000</f>
        <v>0</v>
      </c>
      <c r="Q30" s="133">
        <f>'A23'!Z29*6*'A24'!$K$6/1000</f>
        <v>0</v>
      </c>
      <c r="R30" s="133">
        <f>'A23'!AA29*3*'A24'!$H$6/1000</f>
        <v>105715.14697367849</v>
      </c>
      <c r="S30" s="134">
        <f>'A23'!AB29*4*'A24'!$J$6/1000</f>
        <v>143828.95795726625</v>
      </c>
      <c r="T30" s="139">
        <f t="shared" si="4"/>
        <v>249544.10493094474</v>
      </c>
      <c r="U30" s="139">
        <f>'A1'!D28</f>
        <v>25842.116000000002</v>
      </c>
      <c r="V30" s="127">
        <f t="shared" si="5"/>
        <v>9656.4888467703149</v>
      </c>
      <c r="W30" s="132">
        <f>'A23'!AH29*6*'A24'!$C$7/1000</f>
        <v>68753.745303142379</v>
      </c>
      <c r="X30" s="133">
        <f>'A23'!AI29*6*'A24'!$E$7/1000</f>
        <v>47710.108614021352</v>
      </c>
      <c r="Y30" s="133">
        <f>'A23'!AJ29*3*'A24'!$G$7/1000</f>
        <v>5493.7087308885493</v>
      </c>
      <c r="Z30" s="134">
        <f>'A23'!AK29*4*'A24'!$G$7/1000</f>
        <v>16180.59596557254</v>
      </c>
      <c r="AA30" s="139">
        <f t="shared" si="6"/>
        <v>138138.15861362484</v>
      </c>
      <c r="AB30" s="139">
        <f>'A1'!E28</f>
        <v>5113</v>
      </c>
      <c r="AC30" s="127">
        <f t="shared" si="7"/>
        <v>27017.046472447648</v>
      </c>
      <c r="AD30" s="132">
        <f>'A23'!AQ29*6*'A24'!$C$8/1000</f>
        <v>44094.734796854282</v>
      </c>
      <c r="AE30" s="133">
        <f>'A23'!AR29*6*'A24'!$E$8/1000</f>
        <v>44075.445579040585</v>
      </c>
      <c r="AF30" s="133">
        <f>'A23'!AS29*3*'A24'!$H$8/1000</f>
        <v>0</v>
      </c>
      <c r="AG30" s="134">
        <f>'A23'!AT29*4*'A24'!$H$8/1000</f>
        <v>0</v>
      </c>
      <c r="AH30" s="139">
        <f t="shared" si="8"/>
        <v>88170.180375894866</v>
      </c>
      <c r="AI30" s="139">
        <f>'A1'!F28</f>
        <v>4902</v>
      </c>
      <c r="AJ30" s="127">
        <f t="shared" si="9"/>
        <v>17986.572904099317</v>
      </c>
      <c r="AK30" s="132">
        <f>'A23'!AZ29*6*'A24'!$C$9/1000</f>
        <v>548622.80263245711</v>
      </c>
      <c r="AL30" s="133">
        <f>'A23'!BA29*6*'A24'!$E$9/1000</f>
        <v>424935.42003507621</v>
      </c>
      <c r="AM30" s="133">
        <f>'A23'!BB29*3*'A24'!$G$9/1000</f>
        <v>29304.847050952165</v>
      </c>
      <c r="AN30" s="134">
        <f>'A23'!BC29*4*'A24'!$G$9/1000</f>
        <v>132399.59255360218</v>
      </c>
      <c r="AO30" s="139">
        <f t="shared" si="10"/>
        <v>1135262.6622720878</v>
      </c>
      <c r="AP30" s="139">
        <f>'A1'!G28</f>
        <v>56600.031000000003</v>
      </c>
      <c r="AQ30" s="127">
        <f t="shared" si="11"/>
        <v>20057.633224124696</v>
      </c>
      <c r="AR30" s="132">
        <f>'A23'!BI29*6*'A24'!$C$10/1000</f>
        <v>179018.75097638712</v>
      </c>
      <c r="AS30" s="133">
        <f>'A23'!BJ29*6*'A24'!$E$10/1000</f>
        <v>865319.49142004887</v>
      </c>
      <c r="AT30" s="133">
        <f>'A23'!BK29*3*'A24'!$H$10/1000</f>
        <v>81765.583232432764</v>
      </c>
      <c r="AU30" s="134">
        <f>'A23'!BL29*4*'A24'!$J$10/1000</f>
        <v>189958.95051556957</v>
      </c>
      <c r="AV30" s="139">
        <f t="shared" si="12"/>
        <v>1316062.7761444384</v>
      </c>
      <c r="AW30" s="139">
        <f>'A1'!H28</f>
        <v>77668</v>
      </c>
      <c r="AX30" s="127">
        <f t="shared" si="13"/>
        <v>16944.723388582664</v>
      </c>
      <c r="AY30" s="132">
        <f>'A23'!BR29*6*'A24'!$C$11/1000</f>
        <v>1036115.2028219885</v>
      </c>
      <c r="AZ30" s="133">
        <f>'A23'!BS29*6*'A24'!$E$11/1000</f>
        <v>171796.84163011317</v>
      </c>
      <c r="BA30" s="133">
        <f>'A23'!BT29*3*'A24'!$H$11/1000</f>
        <v>0</v>
      </c>
      <c r="BB30" s="134">
        <f>'A23'!BU29*4*'A24'!$J$11/1000</f>
        <v>35227.701191515167</v>
      </c>
      <c r="BC30" s="139">
        <f t="shared" si="14"/>
        <v>1243139.7456436169</v>
      </c>
      <c r="BD30" s="139">
        <f>'A1'!I28</f>
        <v>56593.1</v>
      </c>
      <c r="BE30" s="127">
        <f t="shared" si="15"/>
        <v>21966.277614119335</v>
      </c>
      <c r="BF30" s="132">
        <f>'A23'!CA29*6*'A24'!$C$12/1000</f>
        <v>136825.59279072582</v>
      </c>
      <c r="BG30" s="133">
        <f>'A23'!CB29*6*'A24'!$E$12/1000</f>
        <v>138694.75960028236</v>
      </c>
      <c r="BH30" s="133">
        <f>'A23'!CC29*3*'A24'!$H$12/1000</f>
        <v>0</v>
      </c>
      <c r="BI30" s="134">
        <f>'A23'!CD29*4*'A24'!$J$12/1000</f>
        <v>79932.529864257653</v>
      </c>
      <c r="BJ30" s="139">
        <f t="shared" si="16"/>
        <v>355452.88225526584</v>
      </c>
      <c r="BK30" s="139">
        <f>'A1'!J28</f>
        <v>14488</v>
      </c>
      <c r="BL30" s="127">
        <f t="shared" si="17"/>
        <v>24534.296124742257</v>
      </c>
      <c r="BM30" s="132">
        <f>'A23'!CJ29*6*'A24'!$K$13/1000</f>
        <v>0</v>
      </c>
      <c r="BN30" s="133">
        <f>'A23'!CK29*6*'A24'!$K$13/1000</f>
        <v>0</v>
      </c>
      <c r="BO30" s="133">
        <f>'A23'!CL29*3*'A24'!$G$13/1000</f>
        <v>15923.193984298901</v>
      </c>
      <c r="BP30" s="134">
        <f>'A23'!CM29*4*'A24'!$G$13/1000</f>
        <v>13262.06506016815</v>
      </c>
      <c r="BQ30" s="139">
        <f t="shared" si="18"/>
        <v>29185.25904446705</v>
      </c>
      <c r="BR30" s="139">
        <f>'A1'!K28</f>
        <v>4153</v>
      </c>
      <c r="BS30" s="127">
        <f t="shared" si="19"/>
        <v>7027.5124113814227</v>
      </c>
      <c r="BT30" s="132" t="e">
        <f>'A23'!CS29*6*'A24'!#REF!/1000</f>
        <v>#REF!</v>
      </c>
      <c r="BU30" s="133" t="e">
        <f>'A23'!CT29*6*'A24'!#REF!/1000</f>
        <v>#REF!</v>
      </c>
      <c r="BV30" s="133">
        <f>'A23'!CU29*3*'A24'!$H$14/1000</f>
        <v>6759.9543385004081</v>
      </c>
      <c r="BW30" s="134">
        <f>'A23'!CV29*4*'A24'!$J$14/1000</f>
        <v>56390.181288032421</v>
      </c>
      <c r="BX30" s="139" t="e">
        <f t="shared" si="20"/>
        <v>#REF!</v>
      </c>
      <c r="BY30" s="139">
        <f>'A1'!L28</f>
        <v>38581.622007495607</v>
      </c>
      <c r="BZ30" s="127" t="e">
        <f t="shared" si="21"/>
        <v>#REF!</v>
      </c>
      <c r="CA30" s="132">
        <f>'A23'!DB29*6*'A24'!$C$14/1000</f>
        <v>56428.154083198213</v>
      </c>
      <c r="CB30" s="133">
        <f>'A23'!DC29*6*'A24'!$E$14/1000</f>
        <v>92518.307907370472</v>
      </c>
      <c r="CC30" s="133">
        <f>'A23'!DD29*3*'A24'!$G$15/1000</f>
        <v>20123.332162527127</v>
      </c>
      <c r="CD30" s="134">
        <f>'A23'!DE29*4*'A24'!$G$15/1000</f>
        <v>30546.52617560908</v>
      </c>
      <c r="CE30" s="139">
        <f t="shared" si="22"/>
        <v>199616.3203287049</v>
      </c>
      <c r="CF30" s="139">
        <f>'A1'!M28</f>
        <v>8350</v>
      </c>
      <c r="CG30" s="127">
        <f t="shared" si="23"/>
        <v>23906.146147150288</v>
      </c>
      <c r="CH30" s="132">
        <f>'A23'!DK29*6*'A24'!$C$16/1000</f>
        <v>580753.08786985895</v>
      </c>
      <c r="CI30" s="133">
        <f>'A23'!DL29*6*'A24'!$E$16/1000</f>
        <v>555661.5067753141</v>
      </c>
      <c r="CJ30" s="133">
        <f>'A23'!DM29*3*'A24'!$G$16/1000</f>
        <v>78572.557725942228</v>
      </c>
      <c r="CK30" s="134">
        <f>'A23'!DN29*4*'A24'!$G$16/1000</f>
        <v>132149.51459855057</v>
      </c>
      <c r="CL30" s="139">
        <f t="shared" si="24"/>
        <v>1347136.6669696658</v>
      </c>
      <c r="CM30" s="139">
        <f>'A1'!N28</f>
        <v>56554</v>
      </c>
      <c r="CN30" s="127">
        <f t="shared" si="25"/>
        <v>23820.360486785474</v>
      </c>
      <c r="CO30" s="132">
        <f>'A23'!DT29*6*'A24'!$C$17/1000</f>
        <v>1267278.1894392809</v>
      </c>
      <c r="CP30" s="133">
        <f>'A23'!DU29*6*'A24'!$E$17/1000</f>
        <v>4080919.1886425382</v>
      </c>
      <c r="CQ30" s="133">
        <f>'A23'!DV29*3*'A24'!$H$17/1000</f>
        <v>246577.33833823193</v>
      </c>
      <c r="CR30" s="134">
        <f>'A23'!DW29*4*'A24'!$J$17/1000</f>
        <v>2970766.7986324737</v>
      </c>
      <c r="CS30" s="139">
        <f t="shared" si="26"/>
        <v>8565541.5150525235</v>
      </c>
      <c r="CT30" s="139">
        <f>'A1'!O28</f>
        <v>238506</v>
      </c>
      <c r="CU30" s="127">
        <f t="shared" si="27"/>
        <v>35913.316709233826</v>
      </c>
    </row>
    <row r="31" spans="1:99">
      <c r="A31" s="124">
        <v>1986</v>
      </c>
      <c r="B31" s="132">
        <f>'A23'!G30*6*'A24'!$C$4/1000</f>
        <v>203745.28464618904</v>
      </c>
      <c r="C31" s="133">
        <f>'A23'!H30*6*'A24'!$E$4/1000</f>
        <v>107754.25497579684</v>
      </c>
      <c r="D31" s="133">
        <f>'A23'!I30*3*'A24'!$H$4/1000</f>
        <v>22869.470217641596</v>
      </c>
      <c r="E31" s="133">
        <f>'A23'!J30*4*'A24'!$J$4/1000</f>
        <v>40850.99445594196</v>
      </c>
      <c r="F31" s="139">
        <f t="shared" si="0"/>
        <v>375220.00429556944</v>
      </c>
      <c r="G31" s="139">
        <f>'A1'!B29</f>
        <v>16138.769</v>
      </c>
      <c r="H31" s="127">
        <f t="shared" si="1"/>
        <v>23249.604991283377</v>
      </c>
      <c r="I31" s="132">
        <f>'A23'!P30*6*'A24'!$C$5/1000</f>
        <v>140268.7040987855</v>
      </c>
      <c r="J31" s="133">
        <f>'A23'!Q30*6*'A24'!$E$5/1000</f>
        <v>49540.713391660931</v>
      </c>
      <c r="K31" s="133">
        <f>'A23'!R30*3*'A24'!$G$5/1000</f>
        <v>16720.522680629081</v>
      </c>
      <c r="L31" s="134">
        <f>'A23'!S30*4*'A24'!$G$5/1000</f>
        <v>17343.595950297859</v>
      </c>
      <c r="M31" s="139">
        <f t="shared" si="2"/>
        <v>223873.53612137336</v>
      </c>
      <c r="N31" s="139">
        <f>'A1'!C29</f>
        <v>9859</v>
      </c>
      <c r="O31" s="127">
        <f t="shared" si="3"/>
        <v>22707.529782064445</v>
      </c>
      <c r="P31" s="132">
        <f>'A23'!Y30*6*'A24'!$K$6/1000</f>
        <v>0</v>
      </c>
      <c r="Q31" s="133">
        <f>'A23'!Z30*6*'A24'!$K$6/1000</f>
        <v>0</v>
      </c>
      <c r="R31" s="133">
        <f>'A23'!AA30*3*'A24'!$H$6/1000</f>
        <v>112666.26687902508</v>
      </c>
      <c r="S31" s="134">
        <f>'A23'!AB30*4*'A24'!$J$6/1000</f>
        <v>151354.50417083071</v>
      </c>
      <c r="T31" s="139">
        <f t="shared" si="4"/>
        <v>264020.7710498558</v>
      </c>
      <c r="U31" s="139">
        <f>'A1'!D29</f>
        <v>26100.277999999998</v>
      </c>
      <c r="V31" s="127">
        <f t="shared" si="5"/>
        <v>10115.630609369595</v>
      </c>
      <c r="W31" s="132">
        <f>'A23'!AH30*6*'A24'!$C$7/1000</f>
        <v>68297.28451523227</v>
      </c>
      <c r="X31" s="133">
        <f>'A23'!AI30*6*'A24'!$E$7/1000</f>
        <v>49859.118849021157</v>
      </c>
      <c r="Y31" s="133">
        <f>'A23'!AJ30*3*'A24'!$G$7/1000</f>
        <v>5826.2397229577346</v>
      </c>
      <c r="Z31" s="134">
        <f>'A23'!AK30*4*'A24'!$G$7/1000</f>
        <v>17112.659645537489</v>
      </c>
      <c r="AA31" s="139">
        <f t="shared" si="6"/>
        <v>141095.30273274865</v>
      </c>
      <c r="AB31" s="139">
        <f>'A1'!E29</f>
        <v>5120</v>
      </c>
      <c r="AC31" s="127">
        <f t="shared" si="7"/>
        <v>27557.676314989971</v>
      </c>
      <c r="AD31" s="132">
        <f>'A23'!AQ30*6*'A24'!$C$8/1000</f>
        <v>43403.888023872896</v>
      </c>
      <c r="AE31" s="133">
        <f>'A23'!AR30*6*'A24'!$E$8/1000</f>
        <v>45237.528780686218</v>
      </c>
      <c r="AF31" s="133">
        <f>'A23'!AS30*3*'A24'!$H$8/1000</f>
        <v>0</v>
      </c>
      <c r="AG31" s="134">
        <f>'A23'!AT30*4*'A24'!$H$8/1000</f>
        <v>0</v>
      </c>
      <c r="AH31" s="139">
        <f t="shared" si="8"/>
        <v>88641.416804559121</v>
      </c>
      <c r="AI31" s="139">
        <f>'A1'!F29</f>
        <v>4918</v>
      </c>
      <c r="AJ31" s="127">
        <f t="shared" si="9"/>
        <v>18023.874909426417</v>
      </c>
      <c r="AK31" s="132">
        <f>'A23'!AZ30*6*'A24'!$C$9/1000</f>
        <v>540158.42504624766</v>
      </c>
      <c r="AL31" s="133">
        <f>'A23'!BA30*6*'A24'!$E$9/1000</f>
        <v>441758.69261413388</v>
      </c>
      <c r="AM31" s="133">
        <f>'A23'!BB30*3*'A24'!$G$9/1000</f>
        <v>32636.539681973969</v>
      </c>
      <c r="AN31" s="134">
        <f>'A23'!BC30*4*'A24'!$G$9/1000</f>
        <v>133238.115318219</v>
      </c>
      <c r="AO31" s="139">
        <f t="shared" si="10"/>
        <v>1147791.7726605746</v>
      </c>
      <c r="AP31" s="139">
        <f>'A1'!G29</f>
        <v>56886.383000000002</v>
      </c>
      <c r="AQ31" s="127">
        <f t="shared" si="11"/>
        <v>20176.916023305166</v>
      </c>
      <c r="AR31" s="132">
        <f>'A23'!BI30*6*'A24'!$C$10/1000</f>
        <v>181384.91543731283</v>
      </c>
      <c r="AS31" s="133">
        <f>'A23'!BJ30*6*'A24'!$E$10/1000</f>
        <v>871700.9035986627</v>
      </c>
      <c r="AT31" s="133">
        <f>'A23'!BK30*3*'A24'!$H$10/1000</f>
        <v>80227.299916191143</v>
      </c>
      <c r="AU31" s="134">
        <f>'A23'!BL30*4*'A24'!$J$10/1000</f>
        <v>195227.63709765181</v>
      </c>
      <c r="AV31" s="139">
        <f t="shared" si="12"/>
        <v>1328540.7560498186</v>
      </c>
      <c r="AW31" s="139">
        <f>'A1'!H29</f>
        <v>77690</v>
      </c>
      <c r="AX31" s="127">
        <f t="shared" si="13"/>
        <v>17100.537470071031</v>
      </c>
      <c r="AY31" s="132">
        <f>'A23'!BR30*6*'A24'!$C$11/1000</f>
        <v>1023968.7246685007</v>
      </c>
      <c r="AZ31" s="133">
        <f>'A23'!BS30*6*'A24'!$E$11/1000</f>
        <v>186372.69885624538</v>
      </c>
      <c r="BA31" s="133">
        <f>'A23'!BT30*3*'A24'!$H$11/1000</f>
        <v>0</v>
      </c>
      <c r="BB31" s="134">
        <f>'A23'!BU30*4*'A24'!$J$11/1000</f>
        <v>38002.438380896987</v>
      </c>
      <c r="BC31" s="139">
        <f t="shared" si="14"/>
        <v>1248343.8619056433</v>
      </c>
      <c r="BD31" s="139">
        <f>'A1'!I29</f>
        <v>56596.2</v>
      </c>
      <c r="BE31" s="127">
        <f t="shared" si="15"/>
        <v>22057.026123761723</v>
      </c>
      <c r="BF31" s="132">
        <f>'A23'!CA30*6*'A24'!$C$12/1000</f>
        <v>135746.99891129244</v>
      </c>
      <c r="BG31" s="133">
        <f>'A23'!CB30*6*'A24'!$E$12/1000</f>
        <v>143323.23954595535</v>
      </c>
      <c r="BH31" s="133">
        <f>'A23'!CC30*3*'A24'!$H$12/1000</f>
        <v>0</v>
      </c>
      <c r="BI31" s="134">
        <f>'A23'!CD30*4*'A24'!$J$12/1000</f>
        <v>82869.11312007223</v>
      </c>
      <c r="BJ31" s="139">
        <f t="shared" si="16"/>
        <v>361939.35157732002</v>
      </c>
      <c r="BK31" s="139">
        <f>'A1'!J29</f>
        <v>14567</v>
      </c>
      <c r="BL31" s="127">
        <f t="shared" si="17"/>
        <v>24846.526503557358</v>
      </c>
      <c r="BM31" s="132">
        <f>'A23'!CJ30*6*'A24'!$K$13/1000</f>
        <v>0</v>
      </c>
      <c r="BN31" s="133">
        <f>'A23'!CK30*6*'A24'!$K$13/1000</f>
        <v>0</v>
      </c>
      <c r="BO31" s="133">
        <f>'A23'!CL30*3*'A24'!$G$13/1000</f>
        <v>15323.457355924282</v>
      </c>
      <c r="BP31" s="134">
        <f>'A23'!CM30*4*'A24'!$G$13/1000</f>
        <v>14045.306179576251</v>
      </c>
      <c r="BQ31" s="139">
        <f t="shared" si="18"/>
        <v>29368.763535500533</v>
      </c>
      <c r="BR31" s="139">
        <f>'A1'!K29</f>
        <v>4167</v>
      </c>
      <c r="BS31" s="127">
        <f t="shared" si="19"/>
        <v>7047.9394133670585</v>
      </c>
      <c r="BT31" s="132" t="e">
        <f>'A23'!CS30*6*'A24'!#REF!/1000</f>
        <v>#REF!</v>
      </c>
      <c r="BU31" s="133" t="e">
        <f>'A23'!CT30*6*'A24'!#REF!/1000</f>
        <v>#REF!</v>
      </c>
      <c r="BV31" s="133">
        <f>'A23'!CU30*3*'A24'!$H$14/1000</f>
        <v>7757.7000649984875</v>
      </c>
      <c r="BW31" s="134">
        <f>'A23'!CV30*4*'A24'!$J$14/1000</f>
        <v>60815.791532553543</v>
      </c>
      <c r="BX31" s="139" t="e">
        <f t="shared" si="20"/>
        <v>#REF!</v>
      </c>
      <c r="BY31" s="139">
        <f>'A1'!L29</f>
        <v>38699.114193202971</v>
      </c>
      <c r="BZ31" s="127" t="e">
        <f t="shared" si="21"/>
        <v>#REF!</v>
      </c>
      <c r="CA31" s="132">
        <f>'A23'!DB30*6*'A24'!$C$14/1000</f>
        <v>55097.55874076757</v>
      </c>
      <c r="CB31" s="133">
        <f>'A23'!DC30*6*'A24'!$E$14/1000</f>
        <v>92907.205623099959</v>
      </c>
      <c r="CC31" s="133">
        <f>'A23'!DD30*3*'A24'!$G$15/1000</f>
        <v>20889.271929679198</v>
      </c>
      <c r="CD31" s="134">
        <f>'A23'!DE30*4*'A24'!$G$15/1000</f>
        <v>31127.128969341917</v>
      </c>
      <c r="CE31" s="139">
        <f t="shared" si="22"/>
        <v>200021.16526288865</v>
      </c>
      <c r="CF31" s="139">
        <f>'A1'!M29</f>
        <v>8370</v>
      </c>
      <c r="CG31" s="127">
        <f t="shared" si="23"/>
        <v>23897.39130978359</v>
      </c>
      <c r="CH31" s="132">
        <f>'A23'!DK30*6*'A24'!$C$16/1000</f>
        <v>562196.9327525188</v>
      </c>
      <c r="CI31" s="133">
        <f>'A23'!DL30*6*'A24'!$E$16/1000</f>
        <v>575514.90601734584</v>
      </c>
      <c r="CJ31" s="133">
        <f>'A23'!DM30*3*'A24'!$G$16/1000</f>
        <v>81426.099799980744</v>
      </c>
      <c r="CK31" s="134">
        <f>'A23'!DN30*4*'A24'!$G$16/1000</f>
        <v>138646.16166339643</v>
      </c>
      <c r="CL31" s="139">
        <f t="shared" si="24"/>
        <v>1357784.1002332419</v>
      </c>
      <c r="CM31" s="139">
        <f>'A1'!N29</f>
        <v>56684</v>
      </c>
      <c r="CN31" s="127">
        <f t="shared" si="25"/>
        <v>23953.568912448696</v>
      </c>
      <c r="CO31" s="132">
        <f>'A23'!DT30*6*'A24'!$C$17/1000</f>
        <v>1269520.6051474444</v>
      </c>
      <c r="CP31" s="133">
        <f>'A23'!DU30*6*'A24'!$E$17/1000</f>
        <v>4145787.9036995228</v>
      </c>
      <c r="CQ31" s="133">
        <f>'A23'!DV30*3*'A24'!$H$17/1000</f>
        <v>260236.59251307737</v>
      </c>
      <c r="CR31" s="134">
        <f>'A23'!DW30*4*'A24'!$J$17/1000</f>
        <v>3093686.5189266601</v>
      </c>
      <c r="CS31" s="139">
        <f t="shared" si="26"/>
        <v>8769231.620286705</v>
      </c>
      <c r="CT31" s="139">
        <f>'A1'!O29</f>
        <v>240683</v>
      </c>
      <c r="CU31" s="127">
        <f t="shared" si="27"/>
        <v>36434.777779430638</v>
      </c>
    </row>
    <row r="32" spans="1:99">
      <c r="A32" s="124">
        <v>1987</v>
      </c>
      <c r="B32" s="132">
        <f>'A23'!G31*6*'A24'!$C$4/1000</f>
        <v>205595.91051294911</v>
      </c>
      <c r="C32" s="133">
        <f>'A23'!H31*6*'A24'!$E$4/1000</f>
        <v>111885.18054627313</v>
      </c>
      <c r="D32" s="133">
        <f>'A23'!I31*3*'A24'!$H$4/1000</f>
        <v>22815.967545712745</v>
      </c>
      <c r="E32" s="133">
        <f>'A23'!J31*4*'A24'!$J$4/1000</f>
        <v>44132.760575452427</v>
      </c>
      <c r="F32" s="139">
        <f t="shared" si="0"/>
        <v>384429.81918038736</v>
      </c>
      <c r="G32" s="139">
        <f>'A1'!B30</f>
        <v>16394.641</v>
      </c>
      <c r="H32" s="127">
        <f t="shared" si="1"/>
        <v>23448.5048608498</v>
      </c>
      <c r="I32" s="132">
        <f>'A23'!P31*6*'A24'!$C$5/1000</f>
        <v>137376.60310645908</v>
      </c>
      <c r="J32" s="133">
        <f>'A23'!Q31*6*'A24'!$E$5/1000</f>
        <v>52044.093479628988</v>
      </c>
      <c r="K32" s="133">
        <f>'A23'!R31*3*'A24'!$G$5/1000</f>
        <v>17498.523159273944</v>
      </c>
      <c r="L32" s="134">
        <f>'A23'!S31*4*'A24'!$G$5/1000</f>
        <v>18303.770922539741</v>
      </c>
      <c r="M32" s="139">
        <f t="shared" si="2"/>
        <v>225222.99066790176</v>
      </c>
      <c r="N32" s="139">
        <f>'A1'!C30</f>
        <v>9870</v>
      </c>
      <c r="O32" s="127">
        <f t="shared" si="3"/>
        <v>22818.945356423683</v>
      </c>
      <c r="P32" s="132">
        <f>'A23'!Y31*6*'A24'!$K$6/1000</f>
        <v>0</v>
      </c>
      <c r="Q32" s="133">
        <f>'A23'!Z31*6*'A24'!$K$6/1000</f>
        <v>0</v>
      </c>
      <c r="R32" s="133">
        <f>'A23'!AA31*3*'A24'!$H$6/1000</f>
        <v>120236.94320062292</v>
      </c>
      <c r="S32" s="134">
        <f>'A23'!AB31*4*'A24'!$J$6/1000</f>
        <v>159489.35470787057</v>
      </c>
      <c r="T32" s="139">
        <f t="shared" si="4"/>
        <v>279726.29790849349</v>
      </c>
      <c r="U32" s="139">
        <f>'A1'!D30</f>
        <v>26446.600999999999</v>
      </c>
      <c r="V32" s="127">
        <f t="shared" si="5"/>
        <v>10577.022654385473</v>
      </c>
      <c r="W32" s="132">
        <f>'A23'!AH31*6*'A24'!$C$7/1000</f>
        <v>65990.563754224437</v>
      </c>
      <c r="X32" s="133">
        <f>'A23'!AI31*6*'A24'!$E$7/1000</f>
        <v>50761.129853820188</v>
      </c>
      <c r="Y32" s="133">
        <f>'A23'!AJ31*3*'A24'!$G$7/1000</f>
        <v>6019.5434988746529</v>
      </c>
      <c r="Z32" s="134">
        <f>'A23'!AK31*4*'A24'!$G$7/1000</f>
        <v>17631.651747489781</v>
      </c>
      <c r="AA32" s="139">
        <f t="shared" si="6"/>
        <v>140402.88885440904</v>
      </c>
      <c r="AB32" s="139">
        <f>'A1'!E30</f>
        <v>5127</v>
      </c>
      <c r="AC32" s="127">
        <f t="shared" si="7"/>
        <v>27384.998801328078</v>
      </c>
      <c r="AD32" s="132">
        <f>'A23'!AQ31*6*'A24'!$C$8/1000</f>
        <v>42566.061411425202</v>
      </c>
      <c r="AE32" s="133">
        <f>'A23'!AR31*6*'A24'!$E$8/1000</f>
        <v>46321.46930614447</v>
      </c>
      <c r="AF32" s="133">
        <f>'A23'!AS31*3*'A24'!$H$8/1000</f>
        <v>0</v>
      </c>
      <c r="AG32" s="134">
        <f>'A23'!AT31*4*'A24'!$H$8/1000</f>
        <v>0</v>
      </c>
      <c r="AH32" s="139">
        <f t="shared" si="8"/>
        <v>88887.530717569665</v>
      </c>
      <c r="AI32" s="139">
        <f>'A1'!F30</f>
        <v>4932</v>
      </c>
      <c r="AJ32" s="127">
        <f t="shared" si="9"/>
        <v>18022.613689693768</v>
      </c>
      <c r="AK32" s="132">
        <f>'A23'!AZ31*6*'A24'!$C$9/1000</f>
        <v>531198.41219662293</v>
      </c>
      <c r="AL32" s="133">
        <f>'A23'!BA31*6*'A24'!$E$9/1000</f>
        <v>459465.34495248116</v>
      </c>
      <c r="AM32" s="133">
        <f>'A23'!BB31*3*'A24'!$G$9/1000</f>
        <v>36364.216794325104</v>
      </c>
      <c r="AN32" s="134">
        <f>'A23'!BC31*4*'A24'!$G$9/1000</f>
        <v>134145.40416780798</v>
      </c>
      <c r="AO32" s="139">
        <f t="shared" si="10"/>
        <v>1161173.3781112372</v>
      </c>
      <c r="AP32" s="139">
        <f>'A1'!G30</f>
        <v>57191.947999999997</v>
      </c>
      <c r="AQ32" s="127">
        <f t="shared" si="11"/>
        <v>20303.091933697331</v>
      </c>
      <c r="AR32" s="132">
        <f>'A23'!BI31*6*'A24'!$C$10/1000</f>
        <v>184105.22355708771</v>
      </c>
      <c r="AS32" s="133">
        <f>'A23'!BJ31*6*'A24'!$E$10/1000</f>
        <v>880315.81003979139</v>
      </c>
      <c r="AT32" s="133">
        <f>'A23'!BK31*3*'A24'!$H$10/1000</f>
        <v>78913.95483053982</v>
      </c>
      <c r="AU32" s="134">
        <f>'A23'!BL31*4*'A24'!$J$10/1000</f>
        <v>201142.03049395327</v>
      </c>
      <c r="AV32" s="139">
        <f t="shared" si="12"/>
        <v>1344477.0189213722</v>
      </c>
      <c r="AW32" s="139">
        <f>'A1'!H30</f>
        <v>77718</v>
      </c>
      <c r="AX32" s="127">
        <f t="shared" si="13"/>
        <v>17299.428947237091</v>
      </c>
      <c r="AY32" s="132">
        <f>'A23'!BR31*6*'A24'!$C$11/1000</f>
        <v>1007436.3874097901</v>
      </c>
      <c r="AZ32" s="133">
        <f>'A23'!BS31*6*'A24'!$E$11/1000</f>
        <v>201587.90896020745</v>
      </c>
      <c r="BA32" s="133">
        <f>'A23'!BT31*3*'A24'!$H$11/1000</f>
        <v>0</v>
      </c>
      <c r="BB32" s="134">
        <f>'A23'!BU31*4*'A24'!$J$11/1000</f>
        <v>40874.616400043298</v>
      </c>
      <c r="BC32" s="139">
        <f t="shared" si="14"/>
        <v>1249898.9127700408</v>
      </c>
      <c r="BD32" s="139">
        <f>'A1'!I30</f>
        <v>56601.9</v>
      </c>
      <c r="BE32" s="127">
        <f t="shared" si="15"/>
        <v>22082.27838235184</v>
      </c>
      <c r="BF32" s="132">
        <f>'A23'!CA31*6*'A24'!$C$12/1000</f>
        <v>134587.42718720008</v>
      </c>
      <c r="BG32" s="133">
        <f>'A23'!CB31*6*'A24'!$E$12/1000</f>
        <v>148144.33416133252</v>
      </c>
      <c r="BH32" s="133">
        <f>'A23'!CC31*3*'A24'!$H$12/1000</f>
        <v>0</v>
      </c>
      <c r="BI32" s="134">
        <f>'A23'!CD31*4*'A24'!$J$12/1000</f>
        <v>85935.71403553836</v>
      </c>
      <c r="BJ32" s="139">
        <f t="shared" si="16"/>
        <v>368667.475384071</v>
      </c>
      <c r="BK32" s="139">
        <f>'A1'!J30</f>
        <v>14664</v>
      </c>
      <c r="BL32" s="127">
        <f t="shared" si="17"/>
        <v>25140.989865253068</v>
      </c>
      <c r="BM32" s="132">
        <f>'A23'!CJ31*6*'A24'!$K$13/1000</f>
        <v>0</v>
      </c>
      <c r="BN32" s="133">
        <f>'A23'!CK31*6*'A24'!$K$13/1000</f>
        <v>0</v>
      </c>
      <c r="BO32" s="133">
        <f>'A23'!CL31*3*'A24'!$G$13/1000</f>
        <v>14838.603608966794</v>
      </c>
      <c r="BP32" s="134">
        <f>'A23'!CM31*4*'A24'!$G$13/1000</f>
        <v>14985.217880811642</v>
      </c>
      <c r="BQ32" s="139">
        <f t="shared" si="18"/>
        <v>29823.821489778435</v>
      </c>
      <c r="BR32" s="139">
        <f>'A1'!K30</f>
        <v>4187</v>
      </c>
      <c r="BS32" s="127">
        <f t="shared" si="19"/>
        <v>7122.9571267681958</v>
      </c>
      <c r="BT32" s="132" t="e">
        <f>'A23'!CS31*6*'A24'!#REF!/1000</f>
        <v>#REF!</v>
      </c>
      <c r="BU32" s="133" t="e">
        <f>'A23'!CT31*6*'A24'!#REF!/1000</f>
        <v>#REF!</v>
      </c>
      <c r="BV32" s="133">
        <f>'A23'!CU31*3*'A24'!$H$14/1000</f>
        <v>8920.5225941005428</v>
      </c>
      <c r="BW32" s="134">
        <f>'A23'!CV31*4*'A24'!$J$14/1000</f>
        <v>65719.96557445568</v>
      </c>
      <c r="BX32" s="139" t="e">
        <f t="shared" si="20"/>
        <v>#REF!</v>
      </c>
      <c r="BY32" s="139">
        <f>'A1'!L30</f>
        <v>38794.513831170487</v>
      </c>
      <c r="BZ32" s="127" t="e">
        <f t="shared" si="21"/>
        <v>#REF!</v>
      </c>
      <c r="CA32" s="132">
        <f>'A23'!DB31*6*'A24'!$C$14/1000</f>
        <v>53866.500215128035</v>
      </c>
      <c r="CB32" s="133">
        <f>'A23'!DC31*6*'A24'!$E$14/1000</f>
        <v>93518.534899449718</v>
      </c>
      <c r="CC32" s="133">
        <f>'A23'!DD31*3*'A24'!$G$15/1000</f>
        <v>21735.682955544911</v>
      </c>
      <c r="CD32" s="134">
        <f>'A23'!DE31*4*'A24'!$G$15/1000</f>
        <v>31793.832470783826</v>
      </c>
      <c r="CE32" s="139">
        <f t="shared" si="22"/>
        <v>200914.55054090646</v>
      </c>
      <c r="CF32" s="139">
        <f>'A1'!M30</f>
        <v>8398</v>
      </c>
      <c r="CG32" s="127">
        <f t="shared" si="23"/>
        <v>23924.095087033398</v>
      </c>
      <c r="CH32" s="132">
        <f>'A23'!DK31*6*'A24'!$C$16/1000</f>
        <v>542540.60557003878</v>
      </c>
      <c r="CI32" s="133">
        <f>'A23'!DL31*6*'A24'!$E$16/1000</f>
        <v>595935.52298838261</v>
      </c>
      <c r="CJ32" s="133">
        <f>'A23'!DM31*3*'A24'!$G$16/1000</f>
        <v>84363.154194796254</v>
      </c>
      <c r="CK32" s="134">
        <f>'A23'!DN31*4*'A24'!$G$16/1000</f>
        <v>145427.50818450665</v>
      </c>
      <c r="CL32" s="139">
        <f t="shared" si="24"/>
        <v>1368266.7909377243</v>
      </c>
      <c r="CM32" s="139">
        <f>'A1'!N30</f>
        <v>56804</v>
      </c>
      <c r="CN32" s="127">
        <f t="shared" si="25"/>
        <v>24087.507762441455</v>
      </c>
      <c r="CO32" s="132">
        <f>'A23'!DT31*6*'A24'!$C$17/1000</f>
        <v>1265731.58287556</v>
      </c>
      <c r="CP32" s="133">
        <f>'A23'!DU31*6*'A24'!$E$17/1000</f>
        <v>4196948.615767289</v>
      </c>
      <c r="CQ32" s="133">
        <f>'A23'!DV31*3*'A24'!$H$17/1000</f>
        <v>273691.338800486</v>
      </c>
      <c r="CR32" s="134">
        <f>'A23'!DW31*4*'A24'!$J$17/1000</f>
        <v>3210417.6540875691</v>
      </c>
      <c r="CS32" s="139">
        <f t="shared" si="26"/>
        <v>8946789.1915309038</v>
      </c>
      <c r="CT32" s="139">
        <f>'A1'!O30</f>
        <v>242843</v>
      </c>
      <c r="CU32" s="127">
        <f t="shared" si="27"/>
        <v>36841.865697306101</v>
      </c>
    </row>
    <row r="33" spans="1:99">
      <c r="A33" s="124">
        <v>1988</v>
      </c>
      <c r="B33" s="132">
        <f>'A23'!G32*6*'A24'!$C$4/1000</f>
        <v>207445.60045060707</v>
      </c>
      <c r="C33" s="133">
        <f>'A23'!H32*6*'A24'!$E$4/1000</f>
        <v>116281.16617186497</v>
      </c>
      <c r="D33" s="133">
        <f>'A23'!I32*3*'A24'!$H$4/1000</f>
        <v>22783.495208242297</v>
      </c>
      <c r="E33" s="133">
        <f>'A23'!J32*4*'A24'!$J$4/1000</f>
        <v>47721.955131050723</v>
      </c>
      <c r="F33" s="139">
        <f t="shared" si="0"/>
        <v>394232.21696176502</v>
      </c>
      <c r="G33" s="139">
        <f>'A1'!B31</f>
        <v>16687.081999999999</v>
      </c>
      <c r="H33" s="127">
        <f t="shared" si="1"/>
        <v>23624.994289700564</v>
      </c>
      <c r="I33" s="132">
        <f>'A23'!P32*6*'A24'!$C$5/1000</f>
        <v>134039.38246716646</v>
      </c>
      <c r="J33" s="133">
        <f>'A23'!Q32*6*'A24'!$E$5/1000</f>
        <v>54567.555360695696</v>
      </c>
      <c r="K33" s="133">
        <f>'A23'!R32*3*'A24'!$G$5/1000</f>
        <v>18277.079520226958</v>
      </c>
      <c r="L33" s="134">
        <f>'A23'!S32*4*'A24'!$G$5/1000</f>
        <v>19279.503866565468</v>
      </c>
      <c r="M33" s="139">
        <f t="shared" si="2"/>
        <v>226163.52121465458</v>
      </c>
      <c r="N33" s="139">
        <f>'A1'!C31</f>
        <v>9904</v>
      </c>
      <c r="O33" s="127">
        <f t="shared" si="3"/>
        <v>22835.573628297108</v>
      </c>
      <c r="P33" s="132">
        <f>'A23'!Y32*6*'A24'!$K$6/1000</f>
        <v>0</v>
      </c>
      <c r="Q33" s="133">
        <f>'A23'!Z32*6*'A24'!$K$6/1000</f>
        <v>0</v>
      </c>
      <c r="R33" s="133">
        <f>'A23'!AA32*3*'A24'!$H$6/1000</f>
        <v>128464.24419979836</v>
      </c>
      <c r="S33" s="134">
        <f>'A23'!AB32*4*'A24'!$J$6/1000</f>
        <v>168255.15133427604</v>
      </c>
      <c r="T33" s="139">
        <f t="shared" si="4"/>
        <v>296719.3955340744</v>
      </c>
      <c r="U33" s="139">
        <f>'A1'!D31</f>
        <v>26791.746999999999</v>
      </c>
      <c r="V33" s="127">
        <f t="shared" si="5"/>
        <v>11075.029766967955</v>
      </c>
      <c r="W33" s="132">
        <f>'A23'!AH32*6*'A24'!$C$7/1000</f>
        <v>64655.316366534549</v>
      </c>
      <c r="X33" s="133">
        <f>'A23'!AI32*6*'A24'!$E$7/1000</f>
        <v>52493.416310200198</v>
      </c>
      <c r="Y33" s="133">
        <f>'A23'!AJ32*3*'A24'!$G$7/1000</f>
        <v>6317.2147536001166</v>
      </c>
      <c r="Z33" s="134">
        <f>'A23'!AK32*4*'A24'!$G$7/1000</f>
        <v>18452.506304960356</v>
      </c>
      <c r="AA33" s="139">
        <f t="shared" si="6"/>
        <v>141918.45373529522</v>
      </c>
      <c r="AB33" s="139">
        <f>'A1'!E31</f>
        <v>5130</v>
      </c>
      <c r="AC33" s="127">
        <f t="shared" si="7"/>
        <v>27664.415932806085</v>
      </c>
      <c r="AD33" s="132">
        <f>'A23'!AQ32*6*'A24'!$C$8/1000</f>
        <v>41665.456443358926</v>
      </c>
      <c r="AE33" s="133">
        <f>'A23'!AR32*6*'A24'!$E$8/1000</f>
        <v>47411.408490702896</v>
      </c>
      <c r="AF33" s="133">
        <f>'A23'!AS32*3*'A24'!$H$8/1000</f>
        <v>0</v>
      </c>
      <c r="AG33" s="134">
        <f>'A23'!AT32*4*'A24'!$H$8/1000</f>
        <v>0</v>
      </c>
      <c r="AH33" s="139">
        <f t="shared" si="8"/>
        <v>89076.864934061829</v>
      </c>
      <c r="AI33" s="139">
        <f>'A1'!F31</f>
        <v>4946</v>
      </c>
      <c r="AJ33" s="127">
        <f t="shared" si="9"/>
        <v>18009.879687436682</v>
      </c>
      <c r="AK33" s="132">
        <f>'A23'!AZ32*6*'A24'!$C$9/1000</f>
        <v>522184.83712286589</v>
      </c>
      <c r="AL33" s="133">
        <f>'A23'!BA32*6*'A24'!$E$9/1000</f>
        <v>478578.22923374776</v>
      </c>
      <c r="AM33" s="133">
        <f>'A23'!BB32*3*'A24'!$G$9/1000</f>
        <v>40576.715696506013</v>
      </c>
      <c r="AN33" s="134">
        <f>'A23'!BC32*4*'A24'!$G$9/1000</f>
        <v>135255.71898835342</v>
      </c>
      <c r="AO33" s="139">
        <f t="shared" si="10"/>
        <v>1176595.5010414731</v>
      </c>
      <c r="AP33" s="139">
        <f>'A1'!G31</f>
        <v>57519.072</v>
      </c>
      <c r="AQ33" s="127">
        <f t="shared" si="11"/>
        <v>20455.745548910683</v>
      </c>
      <c r="AR33" s="132">
        <f>'A23'!BI32*6*'A24'!$C$10/1000</f>
        <v>187619.89986931483</v>
      </c>
      <c r="AS33" s="133">
        <f>'A23'!BJ32*6*'A24'!$E$10/1000</f>
        <v>893238.16970148473</v>
      </c>
      <c r="AT33" s="133">
        <f>'A23'!BK32*3*'A24'!$H$10/1000</f>
        <v>77990.769908186179</v>
      </c>
      <c r="AU33" s="134">
        <f>'A23'!BL32*4*'A24'!$J$10/1000</f>
        <v>208219.84931904727</v>
      </c>
      <c r="AV33" s="139">
        <f t="shared" si="12"/>
        <v>1367068.6887980332</v>
      </c>
      <c r="AW33" s="139">
        <f>'A1'!H31</f>
        <v>78115</v>
      </c>
      <c r="AX33" s="127">
        <f t="shared" si="13"/>
        <v>17500.719308686334</v>
      </c>
      <c r="AY33" s="132">
        <f>'A23'!BR32*6*'A24'!$C$11/1000</f>
        <v>997263.49916590285</v>
      </c>
      <c r="AZ33" s="133">
        <f>'A23'!BS32*6*'A24'!$E$11/1000</f>
        <v>219759.95528286751</v>
      </c>
      <c r="BA33" s="133">
        <f>'A23'!BT32*3*'A24'!$H$11/1000</f>
        <v>0</v>
      </c>
      <c r="BB33" s="134">
        <f>'A23'!BU32*4*'A24'!$J$11/1000</f>
        <v>44309.597870542828</v>
      </c>
      <c r="BC33" s="139">
        <f t="shared" si="14"/>
        <v>1261333.0523193132</v>
      </c>
      <c r="BD33" s="139">
        <f>'A1'!I31</f>
        <v>56629.3</v>
      </c>
      <c r="BE33" s="127">
        <f t="shared" si="15"/>
        <v>22273.505982226747</v>
      </c>
      <c r="BF33" s="132">
        <f>'A23'!CA32*6*'A24'!$C$12/1000</f>
        <v>133473.71243031425</v>
      </c>
      <c r="BG33" s="133">
        <f>'A23'!CB32*6*'A24'!$E$12/1000</f>
        <v>153319.70310399157</v>
      </c>
      <c r="BH33" s="133">
        <f>'A23'!CC32*3*'A24'!$H$12/1000</f>
        <v>0</v>
      </c>
      <c r="BI33" s="134">
        <f>'A23'!CD32*4*'A24'!$J$12/1000</f>
        <v>89227.593811063256</v>
      </c>
      <c r="BJ33" s="139">
        <f t="shared" si="16"/>
        <v>376021.00934536912</v>
      </c>
      <c r="BK33" s="139">
        <f>'A1'!J31</f>
        <v>14760</v>
      </c>
      <c r="BL33" s="127">
        <f t="shared" si="17"/>
        <v>25475.678139930158</v>
      </c>
      <c r="BM33" s="132">
        <f>'A23'!CJ32*6*'A24'!$K$13/1000</f>
        <v>0</v>
      </c>
      <c r="BN33" s="133">
        <f>'A23'!CK32*6*'A24'!$K$13/1000</f>
        <v>0</v>
      </c>
      <c r="BO33" s="133">
        <f>'A23'!CL32*3*'A24'!$G$13/1000</f>
        <v>14379.066415163779</v>
      </c>
      <c r="BP33" s="134">
        <f>'A23'!CM32*4*'A24'!$G$13/1000</f>
        <v>16017.187905498889</v>
      </c>
      <c r="BQ33" s="139">
        <f t="shared" si="18"/>
        <v>30396.254320662669</v>
      </c>
      <c r="BR33" s="139">
        <f>'A1'!K31</f>
        <v>4209</v>
      </c>
      <c r="BS33" s="127">
        <f t="shared" si="19"/>
        <v>7221.728277658035</v>
      </c>
      <c r="BT33" s="132" t="e">
        <f>'A23'!CS32*6*'A24'!#REF!/1000</f>
        <v>#REF!</v>
      </c>
      <c r="BU33" s="133" t="e">
        <f>'A23'!CT32*6*'A24'!#REF!/1000</f>
        <v>#REF!</v>
      </c>
      <c r="BV33" s="133">
        <f>'A23'!CU32*3*'A24'!$H$14/1000</f>
        <v>10272.335273600758</v>
      </c>
      <c r="BW33" s="134">
        <f>'A23'!CV32*4*'A24'!$J$14/1000</f>
        <v>71121.329432822662</v>
      </c>
      <c r="BX33" s="139" t="e">
        <f t="shared" si="20"/>
        <v>#REF!</v>
      </c>
      <c r="BY33" s="139">
        <f>'A1'!L31</f>
        <v>38879.871401983539</v>
      </c>
      <c r="BZ33" s="127" t="e">
        <f t="shared" si="21"/>
        <v>#REF!</v>
      </c>
      <c r="CA33" s="132">
        <f>'A23'!DB32*6*'A24'!$C$14/1000</f>
        <v>52811.546820210766</v>
      </c>
      <c r="CB33" s="133">
        <f>'A23'!DC32*6*'A24'!$E$14/1000</f>
        <v>94511.356573421872</v>
      </c>
      <c r="CC33" s="133">
        <f>'A23'!DD32*3*'A24'!$G$15/1000</f>
        <v>22707.079686281646</v>
      </c>
      <c r="CD33" s="134">
        <f>'A23'!DE32*4*'A24'!$G$15/1000</f>
        <v>32605.037498250571</v>
      </c>
      <c r="CE33" s="139">
        <f t="shared" si="22"/>
        <v>202635.02057816487</v>
      </c>
      <c r="CF33" s="139">
        <f>'A1'!M31</f>
        <v>8436</v>
      </c>
      <c r="CG33" s="127">
        <f t="shared" si="23"/>
        <v>24020.272709597542</v>
      </c>
      <c r="CH33" s="132">
        <f>'A23'!DK32*6*'A24'!$C$16/1000</f>
        <v>523302.54785228474</v>
      </c>
      <c r="CI33" s="133">
        <f>'A23'!DL32*6*'A24'!$E$16/1000</f>
        <v>618758.39846456703</v>
      </c>
      <c r="CJ33" s="133">
        <f>'A23'!DM32*3*'A24'!$G$16/1000</f>
        <v>87643.78400648231</v>
      </c>
      <c r="CK33" s="134">
        <f>'A23'!DN32*4*'A24'!$G$16/1000</f>
        <v>152955.25766515898</v>
      </c>
      <c r="CL33" s="139">
        <f t="shared" si="24"/>
        <v>1382659.9879884929</v>
      </c>
      <c r="CM33" s="139">
        <f>'A1'!N31</f>
        <v>56916</v>
      </c>
      <c r="CN33" s="127">
        <f t="shared" si="25"/>
        <v>24292.992971897056</v>
      </c>
      <c r="CO33" s="132">
        <f>'A23'!DT32*6*'A24'!$C$17/1000</f>
        <v>1259134.5732720271</v>
      </c>
      <c r="CP33" s="133">
        <f>'A23'!DU32*6*'A24'!$E$17/1000</f>
        <v>4244942.0996593703</v>
      </c>
      <c r="CQ33" s="133">
        <f>'A23'!DV32*3*'A24'!$H$17/1000</f>
        <v>287584.37815240218</v>
      </c>
      <c r="CR33" s="134">
        <f>'A23'!DW32*4*'A24'!$J$17/1000</f>
        <v>3328574.7303642561</v>
      </c>
      <c r="CS33" s="139">
        <f t="shared" si="26"/>
        <v>9120235.7814480551</v>
      </c>
      <c r="CT33" s="139">
        <f>'A1'!O31</f>
        <v>245061</v>
      </c>
      <c r="CU33" s="127">
        <f t="shared" si="27"/>
        <v>37216.186098351245</v>
      </c>
    </row>
    <row r="34" spans="1:99">
      <c r="A34" s="124">
        <v>1989</v>
      </c>
      <c r="B34" s="132">
        <f>'A23'!G33*6*'A24'!$C$4/1000</f>
        <v>209005.84033026834</v>
      </c>
      <c r="C34" s="133">
        <f>'A23'!H33*6*'A24'!$E$4/1000</f>
        <v>120802.83702903395</v>
      </c>
      <c r="D34" s="133">
        <f>'A23'!I33*3*'A24'!$H$4/1000</f>
        <v>22742.21457031391</v>
      </c>
      <c r="E34" s="133">
        <f>'A23'!J33*4*'A24'!$J$4/1000</f>
        <v>51582.965434997277</v>
      </c>
      <c r="F34" s="139">
        <f t="shared" si="0"/>
        <v>404133.8573646135</v>
      </c>
      <c r="G34" s="139">
        <f>'A1'!B32</f>
        <v>16936.723000000002</v>
      </c>
      <c r="H34" s="127">
        <f t="shared" si="1"/>
        <v>23861.396172365425</v>
      </c>
      <c r="I34" s="132">
        <f>'A23'!P33*6*'A24'!$C$5/1000</f>
        <v>131946.7923681337</v>
      </c>
      <c r="J34" s="133">
        <f>'A23'!Q33*6*'A24'!$E$5/1000</f>
        <v>57837.832898438675</v>
      </c>
      <c r="K34" s="133">
        <f>'A23'!R33*3*'A24'!$G$5/1000</f>
        <v>19298.638503650815</v>
      </c>
      <c r="L34" s="134">
        <f>'A23'!S33*4*'A24'!$G$5/1000</f>
        <v>20528.896284102626</v>
      </c>
      <c r="M34" s="139">
        <f t="shared" si="2"/>
        <v>229612.16005432582</v>
      </c>
      <c r="N34" s="139">
        <f>'A1'!C32</f>
        <v>9940</v>
      </c>
      <c r="O34" s="127">
        <f t="shared" si="3"/>
        <v>23099.814894801391</v>
      </c>
      <c r="P34" s="132">
        <f>'A23'!Y33*6*'A24'!$K$6/1000</f>
        <v>0</v>
      </c>
      <c r="Q34" s="133">
        <f>'A23'!Z33*6*'A24'!$K$6/1000</f>
        <v>0</v>
      </c>
      <c r="R34" s="133">
        <f>'A23'!AA33*3*'A24'!$H$6/1000</f>
        <v>137199.92213703613</v>
      </c>
      <c r="S34" s="134">
        <f>'A23'!AB33*4*'A24'!$J$6/1000</f>
        <v>177432.1428000489</v>
      </c>
      <c r="T34" s="139">
        <f t="shared" si="4"/>
        <v>314632.06493708503</v>
      </c>
      <c r="U34" s="139">
        <f>'A1'!D32</f>
        <v>27276.780999999999</v>
      </c>
      <c r="V34" s="127">
        <f t="shared" si="5"/>
        <v>11534.794554279886</v>
      </c>
      <c r="W34" s="132">
        <f>'A23'!AH33*6*'A24'!$C$7/1000</f>
        <v>63096.146688141933</v>
      </c>
      <c r="X34" s="133">
        <f>'A23'!AI33*6*'A24'!$E$7/1000</f>
        <v>54171.089940456426</v>
      </c>
      <c r="Y34" s="133">
        <f>'A23'!AJ33*3*'A24'!$G$7/1000</f>
        <v>6615.7167542541611</v>
      </c>
      <c r="Z34" s="134">
        <f>'A23'!AK33*4*'A24'!$G$7/1000</f>
        <v>19271.1176918151</v>
      </c>
      <c r="AA34" s="139">
        <f t="shared" si="6"/>
        <v>143154.07107466762</v>
      </c>
      <c r="AB34" s="139">
        <f>'A1'!E32</f>
        <v>5132</v>
      </c>
      <c r="AC34" s="127">
        <f t="shared" si="7"/>
        <v>27894.402002078645</v>
      </c>
      <c r="AD34" s="132">
        <f>'A23'!AQ33*6*'A24'!$C$8/1000</f>
        <v>40701.708599604419</v>
      </c>
      <c r="AE34" s="133">
        <f>'A23'!AR33*6*'A24'!$E$8/1000</f>
        <v>48506.934567732642</v>
      </c>
      <c r="AF34" s="133">
        <f>'A23'!AS33*3*'A24'!$H$8/1000</f>
        <v>0</v>
      </c>
      <c r="AG34" s="134">
        <f>'A23'!AT33*4*'A24'!$H$8/1000</f>
        <v>0</v>
      </c>
      <c r="AH34" s="139">
        <f t="shared" si="8"/>
        <v>89208.643167337053</v>
      </c>
      <c r="AI34" s="139">
        <f>'A1'!F32</f>
        <v>4964</v>
      </c>
      <c r="AJ34" s="127">
        <f t="shared" si="9"/>
        <v>17971.120702525597</v>
      </c>
      <c r="AK34" s="132">
        <f>'A23'!AZ33*6*'A24'!$C$9/1000</f>
        <v>512571.08247435075</v>
      </c>
      <c r="AL34" s="133">
        <f>'A23'!BA33*6*'A24'!$E$9/1000</f>
        <v>498785.02758519043</v>
      </c>
      <c r="AM34" s="133">
        <f>'A23'!BB33*3*'A24'!$G$9/1000</f>
        <v>45304.343120899845</v>
      </c>
      <c r="AN34" s="134">
        <f>'A23'!BC33*4*'A24'!$G$9/1000</f>
        <v>136456.98405424331</v>
      </c>
      <c r="AO34" s="139">
        <f t="shared" si="10"/>
        <v>1193117.4372346844</v>
      </c>
      <c r="AP34" s="139">
        <f>'A1'!G32</f>
        <v>57858.794000000002</v>
      </c>
      <c r="AQ34" s="127">
        <f t="shared" si="11"/>
        <v>20621.194372538845</v>
      </c>
      <c r="AR34" s="132">
        <f>'A23'!BI33*6*'A24'!$C$10/1000</f>
        <v>191785.0104919697</v>
      </c>
      <c r="AS34" s="133">
        <f>'A23'!BJ33*6*'A24'!$E$10/1000</f>
        <v>909750.07371364825</v>
      </c>
      <c r="AT34" s="133">
        <f>'A23'!BK33*3*'A24'!$H$10/1000</f>
        <v>77367.517430798864</v>
      </c>
      <c r="AU34" s="134">
        <f>'A23'!BL33*4*'A24'!$J$10/1000</f>
        <v>216355.27131107822</v>
      </c>
      <c r="AV34" s="139">
        <f t="shared" si="12"/>
        <v>1395257.872947495</v>
      </c>
      <c r="AW34" s="139">
        <f>'A1'!H32</f>
        <v>78677</v>
      </c>
      <c r="AX34" s="127">
        <f t="shared" si="13"/>
        <v>17733.999427373881</v>
      </c>
      <c r="AY34" s="132">
        <f>'A23'!BR33*6*'A24'!$C$11/1000</f>
        <v>977286.73435430136</v>
      </c>
      <c r="AZ34" s="133">
        <f>'A23'!BS33*6*'A24'!$E$11/1000</f>
        <v>237619.84354567164</v>
      </c>
      <c r="BA34" s="133">
        <f>'A23'!BT33*3*'A24'!$H$11/1000</f>
        <v>0</v>
      </c>
      <c r="BB34" s="134">
        <f>'A23'!BU33*4*'A24'!$J$11/1000</f>
        <v>47642.220726355503</v>
      </c>
      <c r="BC34" s="139">
        <f t="shared" si="14"/>
        <v>1262548.7986263284</v>
      </c>
      <c r="BD34" s="139">
        <f>'A1'!I32</f>
        <v>56671.8</v>
      </c>
      <c r="BE34" s="127">
        <f t="shared" si="15"/>
        <v>22278.254769150233</v>
      </c>
      <c r="BF34" s="132">
        <f>'A23'!CA33*6*'A24'!$C$12/1000</f>
        <v>132100.15435460294</v>
      </c>
      <c r="BG34" s="133">
        <f>'A23'!CB33*6*'A24'!$E$12/1000</f>
        <v>158520.1349504274</v>
      </c>
      <c r="BH34" s="133">
        <f>'A23'!CC33*3*'A24'!$H$12/1000</f>
        <v>0</v>
      </c>
      <c r="BI34" s="134">
        <f>'A23'!CD33*4*'A24'!$J$12/1000</f>
        <v>92554.643825979307</v>
      </c>
      <c r="BJ34" s="139">
        <f t="shared" si="16"/>
        <v>383174.93313100969</v>
      </c>
      <c r="BK34" s="139">
        <f>'A1'!J32</f>
        <v>14846</v>
      </c>
      <c r="BL34" s="127">
        <f t="shared" si="17"/>
        <v>25809.97798268959</v>
      </c>
      <c r="BM34" s="132">
        <f>'A23'!CJ33*6*'A24'!$K$13/1000</f>
        <v>0</v>
      </c>
      <c r="BN34" s="133">
        <f>'A23'!CK33*6*'A24'!$K$13/1000</f>
        <v>0</v>
      </c>
      <c r="BO34" s="133">
        <f>'A23'!CL33*3*'A24'!$G$13/1000</f>
        <v>13883.008477527039</v>
      </c>
      <c r="BP34" s="134">
        <f>'A23'!CM33*4*'A24'!$G$13/1000</f>
        <v>17076.63604923234</v>
      </c>
      <c r="BQ34" s="139">
        <f t="shared" si="18"/>
        <v>30959.644526759381</v>
      </c>
      <c r="BR34" s="139">
        <f>'A1'!K32</f>
        <v>4227</v>
      </c>
      <c r="BS34" s="127">
        <f t="shared" si="19"/>
        <v>7324.2594101630893</v>
      </c>
      <c r="BT34" s="132" t="e">
        <f>'A23'!CS33*6*'A24'!#REF!/1000</f>
        <v>#REF!</v>
      </c>
      <c r="BU34" s="133" t="e">
        <f>'A23'!CT33*6*'A24'!#REF!/1000</f>
        <v>#REF!</v>
      </c>
      <c r="BV34" s="133">
        <f>'A23'!CU33*3*'A24'!$H$14/1000</f>
        <v>11804.996948203838</v>
      </c>
      <c r="BW34" s="134">
        <f>'A23'!CV33*4*'A24'!$J$14/1000</f>
        <v>76810.432445319413</v>
      </c>
      <c r="BX34" s="139" t="e">
        <f t="shared" si="20"/>
        <v>#REF!</v>
      </c>
      <c r="BY34" s="139">
        <f>'A1'!L32</f>
        <v>38955.186905642098</v>
      </c>
      <c r="BZ34" s="127" t="e">
        <f t="shared" si="21"/>
        <v>#REF!</v>
      </c>
      <c r="CA34" s="132">
        <f>'A23'!DB33*6*'A24'!$C$14/1000</f>
        <v>51866.776024208732</v>
      </c>
      <c r="CB34" s="133">
        <f>'A23'!DC33*6*'A24'!$E$14/1000</f>
        <v>95802.47549462867</v>
      </c>
      <c r="CC34" s="133">
        <f>'A23'!DD33*3*'A24'!$G$15/1000</f>
        <v>23793.356360370493</v>
      </c>
      <c r="CD34" s="134">
        <f>'A23'!DE33*4*'A24'!$G$15/1000</f>
        <v>33537.675502278093</v>
      </c>
      <c r="CE34" s="139">
        <f t="shared" si="22"/>
        <v>205000.28338148599</v>
      </c>
      <c r="CF34" s="139">
        <f>'A1'!M32</f>
        <v>8493</v>
      </c>
      <c r="CG34" s="127">
        <f t="shared" si="23"/>
        <v>24137.55838708183</v>
      </c>
      <c r="CH34" s="132">
        <f>'A23'!DK33*6*'A24'!$C$16/1000</f>
        <v>503734.06509078247</v>
      </c>
      <c r="CI34" s="133">
        <f>'A23'!DL33*6*'A24'!$E$16/1000</f>
        <v>643509.19972211274</v>
      </c>
      <c r="CJ34" s="133">
        <f>'A23'!DM33*3*'A24'!$G$16/1000</f>
        <v>91201.346742446825</v>
      </c>
      <c r="CK34" s="134">
        <f>'A23'!DN33*4*'A24'!$G$16/1000</f>
        <v>161136.55620915574</v>
      </c>
      <c r="CL34" s="139">
        <f t="shared" si="24"/>
        <v>1399581.1677644977</v>
      </c>
      <c r="CM34" s="139">
        <f>'A1'!N32</f>
        <v>57076</v>
      </c>
      <c r="CN34" s="127">
        <f t="shared" si="25"/>
        <v>24521.360427578977</v>
      </c>
      <c r="CO34" s="132">
        <f>'A23'!DT33*6*'A24'!$C$17/1000</f>
        <v>1250074.4921297717</v>
      </c>
      <c r="CP34" s="133">
        <f>'A23'!DU33*6*'A24'!$E$17/1000</f>
        <v>4291114.3882653126</v>
      </c>
      <c r="CQ34" s="133">
        <f>'A23'!DV33*3*'A24'!$H$17/1000</f>
        <v>302015.84613976546</v>
      </c>
      <c r="CR34" s="134">
        <f>'A23'!DW33*4*'A24'!$J$17/1000</f>
        <v>3449175.4845297192</v>
      </c>
      <c r="CS34" s="139">
        <f t="shared" si="26"/>
        <v>9292380.2110645697</v>
      </c>
      <c r="CT34" s="139">
        <f>'A1'!O32</f>
        <v>247387</v>
      </c>
      <c r="CU34" s="127">
        <f t="shared" si="27"/>
        <v>37562.120123792156</v>
      </c>
    </row>
    <row r="35" spans="1:99">
      <c r="A35" s="124">
        <v>1990</v>
      </c>
      <c r="B35" s="132">
        <f>'A23'!G34*6*'A24'!$C$4/1000</f>
        <v>209569.92957704817</v>
      </c>
      <c r="C35" s="133">
        <f>'A23'!H34*6*'A24'!$E$4/1000</f>
        <v>125043.77730709632</v>
      </c>
      <c r="D35" s="133">
        <f>'A23'!I34*3*'A24'!$H$4/1000</f>
        <v>22618.42452881749</v>
      </c>
      <c r="E35" s="133">
        <f>'A23'!J34*4*'A24'!$J$4/1000</f>
        <v>55553.519542601243</v>
      </c>
      <c r="F35" s="139">
        <f t="shared" si="0"/>
        <v>412785.65095556318</v>
      </c>
      <c r="G35" s="139">
        <f>'A1'!B33</f>
        <v>17169.768</v>
      </c>
      <c r="H35" s="127">
        <f t="shared" si="1"/>
        <v>24041.422746979646</v>
      </c>
      <c r="I35" s="132">
        <f>'A23'!P34*6*'A24'!$C$5/1000</f>
        <v>128778.00205402468</v>
      </c>
      <c r="J35" s="133">
        <f>'A23'!Q34*6*'A24'!$E$5/1000</f>
        <v>60915.446843980782</v>
      </c>
      <c r="K35" s="133">
        <f>'A23'!R34*3*'A24'!$G$5/1000</f>
        <v>20248.107995752231</v>
      </c>
      <c r="L35" s="134">
        <f>'A23'!S34*4*'A24'!$G$5/1000</f>
        <v>21720.671883912506</v>
      </c>
      <c r="M35" s="139">
        <f t="shared" si="2"/>
        <v>231662.22877767021</v>
      </c>
      <c r="N35" s="139">
        <f>'A1'!C33</f>
        <v>9968</v>
      </c>
      <c r="O35" s="127">
        <f t="shared" si="3"/>
        <v>23240.592774645891</v>
      </c>
      <c r="P35" s="132">
        <f>'A23'!Y34*6*'A24'!$K$6/1000</f>
        <v>0</v>
      </c>
      <c r="Q35" s="133">
        <f>'A23'!Z34*6*'A24'!$K$6/1000</f>
        <v>0</v>
      </c>
      <c r="R35" s="133">
        <f>'A23'!AA34*3*'A24'!$H$6/1000</f>
        <v>146310.10819181355</v>
      </c>
      <c r="S35" s="134">
        <f>'A23'!AB34*4*'A24'!$J$6/1000</f>
        <v>186829.34581053173</v>
      </c>
      <c r="T35" s="139">
        <f t="shared" si="4"/>
        <v>333139.45400234527</v>
      </c>
      <c r="U35" s="139">
        <f>'A1'!D33</f>
        <v>27691.137999999999</v>
      </c>
      <c r="V35" s="127">
        <f t="shared" si="5"/>
        <v>12030.54399578469</v>
      </c>
      <c r="W35" s="132">
        <f>'A23'!AH34*6*'A24'!$C$7/1000</f>
        <v>61652.031744338085</v>
      </c>
      <c r="X35" s="133">
        <f>'A23'!AI34*6*'A24'!$E$7/1000</f>
        <v>56087.921309925092</v>
      </c>
      <c r="Y35" s="133">
        <f>'A23'!AJ34*3*'A24'!$G$7/1000</f>
        <v>6951.318697998362</v>
      </c>
      <c r="Z35" s="134">
        <f>'A23'!AK34*4*'A24'!$G$7/1000</f>
        <v>20192.843532707713</v>
      </c>
      <c r="AA35" s="139">
        <f t="shared" si="6"/>
        <v>144884.11528496924</v>
      </c>
      <c r="AB35" s="139">
        <f>'A1'!E33</f>
        <v>5140</v>
      </c>
      <c r="AC35" s="127">
        <f t="shared" si="7"/>
        <v>28187.571067114641</v>
      </c>
      <c r="AD35" s="132">
        <f>'A23'!AQ34*6*'A24'!$C$8/1000</f>
        <v>39748.011198111926</v>
      </c>
      <c r="AE35" s="133">
        <f>'A23'!AR34*6*'A24'!$E$8/1000</f>
        <v>49699.58303244014</v>
      </c>
      <c r="AF35" s="133">
        <f>'A23'!AS34*3*'A24'!$H$8/1000</f>
        <v>0</v>
      </c>
      <c r="AG35" s="134">
        <f>'A23'!AT34*4*'A24'!$H$8/1000</f>
        <v>0</v>
      </c>
      <c r="AH35" s="139">
        <f t="shared" si="8"/>
        <v>89447.594230552058</v>
      </c>
      <c r="AI35" s="139">
        <f>'A1'!F33</f>
        <v>4986</v>
      </c>
      <c r="AJ35" s="127">
        <f t="shared" si="9"/>
        <v>17939.75014652067</v>
      </c>
      <c r="AK35" s="132">
        <f>'A23'!AZ34*6*'A24'!$C$9/1000</f>
        <v>501707.21024718235</v>
      </c>
      <c r="AL35" s="133">
        <f>'A23'!BA34*6*'A24'!$E$9/1000</f>
        <v>519579.94625893311</v>
      </c>
      <c r="AM35" s="133">
        <f>'A23'!BB34*3*'A24'!$G$9/1000</f>
        <v>50556.99888007647</v>
      </c>
      <c r="AN35" s="134">
        <f>'A23'!BC34*4*'A24'!$G$9/1000</f>
        <v>137598.72242516439</v>
      </c>
      <c r="AO35" s="139">
        <f t="shared" si="10"/>
        <v>1209442.8778113564</v>
      </c>
      <c r="AP35" s="139">
        <f>'A1'!G33</f>
        <v>58171.419000000002</v>
      </c>
      <c r="AQ35" s="127">
        <f t="shared" si="11"/>
        <v>20791.015564041103</v>
      </c>
      <c r="AR35" s="132">
        <f>'A23'!BI34*6*'A24'!$C$10/1000</f>
        <v>197508.04775947492</v>
      </c>
      <c r="AS35" s="133">
        <f>'A23'!BJ34*6*'A24'!$E$10/1000</f>
        <v>934132.3860794357</v>
      </c>
      <c r="AT35" s="133">
        <f>'A23'!BK34*3*'A24'!$H$10/1000</f>
        <v>77375.883070707205</v>
      </c>
      <c r="AU35" s="134">
        <f>'A23'!BL34*4*'A24'!$J$10/1000</f>
        <v>226644.05783484608</v>
      </c>
      <c r="AV35" s="139">
        <f t="shared" si="12"/>
        <v>1435660.3747444637</v>
      </c>
      <c r="AW35" s="139">
        <f>'A1'!H33</f>
        <v>79364</v>
      </c>
      <c r="AX35" s="127">
        <f t="shared" si="13"/>
        <v>18089.566739887909</v>
      </c>
      <c r="AY35" s="132">
        <f>'A23'!BR34*6*'A24'!$C$11/1000</f>
        <v>950928.6608074801</v>
      </c>
      <c r="AZ35" s="133">
        <f>'A23'!BS34*6*'A24'!$E$11/1000</f>
        <v>255661.41260935686</v>
      </c>
      <c r="BA35" s="133">
        <f>'A23'!BT34*3*'A24'!$H$11/1000</f>
        <v>0</v>
      </c>
      <c r="BB35" s="134">
        <f>'A23'!BU34*4*'A24'!$J$11/1000</f>
        <v>50972.333525736387</v>
      </c>
      <c r="BC35" s="139">
        <f t="shared" si="14"/>
        <v>1257562.4069425734</v>
      </c>
      <c r="BD35" s="139">
        <f>'A1'!I33</f>
        <v>56719.199999999997</v>
      </c>
      <c r="BE35" s="127">
        <f t="shared" si="15"/>
        <v>22171.723277877216</v>
      </c>
      <c r="BF35" s="132">
        <f>'A23'!CA34*6*'A24'!$C$12/1000</f>
        <v>130634.2251733993</v>
      </c>
      <c r="BG35" s="133">
        <f>'A23'!CB34*6*'A24'!$E$12/1000</f>
        <v>163948.31940187232</v>
      </c>
      <c r="BH35" s="133">
        <f>'A23'!CC34*3*'A24'!$H$12/1000</f>
        <v>0</v>
      </c>
      <c r="BI35" s="134">
        <f>'A23'!CD34*4*'A24'!$J$12/1000</f>
        <v>96035.835308021851</v>
      </c>
      <c r="BJ35" s="139">
        <f t="shared" si="16"/>
        <v>390618.37988329347</v>
      </c>
      <c r="BK35" s="139">
        <f>'A1'!J33</f>
        <v>14947</v>
      </c>
      <c r="BL35" s="127">
        <f t="shared" si="17"/>
        <v>26133.563918063388</v>
      </c>
      <c r="BM35" s="132">
        <f>'A23'!CJ34*6*'A24'!$K$13/1000</f>
        <v>0</v>
      </c>
      <c r="BN35" s="133">
        <f>'A23'!CK34*6*'A24'!$K$13/1000</f>
        <v>0</v>
      </c>
      <c r="BO35" s="133">
        <f>'A23'!CL34*3*'A24'!$G$13/1000</f>
        <v>13362.84532277132</v>
      </c>
      <c r="BP35" s="134">
        <f>'A23'!CM34*4*'A24'!$G$13/1000</f>
        <v>18169.623438811581</v>
      </c>
      <c r="BQ35" s="139">
        <f t="shared" si="18"/>
        <v>31532.468761582903</v>
      </c>
      <c r="BR35" s="139">
        <f>'A1'!K33</f>
        <v>4241</v>
      </c>
      <c r="BS35" s="127">
        <f t="shared" si="19"/>
        <v>7435.1494368269041</v>
      </c>
      <c r="BT35" s="132" t="e">
        <f>'A23'!CS34*6*'A24'!#REF!/1000</f>
        <v>#REF!</v>
      </c>
      <c r="BU35" s="133" t="e">
        <f>'A23'!CT34*6*'A24'!#REF!/1000</f>
        <v>#REF!</v>
      </c>
      <c r="BV35" s="133">
        <f>'A23'!CU34*3*'A24'!$H$14/1000</f>
        <v>13495.933219971552</v>
      </c>
      <c r="BW35" s="134">
        <f>'A23'!CV34*4*'A24'!$J$14/1000</f>
        <v>82524.120087866148</v>
      </c>
      <c r="BX35" s="139" t="e">
        <f t="shared" si="20"/>
        <v>#REF!</v>
      </c>
      <c r="BY35" s="139">
        <f>'A1'!L33</f>
        <v>39014.435101853502</v>
      </c>
      <c r="BZ35" s="127" t="e">
        <f t="shared" si="21"/>
        <v>#REF!</v>
      </c>
      <c r="CA35" s="132">
        <f>'A23'!DB34*6*'A24'!$C$14/1000</f>
        <v>50982.436929139265</v>
      </c>
      <c r="CB35" s="133">
        <f>'A23'!DC34*6*'A24'!$E$14/1000</f>
        <v>97329.288232068269</v>
      </c>
      <c r="CC35" s="133">
        <f>'A23'!DD34*3*'A24'!$G$15/1000</f>
        <v>24987.581074823214</v>
      </c>
      <c r="CD35" s="134">
        <f>'A23'!DE34*4*'A24'!$G$15/1000</f>
        <v>34574.451140556273</v>
      </c>
      <c r="CE35" s="139">
        <f t="shared" si="22"/>
        <v>207873.75737658705</v>
      </c>
      <c r="CF35" s="139">
        <f>'A1'!M33</f>
        <v>8559</v>
      </c>
      <c r="CG35" s="127">
        <f t="shared" si="23"/>
        <v>24287.154734967527</v>
      </c>
      <c r="CH35" s="132">
        <f>'A23'!DK34*6*'A24'!$C$16/1000</f>
        <v>483428.05837911228</v>
      </c>
      <c r="CI35" s="133">
        <f>'A23'!DL34*6*'A24'!$E$16/1000</f>
        <v>669996.89619277709</v>
      </c>
      <c r="CJ35" s="133">
        <f>'A23'!DM34*3*'A24'!$G$16/1000</f>
        <v>95009.221710603568</v>
      </c>
      <c r="CK35" s="134">
        <f>'A23'!DN34*4*'A24'!$G$16/1000</f>
        <v>169944.89485553376</v>
      </c>
      <c r="CL35" s="139">
        <f t="shared" si="24"/>
        <v>1418379.0711380267</v>
      </c>
      <c r="CM35" s="139">
        <f>'A1'!N33</f>
        <v>57237</v>
      </c>
      <c r="CN35" s="127">
        <f t="shared" si="25"/>
        <v>24780.807364781987</v>
      </c>
      <c r="CO35" s="132">
        <f>'A23'!DT34*6*'A24'!$C$17/1000</f>
        <v>1234888.2750522241</v>
      </c>
      <c r="CP35" s="133">
        <f>'A23'!DU34*6*'A24'!$E$17/1000</f>
        <v>4322877.6220484069</v>
      </c>
      <c r="CQ35" s="133">
        <f>'A23'!DV34*3*'A24'!$H$17/1000</f>
        <v>316081.22348420153</v>
      </c>
      <c r="CR35" s="134">
        <f>'A23'!DW34*4*'A24'!$J$17/1000</f>
        <v>3561859.6123260553</v>
      </c>
      <c r="CS35" s="139">
        <f t="shared" si="26"/>
        <v>9435706.7329108883</v>
      </c>
      <c r="CT35" s="139">
        <f>'A1'!O33</f>
        <v>250181</v>
      </c>
      <c r="CU35" s="127">
        <f t="shared" si="27"/>
        <v>37715.520894515925</v>
      </c>
    </row>
    <row r="36" spans="1:99">
      <c r="A36" s="124">
        <v>1991</v>
      </c>
      <c r="B36" s="132">
        <f>'A23'!G35*6*'A24'!$C$4/1000</f>
        <v>209275.72223898221</v>
      </c>
      <c r="C36" s="133">
        <f>'A23'!H35*6*'A24'!$E$4/1000</f>
        <v>129064.18431280278</v>
      </c>
      <c r="D36" s="133">
        <f>'A23'!I35*3*'A24'!$H$4/1000</f>
        <v>22431.104345940432</v>
      </c>
      <c r="E36" s="133">
        <f>'A23'!J35*4*'A24'!$J$4/1000</f>
        <v>59658.943408540443</v>
      </c>
      <c r="F36" s="139">
        <f t="shared" si="0"/>
        <v>420429.95430626592</v>
      </c>
      <c r="G36" s="139">
        <f>'A1'!B34</f>
        <v>17387.023000000001</v>
      </c>
      <c r="H36" s="127">
        <f t="shared" si="1"/>
        <v>24180.675110757365</v>
      </c>
      <c r="I36" s="132">
        <f>'A23'!P35*6*'A24'!$C$5/1000</f>
        <v>125323.30406479712</v>
      </c>
      <c r="J36" s="133">
        <f>'A23'!Q35*6*'A24'!$E$5/1000</f>
        <v>64129.864521710784</v>
      </c>
      <c r="K36" s="133">
        <f>'A23'!R35*3*'A24'!$G$5/1000</f>
        <v>21235.363129464888</v>
      </c>
      <c r="L36" s="134">
        <f>'A23'!S35*4*'A24'!$G$5/1000</f>
        <v>22971.977152593448</v>
      </c>
      <c r="M36" s="139">
        <f t="shared" si="2"/>
        <v>233660.50886856625</v>
      </c>
      <c r="N36" s="139">
        <f>'A1'!C34</f>
        <v>10006</v>
      </c>
      <c r="O36" s="127">
        <f t="shared" si="3"/>
        <v>23352.039663058789</v>
      </c>
      <c r="P36" s="132">
        <f>'A23'!Y35*6*'A24'!$K$6/1000</f>
        <v>0</v>
      </c>
      <c r="Q36" s="133">
        <f>'A23'!Z35*6*'A24'!$K$6/1000</f>
        <v>0</v>
      </c>
      <c r="R36" s="133">
        <f>'A23'!AA35*3*'A24'!$H$6/1000</f>
        <v>155517.54630168798</v>
      </c>
      <c r="S36" s="134">
        <f>'A23'!AB35*4*'A24'!$J$6/1000</f>
        <v>196084.14835016042</v>
      </c>
      <c r="T36" s="139">
        <f t="shared" si="4"/>
        <v>351601.6946518484</v>
      </c>
      <c r="U36" s="139">
        <f>'A1'!D34</f>
        <v>28037.42</v>
      </c>
      <c r="V36" s="127">
        <f t="shared" si="5"/>
        <v>12540.44397279951</v>
      </c>
      <c r="W36" s="132">
        <f>'A23'!AH35*6*'A24'!$C$7/1000</f>
        <v>59972.326559596608</v>
      </c>
      <c r="X36" s="133">
        <f>'A23'!AI35*6*'A24'!$E$7/1000</f>
        <v>57944.897286266081</v>
      </c>
      <c r="Y36" s="133">
        <f>'A23'!AJ35*3*'A24'!$G$7/1000</f>
        <v>7287.8861375097313</v>
      </c>
      <c r="Z36" s="134">
        <f>'A23'!AK35*4*'A24'!$G$7/1000</f>
        <v>21112.134211162513</v>
      </c>
      <c r="AA36" s="139">
        <f t="shared" si="6"/>
        <v>146317.24419453496</v>
      </c>
      <c r="AB36" s="139">
        <f>'A1'!E34</f>
        <v>5146</v>
      </c>
      <c r="AC36" s="127">
        <f t="shared" si="7"/>
        <v>28433.199415960931</v>
      </c>
      <c r="AD36" s="132">
        <f>'A23'!AQ35*6*'A24'!$C$8/1000</f>
        <v>38768.369703830205</v>
      </c>
      <c r="AE36" s="133">
        <f>'A23'!AR35*6*'A24'!$E$8/1000</f>
        <v>50956.178197451671</v>
      </c>
      <c r="AF36" s="133">
        <f>'A23'!AS35*3*'A24'!$H$8/1000</f>
        <v>0</v>
      </c>
      <c r="AG36" s="134">
        <f>'A23'!AT35*4*'A24'!$H$8/1000</f>
        <v>0</v>
      </c>
      <c r="AH36" s="139">
        <f t="shared" si="8"/>
        <v>89724.547901281883</v>
      </c>
      <c r="AI36" s="139">
        <f>'A1'!F34</f>
        <v>5014</v>
      </c>
      <c r="AJ36" s="127">
        <f t="shared" si="9"/>
        <v>17894.804128696025</v>
      </c>
      <c r="AK36" s="132">
        <f>'A23'!AZ35*6*'A24'!$C$9/1000</f>
        <v>489141.99377070618</v>
      </c>
      <c r="AL36" s="133">
        <f>'A23'!BA35*6*'A24'!$E$9/1000</f>
        <v>540538.73708605417</v>
      </c>
      <c r="AM36" s="133">
        <f>'A23'!BB35*3*'A24'!$G$9/1000</f>
        <v>56345.365909157154</v>
      </c>
      <c r="AN36" s="134">
        <f>'A23'!BC35*4*'A24'!$G$9/1000</f>
        <v>138569.77269014021</v>
      </c>
      <c r="AO36" s="139">
        <f t="shared" si="10"/>
        <v>1224595.8694560577</v>
      </c>
      <c r="AP36" s="139">
        <f>'A1'!G34</f>
        <v>58459.144999999997</v>
      </c>
      <c r="AQ36" s="127">
        <f t="shared" si="11"/>
        <v>20947.892232362581</v>
      </c>
      <c r="AR36" s="132">
        <f>'A23'!BI35*6*'A24'!$C$10/1000</f>
        <v>254594.36263524619</v>
      </c>
      <c r="AS36" s="133">
        <f>'A23'!BJ35*6*'A24'!$E$10/1000</f>
        <v>1201380.6102763047</v>
      </c>
      <c r="AT36" s="133">
        <f>'A23'!BK35*3*'A24'!$H$10/1000</f>
        <v>96925.585930815912</v>
      </c>
      <c r="AU36" s="134">
        <f>'A23'!BL35*4*'A24'!$J$10/1000</f>
        <v>297376.77884878713</v>
      </c>
      <c r="AV36" s="139">
        <f t="shared" si="12"/>
        <v>1850277.3376911539</v>
      </c>
      <c r="AW36" s="139">
        <f>'A1'!H34</f>
        <v>79984</v>
      </c>
      <c r="AX36" s="127">
        <f t="shared" si="13"/>
        <v>23133.093339807383</v>
      </c>
      <c r="AY36" s="132">
        <f>'A23'!BR35*6*'A24'!$C$11/1000</f>
        <v>939887.54322613881</v>
      </c>
      <c r="AZ36" s="133">
        <f>'A23'!BS35*6*'A24'!$E$11/1000</f>
        <v>280095.41435518075</v>
      </c>
      <c r="BA36" s="133">
        <f>'A23'!BT35*3*'A24'!$H$11/1000</f>
        <v>0</v>
      </c>
      <c r="BB36" s="134">
        <f>'A23'!BU35*4*'A24'!$J$11/1000</f>
        <v>55530.984279785509</v>
      </c>
      <c r="BC36" s="139">
        <f t="shared" si="14"/>
        <v>1275513.9418611052</v>
      </c>
      <c r="BD36" s="139">
        <f>'A1'!I34</f>
        <v>56775.5</v>
      </c>
      <c r="BE36" s="127">
        <f t="shared" si="15"/>
        <v>22465.921777194479</v>
      </c>
      <c r="BF36" s="132">
        <f>'A23'!CA35*6*'A24'!$C$12/1000</f>
        <v>129290.35817824237</v>
      </c>
      <c r="BG36" s="133">
        <f>'A23'!CB35*6*'A24'!$E$12/1000</f>
        <v>169907.04088551531</v>
      </c>
      <c r="BH36" s="133">
        <f>'A23'!CC35*3*'A24'!$H$12/1000</f>
        <v>0</v>
      </c>
      <c r="BI36" s="134">
        <f>'A23'!CD35*4*'A24'!$J$12/1000</f>
        <v>99850.51145318101</v>
      </c>
      <c r="BJ36" s="139">
        <f t="shared" si="16"/>
        <v>399047.91051693866</v>
      </c>
      <c r="BK36" s="139">
        <f>'A1'!J34</f>
        <v>15068</v>
      </c>
      <c r="BL36" s="127">
        <f t="shared" si="17"/>
        <v>26483.137146067071</v>
      </c>
      <c r="BM36" s="132">
        <f>'A23'!CJ35*6*'A24'!$K$13/1000</f>
        <v>0</v>
      </c>
      <c r="BN36" s="133">
        <f>'A23'!CK35*6*'A24'!$K$13/1000</f>
        <v>0</v>
      </c>
      <c r="BO36" s="133">
        <f>'A23'!CL35*3*'A24'!$G$13/1000</f>
        <v>12938.80522740862</v>
      </c>
      <c r="BP36" s="134">
        <f>'A23'!CM35*4*'A24'!$G$13/1000</f>
        <v>19468.028971541276</v>
      </c>
      <c r="BQ36" s="139">
        <f t="shared" si="18"/>
        <v>32406.834198949895</v>
      </c>
      <c r="BR36" s="139">
        <f>'A1'!K34</f>
        <v>4262</v>
      </c>
      <c r="BS36" s="127">
        <f t="shared" si="19"/>
        <v>7603.6682775574609</v>
      </c>
      <c r="BT36" s="132" t="e">
        <f>'A23'!CS35*6*'A24'!#REF!/1000</f>
        <v>#REF!</v>
      </c>
      <c r="BU36" s="133" t="e">
        <f>'A23'!CT35*6*'A24'!#REF!/1000</f>
        <v>#REF!</v>
      </c>
      <c r="BV36" s="133">
        <f>'A23'!CU35*3*'A24'!$H$14/1000</f>
        <v>15454.954652067039</v>
      </c>
      <c r="BW36" s="134">
        <f>'A23'!CV35*4*'A24'!$J$14/1000</f>
        <v>88811.533185405846</v>
      </c>
      <c r="BX36" s="139" t="e">
        <f t="shared" si="20"/>
        <v>#REF!</v>
      </c>
      <c r="BY36" s="139">
        <f>'A1'!L34</f>
        <v>39083.624944547853</v>
      </c>
      <c r="BZ36" s="127" t="e">
        <f t="shared" si="21"/>
        <v>#REF!</v>
      </c>
      <c r="CA36" s="132">
        <f>'A23'!DB35*6*'A24'!$C$14/1000</f>
        <v>50032.162693420847</v>
      </c>
      <c r="CB36" s="133">
        <f>'A23'!DC35*6*'A24'!$E$14/1000</f>
        <v>98869.778830928393</v>
      </c>
      <c r="CC36" s="133">
        <f>'A23'!DD35*3*'A24'!$G$15/1000</f>
        <v>26238.918002087055</v>
      </c>
      <c r="CD36" s="134">
        <f>'A23'!DE35*4*'A24'!$G$15/1000</f>
        <v>35639.436587259443</v>
      </c>
      <c r="CE36" s="139">
        <f t="shared" si="22"/>
        <v>210780.29611369575</v>
      </c>
      <c r="CF36" s="139">
        <f>'A1'!M34</f>
        <v>8617</v>
      </c>
      <c r="CG36" s="127">
        <f t="shared" si="23"/>
        <v>24460.983650190989</v>
      </c>
      <c r="CH36" s="132">
        <f>'A23'!DK35*6*'A24'!$C$16/1000</f>
        <v>457451.25614712544</v>
      </c>
      <c r="CI36" s="133">
        <f>'A23'!DL35*6*'A24'!$E$16/1000</f>
        <v>691100.61580803327</v>
      </c>
      <c r="CJ36" s="133">
        <f>'A23'!DM35*3*'A24'!$G$16/1000</f>
        <v>98057.479965262508</v>
      </c>
      <c r="CK36" s="134">
        <f>'A23'!DN35*4*'A24'!$G$16/1000</f>
        <v>177571.23960888138</v>
      </c>
      <c r="CL36" s="139">
        <f t="shared" si="24"/>
        <v>1424180.5915293025</v>
      </c>
      <c r="CM36" s="139">
        <f>'A1'!N34</f>
        <v>57439</v>
      </c>
      <c r="CN36" s="127">
        <f t="shared" si="25"/>
        <v>24794.662015865571</v>
      </c>
      <c r="CO36" s="132">
        <f>'A23'!DT35*6*'A24'!$C$17/1000</f>
        <v>1219223.4195402057</v>
      </c>
      <c r="CP36" s="133">
        <f>'A23'!DU35*6*'A24'!$E$17/1000</f>
        <v>4359854.0928629795</v>
      </c>
      <c r="CQ36" s="133">
        <f>'A23'!DV35*3*'A24'!$H$17/1000</f>
        <v>331179.79292410956</v>
      </c>
      <c r="CR36" s="134">
        <f>'A23'!DW35*4*'A24'!$J$17/1000</f>
        <v>3682429.749420655</v>
      </c>
      <c r="CS36" s="139">
        <f t="shared" si="26"/>
        <v>9592687.0547479503</v>
      </c>
      <c r="CT36" s="139">
        <f>'A1'!O34</f>
        <v>253530</v>
      </c>
      <c r="CU36" s="127">
        <f t="shared" si="27"/>
        <v>37836.496883003791</v>
      </c>
    </row>
    <row r="37" spans="1:99">
      <c r="A37" s="124">
        <v>1992</v>
      </c>
      <c r="B37" s="132">
        <f>'A23'!G36*6*'A24'!$C$4/1000</f>
        <v>208387.3290799761</v>
      </c>
      <c r="C37" s="133">
        <f>'A23'!H36*6*'A24'!$E$4/1000</f>
        <v>133013.18877445284</v>
      </c>
      <c r="D37" s="133">
        <f>'A23'!I36*3*'A24'!$H$4/1000</f>
        <v>22211.826247545232</v>
      </c>
      <c r="E37" s="133">
        <f>'A23'!J36*4*'A24'!$J$4/1000</f>
        <v>63971.251034094908</v>
      </c>
      <c r="F37" s="139">
        <f t="shared" si="0"/>
        <v>427583.59513606911</v>
      </c>
      <c r="G37" s="139">
        <f>'A1'!B35</f>
        <v>17581.284</v>
      </c>
      <c r="H37" s="127">
        <f t="shared" si="1"/>
        <v>24320.384969383871</v>
      </c>
      <c r="I37" s="132">
        <f>'A23'!P36*6*'A24'!$C$5/1000</f>
        <v>121614.26013099893</v>
      </c>
      <c r="J37" s="133">
        <f>'A23'!Q36*6*'A24'!$E$5/1000</f>
        <v>67507.614107165704</v>
      </c>
      <c r="K37" s="133">
        <f>'A23'!R36*3*'A24'!$G$5/1000</f>
        <v>22268.680482276901</v>
      </c>
      <c r="L37" s="134">
        <f>'A23'!S36*4*'A24'!$G$5/1000</f>
        <v>24293.10598066571</v>
      </c>
      <c r="M37" s="139">
        <f t="shared" si="2"/>
        <v>235683.66070110723</v>
      </c>
      <c r="N37" s="139">
        <f>'A1'!C35</f>
        <v>10047</v>
      </c>
      <c r="O37" s="127">
        <f t="shared" si="3"/>
        <v>23458.112939296032</v>
      </c>
      <c r="P37" s="132">
        <f>'A23'!Y36*6*'A24'!$K$6/1000</f>
        <v>0</v>
      </c>
      <c r="Q37" s="133">
        <f>'A23'!Z36*6*'A24'!$K$6/1000</f>
        <v>0</v>
      </c>
      <c r="R37" s="133">
        <f>'A23'!AA36*3*'A24'!$H$6/1000</f>
        <v>165062.00077265099</v>
      </c>
      <c r="S37" s="134">
        <f>'A23'!AB36*4*'A24'!$J$6/1000</f>
        <v>205495.59884756719</v>
      </c>
      <c r="T37" s="139">
        <f t="shared" si="4"/>
        <v>370557.59962021816</v>
      </c>
      <c r="U37" s="139">
        <f>'A1'!D35</f>
        <v>28371.263999999999</v>
      </c>
      <c r="V37" s="127">
        <f t="shared" si="5"/>
        <v>13061.018346599509</v>
      </c>
      <c r="W37" s="132">
        <f>'A23'!AH36*6*'A24'!$C$7/1000</f>
        <v>58481.399911133187</v>
      </c>
      <c r="X37" s="133">
        <f>'A23'!AI36*6*'A24'!$E$7/1000</f>
        <v>60161.141938618304</v>
      </c>
      <c r="Y37" s="133">
        <f>'A23'!AJ36*3*'A24'!$G$7/1000</f>
        <v>7678.7579631620256</v>
      </c>
      <c r="Z37" s="134">
        <f>'A23'!AK36*4*'A24'!$G$7/1000</f>
        <v>22183.078560245849</v>
      </c>
      <c r="AA37" s="139">
        <f t="shared" si="6"/>
        <v>148504.37837315939</v>
      </c>
      <c r="AB37" s="139">
        <f>'A1'!E35</f>
        <v>5171</v>
      </c>
      <c r="AC37" s="127">
        <f t="shared" si="7"/>
        <v>28718.696262455887</v>
      </c>
      <c r="AD37" s="132">
        <f>'A23'!AQ36*6*'A24'!$C$8/1000</f>
        <v>37702.844881749857</v>
      </c>
      <c r="AE37" s="133">
        <f>'A23'!AR36*6*'A24'!$E$8/1000</f>
        <v>52203.088202258281</v>
      </c>
      <c r="AF37" s="133">
        <f>'A23'!AS36*3*'A24'!$H$8/1000</f>
        <v>0</v>
      </c>
      <c r="AG37" s="134">
        <f>'A23'!AT36*4*'A24'!$H$8/1000</f>
        <v>0</v>
      </c>
      <c r="AH37" s="139">
        <f t="shared" si="8"/>
        <v>89905.933084008138</v>
      </c>
      <c r="AI37" s="139">
        <f>'A1'!F35</f>
        <v>5042</v>
      </c>
      <c r="AJ37" s="127">
        <f t="shared" si="9"/>
        <v>17831.402833004391</v>
      </c>
      <c r="AK37" s="132">
        <f>'A23'!AZ36*6*'A24'!$C$9/1000</f>
        <v>475706.92223486857</v>
      </c>
      <c r="AL37" s="133">
        <f>'A23'!BA36*6*'A24'!$E$9/1000</f>
        <v>562638.28102208534</v>
      </c>
      <c r="AM37" s="133">
        <f>'A23'!BB36*3*'A24'!$G$9/1000</f>
        <v>62829.432102081271</v>
      </c>
      <c r="AN37" s="134">
        <f>'A23'!BC36*4*'A24'!$G$9/1000</f>
        <v>139620.96022684727</v>
      </c>
      <c r="AO37" s="139">
        <f t="shared" si="10"/>
        <v>1240795.5955858827</v>
      </c>
      <c r="AP37" s="139">
        <f>'A1'!G35</f>
        <v>58745.39</v>
      </c>
      <c r="AQ37" s="127">
        <f t="shared" si="11"/>
        <v>21121.582401374519</v>
      </c>
      <c r="AR37" s="132">
        <f>'A23'!BI36*6*'A24'!$C$10/1000</f>
        <v>256153.17481884459</v>
      </c>
      <c r="AS37" s="133">
        <f>'A23'!BJ36*6*'A24'!$E$10/1000</f>
        <v>1206778.2214107155</v>
      </c>
      <c r="AT37" s="133">
        <f>'A23'!BK36*3*'A24'!$H$10/1000</f>
        <v>94830.034373627583</v>
      </c>
      <c r="AU37" s="134">
        <f>'A23'!BL36*4*'A24'!$J$10/1000</f>
        <v>304750.49873867759</v>
      </c>
      <c r="AV37" s="139">
        <f t="shared" si="12"/>
        <v>1862511.9293418652</v>
      </c>
      <c r="AW37" s="139">
        <f>'A1'!H35</f>
        <v>80594</v>
      </c>
      <c r="AX37" s="127">
        <f t="shared" si="13"/>
        <v>23109.808786533307</v>
      </c>
      <c r="AY37" s="132">
        <f>'A23'!BR36*6*'A24'!$C$11/1000</f>
        <v>914973.54068604519</v>
      </c>
      <c r="AZ37" s="133">
        <f>'A23'!BS36*6*'A24'!$E$11/1000</f>
        <v>303075.88900352997</v>
      </c>
      <c r="BA37" s="133">
        <f>'A23'!BT36*3*'A24'!$H$11/1000</f>
        <v>0</v>
      </c>
      <c r="BB37" s="134">
        <f>'A23'!BU36*4*'A24'!$J$11/1000</f>
        <v>59750.397801455452</v>
      </c>
      <c r="BC37" s="139">
        <f t="shared" si="14"/>
        <v>1277799.8274910306</v>
      </c>
      <c r="BD37" s="139">
        <f>'A1'!I35</f>
        <v>56797.1</v>
      </c>
      <c r="BE37" s="127">
        <f t="shared" si="15"/>
        <v>22497.624482430099</v>
      </c>
      <c r="BF37" s="132">
        <f>'A23'!CA36*6*'A24'!$C$12/1000</f>
        <v>126593.98490498714</v>
      </c>
      <c r="BG37" s="133">
        <f>'A23'!CB36*6*'A24'!$E$12/1000</f>
        <v>174429.65576149023</v>
      </c>
      <c r="BH37" s="133">
        <f>'A23'!CC36*3*'A24'!$H$12/1000</f>
        <v>0</v>
      </c>
      <c r="BI37" s="134">
        <f>'A23'!CD36*4*'A24'!$J$12/1000</f>
        <v>102842.30685078507</v>
      </c>
      <c r="BJ37" s="139">
        <f t="shared" si="16"/>
        <v>403865.94751726242</v>
      </c>
      <c r="BK37" s="139">
        <f>'A1'!J35</f>
        <v>15182</v>
      </c>
      <c r="BL37" s="127">
        <f t="shared" si="17"/>
        <v>26601.630056465714</v>
      </c>
      <c r="BM37" s="132">
        <f>'A23'!CJ36*6*'A24'!$K$13/1000</f>
        <v>0</v>
      </c>
      <c r="BN37" s="133">
        <f>'A23'!CK36*6*'A24'!$K$13/1000</f>
        <v>0</v>
      </c>
      <c r="BO37" s="133">
        <f>'A23'!CL36*3*'A24'!$G$13/1000</f>
        <v>12535.948589318255</v>
      </c>
      <c r="BP37" s="134">
        <f>'A23'!CM36*4*'A24'!$G$13/1000</f>
        <v>20893.247648863759</v>
      </c>
      <c r="BQ37" s="139">
        <f t="shared" si="18"/>
        <v>33429.196238182012</v>
      </c>
      <c r="BR37" s="139">
        <f>'A1'!K35</f>
        <v>4286</v>
      </c>
      <c r="BS37" s="127">
        <f t="shared" si="19"/>
        <v>7799.6258138548792</v>
      </c>
      <c r="BT37" s="132" t="e">
        <f>'A23'!CS36*6*'A24'!#REF!/1000</f>
        <v>#REF!</v>
      </c>
      <c r="BU37" s="133" t="e">
        <f>'A23'!CT36*6*'A24'!#REF!/1000</f>
        <v>#REF!</v>
      </c>
      <c r="BV37" s="133">
        <f>'A23'!CU36*3*'A24'!$H$14/1000</f>
        <v>17709.450399663794</v>
      </c>
      <c r="BW37" s="134">
        <f>'A23'!CV36*4*'A24'!$J$14/1000</f>
        <v>95637.97378817774</v>
      </c>
      <c r="BX37" s="139" t="e">
        <f t="shared" si="20"/>
        <v>#REF!</v>
      </c>
      <c r="BY37" s="139">
        <f>'A1'!L35</f>
        <v>39175.007755653583</v>
      </c>
      <c r="BZ37" s="127" t="e">
        <f t="shared" si="21"/>
        <v>#REF!</v>
      </c>
      <c r="CA37" s="132">
        <f>'A23'!DB36*6*'A24'!$C$14/1000</f>
        <v>48980.382216180944</v>
      </c>
      <c r="CB37" s="133">
        <f>'A23'!DC36*6*'A24'!$E$14/1000</f>
        <v>100355.96629070943</v>
      </c>
      <c r="CC37" s="133">
        <f>'A23'!DD36*3*'A24'!$G$15/1000</f>
        <v>27531.333513872389</v>
      </c>
      <c r="CD37" s="134">
        <f>'A23'!DE36*4*'A24'!$G$15/1000</f>
        <v>36708.444685163187</v>
      </c>
      <c r="CE37" s="139">
        <f t="shared" si="22"/>
        <v>213576.12670592594</v>
      </c>
      <c r="CF37" s="139">
        <f>'A1'!M35</f>
        <v>8668</v>
      </c>
      <c r="CG37" s="127">
        <f t="shared" si="23"/>
        <v>24639.608526295102</v>
      </c>
      <c r="CH37" s="132">
        <f>'A23'!DK36*6*'A24'!$C$16/1000</f>
        <v>433913.00822736166</v>
      </c>
      <c r="CI37" s="133">
        <f>'A23'!DL36*6*'A24'!$E$16/1000</f>
        <v>718539.1627494772</v>
      </c>
      <c r="CJ37" s="133">
        <f>'A23'!DM36*3*'A24'!$G$16/1000</f>
        <v>102008.50195029215</v>
      </c>
      <c r="CK37" s="134">
        <f>'A23'!DN36*4*'A24'!$G$16/1000</f>
        <v>187015.58690886895</v>
      </c>
      <c r="CL37" s="139">
        <f t="shared" si="24"/>
        <v>1441476.2598359999</v>
      </c>
      <c r="CM37" s="139">
        <f>'A1'!N35</f>
        <v>57585</v>
      </c>
      <c r="CN37" s="127">
        <f t="shared" si="25"/>
        <v>25032.14829966137</v>
      </c>
      <c r="CO37" s="132">
        <f>'A23'!DT36*6*'A24'!$C$17/1000</f>
        <v>1201900.2065047396</v>
      </c>
      <c r="CP37" s="133">
        <f>'A23'!DU36*6*'A24'!$E$17/1000</f>
        <v>4398412.6581366546</v>
      </c>
      <c r="CQ37" s="133">
        <f>'A23'!DV36*3*'A24'!$H$17/1000</f>
        <v>347099.48193193082</v>
      </c>
      <c r="CR37" s="134">
        <f>'A23'!DW36*4*'A24'!$J$17/1000</f>
        <v>3808177.173196041</v>
      </c>
      <c r="CS37" s="139">
        <f t="shared" si="26"/>
        <v>9755589.5197693668</v>
      </c>
      <c r="CT37" s="139">
        <f>'A1'!O35</f>
        <v>256922</v>
      </c>
      <c r="CU37" s="127">
        <f t="shared" si="27"/>
        <v>37971.016572225686</v>
      </c>
    </row>
    <row r="38" spans="1:99">
      <c r="A38" s="124">
        <v>1993</v>
      </c>
      <c r="B38" s="132">
        <f>'A23'!G37*6*'A24'!$C$4/1000</f>
        <v>217845.94913693485</v>
      </c>
      <c r="C38" s="133">
        <f>'A23'!H37*6*'A24'!$E$4/1000</f>
        <v>128012.56804953903</v>
      </c>
      <c r="D38" s="133">
        <f>'A23'!I37*3*'A24'!$H$4/1000</f>
        <v>21479.055544421695</v>
      </c>
      <c r="E38" s="133">
        <f>'A23'!J37*4*'A24'!$J$4/1000</f>
        <v>67506.860430208195</v>
      </c>
      <c r="F38" s="139">
        <f t="shared" si="0"/>
        <v>434844.43316110381</v>
      </c>
      <c r="G38" s="139">
        <f>'A1'!B36</f>
        <v>17757.133000000002</v>
      </c>
      <c r="H38" s="127">
        <f t="shared" si="1"/>
        <v>24488.437021962036</v>
      </c>
      <c r="I38" s="132">
        <f>'A23'!P37*6*'A24'!$C$5/1000</f>
        <v>117990.34481229598</v>
      </c>
      <c r="J38" s="133">
        <f>'A23'!Q37*6*'A24'!$E$5/1000</f>
        <v>70686.240931443099</v>
      </c>
      <c r="K38" s="133">
        <f>'A23'!R37*3*'A24'!$G$5/1000</f>
        <v>23439.504534523778</v>
      </c>
      <c r="L38" s="134">
        <f>'A23'!S37*4*'A24'!$G$5/1000</f>
        <v>25817.425284403002</v>
      </c>
      <c r="M38" s="139">
        <f t="shared" si="2"/>
        <v>237933.51556266588</v>
      </c>
      <c r="N38" s="139">
        <f>'A1'!C36</f>
        <v>10086</v>
      </c>
      <c r="O38" s="127">
        <f t="shared" si="3"/>
        <v>23590.473484301594</v>
      </c>
      <c r="P38" s="132">
        <f>'A23'!Y37*6*'A24'!$K$6/1000</f>
        <v>0</v>
      </c>
      <c r="Q38" s="133">
        <f>'A23'!Z37*6*'A24'!$K$6/1000</f>
        <v>0</v>
      </c>
      <c r="R38" s="133">
        <f>'A23'!AA37*3*'A24'!$H$6/1000</f>
        <v>176948.91182873043</v>
      </c>
      <c r="S38" s="134">
        <f>'A23'!AB37*4*'A24'!$J$6/1000</f>
        <v>222163.49238082048</v>
      </c>
      <c r="T38" s="139">
        <f t="shared" si="4"/>
        <v>399112.40420955094</v>
      </c>
      <c r="U38" s="139">
        <f>'A1'!D36</f>
        <v>28684.763999999999</v>
      </c>
      <c r="V38" s="127">
        <f t="shared" si="5"/>
        <v>13913.741950589203</v>
      </c>
      <c r="W38" s="132">
        <f>'A23'!AH37*6*'A24'!$C$7/1000</f>
        <v>58179.414737437452</v>
      </c>
      <c r="X38" s="133">
        <f>'A23'!AI37*6*'A24'!$E$7/1000</f>
        <v>60589.37779519851</v>
      </c>
      <c r="Y38" s="133">
        <f>'A23'!AJ37*3*'A24'!$G$7/1000</f>
        <v>7733.4164917049475</v>
      </c>
      <c r="Z38" s="134">
        <f>'A23'!AK37*4*'A24'!$G$7/1000</f>
        <v>23200.249475114841</v>
      </c>
      <c r="AA38" s="139">
        <f t="shared" si="6"/>
        <v>149702.45849945577</v>
      </c>
      <c r="AB38" s="139">
        <f>'A1'!E36</f>
        <v>5189</v>
      </c>
      <c r="AC38" s="127">
        <f t="shared" si="7"/>
        <v>28849.963094903789</v>
      </c>
      <c r="AD38" s="132">
        <f>'A23'!AQ37*6*'A24'!$C$8/1000</f>
        <v>36450.9100375462</v>
      </c>
      <c r="AE38" s="133">
        <f>'A23'!AR37*6*'A24'!$E$8/1000</f>
        <v>53098.785809430556</v>
      </c>
      <c r="AF38" s="133">
        <f>'A23'!AS37*3*'A24'!$H$8/1000</f>
        <v>0</v>
      </c>
      <c r="AG38" s="134">
        <f>'A23'!AT37*4*'A24'!$H$8/1000</f>
        <v>0</v>
      </c>
      <c r="AH38" s="139">
        <f t="shared" si="8"/>
        <v>89549.695846976756</v>
      </c>
      <c r="AI38" s="139">
        <f>'A1'!F36</f>
        <v>5066</v>
      </c>
      <c r="AJ38" s="127">
        <f t="shared" si="9"/>
        <v>17676.607944527586</v>
      </c>
      <c r="AK38" s="132">
        <f>'A23'!AZ37*6*'A24'!$C$9/1000</f>
        <v>404219.83554719359</v>
      </c>
      <c r="AL38" s="133">
        <f>'A23'!BA37*6*'A24'!$E$9/1000</f>
        <v>676798.8256734733</v>
      </c>
      <c r="AM38" s="133">
        <f>'A23'!BB37*3*'A24'!$G$9/1000</f>
        <v>73820.042010900986</v>
      </c>
      <c r="AN38" s="134">
        <f>'A23'!BC37*4*'A24'!$G$9/1000</f>
        <v>133579.12363877322</v>
      </c>
      <c r="AO38" s="139">
        <f t="shared" si="10"/>
        <v>1288417.8268703413</v>
      </c>
      <c r="AP38" s="139">
        <f>'A1'!G36</f>
        <v>58995.125</v>
      </c>
      <c r="AQ38" s="127">
        <f t="shared" si="11"/>
        <v>21839.394812204249</v>
      </c>
      <c r="AR38" s="132">
        <f>'A23'!BI37*6*'A24'!$C$10/1000</f>
        <v>244523.64484382665</v>
      </c>
      <c r="AS38" s="133">
        <f>'A23'!BJ37*6*'A24'!$E$10/1000</f>
        <v>1240082.9888323513</v>
      </c>
      <c r="AT38" s="133">
        <f>'A23'!BK37*3*'A24'!$H$10/1000</f>
        <v>95849.667229008744</v>
      </c>
      <c r="AU38" s="134">
        <f>'A23'!BL37*4*'A24'!$J$10/1000</f>
        <v>320861.70981364697</v>
      </c>
      <c r="AV38" s="139">
        <f t="shared" si="12"/>
        <v>1901318.0107188337</v>
      </c>
      <c r="AW38" s="139">
        <f>'A1'!H36</f>
        <v>81179</v>
      </c>
      <c r="AX38" s="127">
        <f t="shared" si="13"/>
        <v>23421.303671132111</v>
      </c>
      <c r="AY38" s="132">
        <f>'A23'!BR37*6*'A24'!$C$11/1000</f>
        <v>880738.76387260971</v>
      </c>
      <c r="AZ38" s="133">
        <f>'A23'!BS37*6*'A24'!$E$11/1000</f>
        <v>329705.51868888939</v>
      </c>
      <c r="BA38" s="133">
        <f>'A23'!BT37*3*'A24'!$H$11/1000</f>
        <v>0</v>
      </c>
      <c r="BB38" s="134">
        <f>'A23'!BU37*4*'A24'!$J$11/1000</f>
        <v>69514.252739822448</v>
      </c>
      <c r="BC38" s="139">
        <f t="shared" si="14"/>
        <v>1279958.5353013217</v>
      </c>
      <c r="BD38" s="139">
        <f>'A1'!I36</f>
        <v>56831.8</v>
      </c>
      <c r="BE38" s="127">
        <f t="shared" si="15"/>
        <v>22521.872178979404</v>
      </c>
      <c r="BF38" s="132">
        <f>'A23'!CA37*6*'A24'!$C$12/1000</f>
        <v>125492.74905876204</v>
      </c>
      <c r="BG38" s="133">
        <f>'A23'!CB37*6*'A24'!$E$12/1000</f>
        <v>179523.31676959933</v>
      </c>
      <c r="BH38" s="133">
        <f>'A23'!CC37*3*'A24'!$H$12/1000</f>
        <v>0</v>
      </c>
      <c r="BI38" s="134">
        <f>'A23'!CD37*4*'A24'!$J$12/1000</f>
        <v>104434.21479466699</v>
      </c>
      <c r="BJ38" s="139">
        <f t="shared" si="16"/>
        <v>409450.28062302835</v>
      </c>
      <c r="BK38" s="139">
        <f>'A1'!J36</f>
        <v>15290</v>
      </c>
      <c r="BL38" s="127">
        <f t="shared" si="17"/>
        <v>26778.958837346523</v>
      </c>
      <c r="BM38" s="132">
        <f>'A23'!CJ37*6*'A24'!$K$13/1000</f>
        <v>0</v>
      </c>
      <c r="BN38" s="133">
        <f>'A23'!CK37*6*'A24'!$K$13/1000</f>
        <v>0</v>
      </c>
      <c r="BO38" s="133">
        <f>'A23'!CL37*3*'A24'!$G$13/1000</f>
        <v>11619.144746033622</v>
      </c>
      <c r="BP38" s="134">
        <f>'A23'!CM37*4*'A24'!$G$13/1000</f>
        <v>23942.480082735943</v>
      </c>
      <c r="BQ38" s="139">
        <f t="shared" si="18"/>
        <v>35561.624828769563</v>
      </c>
      <c r="BR38" s="139">
        <f>'A1'!K36</f>
        <v>4312</v>
      </c>
      <c r="BS38" s="127">
        <f t="shared" si="19"/>
        <v>8247.1300623306033</v>
      </c>
      <c r="BT38" s="132" t="e">
        <f>'A23'!CS37*6*'A24'!#REF!/1000</f>
        <v>#REF!</v>
      </c>
      <c r="BU38" s="133" t="e">
        <f>'A23'!CT37*6*'A24'!#REF!/1000</f>
        <v>#REF!</v>
      </c>
      <c r="BV38" s="133">
        <f>'A23'!CU37*3*'A24'!$H$14/1000</f>
        <v>20828.38816701774</v>
      </c>
      <c r="BW38" s="134">
        <f>'A23'!CV37*4*'A24'!$J$14/1000</f>
        <v>101233.31424472359</v>
      </c>
      <c r="BX38" s="139" t="e">
        <f t="shared" si="20"/>
        <v>#REF!</v>
      </c>
      <c r="BY38" s="139">
        <f>'A1'!L36</f>
        <v>39260.666588481246</v>
      </c>
      <c r="BZ38" s="127" t="e">
        <f t="shared" si="21"/>
        <v>#REF!</v>
      </c>
      <c r="CA38" s="132">
        <f>'A23'!DB37*6*'A24'!$C$14/1000</f>
        <v>47668.921959646388</v>
      </c>
      <c r="CB38" s="133">
        <f>'A23'!DC37*6*'A24'!$E$14/1000</f>
        <v>101036.80731032077</v>
      </c>
      <c r="CC38" s="133">
        <f>'A23'!DD37*3*'A24'!$G$15/1000</f>
        <v>30027.956023836843</v>
      </c>
      <c r="CD38" s="134">
        <f>'A23'!DE37*4*'A24'!$G$15/1000</f>
        <v>36957.484337029964</v>
      </c>
      <c r="CE38" s="139">
        <f t="shared" si="22"/>
        <v>215691.16963083396</v>
      </c>
      <c r="CF38" s="139">
        <f>'A1'!M36</f>
        <v>8719</v>
      </c>
      <c r="CG38" s="127">
        <f t="shared" si="23"/>
        <v>24738.062808903996</v>
      </c>
      <c r="CH38" s="132">
        <f>'A23'!DK37*6*'A24'!$C$16/1000</f>
        <v>396535.09087375196</v>
      </c>
      <c r="CI38" s="133">
        <f>'A23'!DL37*6*'A24'!$E$16/1000</f>
        <v>761539.66522890585</v>
      </c>
      <c r="CJ38" s="133">
        <f>'A23'!DM37*3*'A24'!$G$16/1000</f>
        <v>109293.98082968783</v>
      </c>
      <c r="CK38" s="134">
        <f>'A23'!DN37*4*'A24'!$G$16/1000</f>
        <v>197157.76933982901</v>
      </c>
      <c r="CL38" s="139">
        <f t="shared" si="24"/>
        <v>1464526.5062721747</v>
      </c>
      <c r="CM38" s="139">
        <f>'A1'!N36</f>
        <v>57714</v>
      </c>
      <c r="CN38" s="127">
        <f t="shared" si="25"/>
        <v>25375.584888799505</v>
      </c>
      <c r="CO38" s="132">
        <f>'A23'!DT37*6*'A24'!$C$17/1000</f>
        <v>1179466.4402454181</v>
      </c>
      <c r="CP38" s="133">
        <f>'A23'!DU37*6*'A24'!$E$17/1000</f>
        <v>4455551.1659513572</v>
      </c>
      <c r="CQ38" s="133">
        <f>'A23'!DV37*3*'A24'!$H$17/1000</f>
        <v>376723.44749888894</v>
      </c>
      <c r="CR38" s="134">
        <f>'A23'!DW37*4*'A24'!$J$17/1000</f>
        <v>3857648.1023886232</v>
      </c>
      <c r="CS38" s="139">
        <f t="shared" si="26"/>
        <v>9869389.1560842879</v>
      </c>
      <c r="CT38" s="139">
        <f>'A1'!O36</f>
        <v>260282</v>
      </c>
      <c r="CU38" s="127">
        <f t="shared" si="27"/>
        <v>37918.062547868416</v>
      </c>
    </row>
    <row r="39" spans="1:99">
      <c r="A39" s="124">
        <v>1994</v>
      </c>
      <c r="B39" s="132">
        <f>'A23'!G38*6*'A24'!$C$4/1000</f>
        <v>227823.90245374685</v>
      </c>
      <c r="C39" s="133">
        <f>'A23'!H38*6*'A24'!$E$4/1000</f>
        <v>123024.90732502331</v>
      </c>
      <c r="D39" s="133">
        <f>'A23'!I38*3*'A24'!$H$4/1000</f>
        <v>20751.400599507146</v>
      </c>
      <c r="E39" s="133">
        <f>'A23'!J38*4*'A24'!$J$4/1000</f>
        <v>71220.133306455522</v>
      </c>
      <c r="F39" s="139">
        <f t="shared" si="0"/>
        <v>442820.3436847328</v>
      </c>
      <c r="G39" s="139">
        <f>'A1'!B37</f>
        <v>17948.503000000001</v>
      </c>
      <c r="H39" s="127">
        <f t="shared" si="1"/>
        <v>24671.714609554499</v>
      </c>
      <c r="I39" s="132">
        <f>'A23'!P38*6*'A24'!$C$5/1000</f>
        <v>114130.91521604557</v>
      </c>
      <c r="J39" s="133">
        <f>'A23'!Q38*6*'A24'!$E$5/1000</f>
        <v>73788.354560947424</v>
      </c>
      <c r="K39" s="133">
        <f>'A23'!R38*3*'A24'!$G$5/1000</f>
        <v>24586.366776379527</v>
      </c>
      <c r="L39" s="134">
        <f>'A23'!S38*4*'A24'!$G$5/1000</f>
        <v>27318.185307088355</v>
      </c>
      <c r="M39" s="139">
        <f t="shared" si="2"/>
        <v>239823.82186046088</v>
      </c>
      <c r="N39" s="139">
        <f>'A1'!C37</f>
        <v>10116</v>
      </c>
      <c r="O39" s="127">
        <f t="shared" si="3"/>
        <v>23707.376617285576</v>
      </c>
      <c r="P39" s="132">
        <f>'A23'!Y38*6*'A24'!$K$6/1000</f>
        <v>0</v>
      </c>
      <c r="Q39" s="133">
        <f>'A23'!Z38*6*'A24'!$K$6/1000</f>
        <v>0</v>
      </c>
      <c r="R39" s="133">
        <f>'A23'!AA38*3*'A24'!$H$6/1000</f>
        <v>189132.06072316584</v>
      </c>
      <c r="S39" s="134">
        <f>'A23'!AB38*4*'A24'!$J$6/1000</f>
        <v>239250.90365573522</v>
      </c>
      <c r="T39" s="139">
        <f t="shared" si="4"/>
        <v>428382.96437890106</v>
      </c>
      <c r="U39" s="139">
        <f>'A1'!D37</f>
        <v>29000.663</v>
      </c>
      <c r="V39" s="127">
        <f t="shared" si="5"/>
        <v>14771.488651100874</v>
      </c>
      <c r="W39" s="132">
        <f>'A23'!AH38*6*'A24'!$C$7/1000</f>
        <v>57606.985724978629</v>
      </c>
      <c r="X39" s="133">
        <f>'A23'!AI38*6*'A24'!$E$7/1000</f>
        <v>60743.152547234829</v>
      </c>
      <c r="Y39" s="133">
        <f>'A23'!AJ38*3*'A24'!$G$7/1000</f>
        <v>7753.0437637892564</v>
      </c>
      <c r="Z39" s="134">
        <f>'A23'!AK38*4*'A24'!$G$7/1000</f>
        <v>24120.580598455468</v>
      </c>
      <c r="AA39" s="139">
        <f t="shared" si="6"/>
        <v>150223.76263445819</v>
      </c>
      <c r="AB39" s="139">
        <f>'A1'!E37</f>
        <v>5206</v>
      </c>
      <c r="AC39" s="127">
        <f t="shared" si="7"/>
        <v>28855.889864475259</v>
      </c>
      <c r="AD39" s="132">
        <f>'A23'!AQ38*6*'A24'!$C$8/1000</f>
        <v>35183.121227396543</v>
      </c>
      <c r="AE39" s="133">
        <f>'A23'!AR38*6*'A24'!$E$8/1000</f>
        <v>54001.119852319105</v>
      </c>
      <c r="AF39" s="133">
        <f>'A23'!AS38*3*'A24'!$H$8/1000</f>
        <v>0</v>
      </c>
      <c r="AG39" s="134">
        <f>'A23'!AT38*4*'A24'!$H$8/1000</f>
        <v>0</v>
      </c>
      <c r="AH39" s="139">
        <f t="shared" si="8"/>
        <v>89184.241079715648</v>
      </c>
      <c r="AI39" s="139">
        <f>'A1'!F37</f>
        <v>5089</v>
      </c>
      <c r="AJ39" s="127">
        <f t="shared" si="9"/>
        <v>17524.904908570574</v>
      </c>
      <c r="AK39" s="132">
        <f>'A23'!AZ38*6*'A24'!$C$9/1000</f>
        <v>331750.72009307664</v>
      </c>
      <c r="AL39" s="133">
        <f>'A23'!BA38*6*'A24'!$E$9/1000</f>
        <v>792677.41007680283</v>
      </c>
      <c r="AM39" s="133">
        <f>'A23'!BB38*3*'A24'!$G$9/1000</f>
        <v>84977.034566168106</v>
      </c>
      <c r="AN39" s="134">
        <f>'A23'!BC38*4*'A24'!$G$9/1000</f>
        <v>127465.55184925215</v>
      </c>
      <c r="AO39" s="139">
        <f t="shared" si="10"/>
        <v>1336870.7165852997</v>
      </c>
      <c r="AP39" s="139">
        <f>'A1'!G37</f>
        <v>59209.73</v>
      </c>
      <c r="AQ39" s="127">
        <f t="shared" si="11"/>
        <v>22578.564647825613</v>
      </c>
      <c r="AR39" s="132">
        <f>'A23'!BI38*6*'A24'!$C$10/1000</f>
        <v>231389.07998393182</v>
      </c>
      <c r="AS39" s="133">
        <f>'A23'!BJ38*6*'A24'!$E$10/1000</f>
        <v>1267253.6237972942</v>
      </c>
      <c r="AT39" s="133">
        <f>'A23'!BK38*3*'A24'!$H$10/1000</f>
        <v>96369.930714643837</v>
      </c>
      <c r="AU39" s="134">
        <f>'A23'!BL38*4*'A24'!$J$10/1000</f>
        <v>335507.45144099562</v>
      </c>
      <c r="AV39" s="139">
        <f t="shared" si="12"/>
        <v>1930520.0859368653</v>
      </c>
      <c r="AW39" s="139">
        <f>'A1'!H37</f>
        <v>81422</v>
      </c>
      <c r="AX39" s="127">
        <f t="shared" si="13"/>
        <v>23710.054849265129</v>
      </c>
      <c r="AY39" s="132">
        <f>'A23'!BR38*6*'A24'!$C$11/1000</f>
        <v>856186.1076680196</v>
      </c>
      <c r="AZ39" s="133">
        <f>'A23'!BS38*6*'A24'!$E$11/1000</f>
        <v>360179.83112598228</v>
      </c>
      <c r="BA39" s="133">
        <f>'A23'!BT38*3*'A24'!$H$11/1000</f>
        <v>0</v>
      </c>
      <c r="BB39" s="134">
        <f>'A23'!BU38*4*'A24'!$J$11/1000</f>
        <v>80111.870657656196</v>
      </c>
      <c r="BC39" s="139">
        <f t="shared" si="14"/>
        <v>1296477.809451658</v>
      </c>
      <c r="BD39" s="139">
        <f>'A1'!I37</f>
        <v>56843.4</v>
      </c>
      <c r="BE39" s="127">
        <f t="shared" si="15"/>
        <v>22807.886394052046</v>
      </c>
      <c r="BF39" s="132">
        <f>'A23'!CA38*6*'A24'!$C$12/1000</f>
        <v>123987.15896099768</v>
      </c>
      <c r="BG39" s="133">
        <f>'A23'!CB38*6*'A24'!$E$12/1000</f>
        <v>184227.7861691298</v>
      </c>
      <c r="BH39" s="133">
        <f>'A23'!CC38*3*'A24'!$H$12/1000</f>
        <v>0</v>
      </c>
      <c r="BI39" s="134">
        <f>'A23'!CD38*4*'A24'!$J$12/1000</f>
        <v>105760.80474790194</v>
      </c>
      <c r="BJ39" s="139">
        <f t="shared" si="16"/>
        <v>413975.74987802946</v>
      </c>
      <c r="BK39" s="139">
        <f>'A1'!J37</f>
        <v>15381</v>
      </c>
      <c r="BL39" s="127">
        <f t="shared" si="17"/>
        <v>26914.748708018298</v>
      </c>
      <c r="BM39" s="132">
        <f>'A23'!CJ38*6*'A24'!$K$13/1000</f>
        <v>0</v>
      </c>
      <c r="BN39" s="133">
        <f>'A23'!CK38*6*'A24'!$K$13/1000</f>
        <v>0</v>
      </c>
      <c r="BO39" s="133">
        <f>'A23'!CL38*3*'A24'!$G$13/1000</f>
        <v>10693.623275079088</v>
      </c>
      <c r="BP39" s="134">
        <f>'A23'!CM38*4*'A24'!$G$13/1000</f>
        <v>27090.512296867018</v>
      </c>
      <c r="BQ39" s="139">
        <f t="shared" si="18"/>
        <v>37784.135571946106</v>
      </c>
      <c r="BR39" s="139">
        <f>'A1'!K37</f>
        <v>4337</v>
      </c>
      <c r="BS39" s="127">
        <f t="shared" si="19"/>
        <v>8712.044171534726</v>
      </c>
      <c r="BT39" s="132" t="e">
        <f>'A23'!CS38*6*'A24'!#REF!/1000</f>
        <v>#REF!</v>
      </c>
      <c r="BU39" s="133" t="e">
        <f>'A23'!CT38*6*'A24'!#REF!/1000</f>
        <v>#REF!</v>
      </c>
      <c r="BV39" s="133">
        <f>'A23'!CU38*3*'A24'!$H$14/1000</f>
        <v>24013.681190172996</v>
      </c>
      <c r="BW39" s="134">
        <f>'A23'!CV38*4*'A24'!$J$14/1000</f>
        <v>106988.71519583088</v>
      </c>
      <c r="BX39" s="139" t="e">
        <f t="shared" si="20"/>
        <v>#REF!</v>
      </c>
      <c r="BY39" s="139">
        <f>'A1'!L37</f>
        <v>39331.061479234129</v>
      </c>
      <c r="BZ39" s="127" t="e">
        <f t="shared" si="21"/>
        <v>#REF!</v>
      </c>
      <c r="CA39" s="132">
        <f>'A23'!DB38*6*'A24'!$C$14/1000</f>
        <v>46490.3799723552</v>
      </c>
      <c r="CB39" s="133">
        <f>'A23'!DC38*6*'A24'!$E$14/1000</f>
        <v>102058.06883973774</v>
      </c>
      <c r="CC39" s="133">
        <f>'A23'!DD38*3*'A24'!$G$15/1000</f>
        <v>32664.66333797637</v>
      </c>
      <c r="CD39" s="134">
        <f>'A23'!DE38*4*'A24'!$G$15/1000</f>
        <v>37331.043814830133</v>
      </c>
      <c r="CE39" s="139">
        <f t="shared" si="22"/>
        <v>218544.15596489946</v>
      </c>
      <c r="CF39" s="139">
        <f>'A1'!M37</f>
        <v>8781</v>
      </c>
      <c r="CG39" s="127">
        <f t="shared" si="23"/>
        <v>24888.299278544524</v>
      </c>
      <c r="CH39" s="132">
        <f>'A23'!DK38*6*'A24'!$C$16/1000</f>
        <v>358474.11962337565</v>
      </c>
      <c r="CI39" s="133">
        <f>'A23'!DL38*6*'A24'!$E$16/1000</f>
        <v>805155.73480684496</v>
      </c>
      <c r="CJ39" s="133">
        <f>'A23'!DM38*3*'A24'!$G$16/1000</f>
        <v>116686.51235702497</v>
      </c>
      <c r="CK39" s="134">
        <f>'A23'!DN38*4*'A24'!$G$16/1000</f>
        <v>207442.68863471103</v>
      </c>
      <c r="CL39" s="139">
        <f t="shared" si="24"/>
        <v>1487759.0554219566</v>
      </c>
      <c r="CM39" s="139">
        <f>'A1'!N37</f>
        <v>57862</v>
      </c>
      <c r="CN39" s="127">
        <f t="shared" si="25"/>
        <v>25712.195489647034</v>
      </c>
      <c r="CO39" s="132">
        <f>'A23'!DT38*6*'A24'!$C$17/1000</f>
        <v>1155527.8591126115</v>
      </c>
      <c r="CP39" s="133">
        <f>'A23'!DU38*6*'A24'!$E$17/1000</f>
        <v>4510624.8343248889</v>
      </c>
      <c r="CQ39" s="133">
        <f>'A23'!DV38*3*'A24'!$H$17/1000</f>
        <v>406805.34154252609</v>
      </c>
      <c r="CR39" s="134">
        <f>'A23'!DW38*4*'A24'!$J$17/1000</f>
        <v>3905331.2788082506</v>
      </c>
      <c r="CS39" s="139">
        <f t="shared" si="26"/>
        <v>9978289.3137882762</v>
      </c>
      <c r="CT39" s="139">
        <f>'A1'!O37</f>
        <v>263455</v>
      </c>
      <c r="CU39" s="127">
        <f t="shared" si="27"/>
        <v>37874.738812276388</v>
      </c>
    </row>
    <row r="40" spans="1:99">
      <c r="A40" s="124">
        <v>1995</v>
      </c>
      <c r="B40" s="132">
        <f>'A23'!G39*6*'A24'!$C$4/1000</f>
        <v>218446.83782429644</v>
      </c>
      <c r="C40" s="133">
        <f>'A23'!H39*6*'A24'!$E$4/1000</f>
        <v>134786.34674265099</v>
      </c>
      <c r="D40" s="133">
        <f>'A23'!I39*3*'A24'!$H$4/1000</f>
        <v>21167.327850938378</v>
      </c>
      <c r="E40" s="133">
        <f>'A23'!J39*4*'A24'!$J$4/1000</f>
        <v>78235.900852121034</v>
      </c>
      <c r="F40" s="139">
        <f t="shared" si="0"/>
        <v>452636.41327000677</v>
      </c>
      <c r="G40" s="139">
        <f>'A1'!B38</f>
        <v>18192.969000000001</v>
      </c>
      <c r="H40" s="127">
        <f t="shared" si="1"/>
        <v>24879.744107188151</v>
      </c>
      <c r="I40" s="132">
        <f>'A23'!P39*6*'A24'!$C$5/1000</f>
        <v>105646.53392317494</v>
      </c>
      <c r="J40" s="133">
        <f>'A23'!Q39*6*'A24'!$E$5/1000</f>
        <v>79606.096939548472</v>
      </c>
      <c r="K40" s="133">
        <f>'A23'!R39*3*'A24'!$G$5/1000</f>
        <v>28811.470002598118</v>
      </c>
      <c r="L40" s="134">
        <f>'A23'!S39*4*'A24'!$G$5/1000</f>
        <v>30183.444764626605</v>
      </c>
      <c r="M40" s="139">
        <f t="shared" si="2"/>
        <v>244247.54562994814</v>
      </c>
      <c r="N40" s="139">
        <f>'A1'!C38</f>
        <v>10137</v>
      </c>
      <c r="O40" s="127">
        <f t="shared" si="3"/>
        <v>24094.657751795221</v>
      </c>
      <c r="P40" s="132">
        <f>'A23'!Y39*6*'A24'!$K$6/1000</f>
        <v>0</v>
      </c>
      <c r="Q40" s="133">
        <f>'A23'!Z39*6*'A24'!$K$6/1000</f>
        <v>0</v>
      </c>
      <c r="R40" s="133">
        <f>'A23'!AA39*3*'A24'!$H$6/1000</f>
        <v>198385.1116491326</v>
      </c>
      <c r="S40" s="134">
        <f>'A23'!AB39*4*'A24'!$J$6/1000</f>
        <v>242590.75810486914</v>
      </c>
      <c r="T40" s="139">
        <f t="shared" si="4"/>
        <v>440975.86975400173</v>
      </c>
      <c r="U40" s="139">
        <f>'A1'!D38</f>
        <v>29302.311000000002</v>
      </c>
      <c r="V40" s="127">
        <f t="shared" si="5"/>
        <v>15049.183996238444</v>
      </c>
      <c r="W40" s="132">
        <f>'A23'!AH39*6*'A24'!$C$7/1000</f>
        <v>54984.557028654752</v>
      </c>
      <c r="X40" s="133">
        <f>'A23'!AI39*6*'A24'!$E$7/1000</f>
        <v>64080.899728355318</v>
      </c>
      <c r="Y40" s="133">
        <f>'A23'!AJ39*3*'A24'!$G$7/1000</f>
        <v>7789.5830022917025</v>
      </c>
      <c r="Z40" s="134">
        <f>'A23'!AK39*4*'A24'!$G$7/1000</f>
        <v>24234.258229351963</v>
      </c>
      <c r="AA40" s="139">
        <f t="shared" si="6"/>
        <v>151089.29798865374</v>
      </c>
      <c r="AB40" s="139">
        <f>'A1'!E38</f>
        <v>5230</v>
      </c>
      <c r="AC40" s="127">
        <f t="shared" si="7"/>
        <v>28888.96711064125</v>
      </c>
      <c r="AD40" s="132">
        <f>'A23'!AQ39*6*'A24'!$C$8/1000</f>
        <v>34242.804891620675</v>
      </c>
      <c r="AE40" s="133">
        <f>'A23'!AR39*6*'A24'!$E$8/1000</f>
        <v>55288.145952227314</v>
      </c>
      <c r="AF40" s="133">
        <f>'A23'!AS39*3*'A24'!$H$8/1000</f>
        <v>0</v>
      </c>
      <c r="AG40" s="134">
        <f>'A23'!AT39*4*'A24'!$H$8/1000</f>
        <v>0</v>
      </c>
      <c r="AH40" s="139">
        <f t="shared" si="8"/>
        <v>89530.950843847997</v>
      </c>
      <c r="AI40" s="139">
        <f>'A1'!F38</f>
        <v>5108</v>
      </c>
      <c r="AJ40" s="127">
        <f t="shared" si="9"/>
        <v>17527.594135444007</v>
      </c>
      <c r="AK40" s="132">
        <f>'A23'!AZ39*6*'A24'!$C$9/1000</f>
        <v>323426.16112878313</v>
      </c>
      <c r="AL40" s="133">
        <f>'A23'!BA39*6*'A24'!$E$9/1000</f>
        <v>796936.4943587858</v>
      </c>
      <c r="AM40" s="133">
        <f>'A23'!BB39*3*'A24'!$G$9/1000</f>
        <v>85433.619234343787</v>
      </c>
      <c r="AN40" s="134">
        <f>'A23'!BC39*4*'A24'!$G$9/1000</f>
        <v>156628.30192963028</v>
      </c>
      <c r="AO40" s="139">
        <f t="shared" si="10"/>
        <v>1362424.5766515431</v>
      </c>
      <c r="AP40" s="139">
        <f>'A1'!G38</f>
        <v>59418.718000000001</v>
      </c>
      <c r="AQ40" s="127">
        <f t="shared" si="11"/>
        <v>22929.215279460306</v>
      </c>
      <c r="AR40" s="132">
        <f>'A23'!BI39*6*'A24'!$C$10/1000</f>
        <v>232673.37641902681</v>
      </c>
      <c r="AS40" s="133">
        <f>'A23'!BJ39*6*'A24'!$E$10/1000</f>
        <v>1253734.3362047262</v>
      </c>
      <c r="AT40" s="133">
        <f>'A23'!BK39*3*'A24'!$H$10/1000</f>
        <v>96904.820081401165</v>
      </c>
      <c r="AU40" s="134">
        <f>'A23'!BL39*4*'A24'!$J$10/1000</f>
        <v>337369.64400368446</v>
      </c>
      <c r="AV40" s="139">
        <f t="shared" si="12"/>
        <v>1920682.1767088387</v>
      </c>
      <c r="AW40" s="139">
        <f>'A1'!H38</f>
        <v>81661</v>
      </c>
      <c r="AX40" s="127">
        <f t="shared" si="13"/>
        <v>23520.189278956157</v>
      </c>
      <c r="AY40" s="132">
        <f>'A23'!BR39*6*'A24'!$C$11/1000</f>
        <v>837354.26834202814</v>
      </c>
      <c r="AZ40" s="133">
        <f>'A23'!BS39*6*'A24'!$E$11/1000</f>
        <v>377061.60693103494</v>
      </c>
      <c r="BA40" s="133">
        <f>'A23'!BT39*3*'A24'!$H$11/1000</f>
        <v>0</v>
      </c>
      <c r="BB40" s="134">
        <f>'A23'!BU39*4*'A24'!$J$11/1000</f>
        <v>80760.570952268754</v>
      </c>
      <c r="BC40" s="139">
        <f t="shared" si="14"/>
        <v>1295176.4462253319</v>
      </c>
      <c r="BD40" s="139">
        <f>'A1'!I38</f>
        <v>56844.3</v>
      </c>
      <c r="BE40" s="127">
        <f t="shared" si="15"/>
        <v>22784.631814013574</v>
      </c>
      <c r="BF40" s="132">
        <f>'A23'!CA39*6*'A24'!$C$12/1000</f>
        <v>122548.22066293759</v>
      </c>
      <c r="BG40" s="133">
        <f>'A23'!CB39*6*'A24'!$E$12/1000</f>
        <v>191673.39229991441</v>
      </c>
      <c r="BH40" s="133">
        <f>'A23'!CC39*3*'A24'!$H$12/1000</f>
        <v>0</v>
      </c>
      <c r="BI40" s="134">
        <f>'A23'!CD39*4*'A24'!$J$12/1000</f>
        <v>112319.15263008521</v>
      </c>
      <c r="BJ40" s="139">
        <f t="shared" si="16"/>
        <v>426540.76559293724</v>
      </c>
      <c r="BK40" s="139">
        <f>'A1'!J38</f>
        <v>15460</v>
      </c>
      <c r="BL40" s="127">
        <f t="shared" si="17"/>
        <v>27589.95896461431</v>
      </c>
      <c r="BM40" s="132">
        <f>'A23'!CJ39*6*'A24'!$K$13/1000</f>
        <v>0</v>
      </c>
      <c r="BN40" s="133">
        <f>'A23'!CK39*6*'A24'!$K$13/1000</f>
        <v>0</v>
      </c>
      <c r="BO40" s="133">
        <f>'A23'!CL39*3*'A24'!$G$13/1000</f>
        <v>10853.446449027277</v>
      </c>
      <c r="BP40" s="134">
        <f>'A23'!CM39*4*'A24'!$G$13/1000</f>
        <v>30389.650057276383</v>
      </c>
      <c r="BQ40" s="139">
        <f t="shared" si="18"/>
        <v>41243.096506303656</v>
      </c>
      <c r="BR40" s="139">
        <f>'A1'!K38</f>
        <v>4358</v>
      </c>
      <c r="BS40" s="127">
        <f t="shared" si="19"/>
        <v>9463.7669817126334</v>
      </c>
      <c r="BT40" s="132" t="e">
        <f>'A23'!CS39*6*'A24'!#REF!/1000</f>
        <v>#REF!</v>
      </c>
      <c r="BU40" s="133" t="e">
        <f>'A23'!CT39*6*'A24'!#REF!/1000</f>
        <v>#REF!</v>
      </c>
      <c r="BV40" s="133">
        <f>'A23'!CU39*3*'A24'!$H$14/1000</f>
        <v>24249.009126847035</v>
      </c>
      <c r="BW40" s="134">
        <f>'A23'!CV39*4*'A24'!$J$14/1000</f>
        <v>117858.7388220719</v>
      </c>
      <c r="BX40" s="139" t="e">
        <f t="shared" si="20"/>
        <v>#REF!</v>
      </c>
      <c r="BY40" s="139">
        <f>'A1'!L38</f>
        <v>39388</v>
      </c>
      <c r="BZ40" s="127" t="e">
        <f t="shared" si="21"/>
        <v>#REF!</v>
      </c>
      <c r="CA40" s="132">
        <f>'A23'!DB39*6*'A24'!$C$14/1000</f>
        <v>41841.563505568418</v>
      </c>
      <c r="CB40" s="133">
        <f>'A23'!DC39*6*'A24'!$E$14/1000</f>
        <v>102875.07806327133</v>
      </c>
      <c r="CC40" s="133">
        <f>'A23'!DD39*3*'A24'!$G$15/1000</f>
        <v>32926.154972436481</v>
      </c>
      <c r="CD40" s="134">
        <f>'A23'!DE39*4*'A24'!$G$15/1000</f>
        <v>43901.539963248644</v>
      </c>
      <c r="CE40" s="139">
        <f t="shared" si="22"/>
        <v>221544.33650452489</v>
      </c>
      <c r="CF40" s="139">
        <f>'A1'!M38</f>
        <v>8827</v>
      </c>
      <c r="CG40" s="127">
        <f t="shared" si="23"/>
        <v>25098.486065993529</v>
      </c>
      <c r="CH40" s="132">
        <f>'A23'!DK39*6*'A24'!$C$16/1000</f>
        <v>333386.06112390285</v>
      </c>
      <c r="CI40" s="133">
        <f>'A23'!DL39*6*'A24'!$E$16/1000</f>
        <v>811206.8850111427</v>
      </c>
      <c r="CJ40" s="133">
        <f>'A23'!DM39*3*'A24'!$G$16/1000</f>
        <v>117563.47017097806</v>
      </c>
      <c r="CK40" s="134">
        <f>'A23'!DN39*4*'A24'!$G$16/1000</f>
        <v>209001.72474840545</v>
      </c>
      <c r="CL40" s="139">
        <f t="shared" si="24"/>
        <v>1471158.1410544289</v>
      </c>
      <c r="CM40" s="139">
        <f>'A1'!N38</f>
        <v>58025</v>
      </c>
      <c r="CN40" s="127">
        <f t="shared" si="25"/>
        <v>25353.867144410666</v>
      </c>
      <c r="CO40" s="132">
        <f>'A23'!DT39*6*'A24'!$C$17/1000</f>
        <v>1090697.6825692651</v>
      </c>
      <c r="CP40" s="133">
        <f>'A23'!DU39*6*'A24'!$E$17/1000</f>
        <v>4561670.3732967917</v>
      </c>
      <c r="CQ40" s="133">
        <f>'A23'!DV39*3*'A24'!$H$17/1000</f>
        <v>411409.04916140524</v>
      </c>
      <c r="CR40" s="134">
        <f>'A23'!DW39*4*'A24'!$J$17/1000</f>
        <v>4114090.491614053</v>
      </c>
      <c r="CS40" s="139">
        <f t="shared" si="26"/>
        <v>10177867.596641514</v>
      </c>
      <c r="CT40" s="139">
        <f>'A1'!O38</f>
        <v>266588</v>
      </c>
      <c r="CU40" s="127">
        <f t="shared" si="27"/>
        <v>38178.266075898071</v>
      </c>
    </row>
    <row r="41" spans="1:99">
      <c r="A41" s="124">
        <v>1996</v>
      </c>
      <c r="B41" s="132">
        <f>'A23'!G40*6*'A24'!$C$4/1000</f>
        <v>203831.03638073921</v>
      </c>
      <c r="C41" s="133">
        <f>'A23'!H40*6*'A24'!$E$4/1000</f>
        <v>151688.21312055009</v>
      </c>
      <c r="D41" s="133">
        <f>'A23'!I40*3*'A24'!$H$4/1000</f>
        <v>21588.376776328168</v>
      </c>
      <c r="E41" s="133">
        <f>'A23'!J40*4*'A24'!$J$4/1000</f>
        <v>85491.564283391315</v>
      </c>
      <c r="F41" s="139">
        <f t="shared" si="0"/>
        <v>462599.19056100887</v>
      </c>
      <c r="G41" s="139">
        <f>'A1'!B39</f>
        <v>18417.366999999998</v>
      </c>
      <c r="H41" s="127">
        <f t="shared" si="1"/>
        <v>25117.552935824591</v>
      </c>
      <c r="I41" s="132">
        <f>'A23'!P40*6*'A24'!$C$5/1000</f>
        <v>105878.80596382187</v>
      </c>
      <c r="J41" s="133">
        <f>'A23'!Q40*6*'A24'!$E$5/1000</f>
        <v>82532.190076674291</v>
      </c>
      <c r="K41" s="133">
        <f>'A23'!R40*3*'A24'!$G$5/1000</f>
        <v>26812.32750686651</v>
      </c>
      <c r="L41" s="134">
        <f>'A23'!S40*4*'A24'!$G$5/1000</f>
        <v>30249.805392362225</v>
      </c>
      <c r="M41" s="139">
        <f t="shared" si="2"/>
        <v>245473.12893972491</v>
      </c>
      <c r="N41" s="139">
        <f>'A1'!C39</f>
        <v>10155</v>
      </c>
      <c r="O41" s="127">
        <f t="shared" si="3"/>
        <v>24172.637020160011</v>
      </c>
      <c r="P41" s="132">
        <f>'A23'!Y40*6*'A24'!$K$6/1000</f>
        <v>0</v>
      </c>
      <c r="Q41" s="133">
        <f>'A23'!Z40*6*'A24'!$K$6/1000</f>
        <v>0</v>
      </c>
      <c r="R41" s="133">
        <f>'A23'!AA40*3*'A24'!$H$6/1000</f>
        <v>207875.76689859436</v>
      </c>
      <c r="S41" s="134">
        <f>'A23'!AB40*4*'A24'!$J$6/1000</f>
        <v>245996.31460874015</v>
      </c>
      <c r="T41" s="139">
        <f t="shared" si="4"/>
        <v>453872.08150733449</v>
      </c>
      <c r="U41" s="139">
        <f>'A1'!D39</f>
        <v>29610.218000000001</v>
      </c>
      <c r="V41" s="127">
        <f t="shared" si="5"/>
        <v>15328.224922468808</v>
      </c>
      <c r="W41" s="132">
        <f>'A23'!AH40*6*'A24'!$C$7/1000</f>
        <v>49936.214201474795</v>
      </c>
      <c r="X41" s="133">
        <f>'A23'!AI40*6*'A24'!$E$7/1000</f>
        <v>68141.478136779391</v>
      </c>
      <c r="Y41" s="133">
        <f>'A23'!AJ40*3*'A24'!$G$7/1000</f>
        <v>9224.4517202875068</v>
      </c>
      <c r="Z41" s="134">
        <f>'A23'!AK40*4*'A24'!$G$7/1000</f>
        <v>26355.576343678596</v>
      </c>
      <c r="AA41" s="139">
        <f t="shared" si="6"/>
        <v>153657.72040222029</v>
      </c>
      <c r="AB41" s="139">
        <f>'A1'!E39</f>
        <v>5262</v>
      </c>
      <c r="AC41" s="127">
        <f t="shared" si="7"/>
        <v>29201.391182482002</v>
      </c>
      <c r="AD41" s="132">
        <f>'A23'!AQ40*6*'A24'!$C$8/1000</f>
        <v>32367.456875384269</v>
      </c>
      <c r="AE41" s="133">
        <f>'A23'!AR40*6*'A24'!$E$8/1000</f>
        <v>56659.233571208257</v>
      </c>
      <c r="AF41" s="133">
        <f>'A23'!AS40*3*'A24'!$H$8/1000</f>
        <v>0</v>
      </c>
      <c r="AG41" s="134">
        <f>'A23'!AT40*4*'A24'!$H$8/1000</f>
        <v>0</v>
      </c>
      <c r="AH41" s="139">
        <f t="shared" si="8"/>
        <v>89026.690446592518</v>
      </c>
      <c r="AI41" s="139">
        <f>'A1'!F39</f>
        <v>5125</v>
      </c>
      <c r="AJ41" s="127">
        <f t="shared" si="9"/>
        <v>17371.061550554638</v>
      </c>
      <c r="AK41" s="132">
        <f>'A23'!AZ40*6*'A24'!$C$9/1000</f>
        <v>406816.36184791347</v>
      </c>
      <c r="AL41" s="133">
        <f>'A23'!BA40*6*'A24'!$E$9/1000</f>
        <v>657583.36773856077</v>
      </c>
      <c r="AM41" s="133">
        <f>'A23'!BB40*3*'A24'!$G$9/1000</f>
        <v>96715.165624214351</v>
      </c>
      <c r="AN41" s="134">
        <f>'A23'!BC40*4*'A24'!$G$9/1000</f>
        <v>143281.72685068793</v>
      </c>
      <c r="AO41" s="139">
        <f t="shared" si="10"/>
        <v>1304396.6220613765</v>
      </c>
      <c r="AP41" s="139">
        <f>'A1'!G39</f>
        <v>59624.341999999997</v>
      </c>
      <c r="AQ41" s="127">
        <f t="shared" si="11"/>
        <v>21876.914332427794</v>
      </c>
      <c r="AR41" s="132">
        <f>'A23'!BI40*6*'A24'!$C$10/1000</f>
        <v>277050.27064642671</v>
      </c>
      <c r="AS41" s="133">
        <f>'A23'!BJ40*6*'A24'!$E$10/1000</f>
        <v>1236531.5556935032</v>
      </c>
      <c r="AT41" s="133">
        <f>'A23'!BK40*3*'A24'!$H$10/1000</f>
        <v>87451.277347441835</v>
      </c>
      <c r="AU41" s="134">
        <f>'A23'!BL40*4*'A24'!$J$10/1000</f>
        <v>338286.19190563279</v>
      </c>
      <c r="AV41" s="139">
        <f t="shared" si="12"/>
        <v>1939319.2955930044</v>
      </c>
      <c r="AW41" s="139">
        <f>'A1'!H39</f>
        <v>81896</v>
      </c>
      <c r="AX41" s="127">
        <f t="shared" si="13"/>
        <v>23680.268823788763</v>
      </c>
      <c r="AY41" s="132">
        <f>'A23'!BR40*6*'A24'!$C$11/1000</f>
        <v>816662.77758084517</v>
      </c>
      <c r="AZ41" s="133">
        <f>'A23'!BS40*6*'A24'!$E$11/1000</f>
        <v>421576.24846184044</v>
      </c>
      <c r="BA41" s="133">
        <f>'A23'!BT40*3*'A24'!$H$11/1000</f>
        <v>0</v>
      </c>
      <c r="BB41" s="134">
        <f>'A23'!BU40*4*'A24'!$J$11/1000</f>
        <v>81265.406262189019</v>
      </c>
      <c r="BC41" s="139">
        <f t="shared" si="14"/>
        <v>1319504.4323048745</v>
      </c>
      <c r="BD41" s="139">
        <f>'A1'!I39</f>
        <v>56860.3</v>
      </c>
      <c r="BE41" s="127">
        <f t="shared" si="15"/>
        <v>23206.075808690326</v>
      </c>
      <c r="BF41" s="132">
        <f>'A23'!CA40*6*'A24'!$C$12/1000</f>
        <v>117633.76129807571</v>
      </c>
      <c r="BG41" s="133">
        <f>'A23'!CB40*6*'A24'!$E$12/1000</f>
        <v>198904.71138430905</v>
      </c>
      <c r="BH41" s="133">
        <f>'A23'!CC40*3*'A24'!$H$12/1000</f>
        <v>0</v>
      </c>
      <c r="BI41" s="134">
        <f>'A23'!CD40*4*'A24'!$J$12/1000</f>
        <v>118808.31328114739</v>
      </c>
      <c r="BJ41" s="139">
        <f t="shared" si="16"/>
        <v>435346.78596353217</v>
      </c>
      <c r="BK41" s="139">
        <f>'A1'!J39</f>
        <v>15526</v>
      </c>
      <c r="BL41" s="127">
        <f t="shared" si="17"/>
        <v>28039.854821817091</v>
      </c>
      <c r="BM41" s="132">
        <f>'A23'!CJ40*6*'A24'!$K$13/1000</f>
        <v>0</v>
      </c>
      <c r="BN41" s="133">
        <f>'A23'!CK40*6*'A24'!$K$13/1000</f>
        <v>0</v>
      </c>
      <c r="BO41" s="133">
        <f>'A23'!CL40*3*'A24'!$G$13/1000</f>
        <v>10979.36773759252</v>
      </c>
      <c r="BP41" s="134">
        <f>'A23'!CM40*4*'A24'!$G$13/1000</f>
        <v>27814.398268567722</v>
      </c>
      <c r="BQ41" s="139">
        <f t="shared" si="18"/>
        <v>38793.766006160244</v>
      </c>
      <c r="BR41" s="139">
        <f>'A1'!K39</f>
        <v>4381</v>
      </c>
      <c r="BS41" s="127">
        <f t="shared" si="19"/>
        <v>8855.0025122484003</v>
      </c>
      <c r="BT41" s="132" t="e">
        <f>'A23'!CS40*6*'A24'!#REF!/1000</f>
        <v>#REF!</v>
      </c>
      <c r="BU41" s="133" t="e">
        <f>'A23'!CT40*6*'A24'!#REF!/1000</f>
        <v>#REF!</v>
      </c>
      <c r="BV41" s="133">
        <f>'A23'!CU40*3*'A24'!$H$14/1000</f>
        <v>30630.398591222256</v>
      </c>
      <c r="BW41" s="134">
        <f>'A23'!CV40*4*'A24'!$J$14/1000</f>
        <v>129024.60377667077</v>
      </c>
      <c r="BX41" s="139" t="e">
        <f t="shared" si="20"/>
        <v>#REF!</v>
      </c>
      <c r="BY41" s="139">
        <f>'A1'!L39</f>
        <v>39479.199999999997</v>
      </c>
      <c r="BZ41" s="127" t="e">
        <f t="shared" si="21"/>
        <v>#REF!</v>
      </c>
      <c r="CA41" s="132">
        <f>'A23'!DB40*6*'A24'!$C$14/1000</f>
        <v>43784.016323594406</v>
      </c>
      <c r="CB41" s="133">
        <f>'A23'!DC40*6*'A24'!$E$14/1000</f>
        <v>105760.75858769644</v>
      </c>
      <c r="CC41" s="133">
        <f>'A23'!DD40*3*'A24'!$G$15/1000</f>
        <v>33129.537354794353</v>
      </c>
      <c r="CD41" s="134">
        <f>'A23'!DE40*4*'A24'!$G$15/1000</f>
        <v>41017.522439269189</v>
      </c>
      <c r="CE41" s="139">
        <f t="shared" si="22"/>
        <v>223691.83470535441</v>
      </c>
      <c r="CF41" s="139">
        <f>'A1'!M39</f>
        <v>8841</v>
      </c>
      <c r="CG41" s="127">
        <f t="shared" si="23"/>
        <v>25301.644011464134</v>
      </c>
      <c r="CH41" s="132">
        <f>'A23'!DK40*6*'A24'!$C$16/1000</f>
        <v>335850.63110244047</v>
      </c>
      <c r="CI41" s="133">
        <f>'A23'!DL40*6*'A24'!$E$16/1000</f>
        <v>832337.16786205838</v>
      </c>
      <c r="CJ41" s="133">
        <f>'A23'!DM40*3*'A24'!$G$16/1000</f>
        <v>118432.56289242936</v>
      </c>
      <c r="CK41" s="134">
        <f>'A23'!DN40*4*'A24'!$G$16/1000</f>
        <v>228092.34334838245</v>
      </c>
      <c r="CL41" s="139">
        <f t="shared" si="24"/>
        <v>1514712.7052053106</v>
      </c>
      <c r="CM41" s="139">
        <f>'A1'!N39</f>
        <v>58164</v>
      </c>
      <c r="CN41" s="127">
        <f t="shared" si="25"/>
        <v>26042.100013845517</v>
      </c>
      <c r="CO41" s="132">
        <f>'A23'!DT40*6*'A24'!$C$17/1000</f>
        <v>1104756.1105728776</v>
      </c>
      <c r="CP41" s="133">
        <f>'A23'!DU40*6*'A24'!$E$17/1000</f>
        <v>4533288.8901273636</v>
      </c>
      <c r="CQ41" s="133">
        <f>'A23'!DV40*3*'A24'!$H$17/1000</f>
        <v>416711.86092134775</v>
      </c>
      <c r="CR41" s="134">
        <f>'A23'!DW40*4*'A24'!$J$17/1000</f>
        <v>4333803.3535820162</v>
      </c>
      <c r="CS41" s="139">
        <f t="shared" si="26"/>
        <v>10388560.215203606</v>
      </c>
      <c r="CT41" s="139">
        <f>'A1'!O39</f>
        <v>269714</v>
      </c>
      <c r="CU41" s="127">
        <f t="shared" si="27"/>
        <v>38516.948379407833</v>
      </c>
    </row>
    <row r="42" spans="1:99">
      <c r="A42" s="124">
        <v>1997</v>
      </c>
      <c r="B42" s="132">
        <f>'A23'!G41*6*'A24'!$C$4/1000</f>
        <v>210018.54654190576</v>
      </c>
      <c r="C42" s="133">
        <f>'A23'!H41*6*'A24'!$E$4/1000</f>
        <v>151116.79325888847</v>
      </c>
      <c r="D42" s="133">
        <f>'A23'!I41*3*'A24'!$H$4/1000</f>
        <v>20668.757850985716</v>
      </c>
      <c r="E42" s="133">
        <f>'A23'!J41*4*'A24'!$J$4/1000</f>
        <v>91718.221780087115</v>
      </c>
      <c r="F42" s="139">
        <f t="shared" si="0"/>
        <v>473522.3194318671</v>
      </c>
      <c r="G42" s="139">
        <f>'A1'!B40</f>
        <v>18606.361000000001</v>
      </c>
      <c r="H42" s="127">
        <f t="shared" si="1"/>
        <v>25449.485766285365</v>
      </c>
      <c r="I42" s="132">
        <f>'A23'!P41*6*'A24'!$C$5/1000</f>
        <v>102079.05773991463</v>
      </c>
      <c r="J42" s="133">
        <f>'A23'!Q41*6*'A24'!$E$5/1000</f>
        <v>84763.369300520222</v>
      </c>
      <c r="K42" s="133">
        <f>'A23'!R41*3*'A24'!$G$5/1000</f>
        <v>27426.776180785011</v>
      </c>
      <c r="L42" s="134">
        <f>'A23'!S41*4*'A24'!$G$5/1000</f>
        <v>31463.169656447713</v>
      </c>
      <c r="M42" s="139">
        <f t="shared" si="2"/>
        <v>245732.37287766757</v>
      </c>
      <c r="N42" s="139">
        <f>'A1'!C40</f>
        <v>10180</v>
      </c>
      <c r="O42" s="127">
        <f t="shared" si="3"/>
        <v>24138.739968336697</v>
      </c>
      <c r="P42" s="132">
        <f>'A23'!Y41*6*'A24'!$K$6/1000</f>
        <v>0</v>
      </c>
      <c r="Q42" s="133">
        <f>'A23'!Z41*6*'A24'!$K$6/1000</f>
        <v>0</v>
      </c>
      <c r="R42" s="133">
        <f>'A23'!AA41*3*'A24'!$H$6/1000</f>
        <v>217551.70618714474</v>
      </c>
      <c r="S42" s="134">
        <f>'A23'!AB41*4*'A24'!$J$6/1000</f>
        <v>260730.58010753852</v>
      </c>
      <c r="T42" s="139">
        <f t="shared" si="4"/>
        <v>478282.28629468323</v>
      </c>
      <c r="U42" s="139">
        <f>'A1'!D40</f>
        <v>29905.948</v>
      </c>
      <c r="V42" s="127">
        <f t="shared" si="5"/>
        <v>15992.88162658088</v>
      </c>
      <c r="W42" s="132">
        <f>'A23'!AH41*6*'A24'!$C$7/1000</f>
        <v>40940.365098904302</v>
      </c>
      <c r="X42" s="133">
        <f>'A23'!AI41*6*'A24'!$E$7/1000</f>
        <v>75604.417128905377</v>
      </c>
      <c r="Y42" s="133">
        <f>'A23'!AJ41*3*'A24'!$G$7/1000</f>
        <v>17737.783393241287</v>
      </c>
      <c r="Z42" s="134">
        <f>'A23'!AK41*4*'A24'!$G$7/1000</f>
        <v>18002.526428961304</v>
      </c>
      <c r="AA42" s="139">
        <f t="shared" si="6"/>
        <v>152285.09205001229</v>
      </c>
      <c r="AB42" s="139">
        <f>'A1'!E40</f>
        <v>5285</v>
      </c>
      <c r="AC42" s="127">
        <f t="shared" si="7"/>
        <v>28814.58695364471</v>
      </c>
      <c r="AD42" s="132">
        <f>'A23'!AQ41*6*'A24'!$C$8/1000</f>
        <v>31764.107778032088</v>
      </c>
      <c r="AE42" s="133">
        <f>'A23'!AR41*6*'A24'!$E$8/1000</f>
        <v>52342.962145704812</v>
      </c>
      <c r="AF42" s="133">
        <f>'A23'!AS41*3*'A24'!$H$8/1000</f>
        <v>0</v>
      </c>
      <c r="AG42" s="134">
        <f>'A23'!AT41*4*'A24'!$H$8/1000</f>
        <v>0</v>
      </c>
      <c r="AH42" s="139">
        <f t="shared" si="8"/>
        <v>84107.069923736897</v>
      </c>
      <c r="AI42" s="139">
        <f>'A1'!F40</f>
        <v>5140</v>
      </c>
      <c r="AJ42" s="127">
        <f t="shared" si="9"/>
        <v>16363.243175824298</v>
      </c>
      <c r="AK42" s="132">
        <f>'A23'!AZ41*6*'A24'!$C$9/1000</f>
        <v>405778.24536872993</v>
      </c>
      <c r="AL42" s="133">
        <f>'A23'!BA41*6*'A24'!$E$9/1000</f>
        <v>653625.72190739436</v>
      </c>
      <c r="AM42" s="133">
        <f>'A23'!BB41*3*'A24'!$G$9/1000</f>
        <v>104348.57718229224</v>
      </c>
      <c r="AN42" s="134">
        <f>'A23'!BC41*4*'A24'!$G$9/1000</f>
        <v>147782.09549132927</v>
      </c>
      <c r="AO42" s="139">
        <f t="shared" si="10"/>
        <v>1311534.6399497457</v>
      </c>
      <c r="AP42" s="139">
        <f>'A1'!G40</f>
        <v>59830.635000000002</v>
      </c>
      <c r="AQ42" s="127">
        <f t="shared" si="11"/>
        <v>21920.787568939319</v>
      </c>
      <c r="AR42" s="132">
        <f>'A23'!BI41*6*'A24'!$C$10/1000</f>
        <v>257353.44013953404</v>
      </c>
      <c r="AS42" s="133">
        <f>'A23'!BJ41*6*'A24'!$E$10/1000</f>
        <v>1201755.1858765804</v>
      </c>
      <c r="AT42" s="133">
        <f>'A23'!BK41*3*'A24'!$H$10/1000</f>
        <v>109132.47458193751</v>
      </c>
      <c r="AU42" s="134">
        <f>'A23'!BL41*4*'A24'!$J$10/1000</f>
        <v>352279.21489584912</v>
      </c>
      <c r="AV42" s="139">
        <f t="shared" si="12"/>
        <v>1920520.315493901</v>
      </c>
      <c r="AW42" s="139">
        <f>'A1'!H40</f>
        <v>82052</v>
      </c>
      <c r="AX42" s="127">
        <f t="shared" si="13"/>
        <v>23406.136541387179</v>
      </c>
      <c r="AY42" s="132">
        <f>'A23'!BR41*6*'A24'!$C$11/1000</f>
        <v>809856.71201861766</v>
      </c>
      <c r="AZ42" s="133">
        <f>'A23'!BS41*6*'A24'!$E$11/1000</f>
        <v>426929.81088316301</v>
      </c>
      <c r="BA42" s="133">
        <f>'A23'!BT41*3*'A24'!$H$11/1000</f>
        <v>0</v>
      </c>
      <c r="BB42" s="134">
        <f>'A23'!BU41*4*'A24'!$J$11/1000</f>
        <v>85470.547068157524</v>
      </c>
      <c r="BC42" s="139">
        <f t="shared" si="14"/>
        <v>1322257.0699699381</v>
      </c>
      <c r="BD42" s="139">
        <f>'A1'!I40</f>
        <v>56890.400000000001</v>
      </c>
      <c r="BE42" s="127">
        <f t="shared" si="15"/>
        <v>23242.18268758768</v>
      </c>
      <c r="BF42" s="132">
        <f>'A23'!CA41*6*'A24'!$C$12/1000</f>
        <v>116415.19976998228</v>
      </c>
      <c r="BG42" s="133">
        <f>'A23'!CB41*6*'A24'!$E$12/1000</f>
        <v>200614.6351413746</v>
      </c>
      <c r="BH42" s="133">
        <f>'A23'!CC41*3*'A24'!$H$12/1000</f>
        <v>0</v>
      </c>
      <c r="BI42" s="134">
        <f>'A23'!CD41*4*'A24'!$J$12/1000</f>
        <v>122802.16123831514</v>
      </c>
      <c r="BJ42" s="139">
        <f t="shared" si="16"/>
        <v>439831.99614967208</v>
      </c>
      <c r="BK42" s="139">
        <f>'A1'!J40</f>
        <v>15607</v>
      </c>
      <c r="BL42" s="127">
        <f t="shared" si="17"/>
        <v>28181.713087055301</v>
      </c>
      <c r="BM42" s="132">
        <f>'A23'!CJ41*6*'A24'!$K$13/1000</f>
        <v>0</v>
      </c>
      <c r="BN42" s="133">
        <f>'A23'!CK41*6*'A24'!$K$13/1000</f>
        <v>0</v>
      </c>
      <c r="BO42" s="133">
        <f>'A23'!CL41*3*'A24'!$G$13/1000</f>
        <v>6727.490135392597</v>
      </c>
      <c r="BP42" s="134">
        <f>'A23'!CM41*4*'A24'!$G$13/1000</f>
        <v>33878.380075751164</v>
      </c>
      <c r="BQ42" s="139">
        <f t="shared" si="18"/>
        <v>40605.87021114376</v>
      </c>
      <c r="BR42" s="139">
        <f>'A1'!K40</f>
        <v>4405</v>
      </c>
      <c r="BS42" s="127">
        <f t="shared" si="19"/>
        <v>9218.1317164912052</v>
      </c>
      <c r="BT42" s="132" t="e">
        <f>'A23'!CS41*6*'A24'!#REF!/1000</f>
        <v>#REF!</v>
      </c>
      <c r="BU42" s="133" t="e">
        <f>'A23'!CT41*6*'A24'!#REF!/1000</f>
        <v>#REF!</v>
      </c>
      <c r="BV42" s="133">
        <f>'A23'!CU41*3*'A24'!$H$14/1000</f>
        <v>33416.723491764074</v>
      </c>
      <c r="BW42" s="134">
        <f>'A23'!CV41*4*'A24'!$J$14/1000</f>
        <v>135347.55398674545</v>
      </c>
      <c r="BX42" s="139" t="e">
        <f t="shared" si="20"/>
        <v>#REF!</v>
      </c>
      <c r="BY42" s="139">
        <f>'A1'!L40</f>
        <v>39583.4</v>
      </c>
      <c r="BZ42" s="127" t="e">
        <f t="shared" si="21"/>
        <v>#REF!</v>
      </c>
      <c r="CA42" s="132">
        <f>'A23'!DB41*6*'A24'!$C$14/1000</f>
        <v>42273.750950187372</v>
      </c>
      <c r="CB42" s="133">
        <f>'A23'!DC41*6*'A24'!$E$14/1000</f>
        <v>107655.24806107071</v>
      </c>
      <c r="CC42" s="133">
        <f>'A23'!DD41*3*'A24'!$G$15/1000</f>
        <v>34999.565724009837</v>
      </c>
      <c r="CD42" s="134">
        <f>'A23'!DE41*4*'A24'!$G$15/1000</f>
        <v>40634.416441480811</v>
      </c>
      <c r="CE42" s="139">
        <f t="shared" si="22"/>
        <v>225562.9811767487</v>
      </c>
      <c r="CF42" s="139">
        <f>'A1'!M40</f>
        <v>8846</v>
      </c>
      <c r="CG42" s="127">
        <f t="shared" si="23"/>
        <v>25498.867417674508</v>
      </c>
      <c r="CH42" s="132">
        <f>'A23'!DK41*6*'A24'!$C$16/1000</f>
        <v>304303.02018712321</v>
      </c>
      <c r="CI42" s="133">
        <f>'A23'!DL41*6*'A24'!$E$16/1000</f>
        <v>855468.34528538573</v>
      </c>
      <c r="CJ42" s="133">
        <f>'A23'!DM41*3*'A24'!$G$16/1000</f>
        <v>113931.72001330361</v>
      </c>
      <c r="CK42" s="134">
        <f>'A23'!DN41*4*'A24'!$G$16/1000</f>
        <v>250826.42235486992</v>
      </c>
      <c r="CL42" s="139">
        <f t="shared" si="24"/>
        <v>1524529.5078406828</v>
      </c>
      <c r="CM42" s="139">
        <f>'A1'!N40</f>
        <v>58314</v>
      </c>
      <c r="CN42" s="127">
        <f t="shared" si="25"/>
        <v>26143.456251340718</v>
      </c>
      <c r="CO42" s="132">
        <f>'A23'!DT41*6*'A24'!$C$17/1000</f>
        <v>1103645.2184250143</v>
      </c>
      <c r="CP42" s="133">
        <f>'A23'!DU41*6*'A24'!$E$17/1000</f>
        <v>4576693.5651529636</v>
      </c>
      <c r="CQ42" s="133">
        <f>'A23'!DV41*3*'A24'!$H$17/1000</f>
        <v>430244.67774628365</v>
      </c>
      <c r="CR42" s="134">
        <f>'A23'!DW41*4*'A24'!$J$17/1000</f>
        <v>4442870.1937579429</v>
      </c>
      <c r="CS42" s="139">
        <f t="shared" si="26"/>
        <v>10553453.655082203</v>
      </c>
      <c r="CT42" s="139">
        <f>'A1'!O40</f>
        <v>272958</v>
      </c>
      <c r="CU42" s="127">
        <f t="shared" si="27"/>
        <v>38663.287593996894</v>
      </c>
    </row>
    <row r="43" spans="1:99">
      <c r="A43" s="113">
        <v>1998</v>
      </c>
      <c r="B43" s="132">
        <f>'A23'!G42*6*'A24'!$C$4/1000</f>
        <v>216085.11368559499</v>
      </c>
      <c r="C43" s="133">
        <f>'A23'!H42*6*'A24'!$E$4/1000</f>
        <v>150277.37451770922</v>
      </c>
      <c r="D43" s="133">
        <f>'A23'!I42*3*'A24'!$H$4/1000</f>
        <v>19682.169910113746</v>
      </c>
      <c r="E43" s="133">
        <f>'A23'!J42*4*'A24'!$J$4/1000</f>
        <v>98019.031720999585</v>
      </c>
      <c r="F43" s="139">
        <f>SUM(B43:E43)</f>
        <v>484063.68983441754</v>
      </c>
      <c r="G43" s="139">
        <f>'A1'!B41</f>
        <v>18811.618999999999</v>
      </c>
      <c r="H43" s="127">
        <f>F43/G43*1000</f>
        <v>25732.165308813535</v>
      </c>
      <c r="I43" s="132">
        <f>'A23'!P42*6*'A24'!$C$5/1000</f>
        <v>98126.782908836962</v>
      </c>
      <c r="J43" s="133">
        <f>'A23'!Q42*6*'A24'!$E$5/1000</f>
        <v>86900.094837650991</v>
      </c>
      <c r="K43" s="133">
        <f>'A23'!R42*3*'A24'!$G$5/1000</f>
        <v>28010.020011538221</v>
      </c>
      <c r="L43" s="134">
        <f>'A23'!S42*4*'A24'!$G$5/1000</f>
        <v>32643.776408508751</v>
      </c>
      <c r="M43" s="139">
        <f>SUM(I43:L43)</f>
        <v>245680.67416653494</v>
      </c>
      <c r="N43" s="139">
        <f>'A1'!C41</f>
        <v>10203</v>
      </c>
      <c r="O43" s="127">
        <f>M43/N43*1000</f>
        <v>24079.258469718217</v>
      </c>
      <c r="P43" s="132">
        <f>'A23'!Y42*6*'A24'!$K$6/1000</f>
        <v>0</v>
      </c>
      <c r="Q43" s="133">
        <f>'A23'!Z42*6*'A24'!$K$6/1000</f>
        <v>0</v>
      </c>
      <c r="R43" s="133">
        <f>'A23'!AA42*3*'A24'!$H$6/1000</f>
        <v>227096.83090584842</v>
      </c>
      <c r="S43" s="134">
        <f>'A23'!AB42*4*'A24'!$J$6/1000</f>
        <v>275380.72121076181</v>
      </c>
      <c r="T43" s="139">
        <f>SUM(P43:S43)</f>
        <v>502477.55211661023</v>
      </c>
      <c r="U43" s="139">
        <f>'A1'!D41</f>
        <v>30155.172999999999</v>
      </c>
      <c r="V43" s="127">
        <f>T43/U43*1000</f>
        <v>16663.063153927527</v>
      </c>
      <c r="W43" s="132">
        <f>'A23'!AH42*6*'A24'!$C$7/1000</f>
        <v>32088.854594096225</v>
      </c>
      <c r="X43" s="133">
        <f>'A23'!AI42*6*'A24'!$E$7/1000</f>
        <v>83723.921944788352</v>
      </c>
      <c r="Y43" s="133">
        <f>'A23'!AJ42*3*'A24'!$G$7/1000</f>
        <v>26514.703232067302</v>
      </c>
      <c r="Z43" s="134">
        <f>'A23'!AK42*4*'A24'!$G$7/1000</f>
        <v>9641.7102662062916</v>
      </c>
      <c r="AA43" s="139">
        <f>SUM(W43:Z43)</f>
        <v>151969.19003715817</v>
      </c>
      <c r="AB43" s="139">
        <f>'A1'!E41</f>
        <v>5303</v>
      </c>
      <c r="AC43" s="127">
        <f>AA43/AB43*1000</f>
        <v>28657.211019641367</v>
      </c>
      <c r="AD43" s="132">
        <f>'A23'!AQ42*6*'A24'!$C$8/1000</f>
        <v>31170.552908531008</v>
      </c>
      <c r="AE43" s="133">
        <f>'A23'!AR42*6*'A24'!$E$8/1000</f>
        <v>48034.477471441794</v>
      </c>
      <c r="AF43" s="133">
        <f>'A23'!AS42*3*'A24'!$H$8/1000</f>
        <v>0</v>
      </c>
      <c r="AG43" s="134">
        <f>'A23'!AT42*4*'A24'!$H$8/1000</f>
        <v>0</v>
      </c>
      <c r="AH43" s="139">
        <f>SUM(AD43:AG43)</f>
        <v>79205.030379972799</v>
      </c>
      <c r="AI43" s="139">
        <f>'A1'!F41</f>
        <v>5153</v>
      </c>
      <c r="AJ43" s="127">
        <f>AH43/AI43*1000</f>
        <v>15370.663764791927</v>
      </c>
      <c r="AK43" s="132">
        <f>'A23'!AZ42*6*'A24'!$C$9/1000</f>
        <v>404774.68006843346</v>
      </c>
      <c r="AL43" s="133">
        <f>'A23'!BA42*6*'A24'!$E$9/1000</f>
        <v>649694.69740664819</v>
      </c>
      <c r="AM43" s="133">
        <f>'A23'!BB42*3*'A24'!$G$9/1000</f>
        <v>112091.23720061092</v>
      </c>
      <c r="AN43" s="134">
        <f>'A23'!BC42*4*'A24'!$G$9/1000</f>
        <v>152357.02143772354</v>
      </c>
      <c r="AO43" s="139">
        <f>SUM(AK43:AN43)</f>
        <v>1318917.6361134164</v>
      </c>
      <c r="AP43" s="139">
        <f>'A1'!G41</f>
        <v>60046.709000000003</v>
      </c>
      <c r="AQ43" s="127">
        <f>AO43/AP43*1000</f>
        <v>21964.861323431003</v>
      </c>
      <c r="AR43" s="132">
        <f>'A23'!BI42*6*'A24'!$C$10/1000</f>
        <v>236877.06427206186</v>
      </c>
      <c r="AS43" s="133">
        <f>'A23'!BJ42*6*'A24'!$E$10/1000</f>
        <v>1163497.2682472381</v>
      </c>
      <c r="AT43" s="133">
        <f>'A23'!BK42*3*'A24'!$H$10/1000</f>
        <v>130566.4108490033</v>
      </c>
      <c r="AU43" s="134">
        <f>'A23'!BL42*4*'A24'!$J$10/1000</f>
        <v>365318.75948257331</v>
      </c>
      <c r="AV43" s="139">
        <f>SUM(AR43:AU43)</f>
        <v>1896259.5028508767</v>
      </c>
      <c r="AW43" s="139">
        <f>'A1'!H41</f>
        <v>82029</v>
      </c>
      <c r="AX43" s="127">
        <f>AV43/AW43*1000</f>
        <v>23116.940385118392</v>
      </c>
      <c r="AY43" s="132">
        <f>'A23'!BR42*6*'A24'!$C$11/1000</f>
        <v>802699.32796672639</v>
      </c>
      <c r="AZ43" s="133">
        <f>'A23'!BS42*6*'A24'!$E$11/1000</f>
        <v>432233.43766027491</v>
      </c>
      <c r="BA43" s="133">
        <f>'A23'!BT42*3*'A24'!$H$11/1000</f>
        <v>0</v>
      </c>
      <c r="BB43" s="134">
        <f>'A23'!BU42*4*'A24'!$J$11/1000</f>
        <v>89713.092770146031</v>
      </c>
      <c r="BC43" s="139">
        <f>SUM(AY43:BB43)</f>
        <v>1324645.8583971474</v>
      </c>
      <c r="BD43" s="139">
        <f>'A1'!I41</f>
        <v>56906.7</v>
      </c>
      <c r="BE43" s="127">
        <f>BC43/BD43*1000</f>
        <v>23277.502620906631</v>
      </c>
      <c r="BF43" s="132">
        <f>'A23'!CA42*6*'A24'!$C$12/1000</f>
        <v>115417.4778715757</v>
      </c>
      <c r="BG43" s="133">
        <f>'A23'!CB42*6*'A24'!$E$12/1000</f>
        <v>202769.46513908025</v>
      </c>
      <c r="BH43" s="133">
        <f>'A23'!CC42*3*'A24'!$H$12/1000</f>
        <v>0</v>
      </c>
      <c r="BI43" s="134">
        <f>'A23'!CD42*4*'A24'!$J$12/1000</f>
        <v>127118.12087845881</v>
      </c>
      <c r="BJ43" s="139">
        <f>SUM(BF43:BI43)</f>
        <v>445305.06388911477</v>
      </c>
      <c r="BK43" s="139">
        <f>'A1'!J41</f>
        <v>15703</v>
      </c>
      <c r="BL43" s="127">
        <f>BJ43/BK43*1000</f>
        <v>28357.96114685823</v>
      </c>
      <c r="BM43" s="132">
        <f>'A23'!CJ42*6*'A24'!$K$13/1000</f>
        <v>0</v>
      </c>
      <c r="BN43" s="133">
        <f>'A23'!CK42*6*'A24'!$K$13/1000</f>
        <v>0</v>
      </c>
      <c r="BO43" s="133">
        <f>'A23'!CL42*3*'A24'!$G$13/1000</f>
        <v>2364.6565054607627</v>
      </c>
      <c r="BP43" s="134">
        <f>'A23'!CM42*4*'A24'!$G$13/1000</f>
        <v>40086.557902096734</v>
      </c>
      <c r="BQ43" s="139">
        <f>SUM(BM43:BP43)</f>
        <v>42451.214407557498</v>
      </c>
      <c r="BR43" s="139">
        <f>'A1'!K41</f>
        <v>4432</v>
      </c>
      <c r="BS43" s="127">
        <f>BQ43/BR43*1000</f>
        <v>9578.3426009831892</v>
      </c>
      <c r="BT43" s="132" t="e">
        <f>'A23'!CS42*6*'A24'!#REF!/1000</f>
        <v>#REF!</v>
      </c>
      <c r="BU43" s="133" t="e">
        <f>'A23'!CT42*6*'A24'!#REF!/1000</f>
        <v>#REF!</v>
      </c>
      <c r="BV43" s="133">
        <f>'A23'!CU42*3*'A24'!$H$14/1000</f>
        <v>36304.648671052542</v>
      </c>
      <c r="BW43" s="134">
        <f>'A23'!CV42*4*'A24'!$J$14/1000</f>
        <v>141973.99995638302</v>
      </c>
      <c r="BX43" s="139" t="e">
        <f>SUM(BT43:BW43)</f>
        <v>#REF!</v>
      </c>
      <c r="BY43" s="139">
        <f>'A1'!L41</f>
        <v>39722.1</v>
      </c>
      <c r="BZ43" s="127" t="e">
        <f>BX43/BY43*1000</f>
        <v>#REF!</v>
      </c>
      <c r="CA43" s="132">
        <f>'A23'!DB42*6*'A24'!$C$14/1000</f>
        <v>40759.424185220116</v>
      </c>
      <c r="CB43" s="133">
        <f>'A23'!DC42*6*'A24'!$E$14/1000</f>
        <v>109612.39464277157</v>
      </c>
      <c r="CC43" s="133">
        <f>'A23'!DD42*3*'A24'!$G$15/1000</f>
        <v>36905.912375789216</v>
      </c>
      <c r="CD43" s="134">
        <f>'A23'!DE42*4*'A24'!$G$15/1000</f>
        <v>40260.995319042784</v>
      </c>
      <c r="CE43" s="139">
        <f>SUM(CA43:CD43)</f>
        <v>227538.72652282371</v>
      </c>
      <c r="CF43" s="139">
        <f>'A1'!M41</f>
        <v>8851</v>
      </c>
      <c r="CG43" s="127">
        <f>CE43/CF43*1000</f>
        <v>25707.685744302758</v>
      </c>
      <c r="CH43" s="132">
        <f>'A23'!DK42*6*'A24'!$C$16/1000</f>
        <v>272142.05475226039</v>
      </c>
      <c r="CI43" s="133">
        <f>'A23'!DL42*6*'A24'!$E$16/1000</f>
        <v>878315.85933964467</v>
      </c>
      <c r="CJ43" s="133">
        <f>'A23'!DM42*3*'A24'!$G$16/1000</f>
        <v>109295.42276331315</v>
      </c>
      <c r="CK43" s="134">
        <f>'A23'!DN42*4*'A24'!$G$16/1000</f>
        <v>273682.84724471916</v>
      </c>
      <c r="CL43" s="139">
        <f>SUM(CH43:CK43)</f>
        <v>1533436.1840999373</v>
      </c>
      <c r="CM43" s="139">
        <f>'A1'!N41</f>
        <v>58475</v>
      </c>
      <c r="CN43" s="127">
        <f>CL43/CM43*1000</f>
        <v>26223.791091918552</v>
      </c>
      <c r="CO43" s="132">
        <f>'A23'!DT42*6*'A24'!$C$17/1000</f>
        <v>1098720.4328144714</v>
      </c>
      <c r="CP43" s="133">
        <f>'A23'!DU42*6*'A24'!$E$17/1000</f>
        <v>4605424.5318182819</v>
      </c>
      <c r="CQ43" s="133">
        <f>'A23'!DV42*3*'A24'!$H$17/1000</f>
        <v>442622.90423868643</v>
      </c>
      <c r="CR43" s="134">
        <f>'A23'!DW42*4*'A24'!$J$17/1000</f>
        <v>4539284.5311803604</v>
      </c>
      <c r="CS43" s="139">
        <f>SUM(CO43:CR43)</f>
        <v>10686052.400051799</v>
      </c>
      <c r="CT43" s="139">
        <f>'A1'!O41</f>
        <v>276154</v>
      </c>
      <c r="CU43" s="127">
        <f>CS43/CT43*1000</f>
        <v>38695.989918856139</v>
      </c>
    </row>
    <row r="44" spans="1:99">
      <c r="A44" s="113">
        <v>1999</v>
      </c>
      <c r="B44" s="132">
        <f>'A23'!G43*6*'A24'!$C$4/1000</f>
        <v>214920.54566554775</v>
      </c>
      <c r="C44" s="133">
        <f>'A23'!H43*6*'A24'!$E$4/1000</f>
        <v>154942.71896818563</v>
      </c>
      <c r="D44" s="133">
        <f>'A23'!I43*3*'A24'!$H$4/1000</f>
        <v>20486.610965965185</v>
      </c>
      <c r="E44" s="133">
        <f>'A23'!J43*4*'A24'!$J$4/1000</f>
        <v>108171.32055159744</v>
      </c>
      <c r="F44" s="139">
        <f>SUM(B44:E44)</f>
        <v>498521.19615129603</v>
      </c>
      <c r="G44" s="139">
        <f>'A1'!B42</f>
        <v>19035.721000000001</v>
      </c>
      <c r="H44" s="127">
        <f>F44/G44*1000</f>
        <v>26188.721517367059</v>
      </c>
      <c r="I44" s="132">
        <f>'A23'!P43*6*'A24'!$C$5/1000</f>
        <v>97750.586653943479</v>
      </c>
      <c r="J44" s="133">
        <f>'A23'!Q43*6*'A24'!$E$5/1000</f>
        <v>86060.437340967284</v>
      </c>
      <c r="K44" s="133">
        <f>'A23'!R43*3*'A24'!$G$5/1000</f>
        <v>29137.946318575734</v>
      </c>
      <c r="L44" s="134">
        <f>'A23'!S43*4*'A24'!$G$5/1000</f>
        <v>33300.510078372274</v>
      </c>
      <c r="M44" s="139">
        <f>SUM(I44:L44)</f>
        <v>246249.48039185879</v>
      </c>
      <c r="N44" s="139">
        <f>'A1'!C42</f>
        <v>10222</v>
      </c>
      <c r="O44" s="127">
        <f>M44/N44*1000</f>
        <v>24090.14678065533</v>
      </c>
      <c r="P44" s="132">
        <f>'A23'!Y43*6*'A24'!$K$6/1000</f>
        <v>0</v>
      </c>
      <c r="Q44" s="133">
        <f>'A23'!Z43*6*'A24'!$K$6/1000</f>
        <v>0</v>
      </c>
      <c r="R44" s="133">
        <f>'A23'!AA43*3*'A24'!$H$6/1000</f>
        <v>228739.66097139686</v>
      </c>
      <c r="S44" s="134">
        <f>'A23'!AB43*4*'A24'!$J$6/1000</f>
        <v>284196.44623758638</v>
      </c>
      <c r="T44" s="139">
        <f>SUM(P44:S44)</f>
        <v>512936.10720898327</v>
      </c>
      <c r="U44" s="139">
        <f>'A1'!D42</f>
        <v>30401.286</v>
      </c>
      <c r="V44" s="127">
        <f>T44/U44*1000</f>
        <v>16872.184525647477</v>
      </c>
      <c r="W44" s="132">
        <f>'A23'!AH43*6*'A24'!$C$7/1000</f>
        <v>30219.52617845466</v>
      </c>
      <c r="X44" s="133">
        <f>'A23'!AI43*6*'A24'!$E$7/1000</f>
        <v>86034.688618869113</v>
      </c>
      <c r="Y44" s="133">
        <f>'A23'!AJ43*3*'A24'!$G$7/1000</f>
        <v>27113.992748619439</v>
      </c>
      <c r="Z44" s="134">
        <f>'A23'!AK43*4*'A24'!$G$7/1000</f>
        <v>12653.196616022406</v>
      </c>
      <c r="AA44" s="139">
        <f>SUM(W44:Z44)</f>
        <v>156021.40416196562</v>
      </c>
      <c r="AB44" s="139">
        <f>'A1'!E42</f>
        <v>5321</v>
      </c>
      <c r="AC44" s="127">
        <f>AA44/AB44*1000</f>
        <v>29321.819989093332</v>
      </c>
      <c r="AD44" s="132">
        <f>'A23'!AQ43*6*'A24'!$C$8/1000</f>
        <v>27601.402401657797</v>
      </c>
      <c r="AE44" s="133">
        <f>'A23'!AR43*6*'A24'!$E$8/1000</f>
        <v>49516.659024313063</v>
      </c>
      <c r="AF44" s="133">
        <f>'A23'!AS43*3*'A24'!$H$8/1000</f>
        <v>0</v>
      </c>
      <c r="AG44" s="134">
        <f>'A23'!AT43*4*'A24'!$H$8/1000</f>
        <v>0</v>
      </c>
      <c r="AH44" s="139">
        <f>SUM(AD44:AG44)</f>
        <v>77118.061425970867</v>
      </c>
      <c r="AI44" s="139">
        <f>'A1'!F42</f>
        <v>5165</v>
      </c>
      <c r="AJ44" s="127">
        <f>AH44/AI44*1000</f>
        <v>14930.892822065996</v>
      </c>
      <c r="AK44" s="132">
        <f>'A23'!AZ43*6*'A24'!$C$9/1000</f>
        <v>393146.65796820039</v>
      </c>
      <c r="AL44" s="133">
        <f>'A23'!BA43*6*'A24'!$E$9/1000</f>
        <v>668934.18623516255</v>
      </c>
      <c r="AM44" s="133">
        <f>'A23'!BB43*3*'A24'!$G$9/1000</f>
        <v>109316.22900095135</v>
      </c>
      <c r="AN44" s="134">
        <f>'A23'!BC43*4*'A24'!$G$9/1000</f>
        <v>160330.46920139535</v>
      </c>
      <c r="AO44" s="139">
        <f>SUM(AK44:AN44)</f>
        <v>1331727.5424057096</v>
      </c>
      <c r="AP44" s="139">
        <f>'A1'!G42</f>
        <v>60315.407500000001</v>
      </c>
      <c r="AQ44" s="127">
        <f>AO44/AP44*1000</f>
        <v>22079.392274780032</v>
      </c>
      <c r="AR44" s="132">
        <f>'A23'!BI43*6*'A24'!$C$10/1000</f>
        <v>276132.82646452048</v>
      </c>
      <c r="AS44" s="133">
        <f>'A23'!BJ43*6*'A24'!$E$10/1000</f>
        <v>1088652.5209874662</v>
      </c>
      <c r="AT44" s="133">
        <f>'A23'!BK43*3*'A24'!$H$10/1000</f>
        <v>145269.47483536814</v>
      </c>
      <c r="AU44" s="134">
        <f>'A23'!BL43*4*'A24'!$J$10/1000</f>
        <v>337165.96669214033</v>
      </c>
      <c r="AV44" s="139">
        <f>SUM(AR44:AU44)</f>
        <v>1847220.7889794952</v>
      </c>
      <c r="AW44" s="139">
        <f>'A1'!H42</f>
        <v>82087</v>
      </c>
      <c r="AX44" s="127">
        <f>AV44/AW44*1000</f>
        <v>22503.207438199657</v>
      </c>
      <c r="AY44" s="132">
        <f>'A23'!BR43*6*'A24'!$C$11/1000</f>
        <v>807687.88362280722</v>
      </c>
      <c r="AZ44" s="133">
        <f>'A23'!BS43*6*'A24'!$E$11/1000</f>
        <v>430613.51450650342</v>
      </c>
      <c r="BA44" s="133">
        <f>'A23'!BT43*3*'A24'!$H$11/1000</f>
        <v>0</v>
      </c>
      <c r="BB44" s="134">
        <f>'A23'!BU43*4*'A24'!$J$11/1000</f>
        <v>93383.415495520923</v>
      </c>
      <c r="BC44" s="139">
        <f>SUM(AY44:BB44)</f>
        <v>1331684.8136248316</v>
      </c>
      <c r="BD44" s="139">
        <f>'A1'!I42</f>
        <v>56916.3</v>
      </c>
      <c r="BE44" s="127">
        <f>BC44/BD44*1000</f>
        <v>23397.248479343027</v>
      </c>
      <c r="BF44" s="132">
        <f>'A23'!CA43*6*'A24'!$C$12/1000</f>
        <v>114035.67497737323</v>
      </c>
      <c r="BG44" s="133">
        <f>'A23'!CB43*6*'A24'!$E$12/1000</f>
        <v>214031.06024272789</v>
      </c>
      <c r="BH44" s="133">
        <f>'A23'!CC43*3*'A24'!$H$12/1000</f>
        <v>0</v>
      </c>
      <c r="BI44" s="134">
        <f>'A23'!CD43*4*'A24'!$J$12/1000</f>
        <v>116461.96370399716</v>
      </c>
      <c r="BJ44" s="139">
        <f>SUM(BF44:BI44)</f>
        <v>444528.69892409828</v>
      </c>
      <c r="BK44" s="139">
        <f>'A1'!J42</f>
        <v>15809</v>
      </c>
      <c r="BL44" s="127">
        <f>BJ44/BK44*1000</f>
        <v>28118.710792845741</v>
      </c>
      <c r="BM44" s="132">
        <f>'A23'!CJ43*6*'A24'!$K$13/1000</f>
        <v>0</v>
      </c>
      <c r="BN44" s="133">
        <f>'A23'!CK43*6*'A24'!$K$13/1000</f>
        <v>0</v>
      </c>
      <c r="BO44" s="133">
        <f>'A23'!CL43*3*'A24'!$G$13/1000</f>
        <v>2282.0811989208628</v>
      </c>
      <c r="BP44" s="134">
        <f>'A23'!CM43*4*'A24'!$G$13/1000</f>
        <v>42598.849046522773</v>
      </c>
      <c r="BQ44" s="139">
        <f>SUM(BM44:BP44)</f>
        <v>44880.930245443633</v>
      </c>
      <c r="BR44" s="139">
        <f>'A1'!K42</f>
        <v>4462</v>
      </c>
      <c r="BS44" s="127">
        <f>BQ44/BR44*1000</f>
        <v>10058.478315877102</v>
      </c>
      <c r="BT44" s="132" t="e">
        <f>'A23'!CS43*6*'A24'!#REF!/1000</f>
        <v>#REF!</v>
      </c>
      <c r="BU44" s="133" t="e">
        <f>'A23'!CT43*6*'A24'!#REF!/1000</f>
        <v>#REF!</v>
      </c>
      <c r="BV44" s="133">
        <f>'A23'!CU43*3*'A24'!$H$14/1000</f>
        <v>38071.124887669044</v>
      </c>
      <c r="BW44" s="134">
        <f>'A23'!CV43*4*'A24'!$J$14/1000</f>
        <v>154199.24794062733</v>
      </c>
      <c r="BX44" s="139" t="e">
        <f>SUM(BT44:BW44)</f>
        <v>#REF!</v>
      </c>
      <c r="BY44" s="139">
        <f>'A1'!L42</f>
        <v>39927.199999999997</v>
      </c>
      <c r="BZ44" s="127" t="e">
        <f>BX44/BY44*1000</f>
        <v>#REF!</v>
      </c>
      <c r="CA44" s="132">
        <f>'A23'!DB43*6*'A24'!$C$14/1000</f>
        <v>39496.294488252111</v>
      </c>
      <c r="CB44" s="133">
        <f>'A23'!DC43*6*'A24'!$E$14/1000</f>
        <v>110142.31590303572</v>
      </c>
      <c r="CC44" s="133">
        <f>'A23'!DD43*3*'A24'!$G$15/1000</f>
        <v>38609.447361079598</v>
      </c>
      <c r="CD44" s="134">
        <f>'A23'!DE43*4*'A24'!$G$15/1000</f>
        <v>41826.901307836226</v>
      </c>
      <c r="CE44" s="139">
        <f>SUM(CA44:CD44)</f>
        <v>230074.95906020366</v>
      </c>
      <c r="CF44" s="139">
        <f>'A1'!M42</f>
        <v>8858</v>
      </c>
      <c r="CG44" s="127">
        <f>CE44/CF44*1000</f>
        <v>25973.691472138595</v>
      </c>
      <c r="CH44" s="132">
        <f>'A23'!DK43*6*'A24'!$C$16/1000</f>
        <v>256463.04044762251</v>
      </c>
      <c r="CI44" s="133">
        <f>'A23'!DL43*6*'A24'!$E$16/1000</f>
        <v>878271.53850855166</v>
      </c>
      <c r="CJ44" s="133">
        <f>'A23'!DM43*3*'A24'!$G$16/1000</f>
        <v>107185.48061482448</v>
      </c>
      <c r="CK44" s="134">
        <f>'A23'!DN43*4*'A24'!$G$16/1000</f>
        <v>303692.19507533603</v>
      </c>
      <c r="CL44" s="139">
        <f>SUM(CH44:CK44)</f>
        <v>1545612.2546463348</v>
      </c>
      <c r="CM44" s="139">
        <f>'A1'!N42</f>
        <v>58684</v>
      </c>
      <c r="CN44" s="127">
        <f>CL44/CM44*1000</f>
        <v>26337.881784580717</v>
      </c>
      <c r="CO44" s="132">
        <f>'A23'!DT43*6*'A24'!$C$17/1000</f>
        <v>1061633.3077077793</v>
      </c>
      <c r="CP44" s="133">
        <f>'A23'!DU43*6*'A24'!$E$17/1000</f>
        <v>4601220.3833167497</v>
      </c>
      <c r="CQ44" s="133">
        <f>'A23'!DV43*3*'A24'!$H$17/1000</f>
        <v>431249.56362764933</v>
      </c>
      <c r="CR44" s="134">
        <f>'A23'!DW43*4*'A24'!$J$17/1000</f>
        <v>4657495.2871786123</v>
      </c>
      <c r="CS44" s="139">
        <f>SUM(CO44:CR44)</f>
        <v>10751598.541830789</v>
      </c>
      <c r="CT44" s="139">
        <f>'A1'!O42</f>
        <v>279328</v>
      </c>
      <c r="CU44" s="127">
        <f>CS44/CT44*1000</f>
        <v>38490.944487594476</v>
      </c>
    </row>
    <row r="45" spans="1:99">
      <c r="A45" s="113">
        <v>2000</v>
      </c>
      <c r="B45" s="132">
        <f>'A23'!G44*6*'A24'!$C$4/1000</f>
        <v>213103.35527422937</v>
      </c>
      <c r="C45" s="133">
        <f>'A23'!H44*6*'A24'!$E$4/1000</f>
        <v>154776.70818667897</v>
      </c>
      <c r="D45" s="133">
        <f>'A23'!I44*3*'A24'!$H$4/1000</f>
        <v>21928.226994264645</v>
      </c>
      <c r="E45" s="133">
        <f>'A23'!J44*4*'A24'!$J$4/1000</f>
        <v>112851.49897566924</v>
      </c>
      <c r="F45" s="139">
        <f>SUM(B45:E45)</f>
        <v>502659.78943084227</v>
      </c>
      <c r="G45" s="139">
        <f>'A1'!B43</f>
        <v>19270.039000000001</v>
      </c>
      <c r="H45" s="127">
        <f>F45/G45*1000</f>
        <v>26085.042662904951</v>
      </c>
      <c r="I45" s="132">
        <f>'A23'!P44*6*'A24'!$C$5/1000</f>
        <v>96821.771286403979</v>
      </c>
      <c r="J45" s="133">
        <f>'A23'!Q44*6*'A24'!$E$5/1000</f>
        <v>84848.967668640034</v>
      </c>
      <c r="K45" s="133">
        <f>'A23'!R44*3*'A24'!$G$5/1000</f>
        <v>31218.939487060743</v>
      </c>
      <c r="L45" s="134">
        <f>'A23'!S44*4*'A24'!$G$5/1000</f>
        <v>33374.450154002727</v>
      </c>
      <c r="M45" s="139">
        <f>SUM(I45:L45)</f>
        <v>246264.12859610748</v>
      </c>
      <c r="N45" s="139">
        <f>'A1'!C43</f>
        <v>10246</v>
      </c>
      <c r="O45" s="127">
        <f>M45/N45*1000</f>
        <v>24035.148213557241</v>
      </c>
      <c r="P45" s="132">
        <f>'A23'!Y44*6*'A24'!$K$6/1000</f>
        <v>0</v>
      </c>
      <c r="Q45" s="133">
        <f>'A23'!Z44*6*'A24'!$K$6/1000</f>
        <v>0</v>
      </c>
      <c r="R45" s="133">
        <f>'A23'!AA44*3*'A24'!$H$6/1000</f>
        <v>231547.03366294186</v>
      </c>
      <c r="S45" s="134">
        <f>'A23'!AB44*4*'A24'!$J$6/1000</f>
        <v>295158.02037209505</v>
      </c>
      <c r="T45" s="139">
        <f>SUM(P45:S45)</f>
        <v>526705.05403503694</v>
      </c>
      <c r="U45" s="139">
        <f>'A1'!D43</f>
        <v>30685.73</v>
      </c>
      <c r="V45" s="127">
        <f>T45/U45*1000</f>
        <v>17164.494833104411</v>
      </c>
      <c r="W45" s="132">
        <f>'A23'!AH44*6*'A24'!$C$7/1000</f>
        <v>30233.167260039616</v>
      </c>
      <c r="X45" s="133">
        <f>'A23'!AI44*6*'A24'!$E$7/1000</f>
        <v>84464.531839653515</v>
      </c>
      <c r="Y45" s="133">
        <f>'A23'!AJ44*3*'A24'!$G$7/1000</f>
        <v>17156.135487645734</v>
      </c>
      <c r="Z45" s="134">
        <f>'A23'!AK44*4*'A24'!$G$7/1000</f>
        <v>21925.872281129748</v>
      </c>
      <c r="AA45" s="139">
        <f>SUM(W45:Z45)</f>
        <v>153779.70686846861</v>
      </c>
      <c r="AB45" s="139">
        <f>'A1'!E43</f>
        <v>5338</v>
      </c>
      <c r="AC45" s="127">
        <f>AA45/AB45*1000</f>
        <v>28808.487611178083</v>
      </c>
      <c r="AD45" s="132">
        <f>'A23'!AQ44*6*'A24'!$C$8/1000</f>
        <v>26663.917841291939</v>
      </c>
      <c r="AE45" s="133">
        <f>'A23'!AR44*6*'A24'!$E$8/1000</f>
        <v>50866.416074447137</v>
      </c>
      <c r="AF45" s="133">
        <f>'A23'!AS44*3*'A24'!$H$8/1000</f>
        <v>0</v>
      </c>
      <c r="AG45" s="134">
        <f>'A23'!AT44*4*'A24'!$H$8/1000</f>
        <v>0</v>
      </c>
      <c r="AH45" s="139">
        <f>SUM(AD45:AG45)</f>
        <v>77530.333915739073</v>
      </c>
      <c r="AI45" s="139">
        <f>'A1'!F43</f>
        <v>5176</v>
      </c>
      <c r="AJ45" s="127">
        <f>AH45/AI45*1000</f>
        <v>14978.812580320533</v>
      </c>
      <c r="AK45" s="132">
        <f>'A23'!AZ44*6*'A24'!$C$9/1000</f>
        <v>384271.9780633382</v>
      </c>
      <c r="AL45" s="133">
        <f>'A23'!BA44*6*'A24'!$E$9/1000</f>
        <v>671750.60621119</v>
      </c>
      <c r="AM45" s="133">
        <f>'A23'!BB44*3*'A24'!$G$9/1000</f>
        <v>115134.54790924698</v>
      </c>
      <c r="AN45" s="134">
        <f>'A23'!BC44*4*'A24'!$G$9/1000</f>
        <v>168164.7707681435</v>
      </c>
      <c r="AO45" s="139">
        <f>SUM(AK45:AN45)</f>
        <v>1339321.9029519185</v>
      </c>
      <c r="AP45" s="139">
        <f>'A1'!G43</f>
        <v>60724.78</v>
      </c>
      <c r="AQ45" s="127">
        <f>AO45/AP45*1000</f>
        <v>22055.60733117384</v>
      </c>
      <c r="AR45" s="132">
        <f>'A23'!BI44*6*'A24'!$C$10/1000</f>
        <v>267863.38551294146</v>
      </c>
      <c r="AS45" s="133">
        <f>'A23'!BJ44*6*'A24'!$E$10/1000</f>
        <v>1105270.4414568951</v>
      </c>
      <c r="AT45" s="133">
        <f>'A23'!BK44*3*'A24'!$H$10/1000</f>
        <v>144780.55252356653</v>
      </c>
      <c r="AU45" s="134">
        <f>'A23'!BL44*4*'A24'!$J$10/1000</f>
        <v>336031.19309925189</v>
      </c>
      <c r="AV45" s="139">
        <f>SUM(AR45:AU45)</f>
        <v>1853945.5725926552</v>
      </c>
      <c r="AW45" s="139">
        <f>'A1'!H43</f>
        <v>82188</v>
      </c>
      <c r="AX45" s="127">
        <f>AV45/AW45*1000</f>
        <v>22557.375439147505</v>
      </c>
      <c r="AY45" s="132">
        <f>'A23'!BR44*6*'A24'!$C$11/1000</f>
        <v>772650.2490824163</v>
      </c>
      <c r="AZ45" s="133">
        <f>'A23'!BS44*6*'A24'!$E$11/1000</f>
        <v>454995.34353334922</v>
      </c>
      <c r="BA45" s="133">
        <f>'A23'!BT44*3*'A24'!$H$11/1000</f>
        <v>0</v>
      </c>
      <c r="BB45" s="134">
        <f>'A23'!BU44*4*'A24'!$J$11/1000</f>
        <v>99167.976862000796</v>
      </c>
      <c r="BC45" s="139">
        <f>SUM(AY45:BB45)</f>
        <v>1326813.5694777663</v>
      </c>
      <c r="BD45" s="139">
        <f>'A1'!I43</f>
        <v>56942.1</v>
      </c>
      <c r="BE45" s="127">
        <f>BC45/BD45*1000</f>
        <v>23301.100055631359</v>
      </c>
      <c r="BF45" s="132">
        <f>'A23'!CA44*6*'A24'!$C$12/1000</f>
        <v>114761.43901859756</v>
      </c>
      <c r="BG45" s="133">
        <f>'A23'!CB44*6*'A24'!$E$12/1000</f>
        <v>202166.06943625034</v>
      </c>
      <c r="BH45" s="133">
        <f>'A23'!CC44*3*'A24'!$H$12/1000</f>
        <v>0</v>
      </c>
      <c r="BI45" s="134">
        <f>'A23'!CD44*4*'A24'!$J$12/1000</f>
        <v>114508.48357852385</v>
      </c>
      <c r="BJ45" s="139">
        <f>SUM(BF45:BI45)</f>
        <v>431435.99203337176</v>
      </c>
      <c r="BK45" s="139">
        <f>'A1'!J43</f>
        <v>15922</v>
      </c>
      <c r="BL45" s="127">
        <f>BJ45/BK45*1000</f>
        <v>27096.846629404081</v>
      </c>
      <c r="BM45" s="132">
        <f>'A23'!CJ44*6*'A24'!$K$13/1000</f>
        <v>0</v>
      </c>
      <c r="BN45" s="133">
        <f>'A23'!CK44*6*'A24'!$K$13/1000</f>
        <v>0</v>
      </c>
      <c r="BO45" s="133">
        <f>'A23'!CL44*3*'A24'!$G$13/1000</f>
        <v>3740.8164228329897</v>
      </c>
      <c r="BP45" s="134">
        <f>'A23'!CM44*4*'A24'!$G$13/1000</f>
        <v>43830.502867984098</v>
      </c>
      <c r="BQ45" s="139">
        <f>SUM(BM45:BP45)</f>
        <v>47571.319290817089</v>
      </c>
      <c r="BR45" s="139">
        <f>'A1'!K43</f>
        <v>4491</v>
      </c>
      <c r="BS45" s="127">
        <f>BQ45/BR45*1000</f>
        <v>10592.589465779802</v>
      </c>
      <c r="BT45" s="132" t="e">
        <f>'A23'!CS44*6*'A24'!#REF!/1000</f>
        <v>#REF!</v>
      </c>
      <c r="BU45" s="133" t="e">
        <f>'A23'!CT44*6*'A24'!#REF!/1000</f>
        <v>#REF!</v>
      </c>
      <c r="BV45" s="133">
        <f>'A23'!CU44*3*'A24'!$H$14/1000</f>
        <v>41860.271307429364</v>
      </c>
      <c r="BW45" s="134">
        <f>'A23'!CV44*4*'A24'!$J$14/1000</f>
        <v>167106.76106596878</v>
      </c>
      <c r="BX45" s="139" t="e">
        <f>SUM(BT45:BW45)</f>
        <v>#REF!</v>
      </c>
      <c r="BY45" s="139">
        <f>'A1'!L43</f>
        <v>40264.199999999997</v>
      </c>
      <c r="BZ45" s="127" t="e">
        <f>BX45/BY45*1000</f>
        <v>#REF!</v>
      </c>
      <c r="CA45" s="132">
        <f>'A23'!DB44*6*'A24'!$C$14/1000</f>
        <v>36144.902127006419</v>
      </c>
      <c r="CB45" s="133">
        <f>'A23'!DC44*6*'A24'!$E$14/1000</f>
        <v>112049.37631234231</v>
      </c>
      <c r="CC45" s="133">
        <f>'A23'!DD44*3*'A24'!$G$15/1000</f>
        <v>37640.643705393391</v>
      </c>
      <c r="CD45" s="134">
        <f>'A23'!DE44*4*'A24'!$G$15/1000</f>
        <v>48159.979615856246</v>
      </c>
      <c r="CE45" s="139">
        <f>SUM(CA45:CD45)</f>
        <v>233994.90176059838</v>
      </c>
      <c r="CF45" s="139">
        <f>'A1'!M43</f>
        <v>8872</v>
      </c>
      <c r="CG45" s="127">
        <f>CE45/CF45*1000</f>
        <v>26374.538070401079</v>
      </c>
      <c r="CH45" s="132">
        <f>'A23'!DK44*6*'A24'!$C$16/1000</f>
        <v>250505.28606888693</v>
      </c>
      <c r="CI45" s="133">
        <f>'A23'!DL44*6*'A24'!$E$16/1000</f>
        <v>882739.80188810814</v>
      </c>
      <c r="CJ45" s="133">
        <f>'A23'!DM44*3*'A24'!$G$16/1000</f>
        <v>107730.79369495077</v>
      </c>
      <c r="CK45" s="134">
        <f>'A23'!DN44*4*'A24'!$G$16/1000</f>
        <v>314086.53781438078</v>
      </c>
      <c r="CL45" s="139">
        <f>SUM(CH45:CK45)</f>
        <v>1555062.4194663267</v>
      </c>
      <c r="CM45" s="139">
        <f>'A1'!N43</f>
        <v>58886</v>
      </c>
      <c r="CN45" s="127">
        <f>CL45/CM45*1000</f>
        <v>26408.015818128701</v>
      </c>
      <c r="CO45" s="132">
        <f>'A23'!DT44*6*'A24'!$C$17/1000</f>
        <v>1088884.1580751732</v>
      </c>
      <c r="CP45" s="133">
        <f>'A23'!DU44*6*'A24'!$E$17/1000</f>
        <v>4672831.199422677</v>
      </c>
      <c r="CQ45" s="133">
        <f>'A23'!DV44*3*'A24'!$H$17/1000</f>
        <v>469150.38128506893</v>
      </c>
      <c r="CR45" s="134">
        <f>'A23'!DW44*4*'A24'!$J$17/1000</f>
        <v>4864707.1514683403</v>
      </c>
      <c r="CS45" s="139">
        <f>SUM(CO45:CR45)</f>
        <v>11095572.89025126</v>
      </c>
      <c r="CT45" s="139">
        <f>'A1'!O43</f>
        <v>282418</v>
      </c>
      <c r="CU45" s="127">
        <f>CS45/CT45*1000</f>
        <v>39287.768096407664</v>
      </c>
    </row>
    <row r="46" spans="1:99">
      <c r="B46" s="121" t="s">
        <v>218</v>
      </c>
      <c r="C46" s="114"/>
      <c r="D46" s="114"/>
      <c r="E46" s="114"/>
      <c r="F46" s="114"/>
      <c r="G46" s="114"/>
      <c r="H46" s="114"/>
      <c r="I46" s="114"/>
      <c r="J46" s="114"/>
      <c r="K46" s="114"/>
      <c r="M46" s="114"/>
      <c r="N46" s="114"/>
      <c r="O46" s="114"/>
      <c r="T46" s="114"/>
      <c r="U46" s="114"/>
      <c r="V46" s="114"/>
      <c r="AA46" s="114"/>
      <c r="AB46" s="114"/>
      <c r="AC46" s="114"/>
      <c r="AH46" s="114"/>
      <c r="AI46" s="114"/>
      <c r="AJ46" s="114"/>
      <c r="AO46" s="114"/>
      <c r="AP46" s="114"/>
      <c r="AQ46" s="114"/>
      <c r="AV46" s="114"/>
      <c r="AW46" s="114"/>
      <c r="AX46" s="114"/>
      <c r="BC46" s="114"/>
      <c r="BD46" s="114"/>
      <c r="BE46" s="114"/>
      <c r="BJ46" s="114"/>
      <c r="BK46" s="114"/>
      <c r="BL46" s="114"/>
      <c r="BQ46" s="114"/>
      <c r="BR46" s="114"/>
      <c r="BS46" s="114"/>
      <c r="BX46" s="114"/>
      <c r="BY46" s="114"/>
      <c r="BZ46" s="114"/>
      <c r="CE46" s="114"/>
      <c r="CF46" s="114"/>
      <c r="CG46" s="114"/>
      <c r="CL46" s="114"/>
      <c r="CM46" s="114"/>
      <c r="CN46" s="114"/>
      <c r="CS46" s="114"/>
      <c r="CT46" s="114"/>
      <c r="CU46" s="114"/>
    </row>
    <row r="47" spans="1:99">
      <c r="B47" s="121"/>
      <c r="C47" s="114"/>
      <c r="D47" s="114"/>
      <c r="E47" s="114"/>
      <c r="F47" s="114"/>
      <c r="G47" s="114"/>
      <c r="H47" s="114"/>
      <c r="I47" s="114"/>
      <c r="J47" s="114"/>
      <c r="K47" s="114"/>
      <c r="M47" s="114"/>
      <c r="N47" s="114"/>
      <c r="O47" s="114"/>
      <c r="T47" s="114"/>
      <c r="U47" s="114"/>
      <c r="V47" s="114"/>
      <c r="AA47" s="114"/>
      <c r="AB47" s="114"/>
      <c r="AC47" s="114"/>
      <c r="AH47" s="114"/>
      <c r="AI47" s="114"/>
      <c r="AJ47" s="114"/>
      <c r="AO47" s="114"/>
      <c r="AP47" s="114"/>
      <c r="AQ47" s="114"/>
      <c r="AV47" s="114"/>
      <c r="AW47" s="114"/>
      <c r="AX47" s="114"/>
      <c r="BC47" s="114"/>
      <c r="BD47" s="114"/>
      <c r="BE47" s="114"/>
      <c r="BJ47" s="114"/>
      <c r="BK47" s="114"/>
      <c r="BL47" s="114"/>
      <c r="BQ47" s="114"/>
      <c r="BR47" s="114"/>
      <c r="BS47" s="114"/>
      <c r="BX47" s="114"/>
      <c r="BY47" s="114"/>
      <c r="BZ47" s="114"/>
      <c r="CE47" s="114"/>
      <c r="CF47" s="114"/>
      <c r="CG47" s="114"/>
      <c r="CL47" s="114"/>
      <c r="CM47" s="114"/>
      <c r="CN47" s="114"/>
      <c r="CS47" s="114"/>
      <c r="CT47" s="114"/>
      <c r="CU47" s="114"/>
    </row>
    <row r="48" spans="1:99">
      <c r="C48" s="114"/>
      <c r="D48" s="114"/>
      <c r="E48" s="114"/>
      <c r="F48" s="114"/>
      <c r="G48" s="114"/>
      <c r="H48" s="114"/>
      <c r="I48" s="114"/>
      <c r="J48" s="114"/>
      <c r="K48" s="114"/>
      <c r="M48" s="114"/>
      <c r="N48" s="114"/>
      <c r="O48" s="114"/>
      <c r="T48" s="114"/>
      <c r="U48" s="114"/>
      <c r="V48" s="114"/>
      <c r="AA48" s="114"/>
      <c r="AB48" s="114"/>
      <c r="AC48" s="114"/>
      <c r="AH48" s="114"/>
      <c r="AI48" s="114"/>
      <c r="AJ48" s="114"/>
      <c r="AO48" s="114"/>
      <c r="AP48" s="114"/>
      <c r="AQ48" s="114"/>
      <c r="AV48" s="114"/>
      <c r="AW48" s="114"/>
      <c r="AX48" s="114"/>
      <c r="BC48" s="114"/>
      <c r="BD48" s="114"/>
      <c r="BE48" s="114"/>
      <c r="BJ48" s="114"/>
      <c r="BK48" s="114"/>
      <c r="BL48" s="114"/>
      <c r="BQ48" s="114"/>
      <c r="BR48" s="114"/>
      <c r="BS48" s="114"/>
      <c r="BX48" s="114"/>
      <c r="BY48" s="114"/>
      <c r="BZ48" s="114"/>
      <c r="CE48" s="114"/>
      <c r="CF48" s="114"/>
      <c r="CG48" s="114"/>
      <c r="CL48" s="114"/>
      <c r="CM48" s="114"/>
      <c r="CN48" s="114"/>
      <c r="CS48" s="114"/>
      <c r="CT48" s="114"/>
      <c r="CU48" s="114"/>
    </row>
    <row r="49" spans="1:99">
      <c r="A49" s="113"/>
      <c r="B49" s="114"/>
      <c r="C49" s="114"/>
      <c r="D49" s="114"/>
      <c r="E49" s="114"/>
      <c r="F49" s="114"/>
      <c r="G49" s="114"/>
      <c r="H49" s="114"/>
      <c r="I49" s="114"/>
      <c r="J49" s="114"/>
      <c r="K49" s="114"/>
      <c r="M49" s="114"/>
      <c r="N49" s="114"/>
      <c r="O49" s="114"/>
      <c r="T49" s="114"/>
      <c r="U49" s="114"/>
      <c r="V49" s="114"/>
      <c r="AA49" s="114"/>
      <c r="AB49" s="114"/>
      <c r="AC49" s="114"/>
      <c r="AH49" s="114"/>
      <c r="AI49" s="114"/>
      <c r="AJ49" s="114"/>
      <c r="AO49" s="114"/>
      <c r="AP49" s="114"/>
      <c r="AQ49" s="114"/>
      <c r="AV49" s="114"/>
      <c r="AW49" s="114"/>
      <c r="AX49" s="114"/>
      <c r="BC49" s="114"/>
      <c r="BD49" s="114"/>
      <c r="BE49" s="114"/>
      <c r="BJ49" s="114"/>
      <c r="BK49" s="114"/>
      <c r="BL49" s="114"/>
      <c r="BQ49" s="114"/>
      <c r="BR49" s="114"/>
      <c r="BS49" s="114"/>
      <c r="BX49" s="114"/>
      <c r="BY49" s="114"/>
      <c r="BZ49" s="114"/>
      <c r="CE49" s="114"/>
      <c r="CF49" s="114"/>
      <c r="CG49" s="114"/>
      <c r="CL49" s="114"/>
      <c r="CM49" s="114"/>
      <c r="CN49" s="114"/>
      <c r="CS49" s="114"/>
      <c r="CT49" s="114"/>
      <c r="CU49" s="114"/>
    </row>
    <row r="50" spans="1:99">
      <c r="A50" s="113"/>
      <c r="B50" s="114"/>
      <c r="C50" s="114"/>
      <c r="D50" s="114"/>
      <c r="E50" s="114"/>
      <c r="F50" s="114"/>
      <c r="G50" s="114"/>
      <c r="H50" s="114"/>
      <c r="I50" s="114"/>
      <c r="J50" s="114"/>
      <c r="K50" s="114"/>
      <c r="M50" s="114"/>
      <c r="N50" s="114"/>
      <c r="O50" s="114"/>
      <c r="T50" s="114"/>
      <c r="U50" s="114"/>
      <c r="V50" s="114"/>
      <c r="AA50" s="114"/>
      <c r="AB50" s="114"/>
      <c r="AC50" s="114"/>
      <c r="AH50" s="114"/>
      <c r="AI50" s="114"/>
      <c r="AJ50" s="114"/>
      <c r="AO50" s="114"/>
      <c r="AP50" s="114"/>
      <c r="AQ50" s="114"/>
      <c r="AV50" s="114"/>
      <c r="AW50" s="114"/>
      <c r="AX50" s="114"/>
      <c r="BC50" s="114"/>
      <c r="BD50" s="114"/>
      <c r="BE50" s="114"/>
      <c r="BJ50" s="114"/>
      <c r="BK50" s="114"/>
      <c r="BL50" s="114"/>
      <c r="BQ50" s="114"/>
      <c r="BR50" s="114"/>
      <c r="BS50" s="114"/>
      <c r="BX50" s="114"/>
      <c r="BY50" s="114"/>
      <c r="BZ50" s="114"/>
      <c r="CE50" s="114"/>
      <c r="CF50" s="114"/>
      <c r="CG50" s="114"/>
      <c r="CL50" s="114"/>
      <c r="CM50" s="114"/>
      <c r="CN50" s="114"/>
      <c r="CS50" s="114"/>
      <c r="CT50" s="114"/>
      <c r="CU50" s="114"/>
    </row>
    <row r="51" spans="1:99">
      <c r="A51" s="113"/>
      <c r="B51" s="114"/>
      <c r="C51" s="114"/>
      <c r="D51" s="114"/>
      <c r="E51" s="114"/>
      <c r="F51" s="114"/>
      <c r="G51" s="114"/>
      <c r="H51" s="114"/>
      <c r="I51" s="114"/>
      <c r="J51" s="114"/>
      <c r="K51" s="114"/>
      <c r="M51" s="114"/>
      <c r="N51" s="114"/>
      <c r="O51" s="114"/>
      <c r="T51" s="114"/>
      <c r="U51" s="114"/>
      <c r="V51" s="114"/>
      <c r="AA51" s="114"/>
      <c r="AB51" s="114"/>
      <c r="AC51" s="114"/>
      <c r="AH51" s="114"/>
      <c r="AI51" s="114"/>
      <c r="AJ51" s="114"/>
      <c r="AO51" s="114"/>
      <c r="AP51" s="114"/>
      <c r="AQ51" s="114"/>
      <c r="AV51" s="114"/>
      <c r="AW51" s="114"/>
      <c r="AX51" s="114"/>
      <c r="BC51" s="114"/>
      <c r="BD51" s="114"/>
      <c r="BE51" s="114"/>
      <c r="BJ51" s="114"/>
      <c r="BK51" s="114"/>
      <c r="BL51" s="114"/>
      <c r="BQ51" s="114"/>
      <c r="BR51" s="114"/>
      <c r="BS51" s="114"/>
      <c r="BX51" s="114"/>
      <c r="BY51" s="114"/>
      <c r="BZ51" s="114"/>
      <c r="CE51" s="114"/>
      <c r="CF51" s="114"/>
      <c r="CG51" s="114"/>
      <c r="CL51" s="114"/>
      <c r="CM51" s="114"/>
      <c r="CN51" s="114"/>
      <c r="CS51" s="114"/>
      <c r="CT51" s="114"/>
      <c r="CU51" s="114"/>
    </row>
    <row r="52" spans="1:99">
      <c r="A52" s="113"/>
      <c r="B52" s="114"/>
      <c r="C52" s="114"/>
      <c r="D52" s="114"/>
      <c r="E52" s="114"/>
      <c r="F52" s="114"/>
      <c r="G52" s="114"/>
      <c r="H52" s="114"/>
      <c r="I52" s="114"/>
      <c r="J52" s="114"/>
      <c r="K52" s="114"/>
      <c r="M52" s="114"/>
      <c r="N52" s="114"/>
      <c r="O52" s="114"/>
      <c r="T52" s="114"/>
      <c r="U52" s="114"/>
      <c r="V52" s="114"/>
      <c r="AA52" s="114"/>
      <c r="AB52" s="114"/>
      <c r="AC52" s="114"/>
      <c r="AH52" s="114"/>
      <c r="AI52" s="114"/>
      <c r="AJ52" s="114"/>
      <c r="AO52" s="114"/>
      <c r="AP52" s="114"/>
      <c r="AQ52" s="114"/>
      <c r="AV52" s="114"/>
      <c r="AW52" s="114"/>
      <c r="AX52" s="114"/>
      <c r="BC52" s="114"/>
      <c r="BD52" s="114"/>
      <c r="BE52" s="114"/>
      <c r="BJ52" s="114"/>
      <c r="BK52" s="114"/>
      <c r="BL52" s="114"/>
      <c r="BQ52" s="114"/>
      <c r="BR52" s="114"/>
      <c r="BS52" s="114"/>
      <c r="BX52" s="114"/>
      <c r="BY52" s="114"/>
      <c r="BZ52" s="114"/>
      <c r="CE52" s="114"/>
      <c r="CF52" s="114"/>
      <c r="CG52" s="114"/>
      <c r="CL52" s="114"/>
      <c r="CM52" s="114"/>
      <c r="CN52" s="114"/>
      <c r="CS52" s="114"/>
      <c r="CT52" s="114"/>
      <c r="CU52" s="114"/>
    </row>
    <row r="53" spans="1:99">
      <c r="A53" s="113"/>
      <c r="B53" s="115"/>
      <c r="C53" s="115"/>
      <c r="D53" s="115"/>
      <c r="E53" s="115"/>
      <c r="F53" s="115"/>
      <c r="G53" s="115"/>
      <c r="H53" s="115"/>
      <c r="I53" s="115"/>
      <c r="J53" s="115"/>
      <c r="K53" s="115"/>
      <c r="M53" s="115"/>
      <c r="N53" s="115"/>
      <c r="O53" s="115"/>
      <c r="T53" s="115"/>
      <c r="U53" s="115"/>
      <c r="V53" s="115"/>
      <c r="AA53" s="115"/>
      <c r="AB53" s="115"/>
      <c r="AC53" s="115"/>
      <c r="AH53" s="115"/>
      <c r="AI53" s="115"/>
      <c r="AJ53" s="115"/>
      <c r="AO53" s="115"/>
      <c r="AP53" s="115"/>
      <c r="AQ53" s="115"/>
      <c r="AV53" s="115"/>
      <c r="AW53" s="115"/>
      <c r="AX53" s="115"/>
      <c r="BC53" s="115"/>
      <c r="BD53" s="115"/>
      <c r="BE53" s="115"/>
      <c r="BJ53" s="115"/>
      <c r="BK53" s="115"/>
      <c r="BL53" s="115"/>
      <c r="BQ53" s="115"/>
      <c r="BR53" s="115"/>
      <c r="BS53" s="115"/>
      <c r="BX53" s="115"/>
      <c r="BY53" s="115"/>
      <c r="BZ53" s="115"/>
      <c r="CE53" s="115"/>
      <c r="CF53" s="115"/>
      <c r="CG53" s="115"/>
      <c r="CL53" s="115"/>
      <c r="CM53" s="115"/>
      <c r="CN53" s="115"/>
      <c r="CS53" s="115"/>
      <c r="CT53" s="115"/>
      <c r="CU53" s="115"/>
    </row>
    <row r="54" spans="1:99">
      <c r="B54" s="114"/>
      <c r="C54" s="114"/>
      <c r="D54" s="114"/>
      <c r="E54" s="114"/>
      <c r="F54" s="114"/>
      <c r="G54" s="114"/>
      <c r="H54" s="114"/>
      <c r="I54" s="114"/>
      <c r="M54" s="114"/>
      <c r="N54" s="114"/>
      <c r="O54" s="114"/>
      <c r="T54" s="114"/>
      <c r="U54" s="114"/>
      <c r="V54" s="114"/>
      <c r="AA54" s="114"/>
      <c r="AB54" s="114"/>
      <c r="AC54" s="114"/>
      <c r="AH54" s="114"/>
      <c r="AI54" s="114"/>
      <c r="AJ54" s="114"/>
      <c r="AO54" s="114"/>
      <c r="AP54" s="114"/>
      <c r="AQ54" s="114"/>
      <c r="AV54" s="114"/>
      <c r="AW54" s="114"/>
      <c r="AX54" s="114"/>
      <c r="BC54" s="114"/>
      <c r="BD54" s="114"/>
      <c r="BE54" s="114"/>
      <c r="BJ54" s="114"/>
      <c r="BK54" s="114"/>
      <c r="BL54" s="114"/>
      <c r="BQ54" s="114"/>
      <c r="BR54" s="114"/>
      <c r="BS54" s="114"/>
      <c r="BX54" s="114"/>
      <c r="BY54" s="114"/>
      <c r="BZ54" s="114"/>
      <c r="CE54" s="114"/>
      <c r="CF54" s="114"/>
      <c r="CG54" s="114"/>
      <c r="CL54" s="114"/>
      <c r="CM54" s="114"/>
      <c r="CN54" s="114"/>
      <c r="CS54" s="114"/>
      <c r="CT54" s="114"/>
      <c r="CU54" s="114"/>
    </row>
  </sheetData>
  <phoneticPr fontId="0" type="noConversion"/>
  <pageMargins left="0.64" right="0.39370078740157483" top="0.6" bottom="0.55000000000000004" header="0.51181102362204722" footer="0.51181102362204722"/>
  <pageSetup scale="80" orientation="landscape" horizontalDpi="360" verticalDpi="360" r:id="rId1"/>
  <headerFooter alignWithMargins="0"/>
  <colBreaks count="6" manualBreakCount="6">
    <brk id="15" max="43" man="1"/>
    <brk id="29" max="43" man="1"/>
    <brk id="43" max="43" man="1"/>
    <brk id="57" max="43" man="1"/>
    <brk id="71" max="43" man="1"/>
    <brk id="85" max="43" man="1"/>
  </colBreaks>
</worksheet>
</file>

<file path=xl/worksheets/sheet82.xml><?xml version="1.0" encoding="utf-8"?>
<worksheet xmlns="http://schemas.openxmlformats.org/spreadsheetml/2006/main" xmlns:r="http://schemas.openxmlformats.org/officeDocument/2006/relationships">
  <sheetPr codeName="Sheet82"/>
  <dimension ref="A1:AE42"/>
  <sheetViews>
    <sheetView zoomScale="75" zoomScaleNormal="75" workbookViewId="0">
      <selection activeCell="C20" sqref="C20"/>
    </sheetView>
  </sheetViews>
  <sheetFormatPr defaultColWidth="8.85546875" defaultRowHeight="12.75"/>
  <cols>
    <col min="1" max="1" width="14.140625" style="111" customWidth="1"/>
    <col min="2" max="5" width="9" style="111" customWidth="1"/>
    <col min="6" max="6" width="10.28515625" style="111" bestFit="1" customWidth="1"/>
    <col min="7" max="7" width="9.28515625" style="111" customWidth="1"/>
    <col min="8" max="8" width="9.28515625" style="111" bestFit="1" customWidth="1"/>
    <col min="9" max="10" width="8.85546875" style="111" customWidth="1"/>
    <col min="11" max="11" width="9.85546875" style="111" customWidth="1"/>
    <col min="12" max="12" width="8.85546875" style="111" customWidth="1"/>
    <col min="13" max="14" width="0" style="111" hidden="1" customWidth="1"/>
    <col min="15" max="17" width="8.85546875" style="111" customWidth="1"/>
    <col min="18" max="18" width="10.28515625" style="111" hidden="1" customWidth="1"/>
    <col min="19" max="20" width="0" style="111" hidden="1" customWidth="1"/>
    <col min="21" max="21" width="10.28515625" style="111" customWidth="1"/>
    <col min="22" max="23" width="8.85546875" style="111" customWidth="1"/>
    <col min="24" max="24" width="0" style="111" hidden="1" customWidth="1"/>
    <col min="25" max="27" width="8.85546875" style="111" customWidth="1"/>
    <col min="28" max="28" width="9.5703125" style="111" customWidth="1"/>
    <col min="29" max="29" width="0" style="111" hidden="1" customWidth="1"/>
    <col min="30" max="16384" width="8.85546875" style="111"/>
  </cols>
  <sheetData>
    <row r="1" spans="1:31" ht="15.75">
      <c r="A1" s="118" t="s">
        <v>208</v>
      </c>
      <c r="W1" s="112" t="s">
        <v>471</v>
      </c>
      <c r="X1" s="112" t="s">
        <v>471</v>
      </c>
    </row>
    <row r="2" spans="1:31">
      <c r="A2" s="110" t="s">
        <v>206</v>
      </c>
      <c r="W2" s="112"/>
      <c r="X2" s="112"/>
    </row>
    <row r="3" spans="1:31" ht="109.15" customHeight="1">
      <c r="A3" s="123" t="s">
        <v>471</v>
      </c>
      <c r="B3" s="122" t="s">
        <v>194</v>
      </c>
      <c r="C3" s="122" t="s">
        <v>195</v>
      </c>
      <c r="D3" s="122" t="s">
        <v>196</v>
      </c>
      <c r="E3" s="126" t="s">
        <v>197</v>
      </c>
      <c r="F3" s="138" t="s">
        <v>204</v>
      </c>
      <c r="G3" s="138" t="s">
        <v>147</v>
      </c>
      <c r="H3" s="126" t="s">
        <v>148</v>
      </c>
      <c r="I3" s="116"/>
      <c r="J3" s="116"/>
      <c r="K3" s="116"/>
      <c r="L3" s="116"/>
      <c r="M3" s="106"/>
      <c r="N3" s="106"/>
      <c r="O3" s="116"/>
      <c r="P3" s="116"/>
      <c r="Q3" s="116"/>
      <c r="R3" s="106"/>
      <c r="S3" s="106"/>
      <c r="T3" s="106"/>
      <c r="U3" s="116"/>
      <c r="V3" s="116"/>
      <c r="W3" s="116"/>
      <c r="X3" s="106"/>
      <c r="Y3" s="116"/>
      <c r="Z3" s="116"/>
      <c r="AA3" s="116"/>
      <c r="AB3" s="116"/>
      <c r="AC3" s="106"/>
      <c r="AD3" s="116"/>
      <c r="AE3" s="116"/>
    </row>
    <row r="4" spans="1:31">
      <c r="A4" s="124" t="s">
        <v>281</v>
      </c>
      <c r="B4" s="125">
        <f>A23add!G4*6*'A24'!C$17/1000</f>
        <v>252310.56973240402</v>
      </c>
      <c r="C4" s="125">
        <f>A23add!H4*6*'A24'!E$17/1000</f>
        <v>171991.60917746343</v>
      </c>
      <c r="D4" s="125">
        <f>A23add!I4*3*'A24'!G$17/1000</f>
        <v>70872.063907347954</v>
      </c>
      <c r="E4" s="136">
        <f>A23add!J4*4*'A24'!G$17/1000</f>
        <v>132294.51929371615</v>
      </c>
      <c r="F4" s="137">
        <f>SUM(B4:E4)</f>
        <v>627468.76211093157</v>
      </c>
      <c r="G4" s="139">
        <v>18049</v>
      </c>
      <c r="H4" s="127">
        <f>F4/G4*1000</f>
        <v>34764.738329598957</v>
      </c>
      <c r="I4" s="119"/>
      <c r="J4" s="119"/>
      <c r="K4" s="119"/>
      <c r="L4" s="120"/>
      <c r="M4" s="120"/>
      <c r="N4" s="119"/>
      <c r="O4" s="119"/>
      <c r="P4" s="119"/>
      <c r="Q4" s="120"/>
      <c r="R4" s="120"/>
      <c r="S4" s="120"/>
      <c r="T4" s="119"/>
      <c r="U4" s="119"/>
      <c r="V4" s="119"/>
      <c r="W4" s="120"/>
      <c r="X4" s="119"/>
      <c r="Y4" s="119"/>
      <c r="Z4" s="119"/>
      <c r="AA4" s="119"/>
      <c r="AB4" s="120"/>
      <c r="AC4" s="119"/>
      <c r="AD4" s="119"/>
    </row>
    <row r="5" spans="1:31">
      <c r="A5" s="124" t="s">
        <v>119</v>
      </c>
      <c r="B5" s="125">
        <f>A23add!G5*6*'A24'!C$17/1000</f>
        <v>78441.727137353184</v>
      </c>
      <c r="C5" s="125">
        <f>A23add!H5*6*'A24'!E$17/1000</f>
        <v>173320.05521446804</v>
      </c>
      <c r="D5" s="125">
        <f>A23add!I5*3*'A24'!G$17/1000</f>
        <v>6681.176474746112</v>
      </c>
      <c r="E5" s="127">
        <f>A23add!J5*4*'A24'!G$17/1000</f>
        <v>26724.705898984448</v>
      </c>
      <c r="F5" s="127">
        <f>SUM(B5:E5)</f>
        <v>285167.66472555179</v>
      </c>
      <c r="G5" s="139">
        <v>8047</v>
      </c>
      <c r="H5" s="127">
        <f>F5/G5*1000</f>
        <v>35437.761243389061</v>
      </c>
      <c r="I5" s="114"/>
      <c r="J5" s="114"/>
      <c r="K5" s="114"/>
      <c r="L5" s="114"/>
      <c r="O5" s="114"/>
      <c r="P5" s="114"/>
      <c r="Q5" s="114"/>
      <c r="U5" s="114"/>
      <c r="V5" s="114"/>
      <c r="W5" s="114"/>
      <c r="Y5" s="114"/>
      <c r="Z5" s="114"/>
      <c r="AA5" s="114"/>
      <c r="AB5" s="114"/>
      <c r="AD5" s="114"/>
      <c r="AE5" s="114"/>
    </row>
    <row r="6" spans="1:31">
      <c r="A6" s="124" t="s">
        <v>283</v>
      </c>
      <c r="B6" s="125">
        <f>A23add!G6*6*'A24'!C$17/1000</f>
        <v>147240.03633210179</v>
      </c>
      <c r="C6" s="125">
        <f>A23add!H6*6*'A24'!E$17/1000</f>
        <v>100368.56882755483</v>
      </c>
      <c r="D6" s="125">
        <f>A23add!I6*3*'A24'!G$17/1000</f>
        <v>57902.003019544041</v>
      </c>
      <c r="E6" s="127">
        <f>A23add!J6*4*'A24'!G$17/1000</f>
        <v>60659.241258569949</v>
      </c>
      <c r="F6" s="127">
        <f>SUM(B6:E6)</f>
        <v>366169.84943777061</v>
      </c>
      <c r="G6" s="139">
        <v>10137</v>
      </c>
      <c r="H6" s="127">
        <f>F6/G6*1000</f>
        <v>36122.112009250333</v>
      </c>
      <c r="I6" s="114"/>
      <c r="J6" s="114"/>
      <c r="K6" s="114"/>
      <c r="L6" s="114"/>
      <c r="O6" s="114"/>
      <c r="P6" s="114"/>
      <c r="Q6" s="114"/>
      <c r="U6" s="114"/>
      <c r="V6" s="114"/>
      <c r="W6" s="114"/>
      <c r="Y6" s="114"/>
      <c r="Z6" s="114"/>
      <c r="AA6" s="114"/>
      <c r="AB6" s="114"/>
      <c r="AD6" s="114"/>
      <c r="AE6" s="114"/>
    </row>
    <row r="7" spans="1:31">
      <c r="A7" s="124" t="s">
        <v>272</v>
      </c>
      <c r="B7" s="125">
        <f>A23add!G7*6*'A24'!C$17/1000</f>
        <v>231936.89098812782</v>
      </c>
      <c r="C7" s="125">
        <f>A23add!H7*6*'A24'!E$17/1000</f>
        <v>286985.21925567638</v>
      </c>
      <c r="D7" s="125">
        <f>A23add!I7*3*'A24'!G$17/1000</f>
        <v>367441.80968720216</v>
      </c>
      <c r="E7" s="127">
        <f>A23add!J7*4*'A24'!G$17/1000</f>
        <v>277622.70065255277</v>
      </c>
      <c r="F7" s="127">
        <f>SUM(B7:E7)</f>
        <v>1163986.6205835592</v>
      </c>
      <c r="G7" s="139">
        <v>29615</v>
      </c>
      <c r="H7" s="127">
        <f>F7/G7*1000</f>
        <v>39303.95477236397</v>
      </c>
      <c r="I7" s="114"/>
      <c r="J7" s="114"/>
      <c r="K7" s="114"/>
      <c r="L7" s="114"/>
      <c r="O7" s="114"/>
      <c r="P7" s="114"/>
      <c r="Q7" s="114"/>
      <c r="U7" s="114"/>
      <c r="V7" s="114"/>
      <c r="W7" s="114"/>
      <c r="Y7" s="114"/>
      <c r="Z7" s="114"/>
      <c r="AA7" s="114"/>
      <c r="AB7" s="114"/>
      <c r="AD7" s="114"/>
      <c r="AE7" s="114"/>
    </row>
    <row r="8" spans="1:31">
      <c r="A8" s="124" t="s">
        <v>478</v>
      </c>
      <c r="B8" s="125"/>
      <c r="C8" s="125"/>
      <c r="D8" s="125"/>
      <c r="E8" s="127"/>
      <c r="F8" s="127"/>
      <c r="G8" s="139"/>
      <c r="H8" s="127"/>
      <c r="I8" s="114"/>
      <c r="J8" s="114"/>
      <c r="K8" s="114"/>
      <c r="L8" s="114"/>
      <c r="O8" s="114"/>
      <c r="P8" s="114"/>
      <c r="Q8" s="114"/>
      <c r="U8" s="114"/>
      <c r="V8" s="114"/>
      <c r="W8" s="114"/>
      <c r="Y8" s="114"/>
      <c r="Z8" s="114"/>
      <c r="AA8" s="114"/>
      <c r="AB8" s="114"/>
      <c r="AD8" s="114"/>
      <c r="AE8" s="114"/>
    </row>
    <row r="9" spans="1:31">
      <c r="A9" s="124" t="s">
        <v>284</v>
      </c>
      <c r="B9" s="125">
        <f>A23add!G9*6*'A24'!C$17/1000</f>
        <v>62257.596371618805</v>
      </c>
      <c r="C9" s="125">
        <f>A23add!H9*6*'A24'!E$17/1000</f>
        <v>76020.324467589759</v>
      </c>
      <c r="D9" s="125">
        <f>A23add!I9*3*'A24'!G$17/1000</f>
        <v>12977.693029081893</v>
      </c>
      <c r="E9" s="127">
        <f>A23add!J9*4*'A24'!G$17/1000</f>
        <v>40375.044979365885</v>
      </c>
      <c r="F9" s="127">
        <f>SUM(B9:E9)</f>
        <v>191630.65884765633</v>
      </c>
      <c r="G9" s="139">
        <v>5228</v>
      </c>
      <c r="H9" s="127">
        <f>F9/G9*1000</f>
        <v>36654.678432987057</v>
      </c>
      <c r="I9" s="114"/>
      <c r="J9" s="114"/>
      <c r="K9" s="114"/>
      <c r="L9" s="114"/>
      <c r="O9" s="114"/>
      <c r="P9" s="114"/>
      <c r="Q9" s="114"/>
      <c r="U9" s="114"/>
      <c r="V9" s="114"/>
      <c r="W9" s="114"/>
      <c r="Y9" s="114"/>
      <c r="Z9" s="114"/>
      <c r="AA9" s="114"/>
      <c r="AB9" s="114"/>
      <c r="AD9" s="114"/>
      <c r="AE9" s="114"/>
    </row>
    <row r="10" spans="1:31">
      <c r="A10" s="124" t="s">
        <v>285</v>
      </c>
      <c r="B10" s="125">
        <f>A23add!G10*6*'A24'!C$17/1000</f>
        <v>56209.431482491695</v>
      </c>
      <c r="C10" s="125">
        <f>A23add!H10*6*'A24'!E$17/1000</f>
        <v>79840.884175936721</v>
      </c>
      <c r="D10" s="125">
        <f>A23add!I10*3*'A24'!G$17/1000</f>
        <v>19081.87962321251</v>
      </c>
      <c r="E10" s="127">
        <f>A23add!J10*4*'A24'!G$17/1000</f>
        <v>33923.341552377788</v>
      </c>
      <c r="F10" s="127">
        <f>SUM(B10:E10)</f>
        <v>189055.53683401871</v>
      </c>
      <c r="G10" s="139">
        <v>5108</v>
      </c>
      <c r="H10" s="127">
        <f>F10/G10*1000</f>
        <v>37011.655605720189</v>
      </c>
      <c r="I10" s="114"/>
      <c r="J10" s="114"/>
      <c r="K10" s="114"/>
      <c r="L10" s="114"/>
      <c r="O10" s="114"/>
      <c r="P10" s="114"/>
      <c r="Q10" s="114"/>
      <c r="U10" s="114"/>
      <c r="V10" s="114"/>
      <c r="W10" s="114"/>
      <c r="Y10" s="114"/>
      <c r="Z10" s="114"/>
      <c r="AA10" s="114"/>
      <c r="AB10" s="114"/>
      <c r="AD10" s="114"/>
      <c r="AE10" s="114"/>
    </row>
    <row r="11" spans="1:31">
      <c r="A11" s="124" t="s">
        <v>286</v>
      </c>
      <c r="B11" s="125">
        <f>A23add!G11*6*'A24'!C$17/1000</f>
        <v>552597.15818196337</v>
      </c>
      <c r="C11" s="125">
        <f>A23add!H11*6*'A24'!E$17/1000</f>
        <v>953894.50892704807</v>
      </c>
      <c r="D11" s="125">
        <f>A23add!I11*3*'A24'!G$17/1000</f>
        <v>182383.75369169848</v>
      </c>
      <c r="E11" s="127">
        <f>A23add!J11*4*'A24'!G$17/1000</f>
        <v>334370.21510144731</v>
      </c>
      <c r="F11" s="127">
        <f>SUM(B11:E11)</f>
        <v>2023245.6359021571</v>
      </c>
      <c r="G11" s="139">
        <v>58138</v>
      </c>
      <c r="H11" s="127">
        <f>F11/G11*1000</f>
        <v>34800.743677150182</v>
      </c>
      <c r="I11" s="114"/>
      <c r="J11" s="114"/>
      <c r="K11" s="114"/>
      <c r="L11" s="114"/>
      <c r="O11" s="114"/>
      <c r="P11" s="114"/>
      <c r="Q11" s="114"/>
      <c r="U11" s="114"/>
      <c r="V11" s="114"/>
      <c r="W11" s="114"/>
      <c r="Y11" s="114"/>
      <c r="Z11" s="114"/>
      <c r="AA11" s="114"/>
      <c r="AB11" s="114"/>
      <c r="AD11" s="114"/>
      <c r="AE11" s="114"/>
    </row>
    <row r="12" spans="1:31">
      <c r="A12" s="124" t="s">
        <v>287</v>
      </c>
      <c r="B12" s="125">
        <f>A23add!G12*6*'A24'!C$17/1000</f>
        <v>430436.02082283271</v>
      </c>
      <c r="C12" s="125">
        <f>A23add!H12*6*'A24'!E$17/1000</f>
        <v>1812967.9885829943</v>
      </c>
      <c r="D12" s="125">
        <f>A23add!I12*3*'A24'!G$17/1000</f>
        <v>355161.69437092793</v>
      </c>
      <c r="E12" s="127">
        <f>A23add!J12*4*'A24'!G$17/1000</f>
        <v>615613.60357627505</v>
      </c>
      <c r="F12" s="127">
        <f>SUM(B12:E12)</f>
        <v>3214179.30735303</v>
      </c>
      <c r="G12" s="139">
        <v>81662</v>
      </c>
      <c r="H12" s="127">
        <f>F12/G12*1000</f>
        <v>39359.546758015116</v>
      </c>
      <c r="I12" s="114"/>
      <c r="J12" s="114"/>
      <c r="K12" s="114"/>
      <c r="L12" s="114"/>
      <c r="O12" s="114"/>
      <c r="P12" s="114"/>
      <c r="Q12" s="114"/>
      <c r="U12" s="114"/>
      <c r="V12" s="114"/>
      <c r="W12" s="114"/>
      <c r="Y12" s="114"/>
      <c r="Z12" s="114"/>
      <c r="AA12" s="114"/>
      <c r="AB12" s="114"/>
      <c r="AD12" s="114"/>
      <c r="AE12" s="114"/>
    </row>
    <row r="13" spans="1:31">
      <c r="A13" s="124" t="s">
        <v>124</v>
      </c>
      <c r="B13" s="125"/>
      <c r="C13" s="125"/>
      <c r="D13" s="125"/>
      <c r="E13" s="127"/>
      <c r="F13" s="127"/>
      <c r="G13" s="139"/>
      <c r="H13" s="127"/>
      <c r="I13" s="114"/>
      <c r="J13" s="114"/>
      <c r="K13" s="114"/>
      <c r="L13" s="114"/>
      <c r="O13" s="114"/>
      <c r="P13" s="114"/>
      <c r="Q13" s="114"/>
      <c r="U13" s="114"/>
      <c r="V13" s="114"/>
      <c r="W13" s="114"/>
      <c r="Y13" s="114"/>
      <c r="Z13" s="114"/>
      <c r="AA13" s="114"/>
      <c r="AB13" s="114"/>
      <c r="AD13" s="114"/>
      <c r="AE13" s="114"/>
    </row>
    <row r="14" spans="1:31">
      <c r="A14" s="124" t="s">
        <v>484</v>
      </c>
      <c r="B14" s="125"/>
      <c r="C14" s="125"/>
      <c r="D14" s="125"/>
      <c r="E14" s="127"/>
      <c r="F14" s="127"/>
      <c r="G14" s="139"/>
      <c r="H14" s="127"/>
      <c r="I14" s="114"/>
      <c r="J14" s="114"/>
      <c r="K14" s="114"/>
      <c r="L14" s="114"/>
      <c r="O14" s="114"/>
      <c r="P14" s="114"/>
      <c r="Q14" s="114"/>
      <c r="U14" s="114"/>
      <c r="V14" s="114"/>
      <c r="W14" s="114"/>
      <c r="Y14" s="114"/>
      <c r="Z14" s="114"/>
      <c r="AA14" s="114"/>
      <c r="AB14" s="114"/>
      <c r="AD14" s="114"/>
      <c r="AE14" s="114"/>
    </row>
    <row r="15" spans="1:31">
      <c r="A15" s="124" t="s">
        <v>485</v>
      </c>
      <c r="B15" s="125"/>
      <c r="C15" s="125"/>
      <c r="D15" s="125"/>
      <c r="E15" s="127"/>
      <c r="F15" s="127"/>
      <c r="G15" s="139"/>
      <c r="H15" s="127"/>
      <c r="I15" s="114"/>
      <c r="J15" s="114"/>
      <c r="K15" s="114"/>
      <c r="L15" s="114"/>
      <c r="O15" s="114"/>
      <c r="P15" s="114"/>
      <c r="Q15" s="114"/>
      <c r="U15" s="114"/>
      <c r="V15" s="114"/>
      <c r="W15" s="114"/>
      <c r="Y15" s="114"/>
      <c r="Z15" s="114"/>
      <c r="AA15" s="114"/>
      <c r="AB15" s="114"/>
      <c r="AD15" s="114"/>
      <c r="AE15" s="114"/>
    </row>
    <row r="16" spans="1:31">
      <c r="A16" s="124" t="s">
        <v>123</v>
      </c>
      <c r="B16" s="125">
        <f>A23add!G16*6*'A24'!C$17/1000</f>
        <v>52424.559036581246</v>
      </c>
      <c r="C16" s="125">
        <f>A23add!H16*6*'A24'!E$17/1000</f>
        <v>29504.914217068625</v>
      </c>
      <c r="D16" s="125">
        <f>A23add!I16*3*'A24'!G$17/1000</f>
        <v>13058.593726628509</v>
      </c>
      <c r="E16" s="127">
        <f>A23add!J16*4*'A24'!G$17/1000</f>
        <v>17411.458302171344</v>
      </c>
      <c r="F16" s="127">
        <f>SUM(B16:E16)</f>
        <v>112399.52528244971</v>
      </c>
      <c r="G16" s="139">
        <v>3601</v>
      </c>
      <c r="H16" s="127">
        <f>F16/G16*1000</f>
        <v>31213.419961802199</v>
      </c>
      <c r="I16" s="114"/>
      <c r="J16" s="114"/>
      <c r="K16" s="114"/>
      <c r="L16" s="114"/>
      <c r="O16" s="114"/>
      <c r="P16" s="114"/>
      <c r="Q16" s="114"/>
      <c r="U16" s="114"/>
      <c r="V16" s="114"/>
      <c r="W16" s="114"/>
      <c r="Y16" s="114"/>
      <c r="Z16" s="114"/>
      <c r="AA16" s="114"/>
      <c r="AB16" s="114"/>
      <c r="AD16" s="114"/>
      <c r="AE16" s="114"/>
    </row>
    <row r="17" spans="1:31">
      <c r="A17" s="124" t="s">
        <v>288</v>
      </c>
      <c r="B17" s="125">
        <f>A23add!G17*6*'A24'!C$17/1000</f>
        <v>1182849.2386442642</v>
      </c>
      <c r="C17" s="125">
        <f>A23add!H17*6*'A24'!E$17/1000</f>
        <v>542814.54688771837</v>
      </c>
      <c r="D17" s="125">
        <f>A23add!I17*3*'A24'!G$17/1000</f>
        <v>0</v>
      </c>
      <c r="E17" s="127">
        <f>A23add!J17*4*'A24'!G$17/1000</f>
        <v>256260.8460248975</v>
      </c>
      <c r="F17" s="127">
        <f>SUM(B17:E17)</f>
        <v>1981924.63155688</v>
      </c>
      <c r="G17" s="139">
        <v>57283</v>
      </c>
      <c r="H17" s="127">
        <f>F17/G17*1000</f>
        <v>34598.827427978285</v>
      </c>
      <c r="I17" s="114"/>
      <c r="J17" s="114"/>
      <c r="K17" s="114"/>
      <c r="L17" s="114"/>
      <c r="O17" s="114"/>
      <c r="P17" s="114"/>
      <c r="Q17" s="114"/>
      <c r="U17" s="114"/>
      <c r="V17" s="114"/>
      <c r="W17" s="114"/>
      <c r="Y17" s="114"/>
      <c r="Z17" s="114"/>
      <c r="AA17" s="114"/>
      <c r="AB17" s="114"/>
      <c r="AD17" s="114"/>
      <c r="AE17" s="114"/>
    </row>
    <row r="18" spans="1:31">
      <c r="A18" s="124" t="s">
        <v>120</v>
      </c>
      <c r="B18" s="125"/>
      <c r="C18" s="125"/>
      <c r="D18" s="125"/>
      <c r="E18" s="127"/>
      <c r="F18" s="127"/>
      <c r="G18" s="139"/>
      <c r="H18" s="127"/>
      <c r="I18" s="114"/>
      <c r="J18" s="114"/>
      <c r="K18" s="114"/>
      <c r="L18" s="114"/>
      <c r="O18" s="114"/>
      <c r="P18" s="114"/>
      <c r="Q18" s="114"/>
      <c r="U18" s="114"/>
      <c r="V18" s="114"/>
      <c r="W18" s="114"/>
      <c r="Y18" s="114"/>
      <c r="Z18" s="114"/>
      <c r="AA18" s="114"/>
      <c r="AB18" s="114"/>
      <c r="AD18" s="114"/>
      <c r="AE18" s="114"/>
    </row>
    <row r="19" spans="1:31">
      <c r="A19" s="124" t="s">
        <v>489</v>
      </c>
      <c r="B19" s="125"/>
      <c r="C19" s="125"/>
      <c r="D19" s="125"/>
      <c r="E19" s="127"/>
      <c r="F19" s="127"/>
      <c r="G19" s="139"/>
      <c r="H19" s="127"/>
      <c r="I19" s="114"/>
      <c r="J19" s="114"/>
      <c r="K19" s="114"/>
      <c r="L19" s="114"/>
      <c r="O19" s="114"/>
      <c r="P19" s="114"/>
      <c r="Q19" s="114"/>
      <c r="U19" s="114"/>
      <c r="V19" s="114"/>
      <c r="W19" s="114"/>
      <c r="Y19" s="114"/>
      <c r="Z19" s="114"/>
      <c r="AA19" s="114"/>
      <c r="AB19" s="114"/>
      <c r="AD19" s="114"/>
      <c r="AE19" s="114"/>
    </row>
    <row r="20" spans="1:31">
      <c r="A20" s="124" t="s">
        <v>490</v>
      </c>
      <c r="B20" s="125"/>
      <c r="C20" s="125"/>
      <c r="D20" s="125"/>
      <c r="E20" s="127"/>
      <c r="F20" s="127"/>
      <c r="G20" s="139"/>
      <c r="H20" s="127"/>
      <c r="I20" s="114"/>
      <c r="J20" s="114"/>
      <c r="K20" s="114"/>
      <c r="L20" s="114"/>
      <c r="O20" s="114"/>
      <c r="P20" s="114"/>
      <c r="Q20" s="114"/>
      <c r="U20" s="114"/>
      <c r="V20" s="114"/>
      <c r="W20" s="114"/>
      <c r="Y20" s="114"/>
      <c r="Z20" s="114"/>
      <c r="AA20" s="114"/>
      <c r="AB20" s="114"/>
      <c r="AD20" s="114"/>
      <c r="AE20" s="114"/>
    </row>
    <row r="21" spans="1:31">
      <c r="A21" s="124" t="s">
        <v>491</v>
      </c>
      <c r="B21" s="125"/>
      <c r="C21" s="125"/>
      <c r="D21" s="125"/>
      <c r="E21" s="127"/>
      <c r="F21" s="127"/>
      <c r="G21" s="139"/>
      <c r="H21" s="127"/>
      <c r="I21" s="114"/>
      <c r="J21" s="114"/>
      <c r="K21" s="114"/>
      <c r="L21" s="114"/>
      <c r="O21" s="114"/>
      <c r="P21" s="114"/>
      <c r="Q21" s="114"/>
      <c r="U21" s="114"/>
      <c r="V21" s="114"/>
      <c r="W21" s="114"/>
      <c r="Y21" s="114"/>
      <c r="Z21" s="114"/>
      <c r="AA21" s="114"/>
      <c r="AB21" s="114"/>
      <c r="AD21" s="114"/>
      <c r="AE21" s="114"/>
    </row>
    <row r="22" spans="1:31">
      <c r="A22" s="124" t="s">
        <v>289</v>
      </c>
      <c r="B22" s="125">
        <f>A23add!G22*6*'A24'!C$17/1000</f>
        <v>192386.79496826048</v>
      </c>
      <c r="C22" s="125">
        <f>A23add!H22*6*'A24'!E$17/1000</f>
        <v>212543.06313300898</v>
      </c>
      <c r="D22" s="125">
        <f>A23add!I22*3*'A24'!G$17/1000</f>
        <v>0</v>
      </c>
      <c r="E22" s="127">
        <f>A23add!J22*4*'A24'!G$17/1000</f>
        <v>191033.51380674564</v>
      </c>
      <c r="F22" s="127">
        <f>SUM(B22:E22)</f>
        <v>595963.37190801511</v>
      </c>
      <c r="G22" s="139">
        <v>15460</v>
      </c>
      <c r="H22" s="127">
        <f>F22/G22*1000</f>
        <v>38548.730395085069</v>
      </c>
      <c r="I22" s="114"/>
      <c r="J22" s="114"/>
      <c r="K22" s="114"/>
      <c r="L22" s="114"/>
      <c r="O22" s="114"/>
      <c r="P22" s="114"/>
      <c r="Q22" s="114"/>
      <c r="U22" s="114"/>
      <c r="V22" s="114"/>
      <c r="W22" s="114"/>
      <c r="Y22" s="114"/>
      <c r="Z22" s="114"/>
      <c r="AA22" s="114"/>
      <c r="AB22" s="114"/>
      <c r="AD22" s="114"/>
      <c r="AE22" s="114"/>
    </row>
    <row r="23" spans="1:31">
      <c r="A23" s="124" t="s">
        <v>121</v>
      </c>
      <c r="B23" s="125"/>
      <c r="C23" s="125"/>
      <c r="D23" s="125"/>
      <c r="E23" s="127"/>
      <c r="F23" s="127"/>
      <c r="G23" s="139"/>
      <c r="H23" s="127"/>
      <c r="I23" s="114"/>
      <c r="J23" s="114"/>
      <c r="K23" s="114"/>
      <c r="L23" s="114"/>
      <c r="O23" s="114"/>
      <c r="P23" s="114"/>
      <c r="Q23" s="114"/>
      <c r="U23" s="114"/>
      <c r="V23" s="114"/>
      <c r="W23" s="114"/>
      <c r="Y23" s="114"/>
      <c r="Z23" s="114"/>
      <c r="AA23" s="114"/>
      <c r="AB23" s="114"/>
      <c r="AD23" s="114"/>
      <c r="AE23" s="114"/>
    </row>
    <row r="24" spans="1:31">
      <c r="A24" s="124" t="s">
        <v>290</v>
      </c>
      <c r="B24" s="125">
        <f>A23add!G24*6*'A24'!C$17/1000</f>
        <v>24472.463781927785</v>
      </c>
      <c r="C24" s="125">
        <f>A23add!H24*6*'A24'!E$17/1000</f>
        <v>75417.414343103039</v>
      </c>
      <c r="D24" s="125">
        <f>A23add!I24*3*'A24'!G$17/1000</f>
        <v>18704.851844080156</v>
      </c>
      <c r="E24" s="127">
        <f>A23add!J24*4*'A24'!G$17/1000</f>
        <v>40810.585841629436</v>
      </c>
      <c r="F24" s="127">
        <f>SUM(B24:E24)</f>
        <v>159405.3158107404</v>
      </c>
      <c r="G24" s="139">
        <v>4359</v>
      </c>
      <c r="H24" s="127">
        <f>F24/G24*1000</f>
        <v>36569.239690465794</v>
      </c>
      <c r="I24" s="114"/>
      <c r="J24" s="114"/>
      <c r="K24" s="114"/>
      <c r="L24" s="114"/>
      <c r="O24" s="114"/>
      <c r="P24" s="114"/>
      <c r="Q24" s="114"/>
      <c r="U24" s="114"/>
      <c r="V24" s="114"/>
      <c r="W24" s="114"/>
      <c r="Y24" s="114"/>
      <c r="Z24" s="114"/>
      <c r="AA24" s="114"/>
      <c r="AB24" s="114"/>
      <c r="AD24" s="114"/>
      <c r="AE24" s="114"/>
    </row>
    <row r="25" spans="1:31">
      <c r="A25" s="124" t="s">
        <v>495</v>
      </c>
      <c r="B25" s="125"/>
      <c r="C25" s="125"/>
      <c r="D25" s="125"/>
      <c r="E25" s="127"/>
      <c r="F25" s="127"/>
      <c r="G25" s="139"/>
      <c r="H25" s="127"/>
      <c r="I25" s="114"/>
      <c r="J25" s="114"/>
      <c r="K25" s="114"/>
      <c r="L25" s="114"/>
      <c r="O25" s="114"/>
      <c r="P25" s="114"/>
      <c r="Q25" s="114"/>
      <c r="U25" s="114"/>
      <c r="V25" s="114"/>
      <c r="W25" s="114"/>
      <c r="Y25" s="114"/>
      <c r="Z25" s="114"/>
      <c r="AA25" s="114"/>
      <c r="AB25" s="114"/>
      <c r="AD25" s="114"/>
      <c r="AE25" s="114"/>
    </row>
    <row r="26" spans="1:31">
      <c r="A26" s="124" t="s">
        <v>125</v>
      </c>
      <c r="B26" s="125"/>
      <c r="C26" s="125"/>
      <c r="D26" s="125"/>
      <c r="E26" s="127"/>
      <c r="F26" s="127"/>
      <c r="G26" s="139"/>
      <c r="H26" s="127"/>
      <c r="I26" s="114"/>
      <c r="J26" s="114"/>
      <c r="K26" s="114"/>
      <c r="L26" s="114"/>
      <c r="O26" s="114"/>
      <c r="P26" s="114"/>
      <c r="Q26" s="114"/>
      <c r="U26" s="114"/>
      <c r="V26" s="114"/>
      <c r="W26" s="114"/>
      <c r="Y26" s="114"/>
      <c r="Z26" s="114"/>
      <c r="AA26" s="114"/>
      <c r="AB26" s="114"/>
      <c r="AD26" s="114"/>
      <c r="AE26" s="114"/>
    </row>
    <row r="27" spans="1:31">
      <c r="A27" s="124" t="s">
        <v>291</v>
      </c>
      <c r="B27" s="125">
        <f>A23add!G27*6*'A24'!C$17/1000</f>
        <v>854868.96917303139</v>
      </c>
      <c r="C27" s="125">
        <f>A23add!H27*6*'A24'!E$17/1000</f>
        <v>157405.52716154436</v>
      </c>
      <c r="D27" s="125">
        <f>A23add!I27*3*'A24'!G$17/1000</f>
        <v>62699.567026884004</v>
      </c>
      <c r="E27" s="127">
        <f>A23add!J27*4*'A24'!G$17/1000</f>
        <v>250798.26810753602</v>
      </c>
      <c r="F27" s="127">
        <f>SUM(B27:E27)</f>
        <v>1325772.3314689959</v>
      </c>
      <c r="G27" s="139">
        <v>39210</v>
      </c>
      <c r="H27" s="127">
        <f>F27/G27*1000</f>
        <v>33812.097206554346</v>
      </c>
      <c r="I27" s="114"/>
      <c r="J27" s="114"/>
      <c r="K27" s="114"/>
      <c r="L27" s="114"/>
      <c r="O27" s="114"/>
      <c r="P27" s="114"/>
      <c r="Q27" s="114"/>
      <c r="U27" s="114"/>
      <c r="V27" s="114"/>
      <c r="W27" s="114"/>
      <c r="Y27" s="114"/>
      <c r="Z27" s="114"/>
      <c r="AA27" s="114"/>
      <c r="AB27" s="114"/>
      <c r="AD27" s="114"/>
      <c r="AE27" s="114"/>
    </row>
    <row r="28" spans="1:31">
      <c r="A28" s="124" t="s">
        <v>292</v>
      </c>
      <c r="B28" s="125">
        <f>A23add!G28*6*'A24'!C$17/1000</f>
        <v>65514.078193493486</v>
      </c>
      <c r="C28" s="125">
        <f>A23add!H28*6*'A24'!E$17/1000</f>
        <v>133175.43785775514</v>
      </c>
      <c r="D28" s="125">
        <f>A23add!I28*3*'A24'!G$17/1000</f>
        <v>48435.094978334215</v>
      </c>
      <c r="E28" s="127">
        <f>A23add!J28*4*'A24'!G$17/1000</f>
        <v>64580.126637778958</v>
      </c>
      <c r="F28" s="127">
        <f>SUM(B28:E28)</f>
        <v>311704.7376673618</v>
      </c>
      <c r="G28" s="139">
        <v>8837</v>
      </c>
      <c r="H28" s="127">
        <f>F28/G28*1000</f>
        <v>35272.687299690144</v>
      </c>
      <c r="I28" s="114"/>
      <c r="J28" s="114"/>
      <c r="K28" s="114"/>
      <c r="L28" s="114"/>
      <c r="O28" s="114"/>
      <c r="P28" s="114"/>
      <c r="Q28" s="114"/>
      <c r="U28" s="114"/>
      <c r="V28" s="114"/>
      <c r="W28" s="114"/>
      <c r="Y28" s="114"/>
      <c r="Z28" s="114"/>
      <c r="AA28" s="114"/>
      <c r="AB28" s="114"/>
      <c r="AD28" s="114"/>
      <c r="AE28" s="114"/>
    </row>
    <row r="29" spans="1:31">
      <c r="A29" s="124" t="s">
        <v>122</v>
      </c>
      <c r="B29" s="125">
        <f>A23add!G29*6*'A24'!C$17/1000</f>
        <v>41748.640377863012</v>
      </c>
      <c r="C29" s="125">
        <f>A23add!H29*6*'A24'!E$17/1000</f>
        <v>156304.44977318094</v>
      </c>
      <c r="D29" s="125">
        <f>A23add!I29*3*'A24'!G$17/1000</f>
        <v>36744.180968720219</v>
      </c>
      <c r="E29" s="127">
        <f>A23add!J29*4*'A24'!G$17/1000</f>
        <v>36744.180968720219</v>
      </c>
      <c r="F29" s="127">
        <f>SUM(B29:E29)</f>
        <v>271541.45208848442</v>
      </c>
      <c r="G29" s="139">
        <v>7081</v>
      </c>
      <c r="H29" s="127">
        <f>F29/G29*1000</f>
        <v>38347.896072374584</v>
      </c>
      <c r="I29" s="114"/>
      <c r="J29" s="114"/>
      <c r="K29" s="114"/>
      <c r="L29" s="114"/>
      <c r="O29" s="114"/>
      <c r="P29" s="114"/>
      <c r="Q29" s="114"/>
      <c r="U29" s="114"/>
      <c r="V29" s="114"/>
      <c r="W29" s="114"/>
      <c r="Y29" s="114"/>
      <c r="Z29" s="114"/>
      <c r="AA29" s="114"/>
      <c r="AB29" s="114"/>
      <c r="AD29" s="114"/>
      <c r="AE29" s="114"/>
    </row>
    <row r="30" spans="1:31">
      <c r="A30" s="124" t="s">
        <v>500</v>
      </c>
      <c r="B30" s="125"/>
      <c r="C30" s="125"/>
      <c r="D30" s="125"/>
      <c r="E30" s="127"/>
      <c r="F30" s="127"/>
      <c r="G30" s="139"/>
      <c r="H30" s="127"/>
      <c r="I30" s="114"/>
      <c r="J30" s="114"/>
      <c r="K30" s="114"/>
      <c r="L30" s="114"/>
      <c r="O30" s="114"/>
      <c r="P30" s="114"/>
      <c r="Q30" s="114"/>
      <c r="U30" s="114"/>
      <c r="V30" s="114"/>
      <c r="W30" s="114"/>
      <c r="Y30" s="114"/>
      <c r="Z30" s="114"/>
      <c r="AA30" s="114"/>
      <c r="AB30" s="114"/>
      <c r="AD30" s="114"/>
      <c r="AE30" s="114"/>
    </row>
    <row r="31" spans="1:31">
      <c r="A31" s="124" t="s">
        <v>274</v>
      </c>
      <c r="B31" s="125">
        <f>A23add!G31*6*'A24'!C$17/1000</f>
        <v>422092.76755578216</v>
      </c>
      <c r="C31" s="125">
        <f>A23add!H31*6*'A24'!E$17/1000</f>
        <v>1049209.2347301715</v>
      </c>
      <c r="D31" s="125">
        <f>A23add!I31*3*'A24'!G$17/1000</f>
        <v>208966.50176291252</v>
      </c>
      <c r="E31" s="127">
        <f>A23add!J31*4*'A24'!G$17/1000</f>
        <v>371496.00313406665</v>
      </c>
      <c r="F31" s="127">
        <f>SUM(B31:E31)</f>
        <v>2051764.5071829329</v>
      </c>
      <c r="G31" s="139">
        <v>58606</v>
      </c>
      <c r="H31" s="127">
        <f>F31/G31*1000</f>
        <v>35009.461611147883</v>
      </c>
      <c r="I31" s="114"/>
      <c r="J31" s="114"/>
      <c r="K31" s="114"/>
      <c r="L31" s="114"/>
      <c r="O31" s="114"/>
      <c r="P31" s="114"/>
      <c r="Q31" s="114"/>
      <c r="U31" s="114"/>
      <c r="V31" s="114"/>
      <c r="W31" s="114"/>
      <c r="Y31" s="114"/>
      <c r="Z31" s="114"/>
      <c r="AA31" s="114"/>
      <c r="AB31" s="114"/>
      <c r="AD31" s="114"/>
      <c r="AE31" s="114"/>
    </row>
    <row r="32" spans="1:31">
      <c r="A32" s="124" t="s">
        <v>275</v>
      </c>
      <c r="B32" s="125">
        <f>A23add!G32*6*'A24'!C$17/1000</f>
        <v>1122958.4160306349</v>
      </c>
      <c r="C32" s="125">
        <f>A23add!H32*6*'A24'!E$17/1000</f>
        <v>4696595.7833379088</v>
      </c>
      <c r="D32" s="125">
        <f>A23add!I32*3*'A24'!G$17/1000</f>
        <v>847155.47043004213</v>
      </c>
      <c r="E32" s="127">
        <f>A23add!J32*4*'A24'!G$17/1000</f>
        <v>3529814.4601251748</v>
      </c>
      <c r="F32" s="127">
        <f>SUM(B32:E32)</f>
        <v>10196524.129923761</v>
      </c>
      <c r="G32" s="139">
        <v>263168</v>
      </c>
      <c r="H32" s="127">
        <f>F32/G32*1000</f>
        <v>38745.303874041529</v>
      </c>
      <c r="I32" s="114"/>
      <c r="J32" s="114"/>
      <c r="K32" s="114"/>
      <c r="L32" s="114"/>
      <c r="O32" s="114"/>
      <c r="P32" s="114"/>
      <c r="Q32" s="114"/>
      <c r="U32" s="114"/>
      <c r="V32" s="114"/>
      <c r="W32" s="114"/>
      <c r="Y32" s="114"/>
      <c r="Z32" s="114"/>
      <c r="AA32" s="114"/>
      <c r="AB32" s="114"/>
      <c r="AD32" s="114"/>
      <c r="AE32" s="114"/>
    </row>
    <row r="33" spans="1:31">
      <c r="A33" s="113"/>
      <c r="B33" s="114"/>
      <c r="C33" s="114"/>
      <c r="D33" s="114"/>
      <c r="E33" s="114"/>
      <c r="F33" s="114"/>
      <c r="G33" s="114"/>
      <c r="H33" s="114"/>
      <c r="I33" s="114"/>
      <c r="J33" s="114"/>
      <c r="K33" s="114"/>
      <c r="L33" s="114"/>
      <c r="O33" s="114"/>
      <c r="P33" s="114"/>
      <c r="Q33" s="114"/>
      <c r="U33" s="114"/>
      <c r="V33" s="114"/>
      <c r="W33" s="114"/>
      <c r="Y33" s="114"/>
      <c r="Z33" s="114"/>
      <c r="AA33" s="114"/>
      <c r="AB33" s="114"/>
      <c r="AD33" s="114"/>
      <c r="AE33" s="114"/>
    </row>
    <row r="34" spans="1:31">
      <c r="A34" s="121" t="s">
        <v>146</v>
      </c>
      <c r="B34" s="114"/>
      <c r="C34" s="114"/>
      <c r="D34" s="114"/>
      <c r="E34" s="114"/>
      <c r="F34" s="114"/>
      <c r="G34" s="114"/>
      <c r="H34" s="114"/>
      <c r="I34" s="114"/>
      <c r="J34" s="114"/>
      <c r="K34" s="114"/>
      <c r="L34" s="114"/>
      <c r="O34" s="114"/>
      <c r="P34" s="114"/>
      <c r="Q34" s="114"/>
      <c r="U34" s="114"/>
      <c r="V34" s="114"/>
      <c r="W34" s="114"/>
      <c r="Y34" s="114"/>
      <c r="Z34" s="114"/>
      <c r="AA34" s="114"/>
      <c r="AB34" s="114"/>
      <c r="AD34" s="114"/>
      <c r="AE34" s="114"/>
    </row>
    <row r="35" spans="1:31">
      <c r="A35" s="121"/>
      <c r="B35" s="114"/>
      <c r="C35" s="114"/>
      <c r="D35" s="114"/>
      <c r="E35" s="114"/>
      <c r="F35" s="114"/>
      <c r="G35" s="114"/>
      <c r="H35" s="114"/>
      <c r="I35" s="114"/>
      <c r="J35" s="114"/>
      <c r="K35" s="114"/>
      <c r="L35" s="114"/>
      <c r="O35" s="114"/>
      <c r="P35" s="114"/>
      <c r="Q35" s="114"/>
      <c r="U35" s="114"/>
      <c r="V35" s="114"/>
      <c r="W35" s="114"/>
      <c r="Y35" s="114"/>
      <c r="Z35" s="114"/>
      <c r="AA35" s="114"/>
      <c r="AB35" s="114"/>
      <c r="AD35" s="114"/>
      <c r="AE35" s="114"/>
    </row>
    <row r="36" spans="1:31">
      <c r="A36" s="121"/>
      <c r="B36" s="114"/>
      <c r="C36" s="114"/>
      <c r="D36" s="114"/>
      <c r="E36" s="114"/>
      <c r="F36" s="114"/>
      <c r="G36" s="114"/>
      <c r="H36" s="114"/>
      <c r="I36" s="114"/>
      <c r="J36" s="114"/>
      <c r="K36" s="114"/>
      <c r="L36" s="114"/>
      <c r="O36" s="114"/>
      <c r="P36" s="114"/>
      <c r="Q36" s="114"/>
      <c r="U36" s="114"/>
      <c r="V36" s="114"/>
      <c r="W36" s="114"/>
      <c r="Y36" s="114"/>
      <c r="Z36" s="114"/>
      <c r="AA36" s="114"/>
      <c r="AB36" s="114"/>
      <c r="AD36" s="114"/>
      <c r="AE36" s="114"/>
    </row>
    <row r="37" spans="1:31">
      <c r="A37" s="113"/>
      <c r="B37" s="114"/>
      <c r="C37" s="114"/>
      <c r="D37" s="114"/>
      <c r="E37" s="114"/>
      <c r="F37" s="114"/>
      <c r="G37" s="114"/>
      <c r="H37" s="114"/>
      <c r="I37" s="114"/>
      <c r="J37" s="114"/>
      <c r="K37" s="114"/>
      <c r="L37" s="114"/>
      <c r="O37" s="114"/>
      <c r="P37" s="114"/>
      <c r="Q37" s="114"/>
      <c r="U37" s="114"/>
      <c r="V37" s="114"/>
      <c r="W37" s="114"/>
      <c r="Y37" s="114"/>
      <c r="Z37" s="114"/>
      <c r="AA37" s="114"/>
      <c r="AB37" s="114"/>
      <c r="AD37" s="114"/>
      <c r="AE37" s="114"/>
    </row>
    <row r="38" spans="1:31">
      <c r="A38" s="113"/>
      <c r="B38" s="114"/>
      <c r="C38" s="114"/>
      <c r="D38" s="114"/>
      <c r="E38" s="114"/>
      <c r="F38" s="114"/>
      <c r="G38" s="114"/>
      <c r="H38" s="114"/>
      <c r="I38" s="114"/>
      <c r="J38" s="114"/>
      <c r="K38" s="114"/>
      <c r="L38" s="114"/>
      <c r="O38" s="114"/>
      <c r="P38" s="114"/>
      <c r="Q38" s="114"/>
      <c r="U38" s="114"/>
      <c r="V38" s="114"/>
      <c r="W38" s="114"/>
      <c r="Y38" s="114"/>
      <c r="Z38" s="114"/>
      <c r="AA38" s="114"/>
      <c r="AB38" s="114"/>
      <c r="AD38" s="114"/>
      <c r="AE38" s="114"/>
    </row>
    <row r="39" spans="1:31">
      <c r="A39" s="113"/>
      <c r="B39" s="114"/>
      <c r="C39" s="114"/>
      <c r="D39" s="114"/>
      <c r="E39" s="114"/>
      <c r="F39" s="114"/>
      <c r="G39" s="114"/>
      <c r="H39" s="114"/>
      <c r="I39" s="114"/>
      <c r="J39" s="114"/>
      <c r="K39" s="114"/>
      <c r="L39" s="114"/>
      <c r="O39" s="114"/>
      <c r="P39" s="114"/>
      <c r="Q39" s="114"/>
      <c r="U39" s="114"/>
      <c r="V39" s="114"/>
      <c r="W39" s="114"/>
      <c r="Y39" s="114"/>
      <c r="Z39" s="114"/>
      <c r="AA39" s="114"/>
      <c r="AB39" s="114"/>
      <c r="AD39" s="114"/>
      <c r="AE39" s="114"/>
    </row>
    <row r="40" spans="1:31">
      <c r="A40" s="113"/>
      <c r="B40" s="114"/>
      <c r="C40" s="114"/>
      <c r="D40" s="114"/>
      <c r="E40" s="114"/>
      <c r="F40" s="114"/>
      <c r="G40" s="114"/>
      <c r="H40" s="114"/>
      <c r="I40" s="114"/>
      <c r="J40" s="114"/>
      <c r="K40" s="114"/>
      <c r="L40" s="114"/>
      <c r="O40" s="114"/>
      <c r="P40" s="114"/>
      <c r="Q40" s="114"/>
      <c r="U40" s="114"/>
      <c r="V40" s="114"/>
      <c r="W40" s="114"/>
      <c r="Y40" s="114"/>
      <c r="Z40" s="114"/>
      <c r="AA40" s="114"/>
      <c r="AB40" s="114"/>
      <c r="AD40" s="114"/>
      <c r="AE40" s="114"/>
    </row>
    <row r="41" spans="1:31">
      <c r="A41" s="113"/>
      <c r="B41" s="115"/>
      <c r="C41" s="115"/>
      <c r="D41" s="115"/>
      <c r="E41" s="115"/>
      <c r="F41" s="115"/>
      <c r="G41" s="115"/>
      <c r="H41" s="115"/>
      <c r="I41" s="115"/>
      <c r="J41" s="115"/>
      <c r="K41" s="115"/>
      <c r="L41" s="115"/>
      <c r="O41" s="115"/>
      <c r="P41" s="115"/>
      <c r="Q41" s="115"/>
      <c r="U41" s="115"/>
      <c r="V41" s="114"/>
      <c r="W41" s="115"/>
      <c r="Y41" s="115"/>
      <c r="Z41" s="115"/>
      <c r="AA41" s="115"/>
      <c r="AB41" s="115"/>
      <c r="AD41" s="115"/>
      <c r="AE41" s="115"/>
    </row>
    <row r="42" spans="1:31">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row>
  </sheetData>
  <phoneticPr fontId="0" type="noConversion"/>
  <pageMargins left="0.56999999999999995" right="0.56000000000000005" top="1" bottom="1" header="0.5" footer="0.5"/>
  <pageSetup scale="90" orientation="portrait" horizontalDpi="360" verticalDpi="360" r:id="rId1"/>
  <headerFooter alignWithMargins="0"/>
</worksheet>
</file>

<file path=xl/worksheets/sheet83.xml><?xml version="1.0" encoding="utf-8"?>
<worksheet xmlns="http://schemas.openxmlformats.org/spreadsheetml/2006/main" xmlns:r="http://schemas.openxmlformats.org/officeDocument/2006/relationships">
  <sheetPr codeName="Sheet83"/>
  <dimension ref="A1:AD41"/>
  <sheetViews>
    <sheetView showOutlineSymbols="0" workbookViewId="0">
      <pane xSplit="1" ySplit="2" topLeftCell="B3" activePane="bottomRight" state="frozen"/>
      <selection activeCell="C8" sqref="C8"/>
      <selection pane="topRight" activeCell="C8" sqref="C8"/>
      <selection pane="bottomLeft" activeCell="C8" sqref="C8"/>
      <selection pane="bottomRight" activeCell="C8" sqref="C8"/>
    </sheetView>
  </sheetViews>
  <sheetFormatPr defaultColWidth="3.85546875" defaultRowHeight="12.75" customHeight="1"/>
  <cols>
    <col min="1" max="1" width="5" style="7" customWidth="1"/>
    <col min="2" max="2" width="13" style="7" customWidth="1"/>
    <col min="3" max="3" width="12.42578125" style="7" hidden="1" customWidth="1"/>
    <col min="4" max="4" width="13.7109375" style="7" hidden="1" customWidth="1"/>
    <col min="5" max="5" width="13.7109375" style="7" customWidth="1"/>
    <col min="6" max="6" width="16.28515625" style="7" customWidth="1"/>
    <col min="7" max="7" width="14.28515625" style="7" customWidth="1"/>
    <col min="8" max="9" width="13" style="7" customWidth="1"/>
    <col min="10" max="10" width="14.42578125" style="7" customWidth="1"/>
    <col min="11" max="11" width="13.28515625" style="7" customWidth="1"/>
    <col min="12" max="12" width="13.7109375" style="7" customWidth="1"/>
    <col min="13" max="13" width="12.85546875" style="7" customWidth="1"/>
    <col min="14" max="14" width="12.5703125" style="7" customWidth="1"/>
    <col min="15" max="15" width="11.140625" style="7" customWidth="1"/>
    <col min="16" max="16" width="12.85546875" style="7" customWidth="1"/>
    <col min="17" max="17" width="12.7109375" style="7" customWidth="1"/>
    <col min="18" max="18" width="16" style="7" customWidth="1"/>
    <col min="19" max="19" width="13.28515625" style="7" customWidth="1"/>
    <col min="20" max="20" width="14.7109375" style="7" customWidth="1"/>
    <col min="21" max="21" width="15.7109375" style="7" customWidth="1"/>
    <col min="22" max="22" width="13.5703125" style="7" customWidth="1"/>
    <col min="23" max="23" width="13.140625" style="7" customWidth="1"/>
    <col min="24" max="24" width="13.28515625" style="7" customWidth="1"/>
    <col min="25" max="25" width="12.5703125" style="7" customWidth="1"/>
    <col min="26" max="26" width="14.140625" style="7" customWidth="1"/>
    <col min="27" max="27" width="14.7109375" style="7" customWidth="1"/>
    <col min="28" max="28" width="12.85546875" style="7" customWidth="1"/>
    <col min="29" max="29" width="16.7109375" style="7" customWidth="1"/>
    <col min="30" max="30" width="14.7109375" style="7" customWidth="1"/>
    <col min="31" max="16384" width="3.85546875" style="7"/>
  </cols>
  <sheetData>
    <row r="1" spans="1:30" ht="12.75" customHeight="1">
      <c r="A1" s="7" t="s">
        <v>520</v>
      </c>
    </row>
    <row r="2" spans="1:30" ht="12.75" customHeight="1">
      <c r="A2" s="7" t="s">
        <v>471</v>
      </c>
      <c r="B2" s="66" t="s">
        <v>472</v>
      </c>
      <c r="C2" s="53" t="s">
        <v>473</v>
      </c>
      <c r="D2" s="66" t="s">
        <v>474</v>
      </c>
      <c r="E2" s="66" t="s">
        <v>475</v>
      </c>
      <c r="F2" s="53" t="s">
        <v>478</v>
      </c>
      <c r="G2" s="66" t="s">
        <v>479</v>
      </c>
      <c r="H2" s="66" t="s">
        <v>480</v>
      </c>
      <c r="I2" s="66" t="s">
        <v>481</v>
      </c>
      <c r="J2" s="66" t="s">
        <v>482</v>
      </c>
      <c r="K2" s="53" t="s">
        <v>483</v>
      </c>
      <c r="L2" s="53" t="s">
        <v>484</v>
      </c>
      <c r="M2" s="53" t="s">
        <v>485</v>
      </c>
      <c r="N2" s="53" t="s">
        <v>486</v>
      </c>
      <c r="O2" s="66" t="s">
        <v>487</v>
      </c>
      <c r="P2" s="53" t="s">
        <v>488</v>
      </c>
      <c r="Q2" s="53" t="s">
        <v>489</v>
      </c>
      <c r="R2" s="53" t="s">
        <v>490</v>
      </c>
      <c r="S2" s="53" t="s">
        <v>491</v>
      </c>
      <c r="T2" s="66" t="s">
        <v>492</v>
      </c>
      <c r="U2" s="53" t="s">
        <v>493</v>
      </c>
      <c r="V2" s="66" t="s">
        <v>494</v>
      </c>
      <c r="W2" s="53" t="s">
        <v>495</v>
      </c>
      <c r="X2" s="53" t="s">
        <v>496</v>
      </c>
      <c r="Y2" s="66" t="s">
        <v>497</v>
      </c>
      <c r="Z2" s="66" t="s">
        <v>498</v>
      </c>
      <c r="AA2" s="53" t="s">
        <v>499</v>
      </c>
      <c r="AB2" s="53" t="s">
        <v>500</v>
      </c>
      <c r="AC2" s="66" t="s">
        <v>501</v>
      </c>
      <c r="AD2" s="66" t="s">
        <v>502</v>
      </c>
    </row>
    <row r="3" spans="1:30" ht="12.75" customHeight="1">
      <c r="A3" s="32">
        <v>1960</v>
      </c>
      <c r="B3" s="33">
        <v>4174</v>
      </c>
      <c r="C3" s="33">
        <v>3302</v>
      </c>
      <c r="D3" s="33">
        <v>3564</v>
      </c>
      <c r="E3" s="33">
        <v>6398</v>
      </c>
      <c r="F3" s="7" t="s">
        <v>503</v>
      </c>
      <c r="G3" s="33">
        <v>2046</v>
      </c>
      <c r="H3" s="33">
        <v>2155</v>
      </c>
      <c r="I3" s="33">
        <v>19991</v>
      </c>
      <c r="J3" s="7" t="s">
        <v>503</v>
      </c>
      <c r="K3" s="33">
        <v>3606</v>
      </c>
      <c r="L3" s="7" t="s">
        <v>503</v>
      </c>
      <c r="M3" s="7" t="s">
        <v>503</v>
      </c>
      <c r="N3" s="33">
        <v>1109</v>
      </c>
      <c r="O3" s="33">
        <v>21977</v>
      </c>
      <c r="P3" s="33">
        <v>48950</v>
      </c>
      <c r="Q3" s="7" t="s">
        <v>503</v>
      </c>
      <c r="R3" s="7" t="s">
        <v>503</v>
      </c>
      <c r="S3" s="7" t="s">
        <v>503</v>
      </c>
      <c r="T3" s="33">
        <v>4212</v>
      </c>
      <c r="U3" s="33">
        <v>865</v>
      </c>
      <c r="V3" s="33">
        <v>1412</v>
      </c>
      <c r="W3" s="7" t="s">
        <v>503</v>
      </c>
      <c r="X3" s="33">
        <v>3381</v>
      </c>
      <c r="Y3" s="33">
        <v>11924</v>
      </c>
      <c r="Z3" s="33">
        <v>3679</v>
      </c>
      <c r="AA3" s="33">
        <v>2718</v>
      </c>
      <c r="AB3" s="7" t="s">
        <v>503</v>
      </c>
      <c r="AC3" s="7" t="s">
        <v>503</v>
      </c>
      <c r="AD3" s="33">
        <v>72144</v>
      </c>
    </row>
    <row r="4" spans="1:30" ht="12.75" customHeight="1">
      <c r="A4" s="32">
        <v>1961</v>
      </c>
      <c r="B4" s="33">
        <v>4245</v>
      </c>
      <c r="C4" s="33">
        <v>3302</v>
      </c>
      <c r="D4" s="33">
        <v>3570</v>
      </c>
      <c r="E4" s="33">
        <v>6507</v>
      </c>
      <c r="F4" s="7" t="s">
        <v>503</v>
      </c>
      <c r="G4" s="7" t="s">
        <v>503</v>
      </c>
      <c r="H4" s="33">
        <v>2190</v>
      </c>
      <c r="I4" s="33">
        <v>19954</v>
      </c>
      <c r="J4" s="7" t="s">
        <v>503</v>
      </c>
      <c r="K4" s="33">
        <v>3639</v>
      </c>
      <c r="L4" s="7" t="s">
        <v>503</v>
      </c>
      <c r="M4" s="7" t="s">
        <v>503</v>
      </c>
      <c r="N4" s="33">
        <v>1100</v>
      </c>
      <c r="O4" s="33">
        <v>21921</v>
      </c>
      <c r="P4" s="7" t="s">
        <v>503</v>
      </c>
      <c r="Q4" s="7" t="s">
        <v>503</v>
      </c>
      <c r="R4" s="7" t="s">
        <v>503</v>
      </c>
      <c r="S4" s="7" t="s">
        <v>503</v>
      </c>
      <c r="T4" s="33">
        <v>4265</v>
      </c>
      <c r="U4" s="33">
        <v>886</v>
      </c>
      <c r="V4" s="33">
        <v>1424</v>
      </c>
      <c r="W4" s="7" t="s">
        <v>503</v>
      </c>
      <c r="X4" s="33">
        <v>3383</v>
      </c>
      <c r="Y4" s="7" t="s">
        <v>503</v>
      </c>
      <c r="Z4" s="33">
        <v>3700</v>
      </c>
      <c r="AA4" s="33">
        <v>2845</v>
      </c>
      <c r="AB4" s="7" t="s">
        <v>503</v>
      </c>
      <c r="AC4" s="33">
        <v>24769</v>
      </c>
      <c r="AD4" s="33">
        <v>73034</v>
      </c>
    </row>
    <row r="5" spans="1:30" ht="12.75" customHeight="1">
      <c r="A5" s="32">
        <v>1962</v>
      </c>
      <c r="B5" s="33">
        <v>4340</v>
      </c>
      <c r="C5" s="33">
        <v>3287</v>
      </c>
      <c r="D5" s="33">
        <v>3609</v>
      </c>
      <c r="E5" s="33">
        <v>6604</v>
      </c>
      <c r="F5" s="7" t="s">
        <v>503</v>
      </c>
      <c r="G5" s="7" t="s">
        <v>503</v>
      </c>
      <c r="H5" s="33">
        <v>2183</v>
      </c>
      <c r="I5" s="33">
        <v>19985</v>
      </c>
      <c r="J5" s="7" t="s">
        <v>503</v>
      </c>
      <c r="K5" s="33">
        <v>3547</v>
      </c>
      <c r="L5" s="7" t="s">
        <v>503</v>
      </c>
      <c r="M5" s="7" t="s">
        <v>503</v>
      </c>
      <c r="N5" s="33">
        <v>1106</v>
      </c>
      <c r="O5" s="33">
        <v>21561</v>
      </c>
      <c r="P5" s="33">
        <v>46460</v>
      </c>
      <c r="Q5" s="7" t="s">
        <v>503</v>
      </c>
      <c r="R5" s="7" t="s">
        <v>503</v>
      </c>
      <c r="S5" s="7" t="s">
        <v>503</v>
      </c>
      <c r="T5" s="33">
        <v>4351</v>
      </c>
      <c r="U5" s="33">
        <v>901</v>
      </c>
      <c r="V5" s="33">
        <v>1570</v>
      </c>
      <c r="W5" s="7" t="s">
        <v>503</v>
      </c>
      <c r="X5" s="33">
        <v>3383</v>
      </c>
      <c r="Y5" s="7" t="s">
        <v>503</v>
      </c>
      <c r="Z5" s="33">
        <v>3720</v>
      </c>
      <c r="AA5" s="33">
        <v>2955</v>
      </c>
      <c r="AB5" s="7" t="s">
        <v>503</v>
      </c>
      <c r="AC5" s="33">
        <v>25000</v>
      </c>
      <c r="AD5" s="33">
        <v>73444</v>
      </c>
    </row>
    <row r="6" spans="1:30" ht="12.75" customHeight="1">
      <c r="A6" s="32">
        <v>1963</v>
      </c>
      <c r="B6" s="33">
        <v>4441</v>
      </c>
      <c r="C6" s="33">
        <v>3271</v>
      </c>
      <c r="D6" s="33">
        <v>3622</v>
      </c>
      <c r="E6" s="33">
        <v>6736</v>
      </c>
      <c r="F6" s="7" t="s">
        <v>503</v>
      </c>
      <c r="G6" s="7" t="s">
        <v>503</v>
      </c>
      <c r="H6" s="33">
        <v>2196</v>
      </c>
      <c r="I6" s="33">
        <v>20178</v>
      </c>
      <c r="J6" s="7" t="s">
        <v>503</v>
      </c>
      <c r="K6" s="33">
        <v>3494</v>
      </c>
      <c r="L6" s="7" t="s">
        <v>503</v>
      </c>
      <c r="M6" s="33">
        <v>68</v>
      </c>
      <c r="N6" s="33">
        <v>1114</v>
      </c>
      <c r="O6" s="33">
        <v>21084</v>
      </c>
      <c r="P6" s="33">
        <v>46830</v>
      </c>
      <c r="Q6" s="33">
        <v>8230</v>
      </c>
      <c r="R6" s="7" t="s">
        <v>503</v>
      </c>
      <c r="S6" s="7" t="s">
        <v>503</v>
      </c>
      <c r="T6" s="33">
        <v>4412</v>
      </c>
      <c r="U6" s="33">
        <v>920</v>
      </c>
      <c r="V6" s="33">
        <v>1580</v>
      </c>
      <c r="W6" s="7" t="s">
        <v>503</v>
      </c>
      <c r="X6" s="33">
        <v>3373</v>
      </c>
      <c r="Y6" s="7" t="s">
        <v>503</v>
      </c>
      <c r="Z6" s="33">
        <v>3745</v>
      </c>
      <c r="AA6" s="33">
        <v>3000</v>
      </c>
      <c r="AB6" s="7" t="s">
        <v>503</v>
      </c>
      <c r="AC6" s="33">
        <v>25147</v>
      </c>
      <c r="AD6" s="33">
        <v>74576</v>
      </c>
    </row>
    <row r="7" spans="1:30" ht="12.75" customHeight="1">
      <c r="A7" s="32">
        <v>1964</v>
      </c>
      <c r="B7" s="33">
        <v>4663</v>
      </c>
      <c r="C7" s="33">
        <v>3261</v>
      </c>
      <c r="D7" s="33">
        <v>3664</v>
      </c>
      <c r="E7" s="33">
        <v>6921</v>
      </c>
      <c r="F7" s="7" t="s">
        <v>503</v>
      </c>
      <c r="G7" s="7" t="s">
        <v>503</v>
      </c>
      <c r="H7" s="33">
        <v>2196</v>
      </c>
      <c r="I7" s="33">
        <v>20337</v>
      </c>
      <c r="J7" s="7" t="s">
        <v>503</v>
      </c>
      <c r="K7" s="33">
        <v>3438</v>
      </c>
      <c r="L7" s="7" t="s">
        <v>503</v>
      </c>
      <c r="M7" s="33">
        <v>73</v>
      </c>
      <c r="N7" s="33">
        <v>1116</v>
      </c>
      <c r="O7" s="33">
        <v>21064</v>
      </c>
      <c r="P7" s="33">
        <v>47400</v>
      </c>
      <c r="Q7" s="33">
        <v>8341</v>
      </c>
      <c r="R7" s="7" t="s">
        <v>503</v>
      </c>
      <c r="S7" s="7" t="s">
        <v>503</v>
      </c>
      <c r="T7" s="33">
        <v>4486</v>
      </c>
      <c r="U7" s="33">
        <v>947</v>
      </c>
      <c r="V7" s="33">
        <v>1583</v>
      </c>
      <c r="W7" s="7" t="s">
        <v>503</v>
      </c>
      <c r="X7" s="33">
        <v>3364</v>
      </c>
      <c r="Y7" s="33">
        <v>11819</v>
      </c>
      <c r="Z7" s="33">
        <v>3794</v>
      </c>
      <c r="AA7" s="7" t="s">
        <v>503</v>
      </c>
      <c r="AB7" s="7" t="s">
        <v>503</v>
      </c>
      <c r="AC7" s="33">
        <v>25342</v>
      </c>
      <c r="AD7" s="33">
        <v>75824</v>
      </c>
    </row>
    <row r="8" spans="1:30" ht="12.75" customHeight="1">
      <c r="A8" s="32">
        <v>1965</v>
      </c>
      <c r="B8" s="33">
        <v>4804</v>
      </c>
      <c r="C8" s="33">
        <v>3238</v>
      </c>
      <c r="D8" s="33">
        <v>3684</v>
      </c>
      <c r="E8" s="33">
        <v>7136</v>
      </c>
      <c r="F8" s="7" t="s">
        <v>503</v>
      </c>
      <c r="G8" s="33">
        <v>2252</v>
      </c>
      <c r="H8" s="33">
        <v>2218</v>
      </c>
      <c r="I8" s="33">
        <v>20464</v>
      </c>
      <c r="J8" s="7" t="s">
        <v>503</v>
      </c>
      <c r="K8" s="33">
        <v>3474</v>
      </c>
      <c r="L8" s="7" t="s">
        <v>503</v>
      </c>
      <c r="M8" s="7" t="s">
        <v>503</v>
      </c>
      <c r="N8" s="33">
        <v>1112</v>
      </c>
      <c r="O8" s="33">
        <v>20922</v>
      </c>
      <c r="P8" s="33">
        <v>48160</v>
      </c>
      <c r="Q8" s="33">
        <v>8754</v>
      </c>
      <c r="R8" s="7" t="s">
        <v>503</v>
      </c>
      <c r="S8" s="7" t="s">
        <v>503</v>
      </c>
      <c r="T8" s="33">
        <v>4527</v>
      </c>
      <c r="U8" s="33">
        <v>980</v>
      </c>
      <c r="V8" s="33">
        <v>1593</v>
      </c>
      <c r="W8" s="7" t="s">
        <v>503</v>
      </c>
      <c r="X8" s="33">
        <v>3356</v>
      </c>
      <c r="Y8" s="33">
        <v>12312</v>
      </c>
      <c r="Z8" s="33">
        <v>3806</v>
      </c>
      <c r="AA8" s="7" t="s">
        <v>503</v>
      </c>
      <c r="AB8" s="7" t="s">
        <v>503</v>
      </c>
      <c r="AC8" s="33">
        <v>25521</v>
      </c>
      <c r="AD8" s="33">
        <v>77176</v>
      </c>
    </row>
    <row r="9" spans="1:30" ht="12.75" customHeight="1">
      <c r="A9" s="32">
        <v>1966</v>
      </c>
      <c r="B9" s="33">
        <v>4907</v>
      </c>
      <c r="C9" s="33">
        <v>3206</v>
      </c>
      <c r="D9" s="33">
        <v>3702</v>
      </c>
      <c r="E9" s="33">
        <v>7380</v>
      </c>
      <c r="F9" s="7" t="s">
        <v>503</v>
      </c>
      <c r="G9" s="33">
        <v>2268</v>
      </c>
      <c r="H9" s="33">
        <v>2225</v>
      </c>
      <c r="I9" s="33">
        <v>20624</v>
      </c>
      <c r="J9" s="7" t="s">
        <v>503</v>
      </c>
      <c r="K9" s="33">
        <v>3395</v>
      </c>
      <c r="L9" s="7" t="s">
        <v>503</v>
      </c>
      <c r="M9" s="7" t="s">
        <v>503</v>
      </c>
      <c r="N9" s="33">
        <v>1110</v>
      </c>
      <c r="O9" s="33">
        <v>20703</v>
      </c>
      <c r="P9" s="33">
        <v>49270</v>
      </c>
      <c r="Q9" s="33">
        <v>8957</v>
      </c>
      <c r="R9" s="7" t="s">
        <v>503</v>
      </c>
      <c r="S9" s="7" t="s">
        <v>503</v>
      </c>
      <c r="T9" s="33">
        <v>4573</v>
      </c>
      <c r="U9" s="33">
        <v>1015</v>
      </c>
      <c r="V9" s="33">
        <v>1600</v>
      </c>
      <c r="W9" s="7" t="s">
        <v>503</v>
      </c>
      <c r="X9" s="33">
        <v>3336</v>
      </c>
      <c r="Y9" s="33">
        <v>12207</v>
      </c>
      <c r="Z9" s="33">
        <v>3826</v>
      </c>
      <c r="AA9" s="7" t="s">
        <v>503</v>
      </c>
      <c r="AB9" s="7" t="s">
        <v>503</v>
      </c>
      <c r="AC9" s="33">
        <v>25568</v>
      </c>
      <c r="AD9" s="33">
        <v>78895</v>
      </c>
    </row>
    <row r="10" spans="1:30" ht="12.75" customHeight="1">
      <c r="A10" s="32">
        <v>1967</v>
      </c>
      <c r="B10" s="33">
        <v>5028</v>
      </c>
      <c r="C10" s="33">
        <v>3157</v>
      </c>
      <c r="D10" s="33">
        <v>3710</v>
      </c>
      <c r="E10" s="33">
        <v>7631</v>
      </c>
      <c r="F10" s="7" t="s">
        <v>503</v>
      </c>
      <c r="G10" s="33">
        <v>2251</v>
      </c>
      <c r="H10" s="33">
        <v>2215</v>
      </c>
      <c r="I10" s="33">
        <v>20786</v>
      </c>
      <c r="J10" s="7" t="s">
        <v>503</v>
      </c>
      <c r="K10" s="33">
        <v>3368</v>
      </c>
      <c r="L10" s="7" t="s">
        <v>503</v>
      </c>
      <c r="M10" s="33">
        <v>78</v>
      </c>
      <c r="N10" s="33">
        <v>1108</v>
      </c>
      <c r="O10" s="33">
        <v>20837</v>
      </c>
      <c r="P10" s="33">
        <v>49990</v>
      </c>
      <c r="Q10" s="33">
        <v>9180</v>
      </c>
      <c r="R10" s="7" t="s">
        <v>503</v>
      </c>
      <c r="S10" s="7" t="s">
        <v>503</v>
      </c>
      <c r="T10" s="33">
        <v>4598</v>
      </c>
      <c r="U10" s="33">
        <v>1042</v>
      </c>
      <c r="V10" s="33">
        <v>1609</v>
      </c>
      <c r="W10" s="7" t="s">
        <v>503</v>
      </c>
      <c r="X10" s="33">
        <v>3316</v>
      </c>
      <c r="Y10" s="33">
        <v>12423</v>
      </c>
      <c r="Z10" s="33">
        <v>3807</v>
      </c>
      <c r="AA10" s="7" t="s">
        <v>503</v>
      </c>
      <c r="AB10" s="7" t="s">
        <v>503</v>
      </c>
      <c r="AC10" s="33">
        <v>25466</v>
      </c>
      <c r="AD10" s="33">
        <v>77293</v>
      </c>
    </row>
    <row r="11" spans="1:30" ht="12.75" customHeight="1">
      <c r="A11" s="32">
        <v>1968</v>
      </c>
      <c r="B11" s="33">
        <v>5150</v>
      </c>
      <c r="C11" s="33">
        <v>3132</v>
      </c>
      <c r="D11" s="33">
        <v>3725</v>
      </c>
      <c r="E11" s="33">
        <v>7830</v>
      </c>
      <c r="F11" s="7" t="s">
        <v>503</v>
      </c>
      <c r="G11" s="33">
        <v>2269</v>
      </c>
      <c r="H11" s="33">
        <v>2208</v>
      </c>
      <c r="I11" s="33">
        <v>20939</v>
      </c>
      <c r="J11" s="7" t="s">
        <v>503</v>
      </c>
      <c r="K11" s="33">
        <v>3335</v>
      </c>
      <c r="L11" s="7" t="s">
        <v>503</v>
      </c>
      <c r="M11" s="33">
        <v>79</v>
      </c>
      <c r="N11" s="33">
        <v>1115</v>
      </c>
      <c r="O11" s="33">
        <v>20894</v>
      </c>
      <c r="P11" s="33">
        <v>50610</v>
      </c>
      <c r="Q11" s="33">
        <v>9541</v>
      </c>
      <c r="R11" s="7" t="s">
        <v>503</v>
      </c>
      <c r="S11" s="7" t="s">
        <v>503</v>
      </c>
      <c r="T11" s="33">
        <v>4633</v>
      </c>
      <c r="U11" s="33">
        <v>1031</v>
      </c>
      <c r="V11" s="33">
        <v>1617</v>
      </c>
      <c r="W11" s="7" t="s">
        <v>503</v>
      </c>
      <c r="X11" s="33">
        <v>3298</v>
      </c>
      <c r="Y11" s="33">
        <v>12650</v>
      </c>
      <c r="Z11" s="33">
        <v>3851</v>
      </c>
      <c r="AA11" s="7" t="s">
        <v>503</v>
      </c>
      <c r="AB11" s="7" t="s">
        <v>503</v>
      </c>
      <c r="AC11" s="33">
        <v>25387</v>
      </c>
      <c r="AD11" s="33">
        <v>78735</v>
      </c>
    </row>
    <row r="12" spans="1:30" ht="12.75" customHeight="1">
      <c r="A12" s="32">
        <v>1969</v>
      </c>
      <c r="B12" s="33">
        <v>5280</v>
      </c>
      <c r="C12" s="33">
        <v>3031</v>
      </c>
      <c r="D12" s="33">
        <v>3771</v>
      </c>
      <c r="E12" s="33">
        <v>8065</v>
      </c>
      <c r="F12" s="7" t="s">
        <v>503</v>
      </c>
      <c r="G12" s="33">
        <v>2294</v>
      </c>
      <c r="H12" s="33">
        <v>2217</v>
      </c>
      <c r="I12" s="33">
        <v>21017</v>
      </c>
      <c r="J12" s="7" t="s">
        <v>503</v>
      </c>
      <c r="K12" s="33">
        <v>3312</v>
      </c>
      <c r="L12" s="7" t="s">
        <v>503</v>
      </c>
      <c r="M12" s="33">
        <v>81</v>
      </c>
      <c r="N12" s="33">
        <v>1114</v>
      </c>
      <c r="O12" s="33">
        <v>20978</v>
      </c>
      <c r="P12" s="33">
        <v>51010</v>
      </c>
      <c r="Q12" s="33">
        <v>9747</v>
      </c>
      <c r="R12" s="7" t="s">
        <v>503</v>
      </c>
      <c r="S12" s="7" t="s">
        <v>503</v>
      </c>
      <c r="T12" s="33">
        <v>4706</v>
      </c>
      <c r="U12" s="33">
        <v>1049</v>
      </c>
      <c r="V12" s="33">
        <v>1630</v>
      </c>
      <c r="W12" s="7" t="s">
        <v>503</v>
      </c>
      <c r="X12" s="33">
        <v>3279</v>
      </c>
      <c r="Y12" s="33">
        <v>12722</v>
      </c>
      <c r="Z12" s="33">
        <v>3910</v>
      </c>
      <c r="AA12" s="7" t="s">
        <v>503</v>
      </c>
      <c r="AB12" s="7" t="s">
        <v>503</v>
      </c>
      <c r="AC12" s="33">
        <v>25351</v>
      </c>
      <c r="AD12" s="33">
        <v>80733</v>
      </c>
    </row>
    <row r="13" spans="1:30" ht="12.75" customHeight="1">
      <c r="A13" s="32">
        <v>1970</v>
      </c>
      <c r="B13" s="33">
        <v>5486</v>
      </c>
      <c r="C13" s="33">
        <v>3016</v>
      </c>
      <c r="D13" s="33">
        <v>3712</v>
      </c>
      <c r="E13" s="33">
        <v>8251</v>
      </c>
      <c r="F13" s="7" t="s">
        <v>503</v>
      </c>
      <c r="G13" s="33">
        <v>2301</v>
      </c>
      <c r="H13" s="33">
        <v>2248</v>
      </c>
      <c r="I13" s="33">
        <v>21196</v>
      </c>
      <c r="J13" s="33">
        <v>26819</v>
      </c>
      <c r="K13" s="33">
        <v>3307</v>
      </c>
      <c r="L13" s="7" t="s">
        <v>503</v>
      </c>
      <c r="M13" s="33">
        <v>82</v>
      </c>
      <c r="N13" s="33">
        <v>1110</v>
      </c>
      <c r="O13" s="33">
        <v>19708</v>
      </c>
      <c r="P13" s="33">
        <v>51520</v>
      </c>
      <c r="Q13" s="33">
        <v>10062</v>
      </c>
      <c r="R13" s="7" t="s">
        <v>503</v>
      </c>
      <c r="S13" s="33">
        <v>13734</v>
      </c>
      <c r="T13" s="33">
        <v>4756</v>
      </c>
      <c r="U13" s="33">
        <v>1079</v>
      </c>
      <c r="V13" s="33">
        <v>1653</v>
      </c>
      <c r="W13" s="7" t="s">
        <v>503</v>
      </c>
      <c r="X13" s="33">
        <v>3453</v>
      </c>
      <c r="Y13" s="33">
        <v>12868</v>
      </c>
      <c r="Z13" s="33">
        <v>3843</v>
      </c>
      <c r="AA13" s="7" t="s">
        <v>503</v>
      </c>
      <c r="AB13" s="7" t="s">
        <v>503</v>
      </c>
      <c r="AC13" s="33">
        <v>25315</v>
      </c>
      <c r="AD13" s="33">
        <v>82773</v>
      </c>
    </row>
    <row r="14" spans="1:30" ht="12.75" customHeight="1">
      <c r="A14" s="32">
        <v>1971</v>
      </c>
      <c r="B14" s="33">
        <v>5624</v>
      </c>
      <c r="C14" s="33">
        <v>3010</v>
      </c>
      <c r="D14" s="33">
        <v>3734</v>
      </c>
      <c r="E14" s="33">
        <v>8494</v>
      </c>
      <c r="F14" s="7" t="s">
        <v>503</v>
      </c>
      <c r="G14" s="33">
        <v>2325</v>
      </c>
      <c r="H14" s="33">
        <v>2243</v>
      </c>
      <c r="I14" s="33">
        <v>21336</v>
      </c>
      <c r="J14" s="33">
        <v>26959</v>
      </c>
      <c r="K14" s="33">
        <v>3245</v>
      </c>
      <c r="L14" s="7" t="s">
        <v>503</v>
      </c>
      <c r="M14" s="7" t="s">
        <v>503</v>
      </c>
      <c r="N14" s="33">
        <v>1100</v>
      </c>
      <c r="O14" s="33">
        <v>19656</v>
      </c>
      <c r="P14" s="33">
        <v>51880</v>
      </c>
      <c r="Q14" s="33">
        <v>10407</v>
      </c>
      <c r="R14" s="7" t="s">
        <v>503</v>
      </c>
      <c r="S14" s="7" t="s">
        <v>503</v>
      </c>
      <c r="T14" s="33">
        <v>4837</v>
      </c>
      <c r="U14" s="33">
        <v>1094</v>
      </c>
      <c r="V14" s="33">
        <v>1667</v>
      </c>
      <c r="W14" s="7" t="s">
        <v>503</v>
      </c>
      <c r="X14" s="33">
        <v>3442</v>
      </c>
      <c r="Y14" s="33">
        <v>13041</v>
      </c>
      <c r="Z14" s="33">
        <v>3935</v>
      </c>
      <c r="AA14" s="7" t="s">
        <v>503</v>
      </c>
      <c r="AB14" s="7" t="s">
        <v>503</v>
      </c>
      <c r="AC14" s="33">
        <v>25365</v>
      </c>
      <c r="AD14" s="33">
        <v>84383</v>
      </c>
    </row>
    <row r="15" spans="1:30" ht="12.75" customHeight="1">
      <c r="A15" s="32">
        <v>1972</v>
      </c>
      <c r="B15" s="33">
        <v>5760</v>
      </c>
      <c r="C15" s="33">
        <v>3026</v>
      </c>
      <c r="D15" s="33">
        <v>3745</v>
      </c>
      <c r="E15" s="33">
        <v>8745</v>
      </c>
      <c r="F15" s="7" t="s">
        <v>503</v>
      </c>
      <c r="G15" s="33">
        <v>2369</v>
      </c>
      <c r="H15" s="33">
        <v>2271</v>
      </c>
      <c r="I15" s="33">
        <v>21681</v>
      </c>
      <c r="J15" s="33">
        <v>27120</v>
      </c>
      <c r="K15" s="33">
        <v>3225</v>
      </c>
      <c r="L15" s="7" t="s">
        <v>503</v>
      </c>
      <c r="M15" s="7" t="s">
        <v>503</v>
      </c>
      <c r="N15" s="33">
        <v>1111</v>
      </c>
      <c r="O15" s="33">
        <v>19549</v>
      </c>
      <c r="P15" s="33">
        <v>52050</v>
      </c>
      <c r="Q15" s="33">
        <v>10865</v>
      </c>
      <c r="R15" s="7" t="s">
        <v>503</v>
      </c>
      <c r="S15" s="7" t="s">
        <v>503</v>
      </c>
      <c r="T15" s="33">
        <v>4884</v>
      </c>
      <c r="U15" s="33">
        <v>1109</v>
      </c>
      <c r="V15" s="33">
        <v>1679</v>
      </c>
      <c r="W15" s="7" t="s">
        <v>503</v>
      </c>
      <c r="X15" s="33">
        <v>3421</v>
      </c>
      <c r="Y15" s="33">
        <v>12826</v>
      </c>
      <c r="Z15" s="33">
        <v>3956</v>
      </c>
      <c r="AA15" s="7" t="s">
        <v>503</v>
      </c>
      <c r="AB15" s="7" t="s">
        <v>503</v>
      </c>
      <c r="AC15" s="33">
        <v>25420</v>
      </c>
      <c r="AD15" s="33">
        <v>87038</v>
      </c>
    </row>
    <row r="16" spans="1:30" ht="12.75" customHeight="1">
      <c r="A16" s="32">
        <v>1973</v>
      </c>
      <c r="B16" s="33">
        <v>5920</v>
      </c>
      <c r="C16" s="33">
        <v>3041</v>
      </c>
      <c r="D16" s="33">
        <v>3780</v>
      </c>
      <c r="E16" s="33">
        <v>9110</v>
      </c>
      <c r="F16" s="7" t="s">
        <v>503</v>
      </c>
      <c r="G16" s="33">
        <v>2396</v>
      </c>
      <c r="H16" s="33">
        <v>2310</v>
      </c>
      <c r="I16" s="33">
        <v>21942</v>
      </c>
      <c r="J16" s="33">
        <v>27433</v>
      </c>
      <c r="K16" s="33">
        <v>3236</v>
      </c>
      <c r="L16" s="7" t="s">
        <v>503</v>
      </c>
      <c r="M16" s="33">
        <v>91</v>
      </c>
      <c r="N16" s="33">
        <v>1121</v>
      </c>
      <c r="O16" s="33">
        <v>19725</v>
      </c>
      <c r="P16" s="33">
        <v>53310</v>
      </c>
      <c r="Q16" s="33">
        <v>11389</v>
      </c>
      <c r="R16" s="7" t="s">
        <v>503</v>
      </c>
      <c r="S16" s="7" t="s">
        <v>503</v>
      </c>
      <c r="T16" s="33">
        <v>4906</v>
      </c>
      <c r="U16" s="33">
        <v>1144</v>
      </c>
      <c r="V16" s="33">
        <v>1678</v>
      </c>
      <c r="W16" s="7" t="s">
        <v>503</v>
      </c>
      <c r="X16" s="33">
        <v>3393</v>
      </c>
      <c r="Y16" s="33">
        <v>13164</v>
      </c>
      <c r="Z16" s="33">
        <v>3960</v>
      </c>
      <c r="AA16" s="7" t="s">
        <v>503</v>
      </c>
      <c r="AB16" s="7" t="s">
        <v>503</v>
      </c>
      <c r="AC16" s="33">
        <v>25767</v>
      </c>
      <c r="AD16" s="33">
        <v>89426</v>
      </c>
    </row>
    <row r="17" spans="1:30" ht="12.75" customHeight="1">
      <c r="A17" s="32">
        <v>1974</v>
      </c>
      <c r="B17" s="33">
        <v>6017</v>
      </c>
      <c r="C17" s="33">
        <v>3046</v>
      </c>
      <c r="D17" s="33">
        <v>3844</v>
      </c>
      <c r="E17" s="33">
        <v>9469</v>
      </c>
      <c r="F17" s="7" t="s">
        <v>503</v>
      </c>
      <c r="G17" s="33">
        <v>2455</v>
      </c>
      <c r="H17" s="33">
        <v>2306</v>
      </c>
      <c r="I17" s="33">
        <v>22182</v>
      </c>
      <c r="J17" s="33">
        <v>27410</v>
      </c>
      <c r="K17" s="33">
        <v>3257</v>
      </c>
      <c r="L17" s="7" t="s">
        <v>503</v>
      </c>
      <c r="M17" s="33">
        <v>94</v>
      </c>
      <c r="N17" s="33">
        <v>1132</v>
      </c>
      <c r="O17" s="33">
        <v>19926</v>
      </c>
      <c r="P17" s="33">
        <v>53120</v>
      </c>
      <c r="Q17" s="33">
        <v>11900</v>
      </c>
      <c r="R17" s="7" t="s">
        <v>503</v>
      </c>
      <c r="S17" s="7" t="s">
        <v>503</v>
      </c>
      <c r="T17" s="33">
        <v>4942</v>
      </c>
      <c r="U17" s="33">
        <v>1194</v>
      </c>
      <c r="V17" s="33">
        <v>1680</v>
      </c>
      <c r="W17" s="7" t="s">
        <v>503</v>
      </c>
      <c r="X17" s="33">
        <v>3761</v>
      </c>
      <c r="Y17" s="33">
        <v>13051</v>
      </c>
      <c r="Z17" s="33">
        <v>4016</v>
      </c>
      <c r="AA17" s="7" t="s">
        <v>503</v>
      </c>
      <c r="AB17" s="7" t="s">
        <v>503</v>
      </c>
      <c r="AC17" s="33">
        <v>25806</v>
      </c>
      <c r="AD17" s="33">
        <v>91950</v>
      </c>
    </row>
    <row r="18" spans="1:30" ht="12.75" customHeight="1">
      <c r="A18" s="32">
        <v>1975</v>
      </c>
      <c r="B18" s="33">
        <v>6143</v>
      </c>
      <c r="C18" s="33">
        <v>2995</v>
      </c>
      <c r="D18" s="33">
        <v>3870</v>
      </c>
      <c r="E18" s="33">
        <v>9978</v>
      </c>
      <c r="F18" s="7" t="s">
        <v>503</v>
      </c>
      <c r="G18" s="33">
        <v>2459</v>
      </c>
      <c r="H18" s="33">
        <v>2294</v>
      </c>
      <c r="I18" s="33">
        <v>22433</v>
      </c>
      <c r="J18" s="33">
        <v>27187</v>
      </c>
      <c r="K18" s="33">
        <v>3265</v>
      </c>
      <c r="L18" s="7" t="s">
        <v>503</v>
      </c>
      <c r="M18" s="7" t="s">
        <v>503</v>
      </c>
      <c r="N18" s="33">
        <v>1145</v>
      </c>
      <c r="O18" s="33">
        <v>20137</v>
      </c>
      <c r="P18" s="33">
        <v>53220</v>
      </c>
      <c r="Q18" s="33">
        <v>12193</v>
      </c>
      <c r="R18" s="7" t="s">
        <v>503</v>
      </c>
      <c r="S18" s="7" t="s">
        <v>503</v>
      </c>
      <c r="T18" s="33">
        <v>5057</v>
      </c>
      <c r="U18" s="33">
        <v>1217</v>
      </c>
      <c r="V18" s="33">
        <v>1749</v>
      </c>
      <c r="W18" s="7" t="s">
        <v>503</v>
      </c>
      <c r="X18" s="33">
        <v>3902</v>
      </c>
      <c r="Y18" s="33">
        <v>13066</v>
      </c>
      <c r="Z18" s="33">
        <v>4096</v>
      </c>
      <c r="AA18" s="33">
        <v>3127</v>
      </c>
      <c r="AB18" s="7" t="s">
        <v>503</v>
      </c>
      <c r="AC18" s="33">
        <v>26021</v>
      </c>
      <c r="AD18" s="33">
        <v>93775</v>
      </c>
    </row>
    <row r="19" spans="1:30" ht="12.75" customHeight="1">
      <c r="A19" s="32">
        <v>1976</v>
      </c>
      <c r="B19" s="33">
        <v>6196</v>
      </c>
      <c r="C19" s="33">
        <v>3239</v>
      </c>
      <c r="D19" s="33">
        <v>3911</v>
      </c>
      <c r="E19" s="33">
        <v>10530</v>
      </c>
      <c r="F19" s="7" t="s">
        <v>503</v>
      </c>
      <c r="G19" s="33">
        <v>2537</v>
      </c>
      <c r="H19" s="33">
        <v>2301</v>
      </c>
      <c r="I19" s="33">
        <v>22597</v>
      </c>
      <c r="J19" s="33">
        <v>27035</v>
      </c>
      <c r="K19" s="33">
        <v>3293</v>
      </c>
      <c r="L19" s="7" t="s">
        <v>503</v>
      </c>
      <c r="M19" s="33">
        <v>99</v>
      </c>
      <c r="N19" s="33">
        <v>1155</v>
      </c>
      <c r="O19" s="33">
        <v>20460</v>
      </c>
      <c r="P19" s="33">
        <v>53780</v>
      </c>
      <c r="Q19" s="33">
        <v>12911</v>
      </c>
      <c r="R19" s="33">
        <v>158</v>
      </c>
      <c r="S19" s="7" t="s">
        <v>503</v>
      </c>
      <c r="T19" s="33">
        <v>5104</v>
      </c>
      <c r="U19" s="33">
        <v>1239</v>
      </c>
      <c r="V19" s="33">
        <v>1820</v>
      </c>
      <c r="W19" s="7" t="s">
        <v>503</v>
      </c>
      <c r="X19" s="33">
        <v>4050</v>
      </c>
      <c r="Y19" s="33">
        <v>13223</v>
      </c>
      <c r="Z19" s="33">
        <v>4140</v>
      </c>
      <c r="AA19" s="33">
        <v>3045</v>
      </c>
      <c r="AB19" s="7" t="s">
        <v>503</v>
      </c>
      <c r="AC19" s="33">
        <v>26232</v>
      </c>
      <c r="AD19" s="33">
        <v>96160</v>
      </c>
    </row>
    <row r="20" spans="1:30" ht="12.75" customHeight="1">
      <c r="A20" s="32">
        <v>1977</v>
      </c>
      <c r="B20" s="33">
        <v>6354</v>
      </c>
      <c r="C20" s="33">
        <v>3267</v>
      </c>
      <c r="D20" s="33">
        <v>3930</v>
      </c>
      <c r="E20" s="33">
        <v>10860</v>
      </c>
      <c r="F20" s="7" t="s">
        <v>503</v>
      </c>
      <c r="G20" s="33">
        <v>2585</v>
      </c>
      <c r="H20" s="33">
        <v>2307</v>
      </c>
      <c r="I20" s="33">
        <v>22924</v>
      </c>
      <c r="J20" s="33">
        <v>27040</v>
      </c>
      <c r="K20" s="33">
        <v>3318</v>
      </c>
      <c r="L20" s="7" t="s">
        <v>503</v>
      </c>
      <c r="M20" s="7" t="s">
        <v>503</v>
      </c>
      <c r="N20" s="33">
        <v>1173</v>
      </c>
      <c r="O20" s="33">
        <v>21481</v>
      </c>
      <c r="P20" s="33">
        <v>54500</v>
      </c>
      <c r="Q20" s="33">
        <v>13316</v>
      </c>
      <c r="R20" s="33">
        <v>158</v>
      </c>
      <c r="S20" s="7" t="s">
        <v>503</v>
      </c>
      <c r="T20" s="33">
        <v>5157</v>
      </c>
      <c r="U20" s="33">
        <v>1258</v>
      </c>
      <c r="V20" s="33">
        <v>1850</v>
      </c>
      <c r="W20" s="7" t="s">
        <v>503</v>
      </c>
      <c r="X20" s="33">
        <v>4093</v>
      </c>
      <c r="Y20" s="33">
        <v>13338</v>
      </c>
      <c r="Z20" s="33">
        <v>4180</v>
      </c>
      <c r="AA20" s="33">
        <v>3038</v>
      </c>
      <c r="AB20" s="7" t="s">
        <v>503</v>
      </c>
      <c r="AC20" s="33">
        <v>26340</v>
      </c>
      <c r="AD20" s="33">
        <v>99009</v>
      </c>
    </row>
    <row r="21" spans="1:30" ht="12.75" customHeight="1">
      <c r="A21" s="32">
        <v>1978</v>
      </c>
      <c r="B21" s="33">
        <v>6416</v>
      </c>
      <c r="C21" s="33">
        <v>3292</v>
      </c>
      <c r="D21" s="33">
        <v>3960</v>
      </c>
      <c r="E21" s="33">
        <v>11266</v>
      </c>
      <c r="F21" s="7" t="s">
        <v>503</v>
      </c>
      <c r="G21" s="33">
        <v>2637</v>
      </c>
      <c r="H21" s="33">
        <v>2318</v>
      </c>
      <c r="I21" s="33">
        <v>23030</v>
      </c>
      <c r="J21" s="33">
        <v>27211</v>
      </c>
      <c r="K21" s="33">
        <v>3337</v>
      </c>
      <c r="L21" s="7" t="s">
        <v>503</v>
      </c>
      <c r="M21" s="7" t="s">
        <v>503</v>
      </c>
      <c r="N21" s="33">
        <v>1194</v>
      </c>
      <c r="O21" s="33">
        <v>21609</v>
      </c>
      <c r="P21" s="33">
        <v>55300</v>
      </c>
      <c r="Q21" s="33">
        <v>13849</v>
      </c>
      <c r="R21" s="33">
        <v>157</v>
      </c>
      <c r="S21" s="7" t="s">
        <v>503</v>
      </c>
      <c r="T21" s="33">
        <v>5211</v>
      </c>
      <c r="U21" s="33">
        <v>1268</v>
      </c>
      <c r="V21" s="33">
        <v>1886</v>
      </c>
      <c r="W21" s="7" t="s">
        <v>503</v>
      </c>
      <c r="X21" s="33">
        <v>4106</v>
      </c>
      <c r="Y21" s="33">
        <v>13345</v>
      </c>
      <c r="Z21" s="33">
        <v>4233</v>
      </c>
      <c r="AA21" s="33">
        <v>3077</v>
      </c>
      <c r="AB21" s="7" t="s">
        <v>503</v>
      </c>
      <c r="AC21" s="33">
        <v>26473</v>
      </c>
      <c r="AD21" s="33">
        <v>102254</v>
      </c>
    </row>
    <row r="22" spans="1:30" ht="12.75" customHeight="1">
      <c r="A22" s="32">
        <v>1979</v>
      </c>
      <c r="B22" s="33">
        <v>6476</v>
      </c>
      <c r="C22" s="33">
        <v>3307</v>
      </c>
      <c r="D22" s="33">
        <v>4009</v>
      </c>
      <c r="E22" s="33">
        <v>11631</v>
      </c>
      <c r="F22" s="7" t="s">
        <v>503</v>
      </c>
      <c r="G22" s="33">
        <v>2610</v>
      </c>
      <c r="H22" s="33">
        <v>2335</v>
      </c>
      <c r="I22" s="33">
        <v>23374</v>
      </c>
      <c r="J22" s="33">
        <v>27529</v>
      </c>
      <c r="K22" s="33">
        <v>3376</v>
      </c>
      <c r="L22" s="7" t="s">
        <v>503</v>
      </c>
      <c r="M22" s="7" t="s">
        <v>503</v>
      </c>
      <c r="N22" s="33">
        <v>1217</v>
      </c>
      <c r="O22" s="33">
        <v>21951</v>
      </c>
      <c r="P22" s="33">
        <v>55990</v>
      </c>
      <c r="Q22" s="33">
        <v>14142</v>
      </c>
      <c r="R22" s="33">
        <v>158</v>
      </c>
      <c r="S22" s="7" t="s">
        <v>503</v>
      </c>
      <c r="T22" s="33">
        <v>5304</v>
      </c>
      <c r="U22" s="33">
        <v>1287</v>
      </c>
      <c r="V22" s="33">
        <v>1911</v>
      </c>
      <c r="W22" s="7" t="s">
        <v>503</v>
      </c>
      <c r="X22" s="33">
        <v>4199</v>
      </c>
      <c r="Y22" s="33">
        <v>13371</v>
      </c>
      <c r="Z22" s="33">
        <v>4285</v>
      </c>
      <c r="AA22" s="33">
        <v>3110</v>
      </c>
      <c r="AB22" s="7" t="s">
        <v>503</v>
      </c>
      <c r="AC22" s="33">
        <v>26740</v>
      </c>
      <c r="AD22" s="33">
        <v>104964</v>
      </c>
    </row>
    <row r="23" spans="1:30" ht="12.75" customHeight="1">
      <c r="A23" s="32">
        <v>1980</v>
      </c>
      <c r="B23" s="33">
        <v>6685</v>
      </c>
      <c r="C23" s="33">
        <v>3333</v>
      </c>
      <c r="D23" s="33">
        <v>4022</v>
      </c>
      <c r="E23" s="33">
        <v>11982</v>
      </c>
      <c r="F23" s="7" t="s">
        <v>503</v>
      </c>
      <c r="G23" s="33">
        <v>2615</v>
      </c>
      <c r="H23" s="33">
        <v>2371</v>
      </c>
      <c r="I23" s="33">
        <v>23620</v>
      </c>
      <c r="J23" s="33">
        <v>27948</v>
      </c>
      <c r="K23" s="33">
        <v>3451</v>
      </c>
      <c r="L23" s="7" t="s">
        <v>503</v>
      </c>
      <c r="M23" s="7" t="s">
        <v>503</v>
      </c>
      <c r="N23" s="33">
        <v>1232</v>
      </c>
      <c r="O23" s="33">
        <v>22243</v>
      </c>
      <c r="P23" s="33">
        <v>56500</v>
      </c>
      <c r="Q23" s="33">
        <v>14431</v>
      </c>
      <c r="R23" s="33">
        <v>159</v>
      </c>
      <c r="S23" s="33">
        <v>22625</v>
      </c>
      <c r="T23" s="33">
        <v>5466</v>
      </c>
      <c r="U23" s="33">
        <v>1293</v>
      </c>
      <c r="V23" s="33">
        <v>1937</v>
      </c>
      <c r="W23" s="7" t="s">
        <v>503</v>
      </c>
      <c r="X23" s="33">
        <v>4275</v>
      </c>
      <c r="Y23" s="33">
        <v>13392</v>
      </c>
      <c r="Z23" s="33">
        <v>4334</v>
      </c>
      <c r="AA23" s="33">
        <v>3172</v>
      </c>
      <c r="AB23" s="33">
        <v>17830</v>
      </c>
      <c r="AC23" s="33">
        <v>26972</v>
      </c>
      <c r="AD23" s="33">
        <v>106943</v>
      </c>
    </row>
    <row r="24" spans="1:30" ht="12.75" customHeight="1">
      <c r="A24" s="32">
        <v>1981</v>
      </c>
      <c r="B24" s="33">
        <v>6784</v>
      </c>
      <c r="C24" s="33">
        <v>3348</v>
      </c>
      <c r="D24" s="33">
        <v>4047</v>
      </c>
      <c r="E24" s="33">
        <v>12332</v>
      </c>
      <c r="F24" s="7" t="s">
        <v>503</v>
      </c>
      <c r="G24" s="33">
        <v>2686</v>
      </c>
      <c r="H24" s="33">
        <v>2405</v>
      </c>
      <c r="I24" s="33">
        <v>23778</v>
      </c>
      <c r="J24" s="33">
        <v>28307</v>
      </c>
      <c r="K24" s="33">
        <v>3678</v>
      </c>
      <c r="L24" s="7" t="s">
        <v>503</v>
      </c>
      <c r="M24" s="7" t="s">
        <v>503</v>
      </c>
      <c r="N24" s="33">
        <v>1257</v>
      </c>
      <c r="O24" s="33">
        <v>22404</v>
      </c>
      <c r="P24" s="33">
        <v>57020</v>
      </c>
      <c r="Q24" s="33">
        <v>14683</v>
      </c>
      <c r="R24" s="33">
        <v>161</v>
      </c>
      <c r="S24" s="7" t="s">
        <v>503</v>
      </c>
      <c r="T24" s="33">
        <v>5654</v>
      </c>
      <c r="U24" s="33">
        <v>1305</v>
      </c>
      <c r="V24" s="33">
        <v>1969</v>
      </c>
      <c r="W24" s="7" t="s">
        <v>503</v>
      </c>
      <c r="X24" s="33">
        <v>4238</v>
      </c>
      <c r="Y24" s="33">
        <v>13440</v>
      </c>
      <c r="Z24" s="33">
        <v>4373</v>
      </c>
      <c r="AA24" s="33">
        <v>3246</v>
      </c>
      <c r="AB24" s="33">
        <v>17800</v>
      </c>
      <c r="AC24" s="33">
        <v>26884</v>
      </c>
      <c r="AD24" s="33">
        <v>108671</v>
      </c>
    </row>
    <row r="25" spans="1:30" ht="12.75" customHeight="1">
      <c r="A25" s="32">
        <v>1982</v>
      </c>
      <c r="B25" s="33">
        <v>6867</v>
      </c>
      <c r="C25" s="33">
        <v>3337</v>
      </c>
      <c r="D25" s="33">
        <v>4073</v>
      </c>
      <c r="E25" s="33">
        <v>12398</v>
      </c>
      <c r="F25" s="7" t="s">
        <v>503</v>
      </c>
      <c r="G25" s="33">
        <v>2717</v>
      </c>
      <c r="H25" s="33">
        <v>2445</v>
      </c>
      <c r="I25" s="33">
        <v>23895</v>
      </c>
      <c r="J25" s="33">
        <v>28556</v>
      </c>
      <c r="K25" s="33">
        <v>3706</v>
      </c>
      <c r="L25" s="7" t="s">
        <v>503</v>
      </c>
      <c r="M25" s="33">
        <v>115</v>
      </c>
      <c r="N25" s="33">
        <v>1281</v>
      </c>
      <c r="O25" s="33">
        <v>22486</v>
      </c>
      <c r="P25" s="33">
        <v>57845</v>
      </c>
      <c r="Q25" s="33">
        <v>15033</v>
      </c>
      <c r="R25" s="33">
        <v>160</v>
      </c>
      <c r="S25" s="7" t="s">
        <v>503</v>
      </c>
      <c r="T25" s="33">
        <v>5756</v>
      </c>
      <c r="U25" s="33">
        <v>1329</v>
      </c>
      <c r="V25" s="33">
        <v>1994</v>
      </c>
      <c r="W25" s="7" t="s">
        <v>503</v>
      </c>
      <c r="X25" s="33">
        <v>4245</v>
      </c>
      <c r="Y25" s="33">
        <v>13584</v>
      </c>
      <c r="Z25" s="33">
        <v>4424</v>
      </c>
      <c r="AA25" s="33">
        <v>3269</v>
      </c>
      <c r="AB25" s="33">
        <v>17962</v>
      </c>
      <c r="AC25" s="33">
        <v>26819</v>
      </c>
      <c r="AD25" s="33">
        <v>110207</v>
      </c>
    </row>
    <row r="26" spans="1:30" ht="12.75" customHeight="1">
      <c r="A26" s="32">
        <v>1983</v>
      </c>
      <c r="B26" s="33">
        <v>6950</v>
      </c>
      <c r="C26" s="33">
        <v>3323</v>
      </c>
      <c r="D26" s="33">
        <v>4091</v>
      </c>
      <c r="E26" s="33">
        <v>12610</v>
      </c>
      <c r="F26" s="7" t="s">
        <v>503</v>
      </c>
      <c r="G26" s="33">
        <v>2717</v>
      </c>
      <c r="H26" s="33">
        <v>2456</v>
      </c>
      <c r="I26" s="33">
        <v>23919</v>
      </c>
      <c r="J26" s="33">
        <v>28605</v>
      </c>
      <c r="K26" s="33">
        <v>3811</v>
      </c>
      <c r="L26" s="7" t="s">
        <v>503</v>
      </c>
      <c r="M26" s="33">
        <v>116</v>
      </c>
      <c r="N26" s="33">
        <v>1293</v>
      </c>
      <c r="O26" s="33">
        <v>22715</v>
      </c>
      <c r="P26" s="33">
        <v>58880</v>
      </c>
      <c r="Q26" s="33">
        <v>15118</v>
      </c>
      <c r="R26" s="33">
        <v>148</v>
      </c>
      <c r="S26" s="7" t="s">
        <v>503</v>
      </c>
      <c r="T26" s="33">
        <v>5617</v>
      </c>
      <c r="U26" s="33">
        <v>1498</v>
      </c>
      <c r="V26" s="33">
        <v>2013</v>
      </c>
      <c r="W26" s="7" t="s">
        <v>503</v>
      </c>
      <c r="X26" s="33">
        <v>4483</v>
      </c>
      <c r="Y26" s="33">
        <v>13739</v>
      </c>
      <c r="Z26" s="33">
        <v>4462</v>
      </c>
      <c r="AA26" s="33">
        <v>3285</v>
      </c>
      <c r="AB26" s="33">
        <v>18275</v>
      </c>
      <c r="AC26" s="33">
        <v>26749</v>
      </c>
      <c r="AD26" s="33">
        <v>111549</v>
      </c>
    </row>
    <row r="27" spans="1:30" ht="12.75" customHeight="1">
      <c r="A27" s="32">
        <v>1984</v>
      </c>
      <c r="B27" s="33">
        <v>7104</v>
      </c>
      <c r="C27" s="33">
        <v>3314</v>
      </c>
      <c r="D27" s="33">
        <v>4086</v>
      </c>
      <c r="E27" s="33">
        <v>12853</v>
      </c>
      <c r="F27" s="7" t="s">
        <v>503</v>
      </c>
      <c r="G27" s="33">
        <v>2707</v>
      </c>
      <c r="H27" s="33">
        <v>2461</v>
      </c>
      <c r="I27" s="33">
        <v>24014</v>
      </c>
      <c r="J27" s="33">
        <v>28659</v>
      </c>
      <c r="K27" s="33">
        <v>3815</v>
      </c>
      <c r="L27" s="7" t="s">
        <v>503</v>
      </c>
      <c r="M27" s="33">
        <v>118</v>
      </c>
      <c r="N27" s="33">
        <v>1294</v>
      </c>
      <c r="O27" s="33">
        <v>22835</v>
      </c>
      <c r="P27" s="33">
        <v>59320</v>
      </c>
      <c r="Q27" s="33">
        <v>14997</v>
      </c>
      <c r="R27" s="33">
        <v>149</v>
      </c>
      <c r="S27" s="7" t="s">
        <v>503</v>
      </c>
      <c r="T27" s="33">
        <v>5642</v>
      </c>
      <c r="U27" s="33">
        <v>1528</v>
      </c>
      <c r="V27" s="33">
        <v>2029</v>
      </c>
      <c r="W27" s="7" t="s">
        <v>503</v>
      </c>
      <c r="X27" s="33">
        <v>4456</v>
      </c>
      <c r="Y27" s="33">
        <v>13803</v>
      </c>
      <c r="Z27" s="33">
        <v>4468</v>
      </c>
      <c r="AA27" s="33">
        <v>3323</v>
      </c>
      <c r="AB27" s="33">
        <v>18530</v>
      </c>
      <c r="AC27" s="33">
        <v>26970</v>
      </c>
      <c r="AD27" s="33">
        <v>113543</v>
      </c>
    </row>
    <row r="28" spans="1:30" ht="12.75" customHeight="1">
      <c r="A28" s="32">
        <v>1985</v>
      </c>
      <c r="B28" s="33">
        <v>7275</v>
      </c>
      <c r="C28" s="33">
        <v>3317</v>
      </c>
      <c r="D28" s="33">
        <v>4067</v>
      </c>
      <c r="E28" s="33">
        <v>13123</v>
      </c>
      <c r="F28" s="7" t="s">
        <v>503</v>
      </c>
      <c r="G28" s="33">
        <v>2740</v>
      </c>
      <c r="H28" s="33">
        <v>2460</v>
      </c>
      <c r="I28" s="33">
        <v>24105</v>
      </c>
      <c r="J28" s="33">
        <v>28929</v>
      </c>
      <c r="K28" s="33">
        <v>3893</v>
      </c>
      <c r="L28" s="7" t="s">
        <v>503</v>
      </c>
      <c r="M28" s="33">
        <v>122</v>
      </c>
      <c r="N28" s="33">
        <v>1285</v>
      </c>
      <c r="O28" s="33">
        <v>23024</v>
      </c>
      <c r="P28" s="33">
        <v>59630</v>
      </c>
      <c r="Q28" s="33">
        <v>15592</v>
      </c>
      <c r="R28" s="33">
        <v>151</v>
      </c>
      <c r="S28" s="7" t="s">
        <v>503</v>
      </c>
      <c r="T28" s="33">
        <v>5690</v>
      </c>
      <c r="U28" s="33">
        <v>1554</v>
      </c>
      <c r="V28" s="33">
        <v>2065</v>
      </c>
      <c r="W28" s="7" t="s">
        <v>503</v>
      </c>
      <c r="X28" s="33">
        <v>4442</v>
      </c>
      <c r="Y28" s="33">
        <v>13875</v>
      </c>
      <c r="Z28" s="33">
        <v>4491</v>
      </c>
      <c r="AA28" s="33">
        <v>3382</v>
      </c>
      <c r="AB28" s="33">
        <v>18746</v>
      </c>
      <c r="AC28" s="33">
        <v>27461</v>
      </c>
      <c r="AD28" s="33">
        <v>115460</v>
      </c>
    </row>
    <row r="29" spans="1:30" ht="12.75" customHeight="1">
      <c r="A29" s="32">
        <v>1986</v>
      </c>
      <c r="B29" s="33">
        <v>7529</v>
      </c>
      <c r="C29" s="33">
        <v>3313</v>
      </c>
      <c r="D29" s="33">
        <v>4062</v>
      </c>
      <c r="E29" s="33">
        <v>13378</v>
      </c>
      <c r="F29" s="7" t="s">
        <v>503</v>
      </c>
      <c r="G29" s="33">
        <v>2799</v>
      </c>
      <c r="H29" s="33">
        <v>2459</v>
      </c>
      <c r="I29" s="33">
        <v>24364</v>
      </c>
      <c r="J29" s="33">
        <v>29217</v>
      </c>
      <c r="K29" s="33">
        <v>3888</v>
      </c>
      <c r="L29" s="7" t="s">
        <v>503</v>
      </c>
      <c r="M29" s="33">
        <v>126</v>
      </c>
      <c r="N29" s="33">
        <v>1296</v>
      </c>
      <c r="O29" s="33">
        <v>23348</v>
      </c>
      <c r="P29" s="33">
        <v>60220</v>
      </c>
      <c r="Q29" s="33">
        <v>16116</v>
      </c>
      <c r="R29" s="33">
        <v>151</v>
      </c>
      <c r="S29" s="7" t="s">
        <v>503</v>
      </c>
      <c r="T29" s="33">
        <v>5766</v>
      </c>
      <c r="U29" s="33">
        <v>1608</v>
      </c>
      <c r="V29" s="33">
        <v>2121</v>
      </c>
      <c r="W29" s="7" t="s">
        <v>503</v>
      </c>
      <c r="X29" s="33">
        <v>4568</v>
      </c>
      <c r="Y29" s="33">
        <v>14078</v>
      </c>
      <c r="Z29" s="33">
        <v>4503</v>
      </c>
      <c r="AA29" s="33">
        <v>3424</v>
      </c>
      <c r="AB29" s="33">
        <v>19243</v>
      </c>
      <c r="AC29" s="33">
        <v>27774</v>
      </c>
      <c r="AD29" s="33">
        <v>117833</v>
      </c>
    </row>
    <row r="30" spans="1:30" ht="12.75" customHeight="1">
      <c r="A30" s="32">
        <v>1987</v>
      </c>
      <c r="B30" s="33">
        <v>7719</v>
      </c>
      <c r="C30" s="33">
        <v>3334</v>
      </c>
      <c r="D30" s="33">
        <v>4066</v>
      </c>
      <c r="E30" s="33">
        <v>13630</v>
      </c>
      <c r="F30" s="7" t="s">
        <v>503</v>
      </c>
      <c r="G30" s="33">
        <v>2784</v>
      </c>
      <c r="H30" s="33">
        <v>2462</v>
      </c>
      <c r="I30" s="33">
        <v>24320</v>
      </c>
      <c r="J30" s="33">
        <v>29379</v>
      </c>
      <c r="K30" s="33">
        <v>3884</v>
      </c>
      <c r="L30" s="33">
        <v>5595</v>
      </c>
      <c r="M30" s="33">
        <v>133</v>
      </c>
      <c r="N30" s="33">
        <v>1306</v>
      </c>
      <c r="O30" s="33">
        <v>23570</v>
      </c>
      <c r="P30" s="33">
        <v>60820</v>
      </c>
      <c r="Q30" s="33">
        <v>16873</v>
      </c>
      <c r="R30" s="33">
        <v>157</v>
      </c>
      <c r="S30" s="7" t="s">
        <v>503</v>
      </c>
      <c r="T30" s="33">
        <v>6492</v>
      </c>
      <c r="U30" s="33">
        <v>1623</v>
      </c>
      <c r="V30" s="33">
        <v>2174</v>
      </c>
      <c r="W30" s="7" t="s">
        <v>503</v>
      </c>
      <c r="X30" s="33">
        <v>4601</v>
      </c>
      <c r="Y30" s="33">
        <v>14570</v>
      </c>
      <c r="Z30" s="33">
        <v>4504</v>
      </c>
      <c r="AA30" s="33">
        <v>3465</v>
      </c>
      <c r="AB30" s="33">
        <v>19764</v>
      </c>
      <c r="AC30" s="33">
        <v>27711</v>
      </c>
      <c r="AD30" s="33">
        <v>119865</v>
      </c>
    </row>
    <row r="31" spans="1:30" ht="12.75" customHeight="1">
      <c r="A31" s="32">
        <v>1988</v>
      </c>
      <c r="B31" s="33">
        <v>7920</v>
      </c>
      <c r="C31" s="33">
        <v>3335</v>
      </c>
      <c r="D31" s="33">
        <v>4078</v>
      </c>
      <c r="E31" s="33">
        <v>13901</v>
      </c>
      <c r="F31" s="7" t="s">
        <v>503</v>
      </c>
      <c r="G31" s="33">
        <v>2869</v>
      </c>
      <c r="H31" s="33">
        <v>2463</v>
      </c>
      <c r="I31" s="33">
        <v>24331</v>
      </c>
      <c r="J31" s="33">
        <v>29609</v>
      </c>
      <c r="K31" s="33">
        <v>3961</v>
      </c>
      <c r="L31" s="33">
        <v>5559</v>
      </c>
      <c r="M31" s="33">
        <v>129</v>
      </c>
      <c r="N31" s="33">
        <v>1309</v>
      </c>
      <c r="O31" s="33">
        <v>23877</v>
      </c>
      <c r="P31" s="33">
        <v>61650</v>
      </c>
      <c r="Q31" s="33">
        <v>17304</v>
      </c>
      <c r="R31" s="33">
        <v>155</v>
      </c>
      <c r="S31" s="7" t="s">
        <v>503</v>
      </c>
      <c r="T31" s="33">
        <v>6647</v>
      </c>
      <c r="U31" s="33">
        <v>1597</v>
      </c>
      <c r="V31" s="33">
        <v>2186</v>
      </c>
      <c r="W31" s="7" t="s">
        <v>503</v>
      </c>
      <c r="X31" s="33">
        <v>4640</v>
      </c>
      <c r="Y31" s="33">
        <v>14883</v>
      </c>
      <c r="Z31" s="33">
        <v>4529</v>
      </c>
      <c r="AA31" s="33">
        <v>3503</v>
      </c>
      <c r="AB31" s="33">
        <v>20083</v>
      </c>
      <c r="AC31" s="33">
        <v>28001</v>
      </c>
      <c r="AD31" s="33">
        <v>121669</v>
      </c>
    </row>
    <row r="32" spans="1:30" ht="12.75" customHeight="1">
      <c r="A32" s="32">
        <v>1989</v>
      </c>
      <c r="B32" s="33">
        <v>8223</v>
      </c>
      <c r="C32" s="33">
        <v>3367</v>
      </c>
      <c r="D32" s="33">
        <v>4096</v>
      </c>
      <c r="E32" s="33">
        <v>14151</v>
      </c>
      <c r="F32" s="7" t="s">
        <v>503</v>
      </c>
      <c r="G32" s="33">
        <v>2865</v>
      </c>
      <c r="H32" s="33">
        <v>2453</v>
      </c>
      <c r="I32" s="33">
        <v>24505</v>
      </c>
      <c r="J32" s="33">
        <v>29773</v>
      </c>
      <c r="K32" s="33">
        <v>3967</v>
      </c>
      <c r="L32" s="33">
        <v>5519</v>
      </c>
      <c r="M32" s="33">
        <v>128</v>
      </c>
      <c r="N32" s="33">
        <v>1289</v>
      </c>
      <c r="O32" s="33">
        <v>23781</v>
      </c>
      <c r="P32" s="33">
        <v>62690</v>
      </c>
      <c r="Q32" s="33">
        <v>18023</v>
      </c>
      <c r="R32" s="33">
        <v>156</v>
      </c>
      <c r="S32" s="7" t="s">
        <v>503</v>
      </c>
      <c r="T32" s="33">
        <v>6716</v>
      </c>
      <c r="U32" s="33">
        <v>1581</v>
      </c>
      <c r="V32" s="33">
        <v>2157</v>
      </c>
      <c r="W32" s="7" t="s">
        <v>503</v>
      </c>
      <c r="X32" s="33">
        <v>4693</v>
      </c>
      <c r="Y32" s="33">
        <v>15078</v>
      </c>
      <c r="Z32" s="33">
        <v>4574</v>
      </c>
      <c r="AA32" s="33">
        <v>3535</v>
      </c>
      <c r="AB32" s="33">
        <v>20525</v>
      </c>
      <c r="AC32" s="33">
        <v>28301</v>
      </c>
      <c r="AD32" s="33">
        <v>123869</v>
      </c>
    </row>
    <row r="33" spans="1:30" ht="12.75" customHeight="1">
      <c r="A33" s="32">
        <v>1990</v>
      </c>
      <c r="B33" s="33">
        <v>8393</v>
      </c>
      <c r="C33" s="33">
        <v>3434</v>
      </c>
      <c r="D33" s="33">
        <v>4129</v>
      </c>
      <c r="E33" s="33">
        <v>14329</v>
      </c>
      <c r="F33" s="7" t="s">
        <v>503</v>
      </c>
      <c r="G33" s="33">
        <v>2898</v>
      </c>
      <c r="H33" s="33">
        <v>2440</v>
      </c>
      <c r="I33" s="33">
        <v>24527</v>
      </c>
      <c r="J33" s="33">
        <v>30368</v>
      </c>
      <c r="K33" s="33">
        <v>4000</v>
      </c>
      <c r="L33" s="33">
        <v>5496</v>
      </c>
      <c r="M33" s="33">
        <v>127</v>
      </c>
      <c r="N33" s="33">
        <v>1310</v>
      </c>
      <c r="O33" s="33">
        <v>24076</v>
      </c>
      <c r="P33" s="33">
        <v>63950</v>
      </c>
      <c r="Q33" s="33">
        <v>18539</v>
      </c>
      <c r="R33" s="33">
        <v>159</v>
      </c>
      <c r="S33" s="33">
        <v>24063</v>
      </c>
      <c r="T33" s="33">
        <v>6877</v>
      </c>
      <c r="U33" s="33">
        <v>1606</v>
      </c>
      <c r="V33" s="33">
        <v>2148</v>
      </c>
      <c r="W33" s="33">
        <v>16871</v>
      </c>
      <c r="X33" s="33">
        <v>4762</v>
      </c>
      <c r="Y33" s="33">
        <v>15022</v>
      </c>
      <c r="Z33" s="33">
        <v>4635</v>
      </c>
      <c r="AA33" s="33">
        <v>3581</v>
      </c>
      <c r="AB33" s="33">
        <v>20758</v>
      </c>
      <c r="AC33" s="33">
        <v>28339</v>
      </c>
      <c r="AD33" s="33">
        <v>125669</v>
      </c>
    </row>
    <row r="34" spans="1:30" ht="12.75" customHeight="1">
      <c r="A34" s="32">
        <v>1991</v>
      </c>
      <c r="B34" s="33">
        <v>8444</v>
      </c>
      <c r="C34" s="33">
        <v>3500</v>
      </c>
      <c r="D34" s="33">
        <v>4161</v>
      </c>
      <c r="E34" s="33">
        <v>14408</v>
      </c>
      <c r="F34" s="7" t="s">
        <v>503</v>
      </c>
      <c r="G34" s="33">
        <v>2900</v>
      </c>
      <c r="H34" s="33">
        <v>2422</v>
      </c>
      <c r="I34" s="33">
        <v>24726</v>
      </c>
      <c r="J34" s="33">
        <v>39112</v>
      </c>
      <c r="K34" s="33">
        <v>3933</v>
      </c>
      <c r="L34" s="33">
        <v>5405</v>
      </c>
      <c r="M34" s="33">
        <v>129</v>
      </c>
      <c r="N34" s="33">
        <v>1343</v>
      </c>
      <c r="O34" s="33">
        <v>24179</v>
      </c>
      <c r="P34" s="33">
        <v>65090</v>
      </c>
      <c r="Q34" s="33">
        <v>19048</v>
      </c>
      <c r="R34" s="33">
        <v>164</v>
      </c>
      <c r="S34" s="33">
        <v>30146</v>
      </c>
      <c r="T34" s="33">
        <v>7013</v>
      </c>
      <c r="U34" s="33">
        <v>1628</v>
      </c>
      <c r="V34" s="33">
        <v>2128</v>
      </c>
      <c r="W34" s="33">
        <v>17010</v>
      </c>
      <c r="X34" s="33">
        <v>4867</v>
      </c>
      <c r="Y34" s="33">
        <v>15075</v>
      </c>
      <c r="Z34" s="33">
        <v>4664</v>
      </c>
      <c r="AA34" s="33">
        <v>3775</v>
      </c>
      <c r="AB34" s="33">
        <v>20863</v>
      </c>
      <c r="AC34" s="33">
        <v>28448</v>
      </c>
      <c r="AD34" s="33">
        <v>126145</v>
      </c>
    </row>
    <row r="35" spans="1:30" ht="12.75" customHeight="1">
      <c r="A35" s="32">
        <v>1992</v>
      </c>
      <c r="B35" s="33">
        <v>8543</v>
      </c>
      <c r="C35" s="33">
        <v>3522</v>
      </c>
      <c r="D35" s="33">
        <v>4189</v>
      </c>
      <c r="E35" s="33">
        <v>14482</v>
      </c>
      <c r="F35" s="7" t="s">
        <v>503</v>
      </c>
      <c r="G35" s="33">
        <v>2898</v>
      </c>
      <c r="H35" s="33">
        <v>2401</v>
      </c>
      <c r="I35" s="33">
        <v>24921</v>
      </c>
      <c r="J35" s="33">
        <v>38820</v>
      </c>
      <c r="K35" s="33">
        <v>4035</v>
      </c>
      <c r="L35" s="33">
        <v>5202</v>
      </c>
      <c r="M35" s="33">
        <v>129</v>
      </c>
      <c r="N35" s="33">
        <v>1360</v>
      </c>
      <c r="O35" s="33">
        <v>24175</v>
      </c>
      <c r="P35" s="33">
        <v>65800</v>
      </c>
      <c r="Q35" s="33">
        <v>19426</v>
      </c>
      <c r="R35" s="33">
        <v>168</v>
      </c>
      <c r="S35" s="33">
        <v>31225</v>
      </c>
      <c r="T35" s="33">
        <v>7079</v>
      </c>
      <c r="U35" s="33">
        <v>1636</v>
      </c>
      <c r="V35" s="33">
        <v>2132</v>
      </c>
      <c r="W35" s="33">
        <v>17032</v>
      </c>
      <c r="X35" s="33">
        <v>4777</v>
      </c>
      <c r="Y35" s="33">
        <v>15159</v>
      </c>
      <c r="Z35" s="33">
        <v>4675</v>
      </c>
      <c r="AA35" s="33">
        <v>3767</v>
      </c>
      <c r="AB35" s="33">
        <v>21013</v>
      </c>
      <c r="AC35" s="33">
        <v>28574</v>
      </c>
      <c r="AD35" s="33">
        <v>127876</v>
      </c>
    </row>
    <row r="36" spans="1:30" ht="12.75" customHeight="1">
      <c r="A36" s="32">
        <v>1993</v>
      </c>
      <c r="B36" s="33">
        <v>8560</v>
      </c>
      <c r="C36" s="33">
        <v>3531</v>
      </c>
      <c r="D36" s="33">
        <v>4263</v>
      </c>
      <c r="E36" s="33">
        <v>14664</v>
      </c>
      <c r="F36" s="33">
        <v>5185</v>
      </c>
      <c r="G36" s="33">
        <v>2876</v>
      </c>
      <c r="H36" s="33">
        <v>2382</v>
      </c>
      <c r="I36" s="33">
        <v>25196</v>
      </c>
      <c r="J36" s="33">
        <v>38634</v>
      </c>
      <c r="K36" s="33">
        <v>4118</v>
      </c>
      <c r="L36" s="33">
        <v>4871</v>
      </c>
      <c r="M36" s="33">
        <v>145</v>
      </c>
      <c r="N36" s="33">
        <v>1378</v>
      </c>
      <c r="O36" s="33">
        <v>22776</v>
      </c>
      <c r="P36" s="33">
        <v>66146</v>
      </c>
      <c r="Q36" s="33">
        <v>19803</v>
      </c>
      <c r="R36" s="33">
        <v>169</v>
      </c>
      <c r="S36" s="33">
        <v>32383</v>
      </c>
      <c r="T36" s="33">
        <v>7068</v>
      </c>
      <c r="U36" s="33">
        <v>1653</v>
      </c>
      <c r="V36" s="33">
        <v>2120</v>
      </c>
      <c r="W36" s="33">
        <v>16760</v>
      </c>
      <c r="X36" s="33">
        <v>4753</v>
      </c>
      <c r="Y36" s="33">
        <v>15312</v>
      </c>
      <c r="Z36" s="33">
        <v>4676</v>
      </c>
      <c r="AA36" s="33">
        <v>3766</v>
      </c>
      <c r="AB36" s="33">
        <v>20919</v>
      </c>
      <c r="AC36" s="33">
        <v>28429</v>
      </c>
      <c r="AD36" s="33">
        <v>128992</v>
      </c>
    </row>
    <row r="37" spans="1:30" ht="12.75" customHeight="1">
      <c r="A37" s="32">
        <v>1994</v>
      </c>
      <c r="B37" s="33">
        <v>8742</v>
      </c>
      <c r="C37" s="33">
        <v>3695</v>
      </c>
      <c r="D37" s="33">
        <v>4275</v>
      </c>
      <c r="E37" s="33">
        <v>14833</v>
      </c>
      <c r="F37" s="33">
        <v>5250</v>
      </c>
      <c r="G37" s="33">
        <v>2759</v>
      </c>
      <c r="H37" s="33">
        <v>2372</v>
      </c>
      <c r="I37" s="33">
        <v>25027</v>
      </c>
      <c r="J37" s="33">
        <v>38677</v>
      </c>
      <c r="K37" s="33">
        <v>4190</v>
      </c>
      <c r="L37" s="33">
        <v>4585</v>
      </c>
      <c r="M37" s="33">
        <v>146</v>
      </c>
      <c r="N37" s="33">
        <v>1400</v>
      </c>
      <c r="O37" s="33">
        <v>22684</v>
      </c>
      <c r="P37" s="33">
        <v>66440</v>
      </c>
      <c r="Q37" s="33">
        <v>20326</v>
      </c>
      <c r="R37" s="33">
        <v>170</v>
      </c>
      <c r="S37" s="33">
        <v>32999</v>
      </c>
      <c r="T37" s="33">
        <v>7180</v>
      </c>
      <c r="U37" s="33">
        <v>1698</v>
      </c>
      <c r="V37" s="33">
        <v>2144</v>
      </c>
      <c r="W37" s="33">
        <v>16948</v>
      </c>
      <c r="X37" s="33">
        <v>4813</v>
      </c>
      <c r="Y37" s="33">
        <v>15632</v>
      </c>
      <c r="Z37" s="33">
        <v>4608</v>
      </c>
      <c r="AA37" s="33">
        <v>3739</v>
      </c>
      <c r="AB37" s="33">
        <v>21524</v>
      </c>
      <c r="AC37" s="33">
        <v>28434</v>
      </c>
      <c r="AD37" s="33">
        <v>131057</v>
      </c>
    </row>
    <row r="38" spans="1:30" ht="12.75" customHeight="1">
      <c r="A38" s="32">
        <v>1995</v>
      </c>
      <c r="B38" s="33">
        <v>8993</v>
      </c>
      <c r="C38" s="33">
        <v>3717</v>
      </c>
      <c r="D38" s="33">
        <v>4292</v>
      </c>
      <c r="E38" s="33">
        <v>14927</v>
      </c>
      <c r="F38" s="33">
        <v>5151</v>
      </c>
      <c r="G38" s="7" t="s">
        <v>503</v>
      </c>
      <c r="H38" s="33">
        <v>2446</v>
      </c>
      <c r="I38" s="33">
        <v>25275</v>
      </c>
      <c r="J38" s="33">
        <v>38480</v>
      </c>
      <c r="K38" s="7" t="s">
        <v>503</v>
      </c>
      <c r="L38" s="33">
        <v>4462</v>
      </c>
      <c r="M38" s="7" t="s">
        <v>503</v>
      </c>
      <c r="N38" s="33">
        <v>1430</v>
      </c>
      <c r="O38" s="33">
        <v>22566</v>
      </c>
      <c r="P38" s="33">
        <v>66658</v>
      </c>
      <c r="Q38" s="33">
        <v>20796</v>
      </c>
      <c r="R38" s="7" t="s">
        <v>503</v>
      </c>
      <c r="S38" s="7" t="s">
        <v>503</v>
      </c>
      <c r="T38" s="33">
        <v>7351</v>
      </c>
      <c r="U38" s="33">
        <v>1743</v>
      </c>
      <c r="V38" s="33">
        <v>2186</v>
      </c>
      <c r="W38" s="33">
        <v>17012</v>
      </c>
      <c r="X38" s="33">
        <v>4774</v>
      </c>
      <c r="Y38" s="33">
        <v>15626</v>
      </c>
      <c r="Z38" s="33">
        <v>4652</v>
      </c>
      <c r="AA38" s="33">
        <v>3772</v>
      </c>
      <c r="AB38" s="7" t="s">
        <v>503</v>
      </c>
      <c r="AC38" s="33">
        <v>28299</v>
      </c>
      <c r="AD38" s="33">
        <v>132303</v>
      </c>
    </row>
    <row r="39" spans="1:30" ht="12.75" customHeight="1">
      <c r="A39" s="32">
        <v>1996</v>
      </c>
      <c r="B39" s="33">
        <v>9101</v>
      </c>
      <c r="C39" s="33">
        <v>3673</v>
      </c>
      <c r="D39" s="7" t="s">
        <v>503</v>
      </c>
      <c r="E39" s="33">
        <v>15145</v>
      </c>
      <c r="F39" s="33">
        <v>5175</v>
      </c>
      <c r="G39" s="7" t="s">
        <v>503</v>
      </c>
      <c r="H39" s="33">
        <v>2452</v>
      </c>
      <c r="I39" s="33">
        <v>25656</v>
      </c>
      <c r="J39" s="7" t="s">
        <v>503</v>
      </c>
      <c r="K39" s="7" t="s">
        <v>503</v>
      </c>
      <c r="L39" s="33">
        <v>4374</v>
      </c>
      <c r="M39" s="7" t="s">
        <v>503</v>
      </c>
      <c r="N39" s="33">
        <v>1475</v>
      </c>
      <c r="O39" s="7" t="s">
        <v>503</v>
      </c>
      <c r="P39" s="33">
        <v>67080</v>
      </c>
      <c r="Q39" s="33">
        <v>21189</v>
      </c>
      <c r="R39" s="7" t="s">
        <v>503</v>
      </c>
      <c r="S39" s="7" t="s">
        <v>503</v>
      </c>
      <c r="T39" s="33">
        <v>7470</v>
      </c>
      <c r="U39" s="33">
        <v>1798</v>
      </c>
      <c r="V39" s="33">
        <v>2248</v>
      </c>
      <c r="W39" s="33">
        <v>17129</v>
      </c>
      <c r="X39" s="33">
        <v>4853</v>
      </c>
      <c r="Y39" s="33">
        <v>15936</v>
      </c>
      <c r="Z39" s="33">
        <v>4657</v>
      </c>
      <c r="AA39" s="33">
        <v>3804</v>
      </c>
      <c r="AB39" s="7" t="s">
        <v>503</v>
      </c>
      <c r="AC39" s="33">
        <v>28341</v>
      </c>
      <c r="AD39" s="33">
        <v>133943</v>
      </c>
    </row>
    <row r="40" spans="1:30" ht="12.75" customHeight="1">
      <c r="A40" s="32">
        <v>1997</v>
      </c>
      <c r="B40" s="7" t="s">
        <v>503</v>
      </c>
      <c r="C40" s="7" t="s">
        <v>503</v>
      </c>
      <c r="D40" s="7" t="s">
        <v>503</v>
      </c>
      <c r="E40" s="7" t="s">
        <v>503</v>
      </c>
      <c r="F40" s="7" t="s">
        <v>503</v>
      </c>
      <c r="G40" s="7" t="s">
        <v>503</v>
      </c>
      <c r="H40" s="7" t="s">
        <v>503</v>
      </c>
      <c r="I40" s="7" t="s">
        <v>503</v>
      </c>
      <c r="J40" s="7" t="s">
        <v>503</v>
      </c>
      <c r="K40" s="7" t="s">
        <v>503</v>
      </c>
      <c r="L40" s="33">
        <v>4324</v>
      </c>
      <c r="M40" s="7" t="s">
        <v>503</v>
      </c>
      <c r="N40" s="7" t="s">
        <v>503</v>
      </c>
      <c r="O40" s="7" t="s">
        <v>503</v>
      </c>
      <c r="P40" s="7" t="s">
        <v>503</v>
      </c>
      <c r="Q40" s="33">
        <v>21605</v>
      </c>
      <c r="R40" s="7" t="s">
        <v>503</v>
      </c>
      <c r="S40" s="7" t="s">
        <v>503</v>
      </c>
      <c r="T40" s="7" t="s">
        <v>503</v>
      </c>
      <c r="U40" s="7" t="s">
        <v>503</v>
      </c>
      <c r="V40" s="7" t="s">
        <v>503</v>
      </c>
      <c r="W40" s="7" t="s">
        <v>503</v>
      </c>
      <c r="X40" s="7" t="s">
        <v>503</v>
      </c>
      <c r="Y40" s="7" t="s">
        <v>503</v>
      </c>
      <c r="Z40" s="33">
        <v>4606</v>
      </c>
      <c r="AA40" s="7" t="s">
        <v>503</v>
      </c>
      <c r="AB40" s="7" t="s">
        <v>503</v>
      </c>
      <c r="AC40" s="7" t="s">
        <v>503</v>
      </c>
      <c r="AD40" s="7" t="s">
        <v>503</v>
      </c>
    </row>
    <row r="41" spans="1:30" ht="12.75" customHeight="1">
      <c r="A41" s="24" t="s">
        <v>232</v>
      </c>
    </row>
  </sheetData>
  <phoneticPr fontId="0" type="noConversion"/>
  <printOptions gridLines="1"/>
  <pageMargins left="0.75" right="0.75" top="1" bottom="1" header="0.5" footer="0.5"/>
  <headerFooter alignWithMargins="0">
    <oddHeader>&amp;A</oddHeader>
    <oddFooter>Page &amp;P</oddFooter>
  </headerFooter>
</worksheet>
</file>

<file path=xl/worksheets/sheet84.xml><?xml version="1.0" encoding="utf-8"?>
<worksheet xmlns="http://schemas.openxmlformats.org/spreadsheetml/2006/main" xmlns:r="http://schemas.openxmlformats.org/officeDocument/2006/relationships">
  <sheetPr codeName="Sheet84"/>
  <dimension ref="A1:AD41"/>
  <sheetViews>
    <sheetView showOutlineSymbols="0" workbookViewId="0">
      <pane xSplit="1" ySplit="2" topLeftCell="B3" activePane="bottomRight" state="frozen"/>
      <selection activeCell="C8" sqref="C8"/>
      <selection pane="topRight" activeCell="C8" sqref="C8"/>
      <selection pane="bottomLeft" activeCell="C8" sqref="C8"/>
      <selection pane="bottomRight" activeCell="C8" sqref="C8"/>
    </sheetView>
  </sheetViews>
  <sheetFormatPr defaultColWidth="3.85546875" defaultRowHeight="12.75" customHeight="1"/>
  <cols>
    <col min="1" max="1" width="5" style="5" customWidth="1"/>
    <col min="2" max="2" width="13" style="5" customWidth="1"/>
    <col min="3" max="3" width="12.42578125" style="5" customWidth="1"/>
    <col min="4" max="5" width="13.7109375" style="5" customWidth="1"/>
    <col min="6" max="6" width="16.28515625" style="5" customWidth="1"/>
    <col min="7" max="7" width="14.28515625" style="5" customWidth="1"/>
    <col min="8" max="9" width="13" style="5" customWidth="1"/>
    <col min="10" max="10" width="14.42578125" style="5" customWidth="1"/>
    <col min="11" max="11" width="13.28515625" style="5" customWidth="1"/>
    <col min="12" max="12" width="13.7109375" style="5" customWidth="1"/>
    <col min="13" max="13" width="12.85546875" style="5" customWidth="1"/>
    <col min="14" max="14" width="12.5703125" style="5" customWidth="1"/>
    <col min="15" max="15" width="11.140625" style="5" customWidth="1"/>
    <col min="16" max="16" width="12.85546875" style="5" customWidth="1"/>
    <col min="17" max="17" width="12.7109375" style="5" customWidth="1"/>
    <col min="18" max="18" width="16" style="5" customWidth="1"/>
    <col min="19" max="19" width="13.28515625" style="5" customWidth="1"/>
    <col min="20" max="20" width="14.7109375" style="5" customWidth="1"/>
    <col min="21" max="21" width="15.7109375" style="5" customWidth="1"/>
    <col min="22" max="22" width="13.5703125" style="5" customWidth="1"/>
    <col min="23" max="23" width="13.140625" style="5" customWidth="1"/>
    <col min="24" max="24" width="13.28515625" style="5" customWidth="1"/>
    <col min="25" max="25" width="12.5703125" style="5" customWidth="1"/>
    <col min="26" max="26" width="14.140625" style="5" customWidth="1"/>
    <col min="27" max="27" width="14.7109375" style="5" customWidth="1"/>
    <col min="28" max="28" width="12.85546875" style="5" customWidth="1"/>
    <col min="29" max="29" width="16.7109375" style="5" customWidth="1"/>
    <col min="30" max="30" width="14.7109375" style="5" customWidth="1"/>
    <col min="31" max="16384" width="3.85546875" style="5"/>
  </cols>
  <sheetData>
    <row r="1" spans="1:30" ht="12.75" customHeight="1">
      <c r="A1" s="5" t="s">
        <v>524</v>
      </c>
    </row>
    <row r="2" spans="1:30" ht="12.75" customHeight="1">
      <c r="A2" s="5" t="s">
        <v>471</v>
      </c>
      <c r="B2" s="66" t="s">
        <v>472</v>
      </c>
      <c r="C2" s="53" t="s">
        <v>473</v>
      </c>
      <c r="D2" s="66" t="s">
        <v>474</v>
      </c>
      <c r="E2" s="66" t="s">
        <v>475</v>
      </c>
      <c r="F2" s="53" t="s">
        <v>478</v>
      </c>
      <c r="G2" s="66" t="s">
        <v>479</v>
      </c>
      <c r="H2" s="66" t="s">
        <v>480</v>
      </c>
      <c r="I2" s="66" t="s">
        <v>481</v>
      </c>
      <c r="J2" s="66" t="s">
        <v>482</v>
      </c>
      <c r="K2" s="53" t="s">
        <v>483</v>
      </c>
      <c r="L2" s="53" t="s">
        <v>484</v>
      </c>
      <c r="M2" s="53" t="s">
        <v>485</v>
      </c>
      <c r="N2" s="53" t="s">
        <v>486</v>
      </c>
      <c r="O2" s="66" t="s">
        <v>487</v>
      </c>
      <c r="P2" s="53" t="s">
        <v>488</v>
      </c>
      <c r="Q2" s="53" t="s">
        <v>489</v>
      </c>
      <c r="R2" s="53" t="s">
        <v>490</v>
      </c>
      <c r="S2" s="53" t="s">
        <v>491</v>
      </c>
      <c r="T2" s="66" t="s">
        <v>492</v>
      </c>
      <c r="U2" s="53" t="s">
        <v>493</v>
      </c>
      <c r="V2" s="66" t="s">
        <v>494</v>
      </c>
      <c r="W2" s="53" t="s">
        <v>495</v>
      </c>
      <c r="X2" s="53" t="s">
        <v>496</v>
      </c>
      <c r="Y2" s="66" t="s">
        <v>497</v>
      </c>
      <c r="Z2" s="66" t="s">
        <v>498</v>
      </c>
      <c r="AA2" s="53" t="s">
        <v>499</v>
      </c>
      <c r="AB2" s="53" t="s">
        <v>500</v>
      </c>
      <c r="AC2" s="66" t="s">
        <v>501</v>
      </c>
      <c r="AD2" s="66" t="s">
        <v>502</v>
      </c>
    </row>
    <row r="3" spans="1:30" ht="12.75" customHeight="1">
      <c r="A3" s="30">
        <v>1960</v>
      </c>
      <c r="B3" s="31">
        <v>59</v>
      </c>
      <c r="C3" s="31">
        <v>79</v>
      </c>
      <c r="D3" s="31">
        <v>117</v>
      </c>
      <c r="E3" s="31">
        <v>419</v>
      </c>
      <c r="F3" s="5" t="s">
        <v>503</v>
      </c>
      <c r="G3" s="31">
        <v>40</v>
      </c>
      <c r="H3" s="31">
        <v>31</v>
      </c>
      <c r="I3" s="31">
        <v>276</v>
      </c>
      <c r="J3" s="31">
        <v>271</v>
      </c>
      <c r="K3" s="31">
        <v>220</v>
      </c>
      <c r="L3" s="5" t="s">
        <v>503</v>
      </c>
      <c r="M3" s="5" t="s">
        <v>503</v>
      </c>
      <c r="N3" s="31">
        <v>63</v>
      </c>
      <c r="O3" s="31">
        <v>1215</v>
      </c>
      <c r="P3" s="31">
        <v>750</v>
      </c>
      <c r="Q3" s="5" t="s">
        <v>503</v>
      </c>
      <c r="R3" s="5" t="s">
        <v>503</v>
      </c>
      <c r="S3" s="5" t="s">
        <v>503</v>
      </c>
      <c r="T3" s="31">
        <v>30</v>
      </c>
      <c r="U3" s="31">
        <v>1</v>
      </c>
      <c r="V3" s="31">
        <v>17</v>
      </c>
      <c r="W3" s="5" t="s">
        <v>503</v>
      </c>
      <c r="X3" s="31">
        <v>65</v>
      </c>
      <c r="Y3" s="31">
        <v>283</v>
      </c>
      <c r="Z3" s="31">
        <v>63</v>
      </c>
      <c r="AA3" s="31">
        <v>1</v>
      </c>
      <c r="AB3" s="31">
        <v>1235</v>
      </c>
      <c r="AC3" s="31">
        <v>326</v>
      </c>
      <c r="AD3" s="31">
        <v>3850</v>
      </c>
    </row>
    <row r="4" spans="1:30" ht="12.75" customHeight="1">
      <c r="A4" s="30">
        <v>1961</v>
      </c>
      <c r="B4" s="31">
        <v>118</v>
      </c>
      <c r="C4" s="31">
        <v>61</v>
      </c>
      <c r="D4" s="31">
        <v>89</v>
      </c>
      <c r="E4" s="31">
        <v>438</v>
      </c>
      <c r="F4" s="5" t="s">
        <v>503</v>
      </c>
      <c r="G4" s="31">
        <v>40</v>
      </c>
      <c r="H4" s="31">
        <v>26</v>
      </c>
      <c r="I4" s="31">
        <v>241</v>
      </c>
      <c r="J4" s="31">
        <v>181</v>
      </c>
      <c r="K4" s="31">
        <v>215</v>
      </c>
      <c r="L4" s="5" t="s">
        <v>503</v>
      </c>
      <c r="M4" s="31">
        <v>1</v>
      </c>
      <c r="N4" s="31">
        <v>56</v>
      </c>
      <c r="O4" s="31">
        <v>1108</v>
      </c>
      <c r="P4" s="31">
        <v>640</v>
      </c>
      <c r="Q4" s="5" t="s">
        <v>503</v>
      </c>
      <c r="R4" s="5" t="s">
        <v>503</v>
      </c>
      <c r="S4" s="5" t="s">
        <v>503</v>
      </c>
      <c r="T4" s="31">
        <v>22</v>
      </c>
      <c r="U4" s="31">
        <v>1</v>
      </c>
      <c r="V4" s="31">
        <v>13</v>
      </c>
      <c r="W4" s="5" t="s">
        <v>503</v>
      </c>
      <c r="X4" s="31">
        <v>77</v>
      </c>
      <c r="Y4" s="31">
        <v>278</v>
      </c>
      <c r="Z4" s="31">
        <v>55</v>
      </c>
      <c r="AA4" s="31">
        <v>1</v>
      </c>
      <c r="AB4" s="31">
        <v>1233</v>
      </c>
      <c r="AC4" s="31">
        <v>287</v>
      </c>
      <c r="AD4" s="31">
        <v>4713</v>
      </c>
    </row>
    <row r="5" spans="1:30" ht="12.75" customHeight="1">
      <c r="A5" s="30">
        <v>1962</v>
      </c>
      <c r="B5" s="31">
        <v>114</v>
      </c>
      <c r="C5" s="31">
        <v>62</v>
      </c>
      <c r="D5" s="31">
        <v>75</v>
      </c>
      <c r="E5" s="31">
        <v>367</v>
      </c>
      <c r="F5" s="5" t="s">
        <v>503</v>
      </c>
      <c r="G5" s="31">
        <v>39</v>
      </c>
      <c r="H5" s="31">
        <v>28</v>
      </c>
      <c r="I5" s="31">
        <v>276</v>
      </c>
      <c r="J5" s="31">
        <v>155</v>
      </c>
      <c r="K5" s="31">
        <v>180</v>
      </c>
      <c r="L5" s="5" t="s">
        <v>503</v>
      </c>
      <c r="M5" s="31">
        <v>1</v>
      </c>
      <c r="N5" s="31">
        <v>54</v>
      </c>
      <c r="O5" s="31">
        <v>969</v>
      </c>
      <c r="P5" s="31">
        <v>580</v>
      </c>
      <c r="Q5" s="5" t="s">
        <v>503</v>
      </c>
      <c r="R5" s="5" t="s">
        <v>503</v>
      </c>
      <c r="S5" s="5" t="s">
        <v>503</v>
      </c>
      <c r="T5" s="31">
        <v>23</v>
      </c>
      <c r="U5" s="31">
        <v>1</v>
      </c>
      <c r="V5" s="31">
        <v>15</v>
      </c>
      <c r="W5" s="5" t="s">
        <v>503</v>
      </c>
      <c r="X5" s="31">
        <v>86</v>
      </c>
      <c r="Y5" s="31">
        <v>182</v>
      </c>
      <c r="Z5" s="31">
        <v>55</v>
      </c>
      <c r="AA5" s="31">
        <v>1</v>
      </c>
      <c r="AB5" s="31">
        <v>1393</v>
      </c>
      <c r="AC5" s="31">
        <v>406</v>
      </c>
      <c r="AD5" s="31">
        <v>3912</v>
      </c>
    </row>
    <row r="6" spans="1:30" ht="12.75" customHeight="1">
      <c r="A6" s="30">
        <v>1963</v>
      </c>
      <c r="B6" s="31">
        <v>94</v>
      </c>
      <c r="C6" s="31">
        <v>68</v>
      </c>
      <c r="D6" s="31">
        <v>62</v>
      </c>
      <c r="E6" s="31">
        <v>352</v>
      </c>
      <c r="F6" s="5" t="s">
        <v>503</v>
      </c>
      <c r="G6" s="31">
        <v>44</v>
      </c>
      <c r="H6" s="31">
        <v>32</v>
      </c>
      <c r="I6" s="31">
        <v>311</v>
      </c>
      <c r="J6" s="31">
        <v>186</v>
      </c>
      <c r="K6" s="31">
        <v>174</v>
      </c>
      <c r="L6" s="5" t="s">
        <v>503</v>
      </c>
      <c r="M6" s="31">
        <v>1</v>
      </c>
      <c r="N6" s="31">
        <v>56</v>
      </c>
      <c r="O6" s="31">
        <v>807</v>
      </c>
      <c r="P6" s="31">
        <v>570</v>
      </c>
      <c r="Q6" s="31">
        <v>667</v>
      </c>
      <c r="R6" s="5" t="s">
        <v>503</v>
      </c>
      <c r="S6" s="5" t="s">
        <v>503</v>
      </c>
      <c r="T6" s="31">
        <v>25</v>
      </c>
      <c r="U6" s="31">
        <v>1</v>
      </c>
      <c r="V6" s="31">
        <v>18</v>
      </c>
      <c r="W6" s="5" t="s">
        <v>503</v>
      </c>
      <c r="X6" s="31">
        <v>86</v>
      </c>
      <c r="Y6" s="31">
        <v>235</v>
      </c>
      <c r="Z6" s="31">
        <v>62</v>
      </c>
      <c r="AA6" s="31">
        <v>1</v>
      </c>
      <c r="AB6" s="31">
        <v>1346</v>
      </c>
      <c r="AC6" s="31">
        <v>496</v>
      </c>
      <c r="AD6" s="31">
        <v>4071</v>
      </c>
    </row>
    <row r="7" spans="1:30" ht="12.75" customHeight="1">
      <c r="A7" s="30">
        <v>1964</v>
      </c>
      <c r="B7" s="31">
        <v>76</v>
      </c>
      <c r="C7" s="31">
        <v>63</v>
      </c>
      <c r="D7" s="31">
        <v>55</v>
      </c>
      <c r="E7" s="31">
        <v>305</v>
      </c>
      <c r="F7" s="5" t="s">
        <v>503</v>
      </c>
      <c r="G7" s="31">
        <v>32</v>
      </c>
      <c r="H7" s="31">
        <v>33</v>
      </c>
      <c r="I7" s="31">
        <v>251</v>
      </c>
      <c r="J7" s="31">
        <v>169</v>
      </c>
      <c r="K7" s="31">
        <v>160</v>
      </c>
      <c r="L7" s="5" t="s">
        <v>503</v>
      </c>
      <c r="M7" s="31">
        <v>1</v>
      </c>
      <c r="N7" s="31">
        <v>53</v>
      </c>
      <c r="O7" s="31">
        <v>904</v>
      </c>
      <c r="P7" s="31">
        <v>550</v>
      </c>
      <c r="Q7" s="31">
        <v>643</v>
      </c>
      <c r="R7" s="5" t="s">
        <v>503</v>
      </c>
      <c r="S7" s="5" t="s">
        <v>503</v>
      </c>
      <c r="T7" s="31">
        <v>22</v>
      </c>
      <c r="U7" s="31">
        <v>1</v>
      </c>
      <c r="V7" s="31">
        <v>16</v>
      </c>
      <c r="W7" s="5" t="s">
        <v>503</v>
      </c>
      <c r="X7" s="31">
        <v>86</v>
      </c>
      <c r="Y7" s="31">
        <v>334</v>
      </c>
      <c r="Z7" s="31">
        <v>58</v>
      </c>
      <c r="AA7" s="5" t="s">
        <v>503</v>
      </c>
      <c r="AB7" s="31">
        <v>1324</v>
      </c>
      <c r="AC7" s="31">
        <v>349</v>
      </c>
      <c r="AD7" s="31">
        <v>3786</v>
      </c>
    </row>
    <row r="8" spans="1:30" ht="12.75" customHeight="1">
      <c r="A8" s="30">
        <v>1965</v>
      </c>
      <c r="B8" s="31">
        <v>71</v>
      </c>
      <c r="C8" s="31">
        <v>62</v>
      </c>
      <c r="D8" s="31">
        <v>63</v>
      </c>
      <c r="E8" s="31">
        <v>263</v>
      </c>
      <c r="F8" s="5" t="s">
        <v>503</v>
      </c>
      <c r="G8" s="31">
        <v>26</v>
      </c>
      <c r="H8" s="31">
        <v>30</v>
      </c>
      <c r="I8" s="31">
        <v>316</v>
      </c>
      <c r="J8" s="31">
        <v>147</v>
      </c>
      <c r="K8" s="31">
        <v>165</v>
      </c>
      <c r="L8" s="5" t="s">
        <v>503</v>
      </c>
      <c r="M8" s="5" t="s">
        <v>503</v>
      </c>
      <c r="N8" s="31">
        <v>51</v>
      </c>
      <c r="O8" s="31">
        <v>1110</v>
      </c>
      <c r="P8" s="31">
        <v>570</v>
      </c>
      <c r="Q8" s="31">
        <v>642</v>
      </c>
      <c r="R8" s="5" t="s">
        <v>503</v>
      </c>
      <c r="S8" s="5" t="s">
        <v>503</v>
      </c>
      <c r="T8" s="31">
        <v>25</v>
      </c>
      <c r="U8" s="31">
        <v>1</v>
      </c>
      <c r="V8" s="31">
        <v>13</v>
      </c>
      <c r="W8" s="5" t="s">
        <v>503</v>
      </c>
      <c r="X8" s="31">
        <v>88</v>
      </c>
      <c r="Y8" s="31">
        <v>319</v>
      </c>
      <c r="Z8" s="31">
        <v>44</v>
      </c>
      <c r="AA8" s="5" t="s">
        <v>503</v>
      </c>
      <c r="AB8" s="31">
        <v>1345</v>
      </c>
      <c r="AC8" s="31">
        <v>299</v>
      </c>
      <c r="AD8" s="31">
        <v>3367</v>
      </c>
    </row>
    <row r="9" spans="1:30" ht="12.75" customHeight="1">
      <c r="A9" s="30">
        <v>1966</v>
      </c>
      <c r="B9" s="31">
        <v>83</v>
      </c>
      <c r="C9" s="31">
        <v>56</v>
      </c>
      <c r="D9" s="31">
        <v>67</v>
      </c>
      <c r="E9" s="31">
        <v>251</v>
      </c>
      <c r="F9" s="5" t="s">
        <v>503</v>
      </c>
      <c r="G9" s="31">
        <v>31</v>
      </c>
      <c r="H9" s="31">
        <v>33</v>
      </c>
      <c r="I9" s="31">
        <v>326</v>
      </c>
      <c r="J9" s="31">
        <v>161</v>
      </c>
      <c r="K9" s="31">
        <v>170</v>
      </c>
      <c r="L9" s="5" t="s">
        <v>503</v>
      </c>
      <c r="M9" s="5" t="s">
        <v>503</v>
      </c>
      <c r="N9" s="31">
        <v>52</v>
      </c>
      <c r="O9" s="31">
        <v>1192</v>
      </c>
      <c r="P9" s="31">
        <v>640</v>
      </c>
      <c r="Q9" s="31">
        <v>632</v>
      </c>
      <c r="R9" s="5" t="s">
        <v>503</v>
      </c>
      <c r="S9" s="5" t="s">
        <v>503</v>
      </c>
      <c r="T9" s="31">
        <v>36</v>
      </c>
      <c r="U9" s="31">
        <v>1</v>
      </c>
      <c r="V9" s="31">
        <v>12</v>
      </c>
      <c r="W9" s="5" t="s">
        <v>503</v>
      </c>
      <c r="X9" s="31">
        <v>88</v>
      </c>
      <c r="Y9" s="31">
        <v>263</v>
      </c>
      <c r="Z9" s="31">
        <v>59</v>
      </c>
      <c r="AA9" s="5" t="s">
        <v>503</v>
      </c>
      <c r="AB9" s="31">
        <v>1331</v>
      </c>
      <c r="AC9" s="31">
        <v>281</v>
      </c>
      <c r="AD9" s="31">
        <v>2875</v>
      </c>
    </row>
    <row r="10" spans="1:30" ht="12.75" customHeight="1">
      <c r="A10" s="30">
        <v>1967</v>
      </c>
      <c r="B10" s="31">
        <v>95</v>
      </c>
      <c r="C10" s="31">
        <v>58</v>
      </c>
      <c r="D10" s="31">
        <v>92</v>
      </c>
      <c r="E10" s="31">
        <v>296</v>
      </c>
      <c r="F10" s="5" t="s">
        <v>503</v>
      </c>
      <c r="G10" s="31">
        <v>28</v>
      </c>
      <c r="H10" s="31">
        <v>63</v>
      </c>
      <c r="I10" s="31">
        <v>436</v>
      </c>
      <c r="J10" s="31">
        <v>459</v>
      </c>
      <c r="K10" s="31">
        <v>182</v>
      </c>
      <c r="L10" s="5" t="s">
        <v>503</v>
      </c>
      <c r="M10" s="31">
        <v>1</v>
      </c>
      <c r="N10" s="31">
        <v>56</v>
      </c>
      <c r="O10" s="31">
        <v>1106</v>
      </c>
      <c r="P10" s="31">
        <v>630</v>
      </c>
      <c r="Q10" s="31">
        <v>556</v>
      </c>
      <c r="R10" s="5" t="s">
        <v>503</v>
      </c>
      <c r="S10" s="5" t="s">
        <v>503</v>
      </c>
      <c r="T10" s="31">
        <v>75</v>
      </c>
      <c r="U10" s="31">
        <v>1</v>
      </c>
      <c r="V10" s="31">
        <v>11</v>
      </c>
      <c r="W10" s="5" t="s">
        <v>503</v>
      </c>
      <c r="X10" s="31">
        <v>88</v>
      </c>
      <c r="Y10" s="31">
        <v>372</v>
      </c>
      <c r="Z10" s="31">
        <v>80</v>
      </c>
      <c r="AA10" s="5" t="s">
        <v>503</v>
      </c>
      <c r="AB10" s="31">
        <v>1446</v>
      </c>
      <c r="AC10" s="31">
        <v>503</v>
      </c>
      <c r="AD10" s="31">
        <v>2975</v>
      </c>
    </row>
    <row r="11" spans="1:30" ht="12.75" customHeight="1">
      <c r="A11" s="30">
        <v>1968</v>
      </c>
      <c r="B11" s="31">
        <v>94</v>
      </c>
      <c r="C11" s="31">
        <v>62</v>
      </c>
      <c r="D11" s="31">
        <v>110</v>
      </c>
      <c r="E11" s="31">
        <v>358</v>
      </c>
      <c r="F11" s="5" t="s">
        <v>503</v>
      </c>
      <c r="G11" s="31">
        <v>28</v>
      </c>
      <c r="H11" s="31">
        <v>84</v>
      </c>
      <c r="I11" s="31">
        <v>554</v>
      </c>
      <c r="J11" s="31">
        <v>323</v>
      </c>
      <c r="K11" s="31">
        <v>186</v>
      </c>
      <c r="L11" s="5" t="s">
        <v>503</v>
      </c>
      <c r="M11" s="31">
        <v>1</v>
      </c>
      <c r="N11" s="31">
        <v>60</v>
      </c>
      <c r="O11" s="31">
        <v>1172</v>
      </c>
      <c r="P11" s="31">
        <v>590</v>
      </c>
      <c r="Q11" s="31">
        <v>480</v>
      </c>
      <c r="R11" s="5" t="s">
        <v>503</v>
      </c>
      <c r="S11" s="5" t="s">
        <v>503</v>
      </c>
      <c r="T11" s="31">
        <v>68</v>
      </c>
      <c r="U11" s="31">
        <v>8</v>
      </c>
      <c r="V11" s="31">
        <v>17</v>
      </c>
      <c r="W11" s="5" t="s">
        <v>503</v>
      </c>
      <c r="X11" s="31">
        <v>90</v>
      </c>
      <c r="Y11" s="31">
        <v>370</v>
      </c>
      <c r="Z11" s="31">
        <v>85</v>
      </c>
      <c r="AA11" s="5" t="s">
        <v>503</v>
      </c>
      <c r="AB11" s="31">
        <v>1527</v>
      </c>
      <c r="AC11" s="31">
        <v>542</v>
      </c>
      <c r="AD11" s="31">
        <v>2817</v>
      </c>
    </row>
    <row r="12" spans="1:30" ht="12.75" customHeight="1">
      <c r="A12" s="30">
        <v>1969</v>
      </c>
      <c r="B12" s="31">
        <v>96</v>
      </c>
      <c r="C12" s="31">
        <v>55</v>
      </c>
      <c r="D12" s="31">
        <v>88</v>
      </c>
      <c r="E12" s="31">
        <v>362</v>
      </c>
      <c r="F12" s="5" t="s">
        <v>503</v>
      </c>
      <c r="G12" s="31">
        <v>26</v>
      </c>
      <c r="H12" s="31">
        <v>61</v>
      </c>
      <c r="I12" s="31">
        <v>484</v>
      </c>
      <c r="J12" s="31">
        <v>179</v>
      </c>
      <c r="K12" s="31">
        <v>174</v>
      </c>
      <c r="L12" s="5" t="s">
        <v>503</v>
      </c>
      <c r="M12" s="31">
        <v>2</v>
      </c>
      <c r="N12" s="31">
        <v>56</v>
      </c>
      <c r="O12" s="31">
        <v>1160</v>
      </c>
      <c r="P12" s="31">
        <v>580</v>
      </c>
      <c r="Q12" s="31">
        <v>462</v>
      </c>
      <c r="R12" s="5" t="s">
        <v>503</v>
      </c>
      <c r="S12" s="5" t="s">
        <v>503</v>
      </c>
      <c r="T12" s="31">
        <v>49</v>
      </c>
      <c r="U12" s="31">
        <v>3</v>
      </c>
      <c r="V12" s="31">
        <v>16</v>
      </c>
      <c r="W12" s="5" t="s">
        <v>503</v>
      </c>
      <c r="X12" s="31">
        <v>91</v>
      </c>
      <c r="Y12" s="31">
        <v>312</v>
      </c>
      <c r="Z12" s="31">
        <v>73</v>
      </c>
      <c r="AA12" s="5" t="s">
        <v>503</v>
      </c>
      <c r="AB12" s="31">
        <v>1639</v>
      </c>
      <c r="AC12" s="31">
        <v>518</v>
      </c>
      <c r="AD12" s="31">
        <v>2831</v>
      </c>
    </row>
    <row r="13" spans="1:30" ht="12.75" customHeight="1">
      <c r="A13" s="30">
        <v>1970</v>
      </c>
      <c r="B13" s="31">
        <v>91</v>
      </c>
      <c r="C13" s="31">
        <v>45</v>
      </c>
      <c r="D13" s="31">
        <v>71</v>
      </c>
      <c r="E13" s="31">
        <v>476</v>
      </c>
      <c r="F13" s="5" t="s">
        <v>503</v>
      </c>
      <c r="G13" s="31">
        <v>17</v>
      </c>
      <c r="H13" s="31">
        <v>46</v>
      </c>
      <c r="I13" s="31">
        <v>530</v>
      </c>
      <c r="J13" s="31">
        <v>149</v>
      </c>
      <c r="K13" s="31">
        <v>136</v>
      </c>
      <c r="L13" s="5" t="s">
        <v>503</v>
      </c>
      <c r="M13" s="31">
        <v>1</v>
      </c>
      <c r="N13" s="31">
        <v>65</v>
      </c>
      <c r="O13" s="31">
        <v>1111</v>
      </c>
      <c r="P13" s="31">
        <v>590</v>
      </c>
      <c r="Q13" s="31">
        <v>445</v>
      </c>
      <c r="R13" s="5" t="s">
        <v>503</v>
      </c>
      <c r="S13" s="31">
        <v>496</v>
      </c>
      <c r="T13" s="31">
        <v>47</v>
      </c>
      <c r="U13" s="31">
        <v>2</v>
      </c>
      <c r="V13" s="31">
        <v>12</v>
      </c>
      <c r="W13" s="5" t="s">
        <v>503</v>
      </c>
      <c r="X13" s="31">
        <v>91</v>
      </c>
      <c r="Y13" s="31">
        <v>329</v>
      </c>
      <c r="Z13" s="31">
        <v>56</v>
      </c>
      <c r="AA13" s="5" t="s">
        <v>503</v>
      </c>
      <c r="AB13" s="31">
        <v>871</v>
      </c>
      <c r="AC13" s="31">
        <v>555</v>
      </c>
      <c r="AD13" s="31">
        <v>4093</v>
      </c>
    </row>
    <row r="14" spans="1:30" ht="12.75" customHeight="1">
      <c r="A14" s="30">
        <v>1971</v>
      </c>
      <c r="B14" s="31">
        <v>108</v>
      </c>
      <c r="C14" s="31">
        <v>37</v>
      </c>
      <c r="D14" s="31">
        <v>69</v>
      </c>
      <c r="E14" s="31">
        <v>535</v>
      </c>
      <c r="F14" s="5" t="s">
        <v>503</v>
      </c>
      <c r="G14" s="31">
        <v>27</v>
      </c>
      <c r="H14" s="31">
        <v>55</v>
      </c>
      <c r="I14" s="31">
        <v>585</v>
      </c>
      <c r="J14" s="31">
        <v>185</v>
      </c>
      <c r="K14" s="31">
        <v>102</v>
      </c>
      <c r="L14" s="5" t="s">
        <v>503</v>
      </c>
      <c r="M14" s="5" t="s">
        <v>503</v>
      </c>
      <c r="N14" s="31">
        <v>61</v>
      </c>
      <c r="O14" s="31">
        <v>1109</v>
      </c>
      <c r="P14" s="31">
        <v>640</v>
      </c>
      <c r="Q14" s="31">
        <v>461</v>
      </c>
      <c r="R14" s="5" t="s">
        <v>503</v>
      </c>
      <c r="S14" s="5" t="s">
        <v>503</v>
      </c>
      <c r="T14" s="31">
        <v>62</v>
      </c>
      <c r="U14" s="31">
        <v>2</v>
      </c>
      <c r="V14" s="31">
        <v>12</v>
      </c>
      <c r="W14" s="5" t="s">
        <v>503</v>
      </c>
      <c r="X14" s="31">
        <v>90</v>
      </c>
      <c r="Y14" s="31">
        <v>432</v>
      </c>
      <c r="Z14" s="31">
        <v>96</v>
      </c>
      <c r="AA14" s="5" t="s">
        <v>503</v>
      </c>
      <c r="AB14" s="31">
        <v>941</v>
      </c>
      <c r="AC14" s="31">
        <v>696</v>
      </c>
      <c r="AD14" s="31">
        <v>5016</v>
      </c>
    </row>
    <row r="15" spans="1:30" ht="12.75" customHeight="1">
      <c r="A15" s="30">
        <v>1972</v>
      </c>
      <c r="B15" s="31">
        <v>150</v>
      </c>
      <c r="C15" s="31">
        <v>33</v>
      </c>
      <c r="D15" s="31">
        <v>88</v>
      </c>
      <c r="E15" s="31">
        <v>553</v>
      </c>
      <c r="F15" s="5" t="s">
        <v>503</v>
      </c>
      <c r="G15" s="31">
        <v>23</v>
      </c>
      <c r="H15" s="31">
        <v>62</v>
      </c>
      <c r="I15" s="31">
        <v>611</v>
      </c>
      <c r="J15" s="31">
        <v>246</v>
      </c>
      <c r="K15" s="31">
        <v>68</v>
      </c>
      <c r="L15" s="5" t="s">
        <v>503</v>
      </c>
      <c r="M15" s="5" t="s">
        <v>503</v>
      </c>
      <c r="N15" s="31">
        <v>69</v>
      </c>
      <c r="O15" s="31">
        <v>1296</v>
      </c>
      <c r="P15" s="31">
        <v>740</v>
      </c>
      <c r="Q15" s="31">
        <v>486</v>
      </c>
      <c r="R15" s="5" t="s">
        <v>503</v>
      </c>
      <c r="S15" s="5" t="s">
        <v>503</v>
      </c>
      <c r="T15" s="31">
        <v>108</v>
      </c>
      <c r="U15" s="31">
        <v>5</v>
      </c>
      <c r="V15" s="31">
        <v>28</v>
      </c>
      <c r="W15" s="5" t="s">
        <v>503</v>
      </c>
      <c r="X15" s="31">
        <v>90</v>
      </c>
      <c r="Y15" s="31">
        <v>365</v>
      </c>
      <c r="Z15" s="31">
        <v>104</v>
      </c>
      <c r="AA15" s="5" t="s">
        <v>503</v>
      </c>
      <c r="AB15" s="31">
        <v>897</v>
      </c>
      <c r="AC15" s="31">
        <v>778</v>
      </c>
      <c r="AD15" s="31">
        <v>4882</v>
      </c>
    </row>
    <row r="16" spans="1:30" ht="12.75" customHeight="1">
      <c r="A16" s="30">
        <v>1973</v>
      </c>
      <c r="B16" s="31">
        <v>137</v>
      </c>
      <c r="C16" s="31">
        <v>31</v>
      </c>
      <c r="D16" s="31">
        <v>92</v>
      </c>
      <c r="E16" s="31">
        <v>515</v>
      </c>
      <c r="F16" s="5" t="s">
        <v>503</v>
      </c>
      <c r="G16" s="31">
        <v>21</v>
      </c>
      <c r="H16" s="31">
        <v>57</v>
      </c>
      <c r="I16" s="31">
        <v>593</v>
      </c>
      <c r="J16" s="31">
        <v>273</v>
      </c>
      <c r="K16" s="31">
        <v>64</v>
      </c>
      <c r="L16" s="5" t="s">
        <v>503</v>
      </c>
      <c r="M16" s="31">
        <v>1</v>
      </c>
      <c r="N16" s="31">
        <v>64</v>
      </c>
      <c r="O16" s="31">
        <v>1303</v>
      </c>
      <c r="P16" s="31">
        <v>670</v>
      </c>
      <c r="Q16" s="31">
        <v>447</v>
      </c>
      <c r="R16" s="5" t="s">
        <v>503</v>
      </c>
      <c r="S16" s="5" t="s">
        <v>503</v>
      </c>
      <c r="T16" s="31">
        <v>110</v>
      </c>
      <c r="U16" s="31">
        <v>2</v>
      </c>
      <c r="V16" s="31">
        <v>26</v>
      </c>
      <c r="W16" s="5" t="s">
        <v>503</v>
      </c>
      <c r="X16" s="31">
        <v>90</v>
      </c>
      <c r="Y16" s="31">
        <v>338</v>
      </c>
      <c r="Z16" s="31">
        <v>95</v>
      </c>
      <c r="AA16" s="5" t="s">
        <v>503</v>
      </c>
      <c r="AB16" s="31">
        <v>987</v>
      </c>
      <c r="AC16" s="31">
        <v>557</v>
      </c>
      <c r="AD16" s="31">
        <v>4365</v>
      </c>
    </row>
    <row r="17" spans="1:30" ht="12.75" customHeight="1">
      <c r="A17" s="30">
        <v>1974</v>
      </c>
      <c r="B17" s="31">
        <v>162</v>
      </c>
      <c r="C17" s="31">
        <v>36</v>
      </c>
      <c r="D17" s="31">
        <v>97</v>
      </c>
      <c r="E17" s="31">
        <v>514</v>
      </c>
      <c r="F17" s="5" t="s">
        <v>503</v>
      </c>
      <c r="G17" s="31">
        <v>88</v>
      </c>
      <c r="H17" s="31">
        <v>44</v>
      </c>
      <c r="I17" s="31">
        <v>632</v>
      </c>
      <c r="J17" s="31">
        <v>582</v>
      </c>
      <c r="K17" s="31">
        <v>67</v>
      </c>
      <c r="L17" s="5" t="s">
        <v>503</v>
      </c>
      <c r="M17" s="31">
        <v>1</v>
      </c>
      <c r="N17" s="31">
        <v>61</v>
      </c>
      <c r="O17" s="31">
        <v>1111</v>
      </c>
      <c r="P17" s="31">
        <v>730</v>
      </c>
      <c r="Q17" s="31">
        <v>479</v>
      </c>
      <c r="R17" s="5" t="s">
        <v>503</v>
      </c>
      <c r="S17" s="5" t="s">
        <v>503</v>
      </c>
      <c r="T17" s="31">
        <v>135</v>
      </c>
      <c r="U17" s="31">
        <v>1</v>
      </c>
      <c r="V17" s="31">
        <v>25</v>
      </c>
      <c r="W17" s="5" t="s">
        <v>503</v>
      </c>
      <c r="X17" s="31">
        <v>67</v>
      </c>
      <c r="Y17" s="31">
        <v>404</v>
      </c>
      <c r="Z17" s="31">
        <v>77</v>
      </c>
      <c r="AA17" s="5" t="s">
        <v>503</v>
      </c>
      <c r="AB17" s="31">
        <v>1102</v>
      </c>
      <c r="AC17" s="31">
        <v>528</v>
      </c>
      <c r="AD17" s="31">
        <v>5156</v>
      </c>
    </row>
    <row r="18" spans="1:30" ht="12.75" customHeight="1">
      <c r="A18" s="30">
        <v>1975</v>
      </c>
      <c r="B18" s="31">
        <v>302</v>
      </c>
      <c r="C18" s="31">
        <v>53</v>
      </c>
      <c r="D18" s="31">
        <v>175</v>
      </c>
      <c r="E18" s="31">
        <v>690</v>
      </c>
      <c r="F18" s="5" t="s">
        <v>503</v>
      </c>
      <c r="G18" s="31">
        <v>121</v>
      </c>
      <c r="H18" s="31">
        <v>62</v>
      </c>
      <c r="I18" s="31">
        <v>901</v>
      </c>
      <c r="J18" s="31">
        <v>1075</v>
      </c>
      <c r="K18" s="31">
        <v>75</v>
      </c>
      <c r="L18" s="5" t="s">
        <v>503</v>
      </c>
      <c r="M18" s="5" t="s">
        <v>503</v>
      </c>
      <c r="N18" s="31">
        <v>84</v>
      </c>
      <c r="O18" s="31">
        <v>1226</v>
      </c>
      <c r="P18" s="31">
        <v>1000</v>
      </c>
      <c r="Q18" s="31">
        <v>501</v>
      </c>
      <c r="R18" s="5" t="s">
        <v>503</v>
      </c>
      <c r="S18" s="5" t="s">
        <v>503</v>
      </c>
      <c r="T18" s="31">
        <v>260</v>
      </c>
      <c r="U18" s="31">
        <v>3</v>
      </c>
      <c r="V18" s="31">
        <v>40</v>
      </c>
      <c r="W18" s="5" t="s">
        <v>503</v>
      </c>
      <c r="X18" s="31">
        <v>178</v>
      </c>
      <c r="Y18" s="31">
        <v>581</v>
      </c>
      <c r="Z18" s="31">
        <v>64</v>
      </c>
      <c r="AA18" s="31">
        <v>10</v>
      </c>
      <c r="AB18" s="31">
        <v>1163</v>
      </c>
      <c r="AC18" s="31">
        <v>838</v>
      </c>
      <c r="AD18" s="31">
        <v>7929</v>
      </c>
    </row>
    <row r="19" spans="1:30" ht="12.75" customHeight="1">
      <c r="A19" s="30">
        <v>1976</v>
      </c>
      <c r="B19" s="31">
        <v>298</v>
      </c>
      <c r="C19" s="31">
        <v>54</v>
      </c>
      <c r="D19" s="31">
        <v>233</v>
      </c>
      <c r="E19" s="31">
        <v>754</v>
      </c>
      <c r="F19" s="5" t="s">
        <v>503</v>
      </c>
      <c r="G19" s="31">
        <v>158</v>
      </c>
      <c r="H19" s="31">
        <v>92</v>
      </c>
      <c r="I19" s="31">
        <v>997</v>
      </c>
      <c r="J19" s="31">
        <v>1060</v>
      </c>
      <c r="K19" s="31">
        <v>63</v>
      </c>
      <c r="L19" s="5" t="s">
        <v>503</v>
      </c>
      <c r="M19" s="31">
        <v>1</v>
      </c>
      <c r="N19" s="31">
        <v>105</v>
      </c>
      <c r="O19" s="31">
        <v>1420</v>
      </c>
      <c r="P19" s="31">
        <v>1080</v>
      </c>
      <c r="Q19" s="31">
        <v>499</v>
      </c>
      <c r="R19" s="31">
        <v>1</v>
      </c>
      <c r="S19" s="5" t="s">
        <v>503</v>
      </c>
      <c r="T19" s="31">
        <v>278</v>
      </c>
      <c r="U19" s="31">
        <v>4</v>
      </c>
      <c r="V19" s="31">
        <v>32</v>
      </c>
      <c r="W19" s="5" t="s">
        <v>503</v>
      </c>
      <c r="X19" s="31">
        <v>261</v>
      </c>
      <c r="Y19" s="31">
        <v>601</v>
      </c>
      <c r="Z19" s="31">
        <v>65</v>
      </c>
      <c r="AA19" s="31">
        <v>21</v>
      </c>
      <c r="AB19" s="31">
        <v>1409</v>
      </c>
      <c r="AC19" s="31">
        <v>1266</v>
      </c>
      <c r="AD19" s="31">
        <v>7406</v>
      </c>
    </row>
    <row r="20" spans="1:30" ht="12.75" customHeight="1">
      <c r="A20" s="30">
        <v>1977</v>
      </c>
      <c r="B20" s="31">
        <v>358</v>
      </c>
      <c r="C20" s="31">
        <v>49</v>
      </c>
      <c r="D20" s="31">
        <v>266</v>
      </c>
      <c r="E20" s="31">
        <v>882</v>
      </c>
      <c r="F20" s="5" t="s">
        <v>503</v>
      </c>
      <c r="G20" s="31">
        <v>186</v>
      </c>
      <c r="H20" s="31">
        <v>140</v>
      </c>
      <c r="I20" s="31">
        <v>1134</v>
      </c>
      <c r="J20" s="31">
        <v>1030</v>
      </c>
      <c r="K20" s="31">
        <v>56</v>
      </c>
      <c r="L20" s="5" t="s">
        <v>503</v>
      </c>
      <c r="M20" s="5" t="s">
        <v>503</v>
      </c>
      <c r="N20" s="31">
        <v>105</v>
      </c>
      <c r="O20" s="31">
        <v>1538</v>
      </c>
      <c r="P20" s="31">
        <v>1100</v>
      </c>
      <c r="Q20" s="31">
        <v>504</v>
      </c>
      <c r="R20" s="31">
        <v>1</v>
      </c>
      <c r="S20" s="5" t="s">
        <v>503</v>
      </c>
      <c r="T20" s="31">
        <v>271</v>
      </c>
      <c r="U20" s="31">
        <v>4</v>
      </c>
      <c r="V20" s="31">
        <v>27</v>
      </c>
      <c r="W20" s="5" t="s">
        <v>503</v>
      </c>
      <c r="X20" s="31">
        <v>309</v>
      </c>
      <c r="Y20" s="31">
        <v>681</v>
      </c>
      <c r="Z20" s="31">
        <v>75</v>
      </c>
      <c r="AA20" s="31">
        <v>12</v>
      </c>
      <c r="AB20" s="31">
        <v>1653</v>
      </c>
      <c r="AC20" s="31">
        <v>1359</v>
      </c>
      <c r="AD20" s="31">
        <v>6991</v>
      </c>
    </row>
    <row r="21" spans="1:30" ht="12.75" customHeight="1">
      <c r="A21" s="30">
        <v>1978</v>
      </c>
      <c r="B21" s="31">
        <v>410</v>
      </c>
      <c r="C21" s="31">
        <v>64</v>
      </c>
      <c r="D21" s="31">
        <v>290</v>
      </c>
      <c r="E21" s="31">
        <v>945</v>
      </c>
      <c r="F21" s="5" t="s">
        <v>503</v>
      </c>
      <c r="G21" s="31">
        <v>213</v>
      </c>
      <c r="H21" s="31">
        <v>172</v>
      </c>
      <c r="I21" s="31">
        <v>1201</v>
      </c>
      <c r="J21" s="31">
        <v>993</v>
      </c>
      <c r="K21" s="31">
        <v>61</v>
      </c>
      <c r="L21" s="5" t="s">
        <v>503</v>
      </c>
      <c r="M21" s="5" t="s">
        <v>503</v>
      </c>
      <c r="N21" s="31">
        <v>99</v>
      </c>
      <c r="O21" s="31">
        <v>1560</v>
      </c>
      <c r="P21" s="31">
        <v>1240</v>
      </c>
      <c r="Q21" s="31">
        <v>437</v>
      </c>
      <c r="R21" s="31">
        <v>1</v>
      </c>
      <c r="S21" s="5" t="s">
        <v>503</v>
      </c>
      <c r="T21" s="31">
        <v>273</v>
      </c>
      <c r="U21" s="31">
        <v>22</v>
      </c>
      <c r="V21" s="31">
        <v>34</v>
      </c>
      <c r="W21" s="5" t="s">
        <v>503</v>
      </c>
      <c r="X21" s="31">
        <v>334</v>
      </c>
      <c r="Y21" s="31">
        <v>912</v>
      </c>
      <c r="Z21" s="31">
        <v>94</v>
      </c>
      <c r="AA21" s="31">
        <v>10</v>
      </c>
      <c r="AB21" s="31">
        <v>1686</v>
      </c>
      <c r="AC21" s="31">
        <v>1343</v>
      </c>
      <c r="AD21" s="31">
        <v>6202</v>
      </c>
    </row>
    <row r="22" spans="1:30" ht="12.75" customHeight="1">
      <c r="A22" s="30">
        <v>1979</v>
      </c>
      <c r="B22" s="31">
        <v>397</v>
      </c>
      <c r="C22" s="31">
        <v>65</v>
      </c>
      <c r="D22" s="31">
        <v>304</v>
      </c>
      <c r="E22" s="31">
        <v>870</v>
      </c>
      <c r="F22" s="5" t="s">
        <v>503</v>
      </c>
      <c r="G22" s="31">
        <v>157</v>
      </c>
      <c r="H22" s="31">
        <v>143</v>
      </c>
      <c r="I22" s="31">
        <v>1361</v>
      </c>
      <c r="J22" s="31">
        <v>876</v>
      </c>
      <c r="K22" s="31">
        <v>64</v>
      </c>
      <c r="L22" s="5" t="s">
        <v>503</v>
      </c>
      <c r="M22" s="5" t="s">
        <v>503</v>
      </c>
      <c r="N22" s="31">
        <v>88</v>
      </c>
      <c r="O22" s="31">
        <v>1686</v>
      </c>
      <c r="P22" s="31">
        <v>1170</v>
      </c>
      <c r="Q22" s="31">
        <v>540</v>
      </c>
      <c r="R22" s="31">
        <v>1</v>
      </c>
      <c r="S22" s="5" t="s">
        <v>503</v>
      </c>
      <c r="T22" s="31">
        <v>280</v>
      </c>
      <c r="U22" s="31">
        <v>25</v>
      </c>
      <c r="V22" s="31">
        <v>38</v>
      </c>
      <c r="W22" s="5" t="s">
        <v>503</v>
      </c>
      <c r="X22" s="31">
        <v>345</v>
      </c>
      <c r="Y22" s="31">
        <v>1129</v>
      </c>
      <c r="Z22" s="31">
        <v>88</v>
      </c>
      <c r="AA22" s="31">
        <v>10</v>
      </c>
      <c r="AB22" s="31">
        <v>1482</v>
      </c>
      <c r="AC22" s="31">
        <v>1234</v>
      </c>
      <c r="AD22" s="31">
        <v>6137</v>
      </c>
    </row>
    <row r="23" spans="1:30" ht="12.75" customHeight="1">
      <c r="A23" s="30">
        <v>1980</v>
      </c>
      <c r="B23" s="31">
        <v>402</v>
      </c>
      <c r="C23" s="31">
        <v>58</v>
      </c>
      <c r="D23" s="31">
        <v>322</v>
      </c>
      <c r="E23" s="31">
        <v>900</v>
      </c>
      <c r="F23" s="5" t="s">
        <v>503</v>
      </c>
      <c r="G23" s="31">
        <v>173</v>
      </c>
      <c r="H23" s="31">
        <v>114</v>
      </c>
      <c r="I23" s="31">
        <v>1467</v>
      </c>
      <c r="J23" s="31">
        <v>889</v>
      </c>
      <c r="K23" s="31">
        <v>95</v>
      </c>
      <c r="L23" s="5" t="s">
        <v>503</v>
      </c>
      <c r="M23" s="5" t="s">
        <v>503</v>
      </c>
      <c r="N23" s="31">
        <v>91</v>
      </c>
      <c r="O23" s="31">
        <v>1684</v>
      </c>
      <c r="P23" s="31">
        <v>1140</v>
      </c>
      <c r="Q23" s="31">
        <v>748</v>
      </c>
      <c r="R23" s="31">
        <v>1</v>
      </c>
      <c r="S23" s="31">
        <v>673</v>
      </c>
      <c r="T23" s="31">
        <v>326</v>
      </c>
      <c r="U23" s="31">
        <v>29</v>
      </c>
      <c r="V23" s="31">
        <v>32</v>
      </c>
      <c r="W23" s="5" t="s">
        <v>503</v>
      </c>
      <c r="X23" s="31">
        <v>335</v>
      </c>
      <c r="Y23" s="31">
        <v>1495</v>
      </c>
      <c r="Z23" s="31">
        <v>86</v>
      </c>
      <c r="AA23" s="31">
        <v>6</v>
      </c>
      <c r="AB23" s="31">
        <v>1393</v>
      </c>
      <c r="AC23" s="31">
        <v>1513</v>
      </c>
      <c r="AD23" s="31">
        <v>7637</v>
      </c>
    </row>
    <row r="24" spans="1:30" ht="12.75" customHeight="1">
      <c r="A24" s="30">
        <v>1981</v>
      </c>
      <c r="B24" s="31">
        <v>387</v>
      </c>
      <c r="C24" s="31">
        <v>80</v>
      </c>
      <c r="D24" s="31">
        <v>416</v>
      </c>
      <c r="E24" s="31">
        <v>934</v>
      </c>
      <c r="F24" s="5" t="s">
        <v>503</v>
      </c>
      <c r="G24" s="31">
        <v>276</v>
      </c>
      <c r="H24" s="31">
        <v>121</v>
      </c>
      <c r="I24" s="31">
        <v>1750</v>
      </c>
      <c r="J24" s="31">
        <v>1272</v>
      </c>
      <c r="K24" s="31">
        <v>149</v>
      </c>
      <c r="L24" s="5" t="s">
        <v>503</v>
      </c>
      <c r="M24" s="5" t="s">
        <v>503</v>
      </c>
      <c r="N24" s="31">
        <v>126</v>
      </c>
      <c r="O24" s="31">
        <v>1769</v>
      </c>
      <c r="P24" s="31">
        <v>1260</v>
      </c>
      <c r="Q24" s="31">
        <v>660</v>
      </c>
      <c r="R24" s="31">
        <v>2</v>
      </c>
      <c r="S24" s="5" t="s">
        <v>503</v>
      </c>
      <c r="T24" s="31">
        <v>480</v>
      </c>
      <c r="U24" s="31">
        <v>47</v>
      </c>
      <c r="V24" s="31">
        <v>40</v>
      </c>
      <c r="W24" s="5" t="s">
        <v>503</v>
      </c>
      <c r="X24" s="31">
        <v>320</v>
      </c>
      <c r="Y24" s="31">
        <v>1863</v>
      </c>
      <c r="Z24" s="31">
        <v>108</v>
      </c>
      <c r="AA24" s="31">
        <v>6</v>
      </c>
      <c r="AB24" s="31">
        <v>1223</v>
      </c>
      <c r="AC24" s="31">
        <v>2395</v>
      </c>
      <c r="AD24" s="31">
        <v>8273</v>
      </c>
    </row>
    <row r="25" spans="1:30" ht="12.75" customHeight="1">
      <c r="A25" s="30">
        <v>1982</v>
      </c>
      <c r="B25" s="31">
        <v>490</v>
      </c>
      <c r="C25" s="31">
        <v>116</v>
      </c>
      <c r="D25" s="31">
        <v>490</v>
      </c>
      <c r="E25" s="31">
        <v>1363</v>
      </c>
      <c r="F25" s="5" t="s">
        <v>503</v>
      </c>
      <c r="G25" s="31">
        <v>296</v>
      </c>
      <c r="H25" s="31">
        <v>135</v>
      </c>
      <c r="I25" s="31">
        <v>1923</v>
      </c>
      <c r="J25" s="31">
        <v>1833</v>
      </c>
      <c r="K25" s="31">
        <v>215</v>
      </c>
      <c r="L25" s="5" t="s">
        <v>503</v>
      </c>
      <c r="M25" s="31">
        <v>1</v>
      </c>
      <c r="N25" s="31">
        <v>148</v>
      </c>
      <c r="O25" s="31">
        <v>1923</v>
      </c>
      <c r="P25" s="31">
        <v>1360</v>
      </c>
      <c r="Q25" s="31">
        <v>654</v>
      </c>
      <c r="R25" s="31">
        <v>2</v>
      </c>
      <c r="S25" s="5" t="s">
        <v>503</v>
      </c>
      <c r="T25" s="31">
        <v>655</v>
      </c>
      <c r="U25" s="31">
        <v>47</v>
      </c>
      <c r="V25" s="31">
        <v>52</v>
      </c>
      <c r="W25" s="5" t="s">
        <v>503</v>
      </c>
      <c r="X25" s="31">
        <v>317</v>
      </c>
      <c r="Y25" s="31">
        <v>2130</v>
      </c>
      <c r="Z25" s="31">
        <v>137</v>
      </c>
      <c r="AA25" s="31">
        <v>13</v>
      </c>
      <c r="AB25" s="31">
        <v>1214</v>
      </c>
      <c r="AC25" s="31">
        <v>2770</v>
      </c>
      <c r="AD25" s="31">
        <v>10678</v>
      </c>
    </row>
    <row r="26" spans="1:30" ht="12.75" customHeight="1">
      <c r="A26" s="30">
        <v>1983</v>
      </c>
      <c r="B26" s="31">
        <v>694</v>
      </c>
      <c r="C26" s="31">
        <v>135</v>
      </c>
      <c r="D26" s="31">
        <v>545</v>
      </c>
      <c r="E26" s="31">
        <v>1504</v>
      </c>
      <c r="F26" s="5" t="s">
        <v>503</v>
      </c>
      <c r="G26" s="31">
        <v>312</v>
      </c>
      <c r="H26" s="31">
        <v>138</v>
      </c>
      <c r="I26" s="31">
        <v>1974</v>
      </c>
      <c r="J26" s="31">
        <v>2258</v>
      </c>
      <c r="K26" s="31">
        <v>302</v>
      </c>
      <c r="L26" s="5" t="s">
        <v>503</v>
      </c>
      <c r="M26" s="31">
        <v>1</v>
      </c>
      <c r="N26" s="31">
        <v>183</v>
      </c>
      <c r="O26" s="31">
        <v>2140</v>
      </c>
      <c r="P26" s="31">
        <v>1560</v>
      </c>
      <c r="Q26" s="31">
        <v>613</v>
      </c>
      <c r="R26" s="31">
        <v>3</v>
      </c>
      <c r="S26" s="5" t="s">
        <v>503</v>
      </c>
      <c r="T26" s="31">
        <v>674</v>
      </c>
      <c r="U26" s="31">
        <v>76</v>
      </c>
      <c r="V26" s="31">
        <v>69</v>
      </c>
      <c r="W26" s="5" t="s">
        <v>503</v>
      </c>
      <c r="X26" s="31">
        <v>355</v>
      </c>
      <c r="Y26" s="31">
        <v>2351</v>
      </c>
      <c r="Z26" s="31">
        <v>151</v>
      </c>
      <c r="AA26" s="31">
        <v>28</v>
      </c>
      <c r="AB26" s="31">
        <v>1360</v>
      </c>
      <c r="AC26" s="31">
        <v>2984</v>
      </c>
      <c r="AD26" s="31">
        <v>10717</v>
      </c>
    </row>
    <row r="27" spans="1:30" ht="12.75" customHeight="1">
      <c r="A27" s="30">
        <v>1984</v>
      </c>
      <c r="B27" s="31">
        <v>638</v>
      </c>
      <c r="C27" s="31">
        <v>128</v>
      </c>
      <c r="D27" s="31">
        <v>546</v>
      </c>
      <c r="E27" s="31">
        <v>1450</v>
      </c>
      <c r="F27" s="5" t="s">
        <v>503</v>
      </c>
      <c r="G27" s="31">
        <v>231</v>
      </c>
      <c r="H27" s="31">
        <v>133</v>
      </c>
      <c r="I27" s="31">
        <v>2323</v>
      </c>
      <c r="J27" s="31">
        <v>2266</v>
      </c>
      <c r="K27" s="31">
        <v>315</v>
      </c>
      <c r="L27" s="5" t="s">
        <v>503</v>
      </c>
      <c r="M27" s="31">
        <v>1</v>
      </c>
      <c r="N27" s="31">
        <v>204</v>
      </c>
      <c r="O27" s="31">
        <v>2304</v>
      </c>
      <c r="P27" s="31">
        <v>1610</v>
      </c>
      <c r="Q27" s="31">
        <v>568</v>
      </c>
      <c r="R27" s="31">
        <v>3</v>
      </c>
      <c r="S27" s="5" t="s">
        <v>503</v>
      </c>
      <c r="T27" s="31">
        <v>689</v>
      </c>
      <c r="U27" s="31">
        <v>78</v>
      </c>
      <c r="V27" s="31">
        <v>64</v>
      </c>
      <c r="W27" s="5" t="s">
        <v>503</v>
      </c>
      <c r="X27" s="31">
        <v>381</v>
      </c>
      <c r="Y27" s="31">
        <v>2739</v>
      </c>
      <c r="Z27" s="31">
        <v>136</v>
      </c>
      <c r="AA27" s="31">
        <v>35</v>
      </c>
      <c r="AB27" s="31">
        <v>1360</v>
      </c>
      <c r="AC27" s="31">
        <v>3030</v>
      </c>
      <c r="AD27" s="31">
        <v>8539</v>
      </c>
    </row>
    <row r="28" spans="1:30" ht="12.75" customHeight="1">
      <c r="A28" s="30">
        <v>1985</v>
      </c>
      <c r="B28" s="31">
        <v>599</v>
      </c>
      <c r="C28" s="31">
        <v>121</v>
      </c>
      <c r="D28" s="31">
        <v>506</v>
      </c>
      <c r="E28" s="31">
        <v>1381</v>
      </c>
      <c r="F28" s="5" t="s">
        <v>503</v>
      </c>
      <c r="G28" s="31">
        <v>200</v>
      </c>
      <c r="H28" s="31">
        <v>129</v>
      </c>
      <c r="I28" s="31">
        <v>2442</v>
      </c>
      <c r="J28" s="31">
        <v>2304</v>
      </c>
      <c r="K28" s="31">
        <v>304</v>
      </c>
      <c r="L28" s="5" t="s">
        <v>503</v>
      </c>
      <c r="M28" s="31">
        <v>1</v>
      </c>
      <c r="N28" s="31">
        <v>226</v>
      </c>
      <c r="O28" s="31">
        <v>2382</v>
      </c>
      <c r="P28" s="31">
        <v>1560</v>
      </c>
      <c r="Q28" s="31">
        <v>622</v>
      </c>
      <c r="R28" s="31">
        <v>3</v>
      </c>
      <c r="S28" s="5" t="s">
        <v>503</v>
      </c>
      <c r="T28" s="31">
        <v>634</v>
      </c>
      <c r="U28" s="31">
        <v>58</v>
      </c>
      <c r="V28" s="31">
        <v>53</v>
      </c>
      <c r="W28" s="5" t="s">
        <v>503</v>
      </c>
      <c r="X28" s="31">
        <v>385</v>
      </c>
      <c r="Y28" s="31">
        <v>2950</v>
      </c>
      <c r="Z28" s="31">
        <v>124</v>
      </c>
      <c r="AA28" s="31">
        <v>30</v>
      </c>
      <c r="AB28" s="31">
        <v>1290</v>
      </c>
      <c r="AC28" s="31">
        <v>3179</v>
      </c>
      <c r="AD28" s="31">
        <v>8312</v>
      </c>
    </row>
    <row r="29" spans="1:30" ht="12.75" customHeight="1">
      <c r="A29" s="30">
        <v>1986</v>
      </c>
      <c r="B29" s="31">
        <v>610</v>
      </c>
      <c r="C29" s="31">
        <v>106</v>
      </c>
      <c r="D29" s="31">
        <v>478</v>
      </c>
      <c r="E29" s="31">
        <v>1283</v>
      </c>
      <c r="F29" s="5" t="s">
        <v>503</v>
      </c>
      <c r="G29" s="31">
        <v>154</v>
      </c>
      <c r="H29" s="31">
        <v>138</v>
      </c>
      <c r="I29" s="31">
        <v>2490</v>
      </c>
      <c r="J29" s="31">
        <v>2228</v>
      </c>
      <c r="K29" s="31">
        <v>287</v>
      </c>
      <c r="L29" s="5" t="s">
        <v>503</v>
      </c>
      <c r="M29" s="31">
        <v>1</v>
      </c>
      <c r="N29" s="31">
        <v>228</v>
      </c>
      <c r="O29" s="31">
        <v>2610</v>
      </c>
      <c r="P29" s="31">
        <v>1670</v>
      </c>
      <c r="Q29" s="31">
        <v>611</v>
      </c>
      <c r="R29" s="31">
        <v>2</v>
      </c>
      <c r="S29" s="5" t="s">
        <v>503</v>
      </c>
      <c r="T29" s="31">
        <v>605</v>
      </c>
      <c r="U29" s="31">
        <v>64</v>
      </c>
      <c r="V29" s="31">
        <v>42</v>
      </c>
      <c r="W29" s="5" t="s">
        <v>503</v>
      </c>
      <c r="X29" s="31">
        <v>382</v>
      </c>
      <c r="Y29" s="31">
        <v>2944</v>
      </c>
      <c r="Z29" s="31">
        <v>117</v>
      </c>
      <c r="AA29" s="31">
        <v>26</v>
      </c>
      <c r="AB29" s="31">
        <v>1471</v>
      </c>
      <c r="AC29" s="31">
        <v>3229</v>
      </c>
      <c r="AD29" s="31">
        <v>8237</v>
      </c>
    </row>
    <row r="30" spans="1:30" ht="12.75" customHeight="1">
      <c r="A30" s="30">
        <v>1987</v>
      </c>
      <c r="B30" s="31">
        <v>626</v>
      </c>
      <c r="C30" s="31">
        <v>130</v>
      </c>
      <c r="D30" s="31">
        <v>466</v>
      </c>
      <c r="E30" s="31">
        <v>1208</v>
      </c>
      <c r="F30" s="5" t="s">
        <v>503</v>
      </c>
      <c r="G30" s="31">
        <v>153</v>
      </c>
      <c r="H30" s="31">
        <v>130</v>
      </c>
      <c r="I30" s="31">
        <v>2532</v>
      </c>
      <c r="J30" s="31">
        <v>2229</v>
      </c>
      <c r="K30" s="31">
        <v>286</v>
      </c>
      <c r="L30" s="31">
        <v>6</v>
      </c>
      <c r="M30" s="31">
        <v>1</v>
      </c>
      <c r="N30" s="31">
        <v>232</v>
      </c>
      <c r="O30" s="31">
        <v>2832</v>
      </c>
      <c r="P30" s="31">
        <v>1730</v>
      </c>
      <c r="Q30" s="31">
        <v>519</v>
      </c>
      <c r="R30" s="31">
        <v>3</v>
      </c>
      <c r="S30" s="5" t="s">
        <v>503</v>
      </c>
      <c r="T30" s="31">
        <v>622</v>
      </c>
      <c r="U30" s="31">
        <v>66</v>
      </c>
      <c r="V30" s="31">
        <v>45</v>
      </c>
      <c r="W30" s="5" t="s">
        <v>503</v>
      </c>
      <c r="X30" s="31">
        <v>319</v>
      </c>
      <c r="Y30" s="31">
        <v>2949</v>
      </c>
      <c r="Z30" s="31">
        <v>94</v>
      </c>
      <c r="AA30" s="31">
        <v>25</v>
      </c>
      <c r="AB30" s="31">
        <v>1592</v>
      </c>
      <c r="AC30" s="31">
        <v>2905</v>
      </c>
      <c r="AD30" s="31">
        <v>7425</v>
      </c>
    </row>
    <row r="31" spans="1:30" ht="12.75" customHeight="1">
      <c r="A31" s="30">
        <v>1988</v>
      </c>
      <c r="B31" s="31">
        <v>566</v>
      </c>
      <c r="C31" s="31">
        <v>122</v>
      </c>
      <c r="D31" s="31">
        <v>425</v>
      </c>
      <c r="E31" s="31">
        <v>1082</v>
      </c>
      <c r="F31" s="5" t="s">
        <v>503</v>
      </c>
      <c r="G31" s="31">
        <v>186</v>
      </c>
      <c r="H31" s="31">
        <v>116</v>
      </c>
      <c r="I31" s="31">
        <v>2410</v>
      </c>
      <c r="J31" s="31">
        <v>2242</v>
      </c>
      <c r="K31" s="31">
        <v>304</v>
      </c>
      <c r="L31" s="31">
        <v>11</v>
      </c>
      <c r="M31" s="31">
        <v>1</v>
      </c>
      <c r="N31" s="31">
        <v>219</v>
      </c>
      <c r="O31" s="31">
        <v>2868</v>
      </c>
      <c r="P31" s="31">
        <v>1550</v>
      </c>
      <c r="Q31" s="31">
        <v>435</v>
      </c>
      <c r="R31" s="31">
        <v>3</v>
      </c>
      <c r="S31" s="5" t="s">
        <v>503</v>
      </c>
      <c r="T31" s="31">
        <v>609</v>
      </c>
      <c r="U31" s="31">
        <v>89</v>
      </c>
      <c r="V31" s="31">
        <v>69</v>
      </c>
      <c r="W31" s="5" t="s">
        <v>503</v>
      </c>
      <c r="X31" s="31">
        <v>262</v>
      </c>
      <c r="Y31" s="31">
        <v>2853</v>
      </c>
      <c r="Z31" s="31">
        <v>77</v>
      </c>
      <c r="AA31" s="31">
        <v>22</v>
      </c>
      <c r="AB31" s="31">
        <v>1638</v>
      </c>
      <c r="AC31" s="31">
        <v>2341</v>
      </c>
      <c r="AD31" s="31">
        <v>6701</v>
      </c>
    </row>
    <row r="32" spans="1:30" ht="12.75" customHeight="1">
      <c r="A32" s="30">
        <v>1989</v>
      </c>
      <c r="B32" s="31">
        <v>508</v>
      </c>
      <c r="C32" s="31">
        <v>108</v>
      </c>
      <c r="D32" s="31">
        <v>384</v>
      </c>
      <c r="E32" s="31">
        <v>1065</v>
      </c>
      <c r="F32" s="5" t="s">
        <v>503</v>
      </c>
      <c r="G32" s="31">
        <v>234</v>
      </c>
      <c r="H32" s="31">
        <v>89</v>
      </c>
      <c r="I32" s="31">
        <v>2285</v>
      </c>
      <c r="J32" s="31">
        <v>2038</v>
      </c>
      <c r="K32" s="31">
        <v>296</v>
      </c>
      <c r="L32" s="31">
        <v>14</v>
      </c>
      <c r="M32" s="31">
        <v>2</v>
      </c>
      <c r="N32" s="31">
        <v>201</v>
      </c>
      <c r="O32" s="31">
        <v>2867</v>
      </c>
      <c r="P32" s="31">
        <v>1420</v>
      </c>
      <c r="Q32" s="31">
        <v>463</v>
      </c>
      <c r="R32" s="31">
        <v>2</v>
      </c>
      <c r="S32" s="5" t="s">
        <v>503</v>
      </c>
      <c r="T32" s="31">
        <v>558</v>
      </c>
      <c r="U32" s="31">
        <v>113</v>
      </c>
      <c r="V32" s="31">
        <v>106</v>
      </c>
      <c r="W32" s="5" t="s">
        <v>503</v>
      </c>
      <c r="X32" s="31">
        <v>233</v>
      </c>
      <c r="Y32" s="31">
        <v>2564</v>
      </c>
      <c r="Z32" s="31">
        <v>66</v>
      </c>
      <c r="AA32" s="31">
        <v>17</v>
      </c>
      <c r="AB32" s="31">
        <v>1709</v>
      </c>
      <c r="AC32" s="31">
        <v>1743</v>
      </c>
      <c r="AD32" s="31">
        <v>6528</v>
      </c>
    </row>
    <row r="33" spans="1:30" ht="12.75" customHeight="1">
      <c r="A33" s="30">
        <v>1990</v>
      </c>
      <c r="B33" s="31">
        <v>585</v>
      </c>
      <c r="C33" s="31">
        <v>114</v>
      </c>
      <c r="D33" s="31">
        <v>365</v>
      </c>
      <c r="E33" s="31">
        <v>1164</v>
      </c>
      <c r="F33" s="31">
        <v>39</v>
      </c>
      <c r="G33" s="31">
        <v>242</v>
      </c>
      <c r="H33" s="31">
        <v>88</v>
      </c>
      <c r="I33" s="31">
        <v>2205</v>
      </c>
      <c r="J33" s="31">
        <v>1883</v>
      </c>
      <c r="K33" s="31">
        <v>281</v>
      </c>
      <c r="L33" s="31">
        <v>24</v>
      </c>
      <c r="M33" s="31">
        <v>2</v>
      </c>
      <c r="N33" s="31">
        <v>176</v>
      </c>
      <c r="O33" s="31">
        <v>2751</v>
      </c>
      <c r="P33" s="31">
        <v>1340</v>
      </c>
      <c r="Q33" s="31">
        <v>454</v>
      </c>
      <c r="R33" s="31">
        <v>2</v>
      </c>
      <c r="S33" s="31">
        <v>660</v>
      </c>
      <c r="T33" s="31">
        <v>516</v>
      </c>
      <c r="U33" s="31">
        <v>125</v>
      </c>
      <c r="V33" s="31">
        <v>112</v>
      </c>
      <c r="W33" s="31">
        <v>591</v>
      </c>
      <c r="X33" s="31">
        <v>225</v>
      </c>
      <c r="Y33" s="31">
        <v>2443</v>
      </c>
      <c r="Z33" s="31">
        <v>75</v>
      </c>
      <c r="AA33" s="31">
        <v>18</v>
      </c>
      <c r="AB33" s="31">
        <v>1612</v>
      </c>
      <c r="AC33" s="31">
        <v>1556</v>
      </c>
      <c r="AD33" s="31">
        <v>6874</v>
      </c>
    </row>
    <row r="34" spans="1:30" ht="12.75" customHeight="1">
      <c r="A34" s="30">
        <v>1991</v>
      </c>
      <c r="B34" s="31">
        <v>815</v>
      </c>
      <c r="C34" s="31">
        <v>125</v>
      </c>
      <c r="D34" s="31">
        <v>391</v>
      </c>
      <c r="E34" s="31">
        <v>1492</v>
      </c>
      <c r="F34" s="31">
        <v>222</v>
      </c>
      <c r="G34" s="31">
        <v>265</v>
      </c>
      <c r="H34" s="31">
        <v>193</v>
      </c>
      <c r="I34" s="31">
        <v>2349</v>
      </c>
      <c r="J34" s="31">
        <v>2602</v>
      </c>
      <c r="K34" s="31">
        <v>301</v>
      </c>
      <c r="L34" s="31">
        <v>101</v>
      </c>
      <c r="M34" s="31">
        <v>4</v>
      </c>
      <c r="N34" s="31">
        <v>209</v>
      </c>
      <c r="O34" s="31">
        <v>2653</v>
      </c>
      <c r="P34" s="31">
        <v>1360</v>
      </c>
      <c r="Q34" s="31">
        <v>436</v>
      </c>
      <c r="R34" s="31">
        <v>2</v>
      </c>
      <c r="S34" s="31">
        <v>919</v>
      </c>
      <c r="T34" s="31">
        <v>490</v>
      </c>
      <c r="U34" s="31">
        <v>167</v>
      </c>
      <c r="V34" s="31">
        <v>116</v>
      </c>
      <c r="W34" s="31">
        <v>1684</v>
      </c>
      <c r="X34" s="31">
        <v>206</v>
      </c>
      <c r="Y34" s="31">
        <v>2466</v>
      </c>
      <c r="Z34" s="31">
        <v>134</v>
      </c>
      <c r="AA34" s="31">
        <v>76</v>
      </c>
      <c r="AB34" s="31">
        <v>1609</v>
      </c>
      <c r="AC34" s="31">
        <v>2241</v>
      </c>
      <c r="AD34" s="31">
        <v>8426</v>
      </c>
    </row>
    <row r="35" spans="1:30" ht="12.75" customHeight="1">
      <c r="A35" s="30">
        <v>1992</v>
      </c>
      <c r="B35" s="31">
        <v>925</v>
      </c>
      <c r="C35" s="31">
        <v>133</v>
      </c>
      <c r="D35" s="31">
        <v>436</v>
      </c>
      <c r="E35" s="31">
        <v>1640</v>
      </c>
      <c r="F35" s="31">
        <v>135</v>
      </c>
      <c r="G35" s="31">
        <v>262</v>
      </c>
      <c r="H35" s="31">
        <v>328</v>
      </c>
      <c r="I35" s="31">
        <v>2591</v>
      </c>
      <c r="J35" s="31">
        <v>2978</v>
      </c>
      <c r="K35" s="31">
        <v>350</v>
      </c>
      <c r="L35" s="31">
        <v>406</v>
      </c>
      <c r="M35" s="31">
        <v>6</v>
      </c>
      <c r="N35" s="31">
        <v>217</v>
      </c>
      <c r="O35" s="31">
        <v>2799</v>
      </c>
      <c r="P35" s="31">
        <v>1420</v>
      </c>
      <c r="Q35" s="31">
        <v>465</v>
      </c>
      <c r="R35" s="31">
        <v>3</v>
      </c>
      <c r="S35" s="31">
        <v>971</v>
      </c>
      <c r="T35" s="31">
        <v>478</v>
      </c>
      <c r="U35" s="31">
        <v>169</v>
      </c>
      <c r="V35" s="31">
        <v>126</v>
      </c>
      <c r="W35" s="31">
        <v>2355</v>
      </c>
      <c r="X35" s="31">
        <v>193</v>
      </c>
      <c r="Y35" s="31">
        <v>2791</v>
      </c>
      <c r="Z35" s="31">
        <v>233</v>
      </c>
      <c r="AA35" s="31">
        <v>118</v>
      </c>
      <c r="AB35" s="31">
        <v>1663</v>
      </c>
      <c r="AC35" s="31">
        <v>2769</v>
      </c>
      <c r="AD35" s="31">
        <v>9384</v>
      </c>
    </row>
    <row r="36" spans="1:30" ht="12.75" customHeight="1">
      <c r="A36" s="30">
        <v>1993</v>
      </c>
      <c r="B36" s="31">
        <v>939</v>
      </c>
      <c r="C36" s="31">
        <v>159</v>
      </c>
      <c r="D36" s="31">
        <v>550</v>
      </c>
      <c r="E36" s="31">
        <v>1649</v>
      </c>
      <c r="F36" s="31">
        <v>198</v>
      </c>
      <c r="G36" s="31">
        <v>309</v>
      </c>
      <c r="H36" s="31">
        <v>444</v>
      </c>
      <c r="I36" s="31">
        <v>2999</v>
      </c>
      <c r="J36" s="31">
        <v>3419</v>
      </c>
      <c r="K36" s="31">
        <v>398</v>
      </c>
      <c r="L36" s="31">
        <v>519</v>
      </c>
      <c r="M36" s="31">
        <v>8</v>
      </c>
      <c r="N36" s="31">
        <v>230</v>
      </c>
      <c r="O36" s="31">
        <v>2335</v>
      </c>
      <c r="P36" s="31">
        <v>1656</v>
      </c>
      <c r="Q36" s="31">
        <v>550</v>
      </c>
      <c r="R36" s="31">
        <v>4</v>
      </c>
      <c r="S36" s="31">
        <v>1041</v>
      </c>
      <c r="T36" s="31">
        <v>417</v>
      </c>
      <c r="U36" s="31">
        <v>157</v>
      </c>
      <c r="V36" s="31">
        <v>118</v>
      </c>
      <c r="W36" s="31">
        <v>2430</v>
      </c>
      <c r="X36" s="31">
        <v>262</v>
      </c>
      <c r="Y36" s="31">
        <v>3483</v>
      </c>
      <c r="Z36" s="31">
        <v>356</v>
      </c>
      <c r="AA36" s="31">
        <v>163</v>
      </c>
      <c r="AB36" s="31">
        <v>1601</v>
      </c>
      <c r="AC36" s="31">
        <v>2919</v>
      </c>
      <c r="AD36" s="31">
        <v>8734</v>
      </c>
    </row>
    <row r="37" spans="1:30" ht="12.75" customHeight="1">
      <c r="A37" s="30">
        <v>1994</v>
      </c>
      <c r="B37" s="31">
        <v>856</v>
      </c>
      <c r="C37" s="31">
        <v>139</v>
      </c>
      <c r="D37" s="31">
        <v>589</v>
      </c>
      <c r="E37" s="31">
        <v>1541</v>
      </c>
      <c r="F37" s="31">
        <v>201</v>
      </c>
      <c r="G37" s="31">
        <v>222</v>
      </c>
      <c r="H37" s="31">
        <v>456</v>
      </c>
      <c r="I37" s="31">
        <v>3004</v>
      </c>
      <c r="J37" s="31">
        <v>3698</v>
      </c>
      <c r="K37" s="31">
        <v>404</v>
      </c>
      <c r="L37" s="31">
        <v>449</v>
      </c>
      <c r="M37" s="31">
        <v>8</v>
      </c>
      <c r="N37" s="31">
        <v>218</v>
      </c>
      <c r="O37" s="31">
        <v>2561</v>
      </c>
      <c r="P37" s="31">
        <v>1920</v>
      </c>
      <c r="Q37" s="31">
        <v>489</v>
      </c>
      <c r="R37" s="31">
        <v>5</v>
      </c>
      <c r="S37" s="31">
        <v>1168</v>
      </c>
      <c r="T37" s="31">
        <v>485</v>
      </c>
      <c r="U37" s="31">
        <v>138</v>
      </c>
      <c r="V37" s="31">
        <v>110</v>
      </c>
      <c r="W37" s="31">
        <v>2473</v>
      </c>
      <c r="X37" s="31">
        <v>331</v>
      </c>
      <c r="Y37" s="31">
        <v>3741</v>
      </c>
      <c r="Z37" s="31">
        <v>340</v>
      </c>
      <c r="AA37" s="31">
        <v>171</v>
      </c>
      <c r="AB37" s="31">
        <v>1740</v>
      </c>
      <c r="AC37" s="31">
        <v>2736</v>
      </c>
      <c r="AD37" s="31">
        <v>7997</v>
      </c>
    </row>
    <row r="38" spans="1:30" ht="12.75" customHeight="1">
      <c r="A38" s="30">
        <v>1995</v>
      </c>
      <c r="B38" s="31">
        <v>775</v>
      </c>
      <c r="C38" s="31">
        <v>144</v>
      </c>
      <c r="D38" s="31">
        <v>597</v>
      </c>
      <c r="E38" s="31">
        <v>1422</v>
      </c>
      <c r="F38" s="31">
        <v>189</v>
      </c>
      <c r="G38" s="5" t="s">
        <v>503</v>
      </c>
      <c r="H38" s="31">
        <v>430</v>
      </c>
      <c r="I38" s="31">
        <v>2931</v>
      </c>
      <c r="J38" s="31">
        <v>3612</v>
      </c>
      <c r="K38" s="5" t="s">
        <v>503</v>
      </c>
      <c r="L38" s="31">
        <v>417</v>
      </c>
      <c r="M38" s="5" t="s">
        <v>503</v>
      </c>
      <c r="N38" s="31">
        <v>191</v>
      </c>
      <c r="O38" s="31">
        <v>2724</v>
      </c>
      <c r="P38" s="31">
        <v>2098</v>
      </c>
      <c r="Q38" s="31">
        <v>419</v>
      </c>
      <c r="R38" s="5" t="s">
        <v>503</v>
      </c>
      <c r="S38" s="5" t="s">
        <v>503</v>
      </c>
      <c r="T38" s="31">
        <v>462</v>
      </c>
      <c r="U38" s="31">
        <v>110</v>
      </c>
      <c r="V38" s="31">
        <v>107</v>
      </c>
      <c r="W38" s="31">
        <v>2277</v>
      </c>
      <c r="X38" s="31">
        <v>325</v>
      </c>
      <c r="Y38" s="31">
        <v>3584</v>
      </c>
      <c r="Z38" s="31">
        <v>333</v>
      </c>
      <c r="AA38" s="31">
        <v>153</v>
      </c>
      <c r="AB38" s="5" t="s">
        <v>503</v>
      </c>
      <c r="AC38" s="31">
        <v>2326</v>
      </c>
      <c r="AD38" s="31">
        <v>7404</v>
      </c>
    </row>
    <row r="39" spans="1:30" ht="12.75" customHeight="1">
      <c r="A39" s="30">
        <v>1996</v>
      </c>
      <c r="B39" s="31">
        <v>781</v>
      </c>
      <c r="C39" s="31">
        <v>160</v>
      </c>
      <c r="D39" s="31">
        <v>588</v>
      </c>
      <c r="E39" s="31">
        <v>1469</v>
      </c>
      <c r="F39" s="31">
        <v>199</v>
      </c>
      <c r="G39" s="5" t="s">
        <v>503</v>
      </c>
      <c r="H39" s="31">
        <v>408</v>
      </c>
      <c r="I39" s="31">
        <v>3162</v>
      </c>
      <c r="J39" s="31">
        <v>3965</v>
      </c>
      <c r="K39" s="5" t="s">
        <v>503</v>
      </c>
      <c r="L39" s="31">
        <v>400</v>
      </c>
      <c r="M39" s="5" t="s">
        <v>503</v>
      </c>
      <c r="N39" s="31">
        <v>190</v>
      </c>
      <c r="O39" s="31">
        <v>2763</v>
      </c>
      <c r="P39" s="31">
        <v>2250</v>
      </c>
      <c r="Q39" s="31">
        <v>425</v>
      </c>
      <c r="R39" s="5" t="s">
        <v>503</v>
      </c>
      <c r="S39" s="5" t="s">
        <v>503</v>
      </c>
      <c r="T39" s="31">
        <v>441</v>
      </c>
      <c r="U39" s="31">
        <v>110</v>
      </c>
      <c r="V39" s="31">
        <v>109</v>
      </c>
      <c r="W39" s="31">
        <v>2108</v>
      </c>
      <c r="X39" s="31">
        <v>332</v>
      </c>
      <c r="Y39" s="31">
        <v>3540</v>
      </c>
      <c r="Z39" s="31">
        <v>347</v>
      </c>
      <c r="AA39" s="31">
        <v>169</v>
      </c>
      <c r="AB39" s="5" t="s">
        <v>503</v>
      </c>
      <c r="AC39" s="31">
        <v>2122</v>
      </c>
      <c r="AD39" s="31">
        <v>7236</v>
      </c>
    </row>
    <row r="40" spans="1:30" ht="12.75" customHeight="1">
      <c r="A40" s="30">
        <v>1997</v>
      </c>
      <c r="B40" s="31">
        <v>800</v>
      </c>
      <c r="C40" s="31">
        <v>170</v>
      </c>
      <c r="D40" s="5" t="s">
        <v>503</v>
      </c>
      <c r="E40" s="31">
        <v>1413</v>
      </c>
      <c r="F40" s="31">
        <v>242</v>
      </c>
      <c r="G40" s="5" t="s">
        <v>503</v>
      </c>
      <c r="H40" s="31">
        <v>367</v>
      </c>
      <c r="I40" s="31">
        <v>3090</v>
      </c>
      <c r="J40" s="31">
        <v>4385</v>
      </c>
      <c r="K40" s="5" t="s">
        <v>503</v>
      </c>
      <c r="L40" s="31">
        <v>349</v>
      </c>
      <c r="M40" s="5" t="s">
        <v>503</v>
      </c>
      <c r="N40" s="5" t="s">
        <v>503</v>
      </c>
      <c r="O40" s="31">
        <v>2848</v>
      </c>
      <c r="P40" s="31">
        <v>2303</v>
      </c>
      <c r="Q40" s="31">
        <v>557</v>
      </c>
      <c r="R40" s="5" t="s">
        <v>503</v>
      </c>
      <c r="S40" s="5" t="s">
        <v>503</v>
      </c>
      <c r="T40" s="5" t="s">
        <v>503</v>
      </c>
      <c r="U40" s="31">
        <v>121</v>
      </c>
      <c r="V40" s="31">
        <v>94</v>
      </c>
      <c r="W40" s="31">
        <v>1923</v>
      </c>
      <c r="X40" s="31">
        <v>313</v>
      </c>
      <c r="Y40" s="31">
        <v>3356</v>
      </c>
      <c r="Z40" s="31">
        <v>342</v>
      </c>
      <c r="AA40" s="5" t="s">
        <v>503</v>
      </c>
      <c r="AB40" s="5" t="s">
        <v>503</v>
      </c>
      <c r="AC40" s="31">
        <v>2028</v>
      </c>
      <c r="AD40" s="31">
        <v>6739</v>
      </c>
    </row>
    <row r="41" spans="1:30" ht="12.75" customHeight="1">
      <c r="A41" s="24" t="s">
        <v>232</v>
      </c>
    </row>
  </sheetData>
  <phoneticPr fontId="0" type="noConversion"/>
  <printOptions gridLines="1"/>
  <pageMargins left="0.75" right="0.75" top="1" bottom="1" header="0.5" footer="0.5"/>
  <headerFooter alignWithMargins="0">
    <oddHeader>&amp;A</oddHeader>
    <oddFooter>Page &amp;P</oddFooter>
  </headerFooter>
</worksheet>
</file>

<file path=xl/worksheets/sheet85.xml><?xml version="1.0" encoding="utf-8"?>
<worksheet xmlns="http://schemas.openxmlformats.org/spreadsheetml/2006/main" xmlns:r="http://schemas.openxmlformats.org/officeDocument/2006/relationships">
  <sheetPr codeName="Sheet85"/>
  <dimension ref="A1:AD44"/>
  <sheetViews>
    <sheetView workbookViewId="0">
      <pane xSplit="1" ySplit="2" topLeftCell="B12" activePane="bottomRight" state="frozen"/>
      <selection activeCell="C8" sqref="C8"/>
      <selection pane="topRight" activeCell="C8" sqref="C8"/>
      <selection pane="bottomLeft" activeCell="C8" sqref="C8"/>
      <selection pane="bottomRight" activeCell="C8" sqref="C8"/>
    </sheetView>
  </sheetViews>
  <sheetFormatPr defaultColWidth="8.85546875" defaultRowHeight="12.75"/>
  <cols>
    <col min="1" max="1" width="5.28515625" style="25" customWidth="1"/>
    <col min="2" max="2" width="8.85546875" style="25" customWidth="1"/>
    <col min="3" max="3" width="8.85546875" style="25" hidden="1" customWidth="1"/>
    <col min="4" max="5" width="8.85546875" style="25" customWidth="1"/>
    <col min="6" max="6" width="8.85546875" style="25" hidden="1" customWidth="1"/>
    <col min="7" max="10" width="8.85546875" style="25" customWidth="1"/>
    <col min="11" max="14" width="8.85546875" style="25" hidden="1" customWidth="1"/>
    <col min="15" max="15" width="8.85546875" style="25" customWidth="1"/>
    <col min="16" max="19" width="8.85546875" style="25" hidden="1" customWidth="1"/>
    <col min="20" max="20" width="8.85546875" style="25" customWidth="1"/>
    <col min="21" max="21" width="8.85546875" style="25" hidden="1" customWidth="1"/>
    <col min="22" max="22" width="8.85546875" style="25" customWidth="1"/>
    <col min="23" max="24" width="8.85546875" style="25" hidden="1" customWidth="1"/>
    <col min="25" max="26" width="8.85546875" style="25" customWidth="1"/>
    <col min="27" max="28" width="8.85546875" style="25" hidden="1" customWidth="1"/>
    <col min="29" max="16384" width="8.85546875" style="25"/>
  </cols>
  <sheetData>
    <row r="1" spans="1:30" s="15" customFormat="1" ht="12.75" customHeight="1">
      <c r="A1" s="15" t="s">
        <v>254</v>
      </c>
    </row>
    <row r="2" spans="1:30" s="15" customFormat="1" ht="12.75" customHeight="1">
      <c r="A2" s="15" t="s">
        <v>471</v>
      </c>
      <c r="B2" s="66" t="s">
        <v>472</v>
      </c>
      <c r="C2" s="53" t="s">
        <v>473</v>
      </c>
      <c r="D2" s="66" t="s">
        <v>474</v>
      </c>
      <c r="E2" s="66" t="s">
        <v>475</v>
      </c>
      <c r="F2" s="53" t="s">
        <v>478</v>
      </c>
      <c r="G2" s="66" t="s">
        <v>479</v>
      </c>
      <c r="H2" s="66" t="s">
        <v>480</v>
      </c>
      <c r="I2" s="66" t="s">
        <v>481</v>
      </c>
      <c r="J2" s="66" t="s">
        <v>482</v>
      </c>
      <c r="K2" s="53" t="s">
        <v>483</v>
      </c>
      <c r="L2" s="53" t="s">
        <v>484</v>
      </c>
      <c r="M2" s="53" t="s">
        <v>485</v>
      </c>
      <c r="N2" s="53" t="s">
        <v>486</v>
      </c>
      <c r="O2" s="66" t="s">
        <v>487</v>
      </c>
      <c r="P2" s="53" t="s">
        <v>488</v>
      </c>
      <c r="Q2" s="53" t="s">
        <v>489</v>
      </c>
      <c r="R2" s="53" t="s">
        <v>490</v>
      </c>
      <c r="S2" s="53" t="s">
        <v>491</v>
      </c>
      <c r="T2" s="66" t="s">
        <v>492</v>
      </c>
      <c r="U2" s="53" t="s">
        <v>493</v>
      </c>
      <c r="V2" s="66" t="s">
        <v>494</v>
      </c>
      <c r="W2" s="53" t="s">
        <v>495</v>
      </c>
      <c r="X2" s="53" t="s">
        <v>496</v>
      </c>
      <c r="Y2" s="66" t="s">
        <v>497</v>
      </c>
      <c r="Z2" s="66" t="s">
        <v>498</v>
      </c>
      <c r="AA2" s="53" t="s">
        <v>499</v>
      </c>
      <c r="AB2" s="53" t="s">
        <v>500</v>
      </c>
      <c r="AC2" s="66" t="s">
        <v>501</v>
      </c>
      <c r="AD2" s="66" t="s">
        <v>502</v>
      </c>
    </row>
    <row r="3" spans="1:30">
      <c r="A3" s="48">
        <v>1960</v>
      </c>
      <c r="B3" s="68">
        <v>687.37340595962837</v>
      </c>
      <c r="E3" s="68">
        <v>1679.2350545106028</v>
      </c>
      <c r="G3" s="68">
        <v>2810.2817447495959</v>
      </c>
      <c r="H3" s="68">
        <v>1545.0196498115959</v>
      </c>
      <c r="I3" s="68">
        <v>49853.19486014748</v>
      </c>
      <c r="J3" s="69">
        <v>103142.12388934045</v>
      </c>
      <c r="N3" s="68">
        <v>37.04451827242525</v>
      </c>
      <c r="O3" s="69">
        <v>3816.4003574449071</v>
      </c>
      <c r="P3" s="69">
        <v>2754.9777764025694</v>
      </c>
      <c r="T3" s="69">
        <v>3931.0973375013473</v>
      </c>
      <c r="U3" s="69"/>
      <c r="V3" s="69">
        <v>2786.372246474144</v>
      </c>
      <c r="W3" s="69"/>
      <c r="X3" s="69"/>
      <c r="Y3" s="69"/>
      <c r="Z3" s="69"/>
      <c r="AA3" s="69"/>
      <c r="AB3" s="69"/>
      <c r="AC3" s="69">
        <v>5267.1120107962206</v>
      </c>
      <c r="AD3" s="69">
        <v>58690.712949286069</v>
      </c>
    </row>
    <row r="4" spans="1:30">
      <c r="A4" s="48">
        <v>1961</v>
      </c>
      <c r="B4" s="68">
        <v>687.37340595962837</v>
      </c>
      <c r="E4" s="68">
        <v>1679.2350545106028</v>
      </c>
      <c r="G4" s="68">
        <v>2810.2817447495959</v>
      </c>
      <c r="H4" s="68">
        <v>1545.0196498115959</v>
      </c>
      <c r="I4" s="68">
        <v>49853.19486014748</v>
      </c>
      <c r="J4" s="69">
        <v>103142.12388934045</v>
      </c>
      <c r="N4" s="68">
        <v>37.04451827242525</v>
      </c>
      <c r="O4" s="69">
        <v>3816.4003574449071</v>
      </c>
      <c r="P4" s="69">
        <v>2754.9777764025694</v>
      </c>
      <c r="T4" s="69">
        <v>3931.0973375013473</v>
      </c>
      <c r="U4" s="69"/>
      <c r="V4" s="69">
        <v>2786.372246474144</v>
      </c>
      <c r="W4" s="69"/>
      <c r="X4" s="69"/>
      <c r="Y4" s="69"/>
      <c r="Z4" s="69"/>
      <c r="AA4" s="69"/>
      <c r="AB4" s="69"/>
      <c r="AC4" s="69">
        <v>5267.1120107962206</v>
      </c>
      <c r="AD4" s="69">
        <v>58690.712949286069</v>
      </c>
    </row>
    <row r="5" spans="1:30">
      <c r="A5" s="48">
        <v>1962</v>
      </c>
      <c r="B5" s="68">
        <v>687.37340595962837</v>
      </c>
      <c r="E5" s="68">
        <v>1679.2350545106028</v>
      </c>
      <c r="G5" s="68">
        <v>2810.2817447495959</v>
      </c>
      <c r="H5" s="68">
        <v>1545.0196498115959</v>
      </c>
      <c r="I5" s="68">
        <v>49853.19486014748</v>
      </c>
      <c r="J5" s="69">
        <v>103142.12388934045</v>
      </c>
      <c r="N5" s="68">
        <v>37.04451827242525</v>
      </c>
      <c r="O5" s="69">
        <v>3816.4003574449071</v>
      </c>
      <c r="P5" s="69">
        <v>2754.9777764025694</v>
      </c>
      <c r="T5" s="69">
        <v>3931.0973375013473</v>
      </c>
      <c r="U5" s="69"/>
      <c r="V5" s="69">
        <v>2786.372246474144</v>
      </c>
      <c r="W5" s="69"/>
      <c r="X5" s="69"/>
      <c r="Y5" s="69"/>
      <c r="Z5" s="69"/>
      <c r="AA5" s="69"/>
      <c r="AB5" s="69"/>
      <c r="AC5" s="69">
        <v>5267.1120107962206</v>
      </c>
      <c r="AD5" s="69">
        <v>58690.712949286069</v>
      </c>
    </row>
    <row r="6" spans="1:30">
      <c r="A6" s="48">
        <v>1963</v>
      </c>
      <c r="B6" s="68">
        <v>687.37340595962837</v>
      </c>
      <c r="E6" s="68">
        <v>1679.2350545106028</v>
      </c>
      <c r="G6" s="68">
        <v>2810.2817447495959</v>
      </c>
      <c r="H6" s="68">
        <v>1545.0196498115959</v>
      </c>
      <c r="I6" s="68">
        <v>49853.19486014748</v>
      </c>
      <c r="J6" s="69">
        <v>103142.12388934045</v>
      </c>
      <c r="N6" s="68">
        <v>37.04451827242525</v>
      </c>
      <c r="O6" s="69">
        <v>3816.4003574449071</v>
      </c>
      <c r="P6" s="69">
        <v>2754.9777764025694</v>
      </c>
      <c r="T6" s="69">
        <v>3931.0973375013473</v>
      </c>
      <c r="U6" s="69"/>
      <c r="V6" s="69">
        <v>2786.372246474144</v>
      </c>
      <c r="W6" s="69"/>
      <c r="X6" s="69"/>
      <c r="Y6" s="69"/>
      <c r="Z6" s="69"/>
      <c r="AA6" s="69"/>
      <c r="AB6" s="69"/>
      <c r="AC6" s="69">
        <v>5267.1120107962206</v>
      </c>
      <c r="AD6" s="69">
        <v>58690.712949286069</v>
      </c>
    </row>
    <row r="7" spans="1:30">
      <c r="A7" s="48">
        <v>1964</v>
      </c>
      <c r="B7" s="68">
        <v>687.37340595962837</v>
      </c>
      <c r="E7" s="68">
        <v>1679.2350545106028</v>
      </c>
      <c r="G7" s="68">
        <v>2810.2817447495959</v>
      </c>
      <c r="H7" s="68">
        <v>1545.0196498115959</v>
      </c>
      <c r="I7" s="68">
        <v>49853.19486014748</v>
      </c>
      <c r="J7" s="69">
        <v>103142.12388934045</v>
      </c>
      <c r="N7" s="68">
        <v>37.04451827242525</v>
      </c>
      <c r="O7" s="69">
        <v>3816.4003574449071</v>
      </c>
      <c r="P7" s="69">
        <v>2754.9777764025694</v>
      </c>
      <c r="T7" s="69">
        <v>3931.0973375013473</v>
      </c>
      <c r="U7" s="69"/>
      <c r="V7" s="69">
        <v>2786.372246474144</v>
      </c>
      <c r="W7" s="69"/>
      <c r="X7" s="69"/>
      <c r="Y7" s="69"/>
      <c r="Z7" s="69"/>
      <c r="AA7" s="69"/>
      <c r="AB7" s="69"/>
      <c r="AC7" s="69">
        <v>5267.1120107962206</v>
      </c>
      <c r="AD7" s="69">
        <v>58690.712949286069</v>
      </c>
    </row>
    <row r="8" spans="1:30">
      <c r="A8" s="48">
        <v>1965</v>
      </c>
      <c r="B8" s="68">
        <v>687.37340595962837</v>
      </c>
      <c r="E8" s="68">
        <v>1679.2350545106028</v>
      </c>
      <c r="G8" s="68">
        <v>2810.2817447495959</v>
      </c>
      <c r="H8" s="68">
        <v>1545.0196498115959</v>
      </c>
      <c r="I8" s="68">
        <v>49853.19486014748</v>
      </c>
      <c r="J8" s="69">
        <v>103142.12388934045</v>
      </c>
      <c r="N8" s="68">
        <v>37.04451827242525</v>
      </c>
      <c r="O8" s="69">
        <v>3816.4003574449071</v>
      </c>
      <c r="P8" s="69">
        <v>2754.9777764025694</v>
      </c>
      <c r="T8" s="69">
        <v>3931.0973375013473</v>
      </c>
      <c r="U8" s="69"/>
      <c r="V8" s="69">
        <v>2786.372246474144</v>
      </c>
      <c r="W8" s="69"/>
      <c r="X8" s="69"/>
      <c r="Y8" s="69"/>
      <c r="Z8" s="69"/>
      <c r="AA8" s="69"/>
      <c r="AB8" s="69"/>
      <c r="AC8" s="69">
        <v>5267.1120107962206</v>
      </c>
      <c r="AD8" s="69">
        <v>58690.712949286069</v>
      </c>
    </row>
    <row r="9" spans="1:30">
      <c r="A9" s="48">
        <v>1966</v>
      </c>
      <c r="B9" s="68">
        <v>687.37340595962837</v>
      </c>
      <c r="E9" s="68">
        <v>1679.2350545106028</v>
      </c>
      <c r="G9" s="68">
        <v>2810.2817447495959</v>
      </c>
      <c r="H9" s="68">
        <v>1545.0196498115959</v>
      </c>
      <c r="I9" s="68">
        <v>49853.19486014748</v>
      </c>
      <c r="J9" s="69">
        <v>103142.12388934045</v>
      </c>
      <c r="N9" s="68">
        <v>37.04451827242525</v>
      </c>
      <c r="O9" s="69">
        <v>3816.4003574449071</v>
      </c>
      <c r="P9" s="69">
        <v>2754.9777764025694</v>
      </c>
      <c r="T9" s="69">
        <v>3931.0973375013473</v>
      </c>
      <c r="U9" s="69"/>
      <c r="V9" s="69">
        <v>2786.372246474144</v>
      </c>
      <c r="W9" s="69"/>
      <c r="X9" s="69"/>
      <c r="Y9" s="69"/>
      <c r="Z9" s="69"/>
      <c r="AA9" s="69"/>
      <c r="AB9" s="69"/>
      <c r="AC9" s="69">
        <v>5267.1120107962206</v>
      </c>
      <c r="AD9" s="69">
        <v>58690.712949286069</v>
      </c>
    </row>
    <row r="10" spans="1:30">
      <c r="A10" s="48">
        <v>1967</v>
      </c>
      <c r="B10" s="68">
        <v>687.37340595962837</v>
      </c>
      <c r="E10" s="68">
        <v>1679.2350545106028</v>
      </c>
      <c r="G10" s="68">
        <v>2810.2817447495959</v>
      </c>
      <c r="H10" s="68">
        <v>1545.0196498115959</v>
      </c>
      <c r="I10" s="68">
        <v>49853.19486014748</v>
      </c>
      <c r="J10" s="69">
        <v>103142.12388934045</v>
      </c>
      <c r="N10" s="68">
        <v>37.04451827242525</v>
      </c>
      <c r="O10" s="69">
        <v>3816.4003574449071</v>
      </c>
      <c r="P10" s="69">
        <v>2754.9777764025694</v>
      </c>
      <c r="T10" s="69">
        <v>3931.0973375013473</v>
      </c>
      <c r="U10" s="69"/>
      <c r="V10" s="69">
        <v>2786.372246474144</v>
      </c>
      <c r="W10" s="69"/>
      <c r="X10" s="69"/>
      <c r="Y10" s="69"/>
      <c r="Z10" s="69"/>
      <c r="AA10" s="69"/>
      <c r="AB10" s="69"/>
      <c r="AC10" s="69">
        <v>5267.1120107962206</v>
      </c>
      <c r="AD10" s="69">
        <v>58690.712949286069</v>
      </c>
    </row>
    <row r="11" spans="1:30">
      <c r="A11" s="48">
        <v>1968</v>
      </c>
      <c r="B11" s="68">
        <v>687.37340595962837</v>
      </c>
      <c r="E11" s="68">
        <v>1679.2350545106028</v>
      </c>
      <c r="G11" s="68">
        <v>2810.2817447495959</v>
      </c>
      <c r="H11" s="68">
        <v>1545.0196498115959</v>
      </c>
      <c r="I11" s="68">
        <v>49853.19486014748</v>
      </c>
      <c r="J11" s="69">
        <v>103142.12388934045</v>
      </c>
      <c r="N11" s="68">
        <v>37.04451827242525</v>
      </c>
      <c r="O11" s="69">
        <v>3816.4003574449071</v>
      </c>
      <c r="P11" s="69">
        <v>2754.9777764025694</v>
      </c>
      <c r="T11" s="69">
        <v>3931.0973375013473</v>
      </c>
      <c r="U11" s="69"/>
      <c r="V11" s="69">
        <v>2786.372246474144</v>
      </c>
      <c r="W11" s="69"/>
      <c r="X11" s="69"/>
      <c r="Y11" s="69"/>
      <c r="Z11" s="69"/>
      <c r="AA11" s="69"/>
      <c r="AB11" s="69"/>
      <c r="AC11" s="69">
        <v>5267.1120107962206</v>
      </c>
      <c r="AD11" s="69">
        <v>58690.712949286069</v>
      </c>
    </row>
    <row r="12" spans="1:30">
      <c r="A12" s="48">
        <v>1969</v>
      </c>
      <c r="B12" s="68">
        <v>687.37340595962837</v>
      </c>
      <c r="E12" s="68">
        <v>1679.2350545106028</v>
      </c>
      <c r="G12" s="68">
        <v>2810.2817447495959</v>
      </c>
      <c r="H12" s="68">
        <v>1545.0196498115959</v>
      </c>
      <c r="I12" s="68">
        <v>49853.19486014748</v>
      </c>
      <c r="J12" s="69">
        <v>103142.12388934045</v>
      </c>
      <c r="N12" s="68">
        <v>37.04451827242525</v>
      </c>
      <c r="O12" s="69">
        <v>3816.4003574449071</v>
      </c>
      <c r="P12" s="69">
        <v>2754.9777764025694</v>
      </c>
      <c r="T12" s="69">
        <v>3931.0973375013473</v>
      </c>
      <c r="U12" s="69"/>
      <c r="V12" s="69">
        <v>2786.372246474144</v>
      </c>
      <c r="W12" s="69"/>
      <c r="X12" s="69"/>
      <c r="Y12" s="69"/>
      <c r="Z12" s="69"/>
      <c r="AA12" s="69"/>
      <c r="AB12" s="69"/>
      <c r="AC12" s="69">
        <v>5267.1120107962206</v>
      </c>
      <c r="AD12" s="69">
        <v>58690.712949286069</v>
      </c>
    </row>
    <row r="13" spans="1:30">
      <c r="A13" s="48">
        <v>1970</v>
      </c>
      <c r="B13" s="68">
        <v>687.37340595962837</v>
      </c>
      <c r="E13" s="68">
        <v>1679.2350545106028</v>
      </c>
      <c r="G13" s="68">
        <v>2810.2817447495959</v>
      </c>
      <c r="H13" s="68">
        <v>1545.0196498115959</v>
      </c>
      <c r="I13" s="68">
        <v>49853.19486014748</v>
      </c>
      <c r="J13" s="69">
        <v>103142.12388934045</v>
      </c>
      <c r="N13" s="68">
        <v>37.04451827242525</v>
      </c>
      <c r="O13" s="69">
        <v>3816.4003574449071</v>
      </c>
      <c r="P13" s="69">
        <v>2754.9777764025694</v>
      </c>
      <c r="T13" s="69">
        <v>3931.0973375013473</v>
      </c>
      <c r="U13" s="69"/>
      <c r="V13" s="69">
        <v>2786.372246474144</v>
      </c>
      <c r="W13" s="69"/>
      <c r="X13" s="69"/>
      <c r="Y13" s="69"/>
      <c r="Z13" s="69"/>
      <c r="AA13" s="69"/>
      <c r="AB13" s="69"/>
      <c r="AC13" s="69">
        <v>5267.1120107962206</v>
      </c>
      <c r="AD13" s="69">
        <v>58690.712949286069</v>
      </c>
    </row>
    <row r="14" spans="1:30">
      <c r="A14" s="48">
        <v>1971</v>
      </c>
      <c r="B14" s="68">
        <v>687.37340595962837</v>
      </c>
      <c r="E14" s="68">
        <v>1679.2350545106028</v>
      </c>
      <c r="G14" s="68">
        <v>2810.2817447495959</v>
      </c>
      <c r="H14" s="68">
        <v>1545.0196498115959</v>
      </c>
      <c r="I14" s="68">
        <v>49853.19486014748</v>
      </c>
      <c r="J14" s="69">
        <v>103142.12388934045</v>
      </c>
      <c r="N14" s="68">
        <v>37.04451827242525</v>
      </c>
      <c r="O14" s="69">
        <v>3816.4003574449071</v>
      </c>
      <c r="P14" s="69">
        <v>2754.9777764025694</v>
      </c>
      <c r="T14" s="69">
        <v>3931.0973375013473</v>
      </c>
      <c r="U14" s="69"/>
      <c r="V14" s="69">
        <v>2786.372246474144</v>
      </c>
      <c r="W14" s="69"/>
      <c r="X14" s="69"/>
      <c r="Y14" s="69"/>
      <c r="Z14" s="69"/>
      <c r="AA14" s="69"/>
      <c r="AB14" s="69"/>
      <c r="AC14" s="69">
        <v>5267.1120107962206</v>
      </c>
      <c r="AD14" s="69">
        <v>58690.712949286069</v>
      </c>
    </row>
    <row r="15" spans="1:30">
      <c r="A15" s="48">
        <v>1972</v>
      </c>
      <c r="B15" s="68">
        <v>687.37340595962837</v>
      </c>
      <c r="E15" s="68">
        <v>1679.2350545106028</v>
      </c>
      <c r="G15" s="68">
        <v>2810.2817447495959</v>
      </c>
      <c r="H15" s="68">
        <v>1545.0196498115959</v>
      </c>
      <c r="I15" s="68">
        <v>49853.19486014748</v>
      </c>
      <c r="J15" s="69">
        <v>103142.12388934045</v>
      </c>
      <c r="N15" s="68">
        <v>37.04451827242525</v>
      </c>
      <c r="O15" s="69">
        <v>3816.4003574449071</v>
      </c>
      <c r="P15" s="69">
        <v>2754.9777764025694</v>
      </c>
      <c r="T15" s="69">
        <v>3931.0973375013473</v>
      </c>
      <c r="U15" s="69"/>
      <c r="V15" s="69">
        <v>2786.372246474144</v>
      </c>
      <c r="W15" s="69"/>
      <c r="X15" s="69"/>
      <c r="Y15" s="69"/>
      <c r="Z15" s="69"/>
      <c r="AA15" s="69"/>
      <c r="AB15" s="69"/>
      <c r="AC15" s="69">
        <v>5267.1120107962206</v>
      </c>
      <c r="AD15" s="69">
        <v>58690.712949286069</v>
      </c>
    </row>
    <row r="16" spans="1:30">
      <c r="A16" s="48">
        <v>1973</v>
      </c>
      <c r="B16" s="68">
        <v>687.37340595962837</v>
      </c>
      <c r="E16" s="68">
        <v>1679.2350545106028</v>
      </c>
      <c r="G16" s="68">
        <v>2810.2817447495959</v>
      </c>
      <c r="H16" s="68">
        <v>1545.0196498115959</v>
      </c>
      <c r="I16" s="68">
        <v>49853.19486014748</v>
      </c>
      <c r="J16" s="69">
        <v>103142.12388934045</v>
      </c>
      <c r="N16" s="68">
        <v>37.04451827242525</v>
      </c>
      <c r="O16" s="69">
        <v>3816.4003574449071</v>
      </c>
      <c r="P16" s="69">
        <v>2754.9777764025694</v>
      </c>
      <c r="T16" s="69">
        <v>3931.0973375013473</v>
      </c>
      <c r="U16" s="69"/>
      <c r="V16" s="69">
        <v>2786.372246474144</v>
      </c>
      <c r="W16" s="69"/>
      <c r="X16" s="69"/>
      <c r="Y16" s="69"/>
      <c r="Z16" s="69"/>
      <c r="AA16" s="69"/>
      <c r="AB16" s="69"/>
      <c r="AC16" s="69">
        <v>5267.1120107962206</v>
      </c>
      <c r="AD16" s="69">
        <v>58690.712949286069</v>
      </c>
    </row>
    <row r="17" spans="1:30">
      <c r="A17" s="48">
        <v>1974</v>
      </c>
      <c r="B17" s="68">
        <v>687.37340595962837</v>
      </c>
      <c r="E17" s="68">
        <v>1679.2350545106028</v>
      </c>
      <c r="G17" s="68">
        <v>2810.2817447495959</v>
      </c>
      <c r="H17" s="68">
        <v>1545.0196498115959</v>
      </c>
      <c r="I17" s="68">
        <v>49853.19486014748</v>
      </c>
      <c r="J17" s="69">
        <v>103142.12388934045</v>
      </c>
      <c r="N17" s="68">
        <v>37.04451827242525</v>
      </c>
      <c r="O17" s="69">
        <v>3816.4003574449071</v>
      </c>
      <c r="P17" s="69">
        <v>2754.9777764025694</v>
      </c>
      <c r="T17" s="69">
        <v>3931.0973375013473</v>
      </c>
      <c r="U17" s="69"/>
      <c r="V17" s="69">
        <v>2786.372246474144</v>
      </c>
      <c r="W17" s="69"/>
      <c r="X17" s="69"/>
      <c r="Y17" s="69"/>
      <c r="Z17" s="69"/>
      <c r="AA17" s="69"/>
      <c r="AB17" s="69"/>
      <c r="AC17" s="69">
        <v>5267.1120107962206</v>
      </c>
      <c r="AD17" s="69">
        <v>58690.712949286069</v>
      </c>
    </row>
    <row r="18" spans="1:30">
      <c r="A18" s="48">
        <v>1975</v>
      </c>
      <c r="B18" s="68">
        <v>687.37340595962837</v>
      </c>
      <c r="E18" s="68">
        <v>1679.2350545106028</v>
      </c>
      <c r="G18" s="68">
        <v>2810.2817447495959</v>
      </c>
      <c r="H18" s="68">
        <v>1545.0196498115959</v>
      </c>
      <c r="I18" s="68">
        <v>49853.19486014748</v>
      </c>
      <c r="J18" s="69">
        <v>103142.12388934045</v>
      </c>
      <c r="N18" s="68">
        <v>37.04451827242525</v>
      </c>
      <c r="O18" s="69">
        <v>3816.4003574449071</v>
      </c>
      <c r="P18" s="69">
        <v>2754.9777764025694</v>
      </c>
      <c r="T18" s="69">
        <v>3931.0973375013473</v>
      </c>
      <c r="U18" s="69"/>
      <c r="V18" s="69">
        <v>2786.372246474144</v>
      </c>
      <c r="W18" s="69"/>
      <c r="X18" s="69"/>
      <c r="Y18" s="69"/>
      <c r="Z18" s="69"/>
      <c r="AA18" s="69"/>
      <c r="AB18" s="69"/>
      <c r="AC18" s="69">
        <v>5267.1120107962206</v>
      </c>
      <c r="AD18" s="69">
        <v>58690.712949286069</v>
      </c>
    </row>
    <row r="19" spans="1:30">
      <c r="A19" s="48">
        <v>1976</v>
      </c>
      <c r="B19" s="54">
        <f>'A8-2'!B9/'A7'!B18*100</f>
        <v>0</v>
      </c>
      <c r="E19" s="54">
        <f>'A8-2'!D9/'A7'!D18*100</f>
        <v>0</v>
      </c>
      <c r="G19" s="54">
        <f>'A8-2'!E9/'A7'!E18*100</f>
        <v>0</v>
      </c>
      <c r="H19" s="54">
        <f>'A8-2'!F9/'A7'!F18*100*'A19-1'!F19</f>
        <v>0</v>
      </c>
      <c r="I19" s="54">
        <f>'A8-2'!G9/'A7'!G18*100</f>
        <v>0</v>
      </c>
      <c r="J19" s="69">
        <v>103142.12388934045</v>
      </c>
      <c r="N19" s="54" t="e">
        <f>'A8-2'!#REF!/'A7'!#REF!*100</f>
        <v>#REF!</v>
      </c>
      <c r="O19" s="54">
        <f>'A8-2'!I9/'A7'!I18*100</f>
        <v>0</v>
      </c>
      <c r="P19" s="54" t="e">
        <f>'A8-2'!#REF!/'A7'!#REF!*100</f>
        <v>#REF!</v>
      </c>
      <c r="T19" s="54">
        <f>'A8-2'!J9/'A7'!J18*100</f>
        <v>0</v>
      </c>
      <c r="V19" s="54">
        <f>'A8-2'!K9/'A7'!K18*100</f>
        <v>0</v>
      </c>
      <c r="AC19" s="54">
        <f>'A8-2'!N9/'A7'!N18*100</f>
        <v>0</v>
      </c>
      <c r="AD19" s="54">
        <f>'A8-2'!O9/'A7'!O18*100</f>
        <v>0</v>
      </c>
    </row>
    <row r="20" spans="1:30">
      <c r="A20" s="48">
        <v>1977</v>
      </c>
      <c r="B20" s="54">
        <f>'A8-2'!B10/'A7'!B19*100</f>
        <v>0</v>
      </c>
      <c r="E20" s="54">
        <f>'A8-2'!D10/'A7'!D19*100</f>
        <v>0</v>
      </c>
      <c r="G20" s="54">
        <f>'A8-2'!E10/'A7'!E19*100</f>
        <v>0</v>
      </c>
      <c r="H20" s="54">
        <f>'A8-2'!F10/'A7'!F19*100*'A19-1'!F20</f>
        <v>0</v>
      </c>
      <c r="I20" s="54">
        <f>'A8-2'!G10/'A7'!G19*100</f>
        <v>0</v>
      </c>
      <c r="J20" s="69">
        <v>103142.12388934045</v>
      </c>
      <c r="N20" s="54" t="e">
        <f>'A8-2'!#REF!/'A7'!#REF!*100</f>
        <v>#REF!</v>
      </c>
      <c r="O20" s="54">
        <f>'A8-2'!I10/'A7'!I19*100</f>
        <v>0</v>
      </c>
      <c r="P20" s="54" t="e">
        <f>'A8-2'!#REF!/'A7'!#REF!*100</f>
        <v>#REF!</v>
      </c>
      <c r="T20" s="54">
        <f>'A8-2'!J10/'A7'!J19*100</f>
        <v>0</v>
      </c>
      <c r="V20" s="54">
        <f>'A8-2'!K10/'A7'!K19*100</f>
        <v>0</v>
      </c>
      <c r="AC20" s="54">
        <f>'A8-2'!N10/'A7'!N19*100</f>
        <v>0</v>
      </c>
      <c r="AD20" s="54">
        <f>'A8-2'!O10/'A7'!O19*100</f>
        <v>0</v>
      </c>
    </row>
    <row r="21" spans="1:30">
      <c r="A21" s="48">
        <v>1978</v>
      </c>
      <c r="B21" s="54">
        <f>'A8-2'!B11/'A7'!B20*100</f>
        <v>0</v>
      </c>
      <c r="E21" s="54">
        <f>'A8-2'!D11/'A7'!D20*100</f>
        <v>0</v>
      </c>
      <c r="G21" s="54">
        <f>'A8-2'!E11/'A7'!E20*100</f>
        <v>0</v>
      </c>
      <c r="H21" s="54">
        <f>'A8-2'!F11/'A7'!F20*100*'A19-1'!F21</f>
        <v>0</v>
      </c>
      <c r="I21" s="54">
        <f>'A8-2'!G11/'A7'!G20*100</f>
        <v>0</v>
      </c>
      <c r="J21" s="69">
        <v>103142.12388934045</v>
      </c>
      <c r="N21" s="54" t="e">
        <f>'A8-2'!#REF!/'A7'!#REF!*100</f>
        <v>#REF!</v>
      </c>
      <c r="O21" s="54">
        <f>'A8-2'!I11/'A7'!I20*100</f>
        <v>0</v>
      </c>
      <c r="P21" s="54" t="e">
        <f>'A8-2'!#REF!/'A7'!#REF!*100</f>
        <v>#REF!</v>
      </c>
      <c r="T21" s="54">
        <f>'A8-2'!J11/'A7'!J20*100</f>
        <v>0</v>
      </c>
      <c r="V21" s="54">
        <f>'A8-2'!K11/'A7'!K20*100</f>
        <v>0</v>
      </c>
      <c r="AC21" s="54">
        <f>'A8-2'!N11/'A7'!N20*100</f>
        <v>0</v>
      </c>
      <c r="AD21" s="54">
        <f>'A8-2'!O11/'A7'!O20*100</f>
        <v>0</v>
      </c>
    </row>
    <row r="22" spans="1:30">
      <c r="A22" s="48">
        <v>1979</v>
      </c>
      <c r="B22" s="54">
        <f>'A8-2'!B12/'A7'!B21*100</f>
        <v>0</v>
      </c>
      <c r="E22" s="54">
        <f>'A8-2'!D12/'A7'!D21*100</f>
        <v>0</v>
      </c>
      <c r="G22" s="54">
        <f>'A8-2'!E12/'A7'!E21*100</f>
        <v>0</v>
      </c>
      <c r="H22" s="54">
        <f>'A8-2'!F12/'A7'!F21*100*'A19-1'!F22</f>
        <v>0</v>
      </c>
      <c r="I22" s="54">
        <f>'A8-2'!G12/'A7'!G21*100</f>
        <v>0</v>
      </c>
      <c r="J22" s="69">
        <v>103142.12388934045</v>
      </c>
      <c r="N22" s="54" t="e">
        <f>'A8-2'!#REF!/'A7'!#REF!*100</f>
        <v>#REF!</v>
      </c>
      <c r="O22" s="54">
        <f>'A8-2'!I12/'A7'!I21*100</f>
        <v>0</v>
      </c>
      <c r="P22" s="54" t="e">
        <f>'A8-2'!#REF!/'A7'!#REF!*100</f>
        <v>#REF!</v>
      </c>
      <c r="T22" s="54">
        <f>'A8-2'!J12/'A7'!J21*100</f>
        <v>0</v>
      </c>
      <c r="V22" s="54">
        <f>'A8-2'!K12/'A7'!K21*100</f>
        <v>0</v>
      </c>
      <c r="AC22" s="54">
        <f>'A8-2'!N12/'A7'!N21*100</f>
        <v>0</v>
      </c>
      <c r="AD22" s="54">
        <f>'A8-2'!O12/'A7'!O21*100</f>
        <v>0</v>
      </c>
    </row>
    <row r="23" spans="1:30">
      <c r="A23" s="48">
        <v>1980</v>
      </c>
      <c r="B23" s="54">
        <f>'A8-2'!B13/'A7'!B22*100</f>
        <v>3616.6965729148956</v>
      </c>
      <c r="E23" s="54">
        <f>'A8-2'!D13/'A7'!D22*100</f>
        <v>8515.1512103693058</v>
      </c>
      <c r="G23" s="54">
        <f>'A8-2'!E13/'A7'!E22*100</f>
        <v>8784.8386700036317</v>
      </c>
      <c r="H23" s="54">
        <f>'A8-2'!F13/'A7'!F22*100*'A19-1'!F23</f>
        <v>840.34980508295916</v>
      </c>
      <c r="I23" s="54">
        <f>'A8-2'!G13/'A7'!G22*100</f>
        <v>19747.662875055241</v>
      </c>
      <c r="J23" s="69">
        <v>103142.12388934045</v>
      </c>
      <c r="N23" s="54" t="e">
        <f>'A8-2'!#REF!/'A7'!#REF!*100</f>
        <v>#REF!</v>
      </c>
      <c r="O23" s="54">
        <f>'A8-2'!I13/'A7'!I22*100</f>
        <v>8299.5595347766248</v>
      </c>
      <c r="P23" s="54" t="e">
        <f>'A8-2'!#REF!/'A7'!#REF!*100</f>
        <v>#REF!</v>
      </c>
      <c r="T23" s="54">
        <f>'A8-2'!J13/'A7'!J22*100</f>
        <v>4401.0798498900995</v>
      </c>
      <c r="V23" s="54">
        <f>'A8-2'!K13/'A7'!K22*100</f>
        <v>10431.969978817227</v>
      </c>
      <c r="AC23" s="54">
        <f>'A8-2'!N13/'A7'!N22*100</f>
        <v>16819.113901320277</v>
      </c>
      <c r="AD23" s="54">
        <f>'A8-2'!O13/'A7'!O22*100</f>
        <v>132846.28166538008</v>
      </c>
    </row>
    <row r="24" spans="1:30">
      <c r="A24" s="48">
        <v>1981</v>
      </c>
      <c r="B24" s="54">
        <f>'A8-2'!B14/'A7'!B23*100</f>
        <v>3833.6340010024855</v>
      </c>
      <c r="E24" s="54">
        <f>'A8-2'!D14/'A7'!D23*100</f>
        <v>8591.6922796568015</v>
      </c>
      <c r="G24" s="54">
        <f>'A8-2'!E14/'A7'!E23*100</f>
        <v>9274.2658514794766</v>
      </c>
      <c r="H24" s="54">
        <f>'A8-2'!F14/'A7'!F23*100*'A19-1'!F24</f>
        <v>912.50940176215897</v>
      </c>
      <c r="I24" s="54">
        <f>'A8-2'!G14/'A7'!G23*100</f>
        <v>20057.473228749386</v>
      </c>
      <c r="J24" s="69">
        <v>103142.12388934045</v>
      </c>
      <c r="N24" s="54" t="e">
        <f>'A8-2'!#REF!/'A7'!#REF!*100</f>
        <v>#REF!</v>
      </c>
      <c r="O24" s="54">
        <f>'A8-2'!I14/'A7'!I23*100</f>
        <v>8261.4123965977069</v>
      </c>
      <c r="P24" s="54" t="e">
        <f>'A8-2'!#REF!/'A7'!#REF!*100</f>
        <v>#REF!</v>
      </c>
      <c r="T24" s="54">
        <f>'A8-2'!J14/'A7'!J23*100</f>
        <v>4537.4227151056384</v>
      </c>
      <c r="V24" s="54">
        <f>'A8-2'!K14/'A7'!K23*100</f>
        <v>10752.284300230653</v>
      </c>
      <c r="AC24" s="54">
        <f>'A8-2'!N14/'A7'!N23*100</f>
        <v>14971.577472468143</v>
      </c>
      <c r="AD24" s="54">
        <f>'A8-2'!O14/'A7'!O23*100</f>
        <v>135172.14856886939</v>
      </c>
    </row>
    <row r="25" spans="1:30">
      <c r="A25" s="48">
        <v>1982</v>
      </c>
      <c r="B25" s="54">
        <f>'A8-2'!B15/'A7'!B24*100</f>
        <v>3942.6139822244722</v>
      </c>
      <c r="E25" s="54">
        <f>'A8-2'!D15/'A7'!D24*100</f>
        <v>9131.3736240562903</v>
      </c>
      <c r="G25" s="54">
        <f>'A8-2'!E15/'A7'!E24*100</f>
        <v>9945.9180906275287</v>
      </c>
      <c r="H25" s="54">
        <f>'A8-2'!F15/'A7'!F24*100*'A19-1'!F25</f>
        <v>1037.0176783868787</v>
      </c>
      <c r="I25" s="54">
        <f>'A8-2'!G15/'A7'!G24*100</f>
        <v>21518.041713269064</v>
      </c>
      <c r="J25" s="69">
        <v>103142.12388934045</v>
      </c>
      <c r="N25" s="54" t="e">
        <f>'A8-2'!#REF!/'A7'!#REF!*100</f>
        <v>#REF!</v>
      </c>
      <c r="O25" s="54">
        <f>'A8-2'!I15/'A7'!I24*100</f>
        <v>8430.2650614031536</v>
      </c>
      <c r="P25" s="54" t="e">
        <f>'A8-2'!#REF!/'A7'!#REF!*100</f>
        <v>#REF!</v>
      </c>
      <c r="T25" s="54">
        <f>'A8-2'!J15/'A7'!J24*100</f>
        <v>4676.4223141073753</v>
      </c>
      <c r="V25" s="54">
        <f>'A8-2'!K15/'A7'!K24*100</f>
        <v>11192.212121557804</v>
      </c>
      <c r="AC25" s="54">
        <f>'A8-2'!N15/'A7'!N24*100</f>
        <v>14151.82059365263</v>
      </c>
      <c r="AD25" s="54">
        <f>'A8-2'!O15/'A7'!O24*100</f>
        <v>137888.44928176573</v>
      </c>
    </row>
    <row r="26" spans="1:30">
      <c r="A26" s="48">
        <v>1983</v>
      </c>
      <c r="B26" s="54">
        <f>'A8-2'!B16/'A7'!B25*100</f>
        <v>4110.8625971926012</v>
      </c>
      <c r="E26" s="54">
        <f>'A8-2'!D16/'A7'!D25*100</f>
        <v>8930.9120136576603</v>
      </c>
      <c r="G26" s="54">
        <f>'A8-2'!E16/'A7'!E25*100</f>
        <v>10406.558264506566</v>
      </c>
      <c r="H26" s="54">
        <f>'A8-2'!F16/'A7'!F25*100*'A19-1'!F26</f>
        <v>1145.2396433514409</v>
      </c>
      <c r="I26" s="54">
        <f>'A8-2'!G16/'A7'!G25*100</f>
        <v>21718.314225473187</v>
      </c>
      <c r="J26" s="69">
        <v>103142.12388934045</v>
      </c>
      <c r="N26" s="54" t="e">
        <f>'A8-2'!#REF!/'A7'!#REF!*100</f>
        <v>#REF!</v>
      </c>
      <c r="O26" s="54">
        <f>'A8-2'!I16/'A7'!I25*100</f>
        <v>8793.6683574808721</v>
      </c>
      <c r="P26" s="54" t="e">
        <f>'A8-2'!#REF!/'A7'!#REF!*100</f>
        <v>#REF!</v>
      </c>
      <c r="T26" s="54">
        <f>'A8-2'!J16/'A7'!J25*100</f>
        <v>4724.4172261410386</v>
      </c>
      <c r="V26" s="54">
        <f>'A8-2'!K16/'A7'!K25*100</f>
        <v>11639.472180603105</v>
      </c>
      <c r="AC26" s="54">
        <f>'A8-2'!N16/'A7'!N25*100</f>
        <v>13871.336610603015</v>
      </c>
      <c r="AD26" s="54">
        <f>'A8-2'!O16/'A7'!O25*100</f>
        <v>144761.08690611616</v>
      </c>
    </row>
    <row r="27" spans="1:30">
      <c r="A27" s="48">
        <v>1984</v>
      </c>
      <c r="B27" s="54">
        <f>'A8-2'!B17/'A7'!B26*100</f>
        <v>4381.0712477536408</v>
      </c>
      <c r="E27" s="54">
        <f>'A8-2'!D17/'A7'!D26*100</f>
        <v>9528.8552757272646</v>
      </c>
      <c r="G27" s="54">
        <f>'A8-2'!E17/'A7'!E26*100</f>
        <v>10959.067443870654</v>
      </c>
      <c r="H27" s="54">
        <f>'A8-2'!F17/'A7'!F26*100*'A19-1'!F27</f>
        <v>1344.5505627800787</v>
      </c>
      <c r="I27" s="54">
        <f>'A8-2'!G17/'A7'!G26*100</f>
        <v>22488.152782973786</v>
      </c>
      <c r="J27" s="69">
        <v>103142.12388934045</v>
      </c>
      <c r="N27" s="54" t="e">
        <f>'A8-2'!#REF!/'A7'!#REF!*100</f>
        <v>#REF!</v>
      </c>
      <c r="O27" s="54">
        <f>'A8-2'!I17/'A7'!I26*100</f>
        <v>9283.0722977994774</v>
      </c>
      <c r="P27" s="54" t="e">
        <f>'A8-2'!#REF!/'A7'!#REF!*100</f>
        <v>#REF!</v>
      </c>
      <c r="T27" s="54">
        <f>'A8-2'!J17/'A7'!J26*100</f>
        <v>4752.2909298662444</v>
      </c>
      <c r="V27" s="54">
        <f>'A8-2'!K17/'A7'!K26*100</f>
        <v>13053.678248611161</v>
      </c>
      <c r="AC27" s="54">
        <f>'A8-2'!N17/'A7'!N26*100</f>
        <v>14381.43316304363</v>
      </c>
      <c r="AD27" s="54">
        <f>'A8-2'!O17/'A7'!O26*100</f>
        <v>158462.67794713072</v>
      </c>
    </row>
    <row r="28" spans="1:30">
      <c r="A28" s="48">
        <v>1985</v>
      </c>
      <c r="B28" s="54">
        <f>'A8-2'!B18/'A7'!B27*100</f>
        <v>4944.823724264078</v>
      </c>
      <c r="E28" s="54">
        <f>'A8-2'!D18/'A7'!D27*100</f>
        <v>10262.817746250472</v>
      </c>
      <c r="G28" s="54">
        <f>'A8-2'!E18/'A7'!E27*100</f>
        <v>11533.939909022012</v>
      </c>
      <c r="H28" s="54">
        <f>'A8-2'!F18/'A7'!F27*100*'A19-1'!F28</f>
        <v>1470.0928241039787</v>
      </c>
      <c r="I28" s="54">
        <f>'A8-2'!G18/'A7'!G27*100</f>
        <v>23120.080094481647</v>
      </c>
      <c r="J28" s="69">
        <v>103142.12388934045</v>
      </c>
      <c r="N28" s="54" t="e">
        <f>'A8-2'!#REF!/'A7'!#REF!*100</f>
        <v>#REF!</v>
      </c>
      <c r="O28" s="54">
        <f>'A8-2'!I18/'A7'!I27*100</f>
        <v>10452.595583721706</v>
      </c>
      <c r="P28" s="54" t="e">
        <f>'A8-2'!#REF!/'A7'!#REF!*100</f>
        <v>#REF!</v>
      </c>
      <c r="T28" s="54">
        <f>'A8-2'!J18/'A7'!J27*100</f>
        <v>5175.1827224414837</v>
      </c>
      <c r="V28" s="54">
        <f>'A8-2'!K18/'A7'!K27*100</f>
        <v>14604.82769435929</v>
      </c>
      <c r="AC28" s="54">
        <f>'A8-2'!N18/'A7'!N27*100</f>
        <v>15031.373087526561</v>
      </c>
      <c r="AD28" s="54">
        <f>'A8-2'!O18/'A7'!O27*100</f>
        <v>171053.6964901445</v>
      </c>
    </row>
    <row r="29" spans="1:30">
      <c r="A29" s="48">
        <v>1986</v>
      </c>
      <c r="B29" s="54">
        <f>'A8-2'!B19/'A7'!B28*100</f>
        <v>5538.3663771515776</v>
      </c>
      <c r="E29" s="54">
        <f>'A8-2'!D19/'A7'!D28*100</f>
        <v>10759.706309639647</v>
      </c>
      <c r="G29" s="54">
        <f>'A8-2'!E19/'A7'!E28*100</f>
        <v>12669.621742683566</v>
      </c>
      <c r="H29" s="54">
        <f>'A8-2'!F19/'A7'!F28*100*'A19-1'!F29</f>
        <v>1614.2015364715737</v>
      </c>
      <c r="I29" s="54">
        <f>'A8-2'!G19/'A7'!G28*100</f>
        <v>23453.245519998811</v>
      </c>
      <c r="J29" s="69">
        <v>103142.12388934045</v>
      </c>
      <c r="N29" s="54" t="e">
        <f>'A8-2'!#REF!/'A7'!#REF!*100</f>
        <v>#REF!</v>
      </c>
      <c r="O29" s="54">
        <f>'A8-2'!I19/'A7'!I28*100</f>
        <v>10681.471120010303</v>
      </c>
      <c r="P29" s="54" t="e">
        <f>'A8-2'!#REF!/'A7'!#REF!*100</f>
        <v>#REF!</v>
      </c>
      <c r="T29" s="54">
        <f>'A8-2'!J19/'A7'!J28*100</f>
        <v>5591.1644513729398</v>
      </c>
      <c r="V29" s="54">
        <f>'A8-2'!K19/'A7'!K28*100</f>
        <v>15578.27899651028</v>
      </c>
      <c r="AC29" s="54">
        <f>'A8-2'!N19/'A7'!N28*100</f>
        <v>15390.017050269515</v>
      </c>
      <c r="AD29" s="54">
        <f>'A8-2'!O19/'A7'!O28*100</f>
        <v>173680.86415969473</v>
      </c>
    </row>
    <row r="30" spans="1:30">
      <c r="A30" s="48">
        <v>1987</v>
      </c>
      <c r="B30" s="54">
        <f>'A8-2'!B20/'A7'!B29*100</f>
        <v>5670.0697804555848</v>
      </c>
      <c r="E30" s="54">
        <f>'A8-2'!D20/'A7'!D29*100</f>
        <v>11010.3320605602</v>
      </c>
      <c r="G30" s="54">
        <f>'A8-2'!E20/'A7'!E29*100</f>
        <v>13908.940596723161</v>
      </c>
      <c r="H30" s="54">
        <f>'A8-2'!F20/'A7'!F29*100*'A19-1'!F30</f>
        <v>1752.6919991746231</v>
      </c>
      <c r="I30" s="54">
        <f>'A8-2'!G20/'A7'!G29*100</f>
        <v>23886.983968889814</v>
      </c>
      <c r="J30" s="69">
        <v>103142.12388934045</v>
      </c>
      <c r="N30" s="54" t="e">
        <f>'A8-2'!#REF!/'A7'!#REF!*100</f>
        <v>#REF!</v>
      </c>
      <c r="O30" s="54">
        <f>'A8-2'!I20/'A7'!I29*100</f>
        <v>11406.977527042925</v>
      </c>
      <c r="P30" s="54" t="e">
        <f>'A8-2'!#REF!/'A7'!#REF!*100</f>
        <v>#REF!</v>
      </c>
      <c r="T30" s="54">
        <f>'A8-2'!J20/'A7'!J29*100</f>
        <v>5876.082711647794</v>
      </c>
      <c r="V30" s="54">
        <f>'A8-2'!K20/'A7'!K29*100</f>
        <v>17590.756090125844</v>
      </c>
      <c r="AC30" s="54">
        <f>'A8-2'!N20/'A7'!N29*100</f>
        <v>15913.071290753847</v>
      </c>
      <c r="AD30" s="54">
        <f>'A8-2'!O20/'A7'!O29*100</f>
        <v>178487.09036480618</v>
      </c>
    </row>
    <row r="31" spans="1:30">
      <c r="A31" s="48">
        <v>1988</v>
      </c>
      <c r="B31" s="54">
        <f>'A8-2'!B21/'A7'!B30*100</f>
        <v>6053.575193449291</v>
      </c>
      <c r="E31" s="54">
        <f>'A8-2'!D21/'A7'!D30*100</f>
        <v>11345.953621526247</v>
      </c>
      <c r="G31" s="54">
        <f>'A8-2'!E21/'A7'!E30*100</f>
        <v>14581.901094472087</v>
      </c>
      <c r="H31" s="54">
        <f>'A8-2'!F21/'A7'!F30*100*'A19-1'!F31</f>
        <v>1959.7478465987308</v>
      </c>
      <c r="I31" s="54">
        <f>'A8-2'!G21/'A7'!G30*100</f>
        <v>25068.419839349684</v>
      </c>
      <c r="J31" s="69">
        <v>103142.12388934045</v>
      </c>
      <c r="N31" s="54" t="e">
        <f>'A8-2'!#REF!/'A7'!#REF!*100</f>
        <v>#REF!</v>
      </c>
      <c r="O31" s="54">
        <f>'A8-2'!I21/'A7'!I30*100</f>
        <v>12218.787352327845</v>
      </c>
      <c r="P31" s="54" t="e">
        <f>'A8-2'!#REF!/'A7'!#REF!*100</f>
        <v>#REF!</v>
      </c>
      <c r="T31" s="54">
        <f>'A8-2'!J21/'A7'!J30*100</f>
        <v>6011.0443956410381</v>
      </c>
      <c r="V31" s="54">
        <f>'A8-2'!K21/'A7'!K30*100</f>
        <v>17446.715809099995</v>
      </c>
      <c r="AC31" s="54">
        <f>'A8-2'!N21/'A7'!N30*100</f>
        <v>16438.632070843905</v>
      </c>
      <c r="AD31" s="54">
        <f>'A8-2'!O21/'A7'!O30*100</f>
        <v>183716.37883980951</v>
      </c>
    </row>
    <row r="32" spans="1:30">
      <c r="A32" s="48">
        <v>1989</v>
      </c>
      <c r="B32" s="54">
        <f>'A8-2'!B22/'A7'!B31*100</f>
        <v>6161.8559865808838</v>
      </c>
      <c r="E32" s="54">
        <f>'A8-2'!D22/'A7'!D31*100</f>
        <v>12191.797394615181</v>
      </c>
      <c r="G32" s="54">
        <f>'A8-2'!E22/'A7'!E31*100</f>
        <v>15288.744736707455</v>
      </c>
      <c r="H32" s="54">
        <f>'A8-2'!F22/'A7'!F31*100*'A19-1'!F32</f>
        <v>2107.9375437230328</v>
      </c>
      <c r="I32" s="54">
        <f>'A8-2'!G22/'A7'!G31*100</f>
        <v>26674.707199203251</v>
      </c>
      <c r="J32" s="69">
        <v>103142.12388934045</v>
      </c>
      <c r="N32" s="54" t="e">
        <f>'A8-2'!#REF!/'A7'!#REF!*100</f>
        <v>#REF!</v>
      </c>
      <c r="O32" s="54">
        <f>'A8-2'!I22/'A7'!I31*100</f>
        <v>12767.530266254511</v>
      </c>
      <c r="P32" s="54" t="e">
        <f>'A8-2'!#REF!/'A7'!#REF!*100</f>
        <v>#REF!</v>
      </c>
      <c r="T32" s="54">
        <f>'A8-2'!J22/'A7'!J31*100</f>
        <v>6026.7084347119135</v>
      </c>
      <c r="V32" s="54">
        <f>'A8-2'!K22/'A7'!K31*100</f>
        <v>17687.63564067709</v>
      </c>
      <c r="AC32" s="54">
        <f>'A8-2'!N22/'A7'!N31*100</f>
        <v>17061.034838247971</v>
      </c>
      <c r="AD32" s="54">
        <f>'A8-2'!O22/'A7'!O31*100</f>
        <v>188197.89893370081</v>
      </c>
    </row>
    <row r="33" spans="1:30">
      <c r="A33" s="48">
        <v>1990</v>
      </c>
      <c r="B33" s="54">
        <f>'A8-2'!B23/'A7'!B32*100</f>
        <v>6392.4694804796627</v>
      </c>
      <c r="E33" s="54">
        <f>'A8-2'!D23/'A7'!D32*100</f>
        <v>12569.96272712566</v>
      </c>
      <c r="G33" s="54">
        <f>'A8-2'!E23/'A7'!E32*100</f>
        <v>15919.574618823714</v>
      </c>
      <c r="H33" s="54">
        <f>'A8-2'!F23/'A7'!F32*100*'A19-1'!F33</f>
        <v>2236.0094580473906</v>
      </c>
      <c r="I33" s="54">
        <f>'A8-2'!G23/'A7'!G32*100</f>
        <v>28243.725205623814</v>
      </c>
      <c r="J33" s="69">
        <v>103142.12388934045</v>
      </c>
      <c r="N33" s="54" t="e">
        <f>'A8-2'!#REF!/'A7'!#REF!*100</f>
        <v>#REF!</v>
      </c>
      <c r="O33" s="54">
        <f>'A8-2'!I23/'A7'!I32*100</f>
        <v>13809.940654253751</v>
      </c>
      <c r="P33" s="54" t="e">
        <f>'A8-2'!#REF!/'A7'!#REF!*100</f>
        <v>#REF!</v>
      </c>
      <c r="T33" s="54">
        <f>'A8-2'!J23/'A7'!J32*100</f>
        <v>6429.8869100894308</v>
      </c>
      <c r="V33" s="54">
        <f>'A8-2'!K23/'A7'!K32*100</f>
        <v>17501.828575242587</v>
      </c>
      <c r="AC33" s="54">
        <f>'A8-2'!N23/'A7'!N32*100</f>
        <v>17220.836213984843</v>
      </c>
      <c r="AD33" s="54">
        <f>'A8-2'!O23/'A7'!O32*100</f>
        <v>194287.35630596834</v>
      </c>
    </row>
    <row r="34" spans="1:30">
      <c r="A34" s="48">
        <v>1991</v>
      </c>
      <c r="B34" s="54">
        <f>'A8-2'!B24/'A7'!B33*100</f>
        <v>6875.6454906631307</v>
      </c>
      <c r="E34" s="54">
        <f>'A8-2'!D24/'A7'!D33*100</f>
        <v>12788.738182220126</v>
      </c>
      <c r="G34" s="54">
        <f>'A8-2'!E24/'A7'!E33*100</f>
        <v>16795.955263082764</v>
      </c>
      <c r="H34" s="54">
        <f>'A8-2'!F24/'A7'!F33*100*'A19-1'!F34</f>
        <v>2237.6951314295984</v>
      </c>
      <c r="I34" s="54">
        <f>'A8-2'!G24/'A7'!G33*100</f>
        <v>28523.29508545373</v>
      </c>
      <c r="J34" s="54">
        <f>'A8-2'!H24/'A7'!H33*100*'A19-1'!H34</f>
        <v>43500.992202518602</v>
      </c>
      <c r="N34" s="54" t="e">
        <f>'A8-2'!#REF!/'A7'!#REF!*100</f>
        <v>#REF!</v>
      </c>
      <c r="O34" s="54">
        <f>'A8-2'!I24/'A7'!I33*100</f>
        <v>13232.044247638931</v>
      </c>
      <c r="P34" s="54" t="e">
        <f>'A8-2'!#REF!/'A7'!#REF!*100</f>
        <v>#REF!</v>
      </c>
      <c r="T34" s="54">
        <f>'A8-2'!J24/'A7'!J33*100</f>
        <v>6335.1260560330975</v>
      </c>
      <c r="V34" s="54">
        <f>'A8-2'!K24/'A7'!K33*100</f>
        <v>17622.300840670785</v>
      </c>
      <c r="AC34" s="54">
        <f>'A8-2'!N24/'A7'!N33*100</f>
        <v>16173.27482018137</v>
      </c>
      <c r="AD34" s="54">
        <f>'A8-2'!O24/'A7'!O33*100</f>
        <v>198102.67693538556</v>
      </c>
    </row>
    <row r="35" spans="1:30">
      <c r="A35" s="48">
        <v>1992</v>
      </c>
      <c r="B35" s="54">
        <f>'A8-2'!B25/'A7'!B34*100</f>
        <v>7538.2694395822482</v>
      </c>
      <c r="E35" s="54">
        <f>'A8-2'!D25/'A7'!D34*100</f>
        <v>13076.790500420348</v>
      </c>
      <c r="G35" s="54">
        <f>'A8-2'!E25/'A7'!E34*100</f>
        <v>17282.955006101583</v>
      </c>
      <c r="H35" s="54">
        <f>'A8-2'!F25/'A7'!F34*100*'A19-1'!F35</f>
        <v>2258.3829554894523</v>
      </c>
      <c r="I35" s="54">
        <f>'A8-2'!G25/'A7'!G34*100</f>
        <v>28857.523289423869</v>
      </c>
      <c r="J35" s="54">
        <f>'A8-2'!H25/'A7'!H34*100*'A19-1'!H35</f>
        <v>43681.580278006695</v>
      </c>
      <c r="N35" s="54" t="e">
        <f>'A8-2'!#REF!/'A7'!#REF!*100</f>
        <v>#REF!</v>
      </c>
      <c r="O35" s="54">
        <f>'A8-2'!I25/'A7'!I34*100</f>
        <v>12513.763756755039</v>
      </c>
      <c r="P35" s="54" t="e">
        <f>'A8-2'!#REF!/'A7'!#REF!*100</f>
        <v>#REF!</v>
      </c>
      <c r="T35" s="54">
        <f>'A8-2'!J25/'A7'!J34*100</f>
        <v>6182.8697346493364</v>
      </c>
      <c r="V35" s="54">
        <f>'A8-2'!K25/'A7'!K34*100</f>
        <v>18346.111028215593</v>
      </c>
      <c r="AC35" s="54">
        <f>'A8-2'!N25/'A7'!N34*100</f>
        <v>15485.034991619214</v>
      </c>
      <c r="AD35" s="54">
        <f>'A8-2'!O25/'A7'!O34*100</f>
        <v>196591.44349067847</v>
      </c>
    </row>
    <row r="36" spans="1:30">
      <c r="A36" s="48">
        <v>1993</v>
      </c>
      <c r="B36" s="54">
        <f>'A8-2'!B26/'A7'!B35*100</f>
        <v>7996.2937298515826</v>
      </c>
      <c r="E36" s="54">
        <f>'A8-2'!D26/'A7'!D35*100</f>
        <v>13869.679611354772</v>
      </c>
      <c r="G36" s="54">
        <f>'A8-2'!E26/'A7'!E35*100</f>
        <v>17908.308434306389</v>
      </c>
      <c r="H36" s="54">
        <f>'A8-2'!F26/'A7'!F35*100*'A19-1'!F36</f>
        <v>2329.4280142955695</v>
      </c>
      <c r="I36" s="54">
        <f>'A8-2'!G26/'A7'!G35*100</f>
        <v>29037.201361342824</v>
      </c>
      <c r="J36" s="54">
        <f>'A8-2'!H26/'A7'!H35*100*'A19-1'!H36</f>
        <v>41900.486450913617</v>
      </c>
      <c r="N36" s="54" t="e">
        <f>'A8-2'!#REF!/'A7'!#REF!*100</f>
        <v>#REF!</v>
      </c>
      <c r="O36" s="54">
        <f>'A8-2'!I26/'A7'!I35*100</f>
        <v>11756.267982851155</v>
      </c>
      <c r="P36" s="54" t="e">
        <f>'A8-2'!#REF!/'A7'!#REF!*100</f>
        <v>#REF!</v>
      </c>
      <c r="T36" s="54">
        <f>'A8-2'!J26/'A7'!J35*100</f>
        <v>6280.9244240001644</v>
      </c>
      <c r="V36" s="54">
        <f>'A8-2'!K26/'A7'!K35*100</f>
        <v>19657.19544335048</v>
      </c>
      <c r="AC36" s="54">
        <f>'A8-2'!N26/'A7'!N35*100</f>
        <v>15917.49391836729</v>
      </c>
      <c r="AD36" s="54">
        <f>'A8-2'!O26/'A7'!O35*100</f>
        <v>192393.609113435</v>
      </c>
    </row>
    <row r="37" spans="1:30">
      <c r="A37" s="48">
        <v>1994</v>
      </c>
      <c r="B37" s="54">
        <f>'A8-2'!B27/'A7'!B36*100</f>
        <v>8509.2615823111537</v>
      </c>
      <c r="E37" s="54">
        <f>'A8-2'!D27/'A7'!D36*100</f>
        <v>14972.286498412161</v>
      </c>
      <c r="G37" s="54">
        <f>'A8-2'!E27/'A7'!E36*100</f>
        <v>19336.772555885149</v>
      </c>
      <c r="H37" s="54">
        <f>'A8-2'!F27/'A7'!F36*100*'A19-1'!F37</f>
        <v>2515.5679490580296</v>
      </c>
      <c r="I37" s="54">
        <f>'A8-2'!G27/'A7'!G36*100</f>
        <v>28840.854337381359</v>
      </c>
      <c r="J37" s="54">
        <f>'A8-2'!H27/'A7'!H36*100*'A19-1'!H37</f>
        <v>40768.213394285747</v>
      </c>
      <c r="N37" s="54" t="e">
        <f>'A8-2'!#REF!/'A7'!#REF!*100</f>
        <v>#REF!</v>
      </c>
      <c r="O37" s="54">
        <f>'A8-2'!I27/'A7'!I36*100</f>
        <v>11169.626768054213</v>
      </c>
      <c r="P37" s="54" t="e">
        <f>'A8-2'!#REF!/'A7'!#REF!*100</f>
        <v>#REF!</v>
      </c>
      <c r="T37" s="54">
        <f>'A8-2'!J27/'A7'!J36*100</f>
        <v>6627.5009013482277</v>
      </c>
      <c r="V37" s="54">
        <f>'A8-2'!K27/'A7'!K36*100</f>
        <v>20295.13972834</v>
      </c>
      <c r="AC37" s="54">
        <f>'A8-2'!N27/'A7'!N36*100</f>
        <v>16053.117253831173</v>
      </c>
      <c r="AD37" s="54">
        <f>'A8-2'!O27/'A7'!O36*100</f>
        <v>192188.33504797475</v>
      </c>
    </row>
    <row r="38" spans="1:30">
      <c r="A38" s="48">
        <v>1995</v>
      </c>
      <c r="B38" s="54">
        <f>'A8-2'!B28/'A7'!B37*100</f>
        <v>9120.0354914931104</v>
      </c>
      <c r="E38" s="54">
        <f>'A8-2'!D28/'A7'!D37*100</f>
        <v>15259.363603669328</v>
      </c>
      <c r="G38" s="54">
        <f>'A8-2'!E28/'A7'!E37*100</f>
        <v>20700.657402412624</v>
      </c>
      <c r="H38" s="54">
        <f>'A8-2'!F28/'A7'!F37*100*'A19-1'!F38</f>
        <v>2651.5855656536746</v>
      </c>
      <c r="I38" s="54">
        <f>'A8-2'!G28/'A7'!G37*100</f>
        <v>29093.343592512821</v>
      </c>
      <c r="J38" s="54">
        <f>'A8-2'!H28/'A7'!H37*100*'A19-1'!H38</f>
        <v>41068.285021673466</v>
      </c>
      <c r="N38" s="54" t="e">
        <f>'A8-2'!#REF!/'A7'!#REF!*100</f>
        <v>#REF!</v>
      </c>
      <c r="O38" s="54">
        <f>'A8-2'!I28/'A7'!I37*100</f>
        <v>11081.324950819957</v>
      </c>
      <c r="P38" s="54" t="e">
        <f>'A8-2'!#REF!/'A7'!#REF!*100</f>
        <v>#REF!</v>
      </c>
      <c r="T38" s="54">
        <f>'A8-2'!J28/'A7'!J37*100</f>
        <v>6884.1264819445623</v>
      </c>
      <c r="V38" s="54">
        <f>'A8-2'!K28/'A7'!K37*100</f>
        <v>21478.384832747553</v>
      </c>
      <c r="AC38" s="54">
        <f>'A8-2'!N28/'A7'!N37*100</f>
        <v>16206.557630118039</v>
      </c>
      <c r="AD38" s="54">
        <f>'A8-2'!O28/'A7'!O37*100</f>
        <v>204304.34789075478</v>
      </c>
    </row>
    <row r="39" spans="1:30">
      <c r="A39" s="48">
        <v>1996</v>
      </c>
      <c r="B39" s="54">
        <f>'A8-2'!B29/'A7'!B38*100</f>
        <v>9685.5446685700281</v>
      </c>
      <c r="E39" s="54">
        <f>'A8-2'!D29/'A7'!D38*100</f>
        <v>14989.526641365219</v>
      </c>
      <c r="G39" s="54">
        <f>'A8-2'!E29/'A7'!E38*100</f>
        <v>21671.912631615083</v>
      </c>
      <c r="H39" s="54">
        <f>'A8-2'!F29/'A7'!F38*100*'A19-1'!F39</f>
        <v>2906.4229444617663</v>
      </c>
      <c r="I39" s="54">
        <f>'A8-2'!G29/'A7'!G38*100</f>
        <v>29299.318688136311</v>
      </c>
      <c r="J39" s="54">
        <f>'A8-2'!H29/'A7'!H38*100*'A19-1'!H39</f>
        <v>40485.156486488777</v>
      </c>
      <c r="N39" s="54" t="e">
        <f>'A8-2'!#REF!/'A7'!#REF!*100</f>
        <v>#REF!</v>
      </c>
      <c r="O39" s="54">
        <f>'A8-2'!I29/'A7'!I38*100</f>
        <v>11320.321217671955</v>
      </c>
      <c r="P39" s="54" t="e">
        <f>'A8-2'!#REF!/'A7'!#REF!*100</f>
        <v>#REF!</v>
      </c>
      <c r="T39" s="54">
        <f>'A8-2'!J29/'A7'!J38*100</f>
        <v>7123.9725239745867</v>
      </c>
      <c r="V39" s="54">
        <f>'A8-2'!K29/'A7'!K38*100</f>
        <v>22288.140335034266</v>
      </c>
      <c r="AC39" s="54">
        <f>'A8-2'!N29/'A7'!N38*100</f>
        <v>16124.049036341356</v>
      </c>
      <c r="AD39" s="54">
        <f>'A8-2'!O29/'A7'!O38*100</f>
        <v>215064.37356786514</v>
      </c>
    </row>
    <row r="40" spans="1:30">
      <c r="A40" s="48">
        <v>1997</v>
      </c>
      <c r="B40" s="68">
        <v>3710.2228070175433</v>
      </c>
      <c r="E40" s="54">
        <f>'A8-2'!D30/'A7'!D39*100</f>
        <v>15626.457527515464</v>
      </c>
      <c r="G40" s="54">
        <f>'A8-2'!E30/'A7'!E39*100</f>
        <v>23401.711779842317</v>
      </c>
      <c r="H40" s="54">
        <f>'A8-2'!F30/'A7'!F39*100*'A19-1'!F40</f>
        <v>3342.7767257972891</v>
      </c>
      <c r="I40" s="68">
        <v>99339.481151972432</v>
      </c>
      <c r="J40" s="54">
        <f>'A8-2'!H30/'A7'!H39*100*'A19-1'!H40</f>
        <v>41921.78473707279</v>
      </c>
      <c r="N40" s="54" t="e">
        <f>'A8-2'!#REF!/'A7'!#REF!*100</f>
        <v>#REF!</v>
      </c>
      <c r="O40" s="54">
        <f>'A8-2'!I30/'A7'!I39*100</f>
        <v>11779.244582460567</v>
      </c>
      <c r="P40" s="54"/>
      <c r="T40" s="68">
        <v>6529.0498953731685</v>
      </c>
      <c r="V40" s="54">
        <f>'A8-2'!K30/'A7'!K39*100</f>
        <v>22875.644876190621</v>
      </c>
      <c r="AC40" s="54">
        <f>'A8-2'!N30/'A7'!N39*100</f>
        <v>15908.885706853111</v>
      </c>
      <c r="AD40" s="69">
        <v>123680.11915459546</v>
      </c>
    </row>
    <row r="41" spans="1:30">
      <c r="A41" s="24" t="s">
        <v>252</v>
      </c>
    </row>
    <row r="42" spans="1:30">
      <c r="A42" s="25" t="s">
        <v>253</v>
      </c>
    </row>
    <row r="43" spans="1:30">
      <c r="B43" s="25" t="s">
        <v>335</v>
      </c>
    </row>
    <row r="44" spans="1:30">
      <c r="B44" s="25" t="s">
        <v>358</v>
      </c>
    </row>
  </sheetData>
  <phoneticPr fontId="0" type="noConversion"/>
  <pageMargins left="0.75" right="0.75" top="1" bottom="1" header="0.5" footer="0.5"/>
  <headerFooter alignWithMargins="0"/>
</worksheet>
</file>

<file path=xl/worksheets/sheet86.xml><?xml version="1.0" encoding="utf-8"?>
<worksheet xmlns="http://schemas.openxmlformats.org/spreadsheetml/2006/main" xmlns:r="http://schemas.openxmlformats.org/officeDocument/2006/relationships">
  <sheetPr codeName="Sheet86"/>
  <dimension ref="A1:AD41"/>
  <sheetViews>
    <sheetView showOutlineSymbols="0" workbookViewId="0">
      <pane xSplit="1" ySplit="2" topLeftCell="B3" activePane="bottomRight" state="frozen"/>
      <selection activeCell="C8" sqref="C8"/>
      <selection pane="topRight" activeCell="C8" sqref="C8"/>
      <selection pane="bottomLeft" activeCell="C8" sqref="C8"/>
      <selection pane="bottomRight" activeCell="C8" sqref="C8"/>
    </sheetView>
  </sheetViews>
  <sheetFormatPr defaultColWidth="3.85546875" defaultRowHeight="12.75" customHeight="1"/>
  <cols>
    <col min="1" max="1" width="5" style="14" customWidth="1"/>
    <col min="2" max="2" width="13" style="14" customWidth="1"/>
    <col min="3" max="3" width="12.42578125" style="14" hidden="1" customWidth="1"/>
    <col min="4" max="5" width="13.7109375" style="14" customWidth="1"/>
    <col min="6" max="6" width="16.28515625" style="14" hidden="1" customWidth="1"/>
    <col min="7" max="7" width="14.28515625" style="14" customWidth="1"/>
    <col min="8" max="9" width="13" style="14" customWidth="1"/>
    <col min="10" max="10" width="14.42578125" style="14" customWidth="1"/>
    <col min="11" max="11" width="13.28515625" style="14" hidden="1" customWidth="1"/>
    <col min="12" max="12" width="13.7109375" style="14" hidden="1" customWidth="1"/>
    <col min="13" max="13" width="12.85546875" style="14" hidden="1" customWidth="1"/>
    <col min="14" max="14" width="12.5703125" style="14" hidden="1" customWidth="1"/>
    <col min="15" max="15" width="11.140625" style="14" customWidth="1"/>
    <col min="16" max="16" width="12.85546875" style="14" hidden="1" customWidth="1"/>
    <col min="17" max="17" width="12.7109375" style="14" hidden="1" customWidth="1"/>
    <col min="18" max="18" width="16" style="14" hidden="1" customWidth="1"/>
    <col min="19" max="19" width="13.28515625" style="14" hidden="1" customWidth="1"/>
    <col min="20" max="20" width="14.7109375" style="14" customWidth="1"/>
    <col min="21" max="21" width="15.7109375" style="14" hidden="1" customWidth="1"/>
    <col min="22" max="22" width="13.5703125" style="14" customWidth="1"/>
    <col min="23" max="23" width="13.140625" style="14" hidden="1" customWidth="1"/>
    <col min="24" max="24" width="13.28515625" style="14" hidden="1" customWidth="1"/>
    <col min="25" max="25" width="12.5703125" style="14" customWidth="1"/>
    <col min="26" max="26" width="14.140625" style="14" customWidth="1"/>
    <col min="27" max="27" width="14.7109375" style="14" hidden="1" customWidth="1"/>
    <col min="28" max="28" width="12.85546875" style="14" hidden="1" customWidth="1"/>
    <col min="29" max="29" width="16.7109375" style="14" customWidth="1"/>
    <col min="30" max="30" width="14.7109375" style="14" customWidth="1"/>
    <col min="31" max="16384" width="3.85546875" style="14"/>
  </cols>
  <sheetData>
    <row r="1" spans="1:30" ht="12.75" customHeight="1">
      <c r="A1" s="14" t="s">
        <v>523</v>
      </c>
    </row>
    <row r="2" spans="1:30" ht="12.75" customHeight="1">
      <c r="A2" s="14" t="s">
        <v>471</v>
      </c>
      <c r="B2" s="66" t="s">
        <v>472</v>
      </c>
      <c r="C2" s="53" t="s">
        <v>473</v>
      </c>
      <c r="D2" s="66" t="s">
        <v>474</v>
      </c>
      <c r="E2" s="66" t="s">
        <v>475</v>
      </c>
      <c r="F2" s="53" t="s">
        <v>478</v>
      </c>
      <c r="G2" s="66" t="s">
        <v>479</v>
      </c>
      <c r="H2" s="66" t="s">
        <v>480</v>
      </c>
      <c r="I2" s="66" t="s">
        <v>481</v>
      </c>
      <c r="J2" s="66" t="s">
        <v>482</v>
      </c>
      <c r="K2" s="53" t="s">
        <v>483</v>
      </c>
      <c r="L2" s="53" t="s">
        <v>484</v>
      </c>
      <c r="M2" s="53" t="s">
        <v>485</v>
      </c>
      <c r="N2" s="53" t="s">
        <v>486</v>
      </c>
      <c r="O2" s="66" t="s">
        <v>487</v>
      </c>
      <c r="P2" s="53" t="s">
        <v>488</v>
      </c>
      <c r="Q2" s="53" t="s">
        <v>489</v>
      </c>
      <c r="R2" s="53" t="s">
        <v>490</v>
      </c>
      <c r="S2" s="53" t="s">
        <v>491</v>
      </c>
      <c r="T2" s="66" t="s">
        <v>492</v>
      </c>
      <c r="U2" s="53" t="s">
        <v>493</v>
      </c>
      <c r="V2" s="66" t="s">
        <v>494</v>
      </c>
      <c r="W2" s="53" t="s">
        <v>495</v>
      </c>
      <c r="X2" s="53" t="s">
        <v>496</v>
      </c>
      <c r="Y2" s="66" t="s">
        <v>497</v>
      </c>
      <c r="Z2" s="66" t="s">
        <v>498</v>
      </c>
      <c r="AA2" s="53" t="s">
        <v>499</v>
      </c>
      <c r="AB2" s="53" t="s">
        <v>500</v>
      </c>
      <c r="AC2" s="66" t="s">
        <v>501</v>
      </c>
      <c r="AD2" s="66" t="s">
        <v>502</v>
      </c>
    </row>
    <row r="3" spans="1:30" ht="12.75" customHeight="1">
      <c r="A3" s="46">
        <v>1960</v>
      </c>
      <c r="B3" s="47">
        <v>75502</v>
      </c>
      <c r="C3" s="47">
        <v>363314</v>
      </c>
      <c r="D3" s="47">
        <v>1668093</v>
      </c>
      <c r="E3" s="47">
        <v>118050</v>
      </c>
      <c r="F3" s="14" t="s">
        <v>503</v>
      </c>
      <c r="G3" s="47">
        <v>209984</v>
      </c>
      <c r="H3" s="47">
        <v>86163</v>
      </c>
      <c r="I3" s="47">
        <v>1328476</v>
      </c>
      <c r="J3" s="47">
        <v>468996</v>
      </c>
      <c r="K3" s="47">
        <v>1995957</v>
      </c>
      <c r="L3" s="14" t="s">
        <v>503</v>
      </c>
      <c r="M3" s="47">
        <v>52727</v>
      </c>
      <c r="N3" s="47">
        <v>6306</v>
      </c>
      <c r="O3" s="47">
        <v>216450000</v>
      </c>
      <c r="P3" s="47">
        <v>46235236</v>
      </c>
      <c r="Q3" s="14" t="s">
        <v>503</v>
      </c>
      <c r="R3" s="47">
        <v>68119</v>
      </c>
      <c r="S3" s="47">
        <v>131000</v>
      </c>
      <c r="T3" s="47">
        <v>102150</v>
      </c>
      <c r="U3" s="47">
        <v>24216</v>
      </c>
      <c r="V3" s="47">
        <v>145750</v>
      </c>
      <c r="W3" s="14" t="s">
        <v>503</v>
      </c>
      <c r="X3" s="47">
        <v>1822923</v>
      </c>
      <c r="Y3" s="47">
        <v>8333916</v>
      </c>
      <c r="Z3" s="47">
        <v>356244</v>
      </c>
      <c r="AA3" s="47">
        <v>81555</v>
      </c>
      <c r="AB3" s="47">
        <v>74957143</v>
      </c>
      <c r="AC3" s="47">
        <v>155772</v>
      </c>
      <c r="AD3" s="47">
        <v>1344545</v>
      </c>
    </row>
    <row r="4" spans="1:30" ht="12.75" customHeight="1">
      <c r="A4" s="46">
        <v>1961</v>
      </c>
      <c r="B4" s="47">
        <v>76138</v>
      </c>
      <c r="C4" s="47">
        <v>381971</v>
      </c>
      <c r="D4" s="47">
        <v>1695421</v>
      </c>
      <c r="E4" s="47">
        <v>119453</v>
      </c>
      <c r="F4" s="14" t="s">
        <v>503</v>
      </c>
      <c r="G4" s="47">
        <v>225410</v>
      </c>
      <c r="H4" s="47">
        <v>92730</v>
      </c>
      <c r="I4" s="47">
        <v>1407731</v>
      </c>
      <c r="J4" s="47">
        <v>497569</v>
      </c>
      <c r="K4" s="47">
        <v>2134895</v>
      </c>
      <c r="L4" s="14" t="s">
        <v>503</v>
      </c>
      <c r="M4" s="47">
        <v>53333</v>
      </c>
      <c r="N4" s="47">
        <v>6508</v>
      </c>
      <c r="O4" s="47">
        <v>232531792</v>
      </c>
      <c r="P4" s="47">
        <v>51045812</v>
      </c>
      <c r="Q4" s="14" t="s">
        <v>503</v>
      </c>
      <c r="R4" s="47">
        <v>71501</v>
      </c>
      <c r="S4" s="47">
        <v>128182</v>
      </c>
      <c r="T4" s="47">
        <v>102044</v>
      </c>
      <c r="U4" s="47">
        <v>24595</v>
      </c>
      <c r="V4" s="47">
        <v>154251</v>
      </c>
      <c r="W4" s="14" t="s">
        <v>503</v>
      </c>
      <c r="X4" s="47">
        <v>1946455</v>
      </c>
      <c r="Y4" s="47">
        <v>9257732</v>
      </c>
      <c r="Z4" s="47">
        <v>375040</v>
      </c>
      <c r="AA4" s="47">
        <v>87118</v>
      </c>
      <c r="AB4" s="47">
        <v>78471429</v>
      </c>
      <c r="AC4" s="47">
        <v>159175</v>
      </c>
      <c r="AD4" s="47">
        <v>1373425</v>
      </c>
    </row>
    <row r="5" spans="1:30" ht="12.75" customHeight="1">
      <c r="A5" s="46">
        <v>1962</v>
      </c>
      <c r="B5" s="47">
        <v>81297</v>
      </c>
      <c r="C5" s="47">
        <v>394757</v>
      </c>
      <c r="D5" s="47">
        <v>1762238</v>
      </c>
      <c r="E5" s="47">
        <v>125671</v>
      </c>
      <c r="F5" s="14" t="s">
        <v>503</v>
      </c>
      <c r="G5" s="47">
        <v>238771</v>
      </c>
      <c r="H5" s="47">
        <v>98284</v>
      </c>
      <c r="I5" s="47">
        <v>1507016</v>
      </c>
      <c r="J5" s="47">
        <v>525777</v>
      </c>
      <c r="K5" s="47">
        <v>2222887</v>
      </c>
      <c r="L5" s="14" t="s">
        <v>503</v>
      </c>
      <c r="M5" s="47">
        <v>59231</v>
      </c>
      <c r="N5" s="47">
        <v>6727</v>
      </c>
      <c r="O5" s="47">
        <v>249127572</v>
      </c>
      <c r="P5" s="47">
        <v>54917535</v>
      </c>
      <c r="Q5" s="14" t="s">
        <v>503</v>
      </c>
      <c r="R5" s="47">
        <v>74676</v>
      </c>
      <c r="S5" s="47">
        <v>138182</v>
      </c>
      <c r="T5" s="47">
        <v>114063</v>
      </c>
      <c r="U5" s="47">
        <v>25547</v>
      </c>
      <c r="V5" s="47">
        <v>159027</v>
      </c>
      <c r="W5" s="14" t="s">
        <v>503</v>
      </c>
      <c r="X5" s="47">
        <v>1990862</v>
      </c>
      <c r="Y5" s="47">
        <v>10070147</v>
      </c>
      <c r="Z5" s="47">
        <v>387537</v>
      </c>
      <c r="AA5" s="47">
        <v>92674</v>
      </c>
      <c r="AB5" s="47">
        <v>82575000</v>
      </c>
      <c r="AC5" s="47">
        <v>162922</v>
      </c>
      <c r="AD5" s="47">
        <v>1435600</v>
      </c>
    </row>
    <row r="6" spans="1:30" ht="12.75" customHeight="1">
      <c r="A6" s="46">
        <v>1963</v>
      </c>
      <c r="B6" s="47">
        <v>86734</v>
      </c>
      <c r="C6" s="47">
        <v>416463</v>
      </c>
      <c r="D6" s="47">
        <v>1840032</v>
      </c>
      <c r="E6" s="47">
        <v>131234</v>
      </c>
      <c r="F6" s="14" t="s">
        <v>503</v>
      </c>
      <c r="G6" s="47">
        <v>238772</v>
      </c>
      <c r="H6" s="47">
        <v>102646</v>
      </c>
      <c r="I6" s="47">
        <v>1611597</v>
      </c>
      <c r="J6" s="47">
        <v>540489</v>
      </c>
      <c r="K6" s="47">
        <v>2338031</v>
      </c>
      <c r="L6" s="14" t="s">
        <v>503</v>
      </c>
      <c r="M6" s="47">
        <v>66429</v>
      </c>
      <c r="N6" s="47">
        <v>7012</v>
      </c>
      <c r="O6" s="47">
        <v>272364103</v>
      </c>
      <c r="P6" s="47">
        <v>59733118</v>
      </c>
      <c r="Q6" s="14" t="s">
        <v>503</v>
      </c>
      <c r="R6" s="47">
        <v>78105</v>
      </c>
      <c r="S6" s="47">
        <v>150000</v>
      </c>
      <c r="T6" s="47">
        <v>122114</v>
      </c>
      <c r="U6" s="47">
        <v>27315</v>
      </c>
      <c r="V6" s="47">
        <v>164434</v>
      </c>
      <c r="W6" s="14" t="s">
        <v>503</v>
      </c>
      <c r="X6" s="47">
        <v>2125198</v>
      </c>
      <c r="Y6" s="47">
        <v>11207262</v>
      </c>
      <c r="Z6" s="47">
        <v>404586</v>
      </c>
      <c r="AA6" s="47">
        <v>97153</v>
      </c>
      <c r="AB6" s="47">
        <v>85255556</v>
      </c>
      <c r="AC6" s="47">
        <v>169790</v>
      </c>
      <c r="AD6" s="47">
        <v>1488390</v>
      </c>
    </row>
    <row r="7" spans="1:30" ht="12.75" customHeight="1">
      <c r="A7" s="46">
        <v>1964</v>
      </c>
      <c r="B7" s="47">
        <v>91377</v>
      </c>
      <c r="C7" s="47">
        <v>430768</v>
      </c>
      <c r="D7" s="47">
        <v>1887779</v>
      </c>
      <c r="E7" s="47">
        <v>138698</v>
      </c>
      <c r="F7" s="14" t="s">
        <v>503</v>
      </c>
      <c r="G7" s="47">
        <v>257536</v>
      </c>
      <c r="H7" s="47">
        <v>108284</v>
      </c>
      <c r="I7" s="47">
        <v>1702090</v>
      </c>
      <c r="J7" s="47">
        <v>569373</v>
      </c>
      <c r="K7" s="47">
        <v>2543260</v>
      </c>
      <c r="L7" s="14" t="s">
        <v>503</v>
      </c>
      <c r="M7" s="47">
        <v>72500</v>
      </c>
      <c r="N7" s="47">
        <v>7313</v>
      </c>
      <c r="O7" s="47">
        <v>281202686</v>
      </c>
      <c r="P7" s="47">
        <v>66179557</v>
      </c>
      <c r="Q7" s="14" t="s">
        <v>503</v>
      </c>
      <c r="R7" s="47">
        <v>85281</v>
      </c>
      <c r="S7" s="47">
        <v>162500</v>
      </c>
      <c r="T7" s="47">
        <v>129319</v>
      </c>
      <c r="U7" s="47">
        <v>28310</v>
      </c>
      <c r="V7" s="47">
        <v>170564</v>
      </c>
      <c r="W7" s="14" t="s">
        <v>503</v>
      </c>
      <c r="X7" s="47">
        <v>2093230</v>
      </c>
      <c r="Y7" s="47">
        <v>11690780</v>
      </c>
      <c r="Z7" s="47">
        <v>420937</v>
      </c>
      <c r="AA7" s="47">
        <v>101750</v>
      </c>
      <c r="AB7" s="47">
        <v>87055556</v>
      </c>
      <c r="AC7" s="47">
        <v>175020</v>
      </c>
      <c r="AD7" s="47">
        <v>1572203</v>
      </c>
    </row>
    <row r="8" spans="1:30" ht="12.75" customHeight="1">
      <c r="A8" s="46">
        <v>1965</v>
      </c>
      <c r="B8" s="47">
        <v>93966</v>
      </c>
      <c r="C8" s="47">
        <v>452099</v>
      </c>
      <c r="D8" s="47">
        <v>1968328</v>
      </c>
      <c r="E8" s="47">
        <v>147086</v>
      </c>
      <c r="F8" s="14" t="s">
        <v>503</v>
      </c>
      <c r="G8" s="47">
        <v>266332</v>
      </c>
      <c r="H8" s="47">
        <v>114343</v>
      </c>
      <c r="I8" s="47">
        <v>1770147</v>
      </c>
      <c r="J8" s="47">
        <v>608455</v>
      </c>
      <c r="K8" s="47">
        <v>2737301</v>
      </c>
      <c r="L8" s="14" t="s">
        <v>503</v>
      </c>
      <c r="M8" s="47">
        <v>79412</v>
      </c>
      <c r="N8" s="47">
        <v>7375</v>
      </c>
      <c r="O8" s="47">
        <v>290443396</v>
      </c>
      <c r="P8" s="47">
        <v>69985449</v>
      </c>
      <c r="Q8" s="14" t="s">
        <v>503</v>
      </c>
      <c r="R8" s="47">
        <v>88687</v>
      </c>
      <c r="S8" s="47">
        <v>173333</v>
      </c>
      <c r="T8" s="47">
        <v>138984</v>
      </c>
      <c r="U8" s="47">
        <v>29931</v>
      </c>
      <c r="V8" s="47">
        <v>174772</v>
      </c>
      <c r="W8" s="14" t="s">
        <v>503</v>
      </c>
      <c r="X8" s="47">
        <v>2189418</v>
      </c>
      <c r="Y8" s="47">
        <v>12478710</v>
      </c>
      <c r="Z8" s="47">
        <v>438815</v>
      </c>
      <c r="AA8" s="47">
        <v>105270</v>
      </c>
      <c r="AB8" s="47">
        <v>92822222</v>
      </c>
      <c r="AC8" s="47">
        <v>177568</v>
      </c>
      <c r="AD8" s="47">
        <v>1664261</v>
      </c>
    </row>
    <row r="9" spans="1:30" ht="12.75" customHeight="1">
      <c r="A9" s="46">
        <v>1966</v>
      </c>
      <c r="B9" s="47">
        <v>98645</v>
      </c>
      <c r="C9" s="47">
        <v>471651</v>
      </c>
      <c r="D9" s="47">
        <v>2020117</v>
      </c>
      <c r="E9" s="47">
        <v>154813</v>
      </c>
      <c r="F9" s="14" t="s">
        <v>503</v>
      </c>
      <c r="G9" s="47">
        <v>277795</v>
      </c>
      <c r="H9" s="47">
        <v>117272</v>
      </c>
      <c r="I9" s="47">
        <v>1855403</v>
      </c>
      <c r="J9" s="47">
        <v>627418</v>
      </c>
      <c r="K9" s="47">
        <v>2919616</v>
      </c>
      <c r="L9" s="14" t="s">
        <v>503</v>
      </c>
      <c r="M9" s="47">
        <v>88421</v>
      </c>
      <c r="N9" s="47">
        <v>7483</v>
      </c>
      <c r="O9" s="47">
        <v>311154639</v>
      </c>
      <c r="P9" s="47">
        <v>77015652</v>
      </c>
      <c r="Q9" s="14" t="s">
        <v>503</v>
      </c>
      <c r="R9" s="47">
        <v>90137</v>
      </c>
      <c r="S9" s="47">
        <v>177692</v>
      </c>
      <c r="T9" s="47">
        <v>143394</v>
      </c>
      <c r="U9" s="47">
        <v>31180</v>
      </c>
      <c r="V9" s="47">
        <v>181014</v>
      </c>
      <c r="W9" s="14" t="s">
        <v>503</v>
      </c>
      <c r="X9" s="47">
        <v>2208759</v>
      </c>
      <c r="Y9" s="47">
        <v>13384801</v>
      </c>
      <c r="Z9" s="47">
        <v>447119</v>
      </c>
      <c r="AA9" s="47">
        <v>108422</v>
      </c>
      <c r="AB9" s="47">
        <v>106977778</v>
      </c>
      <c r="AC9" s="47">
        <v>180716</v>
      </c>
      <c r="AD9" s="47">
        <v>1752121</v>
      </c>
    </row>
    <row r="10" spans="1:30" ht="12.75" customHeight="1">
      <c r="A10" s="46">
        <v>1967</v>
      </c>
      <c r="B10" s="47">
        <v>104374</v>
      </c>
      <c r="C10" s="47">
        <v>488117</v>
      </c>
      <c r="D10" s="47">
        <v>2077437</v>
      </c>
      <c r="E10" s="47">
        <v>161030</v>
      </c>
      <c r="F10" s="14" t="s">
        <v>503</v>
      </c>
      <c r="G10" s="47">
        <v>285894</v>
      </c>
      <c r="H10" s="47">
        <v>119750</v>
      </c>
      <c r="I10" s="47">
        <v>1949781</v>
      </c>
      <c r="J10" s="47">
        <v>634696</v>
      </c>
      <c r="K10" s="47">
        <v>3105357</v>
      </c>
      <c r="L10" s="14" t="s">
        <v>503</v>
      </c>
      <c r="M10" s="47">
        <v>89000</v>
      </c>
      <c r="N10" s="47">
        <v>7766</v>
      </c>
      <c r="O10" s="47">
        <v>334323333</v>
      </c>
      <c r="P10" s="47">
        <v>84994982</v>
      </c>
      <c r="Q10" s="14" t="s">
        <v>503</v>
      </c>
      <c r="R10" s="47">
        <v>90127</v>
      </c>
      <c r="S10" s="47">
        <v>194615</v>
      </c>
      <c r="T10" s="47">
        <v>151198</v>
      </c>
      <c r="U10" s="47">
        <v>29897</v>
      </c>
      <c r="V10" s="47">
        <v>187976</v>
      </c>
      <c r="W10" s="14" t="s">
        <v>503</v>
      </c>
      <c r="X10" s="47">
        <v>2315545</v>
      </c>
      <c r="Y10" s="47">
        <v>14187001</v>
      </c>
      <c r="Z10" s="47">
        <v>457498</v>
      </c>
      <c r="AA10" s="47">
        <v>111588</v>
      </c>
      <c r="AB10" s="47">
        <v>106010000</v>
      </c>
      <c r="AC10" s="47">
        <v>185073</v>
      </c>
      <c r="AD10" s="47">
        <v>1804176</v>
      </c>
    </row>
    <row r="11" spans="1:30" ht="12.75" customHeight="1">
      <c r="A11" s="46">
        <v>1968</v>
      </c>
      <c r="B11" s="47">
        <v>110026</v>
      </c>
      <c r="C11" s="47">
        <v>507749</v>
      </c>
      <c r="D11" s="47">
        <v>2188158</v>
      </c>
      <c r="E11" s="47">
        <v>168298</v>
      </c>
      <c r="F11" s="14" t="s">
        <v>503</v>
      </c>
      <c r="G11" s="47">
        <v>291371</v>
      </c>
      <c r="H11" s="47">
        <v>119834</v>
      </c>
      <c r="I11" s="47">
        <v>2027449</v>
      </c>
      <c r="J11" s="47">
        <v>664472</v>
      </c>
      <c r="K11" s="47">
        <v>3316870</v>
      </c>
      <c r="L11" s="14" t="s">
        <v>503</v>
      </c>
      <c r="M11" s="47">
        <v>86818</v>
      </c>
      <c r="N11" s="47">
        <v>8466</v>
      </c>
      <c r="O11" s="47">
        <v>351650602</v>
      </c>
      <c r="P11" s="47">
        <v>92273885</v>
      </c>
      <c r="Q11" s="14" t="s">
        <v>503</v>
      </c>
      <c r="R11" s="47">
        <v>93978</v>
      </c>
      <c r="S11" s="47">
        <v>216923</v>
      </c>
      <c r="T11" s="47">
        <v>161156</v>
      </c>
      <c r="U11" s="47">
        <v>30641</v>
      </c>
      <c r="V11" s="47">
        <v>194857</v>
      </c>
      <c r="W11" s="14" t="s">
        <v>503</v>
      </c>
      <c r="X11" s="47">
        <v>2933653</v>
      </c>
      <c r="Y11" s="47">
        <v>15033623</v>
      </c>
      <c r="Z11" s="47">
        <v>476217</v>
      </c>
      <c r="AA11" s="47">
        <v>115919</v>
      </c>
      <c r="AB11" s="47">
        <v>118020000</v>
      </c>
      <c r="AC11" s="47">
        <v>190194</v>
      </c>
      <c r="AD11" s="47">
        <v>1901243</v>
      </c>
    </row>
    <row r="12" spans="1:30" ht="12.75" customHeight="1">
      <c r="A12" s="46">
        <v>1969</v>
      </c>
      <c r="B12" s="47">
        <v>117000</v>
      </c>
      <c r="C12" s="47">
        <v>522510</v>
      </c>
      <c r="D12" s="47">
        <v>2304673</v>
      </c>
      <c r="E12" s="47">
        <v>176899</v>
      </c>
      <c r="F12" s="14" t="s">
        <v>503</v>
      </c>
      <c r="G12" s="47">
        <v>309659</v>
      </c>
      <c r="H12" s="47">
        <v>132655</v>
      </c>
      <c r="I12" s="47">
        <v>2149652</v>
      </c>
      <c r="J12" s="47">
        <v>717476</v>
      </c>
      <c r="K12" s="47">
        <v>3524207</v>
      </c>
      <c r="L12" s="14" t="s">
        <v>503</v>
      </c>
      <c r="M12" s="47">
        <v>81481</v>
      </c>
      <c r="N12" s="47">
        <v>8916</v>
      </c>
      <c r="O12" s="47">
        <v>374627660</v>
      </c>
      <c r="P12" s="47">
        <v>101803730</v>
      </c>
      <c r="Q12" s="14" t="s">
        <v>503</v>
      </c>
      <c r="R12" s="47">
        <v>98877</v>
      </c>
      <c r="S12" s="47">
        <v>220000</v>
      </c>
      <c r="T12" s="47">
        <v>173885</v>
      </c>
      <c r="U12" s="47">
        <v>32309</v>
      </c>
      <c r="V12" s="47">
        <v>209807</v>
      </c>
      <c r="W12" s="14" t="s">
        <v>503</v>
      </c>
      <c r="X12" s="47">
        <v>3062958</v>
      </c>
      <c r="Y12" s="47">
        <v>16110410</v>
      </c>
      <c r="Z12" s="47">
        <v>497366</v>
      </c>
      <c r="AA12" s="47">
        <v>122224</v>
      </c>
      <c r="AB12" s="47">
        <v>119509091</v>
      </c>
      <c r="AC12" s="47">
        <v>191343</v>
      </c>
      <c r="AD12" s="47">
        <v>1972507</v>
      </c>
    </row>
    <row r="13" spans="1:30" ht="12.75" customHeight="1">
      <c r="A13" s="46">
        <v>1970</v>
      </c>
      <c r="B13" s="47">
        <v>123223</v>
      </c>
      <c r="C13" s="47">
        <v>544297</v>
      </c>
      <c r="D13" s="47">
        <v>2389021</v>
      </c>
      <c r="E13" s="47">
        <v>180677</v>
      </c>
      <c r="F13" s="14" t="s">
        <v>503</v>
      </c>
      <c r="G13" s="47">
        <v>320518</v>
      </c>
      <c r="H13" s="47">
        <v>142705</v>
      </c>
      <c r="I13" s="47">
        <v>2241839</v>
      </c>
      <c r="J13" s="47">
        <v>772623</v>
      </c>
      <c r="K13" s="47">
        <v>3829870</v>
      </c>
      <c r="L13" s="14" t="s">
        <v>503</v>
      </c>
      <c r="M13" s="47">
        <v>94667</v>
      </c>
      <c r="N13" s="47">
        <v>8822</v>
      </c>
      <c r="O13" s="47">
        <v>403211753</v>
      </c>
      <c r="P13" s="47">
        <v>109365193</v>
      </c>
      <c r="Q13" s="47">
        <v>23919075</v>
      </c>
      <c r="R13" s="47">
        <v>104939</v>
      </c>
      <c r="S13" s="47">
        <v>242667</v>
      </c>
      <c r="T13" s="47">
        <v>186729</v>
      </c>
      <c r="U13" s="47">
        <v>33834</v>
      </c>
      <c r="V13" s="47">
        <v>209780</v>
      </c>
      <c r="W13" s="14" t="s">
        <v>503</v>
      </c>
      <c r="X13" s="47">
        <v>3144255</v>
      </c>
      <c r="Y13" s="47">
        <v>16859267</v>
      </c>
      <c r="Z13" s="47">
        <v>514684</v>
      </c>
      <c r="AA13" s="47">
        <v>128805</v>
      </c>
      <c r="AB13" s="47">
        <v>125000000</v>
      </c>
      <c r="AC13" s="47">
        <v>196928</v>
      </c>
      <c r="AD13" s="47">
        <v>2022533</v>
      </c>
    </row>
    <row r="14" spans="1:30" ht="12.75" customHeight="1">
      <c r="A14" s="46">
        <v>1971</v>
      </c>
      <c r="B14" s="47">
        <v>128011</v>
      </c>
      <c r="C14" s="47">
        <v>580836</v>
      </c>
      <c r="D14" s="47">
        <v>2498291</v>
      </c>
      <c r="E14" s="47">
        <v>191467</v>
      </c>
      <c r="F14" s="14" t="s">
        <v>503</v>
      </c>
      <c r="G14" s="47">
        <v>318109</v>
      </c>
      <c r="H14" s="47">
        <v>145152</v>
      </c>
      <c r="I14" s="47">
        <v>2346777</v>
      </c>
      <c r="J14" s="47">
        <v>815026</v>
      </c>
      <c r="K14" s="47">
        <v>4045730</v>
      </c>
      <c r="L14" s="14" t="s">
        <v>503</v>
      </c>
      <c r="M14" s="47">
        <v>108788</v>
      </c>
      <c r="N14" s="47">
        <v>9112</v>
      </c>
      <c r="O14" s="47">
        <v>417523992</v>
      </c>
      <c r="P14" s="47">
        <v>115372298</v>
      </c>
      <c r="Q14" s="47">
        <v>26019115</v>
      </c>
      <c r="R14" s="47">
        <v>110841</v>
      </c>
      <c r="S14" s="47">
        <v>255625</v>
      </c>
      <c r="T14" s="47">
        <v>192890</v>
      </c>
      <c r="U14" s="47">
        <v>33990</v>
      </c>
      <c r="V14" s="47">
        <v>219433</v>
      </c>
      <c r="W14" s="14" t="s">
        <v>503</v>
      </c>
      <c r="X14" s="47">
        <v>3545333</v>
      </c>
      <c r="Y14" s="47">
        <v>17731123</v>
      </c>
      <c r="Z14" s="47">
        <v>515317</v>
      </c>
      <c r="AA14" s="47">
        <v>134927</v>
      </c>
      <c r="AB14" s="47">
        <v>128000000</v>
      </c>
      <c r="AC14" s="47">
        <v>203158</v>
      </c>
      <c r="AD14" s="47">
        <v>2092784</v>
      </c>
    </row>
    <row r="15" spans="1:30" ht="12.75" customHeight="1">
      <c r="A15" s="46">
        <v>1972</v>
      </c>
      <c r="B15" s="47">
        <v>135351</v>
      </c>
      <c r="C15" s="47">
        <v>616170</v>
      </c>
      <c r="D15" s="47">
        <v>2643918</v>
      </c>
      <c r="E15" s="47">
        <v>205763</v>
      </c>
      <c r="F15" s="14" t="s">
        <v>503</v>
      </c>
      <c r="G15" s="47">
        <v>323300</v>
      </c>
      <c r="H15" s="47">
        <v>157268</v>
      </c>
      <c r="I15" s="47">
        <v>2456085</v>
      </c>
      <c r="J15" s="47">
        <v>853077</v>
      </c>
      <c r="K15" s="47">
        <v>4322718</v>
      </c>
      <c r="L15" s="14" t="s">
        <v>503</v>
      </c>
      <c r="M15" s="47">
        <v>119459</v>
      </c>
      <c r="N15" s="47">
        <v>9577</v>
      </c>
      <c r="O15" s="47">
        <v>432513562</v>
      </c>
      <c r="P15" s="47">
        <v>125726631</v>
      </c>
      <c r="Q15" s="47">
        <v>27296394</v>
      </c>
      <c r="R15" s="47">
        <v>116205</v>
      </c>
      <c r="S15" s="47">
        <v>271765</v>
      </c>
      <c r="T15" s="47">
        <v>199674</v>
      </c>
      <c r="U15" s="47">
        <v>36397</v>
      </c>
      <c r="V15" s="47">
        <v>225859</v>
      </c>
      <c r="W15" s="14" t="s">
        <v>503</v>
      </c>
      <c r="X15" s="47">
        <v>3685393</v>
      </c>
      <c r="Y15" s="47">
        <v>19190598</v>
      </c>
      <c r="Z15" s="47">
        <v>532829</v>
      </c>
      <c r="AA15" s="47">
        <v>142269</v>
      </c>
      <c r="AB15" s="47">
        <v>142500000</v>
      </c>
      <c r="AC15" s="47">
        <v>215752</v>
      </c>
      <c r="AD15" s="47">
        <v>2212095</v>
      </c>
    </row>
    <row r="16" spans="1:30" ht="12.75" customHeight="1">
      <c r="A16" s="46">
        <v>1973</v>
      </c>
      <c r="B16" s="47">
        <v>147245</v>
      </c>
      <c r="C16" s="47">
        <v>649287</v>
      </c>
      <c r="D16" s="47">
        <v>2853259</v>
      </c>
      <c r="E16" s="47">
        <v>221043</v>
      </c>
      <c r="F16" s="14" t="s">
        <v>503</v>
      </c>
      <c r="G16" s="47">
        <v>338978</v>
      </c>
      <c r="H16" s="47">
        <v>166677</v>
      </c>
      <c r="I16" s="47">
        <v>2575899</v>
      </c>
      <c r="J16" s="47">
        <v>878239</v>
      </c>
      <c r="K16" s="47">
        <v>4653167</v>
      </c>
      <c r="L16" s="14" t="s">
        <v>503</v>
      </c>
      <c r="M16" s="47">
        <v>124894</v>
      </c>
      <c r="N16" s="47">
        <v>10264</v>
      </c>
      <c r="O16" s="47">
        <v>461464766</v>
      </c>
      <c r="P16" s="47">
        <v>136783398</v>
      </c>
      <c r="Q16" s="47">
        <v>29592622</v>
      </c>
      <c r="R16" s="47">
        <v>122907</v>
      </c>
      <c r="S16" s="47">
        <v>292105</v>
      </c>
      <c r="T16" s="47">
        <v>207667</v>
      </c>
      <c r="U16" s="47">
        <v>39474</v>
      </c>
      <c r="V16" s="47">
        <v>232403</v>
      </c>
      <c r="W16" s="14" t="s">
        <v>503</v>
      </c>
      <c r="X16" s="47">
        <v>4128588</v>
      </c>
      <c r="Y16" s="47">
        <v>20694316</v>
      </c>
      <c r="Z16" s="47">
        <v>546595</v>
      </c>
      <c r="AA16" s="47">
        <v>146201</v>
      </c>
      <c r="AB16" s="47">
        <v>146315789</v>
      </c>
      <c r="AC16" s="47">
        <v>227499</v>
      </c>
      <c r="AD16" s="47">
        <v>2314159</v>
      </c>
    </row>
    <row r="17" spans="1:30" ht="12.75" customHeight="1">
      <c r="A17" s="46">
        <v>1974</v>
      </c>
      <c r="B17" s="47">
        <v>154864</v>
      </c>
      <c r="C17" s="47">
        <v>668759</v>
      </c>
      <c r="D17" s="47">
        <v>2935331</v>
      </c>
      <c r="E17" s="47">
        <v>233911</v>
      </c>
      <c r="F17" s="14" t="s">
        <v>503</v>
      </c>
      <c r="G17" s="47">
        <v>329340</v>
      </c>
      <c r="H17" s="47">
        <v>169606</v>
      </c>
      <c r="I17" s="47">
        <v>2607252</v>
      </c>
      <c r="J17" s="47">
        <v>882487</v>
      </c>
      <c r="K17" s="47">
        <v>4686540</v>
      </c>
      <c r="L17" s="14" t="s">
        <v>503</v>
      </c>
      <c r="M17" s="47">
        <v>137077</v>
      </c>
      <c r="N17" s="47">
        <v>10433</v>
      </c>
      <c r="O17" s="47">
        <v>478518277</v>
      </c>
      <c r="P17" s="47">
        <v>136667479</v>
      </c>
      <c r="Q17" s="47">
        <v>31586995</v>
      </c>
      <c r="R17" s="47">
        <v>128446</v>
      </c>
      <c r="S17" s="47">
        <v>298333</v>
      </c>
      <c r="T17" s="47">
        <v>215353</v>
      </c>
      <c r="U17" s="47">
        <v>41061</v>
      </c>
      <c r="V17" s="47">
        <v>241372</v>
      </c>
      <c r="W17" s="14" t="s">
        <v>503</v>
      </c>
      <c r="X17" s="47">
        <v>4527055</v>
      </c>
      <c r="Y17" s="47">
        <v>21741031</v>
      </c>
      <c r="Z17" s="47">
        <v>565063</v>
      </c>
      <c r="AA17" s="47">
        <v>145477</v>
      </c>
      <c r="AB17" s="47">
        <v>131724138</v>
      </c>
      <c r="AC17" s="47">
        <v>224194</v>
      </c>
      <c r="AD17" s="47">
        <v>2301687</v>
      </c>
    </row>
    <row r="18" spans="1:30" ht="12.75" customHeight="1">
      <c r="A18" s="46">
        <v>1975</v>
      </c>
      <c r="B18" s="47">
        <v>158493</v>
      </c>
      <c r="C18" s="47">
        <v>690448</v>
      </c>
      <c r="D18" s="47">
        <v>2961431</v>
      </c>
      <c r="E18" s="47">
        <v>244851</v>
      </c>
      <c r="F18" s="14" t="s">
        <v>503</v>
      </c>
      <c r="G18" s="47">
        <v>341423</v>
      </c>
      <c r="H18" s="47">
        <v>174973</v>
      </c>
      <c r="I18" s="47">
        <v>2672846</v>
      </c>
      <c r="J18" s="47">
        <v>910360</v>
      </c>
      <c r="K18" s="47">
        <v>4945632</v>
      </c>
      <c r="L18" s="14" t="s">
        <v>503</v>
      </c>
      <c r="M18" s="47">
        <v>123960</v>
      </c>
      <c r="N18" s="47">
        <v>10520</v>
      </c>
      <c r="O18" s="47">
        <v>481977528</v>
      </c>
      <c r="P18" s="47">
        <v>142698148</v>
      </c>
      <c r="Q18" s="47">
        <v>33213535</v>
      </c>
      <c r="R18" s="47">
        <v>135205</v>
      </c>
      <c r="S18" s="47">
        <v>319259</v>
      </c>
      <c r="T18" s="47">
        <v>222437</v>
      </c>
      <c r="U18" s="47">
        <v>40749</v>
      </c>
      <c r="V18" s="47">
        <v>253721</v>
      </c>
      <c r="W18" s="14" t="s">
        <v>503</v>
      </c>
      <c r="X18" s="47">
        <v>4491986</v>
      </c>
      <c r="Y18" s="47">
        <v>22144068</v>
      </c>
      <c r="Z18" s="47">
        <v>580902</v>
      </c>
      <c r="AA18" s="47">
        <v>141232</v>
      </c>
      <c r="AB18" s="47">
        <v>143529412</v>
      </c>
      <c r="AC18" s="47">
        <v>223417</v>
      </c>
      <c r="AD18" s="47">
        <v>2349487</v>
      </c>
    </row>
    <row r="19" spans="1:30" ht="12.75" customHeight="1">
      <c r="A19" s="46">
        <v>1976</v>
      </c>
      <c r="B19" s="47">
        <v>158768</v>
      </c>
      <c r="C19" s="47">
        <v>721833</v>
      </c>
      <c r="D19" s="47">
        <v>3110424</v>
      </c>
      <c r="E19" s="47">
        <v>260759</v>
      </c>
      <c r="F19" s="14" t="s">
        <v>503</v>
      </c>
      <c r="G19" s="47">
        <v>368316</v>
      </c>
      <c r="H19" s="47">
        <v>176461</v>
      </c>
      <c r="I19" s="47">
        <v>2796333</v>
      </c>
      <c r="J19" s="47">
        <v>946055</v>
      </c>
      <c r="K19" s="47">
        <v>5205672</v>
      </c>
      <c r="L19" s="14" t="s">
        <v>503</v>
      </c>
      <c r="M19" s="47">
        <v>130840</v>
      </c>
      <c r="N19" s="47">
        <v>10815</v>
      </c>
      <c r="O19" s="47">
        <v>506334129</v>
      </c>
      <c r="P19" s="47">
        <v>146839951</v>
      </c>
      <c r="Q19" s="47">
        <v>35950097</v>
      </c>
      <c r="R19" s="47">
        <v>139440</v>
      </c>
      <c r="S19" s="47">
        <v>332500</v>
      </c>
      <c r="T19" s="47">
        <v>234229</v>
      </c>
      <c r="U19" s="47">
        <v>39404</v>
      </c>
      <c r="V19" s="47">
        <v>269137</v>
      </c>
      <c r="W19" s="14" t="s">
        <v>503</v>
      </c>
      <c r="X19" s="47">
        <v>4645879</v>
      </c>
      <c r="Y19" s="47">
        <v>23372635</v>
      </c>
      <c r="Z19" s="47">
        <v>604990</v>
      </c>
      <c r="AA19" s="47">
        <v>142737</v>
      </c>
      <c r="AB19" s="47">
        <v>156052632</v>
      </c>
      <c r="AC19" s="47">
        <v>224498</v>
      </c>
      <c r="AD19" s="47">
        <v>2472783</v>
      </c>
    </row>
    <row r="20" spans="1:30" ht="12.75" customHeight="1">
      <c r="A20" s="46">
        <v>1977</v>
      </c>
      <c r="B20" s="47">
        <v>160194</v>
      </c>
      <c r="C20" s="47">
        <v>761468</v>
      </c>
      <c r="D20" s="47">
        <v>3190366</v>
      </c>
      <c r="E20" s="47">
        <v>268891</v>
      </c>
      <c r="F20" s="14" t="s">
        <v>503</v>
      </c>
      <c r="G20" s="47">
        <v>372306</v>
      </c>
      <c r="H20" s="47">
        <v>174677</v>
      </c>
      <c r="I20" s="47">
        <v>2871707</v>
      </c>
      <c r="J20" s="47">
        <v>989024</v>
      </c>
      <c r="K20" s="47">
        <v>5444657</v>
      </c>
      <c r="L20" s="14" t="s">
        <v>503</v>
      </c>
      <c r="M20" s="47">
        <v>146964</v>
      </c>
      <c r="N20" s="47">
        <v>11550</v>
      </c>
      <c r="O20" s="47">
        <v>522453988</v>
      </c>
      <c r="P20" s="47">
        <v>152769582</v>
      </c>
      <c r="Q20" s="47">
        <v>37854307</v>
      </c>
      <c r="R20" s="47">
        <v>142641</v>
      </c>
      <c r="S20" s="47">
        <v>340976</v>
      </c>
      <c r="T20" s="47">
        <v>245001</v>
      </c>
      <c r="U20" s="47">
        <v>38137</v>
      </c>
      <c r="V20" s="47">
        <v>287839</v>
      </c>
      <c r="W20" s="14" t="s">
        <v>503</v>
      </c>
      <c r="X20" s="47">
        <v>4675919</v>
      </c>
      <c r="Y20" s="47">
        <v>23726667</v>
      </c>
      <c r="Z20" s="47">
        <v>598880</v>
      </c>
      <c r="AA20" s="47">
        <v>147066</v>
      </c>
      <c r="AB20" s="47">
        <v>184761905</v>
      </c>
      <c r="AC20" s="47">
        <v>223774</v>
      </c>
      <c r="AD20" s="47">
        <v>2569436</v>
      </c>
    </row>
    <row r="21" spans="1:30" ht="12.75" customHeight="1">
      <c r="A21" s="46">
        <v>1978</v>
      </c>
      <c r="B21" s="47">
        <v>166653</v>
      </c>
      <c r="C21" s="47">
        <v>749060</v>
      </c>
      <c r="D21" s="47">
        <v>3260095</v>
      </c>
      <c r="E21" s="47">
        <v>278015</v>
      </c>
      <c r="F21" s="14" t="s">
        <v>503</v>
      </c>
      <c r="G21" s="47">
        <v>375059</v>
      </c>
      <c r="H21" s="47">
        <v>178894</v>
      </c>
      <c r="I21" s="47">
        <v>2974115</v>
      </c>
      <c r="J21" s="47">
        <v>1025484</v>
      </c>
      <c r="K21" s="47">
        <v>5755376</v>
      </c>
      <c r="L21" s="14" t="s">
        <v>503</v>
      </c>
      <c r="M21" s="47">
        <v>160625</v>
      </c>
      <c r="N21" s="47">
        <v>12601</v>
      </c>
      <c r="O21" s="47">
        <v>537741117</v>
      </c>
      <c r="P21" s="47">
        <v>160789610</v>
      </c>
      <c r="Q21" s="47">
        <v>41059706</v>
      </c>
      <c r="R21" s="47">
        <v>146859</v>
      </c>
      <c r="S21" s="47">
        <v>366667</v>
      </c>
      <c r="T21" s="47">
        <v>255707</v>
      </c>
      <c r="U21" s="47">
        <v>38812</v>
      </c>
      <c r="V21" s="47">
        <v>283165</v>
      </c>
      <c r="W21" s="14" t="s">
        <v>503</v>
      </c>
      <c r="X21" s="47">
        <v>4578109</v>
      </c>
      <c r="Y21" s="47">
        <v>23945999</v>
      </c>
      <c r="Z21" s="47">
        <v>594519</v>
      </c>
      <c r="AA21" s="47">
        <v>150328</v>
      </c>
      <c r="AB21" s="47">
        <v>191269841</v>
      </c>
      <c r="AC21" s="47">
        <v>235716</v>
      </c>
      <c r="AD21" s="47">
        <v>2676888</v>
      </c>
    </row>
    <row r="22" spans="1:30" ht="12.75" customHeight="1">
      <c r="A22" s="46">
        <v>1979</v>
      </c>
      <c r="B22" s="47">
        <v>171592</v>
      </c>
      <c r="C22" s="47">
        <v>781723</v>
      </c>
      <c r="D22" s="47">
        <v>3424932</v>
      </c>
      <c r="E22" s="47">
        <v>286051</v>
      </c>
      <c r="F22" s="14" t="s">
        <v>503</v>
      </c>
      <c r="G22" s="47">
        <v>380221</v>
      </c>
      <c r="H22" s="47">
        <v>187850</v>
      </c>
      <c r="I22" s="47">
        <v>3057066</v>
      </c>
      <c r="J22" s="47">
        <v>1059403</v>
      </c>
      <c r="K22" s="47">
        <v>5906965</v>
      </c>
      <c r="L22" s="14" t="s">
        <v>503</v>
      </c>
      <c r="M22" s="47">
        <v>165214</v>
      </c>
      <c r="N22" s="47">
        <v>13160</v>
      </c>
      <c r="O22" s="47">
        <v>574711237</v>
      </c>
      <c r="P22" s="47">
        <v>171222719</v>
      </c>
      <c r="Q22" s="47">
        <v>44378781</v>
      </c>
      <c r="R22" s="47">
        <v>152032</v>
      </c>
      <c r="S22" s="47">
        <v>402143</v>
      </c>
      <c r="T22" s="47">
        <v>261593</v>
      </c>
      <c r="U22" s="47">
        <v>38631</v>
      </c>
      <c r="V22" s="47">
        <v>294999</v>
      </c>
      <c r="W22" s="14" t="s">
        <v>503</v>
      </c>
      <c r="X22" s="47">
        <v>4579115</v>
      </c>
      <c r="Y22" s="47">
        <v>24254946</v>
      </c>
      <c r="Z22" s="47">
        <v>608942</v>
      </c>
      <c r="AA22" s="47">
        <v>152237</v>
      </c>
      <c r="AB22" s="47">
        <v>188141593</v>
      </c>
      <c r="AC22" s="47">
        <v>245997</v>
      </c>
      <c r="AD22" s="47">
        <v>2741504</v>
      </c>
    </row>
    <row r="23" spans="1:30" ht="12.75" customHeight="1">
      <c r="A23" s="46">
        <v>1980</v>
      </c>
      <c r="B23" s="47">
        <v>177416</v>
      </c>
      <c r="C23" s="47">
        <v>794093</v>
      </c>
      <c r="D23" s="47">
        <v>3440672</v>
      </c>
      <c r="E23" s="47">
        <v>292345</v>
      </c>
      <c r="F23" s="14" t="s">
        <v>503</v>
      </c>
      <c r="G23" s="47">
        <v>366212</v>
      </c>
      <c r="H23" s="47">
        <v>191939</v>
      </c>
      <c r="I23" s="47">
        <v>3089146</v>
      </c>
      <c r="J23" s="47">
        <v>1072690</v>
      </c>
      <c r="K23" s="47">
        <v>5916497</v>
      </c>
      <c r="L23" s="14" t="s">
        <v>503</v>
      </c>
      <c r="M23" s="47">
        <v>170806</v>
      </c>
      <c r="N23" s="47">
        <v>13217</v>
      </c>
      <c r="O23" s="47">
        <v>610231590</v>
      </c>
      <c r="P23" s="47">
        <v>173021915</v>
      </c>
      <c r="Q23" s="47">
        <v>44185298</v>
      </c>
      <c r="R23" s="47">
        <v>156306</v>
      </c>
      <c r="S23" s="47">
        <v>431714</v>
      </c>
      <c r="T23" s="47">
        <v>260624</v>
      </c>
      <c r="U23" s="47">
        <v>38534</v>
      </c>
      <c r="V23" s="47">
        <v>300911</v>
      </c>
      <c r="W23" s="14" t="s">
        <v>503</v>
      </c>
      <c r="X23" s="47">
        <v>4749901</v>
      </c>
      <c r="Y23" s="47">
        <v>24754643</v>
      </c>
      <c r="Z23" s="47">
        <v>604044</v>
      </c>
      <c r="AA23" s="47">
        <v>156247</v>
      </c>
      <c r="AB23" s="47">
        <v>199528302</v>
      </c>
      <c r="AC23" s="47">
        <v>245886</v>
      </c>
      <c r="AD23" s="47">
        <v>2744179</v>
      </c>
    </row>
    <row r="24" spans="1:30" ht="12.75" customHeight="1">
      <c r="A24" s="46">
        <v>1981</v>
      </c>
      <c r="B24" s="47">
        <v>184976</v>
      </c>
      <c r="C24" s="47">
        <v>800764</v>
      </c>
      <c r="D24" s="47">
        <v>3427044</v>
      </c>
      <c r="E24" s="47">
        <v>299088</v>
      </c>
      <c r="F24" s="14" t="s">
        <v>503</v>
      </c>
      <c r="G24" s="47">
        <v>357749</v>
      </c>
      <c r="H24" s="47">
        <v>194489</v>
      </c>
      <c r="I24" s="47">
        <v>3145150</v>
      </c>
      <c r="J24" s="47">
        <v>1066409</v>
      </c>
      <c r="K24" s="47">
        <v>6036984</v>
      </c>
      <c r="L24" s="14" t="s">
        <v>503</v>
      </c>
      <c r="M24" s="47">
        <v>181297</v>
      </c>
      <c r="N24" s="47">
        <v>13441</v>
      </c>
      <c r="O24" s="47">
        <v>619089506</v>
      </c>
      <c r="P24" s="47">
        <v>175578485</v>
      </c>
      <c r="Q24" s="47">
        <v>46305182</v>
      </c>
      <c r="R24" s="47">
        <v>159022</v>
      </c>
      <c r="S24" s="47">
        <v>460562</v>
      </c>
      <c r="T24" s="47">
        <v>252882</v>
      </c>
      <c r="U24" s="47">
        <v>39322</v>
      </c>
      <c r="V24" s="47">
        <v>301279</v>
      </c>
      <c r="W24" s="14" t="s">
        <v>503</v>
      </c>
      <c r="X24" s="47">
        <v>4888125</v>
      </c>
      <c r="Y24" s="47">
        <v>24461276</v>
      </c>
      <c r="Z24" s="47">
        <v>601007</v>
      </c>
      <c r="AA24" s="47">
        <v>157895</v>
      </c>
      <c r="AB24" s="47">
        <v>183811075</v>
      </c>
      <c r="AC24" s="47">
        <v>246130</v>
      </c>
      <c r="AD24" s="47">
        <v>2786175</v>
      </c>
    </row>
    <row r="25" spans="1:30" ht="12.75" customHeight="1">
      <c r="A25" s="46">
        <v>1982</v>
      </c>
      <c r="B25" s="47">
        <v>188081</v>
      </c>
      <c r="C25" s="47">
        <v>821256</v>
      </c>
      <c r="D25" s="47">
        <v>3513835</v>
      </c>
      <c r="E25" s="47">
        <v>291210</v>
      </c>
      <c r="F25" s="14" t="s">
        <v>503</v>
      </c>
      <c r="G25" s="47">
        <v>362969</v>
      </c>
      <c r="H25" s="47">
        <v>204020</v>
      </c>
      <c r="I25" s="47">
        <v>3246526</v>
      </c>
      <c r="J25" s="47">
        <v>1052505</v>
      </c>
      <c r="K25" s="47">
        <v>6269638</v>
      </c>
      <c r="L25" s="14" t="s">
        <v>503</v>
      </c>
      <c r="M25" s="47">
        <v>190151</v>
      </c>
      <c r="N25" s="47">
        <v>12492</v>
      </c>
      <c r="O25" s="47">
        <v>626254710</v>
      </c>
      <c r="P25" s="47">
        <v>183223399</v>
      </c>
      <c r="Q25" s="47">
        <v>49218164</v>
      </c>
      <c r="R25" s="47">
        <v>159654</v>
      </c>
      <c r="S25" s="47">
        <v>451223</v>
      </c>
      <c r="T25" s="47">
        <v>251722</v>
      </c>
      <c r="U25" s="47">
        <v>38781</v>
      </c>
      <c r="V25" s="47">
        <v>304429</v>
      </c>
      <c r="W25" s="14" t="s">
        <v>503</v>
      </c>
      <c r="X25" s="47">
        <v>5003525</v>
      </c>
      <c r="Y25" s="47">
        <v>24428891</v>
      </c>
      <c r="Z25" s="47">
        <v>604508</v>
      </c>
      <c r="AA25" s="47">
        <v>158438</v>
      </c>
      <c r="AB25" s="47">
        <v>196700767</v>
      </c>
      <c r="AC25" s="47">
        <v>248488</v>
      </c>
      <c r="AD25" s="47">
        <v>2813330</v>
      </c>
    </row>
    <row r="26" spans="1:30" ht="12.75" customHeight="1">
      <c r="A26" s="46">
        <v>1983</v>
      </c>
      <c r="B26" s="47">
        <v>189669</v>
      </c>
      <c r="C26" s="47">
        <v>862034</v>
      </c>
      <c r="D26" s="47">
        <v>3494724</v>
      </c>
      <c r="E26" s="47">
        <v>301361</v>
      </c>
      <c r="F26" s="14" t="s">
        <v>503</v>
      </c>
      <c r="G26" s="47">
        <v>372341</v>
      </c>
      <c r="H26" s="47">
        <v>210294</v>
      </c>
      <c r="I26" s="47">
        <v>3272265</v>
      </c>
      <c r="J26" s="47">
        <v>1067884</v>
      </c>
      <c r="K26" s="47">
        <v>6287737</v>
      </c>
      <c r="L26" s="14" t="s">
        <v>503</v>
      </c>
      <c r="M26" s="47">
        <v>179501</v>
      </c>
      <c r="N26" s="47">
        <v>12599</v>
      </c>
      <c r="O26" s="47">
        <v>630410779</v>
      </c>
      <c r="P26" s="47">
        <v>189340995</v>
      </c>
      <c r="Q26" s="47">
        <v>53748203</v>
      </c>
      <c r="R26" s="47">
        <v>160438</v>
      </c>
      <c r="S26" s="47">
        <v>426642</v>
      </c>
      <c r="T26" s="47">
        <v>254106</v>
      </c>
      <c r="U26" s="47">
        <v>39988</v>
      </c>
      <c r="V26" s="47">
        <v>310087</v>
      </c>
      <c r="W26" s="14" t="s">
        <v>503</v>
      </c>
      <c r="X26" s="47">
        <v>4931503</v>
      </c>
      <c r="Y26" s="47">
        <v>24483226</v>
      </c>
      <c r="Z26" s="47">
        <v>589974</v>
      </c>
      <c r="AA26" s="47">
        <v>160284</v>
      </c>
      <c r="AB26" s="47">
        <v>209837398</v>
      </c>
      <c r="AC26" s="47">
        <v>259755</v>
      </c>
      <c r="AD26" s="47">
        <v>2940314</v>
      </c>
    </row>
    <row r="27" spans="1:30" ht="12.75" customHeight="1">
      <c r="A27" s="46">
        <v>1984</v>
      </c>
      <c r="B27" s="47">
        <v>195878</v>
      </c>
      <c r="C27" s="47">
        <v>850659</v>
      </c>
      <c r="D27" s="47">
        <v>3522576</v>
      </c>
      <c r="E27" s="47">
        <v>315464</v>
      </c>
      <c r="F27" s="14" t="s">
        <v>503</v>
      </c>
      <c r="G27" s="47">
        <v>384909</v>
      </c>
      <c r="H27" s="47">
        <v>216902</v>
      </c>
      <c r="I27" s="47">
        <v>3299695</v>
      </c>
      <c r="J27" s="47">
        <v>1087315</v>
      </c>
      <c r="K27" s="47">
        <v>6395014</v>
      </c>
      <c r="L27" s="14" t="s">
        <v>503</v>
      </c>
      <c r="M27" s="47">
        <v>186116</v>
      </c>
      <c r="N27" s="47">
        <v>12853</v>
      </c>
      <c r="O27" s="47">
        <v>646045761</v>
      </c>
      <c r="P27" s="47">
        <v>194312303</v>
      </c>
      <c r="Q27" s="47">
        <v>57962375</v>
      </c>
      <c r="R27" s="47">
        <v>162755</v>
      </c>
      <c r="S27" s="47">
        <v>439977</v>
      </c>
      <c r="T27" s="47">
        <v>257147</v>
      </c>
      <c r="U27" s="47">
        <v>41540</v>
      </c>
      <c r="V27" s="47">
        <v>319911</v>
      </c>
      <c r="W27" s="14" t="s">
        <v>503</v>
      </c>
      <c r="X27" s="47">
        <v>4786158</v>
      </c>
      <c r="Y27" s="47">
        <v>24449254</v>
      </c>
      <c r="Z27" s="47">
        <v>598540</v>
      </c>
      <c r="AA27" s="47">
        <v>162370</v>
      </c>
      <c r="AB27" s="47">
        <v>226821282</v>
      </c>
      <c r="AC27" s="47">
        <v>264998</v>
      </c>
      <c r="AD27" s="47">
        <v>3083936</v>
      </c>
    </row>
    <row r="28" spans="1:30" ht="12.75" customHeight="1">
      <c r="A28" s="46">
        <v>1985</v>
      </c>
      <c r="B28" s="47">
        <v>204533</v>
      </c>
      <c r="C28" s="47">
        <v>866836</v>
      </c>
      <c r="D28" s="47">
        <v>3587687</v>
      </c>
      <c r="E28" s="47">
        <v>331701</v>
      </c>
      <c r="F28" s="14" t="s">
        <v>503</v>
      </c>
      <c r="G28" s="47">
        <v>404044</v>
      </c>
      <c r="H28" s="47">
        <v>225012</v>
      </c>
      <c r="I28" s="47">
        <v>3369041</v>
      </c>
      <c r="J28" s="47">
        <v>1106222</v>
      </c>
      <c r="K28" s="47">
        <v>6643592</v>
      </c>
      <c r="L28" s="14" t="s">
        <v>503</v>
      </c>
      <c r="M28" s="47">
        <v>193973</v>
      </c>
      <c r="N28" s="47">
        <v>13441</v>
      </c>
      <c r="O28" s="47">
        <v>666086140</v>
      </c>
      <c r="P28" s="47">
        <v>200765263</v>
      </c>
      <c r="Q28" s="47">
        <v>61699383</v>
      </c>
      <c r="R28" s="47">
        <v>167080</v>
      </c>
      <c r="S28" s="47">
        <v>455782</v>
      </c>
      <c r="T28" s="47">
        <v>264384</v>
      </c>
      <c r="U28" s="47">
        <v>42111</v>
      </c>
      <c r="V28" s="47">
        <v>349863</v>
      </c>
      <c r="W28" s="14" t="s">
        <v>503</v>
      </c>
      <c r="X28" s="47">
        <v>4818667</v>
      </c>
      <c r="Y28" s="47">
        <v>25285951</v>
      </c>
      <c r="Z28" s="47">
        <v>614673</v>
      </c>
      <c r="AA28" s="47">
        <v>165013</v>
      </c>
      <c r="AB28" s="47">
        <v>225610860</v>
      </c>
      <c r="AC28" s="47">
        <v>275161</v>
      </c>
      <c r="AD28" s="47">
        <v>3222440</v>
      </c>
    </row>
    <row r="29" spans="1:30" ht="12.75" customHeight="1">
      <c r="A29" s="46">
        <v>1986</v>
      </c>
      <c r="B29" s="47">
        <v>206023</v>
      </c>
      <c r="C29" s="47">
        <v>885634</v>
      </c>
      <c r="D29" s="47">
        <v>3656069</v>
      </c>
      <c r="E29" s="47">
        <v>346055</v>
      </c>
      <c r="F29" s="14" t="s">
        <v>503</v>
      </c>
      <c r="G29" s="47">
        <v>427195</v>
      </c>
      <c r="H29" s="47">
        <v>233997</v>
      </c>
      <c r="I29" s="47">
        <v>3489982</v>
      </c>
      <c r="J29" s="47">
        <v>1144607</v>
      </c>
      <c r="K29" s="47">
        <v>6687398</v>
      </c>
      <c r="L29" s="14" t="s">
        <v>503</v>
      </c>
      <c r="M29" s="47">
        <v>207393</v>
      </c>
      <c r="N29" s="47">
        <v>13712</v>
      </c>
      <c r="O29" s="47">
        <v>693922163</v>
      </c>
      <c r="P29" s="47">
        <v>207786838</v>
      </c>
      <c r="Q29" s="47">
        <v>66702993</v>
      </c>
      <c r="R29" s="47">
        <v>176597</v>
      </c>
      <c r="S29" s="47">
        <v>442791</v>
      </c>
      <c r="T29" s="47">
        <v>271242</v>
      </c>
      <c r="U29" s="47">
        <v>43844</v>
      </c>
      <c r="V29" s="47">
        <v>367202</v>
      </c>
      <c r="W29" s="14" t="s">
        <v>503</v>
      </c>
      <c r="X29" s="47">
        <v>5087838</v>
      </c>
      <c r="Y29" s="47">
        <v>26122007</v>
      </c>
      <c r="Z29" s="47">
        <v>641897</v>
      </c>
      <c r="AA29" s="47">
        <v>168866</v>
      </c>
      <c r="AB29" s="47">
        <v>238681471</v>
      </c>
      <c r="AC29" s="47">
        <v>294028</v>
      </c>
      <c r="AD29" s="47">
        <v>3340760</v>
      </c>
    </row>
    <row r="30" spans="1:30" ht="12.75" customHeight="1">
      <c r="A30" s="46">
        <v>1987</v>
      </c>
      <c r="B30" s="47">
        <v>212373</v>
      </c>
      <c r="C30" s="47">
        <v>911460</v>
      </c>
      <c r="D30" s="47">
        <v>3736191</v>
      </c>
      <c r="E30" s="47">
        <v>360994</v>
      </c>
      <c r="F30" s="14" t="s">
        <v>503</v>
      </c>
      <c r="G30" s="47">
        <v>420800</v>
      </c>
      <c r="H30" s="47">
        <v>246170</v>
      </c>
      <c r="I30" s="47">
        <v>3581916</v>
      </c>
      <c r="J30" s="47">
        <v>1183782</v>
      </c>
      <c r="K30" s="47">
        <v>6770681</v>
      </c>
      <c r="L30" s="14" t="s">
        <v>503</v>
      </c>
      <c r="M30" s="47">
        <v>240904</v>
      </c>
      <c r="N30" s="47">
        <v>14168</v>
      </c>
      <c r="O30" s="47">
        <v>723977927</v>
      </c>
      <c r="P30" s="47">
        <v>216545263</v>
      </c>
      <c r="Q30" s="47">
        <v>72129643</v>
      </c>
      <c r="R30" s="47">
        <v>184699</v>
      </c>
      <c r="S30" s="47">
        <v>442247</v>
      </c>
      <c r="T30" s="47">
        <v>278669</v>
      </c>
      <c r="U30" s="47">
        <v>44936</v>
      </c>
      <c r="V30" s="47">
        <v>364224</v>
      </c>
      <c r="W30" s="14" t="s">
        <v>503</v>
      </c>
      <c r="X30" s="47">
        <v>5358288</v>
      </c>
      <c r="Y30" s="47">
        <v>27533357</v>
      </c>
      <c r="Z30" s="47">
        <v>671160</v>
      </c>
      <c r="AA30" s="47">
        <v>172556</v>
      </c>
      <c r="AB30" s="47">
        <v>237961754</v>
      </c>
      <c r="AC30" s="47">
        <v>309589</v>
      </c>
      <c r="AD30" s="47">
        <v>3439945</v>
      </c>
    </row>
    <row r="31" spans="1:30" ht="12.75" customHeight="1">
      <c r="A31" s="46">
        <v>1988</v>
      </c>
      <c r="B31" s="47">
        <v>220685</v>
      </c>
      <c r="C31" s="47">
        <v>941694</v>
      </c>
      <c r="D31" s="47">
        <v>3851994</v>
      </c>
      <c r="E31" s="47">
        <v>377039</v>
      </c>
      <c r="F31" s="14" t="s">
        <v>503</v>
      </c>
      <c r="G31" s="47">
        <v>416503</v>
      </c>
      <c r="H31" s="47">
        <v>258825</v>
      </c>
      <c r="I31" s="47">
        <v>3686618</v>
      </c>
      <c r="J31" s="47">
        <v>1216331</v>
      </c>
      <c r="K31" s="47">
        <v>7011728</v>
      </c>
      <c r="L31" s="14" t="s">
        <v>503</v>
      </c>
      <c r="M31" s="47">
        <v>231753</v>
      </c>
      <c r="N31" s="47">
        <v>14805</v>
      </c>
      <c r="O31" s="47">
        <v>756904169</v>
      </c>
      <c r="P31" s="47">
        <v>227984825</v>
      </c>
      <c r="Q31" s="47">
        <v>78606639</v>
      </c>
      <c r="R31" s="47">
        <v>193189</v>
      </c>
      <c r="S31" s="47">
        <v>450294</v>
      </c>
      <c r="T31" s="47">
        <v>281026</v>
      </c>
      <c r="U31" s="47">
        <v>45722</v>
      </c>
      <c r="V31" s="47">
        <v>356817</v>
      </c>
      <c r="W31" s="14" t="s">
        <v>503</v>
      </c>
      <c r="X31" s="47">
        <v>5652065</v>
      </c>
      <c r="Y31" s="47">
        <v>28947996</v>
      </c>
      <c r="Z31" s="47">
        <v>687475</v>
      </c>
      <c r="AA31" s="47">
        <v>175536</v>
      </c>
      <c r="AB31" s="47">
        <v>240827708</v>
      </c>
      <c r="AC31" s="47">
        <v>332873</v>
      </c>
      <c r="AD31" s="47">
        <v>3575644</v>
      </c>
    </row>
    <row r="32" spans="1:30" ht="12.75" customHeight="1">
      <c r="A32" s="46">
        <v>1989</v>
      </c>
      <c r="B32" s="47">
        <v>229717</v>
      </c>
      <c r="C32" s="47">
        <v>976286</v>
      </c>
      <c r="D32" s="47">
        <v>3993706</v>
      </c>
      <c r="E32" s="47">
        <v>389321</v>
      </c>
      <c r="F32" s="14" t="s">
        <v>503</v>
      </c>
      <c r="G32" s="47">
        <v>414846</v>
      </c>
      <c r="H32" s="47">
        <v>269891</v>
      </c>
      <c r="I32" s="47">
        <v>3789214</v>
      </c>
      <c r="J32" s="47">
        <v>1250845</v>
      </c>
      <c r="K32" s="47">
        <v>7384019</v>
      </c>
      <c r="L32" s="14" t="s">
        <v>503</v>
      </c>
      <c r="M32" s="47">
        <v>222104</v>
      </c>
      <c r="N32" s="47">
        <v>15769</v>
      </c>
      <c r="O32" s="47">
        <v>784297705</v>
      </c>
      <c r="P32" s="47">
        <v>238837247</v>
      </c>
      <c r="Q32" s="47">
        <v>87106822</v>
      </c>
      <c r="R32" s="47">
        <v>202991</v>
      </c>
      <c r="S32" s="47">
        <v>483072</v>
      </c>
      <c r="T32" s="47">
        <v>290830</v>
      </c>
      <c r="U32" s="47">
        <v>45877</v>
      </c>
      <c r="V32" s="47">
        <v>354593</v>
      </c>
      <c r="W32" s="14" t="s">
        <v>503</v>
      </c>
      <c r="X32" s="47">
        <v>5794013</v>
      </c>
      <c r="Y32" s="47">
        <v>30567504</v>
      </c>
      <c r="Z32" s="47">
        <v>695476</v>
      </c>
      <c r="AA32" s="47">
        <v>179649</v>
      </c>
      <c r="AB32" s="47">
        <v>238318952</v>
      </c>
      <c r="AC32" s="47">
        <v>343568</v>
      </c>
      <c r="AD32" s="47">
        <v>3660962</v>
      </c>
    </row>
    <row r="33" spans="1:30" ht="12.75" customHeight="1">
      <c r="A33" s="46">
        <v>1990</v>
      </c>
      <c r="B33" s="47">
        <v>229890</v>
      </c>
      <c r="C33" s="47">
        <v>1012961</v>
      </c>
      <c r="D33" s="47">
        <v>4110663</v>
      </c>
      <c r="E33" s="47">
        <v>393055</v>
      </c>
      <c r="F33" s="47">
        <v>308100</v>
      </c>
      <c r="G33" s="47">
        <v>415032</v>
      </c>
      <c r="H33" s="47">
        <v>269754</v>
      </c>
      <c r="I33" s="47">
        <v>3878580</v>
      </c>
      <c r="J33" s="47">
        <v>1320710</v>
      </c>
      <c r="K33" s="47">
        <v>7497551</v>
      </c>
      <c r="L33" s="47">
        <v>1094500</v>
      </c>
      <c r="M33" s="47">
        <v>223176</v>
      </c>
      <c r="N33" s="47">
        <v>15992</v>
      </c>
      <c r="O33" s="47">
        <v>803619000</v>
      </c>
      <c r="P33" s="47">
        <v>249288500</v>
      </c>
      <c r="Q33" s="47">
        <v>96387700</v>
      </c>
      <c r="R33" s="47">
        <v>214558</v>
      </c>
      <c r="S33" s="47">
        <v>514117</v>
      </c>
      <c r="T33" s="47">
        <v>303100</v>
      </c>
      <c r="U33" s="47">
        <v>45760</v>
      </c>
      <c r="V33" s="47">
        <v>357100</v>
      </c>
      <c r="W33" s="47">
        <v>27187</v>
      </c>
      <c r="X33" s="47">
        <v>6123415</v>
      </c>
      <c r="Y33" s="47">
        <v>31640000</v>
      </c>
      <c r="Z33" s="47">
        <v>692668</v>
      </c>
      <c r="AA33" s="47">
        <v>181841</v>
      </c>
      <c r="AB33" s="47">
        <v>269562000</v>
      </c>
      <c r="AC33" s="47">
        <v>345650</v>
      </c>
      <c r="AD33" s="47">
        <v>3720500</v>
      </c>
    </row>
    <row r="34" spans="1:30" ht="12.75" customHeight="1">
      <c r="A34" s="46">
        <v>1991</v>
      </c>
      <c r="B34" s="47">
        <v>233677</v>
      </c>
      <c r="C34" s="47">
        <v>1041751</v>
      </c>
      <c r="D34" s="47">
        <v>4227146</v>
      </c>
      <c r="E34" s="47">
        <v>386656</v>
      </c>
      <c r="F34" s="47">
        <v>220394</v>
      </c>
      <c r="G34" s="47">
        <v>419914</v>
      </c>
      <c r="H34" s="47">
        <v>260043</v>
      </c>
      <c r="I34" s="47">
        <v>3924189</v>
      </c>
      <c r="J34" s="47">
        <v>1556550</v>
      </c>
      <c r="K34" s="47">
        <v>7608916</v>
      </c>
      <c r="L34" s="47">
        <v>1033801</v>
      </c>
      <c r="M34" s="47">
        <v>232378</v>
      </c>
      <c r="N34" s="47">
        <v>16341</v>
      </c>
      <c r="O34" s="47">
        <v>824989712</v>
      </c>
      <c r="P34" s="47">
        <v>255553181</v>
      </c>
      <c r="Q34" s="47">
        <v>105524491</v>
      </c>
      <c r="R34" s="47">
        <v>228097</v>
      </c>
      <c r="S34" s="47">
        <v>538169</v>
      </c>
      <c r="T34" s="47">
        <v>312492</v>
      </c>
      <c r="U34" s="47">
        <v>44846</v>
      </c>
      <c r="V34" s="47">
        <v>362291</v>
      </c>
      <c r="W34" s="47">
        <v>30176</v>
      </c>
      <c r="X34" s="47">
        <v>6374248</v>
      </c>
      <c r="Y34" s="47">
        <v>32608120</v>
      </c>
      <c r="Z34" s="47">
        <v>699030</v>
      </c>
      <c r="AA34" s="47">
        <v>184925</v>
      </c>
      <c r="AB34" s="47">
        <v>276850457</v>
      </c>
      <c r="AC34" s="47">
        <v>338119</v>
      </c>
      <c r="AD34" s="47">
        <v>3696279</v>
      </c>
    </row>
    <row r="35" spans="1:30" ht="12.75" customHeight="1">
      <c r="A35" s="46">
        <v>1992</v>
      </c>
      <c r="B35" s="47">
        <v>240862</v>
      </c>
      <c r="C35" s="47">
        <v>1072696</v>
      </c>
      <c r="D35" s="47">
        <v>4312310</v>
      </c>
      <c r="E35" s="47">
        <v>391879</v>
      </c>
      <c r="F35" s="47">
        <v>253725</v>
      </c>
      <c r="G35" s="47">
        <v>427741</v>
      </c>
      <c r="H35" s="47">
        <v>247354</v>
      </c>
      <c r="I35" s="47">
        <v>3974768</v>
      </c>
      <c r="J35" s="47">
        <v>1600574</v>
      </c>
      <c r="K35" s="47">
        <v>7745353</v>
      </c>
      <c r="L35" s="47">
        <v>1048246</v>
      </c>
      <c r="M35" s="47">
        <v>222009</v>
      </c>
      <c r="N35" s="47">
        <v>17007</v>
      </c>
      <c r="O35" s="47">
        <v>836073326</v>
      </c>
      <c r="P35" s="47">
        <v>260868366</v>
      </c>
      <c r="Q35" s="47">
        <v>112500173</v>
      </c>
      <c r="R35" s="47">
        <v>225995</v>
      </c>
      <c r="S35" s="47">
        <v>563346</v>
      </c>
      <c r="T35" s="47">
        <v>320383</v>
      </c>
      <c r="U35" s="47">
        <v>45001</v>
      </c>
      <c r="V35" s="47">
        <v>370427</v>
      </c>
      <c r="W35" s="47">
        <v>49879</v>
      </c>
      <c r="X35" s="47">
        <v>6732593</v>
      </c>
      <c r="Y35" s="47">
        <v>33346133</v>
      </c>
      <c r="Z35" s="47">
        <v>689239</v>
      </c>
      <c r="AA35" s="47">
        <v>185172</v>
      </c>
      <c r="AB35" s="47">
        <v>285778296</v>
      </c>
      <c r="AC35" s="47">
        <v>337778</v>
      </c>
      <c r="AD35" s="47">
        <v>3804009</v>
      </c>
    </row>
    <row r="36" spans="1:30" ht="12.75" customHeight="1">
      <c r="A36" s="46">
        <v>1993</v>
      </c>
      <c r="B36" s="47">
        <v>247992</v>
      </c>
      <c r="C36" s="47">
        <v>1080301</v>
      </c>
      <c r="D36" s="47">
        <v>4252075</v>
      </c>
      <c r="E36" s="47">
        <v>398208</v>
      </c>
      <c r="F36" s="47">
        <v>262846</v>
      </c>
      <c r="G36" s="47">
        <v>436206</v>
      </c>
      <c r="H36" s="47">
        <v>240185</v>
      </c>
      <c r="I36" s="47">
        <v>3977412</v>
      </c>
      <c r="J36" s="47">
        <v>1602786</v>
      </c>
      <c r="K36" s="47">
        <v>7750384</v>
      </c>
      <c r="L36" s="47">
        <v>1084327</v>
      </c>
      <c r="M36" s="47">
        <v>212049</v>
      </c>
      <c r="N36" s="47">
        <v>17386</v>
      </c>
      <c r="O36" s="47">
        <v>807886732</v>
      </c>
      <c r="P36" s="47">
        <v>263898400</v>
      </c>
      <c r="Q36" s="47">
        <v>118886343</v>
      </c>
      <c r="R36" s="47">
        <v>229802</v>
      </c>
      <c r="S36" s="47">
        <v>571593</v>
      </c>
      <c r="T36" s="47">
        <v>323599</v>
      </c>
      <c r="U36" s="47">
        <v>46682</v>
      </c>
      <c r="V36" s="47">
        <v>378412</v>
      </c>
      <c r="W36" s="47">
        <v>52574</v>
      </c>
      <c r="X36" s="47">
        <v>6768189</v>
      </c>
      <c r="Y36" s="47">
        <v>32631865</v>
      </c>
      <c r="Z36" s="47">
        <v>668152</v>
      </c>
      <c r="AA36" s="47">
        <v>183537</v>
      </c>
      <c r="AB36" s="47">
        <v>310331785</v>
      </c>
      <c r="AC36" s="47">
        <v>346230</v>
      </c>
      <c r="AD36" s="47">
        <v>3916826</v>
      </c>
    </row>
    <row r="37" spans="1:30" ht="12.75" customHeight="1">
      <c r="A37" s="46">
        <v>1994</v>
      </c>
      <c r="B37" s="47">
        <v>260976</v>
      </c>
      <c r="C37" s="47">
        <v>1099181</v>
      </c>
      <c r="D37" s="47">
        <v>4302285</v>
      </c>
      <c r="E37" s="47">
        <v>409825</v>
      </c>
      <c r="F37" s="47">
        <v>276966</v>
      </c>
      <c r="G37" s="47">
        <v>466213</v>
      </c>
      <c r="H37" s="47">
        <v>244751</v>
      </c>
      <c r="I37" s="47">
        <v>4031346</v>
      </c>
      <c r="J37" s="47">
        <v>1622007</v>
      </c>
      <c r="K37" s="47">
        <v>7864052</v>
      </c>
      <c r="L37" s="47">
        <v>1086410</v>
      </c>
      <c r="M37" s="47">
        <v>215996</v>
      </c>
      <c r="N37" s="47">
        <v>18450</v>
      </c>
      <c r="O37" s="47">
        <v>814836145</v>
      </c>
      <c r="P37" s="47">
        <v>268966632</v>
      </c>
      <c r="Q37" s="47">
        <v>127864011</v>
      </c>
      <c r="R37" s="47">
        <v>235392</v>
      </c>
      <c r="S37" s="47">
        <v>597793</v>
      </c>
      <c r="T37" s="47">
        <v>330722</v>
      </c>
      <c r="U37" s="47">
        <v>49382</v>
      </c>
      <c r="V37" s="47">
        <v>393441</v>
      </c>
      <c r="W37" s="47">
        <v>54878</v>
      </c>
      <c r="X37" s="47">
        <v>6834032</v>
      </c>
      <c r="Y37" s="47">
        <v>32906257</v>
      </c>
      <c r="Z37" s="47">
        <v>680060</v>
      </c>
      <c r="AA37" s="47">
        <v>185207</v>
      </c>
      <c r="AB37" s="47">
        <v>293619547</v>
      </c>
      <c r="AC37" s="47">
        <v>355867</v>
      </c>
      <c r="AD37" s="47">
        <v>4045434</v>
      </c>
    </row>
    <row r="38" spans="1:30" ht="12.75" customHeight="1">
      <c r="A38" s="46">
        <v>1995</v>
      </c>
      <c r="B38" s="47">
        <v>272211</v>
      </c>
      <c r="C38" s="47">
        <v>1130789</v>
      </c>
      <c r="D38" s="47">
        <v>4336927</v>
      </c>
      <c r="E38" s="47">
        <v>415368</v>
      </c>
      <c r="F38" s="47">
        <v>295311</v>
      </c>
      <c r="G38" s="47">
        <v>476259</v>
      </c>
      <c r="H38" s="47">
        <v>255967</v>
      </c>
      <c r="I38" s="47">
        <v>4092687</v>
      </c>
      <c r="J38" s="47">
        <v>1648326</v>
      </c>
      <c r="K38" s="47">
        <v>7988206</v>
      </c>
      <c r="L38" s="47">
        <v>1005911</v>
      </c>
      <c r="M38" s="47">
        <v>225137</v>
      </c>
      <c r="N38" s="47">
        <v>19233</v>
      </c>
      <c r="O38" s="47">
        <v>825475594</v>
      </c>
      <c r="P38" s="47">
        <v>274545077</v>
      </c>
      <c r="Q38" s="47">
        <v>138463195</v>
      </c>
      <c r="R38" s="47">
        <v>240952</v>
      </c>
      <c r="S38" s="47">
        <v>540922</v>
      </c>
      <c r="T38" s="47">
        <v>336659</v>
      </c>
      <c r="U38" s="47">
        <v>51364</v>
      </c>
      <c r="V38" s="47">
        <v>404230</v>
      </c>
      <c r="W38" s="47">
        <v>56868</v>
      </c>
      <c r="X38" s="47">
        <v>6904323</v>
      </c>
      <c r="Y38" s="47">
        <v>33406866</v>
      </c>
      <c r="Z38" s="47">
        <v>685355</v>
      </c>
      <c r="AA38" s="47">
        <v>186938</v>
      </c>
      <c r="AB38" s="47">
        <v>307839501</v>
      </c>
      <c r="AC38" s="47">
        <v>362084</v>
      </c>
      <c r="AD38" s="47">
        <v>4149926</v>
      </c>
    </row>
    <row r="39" spans="1:30" ht="12.75" customHeight="1">
      <c r="A39" s="46">
        <v>1996</v>
      </c>
      <c r="B39" s="47">
        <v>277151</v>
      </c>
      <c r="C39" s="47">
        <v>1158147</v>
      </c>
      <c r="D39" s="47">
        <v>4387676</v>
      </c>
      <c r="E39" s="47">
        <v>425355</v>
      </c>
      <c r="F39" s="47">
        <v>314162</v>
      </c>
      <c r="G39" s="47">
        <v>488567</v>
      </c>
      <c r="H39" s="47">
        <v>265584</v>
      </c>
      <c r="I39" s="47">
        <v>4171955</v>
      </c>
      <c r="J39" s="47">
        <v>1669804</v>
      </c>
      <c r="K39" s="14" t="s">
        <v>503</v>
      </c>
      <c r="L39" s="14" t="s">
        <v>503</v>
      </c>
      <c r="M39" s="47">
        <v>239445</v>
      </c>
      <c r="N39" s="47">
        <v>20438</v>
      </c>
      <c r="O39" s="47">
        <v>834462154</v>
      </c>
      <c r="P39" s="47">
        <v>282527518</v>
      </c>
      <c r="Q39" s="47">
        <v>148028317</v>
      </c>
      <c r="R39" s="47">
        <v>245530</v>
      </c>
      <c r="S39" s="47">
        <v>552927</v>
      </c>
      <c r="T39" s="47">
        <v>346797</v>
      </c>
      <c r="U39" s="47">
        <v>53076</v>
      </c>
      <c r="V39" s="47">
        <v>423052</v>
      </c>
      <c r="W39" s="47">
        <v>60915</v>
      </c>
      <c r="X39" s="47">
        <v>7058544</v>
      </c>
      <c r="Y39" s="47">
        <v>34057420</v>
      </c>
      <c r="Z39" s="47">
        <v>694279</v>
      </c>
      <c r="AA39" s="47">
        <v>188332</v>
      </c>
      <c r="AB39" s="47">
        <v>336496655</v>
      </c>
      <c r="AC39" s="47">
        <v>374655</v>
      </c>
      <c r="AD39" s="47">
        <v>4257058</v>
      </c>
    </row>
    <row r="40" spans="1:30" ht="12.75" customHeight="1">
      <c r="A40" s="46">
        <v>1997</v>
      </c>
      <c r="B40" s="14" t="s">
        <v>503</v>
      </c>
      <c r="C40" s="47">
        <v>1161065</v>
      </c>
      <c r="D40" s="14" t="s">
        <v>503</v>
      </c>
      <c r="E40" s="14" t="s">
        <v>503</v>
      </c>
      <c r="F40" s="14" t="s">
        <v>503</v>
      </c>
      <c r="G40" s="14" t="s">
        <v>503</v>
      </c>
      <c r="H40" s="14" t="s">
        <v>503</v>
      </c>
      <c r="I40" s="14" t="s">
        <v>503</v>
      </c>
      <c r="J40" s="14" t="s">
        <v>503</v>
      </c>
      <c r="K40" s="14" t="s">
        <v>503</v>
      </c>
      <c r="L40" s="14" t="s">
        <v>503</v>
      </c>
      <c r="M40" s="47">
        <v>253815</v>
      </c>
      <c r="N40" s="14" t="s">
        <v>503</v>
      </c>
      <c r="O40" s="14" t="s">
        <v>503</v>
      </c>
      <c r="P40" s="14" t="s">
        <v>503</v>
      </c>
      <c r="Q40" s="14" t="s">
        <v>503</v>
      </c>
      <c r="R40" s="14" t="s">
        <v>503</v>
      </c>
      <c r="S40" s="14" t="s">
        <v>503</v>
      </c>
      <c r="T40" s="14" t="s">
        <v>503</v>
      </c>
      <c r="U40" s="14" t="s">
        <v>503</v>
      </c>
      <c r="V40" s="14" t="s">
        <v>503</v>
      </c>
      <c r="W40" s="14" t="s">
        <v>503</v>
      </c>
      <c r="X40" s="14" t="s">
        <v>503</v>
      </c>
      <c r="Y40" s="14" t="s">
        <v>503</v>
      </c>
      <c r="Z40" s="14" t="s">
        <v>503</v>
      </c>
      <c r="AA40" s="14" t="s">
        <v>503</v>
      </c>
      <c r="AB40" s="14" t="s">
        <v>503</v>
      </c>
      <c r="AC40" s="14" t="s">
        <v>503</v>
      </c>
      <c r="AD40" s="14" t="s">
        <v>503</v>
      </c>
    </row>
    <row r="41" spans="1:30" ht="12.75" customHeight="1">
      <c r="A41" s="24" t="s">
        <v>232</v>
      </c>
    </row>
  </sheetData>
  <phoneticPr fontId="0" type="noConversion"/>
  <printOptions gridLines="1"/>
  <pageMargins left="0.75" right="0.75" top="1" bottom="1" header="0.5" footer="0.5"/>
  <headerFooter alignWithMargins="0">
    <oddHeader>&amp;A</oddHeader>
    <oddFooter>Page &amp;P</oddFooter>
  </headerFooter>
</worksheet>
</file>

<file path=xl/worksheets/sheet87.xml><?xml version="1.0" encoding="utf-8"?>
<worksheet xmlns="http://schemas.openxmlformats.org/spreadsheetml/2006/main" xmlns:r="http://schemas.openxmlformats.org/officeDocument/2006/relationships">
  <sheetPr codeName="Sheet87"/>
  <dimension ref="A1:AD41"/>
  <sheetViews>
    <sheetView showOutlineSymbols="0" workbookViewId="0">
      <pane xSplit="1" ySplit="2" topLeftCell="B3" activePane="bottomRight" state="frozen"/>
      <selection activeCell="C8" sqref="C8"/>
      <selection pane="topRight" activeCell="C8" sqref="C8"/>
      <selection pane="bottomLeft" activeCell="C8" sqref="C8"/>
      <selection pane="bottomRight" activeCell="C8" sqref="C8"/>
    </sheetView>
  </sheetViews>
  <sheetFormatPr defaultColWidth="3.85546875" defaultRowHeight="12.75" customHeight="1"/>
  <cols>
    <col min="1" max="1" width="5" style="8" customWidth="1"/>
    <col min="2" max="2" width="13" style="8" customWidth="1"/>
    <col min="3" max="3" width="12.42578125" style="8" hidden="1" customWidth="1"/>
    <col min="4" max="5" width="13.7109375" style="8" customWidth="1"/>
    <col min="6" max="6" width="16.28515625" style="8" hidden="1" customWidth="1"/>
    <col min="7" max="7" width="14.28515625" style="8" customWidth="1"/>
    <col min="8" max="9" width="13" style="8" customWidth="1"/>
    <col min="10" max="10" width="14.42578125" style="8" customWidth="1"/>
    <col min="11" max="11" width="13.28515625" style="8" hidden="1" customWidth="1"/>
    <col min="12" max="12" width="13.7109375" style="8" hidden="1" customWidth="1"/>
    <col min="13" max="13" width="12.85546875" style="8" hidden="1" customWidth="1"/>
    <col min="14" max="14" width="12.5703125" style="8" hidden="1" customWidth="1"/>
    <col min="15" max="15" width="11.140625" style="8" customWidth="1"/>
    <col min="16" max="16" width="12.85546875" style="8" hidden="1" customWidth="1"/>
    <col min="17" max="17" width="12.7109375" style="8" hidden="1" customWidth="1"/>
    <col min="18" max="18" width="16" style="8" hidden="1" customWidth="1"/>
    <col min="19" max="19" width="13.28515625" style="8" hidden="1" customWidth="1"/>
    <col min="20" max="20" width="14.7109375" style="8" customWidth="1"/>
    <col min="21" max="21" width="15.7109375" style="8" hidden="1" customWidth="1"/>
    <col min="22" max="22" width="13.5703125" style="8" customWidth="1"/>
    <col min="23" max="23" width="13.140625" style="8" hidden="1" customWidth="1"/>
    <col min="24" max="24" width="13.28515625" style="8" hidden="1" customWidth="1"/>
    <col min="25" max="25" width="12.5703125" style="8" customWidth="1"/>
    <col min="26" max="26" width="14.140625" style="8" customWidth="1"/>
    <col min="27" max="27" width="14.7109375" style="8" hidden="1" customWidth="1"/>
    <col min="28" max="28" width="12.85546875" style="8" hidden="1" customWidth="1"/>
    <col min="29" max="29" width="16.7109375" style="8" customWidth="1"/>
    <col min="30" max="30" width="14.7109375" style="8" customWidth="1"/>
    <col min="31" max="16384" width="3.85546875" style="8"/>
  </cols>
  <sheetData>
    <row r="1" spans="1:30" ht="12.75" customHeight="1">
      <c r="A1" s="8" t="s">
        <v>522</v>
      </c>
    </row>
    <row r="2" spans="1:30" ht="12.75" customHeight="1">
      <c r="A2" s="8" t="s">
        <v>471</v>
      </c>
      <c r="B2" s="66" t="s">
        <v>472</v>
      </c>
      <c r="C2" s="53" t="s">
        <v>473</v>
      </c>
      <c r="D2" s="66" t="s">
        <v>474</v>
      </c>
      <c r="E2" s="66" t="s">
        <v>475</v>
      </c>
      <c r="F2" s="53" t="s">
        <v>478</v>
      </c>
      <c r="G2" s="66" t="s">
        <v>479</v>
      </c>
      <c r="H2" s="66" t="s">
        <v>480</v>
      </c>
      <c r="I2" s="66" t="s">
        <v>481</v>
      </c>
      <c r="J2" s="66" t="s">
        <v>482</v>
      </c>
      <c r="K2" s="53" t="s">
        <v>483</v>
      </c>
      <c r="L2" s="53" t="s">
        <v>484</v>
      </c>
      <c r="M2" s="53" t="s">
        <v>485</v>
      </c>
      <c r="N2" s="53" t="s">
        <v>486</v>
      </c>
      <c r="O2" s="66" t="s">
        <v>487</v>
      </c>
      <c r="P2" s="53" t="s">
        <v>488</v>
      </c>
      <c r="Q2" s="53" t="s">
        <v>489</v>
      </c>
      <c r="R2" s="53" t="s">
        <v>490</v>
      </c>
      <c r="S2" s="53" t="s">
        <v>491</v>
      </c>
      <c r="T2" s="66" t="s">
        <v>492</v>
      </c>
      <c r="U2" s="53" t="s">
        <v>493</v>
      </c>
      <c r="V2" s="66" t="s">
        <v>494</v>
      </c>
      <c r="W2" s="53" t="s">
        <v>495</v>
      </c>
      <c r="X2" s="53" t="s">
        <v>496</v>
      </c>
      <c r="Y2" s="66" t="s">
        <v>497</v>
      </c>
      <c r="Z2" s="66" t="s">
        <v>498</v>
      </c>
      <c r="AA2" s="53" t="s">
        <v>499</v>
      </c>
      <c r="AB2" s="53" t="s">
        <v>500</v>
      </c>
      <c r="AC2" s="66" t="s">
        <v>501</v>
      </c>
      <c r="AD2" s="66" t="s">
        <v>502</v>
      </c>
    </row>
    <row r="3" spans="1:30" ht="12.75" customHeight="1">
      <c r="A3" s="34">
        <v>1960</v>
      </c>
      <c r="B3" s="35">
        <v>7159</v>
      </c>
      <c r="C3" s="35">
        <v>51548</v>
      </c>
      <c r="D3" s="35">
        <v>182945</v>
      </c>
      <c r="E3" s="35">
        <v>6592</v>
      </c>
      <c r="F3" s="8" t="s">
        <v>503</v>
      </c>
      <c r="G3" s="35">
        <v>45838</v>
      </c>
      <c r="H3" s="35">
        <v>19450</v>
      </c>
      <c r="I3" s="35">
        <v>29080</v>
      </c>
      <c r="J3" s="35">
        <v>6453</v>
      </c>
      <c r="K3" s="35">
        <v>239697</v>
      </c>
      <c r="L3" s="8" t="s">
        <v>503</v>
      </c>
      <c r="M3" s="35">
        <v>299587</v>
      </c>
      <c r="N3" s="35">
        <v>2227</v>
      </c>
      <c r="O3" s="35">
        <v>4311753</v>
      </c>
      <c r="P3" s="35">
        <v>495767</v>
      </c>
      <c r="Q3" s="8" t="s">
        <v>503</v>
      </c>
      <c r="R3" s="35">
        <v>216941</v>
      </c>
      <c r="S3" s="35">
        <v>3534</v>
      </c>
      <c r="T3" s="35">
        <v>8896</v>
      </c>
      <c r="U3" s="35">
        <v>10188</v>
      </c>
      <c r="V3" s="35">
        <v>40655</v>
      </c>
      <c r="W3" s="8" t="s">
        <v>503</v>
      </c>
      <c r="X3" s="35">
        <v>211231</v>
      </c>
      <c r="Y3" s="35">
        <v>272502</v>
      </c>
      <c r="Z3" s="35">
        <v>47626</v>
      </c>
      <c r="AA3" s="35">
        <v>15210</v>
      </c>
      <c r="AB3" s="35">
        <v>2700672</v>
      </c>
      <c r="AC3" s="35">
        <v>2974</v>
      </c>
      <c r="AD3" s="35">
        <v>7442</v>
      </c>
    </row>
    <row r="4" spans="1:30" ht="12.75" customHeight="1">
      <c r="A4" s="34">
        <v>1961</v>
      </c>
      <c r="B4" s="35">
        <v>7067</v>
      </c>
      <c r="C4" s="35">
        <v>53897</v>
      </c>
      <c r="D4" s="35">
        <v>184968</v>
      </c>
      <c r="E4" s="35">
        <v>6550</v>
      </c>
      <c r="F4" s="8" t="s">
        <v>503</v>
      </c>
      <c r="G4" s="35">
        <v>48875</v>
      </c>
      <c r="H4" s="35">
        <v>20787</v>
      </c>
      <c r="I4" s="35">
        <v>30495</v>
      </c>
      <c r="J4" s="35">
        <v>6787</v>
      </c>
      <c r="K4" s="35">
        <v>254215</v>
      </c>
      <c r="L4" s="8" t="s">
        <v>503</v>
      </c>
      <c r="M4" s="35">
        <v>297952</v>
      </c>
      <c r="N4" s="35">
        <v>2310</v>
      </c>
      <c r="O4" s="35">
        <v>4601310</v>
      </c>
      <c r="P4" s="35">
        <v>542463</v>
      </c>
      <c r="Q4" s="8" t="s">
        <v>503</v>
      </c>
      <c r="R4" s="35">
        <v>225554</v>
      </c>
      <c r="S4" s="35">
        <v>3349</v>
      </c>
      <c r="T4" s="35">
        <v>8769</v>
      </c>
      <c r="U4" s="35">
        <v>10134</v>
      </c>
      <c r="V4" s="35">
        <v>42670</v>
      </c>
      <c r="W4" s="8" t="s">
        <v>503</v>
      </c>
      <c r="X4" s="35">
        <v>223474</v>
      </c>
      <c r="Y4" s="35">
        <v>299564</v>
      </c>
      <c r="Z4" s="35">
        <v>49872</v>
      </c>
      <c r="AA4" s="35">
        <v>15805</v>
      </c>
      <c r="AB4" s="35">
        <v>2758513</v>
      </c>
      <c r="AC4" s="35">
        <v>3014</v>
      </c>
      <c r="AD4" s="35">
        <v>7477</v>
      </c>
    </row>
    <row r="5" spans="1:30" ht="12.75" customHeight="1">
      <c r="A5" s="34">
        <v>1962</v>
      </c>
      <c r="B5" s="35">
        <v>7400</v>
      </c>
      <c r="C5" s="35">
        <v>55366</v>
      </c>
      <c r="D5" s="35">
        <v>191174</v>
      </c>
      <c r="E5" s="35">
        <v>6763</v>
      </c>
      <c r="F5" s="8" t="s">
        <v>503</v>
      </c>
      <c r="G5" s="35">
        <v>51382</v>
      </c>
      <c r="H5" s="35">
        <v>21885</v>
      </c>
      <c r="I5" s="35">
        <v>32066</v>
      </c>
      <c r="J5" s="35">
        <v>7111</v>
      </c>
      <c r="K5" s="35">
        <v>263126</v>
      </c>
      <c r="L5" s="8" t="s">
        <v>503</v>
      </c>
      <c r="M5" s="35">
        <v>325444</v>
      </c>
      <c r="N5" s="35">
        <v>2377</v>
      </c>
      <c r="O5" s="35">
        <v>4896471</v>
      </c>
      <c r="P5" s="35">
        <v>578201</v>
      </c>
      <c r="Q5" s="8" t="s">
        <v>503</v>
      </c>
      <c r="R5" s="35">
        <v>232636</v>
      </c>
      <c r="S5" s="35">
        <v>3497</v>
      </c>
      <c r="T5" s="35">
        <v>9666</v>
      </c>
      <c r="U5" s="35">
        <v>10281</v>
      </c>
      <c r="V5" s="35">
        <v>43701</v>
      </c>
      <c r="W5" s="8" t="s">
        <v>503</v>
      </c>
      <c r="X5" s="35">
        <v>228835</v>
      </c>
      <c r="Y5" s="35">
        <v>323196</v>
      </c>
      <c r="Z5" s="35">
        <v>51248</v>
      </c>
      <c r="AA5" s="35">
        <v>16356</v>
      </c>
      <c r="AB5" s="35">
        <v>2832179</v>
      </c>
      <c r="AC5" s="35">
        <v>3057</v>
      </c>
      <c r="AD5" s="35">
        <v>7696</v>
      </c>
    </row>
    <row r="6" spans="1:30" ht="12.75" customHeight="1">
      <c r="A6" s="34">
        <v>1963</v>
      </c>
      <c r="B6" s="35">
        <v>7747</v>
      </c>
      <c r="C6" s="35">
        <v>58044</v>
      </c>
      <c r="D6" s="35">
        <v>198215</v>
      </c>
      <c r="E6" s="35">
        <v>6933</v>
      </c>
      <c r="F6" s="8" t="s">
        <v>503</v>
      </c>
      <c r="G6" s="35">
        <v>50976</v>
      </c>
      <c r="H6" s="35">
        <v>22694</v>
      </c>
      <c r="I6" s="35">
        <v>33677</v>
      </c>
      <c r="J6" s="35">
        <v>7251</v>
      </c>
      <c r="K6" s="35">
        <v>275711</v>
      </c>
      <c r="L6" s="8" t="s">
        <v>503</v>
      </c>
      <c r="M6" s="35">
        <v>359073</v>
      </c>
      <c r="N6" s="35">
        <v>2460</v>
      </c>
      <c r="O6" s="35">
        <v>5314214</v>
      </c>
      <c r="P6" s="35">
        <v>622934</v>
      </c>
      <c r="Q6" s="8" t="s">
        <v>503</v>
      </c>
      <c r="R6" s="35">
        <v>241063</v>
      </c>
      <c r="S6" s="35">
        <v>3677</v>
      </c>
      <c r="T6" s="35">
        <v>10207</v>
      </c>
      <c r="U6" s="35">
        <v>10767</v>
      </c>
      <c r="V6" s="35">
        <v>44842</v>
      </c>
      <c r="W6" s="8" t="s">
        <v>503</v>
      </c>
      <c r="X6" s="35">
        <v>242602</v>
      </c>
      <c r="Y6" s="35">
        <v>356578</v>
      </c>
      <c r="Z6" s="35">
        <v>53207</v>
      </c>
      <c r="AA6" s="35">
        <v>16782</v>
      </c>
      <c r="AB6" s="35">
        <v>2852978</v>
      </c>
      <c r="AC6" s="35">
        <v>3166</v>
      </c>
      <c r="AD6" s="35">
        <v>7865</v>
      </c>
    </row>
    <row r="7" spans="1:30" ht="12.75" customHeight="1">
      <c r="A7" s="34">
        <v>1964</v>
      </c>
      <c r="B7" s="35">
        <v>8003</v>
      </c>
      <c r="C7" s="35">
        <v>59630</v>
      </c>
      <c r="D7" s="35">
        <v>201535</v>
      </c>
      <c r="E7" s="35">
        <v>7190</v>
      </c>
      <c r="F7" s="8" t="s">
        <v>503</v>
      </c>
      <c r="G7" s="35">
        <v>54563</v>
      </c>
      <c r="H7" s="35">
        <v>23804</v>
      </c>
      <c r="I7" s="35">
        <v>35205</v>
      </c>
      <c r="J7" s="35">
        <v>7595</v>
      </c>
      <c r="K7" s="35">
        <v>298856</v>
      </c>
      <c r="L7" s="8" t="s">
        <v>503</v>
      </c>
      <c r="M7" s="35">
        <v>383598</v>
      </c>
      <c r="N7" s="35">
        <v>2553</v>
      </c>
      <c r="O7" s="35">
        <v>5441755</v>
      </c>
      <c r="P7" s="35">
        <v>682968</v>
      </c>
      <c r="Q7" s="8" t="s">
        <v>503</v>
      </c>
      <c r="R7" s="35">
        <v>260003</v>
      </c>
      <c r="S7" s="35">
        <v>3858</v>
      </c>
      <c r="T7" s="35">
        <v>10665</v>
      </c>
      <c r="U7" s="35">
        <v>10935</v>
      </c>
      <c r="V7" s="35">
        <v>46173</v>
      </c>
      <c r="W7" s="8" t="s">
        <v>503</v>
      </c>
      <c r="X7" s="35">
        <v>237867</v>
      </c>
      <c r="Y7" s="35">
        <v>368318</v>
      </c>
      <c r="Z7" s="35">
        <v>54945</v>
      </c>
      <c r="AA7" s="35">
        <v>17284</v>
      </c>
      <c r="AB7" s="35">
        <v>2842352</v>
      </c>
      <c r="AC7" s="35">
        <v>3242</v>
      </c>
      <c r="AD7" s="35">
        <v>8193</v>
      </c>
    </row>
    <row r="8" spans="1:30" ht="12.75" customHeight="1">
      <c r="A8" s="34">
        <v>1965</v>
      </c>
      <c r="B8" s="35">
        <v>8067</v>
      </c>
      <c r="C8" s="35">
        <v>62178</v>
      </c>
      <c r="D8" s="35">
        <v>207455</v>
      </c>
      <c r="E8" s="35">
        <v>7488</v>
      </c>
      <c r="F8" s="8" t="s">
        <v>503</v>
      </c>
      <c r="G8" s="35">
        <v>55987</v>
      </c>
      <c r="H8" s="35">
        <v>25053</v>
      </c>
      <c r="I8" s="35">
        <v>36305</v>
      </c>
      <c r="J8" s="35">
        <v>8043</v>
      </c>
      <c r="K8" s="35">
        <v>320152</v>
      </c>
      <c r="L8" s="8" t="s">
        <v>503</v>
      </c>
      <c r="M8" s="35">
        <v>413603</v>
      </c>
      <c r="N8" s="35">
        <v>2564</v>
      </c>
      <c r="O8" s="35">
        <v>5573446</v>
      </c>
      <c r="P8" s="35">
        <v>714502</v>
      </c>
      <c r="Q8" s="8" t="s">
        <v>503</v>
      </c>
      <c r="R8" s="35">
        <v>267129</v>
      </c>
      <c r="S8" s="35">
        <v>3985</v>
      </c>
      <c r="T8" s="35">
        <v>11306</v>
      </c>
      <c r="U8" s="35">
        <v>11359</v>
      </c>
      <c r="V8" s="35">
        <v>46944</v>
      </c>
      <c r="W8" s="8" t="s">
        <v>503</v>
      </c>
      <c r="X8" s="35">
        <v>248515</v>
      </c>
      <c r="Y8" s="35">
        <v>388927</v>
      </c>
      <c r="Z8" s="35">
        <v>56738</v>
      </c>
      <c r="AA8" s="35">
        <v>17713</v>
      </c>
      <c r="AB8" s="35">
        <v>2956969</v>
      </c>
      <c r="AC8" s="35">
        <v>3267</v>
      </c>
      <c r="AD8" s="35">
        <v>8565</v>
      </c>
    </row>
    <row r="9" spans="1:30" ht="12.75" customHeight="1">
      <c r="A9" s="34">
        <v>1966</v>
      </c>
      <c r="B9" s="35">
        <v>8314</v>
      </c>
      <c r="C9" s="35">
        <v>64416</v>
      </c>
      <c r="D9" s="35">
        <v>212465</v>
      </c>
      <c r="E9" s="35">
        <v>7735</v>
      </c>
      <c r="F9" s="8" t="s">
        <v>503</v>
      </c>
      <c r="G9" s="35">
        <v>57910</v>
      </c>
      <c r="H9" s="35">
        <v>25600</v>
      </c>
      <c r="I9" s="35">
        <v>37739</v>
      </c>
      <c r="J9" s="35">
        <v>8232</v>
      </c>
      <c r="K9" s="35">
        <v>338938</v>
      </c>
      <c r="L9" s="8" t="s">
        <v>503</v>
      </c>
      <c r="M9" s="35">
        <v>451128</v>
      </c>
      <c r="N9" s="35">
        <v>2595</v>
      </c>
      <c r="O9" s="35">
        <v>5924611</v>
      </c>
      <c r="P9" s="35">
        <v>779038</v>
      </c>
      <c r="Q9" s="8" t="s">
        <v>503</v>
      </c>
      <c r="R9" s="35">
        <v>269870</v>
      </c>
      <c r="S9" s="35">
        <v>3955</v>
      </c>
      <c r="T9" s="35">
        <v>11513</v>
      </c>
      <c r="U9" s="35">
        <v>11621</v>
      </c>
      <c r="V9" s="35">
        <v>48232</v>
      </c>
      <c r="W9" s="8" t="s">
        <v>503</v>
      </c>
      <c r="X9" s="35">
        <v>251281</v>
      </c>
      <c r="Y9" s="35">
        <v>412436</v>
      </c>
      <c r="Z9" s="35">
        <v>57264</v>
      </c>
      <c r="AA9" s="35">
        <v>18082</v>
      </c>
      <c r="AB9" s="35">
        <v>3323117</v>
      </c>
      <c r="AC9" s="35">
        <v>3307</v>
      </c>
      <c r="AD9" s="35">
        <v>8914</v>
      </c>
    </row>
    <row r="10" spans="1:30" ht="12.75" customHeight="1">
      <c r="A10" s="34">
        <v>1967</v>
      </c>
      <c r="B10" s="35">
        <v>8645</v>
      </c>
      <c r="C10" s="35">
        <v>66167</v>
      </c>
      <c r="D10" s="35">
        <v>217373</v>
      </c>
      <c r="E10" s="35">
        <v>7902</v>
      </c>
      <c r="F10" s="8" t="s">
        <v>503</v>
      </c>
      <c r="G10" s="35">
        <v>59081</v>
      </c>
      <c r="H10" s="35">
        <v>25999</v>
      </c>
      <c r="I10" s="35">
        <v>39351</v>
      </c>
      <c r="J10" s="35">
        <v>8311</v>
      </c>
      <c r="K10" s="35">
        <v>357595</v>
      </c>
      <c r="L10" s="8" t="s">
        <v>503</v>
      </c>
      <c r="M10" s="35">
        <v>447236</v>
      </c>
      <c r="N10" s="35">
        <v>2678</v>
      </c>
      <c r="O10" s="35">
        <v>6319792</v>
      </c>
      <c r="P10" s="35">
        <v>850630</v>
      </c>
      <c r="Q10" s="8" t="s">
        <v>503</v>
      </c>
      <c r="R10" s="35">
        <v>269036</v>
      </c>
      <c r="S10" s="35">
        <v>4193</v>
      </c>
      <c r="T10" s="35">
        <v>12003</v>
      </c>
      <c r="U10" s="35">
        <v>10959</v>
      </c>
      <c r="V10" s="35">
        <v>49663</v>
      </c>
      <c r="W10" s="8" t="s">
        <v>503</v>
      </c>
      <c r="X10" s="35">
        <v>263730</v>
      </c>
      <c r="Y10" s="35">
        <v>431872</v>
      </c>
      <c r="Z10" s="35">
        <v>58147</v>
      </c>
      <c r="AA10" s="35">
        <v>18405</v>
      </c>
      <c r="AB10" s="35">
        <v>3211159</v>
      </c>
      <c r="AC10" s="35">
        <v>3367</v>
      </c>
      <c r="AD10" s="35">
        <v>9079</v>
      </c>
    </row>
    <row r="11" spans="1:30" ht="12.75" customHeight="1">
      <c r="A11" s="34">
        <v>1968</v>
      </c>
      <c r="B11" s="35">
        <v>8945</v>
      </c>
      <c r="C11" s="35">
        <v>68476</v>
      </c>
      <c r="D11" s="35">
        <v>228171</v>
      </c>
      <c r="E11" s="35">
        <v>8130</v>
      </c>
      <c r="F11" s="8" t="s">
        <v>503</v>
      </c>
      <c r="G11" s="35">
        <v>59867</v>
      </c>
      <c r="H11" s="35">
        <v>25904</v>
      </c>
      <c r="I11" s="35">
        <v>40618</v>
      </c>
      <c r="J11" s="35">
        <v>8676</v>
      </c>
      <c r="K11" s="35">
        <v>379461</v>
      </c>
      <c r="L11" s="8" t="s">
        <v>503</v>
      </c>
      <c r="M11" s="35">
        <v>431931</v>
      </c>
      <c r="N11" s="35">
        <v>2906</v>
      </c>
      <c r="O11" s="35">
        <v>6605504</v>
      </c>
      <c r="P11" s="35">
        <v>912970</v>
      </c>
      <c r="Q11" s="8" t="s">
        <v>503</v>
      </c>
      <c r="R11" s="35">
        <v>279698</v>
      </c>
      <c r="S11" s="35">
        <v>4524</v>
      </c>
      <c r="T11" s="35">
        <v>12664</v>
      </c>
      <c r="U11" s="35">
        <v>11126</v>
      </c>
      <c r="V11" s="35">
        <v>51023</v>
      </c>
      <c r="W11" s="8" t="s">
        <v>503</v>
      </c>
      <c r="X11" s="35">
        <v>333749</v>
      </c>
      <c r="Y11" s="35">
        <v>452275</v>
      </c>
      <c r="Z11" s="35">
        <v>60174</v>
      </c>
      <c r="AA11" s="35">
        <v>18904</v>
      </c>
      <c r="AB11" s="35">
        <v>3486043</v>
      </c>
      <c r="AC11" s="35">
        <v>3445</v>
      </c>
      <c r="AD11" s="35">
        <v>9473</v>
      </c>
    </row>
    <row r="12" spans="1:30" ht="12.75" customHeight="1">
      <c r="A12" s="34">
        <v>1969</v>
      </c>
      <c r="B12" s="35">
        <v>9320</v>
      </c>
      <c r="C12" s="35">
        <v>70220</v>
      </c>
      <c r="D12" s="35">
        <v>239745</v>
      </c>
      <c r="E12" s="35">
        <v>8423</v>
      </c>
      <c r="F12" s="8" t="s">
        <v>503</v>
      </c>
      <c r="G12" s="35">
        <v>63312</v>
      </c>
      <c r="H12" s="35">
        <v>28688</v>
      </c>
      <c r="I12" s="35">
        <v>42721</v>
      </c>
      <c r="J12" s="35">
        <v>9301</v>
      </c>
      <c r="K12" s="35">
        <v>401711</v>
      </c>
      <c r="L12" s="8" t="s">
        <v>503</v>
      </c>
      <c r="M12" s="35">
        <v>401387</v>
      </c>
      <c r="N12" s="35">
        <v>3047</v>
      </c>
      <c r="O12" s="35">
        <v>6997416</v>
      </c>
      <c r="P12" s="35">
        <v>994954</v>
      </c>
      <c r="Q12" s="8" t="s">
        <v>503</v>
      </c>
      <c r="R12" s="35">
        <v>292536</v>
      </c>
      <c r="S12" s="35">
        <v>4441</v>
      </c>
      <c r="T12" s="35">
        <v>13508</v>
      </c>
      <c r="U12" s="35">
        <v>11622</v>
      </c>
      <c r="V12" s="35">
        <v>54481</v>
      </c>
      <c r="W12" s="8" t="s">
        <v>503</v>
      </c>
      <c r="X12" s="35">
        <v>348856</v>
      </c>
      <c r="Y12" s="35">
        <v>479962</v>
      </c>
      <c r="Z12" s="35">
        <v>62405</v>
      </c>
      <c r="AA12" s="35">
        <v>19676</v>
      </c>
      <c r="AB12" s="35">
        <v>3442181</v>
      </c>
      <c r="AC12" s="35">
        <v>3450</v>
      </c>
      <c r="AD12" s="35">
        <v>9732</v>
      </c>
    </row>
    <row r="13" spans="1:30" ht="12.75" customHeight="1">
      <c r="A13" s="34">
        <v>1970</v>
      </c>
      <c r="B13" s="35">
        <v>9614</v>
      </c>
      <c r="C13" s="35">
        <v>72894</v>
      </c>
      <c r="D13" s="35">
        <v>247875</v>
      </c>
      <c r="E13" s="35">
        <v>8484</v>
      </c>
      <c r="F13" s="8" t="s">
        <v>503</v>
      </c>
      <c r="G13" s="35">
        <v>65027</v>
      </c>
      <c r="H13" s="35">
        <v>30982</v>
      </c>
      <c r="I13" s="35">
        <v>44155</v>
      </c>
      <c r="J13" s="35">
        <v>9943</v>
      </c>
      <c r="K13" s="35">
        <v>435559</v>
      </c>
      <c r="L13" s="8" t="s">
        <v>503</v>
      </c>
      <c r="M13" s="35">
        <v>464052</v>
      </c>
      <c r="N13" s="35">
        <v>2990</v>
      </c>
      <c r="O13" s="35">
        <v>7491579</v>
      </c>
      <c r="P13" s="35">
        <v>1054427</v>
      </c>
      <c r="Q13" s="35">
        <v>741907</v>
      </c>
      <c r="R13" s="35">
        <v>308643</v>
      </c>
      <c r="S13" s="35">
        <v>4742</v>
      </c>
      <c r="T13" s="35">
        <v>14328</v>
      </c>
      <c r="U13" s="35">
        <v>11998</v>
      </c>
      <c r="V13" s="35">
        <v>54081</v>
      </c>
      <c r="W13" s="8" t="s">
        <v>503</v>
      </c>
      <c r="X13" s="35">
        <v>360580</v>
      </c>
      <c r="Y13" s="35">
        <v>497676</v>
      </c>
      <c r="Z13" s="35">
        <v>63992</v>
      </c>
      <c r="AA13" s="35">
        <v>20553</v>
      </c>
      <c r="AB13" s="35">
        <v>3510743</v>
      </c>
      <c r="AC13" s="35">
        <v>3540</v>
      </c>
      <c r="AD13" s="35">
        <v>9864</v>
      </c>
    </row>
    <row r="14" spans="1:30" ht="12.75" customHeight="1">
      <c r="A14" s="34">
        <v>1971</v>
      </c>
      <c r="B14" s="35">
        <v>9797</v>
      </c>
      <c r="C14" s="35">
        <v>77435</v>
      </c>
      <c r="D14" s="35">
        <v>258275</v>
      </c>
      <c r="E14" s="35">
        <v>8693</v>
      </c>
      <c r="F14" s="8" t="s">
        <v>503</v>
      </c>
      <c r="G14" s="35">
        <v>64096</v>
      </c>
      <c r="H14" s="35">
        <v>31473</v>
      </c>
      <c r="I14" s="35">
        <v>45790</v>
      </c>
      <c r="J14" s="35">
        <v>10403</v>
      </c>
      <c r="K14" s="35">
        <v>458128</v>
      </c>
      <c r="L14" s="8" t="s">
        <v>503</v>
      </c>
      <c r="M14" s="35">
        <v>528096</v>
      </c>
      <c r="N14" s="35">
        <v>3060</v>
      </c>
      <c r="O14" s="35">
        <v>7721487</v>
      </c>
      <c r="P14" s="35">
        <v>1101406</v>
      </c>
      <c r="Q14" s="35">
        <v>791336</v>
      </c>
      <c r="R14" s="35">
        <v>324097</v>
      </c>
      <c r="S14" s="35">
        <v>4834</v>
      </c>
      <c r="T14" s="35">
        <v>14620</v>
      </c>
      <c r="U14" s="35">
        <v>11868</v>
      </c>
      <c r="V14" s="35">
        <v>56222</v>
      </c>
      <c r="W14" s="8" t="s">
        <v>503</v>
      </c>
      <c r="X14" s="35">
        <v>410150</v>
      </c>
      <c r="Y14" s="35">
        <v>518606</v>
      </c>
      <c r="Z14" s="35">
        <v>63635</v>
      </c>
      <c r="AA14" s="35">
        <v>21272</v>
      </c>
      <c r="AB14" s="35">
        <v>3501669</v>
      </c>
      <c r="AC14" s="35">
        <v>3632</v>
      </c>
      <c r="AD14" s="35">
        <v>10078</v>
      </c>
    </row>
    <row r="15" spans="1:30" ht="12.75" customHeight="1">
      <c r="A15" s="34">
        <v>1972</v>
      </c>
      <c r="B15" s="35">
        <v>10174</v>
      </c>
      <c r="C15" s="35">
        <v>81677</v>
      </c>
      <c r="D15" s="35">
        <v>272316</v>
      </c>
      <c r="E15" s="35">
        <v>9233</v>
      </c>
      <c r="F15" s="8" t="s">
        <v>503</v>
      </c>
      <c r="G15" s="35">
        <v>64764</v>
      </c>
      <c r="H15" s="35">
        <v>33894</v>
      </c>
      <c r="I15" s="35">
        <v>47506</v>
      </c>
      <c r="J15" s="35">
        <v>10838</v>
      </c>
      <c r="K15" s="35">
        <v>486300</v>
      </c>
      <c r="L15" s="8" t="s">
        <v>503</v>
      </c>
      <c r="M15" s="35">
        <v>571576</v>
      </c>
      <c r="N15" s="35">
        <v>3167</v>
      </c>
      <c r="O15" s="35">
        <v>7953395</v>
      </c>
      <c r="P15" s="35">
        <v>1184090</v>
      </c>
      <c r="Q15" s="35">
        <v>814575</v>
      </c>
      <c r="R15" s="35">
        <v>334884</v>
      </c>
      <c r="S15" s="35">
        <v>4972</v>
      </c>
      <c r="T15" s="35">
        <v>14979</v>
      </c>
      <c r="U15" s="35">
        <v>12495</v>
      </c>
      <c r="V15" s="35">
        <v>57427</v>
      </c>
      <c r="W15" s="8" t="s">
        <v>503</v>
      </c>
      <c r="X15" s="35">
        <v>426995</v>
      </c>
      <c r="Y15" s="35">
        <v>556281</v>
      </c>
      <c r="Z15" s="35">
        <v>65603</v>
      </c>
      <c r="AA15" s="35">
        <v>22226</v>
      </c>
      <c r="AB15" s="35">
        <v>3799797</v>
      </c>
      <c r="AC15" s="35">
        <v>3846</v>
      </c>
      <c r="AD15" s="35">
        <v>10539</v>
      </c>
    </row>
    <row r="16" spans="1:30" ht="12.75" customHeight="1">
      <c r="A16" s="34">
        <v>1973</v>
      </c>
      <c r="B16" s="35">
        <v>10903</v>
      </c>
      <c r="C16" s="35">
        <v>85590</v>
      </c>
      <c r="D16" s="35">
        <v>293003</v>
      </c>
      <c r="E16" s="35">
        <v>9798</v>
      </c>
      <c r="F16" s="8" t="s">
        <v>503</v>
      </c>
      <c r="G16" s="35">
        <v>67499</v>
      </c>
      <c r="H16" s="35">
        <v>35722</v>
      </c>
      <c r="I16" s="35">
        <v>49424</v>
      </c>
      <c r="J16" s="35">
        <v>11123</v>
      </c>
      <c r="K16" s="35">
        <v>521130</v>
      </c>
      <c r="L16" s="8" t="s">
        <v>503</v>
      </c>
      <c r="M16" s="35">
        <v>589121</v>
      </c>
      <c r="N16" s="35">
        <v>3340</v>
      </c>
      <c r="O16" s="35">
        <v>8428426</v>
      </c>
      <c r="P16" s="35">
        <v>1258820</v>
      </c>
      <c r="Q16" s="35">
        <v>867742</v>
      </c>
      <c r="R16" s="35">
        <v>350162</v>
      </c>
      <c r="S16" s="35">
        <v>5172</v>
      </c>
      <c r="T16" s="35">
        <v>15454</v>
      </c>
      <c r="U16" s="35">
        <v>13286</v>
      </c>
      <c r="V16" s="35">
        <v>58673</v>
      </c>
      <c r="W16" s="8" t="s">
        <v>503</v>
      </c>
      <c r="X16" s="35">
        <v>478178</v>
      </c>
      <c r="Y16" s="35">
        <v>594493</v>
      </c>
      <c r="Z16" s="35">
        <v>67174</v>
      </c>
      <c r="AA16" s="35">
        <v>22698</v>
      </c>
      <c r="AB16" s="35">
        <v>3805253</v>
      </c>
      <c r="AC16" s="35">
        <v>4046</v>
      </c>
      <c r="AD16" s="35">
        <v>10921</v>
      </c>
    </row>
    <row r="17" spans="1:30" ht="12.75" customHeight="1">
      <c r="A17" s="34">
        <v>1974</v>
      </c>
      <c r="B17" s="35">
        <v>11285</v>
      </c>
      <c r="C17" s="35">
        <v>88006</v>
      </c>
      <c r="D17" s="35">
        <v>300505</v>
      </c>
      <c r="E17" s="35">
        <v>10226</v>
      </c>
      <c r="F17" s="8" t="s">
        <v>503</v>
      </c>
      <c r="G17" s="35">
        <v>65280</v>
      </c>
      <c r="H17" s="35">
        <v>36156</v>
      </c>
      <c r="I17" s="35">
        <v>49700</v>
      </c>
      <c r="J17" s="35">
        <v>11174</v>
      </c>
      <c r="K17" s="35">
        <v>522935</v>
      </c>
      <c r="L17" s="8" t="s">
        <v>503</v>
      </c>
      <c r="M17" s="35">
        <v>637567</v>
      </c>
      <c r="N17" s="35">
        <v>3339</v>
      </c>
      <c r="O17" s="35">
        <v>8682809</v>
      </c>
      <c r="P17" s="35">
        <v>1240627</v>
      </c>
      <c r="Q17" s="35">
        <v>910498</v>
      </c>
      <c r="R17" s="35">
        <v>361819</v>
      </c>
      <c r="S17" s="35">
        <v>5115</v>
      </c>
      <c r="T17" s="35">
        <v>15901</v>
      </c>
      <c r="U17" s="35">
        <v>13543</v>
      </c>
      <c r="V17" s="35">
        <v>60570</v>
      </c>
      <c r="W17" s="8" t="s">
        <v>503</v>
      </c>
      <c r="X17" s="35">
        <v>517082</v>
      </c>
      <c r="Y17" s="35">
        <v>618574</v>
      </c>
      <c r="Z17" s="35">
        <v>69239</v>
      </c>
      <c r="AA17" s="35">
        <v>22520</v>
      </c>
      <c r="AB17" s="35">
        <v>3374341</v>
      </c>
      <c r="AC17" s="35">
        <v>3987</v>
      </c>
      <c r="AD17" s="35">
        <v>10763</v>
      </c>
    </row>
    <row r="18" spans="1:30" ht="12.75" customHeight="1">
      <c r="A18" s="34">
        <v>1975</v>
      </c>
      <c r="B18" s="35">
        <v>11408</v>
      </c>
      <c r="C18" s="35">
        <v>91100</v>
      </c>
      <c r="D18" s="35">
        <v>302341</v>
      </c>
      <c r="E18" s="35">
        <v>10550</v>
      </c>
      <c r="F18" s="8" t="s">
        <v>503</v>
      </c>
      <c r="G18" s="35">
        <v>67475</v>
      </c>
      <c r="H18" s="35">
        <v>37133</v>
      </c>
      <c r="I18" s="35">
        <v>50719</v>
      </c>
      <c r="J18" s="35">
        <v>11571</v>
      </c>
      <c r="K18" s="35">
        <v>546660</v>
      </c>
      <c r="L18" s="8" t="s">
        <v>503</v>
      </c>
      <c r="M18" s="35">
        <v>568626</v>
      </c>
      <c r="N18" s="35">
        <v>3311</v>
      </c>
      <c r="O18" s="35">
        <v>8693522</v>
      </c>
      <c r="P18" s="35">
        <v>1279574</v>
      </c>
      <c r="Q18" s="35">
        <v>941400</v>
      </c>
      <c r="R18" s="35">
        <v>376616</v>
      </c>
      <c r="S18" s="35">
        <v>5307</v>
      </c>
      <c r="T18" s="35">
        <v>16284</v>
      </c>
      <c r="U18" s="35">
        <v>13200</v>
      </c>
      <c r="V18" s="35">
        <v>63319</v>
      </c>
      <c r="W18" s="8" t="s">
        <v>503</v>
      </c>
      <c r="X18" s="35">
        <v>493951</v>
      </c>
      <c r="Y18" s="35">
        <v>623513</v>
      </c>
      <c r="Z18" s="35">
        <v>70902</v>
      </c>
      <c r="AA18" s="35">
        <v>22054</v>
      </c>
      <c r="AB18" s="35">
        <v>3585904</v>
      </c>
      <c r="AC18" s="35">
        <v>3974</v>
      </c>
      <c r="AD18" s="35">
        <v>10879</v>
      </c>
    </row>
    <row r="19" spans="1:30" ht="12.75" customHeight="1">
      <c r="A19" s="34">
        <v>1976</v>
      </c>
      <c r="B19" s="35">
        <v>11314</v>
      </c>
      <c r="C19" s="35">
        <v>95405</v>
      </c>
      <c r="D19" s="35">
        <v>317034</v>
      </c>
      <c r="E19" s="35">
        <v>11088</v>
      </c>
      <c r="F19" s="8" t="s">
        <v>503</v>
      </c>
      <c r="G19" s="35">
        <v>72603</v>
      </c>
      <c r="H19" s="35">
        <v>37338</v>
      </c>
      <c r="I19" s="35">
        <v>52852</v>
      </c>
      <c r="J19" s="35">
        <v>12080</v>
      </c>
      <c r="K19" s="35">
        <v>567871</v>
      </c>
      <c r="L19" s="8" t="s">
        <v>503</v>
      </c>
      <c r="M19" s="35">
        <v>594726</v>
      </c>
      <c r="N19" s="35">
        <v>3351</v>
      </c>
      <c r="O19" s="35">
        <v>9087443</v>
      </c>
      <c r="P19" s="35">
        <v>1302119</v>
      </c>
      <c r="Q19" s="35">
        <v>1002820</v>
      </c>
      <c r="R19" s="35">
        <v>386262</v>
      </c>
      <c r="S19" s="35">
        <v>5365</v>
      </c>
      <c r="T19" s="35">
        <v>17006</v>
      </c>
      <c r="U19" s="35">
        <v>12646</v>
      </c>
      <c r="V19" s="35">
        <v>66850</v>
      </c>
      <c r="W19" s="8" t="s">
        <v>503</v>
      </c>
      <c r="X19" s="35">
        <v>496567</v>
      </c>
      <c r="Y19" s="35">
        <v>650378</v>
      </c>
      <c r="Z19" s="35">
        <v>73582</v>
      </c>
      <c r="AA19" s="35">
        <v>22539</v>
      </c>
      <c r="AB19" s="35">
        <v>3813976</v>
      </c>
      <c r="AC19" s="35">
        <v>3993</v>
      </c>
      <c r="AD19" s="35">
        <v>11341</v>
      </c>
    </row>
    <row r="20" spans="1:30" ht="12.75" customHeight="1">
      <c r="A20" s="34">
        <v>1977</v>
      </c>
      <c r="B20" s="35">
        <v>11288</v>
      </c>
      <c r="C20" s="35">
        <v>100617</v>
      </c>
      <c r="D20" s="35">
        <v>324818</v>
      </c>
      <c r="E20" s="35">
        <v>11300</v>
      </c>
      <c r="F20" s="8" t="s">
        <v>503</v>
      </c>
      <c r="G20" s="35">
        <v>73173</v>
      </c>
      <c r="H20" s="35">
        <v>36859</v>
      </c>
      <c r="I20" s="35">
        <v>54035</v>
      </c>
      <c r="J20" s="35">
        <v>12653</v>
      </c>
      <c r="K20" s="35">
        <v>584944</v>
      </c>
      <c r="L20" s="8" t="s">
        <v>503</v>
      </c>
      <c r="M20" s="35">
        <v>662001</v>
      </c>
      <c r="N20" s="35">
        <v>3530</v>
      </c>
      <c r="O20" s="35">
        <v>9337038</v>
      </c>
      <c r="P20" s="35">
        <v>1341496</v>
      </c>
      <c r="Q20" s="35">
        <v>1039611</v>
      </c>
      <c r="R20" s="35">
        <v>395128</v>
      </c>
      <c r="S20" s="35">
        <v>5343</v>
      </c>
      <c r="T20" s="35">
        <v>17682</v>
      </c>
      <c r="U20" s="35">
        <v>12192</v>
      </c>
      <c r="V20" s="35">
        <v>71195</v>
      </c>
      <c r="W20" s="8" t="s">
        <v>503</v>
      </c>
      <c r="X20" s="35">
        <v>494492</v>
      </c>
      <c r="Y20" s="35">
        <v>652423</v>
      </c>
      <c r="Z20" s="35">
        <v>72574</v>
      </c>
      <c r="AA20" s="35">
        <v>23285</v>
      </c>
      <c r="AB20" s="35">
        <v>4423422</v>
      </c>
      <c r="AC20" s="35">
        <v>3982</v>
      </c>
      <c r="AD20" s="35">
        <v>11667</v>
      </c>
    </row>
    <row r="21" spans="1:30" ht="12.75" customHeight="1">
      <c r="A21" s="34">
        <v>1978</v>
      </c>
      <c r="B21" s="35">
        <v>11606</v>
      </c>
      <c r="C21" s="35">
        <v>99056</v>
      </c>
      <c r="D21" s="35">
        <v>331648</v>
      </c>
      <c r="E21" s="35">
        <v>11567</v>
      </c>
      <c r="F21" s="8" t="s">
        <v>503</v>
      </c>
      <c r="G21" s="35">
        <v>73483</v>
      </c>
      <c r="H21" s="35">
        <v>37638</v>
      </c>
      <c r="I21" s="35">
        <v>55720</v>
      </c>
      <c r="J21" s="35">
        <v>13133</v>
      </c>
      <c r="K21" s="35">
        <v>610326</v>
      </c>
      <c r="L21" s="8" t="s">
        <v>503</v>
      </c>
      <c r="M21" s="35">
        <v>717076</v>
      </c>
      <c r="N21" s="35">
        <v>3802</v>
      </c>
      <c r="O21" s="35">
        <v>9576015</v>
      </c>
      <c r="P21" s="35">
        <v>1399144</v>
      </c>
      <c r="Q21" s="35">
        <v>1110652</v>
      </c>
      <c r="R21" s="35">
        <v>405689</v>
      </c>
      <c r="S21" s="35">
        <v>5584</v>
      </c>
      <c r="T21" s="35">
        <v>18345</v>
      </c>
      <c r="U21" s="35">
        <v>12404</v>
      </c>
      <c r="V21" s="35">
        <v>69745</v>
      </c>
      <c r="W21" s="8" t="s">
        <v>503</v>
      </c>
      <c r="X21" s="35">
        <v>478932</v>
      </c>
      <c r="Y21" s="35">
        <v>651096</v>
      </c>
      <c r="Z21" s="35">
        <v>71836</v>
      </c>
      <c r="AA21" s="35">
        <v>23737</v>
      </c>
      <c r="AB21" s="35">
        <v>4485585</v>
      </c>
      <c r="AC21" s="35">
        <v>4196</v>
      </c>
      <c r="AD21" s="35">
        <v>12026</v>
      </c>
    </row>
    <row r="22" spans="1:30" ht="12.75" customHeight="1">
      <c r="A22" s="34">
        <v>1979</v>
      </c>
      <c r="B22" s="35">
        <v>11821</v>
      </c>
      <c r="C22" s="35">
        <v>103553</v>
      </c>
      <c r="D22" s="35">
        <v>348168</v>
      </c>
      <c r="E22" s="35">
        <v>11783</v>
      </c>
      <c r="F22" s="8" t="s">
        <v>503</v>
      </c>
      <c r="G22" s="35">
        <v>74306</v>
      </c>
      <c r="H22" s="35">
        <v>39423</v>
      </c>
      <c r="I22" s="35">
        <v>57028</v>
      </c>
      <c r="J22" s="35">
        <v>13564</v>
      </c>
      <c r="K22" s="35">
        <v>618660</v>
      </c>
      <c r="L22" s="8" t="s">
        <v>503</v>
      </c>
      <c r="M22" s="35">
        <v>731034</v>
      </c>
      <c r="N22" s="35">
        <v>3907</v>
      </c>
      <c r="O22" s="35">
        <v>10204752</v>
      </c>
      <c r="P22" s="35">
        <v>1477586</v>
      </c>
      <c r="Q22" s="35">
        <v>1182362</v>
      </c>
      <c r="R22" s="35">
        <v>418821</v>
      </c>
      <c r="S22" s="35">
        <v>5956</v>
      </c>
      <c r="T22" s="35">
        <v>18640</v>
      </c>
      <c r="U22" s="35">
        <v>12311</v>
      </c>
      <c r="V22" s="35">
        <v>72428</v>
      </c>
      <c r="W22" s="8" t="s">
        <v>503</v>
      </c>
      <c r="X22" s="35">
        <v>473930</v>
      </c>
      <c r="Y22" s="35">
        <v>653631</v>
      </c>
      <c r="Z22" s="35">
        <v>73420</v>
      </c>
      <c r="AA22" s="35">
        <v>23971</v>
      </c>
      <c r="AB22" s="35">
        <v>4322014</v>
      </c>
      <c r="AC22" s="35">
        <v>4374</v>
      </c>
      <c r="AD22" s="35">
        <v>12181</v>
      </c>
    </row>
    <row r="23" spans="1:30" ht="12.75" customHeight="1">
      <c r="A23" s="34">
        <v>1980</v>
      </c>
      <c r="B23" s="35">
        <v>12073</v>
      </c>
      <c r="C23" s="35">
        <v>105192</v>
      </c>
      <c r="D23" s="35">
        <v>349413</v>
      </c>
      <c r="E23" s="35">
        <v>11887</v>
      </c>
      <c r="F23" s="8" t="s">
        <v>503</v>
      </c>
      <c r="G23" s="35">
        <v>71484</v>
      </c>
      <c r="H23" s="35">
        <v>40155</v>
      </c>
      <c r="I23" s="35">
        <v>57334</v>
      </c>
      <c r="J23" s="35">
        <v>13699</v>
      </c>
      <c r="K23" s="35">
        <v>613554</v>
      </c>
      <c r="L23" s="8" t="s">
        <v>503</v>
      </c>
      <c r="M23" s="35">
        <v>749149</v>
      </c>
      <c r="N23" s="35">
        <v>3886</v>
      </c>
      <c r="O23" s="35">
        <v>10813190</v>
      </c>
      <c r="P23" s="35">
        <v>1481352</v>
      </c>
      <c r="Q23" s="35">
        <v>1158989</v>
      </c>
      <c r="R23" s="35">
        <v>429411</v>
      </c>
      <c r="S23" s="35">
        <v>6198</v>
      </c>
      <c r="T23" s="35">
        <v>18421</v>
      </c>
      <c r="U23" s="35">
        <v>12256</v>
      </c>
      <c r="V23" s="35">
        <v>73644</v>
      </c>
      <c r="W23" s="8" t="s">
        <v>503</v>
      </c>
      <c r="X23" s="35">
        <v>486321</v>
      </c>
      <c r="Y23" s="35">
        <v>659948</v>
      </c>
      <c r="Z23" s="35">
        <v>72680</v>
      </c>
      <c r="AA23" s="35">
        <v>24471</v>
      </c>
      <c r="AB23" s="35">
        <v>4489937</v>
      </c>
      <c r="AC23" s="35">
        <v>4365</v>
      </c>
      <c r="AD23" s="35">
        <v>12050</v>
      </c>
    </row>
    <row r="24" spans="1:30" ht="12.75" customHeight="1">
      <c r="A24" s="34">
        <v>1981</v>
      </c>
      <c r="B24" s="35">
        <v>12395</v>
      </c>
      <c r="C24" s="35">
        <v>105795</v>
      </c>
      <c r="D24" s="35">
        <v>347782</v>
      </c>
      <c r="E24" s="35">
        <v>12012</v>
      </c>
      <c r="F24" s="8" t="s">
        <v>503</v>
      </c>
      <c r="G24" s="35">
        <v>69846</v>
      </c>
      <c r="H24" s="35">
        <v>40519</v>
      </c>
      <c r="I24" s="35">
        <v>58048</v>
      </c>
      <c r="J24" s="35">
        <v>13599</v>
      </c>
      <c r="K24" s="35">
        <v>620514</v>
      </c>
      <c r="L24" s="8" t="s">
        <v>503</v>
      </c>
      <c r="M24" s="35">
        <v>784835</v>
      </c>
      <c r="N24" s="35">
        <v>3904</v>
      </c>
      <c r="O24" s="35">
        <v>10955397</v>
      </c>
      <c r="P24" s="35">
        <v>1492380</v>
      </c>
      <c r="Q24" s="35">
        <v>1195806</v>
      </c>
      <c r="R24" s="35">
        <v>435676</v>
      </c>
      <c r="S24" s="35">
        <v>6459</v>
      </c>
      <c r="T24" s="35">
        <v>17750</v>
      </c>
      <c r="U24" s="35">
        <v>12455</v>
      </c>
      <c r="V24" s="35">
        <v>73483</v>
      </c>
      <c r="W24" s="8" t="s">
        <v>503</v>
      </c>
      <c r="X24" s="35">
        <v>496206</v>
      </c>
      <c r="Y24" s="35">
        <v>648135</v>
      </c>
      <c r="Z24" s="35">
        <v>72236</v>
      </c>
      <c r="AA24" s="35">
        <v>24560</v>
      </c>
      <c r="AB24" s="35">
        <v>4036255</v>
      </c>
      <c r="AC24" s="35">
        <v>4368</v>
      </c>
      <c r="AD24" s="35">
        <v>12116</v>
      </c>
    </row>
    <row r="25" spans="1:30" ht="12.75" customHeight="1">
      <c r="A25" s="34">
        <v>1982</v>
      </c>
      <c r="B25" s="35">
        <v>12387</v>
      </c>
      <c r="C25" s="35">
        <v>108402</v>
      </c>
      <c r="D25" s="35">
        <v>356300</v>
      </c>
      <c r="E25" s="35">
        <v>11555</v>
      </c>
      <c r="F25" s="8" t="s">
        <v>503</v>
      </c>
      <c r="G25" s="35">
        <v>70920</v>
      </c>
      <c r="H25" s="35">
        <v>42266</v>
      </c>
      <c r="I25" s="35">
        <v>59578</v>
      </c>
      <c r="J25" s="35">
        <v>13436</v>
      </c>
      <c r="K25" s="35">
        <v>640413</v>
      </c>
      <c r="L25" s="8" t="s">
        <v>503</v>
      </c>
      <c r="M25" s="35">
        <v>812613</v>
      </c>
      <c r="N25" s="35">
        <v>3590</v>
      </c>
      <c r="O25" s="35">
        <v>11068678</v>
      </c>
      <c r="P25" s="35">
        <v>1546842</v>
      </c>
      <c r="Q25" s="35">
        <v>1251543</v>
      </c>
      <c r="R25" s="35">
        <v>436214</v>
      </c>
      <c r="S25" s="35">
        <v>6184</v>
      </c>
      <c r="T25" s="35">
        <v>17588</v>
      </c>
      <c r="U25" s="35">
        <v>12184</v>
      </c>
      <c r="V25" s="35">
        <v>73980</v>
      </c>
      <c r="W25" s="8" t="s">
        <v>503</v>
      </c>
      <c r="X25" s="35">
        <v>504795</v>
      </c>
      <c r="Y25" s="35">
        <v>643814</v>
      </c>
      <c r="Z25" s="35">
        <v>72614</v>
      </c>
      <c r="AA25" s="35">
        <v>24499</v>
      </c>
      <c r="AB25" s="35">
        <v>4213090</v>
      </c>
      <c r="AC25" s="35">
        <v>4412</v>
      </c>
      <c r="AD25" s="35">
        <v>12117</v>
      </c>
    </row>
    <row r="26" spans="1:30" ht="12.75" customHeight="1">
      <c r="A26" s="34">
        <v>1983</v>
      </c>
      <c r="B26" s="35">
        <v>12322</v>
      </c>
      <c r="C26" s="35">
        <v>113920</v>
      </c>
      <c r="D26" s="35">
        <v>354183</v>
      </c>
      <c r="E26" s="35">
        <v>11839</v>
      </c>
      <c r="F26" s="8" t="s">
        <v>503</v>
      </c>
      <c r="G26" s="35">
        <v>72808</v>
      </c>
      <c r="H26" s="35">
        <v>43306</v>
      </c>
      <c r="I26" s="35">
        <v>59743</v>
      </c>
      <c r="J26" s="35">
        <v>13669</v>
      </c>
      <c r="K26" s="35">
        <v>638543</v>
      </c>
      <c r="L26" s="8" t="s">
        <v>503</v>
      </c>
      <c r="M26" s="35">
        <v>757389</v>
      </c>
      <c r="N26" s="35">
        <v>3596</v>
      </c>
      <c r="O26" s="35">
        <v>11132886</v>
      </c>
      <c r="P26" s="35">
        <v>1587632</v>
      </c>
      <c r="Q26" s="35">
        <v>1346735</v>
      </c>
      <c r="R26" s="35">
        <v>438355</v>
      </c>
      <c r="S26" s="35">
        <v>5717</v>
      </c>
      <c r="T26" s="35">
        <v>17686</v>
      </c>
      <c r="U26" s="35">
        <v>12396</v>
      </c>
      <c r="V26" s="35">
        <v>75118</v>
      </c>
      <c r="W26" s="8" t="s">
        <v>503</v>
      </c>
      <c r="X26" s="35">
        <v>495379</v>
      </c>
      <c r="Y26" s="35">
        <v>642217</v>
      </c>
      <c r="Z26" s="35">
        <v>70834</v>
      </c>
      <c r="AA26" s="35">
        <v>24728</v>
      </c>
      <c r="AB26" s="35">
        <v>4384034</v>
      </c>
      <c r="AC26" s="35">
        <v>4607</v>
      </c>
      <c r="AD26" s="35">
        <v>12549</v>
      </c>
    </row>
    <row r="27" spans="1:30" ht="12.75" customHeight="1">
      <c r="A27" s="34">
        <v>1984</v>
      </c>
      <c r="B27" s="35">
        <v>12573</v>
      </c>
      <c r="C27" s="35">
        <v>112358</v>
      </c>
      <c r="D27" s="35">
        <v>356861</v>
      </c>
      <c r="E27" s="35">
        <v>12274</v>
      </c>
      <c r="F27" s="8" t="s">
        <v>503</v>
      </c>
      <c r="G27" s="35">
        <v>75295</v>
      </c>
      <c r="H27" s="35">
        <v>44429</v>
      </c>
      <c r="I27" s="35">
        <v>59966</v>
      </c>
      <c r="J27" s="35">
        <v>13968</v>
      </c>
      <c r="K27" s="35">
        <v>646222</v>
      </c>
      <c r="L27" s="8" t="s">
        <v>503</v>
      </c>
      <c r="M27" s="35">
        <v>778728</v>
      </c>
      <c r="N27" s="35">
        <v>3642</v>
      </c>
      <c r="O27" s="35">
        <v>11403759</v>
      </c>
      <c r="P27" s="35">
        <v>1618999</v>
      </c>
      <c r="Q27" s="35">
        <v>1434499</v>
      </c>
      <c r="R27" s="35">
        <v>444685</v>
      </c>
      <c r="S27" s="35">
        <v>5767</v>
      </c>
      <c r="T27" s="35">
        <v>17829</v>
      </c>
      <c r="U27" s="35">
        <v>12750</v>
      </c>
      <c r="V27" s="35">
        <v>77273</v>
      </c>
      <c r="W27" s="8" t="s">
        <v>503</v>
      </c>
      <c r="X27" s="35">
        <v>479143</v>
      </c>
      <c r="Y27" s="35">
        <v>638712</v>
      </c>
      <c r="Z27" s="35">
        <v>71793</v>
      </c>
      <c r="AA27" s="35">
        <v>24961</v>
      </c>
      <c r="AB27" s="35">
        <v>4622402</v>
      </c>
      <c r="AC27" s="35">
        <v>4690</v>
      </c>
      <c r="AD27" s="35">
        <v>13048</v>
      </c>
    </row>
    <row r="28" spans="1:30" ht="12.75" customHeight="1">
      <c r="A28" s="34">
        <v>1985</v>
      </c>
      <c r="B28" s="35">
        <v>12955</v>
      </c>
      <c r="C28" s="35">
        <v>114388</v>
      </c>
      <c r="D28" s="35">
        <v>363163</v>
      </c>
      <c r="E28" s="35">
        <v>12786</v>
      </c>
      <c r="F28" s="8" t="s">
        <v>503</v>
      </c>
      <c r="G28" s="35">
        <v>79007</v>
      </c>
      <c r="H28" s="35">
        <v>45902</v>
      </c>
      <c r="I28" s="35">
        <v>60941</v>
      </c>
      <c r="J28" s="35">
        <v>14243</v>
      </c>
      <c r="K28" s="35">
        <v>668773</v>
      </c>
      <c r="L28" s="8" t="s">
        <v>503</v>
      </c>
      <c r="M28" s="35">
        <v>804867</v>
      </c>
      <c r="N28" s="35">
        <v>3797</v>
      </c>
      <c r="O28" s="35">
        <v>11752940</v>
      </c>
      <c r="P28" s="35">
        <v>1662652</v>
      </c>
      <c r="Q28" s="35">
        <v>1512017</v>
      </c>
      <c r="R28" s="35">
        <v>455258</v>
      </c>
      <c r="S28" s="35">
        <v>5848</v>
      </c>
      <c r="T28" s="35">
        <v>18249</v>
      </c>
      <c r="U28" s="35">
        <v>12870</v>
      </c>
      <c r="V28" s="35">
        <v>84244</v>
      </c>
      <c r="W28" s="8" t="s">
        <v>503</v>
      </c>
      <c r="X28" s="35">
        <v>481337</v>
      </c>
      <c r="Y28" s="35">
        <v>658146</v>
      </c>
      <c r="Z28" s="35">
        <v>73614</v>
      </c>
      <c r="AA28" s="35">
        <v>25255</v>
      </c>
      <c r="AB28" s="35">
        <v>4484770</v>
      </c>
      <c r="AC28" s="35">
        <v>4854</v>
      </c>
      <c r="AD28" s="35">
        <v>13513</v>
      </c>
    </row>
    <row r="29" spans="1:30" ht="12.75" customHeight="1">
      <c r="A29" s="34">
        <v>1986</v>
      </c>
      <c r="B29" s="35">
        <v>12862</v>
      </c>
      <c r="C29" s="35">
        <v>116715</v>
      </c>
      <c r="D29" s="35">
        <v>369748</v>
      </c>
      <c r="E29" s="35">
        <v>13206</v>
      </c>
      <c r="F29" s="8" t="s">
        <v>503</v>
      </c>
      <c r="G29" s="35">
        <v>83420</v>
      </c>
      <c r="H29" s="35">
        <v>47580</v>
      </c>
      <c r="I29" s="35">
        <v>62829</v>
      </c>
      <c r="J29" s="35">
        <v>14733</v>
      </c>
      <c r="K29" s="35">
        <v>670954</v>
      </c>
      <c r="L29" s="8" t="s">
        <v>503</v>
      </c>
      <c r="M29" s="35">
        <v>853469</v>
      </c>
      <c r="N29" s="35">
        <v>3872</v>
      </c>
      <c r="O29" s="35">
        <v>12243885</v>
      </c>
      <c r="P29" s="35">
        <v>1710321</v>
      </c>
      <c r="Q29" s="35">
        <v>1618455</v>
      </c>
      <c r="R29" s="35">
        <v>479883</v>
      </c>
      <c r="S29" s="35">
        <v>5565</v>
      </c>
      <c r="T29" s="35">
        <v>18620</v>
      </c>
      <c r="U29" s="35">
        <v>13379</v>
      </c>
      <c r="V29" s="35">
        <v>88121</v>
      </c>
      <c r="W29" s="8" t="s">
        <v>503</v>
      </c>
      <c r="X29" s="35">
        <v>508225</v>
      </c>
      <c r="Y29" s="35">
        <v>677842</v>
      </c>
      <c r="Z29" s="35">
        <v>76690</v>
      </c>
      <c r="AA29" s="35">
        <v>25691</v>
      </c>
      <c r="AB29" s="35">
        <v>4640629</v>
      </c>
      <c r="AC29" s="35">
        <v>5172</v>
      </c>
      <c r="AD29" s="35">
        <v>13882</v>
      </c>
    </row>
    <row r="30" spans="1:30" ht="12.75" customHeight="1">
      <c r="A30" s="34">
        <v>1987</v>
      </c>
      <c r="B30" s="35">
        <v>13058</v>
      </c>
      <c r="C30" s="35">
        <v>119961</v>
      </c>
      <c r="D30" s="35">
        <v>377355</v>
      </c>
      <c r="E30" s="35">
        <v>13597</v>
      </c>
      <c r="F30" s="8" t="s">
        <v>503</v>
      </c>
      <c r="G30" s="35">
        <v>82075</v>
      </c>
      <c r="H30" s="35">
        <v>49913</v>
      </c>
      <c r="I30" s="35">
        <v>64164</v>
      </c>
      <c r="J30" s="35">
        <v>15232</v>
      </c>
      <c r="K30" s="35">
        <v>677000</v>
      </c>
      <c r="L30" s="8" t="s">
        <v>503</v>
      </c>
      <c r="M30" s="35">
        <v>979283</v>
      </c>
      <c r="N30" s="35">
        <v>3994</v>
      </c>
      <c r="O30" s="35">
        <v>12774428</v>
      </c>
      <c r="P30" s="35">
        <v>1773653</v>
      </c>
      <c r="Q30" s="35">
        <v>1732969</v>
      </c>
      <c r="R30" s="35">
        <v>497841</v>
      </c>
      <c r="S30" s="35">
        <v>5446</v>
      </c>
      <c r="T30" s="35">
        <v>19004</v>
      </c>
      <c r="U30" s="35">
        <v>13601</v>
      </c>
      <c r="V30" s="35">
        <v>86989</v>
      </c>
      <c r="W30" s="8" t="s">
        <v>503</v>
      </c>
      <c r="X30" s="35">
        <v>536151</v>
      </c>
      <c r="Y30" s="35">
        <v>712709</v>
      </c>
      <c r="Z30" s="35">
        <v>79919</v>
      </c>
      <c r="AA30" s="35">
        <v>26070</v>
      </c>
      <c r="AB30" s="35">
        <v>4527344</v>
      </c>
      <c r="AC30" s="35">
        <v>5431</v>
      </c>
      <c r="AD30" s="35">
        <v>14168</v>
      </c>
    </row>
    <row r="31" spans="1:30" ht="12.75" customHeight="1">
      <c r="A31" s="34">
        <v>1988</v>
      </c>
      <c r="B31" s="35">
        <v>13349</v>
      </c>
      <c r="C31" s="35">
        <v>123663</v>
      </c>
      <c r="D31" s="35">
        <v>388502</v>
      </c>
      <c r="E31" s="35">
        <v>14019</v>
      </c>
      <c r="F31" s="8" t="s">
        <v>503</v>
      </c>
      <c r="G31" s="35">
        <v>81190</v>
      </c>
      <c r="H31" s="35">
        <v>52330</v>
      </c>
      <c r="I31" s="35">
        <v>65694</v>
      </c>
      <c r="J31" s="35">
        <v>15571</v>
      </c>
      <c r="K31" s="35">
        <v>698588</v>
      </c>
      <c r="L31" s="8" t="s">
        <v>503</v>
      </c>
      <c r="M31" s="35">
        <v>927010</v>
      </c>
      <c r="N31" s="35">
        <v>4193</v>
      </c>
      <c r="O31" s="35">
        <v>13352106</v>
      </c>
      <c r="P31" s="35">
        <v>1859431</v>
      </c>
      <c r="Q31" s="35">
        <v>1870206</v>
      </c>
      <c r="R31" s="35">
        <v>516547</v>
      </c>
      <c r="S31" s="35">
        <v>5436</v>
      </c>
      <c r="T31" s="35">
        <v>19040</v>
      </c>
      <c r="U31" s="35">
        <v>13784</v>
      </c>
      <c r="V31" s="35">
        <v>84775</v>
      </c>
      <c r="W31" s="8" t="s">
        <v>503</v>
      </c>
      <c r="X31" s="35">
        <v>567021</v>
      </c>
      <c r="Y31" s="35">
        <v>747682</v>
      </c>
      <c r="Z31" s="35">
        <v>81493</v>
      </c>
      <c r="AA31" s="35">
        <v>26313</v>
      </c>
      <c r="AB31" s="35">
        <v>4483435</v>
      </c>
      <c r="AC31" s="35">
        <v>5824</v>
      </c>
      <c r="AD31" s="35">
        <v>14593</v>
      </c>
    </row>
    <row r="32" spans="1:30" ht="12.75" customHeight="1">
      <c r="A32" s="34">
        <v>1989</v>
      </c>
      <c r="B32" s="35">
        <v>13662</v>
      </c>
      <c r="C32" s="35">
        <v>127469</v>
      </c>
      <c r="D32" s="35">
        <v>402105</v>
      </c>
      <c r="E32" s="35">
        <v>14220</v>
      </c>
      <c r="F32" s="8" t="s">
        <v>503</v>
      </c>
      <c r="G32" s="35">
        <v>80835</v>
      </c>
      <c r="H32" s="35">
        <v>54370</v>
      </c>
      <c r="I32" s="35">
        <v>67157</v>
      </c>
      <c r="J32" s="35">
        <v>15898</v>
      </c>
      <c r="K32" s="35">
        <v>731816</v>
      </c>
      <c r="L32" s="8" t="s">
        <v>503</v>
      </c>
      <c r="M32" s="35">
        <v>877880</v>
      </c>
      <c r="N32" s="35">
        <v>4493</v>
      </c>
      <c r="O32" s="35">
        <v>13831191</v>
      </c>
      <c r="P32" s="35">
        <v>1939874</v>
      </c>
      <c r="Q32" s="35">
        <v>2052035</v>
      </c>
      <c r="R32" s="35">
        <v>537013</v>
      </c>
      <c r="S32" s="35">
        <v>5718</v>
      </c>
      <c r="T32" s="35">
        <v>19590</v>
      </c>
      <c r="U32" s="35">
        <v>13777</v>
      </c>
      <c r="V32" s="35">
        <v>83888</v>
      </c>
      <c r="W32" s="8" t="s">
        <v>503</v>
      </c>
      <c r="X32" s="35">
        <v>583075</v>
      </c>
      <c r="Y32" s="35">
        <v>787985</v>
      </c>
      <c r="Z32" s="35">
        <v>81888</v>
      </c>
      <c r="AA32" s="35">
        <v>26721</v>
      </c>
      <c r="AB32" s="35">
        <v>4341518</v>
      </c>
      <c r="AC32" s="35">
        <v>5990</v>
      </c>
      <c r="AD32" s="35">
        <v>14801</v>
      </c>
    </row>
    <row r="33" spans="1:30" ht="12.75" customHeight="1">
      <c r="A33" s="34">
        <v>1990</v>
      </c>
      <c r="B33" s="35">
        <v>13471</v>
      </c>
      <c r="C33" s="35">
        <v>131060</v>
      </c>
      <c r="D33" s="35">
        <v>412676</v>
      </c>
      <c r="E33" s="35">
        <v>14143</v>
      </c>
      <c r="F33" s="35">
        <v>29731</v>
      </c>
      <c r="G33" s="35">
        <v>80746</v>
      </c>
      <c r="H33" s="35">
        <v>54102</v>
      </c>
      <c r="I33" s="35">
        <v>68363</v>
      </c>
      <c r="J33" s="35">
        <v>16641</v>
      </c>
      <c r="K33" s="35">
        <v>737875</v>
      </c>
      <c r="L33" s="35">
        <v>105596</v>
      </c>
      <c r="M33" s="35">
        <v>875200</v>
      </c>
      <c r="N33" s="35">
        <v>4561</v>
      </c>
      <c r="O33" s="35">
        <v>14163932</v>
      </c>
      <c r="P33" s="35">
        <v>2017877</v>
      </c>
      <c r="Q33" s="35">
        <v>2248424</v>
      </c>
      <c r="R33" s="35">
        <v>561670</v>
      </c>
      <c r="S33" s="35">
        <v>5968</v>
      </c>
      <c r="T33" s="35">
        <v>20278</v>
      </c>
      <c r="U33" s="35">
        <v>13607</v>
      </c>
      <c r="V33" s="35">
        <v>84202</v>
      </c>
      <c r="W33" s="35">
        <v>713</v>
      </c>
      <c r="X33" s="35">
        <v>618589</v>
      </c>
      <c r="Y33" s="35">
        <v>814393</v>
      </c>
      <c r="Z33" s="35">
        <v>80929</v>
      </c>
      <c r="AA33" s="35">
        <v>26757</v>
      </c>
      <c r="AB33" s="35">
        <v>4796221</v>
      </c>
      <c r="AC33" s="35">
        <v>6005</v>
      </c>
      <c r="AD33" s="35">
        <v>14887</v>
      </c>
    </row>
    <row r="34" spans="1:30" ht="12.75" customHeight="1">
      <c r="A34" s="34">
        <v>1991</v>
      </c>
      <c r="B34" s="35">
        <v>13520</v>
      </c>
      <c r="C34" s="35">
        <v>133336</v>
      </c>
      <c r="D34" s="35">
        <v>422672</v>
      </c>
      <c r="E34" s="35">
        <v>13751</v>
      </c>
      <c r="F34" s="35">
        <v>21379</v>
      </c>
      <c r="G34" s="35">
        <v>81473</v>
      </c>
      <c r="H34" s="35">
        <v>51863</v>
      </c>
      <c r="I34" s="35">
        <v>68779</v>
      </c>
      <c r="J34" s="35">
        <v>19461</v>
      </c>
      <c r="K34" s="35">
        <v>742551</v>
      </c>
      <c r="L34" s="35">
        <v>99923</v>
      </c>
      <c r="M34" s="35">
        <v>900691</v>
      </c>
      <c r="N34" s="35">
        <v>4634</v>
      </c>
      <c r="O34" s="35">
        <v>14534702</v>
      </c>
      <c r="P34" s="35">
        <v>2062243</v>
      </c>
      <c r="Q34" s="35">
        <v>2438858</v>
      </c>
      <c r="R34" s="35">
        <v>589398</v>
      </c>
      <c r="S34" s="35">
        <v>6127</v>
      </c>
      <c r="T34" s="35">
        <v>20739</v>
      </c>
      <c r="U34" s="35">
        <v>13167</v>
      </c>
      <c r="V34" s="35">
        <v>85005</v>
      </c>
      <c r="W34" s="35">
        <v>789</v>
      </c>
      <c r="X34" s="35">
        <v>645755</v>
      </c>
      <c r="Y34" s="35">
        <v>837824</v>
      </c>
      <c r="Z34" s="35">
        <v>81122</v>
      </c>
      <c r="AA34" s="35">
        <v>26906</v>
      </c>
      <c r="AB34" s="35">
        <v>4831175</v>
      </c>
      <c r="AC34" s="35">
        <v>5849</v>
      </c>
      <c r="AD34" s="35">
        <v>14630</v>
      </c>
    </row>
    <row r="35" spans="1:30" ht="12.75" customHeight="1">
      <c r="A35" s="34">
        <v>1992</v>
      </c>
      <c r="B35" s="35">
        <v>13772</v>
      </c>
      <c r="C35" s="35">
        <v>135544</v>
      </c>
      <c r="D35" s="35">
        <v>429299</v>
      </c>
      <c r="E35" s="35">
        <v>13781</v>
      </c>
      <c r="F35" s="35">
        <v>24591</v>
      </c>
      <c r="G35" s="35">
        <v>82735</v>
      </c>
      <c r="H35" s="35">
        <v>49059</v>
      </c>
      <c r="I35" s="35">
        <v>69278</v>
      </c>
      <c r="J35" s="35">
        <v>19859</v>
      </c>
      <c r="K35" s="35">
        <v>750373</v>
      </c>
      <c r="L35" s="35">
        <v>101535</v>
      </c>
      <c r="M35" s="35">
        <v>850608</v>
      </c>
      <c r="N35" s="35">
        <v>4784</v>
      </c>
      <c r="O35" s="35">
        <v>14704327</v>
      </c>
      <c r="P35" s="35">
        <v>2098362</v>
      </c>
      <c r="Q35" s="35">
        <v>2576497</v>
      </c>
      <c r="R35" s="35">
        <v>575051</v>
      </c>
      <c r="S35" s="35">
        <v>6292</v>
      </c>
      <c r="T35" s="35">
        <v>21103</v>
      </c>
      <c r="U35" s="35">
        <v>13070</v>
      </c>
      <c r="V35" s="35">
        <v>86427</v>
      </c>
      <c r="W35" s="35">
        <v>1300</v>
      </c>
      <c r="X35" s="35">
        <v>682334</v>
      </c>
      <c r="Y35" s="35">
        <v>854854</v>
      </c>
      <c r="Z35" s="35">
        <v>79296</v>
      </c>
      <c r="AA35" s="35">
        <v>26670</v>
      </c>
      <c r="AB35" s="35">
        <v>4893380</v>
      </c>
      <c r="AC35" s="35">
        <v>5823</v>
      </c>
      <c r="AD35" s="35">
        <v>14894</v>
      </c>
    </row>
    <row r="36" spans="1:30" ht="12.75" customHeight="1">
      <c r="A36" s="34">
        <v>1993</v>
      </c>
      <c r="B36" s="35">
        <v>14045</v>
      </c>
      <c r="C36" s="35">
        <v>135190</v>
      </c>
      <c r="D36" s="35">
        <v>421665</v>
      </c>
      <c r="E36" s="35">
        <v>13756</v>
      </c>
      <c r="F36" s="35">
        <v>25442</v>
      </c>
      <c r="G36" s="35">
        <v>84064</v>
      </c>
      <c r="H36" s="35">
        <v>47411</v>
      </c>
      <c r="I36" s="35">
        <v>68988</v>
      </c>
      <c r="J36" s="35">
        <v>19744</v>
      </c>
      <c r="K36" s="35">
        <v>746737</v>
      </c>
      <c r="L36" s="35">
        <v>105336</v>
      </c>
      <c r="M36" s="35">
        <v>803215</v>
      </c>
      <c r="N36" s="35">
        <v>4865</v>
      </c>
      <c r="O36" s="35">
        <v>14161029</v>
      </c>
      <c r="P36" s="35">
        <v>2116775</v>
      </c>
      <c r="Q36" s="35">
        <v>2698528</v>
      </c>
      <c r="R36" s="35">
        <v>577392</v>
      </c>
      <c r="S36" s="35">
        <v>6267</v>
      </c>
      <c r="T36" s="35">
        <v>21164</v>
      </c>
      <c r="U36" s="35">
        <v>13414</v>
      </c>
      <c r="V36" s="35">
        <v>87758</v>
      </c>
      <c r="W36" s="35">
        <v>1367</v>
      </c>
      <c r="X36" s="35">
        <v>685039</v>
      </c>
      <c r="Y36" s="35">
        <v>834873</v>
      </c>
      <c r="Z36" s="35">
        <v>76404</v>
      </c>
      <c r="AA36" s="35">
        <v>26261</v>
      </c>
      <c r="AB36" s="35">
        <v>5216449</v>
      </c>
      <c r="AC36" s="35">
        <v>5950</v>
      </c>
      <c r="AD36" s="35">
        <v>15174</v>
      </c>
    </row>
    <row r="37" spans="1:30" ht="12.75" customHeight="1">
      <c r="A37" s="34">
        <v>1994</v>
      </c>
      <c r="B37" s="35">
        <v>14630</v>
      </c>
      <c r="C37" s="35">
        <v>136884</v>
      </c>
      <c r="D37" s="35">
        <v>425295</v>
      </c>
      <c r="E37" s="35">
        <v>14008</v>
      </c>
      <c r="F37" s="35">
        <v>26796</v>
      </c>
      <c r="G37" s="35">
        <v>89570</v>
      </c>
      <c r="H37" s="35">
        <v>48104</v>
      </c>
      <c r="I37" s="35">
        <v>69626</v>
      </c>
      <c r="J37" s="35">
        <v>19921</v>
      </c>
      <c r="K37" s="35">
        <v>754273</v>
      </c>
      <c r="L37" s="35">
        <v>106043</v>
      </c>
      <c r="M37" s="35">
        <v>812016</v>
      </c>
      <c r="N37" s="35">
        <v>5145</v>
      </c>
      <c r="O37" s="35">
        <v>14244391</v>
      </c>
      <c r="P37" s="35">
        <v>2152422</v>
      </c>
      <c r="Q37" s="35">
        <v>2864209</v>
      </c>
      <c r="R37" s="35">
        <v>582655</v>
      </c>
      <c r="S37" s="35">
        <v>6427</v>
      </c>
      <c r="T37" s="35">
        <v>21502</v>
      </c>
      <c r="U37" s="35">
        <v>14005</v>
      </c>
      <c r="V37" s="35">
        <v>90717</v>
      </c>
      <c r="W37" s="35">
        <v>1424</v>
      </c>
      <c r="X37" s="35">
        <v>690167</v>
      </c>
      <c r="Y37" s="35">
        <v>840517</v>
      </c>
      <c r="Z37" s="35">
        <v>77139</v>
      </c>
      <c r="AA37" s="35">
        <v>26319</v>
      </c>
      <c r="AB37" s="35">
        <v>4847367</v>
      </c>
      <c r="AC37" s="35">
        <v>6094</v>
      </c>
      <c r="AD37" s="35">
        <v>15519</v>
      </c>
    </row>
    <row r="38" spans="1:30" ht="12.75" customHeight="1">
      <c r="A38" s="34">
        <v>1995</v>
      </c>
      <c r="B38" s="35">
        <v>15082</v>
      </c>
      <c r="C38" s="35">
        <v>140523</v>
      </c>
      <c r="D38" s="35">
        <v>427831</v>
      </c>
      <c r="E38" s="35">
        <v>14026</v>
      </c>
      <c r="F38" s="35">
        <v>28585</v>
      </c>
      <c r="G38" s="35">
        <v>91098</v>
      </c>
      <c r="H38" s="35">
        <v>50111</v>
      </c>
      <c r="I38" s="35">
        <v>70396</v>
      </c>
      <c r="J38" s="35">
        <v>20185</v>
      </c>
      <c r="K38" s="35">
        <v>764129</v>
      </c>
      <c r="L38" s="35">
        <v>99536</v>
      </c>
      <c r="M38" s="35">
        <v>843208</v>
      </c>
      <c r="N38" s="35">
        <v>5341</v>
      </c>
      <c r="O38" s="35">
        <v>14410481</v>
      </c>
      <c r="P38" s="35">
        <v>2186391</v>
      </c>
      <c r="Q38" s="35">
        <v>3070614</v>
      </c>
      <c r="R38" s="35">
        <v>587687</v>
      </c>
      <c r="S38" s="35">
        <v>5707</v>
      </c>
      <c r="T38" s="35">
        <v>21776</v>
      </c>
      <c r="U38" s="35">
        <v>14348</v>
      </c>
      <c r="V38" s="35">
        <v>92735</v>
      </c>
      <c r="W38" s="35">
        <v>1474</v>
      </c>
      <c r="X38" s="35">
        <v>696281</v>
      </c>
      <c r="Y38" s="35">
        <v>851999</v>
      </c>
      <c r="Z38" s="35">
        <v>77555</v>
      </c>
      <c r="AA38" s="35">
        <v>26400</v>
      </c>
      <c r="AB38" s="35">
        <v>4993665</v>
      </c>
      <c r="AC38" s="35">
        <v>6178</v>
      </c>
      <c r="AD38" s="35">
        <v>15769</v>
      </c>
    </row>
    <row r="39" spans="1:30" ht="12.75" customHeight="1">
      <c r="A39" s="34">
        <v>1996</v>
      </c>
      <c r="B39" s="35">
        <v>15154</v>
      </c>
      <c r="C39" s="35">
        <v>143708</v>
      </c>
      <c r="D39" s="35">
        <v>431985</v>
      </c>
      <c r="E39" s="35">
        <v>14196</v>
      </c>
      <c r="F39" s="35">
        <v>30454</v>
      </c>
      <c r="G39" s="35">
        <v>92848</v>
      </c>
      <c r="H39" s="35">
        <v>51831</v>
      </c>
      <c r="I39" s="35">
        <v>71468</v>
      </c>
      <c r="J39" s="35">
        <v>20390</v>
      </c>
      <c r="K39" s="8" t="s">
        <v>503</v>
      </c>
      <c r="L39" s="8" t="s">
        <v>503</v>
      </c>
      <c r="M39" s="35">
        <v>890130</v>
      </c>
      <c r="N39" s="35">
        <v>5637</v>
      </c>
      <c r="O39" s="35">
        <v>14519203</v>
      </c>
      <c r="P39" s="35">
        <v>2244705</v>
      </c>
      <c r="Q39" s="35">
        <v>3250155</v>
      </c>
      <c r="R39" s="35">
        <v>590217</v>
      </c>
      <c r="S39" s="35">
        <v>5725</v>
      </c>
      <c r="T39" s="35">
        <v>22341</v>
      </c>
      <c r="U39" s="35">
        <v>14581</v>
      </c>
      <c r="V39" s="35">
        <v>96565</v>
      </c>
      <c r="W39" s="35">
        <v>1577</v>
      </c>
      <c r="X39" s="35">
        <v>710472</v>
      </c>
      <c r="Y39" s="35">
        <v>867263</v>
      </c>
      <c r="Z39" s="35">
        <v>78503</v>
      </c>
      <c r="AA39" s="35">
        <v>26496</v>
      </c>
      <c r="AB39" s="35">
        <v>5367201</v>
      </c>
      <c r="AC39" s="35">
        <v>6374</v>
      </c>
      <c r="AD39" s="35">
        <v>16031</v>
      </c>
    </row>
    <row r="40" spans="1:30" ht="12.75" customHeight="1">
      <c r="A40" s="34">
        <v>1997</v>
      </c>
      <c r="B40" s="8" t="s">
        <v>503</v>
      </c>
      <c r="C40" s="35">
        <v>143076</v>
      </c>
      <c r="D40" s="8" t="s">
        <v>503</v>
      </c>
      <c r="E40" s="8" t="s">
        <v>503</v>
      </c>
      <c r="F40" s="8" t="s">
        <v>503</v>
      </c>
      <c r="G40" s="8" t="s">
        <v>503</v>
      </c>
      <c r="H40" s="8" t="s">
        <v>503</v>
      </c>
      <c r="I40" s="8" t="s">
        <v>503</v>
      </c>
      <c r="J40" s="8" t="s">
        <v>503</v>
      </c>
      <c r="K40" s="8" t="s">
        <v>503</v>
      </c>
      <c r="L40" s="8" t="s">
        <v>503</v>
      </c>
      <c r="M40" s="35">
        <v>940054</v>
      </c>
      <c r="N40" s="8" t="s">
        <v>503</v>
      </c>
      <c r="O40" s="8" t="s">
        <v>503</v>
      </c>
      <c r="P40" s="8" t="s">
        <v>503</v>
      </c>
      <c r="Q40" s="8" t="s">
        <v>503</v>
      </c>
      <c r="R40" s="8" t="s">
        <v>503</v>
      </c>
      <c r="S40" s="8" t="s">
        <v>503</v>
      </c>
      <c r="T40" s="8" t="s">
        <v>503</v>
      </c>
      <c r="U40" s="8" t="s">
        <v>503</v>
      </c>
      <c r="V40" s="8" t="s">
        <v>503</v>
      </c>
      <c r="W40" s="8" t="s">
        <v>503</v>
      </c>
      <c r="X40" s="8" t="s">
        <v>503</v>
      </c>
      <c r="Y40" s="8" t="s">
        <v>503</v>
      </c>
      <c r="Z40" s="8" t="s">
        <v>503</v>
      </c>
      <c r="AA40" s="8" t="s">
        <v>503</v>
      </c>
      <c r="AB40" s="8" t="s">
        <v>503</v>
      </c>
      <c r="AC40" s="8" t="s">
        <v>503</v>
      </c>
      <c r="AD40" s="8" t="s">
        <v>503</v>
      </c>
    </row>
    <row r="41" spans="1:30" ht="12.75" customHeight="1">
      <c r="A41" s="24" t="s">
        <v>232</v>
      </c>
    </row>
  </sheetData>
  <phoneticPr fontId="0" type="noConversion"/>
  <printOptions gridLines="1"/>
  <pageMargins left="0.75" right="0.75" top="1" bottom="1" header="0.5" footer="0.5"/>
  <headerFooter alignWithMargins="0">
    <oddHeader>&amp;A</oddHeader>
    <oddFooter>Page &amp;P</oddFooter>
  </headerFooter>
</worksheet>
</file>

<file path=xl/worksheets/sheet88.xml><?xml version="1.0" encoding="utf-8"?>
<worksheet xmlns="http://schemas.openxmlformats.org/spreadsheetml/2006/main" xmlns:r="http://schemas.openxmlformats.org/officeDocument/2006/relationships">
  <sheetPr codeName="Sheet88"/>
  <dimension ref="A1:AD44"/>
  <sheetViews>
    <sheetView showOutlineSymbols="0" zoomScale="75" workbookViewId="0">
      <pane xSplit="1" ySplit="2" topLeftCell="B17" activePane="bottomRight" state="frozen"/>
      <selection activeCell="C8" sqref="C8"/>
      <selection pane="topRight" activeCell="C8" sqref="C8"/>
      <selection pane="bottomLeft" activeCell="C8" sqref="C8"/>
      <selection pane="bottomRight" activeCell="C8" sqref="C8"/>
    </sheetView>
  </sheetViews>
  <sheetFormatPr defaultColWidth="3.85546875" defaultRowHeight="12.75" customHeight="1"/>
  <cols>
    <col min="1" max="1" width="5" style="18" customWidth="1"/>
    <col min="2" max="2" width="13" style="18" customWidth="1"/>
    <col min="3" max="3" width="12.42578125" style="18" hidden="1" customWidth="1"/>
    <col min="4" max="5" width="13.7109375" style="18" customWidth="1"/>
    <col min="6" max="6" width="16.28515625" style="18" hidden="1" customWidth="1"/>
    <col min="7" max="7" width="14.28515625" style="18" customWidth="1"/>
    <col min="8" max="9" width="13" style="18" customWidth="1"/>
    <col min="10" max="10" width="13.28515625" style="18" customWidth="1"/>
    <col min="11" max="11" width="13.28515625" style="18" hidden="1" customWidth="1"/>
    <col min="12" max="12" width="13.7109375" style="18" hidden="1" customWidth="1"/>
    <col min="13" max="13" width="12.85546875" style="18" hidden="1" customWidth="1"/>
    <col min="14" max="14" width="12.5703125" style="18" hidden="1" customWidth="1"/>
    <col min="15" max="15" width="12.28515625" style="18" customWidth="1"/>
    <col min="16" max="16" width="12.85546875" style="18" hidden="1" customWidth="1"/>
    <col min="17" max="17" width="12.7109375" style="18" hidden="1" customWidth="1"/>
    <col min="18" max="18" width="16" style="18" hidden="1" customWidth="1"/>
    <col min="19" max="19" width="13.28515625" style="18" hidden="1" customWidth="1"/>
    <col min="20" max="20" width="14.7109375" style="18" customWidth="1"/>
    <col min="21" max="21" width="15.7109375" style="18" hidden="1" customWidth="1"/>
    <col min="22" max="22" width="13.5703125" style="18" customWidth="1"/>
    <col min="23" max="23" width="13.140625" style="18" hidden="1" customWidth="1"/>
    <col min="24" max="24" width="13.28515625" style="18" hidden="1" customWidth="1"/>
    <col min="25" max="25" width="12.5703125" style="18" customWidth="1"/>
    <col min="26" max="26" width="14.140625" style="18" customWidth="1"/>
    <col min="27" max="27" width="14.7109375" style="18" hidden="1" customWidth="1"/>
    <col min="28" max="28" width="12.85546875" style="18" hidden="1" customWidth="1"/>
    <col min="29" max="29" width="16.7109375" style="18" customWidth="1"/>
    <col min="30" max="30" width="14.7109375" style="18" customWidth="1"/>
    <col min="31" max="16384" width="3.85546875" style="18"/>
  </cols>
  <sheetData>
    <row r="1" spans="1:30" ht="12.75" customHeight="1">
      <c r="A1" s="18" t="s">
        <v>504</v>
      </c>
    </row>
    <row r="2" spans="1:30" ht="12.75" customHeight="1">
      <c r="A2" s="18" t="s">
        <v>471</v>
      </c>
      <c r="B2" s="66" t="s">
        <v>472</v>
      </c>
      <c r="C2" s="53" t="s">
        <v>473</v>
      </c>
      <c r="D2" s="66" t="s">
        <v>474</v>
      </c>
      <c r="E2" s="66" t="s">
        <v>475</v>
      </c>
      <c r="F2" s="53" t="s">
        <v>478</v>
      </c>
      <c r="G2" s="66" t="s">
        <v>479</v>
      </c>
      <c r="H2" s="66" t="s">
        <v>480</v>
      </c>
      <c r="I2" s="66" t="s">
        <v>481</v>
      </c>
      <c r="J2" s="66" t="s">
        <v>482</v>
      </c>
      <c r="K2" s="53" t="s">
        <v>483</v>
      </c>
      <c r="L2" s="53" t="s">
        <v>484</v>
      </c>
      <c r="M2" s="53" t="s">
        <v>485</v>
      </c>
      <c r="N2" s="53" t="s">
        <v>486</v>
      </c>
      <c r="O2" s="66" t="s">
        <v>487</v>
      </c>
      <c r="P2" s="53" t="s">
        <v>488</v>
      </c>
      <c r="Q2" s="53" t="s">
        <v>489</v>
      </c>
      <c r="R2" s="53" t="s">
        <v>490</v>
      </c>
      <c r="S2" s="53" t="s">
        <v>491</v>
      </c>
      <c r="T2" s="66" t="s">
        <v>492</v>
      </c>
      <c r="U2" s="53" t="s">
        <v>493</v>
      </c>
      <c r="V2" s="66" t="s">
        <v>494</v>
      </c>
      <c r="W2" s="53" t="s">
        <v>495</v>
      </c>
      <c r="X2" s="53" t="s">
        <v>496</v>
      </c>
      <c r="Y2" s="66" t="s">
        <v>497</v>
      </c>
      <c r="Z2" s="66" t="s">
        <v>498</v>
      </c>
      <c r="AA2" s="53" t="s">
        <v>499</v>
      </c>
      <c r="AB2" s="53" t="s">
        <v>500</v>
      </c>
      <c r="AC2" s="66" t="s">
        <v>501</v>
      </c>
      <c r="AD2" s="66" t="s">
        <v>502</v>
      </c>
    </row>
    <row r="3" spans="1:30" ht="12.75" customHeight="1">
      <c r="A3" s="50">
        <v>1960</v>
      </c>
      <c r="B3" s="144">
        <v>15936</v>
      </c>
      <c r="C3" s="144">
        <v>166791</v>
      </c>
      <c r="D3" s="144">
        <v>566097</v>
      </c>
      <c r="E3" s="144">
        <v>39405</v>
      </c>
      <c r="F3" s="144" t="s">
        <v>503</v>
      </c>
      <c r="G3" s="144">
        <v>42061</v>
      </c>
      <c r="H3" s="144">
        <v>16199</v>
      </c>
      <c r="I3" s="144">
        <v>309347</v>
      </c>
      <c r="J3" s="144">
        <v>302710</v>
      </c>
      <c r="K3" s="144">
        <v>143653</v>
      </c>
      <c r="L3" s="144" t="s">
        <v>503</v>
      </c>
      <c r="M3" s="144">
        <v>103</v>
      </c>
      <c r="N3" s="144">
        <v>710</v>
      </c>
      <c r="O3" s="144">
        <v>24775500</v>
      </c>
      <c r="P3" s="144" t="s">
        <v>503</v>
      </c>
      <c r="Q3" s="144" t="s">
        <v>503</v>
      </c>
      <c r="R3" s="144">
        <v>28815</v>
      </c>
      <c r="S3" s="144">
        <v>182</v>
      </c>
      <c r="T3" s="144">
        <v>46919</v>
      </c>
      <c r="U3" s="144">
        <v>2911</v>
      </c>
      <c r="V3" s="144">
        <v>37148</v>
      </c>
      <c r="W3" s="144" t="s">
        <v>503</v>
      </c>
      <c r="X3" s="144">
        <v>88032</v>
      </c>
      <c r="Y3" s="144">
        <v>713697</v>
      </c>
      <c r="Z3" s="144">
        <v>75540</v>
      </c>
      <c r="AA3" s="144">
        <v>44450</v>
      </c>
      <c r="AB3" s="144">
        <v>70550</v>
      </c>
      <c r="AC3" s="144">
        <v>25858</v>
      </c>
      <c r="AD3" s="144">
        <v>511700</v>
      </c>
    </row>
    <row r="4" spans="1:30" ht="12.75" customHeight="1">
      <c r="A4" s="50">
        <v>1961</v>
      </c>
      <c r="B4" s="144">
        <v>16312</v>
      </c>
      <c r="C4" s="144">
        <v>185058</v>
      </c>
      <c r="D4" s="144">
        <v>601173</v>
      </c>
      <c r="E4" s="144">
        <v>40839</v>
      </c>
      <c r="F4" s="144" t="s">
        <v>503</v>
      </c>
      <c r="G4" s="144">
        <v>46671</v>
      </c>
      <c r="H4" s="144">
        <v>18362</v>
      </c>
      <c r="I4" s="144">
        <v>337468</v>
      </c>
      <c r="J4" s="144">
        <v>331710</v>
      </c>
      <c r="K4" s="144">
        <v>152575</v>
      </c>
      <c r="L4" s="144" t="s">
        <v>503</v>
      </c>
      <c r="M4" s="144">
        <v>124</v>
      </c>
      <c r="N4" s="144">
        <v>768</v>
      </c>
      <c r="O4" s="144">
        <v>27554300</v>
      </c>
      <c r="P4" s="144" t="s">
        <v>503</v>
      </c>
      <c r="Q4" s="144" t="s">
        <v>503</v>
      </c>
      <c r="R4" s="144">
        <v>30344</v>
      </c>
      <c r="S4" s="144">
        <v>196</v>
      </c>
      <c r="T4" s="144">
        <v>49535</v>
      </c>
      <c r="U4" s="144">
        <v>3151</v>
      </c>
      <c r="V4" s="144">
        <v>40524</v>
      </c>
      <c r="W4" s="144" t="s">
        <v>503</v>
      </c>
      <c r="X4" s="144">
        <v>93671</v>
      </c>
      <c r="Y4" s="144">
        <v>817876</v>
      </c>
      <c r="Z4" s="144">
        <v>82178</v>
      </c>
      <c r="AA4" s="144">
        <v>49292</v>
      </c>
      <c r="AB4" s="144">
        <v>81960</v>
      </c>
      <c r="AC4" s="144">
        <v>27419</v>
      </c>
      <c r="AD4" s="144">
        <v>529400</v>
      </c>
    </row>
    <row r="5" spans="1:30" ht="12.75" customHeight="1">
      <c r="A5" s="50">
        <v>1962</v>
      </c>
      <c r="B5" s="144">
        <v>17601</v>
      </c>
      <c r="C5" s="144">
        <v>196731</v>
      </c>
      <c r="D5" s="144">
        <v>642676</v>
      </c>
      <c r="E5" s="144">
        <v>44302</v>
      </c>
      <c r="F5" s="144" t="s">
        <v>503</v>
      </c>
      <c r="G5" s="144">
        <v>52588</v>
      </c>
      <c r="H5" s="144">
        <v>19661</v>
      </c>
      <c r="I5" s="144">
        <v>376806</v>
      </c>
      <c r="J5" s="144">
        <v>360780</v>
      </c>
      <c r="K5" s="144">
        <v>170386</v>
      </c>
      <c r="L5" s="144" t="s">
        <v>503</v>
      </c>
      <c r="M5" s="144">
        <v>148</v>
      </c>
      <c r="N5" s="144">
        <v>826</v>
      </c>
      <c r="O5" s="144">
        <v>30957800</v>
      </c>
      <c r="P5" s="144" t="s">
        <v>503</v>
      </c>
      <c r="Q5" s="144" t="s">
        <v>503</v>
      </c>
      <c r="R5" s="144">
        <v>32375</v>
      </c>
      <c r="S5" s="144">
        <v>218</v>
      </c>
      <c r="T5" s="144">
        <v>53326</v>
      </c>
      <c r="U5" s="144">
        <v>3420</v>
      </c>
      <c r="V5" s="144">
        <v>43650</v>
      </c>
      <c r="W5" s="144" t="s">
        <v>503</v>
      </c>
      <c r="X5" s="144">
        <v>101609</v>
      </c>
      <c r="Y5" s="144">
        <v>954102</v>
      </c>
      <c r="Z5" s="144">
        <v>89122</v>
      </c>
      <c r="AA5" s="144">
        <v>54203</v>
      </c>
      <c r="AB5" s="144">
        <v>94740</v>
      </c>
      <c r="AC5" s="144">
        <v>28816</v>
      </c>
      <c r="AD5" s="144">
        <v>569500</v>
      </c>
    </row>
    <row r="6" spans="1:30" ht="12.75" customHeight="1">
      <c r="A6" s="50">
        <v>1963</v>
      </c>
      <c r="B6" s="144">
        <v>19537</v>
      </c>
      <c r="C6" s="144">
        <v>212038</v>
      </c>
      <c r="D6" s="144">
        <v>691340</v>
      </c>
      <c r="E6" s="144">
        <v>47551</v>
      </c>
      <c r="F6" s="144" t="s">
        <v>503</v>
      </c>
      <c r="G6" s="144">
        <v>55978</v>
      </c>
      <c r="H6" s="144">
        <v>21352</v>
      </c>
      <c r="I6" s="144">
        <v>422416</v>
      </c>
      <c r="J6" s="144">
        <v>382370</v>
      </c>
      <c r="K6" s="144">
        <v>191316</v>
      </c>
      <c r="L6" s="144" t="s">
        <v>503</v>
      </c>
      <c r="M6" s="144">
        <v>189</v>
      </c>
      <c r="N6" s="144">
        <v>940</v>
      </c>
      <c r="O6" s="144">
        <v>35459900</v>
      </c>
      <c r="P6" s="144" t="s">
        <v>503</v>
      </c>
      <c r="Q6" s="144" t="s">
        <v>503</v>
      </c>
      <c r="R6" s="144">
        <v>36959</v>
      </c>
      <c r="S6" s="144">
        <v>258</v>
      </c>
      <c r="T6" s="144">
        <v>57856</v>
      </c>
      <c r="U6" s="144">
        <v>3735</v>
      </c>
      <c r="V6" s="144">
        <v>46840</v>
      </c>
      <c r="W6" s="144" t="s">
        <v>503</v>
      </c>
      <c r="X6" s="144">
        <v>110213</v>
      </c>
      <c r="Y6" s="144">
        <v>1127698</v>
      </c>
      <c r="Z6" s="144">
        <v>96464</v>
      </c>
      <c r="AA6" s="144">
        <v>60084</v>
      </c>
      <c r="AB6" s="144">
        <v>101200</v>
      </c>
      <c r="AC6" s="144">
        <v>30547</v>
      </c>
      <c r="AD6" s="144">
        <v>600800</v>
      </c>
    </row>
    <row r="7" spans="1:30" ht="12.75" customHeight="1">
      <c r="A7" s="50">
        <v>1964</v>
      </c>
      <c r="B7" s="144">
        <v>21417</v>
      </c>
      <c r="C7" s="144">
        <v>232159</v>
      </c>
      <c r="D7" s="144">
        <v>773782</v>
      </c>
      <c r="E7" s="144">
        <v>52091</v>
      </c>
      <c r="F7" s="144" t="s">
        <v>503</v>
      </c>
      <c r="G7" s="144">
        <v>63987</v>
      </c>
      <c r="H7" s="144">
        <v>24083</v>
      </c>
      <c r="I7" s="144">
        <v>468610</v>
      </c>
      <c r="J7" s="144">
        <v>420180</v>
      </c>
      <c r="K7" s="144">
        <v>217671</v>
      </c>
      <c r="L7" s="144" t="s">
        <v>503</v>
      </c>
      <c r="M7" s="144">
        <v>228</v>
      </c>
      <c r="N7" s="144">
        <v>1001</v>
      </c>
      <c r="O7" s="144">
        <v>38817500</v>
      </c>
      <c r="P7" s="144" t="s">
        <v>503</v>
      </c>
      <c r="Q7" s="144" t="s">
        <v>503</v>
      </c>
      <c r="R7" s="144">
        <v>38723</v>
      </c>
      <c r="S7" s="144">
        <v>281</v>
      </c>
      <c r="T7" s="144">
        <v>68079</v>
      </c>
      <c r="U7" s="144">
        <v>4053</v>
      </c>
      <c r="V7" s="144">
        <v>51508</v>
      </c>
      <c r="W7" s="144" t="s">
        <v>503</v>
      </c>
      <c r="X7" s="144">
        <v>123077</v>
      </c>
      <c r="Y7" s="144">
        <v>1261836</v>
      </c>
      <c r="Z7" s="144">
        <v>107575</v>
      </c>
      <c r="AA7" s="144">
        <v>64349</v>
      </c>
      <c r="AB7" s="144">
        <v>108230</v>
      </c>
      <c r="AC7" s="144">
        <v>33387</v>
      </c>
      <c r="AD7" s="144">
        <v>645700</v>
      </c>
    </row>
    <row r="8" spans="1:30" ht="12.75" customHeight="1">
      <c r="A8" s="50">
        <v>1965</v>
      </c>
      <c r="B8" s="144">
        <v>22486</v>
      </c>
      <c r="C8" s="144">
        <v>252392</v>
      </c>
      <c r="D8" s="144">
        <v>843319</v>
      </c>
      <c r="E8" s="144">
        <v>57426</v>
      </c>
      <c r="F8" s="144" t="s">
        <v>503</v>
      </c>
      <c r="G8" s="144">
        <v>71878</v>
      </c>
      <c r="H8" s="144">
        <v>26634</v>
      </c>
      <c r="I8" s="144">
        <v>504427</v>
      </c>
      <c r="J8" s="144">
        <v>459170</v>
      </c>
      <c r="K8" s="144">
        <v>242159</v>
      </c>
      <c r="L8" s="144" t="s">
        <v>503</v>
      </c>
      <c r="M8" s="144">
        <v>274</v>
      </c>
      <c r="N8" s="144">
        <v>1055</v>
      </c>
      <c r="O8" s="144">
        <v>41768200</v>
      </c>
      <c r="P8" s="144" t="s">
        <v>503</v>
      </c>
      <c r="Q8" s="144" t="s">
        <v>503</v>
      </c>
      <c r="R8" s="144">
        <v>40691</v>
      </c>
      <c r="S8" s="144">
        <v>312</v>
      </c>
      <c r="T8" s="144">
        <v>76034</v>
      </c>
      <c r="U8" s="144">
        <v>4203</v>
      </c>
      <c r="V8" s="144">
        <v>56822</v>
      </c>
      <c r="W8" s="144" t="s">
        <v>503</v>
      </c>
      <c r="X8" s="144">
        <v>134838</v>
      </c>
      <c r="Y8" s="144">
        <v>1463617</v>
      </c>
      <c r="Z8" s="144">
        <v>118380</v>
      </c>
      <c r="AA8" s="144">
        <v>69101</v>
      </c>
      <c r="AB8" s="144">
        <v>128520</v>
      </c>
      <c r="AC8" s="144">
        <v>35964</v>
      </c>
      <c r="AD8" s="144">
        <v>700900</v>
      </c>
    </row>
    <row r="9" spans="1:30" ht="12.75" customHeight="1">
      <c r="A9" s="50">
        <v>1966</v>
      </c>
      <c r="B9" s="144">
        <v>24903</v>
      </c>
      <c r="C9" s="144">
        <v>274960</v>
      </c>
      <c r="D9" s="144">
        <v>905480</v>
      </c>
      <c r="E9" s="144">
        <v>64256</v>
      </c>
      <c r="F9" s="144" t="s">
        <v>503</v>
      </c>
      <c r="G9" s="144">
        <v>78885</v>
      </c>
      <c r="H9" s="144">
        <v>28554</v>
      </c>
      <c r="I9" s="144">
        <v>546085</v>
      </c>
      <c r="J9" s="144">
        <v>488230</v>
      </c>
      <c r="K9" s="144">
        <v>261665</v>
      </c>
      <c r="L9" s="144" t="s">
        <v>503</v>
      </c>
      <c r="M9" s="144">
        <v>278</v>
      </c>
      <c r="N9" s="144">
        <v>1152</v>
      </c>
      <c r="O9" s="144">
        <v>45256200</v>
      </c>
      <c r="P9" s="144" t="s">
        <v>503</v>
      </c>
      <c r="Q9" s="144" t="s">
        <v>503</v>
      </c>
      <c r="R9" s="144">
        <v>40955</v>
      </c>
      <c r="S9" s="144">
        <v>341</v>
      </c>
      <c r="T9" s="144">
        <v>82792</v>
      </c>
      <c r="U9" s="144">
        <v>4359</v>
      </c>
      <c r="V9" s="144">
        <v>61319</v>
      </c>
      <c r="W9" s="144" t="s">
        <v>503</v>
      </c>
      <c r="X9" s="144">
        <v>150720</v>
      </c>
      <c r="Y9" s="144">
        <v>1697967</v>
      </c>
      <c r="Z9" s="144">
        <v>128771</v>
      </c>
      <c r="AA9" s="144">
        <v>74384</v>
      </c>
      <c r="AB9" s="144">
        <v>143280</v>
      </c>
      <c r="AC9" s="144">
        <v>38286</v>
      </c>
      <c r="AD9" s="144">
        <v>768500</v>
      </c>
    </row>
    <row r="10" spans="1:30" ht="12.75" customHeight="1">
      <c r="A10" s="50">
        <v>1967</v>
      </c>
      <c r="B10" s="144">
        <v>26721</v>
      </c>
      <c r="C10" s="144">
        <v>292429</v>
      </c>
      <c r="D10" s="144">
        <v>970540</v>
      </c>
      <c r="E10" s="144">
        <v>69040</v>
      </c>
      <c r="F10" s="144" t="s">
        <v>503</v>
      </c>
      <c r="G10" s="144">
        <v>86894</v>
      </c>
      <c r="H10" s="144">
        <v>31321</v>
      </c>
      <c r="I10" s="144">
        <v>589875</v>
      </c>
      <c r="J10" s="144">
        <v>494350</v>
      </c>
      <c r="K10" s="144">
        <v>283958</v>
      </c>
      <c r="L10" s="144" t="s">
        <v>503</v>
      </c>
      <c r="M10" s="144">
        <v>299</v>
      </c>
      <c r="N10" s="144">
        <v>1300</v>
      </c>
      <c r="O10" s="144">
        <v>49851100</v>
      </c>
      <c r="P10" s="144" t="s">
        <v>503</v>
      </c>
      <c r="Q10" s="144" t="s">
        <v>503</v>
      </c>
      <c r="R10" s="144">
        <v>44809</v>
      </c>
      <c r="S10" s="144">
        <v>378</v>
      </c>
      <c r="T10" s="144">
        <v>90831</v>
      </c>
      <c r="U10" s="144">
        <v>4610</v>
      </c>
      <c r="V10" s="144">
        <v>67087</v>
      </c>
      <c r="W10" s="144" t="s">
        <v>503</v>
      </c>
      <c r="X10" s="144">
        <v>166842</v>
      </c>
      <c r="Y10" s="144">
        <v>1922922</v>
      </c>
      <c r="Z10" s="144">
        <v>139770</v>
      </c>
      <c r="AA10" s="144">
        <v>79427</v>
      </c>
      <c r="AB10" s="144">
        <v>158850</v>
      </c>
      <c r="AC10" s="144">
        <v>40302</v>
      </c>
      <c r="AD10" s="144">
        <v>812100</v>
      </c>
    </row>
    <row r="11" spans="1:30" ht="12.75" customHeight="1">
      <c r="A11" s="50">
        <v>1968</v>
      </c>
      <c r="B11" s="144">
        <v>30141</v>
      </c>
      <c r="C11" s="144">
        <v>314178</v>
      </c>
      <c r="D11" s="144">
        <v>1037745</v>
      </c>
      <c r="E11" s="144">
        <v>75339</v>
      </c>
      <c r="F11" s="144" t="s">
        <v>503</v>
      </c>
      <c r="G11" s="144">
        <v>96826</v>
      </c>
      <c r="H11" s="144">
        <v>35908</v>
      </c>
      <c r="I11" s="144">
        <v>641131</v>
      </c>
      <c r="J11" s="144">
        <v>533280</v>
      </c>
      <c r="K11" s="144">
        <v>322647</v>
      </c>
      <c r="L11" s="144" t="s">
        <v>503</v>
      </c>
      <c r="M11" s="144">
        <v>370</v>
      </c>
      <c r="N11" s="144">
        <v>1501</v>
      </c>
      <c r="O11" s="144">
        <v>54034800</v>
      </c>
      <c r="P11" s="144" t="s">
        <v>503</v>
      </c>
      <c r="Q11" s="144" t="s">
        <v>503</v>
      </c>
      <c r="R11" s="144">
        <v>51886</v>
      </c>
      <c r="S11" s="144">
        <v>418</v>
      </c>
      <c r="T11" s="144">
        <v>100715</v>
      </c>
      <c r="U11" s="144">
        <v>5127</v>
      </c>
      <c r="V11" s="144">
        <v>71638</v>
      </c>
      <c r="W11" s="144" t="s">
        <v>503</v>
      </c>
      <c r="X11" s="144">
        <v>182983</v>
      </c>
      <c r="Y11" s="144">
        <v>2170946</v>
      </c>
      <c r="Z11" s="144">
        <v>148321</v>
      </c>
      <c r="AA11" s="144">
        <v>86061</v>
      </c>
      <c r="AB11" s="144">
        <v>176240</v>
      </c>
      <c r="AC11" s="144">
        <v>43671</v>
      </c>
      <c r="AD11" s="144">
        <v>887300</v>
      </c>
    </row>
    <row r="12" spans="1:30" ht="12.75" customHeight="1">
      <c r="A12" s="50">
        <v>1969</v>
      </c>
      <c r="B12" s="144">
        <v>33525</v>
      </c>
      <c r="C12" s="144">
        <v>343023</v>
      </c>
      <c r="D12" s="144">
        <v>1151071</v>
      </c>
      <c r="E12" s="144">
        <v>82875</v>
      </c>
      <c r="F12" s="144" t="s">
        <v>503</v>
      </c>
      <c r="G12" s="144">
        <v>110386</v>
      </c>
      <c r="H12" s="144">
        <v>40986</v>
      </c>
      <c r="I12" s="144">
        <v>731035</v>
      </c>
      <c r="J12" s="144">
        <v>596950</v>
      </c>
      <c r="K12" s="144">
        <v>361948</v>
      </c>
      <c r="L12" s="144" t="s">
        <v>503</v>
      </c>
      <c r="M12" s="144">
        <v>462</v>
      </c>
      <c r="N12" s="144">
        <v>1691</v>
      </c>
      <c r="O12" s="144">
        <v>59652500</v>
      </c>
      <c r="P12" s="144">
        <v>75298500</v>
      </c>
      <c r="Q12" s="144">
        <v>2771200</v>
      </c>
      <c r="R12" s="144">
        <v>60734</v>
      </c>
      <c r="S12" s="144">
        <v>495</v>
      </c>
      <c r="T12" s="144">
        <v>114062</v>
      </c>
      <c r="U12" s="144">
        <v>5728</v>
      </c>
      <c r="V12" s="144">
        <v>78006</v>
      </c>
      <c r="W12" s="144" t="s">
        <v>503</v>
      </c>
      <c r="X12" s="144">
        <v>203584</v>
      </c>
      <c r="Y12" s="144">
        <v>2485675</v>
      </c>
      <c r="Z12" s="144">
        <v>161074</v>
      </c>
      <c r="AA12" s="144">
        <v>95864</v>
      </c>
      <c r="AB12" s="144">
        <v>206000</v>
      </c>
      <c r="AC12" s="144">
        <v>46997</v>
      </c>
      <c r="AD12" s="144">
        <v>958100</v>
      </c>
    </row>
    <row r="13" spans="1:30" ht="12.75" customHeight="1">
      <c r="A13" s="50">
        <v>1970</v>
      </c>
      <c r="B13" s="144">
        <v>37103</v>
      </c>
      <c r="C13" s="144">
        <v>384881</v>
      </c>
      <c r="D13" s="144">
        <v>1279844</v>
      </c>
      <c r="E13" s="144">
        <v>89112</v>
      </c>
      <c r="F13" s="144" t="s">
        <v>503</v>
      </c>
      <c r="G13" s="144">
        <v>122143</v>
      </c>
      <c r="H13" s="144">
        <v>46672</v>
      </c>
      <c r="I13" s="144">
        <v>816452</v>
      </c>
      <c r="J13" s="144">
        <v>675300</v>
      </c>
      <c r="K13" s="161">
        <v>399949</v>
      </c>
      <c r="L13" s="162" t="s">
        <v>503</v>
      </c>
      <c r="M13" s="161">
        <v>588</v>
      </c>
      <c r="N13" s="161">
        <v>1935</v>
      </c>
      <c r="O13" s="144">
        <v>67315000</v>
      </c>
      <c r="P13" s="161">
        <v>82899300</v>
      </c>
      <c r="Q13" s="161">
        <v>3423500</v>
      </c>
      <c r="R13" s="161">
        <v>61845</v>
      </c>
      <c r="S13" s="161">
        <v>546</v>
      </c>
      <c r="T13" s="144">
        <v>127996</v>
      </c>
      <c r="U13" s="161">
        <v>6739</v>
      </c>
      <c r="V13" s="144">
        <v>90985</v>
      </c>
      <c r="W13" s="162" t="s">
        <v>503</v>
      </c>
      <c r="X13" s="161">
        <v>227976</v>
      </c>
      <c r="Y13" s="144">
        <v>2745182</v>
      </c>
      <c r="Z13" s="144">
        <v>180375</v>
      </c>
      <c r="AA13" s="161">
        <v>108899</v>
      </c>
      <c r="AB13" s="161">
        <v>255000</v>
      </c>
      <c r="AC13" s="144">
        <v>51433</v>
      </c>
      <c r="AD13" s="144">
        <v>1025500</v>
      </c>
    </row>
    <row r="14" spans="1:30" ht="12.75" customHeight="1">
      <c r="A14" s="50">
        <v>1971</v>
      </c>
      <c r="B14" s="144">
        <v>41028</v>
      </c>
      <c r="C14" s="161">
        <v>429667</v>
      </c>
      <c r="D14" s="144">
        <v>1402167</v>
      </c>
      <c r="E14" s="144">
        <v>97256</v>
      </c>
      <c r="F14" s="162" t="s">
        <v>503</v>
      </c>
      <c r="G14" s="144">
        <v>135254</v>
      </c>
      <c r="H14" s="144">
        <v>51290</v>
      </c>
      <c r="I14" s="144">
        <v>909739</v>
      </c>
      <c r="J14" s="144">
        <v>749750</v>
      </c>
      <c r="K14" s="161">
        <v>457376</v>
      </c>
      <c r="L14" s="162" t="s">
        <v>503</v>
      </c>
      <c r="M14" s="161">
        <v>739</v>
      </c>
      <c r="N14" s="161">
        <v>2336</v>
      </c>
      <c r="O14" s="144">
        <v>73372000</v>
      </c>
      <c r="P14" s="161">
        <v>96486300</v>
      </c>
      <c r="Q14" s="161">
        <v>4211800</v>
      </c>
      <c r="R14" s="161">
        <v>69742</v>
      </c>
      <c r="S14" s="161">
        <v>629</v>
      </c>
      <c r="T14" s="144">
        <v>144210</v>
      </c>
      <c r="U14" s="161">
        <v>7708</v>
      </c>
      <c r="V14" s="144">
        <v>101707</v>
      </c>
      <c r="W14" s="162" t="s">
        <v>503</v>
      </c>
      <c r="X14" s="161">
        <v>265468</v>
      </c>
      <c r="Y14" s="144">
        <v>3098221</v>
      </c>
      <c r="Z14" s="144">
        <v>195024</v>
      </c>
      <c r="AA14" s="161">
        <v>123400</v>
      </c>
      <c r="AB14" s="161">
        <v>305000</v>
      </c>
      <c r="AC14" s="144">
        <v>57367</v>
      </c>
      <c r="AD14" s="144">
        <v>1114000</v>
      </c>
    </row>
    <row r="15" spans="1:30" ht="12.75" customHeight="1">
      <c r="A15" s="50">
        <v>1972</v>
      </c>
      <c r="B15" s="144">
        <v>46353</v>
      </c>
      <c r="C15" s="161">
        <v>491023</v>
      </c>
      <c r="D15" s="144">
        <v>1569698</v>
      </c>
      <c r="E15" s="144">
        <v>108581</v>
      </c>
      <c r="F15" s="162" t="s">
        <v>503</v>
      </c>
      <c r="G15" s="144">
        <v>155323</v>
      </c>
      <c r="H15" s="144">
        <v>59813</v>
      </c>
      <c r="I15" s="144">
        <v>1016499</v>
      </c>
      <c r="J15" s="144">
        <v>823120</v>
      </c>
      <c r="K15" s="161">
        <v>586242</v>
      </c>
      <c r="L15" s="162" t="s">
        <v>503</v>
      </c>
      <c r="M15" s="161">
        <v>1038</v>
      </c>
      <c r="N15" s="161">
        <v>2820</v>
      </c>
      <c r="O15" s="144">
        <v>80229000</v>
      </c>
      <c r="P15" s="161">
        <v>116715000</v>
      </c>
      <c r="Q15" s="161">
        <v>5421500</v>
      </c>
      <c r="R15" s="161">
        <v>84758</v>
      </c>
      <c r="S15" s="161">
        <v>770</v>
      </c>
      <c r="T15" s="144">
        <v>162937</v>
      </c>
      <c r="U15" s="161">
        <v>9025</v>
      </c>
      <c r="V15" s="144">
        <v>112664</v>
      </c>
      <c r="W15" s="162" t="s">
        <v>503</v>
      </c>
      <c r="X15" s="161">
        <v>323147</v>
      </c>
      <c r="Y15" s="144">
        <v>3636130</v>
      </c>
      <c r="Z15" s="144">
        <v>213397</v>
      </c>
      <c r="AA15" s="161">
        <v>137516</v>
      </c>
      <c r="AB15" s="161">
        <v>383000</v>
      </c>
      <c r="AC15" s="144">
        <v>64260</v>
      </c>
      <c r="AD15" s="144">
        <v>1224700</v>
      </c>
    </row>
    <row r="16" spans="1:30" ht="12.75" customHeight="1">
      <c r="A16" s="50">
        <v>1973</v>
      </c>
      <c r="B16" s="144">
        <v>55900</v>
      </c>
      <c r="C16" s="161">
        <v>556474</v>
      </c>
      <c r="D16" s="144">
        <v>1783539</v>
      </c>
      <c r="E16" s="144">
        <v>127445</v>
      </c>
      <c r="F16" s="162" t="s">
        <v>503</v>
      </c>
      <c r="G16" s="144">
        <v>178155</v>
      </c>
      <c r="H16" s="144">
        <v>72803</v>
      </c>
      <c r="I16" s="144">
        <v>1162488</v>
      </c>
      <c r="J16" s="144">
        <v>917250</v>
      </c>
      <c r="K16" s="161">
        <v>683176</v>
      </c>
      <c r="L16" s="162" t="s">
        <v>503</v>
      </c>
      <c r="M16" s="161">
        <v>1511</v>
      </c>
      <c r="N16" s="161">
        <v>3119</v>
      </c>
      <c r="O16" s="144">
        <v>96596000</v>
      </c>
      <c r="P16" s="161">
        <v>138451100</v>
      </c>
      <c r="Q16" s="161">
        <v>7663700</v>
      </c>
      <c r="R16" s="161">
        <v>103327</v>
      </c>
      <c r="S16" s="161">
        <v>1003</v>
      </c>
      <c r="T16" s="144">
        <v>185942</v>
      </c>
      <c r="U16" s="161">
        <v>9847</v>
      </c>
      <c r="V16" s="144">
        <v>127765</v>
      </c>
      <c r="W16" s="162" t="s">
        <v>503</v>
      </c>
      <c r="X16" s="161">
        <v>388499</v>
      </c>
      <c r="Y16" s="144">
        <v>4383753</v>
      </c>
      <c r="Z16" s="144">
        <v>237469</v>
      </c>
      <c r="AA16" s="161">
        <v>149188</v>
      </c>
      <c r="AB16" s="161">
        <v>520000</v>
      </c>
      <c r="AC16" s="144">
        <v>73992</v>
      </c>
      <c r="AD16" s="144">
        <v>1369300</v>
      </c>
    </row>
    <row r="17" spans="1:30" ht="12.75" customHeight="1">
      <c r="A17" s="50">
        <v>1974</v>
      </c>
      <c r="B17" s="144">
        <v>67105</v>
      </c>
      <c r="C17" s="161">
        <v>633373</v>
      </c>
      <c r="D17" s="144">
        <v>2091897</v>
      </c>
      <c r="E17" s="144">
        <v>152139</v>
      </c>
      <c r="F17" s="162" t="s">
        <v>503</v>
      </c>
      <c r="G17" s="144">
        <v>199656</v>
      </c>
      <c r="H17" s="144">
        <v>91748</v>
      </c>
      <c r="I17" s="144">
        <v>1340635</v>
      </c>
      <c r="J17" s="144">
        <v>983930</v>
      </c>
      <c r="K17" s="161">
        <v>813893</v>
      </c>
      <c r="L17" s="162" t="s">
        <v>503</v>
      </c>
      <c r="M17" s="161">
        <v>2157</v>
      </c>
      <c r="N17" s="161">
        <v>3959</v>
      </c>
      <c r="O17" s="144">
        <v>122177000</v>
      </c>
      <c r="P17" s="161">
        <v>152361600</v>
      </c>
      <c r="Q17" s="161">
        <v>10295500</v>
      </c>
      <c r="R17" s="161">
        <v>95710</v>
      </c>
      <c r="S17" s="161">
        <v>1226</v>
      </c>
      <c r="T17" s="144">
        <v>211018</v>
      </c>
      <c r="U17" s="161">
        <v>11106</v>
      </c>
      <c r="V17" s="144">
        <v>148064</v>
      </c>
      <c r="W17" s="162" t="s">
        <v>503</v>
      </c>
      <c r="X17" s="161">
        <v>431922</v>
      </c>
      <c r="Y17" s="144">
        <v>5368336</v>
      </c>
      <c r="Z17" s="144">
        <v>268244</v>
      </c>
      <c r="AA17" s="161">
        <v>148190</v>
      </c>
      <c r="AB17" s="161">
        <v>674000</v>
      </c>
      <c r="AC17" s="144">
        <v>83614</v>
      </c>
      <c r="AD17" s="144">
        <v>1484400</v>
      </c>
    </row>
    <row r="18" spans="1:30" ht="12.75" customHeight="1">
      <c r="A18" s="50">
        <v>1975</v>
      </c>
      <c r="B18" s="144">
        <v>79272</v>
      </c>
      <c r="C18" s="161">
        <v>671822</v>
      </c>
      <c r="D18" s="144">
        <v>2315110</v>
      </c>
      <c r="E18" s="144">
        <v>171435</v>
      </c>
      <c r="F18" s="162" t="s">
        <v>503</v>
      </c>
      <c r="G18" s="144">
        <v>223381</v>
      </c>
      <c r="H18" s="144">
        <v>106077</v>
      </c>
      <c r="I18" s="144">
        <v>1510307</v>
      </c>
      <c r="J18" s="144">
        <v>1026630</v>
      </c>
      <c r="K18" s="161">
        <v>998882</v>
      </c>
      <c r="L18" s="162" t="s">
        <v>503</v>
      </c>
      <c r="M18" s="161">
        <v>3034</v>
      </c>
      <c r="N18" s="161">
        <v>4858</v>
      </c>
      <c r="O18" s="144">
        <v>139381000</v>
      </c>
      <c r="P18" s="161">
        <v>171293400</v>
      </c>
      <c r="Q18" s="161">
        <v>14087900</v>
      </c>
      <c r="R18" s="161">
        <v>110124</v>
      </c>
      <c r="S18" s="161">
        <v>1528</v>
      </c>
      <c r="T18" s="144">
        <v>232333</v>
      </c>
      <c r="U18" s="161">
        <v>13512</v>
      </c>
      <c r="V18" s="144">
        <v>169648</v>
      </c>
      <c r="W18" s="162" t="s">
        <v>503</v>
      </c>
      <c r="X18" s="161">
        <v>536868</v>
      </c>
      <c r="Y18" s="144">
        <v>6303230</v>
      </c>
      <c r="Z18" s="144">
        <v>315016</v>
      </c>
      <c r="AA18" s="161">
        <v>150099</v>
      </c>
      <c r="AB18" s="161">
        <v>857000</v>
      </c>
      <c r="AC18" s="144">
        <v>105500</v>
      </c>
      <c r="AD18" s="144">
        <v>1617800</v>
      </c>
    </row>
    <row r="19" spans="1:30" ht="12.75" customHeight="1">
      <c r="A19" s="50">
        <v>1976</v>
      </c>
      <c r="B19" s="144">
        <v>91225</v>
      </c>
      <c r="C19" s="161">
        <v>742100</v>
      </c>
      <c r="D19" s="144">
        <v>2631267</v>
      </c>
      <c r="E19" s="144">
        <v>197568</v>
      </c>
      <c r="F19" s="162" t="s">
        <v>503</v>
      </c>
      <c r="G19" s="144">
        <v>259232</v>
      </c>
      <c r="H19" s="144">
        <v>120019</v>
      </c>
      <c r="I19" s="144">
        <v>1749700</v>
      </c>
      <c r="J19" s="144">
        <v>1120500</v>
      </c>
      <c r="K19" s="161">
        <v>1166945</v>
      </c>
      <c r="L19" s="162" t="s">
        <v>503</v>
      </c>
      <c r="M19" s="161">
        <v>4381</v>
      </c>
      <c r="N19" s="161">
        <v>5954</v>
      </c>
      <c r="O19" s="144">
        <v>175021000</v>
      </c>
      <c r="P19" s="161">
        <v>190094500</v>
      </c>
      <c r="Q19" s="161">
        <v>18063300</v>
      </c>
      <c r="R19" s="161">
        <v>113164</v>
      </c>
      <c r="S19" s="161">
        <v>2061</v>
      </c>
      <c r="T19" s="144">
        <v>266101</v>
      </c>
      <c r="U19" s="161">
        <v>14971</v>
      </c>
      <c r="V19" s="144">
        <v>193559</v>
      </c>
      <c r="W19" s="162" t="s">
        <v>503</v>
      </c>
      <c r="X19" s="161">
        <v>716620</v>
      </c>
      <c r="Y19" s="144">
        <v>7585213</v>
      </c>
      <c r="Z19" s="144">
        <v>356292</v>
      </c>
      <c r="AA19" s="161">
        <v>154146</v>
      </c>
      <c r="AB19" s="161">
        <v>1096000</v>
      </c>
      <c r="AC19" s="144">
        <v>124920</v>
      </c>
      <c r="AD19" s="144">
        <v>1805300</v>
      </c>
    </row>
    <row r="20" spans="1:30" ht="12.75" customHeight="1">
      <c r="A20" s="50">
        <v>1977</v>
      </c>
      <c r="B20" s="144">
        <v>99340</v>
      </c>
      <c r="C20" s="161">
        <v>820944</v>
      </c>
      <c r="D20" s="144">
        <v>2845743</v>
      </c>
      <c r="E20" s="144">
        <v>218295</v>
      </c>
      <c r="F20" s="162" t="s">
        <v>503</v>
      </c>
      <c r="G20" s="144">
        <v>287957</v>
      </c>
      <c r="H20" s="144">
        <v>132138</v>
      </c>
      <c r="I20" s="144">
        <v>1973229</v>
      </c>
      <c r="J20" s="144">
        <v>1195290</v>
      </c>
      <c r="K20" s="161">
        <v>1406290</v>
      </c>
      <c r="L20" s="162" t="s">
        <v>503</v>
      </c>
      <c r="M20" s="161">
        <v>6793</v>
      </c>
      <c r="N20" s="161">
        <v>7054</v>
      </c>
      <c r="O20" s="144">
        <v>212640000</v>
      </c>
      <c r="P20" s="161">
        <v>208602200</v>
      </c>
      <c r="Q20" s="161">
        <v>24388300</v>
      </c>
      <c r="R20" s="161">
        <v>123818</v>
      </c>
      <c r="S20" s="161">
        <v>2605</v>
      </c>
      <c r="T20" s="144">
        <v>290395</v>
      </c>
      <c r="U20" s="161">
        <v>16958</v>
      </c>
      <c r="V20" s="144">
        <v>218120</v>
      </c>
      <c r="W20" s="162" t="s">
        <v>503</v>
      </c>
      <c r="X20" s="161">
        <v>901462</v>
      </c>
      <c r="Y20" s="144">
        <v>9624527</v>
      </c>
      <c r="Z20" s="144">
        <v>387522</v>
      </c>
      <c r="AA20" s="161">
        <v>160369</v>
      </c>
      <c r="AB20" s="161">
        <v>1632000</v>
      </c>
      <c r="AC20" s="144">
        <v>145479</v>
      </c>
      <c r="AD20" s="144">
        <v>2011700</v>
      </c>
    </row>
    <row r="21" spans="1:30" ht="12.75" customHeight="1">
      <c r="A21" s="50">
        <v>1978</v>
      </c>
      <c r="B21" s="144">
        <v>112764</v>
      </c>
      <c r="C21" s="161">
        <v>866823</v>
      </c>
      <c r="D21" s="144">
        <v>3056067</v>
      </c>
      <c r="E21" s="144">
        <v>242001</v>
      </c>
      <c r="F21" s="162" t="s">
        <v>503</v>
      </c>
      <c r="G21" s="144">
        <v>321064</v>
      </c>
      <c r="H21" s="144">
        <v>145593</v>
      </c>
      <c r="I21" s="144">
        <v>2245666</v>
      </c>
      <c r="J21" s="144">
        <v>1283550</v>
      </c>
      <c r="K21" s="161">
        <v>1730033</v>
      </c>
      <c r="L21" s="162" t="s">
        <v>503</v>
      </c>
      <c r="M21" s="161">
        <v>10036</v>
      </c>
      <c r="N21" s="161">
        <v>8265</v>
      </c>
      <c r="O21" s="144">
        <v>250163000</v>
      </c>
      <c r="P21" s="161">
        <v>225237200</v>
      </c>
      <c r="Q21" s="161">
        <v>31393400</v>
      </c>
      <c r="R21" s="161">
        <v>134774</v>
      </c>
      <c r="S21" s="161">
        <v>3419</v>
      </c>
      <c r="T21" s="144">
        <v>312994</v>
      </c>
      <c r="U21" s="161">
        <v>19794</v>
      </c>
      <c r="V21" s="144">
        <v>239265</v>
      </c>
      <c r="W21" s="162" t="s">
        <v>503</v>
      </c>
      <c r="X21" s="161">
        <v>1137396</v>
      </c>
      <c r="Y21" s="144">
        <v>11780025</v>
      </c>
      <c r="Z21" s="144">
        <v>431962</v>
      </c>
      <c r="AA21" s="161">
        <v>167635</v>
      </c>
      <c r="AB21" s="161">
        <v>2851000</v>
      </c>
      <c r="AC21" s="144">
        <v>167809</v>
      </c>
      <c r="AD21" s="144">
        <v>2274900</v>
      </c>
    </row>
    <row r="22" spans="1:30" ht="12.75" customHeight="1">
      <c r="A22" s="50">
        <v>1979</v>
      </c>
      <c r="B22" s="144">
        <v>128216</v>
      </c>
      <c r="C22" s="161">
        <v>945894</v>
      </c>
      <c r="D22" s="144">
        <v>3268518</v>
      </c>
      <c r="E22" s="144">
        <v>276490</v>
      </c>
      <c r="F22" s="162" t="s">
        <v>503</v>
      </c>
      <c r="G22" s="144">
        <v>357313</v>
      </c>
      <c r="H22" s="144">
        <v>169295</v>
      </c>
      <c r="I22" s="144">
        <v>2552183</v>
      </c>
      <c r="J22" s="144">
        <v>1388440</v>
      </c>
      <c r="K22" s="161">
        <v>2071711</v>
      </c>
      <c r="L22" s="162" t="s">
        <v>503</v>
      </c>
      <c r="M22" s="161">
        <v>16182</v>
      </c>
      <c r="N22" s="161">
        <v>9772</v>
      </c>
      <c r="O22" s="144">
        <v>306108000</v>
      </c>
      <c r="P22" s="161">
        <v>245546600</v>
      </c>
      <c r="Q22" s="161">
        <v>38148400</v>
      </c>
      <c r="R22" s="161">
        <v>146673</v>
      </c>
      <c r="S22" s="161">
        <v>4766</v>
      </c>
      <c r="T22" s="144">
        <v>333171</v>
      </c>
      <c r="U22" s="161">
        <v>22992</v>
      </c>
      <c r="V22" s="144">
        <v>263849</v>
      </c>
      <c r="W22" s="162" t="s">
        <v>503</v>
      </c>
      <c r="X22" s="161">
        <v>1438257</v>
      </c>
      <c r="Y22" s="144">
        <v>13780298</v>
      </c>
      <c r="Z22" s="144">
        <v>484178</v>
      </c>
      <c r="AA22" s="161">
        <v>180095</v>
      </c>
      <c r="AB22" s="161">
        <v>5231000</v>
      </c>
      <c r="AC22" s="144">
        <v>197419</v>
      </c>
      <c r="AD22" s="144">
        <v>2544400</v>
      </c>
    </row>
    <row r="23" spans="1:30" ht="12.75" customHeight="1">
      <c r="A23" s="50">
        <v>1980</v>
      </c>
      <c r="B23" s="144">
        <v>145566</v>
      </c>
      <c r="C23" s="161">
        <v>1016142</v>
      </c>
      <c r="D23" s="144">
        <v>3554629</v>
      </c>
      <c r="E23" s="144">
        <v>311015</v>
      </c>
      <c r="F23" s="161">
        <v>415300</v>
      </c>
      <c r="G23" s="144">
        <v>385808</v>
      </c>
      <c r="H23" s="144">
        <v>195287</v>
      </c>
      <c r="I23" s="144">
        <v>2882167</v>
      </c>
      <c r="J23" s="144">
        <v>1472040</v>
      </c>
      <c r="K23" s="161">
        <v>2482343</v>
      </c>
      <c r="L23" s="162" t="s">
        <v>503</v>
      </c>
      <c r="M23" s="161">
        <v>25276</v>
      </c>
      <c r="N23" s="161">
        <v>11858</v>
      </c>
      <c r="O23" s="144">
        <v>384395000</v>
      </c>
      <c r="P23" s="161">
        <v>260801300</v>
      </c>
      <c r="Q23" s="161">
        <v>47656700</v>
      </c>
      <c r="R23" s="161">
        <v>156341</v>
      </c>
      <c r="S23" s="161">
        <v>6533</v>
      </c>
      <c r="T23" s="144">
        <v>355800</v>
      </c>
      <c r="U23" s="161">
        <v>27891</v>
      </c>
      <c r="V23" s="144">
        <v>313241</v>
      </c>
      <c r="W23" s="162" t="s">
        <v>503</v>
      </c>
      <c r="X23" s="161">
        <v>1718889</v>
      </c>
      <c r="Y23" s="144">
        <v>15965650</v>
      </c>
      <c r="Z23" s="144">
        <v>549941</v>
      </c>
      <c r="AA23" s="161">
        <v>193488</v>
      </c>
      <c r="AB23" s="161">
        <v>7901000</v>
      </c>
      <c r="AC23" s="144">
        <v>230528</v>
      </c>
      <c r="AD23" s="144">
        <v>2771500</v>
      </c>
    </row>
    <row r="24" spans="1:30" ht="12.75" customHeight="1">
      <c r="A24" s="50">
        <v>1981</v>
      </c>
      <c r="B24" s="144">
        <v>166362</v>
      </c>
      <c r="C24" s="161">
        <v>1081737</v>
      </c>
      <c r="D24" s="144">
        <v>3723969</v>
      </c>
      <c r="E24" s="144">
        <v>355741</v>
      </c>
      <c r="F24" s="161">
        <v>430000</v>
      </c>
      <c r="G24" s="144">
        <v>422403</v>
      </c>
      <c r="H24" s="144">
        <v>221310</v>
      </c>
      <c r="I24" s="144">
        <v>3239061</v>
      </c>
      <c r="J24" s="144">
        <v>1534970</v>
      </c>
      <c r="K24" s="161">
        <v>3117558</v>
      </c>
      <c r="L24" s="162" t="s">
        <v>503</v>
      </c>
      <c r="M24" s="161">
        <v>39582</v>
      </c>
      <c r="N24" s="161">
        <v>13970</v>
      </c>
      <c r="O24" s="144">
        <v>461152000</v>
      </c>
      <c r="P24" s="161">
        <v>273322400</v>
      </c>
      <c r="Q24" s="161">
        <v>54721000</v>
      </c>
      <c r="R24" s="161">
        <v>175203</v>
      </c>
      <c r="S24" s="161">
        <v>10447</v>
      </c>
      <c r="T24" s="144">
        <v>372986</v>
      </c>
      <c r="U24" s="161">
        <v>31409</v>
      </c>
      <c r="V24" s="144">
        <v>356934</v>
      </c>
      <c r="W24" s="162" t="s">
        <v>503</v>
      </c>
      <c r="X24" s="161">
        <v>2118832</v>
      </c>
      <c r="Y24" s="144">
        <v>17951205</v>
      </c>
      <c r="Z24" s="144">
        <v>602372</v>
      </c>
      <c r="AA24" s="161">
        <v>203628</v>
      </c>
      <c r="AB24" s="161">
        <v>10492000</v>
      </c>
      <c r="AC24" s="144">
        <v>253252</v>
      </c>
      <c r="AD24" s="144">
        <v>3104500</v>
      </c>
    </row>
    <row r="25" spans="1:30" ht="12.75" customHeight="1">
      <c r="A25" s="50">
        <v>1982</v>
      </c>
      <c r="B25" s="144">
        <v>179512</v>
      </c>
      <c r="C25" s="161">
        <v>1161165</v>
      </c>
      <c r="D25" s="144">
        <v>4023556</v>
      </c>
      <c r="E25" s="144">
        <v>374719</v>
      </c>
      <c r="F25" s="161">
        <v>436900</v>
      </c>
      <c r="G25" s="144">
        <v>482211</v>
      </c>
      <c r="H25" s="144">
        <v>248773</v>
      </c>
      <c r="I25" s="144">
        <v>3706792</v>
      </c>
      <c r="J25" s="144">
        <v>1588090</v>
      </c>
      <c r="K25" s="161">
        <v>3728471</v>
      </c>
      <c r="L25" s="162" t="s">
        <v>503</v>
      </c>
      <c r="M25" s="161">
        <v>68242</v>
      </c>
      <c r="N25" s="161">
        <v>15428</v>
      </c>
      <c r="O25" s="144">
        <v>543776000</v>
      </c>
      <c r="P25" s="161">
        <v>285593400</v>
      </c>
      <c r="Q25" s="161">
        <v>64196600</v>
      </c>
      <c r="R25" s="161">
        <v>192744</v>
      </c>
      <c r="S25" s="161">
        <v>19063</v>
      </c>
      <c r="T25" s="144">
        <v>388434</v>
      </c>
      <c r="U25" s="161">
        <v>34839</v>
      </c>
      <c r="V25" s="144">
        <v>394693</v>
      </c>
      <c r="W25" s="162" t="s">
        <v>503</v>
      </c>
      <c r="X25" s="161">
        <v>2635605</v>
      </c>
      <c r="Y25" s="144">
        <v>20767579</v>
      </c>
      <c r="Z25" s="144">
        <v>658635</v>
      </c>
      <c r="AA25" s="161">
        <v>210110</v>
      </c>
      <c r="AB25" s="161">
        <v>13906000</v>
      </c>
      <c r="AC25" s="144">
        <v>276936</v>
      </c>
      <c r="AD25" s="144">
        <v>3228600</v>
      </c>
    </row>
    <row r="26" spans="1:30" ht="12.75" customHeight="1">
      <c r="A26" s="50">
        <v>1983</v>
      </c>
      <c r="B26" s="144">
        <v>202593</v>
      </c>
      <c r="C26" s="161">
        <v>1237380</v>
      </c>
      <c r="D26" s="144">
        <v>4261704</v>
      </c>
      <c r="E26" s="144">
        <v>405225</v>
      </c>
      <c r="F26" s="161">
        <v>462800</v>
      </c>
      <c r="G26" s="144">
        <v>531728</v>
      </c>
      <c r="H26" s="144">
        <v>277080</v>
      </c>
      <c r="I26" s="144">
        <v>4100908</v>
      </c>
      <c r="J26" s="144">
        <v>1668540</v>
      </c>
      <c r="K26" s="161">
        <v>4608174</v>
      </c>
      <c r="L26" s="162" t="s">
        <v>503</v>
      </c>
      <c r="M26" s="161">
        <v>89144</v>
      </c>
      <c r="N26" s="161">
        <v>17127</v>
      </c>
      <c r="O26" s="144">
        <v>633413000</v>
      </c>
      <c r="P26" s="161">
        <v>305144100</v>
      </c>
      <c r="Q26" s="161">
        <v>73605100</v>
      </c>
      <c r="R26" s="161">
        <v>213689</v>
      </c>
      <c r="S26" s="161">
        <v>31423</v>
      </c>
      <c r="T26" s="144">
        <v>403313</v>
      </c>
      <c r="U26" s="161">
        <v>39346</v>
      </c>
      <c r="V26" s="144">
        <v>437243</v>
      </c>
      <c r="W26" s="162" t="s">
        <v>503</v>
      </c>
      <c r="X26" s="161">
        <v>3224185</v>
      </c>
      <c r="Y26" s="144">
        <v>23727278</v>
      </c>
      <c r="Z26" s="144">
        <v>737643</v>
      </c>
      <c r="AA26" s="161">
        <v>224064</v>
      </c>
      <c r="AB26" s="161">
        <v>21997000</v>
      </c>
      <c r="AC26" s="144">
        <v>302620</v>
      </c>
      <c r="AD26" s="144">
        <v>3502000</v>
      </c>
    </row>
    <row r="27" spans="1:30" ht="12.75" customHeight="1">
      <c r="A27" s="50">
        <v>1984</v>
      </c>
      <c r="B27" s="144">
        <v>224858</v>
      </c>
      <c r="C27" s="161">
        <v>1299008</v>
      </c>
      <c r="D27" s="144">
        <v>4600948</v>
      </c>
      <c r="E27" s="144">
        <v>443010</v>
      </c>
      <c r="F27" s="161">
        <v>473700</v>
      </c>
      <c r="G27" s="144">
        <v>583546</v>
      </c>
      <c r="H27" s="144">
        <v>310786</v>
      </c>
      <c r="I27" s="144">
        <v>4460782</v>
      </c>
      <c r="J27" s="144">
        <v>1750890</v>
      </c>
      <c r="K27" s="161">
        <v>5591554</v>
      </c>
      <c r="L27" s="162" t="s">
        <v>503</v>
      </c>
      <c r="M27" s="161">
        <v>120899</v>
      </c>
      <c r="N27" s="161">
        <v>18571</v>
      </c>
      <c r="O27" s="144">
        <v>725678000</v>
      </c>
      <c r="P27" s="161">
        <v>324289600</v>
      </c>
      <c r="Q27" s="161">
        <v>82062000</v>
      </c>
      <c r="R27" s="161">
        <v>226477</v>
      </c>
      <c r="S27" s="161">
        <v>50530</v>
      </c>
      <c r="T27" s="144">
        <v>422418</v>
      </c>
      <c r="U27" s="161">
        <v>45282</v>
      </c>
      <c r="V27" s="144">
        <v>492295</v>
      </c>
      <c r="W27" s="162" t="s">
        <v>503</v>
      </c>
      <c r="X27" s="161">
        <v>4035138</v>
      </c>
      <c r="Y27" s="144">
        <v>26881451</v>
      </c>
      <c r="Z27" s="144">
        <v>825690</v>
      </c>
      <c r="AA27" s="161">
        <v>237206</v>
      </c>
      <c r="AB27" s="161">
        <v>35095000</v>
      </c>
      <c r="AC27" s="144">
        <v>324150</v>
      </c>
      <c r="AD27" s="144">
        <v>3896600</v>
      </c>
    </row>
    <row r="28" spans="1:30" ht="12.75" customHeight="1">
      <c r="A28" s="50">
        <v>1985</v>
      </c>
      <c r="B28" s="144">
        <v>248468</v>
      </c>
      <c r="C28" s="161">
        <v>1369095</v>
      </c>
      <c r="D28" s="144">
        <v>4904019</v>
      </c>
      <c r="E28" s="144">
        <v>478254</v>
      </c>
      <c r="F28" s="161">
        <v>483000</v>
      </c>
      <c r="G28" s="144">
        <v>634018</v>
      </c>
      <c r="H28" s="144">
        <v>338037</v>
      </c>
      <c r="I28" s="144">
        <v>4771227</v>
      </c>
      <c r="J28" s="144">
        <v>1823180</v>
      </c>
      <c r="K28" s="161">
        <v>6677640</v>
      </c>
      <c r="L28" s="162" t="s">
        <v>503</v>
      </c>
      <c r="M28" s="161">
        <v>161217</v>
      </c>
      <c r="N28" s="161">
        <v>19703</v>
      </c>
      <c r="O28" s="144">
        <v>813862000</v>
      </c>
      <c r="P28" s="161">
        <v>339363300</v>
      </c>
      <c r="Q28" s="161">
        <v>95736400</v>
      </c>
      <c r="R28" s="161">
        <v>250749</v>
      </c>
      <c r="S28" s="161">
        <v>84435</v>
      </c>
      <c r="T28" s="144">
        <v>443087</v>
      </c>
      <c r="U28" s="161">
        <v>54725</v>
      </c>
      <c r="V28" s="144">
        <v>544989</v>
      </c>
      <c r="W28" s="162" t="s">
        <v>503</v>
      </c>
      <c r="X28" s="161">
        <v>5061635</v>
      </c>
      <c r="Y28" s="144">
        <v>29438214</v>
      </c>
      <c r="Z28" s="144">
        <v>897421</v>
      </c>
      <c r="AA28" s="161">
        <v>248492</v>
      </c>
      <c r="AB28" s="161">
        <v>51079000</v>
      </c>
      <c r="AC28" s="144">
        <v>355348</v>
      </c>
      <c r="AD28" s="144">
        <v>4174900</v>
      </c>
    </row>
    <row r="29" spans="1:30" ht="12.75" customHeight="1">
      <c r="A29" s="50">
        <v>1986</v>
      </c>
      <c r="B29" s="144">
        <v>272546</v>
      </c>
      <c r="C29" s="161">
        <v>1439044</v>
      </c>
      <c r="D29" s="144">
        <v>5140705</v>
      </c>
      <c r="E29" s="144">
        <v>504152</v>
      </c>
      <c r="F29" s="161">
        <v>495073</v>
      </c>
      <c r="G29" s="144">
        <v>685565</v>
      </c>
      <c r="H29" s="144">
        <v>361326</v>
      </c>
      <c r="I29" s="144">
        <v>5135399</v>
      </c>
      <c r="J29" s="144">
        <v>1925290</v>
      </c>
      <c r="K29" s="161">
        <v>7594471</v>
      </c>
      <c r="L29" s="162" t="s">
        <v>503</v>
      </c>
      <c r="M29" s="161">
        <v>209114</v>
      </c>
      <c r="N29" s="161">
        <v>21075</v>
      </c>
      <c r="O29" s="144">
        <v>900438000</v>
      </c>
      <c r="P29" s="161">
        <v>355521800</v>
      </c>
      <c r="Q29" s="161">
        <v>112130300</v>
      </c>
      <c r="R29" s="161">
        <v>258982</v>
      </c>
      <c r="S29" s="161">
        <v>206112</v>
      </c>
      <c r="T29" s="144">
        <v>455881</v>
      </c>
      <c r="U29" s="161">
        <v>61641</v>
      </c>
      <c r="V29" s="144">
        <v>559149</v>
      </c>
      <c r="W29" s="161">
        <v>1694</v>
      </c>
      <c r="X29" s="161">
        <v>5928313</v>
      </c>
      <c r="Y29" s="144">
        <v>33742110</v>
      </c>
      <c r="Z29" s="144">
        <v>980952</v>
      </c>
      <c r="AA29" s="161">
        <v>257175</v>
      </c>
      <c r="AB29" s="161">
        <v>74721000</v>
      </c>
      <c r="AC29" s="144">
        <v>381823</v>
      </c>
      <c r="AD29" s="144">
        <v>4411800</v>
      </c>
    </row>
    <row r="30" spans="1:30" ht="12.75" customHeight="1">
      <c r="A30" s="50">
        <v>1987</v>
      </c>
      <c r="B30" s="144">
        <v>310868</v>
      </c>
      <c r="C30" s="161">
        <v>1494125</v>
      </c>
      <c r="D30" s="144">
        <v>5353252</v>
      </c>
      <c r="E30" s="144">
        <v>549868</v>
      </c>
      <c r="F30" s="161">
        <v>513448</v>
      </c>
      <c r="G30" s="144">
        <v>720942</v>
      </c>
      <c r="H30" s="144">
        <v>392518</v>
      </c>
      <c r="I30" s="144">
        <v>5416380</v>
      </c>
      <c r="J30" s="144">
        <v>1990480</v>
      </c>
      <c r="K30" s="161">
        <v>9169019</v>
      </c>
      <c r="L30" s="162" t="s">
        <v>503</v>
      </c>
      <c r="M30" s="161">
        <v>256645</v>
      </c>
      <c r="N30" s="161">
        <v>22894</v>
      </c>
      <c r="O30" s="144">
        <v>984659000</v>
      </c>
      <c r="P30" s="161">
        <v>379656800</v>
      </c>
      <c r="Q30" s="161">
        <v>133134200</v>
      </c>
      <c r="R30" s="161">
        <v>287910</v>
      </c>
      <c r="S30" s="161">
        <v>416305</v>
      </c>
      <c r="T30" s="144">
        <v>459030</v>
      </c>
      <c r="U30" s="161">
        <v>66454</v>
      </c>
      <c r="V30" s="144">
        <v>610047</v>
      </c>
      <c r="W30" s="161">
        <v>2963</v>
      </c>
      <c r="X30" s="161">
        <v>6955462</v>
      </c>
      <c r="Y30" s="144">
        <v>37729817</v>
      </c>
      <c r="Z30" s="144">
        <v>1060006</v>
      </c>
      <c r="AA30" s="161">
        <v>272726</v>
      </c>
      <c r="AB30" s="161">
        <v>129225000</v>
      </c>
      <c r="AC30" s="144">
        <v>419461</v>
      </c>
      <c r="AD30" s="144">
        <v>4698900</v>
      </c>
    </row>
    <row r="31" spans="1:30" ht="12.75" customHeight="1">
      <c r="A31" s="50">
        <v>1988</v>
      </c>
      <c r="B31" s="144">
        <v>351933</v>
      </c>
      <c r="C31" s="161">
        <v>1565771</v>
      </c>
      <c r="D31" s="144">
        <v>5729360</v>
      </c>
      <c r="E31" s="144">
        <v>602433</v>
      </c>
      <c r="F31" s="161">
        <v>524565</v>
      </c>
      <c r="G31" s="144">
        <v>748274</v>
      </c>
      <c r="H31" s="144">
        <v>444482</v>
      </c>
      <c r="I31" s="144">
        <v>5837052</v>
      </c>
      <c r="J31" s="144">
        <v>2095980</v>
      </c>
      <c r="K31" s="161">
        <v>10895230</v>
      </c>
      <c r="L31" s="161">
        <v>1722800</v>
      </c>
      <c r="M31" s="161">
        <v>308192</v>
      </c>
      <c r="N31" s="161">
        <v>25563</v>
      </c>
      <c r="O31" s="144">
        <v>1092845000</v>
      </c>
      <c r="P31" s="161">
        <v>406476800</v>
      </c>
      <c r="Q31" s="161">
        <v>149164700</v>
      </c>
      <c r="R31" s="161">
        <v>327230</v>
      </c>
      <c r="S31" s="161">
        <v>548858</v>
      </c>
      <c r="T31" s="144">
        <v>476557</v>
      </c>
      <c r="U31" s="161">
        <v>70773</v>
      </c>
      <c r="V31" s="144">
        <v>639591</v>
      </c>
      <c r="W31" s="161">
        <v>11832</v>
      </c>
      <c r="X31" s="161">
        <v>8184698</v>
      </c>
      <c r="Y31" s="144">
        <v>41920662</v>
      </c>
      <c r="Z31" s="144">
        <v>1154139</v>
      </c>
      <c r="AA31" s="161">
        <v>293316</v>
      </c>
      <c r="AB31" s="161">
        <v>227324000</v>
      </c>
      <c r="AC31" s="144">
        <v>467762</v>
      </c>
      <c r="AD31" s="144">
        <v>5061900</v>
      </c>
    </row>
    <row r="32" spans="1:30" ht="12.75" customHeight="1">
      <c r="A32" s="50">
        <v>1989</v>
      </c>
      <c r="B32" s="144">
        <v>384710</v>
      </c>
      <c r="C32" s="161">
        <v>1676677</v>
      </c>
      <c r="D32" s="144">
        <v>6231102</v>
      </c>
      <c r="E32" s="144">
        <v>646444</v>
      </c>
      <c r="F32" s="161">
        <v>624600</v>
      </c>
      <c r="G32" s="144">
        <v>788600</v>
      </c>
      <c r="H32" s="144">
        <v>495957</v>
      </c>
      <c r="I32" s="144">
        <v>6270298</v>
      </c>
      <c r="J32" s="144">
        <v>2224440</v>
      </c>
      <c r="K32" s="161">
        <v>13143050</v>
      </c>
      <c r="L32" s="161">
        <v>2261200</v>
      </c>
      <c r="M32" s="161">
        <v>364401</v>
      </c>
      <c r="N32" s="161">
        <v>27525</v>
      </c>
      <c r="O32" s="144">
        <v>1196807000</v>
      </c>
      <c r="P32" s="161">
        <v>438867200</v>
      </c>
      <c r="Q32" s="161">
        <v>179538900</v>
      </c>
      <c r="R32" s="161">
        <v>345738</v>
      </c>
      <c r="S32" s="161">
        <v>738898</v>
      </c>
      <c r="T32" s="144">
        <v>504957</v>
      </c>
      <c r="U32" s="161">
        <v>72248</v>
      </c>
      <c r="V32" s="144">
        <v>682347</v>
      </c>
      <c r="W32" s="161">
        <v>56027</v>
      </c>
      <c r="X32" s="161">
        <v>9621111</v>
      </c>
      <c r="Y32" s="144">
        <v>47020409</v>
      </c>
      <c r="Z32" s="144">
        <v>1276439</v>
      </c>
      <c r="AA32" s="161">
        <v>317303</v>
      </c>
      <c r="AB32" s="161">
        <v>393060171</v>
      </c>
      <c r="AC32" s="144">
        <v>513277</v>
      </c>
      <c r="AD32" s="144">
        <v>5439700</v>
      </c>
    </row>
    <row r="33" spans="1:30" ht="12.75" customHeight="1">
      <c r="A33" s="50">
        <v>1990</v>
      </c>
      <c r="B33" s="144">
        <v>397180</v>
      </c>
      <c r="C33" s="161">
        <v>1813482</v>
      </c>
      <c r="D33" s="144">
        <v>6595009</v>
      </c>
      <c r="E33" s="144">
        <v>668181</v>
      </c>
      <c r="F33" s="161">
        <v>579300</v>
      </c>
      <c r="G33" s="144">
        <v>825311</v>
      </c>
      <c r="H33" s="144">
        <v>523034</v>
      </c>
      <c r="I33" s="144">
        <v>6620867</v>
      </c>
      <c r="J33" s="144">
        <v>2426000</v>
      </c>
      <c r="K33" s="161">
        <v>16230510</v>
      </c>
      <c r="L33" s="161">
        <v>2498300</v>
      </c>
      <c r="M33" s="161">
        <v>396984</v>
      </c>
      <c r="N33" s="161">
        <v>28700</v>
      </c>
      <c r="O33" s="144">
        <v>1320832000</v>
      </c>
      <c r="P33" s="161">
        <v>463941800</v>
      </c>
      <c r="Q33" s="161">
        <v>215734500</v>
      </c>
      <c r="R33" s="161">
        <v>372428</v>
      </c>
      <c r="S33" s="161">
        <v>949148</v>
      </c>
      <c r="T33" s="144">
        <v>537867</v>
      </c>
      <c r="U33" s="161">
        <v>72277</v>
      </c>
      <c r="V33" s="144">
        <v>722705</v>
      </c>
      <c r="W33" s="161">
        <v>80883</v>
      </c>
      <c r="X33" s="161">
        <v>11031729</v>
      </c>
      <c r="Y33" s="144">
        <v>52345319</v>
      </c>
      <c r="Z33" s="144">
        <v>1408243</v>
      </c>
      <c r="AA33" s="161">
        <v>333661</v>
      </c>
      <c r="AB33" s="161">
        <v>630116961</v>
      </c>
      <c r="AC33" s="144">
        <v>556217</v>
      </c>
      <c r="AD33" s="144">
        <v>5750800</v>
      </c>
    </row>
    <row r="34" spans="1:30" ht="12.75" customHeight="1">
      <c r="A34" s="50">
        <v>1991</v>
      </c>
      <c r="B34" s="144">
        <v>406427</v>
      </c>
      <c r="C34" s="161">
        <v>1945822</v>
      </c>
      <c r="D34" s="144">
        <v>6908867</v>
      </c>
      <c r="E34" s="144">
        <v>672514</v>
      </c>
      <c r="F34" s="161">
        <v>749600</v>
      </c>
      <c r="G34" s="144">
        <v>857651</v>
      </c>
      <c r="H34" s="144">
        <v>499357</v>
      </c>
      <c r="I34" s="144">
        <v>6884136</v>
      </c>
      <c r="J34" s="144">
        <v>2938000</v>
      </c>
      <c r="K34" s="161">
        <v>18766104</v>
      </c>
      <c r="L34" s="161">
        <v>2942600</v>
      </c>
      <c r="M34" s="161">
        <v>397632</v>
      </c>
      <c r="N34" s="161">
        <v>30635</v>
      </c>
      <c r="O34" s="144">
        <v>1440647000</v>
      </c>
      <c r="P34" s="161">
        <v>472748100</v>
      </c>
      <c r="Q34" s="161">
        <v>240392200</v>
      </c>
      <c r="R34" s="161">
        <v>405688</v>
      </c>
      <c r="S34" s="161">
        <v>1125334</v>
      </c>
      <c r="T34" s="144">
        <v>564947</v>
      </c>
      <c r="U34" s="161">
        <v>74578</v>
      </c>
      <c r="V34" s="144">
        <v>763414</v>
      </c>
      <c r="W34" s="161">
        <v>114944</v>
      </c>
      <c r="X34" s="161">
        <v>12427242</v>
      </c>
      <c r="Y34" s="144">
        <v>57337234</v>
      </c>
      <c r="Z34" s="144">
        <v>1498801</v>
      </c>
      <c r="AA34" s="161">
        <v>342363</v>
      </c>
      <c r="AB34" s="161">
        <v>1093368045</v>
      </c>
      <c r="AC34" s="144">
        <v>584536</v>
      </c>
      <c r="AD34" s="144">
        <v>5930700</v>
      </c>
    </row>
    <row r="35" spans="1:30" ht="12.75" customHeight="1">
      <c r="A35" s="50">
        <v>1992</v>
      </c>
      <c r="B35" s="144">
        <v>427404</v>
      </c>
      <c r="C35" s="161">
        <v>2057271</v>
      </c>
      <c r="D35" s="144">
        <v>7273688</v>
      </c>
      <c r="E35" s="144">
        <v>687375</v>
      </c>
      <c r="F35" s="161">
        <v>846845</v>
      </c>
      <c r="G35" s="144">
        <v>887868</v>
      </c>
      <c r="H35" s="144">
        <v>486923</v>
      </c>
      <c r="I35" s="144">
        <v>7126027</v>
      </c>
      <c r="J35" s="144">
        <v>3155200</v>
      </c>
      <c r="K35" s="161">
        <v>21135716</v>
      </c>
      <c r="L35" s="161">
        <v>3548300</v>
      </c>
      <c r="M35" s="161">
        <v>411421</v>
      </c>
      <c r="N35" s="161">
        <v>33115</v>
      </c>
      <c r="O35" s="144">
        <v>1517598000</v>
      </c>
      <c r="P35" s="161">
        <v>476407300</v>
      </c>
      <c r="Q35" s="161">
        <v>267145900</v>
      </c>
      <c r="R35" s="161">
        <v>444293</v>
      </c>
      <c r="S35" s="161">
        <v>1256196</v>
      </c>
      <c r="T35" s="144">
        <v>589433</v>
      </c>
      <c r="U35" s="161">
        <v>80786</v>
      </c>
      <c r="V35" s="144">
        <v>784934</v>
      </c>
      <c r="W35" s="161">
        <v>155780</v>
      </c>
      <c r="X35" s="161">
        <v>13209560</v>
      </c>
      <c r="Y35" s="144">
        <v>61698126</v>
      </c>
      <c r="Z35" s="144">
        <v>1492997</v>
      </c>
      <c r="AA35" s="161">
        <v>349799</v>
      </c>
      <c r="AB35" s="161">
        <v>1981867096</v>
      </c>
      <c r="AC35" s="144">
        <v>608165</v>
      </c>
      <c r="AD35" s="144">
        <v>6261800</v>
      </c>
    </row>
    <row r="36" spans="1:30" ht="12.75" customHeight="1">
      <c r="A36" s="50">
        <v>1993</v>
      </c>
      <c r="B36" s="144">
        <v>449785</v>
      </c>
      <c r="C36" s="161">
        <v>2125343</v>
      </c>
      <c r="D36" s="144">
        <v>7430444</v>
      </c>
      <c r="E36" s="144">
        <v>713367</v>
      </c>
      <c r="F36" s="161">
        <v>1002260</v>
      </c>
      <c r="G36" s="144">
        <v>900153</v>
      </c>
      <c r="H36" s="144">
        <v>492609</v>
      </c>
      <c r="I36" s="144">
        <v>7226530</v>
      </c>
      <c r="J36" s="144">
        <v>3235400</v>
      </c>
      <c r="K36" s="161">
        <v>23933595</v>
      </c>
      <c r="L36" s="161">
        <v>4364800</v>
      </c>
      <c r="M36" s="161">
        <v>435028</v>
      </c>
      <c r="N36" s="161">
        <v>36063</v>
      </c>
      <c r="O36" s="144">
        <v>1563271000</v>
      </c>
      <c r="P36" s="161">
        <v>480218558</v>
      </c>
      <c r="Q36" s="161">
        <v>305970100</v>
      </c>
      <c r="R36" s="161">
        <v>487671</v>
      </c>
      <c r="S36" s="161">
        <v>1420159</v>
      </c>
      <c r="T36" s="144">
        <v>605435</v>
      </c>
      <c r="U36" s="161">
        <v>86577</v>
      </c>
      <c r="V36" s="144">
        <v>823704</v>
      </c>
      <c r="W36" s="161">
        <v>210407</v>
      </c>
      <c r="X36" s="161">
        <v>14082597</v>
      </c>
      <c r="Y36" s="144">
        <v>63626894</v>
      </c>
      <c r="Z36" s="144">
        <v>1497646</v>
      </c>
      <c r="AA36" s="161">
        <v>357224</v>
      </c>
      <c r="AB36" s="161">
        <v>3868551335</v>
      </c>
      <c r="AC36" s="144">
        <v>639356</v>
      </c>
      <c r="AD36" s="144">
        <v>6582900</v>
      </c>
    </row>
    <row r="37" spans="1:30" ht="12.75" customHeight="1">
      <c r="A37" s="50">
        <v>1994</v>
      </c>
      <c r="B37" s="144">
        <v>474546</v>
      </c>
      <c r="C37" s="161">
        <v>2239621</v>
      </c>
      <c r="D37" s="144">
        <v>7792808</v>
      </c>
      <c r="E37" s="144">
        <v>755710</v>
      </c>
      <c r="F37" s="161">
        <v>1142959</v>
      </c>
      <c r="G37" s="144">
        <v>965718</v>
      </c>
      <c r="H37" s="144">
        <v>522309</v>
      </c>
      <c r="I37" s="144">
        <v>7499702</v>
      </c>
      <c r="J37" s="144">
        <v>3394400</v>
      </c>
      <c r="K37" s="161">
        <v>26590237</v>
      </c>
      <c r="L37" s="161">
        <v>5493800</v>
      </c>
      <c r="M37" s="161">
        <v>451547</v>
      </c>
      <c r="N37" s="161">
        <v>40255</v>
      </c>
      <c r="O37" s="144">
        <v>1653402000</v>
      </c>
      <c r="P37" s="161">
        <v>481659214</v>
      </c>
      <c r="Q37" s="161">
        <v>351974700</v>
      </c>
      <c r="R37" s="161">
        <v>509739</v>
      </c>
      <c r="S37" s="161">
        <v>1837019</v>
      </c>
      <c r="T37" s="144">
        <v>639597</v>
      </c>
      <c r="U37" s="161">
        <v>91739</v>
      </c>
      <c r="V37" s="144">
        <v>867563</v>
      </c>
      <c r="W37" s="161">
        <v>286026</v>
      </c>
      <c r="X37" s="161">
        <v>15073187</v>
      </c>
      <c r="Y37" s="144">
        <v>67655103</v>
      </c>
      <c r="Z37" s="144">
        <v>1596355</v>
      </c>
      <c r="AA37" s="161">
        <v>364561</v>
      </c>
      <c r="AB37" s="161">
        <v>7762456068</v>
      </c>
      <c r="AC37" s="144">
        <v>677593</v>
      </c>
      <c r="AD37" s="144">
        <v>6993300</v>
      </c>
    </row>
    <row r="38" spans="1:30" ht="12.75" customHeight="1">
      <c r="A38" s="50">
        <v>1995</v>
      </c>
      <c r="B38" s="144">
        <v>508113</v>
      </c>
      <c r="C38" s="161">
        <v>2334358</v>
      </c>
      <c r="D38" s="144">
        <v>8133764</v>
      </c>
      <c r="E38" s="144">
        <v>794962</v>
      </c>
      <c r="F38" s="161">
        <v>1338900</v>
      </c>
      <c r="G38" s="144">
        <v>1009756</v>
      </c>
      <c r="H38" s="144">
        <v>564566</v>
      </c>
      <c r="I38" s="144">
        <v>7752424</v>
      </c>
      <c r="J38" s="144">
        <v>3523000</v>
      </c>
      <c r="K38" s="161">
        <v>29594554</v>
      </c>
      <c r="L38" s="161">
        <v>6708000</v>
      </c>
      <c r="M38" s="161">
        <v>485168</v>
      </c>
      <c r="N38" s="161">
        <v>44190</v>
      </c>
      <c r="O38" s="144">
        <v>1787278000</v>
      </c>
      <c r="P38" s="161">
        <v>498012419</v>
      </c>
      <c r="Q38" s="161">
        <v>389979300</v>
      </c>
      <c r="R38" s="161">
        <v>525390</v>
      </c>
      <c r="S38" s="161">
        <v>2503814</v>
      </c>
      <c r="T38" s="144">
        <v>666035</v>
      </c>
      <c r="U38" s="161">
        <v>95816</v>
      </c>
      <c r="V38" s="144">
        <v>928745</v>
      </c>
      <c r="W38" s="161">
        <v>359200</v>
      </c>
      <c r="X38" s="161">
        <v>15975700</v>
      </c>
      <c r="Y38" s="144">
        <v>72841700</v>
      </c>
      <c r="Z38" s="144">
        <v>1713316</v>
      </c>
      <c r="AA38" s="161">
        <v>363815</v>
      </c>
      <c r="AB38" s="161">
        <v>14772110000</v>
      </c>
      <c r="AC38" s="144">
        <v>713979</v>
      </c>
      <c r="AD38" s="144">
        <v>7338400</v>
      </c>
    </row>
    <row r="39" spans="1:30" ht="12.75" customHeight="1">
      <c r="A39" s="50">
        <v>1996</v>
      </c>
      <c r="B39" s="144">
        <v>533632</v>
      </c>
      <c r="C39" s="161">
        <v>2421623</v>
      </c>
      <c r="D39" s="144">
        <v>8327757</v>
      </c>
      <c r="E39" s="144">
        <v>820247</v>
      </c>
      <c r="F39" s="161">
        <v>1524700</v>
      </c>
      <c r="G39" s="144">
        <v>1060887</v>
      </c>
      <c r="H39" s="144">
        <v>585865</v>
      </c>
      <c r="I39" s="144">
        <v>7951366</v>
      </c>
      <c r="J39" s="144">
        <v>3586500</v>
      </c>
      <c r="K39" s="161">
        <v>32583604</v>
      </c>
      <c r="L39" s="161">
        <v>8405000</v>
      </c>
      <c r="M39" s="161">
        <v>527199</v>
      </c>
      <c r="N39" s="161">
        <v>45607</v>
      </c>
      <c r="O39" s="144">
        <v>1902275000</v>
      </c>
      <c r="P39" s="161">
        <v>507860000</v>
      </c>
      <c r="Q39" s="161">
        <v>422400000</v>
      </c>
      <c r="R39" s="161">
        <v>554300</v>
      </c>
      <c r="S39" s="161">
        <v>3192400</v>
      </c>
      <c r="T39" s="144">
        <v>694298</v>
      </c>
      <c r="U39" s="161">
        <v>98800</v>
      </c>
      <c r="V39" s="144">
        <v>1016589</v>
      </c>
      <c r="W39" s="161">
        <v>434600</v>
      </c>
      <c r="X39" s="161">
        <v>17014000</v>
      </c>
      <c r="Y39" s="144">
        <v>77244900</v>
      </c>
      <c r="Z39" s="144">
        <v>1756358</v>
      </c>
      <c r="AA39" s="161">
        <v>366400</v>
      </c>
      <c r="AB39" s="161">
        <v>28604612960</v>
      </c>
      <c r="AC39" s="144">
        <v>756059</v>
      </c>
      <c r="AD39" s="144">
        <v>7751100</v>
      </c>
    </row>
    <row r="40" spans="1:30" ht="12.75" customHeight="1">
      <c r="A40" s="50">
        <v>1997</v>
      </c>
      <c r="B40" s="144">
        <v>565881</v>
      </c>
      <c r="C40" s="161">
        <v>2516944</v>
      </c>
      <c r="D40" s="144">
        <v>8727011</v>
      </c>
      <c r="E40" s="144">
        <v>864200</v>
      </c>
      <c r="F40" s="161">
        <v>1677200</v>
      </c>
      <c r="G40" s="144">
        <v>1116324</v>
      </c>
      <c r="H40" s="144">
        <v>635532</v>
      </c>
      <c r="I40" s="144">
        <v>8207091</v>
      </c>
      <c r="J40" s="144">
        <v>3666500</v>
      </c>
      <c r="K40" s="161"/>
      <c r="L40" s="161"/>
      <c r="M40" s="161"/>
      <c r="N40" s="161"/>
      <c r="O40" s="144">
        <v>1987165000</v>
      </c>
      <c r="P40" s="161"/>
      <c r="Q40" s="161"/>
      <c r="R40" s="161"/>
      <c r="S40" s="161"/>
      <c r="T40" s="144">
        <v>734853</v>
      </c>
      <c r="U40" s="161"/>
      <c r="V40" s="144">
        <v>1096170</v>
      </c>
      <c r="W40" s="161"/>
      <c r="X40" s="161"/>
      <c r="Y40" s="144">
        <v>82059500</v>
      </c>
      <c r="Z40" s="144">
        <v>1823799</v>
      </c>
      <c r="AA40" s="161"/>
      <c r="AB40" s="161"/>
      <c r="AC40" s="144">
        <v>805402</v>
      </c>
      <c r="AD40" s="144">
        <v>8256500</v>
      </c>
    </row>
    <row r="41" spans="1:30" ht="12.75" customHeight="1">
      <c r="A41" s="50">
        <v>1998</v>
      </c>
      <c r="B41" s="144">
        <v>593311</v>
      </c>
      <c r="C41" s="161"/>
      <c r="D41" s="144">
        <v>9081545</v>
      </c>
      <c r="E41" s="144">
        <v>887480</v>
      </c>
      <c r="F41" s="161"/>
      <c r="G41" s="144">
        <v>1168996</v>
      </c>
      <c r="H41" s="144">
        <v>689523</v>
      </c>
      <c r="I41" s="144">
        <v>8536312</v>
      </c>
      <c r="J41" s="144">
        <v>3784400</v>
      </c>
      <c r="K41" s="161"/>
      <c r="L41" s="161"/>
      <c r="M41" s="161"/>
      <c r="N41" s="161"/>
      <c r="O41" s="144">
        <v>2077371000</v>
      </c>
      <c r="P41" s="161"/>
      <c r="Q41" s="161"/>
      <c r="R41" s="161"/>
      <c r="S41" s="161"/>
      <c r="T41" s="144">
        <v>776161</v>
      </c>
      <c r="U41" s="161"/>
      <c r="V41" s="144">
        <v>1109348</v>
      </c>
      <c r="W41" s="161"/>
      <c r="X41" s="161"/>
      <c r="Y41" s="144">
        <v>87545400</v>
      </c>
      <c r="Z41" s="144">
        <v>1905349</v>
      </c>
      <c r="AA41" s="161"/>
      <c r="AB41" s="161"/>
      <c r="AC41" s="144">
        <v>851653</v>
      </c>
      <c r="AD41" s="144">
        <v>8728800</v>
      </c>
    </row>
    <row r="42" spans="1:30" ht="12.75" customHeight="1">
      <c r="A42" s="50">
        <v>1999</v>
      </c>
      <c r="B42" s="144">
        <v>630050</v>
      </c>
      <c r="C42" s="161"/>
      <c r="D42" s="144">
        <v>9423280</v>
      </c>
      <c r="E42" s="144">
        <v>943288</v>
      </c>
      <c r="F42" s="161"/>
      <c r="G42" s="144">
        <v>1229585</v>
      </c>
      <c r="H42" s="144">
        <v>721958</v>
      </c>
      <c r="I42" s="144">
        <v>8818797</v>
      </c>
      <c r="J42" s="144">
        <v>3877200</v>
      </c>
      <c r="K42" s="161"/>
      <c r="L42" s="161"/>
      <c r="M42" s="161"/>
      <c r="N42" s="161"/>
      <c r="O42" s="144">
        <v>2144959000</v>
      </c>
      <c r="P42" s="161"/>
      <c r="Q42" s="161"/>
      <c r="R42" s="161"/>
      <c r="S42" s="161"/>
      <c r="T42" s="144">
        <v>814336</v>
      </c>
      <c r="U42" s="161"/>
      <c r="V42" s="144">
        <v>1192826</v>
      </c>
      <c r="W42" s="161"/>
      <c r="X42" s="161"/>
      <c r="Y42" s="144">
        <v>93693400</v>
      </c>
      <c r="Z42" s="144">
        <v>1994854</v>
      </c>
      <c r="AA42" s="161"/>
      <c r="AB42" s="161"/>
      <c r="AC42" s="144">
        <v>891000</v>
      </c>
      <c r="AD42" s="144">
        <v>9237000</v>
      </c>
    </row>
    <row r="43" spans="1:30" ht="12.75" customHeight="1">
      <c r="A43" s="50">
        <v>2000</v>
      </c>
      <c r="B43" s="144">
        <v>679137</v>
      </c>
      <c r="C43" s="161"/>
      <c r="D43" s="144">
        <v>9949094</v>
      </c>
      <c r="E43" s="144">
        <v>1021272</v>
      </c>
      <c r="F43" s="161"/>
      <c r="G43" s="144">
        <v>1299889</v>
      </c>
      <c r="H43" s="144">
        <v>785067</v>
      </c>
      <c r="I43" s="144">
        <v>9190922</v>
      </c>
      <c r="J43" s="144">
        <v>3976100</v>
      </c>
      <c r="K43" s="162"/>
      <c r="L43" s="162"/>
      <c r="M43" s="162"/>
      <c r="N43" s="162"/>
      <c r="O43" s="144">
        <v>2257066000</v>
      </c>
      <c r="P43" s="162"/>
      <c r="Q43" s="162"/>
      <c r="R43" s="162"/>
      <c r="S43" s="162"/>
      <c r="T43" s="144">
        <v>876537</v>
      </c>
      <c r="U43" s="162"/>
      <c r="V43" s="144">
        <v>1428395</v>
      </c>
      <c r="W43" s="162"/>
      <c r="X43" s="162"/>
      <c r="Y43" s="144">
        <v>100346869</v>
      </c>
      <c r="Z43" s="144">
        <v>2089156</v>
      </c>
      <c r="AA43" s="162"/>
      <c r="AB43" s="162"/>
      <c r="AC43" s="144">
        <v>935627</v>
      </c>
      <c r="AD43" s="144">
        <v>9926617</v>
      </c>
    </row>
    <row r="44" spans="1:30" ht="12.75" customHeight="1">
      <c r="A44" s="24" t="s">
        <v>128</v>
      </c>
    </row>
  </sheetData>
  <phoneticPr fontId="0" type="noConversion"/>
  <printOptions gridLines="1"/>
  <pageMargins left="0.75" right="0.75" top="1" bottom="1" header="0.5" footer="0.5"/>
  <pageSetup orientation="portrait" horizontalDpi="360" verticalDpi="0" r:id="rId1"/>
  <headerFooter alignWithMargins="0">
    <oddHeader>&amp;A</oddHeader>
    <oddFooter>Page &amp;P</oddFooter>
  </headerFooter>
</worksheet>
</file>

<file path=xl/worksheets/sheet89.xml><?xml version="1.0" encoding="utf-8"?>
<worksheet xmlns="http://schemas.openxmlformats.org/spreadsheetml/2006/main" xmlns:r="http://schemas.openxmlformats.org/officeDocument/2006/relationships">
  <sheetPr codeName="Sheet89"/>
  <dimension ref="A1:AD41"/>
  <sheetViews>
    <sheetView showOutlineSymbols="0" zoomScale="75" workbookViewId="0">
      <pane xSplit="1" ySplit="2" topLeftCell="B12" activePane="bottomRight" state="frozen"/>
      <selection activeCell="C8" sqref="C8"/>
      <selection pane="topRight" activeCell="C8" sqref="C8"/>
      <selection pane="bottomLeft" activeCell="C8" sqref="C8"/>
      <selection pane="bottomRight" activeCell="C8" sqref="C8"/>
    </sheetView>
  </sheetViews>
  <sheetFormatPr defaultColWidth="3.85546875" defaultRowHeight="12.75" customHeight="1"/>
  <cols>
    <col min="1" max="1" width="5" style="18" customWidth="1"/>
    <col min="2" max="2" width="13" style="18" customWidth="1"/>
    <col min="3" max="3" width="12.42578125" style="18" hidden="1" customWidth="1"/>
    <col min="4" max="5" width="13.7109375" style="18" customWidth="1"/>
    <col min="6" max="6" width="16.28515625" style="18" hidden="1" customWidth="1"/>
    <col min="7" max="7" width="14.28515625" style="18" customWidth="1"/>
    <col min="8" max="9" width="13" style="18" customWidth="1"/>
    <col min="10" max="10" width="14.42578125" style="18" customWidth="1"/>
    <col min="11" max="11" width="13.28515625" style="18" hidden="1" customWidth="1"/>
    <col min="12" max="12" width="13.7109375" style="18" hidden="1" customWidth="1"/>
    <col min="13" max="13" width="12.85546875" style="18" hidden="1" customWidth="1"/>
    <col min="14" max="14" width="12.5703125" style="18" hidden="1" customWidth="1"/>
    <col min="15" max="15" width="11.140625" style="18" customWidth="1"/>
    <col min="16" max="16" width="12.85546875" style="18" hidden="1" customWidth="1"/>
    <col min="17" max="17" width="12.7109375" style="18" hidden="1" customWidth="1"/>
    <col min="18" max="18" width="16" style="18" hidden="1" customWidth="1"/>
    <col min="19" max="19" width="13.28515625" style="18" hidden="1" customWidth="1"/>
    <col min="20" max="20" width="14.7109375" style="18" customWidth="1"/>
    <col min="21" max="21" width="15.7109375" style="18" hidden="1" customWidth="1"/>
    <col min="22" max="22" width="13.5703125" style="18" customWidth="1"/>
    <col min="23" max="23" width="13.140625" style="18" hidden="1" customWidth="1"/>
    <col min="24" max="24" width="13.28515625" style="18" hidden="1" customWidth="1"/>
    <col min="25" max="25" width="12.5703125" style="18" customWidth="1"/>
    <col min="26" max="26" width="14.140625" style="18" customWidth="1"/>
    <col min="27" max="27" width="14.7109375" style="18" hidden="1" customWidth="1"/>
    <col min="28" max="28" width="12.85546875" style="18" hidden="1" customWidth="1"/>
    <col min="29" max="29" width="16.7109375" style="18" customWidth="1"/>
    <col min="30" max="30" width="14.7109375" style="18" customWidth="1"/>
    <col min="31" max="16384" width="3.85546875" style="18"/>
  </cols>
  <sheetData>
    <row r="1" spans="1:30" ht="12.75" customHeight="1">
      <c r="A1" s="18" t="s">
        <v>504</v>
      </c>
    </row>
    <row r="2" spans="1:30" ht="12.75" customHeight="1">
      <c r="A2" s="18" t="s">
        <v>471</v>
      </c>
      <c r="B2" s="66" t="s">
        <v>472</v>
      </c>
      <c r="C2" s="53" t="s">
        <v>473</v>
      </c>
      <c r="D2" s="66" t="s">
        <v>474</v>
      </c>
      <c r="E2" s="66" t="s">
        <v>475</v>
      </c>
      <c r="F2" s="53" t="s">
        <v>478</v>
      </c>
      <c r="G2" s="66" t="s">
        <v>479</v>
      </c>
      <c r="H2" s="66" t="s">
        <v>480</v>
      </c>
      <c r="I2" s="66" t="s">
        <v>481</v>
      </c>
      <c r="J2" s="66" t="s">
        <v>482</v>
      </c>
      <c r="K2" s="53" t="s">
        <v>483</v>
      </c>
      <c r="L2" s="53" t="s">
        <v>484</v>
      </c>
      <c r="M2" s="53" t="s">
        <v>485</v>
      </c>
      <c r="N2" s="53" t="s">
        <v>486</v>
      </c>
      <c r="O2" s="66" t="s">
        <v>487</v>
      </c>
      <c r="P2" s="53" t="s">
        <v>488</v>
      </c>
      <c r="Q2" s="53" t="s">
        <v>489</v>
      </c>
      <c r="R2" s="53" t="s">
        <v>490</v>
      </c>
      <c r="S2" s="53" t="s">
        <v>491</v>
      </c>
      <c r="T2" s="66" t="s">
        <v>492</v>
      </c>
      <c r="U2" s="53" t="s">
        <v>493</v>
      </c>
      <c r="V2" s="66" t="s">
        <v>494</v>
      </c>
      <c r="W2" s="53" t="s">
        <v>495</v>
      </c>
      <c r="X2" s="53" t="s">
        <v>496</v>
      </c>
      <c r="Y2" s="66" t="s">
        <v>497</v>
      </c>
      <c r="Z2" s="66" t="s">
        <v>498</v>
      </c>
      <c r="AA2" s="53" t="s">
        <v>499</v>
      </c>
      <c r="AB2" s="53" t="s">
        <v>500</v>
      </c>
      <c r="AC2" s="66" t="s">
        <v>501</v>
      </c>
      <c r="AD2" s="66" t="s">
        <v>502</v>
      </c>
    </row>
    <row r="3" spans="1:30" ht="12.75" customHeight="1">
      <c r="A3" s="50">
        <v>1960</v>
      </c>
      <c r="B3" s="51" t="e">
        <f>GDP!B3/'A7'!#REF!*100</f>
        <v>#REF!</v>
      </c>
      <c r="C3" s="51" t="e">
        <f>GDP!C3/'A7'!#REF!*100</f>
        <v>#REF!</v>
      </c>
      <c r="D3" s="51" t="e">
        <f>GDP!D3/'A7'!#REF!*100</f>
        <v>#REF!</v>
      </c>
      <c r="E3" s="51" t="e">
        <f>GDP!E3/'A7'!#REF!*100</f>
        <v>#REF!</v>
      </c>
      <c r="F3" s="51"/>
      <c r="G3" s="51" t="e">
        <f>GDP!G3/'A7'!#REF!*100</f>
        <v>#REF!</v>
      </c>
      <c r="H3" s="51" t="e">
        <f>GDP!#REF!/'A7'!#REF!*100</f>
        <v>#REF!</v>
      </c>
      <c r="I3" s="51" t="e">
        <f>GDP!#REF!/'A7'!#REF!*100</f>
        <v>#REF!</v>
      </c>
      <c r="J3" s="51" t="e">
        <f>GDP!#REF!/'A7'!#REF!*100</f>
        <v>#REF!</v>
      </c>
      <c r="K3" s="51" t="e">
        <f>GDP!#REF!/'A7'!#REF!*100</f>
        <v>#REF!</v>
      </c>
      <c r="L3" s="51"/>
      <c r="M3" s="51" t="e">
        <f>GDP!#REF!/'A7'!#REF!*100</f>
        <v>#REF!</v>
      </c>
      <c r="N3" s="51" t="e">
        <f>GDP!#REF!/'A7'!#REF!*100</f>
        <v>#REF!</v>
      </c>
      <c r="O3" s="51" t="e">
        <f>GDP!#REF!/'A7'!#REF!*100</f>
        <v>#REF!</v>
      </c>
      <c r="P3" s="51"/>
      <c r="Q3" s="51"/>
      <c r="R3" s="51" t="e">
        <f>GDP!#REF!/'A7'!#REF!*100</f>
        <v>#REF!</v>
      </c>
      <c r="S3" s="51" t="e">
        <f>GDP!#REF!/'A7'!#REF!*100</f>
        <v>#REF!</v>
      </c>
      <c r="T3" s="51" t="e">
        <f>GDP!#REF!/'A7'!#REF!*100</f>
        <v>#REF!</v>
      </c>
      <c r="U3" s="51" t="e">
        <f>GDP!#REF!/'A7'!#REF!*100</f>
        <v>#REF!</v>
      </c>
      <c r="V3" s="51" t="e">
        <f>GDP!#REF!/'A7'!#REF!*100</f>
        <v>#REF!</v>
      </c>
      <c r="W3" s="51"/>
      <c r="X3" s="51" t="e">
        <f>GDP!#REF!/'A7'!#REF!*100</f>
        <v>#REF!</v>
      </c>
      <c r="Y3" s="51" t="e">
        <f>GDP!#REF!/'A7'!#REF!*100</f>
        <v>#REF!</v>
      </c>
      <c r="Z3" s="51" t="e">
        <f>GDP!#REF!/'A7'!#REF!*100</f>
        <v>#REF!</v>
      </c>
      <c r="AA3" s="51" t="e">
        <f>GDP!#REF!/'A7'!#REF!*100</f>
        <v>#REF!</v>
      </c>
      <c r="AB3" s="51" t="e">
        <f>GDP!#REF!/'A7'!#REF!*100</f>
        <v>#REF!</v>
      </c>
      <c r="AC3" s="51" t="e">
        <f>GDP!#REF!/'A7'!#REF!*100</f>
        <v>#REF!</v>
      </c>
      <c r="AD3" s="51" t="e">
        <f>GDP!#REF!/'A7'!#REF!*100</f>
        <v>#REF!</v>
      </c>
    </row>
    <row r="4" spans="1:30" ht="12.75" customHeight="1">
      <c r="A4" s="50">
        <v>1961</v>
      </c>
      <c r="B4" s="51">
        <f>GDP!B4/'A7'!B3*100</f>
        <v>153700.560913419</v>
      </c>
      <c r="C4" s="51" t="e">
        <f>GDP!C4/'A7'!#REF!*100</f>
        <v>#REF!</v>
      </c>
      <c r="D4" s="51">
        <f>GDP!D4/'A7'!C3*100</f>
        <v>5077508.4608579548</v>
      </c>
      <c r="E4" s="51">
        <f>GDP!E4/'A7'!D3*100</f>
        <v>449071.28155458142</v>
      </c>
      <c r="F4" s="51"/>
      <c r="G4" s="51">
        <f>GDP!G4/'A7'!E3*100</f>
        <v>460995.24815982603</v>
      </c>
      <c r="H4" s="51">
        <f>GDP!H3/'A7'!F3*100</f>
        <v>384920.62378961069</v>
      </c>
      <c r="I4" s="51">
        <f>GDP!I3/'A7'!G3*100</f>
        <v>2484722.7458277252</v>
      </c>
      <c r="J4" s="51">
        <f>GDP!J3/'A7'!H3*100</f>
        <v>1423603.5427468666</v>
      </c>
      <c r="K4" s="51" t="e">
        <f>GDP!K3/'A7'!#REF!*100</f>
        <v>#REF!</v>
      </c>
      <c r="L4" s="51"/>
      <c r="M4" s="51" t="e">
        <f>GDP!M3/'A7'!#REF!*100</f>
        <v>#REF!</v>
      </c>
      <c r="N4" s="51" t="e">
        <f>GDP!N3/'A7'!#REF!*100</f>
        <v>#REF!</v>
      </c>
      <c r="O4" s="51">
        <f>GDP!O3/'A7'!I3*100</f>
        <v>1250732406.3200274</v>
      </c>
      <c r="P4" s="51"/>
      <c r="Q4" s="51"/>
      <c r="R4" s="51" t="e">
        <f>GDP!R3/'A7'!#REF!*100</f>
        <v>#REF!</v>
      </c>
      <c r="S4" s="51" t="e">
        <f>GDP!S3/'A7'!#REF!*100</f>
        <v>#REF!</v>
      </c>
      <c r="T4" s="51">
        <f>GDP!T3/'A7'!J3*100</f>
        <v>315442.77137959376</v>
      </c>
      <c r="U4" s="51" t="e">
        <f>GDP!U3/'A7'!#REF!*100</f>
        <v>#REF!</v>
      </c>
      <c r="V4" s="51">
        <f>GDP!V3/'A7'!K3*100</f>
        <v>453523.19084531971</v>
      </c>
      <c r="W4" s="51"/>
      <c r="X4" s="51" t="e">
        <f>GDP!X3/'A7'!#REF!*100</f>
        <v>#REF!</v>
      </c>
      <c r="Y4" s="51">
        <f>GDP!Y3/'A7'!L3*100</f>
        <v>33587506.634775162</v>
      </c>
      <c r="Z4" s="51">
        <f>GDP!Z3/'A7'!M3*100</f>
        <v>1190468.7326764348</v>
      </c>
      <c r="AA4" s="51" t="e">
        <f>GDP!AA3/'A7'!#REF!*100</f>
        <v>#REF!</v>
      </c>
      <c r="AB4" s="51" t="e">
        <f>GDP!AB3/'A7'!#REF!*100</f>
        <v>#REF!</v>
      </c>
      <c r="AC4" s="51">
        <f>GDP!AC3/'A7'!N3*100</f>
        <v>825677.8065130749</v>
      </c>
      <c r="AD4" s="51">
        <f>GDP!AD3/'A7'!O3*100</f>
        <v>3531683.4164279951</v>
      </c>
    </row>
    <row r="5" spans="1:30" ht="12.75" customHeight="1">
      <c r="A5" s="50">
        <v>1962</v>
      </c>
      <c r="B5" s="51">
        <f>GDP!B5/'A7'!B4*100</f>
        <v>166226.05437790506</v>
      </c>
      <c r="C5" s="51" t="e">
        <f>GDP!C5/'A7'!#REF!*100</f>
        <v>#REF!</v>
      </c>
      <c r="D5" s="51">
        <f>GDP!D5/'A7'!C4*100</f>
        <v>4993256.1878936216</v>
      </c>
      <c r="E5" s="51">
        <f>GDP!E5/'A7'!D4*100</f>
        <v>446107.96564592054</v>
      </c>
      <c r="F5" s="51"/>
      <c r="G5" s="51">
        <f>GDP!G5/'A7'!E4*100</f>
        <v>487299.5185283281</v>
      </c>
      <c r="H5" s="51">
        <f>GDP!H4/'A7'!F4*100</f>
        <v>386517.56572536897</v>
      </c>
      <c r="I5" s="51">
        <f>GDP!I4/'A7'!G4*100</f>
        <v>2624881.6452705278</v>
      </c>
      <c r="J5" s="51">
        <f>GDP!J4/'A7'!H4*100</f>
        <v>1467904.1071304607</v>
      </c>
      <c r="K5" s="51" t="e">
        <f>GDP!K4/'A7'!#REF!*100</f>
        <v>#REF!</v>
      </c>
      <c r="L5" s="51"/>
      <c r="M5" s="51" t="e">
        <f>GDP!M4/'A7'!#REF!*100</f>
        <v>#REF!</v>
      </c>
      <c r="N5" s="51" t="e">
        <f>GDP!N4/'A7'!#REF!*100</f>
        <v>#REF!</v>
      </c>
      <c r="O5" s="51">
        <f>GDP!O4/'A7'!I4*100</f>
        <v>1237360007.3073459</v>
      </c>
      <c r="P5" s="51"/>
      <c r="Q5" s="51"/>
      <c r="R5" s="51" t="e">
        <f>GDP!R4/'A7'!#REF!*100</f>
        <v>#REF!</v>
      </c>
      <c r="S5" s="51" t="e">
        <f>GDP!S4/'A7'!#REF!*100</f>
        <v>#REF!</v>
      </c>
      <c r="T5" s="51">
        <f>GDP!T4/'A7'!J4*100</f>
        <v>307540.83524909709</v>
      </c>
      <c r="U5" s="51" t="e">
        <f>GDP!U4/'A7'!#REF!*100</f>
        <v>#REF!</v>
      </c>
      <c r="V5" s="51">
        <f>GDP!V4/'A7'!K4*100</f>
        <v>457547.42165981879</v>
      </c>
      <c r="W5" s="51"/>
      <c r="X5" s="51" t="e">
        <f>GDP!X4/'A7'!#REF!*100</f>
        <v>#REF!</v>
      </c>
      <c r="Y5" s="51">
        <f>GDP!Y4/'A7'!L4*100</f>
        <v>34327157.832382225</v>
      </c>
      <c r="Z5" s="51">
        <f>GDP!Z4/'A7'!M4*100</f>
        <v>1188368.6390960759</v>
      </c>
      <c r="AA5" s="51" t="e">
        <f>GDP!AA4/'A7'!#REF!*100</f>
        <v>#REF!</v>
      </c>
      <c r="AB5" s="51" t="e">
        <f>GDP!AB4/'A7'!#REF!*100</f>
        <v>#REF!</v>
      </c>
      <c r="AC5" s="51">
        <f>GDP!AC4/'A7'!N4*100</f>
        <v>773989.27637508814</v>
      </c>
      <c r="AD5" s="51">
        <f>GDP!AD4/'A7'!O4*100</f>
        <v>3426536.803807233</v>
      </c>
    </row>
    <row r="6" spans="1:30" ht="12.75" customHeight="1">
      <c r="A6" s="50">
        <v>1963</v>
      </c>
      <c r="B6" s="51">
        <f>GDP!B6/'A7'!B5*100</f>
        <v>181302.23789769239</v>
      </c>
      <c r="C6" s="51" t="e">
        <f>GDP!C6/'A7'!#REF!*100</f>
        <v>#REF!</v>
      </c>
      <c r="D6" s="51">
        <f>GDP!D6/'A7'!C5*100</f>
        <v>4941104.4048301661</v>
      </c>
      <c r="E6" s="51">
        <f>GDP!E6/'A7'!D5*100</f>
        <v>438483.00147026713</v>
      </c>
      <c r="F6" s="51"/>
      <c r="G6" s="51">
        <f>GDP!G6/'A7'!E5*100</f>
        <v>486616.34395845857</v>
      </c>
      <c r="H6" s="51">
        <f>GDP!H5/'A7'!F5*100</f>
        <v>366624.20392434555</v>
      </c>
      <c r="I6" s="51">
        <f>GDP!I5/'A7'!G5*100</f>
        <v>2794734.2501269844</v>
      </c>
      <c r="J6" s="51">
        <f>GDP!J5/'A7'!H5*100</f>
        <v>1502306.0105443699</v>
      </c>
      <c r="K6" s="51" t="e">
        <f>GDP!K5/'A7'!#REF!*100</f>
        <v>#REF!</v>
      </c>
      <c r="L6" s="51"/>
      <c r="M6" s="51" t="e">
        <f>GDP!M5/'A7'!#REF!*100</f>
        <v>#REF!</v>
      </c>
      <c r="N6" s="51" t="e">
        <f>GDP!N5/'A7'!#REF!*100</f>
        <v>#REF!</v>
      </c>
      <c r="O6" s="51">
        <f>GDP!O5/'A7'!I5*100</f>
        <v>1236634905.066421</v>
      </c>
      <c r="P6" s="51"/>
      <c r="Q6" s="51"/>
      <c r="R6" s="51" t="e">
        <f>GDP!R5/'A7'!#REF!*100</f>
        <v>#REF!</v>
      </c>
      <c r="S6" s="51" t="e">
        <f>GDP!S5/'A7'!#REF!*100</f>
        <v>#REF!</v>
      </c>
      <c r="T6" s="51">
        <f>GDP!T5/'A7'!J5*100</f>
        <v>305737.29606591171</v>
      </c>
      <c r="U6" s="51" t="e">
        <f>GDP!U5/'A7'!#REF!*100</f>
        <v>#REF!</v>
      </c>
      <c r="V6" s="51">
        <f>GDP!V5/'A7'!K5*100</f>
        <v>455793.15291970805</v>
      </c>
      <c r="W6" s="51"/>
      <c r="X6" s="51" t="e">
        <f>GDP!X5/'A7'!#REF!*100</f>
        <v>#REF!</v>
      </c>
      <c r="Y6" s="51">
        <f>GDP!Y5/'A7'!L5*100</f>
        <v>35713439.414127894</v>
      </c>
      <c r="Z6" s="51">
        <f>GDP!Z5/'A7'!M5*100</f>
        <v>1182592.5559849828</v>
      </c>
      <c r="AA6" s="51" t="e">
        <f>GDP!AA5/'A7'!#REF!*100</f>
        <v>#REF!</v>
      </c>
      <c r="AB6" s="51" t="e">
        <f>GDP!AB5/'A7'!#REF!*100</f>
        <v>#REF!</v>
      </c>
      <c r="AC6" s="51">
        <f>GDP!AC5/'A7'!N5*100</f>
        <v>719092.36777925096</v>
      </c>
      <c r="AD6" s="51">
        <f>GDP!AD5/'A7'!O5*100</f>
        <v>3456768.5900624376</v>
      </c>
    </row>
    <row r="7" spans="1:30" ht="12.75" customHeight="1">
      <c r="A7" s="50">
        <v>1964</v>
      </c>
      <c r="B7" s="51">
        <f>GDP!B7/'A7'!B6*100</f>
        <v>192474.81835716969</v>
      </c>
      <c r="C7" s="51" t="e">
        <f>GDP!C7/'A7'!#REF!*100</f>
        <v>#REF!</v>
      </c>
      <c r="D7" s="51">
        <f>GDP!D7/'A7'!C6*100</f>
        <v>5087349.1697755326</v>
      </c>
      <c r="E7" s="51">
        <f>GDP!E7/'A7'!D6*100</f>
        <v>439878.0225275759</v>
      </c>
      <c r="F7" s="51"/>
      <c r="G7" s="51">
        <f>GDP!G7/'A7'!E6*100</f>
        <v>521820.39389090217</v>
      </c>
      <c r="H7" s="51">
        <f>GDP!H6/'A7'!F6*100</f>
        <v>352712.10734515823</v>
      </c>
      <c r="I7" s="51">
        <f>GDP!I6/'A7'!G6*100</f>
        <v>2968122.2363361195</v>
      </c>
      <c r="J7" s="51">
        <f>GDP!J6/'A7'!H6*100</f>
        <v>1498223.4520389605</v>
      </c>
      <c r="K7" s="51" t="e">
        <f>GDP!K6/'A7'!#REF!*100</f>
        <v>#REF!</v>
      </c>
      <c r="L7" s="51"/>
      <c r="M7" s="51" t="e">
        <f>GDP!M6/'A7'!#REF!*100</f>
        <v>#REF!</v>
      </c>
      <c r="N7" s="51" t="e">
        <f>GDP!N6/'A7'!#REF!*100</f>
        <v>#REF!</v>
      </c>
      <c r="O7" s="51">
        <f>GDP!O6/'A7'!I6*100</f>
        <v>1260008964.2565806</v>
      </c>
      <c r="P7" s="51"/>
      <c r="Q7" s="51"/>
      <c r="R7" s="51" t="e">
        <f>GDP!R6/'A7'!#REF!*100</f>
        <v>#REF!</v>
      </c>
      <c r="S7" s="51" t="e">
        <f>GDP!S6/'A7'!#REF!*100</f>
        <v>#REF!</v>
      </c>
      <c r="T7" s="51">
        <f>GDP!T6/'A7'!J6*100</f>
        <v>306320.8837593816</v>
      </c>
      <c r="U7" s="51" t="e">
        <f>GDP!U6/'A7'!#REF!*100</f>
        <v>#REF!</v>
      </c>
      <c r="V7" s="51">
        <f>GDP!V6/'A7'!K6*100</f>
        <v>452334.98440011742</v>
      </c>
      <c r="W7" s="51"/>
      <c r="X7" s="51" t="e">
        <f>GDP!X6/'A7'!#REF!*100</f>
        <v>#REF!</v>
      </c>
      <c r="Y7" s="51">
        <f>GDP!Y6/'A7'!L6*100</f>
        <v>37645768.724747472</v>
      </c>
      <c r="Z7" s="51">
        <f>GDP!Z6/'A7'!M6*100</f>
        <v>1174546.1496752508</v>
      </c>
      <c r="AA7" s="51" t="e">
        <f>GDP!AA6/'A7'!#REF!*100</f>
        <v>#REF!</v>
      </c>
      <c r="AB7" s="51" t="e">
        <f>GDP!AB6/'A7'!#REF!*100</f>
        <v>#REF!</v>
      </c>
      <c r="AC7" s="51">
        <f>GDP!AC6/'A7'!N6*100</f>
        <v>673887.18949746049</v>
      </c>
      <c r="AD7" s="51">
        <f>GDP!AD6/'A7'!O6*100</f>
        <v>3419885.9066773877</v>
      </c>
    </row>
    <row r="8" spans="1:30" ht="12.75" customHeight="1">
      <c r="A8" s="50">
        <v>1965</v>
      </c>
      <c r="B8" s="51">
        <f>GDP!B8/'A7'!B7*100</f>
        <v>196190.83779826248</v>
      </c>
      <c r="C8" s="51" t="e">
        <f>GDP!C8/'A7'!#REF!*100</f>
        <v>#REF!</v>
      </c>
      <c r="D8" s="51">
        <f>GDP!D8/'A7'!C7*100</f>
        <v>5100413.506111172</v>
      </c>
      <c r="E8" s="51">
        <f>GDP!E8/'A7'!D7*100</f>
        <v>444073.23454191646</v>
      </c>
      <c r="F8" s="51"/>
      <c r="G8" s="51">
        <f>GDP!G8/'A7'!E7*100</f>
        <v>549901.96220623259</v>
      </c>
      <c r="H8" s="51">
        <f>GDP!H7/'A7'!F7*100</f>
        <v>352418.47675760463</v>
      </c>
      <c r="I8" s="51">
        <f>GDP!I7/'A7'!G7*100</f>
        <v>3161883.0369407851</v>
      </c>
      <c r="J8" s="51">
        <f>GDP!J7/'A7'!H7*100</f>
        <v>1549191.0733518102</v>
      </c>
      <c r="K8" s="51" t="e">
        <f>GDP!K7/'A7'!#REF!*100</f>
        <v>#REF!</v>
      </c>
      <c r="L8" s="51"/>
      <c r="M8" s="51" t="e">
        <f>GDP!M7/'A7'!#REF!*100</f>
        <v>#REF!</v>
      </c>
      <c r="N8" s="51" t="e">
        <f>GDP!N7/'A7'!#REF!*100</f>
        <v>#REF!</v>
      </c>
      <c r="O8" s="51">
        <f>GDP!O7/'A7'!I7*100</f>
        <v>1226954359.2114267</v>
      </c>
      <c r="P8" s="51"/>
      <c r="Q8" s="51"/>
      <c r="R8" s="51" t="e">
        <f>GDP!R7/'A7'!#REF!*100</f>
        <v>#REF!</v>
      </c>
      <c r="S8" s="51" t="e">
        <f>GDP!S7/'A7'!#REF!*100</f>
        <v>#REF!</v>
      </c>
      <c r="T8" s="51">
        <f>GDP!T7/'A7'!J7*100</f>
        <v>332858.8891936338</v>
      </c>
      <c r="U8" s="51" t="e">
        <f>GDP!U7/'A7'!#REF!*100</f>
        <v>#REF!</v>
      </c>
      <c r="V8" s="51">
        <f>GDP!V7/'A7'!K7*100</f>
        <v>460021.06789070176</v>
      </c>
      <c r="W8" s="51"/>
      <c r="X8" s="51" t="e">
        <f>GDP!X7/'A7'!#REF!*100</f>
        <v>#REF!</v>
      </c>
      <c r="Y8" s="51">
        <f>GDP!Y7/'A7'!L7*100</f>
        <v>37567540.370989375</v>
      </c>
      <c r="Z8" s="51">
        <f>GDP!Z7/'A7'!M7*100</f>
        <v>1201906.7544989299</v>
      </c>
      <c r="AA8" s="51" t="e">
        <f>GDP!AA7/'A7'!#REF!*100</f>
        <v>#REF!</v>
      </c>
      <c r="AB8" s="51" t="e">
        <f>GDP!AB7/'A7'!#REF!*100</f>
        <v>#REF!</v>
      </c>
      <c r="AC8" s="51">
        <f>GDP!AC7/'A7'!N7*100</f>
        <v>651123.97177321231</v>
      </c>
      <c r="AD8" s="51">
        <f>GDP!AD7/'A7'!O7*100</f>
        <v>3446811.9874985917</v>
      </c>
    </row>
    <row r="9" spans="1:30" ht="12.75" customHeight="1">
      <c r="A9" s="50">
        <v>1966</v>
      </c>
      <c r="B9" s="51">
        <f>GDP!B9/'A7'!B8*100</f>
        <v>211609.23618754695</v>
      </c>
      <c r="C9" s="51" t="e">
        <f>GDP!C9/'A7'!#REF!*100</f>
        <v>#REF!</v>
      </c>
      <c r="D9" s="51">
        <f>GDP!D9/'A7'!C8*100</f>
        <v>5037707.4386759847</v>
      </c>
      <c r="E9" s="51">
        <f>GDP!E9/'A7'!D8*100</f>
        <v>455025.96574556665</v>
      </c>
      <c r="F9" s="51"/>
      <c r="G9" s="51">
        <f>GDP!G9/'A7'!E8*100</f>
        <v>566165.88970980095</v>
      </c>
      <c r="H9" s="51">
        <f>GDP!H8/'A7'!F8*100</f>
        <v>345263.56984572904</v>
      </c>
      <c r="I9" s="51">
        <f>GDP!I8/'A7'!G8*100</f>
        <v>3304092.2789517222</v>
      </c>
      <c r="J9" s="51">
        <f>GDP!J8/'A7'!H8*100</f>
        <v>1593015.288975022</v>
      </c>
      <c r="K9" s="51" t="e">
        <f>GDP!K8/'A7'!#REF!*100</f>
        <v>#REF!</v>
      </c>
      <c r="L9" s="51"/>
      <c r="M9" s="51" t="e">
        <f>GDP!M8/'A7'!#REF!*100</f>
        <v>#REF!</v>
      </c>
      <c r="N9" s="51" t="e">
        <f>GDP!N8/'A7'!#REF!*100</f>
        <v>#REF!</v>
      </c>
      <c r="O9" s="51">
        <f>GDP!O8/'A7'!I8*100</f>
        <v>1174387240.1231284</v>
      </c>
      <c r="P9" s="51"/>
      <c r="Q9" s="51"/>
      <c r="R9" s="51" t="e">
        <f>GDP!R8/'A7'!#REF!*100</f>
        <v>#REF!</v>
      </c>
      <c r="S9" s="51" t="e">
        <f>GDP!S8/'A7'!#REF!*100</f>
        <v>#REF!</v>
      </c>
      <c r="T9" s="51">
        <f>GDP!T8/'A7'!J8*100</f>
        <v>343299.85499106906</v>
      </c>
      <c r="U9" s="51" t="e">
        <f>GDP!U8/'A7'!#REF!*100</f>
        <v>#REF!</v>
      </c>
      <c r="V9" s="51">
        <f>GDP!V8/'A7'!K8*100</f>
        <v>469331.05691233149</v>
      </c>
      <c r="W9" s="51"/>
      <c r="X9" s="51" t="e">
        <f>GDP!X8/'A7'!#REF!*100</f>
        <v>#REF!</v>
      </c>
      <c r="Y9" s="51">
        <f>GDP!Y8/'A7'!L8*100</f>
        <v>38861877.809623882</v>
      </c>
      <c r="Z9" s="51">
        <f>GDP!Z8/'A7'!M8*100</f>
        <v>1213646.9220169224</v>
      </c>
      <c r="AA9" s="51" t="e">
        <f>GDP!AA8/'A7'!#REF!*100</f>
        <v>#REF!</v>
      </c>
      <c r="AB9" s="51" t="e">
        <f>GDP!AB8/'A7'!#REF!*100</f>
        <v>#REF!</v>
      </c>
      <c r="AC9" s="51">
        <f>GDP!AC8/'A7'!N8*100</f>
        <v>620043.1705136341</v>
      </c>
      <c r="AD9" s="51">
        <f>GDP!AD8/'A7'!O8*100</f>
        <v>3508714.1077100313</v>
      </c>
    </row>
    <row r="10" spans="1:30" ht="12.75" customHeight="1">
      <c r="A10" s="50">
        <v>1967</v>
      </c>
      <c r="B10" s="51">
        <f>GDP!B10/'A7'!B9*100</f>
        <v>216551.31335408625</v>
      </c>
      <c r="C10" s="51" t="e">
        <f>GDP!C10/'A7'!#REF!*100</f>
        <v>#REF!</v>
      </c>
      <c r="D10" s="51">
        <f>GDP!D10/'A7'!C9*100</f>
        <v>4967159.409771177</v>
      </c>
      <c r="E10" s="51">
        <f>GDP!E10/'A7'!D9*100</f>
        <v>447713.03408415895</v>
      </c>
      <c r="F10" s="51"/>
      <c r="G10" s="51">
        <f>GDP!G10/'A7'!E9*100</f>
        <v>585058.16661691549</v>
      </c>
      <c r="H10" s="51">
        <f>GDP!H9/'A7'!F9*100</f>
        <v>327904.6636574365</v>
      </c>
      <c r="I10" s="51">
        <f>GDP!I9/'A7'!G9*100</f>
        <v>3473647.4870407735</v>
      </c>
      <c r="J10" s="51">
        <f>GDP!J9/'A7'!H9*100</f>
        <v>1593851.0373375495</v>
      </c>
      <c r="K10" s="51" t="e">
        <f>GDP!K9/'A7'!#REF!*100</f>
        <v>#REF!</v>
      </c>
      <c r="L10" s="51"/>
      <c r="M10" s="51" t="e">
        <f>GDP!M9/'A7'!#REF!*100</f>
        <v>#REF!</v>
      </c>
      <c r="N10" s="51" t="e">
        <f>GDP!N9/'A7'!#REF!*100</f>
        <v>#REF!</v>
      </c>
      <c r="O10" s="51">
        <f>GDP!O9/'A7'!I9*100</f>
        <v>1131900800.5602493</v>
      </c>
      <c r="P10" s="51"/>
      <c r="Q10" s="51"/>
      <c r="R10" s="51" t="e">
        <f>GDP!R9/'A7'!#REF!*100</f>
        <v>#REF!</v>
      </c>
      <c r="S10" s="51" t="e">
        <f>GDP!S9/'A7'!#REF!*100</f>
        <v>#REF!</v>
      </c>
      <c r="T10" s="51">
        <f>GDP!T9/'A7'!J9*100</f>
        <v>345201.715480491</v>
      </c>
      <c r="U10" s="51" t="e">
        <f>GDP!U9/'A7'!#REF!*100</f>
        <v>#REF!</v>
      </c>
      <c r="V10" s="51">
        <f>GDP!V9/'A7'!K9*100</f>
        <v>468400.75296623417</v>
      </c>
      <c r="W10" s="51"/>
      <c r="X10" s="51" t="e">
        <f>GDP!X9/'A7'!#REF!*100</f>
        <v>#REF!</v>
      </c>
      <c r="Y10" s="51">
        <f>GDP!Y9/'A7'!L9*100</f>
        <v>40207962.919682786</v>
      </c>
      <c r="Z10" s="51">
        <f>GDP!Z9/'A7'!M9*100</f>
        <v>1211397.5571671231</v>
      </c>
      <c r="AA10" s="51" t="e">
        <f>GDP!AA9/'A7'!#REF!*100</f>
        <v>#REF!</v>
      </c>
      <c r="AB10" s="51" t="e">
        <f>GDP!AB9/'A7'!#REF!*100</f>
        <v>#REF!</v>
      </c>
      <c r="AC10" s="51">
        <f>GDP!AC9/'A7'!N9*100</f>
        <v>583527.84694375354</v>
      </c>
      <c r="AD10" s="51">
        <f>GDP!AD9/'A7'!O9*100</f>
        <v>3607787.1693029627</v>
      </c>
    </row>
    <row r="11" spans="1:30" ht="12.75" customHeight="1">
      <c r="A11" s="50">
        <v>1968</v>
      </c>
      <c r="B11" s="51">
        <f>GDP!B11/'A7'!B10*100</f>
        <v>238882.78431163379</v>
      </c>
      <c r="C11" s="51" t="e">
        <f>GDP!C11/'A7'!#REF!*100</f>
        <v>#REF!</v>
      </c>
      <c r="D11" s="51">
        <f>GDP!D11/'A7'!C10*100</f>
        <v>4885689.7683806289</v>
      </c>
      <c r="E11" s="51">
        <f>GDP!E11/'A7'!D10*100</f>
        <v>447399.26745236642</v>
      </c>
      <c r="F11" s="51"/>
      <c r="G11" s="51">
        <f>GDP!G11/'A7'!E10*100</f>
        <v>625240.74273971375</v>
      </c>
      <c r="H11" s="51">
        <f>GDP!H10/'A7'!F10*100</f>
        <v>318626.97099738842</v>
      </c>
      <c r="I11" s="51">
        <f>GDP!I10/'A7'!G10*100</f>
        <v>3640407.1945160255</v>
      </c>
      <c r="J11" s="51">
        <f>GDP!J10/'A7'!H10*100</f>
        <v>1518569.3688061433</v>
      </c>
      <c r="K11" s="51" t="e">
        <f>GDP!K10/'A7'!#REF!*100</f>
        <v>#REF!</v>
      </c>
      <c r="L11" s="51"/>
      <c r="M11" s="51" t="e">
        <f>GDP!M10/'A7'!#REF!*100</f>
        <v>#REF!</v>
      </c>
      <c r="N11" s="51" t="e">
        <f>GDP!N10/'A7'!#REF!*100</f>
        <v>#REF!</v>
      </c>
      <c r="O11" s="51">
        <f>GDP!O10/'A7'!I10*100</f>
        <v>1109097549.5236077</v>
      </c>
      <c r="P11" s="51"/>
      <c r="Q11" s="51"/>
      <c r="R11" s="51" t="e">
        <f>GDP!R10/'A7'!#REF!*100</f>
        <v>#REF!</v>
      </c>
      <c r="S11" s="51" t="e">
        <f>GDP!S10/'A7'!#REF!*100</f>
        <v>#REF!</v>
      </c>
      <c r="T11" s="51">
        <f>GDP!T10/'A7'!J10*100</f>
        <v>349733.67922800605</v>
      </c>
      <c r="U11" s="51" t="e">
        <f>GDP!U10/'A7'!#REF!*100</f>
        <v>#REF!</v>
      </c>
      <c r="V11" s="51">
        <f>GDP!V10/'A7'!K10*100</f>
        <v>473937.02207101934</v>
      </c>
      <c r="W11" s="51"/>
      <c r="X11" s="51" t="e">
        <f>GDP!X10/'A7'!#REF!*100</f>
        <v>#REF!</v>
      </c>
      <c r="Y11" s="51">
        <f>GDP!Y10/'A7'!L10*100</f>
        <v>40609812.283822119</v>
      </c>
      <c r="Z11" s="51">
        <f>GDP!Z10/'A7'!M10*100</f>
        <v>1206527.4093968978</v>
      </c>
      <c r="AA11" s="51" t="e">
        <f>GDP!AA10/'A7'!#REF!*100</f>
        <v>#REF!</v>
      </c>
      <c r="AB11" s="51" t="e">
        <f>GDP!AB10/'A7'!#REF!*100</f>
        <v>#REF!</v>
      </c>
      <c r="AC11" s="51">
        <f>GDP!AC10/'A7'!N10*100</f>
        <v>543020.02031080611</v>
      </c>
      <c r="AD11" s="51">
        <f>GDP!AD10/'A7'!O10*100</f>
        <v>3575293.2021789327</v>
      </c>
    </row>
    <row r="12" spans="1:30" ht="12.75" customHeight="1">
      <c r="A12" s="50">
        <v>1969</v>
      </c>
      <c r="B12" s="51">
        <f>GDP!B12/'A7'!B11*100</f>
        <v>253676.1488603701</v>
      </c>
      <c r="C12" s="51" t="e">
        <f>GDP!C12/'A7'!#REF!*100</f>
        <v>#REF!</v>
      </c>
      <c r="D12" s="51">
        <f>GDP!D12/'A7'!C11*100</f>
        <v>4985146.5272354977</v>
      </c>
      <c r="E12" s="51">
        <f>GDP!E12/'A7'!D11*100</f>
        <v>450687.40433755622</v>
      </c>
      <c r="F12" s="51"/>
      <c r="G12" s="51">
        <f>GDP!G12/'A7'!E11*100</f>
        <v>676055.09726262011</v>
      </c>
      <c r="H12" s="51">
        <f>GDP!H11/'A7'!F11*100</f>
        <v>323596.94218404643</v>
      </c>
      <c r="I12" s="51">
        <f>GDP!I11/'A7'!G11*100</f>
        <v>3791010.2233751952</v>
      </c>
      <c r="J12" s="51">
        <f>GDP!J11/'A7'!H11*100</f>
        <v>1541459.8687441777</v>
      </c>
      <c r="K12" s="51" t="e">
        <f>GDP!K11/'A7'!#REF!*100</f>
        <v>#REF!</v>
      </c>
      <c r="L12" s="51"/>
      <c r="M12" s="51" t="e">
        <f>GDP!M11/'A7'!#REF!*100</f>
        <v>#REF!</v>
      </c>
      <c r="N12" s="51" t="e">
        <f>GDP!N11/'A7'!#REF!*100</f>
        <v>#REF!</v>
      </c>
      <c r="O12" s="51">
        <f>GDP!O11/'A7'!I11*100</f>
        <v>1069382976.345286</v>
      </c>
      <c r="P12" s="51"/>
      <c r="Q12" s="51"/>
      <c r="R12" s="51" t="e">
        <f>GDP!R11/'A7'!#REF!*100</f>
        <v>#REF!</v>
      </c>
      <c r="S12" s="51" t="e">
        <f>GDP!S11/'A7'!#REF!*100</f>
        <v>#REF!</v>
      </c>
      <c r="T12" s="51">
        <f>GDP!T11/'A7'!J11*100</f>
        <v>358109.88412656408</v>
      </c>
      <c r="U12" s="51" t="e">
        <f>GDP!U11/'A7'!#REF!*100</f>
        <v>#REF!</v>
      </c>
      <c r="V12" s="51">
        <f>GDP!V11/'A7'!K11*100</f>
        <v>468042.68227380596</v>
      </c>
      <c r="W12" s="51"/>
      <c r="X12" s="51" t="e">
        <f>GDP!X11/'A7'!#REF!*100</f>
        <v>#REF!</v>
      </c>
      <c r="Y12" s="51">
        <f>GDP!Y11/'A7'!L11*100</f>
        <v>40888843.139704302</v>
      </c>
      <c r="Z12" s="51">
        <f>GDP!Z11/'A7'!M11*100</f>
        <v>1174844.7331436146</v>
      </c>
      <c r="AA12" s="51" t="e">
        <f>GDP!AA11/'A7'!#REF!*100</f>
        <v>#REF!</v>
      </c>
      <c r="AB12" s="51" t="e">
        <f>GDP!AB11/'A7'!#REF!*100</f>
        <v>#REF!</v>
      </c>
      <c r="AC12" s="51">
        <f>GDP!AC11/'A7'!N11*100</f>
        <v>520175.66555994609</v>
      </c>
      <c r="AD12" s="51">
        <f>GDP!AD11/'A7'!O11*100</f>
        <v>3663344.3942158539</v>
      </c>
    </row>
    <row r="13" spans="1:30" ht="12.75" customHeight="1">
      <c r="A13" s="50">
        <v>1970</v>
      </c>
      <c r="B13" s="51">
        <f>GDP!B13/'A7'!B12*100</f>
        <v>266995.90272337833</v>
      </c>
      <c r="C13" s="51" t="e">
        <f>GDP!C13/'A7'!#REF!*100</f>
        <v>#REF!</v>
      </c>
      <c r="D13" s="51">
        <f>GDP!D13/'A7'!C12*100</f>
        <v>5098864.0267024264</v>
      </c>
      <c r="E13" s="51">
        <f>GDP!E13/'A7'!D12*100</f>
        <v>443776.73668993264</v>
      </c>
      <c r="F13" s="51"/>
      <c r="G13" s="51">
        <f>GDP!G13/'A7'!E12*100</f>
        <v>698813.00223176565</v>
      </c>
      <c r="H13" s="51">
        <f>GDP!H12/'A7'!F12*100</f>
        <v>327201.28866980807</v>
      </c>
      <c r="I13" s="51">
        <f>GDP!I12/'A7'!G12*100</f>
        <v>4028650.7866631718</v>
      </c>
      <c r="J13" s="51">
        <f>GDP!J12/'A7'!H12*100</f>
        <v>1623647.3648869637</v>
      </c>
      <c r="K13" s="51" t="e">
        <f>GDP!K12/'A7'!#REF!*100</f>
        <v>#REF!</v>
      </c>
      <c r="L13" s="51"/>
      <c r="M13" s="51" t="e">
        <f>GDP!M12/'A7'!#REF!*100</f>
        <v>#REF!</v>
      </c>
      <c r="N13" s="51" t="e">
        <f>GDP!N12/'A7'!#REF!*100</f>
        <v>#REF!</v>
      </c>
      <c r="O13" s="51">
        <f>GDP!O12/'A7'!I12*100</f>
        <v>1050154227.9393786</v>
      </c>
      <c r="P13" s="51" t="e">
        <f>GDP!P12/'A7'!#REF!*100</f>
        <v>#REF!</v>
      </c>
      <c r="Q13" s="51" t="e">
        <f>GDP!Q12/'A7'!#REF!*100</f>
        <v>#REF!</v>
      </c>
      <c r="R13" s="51" t="e">
        <f>GDP!R12/'A7'!#REF!*100</f>
        <v>#REF!</v>
      </c>
      <c r="S13" s="51" t="e">
        <f>GDP!S12/'A7'!#REF!*100</f>
        <v>#REF!</v>
      </c>
      <c r="T13" s="51">
        <f>GDP!T12/'A7'!J12*100</f>
        <v>374525.95767522691</v>
      </c>
      <c r="U13" s="51" t="e">
        <f>GDP!U12/'A7'!#REF!*100</f>
        <v>#REF!</v>
      </c>
      <c r="V13" s="51">
        <f>GDP!V12/'A7'!K12*100</f>
        <v>471335.07398191234</v>
      </c>
      <c r="W13" s="51"/>
      <c r="X13" s="51" t="e">
        <f>GDP!X12/'A7'!#REF!*100</f>
        <v>#REF!</v>
      </c>
      <c r="Y13" s="51">
        <f>GDP!Y12/'A7'!L12*100</f>
        <v>41752899.030750863</v>
      </c>
      <c r="Z13" s="51">
        <f>GDP!Z12/'A7'!M12*100</f>
        <v>1170733.0406039865</v>
      </c>
      <c r="AA13" s="51" t="e">
        <f>GDP!AA12/'A7'!#REF!*100</f>
        <v>#REF!</v>
      </c>
      <c r="AB13" s="51" t="e">
        <f>GDP!AB12/'A7'!#REF!*100</f>
        <v>#REF!</v>
      </c>
      <c r="AC13" s="51">
        <f>GDP!AC12/'A7'!N12*100</f>
        <v>494874.05193109124</v>
      </c>
      <c r="AD13" s="51">
        <f>GDP!AD12/'A7'!O12*100</f>
        <v>3709567.0254124757</v>
      </c>
    </row>
    <row r="14" spans="1:30" ht="12.75" customHeight="1">
      <c r="A14" s="50">
        <v>1971</v>
      </c>
      <c r="B14" s="51">
        <f>GDP!B14/'A7'!B13*100</f>
        <v>280686.82392489561</v>
      </c>
      <c r="C14" s="51" t="e">
        <f>GDP!C14/'A7'!#REF!*100</f>
        <v>#REF!</v>
      </c>
      <c r="D14" s="51">
        <f>GDP!D14/'A7'!C13*100</f>
        <v>5138740.8204720076</v>
      </c>
      <c r="E14" s="51">
        <f>GDP!E14/'A7'!D13*100</f>
        <v>443528.16839840543</v>
      </c>
      <c r="F14" s="51"/>
      <c r="G14" s="51">
        <f>GDP!G14/'A7'!E13*100</f>
        <v>709907.13467117806</v>
      </c>
      <c r="H14" s="51">
        <f>GDP!H13/'A7'!F13*100</f>
        <v>330067.0401146381</v>
      </c>
      <c r="I14" s="51">
        <f>GDP!I13/'A7'!G13*100</f>
        <v>4268514.262495135</v>
      </c>
      <c r="J14" s="51">
        <f>GDP!J13/'A7'!H13*100</f>
        <v>1728332.6507537605</v>
      </c>
      <c r="K14" s="51" t="e">
        <f>GDP!K13/'A7'!#REF!*100</f>
        <v>#REF!</v>
      </c>
      <c r="L14" s="51"/>
      <c r="M14" s="51" t="e">
        <f>GDP!M13/'A7'!#REF!*100</f>
        <v>#REF!</v>
      </c>
      <c r="N14" s="51" t="e">
        <f>GDP!N13/'A7'!#REF!*100</f>
        <v>#REF!</v>
      </c>
      <c r="O14" s="51">
        <f>GDP!O13/'A7'!I13*100</f>
        <v>1054146579.3002911</v>
      </c>
      <c r="P14" s="51" t="e">
        <f>GDP!P13/'A7'!#REF!*100</f>
        <v>#REF!</v>
      </c>
      <c r="Q14" s="51" t="e">
        <f>GDP!Q13/'A7'!#REF!*100</f>
        <v>#REF!</v>
      </c>
      <c r="R14" s="51" t="e">
        <f>GDP!R13/'A7'!#REF!*100</f>
        <v>#REF!</v>
      </c>
      <c r="S14" s="51" t="e">
        <f>GDP!S13/'A7'!#REF!*100</f>
        <v>#REF!</v>
      </c>
      <c r="T14" s="51">
        <f>GDP!T13/'A7'!J13*100</f>
        <v>397981.53579115949</v>
      </c>
      <c r="U14" s="51" t="e">
        <f>GDP!U13/'A7'!#REF!*100</f>
        <v>#REF!</v>
      </c>
      <c r="V14" s="51">
        <f>GDP!V13/'A7'!K13*100</f>
        <v>508430.14530144574</v>
      </c>
      <c r="W14" s="51"/>
      <c r="X14" s="51" t="e">
        <f>GDP!X13/'A7'!#REF!*100</f>
        <v>#REF!</v>
      </c>
      <c r="Y14" s="51">
        <f>GDP!Y13/'A7'!L13*100</f>
        <v>41124432.888028346</v>
      </c>
      <c r="Z14" s="51">
        <f>GDP!Z13/'A7'!M13*100</f>
        <v>1202993.7683387871</v>
      </c>
      <c r="AA14" s="51" t="e">
        <f>GDP!AA13/'A7'!#REF!*100</f>
        <v>#REF!</v>
      </c>
      <c r="AB14" s="51" t="e">
        <f>GDP!AB13/'A7'!#REF!*100</f>
        <v>#REF!</v>
      </c>
      <c r="AC14" s="51">
        <f>GDP!AC13/'A7'!N13*100</f>
        <v>478777.85552463547</v>
      </c>
      <c r="AD14" s="51">
        <f>GDP!AD13/'A7'!O13*100</f>
        <v>3723515.4634146341</v>
      </c>
    </row>
    <row r="15" spans="1:30" ht="12.75" customHeight="1">
      <c r="A15" s="50">
        <v>1972</v>
      </c>
      <c r="B15" s="51">
        <f>GDP!B15/'A7'!B14*100</f>
        <v>298684.37014397036</v>
      </c>
      <c r="C15" s="51" t="e">
        <f>GDP!C15/'A7'!#REF!*100</f>
        <v>#REF!</v>
      </c>
      <c r="D15" s="51">
        <f>GDP!D15/'A7'!C14*100</f>
        <v>5447926.8692323025</v>
      </c>
      <c r="E15" s="51">
        <f>GDP!E15/'A7'!D14*100</f>
        <v>472351.5791881574</v>
      </c>
      <c r="F15" s="51"/>
      <c r="G15" s="51">
        <f>GDP!G15/'A7'!E14*100</f>
        <v>759879.89618332824</v>
      </c>
      <c r="H15" s="51">
        <f>GDP!H14/'A7'!F14*100</f>
        <v>337846.4569813516</v>
      </c>
      <c r="I15" s="51">
        <f>GDP!I14/'A7'!G14*100</f>
        <v>4487818.8957170593</v>
      </c>
      <c r="J15" s="51">
        <f>GDP!J14/'A7'!H14*100</f>
        <v>1782989.0595307145</v>
      </c>
      <c r="K15" s="51" t="e">
        <f>GDP!K14/'A7'!#REF!*100</f>
        <v>#REF!</v>
      </c>
      <c r="L15" s="51"/>
      <c r="M15" s="51" t="e">
        <f>GDP!M14/'A7'!#REF!*100</f>
        <v>#REF!</v>
      </c>
      <c r="N15" s="51" t="e">
        <f>GDP!N14/'A7'!#REF!*100</f>
        <v>#REF!</v>
      </c>
      <c r="O15" s="51">
        <f>GDP!O14/'A7'!I14*100</f>
        <v>1072038694.6426716</v>
      </c>
      <c r="P15" s="51" t="e">
        <f>GDP!P14/'A7'!#REF!*100</f>
        <v>#REF!</v>
      </c>
      <c r="Q15" s="51" t="e">
        <f>GDP!Q14/'A7'!#REF!*100</f>
        <v>#REF!</v>
      </c>
      <c r="R15" s="51" t="e">
        <f>GDP!R14/'A7'!#REF!*100</f>
        <v>#REF!</v>
      </c>
      <c r="S15" s="51" t="e">
        <f>GDP!S14/'A7'!#REF!*100</f>
        <v>#REF!</v>
      </c>
      <c r="T15" s="51">
        <f>GDP!T14/'A7'!J14*100</f>
        <v>412221.1285941886</v>
      </c>
      <c r="U15" s="51" t="e">
        <f>GDP!U14/'A7'!#REF!*100</f>
        <v>#REF!</v>
      </c>
      <c r="V15" s="51">
        <f>GDP!V14/'A7'!K14*100</f>
        <v>534343.76928284415</v>
      </c>
      <c r="W15" s="51"/>
      <c r="X15" s="51" t="e">
        <f>GDP!X14/'A7'!#REF!*100</f>
        <v>#REF!</v>
      </c>
      <c r="Y15" s="51">
        <f>GDP!Y14/'A7'!L14*100</f>
        <v>43036509.935145549</v>
      </c>
      <c r="Z15" s="51">
        <f>GDP!Z14/'A7'!M14*100</f>
        <v>1214346.0196831983</v>
      </c>
      <c r="AA15" s="51" t="e">
        <f>GDP!AA14/'A7'!#REF!*100</f>
        <v>#REF!</v>
      </c>
      <c r="AB15" s="51" t="e">
        <f>GDP!AB14/'A7'!#REF!*100</f>
        <v>#REF!</v>
      </c>
      <c r="AC15" s="51">
        <f>GDP!AC14/'A7'!N14*100</f>
        <v>488418.1230309442</v>
      </c>
      <c r="AD15" s="51">
        <f>GDP!AD14/'A7'!O14*100</f>
        <v>3852574.9955092506</v>
      </c>
    </row>
    <row r="16" spans="1:30" ht="12.75" customHeight="1">
      <c r="A16" s="50">
        <v>1973</v>
      </c>
      <c r="B16" s="51">
        <f>GDP!B16/'A7'!B15*100</f>
        <v>330508.10739305749</v>
      </c>
      <c r="C16" s="51" t="e">
        <f>GDP!C16/'A7'!#REF!*100</f>
        <v>#REF!</v>
      </c>
      <c r="D16" s="51">
        <f>GDP!D16/'A7'!C15*100</f>
        <v>5820052.1063390076</v>
      </c>
      <c r="E16" s="51">
        <f>GDP!E16/'A7'!D15*100</f>
        <v>523525.52656434907</v>
      </c>
      <c r="F16" s="51"/>
      <c r="G16" s="51">
        <f>GDP!G16/'A7'!E15*100</f>
        <v>795247.27947920922</v>
      </c>
      <c r="H16" s="51">
        <f>GDP!H15/'A7'!F15*100</f>
        <v>363980.52110689017</v>
      </c>
      <c r="I16" s="51">
        <f>GDP!I15/'A7'!G15*100</f>
        <v>4692157.2372348197</v>
      </c>
      <c r="J16" s="51">
        <f>GDP!J15/'A7'!H15*100</f>
        <v>1872607.2131175934</v>
      </c>
      <c r="K16" s="51" t="e">
        <f>GDP!K15/'A7'!#REF!*100</f>
        <v>#REF!</v>
      </c>
      <c r="L16" s="51"/>
      <c r="M16" s="51" t="e">
        <f>GDP!M15/'A7'!#REF!*100</f>
        <v>#REF!</v>
      </c>
      <c r="N16" s="51" t="e">
        <f>GDP!N15/'A7'!#REF!*100</f>
        <v>#REF!</v>
      </c>
      <c r="O16" s="51">
        <f>GDP!O15/'A7'!I15*100</f>
        <v>1109716335.5455973</v>
      </c>
      <c r="P16" s="51" t="e">
        <f>GDP!P15/'A7'!#REF!*100</f>
        <v>#REF!</v>
      </c>
      <c r="Q16" s="51" t="e">
        <f>GDP!Q15/'A7'!#REF!*100</f>
        <v>#REF!</v>
      </c>
      <c r="R16" s="51" t="e">
        <f>GDP!R15/'A7'!#REF!*100</f>
        <v>#REF!</v>
      </c>
      <c r="S16" s="51" t="e">
        <f>GDP!S15/'A7'!#REF!*100</f>
        <v>#REF!</v>
      </c>
      <c r="T16" s="51">
        <f>GDP!T15/'A7'!J15*100</f>
        <v>426334.48599650426</v>
      </c>
      <c r="U16" s="51" t="e">
        <f>GDP!U15/'A7'!#REF!*100</f>
        <v>#REF!</v>
      </c>
      <c r="V16" s="51">
        <f>GDP!V15/'A7'!K15*100</f>
        <v>561000.16057605855</v>
      </c>
      <c r="W16" s="51"/>
      <c r="X16" s="51" t="e">
        <f>GDP!X15/'A7'!#REF!*100</f>
        <v>#REF!</v>
      </c>
      <c r="Y16" s="51">
        <f>GDP!Y15/'A7'!L15*100</f>
        <v>46543878.847830527</v>
      </c>
      <c r="Z16" s="51">
        <f>GDP!Z15/'A7'!M15*100</f>
        <v>1242140.7537182444</v>
      </c>
      <c r="AA16" s="51" t="e">
        <f>GDP!AA15/'A7'!#REF!*100</f>
        <v>#REF!</v>
      </c>
      <c r="AB16" s="51" t="e">
        <f>GDP!AB15/'A7'!#REF!*100</f>
        <v>#REF!</v>
      </c>
      <c r="AC16" s="51">
        <f>GDP!AC15/'A7'!N15*100</f>
        <v>506096.22703710868</v>
      </c>
      <c r="AD16" s="51">
        <f>GDP!AD15/'A7'!O15*100</f>
        <v>4063477.4440998868</v>
      </c>
    </row>
    <row r="17" spans="1:30" ht="12.75" customHeight="1">
      <c r="A17" s="50">
        <v>1974</v>
      </c>
      <c r="B17" s="51">
        <f>GDP!B17/'A7'!B16*100</f>
        <v>340893.30411267863</v>
      </c>
      <c r="C17" s="51" t="e">
        <f>GDP!C17/'A7'!#REF!*100</f>
        <v>#REF!</v>
      </c>
      <c r="D17" s="51">
        <f>GDP!D17/'A7'!C16*100</f>
        <v>6375653.8253416838</v>
      </c>
      <c r="E17" s="51">
        <f>GDP!E17/'A7'!D16*100</f>
        <v>569772.63274564594</v>
      </c>
      <c r="F17" s="51"/>
      <c r="G17" s="51">
        <f>GDP!G17/'A7'!E16*100</f>
        <v>800946.01688238594</v>
      </c>
      <c r="H17" s="51">
        <f>GDP!H16/'A7'!F16*100</f>
        <v>389400.29431606538</v>
      </c>
      <c r="I17" s="51">
        <f>GDP!I16/'A7'!G16*100</f>
        <v>4979372.4649298303</v>
      </c>
      <c r="J17" s="51">
        <f>GDP!J16/'A7'!H16*100</f>
        <v>1963088.9584876571</v>
      </c>
      <c r="K17" s="51" t="e">
        <f>GDP!K16/'A7'!#REF!*100</f>
        <v>#REF!</v>
      </c>
      <c r="L17" s="51"/>
      <c r="M17" s="51" t="e">
        <f>GDP!M16/'A7'!#REF!*100</f>
        <v>#REF!</v>
      </c>
      <c r="N17" s="51" t="e">
        <f>GDP!N16/'A7'!#REF!*100</f>
        <v>#REF!</v>
      </c>
      <c r="O17" s="51">
        <f>GDP!O16/'A7'!I16*100</f>
        <v>1185132695.0368264</v>
      </c>
      <c r="P17" s="51" t="e">
        <f>GDP!P16/'A7'!#REF!*100</f>
        <v>#REF!</v>
      </c>
      <c r="Q17" s="51" t="e">
        <f>GDP!Q16/'A7'!#REF!*100</f>
        <v>#REF!</v>
      </c>
      <c r="R17" s="51" t="e">
        <f>GDP!R16/'A7'!#REF!*100</f>
        <v>#REF!</v>
      </c>
      <c r="S17" s="51" t="e">
        <f>GDP!S16/'A7'!#REF!*100</f>
        <v>#REF!</v>
      </c>
      <c r="T17" s="51">
        <f>GDP!T16/'A7'!J16*100</f>
        <v>447289.03051070991</v>
      </c>
      <c r="U17" s="51" t="e">
        <f>GDP!U16/'A7'!#REF!*100</f>
        <v>#REF!</v>
      </c>
      <c r="V17" s="51">
        <f>GDP!V16/'A7'!K16*100</f>
        <v>585371.36488953861</v>
      </c>
      <c r="W17" s="51"/>
      <c r="X17" s="51" t="e">
        <f>GDP!X16/'A7'!#REF!*100</f>
        <v>#REF!</v>
      </c>
      <c r="Y17" s="51">
        <f>GDP!Y16/'A7'!L16*100</f>
        <v>50168929.038205437</v>
      </c>
      <c r="Z17" s="51">
        <f>GDP!Z16/'A7'!M16*100</f>
        <v>1291420.7174343588</v>
      </c>
      <c r="AA17" s="51" t="e">
        <f>GDP!AA16/'A7'!#REF!*100</f>
        <v>#REF!</v>
      </c>
      <c r="AB17" s="51" t="e">
        <f>GDP!AB16/'A7'!#REF!*100</f>
        <v>#REF!</v>
      </c>
      <c r="AC17" s="51">
        <f>GDP!AC16/'A7'!N16*100</f>
        <v>542623.50359602738</v>
      </c>
      <c r="AD17" s="51">
        <f>GDP!AD16/'A7'!O16*100</f>
        <v>4303228.6757190824</v>
      </c>
    </row>
    <row r="18" spans="1:30" ht="12.75" customHeight="1">
      <c r="A18" s="50">
        <v>1975</v>
      </c>
      <c r="B18" s="51">
        <f>GDP!B18/'A7'!B17*100</f>
        <v>345506.46595023252</v>
      </c>
      <c r="C18" s="51" t="e">
        <f>GDP!C18/'A7'!#REF!*100</f>
        <v>#REF!</v>
      </c>
      <c r="D18" s="51">
        <f>GDP!D18/'A7'!C17*100</f>
        <v>6268513.2291145967</v>
      </c>
      <c r="E18" s="51">
        <f>GDP!E18/'A7'!D17*100</f>
        <v>557333.58353647066</v>
      </c>
      <c r="F18" s="51"/>
      <c r="G18" s="51">
        <f>GDP!G18/'A7'!E17*100</f>
        <v>792645.12984885171</v>
      </c>
      <c r="H18" s="51">
        <f>GDP!H17/'A7'!F17*100</f>
        <v>402003.3659446633</v>
      </c>
      <c r="I18" s="51">
        <f>GDP!I17/'A7'!G17*100</f>
        <v>5156488.609879313</v>
      </c>
      <c r="J18" s="51">
        <f>GDP!J17/'A7'!H17*100</f>
        <v>1962984.0204562442</v>
      </c>
      <c r="K18" s="51" t="e">
        <f>GDP!K17/'A7'!#REF!*100</f>
        <v>#REF!</v>
      </c>
      <c r="L18" s="51"/>
      <c r="M18" s="51" t="e">
        <f>GDP!M17/'A7'!#REF!*100</f>
        <v>#REF!</v>
      </c>
      <c r="N18" s="51" t="e">
        <f>GDP!N17/'A7'!#REF!*100</f>
        <v>#REF!</v>
      </c>
      <c r="O18" s="51">
        <f>GDP!O17/'A7'!I17*100</f>
        <v>1246594720.1184773</v>
      </c>
      <c r="P18" s="51" t="e">
        <f>GDP!P17/'A7'!#REF!*100</f>
        <v>#REF!</v>
      </c>
      <c r="Q18" s="51" t="e">
        <f>GDP!Q17/'A7'!#REF!*100</f>
        <v>#REF!</v>
      </c>
      <c r="R18" s="51" t="e">
        <f>GDP!R17/'A7'!#REF!*100</f>
        <v>#REF!</v>
      </c>
      <c r="S18" s="51" t="e">
        <f>GDP!S17/'A7'!#REF!*100</f>
        <v>#REF!</v>
      </c>
      <c r="T18" s="51">
        <f>GDP!T17/'A7'!J17*100</f>
        <v>465322.86404158169</v>
      </c>
      <c r="U18" s="51" t="e">
        <f>GDP!U17/'A7'!#REF!*100</f>
        <v>#REF!</v>
      </c>
      <c r="V18" s="51">
        <f>GDP!V17/'A7'!K17*100</f>
        <v>609362.43555421277</v>
      </c>
      <c r="W18" s="51"/>
      <c r="X18" s="51" t="e">
        <f>GDP!X17/'A7'!#REF!*100</f>
        <v>#REF!</v>
      </c>
      <c r="Y18" s="51">
        <f>GDP!Y17/'A7'!L17*100</f>
        <v>52987814.807963014</v>
      </c>
      <c r="Z18" s="51">
        <f>GDP!Z17/'A7'!M17*100</f>
        <v>1332733.1360536893</v>
      </c>
      <c r="AA18" s="51" t="e">
        <f>GDP!AA17/'A7'!#REF!*100</f>
        <v>#REF!</v>
      </c>
      <c r="AB18" s="51" t="e">
        <f>GDP!AB17/'A7'!#REF!*100</f>
        <v>#REF!</v>
      </c>
      <c r="AC18" s="51">
        <f>GDP!AC17/'A7'!N17*100</f>
        <v>534271.62277532683</v>
      </c>
      <c r="AD18" s="51">
        <f>GDP!AD17/'A7'!O17*100</f>
        <v>4278635.1991388574</v>
      </c>
    </row>
    <row r="19" spans="1:30" ht="12.75" customHeight="1">
      <c r="A19" s="50">
        <v>1976</v>
      </c>
      <c r="B19" s="51">
        <f>GDP!B19/'A7'!B18*100</f>
        <v>348715.28656489274</v>
      </c>
      <c r="C19" s="51" t="e">
        <f>GDP!C19/'A7'!#REF!*100</f>
        <v>#REF!</v>
      </c>
      <c r="D19" s="51">
        <f>GDP!D19/'A7'!C18*100</f>
        <v>6352209.0634880867</v>
      </c>
      <c r="E19" s="51">
        <f>GDP!E19/'A7'!D18*100</f>
        <v>580234.72578371759</v>
      </c>
      <c r="F19" s="51"/>
      <c r="G19" s="51">
        <f>GDP!G19/'A7'!E18*100</f>
        <v>811706.7334062967</v>
      </c>
      <c r="H19" s="51">
        <f>GDP!H18/'A7'!F18*100</f>
        <v>409259.11554447218</v>
      </c>
      <c r="I19" s="51">
        <f>GDP!I18/'A7'!G18*100</f>
        <v>5111457.6233992018</v>
      </c>
      <c r="J19" s="51">
        <f>GDP!J18/'A7'!H18*100</f>
        <v>1938334.3053074076</v>
      </c>
      <c r="K19" s="51" t="e">
        <f>GDP!K18/'A7'!#REF!*100</f>
        <v>#REF!</v>
      </c>
      <c r="L19" s="51"/>
      <c r="M19" s="51" t="e">
        <f>GDP!M18/'A7'!#REF!*100</f>
        <v>#REF!</v>
      </c>
      <c r="N19" s="51" t="e">
        <f>GDP!N18/'A7'!#REF!*100</f>
        <v>#REF!</v>
      </c>
      <c r="O19" s="51">
        <f>GDP!O18/'A7'!I18*100</f>
        <v>1215671735.0760744</v>
      </c>
      <c r="P19" s="51" t="e">
        <f>GDP!P18/'A7'!#REF!*100</f>
        <v>#REF!</v>
      </c>
      <c r="Q19" s="51" t="e">
        <f>GDP!Q18/'A7'!#REF!*100</f>
        <v>#REF!</v>
      </c>
      <c r="R19" s="51" t="e">
        <f>GDP!R18/'A7'!#REF!*100</f>
        <v>#REF!</v>
      </c>
      <c r="S19" s="51" t="e">
        <f>GDP!S18/'A7'!#REF!*100</f>
        <v>#REF!</v>
      </c>
      <c r="T19" s="51">
        <f>GDP!T18/'A7'!J18*100</f>
        <v>463059.03080719337</v>
      </c>
      <c r="U19" s="51" t="e">
        <f>GDP!U18/'A7'!#REF!*100</f>
        <v>#REF!</v>
      </c>
      <c r="V19" s="51">
        <f>GDP!V18/'A7'!K18*100</f>
        <v>641370.45804770035</v>
      </c>
      <c r="W19" s="51"/>
      <c r="X19" s="51" t="e">
        <f>GDP!X18/'A7'!#REF!*100</f>
        <v>#REF!</v>
      </c>
      <c r="Y19" s="51">
        <f>GDP!Y18/'A7'!L18*100</f>
        <v>53275112.640736893</v>
      </c>
      <c r="Z19" s="51">
        <f>GDP!Z18/'A7'!M18*100</f>
        <v>1366761.2476135462</v>
      </c>
      <c r="AA19" s="51" t="e">
        <f>GDP!AA18/'A7'!#REF!*100</f>
        <v>#REF!</v>
      </c>
      <c r="AB19" s="51" t="e">
        <f>GDP!AB18/'A7'!#REF!*100</f>
        <v>#REF!</v>
      </c>
      <c r="AC19" s="51">
        <f>GDP!AC18/'A7'!N18*100</f>
        <v>530252.73495822109</v>
      </c>
      <c r="AD19" s="51">
        <f>GDP!AD18/'A7'!O18*100</f>
        <v>4260571.9334975369</v>
      </c>
    </row>
    <row r="20" spans="1:30" ht="12.75" customHeight="1">
      <c r="A20" s="50">
        <v>1977</v>
      </c>
      <c r="B20" s="51">
        <f>GDP!B20/'A7'!B19*100</f>
        <v>340803.13300934836</v>
      </c>
      <c r="C20" s="51" t="e">
        <f>GDP!C20/'A7'!#REF!*100</f>
        <v>#REF!</v>
      </c>
      <c r="D20" s="51">
        <f>GDP!D20/'A7'!C19*100</f>
        <v>6386209.1817222852</v>
      </c>
      <c r="E20" s="51">
        <f>GDP!E20/'A7'!D19*100</f>
        <v>585502.89731427631</v>
      </c>
      <c r="F20" s="51"/>
      <c r="G20" s="51">
        <f>GDP!G20/'A7'!E19*100</f>
        <v>824307.4781154599</v>
      </c>
      <c r="H20" s="51">
        <f>GDP!H19/'A7'!F19*100</f>
        <v>409204.17671192728</v>
      </c>
      <c r="I20" s="51">
        <f>GDP!I19/'A7'!G19*100</f>
        <v>5344033.1428831555</v>
      </c>
      <c r="J20" s="51">
        <f>GDP!J19/'A7'!H19*100</f>
        <v>2047859.8364391015</v>
      </c>
      <c r="K20" s="51" t="e">
        <f>GDP!K19/'A7'!#REF!*100</f>
        <v>#REF!</v>
      </c>
      <c r="L20" s="51"/>
      <c r="M20" s="51" t="e">
        <f>GDP!M19/'A7'!#REF!*100</f>
        <v>#REF!</v>
      </c>
      <c r="N20" s="51" t="e">
        <f>GDP!N19/'A7'!#REF!*100</f>
        <v>#REF!</v>
      </c>
      <c r="O20" s="51">
        <f>GDP!O19/'A7'!I19*100</f>
        <v>1299672918.8358457</v>
      </c>
      <c r="P20" s="51" t="e">
        <f>GDP!P19/'A7'!#REF!*100</f>
        <v>#REF!</v>
      </c>
      <c r="Q20" s="51" t="e">
        <f>GDP!Q19/'A7'!#REF!*100</f>
        <v>#REF!</v>
      </c>
      <c r="R20" s="51" t="e">
        <f>GDP!R19/'A7'!#REF!*100</f>
        <v>#REF!</v>
      </c>
      <c r="S20" s="51" t="e">
        <f>GDP!S19/'A7'!#REF!*100</f>
        <v>#REF!</v>
      </c>
      <c r="T20" s="51">
        <f>GDP!T19/'A7'!J19*100</f>
        <v>487224.57262611034</v>
      </c>
      <c r="U20" s="51" t="e">
        <f>GDP!U19/'A7'!#REF!*100</f>
        <v>#REF!</v>
      </c>
      <c r="V20" s="51">
        <f>GDP!V19/'A7'!K19*100</f>
        <v>678842.11488197593</v>
      </c>
      <c r="W20" s="51"/>
      <c r="X20" s="51" t="e">
        <f>GDP!X19/'A7'!#REF!*100</f>
        <v>#REF!</v>
      </c>
      <c r="Y20" s="51">
        <f>GDP!Y19/'A7'!L19*100</f>
        <v>55035212.71609167</v>
      </c>
      <c r="Z20" s="51">
        <f>GDP!Z19/'A7'!M19*100</f>
        <v>1381220.1214710383</v>
      </c>
      <c r="AA20" s="51" t="e">
        <f>GDP!AA19/'A7'!#REF!*100</f>
        <v>#REF!</v>
      </c>
      <c r="AB20" s="51" t="e">
        <f>GDP!AB19/'A7'!#REF!*100</f>
        <v>#REF!</v>
      </c>
      <c r="AC20" s="51">
        <f>GDP!AC19/'A7'!N19*100</f>
        <v>544805.51411521458</v>
      </c>
      <c r="AD20" s="51">
        <f>GDP!AD19/'A7'!O19*100</f>
        <v>4495793.5130953696</v>
      </c>
    </row>
    <row r="21" spans="1:30" ht="12.75" customHeight="1">
      <c r="A21" s="50">
        <v>1978</v>
      </c>
      <c r="B21" s="51">
        <f>GDP!B21/'A7'!B20*100</f>
        <v>357437.7692191698</v>
      </c>
      <c r="C21" s="51" t="e">
        <f>GDP!C21/'A7'!#REF!*100</f>
        <v>#REF!</v>
      </c>
      <c r="D21" s="51">
        <f>GDP!D21/'A7'!C20*100</f>
        <v>6381024.8277824987</v>
      </c>
      <c r="E21" s="51">
        <f>GDP!E21/'A7'!D20*100</f>
        <v>607778.34477578453</v>
      </c>
      <c r="F21" s="51"/>
      <c r="G21" s="51">
        <f>GDP!G21/'A7'!E20*100</f>
        <v>843749.64559387625</v>
      </c>
      <c r="H21" s="51">
        <f>GDP!H20/'A7'!F20*100</f>
        <v>410820.30922892527</v>
      </c>
      <c r="I21" s="51">
        <f>GDP!I20/'A7'!G20*100</f>
        <v>5538872.7974268347</v>
      </c>
      <c r="J21" s="51">
        <f>GDP!J20/'A7'!H20*100</f>
        <v>2118848.7814952782</v>
      </c>
      <c r="K21" s="51" t="e">
        <f>GDP!K20/'A7'!#REF!*100</f>
        <v>#REF!</v>
      </c>
      <c r="L21" s="51"/>
      <c r="M21" s="51" t="e">
        <f>GDP!M20/'A7'!#REF!*100</f>
        <v>#REF!</v>
      </c>
      <c r="N21" s="51" t="e">
        <f>GDP!N20/'A7'!#REF!*100</f>
        <v>#REF!</v>
      </c>
      <c r="O21" s="51">
        <f>GDP!O20/'A7'!I20*100</f>
        <v>1332767049.6980445</v>
      </c>
      <c r="P21" s="51" t="e">
        <f>GDP!P20/'A7'!#REF!*100</f>
        <v>#REF!</v>
      </c>
      <c r="Q21" s="51" t="e">
        <f>GDP!Q20/'A7'!#REF!*100</f>
        <v>#REF!</v>
      </c>
      <c r="R21" s="51" t="e">
        <f>GDP!R20/'A7'!#REF!*100</f>
        <v>#REF!</v>
      </c>
      <c r="S21" s="51" t="e">
        <f>GDP!S20/'A7'!#REF!*100</f>
        <v>#REF!</v>
      </c>
      <c r="T21" s="51">
        <f>GDP!T20/'A7'!J20*100</f>
        <v>499765.55966145243</v>
      </c>
      <c r="U21" s="51" t="e">
        <f>GDP!U20/'A7'!#REF!*100</f>
        <v>#REF!</v>
      </c>
      <c r="V21" s="51">
        <f>GDP!V20/'A7'!K20*100</f>
        <v>707319.17266467796</v>
      </c>
      <c r="W21" s="51"/>
      <c r="X21" s="51" t="e">
        <f>GDP!X20/'A7'!#REF!*100</f>
        <v>#REF!</v>
      </c>
      <c r="Y21" s="51">
        <f>GDP!Y20/'A7'!L20*100</f>
        <v>56597427.419102043</v>
      </c>
      <c r="Z21" s="51">
        <f>GDP!Z20/'A7'!M20*100</f>
        <v>1359174.1328993104</v>
      </c>
      <c r="AA21" s="51" t="e">
        <f>GDP!AA20/'A7'!#REF!*100</f>
        <v>#REF!</v>
      </c>
      <c r="AB21" s="51" t="e">
        <f>GDP!AB20/'A7'!#REF!*100</f>
        <v>#REF!</v>
      </c>
      <c r="AC21" s="51">
        <f>GDP!AC20/'A7'!N20*100</f>
        <v>558367.54863346776</v>
      </c>
      <c r="AD21" s="51">
        <f>GDP!AD20/'A7'!O20*100</f>
        <v>4710911.4332522461</v>
      </c>
    </row>
    <row r="22" spans="1:30" ht="12.75" customHeight="1">
      <c r="A22" s="50">
        <v>1979</v>
      </c>
      <c r="B22" s="51">
        <f>GDP!B22/'A7'!B21*100</f>
        <v>374322.50253034238</v>
      </c>
      <c r="C22" s="51" t="e">
        <f>GDP!C22/'A7'!#REF!*100</f>
        <v>#REF!</v>
      </c>
      <c r="D22" s="51">
        <f>GDP!D22/'A7'!C21*100</f>
        <v>6535537.4473853437</v>
      </c>
      <c r="E22" s="51">
        <f>GDP!E22/'A7'!D21*100</f>
        <v>651385.67448785342</v>
      </c>
      <c r="F22" s="51"/>
      <c r="G22" s="51">
        <f>GDP!G22/'A7'!E21*100</f>
        <v>861364.78237893549</v>
      </c>
      <c r="H22" s="51">
        <f>GDP!H21/'A7'!F21*100</f>
        <v>420471.32011092355</v>
      </c>
      <c r="I22" s="51">
        <f>GDP!I21/'A7'!G21*100</f>
        <v>5774749.2494462924</v>
      </c>
      <c r="J22" s="51">
        <f>GDP!J21/'A7'!H21*100</f>
        <v>2197388.2841917397</v>
      </c>
      <c r="K22" s="51" t="e">
        <f>GDP!K21/'A7'!#REF!*100</f>
        <v>#REF!</v>
      </c>
      <c r="L22" s="51"/>
      <c r="M22" s="51" t="e">
        <f>GDP!M21/'A7'!#REF!*100</f>
        <v>#REF!</v>
      </c>
      <c r="N22" s="51" t="e">
        <f>GDP!N21/'A7'!#REF!*100</f>
        <v>#REF!</v>
      </c>
      <c r="O22" s="51">
        <f>GDP!O21/'A7'!I21*100</f>
        <v>1376059415.8280241</v>
      </c>
      <c r="P22" s="51" t="e">
        <f>GDP!P21/'A7'!#REF!*100</f>
        <v>#REF!</v>
      </c>
      <c r="Q22" s="51" t="e">
        <f>GDP!Q21/'A7'!#REF!*100</f>
        <v>#REF!</v>
      </c>
      <c r="R22" s="51" t="e">
        <f>GDP!R21/'A7'!#REF!*100</f>
        <v>#REF!</v>
      </c>
      <c r="S22" s="51" t="e">
        <f>GDP!S21/'A7'!#REF!*100</f>
        <v>#REF!</v>
      </c>
      <c r="T22" s="51">
        <f>GDP!T21/'A7'!J21*100</f>
        <v>511210.0061253811</v>
      </c>
      <c r="U22" s="51" t="e">
        <f>GDP!U21/'A7'!#REF!*100</f>
        <v>#REF!</v>
      </c>
      <c r="V22" s="51">
        <f>GDP!V21/'A7'!K21*100</f>
        <v>730327.00035557663</v>
      </c>
      <c r="W22" s="51"/>
      <c r="X22" s="51" t="e">
        <f>GDP!X21/'A7'!#REF!*100</f>
        <v>#REF!</v>
      </c>
      <c r="Y22" s="51">
        <f>GDP!Y21/'A7'!L21*100</f>
        <v>57425452.735127017</v>
      </c>
      <c r="Z22" s="51">
        <f>GDP!Z21/'A7'!M21*100</f>
        <v>1382975.8785934176</v>
      </c>
      <c r="AA22" s="51" t="e">
        <f>GDP!AA21/'A7'!#REF!*100</f>
        <v>#REF!</v>
      </c>
      <c r="AB22" s="51" t="e">
        <f>GDP!AB21/'A7'!#REF!*100</f>
        <v>#REF!</v>
      </c>
      <c r="AC22" s="51">
        <f>GDP!AC21/'A7'!N21*100</f>
        <v>576819.49958338833</v>
      </c>
      <c r="AD22" s="51">
        <f>GDP!AD21/'A7'!O21*100</f>
        <v>4977523.962405025</v>
      </c>
    </row>
    <row r="23" spans="1:30" ht="12.75" customHeight="1">
      <c r="A23" s="50">
        <v>1980</v>
      </c>
      <c r="B23" s="51">
        <f>GDP!B23/'A7'!B22*100</f>
        <v>386219.79319167574</v>
      </c>
      <c r="C23" s="51" t="e">
        <f>GDP!C23/'A7'!#REF!*100</f>
        <v>#REF!</v>
      </c>
      <c r="D23" s="51">
        <f>GDP!D23/'A7'!C22*100</f>
        <v>6801215.9885968799</v>
      </c>
      <c r="E23" s="51">
        <f>GDP!E23/'A7'!D22*100</f>
        <v>666199.98055906466</v>
      </c>
      <c r="F23" s="51"/>
      <c r="G23" s="51">
        <f>GDP!G23/'A7'!E22*100</f>
        <v>868855.03326325049</v>
      </c>
      <c r="H23" s="51">
        <f>GDP!H22/'A7'!F22*100</f>
        <v>450898.0882760532</v>
      </c>
      <c r="I23" s="51">
        <f>GDP!I22/'A7'!G22*100</f>
        <v>5960755.8306272188</v>
      </c>
      <c r="J23" s="51">
        <f>GDP!J22/'A7'!H22*100</f>
        <v>2279438.3546889476</v>
      </c>
      <c r="K23" s="51" t="e">
        <f>GDP!K22/'A7'!#REF!*100</f>
        <v>#REF!</v>
      </c>
      <c r="L23" s="51"/>
      <c r="M23" s="51" t="e">
        <f>GDP!M22/'A7'!#REF!*100</f>
        <v>#REF!</v>
      </c>
      <c r="N23" s="51" t="e">
        <f>GDP!N22/'A7'!#REF!*100</f>
        <v>#REF!</v>
      </c>
      <c r="O23" s="51">
        <f>GDP!O22/'A7'!I22*100</f>
        <v>1458448130.9743161</v>
      </c>
      <c r="P23" s="51" t="e">
        <f>GDP!P22/'A7'!#REF!*100</f>
        <v>#REF!</v>
      </c>
      <c r="Q23" s="51" t="e">
        <f>GDP!Q22/'A7'!#REF!*100</f>
        <v>#REF!</v>
      </c>
      <c r="R23" s="51" t="e">
        <f>GDP!R22/'A7'!#REF!*100</f>
        <v>#REF!</v>
      </c>
      <c r="S23" s="51" t="e">
        <f>GDP!S22/'A7'!#REF!*100</f>
        <v>#REF!</v>
      </c>
      <c r="T23" s="51">
        <f>GDP!T22/'A7'!J22*100</f>
        <v>522865.15259405941</v>
      </c>
      <c r="U23" s="51" t="e">
        <f>GDP!U22/'A7'!#REF!*100</f>
        <v>#REF!</v>
      </c>
      <c r="V23" s="51">
        <f>GDP!V22/'A7'!K22*100</f>
        <v>761879.24041020917</v>
      </c>
      <c r="W23" s="51"/>
      <c r="X23" s="51" t="e">
        <f>GDP!X22/'A7'!#REF!*100</f>
        <v>#REF!</v>
      </c>
      <c r="Y23" s="51">
        <f>GDP!Y22/'A7'!L22*100</f>
        <v>57449309.84993165</v>
      </c>
      <c r="Z23" s="51">
        <f>GDP!Z22/'A7'!M22*100</f>
        <v>1436082.211280328</v>
      </c>
      <c r="AA23" s="51" t="e">
        <f>GDP!AA22/'A7'!#REF!*100</f>
        <v>#REF!</v>
      </c>
      <c r="AB23" s="51" t="e">
        <f>GDP!AB22/'A7'!#REF!*100</f>
        <v>#REF!</v>
      </c>
      <c r="AC23" s="51">
        <f>GDP!AC22/'A7'!N22*100</f>
        <v>592249.95855627127</v>
      </c>
      <c r="AD23" s="51">
        <f>GDP!AD22/'A7'!O22*100</f>
        <v>5140197.9799567703</v>
      </c>
    </row>
    <row r="24" spans="1:30" ht="12.75" customHeight="1">
      <c r="A24" s="50">
        <v>1981</v>
      </c>
      <c r="B24" s="51">
        <f>GDP!B24/'A7'!B23*100</f>
        <v>402379.19222383312</v>
      </c>
      <c r="C24" s="51" t="e">
        <f>GDP!C24/'A7'!#REF!*100</f>
        <v>#REF!</v>
      </c>
      <c r="D24" s="51">
        <f>GDP!D24/'A7'!C23*100</f>
        <v>6812124.5038299272</v>
      </c>
      <c r="E24" s="51">
        <f>GDP!E24/'A7'!D23*100</f>
        <v>692280.22723836696</v>
      </c>
      <c r="F24" s="51"/>
      <c r="G24" s="51">
        <f>GDP!G24/'A7'!E23*100</f>
        <v>876707.03573146672</v>
      </c>
      <c r="H24" s="51">
        <f>GDP!H23/'A7'!F23*100</f>
        <v>468406.79711191345</v>
      </c>
      <c r="I24" s="51">
        <f>GDP!I23/'A7'!G23*100</f>
        <v>6070021.1350146001</v>
      </c>
      <c r="J24" s="51">
        <f>GDP!J23/'A7'!H23*100</f>
        <v>2291758.5666623451</v>
      </c>
      <c r="K24" s="51" t="e">
        <f>GDP!K23/'A7'!#REF!*100</f>
        <v>#REF!</v>
      </c>
      <c r="L24" s="51"/>
      <c r="M24" s="51" t="e">
        <f>GDP!M23/'A7'!#REF!*100</f>
        <v>#REF!</v>
      </c>
      <c r="N24" s="51" t="e">
        <f>GDP!N23/'A7'!#REF!*100</f>
        <v>#REF!</v>
      </c>
      <c r="O24" s="51">
        <f>GDP!O23/'A7'!I23*100</f>
        <v>1516251203.5346422</v>
      </c>
      <c r="P24" s="51" t="e">
        <f>GDP!P23/'A7'!#REF!*100</f>
        <v>#REF!</v>
      </c>
      <c r="Q24" s="51" t="e">
        <f>GDP!Q23/'A7'!#REF!*100</f>
        <v>#REF!</v>
      </c>
      <c r="R24" s="51" t="e">
        <f>GDP!R23/'A7'!#REF!*100</f>
        <v>#REF!</v>
      </c>
      <c r="S24" s="51" t="e">
        <f>GDP!S23/'A7'!#REF!*100</f>
        <v>#REF!</v>
      </c>
      <c r="T24" s="51">
        <f>GDP!T23/'A7'!J23*100</f>
        <v>535556.59418980451</v>
      </c>
      <c r="U24" s="51" t="e">
        <f>GDP!U23/'A7'!#REF!*100</f>
        <v>#REF!</v>
      </c>
      <c r="V24" s="51">
        <f>GDP!V23/'A7'!K23*100</f>
        <v>799291.91857433901</v>
      </c>
      <c r="W24" s="51"/>
      <c r="X24" s="51" t="e">
        <f>GDP!X23/'A7'!#REF!*100</f>
        <v>#REF!</v>
      </c>
      <c r="Y24" s="51">
        <f>GDP!Y23/'A7'!L23*100</f>
        <v>58718207.916840129</v>
      </c>
      <c r="Z24" s="51">
        <f>GDP!Z23/'A7'!M23*100</f>
        <v>1459094.08540125</v>
      </c>
      <c r="AA24" s="51" t="e">
        <f>GDP!AA23/'A7'!#REF!*100</f>
        <v>#REF!</v>
      </c>
      <c r="AB24" s="51" t="e">
        <f>GDP!AB23/'A7'!#REF!*100</f>
        <v>#REF!</v>
      </c>
      <c r="AC24" s="51">
        <f>GDP!AC23/'A7'!N23*100</f>
        <v>572983.78211557004</v>
      </c>
      <c r="AD24" s="51">
        <f>GDP!AD23/'A7'!O23*100</f>
        <v>5149575.0109395292</v>
      </c>
    </row>
    <row r="25" spans="1:30" ht="12.75" customHeight="1">
      <c r="A25" s="50">
        <v>1982</v>
      </c>
      <c r="B25" s="51">
        <f>GDP!B25/'A7'!B24*100</f>
        <v>388536.99317030836</v>
      </c>
      <c r="C25" s="51" t="e">
        <f>GDP!C25/'A7'!#REF!*100</f>
        <v>#REF!</v>
      </c>
      <c r="D25" s="51">
        <f>GDP!D25/'A7'!C24*100</f>
        <v>7000384.8144166255</v>
      </c>
      <c r="E25" s="51">
        <f>GDP!E25/'A7'!D24*100</f>
        <v>658272.25722061354</v>
      </c>
      <c r="F25" s="51"/>
      <c r="G25" s="51">
        <f>GDP!G25/'A7'!E24*100</f>
        <v>906176.75781271793</v>
      </c>
      <c r="H25" s="51">
        <f>GDP!H24/'A7'!F24*100</f>
        <v>475732.84896720614</v>
      </c>
      <c r="I25" s="51">
        <f>GDP!I24/'A7'!G24*100</f>
        <v>6109257.2744562915</v>
      </c>
      <c r="J25" s="51">
        <f>GDP!J24/'A7'!H24*100</f>
        <v>2293953.6544194571</v>
      </c>
      <c r="K25" s="51" t="e">
        <f>GDP!K24/'A7'!#REF!*100</f>
        <v>#REF!</v>
      </c>
      <c r="L25" s="51"/>
      <c r="M25" s="51" t="e">
        <f>GDP!M24/'A7'!#REF!*100</f>
        <v>#REF!</v>
      </c>
      <c r="N25" s="51" t="e">
        <f>GDP!N24/'A7'!#REF!*100</f>
        <v>#REF!</v>
      </c>
      <c r="O25" s="51">
        <f>GDP!O24/'A7'!I24*100</f>
        <v>1531326452.8474748</v>
      </c>
      <c r="P25" s="51" t="e">
        <f>GDP!P24/'A7'!#REF!*100</f>
        <v>#REF!</v>
      </c>
      <c r="Q25" s="51" t="e">
        <f>GDP!Q24/'A7'!#REF!*100</f>
        <v>#REF!</v>
      </c>
      <c r="R25" s="51" t="e">
        <f>GDP!R24/'A7'!#REF!*100</f>
        <v>#REF!</v>
      </c>
      <c r="S25" s="51" t="e">
        <f>GDP!S24/'A7'!#REF!*100</f>
        <v>#REF!</v>
      </c>
      <c r="T25" s="51">
        <f>GDP!T24/'A7'!J24*100</f>
        <v>527704.46966787137</v>
      </c>
      <c r="U25" s="51" t="e">
        <f>GDP!U24/'A7'!#REF!*100</f>
        <v>#REF!</v>
      </c>
      <c r="V25" s="51">
        <f>GDP!V24/'A7'!K24*100</f>
        <v>806639.28145302646</v>
      </c>
      <c r="W25" s="51"/>
      <c r="X25" s="51" t="e">
        <f>GDP!X24/'A7'!#REF!*100</f>
        <v>#REF!</v>
      </c>
      <c r="Y25" s="51">
        <f>GDP!Y24/'A7'!L24*100</f>
        <v>58762749.6047718</v>
      </c>
      <c r="Z25" s="51">
        <f>GDP!Z24/'A7'!M24*100</f>
        <v>1459791.572431586</v>
      </c>
      <c r="AA25" s="51" t="e">
        <f>GDP!AA24/'A7'!#REF!*100</f>
        <v>#REF!</v>
      </c>
      <c r="AB25" s="51" t="e">
        <f>GDP!AB24/'A7'!#REF!*100</f>
        <v>#REF!</v>
      </c>
      <c r="AC25" s="51">
        <f>GDP!AC24/'A7'!N24*100</f>
        <v>565772.30691880407</v>
      </c>
      <c r="AD25" s="51">
        <f>GDP!AD24/'A7'!O24*100</f>
        <v>5274072.727162133</v>
      </c>
    </row>
    <row r="26" spans="1:30" ht="12.75" customHeight="1">
      <c r="A26" s="50">
        <v>1983</v>
      </c>
      <c r="B26" s="51">
        <f>GDP!B26/'A7'!B25*100</f>
        <v>397828.53112467966</v>
      </c>
      <c r="C26" s="51" t="e">
        <f>GDP!C26/'A7'!#REF!*100</f>
        <v>#REF!</v>
      </c>
      <c r="D26" s="51">
        <f>GDP!D26/'A7'!C25*100</f>
        <v>6892905.0273290761</v>
      </c>
      <c r="E26" s="51">
        <f>GDP!E26/'A7'!D25*100</f>
        <v>656215.56132990483</v>
      </c>
      <c r="F26" s="51"/>
      <c r="G26" s="51">
        <f>GDP!G26/'A7'!E25*100</f>
        <v>907570.67621281731</v>
      </c>
      <c r="H26" s="51">
        <f>GDP!H25/'A7'!F25*100</f>
        <v>489718.8782645723</v>
      </c>
      <c r="I26" s="51">
        <f>GDP!I25/'A7'!G25*100</f>
        <v>6236801.7718228595</v>
      </c>
      <c r="J26" s="51">
        <f>GDP!J25/'A7'!H25*100</f>
        <v>2269377.9210875402</v>
      </c>
      <c r="K26" s="51" t="e">
        <f>GDP!K25/'A7'!#REF!*100</f>
        <v>#REF!</v>
      </c>
      <c r="L26" s="51"/>
      <c r="M26" s="51" t="e">
        <f>GDP!M25/'A7'!#REF!*100</f>
        <v>#REF!</v>
      </c>
      <c r="N26" s="51" t="e">
        <f>GDP!N25/'A7'!#REF!*100</f>
        <v>#REF!</v>
      </c>
      <c r="O26" s="51">
        <f>GDP!O25/'A7'!I25*100</f>
        <v>1536223934.0266416</v>
      </c>
      <c r="P26" s="51" t="e">
        <f>GDP!P25/'A7'!#REF!*100</f>
        <v>#REF!</v>
      </c>
      <c r="Q26" s="51" t="e">
        <f>GDP!Q25/'A7'!#REF!*100</f>
        <v>#REF!</v>
      </c>
      <c r="R26" s="51" t="e">
        <f>GDP!R25/'A7'!#REF!*100</f>
        <v>#REF!</v>
      </c>
      <c r="S26" s="51" t="e">
        <f>GDP!S25/'A7'!#REF!*100</f>
        <v>#REF!</v>
      </c>
      <c r="T26" s="51">
        <f>GDP!T25/'A7'!J25*100</f>
        <v>525273.61920180661</v>
      </c>
      <c r="U26" s="51" t="e">
        <f>GDP!U25/'A7'!#REF!*100</f>
        <v>#REF!</v>
      </c>
      <c r="V26" s="51">
        <f>GDP!V25/'A7'!K25*100</f>
        <v>807271.06793048093</v>
      </c>
      <c r="W26" s="51"/>
      <c r="X26" s="51" t="e">
        <f>GDP!X25/'A7'!#REF!*100</f>
        <v>#REF!</v>
      </c>
      <c r="Y26" s="51">
        <f>GDP!Y25/'A7'!L25*100</f>
        <v>59852683.338387057</v>
      </c>
      <c r="Z26" s="51">
        <f>GDP!Z25/'A7'!M25*100</f>
        <v>1476409.7569324907</v>
      </c>
      <c r="AA26" s="51" t="e">
        <f>GDP!AA25/'A7'!#REF!*100</f>
        <v>#REF!</v>
      </c>
      <c r="AB26" s="51" t="e">
        <f>GDP!AB25/'A7'!#REF!*100</f>
        <v>#REF!</v>
      </c>
      <c r="AC26" s="51">
        <f>GDP!AC25/'A7'!N25*100</f>
        <v>576633.16405139025</v>
      </c>
      <c r="AD26" s="51">
        <f>GDP!AD25/'A7'!O25*100</f>
        <v>5169909.3999180831</v>
      </c>
    </row>
    <row r="27" spans="1:30" ht="12.75" customHeight="1">
      <c r="A27" s="50">
        <v>1984</v>
      </c>
      <c r="B27" s="51">
        <f>GDP!B27/'A7'!B26*100</f>
        <v>409459.62784296443</v>
      </c>
      <c r="C27" s="51" t="e">
        <f>GDP!C27/'A7'!#REF!*100</f>
        <v>#REF!</v>
      </c>
      <c r="D27" s="51">
        <f>GDP!D27/'A7'!C26*100</f>
        <v>7046112.5748499865</v>
      </c>
      <c r="E27" s="51">
        <f>GDP!E27/'A7'!D26*100</f>
        <v>680428.46158928692</v>
      </c>
      <c r="F27" s="51"/>
      <c r="G27" s="51">
        <f>GDP!G27/'A7'!E26*100</f>
        <v>927366.58506394201</v>
      </c>
      <c r="H27" s="51">
        <f>GDP!H26/'A7'!F26*100</f>
        <v>504575.90007222671</v>
      </c>
      <c r="I27" s="51">
        <f>GDP!I26/'A7'!G26*100</f>
        <v>6288456.2328195656</v>
      </c>
      <c r="J27" s="51">
        <f>GDP!J26/'A7'!H26*100</f>
        <v>2319218.602023677</v>
      </c>
      <c r="K27" s="51" t="e">
        <f>GDP!K26/'A7'!#REF!*100</f>
        <v>#REF!</v>
      </c>
      <c r="L27" s="51"/>
      <c r="M27" s="51" t="e">
        <f>GDP!M26/'A7'!#REF!*100</f>
        <v>#REF!</v>
      </c>
      <c r="N27" s="51" t="e">
        <f>GDP!N26/'A7'!#REF!*100</f>
        <v>#REF!</v>
      </c>
      <c r="O27" s="51">
        <f>GDP!O26/'A7'!I26*100</f>
        <v>1554742404.9530711</v>
      </c>
      <c r="P27" s="51" t="e">
        <f>GDP!P26/'A7'!#REF!*100</f>
        <v>#REF!</v>
      </c>
      <c r="Q27" s="51" t="e">
        <f>GDP!Q26/'A7'!#REF!*100</f>
        <v>#REF!</v>
      </c>
      <c r="R27" s="51" t="e">
        <f>GDP!R26/'A7'!#REF!*100</f>
        <v>#REF!</v>
      </c>
      <c r="S27" s="51" t="e">
        <f>GDP!S26/'A7'!#REF!*100</f>
        <v>#REF!</v>
      </c>
      <c r="T27" s="51">
        <f>GDP!T26/'A7'!J26*100</f>
        <v>537922.14487265376</v>
      </c>
      <c r="U27" s="51" t="e">
        <f>GDP!U26/'A7'!#REF!*100</f>
        <v>#REF!</v>
      </c>
      <c r="V27" s="51">
        <f>GDP!V26/'A7'!K26*100</f>
        <v>836111.19161746907</v>
      </c>
      <c r="W27" s="51"/>
      <c r="X27" s="51" t="e">
        <f>GDP!X26/'A7'!#REF!*100</f>
        <v>#REF!</v>
      </c>
      <c r="Y27" s="51">
        <f>GDP!Y26/'A7'!L26*100</f>
        <v>61119069.611948475</v>
      </c>
      <c r="Z27" s="51">
        <f>GDP!Z26/'A7'!M26*100</f>
        <v>1500598.050768771</v>
      </c>
      <c r="AA27" s="51" t="e">
        <f>GDP!AA26/'A7'!#REF!*100</f>
        <v>#REF!</v>
      </c>
      <c r="AB27" s="51" t="e">
        <f>GDP!AB26/'A7'!#REF!*100</f>
        <v>#REF!</v>
      </c>
      <c r="AC27" s="51">
        <f>GDP!AC26/'A7'!N26*100</f>
        <v>597683.80354492459</v>
      </c>
      <c r="AD27" s="51">
        <f>GDP!AD26/'A7'!O26*100</f>
        <v>5394303.7736772047</v>
      </c>
    </row>
    <row r="28" spans="1:30" ht="12.75" customHeight="1">
      <c r="A28" s="50">
        <v>1985</v>
      </c>
      <c r="B28" s="51">
        <f>GDP!B28/'A7'!B27*100</f>
        <v>431557.26535999373</v>
      </c>
      <c r="C28" s="51" t="e">
        <f>GDP!C28/'A7'!#REF!*100</f>
        <v>#REF!</v>
      </c>
      <c r="D28" s="51">
        <f>GDP!D28/'A7'!C27*100</f>
        <v>7122857.9309553057</v>
      </c>
      <c r="E28" s="51">
        <f>GDP!E28/'A7'!D27*100</f>
        <v>711235.13091077714</v>
      </c>
      <c r="F28" s="51"/>
      <c r="G28" s="51">
        <f>GDP!G28/'A7'!E27*100</f>
        <v>950692.34441475803</v>
      </c>
      <c r="H28" s="51">
        <f>GDP!H27/'A7'!F27*100</f>
        <v>521815.8630829138</v>
      </c>
      <c r="I28" s="51">
        <f>GDP!I27/'A7'!G27*100</f>
        <v>6387186.807819902</v>
      </c>
      <c r="J28" s="51">
        <f>GDP!J27/'A7'!H27*100</f>
        <v>2386217.1838319385</v>
      </c>
      <c r="K28" s="51" t="e">
        <f>GDP!K27/'A7'!#REF!*100</f>
        <v>#REF!</v>
      </c>
      <c r="L28" s="51"/>
      <c r="M28" s="51" t="e">
        <f>GDP!M27/'A7'!#REF!*100</f>
        <v>#REF!</v>
      </c>
      <c r="N28" s="51" t="e">
        <f>GDP!N27/'A7'!#REF!*100</f>
        <v>#REF!</v>
      </c>
      <c r="O28" s="51">
        <f>GDP!O27/'A7'!I27*100</f>
        <v>1608145154.6094241</v>
      </c>
      <c r="P28" s="51" t="e">
        <f>GDP!P27/'A7'!#REF!*100</f>
        <v>#REF!</v>
      </c>
      <c r="Q28" s="51" t="e">
        <f>GDP!Q27/'A7'!#REF!*100</f>
        <v>#REF!</v>
      </c>
      <c r="R28" s="51" t="e">
        <f>GDP!R27/'A7'!#REF!*100</f>
        <v>#REF!</v>
      </c>
      <c r="S28" s="51" t="e">
        <f>GDP!S27/'A7'!#REF!*100</f>
        <v>#REF!</v>
      </c>
      <c r="T28" s="51">
        <f>GDP!T27/'A7'!J27*100</f>
        <v>550698.39204434596</v>
      </c>
      <c r="U28" s="51" t="e">
        <f>GDP!U27/'A7'!#REF!*100</f>
        <v>#REF!</v>
      </c>
      <c r="V28" s="51">
        <f>GDP!V27/'A7'!K27*100</f>
        <v>886556.38784628757</v>
      </c>
      <c r="W28" s="51"/>
      <c r="X28" s="51" t="e">
        <f>GDP!X27/'A7'!#REF!*100</f>
        <v>#REF!</v>
      </c>
      <c r="Y28" s="51">
        <f>GDP!Y27/'A7'!L27*100</f>
        <v>62458004.564057991</v>
      </c>
      <c r="Z28" s="51">
        <f>GDP!Z27/'A7'!M27*100</f>
        <v>1561680.3864553203</v>
      </c>
      <c r="AA28" s="51" t="e">
        <f>GDP!AA27/'A7'!#REF!*100</f>
        <v>#REF!</v>
      </c>
      <c r="AB28" s="51" t="e">
        <f>GDP!AB27/'A7'!#REF!*100</f>
        <v>#REF!</v>
      </c>
      <c r="AC28" s="51">
        <f>GDP!AC27/'A7'!N27*100</f>
        <v>612189.92163861461</v>
      </c>
      <c r="AD28" s="51">
        <f>GDP!AD27/'A7'!O27*100</f>
        <v>5784886.6235910999</v>
      </c>
    </row>
    <row r="29" spans="1:30" ht="12.75" customHeight="1">
      <c r="A29" s="50">
        <v>1986</v>
      </c>
      <c r="B29" s="51">
        <f>GDP!B29/'A7'!B28*100</f>
        <v>448057.11140940775</v>
      </c>
      <c r="C29" s="51" t="e">
        <f>GDP!C29/'A7'!#REF!*100</f>
        <v>#REF!</v>
      </c>
      <c r="D29" s="51">
        <f>GDP!D29/'A7'!C28*100</f>
        <v>7136379.9394365298</v>
      </c>
      <c r="E29" s="51">
        <f>GDP!E29/'A7'!D28*100</f>
        <v>727148.45246882667</v>
      </c>
      <c r="F29" s="51"/>
      <c r="G29" s="51">
        <f>GDP!G29/'A7'!E28*100</f>
        <v>985572.3624217473</v>
      </c>
      <c r="H29" s="51">
        <f>GDP!H28/'A7'!F28*100</f>
        <v>538949.17968954612</v>
      </c>
      <c r="I29" s="51">
        <f>GDP!I28/'A7'!G28*100</f>
        <v>6480865.2598813623</v>
      </c>
      <c r="J29" s="51">
        <f>GDP!J28/'A7'!H28*100</f>
        <v>2433042.8162174146</v>
      </c>
      <c r="K29" s="51" t="e">
        <f>GDP!K28/'A7'!#REF!*100</f>
        <v>#REF!</v>
      </c>
      <c r="L29" s="51"/>
      <c r="M29" s="51" t="e">
        <f>GDP!M28/'A7'!#REF!*100</f>
        <v>#REF!</v>
      </c>
      <c r="N29" s="51" t="e">
        <f>GDP!N28/'A7'!#REF!*100</f>
        <v>#REF!</v>
      </c>
      <c r="O29" s="51">
        <f>GDP!O28/'A7'!I28*100</f>
        <v>1652000911.5250916</v>
      </c>
      <c r="P29" s="51" t="e">
        <f>GDP!P28/'A7'!#REF!*100</f>
        <v>#REF!</v>
      </c>
      <c r="Q29" s="51" t="e">
        <f>GDP!Q28/'A7'!#REF!*100</f>
        <v>#REF!</v>
      </c>
      <c r="R29" s="51" t="e">
        <f>GDP!R28/'A7'!#REF!*100</f>
        <v>#REF!</v>
      </c>
      <c r="S29" s="51" t="e">
        <f>GDP!S28/'A7'!#REF!*100</f>
        <v>#REF!</v>
      </c>
      <c r="T29" s="51">
        <f>GDP!T28/'A7'!J28*100</f>
        <v>572685.38990165072</v>
      </c>
      <c r="U29" s="51" t="e">
        <f>GDP!U28/'A7'!#REF!*100</f>
        <v>#REF!</v>
      </c>
      <c r="V29" s="51">
        <f>GDP!V28/'A7'!K28*100</f>
        <v>933344.3570868934</v>
      </c>
      <c r="W29" s="51"/>
      <c r="X29" s="51" t="e">
        <f>GDP!X28/'A7'!#REF!*100</f>
        <v>#REF!</v>
      </c>
      <c r="Y29" s="51">
        <f>GDP!Y28/'A7'!L28*100</f>
        <v>62984706.325517759</v>
      </c>
      <c r="Z29" s="51">
        <f>GDP!Z28/'A7'!M28*100</f>
        <v>1592835.2147065694</v>
      </c>
      <c r="AA29" s="51" t="e">
        <f>GDP!AA28/'A7'!#REF!*100</f>
        <v>#REF!</v>
      </c>
      <c r="AB29" s="51" t="e">
        <f>GDP!AB28/'A7'!#REF!*100</f>
        <v>#REF!</v>
      </c>
      <c r="AC29" s="51">
        <f>GDP!AC28/'A7'!N28*100</f>
        <v>634212.19746946206</v>
      </c>
      <c r="AD29" s="51">
        <f>GDP!AD28/'A7'!O28*100</f>
        <v>6014347.2349365791</v>
      </c>
    </row>
    <row r="30" spans="1:30" ht="12.75" customHeight="1">
      <c r="A30" s="50">
        <v>1987</v>
      </c>
      <c r="B30" s="51">
        <f>GDP!B30/'A7'!B29*100</f>
        <v>478316.26075565565</v>
      </c>
      <c r="C30" s="51" t="e">
        <f>GDP!C30/'A7'!#REF!*100</f>
        <v>#REF!</v>
      </c>
      <c r="D30" s="51">
        <f>GDP!D30/'A7'!C29*100</f>
        <v>7229253.5409052055</v>
      </c>
      <c r="E30" s="51">
        <f>GDP!E30/'A7'!D29*100</f>
        <v>769768.5021584382</v>
      </c>
      <c r="F30" s="51"/>
      <c r="G30" s="51">
        <f>GDP!G30/'A7'!E29*100</f>
        <v>1009517.7138510811</v>
      </c>
      <c r="H30" s="51">
        <f>GDP!H29/'A7'!F29*100</f>
        <v>549583.08546481445</v>
      </c>
      <c r="I30" s="51">
        <f>GDP!I29/'A7'!G29*100</f>
        <v>6630113.8859047992</v>
      </c>
      <c r="J30" s="51">
        <f>GDP!J29/'A7'!H29*100</f>
        <v>2494485.9396837628</v>
      </c>
      <c r="K30" s="51" t="e">
        <f>GDP!K29/'A7'!#REF!*100</f>
        <v>#REF!</v>
      </c>
      <c r="L30" s="51"/>
      <c r="M30" s="51" t="e">
        <f>GDP!M29/'A7'!#REF!*100</f>
        <v>#REF!</v>
      </c>
      <c r="N30" s="51" t="e">
        <f>GDP!N29/'A7'!#REF!*100</f>
        <v>#REF!</v>
      </c>
      <c r="O30" s="51">
        <f>GDP!O29/'A7'!I29*100</f>
        <v>1700402190.4312325</v>
      </c>
      <c r="P30" s="51" t="e">
        <f>GDP!P29/'A7'!#REF!*100</f>
        <v>#REF!</v>
      </c>
      <c r="Q30" s="51" t="e">
        <f>GDP!Q29/'A7'!#REF!*100</f>
        <v>#REF!</v>
      </c>
      <c r="R30" s="51" t="e">
        <f>GDP!R29/'A7'!#REF!*100</f>
        <v>#REF!</v>
      </c>
      <c r="S30" s="51" t="e">
        <f>GDP!S29/'A7'!#REF!*100</f>
        <v>#REF!</v>
      </c>
      <c r="T30" s="51">
        <f>GDP!T29/'A7'!J29*100</f>
        <v>587976.75539425178</v>
      </c>
      <c r="U30" s="51" t="e">
        <f>GDP!U29/'A7'!#REF!*100</f>
        <v>#REF!</v>
      </c>
      <c r="V30" s="51">
        <f>GDP!V29/'A7'!K29*100</f>
        <v>964044.19193328975</v>
      </c>
      <c r="W30" s="51" t="e">
        <f>GDP!W29/'A7'!#REF!*100</f>
        <v>#REF!</v>
      </c>
      <c r="X30" s="51" t="e">
        <f>GDP!X29/'A7'!#REF!*100</f>
        <v>#REF!</v>
      </c>
      <c r="Y30" s="51">
        <f>GDP!Y29/'A7'!L29*100</f>
        <v>65109941.602186531</v>
      </c>
      <c r="Z30" s="51">
        <f>GDP!Z29/'A7'!M29*100</f>
        <v>1634341.9895899254</v>
      </c>
      <c r="AA30" s="51" t="e">
        <f>GDP!AA29/'A7'!#REF!*100</f>
        <v>#REF!</v>
      </c>
      <c r="AB30" s="51" t="e">
        <f>GDP!AB29/'A7'!#REF!*100</f>
        <v>#REF!</v>
      </c>
      <c r="AC30" s="51">
        <f>GDP!AC29/'A7'!N29*100</f>
        <v>658928.16608280095</v>
      </c>
      <c r="AD30" s="51">
        <f>GDP!AD29/'A7'!O29*100</f>
        <v>6216712.1630700408</v>
      </c>
    </row>
    <row r="31" spans="1:30" ht="12.75" customHeight="1">
      <c r="A31" s="50">
        <v>1988</v>
      </c>
      <c r="B31" s="51">
        <f>GDP!B31/'A7'!B30*100</f>
        <v>498176.75167922117</v>
      </c>
      <c r="C31" s="51" t="e">
        <f>GDP!C31/'A7'!#REF!*100</f>
        <v>#REF!</v>
      </c>
      <c r="D31" s="51">
        <f>GDP!D31/'A7'!C30*100</f>
        <v>7609021.0440849373</v>
      </c>
      <c r="E31" s="51">
        <f>GDP!E31/'A7'!D30*100</f>
        <v>806225.15664979024</v>
      </c>
      <c r="F31" s="51"/>
      <c r="G31" s="51">
        <f>GDP!G31/'A7'!E30*100</f>
        <v>999840.32434390229</v>
      </c>
      <c r="H31" s="51">
        <f>GDP!H30/'A7'!F30*100</f>
        <v>572250.98211279465</v>
      </c>
      <c r="I31" s="51">
        <f>GDP!I30/'A7'!G30*100</f>
        <v>6818128.7110750712</v>
      </c>
      <c r="J31" s="51">
        <f>GDP!J30/'A7'!H30*100</f>
        <v>2546363.9278369248</v>
      </c>
      <c r="K31" s="51" t="e">
        <f>GDP!K30/'A7'!#REF!*100</f>
        <v>#REF!</v>
      </c>
      <c r="L31" s="51"/>
      <c r="M31" s="51" t="e">
        <f>GDP!M30/'A7'!#REF!*100</f>
        <v>#REF!</v>
      </c>
      <c r="N31" s="51" t="e">
        <f>GDP!N30/'A7'!#REF!*100</f>
        <v>#REF!</v>
      </c>
      <c r="O31" s="51">
        <f>GDP!O30/'A7'!I30*100</f>
        <v>1754041235.2901497</v>
      </c>
      <c r="P31" s="51" t="e">
        <f>GDP!P30/'A7'!#REF!*100</f>
        <v>#REF!</v>
      </c>
      <c r="Q31" s="51" t="e">
        <f>GDP!Q30/'A7'!#REF!*100</f>
        <v>#REF!</v>
      </c>
      <c r="R31" s="51" t="e">
        <f>GDP!R30/'A7'!#REF!*100</f>
        <v>#REF!</v>
      </c>
      <c r="S31" s="51" t="e">
        <f>GDP!S30/'A7'!#REF!*100</f>
        <v>#REF!</v>
      </c>
      <c r="T31" s="51">
        <f>GDP!T30/'A7'!J30*100</f>
        <v>598306.26972803171</v>
      </c>
      <c r="U31" s="51" t="e">
        <f>GDP!U30/'A7'!#REF!*100</f>
        <v>#REF!</v>
      </c>
      <c r="V31" s="51">
        <f>GDP!V30/'A7'!K30*100</f>
        <v>981191.8377058031</v>
      </c>
      <c r="W31" s="51" t="e">
        <f>GDP!W30/'A7'!#REF!*100</f>
        <v>#REF!</v>
      </c>
      <c r="X31" s="51" t="e">
        <f>GDP!X30/'A7'!#REF!*100</f>
        <v>#REF!</v>
      </c>
      <c r="Y31" s="51">
        <f>GDP!Y30/'A7'!L30*100</f>
        <v>68719911.058371171</v>
      </c>
      <c r="Z31" s="51">
        <f>GDP!Z30/'A7'!M30*100</f>
        <v>1684167.6675638545</v>
      </c>
      <c r="AA31" s="51" t="e">
        <f>GDP!AA30/'A7'!#REF!*100</f>
        <v>#REF!</v>
      </c>
      <c r="AB31" s="51" t="e">
        <f>GDP!AB30/'A7'!#REF!*100</f>
        <v>#REF!</v>
      </c>
      <c r="AC31" s="51">
        <f>GDP!AC30/'A7'!N30*100</f>
        <v>687131.54430176935</v>
      </c>
      <c r="AD31" s="51">
        <f>GDP!AD30/'A7'!O30*100</f>
        <v>6432571.8307884242</v>
      </c>
    </row>
    <row r="32" spans="1:30" ht="12.75" customHeight="1">
      <c r="A32" s="50">
        <v>1989</v>
      </c>
      <c r="B32" s="51">
        <f>GDP!B32/'A7'!B31*100</f>
        <v>501628.66671376332</v>
      </c>
      <c r="C32" s="51" t="e">
        <f>GDP!C32/'A7'!#REF!*100</f>
        <v>#REF!</v>
      </c>
      <c r="D32" s="51">
        <f>GDP!D32/'A7'!C31*100</f>
        <v>8099690.6677557537</v>
      </c>
      <c r="E32" s="51">
        <f>GDP!E32/'A7'!D31*100</f>
        <v>827956.11671022349</v>
      </c>
      <c r="F32" s="51"/>
      <c r="G32" s="51">
        <f>GDP!G32/'A7'!E31*100</f>
        <v>1013849.9915377984</v>
      </c>
      <c r="H32" s="51">
        <f>GDP!H31/'A7'!F31*100</f>
        <v>601966.61137063382</v>
      </c>
      <c r="I32" s="51">
        <f>GDP!I31/'A7'!G31*100</f>
        <v>7114700.3642406315</v>
      </c>
      <c r="J32" s="51">
        <f>GDP!J31/'A7'!H31*100</f>
        <v>2636753.7480495228</v>
      </c>
      <c r="K32" s="51" t="e">
        <f>GDP!K31/'A7'!#REF!*100</f>
        <v>#REF!</v>
      </c>
      <c r="L32" s="51"/>
      <c r="M32" s="51" t="e">
        <f>GDP!M31/'A7'!#REF!*100</f>
        <v>#REF!</v>
      </c>
      <c r="N32" s="51" t="e">
        <f>GDP!N31/'A7'!#REF!*100</f>
        <v>#REF!</v>
      </c>
      <c r="O32" s="51">
        <f>GDP!O31/'A7'!I31*100</f>
        <v>1825366241.1720433</v>
      </c>
      <c r="P32" s="51" t="e">
        <f>GDP!P31/'A7'!#REF!*100</f>
        <v>#REF!</v>
      </c>
      <c r="Q32" s="51" t="e">
        <f>GDP!Q31/'A7'!#REF!*100</f>
        <v>#REF!</v>
      </c>
      <c r="R32" s="51" t="e">
        <f>GDP!R31/'A7'!#REF!*100</f>
        <v>#REF!</v>
      </c>
      <c r="S32" s="51" t="e">
        <f>GDP!S31/'A7'!#REF!*100</f>
        <v>#REF!</v>
      </c>
      <c r="T32" s="51">
        <f>GDP!T31/'A7'!J31*100</f>
        <v>616101.41131852893</v>
      </c>
      <c r="U32" s="51" t="e">
        <f>GDP!U31/'A7'!#REF!*100</f>
        <v>#REF!</v>
      </c>
      <c r="V32" s="51">
        <f>GDP!V31/'A7'!K31*100</f>
        <v>980937.03703870729</v>
      </c>
      <c r="W32" s="51" t="e">
        <f>GDP!W31/'A7'!#REF!*100</f>
        <v>#REF!</v>
      </c>
      <c r="X32" s="51" t="e">
        <f>GDP!X31/'A7'!#REF!*100</f>
        <v>#REF!</v>
      </c>
      <c r="Y32" s="51">
        <f>GDP!Y31/'A7'!L31*100</f>
        <v>72074549.138827473</v>
      </c>
      <c r="Z32" s="51">
        <f>GDP!Z31/'A7'!M31*100</f>
        <v>1724321.5412334418</v>
      </c>
      <c r="AA32" s="51" t="e">
        <f>GDP!AA31/'A7'!#REF!*100</f>
        <v>#REF!</v>
      </c>
      <c r="AB32" s="51" t="e">
        <f>GDP!AB31/'A7'!#REF!*100</f>
        <v>#REF!</v>
      </c>
      <c r="AC32" s="51">
        <f>GDP!AC31/'A7'!N31*100</f>
        <v>720977.84605732653</v>
      </c>
      <c r="AD32" s="51">
        <f>GDP!AD31/'A7'!O31*100</f>
        <v>6698082.6050227992</v>
      </c>
    </row>
    <row r="33" spans="1:30" ht="12.75" customHeight="1">
      <c r="A33" s="50">
        <v>1990</v>
      </c>
      <c r="B33" s="51">
        <f>GDP!B33/'A7'!B32*100</f>
        <v>486204.71624988742</v>
      </c>
      <c r="C33" s="51" t="e">
        <f>GDP!C33/'A7'!#REF!*100</f>
        <v>#REF!</v>
      </c>
      <c r="D33" s="51">
        <f>GDP!D33/'A7'!C32*100</f>
        <v>8180280.9108281741</v>
      </c>
      <c r="E33" s="51">
        <f>GDP!E33/'A7'!D32*100</f>
        <v>818616.98489020963</v>
      </c>
      <c r="F33" s="51" t="e">
        <f>GDP!F33/'A7'!#REF!*100</f>
        <v>#REF!</v>
      </c>
      <c r="G33" s="51">
        <f>GDP!G33/'A7'!E32*100</f>
        <v>1010972.6106675914</v>
      </c>
      <c r="H33" s="51">
        <f>GDP!H32/'A7'!F32*100</f>
        <v>631373.78993801808</v>
      </c>
      <c r="I33" s="51">
        <f>GDP!I32/'A7'!G32*100</f>
        <v>7391577.8819582071</v>
      </c>
      <c r="J33" s="51">
        <f>GDP!J32/'A7'!H32*100</f>
        <v>2720045.1803651792</v>
      </c>
      <c r="K33" s="51" t="e">
        <f>GDP!K32/'A7'!#REF!*100</f>
        <v>#REF!</v>
      </c>
      <c r="L33" s="51" t="e">
        <f>GDP!L32/'A7'!#REF!*100</f>
        <v>#REF!</v>
      </c>
      <c r="M33" s="51" t="e">
        <f>GDP!M32/'A7'!#REF!*100</f>
        <v>#REF!</v>
      </c>
      <c r="N33" s="51" t="e">
        <f>GDP!N32/'A7'!#REF!*100</f>
        <v>#REF!</v>
      </c>
      <c r="O33" s="51">
        <f>GDP!O32/'A7'!I32*100</f>
        <v>1882355861.8408263</v>
      </c>
      <c r="P33" s="51" t="e">
        <f>GDP!P32/'A7'!#REF!*100</f>
        <v>#REF!</v>
      </c>
      <c r="Q33" s="51" t="e">
        <f>GDP!Q32/'A7'!#REF!*100</f>
        <v>#REF!</v>
      </c>
      <c r="R33" s="51" t="e">
        <f>GDP!R32/'A7'!#REF!*100</f>
        <v>#REF!</v>
      </c>
      <c r="S33" s="51" t="e">
        <f>GDP!S32/'A7'!#REF!*100</f>
        <v>#REF!</v>
      </c>
      <c r="T33" s="51">
        <f>GDP!T32/'A7'!J32*100</f>
        <v>644134.07167096646</v>
      </c>
      <c r="U33" s="51" t="e">
        <f>GDP!U32/'A7'!#REF!*100</f>
        <v>#REF!</v>
      </c>
      <c r="V33" s="51">
        <f>GDP!V32/'A7'!K32*100</f>
        <v>990568.52360705379</v>
      </c>
      <c r="W33" s="51" t="e">
        <f>GDP!W32/'A7'!#REF!*100</f>
        <v>#REF!</v>
      </c>
      <c r="X33" s="51" t="e">
        <f>GDP!X32/'A7'!#REF!*100</f>
        <v>#REF!</v>
      </c>
      <c r="Y33" s="51">
        <f>GDP!Y32/'A7'!L32*100</f>
        <v>75627189.568442374</v>
      </c>
      <c r="Z33" s="51">
        <f>GDP!Z32/'A7'!M32*100</f>
        <v>1766558.2472972842</v>
      </c>
      <c r="AA33" s="51" t="e">
        <f>GDP!AA32/'A7'!#REF!*100</f>
        <v>#REF!</v>
      </c>
      <c r="AB33" s="51" t="e">
        <f>GDP!AB32/'A7'!#REF!*100</f>
        <v>#REF!</v>
      </c>
      <c r="AC33" s="51">
        <f>GDP!AC32/'A7'!N32*100</f>
        <v>737141.11828917498</v>
      </c>
      <c r="AD33" s="51">
        <f>GDP!AD32/'A7'!O32*100</f>
        <v>6935323.7265899284</v>
      </c>
    </row>
    <row r="34" spans="1:30" ht="12.75" customHeight="1">
      <c r="A34" s="50">
        <v>1991</v>
      </c>
      <c r="B34" s="51">
        <f>GDP!B34/'A7'!B33*100</f>
        <v>480278.26470464462</v>
      </c>
      <c r="C34" s="51" t="e">
        <f>GDP!C34/'A7'!#REF!*100</f>
        <v>#REF!</v>
      </c>
      <c r="D34" s="51">
        <f>GDP!D34/'A7'!C33*100</f>
        <v>8335163.9488575906</v>
      </c>
      <c r="E34" s="51">
        <f>GDP!E34/'A7'!D33*100</f>
        <v>798570.61001648894</v>
      </c>
      <c r="F34" s="51" t="e">
        <f>GDP!F34/'A7'!#REF!*100</f>
        <v>#REF!</v>
      </c>
      <c r="G34" s="51">
        <f>GDP!G34/'A7'!E33*100</f>
        <v>1021636.0161232762</v>
      </c>
      <c r="H34" s="51">
        <f>GDP!H33/'A7'!F33*100</f>
        <v>631347.51081295987</v>
      </c>
      <c r="I34" s="51">
        <f>GDP!I33/'A7'!G33*100</f>
        <v>7595501.7792132264</v>
      </c>
      <c r="J34" s="51">
        <f>GDP!J33/'A7'!H33*100</f>
        <v>2869060.9703506036</v>
      </c>
      <c r="K34" s="51" t="e">
        <f>GDP!K33/'A7'!#REF!*100</f>
        <v>#REF!</v>
      </c>
      <c r="L34" s="51" t="e">
        <f>GDP!L33/'A7'!#REF!*100</f>
        <v>#REF!</v>
      </c>
      <c r="M34" s="51" t="e">
        <f>GDP!M33/'A7'!#REF!*100</f>
        <v>#REF!</v>
      </c>
      <c r="N34" s="51" t="e">
        <f>GDP!N33/'A7'!#REF!*100</f>
        <v>#REF!</v>
      </c>
      <c r="O34" s="51">
        <f>GDP!O33/'A7'!I33*100</f>
        <v>1916535767.3977554</v>
      </c>
      <c r="P34" s="51" t="e">
        <f>GDP!P33/'A7'!#REF!*100</f>
        <v>#REF!</v>
      </c>
      <c r="Q34" s="51" t="e">
        <f>GDP!Q33/'A7'!#REF!*100</f>
        <v>#REF!</v>
      </c>
      <c r="R34" s="51" t="e">
        <f>GDP!R33/'A7'!#REF!*100</f>
        <v>#REF!</v>
      </c>
      <c r="S34" s="51" t="e">
        <f>GDP!S33/'A7'!#REF!*100</f>
        <v>#REF!</v>
      </c>
      <c r="T34" s="51">
        <f>GDP!T33/'A7'!J33*100</f>
        <v>675577.44962849282</v>
      </c>
      <c r="U34" s="51" t="e">
        <f>GDP!U33/'A7'!#REF!*100</f>
        <v>#REF!</v>
      </c>
      <c r="V34" s="51">
        <f>GDP!V33/'A7'!K33*100</f>
        <v>1010523.1989793765</v>
      </c>
      <c r="W34" s="51" t="e">
        <f>GDP!W33/'A7'!#REF!*100</f>
        <v>#REF!</v>
      </c>
      <c r="X34" s="51" t="e">
        <f>GDP!X33/'A7'!#REF!*100</f>
        <v>#REF!</v>
      </c>
      <c r="Y34" s="51">
        <f>GDP!Y33/'A7'!L33*100</f>
        <v>78444671.72843805</v>
      </c>
      <c r="Z34" s="51">
        <f>GDP!Z33/'A7'!M33*100</f>
        <v>1792722.7936780856</v>
      </c>
      <c r="AA34" s="51" t="e">
        <f>GDP!AA33/'A7'!#REF!*100</f>
        <v>#REF!</v>
      </c>
      <c r="AB34" s="51" t="e">
        <f>GDP!AB33/'A7'!#REF!*100</f>
        <v>#REF!</v>
      </c>
      <c r="AC34" s="51">
        <f>GDP!AC33/'A7'!N33*100</f>
        <v>741497.72507886763</v>
      </c>
      <c r="AD34" s="51">
        <f>GDP!AD33/'A7'!O33*100</f>
        <v>7059076.9295897586</v>
      </c>
    </row>
    <row r="35" spans="1:30" ht="12.75" customHeight="1">
      <c r="A35" s="50">
        <v>1992</v>
      </c>
      <c r="B35" s="51">
        <f>GDP!B35/'A7'!B34*100</f>
        <v>496982.29365796351</v>
      </c>
      <c r="C35" s="51" t="e">
        <f>GDP!C35/'A7'!#REF!*100</f>
        <v>#REF!</v>
      </c>
      <c r="D35" s="51">
        <f>GDP!D35/'A7'!C34*100</f>
        <v>8529926.250643272</v>
      </c>
      <c r="E35" s="51">
        <f>GDP!E35/'A7'!D34*100</f>
        <v>792790.51598398632</v>
      </c>
      <c r="F35" s="51" t="e">
        <f>GDP!F35/'A7'!#REF!*100</f>
        <v>#REF!</v>
      </c>
      <c r="G35" s="51">
        <f>GDP!G35/'A7'!E34*100</f>
        <v>1030072.0074751562</v>
      </c>
      <c r="H35" s="51">
        <f>GDP!H34/'A7'!F34*100</f>
        <v>593878.27205381671</v>
      </c>
      <c r="I35" s="51">
        <f>GDP!I34/'A7'!G34*100</f>
        <v>7693601.1789766811</v>
      </c>
      <c r="J35" s="51">
        <f>GDP!J34/'A7'!H34*100</f>
        <v>3370582.4970676396</v>
      </c>
      <c r="K35" s="51" t="e">
        <f>GDP!K34/'A7'!#REF!*100</f>
        <v>#REF!</v>
      </c>
      <c r="L35" s="51" t="e">
        <f>GDP!L34/'A7'!#REF!*100</f>
        <v>#REF!</v>
      </c>
      <c r="M35" s="51" t="e">
        <f>GDP!M34/'A7'!#REF!*100</f>
        <v>#REF!</v>
      </c>
      <c r="N35" s="51" t="e">
        <f>GDP!N34/'A7'!#REF!*100</f>
        <v>#REF!</v>
      </c>
      <c r="O35" s="51">
        <f>GDP!O34/'A7'!I34*100</f>
        <v>1943813125.5521584</v>
      </c>
      <c r="P35" s="51" t="e">
        <f>GDP!P34/'A7'!#REF!*100</f>
        <v>#REF!</v>
      </c>
      <c r="Q35" s="51" t="e">
        <f>GDP!Q34/'A7'!#REF!*100</f>
        <v>#REF!</v>
      </c>
      <c r="R35" s="51" t="e">
        <f>GDP!R34/'A7'!#REF!*100</f>
        <v>#REF!</v>
      </c>
      <c r="S35" s="51" t="e">
        <f>GDP!S34/'A7'!#REF!*100</f>
        <v>#REF!</v>
      </c>
      <c r="T35" s="51">
        <f>GDP!T34/'A7'!J34*100</f>
        <v>688141.06187881541</v>
      </c>
      <c r="U35" s="51" t="e">
        <f>GDP!U34/'A7'!#REF!*100</f>
        <v>#REF!</v>
      </c>
      <c r="V35" s="51">
        <f>GDP!V34/'A7'!K34*100</f>
        <v>1044638.6625344665</v>
      </c>
      <c r="W35" s="51" t="e">
        <f>GDP!W34/'A7'!#REF!*100</f>
        <v>#REF!</v>
      </c>
      <c r="X35" s="51" t="e">
        <f>GDP!X34/'A7'!#REF!*100</f>
        <v>#REF!</v>
      </c>
      <c r="Y35" s="51">
        <f>GDP!Y34/'A7'!L34*100</f>
        <v>80352963.232328132</v>
      </c>
      <c r="Z35" s="51">
        <f>GDP!Z34/'A7'!M34*100</f>
        <v>1750825.4626182567</v>
      </c>
      <c r="AA35" s="51" t="e">
        <f>GDP!AA34/'A7'!#REF!*100</f>
        <v>#REF!</v>
      </c>
      <c r="AB35" s="51" t="e">
        <f>GDP!AB34/'A7'!#REF!*100</f>
        <v>#REF!</v>
      </c>
      <c r="AC35" s="51">
        <f>GDP!AC34/'A7'!N34*100</f>
        <v>731971.56832129462</v>
      </c>
      <c r="AD35" s="51">
        <f>GDP!AD34/'A7'!O34*100</f>
        <v>7030643.2900171569</v>
      </c>
    </row>
    <row r="36" spans="1:30" ht="12.75" customHeight="1">
      <c r="A36" s="50">
        <v>1993</v>
      </c>
      <c r="B36" s="51">
        <f>GDP!B36/'A7'!B35*100</f>
        <v>516947.60358065116</v>
      </c>
      <c r="C36" s="51" t="e">
        <f>GDP!C36/'A7'!#REF!*100</f>
        <v>#REF!</v>
      </c>
      <c r="D36" s="51">
        <f>GDP!D36/'A7'!C35*100</f>
        <v>8425231.4514102526</v>
      </c>
      <c r="E36" s="51">
        <f>GDP!E36/'A7'!D35*100</f>
        <v>812062.68346301047</v>
      </c>
      <c r="F36" s="51" t="e">
        <f>GDP!F36/'A7'!#REF!*100</f>
        <v>#REF!</v>
      </c>
      <c r="G36" s="51">
        <f>GDP!G36/'A7'!E35*100</f>
        <v>1027092.5493511437</v>
      </c>
      <c r="H36" s="51">
        <f>GDP!H35/'A7'!F35*100</f>
        <v>573760.56530595024</v>
      </c>
      <c r="I36" s="51">
        <f>GDP!I35/'A7'!G35*100</f>
        <v>7813133.8699384211</v>
      </c>
      <c r="J36" s="51">
        <f>GDP!J35/'A7'!H35*100</f>
        <v>3448598.8023952092</v>
      </c>
      <c r="K36" s="51" t="e">
        <f>GDP!K35/'A7'!#REF!*100</f>
        <v>#REF!</v>
      </c>
      <c r="L36" s="51" t="e">
        <f>GDP!L35/'A7'!#REF!*100</f>
        <v>#REF!</v>
      </c>
      <c r="M36" s="51" t="e">
        <f>GDP!M35/'A7'!#REF!*100</f>
        <v>#REF!</v>
      </c>
      <c r="N36" s="51" t="e">
        <f>GDP!N35/'A7'!#REF!*100</f>
        <v>#REF!</v>
      </c>
      <c r="O36" s="51">
        <f>GDP!O35/'A7'!I35*100</f>
        <v>1961340072.1574743</v>
      </c>
      <c r="P36" s="51" t="e">
        <f>GDP!P35/'A7'!#REF!*100</f>
        <v>#REF!</v>
      </c>
      <c r="Q36" s="51" t="e">
        <f>GDP!Q35/'A7'!#REF!*100</f>
        <v>#REF!</v>
      </c>
      <c r="R36" s="51" t="e">
        <f>GDP!R35/'A7'!#REF!*100</f>
        <v>#REF!</v>
      </c>
      <c r="S36" s="51" t="e">
        <f>GDP!S35/'A7'!#REF!*100</f>
        <v>#REF!</v>
      </c>
      <c r="T36" s="51">
        <f>GDP!T35/'A7'!J35*100</f>
        <v>700484.28378603118</v>
      </c>
      <c r="U36" s="51" t="e">
        <f>GDP!U35/'A7'!#REF!*100</f>
        <v>#REF!</v>
      </c>
      <c r="V36" s="51">
        <f>GDP!V35/'A7'!K35*100</f>
        <v>1081822.4621128594</v>
      </c>
      <c r="W36" s="51" t="e">
        <f>GDP!W35/'A7'!#REF!*100</f>
        <v>#REF!</v>
      </c>
      <c r="X36" s="51" t="e">
        <f>GDP!X35/'A7'!#REF!*100</f>
        <v>#REF!</v>
      </c>
      <c r="Y36" s="51">
        <f>GDP!Y35/'A7'!L35*100</f>
        <v>81026834.658320978</v>
      </c>
      <c r="Z36" s="51">
        <f>GDP!Z35/'A7'!M35*100</f>
        <v>1727158.7501595237</v>
      </c>
      <c r="AA36" s="51" t="e">
        <f>GDP!AA35/'A7'!#REF!*100</f>
        <v>#REF!</v>
      </c>
      <c r="AB36" s="51" t="e">
        <f>GDP!AB35/'A7'!#REF!*100</f>
        <v>#REF!</v>
      </c>
      <c r="AC36" s="51">
        <f>GDP!AC35/'A7'!N35*100</f>
        <v>733968.90553360654</v>
      </c>
      <c r="AD36" s="51">
        <f>GDP!AD35/'A7'!O35*100</f>
        <v>7251012.1747704297</v>
      </c>
    </row>
    <row r="37" spans="1:30" ht="12.75" customHeight="1">
      <c r="A37" s="50">
        <v>1994</v>
      </c>
      <c r="B37" s="51">
        <f>GDP!B37/'A7'!B36*100</f>
        <v>540810.54788647534</v>
      </c>
      <c r="C37" s="51" t="e">
        <f>GDP!C37/'A7'!#REF!*100</f>
        <v>#REF!</v>
      </c>
      <c r="D37" s="51">
        <f>GDP!D37/'A7'!C36*100</f>
        <v>8496811.3483539149</v>
      </c>
      <c r="E37" s="51">
        <f>GDP!E37/'A7'!D36*100</f>
        <v>848051.76358230051</v>
      </c>
      <c r="F37" s="51" t="e">
        <f>GDP!F37/'A7'!#REF!*100</f>
        <v>#REF!</v>
      </c>
      <c r="G37" s="51">
        <f>GDP!G37/'A7'!E36*100</f>
        <v>1094620.6985103239</v>
      </c>
      <c r="H37" s="51">
        <f>GDP!H36/'A7'!F36*100</f>
        <v>569491.25956300437</v>
      </c>
      <c r="I37" s="51">
        <f>GDP!I36/'A7'!G36*100</f>
        <v>7787181.651165165</v>
      </c>
      <c r="J37" s="51">
        <f>GDP!J36/'A7'!H36*100</f>
        <v>3409030.8610279928</v>
      </c>
      <c r="K37" s="51" t="e">
        <f>GDP!K36/'A7'!#REF!*100</f>
        <v>#REF!</v>
      </c>
      <c r="L37" s="51" t="e">
        <f>GDP!L36/'A7'!#REF!*100</f>
        <v>#REF!</v>
      </c>
      <c r="M37" s="51" t="e">
        <f>GDP!M36/'A7'!#REF!*100</f>
        <v>#REF!</v>
      </c>
      <c r="N37" s="51" t="e">
        <f>GDP!N36/'A7'!#REF!*100</f>
        <v>#REF!</v>
      </c>
      <c r="O37" s="51">
        <f>GDP!O36/'A7'!I36*100</f>
        <v>1944320132.7977431</v>
      </c>
      <c r="P37" s="51" t="e">
        <f>GDP!P36/'A7'!#REF!*100</f>
        <v>#REF!</v>
      </c>
      <c r="Q37" s="51" t="e">
        <f>GDP!Q36/'A7'!#REF!*100</f>
        <v>#REF!</v>
      </c>
      <c r="R37" s="51" t="e">
        <f>GDP!R36/'A7'!#REF!*100</f>
        <v>#REF!</v>
      </c>
      <c r="S37" s="51" t="e">
        <f>GDP!S36/'A7'!#REF!*100</f>
        <v>#REF!</v>
      </c>
      <c r="T37" s="51">
        <f>GDP!T36/'A7'!J36*100</f>
        <v>708187.75626251148</v>
      </c>
      <c r="U37" s="51" t="e">
        <f>GDP!U36/'A7'!#REF!*100</f>
        <v>#REF!</v>
      </c>
      <c r="V37" s="51">
        <f>GDP!V36/'A7'!K36*100</f>
        <v>1109842.9776267298</v>
      </c>
      <c r="W37" s="51" t="e">
        <f>GDP!W36/'A7'!#REF!*100</f>
        <v>#REF!</v>
      </c>
      <c r="X37" s="51" t="e">
        <f>GDP!X36/'A7'!#REF!*100</f>
        <v>#REF!</v>
      </c>
      <c r="Y37" s="51">
        <f>GDP!Y36/'A7'!L36*100</f>
        <v>79933087.574353322</v>
      </c>
      <c r="Z37" s="51">
        <f>GDP!Z36/'A7'!M36*100</f>
        <v>1678651.3885390272</v>
      </c>
      <c r="AA37" s="51" t="e">
        <f>GDP!AA36/'A7'!#REF!*100</f>
        <v>#REF!</v>
      </c>
      <c r="AB37" s="51" t="e">
        <f>GDP!AB36/'A7'!#REF!*100</f>
        <v>#REF!</v>
      </c>
      <c r="AC37" s="51">
        <f>GDP!AC36/'A7'!N36*100</f>
        <v>750037.03796644905</v>
      </c>
      <c r="AD37" s="51">
        <f>GDP!AD36/'A7'!O36*100</f>
        <v>7459098.4138484392</v>
      </c>
    </row>
    <row r="38" spans="1:30" ht="12.75" customHeight="1">
      <c r="A38" s="50">
        <v>1995</v>
      </c>
      <c r="B38" s="51">
        <f>GDP!B38/'A7'!B37*100</f>
        <v>571925.9884134708</v>
      </c>
      <c r="C38" s="51" t="e">
        <f>GDP!C38/'A7'!#REF!*100</f>
        <v>#REF!</v>
      </c>
      <c r="D38" s="51">
        <f>GDP!D38/'A7'!C37*100</f>
        <v>8686644.5233564805</v>
      </c>
      <c r="E38" s="51">
        <f>GDP!E38/'A7'!D37*100</f>
        <v>881969.91486841475</v>
      </c>
      <c r="F38" s="51" t="e">
        <f>GDP!F38/'A7'!#REF!*100</f>
        <v>#REF!</v>
      </c>
      <c r="G38" s="51">
        <f>GDP!G38/'A7'!E37*100</f>
        <v>1127250.877205984</v>
      </c>
      <c r="H38" s="51">
        <f>GDP!H37/'A7'!F37*100</f>
        <v>594125.52675367601</v>
      </c>
      <c r="I38" s="51">
        <f>GDP!I37/'A7'!G37*100</f>
        <v>7991638.5243006879</v>
      </c>
      <c r="J38" s="51">
        <f>GDP!J37/'A7'!H37*100</f>
        <v>3493437.8025359679</v>
      </c>
      <c r="K38" s="51" t="e">
        <f>GDP!K37/'A7'!#REF!*100</f>
        <v>#REF!</v>
      </c>
      <c r="L38" s="51" t="e">
        <f>GDP!L37/'A7'!#REF!*100</f>
        <v>#REF!</v>
      </c>
      <c r="M38" s="51" t="e">
        <f>GDP!M37/'A7'!#REF!*100</f>
        <v>#REF!</v>
      </c>
      <c r="N38" s="51" t="e">
        <f>GDP!N37/'A7'!#REF!*100</f>
        <v>#REF!</v>
      </c>
      <c r="O38" s="51">
        <f>GDP!O37/'A7'!I37*100</f>
        <v>1985910895.3548472</v>
      </c>
      <c r="P38" s="51" t="e">
        <f>GDP!P37/'A7'!#REF!*100</f>
        <v>#REF!</v>
      </c>
      <c r="Q38" s="51" t="e">
        <f>GDP!Q37/'A7'!#REF!*100</f>
        <v>#REF!</v>
      </c>
      <c r="R38" s="51" t="e">
        <f>GDP!R37/'A7'!#REF!*100</f>
        <v>#REF!</v>
      </c>
      <c r="S38" s="51" t="e">
        <f>GDP!S37/'A7'!#REF!*100</f>
        <v>#REF!</v>
      </c>
      <c r="T38" s="51">
        <f>GDP!T37/'A7'!J37*100</f>
        <v>733027.2377132054</v>
      </c>
      <c r="U38" s="51" t="e">
        <f>GDP!U37/'A7'!#REF!*100</f>
        <v>#REF!</v>
      </c>
      <c r="V38" s="51">
        <f>GDP!V37/'A7'!K37*100</f>
        <v>1171380.4710108982</v>
      </c>
      <c r="W38" s="51" t="e">
        <f>GDP!W37/'A7'!#REF!*100</f>
        <v>#REF!</v>
      </c>
      <c r="X38" s="51" t="e">
        <f>GDP!X37/'A7'!#REF!*100</f>
        <v>#REF!</v>
      </c>
      <c r="Y38" s="51">
        <f>GDP!Y37/'A7'!L37*100</f>
        <v>81819184.136393487</v>
      </c>
      <c r="Z38" s="51">
        <f>GDP!Z37/'A7'!M37*100</f>
        <v>1743511.1521594645</v>
      </c>
      <c r="AA38" s="51" t="e">
        <f>GDP!AA37/'A7'!#REF!*100</f>
        <v>#REF!</v>
      </c>
      <c r="AB38" s="51" t="e">
        <f>GDP!AB37/'A7'!#REF!*100</f>
        <v>#REF!</v>
      </c>
      <c r="AC38" s="51">
        <f>GDP!AC37/'A7'!N37*100</f>
        <v>782516.83502081246</v>
      </c>
      <c r="AD38" s="51">
        <f>GDP!AD37/'A7'!O37*100</f>
        <v>7761760.8837524643</v>
      </c>
    </row>
    <row r="39" spans="1:30" ht="12.75" customHeight="1">
      <c r="A39" s="50">
        <v>1996</v>
      </c>
      <c r="B39" s="51">
        <f>GDP!B39/'A7'!B38*100</f>
        <v>587837.03535215242</v>
      </c>
      <c r="C39" s="51" t="e">
        <f>GDP!C39/'A7'!#REF!*100</f>
        <v>#REF!</v>
      </c>
      <c r="D39" s="51">
        <f>GDP!D39/'A7'!C38*100</f>
        <v>8786560.2668206301</v>
      </c>
      <c r="E39" s="51">
        <f>GDP!E39/'A7'!D38*100</f>
        <v>889918.51903589291</v>
      </c>
      <c r="F39" s="51" t="e">
        <f>GDP!F39/'A7'!#REF!*100</f>
        <v>#REF!</v>
      </c>
      <c r="G39" s="51">
        <f>GDP!G39/'A7'!E38*100</f>
        <v>1169631.7024986637</v>
      </c>
      <c r="H39" s="51">
        <f>GDP!H38/'A7'!F38*100</f>
        <v>614484.4427103952</v>
      </c>
      <c r="I39" s="51">
        <f>GDP!I38/'A7'!G38*100</f>
        <v>8160150.7299135234</v>
      </c>
      <c r="J39" s="51">
        <f>GDP!J38/'A7'!H38*100</f>
        <v>3559093.3822932728</v>
      </c>
      <c r="K39" s="51" t="e">
        <f>GDP!K38/'A7'!#REF!*100</f>
        <v>#REF!</v>
      </c>
      <c r="L39" s="51"/>
      <c r="M39" s="51" t="e">
        <f>GDP!M38/'A7'!#REF!*100</f>
        <v>#REF!</v>
      </c>
      <c r="N39" s="51" t="e">
        <f>GDP!N38/'A7'!#REF!*100</f>
        <v>#REF!</v>
      </c>
      <c r="O39" s="51">
        <f>GDP!O38/'A7'!I38*100</f>
        <v>2045150464.829057</v>
      </c>
      <c r="P39" s="51" t="e">
        <f>GDP!P38/'A7'!#REF!*100</f>
        <v>#REF!</v>
      </c>
      <c r="Q39" s="51" t="e">
        <f>GDP!Q38/'A7'!#REF!*100</f>
        <v>#REF!</v>
      </c>
      <c r="R39" s="51" t="e">
        <f>GDP!R38/'A7'!#REF!*100</f>
        <v>#REF!</v>
      </c>
      <c r="S39" s="51" t="e">
        <f>GDP!S38/'A7'!#REF!*100</f>
        <v>#REF!</v>
      </c>
      <c r="T39" s="51">
        <f>GDP!T38/'A7'!J38*100</f>
        <v>747886.1800544163</v>
      </c>
      <c r="U39" s="51" t="e">
        <f>GDP!U38/'A7'!#REF!*100</f>
        <v>#REF!</v>
      </c>
      <c r="V39" s="51">
        <f>GDP!V38/'A7'!K38*100</f>
        <v>1216984.5645308397</v>
      </c>
      <c r="W39" s="51" t="e">
        <f>GDP!W38/'A7'!#REF!*100</f>
        <v>#REF!</v>
      </c>
      <c r="X39" s="51" t="e">
        <f>GDP!X38/'A7'!#REF!*100</f>
        <v>#REF!</v>
      </c>
      <c r="Y39" s="51">
        <f>GDP!Y38/'A7'!L38*100</f>
        <v>83950257.32529819</v>
      </c>
      <c r="Z39" s="51">
        <f>GDP!Z38/'A7'!M38*100</f>
        <v>1804167.4534785575</v>
      </c>
      <c r="AA39" s="51" t="e">
        <f>GDP!AA38/'A7'!#REF!*100</f>
        <v>#REF!</v>
      </c>
      <c r="AB39" s="51" t="e">
        <f>GDP!AB38/'A7'!#REF!*100</f>
        <v>#REF!</v>
      </c>
      <c r="AC39" s="51">
        <f>GDP!AC38/'A7'!N38*100</f>
        <v>803029.6042772017</v>
      </c>
      <c r="AD39" s="51">
        <f>GDP!AD38/'A7'!O38*100</f>
        <v>7979226.6730020465</v>
      </c>
    </row>
    <row r="40" spans="1:30" ht="12.75" customHeight="1">
      <c r="A40" s="50">
        <v>1997</v>
      </c>
      <c r="B40" s="51">
        <f>GDP!B40/'A7'!B39*100</f>
        <v>616132.3835386018</v>
      </c>
      <c r="C40" s="51" t="e">
        <f>GDP!C40/'A7'!#REF!*100</f>
        <v>#REF!</v>
      </c>
      <c r="D40" s="51">
        <f>GDP!D40/'A7'!C39*100</f>
        <v>9171981.4508031588</v>
      </c>
      <c r="E40" s="51">
        <f>GDP!E40/'A7'!D39*100</f>
        <v>922682.74086354626</v>
      </c>
      <c r="F40" s="51" t="e">
        <f>GDP!F40/'A7'!#REF!*100</f>
        <v>#REF!</v>
      </c>
      <c r="G40" s="51">
        <f>GDP!G40/'A7'!E39*100</f>
        <v>1206534.8467079576</v>
      </c>
      <c r="H40" s="51">
        <f>GDP!H39/'A7'!F39*100</f>
        <v>639995.34214909398</v>
      </c>
      <c r="I40" s="51">
        <f>GDP!I39/'A7'!G39*100</f>
        <v>8249082.2344333064</v>
      </c>
      <c r="J40" s="51">
        <f>GDP!J39/'A7'!H39*100</f>
        <v>3605176.3023803686</v>
      </c>
      <c r="K40" s="51" t="e">
        <f>GDP!K39/'A7'!#REF!*100</f>
        <v>#REF!</v>
      </c>
      <c r="L40" s="51"/>
      <c r="M40" s="51" t="e">
        <f>GDP!M39/'A7'!#REF!*100</f>
        <v>#REF!</v>
      </c>
      <c r="N40" s="51" t="e">
        <f>GDP!N39/'A7'!#REF!*100</f>
        <v>#REF!</v>
      </c>
      <c r="O40" s="51">
        <f>GDP!O39/'A7'!I39*100</f>
        <v>2076851867.9130025</v>
      </c>
      <c r="P40" s="51" t="e">
        <f>GDP!P39/'A7'!#REF!*100</f>
        <v>#REF!</v>
      </c>
      <c r="Q40" s="51" t="e">
        <f>GDP!Q39/'A7'!#REF!*100</f>
        <v>#REF!</v>
      </c>
      <c r="R40" s="51" t="e">
        <f>GDP!R39/'A7'!#REF!*100</f>
        <v>#REF!</v>
      </c>
      <c r="S40" s="51" t="e">
        <f>GDP!S39/'A7'!#REF!*100</f>
        <v>#REF!</v>
      </c>
      <c r="T40" s="51">
        <f>GDP!T39/'A7'!J39*100</f>
        <v>769638.13478047505</v>
      </c>
      <c r="U40" s="51" t="e">
        <f>GDP!U39/'A7'!#REF!*100</f>
        <v>#REF!</v>
      </c>
      <c r="V40" s="51">
        <f>GDP!V39/'A7'!K39*100</f>
        <v>1278653.6107285202</v>
      </c>
      <c r="W40" s="51"/>
      <c r="X40" s="51" t="e">
        <f>GDP!X39/'A7'!#REF!*100</f>
        <v>#REF!</v>
      </c>
      <c r="Y40" s="51">
        <f>GDP!Y39/'A7'!L39*100</f>
        <v>86048847.837884322</v>
      </c>
      <c r="Z40" s="51">
        <f>GDP!Z39/'A7'!M39*100</f>
        <v>1834362.2845958278</v>
      </c>
      <c r="AA40" s="51" t="e">
        <f>GDP!AA39/'A7'!#REF!*100</f>
        <v>#REF!</v>
      </c>
      <c r="AB40" s="51" t="e">
        <f>GDP!AB39/'A7'!#REF!*100</f>
        <v>#REF!</v>
      </c>
      <c r="AC40" s="51">
        <f>GDP!AC39/'A7'!N39*100</f>
        <v>820658.01199716551</v>
      </c>
      <c r="AD40" s="51">
        <f>GDP!AD39/'A7'!O39*100</f>
        <v>8269831.9249723516</v>
      </c>
    </row>
    <row r="41" spans="1:30" ht="12.75" customHeight="1">
      <c r="A41" s="24" t="s">
        <v>232</v>
      </c>
    </row>
  </sheetData>
  <phoneticPr fontId="0" type="noConversion"/>
  <printOptions gridLines="1"/>
  <pageMargins left="0.75" right="0.75" top="1" bottom="1" header="0.5" footer="0.5"/>
  <headerFooter alignWithMargins="0">
    <oddHeader>&amp;A</oddHeader>
    <oddFooter>Page &amp;P</oddFooter>
  </headerFooter>
</worksheet>
</file>

<file path=xl/worksheets/sheet9.xml><?xml version="1.0" encoding="utf-8"?>
<worksheet xmlns="http://schemas.openxmlformats.org/spreadsheetml/2006/main" xmlns:r="http://schemas.openxmlformats.org/officeDocument/2006/relationships">
  <sheetPr codeName="Sheet10"/>
  <dimension ref="A1:FE57"/>
  <sheetViews>
    <sheetView view="pageBreakPreview" zoomScaleSheetLayoutView="100" workbookViewId="0">
      <pane xSplit="1" ySplit="3" topLeftCell="B52" activePane="bottomRight" state="frozen"/>
      <selection activeCell="R37" sqref="R37"/>
      <selection pane="topRight" activeCell="R37" sqref="R37"/>
      <selection pane="bottomLeft" activeCell="R37" sqref="R37"/>
      <selection pane="bottomRight" activeCell="R37" sqref="R37"/>
    </sheetView>
  </sheetViews>
  <sheetFormatPr defaultRowHeight="12.75"/>
  <cols>
    <col min="1" max="1" width="5" style="195" customWidth="1"/>
    <col min="2" max="120" width="9.7109375" style="195" customWidth="1"/>
    <col min="121" max="16384" width="9.140625" style="195"/>
  </cols>
  <sheetData>
    <row r="1" spans="1:128">
      <c r="B1" s="195" t="s">
        <v>626</v>
      </c>
      <c r="T1" s="195" t="s">
        <v>641</v>
      </c>
      <c r="AL1" s="195" t="s">
        <v>641</v>
      </c>
      <c r="BD1" s="195" t="s">
        <v>641</v>
      </c>
      <c r="BV1" s="195" t="s">
        <v>641</v>
      </c>
      <c r="CN1" s="195" t="s">
        <v>641</v>
      </c>
      <c r="DF1" s="195" t="s">
        <v>641</v>
      </c>
    </row>
    <row r="2" spans="1:128" s="196" customFormat="1">
      <c r="B2" s="196" t="s">
        <v>281</v>
      </c>
      <c r="K2" s="196" t="s">
        <v>283</v>
      </c>
      <c r="T2" s="196" t="s">
        <v>272</v>
      </c>
      <c r="AC2" s="196" t="s">
        <v>284</v>
      </c>
      <c r="AL2" s="196" t="s">
        <v>285</v>
      </c>
      <c r="AU2" s="196" t="s">
        <v>286</v>
      </c>
      <c r="BD2" s="196" t="s">
        <v>287</v>
      </c>
      <c r="BM2" s="196" t="s">
        <v>288</v>
      </c>
      <c r="BV2" s="196" t="s">
        <v>289</v>
      </c>
      <c r="CE2" s="196" t="s">
        <v>290</v>
      </c>
      <c r="CN2" s="196" t="s">
        <v>291</v>
      </c>
      <c r="CW2" s="196" t="s">
        <v>292</v>
      </c>
      <c r="DF2" s="196" t="s">
        <v>293</v>
      </c>
      <c r="DO2" s="196" t="s">
        <v>273</v>
      </c>
    </row>
    <row r="3" spans="1:128" ht="89.25">
      <c r="A3" s="194" t="s">
        <v>280</v>
      </c>
      <c r="B3" s="197" t="s">
        <v>456</v>
      </c>
      <c r="C3" s="209" t="s">
        <v>457</v>
      </c>
      <c r="D3" s="209" t="s">
        <v>458</v>
      </c>
      <c r="E3" s="197" t="s">
        <v>459</v>
      </c>
      <c r="F3" s="197" t="s">
        <v>460</v>
      </c>
      <c r="G3" s="209" t="s">
        <v>461</v>
      </c>
      <c r="H3" s="209" t="s">
        <v>462</v>
      </c>
      <c r="I3" s="197" t="s">
        <v>463</v>
      </c>
      <c r="J3" s="197" t="s">
        <v>310</v>
      </c>
      <c r="K3" s="197" t="s">
        <v>456</v>
      </c>
      <c r="L3" s="209" t="s">
        <v>457</v>
      </c>
      <c r="M3" s="209" t="s">
        <v>458</v>
      </c>
      <c r="N3" s="197" t="s">
        <v>459</v>
      </c>
      <c r="O3" s="197" t="s">
        <v>460</v>
      </c>
      <c r="P3" s="209" t="s">
        <v>461</v>
      </c>
      <c r="Q3" s="209" t="s">
        <v>462</v>
      </c>
      <c r="R3" s="197" t="s">
        <v>463</v>
      </c>
      <c r="S3" s="197" t="s">
        <v>310</v>
      </c>
      <c r="T3" s="197" t="s">
        <v>456</v>
      </c>
      <c r="U3" s="209" t="s">
        <v>457</v>
      </c>
      <c r="V3" s="209" t="s">
        <v>458</v>
      </c>
      <c r="W3" s="197" t="s">
        <v>459</v>
      </c>
      <c r="X3" s="197" t="s">
        <v>460</v>
      </c>
      <c r="Y3" s="209" t="s">
        <v>461</v>
      </c>
      <c r="Z3" s="209" t="s">
        <v>462</v>
      </c>
      <c r="AA3" s="197" t="s">
        <v>463</v>
      </c>
      <c r="AB3" s="197" t="s">
        <v>310</v>
      </c>
      <c r="AC3" s="197" t="s">
        <v>456</v>
      </c>
      <c r="AD3" s="209" t="s">
        <v>457</v>
      </c>
      <c r="AE3" s="209" t="s">
        <v>458</v>
      </c>
      <c r="AF3" s="197" t="s">
        <v>459</v>
      </c>
      <c r="AG3" s="197" t="s">
        <v>460</v>
      </c>
      <c r="AH3" s="209" t="s">
        <v>461</v>
      </c>
      <c r="AI3" s="209" t="s">
        <v>462</v>
      </c>
      <c r="AJ3" s="197" t="s">
        <v>463</v>
      </c>
      <c r="AK3" s="197" t="s">
        <v>310</v>
      </c>
      <c r="AL3" s="197" t="s">
        <v>456</v>
      </c>
      <c r="AM3" s="209" t="s">
        <v>457</v>
      </c>
      <c r="AN3" s="209" t="s">
        <v>458</v>
      </c>
      <c r="AO3" s="197" t="s">
        <v>459</v>
      </c>
      <c r="AP3" s="197" t="s">
        <v>460</v>
      </c>
      <c r="AQ3" s="209" t="s">
        <v>461</v>
      </c>
      <c r="AR3" s="209" t="s">
        <v>462</v>
      </c>
      <c r="AS3" s="197" t="s">
        <v>463</v>
      </c>
      <c r="AT3" s="197" t="s">
        <v>310</v>
      </c>
      <c r="AU3" s="197" t="s">
        <v>456</v>
      </c>
      <c r="AV3" s="209" t="s">
        <v>457</v>
      </c>
      <c r="AW3" s="209" t="s">
        <v>458</v>
      </c>
      <c r="AX3" s="197" t="s">
        <v>459</v>
      </c>
      <c r="AY3" s="197" t="s">
        <v>460</v>
      </c>
      <c r="AZ3" s="209" t="s">
        <v>461</v>
      </c>
      <c r="BA3" s="209" t="s">
        <v>462</v>
      </c>
      <c r="BB3" s="197" t="s">
        <v>463</v>
      </c>
      <c r="BC3" s="197" t="s">
        <v>310</v>
      </c>
      <c r="BD3" s="197" t="s">
        <v>456</v>
      </c>
      <c r="BE3" s="209" t="s">
        <v>457</v>
      </c>
      <c r="BF3" s="209" t="s">
        <v>458</v>
      </c>
      <c r="BG3" s="197" t="s">
        <v>459</v>
      </c>
      <c r="BH3" s="197" t="s">
        <v>460</v>
      </c>
      <c r="BI3" s="209" t="s">
        <v>461</v>
      </c>
      <c r="BJ3" s="209" t="s">
        <v>462</v>
      </c>
      <c r="BK3" s="197" t="s">
        <v>463</v>
      </c>
      <c r="BL3" s="197" t="s">
        <v>310</v>
      </c>
      <c r="BM3" s="197" t="s">
        <v>456</v>
      </c>
      <c r="BN3" s="209" t="s">
        <v>457</v>
      </c>
      <c r="BO3" s="209" t="s">
        <v>458</v>
      </c>
      <c r="BP3" s="197" t="s">
        <v>459</v>
      </c>
      <c r="BQ3" s="197" t="s">
        <v>460</v>
      </c>
      <c r="BR3" s="209" t="s">
        <v>461</v>
      </c>
      <c r="BS3" s="209" t="s">
        <v>462</v>
      </c>
      <c r="BT3" s="197" t="s">
        <v>463</v>
      </c>
      <c r="BU3" s="197" t="s">
        <v>310</v>
      </c>
      <c r="BV3" s="197" t="s">
        <v>456</v>
      </c>
      <c r="BW3" s="209" t="s">
        <v>457</v>
      </c>
      <c r="BX3" s="209" t="s">
        <v>458</v>
      </c>
      <c r="BY3" s="197" t="s">
        <v>459</v>
      </c>
      <c r="BZ3" s="197" t="s">
        <v>460</v>
      </c>
      <c r="CA3" s="209" t="s">
        <v>461</v>
      </c>
      <c r="CB3" s="209" t="s">
        <v>462</v>
      </c>
      <c r="CC3" s="197" t="s">
        <v>463</v>
      </c>
      <c r="CD3" s="197" t="s">
        <v>310</v>
      </c>
      <c r="CE3" s="197" t="s">
        <v>456</v>
      </c>
      <c r="CF3" s="209" t="s">
        <v>457</v>
      </c>
      <c r="CG3" s="209" t="s">
        <v>458</v>
      </c>
      <c r="CH3" s="197" t="s">
        <v>459</v>
      </c>
      <c r="CI3" s="197" t="s">
        <v>460</v>
      </c>
      <c r="CJ3" s="209" t="s">
        <v>461</v>
      </c>
      <c r="CK3" s="209" t="s">
        <v>462</v>
      </c>
      <c r="CL3" s="197" t="s">
        <v>463</v>
      </c>
      <c r="CM3" s="197" t="s">
        <v>310</v>
      </c>
      <c r="CN3" s="197" t="s">
        <v>456</v>
      </c>
      <c r="CO3" s="209" t="s">
        <v>457</v>
      </c>
      <c r="CP3" s="209" t="s">
        <v>458</v>
      </c>
      <c r="CQ3" s="197" t="s">
        <v>459</v>
      </c>
      <c r="CR3" s="197" t="s">
        <v>460</v>
      </c>
      <c r="CS3" s="209" t="s">
        <v>461</v>
      </c>
      <c r="CT3" s="209" t="s">
        <v>462</v>
      </c>
      <c r="CU3" s="197" t="s">
        <v>463</v>
      </c>
      <c r="CV3" s="197" t="s">
        <v>310</v>
      </c>
      <c r="CW3" s="197" t="s">
        <v>456</v>
      </c>
      <c r="CX3" s="209" t="s">
        <v>457</v>
      </c>
      <c r="CY3" s="209" t="s">
        <v>458</v>
      </c>
      <c r="CZ3" s="197" t="s">
        <v>459</v>
      </c>
      <c r="DA3" s="197" t="s">
        <v>460</v>
      </c>
      <c r="DB3" s="209" t="s">
        <v>461</v>
      </c>
      <c r="DC3" s="209" t="s">
        <v>462</v>
      </c>
      <c r="DD3" s="197" t="s">
        <v>463</v>
      </c>
      <c r="DE3" s="197" t="s">
        <v>310</v>
      </c>
      <c r="DF3" s="197" t="s">
        <v>456</v>
      </c>
      <c r="DG3" s="209" t="s">
        <v>457</v>
      </c>
      <c r="DH3" s="209" t="s">
        <v>458</v>
      </c>
      <c r="DI3" s="197" t="s">
        <v>459</v>
      </c>
      <c r="DJ3" s="197" t="s">
        <v>460</v>
      </c>
      <c r="DK3" s="209" t="s">
        <v>461</v>
      </c>
      <c r="DL3" s="209" t="s">
        <v>462</v>
      </c>
      <c r="DM3" s="197" t="s">
        <v>463</v>
      </c>
      <c r="DN3" s="197" t="s">
        <v>310</v>
      </c>
      <c r="DO3" s="197" t="s">
        <v>456</v>
      </c>
      <c r="DP3" s="209" t="s">
        <v>457</v>
      </c>
      <c r="DQ3" s="209" t="s">
        <v>458</v>
      </c>
      <c r="DR3" s="197" t="s">
        <v>459</v>
      </c>
      <c r="DS3" s="197" t="s">
        <v>460</v>
      </c>
      <c r="DT3" s="209" t="s">
        <v>461</v>
      </c>
      <c r="DU3" s="209" t="s">
        <v>462</v>
      </c>
      <c r="DV3" s="197" t="s">
        <v>463</v>
      </c>
      <c r="DW3" s="197" t="s">
        <v>310</v>
      </c>
      <c r="DX3" s="197"/>
    </row>
    <row r="4" spans="1:128" hidden="1">
      <c r="A4" s="201">
        <v>1960</v>
      </c>
      <c r="B4" s="219">
        <f>'4'!F4</f>
        <v>1.0136042401567202</v>
      </c>
      <c r="C4" s="220">
        <f>'5'!C4</f>
        <v>0.78650304688529737</v>
      </c>
      <c r="D4" s="221">
        <f>'6'!F4</f>
        <v>0.80105261628411173</v>
      </c>
      <c r="E4" s="220">
        <f>'7'!F4</f>
        <v>0.60066153167470193</v>
      </c>
      <c r="F4" s="219">
        <f>B4*'8a'!I5</f>
        <v>0.27289205819433315</v>
      </c>
      <c r="G4" s="219">
        <f>C4*'8a'!G5</f>
        <v>0.34913718914077124</v>
      </c>
      <c r="H4" s="219">
        <f>D4*'8a'!C5</f>
        <v>0.16046848164395941</v>
      </c>
      <c r="I4" s="219">
        <f>E4*'8a'!E5</f>
        <v>5.1979920631480589E-2</v>
      </c>
      <c r="J4" s="220">
        <f>SUM(F4:I4)</f>
        <v>0.83447764961054438</v>
      </c>
      <c r="K4" s="219" t="e">
        <f>'4'!#REF!</f>
        <v>#REF!</v>
      </c>
      <c r="L4" s="220" t="e">
        <f>'5'!E4+2</f>
        <v>#DIV/0!</v>
      </c>
      <c r="M4" s="221" t="e">
        <f>'6'!#REF!+2</f>
        <v>#REF!</v>
      </c>
      <c r="N4" s="220">
        <f>'7'!K4+2</f>
        <v>1.2212005525407594</v>
      </c>
      <c r="O4" s="219" t="e">
        <f>K4*'8a'!R5</f>
        <v>#REF!</v>
      </c>
      <c r="P4" s="219" t="e">
        <f>L4*'8a'!P5</f>
        <v>#DIV/0!</v>
      </c>
      <c r="Q4" s="219" t="e">
        <f>M4*'8a'!L5</f>
        <v>#REF!</v>
      </c>
      <c r="R4" s="219">
        <f>N4*'8a'!N5</f>
        <v>0.15245164840810724</v>
      </c>
      <c r="S4" s="220" t="e">
        <f>SUM(O4:R4)</f>
        <v>#REF!</v>
      </c>
      <c r="T4" s="219">
        <f>'4'!P4</f>
        <v>4.0668518482125746</v>
      </c>
      <c r="U4" s="220" t="e">
        <f>'5'!G4</f>
        <v>#DIV/0!</v>
      </c>
      <c r="V4" s="221">
        <f>'6'!P4</f>
        <v>0.70551771749967518</v>
      </c>
      <c r="W4" s="220">
        <f>'7'!P4</f>
        <v>-2.5923355388654215E-2</v>
      </c>
      <c r="X4" s="219">
        <f>T4*'8a'!AA5</f>
        <v>1.0398029648611717</v>
      </c>
      <c r="Y4" s="219" t="e">
        <f>U4*'8a'!Y5</f>
        <v>#DIV/0!</v>
      </c>
      <c r="Z4" s="219">
        <f>V4*'8a'!U5</f>
        <v>0.1546933277153851</v>
      </c>
      <c r="AA4" s="219">
        <f>W4*'8a'!W5</f>
        <v>-2.3530658360525125E-3</v>
      </c>
      <c r="AB4" s="220" t="e">
        <f>SUM(X4:AA4)</f>
        <v>#DIV/0!</v>
      </c>
      <c r="AC4" s="219" t="e">
        <f>'4'!#REF!</f>
        <v>#REF!</v>
      </c>
      <c r="AD4" s="220" t="e">
        <f>'5'!I4+2</f>
        <v>#DIV/0!</v>
      </c>
      <c r="AE4" s="221" t="e">
        <f>'6'!#REF!+2</f>
        <v>#REF!</v>
      </c>
      <c r="AF4" s="220" t="e">
        <f>'7'!#REF!+2</f>
        <v>#REF!</v>
      </c>
      <c r="AG4" s="219" t="e">
        <f>AC4*'8a'!AJ5</f>
        <v>#REF!</v>
      </c>
      <c r="AH4" s="219" t="e">
        <f>AD4*'8a'!AH5</f>
        <v>#DIV/0!</v>
      </c>
      <c r="AI4" s="219" t="e">
        <f>AE4*'8a'!AD5</f>
        <v>#REF!</v>
      </c>
      <c r="AJ4" s="219" t="e">
        <f>AF4*'8a'!AF5</f>
        <v>#REF!</v>
      </c>
      <c r="AK4" s="220" t="e">
        <f>SUM(AG4:AJ4)</f>
        <v>#REF!</v>
      </c>
      <c r="AL4" s="219" t="e">
        <f>'4'!#REF!</f>
        <v>#REF!</v>
      </c>
      <c r="AM4" s="220">
        <f>'5'!K4+2</f>
        <v>0.60992783150498298</v>
      </c>
      <c r="AN4" s="221" t="e">
        <f>'6'!#REF!+2</f>
        <v>#REF!</v>
      </c>
      <c r="AO4" s="220">
        <f>'7'!Z4+2</f>
        <v>0.99457134531345481</v>
      </c>
      <c r="AP4" s="219" t="e">
        <f>AL4*'8a'!AS5</f>
        <v>#REF!</v>
      </c>
      <c r="AQ4" s="219">
        <f>AM4*'8a'!AQ5</f>
        <v>0.38699143234752353</v>
      </c>
      <c r="AR4" s="219" t="e">
        <f>AN4*'8a'!AM5</f>
        <v>#REF!</v>
      </c>
      <c r="AS4" s="219">
        <f>AO4*'8a'!AO5</f>
        <v>0.13404318513231289</v>
      </c>
      <c r="AT4" s="220" t="e">
        <f>SUM(AP4:AS4)</f>
        <v>#REF!</v>
      </c>
      <c r="AU4" s="219" t="e">
        <f>'4'!#REF!</f>
        <v>#REF!</v>
      </c>
      <c r="AV4" s="220" t="e">
        <f>'5'!M4+2</f>
        <v>#DIV/0!</v>
      </c>
      <c r="AW4" s="221" t="e">
        <f>'6'!#REF!+2</f>
        <v>#REF!</v>
      </c>
      <c r="AX4" s="220">
        <f>'7'!Z4+2</f>
        <v>0.99457134531345481</v>
      </c>
      <c r="AY4" s="219" t="e">
        <f>AU4*'8a'!BB5</f>
        <v>#REF!</v>
      </c>
      <c r="AZ4" s="219" t="e">
        <f>AV4*'8a'!AZ5</f>
        <v>#DIV/0!</v>
      </c>
      <c r="BA4" s="219" t="e">
        <f>AW4*'8a'!AV5</f>
        <v>#REF!</v>
      </c>
      <c r="BB4" s="219">
        <f>AX4*'8a'!AX5</f>
        <v>0.10004421971568336</v>
      </c>
      <c r="BC4" s="220" t="e">
        <f>SUM(AY4:BB4)</f>
        <v>#REF!</v>
      </c>
      <c r="BD4" s="219">
        <f>'4'!AJ4</f>
        <v>1.3096452674805958</v>
      </c>
      <c r="BE4" s="220">
        <f>'5'!O4</f>
        <v>0.9746498814682516</v>
      </c>
      <c r="BF4" s="221">
        <f>'6'!AJ4</f>
        <v>0.85137139127715866</v>
      </c>
      <c r="BG4" s="220">
        <f>'7'!AJ4</f>
        <v>0.58956127216915111</v>
      </c>
      <c r="BH4" s="219">
        <f>BD4*'8a'!BK5</f>
        <v>0</v>
      </c>
      <c r="BI4" s="219">
        <f>BE4*'8a'!BI5</f>
        <v>0.58023937754287847</v>
      </c>
      <c r="BJ4" s="219">
        <f>BF4*'8a'!BE5</f>
        <v>0.22999595180107538</v>
      </c>
      <c r="BK4" s="219">
        <f>BG4*'8a'!BG5</f>
        <v>7.930854439341746E-2</v>
      </c>
      <c r="BL4" s="220">
        <f>SUM(BH4:BK4)</f>
        <v>0.88954387373737132</v>
      </c>
      <c r="BM4" s="219" t="e">
        <f>'4'!#REF!</f>
        <v>#REF!</v>
      </c>
      <c r="BN4" s="220" t="e">
        <f>'5'!Q4+2</f>
        <v>#DIV/0!</v>
      </c>
      <c r="BO4" s="221" t="e">
        <f>'6'!#REF!+2</f>
        <v>#REF!</v>
      </c>
      <c r="BP4" s="220">
        <f>'7'!AO4+2</f>
        <v>0.78479537625517892</v>
      </c>
      <c r="BQ4" s="219" t="e">
        <f>BM4*'8a'!BT5</f>
        <v>#REF!</v>
      </c>
      <c r="BR4" s="219" t="e">
        <f>BN4*'8a'!BR5</f>
        <v>#DIV/0!</v>
      </c>
      <c r="BS4" s="219" t="e">
        <f>BO4*'8a'!BN5</f>
        <v>#REF!</v>
      </c>
      <c r="BT4" s="219">
        <f>BP4*'8a'!BP5</f>
        <v>5.4223584361240425E-2</v>
      </c>
      <c r="BU4" s="220" t="e">
        <f>SUM(BQ4:BT4)</f>
        <v>#REF!</v>
      </c>
      <c r="BV4" s="219" t="e">
        <f>'4'!#REF!</f>
        <v>#REF!</v>
      </c>
      <c r="BW4" s="220" t="e">
        <f>'5'!S4+2</f>
        <v>#DIV/0!</v>
      </c>
      <c r="BX4" s="221" t="e">
        <f>'6'!#REF!+2</f>
        <v>#REF!</v>
      </c>
      <c r="BY4" s="220">
        <f>'7'!AT4+2</f>
        <v>0.88576628275112967</v>
      </c>
      <c r="BZ4" s="219" t="e">
        <f>BV4*'8a'!CC5</f>
        <v>#REF!</v>
      </c>
      <c r="CA4" s="219" t="e">
        <f>BW4*'8a'!CA5</f>
        <v>#DIV/0!</v>
      </c>
      <c r="CB4" s="219" t="e">
        <f>BX4*'8a'!BW5</f>
        <v>#REF!</v>
      </c>
      <c r="CC4" s="219">
        <f>BY4*'8a'!BY5</f>
        <v>8.2818116119679944E-2</v>
      </c>
      <c r="CD4" s="220" t="e">
        <f>SUM(BZ4:CC4)</f>
        <v>#REF!</v>
      </c>
      <c r="CE4" s="219">
        <f>'4'!AY4</f>
        <v>0.16078474528213693</v>
      </c>
      <c r="CF4" s="220" t="e">
        <f>'5'!U4</f>
        <v>#DIV/0!</v>
      </c>
      <c r="CG4" s="221">
        <f>'6'!AY4</f>
        <v>0.89715985838235557</v>
      </c>
      <c r="CH4" s="220">
        <f>'7'!AY4</f>
        <v>0.66516808327777854</v>
      </c>
      <c r="CI4" s="219">
        <f>CE4*'8a'!CL5</f>
        <v>4.044569930273352E-2</v>
      </c>
      <c r="CJ4" s="219" t="e">
        <f>CF4*'8a'!CJ5</f>
        <v>#DIV/0!</v>
      </c>
      <c r="CK4" s="219">
        <f>CG4*'8a'!CF5</f>
        <v>0.2045009936554725</v>
      </c>
      <c r="CL4" s="219">
        <f>CH4*'8a'!CH5</f>
        <v>7.5013007982112093E-2</v>
      </c>
      <c r="CM4" s="220" t="e">
        <f>SUM(CI4:CL4)</f>
        <v>#DIV/0!</v>
      </c>
      <c r="CN4" s="219" t="e">
        <f>'4'!#REF!</f>
        <v>#REF!</v>
      </c>
      <c r="CO4" s="220" t="e">
        <f>'5'!W4+2</f>
        <v>#DIV/0!</v>
      </c>
      <c r="CP4" s="221" t="e">
        <f>'6'!#REF!+2</f>
        <v>#REF!</v>
      </c>
      <c r="CQ4" s="220">
        <f>'7'!BD4+2</f>
        <v>0.7572256123596417</v>
      </c>
      <c r="CR4" s="219" t="e">
        <f>CN4*'8a'!CU5</f>
        <v>#REF!</v>
      </c>
      <c r="CS4" s="219" t="e">
        <f>CO4*'8a'!CS5</f>
        <v>#DIV/0!</v>
      </c>
      <c r="CT4" s="219" t="e">
        <f>CP4*'8a'!CO5</f>
        <v>#REF!</v>
      </c>
      <c r="CU4" s="219">
        <f>CQ4*'8a'!CQ5</f>
        <v>7.9804392858574061E-2</v>
      </c>
      <c r="CV4" s="220" t="e">
        <f>SUM(CR4:CU4)</f>
        <v>#REF!</v>
      </c>
      <c r="CW4" s="219">
        <f>'4'!BI4</f>
        <v>0.23887105729501598</v>
      </c>
      <c r="CX4" s="220">
        <f>'5'!Y4</f>
        <v>0.9746498814682516</v>
      </c>
      <c r="CY4" s="221">
        <f>'6'!BI4</f>
        <v>0.91796771250759979</v>
      </c>
      <c r="CZ4" s="220">
        <f>'7'!BI4</f>
        <v>0.85002354265200886</v>
      </c>
      <c r="DA4" s="219">
        <f>CW4*'8a'!DD5</f>
        <v>6.7470488619172209E-2</v>
      </c>
      <c r="DB4" s="219">
        <f>CX4*'8a'!DB5</f>
        <v>0.42858652728872587</v>
      </c>
      <c r="DC4" s="219">
        <f>CY4*'8a'!CX5</f>
        <v>0.15221944482011912</v>
      </c>
      <c r="DD4" s="219">
        <f>CZ4*'8a'!CZ5</f>
        <v>9.5192657429399502E-2</v>
      </c>
      <c r="DE4" s="220">
        <f>SUM(DA4:DD4)</f>
        <v>0.74346911815741668</v>
      </c>
      <c r="DF4" s="219">
        <f>'4'!BN4</f>
        <v>1.3745552751032437</v>
      </c>
      <c r="DG4" s="220">
        <f>'5'!AC4</f>
        <v>0.9746498814682516</v>
      </c>
      <c r="DH4" s="221">
        <f>'6'!BN4</f>
        <v>0.83969067047624757</v>
      </c>
      <c r="DI4" s="220">
        <f>'7'!BN4</f>
        <v>0.65917360388229063</v>
      </c>
      <c r="DJ4" s="219">
        <f>DF4*'8a'!DM5</f>
        <v>0.36906003058096892</v>
      </c>
      <c r="DK4" s="219">
        <f>DG4*'8a'!DK5</f>
        <v>0.40941307689706552</v>
      </c>
      <c r="DL4" s="219">
        <f>DH4*'8a'!DG5</f>
        <v>0.16085708621038267</v>
      </c>
      <c r="DM4" s="219">
        <f>DI4*'8a'!DI5</f>
        <v>7.9019818759369004E-2</v>
      </c>
      <c r="DN4" s="220">
        <f>SUM(DJ4:DM4)</f>
        <v>1.018350012447786</v>
      </c>
      <c r="DO4" s="219">
        <f>'4'!BS4</f>
        <v>1.6593339376149718</v>
      </c>
      <c r="DP4" s="220">
        <f>'5'!AC4</f>
        <v>0.9746498814682516</v>
      </c>
      <c r="DQ4" s="221">
        <f>'6'!BS4</f>
        <v>0.27770925544413455</v>
      </c>
      <c r="DR4" s="220">
        <f>'7'!BS4</f>
        <v>8.1978432307205459E-2</v>
      </c>
      <c r="DS4" s="219">
        <f>DO4*'8a'!DV5</f>
        <v>0.42644201747003685</v>
      </c>
      <c r="DT4" s="219">
        <f>DP4*'8a'!DT5</f>
        <v>0.43100676720181363</v>
      </c>
      <c r="DU4" s="219">
        <f>DQ4*'8a'!DP5</f>
        <v>5.8960840512919901E-2</v>
      </c>
      <c r="DV4" s="219">
        <f>DR4*'8a'!DR5</f>
        <v>7.2530976034659795E-3</v>
      </c>
      <c r="DW4" s="220">
        <f>SUM(DS4:DV4)</f>
        <v>0.92366272278823636</v>
      </c>
      <c r="DX4" s="327"/>
    </row>
    <row r="5" spans="1:128" hidden="1">
      <c r="A5" s="201">
        <v>1961</v>
      </c>
      <c r="B5" s="219">
        <f>'4'!F5</f>
        <v>2.0546863814594247</v>
      </c>
      <c r="C5" s="220">
        <f>'5'!C5</f>
        <v>0.9746498814682516</v>
      </c>
      <c r="D5" s="221">
        <f>'6'!F5</f>
        <v>0.80105261628411173</v>
      </c>
      <c r="E5" s="220">
        <f>'7'!F5</f>
        <v>0.60066153167470193</v>
      </c>
      <c r="F5" s="219">
        <f>B5*'8a'!I6</f>
        <v>0.55200706377610365</v>
      </c>
      <c r="G5" s="219">
        <f>C5*'8a'!G6</f>
        <v>0.43308799182368152</v>
      </c>
      <c r="H5" s="219">
        <f>D5*'8a'!C6</f>
        <v>0.1606281100761526</v>
      </c>
      <c r="I5" s="219">
        <f>E5*'8a'!E6</f>
        <v>5.1938450972959127E-2</v>
      </c>
      <c r="J5" s="220">
        <f t="shared" ref="J5:J43" si="0">SUM(F5:I5)</f>
        <v>1.1976616166488969</v>
      </c>
      <c r="K5" s="219" t="e">
        <f>'4'!#REF!</f>
        <v>#REF!</v>
      </c>
      <c r="L5" s="220" t="e">
        <f>'5'!E5+2</f>
        <v>#DIV/0!</v>
      </c>
      <c r="M5" s="221" t="e">
        <f>'6'!#REF!+2</f>
        <v>#REF!</v>
      </c>
      <c r="N5" s="220">
        <f>'7'!K5+2</f>
        <v>1.2212005525407594</v>
      </c>
      <c r="O5" s="219" t="e">
        <f>K5*'8a'!R6</f>
        <v>#REF!</v>
      </c>
      <c r="P5" s="219" t="e">
        <f>L5*'8a'!P6</f>
        <v>#DIV/0!</v>
      </c>
      <c r="Q5" s="219" t="e">
        <f>M5*'8a'!L6</f>
        <v>#REF!</v>
      </c>
      <c r="R5" s="219">
        <f>N5*'8a'!N6</f>
        <v>0.15077984151632401</v>
      </c>
      <c r="S5" s="220" t="e">
        <f t="shared" ref="S5:S23" si="1">SUM(O5:R5)</f>
        <v>#REF!</v>
      </c>
      <c r="T5" s="219">
        <f>'4'!P5</f>
        <v>4.1792746237548286</v>
      </c>
      <c r="U5" s="220">
        <f>'5'!G5</f>
        <v>0.9746498814682516</v>
      </c>
      <c r="V5" s="221">
        <f>'6'!P5</f>
        <v>0.70551771749967518</v>
      </c>
      <c r="W5" s="220">
        <f>'7'!P5</f>
        <v>-2.5923355388654215E-2</v>
      </c>
      <c r="X5" s="219">
        <f>T5*'8a'!AA6</f>
        <v>1.0663009840310576</v>
      </c>
      <c r="Y5" s="219">
        <f>U5*'8a'!Y6</f>
        <v>0.42417025427968219</v>
      </c>
      <c r="Z5" s="219">
        <f>V5*'8a'!U6</f>
        <v>0.1550183799645537</v>
      </c>
      <c r="AA5" s="219">
        <f>W5*'8a'!W6</f>
        <v>-2.3313969467199476E-3</v>
      </c>
      <c r="AB5" s="220">
        <f t="shared" ref="AB5:AB43" si="2">SUM(X5:AA5)</f>
        <v>1.6431582213285734</v>
      </c>
      <c r="AC5" s="219" t="e">
        <f>'4'!#REF!</f>
        <v>#REF!</v>
      </c>
      <c r="AD5" s="220" t="e">
        <f>'5'!I5+2</f>
        <v>#DIV/0!</v>
      </c>
      <c r="AE5" s="221" t="e">
        <f>'6'!#REF!+2</f>
        <v>#REF!</v>
      </c>
      <c r="AF5" s="220" t="e">
        <f>'7'!#REF!+2</f>
        <v>#REF!</v>
      </c>
      <c r="AG5" s="219" t="e">
        <f>AC5*'8a'!AJ6</f>
        <v>#REF!</v>
      </c>
      <c r="AH5" s="219" t="e">
        <f>AD5*'8a'!AH6</f>
        <v>#DIV/0!</v>
      </c>
      <c r="AI5" s="219" t="e">
        <f>AE5*'8a'!AD6</f>
        <v>#REF!</v>
      </c>
      <c r="AJ5" s="219" t="e">
        <f>AF5*'8a'!AF6</f>
        <v>#REF!</v>
      </c>
      <c r="AK5" s="220" t="e">
        <f t="shared" ref="AK5:AK23" si="3">SUM(AG5:AJ5)</f>
        <v>#REF!</v>
      </c>
      <c r="AL5" s="219" t="e">
        <f>'4'!#REF!</f>
        <v>#REF!</v>
      </c>
      <c r="AM5" s="220">
        <f>'5'!K5+2</f>
        <v>0.70889929032630095</v>
      </c>
      <c r="AN5" s="221" t="e">
        <f>'6'!#REF!+2</f>
        <v>#REF!</v>
      </c>
      <c r="AO5" s="220">
        <f>'7'!Z5+2</f>
        <v>0.99457134531345481</v>
      </c>
      <c r="AP5" s="219" t="e">
        <f>AL5*'8a'!AS6</f>
        <v>#REF!</v>
      </c>
      <c r="AQ5" s="219">
        <f>AM5*'8a'!AQ6</f>
        <v>0.4497596190800574</v>
      </c>
      <c r="AR5" s="219" t="e">
        <f>AN5*'8a'!AM6</f>
        <v>#REF!</v>
      </c>
      <c r="AS5" s="219">
        <f>AO5*'8a'!AO6</f>
        <v>0.13409357688333071</v>
      </c>
      <c r="AT5" s="220" t="e">
        <f t="shared" ref="AT5:AT23" si="4">SUM(AP5:AS5)</f>
        <v>#REF!</v>
      </c>
      <c r="AU5" s="219" t="e">
        <f>'4'!#REF!</f>
        <v>#REF!</v>
      </c>
      <c r="AV5" s="220" t="e">
        <f>'5'!M5+2</f>
        <v>#DIV/0!</v>
      </c>
      <c r="AW5" s="221" t="e">
        <f>'6'!#REF!+2</f>
        <v>#REF!</v>
      </c>
      <c r="AX5" s="220">
        <f>'7'!Z5+2</f>
        <v>0.99457134531345481</v>
      </c>
      <c r="AY5" s="219" t="e">
        <f>AU5*'8a'!BB6</f>
        <v>#REF!</v>
      </c>
      <c r="AZ5" s="219" t="e">
        <f>AV5*'8a'!AZ6</f>
        <v>#DIV/0!</v>
      </c>
      <c r="BA5" s="219" t="e">
        <f>AW5*'8a'!AV6</f>
        <v>#REF!</v>
      </c>
      <c r="BB5" s="219">
        <f>AX5*'8a'!AX6</f>
        <v>9.8921919196581498E-2</v>
      </c>
      <c r="BC5" s="220" t="e">
        <f t="shared" ref="BC5:BC23" si="5">SUM(AY5:BB5)</f>
        <v>#REF!</v>
      </c>
      <c r="BD5" s="219">
        <f>'4'!AJ5</f>
        <v>0.84684934946162194</v>
      </c>
      <c r="BE5" s="220">
        <f>'5'!O5</f>
        <v>0.9746498814682516</v>
      </c>
      <c r="BF5" s="221">
        <f>'6'!AJ5</f>
        <v>0.85137139127715866</v>
      </c>
      <c r="BG5" s="220">
        <f>'7'!AJ5</f>
        <v>0.58956127216915111</v>
      </c>
      <c r="BH5" s="219">
        <f>BD5*'8a'!BK6</f>
        <v>0</v>
      </c>
      <c r="BI5" s="219">
        <f>BE5*'8a'!BI6</f>
        <v>0.5827589796512308</v>
      </c>
      <c r="BJ5" s="219">
        <f>BF5*'8a'!BE6</f>
        <v>0.23099467458256684</v>
      </c>
      <c r="BK5" s="219">
        <f>BG5*'8a'!BG6</f>
        <v>7.7092848771137354E-2</v>
      </c>
      <c r="BL5" s="220">
        <f t="shared" ref="BL5:BL43" si="6">SUM(BH5:BK5)</f>
        <v>0.89084650300493495</v>
      </c>
      <c r="BM5" s="219" t="e">
        <f>'4'!#REF!</f>
        <v>#REF!</v>
      </c>
      <c r="BN5" s="220" t="e">
        <f>'5'!Q5+2</f>
        <v>#DIV/0!</v>
      </c>
      <c r="BO5" s="221" t="e">
        <f>'6'!#REF!+2</f>
        <v>#REF!</v>
      </c>
      <c r="BP5" s="220">
        <f>'7'!AO5+2</f>
        <v>0.78479537625517892</v>
      </c>
      <c r="BQ5" s="219" t="e">
        <f>BM5*'8a'!BT6</f>
        <v>#REF!</v>
      </c>
      <c r="BR5" s="219" t="e">
        <f>BN5*'8a'!BR6</f>
        <v>#DIV/0!</v>
      </c>
      <c r="BS5" s="219" t="e">
        <f>BO5*'8a'!BN6</f>
        <v>#REF!</v>
      </c>
      <c r="BT5" s="219">
        <f>BP5*'8a'!BP6</f>
        <v>5.4462445634323807E-2</v>
      </c>
      <c r="BU5" s="220" t="e">
        <f t="shared" ref="BU5:BU23" si="7">SUM(BQ5:BT5)</f>
        <v>#REF!</v>
      </c>
      <c r="BV5" s="219" t="e">
        <f>'4'!#REF!</f>
        <v>#REF!</v>
      </c>
      <c r="BW5" s="220" t="e">
        <f>'5'!S5+2</f>
        <v>#DIV/0!</v>
      </c>
      <c r="BX5" s="221" t="e">
        <f>'6'!#REF!+2</f>
        <v>#REF!</v>
      </c>
      <c r="BY5" s="220">
        <f>'7'!AT5+2</f>
        <v>0.88576628275112967</v>
      </c>
      <c r="BZ5" s="219" t="e">
        <f>BV5*'8a'!CC6</f>
        <v>#REF!</v>
      </c>
      <c r="CA5" s="219" t="e">
        <f>BW5*'8a'!CA6</f>
        <v>#DIV/0!</v>
      </c>
      <c r="CB5" s="219" t="e">
        <f>BX5*'8a'!BW6</f>
        <v>#REF!</v>
      </c>
      <c r="CC5" s="219">
        <f>BY5*'8a'!BY6</f>
        <v>8.2401582191658718E-2</v>
      </c>
      <c r="CD5" s="220" t="e">
        <f t="shared" ref="CD5:CD23" si="8">SUM(BZ5:CC5)</f>
        <v>#REF!</v>
      </c>
      <c r="CE5" s="219">
        <f>'4'!AY5</f>
        <v>0.10654120080376772</v>
      </c>
      <c r="CF5" s="220" t="e">
        <f>'5'!U5</f>
        <v>#DIV/0!</v>
      </c>
      <c r="CG5" s="221">
        <f>'6'!AY5</f>
        <v>0.89715985838235557</v>
      </c>
      <c r="CH5" s="220">
        <f>'7'!AY5</f>
        <v>0.66516808327777854</v>
      </c>
      <c r="CI5" s="219">
        <f>CE5*'8a'!CL6</f>
        <v>2.6869491632333042E-2</v>
      </c>
      <c r="CJ5" s="219" t="e">
        <f>CF5*'8a'!CJ6</f>
        <v>#DIV/0!</v>
      </c>
      <c r="CK5" s="219">
        <f>CG5*'8a'!CF6</f>
        <v>0.20474721841799659</v>
      </c>
      <c r="CL5" s="219">
        <f>CH5*'8a'!CH6</f>
        <v>7.407401979375354E-2</v>
      </c>
      <c r="CM5" s="220" t="e">
        <f t="shared" ref="CM5:CM43" si="9">SUM(CI5:CL5)</f>
        <v>#DIV/0!</v>
      </c>
      <c r="CN5" s="219" t="e">
        <f>'4'!#REF!</f>
        <v>#REF!</v>
      </c>
      <c r="CO5" s="220" t="e">
        <f>'5'!W5+2</f>
        <v>#DIV/0!</v>
      </c>
      <c r="CP5" s="221" t="e">
        <f>'6'!#REF!+2</f>
        <v>#REF!</v>
      </c>
      <c r="CQ5" s="220">
        <f>'7'!BD5+2</f>
        <v>0.7572256123596417</v>
      </c>
      <c r="CR5" s="219" t="e">
        <f>CN5*'8a'!CU6</f>
        <v>#REF!</v>
      </c>
      <c r="CS5" s="219" t="e">
        <f>CO5*'8a'!CS6</f>
        <v>#DIV/0!</v>
      </c>
      <c r="CT5" s="219" t="e">
        <f>CP5*'8a'!CO6</f>
        <v>#REF!</v>
      </c>
      <c r="CU5" s="219">
        <f>CQ5*'8a'!CQ6</f>
        <v>7.9168850244000999E-2</v>
      </c>
      <c r="CV5" s="220" t="e">
        <f t="shared" ref="CV5:CV23" si="10">SUM(CR5:CU5)</f>
        <v>#REF!</v>
      </c>
      <c r="CW5" s="219">
        <f>'4'!BI5</f>
        <v>0.19859979941733263</v>
      </c>
      <c r="CX5" s="220">
        <f>'5'!Y5</f>
        <v>0.9746498814682516</v>
      </c>
      <c r="CY5" s="221">
        <f>'6'!BI5</f>
        <v>0.91796771250759979</v>
      </c>
      <c r="CZ5" s="220">
        <f>'7'!BI5</f>
        <v>0.85002354265200886</v>
      </c>
      <c r="DA5" s="219">
        <f>CW5*'8a'!DD6</f>
        <v>5.6233039009738015E-2</v>
      </c>
      <c r="DB5" s="219">
        <f>CX5*'8a'!DB6</f>
        <v>0.4280237105943222</v>
      </c>
      <c r="DC5" s="219">
        <f>CY5*'8a'!CX6</f>
        <v>0.15201955135799938</v>
      </c>
      <c r="DD5" s="219">
        <f>CZ5*'8a'!CZ6</f>
        <v>9.528053906021583E-2</v>
      </c>
      <c r="DE5" s="220">
        <f t="shared" ref="DE5:DE43" si="11">SUM(DA5:DD5)</f>
        <v>0.73155684002227539</v>
      </c>
      <c r="DF5" s="219">
        <f>'4'!BN5</f>
        <v>1.1879482818129843</v>
      </c>
      <c r="DG5" s="220">
        <f>'5'!AC5</f>
        <v>0.9746498814682516</v>
      </c>
      <c r="DH5" s="221">
        <f>'6'!BN5</f>
        <v>0.83969067047624757</v>
      </c>
      <c r="DI5" s="220">
        <f>'7'!BN5</f>
        <v>0.65917360388229063</v>
      </c>
      <c r="DJ5" s="219">
        <f>DF5*'8a'!DM6</f>
        <v>0.31834547371467059</v>
      </c>
      <c r="DK5" s="219">
        <f>DG5*'8a'!DK6</f>
        <v>0.41084078234654736</v>
      </c>
      <c r="DL5" s="219">
        <f>DH5*'8a'!DG6</f>
        <v>0.16141802710731468</v>
      </c>
      <c r="DM5" s="219">
        <f>DI5*'8a'!DI6</f>
        <v>7.7953293667214554E-2</v>
      </c>
      <c r="DN5" s="220">
        <f t="shared" ref="DN5:DN43" si="12">SUM(DJ5:DM5)</f>
        <v>0.96855757683574717</v>
      </c>
      <c r="DO5" s="219">
        <f>'4'!BS5</f>
        <v>2.0200252569682378</v>
      </c>
      <c r="DP5" s="220">
        <f>'5'!AC5</f>
        <v>0.9746498814682516</v>
      </c>
      <c r="DQ5" s="221">
        <f>'6'!BS5</f>
        <v>0.27770925544413455</v>
      </c>
      <c r="DR5" s="220">
        <f>'7'!BS5</f>
        <v>8.1978432307205459E-2</v>
      </c>
      <c r="DS5" s="219">
        <f>DO5*'8a'!DV6</f>
        <v>0.51705059190257885</v>
      </c>
      <c r="DT5" s="219">
        <f>DP5*'8a'!DT6</f>
        <v>0.43172649126230073</v>
      </c>
      <c r="DU5" s="219">
        <f>DQ5*'8a'!DP6</f>
        <v>5.9059297286160814E-2</v>
      </c>
      <c r="DV5" s="219">
        <f>DR5*'8a'!DR6</f>
        <v>7.2482186228272514E-3</v>
      </c>
      <c r="DW5" s="220">
        <f t="shared" ref="DW5:DW43" si="13">SUM(DS5:DV5)</f>
        <v>1.0150845990738677</v>
      </c>
      <c r="DX5" s="327"/>
    </row>
    <row r="6" spans="1:128" hidden="1">
      <c r="A6" s="201">
        <v>1962</v>
      </c>
      <c r="B6" s="219">
        <f>'4'!F6</f>
        <v>2.0981392879886096</v>
      </c>
      <c r="C6" s="220">
        <f>'5'!C6</f>
        <v>0.9746498814682516</v>
      </c>
      <c r="D6" s="221">
        <f>'6'!F6</f>
        <v>0.80105261628411173</v>
      </c>
      <c r="E6" s="220">
        <f>'7'!F6</f>
        <v>0.60066153167470193</v>
      </c>
      <c r="F6" s="219">
        <f>B6*'8a'!I7</f>
        <v>0.56480572361040882</v>
      </c>
      <c r="G6" s="219">
        <f>C6*'8a'!G7</f>
        <v>0.4326066901777787</v>
      </c>
      <c r="H6" s="219">
        <f>D6*'8a'!C7</f>
        <v>0.16044959999224942</v>
      </c>
      <c r="I6" s="219">
        <f>E6*'8a'!E7</f>
        <v>5.2046939200052461E-2</v>
      </c>
      <c r="J6" s="220">
        <f t="shared" si="0"/>
        <v>1.2099089529804894</v>
      </c>
      <c r="K6" s="219" t="e">
        <f>'4'!#REF!</f>
        <v>#REF!</v>
      </c>
      <c r="L6" s="220" t="e">
        <f>'5'!E6+2</f>
        <v>#DIV/0!</v>
      </c>
      <c r="M6" s="221" t="e">
        <f>'6'!#REF!+2</f>
        <v>#REF!</v>
      </c>
      <c r="N6" s="220">
        <f>'7'!K6+2</f>
        <v>1.2212005525407594</v>
      </c>
      <c r="O6" s="219" t="e">
        <f>K6*'8a'!R7</f>
        <v>#REF!</v>
      </c>
      <c r="P6" s="219" t="e">
        <f>L6*'8a'!P7</f>
        <v>#DIV/0!</v>
      </c>
      <c r="Q6" s="219" t="e">
        <f>M6*'8a'!L7</f>
        <v>#REF!</v>
      </c>
      <c r="R6" s="219">
        <f>N6*'8a'!N7</f>
        <v>0.14902018316902846</v>
      </c>
      <c r="S6" s="220" t="e">
        <f t="shared" si="1"/>
        <v>#REF!</v>
      </c>
      <c r="T6" s="219">
        <f>'4'!P6</f>
        <v>3.3795767044483704</v>
      </c>
      <c r="U6" s="220">
        <f>'5'!G6</f>
        <v>0.9746498814682516</v>
      </c>
      <c r="V6" s="221">
        <f>'6'!P6</f>
        <v>0.70551771749967518</v>
      </c>
      <c r="W6" s="220">
        <f>'7'!P6</f>
        <v>-2.5923355388654215E-2</v>
      </c>
      <c r="X6" s="219">
        <f>T6*'8a'!AA7</f>
        <v>0.86281974593654509</v>
      </c>
      <c r="Y6" s="219">
        <f>U6*'8a'!Y7</f>
        <v>0.42456680506518291</v>
      </c>
      <c r="Z6" s="219">
        <f>V6*'8a'!U7</f>
        <v>0.15516330446060628</v>
      </c>
      <c r="AA6" s="219">
        <f>W6*'8a'!W7</f>
        <v>-2.3112761971776363E-3</v>
      </c>
      <c r="AB6" s="220">
        <f t="shared" si="2"/>
        <v>1.4402385792651566</v>
      </c>
      <c r="AC6" s="219" t="e">
        <f>'4'!#REF!</f>
        <v>#REF!</v>
      </c>
      <c r="AD6" s="220" t="e">
        <f>'5'!I6+2</f>
        <v>#DIV/0!</v>
      </c>
      <c r="AE6" s="221" t="e">
        <f>'6'!#REF!+2</f>
        <v>#REF!</v>
      </c>
      <c r="AF6" s="220" t="e">
        <f>'7'!#REF!+2</f>
        <v>#REF!</v>
      </c>
      <c r="AG6" s="219" t="e">
        <f>AC6*'8a'!AJ7</f>
        <v>#REF!</v>
      </c>
      <c r="AH6" s="219" t="e">
        <f>AD6*'8a'!AH7</f>
        <v>#DIV/0!</v>
      </c>
      <c r="AI6" s="219" t="e">
        <f>AE6*'8a'!AD7</f>
        <v>#REF!</v>
      </c>
      <c r="AJ6" s="219" t="e">
        <f>AF6*'8a'!AF7</f>
        <v>#REF!</v>
      </c>
      <c r="AK6" s="220" t="e">
        <f t="shared" si="3"/>
        <v>#REF!</v>
      </c>
      <c r="AL6" s="219" t="e">
        <f>'4'!#REF!</f>
        <v>#REF!</v>
      </c>
      <c r="AM6" s="220">
        <f>'5'!K6+2</f>
        <v>0.73185842421021974</v>
      </c>
      <c r="AN6" s="221" t="e">
        <f>'6'!#REF!+2</f>
        <v>#REF!</v>
      </c>
      <c r="AO6" s="220">
        <f>'7'!Z6+2</f>
        <v>0.99457134531345481</v>
      </c>
      <c r="AP6" s="219" t="e">
        <f>AL6*'8a'!AS7</f>
        <v>#REF!</v>
      </c>
      <c r="AQ6" s="219">
        <f>AM6*'8a'!AQ7</f>
        <v>0.46428316801073594</v>
      </c>
      <c r="AR6" s="219" t="e">
        <f>AN6*'8a'!AM7</f>
        <v>#REF!</v>
      </c>
      <c r="AS6" s="219">
        <f>AO6*'8a'!AO7</f>
        <v>0.13416898120500237</v>
      </c>
      <c r="AT6" s="220" t="e">
        <f t="shared" si="4"/>
        <v>#REF!</v>
      </c>
      <c r="AU6" s="219" t="e">
        <f>'4'!#REF!</f>
        <v>#REF!</v>
      </c>
      <c r="AV6" s="220" t="e">
        <f>'5'!M6+2</f>
        <v>#DIV/0!</v>
      </c>
      <c r="AW6" s="221" t="e">
        <f>'6'!#REF!+2</f>
        <v>#REF!</v>
      </c>
      <c r="AX6" s="220">
        <f>'7'!Z6+2</f>
        <v>0.99457134531345481</v>
      </c>
      <c r="AY6" s="219" t="e">
        <f>AU6*'8a'!BB7</f>
        <v>#REF!</v>
      </c>
      <c r="AZ6" s="219" t="e">
        <f>AV6*'8a'!AZ7</f>
        <v>#DIV/0!</v>
      </c>
      <c r="BA6" s="219" t="e">
        <f>AW6*'8a'!AV7</f>
        <v>#REF!</v>
      </c>
      <c r="BB6" s="219">
        <f>AX6*'8a'!AX7</f>
        <v>9.7032514794439334E-2</v>
      </c>
      <c r="BC6" s="220" t="e">
        <f t="shared" si="5"/>
        <v>#REF!</v>
      </c>
      <c r="BD6" s="219">
        <f>'4'!AJ6</f>
        <v>0.71639627391389737</v>
      </c>
      <c r="BE6" s="220">
        <f>'5'!O6</f>
        <v>0.9746498814682516</v>
      </c>
      <c r="BF6" s="221">
        <f>'6'!AJ6</f>
        <v>0.85137139127715866</v>
      </c>
      <c r="BG6" s="220">
        <f>'7'!AJ6</f>
        <v>0.58956127216915111</v>
      </c>
      <c r="BH6" s="219">
        <f>BD6*'8a'!BK7</f>
        <v>0</v>
      </c>
      <c r="BI6" s="219">
        <f>BE6*'8a'!BI7</f>
        <v>0.5852034297032902</v>
      </c>
      <c r="BJ6" s="219">
        <f>BF6*'8a'!BE7</f>
        <v>0.23196360850555284</v>
      </c>
      <c r="BK6" s="219">
        <f>BG6*'8a'!BG7</f>
        <v>7.4943240600356689E-2</v>
      </c>
      <c r="BL6" s="220">
        <f t="shared" si="6"/>
        <v>0.8921102788091998</v>
      </c>
      <c r="BM6" s="219" t="e">
        <f>'4'!#REF!</f>
        <v>#REF!</v>
      </c>
      <c r="BN6" s="220" t="e">
        <f>'5'!Q6+2</f>
        <v>#DIV/0!</v>
      </c>
      <c r="BO6" s="221" t="e">
        <f>'6'!#REF!+2</f>
        <v>#REF!</v>
      </c>
      <c r="BP6" s="220">
        <f>'7'!AO6+2</f>
        <v>0.78479537625517892</v>
      </c>
      <c r="BQ6" s="219" t="e">
        <f>BM6*'8a'!BT7</f>
        <v>#REF!</v>
      </c>
      <c r="BR6" s="219" t="e">
        <f>BN6*'8a'!BR7</f>
        <v>#DIV/0!</v>
      </c>
      <c r="BS6" s="219" t="e">
        <f>BO6*'8a'!BN7</f>
        <v>#REF!</v>
      </c>
      <c r="BT6" s="219">
        <f>BP6*'8a'!BP7</f>
        <v>5.4663885024309598E-2</v>
      </c>
      <c r="BU6" s="220" t="e">
        <f t="shared" si="7"/>
        <v>#REF!</v>
      </c>
      <c r="BV6" s="219" t="e">
        <f>'4'!#REF!</f>
        <v>#REF!</v>
      </c>
      <c r="BW6" s="220" t="e">
        <f>'5'!S6+2</f>
        <v>#DIV/0!</v>
      </c>
      <c r="BX6" s="221" t="e">
        <f>'6'!#REF!+2</f>
        <v>#REF!</v>
      </c>
      <c r="BY6" s="220">
        <f>'7'!AT6+2</f>
        <v>0.88576628275112967</v>
      </c>
      <c r="BZ6" s="219" t="e">
        <f>BV6*'8a'!CC7</f>
        <v>#REF!</v>
      </c>
      <c r="CA6" s="219" t="e">
        <f>BW6*'8a'!CA7</f>
        <v>#DIV/0!</v>
      </c>
      <c r="CB6" s="219" t="e">
        <f>BX6*'8a'!BW7</f>
        <v>#REF!</v>
      </c>
      <c r="CC6" s="219">
        <f>BY6*'8a'!BY7</f>
        <v>8.1818540595801598E-2</v>
      </c>
      <c r="CD6" s="220" t="e">
        <f t="shared" si="8"/>
        <v>#REF!</v>
      </c>
      <c r="CE6" s="219">
        <f>'4'!AY6</f>
        <v>0.12227016951368874</v>
      </c>
      <c r="CF6" s="220" t="e">
        <f>'5'!U6</f>
        <v>#DIV/0!</v>
      </c>
      <c r="CG6" s="221">
        <f>'6'!AY6</f>
        <v>0.89715985838235557</v>
      </c>
      <c r="CH6" s="220">
        <f>'7'!AY6</f>
        <v>0.66516808327777854</v>
      </c>
      <c r="CI6" s="219">
        <f>CE6*'8a'!CL7</f>
        <v>3.0965962041089586E-2</v>
      </c>
      <c r="CJ6" s="219" t="e">
        <f>CF6*'8a'!CJ7</f>
        <v>#DIV/0!</v>
      </c>
      <c r="CK6" s="219">
        <f>CG6*'8a'!CF7</f>
        <v>0.20481715862009184</v>
      </c>
      <c r="CL6" s="219">
        <f>CH6*'8a'!CH7</f>
        <v>7.3224073130768466E-2</v>
      </c>
      <c r="CM6" s="220" t="e">
        <f t="shared" si="9"/>
        <v>#DIV/0!</v>
      </c>
      <c r="CN6" s="219" t="e">
        <f>'4'!#REF!</f>
        <v>#REF!</v>
      </c>
      <c r="CO6" s="220" t="e">
        <f>'5'!W6+2</f>
        <v>#DIV/0!</v>
      </c>
      <c r="CP6" s="221" t="e">
        <f>'6'!#REF!+2</f>
        <v>#REF!</v>
      </c>
      <c r="CQ6" s="220">
        <f>'7'!BD6+2</f>
        <v>0.7572256123596417</v>
      </c>
      <c r="CR6" s="219" t="e">
        <f>CN6*'8a'!CU7</f>
        <v>#REF!</v>
      </c>
      <c r="CS6" s="219" t="e">
        <f>CO6*'8a'!CS7</f>
        <v>#DIV/0!</v>
      </c>
      <c r="CT6" s="219" t="e">
        <f>CP6*'8a'!CO7</f>
        <v>#REF!</v>
      </c>
      <c r="CU6" s="219">
        <f>CQ6*'8a'!CQ7</f>
        <v>7.8610956267947646E-2</v>
      </c>
      <c r="CV6" s="220" t="e">
        <f t="shared" si="10"/>
        <v>#REF!</v>
      </c>
      <c r="CW6" s="219">
        <f>'4'!BI6</f>
        <v>0.18258288073424928</v>
      </c>
      <c r="CX6" s="220">
        <f>'5'!Y6</f>
        <v>0.9746498814682516</v>
      </c>
      <c r="CY6" s="221">
        <f>'6'!BI6</f>
        <v>0.91796771250759979</v>
      </c>
      <c r="CZ6" s="220">
        <f>'7'!BI6</f>
        <v>0.85002354265200886</v>
      </c>
      <c r="DA6" s="219">
        <f>CW6*'8a'!DD7</f>
        <v>5.1806244633920542E-2</v>
      </c>
      <c r="DB6" s="219">
        <f>CX6*'8a'!DB7</f>
        <v>0.42753216461070404</v>
      </c>
      <c r="DC6" s="219">
        <f>CY6*'8a'!CX7</f>
        <v>0.15184497084282719</v>
      </c>
      <c r="DD6" s="219">
        <f>CZ6*'8a'!CZ7</f>
        <v>9.536643289943661E-2</v>
      </c>
      <c r="DE6" s="220">
        <f t="shared" si="11"/>
        <v>0.72654981298688837</v>
      </c>
      <c r="DF6" s="219">
        <f>'4'!BN6</f>
        <v>1.7245081186625657</v>
      </c>
      <c r="DG6" s="220">
        <f>'5'!AC6</f>
        <v>0.9746498814682516</v>
      </c>
      <c r="DH6" s="221">
        <f>'6'!BN6</f>
        <v>0.83969067047624757</v>
      </c>
      <c r="DI6" s="220">
        <f>'7'!BN6</f>
        <v>0.65917360388229063</v>
      </c>
      <c r="DJ6" s="219">
        <f>DF6*'8a'!DM7</f>
        <v>0.46525715366436249</v>
      </c>
      <c r="DK6" s="219">
        <f>DG6*'8a'!DK7</f>
        <v>0.41099725628429146</v>
      </c>
      <c r="DL6" s="219">
        <f>DH6*'8a'!DG7</f>
        <v>0.16147950521613363</v>
      </c>
      <c r="DM6" s="219">
        <f>DI6*'8a'!DI7</f>
        <v>7.6604792650466075E-2</v>
      </c>
      <c r="DN6" s="220">
        <f t="shared" si="12"/>
        <v>1.1143387078152538</v>
      </c>
      <c r="DO6" s="219">
        <f>'4'!BS6</f>
        <v>2.0193913081349013</v>
      </c>
      <c r="DP6" s="220">
        <f>'5'!AC6</f>
        <v>0.9746498814682516</v>
      </c>
      <c r="DQ6" s="221">
        <f>'6'!BS6</f>
        <v>0.27770925544413455</v>
      </c>
      <c r="DR6" s="220">
        <f>'7'!BS6</f>
        <v>8.1978432307205459E-2</v>
      </c>
      <c r="DS6" s="219">
        <f>DO6*'8a'!DV7</f>
        <v>0.51506270569426582</v>
      </c>
      <c r="DT6" s="219">
        <f>DP6*'8a'!DT7</f>
        <v>0.43229061723310253</v>
      </c>
      <c r="DU6" s="219">
        <f>DQ6*'8a'!DP7</f>
        <v>5.9136468560314071E-2</v>
      </c>
      <c r="DV6" s="219">
        <f>DR6*'8a'!DR7</f>
        <v>7.2521011656215021E-3</v>
      </c>
      <c r="DW6" s="220">
        <f t="shared" si="13"/>
        <v>1.0137418926533037</v>
      </c>
      <c r="DX6" s="327"/>
    </row>
    <row r="7" spans="1:128" hidden="1">
      <c r="A7" s="201">
        <v>1963</v>
      </c>
      <c r="B7" s="219">
        <f>'4'!F7</f>
        <v>1.8072665182247443</v>
      </c>
      <c r="C7" s="220">
        <f>'5'!C7</f>
        <v>0.77898585923735708</v>
      </c>
      <c r="D7" s="221">
        <f>'6'!F7</f>
        <v>0.80105261628411173</v>
      </c>
      <c r="E7" s="220">
        <f>'7'!F7</f>
        <v>0.60066153167470193</v>
      </c>
      <c r="F7" s="219">
        <f>B7*'8a'!I8</f>
        <v>0.48703249580537289</v>
      </c>
      <c r="G7" s="219">
        <f>C7*'8a'!G8</f>
        <v>0.34549725188123132</v>
      </c>
      <c r="H7" s="219">
        <f>D7*'8a'!C8</f>
        <v>0.16032788547628013</v>
      </c>
      <c r="I7" s="219">
        <f>E7*'8a'!E8</f>
        <v>5.2165009097323869E-2</v>
      </c>
      <c r="J7" s="220">
        <f t="shared" si="0"/>
        <v>1.0450226422602082</v>
      </c>
      <c r="K7" s="219" t="e">
        <f>'4'!#REF!</f>
        <v>#REF!</v>
      </c>
      <c r="L7" s="220" t="e">
        <f>'5'!E7+2</f>
        <v>#DIV/0!</v>
      </c>
      <c r="M7" s="221" t="e">
        <f>'6'!#REF!+2</f>
        <v>#REF!</v>
      </c>
      <c r="N7" s="220">
        <f>'7'!K7+2</f>
        <v>1.2212005525407594</v>
      </c>
      <c r="O7" s="219" t="e">
        <f>K7*'8a'!R8</f>
        <v>#REF!</v>
      </c>
      <c r="P7" s="219" t="e">
        <f>L7*'8a'!P8</f>
        <v>#DIV/0!</v>
      </c>
      <c r="Q7" s="219" t="e">
        <f>M7*'8a'!L8</f>
        <v>#REF!</v>
      </c>
      <c r="R7" s="219">
        <f>N7*'8a'!N8</f>
        <v>0.14678171415986352</v>
      </c>
      <c r="S7" s="220" t="e">
        <f t="shared" si="1"/>
        <v>#REF!</v>
      </c>
      <c r="T7" s="219">
        <f>'4'!P7</f>
        <v>3.1194037181118106</v>
      </c>
      <c r="U7" s="220">
        <f>'5'!G7</f>
        <v>0.9746498814682516</v>
      </c>
      <c r="V7" s="221">
        <f>'6'!P7</f>
        <v>0.70551771749967518</v>
      </c>
      <c r="W7" s="220">
        <f>'7'!P7</f>
        <v>-2.5923355388654215E-2</v>
      </c>
      <c r="X7" s="219">
        <f>T7*'8a'!AA8</f>
        <v>0.79747571197033429</v>
      </c>
      <c r="Y7" s="219">
        <f>U7*'8a'!Y8</f>
        <v>0.42484097286776357</v>
      </c>
      <c r="Z7" s="219">
        <f>V7*'8a'!U8</f>
        <v>0.15526350254891089</v>
      </c>
      <c r="AA7" s="219">
        <f>W7*'8a'!W8</f>
        <v>-2.291333860813869E-3</v>
      </c>
      <c r="AB7" s="220">
        <f t="shared" si="2"/>
        <v>1.3752888535261949</v>
      </c>
      <c r="AC7" s="219" t="e">
        <f>'4'!#REF!</f>
        <v>#REF!</v>
      </c>
      <c r="AD7" s="220" t="e">
        <f>'5'!I7+2</f>
        <v>#DIV/0!</v>
      </c>
      <c r="AE7" s="221" t="e">
        <f>'6'!#REF!+2</f>
        <v>#REF!</v>
      </c>
      <c r="AF7" s="220" t="e">
        <f>'7'!#REF!+2</f>
        <v>#REF!</v>
      </c>
      <c r="AG7" s="219" t="e">
        <f>AC7*'8a'!AJ8</f>
        <v>#REF!</v>
      </c>
      <c r="AH7" s="219" t="e">
        <f>AD7*'8a'!AH8</f>
        <v>#DIV/0!</v>
      </c>
      <c r="AI7" s="219" t="e">
        <f>AE7*'8a'!AD8</f>
        <v>#REF!</v>
      </c>
      <c r="AJ7" s="219" t="e">
        <f>AF7*'8a'!AF8</f>
        <v>#REF!</v>
      </c>
      <c r="AK7" s="220" t="e">
        <f t="shared" si="3"/>
        <v>#REF!</v>
      </c>
      <c r="AL7" s="219" t="e">
        <f>'4'!#REF!</f>
        <v>#REF!</v>
      </c>
      <c r="AM7" s="220">
        <f>'5'!K7+2</f>
        <v>0.74748840281923767</v>
      </c>
      <c r="AN7" s="221" t="e">
        <f>'6'!#REF!+2</f>
        <v>#REF!</v>
      </c>
      <c r="AO7" s="220">
        <f>'7'!Z7+2</f>
        <v>0.99457134531345481</v>
      </c>
      <c r="AP7" s="219" t="e">
        <f>AL7*'8a'!AS8</f>
        <v>#REF!</v>
      </c>
      <c r="AQ7" s="219">
        <f>AM7*'8a'!AQ8</f>
        <v>0.47425054468108419</v>
      </c>
      <c r="AR7" s="219" t="e">
        <f>AN7*'8a'!AM8</f>
        <v>#REF!</v>
      </c>
      <c r="AS7" s="219">
        <f>AO7*'8a'!AO8</f>
        <v>0.1340713930329025</v>
      </c>
      <c r="AT7" s="220" t="e">
        <f t="shared" si="4"/>
        <v>#REF!</v>
      </c>
      <c r="AU7" s="219" t="e">
        <f>'4'!#REF!</f>
        <v>#REF!</v>
      </c>
      <c r="AV7" s="220" t="e">
        <f>'5'!M7+2</f>
        <v>#DIV/0!</v>
      </c>
      <c r="AW7" s="221" t="e">
        <f>'6'!#REF!+2</f>
        <v>#REF!</v>
      </c>
      <c r="AX7" s="220">
        <f>'7'!Z7+2</f>
        <v>0.99457134531345481</v>
      </c>
      <c r="AY7" s="219" t="e">
        <f>AU7*'8a'!BB8</f>
        <v>#REF!</v>
      </c>
      <c r="AZ7" s="219" t="e">
        <f>AV7*'8a'!AZ8</f>
        <v>#DIV/0!</v>
      </c>
      <c r="BA7" s="219" t="e">
        <f>AW7*'8a'!AV8</f>
        <v>#REF!</v>
      </c>
      <c r="BB7" s="219">
        <f>AX7*'8a'!AX8</f>
        <v>9.6253058864864155E-2</v>
      </c>
      <c r="BC7" s="220" t="e">
        <f t="shared" si="5"/>
        <v>#REF!</v>
      </c>
      <c r="BD7" s="219">
        <f>'4'!AJ7</f>
        <v>0.87152044035558773</v>
      </c>
      <c r="BE7" s="220">
        <f>'5'!O7</f>
        <v>0.9746498814682516</v>
      </c>
      <c r="BF7" s="221">
        <f>'6'!AJ7</f>
        <v>0.85137139127715866</v>
      </c>
      <c r="BG7" s="220">
        <f>'7'!AJ7</f>
        <v>0.58956127216915111</v>
      </c>
      <c r="BH7" s="219">
        <f>BD7*'8a'!BK8</f>
        <v>0</v>
      </c>
      <c r="BI7" s="219">
        <f>BE7*'8a'!BI8</f>
        <v>0.58733818314016106</v>
      </c>
      <c r="BJ7" s="219">
        <f>BF7*'8a'!BE8</f>
        <v>0.23280978452802978</v>
      </c>
      <c r="BK7" s="219">
        <f>BG7*'8a'!BG8</f>
        <v>7.3065974412555634E-2</v>
      </c>
      <c r="BL7" s="220">
        <f t="shared" si="6"/>
        <v>0.89321394208074656</v>
      </c>
      <c r="BM7" s="219" t="e">
        <f>'4'!#REF!</f>
        <v>#REF!</v>
      </c>
      <c r="BN7" s="220" t="e">
        <f>'5'!Q7+2</f>
        <v>#DIV/0!</v>
      </c>
      <c r="BO7" s="221" t="e">
        <f>'6'!#REF!+2</f>
        <v>#REF!</v>
      </c>
      <c r="BP7" s="220">
        <f>'7'!AO7+2</f>
        <v>0.78479537625517892</v>
      </c>
      <c r="BQ7" s="219" t="e">
        <f>BM7*'8a'!BT8</f>
        <v>#REF!</v>
      </c>
      <c r="BR7" s="219" t="e">
        <f>BN7*'8a'!BR8</f>
        <v>#DIV/0!</v>
      </c>
      <c r="BS7" s="219" t="e">
        <f>BO7*'8a'!BN8</f>
        <v>#REF!</v>
      </c>
      <c r="BT7" s="219">
        <f>BP7*'8a'!BP8</f>
        <v>5.4846792997807217E-2</v>
      </c>
      <c r="BU7" s="220" t="e">
        <f t="shared" si="7"/>
        <v>#REF!</v>
      </c>
      <c r="BV7" s="219" t="e">
        <f>'4'!#REF!</f>
        <v>#REF!</v>
      </c>
      <c r="BW7" s="220" t="e">
        <f>'5'!S7+2</f>
        <v>#DIV/0!</v>
      </c>
      <c r="BX7" s="221" t="e">
        <f>'6'!#REF!+2</f>
        <v>#REF!</v>
      </c>
      <c r="BY7" s="220">
        <f>'7'!AT7+2</f>
        <v>0.88576628275112967</v>
      </c>
      <c r="BZ7" s="219" t="e">
        <f>BV7*'8a'!CC8</f>
        <v>#REF!</v>
      </c>
      <c r="CA7" s="219" t="e">
        <f>BW7*'8a'!CA8</f>
        <v>#DIV/0!</v>
      </c>
      <c r="CB7" s="219" t="e">
        <f>BX7*'8a'!BW8</f>
        <v>#REF!</v>
      </c>
      <c r="CC7" s="219">
        <f>BY7*'8a'!BY8</f>
        <v>8.1340373653039963E-2</v>
      </c>
      <c r="CD7" s="220" t="e">
        <f t="shared" si="8"/>
        <v>#REF!</v>
      </c>
      <c r="CE7" s="219">
        <f>'4'!AY7</f>
        <v>0.14794514218817004</v>
      </c>
      <c r="CF7" s="220" t="e">
        <f>'5'!U7</f>
        <v>#DIV/0!</v>
      </c>
      <c r="CG7" s="221">
        <f>'6'!AY7</f>
        <v>0.89715985838235557</v>
      </c>
      <c r="CH7" s="220">
        <f>'7'!AY7</f>
        <v>0.66516808327777854</v>
      </c>
      <c r="CI7" s="219">
        <f>CE7*'8a'!CL8</f>
        <v>3.7560057448097428E-2</v>
      </c>
      <c r="CJ7" s="219" t="e">
        <f>CF7*'8a'!CJ8</f>
        <v>#DIV/0!</v>
      </c>
      <c r="CK7" s="219">
        <f>CG7*'8a'!CF8</f>
        <v>0.20502942058465068</v>
      </c>
      <c r="CL7" s="219">
        <f>CH7*'8a'!CH8</f>
        <v>7.2372953807704574E-2</v>
      </c>
      <c r="CM7" s="220" t="e">
        <f t="shared" si="9"/>
        <v>#DIV/0!</v>
      </c>
      <c r="CN7" s="219" t="e">
        <f>'4'!#REF!</f>
        <v>#REF!</v>
      </c>
      <c r="CO7" s="220" t="e">
        <f>'5'!W7+2</f>
        <v>#DIV/0!</v>
      </c>
      <c r="CP7" s="221" t="e">
        <f>'6'!#REF!+2</f>
        <v>#REF!</v>
      </c>
      <c r="CQ7" s="220">
        <f>'7'!BD7+2</f>
        <v>0.7572256123596417</v>
      </c>
      <c r="CR7" s="219" t="e">
        <f>CN7*'8a'!CU8</f>
        <v>#REF!</v>
      </c>
      <c r="CS7" s="219" t="e">
        <f>CO7*'8a'!CS8</f>
        <v>#DIV/0!</v>
      </c>
      <c r="CT7" s="219" t="e">
        <f>CP7*'8a'!CO8</f>
        <v>#REF!</v>
      </c>
      <c r="CU7" s="219">
        <f>CQ7*'8a'!CQ8</f>
        <v>7.8051344301837702E-2</v>
      </c>
      <c r="CV7" s="220" t="e">
        <f t="shared" si="10"/>
        <v>#REF!</v>
      </c>
      <c r="CW7" s="219">
        <f>'4'!BI7</f>
        <v>0.19720940728867045</v>
      </c>
      <c r="CX7" s="220">
        <f>'5'!Y7</f>
        <v>0.9746498814682516</v>
      </c>
      <c r="CY7" s="221">
        <f>'6'!BI7</f>
        <v>0.91796771250759979</v>
      </c>
      <c r="CZ7" s="220">
        <f>'7'!BI7</f>
        <v>0.85002354265200886</v>
      </c>
      <c r="DA7" s="219">
        <f>CW7*'8a'!DD8</f>
        <v>5.6031522030513911E-2</v>
      </c>
      <c r="DB7" s="219">
        <f>CX7*'8a'!DB8</f>
        <v>0.42716205135758911</v>
      </c>
      <c r="DC7" s="219">
        <f>CY7*'8a'!CX8</f>
        <v>0.1517135191281265</v>
      </c>
      <c r="DD7" s="219">
        <f>CZ7*'8a'!CZ8</f>
        <v>9.5487102333703902E-2</v>
      </c>
      <c r="DE7" s="220">
        <f t="shared" si="11"/>
        <v>0.73039419484993351</v>
      </c>
      <c r="DF7" s="219">
        <f>'4'!BN7</f>
        <v>2.1588896080525464</v>
      </c>
      <c r="DG7" s="220">
        <f>'5'!AC7</f>
        <v>0.9746498814682516</v>
      </c>
      <c r="DH7" s="221">
        <f>'6'!BN7</f>
        <v>0.83969067047624757</v>
      </c>
      <c r="DI7" s="220">
        <f>'7'!BN7</f>
        <v>0.65917360388229063</v>
      </c>
      <c r="DJ7" s="219">
        <f>DF7*'8a'!DM8</f>
        <v>0.58371489339996829</v>
      </c>
      <c r="DK7" s="219">
        <f>DG7*'8a'!DK8</f>
        <v>0.41163024289851841</v>
      </c>
      <c r="DL7" s="219">
        <f>DH7*'8a'!DG8</f>
        <v>0.16172820362886245</v>
      </c>
      <c r="DM7" s="219">
        <f>DI7*'8a'!DI8</f>
        <v>7.559508644004545E-2</v>
      </c>
      <c r="DN7" s="220">
        <f t="shared" si="12"/>
        <v>1.2326684263673946</v>
      </c>
      <c r="DO7" s="219">
        <f>'4'!BS7</f>
        <v>2.4336174002829516</v>
      </c>
      <c r="DP7" s="220">
        <f>'5'!AC7</f>
        <v>0.9746498814682516</v>
      </c>
      <c r="DQ7" s="221">
        <f>'6'!BS7</f>
        <v>0.27770925544413455</v>
      </c>
      <c r="DR7" s="220">
        <f>'7'!BS7</f>
        <v>8.1978432307205459E-2</v>
      </c>
      <c r="DS7" s="219">
        <f>DO7*'8a'!DV8</f>
        <v>0.62294263233409397</v>
      </c>
      <c r="DT7" s="219">
        <f>DP7*'8a'!DT8</f>
        <v>0.43177810398147642</v>
      </c>
      <c r="DU7" s="219">
        <f>DQ7*'8a'!DP8</f>
        <v>5.906635780013722E-2</v>
      </c>
      <c r="DV7" s="219">
        <f>DR7*'8a'!DR8</f>
        <v>7.2408504613597638E-3</v>
      </c>
      <c r="DW7" s="220">
        <f t="shared" si="13"/>
        <v>1.1210279445770672</v>
      </c>
      <c r="DX7" s="327"/>
    </row>
    <row r="8" spans="1:128" hidden="1">
      <c r="A8" s="201">
        <v>1964</v>
      </c>
      <c r="B8" s="219">
        <f>'4'!F8</f>
        <v>0.88914948184267384</v>
      </c>
      <c r="C8" s="220">
        <f>'5'!C8</f>
        <v>0.9746498814682516</v>
      </c>
      <c r="D8" s="221">
        <f>'6'!F8</f>
        <v>0.80105261628411173</v>
      </c>
      <c r="E8" s="220">
        <f>'7'!F8</f>
        <v>0.60066153167470193</v>
      </c>
      <c r="F8" s="219">
        <f>B8*'8a'!I9</f>
        <v>0.23981229581383412</v>
      </c>
      <c r="G8" s="219">
        <f>C8*'8a'!G9</f>
        <v>0.43204405175287142</v>
      </c>
      <c r="H8" s="219">
        <f>D8*'8a'!C9</f>
        <v>0.16024092289070124</v>
      </c>
      <c r="I8" s="219">
        <f>E8*'8a'!E9</f>
        <v>5.2240135725869982E-2</v>
      </c>
      <c r="J8" s="220">
        <f t="shared" si="0"/>
        <v>0.88433740618327672</v>
      </c>
      <c r="K8" s="219" t="e">
        <f>'4'!#REF!</f>
        <v>#REF!</v>
      </c>
      <c r="L8" s="220" t="e">
        <f>'5'!E8+2</f>
        <v>#DIV/0!</v>
      </c>
      <c r="M8" s="221" t="e">
        <f>'6'!#REF!+2</f>
        <v>#REF!</v>
      </c>
      <c r="N8" s="220">
        <f>'7'!K8+2</f>
        <v>1.2212005525407594</v>
      </c>
      <c r="O8" s="219" t="e">
        <f>K8*'8a'!R9</f>
        <v>#REF!</v>
      </c>
      <c r="P8" s="219" t="e">
        <f>L8*'8a'!P9</f>
        <v>#DIV/0!</v>
      </c>
      <c r="Q8" s="219" t="e">
        <f>M8*'8a'!L9</f>
        <v>#REF!</v>
      </c>
      <c r="R8" s="219">
        <f>N8*'8a'!N9</f>
        <v>0.14439769714944808</v>
      </c>
      <c r="S8" s="220" t="e">
        <f t="shared" si="1"/>
        <v>#REF!</v>
      </c>
      <c r="T8" s="219">
        <f>'4'!P8</f>
        <v>2.5479417333523315</v>
      </c>
      <c r="U8" s="220">
        <f>'5'!G8</f>
        <v>0.9746498814682516</v>
      </c>
      <c r="V8" s="221">
        <f>'6'!P8</f>
        <v>0.70551771749967518</v>
      </c>
      <c r="W8" s="220">
        <f>'7'!P8</f>
        <v>-2.5923355388654215E-2</v>
      </c>
      <c r="X8" s="219">
        <f>T8*'8a'!AA9</f>
        <v>0.65363534173904914</v>
      </c>
      <c r="Y8" s="219">
        <f>U8*'8a'!Y9</f>
        <v>0.4248125515671316</v>
      </c>
      <c r="Z8" s="219">
        <f>V8*'8a'!U9</f>
        <v>0.15525311562541494</v>
      </c>
      <c r="AA8" s="219">
        <f>W8*'8a'!W9</f>
        <v>-2.269539606216185E-3</v>
      </c>
      <c r="AB8" s="220">
        <f t="shared" si="2"/>
        <v>1.2314314693253794</v>
      </c>
      <c r="AC8" s="219" t="e">
        <f>'4'!#REF!</f>
        <v>#REF!</v>
      </c>
      <c r="AD8" s="220" t="e">
        <f>'5'!I8+2</f>
        <v>#DIV/0!</v>
      </c>
      <c r="AE8" s="221" t="e">
        <f>'6'!#REF!+2</f>
        <v>#REF!</v>
      </c>
      <c r="AF8" s="220" t="e">
        <f>'7'!#REF!+2</f>
        <v>#REF!</v>
      </c>
      <c r="AG8" s="219" t="e">
        <f>AC8*'8a'!AJ9</f>
        <v>#REF!</v>
      </c>
      <c r="AH8" s="219" t="e">
        <f>AD8*'8a'!AH9</f>
        <v>#DIV/0!</v>
      </c>
      <c r="AI8" s="219" t="e">
        <f>AE8*'8a'!AD9</f>
        <v>#REF!</v>
      </c>
      <c r="AJ8" s="219" t="e">
        <f>AF8*'8a'!AF9</f>
        <v>#REF!</v>
      </c>
      <c r="AK8" s="220" t="e">
        <f t="shared" si="3"/>
        <v>#REF!</v>
      </c>
      <c r="AL8" s="219" t="e">
        <f>'4'!#REF!</f>
        <v>#REF!</v>
      </c>
      <c r="AM8" s="220">
        <f>'5'!K8+2</f>
        <v>0.77126425296423506</v>
      </c>
      <c r="AN8" s="221" t="e">
        <f>'6'!#REF!+2</f>
        <v>#REF!</v>
      </c>
      <c r="AO8" s="220">
        <f>'7'!Z8+2</f>
        <v>0.99457134531345481</v>
      </c>
      <c r="AP8" s="219" t="e">
        <f>AL8*'8a'!AS9</f>
        <v>#REF!</v>
      </c>
      <c r="AQ8" s="219">
        <f>AM8*'8a'!AQ9</f>
        <v>0.48971098557109705</v>
      </c>
      <c r="AR8" s="219" t="e">
        <f>AN8*'8a'!AM9</f>
        <v>#REF!</v>
      </c>
      <c r="AS8" s="219">
        <f>AO8*'8a'!AO9</f>
        <v>0.13340743590391047</v>
      </c>
      <c r="AT8" s="220" t="e">
        <f t="shared" si="4"/>
        <v>#REF!</v>
      </c>
      <c r="AU8" s="219" t="e">
        <f>'4'!#REF!</f>
        <v>#REF!</v>
      </c>
      <c r="AV8" s="220" t="e">
        <f>'5'!M8+2</f>
        <v>#DIV/0!</v>
      </c>
      <c r="AW8" s="221" t="e">
        <f>'6'!#REF!+2</f>
        <v>#REF!</v>
      </c>
      <c r="AX8" s="220">
        <f>'7'!Z8+2</f>
        <v>0.99457134531345481</v>
      </c>
      <c r="AY8" s="219" t="e">
        <f>AU8*'8a'!BB9</f>
        <v>#REF!</v>
      </c>
      <c r="AZ8" s="219" t="e">
        <f>AV8*'8a'!AZ9</f>
        <v>#DIV/0!</v>
      </c>
      <c r="BA8" s="219" t="e">
        <f>AW8*'8a'!AV9</f>
        <v>#REF!</v>
      </c>
      <c r="BB8" s="219">
        <f>AX8*'8a'!AX9</f>
        <v>9.1964016021879744E-2</v>
      </c>
      <c r="BC8" s="220" t="e">
        <f t="shared" si="5"/>
        <v>#REF!</v>
      </c>
      <c r="BD8" s="219">
        <f>'4'!AJ8</f>
        <v>0.78730399016661889</v>
      </c>
      <c r="BE8" s="220">
        <f>'5'!O8</f>
        <v>0.9746498814682516</v>
      </c>
      <c r="BF8" s="221">
        <f>'6'!AJ8</f>
        <v>0.85137139127715866</v>
      </c>
      <c r="BG8" s="220">
        <f>'7'!AJ8</f>
        <v>0.58956127216915111</v>
      </c>
      <c r="BH8" s="219">
        <f>BD8*'8a'!BK9</f>
        <v>0</v>
      </c>
      <c r="BI8" s="219">
        <f>BE8*'8a'!BI9</f>
        <v>0.58935401326499037</v>
      </c>
      <c r="BJ8" s="219">
        <f>BF8*'8a'!BE9</f>
        <v>0.23360882159130653</v>
      </c>
      <c r="BK8" s="219">
        <f>BG8*'8a'!BG9</f>
        <v>7.1293287380726933E-2</v>
      </c>
      <c r="BL8" s="220">
        <f t="shared" si="6"/>
        <v>0.89425612223702389</v>
      </c>
      <c r="BM8" s="219" t="e">
        <f>'4'!#REF!</f>
        <v>#REF!</v>
      </c>
      <c r="BN8" s="220" t="e">
        <f>'5'!Q8+2</f>
        <v>#DIV/0!</v>
      </c>
      <c r="BO8" s="221" t="e">
        <f>'6'!#REF!+2</f>
        <v>#REF!</v>
      </c>
      <c r="BP8" s="220">
        <f>'7'!AO8+2</f>
        <v>0.78479537625517892</v>
      </c>
      <c r="BQ8" s="219" t="e">
        <f>BM8*'8a'!BT9</f>
        <v>#REF!</v>
      </c>
      <c r="BR8" s="219" t="e">
        <f>BN8*'8a'!BR9</f>
        <v>#DIV/0!</v>
      </c>
      <c r="BS8" s="219" t="e">
        <f>BO8*'8a'!BN9</f>
        <v>#REF!</v>
      </c>
      <c r="BT8" s="219">
        <f>BP8*'8a'!BP9</f>
        <v>5.5017432500820099E-2</v>
      </c>
      <c r="BU8" s="220" t="e">
        <f t="shared" si="7"/>
        <v>#REF!</v>
      </c>
      <c r="BV8" s="219" t="e">
        <f>'4'!#REF!</f>
        <v>#REF!</v>
      </c>
      <c r="BW8" s="220" t="e">
        <f>'5'!S8+2</f>
        <v>#DIV/0!</v>
      </c>
      <c r="BX8" s="221" t="e">
        <f>'6'!#REF!+2</f>
        <v>#REF!</v>
      </c>
      <c r="BY8" s="220">
        <f>'7'!AT8+2</f>
        <v>0.88576628275112967</v>
      </c>
      <c r="BZ8" s="219" t="e">
        <f>BV8*'8a'!CC9</f>
        <v>#REF!</v>
      </c>
      <c r="CA8" s="219" t="e">
        <f>BW8*'8a'!CA9</f>
        <v>#DIV/0!</v>
      </c>
      <c r="CB8" s="219" t="e">
        <f>BX8*'8a'!BW9</f>
        <v>#REF!</v>
      </c>
      <c r="CC8" s="219">
        <f>BY8*'8a'!BY9</f>
        <v>8.0918647068500799E-2</v>
      </c>
      <c r="CD8" s="220" t="e">
        <f t="shared" si="8"/>
        <v>#REF!</v>
      </c>
      <c r="CE8" s="219">
        <f>'4'!AY8</f>
        <v>0.11028064390068547</v>
      </c>
      <c r="CF8" s="220" t="e">
        <f>'5'!U8</f>
        <v>#DIV/0!</v>
      </c>
      <c r="CG8" s="221">
        <f>'6'!AY8</f>
        <v>0.89715985838235557</v>
      </c>
      <c r="CH8" s="220">
        <f>'7'!AY8</f>
        <v>0.66516808327777854</v>
      </c>
      <c r="CI8" s="219">
        <f>CE8*'8a'!CL9</f>
        <v>2.8024841403205939E-2</v>
      </c>
      <c r="CJ8" s="219" t="e">
        <f>CF8*'8a'!CJ9</f>
        <v>#DIV/0!</v>
      </c>
      <c r="CK8" s="219">
        <f>CG8*'8a'!CF9</f>
        <v>0.20532509911163499</v>
      </c>
      <c r="CL8" s="219">
        <f>CH8*'8a'!CH9</f>
        <v>7.1598859037415016E-2</v>
      </c>
      <c r="CM8" s="220" t="e">
        <f t="shared" si="9"/>
        <v>#DIV/0!</v>
      </c>
      <c r="CN8" s="219" t="e">
        <f>'4'!#REF!</f>
        <v>#REF!</v>
      </c>
      <c r="CO8" s="220">
        <f>'5'!W8+2</f>
        <v>0.37542798500884067</v>
      </c>
      <c r="CP8" s="221" t="e">
        <f>'6'!#REF!+2</f>
        <v>#REF!</v>
      </c>
      <c r="CQ8" s="220">
        <f>'7'!BD8+2</f>
        <v>0.7572256123596417</v>
      </c>
      <c r="CR8" s="219" t="e">
        <f>CN8*'8a'!CU9</f>
        <v>#REF!</v>
      </c>
      <c r="CS8" s="219">
        <f>CO8*'8a'!CS9</f>
        <v>0.16191598319160649</v>
      </c>
      <c r="CT8" s="219" t="e">
        <f>CP8*'8a'!CO9</f>
        <v>#REF!</v>
      </c>
      <c r="CU8" s="219">
        <f>CQ8*'8a'!CQ9</f>
        <v>7.7471244898237035E-2</v>
      </c>
      <c r="CV8" s="220" t="e">
        <f t="shared" si="10"/>
        <v>#REF!</v>
      </c>
      <c r="CW8" s="219">
        <f>'4'!BI8</f>
        <v>0.23466085067723813</v>
      </c>
      <c r="CX8" s="220">
        <f>'5'!Y8</f>
        <v>0.9746498814682516</v>
      </c>
      <c r="CY8" s="221">
        <f>'6'!BI8</f>
        <v>0.91796771250759979</v>
      </c>
      <c r="CZ8" s="220">
        <f>'7'!BI8</f>
        <v>0.85002354265200886</v>
      </c>
      <c r="DA8" s="219">
        <f>CW8*'8a'!DD9</f>
        <v>6.672016736260275E-2</v>
      </c>
      <c r="DB8" s="219">
        <f>CX8*'8a'!DB9</f>
        <v>0.42716355699448288</v>
      </c>
      <c r="DC8" s="219">
        <f>CY8*'8a'!CX9</f>
        <v>0.15171405387944853</v>
      </c>
      <c r="DD8" s="219">
        <f>CZ8*'8a'!CZ9</f>
        <v>9.5311899153162821E-2</v>
      </c>
      <c r="DE8" s="220">
        <f t="shared" si="11"/>
        <v>0.74090967738969693</v>
      </c>
      <c r="DF8" s="219">
        <f>'4'!BN8</f>
        <v>1.497905496492703</v>
      </c>
      <c r="DG8" s="220">
        <f>'5'!AC8</f>
        <v>0.9746498814682516</v>
      </c>
      <c r="DH8" s="221">
        <f>'6'!BN8</f>
        <v>0.83969067047624757</v>
      </c>
      <c r="DI8" s="220">
        <f>'7'!BN8</f>
        <v>0.65917360388229063</v>
      </c>
      <c r="DJ8" s="219">
        <f>DF8*'8a'!DM9</f>
        <v>0.4050522615006531</v>
      </c>
      <c r="DK8" s="219">
        <f>DG8*'8a'!DK9</f>
        <v>0.41259316561718667</v>
      </c>
      <c r="DL8" s="219">
        <f>DH8*'8a'!DG9</f>
        <v>0.16210653287995694</v>
      </c>
      <c r="DM8" s="219">
        <f>DI8*'8a'!DI9</f>
        <v>7.4623738988064792E-2</v>
      </c>
      <c r="DN8" s="220">
        <f t="shared" si="12"/>
        <v>1.0543756989858615</v>
      </c>
      <c r="DO8" s="219">
        <f>'4'!BS8</f>
        <v>2.1061761793635632</v>
      </c>
      <c r="DP8" s="220">
        <f>'5'!AC8</f>
        <v>0.9746498814682516</v>
      </c>
      <c r="DQ8" s="221">
        <f>'6'!BS8</f>
        <v>0.27770925544413455</v>
      </c>
      <c r="DR8" s="220">
        <f>'7'!BS8</f>
        <v>8.1978432307205459E-2</v>
      </c>
      <c r="DS8" s="219">
        <f>DO8*'8a'!DV9</f>
        <v>0.540036790971262</v>
      </c>
      <c r="DT8" s="219">
        <f>DP8*'8a'!DT9</f>
        <v>0.43149755258253575</v>
      </c>
      <c r="DU8" s="219">
        <f>DQ8*'8a'!DP9</f>
        <v>5.9027978944983725E-2</v>
      </c>
      <c r="DV8" s="219">
        <f>DR8*'8a'!DR9</f>
        <v>7.24033476816845E-3</v>
      </c>
      <c r="DW8" s="220">
        <f t="shared" si="13"/>
        <v>1.0378026572669499</v>
      </c>
      <c r="DX8" s="327"/>
    </row>
    <row r="9" spans="1:128" hidden="1">
      <c r="A9" s="201">
        <v>1965</v>
      </c>
      <c r="B9" s="219">
        <f>'4'!F9</f>
        <v>0.83804020476717622</v>
      </c>
      <c r="C9" s="220">
        <f>'5'!C9</f>
        <v>0.9746498814682516</v>
      </c>
      <c r="D9" s="221">
        <f>'6'!F9</f>
        <v>0.80105261628411173</v>
      </c>
      <c r="E9" s="220">
        <f>'7'!F9</f>
        <v>0.60066153167470193</v>
      </c>
      <c r="F9" s="219">
        <f>B9*'8a'!I10</f>
        <v>0.22648089550253195</v>
      </c>
      <c r="G9" s="219">
        <f>C9*'8a'!G10</f>
        <v>0.43160063996085352</v>
      </c>
      <c r="H9" s="219">
        <f>D9*'8a'!C10</f>
        <v>0.16007646578387313</v>
      </c>
      <c r="I9" s="219">
        <f>E9*'8a'!E10</f>
        <v>5.2311840352849567E-2</v>
      </c>
      <c r="J9" s="220">
        <f t="shared" si="0"/>
        <v>0.8704698416001081</v>
      </c>
      <c r="K9" s="219" t="e">
        <f>'4'!#REF!</f>
        <v>#REF!</v>
      </c>
      <c r="L9" s="220" t="e">
        <f>'5'!E9+2</f>
        <v>#DIV/0!</v>
      </c>
      <c r="M9" s="221" t="e">
        <f>'6'!#REF!+2</f>
        <v>#REF!</v>
      </c>
      <c r="N9" s="220">
        <f>'7'!K9+2</f>
        <v>1.2212005525407594</v>
      </c>
      <c r="O9" s="219" t="e">
        <f>K9*'8a'!R10</f>
        <v>#REF!</v>
      </c>
      <c r="P9" s="219" t="e">
        <f>L9*'8a'!P10</f>
        <v>#DIV/0!</v>
      </c>
      <c r="Q9" s="219" t="e">
        <f>M9*'8a'!L10</f>
        <v>#REF!</v>
      </c>
      <c r="R9" s="219">
        <f>N9*'8a'!N10</f>
        <v>0.14218495419334476</v>
      </c>
      <c r="S9" s="220" t="e">
        <f t="shared" si="1"/>
        <v>#REF!</v>
      </c>
      <c r="T9" s="219">
        <f>'4'!P9</f>
        <v>2.0668494832487818</v>
      </c>
      <c r="U9" s="220">
        <f>'5'!G9</f>
        <v>0.9746498814682516</v>
      </c>
      <c r="V9" s="221">
        <f>'6'!P9</f>
        <v>0.70551771749967518</v>
      </c>
      <c r="W9" s="220">
        <f>'7'!P9</f>
        <v>-2.5923355388654215E-2</v>
      </c>
      <c r="X9" s="219">
        <f>T9*'8a'!AA10</f>
        <v>0.53266244256449446</v>
      </c>
      <c r="Y9" s="219">
        <f>U9*'8a'!Y10</f>
        <v>0.42456898270093868</v>
      </c>
      <c r="Z9" s="219">
        <f>V9*'8a'!U10</f>
        <v>0.15516410030511354</v>
      </c>
      <c r="AA9" s="219">
        <f>W9*'8a'!W10</f>
        <v>-2.2486358042529938E-3</v>
      </c>
      <c r="AB9" s="220">
        <f t="shared" si="2"/>
        <v>1.1101468897662936</v>
      </c>
      <c r="AC9" s="219" t="e">
        <f>'4'!#REF!</f>
        <v>#REF!</v>
      </c>
      <c r="AD9" s="220" t="e">
        <f>'5'!I9+2</f>
        <v>#DIV/0!</v>
      </c>
      <c r="AE9" s="221" t="e">
        <f>'6'!#REF!+2</f>
        <v>#REF!</v>
      </c>
      <c r="AF9" s="220" t="e">
        <f>'7'!#REF!+2</f>
        <v>#REF!</v>
      </c>
      <c r="AG9" s="219" t="e">
        <f>AC9*'8a'!AJ10</f>
        <v>#REF!</v>
      </c>
      <c r="AH9" s="219" t="e">
        <f>AD9*'8a'!AH10</f>
        <v>#DIV/0!</v>
      </c>
      <c r="AI9" s="219" t="e">
        <f>AE9*'8a'!AD10</f>
        <v>#REF!</v>
      </c>
      <c r="AJ9" s="219" t="e">
        <f>AF9*'8a'!AF10</f>
        <v>#REF!</v>
      </c>
      <c r="AK9" s="220" t="e">
        <f t="shared" si="3"/>
        <v>#REF!</v>
      </c>
      <c r="AL9" s="219" t="e">
        <f>'4'!#REF!</f>
        <v>#REF!</v>
      </c>
      <c r="AM9" s="220">
        <f>'5'!K9+2</f>
        <v>0.8030383526235636</v>
      </c>
      <c r="AN9" s="221" t="e">
        <f>'6'!#REF!+2</f>
        <v>#REF!</v>
      </c>
      <c r="AO9" s="220">
        <f>'7'!Z9+2</f>
        <v>0.99457134531345481</v>
      </c>
      <c r="AP9" s="219" t="e">
        <f>AL9*'8a'!AS10</f>
        <v>#REF!</v>
      </c>
      <c r="AQ9" s="219">
        <f>AM9*'8a'!AQ10</f>
        <v>0.50989677640445719</v>
      </c>
      <c r="AR9" s="219" t="e">
        <f>AN9*'8a'!AM10</f>
        <v>#REF!</v>
      </c>
      <c r="AS9" s="219">
        <f>AO9*'8a'!AO10</f>
        <v>0.13338694308648824</v>
      </c>
      <c r="AT9" s="220" t="e">
        <f t="shared" si="4"/>
        <v>#REF!</v>
      </c>
      <c r="AU9" s="219" t="e">
        <f>'4'!#REF!</f>
        <v>#REF!</v>
      </c>
      <c r="AV9" s="220" t="e">
        <f>'5'!M9+2</f>
        <v>#DIV/0!</v>
      </c>
      <c r="AW9" s="221" t="e">
        <f>'6'!#REF!+2</f>
        <v>#REF!</v>
      </c>
      <c r="AX9" s="220">
        <f>'7'!Z9+2</f>
        <v>0.99457134531345481</v>
      </c>
      <c r="AY9" s="219" t="e">
        <f>AU9*'8a'!BB10</f>
        <v>#REF!</v>
      </c>
      <c r="AZ9" s="219" t="e">
        <f>AV9*'8a'!AZ10</f>
        <v>#DIV/0!</v>
      </c>
      <c r="BA9" s="219" t="e">
        <f>AW9*'8a'!AV10</f>
        <v>#REF!</v>
      </c>
      <c r="BB9" s="219">
        <f>AX9*'8a'!AX10</f>
        <v>9.3532242861103662E-2</v>
      </c>
      <c r="BC9" s="220" t="e">
        <f t="shared" si="5"/>
        <v>#REF!</v>
      </c>
      <c r="BD9" s="219">
        <f>'4'!AJ9</f>
        <v>0.67377655931802904</v>
      </c>
      <c r="BE9" s="220">
        <f>'5'!O9</f>
        <v>0.9746498814682516</v>
      </c>
      <c r="BF9" s="221">
        <f>'6'!AJ9</f>
        <v>0.85137139127715866</v>
      </c>
      <c r="BG9" s="220">
        <f>'7'!AJ9</f>
        <v>0.58956127216915111</v>
      </c>
      <c r="BH9" s="219">
        <f>BD9*'8a'!BK10</f>
        <v>0</v>
      </c>
      <c r="BI9" s="219">
        <f>BE9*'8a'!BI10</f>
        <v>0.59129532780792948</v>
      </c>
      <c r="BJ9" s="219">
        <f>BF9*'8a'!BE10</f>
        <v>0.23437832208253365</v>
      </c>
      <c r="BK9" s="219">
        <f>BG9*'8a'!BG10</f>
        <v>6.9586128095536631E-2</v>
      </c>
      <c r="BL9" s="220">
        <f t="shared" si="6"/>
        <v>0.89525977798599976</v>
      </c>
      <c r="BM9" s="219" t="e">
        <f>'4'!#REF!</f>
        <v>#REF!</v>
      </c>
      <c r="BN9" s="220" t="e">
        <f>'5'!Q9+2</f>
        <v>#DIV/0!</v>
      </c>
      <c r="BO9" s="221" t="e">
        <f>'6'!#REF!+2</f>
        <v>#REF!</v>
      </c>
      <c r="BP9" s="220">
        <f>'7'!AO9+2</f>
        <v>0.78479537625517892</v>
      </c>
      <c r="BQ9" s="219" t="e">
        <f>BM9*'8a'!BT10</f>
        <v>#REF!</v>
      </c>
      <c r="BR9" s="219" t="e">
        <f>BN9*'8a'!BR10</f>
        <v>#DIV/0!</v>
      </c>
      <c r="BS9" s="219" t="e">
        <f>BO9*'8a'!BN10</f>
        <v>#REF!</v>
      </c>
      <c r="BT9" s="219">
        <f>BP9*'8a'!BP10</f>
        <v>5.5207860130850502E-2</v>
      </c>
      <c r="BU9" s="220" t="e">
        <f t="shared" si="7"/>
        <v>#REF!</v>
      </c>
      <c r="BV9" s="219" t="e">
        <f>'4'!#REF!</f>
        <v>#REF!</v>
      </c>
      <c r="BW9" s="220" t="e">
        <f>'5'!S9+2</f>
        <v>#DIV/0!</v>
      </c>
      <c r="BX9" s="221" t="e">
        <f>'6'!#REF!+2</f>
        <v>#REF!</v>
      </c>
      <c r="BY9" s="220">
        <f>'7'!AT9+2</f>
        <v>0.88576628275112967</v>
      </c>
      <c r="BZ9" s="219" t="e">
        <f>BV9*'8a'!CC10</f>
        <v>#REF!</v>
      </c>
      <c r="CA9" s="219" t="e">
        <f>BW9*'8a'!CA10</f>
        <v>#DIV/0!</v>
      </c>
      <c r="CB9" s="219" t="e">
        <f>BX9*'8a'!BW10</f>
        <v>#REF!</v>
      </c>
      <c r="CC9" s="219">
        <f>BY9*'8a'!BY10</f>
        <v>8.0490538946908829E-2</v>
      </c>
      <c r="CD9" s="220" t="e">
        <f t="shared" si="8"/>
        <v>#REF!</v>
      </c>
      <c r="CE9" s="219">
        <f>'4'!AY9</f>
        <v>6.6658671479056908E-2</v>
      </c>
      <c r="CF9" s="220" t="e">
        <f>'5'!U9</f>
        <v>#DIV/0!</v>
      </c>
      <c r="CG9" s="221">
        <f>'6'!AY9</f>
        <v>0.89715985838235557</v>
      </c>
      <c r="CH9" s="220">
        <f>'7'!AY9</f>
        <v>0.66516808327777854</v>
      </c>
      <c r="CI9" s="219">
        <f>CE9*'8a'!CL10</f>
        <v>1.6944017560943488E-2</v>
      </c>
      <c r="CJ9" s="219" t="e">
        <f>CF9*'8a'!CJ10</f>
        <v>#DIV/0!</v>
      </c>
      <c r="CK9" s="219">
        <f>CG9*'8a'!CF10</f>
        <v>0.20567437322709073</v>
      </c>
      <c r="CL9" s="219">
        <f>CH9*'8a'!CH10</f>
        <v>7.0831588095600015E-2</v>
      </c>
      <c r="CM9" s="220" t="e">
        <f t="shared" si="9"/>
        <v>#DIV/0!</v>
      </c>
      <c r="CN9" s="219" t="e">
        <f>'4'!#REF!</f>
        <v>#REF!</v>
      </c>
      <c r="CO9" s="220">
        <f>'5'!W9+2</f>
        <v>0.44155230065066897</v>
      </c>
      <c r="CP9" s="221" t="e">
        <f>'6'!#REF!+2</f>
        <v>#REF!</v>
      </c>
      <c r="CQ9" s="220">
        <f>'7'!BD9+2</f>
        <v>0.7572256123596417</v>
      </c>
      <c r="CR9" s="219" t="e">
        <f>CN9*'8a'!CU10</f>
        <v>#REF!</v>
      </c>
      <c r="CS9" s="219">
        <f>CO9*'8a'!CS10</f>
        <v>0.19069171781288313</v>
      </c>
      <c r="CT9" s="219" t="e">
        <f>CP9*'8a'!CO10</f>
        <v>#REF!</v>
      </c>
      <c r="CU9" s="219">
        <f>CQ9*'8a'!CQ10</f>
        <v>7.6882509193641257E-2</v>
      </c>
      <c r="CV9" s="220" t="e">
        <f t="shared" si="10"/>
        <v>#REF!</v>
      </c>
      <c r="CW9" s="219">
        <f>'4'!BI9</f>
        <v>0.20202819552232062</v>
      </c>
      <c r="CX9" s="220">
        <f>'5'!Y9</f>
        <v>0.9746498814682516</v>
      </c>
      <c r="CY9" s="221">
        <f>'6'!BI9</f>
        <v>0.91796771250759979</v>
      </c>
      <c r="CZ9" s="220">
        <f>'7'!BI9</f>
        <v>0.85002354265200886</v>
      </c>
      <c r="DA9" s="219">
        <f>CW9*'8a'!DD10</f>
        <v>5.7413490202074327E-2</v>
      </c>
      <c r="DB9" s="219">
        <f>CX9*'8a'!DB10</f>
        <v>0.4271789157356487</v>
      </c>
      <c r="DC9" s="219">
        <f>CY9*'8a'!CX10</f>
        <v>0.1517195087850616</v>
      </c>
      <c r="DD9" s="219">
        <f>CZ9*'8a'!CZ10</f>
        <v>9.5412804834742349E-2</v>
      </c>
      <c r="DE9" s="220">
        <f t="shared" si="11"/>
        <v>0.73172471955752694</v>
      </c>
      <c r="DF9" s="219">
        <f>'4'!BN9</f>
        <v>1.2691008894156024</v>
      </c>
      <c r="DG9" s="220">
        <f>'5'!AC9</f>
        <v>0.9746498814682516</v>
      </c>
      <c r="DH9" s="221">
        <f>'6'!BN9</f>
        <v>0.83969067047624757</v>
      </c>
      <c r="DI9" s="220">
        <f>'7'!BN9</f>
        <v>0.65917360388229063</v>
      </c>
      <c r="DJ9" s="219">
        <f>DF9*'8a'!DM10</f>
        <v>0.34275498653352932</v>
      </c>
      <c r="DK9" s="219">
        <f>DG9*'8a'!DK10</f>
        <v>0.41373755415809887</v>
      </c>
      <c r="DL9" s="219">
        <f>DH9*'8a'!DG10</f>
        <v>0.16255615947121987</v>
      </c>
      <c r="DM9" s="219">
        <f>DI9*'8a'!DI10</f>
        <v>7.3717894000798367E-2</v>
      </c>
      <c r="DN9" s="220">
        <f t="shared" si="12"/>
        <v>0.99276659416364632</v>
      </c>
      <c r="DO9" s="219">
        <f>'4'!BS9</f>
        <v>1.7313278690008349</v>
      </c>
      <c r="DP9" s="220">
        <f>'5'!AC9</f>
        <v>0.9746498814682516</v>
      </c>
      <c r="DQ9" s="221">
        <f>'6'!BS9</f>
        <v>0.27770925544413455</v>
      </c>
      <c r="DR9" s="220">
        <f>'7'!BS9</f>
        <v>8.1978432307205459E-2</v>
      </c>
      <c r="DS9" s="219">
        <f>DO9*'8a'!DV10</f>
        <v>0.44499281981592115</v>
      </c>
      <c r="DT9" s="219">
        <f>DP9*'8a'!DT10</f>
        <v>0.43100637893830424</v>
      </c>
      <c r="DU9" s="219">
        <f>DQ9*'8a'!DP10</f>
        <v>5.8960787399269257E-2</v>
      </c>
      <c r="DV9" s="219">
        <f>DR9*'8a'!DR10</f>
        <v>7.2508420190285569E-3</v>
      </c>
      <c r="DW9" s="220">
        <f t="shared" si="13"/>
        <v>0.94221082817252322</v>
      </c>
      <c r="DX9" s="327"/>
    </row>
    <row r="10" spans="1:128" hidden="1">
      <c r="A10" s="201">
        <v>1966</v>
      </c>
      <c r="B10" s="219">
        <f>'4'!F10</f>
        <v>1.1262775576173512</v>
      </c>
      <c r="C10" s="220">
        <f>'5'!C10</f>
        <v>0.77700541420032831</v>
      </c>
      <c r="D10" s="221">
        <f>'6'!F10</f>
        <v>0.80105261628411173</v>
      </c>
      <c r="E10" s="220">
        <f>'7'!F10</f>
        <v>0.60066153167470193</v>
      </c>
      <c r="F10" s="219">
        <f>B10*'8a'!I11</f>
        <v>0.30601749938570288</v>
      </c>
      <c r="G10" s="219">
        <f>C10*'8a'!G11</f>
        <v>0.34318922178663891</v>
      </c>
      <c r="H10" s="219">
        <f>D10*'8a'!C11</f>
        <v>0.15966276151552311</v>
      </c>
      <c r="I10" s="219">
        <f>E10*'8a'!E11</f>
        <v>5.2434692728455697E-2</v>
      </c>
      <c r="J10" s="220">
        <f t="shared" si="0"/>
        <v>0.86130417541632054</v>
      </c>
      <c r="K10" s="219" t="e">
        <f>'4'!#REF!</f>
        <v>#REF!</v>
      </c>
      <c r="L10" s="220" t="e">
        <f>'5'!E10+2</f>
        <v>#DIV/0!</v>
      </c>
      <c r="M10" s="221" t="e">
        <f>'6'!#REF!+2</f>
        <v>#REF!</v>
      </c>
      <c r="N10" s="220">
        <f>'7'!K10+2</f>
        <v>1.2212005525407594</v>
      </c>
      <c r="O10" s="219" t="e">
        <f>K10*'8a'!R11</f>
        <v>#REF!</v>
      </c>
      <c r="P10" s="219" t="e">
        <f>L10*'8a'!P11</f>
        <v>#DIV/0!</v>
      </c>
      <c r="Q10" s="219" t="e">
        <f>M10*'8a'!L11</f>
        <v>#REF!</v>
      </c>
      <c r="R10" s="219">
        <f>N10*'8a'!N11</f>
        <v>0.14036767896144806</v>
      </c>
      <c r="S10" s="220" t="e">
        <f t="shared" si="1"/>
        <v>#REF!</v>
      </c>
      <c r="T10" s="219">
        <f>'4'!P10</f>
        <v>1.7036040224265803</v>
      </c>
      <c r="U10" s="220">
        <f>'5'!G10</f>
        <v>0.9746498814682516</v>
      </c>
      <c r="V10" s="221">
        <f>'6'!P10</f>
        <v>0.70551771749967518</v>
      </c>
      <c r="W10" s="220">
        <f>'7'!P10</f>
        <v>-2.5923355388654215E-2</v>
      </c>
      <c r="X10" s="219">
        <f>T10*'8a'!AA11</f>
        <v>0.44174484569360967</v>
      </c>
      <c r="Y10" s="219">
        <f>U10*'8a'!Y11</f>
        <v>0.42411490901211774</v>
      </c>
      <c r="Z10" s="219">
        <f>V10*'8a'!U11</f>
        <v>0.15499815333708516</v>
      </c>
      <c r="AA10" s="219">
        <f>W10*'8a'!W11</f>
        <v>-2.2257714446177893E-3</v>
      </c>
      <c r="AB10" s="220">
        <f t="shared" si="2"/>
        <v>1.0186321365981947</v>
      </c>
      <c r="AC10" s="219" t="e">
        <f>'4'!#REF!</f>
        <v>#REF!</v>
      </c>
      <c r="AD10" s="220" t="e">
        <f>'5'!I10+2</f>
        <v>#DIV/0!</v>
      </c>
      <c r="AE10" s="221" t="e">
        <f>'6'!#REF!+2</f>
        <v>#REF!</v>
      </c>
      <c r="AF10" s="220" t="e">
        <f>'7'!#REF!+2</f>
        <v>#REF!</v>
      </c>
      <c r="AG10" s="219" t="e">
        <f>AC10*'8a'!AJ11</f>
        <v>#REF!</v>
      </c>
      <c r="AH10" s="219" t="e">
        <f>AD10*'8a'!AH11</f>
        <v>#DIV/0!</v>
      </c>
      <c r="AI10" s="219" t="e">
        <f>AE10*'8a'!AD11</f>
        <v>#REF!</v>
      </c>
      <c r="AJ10" s="219" t="e">
        <f>AF10*'8a'!AF11</f>
        <v>#REF!</v>
      </c>
      <c r="AK10" s="220" t="e">
        <f t="shared" si="3"/>
        <v>#REF!</v>
      </c>
      <c r="AL10" s="219" t="e">
        <f>'4'!#REF!</f>
        <v>#REF!</v>
      </c>
      <c r="AM10" s="220">
        <f>'5'!K10+2</f>
        <v>0.83398729317539888</v>
      </c>
      <c r="AN10" s="221" t="e">
        <f>'6'!#REF!+2</f>
        <v>#REF!</v>
      </c>
      <c r="AO10" s="220">
        <f>'7'!Z10+2</f>
        <v>0.99457134531345481</v>
      </c>
      <c r="AP10" s="219" t="e">
        <f>AL10*'8a'!AS11</f>
        <v>#REF!</v>
      </c>
      <c r="AQ10" s="219">
        <f>AM10*'8a'!AQ11</f>
        <v>0.5291502604815107</v>
      </c>
      <c r="AR10" s="219" t="e">
        <f>AN10*'8a'!AM11</f>
        <v>#REF!</v>
      </c>
      <c r="AS10" s="219">
        <f>AO10*'8a'!AO11</f>
        <v>0.1340318683877641</v>
      </c>
      <c r="AT10" s="220" t="e">
        <f t="shared" si="4"/>
        <v>#REF!</v>
      </c>
      <c r="AU10" s="219" t="e">
        <f>'4'!#REF!</f>
        <v>#REF!</v>
      </c>
      <c r="AV10" s="220" t="e">
        <f>'5'!M10+2</f>
        <v>#DIV/0!</v>
      </c>
      <c r="AW10" s="221" t="e">
        <f>'6'!#REF!+2</f>
        <v>#REF!</v>
      </c>
      <c r="AX10" s="220">
        <f>'7'!Z10+2</f>
        <v>0.99457134531345481</v>
      </c>
      <c r="AY10" s="219" t="e">
        <f>AU10*'8a'!BB11</f>
        <v>#REF!</v>
      </c>
      <c r="AZ10" s="219" t="e">
        <f>AV10*'8a'!AZ11</f>
        <v>#DIV/0!</v>
      </c>
      <c r="BA10" s="219" t="e">
        <f>AW10*'8a'!AV11</f>
        <v>#REF!</v>
      </c>
      <c r="BB10" s="219">
        <f>AX10*'8a'!AX11</f>
        <v>9.287324031710488E-2</v>
      </c>
      <c r="BC10" s="220" t="e">
        <f t="shared" si="5"/>
        <v>#REF!</v>
      </c>
      <c r="BD10" s="219">
        <f>'4'!AJ10</f>
        <v>0.73992140040286514</v>
      </c>
      <c r="BE10" s="220">
        <f>'5'!O10</f>
        <v>0.9746498814682516</v>
      </c>
      <c r="BF10" s="221">
        <f>'6'!AJ10</f>
        <v>0.85137139127715866</v>
      </c>
      <c r="BG10" s="220">
        <f>'7'!AJ10</f>
        <v>0.58956127216915111</v>
      </c>
      <c r="BH10" s="219">
        <f>BD10*'8a'!BK11</f>
        <v>0</v>
      </c>
      <c r="BI10" s="219">
        <f>BE10*'8a'!BI11</f>
        <v>0.59294612524322499</v>
      </c>
      <c r="BJ10" s="219">
        <f>BF10*'8a'!BE11</f>
        <v>0.23503266706851056</v>
      </c>
      <c r="BK10" s="219">
        <f>BG10*'8a'!BG11</f>
        <v>6.8134444657691209E-2</v>
      </c>
      <c r="BL10" s="220">
        <f t="shared" si="6"/>
        <v>0.8961132369694268</v>
      </c>
      <c r="BM10" s="219" t="e">
        <f>'4'!#REF!</f>
        <v>#REF!</v>
      </c>
      <c r="BN10" s="220" t="e">
        <f>'5'!Q10+2</f>
        <v>#DIV/0!</v>
      </c>
      <c r="BO10" s="221" t="e">
        <f>'6'!#REF!+2</f>
        <v>#REF!</v>
      </c>
      <c r="BP10" s="220">
        <f>'7'!AO10+2</f>
        <v>0.78479537625517892</v>
      </c>
      <c r="BQ10" s="219" t="e">
        <f>BM10*'8a'!BT11</f>
        <v>#REF!</v>
      </c>
      <c r="BR10" s="219" t="e">
        <f>BN10*'8a'!BR11</f>
        <v>#DIV/0!</v>
      </c>
      <c r="BS10" s="219" t="e">
        <f>BO10*'8a'!BN11</f>
        <v>#REF!</v>
      </c>
      <c r="BT10" s="219">
        <f>BP10*'8a'!BP11</f>
        <v>5.5442456387895911E-2</v>
      </c>
      <c r="BU10" s="220" t="e">
        <f t="shared" si="7"/>
        <v>#REF!</v>
      </c>
      <c r="BV10" s="219" t="e">
        <f>'4'!#REF!</f>
        <v>#REF!</v>
      </c>
      <c r="BW10" s="220" t="e">
        <f>'5'!S10+2</f>
        <v>#DIV/0!</v>
      </c>
      <c r="BX10" s="221" t="e">
        <f>'6'!#REF!+2</f>
        <v>#REF!</v>
      </c>
      <c r="BY10" s="220">
        <f>'7'!AT10+2</f>
        <v>0.88576628275112967</v>
      </c>
      <c r="BZ10" s="219" t="e">
        <f>BV10*'8a'!CC11</f>
        <v>#REF!</v>
      </c>
      <c r="CA10" s="219" t="e">
        <f>BW10*'8a'!CA11</f>
        <v>#DIV/0!</v>
      </c>
      <c r="CB10" s="219" t="e">
        <f>BX10*'8a'!BW11</f>
        <v>#REF!</v>
      </c>
      <c r="CC10" s="219">
        <f>BY10*'8a'!BY11</f>
        <v>8.0119205728549914E-2</v>
      </c>
      <c r="CD10" s="220" t="e">
        <f t="shared" si="8"/>
        <v>#REF!</v>
      </c>
      <c r="CE10" s="219">
        <f>'4'!AY10</f>
        <v>6.3069560271818356E-2</v>
      </c>
      <c r="CF10" s="220" t="e">
        <f>'5'!U10</f>
        <v>#DIV/0!</v>
      </c>
      <c r="CG10" s="221">
        <f>'6'!AY10</f>
        <v>0.89715985838235557</v>
      </c>
      <c r="CH10" s="220">
        <f>'7'!AY10</f>
        <v>0.66516808327777854</v>
      </c>
      <c r="CI10" s="219">
        <f>CE10*'8a'!CL11</f>
        <v>1.6017668535256678E-2</v>
      </c>
      <c r="CJ10" s="219" t="e">
        <f>CF10*'8a'!CJ11</f>
        <v>#DIV/0!</v>
      </c>
      <c r="CK10" s="219">
        <f>CG10*'8a'!CF11</f>
        <v>0.20610050643551495</v>
      </c>
      <c r="CL10" s="219">
        <f>CH10*'8a'!CH11</f>
        <v>7.0098475790291562E-2</v>
      </c>
      <c r="CM10" s="220" t="e">
        <f t="shared" si="9"/>
        <v>#DIV/0!</v>
      </c>
      <c r="CN10" s="219" t="e">
        <f>'4'!#REF!</f>
        <v>#REF!</v>
      </c>
      <c r="CO10" s="220">
        <f>'5'!W10+2</f>
        <v>0.52786876001131211</v>
      </c>
      <c r="CP10" s="221" t="e">
        <f>'6'!#REF!+2</f>
        <v>#REF!</v>
      </c>
      <c r="CQ10" s="220">
        <f>'7'!BD10+2</f>
        <v>0.7572256123596417</v>
      </c>
      <c r="CR10" s="219" t="e">
        <f>CN10*'8a'!CU11</f>
        <v>#REF!</v>
      </c>
      <c r="CS10" s="219">
        <f>CO10*'8a'!CS11</f>
        <v>0.22829091714533226</v>
      </c>
      <c r="CT10" s="219" t="e">
        <f>CP10*'8a'!CO11</f>
        <v>#REF!</v>
      </c>
      <c r="CU10" s="219">
        <f>CQ10*'8a'!CQ11</f>
        <v>7.630474968680484E-2</v>
      </c>
      <c r="CV10" s="220" t="e">
        <f t="shared" si="10"/>
        <v>#REF!</v>
      </c>
      <c r="CW10" s="219">
        <f>'4'!BI10</f>
        <v>0.28322509132762147</v>
      </c>
      <c r="CX10" s="220">
        <f>'5'!Y10</f>
        <v>0.9746498814682516</v>
      </c>
      <c r="CY10" s="221">
        <f>'6'!BI10</f>
        <v>0.91796771250759979</v>
      </c>
      <c r="CZ10" s="220">
        <f>'7'!BI10</f>
        <v>0.85002354265200886</v>
      </c>
      <c r="DA10" s="219">
        <f>CW10*'8a'!DD11</f>
        <v>8.0446321359601558E-2</v>
      </c>
      <c r="DB10" s="219">
        <f>CX10*'8a'!DB11</f>
        <v>0.42708860522786429</v>
      </c>
      <c r="DC10" s="219">
        <f>CY10*'8a'!CX11</f>
        <v>0.15168743354591832</v>
      </c>
      <c r="DD10" s="219">
        <f>CZ10*'8a'!CZ11</f>
        <v>9.5647776126342648E-2</v>
      </c>
      <c r="DE10" s="220">
        <f t="shared" si="11"/>
        <v>0.75487013625972677</v>
      </c>
      <c r="DF10" s="219">
        <f>'4'!BN10</f>
        <v>1.2336725328123173</v>
      </c>
      <c r="DG10" s="220">
        <f>'5'!AC10</f>
        <v>0.9746498814682516</v>
      </c>
      <c r="DH10" s="221">
        <f>'6'!BN10</f>
        <v>0.83969067047624757</v>
      </c>
      <c r="DI10" s="220">
        <f>'7'!BN10</f>
        <v>0.65917360388229063</v>
      </c>
      <c r="DJ10" s="219">
        <f>DF10*'8a'!DM11</f>
        <v>0.33217728484319531</v>
      </c>
      <c r="DK10" s="219">
        <f>DG10*'8a'!DK11</f>
        <v>0.41506156696590335</v>
      </c>
      <c r="DL10" s="219">
        <f>DH10*'8a'!DG11</f>
        <v>0.16307635986145363</v>
      </c>
      <c r="DM10" s="219">
        <f>DI10*'8a'!DI11</f>
        <v>7.2953368572991756E-2</v>
      </c>
      <c r="DN10" s="220">
        <f t="shared" si="12"/>
        <v>0.98326858024354402</v>
      </c>
      <c r="DO10" s="219">
        <f>'4'!BS10</f>
        <v>1.5062394829533208</v>
      </c>
      <c r="DP10" s="220">
        <f>'5'!AC10</f>
        <v>0.9746498814682516</v>
      </c>
      <c r="DQ10" s="221">
        <f>'6'!BS10</f>
        <v>0.27770925544413455</v>
      </c>
      <c r="DR10" s="220">
        <f>'7'!BS10</f>
        <v>8.1978432307205459E-2</v>
      </c>
      <c r="DS10" s="219">
        <f>DO10*'8a'!DV11</f>
        <v>0.38848513491958114</v>
      </c>
      <c r="DT10" s="219">
        <f>DP10*'8a'!DT11</f>
        <v>0.43022286294425671</v>
      </c>
      <c r="DU10" s="219">
        <f>DQ10*'8a'!DP11</f>
        <v>5.8853604020538866E-2</v>
      </c>
      <c r="DV10" s="219">
        <f>DR10*'8a'!DR11</f>
        <v>7.27515766791663E-3</v>
      </c>
      <c r="DW10" s="220">
        <f t="shared" si="13"/>
        <v>0.88483675955229335</v>
      </c>
      <c r="DX10" s="327"/>
    </row>
    <row r="11" spans="1:128" hidden="1">
      <c r="A11" s="201">
        <v>1967</v>
      </c>
      <c r="B11" s="219">
        <f>'4'!F11</f>
        <v>1.2579808595328339</v>
      </c>
      <c r="C11" s="220">
        <f>'5'!C11</f>
        <v>0.9746498814682516</v>
      </c>
      <c r="D11" s="221">
        <f>'6'!F11</f>
        <v>0.80105261628411173</v>
      </c>
      <c r="E11" s="220">
        <f>'7'!F11</f>
        <v>0.60066153167470193</v>
      </c>
      <c r="F11" s="219">
        <f>B11*'8a'!I12</f>
        <v>0.34249560768761034</v>
      </c>
      <c r="G11" s="219">
        <f>C11*'8a'!G12</f>
        <v>0.42987076823829229</v>
      </c>
      <c r="H11" s="219">
        <f>D11*'8a'!C12</f>
        <v>0.15943487324213787</v>
      </c>
      <c r="I11" s="219">
        <f>E11*'8a'!E12</f>
        <v>5.2653155236207505E-2</v>
      </c>
      <c r="J11" s="220">
        <f t="shared" si="0"/>
        <v>0.98445440440424803</v>
      </c>
      <c r="K11" s="219" t="e">
        <f>'4'!#REF!</f>
        <v>#REF!</v>
      </c>
      <c r="L11" s="220" t="e">
        <f>'5'!E11+2</f>
        <v>#DIV/0!</v>
      </c>
      <c r="M11" s="221" t="e">
        <f>'6'!#REF!+2</f>
        <v>#REF!</v>
      </c>
      <c r="N11" s="220">
        <f>'7'!K11+2</f>
        <v>1.2212005525407594</v>
      </c>
      <c r="O11" s="219" t="e">
        <f>K11*'8a'!R12</f>
        <v>#REF!</v>
      </c>
      <c r="P11" s="219" t="e">
        <f>L11*'8a'!P12</f>
        <v>#DIV/0!</v>
      </c>
      <c r="Q11" s="219" t="e">
        <f>M11*'8a'!L12</f>
        <v>#REF!</v>
      </c>
      <c r="R11" s="219">
        <f>N11*'8a'!N12</f>
        <v>0.1386094650215039</v>
      </c>
      <c r="S11" s="220" t="e">
        <f t="shared" si="1"/>
        <v>#REF!</v>
      </c>
      <c r="T11" s="219">
        <f>'4'!P11</f>
        <v>1.8917963652732332</v>
      </c>
      <c r="U11" s="220">
        <f>'5'!G11</f>
        <v>0.9746498814682516</v>
      </c>
      <c r="V11" s="221">
        <f>'6'!P11</f>
        <v>0.70551771749967518</v>
      </c>
      <c r="W11" s="220">
        <f>'7'!P11</f>
        <v>-2.5923355388654215E-2</v>
      </c>
      <c r="X11" s="219">
        <f>T11*'8a'!AA12</f>
        <v>0.49441822644849587</v>
      </c>
      <c r="Y11" s="219">
        <f>U11*'8a'!Y12</f>
        <v>0.42334800996369276</v>
      </c>
      <c r="Z11" s="219">
        <f>V11*'8a'!U12</f>
        <v>0.15471788038799519</v>
      </c>
      <c r="AA11" s="219">
        <f>W11*'8a'!W12</f>
        <v>-2.203367163988541E-3</v>
      </c>
      <c r="AB11" s="220">
        <f t="shared" si="2"/>
        <v>1.0702807496361952</v>
      </c>
      <c r="AC11" s="219" t="e">
        <f>'4'!#REF!</f>
        <v>#REF!</v>
      </c>
      <c r="AD11" s="220" t="e">
        <f>'5'!I11+2</f>
        <v>#DIV/0!</v>
      </c>
      <c r="AE11" s="221" t="e">
        <f>'6'!#REF!+2</f>
        <v>#REF!</v>
      </c>
      <c r="AF11" s="220" t="e">
        <f>'7'!#REF!+2</f>
        <v>#REF!</v>
      </c>
      <c r="AG11" s="219" t="e">
        <f>AC11*'8a'!AJ12</f>
        <v>#REF!</v>
      </c>
      <c r="AH11" s="219" t="e">
        <f>AD11*'8a'!AH12</f>
        <v>#DIV/0!</v>
      </c>
      <c r="AI11" s="219" t="e">
        <f>AE11*'8a'!AD12</f>
        <v>#REF!</v>
      </c>
      <c r="AJ11" s="219" t="e">
        <f>AF11*'8a'!AF12</f>
        <v>#REF!</v>
      </c>
      <c r="AK11" s="220" t="e">
        <f t="shared" si="3"/>
        <v>#REF!</v>
      </c>
      <c r="AL11" s="219" t="e">
        <f>'4'!#REF!</f>
        <v>#REF!</v>
      </c>
      <c r="AM11" s="220">
        <f>'5'!K11+2</f>
        <v>0.8089188943412291</v>
      </c>
      <c r="AN11" s="221" t="e">
        <f>'6'!#REF!+2</f>
        <v>#REF!</v>
      </c>
      <c r="AO11" s="220">
        <f>'7'!Z11+2</f>
        <v>0.99457134531345481</v>
      </c>
      <c r="AP11" s="219" t="e">
        <f>AL11*'8a'!AS12</f>
        <v>#REF!</v>
      </c>
      <c r="AQ11" s="219">
        <f>AM11*'8a'!AQ12</f>
        <v>0.5131243059800239</v>
      </c>
      <c r="AR11" s="219" t="e">
        <f>AN11*'8a'!AM12</f>
        <v>#REF!</v>
      </c>
      <c r="AS11" s="219">
        <f>AO11*'8a'!AO12</f>
        <v>0.13423188597680985</v>
      </c>
      <c r="AT11" s="220" t="e">
        <f t="shared" si="4"/>
        <v>#REF!</v>
      </c>
      <c r="AU11" s="219" t="e">
        <f>'4'!#REF!</f>
        <v>#REF!</v>
      </c>
      <c r="AV11" s="220" t="e">
        <f>'5'!M11+2</f>
        <v>#DIV/0!</v>
      </c>
      <c r="AW11" s="221" t="e">
        <f>'6'!#REF!+2</f>
        <v>#REF!</v>
      </c>
      <c r="AX11" s="220">
        <f>'7'!Z11+2</f>
        <v>0.99457134531345481</v>
      </c>
      <c r="AY11" s="219" t="e">
        <f>AU11*'8a'!BB12</f>
        <v>#REF!</v>
      </c>
      <c r="AZ11" s="219" t="e">
        <f>AV11*'8a'!AZ12</f>
        <v>#DIV/0!</v>
      </c>
      <c r="BA11" s="219" t="e">
        <f>AW11*'8a'!AV12</f>
        <v>#REF!</v>
      </c>
      <c r="BB11" s="219">
        <f>AX11*'8a'!AX12</f>
        <v>9.174942785822307E-2</v>
      </c>
      <c r="BC11" s="220" t="e">
        <f t="shared" si="5"/>
        <v>#REF!</v>
      </c>
      <c r="BD11" s="219">
        <f>'4'!AJ11</f>
        <v>2.257423182420931</v>
      </c>
      <c r="BE11" s="220">
        <f>'5'!O11</f>
        <v>0.9746498814682516</v>
      </c>
      <c r="BF11" s="221">
        <f>'6'!AJ11</f>
        <v>0.85137139127715866</v>
      </c>
      <c r="BG11" s="220">
        <f>'7'!AJ11</f>
        <v>0.58956127216915111</v>
      </c>
      <c r="BH11" s="219">
        <f>BD11*'8a'!BK12</f>
        <v>0</v>
      </c>
      <c r="BI11" s="219">
        <f>BE11*'8a'!BI12</f>
        <v>0.5940129024559514</v>
      </c>
      <c r="BJ11" s="219">
        <f>BF11*'8a'!BE12</f>
        <v>0.23545551744698662</v>
      </c>
      <c r="BK11" s="219">
        <f>BG11*'8a'!BG12</f>
        <v>6.7196338759005506E-2</v>
      </c>
      <c r="BL11" s="220">
        <f t="shared" si="6"/>
        <v>0.89666475866194362</v>
      </c>
      <c r="BM11" s="219" t="e">
        <f>'4'!#REF!</f>
        <v>#REF!</v>
      </c>
      <c r="BN11" s="220" t="e">
        <f>'5'!Q11+2</f>
        <v>#DIV/0!</v>
      </c>
      <c r="BO11" s="221" t="e">
        <f>'6'!#REF!+2</f>
        <v>#REF!</v>
      </c>
      <c r="BP11" s="220">
        <f>'7'!AO11+2</f>
        <v>0.78479537625517892</v>
      </c>
      <c r="BQ11" s="219" t="e">
        <f>BM11*'8a'!BT12</f>
        <v>#REF!</v>
      </c>
      <c r="BR11" s="219" t="e">
        <f>BN11*'8a'!BR12</f>
        <v>#DIV/0!</v>
      </c>
      <c r="BS11" s="219" t="e">
        <f>BO11*'8a'!BN12</f>
        <v>#REF!</v>
      </c>
      <c r="BT11" s="219">
        <f>BP11*'8a'!BP12</f>
        <v>5.5718584311618843E-2</v>
      </c>
      <c r="BU11" s="220" t="e">
        <f t="shared" si="7"/>
        <v>#REF!</v>
      </c>
      <c r="BV11" s="219" t="e">
        <f>'4'!#REF!</f>
        <v>#REF!</v>
      </c>
      <c r="BW11" s="220" t="e">
        <f>'5'!S11+2</f>
        <v>#DIV/0!</v>
      </c>
      <c r="BX11" s="221" t="e">
        <f>'6'!#REF!+2</f>
        <v>#REF!</v>
      </c>
      <c r="BY11" s="220">
        <f>'7'!AT11+2</f>
        <v>0.88576628275112967</v>
      </c>
      <c r="BZ11" s="219" t="e">
        <f>BV11*'8a'!CC12</f>
        <v>#REF!</v>
      </c>
      <c r="CA11" s="219" t="e">
        <f>BW11*'8a'!CA12</f>
        <v>#DIV/0!</v>
      </c>
      <c r="CB11" s="219" t="e">
        <f>BX11*'8a'!BW12</f>
        <v>#REF!</v>
      </c>
      <c r="CC11" s="219">
        <f>BY11*'8a'!BY12</f>
        <v>7.9889633881995631E-2</v>
      </c>
      <c r="CD11" s="220" t="e">
        <f t="shared" si="8"/>
        <v>#REF!</v>
      </c>
      <c r="CE11" s="219">
        <f>'4'!AY11</f>
        <v>5.7770988083047724E-2</v>
      </c>
      <c r="CF11" s="220" t="e">
        <f>'5'!U11</f>
        <v>#DIV/0!</v>
      </c>
      <c r="CG11" s="221">
        <f>'6'!AY11</f>
        <v>0.89715985838235557</v>
      </c>
      <c r="CH11" s="220">
        <f>'7'!AY11</f>
        <v>0.66516808327777854</v>
      </c>
      <c r="CI11" s="219">
        <f>CE11*'8a'!CL12</f>
        <v>1.466316853460178E-2</v>
      </c>
      <c r="CJ11" s="219" t="e">
        <f>CF11*'8a'!CJ12</f>
        <v>#DIV/0!</v>
      </c>
      <c r="CK11" s="219">
        <f>CG11*'8a'!CF12</f>
        <v>0.20651178986045768</v>
      </c>
      <c r="CL11" s="219">
        <f>CH11*'8a'!CH12</f>
        <v>6.9349772244955574E-2</v>
      </c>
      <c r="CM11" s="220" t="e">
        <f t="shared" si="9"/>
        <v>#DIV/0!</v>
      </c>
      <c r="CN11" s="219" t="e">
        <f>'4'!#REF!</f>
        <v>#REF!</v>
      </c>
      <c r="CO11" s="220">
        <f>'5'!W11+2</f>
        <v>0.56239322133795033</v>
      </c>
      <c r="CP11" s="221" t="e">
        <f>'6'!#REF!+2</f>
        <v>#REF!</v>
      </c>
      <c r="CQ11" s="220">
        <f>'7'!BD11+2</f>
        <v>0.7572256123596417</v>
      </c>
      <c r="CR11" s="219" t="e">
        <f>CN11*'8a'!CU12</f>
        <v>#REF!</v>
      </c>
      <c r="CS11" s="219">
        <f>CO11*'8a'!CS12</f>
        <v>0.24356206648944642</v>
      </c>
      <c r="CT11" s="219" t="e">
        <f>CP11*'8a'!CO12</f>
        <v>#REF!</v>
      </c>
      <c r="CU11" s="219">
        <f>CQ11*'8a'!CQ12</f>
        <v>7.5736938001007614E-2</v>
      </c>
      <c r="CV11" s="220" t="e">
        <f t="shared" si="10"/>
        <v>#REF!</v>
      </c>
      <c r="CW11" s="219">
        <f>'4'!BI11</f>
        <v>0.40268849814840063</v>
      </c>
      <c r="CX11" s="220">
        <f>'5'!Y11</f>
        <v>0.9746498814682516</v>
      </c>
      <c r="CY11" s="221">
        <f>'6'!BI11</f>
        <v>0.91796771250759979</v>
      </c>
      <c r="CZ11" s="220">
        <f>'7'!BI11</f>
        <v>0.85002354265200886</v>
      </c>
      <c r="DA11" s="219">
        <f>CW11*'8a'!DD12</f>
        <v>0.11406907975601635</v>
      </c>
      <c r="DB11" s="219">
        <f>CX11*'8a'!DB12</f>
        <v>0.42761013098826506</v>
      </c>
      <c r="DC11" s="219">
        <f>CY11*'8a'!CX12</f>
        <v>0.15187266186424603</v>
      </c>
      <c r="DD11" s="219">
        <f>CZ11*'8a'!CZ12</f>
        <v>9.5674171149970122E-2</v>
      </c>
      <c r="DE11" s="220">
        <f t="shared" si="11"/>
        <v>0.78922604375849759</v>
      </c>
      <c r="DF11" s="219">
        <f>'4'!BN11</f>
        <v>2.3648887380285308</v>
      </c>
      <c r="DG11" s="220">
        <f>'5'!AC11</f>
        <v>0.9746498814682516</v>
      </c>
      <c r="DH11" s="221">
        <f>'6'!BN11</f>
        <v>0.83969067047624757</v>
      </c>
      <c r="DI11" s="220">
        <f>'7'!BN11</f>
        <v>0.65917360388229063</v>
      </c>
      <c r="DJ11" s="219">
        <f>DF11*'8a'!DM12</f>
        <v>0.63516486959515639</v>
      </c>
      <c r="DK11" s="219">
        <f>DG11*'8a'!DK12</f>
        <v>0.41631665101041188</v>
      </c>
      <c r="DL11" s="219">
        <f>DH11*'8a'!DG12</f>
        <v>0.16356947836142657</v>
      </c>
      <c r="DM11" s="219">
        <f>DI11*'8a'!DI12</f>
        <v>7.2164073714345189E-2</v>
      </c>
      <c r="DN11" s="220">
        <f t="shared" si="12"/>
        <v>1.2872150726813401</v>
      </c>
      <c r="DO11" s="219">
        <f>'4'!BS11</f>
        <v>1.5919358607162049</v>
      </c>
      <c r="DP11" s="220">
        <f>'5'!AC11</f>
        <v>0.9746498814682516</v>
      </c>
      <c r="DQ11" s="221">
        <f>'6'!BS11</f>
        <v>0.27770925544413455</v>
      </c>
      <c r="DR11" s="220">
        <f>'7'!BS11</f>
        <v>8.1978432307205459E-2</v>
      </c>
      <c r="DS11" s="219">
        <f>DO11*'8a'!DV12</f>
        <v>0.3998828098691829</v>
      </c>
      <c r="DT11" s="219">
        <f>DP11*'8a'!DT12</f>
        <v>0.43457217009570331</v>
      </c>
      <c r="DU11" s="219">
        <f>DQ11*'8a'!DP12</f>
        <v>5.9448580305860317E-2</v>
      </c>
      <c r="DV11" s="219">
        <f>DR11*'8a'!DR12</f>
        <v>7.2849606496066732E-3</v>
      </c>
      <c r="DW11" s="220">
        <f t="shared" si="13"/>
        <v>0.90118852092035318</v>
      </c>
      <c r="DX11" s="327"/>
    </row>
    <row r="12" spans="1:128" hidden="1">
      <c r="A12" s="201">
        <v>1968</v>
      </c>
      <c r="B12" s="219">
        <f>'4'!F12</f>
        <v>1.1190260881654694</v>
      </c>
      <c r="C12" s="220">
        <f>'5'!C12</f>
        <v>0.9746498814682516</v>
      </c>
      <c r="D12" s="221">
        <f>'6'!F12</f>
        <v>0.80105261628411173</v>
      </c>
      <c r="E12" s="220">
        <f>'7'!F12</f>
        <v>0.60066153167470193</v>
      </c>
      <c r="F12" s="219">
        <f>B12*'8a'!I13</f>
        <v>0.30526916927832687</v>
      </c>
      <c r="G12" s="219">
        <f>C12*'8a'!G13</f>
        <v>0.42918743399269377</v>
      </c>
      <c r="H12" s="219">
        <f>D12*'8a'!C13</f>
        <v>0.15918143123845033</v>
      </c>
      <c r="I12" s="219">
        <f>E12*'8a'!E13</f>
        <v>5.2939503621506963E-2</v>
      </c>
      <c r="J12" s="220">
        <f t="shared" si="0"/>
        <v>0.946577538130978</v>
      </c>
      <c r="K12" s="219" t="e">
        <f>'4'!#REF!</f>
        <v>#REF!</v>
      </c>
      <c r="L12" s="220" t="e">
        <f>'5'!E12+2</f>
        <v>#DIV/0!</v>
      </c>
      <c r="M12" s="221" t="e">
        <f>'6'!#REF!+2</f>
        <v>#REF!</v>
      </c>
      <c r="N12" s="220">
        <f>'7'!K12+2</f>
        <v>1.2212005525407594</v>
      </c>
      <c r="O12" s="219" t="e">
        <f>K12*'8a'!R13</f>
        <v>#REF!</v>
      </c>
      <c r="P12" s="219" t="e">
        <f>L12*'8a'!P13</f>
        <v>#DIV/0!</v>
      </c>
      <c r="Q12" s="219" t="e">
        <f>M12*'8a'!L13</f>
        <v>#REF!</v>
      </c>
      <c r="R12" s="219">
        <f>N12*'8a'!N13</f>
        <v>0.13706298800760056</v>
      </c>
      <c r="S12" s="220" t="e">
        <f t="shared" si="1"/>
        <v>#REF!</v>
      </c>
      <c r="T12" s="219">
        <f>'4'!P12</f>
        <v>2.4279362462089451</v>
      </c>
      <c r="U12" s="220">
        <f>'5'!G12</f>
        <v>0.9746498814682516</v>
      </c>
      <c r="V12" s="221">
        <f>'6'!P12</f>
        <v>0.70551771749967518</v>
      </c>
      <c r="W12" s="220">
        <f>'7'!P12</f>
        <v>-2.5923355388654215E-2</v>
      </c>
      <c r="X12" s="219">
        <f>T12*'8a'!AA13</f>
        <v>0.63956388456341839</v>
      </c>
      <c r="Y12" s="219">
        <f>U12*'8a'!Y13</f>
        <v>0.42244996983281952</v>
      </c>
      <c r="Z12" s="219">
        <f>V12*'8a'!U13</f>
        <v>0.1543896802730024</v>
      </c>
      <c r="AA12" s="219">
        <f>W12*'8a'!W13</f>
        <v>-2.1856460030641308E-3</v>
      </c>
      <c r="AB12" s="220">
        <f t="shared" si="2"/>
        <v>1.2142178886661763</v>
      </c>
      <c r="AC12" s="219" t="e">
        <f>'4'!#REF!</f>
        <v>#REF!</v>
      </c>
      <c r="AD12" s="220" t="e">
        <f>'5'!I12+2</f>
        <v>#DIV/0!</v>
      </c>
      <c r="AE12" s="221" t="e">
        <f>'6'!#REF!+2</f>
        <v>#REF!</v>
      </c>
      <c r="AF12" s="220" t="e">
        <f>'7'!#REF!+2</f>
        <v>#REF!</v>
      </c>
      <c r="AG12" s="219" t="e">
        <f>AC12*'8a'!AJ13</f>
        <v>#REF!</v>
      </c>
      <c r="AH12" s="219" t="e">
        <f>AD12*'8a'!AH13</f>
        <v>#DIV/0!</v>
      </c>
      <c r="AI12" s="219" t="e">
        <f>AE12*'8a'!AD13</f>
        <v>#REF!</v>
      </c>
      <c r="AJ12" s="219" t="e">
        <f>AF12*'8a'!AF13</f>
        <v>#REF!</v>
      </c>
      <c r="AK12" s="220" t="e">
        <f t="shared" si="3"/>
        <v>#REF!</v>
      </c>
      <c r="AL12" s="219" t="e">
        <f>'4'!#REF!</f>
        <v>#REF!</v>
      </c>
      <c r="AM12" s="220">
        <f>'5'!K12+2</f>
        <v>0.7943712781126604</v>
      </c>
      <c r="AN12" s="221" t="e">
        <f>'6'!#REF!+2</f>
        <v>#REF!</v>
      </c>
      <c r="AO12" s="220">
        <f>'7'!Z12+2</f>
        <v>0.99457134531345481</v>
      </c>
      <c r="AP12" s="219" t="e">
        <f>AL12*'8a'!AS13</f>
        <v>#REF!</v>
      </c>
      <c r="AQ12" s="219">
        <f>AM12*'8a'!AQ13</f>
        <v>0.50377471550578179</v>
      </c>
      <c r="AR12" s="219" t="e">
        <f>AN12*'8a'!AM13</f>
        <v>#REF!</v>
      </c>
      <c r="AS12" s="219">
        <f>AO12*'8a'!AO13</f>
        <v>0.1344373869183528</v>
      </c>
      <c r="AT12" s="220" t="e">
        <f t="shared" si="4"/>
        <v>#REF!</v>
      </c>
      <c r="AU12" s="219" t="e">
        <f>'4'!#REF!</f>
        <v>#REF!</v>
      </c>
      <c r="AV12" s="220" t="e">
        <f>'5'!M12+2</f>
        <v>#DIV/0!</v>
      </c>
      <c r="AW12" s="221" t="e">
        <f>'6'!#REF!+2</f>
        <v>#REF!</v>
      </c>
      <c r="AX12" s="220">
        <f>'7'!Z12+2</f>
        <v>0.99457134531345481</v>
      </c>
      <c r="AY12" s="219" t="e">
        <f>AU12*'8a'!BB13</f>
        <v>#REF!</v>
      </c>
      <c r="AZ12" s="219" t="e">
        <f>AV12*'8a'!AZ13</f>
        <v>#DIV/0!</v>
      </c>
      <c r="BA12" s="219" t="e">
        <f>AW12*'8a'!AV13</f>
        <v>#REF!</v>
      </c>
      <c r="BB12" s="219">
        <f>AX12*'8a'!AX13</f>
        <v>9.0674408950377386E-2</v>
      </c>
      <c r="BC12" s="220" t="e">
        <f t="shared" si="5"/>
        <v>#REF!</v>
      </c>
      <c r="BD12" s="219">
        <f>'4'!AJ12</f>
        <v>1.5692019472033194</v>
      </c>
      <c r="BE12" s="220">
        <f>'5'!O12</f>
        <v>0.9746498814682516</v>
      </c>
      <c r="BF12" s="221">
        <f>'6'!AJ12</f>
        <v>0.85137139127715866</v>
      </c>
      <c r="BG12" s="220">
        <f>'7'!AJ12</f>
        <v>0.58956127216915111</v>
      </c>
      <c r="BH12" s="219">
        <f>BD12*'8a'!BK13</f>
        <v>0</v>
      </c>
      <c r="BI12" s="219">
        <f>BE12*'8a'!BI13</f>
        <v>0.59504609862286217</v>
      </c>
      <c r="BJ12" s="219">
        <f>BF12*'8a'!BE13</f>
        <v>0.23586505693190082</v>
      </c>
      <c r="BK12" s="219">
        <f>BG12*'8a'!BG13</f>
        <v>6.6287763465949584E-2</v>
      </c>
      <c r="BL12" s="220">
        <f t="shared" si="6"/>
        <v>0.89719891902071258</v>
      </c>
      <c r="BM12" s="219" t="e">
        <f>'4'!#REF!</f>
        <v>#REF!</v>
      </c>
      <c r="BN12" s="220" t="e">
        <f>'5'!Q12+2</f>
        <v>#DIV/0!</v>
      </c>
      <c r="BO12" s="221" t="e">
        <f>'6'!#REF!+2</f>
        <v>#REF!</v>
      </c>
      <c r="BP12" s="220">
        <f>'7'!AO12+2</f>
        <v>0.78479537625517892</v>
      </c>
      <c r="BQ12" s="219" t="e">
        <f>BM12*'8a'!BT13</f>
        <v>#REF!</v>
      </c>
      <c r="BR12" s="219" t="e">
        <f>BN12*'8a'!BR13</f>
        <v>#DIV/0!</v>
      </c>
      <c r="BS12" s="219" t="e">
        <f>BO12*'8a'!BN13</f>
        <v>#REF!</v>
      </c>
      <c r="BT12" s="219">
        <f>BP12*'8a'!BP13</f>
        <v>5.6035900618000796E-2</v>
      </c>
      <c r="BU12" s="220" t="e">
        <f t="shared" si="7"/>
        <v>#REF!</v>
      </c>
      <c r="BV12" s="219" t="e">
        <f>'4'!#REF!</f>
        <v>#REF!</v>
      </c>
      <c r="BW12" s="220" t="e">
        <f>'5'!S12+2</f>
        <v>#DIV/0!</v>
      </c>
      <c r="BX12" s="221" t="e">
        <f>'6'!#REF!+2</f>
        <v>#REF!</v>
      </c>
      <c r="BY12" s="220">
        <f>'7'!AT12+2</f>
        <v>0.88576628275112967</v>
      </c>
      <c r="BZ12" s="219" t="e">
        <f>BV12*'8a'!CC13</f>
        <v>#REF!</v>
      </c>
      <c r="CA12" s="219" t="e">
        <f>BW12*'8a'!CA13</f>
        <v>#DIV/0!</v>
      </c>
      <c r="CB12" s="219" t="e">
        <f>BX12*'8a'!BW13</f>
        <v>#REF!</v>
      </c>
      <c r="CC12" s="219">
        <f>BY12*'8a'!BY13</f>
        <v>7.9726763735294887E-2</v>
      </c>
      <c r="CD12" s="220" t="e">
        <f t="shared" si="8"/>
        <v>#REF!</v>
      </c>
      <c r="CE12" s="219">
        <f>'4'!AY12</f>
        <v>0.12118721783145653</v>
      </c>
      <c r="CF12" s="220" t="e">
        <f>'5'!U12</f>
        <v>#DIV/0!</v>
      </c>
      <c r="CG12" s="221">
        <f>'6'!AY12</f>
        <v>0.89715985838235557</v>
      </c>
      <c r="CH12" s="220">
        <f>'7'!AY12</f>
        <v>0.66516808327777854</v>
      </c>
      <c r="CI12" s="219">
        <f>CE12*'8a'!CL13</f>
        <v>3.0748971997587266E-2</v>
      </c>
      <c r="CJ12" s="219" t="e">
        <f>CF12*'8a'!CJ13</f>
        <v>#DIV/0!</v>
      </c>
      <c r="CK12" s="219">
        <f>CG12*'8a'!CF13</f>
        <v>0.20690784561669723</v>
      </c>
      <c r="CL12" s="219">
        <f>CH12*'8a'!CH13</f>
        <v>6.8586943768273331E-2</v>
      </c>
      <c r="CM12" s="220" t="e">
        <f t="shared" si="9"/>
        <v>#DIV/0!</v>
      </c>
      <c r="CN12" s="219" t="e">
        <f>'4'!#REF!</f>
        <v>#REF!</v>
      </c>
      <c r="CO12" s="220">
        <f>'5'!W12+2</f>
        <v>0.63457013922483263</v>
      </c>
      <c r="CP12" s="221" t="e">
        <f>'6'!#REF!+2</f>
        <v>#REF!</v>
      </c>
      <c r="CQ12" s="220">
        <f>'7'!BD12+2</f>
        <v>0.7572256123596417</v>
      </c>
      <c r="CR12" s="219" t="e">
        <f>CN12*'8a'!CU13</f>
        <v>#REF!</v>
      </c>
      <c r="CS12" s="219">
        <f>CO12*'8a'!CS13</f>
        <v>0.27522510034069214</v>
      </c>
      <c r="CT12" s="219" t="e">
        <f>CP12*'8a'!CO13</f>
        <v>#REF!</v>
      </c>
      <c r="CU12" s="219">
        <f>CQ12*'8a'!CQ13</f>
        <v>7.5185538849921754E-2</v>
      </c>
      <c r="CV12" s="220" t="e">
        <f t="shared" si="10"/>
        <v>#REF!</v>
      </c>
      <c r="CW12" s="219">
        <f>'4'!BI12</f>
        <v>0.51023121020798479</v>
      </c>
      <c r="CX12" s="220">
        <f>'5'!Y12</f>
        <v>0.9746498814682516</v>
      </c>
      <c r="CY12" s="221">
        <f>'6'!BI12</f>
        <v>0.91796771250759979</v>
      </c>
      <c r="CZ12" s="220">
        <f>'7'!BI12</f>
        <v>0.85002354265200886</v>
      </c>
      <c r="DA12" s="219">
        <f>CW12*'8a'!DD13</f>
        <v>0.14422424305677375</v>
      </c>
      <c r="DB12" s="219">
        <f>CX12*'8a'!DB13</f>
        <v>0.42807293059347001</v>
      </c>
      <c r="DC12" s="219">
        <f>CY12*'8a'!CX13</f>
        <v>0.15203703263766469</v>
      </c>
      <c r="DD12" s="219">
        <f>CZ12*'8a'!CZ13</f>
        <v>9.5632007990082105E-2</v>
      </c>
      <c r="DE12" s="220">
        <f t="shared" si="11"/>
        <v>0.81996621427799055</v>
      </c>
      <c r="DF12" s="219">
        <f>'4'!BN12</f>
        <v>2.5460083092797645</v>
      </c>
      <c r="DG12" s="220">
        <f>'5'!AC12</f>
        <v>0.9746498814682516</v>
      </c>
      <c r="DH12" s="221">
        <f>'6'!BN12</f>
        <v>0.83969067047624757</v>
      </c>
      <c r="DI12" s="220">
        <f>'7'!BN12</f>
        <v>0.65917360388229063</v>
      </c>
      <c r="DJ12" s="219">
        <f>DF12*'8a'!DM13</f>
        <v>0.68267882150351877</v>
      </c>
      <c r="DK12" s="219">
        <f>DG12*'8a'!DK13</f>
        <v>0.41735465493844426</v>
      </c>
      <c r="DL12" s="219">
        <f>DH12*'8a'!DG13</f>
        <v>0.16397730677913044</v>
      </c>
      <c r="DM12" s="219">
        <f>DI12*'8a'!DI13</f>
        <v>7.1434818001179984E-2</v>
      </c>
      <c r="DN12" s="220">
        <f t="shared" si="12"/>
        <v>1.3354456012222733</v>
      </c>
      <c r="DO12" s="219">
        <f>'4'!BS12</f>
        <v>1.4394134843365165</v>
      </c>
      <c r="DP12" s="220">
        <f>'5'!AC12</f>
        <v>0.9746498814682516</v>
      </c>
      <c r="DQ12" s="221">
        <f>'6'!BS12</f>
        <v>0.27770925544413455</v>
      </c>
      <c r="DR12" s="220">
        <f>'7'!BS12</f>
        <v>8.1978432307205459E-2</v>
      </c>
      <c r="DS12" s="219">
        <f>DO12*'8a'!DV13</f>
        <v>0.3631889752779674</v>
      </c>
      <c r="DT12" s="219">
        <f>DP12*'8a'!DT13</f>
        <v>0.43367241449701799</v>
      </c>
      <c r="DU12" s="219">
        <f>DQ12*'8a'!DP13</f>
        <v>5.9325495587958764E-2</v>
      </c>
      <c r="DV12" s="219">
        <f>DR12*'8a'!DR13</f>
        <v>7.3047851750964324E-3</v>
      </c>
      <c r="DW12" s="220">
        <f t="shared" si="13"/>
        <v>0.86349167053804066</v>
      </c>
      <c r="DX12" s="327"/>
    </row>
    <row r="13" spans="1:128" hidden="1">
      <c r="A13" s="201">
        <v>1969</v>
      </c>
      <c r="B13" s="219">
        <f>'4'!F13</f>
        <v>1.0162718569060054</v>
      </c>
      <c r="C13" s="220">
        <f>'5'!C13</f>
        <v>0.78440080965108383</v>
      </c>
      <c r="D13" s="221">
        <f>'6'!F13</f>
        <v>0.80105261628411173</v>
      </c>
      <c r="E13" s="220">
        <f>'7'!F13</f>
        <v>0.60066153167470193</v>
      </c>
      <c r="F13" s="219">
        <f>B13*'8a'!I14</f>
        <v>0.27791901158073012</v>
      </c>
      <c r="G13" s="219">
        <f>C13*'8a'!G14</f>
        <v>0.34528899421690779</v>
      </c>
      <c r="H13" s="219">
        <f>D13*'8a'!C14</f>
        <v>0.15912511998714063</v>
      </c>
      <c r="I13" s="219">
        <f>E13*'8a'!E14</f>
        <v>5.267274186936282E-2</v>
      </c>
      <c r="J13" s="220">
        <f t="shared" si="0"/>
        <v>0.83500586765414131</v>
      </c>
      <c r="K13" s="219" t="e">
        <f>'4'!#REF!</f>
        <v>#REF!</v>
      </c>
      <c r="L13" s="220" t="e">
        <f>'5'!E13+2</f>
        <v>#DIV/0!</v>
      </c>
      <c r="M13" s="221" t="e">
        <f>'6'!#REF!+2</f>
        <v>#REF!</v>
      </c>
      <c r="N13" s="220">
        <f>'7'!K13+2</f>
        <v>1.2212005525407594</v>
      </c>
      <c r="O13" s="219" t="e">
        <f>K13*'8a'!R14</f>
        <v>#REF!</v>
      </c>
      <c r="P13" s="219" t="e">
        <f>L13*'8a'!P14</f>
        <v>#DIV/0!</v>
      </c>
      <c r="Q13" s="219" t="e">
        <f>M13*'8a'!L14</f>
        <v>#REF!</v>
      </c>
      <c r="R13" s="219">
        <f>N13*'8a'!N14</f>
        <v>0.13568762615845953</v>
      </c>
      <c r="S13" s="220" t="e">
        <f t="shared" si="1"/>
        <v>#REF!</v>
      </c>
      <c r="T13" s="219">
        <f>'4'!P13</f>
        <v>2.564779363103415</v>
      </c>
      <c r="U13" s="220">
        <f>'5'!G13</f>
        <v>0.9746498814682516</v>
      </c>
      <c r="V13" s="221">
        <f>'6'!P13</f>
        <v>0.70551771749967518</v>
      </c>
      <c r="W13" s="220">
        <f>'7'!P13</f>
        <v>-2.5923355388654215E-2</v>
      </c>
      <c r="X13" s="219">
        <f>T13*'8a'!AA14</f>
        <v>0.68075298248572913</v>
      </c>
      <c r="Y13" s="219">
        <f>U13*'8a'!Y14</f>
        <v>0.42151702403645547</v>
      </c>
      <c r="Z13" s="219">
        <f>V13*'8a'!U14</f>
        <v>0.15404872344142848</v>
      </c>
      <c r="AA13" s="219">
        <f>W13*'8a'!W14</f>
        <v>-2.1710151128340478E-3</v>
      </c>
      <c r="AB13" s="220">
        <f t="shared" si="2"/>
        <v>1.2541477148507791</v>
      </c>
      <c r="AC13" s="219" t="e">
        <f>'4'!#REF!</f>
        <v>#REF!</v>
      </c>
      <c r="AD13" s="220" t="e">
        <f>'5'!I13+2</f>
        <v>#DIV/0!</v>
      </c>
      <c r="AE13" s="221" t="e">
        <f>'6'!#REF!+2</f>
        <v>#REF!</v>
      </c>
      <c r="AF13" s="220" t="e">
        <f>'7'!#REF!+2</f>
        <v>#REF!</v>
      </c>
      <c r="AG13" s="219" t="e">
        <f>AC13*'8a'!AJ14</f>
        <v>#REF!</v>
      </c>
      <c r="AH13" s="219" t="e">
        <f>AD13*'8a'!AH14</f>
        <v>#DIV/0!</v>
      </c>
      <c r="AI13" s="219" t="e">
        <f>AE13*'8a'!AD14</f>
        <v>#REF!</v>
      </c>
      <c r="AJ13" s="219" t="e">
        <f>AF13*'8a'!AF14</f>
        <v>#REF!</v>
      </c>
      <c r="AK13" s="220" t="e">
        <f t="shared" si="3"/>
        <v>#REF!</v>
      </c>
      <c r="AL13" s="219" t="e">
        <f>'4'!#REF!</f>
        <v>#REF!</v>
      </c>
      <c r="AM13" s="220">
        <f>'5'!K13+2</f>
        <v>0.87547985445307219</v>
      </c>
      <c r="AN13" s="221" t="e">
        <f>'6'!#REF!+2</f>
        <v>#REF!</v>
      </c>
      <c r="AO13" s="220">
        <f>'7'!Z13+2</f>
        <v>0.99457134531345481</v>
      </c>
      <c r="AP13" s="219" t="e">
        <f>AL13*'8a'!AS14</f>
        <v>#REF!</v>
      </c>
      <c r="AQ13" s="219">
        <f>AM13*'8a'!AQ14</f>
        <v>0.55479874144919927</v>
      </c>
      <c r="AR13" s="219" t="e">
        <f>AN13*'8a'!AM14</f>
        <v>#REF!</v>
      </c>
      <c r="AS13" s="219">
        <f>AO13*'8a'!AO14</f>
        <v>0.13507689899023992</v>
      </c>
      <c r="AT13" s="220" t="e">
        <f t="shared" si="4"/>
        <v>#REF!</v>
      </c>
      <c r="AU13" s="219" t="e">
        <f>'4'!#REF!</f>
        <v>#REF!</v>
      </c>
      <c r="AV13" s="220" t="e">
        <f>'5'!M13+2</f>
        <v>#DIV/0!</v>
      </c>
      <c r="AW13" s="221" t="e">
        <f>'6'!#REF!+2</f>
        <v>#REF!</v>
      </c>
      <c r="AX13" s="220">
        <f>'7'!Z13+2</f>
        <v>0.99457134531345481</v>
      </c>
      <c r="AY13" s="219" t="e">
        <f>AU13*'8a'!BB14</f>
        <v>#REF!</v>
      </c>
      <c r="AZ13" s="219" t="e">
        <f>AV13*'8a'!AZ14</f>
        <v>#DIV/0!</v>
      </c>
      <c r="BA13" s="219" t="e">
        <f>AW13*'8a'!AV14</f>
        <v>#REF!</v>
      </c>
      <c r="BB13" s="219">
        <f>AX13*'8a'!AX14</f>
        <v>9.054224802209461E-2</v>
      </c>
      <c r="BC13" s="220" t="e">
        <f t="shared" si="5"/>
        <v>#REF!</v>
      </c>
      <c r="BD13" s="219">
        <f>'4'!AJ13</f>
        <v>0.82910268508338758</v>
      </c>
      <c r="BE13" s="220">
        <f>'5'!O13</f>
        <v>0.9746498814682516</v>
      </c>
      <c r="BF13" s="221">
        <f>'6'!AJ13</f>
        <v>0.85137139127715866</v>
      </c>
      <c r="BG13" s="220">
        <f>'7'!AJ13</f>
        <v>0.58956127216915111</v>
      </c>
      <c r="BH13" s="219">
        <f>BD13*'8a'!BK14</f>
        <v>0</v>
      </c>
      <c r="BI13" s="219">
        <f>BE13*'8a'!BI14</f>
        <v>0.59634922285904979</v>
      </c>
      <c r="BJ13" s="219">
        <f>BF13*'8a'!BE14</f>
        <v>0.23638159081535809</v>
      </c>
      <c r="BK13" s="219">
        <f>BG13*'8a'!BG14</f>
        <v>6.5141817978828107E-2</v>
      </c>
      <c r="BL13" s="220">
        <f t="shared" si="6"/>
        <v>0.89787263165323594</v>
      </c>
      <c r="BM13" s="219" t="e">
        <f>'4'!#REF!</f>
        <v>#REF!</v>
      </c>
      <c r="BN13" s="220" t="e">
        <f>'5'!Q13+2</f>
        <v>#DIV/0!</v>
      </c>
      <c r="BO13" s="221" t="e">
        <f>'6'!#REF!+2</f>
        <v>#REF!</v>
      </c>
      <c r="BP13" s="220">
        <f>'7'!AO13+2</f>
        <v>0.78479537625517892</v>
      </c>
      <c r="BQ13" s="219" t="e">
        <f>BM13*'8a'!BT14</f>
        <v>#REF!</v>
      </c>
      <c r="BR13" s="219" t="e">
        <f>BN13*'8a'!BR14</f>
        <v>#DIV/0!</v>
      </c>
      <c r="BS13" s="219" t="e">
        <f>BO13*'8a'!BN14</f>
        <v>#REF!</v>
      </c>
      <c r="BT13" s="219">
        <f>BP13*'8a'!BP14</f>
        <v>5.638275328733347E-2</v>
      </c>
      <c r="BU13" s="220" t="e">
        <f t="shared" si="7"/>
        <v>#REF!</v>
      </c>
      <c r="BV13" s="219" t="e">
        <f>'4'!#REF!</f>
        <v>#REF!</v>
      </c>
      <c r="BW13" s="220" t="e">
        <f>'5'!S13+2</f>
        <v>#DIV/0!</v>
      </c>
      <c r="BX13" s="221" t="e">
        <f>'6'!#REF!+2</f>
        <v>#REF!</v>
      </c>
      <c r="BY13" s="220">
        <f>'7'!AT13+2</f>
        <v>0.88576628275112967</v>
      </c>
      <c r="BZ13" s="219" t="e">
        <f>BV13*'8a'!CC14</f>
        <v>#REF!</v>
      </c>
      <c r="CA13" s="219" t="e">
        <f>BW13*'8a'!CA14</f>
        <v>#DIV/0!</v>
      </c>
      <c r="CB13" s="219" t="e">
        <f>BX13*'8a'!BW14</f>
        <v>#REF!</v>
      </c>
      <c r="CC13" s="219">
        <f>BY13*'8a'!BY14</f>
        <v>7.9472343931611761E-2</v>
      </c>
      <c r="CD13" s="220" t="e">
        <f t="shared" si="8"/>
        <v>#REF!</v>
      </c>
      <c r="CE13" s="219">
        <f>'4'!AY13</f>
        <v>0.10784589224638079</v>
      </c>
      <c r="CF13" s="220" t="e">
        <f>'5'!U13</f>
        <v>#DIV/0!</v>
      </c>
      <c r="CG13" s="221">
        <f>'6'!AY13</f>
        <v>0.89715985838235557</v>
      </c>
      <c r="CH13" s="220">
        <f>'7'!AY13</f>
        <v>0.66516808327777854</v>
      </c>
      <c r="CI13" s="219">
        <f>CE13*'8a'!CL14</f>
        <v>2.73549643443049E-2</v>
      </c>
      <c r="CJ13" s="219" t="e">
        <f>CF13*'8a'!CJ14</f>
        <v>#DIV/0!</v>
      </c>
      <c r="CK13" s="219">
        <f>CG13*'8a'!CF14</f>
        <v>0.20727715317632855</v>
      </c>
      <c r="CL13" s="219">
        <f>CH13*'8a'!CH14</f>
        <v>6.7878234671200161E-2</v>
      </c>
      <c r="CM13" s="220" t="e">
        <f t="shared" si="9"/>
        <v>#DIV/0!</v>
      </c>
      <c r="CN13" s="219" t="e">
        <f>'4'!#REF!</f>
        <v>#REF!</v>
      </c>
      <c r="CO13" s="220">
        <f>'5'!W13+2</f>
        <v>0.72983000651014218</v>
      </c>
      <c r="CP13" s="221" t="e">
        <f>'6'!#REF!+2</f>
        <v>#REF!</v>
      </c>
      <c r="CQ13" s="220">
        <f>'7'!BD13+2</f>
        <v>0.7572256123596417</v>
      </c>
      <c r="CR13" s="219" t="e">
        <f>CN13*'8a'!CU14</f>
        <v>#REF!</v>
      </c>
      <c r="CS13" s="219">
        <f>CO13*'8a'!CS14</f>
        <v>0.31716671695174148</v>
      </c>
      <c r="CT13" s="219" t="e">
        <f>CP13*'8a'!CO14</f>
        <v>#REF!</v>
      </c>
      <c r="CU13" s="219">
        <f>CQ13*'8a'!CQ14</f>
        <v>7.4680158751798592E-2</v>
      </c>
      <c r="CV13" s="220" t="e">
        <f t="shared" si="10"/>
        <v>#REF!</v>
      </c>
      <c r="CW13" s="219">
        <f>'4'!BI13</f>
        <v>0.49694261468271606</v>
      </c>
      <c r="CX13" s="220">
        <f>'5'!Y13</f>
        <v>0.9746498814682516</v>
      </c>
      <c r="CY13" s="221">
        <f>'6'!BI13</f>
        <v>0.91796771250759979</v>
      </c>
      <c r="CZ13" s="220">
        <f>'7'!BI13</f>
        <v>0.85002354265200886</v>
      </c>
      <c r="DA13" s="219">
        <f>CW13*'8a'!DD14</f>
        <v>0.14031779808137523</v>
      </c>
      <c r="DB13" s="219">
        <f>CX13*'8a'!DB14</f>
        <v>0.42855447846539479</v>
      </c>
      <c r="DC13" s="219">
        <f>CY13*'8a'!CX14</f>
        <v>0.15220806216157998</v>
      </c>
      <c r="DD13" s="219">
        <f>CZ13*'8a'!CZ14</f>
        <v>9.5310634957466639E-2</v>
      </c>
      <c r="DE13" s="220">
        <f t="shared" si="11"/>
        <v>0.81639097366581659</v>
      </c>
      <c r="DF13" s="219">
        <f>'4'!BN13</f>
        <v>2.4123034986091736</v>
      </c>
      <c r="DG13" s="220">
        <f>'5'!AC13</f>
        <v>0.9746498814682516</v>
      </c>
      <c r="DH13" s="221">
        <f>'6'!BN13</f>
        <v>0.83969067047624757</v>
      </c>
      <c r="DI13" s="220">
        <f>'7'!BN13</f>
        <v>0.65917360388229063</v>
      </c>
      <c r="DJ13" s="219">
        <f>DF13*'8a'!DM14</f>
        <v>0.64536290631832716</v>
      </c>
      <c r="DK13" s="219">
        <f>DG13*'8a'!DK14</f>
        <v>0.41846256215429073</v>
      </c>
      <c r="DL13" s="219">
        <f>DH13*'8a'!DG14</f>
        <v>0.16441259997465613</v>
      </c>
      <c r="DM13" s="219">
        <f>DI13*'8a'!DI14</f>
        <v>7.0744047982727001E-2</v>
      </c>
      <c r="DN13" s="220">
        <f t="shared" si="12"/>
        <v>1.2989821164300011</v>
      </c>
      <c r="DO13" s="219">
        <f>'4'!BS13</f>
        <v>1.3738384171570235</v>
      </c>
      <c r="DP13" s="220">
        <f>'5'!AC13</f>
        <v>0.9746498814682516</v>
      </c>
      <c r="DQ13" s="221">
        <f>'6'!BS13</f>
        <v>0.27770925544413455</v>
      </c>
      <c r="DR13" s="220">
        <f>'7'!BS13</f>
        <v>8.1978432307205459E-2</v>
      </c>
      <c r="DS13" s="219">
        <f>DO13*'8a'!DV14</f>
        <v>0.34843266193012629</v>
      </c>
      <c r="DT13" s="219">
        <f>DP13*'8a'!DT14</f>
        <v>0.43267515413431096</v>
      </c>
      <c r="DU13" s="219">
        <f>DQ13*'8a'!DP14</f>
        <v>5.9189072418603064E-2</v>
      </c>
      <c r="DV13" s="219">
        <f>DR13*'8a'!DR14</f>
        <v>7.3221606380689643E-3</v>
      </c>
      <c r="DW13" s="220">
        <f t="shared" si="13"/>
        <v>0.8476190491211093</v>
      </c>
      <c r="DX13" s="327"/>
    </row>
    <row r="14" spans="1:128" hidden="1">
      <c r="A14" s="201">
        <v>1970</v>
      </c>
      <c r="B14" s="219">
        <f>'4'!F14</f>
        <v>0.92386243568461679</v>
      </c>
      <c r="C14" s="220">
        <f>'5'!C14</f>
        <v>0.78392513227089577</v>
      </c>
      <c r="D14" s="221">
        <f>'6'!F14</f>
        <v>0.80105261628411173</v>
      </c>
      <c r="E14" s="220">
        <f>'7'!F14</f>
        <v>0.60066153167470193</v>
      </c>
      <c r="F14" s="219">
        <f>B14*'8a'!I15</f>
        <v>0.25355245267123</v>
      </c>
      <c r="G14" s="219">
        <f>C14*'8a'!G15</f>
        <v>0.34453868623070899</v>
      </c>
      <c r="H14" s="219">
        <f>D14*'8a'!C15</f>
        <v>0.15887568901104476</v>
      </c>
      <c r="I14" s="219">
        <f>E14*'8a'!E15</f>
        <v>5.2686121690866436E-2</v>
      </c>
      <c r="J14" s="220">
        <f t="shared" si="0"/>
        <v>0.80965294960385015</v>
      </c>
      <c r="K14" s="219" t="e">
        <f>'4'!#REF!</f>
        <v>#REF!</v>
      </c>
      <c r="L14" s="220">
        <f>'5'!E14+2</f>
        <v>1.2363335991460689</v>
      </c>
      <c r="M14" s="221" t="e">
        <f>'6'!#REF!+2</f>
        <v>#REF!</v>
      </c>
      <c r="N14" s="220">
        <f>'7'!K14+2</f>
        <v>1.2212005525407594</v>
      </c>
      <c r="O14" s="219" t="e">
        <f>K14*'8a'!R15</f>
        <v>#REF!</v>
      </c>
      <c r="P14" s="219">
        <f>L14*'8a'!P15</f>
        <v>0.57003962840642286</v>
      </c>
      <c r="Q14" s="219" t="e">
        <f>M14*'8a'!L15</f>
        <v>#REF!</v>
      </c>
      <c r="R14" s="219">
        <f>N14*'8a'!N15</f>
        <v>0.13457269796595769</v>
      </c>
      <c r="S14" s="220" t="e">
        <f t="shared" si="1"/>
        <v>#REF!</v>
      </c>
      <c r="T14" s="219">
        <f>'4'!P14</f>
        <v>3.1944397981732946</v>
      </c>
      <c r="U14" s="220">
        <f>'5'!G14</f>
        <v>0.78455126869500869</v>
      </c>
      <c r="V14" s="221">
        <f>'6'!P14</f>
        <v>0.70551771749967518</v>
      </c>
      <c r="W14" s="220">
        <f>'7'!P14</f>
        <v>-2.5923355388654215E-2</v>
      </c>
      <c r="X14" s="219">
        <f>T14*'8a'!AA15</f>
        <v>0.85444529331928887</v>
      </c>
      <c r="Y14" s="219">
        <f>U14*'8a'!Y15</f>
        <v>0.33850800552005161</v>
      </c>
      <c r="Z14" s="219">
        <f>V14*'8a'!U15</f>
        <v>0.15368774330509</v>
      </c>
      <c r="AA14" s="219">
        <f>W14*'8a'!W15</f>
        <v>-2.15726968219054E-3</v>
      </c>
      <c r="AB14" s="220">
        <f t="shared" si="2"/>
        <v>1.34448377246224</v>
      </c>
      <c r="AC14" s="219" t="e">
        <f>'4'!#REF!</f>
        <v>#REF!</v>
      </c>
      <c r="AD14" s="220" t="e">
        <f>'5'!I14+2</f>
        <v>#DIV/0!</v>
      </c>
      <c r="AE14" s="221" t="e">
        <f>'6'!#REF!+2</f>
        <v>#REF!</v>
      </c>
      <c r="AF14" s="220" t="e">
        <f>'7'!#REF!+2</f>
        <v>#REF!</v>
      </c>
      <c r="AG14" s="219" t="e">
        <f>AC14*'8a'!AJ15</f>
        <v>#REF!</v>
      </c>
      <c r="AH14" s="219" t="e">
        <f>AD14*'8a'!AH15</f>
        <v>#DIV/0!</v>
      </c>
      <c r="AI14" s="219" t="e">
        <f>AE14*'8a'!AD15</f>
        <v>#REF!</v>
      </c>
      <c r="AJ14" s="219" t="e">
        <f>AF14*'8a'!AF15</f>
        <v>#REF!</v>
      </c>
      <c r="AK14" s="220" t="e">
        <f t="shared" si="3"/>
        <v>#REF!</v>
      </c>
      <c r="AL14" s="219" t="e">
        <f>'4'!#REF!</f>
        <v>#REF!</v>
      </c>
      <c r="AM14" s="220">
        <f>'5'!K14+2</f>
        <v>0.95194375139133114</v>
      </c>
      <c r="AN14" s="221" t="e">
        <f>'6'!#REF!+2</f>
        <v>#REF!</v>
      </c>
      <c r="AO14" s="220">
        <f>'7'!Z14+2</f>
        <v>0.99457134531345481</v>
      </c>
      <c r="AP14" s="219" t="e">
        <f>AL14*'8a'!AS15</f>
        <v>#REF!</v>
      </c>
      <c r="AQ14" s="219">
        <f>AM14*'8a'!AQ15</f>
        <v>0.60251928140536681</v>
      </c>
      <c r="AR14" s="219" t="e">
        <f>AN14*'8a'!AM15</f>
        <v>#REF!</v>
      </c>
      <c r="AS14" s="219">
        <f>AO14*'8a'!AO15</f>
        <v>0.13612284248580281</v>
      </c>
      <c r="AT14" s="220" t="e">
        <f t="shared" si="4"/>
        <v>#REF!</v>
      </c>
      <c r="AU14" s="219" t="e">
        <f>'4'!#REF!</f>
        <v>#REF!</v>
      </c>
      <c r="AV14" s="220">
        <f>'5'!M14+2</f>
        <v>1.1108217793185879</v>
      </c>
      <c r="AW14" s="221" t="e">
        <f>'6'!#REF!+2</f>
        <v>#REF!</v>
      </c>
      <c r="AX14" s="220">
        <f>'7'!Z14+2</f>
        <v>0.99457134531345481</v>
      </c>
      <c r="AY14" s="219" t="e">
        <f>AU14*'8a'!BB15</f>
        <v>#REF!</v>
      </c>
      <c r="AZ14" s="219">
        <f>AV14*'8a'!AZ15</f>
        <v>0.50073576391445951</v>
      </c>
      <c r="BA14" s="219" t="e">
        <f>AW14*'8a'!AV15</f>
        <v>#REF!</v>
      </c>
      <c r="BB14" s="219">
        <f>AX14*'8a'!AX15</f>
        <v>9.030919541706009E-2</v>
      </c>
      <c r="BC14" s="220" t="e">
        <f t="shared" si="5"/>
        <v>#REF!</v>
      </c>
      <c r="BD14" s="219">
        <f>'4'!AJ14</f>
        <v>0.66367109774869415</v>
      </c>
      <c r="BE14" s="220">
        <f>'5'!O14</f>
        <v>0.80455018671527445</v>
      </c>
      <c r="BF14" s="221">
        <f>'6'!AJ14</f>
        <v>0.85137139127715866</v>
      </c>
      <c r="BG14" s="220">
        <f>'7'!AJ14</f>
        <v>0.58956127216915111</v>
      </c>
      <c r="BH14" s="219">
        <f>BD14*'8a'!BK15</f>
        <v>0.15493793859557178</v>
      </c>
      <c r="BI14" s="219">
        <f>BE14*'8a'!BI15</f>
        <v>0.37810138828968609</v>
      </c>
      <c r="BJ14" s="219">
        <f>BF14*'8a'!BE15</f>
        <v>0.18155857262802</v>
      </c>
      <c r="BK14" s="219">
        <f>BG14*'8a'!BG15</f>
        <v>4.9131720959769538E-2</v>
      </c>
      <c r="BL14" s="220">
        <f t="shared" si="6"/>
        <v>0.76372962047304749</v>
      </c>
      <c r="BM14" s="219" t="e">
        <f>'4'!#REF!</f>
        <v>#REF!</v>
      </c>
      <c r="BN14" s="220" t="e">
        <f>'5'!Q14+2</f>
        <v>#DIV/0!</v>
      </c>
      <c r="BO14" s="221" t="e">
        <f>'6'!#REF!+2</f>
        <v>#REF!</v>
      </c>
      <c r="BP14" s="220">
        <f>'7'!AO14+2</f>
        <v>0.78479537625517892</v>
      </c>
      <c r="BQ14" s="219" t="e">
        <f>BM14*'8a'!BT15</f>
        <v>#REF!</v>
      </c>
      <c r="BR14" s="219" t="e">
        <f>BN14*'8a'!BR15</f>
        <v>#DIV/0!</v>
      </c>
      <c r="BS14" s="219" t="e">
        <f>BO14*'8a'!BN15</f>
        <v>#REF!</v>
      </c>
      <c r="BT14" s="219">
        <f>BP14*'8a'!BP15</f>
        <v>5.675032667497322E-2</v>
      </c>
      <c r="BU14" s="220" t="e">
        <f t="shared" si="7"/>
        <v>#REF!</v>
      </c>
      <c r="BV14" s="219" t="e">
        <f>'4'!#REF!</f>
        <v>#REF!</v>
      </c>
      <c r="BW14" s="220">
        <f>'5'!S14+2</f>
        <v>0.86073990325773142</v>
      </c>
      <c r="BX14" s="221" t="e">
        <f>'6'!#REF!+2</f>
        <v>#REF!</v>
      </c>
      <c r="BY14" s="220">
        <f>'7'!AT14+2</f>
        <v>0.88576628275112967</v>
      </c>
      <c r="BZ14" s="219" t="e">
        <f>BV14*'8a'!CC15</f>
        <v>#REF!</v>
      </c>
      <c r="CA14" s="219">
        <f>BW14*'8a'!CA15</f>
        <v>0.38561894579169093</v>
      </c>
      <c r="CB14" s="219" t="e">
        <f>BX14*'8a'!BW15</f>
        <v>#REF!</v>
      </c>
      <c r="CC14" s="219">
        <f>BY14*'8a'!BY15</f>
        <v>7.9166686891455409E-2</v>
      </c>
      <c r="CD14" s="220" t="e">
        <f t="shared" si="8"/>
        <v>#REF!</v>
      </c>
      <c r="CE14" s="219">
        <f>'4'!AY14</f>
        <v>8.6295864090805696E-2</v>
      </c>
      <c r="CF14" s="220" t="e">
        <f>'5'!U14</f>
        <v>#DIV/0!</v>
      </c>
      <c r="CG14" s="221">
        <f>'6'!AY14</f>
        <v>0.89715985838235557</v>
      </c>
      <c r="CH14" s="220">
        <f>'7'!AY14</f>
        <v>0.66516808327777854</v>
      </c>
      <c r="CI14" s="219">
        <f>CE14*'8a'!CL15</f>
        <v>2.1899509128379107E-2</v>
      </c>
      <c r="CJ14" s="219" t="e">
        <f>CF14*'8a'!CJ15</f>
        <v>#DIV/0!</v>
      </c>
      <c r="CK14" s="219">
        <f>CG14*'8a'!CF15</f>
        <v>0.20754208979298164</v>
      </c>
      <c r="CL14" s="219">
        <f>CH14*'8a'!CH15</f>
        <v>6.7248122831295512E-2</v>
      </c>
      <c r="CM14" s="220" t="e">
        <f t="shared" si="9"/>
        <v>#DIV/0!</v>
      </c>
      <c r="CN14" s="219" t="e">
        <f>'4'!#REF!</f>
        <v>#REF!</v>
      </c>
      <c r="CO14" s="220">
        <f>'5'!W14+2</f>
        <v>0.93608049333033039</v>
      </c>
      <c r="CP14" s="221" t="e">
        <f>'6'!#REF!+2</f>
        <v>#REF!</v>
      </c>
      <c r="CQ14" s="220">
        <f>'7'!BD14+2</f>
        <v>0.7572256123596417</v>
      </c>
      <c r="CR14" s="219" t="e">
        <f>CN14*'8a'!CU15</f>
        <v>#REF!</v>
      </c>
      <c r="CS14" s="219">
        <f>CO14*'8a'!CS15</f>
        <v>0.4085823965449491</v>
      </c>
      <c r="CT14" s="219" t="e">
        <f>CP14*'8a'!CO15</f>
        <v>#REF!</v>
      </c>
      <c r="CU14" s="219">
        <f>CQ14*'8a'!CQ15</f>
        <v>7.3890287335441646E-2</v>
      </c>
      <c r="CV14" s="220" t="e">
        <f t="shared" si="10"/>
        <v>#REF!</v>
      </c>
      <c r="CW14" s="219">
        <f>'4'!BI14</f>
        <v>0.37015394975490262</v>
      </c>
      <c r="CX14" s="220">
        <f>'5'!Y14</f>
        <v>0.88848990019831497</v>
      </c>
      <c r="CY14" s="221">
        <f>'6'!BI14</f>
        <v>0.91796771250759979</v>
      </c>
      <c r="CZ14" s="220">
        <f>'7'!BI14</f>
        <v>0.85002354265200886</v>
      </c>
      <c r="DA14" s="219">
        <f>CW14*'8a'!DD15</f>
        <v>0.10457038382570741</v>
      </c>
      <c r="DB14" s="219">
        <f>CX14*'8a'!DB15</f>
        <v>0.39108437492624581</v>
      </c>
      <c r="DC14" s="219">
        <f>CY14*'8a'!CX15</f>
        <v>0.15236956322736267</v>
      </c>
      <c r="DD14" s="219">
        <f>CZ14*'8a'!CZ15</f>
        <v>9.4643011140801273E-2</v>
      </c>
      <c r="DE14" s="220">
        <f t="shared" si="11"/>
        <v>0.74266733312011712</v>
      </c>
      <c r="DF14" s="219">
        <f>'4'!BN14</f>
        <v>2.4968999059475339</v>
      </c>
      <c r="DG14" s="220">
        <f>'5'!AC14</f>
        <v>0.59881809524167307</v>
      </c>
      <c r="DH14" s="221">
        <f>'6'!BN14</f>
        <v>0.84360984632797664</v>
      </c>
      <c r="DI14" s="220">
        <f>'7'!BN14</f>
        <v>0.62655595038404388</v>
      </c>
      <c r="DJ14" s="219">
        <f>DF14*'8a'!DM15</f>
        <v>0.66697271496651722</v>
      </c>
      <c r="DK14" s="219">
        <f>DG14*'8a'!DK15</f>
        <v>0.25765228875125157</v>
      </c>
      <c r="DL14" s="219">
        <f>DH14*'8a'!DG15</f>
        <v>0.16553450063367334</v>
      </c>
      <c r="DM14" s="219">
        <f>DI14*'8a'!DI15</f>
        <v>6.6659288805195907E-2</v>
      </c>
      <c r="DN14" s="220">
        <f t="shared" si="12"/>
        <v>1.156818793156638</v>
      </c>
      <c r="DO14" s="219">
        <f>'4'!BS14</f>
        <v>2.1578906087603009</v>
      </c>
      <c r="DP14" s="220">
        <f>'5'!AC14</f>
        <v>0.59881809524167307</v>
      </c>
      <c r="DQ14" s="221">
        <f>'6'!BS14</f>
        <v>0.27770925544413455</v>
      </c>
      <c r="DR14" s="220">
        <f>'7'!BS14</f>
        <v>8.1978432307205459E-2</v>
      </c>
      <c r="DS14" s="219">
        <f>DO14*'8a'!DV15</f>
        <v>0.55038861675471007</v>
      </c>
      <c r="DT14" s="219">
        <f>DP14*'8a'!DT15</f>
        <v>0.26528457020069662</v>
      </c>
      <c r="DU14" s="219">
        <f>DQ14*'8a'!DP15</f>
        <v>5.9067050703337065E-2</v>
      </c>
      <c r="DV14" s="219">
        <f>DR14*'8a'!DR15</f>
        <v>7.3152557081062001E-3</v>
      </c>
      <c r="DW14" s="220">
        <f t="shared" si="13"/>
        <v>0.88205549336684996</v>
      </c>
      <c r="DX14" s="327"/>
    </row>
    <row r="15" spans="1:128" hidden="1">
      <c r="A15" s="201">
        <v>1971</v>
      </c>
      <c r="B15" s="219">
        <f>'4'!F15</f>
        <v>1.0819308688869107</v>
      </c>
      <c r="C15" s="220">
        <f>'5'!C15</f>
        <v>0.77660644378804067</v>
      </c>
      <c r="D15" s="221">
        <f>'6'!F15</f>
        <v>0.80105261628411173</v>
      </c>
      <c r="E15" s="220">
        <f>'7'!F15</f>
        <v>0.60066153167470193</v>
      </c>
      <c r="F15" s="219">
        <f>B15*'8a'!I16</f>
        <v>0.2940528464354894</v>
      </c>
      <c r="G15" s="219">
        <f>C15*'8a'!G16</f>
        <v>0.34334185486212404</v>
      </c>
      <c r="H15" s="219">
        <f>D15*'8a'!C16</f>
        <v>0.15981583230682039</v>
      </c>
      <c r="I15" s="219">
        <f>E15*'8a'!E16</f>
        <v>5.2018568979761294E-2</v>
      </c>
      <c r="J15" s="220">
        <f t="shared" si="0"/>
        <v>0.84922910258419515</v>
      </c>
      <c r="K15" s="219" t="e">
        <f>'4'!#REF!</f>
        <v>#REF!</v>
      </c>
      <c r="L15" s="220">
        <f>'5'!E15+2</f>
        <v>1.2217440861712756</v>
      </c>
      <c r="M15" s="221" t="e">
        <f>'6'!#REF!+2</f>
        <v>#REF!</v>
      </c>
      <c r="N15" s="220">
        <f>'7'!K15+2</f>
        <v>1.2212005525407594</v>
      </c>
      <c r="O15" s="219" t="e">
        <f>K15*'8a'!R16</f>
        <v>#REF!</v>
      </c>
      <c r="P15" s="219">
        <f>L15*'8a'!P16</f>
        <v>0.56344978841760662</v>
      </c>
      <c r="Q15" s="219" t="e">
        <f>M15*'8a'!L16</f>
        <v>#REF!</v>
      </c>
      <c r="R15" s="219">
        <f>N15*'8a'!N16</f>
        <v>0.13327490665944008</v>
      </c>
      <c r="S15" s="220" t="e">
        <f t="shared" si="1"/>
        <v>#REF!</v>
      </c>
      <c r="T15" s="219">
        <f>'4'!P15</f>
        <v>3.3689002831528234</v>
      </c>
      <c r="U15" s="220">
        <f>'5'!G15</f>
        <v>0.80100090650364375</v>
      </c>
      <c r="V15" s="221">
        <f>'6'!P15</f>
        <v>0.70551771749967518</v>
      </c>
      <c r="W15" s="220">
        <f>'7'!P15</f>
        <v>-2.592335538865485E-2</v>
      </c>
      <c r="X15" s="219">
        <f>T15*'8a'!AA16</f>
        <v>0.89783411498071997</v>
      </c>
      <c r="Y15" s="219">
        <f>U15*'8a'!Y16</f>
        <v>0.3468204859481277</v>
      </c>
      <c r="Z15" s="219">
        <f>V15*'8a'!U16</f>
        <v>0.15422804501458057</v>
      </c>
      <c r="AA15" s="219">
        <f>W15*'8a'!W16</f>
        <v>-2.1233009813536627E-3</v>
      </c>
      <c r="AB15" s="220">
        <f t="shared" si="2"/>
        <v>1.3967593449620745</v>
      </c>
      <c r="AC15" s="219" t="e">
        <f>'4'!#REF!</f>
        <v>#REF!</v>
      </c>
      <c r="AD15" s="220" t="e">
        <f>'5'!I15+2</f>
        <v>#DIV/0!</v>
      </c>
      <c r="AE15" s="221" t="e">
        <f>'6'!#REF!+2</f>
        <v>#REF!</v>
      </c>
      <c r="AF15" s="220" t="e">
        <f>'7'!#REF!+2</f>
        <v>#REF!</v>
      </c>
      <c r="AG15" s="219" t="e">
        <f>AC15*'8a'!AJ16</f>
        <v>#REF!</v>
      </c>
      <c r="AH15" s="219" t="e">
        <f>AD15*'8a'!AH16</f>
        <v>#DIV/0!</v>
      </c>
      <c r="AI15" s="219" t="e">
        <f>AE15*'8a'!AD16</f>
        <v>#REF!</v>
      </c>
      <c r="AJ15" s="219" t="e">
        <f>AF15*'8a'!AF16</f>
        <v>#REF!</v>
      </c>
      <c r="AK15" s="220" t="e">
        <f t="shared" si="3"/>
        <v>#REF!</v>
      </c>
      <c r="AL15" s="219" t="e">
        <f>'4'!#REF!</f>
        <v>#REF!</v>
      </c>
      <c r="AM15" s="220">
        <f>'5'!K15+2</f>
        <v>0.87041586173490337</v>
      </c>
      <c r="AN15" s="221" t="e">
        <f>'6'!#REF!+2</f>
        <v>#REF!</v>
      </c>
      <c r="AO15" s="220">
        <f>'7'!Z15+2</f>
        <v>0.99457134531345481</v>
      </c>
      <c r="AP15" s="219" t="e">
        <f>AL15*'8a'!AS16</f>
        <v>#REF!</v>
      </c>
      <c r="AQ15" s="219">
        <f>AM15*'8a'!AQ16</f>
        <v>0.55063620556858794</v>
      </c>
      <c r="AR15" s="219" t="e">
        <f>AN15*'8a'!AM16</f>
        <v>#REF!</v>
      </c>
      <c r="AS15" s="219">
        <f>AO15*'8a'!AO16</f>
        <v>0.13655848456470526</v>
      </c>
      <c r="AT15" s="220" t="e">
        <f t="shared" si="4"/>
        <v>#REF!</v>
      </c>
      <c r="AU15" s="219" t="e">
        <f>'4'!#REF!</f>
        <v>#REF!</v>
      </c>
      <c r="AV15" s="220">
        <f>'5'!M15+2</f>
        <v>1.0554433471118858</v>
      </c>
      <c r="AW15" s="221" t="e">
        <f>'6'!#REF!+2</f>
        <v>#REF!</v>
      </c>
      <c r="AX15" s="220">
        <f>'7'!Z15+2</f>
        <v>0.99457134531345481</v>
      </c>
      <c r="AY15" s="219" t="e">
        <f>AU15*'8a'!BB16</f>
        <v>#REF!</v>
      </c>
      <c r="AZ15" s="219">
        <f>AV15*'8a'!AZ16</f>
        <v>0.47552583706141882</v>
      </c>
      <c r="BA15" s="219" t="e">
        <f>AW15*'8a'!AV16</f>
        <v>#REF!</v>
      </c>
      <c r="BB15" s="219">
        <f>AX15*'8a'!AX16</f>
        <v>9.0131267062812798E-2</v>
      </c>
      <c r="BC15" s="220" t="e">
        <f t="shared" si="5"/>
        <v>#REF!</v>
      </c>
      <c r="BD15" s="219">
        <f>'4'!AJ15</f>
        <v>0.82445640397819298</v>
      </c>
      <c r="BE15" s="220">
        <f>'5'!O15</f>
        <v>0.80381834143716657</v>
      </c>
      <c r="BF15" s="221">
        <f>'6'!AJ15</f>
        <v>0.85137139127715866</v>
      </c>
      <c r="BG15" s="220">
        <f>'7'!AJ15</f>
        <v>0.58956127216915111</v>
      </c>
      <c r="BH15" s="219">
        <f>BD15*'8a'!BK16</f>
        <v>0.19285238531442525</v>
      </c>
      <c r="BI15" s="219">
        <f>BE15*'8a'!BI16</f>
        <v>0.37804255480653037</v>
      </c>
      <c r="BJ15" s="219">
        <f>BF15*'8a'!BE16</f>
        <v>0.18169559796286114</v>
      </c>
      <c r="BK15" s="219">
        <f>BG15*'8a'!BG16</f>
        <v>4.855730240945156E-2</v>
      </c>
      <c r="BL15" s="220">
        <f t="shared" si="6"/>
        <v>0.80114784049326837</v>
      </c>
      <c r="BM15" s="219" t="e">
        <f>'4'!#REF!</f>
        <v>#REF!</v>
      </c>
      <c r="BN15" s="220" t="e">
        <f>'5'!Q15+2</f>
        <v>#DIV/0!</v>
      </c>
      <c r="BO15" s="221" t="e">
        <f>'6'!#REF!+2</f>
        <v>#REF!</v>
      </c>
      <c r="BP15" s="220">
        <f>'7'!AO15+2</f>
        <v>0.78479537625517892</v>
      </c>
      <c r="BQ15" s="219" t="e">
        <f>BM15*'8a'!BT16</f>
        <v>#REF!</v>
      </c>
      <c r="BR15" s="219" t="e">
        <f>BN15*'8a'!BR16</f>
        <v>#DIV/0!</v>
      </c>
      <c r="BS15" s="219" t="e">
        <f>BO15*'8a'!BN16</f>
        <v>#REF!</v>
      </c>
      <c r="BT15" s="219">
        <f>BP15*'8a'!BP16</f>
        <v>5.6649503192021111E-2</v>
      </c>
      <c r="BU15" s="220" t="e">
        <f t="shared" si="7"/>
        <v>#REF!</v>
      </c>
      <c r="BV15" s="219" t="e">
        <f>'4'!#REF!</f>
        <v>#REF!</v>
      </c>
      <c r="BW15" s="220">
        <f>'5'!S15+2</f>
        <v>0.89586670702706317</v>
      </c>
      <c r="BX15" s="221" t="e">
        <f>'6'!#REF!+2</f>
        <v>#REF!</v>
      </c>
      <c r="BY15" s="220">
        <f>'7'!AT15+2</f>
        <v>0.88576628275112967</v>
      </c>
      <c r="BZ15" s="219" t="e">
        <f>BV15*'8a'!CC16</f>
        <v>#REF!</v>
      </c>
      <c r="CA15" s="219">
        <f>BW15*'8a'!CA16</f>
        <v>0.40129547536239962</v>
      </c>
      <c r="CB15" s="219" t="e">
        <f>BX15*'8a'!BW16</f>
        <v>#REF!</v>
      </c>
      <c r="CC15" s="219">
        <f>BY15*'8a'!BY16</f>
        <v>7.8849005120158244E-2</v>
      </c>
      <c r="CD15" s="220" t="e">
        <f t="shared" si="8"/>
        <v>#REF!</v>
      </c>
      <c r="CE15" s="219">
        <f>'4'!AY15</f>
        <v>0.10707844607579785</v>
      </c>
      <c r="CF15" s="220" t="e">
        <f>'5'!U15</f>
        <v>#DIV/0!</v>
      </c>
      <c r="CG15" s="221">
        <f>'6'!AY15</f>
        <v>0.89715985838235557</v>
      </c>
      <c r="CH15" s="220">
        <f>'7'!AY15</f>
        <v>0.66516808327777854</v>
      </c>
      <c r="CI15" s="219">
        <f>CE15*'8a'!CL16</f>
        <v>2.719051780601368E-2</v>
      </c>
      <c r="CJ15" s="219" t="e">
        <f>CF15*'8a'!CJ16</f>
        <v>#DIV/0!</v>
      </c>
      <c r="CK15" s="219">
        <f>CG15*'8a'!CF16</f>
        <v>0.20778068355295617</v>
      </c>
      <c r="CL15" s="219">
        <f>CH15*'8a'!CH16</f>
        <v>6.6649428476503222E-2</v>
      </c>
      <c r="CM15" s="220" t="e">
        <f t="shared" si="9"/>
        <v>#DIV/0!</v>
      </c>
      <c r="CN15" s="219" t="e">
        <f>'4'!#REF!</f>
        <v>#REF!</v>
      </c>
      <c r="CO15" s="220">
        <f>'5'!W15+2</f>
        <v>0.79010685845661888</v>
      </c>
      <c r="CP15" s="221" t="e">
        <f>'6'!#REF!+2</f>
        <v>#REF!</v>
      </c>
      <c r="CQ15" s="220">
        <f>'7'!BD15+2</f>
        <v>0.7572256123596417</v>
      </c>
      <c r="CR15" s="219" t="e">
        <f>CN15*'8a'!CU16</f>
        <v>#REF!</v>
      </c>
      <c r="CS15" s="219">
        <f>CO15*'8a'!CS16</f>
        <v>0.34514277261088022</v>
      </c>
      <c r="CT15" s="219" t="e">
        <f>CP15*'8a'!CO16</f>
        <v>#REF!</v>
      </c>
      <c r="CU15" s="219">
        <f>CQ15*'8a'!CQ16</f>
        <v>7.340851977773806E-2</v>
      </c>
      <c r="CV15" s="220" t="e">
        <f t="shared" si="10"/>
        <v>#REF!</v>
      </c>
      <c r="CW15" s="219">
        <f>'4'!BI15</f>
        <v>0.64867446838345022</v>
      </c>
      <c r="CX15" s="220">
        <f>'5'!Y15</f>
        <v>0.88837179084272422</v>
      </c>
      <c r="CY15" s="221">
        <f>'6'!BI15</f>
        <v>0.91796771250759979</v>
      </c>
      <c r="CZ15" s="220">
        <f>'7'!BI15</f>
        <v>0.85002354265200886</v>
      </c>
      <c r="DA15" s="219">
        <f>CW15*'8a'!DD16</f>
        <v>0.18301812849405175</v>
      </c>
      <c r="DB15" s="219">
        <f>CX15*'8a'!DB16</f>
        <v>0.39173530750558339</v>
      </c>
      <c r="DC15" s="219">
        <f>CY15*'8a'!CX16</f>
        <v>0.1526434630113048</v>
      </c>
      <c r="DD15" s="219">
        <f>CZ15*'8a'!CZ16</f>
        <v>9.4025702548587442E-2</v>
      </c>
      <c r="DE15" s="220">
        <f t="shared" si="11"/>
        <v>0.8214226015595274</v>
      </c>
      <c r="DF15" s="219">
        <f>'4'!BN15</f>
        <v>3.0330244622141294</v>
      </c>
      <c r="DG15" s="220">
        <f>'5'!AC15</f>
        <v>0.59362007600214028</v>
      </c>
      <c r="DH15" s="221">
        <f>'6'!BN15</f>
        <v>0.84744168381623808</v>
      </c>
      <c r="DI15" s="220">
        <f>'7'!BN15</f>
        <v>0.59235360338144361</v>
      </c>
      <c r="DJ15" s="219">
        <f>DF15*'8a'!DM16</f>
        <v>0.80617213082328654</v>
      </c>
      <c r="DK15" s="219">
        <f>DG15*'8a'!DK16</f>
        <v>0.25635658396390576</v>
      </c>
      <c r="DL15" s="219">
        <f>DH15*'8a'!DG16</f>
        <v>0.16689891433046739</v>
      </c>
      <c r="DM15" s="219">
        <f>DI15*'8a'!DI16</f>
        <v>6.2436749463107219E-2</v>
      </c>
      <c r="DN15" s="220">
        <f t="shared" si="12"/>
        <v>1.2918643785807669</v>
      </c>
      <c r="DO15" s="219">
        <f>'4'!BS15</f>
        <v>2.8414460814258051</v>
      </c>
      <c r="DP15" s="220">
        <f>'5'!AC15</f>
        <v>0.59362007600214028</v>
      </c>
      <c r="DQ15" s="221">
        <f>'6'!BS15</f>
        <v>0.27770925544413455</v>
      </c>
      <c r="DR15" s="220">
        <f>'7'!BS15</f>
        <v>8.1978432307205459E-2</v>
      </c>
      <c r="DS15" s="219">
        <f>DO15*'8a'!DV16</f>
        <v>0.73027221597965741</v>
      </c>
      <c r="DT15" s="219">
        <f>DP15*'8a'!DT16</f>
        <v>0.26229860893630225</v>
      </c>
      <c r="DU15" s="219">
        <f>DQ15*'8a'!DP16</f>
        <v>5.8913607688959375E-2</v>
      </c>
      <c r="DV15" s="219">
        <f>DR15*'8a'!DR16</f>
        <v>7.2951520310327016E-3</v>
      </c>
      <c r="DW15" s="220">
        <f t="shared" si="13"/>
        <v>1.0587795846359518</v>
      </c>
      <c r="DX15" s="327"/>
    </row>
    <row r="16" spans="1:128" hidden="1">
      <c r="A16" s="201">
        <v>1972</v>
      </c>
      <c r="B16" s="219">
        <f>'4'!F16</f>
        <v>1.65540927850181</v>
      </c>
      <c r="C16" s="220">
        <f>'5'!C16</f>
        <v>0.78076998736680758</v>
      </c>
      <c r="D16" s="221">
        <f>'6'!F16</f>
        <v>0.7766927068795858</v>
      </c>
      <c r="E16" s="220">
        <f>'7'!F16</f>
        <v>0.60066153167470193</v>
      </c>
      <c r="F16" s="219">
        <f>B16*'8a'!I17</f>
        <v>0.4510407199528586</v>
      </c>
      <c r="G16" s="219">
        <f>C16*'8a'!G17</f>
        <v>0.34472050245922836</v>
      </c>
      <c r="H16" s="219">
        <f>D16*'8a'!C17</f>
        <v>0.15474842191006494</v>
      </c>
      <c r="I16" s="219">
        <f>E16*'8a'!E17</f>
        <v>5.2126303773442052E-2</v>
      </c>
      <c r="J16" s="220">
        <f t="shared" si="0"/>
        <v>1.002635948095594</v>
      </c>
      <c r="K16" s="219" t="e">
        <f>'4'!#REF!</f>
        <v>#REF!</v>
      </c>
      <c r="L16" s="220">
        <f>'5'!E16+2</f>
        <v>1.2257846607209721</v>
      </c>
      <c r="M16" s="221" t="e">
        <f>'6'!#REF!+2</f>
        <v>#REF!</v>
      </c>
      <c r="N16" s="220">
        <f>'7'!K16+2</f>
        <v>1.2212005525407594</v>
      </c>
      <c r="O16" s="219" t="e">
        <f>K16*'8a'!R17</f>
        <v>#REF!</v>
      </c>
      <c r="P16" s="219">
        <f>L16*'8a'!P17</f>
        <v>0.56543034782788137</v>
      </c>
      <c r="Q16" s="219" t="e">
        <f>M16*'8a'!L17</f>
        <v>#REF!</v>
      </c>
      <c r="R16" s="219">
        <f>N16*'8a'!N17</f>
        <v>0.13204367188190055</v>
      </c>
      <c r="S16" s="220" t="e">
        <f t="shared" si="1"/>
        <v>#REF!</v>
      </c>
      <c r="T16" s="219">
        <f>'4'!P16</f>
        <v>4.6172850625423081</v>
      </c>
      <c r="U16" s="220">
        <f>'5'!G16</f>
        <v>0.8113799597628073</v>
      </c>
      <c r="V16" s="221">
        <f>'6'!P16</f>
        <v>0.70183952985467146</v>
      </c>
      <c r="W16" s="220">
        <f>'7'!P16</f>
        <v>-2.1302739732537306E-2</v>
      </c>
      <c r="X16" s="219">
        <f>T16*'8a'!AA17</f>
        <v>1.2435080708867792</v>
      </c>
      <c r="Y16" s="219">
        <f>U16*'8a'!Y17</f>
        <v>0.35135407088881698</v>
      </c>
      <c r="Z16" s="219">
        <f>V16*'8a'!U17</f>
        <v>0.15149209912909059</v>
      </c>
      <c r="AA16" s="219">
        <f>W16*'8a'!W17</f>
        <v>-1.7425933725804808E-3</v>
      </c>
      <c r="AB16" s="220">
        <f t="shared" si="2"/>
        <v>1.7446116475321063</v>
      </c>
      <c r="AC16" s="219" t="e">
        <f>'4'!#REF!</f>
        <v>#REF!</v>
      </c>
      <c r="AD16" s="220" t="e">
        <f>'5'!I16+2</f>
        <v>#DIV/0!</v>
      </c>
      <c r="AE16" s="221" t="e">
        <f>'6'!#REF!+2</f>
        <v>#REF!</v>
      </c>
      <c r="AF16" s="220" t="e">
        <f>'7'!#REF!+2</f>
        <v>#REF!</v>
      </c>
      <c r="AG16" s="219" t="e">
        <f>AC16*'8a'!AJ17</f>
        <v>#REF!</v>
      </c>
      <c r="AH16" s="219" t="e">
        <f>AD16*'8a'!AH17</f>
        <v>#DIV/0!</v>
      </c>
      <c r="AI16" s="219" t="e">
        <f>AE16*'8a'!AD17</f>
        <v>#REF!</v>
      </c>
      <c r="AJ16" s="219" t="e">
        <f>AF16*'8a'!AF17</f>
        <v>#REF!</v>
      </c>
      <c r="AK16" s="220" t="e">
        <f t="shared" si="3"/>
        <v>#REF!</v>
      </c>
      <c r="AL16" s="219" t="e">
        <f>'4'!#REF!</f>
        <v>#REF!</v>
      </c>
      <c r="AM16" s="220">
        <f>'5'!K16+2</f>
        <v>0.79614556866014707</v>
      </c>
      <c r="AN16" s="221" t="e">
        <f>'6'!#REF!+2</f>
        <v>#REF!</v>
      </c>
      <c r="AO16" s="220">
        <f>'7'!Z16+2</f>
        <v>0.99457134531345481</v>
      </c>
      <c r="AP16" s="219" t="e">
        <f>AL16*'8a'!AS17</f>
        <v>#REF!</v>
      </c>
      <c r="AQ16" s="219">
        <f>AM16*'8a'!AQ17</f>
        <v>0.50393121378607308</v>
      </c>
      <c r="AR16" s="219" t="e">
        <f>AN16*'8a'!AM17</f>
        <v>#REF!</v>
      </c>
      <c r="AS16" s="219">
        <f>AO16*'8a'!AO17</f>
        <v>0.13608105654359151</v>
      </c>
      <c r="AT16" s="220" t="e">
        <f t="shared" si="4"/>
        <v>#REF!</v>
      </c>
      <c r="AU16" s="219" t="e">
        <f>'4'!#REF!</f>
        <v>#REF!</v>
      </c>
      <c r="AV16" s="220">
        <f>'5'!M16+2</f>
        <v>1.0708707055327833</v>
      </c>
      <c r="AW16" s="221" t="e">
        <f>'6'!#REF!+2</f>
        <v>#REF!</v>
      </c>
      <c r="AX16" s="220">
        <f>'7'!Z16+2</f>
        <v>0.99457134531345481</v>
      </c>
      <c r="AY16" s="219" t="e">
        <f>AU16*'8a'!BB17</f>
        <v>#REF!</v>
      </c>
      <c r="AZ16" s="219">
        <f>AV16*'8a'!AZ17</f>
        <v>0.48229987622284948</v>
      </c>
      <c r="BA16" s="219" t="e">
        <f>AW16*'8a'!AV17</f>
        <v>#REF!</v>
      </c>
      <c r="BB16" s="219">
        <f>AX16*'8a'!AX17</f>
        <v>8.999572804344215E-2</v>
      </c>
      <c r="BC16" s="220" t="e">
        <f t="shared" si="5"/>
        <v>#REF!</v>
      </c>
      <c r="BD16" s="219">
        <f>'4'!AJ16</f>
        <v>1.0935019627358786</v>
      </c>
      <c r="BE16" s="220">
        <f>'5'!O16</f>
        <v>0.80182396744834017</v>
      </c>
      <c r="BF16" s="221">
        <f>'6'!AJ16</f>
        <v>0.84610816558185065</v>
      </c>
      <c r="BG16" s="220">
        <f>'7'!AJ16</f>
        <v>0.58956127216915111</v>
      </c>
      <c r="BH16" s="219">
        <f>BD16*'8a'!BK17</f>
        <v>0.2563418112592622</v>
      </c>
      <c r="BI16" s="219">
        <f>BE16*'8a'!BI17</f>
        <v>0.37723039628756866</v>
      </c>
      <c r="BJ16" s="219">
        <f>BF16*'8a'!BE17</f>
        <v>0.18063258946214777</v>
      </c>
      <c r="BK16" s="219">
        <f>BG16*'8a'!BG17</f>
        <v>4.8123189433011387E-2</v>
      </c>
      <c r="BL16" s="220">
        <f t="shared" si="6"/>
        <v>0.86232798644199005</v>
      </c>
      <c r="BM16" s="219" t="e">
        <f>'4'!#REF!</f>
        <v>#REF!</v>
      </c>
      <c r="BN16" s="220" t="e">
        <f>'5'!Q16+2</f>
        <v>#DIV/0!</v>
      </c>
      <c r="BO16" s="221" t="e">
        <f>'6'!#REF!+2</f>
        <v>#REF!</v>
      </c>
      <c r="BP16" s="220">
        <f>'7'!AO16+2</f>
        <v>0.78479537625517892</v>
      </c>
      <c r="BQ16" s="219" t="e">
        <f>BM16*'8a'!BT17</f>
        <v>#REF!</v>
      </c>
      <c r="BR16" s="219" t="e">
        <f>BN16*'8a'!BR17</f>
        <v>#DIV/0!</v>
      </c>
      <c r="BS16" s="219" t="e">
        <f>BO16*'8a'!BN17</f>
        <v>#REF!</v>
      </c>
      <c r="BT16" s="219">
        <f>BP16*'8a'!BP17</f>
        <v>5.7630873101349192E-2</v>
      </c>
      <c r="BU16" s="220" t="e">
        <f t="shared" si="7"/>
        <v>#REF!</v>
      </c>
      <c r="BV16" s="219" t="e">
        <f>'4'!#REF!</f>
        <v>#REF!</v>
      </c>
      <c r="BW16" s="220">
        <f>'5'!S16+2</f>
        <v>0.94286462195292775</v>
      </c>
      <c r="BX16" s="221" t="e">
        <f>'6'!#REF!+2</f>
        <v>#REF!</v>
      </c>
      <c r="BY16" s="220">
        <f>'7'!AT16+2</f>
        <v>0.88576628275112967</v>
      </c>
      <c r="BZ16" s="219" t="e">
        <f>BV16*'8a'!CC17</f>
        <v>#REF!</v>
      </c>
      <c r="CA16" s="219">
        <f>BW16*'8a'!CA17</f>
        <v>0.42211215192652141</v>
      </c>
      <c r="CB16" s="219" t="e">
        <f>BX16*'8a'!BW17</f>
        <v>#REF!</v>
      </c>
      <c r="CC16" s="219">
        <f>BY16*'8a'!BY17</f>
        <v>7.8590028356053651E-2</v>
      </c>
      <c r="CD16" s="220" t="e">
        <f t="shared" si="8"/>
        <v>#REF!</v>
      </c>
      <c r="CE16" s="219">
        <f>'4'!AY16</f>
        <v>0.40772379133186676</v>
      </c>
      <c r="CF16" s="220" t="e">
        <f>'5'!U16</f>
        <v>#DIV/0!</v>
      </c>
      <c r="CG16" s="221">
        <f>'6'!AY16</f>
        <v>0.89488885892625025</v>
      </c>
      <c r="CH16" s="220">
        <f>'7'!AY16</f>
        <v>0.66516808327777854</v>
      </c>
      <c r="CI16" s="219">
        <f>CE16*'8a'!CL17</f>
        <v>0.10362133335547365</v>
      </c>
      <c r="CJ16" s="219" t="e">
        <f>CF16*'8a'!CJ17</f>
        <v>#DIV/0!</v>
      </c>
      <c r="CK16" s="219">
        <f>CG16*'8a'!CF17</f>
        <v>0.20749583842872982</v>
      </c>
      <c r="CL16" s="219">
        <f>CH16*'8a'!CH17</f>
        <v>6.6006560892984983E-2</v>
      </c>
      <c r="CM16" s="220" t="e">
        <f t="shared" si="9"/>
        <v>#DIV/0!</v>
      </c>
      <c r="CN16" s="219" t="e">
        <f>'4'!#REF!</f>
        <v>#REF!</v>
      </c>
      <c r="CO16" s="220">
        <f>'5'!W16+2</f>
        <v>0.85425290060844761</v>
      </c>
      <c r="CP16" s="221" t="e">
        <f>'6'!#REF!+2</f>
        <v>#REF!</v>
      </c>
      <c r="CQ16" s="220">
        <f>'7'!BD16+2</f>
        <v>0.7572256123596417</v>
      </c>
      <c r="CR16" s="219" t="e">
        <f>CN16*'8a'!CU17</f>
        <v>#REF!</v>
      </c>
      <c r="CS16" s="219">
        <f>CO16*'8a'!CS17</f>
        <v>0.37323734029904659</v>
      </c>
      <c r="CT16" s="219" t="e">
        <f>CP16*'8a'!CO17</f>
        <v>#REF!</v>
      </c>
      <c r="CU16" s="219">
        <f>CQ16*'8a'!CQ17</f>
        <v>7.2910063960054478E-2</v>
      </c>
      <c r="CV16" s="220" t="e">
        <f t="shared" si="10"/>
        <v>#REF!</v>
      </c>
      <c r="CW16" s="219">
        <f>'4'!BI16</f>
        <v>0.73584989853713623</v>
      </c>
      <c r="CX16" s="220">
        <f>'5'!Y16</f>
        <v>0.88648667378944945</v>
      </c>
      <c r="CY16" s="221">
        <f>'6'!BI16</f>
        <v>0.9169012548151575</v>
      </c>
      <c r="CZ16" s="220">
        <f>'7'!BI16</f>
        <v>0.85002354265200886</v>
      </c>
      <c r="DA16" s="219">
        <f>CW16*'8a'!DD17</f>
        <v>0.2071311599167622</v>
      </c>
      <c r="DB16" s="219">
        <f>CX16*'8a'!DB17</f>
        <v>0.39173299875248352</v>
      </c>
      <c r="DC16" s="219">
        <f>CY16*'8a'!CX17</f>
        <v>0.15278944728887645</v>
      </c>
      <c r="DD16" s="219">
        <f>CZ16*'8a'!CZ17</f>
        <v>9.3488816194347332E-2</v>
      </c>
      <c r="DE16" s="220">
        <f t="shared" si="11"/>
        <v>0.84514242215246949</v>
      </c>
      <c r="DF16" s="219">
        <f>'4'!BN16</f>
        <v>3.3322628263654641</v>
      </c>
      <c r="DG16" s="220">
        <f>'5'!AC16</f>
        <v>0.58741170902610751</v>
      </c>
      <c r="DH16" s="221">
        <f>'6'!BN16</f>
        <v>0.80761490217756493</v>
      </c>
      <c r="DI16" s="220">
        <f>'7'!BN16</f>
        <v>0.55656656287448991</v>
      </c>
      <c r="DJ16" s="219">
        <f>DF16*'8a'!DM17</f>
        <v>0.88517543086845241</v>
      </c>
      <c r="DK16" s="219">
        <f>DG16*'8a'!DK17</f>
        <v>0.25411471259678353</v>
      </c>
      <c r="DL16" s="219">
        <f>DH16*'8a'!DG17</f>
        <v>0.15933065038448299</v>
      </c>
      <c r="DM16" s="219">
        <f>DI16*'8a'!DI17</f>
        <v>5.8147815260444706E-2</v>
      </c>
      <c r="DN16" s="220">
        <f t="shared" si="12"/>
        <v>1.3567686091101636</v>
      </c>
      <c r="DO16" s="219">
        <f>'4'!BS16</f>
        <v>2.6640629435217735</v>
      </c>
      <c r="DP16" s="220">
        <f>'5'!AC16</f>
        <v>0.58741170902610751</v>
      </c>
      <c r="DQ16" s="221">
        <f>'6'!BS16</f>
        <v>0.22526802077941629</v>
      </c>
      <c r="DR16" s="220">
        <f>'7'!BS16</f>
        <v>8.1978432307205459E-2</v>
      </c>
      <c r="DS16" s="219">
        <f>DO16*'8a'!DV17</f>
        <v>0.69288201247126435</v>
      </c>
      <c r="DT16" s="219">
        <f>DP16*'8a'!DT17</f>
        <v>0.25842868459531843</v>
      </c>
      <c r="DU16" s="219">
        <f>DQ16*'8a'!DP17</f>
        <v>4.7581213975002146E-2</v>
      </c>
      <c r="DV16" s="219">
        <f>DR16*'8a'!DR17</f>
        <v>7.2755953741534263E-3</v>
      </c>
      <c r="DW16" s="220">
        <f t="shared" si="13"/>
        <v>1.0061675064157383</v>
      </c>
      <c r="DX16" s="327"/>
    </row>
    <row r="17" spans="1:161" hidden="1">
      <c r="A17" s="201">
        <v>1973</v>
      </c>
      <c r="B17" s="219">
        <f>'4'!F17</f>
        <v>1.5923491732891824</v>
      </c>
      <c r="C17" s="220">
        <f>'5'!C17</f>
        <v>0.789158881798669</v>
      </c>
      <c r="D17" s="221">
        <f>'6'!F17</f>
        <v>0.77412850588963578</v>
      </c>
      <c r="E17" s="220">
        <f>'7'!F17</f>
        <v>0.60066153167470193</v>
      </c>
      <c r="F17" s="219">
        <f>B17*'8a'!I18</f>
        <v>0.43495790241945903</v>
      </c>
      <c r="G17" s="219">
        <f>C17*'8a'!G18</f>
        <v>0.34806425132478624</v>
      </c>
      <c r="H17" s="219">
        <f>D17*'8a'!C18</f>
        <v>0.15407814101080886</v>
      </c>
      <c r="I17" s="219">
        <f>E17*'8a'!E18</f>
        <v>5.2109533090148819E-2</v>
      </c>
      <c r="J17" s="220">
        <f t="shared" si="0"/>
        <v>0.98920982784520284</v>
      </c>
      <c r="K17" s="219" t="e">
        <f>'4'!#REF!</f>
        <v>#REF!</v>
      </c>
      <c r="L17" s="220">
        <f>'5'!E17+2</f>
        <v>1.2302949730422583</v>
      </c>
      <c r="M17" s="221" t="e">
        <f>'6'!#REF!+2</f>
        <v>#REF!</v>
      </c>
      <c r="N17" s="220">
        <f>'7'!K17+2</f>
        <v>1.2212005525407594</v>
      </c>
      <c r="O17" s="219" t="e">
        <f>K17*'8a'!R18</f>
        <v>#REF!</v>
      </c>
      <c r="P17" s="219">
        <f>L17*'8a'!P18</f>
        <v>0.56742607573707959</v>
      </c>
      <c r="Q17" s="219" t="e">
        <f>M17*'8a'!L18</f>
        <v>#REF!</v>
      </c>
      <c r="R17" s="219">
        <f>N17*'8a'!N18</f>
        <v>0.13094436124355538</v>
      </c>
      <c r="S17" s="220" t="e">
        <f t="shared" si="1"/>
        <v>#REF!</v>
      </c>
      <c r="T17" s="219">
        <f>'4'!P17</f>
        <v>5.2213670348993224</v>
      </c>
      <c r="U17" s="220">
        <f>'5'!G17</f>
        <v>0.81777987356103321</v>
      </c>
      <c r="V17" s="221">
        <f>'6'!P17</f>
        <v>0.68793496105348806</v>
      </c>
      <c r="W17" s="220">
        <f>'7'!P17</f>
        <v>-1.6189204763082235E-2</v>
      </c>
      <c r="X17" s="219">
        <f>T17*'8a'!AA18</f>
        <v>1.4213000043866959</v>
      </c>
      <c r="Y17" s="219">
        <f>U17*'8a'!Y18</f>
        <v>0.354127975273683</v>
      </c>
      <c r="Z17" s="219">
        <f>V17*'8a'!U18</f>
        <v>0.14660554455144995</v>
      </c>
      <c r="AA17" s="219">
        <f>W17*'8a'!W18</f>
        <v>-1.3217866606692547E-3</v>
      </c>
      <c r="AB17" s="220">
        <f t="shared" si="2"/>
        <v>1.9207117375511598</v>
      </c>
      <c r="AC17" s="219" t="e">
        <f>'4'!#REF!</f>
        <v>#REF!</v>
      </c>
      <c r="AD17" s="220" t="e">
        <f>'5'!I17+2</f>
        <v>#DIV/0!</v>
      </c>
      <c r="AE17" s="221" t="e">
        <f>'6'!#REF!+2</f>
        <v>#REF!</v>
      </c>
      <c r="AF17" s="220" t="e">
        <f>'7'!#REF!+2</f>
        <v>#REF!</v>
      </c>
      <c r="AG17" s="219" t="e">
        <f>AC17*'8a'!AJ18</f>
        <v>#REF!</v>
      </c>
      <c r="AH17" s="219" t="e">
        <f>AD17*'8a'!AH18</f>
        <v>#DIV/0!</v>
      </c>
      <c r="AI17" s="219" t="e">
        <f>AE17*'8a'!AD18</f>
        <v>#REF!</v>
      </c>
      <c r="AJ17" s="219" t="e">
        <f>AF17*'8a'!AF18</f>
        <v>#REF!</v>
      </c>
      <c r="AK17" s="220" t="e">
        <f t="shared" si="3"/>
        <v>#REF!</v>
      </c>
      <c r="AL17" s="219" t="e">
        <f>'4'!#REF!</f>
        <v>#REF!</v>
      </c>
      <c r="AM17" s="220">
        <f>'5'!K17+2</f>
        <v>0.91464813460605665</v>
      </c>
      <c r="AN17" s="221" t="e">
        <f>'6'!#REF!+2</f>
        <v>#REF!</v>
      </c>
      <c r="AO17" s="220">
        <f>'7'!Z17+2</f>
        <v>0.99457134531345481</v>
      </c>
      <c r="AP17" s="219" t="e">
        <f>AL17*'8a'!AS18</f>
        <v>#REF!</v>
      </c>
      <c r="AQ17" s="219">
        <f>AM17*'8a'!AQ18</f>
        <v>0.57890814066235696</v>
      </c>
      <c r="AR17" s="219" t="e">
        <f>AN17*'8a'!AM18</f>
        <v>#REF!</v>
      </c>
      <c r="AS17" s="219">
        <f>AO17*'8a'!AO18</f>
        <v>0.13612502673907342</v>
      </c>
      <c r="AT17" s="220" t="e">
        <f t="shared" si="4"/>
        <v>#REF!</v>
      </c>
      <c r="AU17" s="219" t="e">
        <f>'4'!#REF!</f>
        <v>#REF!</v>
      </c>
      <c r="AV17" s="220">
        <f>'5'!M17+2</f>
        <v>1.0885106789497192</v>
      </c>
      <c r="AW17" s="221" t="e">
        <f>'6'!#REF!+2</f>
        <v>#REF!</v>
      </c>
      <c r="AX17" s="220">
        <f>'7'!Z17+2</f>
        <v>0.99457134531345481</v>
      </c>
      <c r="AY17" s="219" t="e">
        <f>AU17*'8a'!BB18</f>
        <v>#REF!</v>
      </c>
      <c r="AZ17" s="219">
        <f>AV17*'8a'!AZ18</f>
        <v>0.49047214416692914</v>
      </c>
      <c r="BA17" s="219" t="e">
        <f>AW17*'8a'!AV18</f>
        <v>#REF!</v>
      </c>
      <c r="BB17" s="219">
        <f>AX17*'8a'!AX18</f>
        <v>8.9722806934583843E-2</v>
      </c>
      <c r="BC17" s="220" t="e">
        <f t="shared" si="5"/>
        <v>#REF!</v>
      </c>
      <c r="BD17" s="219">
        <f>'4'!AJ17</f>
        <v>1.1750024241182411</v>
      </c>
      <c r="BE17" s="220">
        <f>'5'!O17</f>
        <v>0.8031055533084307</v>
      </c>
      <c r="BF17" s="221">
        <f>'6'!AJ17</f>
        <v>0.84318415130667956</v>
      </c>
      <c r="BG17" s="220">
        <f>'7'!AJ17</f>
        <v>0.58956127216915111</v>
      </c>
      <c r="BH17" s="219">
        <f>BD17*'8a'!BK18</f>
        <v>0.27647828008426206</v>
      </c>
      <c r="BI17" s="219">
        <f>BE17*'8a'!BI18</f>
        <v>0.37762609912246048</v>
      </c>
      <c r="BJ17" s="219">
        <f>BF17*'8a'!BE18</f>
        <v>0.17990961886378706</v>
      </c>
      <c r="BK17" s="219">
        <f>BG17*'8a'!BG18</f>
        <v>4.782710110920782E-2</v>
      </c>
      <c r="BL17" s="220">
        <f t="shared" si="6"/>
        <v>0.88184109917971742</v>
      </c>
      <c r="BM17" s="219" t="e">
        <f>'4'!#REF!</f>
        <v>#REF!</v>
      </c>
      <c r="BN17" s="220" t="e">
        <f>'5'!Q17+2</f>
        <v>#DIV/0!</v>
      </c>
      <c r="BO17" s="221" t="e">
        <f>'6'!#REF!+2</f>
        <v>#REF!</v>
      </c>
      <c r="BP17" s="220">
        <f>'7'!AO17+2</f>
        <v>0.78479537625517892</v>
      </c>
      <c r="BQ17" s="219" t="e">
        <f>BM17*'8a'!BT18</f>
        <v>#REF!</v>
      </c>
      <c r="BR17" s="219" t="e">
        <f>BN17*'8a'!BR18</f>
        <v>#DIV/0!</v>
      </c>
      <c r="BS17" s="219" t="e">
        <f>BO17*'8a'!BN18</f>
        <v>#REF!</v>
      </c>
      <c r="BT17" s="219">
        <f>BP17*'8a'!BP18</f>
        <v>5.8219148792767884E-2</v>
      </c>
      <c r="BU17" s="220" t="e">
        <f t="shared" si="7"/>
        <v>#REF!</v>
      </c>
      <c r="BV17" s="219" t="e">
        <f>'4'!#REF!</f>
        <v>#REF!</v>
      </c>
      <c r="BW17" s="220">
        <f>'5'!S17+2</f>
        <v>1.078418837733548</v>
      </c>
      <c r="BX17" s="221" t="e">
        <f>'6'!#REF!+2</f>
        <v>#REF!</v>
      </c>
      <c r="BY17" s="220">
        <f>'7'!AT17+2</f>
        <v>0.88576628275112967</v>
      </c>
      <c r="BZ17" s="219" t="e">
        <f>BV17*'8a'!CC18</f>
        <v>#REF!</v>
      </c>
      <c r="CA17" s="219">
        <f>BW17*'8a'!CA18</f>
        <v>0.48224919508946623</v>
      </c>
      <c r="CB17" s="219" t="e">
        <f>BX17*'8a'!BW18</f>
        <v>#REF!</v>
      </c>
      <c r="CC17" s="219">
        <f>BY17*'8a'!BY18</f>
        <v>7.8450375072024875E-2</v>
      </c>
      <c r="CD17" s="220" t="e">
        <f t="shared" si="8"/>
        <v>#REF!</v>
      </c>
      <c r="CE17" s="219">
        <f>'4'!AY17</f>
        <v>0.47166192274210977</v>
      </c>
      <c r="CF17" s="220" t="e">
        <f>'5'!U17</f>
        <v>#DIV/0!</v>
      </c>
      <c r="CG17" s="221">
        <f>'6'!AY17</f>
        <v>0.88969800302658109</v>
      </c>
      <c r="CH17" s="220">
        <f>'7'!AY17</f>
        <v>0.66516808327777854</v>
      </c>
      <c r="CI17" s="219">
        <f>CE17*'8a'!CL18</f>
        <v>0.11961389874087058</v>
      </c>
      <c r="CJ17" s="219" t="e">
        <f>CF17*'8a'!CJ18</f>
        <v>#DIV/0!</v>
      </c>
      <c r="CK17" s="219">
        <f>CG17*'8a'!CF18</f>
        <v>0.20683391816110619</v>
      </c>
      <c r="CL17" s="219">
        <f>CH17*'8a'!CH18</f>
        <v>6.5239702592447352E-2</v>
      </c>
      <c r="CM17" s="220" t="e">
        <f t="shared" si="9"/>
        <v>#DIV/0!</v>
      </c>
      <c r="CN17" s="219" t="e">
        <f>'4'!#REF!</f>
        <v>#REF!</v>
      </c>
      <c r="CO17" s="220">
        <f>'5'!W17+2</f>
        <v>1.1850377706068858</v>
      </c>
      <c r="CP17" s="221" t="e">
        <f>'6'!#REF!+2</f>
        <v>#REF!</v>
      </c>
      <c r="CQ17" s="220">
        <f>'7'!BD17+2</f>
        <v>0.7572256123596417</v>
      </c>
      <c r="CR17" s="219" t="e">
        <f>CN17*'8a'!CU18</f>
        <v>#REF!</v>
      </c>
      <c r="CS17" s="219">
        <f>CO17*'8a'!CS18</f>
        <v>0.51724125459285786</v>
      </c>
      <c r="CT17" s="219" t="e">
        <f>CP17*'8a'!CO18</f>
        <v>#REF!</v>
      </c>
      <c r="CU17" s="219">
        <f>CQ17*'8a'!CQ18</f>
        <v>7.3802482415396511E-2</v>
      </c>
      <c r="CV17" s="220" t="e">
        <f t="shared" si="10"/>
        <v>#REF!</v>
      </c>
      <c r="CW17" s="219">
        <f>'4'!BI17</f>
        <v>0.70989736940329973</v>
      </c>
      <c r="CX17" s="220">
        <f>'5'!Y17</f>
        <v>0.88497023635870831</v>
      </c>
      <c r="CY17" s="221">
        <f>'6'!BI17</f>
        <v>0.9161310353706158</v>
      </c>
      <c r="CZ17" s="220">
        <f>'7'!BI17</f>
        <v>0.85002354265200886</v>
      </c>
      <c r="DA17" s="219">
        <f>CW17*'8a'!DD18</f>
        <v>0.1993491024297612</v>
      </c>
      <c r="DB17" s="219">
        <f>CX17*'8a'!DB18</f>
        <v>0.39197158829827272</v>
      </c>
      <c r="DC17" s="219">
        <f>CY17*'8a'!CX18</f>
        <v>0.15301583162534571</v>
      </c>
      <c r="DD17" s="219">
        <f>CZ17*'8a'!CZ18</f>
        <v>9.285777975491738E-2</v>
      </c>
      <c r="DE17" s="220">
        <f t="shared" si="11"/>
        <v>0.83719430210829704</v>
      </c>
      <c r="DF17" s="219">
        <f>'4'!BN17</f>
        <v>2.2926649876011398</v>
      </c>
      <c r="DG17" s="220">
        <f>'5'!AC17</f>
        <v>0.59719752761124845</v>
      </c>
      <c r="DH17" s="221">
        <f>'6'!BN17</f>
        <v>0.82423982545077734</v>
      </c>
      <c r="DI17" s="220">
        <f>'7'!BN17</f>
        <v>0.51919482886318269</v>
      </c>
      <c r="DJ17" s="219">
        <f>DF17*'8a'!DM18</f>
        <v>0.61002494651363814</v>
      </c>
      <c r="DK17" s="219">
        <f>DG17*'8a'!DK18</f>
        <v>0.25854838336858882</v>
      </c>
      <c r="DL17" s="219">
        <f>DH17*'8a'!DG18</f>
        <v>0.16273659099055449</v>
      </c>
      <c r="DM17" s="219">
        <f>DI17*'8a'!DI18</f>
        <v>5.3761941354566863E-2</v>
      </c>
      <c r="DN17" s="220">
        <f t="shared" si="12"/>
        <v>1.0850718622273483</v>
      </c>
      <c r="DO17" s="219">
        <f>'4'!BS17</f>
        <v>2.2980385956058904</v>
      </c>
      <c r="DP17" s="220">
        <f>'5'!AC17</f>
        <v>0.59719752761124845</v>
      </c>
      <c r="DQ17" s="221">
        <f>'6'!BS17</f>
        <v>0.17282678611469784</v>
      </c>
      <c r="DR17" s="220">
        <f>'7'!BS17</f>
        <v>8.1978432307205459E-2</v>
      </c>
      <c r="DS17" s="219">
        <f>DO17*'8a'!DV18</f>
        <v>0.60271418414110245</v>
      </c>
      <c r="DT17" s="219">
        <f>DP17*'8a'!DT18</f>
        <v>0.26198651617809854</v>
      </c>
      <c r="DU17" s="219">
        <f>DQ17*'8a'!DP18</f>
        <v>3.6400709584920997E-2</v>
      </c>
      <c r="DV17" s="219">
        <f>DR17*'8a'!DR18</f>
        <v>7.2480287963135395E-3</v>
      </c>
      <c r="DW17" s="220">
        <f t="shared" si="13"/>
        <v>0.90834943870043561</v>
      </c>
      <c r="DX17" s="327"/>
    </row>
    <row r="18" spans="1:161" hidden="1">
      <c r="A18" s="201">
        <v>1974</v>
      </c>
      <c r="B18" s="219">
        <f>'4'!F18</f>
        <v>2.158541531715116</v>
      </c>
      <c r="C18" s="220">
        <f>'5'!C18</f>
        <v>0.76833111015574929</v>
      </c>
      <c r="D18" s="221">
        <f>'6'!F18</f>
        <v>0.76258960143486032</v>
      </c>
      <c r="E18" s="220">
        <f>'7'!F18</f>
        <v>0.60066153167470193</v>
      </c>
      <c r="F18" s="219">
        <f>B18*'8a'!I19</f>
        <v>0.59184154744621909</v>
      </c>
      <c r="G18" s="219">
        <f>C18*'8a'!G19</f>
        <v>0.33841929132322973</v>
      </c>
      <c r="H18" s="219">
        <f>D18*'8a'!C19</f>
        <v>0.15157604488663404</v>
      </c>
      <c r="I18" s="219">
        <f>E18*'8a'!E19</f>
        <v>5.2010698196699102E-2</v>
      </c>
      <c r="J18" s="220">
        <f t="shared" si="0"/>
        <v>1.133847581852782</v>
      </c>
      <c r="K18" s="219" t="e">
        <f>'4'!#REF!</f>
        <v>#REF!</v>
      </c>
      <c r="L18" s="220">
        <f>'5'!E18+2</f>
        <v>1.2108784824038854</v>
      </c>
      <c r="M18" s="221" t="e">
        <f>'6'!#REF!+2</f>
        <v>#REF!</v>
      </c>
      <c r="N18" s="220">
        <f>'7'!K18+2</f>
        <v>1.2212005525407594</v>
      </c>
      <c r="O18" s="219" t="e">
        <f>K18*'8a'!R19</f>
        <v>#REF!</v>
      </c>
      <c r="P18" s="219">
        <f>L18*'8a'!P19</f>
        <v>0.55836884722578783</v>
      </c>
      <c r="Q18" s="219" t="e">
        <f>M18*'8a'!L19</f>
        <v>#REF!</v>
      </c>
      <c r="R18" s="219">
        <f>N18*'8a'!N19</f>
        <v>0.12990977654228891</v>
      </c>
      <c r="S18" s="220" t="e">
        <f t="shared" si="1"/>
        <v>#REF!</v>
      </c>
      <c r="T18" s="219">
        <f>'4'!P18</f>
        <v>4.8425040852776471</v>
      </c>
      <c r="U18" s="220">
        <f>'5'!G18</f>
        <v>0.82551768973616546</v>
      </c>
      <c r="V18" s="221">
        <f>'6'!P18</f>
        <v>0.65335762505821127</v>
      </c>
      <c r="W18" s="220">
        <f>'7'!P18</f>
        <v>-1.058275048029015E-2</v>
      </c>
      <c r="X18" s="219">
        <f>T18*'8a'!AA19</f>
        <v>1.3326697784352055</v>
      </c>
      <c r="Y18" s="219">
        <f>U18*'8a'!Y19</f>
        <v>0.35747906411292657</v>
      </c>
      <c r="Z18" s="219">
        <f>V18*'8a'!U19</f>
        <v>0.13746816612856536</v>
      </c>
      <c r="AA18" s="219">
        <f>W18*'8a'!W19</f>
        <v>-8.6099698458950644E-4</v>
      </c>
      <c r="AB18" s="220">
        <f t="shared" si="2"/>
        <v>1.826756011692108</v>
      </c>
      <c r="AC18" s="219" t="e">
        <f>'4'!#REF!</f>
        <v>#REF!</v>
      </c>
      <c r="AD18" s="220" t="e">
        <f>'5'!I18+2</f>
        <v>#DIV/0!</v>
      </c>
      <c r="AE18" s="221" t="e">
        <f>'6'!#REF!+2</f>
        <v>#REF!</v>
      </c>
      <c r="AF18" s="220" t="e">
        <f>'7'!#REF!+2</f>
        <v>#REF!</v>
      </c>
      <c r="AG18" s="219" t="e">
        <f>AC18*'8a'!AJ19</f>
        <v>#REF!</v>
      </c>
      <c r="AH18" s="219" t="e">
        <f>AD18*'8a'!AH19</f>
        <v>#DIV/0!</v>
      </c>
      <c r="AI18" s="219" t="e">
        <f>AE18*'8a'!AD19</f>
        <v>#REF!</v>
      </c>
      <c r="AJ18" s="219" t="e">
        <f>AF18*'8a'!AF19</f>
        <v>#REF!</v>
      </c>
      <c r="AK18" s="220" t="e">
        <f t="shared" si="3"/>
        <v>#REF!</v>
      </c>
      <c r="AL18" s="219" t="e">
        <f>'4'!#REF!</f>
        <v>#REF!</v>
      </c>
      <c r="AM18" s="220">
        <f>'5'!K18+2</f>
        <v>0.95784007340402066</v>
      </c>
      <c r="AN18" s="221" t="e">
        <f>'6'!#REF!+2</f>
        <v>#REF!</v>
      </c>
      <c r="AO18" s="220">
        <f>'7'!Z18+2</f>
        <v>0.99457134531345481</v>
      </c>
      <c r="AP18" s="219" t="e">
        <f>AL18*'8a'!AS19</f>
        <v>#REF!</v>
      </c>
      <c r="AQ18" s="219">
        <f>AM18*'8a'!AQ19</f>
        <v>0.60652384105511947</v>
      </c>
      <c r="AR18" s="219" t="e">
        <f>AN18*'8a'!AM19</f>
        <v>#REF!</v>
      </c>
      <c r="AS18" s="219">
        <f>AO18*'8a'!AO19</f>
        <v>0.13573021564738763</v>
      </c>
      <c r="AT18" s="220" t="e">
        <f t="shared" si="4"/>
        <v>#REF!</v>
      </c>
      <c r="AU18" s="219" t="e">
        <f>'4'!#REF!</f>
        <v>#REF!</v>
      </c>
      <c r="AV18" s="220">
        <f>'5'!M18+2</f>
        <v>1.0755978802956681</v>
      </c>
      <c r="AW18" s="221" t="e">
        <f>'6'!#REF!+2</f>
        <v>#REF!</v>
      </c>
      <c r="AX18" s="220">
        <f>'7'!Z18+2</f>
        <v>0.99457134531345481</v>
      </c>
      <c r="AY18" s="219" t="e">
        <f>AU18*'8a'!BB19</f>
        <v>#REF!</v>
      </c>
      <c r="AZ18" s="219">
        <f>AV18*'8a'!AZ19</f>
        <v>0.48431345613514315</v>
      </c>
      <c r="BA18" s="219" t="e">
        <f>AW18*'8a'!AV19</f>
        <v>#REF!</v>
      </c>
      <c r="BB18" s="219">
        <f>AX18*'8a'!AX19</f>
        <v>8.9458179998433376E-2</v>
      </c>
      <c r="BC18" s="220" t="e">
        <f t="shared" si="5"/>
        <v>#REF!</v>
      </c>
      <c r="BD18" s="219">
        <f>'4'!AJ18</f>
        <v>2.6332433844767542</v>
      </c>
      <c r="BE18" s="220">
        <f>'5'!O18</f>
        <v>0.79627906844883056</v>
      </c>
      <c r="BF18" s="221">
        <f>'6'!AJ18</f>
        <v>0.83867934700181135</v>
      </c>
      <c r="BG18" s="220">
        <f>'7'!AJ18</f>
        <v>0.58956127216915111</v>
      </c>
      <c r="BH18" s="219">
        <f>BD18*'8a'!BK19</f>
        <v>0.6232888967018585</v>
      </c>
      <c r="BI18" s="219">
        <f>BE18*'8a'!BI19</f>
        <v>0.37537592295263128</v>
      </c>
      <c r="BJ18" s="219">
        <f>BF18*'8a'!BE19</f>
        <v>0.17681430221873914</v>
      </c>
      <c r="BK18" s="219">
        <f>BG18*'8a'!BG19</f>
        <v>4.7791446917856924E-2</v>
      </c>
      <c r="BL18" s="220">
        <f t="shared" si="6"/>
        <v>1.2232705687910859</v>
      </c>
      <c r="BM18" s="219" t="e">
        <f>'4'!#REF!</f>
        <v>#REF!</v>
      </c>
      <c r="BN18" s="220" t="e">
        <f>'5'!Q18+2</f>
        <v>#DIV/0!</v>
      </c>
      <c r="BO18" s="221" t="e">
        <f>'6'!#REF!+2</f>
        <v>#REF!</v>
      </c>
      <c r="BP18" s="220">
        <f>'7'!AO18+2</f>
        <v>0.78479537625517892</v>
      </c>
      <c r="BQ18" s="219" t="e">
        <f>BM18*'8a'!BT19</f>
        <v>#REF!</v>
      </c>
      <c r="BR18" s="219" t="e">
        <f>BN18*'8a'!BR19</f>
        <v>#DIV/0!</v>
      </c>
      <c r="BS18" s="219" t="e">
        <f>BO18*'8a'!BN19</f>
        <v>#REF!</v>
      </c>
      <c r="BT18" s="219">
        <f>BP18*'8a'!BP19</f>
        <v>5.8078010559637801E-2</v>
      </c>
      <c r="BU18" s="220" t="e">
        <f t="shared" si="7"/>
        <v>#REF!</v>
      </c>
      <c r="BV18" s="219" t="e">
        <f>'4'!#REF!</f>
        <v>#REF!</v>
      </c>
      <c r="BW18" s="220">
        <f>'5'!S18+2</f>
        <v>1.0913613046406296</v>
      </c>
      <c r="BX18" s="221" t="e">
        <f>'6'!#REF!+2</f>
        <v>#REF!</v>
      </c>
      <c r="BY18" s="220">
        <f>'7'!AT18+2</f>
        <v>0.88576628275112967</v>
      </c>
      <c r="BZ18" s="219" t="e">
        <f>BV18*'8a'!CC19</f>
        <v>#REF!</v>
      </c>
      <c r="CA18" s="219">
        <f>BW18*'8a'!CA19</f>
        <v>0.48729976106328604</v>
      </c>
      <c r="CB18" s="219" t="e">
        <f>BX18*'8a'!BW19</f>
        <v>#REF!</v>
      </c>
      <c r="CC18" s="219">
        <f>BY18*'8a'!BY19</f>
        <v>7.8326167915659106E-2</v>
      </c>
      <c r="CD18" s="220" t="e">
        <f t="shared" si="8"/>
        <v>#REF!</v>
      </c>
      <c r="CE18" s="219">
        <f>'4'!AY18</f>
        <v>0.44033808021415566</v>
      </c>
      <c r="CF18" s="220" t="e">
        <f>'5'!U18</f>
        <v>#DIV/0!</v>
      </c>
      <c r="CG18" s="221">
        <f>'6'!AY18</f>
        <v>0.88612928959555848</v>
      </c>
      <c r="CH18" s="220">
        <f>'7'!AY18</f>
        <v>0.66516808327777854</v>
      </c>
      <c r="CI18" s="219">
        <f>CE18*'8a'!CL19</f>
        <v>0.11181145443519913</v>
      </c>
      <c r="CJ18" s="219" t="e">
        <f>CF18*'8a'!CJ19</f>
        <v>#DIV/0!</v>
      </c>
      <c r="CK18" s="219">
        <f>CG18*'8a'!CF19</f>
        <v>0.20620100331968019</v>
      </c>
      <c r="CL18" s="219">
        <f>CH18*'8a'!CH19</f>
        <v>6.4614419085116892E-2</v>
      </c>
      <c r="CM18" s="220" t="e">
        <f t="shared" si="9"/>
        <v>#DIV/0!</v>
      </c>
      <c r="CN18" s="219" t="e">
        <f>'4'!#REF!</f>
        <v>#REF!</v>
      </c>
      <c r="CO18" s="220">
        <f>'5'!W18+2</f>
        <v>0.93689934486040638</v>
      </c>
      <c r="CP18" s="221" t="e">
        <f>'6'!#REF!+2</f>
        <v>#REF!</v>
      </c>
      <c r="CQ18" s="220">
        <f>'7'!BD18+2</f>
        <v>0.7572256123596417</v>
      </c>
      <c r="CR18" s="219" t="e">
        <f>CN18*'8a'!CU19</f>
        <v>#REF!</v>
      </c>
      <c r="CS18" s="219">
        <f>CO18*'8a'!CS19</f>
        <v>0.40918996250231399</v>
      </c>
      <c r="CT18" s="219" t="e">
        <f>CP18*'8a'!CO19</f>
        <v>#REF!</v>
      </c>
      <c r="CU18" s="219">
        <f>CQ18*'8a'!CQ19</f>
        <v>7.4135588341419312E-2</v>
      </c>
      <c r="CV18" s="220" t="e">
        <f t="shared" si="10"/>
        <v>#REF!</v>
      </c>
      <c r="CW18" s="219">
        <f>'4'!BI18</f>
        <v>1.196631380382529</v>
      </c>
      <c r="CX18" s="220">
        <f>'5'!Y18</f>
        <v>0.9087925147167415</v>
      </c>
      <c r="CY18" s="221">
        <f>'6'!BI18</f>
        <v>0.90825109797645864</v>
      </c>
      <c r="CZ18" s="220">
        <f>'7'!BI18</f>
        <v>0.85002354265200886</v>
      </c>
      <c r="DA18" s="219">
        <f>CW18*'8a'!DD19</f>
        <v>0.33536301786208894</v>
      </c>
      <c r="DB18" s="219">
        <f>CX18*'8a'!DB19</f>
        <v>0.40351800677208322</v>
      </c>
      <c r="DC18" s="219">
        <f>CY18*'8a'!CX19</f>
        <v>0.15207469598669446</v>
      </c>
      <c r="DD18" s="219">
        <f>CZ18*'8a'!CZ19</f>
        <v>9.2050492782923418E-2</v>
      </c>
      <c r="DE18" s="220">
        <f t="shared" si="11"/>
        <v>0.98300621340379002</v>
      </c>
      <c r="DF18" s="219">
        <f>'4'!BN18</f>
        <v>2.0388765951689276</v>
      </c>
      <c r="DG18" s="220">
        <f>'5'!AC18</f>
        <v>0.58625914921272271</v>
      </c>
      <c r="DH18" s="221">
        <f>'6'!BN18</f>
        <v>0.80547733226783447</v>
      </c>
      <c r="DI18" s="220">
        <f>'7'!BN18</f>
        <v>0.50272568958539232</v>
      </c>
      <c r="DJ18" s="219">
        <f>DF18*'8a'!DM19</f>
        <v>0.54407249734756946</v>
      </c>
      <c r="DK18" s="219">
        <f>DG18*'8a'!DK19</f>
        <v>0.25381544312993964</v>
      </c>
      <c r="DL18" s="219">
        <f>DH18*'8a'!DG19</f>
        <v>0.15903383292399662</v>
      </c>
      <c r="DM18" s="219">
        <f>DI18*'8a'!DI19</f>
        <v>5.1664952222770233E-2</v>
      </c>
      <c r="DN18" s="220">
        <f t="shared" si="12"/>
        <v>1.008586725624276</v>
      </c>
      <c r="DO18" s="219">
        <f>'4'!BS18</f>
        <v>2.7755041231029849</v>
      </c>
      <c r="DP18" s="220">
        <f>'5'!AC18</f>
        <v>0.58625914921272271</v>
      </c>
      <c r="DQ18" s="221">
        <f>'6'!BS18</f>
        <v>9.2510238615006235E-2</v>
      </c>
      <c r="DR18" s="220">
        <f>'7'!BS18</f>
        <v>0.16344870588431623</v>
      </c>
      <c r="DS18" s="219">
        <f>DO18*'8a'!DV19</f>
        <v>0.73337994707131471</v>
      </c>
      <c r="DT18" s="219">
        <f>DP18*'8a'!DT19</f>
        <v>0.25651242303615857</v>
      </c>
      <c r="DU18" s="219">
        <f>DQ18*'8a'!DP19</f>
        <v>1.9433294310472211E-2</v>
      </c>
      <c r="DV18" s="219">
        <f>DR18*'8a'!DR19</f>
        <v>1.4409557654676681E-2</v>
      </c>
      <c r="DW18" s="220">
        <f t="shared" si="13"/>
        <v>1.0237352220726224</v>
      </c>
      <c r="DX18" s="327"/>
    </row>
    <row r="19" spans="1:161" hidden="1">
      <c r="A19" s="201">
        <v>1975</v>
      </c>
      <c r="B19" s="219">
        <f>'4'!F19</f>
        <v>4.5834492761749903</v>
      </c>
      <c r="C19" s="220">
        <f>'5'!C19</f>
        <v>0.80436189539831471</v>
      </c>
      <c r="D19" s="221">
        <f>'6'!F19</f>
        <v>0.70489507916098315</v>
      </c>
      <c r="E19" s="220">
        <f>'7'!F19</f>
        <v>0.60066153167470193</v>
      </c>
      <c r="F19" s="219">
        <f>B19*'8a'!I20</f>
        <v>1.2621697106965628</v>
      </c>
      <c r="G19" s="219">
        <f>C19*'8a'!G20</f>
        <v>0.35363393322885495</v>
      </c>
      <c r="H19" s="219">
        <f>D19*'8a'!C20</f>
        <v>0.13984917856699788</v>
      </c>
      <c r="I19" s="219">
        <f>E19*'8a'!E20</f>
        <v>5.2006488958091554E-2</v>
      </c>
      <c r="J19" s="220">
        <f t="shared" si="0"/>
        <v>1.8076593114505073</v>
      </c>
      <c r="K19" s="219" t="e">
        <f>'4'!#REF!</f>
        <v>#REF!</v>
      </c>
      <c r="L19" s="220">
        <f>'5'!E19+2</f>
        <v>1.1614660796744172</v>
      </c>
      <c r="M19" s="221" t="e">
        <f>'6'!#REF!+2</f>
        <v>#REF!</v>
      </c>
      <c r="N19" s="220">
        <f>'7'!K19+2</f>
        <v>1.2212005525407594</v>
      </c>
      <c r="O19" s="219" t="e">
        <f>K19*'8a'!R20</f>
        <v>#REF!</v>
      </c>
      <c r="P19" s="219">
        <f>L19*'8a'!P20</f>
        <v>0.53538222781619693</v>
      </c>
      <c r="Q19" s="219" t="e">
        <f>M19*'8a'!L20</f>
        <v>#REF!</v>
      </c>
      <c r="R19" s="219">
        <f>N19*'8a'!N20</f>
        <v>0.12897190446022752</v>
      </c>
      <c r="S19" s="220" t="e">
        <f t="shared" si="1"/>
        <v>#REF!</v>
      </c>
      <c r="T19" s="219">
        <f>'4'!P19</f>
        <v>6.0807205241767619</v>
      </c>
      <c r="U19" s="220">
        <f>'5'!G19</f>
        <v>0.82601960447696576</v>
      </c>
      <c r="V19" s="221">
        <f>'6'!P19</f>
        <v>0.64061022090958009</v>
      </c>
      <c r="W19" s="220">
        <f>'7'!P19</f>
        <v>-4.4833768841607904E-3</v>
      </c>
      <c r="X19" s="219">
        <f>T19*'8a'!AA20</f>
        <v>1.6904425564817671</v>
      </c>
      <c r="Y19" s="219">
        <f>U19*'8a'!Y20</f>
        <v>0.35779759199579392</v>
      </c>
      <c r="Z19" s="219">
        <f>V19*'8a'!U20</f>
        <v>0.13311151303163127</v>
      </c>
      <c r="AA19" s="219">
        <f>W19*'8a'!W20</f>
        <v>-3.6338798181035265E-4</v>
      </c>
      <c r="AB19" s="220">
        <f t="shared" si="2"/>
        <v>2.1809882735273822</v>
      </c>
      <c r="AC19" s="219" t="e">
        <f>'4'!#REF!</f>
        <v>#REF!</v>
      </c>
      <c r="AD19" s="220" t="e">
        <f>'5'!I19+2</f>
        <v>#DIV/0!</v>
      </c>
      <c r="AE19" s="221" t="e">
        <f>'6'!#REF!+2</f>
        <v>#REF!</v>
      </c>
      <c r="AF19" s="220" t="e">
        <f>'7'!#REF!+2</f>
        <v>#REF!</v>
      </c>
      <c r="AG19" s="219" t="e">
        <f>AC19*'8a'!AJ20</f>
        <v>#REF!</v>
      </c>
      <c r="AH19" s="219" t="e">
        <f>AD19*'8a'!AH20</f>
        <v>#DIV/0!</v>
      </c>
      <c r="AI19" s="219" t="e">
        <f>AE19*'8a'!AD20</f>
        <v>#REF!</v>
      </c>
      <c r="AJ19" s="219" t="e">
        <f>AF19*'8a'!AF20</f>
        <v>#REF!</v>
      </c>
      <c r="AK19" s="220" t="e">
        <f t="shared" si="3"/>
        <v>#REF!</v>
      </c>
      <c r="AL19" s="219" t="e">
        <f>'4'!#REF!</f>
        <v>#REF!</v>
      </c>
      <c r="AM19" s="220">
        <f>'5'!K19+2</f>
        <v>1.0375428371128987</v>
      </c>
      <c r="AN19" s="221" t="e">
        <f>'6'!#REF!+2</f>
        <v>#REF!</v>
      </c>
      <c r="AO19" s="220">
        <f>'7'!Z19+2</f>
        <v>0.99457134531345481</v>
      </c>
      <c r="AP19" s="219" t="e">
        <f>AL19*'8a'!AS20</f>
        <v>#REF!</v>
      </c>
      <c r="AQ19" s="219">
        <f>AM19*'8a'!AQ20</f>
        <v>0.65710867934388173</v>
      </c>
      <c r="AR19" s="219" t="e">
        <f>AN19*'8a'!AM20</f>
        <v>#REF!</v>
      </c>
      <c r="AS19" s="219">
        <f>AO19*'8a'!AO20</f>
        <v>0.1355788545424495</v>
      </c>
      <c r="AT19" s="220" t="e">
        <f t="shared" si="4"/>
        <v>#REF!</v>
      </c>
      <c r="AU19" s="219" t="e">
        <f>'4'!#REF!</f>
        <v>#REF!</v>
      </c>
      <c r="AV19" s="220">
        <f>'5'!M19+2</f>
        <v>1.0751173267654366</v>
      </c>
      <c r="AW19" s="221" t="e">
        <f>'6'!#REF!+2</f>
        <v>#REF!</v>
      </c>
      <c r="AX19" s="220">
        <f>'7'!Z19+2</f>
        <v>0.99457134531345481</v>
      </c>
      <c r="AY19" s="219" t="e">
        <f>AU19*'8a'!BB20</f>
        <v>#REF!</v>
      </c>
      <c r="AZ19" s="219">
        <f>AV19*'8a'!AZ20</f>
        <v>0.48318741512116692</v>
      </c>
      <c r="BA19" s="219" t="e">
        <f>AW19*'8a'!AV20</f>
        <v>#REF!</v>
      </c>
      <c r="BB19" s="219">
        <f>AX19*'8a'!AX20</f>
        <v>8.94062738290856E-2</v>
      </c>
      <c r="BC19" s="220" t="e">
        <f t="shared" si="5"/>
        <v>#REF!</v>
      </c>
      <c r="BD19" s="219">
        <f>'4'!AJ19</f>
        <v>5.0526944296932284</v>
      </c>
      <c r="BE19" s="220">
        <f>'5'!O19</f>
        <v>0.78811527136742987</v>
      </c>
      <c r="BF19" s="221">
        <f>'6'!AJ19</f>
        <v>0.83484177217031952</v>
      </c>
      <c r="BG19" s="220">
        <f>'7'!AJ19</f>
        <v>0.58956127216915111</v>
      </c>
      <c r="BH19" s="219">
        <f>BD19*'8a'!BK20</f>
        <v>1.2019167786594813</v>
      </c>
      <c r="BI19" s="219">
        <f>BE19*'8a'!BI20</f>
        <v>0.37242511012905605</v>
      </c>
      <c r="BJ19" s="219">
        <f>BF19*'8a'!BE20</f>
        <v>0.17388073506583546</v>
      </c>
      <c r="BK19" s="219">
        <f>BG19*'8a'!BG20</f>
        <v>4.7926706761943792E-2</v>
      </c>
      <c r="BL19" s="220">
        <f t="shared" si="6"/>
        <v>1.7961493306163165</v>
      </c>
      <c r="BM19" s="219" t="e">
        <f>'4'!#REF!</f>
        <v>#REF!</v>
      </c>
      <c r="BN19" s="220" t="e">
        <f>'5'!Q19+2</f>
        <v>#DIV/0!</v>
      </c>
      <c r="BO19" s="221" t="e">
        <f>'6'!#REF!+2</f>
        <v>#REF!</v>
      </c>
      <c r="BP19" s="220">
        <f>'7'!AO19+2</f>
        <v>0.78479537625517892</v>
      </c>
      <c r="BQ19" s="219" t="e">
        <f>BM19*'8a'!BT20</f>
        <v>#REF!</v>
      </c>
      <c r="BR19" s="219" t="e">
        <f>BN19*'8a'!BR20</f>
        <v>#DIV/0!</v>
      </c>
      <c r="BS19" s="219" t="e">
        <f>BO19*'8a'!BN20</f>
        <v>#REF!</v>
      </c>
      <c r="BT19" s="219">
        <f>BP19*'8a'!BP20</f>
        <v>5.8144118397868878E-2</v>
      </c>
      <c r="BU19" s="220" t="e">
        <f t="shared" si="7"/>
        <v>#REF!</v>
      </c>
      <c r="BV19" s="219" t="e">
        <f>'4'!#REF!</f>
        <v>#REF!</v>
      </c>
      <c r="BW19" s="220">
        <f>'5'!S19+2</f>
        <v>1.0900134737955955</v>
      </c>
      <c r="BX19" s="221" t="e">
        <f>'6'!#REF!+2</f>
        <v>#REF!</v>
      </c>
      <c r="BY19" s="220">
        <f>'7'!AT19+2</f>
        <v>0.88576628275112967</v>
      </c>
      <c r="BZ19" s="219" t="e">
        <f>BV19*'8a'!CC20</f>
        <v>#REF!</v>
      </c>
      <c r="CA19" s="219">
        <f>BW19*'8a'!CA20</f>
        <v>0.48574910701887752</v>
      </c>
      <c r="CB19" s="219" t="e">
        <f>BX19*'8a'!BW20</f>
        <v>#REF!</v>
      </c>
      <c r="CC19" s="219">
        <f>BY19*'8a'!BY20</f>
        <v>7.8252324963099321E-2</v>
      </c>
      <c r="CD19" s="220" t="e">
        <f t="shared" si="8"/>
        <v>#REF!</v>
      </c>
      <c r="CE19" s="219">
        <f>'4'!AY19</f>
        <v>0.69926947664753425</v>
      </c>
      <c r="CF19" s="220">
        <f>'5'!U19</f>
        <v>0.9534159706965375</v>
      </c>
      <c r="CG19" s="221">
        <f>'6'!AY19</f>
        <v>0.88288500465826525</v>
      </c>
      <c r="CH19" s="220">
        <f>'7'!AY19</f>
        <v>0.66516808327777854</v>
      </c>
      <c r="CI19" s="219">
        <f>CE19*'8a'!CL20</f>
        <v>0.18045921991434763</v>
      </c>
      <c r="CJ19" s="219">
        <f>CF19*'8a'!CJ20</f>
        <v>0.39404785133903519</v>
      </c>
      <c r="CK19" s="219">
        <f>CG19*'8a'!CF20</f>
        <v>0.20399566811614495</v>
      </c>
      <c r="CL19" s="219">
        <f>CH19*'8a'!CH20</f>
        <v>6.4903742132671999E-2</v>
      </c>
      <c r="CM19" s="220">
        <f t="shared" si="9"/>
        <v>0.84340648150219988</v>
      </c>
      <c r="CN19" s="219" t="e">
        <f>'4'!#REF!</f>
        <v>#REF!</v>
      </c>
      <c r="CO19" s="220">
        <f>'5'!W19+2</f>
        <v>1.0845911598167839</v>
      </c>
      <c r="CP19" s="221" t="e">
        <f>'6'!#REF!+2</f>
        <v>#REF!</v>
      </c>
      <c r="CQ19" s="220">
        <f>'7'!BD19+2</f>
        <v>0.7572256123596417</v>
      </c>
      <c r="CR19" s="219" t="e">
        <f>CN19*'8a'!CU20</f>
        <v>#REF!</v>
      </c>
      <c r="CS19" s="219">
        <f>CO19*'8a'!CS20</f>
        <v>0.47449290825489832</v>
      </c>
      <c r="CT19" s="219" t="e">
        <f>CP19*'8a'!CO20</f>
        <v>#REF!</v>
      </c>
      <c r="CU19" s="219">
        <f>CQ19*'8a'!CQ20</f>
        <v>7.3210592338238789E-2</v>
      </c>
      <c r="CV19" s="220" t="e">
        <f t="shared" si="10"/>
        <v>#REF!</v>
      </c>
      <c r="CW19" s="219">
        <f>'4'!BI19</f>
        <v>1.4939687216854933</v>
      </c>
      <c r="CX19" s="220">
        <f>'5'!Y19</f>
        <v>0.90780568113803217</v>
      </c>
      <c r="CY19" s="221">
        <f>'6'!BI19</f>
        <v>0.90699165930668502</v>
      </c>
      <c r="CZ19" s="220">
        <f>'7'!BI19</f>
        <v>0.77162022966912269</v>
      </c>
      <c r="DA19" s="219">
        <f>CW19*'8a'!DD20</f>
        <v>0.41840102995040185</v>
      </c>
      <c r="DB19" s="219">
        <f>CX19*'8a'!DB20</f>
        <v>0.40395184337816747</v>
      </c>
      <c r="DC19" s="219">
        <f>CY19*'8a'!CX20</f>
        <v>0.15219235538713261</v>
      </c>
      <c r="DD19" s="219">
        <f>CZ19*'8a'!CZ20</f>
        <v>8.2690464648867021E-2</v>
      </c>
      <c r="DE19" s="220">
        <f t="shared" si="11"/>
        <v>1.057235693364569</v>
      </c>
      <c r="DF19" s="219">
        <f>'4'!BN19</f>
        <v>3.0457142802206785</v>
      </c>
      <c r="DG19" s="220">
        <f>'5'!AC19</f>
        <v>0.57709447683549508</v>
      </c>
      <c r="DH19" s="221">
        <f>'6'!BN19</f>
        <v>0.81423641286286774</v>
      </c>
      <c r="DI19" s="220">
        <f>'7'!BN19</f>
        <v>0.55783491811512587</v>
      </c>
      <c r="DJ19" s="219">
        <f>DF19*'8a'!DM20</f>
        <v>0.81655408241264005</v>
      </c>
      <c r="DK19" s="219">
        <f>DG19*'8a'!DK20</f>
        <v>0.25019198729315484</v>
      </c>
      <c r="DL19" s="219">
        <f>DH19*'8a'!DG20</f>
        <v>0.15973178143426361</v>
      </c>
      <c r="DM19" s="219">
        <f>DI19*'8a'!DI20</f>
        <v>5.700492964914311E-2</v>
      </c>
      <c r="DN19" s="220">
        <f t="shared" si="12"/>
        <v>1.2834827807892015</v>
      </c>
      <c r="DO19" s="219">
        <f>'4'!BS19</f>
        <v>4.4073432187188004</v>
      </c>
      <c r="DP19" s="220">
        <f>'5'!AC19</f>
        <v>0.57709447683549508</v>
      </c>
      <c r="DQ19" s="221">
        <f>'6'!BS19</f>
        <v>0.1156168854024939</v>
      </c>
      <c r="DR19" s="220">
        <f>'7'!BS19</f>
        <v>0.16719910629905041</v>
      </c>
      <c r="DS19" s="219">
        <f>DO19*'8a'!DV20</f>
        <v>1.1766057893926214</v>
      </c>
      <c r="DT19" s="219">
        <f>DP19*'8a'!DT20</f>
        <v>0.25279296999314538</v>
      </c>
      <c r="DU19" s="219">
        <f>DQ19*'8a'!DP20</f>
        <v>2.3933987531645322E-2</v>
      </c>
      <c r="DV19" s="219">
        <f>DR19*'8a'!DR20</f>
        <v>1.4710113198273768E-2</v>
      </c>
      <c r="DW19" s="220">
        <f t="shared" si="13"/>
        <v>1.4680428601156859</v>
      </c>
      <c r="DX19" s="327"/>
    </row>
    <row r="20" spans="1:161" hidden="1">
      <c r="A20" s="201">
        <v>1976</v>
      </c>
      <c r="B20" s="219">
        <f>'4'!F20</f>
        <v>4.7563331196381275</v>
      </c>
      <c r="C20" s="220">
        <f>'5'!C20</f>
        <v>0.76241182918026618</v>
      </c>
      <c r="D20" s="221">
        <f>'6'!F20</f>
        <v>0.35103534254787</v>
      </c>
      <c r="E20" s="220">
        <f>'7'!F20</f>
        <v>0.60066153167470193</v>
      </c>
      <c r="F20" s="219">
        <f>B20*'8a'!I21</f>
        <v>1.3141308429483971</v>
      </c>
      <c r="G20" s="219">
        <f>C20*'8a'!G21</f>
        <v>0.33480151256158747</v>
      </c>
      <c r="H20" s="219">
        <f>D20*'8a'!C21</f>
        <v>6.956353247888053E-2</v>
      </c>
      <c r="I20" s="219">
        <f>E20*'8a'!E21</f>
        <v>5.1901824709809835E-2</v>
      </c>
      <c r="J20" s="220">
        <f t="shared" si="0"/>
        <v>1.770397712698675</v>
      </c>
      <c r="K20" s="219" t="e">
        <f>'4'!#REF!</f>
        <v>#REF!</v>
      </c>
      <c r="L20" s="220">
        <f>'5'!E20+2</f>
        <v>1.1705709038200309</v>
      </c>
      <c r="M20" s="221" t="e">
        <f>'6'!#REF!+2</f>
        <v>#REF!</v>
      </c>
      <c r="N20" s="220">
        <f>'7'!K20+2</f>
        <v>1.2212005525407594</v>
      </c>
      <c r="O20" s="219" t="e">
        <f>K20*'8a'!R21</f>
        <v>#REF!</v>
      </c>
      <c r="P20" s="219">
        <f>L20*'8a'!P21</f>
        <v>0.53910099689503921</v>
      </c>
      <c r="Q20" s="219" t="e">
        <f>M20*'8a'!L21</f>
        <v>#REF!</v>
      </c>
      <c r="R20" s="219">
        <f>N20*'8a'!N21</f>
        <v>0.12819326416997001</v>
      </c>
      <c r="S20" s="220" t="e">
        <f t="shared" si="1"/>
        <v>#REF!</v>
      </c>
      <c r="T20" s="219">
        <f>'4'!P20</f>
        <v>6.164351320732643</v>
      </c>
      <c r="U20" s="220">
        <f>'5'!G20</f>
        <v>0.83049991231084086</v>
      </c>
      <c r="V20" s="221">
        <f>'6'!P20</f>
        <v>0.62240128528722038</v>
      </c>
      <c r="W20" s="220">
        <f>'7'!P20</f>
        <v>8.7467837927658235E-2</v>
      </c>
      <c r="X20" s="219">
        <f>T20*'8a'!AA21</f>
        <v>1.7310106257054698</v>
      </c>
      <c r="Y20" s="219">
        <f>U20*'8a'!Y21</f>
        <v>0.36009415023129682</v>
      </c>
      <c r="Z20" s="219">
        <f>V20*'8a'!U21</f>
        <v>0.12738931580232984</v>
      </c>
      <c r="AA20" s="219">
        <f>W20*'8a'!W21</f>
        <v>7.0786838281151699E-3</v>
      </c>
      <c r="AB20" s="220">
        <f t="shared" si="2"/>
        <v>2.2255727755672119</v>
      </c>
      <c r="AC20" s="219" t="e">
        <f>'4'!#REF!</f>
        <v>#REF!</v>
      </c>
      <c r="AD20" s="220" t="e">
        <f>'5'!I20+2</f>
        <v>#DIV/0!</v>
      </c>
      <c r="AE20" s="221" t="e">
        <f>'6'!#REF!+2</f>
        <v>#REF!</v>
      </c>
      <c r="AF20" s="220" t="e">
        <f>'7'!#REF!+2</f>
        <v>#REF!</v>
      </c>
      <c r="AG20" s="219" t="e">
        <f>AC20*'8a'!AJ21</f>
        <v>#REF!</v>
      </c>
      <c r="AH20" s="219" t="e">
        <f>AD20*'8a'!AH21</f>
        <v>#DIV/0!</v>
      </c>
      <c r="AI20" s="219" t="e">
        <f>AE20*'8a'!AD21</f>
        <v>#REF!</v>
      </c>
      <c r="AJ20" s="219" t="e">
        <f>AF20*'8a'!AF21</f>
        <v>#REF!</v>
      </c>
      <c r="AK20" s="220" t="e">
        <f t="shared" si="3"/>
        <v>#REF!</v>
      </c>
      <c r="AL20" s="219" t="e">
        <f>'4'!#REF!</f>
        <v>#REF!</v>
      </c>
      <c r="AM20" s="220">
        <f>'5'!K20+2</f>
        <v>0.96990880639583121</v>
      </c>
      <c r="AN20" s="221" t="e">
        <f>'6'!#REF!+2</f>
        <v>#REF!</v>
      </c>
      <c r="AO20" s="220">
        <f>'7'!Z20+2</f>
        <v>0.99457134531345481</v>
      </c>
      <c r="AP20" s="219" t="e">
        <f>AL20*'8a'!AS21</f>
        <v>#REF!</v>
      </c>
      <c r="AQ20" s="219">
        <f>AM20*'8a'!AQ21</f>
        <v>0.61429240852462053</v>
      </c>
      <c r="AR20" s="219" t="e">
        <f>AN20*'8a'!AM21</f>
        <v>#REF!</v>
      </c>
      <c r="AS20" s="219">
        <f>AO20*'8a'!AO21</f>
        <v>0.13555246636457643</v>
      </c>
      <c r="AT20" s="220" t="e">
        <f t="shared" si="4"/>
        <v>#REF!</v>
      </c>
      <c r="AU20" s="219" t="e">
        <f>'4'!#REF!</f>
        <v>#REF!</v>
      </c>
      <c r="AV20" s="220">
        <f>'5'!M20+2</f>
        <v>1.1448116901951839</v>
      </c>
      <c r="AW20" s="221" t="e">
        <f>'6'!#REF!+2</f>
        <v>#REF!</v>
      </c>
      <c r="AX20" s="220">
        <f>'7'!Z20+2</f>
        <v>0.99457134531345481</v>
      </c>
      <c r="AY20" s="219" t="e">
        <f>AU20*'8a'!BB21</f>
        <v>#REF!</v>
      </c>
      <c r="AZ20" s="219">
        <f>AV20*'8a'!AZ21</f>
        <v>0.51368835117520861</v>
      </c>
      <c r="BA20" s="219" t="e">
        <f>AW20*'8a'!AV21</f>
        <v>#REF!</v>
      </c>
      <c r="BB20" s="219">
        <f>AX20*'8a'!AX21</f>
        <v>8.9645820160490983E-2</v>
      </c>
      <c r="BC20" s="220" t="e">
        <f t="shared" si="5"/>
        <v>#REF!</v>
      </c>
      <c r="BD20" s="219">
        <f>'4'!AJ20</f>
        <v>5.030675278769615</v>
      </c>
      <c r="BE20" s="220">
        <f>'5'!O20</f>
        <v>0.78733553915444177</v>
      </c>
      <c r="BF20" s="221">
        <f>'6'!AJ20</f>
        <v>0.83734095456300872</v>
      </c>
      <c r="BG20" s="220">
        <f>'7'!AJ20</f>
        <v>0.58956127216915111</v>
      </c>
      <c r="BH20" s="219">
        <f>BD20*'8a'!BK21</f>
        <v>1.204149308133653</v>
      </c>
      <c r="BI20" s="219">
        <f>BE20*'8a'!BI21</f>
        <v>0.37278850536593255</v>
      </c>
      <c r="BJ20" s="219">
        <f>BF20*'8a'!BE21</f>
        <v>0.17221890729432107</v>
      </c>
      <c r="BK20" s="219">
        <f>BG20*'8a'!BG21</f>
        <v>4.803978042789378E-2</v>
      </c>
      <c r="BL20" s="220">
        <f t="shared" si="6"/>
        <v>1.7971965012218003</v>
      </c>
      <c r="BM20" s="219" t="e">
        <f>'4'!#REF!</f>
        <v>#REF!</v>
      </c>
      <c r="BN20" s="220" t="e">
        <f>'5'!Q20+2</f>
        <v>#DIV/0!</v>
      </c>
      <c r="BO20" s="221" t="e">
        <f>'6'!#REF!+2</f>
        <v>#REF!</v>
      </c>
      <c r="BP20" s="220">
        <f>'7'!AO20+2</f>
        <v>0.78479537625517892</v>
      </c>
      <c r="BQ20" s="219" t="e">
        <f>BM20*'8a'!BT21</f>
        <v>#REF!</v>
      </c>
      <c r="BR20" s="219" t="e">
        <f>BN20*'8a'!BR21</f>
        <v>#DIV/0!</v>
      </c>
      <c r="BS20" s="219" t="e">
        <f>BO20*'8a'!BN21</f>
        <v>#REF!</v>
      </c>
      <c r="BT20" s="219">
        <f>BP20*'8a'!BP21</f>
        <v>5.8006789795314283E-2</v>
      </c>
      <c r="BU20" s="220" t="e">
        <f t="shared" si="7"/>
        <v>#REF!</v>
      </c>
      <c r="BV20" s="219" t="e">
        <f>'4'!#REF!</f>
        <v>#REF!</v>
      </c>
      <c r="BW20" s="220">
        <f>'5'!S20+2</f>
        <v>1.1345252216524464</v>
      </c>
      <c r="BX20" s="221" t="e">
        <f>'6'!#REF!+2</f>
        <v>#REF!</v>
      </c>
      <c r="BY20" s="220">
        <f>'7'!AT20+2</f>
        <v>0.88576628275112967</v>
      </c>
      <c r="BZ20" s="219" t="e">
        <f>BV20*'8a'!CC21</f>
        <v>#REF!</v>
      </c>
      <c r="CA20" s="219">
        <f>BW20*'8a'!CA21</f>
        <v>0.50451761102692627</v>
      </c>
      <c r="CB20" s="219" t="e">
        <f>BX20*'8a'!BW21</f>
        <v>#REF!</v>
      </c>
      <c r="CC20" s="219">
        <f>BY20*'8a'!BY21</f>
        <v>7.823863105695851E-2</v>
      </c>
      <c r="CD20" s="220" t="e">
        <f t="shared" si="8"/>
        <v>#REF!</v>
      </c>
      <c r="CE20" s="219">
        <f>'4'!AY20</f>
        <v>1.0209035592078075</v>
      </c>
      <c r="CF20" s="220">
        <f>'5'!U20</f>
        <v>0.95941707396578979</v>
      </c>
      <c r="CG20" s="221">
        <f>'6'!AY20</f>
        <v>0.8809384336958892</v>
      </c>
      <c r="CH20" s="220">
        <f>'7'!AY20</f>
        <v>0.66516808327777854</v>
      </c>
      <c r="CI20" s="219">
        <f>CE20*'8a'!CL21</f>
        <v>0.26360505337433471</v>
      </c>
      <c r="CJ20" s="219">
        <f>CF20*'8a'!CJ21</f>
        <v>0.39719476368054246</v>
      </c>
      <c r="CK20" s="219">
        <f>CG20*'8a'!CF21</f>
        <v>0.20388810654247203</v>
      </c>
      <c r="CL20" s="219">
        <f>CH20*'8a'!CH21</f>
        <v>6.4090446044875529E-2</v>
      </c>
      <c r="CM20" s="220">
        <f t="shared" si="9"/>
        <v>0.92877836964222482</v>
      </c>
      <c r="CN20" s="219" t="e">
        <f>'4'!#REF!</f>
        <v>#REF!</v>
      </c>
      <c r="CO20" s="220">
        <f>'5'!W20+2</f>
        <v>0.83676305320052879</v>
      </c>
      <c r="CP20" s="221" t="e">
        <f>'6'!#REF!+2</f>
        <v>#REF!</v>
      </c>
      <c r="CQ20" s="220">
        <f>'7'!BD20+2</f>
        <v>0.7572256123596417</v>
      </c>
      <c r="CR20" s="219" t="e">
        <f>CN20*'8a'!CU21</f>
        <v>#REF!</v>
      </c>
      <c r="CS20" s="219">
        <f>CO20*'8a'!CS21</f>
        <v>0.36606114996222106</v>
      </c>
      <c r="CT20" s="219" t="e">
        <f>CP20*'8a'!CO21</f>
        <v>#REF!</v>
      </c>
      <c r="CU20" s="219">
        <f>CQ20*'8a'!CQ21</f>
        <v>7.0044796451957714E-2</v>
      </c>
      <c r="CV20" s="220" t="e">
        <f t="shared" si="10"/>
        <v>#REF!</v>
      </c>
      <c r="CW20" s="219">
        <f>'4'!BI20</f>
        <v>1.6447313842337687</v>
      </c>
      <c r="CX20" s="220">
        <f>'5'!Y20</f>
        <v>0.90541193993980118</v>
      </c>
      <c r="CY20" s="221">
        <f>'6'!BI20</f>
        <v>0.90644868124483979</v>
      </c>
      <c r="CZ20" s="220">
        <f>'7'!BI20</f>
        <v>0.8137923469184235</v>
      </c>
      <c r="DA20" s="219">
        <f>CW20*'8a'!DD21</f>
        <v>0.46025799851382038</v>
      </c>
      <c r="DB20" s="219">
        <f>CX20*'8a'!DB21</f>
        <v>0.40505456444518023</v>
      </c>
      <c r="DC20" s="219">
        <f>CY20*'8a'!CX21</f>
        <v>0.15163803135501827</v>
      </c>
      <c r="DD20" s="219">
        <f>CZ20*'8a'!CZ21</f>
        <v>8.5858095564585846E-2</v>
      </c>
      <c r="DE20" s="220">
        <f t="shared" si="11"/>
        <v>1.1028086898786047</v>
      </c>
      <c r="DF20" s="219">
        <f>'4'!BN20</f>
        <v>4.9772051594079221</v>
      </c>
      <c r="DG20" s="220">
        <f>'5'!AC20</f>
        <v>0.56167520960879502</v>
      </c>
      <c r="DH20" s="221">
        <f>'6'!BN20</f>
        <v>0.82363693839377516</v>
      </c>
      <c r="DI20" s="220">
        <f>'7'!BN20</f>
        <v>0.60563805704147688</v>
      </c>
      <c r="DJ20" s="219">
        <f>DF20*'8a'!DM21</f>
        <v>1.3405972842664902</v>
      </c>
      <c r="DK20" s="219">
        <f>DG20*'8a'!DK21</f>
        <v>0.24383543903927613</v>
      </c>
      <c r="DL20" s="219">
        <f>DH20*'8a'!DG21</f>
        <v>0.16053445726449481</v>
      </c>
      <c r="DM20" s="219">
        <f>DI20*'8a'!DI21</f>
        <v>6.1545891789969116E-2</v>
      </c>
      <c r="DN20" s="220">
        <f t="shared" si="12"/>
        <v>1.8065130723602303</v>
      </c>
      <c r="DO20" s="219">
        <f>'4'!BS20</f>
        <v>4.5747084504982389</v>
      </c>
      <c r="DP20" s="220">
        <f>'5'!AC20</f>
        <v>0.56167520960879502</v>
      </c>
      <c r="DQ20" s="221">
        <f>'6'!BS20</f>
        <v>0.14929866370010972</v>
      </c>
      <c r="DR20" s="220">
        <f>'7'!BS20</f>
        <v>0.17093087595384832</v>
      </c>
      <c r="DS20" s="219">
        <f>DO20*'8a'!DV21</f>
        <v>1.2335538670831516</v>
      </c>
      <c r="DT20" s="219">
        <f>DP20*'8a'!DT21</f>
        <v>0.24636888013289801</v>
      </c>
      <c r="DU20" s="219">
        <f>DQ20*'8a'!DP21</f>
        <v>3.0462819503566645E-2</v>
      </c>
      <c r="DV20" s="219">
        <f>DR20*'8a'!DR21</f>
        <v>1.4987527970290862E-2</v>
      </c>
      <c r="DW20" s="220">
        <f t="shared" si="13"/>
        <v>1.5253730946899071</v>
      </c>
      <c r="DX20" s="327"/>
    </row>
    <row r="21" spans="1:161" hidden="1">
      <c r="A21" s="201">
        <v>1977</v>
      </c>
      <c r="B21" s="219">
        <f>'4'!F21</f>
        <v>5.9713195848233438</v>
      </c>
      <c r="C21" s="220">
        <f>'5'!C21</f>
        <v>0.71328411402021674</v>
      </c>
      <c r="D21" s="221">
        <f>'6'!F21</f>
        <v>0.5202726078845763</v>
      </c>
      <c r="E21" s="220">
        <f>'7'!F21</f>
        <v>0.60066153167470193</v>
      </c>
      <c r="F21" s="219">
        <f>B21*'8a'!I22</f>
        <v>1.6561242539153649</v>
      </c>
      <c r="G21" s="219">
        <f>C21*'8a'!G22</f>
        <v>0.31307343695889639</v>
      </c>
      <c r="H21" s="219">
        <f>D21*'8a'!C22</f>
        <v>0.10304991284643317</v>
      </c>
      <c r="I21" s="219">
        <f>E21*'8a'!E22</f>
        <v>5.1456392544266254E-2</v>
      </c>
      <c r="J21" s="220">
        <f t="shared" si="0"/>
        <v>2.1237039962649606</v>
      </c>
      <c r="K21" s="219" t="e">
        <f>'4'!#REF!</f>
        <v>#REF!</v>
      </c>
      <c r="L21" s="220">
        <f>'5'!E21+2</f>
        <v>1.114383857301823</v>
      </c>
      <c r="M21" s="221" t="e">
        <f>'6'!#REF!+2</f>
        <v>#REF!</v>
      </c>
      <c r="N21" s="220">
        <f>'7'!K21+2</f>
        <v>1.2212005525407594</v>
      </c>
      <c r="O21" s="219" t="e">
        <f>K21*'8a'!R22</f>
        <v>#REF!</v>
      </c>
      <c r="P21" s="219">
        <f>L21*'8a'!P22</f>
        <v>0.51263088706989557</v>
      </c>
      <c r="Q21" s="219" t="e">
        <f>M21*'8a'!L22</f>
        <v>#REF!</v>
      </c>
      <c r="R21" s="219">
        <f>N21*'8a'!N22</f>
        <v>0.1275240874359804</v>
      </c>
      <c r="S21" s="220" t="e">
        <f t="shared" si="1"/>
        <v>#REF!</v>
      </c>
      <c r="T21" s="219">
        <f>'4'!P21</f>
        <v>6.9288765795133962</v>
      </c>
      <c r="U21" s="220">
        <f>'5'!G21</f>
        <v>0.82826488819160982</v>
      </c>
      <c r="V21" s="221">
        <f>'6'!P21</f>
        <v>0.61848444947414494</v>
      </c>
      <c r="W21" s="220">
        <f>'7'!P21</f>
        <v>0.17464558528503821</v>
      </c>
      <c r="X21" s="219">
        <f>T21*'8a'!AA22</f>
        <v>1.96409261637793</v>
      </c>
      <c r="Y21" s="219">
        <f>U21*'8a'!Y22</f>
        <v>0.35934544214855291</v>
      </c>
      <c r="Z21" s="219">
        <f>V21*'8a'!U22</f>
        <v>0.12464333890580089</v>
      </c>
      <c r="AA21" s="219">
        <f>W21*'8a'!W22</f>
        <v>1.4172776337907879E-2</v>
      </c>
      <c r="AB21" s="220">
        <f t="shared" si="2"/>
        <v>2.4622541737701917</v>
      </c>
      <c r="AC21" s="219" t="e">
        <f>'4'!#REF!</f>
        <v>#REF!</v>
      </c>
      <c r="AD21" s="220" t="e">
        <f>'5'!I21+2</f>
        <v>#DIV/0!</v>
      </c>
      <c r="AE21" s="221" t="e">
        <f>'6'!#REF!+2</f>
        <v>#REF!</v>
      </c>
      <c r="AF21" s="220" t="e">
        <f>'7'!#REF!+2</f>
        <v>#REF!</v>
      </c>
      <c r="AG21" s="219" t="e">
        <f>AC21*'8a'!AJ22</f>
        <v>#REF!</v>
      </c>
      <c r="AH21" s="219" t="e">
        <f>AD21*'8a'!AH22</f>
        <v>#DIV/0!</v>
      </c>
      <c r="AI21" s="219" t="e">
        <f>AE21*'8a'!AD22</f>
        <v>#REF!</v>
      </c>
      <c r="AJ21" s="219" t="e">
        <f>AF21*'8a'!AF22</f>
        <v>#REF!</v>
      </c>
      <c r="AK21" s="220" t="e">
        <f t="shared" si="3"/>
        <v>#REF!</v>
      </c>
      <c r="AL21" s="219" t="e">
        <f>'4'!#REF!</f>
        <v>#REF!</v>
      </c>
      <c r="AM21" s="220">
        <f>'5'!K21+2</f>
        <v>0.93875288729596695</v>
      </c>
      <c r="AN21" s="221" t="e">
        <f>'6'!#REF!+2</f>
        <v>#REF!</v>
      </c>
      <c r="AO21" s="220">
        <f>'7'!Z21+2</f>
        <v>0.99457134531345481</v>
      </c>
      <c r="AP21" s="219" t="e">
        <f>AL21*'8a'!AS22</f>
        <v>#REF!</v>
      </c>
      <c r="AQ21" s="219">
        <f>AM21*'8a'!AQ22</f>
        <v>0.59486183224671674</v>
      </c>
      <c r="AR21" s="219" t="e">
        <f>AN21*'8a'!AM22</f>
        <v>#REF!</v>
      </c>
      <c r="AS21" s="219">
        <f>AO21*'8a'!AO22</f>
        <v>0.13511630511143938</v>
      </c>
      <c r="AT21" s="220" t="e">
        <f t="shared" si="4"/>
        <v>#REF!</v>
      </c>
      <c r="AU21" s="219" t="e">
        <f>'4'!#REF!</f>
        <v>#REF!</v>
      </c>
      <c r="AV21" s="220">
        <f>'5'!M21+2</f>
        <v>1.123265014655368</v>
      </c>
      <c r="AW21" s="221" t="e">
        <f>'6'!#REF!+2</f>
        <v>#REF!</v>
      </c>
      <c r="AX21" s="220">
        <f>'7'!Z21+2</f>
        <v>0.99457134531345481</v>
      </c>
      <c r="AY21" s="219" t="e">
        <f>AU21*'8a'!BB22</f>
        <v>#REF!</v>
      </c>
      <c r="AZ21" s="219">
        <f>AV21*'8a'!AZ22</f>
        <v>0.50368752353724822</v>
      </c>
      <c r="BA21" s="219" t="e">
        <f>AW21*'8a'!AV22</f>
        <v>#REF!</v>
      </c>
      <c r="BB21" s="219">
        <f>AX21*'8a'!AX22</f>
        <v>8.9600245378421164E-2</v>
      </c>
      <c r="BC21" s="220" t="e">
        <f t="shared" si="5"/>
        <v>#REF!</v>
      </c>
      <c r="BD21" s="219">
        <f>'4'!AJ21</f>
        <v>4.9000921553466696</v>
      </c>
      <c r="BE21" s="220">
        <f>'5'!O21</f>
        <v>0.78724868533781245</v>
      </c>
      <c r="BF21" s="221">
        <f>'6'!AJ21</f>
        <v>0.8685075325977818</v>
      </c>
      <c r="BG21" s="220">
        <f>'7'!AJ21</f>
        <v>0.58956127216915111</v>
      </c>
      <c r="BH21" s="219">
        <f>BD21*'8a'!BK22</f>
        <v>1.1816521643602196</v>
      </c>
      <c r="BI21" s="219">
        <f>BE21*'8a'!BI22</f>
        <v>0.37349103962536229</v>
      </c>
      <c r="BJ21" s="219">
        <f>BF21*'8a'!BE22</f>
        <v>0.17639871849592828</v>
      </c>
      <c r="BK21" s="219">
        <f>BG21*'8a'!BG22</f>
        <v>4.794295865082597E-2</v>
      </c>
      <c r="BL21" s="220">
        <f t="shared" si="6"/>
        <v>1.7794848811323363</v>
      </c>
      <c r="BM21" s="219" t="e">
        <f>'4'!#REF!</f>
        <v>#REF!</v>
      </c>
      <c r="BN21" s="220" t="e">
        <f>'5'!Q21+2</f>
        <v>#DIV/0!</v>
      </c>
      <c r="BO21" s="221" t="e">
        <f>'6'!#REF!+2</f>
        <v>#REF!</v>
      </c>
      <c r="BP21" s="220">
        <f>'7'!AO21+2</f>
        <v>0.78479537625517892</v>
      </c>
      <c r="BQ21" s="219" t="e">
        <f>BM21*'8a'!BT22</f>
        <v>#REF!</v>
      </c>
      <c r="BR21" s="219" t="e">
        <f>BN21*'8a'!BR22</f>
        <v>#DIV/0!</v>
      </c>
      <c r="BS21" s="219" t="e">
        <f>BO21*'8a'!BN22</f>
        <v>#REF!</v>
      </c>
      <c r="BT21" s="219">
        <f>BP21*'8a'!BP22</f>
        <v>5.7821309665758006E-2</v>
      </c>
      <c r="BU21" s="220" t="e">
        <f t="shared" si="7"/>
        <v>#REF!</v>
      </c>
      <c r="BV21" s="219" t="e">
        <f>'4'!#REF!</f>
        <v>#REF!</v>
      </c>
      <c r="BW21" s="220">
        <f>'5'!S21+2</f>
        <v>1.1206753403780443</v>
      </c>
      <c r="BX21" s="221" t="e">
        <f>'6'!#REF!+2</f>
        <v>#REF!</v>
      </c>
      <c r="BY21" s="220">
        <f>'7'!AT21+2</f>
        <v>0.88576628275112967</v>
      </c>
      <c r="BZ21" s="219" t="e">
        <f>BV21*'8a'!CC22</f>
        <v>#REF!</v>
      </c>
      <c r="CA21" s="219">
        <f>BW21*'8a'!CA22</f>
        <v>0.49726514337417071</v>
      </c>
      <c r="CB21" s="219" t="e">
        <f>BX21*'8a'!BW22</f>
        <v>#REF!</v>
      </c>
      <c r="CC21" s="219">
        <f>BY21*'8a'!BY22</f>
        <v>7.8217691296707442E-2</v>
      </c>
      <c r="CD21" s="220" t="e">
        <f t="shared" si="8"/>
        <v>#REF!</v>
      </c>
      <c r="CE21" s="219">
        <f>'4'!AY21</f>
        <v>1.2498362966186378</v>
      </c>
      <c r="CF21" s="220">
        <f>'5'!U21</f>
        <v>0.96419680125594409</v>
      </c>
      <c r="CG21" s="221">
        <f>'6'!AY21</f>
        <v>0.87899186273351326</v>
      </c>
      <c r="CH21" s="220">
        <f>'7'!AY21</f>
        <v>0.66516808327777854</v>
      </c>
      <c r="CI21" s="219">
        <f>CE21*'8a'!CL22</f>
        <v>0.32334052269498831</v>
      </c>
      <c r="CJ21" s="219">
        <f>CF21*'8a'!CJ22</f>
        <v>0.39956466987566225</v>
      </c>
      <c r="CK21" s="219">
        <f>CG21*'8a'!CF22</f>
        <v>0.20363691632668601</v>
      </c>
      <c r="CL21" s="219">
        <f>CH21*'8a'!CH22</f>
        <v>6.3338061716429736E-2</v>
      </c>
      <c r="CM21" s="220">
        <f t="shared" si="9"/>
        <v>0.98988017061376632</v>
      </c>
      <c r="CN21" s="219" t="e">
        <f>'4'!#REF!</f>
        <v>#REF!</v>
      </c>
      <c r="CO21" s="220">
        <f>'5'!W21+2</f>
        <v>0.86391684684793169</v>
      </c>
      <c r="CP21" s="221" t="e">
        <f>'6'!#REF!+2</f>
        <v>#REF!</v>
      </c>
      <c r="CQ21" s="220">
        <f>'7'!BD21+2</f>
        <v>0.7572256123596417</v>
      </c>
      <c r="CR21" s="219" t="e">
        <f>CN21*'8a'!CU22</f>
        <v>#REF!</v>
      </c>
      <c r="CS21" s="219">
        <f>CO21*'8a'!CS22</f>
        <v>0.37840603811447648</v>
      </c>
      <c r="CT21" s="219" t="e">
        <f>CP21*'8a'!CO22</f>
        <v>#REF!</v>
      </c>
      <c r="CU21" s="219">
        <f>CQ21*'8a'!CQ22</f>
        <v>7.0092040731942473E-2</v>
      </c>
      <c r="CV21" s="220" t="e">
        <f t="shared" si="10"/>
        <v>#REF!</v>
      </c>
      <c r="CW21" s="219">
        <f>'4'!BI21</f>
        <v>1.9790726019863056</v>
      </c>
      <c r="CX21" s="220">
        <f>'5'!Y21</f>
        <v>0.90844922714669052</v>
      </c>
      <c r="CY21" s="221">
        <f>'6'!BI21</f>
        <v>0.90339993526284068</v>
      </c>
      <c r="CZ21" s="220">
        <f>'7'!BI21</f>
        <v>0.84384858542621233</v>
      </c>
      <c r="DA21" s="219">
        <f>CW21*'8a'!DD22</f>
        <v>0.55545784679665888</v>
      </c>
      <c r="DB21" s="219">
        <f>CX21*'8a'!DB22</f>
        <v>0.40691723385032169</v>
      </c>
      <c r="DC21" s="219">
        <f>CY21*'8a'!CX22</f>
        <v>0.15004718004698339</v>
      </c>
      <c r="DD21" s="219">
        <f>CZ21*'8a'!CZ22</f>
        <v>8.8872028558267813E-2</v>
      </c>
      <c r="DE21" s="220">
        <f t="shared" si="11"/>
        <v>1.2012942892522318</v>
      </c>
      <c r="DF21" s="219">
        <f>'4'!BN21</f>
        <v>5.7313870011091748</v>
      </c>
      <c r="DG21" s="220">
        <f>'5'!AC21</f>
        <v>0.54897187252030621</v>
      </c>
      <c r="DH21" s="221">
        <f>'6'!BN21</f>
        <v>0.83515208816904163</v>
      </c>
      <c r="DI21" s="220">
        <f>'7'!BN21</f>
        <v>0.64710370902350589</v>
      </c>
      <c r="DJ21" s="219">
        <f>DF21*'8a'!DM22</f>
        <v>1.5511519440960801</v>
      </c>
      <c r="DK21" s="219">
        <f>DG21*'8a'!DK22</f>
        <v>0.23860959890231284</v>
      </c>
      <c r="DL21" s="219">
        <f>DH21*'8a'!DG22</f>
        <v>0.161707740715818</v>
      </c>
      <c r="DM21" s="219">
        <f>DI21*'8a'!DI22</f>
        <v>6.5411531305541545E-2</v>
      </c>
      <c r="DN21" s="220">
        <f t="shared" si="12"/>
        <v>2.0168808150197526</v>
      </c>
      <c r="DO21" s="219">
        <f>'4'!BS21</f>
        <v>4.7074006206566379</v>
      </c>
      <c r="DP21" s="220">
        <f>'5'!AC21</f>
        <v>0.54897187252030621</v>
      </c>
      <c r="DQ21" s="221">
        <f>'6'!BS21</f>
        <v>0.21001548460418543</v>
      </c>
      <c r="DR21" s="220">
        <f>'7'!BS21</f>
        <v>0.17464410740021799</v>
      </c>
      <c r="DS21" s="219">
        <f>DO21*'8a'!DV22</f>
        <v>1.2810848969604967</v>
      </c>
      <c r="DT21" s="219">
        <f>DP21*'8a'!DT22</f>
        <v>0.24121323208715312</v>
      </c>
      <c r="DU21" s="219">
        <f>DQ21*'8a'!DP22</f>
        <v>4.2252634981041932E-2</v>
      </c>
      <c r="DV21" s="219">
        <f>DR21*'8a'!DR22</f>
        <v>1.5242622677257766E-2</v>
      </c>
      <c r="DW21" s="220">
        <f t="shared" si="13"/>
        <v>1.5797933867059495</v>
      </c>
      <c r="DX21" s="327"/>
    </row>
    <row r="22" spans="1:161" hidden="1">
      <c r="A22" s="201">
        <v>1978</v>
      </c>
      <c r="B22" s="219">
        <f>'4'!F22</f>
        <v>6.8679787078310301</v>
      </c>
      <c r="C22" s="220">
        <f>'5'!C22</f>
        <v>0.72863080767839306</v>
      </c>
      <c r="D22" s="221">
        <f>'6'!F22</f>
        <v>0.565146125208703</v>
      </c>
      <c r="E22" s="220">
        <f>'7'!F22</f>
        <v>0.60066153167470193</v>
      </c>
      <c r="F22" s="219">
        <f>B22*'8a'!I23</f>
        <v>1.9221894040908072</v>
      </c>
      <c r="G22" s="219">
        <f>C22*'8a'!G23</f>
        <v>0.31857525739136244</v>
      </c>
      <c r="H22" s="219">
        <f>D22*'8a'!C23</f>
        <v>0.11150600733172215</v>
      </c>
      <c r="I22" s="219">
        <f>E22*'8a'!E23</f>
        <v>5.1412856074267314E-2</v>
      </c>
      <c r="J22" s="220">
        <f t="shared" si="0"/>
        <v>2.4036835248881592</v>
      </c>
      <c r="K22" s="219" t="e">
        <f>'4'!#REF!</f>
        <v>#REF!</v>
      </c>
      <c r="L22" s="220">
        <f>'5'!E22+2</f>
        <v>1.0864136972027012</v>
      </c>
      <c r="M22" s="221" t="e">
        <f>'6'!#REF!+2</f>
        <v>#REF!</v>
      </c>
      <c r="N22" s="220">
        <f>'7'!K22+2</f>
        <v>1.2212005525407594</v>
      </c>
      <c r="O22" s="219" t="e">
        <f>K22*'8a'!R23</f>
        <v>#REF!</v>
      </c>
      <c r="P22" s="219">
        <f>L22*'8a'!P23</f>
        <v>0.49909121656047251</v>
      </c>
      <c r="Q22" s="219" t="e">
        <f>M22*'8a'!L23</f>
        <v>#REF!</v>
      </c>
      <c r="R22" s="219">
        <f>N22*'8a'!N23</f>
        <v>0.12694773352835417</v>
      </c>
      <c r="S22" s="220" t="e">
        <f t="shared" si="1"/>
        <v>#REF!</v>
      </c>
      <c r="T22" s="219">
        <f>'4'!P22</f>
        <v>6.9230483127440587</v>
      </c>
      <c r="U22" s="220">
        <f>'5'!G22</f>
        <v>0.82534404415703455</v>
      </c>
      <c r="V22" s="221">
        <f>'6'!P22</f>
        <v>0.61077190730495823</v>
      </c>
      <c r="W22" s="220">
        <f>'7'!P22</f>
        <v>0.25704986518797951</v>
      </c>
      <c r="X22" s="219">
        <f>T22*'8a'!AA23</f>
        <v>1.98006678266146</v>
      </c>
      <c r="Y22" s="219">
        <f>U22*'8a'!Y23</f>
        <v>0.35833608236200237</v>
      </c>
      <c r="Z22" s="219">
        <f>V22*'8a'!U23</f>
        <v>0.12121135996405782</v>
      </c>
      <c r="AA22" s="219">
        <f>W22*'8a'!W23</f>
        <v>2.0915490875776772E-2</v>
      </c>
      <c r="AB22" s="220">
        <f t="shared" si="2"/>
        <v>2.4805297158632973</v>
      </c>
      <c r="AC22" s="219" t="e">
        <f>'4'!#REF!</f>
        <v>#REF!</v>
      </c>
      <c r="AD22" s="220" t="e">
        <f>'5'!I22+2</f>
        <v>#DIV/0!</v>
      </c>
      <c r="AE22" s="221" t="e">
        <f>'6'!#REF!+2</f>
        <v>#REF!</v>
      </c>
      <c r="AF22" s="220" t="e">
        <f>'7'!#REF!+2</f>
        <v>#REF!</v>
      </c>
      <c r="AG22" s="219" t="e">
        <f>AC22*'8a'!AJ23</f>
        <v>#REF!</v>
      </c>
      <c r="AH22" s="219" t="e">
        <f>AD22*'8a'!AH23</f>
        <v>#DIV/0!</v>
      </c>
      <c r="AI22" s="219" t="e">
        <f>AE22*'8a'!AD23</f>
        <v>#REF!</v>
      </c>
      <c r="AJ22" s="219" t="e">
        <f>AF22*'8a'!AF23</f>
        <v>#REF!</v>
      </c>
      <c r="AK22" s="220" t="e">
        <f t="shared" si="3"/>
        <v>#REF!</v>
      </c>
      <c r="AL22" s="219" t="e">
        <f>'4'!#REF!</f>
        <v>#REF!</v>
      </c>
      <c r="AM22" s="220">
        <f>'5'!K22+2</f>
        <v>0.89999124735771474</v>
      </c>
      <c r="AN22" s="221" t="e">
        <f>'6'!#REF!+2</f>
        <v>#REF!</v>
      </c>
      <c r="AO22" s="220">
        <f>'7'!Z22+2</f>
        <v>0.99457134531345481</v>
      </c>
      <c r="AP22" s="219" t="e">
        <f>AL22*'8a'!AS23</f>
        <v>#REF!</v>
      </c>
      <c r="AQ22" s="219">
        <f>AM22*'8a'!AQ23</f>
        <v>0.57052752750715774</v>
      </c>
      <c r="AR22" s="219" t="e">
        <f>AN22*'8a'!AM23</f>
        <v>#REF!</v>
      </c>
      <c r="AS22" s="219">
        <f>AO22*'8a'!AO23</f>
        <v>0.13477214918252445</v>
      </c>
      <c r="AT22" s="220" t="e">
        <f t="shared" si="4"/>
        <v>#REF!</v>
      </c>
      <c r="AU22" s="219" t="e">
        <f>'4'!#REF!</f>
        <v>#REF!</v>
      </c>
      <c r="AV22" s="220">
        <f>'5'!M22+2</f>
        <v>1.1229226185296826</v>
      </c>
      <c r="AW22" s="221" t="e">
        <f>'6'!#REF!+2</f>
        <v>#REF!</v>
      </c>
      <c r="AX22" s="220">
        <f>'7'!Z22+2</f>
        <v>0.99457134531345481</v>
      </c>
      <c r="AY22" s="219" t="e">
        <f>AU22*'8a'!BB23</f>
        <v>#REF!</v>
      </c>
      <c r="AZ22" s="219">
        <f>AV22*'8a'!AZ23</f>
        <v>0.50238080319644285</v>
      </c>
      <c r="BA22" s="219" t="e">
        <f>AW22*'8a'!AV23</f>
        <v>#REF!</v>
      </c>
      <c r="BB22" s="219">
        <f>AX22*'8a'!AX23</f>
        <v>8.9928386471054042E-2</v>
      </c>
      <c r="BC22" s="220" t="e">
        <f t="shared" si="5"/>
        <v>#REF!</v>
      </c>
      <c r="BD22" s="219">
        <f>'4'!AJ22</f>
        <v>4.7533014486578784</v>
      </c>
      <c r="BE22" s="220">
        <f>'5'!O22</f>
        <v>0.78721918443754624</v>
      </c>
      <c r="BF22" s="221">
        <f>'6'!AJ22</f>
        <v>0.85638893340474043</v>
      </c>
      <c r="BG22" s="220">
        <f>'7'!AJ22</f>
        <v>0.58956127216915111</v>
      </c>
      <c r="BH22" s="219">
        <f>BD22*'8a'!BK23</f>
        <v>1.1557907964505232</v>
      </c>
      <c r="BI22" s="219">
        <f>BE22*'8a'!BI23</f>
        <v>0.3741879450699867</v>
      </c>
      <c r="BJ22" s="219">
        <f>BF22*'8a'!BE23</f>
        <v>0.17174990953277597</v>
      </c>
      <c r="BK22" s="219">
        <f>BG22*'8a'!BG23</f>
        <v>4.7733555238115372E-2</v>
      </c>
      <c r="BL22" s="220">
        <f t="shared" si="6"/>
        <v>1.7494622062914011</v>
      </c>
      <c r="BM22" s="219" t="e">
        <f>'4'!#REF!</f>
        <v>#REF!</v>
      </c>
      <c r="BN22" s="220" t="e">
        <f>'5'!Q22+2</f>
        <v>#DIV/0!</v>
      </c>
      <c r="BO22" s="221" t="e">
        <f>'6'!#REF!+2</f>
        <v>#REF!</v>
      </c>
      <c r="BP22" s="220">
        <f>'7'!AO22+2</f>
        <v>0.78479537625517892</v>
      </c>
      <c r="BQ22" s="219" t="e">
        <f>BM22*'8a'!BT23</f>
        <v>#REF!</v>
      </c>
      <c r="BR22" s="219" t="e">
        <f>BN22*'8a'!BR23</f>
        <v>#DIV/0!</v>
      </c>
      <c r="BS22" s="219" t="e">
        <f>BO22*'8a'!BN23</f>
        <v>#REF!</v>
      </c>
      <c r="BT22" s="219">
        <f>BP22*'8a'!BP23</f>
        <v>5.8164871244812545E-2</v>
      </c>
      <c r="BU22" s="220" t="e">
        <f t="shared" si="7"/>
        <v>#REF!</v>
      </c>
      <c r="BV22" s="219" t="e">
        <f>'4'!#REF!</f>
        <v>#REF!</v>
      </c>
      <c r="BW22" s="220">
        <f>'5'!S22+2</f>
        <v>1.1030130664532511</v>
      </c>
      <c r="BX22" s="221" t="e">
        <f>'6'!#REF!+2</f>
        <v>#REF!</v>
      </c>
      <c r="BY22" s="220">
        <f>'7'!AT22+2</f>
        <v>0.88576628275112967</v>
      </c>
      <c r="BZ22" s="219" t="e">
        <f>BV22*'8a'!CC23</f>
        <v>#REF!</v>
      </c>
      <c r="CA22" s="219">
        <f>BW22*'8a'!CA23</f>
        <v>0.48841733185944297</v>
      </c>
      <c r="CB22" s="219" t="e">
        <f>BX22*'8a'!BW23</f>
        <v>#REF!</v>
      </c>
      <c r="CC22" s="219">
        <f>BY22*'8a'!BY23</f>
        <v>7.8072541651336091E-2</v>
      </c>
      <c r="CD22" s="220" t="e">
        <f t="shared" si="8"/>
        <v>#REF!</v>
      </c>
      <c r="CE22" s="219">
        <f>'4'!AY22</f>
        <v>1.5360667783240405</v>
      </c>
      <c r="CF22" s="220">
        <f>'5'!U22</f>
        <v>0.92524096907190512</v>
      </c>
      <c r="CG22" s="221">
        <f>'6'!AY22</f>
        <v>0.87801857725232524</v>
      </c>
      <c r="CH22" s="220">
        <f>'7'!AY22</f>
        <v>0.66516808327777854</v>
      </c>
      <c r="CI22" s="219">
        <f>CE22*'8a'!CL23</f>
        <v>0.39914410234225173</v>
      </c>
      <c r="CJ22" s="219">
        <f>CF22*'8a'!CJ23</f>
        <v>0.38344734904323069</v>
      </c>
      <c r="CK22" s="219">
        <f>CG22*'8a'!CF23</f>
        <v>0.2034252475129027</v>
      </c>
      <c r="CL22" s="219">
        <f>CH22*'8a'!CH23</f>
        <v>6.2549359371870783E-2</v>
      </c>
      <c r="CM22" s="220">
        <f t="shared" si="9"/>
        <v>1.0485660582702558</v>
      </c>
      <c r="CN22" s="219" t="e">
        <f>'4'!#REF!</f>
        <v>#REF!</v>
      </c>
      <c r="CO22" s="220">
        <f>'5'!W22+2</f>
        <v>1.011977959965042</v>
      </c>
      <c r="CP22" s="221" t="e">
        <f>'6'!#REF!+2</f>
        <v>#REF!</v>
      </c>
      <c r="CQ22" s="220">
        <f>'7'!BD22+2</f>
        <v>0.7572256123596417</v>
      </c>
      <c r="CR22" s="219" t="e">
        <f>CN22*'8a'!CU23</f>
        <v>#REF!</v>
      </c>
      <c r="CS22" s="219">
        <f>CO22*'8a'!CS23</f>
        <v>0.44313785407990047</v>
      </c>
      <c r="CT22" s="219" t="e">
        <f>CP22*'8a'!CO23</f>
        <v>#REF!</v>
      </c>
      <c r="CU22" s="219">
        <f>CQ22*'8a'!CQ23</f>
        <v>7.0368134662561962E-2</v>
      </c>
      <c r="CV22" s="220" t="e">
        <f t="shared" si="10"/>
        <v>#REF!</v>
      </c>
      <c r="CW22" s="219">
        <f>'4'!BI22</f>
        <v>2.5669857004522321</v>
      </c>
      <c r="CX22" s="220">
        <f>'5'!Y22</f>
        <v>0.90811304372117607</v>
      </c>
      <c r="CY22" s="221">
        <f>'6'!BI22</f>
        <v>0.89823103640713275</v>
      </c>
      <c r="CZ22" s="220">
        <f>'7'!BI22</f>
        <v>0.86526978815826316</v>
      </c>
      <c r="DA22" s="219">
        <f>CW22*'8a'!DD23</f>
        <v>0.72198630708582989</v>
      </c>
      <c r="DB22" s="219">
        <f>CX22*'8a'!DB23</f>
        <v>0.40810086634956383</v>
      </c>
      <c r="DC22" s="219">
        <f>CY22*'8a'!CX23</f>
        <v>0.14842353635121949</v>
      </c>
      <c r="DD22" s="219">
        <f>CZ22*'8a'!CZ23</f>
        <v>9.008101137791133E-2</v>
      </c>
      <c r="DE22" s="220">
        <f t="shared" si="11"/>
        <v>1.3685917211645244</v>
      </c>
      <c r="DF22" s="219">
        <f>'4'!BN22</f>
        <v>5.4816357999625449</v>
      </c>
      <c r="DG22" s="220">
        <f>'5'!AC22</f>
        <v>0.55419797527633696</v>
      </c>
      <c r="DH22" s="221">
        <f>'6'!BN22</f>
        <v>0.83816646986039878</v>
      </c>
      <c r="DI22" s="220">
        <f>'7'!BN22</f>
        <v>0.683072064510449</v>
      </c>
      <c r="DJ22" s="219">
        <f>DF22*'8a'!DM23</f>
        <v>1.4904100212629534</v>
      </c>
      <c r="DK22" s="219">
        <f>DG22*'8a'!DK23</f>
        <v>0.2411883422024606</v>
      </c>
      <c r="DL22" s="219">
        <f>DH22*'8a'!DG23</f>
        <v>0.16123362705749136</v>
      </c>
      <c r="DM22" s="219">
        <f>DI22*'8a'!DI23</f>
        <v>6.8676987572023077E-2</v>
      </c>
      <c r="DN22" s="220">
        <f t="shared" si="12"/>
        <v>1.9615089780949284</v>
      </c>
      <c r="DO22" s="219">
        <f>'4'!BS22</f>
        <v>3.5302797506563617</v>
      </c>
      <c r="DP22" s="220">
        <f>'5'!AC22</f>
        <v>0.55419797527633696</v>
      </c>
      <c r="DQ22" s="221">
        <f>'6'!BS22</f>
        <v>0.24586765926511811</v>
      </c>
      <c r="DR22" s="220">
        <f>'7'!BS22</f>
        <v>0.17833889272990275</v>
      </c>
      <c r="DS22" s="219">
        <f>DO22*'8a'!DV23</f>
        <v>0.96883993842982774</v>
      </c>
      <c r="DT22" s="219">
        <f>DP22*'8a'!DT23</f>
        <v>0.24404278953849787</v>
      </c>
      <c r="DU22" s="219">
        <f>DQ22*'8a'!DP23</f>
        <v>4.8796847084248196E-2</v>
      </c>
      <c r="DV22" s="219">
        <f>DR22*'8a'!DR23</f>
        <v>1.5469439857858759E-2</v>
      </c>
      <c r="DW22" s="220">
        <f t="shared" si="13"/>
        <v>1.2771490149104325</v>
      </c>
      <c r="DX22" s="327"/>
    </row>
    <row r="23" spans="1:161" hidden="1">
      <c r="A23" s="201">
        <v>1979</v>
      </c>
      <c r="B23" s="219">
        <f>'4'!F23</f>
        <v>6.7405567862692122</v>
      </c>
      <c r="C23" s="220">
        <f>'5'!C23</f>
        <v>0.72913809701888932</v>
      </c>
      <c r="D23" s="221">
        <f>'6'!F23</f>
        <v>0.59335233609815408</v>
      </c>
      <c r="E23" s="220">
        <f>'7'!F23</f>
        <v>0.60066153167470193</v>
      </c>
      <c r="F23" s="219">
        <f>B23*'8a'!I24</f>
        <v>1.8899650861408799</v>
      </c>
      <c r="G23" s="219">
        <f>C23*'8a'!G24</f>
        <v>0.31896306456882595</v>
      </c>
      <c r="H23" s="219">
        <f>D23*'8a'!C24</f>
        <v>0.11713218907657412</v>
      </c>
      <c r="I23" s="219">
        <f>E23*'8a'!E24</f>
        <v>5.0908006795966874E-2</v>
      </c>
      <c r="J23" s="220">
        <f t="shared" si="0"/>
        <v>2.3769683465822471</v>
      </c>
      <c r="K23" s="219" t="e">
        <f>'4'!#REF!</f>
        <v>#REF!</v>
      </c>
      <c r="L23" s="220">
        <f>'5'!E23+2</f>
        <v>1.0561294911952306</v>
      </c>
      <c r="M23" s="221" t="e">
        <f>'6'!#REF!+2</f>
        <v>#REF!</v>
      </c>
      <c r="N23" s="220">
        <f>'7'!K23+2</f>
        <v>1.2212005525407594</v>
      </c>
      <c r="O23" s="219" t="e">
        <f>K23*'8a'!R24</f>
        <v>#REF!</v>
      </c>
      <c r="P23" s="219">
        <f>L23*'8a'!P24</f>
        <v>0.48447171488108837</v>
      </c>
      <c r="Q23" s="219" t="e">
        <f>M23*'8a'!L24</f>
        <v>#REF!</v>
      </c>
      <c r="R23" s="219">
        <f>N23*'8a'!N24</f>
        <v>0.12644812564258179</v>
      </c>
      <c r="S23" s="220" t="e">
        <f t="shared" si="1"/>
        <v>#REF!</v>
      </c>
      <c r="T23" s="219">
        <f>'4'!P23</f>
        <v>5.9533132613108384</v>
      </c>
      <c r="U23" s="220">
        <f>'5'!G23</f>
        <v>0.82531581626806627</v>
      </c>
      <c r="V23" s="221">
        <f>'6'!P23</f>
        <v>0.60053751899952312</v>
      </c>
      <c r="W23" s="220">
        <f>'7'!P23</f>
        <v>0.33468067763648213</v>
      </c>
      <c r="X23" s="219">
        <f>T23*'8a'!AA24</f>
        <v>1.7171937193813904</v>
      </c>
      <c r="Y23" s="219">
        <f>U23*'8a'!Y24</f>
        <v>0.35875146677036585</v>
      </c>
      <c r="Z23" s="219">
        <f>V23*'8a'!U24</f>
        <v>0.1174177529521277</v>
      </c>
      <c r="AA23" s="219">
        <f>W23*'8a'!W24</f>
        <v>2.7226834231544931E-2</v>
      </c>
      <c r="AB23" s="220">
        <f t="shared" si="2"/>
        <v>2.220589773335429</v>
      </c>
      <c r="AC23" s="219" t="e">
        <f>'4'!#REF!</f>
        <v>#REF!</v>
      </c>
      <c r="AD23" s="220" t="e">
        <f>'5'!I23+2</f>
        <v>#DIV/0!</v>
      </c>
      <c r="AE23" s="221" t="e">
        <f>'6'!#REF!+2</f>
        <v>#REF!</v>
      </c>
      <c r="AF23" s="220" t="e">
        <f>'7'!#REF!+2</f>
        <v>#REF!</v>
      </c>
      <c r="AG23" s="219" t="e">
        <f>AC23*'8a'!AJ24</f>
        <v>#REF!</v>
      </c>
      <c r="AH23" s="219" t="e">
        <f>AD23*'8a'!AH24</f>
        <v>#DIV/0!</v>
      </c>
      <c r="AI23" s="219" t="e">
        <f>AE23*'8a'!AD24</f>
        <v>#REF!</v>
      </c>
      <c r="AJ23" s="219" t="e">
        <f>AF23*'8a'!AF24</f>
        <v>#REF!</v>
      </c>
      <c r="AK23" s="220" t="e">
        <f t="shared" si="3"/>
        <v>#REF!</v>
      </c>
      <c r="AL23" s="219" t="e">
        <f>'4'!#REF!</f>
        <v>#REF!</v>
      </c>
      <c r="AM23" s="220">
        <f>'5'!K23+2</f>
        <v>0.9612083612071407</v>
      </c>
      <c r="AN23" s="221" t="e">
        <f>'6'!#REF!+2</f>
        <v>#REF!</v>
      </c>
      <c r="AO23" s="220">
        <f>'7'!Z23+2</f>
        <v>0.99457134531345481</v>
      </c>
      <c r="AP23" s="219" t="e">
        <f>AL23*'8a'!AS24</f>
        <v>#REF!</v>
      </c>
      <c r="AQ23" s="219">
        <f>AM23*'8a'!AQ24</f>
        <v>0.60962345120300987</v>
      </c>
      <c r="AR23" s="219" t="e">
        <f>AN23*'8a'!AM24</f>
        <v>#REF!</v>
      </c>
      <c r="AS23" s="219">
        <f>AO23*'8a'!AO24</f>
        <v>0.13436408691163843</v>
      </c>
      <c r="AT23" s="220" t="e">
        <f t="shared" si="4"/>
        <v>#REF!</v>
      </c>
      <c r="AU23" s="219" t="e">
        <f>'4'!#REF!</f>
        <v>#REF!</v>
      </c>
      <c r="AV23" s="220">
        <f>'5'!M23+2</f>
        <v>1.1026148111684808</v>
      </c>
      <c r="AW23" s="221" t="e">
        <f>'6'!#REF!+2</f>
        <v>#REF!</v>
      </c>
      <c r="AX23" s="220">
        <f>'7'!Z23+2</f>
        <v>0.99457134531345481</v>
      </c>
      <c r="AY23" s="219" t="e">
        <f>AU23*'8a'!BB24</f>
        <v>#REF!</v>
      </c>
      <c r="AZ23" s="219">
        <f>AV23*'8a'!AZ24</f>
        <v>0.49331202832599041</v>
      </c>
      <c r="BA23" s="219" t="e">
        <f>AW23*'8a'!AV24</f>
        <v>#REF!</v>
      </c>
      <c r="BB23" s="219">
        <f>AX23*'8a'!AX24</f>
        <v>8.9332496026901534E-2</v>
      </c>
      <c r="BC23" s="220" t="e">
        <f t="shared" si="5"/>
        <v>#REF!</v>
      </c>
      <c r="BD23" s="219">
        <f>'4'!AJ23</f>
        <v>4.1914832096332209</v>
      </c>
      <c r="BE23" s="220">
        <f>'5'!O23</f>
        <v>0.78680680432862682</v>
      </c>
      <c r="BF23" s="221">
        <f>'6'!AJ23</f>
        <v>0.88566125785102889</v>
      </c>
      <c r="BG23" s="220">
        <f>'7'!AJ23</f>
        <v>0.58956127216915111</v>
      </c>
      <c r="BH23" s="219">
        <f>BD23*'8a'!BK24</f>
        <v>1.034720534215398</v>
      </c>
      <c r="BI23" s="219">
        <f>BE23*'8a'!BI24</f>
        <v>0.37654857808494707</v>
      </c>
      <c r="BJ23" s="219">
        <f>BF23*'8a'!BE24</f>
        <v>0.17099484585676325</v>
      </c>
      <c r="BK23" s="219">
        <f>BG23*'8a'!BG24</f>
        <v>4.804271716558426E-2</v>
      </c>
      <c r="BL23" s="220">
        <f t="shared" si="6"/>
        <v>1.6303066753226925</v>
      </c>
      <c r="BM23" s="219" t="e">
        <f>'4'!#REF!</f>
        <v>#REF!</v>
      </c>
      <c r="BN23" s="220" t="e">
        <f>'5'!Q23+2</f>
        <v>#DIV/0!</v>
      </c>
      <c r="BO23" s="221" t="e">
        <f>'6'!#REF!+2</f>
        <v>#REF!</v>
      </c>
      <c r="BP23" s="220">
        <f>'7'!AO23+2</f>
        <v>0.78479537625517892</v>
      </c>
      <c r="BQ23" s="219" t="e">
        <f>BM23*'8a'!BT24</f>
        <v>#REF!</v>
      </c>
      <c r="BR23" s="219" t="e">
        <f>BN23*'8a'!BR24</f>
        <v>#DIV/0!</v>
      </c>
      <c r="BS23" s="219" t="e">
        <f>BO23*'8a'!BN24</f>
        <v>#REF!</v>
      </c>
      <c r="BT23" s="219">
        <f>BP23*'8a'!BP24</f>
        <v>5.8783312371852178E-2</v>
      </c>
      <c r="BU23" s="220" t="e">
        <f t="shared" si="7"/>
        <v>#REF!</v>
      </c>
      <c r="BV23" s="219" t="e">
        <f>'4'!#REF!</f>
        <v>#REF!</v>
      </c>
      <c r="BW23" s="220">
        <f>'5'!S23+2</f>
        <v>1.088207456333778</v>
      </c>
      <c r="BX23" s="221" t="e">
        <f>'6'!#REF!+2</f>
        <v>#REF!</v>
      </c>
      <c r="BY23" s="220">
        <f>'7'!AT23+2</f>
        <v>0.88576628275112967</v>
      </c>
      <c r="BZ23" s="219" t="e">
        <f>BV23*'8a'!CC24</f>
        <v>#REF!</v>
      </c>
      <c r="CA23" s="219">
        <f>BW23*'8a'!CA24</f>
        <v>0.48091145944967695</v>
      </c>
      <c r="CB23" s="219" t="e">
        <f>BX23*'8a'!BW24</f>
        <v>#REF!</v>
      </c>
      <c r="CC23" s="219">
        <f>BY23*'8a'!BY24</f>
        <v>7.7803995029204015E-2</v>
      </c>
      <c r="CD23" s="220" t="e">
        <f t="shared" si="8"/>
        <v>#REF!</v>
      </c>
      <c r="CE23" s="219">
        <f>'4'!AY23</f>
        <v>1.6823741578312699</v>
      </c>
      <c r="CF23" s="220">
        <f>'5'!U23</f>
        <v>0.9448096619857651</v>
      </c>
      <c r="CG23" s="221">
        <f>'6'!AY23</f>
        <v>0.84213271383479271</v>
      </c>
      <c r="CH23" s="220">
        <f>'7'!AY23</f>
        <v>0.69472934814542131</v>
      </c>
      <c r="CI23" s="219">
        <f>CE23*'8a'!CL24</f>
        <v>0.43849986686408804</v>
      </c>
      <c r="CJ23" s="219">
        <f>CF23*'8a'!CJ24</f>
        <v>0.39195420423410909</v>
      </c>
      <c r="CK23" s="219">
        <f>CG23*'8a'!CF24</f>
        <v>0.19530879617229963</v>
      </c>
      <c r="CL23" s="219">
        <f>CH23*'8a'!CH24</f>
        <v>6.4321493525260093E-2</v>
      </c>
      <c r="CM23" s="220">
        <f t="shared" si="9"/>
        <v>1.0900843607957569</v>
      </c>
      <c r="CN23" s="219" t="e">
        <f>'4'!#REF!</f>
        <v>#REF!</v>
      </c>
      <c r="CO23" s="220">
        <f>'5'!W23+2</f>
        <v>1.0586819530682912</v>
      </c>
      <c r="CP23" s="221" t="e">
        <f>'6'!#REF!+2</f>
        <v>#REF!</v>
      </c>
      <c r="CQ23" s="220">
        <f>'7'!BD23+2</f>
        <v>0.7572256123596417</v>
      </c>
      <c r="CR23" s="219" t="e">
        <f>CN23*'8a'!CU24</f>
        <v>#REF!</v>
      </c>
      <c r="CS23" s="219">
        <f>CO23*'8a'!CS24</f>
        <v>0.46293672623789472</v>
      </c>
      <c r="CT23" s="219" t="e">
        <f>CP23*'8a'!CO24</f>
        <v>#REF!</v>
      </c>
      <c r="CU23" s="219">
        <f>CQ23*'8a'!CQ24</f>
        <v>7.0729137770188105E-2</v>
      </c>
      <c r="CV23" s="220" t="e">
        <f t="shared" si="10"/>
        <v>#REF!</v>
      </c>
      <c r="CW23" s="219">
        <f>'4'!BI23</f>
        <v>2.433492480219408</v>
      </c>
      <c r="CX23" s="220">
        <f>'5'!Y23</f>
        <v>0.908428979741569</v>
      </c>
      <c r="CY23" s="221">
        <f>'6'!BI23</f>
        <v>0.89168128252372458</v>
      </c>
      <c r="CZ23" s="220">
        <f>'7'!BI23</f>
        <v>0.88053676597282593</v>
      </c>
      <c r="DA23" s="219">
        <f>CW23*'8a'!DD24</f>
        <v>0.68625073487726385</v>
      </c>
      <c r="DB23" s="219">
        <f>CX23*'8a'!DB24</f>
        <v>0.40939305156902545</v>
      </c>
      <c r="DC23" s="219">
        <f>CY23*'8a'!CX24</f>
        <v>0.1465180089211913</v>
      </c>
      <c r="DD23" s="219">
        <f>CZ23*'8a'!CZ24</f>
        <v>9.0713366256619674E-2</v>
      </c>
      <c r="DE23" s="220">
        <f t="shared" si="11"/>
        <v>1.3328751616241004</v>
      </c>
      <c r="DF23" s="219">
        <f>'4'!BN23</f>
        <v>4.841674162744682</v>
      </c>
      <c r="DG23" s="220">
        <f>'5'!AC23</f>
        <v>0.54680337275549529</v>
      </c>
      <c r="DH23" s="221">
        <f>'6'!BN23</f>
        <v>0.84146845866283426</v>
      </c>
      <c r="DI23" s="220">
        <f>'7'!BN23</f>
        <v>0.683072064510449</v>
      </c>
      <c r="DJ23" s="219">
        <f>DF23*'8a'!DM24</f>
        <v>1.3213591691783744</v>
      </c>
      <c r="DK23" s="219">
        <f>DG23*'8a'!DK24</f>
        <v>0.23838376868096986</v>
      </c>
      <c r="DL23" s="219">
        <f>DH23*'8a'!DG24</f>
        <v>0.16088807060111615</v>
      </c>
      <c r="DM23" s="219">
        <f>DI23*'8a'!DI24</f>
        <v>6.8258223600296972E-2</v>
      </c>
      <c r="DN23" s="220">
        <f t="shared" si="12"/>
        <v>1.7888892320607572</v>
      </c>
      <c r="DO23" s="219">
        <f>'4'!BS23</f>
        <v>2.9144735735036211</v>
      </c>
      <c r="DP23" s="220">
        <f>'5'!AC23</f>
        <v>0.54680337275549529</v>
      </c>
      <c r="DQ23" s="221">
        <f>'6'!BS23</f>
        <v>0.22304104626833454</v>
      </c>
      <c r="DR23" s="220">
        <f>'7'!BS23</f>
        <v>0.17833889272990275</v>
      </c>
      <c r="DS23" s="219">
        <f>DO23*'8a'!DV24</f>
        <v>0.80626450927602455</v>
      </c>
      <c r="DT23" s="219">
        <f>DP23*'8a'!DT24</f>
        <v>0.24133707959052739</v>
      </c>
      <c r="DU23" s="219">
        <f>DQ23*'8a'!DP24</f>
        <v>4.367217629643267E-2</v>
      </c>
      <c r="DV23" s="219">
        <f>DR23*'8a'!DR24</f>
        <v>1.5371962108303118E-2</v>
      </c>
      <c r="DW23" s="220">
        <f t="shared" si="13"/>
        <v>1.1066457272712877</v>
      </c>
      <c r="DX23" s="327"/>
    </row>
    <row r="24" spans="1:161" ht="18" customHeight="1">
      <c r="A24" s="201">
        <v>1980</v>
      </c>
      <c r="B24" s="286">
        <f>'4'!F24</f>
        <v>0.67710692204641132</v>
      </c>
      <c r="C24" s="261">
        <f>'5'!C24</f>
        <v>0.73759639319321857</v>
      </c>
      <c r="D24" s="287">
        <f>'6'!F24</f>
        <v>0.63065021845438118</v>
      </c>
      <c r="E24" s="261">
        <f>'7'!F24</f>
        <v>0.59571210803200358</v>
      </c>
      <c r="F24" s="286">
        <f>B24*'8a'!I25</f>
        <v>0.1902399920520246</v>
      </c>
      <c r="G24" s="286">
        <f>C24*'8a'!G25</f>
        <v>0.32281204234842525</v>
      </c>
      <c r="H24" s="286">
        <f>D24*'8a'!C25</f>
        <v>0.12455251232580893</v>
      </c>
      <c r="I24" s="286">
        <f>E24*'8a'!E25</f>
        <v>4.9972709433213254E-2</v>
      </c>
      <c r="J24" s="261">
        <f t="shared" si="0"/>
        <v>0.68757725615947207</v>
      </c>
      <c r="K24" s="286">
        <f>'4'!K24</f>
        <v>0.67516387979052694</v>
      </c>
      <c r="L24" s="261">
        <f>'5'!E24</f>
        <v>0.87929171045391907</v>
      </c>
      <c r="M24" s="287">
        <f>'6'!K24</f>
        <v>0.87513244551121572</v>
      </c>
      <c r="N24" s="261">
        <f>'7'!K24</f>
        <v>0.72523589824232271</v>
      </c>
      <c r="O24" s="286">
        <f>'8a'!R25</f>
        <v>0.29117641285329071</v>
      </c>
      <c r="P24" s="286">
        <f>'8a'!P25</f>
        <v>0.45853637878313208</v>
      </c>
      <c r="Q24" s="286">
        <f>'8a'!L25</f>
        <v>0.14727317267394513</v>
      </c>
      <c r="R24" s="286">
        <f>'8a'!N25</f>
        <v>0.10301403568963201</v>
      </c>
      <c r="S24" s="261">
        <f>(K24*O24)+(L24*P24)+(M24*Q24)+(N24*R24)</f>
        <v>0.80337204187636457</v>
      </c>
      <c r="T24" s="286">
        <f>'4'!P24</f>
        <v>0.62089333103842126</v>
      </c>
      <c r="U24" s="261">
        <f>'5'!G24</f>
        <v>0.81730188720850883</v>
      </c>
      <c r="V24" s="287">
        <f>'6'!P24</f>
        <v>0.5658656633761453</v>
      </c>
      <c r="W24" s="261">
        <f>'7'!P24</f>
        <v>0.53553586954121779</v>
      </c>
      <c r="X24" s="286">
        <f>T24*'8a'!AA25</f>
        <v>0.18039490116192838</v>
      </c>
      <c r="Y24" s="286">
        <f>U24*'8a'!Y25</f>
        <v>0.35592326480010172</v>
      </c>
      <c r="Z24" s="286">
        <f>V24*'8a'!U25</f>
        <v>0.10907335445326613</v>
      </c>
      <c r="AA24" s="286">
        <f>W24*'8a'!W25</f>
        <v>4.3495461684719024E-2</v>
      </c>
      <c r="AB24" s="261">
        <f t="shared" si="2"/>
        <v>0.68888698210001531</v>
      </c>
      <c r="AC24" s="286">
        <f>'4'!U24</f>
        <v>0.7261368838789477</v>
      </c>
      <c r="AD24" s="261">
        <f>'5'!I24</f>
        <v>0.87014382859604322</v>
      </c>
      <c r="AE24" s="287">
        <f>'6'!U24</f>
        <v>0.88807459075583395</v>
      </c>
      <c r="AF24" s="261">
        <f>'7'!U24</f>
        <v>0.42249174749571766</v>
      </c>
      <c r="AG24" s="286">
        <f>'8a'!AJ25</f>
        <v>0.29160055919125072</v>
      </c>
      <c r="AH24" s="286">
        <f>'8a'!AH25</f>
        <v>0.45243586698321819</v>
      </c>
      <c r="AI24" s="286">
        <f>'8a'!AD25</f>
        <v>0.16087158062072882</v>
      </c>
      <c r="AJ24" s="286">
        <f>'8a'!AF25</f>
        <v>9.5091993204802286E-2</v>
      </c>
      <c r="AK24" s="261">
        <f>(AC24*AG24)+(AD24*AH24)+(AE24*AI24)+(AF24*AJ24)</f>
        <v>0.7884677443853868</v>
      </c>
      <c r="AL24" s="286">
        <f>'4'!Z24</f>
        <v>0.72310228789711817</v>
      </c>
      <c r="AM24" s="261">
        <f>'5'!K24</f>
        <v>0.85156994356230475</v>
      </c>
      <c r="AN24" s="287">
        <f>'6'!Z24</f>
        <v>0.90785727277140182</v>
      </c>
      <c r="AO24" s="261">
        <f>'7'!Z24</f>
        <v>0.76921376051994328</v>
      </c>
      <c r="AP24" s="286">
        <f>'8a'!AS25</f>
        <v>0.30057614189738008</v>
      </c>
      <c r="AQ24" s="286">
        <f>'8a'!AQ25</f>
        <v>0.44385355522690051</v>
      </c>
      <c r="AR24" s="286">
        <f>'8a'!AM25</f>
        <v>0.16113535189961933</v>
      </c>
      <c r="AS24" s="286">
        <f>'8a'!AO25</f>
        <v>9.4434950976099968E-2</v>
      </c>
      <c r="AT24" s="261">
        <f>(AL24*AP24)+(AM24*AQ24)+(AN24*AR24)+(AO24*AS24)</f>
        <v>0.81424820775527529</v>
      </c>
      <c r="AU24" s="286">
        <f>'4'!AE24</f>
        <v>0.69716830301394495</v>
      </c>
      <c r="AV24" s="261">
        <f>'5'!M24</f>
        <v>0.84279449591671807</v>
      </c>
      <c r="AW24" s="287">
        <f>'6'!AE24</f>
        <v>0.77622367276925752</v>
      </c>
      <c r="AX24" s="261">
        <f>'7'!AE24</f>
        <v>0.78991198966225284</v>
      </c>
      <c r="AY24" s="286">
        <f>'8a'!BB25</f>
        <v>0.26038619743859237</v>
      </c>
      <c r="AZ24" s="286">
        <f>'8a'!AZ25</f>
        <v>0.42253306600418877</v>
      </c>
      <c r="BA24" s="286">
        <f>'8a'!AV25</f>
        <v>0.23124072121102635</v>
      </c>
      <c r="BB24" s="286">
        <f>'8a'!AX25</f>
        <v>8.584001534619258E-2</v>
      </c>
      <c r="BC24" s="261">
        <f>(AU24*AY24)+(AV24*AZ24)+(AW24*BA24)+(AX24*BB24)</f>
        <v>0.78494212499464722</v>
      </c>
      <c r="BD24" s="286">
        <f>'4'!AJ24</f>
        <v>0.77759553014089511</v>
      </c>
      <c r="BE24" s="261">
        <f>'5'!O24</f>
        <v>0.77938203980996923</v>
      </c>
      <c r="BF24" s="287">
        <f>'6'!AJ24</f>
        <v>0.91411221176194424</v>
      </c>
      <c r="BG24" s="261">
        <f>'7'!AJ24</f>
        <v>0.58992522120522495</v>
      </c>
      <c r="BH24" s="286">
        <f>BD24*'8a'!BK25</f>
        <v>0.19497607052923038</v>
      </c>
      <c r="BI24" s="286">
        <f>BE24*'8a'!BI25</f>
        <v>0.37478048868848246</v>
      </c>
      <c r="BJ24" s="286">
        <f>BF24*'8a'!BE25</f>
        <v>0.16955854379208474</v>
      </c>
      <c r="BK24" s="286">
        <f>BG24*'8a'!BG25</f>
        <v>4.8904265386135695E-2</v>
      </c>
      <c r="BL24" s="261">
        <f t="shared" si="6"/>
        <v>0.78821936839593321</v>
      </c>
      <c r="BM24" s="286">
        <f>'4'!AO24</f>
        <v>0.57279703861534759</v>
      </c>
      <c r="BN24" s="261">
        <f>'5'!Q24</f>
        <v>0.85077593977070431</v>
      </c>
      <c r="BO24" s="287">
        <f>'6'!AO24</f>
        <v>0.91666666666666663</v>
      </c>
      <c r="BP24" s="261">
        <f>'7'!AO24</f>
        <v>0.6818297221170172</v>
      </c>
      <c r="BQ24" s="286">
        <f>'8a'!BT25</f>
        <v>0.30293757471785154</v>
      </c>
      <c r="BR24" s="286">
        <f>'8a'!BR25</f>
        <v>0.45673235547727187</v>
      </c>
      <c r="BS24" s="286">
        <f>'8a'!BN25</f>
        <v>0.16458555959183457</v>
      </c>
      <c r="BT24" s="286">
        <f>'8a'!BP25</f>
        <v>7.5744510213041932E-2</v>
      </c>
      <c r="BU24" s="261">
        <f>(BM24*BQ24)+(BN24*BR24)+(BO24*BS24)+(BP24*BT24)</f>
        <v>0.76461359928152728</v>
      </c>
      <c r="BV24" s="286">
        <f>'4'!AT24</f>
        <v>0.73807636839723623</v>
      </c>
      <c r="BW24" s="261">
        <f>'5'!S24</f>
        <v>0.75723259476695381</v>
      </c>
      <c r="BX24" s="287">
        <f>'6'!AT24</f>
        <v>0.90868175355697223</v>
      </c>
      <c r="BY24" s="261">
        <f>'7'!AT24</f>
        <v>0.7532265063344612</v>
      </c>
      <c r="BZ24" s="286">
        <f>'8a'!CC25</f>
        <v>0.31958543827536573</v>
      </c>
      <c r="CA24" s="286">
        <f>'8a'!CA25</f>
        <v>0.48297280231578044</v>
      </c>
      <c r="CB24" s="286">
        <f>'8a'!BW25</f>
        <v>0.19646415949881549</v>
      </c>
      <c r="CC24" s="286">
        <f>'8a'!BY25</f>
        <v>9.7759991003843741E-4</v>
      </c>
      <c r="CD24" s="261">
        <f>(BV24*BZ24)+(BW24*CA24)+(BX24*CB24)+(BY24*CC24)</f>
        <v>0.78086095910367792</v>
      </c>
      <c r="CE24" s="286">
        <f>'4'!AY24</f>
        <v>0.81047208150245154</v>
      </c>
      <c r="CF24" s="261">
        <f>'5'!U24</f>
        <v>0.86865541896593113</v>
      </c>
      <c r="CG24" s="287">
        <f>'6'!AY24</f>
        <v>0.84151862424162549</v>
      </c>
      <c r="CH24" s="261">
        <f>'7'!AY24</f>
        <v>0.6895003037084253</v>
      </c>
      <c r="CI24" s="286">
        <f>CE24*'8a'!CL25</f>
        <v>0.21192876601172883</v>
      </c>
      <c r="CJ24" s="286">
        <f>CF24*'8a'!CJ25</f>
        <v>0.36756687270027155</v>
      </c>
      <c r="CK24" s="286">
        <f>CG24*'8a'!CF25</f>
        <v>0.18869780387590232</v>
      </c>
      <c r="CL24" s="286">
        <f>CH24*'8a'!CH25</f>
        <v>6.2835865537372013E-2</v>
      </c>
      <c r="CM24" s="261">
        <f t="shared" si="9"/>
        <v>0.83102930812527465</v>
      </c>
      <c r="CN24" s="286">
        <f>'4'!BD24</f>
        <v>0.5201337578836055</v>
      </c>
      <c r="CO24" s="261">
        <f>'5'!W24</f>
        <v>0.86878377032874987</v>
      </c>
      <c r="CP24" s="287">
        <f>'6'!BD24</f>
        <v>0.90419738906277214</v>
      </c>
      <c r="CQ24" s="261">
        <f>'7'!BD24</f>
        <v>0.49705405936956265</v>
      </c>
      <c r="CR24" s="286">
        <f>'8a'!CU25</f>
        <v>0.26231758833888258</v>
      </c>
      <c r="CS24" s="286">
        <f>'8a'!CS25</f>
        <v>0.43672016958713372</v>
      </c>
      <c r="CT24" s="286">
        <f>'8a'!CO25</f>
        <v>0.20720625166231146</v>
      </c>
      <c r="CU24" s="286">
        <f>'8a'!CQ25</f>
        <v>9.3755990411672221E-2</v>
      </c>
      <c r="CV24" s="261">
        <f>(CN24*CR24)+(CO24*CS24)+(CP24*CT24)+(CQ24*CU24)</f>
        <v>0.74981277586907003</v>
      </c>
      <c r="CW24" s="286">
        <f>'4'!BI24</f>
        <v>0.79605104971027107</v>
      </c>
      <c r="CX24" s="261">
        <f>'5'!Y24</f>
        <v>0.91383584761878289</v>
      </c>
      <c r="CY24" s="287">
        <f>'6'!BI24</f>
        <v>0.88477419215951836</v>
      </c>
      <c r="CZ24" s="261">
        <f>'7'!BI24</f>
        <v>0.89141760280098481</v>
      </c>
      <c r="DA24" s="286">
        <f>CW24*'8a'!DD25</f>
        <v>0.22549651934748907</v>
      </c>
      <c r="DB24" s="286">
        <f>CX24*'8a'!DB25</f>
        <v>0.41256949233682988</v>
      </c>
      <c r="DC24" s="286">
        <f>CY24*'8a'!CX25</f>
        <v>0.14442354245172082</v>
      </c>
      <c r="DD24" s="286">
        <f>CZ24*'8a'!CZ25</f>
        <v>9.0950416093616954E-2</v>
      </c>
      <c r="DE24" s="261">
        <f t="shared" si="11"/>
        <v>0.8734399702296568</v>
      </c>
      <c r="DF24" s="286">
        <f>'4'!BN24</f>
        <v>0.69032738097833191</v>
      </c>
      <c r="DG24" s="261">
        <f>'5'!AA24</f>
        <v>0.91666666666666674</v>
      </c>
      <c r="DH24" s="287">
        <f>'6'!BN24</f>
        <v>0.83677325216537146</v>
      </c>
      <c r="DI24" s="261">
        <f>'7'!BN24</f>
        <v>0.70733281665467929</v>
      </c>
      <c r="DJ24" s="286">
        <f>DF24*'8a'!DM25</f>
        <v>0.18923279948686636</v>
      </c>
      <c r="DK24" s="286">
        <f>DG24*'8a'!DK25</f>
        <v>0.4007861518049371</v>
      </c>
      <c r="DL24" s="286">
        <f>DH24*'8a'!DG25</f>
        <v>0.1583696275272018</v>
      </c>
      <c r="DM24" s="286">
        <f>DI24*'8a'!DI25</f>
        <v>7.0306104501808284E-2</v>
      </c>
      <c r="DN24" s="261">
        <f t="shared" si="12"/>
        <v>0.81869468332081352</v>
      </c>
      <c r="DO24" s="286">
        <f>'4'!BS24</f>
        <v>0.61963792870501844</v>
      </c>
      <c r="DP24" s="261">
        <f>'5'!AC24</f>
        <v>0.52098582256160675</v>
      </c>
      <c r="DQ24" s="287">
        <f>'6'!BS24</f>
        <v>0.19967889672850306</v>
      </c>
      <c r="DR24" s="261">
        <f>'7'!BS24</f>
        <v>0.19906760952009636</v>
      </c>
      <c r="DS24" s="286">
        <f>DO24*'8a'!DV25</f>
        <v>0.1724207418327941</v>
      </c>
      <c r="DT24" s="286">
        <f>DP24*'8a'!DT25</f>
        <v>0.23022848681925656</v>
      </c>
      <c r="DU24" s="286">
        <f>DQ24*'8a'!DP25</f>
        <v>3.8794773766702713E-2</v>
      </c>
      <c r="DV24" s="286">
        <f>DR24*'8a'!DR25</f>
        <v>1.7029122888264931E-2</v>
      </c>
      <c r="DW24" s="261">
        <f t="shared" si="13"/>
        <v>0.45847312530701828</v>
      </c>
      <c r="DX24" s="327"/>
    </row>
    <row r="25" spans="1:161" ht="18" customHeight="1">
      <c r="A25" s="201">
        <v>1981</v>
      </c>
      <c r="B25" s="286">
        <f>'4'!F25</f>
        <v>0.68317050559435644</v>
      </c>
      <c r="C25" s="261">
        <f>'5'!C25</f>
        <v>0.72929377231594206</v>
      </c>
      <c r="D25" s="287">
        <f>'6'!F25</f>
        <v>0.61951425040822905</v>
      </c>
      <c r="E25" s="261">
        <f>'7'!F25</f>
        <v>0.59571210803200358</v>
      </c>
      <c r="F25" s="286">
        <f>B25*'8a'!I26</f>
        <v>0.19236923149272722</v>
      </c>
      <c r="G25" s="286">
        <f>C25*'8a'!G26</f>
        <v>0.31922560476274869</v>
      </c>
      <c r="H25" s="286">
        <f>D25*'8a'!C26</f>
        <v>0.12237128274676649</v>
      </c>
      <c r="I25" s="286">
        <f>E25*'8a'!E26</f>
        <v>4.9545583223662877E-2</v>
      </c>
      <c r="J25" s="261">
        <f t="shared" si="0"/>
        <v>0.68351170222590518</v>
      </c>
      <c r="K25" s="286">
        <f>'4'!K25</f>
        <v>0.60466514041699881</v>
      </c>
      <c r="L25" s="261">
        <f>'5'!E25</f>
        <v>0.87053192190524686</v>
      </c>
      <c r="M25" s="287">
        <f>'6'!K25</f>
        <v>0.87477536362084118</v>
      </c>
      <c r="N25" s="261">
        <f>'7'!K25</f>
        <v>0.72523589824232271</v>
      </c>
      <c r="O25" s="286">
        <f>'8a'!R26</f>
        <v>0.29258270955934007</v>
      </c>
      <c r="P25" s="286">
        <f>'8a'!P26</f>
        <v>0.45765743936174086</v>
      </c>
      <c r="Q25" s="286">
        <f>'8a'!L26</f>
        <v>0.14699087403164329</v>
      </c>
      <c r="R25" s="286">
        <f>'8a'!N26</f>
        <v>0.10276897704727574</v>
      </c>
      <c r="S25" s="261">
        <f t="shared" ref="S25:S45" si="14">(K25*O25)+(L25*P25)+(M25*Q25)+(N25*R25)</f>
        <v>0.77843572208139622</v>
      </c>
      <c r="T25" s="286">
        <f>'4'!P25</f>
        <v>0.61837625925977058</v>
      </c>
      <c r="U25" s="261">
        <f>'5'!G25</f>
        <v>0.81382432463070564</v>
      </c>
      <c r="V25" s="287">
        <f>'6'!P25</f>
        <v>0.5658656633761453</v>
      </c>
      <c r="W25" s="261">
        <f>'7'!P25</f>
        <v>0.53553586954121779</v>
      </c>
      <c r="X25" s="286">
        <f>T25*'8a'!AA26</f>
        <v>0.18072462242103943</v>
      </c>
      <c r="Y25" s="286">
        <f>U25*'8a'!Y26</f>
        <v>0.35513535304851268</v>
      </c>
      <c r="Z25" s="286">
        <f>V25*'8a'!U26</f>
        <v>0.10755222199829521</v>
      </c>
      <c r="AA25" s="286">
        <f>W25*'8a'!W26</f>
        <v>4.3538086853630802E-2</v>
      </c>
      <c r="AB25" s="261">
        <f t="shared" si="2"/>
        <v>0.68695028432147809</v>
      </c>
      <c r="AC25" s="286">
        <f>'4'!U25</f>
        <v>0.62830579084525029</v>
      </c>
      <c r="AD25" s="261">
        <f>'5'!I25</f>
        <v>0.86485999745982889</v>
      </c>
      <c r="AE25" s="287">
        <f>'6'!U25</f>
        <v>0.88551458484253687</v>
      </c>
      <c r="AF25" s="261">
        <f>'7'!U25</f>
        <v>0.42249174749571766</v>
      </c>
      <c r="AG25" s="286">
        <f>'8a'!AJ26</f>
        <v>0.2925537066689764</v>
      </c>
      <c r="AH25" s="286">
        <f>'8a'!AH26</f>
        <v>0.45170645331720688</v>
      </c>
      <c r="AI25" s="286">
        <f>'8a'!AD26</f>
        <v>0.16061222468115663</v>
      </c>
      <c r="AJ25" s="286">
        <f>'8a'!AF26</f>
        <v>9.5127615332660079E-2</v>
      </c>
      <c r="AK25" s="261">
        <f t="shared" ref="AK25:AK45" si="15">(AC25*AG25)+(AD25*AH25)+(AE25*AI25)+(AF25*AJ25)</f>
        <v>0.75689112999803509</v>
      </c>
      <c r="AL25" s="286">
        <f>'4'!Z25</f>
        <v>0.7128924018207401</v>
      </c>
      <c r="AM25" s="261">
        <f>'5'!K25</f>
        <v>0.84912791534716048</v>
      </c>
      <c r="AN25" s="287">
        <f>'6'!Z25</f>
        <v>0.90785727277140182</v>
      </c>
      <c r="AO25" s="261">
        <f>'7'!Z25</f>
        <v>0.76921376051994328</v>
      </c>
      <c r="AP25" s="286">
        <f>'8a'!AS26</f>
        <v>0.30100950272032767</v>
      </c>
      <c r="AQ25" s="286">
        <f>'8a'!AQ26</f>
        <v>0.44347624710177186</v>
      </c>
      <c r="AR25" s="286">
        <f>'8a'!AM26</f>
        <v>0.16099837501433537</v>
      </c>
      <c r="AS25" s="286">
        <f>'8a'!AO26</f>
        <v>9.4515875163565133E-2</v>
      </c>
      <c r="AT25" s="261">
        <f t="shared" ref="AT25:AT45" si="16">(AL25*AP25)+(AM25*AQ25)+(AN25*AR25)+(AO25*AS25)</f>
        <v>0.81002190599721213</v>
      </c>
      <c r="AU25" s="286">
        <f>'4'!AE25</f>
        <v>0.67642553899856461</v>
      </c>
      <c r="AV25" s="261">
        <f>'5'!M25</f>
        <v>0.83572378515456858</v>
      </c>
      <c r="AW25" s="287">
        <f>'6'!AE25</f>
        <v>0.77116510968534469</v>
      </c>
      <c r="AX25" s="261">
        <f>'7'!AE25</f>
        <v>0.78991198966225284</v>
      </c>
      <c r="AY25" s="286">
        <f>'8a'!BB26</f>
        <v>0.24533956725107303</v>
      </c>
      <c r="AZ25" s="286">
        <f>'8a'!AZ26</f>
        <v>0.39425749474846972</v>
      </c>
      <c r="BA25" s="286">
        <f>'8a'!AV26</f>
        <v>0.27892412761146618</v>
      </c>
      <c r="BB25" s="286">
        <f>'8a'!AX26</f>
        <v>8.1478810388991171E-2</v>
      </c>
      <c r="BC25" s="261">
        <f t="shared" ref="BC25:BC45" si="17">(AU25*AY25)+(AV25*AZ25)+(AW25*BA25)+(AX25*BB25)</f>
        <v>0.77490195954529706</v>
      </c>
      <c r="BD25" s="286">
        <f>'4'!AJ25</f>
        <v>0.73718796211791504</v>
      </c>
      <c r="BE25" s="261">
        <f>'5'!O25</f>
        <v>0.767612375192262</v>
      </c>
      <c r="BF25" s="287">
        <f>'6'!AJ25</f>
        <v>0.91215641831615357</v>
      </c>
      <c r="BG25" s="261">
        <f>'7'!AJ25</f>
        <v>0.58992522120522495</v>
      </c>
      <c r="BH25" s="286">
        <f>BD25*'8a'!BK26</f>
        <v>0.18779568183858544</v>
      </c>
      <c r="BI25" s="286">
        <f>BE25*'8a'!BI26</f>
        <v>0.37015328855660357</v>
      </c>
      <c r="BJ25" s="286">
        <f>BF25*'8a'!BE26</f>
        <v>0.16223093480326042</v>
      </c>
      <c r="BK25" s="286">
        <f>BG25*'8a'!BG26</f>
        <v>5.0253310998636364E-2</v>
      </c>
      <c r="BL25" s="261">
        <f t="shared" si="6"/>
        <v>0.77043321619708582</v>
      </c>
      <c r="BM25" s="286">
        <f>'4'!AO25</f>
        <v>0.56236329542229169</v>
      </c>
      <c r="BN25" s="261">
        <f>'5'!Q25</f>
        <v>0.84460200532875207</v>
      </c>
      <c r="BO25" s="287">
        <f>'6'!AO25</f>
        <v>0.91612790958952495</v>
      </c>
      <c r="BP25" s="261">
        <f>'7'!AO25</f>
        <v>0.6818297221170172</v>
      </c>
      <c r="BQ25" s="286">
        <f>'8a'!BT26</f>
        <v>0.30346654495991471</v>
      </c>
      <c r="BR25" s="286">
        <f>'8a'!BR26</f>
        <v>0.45611430117687818</v>
      </c>
      <c r="BS25" s="286">
        <f>'8a'!BN26</f>
        <v>0.16436284094344339</v>
      </c>
      <c r="BT25" s="286">
        <f>'8a'!BP26</f>
        <v>7.6056312919763711E-2</v>
      </c>
      <c r="BU25" s="261">
        <f t="shared" ref="BU25:BU45" si="18">(BM25*BQ25)+(BN25*BR25)+(BO25*BS25)+(BP25*BT25)</f>
        <v>0.75832834029822815</v>
      </c>
      <c r="BV25" s="286">
        <f>'4'!AT25</f>
        <v>0.66512383353474092</v>
      </c>
      <c r="BW25" s="261">
        <f>'5'!S25</f>
        <v>0.75589317318419647</v>
      </c>
      <c r="BX25" s="287">
        <f>'[1]7'!$AM19</f>
        <v>0.20241303554796375</v>
      </c>
      <c r="BY25" s="261">
        <f>'7'!AT25</f>
        <v>0.7532265063344612</v>
      </c>
      <c r="BZ25" s="286">
        <f>'8a'!CC26</f>
        <v>0.2931885566316626</v>
      </c>
      <c r="CA25" s="286">
        <f>'8a'!CA26</f>
        <v>0.44023706986902633</v>
      </c>
      <c r="CB25" s="286">
        <f>'8a'!BW26</f>
        <v>0.17908007551839242</v>
      </c>
      <c r="CC25" s="286">
        <f>'8a'!BY26</f>
        <v>8.7494297980918664E-2</v>
      </c>
      <c r="CD25" s="261">
        <f t="shared" ref="CD25:CD45" si="19">(BV25*BZ25)+(BW25*CA25)+(BX25*CB25)+(BY25*CC25)</f>
        <v>0.62993005851617001</v>
      </c>
      <c r="CE25" s="286">
        <f>'4'!AY25</f>
        <v>0.81089865270684158</v>
      </c>
      <c r="CF25" s="261">
        <f>'5'!U25</f>
        <v>0.89245402896920667</v>
      </c>
      <c r="CG25" s="287">
        <f>'6'!AY25</f>
        <v>0.83444974019253715</v>
      </c>
      <c r="CH25" s="261">
        <f>'7'!AY25</f>
        <v>0.68414901847274756</v>
      </c>
      <c r="CI25" s="286">
        <f>CE25*'8a'!CL26</f>
        <v>0.21560728915702024</v>
      </c>
      <c r="CJ25" s="286">
        <f>CF25*'8a'!CJ26</f>
        <v>0.38212739372735682</v>
      </c>
      <c r="CK25" s="286">
        <f>CG25*'8a'!CF26</f>
        <v>0.17947369551656311</v>
      </c>
      <c r="CL25" s="286">
        <f>CH25*'8a'!CH26</f>
        <v>6.215963016954907E-2</v>
      </c>
      <c r="CM25" s="261">
        <f t="shared" si="9"/>
        <v>0.83936800857048921</v>
      </c>
      <c r="CN25" s="286">
        <f>'4'!BD25</f>
        <v>0.4503564583767431</v>
      </c>
      <c r="CO25" s="261">
        <f>'5'!W25</f>
        <v>0.85597768823506848</v>
      </c>
      <c r="CP25" s="287">
        <f>'6'!BD25</f>
        <v>0.90356049909847469</v>
      </c>
      <c r="CQ25" s="261">
        <f>'7'!BD25</f>
        <v>0.52916686992874629</v>
      </c>
      <c r="CR25" s="286">
        <f>'8a'!CU26</f>
        <v>0.26492364187619699</v>
      </c>
      <c r="CS25" s="286">
        <f>'8a'!CS26</f>
        <v>0.43728877969264468</v>
      </c>
      <c r="CT25" s="286">
        <f>'8a'!CO26</f>
        <v>0.20340069236100308</v>
      </c>
      <c r="CU25" s="286">
        <f>'8a'!CQ26</f>
        <v>9.4386886070155343E-2</v>
      </c>
      <c r="CV25" s="261">
        <f t="shared" ref="CV25:CV45" si="20">(CN25*CR25)+(CO25*CS25)+(CP25*CT25)+(CQ25*CU25)</f>
        <v>0.72735075599882537</v>
      </c>
      <c r="CW25" s="286">
        <f>'4'!BI25</f>
        <v>0.77995553655744398</v>
      </c>
      <c r="CX25" s="261">
        <f>'5'!Y25</f>
        <v>0.90597721799714614</v>
      </c>
      <c r="CY25" s="287">
        <f>'6'!BI25</f>
        <v>0.87437941178147693</v>
      </c>
      <c r="CZ25" s="261">
        <f>'7'!BI25</f>
        <v>0.89917241921056146</v>
      </c>
      <c r="DA25" s="286">
        <f>CW25*'8a'!DD26</f>
        <v>0.22184587142600318</v>
      </c>
      <c r="DB25" s="286">
        <f>CX25*'8a'!DB26</f>
        <v>0.40970510373461161</v>
      </c>
      <c r="DC25" s="286">
        <f>CY25*'8a'!CX26</f>
        <v>0.14176708282377343</v>
      </c>
      <c r="DD25" s="286">
        <f>CZ25*'8a'!CZ26</f>
        <v>9.1002521215677284E-2</v>
      </c>
      <c r="DE25" s="261">
        <f t="shared" si="11"/>
        <v>0.86432057920006544</v>
      </c>
      <c r="DF25" s="286">
        <f>'4'!BN25</f>
        <v>0.59123105371501117</v>
      </c>
      <c r="DG25" s="261">
        <f>'5'!AA25</f>
        <v>0.9111502913628825</v>
      </c>
      <c r="DH25" s="287">
        <f>'6'!BN25</f>
        <v>0.83735864267696736</v>
      </c>
      <c r="DI25" s="261">
        <f>'7'!BN25</f>
        <v>0.72909255251516802</v>
      </c>
      <c r="DJ25" s="286">
        <f>DF25*'8a'!DM26</f>
        <v>0.16289214398521543</v>
      </c>
      <c r="DK25" s="286">
        <f>DG25*'8a'!DK26</f>
        <v>0.39934323426544577</v>
      </c>
      <c r="DL25" s="286">
        <f>DH25*'8a'!DG26</f>
        <v>0.15680250282001906</v>
      </c>
      <c r="DM25" s="286">
        <f>DI25*'8a'!DI26</f>
        <v>7.2138830617089741E-2</v>
      </c>
      <c r="DN25" s="261">
        <f t="shared" si="12"/>
        <v>0.79117671168776993</v>
      </c>
      <c r="DO25" s="286">
        <f>'4'!BS25</f>
        <v>0.60946196050029233</v>
      </c>
      <c r="DP25" s="261">
        <f>'5'!AC25</f>
        <v>0.50576684871240707</v>
      </c>
      <c r="DQ25" s="287">
        <f>'6'!BS25</f>
        <v>0.16396947177276949</v>
      </c>
      <c r="DR25" s="261">
        <f>'7'!BS25</f>
        <v>0.21921573388391621</v>
      </c>
      <c r="DS25" s="286">
        <f>DO25*'8a'!DV26</f>
        <v>0.17037805906255798</v>
      </c>
      <c r="DT25" s="286">
        <f>DP25*'8a'!DT26</f>
        <v>0.22385021785698736</v>
      </c>
      <c r="DU25" s="286">
        <f>DQ25*'8a'!DP26</f>
        <v>3.1619776038592312E-2</v>
      </c>
      <c r="DV25" s="286">
        <f>DR25*'8a'!DR26</f>
        <v>1.8635540479351714E-2</v>
      </c>
      <c r="DW25" s="261">
        <f t="shared" si="13"/>
        <v>0.44448359343748939</v>
      </c>
      <c r="DX25" s="327"/>
      <c r="FE25" s="195">
        <f>'[1]1'!$CN19</f>
        <v>17319.597888179673</v>
      </c>
    </row>
    <row r="26" spans="1:161" ht="18" customHeight="1">
      <c r="A26" s="201">
        <v>1982</v>
      </c>
      <c r="B26" s="286">
        <f>'4'!F26</f>
        <v>0.64260709628532431</v>
      </c>
      <c r="C26" s="261">
        <f>'5'!C26</f>
        <v>0.70214602208448573</v>
      </c>
      <c r="D26" s="287">
        <f>'6'!F26</f>
        <v>0.5929581533276197</v>
      </c>
      <c r="E26" s="261">
        <f>'7'!F26</f>
        <v>0.59916632043433204</v>
      </c>
      <c r="F26" s="286">
        <f>B26*'8a'!I27</f>
        <v>0.18188443721042261</v>
      </c>
      <c r="G26" s="286">
        <f>C26*'8a'!G27</f>
        <v>0.30777176045444526</v>
      </c>
      <c r="H26" s="286">
        <f>D26*'8a'!C27</f>
        <v>0.11610189318891331</v>
      </c>
      <c r="I26" s="286">
        <f>E26*'8a'!E27</f>
        <v>4.9627309474470728E-2</v>
      </c>
      <c r="J26" s="261">
        <f t="shared" si="0"/>
        <v>0.65538540032825188</v>
      </c>
      <c r="K26" s="286">
        <f>'4'!K26</f>
        <v>0.55108471695952477</v>
      </c>
      <c r="L26" s="261">
        <f>'5'!E26</f>
        <v>0.86406650264035967</v>
      </c>
      <c r="M26" s="287">
        <f>'6'!K26</f>
        <v>0.87477536362084118</v>
      </c>
      <c r="N26" s="261">
        <f>'7'!K26</f>
        <v>0.72523589824232271</v>
      </c>
      <c r="O26" s="286">
        <f>'8a'!R27</f>
        <v>0.29399252624510358</v>
      </c>
      <c r="P26" s="286">
        <f>'8a'!P27</f>
        <v>0.45672875612235408</v>
      </c>
      <c r="Q26" s="286">
        <f>'8a'!L27</f>
        <v>0.14669259862013379</v>
      </c>
      <c r="R26" s="286">
        <f>'8a'!N27</f>
        <v>0.10258611901240859</v>
      </c>
      <c r="S26" s="261">
        <f t="shared" si="14"/>
        <v>0.75938101453949425</v>
      </c>
      <c r="T26" s="286">
        <f>'4'!P26</f>
        <v>0.5185562447073061</v>
      </c>
      <c r="U26" s="261">
        <f>'5'!G26</f>
        <v>0.79710388368981699</v>
      </c>
      <c r="V26" s="287">
        <f>'6'!P26</f>
        <v>0.5674956106353195</v>
      </c>
      <c r="W26" s="261">
        <f>'7'!P26</f>
        <v>0.57290457629518399</v>
      </c>
      <c r="X26" s="286">
        <f>T26*'8a'!AA27</f>
        <v>0.15218972879401899</v>
      </c>
      <c r="Y26" s="286">
        <f>U26*'8a'!Y27</f>
        <v>0.34864722331233855</v>
      </c>
      <c r="Z26" s="286">
        <f>V26*'8a'!U27</f>
        <v>0.10648821018625995</v>
      </c>
      <c r="AA26" s="286">
        <f>W26*'8a'!W27</f>
        <v>4.667697799240679E-2</v>
      </c>
      <c r="AB26" s="261">
        <f t="shared" si="2"/>
        <v>0.65400214028502435</v>
      </c>
      <c r="AC26" s="286">
        <f>'4'!U26</f>
        <v>0.61163305834310022</v>
      </c>
      <c r="AD26" s="261">
        <f>'5'!I26</f>
        <v>0.86106548992548859</v>
      </c>
      <c r="AE26" s="287">
        <f>'6'!U26</f>
        <v>0.88491223050999634</v>
      </c>
      <c r="AF26" s="261">
        <f>'7'!U26</f>
        <v>0.42249174749571766</v>
      </c>
      <c r="AG26" s="286">
        <f>'8a'!AJ27</f>
        <v>0.29357348785009973</v>
      </c>
      <c r="AH26" s="286">
        <f>'8a'!AH27</f>
        <v>0.45089954107567715</v>
      </c>
      <c r="AI26" s="286">
        <f>'8a'!AD27</f>
        <v>0.16032531275133405</v>
      </c>
      <c r="AJ26" s="286">
        <f>'8a'!AF27</f>
        <v>9.5201658322889113E-2</v>
      </c>
      <c r="AK26" s="261">
        <f t="shared" si="15"/>
        <v>0.74990902956903682</v>
      </c>
      <c r="AL26" s="286">
        <f>'4'!Z26</f>
        <v>0.70049281256969886</v>
      </c>
      <c r="AM26" s="261">
        <f>'5'!K26</f>
        <v>0.84884234256609392</v>
      </c>
      <c r="AN26" s="287">
        <f>'6'!Z26</f>
        <v>0.90755237439995884</v>
      </c>
      <c r="AO26" s="261">
        <f>'7'!Z26</f>
        <v>0.76921376051994328</v>
      </c>
      <c r="AP26" s="286">
        <f>'8a'!AS27</f>
        <v>0.30135807052876862</v>
      </c>
      <c r="AQ26" s="286">
        <f>'8a'!AQ27</f>
        <v>0.44335733204582939</v>
      </c>
      <c r="AR26" s="286">
        <f>'8a'!AM27</f>
        <v>0.16095520442538816</v>
      </c>
      <c r="AS26" s="286">
        <f>'8a'!AO27</f>
        <v>9.4329393000013834E-2</v>
      </c>
      <c r="AT26" s="261">
        <f t="shared" si="16"/>
        <v>0.80607438380830621</v>
      </c>
      <c r="AU26" s="286">
        <f>'4'!AE26</f>
        <v>0.65837950756350261</v>
      </c>
      <c r="AV26" s="261">
        <f>'5'!M26</f>
        <v>0.82987215557317218</v>
      </c>
      <c r="AW26" s="287">
        <f>'6'!AE26</f>
        <v>0.77102577315625664</v>
      </c>
      <c r="AX26" s="261">
        <f>'7'!AE26</f>
        <v>0.76558407307389154</v>
      </c>
      <c r="AY26" s="286">
        <f>'8a'!BB27</f>
        <v>0.25153692186717114</v>
      </c>
      <c r="AZ26" s="286">
        <f>'8a'!AZ27</f>
        <v>0.4014350466957472</v>
      </c>
      <c r="BA26" s="286">
        <f>'8a'!AV27</f>
        <v>0.26303288414340337</v>
      </c>
      <c r="BB26" s="286">
        <f>'8a'!AX27</f>
        <v>8.3995147293678296E-2</v>
      </c>
      <c r="BC26" s="261">
        <f t="shared" si="17"/>
        <v>0.76585700212268759</v>
      </c>
      <c r="BD26" s="286">
        <f>'4'!AJ26</f>
        <v>0.67882820189161308</v>
      </c>
      <c r="BE26" s="261">
        <f>'5'!O26</f>
        <v>0.76669454941716986</v>
      </c>
      <c r="BF26" s="287">
        <f>'6'!AJ26</f>
        <v>0.88953130099390987</v>
      </c>
      <c r="BG26" s="261">
        <f>'7'!AJ26</f>
        <v>0.62095992258857224</v>
      </c>
      <c r="BH26" s="286">
        <f>BD26*'8a'!BK27</f>
        <v>0.17204670822230347</v>
      </c>
      <c r="BI26" s="286">
        <f>BE26*'8a'!BI27</f>
        <v>0.36264722307219482</v>
      </c>
      <c r="BJ26" s="286">
        <f>BF26*'8a'!BE27</f>
        <v>0.16653139803368711</v>
      </c>
      <c r="BK26" s="286">
        <f>BG26*'8a'!BG27</f>
        <v>5.361364941521659E-2</v>
      </c>
      <c r="BL26" s="261">
        <f t="shared" si="6"/>
        <v>0.754838978743402</v>
      </c>
      <c r="BM26" s="286">
        <f>'4'!AO26</f>
        <v>0.54264820215673426</v>
      </c>
      <c r="BN26" s="261">
        <f>'5'!Q26</f>
        <v>0.84115701605829074</v>
      </c>
      <c r="BO26" s="287">
        <f>'6'!AO26</f>
        <v>0.91397288128095844</v>
      </c>
      <c r="BP26" s="261">
        <f>'7'!AO26</f>
        <v>0.6818297221170172</v>
      </c>
      <c r="BQ26" s="286">
        <f>'8a'!BT27</f>
        <v>0.30468750112078341</v>
      </c>
      <c r="BR26" s="286">
        <f>'8a'!BR27</f>
        <v>0.45467519251598054</v>
      </c>
      <c r="BS26" s="286">
        <f>'8a'!BN27</f>
        <v>0.16384425166149993</v>
      </c>
      <c r="BT26" s="286">
        <f>'8a'!BP27</f>
        <v>7.6793054701736072E-2</v>
      </c>
      <c r="BU26" s="261">
        <f t="shared" si="18"/>
        <v>0.74990034283547735</v>
      </c>
      <c r="BV26" s="286">
        <f>'4'!AT26</f>
        <v>0.57812433625465554</v>
      </c>
      <c r="BW26" s="261">
        <f>'5'!S26</f>
        <v>0.75043142822831976</v>
      </c>
      <c r="BX26" s="287">
        <f>'6'!AT26</f>
        <v>0.90507648103604488</v>
      </c>
      <c r="BY26" s="261">
        <f>'7'!AT26</f>
        <v>0.7532265063344612</v>
      </c>
      <c r="BZ26" s="286">
        <f>'8a'!CC27</f>
        <v>0.2944948541149921</v>
      </c>
      <c r="CA26" s="286">
        <f>'8a'!CA27</f>
        <v>0.43922117861357918</v>
      </c>
      <c r="CB26" s="286">
        <f>'8a'!BW27</f>
        <v>0.17866683025761035</v>
      </c>
      <c r="CC26" s="286">
        <f>'8a'!BY27</f>
        <v>8.7617137013818375E-2</v>
      </c>
      <c r="CD26" s="261">
        <f t="shared" si="19"/>
        <v>0.72756271445612408</v>
      </c>
      <c r="CE26" s="286">
        <f>'4'!AY26</f>
        <v>0.79337838104485336</v>
      </c>
      <c r="CF26" s="261">
        <f>'5'!U26</f>
        <v>0.88885385738630274</v>
      </c>
      <c r="CG26" s="287">
        <f>'6'!AY26</f>
        <v>0.83378069250690168</v>
      </c>
      <c r="CH26" s="261">
        <f>'7'!AY26</f>
        <v>0.67867263478188111</v>
      </c>
      <c r="CI26" s="286">
        <f>CE26*'8a'!CL27</f>
        <v>0.21502687525308067</v>
      </c>
      <c r="CJ26" s="286">
        <f>CF26*'8a'!CJ27</f>
        <v>0.38423142087169621</v>
      </c>
      <c r="CK26" s="286">
        <f>CG26*'8a'!CF27</f>
        <v>0.17161556464529182</v>
      </c>
      <c r="CL26" s="286">
        <f>CH26*'8a'!CH27</f>
        <v>6.1669314550220067E-2</v>
      </c>
      <c r="CM26" s="261">
        <f t="shared" si="9"/>
        <v>0.83254317532028876</v>
      </c>
      <c r="CN26" s="286">
        <f>'4'!BD26</f>
        <v>0.39628411117408635</v>
      </c>
      <c r="CO26" s="261">
        <f>'5'!W26</f>
        <v>0.85646951155275519</v>
      </c>
      <c r="CP26" s="287">
        <f>'6'!BD26</f>
        <v>0.90290655385010565</v>
      </c>
      <c r="CQ26" s="261">
        <f>'7'!BD26</f>
        <v>0.55883226627432525</v>
      </c>
      <c r="CR26" s="286">
        <f>'8a'!CU27</f>
        <v>0.26723195259707655</v>
      </c>
      <c r="CS26" s="286">
        <f>'8a'!CS27</f>
        <v>0.43807777924454233</v>
      </c>
      <c r="CT26" s="286">
        <f>'8a'!CO27</f>
        <v>0.19976518699118825</v>
      </c>
      <c r="CU26" s="286">
        <f>'8a'!CQ27</f>
        <v>9.4925081167192824E-2</v>
      </c>
      <c r="CV26" s="261">
        <f t="shared" si="20"/>
        <v>0.7145165332243093</v>
      </c>
      <c r="CW26" s="286">
        <f>'4'!BI26</f>
        <v>0.76107813455816919</v>
      </c>
      <c r="CX26" s="261">
        <f>'5'!Y26</f>
        <v>0.90011774676303491</v>
      </c>
      <c r="CY26" s="287">
        <f>'6'!BI26</f>
        <v>0.87886899852558764</v>
      </c>
      <c r="CZ26" s="261">
        <f>'7'!BI26</f>
        <v>0.88885947288343137</v>
      </c>
      <c r="DA26" s="286">
        <f>CW26*'8a'!DD27</f>
        <v>0.21744213009271965</v>
      </c>
      <c r="DB26" s="286">
        <f>CX26*'8a'!DB27</f>
        <v>0.40763671950277874</v>
      </c>
      <c r="DC26" s="286">
        <f>CY26*'8a'!CX27</f>
        <v>0.14126458468778744</v>
      </c>
      <c r="DD26" s="286">
        <f>CZ26*'8a'!CZ27</f>
        <v>8.9501281837621377E-2</v>
      </c>
      <c r="DE26" s="261">
        <f t="shared" si="11"/>
        <v>0.85584471612090729</v>
      </c>
      <c r="DF26" s="286">
        <f>'4'!BN26</f>
        <v>0.54545377938982154</v>
      </c>
      <c r="DG26" s="261">
        <f>'5'!AA26</f>
        <v>0.90595778122087545</v>
      </c>
      <c r="DH26" s="287">
        <f>'6'!BN26</f>
        <v>0.8359769684013818</v>
      </c>
      <c r="DI26" s="261">
        <f>'7'!BN26</f>
        <v>0.74860909931896735</v>
      </c>
      <c r="DJ26" s="286">
        <f>DF26*'8a'!DM27</f>
        <v>0.15119270441666757</v>
      </c>
      <c r="DK26" s="286">
        <f>DG26*'8a'!DK27</f>
        <v>0.39776877507734992</v>
      </c>
      <c r="DL26" s="286">
        <f>DH26*'8a'!DG27</f>
        <v>0.15478345781869265</v>
      </c>
      <c r="DM26" s="286">
        <f>DI26*'8a'!DI27</f>
        <v>7.3813879326765294E-2</v>
      </c>
      <c r="DN26" s="261">
        <f t="shared" si="12"/>
        <v>0.77755881663947546</v>
      </c>
      <c r="DO26" s="286">
        <f>'4'!BS26</f>
        <v>0.54712198028523373</v>
      </c>
      <c r="DP26" s="261">
        <f>'5'!AC26</f>
        <v>0.46708689833296169</v>
      </c>
      <c r="DQ26" s="287">
        <f>'6'!BS26</f>
        <v>0.16876022752106368</v>
      </c>
      <c r="DR26" s="261">
        <f>'7'!BS26</f>
        <v>0.23879952768498755</v>
      </c>
      <c r="DS26" s="286">
        <f>DO26*'8a'!DV27</f>
        <v>0.15349982001662993</v>
      </c>
      <c r="DT26" s="286">
        <f>DP26*'8a'!DT27</f>
        <v>0.20717618247913014</v>
      </c>
      <c r="DU26" s="286">
        <f>DQ26*'8a'!DP27</f>
        <v>3.2320762774923038E-2</v>
      </c>
      <c r="DV26" s="286">
        <f>DR26*'8a'!DR27</f>
        <v>2.0148216975452399E-2</v>
      </c>
      <c r="DW26" s="261">
        <f t="shared" si="13"/>
        <v>0.41314498224613544</v>
      </c>
      <c r="DX26" s="327"/>
    </row>
    <row r="27" spans="1:161" ht="18" customHeight="1">
      <c r="A27" s="201">
        <v>1983</v>
      </c>
      <c r="B27" s="286">
        <f>'4'!F27</f>
        <v>0.56007938142917879</v>
      </c>
      <c r="C27" s="261">
        <f>'5'!C27</f>
        <v>0.7300129328859607</v>
      </c>
      <c r="D27" s="287">
        <f>'6'!F27</f>
        <v>0.58881622401551137</v>
      </c>
      <c r="E27" s="261">
        <f>'7'!F27</f>
        <v>0.60258355837122535</v>
      </c>
      <c r="F27" s="286">
        <f>B27*'8a'!I28</f>
        <v>0.15938470328140397</v>
      </c>
      <c r="G27" s="286">
        <f>C27*'8a'!G28</f>
        <v>0.32020674788399234</v>
      </c>
      <c r="H27" s="286">
        <f>D27*'8a'!C28</f>
        <v>0.11420222098054703</v>
      </c>
      <c r="I27" s="286">
        <f>E27*'8a'!E28</f>
        <v>4.9918597915431934E-2</v>
      </c>
      <c r="J27" s="261">
        <f t="shared" si="0"/>
        <v>0.64371227006137532</v>
      </c>
      <c r="K27" s="286">
        <f>'4'!K27</f>
        <v>0.511366064859201</v>
      </c>
      <c r="L27" s="261">
        <f>'5'!E27</f>
        <v>0.85740407998235757</v>
      </c>
      <c r="M27" s="287">
        <f>'6'!K27</f>
        <v>0.86977621715559827</v>
      </c>
      <c r="N27" s="261">
        <f>'7'!K27</f>
        <v>0.72523589824232271</v>
      </c>
      <c r="O27" s="286">
        <f>'8a'!R28</f>
        <v>0.29538766125401661</v>
      </c>
      <c r="P27" s="286">
        <f>'8a'!P28</f>
        <v>0.45576880386283147</v>
      </c>
      <c r="Q27" s="286">
        <f>'8a'!L28</f>
        <v>0.14638428019346808</v>
      </c>
      <c r="R27" s="286">
        <f>'8a'!N28</f>
        <v>0.10245925468968385</v>
      </c>
      <c r="S27" s="261">
        <f t="shared" si="14"/>
        <v>0.74345795298993134</v>
      </c>
      <c r="T27" s="286">
        <f>'4'!P27</f>
        <v>0.49132675349693461</v>
      </c>
      <c r="U27" s="261">
        <f>'5'!G27</f>
        <v>0.7969404619291901</v>
      </c>
      <c r="V27" s="287">
        <f>'6'!P27</f>
        <v>0.59035874574537706</v>
      </c>
      <c r="W27" s="261">
        <f>'7'!P27</f>
        <v>0.60937992569030919</v>
      </c>
      <c r="X27" s="286">
        <f>T27*'8a'!AA28</f>
        <v>0.14477103959800833</v>
      </c>
      <c r="Y27" s="286">
        <f>U27*'8a'!Y28</f>
        <v>0.34930822264912276</v>
      </c>
      <c r="Z27" s="286">
        <f>V27*'8a'!U28</f>
        <v>0.10934315461929074</v>
      </c>
      <c r="AA27" s="286">
        <f>W27*'8a'!W28</f>
        <v>4.9859703614780149E-2</v>
      </c>
      <c r="AB27" s="261">
        <f t="shared" si="2"/>
        <v>0.65328212048120204</v>
      </c>
      <c r="AC27" s="286">
        <f>'4'!U27</f>
        <v>0.6004645991678762</v>
      </c>
      <c r="AD27" s="261">
        <f>'5'!I27</f>
        <v>0.85655137356440891</v>
      </c>
      <c r="AE27" s="287">
        <f>'6'!U27</f>
        <v>0.88446046476059093</v>
      </c>
      <c r="AF27" s="261">
        <f>'7'!U27</f>
        <v>0.42249174749571766</v>
      </c>
      <c r="AG27" s="286">
        <f>'8a'!AJ28</f>
        <v>0.29459003907386289</v>
      </c>
      <c r="AH27" s="286">
        <f>'8a'!AH28</f>
        <v>0.45008342947361379</v>
      </c>
      <c r="AI27" s="286">
        <f>'8a'!AD28</f>
        <v>0.16003512982604506</v>
      </c>
      <c r="AJ27" s="286">
        <f>'8a'!AF28</f>
        <v>9.5291401626478214E-2</v>
      </c>
      <c r="AK27" s="261">
        <f t="shared" si="15"/>
        <v>0.74421504556399209</v>
      </c>
      <c r="AL27" s="286">
        <f>'4'!Z27</f>
        <v>0.69991969635798257</v>
      </c>
      <c r="AM27" s="261">
        <f>'5'!K27</f>
        <v>0.83978335608624644</v>
      </c>
      <c r="AN27" s="287">
        <f>'6'!Z27</f>
        <v>0.90755237439995884</v>
      </c>
      <c r="AO27" s="261">
        <f>'7'!Z27</f>
        <v>0.76921376051994328</v>
      </c>
      <c r="AP27" s="286">
        <f>'8a'!AS28</f>
        <v>0.30136237396204479</v>
      </c>
      <c r="AQ27" s="286">
        <f>'8a'!AQ28</f>
        <v>0.44319069895811319</v>
      </c>
      <c r="AR27" s="286">
        <f>'8a'!AM28</f>
        <v>0.16089471041579631</v>
      </c>
      <c r="AS27" s="286">
        <f>'8a'!AO28</f>
        <v>9.4552216664045549E-2</v>
      </c>
      <c r="AT27" s="261">
        <f t="shared" si="16"/>
        <v>0.80186487644638549</v>
      </c>
      <c r="AU27" s="286">
        <f>'4'!AE27</f>
        <v>0.64860469462992842</v>
      </c>
      <c r="AV27" s="261">
        <f>'5'!M27</f>
        <v>0.82226695869712685</v>
      </c>
      <c r="AW27" s="287">
        <f>'6'!AE27</f>
        <v>0.77982853568340749</v>
      </c>
      <c r="AX27" s="261">
        <f>'7'!AE27</f>
        <v>0.73665026907891418</v>
      </c>
      <c r="AY27" s="286">
        <f>'8a'!BB28</f>
        <v>0.25771509938619636</v>
      </c>
      <c r="AZ27" s="286">
        <f>'8a'!AZ28</f>
        <v>0.40816813076673042</v>
      </c>
      <c r="BA27" s="286">
        <f>'8a'!AV28</f>
        <v>0.24769799465404815</v>
      </c>
      <c r="BB27" s="286">
        <f>'8a'!AX28</f>
        <v>8.641877519302521E-2</v>
      </c>
      <c r="BC27" s="261">
        <f t="shared" si="17"/>
        <v>0.75960076932375131</v>
      </c>
      <c r="BD27" s="286">
        <f>'4'!AJ27</f>
        <v>0.63392299374620187</v>
      </c>
      <c r="BE27" s="261">
        <f>'5'!O27</f>
        <v>0.75934113421236271</v>
      </c>
      <c r="BF27" s="287">
        <f>'6'!AJ27</f>
        <v>0.83866266690979163</v>
      </c>
      <c r="BG27" s="261">
        <f>'7'!AJ27</f>
        <v>0.6490625167584817</v>
      </c>
      <c r="BH27" s="286">
        <f>BD27*'8a'!BK28</f>
        <v>0.15951425333278699</v>
      </c>
      <c r="BI27" s="286">
        <f>BE27*'8a'!BI28</f>
        <v>0.35212722857365214</v>
      </c>
      <c r="BJ27" s="286">
        <f>BF27*'8a'!BE28</f>
        <v>0.16518519124669626</v>
      </c>
      <c r="BK27" s="286">
        <f>BG27*'8a'!BG28</f>
        <v>5.6909629261344546E-2</v>
      </c>
      <c r="BL27" s="261">
        <f t="shared" si="6"/>
        <v>0.73373630241447996</v>
      </c>
      <c r="BM27" s="286">
        <f>'4'!AO27</f>
        <v>0.51700252188046658</v>
      </c>
      <c r="BN27" s="261">
        <f>'5'!Q27</f>
        <v>0.8420850735421529</v>
      </c>
      <c r="BO27" s="287">
        <f>'6'!AO27</f>
        <v>0.91505039543524169</v>
      </c>
      <c r="BP27" s="261">
        <f>'7'!AO27</f>
        <v>0.6818297221170172</v>
      </c>
      <c r="BQ27" s="286">
        <f>'8a'!BT28</f>
        <v>0.29847347636769167</v>
      </c>
      <c r="BR27" s="286">
        <f>'8a'!BR28</f>
        <v>0.43726712159051406</v>
      </c>
      <c r="BS27" s="286">
        <f>'8a'!BN28</f>
        <v>0.15757117496718892</v>
      </c>
      <c r="BT27" s="286">
        <f>'8a'!BP28</f>
        <v>0.10668822707460535</v>
      </c>
      <c r="BU27" s="261">
        <f t="shared" si="18"/>
        <v>0.73945642642099718</v>
      </c>
      <c r="BV27" s="286">
        <f>'4'!AT27</f>
        <v>0.56485869169352287</v>
      </c>
      <c r="BW27" s="261">
        <f>'5'!S27</f>
        <v>0.76090266973024234</v>
      </c>
      <c r="BX27" s="287">
        <f>'6'!AT27</f>
        <v>0.90391006933809792</v>
      </c>
      <c r="BY27" s="261">
        <f>'7'!AT27</f>
        <v>0.7532265063344612</v>
      </c>
      <c r="BZ27" s="286">
        <f>'8a'!CC28</f>
        <v>0.29579873049580124</v>
      </c>
      <c r="CA27" s="286">
        <f>'8a'!CA28</f>
        <v>0.4380577365248064</v>
      </c>
      <c r="CB27" s="286">
        <f>'8a'!BW28</f>
        <v>0.17819356412129728</v>
      </c>
      <c r="CC27" s="286">
        <f>'8a'!BY28</f>
        <v>8.7949968858094987E-2</v>
      </c>
      <c r="CD27" s="261">
        <f t="shared" si="19"/>
        <v>0.72772098980586764</v>
      </c>
      <c r="CE27" s="286">
        <f>'4'!AY27</f>
        <v>0.76866052271498231</v>
      </c>
      <c r="CF27" s="261">
        <f>'5'!U27</f>
        <v>0.87954724805721884</v>
      </c>
      <c r="CG27" s="287">
        <f>'6'!AY27</f>
        <v>0.82656384473911804</v>
      </c>
      <c r="CH27" s="261">
        <f>'7'!AY27</f>
        <v>0.67306822817510248</v>
      </c>
      <c r="CI27" s="286">
        <f>CE27*'8a'!CL28</f>
        <v>0.20843740257370619</v>
      </c>
      <c r="CJ27" s="286">
        <f>CF27*'8a'!CJ28</f>
        <v>0.38777270621891702</v>
      </c>
      <c r="CK27" s="286">
        <f>CG27*'8a'!CF28</f>
        <v>0.16447534740382089</v>
      </c>
      <c r="CL27" s="286">
        <f>CH27*'8a'!CH28</f>
        <v>5.9880093062255356E-2</v>
      </c>
      <c r="CM27" s="261">
        <f t="shared" si="9"/>
        <v>0.82056554925869951</v>
      </c>
      <c r="CN27" s="286">
        <f>'4'!BD27</f>
        <v>0.35297823137199247</v>
      </c>
      <c r="CO27" s="261">
        <f>'5'!W27</f>
        <v>0.8855612908066165</v>
      </c>
      <c r="CP27" s="287">
        <f>'6'!BD27</f>
        <v>0.90213472439637421</v>
      </c>
      <c r="CQ27" s="261">
        <f>'7'!BD27</f>
        <v>0.58623677323015166</v>
      </c>
      <c r="CR27" s="286">
        <f>'8a'!CU28</f>
        <v>0.26957054260081309</v>
      </c>
      <c r="CS27" s="286">
        <f>'8a'!CS28</f>
        <v>0.43890349410238411</v>
      </c>
      <c r="CT27" s="286">
        <f>'8a'!CO28</f>
        <v>0.19621043829057647</v>
      </c>
      <c r="CU27" s="286">
        <f>'8a'!CQ28</f>
        <v>9.5315525006226268E-2</v>
      </c>
      <c r="CV27" s="261">
        <f t="shared" si="20"/>
        <v>0.71671419362341371</v>
      </c>
      <c r="CW27" s="286">
        <f>'4'!BI27</f>
        <v>0.75400539186330728</v>
      </c>
      <c r="CX27" s="261">
        <f>'5'!Y27</f>
        <v>0.89751927741030602</v>
      </c>
      <c r="CY27" s="287">
        <f>'6'!BI27</f>
        <v>0.88441955181715626</v>
      </c>
      <c r="CZ27" s="261">
        <f>'7'!BI27</f>
        <v>0.87301793782523429</v>
      </c>
      <c r="DA27" s="286">
        <f>CW27*'8a'!DD28</f>
        <v>0.21633963096272299</v>
      </c>
      <c r="DB27" s="286">
        <f>CX27*'8a'!DB28</f>
        <v>0.40699367994262392</v>
      </c>
      <c r="DC27" s="286">
        <f>CY27*'8a'!CX28</f>
        <v>0.14091304137093053</v>
      </c>
      <c r="DD27" s="286">
        <f>CZ27*'8a'!CZ28</f>
        <v>8.75515442991978E-2</v>
      </c>
      <c r="DE27" s="261">
        <f t="shared" si="11"/>
        <v>0.85179789657547522</v>
      </c>
      <c r="DF27" s="286">
        <f>'4'!BN27</f>
        <v>0.5174225400155853</v>
      </c>
      <c r="DG27" s="261">
        <f>'5'!AA27</f>
        <v>0.90275631164521219</v>
      </c>
      <c r="DH27" s="287">
        <f>'6'!BN27</f>
        <v>0.83460380188721039</v>
      </c>
      <c r="DI27" s="261">
        <f>'7'!BN27</f>
        <v>0.76611370514630728</v>
      </c>
      <c r="DJ27" s="286">
        <f>DF27*'8a'!DM28</f>
        <v>0.1441418733322001</v>
      </c>
      <c r="DK27" s="286">
        <f>DG27*'8a'!DK28</f>
        <v>0.39728610674448961</v>
      </c>
      <c r="DL27" s="286">
        <f>DH27*'8a'!DG28</f>
        <v>0.15287731243631042</v>
      </c>
      <c r="DM27" s="286">
        <f>DI27*'8a'!DI28</f>
        <v>7.5208261846057695E-2</v>
      </c>
      <c r="DN27" s="261">
        <f t="shared" si="12"/>
        <v>0.76951355435905777</v>
      </c>
      <c r="DO27" s="286">
        <f>'4'!BS27</f>
        <v>0.54857677030408081</v>
      </c>
      <c r="DP27" s="261">
        <f>'5'!AC27</f>
        <v>0.4511033208038015</v>
      </c>
      <c r="DQ27" s="287">
        <f>'6'!BS27</f>
        <v>0.15474380370790361</v>
      </c>
      <c r="DR27" s="261">
        <f>'7'!BS27</f>
        <v>0.25783479730698633</v>
      </c>
      <c r="DS27" s="286">
        <f>DO27*'8a'!DV28</f>
        <v>0.15436647505069973</v>
      </c>
      <c r="DT27" s="286">
        <f>DP27*'8a'!DT28</f>
        <v>0.2005471754251045</v>
      </c>
      <c r="DU27" s="286">
        <f>DQ27*'8a'!DP28</f>
        <v>2.943770038925099E-2</v>
      </c>
      <c r="DV27" s="286">
        <f>DR27*'8a'!DR28</f>
        <v>2.1606570231402417E-2</v>
      </c>
      <c r="DW27" s="261">
        <f t="shared" si="13"/>
        <v>0.40595792109645767</v>
      </c>
      <c r="DX27" s="327"/>
    </row>
    <row r="28" spans="1:161" ht="18" customHeight="1">
      <c r="A28" s="201">
        <v>1984</v>
      </c>
      <c r="B28" s="286">
        <f>'4'!F28</f>
        <v>0.5903904552747028</v>
      </c>
      <c r="C28" s="261">
        <f>'5'!C28</f>
        <v>0.77954348662184503</v>
      </c>
      <c r="D28" s="287">
        <f>'6'!F28</f>
        <v>0.58483316019661147</v>
      </c>
      <c r="E28" s="261">
        <f>'7'!F28</f>
        <v>0.60596421762352604</v>
      </c>
      <c r="F28" s="286">
        <f>B28*'8a'!I29</f>
        <v>0.1686853016109805</v>
      </c>
      <c r="G28" s="286">
        <f>C28*'8a'!G29</f>
        <v>0.34206542477808777</v>
      </c>
      <c r="H28" s="286">
        <f>D28*'8a'!C29</f>
        <v>0.1123250463607653</v>
      </c>
      <c r="I28" s="286">
        <f>E28*'8a'!E29</f>
        <v>5.0547205972706878E-2</v>
      </c>
      <c r="J28" s="261">
        <f t="shared" si="0"/>
        <v>0.67362297872254051</v>
      </c>
      <c r="K28" s="286">
        <f>'4'!K28</f>
        <v>0.5094976367638272</v>
      </c>
      <c r="L28" s="261">
        <f>'5'!E28</f>
        <v>0.8541016390388555</v>
      </c>
      <c r="M28" s="287">
        <f>'6'!K28</f>
        <v>0.87513244551121572</v>
      </c>
      <c r="N28" s="261">
        <f>'7'!K28</f>
        <v>0.72523589824232271</v>
      </c>
      <c r="O28" s="286">
        <f>'8a'!R29</f>
        <v>0.29888321154358838</v>
      </c>
      <c r="P28" s="286">
        <f>'8a'!P29</f>
        <v>0.45098337498370417</v>
      </c>
      <c r="Q28" s="286">
        <f>'8a'!L29</f>
        <v>0.14484729136064109</v>
      </c>
      <c r="R28" s="286">
        <f>'8a'!N29</f>
        <v>0.10528612211206638</v>
      </c>
      <c r="S28" s="261">
        <f t="shared" si="14"/>
        <v>0.74058376935920656</v>
      </c>
      <c r="T28" s="286">
        <f>'4'!P28</f>
        <v>0.51123843713286921</v>
      </c>
      <c r="U28" s="261">
        <f>'5'!G28</f>
        <v>0.7948718960927994</v>
      </c>
      <c r="V28" s="287">
        <f>'6'!P28</f>
        <v>0.62057088193750964</v>
      </c>
      <c r="W28" s="261">
        <f>'7'!P28</f>
        <v>0.64496191772659328</v>
      </c>
      <c r="X28" s="286">
        <f>T28*'8a'!AA29</f>
        <v>0.15115805677340211</v>
      </c>
      <c r="Y28" s="286">
        <f>U28*'8a'!Y29</f>
        <v>0.34918718430998202</v>
      </c>
      <c r="Z28" s="286">
        <f>V28*'8a'!U29</f>
        <v>0.11346714963464236</v>
      </c>
      <c r="AA28" s="286">
        <f>W28*'8a'!W29</f>
        <v>5.3007167932505005E-2</v>
      </c>
      <c r="AB28" s="261">
        <f t="shared" si="2"/>
        <v>0.66681955865053155</v>
      </c>
      <c r="AC28" s="286">
        <f>'4'!U28</f>
        <v>0.68388383066656366</v>
      </c>
      <c r="AD28" s="261">
        <f>'5'!I28</f>
        <v>0.85677434909501704</v>
      </c>
      <c r="AE28" s="287">
        <f>'6'!U28</f>
        <v>0.88536399625940165</v>
      </c>
      <c r="AF28" s="261">
        <f>'7'!U28</f>
        <v>0.42249174749571766</v>
      </c>
      <c r="AG28" s="286">
        <f>'8a'!AJ29</f>
        <v>0.29547763384861664</v>
      </c>
      <c r="AH28" s="286">
        <f>'8a'!AH29</f>
        <v>0.45003220974059477</v>
      </c>
      <c r="AI28" s="286">
        <f>'8a'!AD29</f>
        <v>0.16001691774338089</v>
      </c>
      <c r="AJ28" s="286">
        <f>'8a'!AF29</f>
        <v>9.4473238667407644E-2</v>
      </c>
      <c r="AK28" s="261">
        <f t="shared" si="15"/>
        <v>0.76923581114353912</v>
      </c>
      <c r="AL28" s="286">
        <f>'4'!Z28</f>
        <v>0.71876562058129156</v>
      </c>
      <c r="AM28" s="261">
        <f>'5'!K28</f>
        <v>0.83735205226903175</v>
      </c>
      <c r="AN28" s="287">
        <f>'6'!Z28</f>
        <v>0.90795890556188286</v>
      </c>
      <c r="AO28" s="261">
        <f>'7'!Z28</f>
        <v>0.76921376051994328</v>
      </c>
      <c r="AP28" s="286">
        <f>'8a'!AS29</f>
        <v>0.30140508056396298</v>
      </c>
      <c r="AQ28" s="286">
        <f>'8a'!AQ29</f>
        <v>0.44267737765140408</v>
      </c>
      <c r="AR28" s="286">
        <f>'8a'!AM29</f>
        <v>0.1607083556859083</v>
      </c>
      <c r="AS28" s="286">
        <f>'8a'!AO29</f>
        <v>9.5209186098724752E-2</v>
      </c>
      <c r="AT28" s="261">
        <f t="shared" si="16"/>
        <v>0.80646921926565773</v>
      </c>
      <c r="AU28" s="286">
        <f>'4'!AE28</f>
        <v>0.61541807590502684</v>
      </c>
      <c r="AV28" s="261">
        <f>'5'!M28</f>
        <v>0.8148704747742328</v>
      </c>
      <c r="AW28" s="287">
        <f>'6'!AE28</f>
        <v>0.78767145468502398</v>
      </c>
      <c r="AX28" s="261">
        <f>'7'!AE28</f>
        <v>0.70223856717344701</v>
      </c>
      <c r="AY28" s="286">
        <f>'8a'!BB29</f>
        <v>0.26361484747768882</v>
      </c>
      <c r="AZ28" s="286">
        <f>'8a'!AZ29</f>
        <v>0.41480351114966824</v>
      </c>
      <c r="BA28" s="286">
        <f>'8a'!AV29</f>
        <v>0.23313874706478199</v>
      </c>
      <c r="BB28" s="286">
        <f>'8a'!AX29</f>
        <v>8.844289430786105E-2</v>
      </c>
      <c r="BC28" s="261">
        <f t="shared" si="17"/>
        <v>0.74598922370265097</v>
      </c>
      <c r="BD28" s="286">
        <f>'4'!AJ28</f>
        <v>0.6578103831774913</v>
      </c>
      <c r="BE28" s="261">
        <f>'5'!O28</f>
        <v>0.75809572108991119</v>
      </c>
      <c r="BF28" s="287">
        <f>'6'!AJ28</f>
        <v>0.70656161293123965</v>
      </c>
      <c r="BG28" s="261">
        <f>'7'!AJ28</f>
        <v>0.24131526153857105</v>
      </c>
      <c r="BH28" s="286">
        <f>BD28*'8a'!BK29</f>
        <v>0.17526526649343718</v>
      </c>
      <c r="BI28" s="286">
        <f>BE28*'8a'!BI29</f>
        <v>0.368599711195293</v>
      </c>
      <c r="BJ28" s="286">
        <f>BF28*'8a'!BE29</f>
        <v>0.10772474879399502</v>
      </c>
      <c r="BK28" s="286">
        <f>BG28*'8a'!BG29</f>
        <v>2.2896325790074369E-2</v>
      </c>
      <c r="BL28" s="261">
        <f t="shared" si="6"/>
        <v>0.67448605227279967</v>
      </c>
      <c r="BM28" s="286">
        <f>'4'!AO28</f>
        <v>0.49836118398748497</v>
      </c>
      <c r="BN28" s="261">
        <f>'5'!Q28</f>
        <v>0.83993330338739747</v>
      </c>
      <c r="BO28" s="287">
        <f>'6'!AO28</f>
        <v>0.91397288128095844</v>
      </c>
      <c r="BP28" s="261">
        <f>'7'!AO28</f>
        <v>0.6818297221170172</v>
      </c>
      <c r="BQ28" s="286">
        <f>'8a'!BT29</f>
        <v>0.29971019177949909</v>
      </c>
      <c r="BR28" s="286">
        <f>'8a'!BR29</f>
        <v>0.43479611290677161</v>
      </c>
      <c r="BS28" s="286">
        <f>'8a'!BN29</f>
        <v>0.15668073586846326</v>
      </c>
      <c r="BT28" s="286">
        <f>'8a'!BP29</f>
        <v>0.10881295944526598</v>
      </c>
      <c r="BU28" s="261">
        <f t="shared" si="18"/>
        <v>0.73195751494634798</v>
      </c>
      <c r="BV28" s="286">
        <f>'4'!AT28</f>
        <v>0.56923823017248287</v>
      </c>
      <c r="BW28" s="261">
        <f>'5'!S28</f>
        <v>0.76862207758537582</v>
      </c>
      <c r="BX28" s="287">
        <f>'6'!AT28</f>
        <v>0.89824783137059194</v>
      </c>
      <c r="BY28" s="261">
        <f>'7'!AT28</f>
        <v>0.86546535801297175</v>
      </c>
      <c r="BZ28" s="286">
        <f>'8a'!CC29</f>
        <v>0.29773147660250565</v>
      </c>
      <c r="CA28" s="286">
        <f>'8a'!CA29</f>
        <v>0.43751208222495552</v>
      </c>
      <c r="CB28" s="286">
        <f>'8a'!BW29</f>
        <v>0.17622872427832059</v>
      </c>
      <c r="CC28" s="286">
        <f>'8a'!BY29</f>
        <v>8.8527716894218275E-2</v>
      </c>
      <c r="CD28" s="261">
        <f t="shared" si="19"/>
        <v>0.74067632602043243</v>
      </c>
      <c r="CE28" s="286">
        <f>'4'!AY28</f>
        <v>0.78995927397024024</v>
      </c>
      <c r="CF28" s="261">
        <f>'5'!U28</f>
        <v>0.88344573299623064</v>
      </c>
      <c r="CG28" s="287">
        <f>'6'!AY28</f>
        <v>0.82199432695666919</v>
      </c>
      <c r="CH28" s="261">
        <f>'7'!AY28</f>
        <v>0.66733280582577204</v>
      </c>
      <c r="CI28" s="286">
        <f>CE28*'8a'!CL29</f>
        <v>0.21700654392864557</v>
      </c>
      <c r="CJ28" s="286">
        <f>CF28*'8a'!CJ29</f>
        <v>0.39339374838616231</v>
      </c>
      <c r="CK28" s="286">
        <f>CG28*'8a'!CF29</f>
        <v>0.15659819841596095</v>
      </c>
      <c r="CL28" s="286">
        <f>CH28*'8a'!CH29</f>
        <v>5.9719070139174657E-2</v>
      </c>
      <c r="CM28" s="261">
        <f t="shared" si="9"/>
        <v>0.82671756086994341</v>
      </c>
      <c r="CN28" s="286">
        <f>'4'!BD28</f>
        <v>0.27986436899335143</v>
      </c>
      <c r="CO28" s="261">
        <f>'5'!W28</f>
        <v>0.87255698646339197</v>
      </c>
      <c r="CP28" s="287">
        <f>'6'!BD28</f>
        <v>0.90133953824405155</v>
      </c>
      <c r="CQ28" s="261">
        <f>'7'!BD28</f>
        <v>0.61155270000029438</v>
      </c>
      <c r="CR28" s="286">
        <f>'8a'!CU29</f>
        <v>0.27202919490347338</v>
      </c>
      <c r="CS28" s="286">
        <f>'8a'!CS29</f>
        <v>0.43968506687774872</v>
      </c>
      <c r="CT28" s="286">
        <f>'8a'!CO29</f>
        <v>0.19269891698596608</v>
      </c>
      <c r="CU28" s="286">
        <f>'8a'!CQ29</f>
        <v>9.5586821232811772E-2</v>
      </c>
      <c r="CV28" s="261">
        <f t="shared" si="20"/>
        <v>0.6919250873928644</v>
      </c>
      <c r="CW28" s="286">
        <f>'4'!BI28</f>
        <v>0.76583182440834907</v>
      </c>
      <c r="CX28" s="261">
        <f>'5'!Y28</f>
        <v>0.89773896052422275</v>
      </c>
      <c r="CY28" s="287">
        <f>'6'!BI28</f>
        <v>0.88950301377694352</v>
      </c>
      <c r="CZ28" s="261">
        <f>'7'!BI28</f>
        <v>0.84868403507428991</v>
      </c>
      <c r="DA28" s="286">
        <f>CW28*'8a'!DD29</f>
        <v>0.22049088710924161</v>
      </c>
      <c r="DB28" s="286">
        <f>CX28*'8a'!DB29</f>
        <v>0.4074981706866741</v>
      </c>
      <c r="DC28" s="286">
        <f>CY28*'8a'!CX29</f>
        <v>0.14043837098866524</v>
      </c>
      <c r="DD28" s="286">
        <f>CZ28*'8a'!CZ29</f>
        <v>8.5114087423609791E-2</v>
      </c>
      <c r="DE28" s="261">
        <f t="shared" si="11"/>
        <v>0.85354151620819074</v>
      </c>
      <c r="DF28" s="286">
        <f>'4'!BN28</f>
        <v>0.50052373076659273</v>
      </c>
      <c r="DG28" s="261">
        <f>'5'!AA28</f>
        <v>0.90034460919820458</v>
      </c>
      <c r="DH28" s="287">
        <f>'6'!BN28</f>
        <v>0.83747154247256717</v>
      </c>
      <c r="DI28" s="261">
        <f>'7'!BN28</f>
        <v>0.78181377894783088</v>
      </c>
      <c r="DJ28" s="286">
        <f>DF28*'8a'!DM29</f>
        <v>0.14002202851935985</v>
      </c>
      <c r="DK28" s="286">
        <f>DG28*'8a'!DK29</f>
        <v>0.39731085280798983</v>
      </c>
      <c r="DL28" s="286">
        <f>DH28*'8a'!DG29</f>
        <v>0.15182520880671679</v>
      </c>
      <c r="DM28" s="286">
        <f>DI28*'8a'!DI29</f>
        <v>7.6360881821861654E-2</v>
      </c>
      <c r="DN28" s="261">
        <f t="shared" si="12"/>
        <v>0.76551897195592811</v>
      </c>
      <c r="DO28" s="286">
        <f>'4'!BS28</f>
        <v>0.61137260545225791</v>
      </c>
      <c r="DP28" s="261">
        <f>'5'!AC28</f>
        <v>0.45475761509047768</v>
      </c>
      <c r="DQ28" s="287">
        <f>'6'!BS28</f>
        <v>0.12290065271879341</v>
      </c>
      <c r="DR28" s="261">
        <f>'7'!BS28</f>
        <v>0.27633690641121789</v>
      </c>
      <c r="DS28" s="286">
        <f>DO28*'8a'!DV29</f>
        <v>0.1726901208443489</v>
      </c>
      <c r="DT28" s="286">
        <f>DP28*'8a'!DT29</f>
        <v>0.2025030077263516</v>
      </c>
      <c r="DU28" s="286">
        <f>DQ28*'8a'!DP29</f>
        <v>2.3207935216768269E-2</v>
      </c>
      <c r="DV28" s="286">
        <f>DR28*'8a'!DR29</f>
        <v>2.3047420129478999E-2</v>
      </c>
      <c r="DW28" s="261">
        <f t="shared" si="13"/>
        <v>0.42144848391694784</v>
      </c>
      <c r="DX28" s="327"/>
    </row>
    <row r="29" spans="1:161" ht="18" customHeight="1">
      <c r="A29" s="201">
        <v>1985</v>
      </c>
      <c r="B29" s="286">
        <f>'4'!F29</f>
        <v>0.61343365375096193</v>
      </c>
      <c r="C29" s="261">
        <f>'5'!C29</f>
        <v>0.79357662522589723</v>
      </c>
      <c r="D29" s="287">
        <f>'6'!F29</f>
        <v>0.60295309721755264</v>
      </c>
      <c r="E29" s="261">
        <f>'7'!F29</f>
        <v>0.6093086897355724</v>
      </c>
      <c r="F29" s="286">
        <f>B29*'8a'!I30</f>
        <v>0.175986256991605</v>
      </c>
      <c r="G29" s="286">
        <f>C29*'8a'!G30</f>
        <v>0.34866487615199149</v>
      </c>
      <c r="H29" s="286">
        <f>D29*'8a'!C30</f>
        <v>0.11477824431825695</v>
      </c>
      <c r="I29" s="286">
        <f>E29*'8a'!E30</f>
        <v>5.0812599607738616E-2</v>
      </c>
      <c r="J29" s="261">
        <f t="shared" si="0"/>
        <v>0.69024197706959201</v>
      </c>
      <c r="K29" s="286">
        <f>'4'!K29</f>
        <v>0.53635565114638073</v>
      </c>
      <c r="L29" s="261">
        <f>'5'!E29</f>
        <v>0.85053470546784327</v>
      </c>
      <c r="M29" s="287">
        <f>'6'!K29</f>
        <v>0.87084746282672176</v>
      </c>
      <c r="N29" s="261">
        <f>'7'!K29</f>
        <v>0.72523589824232271</v>
      </c>
      <c r="O29" s="286">
        <f>'8a'!R30</f>
        <v>0.3005465734716028</v>
      </c>
      <c r="P29" s="286">
        <f>'8a'!P30</f>
        <v>0.44818381862522411</v>
      </c>
      <c r="Q29" s="286">
        <f>'8a'!L30</f>
        <v>0.14394812704986809</v>
      </c>
      <c r="R29" s="286">
        <f>'8a'!N30</f>
        <v>0.10732148085330499</v>
      </c>
      <c r="S29" s="261">
        <f t="shared" si="14"/>
        <v>0.74558599707141238</v>
      </c>
      <c r="T29" s="286">
        <f>'4'!P29</f>
        <v>0.53193340528799382</v>
      </c>
      <c r="U29" s="261">
        <f>'5'!G29</f>
        <v>0.78985697126343868</v>
      </c>
      <c r="V29" s="287">
        <f>'6'!P29</f>
        <v>0.64819799085986995</v>
      </c>
      <c r="W29" s="261">
        <f>'7'!P29</f>
        <v>0.67965055240403627</v>
      </c>
      <c r="X29" s="286">
        <f>T29*'8a'!AA30</f>
        <v>0.15777978217325941</v>
      </c>
      <c r="Y29" s="286">
        <f>U29*'8a'!Y30</f>
        <v>0.34791563495667982</v>
      </c>
      <c r="Z29" s="286">
        <f>V29*'8a'!U30</f>
        <v>0.11705115385774331</v>
      </c>
      <c r="AA29" s="286">
        <f>W29*'8a'!W30</f>
        <v>5.5952723671589009E-2</v>
      </c>
      <c r="AB29" s="261">
        <f t="shared" si="2"/>
        <v>0.67869929465927159</v>
      </c>
      <c r="AC29" s="286">
        <f>'4'!U29</f>
        <v>0.71672008492710026</v>
      </c>
      <c r="AD29" s="261">
        <f>'5'!I29</f>
        <v>0.85417332474508079</v>
      </c>
      <c r="AE29" s="287">
        <f>'6'!U29</f>
        <v>0.88566517342567197</v>
      </c>
      <c r="AF29" s="261">
        <f>'7'!U29</f>
        <v>0.42249174749571766</v>
      </c>
      <c r="AG29" s="286">
        <f>'8a'!AJ30</f>
        <v>0.29525712470779614</v>
      </c>
      <c r="AH29" s="286">
        <f>'8a'!AH30</f>
        <v>0.44963515409468502</v>
      </c>
      <c r="AI29" s="286">
        <f>'8a'!AD30</f>
        <v>0.15987573758059273</v>
      </c>
      <c r="AJ29" s="286">
        <f>'8a'!AF30</f>
        <v>9.5231983616926058E-2</v>
      </c>
      <c r="AK29" s="261">
        <f t="shared" si="15"/>
        <v>0.77751416601789847</v>
      </c>
      <c r="AL29" s="286">
        <f>'4'!Z29</f>
        <v>0.7364727377874174</v>
      </c>
      <c r="AM29" s="261">
        <f>'5'!K29</f>
        <v>0.83116221764344478</v>
      </c>
      <c r="AN29" s="287">
        <f>'6'!Z29</f>
        <v>0.90917849904765502</v>
      </c>
      <c r="AO29" s="261">
        <f>'7'!Z29</f>
        <v>0.76921376051994328</v>
      </c>
      <c r="AP29" s="286">
        <f>'8a'!AS30</f>
        <v>0.301292704944222</v>
      </c>
      <c r="AQ29" s="286">
        <f>'8a'!AQ30</f>
        <v>0.44259419827287277</v>
      </c>
      <c r="AR29" s="286">
        <f>'8a'!AM30</f>
        <v>0.16067815847722855</v>
      </c>
      <c r="AS29" s="286">
        <f>'8a'!AO30</f>
        <v>9.543493830567655E-2</v>
      </c>
      <c r="AT29" s="261">
        <f t="shared" si="16"/>
        <v>0.80925643337141717</v>
      </c>
      <c r="AU29" s="286">
        <f>'4'!AE29</f>
        <v>0.6037135228243633</v>
      </c>
      <c r="AV29" s="261">
        <f>'5'!M29</f>
        <v>0.80882244837994099</v>
      </c>
      <c r="AW29" s="287">
        <f>'6'!AE29</f>
        <v>0.79740928993914872</v>
      </c>
      <c r="AX29" s="261">
        <f>'7'!AE29</f>
        <v>0.66131186330014013</v>
      </c>
      <c r="AY29" s="286">
        <f>'8a'!BB30</f>
        <v>0.26863589349024525</v>
      </c>
      <c r="AZ29" s="286">
        <f>'8a'!AZ30</f>
        <v>0.4226906525134253</v>
      </c>
      <c r="BA29" s="286">
        <f>'8a'!AV30</f>
        <v>0.22003071721420778</v>
      </c>
      <c r="BB29" s="286">
        <f>'8a'!AX30</f>
        <v>8.8642736782121714E-2</v>
      </c>
      <c r="BC29" s="261">
        <f t="shared" si="17"/>
        <v>0.73813584149728173</v>
      </c>
      <c r="BD29" s="286">
        <f>'4'!AJ29</f>
        <v>0.65414998120584222</v>
      </c>
      <c r="BE29" s="261">
        <f>'5'!O29</f>
        <v>0.75427229549572172</v>
      </c>
      <c r="BF29" s="287">
        <f>'6'!AJ29</f>
        <v>0.74845165709478201</v>
      </c>
      <c r="BG29" s="261">
        <f>'7'!AJ29</f>
        <v>0.30631583107593985</v>
      </c>
      <c r="BH29" s="286">
        <f>BD29*'8a'!BK30</f>
        <v>0.17488834552271784</v>
      </c>
      <c r="BI29" s="286">
        <f>BE29*'8a'!BI30</f>
        <v>0.36646243068628348</v>
      </c>
      <c r="BJ29" s="286">
        <f>BF29*'8a'!BE30</f>
        <v>0.11225050301102885</v>
      </c>
      <c r="BK29" s="286">
        <f>BG29*'8a'!BG30</f>
        <v>2.9658109522031482E-2</v>
      </c>
      <c r="BL29" s="261">
        <f t="shared" si="6"/>
        <v>0.6832593887420616</v>
      </c>
      <c r="BM29" s="286">
        <f>'4'!AO29</f>
        <v>0.49030955721488689</v>
      </c>
      <c r="BN29" s="261">
        <f>'5'!Q29</f>
        <v>0.83304436988766706</v>
      </c>
      <c r="BO29" s="287">
        <f>'6'!AO29</f>
        <v>0.91343412420381664</v>
      </c>
      <c r="BP29" s="261">
        <f>'7'!AO29</f>
        <v>0.6818297221170172</v>
      </c>
      <c r="BQ29" s="286">
        <f>'8a'!BT30</f>
        <v>0.30107287981952108</v>
      </c>
      <c r="BR29" s="286">
        <f>'8a'!BR30</f>
        <v>0.43370787544962935</v>
      </c>
      <c r="BS29" s="286">
        <f>'8a'!BN30</f>
        <v>0.15628858460371348</v>
      </c>
      <c r="BT29" s="286">
        <f>'8a'!BP30</f>
        <v>0.1089306601271362</v>
      </c>
      <c r="BU29" s="261">
        <f t="shared" si="18"/>
        <v>0.7259483023380312</v>
      </c>
      <c r="BV29" s="286">
        <f>'4'!AT29</f>
        <v>0.60967723212430669</v>
      </c>
      <c r="BW29" s="261">
        <f>'5'!S29</f>
        <v>0.76853321489659965</v>
      </c>
      <c r="BX29" s="287">
        <f>'6'!AT29</f>
        <v>0.89280392452999391</v>
      </c>
      <c r="BY29" s="261">
        <f>'7'!AT29</f>
        <v>0.90144019001619136</v>
      </c>
      <c r="BZ29" s="286">
        <f>'8a'!CC30</f>
        <v>0.2994602477329566</v>
      </c>
      <c r="CA29" s="286">
        <f>'8a'!CA30</f>
        <v>0.43726429577963083</v>
      </c>
      <c r="CB29" s="286">
        <f>'8a'!BW30</f>
        <v>0.17440408394788329</v>
      </c>
      <c r="CC29" s="286">
        <f>'8a'!BY30</f>
        <v>8.8871372539529328E-2</v>
      </c>
      <c r="CD29" s="261">
        <f t="shared" si="19"/>
        <v>0.75444710751586741</v>
      </c>
      <c r="CE29" s="286">
        <f>'4'!AY29</f>
        <v>0.82018270992133491</v>
      </c>
      <c r="CF29" s="261">
        <f>'5'!U29</f>
        <v>0.88152089060380279</v>
      </c>
      <c r="CG29" s="287">
        <f>'6'!AY29</f>
        <v>0.82013002340733232</v>
      </c>
      <c r="CH29" s="261">
        <f>'7'!AY29</f>
        <v>0.66146330494312533</v>
      </c>
      <c r="CI29" s="286">
        <f>CE29*'8a'!CL30</f>
        <v>0.22936189289745504</v>
      </c>
      <c r="CJ29" s="286">
        <f>CF29*'8a'!CJ30</f>
        <v>0.39619837044334544</v>
      </c>
      <c r="CK29" s="286">
        <f>CG29*'8a'!CF30</f>
        <v>0.14948484719496724</v>
      </c>
      <c r="CL29" s="286">
        <f>CH29*'8a'!CH30</f>
        <v>5.8628367738478127E-2</v>
      </c>
      <c r="CM29" s="261">
        <f t="shared" si="9"/>
        <v>0.83367347827424587</v>
      </c>
      <c r="CN29" s="286">
        <f>'4'!BD29</f>
        <v>0.24717360380712161</v>
      </c>
      <c r="CO29" s="261">
        <f>'5'!W29</f>
        <v>0.87185355669546838</v>
      </c>
      <c r="CP29" s="287">
        <f>'6'!BD29</f>
        <v>0.90052029794536581</v>
      </c>
      <c r="CQ29" s="261">
        <f>'7'!BD29</f>
        <v>0.63493922358432742</v>
      </c>
      <c r="CR29" s="286">
        <f>'8a'!CU30</f>
        <v>0.27460288837230962</v>
      </c>
      <c r="CS29" s="286">
        <f>'8a'!CS30</f>
        <v>0.4404828162523734</v>
      </c>
      <c r="CT29" s="286">
        <f>'8a'!CO30</f>
        <v>0.18925659276408099</v>
      </c>
      <c r="CU29" s="286">
        <f>'8a'!CQ30</f>
        <v>9.5657702611236073E-2</v>
      </c>
      <c r="CV29" s="261">
        <f t="shared" si="20"/>
        <v>0.68307732627757045</v>
      </c>
      <c r="CW29" s="286">
        <f>'4'!BI29</f>
        <v>0.77752894111295856</v>
      </c>
      <c r="CX29" s="261">
        <f>'5'!Y29</f>
        <v>0.8907660316531083</v>
      </c>
      <c r="CY29" s="287">
        <f>'6'!BI29</f>
        <v>0.89456240576583879</v>
      </c>
      <c r="CZ29" s="261">
        <f>'7'!BI29</f>
        <v>0.81130515601256592</v>
      </c>
      <c r="DA29" s="286">
        <f>CW29*'8a'!DD30</f>
        <v>0.22418405963469085</v>
      </c>
      <c r="DB29" s="286">
        <f>CX29*'8a'!DB30</f>
        <v>0.40555227540021149</v>
      </c>
      <c r="DC29" s="286">
        <f>CY29*'8a'!CX30</f>
        <v>0.14023951549045424</v>
      </c>
      <c r="DD29" s="286">
        <f>CZ29*'8a'!CZ30</f>
        <v>8.0820122233407926E-2</v>
      </c>
      <c r="DE29" s="261">
        <f t="shared" si="11"/>
        <v>0.85079597275876451</v>
      </c>
      <c r="DF29" s="286">
        <f>'4'!BN29</f>
        <v>0.51575347902038637</v>
      </c>
      <c r="DG29" s="261">
        <f>'5'!AA29</f>
        <v>0.89494411316590428</v>
      </c>
      <c r="DH29" s="287">
        <f>'6'!BN29</f>
        <v>0.82798699081085525</v>
      </c>
      <c r="DI29" s="261">
        <f>'7'!BN29</f>
        <v>0.79589534809623763</v>
      </c>
      <c r="DJ29" s="286">
        <f>DF29*'8a'!DM30</f>
        <v>0.14489248971354782</v>
      </c>
      <c r="DK29" s="286">
        <f>DG29*'8a'!DK30</f>
        <v>0.39644980228379206</v>
      </c>
      <c r="DL29" s="286">
        <f>DH29*'8a'!DG30</f>
        <v>0.14872716680103959</v>
      </c>
      <c r="DM29" s="286">
        <f>DI29*'8a'!DI30</f>
        <v>7.6766530033558433E-2</v>
      </c>
      <c r="DN29" s="261">
        <f t="shared" si="12"/>
        <v>0.76683598883193782</v>
      </c>
      <c r="DO29" s="286">
        <f>'4'!BS29</f>
        <v>0.62198531654225175</v>
      </c>
      <c r="DP29" s="261">
        <f>'5'!AC29</f>
        <v>0.43814775012780843</v>
      </c>
      <c r="DQ29" s="287">
        <f>'6'!BS29</f>
        <v>8.4679624314826257E-2</v>
      </c>
      <c r="DR29" s="261">
        <f>'7'!BS29</f>
        <v>0.29432078833686515</v>
      </c>
      <c r="DS29" s="286">
        <f>DO29*'8a'!DV30</f>
        <v>0.17595727398611549</v>
      </c>
      <c r="DT29" s="286">
        <f>DP29*'8a'!DT30</f>
        <v>0.19550887389876612</v>
      </c>
      <c r="DU29" s="286">
        <f>DQ29*'8a'!DP30</f>
        <v>1.5879482898268064E-2</v>
      </c>
      <c r="DV29" s="286">
        <f>DR29*'8a'!DR30</f>
        <v>2.4535403615021479E-2</v>
      </c>
      <c r="DW29" s="261">
        <f t="shared" si="13"/>
        <v>0.4118810343981712</v>
      </c>
      <c r="DX29" s="327"/>
    </row>
    <row r="30" spans="1:161" ht="18" customHeight="1">
      <c r="A30" s="201">
        <v>1986</v>
      </c>
      <c r="B30" s="286">
        <f>'4'!F30</f>
        <v>0.61997224477208579</v>
      </c>
      <c r="C30" s="261">
        <f>'5'!C30</f>
        <v>0.77722918834393018</v>
      </c>
      <c r="D30" s="287">
        <f>'6'!F30</f>
        <v>0.61277547081536066</v>
      </c>
      <c r="E30" s="261">
        <f>'7'!F30</f>
        <v>0.59370467599628363</v>
      </c>
      <c r="F30" s="286">
        <f>B30*'8a'!I31</f>
        <v>0.17872626135758687</v>
      </c>
      <c r="G30" s="286">
        <f>C30*'8a'!G31</f>
        <v>0.34187670786056462</v>
      </c>
      <c r="H30" s="286">
        <f>D30*'8a'!C31</f>
        <v>0.11558599565682817</v>
      </c>
      <c r="I30" s="286">
        <f>E30*'8a'!E31</f>
        <v>4.9411617025066495E-2</v>
      </c>
      <c r="J30" s="261">
        <f t="shared" si="0"/>
        <v>0.68560058190004614</v>
      </c>
      <c r="K30" s="286">
        <f>'4'!K30</f>
        <v>0.55578991841844694</v>
      </c>
      <c r="L30" s="261">
        <f>'5'!E30</f>
        <v>0.84930730017018152</v>
      </c>
      <c r="M30" s="287">
        <f>'6'!K30</f>
        <v>0.90019463471210637</v>
      </c>
      <c r="N30" s="261">
        <f>'7'!K30</f>
        <v>0.72105818209137351</v>
      </c>
      <c r="O30" s="286">
        <f>'8a'!R31</f>
        <v>0.30218182742043859</v>
      </c>
      <c r="P30" s="286">
        <f>'8a'!P31</f>
        <v>0.45062347726721069</v>
      </c>
      <c r="Q30" s="286">
        <f>'8a'!L31</f>
        <v>0.14109094653873269</v>
      </c>
      <c r="R30" s="286">
        <f>'8a'!N31</f>
        <v>0.10610374877361801</v>
      </c>
      <c r="S30" s="261">
        <f t="shared" si="14"/>
        <v>0.75418371136506124</v>
      </c>
      <c r="T30" s="286">
        <f>'4'!P30</f>
        <v>0.56027139776021573</v>
      </c>
      <c r="U30" s="261">
        <f>'5'!G30</f>
        <v>0.77986013046931513</v>
      </c>
      <c r="V30" s="287">
        <f>'6'!P30</f>
        <v>0.62564980959710059</v>
      </c>
      <c r="W30" s="261">
        <f>'7'!P30</f>
        <v>0.71344582972263837</v>
      </c>
      <c r="X30" s="286">
        <f>T30*'8a'!AA31</f>
        <v>0.1666072086115413</v>
      </c>
      <c r="Y30" s="286">
        <f>U30*'8a'!Y31</f>
        <v>0.34449110334246769</v>
      </c>
      <c r="Z30" s="286">
        <f>V30*'8a'!U31</f>
        <v>0.11159893972896633</v>
      </c>
      <c r="AA30" s="286">
        <f>W30*'8a'!W31</f>
        <v>5.8876347510438513E-2</v>
      </c>
      <c r="AB30" s="261">
        <f t="shared" si="2"/>
        <v>0.68157359919341376</v>
      </c>
      <c r="AC30" s="286">
        <f>'4'!U30</f>
        <v>0.76562194931916661</v>
      </c>
      <c r="AD30" s="261">
        <f>'5'!I30</f>
        <v>0.85245254236031076</v>
      </c>
      <c r="AE30" s="287">
        <f>'6'!U30</f>
        <v>0.88536399625940165</v>
      </c>
      <c r="AF30" s="261">
        <f>'7'!U30</f>
        <v>0.42249174749571766</v>
      </c>
      <c r="AG30" s="286">
        <f>'8a'!AJ31</f>
        <v>0.29640171775193624</v>
      </c>
      <c r="AH30" s="286">
        <f>'8a'!AH31</f>
        <v>0.44774592472087721</v>
      </c>
      <c r="AI30" s="286">
        <f>'8a'!AD31</f>
        <v>0.15920398863737545</v>
      </c>
      <c r="AJ30" s="286">
        <f>'8a'!AF31</f>
        <v>9.6648368889811126E-2</v>
      </c>
      <c r="AK30" s="261">
        <f t="shared" si="15"/>
        <v>0.79040043065185706</v>
      </c>
      <c r="AL30" s="286">
        <f>'4'!Z30</f>
        <v>0.72818716573650644</v>
      </c>
      <c r="AM30" s="261">
        <f>'5'!K30</f>
        <v>0.83552537337289912</v>
      </c>
      <c r="AN30" s="287">
        <f>'6'!Z30</f>
        <v>0.90785727277140182</v>
      </c>
      <c r="AO30" s="261">
        <f>'7'!Z30</f>
        <v>0.76921376051994328</v>
      </c>
      <c r="AP30" s="286">
        <f>'8a'!AS31</f>
        <v>0.30102334578824858</v>
      </c>
      <c r="AQ30" s="286">
        <f>'8a'!AQ31</f>
        <v>0.4424485399242698</v>
      </c>
      <c r="AR30" s="286">
        <f>'8a'!AM31</f>
        <v>0.1606252790781951</v>
      </c>
      <c r="AS30" s="286">
        <f>'8a'!AO31</f>
        <v>9.5902835209286622E-2</v>
      </c>
      <c r="AT30" s="261">
        <f t="shared" si="16"/>
        <v>0.80847292682651994</v>
      </c>
      <c r="AU30" s="286">
        <f>'4'!AE30</f>
        <v>0.60654230362583172</v>
      </c>
      <c r="AV30" s="261">
        <f>'5'!M30</f>
        <v>0.78403742115636466</v>
      </c>
      <c r="AW30" s="287">
        <f>'6'!AE30</f>
        <v>0.80960608827788283</v>
      </c>
      <c r="AX30" s="261">
        <f>'7'!AE30</f>
        <v>0.61263670347995025</v>
      </c>
      <c r="AY30" s="286">
        <f>'8a'!BB31</f>
        <v>0.27384383140302238</v>
      </c>
      <c r="AZ30" s="286">
        <f>'8a'!AZ31</f>
        <v>0.4301388240112502</v>
      </c>
      <c r="BA30" s="286">
        <f>'8a'!AV31</f>
        <v>0.20737574070082362</v>
      </c>
      <c r="BB30" s="286">
        <f>'8a'!AX31</f>
        <v>8.864160388490383E-2</v>
      </c>
      <c r="BC30" s="261">
        <f t="shared" si="17"/>
        <v>0.72554056487767049</v>
      </c>
      <c r="BD30" s="286">
        <f>'4'!AJ30</f>
        <v>0.67477908438473999</v>
      </c>
      <c r="BE30" s="261">
        <f>'5'!O30</f>
        <v>0.76673369754123377</v>
      </c>
      <c r="BF30" s="287">
        <f>'6'!AJ30</f>
        <v>0.78600120038106303</v>
      </c>
      <c r="BG30" s="261">
        <f>'7'!AJ30</f>
        <v>0.36507639668740743</v>
      </c>
      <c r="BH30" s="286">
        <f>BD30*'8a'!BK31</f>
        <v>0.1807525732567383</v>
      </c>
      <c r="BI30" s="286">
        <f>BE30*'8a'!BI31</f>
        <v>0.37282847451054157</v>
      </c>
      <c r="BJ30" s="286">
        <f>BF30*'8a'!BE31</f>
        <v>0.11614478288814854</v>
      </c>
      <c r="BK30" s="286">
        <f>BG30*'8a'!BG31</f>
        <v>3.5817123684049927E-2</v>
      </c>
      <c r="BL30" s="261">
        <f t="shared" si="6"/>
        <v>0.70554295433947833</v>
      </c>
      <c r="BM30" s="286">
        <f>'4'!AO30</f>
        <v>0.46567545006967354</v>
      </c>
      <c r="BN30" s="261">
        <f>'5'!Q30</f>
        <v>0.83364569417290968</v>
      </c>
      <c r="BO30" s="287">
        <f>'6'!AO30</f>
        <v>0.91235661004953339</v>
      </c>
      <c r="BP30" s="261">
        <f>'7'!AO30</f>
        <v>0.6818297221170172</v>
      </c>
      <c r="BQ30" s="286">
        <f>'8a'!BT31</f>
        <v>0.30147763669357547</v>
      </c>
      <c r="BR30" s="286">
        <f>'8a'!BR31</f>
        <v>0.43301412602367612</v>
      </c>
      <c r="BS30" s="286">
        <f>'8a'!BN31</f>
        <v>0.15603858887619881</v>
      </c>
      <c r="BT30" s="286">
        <f>'8a'!BP31</f>
        <v>0.10946964840654953</v>
      </c>
      <c r="BU30" s="261">
        <f t="shared" si="18"/>
        <v>0.71837359376619236</v>
      </c>
      <c r="BV30" s="286">
        <f>'4'!AT30</f>
        <v>0.63007436491586988</v>
      </c>
      <c r="BW30" s="261">
        <f>'5'!S30</f>
        <v>0.74279233439723424</v>
      </c>
      <c r="BX30" s="287">
        <f>'6'!AT30</f>
        <v>0.8915216266007493</v>
      </c>
      <c r="BY30" s="261">
        <f>'7'!AT30</f>
        <v>0.91297085447244275</v>
      </c>
      <c r="BZ30" s="286">
        <f>'8a'!CC31</f>
        <v>0.30087515735646198</v>
      </c>
      <c r="CA30" s="286">
        <f>'8a'!CA31</f>
        <v>0.43744494742210771</v>
      </c>
      <c r="CB30" s="286">
        <f>'8a'!BW31</f>
        <v>0.1727674904484931</v>
      </c>
      <c r="CC30" s="286">
        <f>'8a'!BY31</f>
        <v>8.8912404772937229E-2</v>
      </c>
      <c r="CD30" s="261">
        <f t="shared" si="19"/>
        <v>0.749704865623396</v>
      </c>
      <c r="CE30" s="286">
        <f>'4'!AY30</f>
        <v>0.83783152891818957</v>
      </c>
      <c r="CF30" s="261">
        <f>'5'!U30</f>
        <v>0.88393960165932384</v>
      </c>
      <c r="CG30" s="287">
        <f>'6'!AY30</f>
        <v>0.82270075952220101</v>
      </c>
      <c r="CH30" s="261">
        <f>'7'!AY30</f>
        <v>0.65545659113670218</v>
      </c>
      <c r="CI30" s="286">
        <f>CE30*'8a'!CL31</f>
        <v>0.23732405723101957</v>
      </c>
      <c r="CJ30" s="286">
        <f>CF30*'8a'!CJ31</f>
        <v>0.40128951136463631</v>
      </c>
      <c r="CK30" s="286">
        <f>CG30*'8a'!CF31</f>
        <v>0.14357390760232325</v>
      </c>
      <c r="CL30" s="286">
        <f>CH30*'8a'!CH31</f>
        <v>5.7841649665474441E-2</v>
      </c>
      <c r="CM30" s="261">
        <f t="shared" si="9"/>
        <v>0.84002912586345357</v>
      </c>
      <c r="CN30" s="286">
        <f>'4'!BD30</f>
        <v>0.26030057916629767</v>
      </c>
      <c r="CO30" s="261">
        <f>'5'!W30</f>
        <v>0.8691453016272761</v>
      </c>
      <c r="CP30" s="287">
        <f>'6'!BD30</f>
        <v>0.8996762854480701</v>
      </c>
      <c r="CQ30" s="261">
        <f>'7'!BD30</f>
        <v>0.6565433896222691</v>
      </c>
      <c r="CR30" s="286">
        <f>'8a'!CU31</f>
        <v>0.27684419748764061</v>
      </c>
      <c r="CS30" s="286">
        <f>'8a'!CS31</f>
        <v>0.44157682371342416</v>
      </c>
      <c r="CT30" s="286">
        <f>'8a'!CO31</f>
        <v>0.18599994079597293</v>
      </c>
      <c r="CU30" s="286">
        <f>'8a'!CQ31</f>
        <v>9.5579038002962344E-2</v>
      </c>
      <c r="CV30" s="261">
        <f t="shared" si="20"/>
        <v>0.68594864799906274</v>
      </c>
      <c r="CW30" s="286">
        <f>'4'!BI30</f>
        <v>0.78546560173854074</v>
      </c>
      <c r="CX30" s="261">
        <f>'5'!Y30</f>
        <v>0.89245713528663051</v>
      </c>
      <c r="CY30" s="287">
        <f>'6'!BI30</f>
        <v>0.8992340233561753</v>
      </c>
      <c r="CZ30" s="261">
        <f>'7'!BI30</f>
        <v>0.75388811879453155</v>
      </c>
      <c r="DA30" s="286">
        <f>CW30*'8a'!DD31</f>
        <v>0.22668346800311384</v>
      </c>
      <c r="DB30" s="286">
        <f>CX30*'8a'!DB31</f>
        <v>0.40767497697657906</v>
      </c>
      <c r="DC30" s="286">
        <f>CY30*'8a'!CX31</f>
        <v>0.14001990541820947</v>
      </c>
      <c r="DD30" s="286">
        <f>CZ30*'8a'!CZ31</f>
        <v>7.4553205898377647E-2</v>
      </c>
      <c r="DE30" s="261">
        <f t="shared" si="11"/>
        <v>0.84893155629627992</v>
      </c>
      <c r="DF30" s="286">
        <f>'4'!BN30</f>
        <v>0.52899230354011229</v>
      </c>
      <c r="DG30" s="261">
        <f>'5'!AA30</f>
        <v>0.89234522895846446</v>
      </c>
      <c r="DH30" s="287">
        <f>'6'!BN30</f>
        <v>0.83247741673149367</v>
      </c>
      <c r="DI30" s="261">
        <f>'7'!BN30</f>
        <v>0.80852526259142421</v>
      </c>
      <c r="DJ30" s="286">
        <f>DF30*'8a'!DM31</f>
        <v>0.14938819419246832</v>
      </c>
      <c r="DK30" s="286">
        <f>DG30*'8a'!DK31</f>
        <v>0.39649831443962169</v>
      </c>
      <c r="DL30" s="286">
        <f>DH30*'8a'!DG31</f>
        <v>0.14803954264559299</v>
      </c>
      <c r="DM30" s="286">
        <f>DI30*'8a'!DI31</f>
        <v>7.7162078011716151E-2</v>
      </c>
      <c r="DN30" s="261">
        <f t="shared" si="12"/>
        <v>0.77108812928939918</v>
      </c>
      <c r="DO30" s="286">
        <f>'4'!BS30</f>
        <v>0.62381582429703841</v>
      </c>
      <c r="DP30" s="261">
        <f>'5'!AC30</f>
        <v>0.43148021998024633</v>
      </c>
      <c r="DQ30" s="287">
        <f>'6'!BS30</f>
        <v>8.3333333333333356E-2</v>
      </c>
      <c r="DR30" s="261">
        <f>'7'!BS30</f>
        <v>0.31180095815391873</v>
      </c>
      <c r="DS30" s="286">
        <f>DO30*'8a'!DV31</f>
        <v>0.17726172551116295</v>
      </c>
      <c r="DT30" s="286">
        <f>DP30*'8a'!DT31</f>
        <v>0.19275799315375941</v>
      </c>
      <c r="DU30" s="286">
        <f>DQ30*'8a'!DP31</f>
        <v>1.5504670184720046E-2</v>
      </c>
      <c r="DV30" s="286">
        <f>DR30*'8a'!DR31</f>
        <v>2.5895144586447465E-2</v>
      </c>
      <c r="DW30" s="261">
        <f t="shared" si="13"/>
        <v>0.41141953343608989</v>
      </c>
      <c r="DX30" s="327"/>
    </row>
    <row r="31" spans="1:161" ht="18" customHeight="1">
      <c r="A31" s="201">
        <v>1987</v>
      </c>
      <c r="B31" s="286">
        <f>'4'!F31</f>
        <v>0.6204989940978487</v>
      </c>
      <c r="C31" s="261">
        <f>'5'!C31</f>
        <v>0.78285679819429599</v>
      </c>
      <c r="D31" s="287">
        <f>'6'!F31</f>
        <v>0.617391226335957</v>
      </c>
      <c r="E31" s="261">
        <f>'7'!F31</f>
        <v>0.57731294247167275</v>
      </c>
      <c r="F31" s="286">
        <f>B31*'8a'!I32</f>
        <v>0.17966484907119792</v>
      </c>
      <c r="G31" s="286">
        <f>C31*'8a'!G32</f>
        <v>0.34481576513551421</v>
      </c>
      <c r="H31" s="286">
        <f>D31*'8a'!C32</f>
        <v>0.11541849173737871</v>
      </c>
      <c r="I31" s="286">
        <f>E31*'8a'!E32</f>
        <v>4.7944261951272972E-2</v>
      </c>
      <c r="J31" s="261">
        <f t="shared" si="0"/>
        <v>0.68784336789536382</v>
      </c>
      <c r="K31" s="286">
        <f>'4'!K31</f>
        <v>0.5642528819987056</v>
      </c>
      <c r="L31" s="261">
        <f>'5'!E31</f>
        <v>0.84653701025649775</v>
      </c>
      <c r="M31" s="287">
        <f>'6'!K31</f>
        <v>0.90557327325834536</v>
      </c>
      <c r="N31" s="261">
        <f>'7'!K31</f>
        <v>0.71679011579006302</v>
      </c>
      <c r="O31" s="286">
        <f>'8a'!R32</f>
        <v>0.30353242427316207</v>
      </c>
      <c r="P31" s="286">
        <f>'8a'!P32</f>
        <v>0.45329442696402028</v>
      </c>
      <c r="Q31" s="286">
        <f>'8a'!L32</f>
        <v>0.13835701979105225</v>
      </c>
      <c r="R31" s="286">
        <f>'8a'!N32</f>
        <v>0.10481612897176545</v>
      </c>
      <c r="S31" s="261">
        <f t="shared" si="14"/>
        <v>0.75542313865703048</v>
      </c>
      <c r="T31" s="286">
        <f>'4'!P31</f>
        <v>0.58585914527498328</v>
      </c>
      <c r="U31" s="261">
        <f>'5'!G31</f>
        <v>0.78170533122610808</v>
      </c>
      <c r="V31" s="287">
        <f>'6'!P31</f>
        <v>0.6052905035806363</v>
      </c>
      <c r="W31" s="261">
        <f>'7'!P31</f>
        <v>0.74634774968239948</v>
      </c>
      <c r="X31" s="286">
        <f>T31*'8a'!AA32</f>
        <v>0.17419105127777623</v>
      </c>
      <c r="Y31" s="286">
        <f>U31*'8a'!Y32</f>
        <v>0.34665122504875351</v>
      </c>
      <c r="Z31" s="286">
        <f>V31*'8a'!U32</f>
        <v>0.10675934881296555</v>
      </c>
      <c r="AA31" s="286">
        <f>W31*'8a'!W32</f>
        <v>6.1828958898675408E-2</v>
      </c>
      <c r="AB31" s="261">
        <f t="shared" si="2"/>
        <v>0.6894305840381707</v>
      </c>
      <c r="AC31" s="286">
        <f>'4'!U31</f>
        <v>0.76278098422655327</v>
      </c>
      <c r="AD31" s="261">
        <f>'5'!I31</f>
        <v>0.84536900554868777</v>
      </c>
      <c r="AE31" s="287">
        <f>'6'!U31</f>
        <v>0.88581576200880696</v>
      </c>
      <c r="AF31" s="261">
        <f>'7'!U31</f>
        <v>0.42249174749571766</v>
      </c>
      <c r="AG31" s="286">
        <f>'8a'!AJ32</f>
        <v>0.29659151975795228</v>
      </c>
      <c r="AH31" s="286">
        <f>'8a'!AH32</f>
        <v>0.4487598507465726</v>
      </c>
      <c r="AI31" s="286">
        <f>'8a'!AD32</f>
        <v>0.1595645079823021</v>
      </c>
      <c r="AJ31" s="286">
        <f>'8a'!AF32</f>
        <v>9.5084121513172998E-2</v>
      </c>
      <c r="AK31" s="261">
        <f t="shared" si="15"/>
        <v>0.78711905299512663</v>
      </c>
      <c r="AL31" s="286">
        <f>'4'!Z31</f>
        <v>0.73847734862666858</v>
      </c>
      <c r="AM31" s="261">
        <f>'5'!K31</f>
        <v>0.83536023793127967</v>
      </c>
      <c r="AN31" s="287">
        <f>'6'!Z31</f>
        <v>0.90714584323803482</v>
      </c>
      <c r="AO31" s="261">
        <f>'7'!Z31</f>
        <v>0.76921376051994328</v>
      </c>
      <c r="AP31" s="286">
        <f>'8a'!AS32</f>
        <v>0.30048002863345952</v>
      </c>
      <c r="AQ31" s="286">
        <f>'8a'!AQ32</f>
        <v>0.44251045124521421</v>
      </c>
      <c r="AR31" s="286">
        <f>'8a'!AM32</f>
        <v>0.16064775519079907</v>
      </c>
      <c r="AS31" s="286">
        <f>'8a'!AO32</f>
        <v>9.6361764930527186E-2</v>
      </c>
      <c r="AT31" s="261">
        <f t="shared" si="16"/>
        <v>0.81140706961918707</v>
      </c>
      <c r="AU31" s="286">
        <f>'4'!AE31</f>
        <v>0.60725550683573404</v>
      </c>
      <c r="AV31" s="261">
        <f>'5'!M31</f>
        <v>0.78391312001244651</v>
      </c>
      <c r="AW31" s="287">
        <f>'6'!AE31</f>
        <v>0.82393481738876295</v>
      </c>
      <c r="AX31" s="261">
        <f>'7'!AE31</f>
        <v>0.55474610982610095</v>
      </c>
      <c r="AY31" s="286">
        <f>'8a'!BB32</f>
        <v>0.27838465365978193</v>
      </c>
      <c r="AZ31" s="286">
        <f>'8a'!AZ32</f>
        <v>0.43726799617665574</v>
      </c>
      <c r="BA31" s="286">
        <f>'8a'!AV32</f>
        <v>0.19524756907123281</v>
      </c>
      <c r="BB31" s="286">
        <f>'8a'!AX32</f>
        <v>8.9099781092329536E-2</v>
      </c>
      <c r="BC31" s="261">
        <f t="shared" si="17"/>
        <v>0.72212976023352704</v>
      </c>
      <c r="BD31" s="286">
        <f>'4'!AJ31</f>
        <v>0.68135488097311547</v>
      </c>
      <c r="BE31" s="261">
        <f>'5'!O31</f>
        <v>0.76490758626615918</v>
      </c>
      <c r="BF31" s="287">
        <f>'6'!AJ31</f>
        <v>0.80424939818405639</v>
      </c>
      <c r="BG31" s="261">
        <f>'7'!AJ31</f>
        <v>0.41819599387792999</v>
      </c>
      <c r="BH31" s="286">
        <f>BD31*'8a'!BK32</f>
        <v>0.1827046508724825</v>
      </c>
      <c r="BI31" s="286">
        <f>BE31*'8a'!BI32</f>
        <v>0.37222834714892278</v>
      </c>
      <c r="BJ31" s="286">
        <f>BF31*'8a'!BE32</f>
        <v>0.11708248412403788</v>
      </c>
      <c r="BK31" s="286">
        <f>BG31*'8a'!BG32</f>
        <v>4.1668780530172388E-2</v>
      </c>
      <c r="BL31" s="261">
        <f t="shared" si="6"/>
        <v>0.71368426267561558</v>
      </c>
      <c r="BM31" s="286">
        <f>'4'!AO31</f>
        <v>0.44030830684612399</v>
      </c>
      <c r="BN31" s="261">
        <f>'5'!Q31</f>
        <v>0.84068712441037019</v>
      </c>
      <c r="BO31" s="287">
        <f>'6'!AO31</f>
        <v>0.89514698306307106</v>
      </c>
      <c r="BP31" s="261">
        <f>'7'!AO31</f>
        <v>0.68709940649868617</v>
      </c>
      <c r="BQ31" s="286">
        <f>'8a'!BT32</f>
        <v>0.30414003085501112</v>
      </c>
      <c r="BR31" s="286">
        <f>'8a'!BR32</f>
        <v>0.43697085014854942</v>
      </c>
      <c r="BS31" s="286">
        <f>'8a'!BN32</f>
        <v>0.14887806610569149</v>
      </c>
      <c r="BT31" s="286">
        <f>'8a'!BP32</f>
        <v>0.11001105289074802</v>
      </c>
      <c r="BU31" s="261">
        <f t="shared" si="18"/>
        <v>0.71012743036073933</v>
      </c>
      <c r="BV31" s="286">
        <f>'4'!AT31</f>
        <v>0.65571096175106014</v>
      </c>
      <c r="BW31" s="261">
        <f>'5'!S31</f>
        <v>0.7385043145855279</v>
      </c>
      <c r="BX31" s="287">
        <f>'6'!AT31</f>
        <v>0.88783224111892045</v>
      </c>
      <c r="BY31" s="261">
        <f>'7'!AT31</f>
        <v>0.91666666666666674</v>
      </c>
      <c r="BZ31" s="286">
        <f>'8a'!CC32</f>
        <v>0.3016153323070549</v>
      </c>
      <c r="CA31" s="286">
        <f>'8a'!CA32</f>
        <v>0.43812652134231334</v>
      </c>
      <c r="CB31" s="286">
        <f>'8a'!BW32</f>
        <v>0.1713421256526827</v>
      </c>
      <c r="CC31" s="286">
        <f>'8a'!BY32</f>
        <v>8.8916020697949016E-2</v>
      </c>
      <c r="CD31" s="261">
        <f t="shared" si="19"/>
        <v>0.75496022169432553</v>
      </c>
      <c r="CE31" s="286">
        <f>'4'!AY31</f>
        <v>0.83478839466637089</v>
      </c>
      <c r="CF31" s="261">
        <f>'5'!U31</f>
        <v>0.87332247281981212</v>
      </c>
      <c r="CG31" s="287">
        <f>'6'!AY31</f>
        <v>0.8261211940265597</v>
      </c>
      <c r="CH31" s="261">
        <f>'7'!AY31</f>
        <v>0.68774093764523181</v>
      </c>
      <c r="CI31" s="286">
        <f>CE31*'8a'!CL32</f>
        <v>0.23838484021747025</v>
      </c>
      <c r="CJ31" s="286">
        <f>CF31*'8a'!CJ32</f>
        <v>0.39627731146729789</v>
      </c>
      <c r="CK31" s="286">
        <f>CG31*'8a'!CF32</f>
        <v>0.14274375391353317</v>
      </c>
      <c r="CL31" s="286">
        <f>CH31*'8a'!CH32</f>
        <v>6.0445968680745199E-2</v>
      </c>
      <c r="CM31" s="261">
        <f t="shared" si="9"/>
        <v>0.83785187427904662</v>
      </c>
      <c r="CN31" s="286">
        <f>'4'!BD31</f>
        <v>0.28325969650522204</v>
      </c>
      <c r="CO31" s="261">
        <f>'5'!W31</f>
        <v>0.867305403485089</v>
      </c>
      <c r="CP31" s="287">
        <f>'6'!BD31</f>
        <v>0.89880676149205907</v>
      </c>
      <c r="CQ31" s="261">
        <f>'7'!BD31</f>
        <v>0.67650103696210762</v>
      </c>
      <c r="CR31" s="286">
        <f>'8a'!CU32</f>
        <v>0.27947995864150765</v>
      </c>
      <c r="CS31" s="286">
        <f>'8a'!CS32</f>
        <v>0.44215980951392769</v>
      </c>
      <c r="CT31" s="286">
        <f>'8a'!CO32</f>
        <v>0.18258718270893551</v>
      </c>
      <c r="CU31" s="286">
        <f>'8a'!CQ32</f>
        <v>9.5773049135629118E-2</v>
      </c>
      <c r="CV31" s="261">
        <f t="shared" si="20"/>
        <v>0.69155416169330586</v>
      </c>
      <c r="CW31" s="286">
        <f>'4'!BI31</f>
        <v>0.80479216512614826</v>
      </c>
      <c r="CX31" s="261">
        <f>'5'!Y31</f>
        <v>0.88797272813615835</v>
      </c>
      <c r="CY31" s="287">
        <f>'6'!BI31</f>
        <v>0.90329111295698772</v>
      </c>
      <c r="CZ31" s="261">
        <f>'7'!BI31</f>
        <v>0.66569082006191727</v>
      </c>
      <c r="DA31" s="286">
        <f>CW31*'8a'!DD32</f>
        <v>0.23246790670462122</v>
      </c>
      <c r="DB31" s="286">
        <f>CX31*'8a'!DB32</f>
        <v>0.40650027496864105</v>
      </c>
      <c r="DC31" s="286">
        <f>CY31*'8a'!CX32</f>
        <v>0.13953819768769782</v>
      </c>
      <c r="DD31" s="286">
        <f>CZ31*'8a'!CZ32</f>
        <v>6.5825656088465856E-2</v>
      </c>
      <c r="DE31" s="261">
        <f t="shared" si="11"/>
        <v>0.84433203544942592</v>
      </c>
      <c r="DF31" s="286">
        <f>'4'!BN31</f>
        <v>0.52427469993123987</v>
      </c>
      <c r="DG31" s="261">
        <f>'5'!AA31</f>
        <v>0.88581561750520665</v>
      </c>
      <c r="DH31" s="287">
        <f>'6'!BN31</f>
        <v>0.8197712184336452</v>
      </c>
      <c r="DI31" s="261">
        <f>'7'!BN31</f>
        <v>0.77899750232476217</v>
      </c>
      <c r="DJ31" s="286">
        <f>DF31*'8a'!DM32</f>
        <v>0.14874743033483925</v>
      </c>
      <c r="DK31" s="286">
        <f>DG31*'8a'!DK32</f>
        <v>0.39546659796150979</v>
      </c>
      <c r="DL31" s="286">
        <f>DH31*'8a'!DG32</f>
        <v>0.14351185338776584</v>
      </c>
      <c r="DM31" s="286">
        <f>DI31*'8a'!DI32</f>
        <v>7.3827795131304413E-2</v>
      </c>
      <c r="DN31" s="261">
        <f t="shared" si="12"/>
        <v>0.7615536768154193</v>
      </c>
      <c r="DO31" s="286">
        <f>'4'!BS31</f>
        <v>0.64300415346032402</v>
      </c>
      <c r="DP31" s="261">
        <f>'5'!AC31</f>
        <v>0.42346771844429359</v>
      </c>
      <c r="DQ31" s="287">
        <f>'6'!BS31</f>
        <v>9.9445914038240754E-2</v>
      </c>
      <c r="DR31" s="261">
        <f>'7'!BS31</f>
        <v>0.32070518381003471</v>
      </c>
      <c r="DS31" s="286">
        <f>DO31*'8a'!DV32</f>
        <v>0.18309374882433688</v>
      </c>
      <c r="DT31" s="286">
        <f>DP31*'8a'!DT32</f>
        <v>0.189349489041296</v>
      </c>
      <c r="DU31" s="286">
        <f>DQ31*'8a'!DP32</f>
        <v>1.8419557706944163E-2</v>
      </c>
      <c r="DV31" s="286">
        <f>DR31*'8a'!DR32</f>
        <v>2.6583393244639889E-2</v>
      </c>
      <c r="DW31" s="261">
        <f t="shared" si="13"/>
        <v>0.4174461888172169</v>
      </c>
      <c r="DX31" s="327"/>
    </row>
    <row r="32" spans="1:161" ht="18" customHeight="1">
      <c r="A32" s="201">
        <v>1988</v>
      </c>
      <c r="B32" s="286">
        <f>'4'!F32</f>
        <v>0.64656307788869349</v>
      </c>
      <c r="C32" s="261">
        <f>'5'!C32</f>
        <v>0.77795654519708779</v>
      </c>
      <c r="D32" s="287">
        <f>'6'!F32</f>
        <v>0.61437266413738956</v>
      </c>
      <c r="E32" s="261">
        <f>'7'!F32</f>
        <v>0.56009372359433196</v>
      </c>
      <c r="F32" s="286">
        <f>B32*'8a'!I33</f>
        <v>0.18778180886245555</v>
      </c>
      <c r="G32" s="286">
        <f>C32*'8a'!G33</f>
        <v>0.34327916736987718</v>
      </c>
      <c r="H32" s="286">
        <f>D32*'8a'!C33</f>
        <v>0.11388351626444156</v>
      </c>
      <c r="I32" s="286">
        <f>E32*'8a'!E33</f>
        <v>4.6457642487969582E-2</v>
      </c>
      <c r="J32" s="261">
        <f t="shared" si="0"/>
        <v>0.6914021349847439</v>
      </c>
      <c r="K32" s="286">
        <f>'4'!K32</f>
        <v>0.59464127606277684</v>
      </c>
      <c r="L32" s="261">
        <f>'5'!E32</f>
        <v>0.84661353592666155</v>
      </c>
      <c r="M32" s="287">
        <f>'6'!K32</f>
        <v>0.91145470005824281</v>
      </c>
      <c r="N32" s="261">
        <f>'7'!K32</f>
        <v>0.71242974536416837</v>
      </c>
      <c r="O32" s="286">
        <f>'8a'!R33</f>
        <v>0.30428741903984396</v>
      </c>
      <c r="P32" s="286">
        <f>'8a'!P33</f>
        <v>0.45648435378408814</v>
      </c>
      <c r="Q32" s="286">
        <f>'8a'!L33</f>
        <v>0.13582577825757097</v>
      </c>
      <c r="R32" s="286">
        <f>'8a'!N33</f>
        <v>0.10340244891849688</v>
      </c>
      <c r="S32" s="261">
        <f t="shared" si="14"/>
        <v>0.76487371633501366</v>
      </c>
      <c r="T32" s="286">
        <f>'4'!P32</f>
        <v>0.61714012981219302</v>
      </c>
      <c r="U32" s="261">
        <f>'5'!G32</f>
        <v>0.78328049638378916</v>
      </c>
      <c r="V32" s="287">
        <f>'6'!P32</f>
        <v>0.60683243901737027</v>
      </c>
      <c r="W32" s="261">
        <f>'7'!P32</f>
        <v>0.78124594142831327</v>
      </c>
      <c r="X32" s="286">
        <f>T32*'8a'!AA33</f>
        <v>0.18323046029215953</v>
      </c>
      <c r="Y32" s="286">
        <f>U32*'8a'!Y33</f>
        <v>0.3478605051055455</v>
      </c>
      <c r="Z32" s="286">
        <f>V32*'8a'!U33</f>
        <v>0.10656282319121356</v>
      </c>
      <c r="AA32" s="286">
        <f>W32*'8a'!W33</f>
        <v>6.5144397420580188E-2</v>
      </c>
      <c r="AB32" s="261">
        <f t="shared" si="2"/>
        <v>0.70279818600949884</v>
      </c>
      <c r="AC32" s="286">
        <f>'4'!U32</f>
        <v>0.73388527393749159</v>
      </c>
      <c r="AD32" s="261">
        <f>'5'!I32</f>
        <v>0.84480202595675391</v>
      </c>
      <c r="AE32" s="287">
        <f>'6'!U32</f>
        <v>0.88143930572447493</v>
      </c>
      <c r="AF32" s="261">
        <f>'7'!U32</f>
        <v>0.47939760194676201</v>
      </c>
      <c r="AG32" s="286">
        <f>'8a'!AJ33</f>
        <v>0.29920430833080702</v>
      </c>
      <c r="AH32" s="286">
        <f>'8a'!AH33</f>
        <v>0.44839139117798688</v>
      </c>
      <c r="AI32" s="286">
        <f>'8a'!AD33</f>
        <v>0.15656098320492673</v>
      </c>
      <c r="AJ32" s="286">
        <f>'8a'!AF33</f>
        <v>9.5843317286279373E-2</v>
      </c>
      <c r="AK32" s="261">
        <f t="shared" si="15"/>
        <v>0.78232965228071949</v>
      </c>
      <c r="AL32" s="286">
        <f>'4'!Z32</f>
        <v>0.75173824155275937</v>
      </c>
      <c r="AM32" s="261">
        <f>'5'!K32</f>
        <v>0.83986962896281403</v>
      </c>
      <c r="AN32" s="287">
        <f>'6'!Z32</f>
        <v>0.89996785811745117</v>
      </c>
      <c r="AO32" s="261">
        <f>'7'!Z32</f>
        <v>0.76328474752085551</v>
      </c>
      <c r="AP32" s="286">
        <f>'8a'!AS33</f>
        <v>0.29953887736334489</v>
      </c>
      <c r="AQ32" s="286">
        <f>'8a'!AQ33</f>
        <v>0.44277324788975009</v>
      </c>
      <c r="AR32" s="286">
        <f>'8a'!AM33</f>
        <v>0.1616313250126345</v>
      </c>
      <c r="AS32" s="286">
        <f>'8a'!AO33</f>
        <v>9.6056549734270497E-2</v>
      </c>
      <c r="AT32" s="261">
        <f t="shared" si="16"/>
        <v>0.81582812905358648</v>
      </c>
      <c r="AU32" s="286">
        <f>'4'!AE32</f>
        <v>0.61768708381084902</v>
      </c>
      <c r="AV32" s="261">
        <f>'5'!M32</f>
        <v>0.7876262395897049</v>
      </c>
      <c r="AW32" s="287">
        <f>'6'!AE32</f>
        <v>0.83462643501685385</v>
      </c>
      <c r="AX32" s="261">
        <f>'7'!AE32</f>
        <v>0.48589536858611015</v>
      </c>
      <c r="AY32" s="286">
        <f>'8a'!BB33</f>
        <v>0.28277557161447969</v>
      </c>
      <c r="AZ32" s="286">
        <f>'8a'!AZ33</f>
        <v>0.4439151367809378</v>
      </c>
      <c r="BA32" s="286">
        <f>'8a'!AV33</f>
        <v>0.18358049365623558</v>
      </c>
      <c r="BB32" s="286">
        <f>'8a'!AX33</f>
        <v>8.9728797948347025E-2</v>
      </c>
      <c r="BC32" s="261">
        <f t="shared" si="17"/>
        <v>0.72112596839405207</v>
      </c>
      <c r="BD32" s="286">
        <f>'4'!AJ32</f>
        <v>0.68229601761325542</v>
      </c>
      <c r="BE32" s="261">
        <f>'5'!O32</f>
        <v>0.75963664952662546</v>
      </c>
      <c r="BF32" s="287">
        <f>'6'!AJ32</f>
        <v>0.82719377574841157</v>
      </c>
      <c r="BG32" s="261">
        <f>'7'!AJ32</f>
        <v>0.46621615121168947</v>
      </c>
      <c r="BH32" s="286">
        <f>BD32*'8a'!BK33</f>
        <v>0.18309110384379776</v>
      </c>
      <c r="BI32" s="286">
        <f>BE32*'8a'!BI33</f>
        <v>0.3706555271256573</v>
      </c>
      <c r="BJ32" s="286">
        <f>BF32*'8a'!BE33</f>
        <v>0.11886699148860178</v>
      </c>
      <c r="BK32" s="286">
        <f>BG32*'8a'!BG33</f>
        <v>4.6629743888892683E-2</v>
      </c>
      <c r="BL32" s="261">
        <f t="shared" si="6"/>
        <v>0.71924336634694952</v>
      </c>
      <c r="BM32" s="286">
        <f>'4'!AO32</f>
        <v>0.44291585112838583</v>
      </c>
      <c r="BN32" s="261">
        <f>'5'!Q32</f>
        <v>0.83391785677228092</v>
      </c>
      <c r="BO32" s="287">
        <f>'6'!AO32</f>
        <v>0.90299986886327022</v>
      </c>
      <c r="BP32" s="261">
        <f>'7'!AO32</f>
        <v>0.67410763429003018</v>
      </c>
      <c r="BQ32" s="286">
        <f>'8a'!BT33</f>
        <v>0.30714612726765028</v>
      </c>
      <c r="BR32" s="286">
        <f>'8a'!BR33</f>
        <v>0.43676945948014839</v>
      </c>
      <c r="BS32" s="286">
        <f>'8a'!BN33</f>
        <v>0.14487380608869654</v>
      </c>
      <c r="BT32" s="286">
        <f>'8a'!BP33</f>
        <v>0.11121060716350474</v>
      </c>
      <c r="BU32" s="261">
        <f t="shared" si="18"/>
        <v>0.70605868713557574</v>
      </c>
      <c r="BV32" s="286">
        <f>'4'!AT32</f>
        <v>0.66634755911601162</v>
      </c>
      <c r="BW32" s="261">
        <f>'5'!S32</f>
        <v>0.72204297060204914</v>
      </c>
      <c r="BX32" s="287">
        <f>'6'!AT32</f>
        <v>0.87569569394089886</v>
      </c>
      <c r="BY32" s="261">
        <f>'7'!AT32</f>
        <v>0.91334878802868713</v>
      </c>
      <c r="BZ32" s="286">
        <f>'8a'!CC33</f>
        <v>0.30243679453972538</v>
      </c>
      <c r="CA32" s="286">
        <f>'8a'!CA33</f>
        <v>0.43863290629913987</v>
      </c>
      <c r="CB32" s="286">
        <f>'8a'!BW33</f>
        <v>0.16968811639580156</v>
      </c>
      <c r="CC32" s="286">
        <f>'8a'!BY33</f>
        <v>8.9242182765333147E-2</v>
      </c>
      <c r="CD32" s="261">
        <f t="shared" si="19"/>
        <v>0.74834421880695501</v>
      </c>
      <c r="CE32" s="286">
        <f>'4'!AY32</f>
        <v>0.80213982491656177</v>
      </c>
      <c r="CF32" s="261">
        <f>'5'!U32</f>
        <v>0.85980216835142576</v>
      </c>
      <c r="CG32" s="287">
        <f>'6'!AY32</f>
        <v>0.83208689718029916</v>
      </c>
      <c r="CH32" s="261">
        <f>'7'!AY32</f>
        <v>0.7160615443487981</v>
      </c>
      <c r="CI32" s="286">
        <f>CE32*'8a'!CL33</f>
        <v>0.23065921127101974</v>
      </c>
      <c r="CJ32" s="286">
        <f>CF32*'8a'!CJ33</f>
        <v>0.38960479883864074</v>
      </c>
      <c r="CK32" s="286">
        <f>CG32*'8a'!CF33</f>
        <v>0.14222423123583475</v>
      </c>
      <c r="CL32" s="286">
        <f>CH32*'8a'!CH33</f>
        <v>6.3290764801709559E-2</v>
      </c>
      <c r="CM32" s="261">
        <f t="shared" si="9"/>
        <v>0.82577900614720479</v>
      </c>
      <c r="CN32" s="286">
        <f>'4'!BD32</f>
        <v>0.31264557587458813</v>
      </c>
      <c r="CO32" s="261">
        <f>'5'!W32</f>
        <v>0.85400090121205308</v>
      </c>
      <c r="CP32" s="287">
        <f>'6'!BD32</f>
        <v>0.89791096498844447</v>
      </c>
      <c r="CQ32" s="261">
        <f>'7'!BD32</f>
        <v>0.69493765176324607</v>
      </c>
      <c r="CR32" s="286">
        <f>'8a'!CU33</f>
        <v>0.28241441156232561</v>
      </c>
      <c r="CS32" s="286">
        <f>'8a'!CS33</f>
        <v>0.44238220532096478</v>
      </c>
      <c r="CT32" s="286">
        <f>'8a'!CO33</f>
        <v>0.1790907522921108</v>
      </c>
      <c r="CU32" s="286">
        <f>'8a'!CQ33</f>
        <v>9.6112630824598838E-2</v>
      </c>
      <c r="CV32" s="261">
        <f t="shared" si="20"/>
        <v>0.69369025454361588</v>
      </c>
      <c r="CW32" s="286">
        <f>'4'!BI32</f>
        <v>0.81658878279526226</v>
      </c>
      <c r="CX32" s="261">
        <f>'5'!Y32</f>
        <v>0.88232917214324491</v>
      </c>
      <c r="CY32" s="287">
        <f>'6'!BI32</f>
        <v>0.90693278735408867</v>
      </c>
      <c r="CZ32" s="261">
        <f>'7'!BI32</f>
        <v>0.71340632007289873</v>
      </c>
      <c r="DA32" s="286">
        <f>CW32*'8a'!DD33</f>
        <v>0.23550051473084599</v>
      </c>
      <c r="DB32" s="286">
        <f>CX32*'8a'!DB33</f>
        <v>0.40319729840163893</v>
      </c>
      <c r="DC32" s="286">
        <f>CY32*'8a'!CX33</f>
        <v>0.14073881106428388</v>
      </c>
      <c r="DD32" s="286">
        <f>CZ32*'8a'!CZ33</f>
        <v>7.0951247089383482E-2</v>
      </c>
      <c r="DE32" s="261">
        <f t="shared" si="11"/>
        <v>0.85038787128615234</v>
      </c>
      <c r="DF32" s="286">
        <f>'4'!BN32</f>
        <v>0.5830923051066903</v>
      </c>
      <c r="DG32" s="261">
        <f>'5'!AA32</f>
        <v>0.88575522246862082</v>
      </c>
      <c r="DH32" s="287">
        <f>'6'!BN32</f>
        <v>0.80195845583933545</v>
      </c>
      <c r="DI32" s="261">
        <f>'7'!BN32</f>
        <v>0.74153517011623626</v>
      </c>
      <c r="DJ32" s="286">
        <f>DF32*'8a'!DM33</f>
        <v>0.16618146177192691</v>
      </c>
      <c r="DK32" s="286">
        <f>DG32*'8a'!DK33</f>
        <v>0.39674003805218139</v>
      </c>
      <c r="DL32" s="286">
        <f>DH32*'8a'!DG33</f>
        <v>0.13800811024290077</v>
      </c>
      <c r="DM32" s="286">
        <f>DI32*'8a'!DI33</f>
        <v>7.0445309607099008E-2</v>
      </c>
      <c r="DN32" s="261">
        <f t="shared" si="12"/>
        <v>0.77137491967410809</v>
      </c>
      <c r="DO32" s="286">
        <f>'4'!BS32</f>
        <v>0.66337926718193685</v>
      </c>
      <c r="DP32" s="261">
        <f>'5'!AC32</f>
        <v>0.39639217703316992</v>
      </c>
      <c r="DQ32" s="287">
        <f>'6'!BS32</f>
        <v>0.1084678017214129</v>
      </c>
      <c r="DR32" s="261">
        <f>'7'!BS32</f>
        <v>0.32947870711161314</v>
      </c>
      <c r="DS32" s="286">
        <f>DO32*'8a'!DV33</f>
        <v>0.18895921229695758</v>
      </c>
      <c r="DT32" s="286">
        <f>DP32*'8a'!DT33</f>
        <v>0.1773691438066328</v>
      </c>
      <c r="DU32" s="286">
        <f>DQ32*'8a'!DP33</f>
        <v>1.999670363487464E-2</v>
      </c>
      <c r="DV32" s="286">
        <f>DR32*'8a'!DR33</f>
        <v>2.745932410628241E-2</v>
      </c>
      <c r="DW32" s="261">
        <f t="shared" si="13"/>
        <v>0.41378438384474747</v>
      </c>
      <c r="DX32" s="327"/>
    </row>
    <row r="33" spans="1:128" ht="18" customHeight="1">
      <c r="A33" s="201">
        <v>1989</v>
      </c>
      <c r="B33" s="286">
        <f>'4'!F33</f>
        <v>0.67765883364128232</v>
      </c>
      <c r="C33" s="261">
        <f>'5'!C33</f>
        <v>0.77049328235336856</v>
      </c>
      <c r="D33" s="287">
        <f>'6'!F33</f>
        <v>0.61894460417808705</v>
      </c>
      <c r="E33" s="261">
        <f>'7'!F33</f>
        <v>0.54200524635666814</v>
      </c>
      <c r="F33" s="286">
        <f>B33*'8a'!I34</f>
        <v>0.1975170679601321</v>
      </c>
      <c r="G33" s="286">
        <f>C33*'8a'!G34</f>
        <v>0.34016835765681985</v>
      </c>
      <c r="H33" s="286">
        <f>D33*'8a'!C34</f>
        <v>0.11361624524044876</v>
      </c>
      <c r="I33" s="286">
        <f>E33*'8a'!E34</f>
        <v>4.5241984637496707E-2</v>
      </c>
      <c r="J33" s="261">
        <f t="shared" si="0"/>
        <v>0.6965436554948975</v>
      </c>
      <c r="K33" s="286">
        <f>'4'!K33</f>
        <v>0.62556922014999139</v>
      </c>
      <c r="L33" s="261">
        <f>'5'!E33</f>
        <v>0.84402030819282359</v>
      </c>
      <c r="M33" s="287">
        <f>'6'!K33</f>
        <v>0.90927028974533086</v>
      </c>
      <c r="N33" s="261">
        <f>'7'!K33</f>
        <v>0.71225432936830835</v>
      </c>
      <c r="O33" s="286">
        <f>'8a'!R34</f>
        <v>0.30228281687730396</v>
      </c>
      <c r="P33" s="286">
        <f>'8a'!P34</f>
        <v>0.45260409281430625</v>
      </c>
      <c r="Q33" s="286">
        <f>'8a'!L34</f>
        <v>0.14243814716774966</v>
      </c>
      <c r="R33" s="286">
        <f>'8a'!N34</f>
        <v>0.10267494314064013</v>
      </c>
      <c r="S33" s="261">
        <f t="shared" si="14"/>
        <v>0.77375132004071545</v>
      </c>
      <c r="T33" s="286">
        <f>'4'!P33</f>
        <v>0.62350504069931745</v>
      </c>
      <c r="U33" s="261">
        <f>'5'!G33</f>
        <v>0.77637583368854468</v>
      </c>
      <c r="V33" s="287">
        <f>'6'!P33</f>
        <v>0.60841432965852671</v>
      </c>
      <c r="W33" s="261">
        <f>'7'!P33</f>
        <v>0.80906597662234225</v>
      </c>
      <c r="X33" s="286">
        <f>T33*'8a'!AA34</f>
        <v>0.18438751181164278</v>
      </c>
      <c r="Y33" s="286">
        <f>U33*'8a'!Y34</f>
        <v>0.34582962337077766</v>
      </c>
      <c r="Z33" s="286">
        <f>V33*'8a'!U34</f>
        <v>0.1065357738169681</v>
      </c>
      <c r="AA33" s="286">
        <f>W33*'8a'!W34</f>
        <v>6.7741185490068023E-2</v>
      </c>
      <c r="AB33" s="261">
        <f t="shared" si="2"/>
        <v>0.70449409448945655</v>
      </c>
      <c r="AC33" s="286">
        <f>'4'!U33</f>
        <v>0.68657179571698235</v>
      </c>
      <c r="AD33" s="261">
        <f>'5'!I33</f>
        <v>0.84234012979984907</v>
      </c>
      <c r="AE33" s="287">
        <f>'6'!U33</f>
        <v>0.87646452898604821</v>
      </c>
      <c r="AF33" s="261">
        <f>'7'!U33</f>
        <v>0.52977359783636901</v>
      </c>
      <c r="AG33" s="286">
        <f>'8a'!AJ34</f>
        <v>0.29958337469257817</v>
      </c>
      <c r="AH33" s="286">
        <f>'8a'!AH34</f>
        <v>0.44869850329154043</v>
      </c>
      <c r="AI33" s="286">
        <f>'8a'!AD34</f>
        <v>0.1538455245050406</v>
      </c>
      <c r="AJ33" s="286">
        <f>'8a'!AF34</f>
        <v>9.7872597510840723E-2</v>
      </c>
      <c r="AK33" s="261">
        <f t="shared" si="15"/>
        <v>0.77033271431806194</v>
      </c>
      <c r="AL33" s="286">
        <f>'4'!Z33</f>
        <v>0.79252951627492785</v>
      </c>
      <c r="AM33" s="261">
        <f>'5'!K33</f>
        <v>0.84094506812349823</v>
      </c>
      <c r="AN33" s="287">
        <f>'6'!Z33</f>
        <v>0.8914929702637443</v>
      </c>
      <c r="AO33" s="261">
        <f>'7'!Z33</f>
        <v>0.75712011740979279</v>
      </c>
      <c r="AP33" s="286">
        <f>'8a'!AS34</f>
        <v>0.29832939849325035</v>
      </c>
      <c r="AQ33" s="286">
        <f>'8a'!AQ34</f>
        <v>0.44285500422263596</v>
      </c>
      <c r="AR33" s="286">
        <f>'8a'!AM34</f>
        <v>0.16255440680139327</v>
      </c>
      <c r="AS33" s="286">
        <f>'8a'!AO34</f>
        <v>9.626119048272043E-2</v>
      </c>
      <c r="AT33" s="261">
        <f t="shared" si="16"/>
        <v>0.82664898036240131</v>
      </c>
      <c r="AU33" s="286">
        <f>'4'!AE33</f>
        <v>0.63663574195275785</v>
      </c>
      <c r="AV33" s="261">
        <f>'5'!M33</f>
        <v>0.78967189770529422</v>
      </c>
      <c r="AW33" s="287">
        <f>'6'!AE33</f>
        <v>0.84466488347488866</v>
      </c>
      <c r="AX33" s="261">
        <f>'7'!AE33</f>
        <v>0.40400944774651609</v>
      </c>
      <c r="AY33" s="286">
        <f>'8a'!BB34</f>
        <v>0.28659531287148371</v>
      </c>
      <c r="AZ33" s="286">
        <f>'8a'!AZ34</f>
        <v>0.45041987796703647</v>
      </c>
      <c r="BA33" s="286">
        <f>'8a'!AV34</f>
        <v>0.17251734434960547</v>
      </c>
      <c r="BB33" s="286">
        <f>'8a'!AX34</f>
        <v>9.0467464811874412E-2</v>
      </c>
      <c r="BC33" s="261">
        <f t="shared" si="17"/>
        <v>0.7204097925086661</v>
      </c>
      <c r="BD33" s="286">
        <f>'4'!AJ33</f>
        <v>0.70222728148407332</v>
      </c>
      <c r="BE33" s="261">
        <f>'5'!O33</f>
        <v>0.76221127225098861</v>
      </c>
      <c r="BF33" s="287">
        <f>'6'!AJ33</f>
        <v>0.84669721992163471</v>
      </c>
      <c r="BG33" s="261">
        <f>'7'!AJ33</f>
        <v>0.50962641093350902</v>
      </c>
      <c r="BH33" s="286">
        <f>BD33*'8a'!BK34</f>
        <v>0.18881771518392829</v>
      </c>
      <c r="BI33" s="286">
        <f>BE33*'8a'!BI34</f>
        <v>0.37276214542315661</v>
      </c>
      <c r="BJ33" s="286">
        <f>BF33*'8a'!BE34</f>
        <v>0.12005016055498083</v>
      </c>
      <c r="BK33" s="286">
        <f>BG33*'8a'!BG34</f>
        <v>5.1103280971914876E-2</v>
      </c>
      <c r="BL33" s="261">
        <f t="shared" si="6"/>
        <v>0.73273330213398058</v>
      </c>
      <c r="BM33" s="286">
        <f>'4'!AO33</f>
        <v>0.44624697295894095</v>
      </c>
      <c r="BN33" s="261">
        <f>'5'!Q33</f>
        <v>0.82716351818312472</v>
      </c>
      <c r="BO33" s="287">
        <f>'6'!AO33</f>
        <v>0.9067558852433617</v>
      </c>
      <c r="BP33" s="261">
        <f>'7'!AO33</f>
        <v>0.66038616735557387</v>
      </c>
      <c r="BQ33" s="286">
        <f>'8a'!BT34</f>
        <v>0.30716358744533928</v>
      </c>
      <c r="BR33" s="286">
        <f>'8a'!BR34</f>
        <v>0.43946159892415693</v>
      </c>
      <c r="BS33" s="286">
        <f>'8a'!BN34</f>
        <v>0.14191159871698714</v>
      </c>
      <c r="BT33" s="286">
        <f>'8a'!BP34</f>
        <v>0.11146321491351664</v>
      </c>
      <c r="BU33" s="261">
        <f t="shared" si="18"/>
        <v>0.7028653659919688</v>
      </c>
      <c r="BV33" s="286">
        <f>'4'!AT33</f>
        <v>0.69069252230397771</v>
      </c>
      <c r="BW33" s="261">
        <f>'5'!S33</f>
        <v>0.71592141476021598</v>
      </c>
      <c r="BX33" s="287">
        <f>'6'!AT33</f>
        <v>0.85916791910750734</v>
      </c>
      <c r="BY33" s="261">
        <f>'7'!AT33</f>
        <v>0.90371651046372603</v>
      </c>
      <c r="BZ33" s="286">
        <f>'8a'!CC34</f>
        <v>0.30275721894718038</v>
      </c>
      <c r="CA33" s="286">
        <f>'8a'!CA34</f>
        <v>0.43911036268951148</v>
      </c>
      <c r="CB33" s="286">
        <f>'8a'!BW34</f>
        <v>0.16803877935264863</v>
      </c>
      <c r="CC33" s="286">
        <f>'8a'!BY34</f>
        <v>9.009363901065956E-2</v>
      </c>
      <c r="CD33" s="261">
        <f t="shared" si="19"/>
        <v>0.74927329674038479</v>
      </c>
      <c r="CE33" s="286">
        <f>'4'!AY33</f>
        <v>0.74929888965179081</v>
      </c>
      <c r="CF33" s="261">
        <f>'5'!U33</f>
        <v>0.85308190169019749</v>
      </c>
      <c r="CG33" s="287">
        <f>'6'!AY33</f>
        <v>0.83654718982671739</v>
      </c>
      <c r="CH33" s="261">
        <f>'7'!AY33</f>
        <v>0.74090506298239289</v>
      </c>
      <c r="CI33" s="286">
        <f>CE33*'8a'!CL34</f>
        <v>0.21577514457967911</v>
      </c>
      <c r="CJ33" s="286">
        <f>CF33*'8a'!CJ34</f>
        <v>0.38688936516766725</v>
      </c>
      <c r="CK33" s="286">
        <f>CG33*'8a'!CF34</f>
        <v>0.14176075939184241</v>
      </c>
      <c r="CL33" s="286">
        <f>CH33*'8a'!CH34</f>
        <v>6.5978808839958894E-2</v>
      </c>
      <c r="CM33" s="261">
        <f t="shared" si="9"/>
        <v>0.81040407797914771</v>
      </c>
      <c r="CN33" s="286">
        <f>'4'!BD33</f>
        <v>0.37214445911037963</v>
      </c>
      <c r="CO33" s="261">
        <f>'5'!W33</f>
        <v>0.84501171468010683</v>
      </c>
      <c r="CP33" s="287">
        <f>'6'!BD33</f>
        <v>0.89698811238058251</v>
      </c>
      <c r="CQ33" s="261">
        <f>'7'!BD33</f>
        <v>0.71196915650614445</v>
      </c>
      <c r="CR33" s="286">
        <f>'8a'!CU34</f>
        <v>0.2850278275756169</v>
      </c>
      <c r="CS33" s="286">
        <f>'8a'!CS34</f>
        <v>0.44283940081032519</v>
      </c>
      <c r="CT33" s="286">
        <f>'8a'!CO34</f>
        <v>0.17575441940375855</v>
      </c>
      <c r="CU33" s="286">
        <f>'8a'!CQ34</f>
        <v>9.6378352210299389E-2</v>
      </c>
      <c r="CV33" s="261">
        <f t="shared" si="20"/>
        <v>0.70654404716331998</v>
      </c>
      <c r="CW33" s="286">
        <f>'4'!BI33</f>
        <v>0.82371791146719597</v>
      </c>
      <c r="CX33" s="261">
        <f>'5'!Y33</f>
        <v>0.88243214979880424</v>
      </c>
      <c r="CY33" s="287">
        <f>'6'!BI33</f>
        <v>0.90837726214235803</v>
      </c>
      <c r="CZ33" s="261">
        <f>'7'!BI33</f>
        <v>0.75211273484972674</v>
      </c>
      <c r="DA33" s="286">
        <f>CW33*'8a'!DD34</f>
        <v>0.23702365887067015</v>
      </c>
      <c r="DB33" s="286">
        <f>CX33*'8a'!DB34</f>
        <v>0.4024879897216922</v>
      </c>
      <c r="DC33" s="286">
        <f>CY33*'8a'!CX34</f>
        <v>0.14159153893009432</v>
      </c>
      <c r="DD33" s="286">
        <f>CZ33*'8a'!CZ34</f>
        <v>7.5411527751696836E-2</v>
      </c>
      <c r="DE33" s="261">
        <f t="shared" si="11"/>
        <v>0.85651471527415346</v>
      </c>
      <c r="DF33" s="286">
        <f>'4'!BN33</f>
        <v>0.62806279964655709</v>
      </c>
      <c r="DG33" s="261">
        <f>'5'!AA33</f>
        <v>0.88203006635029801</v>
      </c>
      <c r="DH33" s="287">
        <f>'6'!BN33</f>
        <v>0.78323957173391567</v>
      </c>
      <c r="DI33" s="261">
        <f>'7'!BN33</f>
        <v>0.69400612213468416</v>
      </c>
      <c r="DJ33" s="286">
        <f>DF33*'8a'!DM34</f>
        <v>0.17961083884691587</v>
      </c>
      <c r="DK33" s="286">
        <f>DG33*'8a'!DK34</f>
        <v>0.39636441952466883</v>
      </c>
      <c r="DL33" s="286">
        <f>DH33*'8a'!DG34</f>
        <v>0.13249458235997105</v>
      </c>
      <c r="DM33" s="286">
        <f>DI33*'8a'!DI34</f>
        <v>6.6266731659343908E-2</v>
      </c>
      <c r="DN33" s="261">
        <f t="shared" si="12"/>
        <v>0.77473657239089966</v>
      </c>
      <c r="DO33" s="286">
        <f>'4'!BS33</f>
        <v>0.67047037794249753</v>
      </c>
      <c r="DP33" s="261">
        <f>'5'!AC33</f>
        <v>0.36904865278797838</v>
      </c>
      <c r="DQ33" s="287">
        <f>'6'!BS33</f>
        <v>0.13410086680206129</v>
      </c>
      <c r="DR33" s="261">
        <f>'7'!BS33</f>
        <v>0.33812344659779919</v>
      </c>
      <c r="DS33" s="286">
        <f>DO33*'8a'!DV34</f>
        <v>0.19091552946011842</v>
      </c>
      <c r="DT33" s="286">
        <f>DP33*'8a'!DT34</f>
        <v>0.16535492319705389</v>
      </c>
      <c r="DU33" s="286">
        <f>DQ33*'8a'!DP34</f>
        <v>2.4622141289328613E-2</v>
      </c>
      <c r="DV33" s="286">
        <f>DR33*'8a'!DR34</f>
        <v>2.8262047643564745E-2</v>
      </c>
      <c r="DW33" s="261">
        <f t="shared" si="13"/>
        <v>0.40915464159006565</v>
      </c>
      <c r="DX33" s="327"/>
    </row>
    <row r="34" spans="1:128" ht="18" customHeight="1">
      <c r="A34" s="201">
        <v>1990</v>
      </c>
      <c r="B34" s="286">
        <f>'4'!F34</f>
        <v>0.65798793809879474</v>
      </c>
      <c r="C34" s="261">
        <f>'5'!C34</f>
        <v>0.75087994810588199</v>
      </c>
      <c r="D34" s="287">
        <f>'6'!F34</f>
        <v>0.63706039636556133</v>
      </c>
      <c r="E34" s="261">
        <f>'7'!F34</f>
        <v>0.4769723705984707</v>
      </c>
      <c r="F34" s="286">
        <f>B34*'8a'!I35</f>
        <v>0.19248167223248477</v>
      </c>
      <c r="G34" s="286">
        <f>C34*'8a'!G35</f>
        <v>0.33229698641277172</v>
      </c>
      <c r="H34" s="286">
        <f>D34*'8a'!C35</f>
        <v>0.11509910125717428</v>
      </c>
      <c r="I34" s="286">
        <f>E34*'8a'!E35</f>
        <v>4.0186675046527211E-2</v>
      </c>
      <c r="J34" s="261">
        <f t="shared" si="0"/>
        <v>0.68006443494895796</v>
      </c>
      <c r="K34" s="286">
        <f>'4'!K34</f>
        <v>0.64111238762335476</v>
      </c>
      <c r="L34" s="261">
        <f>'5'!E34</f>
        <v>0.84004242676345897</v>
      </c>
      <c r="M34" s="287">
        <f>'6'!K34</f>
        <v>0.897554251322635</v>
      </c>
      <c r="N34" s="261">
        <f>'7'!K34</f>
        <v>0.71207876398547654</v>
      </c>
      <c r="O34" s="286">
        <f>'8a'!R35</f>
        <v>0.2990587469165813</v>
      </c>
      <c r="P34" s="286">
        <f>'8a'!P35</f>
        <v>0.4497496804390303</v>
      </c>
      <c r="Q34" s="286">
        <f>'8a'!L35</f>
        <v>0.1497029076028365</v>
      </c>
      <c r="R34" s="286">
        <f>'8a'!N35</f>
        <v>0.10148866504155188</v>
      </c>
      <c r="S34" s="261">
        <f t="shared" si="14"/>
        <v>0.77617348458304103</v>
      </c>
      <c r="T34" s="286">
        <f>'4'!P34</f>
        <v>0.60621118260023454</v>
      </c>
      <c r="U34" s="261">
        <f>'5'!G34</f>
        <v>0.76205194143691024</v>
      </c>
      <c r="V34" s="287">
        <f>'6'!P34</f>
        <v>0.61003667849365451</v>
      </c>
      <c r="W34" s="261">
        <f>'7'!P34</f>
        <v>0.83124346833400475</v>
      </c>
      <c r="X34" s="286">
        <f>T34*'8a'!AA35</f>
        <v>0.17904223282143225</v>
      </c>
      <c r="Y34" s="286">
        <f>U34*'8a'!Y35</f>
        <v>0.33993056615272005</v>
      </c>
      <c r="Z34" s="286">
        <f>V34*'8a'!U35</f>
        <v>0.10634673658522049</v>
      </c>
      <c r="AA34" s="286">
        <f>W34*'8a'!W35</f>
        <v>7.0034395099036542E-2</v>
      </c>
      <c r="AB34" s="261">
        <f t="shared" si="2"/>
        <v>0.69535393065840934</v>
      </c>
      <c r="AC34" s="286">
        <f>'4'!U34</f>
        <v>0.68174466361785291</v>
      </c>
      <c r="AD34" s="261">
        <f>'5'!I34</f>
        <v>0.83190339018853243</v>
      </c>
      <c r="AE34" s="287">
        <f>'6'!U34</f>
        <v>0.87776991168865048</v>
      </c>
      <c r="AF34" s="261">
        <f>'7'!U34</f>
        <v>0.57436902630942521</v>
      </c>
      <c r="AG34" s="286">
        <f>'8a'!AJ35</f>
        <v>0.30058131277513506</v>
      </c>
      <c r="AH34" s="286">
        <f>'8a'!AH35</f>
        <v>0.44850243820191327</v>
      </c>
      <c r="AI34" s="286">
        <f>'8a'!AD35</f>
        <v>0.15100767673302201</v>
      </c>
      <c r="AJ34" s="286">
        <f>'8a'!AF35</f>
        <v>9.9908572289929637E-2</v>
      </c>
      <c r="AK34" s="261">
        <f t="shared" si="15"/>
        <v>0.76796478927207612</v>
      </c>
      <c r="AL34" s="286">
        <f>'4'!Z34</f>
        <v>0.79651844878700429</v>
      </c>
      <c r="AM34" s="261">
        <f>'5'!K34</f>
        <v>0.83500646363123676</v>
      </c>
      <c r="AN34" s="287">
        <f>'6'!Z34</f>
        <v>0.89172662196097552</v>
      </c>
      <c r="AO34" s="261">
        <f>'7'!Z34</f>
        <v>0.75071050683682417</v>
      </c>
      <c r="AP34" s="286">
        <f>'8a'!AS35</f>
        <v>0.29752516160078762</v>
      </c>
      <c r="AQ34" s="286">
        <f>'8a'!AQ35</f>
        <v>0.44255980183219779</v>
      </c>
      <c r="AR34" s="286">
        <f>'8a'!AM35</f>
        <v>0.16334362373239147</v>
      </c>
      <c r="AS34" s="286">
        <f>'8a'!AO35</f>
        <v>9.6571412834623185E-2</v>
      </c>
      <c r="AT34" s="261">
        <f t="shared" si="16"/>
        <v>0.82467960735138468</v>
      </c>
      <c r="AU34" s="286">
        <f>'4'!AE34</f>
        <v>0.65456362481842523</v>
      </c>
      <c r="AV34" s="261">
        <f>'5'!M34</f>
        <v>0.78942243202808204</v>
      </c>
      <c r="AW34" s="287">
        <f>'6'!AE34</f>
        <v>0.84882811805539415</v>
      </c>
      <c r="AX34" s="261">
        <f>'7'!AE34</f>
        <v>0.50638087283155098</v>
      </c>
      <c r="AY34" s="286">
        <f>'8a'!BB35</f>
        <v>0.28658824348976242</v>
      </c>
      <c r="AZ34" s="286">
        <f>'8a'!AZ35</f>
        <v>0.4514143021990924</v>
      </c>
      <c r="BA34" s="286">
        <f>'8a'!AV35</f>
        <v>0.17183482684888934</v>
      </c>
      <c r="BB34" s="286">
        <f>'8a'!AX35</f>
        <v>9.0162627462255868E-2</v>
      </c>
      <c r="BC34" s="261">
        <f t="shared" si="17"/>
        <v>0.73546167846491173</v>
      </c>
      <c r="BD34" s="286">
        <f>'4'!AJ34</f>
        <v>0.72833103214753636</v>
      </c>
      <c r="BE34" s="261">
        <f>'5'!O34</f>
        <v>0.76489224628147912</v>
      </c>
      <c r="BF34" s="287">
        <f>'6'!AJ34</f>
        <v>0.8405025660209624</v>
      </c>
      <c r="BG34" s="261">
        <f>'7'!AJ34</f>
        <v>0.54358449664650921</v>
      </c>
      <c r="BH34" s="286">
        <f>BD34*'8a'!BK35</f>
        <v>0.19665107409294783</v>
      </c>
      <c r="BI34" s="286">
        <f>BE34*'8a'!BI35</f>
        <v>0.37294287770776668</v>
      </c>
      <c r="BJ34" s="286">
        <f>BF34*'8a'!BE35</f>
        <v>0.1199139526938249</v>
      </c>
      <c r="BK34" s="286">
        <f>BG34*'8a'!BG35</f>
        <v>5.4223976497501339E-2</v>
      </c>
      <c r="BL34" s="261">
        <f t="shared" si="6"/>
        <v>0.74373188099204068</v>
      </c>
      <c r="BM34" s="286">
        <f>'4'!AO34</f>
        <v>0.46428940471544106</v>
      </c>
      <c r="BN34" s="261">
        <f>'5'!Q34</f>
        <v>0.83196903075624529</v>
      </c>
      <c r="BO34" s="287">
        <f>'6'!AO34</f>
        <v>0.90570493784646067</v>
      </c>
      <c r="BP34" s="261">
        <f>'7'!AO34</f>
        <v>0.65722899286562086</v>
      </c>
      <c r="BQ34" s="286">
        <f>'8a'!BT35</f>
        <v>0.31133696693217006</v>
      </c>
      <c r="BR34" s="286">
        <f>'8a'!BR35</f>
        <v>0.4416793900807669</v>
      </c>
      <c r="BS34" s="286">
        <f>'8a'!BN35</f>
        <v>0.13942011220408954</v>
      </c>
      <c r="BT34" s="286">
        <f>'8a'!BP35</f>
        <v>0.10756353078297355</v>
      </c>
      <c r="BU34" s="261">
        <f t="shared" si="18"/>
        <v>0.70898138417726886</v>
      </c>
      <c r="BV34" s="286">
        <f>'4'!AT34</f>
        <v>0.71205699315572579</v>
      </c>
      <c r="BW34" s="261">
        <f>'5'!S34</f>
        <v>0.70784219944144278</v>
      </c>
      <c r="BX34" s="287">
        <f>'6'!AT34</f>
        <v>0.83741805678519121</v>
      </c>
      <c r="BY34" s="261">
        <f>'7'!AT34</f>
        <v>0.87575262714792446</v>
      </c>
      <c r="BZ34" s="286">
        <f>'8a'!CC35</f>
        <v>0.30283367278438345</v>
      </c>
      <c r="CA34" s="286">
        <f>'8a'!CA35</f>
        <v>0.43958967729515191</v>
      </c>
      <c r="CB34" s="286">
        <f>'8a'!BW35</f>
        <v>0.16640598024661901</v>
      </c>
      <c r="CC34" s="286">
        <f>'8a'!BY35</f>
        <v>9.1170669673845656E-2</v>
      </c>
      <c r="CD34" s="261">
        <f t="shared" si="19"/>
        <v>0.74598928459877201</v>
      </c>
      <c r="CE34" s="286">
        <f>'4'!AY34</f>
        <v>0.73974595165575086</v>
      </c>
      <c r="CF34" s="261">
        <f>'5'!U34</f>
        <v>0.84099918540702512</v>
      </c>
      <c r="CG34" s="287">
        <f>'6'!AY34</f>
        <v>0.83640467195760759</v>
      </c>
      <c r="CH34" s="261">
        <f>'7'!AY34</f>
        <v>0.76269839617465285</v>
      </c>
      <c r="CI34" s="286">
        <f>CE34*'8a'!CL35</f>
        <v>0.2131839197439222</v>
      </c>
      <c r="CJ34" s="286">
        <f>CF34*'8a'!CJ35</f>
        <v>0.38196361582768262</v>
      </c>
      <c r="CK34" s="286">
        <f>CG34*'8a'!CF35</f>
        <v>0.14060564796606975</v>
      </c>
      <c r="CL34" s="286">
        <f>CH34*'8a'!CH35</f>
        <v>6.8283733529554275E-2</v>
      </c>
      <c r="CM34" s="261">
        <f t="shared" si="9"/>
        <v>0.80403691706722891</v>
      </c>
      <c r="CN34" s="286">
        <f>'4'!BD34</f>
        <v>0.40147275053344511</v>
      </c>
      <c r="CO34" s="261">
        <f>'5'!W34</f>
        <v>0.84191367877980861</v>
      </c>
      <c r="CP34" s="287">
        <f>'6'!BD34</f>
        <v>0.89603739698653495</v>
      </c>
      <c r="CQ34" s="261">
        <f>'7'!BD34</f>
        <v>0.7277026388691572</v>
      </c>
      <c r="CR34" s="286">
        <f>'8a'!CU35</f>
        <v>0.286745199238295</v>
      </c>
      <c r="CS34" s="286">
        <f>'8a'!CS35</f>
        <v>0.44402821083916177</v>
      </c>
      <c r="CT34" s="286">
        <f>'8a'!CO35</f>
        <v>0.17276471641435528</v>
      </c>
      <c r="CU34" s="286">
        <f>'8a'!CQ35</f>
        <v>9.646187350818794E-2</v>
      </c>
      <c r="CV34" s="261">
        <f t="shared" si="20"/>
        <v>0.7139530149992811</v>
      </c>
      <c r="CW34" s="286">
        <f>'4'!BI34</f>
        <v>0.81874308146231101</v>
      </c>
      <c r="CX34" s="261">
        <f>'5'!Y34</f>
        <v>0.88732272504337895</v>
      </c>
      <c r="CY34" s="287">
        <f>'6'!BI34</f>
        <v>0.91007720172364814</v>
      </c>
      <c r="CZ34" s="261">
        <f>'7'!BI34</f>
        <v>0.78351105498744</v>
      </c>
      <c r="DA34" s="286">
        <f>CW34*'8a'!DD35</f>
        <v>0.23497742163943827</v>
      </c>
      <c r="DB34" s="286">
        <f>CX34*'8a'!DB35</f>
        <v>0.40393471651884</v>
      </c>
      <c r="DC34" s="286">
        <f>CY34*'8a'!CX35</f>
        <v>0.14248032588808354</v>
      </c>
      <c r="DD34" s="286">
        <f>CZ34*'8a'!CZ35</f>
        <v>7.9303155201923117E-2</v>
      </c>
      <c r="DE34" s="261">
        <f t="shared" si="11"/>
        <v>0.86069561924828497</v>
      </c>
      <c r="DF34" s="286">
        <f>'4'!BN34</f>
        <v>0.63989675540852886</v>
      </c>
      <c r="DG34" s="261">
        <f>'5'!AA34</f>
        <v>0.88238068326978936</v>
      </c>
      <c r="DH34" s="287">
        <f>'6'!BN34</f>
        <v>0.75882175646254557</v>
      </c>
      <c r="DI34" s="261">
        <f>'7'!BN34</f>
        <v>0.6337052740866127</v>
      </c>
      <c r="DJ34" s="286">
        <f>DF34*'8a'!DM35</f>
        <v>0.18350324539711613</v>
      </c>
      <c r="DK34" s="286">
        <f>DG34*'8a'!DK35</f>
        <v>0.39782858596761067</v>
      </c>
      <c r="DL34" s="286">
        <f>DH34*'8a'!DG35</f>
        <v>0.12618385525066142</v>
      </c>
      <c r="DM34" s="286">
        <f>DI34*'8a'!DI35</f>
        <v>6.0887990427754078E-2</v>
      </c>
      <c r="DN34" s="261">
        <f t="shared" si="12"/>
        <v>0.76840367704314227</v>
      </c>
      <c r="DO34" s="286">
        <f>'4'!BS34</f>
        <v>0.66036134958045722</v>
      </c>
      <c r="DP34" s="261">
        <f>'5'!AC34</f>
        <v>0.3318479103016756</v>
      </c>
      <c r="DQ34" s="287">
        <f>'6'!BS34</f>
        <v>0.15745907936399006</v>
      </c>
      <c r="DR34" s="261">
        <f>'7'!BS34</f>
        <v>0.34664129264610033</v>
      </c>
      <c r="DS34" s="286">
        <f>DO34*'8a'!DV35</f>
        <v>0.18929824651284111</v>
      </c>
      <c r="DT34" s="286">
        <f>DP34*'8a'!DT35</f>
        <v>0.14881896867271621</v>
      </c>
      <c r="DU34" s="286">
        <f>DQ34*'8a'!DP35</f>
        <v>2.8780861605462837E-2</v>
      </c>
      <c r="DV34" s="286">
        <f>DR34*'8a'!DR35</f>
        <v>2.8460275452952322E-2</v>
      </c>
      <c r="DW34" s="261">
        <f t="shared" si="13"/>
        <v>0.39535835224397248</v>
      </c>
      <c r="DX34" s="327"/>
    </row>
    <row r="35" spans="1:128" ht="18" customHeight="1">
      <c r="A35" s="201">
        <v>1991</v>
      </c>
      <c r="B35" s="286">
        <f>'4'!F35</f>
        <v>0.5816756403623331</v>
      </c>
      <c r="C35" s="261">
        <f>'5'!C35</f>
        <v>0.73944952875511893</v>
      </c>
      <c r="D35" s="287">
        <f>'6'!F35</f>
        <v>0.64340496571898209</v>
      </c>
      <c r="E35" s="261">
        <f>'7'!F35</f>
        <v>0.40070351946230032</v>
      </c>
      <c r="F35" s="286">
        <f>B35*'8a'!I36</f>
        <v>0.17047772459694363</v>
      </c>
      <c r="G35" s="286">
        <f>C35*'8a'!G36</f>
        <v>0.32810026681909277</v>
      </c>
      <c r="H35" s="286">
        <f>D35*'8a'!C36</f>
        <v>0.1144431278173014</v>
      </c>
      <c r="I35" s="286">
        <f>E35*'8a'!E36</f>
        <v>3.4195932568895915E-2</v>
      </c>
      <c r="J35" s="261">
        <f t="shared" si="0"/>
        <v>0.64721705180223377</v>
      </c>
      <c r="K35" s="286">
        <f>'4'!K35</f>
        <v>0.62407467295252983</v>
      </c>
      <c r="L35" s="261">
        <f>'5'!E35</f>
        <v>0.83458452542051997</v>
      </c>
      <c r="M35" s="287">
        <f>'6'!K35</f>
        <v>0.89319232281768568</v>
      </c>
      <c r="N35" s="261">
        <f>'7'!K35</f>
        <v>0.7119030490884527</v>
      </c>
      <c r="O35" s="286">
        <f>'8a'!R36</f>
        <v>0.29575005082238232</v>
      </c>
      <c r="P35" s="286">
        <f>'8a'!P36</f>
        <v>0.44669302096652685</v>
      </c>
      <c r="Q35" s="286">
        <f>'8a'!L36</f>
        <v>0.15726065220211038</v>
      </c>
      <c r="R35" s="286">
        <f>'8a'!N36</f>
        <v>0.10029627600898039</v>
      </c>
      <c r="S35" s="261">
        <f t="shared" si="14"/>
        <v>0.76923843108591683</v>
      </c>
      <c r="T35" s="286">
        <f>'4'!P35</f>
        <v>0.54162810300305386</v>
      </c>
      <c r="U35" s="261">
        <f>'5'!G35</f>
        <v>0.74387496642337114</v>
      </c>
      <c r="V35" s="287">
        <f>'6'!P35</f>
        <v>0.6218674518379983</v>
      </c>
      <c r="W35" s="261">
        <f>'7'!P35</f>
        <v>0.84892285425823322</v>
      </c>
      <c r="X35" s="286">
        <f>T35*'8a'!AA36</f>
        <v>0.1599315692050477</v>
      </c>
      <c r="Y35" s="286">
        <f>U35*'8a'!Y36</f>
        <v>0.33187172497420608</v>
      </c>
      <c r="Z35" s="286">
        <f>V35*'8a'!U36</f>
        <v>0.10779222590125161</v>
      </c>
      <c r="AA35" s="286">
        <f>W35*'8a'!W36</f>
        <v>7.2366629777587663E-2</v>
      </c>
      <c r="AB35" s="261">
        <f t="shared" si="2"/>
        <v>0.67196214985809311</v>
      </c>
      <c r="AC35" s="286">
        <f>'4'!U35</f>
        <v>0.65863901088425303</v>
      </c>
      <c r="AD35" s="261">
        <f>'5'!I35</f>
        <v>0.8388049898390284</v>
      </c>
      <c r="AE35" s="287">
        <f>'6'!U35</f>
        <v>0.87836534928533849</v>
      </c>
      <c r="AF35" s="261">
        <f>'7'!U35</f>
        <v>0.61384719851377434</v>
      </c>
      <c r="AG35" s="286">
        <f>'8a'!AJ36</f>
        <v>0.30152452008251091</v>
      </c>
      <c r="AH35" s="286">
        <f>'8a'!AH36</f>
        <v>0.44825900510375322</v>
      </c>
      <c r="AI35" s="286">
        <f>'8a'!AD36</f>
        <v>0.14820648668109554</v>
      </c>
      <c r="AJ35" s="286">
        <f>'8a'!AF36</f>
        <v>0.10200998813264045</v>
      </c>
      <c r="AK35" s="261">
        <f t="shared" si="15"/>
        <v>0.7673956897614389</v>
      </c>
      <c r="AL35" s="286">
        <f>'4'!Z35</f>
        <v>0.6998719321265684</v>
      </c>
      <c r="AM35" s="261">
        <f>'5'!K35</f>
        <v>0.81002360890441383</v>
      </c>
      <c r="AN35" s="287">
        <f>'6'!Z35</f>
        <v>0.88853647585640594</v>
      </c>
      <c r="AO35" s="261">
        <f>'7'!Z35</f>
        <v>0.74404618035543701</v>
      </c>
      <c r="AP35" s="286">
        <f>'8a'!AS36</f>
        <v>0.29632669835714504</v>
      </c>
      <c r="AQ35" s="286">
        <f>'8a'!AQ36</f>
        <v>0.44114669405069029</v>
      </c>
      <c r="AR35" s="286">
        <f>'8a'!AM36</f>
        <v>0.16372171381096698</v>
      </c>
      <c r="AS35" s="286">
        <f>'8a'!AO36</f>
        <v>9.8804893781197708E-2</v>
      </c>
      <c r="AT35" s="261">
        <f t="shared" si="16"/>
        <v>0.78371809452018582</v>
      </c>
      <c r="AU35" s="286">
        <f>'4'!AE35</f>
        <v>0.64959772687302308</v>
      </c>
      <c r="AV35" s="261">
        <f>'5'!M35</f>
        <v>0.7795849577313918</v>
      </c>
      <c r="AW35" s="287">
        <f>'6'!AE35</f>
        <v>0.8507488454411577</v>
      </c>
      <c r="AX35" s="261">
        <f>'7'!AE35</f>
        <v>0.58837924829714316</v>
      </c>
      <c r="AY35" s="286">
        <f>'8a'!BB36</f>
        <v>0.28531701820810773</v>
      </c>
      <c r="AZ35" s="286">
        <f>'8a'!AZ36</f>
        <v>0.45227764406764914</v>
      </c>
      <c r="BA35" s="286">
        <f>'8a'!AV36</f>
        <v>0.17110458819568658</v>
      </c>
      <c r="BB35" s="286">
        <f>'8a'!AX36</f>
        <v>9.1300749528556477E-2</v>
      </c>
      <c r="BC35" s="261">
        <f t="shared" si="17"/>
        <v>0.73721663173325036</v>
      </c>
      <c r="BD35" s="286">
        <f>'4'!AJ35</f>
        <v>0.70442457868276775</v>
      </c>
      <c r="BE35" s="261">
        <f>'5'!O35</f>
        <v>0.78413063166942354</v>
      </c>
      <c r="BF35" s="287">
        <f>'6'!AJ35</f>
        <v>0.83461386952256067</v>
      </c>
      <c r="BG35" s="261">
        <f>'7'!AJ35</f>
        <v>0.57472164844875184</v>
      </c>
      <c r="BH35" s="286">
        <f>BD35*'8a'!BK36</f>
        <v>0.21604567854733212</v>
      </c>
      <c r="BI35" s="286">
        <f>BE35*'8a'!BI36</f>
        <v>0.34777548382845275</v>
      </c>
      <c r="BJ35" s="286">
        <f>BF35*'8a'!BE36</f>
        <v>0.10931888596025448</v>
      </c>
      <c r="BK35" s="286">
        <f>BG35*'8a'!BG36</f>
        <v>6.8278789234142878E-2</v>
      </c>
      <c r="BL35" s="261">
        <f t="shared" si="6"/>
        <v>0.74141883757018223</v>
      </c>
      <c r="BM35" s="286">
        <f>'4'!AO35</f>
        <v>0.47746187581602706</v>
      </c>
      <c r="BN35" s="261">
        <f>'5'!Q35</f>
        <v>0.82601841233190709</v>
      </c>
      <c r="BO35" s="287">
        <f>'6'!AO35</f>
        <v>0.90557606129379753</v>
      </c>
      <c r="BP35" s="261">
        <f>'7'!AO35</f>
        <v>0.65403318725646797</v>
      </c>
      <c r="BQ35" s="286">
        <f>'8a'!BT36</f>
        <v>0.31365303315813065</v>
      </c>
      <c r="BR35" s="286">
        <f>'8a'!BR36</f>
        <v>0.4413444641520099</v>
      </c>
      <c r="BS35" s="286">
        <f>'8a'!BN36</f>
        <v>0.13618124785874419</v>
      </c>
      <c r="BT35" s="286">
        <f>'8a'!BP36</f>
        <v>0.10882125483111529</v>
      </c>
      <c r="BU35" s="261">
        <f t="shared" si="18"/>
        <v>0.7088112093338258</v>
      </c>
      <c r="BV35" s="286">
        <f>'4'!AT35</f>
        <v>0.72515858083558649</v>
      </c>
      <c r="BW35" s="261">
        <f>'5'!S35</f>
        <v>0.71877104116278545</v>
      </c>
      <c r="BX35" s="287">
        <f>'6'!AT35</f>
        <v>0.81127989674278156</v>
      </c>
      <c r="BY35" s="261">
        <f>'7'!AT35</f>
        <v>0.79456946305967813</v>
      </c>
      <c r="BZ35" s="286">
        <f>'8a'!CC36</f>
        <v>0.30308269047081166</v>
      </c>
      <c r="CA35" s="286">
        <f>'8a'!CA36</f>
        <v>0.44034808408197768</v>
      </c>
      <c r="CB35" s="286">
        <f>'8a'!BW36</f>
        <v>0.16489336005265506</v>
      </c>
      <c r="CC35" s="286">
        <f>'8a'!BY36</f>
        <v>9.1675865394555606E-2</v>
      </c>
      <c r="CD35" s="261">
        <f t="shared" si="19"/>
        <v>0.74290997582645757</v>
      </c>
      <c r="CE35" s="286">
        <f>'4'!AY35</f>
        <v>0.73295644144341299</v>
      </c>
      <c r="CF35" s="261">
        <f>'5'!U35</f>
        <v>0.84869181663675175</v>
      </c>
      <c r="CG35" s="287">
        <f>'6'!AY35</f>
        <v>0.84432234378471904</v>
      </c>
      <c r="CH35" s="261">
        <f>'7'!AY35</f>
        <v>0.78181603319836346</v>
      </c>
      <c r="CI35" s="286">
        <f>CE35*'8a'!CL36</f>
        <v>0.21144196413803396</v>
      </c>
      <c r="CJ35" s="286">
        <f>CF35*'8a'!CJ36</f>
        <v>0.38518332114737142</v>
      </c>
      <c r="CK35" s="286">
        <f>CG35*'8a'!CF36</f>
        <v>0.14049989807965976</v>
      </c>
      <c r="CL35" s="286">
        <f>CH35*'8a'!CH36</f>
        <v>7.1349249281341745E-2</v>
      </c>
      <c r="CM35" s="261">
        <f t="shared" si="9"/>
        <v>0.80847443264640695</v>
      </c>
      <c r="CN35" s="286">
        <f>'4'!BD35</f>
        <v>0.39853237997746194</v>
      </c>
      <c r="CO35" s="261">
        <f>'5'!W35</f>
        <v>0.831035365213044</v>
      </c>
      <c r="CP35" s="287">
        <f>'6'!BD35</f>
        <v>0.89282434424103241</v>
      </c>
      <c r="CQ35" s="261">
        <f>'7'!BD35</f>
        <v>0.73092925373452022</v>
      </c>
      <c r="CR35" s="286">
        <f>'8a'!CU36</f>
        <v>0.28954761897724668</v>
      </c>
      <c r="CS35" s="286">
        <f>'8a'!CS36</f>
        <v>0.44608045850208544</v>
      </c>
      <c r="CT35" s="286">
        <f>'8a'!CO36</f>
        <v>0.16749081793337547</v>
      </c>
      <c r="CU35" s="286">
        <f>'8a'!CQ36</f>
        <v>9.6881104587292419E-2</v>
      </c>
      <c r="CV35" s="261">
        <f t="shared" si="20"/>
        <v>0.70645585161821789</v>
      </c>
      <c r="CW35" s="286">
        <f>'4'!BI35</f>
        <v>0.77649351466356253</v>
      </c>
      <c r="CX35" s="261">
        <f>'5'!Y35</f>
        <v>0.8813818438632488</v>
      </c>
      <c r="CY35" s="287">
        <f>'6'!BI35</f>
        <v>0.91150039609616385</v>
      </c>
      <c r="CZ35" s="261">
        <f>'7'!BI35</f>
        <v>0.80898110983893001</v>
      </c>
      <c r="DA35" s="286">
        <f>CW35*'8a'!DD36</f>
        <v>0.22213244044135608</v>
      </c>
      <c r="DB35" s="286">
        <f>CX35*'8a'!DB36</f>
        <v>0.40027135287180088</v>
      </c>
      <c r="DC35" s="286">
        <f>CY35*'8a'!CX36</f>
        <v>0.14326562657871267</v>
      </c>
      <c r="DD35" s="286">
        <f>CZ35*'8a'!CZ36</f>
        <v>8.3011573945483141E-2</v>
      </c>
      <c r="DE35" s="261">
        <f t="shared" si="11"/>
        <v>0.84868099383735274</v>
      </c>
      <c r="DF35" s="286">
        <f>'4'!BN35</f>
        <v>0.59434306051403663</v>
      </c>
      <c r="DG35" s="261">
        <f>'5'!AA35</f>
        <v>0.87483381293654261</v>
      </c>
      <c r="DH35" s="287">
        <f>'6'!BN35</f>
        <v>0.72620412509489052</v>
      </c>
      <c r="DI35" s="261">
        <f>'7'!BN35</f>
        <v>0.5572006431348645</v>
      </c>
      <c r="DJ35" s="286">
        <f>DF35*'8a'!DM36</f>
        <v>0.17021758140934554</v>
      </c>
      <c r="DK35" s="286">
        <f>DG35*'8a'!DK36</f>
        <v>0.39633410039834682</v>
      </c>
      <c r="DL35" s="286">
        <f>DH35*'8a'!DG36</f>
        <v>0.11889139224571936</v>
      </c>
      <c r="DM35" s="286">
        <f>DI35*'8a'!DI36</f>
        <v>5.3963935933622607E-2</v>
      </c>
      <c r="DN35" s="261">
        <f t="shared" si="12"/>
        <v>0.73940700998703424</v>
      </c>
      <c r="DO35" s="286">
        <f>'4'!BS35</f>
        <v>0.62367932001013404</v>
      </c>
      <c r="DP35" s="261">
        <f>'5'!AC35</f>
        <v>0.31663291193243481</v>
      </c>
      <c r="DQ35" s="287">
        <f>'6'!BS35</f>
        <v>0.17058299831340881</v>
      </c>
      <c r="DR35" s="261">
        <f>'7'!BS35</f>
        <v>0.3550341078857609</v>
      </c>
      <c r="DS35" s="286">
        <f>DO35*'8a'!DV36</f>
        <v>0.17831100047033499</v>
      </c>
      <c r="DT35" s="286">
        <f>DP35*'8a'!DT36</f>
        <v>0.14235404711039673</v>
      </c>
      <c r="DU35" s="286">
        <f>DQ35*'8a'!DP36</f>
        <v>3.1090130057347523E-2</v>
      </c>
      <c r="DV35" s="286">
        <f>DR35*'8a'!DR36</f>
        <v>2.9202678193994025E-2</v>
      </c>
      <c r="DW35" s="261">
        <f t="shared" si="13"/>
        <v>0.38095785583207326</v>
      </c>
      <c r="DX35" s="327"/>
    </row>
    <row r="36" spans="1:128" ht="18" customHeight="1">
      <c r="A36" s="201">
        <v>1992</v>
      </c>
      <c r="B36" s="286">
        <f>'4'!F36</f>
        <v>0.54674788404788588</v>
      </c>
      <c r="C36" s="261">
        <f>'5'!C36</f>
        <v>0.73266453029635625</v>
      </c>
      <c r="D36" s="287">
        <f>'6'!F36</f>
        <v>0.66736872062625996</v>
      </c>
      <c r="E36" s="261">
        <f>'7'!F36</f>
        <v>0.31125741107767946</v>
      </c>
      <c r="F36" s="286">
        <f>B36*'8a'!I37</f>
        <v>0.16044325910402416</v>
      </c>
      <c r="G36" s="286">
        <f>C36*'8a'!G37</f>
        <v>0.32574157642670143</v>
      </c>
      <c r="H36" s="286">
        <f>D36*'8a'!C37</f>
        <v>0.1167919667779883</v>
      </c>
      <c r="I36" s="286">
        <f>E36*'8a'!E37</f>
        <v>2.7063097058957545E-2</v>
      </c>
      <c r="J36" s="261">
        <f t="shared" si="0"/>
        <v>0.63003989936767146</v>
      </c>
      <c r="K36" s="286">
        <f>'4'!K36</f>
        <v>0.59292229241758299</v>
      </c>
      <c r="L36" s="261">
        <f>'5'!E36</f>
        <v>0.82948682523027706</v>
      </c>
      <c r="M36" s="287">
        <f>'6'!K36</f>
        <v>0.88284077852068887</v>
      </c>
      <c r="N36" s="261">
        <f>'7'!K36</f>
        <v>0.71172718454990835</v>
      </c>
      <c r="O36" s="286">
        <f>'8a'!R37</f>
        <v>0.29244994756806825</v>
      </c>
      <c r="P36" s="286">
        <f>'8a'!P37</f>
        <v>0.4428589933505212</v>
      </c>
      <c r="Q36" s="286">
        <f>'8a'!L37</f>
        <v>0.16490275333450341</v>
      </c>
      <c r="R36" s="286">
        <f>'8a'!N37</f>
        <v>9.9788305746907099E-2</v>
      </c>
      <c r="S36" s="261">
        <f t="shared" si="14"/>
        <v>0.75735071878275095</v>
      </c>
      <c r="T36" s="286">
        <f>'4'!P36</f>
        <v>0.51560413990586351</v>
      </c>
      <c r="U36" s="261">
        <f>'5'!G36</f>
        <v>0.73090647731362801</v>
      </c>
      <c r="V36" s="287">
        <f>'6'!P36</f>
        <v>0.65124143494797815</v>
      </c>
      <c r="W36" s="261">
        <f>'7'!P36</f>
        <v>0.85082155005596205</v>
      </c>
      <c r="X36" s="286">
        <f>T36*'8a'!AA37</f>
        <v>0.15224161434068859</v>
      </c>
      <c r="Y36" s="286">
        <f>U36*'8a'!Y37</f>
        <v>0.3261704563669966</v>
      </c>
      <c r="Z36" s="286">
        <f>V36*'8a'!U37</f>
        <v>0.1117050777100838</v>
      </c>
      <c r="AA36" s="286">
        <f>W36*'8a'!W37</f>
        <v>7.3979372190178874E-2</v>
      </c>
      <c r="AB36" s="261">
        <f t="shared" si="2"/>
        <v>0.66409652060794788</v>
      </c>
      <c r="AC36" s="286">
        <f>'4'!U36</f>
        <v>0.66100670189675748</v>
      </c>
      <c r="AD36" s="261">
        <f>'5'!I36</f>
        <v>0.83748815175028668</v>
      </c>
      <c r="AE36" s="287">
        <f>'6'!U36</f>
        <v>0.87324284420820997</v>
      </c>
      <c r="AF36" s="261">
        <f>'7'!U36</f>
        <v>0.64879531167155824</v>
      </c>
      <c r="AG36" s="286">
        <f>'8a'!AJ37</f>
        <v>0.30081821198764397</v>
      </c>
      <c r="AH36" s="286">
        <f>'8a'!AH37</f>
        <v>0.44874056370123144</v>
      </c>
      <c r="AI36" s="286">
        <f>'8a'!AD37</f>
        <v>0.14569259881687882</v>
      </c>
      <c r="AJ36" s="286">
        <f>'8a'!AF37</f>
        <v>0.10474862549424585</v>
      </c>
      <c r="AK36" s="261">
        <f t="shared" si="15"/>
        <v>0.76984319598160189</v>
      </c>
      <c r="AL36" s="286">
        <f>'4'!Z36</f>
        <v>0.54972385395386136</v>
      </c>
      <c r="AM36" s="261">
        <f>'5'!K36</f>
        <v>0.78826393690789076</v>
      </c>
      <c r="AN36" s="287">
        <f>'6'!Z36</f>
        <v>0.89584554809874217</v>
      </c>
      <c r="AO36" s="261">
        <f>'7'!Z36</f>
        <v>0.79227632939406356</v>
      </c>
      <c r="AP36" s="286">
        <f>'8a'!AS37</f>
        <v>0.29587607666935223</v>
      </c>
      <c r="AQ36" s="286">
        <f>'8a'!AQ37</f>
        <v>0.44084136482472636</v>
      </c>
      <c r="AR36" s="286">
        <f>'8a'!AM37</f>
        <v>0.16212161858085022</v>
      </c>
      <c r="AS36" s="286">
        <f>'8a'!AO37</f>
        <v>0.10116093992507108</v>
      </c>
      <c r="AT36" s="261">
        <f t="shared" si="16"/>
        <v>0.73553283536611658</v>
      </c>
      <c r="AU36" s="286">
        <f>'4'!AE36</f>
        <v>0.62312683157424897</v>
      </c>
      <c r="AV36" s="261">
        <f>'5'!M36</f>
        <v>0.77694774241733477</v>
      </c>
      <c r="AW36" s="287">
        <f>'6'!AE36</f>
        <v>0.85323053358679024</v>
      </c>
      <c r="AX36" s="261">
        <f>'7'!AE36</f>
        <v>0.65405903709964541</v>
      </c>
      <c r="AY36" s="286">
        <f>'8a'!BB37</f>
        <v>0.28487437266940441</v>
      </c>
      <c r="AZ36" s="286">
        <f>'8a'!AZ37</f>
        <v>0.45237593813208754</v>
      </c>
      <c r="BA36" s="286">
        <f>'8a'!AV37</f>
        <v>0.17008918106263746</v>
      </c>
      <c r="BB36" s="286">
        <f>'8a'!AX37</f>
        <v>9.2660508135870498E-2</v>
      </c>
      <c r="BC36" s="261">
        <f t="shared" si="17"/>
        <v>0.73471605453776279</v>
      </c>
      <c r="BD36" s="286">
        <f>'4'!AJ36</f>
        <v>0.67168984975976354</v>
      </c>
      <c r="BE36" s="261">
        <f>'5'!O36</f>
        <v>0.80589546206702534</v>
      </c>
      <c r="BF36" s="287">
        <f>'6'!AJ36</f>
        <v>0.82029800516643769</v>
      </c>
      <c r="BG36" s="261">
        <f>'7'!AJ36</f>
        <v>0.60327220428838024</v>
      </c>
      <c r="BH36" s="286">
        <f>BD36*'8a'!BK37</f>
        <v>0.20504861409172695</v>
      </c>
      <c r="BI36" s="286">
        <f>BE36*'8a'!BI37</f>
        <v>0.35881158163510979</v>
      </c>
      <c r="BJ36" s="286">
        <f>BF36*'8a'!BE37</f>
        <v>0.10886014130800631</v>
      </c>
      <c r="BK36" s="286">
        <f>BG36*'8a'!BG37</f>
        <v>7.0453622821294873E-2</v>
      </c>
      <c r="BL36" s="261">
        <f t="shared" si="6"/>
        <v>0.74317395985613799</v>
      </c>
      <c r="BM36" s="286">
        <f>'4'!AO36</f>
        <v>0.50690060412031079</v>
      </c>
      <c r="BN36" s="261">
        <f>'5'!Q36</f>
        <v>0.80852034644531534</v>
      </c>
      <c r="BO36" s="287">
        <f>'6'!AO36</f>
        <v>0.89178212835346782</v>
      </c>
      <c r="BP36" s="261">
        <f>'7'!AO36</f>
        <v>0.66421784456603072</v>
      </c>
      <c r="BQ36" s="286">
        <f>'8a'!BT37</f>
        <v>0.31237867095252059</v>
      </c>
      <c r="BR36" s="286">
        <f>'8a'!BR37</f>
        <v>0.44076721267874208</v>
      </c>
      <c r="BS36" s="286">
        <f>'8a'!BN37</f>
        <v>0.13812339918701741</v>
      </c>
      <c r="BT36" s="286">
        <f>'8a'!BP37</f>
        <v>0.10873071718171977</v>
      </c>
      <c r="BU36" s="261">
        <f t="shared" si="18"/>
        <v>0.71011105802385965</v>
      </c>
      <c r="BV36" s="286">
        <f>'4'!AT36</f>
        <v>0.73325930380304771</v>
      </c>
      <c r="BW36" s="261">
        <f>'5'!S36</f>
        <v>0.74207607044317825</v>
      </c>
      <c r="BX36" s="287">
        <f>'6'!AT36</f>
        <v>0.81577756652684064</v>
      </c>
      <c r="BY36" s="261">
        <f>'7'!AT36</f>
        <v>0.77968170866808384</v>
      </c>
      <c r="BZ36" s="286">
        <f>'8a'!CC37</f>
        <v>0.30117056657065194</v>
      </c>
      <c r="CA36" s="286">
        <f>'8a'!CA37</f>
        <v>0.44186041183568209</v>
      </c>
      <c r="CB36" s="286">
        <f>'8a'!BW37</f>
        <v>0.16229296312301161</v>
      </c>
      <c r="CC36" s="286">
        <f>'8a'!BY37</f>
        <v>9.4676058470654315E-2</v>
      </c>
      <c r="CD36" s="261">
        <f t="shared" si="19"/>
        <v>0.75494230762827286</v>
      </c>
      <c r="CE36" s="286">
        <f>'4'!AY36</f>
        <v>0.71940254523916392</v>
      </c>
      <c r="CF36" s="261">
        <f>'5'!U36</f>
        <v>0.85234775209232705</v>
      </c>
      <c r="CG36" s="287">
        <f>'6'!AY36</f>
        <v>0.84347808767037125</v>
      </c>
      <c r="CH36" s="261">
        <f>'7'!AY36</f>
        <v>0.77822232176846728</v>
      </c>
      <c r="CI36" s="286">
        <f>CE36*'8a'!CL37</f>
        <v>0.20760134158290289</v>
      </c>
      <c r="CJ36" s="286">
        <f>CF36*'8a'!CJ37</f>
        <v>0.38644065233703739</v>
      </c>
      <c r="CK36" s="286">
        <f>CG36*'8a'!CF37</f>
        <v>0.13958033194009617</v>
      </c>
      <c r="CL36" s="286">
        <f>CH36*'8a'!CH37</f>
        <v>7.2032013759023614E-2</v>
      </c>
      <c r="CM36" s="261">
        <f t="shared" si="9"/>
        <v>0.80565433961906008</v>
      </c>
      <c r="CN36" s="286">
        <f>'4'!BD36</f>
        <v>0.3352321814533456</v>
      </c>
      <c r="CO36" s="261">
        <f>'5'!W36</f>
        <v>0.82351580564943205</v>
      </c>
      <c r="CP36" s="287">
        <f>'6'!BD36</f>
        <v>0.88453382800200431</v>
      </c>
      <c r="CQ36" s="261">
        <f>'7'!BD36</f>
        <v>0.73410127688640325</v>
      </c>
      <c r="CR36" s="286">
        <f>'8a'!CU37</f>
        <v>0.29214449708773405</v>
      </c>
      <c r="CS36" s="286">
        <f>'8a'!CS37</f>
        <v>0.44812710468197775</v>
      </c>
      <c r="CT36" s="286">
        <f>'8a'!CO37</f>
        <v>0.16237244653996685</v>
      </c>
      <c r="CU36" s="286">
        <f>'8a'!CQ37</f>
        <v>9.7355951690321393E-2</v>
      </c>
      <c r="CV36" s="261">
        <f t="shared" si="20"/>
        <v>0.68206904085224163</v>
      </c>
      <c r="CW36" s="286">
        <f>'4'!BI36</f>
        <v>0.6990194686052994</v>
      </c>
      <c r="CX36" s="261">
        <f>'5'!Y36</f>
        <v>0.87557024778447134</v>
      </c>
      <c r="CY36" s="287">
        <f>'6'!BI36</f>
        <v>0.91213944300127414</v>
      </c>
      <c r="CZ36" s="261">
        <f>'7'!BI36</f>
        <v>0.82964220544189848</v>
      </c>
      <c r="DA36" s="286">
        <f>CW36*'8a'!DD37</f>
        <v>0.19917170167922238</v>
      </c>
      <c r="DB36" s="286">
        <f>CX36*'8a'!DB37</f>
        <v>0.3968546311329974</v>
      </c>
      <c r="DC36" s="286">
        <f>CY36*'8a'!CX37</f>
        <v>0.14399389187681283</v>
      </c>
      <c r="DD36" s="286">
        <f>CZ36*'8a'!CZ37</f>
        <v>8.6243976344657053E-2</v>
      </c>
      <c r="DE36" s="261">
        <f t="shared" si="11"/>
        <v>0.82626420103368969</v>
      </c>
      <c r="DF36" s="286">
        <f>'4'!BN36</f>
        <v>0.55700377921343125</v>
      </c>
      <c r="DG36" s="261">
        <f>'5'!AA36</f>
        <v>0.87517439717753343</v>
      </c>
      <c r="DH36" s="287">
        <f>'6'!BN36</f>
        <v>0.77747243417404166</v>
      </c>
      <c r="DI36" s="261">
        <f>'7'!BN36</f>
        <v>0.57027671000190083</v>
      </c>
      <c r="DJ36" s="286">
        <f>DF36*'8a'!DM37</f>
        <v>0.15923042871051543</v>
      </c>
      <c r="DK36" s="286">
        <f>DG36*'8a'!DK37</f>
        <v>0.39640504587937775</v>
      </c>
      <c r="DL36" s="286">
        <f>DH36*'8a'!DG37</f>
        <v>0.12649510480536019</v>
      </c>
      <c r="DM36" s="286">
        <f>DI36*'8a'!DI37</f>
        <v>5.6164235247275728E-2</v>
      </c>
      <c r="DN36" s="261">
        <f t="shared" si="12"/>
        <v>0.73829481464252911</v>
      </c>
      <c r="DO36" s="286">
        <f>'4'!BS36</f>
        <v>0.60474506416214557</v>
      </c>
      <c r="DP36" s="261">
        <f>'5'!AC36</f>
        <v>0.30570072947670429</v>
      </c>
      <c r="DQ36" s="287">
        <f>'6'!BS36</f>
        <v>0.18160030759924728</v>
      </c>
      <c r="DR36" s="261">
        <f>'7'!BS36</f>
        <v>0.36395880327487345</v>
      </c>
      <c r="DS36" s="286">
        <f>DO36*'8a'!DV37</f>
        <v>0.171756464528521</v>
      </c>
      <c r="DT36" s="286">
        <f>DP36*'8a'!DT37</f>
        <v>0.13716665521940574</v>
      </c>
      <c r="DU36" s="286">
        <f>DQ36*'8a'!DP37</f>
        <v>3.3376815685982483E-2</v>
      </c>
      <c r="DV36" s="286">
        <f>DR36*'8a'!DR37</f>
        <v>3.0389373823257761E-2</v>
      </c>
      <c r="DW36" s="261">
        <f t="shared" si="13"/>
        <v>0.37268930925716698</v>
      </c>
      <c r="DX36" s="327"/>
    </row>
    <row r="37" spans="1:128" ht="18" customHeight="1">
      <c r="A37" s="201">
        <v>1993</v>
      </c>
      <c r="B37" s="286">
        <f>'4'!F37</f>
        <v>0.54490828266699831</v>
      </c>
      <c r="C37" s="261">
        <f>'5'!C37</f>
        <v>0.72643889876606793</v>
      </c>
      <c r="D37" s="287">
        <f>'6'!F37</f>
        <v>0.67547195004542593</v>
      </c>
      <c r="E37" s="261">
        <f>'7'!F37</f>
        <v>0.20635736097899537</v>
      </c>
      <c r="F37" s="286">
        <f>B37*'8a'!I38</f>
        <v>0.16008004297474129</v>
      </c>
      <c r="G37" s="286">
        <f>C37*'8a'!G38</f>
        <v>0.32357761149205355</v>
      </c>
      <c r="H37" s="286">
        <f>D37*'8a'!C38</f>
        <v>0.11628872917340298</v>
      </c>
      <c r="I37" s="286">
        <f>E37*'8a'!E38</f>
        <v>1.8290810016879159E-2</v>
      </c>
      <c r="J37" s="261">
        <f t="shared" si="0"/>
        <v>0.61823719365707697</v>
      </c>
      <c r="K37" s="286">
        <f>'4'!K37</f>
        <v>0.54197838113615471</v>
      </c>
      <c r="L37" s="261">
        <f>'5'!E37</f>
        <v>0.82154939918618974</v>
      </c>
      <c r="M37" s="287">
        <f>'6'!K37</f>
        <v>0.86908537028834099</v>
      </c>
      <c r="N37" s="261">
        <f>'7'!K37</f>
        <v>0.66653319507988029</v>
      </c>
      <c r="O37" s="286">
        <f>'8a'!R38</f>
        <v>0.29158459865153646</v>
      </c>
      <c r="P37" s="286">
        <f>'8a'!P38</f>
        <v>0.44194345420704584</v>
      </c>
      <c r="Q37" s="286">
        <f>'8a'!L38</f>
        <v>0.16621145276740137</v>
      </c>
      <c r="R37" s="286">
        <f>'8a'!N38</f>
        <v>0.10026049437401635</v>
      </c>
      <c r="S37" s="261">
        <f t="shared" si="14"/>
        <v>0.7323898176493846</v>
      </c>
      <c r="T37" s="286">
        <f>'4'!P37</f>
        <v>0.51027484938473378</v>
      </c>
      <c r="U37" s="261">
        <f>'5'!G37</f>
        <v>0.72133685178259777</v>
      </c>
      <c r="V37" s="287">
        <f>'6'!P37</f>
        <v>0.66856487615472604</v>
      </c>
      <c r="W37" s="261">
        <f>'7'!P37</f>
        <v>0.85266836512215716</v>
      </c>
      <c r="X37" s="286">
        <f>T37*'8a'!AA38</f>
        <v>0.15064869131468345</v>
      </c>
      <c r="Y37" s="286">
        <f>U37*'8a'!Y38</f>
        <v>0.32196091256827225</v>
      </c>
      <c r="Z37" s="286">
        <f>V37*'8a'!U38</f>
        <v>0.11347114612280908</v>
      </c>
      <c r="AA37" s="286">
        <f>W37*'8a'!W38</f>
        <v>7.5637527191056264E-2</v>
      </c>
      <c r="AB37" s="261">
        <f t="shared" si="2"/>
        <v>0.66171827719682108</v>
      </c>
      <c r="AC37" s="286">
        <f>'4'!U37</f>
        <v>0.60961509349312359</v>
      </c>
      <c r="AD37" s="261">
        <f>'5'!I37</f>
        <v>0.8261697595953067</v>
      </c>
      <c r="AE37" s="287">
        <f>'6'!U37</f>
        <v>0.88501682909222734</v>
      </c>
      <c r="AF37" s="261">
        <f>'7'!U37</f>
        <v>0.71519997555152692</v>
      </c>
      <c r="AG37" s="286">
        <f>'8a'!AJ38</f>
        <v>0.3002922095567544</v>
      </c>
      <c r="AH37" s="286">
        <f>'8a'!AH38</f>
        <v>0.44812171506013299</v>
      </c>
      <c r="AI37" s="286">
        <f>'8a'!AD38</f>
        <v>0.14549167722857337</v>
      </c>
      <c r="AJ37" s="286">
        <f>'8a'!AF38</f>
        <v>0.10609439815453926</v>
      </c>
      <c r="AK37" s="261">
        <f t="shared" si="15"/>
        <v>0.7579285668112864</v>
      </c>
      <c r="AL37" s="286">
        <f>'4'!Z37</f>
        <v>0.41052940384494402</v>
      </c>
      <c r="AM37" s="261">
        <f>'5'!K37</f>
        <v>0.77179756752619544</v>
      </c>
      <c r="AN37" s="287">
        <f>'6'!Z37</f>
        <v>0.90259518823263629</v>
      </c>
      <c r="AO37" s="261">
        <f>'7'!Z37</f>
        <v>0.82716571299429864</v>
      </c>
      <c r="AP37" s="286">
        <f>'8a'!AS38</f>
        <v>0.29514314531086139</v>
      </c>
      <c r="AQ37" s="286">
        <f>'8a'!AQ38</f>
        <v>0.44067054940902556</v>
      </c>
      <c r="AR37" s="286">
        <f>'8a'!AM38</f>
        <v>0.1605861030799256</v>
      </c>
      <c r="AS37" s="286">
        <f>'8a'!AO38</f>
        <v>0.10360020220018741</v>
      </c>
      <c r="AT37" s="261">
        <f t="shared" si="16"/>
        <v>0.69191217666395022</v>
      </c>
      <c r="AU37" s="286">
        <f>'4'!AE37</f>
        <v>0.59029143919904004</v>
      </c>
      <c r="AV37" s="261">
        <f>'5'!M37</f>
        <v>0.76584371414235997</v>
      </c>
      <c r="AW37" s="287">
        <f>'6'!AE37</f>
        <v>0.8556369631961358</v>
      </c>
      <c r="AX37" s="261">
        <f>'7'!AE37</f>
        <v>0.70666781907425202</v>
      </c>
      <c r="AY37" s="286">
        <f>'8a'!BB38</f>
        <v>0.28441051190375777</v>
      </c>
      <c r="AZ37" s="286">
        <f>'8a'!AZ38</f>
        <v>0.45244371918291337</v>
      </c>
      <c r="BA37" s="286">
        <f>'8a'!AV38</f>
        <v>0.16906838975277211</v>
      </c>
      <c r="BB37" s="286">
        <f>'8a'!AX38</f>
        <v>9.4077379160556668E-2</v>
      </c>
      <c r="BC37" s="261">
        <f t="shared" si="17"/>
        <v>0.72552888867056486</v>
      </c>
      <c r="BD37" s="286">
        <f>'4'!AJ37</f>
        <v>0.63324663193462272</v>
      </c>
      <c r="BE37" s="261">
        <f>'5'!O37</f>
        <v>0.797659081795141</v>
      </c>
      <c r="BF37" s="287">
        <f>'6'!AJ37</f>
        <v>0.78187322228094791</v>
      </c>
      <c r="BG37" s="261">
        <f>'7'!AJ37</f>
        <v>0.62945103541361613</v>
      </c>
      <c r="BH37" s="286">
        <f>BD37*'8a'!BK38</f>
        <v>0.1927234468171069</v>
      </c>
      <c r="BI37" s="286">
        <f>BE37*'8a'!BI38</f>
        <v>0.35539021209355948</v>
      </c>
      <c r="BJ37" s="286">
        <f>BF37*'8a'!BE38</f>
        <v>0.10479593187883424</v>
      </c>
      <c r="BK37" s="286">
        <f>BG37*'8a'!BG38</f>
        <v>7.3069697378296425E-2</v>
      </c>
      <c r="BL37" s="261">
        <f t="shared" si="6"/>
        <v>0.725979288167797</v>
      </c>
      <c r="BM37" s="286">
        <f>'4'!AO37</f>
        <v>0.53937256477777451</v>
      </c>
      <c r="BN37" s="261">
        <f>'5'!Q37</f>
        <v>0.79538115160654599</v>
      </c>
      <c r="BO37" s="287">
        <f>'6'!AO37</f>
        <v>0.87225953133342815</v>
      </c>
      <c r="BP37" s="261">
        <f>'7'!AO37</f>
        <v>0.67401015570127198</v>
      </c>
      <c r="BQ37" s="286">
        <f>'8a'!BT38</f>
        <v>0.30410762775104933</v>
      </c>
      <c r="BR37" s="286">
        <f>'8a'!BR38</f>
        <v>0.44538033446262304</v>
      </c>
      <c r="BS37" s="286">
        <f>'8a'!BN38</f>
        <v>0.14174487464866967</v>
      </c>
      <c r="BT37" s="286">
        <f>'8a'!BP38</f>
        <v>0.10876716313765787</v>
      </c>
      <c r="BU37" s="261">
        <f t="shared" si="18"/>
        <v>0.7152229249679205</v>
      </c>
      <c r="BV37" s="286">
        <f>'4'!AT37</f>
        <v>0.7487827560113226</v>
      </c>
      <c r="BW37" s="261">
        <f>'5'!S37</f>
        <v>0.74656258681934695</v>
      </c>
      <c r="BX37" s="287">
        <f>'6'!AT37</f>
        <v>0.82758111976632776</v>
      </c>
      <c r="BY37" s="261">
        <f>'7'!AT37</f>
        <v>0.76300419161130906</v>
      </c>
      <c r="BZ37" s="286">
        <f>'8a'!CC38</f>
        <v>0.3012827416305231</v>
      </c>
      <c r="CA37" s="286">
        <f>'8a'!CA38</f>
        <v>0.44209338959027811</v>
      </c>
      <c r="CB37" s="286">
        <f>'8a'!BW38</f>
        <v>0.15927079861893281</v>
      </c>
      <c r="CC37" s="286">
        <f>'8a'!BY38</f>
        <v>9.7353070160265953E-2</v>
      </c>
      <c r="CD37" s="261">
        <f t="shared" si="19"/>
        <v>0.76173601263064827</v>
      </c>
      <c r="CE37" s="286">
        <f>'4'!AY37</f>
        <v>0.7180777303171032</v>
      </c>
      <c r="CF37" s="261">
        <f>'5'!U37</f>
        <v>0.85281218203796927</v>
      </c>
      <c r="CG37" s="287">
        <f>'6'!AY37</f>
        <v>0.83573890682123619</v>
      </c>
      <c r="CH37" s="261">
        <f>'7'!AY37</f>
        <v>0.77453406180980644</v>
      </c>
      <c r="CI37" s="286">
        <f>CE37*'8a'!CL38</f>
        <v>0.20659348784777321</v>
      </c>
      <c r="CJ37" s="286">
        <f>CF37*'8a'!CJ38</f>
        <v>0.3864060106490621</v>
      </c>
      <c r="CK37" s="286">
        <f>CG37*'8a'!CF38</f>
        <v>0.13758772888363655</v>
      </c>
      <c r="CL37" s="286">
        <f>CH37*'8a'!CH38</f>
        <v>7.3247828937936563E-2</v>
      </c>
      <c r="CM37" s="261">
        <f t="shared" si="9"/>
        <v>0.80383505631840846</v>
      </c>
      <c r="CN37" s="286">
        <f>'4'!BD37</f>
        <v>0.20537408049068584</v>
      </c>
      <c r="CO37" s="261">
        <f>'5'!W37</f>
        <v>0.81108987857255388</v>
      </c>
      <c r="CP37" s="287">
        <f>'6'!BD37</f>
        <v>0.87497120173158005</v>
      </c>
      <c r="CQ37" s="261">
        <f>'7'!BD37</f>
        <v>0.73721963197243856</v>
      </c>
      <c r="CR37" s="286">
        <f>'8a'!CU38</f>
        <v>0.29459560588411071</v>
      </c>
      <c r="CS37" s="286">
        <f>'8a'!CS38</f>
        <v>0.45020084470112637</v>
      </c>
      <c r="CT37" s="286">
        <f>'8a'!CO38</f>
        <v>0.15741667830534126</v>
      </c>
      <c r="CU37" s="286">
        <f>'8a'!CQ38</f>
        <v>9.7786871109421705E-2</v>
      </c>
      <c r="CV37" s="261">
        <f t="shared" si="20"/>
        <v>0.63548111145738562</v>
      </c>
      <c r="CW37" s="286">
        <f>'4'!BI37</f>
        <v>0.5898111379575135</v>
      </c>
      <c r="CX37" s="261">
        <f>'5'!Y37</f>
        <v>0.87352984727174532</v>
      </c>
      <c r="CY37" s="287">
        <f>'6'!BI37</f>
        <v>0.90841268416499255</v>
      </c>
      <c r="CZ37" s="261">
        <f>'7'!BI37</f>
        <v>0.8361537607202002</v>
      </c>
      <c r="DA37" s="286">
        <f>CW37*'8a'!DD38</f>
        <v>0.16743673034710119</v>
      </c>
      <c r="DB37" s="286">
        <f>CX37*'8a'!DB38</f>
        <v>0.39592234682464761</v>
      </c>
      <c r="DC37" s="286">
        <f>CY37*'8a'!CX38</f>
        <v>0.14307797384264706</v>
      </c>
      <c r="DD37" s="286">
        <f>CZ37*'8a'!CZ38</f>
        <v>8.810599998828908E-2</v>
      </c>
      <c r="DE37" s="261">
        <f t="shared" si="11"/>
        <v>0.79454305100268496</v>
      </c>
      <c r="DF37" s="286">
        <f>'4'!BN37</f>
        <v>0.53940128741668347</v>
      </c>
      <c r="DG37" s="261">
        <f>'5'!AA37</f>
        <v>0.878127926030565</v>
      </c>
      <c r="DH37" s="287">
        <f>'6'!BN37</f>
        <v>0.8150116635332636</v>
      </c>
      <c r="DI37" s="261">
        <f>'7'!BN37</f>
        <v>0.58287941286208256</v>
      </c>
      <c r="DJ37" s="286">
        <f>DF37*'8a'!DM38</f>
        <v>0.15377784239867029</v>
      </c>
      <c r="DK37" s="286">
        <f>DG37*'8a'!DK38</f>
        <v>0.39777642261256346</v>
      </c>
      <c r="DL37" s="286">
        <f>DH37*'8a'!DG38</f>
        <v>0.13181885974096508</v>
      </c>
      <c r="DM37" s="286">
        <f>DI37*'8a'!DI38</f>
        <v>5.8398219935403756E-2</v>
      </c>
      <c r="DN37" s="261">
        <f t="shared" si="12"/>
        <v>0.74177134468760253</v>
      </c>
      <c r="DO37" s="286">
        <f>'4'!BS37</f>
        <v>0.62304283393329507</v>
      </c>
      <c r="DP37" s="261">
        <f>'5'!AC37</f>
        <v>0.30042745556832073</v>
      </c>
      <c r="DQ37" s="287">
        <f>'6'!BS37</f>
        <v>0.22614048593546945</v>
      </c>
      <c r="DR37" s="261">
        <f>'7'!BS37</f>
        <v>0.37274211848770367</v>
      </c>
      <c r="DS37" s="286">
        <f>DO37*'8a'!DV38</f>
        <v>0.17598457303101186</v>
      </c>
      <c r="DT37" s="286">
        <f>DP37*'8a'!DT38</f>
        <v>0.13451066384838667</v>
      </c>
      <c r="DU37" s="286">
        <f>DQ37*'8a'!DP38</f>
        <v>4.1905871825602313E-2</v>
      </c>
      <c r="DV37" s="286">
        <f>DR37*'8a'!DR38</f>
        <v>3.1496791265544825E-2</v>
      </c>
      <c r="DW37" s="261">
        <f t="shared" si="13"/>
        <v>0.38389789997054563</v>
      </c>
      <c r="DX37" s="327"/>
    </row>
    <row r="38" spans="1:128" ht="18" customHeight="1">
      <c r="A38" s="201">
        <v>1994</v>
      </c>
      <c r="B38" s="286">
        <f>'4'!F38</f>
        <v>0.57865767825929981</v>
      </c>
      <c r="C38" s="261">
        <f>'5'!C38</f>
        <v>0.72521816258555571</v>
      </c>
      <c r="D38" s="287">
        <f>'6'!F38</f>
        <v>0.69664775829210313</v>
      </c>
      <c r="E38" s="261">
        <f>'7'!F38</f>
        <v>8.333333333333337E-2</v>
      </c>
      <c r="F38" s="286">
        <f>B38*'8a'!I39</f>
        <v>0.17016981387936109</v>
      </c>
      <c r="G38" s="286">
        <f>C38*'8a'!G39</f>
        <v>0.32362767828118705</v>
      </c>
      <c r="H38" s="286">
        <f>D38*'8a'!C39</f>
        <v>0.11798125065739076</v>
      </c>
      <c r="I38" s="286">
        <f>E38*'8a'!E39</f>
        <v>7.52656475117285E-3</v>
      </c>
      <c r="J38" s="261">
        <f t="shared" si="0"/>
        <v>0.61930530756911173</v>
      </c>
      <c r="K38" s="286">
        <f>'4'!K38</f>
        <v>0.5128493142499525</v>
      </c>
      <c r="L38" s="261">
        <f>'5'!E38</f>
        <v>0.81834348895152198</v>
      </c>
      <c r="M38" s="287">
        <f>'6'!K38</f>
        <v>0.85229599501747266</v>
      </c>
      <c r="N38" s="261">
        <f>'7'!K38</f>
        <v>0.61145693097131459</v>
      </c>
      <c r="O38" s="286">
        <f>'8a'!R39</f>
        <v>0.29134855770901452</v>
      </c>
      <c r="P38" s="286">
        <f>'8a'!P39</f>
        <v>0.44069270770073532</v>
      </c>
      <c r="Q38" s="286">
        <f>'8a'!L39</f>
        <v>0.167402486715368</v>
      </c>
      <c r="R38" s="286">
        <f>'8a'!N39</f>
        <v>0.10055624787488222</v>
      </c>
      <c r="S38" s="261">
        <f t="shared" si="14"/>
        <v>0.71421819970313394</v>
      </c>
      <c r="T38" s="286">
        <f>'4'!P38</f>
        <v>0.53929391513586789</v>
      </c>
      <c r="U38" s="261">
        <f>'5'!G38</f>
        <v>0.72483845330190955</v>
      </c>
      <c r="V38" s="287">
        <f>'6'!P38</f>
        <v>0.68659855851650498</v>
      </c>
      <c r="W38" s="261">
        <f>'7'!P38</f>
        <v>0.85446471706690008</v>
      </c>
      <c r="X38" s="286">
        <f>T38*'8a'!AA39</f>
        <v>0.15922704658629092</v>
      </c>
      <c r="Y38" s="286">
        <f>U38*'8a'!Y39</f>
        <v>0.32355723293957606</v>
      </c>
      <c r="Z38" s="286">
        <f>V38*'8a'!U39</f>
        <v>0.1152971057625245</v>
      </c>
      <c r="AA38" s="286">
        <f>W38*'8a'!W39</f>
        <v>7.7276655466640101E-2</v>
      </c>
      <c r="AB38" s="261">
        <f t="shared" si="2"/>
        <v>0.67535804075503159</v>
      </c>
      <c r="AC38" s="286">
        <f>'4'!U38</f>
        <v>0.70646148119726382</v>
      </c>
      <c r="AD38" s="261">
        <f>'5'!I38</f>
        <v>0.82582590308719583</v>
      </c>
      <c r="AE38" s="287">
        <f>'6'!U38</f>
        <v>0.89236278726968488</v>
      </c>
      <c r="AF38" s="261">
        <f>'7'!U38</f>
        <v>0.7652495259489287</v>
      </c>
      <c r="AG38" s="286">
        <f>'8a'!AJ39</f>
        <v>0.29925880822709788</v>
      </c>
      <c r="AH38" s="286">
        <f>'8a'!AH39</f>
        <v>0.44790553461313737</v>
      </c>
      <c r="AI38" s="286">
        <f>'8a'!AD39</f>
        <v>0.14542148992284731</v>
      </c>
      <c r="AJ38" s="286">
        <f>'8a'!AF39</f>
        <v>0.10741416723691742</v>
      </c>
      <c r="AK38" s="261">
        <f t="shared" si="15"/>
        <v>0.7932741801758032</v>
      </c>
      <c r="AL38" s="286">
        <f>'4'!Z38</f>
        <v>0.4011621758856051</v>
      </c>
      <c r="AM38" s="261">
        <f>'5'!K38</f>
        <v>0.78680085110026998</v>
      </c>
      <c r="AN38" s="287">
        <f>'6'!Z38</f>
        <v>0.9044974641142246</v>
      </c>
      <c r="AO38" s="261">
        <f>'7'!Z38</f>
        <v>0.85240447157722321</v>
      </c>
      <c r="AP38" s="286">
        <f>'8a'!AS39</f>
        <v>0.29466116937212278</v>
      </c>
      <c r="AQ38" s="286">
        <f>'8a'!AQ39</f>
        <v>0.44039080497348987</v>
      </c>
      <c r="AR38" s="286">
        <f>'8a'!AM39</f>
        <v>0.15902577269947449</v>
      </c>
      <c r="AS38" s="286">
        <f>'8a'!AO39</f>
        <v>0.10592225295491287</v>
      </c>
      <c r="AT38" s="261">
        <f t="shared" si="16"/>
        <v>0.69883378621797365</v>
      </c>
      <c r="AU38" s="286">
        <f>'4'!AE38</f>
        <v>0.57268534876897437</v>
      </c>
      <c r="AV38" s="261">
        <f>'5'!M38</f>
        <v>0.76126047247733997</v>
      </c>
      <c r="AW38" s="287">
        <f>'6'!AE38</f>
        <v>0.85561842639867003</v>
      </c>
      <c r="AX38" s="261">
        <f>'7'!AE38</f>
        <v>0.74880686963018572</v>
      </c>
      <c r="AY38" s="286">
        <f>'8a'!BB39</f>
        <v>0.28418219733210515</v>
      </c>
      <c r="AZ38" s="286">
        <f>'8a'!AZ39</f>
        <v>0.4523123434833482</v>
      </c>
      <c r="BA38" s="286">
        <f>'8a'!AV39</f>
        <v>0.16797975812284585</v>
      </c>
      <c r="BB38" s="286">
        <f>'8a'!AX39</f>
        <v>9.5525701061700899E-2</v>
      </c>
      <c r="BC38" s="261">
        <f t="shared" si="17"/>
        <v>0.72233136659367636</v>
      </c>
      <c r="BD38" s="286">
        <f>'4'!AJ38</f>
        <v>0.61570994109020782</v>
      </c>
      <c r="BE38" s="261">
        <f>'5'!O38</f>
        <v>0.79327394503105519</v>
      </c>
      <c r="BF38" s="287">
        <f>'6'!AJ38</f>
        <v>0.74666681767996324</v>
      </c>
      <c r="BG38" s="261">
        <f>'7'!AJ38</f>
        <v>0.65345516349200428</v>
      </c>
      <c r="BH38" s="286">
        <f>BD38*'8a'!BK39</f>
        <v>0.18698131546783586</v>
      </c>
      <c r="BI38" s="286">
        <f>BE38*'8a'!BI39</f>
        <v>0.35310424447386307</v>
      </c>
      <c r="BJ38" s="286">
        <f>BF38*'8a'!BE39</f>
        <v>0.10091064339898753</v>
      </c>
      <c r="BK38" s="286">
        <f>BG38*'8a'!BG39</f>
        <v>7.5830233948295675E-2</v>
      </c>
      <c r="BL38" s="261">
        <f t="shared" si="6"/>
        <v>0.7168264372889821</v>
      </c>
      <c r="BM38" s="286">
        <f>'4'!AO38</f>
        <v>0.51361216400963394</v>
      </c>
      <c r="BN38" s="261">
        <f>'5'!Q38</f>
        <v>0.78709945473433007</v>
      </c>
      <c r="BO38" s="287">
        <f>'6'!AO38</f>
        <v>0.8732224871383335</v>
      </c>
      <c r="BP38" s="261">
        <f>'7'!AO38</f>
        <v>0.66737424440966608</v>
      </c>
      <c r="BQ38" s="286">
        <f>'8a'!BT39</f>
        <v>0.30625954454972609</v>
      </c>
      <c r="BR38" s="286">
        <f>'8a'!BR39</f>
        <v>0.44760840754526265</v>
      </c>
      <c r="BS38" s="286">
        <f>'8a'!BN39</f>
        <v>0.13588239158534671</v>
      </c>
      <c r="BT38" s="286">
        <f>'8a'!BP39</f>
        <v>0.11024965631966459</v>
      </c>
      <c r="BU38" s="261">
        <f t="shared" si="18"/>
        <v>0.70184430195939063</v>
      </c>
      <c r="BV38" s="286">
        <f>'4'!AT38</f>
        <v>0.72826654821995329</v>
      </c>
      <c r="BW38" s="261">
        <f>'5'!S38</f>
        <v>0.74708316013509768</v>
      </c>
      <c r="BX38" s="287">
        <f>'6'!AT38</f>
        <v>0.8218935837097211</v>
      </c>
      <c r="BY38" s="261">
        <f>'7'!AT38</f>
        <v>0.74432175181125049</v>
      </c>
      <c r="BZ38" s="286">
        <f>'8a'!CC39</f>
        <v>0.30149566754512064</v>
      </c>
      <c r="CA38" s="286">
        <f>'8a'!CA39</f>
        <v>0.44287125035923036</v>
      </c>
      <c r="CB38" s="286">
        <f>'8a'!BW39</f>
        <v>0.15649741373944126</v>
      </c>
      <c r="CC38" s="286">
        <f>'8a'!BY39</f>
        <v>9.9135668356207671E-2</v>
      </c>
      <c r="CD38" s="261">
        <f t="shared" si="19"/>
        <v>0.75284391691519537</v>
      </c>
      <c r="CE38" s="286">
        <f>'4'!AY38</f>
        <v>0.73528016581173872</v>
      </c>
      <c r="CF38" s="261">
        <f>'5'!U38</f>
        <v>0.85551277316225172</v>
      </c>
      <c r="CG38" s="287">
        <f>'6'!AY38</f>
        <v>0.83363358525080811</v>
      </c>
      <c r="CH38" s="261">
        <f>'7'!AY38</f>
        <v>0.7707487658037071</v>
      </c>
      <c r="CI38" s="286">
        <f>CE38*'8a'!CL39</f>
        <v>0.21115003440022925</v>
      </c>
      <c r="CJ38" s="286">
        <f>CF38*'8a'!CJ39</f>
        <v>0.38731439233185166</v>
      </c>
      <c r="CK38" s="286">
        <f>CG38*'8a'!CF39</f>
        <v>0.13651020263682884</v>
      </c>
      <c r="CL38" s="286">
        <f>CH38*'8a'!CH39</f>
        <v>7.426124980943255E-2</v>
      </c>
      <c r="CM38" s="261">
        <f t="shared" si="9"/>
        <v>0.80923587917834228</v>
      </c>
      <c r="CN38" s="286">
        <f>'4'!BD38</f>
        <v>0.17365076524371476</v>
      </c>
      <c r="CO38" s="261">
        <f>'5'!W38</f>
        <v>0.80332660715308724</v>
      </c>
      <c r="CP38" s="287">
        <f>'6'!BD38</f>
        <v>0.86514634865658935</v>
      </c>
      <c r="CQ38" s="261">
        <f>'7'!BD38</f>
        <v>0.74028522701288779</v>
      </c>
      <c r="CR38" s="286">
        <f>'8a'!CU39</f>
        <v>0.29708296798487344</v>
      </c>
      <c r="CS38" s="286">
        <f>'8a'!CS39</f>
        <v>0.452123467843212</v>
      </c>
      <c r="CT38" s="286">
        <f>'8a'!CO39</f>
        <v>0.15255793630339926</v>
      </c>
      <c r="CU38" s="286">
        <f>'8a'!CQ39</f>
        <v>9.8235627868515196E-2</v>
      </c>
      <c r="CV38" s="261">
        <f t="shared" si="20"/>
        <v>0.61949882179709048</v>
      </c>
      <c r="CW38" s="286">
        <f>'4'!BI38</f>
        <v>0.5789564031450537</v>
      </c>
      <c r="CX38" s="261">
        <f>'5'!Y38</f>
        <v>0.87931271849634363</v>
      </c>
      <c r="CY38" s="287">
        <f>'6'!BI38</f>
        <v>0.90282469557451128</v>
      </c>
      <c r="CZ38" s="261">
        <f>'7'!BI38</f>
        <v>0.84218766150709323</v>
      </c>
      <c r="DA38" s="286">
        <f>CW38*'8a'!DD39</f>
        <v>0.16410655653404374</v>
      </c>
      <c r="DB38" s="286">
        <f>CX38*'8a'!DB39</f>
        <v>0.39821780962542097</v>
      </c>
      <c r="DC38" s="286">
        <f>CY38*'8a'!CX39</f>
        <v>0.14175977930411437</v>
      </c>
      <c r="DD38" s="286">
        <f>CZ38*'8a'!CZ39</f>
        <v>8.982407551792862E-2</v>
      </c>
      <c r="DE38" s="261">
        <f t="shared" si="11"/>
        <v>0.79390822098150771</v>
      </c>
      <c r="DF38" s="286">
        <f>'4'!BN38</f>
        <v>0.55959052877598203</v>
      </c>
      <c r="DG38" s="261">
        <f>'5'!AA38</f>
        <v>0.86972292297750076</v>
      </c>
      <c r="DH38" s="287">
        <f>'6'!BN38</f>
        <v>0.84807457056391566</v>
      </c>
      <c r="DI38" s="261">
        <f>'7'!BN38</f>
        <v>0.59502588786844868</v>
      </c>
      <c r="DJ38" s="286">
        <f>DF38*'8a'!DM39</f>
        <v>0.15920747934214072</v>
      </c>
      <c r="DK38" s="286">
        <f>DG38*'8a'!DK39</f>
        <v>0.39417198835990025</v>
      </c>
      <c r="DL38" s="286">
        <f>DH38*'8a'!DG39</f>
        <v>0.13641423392528471</v>
      </c>
      <c r="DM38" s="286">
        <f>DI38*'8a'!DI39</f>
        <v>6.035086404704864E-2</v>
      </c>
      <c r="DN38" s="261">
        <f t="shared" si="12"/>
        <v>0.75014456567437426</v>
      </c>
      <c r="DO38" s="286">
        <f>'4'!BS38</f>
        <v>0.64719411569889673</v>
      </c>
      <c r="DP38" s="261">
        <f>'5'!AC38</f>
        <v>0.32643355626404702</v>
      </c>
      <c r="DQ38" s="287">
        <f>'6'!BS38</f>
        <v>0.24952145758296487</v>
      </c>
      <c r="DR38" s="261">
        <f>'7'!BS38</f>
        <v>0.38138629319220357</v>
      </c>
      <c r="DS38" s="286">
        <f>DO38*'8a'!DV39</f>
        <v>0.18192281726997123</v>
      </c>
      <c r="DT38" s="286">
        <f>DP38*'8a'!DT39</f>
        <v>0.145801324835579</v>
      </c>
      <c r="DU38" s="286">
        <f>DQ38*'8a'!DP39</f>
        <v>4.6607654835013626E-2</v>
      </c>
      <c r="DV38" s="286">
        <f>DR38*'8a'!DR39</f>
        <v>3.2596265888157963E-2</v>
      </c>
      <c r="DW38" s="261">
        <f t="shared" si="13"/>
        <v>0.40692806282872179</v>
      </c>
      <c r="DX38" s="327"/>
    </row>
    <row r="39" spans="1:128" ht="18" customHeight="1">
      <c r="A39" s="201">
        <v>1995</v>
      </c>
      <c r="B39" s="286">
        <f>'4'!F39</f>
        <v>0.61552028989945762</v>
      </c>
      <c r="C39" s="261">
        <f>'5'!C39</f>
        <v>0.73048889034740283</v>
      </c>
      <c r="D39" s="287">
        <f>'6'!F39</f>
        <v>0.70863391978296897</v>
      </c>
      <c r="E39" s="261">
        <f>'7'!F39</f>
        <v>0.18088675211219693</v>
      </c>
      <c r="F39" s="286">
        <f>B39*'8a'!I40</f>
        <v>0.18069272775634371</v>
      </c>
      <c r="G39" s="286">
        <f>C39*'8a'!G40</f>
        <v>0.32561266951344164</v>
      </c>
      <c r="H39" s="286">
        <f>D39*'8a'!C40</f>
        <v>0.11982183371855913</v>
      </c>
      <c r="I39" s="286">
        <f>E39*'8a'!E40</f>
        <v>1.6570009082063811E-2</v>
      </c>
      <c r="J39" s="261">
        <f t="shared" si="0"/>
        <v>0.64269724007040829</v>
      </c>
      <c r="K39" s="286">
        <f>'4'!K39</f>
        <v>0.51253388566551195</v>
      </c>
      <c r="L39" s="261">
        <f>'5'!E39</f>
        <v>0.81115553368040827</v>
      </c>
      <c r="M39" s="287">
        <f>'6'!K39</f>
        <v>0.83188288134998878</v>
      </c>
      <c r="N39" s="261">
        <f>'7'!K39</f>
        <v>0.54433749974322632</v>
      </c>
      <c r="O39" s="286">
        <f>'8a'!R40</f>
        <v>0.2906629492164326</v>
      </c>
      <c r="P39" s="286">
        <f>'8a'!P40</f>
        <v>0.43971740136034848</v>
      </c>
      <c r="Q39" s="286">
        <f>'8a'!L40</f>
        <v>0.16870637537992489</v>
      </c>
      <c r="R39" s="286">
        <f>'8a'!N40</f>
        <v>0.10091327404329412</v>
      </c>
      <c r="S39" s="261">
        <f t="shared" si="14"/>
        <v>0.70092863908670588</v>
      </c>
      <c r="T39" s="286">
        <f>'4'!P39</f>
        <v>0.56609808872998424</v>
      </c>
      <c r="U39" s="261">
        <f>'5'!G39</f>
        <v>0.72779745743787694</v>
      </c>
      <c r="V39" s="287">
        <f>'6'!P39</f>
        <v>0.68322395826597693</v>
      </c>
      <c r="W39" s="261">
        <f>'7'!P39</f>
        <v>0.84893528119550388</v>
      </c>
      <c r="X39" s="286">
        <f>T39*'8a'!AA40</f>
        <v>0.16717940712031734</v>
      </c>
      <c r="Y39" s="286">
        <f>U39*'8a'!Y40</f>
        <v>0.32453943260015217</v>
      </c>
      <c r="Z39" s="286">
        <f>V39*'8a'!U40</f>
        <v>0.11390206405295486</v>
      </c>
      <c r="AA39" s="286">
        <f>W39*'8a'!W40</f>
        <v>7.8143290210436506E-2</v>
      </c>
      <c r="AB39" s="261">
        <f t="shared" si="2"/>
        <v>0.6837641939838609</v>
      </c>
      <c r="AC39" s="286">
        <f>'4'!U39</f>
        <v>0.75371103209396006</v>
      </c>
      <c r="AD39" s="261">
        <f>'5'!I39</f>
        <v>0.83461552848750009</v>
      </c>
      <c r="AE39" s="287">
        <f>'6'!U39</f>
        <v>0.90750813073210923</v>
      </c>
      <c r="AF39" s="261">
        <f>'7'!U39</f>
        <v>0.80297213982300775</v>
      </c>
      <c r="AG39" s="286">
        <f>'8a'!AJ40</f>
        <v>0.29803335964844874</v>
      </c>
      <c r="AH39" s="286">
        <f>'8a'!AH40</f>
        <v>0.44665725565807196</v>
      </c>
      <c r="AI39" s="286">
        <f>'8a'!AD40</f>
        <v>0.14651697957351734</v>
      </c>
      <c r="AJ39" s="286">
        <f>'8a'!AF40</f>
        <v>0.10879240511996191</v>
      </c>
      <c r="AK39" s="261">
        <f t="shared" si="15"/>
        <v>0.81774073317184548</v>
      </c>
      <c r="AL39" s="286">
        <f>'4'!Z39</f>
        <v>0.43263362928244381</v>
      </c>
      <c r="AM39" s="261">
        <f>'5'!K39</f>
        <v>0.78530422125215071</v>
      </c>
      <c r="AN39" s="287">
        <f>'6'!Z39</f>
        <v>0.90822153256677185</v>
      </c>
      <c r="AO39" s="261">
        <f>'7'!Z39</f>
        <v>0.87066202929466163</v>
      </c>
      <c r="AP39" s="286">
        <f>'8a'!AS40</f>
        <v>0.29401251423515623</v>
      </c>
      <c r="AQ39" s="286">
        <f>'8a'!AQ40</f>
        <v>0.44054441851369253</v>
      </c>
      <c r="AR39" s="286">
        <f>'8a'!AM40</f>
        <v>0.15763560383256944</v>
      </c>
      <c r="AS39" s="286">
        <f>'8a'!AO40</f>
        <v>0.10780746341858176</v>
      </c>
      <c r="AT39" s="261">
        <f t="shared" si="16"/>
        <v>0.71019300716892575</v>
      </c>
      <c r="AU39" s="286">
        <f>'4'!AE39</f>
        <v>0.58975216042327472</v>
      </c>
      <c r="AV39" s="261">
        <f>'5'!M39</f>
        <v>0.77303606655178791</v>
      </c>
      <c r="AW39" s="287">
        <f>'6'!AE39</f>
        <v>0.85364471614880366</v>
      </c>
      <c r="AX39" s="261">
        <f>'7'!AE39</f>
        <v>0.74686864126141517</v>
      </c>
      <c r="AY39" s="286">
        <f>'8a'!BB40</f>
        <v>0.28367981829842515</v>
      </c>
      <c r="AZ39" s="286">
        <f>'8a'!AZ40</f>
        <v>0.45193176541719338</v>
      </c>
      <c r="BA39" s="286">
        <f>'8a'!AV40</f>
        <v>0.16767381410887858</v>
      </c>
      <c r="BB39" s="286">
        <f>'8a'!AX40</f>
        <v>9.6714602175502901E-2</v>
      </c>
      <c r="BC39" s="261">
        <f t="shared" si="17"/>
        <v>0.73202730896540791</v>
      </c>
      <c r="BD39" s="286">
        <f>'4'!AJ39</f>
        <v>0.6221917685106062</v>
      </c>
      <c r="BE39" s="261">
        <f>'5'!O39</f>
        <v>0.79573353971279892</v>
      </c>
      <c r="BF39" s="287">
        <f>'6'!AJ39</f>
        <v>0.74509127413357179</v>
      </c>
      <c r="BG39" s="261">
        <f>'7'!AJ39</f>
        <v>0.66067509489682663</v>
      </c>
      <c r="BH39" s="286">
        <f>BD39*'8a'!BK40</f>
        <v>0.18849870597020485</v>
      </c>
      <c r="BI39" s="286">
        <f>BE39*'8a'!BI40</f>
        <v>0.35501708603653964</v>
      </c>
      <c r="BJ39" s="286">
        <f>BF39*'8a'!BE40</f>
        <v>0.10020831516723969</v>
      </c>
      <c r="BK39" s="286">
        <f>BG39*'8a'!BG40</f>
        <v>7.6901776358614504E-2</v>
      </c>
      <c r="BL39" s="261">
        <f t="shared" si="6"/>
        <v>0.72062588353259871</v>
      </c>
      <c r="BM39" s="286">
        <f>'4'!AO39</f>
        <v>0.49999828929114964</v>
      </c>
      <c r="BN39" s="261">
        <f>'5'!Q39</f>
        <v>0.77765155172147238</v>
      </c>
      <c r="BO39" s="287">
        <f>'6'!AO39</f>
        <v>0.88187621550009454</v>
      </c>
      <c r="BP39" s="261">
        <f>'7'!AO39</f>
        <v>0.66055815578358645</v>
      </c>
      <c r="BQ39" s="286">
        <f>'8a'!BT40</f>
        <v>0.30804502463263078</v>
      </c>
      <c r="BR39" s="286">
        <f>'8a'!BR40</f>
        <v>0.45002836786750594</v>
      </c>
      <c r="BS39" s="286">
        <f>'8a'!BN40</f>
        <v>0.13031471448339371</v>
      </c>
      <c r="BT39" s="286">
        <f>'8a'!BP40</f>
        <v>0.11161189301646951</v>
      </c>
      <c r="BU39" s="261">
        <f t="shared" si="18"/>
        <v>0.69263483737887765</v>
      </c>
      <c r="BV39" s="286">
        <f>'4'!AT39</f>
        <v>0.72171970256497375</v>
      </c>
      <c r="BW39" s="261">
        <f>'5'!S39</f>
        <v>0.73511486539162452</v>
      </c>
      <c r="BX39" s="287">
        <f>'6'!AT39</f>
        <v>0.81756683367378435</v>
      </c>
      <c r="BY39" s="261">
        <f>'7'!AT39</f>
        <v>0.80100487359045736</v>
      </c>
      <c r="BZ39" s="286">
        <f>'8a'!CC40</f>
        <v>0.30074376860439361</v>
      </c>
      <c r="CA39" s="286">
        <f>'8a'!CA40</f>
        <v>0.4429359495688221</v>
      </c>
      <c r="CB39" s="286">
        <f>'8a'!BW40</f>
        <v>0.15552800041778575</v>
      </c>
      <c r="CC39" s="286">
        <f>'8a'!BY40</f>
        <v>0.10079228140899846</v>
      </c>
      <c r="CD39" s="261">
        <f t="shared" si="19"/>
        <v>0.75055114764792108</v>
      </c>
      <c r="CE39" s="286">
        <f>'4'!AY39</f>
        <v>0.75025946249347497</v>
      </c>
      <c r="CF39" s="261">
        <f>'5'!U39</f>
        <v>0.85411519025556315</v>
      </c>
      <c r="CG39" s="287">
        <f>'6'!AY39</f>
        <v>0.83755897428757731</v>
      </c>
      <c r="CH39" s="261">
        <f>'7'!AY39</f>
        <v>0.76686388078627588</v>
      </c>
      <c r="CI39" s="286">
        <f>CE39*'8a'!CL40</f>
        <v>0.21527757641203538</v>
      </c>
      <c r="CJ39" s="286">
        <f>CF39*'8a'!CJ40</f>
        <v>0.3857163335201102</v>
      </c>
      <c r="CK39" s="286">
        <f>CG39*'8a'!CF40</f>
        <v>0.13619272803054314</v>
      </c>
      <c r="CL39" s="286">
        <f>CH39*'8a'!CH40</f>
        <v>7.5810788883473215E-2</v>
      </c>
      <c r="CM39" s="261">
        <f t="shared" si="9"/>
        <v>0.81299742684616194</v>
      </c>
      <c r="CN39" s="286">
        <f>'4'!BD39</f>
        <v>0.21884746767650981</v>
      </c>
      <c r="CO39" s="261">
        <f>'5'!W39</f>
        <v>0.77963678634135003</v>
      </c>
      <c r="CP39" s="287">
        <f>'6'!BD39</f>
        <v>0.85564183996657073</v>
      </c>
      <c r="CQ39" s="261">
        <f>'7'!BD39</f>
        <v>0.74329895466504381</v>
      </c>
      <c r="CR39" s="286">
        <f>'8a'!CU40</f>
        <v>0.29957669969502887</v>
      </c>
      <c r="CS39" s="286">
        <f>'8a'!CS40</f>
        <v>0.45385660290428015</v>
      </c>
      <c r="CT39" s="286">
        <f>'8a'!CO40</f>
        <v>0.14778478703769168</v>
      </c>
      <c r="CU39" s="286">
        <f>'8a'!CQ40</f>
        <v>9.8781910362999201E-2</v>
      </c>
      <c r="CV39" s="261">
        <f t="shared" si="20"/>
        <v>0.61928024326387021</v>
      </c>
      <c r="CW39" s="286">
        <f>'4'!BI39</f>
        <v>0.59361206280635326</v>
      </c>
      <c r="CX39" s="261">
        <f>'5'!Y39</f>
        <v>0.87837088262899099</v>
      </c>
      <c r="CY39" s="287">
        <f>'6'!BI39</f>
        <v>0.89615477275656596</v>
      </c>
      <c r="CZ39" s="261">
        <f>'7'!BI39</f>
        <v>0.84777894610040505</v>
      </c>
      <c r="DA39" s="286">
        <f>CW39*'8a'!DD40</f>
        <v>0.16803398416537776</v>
      </c>
      <c r="DB39" s="286">
        <f>CX39*'8a'!DB40</f>
        <v>0.39745600435612755</v>
      </c>
      <c r="DC39" s="286">
        <f>CY39*'8a'!CX40</f>
        <v>0.14027535487104151</v>
      </c>
      <c r="DD39" s="286">
        <f>CZ39*'8a'!CZ40</f>
        <v>9.1481385207233382E-2</v>
      </c>
      <c r="DE39" s="261">
        <f t="shared" si="11"/>
        <v>0.79724672859978019</v>
      </c>
      <c r="DF39" s="286">
        <f>'4'!BN39</f>
        <v>0.5877483156753911</v>
      </c>
      <c r="DG39" s="261">
        <f>'5'!AA39</f>
        <v>0.86955075007585669</v>
      </c>
      <c r="DH39" s="287">
        <f>'6'!BN39</f>
        <v>0.76194547434459026</v>
      </c>
      <c r="DI39" s="261">
        <f>'7'!BN39</f>
        <v>0.72283523247081249</v>
      </c>
      <c r="DJ39" s="286">
        <f>DF39*'8a'!DM40</f>
        <v>0.1644721284738479</v>
      </c>
      <c r="DK39" s="286">
        <f>DG39*'8a'!DK40</f>
        <v>0.38810416904373346</v>
      </c>
      <c r="DL39" s="286">
        <f>DH39*'8a'!DG40</f>
        <v>0.13187846194548103</v>
      </c>
      <c r="DM39" s="286">
        <f>DI39*'8a'!DI40</f>
        <v>7.2830900507127691E-2</v>
      </c>
      <c r="DN39" s="261">
        <f t="shared" si="12"/>
        <v>0.75728565997019015</v>
      </c>
      <c r="DO39" s="286">
        <f>'4'!BS39</f>
        <v>0.66208520097329093</v>
      </c>
      <c r="DP39" s="261">
        <f>'5'!AC39</f>
        <v>0.33052587213422541</v>
      </c>
      <c r="DQ39" s="287">
        <f>'6'!BS39</f>
        <v>0.27416112781859592</v>
      </c>
      <c r="DR39" s="261">
        <f>'7'!BS39</f>
        <v>0.38433814243299147</v>
      </c>
      <c r="DS39" s="286">
        <f>DO39*'8a'!DV40</f>
        <v>0.18541346335389716</v>
      </c>
      <c r="DT39" s="286">
        <f>DP39*'8a'!DT40</f>
        <v>0.14763891312154082</v>
      </c>
      <c r="DU39" s="286">
        <f>DQ39*'8a'!DP40</f>
        <v>5.1167862552197296E-2</v>
      </c>
      <c r="DV39" s="286">
        <f>DR39*'8a'!DR40</f>
        <v>3.3299890667272729E-2</v>
      </c>
      <c r="DW39" s="261">
        <f t="shared" si="13"/>
        <v>0.41752012969490798</v>
      </c>
      <c r="DX39" s="327"/>
    </row>
    <row r="40" spans="1:128" ht="18" customHeight="1">
      <c r="A40" s="201">
        <v>1996</v>
      </c>
      <c r="B40" s="286">
        <f>'4'!F40</f>
        <v>0.61331948314678963</v>
      </c>
      <c r="C40" s="261">
        <f>'5'!C40</f>
        <v>0.72286470583735529</v>
      </c>
      <c r="D40" s="287">
        <f>'6'!F40</f>
        <v>0.7156125168227313</v>
      </c>
      <c r="E40" s="261">
        <f>'7'!F40</f>
        <v>0.26704400871274708</v>
      </c>
      <c r="F40" s="286">
        <f>B40*'8a'!I41</f>
        <v>0.17996840539569026</v>
      </c>
      <c r="G40" s="286">
        <f>C40*'8a'!G41</f>
        <v>0.32159856241508861</v>
      </c>
      <c r="H40" s="286">
        <f>D40*'8a'!C41</f>
        <v>0.12071602632722397</v>
      </c>
      <c r="I40" s="286">
        <f>E40*'8a'!E41</f>
        <v>2.4830550568412435E-2</v>
      </c>
      <c r="J40" s="261">
        <f t="shared" si="0"/>
        <v>0.64711354470641524</v>
      </c>
      <c r="K40" s="286">
        <f>'4'!K40</f>
        <v>0.52197498274840182</v>
      </c>
      <c r="L40" s="261">
        <f>'5'!E40</f>
        <v>0.81328895106097532</v>
      </c>
      <c r="M40" s="287">
        <f>'6'!K40</f>
        <v>0.83762543505451192</v>
      </c>
      <c r="N40" s="261">
        <f>'7'!K40</f>
        <v>0.6434740824891616</v>
      </c>
      <c r="O40" s="286">
        <f>'8a'!R41</f>
        <v>0.29428277006546577</v>
      </c>
      <c r="P40" s="286">
        <f>'8a'!P41</f>
        <v>0.44630511128661399</v>
      </c>
      <c r="Q40" s="286">
        <f>'8a'!L41</f>
        <v>0.15659163952602798</v>
      </c>
      <c r="R40" s="286">
        <f>'8a'!N41</f>
        <v>0.10282047912189224</v>
      </c>
      <c r="S40" s="261">
        <f t="shared" si="14"/>
        <v>0.71391071328745959</v>
      </c>
      <c r="T40" s="286">
        <f>'4'!P40</f>
        <v>0.5566291832127952</v>
      </c>
      <c r="U40" s="261">
        <f>'5'!G40</f>
        <v>0.72888687930207607</v>
      </c>
      <c r="V40" s="287">
        <f>'6'!P40</f>
        <v>0.69713293356457107</v>
      </c>
      <c r="W40" s="261">
        <f>'7'!P40</f>
        <v>0.8429277077155517</v>
      </c>
      <c r="X40" s="286">
        <f>T40*'8a'!AA41</f>
        <v>0.16447603217744938</v>
      </c>
      <c r="Y40" s="286">
        <f>U40*'8a'!Y41</f>
        <v>0.3246381966686232</v>
      </c>
      <c r="Z40" s="286">
        <f>V40*'8a'!U41</f>
        <v>0.11536460701937493</v>
      </c>
      <c r="AA40" s="286">
        <f>W40*'8a'!W41</f>
        <v>7.8932429592518311E-2</v>
      </c>
      <c r="AB40" s="261">
        <f t="shared" si="2"/>
        <v>0.68341126545796582</v>
      </c>
      <c r="AC40" s="286">
        <f>'4'!U40</f>
        <v>0.75454696865908699</v>
      </c>
      <c r="AD40" s="261">
        <f>'5'!I40</f>
        <v>0.8321759519417713</v>
      </c>
      <c r="AE40" s="287">
        <f>'6'!U40</f>
        <v>0.90754364591044034</v>
      </c>
      <c r="AF40" s="261">
        <f>'7'!U40</f>
        <v>0.79861217787665451</v>
      </c>
      <c r="AG40" s="286">
        <f>'8a'!AJ41</f>
        <v>0.29762699978809287</v>
      </c>
      <c r="AH40" s="286">
        <f>'8a'!AH41</f>
        <v>0.44587449454947031</v>
      </c>
      <c r="AI40" s="286">
        <f>'8a'!AD41</f>
        <v>0.14667254229946805</v>
      </c>
      <c r="AJ40" s="286">
        <f>'8a'!AF41</f>
        <v>0.10982596336296875</v>
      </c>
      <c r="AK40" s="261">
        <f t="shared" si="15"/>
        <v>0.81643966801158052</v>
      </c>
      <c r="AL40" s="286">
        <f>'4'!Z40</f>
        <v>0.45472349477681723</v>
      </c>
      <c r="AM40" s="261">
        <f>'5'!K40</f>
        <v>0.78095350308271116</v>
      </c>
      <c r="AN40" s="287">
        <f>'6'!Z40</f>
        <v>0.90571150534727052</v>
      </c>
      <c r="AO40" s="261">
        <f>'7'!Z40</f>
        <v>0.86365734365120173</v>
      </c>
      <c r="AP40" s="286">
        <f>'8a'!AS41</f>
        <v>0.29382796044372411</v>
      </c>
      <c r="AQ40" s="286">
        <f>'8a'!AQ41</f>
        <v>0.44057001090523285</v>
      </c>
      <c r="AR40" s="286">
        <f>'8a'!AM41</f>
        <v>0.15591084154566229</v>
      </c>
      <c r="AS40" s="286">
        <f>'8a'!AO41</f>
        <v>0.10969118710538089</v>
      </c>
      <c r="AT40" s="261">
        <f t="shared" si="16"/>
        <v>0.71362101267940625</v>
      </c>
      <c r="AU40" s="286">
        <f>'4'!AE40</f>
        <v>0.57266361595202042</v>
      </c>
      <c r="AV40" s="261">
        <f>'5'!M40</f>
        <v>0.77193765821320715</v>
      </c>
      <c r="AW40" s="287">
        <f>'6'!AE40</f>
        <v>0.85493336938076359</v>
      </c>
      <c r="AX40" s="261">
        <f>'7'!AE40</f>
        <v>0.74490826277995614</v>
      </c>
      <c r="AY40" s="286">
        <f>'8a'!BB41</f>
        <v>0.28328697668773051</v>
      </c>
      <c r="AZ40" s="286">
        <f>'8a'!AZ41</f>
        <v>0.45161306282755992</v>
      </c>
      <c r="BA40" s="286">
        <f>'8a'!AV41</f>
        <v>0.1673912428882984</v>
      </c>
      <c r="BB40" s="286">
        <f>'8a'!AX41</f>
        <v>9.7708717596411282E-2</v>
      </c>
      <c r="BC40" s="261">
        <f t="shared" si="17"/>
        <v>0.72673766493023895</v>
      </c>
      <c r="BD40" s="286">
        <f>'4'!AJ40</f>
        <v>0.59933394455981404</v>
      </c>
      <c r="BE40" s="261">
        <f>'5'!O40</f>
        <v>0.79605752850314926</v>
      </c>
      <c r="BF40" s="287">
        <f>'6'!AJ40</f>
        <v>0.74002764897726037</v>
      </c>
      <c r="BG40" s="261">
        <f>'7'!AJ40</f>
        <v>0.66769828559130395</v>
      </c>
      <c r="BH40" s="286">
        <f>BD40*'8a'!BK41</f>
        <v>0.18155542643679934</v>
      </c>
      <c r="BI40" s="286">
        <f>BE40*'8a'!BI41</f>
        <v>0.35551311057278379</v>
      </c>
      <c r="BJ40" s="286">
        <f>BF40*'8a'!BE41</f>
        <v>9.8913170070515449E-2</v>
      </c>
      <c r="BK40" s="286">
        <f>BG40*'8a'!BG41</f>
        <v>7.799894941357266E-2</v>
      </c>
      <c r="BL40" s="261">
        <f t="shared" si="6"/>
        <v>0.71398065649367126</v>
      </c>
      <c r="BM40" s="286">
        <f>'4'!AO40</f>
        <v>0.49805431288618962</v>
      </c>
      <c r="BN40" s="261">
        <f>'5'!Q40</f>
        <v>0.77528452083916122</v>
      </c>
      <c r="BO40" s="287">
        <f>'6'!AO40</f>
        <v>0.87883002143148392</v>
      </c>
      <c r="BP40" s="261">
        <f>'7'!AO40</f>
        <v>0.62520470306386888</v>
      </c>
      <c r="BQ40" s="286">
        <f>'8a'!BT41</f>
        <v>0.30765543668986339</v>
      </c>
      <c r="BR40" s="286">
        <f>'8a'!BR41</f>
        <v>0.45005995592417203</v>
      </c>
      <c r="BS40" s="286">
        <f>'8a'!BN41</f>
        <v>0.13031636000592361</v>
      </c>
      <c r="BT40" s="286">
        <f>'8a'!BP41</f>
        <v>0.11196824738004087</v>
      </c>
      <c r="BU40" s="261">
        <f t="shared" si="18"/>
        <v>0.68668263871653523</v>
      </c>
      <c r="BV40" s="286">
        <f>'4'!AT40</f>
        <v>0.73816077474338093</v>
      </c>
      <c r="BW40" s="261">
        <f>'5'!S40</f>
        <v>0.69664043240294438</v>
      </c>
      <c r="BX40" s="287">
        <f>'6'!AT40</f>
        <v>0.80412503132039426</v>
      </c>
      <c r="BY40" s="261">
        <f>'7'!AT40</f>
        <v>0.8392319784059129</v>
      </c>
      <c r="BZ40" s="286">
        <f>'8a'!CC41</f>
        <v>0.30041565153352923</v>
      </c>
      <c r="CA40" s="286">
        <f>'8a'!CA41</f>
        <v>0.44273881402084242</v>
      </c>
      <c r="CB40" s="286">
        <f>'8a'!BW41</f>
        <v>0.15447323363828414</v>
      </c>
      <c r="CC40" s="286">
        <f>'8a'!BY41</f>
        <v>0.10237230080734408</v>
      </c>
      <c r="CD40" s="261">
        <f t="shared" si="19"/>
        <v>0.74031471130013438</v>
      </c>
      <c r="CE40" s="286">
        <f>'4'!AY40</f>
        <v>0.75245064235107495</v>
      </c>
      <c r="CF40" s="261">
        <f>'5'!U40</f>
        <v>0.85673394908414535</v>
      </c>
      <c r="CG40" s="287">
        <f>'6'!AY40</f>
        <v>0.84629999157601354</v>
      </c>
      <c r="CH40" s="261">
        <f>'7'!AY40</f>
        <v>0.7676114160463654</v>
      </c>
      <c r="CI40" s="286">
        <f>CE40*'8a'!CL41</f>
        <v>0.21578474374777612</v>
      </c>
      <c r="CJ40" s="286">
        <f>CF40*'8a'!CJ41</f>
        <v>0.38676640392956685</v>
      </c>
      <c r="CK40" s="286">
        <f>CG40*'8a'!CF41</f>
        <v>0.13747741105980643</v>
      </c>
      <c r="CL40" s="286">
        <f>CH40*'8a'!CH41</f>
        <v>7.6251426282258797E-2</v>
      </c>
      <c r="CM40" s="261">
        <f t="shared" si="9"/>
        <v>0.81627998501940813</v>
      </c>
      <c r="CN40" s="286">
        <f>'4'!BD40</f>
        <v>0.24242364941467287</v>
      </c>
      <c r="CO40" s="261">
        <f>'5'!W40</f>
        <v>0.77929469400481188</v>
      </c>
      <c r="CP40" s="287">
        <f>'6'!BD40</f>
        <v>0.86150266001544062</v>
      </c>
      <c r="CQ40" s="261">
        <f>'7'!BD40</f>
        <v>0.71353343742376329</v>
      </c>
      <c r="CR40" s="286">
        <f>'8a'!CU41</f>
        <v>0.3014606361524837</v>
      </c>
      <c r="CS40" s="286">
        <f>'8a'!CS41</f>
        <v>0.45512662656899061</v>
      </c>
      <c r="CT40" s="286">
        <f>'8a'!CO41</f>
        <v>0.14423739068974692</v>
      </c>
      <c r="CU40" s="286">
        <f>'8a'!CQ41</f>
        <v>9.9175346588778718E-2</v>
      </c>
      <c r="CV40" s="261">
        <f t="shared" si="20"/>
        <v>0.62278477446856551</v>
      </c>
      <c r="CW40" s="286">
        <f>'4'!BI40</f>
        <v>0.5712203436200145</v>
      </c>
      <c r="CX40" s="261">
        <f>'5'!Y40</f>
        <v>0.87716282728228112</v>
      </c>
      <c r="CY40" s="287">
        <f>'6'!BI40</f>
        <v>0.89494706853438133</v>
      </c>
      <c r="CZ40" s="261">
        <f>'7'!BI40</f>
        <v>0.83975933771595368</v>
      </c>
      <c r="DA40" s="286">
        <f>CW40*'8a'!DD41</f>
        <v>0.16167598235827818</v>
      </c>
      <c r="DB40" s="286">
        <f>CX40*'8a'!DB41</f>
        <v>0.39634236833436959</v>
      </c>
      <c r="DC40" s="286">
        <f>CY40*'8a'!CX41</f>
        <v>0.13970543893982393</v>
      </c>
      <c r="DD40" s="286">
        <f>CZ40*'8a'!CZ41</f>
        <v>9.1544991359610417E-2</v>
      </c>
      <c r="DE40" s="261">
        <f t="shared" si="11"/>
        <v>0.78926878099208198</v>
      </c>
      <c r="DF40" s="286">
        <f>'4'!BN40</f>
        <v>0.60273904301949843</v>
      </c>
      <c r="DG40" s="261">
        <f>'5'!AA40</f>
        <v>0.86412093713941585</v>
      </c>
      <c r="DH40" s="287">
        <f>'6'!BN40</f>
        <v>0.76246799235140061</v>
      </c>
      <c r="DI40" s="261">
        <f>'7'!BN40</f>
        <v>0.69093222657526099</v>
      </c>
      <c r="DJ40" s="286">
        <f>DF40*'8a'!DM41</f>
        <v>0.16929564367282665</v>
      </c>
      <c r="DK40" s="286">
        <f>DG40*'8a'!DK41</f>
        <v>0.38707719126807993</v>
      </c>
      <c r="DL40" s="286">
        <f>DH40*'8a'!DG41</f>
        <v>0.1291253336608631</v>
      </c>
      <c r="DM40" s="286">
        <f>DI40*'8a'!DI41</f>
        <v>7.0356040417396154E-2</v>
      </c>
      <c r="DN40" s="261">
        <f t="shared" si="12"/>
        <v>0.75585420901916589</v>
      </c>
      <c r="DO40" s="286">
        <f>'4'!BS40</f>
        <v>0.67043256700848441</v>
      </c>
      <c r="DP40" s="261">
        <f>'5'!AC40</f>
        <v>0.33644334512540974</v>
      </c>
      <c r="DQ40" s="287">
        <f>'6'!BS40</f>
        <v>0.29836413480653445</v>
      </c>
      <c r="DR40" s="261">
        <f>'7'!BS40</f>
        <v>0.38727376629439031</v>
      </c>
      <c r="DS40" s="286">
        <f>DO40*'8a'!DV41</f>
        <v>0.18731770531811354</v>
      </c>
      <c r="DT40" s="286">
        <f>DP40*'8a'!DT41</f>
        <v>0.15016063584817038</v>
      </c>
      <c r="DU40" s="286">
        <f>DQ40*'8a'!DP41</f>
        <v>5.5590442468907306E-2</v>
      </c>
      <c r="DV40" s="286">
        <f>DR40*'8a'!DR41</f>
        <v>3.4067130026544289E-2</v>
      </c>
      <c r="DW40" s="261">
        <f t="shared" si="13"/>
        <v>0.42713591366173553</v>
      </c>
      <c r="DX40" s="327"/>
    </row>
    <row r="41" spans="1:128" ht="18" customHeight="1">
      <c r="A41" s="201">
        <v>1997</v>
      </c>
      <c r="B41" s="286">
        <f>'4'!F41</f>
        <v>0.61552301135076082</v>
      </c>
      <c r="C41" s="261">
        <f>'5'!C41</f>
        <v>0.73367362595331642</v>
      </c>
      <c r="D41" s="287">
        <f>'6'!F41</f>
        <v>0.73649865482929533</v>
      </c>
      <c r="E41" s="261">
        <f>'7'!F41</f>
        <v>0.34313639950593749</v>
      </c>
      <c r="F41" s="286">
        <f>B41*'8a'!I42</f>
        <v>0.18075598052579089</v>
      </c>
      <c r="G41" s="286">
        <f>C41*'8a'!G42</f>
        <v>0.32551873430924516</v>
      </c>
      <c r="H41" s="286">
        <f>D41*'8a'!C42</f>
        <v>0.12384501865717278</v>
      </c>
      <c r="I41" s="286">
        <f>E41*'8a'!E42</f>
        <v>3.2426566527606442E-2</v>
      </c>
      <c r="J41" s="261">
        <f t="shared" si="0"/>
        <v>0.66254630001981529</v>
      </c>
      <c r="K41" s="286">
        <f>'4'!K41</f>
        <v>0.52790164476217183</v>
      </c>
      <c r="L41" s="261">
        <f>'5'!E41</f>
        <v>0.79582568501224804</v>
      </c>
      <c r="M41" s="287">
        <f>'6'!K41</f>
        <v>0.84302482832375247</v>
      </c>
      <c r="N41" s="261">
        <f>'7'!K41</f>
        <v>0.71633751997351458</v>
      </c>
      <c r="O41" s="286">
        <f>'8a'!R42</f>
        <v>0.29786459816537059</v>
      </c>
      <c r="P41" s="286">
        <f>'8a'!P42</f>
        <v>0.45241903257007282</v>
      </c>
      <c r="Q41" s="286">
        <f>'8a'!L42</f>
        <v>0.14516317079043356</v>
      </c>
      <c r="R41" s="286">
        <f>'8a'!N42</f>
        <v>0.10455319847412305</v>
      </c>
      <c r="S41" s="261">
        <f t="shared" si="14"/>
        <v>0.71456143383036808</v>
      </c>
      <c r="T41" s="286">
        <f>'4'!P41</f>
        <v>0.56639115407378604</v>
      </c>
      <c r="U41" s="261">
        <f>'5'!G41</f>
        <v>0.72540692179976574</v>
      </c>
      <c r="V41" s="287">
        <f>'6'!P41</f>
        <v>0.70530693853367865</v>
      </c>
      <c r="W41" s="261">
        <f>'7'!P41</f>
        <v>0.83640065143776332</v>
      </c>
      <c r="X41" s="286">
        <f>T41*'8a'!AA42</f>
        <v>0.16736903262140271</v>
      </c>
      <c r="Y41" s="286">
        <f>U41*'8a'!Y42</f>
        <v>0.32271908360870682</v>
      </c>
      <c r="Z41" s="286">
        <f>V41*'8a'!U42</f>
        <v>0.11586294228545979</v>
      </c>
      <c r="AA41" s="286">
        <f>W41*'8a'!W42</f>
        <v>7.974750728873177E-2</v>
      </c>
      <c r="AB41" s="261">
        <f t="shared" si="2"/>
        <v>0.68569856580430111</v>
      </c>
      <c r="AC41" s="286">
        <f>'4'!U41</f>
        <v>0.77592372889754313</v>
      </c>
      <c r="AD41" s="261">
        <f>'5'!I41</f>
        <v>0.83251342349797874</v>
      </c>
      <c r="AE41" s="287">
        <f>'6'!U41</f>
        <v>0.90724500038313294</v>
      </c>
      <c r="AF41" s="261">
        <f>'7'!U41</f>
        <v>0.79408754497661438</v>
      </c>
      <c r="AG41" s="286">
        <f>'8a'!AJ42</f>
        <v>0.29596869629827555</v>
      </c>
      <c r="AH41" s="286">
        <f>'8a'!AH42</f>
        <v>0.44546981268566788</v>
      </c>
      <c r="AI41" s="286">
        <f>'8a'!AD42</f>
        <v>0.14695253926090762</v>
      </c>
      <c r="AJ41" s="286">
        <f>'8a'!AF42</f>
        <v>0.11160895175514901</v>
      </c>
      <c r="AK41" s="261">
        <f t="shared" si="15"/>
        <v>0.82245796832737528</v>
      </c>
      <c r="AL41" s="286">
        <f>'4'!Z41</f>
        <v>0.51032700126715547</v>
      </c>
      <c r="AM41" s="261">
        <f>'5'!K41</f>
        <v>0.79499706575671603</v>
      </c>
      <c r="AN41" s="287">
        <f>'6'!Z41</f>
        <v>0.90298633083152147</v>
      </c>
      <c r="AO41" s="261">
        <f>'7'!Z41</f>
        <v>0.85562506280313644</v>
      </c>
      <c r="AP41" s="286">
        <f>'8a'!AS42</f>
        <v>0.29362461662133599</v>
      </c>
      <c r="AQ41" s="286">
        <f>'8a'!AQ42</f>
        <v>0.44052262972377904</v>
      </c>
      <c r="AR41" s="286">
        <f>'8a'!AM42</f>
        <v>0.15417940997198923</v>
      </c>
      <c r="AS41" s="286">
        <f>'8a'!AO42</f>
        <v>0.11167334368289573</v>
      </c>
      <c r="AT41" s="261">
        <f t="shared" si="16"/>
        <v>0.73483117953091059</v>
      </c>
      <c r="AU41" s="286">
        <f>'4'!AE41</f>
        <v>0.56880637269473444</v>
      </c>
      <c r="AV41" s="261">
        <f>'5'!M41</f>
        <v>0.77578792429621346</v>
      </c>
      <c r="AW41" s="287">
        <f>'6'!AE41</f>
        <v>0.85586388480270992</v>
      </c>
      <c r="AX41" s="261">
        <f>'7'!AE41</f>
        <v>0.74292548105387701</v>
      </c>
      <c r="AY41" s="286">
        <f>'8a'!BB42</f>
        <v>0.28286073271192674</v>
      </c>
      <c r="AZ41" s="286">
        <f>'8a'!AZ42</f>
        <v>0.45125524457632327</v>
      </c>
      <c r="BA41" s="286">
        <f>'8a'!AV42</f>
        <v>0.16709458057142254</v>
      </c>
      <c r="BB41" s="286">
        <f>'8a'!AX42</f>
        <v>9.8789442140327505E-2</v>
      </c>
      <c r="BC41" s="261">
        <f t="shared" si="17"/>
        <v>0.72737476755177599</v>
      </c>
      <c r="BD41" s="286">
        <f>'4'!AJ41</f>
        <v>0.57019045446891414</v>
      </c>
      <c r="BE41" s="261">
        <f>'5'!O41</f>
        <v>0.78321893436132284</v>
      </c>
      <c r="BF41" s="287">
        <f>'6'!AJ41</f>
        <v>0.72804588073304533</v>
      </c>
      <c r="BG41" s="261">
        <f>'7'!AJ41</f>
        <v>0.67453009669383712</v>
      </c>
      <c r="BH41" s="286">
        <f>BD41*'8a'!BK42</f>
        <v>0.17269459255199235</v>
      </c>
      <c r="BI41" s="286">
        <f>BE41*'8a'!BI42</f>
        <v>0.34970009203262087</v>
      </c>
      <c r="BJ41" s="286">
        <f>BF41*'8a'!BE42</f>
        <v>9.6593664114405772E-2</v>
      </c>
      <c r="BK41" s="286">
        <f>BG41*'8a'!BG42</f>
        <v>7.9569007566546335E-2</v>
      </c>
      <c r="BL41" s="261">
        <f t="shared" si="6"/>
        <v>0.69855735626556537</v>
      </c>
      <c r="BM41" s="286">
        <f>'4'!AO41</f>
        <v>0.493565400741522</v>
      </c>
      <c r="BN41" s="261">
        <f>'5'!Q41</f>
        <v>0.77102382413025838</v>
      </c>
      <c r="BO41" s="287">
        <f>'6'!AO41</f>
        <v>0.87558256005628299</v>
      </c>
      <c r="BP41" s="261">
        <f>'7'!AO41</f>
        <v>0.58500402322119871</v>
      </c>
      <c r="BQ41" s="286">
        <f>'8a'!BT42</f>
        <v>0.30747686868076757</v>
      </c>
      <c r="BR41" s="286">
        <f>'8a'!BR42</f>
        <v>0.45006000077176889</v>
      </c>
      <c r="BS41" s="286">
        <f>'8a'!BN42</f>
        <v>0.13030887199169017</v>
      </c>
      <c r="BT41" s="286">
        <f>'8a'!BP42</f>
        <v>0.11215425855577334</v>
      </c>
      <c r="BU41" s="261">
        <f t="shared" si="18"/>
        <v>0.67847379500533611</v>
      </c>
      <c r="BV41" s="286">
        <f>'4'!AT41</f>
        <v>0.76758430012190537</v>
      </c>
      <c r="BW41" s="261">
        <f>'5'!S41</f>
        <v>0.72244216825639718</v>
      </c>
      <c r="BX41" s="287">
        <f>'6'!AT41</f>
        <v>0.7958030047401623</v>
      </c>
      <c r="BY41" s="261">
        <f>'7'!AT41</f>
        <v>0.8650123429430665</v>
      </c>
      <c r="BZ41" s="286">
        <f>'8a'!CC42</f>
        <v>0.29991922662391896</v>
      </c>
      <c r="CA41" s="286">
        <f>'8a'!CA42</f>
        <v>0.44296767009742632</v>
      </c>
      <c r="CB41" s="286">
        <f>'8a'!BW42</f>
        <v>0.15357327752640174</v>
      </c>
      <c r="CC41" s="286">
        <f>'8a'!BY42</f>
        <v>0.1035398257522529</v>
      </c>
      <c r="CD41" s="261">
        <f t="shared" si="19"/>
        <v>0.76200911667907156</v>
      </c>
      <c r="CE41" s="286">
        <f>'4'!AY41</f>
        <v>0.77606592479849268</v>
      </c>
      <c r="CF41" s="261">
        <f>'5'!U41</f>
        <v>0.82696933222436364</v>
      </c>
      <c r="CG41" s="287">
        <f>'6'!AY41</f>
        <v>0.85163547432460496</v>
      </c>
      <c r="CH41" s="261">
        <f>'7'!AY41</f>
        <v>0.76835526392177278</v>
      </c>
      <c r="CI41" s="286">
        <f>CE41*'8a'!CL42</f>
        <v>0.22240181842931614</v>
      </c>
      <c r="CJ41" s="286">
        <f>CF41*'8a'!CJ42</f>
        <v>0.37296848578034664</v>
      </c>
      <c r="CK41" s="286">
        <f>CG41*'8a'!CF42</f>
        <v>0.13812046222896232</v>
      </c>
      <c r="CL41" s="286">
        <f>CH41*'8a'!CH42</f>
        <v>7.701611070917011E-2</v>
      </c>
      <c r="CM41" s="261">
        <f t="shared" si="9"/>
        <v>0.81050687714779523</v>
      </c>
      <c r="CN41" s="286">
        <f>'4'!BD41</f>
        <v>0.28554144980083634</v>
      </c>
      <c r="CO41" s="261">
        <f>'5'!W41</f>
        <v>0.7829713723365771</v>
      </c>
      <c r="CP41" s="287">
        <f>'6'!BD41</f>
        <v>0.86317293304032916</v>
      </c>
      <c r="CQ41" s="261">
        <f>'7'!BD41</f>
        <v>0.67870835445692435</v>
      </c>
      <c r="CR41" s="286">
        <f>'8a'!CU42</f>
        <v>0.30290989734783247</v>
      </c>
      <c r="CS41" s="286">
        <f>'8a'!CS42</f>
        <v>0.45668093553931188</v>
      </c>
      <c r="CT41" s="286">
        <f>'8a'!CO42</f>
        <v>0.14086173601276328</v>
      </c>
      <c r="CU41" s="286">
        <f>'8a'!CQ42</f>
        <v>9.9547431100092412E-2</v>
      </c>
      <c r="CV41" s="261">
        <f t="shared" si="20"/>
        <v>0.6332131410465367</v>
      </c>
      <c r="CW41" s="286">
        <f>'4'!BI41</f>
        <v>0.56503664328381686</v>
      </c>
      <c r="CX41" s="261">
        <f>'5'!Y41</f>
        <v>0.87046176163005751</v>
      </c>
      <c r="CY41" s="287">
        <f>'6'!BI41</f>
        <v>0.89273688930280171</v>
      </c>
      <c r="CZ41" s="261">
        <f>'7'!BI41</f>
        <v>0.83082916543835639</v>
      </c>
      <c r="DA41" s="286">
        <f>CW41*'8a'!DD42</f>
        <v>0.15988949632478583</v>
      </c>
      <c r="DB41" s="286">
        <f>CX41*'8a'!DB42</f>
        <v>0.39273852222208638</v>
      </c>
      <c r="DC41" s="286">
        <f>CY41*'8a'!CX42</f>
        <v>0.13897651850856235</v>
      </c>
      <c r="DD41" s="286">
        <f>CZ41*'8a'!CZ42</f>
        <v>9.1531873887436388E-2</v>
      </c>
      <c r="DE41" s="261">
        <f t="shared" si="11"/>
        <v>0.7831364109428709</v>
      </c>
      <c r="DF41" s="286">
        <f>'4'!BN41</f>
        <v>0.6357227616224016</v>
      </c>
      <c r="DG41" s="261">
        <f>'5'!AA41</f>
        <v>0.85231781032841247</v>
      </c>
      <c r="DH41" s="287">
        <f>'6'!BN41</f>
        <v>0.77482144459402036</v>
      </c>
      <c r="DI41" s="261">
        <f>'7'!BN41</f>
        <v>0.65382506464478496</v>
      </c>
      <c r="DJ41" s="286">
        <f>DF41*'8a'!DM42</f>
        <v>0.17924058221594297</v>
      </c>
      <c r="DK41" s="286">
        <f>DG41*'8a'!DK42</f>
        <v>0.38314101553487967</v>
      </c>
      <c r="DL41" s="286">
        <f>DH41*'8a'!DG42</f>
        <v>0.12837950056052891</v>
      </c>
      <c r="DM41" s="286">
        <f>DI41*'8a'!DI42</f>
        <v>6.7235965366032852E-2</v>
      </c>
      <c r="DN41" s="261">
        <f t="shared" si="12"/>
        <v>0.7579970636773844</v>
      </c>
      <c r="DO41" s="286">
        <f>'4'!BS41</f>
        <v>0.68658452087707322</v>
      </c>
      <c r="DP41" s="261">
        <f>'5'!AC41</f>
        <v>0.34275306824239021</v>
      </c>
      <c r="DQ41" s="287">
        <f>'6'!BS41</f>
        <v>0.30342910825413311</v>
      </c>
      <c r="DR41" s="261">
        <f>'7'!BS41</f>
        <v>0.39019325396216614</v>
      </c>
      <c r="DS41" s="286">
        <f>DO41*'8a'!DV42</f>
        <v>0.19173685903804893</v>
      </c>
      <c r="DT41" s="286">
        <f>DP41*'8a'!DT42</f>
        <v>0.15266064783810954</v>
      </c>
      <c r="DU41" s="286">
        <f>DQ41*'8a'!DP42</f>
        <v>5.6367099471551496E-2</v>
      </c>
      <c r="DV41" s="286">
        <f>DR41*'8a'!DR42</f>
        <v>3.4951867057930255E-2</v>
      </c>
      <c r="DW41" s="261">
        <f t="shared" si="13"/>
        <v>0.43571647340564018</v>
      </c>
      <c r="DX41" s="327"/>
    </row>
    <row r="42" spans="1:128" ht="18" customHeight="1">
      <c r="A42" s="201">
        <v>1998</v>
      </c>
      <c r="B42" s="286">
        <f>'4'!F42</f>
        <v>0.63509054088887862</v>
      </c>
      <c r="C42" s="261">
        <f>'5'!C42</f>
        <v>0.72147953260406428</v>
      </c>
      <c r="D42" s="287">
        <f>'6'!F42</f>
        <v>0.75100817512644713</v>
      </c>
      <c r="E42" s="261">
        <f>'7'!F42</f>
        <v>0.41033969920555491</v>
      </c>
      <c r="F42" s="286">
        <f>B42*'8a'!I43</f>
        <v>0.18658966056621698</v>
      </c>
      <c r="G42" s="286">
        <f>C42*'8a'!G43</f>
        <v>0.31924195849480053</v>
      </c>
      <c r="H42" s="286">
        <f>D42*'8a'!C43</f>
        <v>0.12588607681791761</v>
      </c>
      <c r="I42" s="286">
        <f>E42*'8a'!E43</f>
        <v>3.943150254193218E-2</v>
      </c>
      <c r="J42" s="261">
        <f t="shared" si="0"/>
        <v>0.67114919842086729</v>
      </c>
      <c r="K42" s="286">
        <f>'4'!K42</f>
        <v>0.5523145063246403</v>
      </c>
      <c r="L42" s="261">
        <f>'5'!E42</f>
        <v>0.78911455589617918</v>
      </c>
      <c r="M42" s="287">
        <f>'6'!K42</f>
        <v>0.84962566984942245</v>
      </c>
      <c r="N42" s="261">
        <f>'7'!K42</f>
        <v>0.69905318873355338</v>
      </c>
      <c r="O42" s="286">
        <f>'8a'!R43</f>
        <v>0.29535478717665198</v>
      </c>
      <c r="P42" s="286">
        <f>'8a'!P43</f>
        <v>0.44965116892825796</v>
      </c>
      <c r="Q42" s="286">
        <f>'8a'!L43</f>
        <v>0.15049870398077414</v>
      </c>
      <c r="R42" s="286">
        <f>'8a'!N43</f>
        <v>0.10449533991431599</v>
      </c>
      <c r="S42" s="261">
        <f t="shared" si="14"/>
        <v>0.71887037870314618</v>
      </c>
      <c r="T42" s="286">
        <f>'4'!P42</f>
        <v>0.59123018169275665</v>
      </c>
      <c r="U42" s="261">
        <f>'5'!G42</f>
        <v>0.72150766295707247</v>
      </c>
      <c r="V42" s="287">
        <f>'6'!P42</f>
        <v>0.68408548836442717</v>
      </c>
      <c r="W42" s="261">
        <f>'7'!P42</f>
        <v>0.73205652728702397</v>
      </c>
      <c r="X42" s="286">
        <f>T42*'8a'!AA43</f>
        <v>0.17501884219120842</v>
      </c>
      <c r="Y42" s="286">
        <f>U42*'8a'!Y43</f>
        <v>0.32093745025966985</v>
      </c>
      <c r="Z42" s="286">
        <f>V42*'8a'!U43</f>
        <v>0.11061333958484773</v>
      </c>
      <c r="AA42" s="286">
        <f>W42*'8a'!W43</f>
        <v>7.1349813447907501E-2</v>
      </c>
      <c r="AB42" s="261">
        <f t="shared" si="2"/>
        <v>0.67791944548363348</v>
      </c>
      <c r="AC42" s="286">
        <f>'4'!U42</f>
        <v>0.79347157584173456</v>
      </c>
      <c r="AD42" s="261">
        <f>'5'!I42</f>
        <v>0.82647650000506323</v>
      </c>
      <c r="AE42" s="287">
        <f>'6'!U42</f>
        <v>0.90633128148296616</v>
      </c>
      <c r="AF42" s="261">
        <f>'7'!U42</f>
        <v>0.78939202168259848</v>
      </c>
      <c r="AG42" s="286">
        <f>'8a'!AJ43</f>
        <v>0.29589794449236717</v>
      </c>
      <c r="AH42" s="286">
        <f>'8a'!AH43</f>
        <v>0.44571841000735013</v>
      </c>
      <c r="AI42" s="286">
        <f>'8a'!AD43</f>
        <v>0.14744906191582069</v>
      </c>
      <c r="AJ42" s="286">
        <f>'8a'!AF43</f>
        <v>0.11093458358446191</v>
      </c>
      <c r="AK42" s="261">
        <f t="shared" si="15"/>
        <v>0.82437097224526779</v>
      </c>
      <c r="AL42" s="286">
        <f>'4'!Z42</f>
        <v>0.54717278129784963</v>
      </c>
      <c r="AM42" s="261">
        <f>'5'!K42</f>
        <v>0.79862671216859993</v>
      </c>
      <c r="AN42" s="287">
        <f>'6'!Z42</f>
        <v>0.89863308243663265</v>
      </c>
      <c r="AO42" s="261">
        <f>'7'!Z42</f>
        <v>0.84641443738664368</v>
      </c>
      <c r="AP42" s="286">
        <f>'8a'!AS43</f>
        <v>0.29385963227002715</v>
      </c>
      <c r="AQ42" s="286">
        <f>'8a'!AQ43</f>
        <v>0.44006355277170878</v>
      </c>
      <c r="AR42" s="286">
        <f>'8a'!AM43</f>
        <v>0.15232469924083422</v>
      </c>
      <c r="AS42" s="286">
        <f>'8a'!AO43</f>
        <v>0.11375211571742987</v>
      </c>
      <c r="AT42" s="261">
        <f t="shared" si="16"/>
        <v>0.74540394763218965</v>
      </c>
      <c r="AU42" s="286">
        <f>'4'!AE42</f>
        <v>0.5847499536946279</v>
      </c>
      <c r="AV42" s="261">
        <f>'5'!M42</f>
        <v>0.77782697842737181</v>
      </c>
      <c r="AW42" s="287">
        <f>'6'!AE42</f>
        <v>0.85497372050301168</v>
      </c>
      <c r="AX42" s="261">
        <f>'7'!AE42</f>
        <v>0.74092004005844836</v>
      </c>
      <c r="AY42" s="286">
        <f>'8a'!BB43</f>
        <v>0.28232247971748803</v>
      </c>
      <c r="AZ42" s="286">
        <f>'8a'!AZ43</f>
        <v>0.45094931470091942</v>
      </c>
      <c r="BA42" s="286">
        <f>'8a'!AV43</f>
        <v>0.16681753396481119</v>
      </c>
      <c r="BB42" s="286">
        <f>'8a'!AX43</f>
        <v>9.9910671616781396E-2</v>
      </c>
      <c r="BC42" s="261">
        <f t="shared" si="17"/>
        <v>0.73249902629506802</v>
      </c>
      <c r="BD42" s="286">
        <f>'4'!AJ42</f>
        <v>0.58987421200386259</v>
      </c>
      <c r="BE42" s="261">
        <f>'5'!O42</f>
        <v>0.77591434837540452</v>
      </c>
      <c r="BF42" s="287">
        <f>'6'!AJ42</f>
        <v>0.72923131187195833</v>
      </c>
      <c r="BG42" s="261">
        <f>'7'!AJ42</f>
        <v>0.68117574323414787</v>
      </c>
      <c r="BH42" s="286">
        <f>BD42*'8a'!BK43</f>
        <v>0.1786235644295566</v>
      </c>
      <c r="BI42" s="286">
        <f>BE42*'8a'!BI43</f>
        <v>0.34631552525074272</v>
      </c>
      <c r="BJ42" s="286">
        <f>BF42*'8a'!BE43</f>
        <v>9.6024736748350478E-2</v>
      </c>
      <c r="BK42" s="286">
        <f>BG42*'8a'!BG43</f>
        <v>8.1177133207821967E-2</v>
      </c>
      <c r="BL42" s="261">
        <f t="shared" si="6"/>
        <v>0.70214095963647172</v>
      </c>
      <c r="BM42" s="286">
        <f>'4'!AO42</f>
        <v>0.51166112865312352</v>
      </c>
      <c r="BN42" s="261">
        <f>'5'!Q42</f>
        <v>0.76694558013763714</v>
      </c>
      <c r="BO42" s="287">
        <f>'6'!AO42</f>
        <v>0.85904690878719681</v>
      </c>
      <c r="BP42" s="261">
        <f>'7'!AO42</f>
        <v>0.53929152456865492</v>
      </c>
      <c r="BQ42" s="286">
        <f>'8a'!BT43</f>
        <v>0.3072639379144913</v>
      </c>
      <c r="BR42" s="286">
        <f>'8a'!BR43</f>
        <v>0.44994664922978267</v>
      </c>
      <c r="BS42" s="286">
        <f>'8a'!BN43</f>
        <v>0.13026855388500669</v>
      </c>
      <c r="BT42" s="286">
        <f>'8a'!BP43</f>
        <v>0.11252085897071938</v>
      </c>
      <c r="BU42" s="261">
        <f t="shared" si="18"/>
        <v>0.67488795129944068</v>
      </c>
      <c r="BV42" s="286">
        <f>'4'!AT42</f>
        <v>0.80314708370512455</v>
      </c>
      <c r="BW42" s="261">
        <f>'5'!S42</f>
        <v>0.68180912758840906</v>
      </c>
      <c r="BX42" s="287">
        <f>'6'!AT42</f>
        <v>0.78779254261297538</v>
      </c>
      <c r="BY42" s="261">
        <f>'7'!AT42</f>
        <v>0.88239862419238102</v>
      </c>
      <c r="BZ42" s="286">
        <f>'8a'!CC43</f>
        <v>0.29927828478087343</v>
      </c>
      <c r="CA42" s="286">
        <f>'8a'!CA43</f>
        <v>0.44310455458363718</v>
      </c>
      <c r="CB42" s="286">
        <f>'8a'!BW43</f>
        <v>0.15264684012022917</v>
      </c>
      <c r="CC42" s="286">
        <f>'8a'!BY43</f>
        <v>0.10497032051526016</v>
      </c>
      <c r="CD42" s="261">
        <f t="shared" si="19"/>
        <v>0.75535692013300104</v>
      </c>
      <c r="CE42" s="286">
        <f>'4'!AY42</f>
        <v>0.80464296838730776</v>
      </c>
      <c r="CF42" s="261">
        <f>'5'!U42</f>
        <v>0.81772923827976918</v>
      </c>
      <c r="CG42" s="287">
        <f>'6'!AY42</f>
        <v>0.8607690203542111</v>
      </c>
      <c r="CH42" s="261">
        <f>'7'!AY42</f>
        <v>0.76909544260134666</v>
      </c>
      <c r="CI42" s="286">
        <f>CE42*'8a'!CL43</f>
        <v>0.23053479283570147</v>
      </c>
      <c r="CJ42" s="286">
        <f>CF42*'8a'!CJ43</f>
        <v>0.36794722143646463</v>
      </c>
      <c r="CK42" s="286">
        <f>CG42*'8a'!CF43</f>
        <v>0.13918789914813903</v>
      </c>
      <c r="CL42" s="286">
        <f>CH42*'8a'!CH43</f>
        <v>7.8317248380509782E-2</v>
      </c>
      <c r="CM42" s="261">
        <f t="shared" si="9"/>
        <v>0.81598716180081488</v>
      </c>
      <c r="CN42" s="286">
        <f>'4'!BD42</f>
        <v>0.34377871239329694</v>
      </c>
      <c r="CO42" s="261">
        <f>'5'!W42</f>
        <v>0.78336186539482078</v>
      </c>
      <c r="CP42" s="287">
        <f>'6'!BD42</f>
        <v>0.86493479392705463</v>
      </c>
      <c r="CQ42" s="261">
        <f>'7'!BD42</f>
        <v>0.63796367685511035</v>
      </c>
      <c r="CR42" s="286">
        <f>'8a'!CU43</f>
        <v>0.30416108251692731</v>
      </c>
      <c r="CS42" s="286">
        <f>'8a'!CS43</f>
        <v>0.45827154865311681</v>
      </c>
      <c r="CT42" s="286">
        <f>'8a'!CO43</f>
        <v>0.13757438843651515</v>
      </c>
      <c r="CU42" s="286">
        <f>'8a'!CQ43</f>
        <v>9.9992980393440803E-2</v>
      </c>
      <c r="CV42" s="261">
        <f t="shared" si="20"/>
        <v>0.64634132526157784</v>
      </c>
      <c r="CW42" s="286">
        <f>'4'!BI42</f>
        <v>0.61277717067340043</v>
      </c>
      <c r="CX42" s="261">
        <f>'5'!Y42</f>
        <v>0.86912433365126196</v>
      </c>
      <c r="CY42" s="287">
        <f>'6'!BI42</f>
        <v>0.88990955623598733</v>
      </c>
      <c r="CZ42" s="261">
        <f>'7'!BI42</f>
        <v>0.82088504184970501</v>
      </c>
      <c r="DA42" s="286">
        <f>CW42*'8a'!DD43</f>
        <v>0.17345368967267163</v>
      </c>
      <c r="DB42" s="286">
        <f>CX42*'8a'!DB43</f>
        <v>0.39142283278796031</v>
      </c>
      <c r="DC42" s="286">
        <f>CY42*'8a'!CX43</f>
        <v>0.1381060551754377</v>
      </c>
      <c r="DD42" s="286">
        <f>CZ42*'8a'!CZ43</f>
        <v>9.1432376721508821E-2</v>
      </c>
      <c r="DE42" s="261">
        <f t="shared" si="11"/>
        <v>0.79441495435757847</v>
      </c>
      <c r="DF42" s="286">
        <f>'4'!BN42</f>
        <v>0.66085754532815566</v>
      </c>
      <c r="DG42" s="261">
        <f>'5'!AA42</f>
        <v>0.85390324959863328</v>
      </c>
      <c r="DH42" s="287">
        <f>'6'!BN42</f>
        <v>0.77746767906965908</v>
      </c>
      <c r="DI42" s="261">
        <f>'7'!BN42</f>
        <v>0.61066482228258945</v>
      </c>
      <c r="DJ42" s="286">
        <f>DF42*'8a'!DM43</f>
        <v>0.18696174746772051</v>
      </c>
      <c r="DK42" s="286">
        <f>DG42*'8a'!DK43</f>
        <v>0.38513958340595394</v>
      </c>
      <c r="DL42" s="286">
        <f>DH42*'8a'!DG43</f>
        <v>0.12600825048117428</v>
      </c>
      <c r="DM42" s="286">
        <f>DI42*'8a'!DI43</f>
        <v>6.3498617683629105E-2</v>
      </c>
      <c r="DN42" s="261">
        <f t="shared" si="12"/>
        <v>0.76160819903847776</v>
      </c>
      <c r="DO42" s="286">
        <f>'4'!BS42</f>
        <v>0.69897261455094661</v>
      </c>
      <c r="DP42" s="261">
        <f>'5'!AC42</f>
        <v>0.33781274989535975</v>
      </c>
      <c r="DQ42" s="287">
        <f>'6'!BS42</f>
        <v>0.34700271906044422</v>
      </c>
      <c r="DR42" s="261">
        <f>'7'!BS42</f>
        <v>0.34726970169606802</v>
      </c>
      <c r="DS42" s="286">
        <f>DO42*'8a'!DV43</f>
        <v>0.19533009869615922</v>
      </c>
      <c r="DT42" s="286">
        <f>DP42*'8a'!DT43</f>
        <v>0.1507059672604823</v>
      </c>
      <c r="DU42" s="286">
        <f>DQ42*'8a'!DP43</f>
        <v>6.3458506805794845E-2</v>
      </c>
      <c r="DV42" s="286">
        <f>DR42*'8a'!DR43</f>
        <v>3.179182920311837E-2</v>
      </c>
      <c r="DW42" s="261">
        <f t="shared" si="13"/>
        <v>0.44128640196555469</v>
      </c>
      <c r="DX42" s="327"/>
    </row>
    <row r="43" spans="1:128" ht="18" customHeight="1">
      <c r="A43" s="201">
        <v>1999</v>
      </c>
      <c r="B43" s="286">
        <f>'4'!F43</f>
        <v>0.65618807633517862</v>
      </c>
      <c r="C43" s="261">
        <f>'5'!C43</f>
        <v>0.73454221857955471</v>
      </c>
      <c r="D43" s="287">
        <f>'6'!F43</f>
        <v>0.76143140081061211</v>
      </c>
      <c r="E43" s="261">
        <f>'7'!F43</f>
        <v>0.46969232886324686</v>
      </c>
      <c r="F43" s="286">
        <f>B43*'8a'!I44</f>
        <v>0.19213619639388574</v>
      </c>
      <c r="G43" s="286">
        <f>C43*'8a'!G44</f>
        <v>0.32450460290397165</v>
      </c>
      <c r="H43" s="286">
        <f>D43*'8a'!C44</f>
        <v>0.12737246231841179</v>
      </c>
      <c r="I43" s="286">
        <f>E43*'8a'!E44</f>
        <v>4.6093305818268447E-2</v>
      </c>
      <c r="J43" s="261">
        <f t="shared" si="0"/>
        <v>0.69010656743453769</v>
      </c>
      <c r="K43" s="286">
        <f>'4'!K43</f>
        <v>0.64456967958968525</v>
      </c>
      <c r="L43" s="261">
        <f>'5'!E43</f>
        <v>0.78152070899619486</v>
      </c>
      <c r="M43" s="287">
        <f>'6'!K43</f>
        <v>0.83282555418134241</v>
      </c>
      <c r="N43" s="261">
        <f>'7'!K43</f>
        <v>0.68029043719768167</v>
      </c>
      <c r="O43" s="286">
        <f>'8a'!R44</f>
        <v>0.29305517407776993</v>
      </c>
      <c r="P43" s="286">
        <f>'8a'!P44</f>
        <v>0.44636980416376382</v>
      </c>
      <c r="Q43" s="286">
        <f>'8a'!L44</f>
        <v>0.15584515143927571</v>
      </c>
      <c r="R43" s="286">
        <f>'8a'!N44</f>
        <v>0.10472987031919054</v>
      </c>
      <c r="S43" s="261">
        <f t="shared" si="14"/>
        <v>0.73878027936295365</v>
      </c>
      <c r="T43" s="286">
        <f>'4'!P43</f>
        <v>0.612320616508229</v>
      </c>
      <c r="U43" s="261">
        <f>'5'!G43</f>
        <v>0.7204265763329607</v>
      </c>
      <c r="V43" s="287">
        <f>'6'!P43</f>
        <v>0.72151769112518171</v>
      </c>
      <c r="W43" s="261">
        <f>'7'!P43</f>
        <v>0.78870146186900503</v>
      </c>
      <c r="X43" s="286">
        <f>T43*'8a'!AA44</f>
        <v>0.18150150243075183</v>
      </c>
      <c r="Y43" s="286">
        <f>U43*'8a'!Y44</f>
        <v>0.32018482149822075</v>
      </c>
      <c r="Z43" s="286">
        <f>V43*'8a'!U44</f>
        <v>0.11498927266712483</v>
      </c>
      <c r="AA43" s="286">
        <f>W43*'8a'!W44</f>
        <v>7.8692684542759128E-2</v>
      </c>
      <c r="AB43" s="261">
        <f t="shared" si="2"/>
        <v>0.69536828113885663</v>
      </c>
      <c r="AC43" s="286">
        <f>'4'!U43</f>
        <v>0.78943183541589523</v>
      </c>
      <c r="AD43" s="261">
        <f>'5'!I43</f>
        <v>0.82482558813795459</v>
      </c>
      <c r="AE43" s="287">
        <f>'6'!U43</f>
        <v>0.90539052960440791</v>
      </c>
      <c r="AF43" s="261">
        <f>'7'!U43</f>
        <v>0.78451915365291747</v>
      </c>
      <c r="AG43" s="286">
        <f>'8a'!AJ44</f>
        <v>0.29493110916607856</v>
      </c>
      <c r="AH43" s="286">
        <f>'8a'!AH44</f>
        <v>0.44571184052530799</v>
      </c>
      <c r="AI43" s="286">
        <f>'8a'!AD44</f>
        <v>0.147862565946971</v>
      </c>
      <c r="AJ43" s="286">
        <f>'8a'!AF44</f>
        <v>0.11149448436164239</v>
      </c>
      <c r="AK43" s="261">
        <f t="shared" si="15"/>
        <v>0.82180546323131942</v>
      </c>
      <c r="AL43" s="286">
        <f>'4'!Z43</f>
        <v>0.58059132208325825</v>
      </c>
      <c r="AM43" s="261">
        <f>'5'!K43</f>
        <v>0.79679950896250351</v>
      </c>
      <c r="AN43" s="287">
        <f>'6'!Z43</f>
        <v>0.89391450048815568</v>
      </c>
      <c r="AO43" s="261">
        <f>'7'!Z43</f>
        <v>0.83585260293791663</v>
      </c>
      <c r="AP43" s="286">
        <f>'8a'!AS44</f>
        <v>0.29417367848389397</v>
      </c>
      <c r="AQ43" s="286">
        <f>'8a'!AQ44</f>
        <v>0.43964324345176869</v>
      </c>
      <c r="AR43" s="286">
        <f>'8a'!AM44</f>
        <v>0.15050540761884773</v>
      </c>
      <c r="AS43" s="286">
        <f>'8a'!AO44</f>
        <v>0.11567767044548959</v>
      </c>
      <c r="AT43" s="261">
        <f t="shared" si="16"/>
        <v>0.75233065363013651</v>
      </c>
      <c r="AU43" s="286">
        <f>'4'!AE43</f>
        <v>0.59633463023999567</v>
      </c>
      <c r="AV43" s="261">
        <f>'5'!M43</f>
        <v>0.77831766291653659</v>
      </c>
      <c r="AW43" s="287">
        <f>'6'!AE43</f>
        <v>0.85517749310944657</v>
      </c>
      <c r="AX43" s="261">
        <f>'7'!AE43</f>
        <v>0.73889168084308532</v>
      </c>
      <c r="AY43" s="286">
        <f>'8a'!BB44</f>
        <v>0.28169845202217009</v>
      </c>
      <c r="AZ43" s="286">
        <f>'8a'!AZ44</f>
        <v>0.45071939664323679</v>
      </c>
      <c r="BA43" s="286">
        <f>'8a'!AV44</f>
        <v>0.16656896117128436</v>
      </c>
      <c r="BB43" s="286">
        <f>'8a'!AX44</f>
        <v>0.10101319016330881</v>
      </c>
      <c r="BC43" s="261">
        <f t="shared" si="17"/>
        <v>0.73587324216372862</v>
      </c>
      <c r="BD43" s="286">
        <f>'4'!AJ43</f>
        <v>0.61555716045023934</v>
      </c>
      <c r="BE43" s="261">
        <f>'5'!O43</f>
        <v>0.77130372240186418</v>
      </c>
      <c r="BF43" s="287">
        <f>'6'!AJ43</f>
        <v>0.7278214500595479</v>
      </c>
      <c r="BG43" s="261">
        <f>'7'!AJ43</f>
        <v>0.68764029813414629</v>
      </c>
      <c r="BH43" s="286">
        <f>BD43*'8a'!BK44</f>
        <v>0.18529327184115432</v>
      </c>
      <c r="BI43" s="286">
        <f>BE43*'8a'!BI44</f>
        <v>0.34560891185067466</v>
      </c>
      <c r="BJ43" s="286">
        <f>BF43*'8a'!BE44</f>
        <v>9.5527037714753696E-2</v>
      </c>
      <c r="BK43" s="286">
        <f>BG43*'8a'!BG44</f>
        <v>8.2274864921278709E-2</v>
      </c>
      <c r="BL43" s="261">
        <f t="shared" si="6"/>
        <v>0.7087040863278613</v>
      </c>
      <c r="BM43" s="286">
        <f>'4'!AO43</f>
        <v>0.54515475231667898</v>
      </c>
      <c r="BN43" s="261">
        <f>'5'!Q43</f>
        <v>0.76754496346006729</v>
      </c>
      <c r="BO43" s="287">
        <f>'6'!AO43</f>
        <v>0.8749729634316602</v>
      </c>
      <c r="BP43" s="261">
        <f>'7'!AO43</f>
        <v>0.57926739502374169</v>
      </c>
      <c r="BQ43" s="286">
        <f>'8a'!BT44</f>
        <v>0.30711521414011805</v>
      </c>
      <c r="BR43" s="286">
        <f>'8a'!BR44</f>
        <v>0.45045385034307944</v>
      </c>
      <c r="BS43" s="286">
        <f>'8a'!BN44</f>
        <v>0.12963603712935337</v>
      </c>
      <c r="BT43" s="286">
        <f>'8a'!BP44</f>
        <v>0.11279489838744908</v>
      </c>
      <c r="BU43" s="261">
        <f t="shared" si="18"/>
        <v>0.69193533713473765</v>
      </c>
      <c r="BV43" s="286">
        <f>'4'!AT43</f>
        <v>0.82785026292476305</v>
      </c>
      <c r="BW43" s="261">
        <f>'5'!S43</f>
        <v>0.67561981052740161</v>
      </c>
      <c r="BX43" s="287">
        <f>'6'!AT43</f>
        <v>0.76908454897419731</v>
      </c>
      <c r="BY43" s="261">
        <f>'7'!AT43</f>
        <v>0.89412393456355987</v>
      </c>
      <c r="BZ43" s="286">
        <f>'8a'!CC44</f>
        <v>0.29886569937843266</v>
      </c>
      <c r="CA43" s="286">
        <f>'8a'!CA44</f>
        <v>0.44305774957554789</v>
      </c>
      <c r="CB43" s="286">
        <f>'8a'!BW44</f>
        <v>0.15166309825720581</v>
      </c>
      <c r="CC43" s="286">
        <f>'8a'!BY44</f>
        <v>0.10641345278881367</v>
      </c>
      <c r="CD43" s="261">
        <f t="shared" si="19"/>
        <v>0.75854320124775743</v>
      </c>
      <c r="CE43" s="286">
        <f>'4'!AY43</f>
        <v>0.80748828789935623</v>
      </c>
      <c r="CF43" s="261">
        <f>'5'!U43</f>
        <v>0.82319142038279469</v>
      </c>
      <c r="CG43" s="287">
        <f>'6'!AY43</f>
        <v>0.8667059863436436</v>
      </c>
      <c r="CH43" s="261">
        <f>'7'!AY43</f>
        <v>0.76983197018421534</v>
      </c>
      <c r="CI43" s="286">
        <f>CE43*'8a'!CL44</f>
        <v>0.23123430871418765</v>
      </c>
      <c r="CJ43" s="286">
        <f>CF43*'8a'!CJ44</f>
        <v>0.36958262470091868</v>
      </c>
      <c r="CK43" s="286">
        <f>CG43*'8a'!CF44</f>
        <v>0.13974576668113758</v>
      </c>
      <c r="CL43" s="286">
        <f>CH43*'8a'!CH44</f>
        <v>7.9628805609071623E-2</v>
      </c>
      <c r="CM43" s="261">
        <f t="shared" si="9"/>
        <v>0.82019150570531552</v>
      </c>
      <c r="CN43" s="286">
        <f>'4'!BD43</f>
        <v>0.43054526622810008</v>
      </c>
      <c r="CO43" s="261">
        <f>'5'!W43</f>
        <v>0.78105258689570645</v>
      </c>
      <c r="CP43" s="287">
        <f>'6'!BD43</f>
        <v>0.86805595931138346</v>
      </c>
      <c r="CQ43" s="261">
        <f>'7'!BD43</f>
        <v>0.59029318732730141</v>
      </c>
      <c r="CR43" s="286">
        <f>'8a'!CU44</f>
        <v>0.30525848085611179</v>
      </c>
      <c r="CS43" s="286">
        <f>'8a'!CS44</f>
        <v>0.45986471386403205</v>
      </c>
      <c r="CT43" s="286">
        <f>'8a'!CO44</f>
        <v>0.13436288599948071</v>
      </c>
      <c r="CU43" s="286">
        <f>'8a'!CQ44</f>
        <v>0.10051391928037548</v>
      </c>
      <c r="CV43" s="261">
        <f t="shared" si="20"/>
        <v>0.66657330397903336</v>
      </c>
      <c r="CW43" s="286">
        <f>'4'!BI43</f>
        <v>0.64784829264938548</v>
      </c>
      <c r="CX43" s="261">
        <f>'5'!Y43</f>
        <v>0.86635389338058444</v>
      </c>
      <c r="CY43" s="287">
        <f>'6'!BI43</f>
        <v>0.88615242624340407</v>
      </c>
      <c r="CZ43" s="261">
        <f>'7'!BI43</f>
        <v>0.80981184069831846</v>
      </c>
      <c r="DA43" s="286">
        <f>CW43*'8a'!DD44</f>
        <v>0.18344229839170451</v>
      </c>
      <c r="DB43" s="286">
        <f>CX43*'8a'!DB44</f>
        <v>0.38942423285239808</v>
      </c>
      <c r="DC43" s="286">
        <f>CY43*'8a'!CX44</f>
        <v>0.13708095979837004</v>
      </c>
      <c r="DD43" s="286">
        <f>CZ43*'8a'!CZ44</f>
        <v>9.1228190889042091E-2</v>
      </c>
      <c r="DE43" s="261">
        <f t="shared" si="11"/>
        <v>0.80117568193151467</v>
      </c>
      <c r="DF43" s="286">
        <f>'4'!BN43</f>
        <v>0.66302335290899816</v>
      </c>
      <c r="DG43" s="261">
        <f>'5'!AA43</f>
        <v>0.85034511126908097</v>
      </c>
      <c r="DH43" s="287">
        <f>'6'!BN43</f>
        <v>0.77897254554540052</v>
      </c>
      <c r="DI43" s="261">
        <f>'7'!BN43</f>
        <v>0.56046409487978732</v>
      </c>
      <c r="DJ43" s="286">
        <f>DF43*'8a'!DM44</f>
        <v>0.18826351670466746</v>
      </c>
      <c r="DK43" s="286">
        <f>DG43*'8a'!DK44</f>
        <v>0.38473557211469639</v>
      </c>
      <c r="DL43" s="286">
        <f>DH43*'8a'!DG44</f>
        <v>0.12347146574565868</v>
      </c>
      <c r="DM43" s="286">
        <f>DI43*'8a'!DI44</f>
        <v>5.8905356363320706E-2</v>
      </c>
      <c r="DN43" s="261">
        <f t="shared" si="12"/>
        <v>0.75537591092834333</v>
      </c>
      <c r="DO43" s="286">
        <f>'4'!BS43</f>
        <v>0.7071629239179964</v>
      </c>
      <c r="DP43" s="261">
        <f>'5'!AC43</f>
        <v>0.33089037753760714</v>
      </c>
      <c r="DQ43" s="287">
        <f>'6'!BS43</f>
        <v>0.36818864584805933</v>
      </c>
      <c r="DR43" s="261">
        <f>'7'!BS43</f>
        <v>0.30085812820884644</v>
      </c>
      <c r="DS43" s="286">
        <f>DO43*'8a'!DV44</f>
        <v>0.19806108882416396</v>
      </c>
      <c r="DT43" s="286">
        <f>DP43*'8a'!DT44</f>
        <v>0.1476975122252599</v>
      </c>
      <c r="DU43" s="286">
        <f>DQ43*'8a'!DP44</f>
        <v>6.6212785022323833E-2</v>
      </c>
      <c r="DV43" s="286">
        <f>DR43*'8a'!DR44</f>
        <v>2.8197573738747501E-2</v>
      </c>
      <c r="DW43" s="261">
        <f t="shared" si="13"/>
        <v>0.44016895981049514</v>
      </c>
      <c r="DX43" s="327"/>
    </row>
    <row r="44" spans="1:128" ht="18" customHeight="1">
      <c r="A44" s="201">
        <v>2000</v>
      </c>
      <c r="B44" s="286">
        <f>'4'!F44</f>
        <v>0.67509776828143253</v>
      </c>
      <c r="C44" s="261">
        <f>'5'!C44</f>
        <v>0.7143198517938586</v>
      </c>
      <c r="D44" s="287">
        <f>'6'!F44</f>
        <v>0.78241353919841816</v>
      </c>
      <c r="E44" s="261">
        <f>'7'!F44</f>
        <v>0.52211140148362278</v>
      </c>
      <c r="F44" s="286">
        <f>B44*'8a'!I45</f>
        <v>0.19726077571983605</v>
      </c>
      <c r="G44" s="286">
        <f>C44*'8a'!G45</f>
        <v>0.31503977153978063</v>
      </c>
      <c r="H44" s="286">
        <f>D44*'8a'!C45</f>
        <v>0.13060303310801818</v>
      </c>
      <c r="I44" s="286">
        <f>E44*'8a'!E45</f>
        <v>5.213086836315118E-2</v>
      </c>
      <c r="J44" s="261">
        <f t="shared" ref="J44:J49" si="21">SUM(F44:I44)</f>
        <v>0.69503444873078601</v>
      </c>
      <c r="K44" s="286">
        <f>'4'!K44</f>
        <v>0.68971744773667676</v>
      </c>
      <c r="L44" s="261">
        <f>'5'!E44</f>
        <v>0.77867959693402344</v>
      </c>
      <c r="M44" s="287">
        <f>'6'!K44</f>
        <v>0.80927068208082653</v>
      </c>
      <c r="N44" s="261">
        <f>'7'!K44</f>
        <v>0.65992280825621863</v>
      </c>
      <c r="O44" s="286">
        <f>'8a'!R45</f>
        <v>0.29056804833038918</v>
      </c>
      <c r="P44" s="286">
        <f>'8a'!P45</f>
        <v>0.44308194559928865</v>
      </c>
      <c r="Q44" s="286">
        <f>'8a'!L45</f>
        <v>0.16137044458726094</v>
      </c>
      <c r="R44" s="286">
        <f>'8a'!N45</f>
        <v>0.10497956148306116</v>
      </c>
      <c r="S44" s="261">
        <f t="shared" si="14"/>
        <v>0.74529950027848724</v>
      </c>
      <c r="T44" s="286">
        <f>'4'!P44</f>
        <v>0.63455509165658708</v>
      </c>
      <c r="U44" s="261">
        <f>'5'!G44</f>
        <v>0.726496559949252</v>
      </c>
      <c r="V44" s="287">
        <f>'6'!P44</f>
        <v>0.75320492428177688</v>
      </c>
      <c r="W44" s="261">
        <f>'7'!P44</f>
        <v>0.80353035650820814</v>
      </c>
      <c r="X44" s="286">
        <f>T44*'8a'!AA45</f>
        <v>0.18842303557426868</v>
      </c>
      <c r="Y44" s="286">
        <f>U44*'8a'!Y45</f>
        <v>0.32253033120864227</v>
      </c>
      <c r="Z44" s="286">
        <f>V44*'8a'!U45</f>
        <v>0.11828539661647398</v>
      </c>
      <c r="AA44" s="286">
        <f>W44*'8a'!W45</f>
        <v>8.2013913484833348E-2</v>
      </c>
      <c r="AB44" s="261">
        <f t="shared" ref="AB44:AB49" si="22">SUM(X44:AA44)</f>
        <v>0.71125267688421823</v>
      </c>
      <c r="AC44" s="286">
        <f>'4'!U44</f>
        <v>0.80421155320050952</v>
      </c>
      <c r="AD44" s="261">
        <f>'5'!I44</f>
        <v>0.82826001556554318</v>
      </c>
      <c r="AE44" s="287">
        <f>'6'!U44</f>
        <v>0.90360656411269902</v>
      </c>
      <c r="AF44" s="261">
        <f>'7'!U44</f>
        <v>0.77946224277251674</v>
      </c>
      <c r="AG44" s="286">
        <f>'8a'!AJ45</f>
        <v>0.29365308479264329</v>
      </c>
      <c r="AH44" s="286">
        <f>'8a'!AH45</f>
        <v>0.44425067081289532</v>
      </c>
      <c r="AI44" s="286">
        <f>'8a'!AD45</f>
        <v>0.14779331316603403</v>
      </c>
      <c r="AJ44" s="286">
        <f>'8a'!AF45</f>
        <v>0.11430293122842738</v>
      </c>
      <c r="AK44" s="261">
        <f t="shared" si="15"/>
        <v>0.82675609798527916</v>
      </c>
      <c r="AL44" s="286">
        <f>'4'!Z44</f>
        <v>0.59516919918965705</v>
      </c>
      <c r="AM44" s="261">
        <f>'5'!K44</f>
        <v>0.77841177687989471</v>
      </c>
      <c r="AN44" s="287">
        <f>'6'!Z44</f>
        <v>0.88930471852991033</v>
      </c>
      <c r="AO44" s="261">
        <f>'7'!Z44</f>
        <v>0.82374133558330609</v>
      </c>
      <c r="AP44" s="286">
        <f>'8a'!AS45</f>
        <v>0.29425656233236508</v>
      </c>
      <c r="AQ44" s="286">
        <f>'8a'!AQ45</f>
        <v>0.43955900912909712</v>
      </c>
      <c r="AR44" s="286">
        <f>'8a'!AM45</f>
        <v>0.14882149372083842</v>
      </c>
      <c r="AS44" s="286">
        <f>'8a'!AO45</f>
        <v>0.11736293481769941</v>
      </c>
      <c r="AT44" s="261">
        <f t="shared" si="16"/>
        <v>0.74631470915872067</v>
      </c>
      <c r="AU44" s="286">
        <f>'4'!AE44</f>
        <v>0.64849769682716096</v>
      </c>
      <c r="AV44" s="261">
        <f>'5'!M44</f>
        <v>0.77661814001141471</v>
      </c>
      <c r="AW44" s="287">
        <f>'6'!AE44</f>
        <v>0.8572158139542112</v>
      </c>
      <c r="AX44" s="261">
        <f>'7'!AE44</f>
        <v>0.73684014149791099</v>
      </c>
      <c r="AY44" s="286">
        <f>'8a'!BB45</f>
        <v>0.28088926991522317</v>
      </c>
      <c r="AZ44" s="286">
        <f>'8a'!AZ45</f>
        <v>0.45069006187115301</v>
      </c>
      <c r="BA44" s="286">
        <f>'8a'!AV45</f>
        <v>0.16639477084282969</v>
      </c>
      <c r="BB44" s="286">
        <f>'8a'!AX45</f>
        <v>0.10202589737079418</v>
      </c>
      <c r="BC44" s="261">
        <f t="shared" si="17"/>
        <v>0.74998312775639719</v>
      </c>
      <c r="BD44" s="286">
        <f>'4'!AJ44</f>
        <v>0.63875331919206413</v>
      </c>
      <c r="BE44" s="261">
        <f>'5'!O44</f>
        <v>0.76673463177733781</v>
      </c>
      <c r="BF44" s="287">
        <f>'6'!AJ44</f>
        <v>0.72472001459663071</v>
      </c>
      <c r="BG44" s="261">
        <f>'7'!AJ44</f>
        <v>0.69392869608032126</v>
      </c>
      <c r="BH44" s="286">
        <f>BD44*'8a'!BK45</f>
        <v>0.19194994725132059</v>
      </c>
      <c r="BI44" s="286">
        <f>BE44*'8a'!BI45</f>
        <v>0.34392537911481597</v>
      </c>
      <c r="BJ44" s="286">
        <f>BF44*'8a'!BE45</f>
        <v>9.453958037953028E-2</v>
      </c>
      <c r="BK44" s="286">
        <f>BG44*'8a'!BG45</f>
        <v>8.3607640094249189E-2</v>
      </c>
      <c r="BL44" s="261">
        <f t="shared" ref="BL44:BL49" si="23">SUM(BH44:BK44)</f>
        <v>0.71402254683991595</v>
      </c>
      <c r="BM44" s="286">
        <f>'4'!AO44</f>
        <v>0.569819612747263</v>
      </c>
      <c r="BN44" s="261">
        <f>'5'!Q44</f>
        <v>0.76934379402227282</v>
      </c>
      <c r="BO44" s="287">
        <f>'6'!AO44</f>
        <v>0.88463801859872615</v>
      </c>
      <c r="BP44" s="261">
        <f>'7'!AO44</f>
        <v>0.61502803942771234</v>
      </c>
      <c r="BQ44" s="286">
        <f>'8a'!BT45</f>
        <v>0.30699642019590623</v>
      </c>
      <c r="BR44" s="286">
        <f>'8a'!BR45</f>
        <v>0.45068881773662473</v>
      </c>
      <c r="BS44" s="286">
        <f>'8a'!BN45</f>
        <v>0.12892855008991624</v>
      </c>
      <c r="BT44" s="286">
        <f>'8a'!BP45</f>
        <v>0.11338621197755272</v>
      </c>
      <c r="BU44" s="261">
        <f t="shared" si="18"/>
        <v>0.70545802297477422</v>
      </c>
      <c r="BV44" s="286">
        <f>'4'!AT44</f>
        <v>0.85184719464285241</v>
      </c>
      <c r="BW44" s="261">
        <f>'5'!S44</f>
        <v>0.6864818640265381</v>
      </c>
      <c r="BX44" s="287">
        <f>'6'!AT44</f>
        <v>0.76458749190875075</v>
      </c>
      <c r="BY44" s="261">
        <f>'7'!AT44</f>
        <v>0.88873638037943858</v>
      </c>
      <c r="BZ44" s="286">
        <f>'8a'!CC45</f>
        <v>0.29792036353826523</v>
      </c>
      <c r="CA44" s="286">
        <f>'8a'!CA45</f>
        <v>0.4421183734044421</v>
      </c>
      <c r="CB44" s="286">
        <f>'8a'!BW45</f>
        <v>0.15236116904007035</v>
      </c>
      <c r="CC44" s="286">
        <f>'8a'!BY45</f>
        <v>0.10760009401722227</v>
      </c>
      <c r="CD44" s="261">
        <f t="shared" si="19"/>
        <v>0.76941043318809843</v>
      </c>
      <c r="CE44" s="286">
        <f>'4'!AY44</f>
        <v>0.80267526973843994</v>
      </c>
      <c r="CF44" s="261">
        <f>'5'!U44</f>
        <v>0.83944265880368618</v>
      </c>
      <c r="CG44" s="287">
        <f>'6'!AY44</f>
        <v>0.86453709479891028</v>
      </c>
      <c r="CH44" s="261">
        <f>'7'!AY44</f>
        <v>0.770564864680229</v>
      </c>
      <c r="CI44" s="286">
        <f>CE44*'8a'!CL45</f>
        <v>0.22971737865131964</v>
      </c>
      <c r="CJ44" s="286">
        <f>CF44*'8a'!CJ45</f>
        <v>0.37606032011481372</v>
      </c>
      <c r="CK44" s="286">
        <f>CG44*'8a'!CF45</f>
        <v>0.13900280579455301</v>
      </c>
      <c r="CL44" s="286">
        <f>CH44*'8a'!CH45</f>
        <v>8.0939589000325218E-2</v>
      </c>
      <c r="CM44" s="261">
        <f t="shared" ref="CM44:CM49" si="24">SUM(CI44:CL44)</f>
        <v>0.82572009356101161</v>
      </c>
      <c r="CN44" s="286">
        <f>'4'!BD44</f>
        <v>0.48123109819628451</v>
      </c>
      <c r="CO44" s="261">
        <f>'5'!W44</f>
        <v>0.77841721191904845</v>
      </c>
      <c r="CP44" s="287">
        <f>'6'!BD44</f>
        <v>0.86985038886834387</v>
      </c>
      <c r="CQ44" s="261">
        <f>'7'!BD44</f>
        <v>0.5345196309862944</v>
      </c>
      <c r="CR44" s="286">
        <f>'8a'!CU45</f>
        <v>0.30636389787703161</v>
      </c>
      <c r="CS44" s="286">
        <f>'8a'!CS45</f>
        <v>0.46139708685961062</v>
      </c>
      <c r="CT44" s="286">
        <f>'8a'!CO45</f>
        <v>0.13120748959026748</v>
      </c>
      <c r="CU44" s="286">
        <f>'8a'!CQ45</f>
        <v>0.1010315256730903</v>
      </c>
      <c r="CV44" s="261">
        <f t="shared" si="20"/>
        <v>0.6747254886271834</v>
      </c>
      <c r="CW44" s="286">
        <f>'4'!BI44</f>
        <v>0.6854640315959718</v>
      </c>
      <c r="CX44" s="261">
        <f>'5'!Y44</f>
        <v>0.85923595887720383</v>
      </c>
      <c r="CY44" s="287">
        <f>'6'!BI44</f>
        <v>0.88145097434002018</v>
      </c>
      <c r="CZ44" s="261">
        <f>'7'!BI44</f>
        <v>0.79748136404585557</v>
      </c>
      <c r="DA44" s="286">
        <f>CW44*'8a'!DD45</f>
        <v>0.1941705179245525</v>
      </c>
      <c r="DB44" s="286">
        <f>CX44*'8a'!DB45</f>
        <v>0.38546902968783964</v>
      </c>
      <c r="DC44" s="286">
        <f>CY44*'8a'!CX45</f>
        <v>0.13613248531198058</v>
      </c>
      <c r="DD44" s="286">
        <f>CZ44*'8a'!CZ45</f>
        <v>9.0650950786098486E-2</v>
      </c>
      <c r="DE44" s="261">
        <f t="shared" ref="DE44:DE49" si="25">SUM(DA44:DD44)</f>
        <v>0.80642298371047116</v>
      </c>
      <c r="DF44" s="286">
        <f>'4'!BN44</f>
        <v>0.67276355029066004</v>
      </c>
      <c r="DG44" s="261">
        <f>'5'!AA44</f>
        <v>0.84039388345209454</v>
      </c>
      <c r="DH44" s="287">
        <f>'6'!BN44</f>
        <v>0.79006130698180532</v>
      </c>
      <c r="DI44" s="261">
        <f>'7'!BN44</f>
        <v>0.57577743200234532</v>
      </c>
      <c r="DJ44" s="286">
        <f>DF44*'8a'!DM45</f>
        <v>0.19117561496689603</v>
      </c>
      <c r="DK44" s="286">
        <f>DG44*'8a'!DK45</f>
        <v>0.37992595079588481</v>
      </c>
      <c r="DL44" s="286">
        <f>DH44*'8a'!DG45</f>
        <v>0.12482427495808075</v>
      </c>
      <c r="DM44" s="286">
        <f>DI44*'8a'!DI45</f>
        <v>6.0895022323639185E-2</v>
      </c>
      <c r="DN44" s="261">
        <f t="shared" ref="DN44:DN49" si="26">SUM(DJ44:DM44)</f>
        <v>0.7568208630445008</v>
      </c>
      <c r="DO44" s="286">
        <f>'4'!BS44</f>
        <v>0.71380352968161109</v>
      </c>
      <c r="DP44" s="261">
        <f>'5'!AC44</f>
        <v>0.30402569785076466</v>
      </c>
      <c r="DQ44" s="287">
        <f>'6'!BS44</f>
        <v>0.38860200704343084</v>
      </c>
      <c r="DR44" s="261">
        <f>'7'!BS44</f>
        <v>0.25067509255964981</v>
      </c>
      <c r="DS44" s="286">
        <f>DO44*'8a'!DV45</f>
        <v>0.20126608332205562</v>
      </c>
      <c r="DT44" s="286">
        <f>DP44*'8a'!DT45</f>
        <v>0.13516750973149394</v>
      </c>
      <c r="DU44" s="286">
        <f>DQ44*'8a'!DP45</f>
        <v>6.84115360026437E-2</v>
      </c>
      <c r="DV44" s="286">
        <f>DR44*'8a'!DR45</f>
        <v>2.4415631681908669E-2</v>
      </c>
      <c r="DW44" s="261">
        <f t="shared" ref="DW44:DW49" si="27">SUM(DS44:DV44)</f>
        <v>0.42926076073810199</v>
      </c>
      <c r="DX44" s="327"/>
    </row>
    <row r="45" spans="1:128" ht="18" customHeight="1">
      <c r="A45" s="201">
        <v>2001</v>
      </c>
      <c r="B45" s="286">
        <f>'4'!F45</f>
        <v>0.66047522730860564</v>
      </c>
      <c r="C45" s="261">
        <f>'5'!C45</f>
        <v>0.70737971100691266</v>
      </c>
      <c r="D45" s="287">
        <f>'6'!F45</f>
        <v>0.780004252351018</v>
      </c>
      <c r="E45" s="261">
        <f>'7'!F45</f>
        <v>0.56840689319523818</v>
      </c>
      <c r="F45" s="286">
        <f>B45*'8a'!I46</f>
        <v>0.19281463637968752</v>
      </c>
      <c r="G45" s="286">
        <f>C45*'8a'!G46</f>
        <v>0.31143369704517831</v>
      </c>
      <c r="H45" s="286">
        <f>D45*'8a'!C46</f>
        <v>0.1299145501070067</v>
      </c>
      <c r="I45" s="286">
        <f>E45*'8a'!E46</f>
        <v>5.7549369581114819E-2</v>
      </c>
      <c r="J45" s="261">
        <f t="shared" si="21"/>
        <v>0.69171225311298734</v>
      </c>
      <c r="K45" s="286">
        <f>'4'!K45</f>
        <v>0.70096064201786168</v>
      </c>
      <c r="L45" s="261">
        <f>'5'!E45</f>
        <v>0.77865019993932572</v>
      </c>
      <c r="M45" s="287">
        <f>'6'!K45</f>
        <v>0.79934057778224121</v>
      </c>
      <c r="N45" s="261">
        <f>'7'!K45</f>
        <v>0.65992280825621863</v>
      </c>
      <c r="O45" s="286">
        <f>'8a'!R46</f>
        <v>0.28982119034352594</v>
      </c>
      <c r="P45" s="286">
        <f>'8a'!P46</f>
        <v>0.44283448588018426</v>
      </c>
      <c r="Q45" s="286">
        <f>'8a'!L46</f>
        <v>0.1612803197575631</v>
      </c>
      <c r="R45" s="286">
        <f>'8a'!N46</f>
        <v>0.10606400401872661</v>
      </c>
      <c r="S45" s="261">
        <f t="shared" si="14"/>
        <v>0.74687836799106488</v>
      </c>
      <c r="T45" s="286">
        <f>'4'!P45</f>
        <v>0.62270678832154625</v>
      </c>
      <c r="U45" s="261">
        <f>'5'!G45</f>
        <v>0.70782344957926346</v>
      </c>
      <c r="V45" s="287">
        <f>'6'!P45</f>
        <v>0.74498984877609853</v>
      </c>
      <c r="W45" s="261">
        <f>'7'!P45</f>
        <v>0.80995472758171916</v>
      </c>
      <c r="X45" s="286">
        <f>T45*'8a'!AA46</f>
        <v>0.18529646106060274</v>
      </c>
      <c r="Y45" s="286">
        <f>U45*'8a'!Y46</f>
        <v>0.31394231418266433</v>
      </c>
      <c r="Z45" s="286">
        <f>V45*'8a'!U46</f>
        <v>0.11518179743225518</v>
      </c>
      <c r="AA45" s="286">
        <f>W45*'8a'!W46</f>
        <v>8.4472896424347826E-2</v>
      </c>
      <c r="AB45" s="261">
        <f t="shared" si="22"/>
        <v>0.69889346909987016</v>
      </c>
      <c r="AC45" s="286">
        <f>'4'!U45</f>
        <v>0.78535821604736555</v>
      </c>
      <c r="AD45" s="261">
        <f>'5'!I45</f>
        <v>0.82633362595448767</v>
      </c>
      <c r="AE45" s="287">
        <f>'6'!U45</f>
        <v>0.90173570428304473</v>
      </c>
      <c r="AF45" s="261">
        <f>'7'!U45</f>
        <v>0.78705489314944077</v>
      </c>
      <c r="AG45" s="286">
        <f>'8a'!AJ46</f>
        <v>0.29299737645788343</v>
      </c>
      <c r="AH45" s="286">
        <f>'8a'!AH46</f>
        <v>0.44427080021727489</v>
      </c>
      <c r="AI45" s="286">
        <f>'8a'!AD46</f>
        <v>0.1488026975380114</v>
      </c>
      <c r="AJ45" s="286">
        <f>'8a'!AF46</f>
        <v>0.11392912578683033</v>
      </c>
      <c r="AK45" s="261">
        <f t="shared" si="15"/>
        <v>0.82107297931718271</v>
      </c>
      <c r="AL45" s="286">
        <f>'4'!Z45</f>
        <v>0.61661725003491685</v>
      </c>
      <c r="AM45" s="261">
        <f>'5'!K45</f>
        <v>0.78142803099492231</v>
      </c>
      <c r="AN45" s="287">
        <f>'6'!Z45</f>
        <v>0.889676212787608</v>
      </c>
      <c r="AO45" s="261">
        <f>'7'!Z45</f>
        <v>0.81920649072214902</v>
      </c>
      <c r="AP45" s="286">
        <f>'8a'!AS46</f>
        <v>0.2940167829863759</v>
      </c>
      <c r="AQ45" s="286">
        <f>'8a'!AQ46</f>
        <v>0.43945810145010611</v>
      </c>
      <c r="AR45" s="286">
        <f>'8a'!AM46</f>
        <v>0.14742756532472664</v>
      </c>
      <c r="AS45" s="286">
        <f>'8a'!AO46</f>
        <v>0.11909755023879129</v>
      </c>
      <c r="AT45" s="261">
        <f t="shared" si="16"/>
        <v>0.75342898327342089</v>
      </c>
      <c r="AU45" s="286">
        <f>'4'!AE45</f>
        <v>0.680444189974035</v>
      </c>
      <c r="AV45" s="261">
        <f>'5'!M45</f>
        <v>0.77334607639592479</v>
      </c>
      <c r="AW45" s="287">
        <f>'6'!AE45</f>
        <v>0.85812253820634032</v>
      </c>
      <c r="AX45" s="261">
        <f>'7'!AE45</f>
        <v>0.73425442903645821</v>
      </c>
      <c r="AY45" s="286">
        <f>'8a'!BB46</f>
        <v>0.28065918724763295</v>
      </c>
      <c r="AZ45" s="286">
        <f>'8a'!AZ46</f>
        <v>0.45043175176108979</v>
      </c>
      <c r="BA45" s="286">
        <f>'8a'!AV46</f>
        <v>0.16589629874292439</v>
      </c>
      <c r="BB45" s="286">
        <f>'8a'!AX46</f>
        <v>0.10301276224835292</v>
      </c>
      <c r="BC45" s="261">
        <f t="shared" si="17"/>
        <v>0.75730947111851687</v>
      </c>
      <c r="BD45" s="286">
        <f>'4'!AJ45</f>
        <v>0.63980499004966718</v>
      </c>
      <c r="BE45" s="261">
        <f>'5'!O45</f>
        <v>0.75875743205825485</v>
      </c>
      <c r="BF45" s="287">
        <f>'6'!AJ45</f>
        <v>0.72777383490139425</v>
      </c>
      <c r="BG45" s="261">
        <f>'7'!AJ45</f>
        <v>0.71673830024826612</v>
      </c>
      <c r="BH45" s="286">
        <f>BD45*'8a'!BK46</f>
        <v>0.19179514026335726</v>
      </c>
      <c r="BI45" s="286">
        <f>BE45*'8a'!BI46</f>
        <v>0.34068605586384243</v>
      </c>
      <c r="BJ45" s="286">
        <f>BF45*'8a'!BE46</f>
        <v>9.487392658960489E-2</v>
      </c>
      <c r="BK45" s="286">
        <f>BG45*'8a'!BG46</f>
        <v>8.6626205561059724E-2</v>
      </c>
      <c r="BL45" s="261">
        <f t="shared" si="23"/>
        <v>0.71398132827786431</v>
      </c>
      <c r="BM45" s="286">
        <f>'4'!AO45</f>
        <v>0.60066228251755716</v>
      </c>
      <c r="BN45" s="261">
        <f>'5'!Q45</f>
        <v>0.7826102062434237</v>
      </c>
      <c r="BO45" s="287">
        <f>'6'!AO45</f>
        <v>0.87809726414444556</v>
      </c>
      <c r="BP45" s="261">
        <f>'7'!AO45</f>
        <v>0.64002161825757919</v>
      </c>
      <c r="BQ45" s="286">
        <f>'8a'!BT46</f>
        <v>0.30732125974705066</v>
      </c>
      <c r="BR45" s="286">
        <f>'8a'!BR46</f>
        <v>0.45170862017001118</v>
      </c>
      <c r="BS45" s="286">
        <f>'8a'!BN46</f>
        <v>0.12674505947395417</v>
      </c>
      <c r="BT45" s="286">
        <f>'8a'!BP46</f>
        <v>0.11422506060898399</v>
      </c>
      <c r="BU45" s="261">
        <f t="shared" si="18"/>
        <v>0.72250906384345537</v>
      </c>
      <c r="BV45" s="286">
        <f>'4'!AT45</f>
        <v>0.8706520731991555</v>
      </c>
      <c r="BW45" s="261">
        <f>'5'!S45</f>
        <v>0.66873318579281082</v>
      </c>
      <c r="BX45" s="287">
        <f>'6'!AT45</f>
        <v>0.75484386826694994</v>
      </c>
      <c r="BY45" s="261">
        <f>'7'!AT45</f>
        <v>0.88215366763084591</v>
      </c>
      <c r="BZ45" s="286">
        <f>'8a'!CC46</f>
        <v>0.29698946366356205</v>
      </c>
      <c r="CA45" s="286">
        <f>'8a'!CA46</f>
        <v>0.44116684866245609</v>
      </c>
      <c r="CB45" s="286">
        <f>'8a'!BW46</f>
        <v>0.15305754709499564</v>
      </c>
      <c r="CC45" s="286">
        <f>'8a'!BY46</f>
        <v>0.10878614057898625</v>
      </c>
      <c r="CD45" s="261">
        <f t="shared" si="19"/>
        <v>0.7650980482449995</v>
      </c>
      <c r="CE45" s="286">
        <f>'4'!AY45</f>
        <v>0.80157203484993866</v>
      </c>
      <c r="CF45" s="261">
        <f>'5'!U45</f>
        <v>0.84428618146085432</v>
      </c>
      <c r="CG45" s="287">
        <f>'6'!AY45</f>
        <v>0.86271652013844358</v>
      </c>
      <c r="CH45" s="261">
        <f>'7'!AY45</f>
        <v>0.79108239034882988</v>
      </c>
      <c r="CI45" s="286">
        <f>CE45*'8a'!CL46</f>
        <v>0.22910381588829398</v>
      </c>
      <c r="CJ45" s="286">
        <f>CF45*'8a'!CJ46</f>
        <v>0.37709223652975166</v>
      </c>
      <c r="CK45" s="286">
        <f>CG45*'8a'!CF46</f>
        <v>0.13877193123648265</v>
      </c>
      <c r="CL45" s="286">
        <f>CH45*'8a'!CH46</f>
        <v>8.4398174801202555E-2</v>
      </c>
      <c r="CM45" s="261">
        <f t="shared" si="24"/>
        <v>0.82936615845573092</v>
      </c>
      <c r="CN45" s="286">
        <f>'4'!BD45</f>
        <v>0.57777306612941959</v>
      </c>
      <c r="CO45" s="261">
        <f>'5'!W45</f>
        <v>0.77381373067339498</v>
      </c>
      <c r="CP45" s="287">
        <f>'6'!BD45</f>
        <v>0.86755500515046646</v>
      </c>
      <c r="CQ45" s="261">
        <f>'7'!BD45</f>
        <v>0.52129736080564493</v>
      </c>
      <c r="CR45" s="286">
        <f>'8a'!CU46</f>
        <v>0.30569336668501246</v>
      </c>
      <c r="CS45" s="286">
        <f>'8a'!CS46</f>
        <v>0.46132011051464072</v>
      </c>
      <c r="CT45" s="286">
        <f>'8a'!CO46</f>
        <v>0.13166158798833147</v>
      </c>
      <c r="CU45" s="286">
        <f>'8a'!CQ46</f>
        <v>0.10132493481201527</v>
      </c>
      <c r="CV45" s="261">
        <f t="shared" si="20"/>
        <v>0.70064132026366466</v>
      </c>
      <c r="CW45" s="286">
        <f>'4'!BI45</f>
        <v>0.70822674523689633</v>
      </c>
      <c r="CX45" s="261">
        <f>'5'!Y45</f>
        <v>0.82191866428612237</v>
      </c>
      <c r="CY45" s="287">
        <f>'6'!BI45</f>
        <v>0.88378137793569989</v>
      </c>
      <c r="CZ45" s="261">
        <f>'7'!BI45</f>
        <v>0.80620151815728269</v>
      </c>
      <c r="DA45" s="286">
        <f>CW45*'8a'!DD46</f>
        <v>0.20090775796858834</v>
      </c>
      <c r="DB45" s="286">
        <f>CX45*'8a'!DB46</f>
        <v>0.36815538568134493</v>
      </c>
      <c r="DC45" s="286">
        <f>CY45*'8a'!CX46</f>
        <v>0.13588300629351741</v>
      </c>
      <c r="DD45" s="286">
        <f>CZ45*'8a'!CZ46</f>
        <v>9.2430261875410757E-2</v>
      </c>
      <c r="DE45" s="261">
        <f t="shared" si="25"/>
        <v>0.79737641181886132</v>
      </c>
      <c r="DF45" s="286">
        <f>'4'!BN45</f>
        <v>0.69001863846524247</v>
      </c>
      <c r="DG45" s="261">
        <f>'5'!AA45</f>
        <v>0.84187617188800878</v>
      </c>
      <c r="DH45" s="287">
        <f>'6'!BN45</f>
        <v>0.79492065134363876</v>
      </c>
      <c r="DI45" s="261">
        <f>'7'!BN45</f>
        <v>0.59043564702960916</v>
      </c>
      <c r="DJ45" s="286">
        <f>DF45*'8a'!DM46</f>
        <v>0.19634202761286348</v>
      </c>
      <c r="DK45" s="286">
        <f>DG45*'8a'!DK46</f>
        <v>0.38024396824653567</v>
      </c>
      <c r="DL45" s="286">
        <f>DH45*'8a'!DG46</f>
        <v>0.12517134904935526</v>
      </c>
      <c r="DM45" s="286">
        <f>DI45*'8a'!DI46</f>
        <v>6.2779536557889315E-2</v>
      </c>
      <c r="DN45" s="261">
        <f t="shared" si="26"/>
        <v>0.76453688146664378</v>
      </c>
      <c r="DO45" s="286">
        <f>'4'!BS45</f>
        <v>0.69187402473416626</v>
      </c>
      <c r="DP45" s="261">
        <f>'5'!AC45</f>
        <v>0.28055384378610554</v>
      </c>
      <c r="DQ45" s="287">
        <f>'6'!BS45</f>
        <v>0.37525245522504497</v>
      </c>
      <c r="DR45" s="261">
        <f>'7'!BS45</f>
        <v>0.2545394727518287</v>
      </c>
      <c r="DS45" s="286">
        <f>DO45*'8a'!DV46</f>
        <v>0.19506662314829176</v>
      </c>
      <c r="DT45" s="286">
        <f>DP45*'8a'!DT46</f>
        <v>0.12440552068940265</v>
      </c>
      <c r="DU45" s="286">
        <f>DQ45*'8a'!DP46</f>
        <v>6.5783363112172019E-2</v>
      </c>
      <c r="DV45" s="286">
        <f>DR45*'8a'!DR46</f>
        <v>2.5282866808436576E-2</v>
      </c>
      <c r="DW45" s="261">
        <f t="shared" si="27"/>
        <v>0.41053837375830299</v>
      </c>
      <c r="DX45" s="327"/>
    </row>
    <row r="46" spans="1:128" ht="18" customHeight="1">
      <c r="A46" s="201">
        <v>2002</v>
      </c>
      <c r="B46" s="286">
        <f>'4'!F46</f>
        <v>0.66945537880201877</v>
      </c>
      <c r="C46" s="261">
        <f>'5'!C46</f>
        <v>0.70568129427285498</v>
      </c>
      <c r="D46" s="287">
        <f>'6'!F46</f>
        <v>0.78930202859450471</v>
      </c>
      <c r="E46" s="261">
        <f>'7'!F46</f>
        <v>0.52431638958951787</v>
      </c>
      <c r="F46" s="286">
        <f>B46*'8a'!I47</f>
        <v>0.19584775117474795</v>
      </c>
      <c r="G46" s="286">
        <f>C46*'8a'!G47</f>
        <v>0.31060781909589785</v>
      </c>
      <c r="H46" s="286">
        <f>D46*'8a'!C47</f>
        <v>0.12988544857556145</v>
      </c>
      <c r="I46" s="286">
        <f>E46*'8a'!E47</f>
        <v>5.3869135756638854E-2</v>
      </c>
      <c r="J46" s="261">
        <f t="shared" si="21"/>
        <v>0.69021015460284618</v>
      </c>
      <c r="K46" s="286">
        <f>'4'!K46</f>
        <v>0.67792555295928048</v>
      </c>
      <c r="L46" s="261">
        <f>'5'!E46</f>
        <v>0.76109596140014046</v>
      </c>
      <c r="M46" s="287">
        <f>'6'!K46</f>
        <v>0.79437552563294866</v>
      </c>
      <c r="N46" s="261">
        <f>'7'!K46</f>
        <v>0.65992280825621863</v>
      </c>
      <c r="O46" s="286">
        <f>'8a'!R47</f>
        <v>0.28940239772691551</v>
      </c>
      <c r="P46" s="286">
        <f>'8a'!P47</f>
        <v>0.44236300005817425</v>
      </c>
      <c r="Q46" s="286">
        <f>'8a'!L47</f>
        <v>0.16110860462118706</v>
      </c>
      <c r="R46" s="286">
        <f>'8a'!N47</f>
        <v>0.10712599759372322</v>
      </c>
      <c r="S46" s="261">
        <f t="shared" ref="S46:S52" si="28">(K46*O46)+(L46*P46)+(M46*Q46)+(N46*R46)</f>
        <v>0.73154959497313243</v>
      </c>
      <c r="T46" s="286">
        <f>'4'!P46</f>
        <v>0.60927078011814151</v>
      </c>
      <c r="U46" s="261">
        <f>'5'!G46</f>
        <v>0.69624906128441122</v>
      </c>
      <c r="V46" s="287">
        <f>'6'!P46</f>
        <v>0.73843984419329156</v>
      </c>
      <c r="W46" s="261">
        <f>'7'!P46</f>
        <v>0.81601983107643172</v>
      </c>
      <c r="X46" s="286">
        <f>T46*'8a'!AA47</f>
        <v>0.18162928427760822</v>
      </c>
      <c r="Y46" s="286">
        <f>U46*'8a'!Y47</f>
        <v>0.30844868854375562</v>
      </c>
      <c r="Z46" s="286">
        <f>V46*'8a'!U47</f>
        <v>0.11237497882222824</v>
      </c>
      <c r="AA46" s="286">
        <f>W46*'8a'!W47</f>
        <v>8.7066794165663944E-2</v>
      </c>
      <c r="AB46" s="261">
        <f t="shared" si="22"/>
        <v>0.68951974580925612</v>
      </c>
      <c r="AC46" s="286">
        <f>'4'!U46</f>
        <v>0.78599836989628258</v>
      </c>
      <c r="AD46" s="261">
        <f>'5'!I46</f>
        <v>0.82571062003049112</v>
      </c>
      <c r="AE46" s="287">
        <f>'6'!U46</f>
        <v>0.89869719505894297</v>
      </c>
      <c r="AF46" s="261">
        <f>'7'!U46</f>
        <v>0.79423265143548527</v>
      </c>
      <c r="AG46" s="286">
        <f>'8a'!AJ47</f>
        <v>0.29142545770783168</v>
      </c>
      <c r="AH46" s="286">
        <f>'8a'!AH47</f>
        <v>0.44283466546649314</v>
      </c>
      <c r="AI46" s="286">
        <f>'8a'!AD47</f>
        <v>0.14932790977112856</v>
      </c>
      <c r="AJ46" s="286">
        <f>'8a'!AF47</f>
        <v>0.11641196705454662</v>
      </c>
      <c r="AK46" s="261">
        <f t="shared" ref="AK46:AK52" si="29">(AC46*AG46)+(AD46*AH46)+(AE46*AI46)+(AF46*AJ46)</f>
        <v>0.82137197980584797</v>
      </c>
      <c r="AL46" s="286">
        <f>'4'!Z46</f>
        <v>0.61849245971861966</v>
      </c>
      <c r="AM46" s="261">
        <f>'5'!K46</f>
        <v>0.77557228715567872</v>
      </c>
      <c r="AN46" s="287">
        <f>'6'!Z46</f>
        <v>0.88992255469502357</v>
      </c>
      <c r="AO46" s="261">
        <f>'7'!Z46</f>
        <v>0.81445441653181028</v>
      </c>
      <c r="AP46" s="286">
        <f>'8a'!AS47</f>
        <v>0.29382782606694868</v>
      </c>
      <c r="AQ46" s="286">
        <f>'8a'!AQ47</f>
        <v>0.43939002972231173</v>
      </c>
      <c r="AR46" s="286">
        <f>'8a'!AM47</f>
        <v>0.1460576003781722</v>
      </c>
      <c r="AS46" s="286">
        <f>'8a'!AO47</f>
        <v>0.12072454383256748</v>
      </c>
      <c r="AT46" s="261">
        <f t="shared" ref="AT46:AT52" si="30">(AL46*AP46)+(AM46*AQ46)+(AN46*AR46)+(AO46*AS46)</f>
        <v>0.75081361595244722</v>
      </c>
      <c r="AU46" s="286">
        <f>'4'!AE46</f>
        <v>0.67053513338355919</v>
      </c>
      <c r="AV46" s="261">
        <f>'5'!M46</f>
        <v>0.76873356587366137</v>
      </c>
      <c r="AW46" s="287">
        <f>'6'!AE46</f>
        <v>0.85569508381191495</v>
      </c>
      <c r="AX46" s="261">
        <f>'7'!AE46</f>
        <v>0.73163189379106031</v>
      </c>
      <c r="AY46" s="286">
        <f>'8a'!BB47</f>
        <v>0.28011153301187053</v>
      </c>
      <c r="AZ46" s="286">
        <f>'8a'!AZ47</f>
        <v>0.45038992334108507</v>
      </c>
      <c r="BA46" s="286">
        <f>'8a'!AV47</f>
        <v>0.16547880356929159</v>
      </c>
      <c r="BB46" s="286">
        <f>'8a'!AX47</f>
        <v>0.10401974007775276</v>
      </c>
      <c r="BC46" s="261">
        <f t="shared" ref="BC46:BC52" si="31">(AU46*AY46)+(AV46*AZ46)+(AW46*BA46)+(AX46*BB46)</f>
        <v>0.75175803406800568</v>
      </c>
      <c r="BD46" s="286">
        <f>'4'!AJ46</f>
        <v>0.61754478818437286</v>
      </c>
      <c r="BE46" s="261">
        <f>'5'!O46</f>
        <v>0.75353906257219949</v>
      </c>
      <c r="BF46" s="287">
        <f>'6'!AJ46</f>
        <v>0.72675563211553218</v>
      </c>
      <c r="BG46" s="261">
        <f>'7'!AJ46</f>
        <v>0.73723021490827478</v>
      </c>
      <c r="BH46" s="286">
        <f>BD46*'8a'!BK47</f>
        <v>0.18479045318728449</v>
      </c>
      <c r="BI46" s="286">
        <f>BE46*'8a'!BI47</f>
        <v>0.33898512378811435</v>
      </c>
      <c r="BJ46" s="286">
        <f>BF46*'8a'!BE47</f>
        <v>9.476262437813826E-2</v>
      </c>
      <c r="BK46" s="286">
        <f>BG46*'8a'!BG47</f>
        <v>8.8848914876370408E-2</v>
      </c>
      <c r="BL46" s="261">
        <f t="shared" si="23"/>
        <v>0.70738711622990758</v>
      </c>
      <c r="BM46" s="286">
        <f>'4'!AO46</f>
        <v>0.61554807337552098</v>
      </c>
      <c r="BN46" s="261">
        <f>'5'!Q46</f>
        <v>0.77781294126928124</v>
      </c>
      <c r="BO46" s="287">
        <f>'6'!AO46</f>
        <v>0.87153021224603555</v>
      </c>
      <c r="BP46" s="261">
        <f>'7'!AO46</f>
        <v>0.66295614614407572</v>
      </c>
      <c r="BQ46" s="286">
        <f>'8a'!BT47</f>
        <v>0.30738918542809995</v>
      </c>
      <c r="BR46" s="286">
        <f>'8a'!BR47</f>
        <v>0.45316258613881721</v>
      </c>
      <c r="BS46" s="286">
        <f>'8a'!BN47</f>
        <v>0.1247174012083522</v>
      </c>
      <c r="BT46" s="286">
        <f>'8a'!BP47</f>
        <v>0.11473082722473073</v>
      </c>
      <c r="BU46" s="261">
        <f t="shared" ref="BU46:BU52" si="32">(BM46*BQ46)+(BN46*BR46)+(BO46*BS46)+(BP46*BT46)</f>
        <v>0.72644503507128366</v>
      </c>
      <c r="BV46" s="286">
        <f>'4'!AT46</f>
        <v>0.85750702797645539</v>
      </c>
      <c r="BW46" s="261">
        <f>'5'!S46</f>
        <v>0.64504905241433741</v>
      </c>
      <c r="BX46" s="287">
        <f>'6'!AT46</f>
        <v>0.77433111555055167</v>
      </c>
      <c r="BY46" s="261">
        <f>'7'!AT46</f>
        <v>0.87411066599232945</v>
      </c>
      <c r="BZ46" s="286">
        <f>'8a'!CC47</f>
        <v>0.29607921795772746</v>
      </c>
      <c r="CA46" s="286">
        <f>'8a'!CA47</f>
        <v>0.44017964573827695</v>
      </c>
      <c r="CB46" s="286">
        <f>'8a'!BW47</f>
        <v>0.15374393121611871</v>
      </c>
      <c r="CC46" s="286">
        <f>'8a'!BY47</f>
        <v>0.10999720508787686</v>
      </c>
      <c r="CD46" s="261">
        <f t="shared" ref="CD46:CD52" si="33">(BV46*BZ46)+(BW46*CA46)+(BX46*CB46)+(BY46*CC46)</f>
        <v>0.75302591357644155</v>
      </c>
      <c r="CE46" s="286">
        <f>'4'!AY46</f>
        <v>0.78028988416830281</v>
      </c>
      <c r="CF46" s="261">
        <f>'5'!U46</f>
        <v>0.82974546486453515</v>
      </c>
      <c r="CG46" s="287">
        <f>'6'!AY46</f>
        <v>0.86144295402213256</v>
      </c>
      <c r="CH46" s="261">
        <f>'7'!AY46</f>
        <v>0.80875255305880311</v>
      </c>
      <c r="CI46" s="286">
        <f>CE46*'8a'!CL47</f>
        <v>0.2227899592053133</v>
      </c>
      <c r="CJ46" s="286">
        <f>CF46*'8a'!CJ47</f>
        <v>0.3696587462082932</v>
      </c>
      <c r="CK46" s="286">
        <f>CG46*'8a'!CF47</f>
        <v>0.13869486395177258</v>
      </c>
      <c r="CL46" s="286">
        <f>CH46*'8a'!CH47</f>
        <v>8.7318097740550132E-2</v>
      </c>
      <c r="CM46" s="261">
        <f t="shared" si="24"/>
        <v>0.81846166710592916</v>
      </c>
      <c r="CN46" s="286">
        <f>'4'!BD46</f>
        <v>0.54993576642771924</v>
      </c>
      <c r="CO46" s="261">
        <f>'5'!W46</f>
        <v>0.77533592137764307</v>
      </c>
      <c r="CP46" s="287">
        <f>'6'!BD46</f>
        <v>0.86120918240466449</v>
      </c>
      <c r="CQ46" s="261">
        <f>'7'!BD46</f>
        <v>0.50761967828015675</v>
      </c>
      <c r="CR46" s="286">
        <f>'8a'!CU47</f>
        <v>0.30380762719056165</v>
      </c>
      <c r="CS46" s="286">
        <f>'8a'!CS47</f>
        <v>0.46198073200427187</v>
      </c>
      <c r="CT46" s="286">
        <f>'8a'!CO47</f>
        <v>0.13232852986366178</v>
      </c>
      <c r="CU46" s="286">
        <f>'8a'!CQ47</f>
        <v>0.10188311094150464</v>
      </c>
      <c r="CV46" s="261">
        <f t="shared" ref="CV46:CV52" si="34">(CN46*CR46)+(CO46*CS46)+(CP46*CT46)+(CQ46*CU46)</f>
        <v>0.690945353823882</v>
      </c>
      <c r="CW46" s="286">
        <f>'4'!BI46</f>
        <v>0.70481108800984948</v>
      </c>
      <c r="CX46" s="261">
        <f>'5'!Y46</f>
        <v>0.81709068063992674</v>
      </c>
      <c r="CY46" s="287">
        <f>'6'!BI46</f>
        <v>0.88438035385151015</v>
      </c>
      <c r="CZ46" s="261">
        <f>'7'!BI46</f>
        <v>0.81429286284268299</v>
      </c>
      <c r="DA46" s="286">
        <f>CW46*'8a'!DD47</f>
        <v>0.20021774726424452</v>
      </c>
      <c r="DB46" s="286">
        <f>CX46*'8a'!DB47</f>
        <v>0.36549251154988466</v>
      </c>
      <c r="DC46" s="286">
        <f>CY46*'8a'!CX47</f>
        <v>0.13539315788641701</v>
      </c>
      <c r="DD46" s="286">
        <f>CZ46*'8a'!CZ47</f>
        <v>9.4070089957832684E-2</v>
      </c>
      <c r="DE46" s="261">
        <f t="shared" si="25"/>
        <v>0.79517350665837894</v>
      </c>
      <c r="DF46" s="286">
        <f>'4'!BN46</f>
        <v>0.67995511210899073</v>
      </c>
      <c r="DG46" s="261">
        <f>'5'!AA46</f>
        <v>0.83724091433523729</v>
      </c>
      <c r="DH46" s="287">
        <f>'6'!BN46</f>
        <v>0.79818842387566347</v>
      </c>
      <c r="DI46" s="261">
        <f>'7'!BN46</f>
        <v>0.60446676683490541</v>
      </c>
      <c r="DJ46" s="286">
        <f>DF46*'8a'!DM47</f>
        <v>0.19366224402422624</v>
      </c>
      <c r="DK46" s="286">
        <f>DG46*'8a'!DK47</f>
        <v>0.37782511713955069</v>
      </c>
      <c r="DL46" s="286">
        <f>DH46*'8a'!DG47</f>
        <v>0.12527306362894627</v>
      </c>
      <c r="DM46" s="286">
        <f>DI46*'8a'!DI47</f>
        <v>6.4655565386923505E-2</v>
      </c>
      <c r="DN46" s="261">
        <f t="shared" si="26"/>
        <v>0.76141599017964678</v>
      </c>
      <c r="DO46" s="286">
        <f>'4'!BS46</f>
        <v>0.66127050761355943</v>
      </c>
      <c r="DP46" s="261">
        <f>'5'!AC46</f>
        <v>0.23612278537031589</v>
      </c>
      <c r="DQ46" s="287">
        <f>'6'!BS46</f>
        <v>0.36157250366972427</v>
      </c>
      <c r="DR46" s="261">
        <f>'7'!BS46</f>
        <v>0.25838148862946225</v>
      </c>
      <c r="DS46" s="286">
        <f>DO46*'8a'!DV47</f>
        <v>0.18646680876023453</v>
      </c>
      <c r="DT46" s="286">
        <f>DP46*'8a'!DT47</f>
        <v>0.10439929700591279</v>
      </c>
      <c r="DU46" s="286">
        <f>DQ46*'8a'!DP47</f>
        <v>6.3100236896823703E-2</v>
      </c>
      <c r="DV46" s="286">
        <f>DR46*'8a'!DR47</f>
        <v>2.6189895676917756E-2</v>
      </c>
      <c r="DW46" s="261">
        <f t="shared" si="27"/>
        <v>0.38015623833988876</v>
      </c>
      <c r="DX46" s="327"/>
    </row>
    <row r="47" spans="1:128" ht="18" customHeight="1">
      <c r="A47" s="201">
        <v>2003</v>
      </c>
      <c r="B47" s="286">
        <f>'4'!F47</f>
        <v>0.67922410567986469</v>
      </c>
      <c r="C47" s="261">
        <f>'5'!C47</f>
        <v>0.70549823097996978</v>
      </c>
      <c r="D47" s="287">
        <f>'6'!F47</f>
        <v>0.79714833541750241</v>
      </c>
      <c r="E47" s="261">
        <f>'7'!F47</f>
        <v>0.47467172866360879</v>
      </c>
      <c r="F47" s="286">
        <f>B47*'8a'!I48</f>
        <v>0.19907055820975617</v>
      </c>
      <c r="G47" s="286">
        <f>C47*'8a'!G48</f>
        <v>0.31046680886471123</v>
      </c>
      <c r="H47" s="286">
        <f>D47*'8a'!C48</f>
        <v>0.12960972012493072</v>
      </c>
      <c r="I47" s="286">
        <f>E47*'8a'!E48</f>
        <v>4.9487180771825283E-2</v>
      </c>
      <c r="J47" s="261">
        <f t="shared" si="21"/>
        <v>0.68863426797122329</v>
      </c>
      <c r="K47" s="286">
        <f>'4'!K47</f>
        <v>0.66283873271702964</v>
      </c>
      <c r="L47" s="261">
        <f>'5'!E47</f>
        <v>0.7032501809944478</v>
      </c>
      <c r="M47" s="287">
        <f>'6'!K47</f>
        <v>0.7915361423886208</v>
      </c>
      <c r="N47" s="261">
        <f>'7'!K47</f>
        <v>0.65992280825621863</v>
      </c>
      <c r="O47" s="286">
        <f>'8a'!R48</f>
        <v>0.28917493491004725</v>
      </c>
      <c r="P47" s="286">
        <f>'8a'!P48</f>
        <v>0.44171994913641843</v>
      </c>
      <c r="Q47" s="286">
        <f>'8a'!L48</f>
        <v>0.1608744054754836</v>
      </c>
      <c r="R47" s="286">
        <f>'8a'!N48</f>
        <v>0.10823071047805082</v>
      </c>
      <c r="S47" s="261">
        <f t="shared" si="28"/>
        <v>0.70107780228571792</v>
      </c>
      <c r="T47" s="286">
        <f>'4'!P47</f>
        <v>0.61165451810661065</v>
      </c>
      <c r="U47" s="261">
        <f>'5'!G47</f>
        <v>0.69594048150316457</v>
      </c>
      <c r="V47" s="287">
        <f>'6'!P47</f>
        <v>0.72694704524520604</v>
      </c>
      <c r="W47" s="261">
        <f>'7'!P47</f>
        <v>0.82174575817196482</v>
      </c>
      <c r="X47" s="286">
        <f>T47*'8a'!AA48</f>
        <v>0.1825476588749908</v>
      </c>
      <c r="Y47" s="286">
        <f>U47*'8a'!Y48</f>
        <v>0.30799438725878636</v>
      </c>
      <c r="Z47" s="286">
        <f>V47*'8a'!U48</f>
        <v>0.10890235767678778</v>
      </c>
      <c r="AA47" s="286">
        <f>W47*'8a'!W48</f>
        <v>8.9722054967582496E-2</v>
      </c>
      <c r="AB47" s="261">
        <f t="shared" si="22"/>
        <v>0.68916645877814742</v>
      </c>
      <c r="AC47" s="286">
        <f>'4'!U47</f>
        <v>0.75927416870928399</v>
      </c>
      <c r="AD47" s="261">
        <f>'5'!I47</f>
        <v>0.82697208239449382</v>
      </c>
      <c r="AE47" s="287">
        <f>'6'!U47</f>
        <v>0.89596546282521428</v>
      </c>
      <c r="AF47" s="261">
        <f>'7'!U47</f>
        <v>0.80101818895601473</v>
      </c>
      <c r="AG47" s="286">
        <f>'8a'!AJ48</f>
        <v>0.29138804351207553</v>
      </c>
      <c r="AH47" s="286">
        <f>'8a'!AH48</f>
        <v>0.44271862179733013</v>
      </c>
      <c r="AI47" s="286">
        <f>'8a'!AD48</f>
        <v>0.15030156643767295</v>
      </c>
      <c r="AJ47" s="286">
        <f>'8a'!AF48</f>
        <v>0.11559176825292128</v>
      </c>
      <c r="AK47" s="261">
        <f t="shared" si="29"/>
        <v>0.81461547649287691</v>
      </c>
      <c r="AL47" s="286">
        <f>'4'!Z47</f>
        <v>0.6214328181167954</v>
      </c>
      <c r="AM47" s="261">
        <f>'5'!K47</f>
        <v>0.76440146161203693</v>
      </c>
      <c r="AN47" s="287">
        <f>'6'!Z47</f>
        <v>0.88897872436693781</v>
      </c>
      <c r="AO47" s="261">
        <f>'7'!Z47</f>
        <v>0.80947470723592907</v>
      </c>
      <c r="AP47" s="286">
        <f>'8a'!AS48</f>
        <v>0.29370058144742434</v>
      </c>
      <c r="AQ47" s="286">
        <f>'8a'!AQ48</f>
        <v>0.43958114587580327</v>
      </c>
      <c r="AR47" s="286">
        <f>'8a'!AM48</f>
        <v>0.14478573154183821</v>
      </c>
      <c r="AS47" s="286">
        <f>'8a'!AO48</f>
        <v>0.1219325411349341</v>
      </c>
      <c r="AT47" s="261">
        <f t="shared" si="30"/>
        <v>0.74594439338630325</v>
      </c>
      <c r="AU47" s="286">
        <f>'4'!AE47</f>
        <v>0.64893938309305099</v>
      </c>
      <c r="AV47" s="261">
        <f>'5'!M47</f>
        <v>0.75838786179089834</v>
      </c>
      <c r="AW47" s="287">
        <f>'6'!AE47</f>
        <v>0.84985241915374266</v>
      </c>
      <c r="AX47" s="261">
        <f>'7'!AE47</f>
        <v>0.7289720113733954</v>
      </c>
      <c r="AY47" s="286">
        <f>'8a'!BB48</f>
        <v>0.28180584844943901</v>
      </c>
      <c r="AZ47" s="286">
        <f>'8a'!AZ48</f>
        <v>0.44942155126210742</v>
      </c>
      <c r="BA47" s="286">
        <f>'8a'!AV48</f>
        <v>0.164722759267622</v>
      </c>
      <c r="BB47" s="286">
        <f>'8a'!AX48</f>
        <v>0.10404984102083151</v>
      </c>
      <c r="BC47" s="261">
        <f t="shared" si="31"/>
        <v>0.73955022009451676</v>
      </c>
      <c r="BD47" s="286">
        <f>'4'!AJ47</f>
        <v>0.59617368814312488</v>
      </c>
      <c r="BE47" s="261">
        <f>'5'!O47</f>
        <v>0.74516508867488462</v>
      </c>
      <c r="BF47" s="287">
        <f>'6'!AJ47</f>
        <v>0.72357507594935011</v>
      </c>
      <c r="BG47" s="261">
        <f>'7'!AJ47</f>
        <v>0.75563994106315513</v>
      </c>
      <c r="BH47" s="286">
        <f>BD47*'8a'!BK48</f>
        <v>0.17826526303281404</v>
      </c>
      <c r="BI47" s="286">
        <f>BE47*'8a'!BI48</f>
        <v>0.33540885939386034</v>
      </c>
      <c r="BJ47" s="286">
        <f>BF47*'8a'!BE48</f>
        <v>9.4244106253888238E-2</v>
      </c>
      <c r="BK47" s="286">
        <f>BG47*'8a'!BG48</f>
        <v>9.1147554584952301E-2</v>
      </c>
      <c r="BL47" s="261">
        <f t="shared" si="23"/>
        <v>0.69906578326551483</v>
      </c>
      <c r="BM47" s="286">
        <f>'4'!AO47</f>
        <v>0.62488173665612234</v>
      </c>
      <c r="BN47" s="261">
        <f>'5'!Q47</f>
        <v>0.776002511985457</v>
      </c>
      <c r="BO47" s="287">
        <f>'6'!AO47</f>
        <v>0.86409512714050729</v>
      </c>
      <c r="BP47" s="261">
        <f>'7'!AO47</f>
        <v>0.68400125428792991</v>
      </c>
      <c r="BQ47" s="286">
        <f>'8a'!BT48</f>
        <v>0.30674031890392744</v>
      </c>
      <c r="BR47" s="286">
        <f>'8a'!BR48</f>
        <v>0.45574019549424721</v>
      </c>
      <c r="BS47" s="286">
        <f>'8a'!BN48</f>
        <v>0.12302423848467321</v>
      </c>
      <c r="BT47" s="286">
        <f>'8a'!BP48</f>
        <v>0.1144952471171523</v>
      </c>
      <c r="BU47" s="261">
        <f t="shared" si="32"/>
        <v>0.72995149732833442</v>
      </c>
      <c r="BV47" s="286">
        <f>'4'!AT47</f>
        <v>0.8264797745280883</v>
      </c>
      <c r="BW47" s="261">
        <f>'5'!S47</f>
        <v>0.61956118097410784</v>
      </c>
      <c r="BX47" s="287">
        <f>'6'!AT47</f>
        <v>0.782575720170537</v>
      </c>
      <c r="BY47" s="261">
        <f>'7'!AT47</f>
        <v>0.86428342943685177</v>
      </c>
      <c r="BZ47" s="286">
        <f>'8a'!CC48</f>
        <v>0.29513456594649168</v>
      </c>
      <c r="CA47" s="286">
        <f>'8a'!CA48</f>
        <v>0.4391422602357089</v>
      </c>
      <c r="CB47" s="286">
        <f>'8a'!BW48</f>
        <v>0.15441497101380294</v>
      </c>
      <c r="CC47" s="286">
        <f>'8a'!BY48</f>
        <v>0.11130820280399649</v>
      </c>
      <c r="CD47" s="261">
        <f t="shared" si="33"/>
        <v>0.73304148927630663</v>
      </c>
      <c r="CE47" s="286">
        <f>'4'!AY47</f>
        <v>0.74916379790227139</v>
      </c>
      <c r="CF47" s="261">
        <f>'5'!U47</f>
        <v>0.82931047063686736</v>
      </c>
      <c r="CG47" s="287">
        <f>'6'!AY47</f>
        <v>0.85898016656253884</v>
      </c>
      <c r="CH47" s="261">
        <f>'7'!AY47</f>
        <v>0.82397050161849517</v>
      </c>
      <c r="CI47" s="286">
        <f>CE47*'8a'!CL48</f>
        <v>0.21381835690205001</v>
      </c>
      <c r="CJ47" s="286">
        <f>CF47*'8a'!CJ48</f>
        <v>0.3683952932004137</v>
      </c>
      <c r="CK47" s="286">
        <f>CG47*'8a'!CF48</f>
        <v>0.13837574327558183</v>
      </c>
      <c r="CL47" s="286">
        <f>CH47*'8a'!CH48</f>
        <v>9.0042503745800792E-2</v>
      </c>
      <c r="CM47" s="261">
        <f t="shared" si="24"/>
        <v>0.81063189712384642</v>
      </c>
      <c r="CN47" s="286">
        <f>'4'!BD47</f>
        <v>0.54929942565544099</v>
      </c>
      <c r="CO47" s="261">
        <f>'5'!W47</f>
        <v>0.74388943806203389</v>
      </c>
      <c r="CP47" s="287">
        <f>'6'!BD47</f>
        <v>0.85298902087611661</v>
      </c>
      <c r="CQ47" s="261">
        <f>'7'!BD47</f>
        <v>0.49347089772189578</v>
      </c>
      <c r="CR47" s="286">
        <f>'8a'!CU48</f>
        <v>0.30128949744742861</v>
      </c>
      <c r="CS47" s="286">
        <f>'8a'!CS48</f>
        <v>0.46303540666992032</v>
      </c>
      <c r="CT47" s="286">
        <f>'8a'!CO48</f>
        <v>0.13311185930385722</v>
      </c>
      <c r="CU47" s="286">
        <f>'8a'!CQ48</f>
        <v>0.10256323657879389</v>
      </c>
      <c r="CV47" s="261">
        <f t="shared" si="34"/>
        <v>0.67410022333679842</v>
      </c>
      <c r="CW47" s="286">
        <f>'4'!BI47</f>
        <v>0.68726630816240442</v>
      </c>
      <c r="CX47" s="261">
        <f>'5'!Y47</f>
        <v>0.82314987175334908</v>
      </c>
      <c r="CY47" s="287">
        <f>'6'!BI47</f>
        <v>0.88604416873948066</v>
      </c>
      <c r="CZ47" s="261">
        <f>'7'!BI47</f>
        <v>0.82180074148580939</v>
      </c>
      <c r="DA47" s="286">
        <f>CW47*'8a'!DD48</f>
        <v>0.19549999406541227</v>
      </c>
      <c r="DB47" s="286">
        <f>CX47*'8a'!DB48</f>
        <v>0.36786159920101852</v>
      </c>
      <c r="DC47" s="286">
        <f>CY47*'8a'!CX48</f>
        <v>0.13512687622881012</v>
      </c>
      <c r="DD47" s="286">
        <f>CZ47*'8a'!CZ48</f>
        <v>9.5442979017270099E-2</v>
      </c>
      <c r="DE47" s="261">
        <f t="shared" si="25"/>
        <v>0.79393144851251096</v>
      </c>
      <c r="DF47" s="286">
        <f>'4'!BN47</f>
        <v>0.68636766525588122</v>
      </c>
      <c r="DG47" s="261">
        <f>'5'!AA47</f>
        <v>0.83523404253258415</v>
      </c>
      <c r="DH47" s="287">
        <f>'6'!BN47</f>
        <v>0.80006750750519029</v>
      </c>
      <c r="DI47" s="261">
        <f>'7'!BN47</f>
        <v>0.61789761926983033</v>
      </c>
      <c r="DJ47" s="286">
        <f>DF47*'8a'!DM48</f>
        <v>0.19549130912908147</v>
      </c>
      <c r="DK47" s="286">
        <f>DG47*'8a'!DK48</f>
        <v>0.37666092920099298</v>
      </c>
      <c r="DL47" s="286">
        <f>DH47*'8a'!DG48</f>
        <v>0.12517735330771404</v>
      </c>
      <c r="DM47" s="286">
        <f>DI47*'8a'!DI48</f>
        <v>6.6582717064210192E-2</v>
      </c>
      <c r="DN47" s="261">
        <f t="shared" si="26"/>
        <v>0.76391230870199867</v>
      </c>
      <c r="DO47" s="286">
        <f>'4'!BS47</f>
        <v>0.65568666460491576</v>
      </c>
      <c r="DP47" s="261">
        <f>'5'!AC47</f>
        <v>0.20462803527772125</v>
      </c>
      <c r="DQ47" s="287">
        <f>'6'!BS47</f>
        <v>0.34755397502532626</v>
      </c>
      <c r="DR47" s="261">
        <f>'7'!BS47</f>
        <v>0.26220126962147344</v>
      </c>
      <c r="DS47" s="286">
        <f>DO47*'8a'!DV48</f>
        <v>0.18551869350456418</v>
      </c>
      <c r="DT47" s="286">
        <f>DP47*'8a'!DT48</f>
        <v>9.0088480249413447E-2</v>
      </c>
      <c r="DU47" s="286">
        <f>DQ47*'8a'!DP48</f>
        <v>6.0298862469582062E-2</v>
      </c>
      <c r="DV47" s="286">
        <f>DR47*'8a'!DR48</f>
        <v>2.7088585843764931E-2</v>
      </c>
      <c r="DW47" s="261">
        <f t="shared" si="27"/>
        <v>0.36299462206732463</v>
      </c>
      <c r="DX47" s="327"/>
    </row>
    <row r="48" spans="1:128" ht="18" customHeight="1">
      <c r="A48" s="201">
        <v>2004</v>
      </c>
      <c r="B48" s="286">
        <f>'4'!F48</f>
        <v>0.69493538569127022</v>
      </c>
      <c r="C48" s="261">
        <f>'5'!C48</f>
        <v>0.7022887744244023</v>
      </c>
      <c r="D48" s="287">
        <f>'6'!F48</f>
        <v>0.79962442299476388</v>
      </c>
      <c r="E48" s="261">
        <f>'7'!F48</f>
        <v>0.47467172866360879</v>
      </c>
      <c r="F48" s="286">
        <f>B48*'8a'!I49</f>
        <v>0.20358145117697823</v>
      </c>
      <c r="G48" s="286">
        <f>C48*'8a'!G49</f>
        <v>0.30848020016282013</v>
      </c>
      <c r="H48" s="286">
        <f>D48*'8a'!C49</f>
        <v>0.12977074514253809</v>
      </c>
      <c r="I48" s="286">
        <f>E48*'8a'!E49</f>
        <v>5.008280221693899E-2</v>
      </c>
      <c r="J48" s="261">
        <f t="shared" si="21"/>
        <v>0.69191519869927542</v>
      </c>
      <c r="K48" s="286">
        <f>'4'!K48</f>
        <v>0.65526929114915933</v>
      </c>
      <c r="L48" s="261">
        <f>'5'!E48</f>
        <v>0.71063546350508577</v>
      </c>
      <c r="M48" s="287">
        <f>'6'!K48</f>
        <v>0.79190436414289944</v>
      </c>
      <c r="N48" s="261">
        <f>'7'!K48</f>
        <v>0.65992280825621863</v>
      </c>
      <c r="O48" s="286">
        <f>'8a'!R49</f>
        <v>0.28878844742733617</v>
      </c>
      <c r="P48" s="286">
        <f>'8a'!P49</f>
        <v>0.44120309599010299</v>
      </c>
      <c r="Q48" s="286">
        <f>'8a'!L49</f>
        <v>0.16068616755959553</v>
      </c>
      <c r="R48" s="286">
        <f>'8a'!N49</f>
        <v>0.10932228902296538</v>
      </c>
      <c r="S48" s="261">
        <f t="shared" si="28"/>
        <v>0.7021611171814568</v>
      </c>
      <c r="T48" s="286">
        <f>'4'!P48</f>
        <v>0.61910924773609266</v>
      </c>
      <c r="U48" s="261">
        <f>'5'!G48</f>
        <v>0.69774409792830405</v>
      </c>
      <c r="V48" s="287">
        <f>'6'!P48</f>
        <v>0.7200419495531496</v>
      </c>
      <c r="W48" s="261">
        <f>'7'!P48</f>
        <v>0.82715147649679488</v>
      </c>
      <c r="X48" s="286">
        <f>T48*'8a'!AA49</f>
        <v>0.18506931188259779</v>
      </c>
      <c r="Y48" s="286">
        <f>U48*'8a'!Y49</f>
        <v>0.30844359779197283</v>
      </c>
      <c r="Z48" s="286">
        <f>V48*'8a'!U49</f>
        <v>0.10617659637533255</v>
      </c>
      <c r="AA48" s="286">
        <f>W48*'8a'!W49</f>
        <v>9.2272383885298695E-2</v>
      </c>
      <c r="AB48" s="261">
        <f t="shared" si="22"/>
        <v>0.69196188993520191</v>
      </c>
      <c r="AC48" s="286">
        <f>'4'!U48</f>
        <v>0.75494685302139253</v>
      </c>
      <c r="AD48" s="261">
        <f>'5'!I48</f>
        <v>0.82513557798327863</v>
      </c>
      <c r="AE48" s="287">
        <f>'6'!U48</f>
        <v>0.89395296867573015</v>
      </c>
      <c r="AF48" s="261">
        <f>'7'!U48</f>
        <v>0.80743293818656947</v>
      </c>
      <c r="AG48" s="286">
        <f>'8a'!AJ49</f>
        <v>0.29099606727922417</v>
      </c>
      <c r="AH48" s="286">
        <f>'8a'!AH49</f>
        <v>0.44174144880441513</v>
      </c>
      <c r="AI48" s="286">
        <f>'8a'!AD49</f>
        <v>0.15098722720134908</v>
      </c>
      <c r="AJ48" s="286">
        <f>'8a'!AF49</f>
        <v>0.11627525671501179</v>
      </c>
      <c r="AK48" s="261">
        <f t="shared" si="29"/>
        <v>0.81304310306901617</v>
      </c>
      <c r="AL48" s="286">
        <f>'4'!Z48</f>
        <v>0.62702938429019828</v>
      </c>
      <c r="AM48" s="261">
        <f>'5'!K48</f>
        <v>0.76924154620380603</v>
      </c>
      <c r="AN48" s="287">
        <f>'6'!Z48</f>
        <v>0.88907013899260867</v>
      </c>
      <c r="AO48" s="261">
        <f>'7'!Z48</f>
        <v>0.80425645859791317</v>
      </c>
      <c r="AP48" s="286">
        <f>'8a'!AS49</f>
        <v>0.29380852648079214</v>
      </c>
      <c r="AQ48" s="286">
        <f>'8a'!AQ49</f>
        <v>0.43981251731759585</v>
      </c>
      <c r="AR48" s="286">
        <f>'8a'!AM49</f>
        <v>0.14353804879555349</v>
      </c>
      <c r="AS48" s="286">
        <f>'8a'!AO49</f>
        <v>0.12284090740605856</v>
      </c>
      <c r="AT48" s="261">
        <f t="shared" si="30"/>
        <v>0.74895962647437864</v>
      </c>
      <c r="AU48" s="286">
        <f>'4'!AE48</f>
        <v>0.63745970849365929</v>
      </c>
      <c r="AV48" s="261">
        <f>'5'!M48</f>
        <v>0.75426423762058958</v>
      </c>
      <c r="AW48" s="287">
        <f>'6'!AE48</f>
        <v>0.84609918386610206</v>
      </c>
      <c r="AX48" s="261">
        <f>'7'!AE48</f>
        <v>0.72627424992739853</v>
      </c>
      <c r="AY48" s="286">
        <f>'8a'!BB49</f>
        <v>0.28143041879488956</v>
      </c>
      <c r="AZ48" s="286">
        <f>'8a'!AZ49</f>
        <v>0.44915074622883711</v>
      </c>
      <c r="BA48" s="286">
        <f>'8a'!AV49</f>
        <v>0.16422446165646951</v>
      </c>
      <c r="BB48" s="286">
        <f>'8a'!AX49</f>
        <v>0.10519437331980389</v>
      </c>
      <c r="BC48" s="261">
        <f t="shared" si="31"/>
        <v>0.73352904546506359</v>
      </c>
      <c r="BD48" s="286">
        <f>'4'!AJ48</f>
        <v>0.55977932198036273</v>
      </c>
      <c r="BE48" s="261">
        <f>'5'!O48</f>
        <v>0.73631174756599371</v>
      </c>
      <c r="BF48" s="287">
        <f>'6'!AJ48</f>
        <v>0.72915096176700545</v>
      </c>
      <c r="BG48" s="261">
        <f>'7'!AJ48</f>
        <v>0.77217905040070789</v>
      </c>
      <c r="BH48" s="286">
        <f>BD48*'8a'!BK49</f>
        <v>0.16665304573243975</v>
      </c>
      <c r="BI48" s="286">
        <f>BE48*'8a'!BI49</f>
        <v>0.33213258497938936</v>
      </c>
      <c r="BJ48" s="286">
        <f>BF48*'8a'!BE49</f>
        <v>9.5014644459746347E-2</v>
      </c>
      <c r="BK48" s="286">
        <f>BG48*'8a'!BG49</f>
        <v>9.3359007080116199E-2</v>
      </c>
      <c r="BL48" s="261">
        <f t="shared" si="23"/>
        <v>0.68715928225169176</v>
      </c>
      <c r="BM48" s="286">
        <f>'4'!AO48</f>
        <v>0.64201197219201456</v>
      </c>
      <c r="BN48" s="261">
        <f>'5'!Q48</f>
        <v>0.7789377264069125</v>
      </c>
      <c r="BO48" s="287">
        <f>'6'!AO48</f>
        <v>0.85739334817377832</v>
      </c>
      <c r="BP48" s="261">
        <f>'7'!AO48</f>
        <v>0.70331259912914124</v>
      </c>
      <c r="BQ48" s="286">
        <f>'8a'!BT49</f>
        <v>0.3035694060076386</v>
      </c>
      <c r="BR48" s="286">
        <f>'8a'!BR49</f>
        <v>0.45987816429655171</v>
      </c>
      <c r="BS48" s="286">
        <f>'8a'!BN49</f>
        <v>0.12176332119529089</v>
      </c>
      <c r="BT48" s="286">
        <f>'8a'!BP49</f>
        <v>0.11478910850051874</v>
      </c>
      <c r="BU48" s="261">
        <f t="shared" si="32"/>
        <v>0.73824333266506936</v>
      </c>
      <c r="BV48" s="286">
        <f>'4'!AT48</f>
        <v>0.77302325932314708</v>
      </c>
      <c r="BW48" s="261">
        <f>'5'!S48</f>
        <v>0.6034595309496017</v>
      </c>
      <c r="BX48" s="287">
        <f>'6'!AT48</f>
        <v>0.87333092951960889</v>
      </c>
      <c r="BY48" s="261">
        <f>'7'!AT48</f>
        <v>0.85227614874019753</v>
      </c>
      <c r="BZ48" s="286">
        <f>'8a'!CC49</f>
        <v>0.29408863059684998</v>
      </c>
      <c r="CA48" s="286">
        <f>'8a'!CA49</f>
        <v>0.43813149213678082</v>
      </c>
      <c r="CB48" s="286">
        <f>'8a'!BW49</f>
        <v>0.15509749670083928</v>
      </c>
      <c r="CC48" s="286">
        <f>'8a'!BY49</f>
        <v>0.1126823805655299</v>
      </c>
      <c r="CD48" s="261">
        <f t="shared" si="33"/>
        <v>0.72321992279214442</v>
      </c>
      <c r="CE48" s="286">
        <f>'4'!AY48</f>
        <v>0.75098184655018463</v>
      </c>
      <c r="CF48" s="261">
        <f>'5'!U48</f>
        <v>0.83354234153444684</v>
      </c>
      <c r="CG48" s="287">
        <f>'6'!AY48</f>
        <v>0.85690633286717444</v>
      </c>
      <c r="CH48" s="261">
        <f>'7'!AY48</f>
        <v>0.83707654722580149</v>
      </c>
      <c r="CI48" s="286">
        <f>CE48*'8a'!CL49</f>
        <v>0.21414843124777971</v>
      </c>
      <c r="CJ48" s="286">
        <f>CF48*'8a'!CJ49</f>
        <v>0.36953618400539839</v>
      </c>
      <c r="CK48" s="286">
        <f>CG48*'8a'!CF49</f>
        <v>0.13824349732569124</v>
      </c>
      <c r="CL48" s="286">
        <f>CH48*'8a'!CH49</f>
        <v>9.2230131971983723E-2</v>
      </c>
      <c r="CM48" s="261">
        <f t="shared" si="24"/>
        <v>0.81415824455085295</v>
      </c>
      <c r="CN48" s="286">
        <f>'4'!BD48</f>
        <v>0.56447677110824979</v>
      </c>
      <c r="CO48" s="261">
        <f>'5'!W48</f>
        <v>0.74143237430209497</v>
      </c>
      <c r="CP48" s="287">
        <f>'6'!BD48</f>
        <v>0.84090168533463427</v>
      </c>
      <c r="CQ48" s="261">
        <f>'7'!BD48</f>
        <v>0.47883479318351541</v>
      </c>
      <c r="CR48" s="286">
        <f>'8a'!CU49</f>
        <v>0.30747838964031643</v>
      </c>
      <c r="CS48" s="286">
        <f>'8a'!CS49</f>
        <v>0.45601116908118877</v>
      </c>
      <c r="CT48" s="286">
        <f>'8a'!CO49</f>
        <v>0.13156820569995387</v>
      </c>
      <c r="CU48" s="286">
        <f>'8a'!CQ49</f>
        <v>0.10494223557854096</v>
      </c>
      <c r="CV48" s="261">
        <f t="shared" si="34"/>
        <v>0.67255177194888138</v>
      </c>
      <c r="CW48" s="286">
        <f>'4'!BI48</f>
        <v>0.663234219427844</v>
      </c>
      <c r="CX48" s="261">
        <f>'5'!Y48</f>
        <v>0.81802526577174461</v>
      </c>
      <c r="CY48" s="287">
        <f>'6'!BI48</f>
        <v>0.88928484255990192</v>
      </c>
      <c r="CZ48" s="261">
        <f>'7'!BI48</f>
        <v>0.82876722776362466</v>
      </c>
      <c r="DA48" s="286">
        <f>CW48*'8a'!DD49</f>
        <v>0.18891476000799146</v>
      </c>
      <c r="DB48" s="286">
        <f>CX48*'8a'!DB49</f>
        <v>0.36538848299465443</v>
      </c>
      <c r="DC48" s="286">
        <f>CY48*'8a'!CX49</f>
        <v>0.13515784945448278</v>
      </c>
      <c r="DD48" s="286">
        <f>CZ48*'8a'!CZ49</f>
        <v>9.6555566891509917E-2</v>
      </c>
      <c r="DE48" s="261">
        <f t="shared" si="25"/>
        <v>0.78601665934863862</v>
      </c>
      <c r="DF48" s="286">
        <f>'4'!BN48</f>
        <v>0.69161761831423874</v>
      </c>
      <c r="DG48" s="261">
        <f>'5'!AA48</f>
        <v>0.84106414760351944</v>
      </c>
      <c r="DH48" s="287">
        <f>'6'!BN48</f>
        <v>0.80628470318685064</v>
      </c>
      <c r="DI48" s="261">
        <f>'7'!BN48</f>
        <v>0.63075388445977165</v>
      </c>
      <c r="DJ48" s="286">
        <f>DF48*'8a'!DM49</f>
        <v>0.19691414004873217</v>
      </c>
      <c r="DK48" s="286">
        <f>DG48*'8a'!DK49</f>
        <v>0.37911573937042503</v>
      </c>
      <c r="DL48" s="286">
        <f>DH48*'8a'!DG49</f>
        <v>0.12578611800910486</v>
      </c>
      <c r="DM48" s="286">
        <f>DI48*'8a'!DI49</f>
        <v>6.844964495300139E-2</v>
      </c>
      <c r="DN48" s="261">
        <f t="shared" si="26"/>
        <v>0.77026564238126349</v>
      </c>
      <c r="DO48" s="286">
        <f>'4'!BS48</f>
        <v>0.66877966804443778</v>
      </c>
      <c r="DP48" s="261">
        <f>'5'!AC48</f>
        <v>0.20880757853932311</v>
      </c>
      <c r="DQ48" s="287">
        <f>'6'!BS48</f>
        <v>0.33318848955126545</v>
      </c>
      <c r="DR48" s="261">
        <f>'7'!BS48</f>
        <v>0.26599894440774097</v>
      </c>
      <c r="DS48" s="286">
        <f>DO48*'8a'!DV49</f>
        <v>0.18899919023814052</v>
      </c>
      <c r="DT48" s="286">
        <f>DP48*'8a'!DT49</f>
        <v>9.1759184404710301E-2</v>
      </c>
      <c r="DU48" s="286">
        <f>DQ48*'8a'!DP49</f>
        <v>5.760800385836496E-2</v>
      </c>
      <c r="DV48" s="286">
        <f>DR48*'8a'!DR49</f>
        <v>2.7944263343195538E-2</v>
      </c>
      <c r="DW48" s="261">
        <f t="shared" si="27"/>
        <v>0.36631064184441131</v>
      </c>
      <c r="DX48" s="327"/>
    </row>
    <row r="49" spans="1:160" ht="18" customHeight="1">
      <c r="A49" s="201">
        <v>2005</v>
      </c>
      <c r="B49" s="286">
        <f>'4'!F49</f>
        <v>0.7048723217851145</v>
      </c>
      <c r="C49" s="261">
        <f>'5'!C49</f>
        <v>0.71061695880861719</v>
      </c>
      <c r="D49" s="287">
        <f>'6'!F49</f>
        <v>0.80214323065238768</v>
      </c>
      <c r="E49" s="261">
        <f>'7'!F49</f>
        <v>0.47467172866360879</v>
      </c>
      <c r="F49" s="286">
        <f>B49*'8a'!I50</f>
        <v>0.20628482878069643</v>
      </c>
      <c r="G49" s="286">
        <f>C49*'8a'!G50</f>
        <v>0.3117294545067259</v>
      </c>
      <c r="H49" s="286">
        <f>D49*'8a'!C50</f>
        <v>0.13000898727221707</v>
      </c>
      <c r="I49" s="286">
        <f>E49*'8a'!E50</f>
        <v>5.0596683778995614E-2</v>
      </c>
      <c r="J49" s="261">
        <f t="shared" si="21"/>
        <v>0.69861995433863511</v>
      </c>
      <c r="K49" s="286">
        <f>'4'!K49</f>
        <v>0.65286994121863151</v>
      </c>
      <c r="L49" s="261">
        <f>'5'!E49</f>
        <v>0.7019680486775145</v>
      </c>
      <c r="M49" s="287">
        <f>'6'!K49</f>
        <v>0.79506343779693167</v>
      </c>
      <c r="N49" s="261">
        <f>'7'!K49</f>
        <v>0.65992280825621863</v>
      </c>
      <c r="O49" s="286">
        <f>'8a'!R50</f>
        <v>0.28870090819026639</v>
      </c>
      <c r="P49" s="286">
        <f>'8a'!P50</f>
        <v>0.43979006790742947</v>
      </c>
      <c r="Q49" s="286">
        <f>'8a'!L50</f>
        <v>0.16017154273188583</v>
      </c>
      <c r="R49" s="286">
        <f>'8a'!N50</f>
        <v>0.11133748117041831</v>
      </c>
      <c r="S49" s="261">
        <f t="shared" si="28"/>
        <v>0.69802340139648211</v>
      </c>
      <c r="T49" s="286">
        <f>'4'!P49</f>
        <v>0.62740221003273311</v>
      </c>
      <c r="U49" s="261">
        <f>'5'!G49</f>
        <v>0.6966026992912856</v>
      </c>
      <c r="V49" s="287">
        <f>'6'!P49</f>
        <v>0.71719978204791424</v>
      </c>
      <c r="W49" s="261">
        <f>'7'!P49</f>
        <v>0.82715147649679488</v>
      </c>
      <c r="X49" s="286">
        <f>T49*'8a'!AA50</f>
        <v>0.18754624955609725</v>
      </c>
      <c r="Y49" s="286">
        <f>U49*'8a'!Y50</f>
        <v>0.30685528955696201</v>
      </c>
      <c r="Z49" s="286">
        <f>V49*'8a'!U50</f>
        <v>0.1053852964506959</v>
      </c>
      <c r="AA49" s="286">
        <f>W49*'8a'!W50</f>
        <v>9.3991207758119227E-2</v>
      </c>
      <c r="AB49" s="261">
        <f t="shared" si="22"/>
        <v>0.69377804332187443</v>
      </c>
      <c r="AC49" s="286">
        <f>'4'!U49</f>
        <v>0.77463903100922482</v>
      </c>
      <c r="AD49" s="261">
        <f>'5'!I49</f>
        <v>0.82855324428725585</v>
      </c>
      <c r="AE49" s="287">
        <f>'6'!U49</f>
        <v>0.89506567679788007</v>
      </c>
      <c r="AF49" s="261">
        <f>'7'!U49</f>
        <v>0.80743293818656947</v>
      </c>
      <c r="AG49" s="286">
        <f>'8a'!AJ50</f>
        <v>0.29062468159665072</v>
      </c>
      <c r="AH49" s="286">
        <f>'8a'!AH50</f>
        <v>0.44167063692761799</v>
      </c>
      <c r="AI49" s="286">
        <f>'8a'!AD50</f>
        <v>0.15096302370185982</v>
      </c>
      <c r="AJ49" s="286">
        <f>'8a'!AF50</f>
        <v>0.1167416577738714</v>
      </c>
      <c r="AK49" s="261">
        <f t="shared" si="29"/>
        <v>0.82045974159847812</v>
      </c>
      <c r="AL49" s="286">
        <f>'4'!Z49</f>
        <v>0.6388902166794862</v>
      </c>
      <c r="AM49" s="261">
        <f>'5'!K49</f>
        <v>0.76354591907531888</v>
      </c>
      <c r="AN49" s="287">
        <f>'6'!Z49</f>
        <v>0.88876649078372094</v>
      </c>
      <c r="AO49" s="261">
        <f>'7'!Z49</f>
        <v>0.80425645859791317</v>
      </c>
      <c r="AP49" s="286">
        <f>'8a'!AS50</f>
        <v>0.29320274043903238</v>
      </c>
      <c r="AQ49" s="286">
        <f>'8a'!AQ50</f>
        <v>0.43977057302738598</v>
      </c>
      <c r="AR49" s="286">
        <f>'8a'!AM50</f>
        <v>0.14352435977730643</v>
      </c>
      <c r="AS49" s="286">
        <f>'8a'!AO50</f>
        <v>0.12350232675627529</v>
      </c>
      <c r="AT49" s="261">
        <f t="shared" si="30"/>
        <v>0.74999657426144872</v>
      </c>
      <c r="AU49" s="286">
        <f>'4'!AE49</f>
        <v>0.63642296045154534</v>
      </c>
      <c r="AV49" s="261">
        <f>'5'!M49</f>
        <v>0.75012030595866375</v>
      </c>
      <c r="AW49" s="287">
        <f>'6'!AE49</f>
        <v>0.83313540979913114</v>
      </c>
      <c r="AX49" s="261">
        <f>'7'!AE49</f>
        <v>0.72353807002291348</v>
      </c>
      <c r="AY49" s="286">
        <f>'8a'!BB50</f>
        <v>0.28085725699830827</v>
      </c>
      <c r="AZ49" s="286">
        <f>'8a'!AZ50</f>
        <v>0.44916562162274315</v>
      </c>
      <c r="BA49" s="286">
        <f>'8a'!AV50</f>
        <v>0.16383181299003069</v>
      </c>
      <c r="BB49" s="286">
        <f>'8a'!AX50</f>
        <v>0.10614530838891788</v>
      </c>
      <c r="BC49" s="261">
        <f t="shared" si="31"/>
        <v>0.72896651670821777</v>
      </c>
      <c r="BD49" s="286">
        <f>'4'!AJ49</f>
        <v>0.52711652326702119</v>
      </c>
      <c r="BE49" s="261">
        <f>'5'!O49</f>
        <v>0.73218966324792389</v>
      </c>
      <c r="BF49" s="287">
        <f>'6'!AJ49</f>
        <v>0.74023050403410173</v>
      </c>
      <c r="BG49" s="261">
        <f>'7'!AJ49</f>
        <v>0.77217905040070789</v>
      </c>
      <c r="BH49" s="286">
        <f>BD49*'8a'!BK50</f>
        <v>0.15842175715022289</v>
      </c>
      <c r="BI49" s="286">
        <f>BE49*'8a'!BI50</f>
        <v>0.33069044988877822</v>
      </c>
      <c r="BJ49" s="286">
        <f>BF49*'8a'!BE50</f>
        <v>9.6580261287696742E-2</v>
      </c>
      <c r="BK49" s="286">
        <f>BG49*'8a'!BG50</f>
        <v>9.0605015123616212E-2</v>
      </c>
      <c r="BL49" s="261">
        <f t="shared" si="23"/>
        <v>0.67629748345031404</v>
      </c>
      <c r="BM49" s="286">
        <f>'4'!AO49</f>
        <v>0.65003668776080947</v>
      </c>
      <c r="BN49" s="261">
        <f>'5'!Q49</f>
        <v>0.77375099031105588</v>
      </c>
      <c r="BO49" s="287">
        <f>'6'!AO49</f>
        <v>0.85490070872400648</v>
      </c>
      <c r="BP49" s="261">
        <f>'7'!AO49</f>
        <v>0.70331259912914124</v>
      </c>
      <c r="BQ49" s="286">
        <f>'8a'!BT50</f>
        <v>0.30323775816838833</v>
      </c>
      <c r="BR49" s="286">
        <f>'8a'!BR50</f>
        <v>0.45986273593579502</v>
      </c>
      <c r="BS49" s="286">
        <f>'8a'!BN50</f>
        <v>0.12175923618192824</v>
      </c>
      <c r="BT49" s="286">
        <f>'8a'!BP50</f>
        <v>0.11514026971388838</v>
      </c>
      <c r="BU49" s="261">
        <f t="shared" si="32"/>
        <v>0.73800657492379473</v>
      </c>
      <c r="BV49" s="286">
        <f>'4'!AT49</f>
        <v>0.74842619717486358</v>
      </c>
      <c r="BW49" s="261">
        <f>'5'!S49</f>
        <v>0.57448802760501372</v>
      </c>
      <c r="BX49" s="287">
        <f>'6'!AT49</f>
        <v>0.87204361620455084</v>
      </c>
      <c r="BY49" s="261">
        <f>'7'!AT49</f>
        <v>0.85227614874019753</v>
      </c>
      <c r="BZ49" s="286">
        <f>'8a'!CC50</f>
        <v>0.29338912804727313</v>
      </c>
      <c r="CA49" s="286">
        <f>'8a'!CA50</f>
        <v>0.4375096328228254</v>
      </c>
      <c r="CB49" s="286">
        <f>'8a'!BW50</f>
        <v>0.15487735999616142</v>
      </c>
      <c r="CC49" s="286">
        <f>'8a'!BY50</f>
        <v>0.11422387913374005</v>
      </c>
      <c r="CD49" s="261">
        <f t="shared" si="33"/>
        <v>0.70333425629698487</v>
      </c>
      <c r="CE49" s="286">
        <f>'4'!AY49</f>
        <v>0.74652416051453574</v>
      </c>
      <c r="CF49" s="261">
        <f>'5'!U49</f>
        <v>0.84492318786045251</v>
      </c>
      <c r="CG49" s="287">
        <f>'6'!AY49</f>
        <v>0.85742071201486747</v>
      </c>
      <c r="CH49" s="261">
        <f>'7'!AY49</f>
        <v>0.83707654722580149</v>
      </c>
      <c r="CI49" s="286">
        <f>CE49*'8a'!CL50</f>
        <v>0.21306256086936851</v>
      </c>
      <c r="CJ49" s="286">
        <f>CF49*'8a'!CJ50</f>
        <v>0.37372397681498642</v>
      </c>
      <c r="CK49" s="286">
        <f>CG49*'8a'!CF50</f>
        <v>0.13800974657569007</v>
      </c>
      <c r="CL49" s="286">
        <f>CH49*'8a'!CH50</f>
        <v>9.3181341732591932E-2</v>
      </c>
      <c r="CM49" s="261">
        <f t="shared" si="24"/>
        <v>0.81797762599263701</v>
      </c>
      <c r="CN49" s="286">
        <f>'4'!BD49</f>
        <v>0.61804611265835097</v>
      </c>
      <c r="CO49" s="261">
        <f>'5'!W49</f>
        <v>0.7374626655838199</v>
      </c>
      <c r="CP49" s="287">
        <f>'6'!BD49</f>
        <v>0.80556007807847307</v>
      </c>
      <c r="CQ49" s="261">
        <f>'7'!BD49</f>
        <v>0.47883479318351541</v>
      </c>
      <c r="CR49" s="286">
        <f>'8a'!CU50</f>
        <v>0.30733587027672438</v>
      </c>
      <c r="CS49" s="286">
        <f>'8a'!CS50</f>
        <v>0.45509420402136014</v>
      </c>
      <c r="CT49" s="286">
        <f>'8a'!CO50</f>
        <v>0.13130364321598162</v>
      </c>
      <c r="CU49" s="286">
        <f>'8a'!CQ50</f>
        <v>0.10626628248593388</v>
      </c>
      <c r="CV49" s="261">
        <f t="shared" si="34"/>
        <v>0.68221969117192705</v>
      </c>
      <c r="CW49" s="286">
        <f>'4'!BI49</f>
        <v>0.62832523495446813</v>
      </c>
      <c r="CX49" s="261">
        <f>'5'!Y49</f>
        <v>0.81742862376051562</v>
      </c>
      <c r="CY49" s="287">
        <f>'6'!BI49</f>
        <v>0.89063674335863297</v>
      </c>
      <c r="CZ49" s="261">
        <f>'7'!BI49</f>
        <v>0.83523136142452492</v>
      </c>
      <c r="DA49" s="286">
        <f>CW49*'8a'!DD50</f>
        <v>0.1792450527195372</v>
      </c>
      <c r="DB49" s="286">
        <f>CX49*'8a'!DB50</f>
        <v>0.36494883416997403</v>
      </c>
      <c r="DC49" s="286">
        <f>CY49*'8a'!CX50</f>
        <v>0.13490449299496812</v>
      </c>
      <c r="DD49" s="286">
        <f>CZ49*'8a'!CZ50</f>
        <v>9.7552012191082407E-2</v>
      </c>
      <c r="DE49" s="261">
        <f t="shared" si="25"/>
        <v>0.77665039207556175</v>
      </c>
      <c r="DF49" s="286">
        <f>'4'!BN49</f>
        <v>0.69065981987371872</v>
      </c>
      <c r="DG49" s="261">
        <f>'5'!AA49</f>
        <v>0.83999809159832262</v>
      </c>
      <c r="DH49" s="287">
        <f>'6'!BN49</f>
        <v>0.81582039516556415</v>
      </c>
      <c r="DI49" s="261">
        <f>'7'!BN49</f>
        <v>0.63075388445977165</v>
      </c>
      <c r="DJ49" s="286">
        <f>DF49*'8a'!DM50</f>
        <v>0.19632138806889596</v>
      </c>
      <c r="DK49" s="286">
        <f>DG49*'8a'!DK50</f>
        <v>0.37842276193697549</v>
      </c>
      <c r="DL49" s="286">
        <f>DH49*'8a'!DG50</f>
        <v>0.12720234254669471</v>
      </c>
      <c r="DM49" s="286">
        <f>DI49*'8a'!DI50</f>
        <v>6.8956672886068285E-2</v>
      </c>
      <c r="DN49" s="261">
        <f t="shared" si="26"/>
        <v>0.77090316543863446</v>
      </c>
      <c r="DO49" s="286">
        <f>'4'!BS49</f>
        <v>0.6814153811142849</v>
      </c>
      <c r="DP49" s="261">
        <f>'5'!AC49</f>
        <v>0.20801007512175504</v>
      </c>
      <c r="DQ49" s="287">
        <f>'6'!BS49</f>
        <v>0.33318848955126545</v>
      </c>
      <c r="DR49" s="261">
        <f>'7'!BS49</f>
        <v>0.26599894440774097</v>
      </c>
      <c r="DS49" s="286">
        <f>DO49*'8a'!DV50</f>
        <v>0.19252531534042999</v>
      </c>
      <c r="DT49" s="286">
        <f>DP49*'8a'!DT50</f>
        <v>9.1142860602111408E-2</v>
      </c>
      <c r="DU49" s="286">
        <f>DQ49*'8a'!DP50</f>
        <v>5.7440448689756909E-2</v>
      </c>
      <c r="DV49" s="286">
        <f>DR49*'8a'!DR50</f>
        <v>2.843548881051234E-2</v>
      </c>
      <c r="DW49" s="261">
        <f t="shared" si="27"/>
        <v>0.36954411344281063</v>
      </c>
      <c r="DX49" s="327"/>
    </row>
    <row r="50" spans="1:160" ht="18" customHeight="1">
      <c r="A50" s="201">
        <v>2006</v>
      </c>
      <c r="B50" s="286">
        <f>'4'!F50</f>
        <v>0.70993018656985407</v>
      </c>
      <c r="C50" s="261">
        <f>'5'!C50</f>
        <v>0.70782767943227087</v>
      </c>
      <c r="D50" s="287">
        <f>'6'!F50</f>
        <v>0.80640907476472956</v>
      </c>
      <c r="E50" s="261">
        <f>'7'!F50</f>
        <v>0.47467172866360879</v>
      </c>
      <c r="F50" s="286">
        <f>B50*'8a'!I51</f>
        <v>0.20753402418403313</v>
      </c>
      <c r="G50" s="286">
        <f>C50*'8a'!G51</f>
        <v>0.31020708881787695</v>
      </c>
      <c r="H50" s="286">
        <f>D50*'8a'!C51</f>
        <v>0.13057461782408447</v>
      </c>
      <c r="I50" s="286">
        <f>E50*'8a'!E51</f>
        <v>5.1025537065665733E-2</v>
      </c>
      <c r="J50" s="261">
        <f>SUM(F50:I50)</f>
        <v>0.69934126789166029</v>
      </c>
      <c r="K50" s="286">
        <f>'4'!K50</f>
        <v>0.65754629288811928</v>
      </c>
      <c r="L50" s="261">
        <f>'5'!E50</f>
        <v>0.68714097935718266</v>
      </c>
      <c r="M50" s="287">
        <f>'6'!K50</f>
        <v>0.80300309148397764</v>
      </c>
      <c r="N50" s="261">
        <f>'7'!K50</f>
        <v>0.65992280825621863</v>
      </c>
      <c r="O50" s="286">
        <f>'8a'!R51</f>
        <v>0.28873906816191397</v>
      </c>
      <c r="P50" s="286">
        <f>'8a'!P51</f>
        <v>0.43859053264312736</v>
      </c>
      <c r="Q50" s="286">
        <f>'8a'!L51</f>
        <v>0.15973467198862701</v>
      </c>
      <c r="R50" s="286">
        <f>'8a'!N51</f>
        <v>0.11293572720633162</v>
      </c>
      <c r="S50" s="261">
        <f t="shared" si="28"/>
        <v>0.6940291296935307</v>
      </c>
      <c r="T50" s="286">
        <f>'4'!P50</f>
        <v>0.64035078829588654</v>
      </c>
      <c r="U50" s="261">
        <f>'5'!G50</f>
        <v>0.69166207728616713</v>
      </c>
      <c r="V50" s="287">
        <f>'6'!P50</f>
        <v>0.71719978204791424</v>
      </c>
      <c r="W50" s="261">
        <f>'7'!P50</f>
        <v>0.82715147649679488</v>
      </c>
      <c r="X50" s="286">
        <f>T50*'8a'!AA51</f>
        <v>0.19136223302977809</v>
      </c>
      <c r="Y50" s="286">
        <f>U50*'8a'!Y51</f>
        <v>0.30372803876995907</v>
      </c>
      <c r="Z50" s="286">
        <f>V50*'8a'!U51</f>
        <v>0.10505639202774555</v>
      </c>
      <c r="AA50" s="286">
        <f>W50*'8a'!W51</f>
        <v>9.5578319430374842E-2</v>
      </c>
      <c r="AB50" s="261">
        <f>SUM(X50:AA50)</f>
        <v>0.69572498325785759</v>
      </c>
      <c r="AC50" s="286">
        <f>'4'!U50</f>
        <v>0.80026265586542178</v>
      </c>
      <c r="AD50" s="261">
        <f>'5'!I50</f>
        <v>0.83039952188830091</v>
      </c>
      <c r="AE50" s="287">
        <f>'6'!U50</f>
        <v>0.89723001443520189</v>
      </c>
      <c r="AF50" s="261">
        <f>'7'!U50</f>
        <v>0.80743293818656947</v>
      </c>
      <c r="AG50" s="286">
        <f>'8a'!AJ51</f>
        <v>0.2900906287472198</v>
      </c>
      <c r="AH50" s="286">
        <f>'8a'!AH51</f>
        <v>0.4418751477487009</v>
      </c>
      <c r="AI50" s="286">
        <f>'8a'!AD51</f>
        <v>0.15103292550050595</v>
      </c>
      <c r="AJ50" s="286">
        <f>'8a'!AF51</f>
        <v>0.11700129800357337</v>
      </c>
      <c r="AK50" s="261">
        <f t="shared" si="29"/>
        <v>0.82906358417344106</v>
      </c>
      <c r="AL50" s="286">
        <f>'4'!Z50</f>
        <v>0.65778010526568786</v>
      </c>
      <c r="AM50" s="261">
        <f>'5'!K50</f>
        <v>0.7740466967451064</v>
      </c>
      <c r="AN50" s="287">
        <f>'6'!Z50</f>
        <v>0.88929031843229611</v>
      </c>
      <c r="AO50" s="261">
        <f>'7'!Z50</f>
        <v>0.80425645859791317</v>
      </c>
      <c r="AP50" s="286">
        <f>'8a'!AS51</f>
        <v>0.29273741575065648</v>
      </c>
      <c r="AQ50" s="286">
        <f>'8a'!AQ51</f>
        <v>0.43959026306463705</v>
      </c>
      <c r="AR50" s="286">
        <f>'8a'!AM51</f>
        <v>0.14346551347527478</v>
      </c>
      <c r="AS50" s="286">
        <f>'8a'!AO51</f>
        <v>0.12420680770943165</v>
      </c>
      <c r="AT50" s="261">
        <f t="shared" si="30"/>
        <v>0.76029685865878638</v>
      </c>
      <c r="AU50" s="286">
        <f>'4'!AE50</f>
        <v>0.63837119598572556</v>
      </c>
      <c r="AV50" s="261">
        <f>'5'!M50</f>
        <v>0.75065822069965771</v>
      </c>
      <c r="AW50" s="287">
        <f>'6'!AE50</f>
        <v>0.84374252183827603</v>
      </c>
      <c r="AX50" s="261">
        <f>'7'!AE50</f>
        <v>0.72353807002291348</v>
      </c>
      <c r="AY50" s="286">
        <f>'8a'!BB51</f>
        <v>0.28039420177912577</v>
      </c>
      <c r="AZ50" s="286">
        <f>'8a'!AZ51</f>
        <v>0.44848897072783422</v>
      </c>
      <c r="BA50" s="286">
        <f>'8a'!AV51</f>
        <v>0.16358500660606534</v>
      </c>
      <c r="BB50" s="286">
        <f>'8a'!AX51</f>
        <v>0.10753182088697473</v>
      </c>
      <c r="BC50" s="261">
        <f t="shared" si="31"/>
        <v>0.73148450686652422</v>
      </c>
      <c r="BD50" s="286">
        <f>'4'!AJ50</f>
        <v>0.55325561372122711</v>
      </c>
      <c r="BE50" s="261">
        <f>'5'!O50</f>
        <v>0.73560578426278145</v>
      </c>
      <c r="BF50" s="287">
        <f>'6'!AJ50</f>
        <v>0.75003870780811566</v>
      </c>
      <c r="BG50" s="261">
        <f>'7'!AJ50</f>
        <v>0.77217905040070789</v>
      </c>
      <c r="BH50" s="286">
        <f>BD50*'8a'!BK51</f>
        <v>0.16579929288437689</v>
      </c>
      <c r="BI50" s="286">
        <f>BE50*'8a'!BI51</f>
        <v>0.33228858390215721</v>
      </c>
      <c r="BJ50" s="286">
        <f>BF50*'8a'!BE51</f>
        <v>9.7876245326485048E-2</v>
      </c>
      <c r="BK50" s="286">
        <f>BG50*'8a'!BG51</f>
        <v>9.1197976173765294E-2</v>
      </c>
      <c r="BL50" s="261">
        <f>SUM(BH50:BK50)</f>
        <v>0.68716209828678454</v>
      </c>
      <c r="BM50" s="286">
        <f>'4'!AO50</f>
        <v>0.67711443354060052</v>
      </c>
      <c r="BN50" s="261">
        <f>'5'!Q50</f>
        <v>0.77554703298641126</v>
      </c>
      <c r="BO50" s="287">
        <f>'6'!AO50</f>
        <v>0.85145627024034987</v>
      </c>
      <c r="BP50" s="261">
        <f>'7'!AO50</f>
        <v>0.70331259912914124</v>
      </c>
      <c r="BQ50" s="286">
        <f>'8a'!BT51</f>
        <v>0.30228926928638511</v>
      </c>
      <c r="BR50" s="286">
        <f>'8a'!BR51</f>
        <v>0.46009076547530242</v>
      </c>
      <c r="BS50" s="286">
        <f>'8a'!BN51</f>
        <v>0.12181961224719225</v>
      </c>
      <c r="BT50" s="286">
        <f>'8a'!BP51</f>
        <v>0.11580035299112021</v>
      </c>
      <c r="BU50" s="261">
        <f t="shared" si="32"/>
        <v>0.746674375335447</v>
      </c>
      <c r="BV50" s="286">
        <f>'4'!AT50</f>
        <v>0.77080310506501171</v>
      </c>
      <c r="BW50" s="261">
        <f>'5'!S50</f>
        <v>0.56845858978955988</v>
      </c>
      <c r="BX50" s="287">
        <f>'6'!AT50</f>
        <v>0.87243270845336152</v>
      </c>
      <c r="BY50" s="261">
        <f>'7'!AT50</f>
        <v>0.85227614874019753</v>
      </c>
      <c r="BZ50" s="286">
        <f>'8a'!CC51</f>
        <v>0.29273501731521007</v>
      </c>
      <c r="CA50" s="286">
        <f>'8a'!CA51</f>
        <v>0.43677711084257198</v>
      </c>
      <c r="CB50" s="286">
        <f>'8a'!BW51</f>
        <v>0.15461804897320444</v>
      </c>
      <c r="CC50" s="286">
        <f>'8a'!BY51</f>
        <v>0.11586982286901348</v>
      </c>
      <c r="CD50" s="261">
        <f t="shared" si="33"/>
        <v>0.70757769042122953</v>
      </c>
      <c r="CE50" s="286">
        <f>'4'!AY50</f>
        <v>0.78131045683047406</v>
      </c>
      <c r="CF50" s="261">
        <f>'5'!U50</f>
        <v>0.85351638634329874</v>
      </c>
      <c r="CG50" s="287">
        <f>'6'!AY50</f>
        <v>0.86078899649043827</v>
      </c>
      <c r="CH50" s="261">
        <f>'7'!AY50</f>
        <v>0.83707654722580149</v>
      </c>
      <c r="CI50" s="286">
        <f>CE50*'8a'!CL51</f>
        <v>0.22625917499048015</v>
      </c>
      <c r="CJ50" s="286">
        <f>CF50*'8a'!CJ51</f>
        <v>0.37531138818133392</v>
      </c>
      <c r="CK50" s="286">
        <f>CG50*'8a'!CF51</f>
        <v>0.13773954419155782</v>
      </c>
      <c r="CL50" s="286">
        <f>CH50*'8a'!CH51</f>
        <v>9.2640520243294264E-2</v>
      </c>
      <c r="CM50" s="261">
        <f>SUM(CI50:CL50)</f>
        <v>0.83195062760666616</v>
      </c>
      <c r="CN50" s="286">
        <f>'4'!BD50</f>
        <v>0.63725412875419052</v>
      </c>
      <c r="CO50" s="261">
        <f>'5'!W50</f>
        <v>0.7394592436260562</v>
      </c>
      <c r="CP50" s="287">
        <f>'6'!BD50</f>
        <v>0.71788257933566069</v>
      </c>
      <c r="CQ50" s="261">
        <f>'7'!BD50</f>
        <v>0.47883479318351541</v>
      </c>
      <c r="CR50" s="286">
        <f>'8a'!CU51</f>
        <v>0.30721940785337165</v>
      </c>
      <c r="CS50" s="286">
        <f>'8a'!CS51</f>
        <v>0.45412957674603632</v>
      </c>
      <c r="CT50" s="286">
        <f>'8a'!CO51</f>
        <v>0.13102532924389337</v>
      </c>
      <c r="CU50" s="286">
        <f>'8a'!CQ51</f>
        <v>0.10762568615669861</v>
      </c>
      <c r="CV50" s="261">
        <f t="shared" si="34"/>
        <v>0.6771828739048108</v>
      </c>
      <c r="CW50" s="286">
        <f>'4'!BI50</f>
        <v>0.66025218120826801</v>
      </c>
      <c r="CX50" s="261">
        <f>'5'!Y50</f>
        <v>0.8195962223987443</v>
      </c>
      <c r="CY50" s="287">
        <f>'6'!BI50</f>
        <v>0.89029847490727376</v>
      </c>
      <c r="CZ50" s="261">
        <f>'7'!BI50</f>
        <v>0.83523136142452492</v>
      </c>
      <c r="DA50" s="286">
        <f>CW50*'8a'!DD51</f>
        <v>0.18883520734775602</v>
      </c>
      <c r="DB50" s="286">
        <f>CX50*'8a'!DB51</f>
        <v>0.36539793357410305</v>
      </c>
      <c r="DC50" s="286">
        <f>CY50*'8a'!CX51</f>
        <v>0.13466211618701826</v>
      </c>
      <c r="DD50" s="286">
        <f>CZ50*'8a'!CZ51</f>
        <v>9.7649855618325343E-2</v>
      </c>
      <c r="DE50" s="261">
        <f>SUM(DA50:DD50)</f>
        <v>0.78654511272720273</v>
      </c>
      <c r="DF50" s="286">
        <f>'4'!BN50</f>
        <v>0.67234295946024014</v>
      </c>
      <c r="DG50" s="261">
        <f>'5'!AA50</f>
        <v>0.83504176086785886</v>
      </c>
      <c r="DH50" s="287">
        <f>'6'!BN50</f>
        <v>0.82036862828302137</v>
      </c>
      <c r="DI50" s="261">
        <f>'7'!BN50</f>
        <v>0.63075388445977165</v>
      </c>
      <c r="DJ50" s="286">
        <f>DF50*'8a'!DM51</f>
        <v>0.19087645104255041</v>
      </c>
      <c r="DK50" s="286">
        <f>DG50*'8a'!DK51</f>
        <v>0.37576317876750331</v>
      </c>
      <c r="DL50" s="286">
        <f>DH50*'8a'!DG51</f>
        <v>0.12776640327669095</v>
      </c>
      <c r="DM50" s="286">
        <f>DI50*'8a'!DI51</f>
        <v>6.9614161820759704E-2</v>
      </c>
      <c r="DN50" s="261">
        <f>SUM(DJ50:DM50)</f>
        <v>0.7640201949075045</v>
      </c>
      <c r="DO50" s="286">
        <f>'4'!BS50</f>
        <v>0.69511225233897911</v>
      </c>
      <c r="DP50" s="261">
        <f>'5'!AC50</f>
        <v>0.21842552928714609</v>
      </c>
      <c r="DQ50" s="287">
        <f>'6'!BS50</f>
        <v>0.33318848955126545</v>
      </c>
      <c r="DR50" s="261">
        <f>'7'!BS50</f>
        <v>0.26599894440774097</v>
      </c>
      <c r="DS50" s="286">
        <f>DO50*'8a'!DV51</f>
        <v>0.19628492689770077</v>
      </c>
      <c r="DT50" s="286">
        <f>DP50*'8a'!DT51</f>
        <v>9.5471279930530478E-2</v>
      </c>
      <c r="DU50" s="286">
        <f>DQ50*'8a'!DP51</f>
        <v>5.7299243414397301E-2</v>
      </c>
      <c r="DV50" s="286">
        <f>DR50*'8a'!DR51</f>
        <v>2.8876932498945764E-2</v>
      </c>
      <c r="DW50" s="261">
        <f>SUM(DS50:DV50)</f>
        <v>0.37793238274157426</v>
      </c>
      <c r="DX50" s="327"/>
    </row>
    <row r="51" spans="1:160" ht="18" customHeight="1">
      <c r="A51" s="201">
        <v>2007</v>
      </c>
      <c r="B51" s="286">
        <f>'4'!F51</f>
        <v>0.71954836338322348</v>
      </c>
      <c r="C51" s="261">
        <f>'5'!C51</f>
        <v>0.71588399208597076</v>
      </c>
      <c r="D51" s="287">
        <f>'6'!F51</f>
        <v>0.81650054538366523</v>
      </c>
      <c r="E51" s="261">
        <f>'7'!F51</f>
        <v>0.47467172866360879</v>
      </c>
      <c r="F51" s="286">
        <f>B51*'8a'!I52</f>
        <v>0.20991577372722042</v>
      </c>
      <c r="G51" s="286">
        <f>C51*'8a'!G52</f>
        <v>0.31367446069815064</v>
      </c>
      <c r="H51" s="286">
        <f>D51*'8a'!C52</f>
        <v>0.13218195426511306</v>
      </c>
      <c r="I51" s="286">
        <f>E51*'8a'!E52</f>
        <v>5.1366657694966601E-2</v>
      </c>
      <c r="J51" s="261">
        <f>SUM(F51:I51)</f>
        <v>0.70713884638545077</v>
      </c>
      <c r="K51" s="286">
        <f>'4'!K51</f>
        <v>0.67978689838429551</v>
      </c>
      <c r="L51" s="261">
        <f>'5'!E51</f>
        <v>0.67555799572269426</v>
      </c>
      <c r="M51" s="287">
        <f>'6'!K51</f>
        <v>0.80016245068221403</v>
      </c>
      <c r="N51" s="261">
        <f>'7'!K51</f>
        <v>0.65992280825621863</v>
      </c>
      <c r="O51" s="286">
        <f>'8a'!R52</f>
        <v>0.28865181877377749</v>
      </c>
      <c r="P51" s="286">
        <f>'8a'!P52</f>
        <v>0.43752021225628707</v>
      </c>
      <c r="Q51" s="286">
        <f>'8a'!L52</f>
        <v>0.15934486130373976</v>
      </c>
      <c r="R51" s="286">
        <f>'8a'!N52</f>
        <v>0.11448310766619575</v>
      </c>
      <c r="S51" s="261">
        <f t="shared" si="28"/>
        <v>0.69484379091062998</v>
      </c>
      <c r="T51" s="286">
        <f>'4'!P51</f>
        <v>0.64868913122652683</v>
      </c>
      <c r="U51" s="261">
        <f>'5'!G51</f>
        <v>0.68758879909773041</v>
      </c>
      <c r="V51" s="287">
        <f>'6'!P51</f>
        <v>0.71719978204791424</v>
      </c>
      <c r="W51" s="261">
        <f>'7'!P51</f>
        <v>0.82715147649679488</v>
      </c>
      <c r="X51" s="286">
        <f>T51*'8a'!AA52</f>
        <v>0.19360307031784163</v>
      </c>
      <c r="Y51" s="286">
        <f>U51*'8a'!Y52</f>
        <v>0.30126059288546148</v>
      </c>
      <c r="Z51" s="286">
        <f>V51*'8a'!U52</f>
        <v>0.10482022644751926</v>
      </c>
      <c r="AA51" s="286">
        <f>W51*'8a'!W52</f>
        <v>9.6987258103736679E-2</v>
      </c>
      <c r="AB51" s="261">
        <f>SUM(X51:AA51)</f>
        <v>0.69667114775455896</v>
      </c>
      <c r="AC51" s="286">
        <f>'4'!U51</f>
        <v>0.80137571198922253</v>
      </c>
      <c r="AD51" s="261">
        <f>'5'!I51</f>
        <v>0.82984390766933669</v>
      </c>
      <c r="AE51" s="287">
        <f>'6'!U51</f>
        <v>0.8979501400681773</v>
      </c>
      <c r="AF51" s="261">
        <f>'7'!U51</f>
        <v>0.80743293818656947</v>
      </c>
      <c r="AG51" s="286">
        <f>'8a'!AJ52</f>
        <v>0.2891286236753563</v>
      </c>
      <c r="AH51" s="286">
        <f>'8a'!AH52</f>
        <v>0.44181499535662955</v>
      </c>
      <c r="AI51" s="286">
        <f>'8a'!AD52</f>
        <v>0.15101236541289598</v>
      </c>
      <c r="AJ51" s="286">
        <f>'8a'!AF52</f>
        <v>0.11804401555511806</v>
      </c>
      <c r="AK51" s="261">
        <f t="shared" si="29"/>
        <v>0.82925233985750468</v>
      </c>
      <c r="AL51" s="286">
        <f>'4'!Z51</f>
        <v>0.68197212065705193</v>
      </c>
      <c r="AM51" s="261">
        <f>'5'!K51</f>
        <v>0.77812022943393122</v>
      </c>
      <c r="AN51" s="287">
        <f>'6'!Z51</f>
        <v>0.88954467096034673</v>
      </c>
      <c r="AO51" s="261">
        <f>'7'!Z51</f>
        <v>0.80425645859791317</v>
      </c>
      <c r="AP51" s="286">
        <f>'8a'!AS52</f>
        <v>0.29228611854779313</v>
      </c>
      <c r="AQ51" s="286">
        <f>'8a'!AQ52</f>
        <v>0.43952618571615398</v>
      </c>
      <c r="AR51" s="286">
        <f>'8a'!AM52</f>
        <v>0.14344460107007687</v>
      </c>
      <c r="AS51" s="286">
        <f>'8a'!AO52</f>
        <v>0.12474309466597597</v>
      </c>
      <c r="AT51" s="261">
        <f t="shared" si="30"/>
        <v>0.76926102058685308</v>
      </c>
      <c r="AU51" s="286">
        <f>'4'!AE51</f>
        <v>0.66204747806107533</v>
      </c>
      <c r="AV51" s="261">
        <f>'5'!M51</f>
        <v>0.75009756015453855</v>
      </c>
      <c r="AW51" s="287">
        <f>'6'!AE51</f>
        <v>0.84705400701242106</v>
      </c>
      <c r="AX51" s="261">
        <f>'7'!AE51</f>
        <v>0.72353807002291348</v>
      </c>
      <c r="AY51" s="286">
        <f>'8a'!BB52</f>
        <v>0.2799338636873806</v>
      </c>
      <c r="AZ51" s="286">
        <f>'8a'!AZ52</f>
        <v>0.44801811133818598</v>
      </c>
      <c r="BA51" s="286">
        <f>'8a'!AV52</f>
        <v>0.16341326205626933</v>
      </c>
      <c r="BB51" s="286">
        <f>'8a'!AX52</f>
        <v>0.10863476291816415</v>
      </c>
      <c r="BC51" s="261">
        <f t="shared" si="31"/>
        <v>0.73840804582087982</v>
      </c>
      <c r="BD51" s="286">
        <f>'4'!AJ51</f>
        <v>0.60065931230240011</v>
      </c>
      <c r="BE51" s="261">
        <f>'5'!O51</f>
        <v>0.73845496111182518</v>
      </c>
      <c r="BF51" s="287">
        <f>'6'!AJ51</f>
        <v>0.75341378545337157</v>
      </c>
      <c r="BG51" s="261">
        <f>'7'!AJ51</f>
        <v>0.77217905040070789</v>
      </c>
      <c r="BH51" s="286">
        <f>BD51*'8a'!BK52</f>
        <v>0.17922702256469328</v>
      </c>
      <c r="BI51" s="286">
        <f>BE51*'8a'!BI52</f>
        <v>0.33367224672899609</v>
      </c>
      <c r="BJ51" s="286">
        <f>BF51*'8a'!BE52</f>
        <v>9.8345156093205099E-2</v>
      </c>
      <c r="BK51" s="286">
        <f>BG51*'8a'!BG52</f>
        <v>9.2068136020672833E-2</v>
      </c>
      <c r="BL51" s="261">
        <f>SUM(BH51:BK51)</f>
        <v>0.70331256140756737</v>
      </c>
      <c r="BM51" s="286">
        <f>'4'!AO51</f>
        <v>0.6967538435050068</v>
      </c>
      <c r="BN51" s="261">
        <f>'5'!Q51</f>
        <v>0.77892359950380141</v>
      </c>
      <c r="BO51" s="287">
        <f>'6'!AO51</f>
        <v>0.8502747154245307</v>
      </c>
      <c r="BP51" s="261">
        <f>'7'!AO51</f>
        <v>0.70331259912914124</v>
      </c>
      <c r="BQ51" s="286">
        <f>'8a'!BT52</f>
        <v>0.30159588138778975</v>
      </c>
      <c r="BR51" s="286">
        <f>'8a'!BR52</f>
        <v>0.45980459173210525</v>
      </c>
      <c r="BS51" s="286">
        <f>'8a'!BN52</f>
        <v>0.1217438411666847</v>
      </c>
      <c r="BT51" s="286">
        <f>'8a'!BP52</f>
        <v>0.11685568571342028</v>
      </c>
      <c r="BU51" s="261">
        <f t="shared" si="32"/>
        <v>0.75399252314738574</v>
      </c>
      <c r="BV51" s="286">
        <f>'4'!AT51</f>
        <v>0.79044974914242117</v>
      </c>
      <c r="BW51" s="261">
        <f>'5'!S51</f>
        <v>0.54747818932052716</v>
      </c>
      <c r="BX51" s="287">
        <f>'6'!AT51</f>
        <v>0.87211849626146687</v>
      </c>
      <c r="BY51" s="261">
        <f>'7'!AT51</f>
        <v>0.85227614874019753</v>
      </c>
      <c r="BZ51" s="286">
        <f>'8a'!CC52</f>
        <v>0.29196693297254322</v>
      </c>
      <c r="CA51" s="286">
        <f>'8a'!CA52</f>
        <v>0.43617936953610448</v>
      </c>
      <c r="CB51" s="286">
        <f>'8a'!BW52</f>
        <v>0.1544064499852941</v>
      </c>
      <c r="CC51" s="286">
        <f>'8a'!BY52</f>
        <v>0.11744724750605817</v>
      </c>
      <c r="CD51" s="261">
        <f t="shared" si="33"/>
        <v>0.70434208913747065</v>
      </c>
      <c r="CE51" s="286">
        <f>'4'!AY51</f>
        <v>0.80872536598898859</v>
      </c>
      <c r="CF51" s="261">
        <f>'5'!U51</f>
        <v>0.85034822076211325</v>
      </c>
      <c r="CG51" s="287">
        <f>'6'!AY51</f>
        <v>0.86347603972997944</v>
      </c>
      <c r="CH51" s="261">
        <f>'7'!AY51</f>
        <v>0.83707654722580149</v>
      </c>
      <c r="CI51" s="286">
        <f>CE51*'8a'!CL52</f>
        <v>0.23463307090162691</v>
      </c>
      <c r="CJ51" s="286">
        <f>CF51*'8a'!CJ52</f>
        <v>0.37313594230879266</v>
      </c>
      <c r="CK51" s="286">
        <f>CG51*'8a'!CF52</f>
        <v>0.13788042826947236</v>
      </c>
      <c r="CL51" s="286">
        <f>CH51*'8a'!CH52</f>
        <v>9.3240810276288583E-2</v>
      </c>
      <c r="CM51" s="261">
        <f>SUM(CI51:CL51)</f>
        <v>0.83889025175618048</v>
      </c>
      <c r="CN51" s="286">
        <f>'4'!BD51</f>
        <v>0.64435688163768678</v>
      </c>
      <c r="CO51" s="261">
        <f>'5'!W51</f>
        <v>0.73893017886206236</v>
      </c>
      <c r="CP51" s="287">
        <f>'6'!BD51</f>
        <v>0.72365377103898521</v>
      </c>
      <c r="CQ51" s="261">
        <f>'7'!BD51</f>
        <v>0.47883479318351541</v>
      </c>
      <c r="CR51" s="286">
        <f>'8a'!CU52</f>
        <v>0.30685275981069987</v>
      </c>
      <c r="CS51" s="286">
        <f>'8a'!CS52</f>
        <v>0.45355315352859504</v>
      </c>
      <c r="CT51" s="286">
        <f>'8a'!CO52</f>
        <v>0.13085901979012418</v>
      </c>
      <c r="CU51" s="286">
        <f>'8a'!CQ52</f>
        <v>0.10873506687058085</v>
      </c>
      <c r="CV51" s="261">
        <f t="shared" si="34"/>
        <v>0.67962955669623681</v>
      </c>
      <c r="CW51" s="286">
        <f>'4'!BI51</f>
        <v>0.6983108855836313</v>
      </c>
      <c r="CX51" s="261">
        <f>'5'!Y51</f>
        <v>0.8249719434076046</v>
      </c>
      <c r="CY51" s="287">
        <f>'6'!BI51</f>
        <v>0.88988759176508769</v>
      </c>
      <c r="CZ51" s="261">
        <f>'7'!BI51</f>
        <v>0.83523136142452492</v>
      </c>
      <c r="DA51" s="286">
        <f>CW51*'8a'!DD52</f>
        <v>0.19996100020584145</v>
      </c>
      <c r="DB51" s="286">
        <f>CX51*'8a'!DB52</f>
        <v>0.36780446111152187</v>
      </c>
      <c r="DC51" s="286">
        <f>CY51*'8a'!CX52</f>
        <v>0.13460358642625114</v>
      </c>
      <c r="DD51" s="286">
        <f>CZ51*'8a'!CZ52</f>
        <v>9.7348404026990062E-2</v>
      </c>
      <c r="DE51" s="261">
        <f>SUM(DA51:DD51)</f>
        <v>0.79971745177060449</v>
      </c>
      <c r="DF51" s="286">
        <f>'4'!BN51</f>
        <v>0.67954267112295508</v>
      </c>
      <c r="DG51" s="261">
        <f>'5'!AA51</f>
        <v>0.83468108693797882</v>
      </c>
      <c r="DH51" s="287">
        <f>'6'!BN51</f>
        <v>0.82491686140047871</v>
      </c>
      <c r="DI51" s="261">
        <f>'7'!BN51</f>
        <v>0.63075388445977165</v>
      </c>
      <c r="DJ51" s="286">
        <f>DF51*'8a'!DM52</f>
        <v>0.19265852302141551</v>
      </c>
      <c r="DK51" s="286">
        <f>DG51*'8a'!DK52</f>
        <v>0.37519451359869993</v>
      </c>
      <c r="DL51" s="286">
        <f>DH51*'8a'!DG52</f>
        <v>0.12833575982788295</v>
      </c>
      <c r="DM51" s="286">
        <f>DI51*'8a'!DI52</f>
        <v>7.0270629179772393E-2</v>
      </c>
      <c r="DN51" s="261">
        <f>SUM(DJ51:DM51)</f>
        <v>0.76645942562777081</v>
      </c>
      <c r="DO51" s="286">
        <f>'4'!BS51</f>
        <v>0.69522809320136336</v>
      </c>
      <c r="DP51" s="261">
        <f>'5'!AC51</f>
        <v>0.19438647823201496</v>
      </c>
      <c r="DQ51" s="287">
        <f>'6'!BS51</f>
        <v>0.33318848955126545</v>
      </c>
      <c r="DR51" s="261">
        <f>'7'!BS51</f>
        <v>0.26599894440774097</v>
      </c>
      <c r="DS51" s="286">
        <f>DO51*'8a'!DV52</f>
        <v>0.19638980953909183</v>
      </c>
      <c r="DT51" s="286">
        <f>DP51*'8a'!DT52</f>
        <v>8.4770145061971822E-2</v>
      </c>
      <c r="DU51" s="286">
        <f>DQ51*'8a'!DP52</f>
        <v>5.7168449566501814E-2</v>
      </c>
      <c r="DV51" s="286">
        <f>DR51*'8a'!DR52</f>
        <v>2.9219129508547988E-2</v>
      </c>
      <c r="DW51" s="261">
        <f>SUM(DS51:DV51)</f>
        <v>0.36754753367611342</v>
      </c>
      <c r="DX51" s="327"/>
    </row>
    <row r="52" spans="1:160" ht="18" customHeight="1">
      <c r="A52" s="201">
        <v>2008</v>
      </c>
      <c r="B52" s="286">
        <f>'4'!F52</f>
        <v>0.72340711850381678</v>
      </c>
      <c r="C52" s="261">
        <f>'5'!C52</f>
        <v>0.71174653261281817</v>
      </c>
      <c r="D52" s="287">
        <f>'6'!F52</f>
        <v>0.82042779404671184</v>
      </c>
      <c r="E52" s="261">
        <f>'7'!F52</f>
        <v>0.47467172866360879</v>
      </c>
      <c r="F52" s="286">
        <f>B52*'8a'!I53</f>
        <v>0.21053280785877812</v>
      </c>
      <c r="G52" s="286">
        <f>C52*'8a'!G53</f>
        <v>0.31198567899693208</v>
      </c>
      <c r="H52" s="286">
        <f>D52*'8a'!C53</f>
        <v>0.13287058417496406</v>
      </c>
      <c r="I52" s="286">
        <f>E52*'8a'!E53</f>
        <v>5.1587095513345615E-2</v>
      </c>
      <c r="J52" s="261">
        <f>SUM(F52:I52)</f>
        <v>0.70697616654401985</v>
      </c>
      <c r="K52" s="286">
        <f>'4'!K52</f>
        <v>0.69388075842237706</v>
      </c>
      <c r="L52" s="261">
        <f>'5'!E52</f>
        <v>0.64650742359004976</v>
      </c>
      <c r="M52" s="287">
        <f>'6'!K52</f>
        <v>0.80016245068221403</v>
      </c>
      <c r="N52" s="261">
        <f>'7'!K52</f>
        <v>0.65992280825621863</v>
      </c>
      <c r="O52" s="286">
        <f>'8a'!R53</f>
        <v>0.28851476913796043</v>
      </c>
      <c r="P52" s="286">
        <f>'8a'!P53</f>
        <v>0.43677371217697469</v>
      </c>
      <c r="Q52" s="286">
        <f>'8a'!L53</f>
        <v>0.1590729859748542</v>
      </c>
      <c r="R52" s="286">
        <f>'8a'!N53</f>
        <v>0.11563853271021064</v>
      </c>
      <c r="S52" s="261">
        <f t="shared" si="28"/>
        <v>0.68616902972063043</v>
      </c>
      <c r="T52" s="286">
        <f>'4'!P52</f>
        <v>0.64566698308824111</v>
      </c>
      <c r="U52" s="261">
        <f>'5'!G52</f>
        <v>0.67529698990483511</v>
      </c>
      <c r="V52" s="287">
        <f>'6'!P52</f>
        <v>0.71719978204791424</v>
      </c>
      <c r="W52" s="261">
        <f>'7'!P52</f>
        <v>0.82715147649679488</v>
      </c>
      <c r="X52" s="286">
        <f>T52*'8a'!AA53</f>
        <v>0.19225125991168474</v>
      </c>
      <c r="Y52" s="286">
        <f>U52*'8a'!Y53</f>
        <v>0.29544367482813905</v>
      </c>
      <c r="Z52" s="286">
        <f>V52*'8a'!U53</f>
        <v>0.10466740169275043</v>
      </c>
      <c r="AA52" s="286">
        <f>W52*'8a'!W53</f>
        <v>9.8268176725134423E-2</v>
      </c>
      <c r="AB52" s="261">
        <f>SUM(X52:AA52)</f>
        <v>0.69063051315770863</v>
      </c>
      <c r="AC52" s="286">
        <f>'4'!U52</f>
        <v>0.8199484520238447</v>
      </c>
      <c r="AD52" s="261">
        <f>'5'!I52</f>
        <v>0.82483873880103176</v>
      </c>
      <c r="AE52" s="287">
        <f>'6'!U52</f>
        <v>0.89678790123732266</v>
      </c>
      <c r="AF52" s="261">
        <f>'7'!U52</f>
        <v>0.80743293818656947</v>
      </c>
      <c r="AG52" s="286">
        <f>'8a'!AJ53</f>
        <v>0.28895341460620283</v>
      </c>
      <c r="AH52" s="286">
        <f>'8a'!AH53</f>
        <v>0.44194502590619861</v>
      </c>
      <c r="AI52" s="286">
        <f>'8a'!AD53</f>
        <v>0.15105680985473868</v>
      </c>
      <c r="AJ52" s="286">
        <f>'8a'!AF53</f>
        <v>0.11804474963285992</v>
      </c>
      <c r="AK52" s="261">
        <f t="shared" si="29"/>
        <v>0.83223942131201278</v>
      </c>
      <c r="AL52" s="286">
        <f>'4'!Z52</f>
        <v>0.69614980691763984</v>
      </c>
      <c r="AM52" s="261">
        <f>'5'!K52</f>
        <v>0.77053332484610437</v>
      </c>
      <c r="AN52" s="287">
        <f>'6'!Z52</f>
        <v>0.88900861944544618</v>
      </c>
      <c r="AO52" s="261">
        <f>'7'!Z52</f>
        <v>0.80425645859791317</v>
      </c>
      <c r="AP52" s="286">
        <f>'8a'!AS53</f>
        <v>0.29219164523939911</v>
      </c>
      <c r="AQ52" s="286">
        <f>'8a'!AQ53</f>
        <v>0.43881602255936214</v>
      </c>
      <c r="AR52" s="286">
        <f>'8a'!AM53</f>
        <v>0.14321283087291631</v>
      </c>
      <c r="AS52" s="286">
        <f>'8a'!AO53</f>
        <v>0.12577950132832244</v>
      </c>
      <c r="AT52" s="261">
        <f t="shared" si="30"/>
        <v>0.77000794363849723</v>
      </c>
      <c r="AU52" s="286">
        <f>'4'!AE52</f>
        <v>0.67782871030093017</v>
      </c>
      <c r="AV52" s="261">
        <f>'5'!M52</f>
        <v>0.74028633057432092</v>
      </c>
      <c r="AW52" s="287">
        <f>'6'!AE52</f>
        <v>0.84705400701242106</v>
      </c>
      <c r="AX52" s="261">
        <f>'7'!AE52</f>
        <v>0.72353807002291348</v>
      </c>
      <c r="AY52" s="286">
        <f>'8a'!BB53</f>
        <v>0.27923474446966595</v>
      </c>
      <c r="AZ52" s="286">
        <f>'8a'!AZ53</f>
        <v>0.44763740787083156</v>
      </c>
      <c r="BA52" s="286">
        <f>'8a'!AV53</f>
        <v>0.16327440160866219</v>
      </c>
      <c r="BB52" s="286">
        <f>'8a'!AX53</f>
        <v>0.1098534460508403</v>
      </c>
      <c r="BC52" s="261">
        <f t="shared" si="31"/>
        <v>0.73843856728174573</v>
      </c>
      <c r="BD52" s="286">
        <f>'4'!AJ52</f>
        <v>0.63451937196119157</v>
      </c>
      <c r="BE52" s="261">
        <f>'5'!O52</f>
        <v>0.72954330191858485</v>
      </c>
      <c r="BF52" s="287">
        <f>'6'!AJ52</f>
        <v>0.74856708540478101</v>
      </c>
      <c r="BG52" s="261">
        <f>'7'!AJ52</f>
        <v>0.77217905040070789</v>
      </c>
      <c r="BH52" s="286">
        <f>BD52*'8a'!BK53</f>
        <v>0.18875545774625332</v>
      </c>
      <c r="BI52" s="286">
        <f>BE52*'8a'!BI53</f>
        <v>0.3290242303521877</v>
      </c>
      <c r="BJ52" s="286">
        <f>BF52*'8a'!BE53</f>
        <v>9.7528349183761298E-2</v>
      </c>
      <c r="BK52" s="286">
        <f>BG52*'8a'!BG53</f>
        <v>9.3615248358595915E-2</v>
      </c>
      <c r="BL52" s="261">
        <f>SUM(BH52:BK52)</f>
        <v>0.70892328564079821</v>
      </c>
      <c r="BM52" s="286">
        <f>'4'!AO52</f>
        <v>0.67738339469287923</v>
      </c>
      <c r="BN52" s="261">
        <f>'5'!Q52</f>
        <v>0.76907012530588448</v>
      </c>
      <c r="BO52" s="287">
        <f>'6'!AO52</f>
        <v>0.8502747154245307</v>
      </c>
      <c r="BP52" s="261">
        <f>'7'!AO52</f>
        <v>0.70331259912914124</v>
      </c>
      <c r="BQ52" s="286">
        <f>'8a'!BT53</f>
        <v>0.30085268226676759</v>
      </c>
      <c r="BR52" s="286">
        <f>'8a'!BR53</f>
        <v>0.45941473420085499</v>
      </c>
      <c r="BS52" s="286">
        <f>'8a'!BN53</f>
        <v>0.12164061741856298</v>
      </c>
      <c r="BT52" s="286">
        <f>'8a'!BP53</f>
        <v>0.11809196611381442</v>
      </c>
      <c r="BU52" s="261">
        <f t="shared" si="32"/>
        <v>0.74359826739895252</v>
      </c>
      <c r="BV52" s="286">
        <f>'4'!AT52</f>
        <v>0.80312769679096485</v>
      </c>
      <c r="BW52" s="261">
        <f>'5'!S52</f>
        <v>0.50284647575060437</v>
      </c>
      <c r="BX52" s="287">
        <f>'6'!AT52</f>
        <v>0.87189536473069629</v>
      </c>
      <c r="BY52" s="261">
        <f>'7'!AT52</f>
        <v>0.85227614874019753</v>
      </c>
      <c r="BZ52" s="286">
        <f>'8a'!CC53</f>
        <v>0.29089533500707382</v>
      </c>
      <c r="CA52" s="286">
        <f>'8a'!CA53</f>
        <v>0.43598498564283839</v>
      </c>
      <c r="CB52" s="286">
        <f>'8a'!BW53</f>
        <v>0.15433763855359925</v>
      </c>
      <c r="CC52" s="286">
        <f>'8a'!BY53</f>
        <v>0.11878204079648862</v>
      </c>
      <c r="CD52" s="261">
        <f t="shared" si="33"/>
        <v>0.68866098585004354</v>
      </c>
      <c r="CE52" s="286">
        <f>'4'!AY52</f>
        <v>0.80654257371830429</v>
      </c>
      <c r="CF52" s="261">
        <f>'5'!U52</f>
        <v>0.84875759221523883</v>
      </c>
      <c r="CG52" s="287">
        <f>'6'!AY52</f>
        <v>0.86503103077401233</v>
      </c>
      <c r="CH52" s="261">
        <f>'7'!AY52</f>
        <v>0.83707654722580149</v>
      </c>
      <c r="CI52" s="286">
        <f>CE52*'8a'!CL53</f>
        <v>0.23428364317851433</v>
      </c>
      <c r="CJ52" s="286">
        <f>CF52*'8a'!CJ53</f>
        <v>0.37198775996921868</v>
      </c>
      <c r="CK52" s="286">
        <f>CG52*'8a'!CF53</f>
        <v>0.13796175817354359</v>
      </c>
      <c r="CL52" s="286">
        <f>CH52*'8a'!CH53</f>
        <v>9.3551793554645976E-2</v>
      </c>
      <c r="CM52" s="261">
        <f>SUM(CI52:CL52)</f>
        <v>0.83778495487592253</v>
      </c>
      <c r="CN52" s="286">
        <f>'4'!BD52</f>
        <v>0.55315466094035703</v>
      </c>
      <c r="CO52" s="261">
        <f>'5'!W52</f>
        <v>0.72144600954180271</v>
      </c>
      <c r="CP52" s="287">
        <f>'6'!BD52</f>
        <v>0.75215141704870647</v>
      </c>
      <c r="CQ52" s="261">
        <f>'7'!BD52</f>
        <v>0.47883479318351541</v>
      </c>
      <c r="CR52" s="286">
        <f>'8a'!CU53</f>
        <v>0.3061095703886515</v>
      </c>
      <c r="CS52" s="286">
        <f>'8a'!CS53</f>
        <v>0.45323167822781729</v>
      </c>
      <c r="CT52" s="286">
        <f>'8a'!CO53</f>
        <v>0.13076626783278639</v>
      </c>
      <c r="CU52" s="286">
        <f>'8a'!CQ53</f>
        <v>0.10989248355074478</v>
      </c>
      <c r="CV52" s="261">
        <f t="shared" si="34"/>
        <v>0.64728449956037071</v>
      </c>
      <c r="CW52" s="286">
        <f>'4'!BI52</f>
        <v>0.69631687966102485</v>
      </c>
      <c r="CX52" s="261">
        <f>'5'!Y52</f>
        <v>0.8182900364419724</v>
      </c>
      <c r="CY52" s="287">
        <f>'6'!BI52</f>
        <v>0.88888847724236808</v>
      </c>
      <c r="CZ52" s="261">
        <f>'7'!BI52</f>
        <v>0.83523136142452492</v>
      </c>
      <c r="DA52" s="286">
        <f>CW52*'8a'!DD53</f>
        <v>0.19954343178943565</v>
      </c>
      <c r="DB52" s="286">
        <f>CX52*'8a'!DB53</f>
        <v>0.36502249830150663</v>
      </c>
      <c r="DC52" s="286">
        <f>CY52*'8a'!CX53</f>
        <v>0.13452509675455479</v>
      </c>
      <c r="DD52" s="286">
        <f>CZ52*'8a'!CZ53</f>
        <v>9.6894962220220732E-2</v>
      </c>
      <c r="DE52" s="261">
        <f>SUM(DA52:DD52)</f>
        <v>0.79598598906571782</v>
      </c>
      <c r="DF52" s="286">
        <f>'4'!BN52</f>
        <v>0.67933845554774441</v>
      </c>
      <c r="DG52" s="261">
        <f>'5'!AA52</f>
        <v>0.83076522207550507</v>
      </c>
      <c r="DH52" s="287">
        <f>'6'!BN52</f>
        <v>0.82491686140047871</v>
      </c>
      <c r="DI52" s="261">
        <f>'7'!BN52</f>
        <v>0.63075388445977165</v>
      </c>
      <c r="DJ52" s="286">
        <f>DF52*'8a'!DM53</f>
        <v>0.19554670625571563</v>
      </c>
      <c r="DK52" s="286">
        <f>DG52*'8a'!DK53</f>
        <v>0.37074408863021269</v>
      </c>
      <c r="DL52" s="286">
        <f>DH52*'8a'!DG53</f>
        <v>0.12741122977213468</v>
      </c>
      <c r="DM52" s="286">
        <f>DI52*'8a'!DI53</f>
        <v>7.0284698977040885E-2</v>
      </c>
      <c r="DN52" s="261">
        <f>SUM(DJ52:DM52)</f>
        <v>0.763986723635104</v>
      </c>
      <c r="DO52" s="286">
        <f>'4'!BS52</f>
        <v>0.66089277196581497</v>
      </c>
      <c r="DP52" s="261">
        <f>'5'!AC52</f>
        <v>0.14243140798882881</v>
      </c>
      <c r="DQ52" s="287">
        <f>'6'!BS52</f>
        <v>0.33318848955126545</v>
      </c>
      <c r="DR52" s="261">
        <f>'7'!BS52</f>
        <v>0.26599894440774097</v>
      </c>
      <c r="DS52" s="286">
        <f>DO52*'8a'!DV53</f>
        <v>0.18594841384304103</v>
      </c>
      <c r="DT52" s="286">
        <f>DP52*'8a'!DT53</f>
        <v>6.2127722004492437E-2</v>
      </c>
      <c r="DU52" s="286">
        <f>DQ52*'8a'!DP53</f>
        <v>5.7181981646004645E-2</v>
      </c>
      <c r="DV52" s="286">
        <f>DR52*'8a'!DR53</f>
        <v>2.9479619040901808E-2</v>
      </c>
      <c r="DW52" s="261">
        <f>SUM(DS52:DV52)</f>
        <v>0.33473773653443989</v>
      </c>
      <c r="DX52" s="327"/>
    </row>
    <row r="53" spans="1:160" ht="18" customHeight="1">
      <c r="A53" s="201">
        <v>2009</v>
      </c>
      <c r="B53" s="286">
        <f>'4'!F53</f>
        <v>0.683707007701571</v>
      </c>
      <c r="C53" s="261">
        <f>'5'!C53</f>
        <v>0.70938797192933323</v>
      </c>
      <c r="D53" s="287">
        <f>'6'!F53</f>
        <v>0.82042779404671184</v>
      </c>
      <c r="E53" s="261">
        <f>'7'!F53</f>
        <v>0.47467172866360879</v>
      </c>
      <c r="F53" s="286">
        <f>B53*'8a'!I54</f>
        <v>0.19841691718670712</v>
      </c>
      <c r="G53" s="286">
        <f>C53*'8a'!G54</f>
        <v>0.31139861969782856</v>
      </c>
      <c r="H53" s="286">
        <f>D53*'8a'!C54</f>
        <v>0.13306149788782437</v>
      </c>
      <c r="I53" s="286">
        <f>E53*'8a'!E54</f>
        <v>5.1567847293047177E-2</v>
      </c>
      <c r="J53" s="261">
        <f>SUM(F53:I53)</f>
        <v>0.69444488206540722</v>
      </c>
      <c r="K53" s="286">
        <f>'4'!K53</f>
        <v>0.66649263882972809</v>
      </c>
      <c r="L53" s="261">
        <f>'5'!E53</f>
        <v>0.61274521350737787</v>
      </c>
      <c r="M53" s="287">
        <f>'6'!K53</f>
        <v>0.80016245068221403</v>
      </c>
      <c r="N53" s="261">
        <f>'7'!K53</f>
        <v>0.65992280825621863</v>
      </c>
      <c r="O53" s="286">
        <f>'8a'!R54</f>
        <v>0.28812433067520027</v>
      </c>
      <c r="P53" s="286">
        <f>'8a'!P54</f>
        <v>0.43630053530052337</v>
      </c>
      <c r="Q53" s="286">
        <f>'8a'!L54</f>
        <v>0.15890065495645062</v>
      </c>
      <c r="R53" s="286">
        <f>'8a'!N54</f>
        <v>0.11667447906782576</v>
      </c>
      <c r="S53" s="261">
        <f t="shared" ref="S53" si="35">(K53*O53)+(L53*P53)+(M53*Q53)+(N53*R53)</f>
        <v>0.66351629748209928</v>
      </c>
      <c r="T53" s="286">
        <f>'4'!P53</f>
        <v>0.58247871153543962</v>
      </c>
      <c r="U53" s="261">
        <f>'5'!G53</f>
        <v>0.64977751407492068</v>
      </c>
      <c r="V53" s="287">
        <f>'6'!P53</f>
        <v>0.71719978204791424</v>
      </c>
      <c r="W53" s="261">
        <f>'7'!P53</f>
        <v>0.82715147649679488</v>
      </c>
      <c r="X53" s="286">
        <f>T53*'8a'!AA54</f>
        <v>0.17304480220958823</v>
      </c>
      <c r="Y53" s="286">
        <f>U53*'8a'!Y54</f>
        <v>0.28394687855065726</v>
      </c>
      <c r="Z53" s="286">
        <f>V53*'8a'!U54</f>
        <v>0.10454517190116352</v>
      </c>
      <c r="AA53" s="286">
        <f>W53*'8a'!W54</f>
        <v>9.9388076178797954E-2</v>
      </c>
      <c r="AB53" s="261">
        <f>SUM(X53:AA53)</f>
        <v>0.66092492884020704</v>
      </c>
      <c r="AC53" s="286">
        <f>'4'!U53</f>
        <v>0.73928291556284431</v>
      </c>
      <c r="AD53" s="261">
        <f>'5'!I53</f>
        <v>0.81012868668283744</v>
      </c>
      <c r="AE53" s="287">
        <f>'6'!U53</f>
        <v>0.89678790123732266</v>
      </c>
      <c r="AF53" s="261">
        <f>'7'!U53</f>
        <v>0.80743293818656947</v>
      </c>
      <c r="AG53" s="286">
        <f>'8a'!AJ54</f>
        <v>0.28821912062788313</v>
      </c>
      <c r="AH53" s="286">
        <f>'8a'!AH54</f>
        <v>0.44306363028418327</v>
      </c>
      <c r="AI53" s="286">
        <f>'8a'!AD54</f>
        <v>0.15143914883113385</v>
      </c>
      <c r="AJ53" s="286">
        <f>'8a'!AF54</f>
        <v>0.11727810025679973</v>
      </c>
      <c r="AK53" s="261">
        <f t="shared" ref="AK53" si="36">(AC53*AG53)+(AD53*AH53)+(AE53*AI53)+(AF53*AJ53)</f>
        <v>0.80251702625852217</v>
      </c>
      <c r="AL53" s="286">
        <f>'4'!Z53</f>
        <v>0.64017245264850065</v>
      </c>
      <c r="AM53" s="261">
        <f>'5'!K53</f>
        <v>0.74469248026533685</v>
      </c>
      <c r="AN53" s="287">
        <f>'6'!Z53</f>
        <v>0.88900861944544618</v>
      </c>
      <c r="AO53" s="261">
        <f>'7'!Z53</f>
        <v>0.80425645859791317</v>
      </c>
      <c r="AP53" s="286">
        <f>'8a'!AS54</f>
        <v>0.29158034500388347</v>
      </c>
      <c r="AQ53" s="286">
        <f>'8a'!AQ54</f>
        <v>0.4390068539033371</v>
      </c>
      <c r="AR53" s="286">
        <f>'8a'!AM54</f>
        <v>0.14327511095291551</v>
      </c>
      <c r="AS53" s="286">
        <f>'8a'!AO54</f>
        <v>0.12613769013986387</v>
      </c>
      <c r="AT53" s="261">
        <f t="shared" ref="AT53" si="37">(AL53*AP53)+(AM53*AQ53)+(AN53*AR53)+(AO53*AS53)</f>
        <v>0.74240666804874289</v>
      </c>
      <c r="AU53" s="286">
        <f>'4'!AE53</f>
        <v>0.62590557758730503</v>
      </c>
      <c r="AV53" s="261">
        <f>'5'!M53</f>
        <v>0.73580379031499588</v>
      </c>
      <c r="AW53" s="287">
        <f>'6'!AE53</f>
        <v>0.84705400701242106</v>
      </c>
      <c r="AX53" s="261">
        <f>'7'!AE53</f>
        <v>0.72353807002291348</v>
      </c>
      <c r="AY53" s="286">
        <f>'8a'!BB54</f>
        <v>0.27671620637950428</v>
      </c>
      <c r="AZ53" s="286">
        <f>'8a'!AZ54</f>
        <v>0.4479701903242097</v>
      </c>
      <c r="BA53" s="286">
        <f>'8a'!AV54</f>
        <v>0.16339578301018451</v>
      </c>
      <c r="BB53" s="286">
        <f>'8a'!AX54</f>
        <v>0.11191782028610152</v>
      </c>
      <c r="BC53" s="261">
        <f t="shared" ref="BC53" si="38">(AU53*AY53)+(AV53*AZ53)+(AW53*BA53)+(AX53*BB53)</f>
        <v>0.72219823738910116</v>
      </c>
      <c r="BD53" s="286">
        <f>'4'!AJ53</f>
        <v>0.62810787781360522</v>
      </c>
      <c r="BE53" s="261">
        <f>'5'!O53</f>
        <v>0.70890607449881748</v>
      </c>
      <c r="BF53" s="287">
        <f>'6'!AJ53</f>
        <v>0.74856708540478101</v>
      </c>
      <c r="BG53" s="261">
        <f>'7'!AJ53</f>
        <v>0.77217905040070789</v>
      </c>
      <c r="BH53" s="286">
        <f>BD53*'8a'!BK54</f>
        <v>0.18612255167931008</v>
      </c>
      <c r="BI53" s="286">
        <f>BE53*'8a'!BI54</f>
        <v>0.3192816188906738</v>
      </c>
      <c r="BJ53" s="286">
        <f>BF53*'8a'!BE54</f>
        <v>9.7395588211364001E-2</v>
      </c>
      <c r="BK53" s="286">
        <f>BG53*'8a'!BG54</f>
        <v>9.5118326552006069E-2</v>
      </c>
      <c r="BL53" s="261">
        <f>SUM(BH53:BK53)</f>
        <v>0.69791808533335387</v>
      </c>
      <c r="BM53" s="286">
        <f>'4'!AO53</f>
        <v>0.64606469426712265</v>
      </c>
      <c r="BN53" s="261">
        <f>'5'!Q53</f>
        <v>0.75650547392005218</v>
      </c>
      <c r="BO53" s="287">
        <f>'6'!AO53</f>
        <v>0.8502747154245307</v>
      </c>
      <c r="BP53" s="261">
        <f>'7'!AO53</f>
        <v>0.70331259912914124</v>
      </c>
      <c r="BQ53" s="286">
        <f>'8a'!BT54</f>
        <v>0.30025639353725386</v>
      </c>
      <c r="BR53" s="286">
        <f>'8a'!BR54</f>
        <v>0.45864074392720555</v>
      </c>
      <c r="BS53" s="286">
        <f>'8a'!BN54</f>
        <v>0.12143568569183799</v>
      </c>
      <c r="BT53" s="286">
        <f>'8a'!BP54</f>
        <v>0.11966717684370266</v>
      </c>
      <c r="BU53" s="261">
        <f t="shared" ref="BU53" si="39">(BM53*BQ53)+(BN53*BR53)+(BO53*BS53)+(BP53*BT53)</f>
        <v>0.7283664147064921</v>
      </c>
      <c r="BV53" s="286">
        <f>'4'!AT53</f>
        <v>0.78355356444594149</v>
      </c>
      <c r="BW53" s="261">
        <f>'5'!S53</f>
        <v>0.42762574180214413</v>
      </c>
      <c r="BX53" s="287">
        <f>'6'!AT53</f>
        <v>0.87189536473069629</v>
      </c>
      <c r="BY53" s="261">
        <f>'7'!AT53</f>
        <v>0.85227614874019753</v>
      </c>
      <c r="BZ53" s="286">
        <f>'8a'!CC54</f>
        <v>0.2895072302104077</v>
      </c>
      <c r="CA53" s="286">
        <f>'8a'!CA54</f>
        <v>0.43620074698581535</v>
      </c>
      <c r="CB53" s="286">
        <f>'8a'!BW54</f>
        <v>0.15441401755118586</v>
      </c>
      <c r="CC53" s="286">
        <f>'8a'!BY54</f>
        <v>0.11987800525259111</v>
      </c>
      <c r="CD53" s="261">
        <f t="shared" ref="CD53" si="40">(BV53*BZ53)+(BW53*CA53)+(BX53*CB53)+(BY53*CC53)</f>
        <v>0.65017712095635427</v>
      </c>
      <c r="CE53" s="286">
        <f>'4'!AY53</f>
        <v>0.78928111108461885</v>
      </c>
      <c r="CF53" s="261">
        <f>'5'!U53</f>
        <v>0.84073507487015386</v>
      </c>
      <c r="CG53" s="287">
        <f>'6'!AY53</f>
        <v>0.86503103077401233</v>
      </c>
      <c r="CH53" s="261">
        <f>'7'!AY53</f>
        <v>0.83707654722580149</v>
      </c>
      <c r="CI53" s="286">
        <f>CE53*'8a'!CL54</f>
        <v>0.22920298363415273</v>
      </c>
      <c r="CJ53" s="286">
        <f>CF53*'8a'!CJ54</f>
        <v>0.36849617389802458</v>
      </c>
      <c r="CK53" s="286">
        <f>CG53*'8a'!CF54</f>
        <v>0.13797091968306124</v>
      </c>
      <c r="CL53" s="286">
        <f>CH53*'8a'!CH54</f>
        <v>9.3589164798551144E-2</v>
      </c>
      <c r="CM53" s="261">
        <f>SUM(CI53:CL53)</f>
        <v>0.82925924201378964</v>
      </c>
      <c r="CN53" s="286">
        <f>'4'!BD53</f>
        <v>0.35489145691739582</v>
      </c>
      <c r="CO53" s="261">
        <f>'5'!W53</f>
        <v>0.69970728579533326</v>
      </c>
      <c r="CP53" s="287">
        <f>'6'!BD53</f>
        <v>0.75215141704870647</v>
      </c>
      <c r="CQ53" s="261">
        <f>'7'!BD53</f>
        <v>0.47883479318351541</v>
      </c>
      <c r="CR53" s="286">
        <f>'8a'!CU54</f>
        <v>0.30483043569807383</v>
      </c>
      <c r="CS53" s="286">
        <f>'8a'!CS54</f>
        <v>0.45300758265806423</v>
      </c>
      <c r="CT53" s="286">
        <f>'8a'!CO54</f>
        <v>0.13070161184622991</v>
      </c>
      <c r="CU53" s="286">
        <f>'8a'!CQ54</f>
        <v>0.11146036979763203</v>
      </c>
      <c r="CV53" s="261">
        <f t="shared" ref="CV53" si="41">(CN53*CR53)+(CO53*CS53)+(CP53*CT53)+(CQ53*CU53)</f>
        <v>0.57683292922493234</v>
      </c>
      <c r="CW53" s="286">
        <f>'4'!BI53</f>
        <v>0.63461117357665842</v>
      </c>
      <c r="CX53" s="261">
        <f>'5'!Y53</f>
        <v>0.79677527041235341</v>
      </c>
      <c r="CY53" s="287">
        <f>'6'!BI53</f>
        <v>0.88888847724236808</v>
      </c>
      <c r="CZ53" s="261">
        <f>'7'!BI53</f>
        <v>0.83523136142452492</v>
      </c>
      <c r="DA53" s="286">
        <f>CW53*'8a'!DD54</f>
        <v>0.18431784492605854</v>
      </c>
      <c r="DB53" s="286">
        <f>CX53*'8a'!DB54</f>
        <v>0.35384051281675477</v>
      </c>
      <c r="DC53" s="286">
        <f>CY53*'8a'!CX54</f>
        <v>0.13392530758581409</v>
      </c>
      <c r="DD53" s="286">
        <f>CZ53*'8a'!CZ54</f>
        <v>9.5885445451366638E-2</v>
      </c>
      <c r="DE53" s="261">
        <f>SUM(DA53:DD53)</f>
        <v>0.76796911077999408</v>
      </c>
      <c r="DF53" s="286">
        <f>'4'!BN53</f>
        <v>0.60729850732787594</v>
      </c>
      <c r="DG53" s="261">
        <f>'5'!AA53</f>
        <v>0.81586640226794105</v>
      </c>
      <c r="DH53" s="287">
        <f>'6'!BN53</f>
        <v>0.82491686140047871</v>
      </c>
      <c r="DI53" s="261">
        <f>'7'!BN53</f>
        <v>0.63075388445977165</v>
      </c>
      <c r="DJ53" s="286">
        <f>DF53*'8a'!DM54</f>
        <v>0.17446397726189661</v>
      </c>
      <c r="DK53" s="286">
        <f>DG53*'8a'!DK54</f>
        <v>0.36403957058518133</v>
      </c>
      <c r="DL53" s="286">
        <f>DH53*'8a'!DG54</f>
        <v>0.12739175608476888</v>
      </c>
      <c r="DM53" s="286">
        <f>DI53*'8a'!DI54</f>
        <v>7.0702101711881016E-2</v>
      </c>
      <c r="DN53" s="261">
        <f>SUM(DJ53:DM53)</f>
        <v>0.73659740564372767</v>
      </c>
      <c r="DO53" s="286">
        <f>'4'!BS53</f>
        <v>0.55831418602758398</v>
      </c>
      <c r="DP53" s="261">
        <f>'5'!AC53</f>
        <v>8.3333333333333287E-2</v>
      </c>
      <c r="DQ53" s="287">
        <f>'6'!BS53</f>
        <v>0.33318848955126545</v>
      </c>
      <c r="DR53" s="261">
        <f>'7'!BS53</f>
        <v>0.26599894440774097</v>
      </c>
      <c r="DS53" s="286">
        <f>DO53*'8a'!DV54</f>
        <v>0.15658022852666961</v>
      </c>
      <c r="DT53" s="286">
        <f>DP53*'8a'!DT54</f>
        <v>3.6329987570186538E-2</v>
      </c>
      <c r="DU53" s="286">
        <f>DQ53*'8a'!DP54</f>
        <v>5.7151289615291555E-2</v>
      </c>
      <c r="DV53" s="286">
        <f>DR53*'8a'!DR54</f>
        <v>2.9807822497802346E-2</v>
      </c>
      <c r="DW53" s="261">
        <f>SUM(DS53:DV53)</f>
        <v>0.27986932820995003</v>
      </c>
      <c r="DX53" s="327"/>
    </row>
    <row r="54" spans="1:160">
      <c r="B54" s="622" t="s">
        <v>675</v>
      </c>
    </row>
    <row r="55" spans="1:160" s="97" customFormat="1" ht="18" customHeight="1">
      <c r="A55" s="97" t="s">
        <v>742</v>
      </c>
      <c r="B55" s="400">
        <f t="shared" ref="B55:AG55" si="42">B53-B24</f>
        <v>6.600085655159682E-3</v>
      </c>
      <c r="C55" s="400">
        <f t="shared" si="42"/>
        <v>-2.8208421263885342E-2</v>
      </c>
      <c r="D55" s="400">
        <f t="shared" si="42"/>
        <v>0.18977757559233066</v>
      </c>
      <c r="E55" s="400">
        <f t="shared" si="42"/>
        <v>-0.12104037936839479</v>
      </c>
      <c r="F55" s="400">
        <f t="shared" si="42"/>
        <v>8.1769251346825167E-3</v>
      </c>
      <c r="G55" s="400">
        <f t="shared" si="42"/>
        <v>-1.1413422650596694E-2</v>
      </c>
      <c r="H55" s="400">
        <f t="shared" si="42"/>
        <v>8.5089855620154448E-3</v>
      </c>
      <c r="I55" s="400">
        <f t="shared" si="42"/>
        <v>1.5951378598339228E-3</v>
      </c>
      <c r="J55" s="400">
        <f t="shared" si="42"/>
        <v>6.8676259059351485E-3</v>
      </c>
      <c r="K55" s="400">
        <f t="shared" si="42"/>
        <v>-8.6712409607988539E-3</v>
      </c>
      <c r="L55" s="400">
        <f t="shared" si="42"/>
        <v>-0.2665464969465412</v>
      </c>
      <c r="M55" s="400">
        <f t="shared" si="42"/>
        <v>-7.4969994829001685E-2</v>
      </c>
      <c r="N55" s="400">
        <f t="shared" si="42"/>
        <v>-6.5313089986104078E-2</v>
      </c>
      <c r="O55" s="400">
        <f t="shared" si="42"/>
        <v>-3.0520821780904428E-3</v>
      </c>
      <c r="P55" s="400">
        <f t="shared" si="42"/>
        <v>-2.2235843482608708E-2</v>
      </c>
      <c r="Q55" s="400">
        <f t="shared" si="42"/>
        <v>1.1627482282505486E-2</v>
      </c>
      <c r="R55" s="400">
        <f t="shared" si="42"/>
        <v>1.3660443378193748E-2</v>
      </c>
      <c r="S55" s="400">
        <f t="shared" si="42"/>
        <v>-0.13985574439426529</v>
      </c>
      <c r="T55" s="400">
        <f t="shared" si="42"/>
        <v>-3.841461950298164E-2</v>
      </c>
      <c r="U55" s="400">
        <f t="shared" si="42"/>
        <v>-0.16752437313358814</v>
      </c>
      <c r="V55" s="400">
        <f t="shared" si="42"/>
        <v>0.15133411867176894</v>
      </c>
      <c r="W55" s="400">
        <f t="shared" si="42"/>
        <v>0.29161560695557709</v>
      </c>
      <c r="X55" s="400">
        <f t="shared" si="42"/>
        <v>-7.3500989523401505E-3</v>
      </c>
      <c r="Y55" s="400">
        <f t="shared" si="42"/>
        <v>-7.1976386249444468E-2</v>
      </c>
      <c r="Z55" s="400">
        <f t="shared" si="42"/>
        <v>-4.5281825521026053E-3</v>
      </c>
      <c r="AA55" s="400">
        <f t="shared" si="42"/>
        <v>5.5892614494078931E-2</v>
      </c>
      <c r="AB55" s="400">
        <f t="shared" si="42"/>
        <v>-2.7962053259808273E-2</v>
      </c>
      <c r="AC55" s="400">
        <f t="shared" si="42"/>
        <v>1.3146031683896608E-2</v>
      </c>
      <c r="AD55" s="400">
        <f t="shared" si="42"/>
        <v>-6.0015141913205783E-2</v>
      </c>
      <c r="AE55" s="400">
        <f t="shared" si="42"/>
        <v>8.7133104814887119E-3</v>
      </c>
      <c r="AF55" s="400">
        <f t="shared" si="42"/>
        <v>0.38494119069085181</v>
      </c>
      <c r="AG55" s="400">
        <f t="shared" si="42"/>
        <v>-3.3814385633675892E-3</v>
      </c>
      <c r="AH55" s="400">
        <f t="shared" ref="AH55:BM55" si="43">AH53-AH24</f>
        <v>-9.3722366990349193E-3</v>
      </c>
      <c r="AI55" s="400">
        <f t="shared" si="43"/>
        <v>-9.4324317895949639E-3</v>
      </c>
      <c r="AJ55" s="400">
        <f t="shared" si="43"/>
        <v>2.2186107051997445E-2</v>
      </c>
      <c r="AK55" s="400">
        <f t="shared" si="43"/>
        <v>1.4049281873135366E-2</v>
      </c>
      <c r="AL55" s="400">
        <f t="shared" si="43"/>
        <v>-8.2929835248617523E-2</v>
      </c>
      <c r="AM55" s="400">
        <f t="shared" si="43"/>
        <v>-0.1068774632969679</v>
      </c>
      <c r="AN55" s="400">
        <f t="shared" si="43"/>
        <v>-1.8848653325955644E-2</v>
      </c>
      <c r="AO55" s="400">
        <f t="shared" si="43"/>
        <v>3.5042698077969892E-2</v>
      </c>
      <c r="AP55" s="400">
        <f t="shared" si="43"/>
        <v>-8.9957968934966104E-3</v>
      </c>
      <c r="AQ55" s="400">
        <f t="shared" si="43"/>
        <v>-4.8467013235634071E-3</v>
      </c>
      <c r="AR55" s="400">
        <f t="shared" si="43"/>
        <v>-1.7860240946703826E-2</v>
      </c>
      <c r="AS55" s="400">
        <f t="shared" si="43"/>
        <v>3.1702739163763899E-2</v>
      </c>
      <c r="AT55" s="400">
        <f t="shared" si="43"/>
        <v>-7.1841539706532398E-2</v>
      </c>
      <c r="AU55" s="400">
        <f t="shared" si="43"/>
        <v>-7.1262725426639917E-2</v>
      </c>
      <c r="AV55" s="400">
        <f t="shared" si="43"/>
        <v>-0.10699070560172219</v>
      </c>
      <c r="AW55" s="400">
        <f t="shared" si="43"/>
        <v>7.083033424316354E-2</v>
      </c>
      <c r="AX55" s="400">
        <f t="shared" si="43"/>
        <v>-6.6373919639339363E-2</v>
      </c>
      <c r="AY55" s="400">
        <f t="shared" si="43"/>
        <v>1.6330008940911911E-2</v>
      </c>
      <c r="AZ55" s="400">
        <f t="shared" si="43"/>
        <v>2.5437124320020932E-2</v>
      </c>
      <c r="BA55" s="400">
        <f t="shared" si="43"/>
        <v>-6.7844938200841837E-2</v>
      </c>
      <c r="BB55" s="400">
        <f t="shared" si="43"/>
        <v>2.6077804939908938E-2</v>
      </c>
      <c r="BC55" s="400">
        <f t="shared" si="43"/>
        <v>-6.2743887605546056E-2</v>
      </c>
      <c r="BD55" s="400">
        <f t="shared" si="43"/>
        <v>-0.14948765232728989</v>
      </c>
      <c r="BE55" s="400">
        <f t="shared" si="43"/>
        <v>-7.0475965311151745E-2</v>
      </c>
      <c r="BF55" s="400">
        <f t="shared" si="43"/>
        <v>-0.16554512635716323</v>
      </c>
      <c r="BG55" s="400">
        <f t="shared" si="43"/>
        <v>0.18225382919548294</v>
      </c>
      <c r="BH55" s="400">
        <f t="shared" si="43"/>
        <v>-8.8535188499203055E-3</v>
      </c>
      <c r="BI55" s="400">
        <f t="shared" si="43"/>
        <v>-5.5498869797808659E-2</v>
      </c>
      <c r="BJ55" s="400">
        <f t="shared" si="43"/>
        <v>-7.2162955580720736E-2</v>
      </c>
      <c r="BK55" s="400">
        <f t="shared" si="43"/>
        <v>4.6214061165870374E-2</v>
      </c>
      <c r="BL55" s="400">
        <f t="shared" si="43"/>
        <v>-9.0301283062579341E-2</v>
      </c>
      <c r="BM55" s="400">
        <f t="shared" si="43"/>
        <v>7.3267655651775065E-2</v>
      </c>
      <c r="BN55" s="400">
        <f t="shared" ref="BN55:CS55" si="44">BN53-BN24</f>
        <v>-9.427046585065213E-2</v>
      </c>
      <c r="BO55" s="400">
        <f t="shared" si="44"/>
        <v>-6.6391951242135927E-2</v>
      </c>
      <c r="BP55" s="400">
        <f t="shared" si="44"/>
        <v>2.1482877012124035E-2</v>
      </c>
      <c r="BQ55" s="400">
        <f t="shared" si="44"/>
        <v>-2.6811811805976804E-3</v>
      </c>
      <c r="BR55" s="400">
        <f t="shared" si="44"/>
        <v>1.9083884499336845E-3</v>
      </c>
      <c r="BS55" s="400">
        <f t="shared" si="44"/>
        <v>-4.3149873899996583E-2</v>
      </c>
      <c r="BT55" s="400">
        <f t="shared" si="44"/>
        <v>4.3922666630660731E-2</v>
      </c>
      <c r="BU55" s="400">
        <f t="shared" si="44"/>
        <v>-3.6247184575035174E-2</v>
      </c>
      <c r="BV55" s="400">
        <f t="shared" si="44"/>
        <v>4.547719604870526E-2</v>
      </c>
      <c r="BW55" s="400">
        <f t="shared" si="44"/>
        <v>-0.32960685296480968</v>
      </c>
      <c r="BX55" s="400">
        <f t="shared" si="44"/>
        <v>-3.678638882627594E-2</v>
      </c>
      <c r="BY55" s="400">
        <f t="shared" si="44"/>
        <v>9.9049642405736327E-2</v>
      </c>
      <c r="BZ55" s="400">
        <f t="shared" si="44"/>
        <v>-3.0078208064958034E-2</v>
      </c>
      <c r="CA55" s="400">
        <f t="shared" si="44"/>
        <v>-4.677205532996509E-2</v>
      </c>
      <c r="CB55" s="400">
        <f t="shared" si="44"/>
        <v>-4.2050141947629627E-2</v>
      </c>
      <c r="CC55" s="400">
        <f t="shared" si="44"/>
        <v>0.11890040534255267</v>
      </c>
      <c r="CD55" s="400">
        <f t="shared" si="44"/>
        <v>-0.13068383814732365</v>
      </c>
      <c r="CE55" s="400">
        <f t="shared" si="44"/>
        <v>-2.1190970417832689E-2</v>
      </c>
      <c r="CF55" s="400">
        <f t="shared" si="44"/>
        <v>-2.7920344095777261E-2</v>
      </c>
      <c r="CG55" s="400">
        <f t="shared" si="44"/>
        <v>2.3512406532386843E-2</v>
      </c>
      <c r="CH55" s="400">
        <f t="shared" si="44"/>
        <v>0.14757624351737619</v>
      </c>
      <c r="CI55" s="400">
        <f t="shared" si="44"/>
        <v>1.7274217622423899E-2</v>
      </c>
      <c r="CJ55" s="400">
        <f t="shared" si="44"/>
        <v>9.2930119775302966E-4</v>
      </c>
      <c r="CK55" s="400">
        <f t="shared" si="44"/>
        <v>-5.0726884192841076E-2</v>
      </c>
      <c r="CL55" s="400">
        <f t="shared" si="44"/>
        <v>3.0753299261179132E-2</v>
      </c>
      <c r="CM55" s="400">
        <f t="shared" si="44"/>
        <v>-1.7700661114850025E-3</v>
      </c>
      <c r="CN55" s="400">
        <f t="shared" si="44"/>
        <v>-0.16524230096620968</v>
      </c>
      <c r="CO55" s="400">
        <f t="shared" si="44"/>
        <v>-0.16907648453341662</v>
      </c>
      <c r="CP55" s="400">
        <f t="shared" si="44"/>
        <v>-0.15204597201406567</v>
      </c>
      <c r="CQ55" s="400">
        <f t="shared" si="44"/>
        <v>-1.8219266186047245E-2</v>
      </c>
      <c r="CR55" s="400">
        <f t="shared" si="44"/>
        <v>4.2512847359191253E-2</v>
      </c>
      <c r="CS55" s="400">
        <f t="shared" si="44"/>
        <v>1.6287413070930512E-2</v>
      </c>
      <c r="CT55" s="400">
        <f t="shared" ref="CT55:DW55" si="45">CT53-CT24</f>
        <v>-7.6504639816081549E-2</v>
      </c>
      <c r="CU55" s="400">
        <f t="shared" si="45"/>
        <v>1.7704379385959812E-2</v>
      </c>
      <c r="CV55" s="400">
        <f t="shared" si="45"/>
        <v>-0.17297984664413768</v>
      </c>
      <c r="CW55" s="400">
        <f t="shared" si="45"/>
        <v>-0.16143987613361266</v>
      </c>
      <c r="CX55" s="400">
        <f t="shared" si="45"/>
        <v>-0.11706057720642948</v>
      </c>
      <c r="CY55" s="400">
        <f t="shared" si="45"/>
        <v>4.1142850828497224E-3</v>
      </c>
      <c r="CZ55" s="400">
        <f t="shared" si="45"/>
        <v>-5.6186241376459889E-2</v>
      </c>
      <c r="DA55" s="400">
        <f t="shared" si="45"/>
        <v>-4.1178674421430528E-2</v>
      </c>
      <c r="DB55" s="400">
        <f t="shared" si="45"/>
        <v>-5.8728979520075109E-2</v>
      </c>
      <c r="DC55" s="400">
        <f t="shared" si="45"/>
        <v>-1.049823486590673E-2</v>
      </c>
      <c r="DD55" s="400">
        <f t="shared" si="45"/>
        <v>4.9350293577496845E-3</v>
      </c>
      <c r="DE55" s="400">
        <f t="shared" si="45"/>
        <v>-0.10547085944966272</v>
      </c>
      <c r="DF55" s="400">
        <f t="shared" si="45"/>
        <v>-8.302887365045597E-2</v>
      </c>
      <c r="DG55" s="400">
        <f t="shared" si="45"/>
        <v>-0.10080026439872569</v>
      </c>
      <c r="DH55" s="400">
        <f t="shared" si="45"/>
        <v>-1.1856390764892755E-2</v>
      </c>
      <c r="DI55" s="400">
        <f t="shared" si="45"/>
        <v>-7.6578932194907634E-2</v>
      </c>
      <c r="DJ55" s="400">
        <f t="shared" si="45"/>
        <v>-1.4768822224969752E-2</v>
      </c>
      <c r="DK55" s="400">
        <f t="shared" si="45"/>
        <v>-3.674658121975577E-2</v>
      </c>
      <c r="DL55" s="400">
        <f t="shared" si="45"/>
        <v>-3.0977871442432914E-2</v>
      </c>
      <c r="DM55" s="400">
        <f t="shared" si="45"/>
        <v>3.9599721007273214E-4</v>
      </c>
      <c r="DN55" s="400">
        <f t="shared" si="45"/>
        <v>-8.2097277677085856E-2</v>
      </c>
      <c r="DO55" s="400">
        <f t="shared" si="45"/>
        <v>-6.1323742677434456E-2</v>
      </c>
      <c r="DP55" s="400">
        <f t="shared" si="45"/>
        <v>-0.43765248922827349</v>
      </c>
      <c r="DQ55" s="400">
        <f t="shared" si="45"/>
        <v>0.1335095928227624</v>
      </c>
      <c r="DR55" s="400">
        <f t="shared" si="45"/>
        <v>6.6931334887644606E-2</v>
      </c>
      <c r="DS55" s="400">
        <f t="shared" si="45"/>
        <v>-1.5840513306124487E-2</v>
      </c>
      <c r="DT55" s="400">
        <f t="shared" si="45"/>
        <v>-0.19389849924907002</v>
      </c>
      <c r="DU55" s="400">
        <f t="shared" si="45"/>
        <v>1.8356515848588842E-2</v>
      </c>
      <c r="DV55" s="400">
        <f t="shared" si="45"/>
        <v>1.2778699609537415E-2</v>
      </c>
      <c r="DW55" s="400">
        <f t="shared" si="45"/>
        <v>-0.17860379709706825</v>
      </c>
      <c r="DX55" s="400"/>
      <c r="DY55" s="400"/>
      <c r="DZ55" s="400"/>
      <c r="EA55" s="400"/>
      <c r="EB55" s="400"/>
      <c r="EC55" s="400"/>
      <c r="ED55" s="400"/>
      <c r="EE55" s="400"/>
      <c r="EF55" s="400"/>
      <c r="EG55" s="400"/>
      <c r="EH55" s="400"/>
      <c r="EI55" s="400"/>
      <c r="EJ55" s="400"/>
      <c r="EK55" s="400"/>
      <c r="EL55" s="400"/>
      <c r="EM55" s="400"/>
      <c r="EN55" s="400"/>
      <c r="EO55" s="400"/>
      <c r="EP55" s="400"/>
      <c r="EQ55" s="400"/>
      <c r="ER55" s="400"/>
      <c r="ES55" s="400"/>
      <c r="ET55" s="400"/>
      <c r="EU55" s="400"/>
      <c r="EV55" s="400"/>
      <c r="EW55" s="400"/>
      <c r="EX55" s="400"/>
      <c r="EY55" s="400"/>
      <c r="EZ55" s="400"/>
      <c r="FA55" s="400"/>
      <c r="FB55" s="400"/>
      <c r="FC55" s="400"/>
      <c r="FD55" s="400"/>
    </row>
    <row r="56" spans="1:160" ht="18" customHeight="1">
      <c r="A56" s="97"/>
      <c r="B56" s="195" t="s">
        <v>746</v>
      </c>
    </row>
    <row r="57" spans="1:160">
      <c r="C57" s="143"/>
      <c r="D57" s="143"/>
      <c r="E57" s="143"/>
      <c r="F57" s="143"/>
      <c r="G57" s="143"/>
      <c r="H57" s="143"/>
      <c r="I57" s="143"/>
      <c r="J57" s="143"/>
    </row>
  </sheetData>
  <phoneticPr fontId="0" type="noConversion"/>
  <pageMargins left="0.23622047244094491" right="0.27559055118110237" top="0.98425196850393704" bottom="0.70866141732283472" header="0.51181102362204722" footer="0.51181102362204722"/>
  <pageSetup scale="65" orientation="landscape" r:id="rId1"/>
  <headerFooter alignWithMargins="0"/>
  <colBreaks count="7" manualBreakCount="7">
    <brk id="19" max="1048575" man="1"/>
    <brk id="37" max="1048575" man="1"/>
    <brk id="55" max="1048575" man="1"/>
    <brk id="73" max="1048575" man="1"/>
    <brk id="91" max="1048575" man="1"/>
    <brk id="109" max="1048575" man="1"/>
    <brk id="127" max="1048575" man="1"/>
  </colBreaks>
</worksheet>
</file>

<file path=xl/worksheets/sheet90.xml><?xml version="1.0" encoding="utf-8"?>
<worksheet xmlns="http://schemas.openxmlformats.org/spreadsheetml/2006/main" xmlns:r="http://schemas.openxmlformats.org/officeDocument/2006/relationships">
  <sheetPr codeName="Sheet90"/>
  <dimension ref="A1:AD44"/>
  <sheetViews>
    <sheetView showOutlineSymbols="0" zoomScale="75" workbookViewId="0">
      <pane xSplit="1" ySplit="2" topLeftCell="B3" activePane="bottomRight" state="frozen"/>
      <selection activeCell="C8" sqref="C8"/>
      <selection pane="topRight" activeCell="C8" sqref="C8"/>
      <selection pane="bottomLeft" activeCell="C8" sqref="C8"/>
      <selection pane="bottomRight" activeCell="C8" sqref="C8"/>
    </sheetView>
  </sheetViews>
  <sheetFormatPr defaultColWidth="3.85546875" defaultRowHeight="12.75" customHeight="1"/>
  <cols>
    <col min="1" max="1" width="5" style="17" customWidth="1"/>
    <col min="2" max="2" width="13" style="17" customWidth="1"/>
    <col min="3" max="3" width="12.42578125" style="17" hidden="1" customWidth="1"/>
    <col min="4" max="5" width="13.7109375" style="17" customWidth="1"/>
    <col min="6" max="6" width="16.28515625" style="17" hidden="1" customWidth="1"/>
    <col min="7" max="7" width="14.28515625" style="17" customWidth="1"/>
    <col min="8" max="9" width="13" style="17" customWidth="1"/>
    <col min="10" max="10" width="14.42578125" style="17" customWidth="1"/>
    <col min="11" max="11" width="13.28515625" style="17" hidden="1" customWidth="1"/>
    <col min="12" max="12" width="13.7109375" style="17" hidden="1" customWidth="1"/>
    <col min="13" max="13" width="12.85546875" style="17" hidden="1" customWidth="1"/>
    <col min="14" max="14" width="12.5703125" style="17" hidden="1" customWidth="1"/>
    <col min="15" max="15" width="11.140625" style="17" customWidth="1"/>
    <col min="16" max="16" width="12.85546875" style="17" hidden="1" customWidth="1"/>
    <col min="17" max="17" width="12.7109375" style="17" hidden="1" customWidth="1"/>
    <col min="18" max="18" width="16" style="17" hidden="1" customWidth="1"/>
    <col min="19" max="19" width="13.28515625" style="17" hidden="1" customWidth="1"/>
    <col min="20" max="20" width="14.7109375" style="17" customWidth="1"/>
    <col min="21" max="21" width="15.7109375" style="17" hidden="1" customWidth="1"/>
    <col min="22" max="22" width="13.5703125" style="17" customWidth="1"/>
    <col min="23" max="23" width="13.140625" style="17" hidden="1" customWidth="1"/>
    <col min="24" max="24" width="13.28515625" style="17" hidden="1" customWidth="1"/>
    <col min="25" max="25" width="12.5703125" style="17" customWidth="1"/>
    <col min="26" max="26" width="14.140625" style="17" customWidth="1"/>
    <col min="27" max="27" width="14.7109375" style="17" hidden="1" customWidth="1"/>
    <col min="28" max="28" width="12.85546875" style="17" hidden="1" customWidth="1"/>
    <col min="29" max="29" width="16.7109375" style="17" customWidth="1"/>
    <col min="30" max="30" width="14.7109375" style="17" customWidth="1"/>
    <col min="31" max="16384" width="3.85546875" style="17"/>
  </cols>
  <sheetData>
    <row r="1" spans="1:30" ht="12.75" customHeight="1">
      <c r="A1" s="17" t="s">
        <v>505</v>
      </c>
    </row>
    <row r="2" spans="1:30" ht="12.75" customHeight="1">
      <c r="A2" s="163" t="s">
        <v>471</v>
      </c>
      <c r="B2" s="66" t="s">
        <v>472</v>
      </c>
      <c r="C2" s="53" t="s">
        <v>473</v>
      </c>
      <c r="D2" s="66" t="s">
        <v>474</v>
      </c>
      <c r="E2" s="66" t="s">
        <v>475</v>
      </c>
      <c r="F2" s="53" t="s">
        <v>478</v>
      </c>
      <c r="G2" s="66" t="s">
        <v>479</v>
      </c>
      <c r="H2" s="66" t="s">
        <v>480</v>
      </c>
      <c r="I2" s="66" t="s">
        <v>481</v>
      </c>
      <c r="J2" s="66" t="s">
        <v>482</v>
      </c>
      <c r="K2" s="53" t="s">
        <v>483</v>
      </c>
      <c r="L2" s="53" t="s">
        <v>484</v>
      </c>
      <c r="M2" s="53" t="s">
        <v>485</v>
      </c>
      <c r="N2" s="53" t="s">
        <v>486</v>
      </c>
      <c r="O2" s="66" t="s">
        <v>487</v>
      </c>
      <c r="P2" s="53" t="s">
        <v>488</v>
      </c>
      <c r="Q2" s="53" t="s">
        <v>489</v>
      </c>
      <c r="R2" s="53" t="s">
        <v>490</v>
      </c>
      <c r="S2" s="53" t="s">
        <v>491</v>
      </c>
      <c r="T2" s="66" t="s">
        <v>492</v>
      </c>
      <c r="U2" s="53" t="s">
        <v>493</v>
      </c>
      <c r="V2" s="66" t="s">
        <v>494</v>
      </c>
      <c r="W2" s="53" t="s">
        <v>495</v>
      </c>
      <c r="X2" s="53" t="s">
        <v>496</v>
      </c>
      <c r="Y2" s="66" t="s">
        <v>497</v>
      </c>
      <c r="Z2" s="66" t="s">
        <v>498</v>
      </c>
      <c r="AA2" s="53" t="s">
        <v>499</v>
      </c>
      <c r="AB2" s="53" t="s">
        <v>500</v>
      </c>
      <c r="AC2" s="66" t="s">
        <v>501</v>
      </c>
      <c r="AD2" s="66" t="s">
        <v>502</v>
      </c>
    </row>
    <row r="3" spans="1:30" ht="12.75" customHeight="1">
      <c r="A3" s="49">
        <v>1960</v>
      </c>
      <c r="B3" s="144">
        <v>1551</v>
      </c>
      <c r="C3" s="144">
        <v>23665</v>
      </c>
      <c r="D3" s="144">
        <v>61841</v>
      </c>
      <c r="E3" s="144">
        <v>2205</v>
      </c>
      <c r="F3" s="144" t="s">
        <v>503</v>
      </c>
      <c r="G3" s="144">
        <v>9182</v>
      </c>
      <c r="H3" s="144">
        <v>3657</v>
      </c>
      <c r="I3" s="144">
        <v>6771</v>
      </c>
      <c r="J3" s="144">
        <v>5446</v>
      </c>
      <c r="K3" s="144">
        <v>15293</v>
      </c>
      <c r="L3" s="144" t="s">
        <v>503</v>
      </c>
      <c r="M3" s="144">
        <v>517</v>
      </c>
      <c r="N3" s="144">
        <v>233</v>
      </c>
      <c r="O3" s="144">
        <v>493539</v>
      </c>
      <c r="P3" s="144" t="s">
        <v>503</v>
      </c>
      <c r="Q3" s="144" t="s">
        <v>503</v>
      </c>
      <c r="R3" s="144">
        <v>91739</v>
      </c>
      <c r="S3" s="144">
        <v>5</v>
      </c>
      <c r="T3" s="144">
        <v>4085</v>
      </c>
      <c r="U3" s="144">
        <v>1201</v>
      </c>
      <c r="V3" s="144">
        <v>10362</v>
      </c>
      <c r="W3" s="144" t="s">
        <v>503</v>
      </c>
      <c r="X3" s="144">
        <v>9479</v>
      </c>
      <c r="Y3" s="144">
        <v>23459</v>
      </c>
      <c r="Z3" s="144">
        <v>10099</v>
      </c>
      <c r="AA3" s="144">
        <v>7369</v>
      </c>
      <c r="AB3" s="144">
        <v>2397</v>
      </c>
      <c r="AC3" s="144">
        <v>494</v>
      </c>
      <c r="AD3" s="144">
        <v>2843</v>
      </c>
    </row>
    <row r="4" spans="1:30" ht="12.75" customHeight="1">
      <c r="A4" s="49">
        <v>1961</v>
      </c>
      <c r="B4" s="144">
        <v>1552</v>
      </c>
      <c r="C4" s="144">
        <v>26112</v>
      </c>
      <c r="D4" s="144">
        <v>65459</v>
      </c>
      <c r="E4" s="144">
        <v>2239</v>
      </c>
      <c r="F4" s="144" t="s">
        <v>503</v>
      </c>
      <c r="G4" s="144">
        <v>10119</v>
      </c>
      <c r="H4" s="144">
        <v>4116</v>
      </c>
      <c r="I4" s="144">
        <v>7310</v>
      </c>
      <c r="J4" s="144">
        <v>5905</v>
      </c>
      <c r="K4" s="144">
        <v>17106</v>
      </c>
      <c r="L4" s="144" t="s">
        <v>503</v>
      </c>
      <c r="M4" s="144">
        <v>575</v>
      </c>
      <c r="N4" s="144">
        <v>252</v>
      </c>
      <c r="O4" s="144">
        <v>545237</v>
      </c>
      <c r="P4" s="144" t="s">
        <v>503</v>
      </c>
      <c r="Q4" s="144" t="s">
        <v>503</v>
      </c>
      <c r="R4" s="144">
        <v>90899</v>
      </c>
      <c r="S4" s="144">
        <v>5</v>
      </c>
      <c r="T4" s="144">
        <v>4256</v>
      </c>
      <c r="U4" s="144">
        <v>1199</v>
      </c>
      <c r="V4" s="144">
        <v>11210</v>
      </c>
      <c r="W4" s="144" t="s">
        <v>503</v>
      </c>
      <c r="X4" s="144">
        <v>10107</v>
      </c>
      <c r="Y4" s="144">
        <v>26603</v>
      </c>
      <c r="Z4" s="144">
        <v>10928</v>
      </c>
      <c r="AA4" s="144">
        <v>8064</v>
      </c>
      <c r="AB4" s="144">
        <v>2480</v>
      </c>
      <c r="AC4" s="144">
        <v>519</v>
      </c>
      <c r="AD4" s="144">
        <v>2893</v>
      </c>
    </row>
    <row r="5" spans="1:30" ht="12.75" customHeight="1">
      <c r="A5" s="49">
        <v>1962</v>
      </c>
      <c r="B5" s="144">
        <v>1645</v>
      </c>
      <c r="C5" s="144">
        <v>27592</v>
      </c>
      <c r="D5" s="144">
        <v>69697</v>
      </c>
      <c r="E5" s="144">
        <v>2384</v>
      </c>
      <c r="F5" s="144" t="s">
        <v>503</v>
      </c>
      <c r="G5" s="144">
        <v>11314</v>
      </c>
      <c r="H5" s="144">
        <v>4378</v>
      </c>
      <c r="I5" s="144">
        <v>8018</v>
      </c>
      <c r="J5" s="144">
        <v>6348</v>
      </c>
      <c r="K5" s="144">
        <v>18060</v>
      </c>
      <c r="L5" s="144" t="s">
        <v>503</v>
      </c>
      <c r="M5" s="144">
        <v>681</v>
      </c>
      <c r="N5" s="144">
        <v>271</v>
      </c>
      <c r="O5" s="144">
        <v>608453</v>
      </c>
      <c r="P5" s="144" t="s">
        <v>503</v>
      </c>
      <c r="Q5" s="144" t="s">
        <v>503</v>
      </c>
      <c r="R5" s="144">
        <v>94530</v>
      </c>
      <c r="S5" s="144">
        <v>5</v>
      </c>
      <c r="T5" s="144">
        <v>4517</v>
      </c>
      <c r="U5" s="144">
        <v>1268</v>
      </c>
      <c r="V5" s="144">
        <v>11995</v>
      </c>
      <c r="W5" s="144" t="s">
        <v>503</v>
      </c>
      <c r="X5" s="144">
        <v>10767</v>
      </c>
      <c r="Y5" s="144">
        <v>30711</v>
      </c>
      <c r="Z5" s="144">
        <v>11786</v>
      </c>
      <c r="AA5" s="144">
        <v>8700</v>
      </c>
      <c r="AB5" s="144">
        <v>2811</v>
      </c>
      <c r="AC5" s="144">
        <v>541</v>
      </c>
      <c r="AD5" s="144">
        <v>3066</v>
      </c>
    </row>
    <row r="6" spans="1:30" ht="12.75" customHeight="1">
      <c r="A6" s="49">
        <v>1963</v>
      </c>
      <c r="B6" s="144">
        <v>1791</v>
      </c>
      <c r="C6" s="144">
        <v>29552</v>
      </c>
      <c r="D6" s="144">
        <v>74418</v>
      </c>
      <c r="E6" s="144">
        <v>2512</v>
      </c>
      <c r="F6" s="144" t="s">
        <v>503</v>
      </c>
      <c r="G6" s="144">
        <v>11948</v>
      </c>
      <c r="H6" s="144">
        <v>4721</v>
      </c>
      <c r="I6" s="144">
        <v>8834</v>
      </c>
      <c r="J6" s="144">
        <v>6663</v>
      </c>
      <c r="K6" s="144">
        <v>20093</v>
      </c>
      <c r="L6" s="144" t="s">
        <v>503</v>
      </c>
      <c r="M6" s="144">
        <v>800</v>
      </c>
      <c r="N6" s="144">
        <v>290</v>
      </c>
      <c r="O6" s="144">
        <v>691873</v>
      </c>
      <c r="P6" s="144" t="s">
        <v>503</v>
      </c>
      <c r="Q6" s="144" t="s">
        <v>503</v>
      </c>
      <c r="R6" s="144">
        <v>99923</v>
      </c>
      <c r="S6" s="144">
        <v>5</v>
      </c>
      <c r="T6" s="144">
        <v>4835</v>
      </c>
      <c r="U6" s="144">
        <v>1348</v>
      </c>
      <c r="V6" s="144">
        <v>12773</v>
      </c>
      <c r="W6" s="144" t="s">
        <v>503</v>
      </c>
      <c r="X6" s="144">
        <v>11599</v>
      </c>
      <c r="Y6" s="144">
        <v>35922</v>
      </c>
      <c r="Z6" s="144">
        <v>12686</v>
      </c>
      <c r="AA6" s="144">
        <v>9363</v>
      </c>
      <c r="AB6" s="144">
        <v>3170</v>
      </c>
      <c r="AC6" s="144">
        <v>570</v>
      </c>
      <c r="AD6" s="144">
        <v>3188</v>
      </c>
    </row>
    <row r="7" spans="1:30" ht="12.75" customHeight="1">
      <c r="A7" s="49">
        <v>1964</v>
      </c>
      <c r="B7" s="144">
        <v>1926</v>
      </c>
      <c r="C7" s="144">
        <v>32137</v>
      </c>
      <c r="D7" s="144">
        <v>82510</v>
      </c>
      <c r="E7" s="144">
        <v>2700</v>
      </c>
      <c r="F7" s="144" t="s">
        <v>503</v>
      </c>
      <c r="G7" s="144">
        <v>13551</v>
      </c>
      <c r="H7" s="144">
        <v>5294</v>
      </c>
      <c r="I7" s="144">
        <v>9700</v>
      </c>
      <c r="J7" s="144">
        <v>7248</v>
      </c>
      <c r="K7" s="144">
        <v>22481</v>
      </c>
      <c r="L7" s="144" t="s">
        <v>503</v>
      </c>
      <c r="M7" s="144">
        <v>1000</v>
      </c>
      <c r="N7" s="144">
        <v>328</v>
      </c>
      <c r="O7" s="144">
        <v>751179</v>
      </c>
      <c r="P7" s="144" t="s">
        <v>503</v>
      </c>
      <c r="Q7" s="144" t="s">
        <v>503</v>
      </c>
      <c r="R7" s="144">
        <v>112680</v>
      </c>
      <c r="S7" s="144">
        <v>6</v>
      </c>
      <c r="T7" s="144">
        <v>5614</v>
      </c>
      <c r="U7" s="144">
        <v>1443</v>
      </c>
      <c r="V7" s="144">
        <v>13944</v>
      </c>
      <c r="W7" s="144" t="s">
        <v>503</v>
      </c>
      <c r="X7" s="144">
        <v>12524</v>
      </c>
      <c r="Y7" s="144">
        <v>39775</v>
      </c>
      <c r="Z7" s="144">
        <v>14042</v>
      </c>
      <c r="AA7" s="144">
        <v>10206</v>
      </c>
      <c r="AB7" s="144">
        <v>3304</v>
      </c>
      <c r="AC7" s="144">
        <v>618</v>
      </c>
      <c r="AD7" s="144">
        <v>3378</v>
      </c>
    </row>
    <row r="8" spans="1:30" ht="12.75" customHeight="1">
      <c r="A8" s="49">
        <v>1965</v>
      </c>
      <c r="B8" s="144">
        <v>1983</v>
      </c>
      <c r="C8" s="144">
        <v>34712</v>
      </c>
      <c r="D8" s="144">
        <v>89108</v>
      </c>
      <c r="E8" s="144">
        <v>2923</v>
      </c>
      <c r="F8" s="144" t="s">
        <v>503</v>
      </c>
      <c r="G8" s="144">
        <v>15100</v>
      </c>
      <c r="H8" s="144">
        <v>5836</v>
      </c>
      <c r="I8" s="144">
        <v>10346</v>
      </c>
      <c r="J8" s="144">
        <v>7833</v>
      </c>
      <c r="K8" s="144">
        <v>25459</v>
      </c>
      <c r="L8" s="144" t="s">
        <v>503</v>
      </c>
      <c r="M8" s="144">
        <v>1188</v>
      </c>
      <c r="N8" s="144">
        <v>348</v>
      </c>
      <c r="O8" s="144">
        <v>801502</v>
      </c>
      <c r="P8" s="144" t="s">
        <v>503</v>
      </c>
      <c r="Q8" s="144" t="s">
        <v>503</v>
      </c>
      <c r="R8" s="144">
        <v>116636</v>
      </c>
      <c r="S8" s="144">
        <v>6</v>
      </c>
      <c r="T8" s="144">
        <v>6184</v>
      </c>
      <c r="U8" s="144">
        <v>1538</v>
      </c>
      <c r="V8" s="144">
        <v>15262</v>
      </c>
      <c r="W8" s="144" t="s">
        <v>503</v>
      </c>
      <c r="X8" s="144">
        <v>13970</v>
      </c>
      <c r="Y8" s="144">
        <v>45657</v>
      </c>
      <c r="Z8" s="144">
        <v>15306</v>
      </c>
      <c r="AA8" s="144">
        <v>10828</v>
      </c>
      <c r="AB8" s="144">
        <v>3448</v>
      </c>
      <c r="AC8" s="144">
        <v>662</v>
      </c>
      <c r="AD8" s="144">
        <v>3622</v>
      </c>
    </row>
    <row r="9" spans="1:30" ht="12.75" customHeight="1">
      <c r="A9" s="49">
        <v>1966</v>
      </c>
      <c r="B9" s="144">
        <v>2147</v>
      </c>
      <c r="C9" s="144">
        <v>37553</v>
      </c>
      <c r="D9" s="144">
        <v>95034</v>
      </c>
      <c r="E9" s="144">
        <v>3210</v>
      </c>
      <c r="F9" s="144" t="s">
        <v>503</v>
      </c>
      <c r="G9" s="144">
        <v>16434</v>
      </c>
      <c r="H9" s="144">
        <v>6233</v>
      </c>
      <c r="I9" s="144">
        <v>11107</v>
      </c>
      <c r="J9" s="144">
        <v>8254</v>
      </c>
      <c r="K9" s="144">
        <v>28112</v>
      </c>
      <c r="L9" s="144" t="s">
        <v>503</v>
      </c>
      <c r="M9" s="144">
        <v>1398</v>
      </c>
      <c r="N9" s="144">
        <v>366</v>
      </c>
      <c r="O9" s="144">
        <v>861711</v>
      </c>
      <c r="P9" s="144" t="s">
        <v>503</v>
      </c>
      <c r="Q9" s="144" t="s">
        <v>503</v>
      </c>
      <c r="R9" s="144">
        <v>121829</v>
      </c>
      <c r="S9" s="144">
        <v>7</v>
      </c>
      <c r="T9" s="144">
        <v>6647</v>
      </c>
      <c r="U9" s="144">
        <v>1567</v>
      </c>
      <c r="V9" s="144">
        <v>16339</v>
      </c>
      <c r="W9" s="144" t="s">
        <v>503</v>
      </c>
      <c r="X9" s="144">
        <v>15340</v>
      </c>
      <c r="Y9" s="144">
        <v>52414</v>
      </c>
      <c r="Z9" s="144">
        <v>16492</v>
      </c>
      <c r="AA9" s="144">
        <v>11525</v>
      </c>
      <c r="AB9" s="144">
        <v>3992</v>
      </c>
      <c r="AC9" s="144">
        <v>701</v>
      </c>
      <c r="AD9" s="144">
        <v>3929</v>
      </c>
    </row>
    <row r="10" spans="1:30" ht="12.75" customHeight="1">
      <c r="A10" s="49">
        <v>1967</v>
      </c>
      <c r="B10" s="144">
        <v>2265</v>
      </c>
      <c r="C10" s="144">
        <v>39641</v>
      </c>
      <c r="D10" s="144">
        <v>101298</v>
      </c>
      <c r="E10" s="144">
        <v>3388</v>
      </c>
      <c r="F10" s="144" t="s">
        <v>503</v>
      </c>
      <c r="G10" s="144">
        <v>17961</v>
      </c>
      <c r="H10" s="144">
        <v>6800</v>
      </c>
      <c r="I10" s="144">
        <v>11905</v>
      </c>
      <c r="J10" s="144">
        <v>8338</v>
      </c>
      <c r="K10" s="144">
        <v>30132</v>
      </c>
      <c r="L10" s="144" t="s">
        <v>503</v>
      </c>
      <c r="M10" s="144">
        <v>1397</v>
      </c>
      <c r="N10" s="144">
        <v>397</v>
      </c>
      <c r="O10" s="144">
        <v>942356</v>
      </c>
      <c r="P10" s="144" t="s">
        <v>503</v>
      </c>
      <c r="Q10" s="144" t="s">
        <v>503</v>
      </c>
      <c r="R10" s="144">
        <v>122254</v>
      </c>
      <c r="S10" s="144">
        <v>7</v>
      </c>
      <c r="T10" s="144">
        <v>7210</v>
      </c>
      <c r="U10" s="144">
        <v>1598</v>
      </c>
      <c r="V10" s="144">
        <v>17724</v>
      </c>
      <c r="W10" s="144" t="s">
        <v>503</v>
      </c>
      <c r="X10" s="144">
        <v>17166</v>
      </c>
      <c r="Y10" s="144">
        <v>58740</v>
      </c>
      <c r="Z10" s="144">
        <v>17764</v>
      </c>
      <c r="AA10" s="144">
        <v>12269</v>
      </c>
      <c r="AB10" s="144">
        <v>4340</v>
      </c>
      <c r="AC10" s="144">
        <v>733</v>
      </c>
      <c r="AD10" s="144">
        <v>4113</v>
      </c>
    </row>
    <row r="11" spans="1:30" ht="12.75" customHeight="1">
      <c r="A11" s="49">
        <v>1968</v>
      </c>
      <c r="B11" s="144">
        <v>2510</v>
      </c>
      <c r="C11" s="144">
        <v>42371</v>
      </c>
      <c r="D11" s="144">
        <v>107885</v>
      </c>
      <c r="E11" s="144">
        <v>3639</v>
      </c>
      <c r="F11" s="144" t="s">
        <v>503</v>
      </c>
      <c r="G11" s="144">
        <v>19903</v>
      </c>
      <c r="H11" s="144">
        <v>7762</v>
      </c>
      <c r="I11" s="144">
        <v>12844</v>
      </c>
      <c r="J11" s="144">
        <v>8963</v>
      </c>
      <c r="K11" s="144">
        <v>32486</v>
      </c>
      <c r="L11" s="144" t="s">
        <v>503</v>
      </c>
      <c r="M11" s="144">
        <v>1488</v>
      </c>
      <c r="N11" s="144">
        <v>446</v>
      </c>
      <c r="O11" s="144">
        <v>1015009</v>
      </c>
      <c r="P11" s="144" t="s">
        <v>503</v>
      </c>
      <c r="Q11" s="144" t="s">
        <v>503</v>
      </c>
      <c r="R11" s="144">
        <v>133360</v>
      </c>
      <c r="S11" s="144">
        <v>8</v>
      </c>
      <c r="T11" s="144">
        <v>7912</v>
      </c>
      <c r="U11" s="144">
        <v>1674</v>
      </c>
      <c r="V11" s="144">
        <v>18758</v>
      </c>
      <c r="W11" s="144" t="s">
        <v>503</v>
      </c>
      <c r="X11" s="144">
        <v>18981</v>
      </c>
      <c r="Y11" s="144">
        <v>65627</v>
      </c>
      <c r="Z11" s="144">
        <v>18746</v>
      </c>
      <c r="AA11" s="144">
        <v>12953</v>
      </c>
      <c r="AB11" s="144">
        <v>4692</v>
      </c>
      <c r="AC11" s="144">
        <v>791</v>
      </c>
      <c r="AD11" s="144">
        <v>4450</v>
      </c>
    </row>
    <row r="12" spans="1:30" ht="12.75" customHeight="1">
      <c r="A12" s="49">
        <v>1969</v>
      </c>
      <c r="B12" s="144">
        <v>2734</v>
      </c>
      <c r="C12" s="144">
        <v>46099</v>
      </c>
      <c r="D12" s="144">
        <v>119331</v>
      </c>
      <c r="E12" s="144">
        <v>3946</v>
      </c>
      <c r="F12" s="144" t="s">
        <v>503</v>
      </c>
      <c r="G12" s="144">
        <v>22565</v>
      </c>
      <c r="H12" s="144">
        <v>8864</v>
      </c>
      <c r="I12" s="144">
        <v>14528</v>
      </c>
      <c r="J12" s="144">
        <v>9938</v>
      </c>
      <c r="K12" s="144">
        <v>36777</v>
      </c>
      <c r="L12" s="144" t="s">
        <v>503</v>
      </c>
      <c r="M12" s="144">
        <v>1823</v>
      </c>
      <c r="N12" s="144">
        <v>513</v>
      </c>
      <c r="O12" s="144">
        <v>1114209</v>
      </c>
      <c r="P12" s="144" t="s">
        <v>503</v>
      </c>
      <c r="Q12" s="144" t="s">
        <v>503</v>
      </c>
      <c r="R12" s="144">
        <v>153509</v>
      </c>
      <c r="S12" s="144">
        <v>8</v>
      </c>
      <c r="T12" s="144">
        <v>8857</v>
      </c>
      <c r="U12" s="144">
        <v>1844</v>
      </c>
      <c r="V12" s="144">
        <v>20256</v>
      </c>
      <c r="W12" s="144" t="s">
        <v>503</v>
      </c>
      <c r="X12" s="144">
        <v>20841</v>
      </c>
      <c r="Y12" s="144">
        <v>74359</v>
      </c>
      <c r="Z12" s="144">
        <v>20215</v>
      </c>
      <c r="AA12" s="144">
        <v>13854</v>
      </c>
      <c r="AB12" s="144">
        <v>5076</v>
      </c>
      <c r="AC12" s="144">
        <v>847</v>
      </c>
      <c r="AD12" s="144">
        <v>4758</v>
      </c>
    </row>
    <row r="13" spans="1:30" ht="12.75" customHeight="1">
      <c r="A13" s="49">
        <v>1970</v>
      </c>
      <c r="B13" s="144">
        <v>2967</v>
      </c>
      <c r="C13" s="144">
        <v>51544</v>
      </c>
      <c r="D13" s="144">
        <v>132613</v>
      </c>
      <c r="E13" s="144">
        <v>4184</v>
      </c>
      <c r="F13" s="144" t="s">
        <v>503</v>
      </c>
      <c r="G13" s="144">
        <v>24780</v>
      </c>
      <c r="H13" s="144">
        <v>10133</v>
      </c>
      <c r="I13" s="144">
        <v>16081</v>
      </c>
      <c r="J13" s="144">
        <v>11134</v>
      </c>
      <c r="K13" s="144">
        <v>41163</v>
      </c>
      <c r="L13" s="144" t="s">
        <v>503</v>
      </c>
      <c r="M13" s="144">
        <v>2265</v>
      </c>
      <c r="N13" s="144">
        <v>573</v>
      </c>
      <c r="O13" s="144">
        <v>1250699</v>
      </c>
      <c r="P13" s="144">
        <v>725979</v>
      </c>
      <c r="Q13" s="144">
        <v>85955</v>
      </c>
      <c r="R13" s="144">
        <v>178629</v>
      </c>
      <c r="S13" s="144">
        <v>10</v>
      </c>
      <c r="T13" s="144">
        <v>9816</v>
      </c>
      <c r="U13" s="144">
        <v>2031</v>
      </c>
      <c r="V13" s="144">
        <v>23456</v>
      </c>
      <c r="W13" s="144" t="s">
        <v>503</v>
      </c>
      <c r="X13" s="144">
        <v>23347</v>
      </c>
      <c r="Y13" s="144">
        <v>81065</v>
      </c>
      <c r="Z13" s="144">
        <v>22426</v>
      </c>
      <c r="AA13" s="144">
        <v>15297</v>
      </c>
      <c r="AB13" s="144">
        <v>5786</v>
      </c>
      <c r="AC13" s="144">
        <v>925</v>
      </c>
      <c r="AD13" s="144">
        <v>5027</v>
      </c>
    </row>
    <row r="14" spans="1:30" ht="12.75" customHeight="1">
      <c r="A14" s="49">
        <v>1971</v>
      </c>
      <c r="B14" s="144">
        <v>3140</v>
      </c>
      <c r="C14" s="159">
        <v>57281</v>
      </c>
      <c r="D14" s="144">
        <v>144957</v>
      </c>
      <c r="E14" s="144">
        <v>4428</v>
      </c>
      <c r="F14" s="160" t="s">
        <v>503</v>
      </c>
      <c r="G14" s="144">
        <v>27252</v>
      </c>
      <c r="H14" s="144">
        <v>11121</v>
      </c>
      <c r="I14" s="144">
        <v>17751</v>
      </c>
      <c r="J14" s="144">
        <v>12230</v>
      </c>
      <c r="K14" s="159">
        <v>45289</v>
      </c>
      <c r="L14" s="160" t="s">
        <v>503</v>
      </c>
      <c r="M14" s="159">
        <v>2854</v>
      </c>
      <c r="N14" s="159">
        <v>650</v>
      </c>
      <c r="O14" s="144">
        <v>1356894</v>
      </c>
      <c r="P14" s="159">
        <v>791401</v>
      </c>
      <c r="Q14" s="159">
        <v>104121</v>
      </c>
      <c r="R14" s="159">
        <v>180833</v>
      </c>
      <c r="S14" s="159">
        <v>10</v>
      </c>
      <c r="T14" s="144">
        <v>10930</v>
      </c>
      <c r="U14" s="159">
        <v>2353</v>
      </c>
      <c r="V14" s="144">
        <v>26059</v>
      </c>
      <c r="W14" s="160" t="s">
        <v>503</v>
      </c>
      <c r="X14" s="159">
        <v>26374</v>
      </c>
      <c r="Y14" s="144">
        <v>90548</v>
      </c>
      <c r="Z14" s="144">
        <v>24083</v>
      </c>
      <c r="AA14" s="159">
        <v>17168</v>
      </c>
      <c r="AB14" s="159">
        <v>6976</v>
      </c>
      <c r="AC14" s="144">
        <v>1026</v>
      </c>
      <c r="AD14" s="144">
        <v>5386</v>
      </c>
    </row>
    <row r="15" spans="1:30" ht="12.75" customHeight="1">
      <c r="A15" s="49">
        <v>1972</v>
      </c>
      <c r="B15" s="144">
        <v>3484</v>
      </c>
      <c r="C15" s="159">
        <v>65088</v>
      </c>
      <c r="D15" s="144">
        <v>161675</v>
      </c>
      <c r="E15" s="144">
        <v>4887</v>
      </c>
      <c r="F15" s="160" t="s">
        <v>503</v>
      </c>
      <c r="G15" s="144">
        <v>31114</v>
      </c>
      <c r="H15" s="144">
        <v>12891</v>
      </c>
      <c r="I15" s="144">
        <v>19661</v>
      </c>
      <c r="J15" s="144">
        <v>13347</v>
      </c>
      <c r="K15" s="159">
        <v>51454</v>
      </c>
      <c r="L15" s="160" t="s">
        <v>503</v>
      </c>
      <c r="M15" s="159">
        <v>3536</v>
      </c>
      <c r="N15" s="159">
        <v>772</v>
      </c>
      <c r="O15" s="144">
        <v>1475302</v>
      </c>
      <c r="P15" s="159">
        <v>908705</v>
      </c>
      <c r="Q15" s="159">
        <v>125688</v>
      </c>
      <c r="R15" s="159">
        <v>200986</v>
      </c>
      <c r="S15" s="159">
        <v>12</v>
      </c>
      <c r="T15" s="144">
        <v>12224</v>
      </c>
      <c r="U15" s="159">
        <v>2646</v>
      </c>
      <c r="V15" s="144">
        <v>28646</v>
      </c>
      <c r="W15" s="160" t="s">
        <v>503</v>
      </c>
      <c r="X15" s="159">
        <v>30758</v>
      </c>
      <c r="Y15" s="144">
        <v>105176</v>
      </c>
      <c r="Z15" s="144">
        <v>26274</v>
      </c>
      <c r="AA15" s="159">
        <v>19278</v>
      </c>
      <c r="AB15" s="159">
        <v>8133</v>
      </c>
      <c r="AC15" s="144">
        <v>1146</v>
      </c>
      <c r="AD15" s="144">
        <v>5852</v>
      </c>
    </row>
    <row r="16" spans="1:30" ht="12.75" customHeight="1">
      <c r="A16" s="49">
        <v>1973</v>
      </c>
      <c r="B16" s="144">
        <v>4139</v>
      </c>
      <c r="C16" s="159">
        <v>73355</v>
      </c>
      <c r="D16" s="144">
        <v>183134</v>
      </c>
      <c r="E16" s="144">
        <v>5666</v>
      </c>
      <c r="F16" s="160" t="s">
        <v>503</v>
      </c>
      <c r="G16" s="144">
        <v>35475</v>
      </c>
      <c r="H16" s="144">
        <v>15603</v>
      </c>
      <c r="I16" s="144">
        <v>22305</v>
      </c>
      <c r="J16" s="144">
        <v>14800</v>
      </c>
      <c r="K16" s="159">
        <v>65656</v>
      </c>
      <c r="L16" s="160" t="s">
        <v>503</v>
      </c>
      <c r="M16" s="159">
        <v>4896</v>
      </c>
      <c r="N16" s="159">
        <v>918</v>
      </c>
      <c r="O16" s="144">
        <v>1764265</v>
      </c>
      <c r="P16" s="159">
        <v>1074130</v>
      </c>
      <c r="Q16" s="159">
        <v>158974</v>
      </c>
      <c r="R16" s="159">
        <v>241476</v>
      </c>
      <c r="S16" s="159">
        <v>14</v>
      </c>
      <c r="T16" s="144">
        <v>13836</v>
      </c>
      <c r="U16" s="159">
        <v>3038</v>
      </c>
      <c r="V16" s="144">
        <v>32256</v>
      </c>
      <c r="W16" s="160" t="s">
        <v>503</v>
      </c>
      <c r="X16" s="159">
        <v>37427</v>
      </c>
      <c r="Y16" s="144">
        <v>125532</v>
      </c>
      <c r="Z16" s="144">
        <v>29184</v>
      </c>
      <c r="AA16" s="159">
        <v>21350</v>
      </c>
      <c r="AB16" s="159">
        <v>9961</v>
      </c>
      <c r="AC16" s="144">
        <v>1316</v>
      </c>
      <c r="AD16" s="144">
        <v>6479</v>
      </c>
    </row>
    <row r="17" spans="1:30" ht="12.75" customHeight="1">
      <c r="A17" s="49">
        <v>1974</v>
      </c>
      <c r="B17" s="144">
        <v>4890</v>
      </c>
      <c r="C17" s="159">
        <v>83350</v>
      </c>
      <c r="D17" s="144">
        <v>214158</v>
      </c>
      <c r="E17" s="144">
        <v>6670</v>
      </c>
      <c r="F17" s="160" t="s">
        <v>503</v>
      </c>
      <c r="G17" s="144">
        <v>39575</v>
      </c>
      <c r="H17" s="144">
        <v>19558</v>
      </c>
      <c r="I17" s="144">
        <v>25555</v>
      </c>
      <c r="J17" s="144">
        <v>15856</v>
      </c>
      <c r="K17" s="159">
        <v>76230</v>
      </c>
      <c r="L17" s="160" t="s">
        <v>503</v>
      </c>
      <c r="M17" s="159">
        <v>7028</v>
      </c>
      <c r="N17" s="159">
        <v>998</v>
      </c>
      <c r="O17" s="144">
        <v>2216930</v>
      </c>
      <c r="P17" s="159">
        <v>1256818</v>
      </c>
      <c r="Q17" s="159">
        <v>220907</v>
      </c>
      <c r="R17" s="159">
        <v>291062</v>
      </c>
      <c r="S17" s="159">
        <v>17</v>
      </c>
      <c r="T17" s="144">
        <v>15579</v>
      </c>
      <c r="U17" s="159">
        <v>3248</v>
      </c>
      <c r="V17" s="144">
        <v>37155</v>
      </c>
      <c r="W17" s="160" t="s">
        <v>503</v>
      </c>
      <c r="X17" s="159">
        <v>44375</v>
      </c>
      <c r="Y17" s="144">
        <v>152131</v>
      </c>
      <c r="Z17" s="144">
        <v>32869</v>
      </c>
      <c r="AA17" s="159">
        <v>23094</v>
      </c>
      <c r="AB17" s="159">
        <v>13321</v>
      </c>
      <c r="AC17" s="144">
        <v>1487</v>
      </c>
      <c r="AD17" s="144">
        <v>6958</v>
      </c>
    </row>
    <row r="18" spans="1:30" ht="12.75" customHeight="1">
      <c r="A18" s="49">
        <v>1975</v>
      </c>
      <c r="B18" s="144">
        <v>5706</v>
      </c>
      <c r="C18" s="159">
        <v>88643</v>
      </c>
      <c r="D18" s="144">
        <v>236356</v>
      </c>
      <c r="E18" s="144">
        <v>7408</v>
      </c>
      <c r="F18" s="160" t="s">
        <v>503</v>
      </c>
      <c r="G18" s="144">
        <v>44146</v>
      </c>
      <c r="H18" s="144">
        <v>22512</v>
      </c>
      <c r="I18" s="144">
        <v>28659</v>
      </c>
      <c r="J18" s="144">
        <v>16604</v>
      </c>
      <c r="K18" s="159">
        <v>89963</v>
      </c>
      <c r="L18" s="160" t="s">
        <v>503</v>
      </c>
      <c r="M18" s="159">
        <v>9894</v>
      </c>
      <c r="N18" s="159">
        <v>1246</v>
      </c>
      <c r="O18" s="144">
        <v>2514042</v>
      </c>
      <c r="P18" s="159">
        <v>1366227</v>
      </c>
      <c r="Q18" s="159">
        <v>291814</v>
      </c>
      <c r="R18" s="159">
        <v>266602</v>
      </c>
      <c r="S18" s="159">
        <v>20</v>
      </c>
      <c r="T18" s="144">
        <v>17001</v>
      </c>
      <c r="U18" s="159">
        <v>3598</v>
      </c>
      <c r="V18" s="144">
        <v>42338</v>
      </c>
      <c r="W18" s="160" t="s">
        <v>503</v>
      </c>
      <c r="X18" s="159">
        <v>47495</v>
      </c>
      <c r="Y18" s="144">
        <v>176622</v>
      </c>
      <c r="Z18" s="144">
        <v>38454</v>
      </c>
      <c r="AA18" s="159">
        <v>23140</v>
      </c>
      <c r="AB18" s="159">
        <v>16839</v>
      </c>
      <c r="AC18" s="144">
        <v>1877</v>
      </c>
      <c r="AD18" s="144">
        <v>7508</v>
      </c>
    </row>
    <row r="19" spans="1:30" ht="12.75" customHeight="1">
      <c r="A19" s="49">
        <v>1976</v>
      </c>
      <c r="B19" s="144">
        <v>6501</v>
      </c>
      <c r="C19" s="159">
        <v>98084</v>
      </c>
      <c r="D19" s="144">
        <v>268196</v>
      </c>
      <c r="E19" s="144">
        <v>8425</v>
      </c>
      <c r="F19" s="160" t="s">
        <v>503</v>
      </c>
      <c r="G19" s="144">
        <v>51100</v>
      </c>
      <c r="H19" s="144">
        <v>25395</v>
      </c>
      <c r="I19" s="144">
        <v>33070</v>
      </c>
      <c r="J19" s="144">
        <v>18210</v>
      </c>
      <c r="K19" s="159">
        <v>108965</v>
      </c>
      <c r="L19" s="160" t="s">
        <v>503</v>
      </c>
      <c r="M19" s="159">
        <v>13791</v>
      </c>
      <c r="N19" s="159">
        <v>1505</v>
      </c>
      <c r="O19" s="144">
        <v>3141176</v>
      </c>
      <c r="P19" s="159">
        <v>1518962</v>
      </c>
      <c r="Q19" s="159">
        <v>392979</v>
      </c>
      <c r="R19" s="159">
        <v>305053</v>
      </c>
      <c r="S19" s="159">
        <v>25</v>
      </c>
      <c r="T19" s="144">
        <v>19319</v>
      </c>
      <c r="U19" s="159">
        <v>4336</v>
      </c>
      <c r="V19" s="144">
        <v>48077</v>
      </c>
      <c r="W19" s="160" t="s">
        <v>503</v>
      </c>
      <c r="X19" s="159">
        <v>57382</v>
      </c>
      <c r="Y19" s="144">
        <v>210011</v>
      </c>
      <c r="Z19" s="144">
        <v>43334</v>
      </c>
      <c r="AA19" s="159">
        <v>23701</v>
      </c>
      <c r="AB19" s="159">
        <v>20945</v>
      </c>
      <c r="AC19" s="144">
        <v>2223</v>
      </c>
      <c r="AD19" s="144">
        <v>8298</v>
      </c>
    </row>
    <row r="20" spans="1:30" ht="12.75" customHeight="1">
      <c r="A20" s="49">
        <v>1977</v>
      </c>
      <c r="B20" s="144">
        <v>7000</v>
      </c>
      <c r="C20" s="159">
        <v>108476</v>
      </c>
      <c r="D20" s="144">
        <v>289732</v>
      </c>
      <c r="E20" s="144">
        <v>9201</v>
      </c>
      <c r="F20" s="160" t="s">
        <v>503</v>
      </c>
      <c r="G20" s="144">
        <v>56595</v>
      </c>
      <c r="H20" s="144">
        <v>27883</v>
      </c>
      <c r="I20" s="144">
        <v>37129</v>
      </c>
      <c r="J20" s="144">
        <v>19467</v>
      </c>
      <c r="K20" s="159">
        <v>125370</v>
      </c>
      <c r="L20" s="160" t="s">
        <v>503</v>
      </c>
      <c r="M20" s="159">
        <v>19734</v>
      </c>
      <c r="N20" s="159">
        <v>1820</v>
      </c>
      <c r="O20" s="144">
        <v>3800169</v>
      </c>
      <c r="P20" s="159">
        <v>1669253</v>
      </c>
      <c r="Q20" s="159">
        <v>496081</v>
      </c>
      <c r="R20" s="159">
        <v>313474</v>
      </c>
      <c r="S20" s="159">
        <v>32</v>
      </c>
      <c r="T20" s="144">
        <v>20958</v>
      </c>
      <c r="U20" s="159">
        <v>4786</v>
      </c>
      <c r="V20" s="144">
        <v>53950</v>
      </c>
      <c r="W20" s="160" t="s">
        <v>503</v>
      </c>
      <c r="X20" s="159">
        <v>75785</v>
      </c>
      <c r="Y20" s="144">
        <v>263226</v>
      </c>
      <c r="Z20" s="144">
        <v>46967</v>
      </c>
      <c r="AA20" s="159">
        <v>24406</v>
      </c>
      <c r="AB20" s="159">
        <v>26240</v>
      </c>
      <c r="AC20" s="144">
        <v>2590</v>
      </c>
      <c r="AD20" s="144">
        <v>9154</v>
      </c>
    </row>
    <row r="21" spans="1:30" ht="12.75" customHeight="1">
      <c r="A21" s="49">
        <v>1978</v>
      </c>
      <c r="B21" s="144">
        <v>7853</v>
      </c>
      <c r="C21" s="159">
        <v>114629</v>
      </c>
      <c r="D21" s="144">
        <v>310892</v>
      </c>
      <c r="E21" s="144">
        <v>10099</v>
      </c>
      <c r="F21" s="160" t="s">
        <v>503</v>
      </c>
      <c r="G21" s="144">
        <v>62904</v>
      </c>
      <c r="H21" s="144">
        <v>30632</v>
      </c>
      <c r="I21" s="144">
        <v>42072</v>
      </c>
      <c r="J21" s="144">
        <v>20930</v>
      </c>
      <c r="K21" s="159">
        <v>149129</v>
      </c>
      <c r="L21" s="160" t="s">
        <v>503</v>
      </c>
      <c r="M21" s="159">
        <v>30326</v>
      </c>
      <c r="N21" s="159">
        <v>2129</v>
      </c>
      <c r="O21" s="144">
        <v>4454858</v>
      </c>
      <c r="P21" s="159">
        <v>1815195</v>
      </c>
      <c r="Q21" s="159">
        <v>659696</v>
      </c>
      <c r="R21" s="159">
        <v>342039</v>
      </c>
      <c r="S21" s="159">
        <v>40</v>
      </c>
      <c r="T21" s="144">
        <v>22450</v>
      </c>
      <c r="U21" s="159">
        <v>5420</v>
      </c>
      <c r="V21" s="144">
        <v>58947</v>
      </c>
      <c r="W21" s="160" t="s">
        <v>503</v>
      </c>
      <c r="X21" s="159">
        <v>94305</v>
      </c>
      <c r="Y21" s="144">
        <v>318624</v>
      </c>
      <c r="Z21" s="144">
        <v>52201</v>
      </c>
      <c r="AA21" s="159">
        <v>25323</v>
      </c>
      <c r="AB21" s="159">
        <v>38273</v>
      </c>
      <c r="AC21" s="144">
        <v>2988</v>
      </c>
      <c r="AD21" s="144">
        <v>10243</v>
      </c>
    </row>
    <row r="22" spans="1:30" ht="12.75" customHeight="1">
      <c r="A22" s="49">
        <v>1979</v>
      </c>
      <c r="B22" s="144">
        <v>8833</v>
      </c>
      <c r="C22" s="159">
        <v>125301</v>
      </c>
      <c r="D22" s="144">
        <v>332268</v>
      </c>
      <c r="E22" s="144">
        <v>11424</v>
      </c>
      <c r="F22" s="160" t="s">
        <v>503</v>
      </c>
      <c r="G22" s="144">
        <v>69829</v>
      </c>
      <c r="H22" s="144">
        <v>35529</v>
      </c>
      <c r="I22" s="144">
        <v>47610</v>
      </c>
      <c r="J22" s="144">
        <v>22628</v>
      </c>
      <c r="K22" s="159">
        <v>181193</v>
      </c>
      <c r="L22" s="160" t="s">
        <v>503</v>
      </c>
      <c r="M22" s="159">
        <v>44407</v>
      </c>
      <c r="N22" s="159">
        <v>2454</v>
      </c>
      <c r="O22" s="144">
        <v>5435378</v>
      </c>
      <c r="P22" s="159">
        <v>1943711</v>
      </c>
      <c r="Q22" s="159">
        <v>836399</v>
      </c>
      <c r="R22" s="159">
        <v>371278</v>
      </c>
      <c r="S22" s="159">
        <v>51</v>
      </c>
      <c r="T22" s="144">
        <v>23734</v>
      </c>
      <c r="U22" s="159">
        <v>6308</v>
      </c>
      <c r="V22" s="144">
        <v>64780</v>
      </c>
      <c r="W22" s="160" t="s">
        <v>503</v>
      </c>
      <c r="X22" s="159">
        <v>117718</v>
      </c>
      <c r="Y22" s="144">
        <v>369554</v>
      </c>
      <c r="Z22" s="144">
        <v>58377</v>
      </c>
      <c r="AA22" s="159">
        <v>26395</v>
      </c>
      <c r="AB22" s="159">
        <v>65494</v>
      </c>
      <c r="AC22" s="144">
        <v>3511</v>
      </c>
      <c r="AD22" s="144">
        <v>11330</v>
      </c>
    </row>
    <row r="23" spans="1:30" ht="12.75" customHeight="1">
      <c r="A23" s="49">
        <v>1980</v>
      </c>
      <c r="B23" s="144">
        <v>9906</v>
      </c>
      <c r="C23" s="159">
        <v>134606</v>
      </c>
      <c r="D23" s="144">
        <v>360986</v>
      </c>
      <c r="E23" s="144">
        <v>12686</v>
      </c>
      <c r="F23" s="159">
        <v>40215</v>
      </c>
      <c r="G23" s="144">
        <v>75309</v>
      </c>
      <c r="H23" s="144">
        <v>40864</v>
      </c>
      <c r="I23" s="144">
        <v>53492</v>
      </c>
      <c r="J23" s="144">
        <v>23910</v>
      </c>
      <c r="K23" s="159">
        <v>214841</v>
      </c>
      <c r="L23" s="160" t="s">
        <v>503</v>
      </c>
      <c r="M23" s="159">
        <v>70974</v>
      </c>
      <c r="N23" s="159">
        <v>2873</v>
      </c>
      <c r="O23" s="144">
        <v>6811420</v>
      </c>
      <c r="P23" s="159">
        <v>2102283</v>
      </c>
      <c r="Q23" s="159">
        <v>1000640</v>
      </c>
      <c r="R23" s="159">
        <v>402948</v>
      </c>
      <c r="S23" s="159">
        <v>68</v>
      </c>
      <c r="T23" s="144">
        <v>25145</v>
      </c>
      <c r="U23" s="159">
        <v>7313</v>
      </c>
      <c r="V23" s="144">
        <v>76662</v>
      </c>
      <c r="W23" s="160" t="s">
        <v>503</v>
      </c>
      <c r="X23" s="159">
        <v>147257</v>
      </c>
      <c r="Y23" s="144">
        <v>425445</v>
      </c>
      <c r="Z23" s="144">
        <v>66170</v>
      </c>
      <c r="AA23" s="159">
        <v>28206</v>
      </c>
      <c r="AB23" s="159">
        <v>117712</v>
      </c>
      <c r="AC23" s="144">
        <v>4092</v>
      </c>
      <c r="AD23" s="144">
        <v>12197</v>
      </c>
    </row>
    <row r="24" spans="1:30" ht="12.75" customHeight="1">
      <c r="A24" s="49">
        <v>1981</v>
      </c>
      <c r="B24" s="144">
        <v>11148</v>
      </c>
      <c r="C24" s="159">
        <v>142917</v>
      </c>
      <c r="D24" s="144">
        <v>377953</v>
      </c>
      <c r="E24" s="144">
        <v>14333</v>
      </c>
      <c r="F24" s="159">
        <v>41735</v>
      </c>
      <c r="G24" s="144">
        <v>82468</v>
      </c>
      <c r="H24" s="144">
        <v>46106</v>
      </c>
      <c r="I24" s="144">
        <v>59781</v>
      </c>
      <c r="J24" s="144">
        <v>24885</v>
      </c>
      <c r="K24" s="159">
        <v>255149</v>
      </c>
      <c r="L24" s="160" t="s">
        <v>503</v>
      </c>
      <c r="M24" s="159">
        <v>109420</v>
      </c>
      <c r="N24" s="159">
        <v>3444</v>
      </c>
      <c r="O24" s="144">
        <v>8160495</v>
      </c>
      <c r="P24" s="159">
        <v>2216756</v>
      </c>
      <c r="Q24" s="159">
        <v>1230708</v>
      </c>
      <c r="R24" s="159">
        <v>428332</v>
      </c>
      <c r="S24" s="159">
        <v>92</v>
      </c>
      <c r="T24" s="144">
        <v>26180</v>
      </c>
      <c r="U24" s="159">
        <v>8835</v>
      </c>
      <c r="V24" s="144">
        <v>87057</v>
      </c>
      <c r="W24" s="160" t="s">
        <v>503</v>
      </c>
      <c r="X24" s="159">
        <v>174489</v>
      </c>
      <c r="Y24" s="144">
        <v>475636</v>
      </c>
      <c r="Z24" s="144">
        <v>72400</v>
      </c>
      <c r="AA24" s="159">
        <v>30096</v>
      </c>
      <c r="AB24" s="159">
        <v>173496</v>
      </c>
      <c r="AC24" s="144">
        <v>4494</v>
      </c>
      <c r="AD24" s="144">
        <v>13529</v>
      </c>
    </row>
    <row r="25" spans="1:30" ht="12.75" customHeight="1">
      <c r="A25" s="49">
        <v>1982</v>
      </c>
      <c r="B25" s="144">
        <v>11822</v>
      </c>
      <c r="C25" s="159">
        <v>153269</v>
      </c>
      <c r="D25" s="144">
        <v>408234</v>
      </c>
      <c r="E25" s="144">
        <v>14919</v>
      </c>
      <c r="F25" s="159">
        <v>42360</v>
      </c>
      <c r="G25" s="144">
        <v>94200</v>
      </c>
      <c r="H25" s="144">
        <v>51538</v>
      </c>
      <c r="I25" s="144">
        <v>68024</v>
      </c>
      <c r="J25" s="144">
        <v>25765</v>
      </c>
      <c r="K25" s="159">
        <v>318443</v>
      </c>
      <c r="L25" s="160" t="s">
        <v>503</v>
      </c>
      <c r="M25" s="159">
        <v>169154</v>
      </c>
      <c r="N25" s="159">
        <v>4014</v>
      </c>
      <c r="O25" s="144">
        <v>9616940</v>
      </c>
      <c r="P25" s="159">
        <v>2307492</v>
      </c>
      <c r="Q25" s="159">
        <v>1391471</v>
      </c>
      <c r="R25" s="159">
        <v>478697</v>
      </c>
      <c r="S25" s="159">
        <v>143</v>
      </c>
      <c r="T25" s="144">
        <v>27139</v>
      </c>
      <c r="U25" s="159">
        <v>9868</v>
      </c>
      <c r="V25" s="144">
        <v>95916</v>
      </c>
      <c r="W25" s="160" t="s">
        <v>503</v>
      </c>
      <c r="X25" s="159">
        <v>213764</v>
      </c>
      <c r="Y25" s="144">
        <v>547326</v>
      </c>
      <c r="Z25" s="144">
        <v>79115</v>
      </c>
      <c r="AA25" s="159">
        <v>31487</v>
      </c>
      <c r="AB25" s="159">
        <v>224726</v>
      </c>
      <c r="AC25" s="144">
        <v>4917</v>
      </c>
      <c r="AD25" s="144">
        <v>13937</v>
      </c>
    </row>
    <row r="26" spans="1:30" ht="12.75" customHeight="1">
      <c r="A26" s="49">
        <v>1983</v>
      </c>
      <c r="B26" s="144">
        <v>13161</v>
      </c>
      <c r="C26" s="159">
        <v>163523</v>
      </c>
      <c r="D26" s="144">
        <v>432441</v>
      </c>
      <c r="E26" s="144">
        <v>15974</v>
      </c>
      <c r="F26" s="159">
        <v>44832</v>
      </c>
      <c r="G26" s="144">
        <v>103975</v>
      </c>
      <c r="H26" s="144">
        <v>57059</v>
      </c>
      <c r="I26" s="144">
        <v>74872</v>
      </c>
      <c r="J26" s="144">
        <v>27165</v>
      </c>
      <c r="K26" s="159">
        <v>378640</v>
      </c>
      <c r="L26" s="160" t="s">
        <v>503</v>
      </c>
      <c r="M26" s="159">
        <v>287941</v>
      </c>
      <c r="N26" s="159">
        <v>4403</v>
      </c>
      <c r="O26" s="144">
        <v>11198149</v>
      </c>
      <c r="P26" s="159">
        <v>2394712</v>
      </c>
      <c r="Q26" s="159">
        <v>1608534</v>
      </c>
      <c r="R26" s="159">
        <v>526623</v>
      </c>
      <c r="S26" s="159">
        <v>255</v>
      </c>
      <c r="T26" s="144">
        <v>28072</v>
      </c>
      <c r="U26" s="159">
        <v>10799</v>
      </c>
      <c r="V26" s="144">
        <v>105921</v>
      </c>
      <c r="W26" s="160" t="s">
        <v>503</v>
      </c>
      <c r="X26" s="159">
        <v>264752</v>
      </c>
      <c r="Y26" s="144">
        <v>622383</v>
      </c>
      <c r="Z26" s="144">
        <v>88563</v>
      </c>
      <c r="AA26" s="159">
        <v>32414</v>
      </c>
      <c r="AB26" s="159">
        <v>290532</v>
      </c>
      <c r="AC26" s="144">
        <v>5368</v>
      </c>
      <c r="AD26" s="144">
        <v>14979</v>
      </c>
    </row>
    <row r="27" spans="1:30" ht="12.75" customHeight="1">
      <c r="A27" s="49">
        <v>1984</v>
      </c>
      <c r="B27" s="144">
        <v>14433</v>
      </c>
      <c r="C27" s="159">
        <v>171577</v>
      </c>
      <c r="D27" s="144">
        <v>466864</v>
      </c>
      <c r="E27" s="144">
        <v>17300</v>
      </c>
      <c r="F27" s="159">
        <v>45852</v>
      </c>
      <c r="G27" s="144">
        <v>114152</v>
      </c>
      <c r="H27" s="144">
        <v>63660</v>
      </c>
      <c r="I27" s="144">
        <v>81067</v>
      </c>
      <c r="J27" s="144">
        <v>28621</v>
      </c>
      <c r="K27" s="159">
        <v>465660</v>
      </c>
      <c r="L27" s="160" t="s">
        <v>503</v>
      </c>
      <c r="M27" s="159">
        <v>372987</v>
      </c>
      <c r="N27" s="159">
        <v>4853</v>
      </c>
      <c r="O27" s="144">
        <v>12826439</v>
      </c>
      <c r="P27" s="159">
        <v>2542444</v>
      </c>
      <c r="Q27" s="159">
        <v>1821638</v>
      </c>
      <c r="R27" s="159">
        <v>583850</v>
      </c>
      <c r="S27" s="159">
        <v>412</v>
      </c>
      <c r="T27" s="144">
        <v>29286</v>
      </c>
      <c r="U27" s="159">
        <v>12077</v>
      </c>
      <c r="V27" s="144">
        <v>118912</v>
      </c>
      <c r="W27" s="160" t="s">
        <v>503</v>
      </c>
      <c r="X27" s="159">
        <v>322774</v>
      </c>
      <c r="Y27" s="144">
        <v>702241</v>
      </c>
      <c r="Z27" s="144">
        <v>99039</v>
      </c>
      <c r="AA27" s="159">
        <v>34445</v>
      </c>
      <c r="AB27" s="159">
        <v>448278</v>
      </c>
      <c r="AC27" s="144">
        <v>5737</v>
      </c>
      <c r="AD27" s="144">
        <v>16523</v>
      </c>
    </row>
    <row r="28" spans="1:30" ht="12.75" customHeight="1">
      <c r="A28" s="49">
        <v>1985</v>
      </c>
      <c r="B28" s="144">
        <v>15738</v>
      </c>
      <c r="C28" s="159">
        <v>180667</v>
      </c>
      <c r="D28" s="144">
        <v>497466</v>
      </c>
      <c r="E28" s="144">
        <v>18506</v>
      </c>
      <c r="F28" s="159">
        <v>46725</v>
      </c>
      <c r="G28" s="144">
        <v>123977</v>
      </c>
      <c r="H28" s="144">
        <v>68959</v>
      </c>
      <c r="I28" s="144">
        <v>86303</v>
      </c>
      <c r="J28" s="144">
        <v>29876</v>
      </c>
      <c r="K28" s="159">
        <v>562870</v>
      </c>
      <c r="L28" s="160" t="s">
        <v>503</v>
      </c>
      <c r="M28" s="159">
        <v>501656</v>
      </c>
      <c r="N28" s="159">
        <v>5246</v>
      </c>
      <c r="O28" s="144">
        <v>14380946</v>
      </c>
      <c r="P28" s="159">
        <v>2685628</v>
      </c>
      <c r="Q28" s="159">
        <v>2011028</v>
      </c>
      <c r="R28" s="159">
        <v>617104</v>
      </c>
      <c r="S28" s="159">
        <v>648</v>
      </c>
      <c r="T28" s="144">
        <v>30577</v>
      </c>
      <c r="U28" s="159">
        <v>13839</v>
      </c>
      <c r="V28" s="144">
        <v>131228</v>
      </c>
      <c r="W28" s="160" t="s">
        <v>503</v>
      </c>
      <c r="X28" s="159">
        <v>403070</v>
      </c>
      <c r="Y28" s="144">
        <v>766227</v>
      </c>
      <c r="Z28" s="144">
        <v>107476</v>
      </c>
      <c r="AA28" s="159">
        <v>36303</v>
      </c>
      <c r="AB28" s="159">
        <v>697631</v>
      </c>
      <c r="AC28" s="144">
        <v>6269</v>
      </c>
      <c r="AD28" s="144">
        <v>17547</v>
      </c>
    </row>
    <row r="29" spans="1:30" ht="12.75" customHeight="1">
      <c r="A29" s="49">
        <v>1986</v>
      </c>
      <c r="B29" s="144">
        <v>17015</v>
      </c>
      <c r="C29" s="159">
        <v>189647</v>
      </c>
      <c r="D29" s="144">
        <v>521264</v>
      </c>
      <c r="E29" s="144">
        <v>19315</v>
      </c>
      <c r="F29" s="159">
        <v>47875</v>
      </c>
      <c r="G29" s="144">
        <v>133873</v>
      </c>
      <c r="H29" s="144">
        <v>73470</v>
      </c>
      <c r="I29" s="144">
        <v>92452</v>
      </c>
      <c r="J29" s="144">
        <v>31528</v>
      </c>
      <c r="K29" s="159">
        <v>669975</v>
      </c>
      <c r="L29" s="160" t="s">
        <v>503</v>
      </c>
      <c r="M29" s="159">
        <v>663444</v>
      </c>
      <c r="N29" s="159">
        <v>5564</v>
      </c>
      <c r="O29" s="144">
        <v>15909878</v>
      </c>
      <c r="P29" s="159">
        <v>2793343</v>
      </c>
      <c r="Q29" s="159">
        <v>2322910</v>
      </c>
      <c r="R29" s="159">
        <v>681383</v>
      </c>
      <c r="S29" s="159">
        <v>1061</v>
      </c>
      <c r="T29" s="144">
        <v>31285</v>
      </c>
      <c r="U29" s="159">
        <v>16700</v>
      </c>
      <c r="V29" s="144">
        <v>134121</v>
      </c>
      <c r="W29" s="160" t="s">
        <v>503</v>
      </c>
      <c r="X29" s="159">
        <v>505607</v>
      </c>
      <c r="Y29" s="144">
        <v>875588</v>
      </c>
      <c r="Z29" s="144">
        <v>117199</v>
      </c>
      <c r="AA29" s="159">
        <v>37805</v>
      </c>
      <c r="AB29" s="159">
        <v>993117</v>
      </c>
      <c r="AC29" s="144">
        <v>6716</v>
      </c>
      <c r="AD29" s="144">
        <v>18372</v>
      </c>
    </row>
    <row r="30" spans="1:30" ht="12.75" customHeight="1">
      <c r="A30" s="49">
        <v>1987</v>
      </c>
      <c r="B30" s="144">
        <v>19114</v>
      </c>
      <c r="C30" s="159">
        <v>196647</v>
      </c>
      <c r="D30" s="144">
        <v>542376</v>
      </c>
      <c r="E30" s="144">
        <v>20789</v>
      </c>
      <c r="F30" s="159">
        <v>49613</v>
      </c>
      <c r="G30" s="144">
        <v>140617</v>
      </c>
      <c r="H30" s="144">
        <v>79586</v>
      </c>
      <c r="I30" s="144">
        <v>97026</v>
      </c>
      <c r="J30" s="144">
        <v>32590</v>
      </c>
      <c r="K30" s="159">
        <v>759371</v>
      </c>
      <c r="L30" s="160" t="s">
        <v>503</v>
      </c>
      <c r="M30" s="159">
        <v>850057</v>
      </c>
      <c r="N30" s="159">
        <v>5942</v>
      </c>
      <c r="O30" s="144">
        <v>17396206</v>
      </c>
      <c r="P30" s="159">
        <v>2911965</v>
      </c>
      <c r="Q30" s="159">
        <v>2694015</v>
      </c>
      <c r="R30" s="159">
        <v>698065</v>
      </c>
      <c r="S30" s="159">
        <v>2538</v>
      </c>
      <c r="T30" s="144">
        <v>31301</v>
      </c>
      <c r="U30" s="159">
        <v>18656</v>
      </c>
      <c r="V30" s="144">
        <v>145700</v>
      </c>
      <c r="W30" s="159">
        <v>45</v>
      </c>
      <c r="X30" s="159">
        <v>593187</v>
      </c>
      <c r="Y30" s="144">
        <v>976654</v>
      </c>
      <c r="Z30" s="144">
        <v>126221</v>
      </c>
      <c r="AA30" s="159">
        <v>38854</v>
      </c>
      <c r="AB30" s="159">
        <v>1421605</v>
      </c>
      <c r="AC30" s="144">
        <v>7358</v>
      </c>
      <c r="AD30" s="144">
        <v>19394</v>
      </c>
    </row>
    <row r="31" spans="1:30" ht="12.75" customHeight="1">
      <c r="A31" s="49">
        <v>1988</v>
      </c>
      <c r="B31" s="144">
        <v>21288</v>
      </c>
      <c r="C31" s="159">
        <v>205617</v>
      </c>
      <c r="D31" s="144">
        <v>577498</v>
      </c>
      <c r="E31" s="144">
        <v>22481</v>
      </c>
      <c r="F31" s="159">
        <v>50653</v>
      </c>
      <c r="G31" s="144">
        <v>145862</v>
      </c>
      <c r="H31" s="144">
        <v>89849</v>
      </c>
      <c r="I31" s="144">
        <v>104014</v>
      </c>
      <c r="J31" s="144">
        <v>34109</v>
      </c>
      <c r="K31" s="159">
        <v>913522</v>
      </c>
      <c r="L31" s="160" t="s">
        <v>503</v>
      </c>
      <c r="M31" s="159">
        <v>1026580</v>
      </c>
      <c r="N31" s="159">
        <v>6484</v>
      </c>
      <c r="O31" s="144">
        <v>19298225</v>
      </c>
      <c r="P31" s="159">
        <v>3096459</v>
      </c>
      <c r="Q31" s="159">
        <v>3167524</v>
      </c>
      <c r="R31" s="159">
        <v>769813</v>
      </c>
      <c r="S31" s="159">
        <v>5025</v>
      </c>
      <c r="T31" s="144">
        <v>32287</v>
      </c>
      <c r="U31" s="159">
        <v>20034</v>
      </c>
      <c r="V31" s="144">
        <v>151958</v>
      </c>
      <c r="W31" s="159">
        <v>78</v>
      </c>
      <c r="X31" s="159">
        <v>697779</v>
      </c>
      <c r="Y31" s="144">
        <v>1082751</v>
      </c>
      <c r="Z31" s="144">
        <v>136811</v>
      </c>
      <c r="AA31" s="159">
        <v>40882</v>
      </c>
      <c r="AB31" s="159">
        <v>2405753</v>
      </c>
      <c r="AC31" s="144">
        <v>8184</v>
      </c>
      <c r="AD31" s="144">
        <v>20703</v>
      </c>
    </row>
    <row r="32" spans="1:30" ht="12.75" customHeight="1">
      <c r="A32" s="49">
        <v>1989</v>
      </c>
      <c r="B32" s="144">
        <v>22880</v>
      </c>
      <c r="C32" s="159">
        <v>218916</v>
      </c>
      <c r="D32" s="144">
        <v>626998</v>
      </c>
      <c r="E32" s="144">
        <v>23691</v>
      </c>
      <c r="F32" s="159">
        <v>60278</v>
      </c>
      <c r="G32" s="144">
        <v>153633</v>
      </c>
      <c r="H32" s="144">
        <v>99911</v>
      </c>
      <c r="I32" s="144">
        <v>111129</v>
      </c>
      <c r="J32" s="144">
        <v>35842</v>
      </c>
      <c r="K32" s="159">
        <v>1079805</v>
      </c>
      <c r="L32" s="159">
        <v>162866</v>
      </c>
      <c r="M32" s="159">
        <v>1218150</v>
      </c>
      <c r="N32" s="159">
        <v>7283</v>
      </c>
      <c r="O32" s="144">
        <v>21118214</v>
      </c>
      <c r="P32" s="159">
        <v>3301468</v>
      </c>
      <c r="Q32" s="159">
        <v>3513974</v>
      </c>
      <c r="R32" s="159">
        <v>865688</v>
      </c>
      <c r="S32" s="159">
        <v>6496</v>
      </c>
      <c r="T32" s="144">
        <v>34013</v>
      </c>
      <c r="U32" s="159">
        <v>21253</v>
      </c>
      <c r="V32" s="144">
        <v>161426</v>
      </c>
      <c r="W32" s="159">
        <v>312</v>
      </c>
      <c r="X32" s="159">
        <v>823659</v>
      </c>
      <c r="Y32" s="144">
        <v>1212104</v>
      </c>
      <c r="Z32" s="144">
        <v>150293</v>
      </c>
      <c r="AA32" s="159">
        <v>43629</v>
      </c>
      <c r="AB32" s="159">
        <v>4141220</v>
      </c>
      <c r="AC32" s="144">
        <v>8949</v>
      </c>
      <c r="AD32" s="144">
        <v>22039</v>
      </c>
    </row>
    <row r="33" spans="1:30" ht="12.75" customHeight="1">
      <c r="A33" s="49">
        <v>1990</v>
      </c>
      <c r="B33" s="144">
        <v>23275</v>
      </c>
      <c r="C33" s="159">
        <v>234633</v>
      </c>
      <c r="D33" s="144">
        <v>661684</v>
      </c>
      <c r="E33" s="144">
        <v>24121</v>
      </c>
      <c r="F33" s="159">
        <v>55901</v>
      </c>
      <c r="G33" s="144">
        <v>160535</v>
      </c>
      <c r="H33" s="144">
        <v>104901</v>
      </c>
      <c r="I33" s="144">
        <v>116752</v>
      </c>
      <c r="J33" s="144">
        <v>38353</v>
      </c>
      <c r="K33" s="159">
        <v>1293480</v>
      </c>
      <c r="L33" s="159">
        <v>218157</v>
      </c>
      <c r="M33" s="159">
        <v>1429024</v>
      </c>
      <c r="N33" s="159">
        <v>7851</v>
      </c>
      <c r="O33" s="144">
        <v>23287191</v>
      </c>
      <c r="P33" s="159">
        <v>3552430</v>
      </c>
      <c r="Q33" s="159">
        <v>4188082</v>
      </c>
      <c r="R33" s="159">
        <v>905073</v>
      </c>
      <c r="S33" s="159">
        <v>8577</v>
      </c>
      <c r="T33" s="144">
        <v>35985</v>
      </c>
      <c r="U33" s="159">
        <v>21483</v>
      </c>
      <c r="V33" s="144">
        <v>170409</v>
      </c>
      <c r="W33" s="159">
        <v>1470</v>
      </c>
      <c r="X33" s="159">
        <v>971928</v>
      </c>
      <c r="Y33" s="144">
        <v>1347325</v>
      </c>
      <c r="Z33" s="144">
        <v>164534</v>
      </c>
      <c r="AA33" s="159">
        <v>46690</v>
      </c>
      <c r="AB33" s="159">
        <v>6993580</v>
      </c>
      <c r="AC33" s="144">
        <v>9663</v>
      </c>
      <c r="AD33" s="144">
        <v>23053</v>
      </c>
    </row>
    <row r="34" spans="1:30" ht="12.75" customHeight="1">
      <c r="A34" s="49">
        <v>1991</v>
      </c>
      <c r="B34" s="144">
        <v>23515</v>
      </c>
      <c r="C34" s="159">
        <v>249049</v>
      </c>
      <c r="D34" s="144">
        <v>690541</v>
      </c>
      <c r="E34" s="144">
        <v>23992</v>
      </c>
      <c r="F34" s="159">
        <v>72713</v>
      </c>
      <c r="G34" s="144">
        <v>166405</v>
      </c>
      <c r="H34" s="144">
        <v>99295</v>
      </c>
      <c r="I34" s="144">
        <v>120826</v>
      </c>
      <c r="J34" s="144">
        <v>36732</v>
      </c>
      <c r="K34" s="159">
        <v>1583928</v>
      </c>
      <c r="L34" s="159">
        <v>241475</v>
      </c>
      <c r="M34" s="159">
        <v>1538698</v>
      </c>
      <c r="N34" s="159">
        <v>8140</v>
      </c>
      <c r="O34" s="144">
        <v>25385542</v>
      </c>
      <c r="P34" s="159">
        <v>3743882</v>
      </c>
      <c r="Q34" s="159">
        <v>4986006</v>
      </c>
      <c r="R34" s="159">
        <v>962346</v>
      </c>
      <c r="S34" s="159">
        <v>10805</v>
      </c>
      <c r="T34" s="144">
        <v>37493</v>
      </c>
      <c r="U34" s="159">
        <v>21220</v>
      </c>
      <c r="V34" s="144">
        <v>179121</v>
      </c>
      <c r="W34" s="159">
        <v>2115</v>
      </c>
      <c r="X34" s="159">
        <v>1117590</v>
      </c>
      <c r="Y34" s="144">
        <v>1473211</v>
      </c>
      <c r="Z34" s="144">
        <v>173935</v>
      </c>
      <c r="AA34" s="159">
        <v>48547</v>
      </c>
      <c r="AB34" s="159">
        <v>10995846</v>
      </c>
      <c r="AC34" s="144">
        <v>10112</v>
      </c>
      <c r="AD34" s="144">
        <v>23520</v>
      </c>
    </row>
    <row r="35" spans="1:30" ht="12.75" customHeight="1">
      <c r="A35" s="49">
        <v>1992</v>
      </c>
      <c r="B35" s="144">
        <v>24430</v>
      </c>
      <c r="C35" s="159">
        <v>259953</v>
      </c>
      <c r="D35" s="144">
        <v>724110</v>
      </c>
      <c r="E35" s="144">
        <v>24223</v>
      </c>
      <c r="F35" s="159">
        <v>82075</v>
      </c>
      <c r="G35" s="144">
        <v>171701</v>
      </c>
      <c r="H35" s="144">
        <v>96573</v>
      </c>
      <c r="I35" s="144">
        <v>124494</v>
      </c>
      <c r="J35" s="144">
        <v>39149</v>
      </c>
      <c r="K35" s="159">
        <v>1818069</v>
      </c>
      <c r="L35" s="159">
        <v>285025</v>
      </c>
      <c r="M35" s="159">
        <v>1523494</v>
      </c>
      <c r="N35" s="159">
        <v>8617</v>
      </c>
      <c r="O35" s="144">
        <v>26690654</v>
      </c>
      <c r="P35" s="159">
        <v>3802671</v>
      </c>
      <c r="Q35" s="159">
        <v>5505501</v>
      </c>
      <c r="R35" s="159">
        <v>1032285</v>
      </c>
      <c r="S35" s="159">
        <v>12568</v>
      </c>
      <c r="T35" s="144">
        <v>38824</v>
      </c>
      <c r="U35" s="159">
        <v>21661</v>
      </c>
      <c r="V35" s="144">
        <v>183096</v>
      </c>
      <c r="W35" s="159">
        <v>2996</v>
      </c>
      <c r="X35" s="159">
        <v>1259475</v>
      </c>
      <c r="Y35" s="144">
        <v>1581683</v>
      </c>
      <c r="Z35" s="144">
        <v>172242</v>
      </c>
      <c r="AA35" s="159">
        <v>49311</v>
      </c>
      <c r="AB35" s="159">
        <v>18721735</v>
      </c>
      <c r="AC35" s="144">
        <v>10484</v>
      </c>
      <c r="AD35" s="144">
        <v>24553</v>
      </c>
    </row>
    <row r="36" spans="1:30" ht="12.75" customHeight="1">
      <c r="A36" s="49">
        <v>1993</v>
      </c>
      <c r="B36" s="144">
        <v>25459</v>
      </c>
      <c r="C36" s="159">
        <v>265967</v>
      </c>
      <c r="D36" s="144">
        <v>736855</v>
      </c>
      <c r="E36" s="144">
        <v>24853</v>
      </c>
      <c r="F36" s="159">
        <v>97015</v>
      </c>
      <c r="G36" s="144">
        <v>173473</v>
      </c>
      <c r="H36" s="144">
        <v>97238</v>
      </c>
      <c r="I36" s="144">
        <v>125751</v>
      </c>
      <c r="J36" s="144">
        <v>39855</v>
      </c>
      <c r="K36" s="159">
        <v>2036392</v>
      </c>
      <c r="L36" s="159">
        <v>344696</v>
      </c>
      <c r="M36" s="159">
        <v>1558413</v>
      </c>
      <c r="N36" s="159">
        <v>9266</v>
      </c>
      <c r="O36" s="144">
        <v>27402059</v>
      </c>
      <c r="P36" s="159">
        <v>3821347</v>
      </c>
      <c r="Q36" s="159">
        <v>6063780</v>
      </c>
      <c r="R36" s="159">
        <v>1116314</v>
      </c>
      <c r="S36" s="159">
        <v>13773</v>
      </c>
      <c r="T36" s="144">
        <v>39597</v>
      </c>
      <c r="U36" s="159">
        <v>23214</v>
      </c>
      <c r="V36" s="144">
        <v>191026</v>
      </c>
      <c r="W36" s="159">
        <v>4051</v>
      </c>
      <c r="X36" s="159">
        <v>1337000</v>
      </c>
      <c r="Y36" s="144">
        <v>1627865</v>
      </c>
      <c r="Z36" s="144">
        <v>171768</v>
      </c>
      <c r="AA36" s="159">
        <v>50050</v>
      </c>
      <c r="AB36" s="159">
        <v>33313730</v>
      </c>
      <c r="AC36" s="144">
        <v>10987</v>
      </c>
      <c r="AD36" s="144">
        <v>25537</v>
      </c>
    </row>
    <row r="37" spans="1:30" ht="12.75" customHeight="1">
      <c r="A37" s="49">
        <v>1994</v>
      </c>
      <c r="B37" s="144">
        <v>26578</v>
      </c>
      <c r="C37" s="159">
        <v>278907</v>
      </c>
      <c r="D37" s="144">
        <v>770345</v>
      </c>
      <c r="E37" s="144">
        <v>26027</v>
      </c>
      <c r="F37" s="159">
        <v>110580</v>
      </c>
      <c r="G37" s="144">
        <v>185537</v>
      </c>
      <c r="H37" s="144">
        <v>102655</v>
      </c>
      <c r="I37" s="144">
        <v>130070</v>
      </c>
      <c r="J37" s="144">
        <v>41689</v>
      </c>
      <c r="K37" s="159">
        <v>2295568</v>
      </c>
      <c r="L37" s="159">
        <v>426042</v>
      </c>
      <c r="M37" s="159">
        <v>1635444</v>
      </c>
      <c r="N37" s="159">
        <v>10057</v>
      </c>
      <c r="O37" s="144">
        <v>28903846</v>
      </c>
      <c r="P37" s="159">
        <v>3842978</v>
      </c>
      <c r="Q37" s="159">
        <v>6853862</v>
      </c>
      <c r="R37" s="159">
        <v>1207106</v>
      </c>
      <c r="S37" s="159">
        <v>15269</v>
      </c>
      <c r="T37" s="144">
        <v>41584</v>
      </c>
      <c r="U37" s="159">
        <v>24554</v>
      </c>
      <c r="V37" s="144">
        <v>200038</v>
      </c>
      <c r="W37" s="159">
        <v>5459</v>
      </c>
      <c r="X37" s="159">
        <v>1422197</v>
      </c>
      <c r="Y37" s="144">
        <v>1728122</v>
      </c>
      <c r="Z37" s="144">
        <v>181796</v>
      </c>
      <c r="AA37" s="159">
        <v>50764</v>
      </c>
      <c r="AB37" s="159">
        <v>63865936</v>
      </c>
      <c r="AC37" s="144">
        <v>11604</v>
      </c>
      <c r="AD37" s="144">
        <v>26864</v>
      </c>
    </row>
    <row r="38" spans="1:30" ht="12.75" customHeight="1">
      <c r="A38" s="49">
        <v>1995</v>
      </c>
      <c r="B38" s="144">
        <v>28116</v>
      </c>
      <c r="C38" s="159">
        <v>290090</v>
      </c>
      <c r="D38" s="144">
        <v>800804</v>
      </c>
      <c r="E38" s="144">
        <v>27082</v>
      </c>
      <c r="F38" s="159">
        <v>129600</v>
      </c>
      <c r="G38" s="144">
        <v>193144</v>
      </c>
      <c r="H38" s="144">
        <v>110526</v>
      </c>
      <c r="I38" s="144">
        <v>134022</v>
      </c>
      <c r="J38" s="144">
        <v>43142</v>
      </c>
      <c r="K38" s="159">
        <v>2543547</v>
      </c>
      <c r="L38" s="159">
        <v>543618</v>
      </c>
      <c r="M38" s="159">
        <v>1691187</v>
      </c>
      <c r="N38" s="159">
        <v>11179</v>
      </c>
      <c r="O38" s="144">
        <v>31191158</v>
      </c>
      <c r="P38" s="159">
        <v>3835783</v>
      </c>
      <c r="Q38" s="159">
        <v>7805529</v>
      </c>
      <c r="R38" s="159">
        <v>1243266</v>
      </c>
      <c r="S38" s="159">
        <v>19382</v>
      </c>
      <c r="T38" s="144">
        <v>43081</v>
      </c>
      <c r="U38" s="159">
        <v>25625</v>
      </c>
      <c r="V38" s="144">
        <v>213064</v>
      </c>
      <c r="W38" s="159">
        <v>7412</v>
      </c>
      <c r="X38" s="159">
        <v>1520087</v>
      </c>
      <c r="Y38" s="144">
        <v>1857747</v>
      </c>
      <c r="Z38" s="144">
        <v>194099</v>
      </c>
      <c r="AA38" s="159">
        <v>51484</v>
      </c>
      <c r="AB38" s="159">
        <v>125919866</v>
      </c>
      <c r="AC38" s="144">
        <v>12183</v>
      </c>
      <c r="AD38" s="144">
        <v>27924</v>
      </c>
    </row>
    <row r="39" spans="1:30" ht="12.75" customHeight="1">
      <c r="A39" s="49">
        <v>1996</v>
      </c>
      <c r="B39" s="144">
        <v>29143</v>
      </c>
      <c r="C39" s="159">
        <v>300487</v>
      </c>
      <c r="D39" s="144">
        <v>819823</v>
      </c>
      <c r="E39" s="144">
        <v>27644</v>
      </c>
      <c r="F39" s="159">
        <v>147800</v>
      </c>
      <c r="G39" s="144">
        <v>201613</v>
      </c>
      <c r="H39" s="144">
        <v>114315</v>
      </c>
      <c r="I39" s="144">
        <v>137031</v>
      </c>
      <c r="J39" s="144">
        <v>43794</v>
      </c>
      <c r="K39" s="159">
        <v>2824986</v>
      </c>
      <c r="L39" s="159">
        <v>667529</v>
      </c>
      <c r="M39" s="159">
        <v>1803599</v>
      </c>
      <c r="N39" s="159">
        <v>12187</v>
      </c>
      <c r="O39" s="144">
        <v>33142417</v>
      </c>
      <c r="P39" s="159">
        <v>3956750</v>
      </c>
      <c r="Q39" s="159">
        <v>8562505</v>
      </c>
      <c r="R39" s="159">
        <v>1262957</v>
      </c>
      <c r="S39" s="159">
        <v>25924</v>
      </c>
      <c r="T39" s="144">
        <v>44727</v>
      </c>
      <c r="U39" s="159">
        <v>26323</v>
      </c>
      <c r="V39" s="144">
        <v>232045</v>
      </c>
      <c r="W39" s="159">
        <v>9301</v>
      </c>
      <c r="X39" s="159">
        <v>1608022</v>
      </c>
      <c r="Y39" s="144">
        <v>1967006</v>
      </c>
      <c r="Z39" s="144">
        <v>198661</v>
      </c>
      <c r="AA39" s="159">
        <v>51184</v>
      </c>
      <c r="AB39" s="159">
        <v>235618630</v>
      </c>
      <c r="AC39" s="144">
        <v>12858</v>
      </c>
      <c r="AD39" s="144">
        <v>29224</v>
      </c>
    </row>
    <row r="40" spans="1:30" ht="12.75" customHeight="1">
      <c r="A40" s="49">
        <v>1997</v>
      </c>
      <c r="B40" s="144">
        <v>30549</v>
      </c>
      <c r="C40" s="159">
        <v>310159</v>
      </c>
      <c r="D40" s="144">
        <v>857186</v>
      </c>
      <c r="E40" s="144">
        <v>28819</v>
      </c>
      <c r="F40" s="159">
        <v>162788</v>
      </c>
      <c r="G40" s="144">
        <v>211265</v>
      </c>
      <c r="H40" s="144">
        <v>123644</v>
      </c>
      <c r="I40" s="144">
        <v>140997</v>
      </c>
      <c r="J40" s="144">
        <v>44685</v>
      </c>
      <c r="K40" s="159">
        <v>3099658</v>
      </c>
      <c r="L40" s="159">
        <v>826125</v>
      </c>
      <c r="M40" s="159">
        <v>1952589</v>
      </c>
      <c r="N40" s="159">
        <v>12458</v>
      </c>
      <c r="O40" s="144">
        <v>34552078</v>
      </c>
      <c r="P40" s="159">
        <v>4025747</v>
      </c>
      <c r="Q40" s="159">
        <v>9192601</v>
      </c>
      <c r="R40" s="159">
        <v>1316627</v>
      </c>
      <c r="S40" s="159">
        <v>32501</v>
      </c>
      <c r="T40" s="144">
        <v>47085</v>
      </c>
      <c r="U40" s="159">
        <v>26855</v>
      </c>
      <c r="V40" s="144">
        <v>248847</v>
      </c>
      <c r="W40" s="159">
        <v>11244</v>
      </c>
      <c r="X40" s="159">
        <v>1712531</v>
      </c>
      <c r="Y40" s="144">
        <v>2086791</v>
      </c>
      <c r="Z40" s="144">
        <v>206172</v>
      </c>
      <c r="AA40" s="159">
        <v>51180</v>
      </c>
      <c r="AB40" s="159">
        <v>449150723</v>
      </c>
      <c r="AC40" s="144">
        <v>13649</v>
      </c>
      <c r="AD40" s="144">
        <v>30833</v>
      </c>
    </row>
    <row r="41" spans="1:30" ht="12.75" customHeight="1">
      <c r="A41" s="49">
        <v>1998</v>
      </c>
      <c r="B41" s="144">
        <v>31677</v>
      </c>
      <c r="C41" s="159"/>
      <c r="D41" s="144">
        <v>890086</v>
      </c>
      <c r="E41" s="144">
        <v>29340</v>
      </c>
      <c r="F41" s="159"/>
      <c r="G41" s="144">
        <v>220524</v>
      </c>
      <c r="H41" s="144">
        <v>133810</v>
      </c>
      <c r="I41" s="144">
        <v>146175</v>
      </c>
      <c r="J41" s="144">
        <v>46135</v>
      </c>
      <c r="K41" s="159"/>
      <c r="L41" s="159"/>
      <c r="M41" s="159"/>
      <c r="N41" s="159"/>
      <c r="O41" s="144">
        <v>36084927</v>
      </c>
      <c r="P41" s="159"/>
      <c r="Q41" s="159"/>
      <c r="R41" s="159"/>
      <c r="S41" s="159"/>
      <c r="T41" s="144">
        <v>49428</v>
      </c>
      <c r="U41" s="159"/>
      <c r="V41" s="144">
        <v>250361</v>
      </c>
      <c r="W41" s="159"/>
      <c r="X41" s="159"/>
      <c r="Y41" s="144">
        <v>2223590</v>
      </c>
      <c r="Z41" s="144">
        <v>215269</v>
      </c>
      <c r="AA41" s="159"/>
      <c r="AB41" s="159"/>
      <c r="AC41" s="144">
        <v>14377</v>
      </c>
      <c r="AD41" s="144">
        <v>32299</v>
      </c>
    </row>
    <row r="42" spans="1:30" ht="12.75" customHeight="1">
      <c r="A42" s="49">
        <v>1999</v>
      </c>
      <c r="B42" s="144">
        <v>33218</v>
      </c>
      <c r="C42" s="159"/>
      <c r="D42" s="144">
        <v>921457</v>
      </c>
      <c r="E42" s="144">
        <v>30935</v>
      </c>
      <c r="F42" s="159"/>
      <c r="G42" s="144">
        <v>231168</v>
      </c>
      <c r="H42" s="144">
        <v>139617</v>
      </c>
      <c r="I42" s="144">
        <v>150439</v>
      </c>
      <c r="J42" s="144">
        <v>47233</v>
      </c>
      <c r="K42" s="159"/>
      <c r="L42" s="159"/>
      <c r="M42" s="159"/>
      <c r="N42" s="159"/>
      <c r="O42" s="144">
        <v>37243702</v>
      </c>
      <c r="P42" s="159"/>
      <c r="Q42" s="159"/>
      <c r="R42" s="159"/>
      <c r="S42" s="159"/>
      <c r="T42" s="144">
        <v>51514</v>
      </c>
      <c r="U42" s="159"/>
      <c r="V42" s="144">
        <v>267330</v>
      </c>
      <c r="W42" s="159"/>
      <c r="X42" s="159"/>
      <c r="Y42" s="144">
        <v>2376919</v>
      </c>
      <c r="Z42" s="144">
        <v>225204</v>
      </c>
      <c r="AA42" s="159"/>
      <c r="AB42" s="159"/>
      <c r="AC42" s="144">
        <v>14975</v>
      </c>
      <c r="AD42" s="144">
        <v>33874</v>
      </c>
    </row>
    <row r="43" spans="1:30" ht="12.75" customHeight="1">
      <c r="A43" s="49">
        <v>2000</v>
      </c>
      <c r="B43" s="144">
        <v>35424</v>
      </c>
      <c r="C43" s="159"/>
      <c r="D43" s="144">
        <v>971264</v>
      </c>
      <c r="E43" s="144">
        <v>33212</v>
      </c>
      <c r="F43" s="159"/>
      <c r="G43" s="144">
        <v>243562</v>
      </c>
      <c r="H43" s="144">
        <v>151528</v>
      </c>
      <c r="I43" s="144">
        <v>156064</v>
      </c>
      <c r="J43" s="144">
        <v>48405</v>
      </c>
      <c r="K43" s="159"/>
      <c r="L43" s="159"/>
      <c r="M43" s="159"/>
      <c r="N43" s="159"/>
      <c r="O43" s="144">
        <v>39190610</v>
      </c>
      <c r="P43" s="159"/>
      <c r="Q43" s="159"/>
      <c r="R43" s="159"/>
      <c r="S43" s="159"/>
      <c r="T43" s="144">
        <v>55201</v>
      </c>
      <c r="U43" s="159"/>
      <c r="V43" s="144">
        <v>318687</v>
      </c>
      <c r="W43" s="159"/>
      <c r="X43" s="159"/>
      <c r="Y43" s="144">
        <v>2542680</v>
      </c>
      <c r="Z43" s="144">
        <v>235477</v>
      </c>
      <c r="AA43" s="159"/>
      <c r="AB43" s="159"/>
      <c r="AC43" s="144">
        <v>15688</v>
      </c>
      <c r="AD43" s="144">
        <v>36080</v>
      </c>
    </row>
    <row r="44" spans="1:30" ht="12.75" customHeight="1">
      <c r="A44" s="24" t="s">
        <v>221</v>
      </c>
    </row>
  </sheetData>
  <phoneticPr fontId="0" type="noConversion"/>
  <printOptions gridLines="1"/>
  <pageMargins left="0.75" right="0.75" top="1" bottom="1" header="0.5" footer="0.5"/>
  <pageSetup orientation="portrait" horizontalDpi="360" verticalDpi="0" r:id="rId1"/>
  <headerFooter alignWithMargins="0">
    <oddHeader>&amp;A</oddHeader>
    <oddFooter>Page &amp;P</oddFooter>
  </headerFooter>
</worksheet>
</file>

<file path=xl/worksheets/sheet91.xml><?xml version="1.0" encoding="utf-8"?>
<worksheet xmlns="http://schemas.openxmlformats.org/spreadsheetml/2006/main" xmlns:r="http://schemas.openxmlformats.org/officeDocument/2006/relationships">
  <sheetPr codeName="Sheet91"/>
  <dimension ref="A1:AD41"/>
  <sheetViews>
    <sheetView showOutlineSymbols="0" zoomScale="75" workbookViewId="0">
      <pane xSplit="1" ySplit="2" topLeftCell="B3" activePane="bottomRight" state="frozen"/>
      <selection activeCell="C8" sqref="C8"/>
      <selection pane="topRight" activeCell="C8" sqref="C8"/>
      <selection pane="bottomLeft" activeCell="C8" sqref="C8"/>
      <selection pane="bottomRight" activeCell="C8" sqref="C8"/>
    </sheetView>
  </sheetViews>
  <sheetFormatPr defaultColWidth="3.85546875" defaultRowHeight="12.75" customHeight="1"/>
  <cols>
    <col min="1" max="1" width="5" style="13" customWidth="1"/>
    <col min="2" max="2" width="13" style="13" customWidth="1"/>
    <col min="3" max="3" width="12.42578125" style="13" hidden="1" customWidth="1"/>
    <col min="4" max="5" width="13.7109375" style="13" customWidth="1"/>
    <col min="6" max="6" width="16.28515625" style="13" hidden="1" customWidth="1"/>
    <col min="7" max="7" width="14.28515625" style="13" customWidth="1"/>
    <col min="8" max="9" width="13" style="13" customWidth="1"/>
    <col min="10" max="10" width="14.42578125" style="13" customWidth="1"/>
    <col min="11" max="11" width="13.28515625" style="13" hidden="1" customWidth="1"/>
    <col min="12" max="12" width="13.7109375" style="13" hidden="1" customWidth="1"/>
    <col min="13" max="13" width="12.85546875" style="13" hidden="1" customWidth="1"/>
    <col min="14" max="14" width="12.5703125" style="13" hidden="1" customWidth="1"/>
    <col min="15" max="15" width="11.140625" style="13" customWidth="1"/>
    <col min="16" max="16" width="12.85546875" style="13" hidden="1" customWidth="1"/>
    <col min="17" max="17" width="12.7109375" style="13" hidden="1" customWidth="1"/>
    <col min="18" max="18" width="16" style="13" hidden="1" customWidth="1"/>
    <col min="19" max="19" width="13.28515625" style="13" hidden="1" customWidth="1"/>
    <col min="20" max="20" width="14.7109375" style="13" customWidth="1"/>
    <col min="21" max="21" width="15.7109375" style="13" hidden="1" customWidth="1"/>
    <col min="22" max="22" width="13.5703125" style="13" customWidth="1"/>
    <col min="23" max="23" width="13.140625" style="13" hidden="1" customWidth="1"/>
    <col min="24" max="24" width="13.28515625" style="13" hidden="1" customWidth="1"/>
    <col min="25" max="25" width="12.5703125" style="13" customWidth="1"/>
    <col min="26" max="26" width="14.140625" style="13" customWidth="1"/>
    <col min="27" max="27" width="14.7109375" style="13" hidden="1" customWidth="1"/>
    <col min="28" max="28" width="12.85546875" style="13" hidden="1" customWidth="1"/>
    <col min="29" max="29" width="16.7109375" style="13" customWidth="1"/>
    <col min="30" max="30" width="14.7109375" style="13" customWidth="1"/>
    <col min="31" max="16384" width="3.85546875" style="13"/>
  </cols>
  <sheetData>
    <row r="1" spans="1:30" ht="12.75" customHeight="1">
      <c r="A1" s="13" t="s">
        <v>518</v>
      </c>
    </row>
    <row r="2" spans="1:30" ht="12.75" customHeight="1">
      <c r="A2" s="13" t="s">
        <v>471</v>
      </c>
      <c r="B2" s="66" t="s">
        <v>472</v>
      </c>
      <c r="C2" s="53" t="s">
        <v>473</v>
      </c>
      <c r="D2" s="66" t="s">
        <v>474</v>
      </c>
      <c r="E2" s="66" t="s">
        <v>475</v>
      </c>
      <c r="F2" s="53" t="s">
        <v>478</v>
      </c>
      <c r="G2" s="66" t="s">
        <v>479</v>
      </c>
      <c r="H2" s="66" t="s">
        <v>480</v>
      </c>
      <c r="I2" s="66" t="s">
        <v>481</v>
      </c>
      <c r="J2" s="66" t="s">
        <v>482</v>
      </c>
      <c r="K2" s="53" t="s">
        <v>483</v>
      </c>
      <c r="L2" s="53" t="s">
        <v>484</v>
      </c>
      <c r="M2" s="53" t="s">
        <v>485</v>
      </c>
      <c r="N2" s="53" t="s">
        <v>486</v>
      </c>
      <c r="O2" s="66" t="s">
        <v>487</v>
      </c>
      <c r="P2" s="53" t="s">
        <v>488</v>
      </c>
      <c r="Q2" s="53" t="s">
        <v>489</v>
      </c>
      <c r="R2" s="53" t="s">
        <v>490</v>
      </c>
      <c r="S2" s="53" t="s">
        <v>491</v>
      </c>
      <c r="T2" s="66" t="s">
        <v>492</v>
      </c>
      <c r="U2" s="53" t="s">
        <v>493</v>
      </c>
      <c r="V2" s="66" t="s">
        <v>494</v>
      </c>
      <c r="W2" s="53" t="s">
        <v>495</v>
      </c>
      <c r="X2" s="53" t="s">
        <v>496</v>
      </c>
      <c r="Y2" s="66" t="s">
        <v>497</v>
      </c>
      <c r="Z2" s="66" t="s">
        <v>498</v>
      </c>
      <c r="AA2" s="53" t="s">
        <v>499</v>
      </c>
      <c r="AB2" s="53" t="s">
        <v>500</v>
      </c>
      <c r="AC2" s="66" t="s">
        <v>501</v>
      </c>
      <c r="AD2" s="66" t="s">
        <v>502</v>
      </c>
    </row>
    <row r="3" spans="1:30" ht="12.75" customHeight="1">
      <c r="A3" s="44">
        <v>1960</v>
      </c>
      <c r="B3" s="45">
        <v>9182</v>
      </c>
      <c r="C3" s="45">
        <v>59553</v>
      </c>
      <c r="D3" s="45">
        <v>102626</v>
      </c>
      <c r="E3" s="45">
        <v>14473</v>
      </c>
      <c r="F3" s="13" t="s">
        <v>503</v>
      </c>
      <c r="G3" s="45">
        <v>12458</v>
      </c>
      <c r="H3" s="45">
        <v>5835</v>
      </c>
      <c r="I3" s="45">
        <v>76254</v>
      </c>
      <c r="J3" s="45">
        <v>59161</v>
      </c>
      <c r="K3" s="45">
        <v>69633</v>
      </c>
      <c r="L3" s="13" t="s">
        <v>503</v>
      </c>
      <c r="M3" s="45">
        <v>3750</v>
      </c>
      <c r="N3" s="45">
        <v>319</v>
      </c>
      <c r="O3" s="45">
        <v>17652860</v>
      </c>
      <c r="P3" s="13" t="s">
        <v>503</v>
      </c>
      <c r="Q3" s="13" t="s">
        <v>503</v>
      </c>
      <c r="R3" s="13" t="s">
        <v>503</v>
      </c>
      <c r="S3" s="13" t="s">
        <v>503</v>
      </c>
      <c r="T3" s="45">
        <v>12225</v>
      </c>
      <c r="U3" s="13" t="s">
        <v>503</v>
      </c>
      <c r="V3" s="45">
        <v>10952</v>
      </c>
      <c r="W3" s="13" t="s">
        <v>503</v>
      </c>
      <c r="X3" s="13" t="s">
        <v>503</v>
      </c>
      <c r="Y3" s="45">
        <v>324356</v>
      </c>
      <c r="Z3" s="45">
        <v>28136</v>
      </c>
      <c r="AA3" s="45">
        <v>6727</v>
      </c>
      <c r="AB3" s="13" t="s">
        <v>503</v>
      </c>
      <c r="AC3" s="45">
        <v>10151</v>
      </c>
      <c r="AD3" s="45">
        <v>163720</v>
      </c>
    </row>
    <row r="4" spans="1:30" ht="12.75" customHeight="1">
      <c r="A4" s="44">
        <v>1961</v>
      </c>
      <c r="B4" s="45">
        <v>9892</v>
      </c>
      <c r="C4" s="45">
        <v>65066</v>
      </c>
      <c r="D4" s="45">
        <v>105500</v>
      </c>
      <c r="E4" s="45">
        <v>15632</v>
      </c>
      <c r="F4" s="13" t="s">
        <v>503</v>
      </c>
      <c r="G4" s="45">
        <v>15391</v>
      </c>
      <c r="H4" s="45">
        <v>6355</v>
      </c>
      <c r="I4" s="45">
        <v>86409</v>
      </c>
      <c r="J4" s="45">
        <v>64034</v>
      </c>
      <c r="K4" s="45">
        <v>79275</v>
      </c>
      <c r="L4" s="13" t="s">
        <v>503</v>
      </c>
      <c r="M4" s="45">
        <v>4125</v>
      </c>
      <c r="N4" s="45">
        <v>324</v>
      </c>
      <c r="O4" s="45">
        <v>19073359</v>
      </c>
      <c r="P4" s="13" t="s">
        <v>503</v>
      </c>
      <c r="Q4" s="13" t="s">
        <v>503</v>
      </c>
      <c r="R4" s="13" t="s">
        <v>503</v>
      </c>
      <c r="S4" s="13" t="s">
        <v>503</v>
      </c>
      <c r="T4" s="45">
        <v>13155</v>
      </c>
      <c r="U4" s="13" t="s">
        <v>503</v>
      </c>
      <c r="V4" s="45">
        <v>10952</v>
      </c>
      <c r="W4" s="13" t="s">
        <v>503</v>
      </c>
      <c r="X4" s="13" t="s">
        <v>503</v>
      </c>
      <c r="Y4" s="45">
        <v>373269</v>
      </c>
      <c r="Z4" s="45">
        <v>30089</v>
      </c>
      <c r="AA4" s="45">
        <v>7215</v>
      </c>
      <c r="AB4" s="13" t="s">
        <v>503</v>
      </c>
      <c r="AC4" s="45">
        <v>10429</v>
      </c>
      <c r="AD4" s="45">
        <v>172263</v>
      </c>
    </row>
    <row r="5" spans="1:30" ht="12.75" customHeight="1">
      <c r="A5" s="44">
        <v>1962</v>
      </c>
      <c r="B5" s="45">
        <v>9860</v>
      </c>
      <c r="C5" s="45">
        <v>62935</v>
      </c>
      <c r="D5" s="45">
        <v>112886</v>
      </c>
      <c r="E5" s="45">
        <v>16417</v>
      </c>
      <c r="F5" s="13" t="s">
        <v>503</v>
      </c>
      <c r="G5" s="45">
        <v>17040</v>
      </c>
      <c r="H5" s="45">
        <v>7240</v>
      </c>
      <c r="I5" s="45">
        <v>94091</v>
      </c>
      <c r="J5" s="45">
        <v>69682</v>
      </c>
      <c r="K5" s="45">
        <v>82195</v>
      </c>
      <c r="L5" s="13" t="s">
        <v>503</v>
      </c>
      <c r="M5" s="45">
        <v>4889</v>
      </c>
      <c r="N5" s="45">
        <v>358</v>
      </c>
      <c r="O5" s="45">
        <v>20299625</v>
      </c>
      <c r="P5" s="13" t="s">
        <v>503</v>
      </c>
      <c r="Q5" s="13" t="s">
        <v>503</v>
      </c>
      <c r="R5" s="13" t="s">
        <v>503</v>
      </c>
      <c r="S5" s="13" t="s">
        <v>503</v>
      </c>
      <c r="T5" s="45">
        <v>14079</v>
      </c>
      <c r="U5" s="13" t="s">
        <v>503</v>
      </c>
      <c r="V5" s="45">
        <v>12271</v>
      </c>
      <c r="W5" s="13" t="s">
        <v>503</v>
      </c>
      <c r="X5" s="13" t="s">
        <v>503</v>
      </c>
      <c r="Y5" s="45">
        <v>443375</v>
      </c>
      <c r="Z5" s="45">
        <v>32012</v>
      </c>
      <c r="AA5" s="45">
        <v>8397</v>
      </c>
      <c r="AB5" s="13" t="s">
        <v>503</v>
      </c>
      <c r="AC5" s="45">
        <v>10810</v>
      </c>
      <c r="AD5" s="45">
        <v>182854</v>
      </c>
    </row>
    <row r="6" spans="1:30" ht="12.75" customHeight="1">
      <c r="A6" s="44">
        <v>1963</v>
      </c>
      <c r="B6" s="45">
        <v>9956</v>
      </c>
      <c r="C6" s="45">
        <v>65020</v>
      </c>
      <c r="D6" s="45">
        <v>121374</v>
      </c>
      <c r="E6" s="45">
        <v>17734</v>
      </c>
      <c r="F6" s="13" t="s">
        <v>503</v>
      </c>
      <c r="G6" s="45">
        <v>17880</v>
      </c>
      <c r="H6" s="45">
        <v>8076</v>
      </c>
      <c r="I6" s="45">
        <v>101807</v>
      </c>
      <c r="J6" s="45">
        <v>70553</v>
      </c>
      <c r="K6" s="45">
        <v>87080</v>
      </c>
      <c r="L6" s="13" t="s">
        <v>503</v>
      </c>
      <c r="M6" s="45">
        <v>4727</v>
      </c>
      <c r="N6" s="45">
        <v>383</v>
      </c>
      <c r="O6" s="45">
        <v>22040134</v>
      </c>
      <c r="P6" s="13" t="s">
        <v>503</v>
      </c>
      <c r="Q6" s="13" t="s">
        <v>503</v>
      </c>
      <c r="R6" s="13" t="s">
        <v>503</v>
      </c>
      <c r="S6" s="13" t="s">
        <v>503</v>
      </c>
      <c r="T6" s="45">
        <v>14867</v>
      </c>
      <c r="U6" s="13" t="s">
        <v>503</v>
      </c>
      <c r="V6" s="45">
        <v>12910</v>
      </c>
      <c r="W6" s="13" t="s">
        <v>503</v>
      </c>
      <c r="X6" s="13" t="s">
        <v>503</v>
      </c>
      <c r="Y6" s="45">
        <v>504364</v>
      </c>
      <c r="Z6" s="45">
        <v>37073</v>
      </c>
      <c r="AA6" s="45">
        <v>9021</v>
      </c>
      <c r="AB6" s="13" t="s">
        <v>503</v>
      </c>
      <c r="AC6" s="45">
        <v>11770</v>
      </c>
      <c r="AD6" s="45">
        <v>194669</v>
      </c>
    </row>
    <row r="7" spans="1:30" ht="12.75" customHeight="1">
      <c r="A7" s="44">
        <v>1964</v>
      </c>
      <c r="B7" s="45">
        <v>10436</v>
      </c>
      <c r="C7" s="45">
        <v>65733</v>
      </c>
      <c r="D7" s="45">
        <v>131579</v>
      </c>
      <c r="E7" s="45">
        <v>18889</v>
      </c>
      <c r="F7" s="13" t="s">
        <v>503</v>
      </c>
      <c r="G7" s="45">
        <v>19163</v>
      </c>
      <c r="H7" s="45">
        <v>8794</v>
      </c>
      <c r="I7" s="45">
        <v>113015</v>
      </c>
      <c r="J7" s="45">
        <v>75494</v>
      </c>
      <c r="K7" s="45">
        <v>105467</v>
      </c>
      <c r="L7" s="13" t="s">
        <v>503</v>
      </c>
      <c r="M7" s="45">
        <v>5769</v>
      </c>
      <c r="N7" s="45">
        <v>397</v>
      </c>
      <c r="O7" s="45">
        <v>22673410</v>
      </c>
      <c r="P7" s="13" t="s">
        <v>503</v>
      </c>
      <c r="Q7" s="13" t="s">
        <v>503</v>
      </c>
      <c r="R7" s="13" t="s">
        <v>503</v>
      </c>
      <c r="S7" s="13" t="s">
        <v>503</v>
      </c>
      <c r="T7" s="45">
        <v>15907</v>
      </c>
      <c r="U7" s="13" t="s">
        <v>503</v>
      </c>
      <c r="V7" s="45">
        <v>13092</v>
      </c>
      <c r="W7" s="13" t="s">
        <v>503</v>
      </c>
      <c r="X7" s="13" t="s">
        <v>503</v>
      </c>
      <c r="Y7" s="45">
        <v>613960</v>
      </c>
      <c r="Z7" s="45">
        <v>40567</v>
      </c>
      <c r="AA7" s="45">
        <v>9500</v>
      </c>
      <c r="AB7" s="13" t="s">
        <v>503</v>
      </c>
      <c r="AC7" s="45">
        <v>8636</v>
      </c>
      <c r="AD7" s="45">
        <v>210318</v>
      </c>
    </row>
    <row r="8" spans="1:30" ht="12.75" customHeight="1">
      <c r="A8" s="44">
        <v>1965</v>
      </c>
      <c r="B8" s="45">
        <v>10799</v>
      </c>
      <c r="C8" s="45">
        <v>66324</v>
      </c>
      <c r="D8" s="45">
        <v>132121</v>
      </c>
      <c r="E8" s="45">
        <v>20327</v>
      </c>
      <c r="F8" s="13" t="s">
        <v>503</v>
      </c>
      <c r="G8" s="45">
        <v>21406</v>
      </c>
      <c r="H8" s="45">
        <v>10163</v>
      </c>
      <c r="I8" s="45">
        <v>122511</v>
      </c>
      <c r="J8" s="45">
        <v>80714</v>
      </c>
      <c r="K8" s="45">
        <v>107224</v>
      </c>
      <c r="L8" s="13" t="s">
        <v>503</v>
      </c>
      <c r="M8" s="45">
        <v>6429</v>
      </c>
      <c r="N8" s="45">
        <v>432</v>
      </c>
      <c r="O8" s="45">
        <v>24592391</v>
      </c>
      <c r="P8" s="13" t="s">
        <v>503</v>
      </c>
      <c r="Q8" s="13" t="s">
        <v>503</v>
      </c>
      <c r="R8" s="13" t="s">
        <v>503</v>
      </c>
      <c r="S8" s="13" t="s">
        <v>503</v>
      </c>
      <c r="T8" s="45">
        <v>17339</v>
      </c>
      <c r="U8" s="13" t="s">
        <v>503</v>
      </c>
      <c r="V8" s="45">
        <v>13304</v>
      </c>
      <c r="W8" s="13" t="s">
        <v>503</v>
      </c>
      <c r="X8" s="13" t="s">
        <v>503</v>
      </c>
      <c r="Y8" s="45">
        <v>696692</v>
      </c>
      <c r="Z8" s="45">
        <v>45265</v>
      </c>
      <c r="AA8" s="45">
        <v>9664</v>
      </c>
      <c r="AB8" s="13" t="s">
        <v>503</v>
      </c>
      <c r="AC8" s="45">
        <v>8287</v>
      </c>
      <c r="AD8" s="45">
        <v>223614</v>
      </c>
    </row>
    <row r="9" spans="1:30" ht="12.75" customHeight="1">
      <c r="A9" s="44">
        <v>1966</v>
      </c>
      <c r="B9" s="45">
        <v>10714</v>
      </c>
      <c r="C9" s="45">
        <v>71885</v>
      </c>
      <c r="D9" s="45">
        <v>131184</v>
      </c>
      <c r="E9" s="45">
        <v>21807</v>
      </c>
      <c r="F9" s="13" t="s">
        <v>503</v>
      </c>
      <c r="G9" s="45">
        <v>24523</v>
      </c>
      <c r="H9" s="45">
        <v>10971</v>
      </c>
      <c r="I9" s="45">
        <v>133453</v>
      </c>
      <c r="J9" s="45">
        <v>84033</v>
      </c>
      <c r="K9" s="45">
        <v>134377</v>
      </c>
      <c r="L9" s="13" t="s">
        <v>503</v>
      </c>
      <c r="M9" s="45">
        <v>6938</v>
      </c>
      <c r="N9" s="45">
        <v>484</v>
      </c>
      <c r="O9" s="45">
        <v>27013158</v>
      </c>
      <c r="P9" s="13" t="s">
        <v>503</v>
      </c>
      <c r="Q9" s="13" t="s">
        <v>503</v>
      </c>
      <c r="R9" s="13" t="s">
        <v>503</v>
      </c>
      <c r="S9" s="13" t="s">
        <v>503</v>
      </c>
      <c r="T9" s="45">
        <v>19053</v>
      </c>
      <c r="U9" s="13" t="s">
        <v>503</v>
      </c>
      <c r="V9" s="45">
        <v>13929</v>
      </c>
      <c r="W9" s="13" t="s">
        <v>503</v>
      </c>
      <c r="X9" s="13" t="s">
        <v>503</v>
      </c>
      <c r="Y9" s="45">
        <v>733165</v>
      </c>
      <c r="Z9" s="45">
        <v>49458</v>
      </c>
      <c r="AA9" s="45">
        <v>11830</v>
      </c>
      <c r="AB9" s="13" t="s">
        <v>503</v>
      </c>
      <c r="AC9" s="45">
        <v>14317</v>
      </c>
      <c r="AD9" s="45">
        <v>235745</v>
      </c>
    </row>
    <row r="10" spans="1:30" ht="12.75" customHeight="1">
      <c r="A10" s="44">
        <v>1967</v>
      </c>
      <c r="B10" s="45">
        <v>11912</v>
      </c>
      <c r="C10" s="45">
        <v>74489</v>
      </c>
      <c r="D10" s="45">
        <v>135763</v>
      </c>
      <c r="E10" s="45">
        <v>23000</v>
      </c>
      <c r="F10" s="13" t="s">
        <v>503</v>
      </c>
      <c r="G10" s="45">
        <v>26677</v>
      </c>
      <c r="H10" s="45">
        <v>12731</v>
      </c>
      <c r="I10" s="45">
        <v>143660</v>
      </c>
      <c r="J10" s="45">
        <v>84883</v>
      </c>
      <c r="K10" s="45">
        <v>146835</v>
      </c>
      <c r="L10" s="13" t="s">
        <v>503</v>
      </c>
      <c r="M10" s="45">
        <v>7588</v>
      </c>
      <c r="N10" s="45">
        <v>556</v>
      </c>
      <c r="O10" s="45">
        <v>29631043</v>
      </c>
      <c r="P10" s="13" t="s">
        <v>503</v>
      </c>
      <c r="Q10" s="13" t="s">
        <v>503</v>
      </c>
      <c r="R10" s="13" t="s">
        <v>503</v>
      </c>
      <c r="S10" s="13" t="s">
        <v>503</v>
      </c>
      <c r="T10" s="45">
        <v>21165</v>
      </c>
      <c r="U10" s="13" t="s">
        <v>503</v>
      </c>
      <c r="V10" s="45">
        <v>13928</v>
      </c>
      <c r="W10" s="13" t="s">
        <v>503</v>
      </c>
      <c r="X10" s="13" t="s">
        <v>503</v>
      </c>
      <c r="Y10" s="45">
        <v>758550</v>
      </c>
      <c r="Z10" s="45">
        <v>53395</v>
      </c>
      <c r="AA10" s="45">
        <v>12764</v>
      </c>
      <c r="AB10" s="13" t="s">
        <v>503</v>
      </c>
      <c r="AC10" s="45">
        <v>15352</v>
      </c>
      <c r="AD10" s="45">
        <v>249848</v>
      </c>
    </row>
    <row r="11" spans="1:30" ht="12.75" customHeight="1">
      <c r="A11" s="44">
        <v>1968</v>
      </c>
      <c r="B11" s="45">
        <v>13309</v>
      </c>
      <c r="C11" s="45">
        <v>74487</v>
      </c>
      <c r="D11" s="45">
        <v>144240</v>
      </c>
      <c r="E11" s="45">
        <v>24934</v>
      </c>
      <c r="F11" s="13" t="s">
        <v>503</v>
      </c>
      <c r="G11" s="45">
        <v>29335</v>
      </c>
      <c r="H11" s="45">
        <v>13701</v>
      </c>
      <c r="I11" s="45">
        <v>147109</v>
      </c>
      <c r="J11" s="45">
        <v>84056</v>
      </c>
      <c r="K11" s="45">
        <v>165037</v>
      </c>
      <c r="L11" s="13" t="s">
        <v>503</v>
      </c>
      <c r="M11" s="45">
        <v>8632</v>
      </c>
      <c r="N11" s="45">
        <v>534</v>
      </c>
      <c r="O11" s="45">
        <v>32446406</v>
      </c>
      <c r="P11" s="13" t="s">
        <v>503</v>
      </c>
      <c r="Q11" s="13" t="s">
        <v>503</v>
      </c>
      <c r="R11" s="13" t="s">
        <v>503</v>
      </c>
      <c r="S11" s="13" t="s">
        <v>503</v>
      </c>
      <c r="T11" s="45">
        <v>23645</v>
      </c>
      <c r="U11" s="45">
        <v>5022</v>
      </c>
      <c r="V11" s="45">
        <v>14976</v>
      </c>
      <c r="W11" s="13" t="s">
        <v>503</v>
      </c>
      <c r="X11" s="13" t="s">
        <v>503</v>
      </c>
      <c r="Y11" s="45">
        <v>831778</v>
      </c>
      <c r="Z11" s="45">
        <v>61413</v>
      </c>
      <c r="AA11" s="45">
        <v>13443</v>
      </c>
      <c r="AB11" s="13" t="s">
        <v>503</v>
      </c>
      <c r="AC11" s="45">
        <v>15860</v>
      </c>
      <c r="AD11" s="45">
        <v>268298</v>
      </c>
    </row>
    <row r="12" spans="1:30" ht="12.75" customHeight="1">
      <c r="A12" s="44">
        <v>1969</v>
      </c>
      <c r="B12" s="45">
        <v>12646</v>
      </c>
      <c r="C12" s="45">
        <v>74603</v>
      </c>
      <c r="D12" s="45">
        <v>152424</v>
      </c>
      <c r="E12" s="45">
        <v>26090</v>
      </c>
      <c r="F12" s="13" t="s">
        <v>503</v>
      </c>
      <c r="G12" s="45">
        <v>31936</v>
      </c>
      <c r="H12" s="45">
        <v>15121</v>
      </c>
      <c r="I12" s="45">
        <v>162791</v>
      </c>
      <c r="J12" s="45">
        <v>90680</v>
      </c>
      <c r="K12" s="45">
        <v>193290</v>
      </c>
      <c r="L12" s="13" t="s">
        <v>503</v>
      </c>
      <c r="M12" s="45">
        <v>8727</v>
      </c>
      <c r="N12" s="45">
        <v>636</v>
      </c>
      <c r="O12" s="45">
        <v>35577157</v>
      </c>
      <c r="P12" s="13" t="s">
        <v>503</v>
      </c>
      <c r="Q12" s="13" t="s">
        <v>503</v>
      </c>
      <c r="R12" s="13" t="s">
        <v>503</v>
      </c>
      <c r="S12" s="13" t="s">
        <v>503</v>
      </c>
      <c r="T12" s="45">
        <v>25783</v>
      </c>
      <c r="U12" s="45">
        <v>5096</v>
      </c>
      <c r="V12" s="45">
        <v>16190</v>
      </c>
      <c r="W12" s="13" t="s">
        <v>503</v>
      </c>
      <c r="X12" s="13" t="s">
        <v>503</v>
      </c>
      <c r="Y12" s="45">
        <v>945458</v>
      </c>
      <c r="Z12" s="45">
        <v>67340</v>
      </c>
      <c r="AA12" s="45">
        <v>13957</v>
      </c>
      <c r="AB12" s="13" t="s">
        <v>503</v>
      </c>
      <c r="AC12" s="45">
        <v>16023</v>
      </c>
      <c r="AD12" s="45">
        <v>285427</v>
      </c>
    </row>
    <row r="13" spans="1:30" ht="12.75" customHeight="1">
      <c r="A13" s="44">
        <v>1970</v>
      </c>
      <c r="B13" s="45">
        <v>13157</v>
      </c>
      <c r="C13" s="45">
        <v>84669</v>
      </c>
      <c r="D13" s="45">
        <v>170010</v>
      </c>
      <c r="E13" s="45">
        <v>27191</v>
      </c>
      <c r="F13" s="13" t="s">
        <v>503</v>
      </c>
      <c r="G13" s="45">
        <v>30367</v>
      </c>
      <c r="H13" s="45">
        <v>17124</v>
      </c>
      <c r="I13" s="45">
        <v>175605</v>
      </c>
      <c r="J13" s="45">
        <v>103967</v>
      </c>
      <c r="K13" s="45">
        <v>218300</v>
      </c>
      <c r="L13" s="13" t="s">
        <v>503</v>
      </c>
      <c r="M13" s="45">
        <v>8846</v>
      </c>
      <c r="N13" s="45">
        <v>735</v>
      </c>
      <c r="O13" s="45">
        <v>39576659</v>
      </c>
      <c r="P13" s="13" t="s">
        <v>503</v>
      </c>
      <c r="Q13" s="45">
        <v>485786</v>
      </c>
      <c r="R13" s="45">
        <v>7406</v>
      </c>
      <c r="S13" s="13" t="s">
        <v>503</v>
      </c>
      <c r="T13" s="45">
        <v>27305</v>
      </c>
      <c r="U13" s="45">
        <v>5085</v>
      </c>
      <c r="V13" s="45">
        <v>19263</v>
      </c>
      <c r="W13" s="13" t="s">
        <v>503</v>
      </c>
      <c r="X13" s="45">
        <v>148541</v>
      </c>
      <c r="Y13" s="45">
        <v>1025809</v>
      </c>
      <c r="Z13" s="45">
        <v>70966</v>
      </c>
      <c r="AA13" s="45">
        <v>14651</v>
      </c>
      <c r="AB13" s="13" t="s">
        <v>503</v>
      </c>
      <c r="AC13" s="45">
        <v>16882</v>
      </c>
      <c r="AD13" s="45">
        <v>303913</v>
      </c>
    </row>
    <row r="14" spans="1:30" ht="12.75" customHeight="1">
      <c r="A14" s="44">
        <v>1971</v>
      </c>
      <c r="B14" s="45">
        <v>13066</v>
      </c>
      <c r="C14" s="45">
        <v>85000</v>
      </c>
      <c r="D14" s="45">
        <v>181847</v>
      </c>
      <c r="E14" s="45">
        <v>29787</v>
      </c>
      <c r="F14" s="13" t="s">
        <v>503</v>
      </c>
      <c r="G14" s="45">
        <v>31988</v>
      </c>
      <c r="H14" s="45">
        <v>18670</v>
      </c>
      <c r="I14" s="45">
        <v>188222</v>
      </c>
      <c r="J14" s="45">
        <v>115202</v>
      </c>
      <c r="K14" s="45">
        <v>236472</v>
      </c>
      <c r="L14" s="13" t="s">
        <v>503</v>
      </c>
      <c r="M14" s="45">
        <v>9742</v>
      </c>
      <c r="N14" s="45">
        <v>805</v>
      </c>
      <c r="O14" s="45">
        <v>42584746</v>
      </c>
      <c r="P14" s="13" t="s">
        <v>503</v>
      </c>
      <c r="Q14" s="45">
        <v>585761</v>
      </c>
      <c r="R14" s="45">
        <v>8461</v>
      </c>
      <c r="S14" s="13" t="s">
        <v>503</v>
      </c>
      <c r="T14" s="45">
        <v>29152</v>
      </c>
      <c r="U14" s="45">
        <v>5072</v>
      </c>
      <c r="V14" s="45">
        <v>21361</v>
      </c>
      <c r="W14" s="13" t="s">
        <v>503</v>
      </c>
      <c r="X14" s="13" t="s">
        <v>503</v>
      </c>
      <c r="Y14" s="45">
        <v>1176672</v>
      </c>
      <c r="Z14" s="45">
        <v>74100</v>
      </c>
      <c r="AA14" s="45">
        <v>16028</v>
      </c>
      <c r="AB14" s="13" t="s">
        <v>503</v>
      </c>
      <c r="AC14" s="45">
        <v>17615</v>
      </c>
      <c r="AD14" s="45">
        <v>317718</v>
      </c>
    </row>
    <row r="15" spans="1:30" ht="12.75" customHeight="1">
      <c r="A15" s="44">
        <v>1972</v>
      </c>
      <c r="B15" s="45">
        <v>13741</v>
      </c>
      <c r="C15" s="45">
        <v>87268</v>
      </c>
      <c r="D15" s="45">
        <v>198023</v>
      </c>
      <c r="E15" s="45">
        <v>31152</v>
      </c>
      <c r="F15" s="13" t="s">
        <v>503</v>
      </c>
      <c r="G15" s="45">
        <v>33448</v>
      </c>
      <c r="H15" s="45">
        <v>20757</v>
      </c>
      <c r="I15" s="45">
        <v>198926</v>
      </c>
      <c r="J15" s="45">
        <v>123439</v>
      </c>
      <c r="K15" s="45">
        <v>246240</v>
      </c>
      <c r="L15" s="13" t="s">
        <v>503</v>
      </c>
      <c r="M15" s="45">
        <v>10730</v>
      </c>
      <c r="N15" s="45">
        <v>911</v>
      </c>
      <c r="O15" s="45">
        <v>47114428</v>
      </c>
      <c r="P15" s="13" t="s">
        <v>503</v>
      </c>
      <c r="Q15" s="45">
        <v>723525</v>
      </c>
      <c r="R15" s="45">
        <v>7861</v>
      </c>
      <c r="S15" s="13" t="s">
        <v>503</v>
      </c>
      <c r="T15" s="45">
        <v>28377</v>
      </c>
      <c r="U15" s="45">
        <v>5063</v>
      </c>
      <c r="V15" s="45">
        <v>24418</v>
      </c>
      <c r="W15" s="13" t="s">
        <v>503</v>
      </c>
      <c r="X15" s="13" t="s">
        <v>503</v>
      </c>
      <c r="Y15" s="45">
        <v>1301698</v>
      </c>
      <c r="Z15" s="45">
        <v>74616</v>
      </c>
      <c r="AA15" s="45">
        <v>16190</v>
      </c>
      <c r="AB15" s="13" t="s">
        <v>503</v>
      </c>
      <c r="AC15" s="45">
        <v>19259</v>
      </c>
      <c r="AD15" s="45">
        <v>341891</v>
      </c>
    </row>
    <row r="16" spans="1:30" ht="12.75" customHeight="1">
      <c r="A16" s="44">
        <v>1973</v>
      </c>
      <c r="B16" s="45">
        <v>14290</v>
      </c>
      <c r="C16" s="45">
        <v>92768</v>
      </c>
      <c r="D16" s="45">
        <v>224686</v>
      </c>
      <c r="E16" s="45">
        <v>33076</v>
      </c>
      <c r="F16" s="13" t="s">
        <v>503</v>
      </c>
      <c r="G16" s="45">
        <v>37257</v>
      </c>
      <c r="H16" s="45">
        <v>21257</v>
      </c>
      <c r="I16" s="45">
        <v>212387</v>
      </c>
      <c r="J16" s="45">
        <v>135633</v>
      </c>
      <c r="K16" s="45">
        <v>263039</v>
      </c>
      <c r="L16" s="13" t="s">
        <v>503</v>
      </c>
      <c r="M16" s="45">
        <v>10979</v>
      </c>
      <c r="N16" s="45">
        <v>1047</v>
      </c>
      <c r="O16" s="45">
        <v>50381883</v>
      </c>
      <c r="P16" s="13" t="s">
        <v>503</v>
      </c>
      <c r="Q16" s="45">
        <v>828368</v>
      </c>
      <c r="R16" s="45">
        <v>8810</v>
      </c>
      <c r="S16" s="13" t="s">
        <v>503</v>
      </c>
      <c r="T16" s="45">
        <v>29387</v>
      </c>
      <c r="U16" s="45">
        <v>5082</v>
      </c>
      <c r="V16" s="45">
        <v>25785</v>
      </c>
      <c r="W16" s="13" t="s">
        <v>503</v>
      </c>
      <c r="X16" s="13" t="s">
        <v>503</v>
      </c>
      <c r="Y16" s="45">
        <v>1352707</v>
      </c>
      <c r="Z16" s="45">
        <v>74571</v>
      </c>
      <c r="AA16" s="45">
        <v>16808</v>
      </c>
      <c r="AB16" s="13" t="s">
        <v>503</v>
      </c>
      <c r="AC16" s="45">
        <v>20797</v>
      </c>
      <c r="AD16" s="45">
        <v>362727</v>
      </c>
    </row>
    <row r="17" spans="1:30" ht="12.75" customHeight="1">
      <c r="A17" s="44">
        <v>1974</v>
      </c>
      <c r="B17" s="45">
        <v>16177</v>
      </c>
      <c r="C17" s="45">
        <v>95272</v>
      </c>
      <c r="D17" s="45">
        <v>236231</v>
      </c>
      <c r="E17" s="45">
        <v>34704</v>
      </c>
      <c r="F17" s="13" t="s">
        <v>503</v>
      </c>
      <c r="G17" s="45">
        <v>39255</v>
      </c>
      <c r="H17" s="45">
        <v>23115</v>
      </c>
      <c r="I17" s="45">
        <v>229739</v>
      </c>
      <c r="J17" s="45">
        <v>147202</v>
      </c>
      <c r="K17" s="45">
        <v>290000</v>
      </c>
      <c r="L17" s="13" t="s">
        <v>503</v>
      </c>
      <c r="M17" s="45">
        <v>11535</v>
      </c>
      <c r="N17" s="45">
        <v>1177</v>
      </c>
      <c r="O17" s="45">
        <v>55567485</v>
      </c>
      <c r="P17" s="13" t="s">
        <v>503</v>
      </c>
      <c r="Q17" s="45">
        <v>1013554</v>
      </c>
      <c r="R17" s="45">
        <v>9559</v>
      </c>
      <c r="S17" s="13" t="s">
        <v>503</v>
      </c>
      <c r="T17" s="45">
        <v>30151</v>
      </c>
      <c r="U17" s="45">
        <v>5084</v>
      </c>
      <c r="V17" s="45">
        <v>28333</v>
      </c>
      <c r="W17" s="13" t="s">
        <v>503</v>
      </c>
      <c r="X17" s="13" t="s">
        <v>503</v>
      </c>
      <c r="Y17" s="45">
        <v>1528286</v>
      </c>
      <c r="Z17" s="45">
        <v>80057</v>
      </c>
      <c r="AA17" s="45">
        <v>17626</v>
      </c>
      <c r="AB17" s="13" t="s">
        <v>503</v>
      </c>
      <c r="AC17" s="45">
        <v>23469</v>
      </c>
      <c r="AD17" s="45">
        <v>377112</v>
      </c>
    </row>
    <row r="18" spans="1:30" ht="12.75" customHeight="1">
      <c r="A18" s="44">
        <v>1975</v>
      </c>
      <c r="B18" s="45">
        <v>18745</v>
      </c>
      <c r="C18" s="45">
        <v>116748</v>
      </c>
      <c r="D18" s="45">
        <v>290796</v>
      </c>
      <c r="E18" s="45">
        <v>36275</v>
      </c>
      <c r="F18" s="13" t="s">
        <v>503</v>
      </c>
      <c r="G18" s="45">
        <v>34689</v>
      </c>
      <c r="H18" s="45">
        <v>24444</v>
      </c>
      <c r="I18" s="45">
        <v>265123</v>
      </c>
      <c r="J18" s="45">
        <v>156584</v>
      </c>
      <c r="K18" s="45">
        <v>282289</v>
      </c>
      <c r="L18" s="13" t="s">
        <v>503</v>
      </c>
      <c r="M18" s="45">
        <v>13125</v>
      </c>
      <c r="N18" s="45">
        <v>1499</v>
      </c>
      <c r="O18" s="45">
        <v>56323722</v>
      </c>
      <c r="P18" s="13" t="s">
        <v>503</v>
      </c>
      <c r="Q18" s="45">
        <v>1076478</v>
      </c>
      <c r="R18" s="45">
        <v>10731</v>
      </c>
      <c r="S18" s="13" t="s">
        <v>503</v>
      </c>
      <c r="T18" s="45">
        <v>30449</v>
      </c>
      <c r="U18" s="45">
        <v>5061</v>
      </c>
      <c r="V18" s="45">
        <v>30197</v>
      </c>
      <c r="W18" s="13" t="s">
        <v>503</v>
      </c>
      <c r="X18" s="13" t="s">
        <v>503</v>
      </c>
      <c r="Y18" s="45">
        <v>1648025</v>
      </c>
      <c r="Z18" s="45">
        <v>83619</v>
      </c>
      <c r="AA18" s="45">
        <v>17537</v>
      </c>
      <c r="AB18" s="13" t="s">
        <v>503</v>
      </c>
      <c r="AC18" s="45">
        <v>24488</v>
      </c>
      <c r="AD18" s="45">
        <v>391398</v>
      </c>
    </row>
    <row r="19" spans="1:30" ht="12.75" customHeight="1">
      <c r="A19" s="44">
        <v>1976</v>
      </c>
      <c r="B19" s="45">
        <v>19100</v>
      </c>
      <c r="C19" s="45">
        <v>123613</v>
      </c>
      <c r="D19" s="45">
        <v>316000</v>
      </c>
      <c r="E19" s="45">
        <v>36825</v>
      </c>
      <c r="F19" s="13" t="s">
        <v>503</v>
      </c>
      <c r="G19" s="45">
        <v>40287</v>
      </c>
      <c r="H19" s="45">
        <v>25952</v>
      </c>
      <c r="I19" s="45">
        <v>280729</v>
      </c>
      <c r="J19" s="45">
        <v>162134</v>
      </c>
      <c r="K19" s="45">
        <v>287180</v>
      </c>
      <c r="L19" s="13" t="s">
        <v>503</v>
      </c>
      <c r="M19" s="45">
        <v>13677</v>
      </c>
      <c r="N19" s="45">
        <v>1520</v>
      </c>
      <c r="O19" s="45">
        <v>61082326</v>
      </c>
      <c r="P19" s="13" t="s">
        <v>503</v>
      </c>
      <c r="Q19" s="45">
        <v>1238536</v>
      </c>
      <c r="R19" s="45">
        <v>11255</v>
      </c>
      <c r="S19" s="13" t="s">
        <v>503</v>
      </c>
      <c r="T19" s="45">
        <v>31242</v>
      </c>
      <c r="U19" s="45">
        <v>5066</v>
      </c>
      <c r="V19" s="45">
        <v>32892</v>
      </c>
      <c r="W19" s="13" t="s">
        <v>503</v>
      </c>
      <c r="X19" s="13" t="s">
        <v>503</v>
      </c>
      <c r="Y19" s="45">
        <v>1773356</v>
      </c>
      <c r="Z19" s="45">
        <v>86909</v>
      </c>
      <c r="AA19" s="45">
        <v>17095</v>
      </c>
      <c r="AB19" s="13" t="s">
        <v>503</v>
      </c>
      <c r="AC19" s="45">
        <v>25151</v>
      </c>
      <c r="AD19" s="45">
        <v>412826</v>
      </c>
    </row>
    <row r="20" spans="1:30" ht="12.75" customHeight="1">
      <c r="A20" s="44">
        <v>1977</v>
      </c>
      <c r="B20" s="45">
        <v>19976</v>
      </c>
      <c r="C20" s="45">
        <v>125978</v>
      </c>
      <c r="D20" s="45">
        <v>346031</v>
      </c>
      <c r="E20" s="45">
        <v>38371</v>
      </c>
      <c r="F20" s="13" t="s">
        <v>503</v>
      </c>
      <c r="G20" s="45">
        <v>40965</v>
      </c>
      <c r="H20" s="45">
        <v>27089</v>
      </c>
      <c r="I20" s="45">
        <v>288182</v>
      </c>
      <c r="J20" s="45">
        <v>164333</v>
      </c>
      <c r="K20" s="45">
        <v>302492</v>
      </c>
      <c r="L20" s="13" t="s">
        <v>503</v>
      </c>
      <c r="M20" s="45">
        <v>14172</v>
      </c>
      <c r="N20" s="45">
        <v>1581</v>
      </c>
      <c r="O20" s="45">
        <v>60820745</v>
      </c>
      <c r="P20" s="13" t="s">
        <v>503</v>
      </c>
      <c r="Q20" s="45">
        <v>1332497</v>
      </c>
      <c r="R20" s="45">
        <v>12174</v>
      </c>
      <c r="S20" s="13" t="s">
        <v>503</v>
      </c>
      <c r="T20" s="45">
        <v>31878</v>
      </c>
      <c r="U20" s="45">
        <v>5082</v>
      </c>
      <c r="V20" s="45">
        <v>35021</v>
      </c>
      <c r="W20" s="13" t="s">
        <v>503</v>
      </c>
      <c r="X20" s="45">
        <v>362093</v>
      </c>
      <c r="Y20" s="45">
        <v>1898534</v>
      </c>
      <c r="Z20" s="45">
        <v>89623</v>
      </c>
      <c r="AA20" s="45">
        <v>17297</v>
      </c>
      <c r="AB20" s="13" t="s">
        <v>503</v>
      </c>
      <c r="AC20" s="45">
        <v>25596</v>
      </c>
      <c r="AD20" s="45">
        <v>433524</v>
      </c>
    </row>
    <row r="21" spans="1:30" ht="12.75" customHeight="1">
      <c r="A21" s="44">
        <v>1978</v>
      </c>
      <c r="B21" s="45">
        <v>20714</v>
      </c>
      <c r="C21" s="45">
        <v>124338</v>
      </c>
      <c r="D21" s="45">
        <v>361513</v>
      </c>
      <c r="E21" s="45">
        <v>39476</v>
      </c>
      <c r="F21" s="13" t="s">
        <v>503</v>
      </c>
      <c r="G21" s="45">
        <v>42017</v>
      </c>
      <c r="H21" s="45">
        <v>27807</v>
      </c>
      <c r="I21" s="45">
        <v>308836</v>
      </c>
      <c r="J21" s="45">
        <v>171231</v>
      </c>
      <c r="K21" s="45">
        <v>340184</v>
      </c>
      <c r="L21" s="13" t="s">
        <v>503</v>
      </c>
      <c r="M21" s="45">
        <v>15722</v>
      </c>
      <c r="N21" s="45">
        <v>1738</v>
      </c>
      <c r="O21" s="45">
        <v>64313556</v>
      </c>
      <c r="P21" s="13" t="s">
        <v>503</v>
      </c>
      <c r="Q21" s="45">
        <v>1526837</v>
      </c>
      <c r="R21" s="45">
        <v>13796</v>
      </c>
      <c r="S21" s="13" t="s">
        <v>503</v>
      </c>
      <c r="T21" s="45">
        <v>32573</v>
      </c>
      <c r="U21" s="45">
        <v>5085</v>
      </c>
      <c r="V21" s="45">
        <v>38916</v>
      </c>
      <c r="W21" s="13" t="s">
        <v>503</v>
      </c>
      <c r="X21" s="45">
        <v>362994</v>
      </c>
      <c r="Y21" s="45">
        <v>1948994</v>
      </c>
      <c r="Z21" s="45">
        <v>94404</v>
      </c>
      <c r="AA21" s="45">
        <v>17393</v>
      </c>
      <c r="AB21" s="13" t="s">
        <v>503</v>
      </c>
      <c r="AC21" s="45">
        <v>26431</v>
      </c>
      <c r="AD21" s="45">
        <v>450593</v>
      </c>
    </row>
    <row r="22" spans="1:30" ht="12.75" customHeight="1">
      <c r="A22" s="44">
        <v>1979</v>
      </c>
      <c r="B22" s="45">
        <v>20674</v>
      </c>
      <c r="C22" s="45">
        <v>126345</v>
      </c>
      <c r="D22" s="45">
        <v>368938</v>
      </c>
      <c r="E22" s="45">
        <v>41136</v>
      </c>
      <c r="F22" s="13" t="s">
        <v>503</v>
      </c>
      <c r="G22" s="45">
        <v>44015</v>
      </c>
      <c r="H22" s="45">
        <v>28543</v>
      </c>
      <c r="I22" s="45">
        <v>338052</v>
      </c>
      <c r="J22" s="45">
        <v>175260</v>
      </c>
      <c r="K22" s="45">
        <v>345800</v>
      </c>
      <c r="L22" s="13" t="s">
        <v>503</v>
      </c>
      <c r="M22" s="45">
        <v>16302</v>
      </c>
      <c r="N22" s="45">
        <v>1803</v>
      </c>
      <c r="O22" s="45">
        <v>68666173</v>
      </c>
      <c r="P22" s="13" t="s">
        <v>503</v>
      </c>
      <c r="Q22" s="45">
        <v>1675169</v>
      </c>
      <c r="R22" s="45">
        <v>14399</v>
      </c>
      <c r="S22" s="13" t="s">
        <v>503</v>
      </c>
      <c r="T22" s="45">
        <v>32236</v>
      </c>
      <c r="U22" s="45">
        <v>4612</v>
      </c>
      <c r="V22" s="45">
        <v>37920</v>
      </c>
      <c r="W22" s="13" t="s">
        <v>503</v>
      </c>
      <c r="X22" s="45">
        <v>357133</v>
      </c>
      <c r="Y22" s="45">
        <v>1938549</v>
      </c>
      <c r="Z22" s="45">
        <v>96505</v>
      </c>
      <c r="AA22" s="45">
        <v>17570</v>
      </c>
      <c r="AB22" s="13" t="s">
        <v>503</v>
      </c>
      <c r="AC22" s="45">
        <v>27349</v>
      </c>
      <c r="AD22" s="45">
        <v>466813</v>
      </c>
    </row>
    <row r="23" spans="1:30" ht="12.75" customHeight="1">
      <c r="A23" s="44">
        <v>1980</v>
      </c>
      <c r="B23" s="45">
        <v>20904</v>
      </c>
      <c r="C23" s="45">
        <v>128571</v>
      </c>
      <c r="D23" s="45">
        <v>368612</v>
      </c>
      <c r="E23" s="45">
        <v>42520</v>
      </c>
      <c r="F23" s="13" t="s">
        <v>503</v>
      </c>
      <c r="G23" s="45">
        <v>58755</v>
      </c>
      <c r="H23" s="45">
        <v>29016</v>
      </c>
      <c r="I23" s="45">
        <v>351787</v>
      </c>
      <c r="J23" s="45">
        <v>181718</v>
      </c>
      <c r="K23" s="45">
        <v>354043</v>
      </c>
      <c r="L23" s="13" t="s">
        <v>503</v>
      </c>
      <c r="M23" s="45">
        <v>17274</v>
      </c>
      <c r="N23" s="45">
        <v>2046</v>
      </c>
      <c r="O23" s="45">
        <v>87749593</v>
      </c>
      <c r="P23" s="45">
        <v>19707111</v>
      </c>
      <c r="Q23" s="45">
        <v>1723920</v>
      </c>
      <c r="R23" s="45">
        <v>15336</v>
      </c>
      <c r="S23" s="13" t="s">
        <v>503</v>
      </c>
      <c r="T23" s="45">
        <v>34078</v>
      </c>
      <c r="U23" s="45">
        <v>5082</v>
      </c>
      <c r="V23" s="45">
        <v>43285</v>
      </c>
      <c r="W23" s="13" t="s">
        <v>503</v>
      </c>
      <c r="X23" s="45">
        <v>418359</v>
      </c>
      <c r="Y23" s="45">
        <v>1992243</v>
      </c>
      <c r="Z23" s="45">
        <v>99073</v>
      </c>
      <c r="AA23" s="45">
        <v>18445</v>
      </c>
      <c r="AB23" s="13" t="s">
        <v>503</v>
      </c>
      <c r="AC23" s="45">
        <v>26960</v>
      </c>
      <c r="AD23" s="45">
        <v>482955</v>
      </c>
    </row>
    <row r="24" spans="1:30" ht="12.75" customHeight="1">
      <c r="A24" s="44">
        <v>1981</v>
      </c>
      <c r="B24" s="45">
        <v>21620</v>
      </c>
      <c r="C24" s="45">
        <v>113102</v>
      </c>
      <c r="D24" s="45">
        <v>392892</v>
      </c>
      <c r="E24" s="45">
        <v>44452</v>
      </c>
      <c r="F24" s="13" t="s">
        <v>503</v>
      </c>
      <c r="G24" s="45">
        <v>58560</v>
      </c>
      <c r="H24" s="45">
        <v>30090</v>
      </c>
      <c r="I24" s="45">
        <v>369828</v>
      </c>
      <c r="J24" s="45">
        <v>187505</v>
      </c>
      <c r="K24" s="45">
        <v>370641</v>
      </c>
      <c r="L24" s="13" t="s">
        <v>503</v>
      </c>
      <c r="M24" s="45">
        <v>18664</v>
      </c>
      <c r="N24" s="45">
        <v>2014</v>
      </c>
      <c r="O24" s="45">
        <v>81953934</v>
      </c>
      <c r="P24" s="45">
        <v>20792059</v>
      </c>
      <c r="Q24" s="45">
        <v>1996609</v>
      </c>
      <c r="R24" s="45">
        <v>15841</v>
      </c>
      <c r="S24" s="13" t="s">
        <v>503</v>
      </c>
      <c r="T24" s="45">
        <v>34659</v>
      </c>
      <c r="U24" s="45">
        <v>5076</v>
      </c>
      <c r="V24" s="45">
        <v>43045</v>
      </c>
      <c r="W24" s="13" t="s">
        <v>503</v>
      </c>
      <c r="X24" s="45">
        <v>441131</v>
      </c>
      <c r="Y24" s="45">
        <v>2005977</v>
      </c>
      <c r="Z24" s="45">
        <v>102205</v>
      </c>
      <c r="AA24" s="45">
        <v>18981</v>
      </c>
      <c r="AB24" s="13" t="s">
        <v>503</v>
      </c>
      <c r="AC24" s="45">
        <v>28135</v>
      </c>
      <c r="AD24" s="45">
        <v>505120</v>
      </c>
    </row>
    <row r="25" spans="1:30" ht="12.75" customHeight="1">
      <c r="A25" s="44">
        <v>1982</v>
      </c>
      <c r="B25" s="45">
        <v>21933</v>
      </c>
      <c r="C25" s="45">
        <v>113024</v>
      </c>
      <c r="D25" s="45">
        <v>407077</v>
      </c>
      <c r="E25" s="45">
        <v>45729</v>
      </c>
      <c r="F25" s="13" t="s">
        <v>503</v>
      </c>
      <c r="G25" s="45">
        <v>59748</v>
      </c>
      <c r="H25" s="45">
        <v>31521</v>
      </c>
      <c r="I25" s="45">
        <v>392263</v>
      </c>
      <c r="J25" s="45">
        <v>180257</v>
      </c>
      <c r="K25" s="45">
        <v>372726</v>
      </c>
      <c r="L25" s="13" t="s">
        <v>503</v>
      </c>
      <c r="M25" s="45">
        <v>20379</v>
      </c>
      <c r="N25" s="45">
        <v>2009</v>
      </c>
      <c r="O25" s="45">
        <v>82711976</v>
      </c>
      <c r="P25" s="45">
        <v>21990271</v>
      </c>
      <c r="Q25" s="45">
        <v>2422572</v>
      </c>
      <c r="R25" s="45">
        <v>16274</v>
      </c>
      <c r="S25" s="13" t="s">
        <v>503</v>
      </c>
      <c r="T25" s="45">
        <v>35079</v>
      </c>
      <c r="U25" s="45">
        <v>5079</v>
      </c>
      <c r="V25" s="45">
        <v>44635</v>
      </c>
      <c r="W25" s="13" t="s">
        <v>503</v>
      </c>
      <c r="X25" s="45">
        <v>425782</v>
      </c>
      <c r="Y25" s="45">
        <v>2099786</v>
      </c>
      <c r="Z25" s="45">
        <v>104377</v>
      </c>
      <c r="AA25" s="45">
        <v>19152</v>
      </c>
      <c r="AB25" s="45">
        <v>9132047</v>
      </c>
      <c r="AC25" s="45">
        <v>27923</v>
      </c>
      <c r="AD25" s="45">
        <v>520093</v>
      </c>
    </row>
    <row r="26" spans="1:30" ht="12.75" customHeight="1">
      <c r="A26" s="44">
        <v>1983</v>
      </c>
      <c r="B26" s="45">
        <v>23324</v>
      </c>
      <c r="C26" s="45">
        <v>111057</v>
      </c>
      <c r="D26" s="45">
        <v>409759</v>
      </c>
      <c r="E26" s="45">
        <v>47390</v>
      </c>
      <c r="F26" s="13" t="s">
        <v>503</v>
      </c>
      <c r="G26" s="45">
        <v>59630</v>
      </c>
      <c r="H26" s="45">
        <v>32165</v>
      </c>
      <c r="I26" s="45">
        <v>407689</v>
      </c>
      <c r="J26" s="45">
        <v>176244</v>
      </c>
      <c r="K26" s="45">
        <v>408853</v>
      </c>
      <c r="L26" s="13" t="s">
        <v>503</v>
      </c>
      <c r="M26" s="45">
        <v>23389</v>
      </c>
      <c r="N26" s="45">
        <v>1934</v>
      </c>
      <c r="O26" s="45">
        <v>86575581</v>
      </c>
      <c r="P26" s="45">
        <v>23189688</v>
      </c>
      <c r="Q26" s="45">
        <v>2908876</v>
      </c>
      <c r="R26" s="45">
        <v>16514</v>
      </c>
      <c r="S26" s="13" t="s">
        <v>503</v>
      </c>
      <c r="T26" s="45">
        <v>35668</v>
      </c>
      <c r="U26" s="45">
        <v>5073</v>
      </c>
      <c r="V26" s="45">
        <v>47803</v>
      </c>
      <c r="W26" s="13" t="s">
        <v>503</v>
      </c>
      <c r="X26" s="45">
        <v>403122</v>
      </c>
      <c r="Y26" s="45">
        <v>2130942</v>
      </c>
      <c r="Z26" s="45">
        <v>106022</v>
      </c>
      <c r="AA26" s="45">
        <v>19844</v>
      </c>
      <c r="AB26" s="45">
        <v>9540000</v>
      </c>
      <c r="AC26" s="45">
        <v>28685</v>
      </c>
      <c r="AD26" s="45">
        <v>534272</v>
      </c>
    </row>
    <row r="27" spans="1:30" ht="12.75" customHeight="1">
      <c r="A27" s="44">
        <v>1984</v>
      </c>
      <c r="B27" s="45">
        <v>24240</v>
      </c>
      <c r="C27" s="45">
        <v>111779</v>
      </c>
      <c r="D27" s="45">
        <v>407238</v>
      </c>
      <c r="E27" s="45">
        <v>48575</v>
      </c>
      <c r="F27" s="13" t="s">
        <v>503</v>
      </c>
      <c r="G27" s="45">
        <v>60259</v>
      </c>
      <c r="H27" s="45">
        <v>32349</v>
      </c>
      <c r="I27" s="45">
        <v>438433</v>
      </c>
      <c r="J27" s="45">
        <v>183783</v>
      </c>
      <c r="K27" s="45">
        <v>422799</v>
      </c>
      <c r="L27" s="13" t="s">
        <v>503</v>
      </c>
      <c r="M27" s="45">
        <v>21752</v>
      </c>
      <c r="N27" s="45">
        <v>1898</v>
      </c>
      <c r="O27" s="45">
        <v>86903890</v>
      </c>
      <c r="P27" s="45">
        <v>22936163</v>
      </c>
      <c r="Q27" s="45">
        <v>3469627</v>
      </c>
      <c r="R27" s="45">
        <v>17141</v>
      </c>
      <c r="S27" s="13" t="s">
        <v>503</v>
      </c>
      <c r="T27" s="45">
        <v>35932</v>
      </c>
      <c r="U27" s="45">
        <v>5077</v>
      </c>
      <c r="V27" s="45">
        <v>48217</v>
      </c>
      <c r="W27" s="13" t="s">
        <v>503</v>
      </c>
      <c r="X27" s="45">
        <v>397328</v>
      </c>
      <c r="Y27" s="45">
        <v>2110298</v>
      </c>
      <c r="Z27" s="45">
        <v>108758</v>
      </c>
      <c r="AA27" s="45">
        <v>19903</v>
      </c>
      <c r="AB27" s="45">
        <v>10381804</v>
      </c>
      <c r="AC27" s="45">
        <v>29202</v>
      </c>
      <c r="AD27" s="45">
        <v>552516</v>
      </c>
    </row>
    <row r="28" spans="1:30" ht="12.75" customHeight="1">
      <c r="A28" s="44">
        <v>1985</v>
      </c>
      <c r="B28" s="45">
        <v>25650</v>
      </c>
      <c r="C28" s="45">
        <v>112969</v>
      </c>
      <c r="D28" s="45">
        <v>415306</v>
      </c>
      <c r="E28" s="45">
        <v>50515</v>
      </c>
      <c r="F28" s="13" t="s">
        <v>503</v>
      </c>
      <c r="G28" s="45">
        <v>62548</v>
      </c>
      <c r="H28" s="45">
        <v>33832</v>
      </c>
      <c r="I28" s="45">
        <v>451800</v>
      </c>
      <c r="J28" s="45">
        <v>189814</v>
      </c>
      <c r="K28" s="45">
        <v>452218</v>
      </c>
      <c r="L28" s="13" t="s">
        <v>503</v>
      </c>
      <c r="M28" s="45">
        <v>23087</v>
      </c>
      <c r="N28" s="45">
        <v>1919</v>
      </c>
      <c r="O28" s="45">
        <v>89688234</v>
      </c>
      <c r="P28" s="45">
        <v>23425693</v>
      </c>
      <c r="Q28" s="45">
        <v>3983734</v>
      </c>
      <c r="R28" s="45">
        <v>17384</v>
      </c>
      <c r="S28" s="13" t="s">
        <v>503</v>
      </c>
      <c r="T28" s="45">
        <v>36471</v>
      </c>
      <c r="U28" s="45">
        <v>5079</v>
      </c>
      <c r="V28" s="45">
        <v>48983</v>
      </c>
      <c r="W28" s="13" t="s">
        <v>503</v>
      </c>
      <c r="X28" s="45">
        <v>436759</v>
      </c>
      <c r="Y28" s="45">
        <v>2113038</v>
      </c>
      <c r="Z28" s="45">
        <v>108298</v>
      </c>
      <c r="AA28" s="45">
        <v>21196</v>
      </c>
      <c r="AB28" s="45">
        <v>8425191</v>
      </c>
      <c r="AC28" s="45">
        <v>30143</v>
      </c>
      <c r="AD28" s="45">
        <v>576237</v>
      </c>
    </row>
    <row r="29" spans="1:30" ht="12.75" customHeight="1">
      <c r="A29" s="44">
        <v>1986</v>
      </c>
      <c r="B29" s="45">
        <v>26881</v>
      </c>
      <c r="C29" s="45">
        <v>117416</v>
      </c>
      <c r="D29" s="45">
        <v>424336</v>
      </c>
      <c r="E29" s="45">
        <v>52764</v>
      </c>
      <c r="F29" s="13" t="s">
        <v>503</v>
      </c>
      <c r="G29" s="45">
        <v>63364</v>
      </c>
      <c r="H29" s="45">
        <v>35275</v>
      </c>
      <c r="I29" s="45">
        <v>474544</v>
      </c>
      <c r="J29" s="45">
        <v>195911</v>
      </c>
      <c r="K29" s="45">
        <v>503093</v>
      </c>
      <c r="L29" s="13" t="s">
        <v>503</v>
      </c>
      <c r="M29" s="45">
        <v>25647</v>
      </c>
      <c r="N29" s="45">
        <v>1918</v>
      </c>
      <c r="O29" s="45">
        <v>92939174</v>
      </c>
      <c r="P29" s="45">
        <v>23615449</v>
      </c>
      <c r="Q29" s="45">
        <v>4384145</v>
      </c>
      <c r="R29" s="45">
        <v>17643</v>
      </c>
      <c r="S29" s="13" t="s">
        <v>503</v>
      </c>
      <c r="T29" s="45">
        <v>37431</v>
      </c>
      <c r="U29" s="45">
        <v>5077</v>
      </c>
      <c r="V29" s="45">
        <v>50286</v>
      </c>
      <c r="W29" s="13" t="s">
        <v>503</v>
      </c>
      <c r="X29" s="45">
        <v>541363</v>
      </c>
      <c r="Y29" s="45">
        <v>2222474</v>
      </c>
      <c r="Z29" s="45">
        <v>110652</v>
      </c>
      <c r="AA29" s="45">
        <v>22306</v>
      </c>
      <c r="AB29" s="45">
        <v>10731518</v>
      </c>
      <c r="AC29" s="45">
        <v>30743</v>
      </c>
      <c r="AD29" s="45">
        <v>590561</v>
      </c>
    </row>
    <row r="30" spans="1:30" ht="12.75" customHeight="1">
      <c r="A30" s="44">
        <v>1987</v>
      </c>
      <c r="B30" s="45">
        <v>27904</v>
      </c>
      <c r="C30" s="45">
        <v>119085</v>
      </c>
      <c r="D30" s="45">
        <v>436881</v>
      </c>
      <c r="E30" s="45">
        <v>53779</v>
      </c>
      <c r="F30" s="13" t="s">
        <v>503</v>
      </c>
      <c r="G30" s="45">
        <v>64954</v>
      </c>
      <c r="H30" s="45">
        <v>37110</v>
      </c>
      <c r="I30" s="45">
        <v>489071</v>
      </c>
      <c r="J30" s="45">
        <v>200758</v>
      </c>
      <c r="K30" s="45">
        <v>502352</v>
      </c>
      <c r="L30" s="13" t="s">
        <v>503</v>
      </c>
      <c r="M30" s="45">
        <v>27504</v>
      </c>
      <c r="N30" s="45">
        <v>1828</v>
      </c>
      <c r="O30" s="45">
        <v>96803945</v>
      </c>
      <c r="P30" s="45">
        <v>24294405</v>
      </c>
      <c r="Q30" s="45">
        <v>4867620</v>
      </c>
      <c r="R30" s="45">
        <v>19263</v>
      </c>
      <c r="S30" s="13" t="s">
        <v>503</v>
      </c>
      <c r="T30" s="45">
        <v>38173</v>
      </c>
      <c r="U30" s="45">
        <v>5074</v>
      </c>
      <c r="V30" s="45">
        <v>53232</v>
      </c>
      <c r="W30" s="13" t="s">
        <v>503</v>
      </c>
      <c r="X30" s="45">
        <v>563012</v>
      </c>
      <c r="Y30" s="45">
        <v>2399459</v>
      </c>
      <c r="Z30" s="45">
        <v>113087</v>
      </c>
      <c r="AA30" s="45">
        <v>23183</v>
      </c>
      <c r="AB30" s="45">
        <v>11113492</v>
      </c>
      <c r="AC30" s="45">
        <v>31205</v>
      </c>
      <c r="AD30" s="45">
        <v>606669</v>
      </c>
    </row>
    <row r="31" spans="1:30" ht="12.75" customHeight="1">
      <c r="A31" s="44">
        <v>1988</v>
      </c>
      <c r="B31" s="45">
        <v>29409</v>
      </c>
      <c r="C31" s="45">
        <v>121214</v>
      </c>
      <c r="D31" s="45">
        <v>460127</v>
      </c>
      <c r="E31" s="45">
        <v>55709</v>
      </c>
      <c r="F31" s="13" t="s">
        <v>503</v>
      </c>
      <c r="G31" s="45">
        <v>65897</v>
      </c>
      <c r="H31" s="45">
        <v>38401</v>
      </c>
      <c r="I31" s="45">
        <v>514501</v>
      </c>
      <c r="J31" s="45">
        <v>212133</v>
      </c>
      <c r="K31" s="45">
        <v>522666</v>
      </c>
      <c r="L31" s="13" t="s">
        <v>503</v>
      </c>
      <c r="M31" s="45">
        <v>28932</v>
      </c>
      <c r="N31" s="45">
        <v>1742</v>
      </c>
      <c r="O31" s="45">
        <v>99767973</v>
      </c>
      <c r="P31" s="45">
        <v>24846671</v>
      </c>
      <c r="Q31" s="45">
        <v>5477027</v>
      </c>
      <c r="R31" s="45">
        <v>20154</v>
      </c>
      <c r="S31" s="13" t="s">
        <v>503</v>
      </c>
      <c r="T31" s="45">
        <v>38700</v>
      </c>
      <c r="U31" s="45">
        <v>5076</v>
      </c>
      <c r="V31" s="45">
        <v>55234</v>
      </c>
      <c r="W31" s="13" t="s">
        <v>503</v>
      </c>
      <c r="X31" s="45">
        <v>635689</v>
      </c>
      <c r="Y31" s="45">
        <v>2816900</v>
      </c>
      <c r="Z31" s="45">
        <v>115366</v>
      </c>
      <c r="AA31" s="45">
        <v>23930</v>
      </c>
      <c r="AB31" s="45">
        <v>11573217</v>
      </c>
      <c r="AC31" s="45">
        <v>31911</v>
      </c>
      <c r="AD31" s="45">
        <v>636794</v>
      </c>
    </row>
    <row r="32" spans="1:30" ht="12.75" customHeight="1">
      <c r="A32" s="44">
        <v>1989</v>
      </c>
      <c r="B32" s="45">
        <v>30626</v>
      </c>
      <c r="C32" s="45">
        <v>128106</v>
      </c>
      <c r="D32" s="45">
        <v>481744</v>
      </c>
      <c r="E32" s="45">
        <v>58880</v>
      </c>
      <c r="F32" s="13" t="s">
        <v>503</v>
      </c>
      <c r="G32" s="45">
        <v>66222</v>
      </c>
      <c r="H32" s="45">
        <v>39727</v>
      </c>
      <c r="I32" s="45">
        <v>543666</v>
      </c>
      <c r="J32" s="45">
        <v>205587</v>
      </c>
      <c r="K32" s="45">
        <v>546094</v>
      </c>
      <c r="L32" s="13" t="s">
        <v>503</v>
      </c>
      <c r="M32" s="45">
        <v>30028</v>
      </c>
      <c r="N32" s="45">
        <v>1757</v>
      </c>
      <c r="O32" s="45">
        <v>102570628</v>
      </c>
      <c r="P32" s="45">
        <v>25306345</v>
      </c>
      <c r="Q32" s="45">
        <v>6235112</v>
      </c>
      <c r="R32" s="45">
        <v>20594</v>
      </c>
      <c r="S32" s="13" t="s">
        <v>503</v>
      </c>
      <c r="T32" s="45">
        <v>41765</v>
      </c>
      <c r="U32" s="45">
        <v>5079</v>
      </c>
      <c r="V32" s="45">
        <v>55208</v>
      </c>
      <c r="W32" s="13" t="s">
        <v>503</v>
      </c>
      <c r="X32" s="45">
        <v>609484</v>
      </c>
      <c r="Y32" s="45">
        <v>3099690</v>
      </c>
      <c r="Z32" s="45">
        <v>118326</v>
      </c>
      <c r="AA32" s="45">
        <v>25439</v>
      </c>
      <c r="AB32" s="45">
        <v>10426733</v>
      </c>
      <c r="AC32" s="45">
        <v>32348</v>
      </c>
      <c r="AD32" s="45">
        <v>664043</v>
      </c>
    </row>
    <row r="33" spans="1:30" ht="12.75" customHeight="1">
      <c r="A33" s="44">
        <v>1990</v>
      </c>
      <c r="B33" s="45">
        <v>31316</v>
      </c>
      <c r="C33" s="45">
        <v>130602</v>
      </c>
      <c r="D33" s="45">
        <v>490400</v>
      </c>
      <c r="E33" s="45">
        <v>61256</v>
      </c>
      <c r="F33" s="45">
        <v>31250</v>
      </c>
      <c r="G33" s="45">
        <v>65820</v>
      </c>
      <c r="H33" s="45">
        <v>41093</v>
      </c>
      <c r="I33" s="45">
        <v>577042</v>
      </c>
      <c r="J33" s="45">
        <v>212106</v>
      </c>
      <c r="K33" s="45">
        <v>552835</v>
      </c>
      <c r="L33" s="45">
        <v>138000</v>
      </c>
      <c r="M33" s="45">
        <v>28960</v>
      </c>
      <c r="N33" s="45">
        <v>1835</v>
      </c>
      <c r="O33" s="45">
        <v>106471000</v>
      </c>
      <c r="P33" s="45">
        <v>26112700</v>
      </c>
      <c r="Q33" s="45">
        <v>7015100</v>
      </c>
      <c r="R33" s="45">
        <v>22667</v>
      </c>
      <c r="S33" s="13" t="s">
        <v>503</v>
      </c>
      <c r="T33" s="45">
        <v>43006</v>
      </c>
      <c r="U33" s="45">
        <v>5076</v>
      </c>
      <c r="V33" s="45">
        <v>56329</v>
      </c>
      <c r="W33" s="45">
        <v>2465</v>
      </c>
      <c r="X33" s="45">
        <v>630000</v>
      </c>
      <c r="Y33" s="45">
        <v>3467825</v>
      </c>
      <c r="Z33" s="45">
        <v>119281</v>
      </c>
      <c r="AA33" s="45">
        <v>26308</v>
      </c>
      <c r="AB33" s="45">
        <v>14288500</v>
      </c>
      <c r="AC33" s="45">
        <v>32998</v>
      </c>
      <c r="AD33" s="45">
        <v>699513</v>
      </c>
    </row>
    <row r="34" spans="1:30" ht="12.75" customHeight="1">
      <c r="A34" s="44">
        <v>1991</v>
      </c>
      <c r="B34" s="45">
        <v>32246</v>
      </c>
      <c r="C34" s="45">
        <v>132437</v>
      </c>
      <c r="D34" s="45">
        <v>506695</v>
      </c>
      <c r="E34" s="45">
        <v>63516</v>
      </c>
      <c r="F34" s="45">
        <v>25220</v>
      </c>
      <c r="G34" s="45">
        <v>65835</v>
      </c>
      <c r="H34" s="45">
        <v>41458</v>
      </c>
      <c r="I34" s="45">
        <v>602413</v>
      </c>
      <c r="J34" s="45">
        <v>257114</v>
      </c>
      <c r="K34" s="45">
        <v>530799</v>
      </c>
      <c r="L34" s="45">
        <v>163772</v>
      </c>
      <c r="M34" s="45">
        <v>30088</v>
      </c>
      <c r="N34" s="45">
        <v>1886</v>
      </c>
      <c r="O34" s="45">
        <v>109211004</v>
      </c>
      <c r="P34" s="45">
        <v>30029475</v>
      </c>
      <c r="Q34" s="45">
        <v>7708909</v>
      </c>
      <c r="R34" s="45">
        <v>23607</v>
      </c>
      <c r="S34" s="13" t="s">
        <v>503</v>
      </c>
      <c r="T34" s="45">
        <v>44252</v>
      </c>
      <c r="U34" s="45">
        <v>5074</v>
      </c>
      <c r="V34" s="45">
        <v>59717</v>
      </c>
      <c r="W34" s="45">
        <v>3622</v>
      </c>
      <c r="X34" s="45">
        <v>710510</v>
      </c>
      <c r="Y34" s="45">
        <v>3643820</v>
      </c>
      <c r="Z34" s="45">
        <v>120981</v>
      </c>
      <c r="AA34" s="45">
        <v>27950</v>
      </c>
      <c r="AB34" s="45">
        <v>22193388</v>
      </c>
      <c r="AC34" s="45">
        <v>34395</v>
      </c>
      <c r="AD34" s="45">
        <v>722079</v>
      </c>
    </row>
    <row r="35" spans="1:30" ht="12.75" customHeight="1">
      <c r="A35" s="44">
        <v>1992</v>
      </c>
      <c r="B35" s="45">
        <v>33470</v>
      </c>
      <c r="C35" s="45">
        <v>134180</v>
      </c>
      <c r="D35" s="45">
        <v>513188</v>
      </c>
      <c r="E35" s="45">
        <v>64780</v>
      </c>
      <c r="F35" s="45">
        <v>26221</v>
      </c>
      <c r="G35" s="45">
        <v>67052</v>
      </c>
      <c r="H35" s="45">
        <v>39649</v>
      </c>
      <c r="I35" s="45">
        <v>629602</v>
      </c>
      <c r="J35" s="45">
        <v>282969</v>
      </c>
      <c r="K35" s="45">
        <v>561533</v>
      </c>
      <c r="L35" s="45">
        <v>189354</v>
      </c>
      <c r="M35" s="45">
        <v>28754</v>
      </c>
      <c r="N35" s="45">
        <v>1957</v>
      </c>
      <c r="O35" s="45">
        <v>110947917</v>
      </c>
      <c r="P35" s="45">
        <v>29059546</v>
      </c>
      <c r="Q35" s="45">
        <v>8319517</v>
      </c>
      <c r="R35" s="45">
        <v>24757</v>
      </c>
      <c r="S35" s="13" t="s">
        <v>503</v>
      </c>
      <c r="T35" s="45">
        <v>45811</v>
      </c>
      <c r="U35" s="45">
        <v>5078</v>
      </c>
      <c r="V35" s="45">
        <v>60085</v>
      </c>
      <c r="W35" s="45">
        <v>4905</v>
      </c>
      <c r="X35" s="45">
        <v>743434</v>
      </c>
      <c r="Y35" s="45">
        <v>3836555</v>
      </c>
      <c r="Z35" s="45">
        <v>116999</v>
      </c>
      <c r="AA35" s="45">
        <v>28240</v>
      </c>
      <c r="AB35" s="45">
        <v>35954445</v>
      </c>
      <c r="AC35" s="45">
        <v>35266</v>
      </c>
      <c r="AD35" s="45">
        <v>745649</v>
      </c>
    </row>
    <row r="36" spans="1:30" ht="12.75" customHeight="1">
      <c r="A36" s="44">
        <v>1993</v>
      </c>
      <c r="B36" s="45">
        <v>34632</v>
      </c>
      <c r="C36" s="45">
        <v>137380</v>
      </c>
      <c r="D36" s="45">
        <v>523478</v>
      </c>
      <c r="E36" s="45">
        <v>64619</v>
      </c>
      <c r="F36" s="45">
        <v>34741</v>
      </c>
      <c r="G36" s="45">
        <v>69722</v>
      </c>
      <c r="H36" s="45">
        <v>35464</v>
      </c>
      <c r="I36" s="45">
        <v>652759</v>
      </c>
      <c r="J36" s="45">
        <v>280817</v>
      </c>
      <c r="K36" s="45">
        <v>627240</v>
      </c>
      <c r="L36" s="45">
        <v>193040</v>
      </c>
      <c r="M36" s="45">
        <v>28714</v>
      </c>
      <c r="N36" s="45">
        <v>1913</v>
      </c>
      <c r="O36" s="45">
        <v>110043991</v>
      </c>
      <c r="P36" s="45">
        <v>29530095</v>
      </c>
      <c r="Q36" s="45">
        <v>8950086</v>
      </c>
      <c r="R36" s="45">
        <v>26087</v>
      </c>
      <c r="S36" s="13" t="s">
        <v>503</v>
      </c>
      <c r="T36" s="45">
        <v>46843</v>
      </c>
      <c r="U36" s="45">
        <v>5075</v>
      </c>
      <c r="V36" s="45">
        <v>60243</v>
      </c>
      <c r="W36" s="45">
        <v>6077</v>
      </c>
      <c r="X36" s="45">
        <v>760150</v>
      </c>
      <c r="Y36" s="45">
        <v>4037082</v>
      </c>
      <c r="Z36" s="45">
        <v>115410</v>
      </c>
      <c r="AA36" s="45">
        <v>28151</v>
      </c>
      <c r="AB36" s="45">
        <v>56955841</v>
      </c>
      <c r="AC36" s="45">
        <v>34887</v>
      </c>
      <c r="AD36" s="45">
        <v>761815</v>
      </c>
    </row>
    <row r="37" spans="1:30" ht="12.75" customHeight="1">
      <c r="A37" s="44">
        <v>1994</v>
      </c>
      <c r="B37" s="45">
        <v>36353</v>
      </c>
      <c r="C37" s="45">
        <v>137092</v>
      </c>
      <c r="D37" s="13" t="s">
        <v>503</v>
      </c>
      <c r="E37" s="45">
        <v>65398</v>
      </c>
      <c r="F37" s="45">
        <v>37347</v>
      </c>
      <c r="G37" s="45">
        <v>69411</v>
      </c>
      <c r="H37" s="45">
        <v>34672</v>
      </c>
      <c r="I37" s="45">
        <v>663088</v>
      </c>
      <c r="J37" s="45">
        <v>284787</v>
      </c>
      <c r="K37" s="13" t="s">
        <v>503</v>
      </c>
      <c r="L37" s="13" t="s">
        <v>503</v>
      </c>
      <c r="M37" s="45">
        <v>28821</v>
      </c>
      <c r="N37" s="45">
        <v>1967</v>
      </c>
      <c r="O37" s="45">
        <v>110777005</v>
      </c>
      <c r="P37" s="45">
        <v>31171335</v>
      </c>
      <c r="Q37" s="45">
        <v>9756073</v>
      </c>
      <c r="R37" s="45">
        <v>22662</v>
      </c>
      <c r="S37" s="13" t="s">
        <v>503</v>
      </c>
      <c r="T37" s="45">
        <v>47918</v>
      </c>
      <c r="U37" s="45">
        <v>5248</v>
      </c>
      <c r="V37" s="45">
        <v>60430</v>
      </c>
      <c r="W37" s="13" t="s">
        <v>503</v>
      </c>
      <c r="X37" s="13" t="s">
        <v>503</v>
      </c>
      <c r="Y37" s="45">
        <v>3883785</v>
      </c>
      <c r="Z37" s="13" t="s">
        <v>503</v>
      </c>
      <c r="AA37" s="45">
        <v>28538</v>
      </c>
      <c r="AB37" s="45">
        <v>125758761</v>
      </c>
      <c r="AC37" s="45">
        <v>36143</v>
      </c>
      <c r="AD37" s="45">
        <v>772627</v>
      </c>
    </row>
    <row r="38" spans="1:30" ht="12.75" customHeight="1">
      <c r="A38" s="44">
        <v>1995</v>
      </c>
      <c r="B38" s="13" t="s">
        <v>503</v>
      </c>
      <c r="C38" s="45">
        <v>137108</v>
      </c>
      <c r="D38" s="13" t="s">
        <v>503</v>
      </c>
      <c r="E38" s="45">
        <v>65806</v>
      </c>
      <c r="F38" s="45">
        <v>39541</v>
      </c>
      <c r="G38" s="45">
        <v>74042</v>
      </c>
      <c r="H38" s="45">
        <v>34908</v>
      </c>
      <c r="I38" s="45">
        <v>682690</v>
      </c>
      <c r="J38" s="45">
        <v>301528</v>
      </c>
      <c r="K38" s="13" t="s">
        <v>503</v>
      </c>
      <c r="L38" s="13" t="s">
        <v>503</v>
      </c>
      <c r="M38" s="45">
        <v>29663</v>
      </c>
      <c r="N38" s="13" t="s">
        <v>503</v>
      </c>
      <c r="O38" s="45">
        <v>110684466</v>
      </c>
      <c r="P38" s="45">
        <v>32405784</v>
      </c>
      <c r="Q38" s="45">
        <v>10500773</v>
      </c>
      <c r="R38" s="45">
        <v>22663</v>
      </c>
      <c r="S38" s="13" t="s">
        <v>503</v>
      </c>
      <c r="T38" s="45">
        <v>49115</v>
      </c>
      <c r="U38" s="45">
        <v>5250</v>
      </c>
      <c r="V38" s="13" t="s">
        <v>503</v>
      </c>
      <c r="W38" s="13" t="s">
        <v>503</v>
      </c>
      <c r="X38" s="13" t="s">
        <v>503</v>
      </c>
      <c r="Y38" s="45">
        <v>3927446</v>
      </c>
      <c r="Z38" s="13" t="s">
        <v>503</v>
      </c>
      <c r="AA38" s="45">
        <v>29039</v>
      </c>
      <c r="AB38" s="45">
        <v>258285306</v>
      </c>
      <c r="AC38" s="45">
        <v>37169</v>
      </c>
      <c r="AD38" s="13" t="s">
        <v>503</v>
      </c>
    </row>
    <row r="39" spans="1:30" ht="12.75" customHeight="1">
      <c r="A39" s="44">
        <v>1996</v>
      </c>
      <c r="B39" s="13" t="s">
        <v>503</v>
      </c>
      <c r="C39" s="45">
        <v>138749</v>
      </c>
      <c r="D39" s="13" t="s">
        <v>503</v>
      </c>
      <c r="E39" s="13" t="s">
        <v>503</v>
      </c>
      <c r="F39" s="45">
        <v>39734</v>
      </c>
      <c r="G39" s="45">
        <v>76627</v>
      </c>
      <c r="H39" s="13" t="s">
        <v>503</v>
      </c>
      <c r="I39" s="45">
        <v>676288</v>
      </c>
      <c r="J39" s="45">
        <v>306313</v>
      </c>
      <c r="K39" s="13" t="s">
        <v>503</v>
      </c>
      <c r="L39" s="13" t="s">
        <v>503</v>
      </c>
      <c r="M39" s="45">
        <v>29812</v>
      </c>
      <c r="N39" s="13" t="s">
        <v>503</v>
      </c>
      <c r="O39" s="45">
        <v>114915387</v>
      </c>
      <c r="P39" s="45">
        <v>33410648</v>
      </c>
      <c r="Q39" s="13" t="s">
        <v>503</v>
      </c>
      <c r="R39" s="45">
        <v>22665</v>
      </c>
      <c r="S39" s="13" t="s">
        <v>503</v>
      </c>
      <c r="T39" s="45">
        <v>49973</v>
      </c>
      <c r="U39" s="45">
        <v>5209</v>
      </c>
      <c r="V39" s="13" t="s">
        <v>503</v>
      </c>
      <c r="W39" s="13" t="s">
        <v>503</v>
      </c>
      <c r="X39" s="13" t="s">
        <v>503</v>
      </c>
      <c r="Y39" s="45">
        <v>4077844</v>
      </c>
      <c r="Z39" s="13" t="s">
        <v>503</v>
      </c>
      <c r="AA39" s="45">
        <v>30057</v>
      </c>
      <c r="AB39" s="45">
        <v>478562279</v>
      </c>
      <c r="AC39" s="45">
        <v>38358</v>
      </c>
      <c r="AD39" s="13" t="s">
        <v>503</v>
      </c>
    </row>
    <row r="40" spans="1:30" ht="12.75" customHeight="1">
      <c r="A40" s="44">
        <v>1997</v>
      </c>
      <c r="B40" s="13" t="s">
        <v>503</v>
      </c>
      <c r="C40" s="13" t="s">
        <v>503</v>
      </c>
      <c r="D40" s="13" t="s">
        <v>503</v>
      </c>
      <c r="E40" s="13" t="s">
        <v>503</v>
      </c>
      <c r="F40" s="13" t="s">
        <v>503</v>
      </c>
      <c r="G40" s="45">
        <v>79143</v>
      </c>
      <c r="H40" s="13" t="s">
        <v>503</v>
      </c>
      <c r="I40" s="13" t="s">
        <v>503</v>
      </c>
      <c r="J40" s="13" t="s">
        <v>503</v>
      </c>
      <c r="K40" s="13" t="s">
        <v>503</v>
      </c>
      <c r="L40" s="13" t="s">
        <v>503</v>
      </c>
      <c r="M40" s="13" t="s">
        <v>503</v>
      </c>
      <c r="N40" s="13" t="s">
        <v>503</v>
      </c>
      <c r="O40" s="13" t="s">
        <v>503</v>
      </c>
      <c r="P40" s="45">
        <v>33574007</v>
      </c>
      <c r="Q40" s="13" t="s">
        <v>503</v>
      </c>
      <c r="R40" s="13" t="s">
        <v>503</v>
      </c>
      <c r="S40" s="13" t="s">
        <v>503</v>
      </c>
      <c r="T40" s="13" t="s">
        <v>503</v>
      </c>
      <c r="U40" s="13" t="s">
        <v>503</v>
      </c>
      <c r="V40" s="13" t="s">
        <v>503</v>
      </c>
      <c r="W40" s="13" t="s">
        <v>503</v>
      </c>
      <c r="X40" s="13" t="s">
        <v>503</v>
      </c>
      <c r="Y40" s="13" t="s">
        <v>503</v>
      </c>
      <c r="Z40" s="13" t="s">
        <v>503</v>
      </c>
      <c r="AA40" s="45">
        <v>30024</v>
      </c>
      <c r="AB40" s="13" t="s">
        <v>503</v>
      </c>
      <c r="AC40" s="13" t="s">
        <v>503</v>
      </c>
      <c r="AD40" s="13" t="s">
        <v>503</v>
      </c>
    </row>
    <row r="41" spans="1:30" ht="12.75" customHeight="1">
      <c r="A41" s="24" t="s">
        <v>232</v>
      </c>
    </row>
  </sheetData>
  <phoneticPr fontId="0" type="noConversion"/>
  <printOptions gridLines="1"/>
  <pageMargins left="0.75" right="0.75" top="1" bottom="1" header="0.5" footer="0.5"/>
  <headerFooter alignWithMargins="0">
    <oddHeader>&amp;A</oddHeader>
    <oddFooter>Page &amp;P</oddFooter>
  </headerFooter>
</worksheet>
</file>

<file path=xl/worksheets/sheet92.xml><?xml version="1.0" encoding="utf-8"?>
<worksheet xmlns="http://schemas.openxmlformats.org/spreadsheetml/2006/main" xmlns:r="http://schemas.openxmlformats.org/officeDocument/2006/relationships">
  <sheetPr codeName="Sheet92"/>
  <dimension ref="A1:AD41"/>
  <sheetViews>
    <sheetView showOutlineSymbols="0" zoomScale="75" workbookViewId="0">
      <pane xSplit="1" ySplit="2" topLeftCell="B3" activePane="bottomRight" state="frozen"/>
      <selection activeCell="C8" sqref="C8"/>
      <selection pane="topRight" activeCell="C8" sqref="C8"/>
      <selection pane="bottomLeft" activeCell="C8" sqref="C8"/>
      <selection pane="bottomRight" activeCell="C8" sqref="C8"/>
    </sheetView>
  </sheetViews>
  <sheetFormatPr defaultColWidth="3.85546875" defaultRowHeight="12.75" customHeight="1"/>
  <cols>
    <col min="1" max="1" width="5" style="12" customWidth="1"/>
    <col min="2" max="2" width="13" style="12" customWidth="1"/>
    <col min="3" max="3" width="12.42578125" style="12" hidden="1" customWidth="1"/>
    <col min="4" max="5" width="13.7109375" style="12" customWidth="1"/>
    <col min="6" max="6" width="16.28515625" style="12" hidden="1" customWidth="1"/>
    <col min="7" max="7" width="14.28515625" style="12" customWidth="1"/>
    <col min="8" max="9" width="13" style="12" customWidth="1"/>
    <col min="10" max="10" width="14.42578125" style="12" customWidth="1"/>
    <col min="11" max="11" width="13.28515625" style="12" hidden="1" customWidth="1"/>
    <col min="12" max="12" width="13.7109375" style="12" hidden="1" customWidth="1"/>
    <col min="13" max="13" width="12.85546875" style="12" hidden="1" customWidth="1"/>
    <col min="14" max="14" width="12.5703125" style="12" hidden="1" customWidth="1"/>
    <col min="15" max="15" width="11.140625" style="12" customWidth="1"/>
    <col min="16" max="16" width="12.85546875" style="12" hidden="1" customWidth="1"/>
    <col min="17" max="17" width="12.7109375" style="12" hidden="1" customWidth="1"/>
    <col min="18" max="18" width="16" style="12" hidden="1" customWidth="1"/>
    <col min="19" max="19" width="13.28515625" style="12" hidden="1" customWidth="1"/>
    <col min="20" max="20" width="14.7109375" style="12" customWidth="1"/>
    <col min="21" max="21" width="15.7109375" style="12" hidden="1" customWidth="1"/>
    <col min="22" max="22" width="13.5703125" style="12" customWidth="1"/>
    <col min="23" max="23" width="13.140625" style="12" hidden="1" customWidth="1"/>
    <col min="24" max="24" width="13.28515625" style="12" hidden="1" customWidth="1"/>
    <col min="25" max="25" width="12.5703125" style="12" customWidth="1"/>
    <col min="26" max="26" width="14.140625" style="12" customWidth="1"/>
    <col min="27" max="27" width="14.7109375" style="12" hidden="1" customWidth="1"/>
    <col min="28" max="28" width="12.85546875" style="12" hidden="1" customWidth="1"/>
    <col min="29" max="29" width="16.7109375" style="12" customWidth="1"/>
    <col min="30" max="30" width="14.7109375" style="12" customWidth="1"/>
    <col min="31" max="16384" width="3.85546875" style="12"/>
  </cols>
  <sheetData>
    <row r="1" spans="1:30" ht="12.75" customHeight="1">
      <c r="A1" s="12" t="s">
        <v>519</v>
      </c>
    </row>
    <row r="2" spans="1:30" ht="12.75" customHeight="1">
      <c r="A2" s="12" t="s">
        <v>471</v>
      </c>
      <c r="B2" s="66" t="s">
        <v>472</v>
      </c>
      <c r="C2" s="53" t="s">
        <v>473</v>
      </c>
      <c r="D2" s="66" t="s">
        <v>474</v>
      </c>
      <c r="E2" s="66" t="s">
        <v>475</v>
      </c>
      <c r="F2" s="53" t="s">
        <v>478</v>
      </c>
      <c r="G2" s="66" t="s">
        <v>479</v>
      </c>
      <c r="H2" s="66" t="s">
        <v>480</v>
      </c>
      <c r="I2" s="66" t="s">
        <v>481</v>
      </c>
      <c r="J2" s="66" t="s">
        <v>482</v>
      </c>
      <c r="K2" s="53" t="s">
        <v>483</v>
      </c>
      <c r="L2" s="53" t="s">
        <v>484</v>
      </c>
      <c r="M2" s="53" t="s">
        <v>485</v>
      </c>
      <c r="N2" s="53" t="s">
        <v>486</v>
      </c>
      <c r="O2" s="66" t="s">
        <v>487</v>
      </c>
      <c r="P2" s="53" t="s">
        <v>488</v>
      </c>
      <c r="Q2" s="53" t="s">
        <v>489</v>
      </c>
      <c r="R2" s="53" t="s">
        <v>490</v>
      </c>
      <c r="S2" s="53" t="s">
        <v>491</v>
      </c>
      <c r="T2" s="66" t="s">
        <v>492</v>
      </c>
      <c r="U2" s="53" t="s">
        <v>493</v>
      </c>
      <c r="V2" s="66" t="s">
        <v>494</v>
      </c>
      <c r="W2" s="53" t="s">
        <v>495</v>
      </c>
      <c r="X2" s="53" t="s">
        <v>496</v>
      </c>
      <c r="Y2" s="66" t="s">
        <v>497</v>
      </c>
      <c r="Z2" s="66" t="s">
        <v>498</v>
      </c>
      <c r="AA2" s="53" t="s">
        <v>499</v>
      </c>
      <c r="AB2" s="53" t="s">
        <v>500</v>
      </c>
      <c r="AC2" s="66" t="s">
        <v>501</v>
      </c>
      <c r="AD2" s="66" t="s">
        <v>502</v>
      </c>
    </row>
    <row r="3" spans="1:30" ht="12.75" customHeight="1">
      <c r="A3" s="42">
        <v>1960</v>
      </c>
      <c r="B3" s="43">
        <v>871</v>
      </c>
      <c r="C3" s="43">
        <v>8450</v>
      </c>
      <c r="D3" s="43">
        <v>11255</v>
      </c>
      <c r="E3" s="43">
        <v>808</v>
      </c>
      <c r="F3" s="12" t="s">
        <v>503</v>
      </c>
      <c r="G3" s="43">
        <v>2720</v>
      </c>
      <c r="H3" s="43">
        <v>1317</v>
      </c>
      <c r="I3" s="43">
        <v>1669</v>
      </c>
      <c r="J3" s="43">
        <v>814</v>
      </c>
      <c r="K3" s="43">
        <v>8362</v>
      </c>
      <c r="L3" s="12" t="s">
        <v>503</v>
      </c>
      <c r="M3" s="43">
        <v>21307</v>
      </c>
      <c r="N3" s="43">
        <v>113</v>
      </c>
      <c r="O3" s="43">
        <v>351651</v>
      </c>
      <c r="P3" s="12" t="s">
        <v>503</v>
      </c>
      <c r="Q3" s="12" t="s">
        <v>503</v>
      </c>
      <c r="R3" s="12" t="s">
        <v>503</v>
      </c>
      <c r="S3" s="12" t="s">
        <v>503</v>
      </c>
      <c r="T3" s="43">
        <v>1065</v>
      </c>
      <c r="U3" s="12" t="s">
        <v>503</v>
      </c>
      <c r="V3" s="43">
        <v>3055</v>
      </c>
      <c r="W3" s="12" t="s">
        <v>503</v>
      </c>
      <c r="X3" s="12" t="s">
        <v>503</v>
      </c>
      <c r="Y3" s="43">
        <v>10606</v>
      </c>
      <c r="Z3" s="43">
        <v>3761</v>
      </c>
      <c r="AA3" s="43">
        <v>1255</v>
      </c>
      <c r="AB3" s="12" t="s">
        <v>503</v>
      </c>
      <c r="AC3" s="43">
        <v>194</v>
      </c>
      <c r="AD3" s="43">
        <v>906</v>
      </c>
    </row>
    <row r="4" spans="1:30" ht="12.75" customHeight="1">
      <c r="A4" s="42">
        <v>1961</v>
      </c>
      <c r="B4" s="43">
        <v>918</v>
      </c>
      <c r="C4" s="43">
        <v>9181</v>
      </c>
      <c r="D4" s="43">
        <v>11510</v>
      </c>
      <c r="E4" s="43">
        <v>857</v>
      </c>
      <c r="F4" s="12" t="s">
        <v>503</v>
      </c>
      <c r="G4" s="43">
        <v>3337</v>
      </c>
      <c r="H4" s="43">
        <v>1425</v>
      </c>
      <c r="I4" s="43">
        <v>1872</v>
      </c>
      <c r="J4" s="43">
        <v>873</v>
      </c>
      <c r="K4" s="43">
        <v>9440</v>
      </c>
      <c r="L4" s="12" t="s">
        <v>503</v>
      </c>
      <c r="M4" s="43">
        <v>23045</v>
      </c>
      <c r="N4" s="43">
        <v>115</v>
      </c>
      <c r="O4" s="43">
        <v>377421</v>
      </c>
      <c r="P4" s="12" t="s">
        <v>503</v>
      </c>
      <c r="Q4" s="12" t="s">
        <v>503</v>
      </c>
      <c r="R4" s="12" t="s">
        <v>503</v>
      </c>
      <c r="S4" s="12" t="s">
        <v>503</v>
      </c>
      <c r="T4" s="43">
        <v>1130</v>
      </c>
      <c r="U4" s="12" t="s">
        <v>503</v>
      </c>
      <c r="V4" s="43">
        <v>3030</v>
      </c>
      <c r="W4" s="12" t="s">
        <v>503</v>
      </c>
      <c r="X4" s="12" t="s">
        <v>503</v>
      </c>
      <c r="Y4" s="43">
        <v>12078</v>
      </c>
      <c r="Z4" s="43">
        <v>4001</v>
      </c>
      <c r="AA4" s="43">
        <v>1309</v>
      </c>
      <c r="AB4" s="12" t="s">
        <v>503</v>
      </c>
      <c r="AC4" s="43">
        <v>198</v>
      </c>
      <c r="AD4" s="43">
        <v>938</v>
      </c>
    </row>
    <row r="5" spans="1:30" ht="12.75" customHeight="1">
      <c r="A5" s="42">
        <v>1962</v>
      </c>
      <c r="B5" s="43">
        <v>897</v>
      </c>
      <c r="C5" s="43">
        <v>8827</v>
      </c>
      <c r="D5" s="43">
        <v>12246</v>
      </c>
      <c r="E5" s="43">
        <v>883</v>
      </c>
      <c r="F5" s="12" t="s">
        <v>503</v>
      </c>
      <c r="G5" s="43">
        <v>3667</v>
      </c>
      <c r="H5" s="43">
        <v>1612</v>
      </c>
      <c r="I5" s="43">
        <v>2002</v>
      </c>
      <c r="J5" s="43">
        <v>942</v>
      </c>
      <c r="K5" s="43">
        <v>9730</v>
      </c>
      <c r="L5" s="12" t="s">
        <v>503</v>
      </c>
      <c r="M5" s="43">
        <v>26862</v>
      </c>
      <c r="N5" s="43">
        <v>127</v>
      </c>
      <c r="O5" s="43">
        <v>398978</v>
      </c>
      <c r="P5" s="12" t="s">
        <v>503</v>
      </c>
      <c r="Q5" s="12" t="s">
        <v>503</v>
      </c>
      <c r="R5" s="12" t="s">
        <v>503</v>
      </c>
      <c r="S5" s="12" t="s">
        <v>503</v>
      </c>
      <c r="T5" s="43">
        <v>1193</v>
      </c>
      <c r="U5" s="12" t="s">
        <v>503</v>
      </c>
      <c r="V5" s="43">
        <v>3372</v>
      </c>
      <c r="W5" s="12" t="s">
        <v>503</v>
      </c>
      <c r="X5" s="12" t="s">
        <v>503</v>
      </c>
      <c r="Y5" s="43">
        <v>14230</v>
      </c>
      <c r="Z5" s="43">
        <v>4233</v>
      </c>
      <c r="AA5" s="43">
        <v>1482</v>
      </c>
      <c r="AB5" s="12" t="s">
        <v>503</v>
      </c>
      <c r="AC5" s="43">
        <v>203</v>
      </c>
      <c r="AD5" s="43">
        <v>980</v>
      </c>
    </row>
    <row r="6" spans="1:30" ht="12.75" customHeight="1">
      <c r="A6" s="42">
        <v>1963</v>
      </c>
      <c r="B6" s="43">
        <v>889</v>
      </c>
      <c r="C6" s="43">
        <v>9062</v>
      </c>
      <c r="D6" s="43">
        <v>13075</v>
      </c>
      <c r="E6" s="43">
        <v>937</v>
      </c>
      <c r="F6" s="12" t="s">
        <v>503</v>
      </c>
      <c r="G6" s="43">
        <v>3817</v>
      </c>
      <c r="H6" s="43">
        <v>1786</v>
      </c>
      <c r="I6" s="43">
        <v>2127</v>
      </c>
      <c r="J6" s="43">
        <v>946</v>
      </c>
      <c r="K6" s="43">
        <v>10269</v>
      </c>
      <c r="L6" s="12" t="s">
        <v>503</v>
      </c>
      <c r="M6" s="43">
        <v>25553</v>
      </c>
      <c r="N6" s="43">
        <v>134</v>
      </c>
      <c r="O6" s="43">
        <v>430035</v>
      </c>
      <c r="P6" s="12" t="s">
        <v>503</v>
      </c>
      <c r="Q6" s="12" t="s">
        <v>503</v>
      </c>
      <c r="R6" s="12" t="s">
        <v>503</v>
      </c>
      <c r="S6" s="12" t="s">
        <v>503</v>
      </c>
      <c r="T6" s="43">
        <v>1243</v>
      </c>
      <c r="U6" s="12" t="s">
        <v>503</v>
      </c>
      <c r="V6" s="43">
        <v>3521</v>
      </c>
      <c r="W6" s="12" t="s">
        <v>503</v>
      </c>
      <c r="X6" s="12" t="s">
        <v>503</v>
      </c>
      <c r="Y6" s="43">
        <v>16047</v>
      </c>
      <c r="Z6" s="43">
        <v>4875</v>
      </c>
      <c r="AA6" s="43">
        <v>1558</v>
      </c>
      <c r="AB6" s="12" t="s">
        <v>503</v>
      </c>
      <c r="AC6" s="43">
        <v>219</v>
      </c>
      <c r="AD6" s="43">
        <v>1029</v>
      </c>
    </row>
    <row r="7" spans="1:30" ht="12.75" customHeight="1">
      <c r="A7" s="42">
        <v>1964</v>
      </c>
      <c r="B7" s="43">
        <v>914</v>
      </c>
      <c r="C7" s="43">
        <v>9099</v>
      </c>
      <c r="D7" s="43">
        <v>14047</v>
      </c>
      <c r="E7" s="43">
        <v>979</v>
      </c>
      <c r="F7" s="12" t="s">
        <v>503</v>
      </c>
      <c r="G7" s="43">
        <v>4060</v>
      </c>
      <c r="H7" s="43">
        <v>1933</v>
      </c>
      <c r="I7" s="43">
        <v>2338</v>
      </c>
      <c r="J7" s="43">
        <v>1007</v>
      </c>
      <c r="K7" s="43">
        <v>12393</v>
      </c>
      <c r="L7" s="12" t="s">
        <v>503</v>
      </c>
      <c r="M7" s="43">
        <v>30525</v>
      </c>
      <c r="N7" s="43">
        <v>139</v>
      </c>
      <c r="O7" s="43">
        <v>438769</v>
      </c>
      <c r="P7" s="12" t="s">
        <v>503</v>
      </c>
      <c r="Q7" s="12" t="s">
        <v>503</v>
      </c>
      <c r="R7" s="12" t="s">
        <v>503</v>
      </c>
      <c r="S7" s="12" t="s">
        <v>503</v>
      </c>
      <c r="T7" s="43">
        <v>1312</v>
      </c>
      <c r="U7" s="12" t="s">
        <v>503</v>
      </c>
      <c r="V7" s="43">
        <v>3544</v>
      </c>
      <c r="W7" s="12" t="s">
        <v>503</v>
      </c>
      <c r="X7" s="12" t="s">
        <v>503</v>
      </c>
      <c r="Y7" s="43">
        <v>19343</v>
      </c>
      <c r="Z7" s="43">
        <v>5295</v>
      </c>
      <c r="AA7" s="43">
        <v>1614</v>
      </c>
      <c r="AB7" s="12" t="s">
        <v>503</v>
      </c>
      <c r="AC7" s="43">
        <v>160</v>
      </c>
      <c r="AD7" s="43">
        <v>1096</v>
      </c>
    </row>
    <row r="8" spans="1:30" ht="12.75" customHeight="1">
      <c r="A8" s="42">
        <v>1965</v>
      </c>
      <c r="B8" s="43">
        <v>927</v>
      </c>
      <c r="C8" s="43">
        <v>9122</v>
      </c>
      <c r="D8" s="43">
        <v>13925</v>
      </c>
      <c r="E8" s="43">
        <v>1035</v>
      </c>
      <c r="F8" s="12" t="s">
        <v>503</v>
      </c>
      <c r="G8" s="43">
        <v>4500</v>
      </c>
      <c r="H8" s="43">
        <v>2227</v>
      </c>
      <c r="I8" s="43">
        <v>2513</v>
      </c>
      <c r="J8" s="43">
        <v>1067</v>
      </c>
      <c r="K8" s="43">
        <v>12541</v>
      </c>
      <c r="L8" s="12" t="s">
        <v>503</v>
      </c>
      <c r="M8" s="43">
        <v>33482</v>
      </c>
      <c r="N8" s="43">
        <v>150</v>
      </c>
      <c r="O8" s="43">
        <v>471914</v>
      </c>
      <c r="P8" s="12" t="s">
        <v>503</v>
      </c>
      <c r="Q8" s="12" t="s">
        <v>503</v>
      </c>
      <c r="R8" s="12" t="s">
        <v>503</v>
      </c>
      <c r="S8" s="12" t="s">
        <v>503</v>
      </c>
      <c r="T8" s="43">
        <v>1410</v>
      </c>
      <c r="U8" s="12" t="s">
        <v>503</v>
      </c>
      <c r="V8" s="43">
        <v>3574</v>
      </c>
      <c r="W8" s="12" t="s">
        <v>503</v>
      </c>
      <c r="X8" s="12" t="s">
        <v>503</v>
      </c>
      <c r="Y8" s="43">
        <v>21714</v>
      </c>
      <c r="Z8" s="43">
        <v>5853</v>
      </c>
      <c r="AA8" s="43">
        <v>1626</v>
      </c>
      <c r="AB8" s="12" t="s">
        <v>503</v>
      </c>
      <c r="AC8" s="43">
        <v>152</v>
      </c>
      <c r="AD8" s="43">
        <v>1151</v>
      </c>
    </row>
    <row r="9" spans="1:30" ht="12.75" customHeight="1">
      <c r="A9" s="42">
        <v>1966</v>
      </c>
      <c r="B9" s="43">
        <v>903</v>
      </c>
      <c r="C9" s="43">
        <v>9818</v>
      </c>
      <c r="D9" s="43">
        <v>13797</v>
      </c>
      <c r="E9" s="43">
        <v>1090</v>
      </c>
      <c r="F9" s="12" t="s">
        <v>503</v>
      </c>
      <c r="G9" s="43">
        <v>5112</v>
      </c>
      <c r="H9" s="43">
        <v>2395</v>
      </c>
      <c r="I9" s="43">
        <v>2714</v>
      </c>
      <c r="J9" s="43">
        <v>1103</v>
      </c>
      <c r="K9" s="43">
        <v>15600</v>
      </c>
      <c r="L9" s="12" t="s">
        <v>503</v>
      </c>
      <c r="M9" s="43">
        <v>35395</v>
      </c>
      <c r="N9" s="43">
        <v>168</v>
      </c>
      <c r="O9" s="43">
        <v>514350</v>
      </c>
      <c r="P9" s="12" t="s">
        <v>503</v>
      </c>
      <c r="Q9" s="12" t="s">
        <v>503</v>
      </c>
      <c r="R9" s="12" t="s">
        <v>503</v>
      </c>
      <c r="S9" s="12" t="s">
        <v>503</v>
      </c>
      <c r="T9" s="43">
        <v>1530</v>
      </c>
      <c r="U9" s="12" t="s">
        <v>503</v>
      </c>
      <c r="V9" s="43">
        <v>3711</v>
      </c>
      <c r="W9" s="12" t="s">
        <v>503</v>
      </c>
      <c r="X9" s="12" t="s">
        <v>503</v>
      </c>
      <c r="Y9" s="43">
        <v>22592</v>
      </c>
      <c r="Z9" s="43">
        <v>6334</v>
      </c>
      <c r="AA9" s="43">
        <v>1973</v>
      </c>
      <c r="AB9" s="12" t="s">
        <v>503</v>
      </c>
      <c r="AC9" s="43">
        <v>262</v>
      </c>
      <c r="AD9" s="43">
        <v>1199</v>
      </c>
    </row>
    <row r="10" spans="1:30" ht="12.75" customHeight="1">
      <c r="A10" s="42">
        <v>1967</v>
      </c>
      <c r="B10" s="43">
        <v>987</v>
      </c>
      <c r="C10" s="43">
        <v>10097</v>
      </c>
      <c r="D10" s="43">
        <v>14206</v>
      </c>
      <c r="E10" s="43">
        <v>1129</v>
      </c>
      <c r="F10" s="12" t="s">
        <v>503</v>
      </c>
      <c r="G10" s="43">
        <v>5513</v>
      </c>
      <c r="H10" s="43">
        <v>2764</v>
      </c>
      <c r="I10" s="43">
        <v>2899</v>
      </c>
      <c r="J10" s="43">
        <v>1112</v>
      </c>
      <c r="K10" s="43">
        <v>16909</v>
      </c>
      <c r="L10" s="12" t="s">
        <v>503</v>
      </c>
      <c r="M10" s="43">
        <v>38132</v>
      </c>
      <c r="N10" s="43">
        <v>192</v>
      </c>
      <c r="O10" s="43">
        <v>560123</v>
      </c>
      <c r="P10" s="12" t="s">
        <v>503</v>
      </c>
      <c r="Q10" s="12" t="s">
        <v>503</v>
      </c>
      <c r="R10" s="12" t="s">
        <v>503</v>
      </c>
      <c r="S10" s="12" t="s">
        <v>503</v>
      </c>
      <c r="T10" s="43">
        <v>1680</v>
      </c>
      <c r="U10" s="12" t="s">
        <v>503</v>
      </c>
      <c r="V10" s="43">
        <v>3680</v>
      </c>
      <c r="W10" s="12" t="s">
        <v>503</v>
      </c>
      <c r="X10" s="12" t="s">
        <v>503</v>
      </c>
      <c r="Y10" s="43">
        <v>23091</v>
      </c>
      <c r="Z10" s="43">
        <v>6786</v>
      </c>
      <c r="AA10" s="43">
        <v>2105</v>
      </c>
      <c r="AB10" s="12" t="s">
        <v>503</v>
      </c>
      <c r="AC10" s="43">
        <v>279</v>
      </c>
      <c r="AD10" s="43">
        <v>1257</v>
      </c>
    </row>
    <row r="11" spans="1:30" ht="12.75" customHeight="1">
      <c r="A11" s="42">
        <v>1968</v>
      </c>
      <c r="B11" s="43">
        <v>1082</v>
      </c>
      <c r="C11" s="43">
        <v>10045</v>
      </c>
      <c r="D11" s="43">
        <v>15041</v>
      </c>
      <c r="E11" s="43">
        <v>1204</v>
      </c>
      <c r="F11" s="12" t="s">
        <v>503</v>
      </c>
      <c r="G11" s="43">
        <v>6027</v>
      </c>
      <c r="H11" s="43">
        <v>2962</v>
      </c>
      <c r="I11" s="43">
        <v>2947</v>
      </c>
      <c r="J11" s="43">
        <v>1098</v>
      </c>
      <c r="K11" s="43">
        <v>18881</v>
      </c>
      <c r="L11" s="12" t="s">
        <v>503</v>
      </c>
      <c r="M11" s="43">
        <v>42943</v>
      </c>
      <c r="N11" s="43">
        <v>183</v>
      </c>
      <c r="O11" s="43">
        <v>609482</v>
      </c>
      <c r="P11" s="12" t="s">
        <v>503</v>
      </c>
      <c r="Q11" s="12" t="s">
        <v>503</v>
      </c>
      <c r="R11" s="12" t="s">
        <v>503</v>
      </c>
      <c r="S11" s="12" t="s">
        <v>503</v>
      </c>
      <c r="T11" s="43">
        <v>1858</v>
      </c>
      <c r="U11" s="43">
        <v>1823</v>
      </c>
      <c r="V11" s="43">
        <v>3921</v>
      </c>
      <c r="W11" s="12" t="s">
        <v>503</v>
      </c>
      <c r="X11" s="12" t="s">
        <v>503</v>
      </c>
      <c r="Y11" s="43">
        <v>25023</v>
      </c>
      <c r="Z11" s="43">
        <v>7760</v>
      </c>
      <c r="AA11" s="43">
        <v>2192</v>
      </c>
      <c r="AB11" s="12" t="s">
        <v>503</v>
      </c>
      <c r="AC11" s="43">
        <v>287</v>
      </c>
      <c r="AD11" s="43">
        <v>1337</v>
      </c>
    </row>
    <row r="12" spans="1:30" ht="12.75" customHeight="1">
      <c r="A12" s="42">
        <v>1969</v>
      </c>
      <c r="B12" s="43">
        <v>1007</v>
      </c>
      <c r="C12" s="43">
        <v>10026</v>
      </c>
      <c r="D12" s="43">
        <v>15856</v>
      </c>
      <c r="E12" s="43">
        <v>1242</v>
      </c>
      <c r="F12" s="12" t="s">
        <v>503</v>
      </c>
      <c r="G12" s="43">
        <v>6530</v>
      </c>
      <c r="H12" s="43">
        <v>3270</v>
      </c>
      <c r="I12" s="43">
        <v>3235</v>
      </c>
      <c r="J12" s="43">
        <v>1175</v>
      </c>
      <c r="K12" s="43">
        <v>22032</v>
      </c>
      <c r="L12" s="12" t="s">
        <v>503</v>
      </c>
      <c r="M12" s="43">
        <v>42991</v>
      </c>
      <c r="N12" s="43">
        <v>217</v>
      </c>
      <c r="O12" s="43">
        <v>664522</v>
      </c>
      <c r="P12" s="12" t="s">
        <v>503</v>
      </c>
      <c r="Q12" s="12" t="s">
        <v>503</v>
      </c>
      <c r="R12" s="12" t="s">
        <v>503</v>
      </c>
      <c r="S12" s="12" t="s">
        <v>503</v>
      </c>
      <c r="T12" s="43">
        <v>2003</v>
      </c>
      <c r="U12" s="43">
        <v>1833</v>
      </c>
      <c r="V12" s="43">
        <v>4204</v>
      </c>
      <c r="W12" s="12" t="s">
        <v>503</v>
      </c>
      <c r="X12" s="12" t="s">
        <v>503</v>
      </c>
      <c r="Y12" s="43">
        <v>28167</v>
      </c>
      <c r="Z12" s="43">
        <v>8449</v>
      </c>
      <c r="AA12" s="43">
        <v>2247</v>
      </c>
      <c r="AB12" s="12" t="s">
        <v>503</v>
      </c>
      <c r="AC12" s="43">
        <v>289</v>
      </c>
      <c r="AD12" s="43">
        <v>1408</v>
      </c>
    </row>
    <row r="13" spans="1:30" ht="12.75" customHeight="1">
      <c r="A13" s="42">
        <v>1970</v>
      </c>
      <c r="B13" s="43">
        <v>1027</v>
      </c>
      <c r="C13" s="43">
        <v>11339</v>
      </c>
      <c r="D13" s="43">
        <v>17640</v>
      </c>
      <c r="E13" s="43">
        <v>1277</v>
      </c>
      <c r="F13" s="12" t="s">
        <v>503</v>
      </c>
      <c r="G13" s="43">
        <v>6161</v>
      </c>
      <c r="H13" s="43">
        <v>3718</v>
      </c>
      <c r="I13" s="43">
        <v>3459</v>
      </c>
      <c r="J13" s="43">
        <v>1338</v>
      </c>
      <c r="K13" s="43">
        <v>24827</v>
      </c>
      <c r="L13" s="12" t="s">
        <v>503</v>
      </c>
      <c r="M13" s="43">
        <v>43363</v>
      </c>
      <c r="N13" s="43">
        <v>249</v>
      </c>
      <c r="O13" s="43">
        <v>735325</v>
      </c>
      <c r="P13" s="12" t="s">
        <v>503</v>
      </c>
      <c r="Q13" s="43">
        <v>15068</v>
      </c>
      <c r="R13" s="43">
        <v>21783</v>
      </c>
      <c r="S13" s="12" t="s">
        <v>503</v>
      </c>
      <c r="T13" s="43">
        <v>2095</v>
      </c>
      <c r="U13" s="43">
        <v>1803</v>
      </c>
      <c r="V13" s="43">
        <v>4966</v>
      </c>
      <c r="W13" s="12" t="s">
        <v>503</v>
      </c>
      <c r="X13" s="43">
        <v>17035</v>
      </c>
      <c r="Y13" s="43">
        <v>30281</v>
      </c>
      <c r="Z13" s="43">
        <v>8823</v>
      </c>
      <c r="AA13" s="43">
        <v>2338</v>
      </c>
      <c r="AB13" s="12" t="s">
        <v>503</v>
      </c>
      <c r="AC13" s="43">
        <v>303</v>
      </c>
      <c r="AD13" s="43">
        <v>1482</v>
      </c>
    </row>
    <row r="14" spans="1:30" ht="12.75" customHeight="1">
      <c r="A14" s="42">
        <v>1971</v>
      </c>
      <c r="B14" s="43">
        <v>1000</v>
      </c>
      <c r="C14" s="43">
        <v>11332</v>
      </c>
      <c r="D14" s="43">
        <v>18799</v>
      </c>
      <c r="E14" s="43">
        <v>1352</v>
      </c>
      <c r="F14" s="12" t="s">
        <v>503</v>
      </c>
      <c r="G14" s="43">
        <v>6445</v>
      </c>
      <c r="H14" s="43">
        <v>4048</v>
      </c>
      <c r="I14" s="43">
        <v>3673</v>
      </c>
      <c r="J14" s="43">
        <v>1470</v>
      </c>
      <c r="K14" s="43">
        <v>26777</v>
      </c>
      <c r="L14" s="12" t="s">
        <v>503</v>
      </c>
      <c r="M14" s="43">
        <v>47291</v>
      </c>
      <c r="N14" s="43">
        <v>270</v>
      </c>
      <c r="O14" s="43">
        <v>787542</v>
      </c>
      <c r="P14" s="12" t="s">
        <v>503</v>
      </c>
      <c r="Q14" s="43">
        <v>17815</v>
      </c>
      <c r="R14" s="43">
        <v>24739</v>
      </c>
      <c r="S14" s="12" t="s">
        <v>503</v>
      </c>
      <c r="T14" s="43">
        <v>2210</v>
      </c>
      <c r="U14" s="43">
        <v>1771</v>
      </c>
      <c r="V14" s="43">
        <v>5473</v>
      </c>
      <c r="W14" s="12" t="s">
        <v>503</v>
      </c>
      <c r="X14" s="12" t="s">
        <v>503</v>
      </c>
      <c r="Y14" s="43">
        <v>34416</v>
      </c>
      <c r="Z14" s="43">
        <v>9150</v>
      </c>
      <c r="AA14" s="43">
        <v>2527</v>
      </c>
      <c r="AB14" s="12" t="s">
        <v>503</v>
      </c>
      <c r="AC14" s="43">
        <v>315</v>
      </c>
      <c r="AD14" s="43">
        <v>1530</v>
      </c>
    </row>
    <row r="15" spans="1:30" ht="12.75" customHeight="1">
      <c r="A15" s="42">
        <v>1972</v>
      </c>
      <c r="B15" s="43">
        <v>1033</v>
      </c>
      <c r="C15" s="43">
        <v>11568</v>
      </c>
      <c r="D15" s="43">
        <v>20396</v>
      </c>
      <c r="E15" s="43">
        <v>1398</v>
      </c>
      <c r="F15" s="12" t="s">
        <v>503</v>
      </c>
      <c r="G15" s="43">
        <v>6700</v>
      </c>
      <c r="H15" s="43">
        <v>4474</v>
      </c>
      <c r="I15" s="43">
        <v>3848</v>
      </c>
      <c r="J15" s="43">
        <v>1568</v>
      </c>
      <c r="K15" s="43">
        <v>27702</v>
      </c>
      <c r="L15" s="12" t="s">
        <v>503</v>
      </c>
      <c r="M15" s="43">
        <v>51338</v>
      </c>
      <c r="N15" s="43">
        <v>301</v>
      </c>
      <c r="O15" s="43">
        <v>866377</v>
      </c>
      <c r="P15" s="12" t="s">
        <v>503</v>
      </c>
      <c r="Q15" s="43">
        <v>21591</v>
      </c>
      <c r="R15" s="43">
        <v>22655</v>
      </c>
      <c r="S15" s="12" t="s">
        <v>503</v>
      </c>
      <c r="T15" s="43">
        <v>2129</v>
      </c>
      <c r="U15" s="43">
        <v>1738</v>
      </c>
      <c r="V15" s="43">
        <v>6209</v>
      </c>
      <c r="W15" s="12" t="s">
        <v>503</v>
      </c>
      <c r="X15" s="12" t="s">
        <v>503</v>
      </c>
      <c r="Y15" s="43">
        <v>37733</v>
      </c>
      <c r="Z15" s="43">
        <v>9187</v>
      </c>
      <c r="AA15" s="43">
        <v>2529</v>
      </c>
      <c r="AB15" s="12" t="s">
        <v>503</v>
      </c>
      <c r="AC15" s="43">
        <v>343</v>
      </c>
      <c r="AD15" s="43">
        <v>1629</v>
      </c>
    </row>
    <row r="16" spans="1:30" ht="12.75" customHeight="1">
      <c r="A16" s="42">
        <v>1973</v>
      </c>
      <c r="B16" s="43">
        <v>1058</v>
      </c>
      <c r="C16" s="43">
        <v>12229</v>
      </c>
      <c r="D16" s="43">
        <v>23073</v>
      </c>
      <c r="E16" s="43">
        <v>1466</v>
      </c>
      <c r="F16" s="12" t="s">
        <v>503</v>
      </c>
      <c r="G16" s="43">
        <v>7419</v>
      </c>
      <c r="H16" s="43">
        <v>4556</v>
      </c>
      <c r="I16" s="43">
        <v>4075</v>
      </c>
      <c r="J16" s="43">
        <v>1718</v>
      </c>
      <c r="K16" s="43">
        <v>29459</v>
      </c>
      <c r="L16" s="12" t="s">
        <v>503</v>
      </c>
      <c r="M16" s="43">
        <v>51786</v>
      </c>
      <c r="N16" s="43">
        <v>341</v>
      </c>
      <c r="O16" s="43">
        <v>920200</v>
      </c>
      <c r="P16" s="12" t="s">
        <v>503</v>
      </c>
      <c r="Q16" s="43">
        <v>24290</v>
      </c>
      <c r="R16" s="43">
        <v>25100</v>
      </c>
      <c r="S16" s="12" t="s">
        <v>503</v>
      </c>
      <c r="T16" s="43">
        <v>2187</v>
      </c>
      <c r="U16" s="43">
        <v>1711</v>
      </c>
      <c r="V16" s="43">
        <v>6510</v>
      </c>
      <c r="W16" s="12" t="s">
        <v>503</v>
      </c>
      <c r="X16" s="12" t="s">
        <v>503</v>
      </c>
      <c r="Y16" s="43">
        <v>38860</v>
      </c>
      <c r="Z16" s="43">
        <v>9164</v>
      </c>
      <c r="AA16" s="43">
        <v>2610</v>
      </c>
      <c r="AB16" s="12" t="s">
        <v>503</v>
      </c>
      <c r="AC16" s="43">
        <v>370</v>
      </c>
      <c r="AD16" s="43">
        <v>1712</v>
      </c>
    </row>
    <row r="17" spans="1:30" ht="12.75" customHeight="1">
      <c r="A17" s="42">
        <v>1974</v>
      </c>
      <c r="B17" s="43">
        <v>1179</v>
      </c>
      <c r="C17" s="43">
        <v>12537</v>
      </c>
      <c r="D17" s="43">
        <v>24184</v>
      </c>
      <c r="E17" s="43">
        <v>1517</v>
      </c>
      <c r="F17" s="12" t="s">
        <v>503</v>
      </c>
      <c r="G17" s="43">
        <v>7781</v>
      </c>
      <c r="H17" s="43">
        <v>4927</v>
      </c>
      <c r="I17" s="43">
        <v>4379</v>
      </c>
      <c r="J17" s="43">
        <v>1864</v>
      </c>
      <c r="K17" s="43">
        <v>32359</v>
      </c>
      <c r="L17" s="12" t="s">
        <v>503</v>
      </c>
      <c r="M17" s="43">
        <v>53652</v>
      </c>
      <c r="N17" s="43">
        <v>377</v>
      </c>
      <c r="O17" s="43">
        <v>1008283</v>
      </c>
      <c r="P17" s="12" t="s">
        <v>503</v>
      </c>
      <c r="Q17" s="43">
        <v>29216</v>
      </c>
      <c r="R17" s="43">
        <v>26926</v>
      </c>
      <c r="S17" s="12" t="s">
        <v>503</v>
      </c>
      <c r="T17" s="43">
        <v>2226</v>
      </c>
      <c r="U17" s="43">
        <v>1677</v>
      </c>
      <c r="V17" s="43">
        <v>7110</v>
      </c>
      <c r="W17" s="12" t="s">
        <v>503</v>
      </c>
      <c r="X17" s="12" t="s">
        <v>503</v>
      </c>
      <c r="Y17" s="43">
        <v>43483</v>
      </c>
      <c r="Z17" s="43">
        <v>9810</v>
      </c>
      <c r="AA17" s="43">
        <v>2728</v>
      </c>
      <c r="AB17" s="12" t="s">
        <v>503</v>
      </c>
      <c r="AC17" s="43">
        <v>417</v>
      </c>
      <c r="AD17" s="43">
        <v>1763</v>
      </c>
    </row>
    <row r="18" spans="1:30" ht="12.75" customHeight="1">
      <c r="A18" s="42">
        <v>1975</v>
      </c>
      <c r="B18" s="43">
        <v>1349</v>
      </c>
      <c r="C18" s="43">
        <v>15404</v>
      </c>
      <c r="D18" s="43">
        <v>29688</v>
      </c>
      <c r="E18" s="43">
        <v>1563</v>
      </c>
      <c r="F18" s="12" t="s">
        <v>503</v>
      </c>
      <c r="G18" s="43">
        <v>6855</v>
      </c>
      <c r="H18" s="43">
        <v>5188</v>
      </c>
      <c r="I18" s="43">
        <v>5031</v>
      </c>
      <c r="J18" s="43">
        <v>1990</v>
      </c>
      <c r="K18" s="43">
        <v>31202</v>
      </c>
      <c r="L18" s="12" t="s">
        <v>503</v>
      </c>
      <c r="M18" s="43">
        <v>60206</v>
      </c>
      <c r="N18" s="43">
        <v>472</v>
      </c>
      <c r="O18" s="43">
        <v>1015922</v>
      </c>
      <c r="P18" s="12" t="s">
        <v>503</v>
      </c>
      <c r="Q18" s="43">
        <v>30512</v>
      </c>
      <c r="R18" s="43">
        <v>29893</v>
      </c>
      <c r="S18" s="12" t="s">
        <v>503</v>
      </c>
      <c r="T18" s="43">
        <v>2229</v>
      </c>
      <c r="U18" s="43">
        <v>1640</v>
      </c>
      <c r="V18" s="43">
        <v>7536</v>
      </c>
      <c r="W18" s="12" t="s">
        <v>503</v>
      </c>
      <c r="X18" s="12" t="s">
        <v>503</v>
      </c>
      <c r="Y18" s="43">
        <v>46404</v>
      </c>
      <c r="Z18" s="43">
        <v>10206</v>
      </c>
      <c r="AA18" s="43">
        <v>2738</v>
      </c>
      <c r="AB18" s="12" t="s">
        <v>503</v>
      </c>
      <c r="AC18" s="43">
        <v>436</v>
      </c>
      <c r="AD18" s="43">
        <v>1812</v>
      </c>
    </row>
    <row r="19" spans="1:30" ht="12.75" customHeight="1">
      <c r="A19" s="42">
        <v>1976</v>
      </c>
      <c r="B19" s="43">
        <v>1361</v>
      </c>
      <c r="C19" s="43">
        <v>16338</v>
      </c>
      <c r="D19" s="43">
        <v>32209</v>
      </c>
      <c r="E19" s="43">
        <v>1566</v>
      </c>
      <c r="F19" s="12" t="s">
        <v>503</v>
      </c>
      <c r="G19" s="43">
        <v>7941</v>
      </c>
      <c r="H19" s="43">
        <v>5491</v>
      </c>
      <c r="I19" s="43">
        <v>5306</v>
      </c>
      <c r="J19" s="43">
        <v>2070</v>
      </c>
      <c r="K19" s="43">
        <v>31328</v>
      </c>
      <c r="L19" s="12" t="s">
        <v>503</v>
      </c>
      <c r="M19" s="43">
        <v>62170</v>
      </c>
      <c r="N19" s="43">
        <v>471</v>
      </c>
      <c r="O19" s="43">
        <v>1096276</v>
      </c>
      <c r="P19" s="12" t="s">
        <v>503</v>
      </c>
      <c r="Q19" s="43">
        <v>34549</v>
      </c>
      <c r="R19" s="43">
        <v>31176</v>
      </c>
      <c r="S19" s="12" t="s">
        <v>503</v>
      </c>
      <c r="T19" s="43">
        <v>2268</v>
      </c>
      <c r="U19" s="43">
        <v>1626</v>
      </c>
      <c r="V19" s="43">
        <v>8170</v>
      </c>
      <c r="W19" s="12" t="s">
        <v>503</v>
      </c>
      <c r="X19" s="12" t="s">
        <v>503</v>
      </c>
      <c r="Y19" s="43">
        <v>49346</v>
      </c>
      <c r="Z19" s="43">
        <v>10570</v>
      </c>
      <c r="AA19" s="43">
        <v>2699</v>
      </c>
      <c r="AB19" s="12" t="s">
        <v>503</v>
      </c>
      <c r="AC19" s="43">
        <v>447</v>
      </c>
      <c r="AD19" s="43">
        <v>1893</v>
      </c>
    </row>
    <row r="20" spans="1:30" ht="12.75" customHeight="1">
      <c r="A20" s="42">
        <v>1977</v>
      </c>
      <c r="B20" s="43">
        <v>1408</v>
      </c>
      <c r="C20" s="43">
        <v>16646</v>
      </c>
      <c r="D20" s="43">
        <v>35230</v>
      </c>
      <c r="E20" s="43">
        <v>1613</v>
      </c>
      <c r="F20" s="12" t="s">
        <v>503</v>
      </c>
      <c r="G20" s="43">
        <v>8051</v>
      </c>
      <c r="H20" s="43">
        <v>5716</v>
      </c>
      <c r="I20" s="43">
        <v>5423</v>
      </c>
      <c r="J20" s="43">
        <v>2102</v>
      </c>
      <c r="K20" s="43">
        <v>32498</v>
      </c>
      <c r="L20" s="12" t="s">
        <v>503</v>
      </c>
      <c r="M20" s="43">
        <v>63840</v>
      </c>
      <c r="N20" s="43">
        <v>483</v>
      </c>
      <c r="O20" s="43">
        <v>1086958</v>
      </c>
      <c r="P20" s="12" t="s">
        <v>503</v>
      </c>
      <c r="Q20" s="43">
        <v>36595</v>
      </c>
      <c r="R20" s="43">
        <v>33723</v>
      </c>
      <c r="S20" s="12" t="s">
        <v>503</v>
      </c>
      <c r="T20" s="43">
        <v>2301</v>
      </c>
      <c r="U20" s="43">
        <v>1625</v>
      </c>
      <c r="V20" s="43">
        <v>8662</v>
      </c>
      <c r="W20" s="12" t="s">
        <v>503</v>
      </c>
      <c r="X20" s="43">
        <v>38292</v>
      </c>
      <c r="Y20" s="43">
        <v>52205</v>
      </c>
      <c r="Z20" s="43">
        <v>10861</v>
      </c>
      <c r="AA20" s="43">
        <v>2739</v>
      </c>
      <c r="AB20" s="12" t="s">
        <v>503</v>
      </c>
      <c r="AC20" s="43">
        <v>456</v>
      </c>
      <c r="AD20" s="43">
        <v>1968</v>
      </c>
    </row>
    <row r="21" spans="1:30" ht="12.75" customHeight="1">
      <c r="A21" s="42">
        <v>1978</v>
      </c>
      <c r="B21" s="43">
        <v>1443</v>
      </c>
      <c r="C21" s="43">
        <v>16443</v>
      </c>
      <c r="D21" s="43">
        <v>36776</v>
      </c>
      <c r="E21" s="43">
        <v>1642</v>
      </c>
      <c r="F21" s="12" t="s">
        <v>503</v>
      </c>
      <c r="G21" s="43">
        <v>8232</v>
      </c>
      <c r="H21" s="43">
        <v>5850</v>
      </c>
      <c r="I21" s="43">
        <v>5786</v>
      </c>
      <c r="J21" s="43">
        <v>2193</v>
      </c>
      <c r="K21" s="43">
        <v>36075</v>
      </c>
      <c r="L21" s="12" t="s">
        <v>503</v>
      </c>
      <c r="M21" s="43">
        <v>70188</v>
      </c>
      <c r="N21" s="43">
        <v>524</v>
      </c>
      <c r="O21" s="43">
        <v>1145286</v>
      </c>
      <c r="P21" s="12" t="s">
        <v>503</v>
      </c>
      <c r="Q21" s="43">
        <v>41300</v>
      </c>
      <c r="R21" s="43">
        <v>38111</v>
      </c>
      <c r="S21" s="12" t="s">
        <v>503</v>
      </c>
      <c r="T21" s="43">
        <v>2337</v>
      </c>
      <c r="U21" s="43">
        <v>1625</v>
      </c>
      <c r="V21" s="43">
        <v>9585</v>
      </c>
      <c r="W21" s="12" t="s">
        <v>503</v>
      </c>
      <c r="X21" s="43">
        <v>37974</v>
      </c>
      <c r="Y21" s="43">
        <v>52993</v>
      </c>
      <c r="Z21" s="43">
        <v>11407</v>
      </c>
      <c r="AA21" s="43">
        <v>2746</v>
      </c>
      <c r="AB21" s="12" t="s">
        <v>503</v>
      </c>
      <c r="AC21" s="43">
        <v>470</v>
      </c>
      <c r="AD21" s="43">
        <v>2024</v>
      </c>
    </row>
    <row r="22" spans="1:30" ht="12.75" customHeight="1">
      <c r="A22" s="42">
        <v>1979</v>
      </c>
      <c r="B22" s="43">
        <v>1424</v>
      </c>
      <c r="C22" s="43">
        <v>16737</v>
      </c>
      <c r="D22" s="43">
        <v>37505</v>
      </c>
      <c r="E22" s="43">
        <v>1694</v>
      </c>
      <c r="F22" s="12" t="s">
        <v>503</v>
      </c>
      <c r="G22" s="43">
        <v>8602</v>
      </c>
      <c r="H22" s="43">
        <v>5990</v>
      </c>
      <c r="I22" s="43">
        <v>6306</v>
      </c>
      <c r="J22" s="43">
        <v>2244</v>
      </c>
      <c r="K22" s="43">
        <v>36217</v>
      </c>
      <c r="L22" s="12" t="s">
        <v>503</v>
      </c>
      <c r="M22" s="43">
        <v>72133</v>
      </c>
      <c r="N22" s="43">
        <v>535</v>
      </c>
      <c r="O22" s="43">
        <v>1219258</v>
      </c>
      <c r="P22" s="12" t="s">
        <v>503</v>
      </c>
      <c r="Q22" s="43">
        <v>44631</v>
      </c>
      <c r="R22" s="43">
        <v>39667</v>
      </c>
      <c r="S22" s="12" t="s">
        <v>503</v>
      </c>
      <c r="T22" s="43">
        <v>2297</v>
      </c>
      <c r="U22" s="43">
        <v>1470</v>
      </c>
      <c r="V22" s="43">
        <v>9310</v>
      </c>
      <c r="W22" s="12" t="s">
        <v>503</v>
      </c>
      <c r="X22" s="43">
        <v>36963</v>
      </c>
      <c r="Y22" s="43">
        <v>52241</v>
      </c>
      <c r="Z22" s="43">
        <v>11635</v>
      </c>
      <c r="AA22" s="43">
        <v>2766</v>
      </c>
      <c r="AB22" s="12" t="s">
        <v>503</v>
      </c>
      <c r="AC22" s="43">
        <v>486</v>
      </c>
      <c r="AD22" s="43">
        <v>2074</v>
      </c>
    </row>
    <row r="23" spans="1:30" ht="12.75" customHeight="1">
      <c r="A23" s="42">
        <v>1980</v>
      </c>
      <c r="B23" s="43">
        <v>1423</v>
      </c>
      <c r="C23" s="43">
        <v>17032</v>
      </c>
      <c r="D23" s="43">
        <v>37434</v>
      </c>
      <c r="E23" s="43">
        <v>1729</v>
      </c>
      <c r="F23" s="12" t="s">
        <v>503</v>
      </c>
      <c r="G23" s="43">
        <v>11469</v>
      </c>
      <c r="H23" s="43">
        <v>6070</v>
      </c>
      <c r="I23" s="43">
        <v>6529</v>
      </c>
      <c r="J23" s="43">
        <v>2321</v>
      </c>
      <c r="K23" s="43">
        <v>36715</v>
      </c>
      <c r="L23" s="12" t="s">
        <v>503</v>
      </c>
      <c r="M23" s="43">
        <v>75764</v>
      </c>
      <c r="N23" s="43">
        <v>601</v>
      </c>
      <c r="O23" s="43">
        <v>1554907</v>
      </c>
      <c r="P23" s="43">
        <v>168725</v>
      </c>
      <c r="Q23" s="43">
        <v>45219</v>
      </c>
      <c r="R23" s="43">
        <v>42132</v>
      </c>
      <c r="S23" s="12" t="s">
        <v>503</v>
      </c>
      <c r="T23" s="43">
        <v>2409</v>
      </c>
      <c r="U23" s="43">
        <v>1616</v>
      </c>
      <c r="V23" s="43">
        <v>10594</v>
      </c>
      <c r="W23" s="12" t="s">
        <v>503</v>
      </c>
      <c r="X23" s="43">
        <v>42834</v>
      </c>
      <c r="Y23" s="43">
        <v>53112</v>
      </c>
      <c r="Z23" s="43">
        <v>11921</v>
      </c>
      <c r="AA23" s="43">
        <v>2889</v>
      </c>
      <c r="AB23" s="12" t="s">
        <v>503</v>
      </c>
      <c r="AC23" s="43">
        <v>479</v>
      </c>
      <c r="AD23" s="43">
        <v>2121</v>
      </c>
    </row>
    <row r="24" spans="1:30" ht="12.75" customHeight="1">
      <c r="A24" s="42">
        <v>1981</v>
      </c>
      <c r="B24" s="43">
        <v>1449</v>
      </c>
      <c r="C24" s="43">
        <v>14943</v>
      </c>
      <c r="D24" s="43">
        <v>39871</v>
      </c>
      <c r="E24" s="43">
        <v>1785</v>
      </c>
      <c r="F24" s="12" t="s">
        <v>503</v>
      </c>
      <c r="G24" s="43">
        <v>11433</v>
      </c>
      <c r="H24" s="43">
        <v>6269</v>
      </c>
      <c r="I24" s="43">
        <v>6826</v>
      </c>
      <c r="J24" s="43">
        <v>2391</v>
      </c>
      <c r="K24" s="43">
        <v>38097</v>
      </c>
      <c r="L24" s="12" t="s">
        <v>503</v>
      </c>
      <c r="M24" s="43">
        <v>80798</v>
      </c>
      <c r="N24" s="43">
        <v>585</v>
      </c>
      <c r="O24" s="43">
        <v>1450255</v>
      </c>
      <c r="P24" s="43">
        <v>176728</v>
      </c>
      <c r="Q24" s="43">
        <v>51561</v>
      </c>
      <c r="R24" s="43">
        <v>43401</v>
      </c>
      <c r="S24" s="12" t="s">
        <v>503</v>
      </c>
      <c r="T24" s="43">
        <v>2433</v>
      </c>
      <c r="U24" s="43">
        <v>1608</v>
      </c>
      <c r="V24" s="43">
        <v>10499</v>
      </c>
      <c r="W24" s="12" t="s">
        <v>503</v>
      </c>
      <c r="X24" s="43">
        <v>44780</v>
      </c>
      <c r="Y24" s="43">
        <v>53151</v>
      </c>
      <c r="Z24" s="43">
        <v>12284</v>
      </c>
      <c r="AA24" s="43">
        <v>2952</v>
      </c>
      <c r="AB24" s="12" t="s">
        <v>503</v>
      </c>
      <c r="AC24" s="43">
        <v>499</v>
      </c>
      <c r="AD24" s="43">
        <v>2196</v>
      </c>
    </row>
    <row r="25" spans="1:30" ht="12.75" customHeight="1">
      <c r="A25" s="42">
        <v>1982</v>
      </c>
      <c r="B25" s="43">
        <v>1445</v>
      </c>
      <c r="C25" s="43">
        <v>14919</v>
      </c>
      <c r="D25" s="43">
        <v>41277</v>
      </c>
      <c r="E25" s="43">
        <v>1815</v>
      </c>
      <c r="F25" s="12" t="s">
        <v>503</v>
      </c>
      <c r="G25" s="43">
        <v>11674</v>
      </c>
      <c r="H25" s="43">
        <v>6530</v>
      </c>
      <c r="I25" s="43">
        <v>7199</v>
      </c>
      <c r="J25" s="43">
        <v>2301</v>
      </c>
      <c r="K25" s="43">
        <v>38072</v>
      </c>
      <c r="L25" s="12" t="s">
        <v>503</v>
      </c>
      <c r="M25" s="43">
        <v>87088</v>
      </c>
      <c r="N25" s="43">
        <v>577</v>
      </c>
      <c r="O25" s="43">
        <v>1461885</v>
      </c>
      <c r="P25" s="43">
        <v>185650</v>
      </c>
      <c r="Q25" s="43">
        <v>61602</v>
      </c>
      <c r="R25" s="43">
        <v>44465</v>
      </c>
      <c r="S25" s="12" t="s">
        <v>503</v>
      </c>
      <c r="T25" s="43">
        <v>2451</v>
      </c>
      <c r="U25" s="43">
        <v>1596</v>
      </c>
      <c r="V25" s="43">
        <v>10847</v>
      </c>
      <c r="W25" s="12" t="s">
        <v>503</v>
      </c>
      <c r="X25" s="43">
        <v>42956</v>
      </c>
      <c r="Y25" s="43">
        <v>55339</v>
      </c>
      <c r="Z25" s="43">
        <v>12538</v>
      </c>
      <c r="AA25" s="43">
        <v>2962</v>
      </c>
      <c r="AB25" s="43">
        <v>195597</v>
      </c>
      <c r="AC25" s="43">
        <v>496</v>
      </c>
      <c r="AD25" s="43">
        <v>2240</v>
      </c>
    </row>
    <row r="26" spans="1:30" ht="12.75" customHeight="1">
      <c r="A26" s="42">
        <v>1983</v>
      </c>
      <c r="B26" s="43">
        <v>1515</v>
      </c>
      <c r="C26" s="43">
        <v>14677</v>
      </c>
      <c r="D26" s="43">
        <v>41528</v>
      </c>
      <c r="E26" s="43">
        <v>1862</v>
      </c>
      <c r="F26" s="12" t="s">
        <v>503</v>
      </c>
      <c r="G26" s="43">
        <v>11660</v>
      </c>
      <c r="H26" s="43">
        <v>6624</v>
      </c>
      <c r="I26" s="43">
        <v>7443</v>
      </c>
      <c r="J26" s="43">
        <v>2256</v>
      </c>
      <c r="K26" s="43">
        <v>41521</v>
      </c>
      <c r="L26" s="12" t="s">
        <v>503</v>
      </c>
      <c r="M26" s="43">
        <v>98687</v>
      </c>
      <c r="N26" s="43">
        <v>552</v>
      </c>
      <c r="O26" s="43">
        <v>1528902</v>
      </c>
      <c r="P26" s="43">
        <v>194446</v>
      </c>
      <c r="Q26" s="43">
        <v>72886</v>
      </c>
      <c r="R26" s="43">
        <v>45119</v>
      </c>
      <c r="S26" s="12" t="s">
        <v>503</v>
      </c>
      <c r="T26" s="43">
        <v>2482</v>
      </c>
      <c r="U26" s="43">
        <v>1572</v>
      </c>
      <c r="V26" s="43">
        <v>11580</v>
      </c>
      <c r="W26" s="12" t="s">
        <v>503</v>
      </c>
      <c r="X26" s="43">
        <v>40494</v>
      </c>
      <c r="Y26" s="43">
        <v>55897</v>
      </c>
      <c r="Z26" s="43">
        <v>12729</v>
      </c>
      <c r="AA26" s="43">
        <v>3061</v>
      </c>
      <c r="AB26" s="43">
        <v>199315</v>
      </c>
      <c r="AC26" s="43">
        <v>509</v>
      </c>
      <c r="AD26" s="43">
        <v>2280</v>
      </c>
    </row>
    <row r="27" spans="1:30" ht="12.75" customHeight="1">
      <c r="A27" s="42">
        <v>1984</v>
      </c>
      <c r="B27" s="43">
        <v>1556</v>
      </c>
      <c r="C27" s="43">
        <v>14764</v>
      </c>
      <c r="D27" s="43">
        <v>41256</v>
      </c>
      <c r="E27" s="43">
        <v>1890</v>
      </c>
      <c r="F27" s="12" t="s">
        <v>503</v>
      </c>
      <c r="G27" s="43">
        <v>11788</v>
      </c>
      <c r="H27" s="43">
        <v>6626</v>
      </c>
      <c r="I27" s="43">
        <v>7968</v>
      </c>
      <c r="J27" s="43">
        <v>2361</v>
      </c>
      <c r="K27" s="43">
        <v>42724</v>
      </c>
      <c r="L27" s="12" t="s">
        <v>503</v>
      </c>
      <c r="M27" s="43">
        <v>91011</v>
      </c>
      <c r="N27" s="43">
        <v>538</v>
      </c>
      <c r="O27" s="43">
        <v>1533995</v>
      </c>
      <c r="P27" s="43">
        <v>191103</v>
      </c>
      <c r="Q27" s="43">
        <v>85869</v>
      </c>
      <c r="R27" s="43">
        <v>46834</v>
      </c>
      <c r="S27" s="12" t="s">
        <v>503</v>
      </c>
      <c r="T27" s="43">
        <v>2491</v>
      </c>
      <c r="U27" s="43">
        <v>1558</v>
      </c>
      <c r="V27" s="43">
        <v>11647</v>
      </c>
      <c r="W27" s="12" t="s">
        <v>503</v>
      </c>
      <c r="X27" s="43">
        <v>39777</v>
      </c>
      <c r="Y27" s="43">
        <v>55129</v>
      </c>
      <c r="Z27" s="43">
        <v>13045</v>
      </c>
      <c r="AA27" s="43">
        <v>3060</v>
      </c>
      <c r="AB27" s="43">
        <v>211571</v>
      </c>
      <c r="AC27" s="43">
        <v>517</v>
      </c>
      <c r="AD27" s="43">
        <v>2338</v>
      </c>
    </row>
    <row r="28" spans="1:30" ht="12.75" customHeight="1">
      <c r="A28" s="42">
        <v>1985</v>
      </c>
      <c r="B28" s="43">
        <v>1625</v>
      </c>
      <c r="C28" s="43">
        <v>14907</v>
      </c>
      <c r="D28" s="43">
        <v>42039</v>
      </c>
      <c r="E28" s="43">
        <v>1947</v>
      </c>
      <c r="F28" s="12" t="s">
        <v>503</v>
      </c>
      <c r="G28" s="43">
        <v>12231</v>
      </c>
      <c r="H28" s="43">
        <v>6902</v>
      </c>
      <c r="I28" s="43">
        <v>8172</v>
      </c>
      <c r="J28" s="43">
        <v>2444</v>
      </c>
      <c r="K28" s="43">
        <v>45522</v>
      </c>
      <c r="L28" s="12" t="s">
        <v>503</v>
      </c>
      <c r="M28" s="43">
        <v>95795</v>
      </c>
      <c r="N28" s="43">
        <v>542</v>
      </c>
      <c r="O28" s="43">
        <v>1582529</v>
      </c>
      <c r="P28" s="43">
        <v>194002</v>
      </c>
      <c r="Q28" s="43">
        <v>97626</v>
      </c>
      <c r="R28" s="43">
        <v>47369</v>
      </c>
      <c r="S28" s="12" t="s">
        <v>503</v>
      </c>
      <c r="T28" s="43">
        <v>2517</v>
      </c>
      <c r="U28" s="43">
        <v>1552</v>
      </c>
      <c r="V28" s="43">
        <v>11795</v>
      </c>
      <c r="W28" s="12" t="s">
        <v>503</v>
      </c>
      <c r="X28" s="43">
        <v>43628</v>
      </c>
      <c r="Y28" s="43">
        <v>54998</v>
      </c>
      <c r="Z28" s="43">
        <v>12970</v>
      </c>
      <c r="AA28" s="43">
        <v>3244</v>
      </c>
      <c r="AB28" s="43">
        <v>167479</v>
      </c>
      <c r="AC28" s="43">
        <v>532</v>
      </c>
      <c r="AD28" s="43">
        <v>2416</v>
      </c>
    </row>
    <row r="29" spans="1:30" ht="12.75" customHeight="1">
      <c r="A29" s="42">
        <v>1986</v>
      </c>
      <c r="B29" s="43">
        <v>1678</v>
      </c>
      <c r="C29" s="43">
        <v>15474</v>
      </c>
      <c r="D29" s="43">
        <v>42914</v>
      </c>
      <c r="E29" s="43">
        <v>2014</v>
      </c>
      <c r="F29" s="12" t="s">
        <v>503</v>
      </c>
      <c r="G29" s="43">
        <v>12373</v>
      </c>
      <c r="H29" s="43">
        <v>7173</v>
      </c>
      <c r="I29" s="43">
        <v>8543</v>
      </c>
      <c r="J29" s="43">
        <v>2522</v>
      </c>
      <c r="K29" s="43">
        <v>50476</v>
      </c>
      <c r="L29" s="12" t="s">
        <v>503</v>
      </c>
      <c r="M29" s="43">
        <v>105543</v>
      </c>
      <c r="N29" s="43">
        <v>542</v>
      </c>
      <c r="O29" s="43">
        <v>1639862</v>
      </c>
      <c r="P29" s="43">
        <v>194382</v>
      </c>
      <c r="Q29" s="43">
        <v>106375</v>
      </c>
      <c r="R29" s="43">
        <v>47942</v>
      </c>
      <c r="S29" s="12" t="s">
        <v>503</v>
      </c>
      <c r="T29" s="43">
        <v>2570</v>
      </c>
      <c r="U29" s="43">
        <v>1549</v>
      </c>
      <c r="V29" s="43">
        <v>12068</v>
      </c>
      <c r="W29" s="12" t="s">
        <v>503</v>
      </c>
      <c r="X29" s="43">
        <v>54077</v>
      </c>
      <c r="Y29" s="43">
        <v>57671</v>
      </c>
      <c r="Z29" s="43">
        <v>13220</v>
      </c>
      <c r="AA29" s="43">
        <v>3394</v>
      </c>
      <c r="AB29" s="43">
        <v>208650</v>
      </c>
      <c r="AC29" s="43">
        <v>541</v>
      </c>
      <c r="AD29" s="43">
        <v>2454</v>
      </c>
    </row>
    <row r="30" spans="1:30" ht="12.75" customHeight="1">
      <c r="A30" s="42">
        <v>1987</v>
      </c>
      <c r="B30" s="43">
        <v>1716</v>
      </c>
      <c r="C30" s="43">
        <v>15673</v>
      </c>
      <c r="D30" s="43">
        <v>44125</v>
      </c>
      <c r="E30" s="43">
        <v>2026</v>
      </c>
      <c r="F30" s="12" t="s">
        <v>503</v>
      </c>
      <c r="G30" s="43">
        <v>12669</v>
      </c>
      <c r="H30" s="43">
        <v>7524</v>
      </c>
      <c r="I30" s="43">
        <v>8761</v>
      </c>
      <c r="J30" s="43">
        <v>2583</v>
      </c>
      <c r="K30" s="43">
        <v>50230</v>
      </c>
      <c r="L30" s="12" t="s">
        <v>503</v>
      </c>
      <c r="M30" s="43">
        <v>111804</v>
      </c>
      <c r="N30" s="43">
        <v>515</v>
      </c>
      <c r="O30" s="43">
        <v>1708084</v>
      </c>
      <c r="P30" s="43">
        <v>198988</v>
      </c>
      <c r="Q30" s="43">
        <v>116948</v>
      </c>
      <c r="R30" s="43">
        <v>51923</v>
      </c>
      <c r="S30" s="12" t="s">
        <v>503</v>
      </c>
      <c r="T30" s="43">
        <v>2603</v>
      </c>
      <c r="U30" s="43">
        <v>1536</v>
      </c>
      <c r="V30" s="43">
        <v>12714</v>
      </c>
      <c r="W30" s="12" t="s">
        <v>503</v>
      </c>
      <c r="X30" s="43">
        <v>56335</v>
      </c>
      <c r="Y30" s="43">
        <v>62111</v>
      </c>
      <c r="Z30" s="43">
        <v>13466</v>
      </c>
      <c r="AA30" s="43">
        <v>3503</v>
      </c>
      <c r="AB30" s="43">
        <v>211440</v>
      </c>
      <c r="AC30" s="43">
        <v>547</v>
      </c>
      <c r="AD30" s="43">
        <v>2499</v>
      </c>
    </row>
    <row r="31" spans="1:30" ht="12.75" customHeight="1">
      <c r="A31" s="42">
        <v>1988</v>
      </c>
      <c r="B31" s="43">
        <v>1779</v>
      </c>
      <c r="C31" s="43">
        <v>15918</v>
      </c>
      <c r="D31" s="43">
        <v>46407</v>
      </c>
      <c r="E31" s="43">
        <v>2071</v>
      </c>
      <c r="F31" s="12" t="s">
        <v>503</v>
      </c>
      <c r="G31" s="43">
        <v>12845</v>
      </c>
      <c r="H31" s="43">
        <v>7764</v>
      </c>
      <c r="I31" s="43">
        <v>9168</v>
      </c>
      <c r="J31" s="43">
        <v>2716</v>
      </c>
      <c r="K31" s="43">
        <v>52074</v>
      </c>
      <c r="L31" s="12" t="s">
        <v>503</v>
      </c>
      <c r="M31" s="43">
        <v>115726</v>
      </c>
      <c r="N31" s="43">
        <v>493</v>
      </c>
      <c r="O31" s="43">
        <v>1759949</v>
      </c>
      <c r="P31" s="43">
        <v>202648</v>
      </c>
      <c r="Q31" s="43">
        <v>130309</v>
      </c>
      <c r="R31" s="43">
        <v>53888</v>
      </c>
      <c r="S31" s="12" t="s">
        <v>503</v>
      </c>
      <c r="T31" s="43">
        <v>2622</v>
      </c>
      <c r="U31" s="43">
        <v>1530</v>
      </c>
      <c r="V31" s="43">
        <v>13123</v>
      </c>
      <c r="W31" s="12" t="s">
        <v>503</v>
      </c>
      <c r="X31" s="43">
        <v>63773</v>
      </c>
      <c r="Y31" s="43">
        <v>72756</v>
      </c>
      <c r="Z31" s="43">
        <v>13675</v>
      </c>
      <c r="AA31" s="43">
        <v>3587</v>
      </c>
      <c r="AB31" s="43">
        <v>215456</v>
      </c>
      <c r="AC31" s="43">
        <v>558</v>
      </c>
      <c r="AD31" s="43">
        <v>2599</v>
      </c>
    </row>
    <row r="32" spans="1:30" ht="12.75" customHeight="1">
      <c r="A32" s="42">
        <v>1989</v>
      </c>
      <c r="B32" s="43">
        <v>1821</v>
      </c>
      <c r="C32" s="43">
        <v>16726</v>
      </c>
      <c r="D32" s="43">
        <v>48504</v>
      </c>
      <c r="E32" s="43">
        <v>2151</v>
      </c>
      <c r="F32" s="12" t="s">
        <v>503</v>
      </c>
      <c r="G32" s="43">
        <v>12904</v>
      </c>
      <c r="H32" s="43">
        <v>8003</v>
      </c>
      <c r="I32" s="43">
        <v>9636</v>
      </c>
      <c r="J32" s="43">
        <v>2613</v>
      </c>
      <c r="K32" s="43">
        <v>54122</v>
      </c>
      <c r="L32" s="12" t="s">
        <v>503</v>
      </c>
      <c r="M32" s="43">
        <v>118689</v>
      </c>
      <c r="N32" s="43">
        <v>500</v>
      </c>
      <c r="O32" s="43">
        <v>1808846</v>
      </c>
      <c r="P32" s="43">
        <v>205542</v>
      </c>
      <c r="Q32" s="43">
        <v>146885</v>
      </c>
      <c r="R32" s="43">
        <v>54483</v>
      </c>
      <c r="S32" s="12" t="s">
        <v>503</v>
      </c>
      <c r="T32" s="43">
        <v>2813</v>
      </c>
      <c r="U32" s="43">
        <v>1525</v>
      </c>
      <c r="V32" s="43">
        <v>13061</v>
      </c>
      <c r="W32" s="12" t="s">
        <v>503</v>
      </c>
      <c r="X32" s="43">
        <v>61335</v>
      </c>
      <c r="Y32" s="43">
        <v>79905</v>
      </c>
      <c r="Z32" s="43">
        <v>13932</v>
      </c>
      <c r="AA32" s="43">
        <v>3784</v>
      </c>
      <c r="AB32" s="43">
        <v>189946</v>
      </c>
      <c r="AC32" s="43">
        <v>564</v>
      </c>
      <c r="AD32" s="43">
        <v>2685</v>
      </c>
    </row>
    <row r="33" spans="1:30" ht="12.75" customHeight="1">
      <c r="A33" s="42">
        <v>1990</v>
      </c>
      <c r="B33" s="43">
        <v>1835</v>
      </c>
      <c r="C33" s="43">
        <v>16898</v>
      </c>
      <c r="D33" s="43">
        <v>49232</v>
      </c>
      <c r="E33" s="43">
        <v>2204</v>
      </c>
      <c r="F33" s="43">
        <v>3016</v>
      </c>
      <c r="G33" s="43">
        <v>12805</v>
      </c>
      <c r="H33" s="43">
        <v>8242</v>
      </c>
      <c r="I33" s="43">
        <v>10171</v>
      </c>
      <c r="J33" s="43">
        <v>2673</v>
      </c>
      <c r="K33" s="43">
        <v>54408</v>
      </c>
      <c r="L33" s="43">
        <v>13314</v>
      </c>
      <c r="M33" s="43">
        <v>113570</v>
      </c>
      <c r="N33" s="43">
        <v>523</v>
      </c>
      <c r="O33" s="43">
        <v>1876571</v>
      </c>
      <c r="P33" s="43">
        <v>211370</v>
      </c>
      <c r="Q33" s="43">
        <v>163640</v>
      </c>
      <c r="R33" s="43">
        <v>59338</v>
      </c>
      <c r="S33" s="12" t="s">
        <v>503</v>
      </c>
      <c r="T33" s="43">
        <v>2877</v>
      </c>
      <c r="U33" s="43">
        <v>1509</v>
      </c>
      <c r="V33" s="43">
        <v>13282</v>
      </c>
      <c r="W33" s="43">
        <v>65</v>
      </c>
      <c r="X33" s="43">
        <v>63643</v>
      </c>
      <c r="Y33" s="43">
        <v>89260</v>
      </c>
      <c r="Z33" s="43">
        <v>13936</v>
      </c>
      <c r="AA33" s="43">
        <v>3871</v>
      </c>
      <c r="AB33" s="43">
        <v>254230</v>
      </c>
      <c r="AC33" s="43">
        <v>573</v>
      </c>
      <c r="AD33" s="43">
        <v>2799</v>
      </c>
    </row>
    <row r="34" spans="1:30" ht="12.75" customHeight="1">
      <c r="A34" s="42">
        <v>1991</v>
      </c>
      <c r="B34" s="43">
        <v>1866</v>
      </c>
      <c r="C34" s="43">
        <v>16951</v>
      </c>
      <c r="D34" s="43">
        <v>50664</v>
      </c>
      <c r="E34" s="43">
        <v>2259</v>
      </c>
      <c r="F34" s="43">
        <v>2446</v>
      </c>
      <c r="G34" s="43">
        <v>12774</v>
      </c>
      <c r="H34" s="43">
        <v>8268</v>
      </c>
      <c r="I34" s="43">
        <v>10558</v>
      </c>
      <c r="J34" s="43">
        <v>3215</v>
      </c>
      <c r="K34" s="43">
        <v>51800</v>
      </c>
      <c r="L34" s="43">
        <v>15829</v>
      </c>
      <c r="M34" s="43">
        <v>116622</v>
      </c>
      <c r="N34" s="43">
        <v>535</v>
      </c>
      <c r="O34" s="43">
        <v>1924084</v>
      </c>
      <c r="P34" s="43">
        <v>242330</v>
      </c>
      <c r="Q34" s="43">
        <v>178167</v>
      </c>
      <c r="R34" s="43">
        <v>60999</v>
      </c>
      <c r="S34" s="12" t="s">
        <v>503</v>
      </c>
      <c r="T34" s="43">
        <v>2937</v>
      </c>
      <c r="U34" s="43">
        <v>1490</v>
      </c>
      <c r="V34" s="43">
        <v>14012</v>
      </c>
      <c r="W34" s="43">
        <v>95</v>
      </c>
      <c r="X34" s="43">
        <v>71980</v>
      </c>
      <c r="Y34" s="43">
        <v>93623</v>
      </c>
      <c r="Z34" s="43">
        <v>14040</v>
      </c>
      <c r="AA34" s="43">
        <v>4067</v>
      </c>
      <c r="AB34" s="43">
        <v>387285</v>
      </c>
      <c r="AC34" s="43">
        <v>595</v>
      </c>
      <c r="AD34" s="43">
        <v>2858</v>
      </c>
    </row>
    <row r="35" spans="1:30" ht="12.75" customHeight="1">
      <c r="A35" s="42">
        <v>1992</v>
      </c>
      <c r="B35" s="43">
        <v>1914</v>
      </c>
      <c r="C35" s="43">
        <v>16955</v>
      </c>
      <c r="D35" s="43">
        <v>51089</v>
      </c>
      <c r="E35" s="43">
        <v>2278</v>
      </c>
      <c r="F35" s="43">
        <v>2541</v>
      </c>
      <c r="G35" s="43">
        <v>12969</v>
      </c>
      <c r="H35" s="43">
        <v>7864</v>
      </c>
      <c r="I35" s="43">
        <v>10974</v>
      </c>
      <c r="J35" s="43">
        <v>3511</v>
      </c>
      <c r="K35" s="43">
        <v>54402</v>
      </c>
      <c r="L35" s="43">
        <v>18341</v>
      </c>
      <c r="M35" s="43">
        <v>110170</v>
      </c>
      <c r="N35" s="43">
        <v>551</v>
      </c>
      <c r="O35" s="43">
        <v>1951282</v>
      </c>
      <c r="P35" s="43">
        <v>233748</v>
      </c>
      <c r="Q35" s="43">
        <v>190535</v>
      </c>
      <c r="R35" s="43">
        <v>62995</v>
      </c>
      <c r="S35" s="12" t="s">
        <v>503</v>
      </c>
      <c r="T35" s="43">
        <v>3017</v>
      </c>
      <c r="U35" s="43">
        <v>1475</v>
      </c>
      <c r="V35" s="43">
        <v>14019</v>
      </c>
      <c r="W35" s="43">
        <v>128</v>
      </c>
      <c r="X35" s="43">
        <v>75346</v>
      </c>
      <c r="Y35" s="43">
        <v>98353</v>
      </c>
      <c r="Z35" s="43">
        <v>13461</v>
      </c>
      <c r="AA35" s="43">
        <v>4067</v>
      </c>
      <c r="AB35" s="43">
        <v>615648</v>
      </c>
      <c r="AC35" s="43">
        <v>608</v>
      </c>
      <c r="AD35" s="43">
        <v>2919</v>
      </c>
    </row>
    <row r="36" spans="1:30" ht="12.75" customHeight="1">
      <c r="A36" s="42">
        <v>1993</v>
      </c>
      <c r="B36" s="43">
        <v>1961</v>
      </c>
      <c r="C36" s="43">
        <v>17192</v>
      </c>
      <c r="D36" s="43">
        <v>51912</v>
      </c>
      <c r="E36" s="43">
        <v>2232</v>
      </c>
      <c r="F36" s="43">
        <v>3363</v>
      </c>
      <c r="G36" s="43">
        <v>13437</v>
      </c>
      <c r="H36" s="43">
        <v>7000</v>
      </c>
      <c r="I36" s="43">
        <v>11322</v>
      </c>
      <c r="J36" s="43">
        <v>3459</v>
      </c>
      <c r="K36" s="43">
        <v>60434</v>
      </c>
      <c r="L36" s="43">
        <v>18753</v>
      </c>
      <c r="M36" s="43">
        <v>108764</v>
      </c>
      <c r="N36" s="43">
        <v>535</v>
      </c>
      <c r="O36" s="43">
        <v>1928904</v>
      </c>
      <c r="P36" s="43">
        <v>236866</v>
      </c>
      <c r="Q36" s="43">
        <v>203152</v>
      </c>
      <c r="R36" s="43">
        <v>65544</v>
      </c>
      <c r="S36" s="12" t="s">
        <v>503</v>
      </c>
      <c r="T36" s="43">
        <v>3064</v>
      </c>
      <c r="U36" s="43">
        <v>1458</v>
      </c>
      <c r="V36" s="43">
        <v>13971</v>
      </c>
      <c r="W36" s="43">
        <v>158</v>
      </c>
      <c r="X36" s="43">
        <v>76938</v>
      </c>
      <c r="Y36" s="43">
        <v>103287</v>
      </c>
      <c r="Z36" s="43">
        <v>13197</v>
      </c>
      <c r="AA36" s="43">
        <v>4028</v>
      </c>
      <c r="AB36" s="43">
        <v>957386</v>
      </c>
      <c r="AC36" s="43">
        <v>600</v>
      </c>
      <c r="AD36" s="43">
        <v>2951</v>
      </c>
    </row>
    <row r="37" spans="1:30" ht="12.75" customHeight="1">
      <c r="A37" s="42">
        <v>1994</v>
      </c>
      <c r="B37" s="43">
        <v>2038</v>
      </c>
      <c r="C37" s="43">
        <v>17073</v>
      </c>
      <c r="D37" s="12" t="s">
        <v>503</v>
      </c>
      <c r="E37" s="43">
        <v>2235</v>
      </c>
      <c r="F37" s="43">
        <v>3613</v>
      </c>
      <c r="G37" s="43">
        <v>13335</v>
      </c>
      <c r="H37" s="43">
        <v>6814</v>
      </c>
      <c r="I37" s="43">
        <v>11452</v>
      </c>
      <c r="J37" s="43">
        <v>3498</v>
      </c>
      <c r="K37" s="12" t="s">
        <v>503</v>
      </c>
      <c r="L37" s="12" t="s">
        <v>503</v>
      </c>
      <c r="M37" s="43">
        <v>108350</v>
      </c>
      <c r="N37" s="43">
        <v>549</v>
      </c>
      <c r="O37" s="43">
        <v>1936526</v>
      </c>
      <c r="P37" s="43">
        <v>249451</v>
      </c>
      <c r="Q37" s="43">
        <v>218540</v>
      </c>
      <c r="R37" s="43">
        <v>56095</v>
      </c>
      <c r="S37" s="12" t="s">
        <v>503</v>
      </c>
      <c r="T37" s="43">
        <v>3115</v>
      </c>
      <c r="U37" s="43">
        <v>1488</v>
      </c>
      <c r="V37" s="43">
        <v>13934</v>
      </c>
      <c r="W37" s="12" t="s">
        <v>503</v>
      </c>
      <c r="X37" s="12" t="s">
        <v>503</v>
      </c>
      <c r="Y37" s="43">
        <v>99203</v>
      </c>
      <c r="Z37" s="12" t="s">
        <v>503</v>
      </c>
      <c r="AA37" s="43">
        <v>4055</v>
      </c>
      <c r="AB37" s="43">
        <v>2076152</v>
      </c>
      <c r="AC37" s="43">
        <v>619</v>
      </c>
      <c r="AD37" s="43">
        <v>2964</v>
      </c>
    </row>
    <row r="38" spans="1:30" ht="12.75" customHeight="1">
      <c r="A38" s="42">
        <v>1995</v>
      </c>
      <c r="B38" s="12" t="s">
        <v>503</v>
      </c>
      <c r="C38" s="43">
        <v>17038</v>
      </c>
      <c r="D38" s="12" t="s">
        <v>503</v>
      </c>
      <c r="E38" s="43">
        <v>2222</v>
      </c>
      <c r="F38" s="43">
        <v>3827</v>
      </c>
      <c r="G38" s="43">
        <v>14163</v>
      </c>
      <c r="H38" s="43">
        <v>6834</v>
      </c>
      <c r="I38" s="43">
        <v>11743</v>
      </c>
      <c r="J38" s="43">
        <v>3692</v>
      </c>
      <c r="K38" s="12" t="s">
        <v>503</v>
      </c>
      <c r="L38" s="12" t="s">
        <v>503</v>
      </c>
      <c r="M38" s="43">
        <v>111096</v>
      </c>
      <c r="N38" s="12" t="s">
        <v>503</v>
      </c>
      <c r="O38" s="43">
        <v>1932239</v>
      </c>
      <c r="P38" s="43">
        <v>258069</v>
      </c>
      <c r="Q38" s="43">
        <v>232869</v>
      </c>
      <c r="R38" s="43">
        <v>55276</v>
      </c>
      <c r="S38" s="12" t="s">
        <v>503</v>
      </c>
      <c r="T38" s="43">
        <v>3177</v>
      </c>
      <c r="U38" s="43">
        <v>1467</v>
      </c>
      <c r="V38" s="12" t="s">
        <v>503</v>
      </c>
      <c r="W38" s="12" t="s">
        <v>503</v>
      </c>
      <c r="X38" s="12" t="s">
        <v>503</v>
      </c>
      <c r="Y38" s="43">
        <v>100164</v>
      </c>
      <c r="Z38" s="12" t="s">
        <v>503</v>
      </c>
      <c r="AA38" s="43">
        <v>4101</v>
      </c>
      <c r="AB38" s="43">
        <v>4189815</v>
      </c>
      <c r="AC38" s="43">
        <v>634</v>
      </c>
      <c r="AD38" s="12" t="s">
        <v>503</v>
      </c>
    </row>
    <row r="39" spans="1:30" ht="12.75" customHeight="1">
      <c r="A39" s="42">
        <v>1996</v>
      </c>
      <c r="B39" s="12" t="s">
        <v>503</v>
      </c>
      <c r="C39" s="43">
        <v>17217</v>
      </c>
      <c r="D39" s="12" t="s">
        <v>503</v>
      </c>
      <c r="E39" s="12" t="s">
        <v>503</v>
      </c>
      <c r="F39" s="43">
        <v>3852</v>
      </c>
      <c r="G39" s="43">
        <v>14562</v>
      </c>
      <c r="H39" s="12" t="s">
        <v>503</v>
      </c>
      <c r="I39" s="43">
        <v>11585</v>
      </c>
      <c r="J39" s="43">
        <v>3740</v>
      </c>
      <c r="K39" s="12" t="s">
        <v>503</v>
      </c>
      <c r="L39" s="12" t="s">
        <v>503</v>
      </c>
      <c r="M39" s="43">
        <v>110825</v>
      </c>
      <c r="N39" s="12" t="s">
        <v>503</v>
      </c>
      <c r="O39" s="43">
        <v>1999467</v>
      </c>
      <c r="P39" s="43">
        <v>265450</v>
      </c>
      <c r="Q39" s="12" t="s">
        <v>503</v>
      </c>
      <c r="R39" s="43">
        <v>54482</v>
      </c>
      <c r="S39" s="12" t="s">
        <v>503</v>
      </c>
      <c r="T39" s="43">
        <v>3219</v>
      </c>
      <c r="U39" s="43">
        <v>1431</v>
      </c>
      <c r="V39" s="12" t="s">
        <v>503</v>
      </c>
      <c r="W39" s="12" t="s">
        <v>503</v>
      </c>
      <c r="X39" s="12" t="s">
        <v>503</v>
      </c>
      <c r="Y39" s="43">
        <v>103841</v>
      </c>
      <c r="Z39" s="12" t="s">
        <v>503</v>
      </c>
      <c r="AA39" s="43">
        <v>4229</v>
      </c>
      <c r="AB39" s="43">
        <v>7633181</v>
      </c>
      <c r="AC39" s="43">
        <v>653</v>
      </c>
      <c r="AD39" s="12" t="s">
        <v>503</v>
      </c>
    </row>
    <row r="40" spans="1:30" ht="12.75" customHeight="1">
      <c r="A40" s="42">
        <v>1997</v>
      </c>
      <c r="B40" s="12" t="s">
        <v>503</v>
      </c>
      <c r="C40" s="12" t="s">
        <v>503</v>
      </c>
      <c r="D40" s="12" t="s">
        <v>503</v>
      </c>
      <c r="E40" s="12" t="s">
        <v>503</v>
      </c>
      <c r="F40" s="12" t="s">
        <v>503</v>
      </c>
      <c r="G40" s="43">
        <v>15009</v>
      </c>
      <c r="H40" s="12" t="s">
        <v>503</v>
      </c>
      <c r="I40" s="12" t="s">
        <v>503</v>
      </c>
      <c r="J40" s="12" t="s">
        <v>503</v>
      </c>
      <c r="K40" s="12" t="s">
        <v>503</v>
      </c>
      <c r="L40" s="12" t="s">
        <v>503</v>
      </c>
      <c r="M40" s="12" t="s">
        <v>503</v>
      </c>
      <c r="N40" s="12" t="s">
        <v>503</v>
      </c>
      <c r="O40" s="12" t="s">
        <v>503</v>
      </c>
      <c r="P40" s="43">
        <v>266137</v>
      </c>
      <c r="Q40" s="12" t="s">
        <v>503</v>
      </c>
      <c r="R40" s="12" t="s">
        <v>503</v>
      </c>
      <c r="S40" s="12" t="s">
        <v>503</v>
      </c>
      <c r="T40" s="12" t="s">
        <v>503</v>
      </c>
      <c r="U40" s="12" t="s">
        <v>503</v>
      </c>
      <c r="V40" s="12" t="s">
        <v>503</v>
      </c>
      <c r="W40" s="12" t="s">
        <v>503</v>
      </c>
      <c r="X40" s="12" t="s">
        <v>503</v>
      </c>
      <c r="Y40" s="12" t="s">
        <v>503</v>
      </c>
      <c r="Z40" s="12" t="s">
        <v>503</v>
      </c>
      <c r="AA40" s="43">
        <v>4194</v>
      </c>
      <c r="AB40" s="12" t="s">
        <v>503</v>
      </c>
      <c r="AC40" s="12" t="s">
        <v>503</v>
      </c>
      <c r="AD40" s="12" t="s">
        <v>503</v>
      </c>
    </row>
    <row r="41" spans="1:30" ht="12.75" customHeight="1">
      <c r="A41" s="24" t="s">
        <v>232</v>
      </c>
    </row>
  </sheetData>
  <phoneticPr fontId="0" type="noConversion"/>
  <printOptions gridLines="1"/>
  <pageMargins left="0.75" right="0.75" top="1" bottom="1" header="0.5" footer="0.5"/>
  <headerFooter alignWithMargins="0">
    <oddHeader>&amp;A</oddHeader>
    <oddFooter>Page &amp;P</oddFooter>
  </headerFooter>
</worksheet>
</file>

<file path=xl/worksheets/sheet93.xml><?xml version="1.0" encoding="utf-8"?>
<worksheet xmlns="http://schemas.openxmlformats.org/spreadsheetml/2006/main" xmlns:r="http://schemas.openxmlformats.org/officeDocument/2006/relationships">
  <sheetPr codeName="Sheet93"/>
  <dimension ref="A1:AD41"/>
  <sheetViews>
    <sheetView showOutlineSymbols="0" zoomScale="75" workbookViewId="0">
      <pane xSplit="1" ySplit="2" topLeftCell="B6" activePane="bottomRight" state="frozen"/>
      <selection activeCell="C8" sqref="C8"/>
      <selection pane="topRight" activeCell="C8" sqref="C8"/>
      <selection pane="bottomLeft" activeCell="C8" sqref="C8"/>
      <selection pane="bottomRight" activeCell="C8" sqref="C8"/>
    </sheetView>
  </sheetViews>
  <sheetFormatPr defaultColWidth="3.85546875" defaultRowHeight="12.75" customHeight="1"/>
  <cols>
    <col min="1" max="1" width="5" style="11" customWidth="1"/>
    <col min="2" max="2" width="13" style="11" customWidth="1"/>
    <col min="3" max="3" width="12.42578125" style="11" hidden="1" customWidth="1"/>
    <col min="4" max="5" width="13.7109375" style="11" customWidth="1"/>
    <col min="6" max="6" width="16.28515625" style="11" hidden="1" customWidth="1"/>
    <col min="7" max="7" width="14.28515625" style="11" customWidth="1"/>
    <col min="8" max="9" width="13" style="11" customWidth="1"/>
    <col min="10" max="10" width="14.42578125" style="11" customWidth="1"/>
    <col min="11" max="11" width="13.28515625" style="11" hidden="1" customWidth="1"/>
    <col min="12" max="12" width="13.7109375" style="11" hidden="1" customWidth="1"/>
    <col min="13" max="13" width="12.85546875" style="11" hidden="1" customWidth="1"/>
    <col min="14" max="14" width="12.5703125" style="11" hidden="1" customWidth="1"/>
    <col min="15" max="15" width="11.140625" style="11" customWidth="1"/>
    <col min="16" max="16" width="12.85546875" style="11" hidden="1" customWidth="1"/>
    <col min="17" max="17" width="12.7109375" style="11" hidden="1" customWidth="1"/>
    <col min="18" max="18" width="16" style="11" hidden="1" customWidth="1"/>
    <col min="19" max="19" width="13.28515625" style="11" hidden="1" customWidth="1"/>
    <col min="20" max="20" width="14.7109375" style="11" customWidth="1"/>
    <col min="21" max="21" width="15.7109375" style="11" hidden="1" customWidth="1"/>
    <col min="22" max="22" width="13.5703125" style="11" customWidth="1"/>
    <col min="23" max="23" width="13.140625" style="11" hidden="1" customWidth="1"/>
    <col min="24" max="24" width="13.28515625" style="11" hidden="1" customWidth="1"/>
    <col min="25" max="25" width="12.5703125" style="11" customWidth="1"/>
    <col min="26" max="26" width="14.140625" style="11" customWidth="1"/>
    <col min="27" max="27" width="14.7109375" style="11" hidden="1" customWidth="1"/>
    <col min="28" max="28" width="12.85546875" style="11" hidden="1" customWidth="1"/>
    <col min="29" max="29" width="16.7109375" style="11" customWidth="1"/>
    <col min="30" max="30" width="14.7109375" style="11" customWidth="1"/>
    <col min="31" max="16384" width="3.85546875" style="11"/>
  </cols>
  <sheetData>
    <row r="1" spans="1:30" ht="12.75" customHeight="1">
      <c r="A1" s="11" t="s">
        <v>509</v>
      </c>
    </row>
    <row r="2" spans="1:30" ht="12.75" customHeight="1">
      <c r="A2" s="11" t="s">
        <v>471</v>
      </c>
      <c r="B2" s="66" t="s">
        <v>472</v>
      </c>
      <c r="C2" s="53" t="s">
        <v>473</v>
      </c>
      <c r="D2" s="66" t="s">
        <v>474</v>
      </c>
      <c r="E2" s="66" t="s">
        <v>475</v>
      </c>
      <c r="F2" s="53" t="s">
        <v>478</v>
      </c>
      <c r="G2" s="66" t="s">
        <v>479</v>
      </c>
      <c r="H2" s="66" t="s">
        <v>480</v>
      </c>
      <c r="I2" s="66" t="s">
        <v>481</v>
      </c>
      <c r="J2" s="66" t="s">
        <v>482</v>
      </c>
      <c r="K2" s="53" t="s">
        <v>483</v>
      </c>
      <c r="L2" s="53" t="s">
        <v>484</v>
      </c>
      <c r="M2" s="53" t="s">
        <v>485</v>
      </c>
      <c r="N2" s="53" t="s">
        <v>486</v>
      </c>
      <c r="O2" s="66" t="s">
        <v>487</v>
      </c>
      <c r="P2" s="53" t="s">
        <v>488</v>
      </c>
      <c r="Q2" s="53" t="s">
        <v>489</v>
      </c>
      <c r="R2" s="53" t="s">
        <v>490</v>
      </c>
      <c r="S2" s="53" t="s">
        <v>491</v>
      </c>
      <c r="T2" s="66" t="s">
        <v>492</v>
      </c>
      <c r="U2" s="53" t="s">
        <v>493</v>
      </c>
      <c r="V2" s="66" t="s">
        <v>494</v>
      </c>
      <c r="W2" s="53" t="s">
        <v>495</v>
      </c>
      <c r="X2" s="53" t="s">
        <v>496</v>
      </c>
      <c r="Y2" s="66" t="s">
        <v>497</v>
      </c>
      <c r="Z2" s="66" t="s">
        <v>498</v>
      </c>
      <c r="AA2" s="53" t="s">
        <v>499</v>
      </c>
      <c r="AB2" s="53" t="s">
        <v>500</v>
      </c>
      <c r="AC2" s="66" t="s">
        <v>501</v>
      </c>
      <c r="AD2" s="66" t="s">
        <v>502</v>
      </c>
    </row>
    <row r="3" spans="1:30" ht="12.75" customHeight="1">
      <c r="A3" s="40">
        <v>1960</v>
      </c>
      <c r="B3" s="11" t="s">
        <v>503</v>
      </c>
      <c r="C3" s="41">
        <v>573</v>
      </c>
      <c r="D3" s="11" t="s">
        <v>503</v>
      </c>
      <c r="E3" s="41">
        <v>13142</v>
      </c>
      <c r="F3" s="11" t="s">
        <v>503</v>
      </c>
      <c r="G3" s="11" t="s">
        <v>503</v>
      </c>
      <c r="H3" s="41">
        <v>53</v>
      </c>
      <c r="I3" s="11" t="s">
        <v>503</v>
      </c>
      <c r="J3" s="11" t="s">
        <v>503</v>
      </c>
      <c r="K3" s="41">
        <v>67041</v>
      </c>
      <c r="L3" s="11" t="s">
        <v>503</v>
      </c>
      <c r="M3" s="11" t="s">
        <v>503</v>
      </c>
      <c r="N3" s="11" t="s">
        <v>503</v>
      </c>
      <c r="O3" s="41">
        <v>170809</v>
      </c>
      <c r="P3" s="11" t="s">
        <v>503</v>
      </c>
      <c r="Q3" s="11" t="s">
        <v>503</v>
      </c>
      <c r="R3" s="11" t="s">
        <v>503</v>
      </c>
      <c r="S3" s="11" t="s">
        <v>503</v>
      </c>
      <c r="T3" s="11" t="s">
        <v>503</v>
      </c>
      <c r="U3" s="11" t="s">
        <v>503</v>
      </c>
      <c r="V3" s="41">
        <v>10110</v>
      </c>
      <c r="W3" s="11" t="s">
        <v>503</v>
      </c>
      <c r="X3" s="11" t="s">
        <v>503</v>
      </c>
      <c r="Y3" s="41">
        <v>205784</v>
      </c>
      <c r="Z3" s="41">
        <v>253</v>
      </c>
      <c r="AA3" s="11" t="s">
        <v>503</v>
      </c>
      <c r="AB3" s="11" t="s">
        <v>503</v>
      </c>
      <c r="AC3" s="41">
        <v>97</v>
      </c>
      <c r="AD3" s="41">
        <v>157585</v>
      </c>
    </row>
    <row r="4" spans="1:30" ht="12.75" customHeight="1">
      <c r="A4" s="40">
        <v>1961</v>
      </c>
      <c r="B4" s="11" t="s">
        <v>503</v>
      </c>
      <c r="C4" s="41">
        <v>623</v>
      </c>
      <c r="D4" s="11" t="s">
        <v>503</v>
      </c>
      <c r="E4" s="41">
        <v>14171</v>
      </c>
      <c r="F4" s="11" t="s">
        <v>503</v>
      </c>
      <c r="G4" s="11" t="s">
        <v>503</v>
      </c>
      <c r="H4" s="41">
        <v>58</v>
      </c>
      <c r="I4" s="11" t="s">
        <v>503</v>
      </c>
      <c r="J4" s="11" t="s">
        <v>503</v>
      </c>
      <c r="K4" s="41">
        <v>77055</v>
      </c>
      <c r="L4" s="11" t="s">
        <v>503</v>
      </c>
      <c r="M4" s="11" t="s">
        <v>503</v>
      </c>
      <c r="N4" s="11" t="s">
        <v>503</v>
      </c>
      <c r="O4" s="41">
        <v>184170</v>
      </c>
      <c r="P4" s="11" t="s">
        <v>503</v>
      </c>
      <c r="Q4" s="11" t="s">
        <v>503</v>
      </c>
      <c r="R4" s="11" t="s">
        <v>503</v>
      </c>
      <c r="S4" s="11" t="s">
        <v>503</v>
      </c>
      <c r="T4" s="11" t="s">
        <v>503</v>
      </c>
      <c r="U4" s="11" t="s">
        <v>503</v>
      </c>
      <c r="V4" s="41">
        <v>10114</v>
      </c>
      <c r="W4" s="11" t="s">
        <v>503</v>
      </c>
      <c r="X4" s="11" t="s">
        <v>503</v>
      </c>
      <c r="Y4" s="41">
        <v>244255</v>
      </c>
      <c r="Z4" s="41">
        <v>271</v>
      </c>
      <c r="AA4" s="11" t="s">
        <v>503</v>
      </c>
      <c r="AB4" s="11" t="s">
        <v>503</v>
      </c>
      <c r="AC4" s="41">
        <v>100</v>
      </c>
      <c r="AD4" s="41">
        <v>165437</v>
      </c>
    </row>
    <row r="5" spans="1:30" ht="12.75" customHeight="1">
      <c r="A5" s="40">
        <v>1962</v>
      </c>
      <c r="B5" s="11" t="s">
        <v>503</v>
      </c>
      <c r="C5" s="41">
        <v>599</v>
      </c>
      <c r="D5" s="11" t="s">
        <v>503</v>
      </c>
      <c r="E5" s="41">
        <v>14853</v>
      </c>
      <c r="F5" s="11" t="s">
        <v>503</v>
      </c>
      <c r="G5" s="11" t="s">
        <v>503</v>
      </c>
      <c r="H5" s="41">
        <v>65</v>
      </c>
      <c r="I5" s="11" t="s">
        <v>503</v>
      </c>
      <c r="J5" s="11" t="s">
        <v>503</v>
      </c>
      <c r="K5" s="41">
        <v>79858</v>
      </c>
      <c r="L5" s="11" t="s">
        <v>503</v>
      </c>
      <c r="M5" s="11" t="s">
        <v>503</v>
      </c>
      <c r="N5" s="11" t="s">
        <v>503</v>
      </c>
      <c r="O5" s="41">
        <v>195693</v>
      </c>
      <c r="P5" s="11" t="s">
        <v>503</v>
      </c>
      <c r="Q5" s="11" t="s">
        <v>503</v>
      </c>
      <c r="R5" s="11" t="s">
        <v>503</v>
      </c>
      <c r="S5" s="11" t="s">
        <v>503</v>
      </c>
      <c r="T5" s="11" t="s">
        <v>503</v>
      </c>
      <c r="U5" s="11" t="s">
        <v>503</v>
      </c>
      <c r="V5" s="41">
        <v>11314</v>
      </c>
      <c r="W5" s="11" t="s">
        <v>503</v>
      </c>
      <c r="X5" s="11" t="s">
        <v>503</v>
      </c>
      <c r="Y5" s="41">
        <v>290115</v>
      </c>
      <c r="Z5" s="41">
        <v>289</v>
      </c>
      <c r="AA5" s="11" t="s">
        <v>503</v>
      </c>
      <c r="AB5" s="11" t="s">
        <v>503</v>
      </c>
      <c r="AC5" s="41">
        <v>103</v>
      </c>
      <c r="AD5" s="41">
        <v>174772</v>
      </c>
    </row>
    <row r="6" spans="1:30" ht="12.75" customHeight="1">
      <c r="A6" s="40">
        <v>1963</v>
      </c>
      <c r="B6" s="11" t="s">
        <v>503</v>
      </c>
      <c r="C6" s="41">
        <v>621</v>
      </c>
      <c r="D6" s="11" t="s">
        <v>503</v>
      </c>
      <c r="E6" s="41">
        <v>16209</v>
      </c>
      <c r="F6" s="11" t="s">
        <v>503</v>
      </c>
      <c r="G6" s="11" t="s">
        <v>503</v>
      </c>
      <c r="H6" s="41">
        <v>73</v>
      </c>
      <c r="I6" s="11" t="s">
        <v>503</v>
      </c>
      <c r="J6" s="11" t="s">
        <v>503</v>
      </c>
      <c r="K6" s="41">
        <v>85134</v>
      </c>
      <c r="L6" s="11" t="s">
        <v>503</v>
      </c>
      <c r="M6" s="11" t="s">
        <v>503</v>
      </c>
      <c r="N6" s="11" t="s">
        <v>503</v>
      </c>
      <c r="O6" s="41">
        <v>214047</v>
      </c>
      <c r="P6" s="11" t="s">
        <v>503</v>
      </c>
      <c r="Q6" s="11" t="s">
        <v>503</v>
      </c>
      <c r="R6" s="11" t="s">
        <v>503</v>
      </c>
      <c r="S6" s="11" t="s">
        <v>503</v>
      </c>
      <c r="T6" s="11" t="s">
        <v>503</v>
      </c>
      <c r="U6" s="11" t="s">
        <v>503</v>
      </c>
      <c r="V6" s="41">
        <v>11816</v>
      </c>
      <c r="W6" s="11" t="s">
        <v>503</v>
      </c>
      <c r="X6" s="11" t="s">
        <v>503</v>
      </c>
      <c r="Y6" s="41">
        <v>348562</v>
      </c>
      <c r="Z6" s="41">
        <v>335</v>
      </c>
      <c r="AA6" s="11" t="s">
        <v>503</v>
      </c>
      <c r="AB6" s="11" t="s">
        <v>503</v>
      </c>
      <c r="AC6" s="41">
        <v>112</v>
      </c>
      <c r="AD6" s="41">
        <v>186349</v>
      </c>
    </row>
    <row r="7" spans="1:30" ht="12.75" customHeight="1">
      <c r="A7" s="40">
        <v>1964</v>
      </c>
      <c r="B7" s="11" t="s">
        <v>503</v>
      </c>
      <c r="C7" s="41">
        <v>624</v>
      </c>
      <c r="D7" s="11" t="s">
        <v>503</v>
      </c>
      <c r="E7" s="41">
        <v>17383</v>
      </c>
      <c r="F7" s="11" t="s">
        <v>503</v>
      </c>
      <c r="G7" s="11" t="s">
        <v>503</v>
      </c>
      <c r="H7" s="41">
        <v>82</v>
      </c>
      <c r="I7" s="11" t="s">
        <v>503</v>
      </c>
      <c r="J7" s="11" t="s">
        <v>503</v>
      </c>
      <c r="K7" s="41">
        <v>102823</v>
      </c>
      <c r="L7" s="11" t="s">
        <v>503</v>
      </c>
      <c r="M7" s="11" t="s">
        <v>503</v>
      </c>
      <c r="N7" s="11" t="s">
        <v>503</v>
      </c>
      <c r="O7" s="41">
        <v>220231</v>
      </c>
      <c r="P7" s="11" t="s">
        <v>503</v>
      </c>
      <c r="Q7" s="11" t="s">
        <v>503</v>
      </c>
      <c r="R7" s="11" t="s">
        <v>503</v>
      </c>
      <c r="S7" s="11" t="s">
        <v>503</v>
      </c>
      <c r="T7" s="11" t="s">
        <v>503</v>
      </c>
      <c r="U7" s="11" t="s">
        <v>503</v>
      </c>
      <c r="V7" s="41">
        <v>11918</v>
      </c>
      <c r="W7" s="11" t="s">
        <v>503</v>
      </c>
      <c r="X7" s="11" t="s">
        <v>503</v>
      </c>
      <c r="Y7" s="41">
        <v>430475</v>
      </c>
      <c r="Z7" s="41">
        <v>363</v>
      </c>
      <c r="AA7" s="11" t="s">
        <v>503</v>
      </c>
      <c r="AB7" s="11" t="s">
        <v>503</v>
      </c>
      <c r="AC7" s="41">
        <v>81</v>
      </c>
      <c r="AD7" s="41">
        <v>200486</v>
      </c>
    </row>
    <row r="8" spans="1:30" ht="12.75" customHeight="1">
      <c r="A8" s="40">
        <v>1965</v>
      </c>
      <c r="B8" s="41">
        <v>102</v>
      </c>
      <c r="C8" s="41">
        <v>622</v>
      </c>
      <c r="D8" s="11" t="s">
        <v>503</v>
      </c>
      <c r="E8" s="41">
        <v>18804</v>
      </c>
      <c r="F8" s="11" t="s">
        <v>503</v>
      </c>
      <c r="G8" s="11" t="s">
        <v>503</v>
      </c>
      <c r="H8" s="41">
        <v>93</v>
      </c>
      <c r="I8" s="11" t="s">
        <v>503</v>
      </c>
      <c r="J8" s="11" t="s">
        <v>503</v>
      </c>
      <c r="K8" s="41">
        <v>103707</v>
      </c>
      <c r="L8" s="11" t="s">
        <v>503</v>
      </c>
      <c r="M8" s="11" t="s">
        <v>503</v>
      </c>
      <c r="N8" s="11" t="s">
        <v>503</v>
      </c>
      <c r="O8" s="41">
        <v>238451</v>
      </c>
      <c r="P8" s="11" t="s">
        <v>503</v>
      </c>
      <c r="Q8" s="11" t="s">
        <v>503</v>
      </c>
      <c r="R8" s="11" t="s">
        <v>503</v>
      </c>
      <c r="S8" s="11" t="s">
        <v>503</v>
      </c>
      <c r="T8" s="11" t="s">
        <v>503</v>
      </c>
      <c r="U8" s="11" t="s">
        <v>503</v>
      </c>
      <c r="V8" s="41">
        <v>12336</v>
      </c>
      <c r="W8" s="11" t="s">
        <v>503</v>
      </c>
      <c r="X8" s="11" t="s">
        <v>503</v>
      </c>
      <c r="Y8" s="41">
        <v>518191</v>
      </c>
      <c r="Z8" s="41">
        <v>400</v>
      </c>
      <c r="AA8" s="11" t="s">
        <v>503</v>
      </c>
      <c r="AB8" s="11" t="s">
        <v>503</v>
      </c>
      <c r="AC8" s="41">
        <v>7734</v>
      </c>
      <c r="AD8" s="41">
        <v>213212</v>
      </c>
    </row>
    <row r="9" spans="1:30" ht="12.75" customHeight="1">
      <c r="A9" s="40">
        <v>1966</v>
      </c>
      <c r="B9" s="41">
        <v>100</v>
      </c>
      <c r="C9" s="41">
        <v>679</v>
      </c>
      <c r="D9" s="11" t="s">
        <v>503</v>
      </c>
      <c r="E9" s="41">
        <v>20114</v>
      </c>
      <c r="F9" s="11" t="s">
        <v>503</v>
      </c>
      <c r="G9" s="11" t="s">
        <v>503</v>
      </c>
      <c r="H9" s="41">
        <v>100</v>
      </c>
      <c r="I9" s="11" t="s">
        <v>503</v>
      </c>
      <c r="J9" s="11" t="s">
        <v>503</v>
      </c>
      <c r="K9" s="41">
        <v>129717</v>
      </c>
      <c r="L9" s="11" t="s">
        <v>503</v>
      </c>
      <c r="M9" s="11" t="s">
        <v>503</v>
      </c>
      <c r="N9" s="11" t="s">
        <v>503</v>
      </c>
      <c r="O9" s="41">
        <v>261316</v>
      </c>
      <c r="P9" s="11" t="s">
        <v>503</v>
      </c>
      <c r="Q9" s="11" t="s">
        <v>503</v>
      </c>
      <c r="R9" s="11" t="s">
        <v>503</v>
      </c>
      <c r="S9" s="11" t="s">
        <v>503</v>
      </c>
      <c r="T9" s="11" t="s">
        <v>503</v>
      </c>
      <c r="U9" s="11" t="s">
        <v>503</v>
      </c>
      <c r="V9" s="41">
        <v>12895</v>
      </c>
      <c r="W9" s="11" t="s">
        <v>503</v>
      </c>
      <c r="X9" s="11" t="s">
        <v>503</v>
      </c>
      <c r="Y9" s="41">
        <v>593529</v>
      </c>
      <c r="Z9" s="41">
        <v>434</v>
      </c>
      <c r="AA9" s="11" t="s">
        <v>503</v>
      </c>
      <c r="AB9" s="11" t="s">
        <v>503</v>
      </c>
      <c r="AC9" s="41">
        <v>13339</v>
      </c>
      <c r="AD9" s="41">
        <v>225672</v>
      </c>
    </row>
    <row r="10" spans="1:30" ht="12.75" customHeight="1">
      <c r="A10" s="40">
        <v>1967</v>
      </c>
      <c r="B10" s="41">
        <v>113</v>
      </c>
      <c r="C10" s="41">
        <v>705</v>
      </c>
      <c r="D10" s="11" t="s">
        <v>503</v>
      </c>
      <c r="E10" s="41">
        <v>21330</v>
      </c>
      <c r="F10" s="11" t="s">
        <v>503</v>
      </c>
      <c r="G10" s="11" t="s">
        <v>503</v>
      </c>
      <c r="H10" s="41">
        <v>114</v>
      </c>
      <c r="I10" s="11" t="s">
        <v>503</v>
      </c>
      <c r="J10" s="11" t="s">
        <v>503</v>
      </c>
      <c r="K10" s="41">
        <v>142453</v>
      </c>
      <c r="L10" s="11" t="s">
        <v>503</v>
      </c>
      <c r="M10" s="11" t="s">
        <v>503</v>
      </c>
      <c r="N10" s="11" t="s">
        <v>503</v>
      </c>
      <c r="O10" s="41">
        <v>281934</v>
      </c>
      <c r="P10" s="11" t="s">
        <v>503</v>
      </c>
      <c r="Q10" s="11" t="s">
        <v>503</v>
      </c>
      <c r="R10" s="11" t="s">
        <v>503</v>
      </c>
      <c r="S10" s="11" t="s">
        <v>503</v>
      </c>
      <c r="T10" s="11" t="s">
        <v>503</v>
      </c>
      <c r="U10" s="11" t="s">
        <v>503</v>
      </c>
      <c r="V10" s="41">
        <v>12925</v>
      </c>
      <c r="W10" s="11" t="s">
        <v>503</v>
      </c>
      <c r="X10" s="11" t="s">
        <v>503</v>
      </c>
      <c r="Y10" s="41">
        <v>667697</v>
      </c>
      <c r="Z10" s="41">
        <v>464</v>
      </c>
      <c r="AA10" s="11" t="s">
        <v>503</v>
      </c>
      <c r="AB10" s="11" t="s">
        <v>503</v>
      </c>
      <c r="AC10" s="41">
        <v>14192</v>
      </c>
      <c r="AD10" s="41">
        <v>240196</v>
      </c>
    </row>
    <row r="11" spans="1:30" ht="12.75" customHeight="1">
      <c r="A11" s="40">
        <v>1968</v>
      </c>
      <c r="B11" s="41">
        <v>126</v>
      </c>
      <c r="C11" s="41">
        <v>701</v>
      </c>
      <c r="D11" s="11" t="s">
        <v>503</v>
      </c>
      <c r="E11" s="41">
        <v>23223</v>
      </c>
      <c r="F11" s="11" t="s">
        <v>503</v>
      </c>
      <c r="G11" s="11" t="s">
        <v>503</v>
      </c>
      <c r="H11" s="41">
        <v>123</v>
      </c>
      <c r="I11" s="11" t="s">
        <v>503</v>
      </c>
      <c r="J11" s="11" t="s">
        <v>503</v>
      </c>
      <c r="K11" s="41">
        <v>160616</v>
      </c>
      <c r="L11" s="11" t="s">
        <v>503</v>
      </c>
      <c r="M11" s="11" t="s">
        <v>503</v>
      </c>
      <c r="N11" s="11" t="s">
        <v>503</v>
      </c>
      <c r="O11" s="41">
        <v>308701</v>
      </c>
      <c r="P11" s="11" t="s">
        <v>503</v>
      </c>
      <c r="Q11" s="11" t="s">
        <v>503</v>
      </c>
      <c r="R11" s="11" t="s">
        <v>503</v>
      </c>
      <c r="S11" s="11" t="s">
        <v>503</v>
      </c>
      <c r="T11" s="11" t="s">
        <v>503</v>
      </c>
      <c r="U11" s="11" t="s">
        <v>503</v>
      </c>
      <c r="V11" s="41">
        <v>13854</v>
      </c>
      <c r="W11" s="11" t="s">
        <v>503</v>
      </c>
      <c r="X11" s="11" t="s">
        <v>503</v>
      </c>
      <c r="Y11" s="41">
        <v>773369</v>
      </c>
      <c r="Z11" s="41">
        <v>524</v>
      </c>
      <c r="AA11" s="11" t="s">
        <v>503</v>
      </c>
      <c r="AB11" s="11" t="s">
        <v>503</v>
      </c>
      <c r="AC11" s="41">
        <v>14629</v>
      </c>
      <c r="AD11" s="41">
        <v>257707</v>
      </c>
    </row>
    <row r="12" spans="1:30" ht="12.75" customHeight="1">
      <c r="A12" s="40">
        <v>1969</v>
      </c>
      <c r="B12" s="41">
        <v>120</v>
      </c>
      <c r="C12" s="41">
        <v>701</v>
      </c>
      <c r="D12" s="11" t="s">
        <v>503</v>
      </c>
      <c r="E12" s="41">
        <v>24507</v>
      </c>
      <c r="F12" s="11" t="s">
        <v>503</v>
      </c>
      <c r="G12" s="11" t="s">
        <v>503</v>
      </c>
      <c r="H12" s="41">
        <v>135</v>
      </c>
      <c r="I12" s="11" t="s">
        <v>503</v>
      </c>
      <c r="J12" s="11" t="s">
        <v>503</v>
      </c>
      <c r="K12" s="41">
        <v>187985</v>
      </c>
      <c r="L12" s="11" t="s">
        <v>503</v>
      </c>
      <c r="M12" s="11" t="s">
        <v>503</v>
      </c>
      <c r="N12" s="11" t="s">
        <v>503</v>
      </c>
      <c r="O12" s="41">
        <v>338518</v>
      </c>
      <c r="P12" s="11" t="s">
        <v>503</v>
      </c>
      <c r="Q12" s="11" t="s">
        <v>503</v>
      </c>
      <c r="R12" s="11" t="s">
        <v>503</v>
      </c>
      <c r="S12" s="11" t="s">
        <v>503</v>
      </c>
      <c r="T12" s="11" t="s">
        <v>503</v>
      </c>
      <c r="U12" s="11" t="s">
        <v>503</v>
      </c>
      <c r="V12" s="41">
        <v>14759</v>
      </c>
      <c r="W12" s="11" t="s">
        <v>503</v>
      </c>
      <c r="X12" s="11" t="s">
        <v>503</v>
      </c>
      <c r="Y12" s="41">
        <v>870552</v>
      </c>
      <c r="Z12" s="41">
        <v>579</v>
      </c>
      <c r="AA12" s="11" t="s">
        <v>503</v>
      </c>
      <c r="AB12" s="11" t="s">
        <v>503</v>
      </c>
      <c r="AC12" s="41">
        <v>14891</v>
      </c>
      <c r="AD12" s="41">
        <v>272313</v>
      </c>
    </row>
    <row r="13" spans="1:30" ht="12.75" customHeight="1">
      <c r="A13" s="40">
        <v>1970</v>
      </c>
      <c r="B13" s="41">
        <v>12153</v>
      </c>
      <c r="C13" s="41">
        <v>800</v>
      </c>
      <c r="D13" s="41">
        <v>1646</v>
      </c>
      <c r="E13" s="41">
        <v>25604</v>
      </c>
      <c r="F13" s="11" t="s">
        <v>503</v>
      </c>
      <c r="G13" s="11" t="s">
        <v>503</v>
      </c>
      <c r="H13" s="41">
        <v>156</v>
      </c>
      <c r="I13" s="41">
        <v>1686</v>
      </c>
      <c r="J13" s="41">
        <v>98895</v>
      </c>
      <c r="K13" s="41">
        <v>212694</v>
      </c>
      <c r="L13" s="11" t="s">
        <v>503</v>
      </c>
      <c r="M13" s="11" t="s">
        <v>503</v>
      </c>
      <c r="N13" s="41">
        <v>7</v>
      </c>
      <c r="O13" s="41">
        <v>375973</v>
      </c>
      <c r="P13" s="11" t="s">
        <v>503</v>
      </c>
      <c r="Q13" s="41">
        <v>4749</v>
      </c>
      <c r="R13" s="11" t="s">
        <v>503</v>
      </c>
      <c r="S13" s="11" t="s">
        <v>503</v>
      </c>
      <c r="T13" s="11" t="s">
        <v>503</v>
      </c>
      <c r="U13" s="11" t="s">
        <v>503</v>
      </c>
      <c r="V13" s="41">
        <v>17597</v>
      </c>
      <c r="W13" s="11" t="s">
        <v>503</v>
      </c>
      <c r="X13" s="41">
        <v>1398</v>
      </c>
      <c r="Y13" s="41">
        <v>892961</v>
      </c>
      <c r="Z13" s="41">
        <v>611</v>
      </c>
      <c r="AA13" s="11" t="s">
        <v>503</v>
      </c>
      <c r="AB13" s="11" t="s">
        <v>503</v>
      </c>
      <c r="AC13" s="41">
        <v>15712</v>
      </c>
      <c r="AD13" s="41">
        <v>289834</v>
      </c>
    </row>
    <row r="14" spans="1:30" ht="12.75" customHeight="1">
      <c r="A14" s="40">
        <v>1971</v>
      </c>
      <c r="B14" s="41">
        <v>12138</v>
      </c>
      <c r="C14" s="41">
        <v>794</v>
      </c>
      <c r="D14" s="41">
        <v>1787</v>
      </c>
      <c r="E14" s="41">
        <v>28029</v>
      </c>
      <c r="F14" s="11" t="s">
        <v>503</v>
      </c>
      <c r="G14" s="41">
        <v>283</v>
      </c>
      <c r="H14" s="41">
        <v>176</v>
      </c>
      <c r="I14" s="11" t="s">
        <v>503</v>
      </c>
      <c r="J14" s="41">
        <v>109941</v>
      </c>
      <c r="K14" s="41">
        <v>229858</v>
      </c>
      <c r="L14" s="11" t="s">
        <v>503</v>
      </c>
      <c r="M14" s="41">
        <v>8774</v>
      </c>
      <c r="N14" s="41">
        <v>8</v>
      </c>
      <c r="O14" s="41">
        <v>405932</v>
      </c>
      <c r="P14" s="11" t="s">
        <v>503</v>
      </c>
      <c r="Q14" s="41">
        <v>5761</v>
      </c>
      <c r="R14" s="11" t="s">
        <v>503</v>
      </c>
      <c r="S14" s="11" t="s">
        <v>503</v>
      </c>
      <c r="T14" s="11" t="s">
        <v>503</v>
      </c>
      <c r="U14" s="41">
        <v>46</v>
      </c>
      <c r="V14" s="41">
        <v>19637</v>
      </c>
      <c r="W14" s="11" t="s">
        <v>503</v>
      </c>
      <c r="X14" s="11" t="s">
        <v>503</v>
      </c>
      <c r="Y14" s="41">
        <v>1020689</v>
      </c>
      <c r="Z14" s="41">
        <v>655</v>
      </c>
      <c r="AA14" s="11" t="s">
        <v>503</v>
      </c>
      <c r="AB14" s="11" t="s">
        <v>503</v>
      </c>
      <c r="AC14" s="41">
        <v>16333</v>
      </c>
      <c r="AD14" s="41">
        <v>302478</v>
      </c>
    </row>
    <row r="15" spans="1:30" ht="12.75" customHeight="1">
      <c r="A15" s="40">
        <v>1972</v>
      </c>
      <c r="B15" s="41">
        <v>12812</v>
      </c>
      <c r="C15" s="41">
        <v>822</v>
      </c>
      <c r="D15" s="41">
        <v>1935</v>
      </c>
      <c r="E15" s="41">
        <v>29552</v>
      </c>
      <c r="F15" s="11" t="s">
        <v>503</v>
      </c>
      <c r="G15" s="41">
        <v>300</v>
      </c>
      <c r="H15" s="41">
        <v>195</v>
      </c>
      <c r="I15" s="11" t="s">
        <v>503</v>
      </c>
      <c r="J15" s="41">
        <v>118062</v>
      </c>
      <c r="K15" s="41">
        <v>238336</v>
      </c>
      <c r="L15" s="11" t="s">
        <v>503</v>
      </c>
      <c r="M15" s="41">
        <v>9919</v>
      </c>
      <c r="N15" s="41">
        <v>9</v>
      </c>
      <c r="O15" s="41">
        <v>442388</v>
      </c>
      <c r="P15" s="11" t="s">
        <v>503</v>
      </c>
      <c r="Q15" s="41">
        <v>7136</v>
      </c>
      <c r="R15" s="11" t="s">
        <v>503</v>
      </c>
      <c r="S15" s="11" t="s">
        <v>503</v>
      </c>
      <c r="T15" s="11" t="s">
        <v>503</v>
      </c>
      <c r="U15" s="41">
        <v>46</v>
      </c>
      <c r="V15" s="41">
        <v>22188</v>
      </c>
      <c r="W15" s="11" t="s">
        <v>503</v>
      </c>
      <c r="X15" s="11" t="s">
        <v>503</v>
      </c>
      <c r="Y15" s="41">
        <v>1112916</v>
      </c>
      <c r="Z15" s="41">
        <v>671</v>
      </c>
      <c r="AA15" s="41">
        <v>148</v>
      </c>
      <c r="AB15" s="11" t="s">
        <v>503</v>
      </c>
      <c r="AC15" s="41">
        <v>17776</v>
      </c>
      <c r="AD15" s="41">
        <v>325929</v>
      </c>
    </row>
    <row r="16" spans="1:30" ht="12.75" customHeight="1">
      <c r="A16" s="40">
        <v>1973</v>
      </c>
      <c r="B16" s="41">
        <v>13373</v>
      </c>
      <c r="C16" s="41">
        <v>863</v>
      </c>
      <c r="D16" s="41">
        <v>2184</v>
      </c>
      <c r="E16" s="41">
        <v>31338</v>
      </c>
      <c r="F16" s="11" t="s">
        <v>503</v>
      </c>
      <c r="G16" s="41">
        <v>339</v>
      </c>
      <c r="H16" s="41">
        <v>198</v>
      </c>
      <c r="I16" s="11" t="s">
        <v>503</v>
      </c>
      <c r="J16" s="41">
        <v>129293</v>
      </c>
      <c r="K16" s="41">
        <v>251216</v>
      </c>
      <c r="L16" s="11" t="s">
        <v>503</v>
      </c>
      <c r="M16" s="41">
        <v>10340</v>
      </c>
      <c r="N16" s="41">
        <v>10</v>
      </c>
      <c r="O16" s="41">
        <v>473446</v>
      </c>
      <c r="P16" s="11" t="s">
        <v>503</v>
      </c>
      <c r="Q16" s="41">
        <v>8180</v>
      </c>
      <c r="R16" s="11" t="s">
        <v>503</v>
      </c>
      <c r="S16" s="11" t="s">
        <v>503</v>
      </c>
      <c r="T16" s="11" t="s">
        <v>503</v>
      </c>
      <c r="U16" s="41">
        <v>46</v>
      </c>
      <c r="V16" s="41">
        <v>23414</v>
      </c>
      <c r="W16" s="11" t="s">
        <v>503</v>
      </c>
      <c r="X16" s="11" t="s">
        <v>503</v>
      </c>
      <c r="Y16" s="41">
        <v>1171529</v>
      </c>
      <c r="Z16" s="41">
        <v>681</v>
      </c>
      <c r="AA16" s="41">
        <v>156</v>
      </c>
      <c r="AB16" s="11" t="s">
        <v>503</v>
      </c>
      <c r="AC16" s="41">
        <v>19076</v>
      </c>
      <c r="AD16" s="41">
        <v>347511</v>
      </c>
    </row>
    <row r="17" spans="1:30" ht="12.75" customHeight="1">
      <c r="A17" s="40">
        <v>1974</v>
      </c>
      <c r="B17" s="41">
        <v>15027</v>
      </c>
      <c r="C17" s="41">
        <v>905</v>
      </c>
      <c r="D17" s="41">
        <v>2309</v>
      </c>
      <c r="E17" s="41">
        <v>32772</v>
      </c>
      <c r="F17" s="11" t="s">
        <v>503</v>
      </c>
      <c r="G17" s="41">
        <v>359</v>
      </c>
      <c r="H17" s="41">
        <v>215</v>
      </c>
      <c r="I17" s="11" t="s">
        <v>503</v>
      </c>
      <c r="J17" s="41">
        <v>140664</v>
      </c>
      <c r="K17" s="41">
        <v>276008</v>
      </c>
      <c r="L17" s="11" t="s">
        <v>503</v>
      </c>
      <c r="M17" s="41">
        <v>10690</v>
      </c>
      <c r="N17" s="41">
        <v>11</v>
      </c>
      <c r="O17" s="41">
        <v>523466</v>
      </c>
      <c r="P17" s="11" t="s">
        <v>503</v>
      </c>
      <c r="Q17" s="41">
        <v>10025</v>
      </c>
      <c r="R17" s="11" t="s">
        <v>503</v>
      </c>
      <c r="S17" s="11" t="s">
        <v>503</v>
      </c>
      <c r="T17" s="11" t="s">
        <v>503</v>
      </c>
      <c r="U17" s="41">
        <v>46</v>
      </c>
      <c r="V17" s="41">
        <v>25541</v>
      </c>
      <c r="W17" s="11" t="s">
        <v>503</v>
      </c>
      <c r="X17" s="11" t="s">
        <v>503</v>
      </c>
      <c r="Y17" s="41">
        <v>1330550</v>
      </c>
      <c r="Z17" s="41">
        <v>740</v>
      </c>
      <c r="AA17" s="41">
        <v>164</v>
      </c>
      <c r="AB17" s="11" t="s">
        <v>503</v>
      </c>
      <c r="AC17" s="41">
        <v>21868</v>
      </c>
      <c r="AD17" s="41">
        <v>362168</v>
      </c>
    </row>
    <row r="18" spans="1:30" ht="12.75" customHeight="1">
      <c r="A18" s="40">
        <v>1975</v>
      </c>
      <c r="B18" s="41">
        <v>17063</v>
      </c>
      <c r="C18" s="41">
        <v>1102</v>
      </c>
      <c r="D18" s="41">
        <v>2858</v>
      </c>
      <c r="E18" s="41">
        <v>34686</v>
      </c>
      <c r="F18" s="11" t="s">
        <v>503</v>
      </c>
      <c r="G18" s="41">
        <v>318</v>
      </c>
      <c r="H18" s="41">
        <v>226</v>
      </c>
      <c r="I18" s="41">
        <v>2533</v>
      </c>
      <c r="J18" s="41">
        <v>150152</v>
      </c>
      <c r="K18" s="41">
        <v>268103</v>
      </c>
      <c r="L18" s="11" t="s">
        <v>503</v>
      </c>
      <c r="M18" s="41">
        <v>12083</v>
      </c>
      <c r="N18" s="41">
        <v>1391</v>
      </c>
      <c r="O18" s="41">
        <v>542005</v>
      </c>
      <c r="P18" s="11" t="s">
        <v>503</v>
      </c>
      <c r="Q18" s="41">
        <v>10620</v>
      </c>
      <c r="R18" s="11" t="s">
        <v>503</v>
      </c>
      <c r="S18" s="11" t="s">
        <v>503</v>
      </c>
      <c r="T18" s="11" t="s">
        <v>503</v>
      </c>
      <c r="U18" s="41">
        <v>45</v>
      </c>
      <c r="V18" s="41">
        <v>27065</v>
      </c>
      <c r="W18" s="11" t="s">
        <v>503</v>
      </c>
      <c r="X18" s="11" t="s">
        <v>503</v>
      </c>
      <c r="Y18" s="41">
        <v>1472998</v>
      </c>
      <c r="Z18" s="41">
        <v>774</v>
      </c>
      <c r="AA18" s="41">
        <v>165</v>
      </c>
      <c r="AB18" s="11" t="s">
        <v>503</v>
      </c>
      <c r="AC18" s="41">
        <v>22824</v>
      </c>
      <c r="AD18" s="41">
        <v>376257</v>
      </c>
    </row>
    <row r="19" spans="1:30" ht="12.75" customHeight="1">
      <c r="A19" s="40">
        <v>1976</v>
      </c>
      <c r="B19" s="41">
        <v>17504</v>
      </c>
      <c r="C19" s="41">
        <v>1176</v>
      </c>
      <c r="D19" s="41">
        <v>3099</v>
      </c>
      <c r="E19" s="41">
        <v>35402</v>
      </c>
      <c r="F19" s="11" t="s">
        <v>503</v>
      </c>
      <c r="G19" s="41">
        <v>374</v>
      </c>
      <c r="H19" s="41">
        <v>243</v>
      </c>
      <c r="I19" s="11" t="s">
        <v>503</v>
      </c>
      <c r="J19" s="41">
        <v>155862</v>
      </c>
      <c r="K19" s="41">
        <v>273104</v>
      </c>
      <c r="L19" s="11" t="s">
        <v>503</v>
      </c>
      <c r="M19" s="41">
        <v>12710</v>
      </c>
      <c r="N19" s="41">
        <v>1392</v>
      </c>
      <c r="O19" s="41">
        <v>585607</v>
      </c>
      <c r="P19" s="11" t="s">
        <v>503</v>
      </c>
      <c r="Q19" s="41">
        <v>12126</v>
      </c>
      <c r="R19" s="41">
        <v>105</v>
      </c>
      <c r="S19" s="11" t="s">
        <v>503</v>
      </c>
      <c r="T19" s="11" t="s">
        <v>503</v>
      </c>
      <c r="U19" s="41">
        <v>45</v>
      </c>
      <c r="V19" s="41">
        <v>29373</v>
      </c>
      <c r="W19" s="11" t="s">
        <v>503</v>
      </c>
      <c r="X19" s="11" t="s">
        <v>503</v>
      </c>
      <c r="Y19" s="41">
        <v>1811813</v>
      </c>
      <c r="Z19" s="41">
        <v>807</v>
      </c>
      <c r="AA19" s="41">
        <v>163</v>
      </c>
      <c r="AB19" s="11" t="s">
        <v>503</v>
      </c>
      <c r="AC19" s="41">
        <v>23521</v>
      </c>
      <c r="AD19" s="41">
        <v>397413</v>
      </c>
    </row>
    <row r="20" spans="1:30" ht="12.75" customHeight="1">
      <c r="A20" s="40">
        <v>1977</v>
      </c>
      <c r="B20" s="41">
        <v>18556</v>
      </c>
      <c r="C20" s="41">
        <v>1203</v>
      </c>
      <c r="D20" s="41">
        <v>3388</v>
      </c>
      <c r="E20" s="41">
        <v>36973</v>
      </c>
      <c r="F20" s="11" t="s">
        <v>503</v>
      </c>
      <c r="G20" s="41">
        <v>387</v>
      </c>
      <c r="H20" s="41">
        <v>254</v>
      </c>
      <c r="I20" s="11" t="s">
        <v>503</v>
      </c>
      <c r="J20" s="41">
        <v>158494</v>
      </c>
      <c r="K20" s="41">
        <v>287827</v>
      </c>
      <c r="L20" s="11" t="s">
        <v>503</v>
      </c>
      <c r="M20" s="41">
        <v>12563</v>
      </c>
      <c r="N20" s="41">
        <v>1449</v>
      </c>
      <c r="O20" s="41">
        <v>585196</v>
      </c>
      <c r="P20" s="11" t="s">
        <v>503</v>
      </c>
      <c r="Q20" s="41">
        <v>12986</v>
      </c>
      <c r="R20" s="41">
        <v>114</v>
      </c>
      <c r="S20" s="11" t="s">
        <v>503</v>
      </c>
      <c r="T20" s="41">
        <v>299</v>
      </c>
      <c r="U20" s="41">
        <v>46</v>
      </c>
      <c r="V20" s="41">
        <v>31577</v>
      </c>
      <c r="W20" s="11" t="s">
        <v>503</v>
      </c>
      <c r="X20" s="41">
        <v>3457</v>
      </c>
      <c r="Y20" s="41">
        <v>1857049</v>
      </c>
      <c r="Z20" s="41">
        <v>836</v>
      </c>
      <c r="AA20" s="41">
        <v>164</v>
      </c>
      <c r="AB20" s="11" t="s">
        <v>503</v>
      </c>
      <c r="AC20" s="41">
        <v>24059</v>
      </c>
      <c r="AD20" s="41">
        <v>419931</v>
      </c>
    </row>
    <row r="21" spans="1:30" ht="12.75" customHeight="1">
      <c r="A21" s="40">
        <v>1978</v>
      </c>
      <c r="B21" s="41">
        <v>19258</v>
      </c>
      <c r="C21" s="41">
        <v>1174</v>
      </c>
      <c r="D21" s="41">
        <v>3529</v>
      </c>
      <c r="E21" s="41">
        <v>37929</v>
      </c>
      <c r="F21" s="11" t="s">
        <v>503</v>
      </c>
      <c r="G21" s="41">
        <v>398</v>
      </c>
      <c r="H21" s="41">
        <v>262</v>
      </c>
      <c r="I21" s="11" t="s">
        <v>503</v>
      </c>
      <c r="J21" s="41">
        <v>164520</v>
      </c>
      <c r="K21" s="41">
        <v>324248</v>
      </c>
      <c r="L21" s="11" t="s">
        <v>503</v>
      </c>
      <c r="M21" s="41">
        <v>14911</v>
      </c>
      <c r="N21" s="41">
        <v>1578</v>
      </c>
      <c r="O21" s="41">
        <v>617757</v>
      </c>
      <c r="P21" s="11" t="s">
        <v>503</v>
      </c>
      <c r="Q21" s="41">
        <v>14662</v>
      </c>
      <c r="R21" s="41">
        <v>129</v>
      </c>
      <c r="S21" s="11" t="s">
        <v>503</v>
      </c>
      <c r="T21" s="41">
        <v>304</v>
      </c>
      <c r="U21" s="41">
        <v>46</v>
      </c>
      <c r="V21" s="41">
        <v>35337</v>
      </c>
      <c r="W21" s="11" t="s">
        <v>503</v>
      </c>
      <c r="X21" s="41">
        <v>3436</v>
      </c>
      <c r="Y21" s="41">
        <v>1926218</v>
      </c>
      <c r="Z21" s="41">
        <v>879</v>
      </c>
      <c r="AA21" s="41">
        <v>166</v>
      </c>
      <c r="AB21" s="11" t="s">
        <v>503</v>
      </c>
      <c r="AC21" s="41">
        <v>24896</v>
      </c>
      <c r="AD21" s="41">
        <v>437842</v>
      </c>
    </row>
    <row r="22" spans="1:30" ht="12.75" customHeight="1">
      <c r="A22" s="40">
        <v>1979</v>
      </c>
      <c r="B22" s="41">
        <v>19444</v>
      </c>
      <c r="C22" s="41">
        <v>1197</v>
      </c>
      <c r="D22" s="41">
        <v>3603</v>
      </c>
      <c r="E22" s="41">
        <v>39458</v>
      </c>
      <c r="F22" s="11" t="s">
        <v>503</v>
      </c>
      <c r="G22" s="41">
        <v>415</v>
      </c>
      <c r="H22" s="41">
        <v>271</v>
      </c>
      <c r="I22" s="11" t="s">
        <v>503</v>
      </c>
      <c r="J22" s="41">
        <v>168852</v>
      </c>
      <c r="K22" s="41">
        <v>327800</v>
      </c>
      <c r="L22" s="11" t="s">
        <v>503</v>
      </c>
      <c r="M22" s="41">
        <v>15677</v>
      </c>
      <c r="N22" s="41">
        <v>1687</v>
      </c>
      <c r="O22" s="41">
        <v>661208</v>
      </c>
      <c r="P22" s="11" t="s">
        <v>503</v>
      </c>
      <c r="Q22" s="41">
        <v>16240</v>
      </c>
      <c r="R22" s="41">
        <v>136</v>
      </c>
      <c r="S22" s="11" t="s">
        <v>503</v>
      </c>
      <c r="T22" s="41">
        <v>303</v>
      </c>
      <c r="U22" s="41">
        <v>42</v>
      </c>
      <c r="V22" s="41">
        <v>34475</v>
      </c>
      <c r="W22" s="11" t="s">
        <v>503</v>
      </c>
      <c r="X22" s="41">
        <v>3376</v>
      </c>
      <c r="Y22" s="41">
        <v>1895982</v>
      </c>
      <c r="Z22" s="41">
        <v>900</v>
      </c>
      <c r="AA22" s="41">
        <v>169</v>
      </c>
      <c r="AB22" s="11" t="s">
        <v>503</v>
      </c>
      <c r="AC22" s="41">
        <v>25817</v>
      </c>
      <c r="AD22" s="41">
        <v>454900</v>
      </c>
    </row>
    <row r="23" spans="1:30" ht="12.75" customHeight="1">
      <c r="A23" s="40">
        <v>1980</v>
      </c>
      <c r="B23" s="41">
        <v>19883</v>
      </c>
      <c r="C23" s="41">
        <v>1223</v>
      </c>
      <c r="D23" s="41">
        <v>3609</v>
      </c>
      <c r="E23" s="41">
        <v>40520</v>
      </c>
      <c r="F23" s="11" t="s">
        <v>503</v>
      </c>
      <c r="G23" s="41">
        <v>567</v>
      </c>
      <c r="H23" s="41">
        <v>276</v>
      </c>
      <c r="I23" s="41">
        <v>3394</v>
      </c>
      <c r="J23" s="41">
        <v>174713</v>
      </c>
      <c r="K23" s="41">
        <v>336272</v>
      </c>
      <c r="L23" s="11" t="s">
        <v>503</v>
      </c>
      <c r="M23" s="41">
        <v>16507</v>
      </c>
      <c r="N23" s="41">
        <v>1918</v>
      </c>
      <c r="O23" s="41">
        <v>79200000</v>
      </c>
      <c r="P23" s="41">
        <v>189573</v>
      </c>
      <c r="Q23" s="41">
        <v>16812</v>
      </c>
      <c r="R23" s="41">
        <v>143</v>
      </c>
      <c r="S23" s="11" t="s">
        <v>503</v>
      </c>
      <c r="T23" s="41">
        <v>319</v>
      </c>
      <c r="U23" s="41">
        <v>46</v>
      </c>
      <c r="V23" s="41">
        <v>39889</v>
      </c>
      <c r="W23" s="11" t="s">
        <v>503</v>
      </c>
      <c r="X23" s="41">
        <v>3971</v>
      </c>
      <c r="Y23" s="41">
        <v>1976429</v>
      </c>
      <c r="Z23" s="41">
        <v>924</v>
      </c>
      <c r="AA23" s="41">
        <v>178</v>
      </c>
      <c r="AB23" s="11" t="s">
        <v>503</v>
      </c>
      <c r="AC23" s="41">
        <v>25488</v>
      </c>
      <c r="AD23" s="41">
        <v>470895</v>
      </c>
    </row>
    <row r="24" spans="1:30" ht="12.75" customHeight="1">
      <c r="A24" s="40">
        <v>1981</v>
      </c>
      <c r="B24" s="41">
        <v>20803</v>
      </c>
      <c r="C24" s="41">
        <v>1047</v>
      </c>
      <c r="D24" s="41">
        <v>3797</v>
      </c>
      <c r="E24" s="41">
        <v>42424</v>
      </c>
      <c r="F24" s="11" t="s">
        <v>503</v>
      </c>
      <c r="G24" s="41">
        <v>567</v>
      </c>
      <c r="H24" s="41">
        <v>285</v>
      </c>
      <c r="I24" s="41">
        <v>3577</v>
      </c>
      <c r="J24" s="41">
        <v>180926</v>
      </c>
      <c r="K24" s="41">
        <v>348081</v>
      </c>
      <c r="L24" s="11" t="s">
        <v>503</v>
      </c>
      <c r="M24" s="41">
        <v>17630</v>
      </c>
      <c r="N24" s="41">
        <v>1874</v>
      </c>
      <c r="O24" s="41">
        <v>77104037</v>
      </c>
      <c r="P24" s="41">
        <v>200087</v>
      </c>
      <c r="Q24" s="41">
        <v>19432</v>
      </c>
      <c r="R24" s="41">
        <v>146</v>
      </c>
      <c r="S24" s="11" t="s">
        <v>503</v>
      </c>
      <c r="T24" s="41">
        <v>325</v>
      </c>
      <c r="U24" s="41">
        <v>47</v>
      </c>
      <c r="V24" s="41">
        <v>40030</v>
      </c>
      <c r="W24" s="11" t="s">
        <v>503</v>
      </c>
      <c r="X24" s="41">
        <v>4113</v>
      </c>
      <c r="Y24" s="41">
        <v>1976313</v>
      </c>
      <c r="Z24" s="41">
        <v>951</v>
      </c>
      <c r="AA24" s="41">
        <v>183</v>
      </c>
      <c r="AB24" s="11" t="s">
        <v>503</v>
      </c>
      <c r="AC24" s="41">
        <v>26599</v>
      </c>
      <c r="AD24" s="41">
        <v>491856</v>
      </c>
    </row>
    <row r="25" spans="1:30" ht="12.75" customHeight="1">
      <c r="A25" s="40">
        <v>1982</v>
      </c>
      <c r="B25" s="41">
        <v>21165</v>
      </c>
      <c r="C25" s="41">
        <v>1059</v>
      </c>
      <c r="D25" s="41">
        <v>4020</v>
      </c>
      <c r="E25" s="41">
        <v>43559</v>
      </c>
      <c r="F25" s="11" t="s">
        <v>503</v>
      </c>
      <c r="G25" s="41">
        <v>581</v>
      </c>
      <c r="H25" s="41">
        <v>297</v>
      </c>
      <c r="I25" s="41">
        <v>3809</v>
      </c>
      <c r="J25" s="41">
        <v>172924</v>
      </c>
      <c r="K25" s="41">
        <v>355921</v>
      </c>
      <c r="L25" s="11" t="s">
        <v>503</v>
      </c>
      <c r="M25" s="41">
        <v>19350</v>
      </c>
      <c r="N25" s="41">
        <v>1899</v>
      </c>
      <c r="O25" s="41">
        <v>78699738</v>
      </c>
      <c r="P25" s="41">
        <v>211528</v>
      </c>
      <c r="Q25" s="41">
        <v>23618</v>
      </c>
      <c r="R25" s="41">
        <v>150</v>
      </c>
      <c r="S25" s="11" t="s">
        <v>503</v>
      </c>
      <c r="T25" s="11" t="s">
        <v>503</v>
      </c>
      <c r="U25" s="41">
        <v>48</v>
      </c>
      <c r="V25" s="41">
        <v>41866</v>
      </c>
      <c r="W25" s="11" t="s">
        <v>503</v>
      </c>
      <c r="X25" s="41">
        <v>4046</v>
      </c>
      <c r="Y25" s="41">
        <v>1964583</v>
      </c>
      <c r="Z25" s="41">
        <v>969</v>
      </c>
      <c r="AA25" s="41">
        <v>185</v>
      </c>
      <c r="AB25" s="41">
        <v>85481</v>
      </c>
      <c r="AC25" s="41">
        <v>26232</v>
      </c>
      <c r="AD25" s="41">
        <v>506176</v>
      </c>
    </row>
    <row r="26" spans="1:30" ht="12.75" customHeight="1">
      <c r="A26" s="40">
        <v>1983</v>
      </c>
      <c r="B26" s="41">
        <v>22383</v>
      </c>
      <c r="C26" s="41">
        <v>1040</v>
      </c>
      <c r="D26" s="41">
        <v>4090</v>
      </c>
      <c r="E26" s="41">
        <v>45295</v>
      </c>
      <c r="F26" s="11" t="s">
        <v>503</v>
      </c>
      <c r="G26" s="41">
        <v>580</v>
      </c>
      <c r="H26" s="41">
        <v>302</v>
      </c>
      <c r="I26" s="41">
        <v>3970</v>
      </c>
      <c r="J26" s="41">
        <v>169385</v>
      </c>
      <c r="K26" s="41">
        <v>385006</v>
      </c>
      <c r="L26" s="11" t="s">
        <v>503</v>
      </c>
      <c r="M26" s="41">
        <v>22460</v>
      </c>
      <c r="N26" s="41">
        <v>1817</v>
      </c>
      <c r="O26" s="41">
        <v>82544574</v>
      </c>
      <c r="P26" s="41">
        <v>224535</v>
      </c>
      <c r="Q26" s="41">
        <v>28575</v>
      </c>
      <c r="R26" s="41">
        <v>152</v>
      </c>
      <c r="S26" s="11" t="s">
        <v>503</v>
      </c>
      <c r="T26" s="11" t="s">
        <v>503</v>
      </c>
      <c r="U26" s="41">
        <v>48</v>
      </c>
      <c r="V26" s="41">
        <v>45389</v>
      </c>
      <c r="W26" s="11" t="s">
        <v>503</v>
      </c>
      <c r="X26" s="41">
        <v>3851</v>
      </c>
      <c r="Y26" s="41">
        <v>2016938</v>
      </c>
      <c r="Z26" s="41">
        <v>984</v>
      </c>
      <c r="AA26" s="41">
        <v>193</v>
      </c>
      <c r="AB26" s="41">
        <v>91309</v>
      </c>
      <c r="AC26" s="41">
        <v>27063</v>
      </c>
      <c r="AD26" s="41">
        <v>519908</v>
      </c>
    </row>
    <row r="27" spans="1:30" ht="12.75" customHeight="1">
      <c r="A27" s="40">
        <v>1984</v>
      </c>
      <c r="B27" s="41">
        <v>23113</v>
      </c>
      <c r="C27" s="41">
        <v>1045</v>
      </c>
      <c r="D27" s="41">
        <v>4065</v>
      </c>
      <c r="E27" s="41">
        <v>46516</v>
      </c>
      <c r="F27" s="11" t="s">
        <v>503</v>
      </c>
      <c r="G27" s="41">
        <v>584</v>
      </c>
      <c r="H27" s="41">
        <v>305</v>
      </c>
      <c r="I27" s="41">
        <v>4279</v>
      </c>
      <c r="J27" s="41">
        <v>177513</v>
      </c>
      <c r="K27" s="41">
        <v>392564</v>
      </c>
      <c r="L27" s="11" t="s">
        <v>503</v>
      </c>
      <c r="M27" s="41">
        <v>21041</v>
      </c>
      <c r="N27" s="41">
        <v>1800</v>
      </c>
      <c r="O27" s="41">
        <v>82928659</v>
      </c>
      <c r="P27" s="41">
        <v>222601</v>
      </c>
      <c r="Q27" s="41">
        <v>34024</v>
      </c>
      <c r="R27" s="41">
        <v>158</v>
      </c>
      <c r="S27" s="11" t="s">
        <v>503</v>
      </c>
      <c r="T27" s="11" t="s">
        <v>503</v>
      </c>
      <c r="U27" s="41">
        <v>48</v>
      </c>
      <c r="V27" s="41">
        <v>46140</v>
      </c>
      <c r="W27" s="11" t="s">
        <v>503</v>
      </c>
      <c r="X27" s="41">
        <v>3842</v>
      </c>
      <c r="Y27" s="41">
        <v>1960806</v>
      </c>
      <c r="Z27" s="41">
        <v>1008</v>
      </c>
      <c r="AA27" s="41">
        <v>194</v>
      </c>
      <c r="AB27" s="41">
        <v>9887440</v>
      </c>
      <c r="AC27" s="41">
        <v>27465</v>
      </c>
      <c r="AD27" s="41">
        <v>539364</v>
      </c>
    </row>
    <row r="28" spans="1:30" ht="12.75" customHeight="1">
      <c r="A28" s="40">
        <v>1985</v>
      </c>
      <c r="B28" s="41">
        <v>24273</v>
      </c>
      <c r="C28" s="41">
        <v>1064</v>
      </c>
      <c r="D28" s="41">
        <v>4139</v>
      </c>
      <c r="E28" s="41">
        <v>48195</v>
      </c>
      <c r="F28" s="11" t="s">
        <v>503</v>
      </c>
      <c r="G28" s="41">
        <v>605</v>
      </c>
      <c r="H28" s="41">
        <v>323</v>
      </c>
      <c r="I28" s="41">
        <v>4414</v>
      </c>
      <c r="J28" s="41">
        <v>183433</v>
      </c>
      <c r="K28" s="41">
        <v>420391</v>
      </c>
      <c r="L28" s="11" t="s">
        <v>503</v>
      </c>
      <c r="M28" s="41">
        <v>22074</v>
      </c>
      <c r="N28" s="41">
        <v>1801</v>
      </c>
      <c r="O28" s="41">
        <v>85317249</v>
      </c>
      <c r="P28" s="41">
        <v>227723</v>
      </c>
      <c r="Q28" s="41">
        <v>3511522</v>
      </c>
      <c r="R28" s="41">
        <v>159</v>
      </c>
      <c r="S28" s="11" t="s">
        <v>503</v>
      </c>
      <c r="T28" s="11" t="s">
        <v>503</v>
      </c>
      <c r="U28" s="41">
        <v>47</v>
      </c>
      <c r="V28" s="41">
        <v>47056</v>
      </c>
      <c r="W28" s="11" t="s">
        <v>503</v>
      </c>
      <c r="X28" s="41">
        <v>4271</v>
      </c>
      <c r="Y28" s="41">
        <v>1999589</v>
      </c>
      <c r="Z28" s="41">
        <v>100896</v>
      </c>
      <c r="AA28" s="41">
        <v>206</v>
      </c>
      <c r="AB28" s="41">
        <v>7877754</v>
      </c>
      <c r="AC28" s="41">
        <v>28318</v>
      </c>
      <c r="AD28" s="41">
        <v>564770</v>
      </c>
    </row>
    <row r="29" spans="1:30" ht="12.75" customHeight="1">
      <c r="A29" s="40">
        <v>1986</v>
      </c>
      <c r="B29" s="41">
        <v>25439</v>
      </c>
      <c r="C29" s="41">
        <v>1087</v>
      </c>
      <c r="D29" s="41">
        <v>4222</v>
      </c>
      <c r="E29" s="41">
        <v>50311</v>
      </c>
      <c r="F29" s="11" t="s">
        <v>503</v>
      </c>
      <c r="G29" s="41">
        <v>613</v>
      </c>
      <c r="H29" s="41">
        <v>337</v>
      </c>
      <c r="I29" s="41">
        <v>4635</v>
      </c>
      <c r="J29" s="41">
        <v>189266</v>
      </c>
      <c r="K29" s="41">
        <v>459864</v>
      </c>
      <c r="L29" s="11" t="s">
        <v>503</v>
      </c>
      <c r="M29" s="41">
        <v>24505</v>
      </c>
      <c r="N29" s="41">
        <v>1811</v>
      </c>
      <c r="O29" s="41">
        <v>88218144</v>
      </c>
      <c r="P29" s="41">
        <v>22293011</v>
      </c>
      <c r="Q29" s="41">
        <v>3857880</v>
      </c>
      <c r="R29" s="41">
        <v>164</v>
      </c>
      <c r="S29" s="11" t="s">
        <v>503</v>
      </c>
      <c r="T29" s="11" t="s">
        <v>503</v>
      </c>
      <c r="U29" s="41">
        <v>47</v>
      </c>
      <c r="V29" s="41">
        <v>47895</v>
      </c>
      <c r="W29" s="11" t="s">
        <v>503</v>
      </c>
      <c r="X29" s="41">
        <v>5291</v>
      </c>
      <c r="Y29" s="41">
        <v>2116790</v>
      </c>
      <c r="Z29" s="41">
        <v>103241</v>
      </c>
      <c r="AA29" s="41">
        <v>217</v>
      </c>
      <c r="AB29" s="41">
        <v>10056031</v>
      </c>
      <c r="AC29" s="41">
        <v>28766</v>
      </c>
      <c r="AD29" s="41">
        <v>580070</v>
      </c>
    </row>
    <row r="30" spans="1:30" ht="12.75" customHeight="1">
      <c r="A30" s="40">
        <v>1987</v>
      </c>
      <c r="B30" s="41">
        <v>26370</v>
      </c>
      <c r="C30" s="41">
        <v>1131</v>
      </c>
      <c r="D30" s="11" t="s">
        <v>503</v>
      </c>
      <c r="E30" s="41">
        <v>51427</v>
      </c>
      <c r="F30" s="11" t="s">
        <v>503</v>
      </c>
      <c r="G30" s="41">
        <v>629</v>
      </c>
      <c r="H30" s="41">
        <v>356</v>
      </c>
      <c r="I30" s="41">
        <v>4770</v>
      </c>
      <c r="J30" s="41">
        <v>194078</v>
      </c>
      <c r="K30" s="41">
        <v>461638</v>
      </c>
      <c r="L30" s="11" t="s">
        <v>503</v>
      </c>
      <c r="M30" s="41">
        <v>26249</v>
      </c>
      <c r="N30" s="41">
        <v>1712</v>
      </c>
      <c r="O30" s="41">
        <v>92372384</v>
      </c>
      <c r="P30" s="41">
        <v>235462</v>
      </c>
      <c r="Q30" s="41">
        <v>4425623</v>
      </c>
      <c r="R30" s="41">
        <v>178</v>
      </c>
      <c r="S30" s="11" t="s">
        <v>503</v>
      </c>
      <c r="T30" s="11" t="s">
        <v>503</v>
      </c>
      <c r="U30" s="41">
        <v>48</v>
      </c>
      <c r="V30" s="41">
        <v>50245</v>
      </c>
      <c r="W30" s="11" t="s">
        <v>503</v>
      </c>
      <c r="X30" s="41">
        <v>5522</v>
      </c>
      <c r="Y30" s="41">
        <v>2285092</v>
      </c>
      <c r="Z30" s="41">
        <v>106326</v>
      </c>
      <c r="AA30" s="41">
        <v>225</v>
      </c>
      <c r="AB30" s="41">
        <v>10310317</v>
      </c>
      <c r="AC30" s="41">
        <v>29288</v>
      </c>
      <c r="AD30" s="41">
        <v>595525</v>
      </c>
    </row>
    <row r="31" spans="1:30" ht="12.75" customHeight="1">
      <c r="A31" s="40">
        <v>1988</v>
      </c>
      <c r="B31" s="41">
        <v>27873</v>
      </c>
      <c r="C31" s="41">
        <v>1146</v>
      </c>
      <c r="D31" s="11" t="s">
        <v>503</v>
      </c>
      <c r="E31" s="41">
        <v>53503</v>
      </c>
      <c r="F31" s="11" t="s">
        <v>503</v>
      </c>
      <c r="G31" s="41">
        <v>637</v>
      </c>
      <c r="H31" s="41">
        <v>368</v>
      </c>
      <c r="I31" s="41">
        <v>5014</v>
      </c>
      <c r="J31" s="41">
        <v>205426</v>
      </c>
      <c r="K31" s="41">
        <v>489423</v>
      </c>
      <c r="L31" s="11" t="s">
        <v>503</v>
      </c>
      <c r="M31" s="41">
        <v>27785</v>
      </c>
      <c r="N31" s="41">
        <v>1641</v>
      </c>
      <c r="O31" s="41">
        <v>95197163</v>
      </c>
      <c r="P31" s="41">
        <v>241058</v>
      </c>
      <c r="Q31" s="41">
        <v>5011266</v>
      </c>
      <c r="R31" s="11" t="s">
        <v>503</v>
      </c>
      <c r="S31" s="11" t="s">
        <v>503</v>
      </c>
      <c r="T31" s="11" t="s">
        <v>503</v>
      </c>
      <c r="U31" s="41">
        <v>47</v>
      </c>
      <c r="V31" s="41">
        <v>51693</v>
      </c>
      <c r="W31" s="11" t="s">
        <v>503</v>
      </c>
      <c r="X31" s="41">
        <v>6263</v>
      </c>
      <c r="Y31" s="41">
        <v>2641804</v>
      </c>
      <c r="Z31" s="41">
        <v>108116</v>
      </c>
      <c r="AA31" s="41">
        <v>232</v>
      </c>
      <c r="AB31" s="41">
        <v>10774625</v>
      </c>
      <c r="AC31" s="41">
        <v>29981</v>
      </c>
      <c r="AD31" s="41">
        <v>624624</v>
      </c>
    </row>
    <row r="32" spans="1:30" ht="12.75" customHeight="1">
      <c r="A32" s="40">
        <v>1989</v>
      </c>
      <c r="B32" s="41">
        <v>29081</v>
      </c>
      <c r="C32" s="41">
        <v>1206</v>
      </c>
      <c r="D32" s="11" t="s">
        <v>503</v>
      </c>
      <c r="E32" s="41">
        <v>56583</v>
      </c>
      <c r="F32" s="11" t="s">
        <v>503</v>
      </c>
      <c r="G32" s="41">
        <v>641</v>
      </c>
      <c r="H32" s="41">
        <v>381</v>
      </c>
      <c r="I32" s="41">
        <v>5293</v>
      </c>
      <c r="J32" s="41">
        <v>198710</v>
      </c>
      <c r="K32" s="41">
        <v>511951</v>
      </c>
      <c r="L32" s="11" t="s">
        <v>503</v>
      </c>
      <c r="M32" s="41">
        <v>28913</v>
      </c>
      <c r="N32" s="41">
        <v>1657</v>
      </c>
      <c r="O32" s="41">
        <v>97770179</v>
      </c>
      <c r="P32" s="41">
        <v>245644</v>
      </c>
      <c r="Q32" s="41">
        <v>5846253</v>
      </c>
      <c r="R32" s="11" t="s">
        <v>503</v>
      </c>
      <c r="S32" s="11" t="s">
        <v>503</v>
      </c>
      <c r="T32" s="41">
        <v>38515</v>
      </c>
      <c r="U32" s="41">
        <v>49</v>
      </c>
      <c r="V32" s="41">
        <v>52026</v>
      </c>
      <c r="W32" s="11" t="s">
        <v>503</v>
      </c>
      <c r="X32" s="41">
        <v>6006</v>
      </c>
      <c r="Y32" s="41">
        <v>2919009</v>
      </c>
      <c r="Z32" s="41">
        <v>111855</v>
      </c>
      <c r="AA32" s="41">
        <v>246</v>
      </c>
      <c r="AB32" s="41">
        <v>9618703</v>
      </c>
      <c r="AC32" s="41">
        <v>30149</v>
      </c>
      <c r="AD32" s="41">
        <v>652367</v>
      </c>
    </row>
    <row r="33" spans="1:30" ht="12.75" customHeight="1">
      <c r="A33" s="40">
        <v>1990</v>
      </c>
      <c r="B33" s="41">
        <v>29867</v>
      </c>
      <c r="C33" s="41">
        <v>1239</v>
      </c>
      <c r="D33" s="11" t="s">
        <v>503</v>
      </c>
      <c r="E33" s="41">
        <v>59024</v>
      </c>
      <c r="F33" s="11" t="s">
        <v>503</v>
      </c>
      <c r="G33" s="41">
        <v>640</v>
      </c>
      <c r="H33" s="41">
        <v>392</v>
      </c>
      <c r="I33" s="41">
        <v>5619</v>
      </c>
      <c r="J33" s="41">
        <v>205537</v>
      </c>
      <c r="K33" s="41">
        <v>518928</v>
      </c>
      <c r="L33" s="11" t="s">
        <v>503</v>
      </c>
      <c r="M33" s="41">
        <v>28091</v>
      </c>
      <c r="N33" s="41">
        <v>1757</v>
      </c>
      <c r="O33" s="41">
        <v>101587000</v>
      </c>
      <c r="P33" s="41">
        <v>252371</v>
      </c>
      <c r="Q33" s="41">
        <v>6478700</v>
      </c>
      <c r="R33" s="11" t="s">
        <v>503</v>
      </c>
      <c r="S33" s="11" t="s">
        <v>503</v>
      </c>
      <c r="T33" s="41">
        <v>40508</v>
      </c>
      <c r="U33" s="41">
        <v>49</v>
      </c>
      <c r="V33" s="41">
        <v>53140</v>
      </c>
      <c r="W33" s="11" t="s">
        <v>503</v>
      </c>
      <c r="X33" s="41">
        <v>6190</v>
      </c>
      <c r="Y33" s="41">
        <v>3327590</v>
      </c>
      <c r="Z33" s="41">
        <v>114114</v>
      </c>
      <c r="AA33" s="41">
        <v>254</v>
      </c>
      <c r="AB33" s="41">
        <v>13258100</v>
      </c>
      <c r="AC33" s="41">
        <v>30775</v>
      </c>
      <c r="AD33" s="41">
        <v>687203</v>
      </c>
    </row>
    <row r="34" spans="1:30" ht="12.75" customHeight="1">
      <c r="A34" s="40">
        <v>1991</v>
      </c>
      <c r="B34" s="41">
        <v>30872</v>
      </c>
      <c r="C34" s="41">
        <v>1256</v>
      </c>
      <c r="D34" s="11" t="s">
        <v>503</v>
      </c>
      <c r="E34" s="41">
        <v>61482</v>
      </c>
      <c r="F34" s="11" t="s">
        <v>503</v>
      </c>
      <c r="G34" s="41">
        <v>642</v>
      </c>
      <c r="H34" s="41">
        <v>398</v>
      </c>
      <c r="I34" s="41">
        <v>5856</v>
      </c>
      <c r="J34" s="41">
        <v>248131</v>
      </c>
      <c r="K34" s="41">
        <v>494867</v>
      </c>
      <c r="L34" s="11" t="s">
        <v>503</v>
      </c>
      <c r="M34" s="41">
        <v>29113</v>
      </c>
      <c r="N34" s="41">
        <v>1824</v>
      </c>
      <c r="O34" s="41">
        <v>104804794</v>
      </c>
      <c r="P34" s="41">
        <v>288507</v>
      </c>
      <c r="Q34" s="41">
        <v>7203306</v>
      </c>
      <c r="R34" s="11" t="s">
        <v>503</v>
      </c>
      <c r="S34" s="11" t="s">
        <v>503</v>
      </c>
      <c r="T34" s="41">
        <v>41952</v>
      </c>
      <c r="U34" s="41">
        <v>49</v>
      </c>
      <c r="V34" s="41">
        <v>55884</v>
      </c>
      <c r="W34" s="11" t="s">
        <v>503</v>
      </c>
      <c r="X34" s="41">
        <v>6977</v>
      </c>
      <c r="Y34" s="41">
        <v>3514218</v>
      </c>
      <c r="Z34" s="41">
        <v>116077</v>
      </c>
      <c r="AA34" s="41">
        <v>270</v>
      </c>
      <c r="AB34" s="11" t="s">
        <v>503</v>
      </c>
      <c r="AC34" s="41">
        <v>32291</v>
      </c>
      <c r="AD34" s="41">
        <v>710766</v>
      </c>
    </row>
    <row r="35" spans="1:30" ht="12.75" customHeight="1">
      <c r="A35" s="40">
        <v>1992</v>
      </c>
      <c r="B35" s="41">
        <v>31898</v>
      </c>
      <c r="C35" s="41">
        <v>1281</v>
      </c>
      <c r="D35" s="41">
        <v>5091</v>
      </c>
      <c r="E35" s="41">
        <v>62702</v>
      </c>
      <c r="F35" s="11" t="s">
        <v>503</v>
      </c>
      <c r="G35" s="41">
        <v>651</v>
      </c>
      <c r="H35" s="41">
        <v>384</v>
      </c>
      <c r="I35" s="41">
        <v>6114</v>
      </c>
      <c r="J35" s="41">
        <v>273462</v>
      </c>
      <c r="K35" s="41">
        <v>520146</v>
      </c>
      <c r="L35" s="11" t="s">
        <v>503</v>
      </c>
      <c r="M35" s="41">
        <v>27880</v>
      </c>
      <c r="N35" s="41">
        <v>1889</v>
      </c>
      <c r="O35" s="41">
        <v>106990451</v>
      </c>
      <c r="P35" s="41">
        <v>279151</v>
      </c>
      <c r="Q35" s="41">
        <v>7549597</v>
      </c>
      <c r="R35" s="11" t="s">
        <v>503</v>
      </c>
      <c r="S35" s="11" t="s">
        <v>503</v>
      </c>
      <c r="T35" s="41">
        <v>43685</v>
      </c>
      <c r="U35" s="41">
        <v>49</v>
      </c>
      <c r="V35" s="41">
        <v>56809</v>
      </c>
      <c r="W35" s="11" t="s">
        <v>503</v>
      </c>
      <c r="X35" s="41">
        <v>7262</v>
      </c>
      <c r="Y35" s="41">
        <v>3777698</v>
      </c>
      <c r="Z35" s="41">
        <v>112750</v>
      </c>
      <c r="AA35" s="41">
        <v>273</v>
      </c>
      <c r="AB35" s="11" t="s">
        <v>503</v>
      </c>
      <c r="AC35" s="41">
        <v>33249</v>
      </c>
      <c r="AD35" s="41">
        <v>733738</v>
      </c>
    </row>
    <row r="36" spans="1:30" ht="12.75" customHeight="1">
      <c r="A36" s="40">
        <v>1993</v>
      </c>
      <c r="B36" s="41">
        <v>32895</v>
      </c>
      <c r="C36" s="41">
        <v>1310</v>
      </c>
      <c r="D36" s="41">
        <v>5200</v>
      </c>
      <c r="E36" s="41">
        <v>62732</v>
      </c>
      <c r="F36" s="11" t="s">
        <v>503</v>
      </c>
      <c r="G36" s="41">
        <v>678</v>
      </c>
      <c r="H36" s="41">
        <v>344</v>
      </c>
      <c r="I36" s="41">
        <v>6335</v>
      </c>
      <c r="J36" s="41">
        <v>271474</v>
      </c>
      <c r="K36" s="41">
        <v>590783</v>
      </c>
      <c r="L36" s="11" t="s">
        <v>503</v>
      </c>
      <c r="M36" s="41">
        <v>27774</v>
      </c>
      <c r="N36" s="41">
        <v>1857</v>
      </c>
      <c r="O36" s="41">
        <v>106636786</v>
      </c>
      <c r="P36" s="41">
        <v>281794</v>
      </c>
      <c r="Q36" s="41">
        <v>8165371</v>
      </c>
      <c r="R36" s="11" t="s">
        <v>503</v>
      </c>
      <c r="S36" s="11" t="s">
        <v>503</v>
      </c>
      <c r="T36" s="41">
        <v>44787</v>
      </c>
      <c r="U36" s="41">
        <v>49</v>
      </c>
      <c r="V36" s="41">
        <v>56660</v>
      </c>
      <c r="W36" s="11" t="s">
        <v>503</v>
      </c>
      <c r="X36" s="41">
        <v>7413</v>
      </c>
      <c r="Y36" s="41">
        <v>3856243</v>
      </c>
      <c r="Z36" s="41">
        <v>111481</v>
      </c>
      <c r="AA36" s="41">
        <v>271</v>
      </c>
      <c r="AB36" s="11" t="s">
        <v>503</v>
      </c>
      <c r="AC36" s="41">
        <v>33188</v>
      </c>
      <c r="AD36" s="41">
        <v>749456</v>
      </c>
    </row>
    <row r="37" spans="1:30" ht="12.75" customHeight="1">
      <c r="A37" s="40">
        <v>1994</v>
      </c>
      <c r="B37" s="41">
        <v>34693</v>
      </c>
      <c r="C37" s="41">
        <v>1321</v>
      </c>
      <c r="D37" s="11" t="s">
        <v>503</v>
      </c>
      <c r="E37" s="41">
        <v>63337</v>
      </c>
      <c r="F37" s="11" t="s">
        <v>503</v>
      </c>
      <c r="G37" s="41">
        <v>672</v>
      </c>
      <c r="H37" s="41">
        <v>338</v>
      </c>
      <c r="I37" s="41">
        <v>6429</v>
      </c>
      <c r="J37" s="41">
        <v>275705</v>
      </c>
      <c r="K37" s="11" t="s">
        <v>503</v>
      </c>
      <c r="L37" s="11" t="s">
        <v>503</v>
      </c>
      <c r="M37" s="41">
        <v>27944</v>
      </c>
      <c r="N37" s="41">
        <v>1904</v>
      </c>
      <c r="O37" s="41">
        <v>107419146</v>
      </c>
      <c r="P37" s="41">
        <v>298664</v>
      </c>
      <c r="Q37" s="41">
        <v>8600365</v>
      </c>
      <c r="R37" s="11" t="s">
        <v>503</v>
      </c>
      <c r="S37" s="11" t="s">
        <v>503</v>
      </c>
      <c r="T37" s="11" t="s">
        <v>503</v>
      </c>
      <c r="U37" s="11" t="s">
        <v>503</v>
      </c>
      <c r="V37" s="41">
        <v>56815</v>
      </c>
      <c r="W37" s="11" t="s">
        <v>503</v>
      </c>
      <c r="X37" s="11" t="s">
        <v>503</v>
      </c>
      <c r="Y37" s="41">
        <v>3938253</v>
      </c>
      <c r="Z37" s="11" t="s">
        <v>503</v>
      </c>
      <c r="AA37" s="41">
        <v>276</v>
      </c>
      <c r="AB37" s="11" t="s">
        <v>503</v>
      </c>
      <c r="AC37" s="41">
        <v>34353</v>
      </c>
      <c r="AD37" s="41">
        <v>760702</v>
      </c>
    </row>
    <row r="38" spans="1:30" ht="12.75" customHeight="1">
      <c r="A38" s="40">
        <v>1995</v>
      </c>
      <c r="B38" s="11" t="s">
        <v>503</v>
      </c>
      <c r="C38" s="41">
        <v>1331</v>
      </c>
      <c r="D38" s="11" t="s">
        <v>503</v>
      </c>
      <c r="E38" s="41">
        <v>63498</v>
      </c>
      <c r="F38" s="11" t="s">
        <v>503</v>
      </c>
      <c r="G38" s="41">
        <v>719</v>
      </c>
      <c r="H38" s="41">
        <v>339</v>
      </c>
      <c r="I38" s="41">
        <v>6622</v>
      </c>
      <c r="J38" s="41">
        <v>291894</v>
      </c>
      <c r="K38" s="11" t="s">
        <v>503</v>
      </c>
      <c r="L38" s="11" t="s">
        <v>503</v>
      </c>
      <c r="M38" s="41">
        <v>28931</v>
      </c>
      <c r="N38" s="11" t="s">
        <v>503</v>
      </c>
      <c r="O38" s="41">
        <v>106911812</v>
      </c>
      <c r="P38" s="41">
        <v>310524</v>
      </c>
      <c r="Q38" s="41">
        <v>9364198</v>
      </c>
      <c r="R38" s="11" t="s">
        <v>503</v>
      </c>
      <c r="S38" s="11" t="s">
        <v>503</v>
      </c>
      <c r="T38" s="11" t="s">
        <v>503</v>
      </c>
      <c r="U38" s="11" t="s">
        <v>503</v>
      </c>
      <c r="V38" s="11" t="s">
        <v>503</v>
      </c>
      <c r="W38" s="11" t="s">
        <v>503</v>
      </c>
      <c r="X38" s="11" t="s">
        <v>503</v>
      </c>
      <c r="Y38" s="11" t="s">
        <v>503</v>
      </c>
      <c r="Z38" s="11" t="s">
        <v>503</v>
      </c>
      <c r="AA38" s="41">
        <v>281</v>
      </c>
      <c r="AB38" s="11" t="s">
        <v>503</v>
      </c>
      <c r="AC38" s="11" t="s">
        <v>503</v>
      </c>
      <c r="AD38" s="11" t="s">
        <v>503</v>
      </c>
    </row>
    <row r="39" spans="1:30" ht="12.75" customHeight="1">
      <c r="A39" s="40">
        <v>1996</v>
      </c>
      <c r="B39" s="11" t="s">
        <v>503</v>
      </c>
      <c r="C39" s="41">
        <v>1354</v>
      </c>
      <c r="D39" s="11" t="s">
        <v>503</v>
      </c>
      <c r="E39" s="11" t="s">
        <v>503</v>
      </c>
      <c r="F39" s="11" t="s">
        <v>503</v>
      </c>
      <c r="G39" s="41">
        <v>743</v>
      </c>
      <c r="H39" s="11" t="s">
        <v>503</v>
      </c>
      <c r="I39" s="11" t="s">
        <v>503</v>
      </c>
      <c r="J39" s="41">
        <v>297035</v>
      </c>
      <c r="K39" s="11" t="s">
        <v>503</v>
      </c>
      <c r="L39" s="11" t="s">
        <v>503</v>
      </c>
      <c r="M39" s="41">
        <v>29209</v>
      </c>
      <c r="N39" s="11" t="s">
        <v>503</v>
      </c>
      <c r="O39" s="41">
        <v>110979317</v>
      </c>
      <c r="P39" s="41">
        <v>320237</v>
      </c>
      <c r="Q39" s="11" t="s">
        <v>503</v>
      </c>
      <c r="R39" s="11" t="s">
        <v>503</v>
      </c>
      <c r="S39" s="11" t="s">
        <v>503</v>
      </c>
      <c r="T39" s="11" t="s">
        <v>503</v>
      </c>
      <c r="U39" s="11" t="s">
        <v>503</v>
      </c>
      <c r="V39" s="11" t="s">
        <v>503</v>
      </c>
      <c r="W39" s="11" t="s">
        <v>503</v>
      </c>
      <c r="X39" s="11" t="s">
        <v>503</v>
      </c>
      <c r="Y39" s="11" t="s">
        <v>503</v>
      </c>
      <c r="Z39" s="11" t="s">
        <v>503</v>
      </c>
      <c r="AA39" s="11" t="s">
        <v>503</v>
      </c>
      <c r="AB39" s="11" t="s">
        <v>503</v>
      </c>
      <c r="AC39" s="11" t="s">
        <v>503</v>
      </c>
      <c r="AD39" s="11" t="s">
        <v>503</v>
      </c>
    </row>
    <row r="40" spans="1:30" ht="12.75" customHeight="1">
      <c r="A40" s="40">
        <v>1997</v>
      </c>
      <c r="B40" s="11" t="s">
        <v>503</v>
      </c>
      <c r="C40" s="11" t="s">
        <v>503</v>
      </c>
      <c r="D40" s="11" t="s">
        <v>503</v>
      </c>
      <c r="E40" s="11" t="s">
        <v>503</v>
      </c>
      <c r="F40" s="11" t="s">
        <v>503</v>
      </c>
      <c r="G40" s="11" t="s">
        <v>503</v>
      </c>
      <c r="H40" s="11" t="s">
        <v>503</v>
      </c>
      <c r="I40" s="11" t="s">
        <v>503</v>
      </c>
      <c r="J40" s="11" t="s">
        <v>503</v>
      </c>
      <c r="K40" s="11" t="s">
        <v>503</v>
      </c>
      <c r="L40" s="11" t="s">
        <v>503</v>
      </c>
      <c r="M40" s="11" t="s">
        <v>503</v>
      </c>
      <c r="N40" s="11" t="s">
        <v>503</v>
      </c>
      <c r="O40" s="11" t="s">
        <v>503</v>
      </c>
      <c r="P40" s="11" t="s">
        <v>503</v>
      </c>
      <c r="Q40" s="11" t="s">
        <v>503</v>
      </c>
      <c r="R40" s="11" t="s">
        <v>503</v>
      </c>
      <c r="S40" s="11" t="s">
        <v>503</v>
      </c>
      <c r="T40" s="11" t="s">
        <v>503</v>
      </c>
      <c r="U40" s="11" t="s">
        <v>503</v>
      </c>
      <c r="V40" s="11" t="s">
        <v>503</v>
      </c>
      <c r="W40" s="11" t="s">
        <v>503</v>
      </c>
      <c r="X40" s="11" t="s">
        <v>503</v>
      </c>
      <c r="Y40" s="11" t="s">
        <v>503</v>
      </c>
      <c r="Z40" s="11" t="s">
        <v>503</v>
      </c>
      <c r="AA40" s="11" t="s">
        <v>503</v>
      </c>
      <c r="AB40" s="11" t="s">
        <v>503</v>
      </c>
      <c r="AC40" s="11" t="s">
        <v>503</v>
      </c>
      <c r="AD40" s="11" t="s">
        <v>503</v>
      </c>
    </row>
    <row r="41" spans="1:30" ht="12.75" customHeight="1">
      <c r="A41" s="24" t="s">
        <v>232</v>
      </c>
    </row>
  </sheetData>
  <phoneticPr fontId="0" type="noConversion"/>
  <printOptions gridLines="1"/>
  <pageMargins left="0.75" right="0.75" top="1" bottom="1" header="0.5" footer="0.5"/>
  <headerFooter alignWithMargins="0">
    <oddHeader>&amp;A</oddHeader>
    <oddFooter>Page &amp;P</oddFooter>
  </headerFooter>
</worksheet>
</file>

<file path=xl/worksheets/sheet94.xml><?xml version="1.0" encoding="utf-8"?>
<worksheet xmlns="http://schemas.openxmlformats.org/spreadsheetml/2006/main" xmlns:r="http://schemas.openxmlformats.org/officeDocument/2006/relationships">
  <sheetPr codeName="Sheet94"/>
  <dimension ref="A1:AD41"/>
  <sheetViews>
    <sheetView showOutlineSymbols="0" zoomScale="75" workbookViewId="0">
      <pane xSplit="1" ySplit="2" topLeftCell="B18" activePane="bottomRight" state="frozen"/>
      <selection activeCell="C8" sqref="C8"/>
      <selection pane="topRight" activeCell="C8" sqref="C8"/>
      <selection pane="bottomLeft" activeCell="C8" sqref="C8"/>
      <selection pane="bottomRight" activeCell="C8" sqref="C8"/>
    </sheetView>
  </sheetViews>
  <sheetFormatPr defaultColWidth="3.85546875" defaultRowHeight="12.75" customHeight="1"/>
  <cols>
    <col min="1" max="1" width="5" style="10" customWidth="1"/>
    <col min="2" max="2" width="13" style="10" customWidth="1"/>
    <col min="3" max="3" width="12.42578125" style="10" hidden="1" customWidth="1"/>
    <col min="4" max="5" width="13.7109375" style="10" customWidth="1"/>
    <col min="6" max="6" width="16.28515625" style="10" hidden="1" customWidth="1"/>
    <col min="7" max="7" width="14.28515625" style="10" customWidth="1"/>
    <col min="8" max="9" width="13" style="10" customWidth="1"/>
    <col min="10" max="10" width="14.42578125" style="10" customWidth="1"/>
    <col min="11" max="11" width="13.28515625" style="10" hidden="1" customWidth="1"/>
    <col min="12" max="12" width="13.7109375" style="10" hidden="1" customWidth="1"/>
    <col min="13" max="13" width="12.85546875" style="10" hidden="1" customWidth="1"/>
    <col min="14" max="14" width="12.5703125" style="10" hidden="1" customWidth="1"/>
    <col min="15" max="15" width="11.140625" style="10" customWidth="1"/>
    <col min="16" max="16" width="12.85546875" style="10" hidden="1" customWidth="1"/>
    <col min="17" max="17" width="12.7109375" style="10" hidden="1" customWidth="1"/>
    <col min="18" max="18" width="16" style="10" hidden="1" customWidth="1"/>
    <col min="19" max="19" width="13.28515625" style="10" hidden="1" customWidth="1"/>
    <col min="20" max="20" width="14.7109375" style="10" customWidth="1"/>
    <col min="21" max="21" width="15.7109375" style="10" hidden="1" customWidth="1"/>
    <col min="22" max="22" width="13.5703125" style="10" customWidth="1"/>
    <col min="23" max="23" width="13.140625" style="10" hidden="1" customWidth="1"/>
    <col min="24" max="24" width="13.28515625" style="10" hidden="1" customWidth="1"/>
    <col min="25" max="25" width="12.5703125" style="10" customWidth="1"/>
    <col min="26" max="26" width="14.140625" style="10" customWidth="1"/>
    <col min="27" max="27" width="14.7109375" style="10" hidden="1" customWidth="1"/>
    <col min="28" max="28" width="12.85546875" style="10" hidden="1" customWidth="1"/>
    <col min="29" max="29" width="16.7109375" style="10" customWidth="1"/>
    <col min="30" max="30" width="14.7109375" style="10" customWidth="1"/>
    <col min="31" max="16384" width="3.85546875" style="10"/>
  </cols>
  <sheetData>
    <row r="1" spans="1:30" ht="12.75" customHeight="1">
      <c r="A1" s="10" t="s">
        <v>517</v>
      </c>
    </row>
    <row r="2" spans="1:30" ht="12.75" customHeight="1">
      <c r="A2" s="10" t="s">
        <v>471</v>
      </c>
      <c r="B2" s="66" t="s">
        <v>472</v>
      </c>
      <c r="C2" s="53" t="s">
        <v>473</v>
      </c>
      <c r="D2" s="66" t="s">
        <v>474</v>
      </c>
      <c r="E2" s="66" t="s">
        <v>475</v>
      </c>
      <c r="F2" s="53" t="s">
        <v>478</v>
      </c>
      <c r="G2" s="66" t="s">
        <v>479</v>
      </c>
      <c r="H2" s="66" t="s">
        <v>480</v>
      </c>
      <c r="I2" s="66" t="s">
        <v>481</v>
      </c>
      <c r="J2" s="66" t="s">
        <v>482</v>
      </c>
      <c r="K2" s="53" t="s">
        <v>483</v>
      </c>
      <c r="L2" s="53" t="s">
        <v>484</v>
      </c>
      <c r="M2" s="53" t="s">
        <v>485</v>
      </c>
      <c r="N2" s="53" t="s">
        <v>486</v>
      </c>
      <c r="O2" s="66" t="s">
        <v>487</v>
      </c>
      <c r="P2" s="53" t="s">
        <v>488</v>
      </c>
      <c r="Q2" s="53" t="s">
        <v>489</v>
      </c>
      <c r="R2" s="53" t="s">
        <v>490</v>
      </c>
      <c r="S2" s="53" t="s">
        <v>491</v>
      </c>
      <c r="T2" s="66" t="s">
        <v>492</v>
      </c>
      <c r="U2" s="53" t="s">
        <v>493</v>
      </c>
      <c r="V2" s="66" t="s">
        <v>494</v>
      </c>
      <c r="W2" s="53" t="s">
        <v>495</v>
      </c>
      <c r="X2" s="53" t="s">
        <v>496</v>
      </c>
      <c r="Y2" s="66" t="s">
        <v>497</v>
      </c>
      <c r="Z2" s="66" t="s">
        <v>498</v>
      </c>
      <c r="AA2" s="53" t="s">
        <v>499</v>
      </c>
      <c r="AB2" s="53" t="s">
        <v>500</v>
      </c>
      <c r="AC2" s="66" t="s">
        <v>501</v>
      </c>
      <c r="AD2" s="66" t="s">
        <v>502</v>
      </c>
    </row>
    <row r="3" spans="1:30" ht="12.75" customHeight="1">
      <c r="A3" s="38">
        <v>1960</v>
      </c>
      <c r="B3" s="10" t="s">
        <v>503</v>
      </c>
      <c r="C3" s="39">
        <v>8123</v>
      </c>
      <c r="D3" s="10" t="s">
        <v>503</v>
      </c>
      <c r="E3" s="39">
        <v>734</v>
      </c>
      <c r="F3" s="10" t="s">
        <v>503</v>
      </c>
      <c r="G3" s="10" t="s">
        <v>503</v>
      </c>
      <c r="H3" s="39">
        <v>1189</v>
      </c>
      <c r="I3" s="10" t="s">
        <v>503</v>
      </c>
      <c r="J3" s="10" t="s">
        <v>503</v>
      </c>
      <c r="K3" s="39">
        <v>8051</v>
      </c>
      <c r="L3" s="10" t="s">
        <v>503</v>
      </c>
      <c r="M3" s="10" t="s">
        <v>503</v>
      </c>
      <c r="N3" s="10" t="s">
        <v>503</v>
      </c>
      <c r="O3" s="39">
        <v>340256</v>
      </c>
      <c r="P3" s="10" t="s">
        <v>503</v>
      </c>
      <c r="Q3" s="10" t="s">
        <v>503</v>
      </c>
      <c r="R3" s="10" t="s">
        <v>503</v>
      </c>
      <c r="S3" s="10" t="s">
        <v>503</v>
      </c>
      <c r="T3" s="10" t="s">
        <v>503</v>
      </c>
      <c r="U3" s="10" t="s">
        <v>503</v>
      </c>
      <c r="V3" s="39">
        <v>2820</v>
      </c>
      <c r="W3" s="10" t="s">
        <v>503</v>
      </c>
      <c r="X3" s="10" t="s">
        <v>503</v>
      </c>
      <c r="Y3" s="39">
        <v>6729</v>
      </c>
      <c r="Z3" s="39">
        <v>3386</v>
      </c>
      <c r="AA3" s="10" t="s">
        <v>503</v>
      </c>
      <c r="AB3" s="10" t="s">
        <v>503</v>
      </c>
      <c r="AC3" s="39">
        <v>186</v>
      </c>
      <c r="AD3" s="39">
        <v>872</v>
      </c>
    </row>
    <row r="4" spans="1:30" ht="12.75" customHeight="1">
      <c r="A4" s="38">
        <v>1961</v>
      </c>
      <c r="B4" s="39"/>
      <c r="C4" s="39">
        <v>8797</v>
      </c>
      <c r="D4" s="10" t="s">
        <v>503</v>
      </c>
      <c r="E4" s="39">
        <v>777</v>
      </c>
      <c r="F4" s="10" t="s">
        <v>503</v>
      </c>
      <c r="G4" s="10" t="s">
        <v>503</v>
      </c>
      <c r="H4" s="39">
        <v>1306</v>
      </c>
      <c r="I4" s="10" t="s">
        <v>503</v>
      </c>
      <c r="J4" s="10" t="s">
        <v>503</v>
      </c>
      <c r="K4" s="39">
        <v>9175</v>
      </c>
      <c r="L4" s="10" t="s">
        <v>503</v>
      </c>
      <c r="M4" s="10" t="s">
        <v>503</v>
      </c>
      <c r="N4" s="10" t="s">
        <v>503</v>
      </c>
      <c r="O4" s="39">
        <v>364433</v>
      </c>
      <c r="P4" s="10" t="s">
        <v>503</v>
      </c>
      <c r="Q4" s="10" t="s">
        <v>503</v>
      </c>
      <c r="R4" s="10" t="s">
        <v>503</v>
      </c>
      <c r="S4" s="10" t="s">
        <v>503</v>
      </c>
      <c r="T4" s="10" t="s">
        <v>503</v>
      </c>
      <c r="U4" s="10" t="s">
        <v>503</v>
      </c>
      <c r="V4" s="39">
        <v>2798</v>
      </c>
      <c r="W4" s="10" t="s">
        <v>503</v>
      </c>
      <c r="X4" s="10" t="s">
        <v>503</v>
      </c>
      <c r="Y4" s="39">
        <v>7904</v>
      </c>
      <c r="Z4" s="39">
        <v>3607</v>
      </c>
      <c r="AA4" s="10" t="s">
        <v>503</v>
      </c>
      <c r="AB4" s="10" t="s">
        <v>503</v>
      </c>
      <c r="AC4" s="39">
        <v>189</v>
      </c>
      <c r="AD4" s="39">
        <v>901</v>
      </c>
    </row>
    <row r="5" spans="1:30" ht="12.75" customHeight="1">
      <c r="A5" s="38">
        <v>1962</v>
      </c>
      <c r="B5" s="10" t="s">
        <v>503</v>
      </c>
      <c r="C5" s="39">
        <v>8403</v>
      </c>
      <c r="D5" s="10" t="s">
        <v>503</v>
      </c>
      <c r="E5" s="39">
        <v>799</v>
      </c>
      <c r="F5" s="10" t="s">
        <v>503</v>
      </c>
      <c r="G5" s="10" t="s">
        <v>503</v>
      </c>
      <c r="H5" s="39">
        <v>1457</v>
      </c>
      <c r="I5" s="10" t="s">
        <v>503</v>
      </c>
      <c r="J5" s="10" t="s">
        <v>503</v>
      </c>
      <c r="K5" s="39">
        <v>9453</v>
      </c>
      <c r="L5" s="10" t="s">
        <v>503</v>
      </c>
      <c r="M5" s="10" t="s">
        <v>503</v>
      </c>
      <c r="N5" s="10" t="s">
        <v>503</v>
      </c>
      <c r="O5" s="39">
        <v>384624</v>
      </c>
      <c r="P5" s="10" t="s">
        <v>503</v>
      </c>
      <c r="Q5" s="10" t="s">
        <v>503</v>
      </c>
      <c r="R5" s="10" t="s">
        <v>503</v>
      </c>
      <c r="S5" s="10" t="s">
        <v>503</v>
      </c>
      <c r="T5" s="10" t="s">
        <v>503</v>
      </c>
      <c r="U5" s="10" t="s">
        <v>503</v>
      </c>
      <c r="V5" s="39">
        <v>3109</v>
      </c>
      <c r="W5" s="10" t="s">
        <v>503</v>
      </c>
      <c r="X5" s="10" t="s">
        <v>503</v>
      </c>
      <c r="Y5" s="39">
        <v>9311</v>
      </c>
      <c r="Z5" s="39">
        <v>3822</v>
      </c>
      <c r="AA5" s="10" t="s">
        <v>503</v>
      </c>
      <c r="AB5" s="10" t="s">
        <v>503</v>
      </c>
      <c r="AC5" s="39">
        <v>193</v>
      </c>
      <c r="AD5" s="39">
        <v>937</v>
      </c>
    </row>
    <row r="6" spans="1:30" ht="12.75" customHeight="1">
      <c r="A6" s="38">
        <v>1963</v>
      </c>
      <c r="B6" s="10" t="s">
        <v>503</v>
      </c>
      <c r="C6" s="39">
        <v>8660</v>
      </c>
      <c r="D6" s="10" t="s">
        <v>503</v>
      </c>
      <c r="E6" s="39">
        <v>856</v>
      </c>
      <c r="F6" s="10" t="s">
        <v>503</v>
      </c>
      <c r="G6" s="10" t="s">
        <v>503</v>
      </c>
      <c r="H6" s="39">
        <v>1617</v>
      </c>
      <c r="I6" s="10" t="s">
        <v>503</v>
      </c>
      <c r="J6" s="10" t="s">
        <v>503</v>
      </c>
      <c r="K6" s="39">
        <v>10039</v>
      </c>
      <c r="L6" s="10" t="s">
        <v>503</v>
      </c>
      <c r="M6" s="10" t="s">
        <v>503</v>
      </c>
      <c r="N6" s="10" t="s">
        <v>503</v>
      </c>
      <c r="O6" s="39">
        <v>417636</v>
      </c>
      <c r="P6" s="10" t="s">
        <v>503</v>
      </c>
      <c r="Q6" s="10" t="s">
        <v>503</v>
      </c>
      <c r="R6" s="10" t="s">
        <v>503</v>
      </c>
      <c r="S6" s="10" t="s">
        <v>503</v>
      </c>
      <c r="T6" s="10" t="s">
        <v>503</v>
      </c>
      <c r="U6" s="10" t="s">
        <v>503</v>
      </c>
      <c r="V6" s="39">
        <v>3222</v>
      </c>
      <c r="W6" s="10" t="s">
        <v>503</v>
      </c>
      <c r="X6" s="10" t="s">
        <v>503</v>
      </c>
      <c r="Y6" s="39">
        <v>11090</v>
      </c>
      <c r="Z6" s="39">
        <v>4399</v>
      </c>
      <c r="AA6" s="10" t="s">
        <v>503</v>
      </c>
      <c r="AB6" s="10" t="s">
        <v>503</v>
      </c>
      <c r="AC6" s="39">
        <v>208</v>
      </c>
      <c r="AD6" s="39">
        <v>985</v>
      </c>
    </row>
    <row r="7" spans="1:30" ht="12.75" customHeight="1">
      <c r="A7" s="38">
        <v>1964</v>
      </c>
      <c r="B7" s="10" t="s">
        <v>503</v>
      </c>
      <c r="C7" s="39">
        <v>8636</v>
      </c>
      <c r="D7" s="10" t="s">
        <v>503</v>
      </c>
      <c r="E7" s="39">
        <v>901</v>
      </c>
      <c r="F7" s="10" t="s">
        <v>503</v>
      </c>
      <c r="G7" s="10" t="s">
        <v>503</v>
      </c>
      <c r="H7" s="39">
        <v>1795</v>
      </c>
      <c r="I7" s="10" t="s">
        <v>503</v>
      </c>
      <c r="J7" s="10" t="s">
        <v>503</v>
      </c>
      <c r="K7" s="39">
        <v>12083</v>
      </c>
      <c r="L7" s="10" t="s">
        <v>503</v>
      </c>
      <c r="M7" s="10" t="s">
        <v>503</v>
      </c>
      <c r="N7" s="10" t="s">
        <v>503</v>
      </c>
      <c r="O7" s="39">
        <v>426185</v>
      </c>
      <c r="P7" s="10" t="s">
        <v>503</v>
      </c>
      <c r="Q7" s="10" t="s">
        <v>503</v>
      </c>
      <c r="R7" s="10" t="s">
        <v>503</v>
      </c>
      <c r="S7" s="10" t="s">
        <v>503</v>
      </c>
      <c r="T7" s="10" t="s">
        <v>503</v>
      </c>
      <c r="U7" s="10" t="s">
        <v>503</v>
      </c>
      <c r="V7" s="39">
        <v>3226</v>
      </c>
      <c r="W7" s="10" t="s">
        <v>503</v>
      </c>
      <c r="X7" s="10" t="s">
        <v>503</v>
      </c>
      <c r="Y7" s="39">
        <v>13562</v>
      </c>
      <c r="Z7" s="39">
        <v>4736</v>
      </c>
      <c r="AA7" s="10" t="s">
        <v>503</v>
      </c>
      <c r="AB7" s="10" t="s">
        <v>503</v>
      </c>
      <c r="AC7" s="39">
        <v>151</v>
      </c>
      <c r="AD7" s="39">
        <v>1045</v>
      </c>
    </row>
    <row r="8" spans="1:30" ht="12.75" customHeight="1">
      <c r="A8" s="38">
        <v>1965</v>
      </c>
      <c r="B8" s="39">
        <v>874</v>
      </c>
      <c r="C8" s="39">
        <v>8558</v>
      </c>
      <c r="D8" s="10" t="s">
        <v>503</v>
      </c>
      <c r="E8" s="39">
        <v>957</v>
      </c>
      <c r="F8" s="10" t="s">
        <v>503</v>
      </c>
      <c r="G8" s="39"/>
      <c r="H8" s="39">
        <v>2029</v>
      </c>
      <c r="I8" s="10" t="s">
        <v>503</v>
      </c>
      <c r="J8" s="10" t="s">
        <v>503</v>
      </c>
      <c r="K8" s="39">
        <v>12129</v>
      </c>
      <c r="L8" s="10" t="s">
        <v>503</v>
      </c>
      <c r="M8" s="10" t="s">
        <v>503</v>
      </c>
      <c r="N8" s="10" t="s">
        <v>503</v>
      </c>
      <c r="O8" s="39">
        <v>457574</v>
      </c>
      <c r="P8" s="10" t="s">
        <v>503</v>
      </c>
      <c r="Q8" s="10" t="s">
        <v>503</v>
      </c>
      <c r="R8" s="10" t="s">
        <v>503</v>
      </c>
      <c r="S8" s="10" t="s">
        <v>503</v>
      </c>
      <c r="T8" s="10" t="s">
        <v>503</v>
      </c>
      <c r="U8" s="10" t="s">
        <v>503</v>
      </c>
      <c r="V8" s="39">
        <v>3314</v>
      </c>
      <c r="W8" s="10" t="s">
        <v>503</v>
      </c>
      <c r="X8" s="10" t="s">
        <v>503</v>
      </c>
      <c r="Y8" s="39">
        <v>16151</v>
      </c>
      <c r="Z8" s="39">
        <v>5174</v>
      </c>
      <c r="AA8" s="10" t="s">
        <v>503</v>
      </c>
      <c r="AB8" s="10" t="s">
        <v>503</v>
      </c>
      <c r="AC8" s="39">
        <v>142</v>
      </c>
      <c r="AD8" s="39">
        <v>1097</v>
      </c>
    </row>
    <row r="9" spans="1:30" ht="12.75" customHeight="1">
      <c r="A9" s="38">
        <v>1966</v>
      </c>
      <c r="B9" s="39">
        <v>843</v>
      </c>
      <c r="C9" s="39">
        <v>9278</v>
      </c>
      <c r="D9" s="10" t="s">
        <v>503</v>
      </c>
      <c r="E9" s="39">
        <v>1005</v>
      </c>
      <c r="F9" s="10" t="s">
        <v>503</v>
      </c>
      <c r="G9" s="10" t="s">
        <v>503</v>
      </c>
      <c r="H9" s="39">
        <v>2193</v>
      </c>
      <c r="I9" s="10" t="s">
        <v>503</v>
      </c>
      <c r="J9" s="10" t="s">
        <v>503</v>
      </c>
      <c r="K9" s="39">
        <v>15059</v>
      </c>
      <c r="L9" s="10" t="s">
        <v>503</v>
      </c>
      <c r="M9" s="10" t="s">
        <v>503</v>
      </c>
      <c r="N9" s="10" t="s">
        <v>503</v>
      </c>
      <c r="O9" s="39">
        <v>497564</v>
      </c>
      <c r="P9" s="10" t="s">
        <v>503</v>
      </c>
      <c r="Q9" s="10" t="s">
        <v>503</v>
      </c>
      <c r="R9" s="10" t="s">
        <v>503</v>
      </c>
      <c r="S9" s="10" t="s">
        <v>503</v>
      </c>
      <c r="T9" s="10" t="s">
        <v>503</v>
      </c>
      <c r="U9" s="10" t="s">
        <v>503</v>
      </c>
      <c r="V9" s="39">
        <v>3436</v>
      </c>
      <c r="W9" s="10" t="s">
        <v>503</v>
      </c>
      <c r="X9" s="10" t="s">
        <v>503</v>
      </c>
      <c r="Y9" s="39">
        <v>18289</v>
      </c>
      <c r="Z9" s="39">
        <v>5557</v>
      </c>
      <c r="AA9" s="10" t="s">
        <v>503</v>
      </c>
      <c r="AB9" s="10" t="s">
        <v>503</v>
      </c>
      <c r="AC9" s="39">
        <v>244</v>
      </c>
      <c r="AD9" s="39">
        <v>1148</v>
      </c>
    </row>
    <row r="10" spans="1:30" ht="12.75" customHeight="1">
      <c r="A10" s="38">
        <v>1967</v>
      </c>
      <c r="B10" s="39">
        <v>934</v>
      </c>
      <c r="C10" s="39">
        <v>9552</v>
      </c>
      <c r="D10" s="10" t="s">
        <v>503</v>
      </c>
      <c r="E10" s="39">
        <v>1047</v>
      </c>
      <c r="F10" s="10" t="s">
        <v>503</v>
      </c>
      <c r="G10" s="10" t="s">
        <v>503</v>
      </c>
      <c r="H10" s="39">
        <v>2469</v>
      </c>
      <c r="I10" s="10" t="s">
        <v>503</v>
      </c>
      <c r="J10" s="10" t="s">
        <v>503</v>
      </c>
      <c r="K10" s="39">
        <v>16404</v>
      </c>
      <c r="L10" s="10" t="s">
        <v>503</v>
      </c>
      <c r="M10" s="10" t="s">
        <v>503</v>
      </c>
      <c r="N10" s="10" t="s">
        <v>503</v>
      </c>
      <c r="O10" s="39">
        <v>532946</v>
      </c>
      <c r="P10" s="10" t="s">
        <v>503</v>
      </c>
      <c r="Q10" s="10" t="s">
        <v>503</v>
      </c>
      <c r="R10" s="10" t="s">
        <v>503</v>
      </c>
      <c r="S10" s="10" t="s">
        <v>503</v>
      </c>
      <c r="T10" s="10" t="s">
        <v>503</v>
      </c>
      <c r="U10" s="10" t="s">
        <v>503</v>
      </c>
      <c r="V10" s="39">
        <v>3415</v>
      </c>
      <c r="W10" s="10" t="s">
        <v>503</v>
      </c>
      <c r="X10" s="10" t="s">
        <v>503</v>
      </c>
      <c r="Y10" s="39">
        <v>20326</v>
      </c>
      <c r="Z10" s="39">
        <v>5893</v>
      </c>
      <c r="AA10" s="10" t="s">
        <v>503</v>
      </c>
      <c r="AB10" s="10" t="s">
        <v>503</v>
      </c>
      <c r="AC10" s="39">
        <v>258</v>
      </c>
      <c r="AD10" s="39">
        <v>1209</v>
      </c>
    </row>
    <row r="11" spans="1:30" ht="12.75" customHeight="1">
      <c r="A11" s="38">
        <v>1968</v>
      </c>
      <c r="B11" s="39">
        <v>1023</v>
      </c>
      <c r="C11" s="39">
        <v>9460</v>
      </c>
      <c r="D11" s="10" t="s">
        <v>503</v>
      </c>
      <c r="E11" s="39">
        <v>1122</v>
      </c>
      <c r="F11" s="10" t="s">
        <v>503</v>
      </c>
      <c r="G11" s="10" t="s">
        <v>503</v>
      </c>
      <c r="H11" s="39">
        <v>2663</v>
      </c>
      <c r="I11" s="10" t="s">
        <v>503</v>
      </c>
      <c r="J11" s="10" t="s">
        <v>503</v>
      </c>
      <c r="K11" s="39">
        <v>18375</v>
      </c>
      <c r="L11" s="10" t="s">
        <v>503</v>
      </c>
      <c r="M11" s="10" t="s">
        <v>503</v>
      </c>
      <c r="N11" s="10" t="s">
        <v>503</v>
      </c>
      <c r="O11" s="39">
        <v>579873</v>
      </c>
      <c r="P11" s="10" t="s">
        <v>503</v>
      </c>
      <c r="Q11" s="10" t="s">
        <v>503</v>
      </c>
      <c r="R11" s="10" t="s">
        <v>503</v>
      </c>
      <c r="S11" s="10" t="s">
        <v>503</v>
      </c>
      <c r="T11" s="10" t="s">
        <v>503</v>
      </c>
      <c r="U11" s="10" t="s">
        <v>503</v>
      </c>
      <c r="V11" s="39">
        <v>3628</v>
      </c>
      <c r="W11" s="10" t="s">
        <v>503</v>
      </c>
      <c r="X11" s="10" t="s">
        <v>503</v>
      </c>
      <c r="Y11" s="39">
        <v>23266</v>
      </c>
      <c r="Z11" s="39">
        <v>6619</v>
      </c>
      <c r="AA11" s="10" t="s">
        <v>503</v>
      </c>
      <c r="AB11" s="10" t="s">
        <v>503</v>
      </c>
      <c r="AC11" s="39">
        <v>265</v>
      </c>
      <c r="AD11" s="39">
        <v>1284</v>
      </c>
    </row>
    <row r="12" spans="1:30" ht="12.75" customHeight="1">
      <c r="A12" s="38">
        <v>1969</v>
      </c>
      <c r="B12" s="39">
        <v>952</v>
      </c>
      <c r="C12" s="39">
        <v>9427</v>
      </c>
      <c r="D12" s="10" t="s">
        <v>503</v>
      </c>
      <c r="E12" s="39">
        <v>1167</v>
      </c>
      <c r="F12" s="10" t="s">
        <v>503</v>
      </c>
      <c r="G12" s="10" t="s">
        <v>503</v>
      </c>
      <c r="H12" s="39">
        <v>2916</v>
      </c>
      <c r="I12" s="10" t="s">
        <v>503</v>
      </c>
      <c r="J12" s="10" t="s">
        <v>503</v>
      </c>
      <c r="K12" s="39">
        <v>21428</v>
      </c>
      <c r="L12" s="10" t="s">
        <v>503</v>
      </c>
      <c r="M12" s="10" t="s">
        <v>503</v>
      </c>
      <c r="N12" s="10" t="s">
        <v>503</v>
      </c>
      <c r="O12" s="39">
        <v>632294</v>
      </c>
      <c r="P12" s="10" t="s">
        <v>503</v>
      </c>
      <c r="Q12" s="10" t="s">
        <v>503</v>
      </c>
      <c r="R12" s="10" t="s">
        <v>503</v>
      </c>
      <c r="S12" s="10" t="s">
        <v>503</v>
      </c>
      <c r="T12" s="10" t="s">
        <v>503</v>
      </c>
      <c r="U12" s="10" t="s">
        <v>503</v>
      </c>
      <c r="V12" s="39">
        <v>3833</v>
      </c>
      <c r="W12" s="10" t="s">
        <v>503</v>
      </c>
      <c r="X12" s="10" t="s">
        <v>503</v>
      </c>
      <c r="Y12" s="39">
        <v>25936</v>
      </c>
      <c r="Z12" s="39">
        <v>7260</v>
      </c>
      <c r="AA12" s="10" t="s">
        <v>503</v>
      </c>
      <c r="AB12" s="10" t="s">
        <v>503</v>
      </c>
      <c r="AC12" s="39">
        <v>268</v>
      </c>
      <c r="AD12" s="39">
        <v>1344</v>
      </c>
    </row>
    <row r="13" spans="1:30" ht="12.75" customHeight="1">
      <c r="A13" s="38">
        <v>1970</v>
      </c>
      <c r="B13" s="39">
        <v>948</v>
      </c>
      <c r="C13" s="39">
        <v>10711</v>
      </c>
      <c r="D13" s="39">
        <v>17076</v>
      </c>
      <c r="E13" s="39">
        <v>1202</v>
      </c>
      <c r="F13" s="10" t="s">
        <v>503</v>
      </c>
      <c r="G13" s="10" t="s">
        <v>503</v>
      </c>
      <c r="H13" s="39">
        <v>3393</v>
      </c>
      <c r="I13" s="39">
        <v>3320</v>
      </c>
      <c r="J13" s="39">
        <v>1273</v>
      </c>
      <c r="K13" s="39">
        <v>24189</v>
      </c>
      <c r="L13" s="10" t="s">
        <v>503</v>
      </c>
      <c r="M13" s="10" t="s">
        <v>503</v>
      </c>
      <c r="N13" s="39">
        <v>235</v>
      </c>
      <c r="O13" s="39">
        <v>698548</v>
      </c>
      <c r="P13" s="10" t="s">
        <v>503</v>
      </c>
      <c r="Q13" s="39">
        <v>14731</v>
      </c>
      <c r="R13" s="10" t="s">
        <v>503</v>
      </c>
      <c r="S13" s="10" t="s">
        <v>503</v>
      </c>
      <c r="T13" s="10" t="s">
        <v>503</v>
      </c>
      <c r="U13" s="10" t="s">
        <v>503</v>
      </c>
      <c r="V13" s="39">
        <v>4537</v>
      </c>
      <c r="W13" s="10" t="s">
        <v>503</v>
      </c>
      <c r="X13" s="39">
        <v>16031</v>
      </c>
      <c r="Y13" s="39">
        <v>26360</v>
      </c>
      <c r="Z13" s="39">
        <v>7600</v>
      </c>
      <c r="AA13" s="10" t="s">
        <v>503</v>
      </c>
      <c r="AB13" s="10" t="s">
        <v>503</v>
      </c>
      <c r="AC13" s="39">
        <v>282</v>
      </c>
      <c r="AD13" s="39">
        <v>1413</v>
      </c>
    </row>
    <row r="14" spans="1:30" ht="12.75" customHeight="1">
      <c r="A14" s="38">
        <v>1971</v>
      </c>
      <c r="B14" s="39">
        <v>929</v>
      </c>
      <c r="C14" s="39">
        <v>10579</v>
      </c>
      <c r="D14" s="39">
        <v>18476</v>
      </c>
      <c r="E14" s="39">
        <v>1273</v>
      </c>
      <c r="F14" s="10" t="s">
        <v>503</v>
      </c>
      <c r="G14" s="39">
        <v>5696</v>
      </c>
      <c r="H14" s="39">
        <v>3808</v>
      </c>
      <c r="I14" s="10" t="s">
        <v>503</v>
      </c>
      <c r="J14" s="39">
        <v>1403</v>
      </c>
      <c r="K14" s="39">
        <v>26029</v>
      </c>
      <c r="L14" s="10" t="s">
        <v>503</v>
      </c>
      <c r="M14" s="39">
        <v>42593</v>
      </c>
      <c r="N14" s="39">
        <v>259</v>
      </c>
      <c r="O14" s="39">
        <v>750711</v>
      </c>
      <c r="P14" s="10" t="s">
        <v>503</v>
      </c>
      <c r="Q14" s="39">
        <v>17520</v>
      </c>
      <c r="R14" s="10" t="s">
        <v>503</v>
      </c>
      <c r="S14" s="10" t="s">
        <v>503</v>
      </c>
      <c r="T14" s="10" t="s">
        <v>503</v>
      </c>
      <c r="U14" s="39">
        <v>1599</v>
      </c>
      <c r="V14" s="39">
        <v>5031</v>
      </c>
      <c r="W14" s="10" t="s">
        <v>503</v>
      </c>
      <c r="X14" s="10" t="s">
        <v>503</v>
      </c>
      <c r="Y14" s="39">
        <v>29853</v>
      </c>
      <c r="Z14" s="39">
        <v>8094</v>
      </c>
      <c r="AA14" s="10" t="s">
        <v>503</v>
      </c>
      <c r="AB14" s="10" t="s">
        <v>503</v>
      </c>
      <c r="AC14" s="39">
        <v>292</v>
      </c>
      <c r="AD14" s="39">
        <v>1457</v>
      </c>
    </row>
    <row r="15" spans="1:30" ht="12.75" customHeight="1">
      <c r="A15" s="38">
        <v>1972</v>
      </c>
      <c r="B15" s="39">
        <v>963</v>
      </c>
      <c r="C15" s="39">
        <v>10889</v>
      </c>
      <c r="D15" s="39">
        <v>19934</v>
      </c>
      <c r="E15" s="39">
        <v>1326</v>
      </c>
      <c r="F15" s="10" t="s">
        <v>503</v>
      </c>
      <c r="G15" s="39">
        <v>6002</v>
      </c>
      <c r="H15" s="39">
        <v>4198</v>
      </c>
      <c r="I15" s="10" t="s">
        <v>503</v>
      </c>
      <c r="J15" s="39">
        <v>1500</v>
      </c>
      <c r="K15" s="39">
        <v>26812</v>
      </c>
      <c r="L15" s="10" t="s">
        <v>503</v>
      </c>
      <c r="M15" s="39">
        <v>47459</v>
      </c>
      <c r="N15" s="39">
        <v>289</v>
      </c>
      <c r="O15" s="39">
        <v>813497</v>
      </c>
      <c r="P15" s="10" t="s">
        <v>503</v>
      </c>
      <c r="Q15" s="39">
        <v>21294</v>
      </c>
      <c r="R15" s="10" t="s">
        <v>503</v>
      </c>
      <c r="S15" s="10" t="s">
        <v>503</v>
      </c>
      <c r="T15" s="10" t="s">
        <v>503</v>
      </c>
      <c r="U15" s="39">
        <v>1571</v>
      </c>
      <c r="V15" s="39">
        <v>5642</v>
      </c>
      <c r="W15" s="10" t="s">
        <v>503</v>
      </c>
      <c r="X15" s="10" t="s">
        <v>503</v>
      </c>
      <c r="Y15" s="39">
        <v>32260</v>
      </c>
      <c r="Z15" s="39">
        <v>8262</v>
      </c>
      <c r="AA15" s="39">
        <v>2307</v>
      </c>
      <c r="AB15" s="10" t="s">
        <v>503</v>
      </c>
      <c r="AC15" s="39">
        <v>317</v>
      </c>
      <c r="AD15" s="39">
        <v>1553</v>
      </c>
    </row>
    <row r="16" spans="1:30" ht="12.75" customHeight="1">
      <c r="A16" s="38">
        <v>1973</v>
      </c>
      <c r="B16" s="39">
        <v>990</v>
      </c>
      <c r="C16" s="39">
        <v>11382</v>
      </c>
      <c r="D16" s="39">
        <v>22425</v>
      </c>
      <c r="E16" s="39">
        <v>1389</v>
      </c>
      <c r="F16" s="10" t="s">
        <v>503</v>
      </c>
      <c r="G16" s="39">
        <v>6755</v>
      </c>
      <c r="H16" s="39">
        <v>4248</v>
      </c>
      <c r="I16" s="10" t="s">
        <v>503</v>
      </c>
      <c r="J16" s="39">
        <v>1638</v>
      </c>
      <c r="K16" s="39">
        <v>28135</v>
      </c>
      <c r="L16" s="10" t="s">
        <v>503</v>
      </c>
      <c r="M16" s="39">
        <v>48776</v>
      </c>
      <c r="N16" s="39">
        <v>328</v>
      </c>
      <c r="O16" s="39">
        <v>864725</v>
      </c>
      <c r="P16" s="10" t="s">
        <v>503</v>
      </c>
      <c r="Q16" s="39">
        <v>23986</v>
      </c>
      <c r="R16" s="10" t="s">
        <v>503</v>
      </c>
      <c r="S16" s="10" t="s">
        <v>503</v>
      </c>
      <c r="T16" s="10" t="s">
        <v>503</v>
      </c>
      <c r="U16" s="39">
        <v>1555</v>
      </c>
      <c r="V16" s="39">
        <v>5911</v>
      </c>
      <c r="W16" s="10" t="s">
        <v>503</v>
      </c>
      <c r="X16" s="10" t="s">
        <v>503</v>
      </c>
      <c r="Y16" s="39">
        <v>33655</v>
      </c>
      <c r="Z16" s="39">
        <v>8373</v>
      </c>
      <c r="AA16" s="39">
        <v>2420</v>
      </c>
      <c r="AB16" s="10" t="s">
        <v>503</v>
      </c>
      <c r="AC16" s="39">
        <v>339</v>
      </c>
      <c r="AD16" s="39">
        <v>1640</v>
      </c>
    </row>
    <row r="17" spans="1:30" ht="12.75" customHeight="1">
      <c r="A17" s="38">
        <v>1974</v>
      </c>
      <c r="B17" s="39">
        <v>1095</v>
      </c>
      <c r="C17" s="39">
        <v>11907</v>
      </c>
      <c r="D17" s="39">
        <v>23642</v>
      </c>
      <c r="E17" s="39">
        <v>1433</v>
      </c>
      <c r="F17" s="10" t="s">
        <v>503</v>
      </c>
      <c r="G17" s="39">
        <v>7120</v>
      </c>
      <c r="H17" s="39">
        <v>4581</v>
      </c>
      <c r="I17" s="10" t="s">
        <v>503</v>
      </c>
      <c r="J17" s="39">
        <v>1781</v>
      </c>
      <c r="K17" s="39">
        <v>30798</v>
      </c>
      <c r="L17" s="10" t="s">
        <v>503</v>
      </c>
      <c r="M17" s="39">
        <v>49722</v>
      </c>
      <c r="N17" s="39">
        <v>365</v>
      </c>
      <c r="O17" s="39">
        <v>949840</v>
      </c>
      <c r="P17" s="10" t="s">
        <v>503</v>
      </c>
      <c r="Q17" s="39">
        <v>28897</v>
      </c>
      <c r="R17" s="10" t="s">
        <v>503</v>
      </c>
      <c r="S17" s="10" t="s">
        <v>503</v>
      </c>
      <c r="T17" s="10" t="s">
        <v>503</v>
      </c>
      <c r="U17" s="39">
        <v>1524</v>
      </c>
      <c r="V17" s="39">
        <v>6409</v>
      </c>
      <c r="W17" s="10" t="s">
        <v>503</v>
      </c>
      <c r="X17" s="10" t="s">
        <v>503</v>
      </c>
      <c r="Y17" s="39">
        <v>37857</v>
      </c>
      <c r="Z17" s="39">
        <v>9072</v>
      </c>
      <c r="AA17" s="39">
        <v>2534</v>
      </c>
      <c r="AB17" s="10" t="s">
        <v>503</v>
      </c>
      <c r="AC17" s="39">
        <v>389</v>
      </c>
      <c r="AD17" s="39">
        <v>1694</v>
      </c>
    </row>
    <row r="18" spans="1:30" ht="12.75" customHeight="1">
      <c r="A18" s="38">
        <v>1975</v>
      </c>
      <c r="B18" s="39">
        <v>1228</v>
      </c>
      <c r="C18" s="39">
        <v>14538</v>
      </c>
      <c r="D18" s="39">
        <v>29179</v>
      </c>
      <c r="E18" s="39">
        <v>1495</v>
      </c>
      <c r="F18" s="10" t="s">
        <v>503</v>
      </c>
      <c r="G18" s="39">
        <v>6291</v>
      </c>
      <c r="H18" s="39">
        <v>4806</v>
      </c>
      <c r="I18" s="39">
        <v>4806</v>
      </c>
      <c r="J18" s="39">
        <v>1908</v>
      </c>
      <c r="K18" s="39">
        <v>29634</v>
      </c>
      <c r="L18" s="10" t="s">
        <v>503</v>
      </c>
      <c r="M18" s="39">
        <v>55428</v>
      </c>
      <c r="N18" s="39">
        <v>438</v>
      </c>
      <c r="O18" s="39">
        <v>977625</v>
      </c>
      <c r="P18" s="10" t="s">
        <v>503</v>
      </c>
      <c r="Q18" s="39">
        <v>30101</v>
      </c>
      <c r="R18" s="10" t="s">
        <v>503</v>
      </c>
      <c r="S18" s="10" t="s">
        <v>503</v>
      </c>
      <c r="T18" s="10" t="s">
        <v>503</v>
      </c>
      <c r="U18" s="39">
        <v>1472</v>
      </c>
      <c r="V18" s="39">
        <v>6754</v>
      </c>
      <c r="W18" s="10" t="s">
        <v>503</v>
      </c>
      <c r="X18" s="10" t="s">
        <v>503</v>
      </c>
      <c r="Y18" s="39">
        <v>41475</v>
      </c>
      <c r="Z18" s="39">
        <v>9442</v>
      </c>
      <c r="AA18" s="39">
        <v>2579</v>
      </c>
      <c r="AB18" s="10" t="s">
        <v>503</v>
      </c>
      <c r="AC18" s="39">
        <v>406</v>
      </c>
      <c r="AD18" s="39">
        <v>1742</v>
      </c>
    </row>
    <row r="19" spans="1:30" ht="12.75" customHeight="1">
      <c r="A19" s="38">
        <v>1976</v>
      </c>
      <c r="B19" s="39">
        <v>1247</v>
      </c>
      <c r="C19" s="39">
        <v>15543</v>
      </c>
      <c r="D19" s="39">
        <v>31582</v>
      </c>
      <c r="E19" s="39">
        <v>1505</v>
      </c>
      <c r="F19" s="10" t="s">
        <v>503</v>
      </c>
      <c r="G19" s="39">
        <v>7382</v>
      </c>
      <c r="H19" s="39">
        <v>5151</v>
      </c>
      <c r="I19" s="10" t="s">
        <v>503</v>
      </c>
      <c r="J19" s="39">
        <v>1990</v>
      </c>
      <c r="K19" s="39">
        <v>29792</v>
      </c>
      <c r="L19" s="10" t="s">
        <v>503</v>
      </c>
      <c r="M19" s="39">
        <v>57771</v>
      </c>
      <c r="N19" s="39">
        <v>431</v>
      </c>
      <c r="O19" s="39">
        <v>1051020</v>
      </c>
      <c r="P19" s="10" t="s">
        <v>503</v>
      </c>
      <c r="Q19" s="39">
        <v>33827</v>
      </c>
      <c r="R19" s="39">
        <v>29144</v>
      </c>
      <c r="S19" s="10" t="s">
        <v>503</v>
      </c>
      <c r="T19" s="10" t="s">
        <v>503</v>
      </c>
      <c r="U19" s="39">
        <v>1443</v>
      </c>
      <c r="V19" s="39">
        <v>7296</v>
      </c>
      <c r="W19" s="10" t="s">
        <v>503</v>
      </c>
      <c r="X19" s="10" t="s">
        <v>503</v>
      </c>
      <c r="Y19" s="39">
        <v>50416</v>
      </c>
      <c r="Z19" s="39">
        <v>9816</v>
      </c>
      <c r="AA19" s="39">
        <v>2570</v>
      </c>
      <c r="AB19" s="10" t="s">
        <v>503</v>
      </c>
      <c r="AC19" s="39">
        <v>418</v>
      </c>
      <c r="AD19" s="39">
        <v>1823</v>
      </c>
    </row>
    <row r="20" spans="1:30" ht="12.75" customHeight="1">
      <c r="A20" s="38">
        <v>1977</v>
      </c>
      <c r="B20" s="39">
        <v>1307</v>
      </c>
      <c r="C20" s="39">
        <v>15898</v>
      </c>
      <c r="D20" s="39">
        <v>34489</v>
      </c>
      <c r="E20" s="39">
        <v>1554</v>
      </c>
      <c r="F20" s="10" t="s">
        <v>503</v>
      </c>
      <c r="G20" s="39">
        <v>7611</v>
      </c>
      <c r="H20" s="39">
        <v>5363</v>
      </c>
      <c r="I20" s="10" t="s">
        <v>503</v>
      </c>
      <c r="J20" s="39">
        <v>2028</v>
      </c>
      <c r="K20" s="39">
        <v>30923</v>
      </c>
      <c r="L20" s="10" t="s">
        <v>503</v>
      </c>
      <c r="M20" s="39">
        <v>56591</v>
      </c>
      <c r="N20" s="39">
        <v>443</v>
      </c>
      <c r="O20" s="39">
        <v>1045834</v>
      </c>
      <c r="P20" s="10" t="s">
        <v>503</v>
      </c>
      <c r="Q20" s="39">
        <v>35665</v>
      </c>
      <c r="R20" s="39">
        <v>31542</v>
      </c>
      <c r="S20" s="10" t="s">
        <v>503</v>
      </c>
      <c r="T20" s="39">
        <v>2158</v>
      </c>
      <c r="U20" s="39">
        <v>1462</v>
      </c>
      <c r="V20" s="39">
        <v>7810</v>
      </c>
      <c r="W20" s="10" t="s">
        <v>503</v>
      </c>
      <c r="X20" s="39">
        <v>36557</v>
      </c>
      <c r="Y20" s="39">
        <v>51064</v>
      </c>
      <c r="Z20" s="39">
        <v>10127</v>
      </c>
      <c r="AA20" s="39">
        <v>2603</v>
      </c>
      <c r="AB20" s="10" t="s">
        <v>503</v>
      </c>
      <c r="AC20" s="39">
        <v>428</v>
      </c>
      <c r="AD20" s="39">
        <v>1907</v>
      </c>
    </row>
    <row r="21" spans="1:30" ht="12.75" customHeight="1">
      <c r="A21" s="38">
        <v>1978</v>
      </c>
      <c r="B21" s="39">
        <v>1341</v>
      </c>
      <c r="C21" s="39">
        <v>15523</v>
      </c>
      <c r="D21" s="39">
        <v>35897</v>
      </c>
      <c r="E21" s="39">
        <v>1578</v>
      </c>
      <c r="F21" s="10" t="s">
        <v>503</v>
      </c>
      <c r="G21" s="39">
        <v>7807</v>
      </c>
      <c r="H21" s="39">
        <v>5511</v>
      </c>
      <c r="I21" s="10" t="s">
        <v>503</v>
      </c>
      <c r="J21" s="39">
        <v>2107</v>
      </c>
      <c r="K21" s="39">
        <v>34385</v>
      </c>
      <c r="L21" s="10" t="s">
        <v>503</v>
      </c>
      <c r="M21" s="39">
        <v>66568</v>
      </c>
      <c r="N21" s="39">
        <v>476</v>
      </c>
      <c r="O21" s="39">
        <v>1100092</v>
      </c>
      <c r="P21" s="10" t="s">
        <v>503</v>
      </c>
      <c r="Q21" s="39">
        <v>39661</v>
      </c>
      <c r="R21" s="39">
        <v>35598</v>
      </c>
      <c r="S21" s="10" t="s">
        <v>503</v>
      </c>
      <c r="T21" s="39">
        <v>2183</v>
      </c>
      <c r="U21" s="39">
        <v>1476</v>
      </c>
      <c r="V21" s="39">
        <v>8704</v>
      </c>
      <c r="W21" s="10" t="s">
        <v>503</v>
      </c>
      <c r="X21" s="39">
        <v>35943</v>
      </c>
      <c r="Y21" s="39">
        <v>52374</v>
      </c>
      <c r="Z21" s="39">
        <v>10621</v>
      </c>
      <c r="AA21" s="39">
        <v>2616</v>
      </c>
      <c r="AB21" s="10" t="s">
        <v>503</v>
      </c>
      <c r="AC21" s="39">
        <v>443</v>
      </c>
      <c r="AD21" s="39">
        <v>1967</v>
      </c>
    </row>
    <row r="22" spans="1:30" ht="12.75" customHeight="1">
      <c r="A22" s="38">
        <v>1979</v>
      </c>
      <c r="B22" s="39">
        <v>1340</v>
      </c>
      <c r="C22" s="39">
        <v>15860</v>
      </c>
      <c r="D22" s="39">
        <v>36626</v>
      </c>
      <c r="E22" s="39">
        <v>1625</v>
      </c>
      <c r="F22" s="10" t="s">
        <v>503</v>
      </c>
      <c r="G22" s="39">
        <v>8113</v>
      </c>
      <c r="H22" s="39">
        <v>5695</v>
      </c>
      <c r="I22" s="10" t="s">
        <v>503</v>
      </c>
      <c r="J22" s="39">
        <v>2162</v>
      </c>
      <c r="K22" s="39">
        <v>34332</v>
      </c>
      <c r="L22" s="10" t="s">
        <v>503</v>
      </c>
      <c r="M22" s="39">
        <v>69368</v>
      </c>
      <c r="N22" s="39">
        <v>501</v>
      </c>
      <c r="O22" s="39">
        <v>1174061</v>
      </c>
      <c r="P22" s="10" t="s">
        <v>503</v>
      </c>
      <c r="Q22" s="39">
        <v>43266</v>
      </c>
      <c r="R22" s="39">
        <v>37378</v>
      </c>
      <c r="S22" s="10" t="s">
        <v>503</v>
      </c>
      <c r="T22" s="39">
        <v>2161</v>
      </c>
      <c r="U22" s="39">
        <v>1335</v>
      </c>
      <c r="V22" s="39">
        <v>8464</v>
      </c>
      <c r="W22" s="10" t="s">
        <v>503</v>
      </c>
      <c r="X22" s="39">
        <v>34939</v>
      </c>
      <c r="Y22" s="39">
        <v>51094</v>
      </c>
      <c r="Z22" s="39">
        <v>10854</v>
      </c>
      <c r="AA22" s="39">
        <v>2658</v>
      </c>
      <c r="AB22" s="10" t="s">
        <v>503</v>
      </c>
      <c r="AC22" s="39">
        <v>459</v>
      </c>
      <c r="AD22" s="39">
        <v>2021</v>
      </c>
    </row>
    <row r="23" spans="1:30" ht="12.75" customHeight="1">
      <c r="A23" s="38">
        <v>1980</v>
      </c>
      <c r="B23" s="39">
        <v>1353</v>
      </c>
      <c r="C23" s="39">
        <v>16198</v>
      </c>
      <c r="D23" s="39">
        <v>36652</v>
      </c>
      <c r="E23" s="39">
        <v>1648</v>
      </c>
      <c r="F23" s="10" t="s">
        <v>503</v>
      </c>
      <c r="G23" s="39">
        <v>11068</v>
      </c>
      <c r="H23" s="39">
        <v>5773</v>
      </c>
      <c r="I23" s="39">
        <v>6299</v>
      </c>
      <c r="J23" s="39">
        <v>2231</v>
      </c>
      <c r="K23" s="39">
        <v>34872</v>
      </c>
      <c r="L23" s="10" t="s">
        <v>503</v>
      </c>
      <c r="M23" s="39">
        <v>72399</v>
      </c>
      <c r="N23" s="39">
        <v>564</v>
      </c>
      <c r="O23" s="39">
        <v>1403409</v>
      </c>
      <c r="P23" s="39">
        <v>162306</v>
      </c>
      <c r="Q23" s="39">
        <v>44097</v>
      </c>
      <c r="R23" s="39">
        <v>39242</v>
      </c>
      <c r="S23" s="10" t="s">
        <v>503</v>
      </c>
      <c r="T23" s="39">
        <v>2254</v>
      </c>
      <c r="U23" s="39">
        <v>1472</v>
      </c>
      <c r="V23" s="39">
        <v>9762</v>
      </c>
      <c r="W23" s="10" t="s">
        <v>503</v>
      </c>
      <c r="X23" s="39">
        <v>40659</v>
      </c>
      <c r="Y23" s="39">
        <v>52691</v>
      </c>
      <c r="Z23" s="39">
        <v>11117</v>
      </c>
      <c r="AA23" s="39">
        <v>2793</v>
      </c>
      <c r="AB23" s="10" t="s">
        <v>503</v>
      </c>
      <c r="AC23" s="39">
        <v>452</v>
      </c>
      <c r="AD23" s="39">
        <v>2068</v>
      </c>
    </row>
    <row r="24" spans="1:30" ht="12.75" customHeight="1">
      <c r="A24" s="38">
        <v>1981</v>
      </c>
      <c r="B24" s="39">
        <v>1394</v>
      </c>
      <c r="C24" s="39">
        <v>13835</v>
      </c>
      <c r="D24" s="39">
        <v>38537</v>
      </c>
      <c r="E24" s="39">
        <v>1704</v>
      </c>
      <c r="F24" s="10" t="s">
        <v>503</v>
      </c>
      <c r="G24" s="39">
        <v>11072</v>
      </c>
      <c r="H24" s="39">
        <v>5930</v>
      </c>
      <c r="I24" s="39">
        <v>6601</v>
      </c>
      <c r="J24" s="39">
        <v>2307</v>
      </c>
      <c r="K24" s="39">
        <v>35778</v>
      </c>
      <c r="L24" s="10" t="s">
        <v>503</v>
      </c>
      <c r="M24" s="39">
        <v>76322</v>
      </c>
      <c r="N24" s="39">
        <v>544</v>
      </c>
      <c r="O24" s="39">
        <v>1364432</v>
      </c>
      <c r="P24" s="39">
        <v>170069</v>
      </c>
      <c r="Q24" s="39">
        <v>50181</v>
      </c>
      <c r="R24" s="39">
        <v>39931</v>
      </c>
      <c r="S24" s="10" t="s">
        <v>503</v>
      </c>
      <c r="T24" s="39">
        <v>2283</v>
      </c>
      <c r="U24" s="39">
        <v>1497</v>
      </c>
      <c r="V24" s="39">
        <v>9763</v>
      </c>
      <c r="W24" s="10" t="s">
        <v>503</v>
      </c>
      <c r="X24" s="39">
        <v>41755</v>
      </c>
      <c r="Y24" s="39">
        <v>52365</v>
      </c>
      <c r="Z24" s="39">
        <v>11426</v>
      </c>
      <c r="AA24" s="39">
        <v>2845</v>
      </c>
      <c r="AB24" s="10" t="s">
        <v>503</v>
      </c>
      <c r="AC24" s="39">
        <v>472</v>
      </c>
      <c r="AD24" s="39">
        <v>2139</v>
      </c>
    </row>
    <row r="25" spans="1:30" ht="12.75" customHeight="1">
      <c r="A25" s="38">
        <v>1982</v>
      </c>
      <c r="B25" s="39">
        <v>1394</v>
      </c>
      <c r="C25" s="39">
        <v>13978</v>
      </c>
      <c r="D25" s="39">
        <v>40761</v>
      </c>
      <c r="E25" s="39">
        <v>1728</v>
      </c>
      <c r="F25" s="10" t="s">
        <v>503</v>
      </c>
      <c r="G25" s="39">
        <v>11349</v>
      </c>
      <c r="H25" s="39">
        <v>6148</v>
      </c>
      <c r="I25" s="39">
        <v>6990</v>
      </c>
      <c r="J25" s="39">
        <v>2207</v>
      </c>
      <c r="K25" s="39">
        <v>36356</v>
      </c>
      <c r="L25" s="10" t="s">
        <v>503</v>
      </c>
      <c r="M25" s="39">
        <v>82690</v>
      </c>
      <c r="N25" s="39">
        <v>546</v>
      </c>
      <c r="O25" s="39">
        <v>1390971</v>
      </c>
      <c r="P25" s="39">
        <v>178580</v>
      </c>
      <c r="Q25" s="39">
        <v>60056</v>
      </c>
      <c r="R25" s="39">
        <v>40929</v>
      </c>
      <c r="S25" s="10" t="s">
        <v>503</v>
      </c>
      <c r="T25" s="10" t="s">
        <v>503</v>
      </c>
      <c r="U25" s="39">
        <v>1506</v>
      </c>
      <c r="V25" s="39">
        <v>10174</v>
      </c>
      <c r="W25" s="10" t="s">
        <v>503</v>
      </c>
      <c r="X25" s="39">
        <v>40818</v>
      </c>
      <c r="Y25" s="39">
        <v>51776</v>
      </c>
      <c r="Z25" s="39">
        <v>11642</v>
      </c>
      <c r="AA25" s="39">
        <v>2866</v>
      </c>
      <c r="AB25" s="39">
        <v>183089</v>
      </c>
      <c r="AC25" s="39">
        <v>466</v>
      </c>
      <c r="AD25" s="39">
        <v>2180</v>
      </c>
    </row>
    <row r="26" spans="1:30" ht="12.75" customHeight="1">
      <c r="A26" s="38">
        <v>1983</v>
      </c>
      <c r="B26" s="39">
        <v>1454</v>
      </c>
      <c r="C26" s="39">
        <v>13748</v>
      </c>
      <c r="D26" s="39">
        <v>41453</v>
      </c>
      <c r="E26" s="39">
        <v>1779</v>
      </c>
      <c r="F26" s="10" t="s">
        <v>503</v>
      </c>
      <c r="G26" s="39">
        <v>11349</v>
      </c>
      <c r="H26" s="39">
        <v>6216</v>
      </c>
      <c r="I26" s="39">
        <v>7249</v>
      </c>
      <c r="J26" s="39">
        <v>2168</v>
      </c>
      <c r="K26" s="39">
        <v>39099</v>
      </c>
      <c r="L26" s="10" t="s">
        <v>503</v>
      </c>
      <c r="M26" s="39">
        <v>94768</v>
      </c>
      <c r="N26" s="39">
        <v>519</v>
      </c>
      <c r="O26" s="39">
        <v>1457715</v>
      </c>
      <c r="P26" s="39">
        <v>188273</v>
      </c>
      <c r="Q26" s="39">
        <v>71599</v>
      </c>
      <c r="R26" s="39">
        <v>41615</v>
      </c>
      <c r="S26" s="10" t="s">
        <v>503</v>
      </c>
      <c r="T26" s="10" t="s">
        <v>503</v>
      </c>
      <c r="U26" s="39">
        <v>1496</v>
      </c>
      <c r="V26" s="39">
        <v>10995</v>
      </c>
      <c r="W26" s="10" t="s">
        <v>503</v>
      </c>
      <c r="X26" s="39">
        <v>38688</v>
      </c>
      <c r="Y26" s="39">
        <v>52906</v>
      </c>
      <c r="Z26" s="39">
        <v>11811</v>
      </c>
      <c r="AA26" s="39">
        <v>2976</v>
      </c>
      <c r="AB26" s="39">
        <v>190768</v>
      </c>
      <c r="AC26" s="39">
        <v>480</v>
      </c>
      <c r="AD26" s="39">
        <v>2219</v>
      </c>
    </row>
    <row r="27" spans="1:30" ht="12.75" customHeight="1">
      <c r="A27" s="38">
        <v>1984</v>
      </c>
      <c r="B27" s="39">
        <v>1484</v>
      </c>
      <c r="C27" s="39">
        <v>13806</v>
      </c>
      <c r="D27" s="39">
        <v>41181</v>
      </c>
      <c r="E27" s="39">
        <v>1810</v>
      </c>
      <c r="F27" s="10" t="s">
        <v>503</v>
      </c>
      <c r="G27" s="39">
        <v>11429</v>
      </c>
      <c r="H27" s="39">
        <v>6248</v>
      </c>
      <c r="I27" s="39">
        <v>7777</v>
      </c>
      <c r="J27" s="39">
        <v>2280</v>
      </c>
      <c r="K27" s="39">
        <v>39669</v>
      </c>
      <c r="L27" s="10" t="s">
        <v>503</v>
      </c>
      <c r="M27" s="39">
        <v>88038</v>
      </c>
      <c r="N27" s="39">
        <v>510</v>
      </c>
      <c r="O27" s="39">
        <v>1463826</v>
      </c>
      <c r="P27" s="39">
        <v>185470</v>
      </c>
      <c r="Q27" s="39">
        <v>84205</v>
      </c>
      <c r="R27" s="39">
        <v>43221</v>
      </c>
      <c r="S27" s="10" t="s">
        <v>503</v>
      </c>
      <c r="T27" s="10" t="s">
        <v>503</v>
      </c>
      <c r="U27" s="39">
        <v>1485</v>
      </c>
      <c r="V27" s="39">
        <v>11145</v>
      </c>
      <c r="W27" s="10" t="s">
        <v>503</v>
      </c>
      <c r="X27" s="39">
        <v>38465</v>
      </c>
      <c r="Y27" s="39">
        <v>51224</v>
      </c>
      <c r="Z27" s="39">
        <v>12092</v>
      </c>
      <c r="AA27" s="39">
        <v>2987</v>
      </c>
      <c r="AB27" s="39">
        <v>201497</v>
      </c>
      <c r="AC27" s="39">
        <v>486</v>
      </c>
      <c r="AD27" s="39">
        <v>2282</v>
      </c>
    </row>
    <row r="28" spans="1:30" ht="12.75" customHeight="1">
      <c r="A28" s="38">
        <v>1985</v>
      </c>
      <c r="B28" s="39">
        <v>1537</v>
      </c>
      <c r="C28" s="39">
        <v>14044</v>
      </c>
      <c r="D28" s="39">
        <v>41893</v>
      </c>
      <c r="E28" s="39">
        <v>1858</v>
      </c>
      <c r="F28" s="10" t="s">
        <v>503</v>
      </c>
      <c r="G28" s="39">
        <v>11829</v>
      </c>
      <c r="H28" s="39">
        <v>6581</v>
      </c>
      <c r="I28" s="39">
        <v>7984</v>
      </c>
      <c r="J28" s="39">
        <v>2362</v>
      </c>
      <c r="K28" s="39">
        <v>42318</v>
      </c>
      <c r="L28" s="10" t="s">
        <v>503</v>
      </c>
      <c r="M28" s="39">
        <v>91595</v>
      </c>
      <c r="N28" s="39">
        <v>509</v>
      </c>
      <c r="O28" s="39">
        <v>1505404</v>
      </c>
      <c r="P28" s="39">
        <v>188591</v>
      </c>
      <c r="Q28" s="39">
        <v>86054</v>
      </c>
      <c r="R28" s="39">
        <v>43380</v>
      </c>
      <c r="S28" s="10" t="s">
        <v>503</v>
      </c>
      <c r="T28" s="10" t="s">
        <v>503</v>
      </c>
      <c r="U28" s="39">
        <v>1422</v>
      </c>
      <c r="V28" s="39">
        <v>11331</v>
      </c>
      <c r="W28" s="10" t="s">
        <v>503</v>
      </c>
      <c r="X28" s="39">
        <v>42662</v>
      </c>
      <c r="Y28" s="39">
        <v>52046</v>
      </c>
      <c r="Z28" s="39">
        <v>12083</v>
      </c>
      <c r="AA28" s="39">
        <v>3159</v>
      </c>
      <c r="AB28" s="39">
        <v>156597</v>
      </c>
      <c r="AC28" s="39">
        <v>500</v>
      </c>
      <c r="AD28" s="39">
        <v>2368</v>
      </c>
    </row>
    <row r="29" spans="1:30" ht="12.75" customHeight="1">
      <c r="A29" s="38">
        <v>1986</v>
      </c>
      <c r="B29" s="39">
        <v>1588</v>
      </c>
      <c r="C29" s="39">
        <v>14320</v>
      </c>
      <c r="D29" s="39">
        <v>42698</v>
      </c>
      <c r="E29" s="39">
        <v>1920</v>
      </c>
      <c r="F29" s="10" t="s">
        <v>503</v>
      </c>
      <c r="G29" s="39">
        <v>11976</v>
      </c>
      <c r="H29" s="39">
        <v>6862</v>
      </c>
      <c r="I29" s="39">
        <v>8345</v>
      </c>
      <c r="J29" s="39">
        <v>2436</v>
      </c>
      <c r="K29" s="39">
        <v>46139</v>
      </c>
      <c r="L29" s="10" t="s">
        <v>503</v>
      </c>
      <c r="M29" s="39">
        <v>100842</v>
      </c>
      <c r="N29" s="39">
        <v>512</v>
      </c>
      <c r="O29" s="39">
        <v>1556562</v>
      </c>
      <c r="P29" s="39">
        <v>183497</v>
      </c>
      <c r="Q29" s="39">
        <v>93606</v>
      </c>
      <c r="R29" s="39">
        <v>44647</v>
      </c>
      <c r="S29" s="10" t="s">
        <v>503</v>
      </c>
      <c r="T29" s="10" t="s">
        <v>503</v>
      </c>
      <c r="U29" s="39">
        <v>1427</v>
      </c>
      <c r="V29" s="39">
        <v>11494</v>
      </c>
      <c r="W29" s="10" t="s">
        <v>503</v>
      </c>
      <c r="X29" s="39">
        <v>52853</v>
      </c>
      <c r="Y29" s="39">
        <v>54929</v>
      </c>
      <c r="Z29" s="39">
        <v>12335</v>
      </c>
      <c r="AA29" s="39">
        <v>3305</v>
      </c>
      <c r="AB29" s="39">
        <v>195517</v>
      </c>
      <c r="AC29" s="39">
        <v>506</v>
      </c>
      <c r="AD29" s="39">
        <v>2410</v>
      </c>
    </row>
    <row r="30" spans="1:30" ht="12.75" customHeight="1">
      <c r="A30" s="38">
        <v>1987</v>
      </c>
      <c r="B30" s="39">
        <v>1621</v>
      </c>
      <c r="C30" s="39">
        <v>14891</v>
      </c>
      <c r="D30" s="10" t="s">
        <v>503</v>
      </c>
      <c r="E30" s="39">
        <v>1937</v>
      </c>
      <c r="F30" s="10" t="s">
        <v>503</v>
      </c>
      <c r="G30" s="39">
        <v>12275</v>
      </c>
      <c r="H30" s="39">
        <v>7210</v>
      </c>
      <c r="I30" s="39">
        <v>8545</v>
      </c>
      <c r="J30" s="39">
        <v>2497</v>
      </c>
      <c r="K30" s="39">
        <v>46159</v>
      </c>
      <c r="L30" s="10" t="s">
        <v>503</v>
      </c>
      <c r="M30" s="39">
        <v>106702</v>
      </c>
      <c r="N30" s="39">
        <v>483</v>
      </c>
      <c r="O30" s="39">
        <v>1629890</v>
      </c>
      <c r="P30" s="39">
        <v>192860</v>
      </c>
      <c r="Q30" s="39">
        <v>106329</v>
      </c>
      <c r="R30" s="39">
        <v>48050</v>
      </c>
      <c r="S30" s="10" t="s">
        <v>503</v>
      </c>
      <c r="T30" s="10" t="s">
        <v>503</v>
      </c>
      <c r="U30" s="39">
        <v>1440</v>
      </c>
      <c r="V30" s="39">
        <v>12000</v>
      </c>
      <c r="W30" s="10" t="s">
        <v>503</v>
      </c>
      <c r="X30" s="39">
        <v>55255</v>
      </c>
      <c r="Y30" s="39">
        <v>59150</v>
      </c>
      <c r="Z30" s="39">
        <v>12661</v>
      </c>
      <c r="AA30" s="39">
        <v>3405</v>
      </c>
      <c r="AB30" s="39">
        <v>196159</v>
      </c>
      <c r="AC30" s="39">
        <v>514</v>
      </c>
      <c r="AD30" s="39">
        <v>2453</v>
      </c>
    </row>
    <row r="31" spans="1:30" ht="12.75" customHeight="1">
      <c r="A31" s="38">
        <v>1988</v>
      </c>
      <c r="B31" s="39">
        <v>1686</v>
      </c>
      <c r="C31" s="39">
        <v>15049</v>
      </c>
      <c r="D31" s="10" t="s">
        <v>503</v>
      </c>
      <c r="E31" s="39">
        <v>1989</v>
      </c>
      <c r="F31" s="10" t="s">
        <v>503</v>
      </c>
      <c r="G31" s="39">
        <v>12414</v>
      </c>
      <c r="H31" s="39">
        <v>7437</v>
      </c>
      <c r="I31" s="39">
        <v>8934</v>
      </c>
      <c r="J31" s="39">
        <v>2630</v>
      </c>
      <c r="K31" s="39">
        <v>48762</v>
      </c>
      <c r="L31" s="10" t="s">
        <v>503</v>
      </c>
      <c r="M31" s="39">
        <v>111141</v>
      </c>
      <c r="N31" s="39">
        <v>465</v>
      </c>
      <c r="O31" s="39">
        <v>1679318</v>
      </c>
      <c r="P31" s="39">
        <v>196605</v>
      </c>
      <c r="Q31" s="39">
        <v>119228</v>
      </c>
      <c r="R31" s="10" t="s">
        <v>503</v>
      </c>
      <c r="S31" s="10" t="s">
        <v>503</v>
      </c>
      <c r="T31" s="10" t="s">
        <v>503</v>
      </c>
      <c r="U31" s="39">
        <v>1421</v>
      </c>
      <c r="V31" s="39">
        <v>12282</v>
      </c>
      <c r="W31" s="10" t="s">
        <v>503</v>
      </c>
      <c r="X31" s="39">
        <v>62830</v>
      </c>
      <c r="Y31" s="39">
        <v>68234</v>
      </c>
      <c r="Z31" s="39">
        <v>12816</v>
      </c>
      <c r="AA31" s="39">
        <v>3474</v>
      </c>
      <c r="AB31" s="39">
        <v>200589</v>
      </c>
      <c r="AC31" s="39">
        <v>525</v>
      </c>
      <c r="AD31" s="39">
        <v>2549</v>
      </c>
    </row>
    <row r="32" spans="1:30" ht="12.75" customHeight="1">
      <c r="A32" s="38">
        <v>1989</v>
      </c>
      <c r="B32" s="39">
        <v>1730</v>
      </c>
      <c r="C32" s="39">
        <v>15743</v>
      </c>
      <c r="D32" s="10" t="s">
        <v>503</v>
      </c>
      <c r="E32" s="39">
        <v>2067</v>
      </c>
      <c r="F32" s="10" t="s">
        <v>503</v>
      </c>
      <c r="G32" s="39">
        <v>12495</v>
      </c>
      <c r="H32" s="39">
        <v>7672</v>
      </c>
      <c r="I32" s="39">
        <v>9381</v>
      </c>
      <c r="J32" s="39">
        <v>2526</v>
      </c>
      <c r="K32" s="39">
        <v>50738</v>
      </c>
      <c r="L32" s="10" t="s">
        <v>503</v>
      </c>
      <c r="M32" s="39">
        <v>114279</v>
      </c>
      <c r="N32" s="39">
        <v>472</v>
      </c>
      <c r="O32" s="39">
        <v>1724190</v>
      </c>
      <c r="P32" s="39">
        <v>199516</v>
      </c>
      <c r="Q32" s="39">
        <v>137724</v>
      </c>
      <c r="R32" s="10" t="s">
        <v>503</v>
      </c>
      <c r="S32" s="10" t="s">
        <v>503</v>
      </c>
      <c r="T32" s="39">
        <v>2594</v>
      </c>
      <c r="U32" s="39">
        <v>1474</v>
      </c>
      <c r="V32" s="39">
        <v>12308</v>
      </c>
      <c r="W32" s="10" t="s">
        <v>503</v>
      </c>
      <c r="X32" s="39">
        <v>60440</v>
      </c>
      <c r="Y32" s="39">
        <v>75248</v>
      </c>
      <c r="Z32" s="39">
        <v>13170</v>
      </c>
      <c r="AA32" s="39">
        <v>3653</v>
      </c>
      <c r="AB32" s="39">
        <v>175226</v>
      </c>
      <c r="AC32" s="39">
        <v>526</v>
      </c>
      <c r="AD32" s="39">
        <v>2638</v>
      </c>
    </row>
    <row r="33" spans="1:30" ht="12.75" customHeight="1">
      <c r="A33" s="38">
        <v>1990</v>
      </c>
      <c r="B33" s="39">
        <v>1750</v>
      </c>
      <c r="C33" s="39">
        <v>16033</v>
      </c>
      <c r="D33" s="10" t="s">
        <v>503</v>
      </c>
      <c r="E33" s="39">
        <v>2124</v>
      </c>
      <c r="F33" s="10" t="s">
        <v>503</v>
      </c>
      <c r="G33" s="39">
        <v>12443</v>
      </c>
      <c r="H33" s="39">
        <v>7866</v>
      </c>
      <c r="I33" s="39">
        <v>9905</v>
      </c>
      <c r="J33" s="39">
        <v>2590</v>
      </c>
      <c r="K33" s="39">
        <v>51071</v>
      </c>
      <c r="L33" s="10" t="s">
        <v>503</v>
      </c>
      <c r="M33" s="39">
        <v>110159</v>
      </c>
      <c r="N33" s="39">
        <v>501</v>
      </c>
      <c r="O33" s="39">
        <v>1790489</v>
      </c>
      <c r="P33" s="39">
        <v>204283</v>
      </c>
      <c r="Q33" s="39">
        <v>151128</v>
      </c>
      <c r="R33" s="10" t="s">
        <v>503</v>
      </c>
      <c r="S33" s="10" t="s">
        <v>503</v>
      </c>
      <c r="T33" s="39">
        <v>2710</v>
      </c>
      <c r="U33" s="39">
        <v>1467</v>
      </c>
      <c r="V33" s="39">
        <v>12530</v>
      </c>
      <c r="W33" s="10" t="s">
        <v>503</v>
      </c>
      <c r="X33" s="39">
        <v>62531</v>
      </c>
      <c r="Y33" s="39">
        <v>85650</v>
      </c>
      <c r="Z33" s="39">
        <v>13333</v>
      </c>
      <c r="AA33" s="39">
        <v>3744</v>
      </c>
      <c r="AB33" s="39">
        <v>235897</v>
      </c>
      <c r="AC33" s="39">
        <v>535</v>
      </c>
      <c r="AD33" s="39">
        <v>2750</v>
      </c>
    </row>
    <row r="34" spans="1:30" ht="12.75" customHeight="1">
      <c r="A34" s="38">
        <v>1991</v>
      </c>
      <c r="B34" s="39">
        <v>1786</v>
      </c>
      <c r="C34" s="39">
        <v>16070</v>
      </c>
      <c r="D34" s="10" t="s">
        <v>503</v>
      </c>
      <c r="E34" s="39">
        <v>2187</v>
      </c>
      <c r="F34" s="10" t="s">
        <v>503</v>
      </c>
      <c r="G34" s="39">
        <v>12459</v>
      </c>
      <c r="H34" s="39">
        <v>7946</v>
      </c>
      <c r="I34" s="39">
        <v>10263</v>
      </c>
      <c r="J34" s="39">
        <v>3102</v>
      </c>
      <c r="K34" s="39">
        <v>48294</v>
      </c>
      <c r="L34" s="10" t="s">
        <v>503</v>
      </c>
      <c r="M34" s="39">
        <v>112842</v>
      </c>
      <c r="N34" s="39">
        <v>517</v>
      </c>
      <c r="O34" s="39">
        <v>1846455</v>
      </c>
      <c r="P34" s="39">
        <v>232817</v>
      </c>
      <c r="Q34" s="39">
        <v>166481</v>
      </c>
      <c r="R34" s="10" t="s">
        <v>503</v>
      </c>
      <c r="S34" s="10" t="s">
        <v>503</v>
      </c>
      <c r="T34" s="39">
        <v>2784</v>
      </c>
      <c r="U34" s="39">
        <v>1437</v>
      </c>
      <c r="V34" s="39">
        <v>13112</v>
      </c>
      <c r="W34" s="10" t="s">
        <v>503</v>
      </c>
      <c r="X34" s="39">
        <v>70680</v>
      </c>
      <c r="Y34" s="39">
        <v>90293</v>
      </c>
      <c r="Z34" s="39">
        <v>13471</v>
      </c>
      <c r="AA34" s="39">
        <v>3933</v>
      </c>
      <c r="AB34" s="10" t="s">
        <v>503</v>
      </c>
      <c r="AC34" s="39">
        <v>559</v>
      </c>
      <c r="AD34" s="39">
        <v>2813</v>
      </c>
    </row>
    <row r="35" spans="1:30" ht="12.75" customHeight="1">
      <c r="A35" s="38">
        <v>1992</v>
      </c>
      <c r="B35" s="39">
        <v>1824</v>
      </c>
      <c r="C35" s="39">
        <v>16184</v>
      </c>
      <c r="D35" s="39">
        <v>50678</v>
      </c>
      <c r="E35" s="39">
        <v>2205</v>
      </c>
      <c r="F35" s="10" t="s">
        <v>503</v>
      </c>
      <c r="G35" s="39">
        <v>12592</v>
      </c>
      <c r="H35" s="39">
        <v>7613</v>
      </c>
      <c r="I35" s="39">
        <v>10656</v>
      </c>
      <c r="J35" s="39">
        <v>3393</v>
      </c>
      <c r="K35" s="39">
        <v>50392</v>
      </c>
      <c r="L35" s="10" t="s">
        <v>503</v>
      </c>
      <c r="M35" s="39">
        <v>106821</v>
      </c>
      <c r="N35" s="39">
        <v>531</v>
      </c>
      <c r="O35" s="39">
        <v>1881680</v>
      </c>
      <c r="P35" s="39">
        <v>224543</v>
      </c>
      <c r="Q35" s="39">
        <v>172902</v>
      </c>
      <c r="R35" s="10" t="s">
        <v>503</v>
      </c>
      <c r="S35" s="10" t="s">
        <v>503</v>
      </c>
      <c r="T35" s="39">
        <v>2877</v>
      </c>
      <c r="U35" s="39">
        <v>1423</v>
      </c>
      <c r="V35" s="39">
        <v>13255</v>
      </c>
      <c r="W35" s="10" t="s">
        <v>503</v>
      </c>
      <c r="X35" s="39">
        <v>73597</v>
      </c>
      <c r="Y35" s="39">
        <v>96844</v>
      </c>
      <c r="Z35" s="39">
        <v>12972</v>
      </c>
      <c r="AA35" s="39">
        <v>3927</v>
      </c>
      <c r="AB35" s="10" t="s">
        <v>503</v>
      </c>
      <c r="AC35" s="39">
        <v>573</v>
      </c>
      <c r="AD35" s="39">
        <v>2873</v>
      </c>
    </row>
    <row r="36" spans="1:30" ht="12.75" customHeight="1">
      <c r="A36" s="38">
        <v>1993</v>
      </c>
      <c r="B36" s="39">
        <v>1863</v>
      </c>
      <c r="C36" s="39">
        <v>16390</v>
      </c>
      <c r="D36" s="39">
        <v>51571</v>
      </c>
      <c r="E36" s="39">
        <v>2167</v>
      </c>
      <c r="F36" s="10" t="s">
        <v>503</v>
      </c>
      <c r="G36" s="39">
        <v>13070</v>
      </c>
      <c r="H36" s="39">
        <v>6796</v>
      </c>
      <c r="I36" s="39">
        <v>10988</v>
      </c>
      <c r="J36" s="39">
        <v>3344</v>
      </c>
      <c r="K36" s="39">
        <v>56921</v>
      </c>
      <c r="L36" s="10" t="s">
        <v>503</v>
      </c>
      <c r="M36" s="39">
        <v>105205</v>
      </c>
      <c r="N36" s="39">
        <v>520</v>
      </c>
      <c r="O36" s="39">
        <v>1869181</v>
      </c>
      <c r="P36" s="39">
        <v>226032</v>
      </c>
      <c r="Q36" s="39">
        <v>185341</v>
      </c>
      <c r="R36" s="10" t="s">
        <v>503</v>
      </c>
      <c r="S36" s="10" t="s">
        <v>503</v>
      </c>
      <c r="T36" s="39">
        <v>2929</v>
      </c>
      <c r="U36" s="39">
        <v>1401</v>
      </c>
      <c r="V36" s="39">
        <v>13140</v>
      </c>
      <c r="W36" s="10" t="s">
        <v>503</v>
      </c>
      <c r="X36" s="39">
        <v>75027</v>
      </c>
      <c r="Y36" s="39">
        <v>98660</v>
      </c>
      <c r="Z36" s="39">
        <v>12748</v>
      </c>
      <c r="AA36" s="39">
        <v>3885</v>
      </c>
      <c r="AB36" s="10" t="s">
        <v>503</v>
      </c>
      <c r="AC36" s="39">
        <v>570</v>
      </c>
      <c r="AD36" s="39">
        <v>2904</v>
      </c>
    </row>
    <row r="37" spans="1:30" ht="12.75" customHeight="1">
      <c r="A37" s="38">
        <v>1994</v>
      </c>
      <c r="B37" s="39">
        <v>1945</v>
      </c>
      <c r="C37" s="39">
        <v>16448</v>
      </c>
      <c r="D37" s="10" t="s">
        <v>503</v>
      </c>
      <c r="E37" s="39">
        <v>2165</v>
      </c>
      <c r="F37" s="10" t="s">
        <v>503</v>
      </c>
      <c r="G37" s="39">
        <v>12909</v>
      </c>
      <c r="H37" s="39">
        <v>6634</v>
      </c>
      <c r="I37" s="39">
        <v>11103</v>
      </c>
      <c r="J37" s="39">
        <v>3386</v>
      </c>
      <c r="K37" s="10" t="s">
        <v>503</v>
      </c>
      <c r="L37" s="10" t="s">
        <v>503</v>
      </c>
      <c r="M37" s="39">
        <v>105052</v>
      </c>
      <c r="N37" s="39">
        <v>531</v>
      </c>
      <c r="O37" s="39">
        <v>1877826</v>
      </c>
      <c r="P37" s="39">
        <v>239008</v>
      </c>
      <c r="Q37" s="39">
        <v>192652</v>
      </c>
      <c r="R37" s="10" t="s">
        <v>503</v>
      </c>
      <c r="S37" s="10" t="s">
        <v>503</v>
      </c>
      <c r="T37" s="10" t="s">
        <v>503</v>
      </c>
      <c r="U37" s="10" t="s">
        <v>503</v>
      </c>
      <c r="V37" s="39">
        <v>13100</v>
      </c>
      <c r="W37" s="10" t="s">
        <v>503</v>
      </c>
      <c r="X37" s="10" t="s">
        <v>503</v>
      </c>
      <c r="Y37" s="39">
        <v>100594</v>
      </c>
      <c r="Z37" s="10" t="s">
        <v>503</v>
      </c>
      <c r="AA37" s="39">
        <v>3920</v>
      </c>
      <c r="AB37" s="10" t="s">
        <v>503</v>
      </c>
      <c r="AC37" s="39">
        <v>588</v>
      </c>
      <c r="AD37" s="39">
        <v>2918</v>
      </c>
    </row>
    <row r="38" spans="1:30" ht="12.75" customHeight="1">
      <c r="A38" s="38">
        <v>1995</v>
      </c>
      <c r="B38" s="10" t="s">
        <v>503</v>
      </c>
      <c r="C38" s="39">
        <v>16537</v>
      </c>
      <c r="D38" s="10" t="s">
        <v>503</v>
      </c>
      <c r="E38" s="39">
        <v>2144</v>
      </c>
      <c r="F38" s="10" t="s">
        <v>503</v>
      </c>
      <c r="G38" s="39">
        <v>13749</v>
      </c>
      <c r="H38" s="39">
        <v>6644</v>
      </c>
      <c r="I38" s="39">
        <v>11390</v>
      </c>
      <c r="J38" s="39">
        <v>3574</v>
      </c>
      <c r="K38" s="10" t="s">
        <v>503</v>
      </c>
      <c r="L38" s="10" t="s">
        <v>503</v>
      </c>
      <c r="M38" s="39">
        <v>108355</v>
      </c>
      <c r="N38" s="10" t="s">
        <v>503</v>
      </c>
      <c r="O38" s="39">
        <v>1866379</v>
      </c>
      <c r="P38" s="39">
        <v>247292</v>
      </c>
      <c r="Q38" s="39">
        <v>207664</v>
      </c>
      <c r="R38" s="10" t="s">
        <v>503</v>
      </c>
      <c r="S38" s="10" t="s">
        <v>503</v>
      </c>
      <c r="T38" s="10" t="s">
        <v>503</v>
      </c>
      <c r="U38" s="10" t="s">
        <v>503</v>
      </c>
      <c r="V38" s="10" t="s">
        <v>503</v>
      </c>
      <c r="W38" s="10" t="s">
        <v>503</v>
      </c>
      <c r="X38" s="10" t="s">
        <v>503</v>
      </c>
      <c r="Y38" s="10" t="s">
        <v>503</v>
      </c>
      <c r="Z38" s="10" t="s">
        <v>503</v>
      </c>
      <c r="AA38" s="39">
        <v>3970</v>
      </c>
      <c r="AB38" s="10" t="s">
        <v>503</v>
      </c>
      <c r="AC38" s="10" t="s">
        <v>503</v>
      </c>
      <c r="AD38" s="10" t="s">
        <v>503</v>
      </c>
    </row>
    <row r="39" spans="1:30" ht="12.75" customHeight="1">
      <c r="A39" s="38">
        <v>1996</v>
      </c>
      <c r="B39" s="10" t="s">
        <v>503</v>
      </c>
      <c r="C39" s="39">
        <v>16798</v>
      </c>
      <c r="D39" s="10" t="s">
        <v>503</v>
      </c>
      <c r="E39" s="10" t="s">
        <v>503</v>
      </c>
      <c r="F39" s="10" t="s">
        <v>503</v>
      </c>
      <c r="G39" s="39">
        <v>14127</v>
      </c>
      <c r="H39" s="10" t="s">
        <v>503</v>
      </c>
      <c r="I39" s="10" t="s">
        <v>503</v>
      </c>
      <c r="J39" s="39">
        <v>3627</v>
      </c>
      <c r="K39" s="10" t="s">
        <v>503</v>
      </c>
      <c r="L39" s="10" t="s">
        <v>503</v>
      </c>
      <c r="M39" s="39">
        <v>108583</v>
      </c>
      <c r="N39" s="10" t="s">
        <v>503</v>
      </c>
      <c r="O39" s="39">
        <v>1930982</v>
      </c>
      <c r="P39" s="39">
        <v>254431</v>
      </c>
      <c r="Q39" s="10" t="s">
        <v>503</v>
      </c>
      <c r="R39" s="10" t="s">
        <v>503</v>
      </c>
      <c r="S39" s="10" t="s">
        <v>503</v>
      </c>
      <c r="T39" s="10" t="s">
        <v>503</v>
      </c>
      <c r="U39" s="10" t="s">
        <v>503</v>
      </c>
      <c r="V39" s="10" t="s">
        <v>503</v>
      </c>
      <c r="W39" s="10" t="s">
        <v>503</v>
      </c>
      <c r="X39" s="10" t="s">
        <v>503</v>
      </c>
      <c r="Y39" s="10" t="s">
        <v>503</v>
      </c>
      <c r="Z39" s="10" t="s">
        <v>503</v>
      </c>
      <c r="AA39" s="10" t="s">
        <v>503</v>
      </c>
      <c r="AB39" s="10" t="s">
        <v>503</v>
      </c>
      <c r="AC39" s="10" t="s">
        <v>503</v>
      </c>
      <c r="AD39" s="10" t="s">
        <v>503</v>
      </c>
    </row>
    <row r="40" spans="1:30" ht="12.75" customHeight="1">
      <c r="A40" s="38">
        <v>1997</v>
      </c>
      <c r="B40" s="10" t="s">
        <v>503</v>
      </c>
      <c r="C40" s="10" t="s">
        <v>503</v>
      </c>
      <c r="D40" s="10" t="s">
        <v>503</v>
      </c>
      <c r="E40" s="10" t="s">
        <v>503</v>
      </c>
      <c r="F40" s="10" t="s">
        <v>503</v>
      </c>
      <c r="G40" s="10" t="s">
        <v>503</v>
      </c>
      <c r="H40" s="10" t="s">
        <v>503</v>
      </c>
      <c r="I40" s="10" t="s">
        <v>503</v>
      </c>
      <c r="J40" s="10" t="s">
        <v>503</v>
      </c>
      <c r="K40" s="10" t="s">
        <v>503</v>
      </c>
      <c r="L40" s="10" t="s">
        <v>503</v>
      </c>
      <c r="M40" s="10" t="s">
        <v>503</v>
      </c>
      <c r="N40" s="10" t="s">
        <v>503</v>
      </c>
      <c r="O40" s="10" t="s">
        <v>503</v>
      </c>
      <c r="P40" s="10" t="s">
        <v>503</v>
      </c>
      <c r="Q40" s="10" t="s">
        <v>503</v>
      </c>
      <c r="R40" s="10" t="s">
        <v>503</v>
      </c>
      <c r="S40" s="10" t="s">
        <v>503</v>
      </c>
      <c r="T40" s="10" t="s">
        <v>503</v>
      </c>
      <c r="U40" s="10" t="s">
        <v>503</v>
      </c>
      <c r="V40" s="10" t="s">
        <v>503</v>
      </c>
      <c r="W40" s="10" t="s">
        <v>503</v>
      </c>
      <c r="X40" s="10" t="s">
        <v>503</v>
      </c>
      <c r="Y40" s="10" t="s">
        <v>503</v>
      </c>
      <c r="Z40" s="10" t="s">
        <v>503</v>
      </c>
      <c r="AA40" s="10" t="s">
        <v>503</v>
      </c>
      <c r="AB40" s="10" t="s">
        <v>503</v>
      </c>
      <c r="AC40" s="10" t="s">
        <v>503</v>
      </c>
      <c r="AD40" s="10" t="s">
        <v>503</v>
      </c>
    </row>
    <row r="41" spans="1:30" ht="12.75" customHeight="1">
      <c r="A41" s="24" t="s">
        <v>232</v>
      </c>
    </row>
  </sheetData>
  <phoneticPr fontId="0" type="noConversion"/>
  <printOptions gridLines="1"/>
  <pageMargins left="0.75" right="0.75" top="1" bottom="1" header="0.5" footer="0.5"/>
  <headerFooter alignWithMargins="0">
    <oddHeader>&amp;A</oddHeader>
    <oddFooter>Page &amp;P</oddFooter>
  </headerFooter>
</worksheet>
</file>

<file path=xl/worksheets/sheet95.xml><?xml version="1.0" encoding="utf-8"?>
<worksheet xmlns="http://schemas.openxmlformats.org/spreadsheetml/2006/main" xmlns:r="http://schemas.openxmlformats.org/officeDocument/2006/relationships">
  <sheetPr codeName="Sheet95"/>
  <dimension ref="A1:AD41"/>
  <sheetViews>
    <sheetView showOutlineSymbols="0" zoomScale="75" workbookViewId="0">
      <pane xSplit="1" ySplit="2" topLeftCell="B18" activePane="bottomRight" state="frozen"/>
      <selection activeCell="C8" sqref="C8"/>
      <selection pane="topRight" activeCell="C8" sqref="C8"/>
      <selection pane="bottomLeft" activeCell="C8" sqref="C8"/>
      <selection pane="bottomRight" activeCell="C8" sqref="C8"/>
    </sheetView>
  </sheetViews>
  <sheetFormatPr defaultColWidth="3.85546875" defaultRowHeight="12.75" customHeight="1"/>
  <cols>
    <col min="1" max="1" width="5" style="9" customWidth="1"/>
    <col min="2" max="2" width="13" style="9" customWidth="1"/>
    <col min="3" max="3" width="12.42578125" style="9" hidden="1" customWidth="1"/>
    <col min="4" max="5" width="13.7109375" style="9" customWidth="1"/>
    <col min="6" max="6" width="16.28515625" style="9" hidden="1" customWidth="1"/>
    <col min="7" max="7" width="14.28515625" style="9" customWidth="1"/>
    <col min="8" max="9" width="13" style="9" customWidth="1"/>
    <col min="10" max="10" width="14.42578125" style="9" customWidth="1"/>
    <col min="11" max="11" width="13.28515625" style="9" hidden="1" customWidth="1"/>
    <col min="12" max="12" width="13.7109375" style="9" hidden="1" customWidth="1"/>
    <col min="13" max="13" width="12.85546875" style="9" hidden="1" customWidth="1"/>
    <col min="14" max="14" width="12.5703125" style="9" hidden="1" customWidth="1"/>
    <col min="15" max="15" width="11.140625" style="9" customWidth="1"/>
    <col min="16" max="16" width="12.85546875" style="9" hidden="1" customWidth="1"/>
    <col min="17" max="17" width="12.7109375" style="9" hidden="1" customWidth="1"/>
    <col min="18" max="18" width="16" style="9" hidden="1" customWidth="1"/>
    <col min="19" max="19" width="13.28515625" style="9" hidden="1" customWidth="1"/>
    <col min="20" max="20" width="14.7109375" style="9" customWidth="1"/>
    <col min="21" max="21" width="15.7109375" style="9" hidden="1" customWidth="1"/>
    <col min="22" max="22" width="13.5703125" style="9" customWidth="1"/>
    <col min="23" max="23" width="13.140625" style="9" hidden="1" customWidth="1"/>
    <col min="24" max="24" width="13.28515625" style="9" hidden="1" customWidth="1"/>
    <col min="25" max="25" width="12.5703125" style="9" customWidth="1"/>
    <col min="26" max="26" width="14.140625" style="9" customWidth="1"/>
    <col min="27" max="27" width="14.7109375" style="9" hidden="1" customWidth="1"/>
    <col min="28" max="28" width="12.85546875" style="9" hidden="1" customWidth="1"/>
    <col min="29" max="29" width="16.7109375" style="9" customWidth="1"/>
    <col min="30" max="30" width="14.7109375" style="9" customWidth="1"/>
    <col min="31" max="16384" width="3.85546875" style="9"/>
  </cols>
  <sheetData>
    <row r="1" spans="1:30" ht="12.75" customHeight="1">
      <c r="A1" s="9" t="s">
        <v>521</v>
      </c>
    </row>
    <row r="2" spans="1:30" ht="12.75" customHeight="1">
      <c r="A2" s="9" t="s">
        <v>471</v>
      </c>
      <c r="B2" s="66" t="s">
        <v>472</v>
      </c>
      <c r="C2" s="53" t="s">
        <v>473</v>
      </c>
      <c r="D2" s="66" t="s">
        <v>474</v>
      </c>
      <c r="E2" s="66" t="s">
        <v>475</v>
      </c>
      <c r="F2" s="53" t="s">
        <v>478</v>
      </c>
      <c r="G2" s="66" t="s">
        <v>479</v>
      </c>
      <c r="H2" s="66" t="s">
        <v>480</v>
      </c>
      <c r="I2" s="66" t="s">
        <v>481</v>
      </c>
      <c r="J2" s="66" t="s">
        <v>482</v>
      </c>
      <c r="K2" s="53" t="s">
        <v>483</v>
      </c>
      <c r="L2" s="53" t="s">
        <v>484</v>
      </c>
      <c r="M2" s="53" t="s">
        <v>485</v>
      </c>
      <c r="N2" s="53" t="s">
        <v>486</v>
      </c>
      <c r="O2" s="66" t="s">
        <v>487</v>
      </c>
      <c r="P2" s="53" t="s">
        <v>488</v>
      </c>
      <c r="Q2" s="53" t="s">
        <v>489</v>
      </c>
      <c r="R2" s="53" t="s">
        <v>490</v>
      </c>
      <c r="S2" s="53" t="s">
        <v>491</v>
      </c>
      <c r="T2" s="66" t="s">
        <v>492</v>
      </c>
      <c r="U2" s="53" t="s">
        <v>493</v>
      </c>
      <c r="V2" s="66" t="s">
        <v>494</v>
      </c>
      <c r="W2" s="53" t="s">
        <v>495</v>
      </c>
      <c r="X2" s="53" t="s">
        <v>496</v>
      </c>
      <c r="Y2" s="66" t="s">
        <v>497</v>
      </c>
      <c r="Z2" s="66" t="s">
        <v>498</v>
      </c>
      <c r="AA2" s="53" t="s">
        <v>499</v>
      </c>
      <c r="AB2" s="53" t="s">
        <v>500</v>
      </c>
      <c r="AC2" s="66" t="s">
        <v>501</v>
      </c>
      <c r="AD2" s="66" t="s">
        <v>502</v>
      </c>
    </row>
    <row r="3" spans="1:30" ht="12.75" customHeight="1">
      <c r="A3" s="36">
        <v>1960</v>
      </c>
      <c r="B3" s="9" t="s">
        <v>503</v>
      </c>
      <c r="C3" s="37">
        <v>26300</v>
      </c>
      <c r="D3" s="9" t="s">
        <v>503</v>
      </c>
      <c r="E3" s="37">
        <v>8168</v>
      </c>
      <c r="F3" s="9" t="s">
        <v>503</v>
      </c>
      <c r="G3" s="9" t="s">
        <v>503</v>
      </c>
      <c r="H3" s="37">
        <v>2228</v>
      </c>
      <c r="I3" s="9" t="s">
        <v>503</v>
      </c>
      <c r="J3" s="37">
        <v>20041</v>
      </c>
      <c r="K3" s="37">
        <v>49698</v>
      </c>
      <c r="L3" s="9" t="s">
        <v>503</v>
      </c>
      <c r="M3" s="37">
        <v>1000</v>
      </c>
      <c r="N3" s="9" t="s">
        <v>503</v>
      </c>
      <c r="O3" s="9" t="s">
        <v>503</v>
      </c>
      <c r="P3" s="9" t="s">
        <v>503</v>
      </c>
      <c r="Q3" s="9" t="s">
        <v>503</v>
      </c>
      <c r="R3" s="9" t="s">
        <v>503</v>
      </c>
      <c r="S3" s="9" t="s">
        <v>503</v>
      </c>
      <c r="T3" s="9" t="s">
        <v>503</v>
      </c>
      <c r="U3" s="9" t="s">
        <v>503</v>
      </c>
      <c r="V3" s="37">
        <v>6107</v>
      </c>
      <c r="W3" s="9" t="s">
        <v>503</v>
      </c>
      <c r="X3" s="9" t="s">
        <v>503</v>
      </c>
      <c r="Y3" s="9" t="s">
        <v>503</v>
      </c>
      <c r="Z3" s="9" t="s">
        <v>503</v>
      </c>
      <c r="AA3" s="37">
        <v>6016</v>
      </c>
      <c r="AB3" s="9" t="s">
        <v>503</v>
      </c>
      <c r="AC3" s="37">
        <v>1519</v>
      </c>
      <c r="AD3" s="37">
        <v>126622</v>
      </c>
    </row>
    <row r="4" spans="1:30" ht="12.75" customHeight="1">
      <c r="A4" s="36">
        <v>1961</v>
      </c>
      <c r="B4" s="9" t="s">
        <v>503</v>
      </c>
      <c r="C4" s="37">
        <v>26789</v>
      </c>
      <c r="D4" s="37">
        <v>104271</v>
      </c>
      <c r="E4" s="37">
        <v>5640</v>
      </c>
      <c r="F4" s="9" t="s">
        <v>503</v>
      </c>
      <c r="G4" s="9" t="s">
        <v>503</v>
      </c>
      <c r="H4" s="37">
        <v>2429</v>
      </c>
      <c r="I4" s="9" t="s">
        <v>503</v>
      </c>
      <c r="J4" s="37">
        <v>20800</v>
      </c>
      <c r="K4" s="37">
        <v>48289</v>
      </c>
      <c r="L4" s="9" t="s">
        <v>503</v>
      </c>
      <c r="M4" s="37">
        <v>1000</v>
      </c>
      <c r="N4" s="9" t="s">
        <v>503</v>
      </c>
      <c r="O4" s="9" t="s">
        <v>503</v>
      </c>
      <c r="P4" s="9" t="s">
        <v>503</v>
      </c>
      <c r="Q4" s="9" t="s">
        <v>503</v>
      </c>
      <c r="R4" s="9" t="s">
        <v>503</v>
      </c>
      <c r="S4" s="9" t="s">
        <v>503</v>
      </c>
      <c r="T4" s="9" t="s">
        <v>503</v>
      </c>
      <c r="U4" s="9" t="s">
        <v>503</v>
      </c>
      <c r="V4" s="37">
        <v>5950</v>
      </c>
      <c r="W4" s="9" t="s">
        <v>503</v>
      </c>
      <c r="X4" s="9" t="s">
        <v>503</v>
      </c>
      <c r="Y4" s="9" t="s">
        <v>503</v>
      </c>
      <c r="Z4" s="9" t="s">
        <v>503</v>
      </c>
      <c r="AA4" s="37">
        <v>6203</v>
      </c>
      <c r="AB4" s="9" t="s">
        <v>503</v>
      </c>
      <c r="AC4" s="37">
        <v>1639</v>
      </c>
      <c r="AD4" s="37">
        <v>132066</v>
      </c>
    </row>
    <row r="5" spans="1:30" ht="12.75" customHeight="1">
      <c r="A5" s="36">
        <v>1962</v>
      </c>
      <c r="B5" s="37">
        <v>4667</v>
      </c>
      <c r="C5" s="37">
        <v>26695</v>
      </c>
      <c r="D5" s="37">
        <v>111173</v>
      </c>
      <c r="E5" s="37">
        <v>5950</v>
      </c>
      <c r="F5" s="9" t="s">
        <v>503</v>
      </c>
      <c r="G5" s="9" t="s">
        <v>503</v>
      </c>
      <c r="H5" s="37">
        <v>2728</v>
      </c>
      <c r="I5" s="9" t="s">
        <v>503</v>
      </c>
      <c r="J5" s="37">
        <v>22674</v>
      </c>
      <c r="K5" s="37">
        <v>45000</v>
      </c>
      <c r="L5" s="9" t="s">
        <v>503</v>
      </c>
      <c r="M5" s="37">
        <v>2000</v>
      </c>
      <c r="N5" s="9" t="s">
        <v>503</v>
      </c>
      <c r="O5" s="9" t="s">
        <v>503</v>
      </c>
      <c r="P5" s="9" t="s">
        <v>503</v>
      </c>
      <c r="Q5" s="9" t="s">
        <v>503</v>
      </c>
      <c r="R5" s="9" t="s">
        <v>503</v>
      </c>
      <c r="S5" s="9" t="s">
        <v>503</v>
      </c>
      <c r="T5" s="9" t="s">
        <v>503</v>
      </c>
      <c r="U5" s="9" t="s">
        <v>503</v>
      </c>
      <c r="V5" s="37">
        <v>6320</v>
      </c>
      <c r="W5" s="9" t="s">
        <v>503</v>
      </c>
      <c r="X5" s="9" t="s">
        <v>503</v>
      </c>
      <c r="Y5" s="9" t="s">
        <v>503</v>
      </c>
      <c r="Z5" s="9" t="s">
        <v>503</v>
      </c>
      <c r="AA5" s="37">
        <v>6447</v>
      </c>
      <c r="AB5" s="9" t="s">
        <v>503</v>
      </c>
      <c r="AC5" s="37">
        <v>1709</v>
      </c>
      <c r="AD5" s="37">
        <v>140806</v>
      </c>
    </row>
    <row r="6" spans="1:30" ht="12.75" customHeight="1">
      <c r="A6" s="36">
        <v>1963</v>
      </c>
      <c r="B6" s="37">
        <v>5008</v>
      </c>
      <c r="C6" s="37">
        <v>27661</v>
      </c>
      <c r="D6" s="37">
        <v>114531</v>
      </c>
      <c r="E6" s="37">
        <v>6438</v>
      </c>
      <c r="F6" s="9" t="s">
        <v>503</v>
      </c>
      <c r="G6" s="9" t="s">
        <v>503</v>
      </c>
      <c r="H6" s="37">
        <v>2875</v>
      </c>
      <c r="I6" s="9" t="s">
        <v>503</v>
      </c>
      <c r="J6" s="37">
        <v>21061</v>
      </c>
      <c r="K6" s="37">
        <v>46375</v>
      </c>
      <c r="L6" s="9" t="s">
        <v>503</v>
      </c>
      <c r="M6" s="37">
        <v>2000</v>
      </c>
      <c r="N6" s="9" t="s">
        <v>503</v>
      </c>
      <c r="O6" s="9" t="s">
        <v>503</v>
      </c>
      <c r="P6" s="9" t="s">
        <v>503</v>
      </c>
      <c r="Q6" s="9" t="s">
        <v>503</v>
      </c>
      <c r="R6" s="9" t="s">
        <v>503</v>
      </c>
      <c r="S6" s="9" t="s">
        <v>503</v>
      </c>
      <c r="T6" s="9" t="s">
        <v>503</v>
      </c>
      <c r="U6" s="9" t="s">
        <v>503</v>
      </c>
      <c r="V6" s="37">
        <v>6527</v>
      </c>
      <c r="W6" s="9" t="s">
        <v>503</v>
      </c>
      <c r="X6" s="9" t="s">
        <v>503</v>
      </c>
      <c r="Y6" s="9" t="s">
        <v>503</v>
      </c>
      <c r="Z6" s="37">
        <v>4238</v>
      </c>
      <c r="AA6" s="37">
        <v>6763</v>
      </c>
      <c r="AB6" s="9" t="s">
        <v>503</v>
      </c>
      <c r="AC6" s="37">
        <v>1827</v>
      </c>
      <c r="AD6" s="37">
        <v>150422</v>
      </c>
    </row>
    <row r="7" spans="1:30" ht="12.75" customHeight="1">
      <c r="A7" s="36">
        <v>1964</v>
      </c>
      <c r="B7" s="37">
        <v>5304</v>
      </c>
      <c r="C7" s="37">
        <v>27576</v>
      </c>
      <c r="D7" s="37">
        <v>115673</v>
      </c>
      <c r="E7" s="37">
        <v>6768</v>
      </c>
      <c r="F7" s="9" t="s">
        <v>503</v>
      </c>
      <c r="G7" s="9" t="s">
        <v>503</v>
      </c>
      <c r="H7" s="37">
        <v>3088</v>
      </c>
      <c r="I7" s="9" t="s">
        <v>503</v>
      </c>
      <c r="J7" s="37">
        <v>22868</v>
      </c>
      <c r="K7" s="37">
        <v>58353</v>
      </c>
      <c r="L7" s="9" t="s">
        <v>503</v>
      </c>
      <c r="M7" s="37">
        <v>2000</v>
      </c>
      <c r="N7" s="9" t="s">
        <v>503</v>
      </c>
      <c r="O7" s="37">
        <v>7041237</v>
      </c>
      <c r="P7" s="9" t="s">
        <v>503</v>
      </c>
      <c r="Q7" s="9" t="s">
        <v>503</v>
      </c>
      <c r="R7" s="9" t="s">
        <v>503</v>
      </c>
      <c r="S7" s="9" t="s">
        <v>503</v>
      </c>
      <c r="T7" s="9" t="s">
        <v>503</v>
      </c>
      <c r="U7" s="9" t="s">
        <v>503</v>
      </c>
      <c r="V7" s="37">
        <v>6597</v>
      </c>
      <c r="W7" s="9" t="s">
        <v>503</v>
      </c>
      <c r="X7" s="9" t="s">
        <v>503</v>
      </c>
      <c r="Y7" s="37">
        <v>368333</v>
      </c>
      <c r="Z7" s="37">
        <v>4548</v>
      </c>
      <c r="AA7" s="37">
        <v>7136</v>
      </c>
      <c r="AB7" s="9" t="s">
        <v>503</v>
      </c>
      <c r="AC7" s="37">
        <v>1930</v>
      </c>
      <c r="AD7" s="37">
        <v>163096</v>
      </c>
    </row>
    <row r="8" spans="1:30" ht="12.75" customHeight="1">
      <c r="A8" s="36">
        <v>1965</v>
      </c>
      <c r="B8" s="37">
        <v>5538</v>
      </c>
      <c r="C8" s="37">
        <v>29000</v>
      </c>
      <c r="D8" s="37">
        <v>125789</v>
      </c>
      <c r="E8" s="37">
        <v>7178</v>
      </c>
      <c r="F8" s="9" t="s">
        <v>503</v>
      </c>
      <c r="G8" s="9" t="s">
        <v>503</v>
      </c>
      <c r="H8" s="37">
        <v>3487</v>
      </c>
      <c r="I8" s="9" t="s">
        <v>503</v>
      </c>
      <c r="J8" s="37">
        <v>23459</v>
      </c>
      <c r="K8" s="37">
        <v>67481</v>
      </c>
      <c r="L8" s="9" t="s">
        <v>503</v>
      </c>
      <c r="M8" s="37">
        <v>3000</v>
      </c>
      <c r="N8" s="9" t="s">
        <v>503</v>
      </c>
      <c r="O8" s="37">
        <v>8020000</v>
      </c>
      <c r="P8" s="9" t="s">
        <v>503</v>
      </c>
      <c r="Q8" s="9" t="s">
        <v>503</v>
      </c>
      <c r="R8" s="9" t="s">
        <v>503</v>
      </c>
      <c r="S8" s="9" t="s">
        <v>503</v>
      </c>
      <c r="T8" s="9" t="s">
        <v>503</v>
      </c>
      <c r="U8" s="9" t="s">
        <v>503</v>
      </c>
      <c r="V8" s="37">
        <v>6619</v>
      </c>
      <c r="W8" s="9" t="s">
        <v>503</v>
      </c>
      <c r="X8" s="9" t="s">
        <v>503</v>
      </c>
      <c r="Y8" s="37">
        <v>458462</v>
      </c>
      <c r="Z8" s="37">
        <v>5033</v>
      </c>
      <c r="AA8" s="37">
        <v>7364</v>
      </c>
      <c r="AB8" s="9" t="s">
        <v>503</v>
      </c>
      <c r="AC8" s="37">
        <v>1765</v>
      </c>
      <c r="AD8" s="37">
        <v>173038</v>
      </c>
    </row>
    <row r="9" spans="1:30" ht="12.75" customHeight="1">
      <c r="A9" s="36">
        <v>1966</v>
      </c>
      <c r="B9" s="37">
        <v>5874</v>
      </c>
      <c r="C9" s="37">
        <v>30066</v>
      </c>
      <c r="D9" s="37">
        <v>124560</v>
      </c>
      <c r="E9" s="37">
        <v>7679</v>
      </c>
      <c r="F9" s="9" t="s">
        <v>503</v>
      </c>
      <c r="G9" s="37">
        <v>5384</v>
      </c>
      <c r="H9" s="37">
        <v>3742</v>
      </c>
      <c r="I9" s="9" t="s">
        <v>503</v>
      </c>
      <c r="J9" s="37">
        <v>23688</v>
      </c>
      <c r="K9" s="37">
        <v>79520</v>
      </c>
      <c r="L9" s="9" t="s">
        <v>503</v>
      </c>
      <c r="M9" s="37">
        <v>3000</v>
      </c>
      <c r="N9" s="9" t="s">
        <v>503</v>
      </c>
      <c r="O9" s="37">
        <v>9019608</v>
      </c>
      <c r="P9" s="9" t="s">
        <v>503</v>
      </c>
      <c r="Q9" s="9" t="s">
        <v>503</v>
      </c>
      <c r="R9" s="9" t="s">
        <v>503</v>
      </c>
      <c r="S9" s="9" t="s">
        <v>503</v>
      </c>
      <c r="T9" s="9" t="s">
        <v>503</v>
      </c>
      <c r="U9" s="9" t="s">
        <v>503</v>
      </c>
      <c r="V9" s="37">
        <v>6734</v>
      </c>
      <c r="W9" s="9" t="s">
        <v>503</v>
      </c>
      <c r="X9" s="9" t="s">
        <v>503</v>
      </c>
      <c r="Y9" s="37">
        <v>538028</v>
      </c>
      <c r="Z9" s="37">
        <v>5108</v>
      </c>
      <c r="AA9" s="37">
        <v>8083</v>
      </c>
      <c r="AB9" s="9" t="s">
        <v>503</v>
      </c>
      <c r="AC9" s="37">
        <v>1765</v>
      </c>
      <c r="AD9" s="37">
        <v>185766</v>
      </c>
    </row>
    <row r="10" spans="1:30" ht="12.75" customHeight="1">
      <c r="A10" s="36">
        <v>1967</v>
      </c>
      <c r="B10" s="37">
        <v>6220</v>
      </c>
      <c r="C10" s="37">
        <v>30303</v>
      </c>
      <c r="D10" s="37">
        <v>129348</v>
      </c>
      <c r="E10" s="37">
        <v>7987</v>
      </c>
      <c r="F10" s="9" t="s">
        <v>503</v>
      </c>
      <c r="G10" s="37">
        <v>5526</v>
      </c>
      <c r="H10" s="37">
        <v>4031</v>
      </c>
      <c r="I10" s="9" t="s">
        <v>503</v>
      </c>
      <c r="J10" s="37">
        <v>22848</v>
      </c>
      <c r="K10" s="37">
        <v>96063</v>
      </c>
      <c r="L10" s="9" t="s">
        <v>503</v>
      </c>
      <c r="M10" s="37">
        <v>4000</v>
      </c>
      <c r="N10" s="9" t="s">
        <v>503</v>
      </c>
      <c r="O10" s="37">
        <v>9472222</v>
      </c>
      <c r="P10" s="9" t="s">
        <v>503</v>
      </c>
      <c r="Q10" s="9" t="s">
        <v>503</v>
      </c>
      <c r="R10" s="9" t="s">
        <v>503</v>
      </c>
      <c r="S10" s="9" t="s">
        <v>503</v>
      </c>
      <c r="T10" s="9" t="s">
        <v>503</v>
      </c>
      <c r="U10" s="9" t="s">
        <v>503</v>
      </c>
      <c r="V10" s="37">
        <v>6597</v>
      </c>
      <c r="W10" s="9" t="s">
        <v>503</v>
      </c>
      <c r="X10" s="9" t="s">
        <v>503</v>
      </c>
      <c r="Y10" s="37">
        <v>596203</v>
      </c>
      <c r="Z10" s="37">
        <v>5401</v>
      </c>
      <c r="AA10" s="37">
        <v>8524</v>
      </c>
      <c r="AB10" s="9" t="s">
        <v>503</v>
      </c>
      <c r="AC10" s="37">
        <v>1789</v>
      </c>
      <c r="AD10" s="37">
        <v>201333</v>
      </c>
    </row>
    <row r="11" spans="1:30" ht="12.75" customHeight="1">
      <c r="A11" s="36">
        <v>1968</v>
      </c>
      <c r="B11" s="37">
        <v>6548</v>
      </c>
      <c r="C11" s="37">
        <v>32500</v>
      </c>
      <c r="D11" s="37">
        <v>138842</v>
      </c>
      <c r="E11" s="37">
        <v>8446</v>
      </c>
      <c r="F11" s="9" t="s">
        <v>503</v>
      </c>
      <c r="G11" s="37">
        <v>5809</v>
      </c>
      <c r="H11" s="37">
        <v>4213</v>
      </c>
      <c r="I11" s="9" t="s">
        <v>503</v>
      </c>
      <c r="J11" s="37">
        <v>21626</v>
      </c>
      <c r="K11" s="37">
        <v>119478</v>
      </c>
      <c r="L11" s="9" t="s">
        <v>503</v>
      </c>
      <c r="M11" s="37">
        <v>2500</v>
      </c>
      <c r="N11" s="9" t="s">
        <v>503</v>
      </c>
      <c r="O11" s="37">
        <v>10018182</v>
      </c>
      <c r="P11" s="9" t="s">
        <v>503</v>
      </c>
      <c r="Q11" s="9" t="s">
        <v>503</v>
      </c>
      <c r="R11" s="9" t="s">
        <v>503</v>
      </c>
      <c r="S11" s="9" t="s">
        <v>503</v>
      </c>
      <c r="T11" s="9" t="s">
        <v>503</v>
      </c>
      <c r="U11" s="9" t="s">
        <v>503</v>
      </c>
      <c r="V11" s="37">
        <v>6990</v>
      </c>
      <c r="W11" s="9" t="s">
        <v>503</v>
      </c>
      <c r="X11" s="9" t="s">
        <v>503</v>
      </c>
      <c r="Y11" s="37">
        <v>700000</v>
      </c>
      <c r="Z11" s="37">
        <v>6139</v>
      </c>
      <c r="AA11" s="37">
        <v>9108</v>
      </c>
      <c r="AB11" s="9" t="s">
        <v>503</v>
      </c>
      <c r="AC11" s="37">
        <v>1899</v>
      </c>
      <c r="AD11" s="37">
        <v>217786</v>
      </c>
    </row>
    <row r="12" spans="1:30" ht="12.75" customHeight="1">
      <c r="A12" s="36">
        <v>1969</v>
      </c>
      <c r="B12" s="37">
        <v>6889</v>
      </c>
      <c r="C12" s="37">
        <v>34394</v>
      </c>
      <c r="D12" s="37">
        <v>146469</v>
      </c>
      <c r="E12" s="37">
        <v>8664</v>
      </c>
      <c r="F12" s="9" t="s">
        <v>503</v>
      </c>
      <c r="G12" s="37">
        <v>6031</v>
      </c>
      <c r="H12" s="37">
        <v>4448</v>
      </c>
      <c r="I12" s="9" t="s">
        <v>503</v>
      </c>
      <c r="J12" s="37">
        <v>23202</v>
      </c>
      <c r="K12" s="37">
        <v>143630</v>
      </c>
      <c r="L12" s="9" t="s">
        <v>503</v>
      </c>
      <c r="M12" s="37">
        <v>3000</v>
      </c>
      <c r="N12" s="9" t="s">
        <v>503</v>
      </c>
      <c r="O12" s="37">
        <v>11387387</v>
      </c>
      <c r="P12" s="9" t="s">
        <v>503</v>
      </c>
      <c r="Q12" s="9" t="s">
        <v>503</v>
      </c>
      <c r="R12" s="9" t="s">
        <v>503</v>
      </c>
      <c r="S12" s="9" t="s">
        <v>503</v>
      </c>
      <c r="T12" s="37">
        <v>21603</v>
      </c>
      <c r="U12" s="9" t="s">
        <v>503</v>
      </c>
      <c r="V12" s="37">
        <v>7369</v>
      </c>
      <c r="W12" s="9" t="s">
        <v>503</v>
      </c>
      <c r="X12" s="9" t="s">
        <v>503</v>
      </c>
      <c r="Y12" s="37">
        <v>782759</v>
      </c>
      <c r="Z12" s="37">
        <v>6673</v>
      </c>
      <c r="AA12" s="37">
        <v>9720</v>
      </c>
      <c r="AB12" s="9" t="s">
        <v>503</v>
      </c>
      <c r="AC12" s="37">
        <v>2030</v>
      </c>
      <c r="AD12" s="37">
        <v>232485</v>
      </c>
    </row>
    <row r="13" spans="1:30" ht="12.75" customHeight="1">
      <c r="A13" s="36">
        <v>1970</v>
      </c>
      <c r="B13" s="37">
        <v>7424</v>
      </c>
      <c r="C13" s="37">
        <v>34954</v>
      </c>
      <c r="D13" s="37">
        <v>159440</v>
      </c>
      <c r="E13" s="37">
        <v>7718</v>
      </c>
      <c r="F13" s="9" t="s">
        <v>503</v>
      </c>
      <c r="G13" s="37">
        <v>6225</v>
      </c>
      <c r="H13" s="37">
        <v>4965</v>
      </c>
      <c r="I13" s="37">
        <v>119513</v>
      </c>
      <c r="J13" s="37">
        <v>23612</v>
      </c>
      <c r="K13" s="37">
        <v>185766</v>
      </c>
      <c r="L13" s="9" t="s">
        <v>503</v>
      </c>
      <c r="M13" s="37">
        <v>2333</v>
      </c>
      <c r="N13" s="37">
        <v>278</v>
      </c>
      <c r="O13" s="37">
        <v>13236842</v>
      </c>
      <c r="P13" s="9" t="s">
        <v>503</v>
      </c>
      <c r="Q13" s="37">
        <v>428800</v>
      </c>
      <c r="R13" s="37">
        <v>5051</v>
      </c>
      <c r="S13" s="9" t="s">
        <v>503</v>
      </c>
      <c r="T13" s="37">
        <v>20951</v>
      </c>
      <c r="U13" s="9" t="s">
        <v>503</v>
      </c>
      <c r="V13" s="37">
        <v>8042</v>
      </c>
      <c r="W13" s="9" t="s">
        <v>503</v>
      </c>
      <c r="X13" s="9" t="s">
        <v>503</v>
      </c>
      <c r="Y13" s="37">
        <v>806931</v>
      </c>
      <c r="Z13" s="37">
        <v>6457</v>
      </c>
      <c r="AA13" s="37">
        <v>10343</v>
      </c>
      <c r="AB13" s="9" t="s">
        <v>503</v>
      </c>
      <c r="AC13" s="37">
        <v>2014</v>
      </c>
      <c r="AD13" s="37">
        <v>248805</v>
      </c>
    </row>
    <row r="14" spans="1:30" ht="12.75" customHeight="1">
      <c r="A14" s="36">
        <v>1971</v>
      </c>
      <c r="B14" s="37">
        <v>8034</v>
      </c>
      <c r="C14" s="37">
        <v>34590</v>
      </c>
      <c r="D14" s="37">
        <v>171266</v>
      </c>
      <c r="E14" s="37">
        <v>7712</v>
      </c>
      <c r="F14" s="9" t="s">
        <v>503</v>
      </c>
      <c r="G14" s="37">
        <v>6293</v>
      </c>
      <c r="H14" s="37">
        <v>5329</v>
      </c>
      <c r="I14" s="37">
        <v>128715</v>
      </c>
      <c r="J14" s="37">
        <v>23220</v>
      </c>
      <c r="K14" s="37">
        <v>203255</v>
      </c>
      <c r="L14" s="9" t="s">
        <v>503</v>
      </c>
      <c r="M14" s="37">
        <v>3333</v>
      </c>
      <c r="N14" s="37">
        <v>268</v>
      </c>
      <c r="O14" s="37">
        <v>14141667</v>
      </c>
      <c r="P14" s="9" t="s">
        <v>503</v>
      </c>
      <c r="Q14" s="37">
        <v>494853</v>
      </c>
      <c r="R14" s="37">
        <v>5284</v>
      </c>
      <c r="S14" s="9" t="s">
        <v>503</v>
      </c>
      <c r="T14" s="37">
        <v>22118</v>
      </c>
      <c r="U14" s="9" t="s">
        <v>503</v>
      </c>
      <c r="V14" s="37">
        <v>8515</v>
      </c>
      <c r="W14" s="9" t="s">
        <v>503</v>
      </c>
      <c r="X14" s="9" t="s">
        <v>503</v>
      </c>
      <c r="Y14" s="37">
        <v>932743</v>
      </c>
      <c r="Z14" s="37">
        <v>6716</v>
      </c>
      <c r="AA14" s="37">
        <v>10938</v>
      </c>
      <c r="AB14" s="9" t="s">
        <v>503</v>
      </c>
      <c r="AC14" s="37">
        <v>2115</v>
      </c>
      <c r="AD14" s="37">
        <v>260643</v>
      </c>
    </row>
    <row r="15" spans="1:30" ht="12.75" customHeight="1">
      <c r="A15" s="36">
        <v>1972</v>
      </c>
      <c r="B15" s="37">
        <v>8576</v>
      </c>
      <c r="C15" s="37">
        <v>34562</v>
      </c>
      <c r="D15" s="37">
        <v>187382</v>
      </c>
      <c r="E15" s="37">
        <v>8252</v>
      </c>
      <c r="F15" s="9" t="s">
        <v>503</v>
      </c>
      <c r="G15" s="37">
        <v>6523</v>
      </c>
      <c r="H15" s="37">
        <v>5494</v>
      </c>
      <c r="I15" s="37">
        <v>138293</v>
      </c>
      <c r="J15" s="37">
        <v>24013</v>
      </c>
      <c r="K15" s="37">
        <v>202235</v>
      </c>
      <c r="L15" s="9" t="s">
        <v>503</v>
      </c>
      <c r="M15" s="37">
        <v>2333</v>
      </c>
      <c r="N15" s="37">
        <v>281</v>
      </c>
      <c r="O15" s="37">
        <v>16072581</v>
      </c>
      <c r="P15" s="9" t="s">
        <v>503</v>
      </c>
      <c r="Q15" s="37">
        <v>613636</v>
      </c>
      <c r="R15" s="37">
        <v>5271</v>
      </c>
      <c r="S15" s="9" t="s">
        <v>503</v>
      </c>
      <c r="T15" s="37">
        <v>22520</v>
      </c>
      <c r="U15" s="9" t="s">
        <v>503</v>
      </c>
      <c r="V15" s="37">
        <v>9498</v>
      </c>
      <c r="W15" s="9" t="s">
        <v>503</v>
      </c>
      <c r="X15" s="9" t="s">
        <v>503</v>
      </c>
      <c r="Y15" s="37">
        <v>1008527</v>
      </c>
      <c r="Z15" s="37">
        <v>7041</v>
      </c>
      <c r="AA15" s="37">
        <v>11369</v>
      </c>
      <c r="AB15" s="9" t="s">
        <v>503</v>
      </c>
      <c r="AC15" s="37">
        <v>2212</v>
      </c>
      <c r="AD15" s="37">
        <v>282278</v>
      </c>
    </row>
    <row r="16" spans="1:30" ht="12.75" customHeight="1">
      <c r="A16" s="36">
        <v>1973</v>
      </c>
      <c r="B16" s="37">
        <v>8735</v>
      </c>
      <c r="C16" s="37">
        <v>36700</v>
      </c>
      <c r="D16" s="37">
        <v>212887</v>
      </c>
      <c r="E16" s="37">
        <v>8773</v>
      </c>
      <c r="F16" s="9" t="s">
        <v>503</v>
      </c>
      <c r="G16" s="37">
        <v>7221</v>
      </c>
      <c r="H16" s="37">
        <v>5511</v>
      </c>
      <c r="I16" s="37">
        <v>147116</v>
      </c>
      <c r="J16" s="37">
        <v>24602</v>
      </c>
      <c r="K16" s="37">
        <v>209100</v>
      </c>
      <c r="L16" s="9" t="s">
        <v>503</v>
      </c>
      <c r="M16" s="37">
        <v>2250</v>
      </c>
      <c r="N16" s="37">
        <v>308</v>
      </c>
      <c r="O16" s="37">
        <v>19172932</v>
      </c>
      <c r="P16" s="9" t="s">
        <v>503</v>
      </c>
      <c r="Q16" s="37">
        <v>719162</v>
      </c>
      <c r="R16" s="37">
        <v>5721</v>
      </c>
      <c r="S16" s="9" t="s">
        <v>503</v>
      </c>
      <c r="T16" s="37">
        <v>23621</v>
      </c>
      <c r="U16" s="9" t="s">
        <v>503</v>
      </c>
      <c r="V16" s="37">
        <v>9695</v>
      </c>
      <c r="W16" s="9" t="s">
        <v>503</v>
      </c>
      <c r="X16" s="9" t="s">
        <v>503</v>
      </c>
      <c r="Y16" s="37">
        <v>1027083</v>
      </c>
      <c r="Z16" s="37">
        <v>7561</v>
      </c>
      <c r="AA16" s="37">
        <v>11674</v>
      </c>
      <c r="AB16" s="9" t="s">
        <v>503</v>
      </c>
      <c r="AC16" s="37">
        <v>2385</v>
      </c>
      <c r="AD16" s="37">
        <v>300960</v>
      </c>
    </row>
    <row r="17" spans="1:30" ht="12.75" customHeight="1">
      <c r="A17" s="36">
        <v>1974</v>
      </c>
      <c r="B17" s="37">
        <v>9165</v>
      </c>
      <c r="C17" s="37">
        <v>40148</v>
      </c>
      <c r="D17" s="37">
        <v>225682</v>
      </c>
      <c r="E17" s="37">
        <v>9027</v>
      </c>
      <c r="F17" s="9" t="s">
        <v>503</v>
      </c>
      <c r="G17" s="37">
        <v>6783</v>
      </c>
      <c r="H17" s="37">
        <v>5608</v>
      </c>
      <c r="I17" s="37">
        <v>155958</v>
      </c>
      <c r="J17" s="37">
        <v>25698</v>
      </c>
      <c r="K17" s="37">
        <v>209803</v>
      </c>
      <c r="L17" s="9" t="s">
        <v>503</v>
      </c>
      <c r="M17" s="37">
        <v>2000</v>
      </c>
      <c r="N17" s="37">
        <v>304</v>
      </c>
      <c r="O17" s="37">
        <v>21897959</v>
      </c>
      <c r="P17" s="9" t="s">
        <v>503</v>
      </c>
      <c r="Q17" s="37">
        <v>843498</v>
      </c>
      <c r="R17" s="37">
        <v>6100</v>
      </c>
      <c r="S17" s="9" t="s">
        <v>503</v>
      </c>
      <c r="T17" s="37">
        <v>24600</v>
      </c>
      <c r="U17" s="9" t="s">
        <v>503</v>
      </c>
      <c r="V17" s="37">
        <v>10158</v>
      </c>
      <c r="W17" s="9" t="s">
        <v>503</v>
      </c>
      <c r="X17" s="9" t="s">
        <v>503</v>
      </c>
      <c r="Y17" s="37">
        <v>1147929</v>
      </c>
      <c r="Z17" s="37">
        <v>7401</v>
      </c>
      <c r="AA17" s="37">
        <v>11992</v>
      </c>
      <c r="AB17" s="9" t="s">
        <v>503</v>
      </c>
      <c r="AC17" s="37">
        <v>2376</v>
      </c>
      <c r="AD17" s="37">
        <v>311700</v>
      </c>
    </row>
    <row r="18" spans="1:30" ht="12.75" customHeight="1">
      <c r="A18" s="36">
        <v>1975</v>
      </c>
      <c r="B18" s="37">
        <v>9557</v>
      </c>
      <c r="C18" s="37">
        <v>40344</v>
      </c>
      <c r="D18" s="37">
        <v>268150</v>
      </c>
      <c r="E18" s="37">
        <v>9659</v>
      </c>
      <c r="F18" s="9" t="s">
        <v>503</v>
      </c>
      <c r="G18" s="37">
        <v>6411</v>
      </c>
      <c r="H18" s="37">
        <v>5839</v>
      </c>
      <c r="I18" s="37">
        <v>167312</v>
      </c>
      <c r="J18" s="37">
        <v>26707</v>
      </c>
      <c r="K18" s="37">
        <v>213314</v>
      </c>
      <c r="L18" s="9" t="s">
        <v>503</v>
      </c>
      <c r="M18" s="37">
        <v>2286</v>
      </c>
      <c r="N18" s="37">
        <v>306</v>
      </c>
      <c r="O18" s="37">
        <v>23011561</v>
      </c>
      <c r="P18" s="9" t="s">
        <v>503</v>
      </c>
      <c r="Q18" s="37">
        <v>928571</v>
      </c>
      <c r="R18" s="37">
        <v>7061</v>
      </c>
      <c r="S18" s="9" t="s">
        <v>503</v>
      </c>
      <c r="T18" s="37">
        <v>25052</v>
      </c>
      <c r="U18" s="9" t="s">
        <v>503</v>
      </c>
      <c r="V18" s="37">
        <v>10276</v>
      </c>
      <c r="W18" s="9" t="s">
        <v>503</v>
      </c>
      <c r="X18" s="9" t="s">
        <v>503</v>
      </c>
      <c r="Y18" s="37">
        <v>1206952</v>
      </c>
      <c r="Z18" s="37">
        <v>7597</v>
      </c>
      <c r="AA18" s="37">
        <v>11664</v>
      </c>
      <c r="AB18" s="9" t="s">
        <v>503</v>
      </c>
      <c r="AC18" s="37">
        <v>2188</v>
      </c>
      <c r="AD18" s="37">
        <v>323413</v>
      </c>
    </row>
    <row r="19" spans="1:30" ht="12.75" customHeight="1">
      <c r="A19" s="36">
        <v>1976</v>
      </c>
      <c r="B19" s="37">
        <v>9510</v>
      </c>
      <c r="C19" s="37">
        <v>23145</v>
      </c>
      <c r="D19" s="37">
        <v>289469</v>
      </c>
      <c r="E19" s="37">
        <v>9911</v>
      </c>
      <c r="F19" s="9" t="s">
        <v>503</v>
      </c>
      <c r="G19" s="37">
        <v>6290</v>
      </c>
      <c r="H19" s="37">
        <v>7654</v>
      </c>
      <c r="I19" s="37">
        <v>171737</v>
      </c>
      <c r="J19" s="37">
        <v>28149</v>
      </c>
      <c r="K19" s="37">
        <v>207728</v>
      </c>
      <c r="L19" s="9" t="s">
        <v>503</v>
      </c>
      <c r="M19" s="37">
        <v>2100</v>
      </c>
      <c r="N19" s="37">
        <v>301</v>
      </c>
      <c r="O19" s="37">
        <v>25316327</v>
      </c>
      <c r="P19" s="9" t="s">
        <v>503</v>
      </c>
      <c r="Q19" s="37">
        <v>1064685</v>
      </c>
      <c r="R19" s="37">
        <v>7558</v>
      </c>
      <c r="S19" s="9" t="s">
        <v>503</v>
      </c>
      <c r="T19" s="37">
        <v>25730</v>
      </c>
      <c r="U19" s="9" t="s">
        <v>503</v>
      </c>
      <c r="V19" s="37">
        <v>10538</v>
      </c>
      <c r="W19" s="9" t="s">
        <v>503</v>
      </c>
      <c r="X19" s="9" t="s">
        <v>503</v>
      </c>
      <c r="Y19" s="37">
        <v>1437255</v>
      </c>
      <c r="Z19" s="37">
        <v>7820</v>
      </c>
      <c r="AA19" s="37">
        <v>11703</v>
      </c>
      <c r="AB19" s="9" t="s">
        <v>503</v>
      </c>
      <c r="AC19" s="37">
        <v>2203</v>
      </c>
      <c r="AD19" s="37">
        <v>344865</v>
      </c>
    </row>
    <row r="20" spans="1:30" ht="12.75" customHeight="1">
      <c r="A20" s="36">
        <v>1977</v>
      </c>
      <c r="B20" s="37">
        <v>9495</v>
      </c>
      <c r="C20" s="37">
        <v>23314</v>
      </c>
      <c r="D20" s="37">
        <v>310030</v>
      </c>
      <c r="E20" s="37">
        <v>11064</v>
      </c>
      <c r="F20" s="9" t="s">
        <v>503</v>
      </c>
      <c r="G20" s="37">
        <v>6695</v>
      </c>
      <c r="H20" s="37">
        <v>7606</v>
      </c>
      <c r="I20" s="37">
        <v>173373</v>
      </c>
      <c r="J20" s="37">
        <v>29204</v>
      </c>
      <c r="K20" s="37">
        <v>218395</v>
      </c>
      <c r="L20" s="9" t="s">
        <v>503</v>
      </c>
      <c r="M20" s="37">
        <v>2071</v>
      </c>
      <c r="N20" s="37">
        <v>317</v>
      </c>
      <c r="O20" s="37">
        <v>26718894</v>
      </c>
      <c r="P20" s="9" t="s">
        <v>503</v>
      </c>
      <c r="Q20" s="37">
        <v>1126190</v>
      </c>
      <c r="R20" s="37">
        <v>8323</v>
      </c>
      <c r="S20" s="9" t="s">
        <v>503</v>
      </c>
      <c r="T20" s="37">
        <v>26724</v>
      </c>
      <c r="U20" s="9" t="s">
        <v>503</v>
      </c>
      <c r="V20" s="37">
        <v>10973</v>
      </c>
      <c r="W20" s="9" t="s">
        <v>503</v>
      </c>
      <c r="X20" s="9" t="s">
        <v>503</v>
      </c>
      <c r="Y20" s="37">
        <v>1447368</v>
      </c>
      <c r="Z20" s="37">
        <v>7710</v>
      </c>
      <c r="AA20" s="37">
        <v>11890</v>
      </c>
      <c r="AB20" s="9" t="s">
        <v>503</v>
      </c>
      <c r="AC20" s="37">
        <v>2218</v>
      </c>
      <c r="AD20" s="37">
        <v>366046</v>
      </c>
    </row>
    <row r="21" spans="1:30" ht="12.75" customHeight="1">
      <c r="A21" s="36">
        <v>1978</v>
      </c>
      <c r="B21" s="37">
        <v>10350</v>
      </c>
      <c r="C21" s="37">
        <v>24671</v>
      </c>
      <c r="D21" s="37">
        <v>323865</v>
      </c>
      <c r="E21" s="37">
        <v>11747</v>
      </c>
      <c r="F21" s="9" t="s">
        <v>503</v>
      </c>
      <c r="G21" s="37">
        <v>6840</v>
      </c>
      <c r="H21" s="37">
        <v>7899</v>
      </c>
      <c r="I21" s="37">
        <v>185750</v>
      </c>
      <c r="J21" s="37">
        <v>28940</v>
      </c>
      <c r="K21" s="37">
        <v>227846</v>
      </c>
      <c r="L21" s="9" t="s">
        <v>503</v>
      </c>
      <c r="M21" s="37">
        <v>2353</v>
      </c>
      <c r="N21" s="37">
        <v>344</v>
      </c>
      <c r="O21" s="37">
        <v>28237903</v>
      </c>
      <c r="P21" s="9" t="s">
        <v>503</v>
      </c>
      <c r="Q21" s="37">
        <v>1285480</v>
      </c>
      <c r="R21" s="37">
        <v>9144</v>
      </c>
      <c r="S21" s="9" t="s">
        <v>503</v>
      </c>
      <c r="T21" s="37">
        <v>27669</v>
      </c>
      <c r="U21" s="9" t="s">
        <v>503</v>
      </c>
      <c r="V21" s="37">
        <v>11304</v>
      </c>
      <c r="W21" s="9" t="s">
        <v>503</v>
      </c>
      <c r="X21" s="9" t="s">
        <v>503</v>
      </c>
      <c r="Y21" s="37">
        <v>1488924</v>
      </c>
      <c r="Z21" s="37">
        <v>7758</v>
      </c>
      <c r="AA21" s="37">
        <v>12113</v>
      </c>
      <c r="AB21" s="9" t="s">
        <v>503</v>
      </c>
      <c r="AC21" s="37">
        <v>2334</v>
      </c>
      <c r="AD21" s="37">
        <v>380693</v>
      </c>
    </row>
    <row r="22" spans="1:30" ht="12.75" customHeight="1">
      <c r="A22" s="36">
        <v>1979</v>
      </c>
      <c r="B22" s="37">
        <v>10421</v>
      </c>
      <c r="C22" s="37">
        <v>24989</v>
      </c>
      <c r="D22" s="37">
        <v>330831</v>
      </c>
      <c r="E22" s="37">
        <v>11947</v>
      </c>
      <c r="F22" s="9" t="s">
        <v>503</v>
      </c>
      <c r="G22" s="37">
        <v>6955</v>
      </c>
      <c r="H22" s="37">
        <v>7912</v>
      </c>
      <c r="I22" s="37">
        <v>195080</v>
      </c>
      <c r="J22" s="37">
        <v>30488</v>
      </c>
      <c r="K22" s="37">
        <v>243418</v>
      </c>
      <c r="L22" s="9" t="s">
        <v>503</v>
      </c>
      <c r="M22" s="37">
        <v>2233</v>
      </c>
      <c r="N22" s="37">
        <v>351</v>
      </c>
      <c r="O22" s="37">
        <v>30807971</v>
      </c>
      <c r="P22" s="9" t="s">
        <v>503</v>
      </c>
      <c r="Q22" s="37">
        <v>1408647</v>
      </c>
      <c r="R22" s="37">
        <v>9346</v>
      </c>
      <c r="S22" s="9" t="s">
        <v>503</v>
      </c>
      <c r="T22" s="37">
        <v>28402</v>
      </c>
      <c r="U22" s="9" t="s">
        <v>503</v>
      </c>
      <c r="V22" s="37">
        <v>11690</v>
      </c>
      <c r="W22" s="9" t="s">
        <v>503</v>
      </c>
      <c r="X22" s="9" t="s">
        <v>503</v>
      </c>
      <c r="Y22" s="37">
        <v>1452957</v>
      </c>
      <c r="Z22" s="37">
        <v>7848</v>
      </c>
      <c r="AA22" s="37">
        <v>12354</v>
      </c>
      <c r="AB22" s="9" t="s">
        <v>503</v>
      </c>
      <c r="AC22" s="37">
        <v>2446</v>
      </c>
      <c r="AD22" s="37">
        <v>397059</v>
      </c>
    </row>
    <row r="23" spans="1:30" ht="12.75" customHeight="1">
      <c r="A23" s="36">
        <v>1980</v>
      </c>
      <c r="B23" s="37">
        <v>10504</v>
      </c>
      <c r="C23" s="37">
        <v>25719</v>
      </c>
      <c r="D23" s="37">
        <v>336873</v>
      </c>
      <c r="E23" s="37">
        <v>12488</v>
      </c>
      <c r="F23" s="9" t="s">
        <v>503</v>
      </c>
      <c r="G23" s="37">
        <v>7054</v>
      </c>
      <c r="H23" s="37">
        <v>8127</v>
      </c>
      <c r="I23" s="37">
        <v>203005</v>
      </c>
      <c r="J23" s="37">
        <v>31885</v>
      </c>
      <c r="K23" s="37">
        <v>236242</v>
      </c>
      <c r="L23" s="9" t="s">
        <v>503</v>
      </c>
      <c r="M23" s="37">
        <v>2565</v>
      </c>
      <c r="N23" s="37">
        <v>718</v>
      </c>
      <c r="O23" s="37">
        <v>33768997</v>
      </c>
      <c r="P23" s="37">
        <v>17636902</v>
      </c>
      <c r="Q23" s="37">
        <v>1463173</v>
      </c>
      <c r="R23" s="37">
        <v>9904</v>
      </c>
      <c r="S23" s="37">
        <v>16429</v>
      </c>
      <c r="T23" s="37">
        <v>29385</v>
      </c>
      <c r="U23" s="9" t="s">
        <v>503</v>
      </c>
      <c r="V23" s="37">
        <v>11000</v>
      </c>
      <c r="W23" s="9" t="s">
        <v>503</v>
      </c>
      <c r="X23" s="9" t="s">
        <v>503</v>
      </c>
      <c r="Y23" s="37">
        <v>888517</v>
      </c>
      <c r="Z23" s="37">
        <v>7710</v>
      </c>
      <c r="AA23" s="37">
        <v>12813</v>
      </c>
      <c r="AB23" s="9" t="s">
        <v>503</v>
      </c>
      <c r="AC23" s="37">
        <v>2610</v>
      </c>
      <c r="AD23" s="37">
        <v>411862</v>
      </c>
    </row>
    <row r="24" spans="1:30" ht="12.75" customHeight="1">
      <c r="A24" s="36">
        <v>1981</v>
      </c>
      <c r="B24" s="37">
        <v>11358</v>
      </c>
      <c r="C24" s="37">
        <v>26618</v>
      </c>
      <c r="D24" s="37">
        <v>351804</v>
      </c>
      <c r="E24" s="37">
        <v>12619</v>
      </c>
      <c r="F24" s="9" t="s">
        <v>503</v>
      </c>
      <c r="G24" s="37">
        <v>7022</v>
      </c>
      <c r="H24" s="37">
        <v>8105</v>
      </c>
      <c r="I24" s="37">
        <v>211866</v>
      </c>
      <c r="J24" s="37">
        <v>33072</v>
      </c>
      <c r="K24" s="37">
        <v>231889</v>
      </c>
      <c r="L24" s="9" t="s">
        <v>503</v>
      </c>
      <c r="M24" s="37">
        <v>2754</v>
      </c>
      <c r="N24" s="37">
        <v>672</v>
      </c>
      <c r="O24" s="37">
        <v>34122500</v>
      </c>
      <c r="P24" s="37">
        <v>18609902</v>
      </c>
      <c r="Q24" s="37">
        <v>1707871</v>
      </c>
      <c r="R24" s="37">
        <v>10019</v>
      </c>
      <c r="S24" s="37">
        <v>17556</v>
      </c>
      <c r="T24" s="37">
        <v>29742</v>
      </c>
      <c r="U24" s="9" t="s">
        <v>503</v>
      </c>
      <c r="V24" s="37">
        <v>11186</v>
      </c>
      <c r="W24" s="9" t="s">
        <v>503</v>
      </c>
      <c r="X24" s="9" t="s">
        <v>503</v>
      </c>
      <c r="Y24" s="37">
        <v>802075</v>
      </c>
      <c r="Z24" s="37">
        <v>8227</v>
      </c>
      <c r="AA24" s="37">
        <v>13070</v>
      </c>
      <c r="AB24" s="9" t="s">
        <v>503</v>
      </c>
      <c r="AC24" s="37">
        <v>2740</v>
      </c>
      <c r="AD24" s="37">
        <v>434213</v>
      </c>
    </row>
    <row r="25" spans="1:30" ht="12.75" customHeight="1">
      <c r="A25" s="36">
        <v>1982</v>
      </c>
      <c r="B25" s="37">
        <v>12078</v>
      </c>
      <c r="C25" s="37">
        <v>27133</v>
      </c>
      <c r="D25" s="37">
        <v>360037</v>
      </c>
      <c r="E25" s="37">
        <v>12387</v>
      </c>
      <c r="F25" s="9" t="s">
        <v>503</v>
      </c>
      <c r="G25" s="37">
        <v>7072</v>
      </c>
      <c r="H25" s="37">
        <v>8326</v>
      </c>
      <c r="I25" s="37">
        <v>221971</v>
      </c>
      <c r="J25" s="37">
        <v>32948</v>
      </c>
      <c r="K25" s="37">
        <v>224392</v>
      </c>
      <c r="L25" s="9" t="s">
        <v>503</v>
      </c>
      <c r="M25" s="37">
        <v>3130</v>
      </c>
      <c r="N25" s="37">
        <v>648</v>
      </c>
      <c r="O25" s="37">
        <v>35838776</v>
      </c>
      <c r="P25" s="37">
        <v>19704562</v>
      </c>
      <c r="Q25" s="37">
        <v>2160576</v>
      </c>
      <c r="R25" s="37">
        <v>10434</v>
      </c>
      <c r="S25" s="37">
        <v>18786</v>
      </c>
      <c r="T25" s="37">
        <v>30159</v>
      </c>
      <c r="U25" s="37">
        <v>2200</v>
      </c>
      <c r="V25" s="37">
        <v>11870</v>
      </c>
      <c r="W25" s="9" t="s">
        <v>503</v>
      </c>
      <c r="X25" s="9" t="s">
        <v>503</v>
      </c>
      <c r="Y25" s="37">
        <v>781514</v>
      </c>
      <c r="Z25" s="37">
        <v>8704</v>
      </c>
      <c r="AA25" s="37">
        <v>13198</v>
      </c>
      <c r="AB25" s="9" t="s">
        <v>503</v>
      </c>
      <c r="AC25" s="37">
        <v>2971</v>
      </c>
      <c r="AD25" s="37">
        <v>449754</v>
      </c>
    </row>
    <row r="26" spans="1:30" ht="12.75" customHeight="1">
      <c r="A26" s="36">
        <v>1983</v>
      </c>
      <c r="B26" s="37">
        <v>12657</v>
      </c>
      <c r="C26" s="37">
        <v>26413</v>
      </c>
      <c r="D26" s="37">
        <v>369721</v>
      </c>
      <c r="E26" s="37">
        <v>13235</v>
      </c>
      <c r="F26" s="9" t="s">
        <v>503</v>
      </c>
      <c r="G26" s="37">
        <v>7203</v>
      </c>
      <c r="H26" s="37">
        <v>8691</v>
      </c>
      <c r="I26" s="37">
        <v>234800</v>
      </c>
      <c r="J26" s="37">
        <v>34299</v>
      </c>
      <c r="K26" s="37">
        <v>241884</v>
      </c>
      <c r="L26" s="9" t="s">
        <v>503</v>
      </c>
      <c r="M26" s="37">
        <v>3289</v>
      </c>
      <c r="N26" s="37">
        <v>564</v>
      </c>
      <c r="O26" s="37">
        <v>37592129</v>
      </c>
      <c r="P26" s="37">
        <v>20904562</v>
      </c>
      <c r="Q26" s="37">
        <v>2668293</v>
      </c>
      <c r="R26" s="37">
        <v>10163</v>
      </c>
      <c r="S26" s="37">
        <v>19167</v>
      </c>
      <c r="T26" s="37">
        <v>30438</v>
      </c>
      <c r="U26" s="37">
        <v>2097</v>
      </c>
      <c r="V26" s="37">
        <v>12301</v>
      </c>
      <c r="W26" s="9" t="s">
        <v>503</v>
      </c>
      <c r="X26" s="9" t="s">
        <v>503</v>
      </c>
      <c r="Y26" s="37">
        <v>759259</v>
      </c>
      <c r="Z26" s="37">
        <v>8550</v>
      </c>
      <c r="AA26" s="37">
        <v>13502</v>
      </c>
      <c r="AB26" s="9" t="s">
        <v>503</v>
      </c>
      <c r="AC26" s="37">
        <v>3223</v>
      </c>
      <c r="AD26" s="37">
        <v>465319</v>
      </c>
    </row>
    <row r="27" spans="1:30" ht="12.75" customHeight="1">
      <c r="A27" s="36">
        <v>1984</v>
      </c>
      <c r="B27" s="37">
        <v>12467</v>
      </c>
      <c r="C27" s="37">
        <v>27395</v>
      </c>
      <c r="D27" s="37">
        <v>371432</v>
      </c>
      <c r="E27" s="37">
        <v>14168</v>
      </c>
      <c r="F27" s="9" t="s">
        <v>503</v>
      </c>
      <c r="G27" s="37">
        <v>7341</v>
      </c>
      <c r="H27" s="37">
        <v>8701</v>
      </c>
      <c r="I27" s="37">
        <v>253538</v>
      </c>
      <c r="J27" s="37">
        <v>36237</v>
      </c>
      <c r="K27" s="37">
        <v>242370</v>
      </c>
      <c r="L27" s="9" t="s">
        <v>503</v>
      </c>
      <c r="M27" s="37">
        <v>3053</v>
      </c>
      <c r="N27" s="37">
        <v>561</v>
      </c>
      <c r="O27" s="37">
        <v>37688394</v>
      </c>
      <c r="P27" s="37">
        <v>20581745</v>
      </c>
      <c r="Q27" s="37">
        <v>3205399</v>
      </c>
      <c r="R27" s="37">
        <v>10588</v>
      </c>
      <c r="S27" s="37">
        <v>19538</v>
      </c>
      <c r="T27" s="37">
        <v>31119</v>
      </c>
      <c r="U27" s="37">
        <v>2216</v>
      </c>
      <c r="V27" s="37">
        <v>12161</v>
      </c>
      <c r="W27" s="9" t="s">
        <v>503</v>
      </c>
      <c r="X27" s="9" t="s">
        <v>503</v>
      </c>
      <c r="Y27" s="37">
        <v>727410</v>
      </c>
      <c r="Z27" s="37">
        <v>8464</v>
      </c>
      <c r="AA27" s="37">
        <v>13702</v>
      </c>
      <c r="AB27" s="37">
        <v>5765574</v>
      </c>
      <c r="AC27" s="37">
        <v>3422</v>
      </c>
      <c r="AD27" s="37">
        <v>483694</v>
      </c>
    </row>
    <row r="28" spans="1:30" ht="12.75" customHeight="1">
      <c r="A28" s="36">
        <v>1985</v>
      </c>
      <c r="B28" s="37">
        <v>13062</v>
      </c>
      <c r="C28" s="37">
        <v>28051</v>
      </c>
      <c r="D28" s="37">
        <v>381053</v>
      </c>
      <c r="E28" s="37">
        <v>14809</v>
      </c>
      <c r="F28" s="9" t="s">
        <v>503</v>
      </c>
      <c r="G28" s="37">
        <v>7501</v>
      </c>
      <c r="H28" s="37">
        <v>9852</v>
      </c>
      <c r="I28" s="37">
        <v>270257</v>
      </c>
      <c r="J28" s="37">
        <v>36857</v>
      </c>
      <c r="K28" s="37">
        <v>254535</v>
      </c>
      <c r="L28" s="9" t="s">
        <v>503</v>
      </c>
      <c r="M28" s="37">
        <v>3217</v>
      </c>
      <c r="N28" s="37">
        <v>568</v>
      </c>
      <c r="O28" s="37">
        <v>38725381</v>
      </c>
      <c r="P28" s="37">
        <v>21194067</v>
      </c>
      <c r="Q28" s="37">
        <v>3737973</v>
      </c>
      <c r="R28" s="37">
        <v>10474</v>
      </c>
      <c r="S28" s="37">
        <v>20250</v>
      </c>
      <c r="T28" s="37">
        <v>32671</v>
      </c>
      <c r="U28" s="37">
        <v>2344</v>
      </c>
      <c r="V28" s="37">
        <v>12283</v>
      </c>
      <c r="W28" s="9" t="s">
        <v>503</v>
      </c>
      <c r="X28" s="9" t="s">
        <v>503</v>
      </c>
      <c r="Y28" s="37">
        <v>880983</v>
      </c>
      <c r="Z28" s="37">
        <v>9089</v>
      </c>
      <c r="AA28" s="37">
        <v>13991</v>
      </c>
      <c r="AB28" s="37">
        <v>5340206</v>
      </c>
      <c r="AC28" s="37">
        <v>3615</v>
      </c>
      <c r="AD28" s="37">
        <v>505142</v>
      </c>
    </row>
    <row r="29" spans="1:30" ht="12.75" customHeight="1">
      <c r="A29" s="36">
        <v>1986</v>
      </c>
      <c r="B29" s="37">
        <v>13923</v>
      </c>
      <c r="C29" s="37">
        <v>28928</v>
      </c>
      <c r="D29" s="37">
        <v>364673</v>
      </c>
      <c r="E29" s="37">
        <v>15607</v>
      </c>
      <c r="F29" s="9" t="s">
        <v>503</v>
      </c>
      <c r="G29" s="37">
        <v>7041</v>
      </c>
      <c r="H29" s="37">
        <v>10317</v>
      </c>
      <c r="I29" s="37">
        <v>288918</v>
      </c>
      <c r="J29" s="37">
        <v>37725</v>
      </c>
      <c r="K29" s="37">
        <v>256234</v>
      </c>
      <c r="L29" s="9" t="s">
        <v>503</v>
      </c>
      <c r="M29" s="37">
        <v>3757</v>
      </c>
      <c r="N29" s="37">
        <v>597</v>
      </c>
      <c r="O29" s="37">
        <v>41375499</v>
      </c>
      <c r="P29" s="37">
        <v>21399581</v>
      </c>
      <c r="Q29" s="37">
        <v>4110608</v>
      </c>
      <c r="R29" s="37">
        <v>10809</v>
      </c>
      <c r="S29" s="37">
        <v>18307</v>
      </c>
      <c r="T29" s="37">
        <v>33351</v>
      </c>
      <c r="U29" s="37">
        <v>2608</v>
      </c>
      <c r="V29" s="37">
        <v>12608</v>
      </c>
      <c r="W29" s="9" t="s">
        <v>503</v>
      </c>
      <c r="X29" s="9" t="s">
        <v>503</v>
      </c>
      <c r="Y29" s="37">
        <v>958407</v>
      </c>
      <c r="Z29" s="37">
        <v>9331</v>
      </c>
      <c r="AA29" s="37">
        <v>14633</v>
      </c>
      <c r="AB29" s="37">
        <v>5072464</v>
      </c>
      <c r="AC29" s="37">
        <v>3895</v>
      </c>
      <c r="AD29" s="37">
        <v>515638</v>
      </c>
    </row>
    <row r="30" spans="1:30" ht="12.75" customHeight="1">
      <c r="A30" s="36">
        <v>1987</v>
      </c>
      <c r="B30" s="37">
        <v>14514</v>
      </c>
      <c r="C30" s="37">
        <v>30499</v>
      </c>
      <c r="D30" s="37">
        <v>396731</v>
      </c>
      <c r="E30" s="37">
        <v>16093</v>
      </c>
      <c r="F30" s="9" t="s">
        <v>503</v>
      </c>
      <c r="G30" s="37">
        <v>7942</v>
      </c>
      <c r="H30" s="37">
        <v>10929</v>
      </c>
      <c r="I30" s="37">
        <v>296953</v>
      </c>
      <c r="J30" s="37">
        <v>39080</v>
      </c>
      <c r="K30" s="37">
        <v>260113</v>
      </c>
      <c r="L30" s="9" t="s">
        <v>503</v>
      </c>
      <c r="M30" s="37">
        <v>4078</v>
      </c>
      <c r="N30" s="37">
        <v>578</v>
      </c>
      <c r="O30" s="37">
        <v>44838471</v>
      </c>
      <c r="P30" s="37">
        <v>21968149</v>
      </c>
      <c r="Q30" s="37">
        <v>4595293</v>
      </c>
      <c r="R30" s="37">
        <v>11548</v>
      </c>
      <c r="S30" s="37">
        <v>19523</v>
      </c>
      <c r="T30" s="37">
        <v>33896</v>
      </c>
      <c r="U30" s="37">
        <v>2621</v>
      </c>
      <c r="V30" s="37">
        <v>12918</v>
      </c>
      <c r="W30" s="9" t="s">
        <v>503</v>
      </c>
      <c r="X30" s="9" t="s">
        <v>503</v>
      </c>
      <c r="Y30" s="37">
        <v>996662</v>
      </c>
      <c r="Z30" s="37">
        <v>9824</v>
      </c>
      <c r="AA30" s="37">
        <v>15170</v>
      </c>
      <c r="AB30" s="37">
        <v>4925490</v>
      </c>
      <c r="AC30" s="37">
        <v>4132</v>
      </c>
      <c r="AD30" s="37">
        <v>529731</v>
      </c>
    </row>
    <row r="31" spans="1:30" ht="12.75" customHeight="1">
      <c r="A31" s="36">
        <v>1988</v>
      </c>
      <c r="B31" s="37">
        <v>15355</v>
      </c>
      <c r="C31" s="37">
        <v>32082</v>
      </c>
      <c r="D31" s="37">
        <v>415623</v>
      </c>
      <c r="E31" s="37">
        <v>16181</v>
      </c>
      <c r="F31" s="9" t="s">
        <v>503</v>
      </c>
      <c r="G31" s="37">
        <v>8605</v>
      </c>
      <c r="H31" s="37">
        <v>11285</v>
      </c>
      <c r="I31" s="37">
        <v>313738</v>
      </c>
      <c r="J31" s="37">
        <v>41056</v>
      </c>
      <c r="K31" s="37">
        <v>258657</v>
      </c>
      <c r="L31" s="9" t="s">
        <v>503</v>
      </c>
      <c r="M31" s="37">
        <v>4101</v>
      </c>
      <c r="N31" s="37">
        <v>578</v>
      </c>
      <c r="O31" s="37">
        <v>46608454</v>
      </c>
      <c r="P31" s="37">
        <v>22372559</v>
      </c>
      <c r="Q31" s="37">
        <v>5182800</v>
      </c>
      <c r="R31" s="37">
        <v>12010</v>
      </c>
      <c r="S31" s="37">
        <v>18529</v>
      </c>
      <c r="T31" s="37">
        <v>35732</v>
      </c>
      <c r="U31" s="37">
        <v>2778</v>
      </c>
      <c r="V31" s="37">
        <v>14482</v>
      </c>
      <c r="W31" s="9" t="s">
        <v>503</v>
      </c>
      <c r="X31" s="37">
        <v>291576</v>
      </c>
      <c r="Y31" s="37">
        <v>1019375</v>
      </c>
      <c r="Z31" s="37">
        <v>10393</v>
      </c>
      <c r="AA31" s="37">
        <v>15314</v>
      </c>
      <c r="AB31" s="37">
        <v>4478820</v>
      </c>
      <c r="AC31" s="37">
        <v>4418</v>
      </c>
      <c r="AD31" s="37">
        <v>567756</v>
      </c>
    </row>
    <row r="32" spans="1:30" ht="12.75" customHeight="1">
      <c r="A32" s="36">
        <v>1989</v>
      </c>
      <c r="B32" s="37">
        <v>15887</v>
      </c>
      <c r="C32" s="37">
        <v>36846</v>
      </c>
      <c r="D32" s="37">
        <v>434173</v>
      </c>
      <c r="E32" s="37">
        <v>16742</v>
      </c>
      <c r="F32" s="9" t="s">
        <v>503</v>
      </c>
      <c r="G32" s="37">
        <v>8917</v>
      </c>
      <c r="H32" s="37">
        <v>11365</v>
      </c>
      <c r="I32" s="37">
        <v>339342</v>
      </c>
      <c r="J32" s="37">
        <v>42243</v>
      </c>
      <c r="K32" s="37">
        <v>264063</v>
      </c>
      <c r="L32" s="9" t="s">
        <v>503</v>
      </c>
      <c r="M32" s="37">
        <v>4119</v>
      </c>
      <c r="N32" s="37">
        <v>589</v>
      </c>
      <c r="O32" s="37">
        <v>49401909</v>
      </c>
      <c r="P32" s="37">
        <v>22951472</v>
      </c>
      <c r="Q32" s="37">
        <v>5917219</v>
      </c>
      <c r="R32" s="37">
        <v>12177</v>
      </c>
      <c r="S32" s="37">
        <v>18508</v>
      </c>
      <c r="T32" s="37">
        <v>36842</v>
      </c>
      <c r="U32" s="37">
        <v>2742</v>
      </c>
      <c r="V32" s="37">
        <v>14856</v>
      </c>
      <c r="W32" s="9" t="s">
        <v>503</v>
      </c>
      <c r="X32" s="37">
        <v>280614</v>
      </c>
      <c r="Y32" s="37">
        <v>1143433</v>
      </c>
      <c r="Z32" s="37">
        <v>10827</v>
      </c>
      <c r="AA32" s="37">
        <v>16175</v>
      </c>
      <c r="AB32" s="9" t="s">
        <v>503</v>
      </c>
      <c r="AC32" s="37">
        <v>4608</v>
      </c>
      <c r="AD32" s="37">
        <v>589908</v>
      </c>
    </row>
    <row r="33" spans="1:30" ht="12.75" customHeight="1">
      <c r="A33" s="36">
        <v>1990</v>
      </c>
      <c r="B33" s="37">
        <v>16442</v>
      </c>
      <c r="C33" s="37">
        <v>38297</v>
      </c>
      <c r="D33" s="37">
        <v>442066</v>
      </c>
      <c r="E33" s="37">
        <v>16913</v>
      </c>
      <c r="F33" s="9" t="s">
        <v>503</v>
      </c>
      <c r="G33" s="37">
        <v>9155</v>
      </c>
      <c r="H33" s="37">
        <v>11580</v>
      </c>
      <c r="I33" s="37">
        <v>366798</v>
      </c>
      <c r="J33" s="37">
        <v>44010</v>
      </c>
      <c r="K33" s="37">
        <v>263075</v>
      </c>
      <c r="L33" s="9" t="s">
        <v>503</v>
      </c>
      <c r="M33" s="37">
        <v>3877</v>
      </c>
      <c r="N33" s="37">
        <v>602</v>
      </c>
      <c r="O33" s="37">
        <v>54157000</v>
      </c>
      <c r="P33" s="37">
        <v>23546000</v>
      </c>
      <c r="Q33" s="37">
        <v>6669900</v>
      </c>
      <c r="R33" s="37">
        <v>12803</v>
      </c>
      <c r="S33" s="37">
        <v>19153</v>
      </c>
      <c r="T33" s="37">
        <v>38070</v>
      </c>
      <c r="U33" s="37">
        <v>2779</v>
      </c>
      <c r="V33" s="37">
        <v>12984</v>
      </c>
      <c r="W33" s="9" t="s">
        <v>503</v>
      </c>
      <c r="X33" s="37">
        <v>291889</v>
      </c>
      <c r="Y33" s="37">
        <v>1277772</v>
      </c>
      <c r="Z33" s="37">
        <v>11488</v>
      </c>
      <c r="AA33" s="37">
        <v>17000</v>
      </c>
      <c r="AB33" s="9" t="s">
        <v>503</v>
      </c>
      <c r="AC33" s="37">
        <v>4801</v>
      </c>
      <c r="AD33" s="37">
        <v>618724</v>
      </c>
    </row>
    <row r="34" spans="1:30" ht="12.75" customHeight="1">
      <c r="A34" s="36">
        <v>1991</v>
      </c>
      <c r="B34" s="37">
        <v>17404</v>
      </c>
      <c r="C34" s="37">
        <v>39718</v>
      </c>
      <c r="D34" s="37">
        <v>454862</v>
      </c>
      <c r="E34" s="37">
        <v>16401</v>
      </c>
      <c r="F34" s="9" t="s">
        <v>503</v>
      </c>
      <c r="G34" s="37">
        <v>8794</v>
      </c>
      <c r="H34" s="37">
        <v>11695</v>
      </c>
      <c r="I34" s="37">
        <v>389625</v>
      </c>
      <c r="J34" s="37">
        <v>49578</v>
      </c>
      <c r="K34" s="37">
        <v>262848</v>
      </c>
      <c r="L34" s="9" t="s">
        <v>503</v>
      </c>
      <c r="M34" s="37">
        <v>3883</v>
      </c>
      <c r="N34" s="37">
        <v>622</v>
      </c>
      <c r="O34" s="37">
        <v>56367578</v>
      </c>
      <c r="P34" s="37">
        <v>24759245</v>
      </c>
      <c r="Q34" s="37">
        <v>7343966</v>
      </c>
      <c r="R34" s="37">
        <v>13377</v>
      </c>
      <c r="S34" s="37">
        <v>19947</v>
      </c>
      <c r="T34" s="37">
        <v>39443</v>
      </c>
      <c r="U34" s="37">
        <v>2839</v>
      </c>
      <c r="V34" s="37">
        <v>13759</v>
      </c>
      <c r="W34" s="9" t="s">
        <v>503</v>
      </c>
      <c r="X34" s="37">
        <v>296786</v>
      </c>
      <c r="Y34" s="37">
        <v>1420754</v>
      </c>
      <c r="Z34" s="37">
        <v>13169</v>
      </c>
      <c r="AA34" s="37">
        <v>17850</v>
      </c>
      <c r="AB34" s="9" t="s">
        <v>503</v>
      </c>
      <c r="AC34" s="37">
        <v>5243</v>
      </c>
      <c r="AD34" s="37">
        <v>644556</v>
      </c>
    </row>
    <row r="35" spans="1:30" ht="12.75" customHeight="1">
      <c r="A35" s="36">
        <v>1992</v>
      </c>
      <c r="B35" s="37">
        <v>18139</v>
      </c>
      <c r="C35" s="37">
        <v>41442</v>
      </c>
      <c r="D35" s="37">
        <v>468850</v>
      </c>
      <c r="E35" s="37">
        <v>16480</v>
      </c>
      <c r="F35" s="9" t="s">
        <v>503</v>
      </c>
      <c r="G35" s="37">
        <v>8859</v>
      </c>
      <c r="H35" s="37">
        <v>11619</v>
      </c>
      <c r="I35" s="37">
        <v>405415</v>
      </c>
      <c r="J35" s="37">
        <v>54292</v>
      </c>
      <c r="K35" s="37">
        <v>283382</v>
      </c>
      <c r="L35" s="9" t="s">
        <v>503</v>
      </c>
      <c r="M35" s="37">
        <v>3777</v>
      </c>
      <c r="N35" s="37">
        <v>644</v>
      </c>
      <c r="O35" s="37">
        <v>57899821</v>
      </c>
      <c r="P35" s="37">
        <v>24848427</v>
      </c>
      <c r="Q35" s="37">
        <v>7864337</v>
      </c>
      <c r="R35" s="9" t="s">
        <v>503</v>
      </c>
      <c r="S35" s="37">
        <v>19086</v>
      </c>
      <c r="T35" s="37">
        <v>40989</v>
      </c>
      <c r="U35" s="37">
        <v>2800</v>
      </c>
      <c r="V35" s="37">
        <v>13393</v>
      </c>
      <c r="W35" s="9" t="s">
        <v>503</v>
      </c>
      <c r="X35" s="37">
        <v>308697</v>
      </c>
      <c r="Y35" s="37">
        <v>1542764</v>
      </c>
      <c r="Z35" s="37">
        <v>14071</v>
      </c>
      <c r="AA35" s="37">
        <v>18583</v>
      </c>
      <c r="AB35" s="9" t="s">
        <v>503</v>
      </c>
      <c r="AC35" s="37">
        <v>5508</v>
      </c>
      <c r="AD35" s="37">
        <v>667400</v>
      </c>
    </row>
    <row r="36" spans="1:30" ht="12.75" customHeight="1">
      <c r="A36" s="36">
        <v>1993</v>
      </c>
      <c r="B36" s="37">
        <v>18814</v>
      </c>
      <c r="C36" s="37">
        <v>42410</v>
      </c>
      <c r="D36" s="37">
        <v>466100</v>
      </c>
      <c r="E36" s="37">
        <v>16865</v>
      </c>
      <c r="F36" s="9" t="s">
        <v>503</v>
      </c>
      <c r="G36" s="37">
        <v>9575</v>
      </c>
      <c r="H36" s="37">
        <v>11399</v>
      </c>
      <c r="I36" s="37">
        <v>422434</v>
      </c>
      <c r="J36" s="37">
        <v>56325</v>
      </c>
      <c r="K36" s="37">
        <v>288949</v>
      </c>
      <c r="L36" s="9" t="s">
        <v>503</v>
      </c>
      <c r="M36" s="37">
        <v>3710</v>
      </c>
      <c r="N36" s="37">
        <v>657</v>
      </c>
      <c r="O36" s="37">
        <v>57723386</v>
      </c>
      <c r="P36" s="37">
        <v>25664172</v>
      </c>
      <c r="Q36" s="37">
        <v>8462457</v>
      </c>
      <c r="R36" s="9" t="s">
        <v>503</v>
      </c>
      <c r="S36" s="37">
        <v>19202</v>
      </c>
      <c r="T36" s="37">
        <v>41892</v>
      </c>
      <c r="U36" s="37">
        <v>2863</v>
      </c>
      <c r="V36" s="37">
        <v>13094</v>
      </c>
      <c r="W36" s="9" t="s">
        <v>503</v>
      </c>
      <c r="X36" s="37">
        <v>317613</v>
      </c>
      <c r="Y36" s="37">
        <v>1631726</v>
      </c>
      <c r="Z36" s="37">
        <v>15186</v>
      </c>
      <c r="AA36" s="37">
        <v>19402</v>
      </c>
      <c r="AB36" s="9" t="s">
        <v>503</v>
      </c>
      <c r="AC36" s="37">
        <v>5530</v>
      </c>
      <c r="AD36" s="37">
        <v>679387</v>
      </c>
    </row>
    <row r="37" spans="1:30" ht="12.75" customHeight="1">
      <c r="A37" s="36">
        <v>1994</v>
      </c>
      <c r="B37" s="37">
        <v>19546</v>
      </c>
      <c r="C37" s="37">
        <v>41998</v>
      </c>
      <c r="D37" s="37">
        <v>467717</v>
      </c>
      <c r="E37" s="37">
        <v>17303</v>
      </c>
      <c r="F37" s="9" t="s">
        <v>503</v>
      </c>
      <c r="G37" s="37">
        <v>9762</v>
      </c>
      <c r="H37" s="37">
        <v>11240</v>
      </c>
      <c r="I37" s="37">
        <v>427863</v>
      </c>
      <c r="J37" s="37">
        <v>57195</v>
      </c>
      <c r="K37" s="37">
        <v>325769</v>
      </c>
      <c r="L37" s="9" t="s">
        <v>503</v>
      </c>
      <c r="M37" s="37">
        <v>3702</v>
      </c>
      <c r="N37" s="37">
        <v>672</v>
      </c>
      <c r="O37" s="37">
        <v>58122665</v>
      </c>
      <c r="P37" s="37">
        <v>26710968</v>
      </c>
      <c r="Q37" s="37">
        <v>9220715</v>
      </c>
      <c r="R37" s="9" t="s">
        <v>503</v>
      </c>
      <c r="S37" s="37">
        <v>20311</v>
      </c>
      <c r="T37" s="37">
        <v>42520</v>
      </c>
      <c r="U37" s="37">
        <v>2831</v>
      </c>
      <c r="V37" s="37">
        <v>12256</v>
      </c>
      <c r="W37" s="9" t="s">
        <v>503</v>
      </c>
      <c r="X37" s="9" t="s">
        <v>503</v>
      </c>
      <c r="Y37" s="37">
        <v>1706745</v>
      </c>
      <c r="Z37" s="37">
        <v>15989</v>
      </c>
      <c r="AA37" s="37">
        <v>20974</v>
      </c>
      <c r="AB37" s="9" t="s">
        <v>503</v>
      </c>
      <c r="AC37" s="37">
        <v>5739</v>
      </c>
      <c r="AD37" s="37">
        <v>687244</v>
      </c>
    </row>
    <row r="38" spans="1:30" ht="12.75" customHeight="1">
      <c r="A38" s="36">
        <v>1995</v>
      </c>
      <c r="B38" s="37">
        <v>20089</v>
      </c>
      <c r="C38" s="37">
        <v>43153</v>
      </c>
      <c r="D38" s="37">
        <v>469984</v>
      </c>
      <c r="E38" s="37">
        <v>17895</v>
      </c>
      <c r="F38" s="9" t="s">
        <v>503</v>
      </c>
      <c r="G38" s="37">
        <v>10147</v>
      </c>
      <c r="H38" s="37">
        <v>11698</v>
      </c>
      <c r="I38" s="37">
        <v>434029</v>
      </c>
      <c r="J38" s="37">
        <v>58927</v>
      </c>
      <c r="K38" s="9" t="s">
        <v>503</v>
      </c>
      <c r="L38" s="9" t="s">
        <v>503</v>
      </c>
      <c r="M38" s="37">
        <v>3819</v>
      </c>
      <c r="N38" s="37">
        <v>704</v>
      </c>
      <c r="O38" s="37">
        <v>57282522</v>
      </c>
      <c r="P38" s="37">
        <v>27814480</v>
      </c>
      <c r="Q38" s="37">
        <v>9960404</v>
      </c>
      <c r="R38" s="9" t="s">
        <v>503</v>
      </c>
      <c r="S38" s="37">
        <v>17189</v>
      </c>
      <c r="T38" s="37">
        <v>43697</v>
      </c>
      <c r="U38" s="37">
        <v>3125</v>
      </c>
      <c r="V38" s="37">
        <v>12242</v>
      </c>
      <c r="W38" s="9" t="s">
        <v>503</v>
      </c>
      <c r="X38" s="9" t="s">
        <v>503</v>
      </c>
      <c r="Y38" s="37">
        <v>1870765</v>
      </c>
      <c r="Z38" s="37">
        <v>17039</v>
      </c>
      <c r="AA38" s="37">
        <v>21715</v>
      </c>
      <c r="AB38" s="9" t="s">
        <v>503</v>
      </c>
      <c r="AC38" s="37">
        <v>5385</v>
      </c>
      <c r="AD38" s="37">
        <v>687249</v>
      </c>
    </row>
    <row r="39" spans="1:30" ht="12.75" customHeight="1">
      <c r="A39" s="36">
        <v>1996</v>
      </c>
      <c r="B39" s="9" t="s">
        <v>503</v>
      </c>
      <c r="C39" s="37">
        <v>46100</v>
      </c>
      <c r="D39" s="9" t="s">
        <v>503</v>
      </c>
      <c r="E39" s="37">
        <v>18280</v>
      </c>
      <c r="F39" s="9" t="s">
        <v>503</v>
      </c>
      <c r="G39" s="37">
        <v>10762</v>
      </c>
      <c r="H39" s="9" t="s">
        <v>503</v>
      </c>
      <c r="I39" s="9" t="s">
        <v>503</v>
      </c>
      <c r="J39" s="37">
        <v>60583</v>
      </c>
      <c r="K39" s="9" t="s">
        <v>503</v>
      </c>
      <c r="L39" s="9" t="s">
        <v>503</v>
      </c>
      <c r="M39" s="37">
        <v>4029</v>
      </c>
      <c r="N39" s="9" t="s">
        <v>503</v>
      </c>
      <c r="O39" s="9" t="s">
        <v>503</v>
      </c>
      <c r="P39" s="9" t="s">
        <v>503</v>
      </c>
      <c r="Q39" s="37">
        <v>10622999</v>
      </c>
      <c r="R39" s="9" t="s">
        <v>503</v>
      </c>
      <c r="S39" s="9" t="s">
        <v>503</v>
      </c>
      <c r="T39" s="9" t="s">
        <v>503</v>
      </c>
      <c r="U39" s="9" t="s">
        <v>503</v>
      </c>
      <c r="V39" s="37">
        <v>12624</v>
      </c>
      <c r="W39" s="9" t="s">
        <v>503</v>
      </c>
      <c r="X39" s="9" t="s">
        <v>503</v>
      </c>
      <c r="Y39" s="9" t="s">
        <v>503</v>
      </c>
      <c r="Z39" s="9" t="s">
        <v>503</v>
      </c>
      <c r="AA39" s="37">
        <v>22409</v>
      </c>
      <c r="AB39" s="9" t="s">
        <v>503</v>
      </c>
      <c r="AC39" s="37">
        <v>5369</v>
      </c>
      <c r="AD39" s="37">
        <v>698609</v>
      </c>
    </row>
    <row r="40" spans="1:30" ht="12.75" customHeight="1">
      <c r="A40" s="36">
        <v>1997</v>
      </c>
      <c r="B40" s="9" t="s">
        <v>503</v>
      </c>
      <c r="C40" s="9" t="s">
        <v>503</v>
      </c>
      <c r="D40" s="9" t="s">
        <v>503</v>
      </c>
      <c r="E40" s="37">
        <v>18648</v>
      </c>
      <c r="F40" s="9" t="s">
        <v>503</v>
      </c>
      <c r="G40" s="9" t="s">
        <v>503</v>
      </c>
      <c r="H40" s="9" t="s">
        <v>503</v>
      </c>
      <c r="I40" s="9" t="s">
        <v>503</v>
      </c>
      <c r="J40" s="9" t="s">
        <v>503</v>
      </c>
      <c r="K40" s="9" t="s">
        <v>503</v>
      </c>
      <c r="L40" s="9" t="s">
        <v>503</v>
      </c>
      <c r="M40" s="9" t="s">
        <v>503</v>
      </c>
      <c r="N40" s="9" t="s">
        <v>503</v>
      </c>
      <c r="O40" s="9" t="s">
        <v>503</v>
      </c>
      <c r="P40" s="9" t="s">
        <v>503</v>
      </c>
      <c r="Q40" s="37">
        <v>11257343</v>
      </c>
      <c r="R40" s="9" t="s">
        <v>503</v>
      </c>
      <c r="S40" s="9" t="s">
        <v>503</v>
      </c>
      <c r="T40" s="9" t="s">
        <v>503</v>
      </c>
      <c r="U40" s="9" t="s">
        <v>503</v>
      </c>
      <c r="V40" s="9" t="s">
        <v>503</v>
      </c>
      <c r="W40" s="9" t="s">
        <v>503</v>
      </c>
      <c r="X40" s="9" t="s">
        <v>503</v>
      </c>
      <c r="Y40" s="9" t="s">
        <v>503</v>
      </c>
      <c r="Z40" s="9" t="s">
        <v>503</v>
      </c>
      <c r="AA40" s="9" t="s">
        <v>503</v>
      </c>
      <c r="AB40" s="9" t="s">
        <v>503</v>
      </c>
      <c r="AC40" s="9" t="s">
        <v>503</v>
      </c>
      <c r="AD40" s="37">
        <v>722643</v>
      </c>
    </row>
    <row r="41" spans="1:30" ht="12.75" customHeight="1">
      <c r="A41" s="24" t="s">
        <v>232</v>
      </c>
    </row>
  </sheetData>
  <phoneticPr fontId="0" type="noConversion"/>
  <printOptions gridLines="1"/>
  <pageMargins left="0.75" right="0.75" top="1" bottom="1" header="0.5" footer="0.5"/>
  <headerFooter alignWithMargins="0">
    <oddHeader>&amp;A</oddHeader>
    <oddFooter>Page &amp;P</oddFooter>
  </headerFooter>
</worksheet>
</file>

<file path=xl/worksheets/sheet96.xml><?xml version="1.0" encoding="utf-8"?>
<worksheet xmlns="http://schemas.openxmlformats.org/spreadsheetml/2006/main" xmlns:r="http://schemas.openxmlformats.org/officeDocument/2006/relationships">
  <sheetPr codeName="Sheet96"/>
  <dimension ref="A1:AE41"/>
  <sheetViews>
    <sheetView workbookViewId="0">
      <pane xSplit="1" ySplit="2" topLeftCell="C3" activePane="bottomRight" state="frozen"/>
      <selection activeCell="E10" sqref="E10"/>
      <selection pane="topRight" activeCell="E10" sqref="E10"/>
      <selection pane="bottomLeft" activeCell="E10" sqref="E10"/>
      <selection pane="bottomRight" activeCell="I22" sqref="I22"/>
    </sheetView>
  </sheetViews>
  <sheetFormatPr defaultRowHeight="12.75"/>
  <cols>
    <col min="1" max="1" width="9.140625" style="25"/>
    <col min="2" max="2" width="6.5703125" style="25" hidden="1" customWidth="1"/>
    <col min="3" max="5" width="6.5703125" style="25" customWidth="1"/>
    <col min="6" max="6" width="6.5703125" style="25" hidden="1" customWidth="1"/>
    <col min="7" max="10" width="6.5703125" style="25" customWidth="1"/>
    <col min="11" max="13" width="6.5703125" style="25" hidden="1" customWidth="1"/>
    <col min="14" max="15" width="6.5703125" style="25" customWidth="1"/>
    <col min="16" max="19" width="6.5703125" style="25" hidden="1" customWidth="1"/>
    <col min="20" max="20" width="6.5703125" style="25" customWidth="1"/>
    <col min="21" max="21" width="6.5703125" style="25" hidden="1" customWidth="1"/>
    <col min="22" max="22" width="6.5703125" style="25" customWidth="1"/>
    <col min="23" max="24" width="6.5703125" style="25" hidden="1" customWidth="1"/>
    <col min="25" max="26" width="6.5703125" style="25" customWidth="1"/>
    <col min="27" max="28" width="6.5703125" style="25" hidden="1" customWidth="1"/>
    <col min="29" max="30" width="6.5703125" style="25" customWidth="1"/>
    <col min="31" max="31" width="7.85546875" style="25" customWidth="1"/>
    <col min="32" max="16384" width="9.140625" style="25"/>
  </cols>
  <sheetData>
    <row r="1" spans="1:31" s="9" customFormat="1" ht="12.75" customHeight="1">
      <c r="A1" s="9" t="s">
        <v>266</v>
      </c>
    </row>
    <row r="2" spans="1:31" s="9" customFormat="1" ht="12.75" customHeight="1">
      <c r="A2" s="60" t="s">
        <v>471</v>
      </c>
      <c r="B2" s="60" t="s">
        <v>472</v>
      </c>
      <c r="C2" s="60" t="s">
        <v>473</v>
      </c>
      <c r="D2" s="60" t="s">
        <v>474</v>
      </c>
      <c r="E2" s="60" t="s">
        <v>475</v>
      </c>
      <c r="F2" s="60" t="s">
        <v>478</v>
      </c>
      <c r="G2" s="60" t="s">
        <v>479</v>
      </c>
      <c r="H2" s="60" t="s">
        <v>480</v>
      </c>
      <c r="I2" s="60" t="s">
        <v>481</v>
      </c>
      <c r="J2" s="60" t="s">
        <v>482</v>
      </c>
      <c r="K2" s="60" t="s">
        <v>483</v>
      </c>
      <c r="L2" s="60" t="s">
        <v>484</v>
      </c>
      <c r="M2" s="60" t="s">
        <v>485</v>
      </c>
      <c r="N2" s="60" t="s">
        <v>486</v>
      </c>
      <c r="O2" s="60" t="s">
        <v>487</v>
      </c>
      <c r="P2" s="60" t="s">
        <v>488</v>
      </c>
      <c r="Q2" s="60" t="s">
        <v>489</v>
      </c>
      <c r="R2" s="60" t="s">
        <v>490</v>
      </c>
      <c r="S2" s="60" t="s">
        <v>491</v>
      </c>
      <c r="T2" s="60" t="s">
        <v>492</v>
      </c>
      <c r="U2" s="60" t="s">
        <v>493</v>
      </c>
      <c r="V2" s="60" t="s">
        <v>494</v>
      </c>
      <c r="W2" s="60" t="s">
        <v>495</v>
      </c>
      <c r="X2" s="60" t="s">
        <v>496</v>
      </c>
      <c r="Y2" s="60" t="s">
        <v>497</v>
      </c>
      <c r="Z2" s="60" t="s">
        <v>498</v>
      </c>
      <c r="AA2" s="60" t="s">
        <v>499</v>
      </c>
      <c r="AB2" s="60" t="s">
        <v>500</v>
      </c>
      <c r="AC2" s="60" t="s">
        <v>274</v>
      </c>
      <c r="AD2" s="60" t="s">
        <v>275</v>
      </c>
    </row>
    <row r="3" spans="1:31">
      <c r="A3" s="36">
        <v>1960</v>
      </c>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row>
    <row r="4" spans="1:31">
      <c r="A4" s="36">
        <v>1961</v>
      </c>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row>
    <row r="5" spans="1:31">
      <c r="A5" s="36">
        <v>1962</v>
      </c>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row>
    <row r="6" spans="1:31">
      <c r="A6" s="36">
        <v>1963</v>
      </c>
      <c r="B6" s="61"/>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row>
    <row r="7" spans="1:31">
      <c r="A7" s="36">
        <v>1964</v>
      </c>
      <c r="B7" s="61"/>
      <c r="C7" s="61"/>
      <c r="D7" s="61"/>
      <c r="E7" s="61"/>
      <c r="F7" s="61"/>
      <c r="G7" s="61"/>
      <c r="H7" s="61"/>
      <c r="I7" s="61"/>
      <c r="J7" s="61"/>
      <c r="K7" s="61"/>
      <c r="L7" s="61"/>
      <c r="M7" s="61"/>
      <c r="N7" s="61"/>
      <c r="O7" s="61"/>
      <c r="P7" s="61"/>
      <c r="Q7" s="61"/>
      <c r="R7" s="61"/>
      <c r="S7" s="61"/>
      <c r="T7" s="61"/>
      <c r="U7" s="61"/>
      <c r="V7" s="61"/>
      <c r="W7" s="61"/>
      <c r="X7" s="61"/>
      <c r="Y7" s="61"/>
      <c r="Z7" s="61"/>
      <c r="AA7" s="61"/>
      <c r="AB7" s="61"/>
      <c r="AC7" s="61"/>
      <c r="AD7" s="61"/>
    </row>
    <row r="8" spans="1:31">
      <c r="A8" s="36">
        <v>1965</v>
      </c>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row>
    <row r="9" spans="1:31">
      <c r="A9" s="36">
        <v>1966</v>
      </c>
      <c r="B9" s="61"/>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row>
    <row r="10" spans="1:31">
      <c r="A10" s="36">
        <v>1967</v>
      </c>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row>
    <row r="11" spans="1:31">
      <c r="A11" s="36">
        <v>1968</v>
      </c>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row>
    <row r="12" spans="1:31">
      <c r="A12" s="36">
        <v>1969</v>
      </c>
      <c r="B12" s="61"/>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1"/>
      <c r="AC12" s="61">
        <v>8.7664199999999998E-2</v>
      </c>
      <c r="AD12" s="61"/>
      <c r="AE12" s="62">
        <v>1969</v>
      </c>
    </row>
    <row r="13" spans="1:31">
      <c r="A13" s="36">
        <v>1970</v>
      </c>
      <c r="B13" s="61"/>
      <c r="C13" s="61"/>
      <c r="D13" s="61"/>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2">
        <v>1970</v>
      </c>
    </row>
    <row r="14" spans="1:31">
      <c r="A14" s="36">
        <v>1971</v>
      </c>
      <c r="B14" s="61"/>
      <c r="C14" s="61"/>
      <c r="D14" s="61"/>
      <c r="E14" s="61">
        <v>0.2173493</v>
      </c>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2">
        <v>1971</v>
      </c>
    </row>
    <row r="15" spans="1:31">
      <c r="A15" s="36">
        <v>1972</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2">
        <v>1972</v>
      </c>
    </row>
    <row r="16" spans="1:31">
      <c r="A16" s="36">
        <v>1973</v>
      </c>
      <c r="B16" s="61"/>
      <c r="C16" s="61"/>
      <c r="D16" s="61"/>
      <c r="E16" s="61"/>
      <c r="F16" s="61"/>
      <c r="G16" s="61"/>
      <c r="H16" s="61"/>
      <c r="I16" s="61"/>
      <c r="J16" s="61">
        <v>0.13462550000000001</v>
      </c>
      <c r="K16" s="61"/>
      <c r="L16" s="61"/>
      <c r="M16" s="61"/>
      <c r="N16" s="61"/>
      <c r="O16" s="61"/>
      <c r="P16" s="61"/>
      <c r="Q16" s="61"/>
      <c r="R16" s="61"/>
      <c r="S16" s="61"/>
      <c r="T16" s="61"/>
      <c r="U16" s="61"/>
      <c r="V16" s="61"/>
      <c r="W16" s="61"/>
      <c r="X16" s="61"/>
      <c r="Y16" s="61"/>
      <c r="Z16" s="61"/>
      <c r="AA16" s="61"/>
      <c r="AB16" s="61"/>
      <c r="AC16" s="61"/>
      <c r="AD16" s="61"/>
      <c r="AE16" s="62">
        <v>1973</v>
      </c>
    </row>
    <row r="17" spans="1:31">
      <c r="A17" s="36">
        <v>1974</v>
      </c>
      <c r="B17" s="61"/>
      <c r="C17" s="61"/>
      <c r="D17" s="61"/>
      <c r="E17" s="61"/>
      <c r="F17" s="61"/>
      <c r="G17" s="61"/>
      <c r="H17" s="61"/>
      <c r="I17" s="61"/>
      <c r="J17" s="61"/>
      <c r="K17" s="61"/>
      <c r="L17" s="61"/>
      <c r="M17" s="61"/>
      <c r="N17" s="61"/>
      <c r="O17" s="61"/>
      <c r="P17" s="61"/>
      <c r="Q17" s="61"/>
      <c r="R17" s="61"/>
      <c r="S17" s="61"/>
      <c r="T17" s="61"/>
      <c r="U17" s="61"/>
      <c r="V17" s="61"/>
      <c r="W17" s="61"/>
      <c r="X17" s="61"/>
      <c r="Y17" s="61"/>
      <c r="Z17" s="61"/>
      <c r="AA17" s="61"/>
      <c r="AB17" s="61"/>
      <c r="AC17" s="61">
        <v>0.12103999999999999</v>
      </c>
      <c r="AD17" s="61">
        <v>0.18379709999999999</v>
      </c>
      <c r="AE17" s="62">
        <v>1974</v>
      </c>
    </row>
    <row r="18" spans="1:31">
      <c r="A18" s="36">
        <v>1975</v>
      </c>
      <c r="B18" s="61"/>
      <c r="C18" s="61"/>
      <c r="D18" s="61"/>
      <c r="E18" s="61">
        <v>0.18420149999999999</v>
      </c>
      <c r="F18" s="61"/>
      <c r="G18" s="61"/>
      <c r="H18" s="61"/>
      <c r="I18" s="61"/>
      <c r="J18" s="61"/>
      <c r="K18" s="61"/>
      <c r="L18" s="61"/>
      <c r="M18" s="61"/>
      <c r="N18" s="61"/>
      <c r="O18" s="61"/>
      <c r="P18" s="61"/>
      <c r="Q18" s="61"/>
      <c r="R18" s="61"/>
      <c r="S18" s="61"/>
      <c r="T18" s="61"/>
      <c r="U18" s="61"/>
      <c r="V18" s="61"/>
      <c r="W18" s="61"/>
      <c r="X18" s="61"/>
      <c r="Y18" s="61"/>
      <c r="Z18" s="61">
        <v>7.5370400000000004E-2</v>
      </c>
      <c r="AA18" s="61"/>
      <c r="AB18" s="61"/>
      <c r="AC18" s="61"/>
      <c r="AD18" s="61"/>
      <c r="AE18" s="62">
        <v>1975</v>
      </c>
    </row>
    <row r="19" spans="1:31">
      <c r="A19" s="36">
        <v>1976</v>
      </c>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2">
        <v>1976</v>
      </c>
    </row>
    <row r="20" spans="1:31">
      <c r="A20" s="36">
        <v>1977</v>
      </c>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2">
        <v>1977</v>
      </c>
    </row>
    <row r="21" spans="1:31">
      <c r="A21" s="36">
        <v>1978</v>
      </c>
      <c r="B21" s="61"/>
      <c r="C21" s="61"/>
      <c r="D21" s="61"/>
      <c r="E21" s="61"/>
      <c r="F21" s="61"/>
      <c r="G21" s="61"/>
      <c r="H21" s="61"/>
      <c r="I21" s="61"/>
      <c r="J21" s="61">
        <v>9.3855599999999997E-2</v>
      </c>
      <c r="K21" s="61"/>
      <c r="L21" s="61"/>
      <c r="M21" s="61"/>
      <c r="N21" s="61"/>
      <c r="O21" s="61"/>
      <c r="P21" s="61"/>
      <c r="Q21" s="61"/>
      <c r="R21" s="61"/>
      <c r="S21" s="61"/>
      <c r="T21" s="61"/>
      <c r="U21" s="61"/>
      <c r="V21" s="61"/>
      <c r="W21" s="61"/>
      <c r="X21" s="61"/>
      <c r="Y21" s="61"/>
      <c r="Z21" s="61"/>
      <c r="AA21" s="61"/>
      <c r="AB21" s="61"/>
      <c r="AC21" s="61"/>
      <c r="AD21" s="61"/>
      <c r="AE21" s="62">
        <v>1978</v>
      </c>
    </row>
    <row r="22" spans="1:31">
      <c r="A22" s="36">
        <v>1979</v>
      </c>
      <c r="B22" s="61"/>
      <c r="C22" s="61"/>
      <c r="D22" s="61"/>
      <c r="E22" s="61"/>
      <c r="F22" s="61"/>
      <c r="G22" s="61"/>
      <c r="H22" s="61"/>
      <c r="I22" s="61">
        <v>9.4128299999999998E-2</v>
      </c>
      <c r="J22" s="61"/>
      <c r="K22" s="61"/>
      <c r="L22" s="61"/>
      <c r="M22" s="61"/>
      <c r="N22" s="61"/>
      <c r="O22" s="61"/>
      <c r="P22" s="61"/>
      <c r="Q22" s="61"/>
      <c r="R22" s="61"/>
      <c r="S22" s="61"/>
      <c r="T22" s="61"/>
      <c r="U22" s="61"/>
      <c r="V22" s="61">
        <v>5.8449500000000001E-2</v>
      </c>
      <c r="W22" s="61"/>
      <c r="X22" s="61"/>
      <c r="Y22" s="61"/>
      <c r="Z22" s="61"/>
      <c r="AA22" s="61"/>
      <c r="AB22" s="61"/>
      <c r="AC22" s="61">
        <v>9.6907800000000002E-2</v>
      </c>
      <c r="AD22" s="61">
        <v>0.18232039999999999</v>
      </c>
      <c r="AE22" s="62">
        <v>1979</v>
      </c>
    </row>
    <row r="23" spans="1:31">
      <c r="A23" s="36">
        <v>1980</v>
      </c>
      <c r="B23" s="61"/>
      <c r="C23" s="61"/>
      <c r="D23" s="61"/>
      <c r="E23" s="61"/>
      <c r="F23" s="61"/>
      <c r="G23" s="61"/>
      <c r="H23" s="61"/>
      <c r="I23" s="61"/>
      <c r="J23" s="61"/>
      <c r="K23" s="61"/>
      <c r="L23" s="61"/>
      <c r="M23" s="61"/>
      <c r="N23" s="61"/>
      <c r="O23" s="61"/>
      <c r="P23" s="61"/>
      <c r="Q23" s="61"/>
      <c r="R23" s="61"/>
      <c r="S23" s="61"/>
      <c r="T23" s="61"/>
      <c r="U23" s="61"/>
      <c r="V23" s="61"/>
      <c r="W23" s="61"/>
      <c r="X23" s="61"/>
      <c r="Y23" s="61">
        <v>0.1300036</v>
      </c>
      <c r="Z23" s="61"/>
      <c r="AA23" s="61"/>
      <c r="AB23" s="61"/>
      <c r="AC23" s="61"/>
      <c r="AD23" s="61"/>
      <c r="AE23" s="62">
        <v>1980</v>
      </c>
    </row>
    <row r="24" spans="1:31">
      <c r="A24" s="36">
        <v>1981</v>
      </c>
      <c r="B24" s="61">
        <v>0.15787190000000001</v>
      </c>
      <c r="C24" s="61"/>
      <c r="D24" s="61"/>
      <c r="E24" s="61">
        <v>0.15202830000000001</v>
      </c>
      <c r="F24" s="61"/>
      <c r="G24" s="61"/>
      <c r="H24" s="61"/>
      <c r="I24" s="61">
        <v>8.0558299999999999E-2</v>
      </c>
      <c r="J24" s="61">
        <v>7.5031200000000006E-2</v>
      </c>
      <c r="K24" s="61"/>
      <c r="L24" s="61"/>
      <c r="M24" s="61"/>
      <c r="N24" s="61"/>
      <c r="O24" s="61"/>
      <c r="P24" s="61"/>
      <c r="Q24" s="61"/>
      <c r="R24" s="61"/>
      <c r="S24" s="61"/>
      <c r="T24" s="61"/>
      <c r="U24" s="61"/>
      <c r="V24" s="61"/>
      <c r="W24" s="61"/>
      <c r="X24" s="61"/>
      <c r="Y24" s="61"/>
      <c r="Z24" s="61">
        <v>5.4478899999999997E-2</v>
      </c>
      <c r="AA24" s="61"/>
      <c r="AB24" s="61"/>
      <c r="AC24" s="61"/>
      <c r="AD24" s="61"/>
      <c r="AE24" s="62">
        <v>1981</v>
      </c>
    </row>
    <row r="25" spans="1:31">
      <c r="A25" s="36">
        <v>1982</v>
      </c>
      <c r="B25" s="61"/>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2">
        <v>1982</v>
      </c>
    </row>
    <row r="26" spans="1:31">
      <c r="A26" s="36">
        <v>1983</v>
      </c>
      <c r="B26" s="61"/>
      <c r="C26" s="61"/>
      <c r="D26" s="61"/>
      <c r="E26" s="61"/>
      <c r="F26" s="61"/>
      <c r="G26" s="61"/>
      <c r="H26" s="61"/>
      <c r="I26" s="61"/>
      <c r="J26" s="61">
        <v>7.3412099999999994E-2</v>
      </c>
      <c r="K26" s="61"/>
      <c r="L26" s="61"/>
      <c r="M26" s="61"/>
      <c r="N26" s="61"/>
      <c r="O26" s="61"/>
      <c r="P26" s="61"/>
      <c r="Q26" s="61"/>
      <c r="R26" s="61"/>
      <c r="S26" s="61"/>
      <c r="T26" s="61">
        <v>5.3074099999999999E-2</v>
      </c>
      <c r="U26" s="61"/>
      <c r="V26" s="61"/>
      <c r="W26" s="61"/>
      <c r="X26" s="61"/>
      <c r="Y26" s="61"/>
      <c r="Z26" s="61"/>
      <c r="AA26" s="61"/>
      <c r="AB26" s="61"/>
      <c r="AC26" s="61"/>
      <c r="AD26" s="61"/>
      <c r="AE26" s="62">
        <v>1983</v>
      </c>
    </row>
    <row r="27" spans="1:31">
      <c r="A27" s="36">
        <v>1984</v>
      </c>
      <c r="B27" s="61"/>
      <c r="C27" s="61"/>
      <c r="D27" s="61"/>
      <c r="E27" s="61"/>
      <c r="F27" s="61"/>
      <c r="G27" s="61"/>
      <c r="H27" s="61"/>
      <c r="I27" s="61">
        <v>7.5956499999999996E-2</v>
      </c>
      <c r="J27" s="61">
        <v>7.7080800000000005E-2</v>
      </c>
      <c r="K27" s="61"/>
      <c r="L27" s="61"/>
      <c r="M27" s="61"/>
      <c r="N27" s="61"/>
      <c r="O27" s="61"/>
      <c r="P27" s="61"/>
      <c r="Q27" s="61"/>
      <c r="R27" s="61"/>
      <c r="S27" s="61"/>
      <c r="T27" s="61"/>
      <c r="U27" s="61"/>
      <c r="V27" s="61"/>
      <c r="W27" s="61"/>
      <c r="X27" s="61"/>
      <c r="Y27" s="61"/>
      <c r="Z27" s="61"/>
      <c r="AA27" s="61"/>
      <c r="AB27" s="61"/>
      <c r="AC27" s="61"/>
      <c r="AD27" s="61"/>
      <c r="AE27" s="62">
        <v>1984</v>
      </c>
    </row>
    <row r="28" spans="1:31">
      <c r="A28" s="36">
        <v>1985</v>
      </c>
      <c r="B28" s="61">
        <v>0.15445429999999999</v>
      </c>
      <c r="C28" s="61"/>
      <c r="D28" s="61">
        <v>5.0541000000000003E-2</v>
      </c>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2">
        <v>1985</v>
      </c>
    </row>
    <row r="29" spans="1:31">
      <c r="A29" s="36">
        <v>1986</v>
      </c>
      <c r="B29" s="61"/>
      <c r="C29" s="61"/>
      <c r="D29" s="61"/>
      <c r="E29" s="61"/>
      <c r="F29" s="61"/>
      <c r="G29" s="61"/>
      <c r="H29" s="61"/>
      <c r="I29" s="61"/>
      <c r="J29" s="61"/>
      <c r="K29" s="61"/>
      <c r="L29" s="61"/>
      <c r="M29" s="61"/>
      <c r="N29" s="61"/>
      <c r="O29" s="61">
        <v>0.1080651</v>
      </c>
      <c r="P29" s="61"/>
      <c r="Q29" s="61"/>
      <c r="R29" s="61"/>
      <c r="S29" s="61"/>
      <c r="T29" s="61"/>
      <c r="U29" s="61"/>
      <c r="V29" s="61">
        <v>0.1032767</v>
      </c>
      <c r="W29" s="61"/>
      <c r="X29" s="61"/>
      <c r="Y29" s="61"/>
      <c r="Z29" s="61"/>
      <c r="AA29" s="61"/>
      <c r="AB29" s="61"/>
      <c r="AC29" s="61">
        <v>6.3284000000000007E-2</v>
      </c>
      <c r="AD29" s="61">
        <v>0.19493350000000001</v>
      </c>
      <c r="AE29" s="62">
        <v>1986</v>
      </c>
    </row>
    <row r="30" spans="1:31">
      <c r="A30" s="36">
        <v>1987</v>
      </c>
      <c r="B30" s="61"/>
      <c r="C30" s="61">
        <v>9.3827300000000002E-2</v>
      </c>
      <c r="D30" s="61"/>
      <c r="E30" s="61">
        <v>0.13833039999999999</v>
      </c>
      <c r="F30" s="61"/>
      <c r="G30" s="61">
        <v>9.7826099999999999E-2</v>
      </c>
      <c r="H30" s="61">
        <v>7.6661599999999996E-2</v>
      </c>
      <c r="I30" s="61"/>
      <c r="J30" s="61"/>
      <c r="K30" s="61"/>
      <c r="L30" s="61"/>
      <c r="M30" s="61"/>
      <c r="N30" s="61">
        <v>8.6747400000000002E-2</v>
      </c>
      <c r="O30" s="61"/>
      <c r="P30" s="61"/>
      <c r="Q30" s="61"/>
      <c r="R30" s="61"/>
      <c r="S30" s="61"/>
      <c r="T30" s="61">
        <v>3.89894E-2</v>
      </c>
      <c r="U30" s="61"/>
      <c r="V30" s="61"/>
      <c r="W30" s="61"/>
      <c r="X30" s="61"/>
      <c r="Y30" s="61"/>
      <c r="Z30" s="61">
        <v>9.0991799999999998E-2</v>
      </c>
      <c r="AA30" s="61"/>
      <c r="AB30" s="61"/>
      <c r="AC30" s="61"/>
      <c r="AD30" s="61"/>
      <c r="AE30" s="62">
        <v>1987</v>
      </c>
    </row>
    <row r="31" spans="1:31">
      <c r="A31" s="36">
        <v>1988</v>
      </c>
      <c r="B31" s="61"/>
      <c r="C31" s="61"/>
      <c r="D31" s="61">
        <v>5.56093E-2</v>
      </c>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2">
        <v>1988</v>
      </c>
    </row>
    <row r="32" spans="1:31">
      <c r="A32" s="36">
        <v>1989</v>
      </c>
      <c r="B32" s="61">
        <v>0.1555695</v>
      </c>
      <c r="C32" s="61"/>
      <c r="D32" s="61"/>
      <c r="E32" s="61"/>
      <c r="F32" s="61"/>
      <c r="G32" s="61"/>
      <c r="H32" s="61"/>
      <c r="I32" s="61"/>
      <c r="J32" s="61">
        <v>7.9734299999999994E-2</v>
      </c>
      <c r="K32" s="61"/>
      <c r="L32" s="61"/>
      <c r="M32" s="61"/>
      <c r="N32" s="61"/>
      <c r="O32" s="61"/>
      <c r="P32" s="61"/>
      <c r="Q32" s="61"/>
      <c r="R32" s="61"/>
      <c r="S32" s="61"/>
      <c r="T32" s="61"/>
      <c r="U32" s="61"/>
      <c r="V32" s="61"/>
      <c r="W32" s="61"/>
      <c r="X32" s="61"/>
      <c r="Y32" s="61"/>
      <c r="Z32" s="61"/>
      <c r="AA32" s="61"/>
      <c r="AB32" s="61"/>
      <c r="AC32" s="61"/>
      <c r="AD32" s="61"/>
      <c r="AE32" s="62">
        <v>1989</v>
      </c>
    </row>
    <row r="33" spans="1:31">
      <c r="A33" s="36">
        <v>1990</v>
      </c>
      <c r="B33" s="61"/>
      <c r="C33" s="61"/>
      <c r="D33" s="61"/>
      <c r="E33" s="61"/>
      <c r="F33" s="61"/>
      <c r="G33" s="61"/>
      <c r="H33" s="61"/>
      <c r="I33" s="61"/>
      <c r="J33" s="61"/>
      <c r="K33" s="61"/>
      <c r="L33" s="61"/>
      <c r="M33" s="61"/>
      <c r="N33" s="61"/>
      <c r="O33" s="61"/>
      <c r="P33" s="61"/>
      <c r="Q33" s="61"/>
      <c r="R33" s="61"/>
      <c r="S33" s="61"/>
      <c r="T33" s="61"/>
      <c r="U33" s="61"/>
      <c r="V33" s="61"/>
      <c r="W33" s="61"/>
      <c r="X33" s="61"/>
      <c r="Y33" s="61">
        <v>0.1008771</v>
      </c>
      <c r="Z33" s="61"/>
      <c r="AA33" s="61"/>
      <c r="AB33" s="61"/>
      <c r="AC33" s="61"/>
      <c r="AD33" s="61"/>
      <c r="AE33" s="62">
        <v>1990</v>
      </c>
    </row>
    <row r="34" spans="1:31">
      <c r="A34" s="36">
        <v>1991</v>
      </c>
      <c r="B34" s="61"/>
      <c r="C34" s="61"/>
      <c r="D34" s="61"/>
      <c r="E34" s="61">
        <v>0.1283357</v>
      </c>
      <c r="F34" s="61"/>
      <c r="G34" s="61"/>
      <c r="H34" s="61">
        <v>8.7783600000000003E-2</v>
      </c>
      <c r="I34" s="61"/>
      <c r="J34" s="61"/>
      <c r="K34" s="61"/>
      <c r="L34" s="61"/>
      <c r="M34" s="61"/>
      <c r="N34" s="61"/>
      <c r="O34" s="61"/>
      <c r="P34" s="61"/>
      <c r="Q34" s="61"/>
      <c r="R34" s="61"/>
      <c r="S34" s="61"/>
      <c r="T34" s="61">
        <v>6.9276500000000005E-2</v>
      </c>
      <c r="U34" s="61"/>
      <c r="V34" s="61">
        <v>8.8421899999999998E-2</v>
      </c>
      <c r="W34" s="61"/>
      <c r="X34" s="61"/>
      <c r="Y34" s="61"/>
      <c r="Z34" s="61"/>
      <c r="AA34" s="61"/>
      <c r="AB34" s="61"/>
      <c r="AC34" s="61"/>
      <c r="AD34" s="61">
        <v>0.1904749</v>
      </c>
      <c r="AE34" s="62">
        <v>1991</v>
      </c>
    </row>
    <row r="35" spans="1:31">
      <c r="A35" s="36">
        <v>1992</v>
      </c>
      <c r="B35" s="61"/>
      <c r="C35" s="61"/>
      <c r="D35" s="61">
        <v>5.7525600000000003E-2</v>
      </c>
      <c r="E35" s="61"/>
      <c r="F35" s="61"/>
      <c r="G35" s="61">
        <v>7.6026099999999999E-2</v>
      </c>
      <c r="H35" s="61"/>
      <c r="I35" s="61"/>
      <c r="J35" s="61"/>
      <c r="K35" s="61"/>
      <c r="L35" s="61"/>
      <c r="M35" s="61"/>
      <c r="N35" s="61"/>
      <c r="O35" s="61"/>
      <c r="P35" s="61"/>
      <c r="Q35" s="61"/>
      <c r="R35" s="61"/>
      <c r="S35" s="61"/>
      <c r="T35" s="61"/>
      <c r="U35" s="61"/>
      <c r="V35" s="61"/>
      <c r="W35" s="61"/>
      <c r="X35" s="61"/>
      <c r="Y35" s="61"/>
      <c r="Z35" s="61">
        <v>8.6754200000000004E-2</v>
      </c>
      <c r="AA35" s="61"/>
      <c r="AB35" s="61"/>
      <c r="AC35" s="61"/>
      <c r="AD35" s="61"/>
      <c r="AE35" s="62">
        <v>1992</v>
      </c>
    </row>
    <row r="36" spans="1:31">
      <c r="A36" s="36">
        <v>1993</v>
      </c>
      <c r="B36" s="61"/>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2">
        <v>1993</v>
      </c>
    </row>
    <row r="37" spans="1:31">
      <c r="A37" s="36">
        <v>1994</v>
      </c>
      <c r="B37" s="61">
        <v>0.18052570000000001</v>
      </c>
      <c r="C37" s="61"/>
      <c r="D37" s="61"/>
      <c r="E37" s="61">
        <v>0.12495580000000001</v>
      </c>
      <c r="F37" s="61"/>
      <c r="G37" s="61"/>
      <c r="H37" s="61"/>
      <c r="I37" s="61"/>
      <c r="J37" s="61">
        <v>8.7512599999999996E-2</v>
      </c>
      <c r="K37" s="61"/>
      <c r="L37" s="61"/>
      <c r="M37" s="61"/>
      <c r="N37" s="61"/>
      <c r="O37" s="61"/>
      <c r="P37" s="61"/>
      <c r="Q37" s="61"/>
      <c r="R37" s="61"/>
      <c r="S37" s="61"/>
      <c r="T37" s="61"/>
      <c r="U37" s="61"/>
      <c r="V37" s="61"/>
      <c r="W37" s="61"/>
      <c r="X37" s="61"/>
      <c r="Y37" s="61"/>
      <c r="Z37" s="61"/>
      <c r="AA37" s="61"/>
      <c r="AB37" s="61"/>
      <c r="AC37" s="61"/>
      <c r="AD37" s="61">
        <v>0.19678029999999999</v>
      </c>
      <c r="AE37" s="62">
        <v>1994</v>
      </c>
    </row>
    <row r="38" spans="1:31">
      <c r="A38" s="36">
        <v>1995</v>
      </c>
      <c r="B38" s="61"/>
      <c r="C38" s="61"/>
      <c r="D38" s="61"/>
      <c r="E38" s="61"/>
      <c r="F38" s="61"/>
      <c r="G38" s="61"/>
      <c r="H38" s="61">
        <v>5.5210599999999999E-2</v>
      </c>
      <c r="I38" s="61"/>
      <c r="J38" s="61"/>
      <c r="K38" s="61"/>
      <c r="L38" s="61"/>
      <c r="M38" s="61"/>
      <c r="N38" s="61"/>
      <c r="O38" s="61">
        <v>0.13454949999999999</v>
      </c>
      <c r="P38" s="61"/>
      <c r="Q38" s="61"/>
      <c r="R38" s="61"/>
      <c r="S38" s="61"/>
      <c r="T38" s="61"/>
      <c r="U38" s="61"/>
      <c r="V38" s="61">
        <v>9.4075099999999995E-2</v>
      </c>
      <c r="W38" s="61"/>
      <c r="X38" s="61"/>
      <c r="Y38" s="61"/>
      <c r="Z38" s="61"/>
      <c r="AA38" s="61"/>
      <c r="AB38" s="61"/>
      <c r="AC38" s="61"/>
      <c r="AD38" s="61"/>
      <c r="AE38" s="62">
        <v>1995</v>
      </c>
    </row>
    <row r="39" spans="1:31">
      <c r="A39" s="36">
        <v>1996</v>
      </c>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2">
        <v>1996</v>
      </c>
    </row>
    <row r="40" spans="1:31">
      <c r="A40" s="36">
        <v>1997</v>
      </c>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v>0.1823254</v>
      </c>
      <c r="AE40" s="62">
        <v>1997</v>
      </c>
    </row>
    <row r="41" spans="1:31">
      <c r="A41" s="24" t="s">
        <v>265</v>
      </c>
    </row>
  </sheetData>
  <phoneticPr fontId="0" type="noConversion"/>
  <pageMargins left="0.75" right="0.75" top="1" bottom="1" header="0.5" footer="0.5"/>
  <pageSetup orientation="landscape" horizontalDpi="300" r:id="rId1"/>
  <headerFooter alignWithMargins="0"/>
</worksheet>
</file>

<file path=xl/worksheets/sheet97.xml><?xml version="1.0" encoding="utf-8"?>
<worksheet xmlns="http://schemas.openxmlformats.org/spreadsheetml/2006/main" xmlns:r="http://schemas.openxmlformats.org/officeDocument/2006/relationships">
  <sheetPr codeName="Sheet97"/>
  <dimension ref="A1:AD41"/>
  <sheetViews>
    <sheetView workbookViewId="0">
      <pane xSplit="1" ySplit="2" topLeftCell="B3" activePane="bottomRight" state="frozen"/>
      <selection activeCell="I22" sqref="I22"/>
      <selection pane="topRight" activeCell="I22" sqref="I22"/>
      <selection pane="bottomLeft" activeCell="I22" sqref="I22"/>
      <selection pane="bottomRight" activeCell="I22" sqref="I22"/>
    </sheetView>
  </sheetViews>
  <sheetFormatPr defaultRowHeight="12.75"/>
  <sheetData>
    <row r="1" spans="1:30" s="9" customFormat="1" ht="12.75" customHeight="1">
      <c r="A1" s="9" t="s">
        <v>267</v>
      </c>
    </row>
    <row r="2" spans="1:30" s="9" customFormat="1" ht="12.75" customHeight="1">
      <c r="A2" s="9" t="s">
        <v>471</v>
      </c>
      <c r="B2" s="66" t="s">
        <v>472</v>
      </c>
      <c r="C2" s="53" t="s">
        <v>473</v>
      </c>
      <c r="D2" s="66" t="s">
        <v>474</v>
      </c>
      <c r="E2" s="66" t="s">
        <v>475</v>
      </c>
      <c r="F2" s="53" t="s">
        <v>478</v>
      </c>
      <c r="G2" s="66" t="s">
        <v>479</v>
      </c>
      <c r="H2" s="66" t="s">
        <v>480</v>
      </c>
      <c r="I2" s="66" t="s">
        <v>481</v>
      </c>
      <c r="J2" s="66" t="s">
        <v>482</v>
      </c>
      <c r="K2" s="53" t="s">
        <v>483</v>
      </c>
      <c r="L2" s="53" t="s">
        <v>484</v>
      </c>
      <c r="M2" s="53" t="s">
        <v>485</v>
      </c>
      <c r="N2" s="53" t="s">
        <v>486</v>
      </c>
      <c r="O2" s="66" t="s">
        <v>487</v>
      </c>
      <c r="P2" s="53" t="s">
        <v>488</v>
      </c>
      <c r="Q2" s="53" t="s">
        <v>489</v>
      </c>
      <c r="R2" s="53" t="s">
        <v>490</v>
      </c>
      <c r="S2" s="53" t="s">
        <v>491</v>
      </c>
      <c r="T2" s="66" t="s">
        <v>492</v>
      </c>
      <c r="U2" s="53" t="s">
        <v>493</v>
      </c>
      <c r="V2" s="66" t="s">
        <v>494</v>
      </c>
      <c r="W2" s="53" t="s">
        <v>495</v>
      </c>
      <c r="X2" s="53" t="s">
        <v>496</v>
      </c>
      <c r="Y2" s="66" t="s">
        <v>497</v>
      </c>
      <c r="Z2" s="66" t="s">
        <v>498</v>
      </c>
      <c r="AA2" s="53" t="s">
        <v>499</v>
      </c>
      <c r="AB2" s="53" t="s">
        <v>500</v>
      </c>
      <c r="AC2" s="66" t="s">
        <v>501</v>
      </c>
      <c r="AD2" s="66" t="s">
        <v>502</v>
      </c>
    </row>
    <row r="3" spans="1:30">
      <c r="A3" s="36">
        <v>1960</v>
      </c>
    </row>
    <row r="4" spans="1:30">
      <c r="A4" s="36">
        <v>1961</v>
      </c>
    </row>
    <row r="5" spans="1:30">
      <c r="A5" s="36">
        <v>1962</v>
      </c>
    </row>
    <row r="6" spans="1:30">
      <c r="A6" s="36">
        <v>1963</v>
      </c>
    </row>
    <row r="7" spans="1:30">
      <c r="A7" s="36">
        <v>1964</v>
      </c>
    </row>
    <row r="8" spans="1:30">
      <c r="A8" s="36">
        <v>1965</v>
      </c>
    </row>
    <row r="9" spans="1:30">
      <c r="A9" s="36">
        <v>1966</v>
      </c>
    </row>
    <row r="10" spans="1:30">
      <c r="A10" s="36">
        <v>1967</v>
      </c>
    </row>
    <row r="11" spans="1:30">
      <c r="A11" s="36">
        <v>1968</v>
      </c>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row>
    <row r="12" spans="1:30">
      <c r="A12" s="36">
        <v>1969</v>
      </c>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v>12.6515</v>
      </c>
      <c r="AD12" s="55"/>
    </row>
    <row r="13" spans="1:30">
      <c r="A13" s="36">
        <v>1970</v>
      </c>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row>
    <row r="14" spans="1:30">
      <c r="A14" s="36">
        <v>1971</v>
      </c>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row>
    <row r="15" spans="1:30">
      <c r="A15" s="36">
        <v>1972</v>
      </c>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row>
    <row r="16" spans="1:30">
      <c r="A16" s="36">
        <v>1973</v>
      </c>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row>
    <row r="17" spans="1:30">
      <c r="A17" s="36">
        <v>1974</v>
      </c>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v>16.565999999999999</v>
      </c>
      <c r="AD17" s="55">
        <v>30.960899999999999</v>
      </c>
    </row>
    <row r="18" spans="1:30">
      <c r="A18" s="36">
        <v>1975</v>
      </c>
      <c r="B18" s="55"/>
      <c r="C18" s="55"/>
      <c r="D18" s="55"/>
      <c r="E18" s="55">
        <v>38.700400000000002</v>
      </c>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row>
    <row r="19" spans="1:30">
      <c r="A19" s="36">
        <v>1976</v>
      </c>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row>
    <row r="20" spans="1:30">
      <c r="A20" s="36">
        <v>1977</v>
      </c>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row>
    <row r="21" spans="1:30">
      <c r="A21" s="36">
        <v>1978</v>
      </c>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row>
    <row r="22" spans="1:30">
      <c r="A22" s="36">
        <v>1979</v>
      </c>
      <c r="B22" s="55"/>
      <c r="C22" s="55"/>
      <c r="D22" s="55"/>
      <c r="E22" s="55"/>
      <c r="F22" s="55"/>
      <c r="G22" s="55"/>
      <c r="H22" s="55"/>
      <c r="I22" s="55">
        <v>12.5</v>
      </c>
      <c r="J22" s="55"/>
      <c r="K22" s="55"/>
      <c r="L22" s="55"/>
      <c r="M22" s="55"/>
      <c r="N22" s="55"/>
      <c r="O22" s="55"/>
      <c r="P22" s="55"/>
      <c r="Q22" s="55"/>
      <c r="R22" s="55"/>
      <c r="S22" s="55"/>
      <c r="T22" s="55"/>
      <c r="U22" s="55"/>
      <c r="V22" s="55"/>
      <c r="W22" s="55"/>
      <c r="X22" s="55"/>
      <c r="Y22" s="55"/>
      <c r="Z22" s="55"/>
      <c r="AA22" s="55"/>
      <c r="AB22" s="55"/>
      <c r="AC22" s="55">
        <v>12.3247</v>
      </c>
      <c r="AD22" s="55">
        <v>30.348199999999999</v>
      </c>
    </row>
    <row r="23" spans="1:30">
      <c r="A23" s="36">
        <v>1980</v>
      </c>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row>
    <row r="24" spans="1:30">
      <c r="A24" s="36">
        <v>1981</v>
      </c>
      <c r="B24" s="55"/>
      <c r="C24" s="55"/>
      <c r="D24" s="55"/>
      <c r="E24" s="55">
        <v>25.107299999999999</v>
      </c>
      <c r="F24" s="55"/>
      <c r="G24" s="55"/>
      <c r="H24" s="55"/>
      <c r="I24" s="55">
        <v>43.429000000000002</v>
      </c>
      <c r="J24" s="55">
        <v>22.383299999999998</v>
      </c>
      <c r="K24" s="55"/>
      <c r="L24" s="55"/>
      <c r="M24" s="55"/>
      <c r="N24" s="55"/>
      <c r="O24" s="55"/>
      <c r="P24" s="55"/>
      <c r="Q24" s="55"/>
      <c r="R24" s="55"/>
      <c r="S24" s="55"/>
      <c r="T24" s="55"/>
      <c r="U24" s="55"/>
      <c r="V24" s="55"/>
      <c r="W24" s="55"/>
      <c r="X24" s="55"/>
      <c r="Y24" s="55"/>
      <c r="Z24" s="55"/>
      <c r="AA24" s="55"/>
      <c r="AB24" s="55"/>
      <c r="AC24" s="55"/>
      <c r="AD24" s="55"/>
    </row>
    <row r="25" spans="1:30">
      <c r="A25" s="36">
        <v>1982</v>
      </c>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row>
    <row r="26" spans="1:30">
      <c r="A26" s="36">
        <v>1983</v>
      </c>
      <c r="B26" s="55"/>
      <c r="C26" s="55"/>
      <c r="D26" s="55"/>
      <c r="E26" s="55"/>
      <c r="F26" s="55"/>
      <c r="G26" s="55"/>
      <c r="H26" s="55"/>
      <c r="I26" s="55"/>
      <c r="J26" s="55">
        <v>14.325699999999999</v>
      </c>
      <c r="K26" s="55"/>
      <c r="L26" s="55"/>
      <c r="M26" s="55"/>
      <c r="N26" s="55"/>
      <c r="O26" s="55"/>
      <c r="P26" s="55"/>
      <c r="Q26" s="55"/>
      <c r="R26" s="55"/>
      <c r="S26" s="55"/>
      <c r="T26" s="55"/>
      <c r="U26" s="55"/>
      <c r="V26" s="55"/>
      <c r="W26" s="55"/>
      <c r="X26" s="55"/>
      <c r="Y26" s="55"/>
      <c r="Z26" s="55"/>
      <c r="AA26" s="55"/>
      <c r="AB26" s="55"/>
      <c r="AC26" s="55"/>
      <c r="AD26" s="55"/>
    </row>
    <row r="27" spans="1:30">
      <c r="A27" s="36">
        <v>1984</v>
      </c>
      <c r="B27" s="55"/>
      <c r="C27" s="55"/>
      <c r="D27" s="55"/>
      <c r="E27" s="55"/>
      <c r="F27" s="55"/>
      <c r="G27" s="55"/>
      <c r="H27" s="55"/>
      <c r="I27" s="55">
        <v>27.598199999999999</v>
      </c>
      <c r="J27" s="55">
        <v>16.410699999999999</v>
      </c>
      <c r="K27" s="55"/>
      <c r="L27" s="55"/>
      <c r="M27" s="55"/>
      <c r="N27" s="55"/>
      <c r="O27" s="55"/>
      <c r="P27" s="55"/>
      <c r="Q27" s="55"/>
      <c r="R27" s="55"/>
      <c r="S27" s="55"/>
      <c r="T27" s="55"/>
      <c r="U27" s="55"/>
      <c r="V27" s="55"/>
      <c r="W27" s="55"/>
      <c r="X27" s="55"/>
      <c r="Y27" s="55"/>
      <c r="Z27" s="55"/>
      <c r="AA27" s="55"/>
      <c r="AB27" s="55"/>
      <c r="AC27" s="55"/>
      <c r="AD27" s="55"/>
    </row>
    <row r="28" spans="1:30">
      <c r="A28" s="36">
        <v>1985</v>
      </c>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row>
    <row r="29" spans="1:30">
      <c r="A29" s="36">
        <v>1986</v>
      </c>
      <c r="B29" s="55"/>
      <c r="C29" s="55"/>
      <c r="D29" s="55"/>
      <c r="E29" s="55"/>
      <c r="F29" s="55"/>
      <c r="G29" s="55"/>
      <c r="H29" s="55"/>
      <c r="I29" s="55"/>
      <c r="J29" s="55"/>
      <c r="K29" s="55"/>
      <c r="L29" s="55"/>
      <c r="M29" s="55"/>
      <c r="N29" s="55"/>
      <c r="O29" s="55">
        <v>12.2019</v>
      </c>
      <c r="P29" s="55"/>
      <c r="Q29" s="55"/>
      <c r="R29" s="55"/>
      <c r="S29" s="55"/>
      <c r="T29" s="55"/>
      <c r="U29" s="55"/>
      <c r="V29" s="55"/>
      <c r="W29" s="55"/>
      <c r="X29" s="55"/>
      <c r="Y29" s="55"/>
      <c r="Z29" s="55"/>
      <c r="AA29" s="55"/>
      <c r="AB29" s="55"/>
      <c r="AC29" s="55">
        <v>19.315999999999999</v>
      </c>
      <c r="AD29" s="55">
        <v>31.232700000000001</v>
      </c>
    </row>
    <row r="30" spans="1:30">
      <c r="A30" s="36">
        <v>1987</v>
      </c>
      <c r="B30" s="55"/>
      <c r="C30" s="55"/>
      <c r="D30" s="55"/>
      <c r="E30" s="55">
        <v>29.924399999999999</v>
      </c>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row>
    <row r="31" spans="1:30">
      <c r="A31" s="36">
        <v>1988</v>
      </c>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row>
    <row r="32" spans="1:30">
      <c r="A32" s="36">
        <v>1989</v>
      </c>
      <c r="B32" s="55"/>
      <c r="C32" s="55"/>
      <c r="D32" s="55"/>
      <c r="E32" s="55"/>
      <c r="F32" s="55"/>
      <c r="G32" s="55"/>
      <c r="H32" s="55"/>
      <c r="I32" s="55"/>
      <c r="J32" s="55">
        <v>24.184000000000001</v>
      </c>
      <c r="K32" s="55"/>
      <c r="L32" s="55"/>
      <c r="M32" s="55"/>
      <c r="N32" s="55"/>
      <c r="O32" s="55"/>
      <c r="P32" s="55"/>
      <c r="Q32" s="55"/>
      <c r="R32" s="55"/>
      <c r="S32" s="55"/>
      <c r="T32" s="55"/>
      <c r="U32" s="55"/>
      <c r="V32" s="55"/>
      <c r="W32" s="55"/>
      <c r="X32" s="55"/>
      <c r="Y32" s="55"/>
      <c r="Z32" s="55"/>
      <c r="AA32" s="55"/>
      <c r="AB32" s="55"/>
      <c r="AC32" s="55"/>
      <c r="AD32" s="55"/>
    </row>
    <row r="33" spans="1:30">
      <c r="A33" s="36">
        <v>1990</v>
      </c>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row>
    <row r="34" spans="1:30">
      <c r="A34" s="36">
        <v>1991</v>
      </c>
      <c r="B34" s="55"/>
      <c r="C34" s="55"/>
      <c r="D34" s="55"/>
      <c r="E34" s="55">
        <v>28.838899999999999</v>
      </c>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v>29.473299999999998</v>
      </c>
    </row>
    <row r="35" spans="1:30">
      <c r="A35" s="36">
        <v>1992</v>
      </c>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row>
    <row r="36" spans="1:30">
      <c r="A36" s="36">
        <v>1993</v>
      </c>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row>
    <row r="37" spans="1:30">
      <c r="A37" s="36">
        <v>1994</v>
      </c>
      <c r="B37" s="55"/>
      <c r="C37" s="55"/>
      <c r="D37" s="55"/>
      <c r="E37" s="55">
        <v>25.666499999999999</v>
      </c>
      <c r="F37" s="55"/>
      <c r="G37" s="55"/>
      <c r="H37" s="55"/>
      <c r="I37" s="55"/>
      <c r="J37" s="55">
        <v>28.433700000000002</v>
      </c>
      <c r="K37" s="55"/>
      <c r="L37" s="55"/>
      <c r="M37" s="55"/>
      <c r="N37" s="55"/>
      <c r="O37" s="55"/>
      <c r="P37" s="55"/>
      <c r="Q37" s="55"/>
      <c r="R37" s="55"/>
      <c r="S37" s="55"/>
      <c r="T37" s="55"/>
      <c r="U37" s="55"/>
      <c r="V37" s="55"/>
      <c r="W37" s="55"/>
      <c r="X37" s="55"/>
      <c r="Y37" s="55"/>
      <c r="Z37" s="55"/>
      <c r="AA37" s="55"/>
      <c r="AB37" s="55"/>
      <c r="AC37" s="55"/>
      <c r="AD37" s="55">
        <v>30.445</v>
      </c>
    </row>
    <row r="38" spans="1:30">
      <c r="A38" s="36">
        <v>1995</v>
      </c>
      <c r="B38" s="55"/>
      <c r="C38" s="55"/>
      <c r="D38" s="55"/>
      <c r="E38" s="55"/>
      <c r="F38" s="55"/>
      <c r="G38" s="55"/>
      <c r="H38" s="55"/>
      <c r="I38" s="55"/>
      <c r="J38" s="55"/>
      <c r="K38" s="55"/>
      <c r="L38" s="55"/>
      <c r="M38" s="55"/>
      <c r="N38" s="55"/>
      <c r="O38" s="55">
        <v>11.219900000000001</v>
      </c>
      <c r="P38" s="55"/>
      <c r="Q38" s="55"/>
      <c r="R38" s="55"/>
      <c r="S38" s="55"/>
      <c r="T38" s="55"/>
      <c r="U38" s="55"/>
      <c r="V38" s="55"/>
      <c r="W38" s="55"/>
      <c r="X38" s="55"/>
      <c r="Y38" s="55"/>
      <c r="Z38" s="55"/>
      <c r="AA38" s="55"/>
      <c r="AB38" s="55"/>
      <c r="AC38" s="55"/>
      <c r="AD38" s="55"/>
    </row>
    <row r="39" spans="1:30">
      <c r="A39" s="36">
        <v>1996</v>
      </c>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row>
    <row r="40" spans="1:30">
      <c r="A40" s="36">
        <v>1997</v>
      </c>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v>30.1493</v>
      </c>
    </row>
    <row r="41" spans="1:30">
      <c r="A41" s="24" t="s">
        <v>265</v>
      </c>
    </row>
  </sheetData>
  <phoneticPr fontId="0" type="noConversion"/>
  <pageMargins left="0.75" right="0.75" top="1" bottom="1" header="0.5" footer="0.5"/>
  <headerFooter alignWithMargins="0"/>
</worksheet>
</file>

<file path=xl/worksheets/sheet98.xml><?xml version="1.0" encoding="utf-8"?>
<worksheet xmlns="http://schemas.openxmlformats.org/spreadsheetml/2006/main" xmlns:r="http://schemas.openxmlformats.org/officeDocument/2006/relationships">
  <sheetPr codeName="Sheet98"/>
  <dimension ref="A1:AE41"/>
  <sheetViews>
    <sheetView workbookViewId="0">
      <pane xSplit="1" ySplit="2" topLeftCell="B3" activePane="bottomRight" state="frozen"/>
      <selection activeCell="I22" sqref="I22"/>
      <selection pane="topRight" activeCell="I22" sqref="I22"/>
      <selection pane="bottomLeft" activeCell="I22" sqref="I22"/>
      <selection pane="bottomRight" activeCell="J35" sqref="J35"/>
    </sheetView>
  </sheetViews>
  <sheetFormatPr defaultRowHeight="12.75"/>
  <cols>
    <col min="1" max="1" width="9.140625" style="25"/>
    <col min="2" max="2" width="6.5703125" style="25" hidden="1" customWidth="1"/>
    <col min="3" max="5" width="6.5703125" style="25" customWidth="1"/>
    <col min="6" max="6" width="6.5703125" style="25" hidden="1" customWidth="1"/>
    <col min="7" max="10" width="6.5703125" style="25" customWidth="1"/>
    <col min="11" max="13" width="6.5703125" style="25" hidden="1" customWidth="1"/>
    <col min="14" max="15" width="6.5703125" style="25" customWidth="1"/>
    <col min="16" max="19" width="6.5703125" style="25" hidden="1" customWidth="1"/>
    <col min="20" max="20" width="6.5703125" style="25" customWidth="1"/>
    <col min="21" max="21" width="6.5703125" style="25" hidden="1" customWidth="1"/>
    <col min="22" max="22" width="6.5703125" style="25" customWidth="1"/>
    <col min="23" max="24" width="6.5703125" style="25" hidden="1" customWidth="1"/>
    <col min="25" max="26" width="6.5703125" style="25" customWidth="1"/>
    <col min="27" max="28" width="6.5703125" style="25" hidden="1" customWidth="1"/>
    <col min="29" max="30" width="6.5703125" style="25" customWidth="1"/>
    <col min="31" max="31" width="7.85546875" style="25" customWidth="1"/>
    <col min="32" max="16384" width="9.140625" style="25"/>
  </cols>
  <sheetData>
    <row r="1" spans="1:31" s="9" customFormat="1" ht="12.75" customHeight="1">
      <c r="A1" s="9" t="s">
        <v>268</v>
      </c>
    </row>
    <row r="2" spans="1:31" s="9" customFormat="1" ht="12.75" customHeight="1">
      <c r="A2" s="60" t="s">
        <v>471</v>
      </c>
      <c r="B2" s="60" t="s">
        <v>472</v>
      </c>
      <c r="C2" s="60" t="s">
        <v>473</v>
      </c>
      <c r="D2" s="60" t="s">
        <v>474</v>
      </c>
      <c r="E2" s="60" t="s">
        <v>475</v>
      </c>
      <c r="F2" s="60" t="s">
        <v>478</v>
      </c>
      <c r="G2" s="60" t="s">
        <v>479</v>
      </c>
      <c r="H2" s="60" t="s">
        <v>480</v>
      </c>
      <c r="I2" s="60" t="s">
        <v>481</v>
      </c>
      <c r="J2" s="60" t="s">
        <v>482</v>
      </c>
      <c r="K2" s="60" t="s">
        <v>483</v>
      </c>
      <c r="L2" s="60" t="s">
        <v>484</v>
      </c>
      <c r="M2" s="60" t="s">
        <v>485</v>
      </c>
      <c r="N2" s="60" t="s">
        <v>486</v>
      </c>
      <c r="O2" s="60" t="s">
        <v>487</v>
      </c>
      <c r="P2" s="60" t="s">
        <v>488</v>
      </c>
      <c r="Q2" s="60" t="s">
        <v>489</v>
      </c>
      <c r="R2" s="60" t="s">
        <v>490</v>
      </c>
      <c r="S2" s="60" t="s">
        <v>491</v>
      </c>
      <c r="T2" s="60" t="s">
        <v>492</v>
      </c>
      <c r="U2" s="60" t="s">
        <v>493</v>
      </c>
      <c r="V2" s="60" t="s">
        <v>494</v>
      </c>
      <c r="W2" s="60" t="s">
        <v>495</v>
      </c>
      <c r="X2" s="60" t="s">
        <v>496</v>
      </c>
      <c r="Y2" s="60" t="s">
        <v>497</v>
      </c>
      <c r="Z2" s="60" t="s">
        <v>498</v>
      </c>
      <c r="AA2" s="60" t="s">
        <v>499</v>
      </c>
      <c r="AB2" s="60" t="s">
        <v>500</v>
      </c>
      <c r="AC2" s="60" t="s">
        <v>274</v>
      </c>
      <c r="AD2" s="60" t="s">
        <v>275</v>
      </c>
    </row>
    <row r="3" spans="1:31" hidden="1">
      <c r="A3" s="36">
        <v>1960</v>
      </c>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row>
    <row r="4" spans="1:31" hidden="1">
      <c r="A4" s="36">
        <v>1961</v>
      </c>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row>
    <row r="5" spans="1:31" hidden="1">
      <c r="A5" s="36">
        <v>1962</v>
      </c>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row>
    <row r="6" spans="1:31" hidden="1">
      <c r="A6" s="36">
        <v>1963</v>
      </c>
      <c r="B6" s="61"/>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row>
    <row r="7" spans="1:31" hidden="1">
      <c r="A7" s="36">
        <v>1964</v>
      </c>
      <c r="B7" s="61"/>
      <c r="C7" s="61"/>
      <c r="D7" s="61"/>
      <c r="E7" s="61"/>
      <c r="F7" s="61"/>
      <c r="G7" s="61"/>
      <c r="H7" s="61"/>
      <c r="I7" s="61"/>
      <c r="J7" s="61"/>
      <c r="K7" s="61"/>
      <c r="L7" s="61"/>
      <c r="M7" s="61"/>
      <c r="N7" s="61"/>
      <c r="O7" s="61"/>
      <c r="P7" s="61"/>
      <c r="Q7" s="61"/>
      <c r="R7" s="61"/>
      <c r="S7" s="61"/>
      <c r="T7" s="61"/>
      <c r="U7" s="61"/>
      <c r="V7" s="61"/>
      <c r="W7" s="61"/>
      <c r="X7" s="61"/>
      <c r="Y7" s="61"/>
      <c r="Z7" s="61"/>
      <c r="AA7" s="61"/>
      <c r="AB7" s="61"/>
      <c r="AC7" s="61"/>
      <c r="AD7" s="61"/>
    </row>
    <row r="8" spans="1:31" hidden="1">
      <c r="A8" s="36">
        <v>1965</v>
      </c>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row>
    <row r="9" spans="1:31" hidden="1">
      <c r="A9" s="36">
        <v>1966</v>
      </c>
      <c r="B9" s="61"/>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row>
    <row r="10" spans="1:31" hidden="1">
      <c r="A10" s="36">
        <v>1967</v>
      </c>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row>
    <row r="11" spans="1:31" hidden="1">
      <c r="A11" s="36">
        <v>1968</v>
      </c>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row>
    <row r="12" spans="1:31">
      <c r="A12" s="36">
        <v>1969</v>
      </c>
      <c r="B12" s="61"/>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1"/>
      <c r="AC12" s="61">
        <v>0.32984289999999999</v>
      </c>
      <c r="AD12" s="61"/>
      <c r="AE12" s="62">
        <v>1969</v>
      </c>
    </row>
    <row r="13" spans="1:31">
      <c r="A13" s="36">
        <v>1970</v>
      </c>
      <c r="B13" s="61"/>
      <c r="C13" s="61"/>
      <c r="D13" s="61"/>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2">
        <v>1970</v>
      </c>
    </row>
    <row r="14" spans="1:31">
      <c r="A14" s="36">
        <v>1971</v>
      </c>
      <c r="B14" s="61"/>
      <c r="C14" s="61"/>
      <c r="D14" s="61"/>
      <c r="E14" s="61">
        <v>0.53641439999999996</v>
      </c>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2">
        <v>1971</v>
      </c>
    </row>
    <row r="15" spans="1:31">
      <c r="A15" s="36">
        <v>1972</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2">
        <v>1972</v>
      </c>
    </row>
    <row r="16" spans="1:31">
      <c r="A16" s="36">
        <v>1973</v>
      </c>
      <c r="B16" s="61"/>
      <c r="C16" s="61"/>
      <c r="D16" s="61"/>
      <c r="E16" s="61"/>
      <c r="F16" s="61"/>
      <c r="G16" s="61"/>
      <c r="H16" s="61"/>
      <c r="I16" s="61"/>
      <c r="J16" s="61">
        <v>0.24758839999999999</v>
      </c>
      <c r="K16" s="61"/>
      <c r="L16" s="61"/>
      <c r="M16" s="61"/>
      <c r="N16" s="61"/>
      <c r="O16" s="61"/>
      <c r="P16" s="61"/>
      <c r="Q16" s="61"/>
      <c r="R16" s="61"/>
      <c r="S16" s="61"/>
      <c r="T16" s="61"/>
      <c r="U16" s="61"/>
      <c r="V16" s="61"/>
      <c r="W16" s="61"/>
      <c r="X16" s="61"/>
      <c r="Y16" s="61"/>
      <c r="Z16" s="61"/>
      <c r="AA16" s="61"/>
      <c r="AB16" s="61"/>
      <c r="AC16" s="61"/>
      <c r="AD16" s="61"/>
      <c r="AE16" s="62">
        <v>1973</v>
      </c>
    </row>
    <row r="17" spans="1:31">
      <c r="A17" s="36">
        <v>1974</v>
      </c>
      <c r="B17" s="61"/>
      <c r="C17" s="61"/>
      <c r="D17" s="61"/>
      <c r="E17" s="61"/>
      <c r="F17" s="61"/>
      <c r="G17" s="61"/>
      <c r="H17" s="61"/>
      <c r="I17" s="61"/>
      <c r="J17" s="61"/>
      <c r="K17" s="61"/>
      <c r="L17" s="61"/>
      <c r="M17" s="61"/>
      <c r="N17" s="61"/>
      <c r="O17" s="61"/>
      <c r="P17" s="61"/>
      <c r="Q17" s="61"/>
      <c r="R17" s="61"/>
      <c r="S17" s="61"/>
      <c r="T17" s="61"/>
      <c r="U17" s="61"/>
      <c r="V17" s="61"/>
      <c r="W17" s="61"/>
      <c r="X17" s="61"/>
      <c r="Y17" s="61"/>
      <c r="Z17" s="61"/>
      <c r="AA17" s="61"/>
      <c r="AB17" s="61"/>
      <c r="AC17" s="61">
        <v>0.29460579999999997</v>
      </c>
      <c r="AD17" s="61">
        <v>0.53627360000000002</v>
      </c>
      <c r="AE17" s="62">
        <v>1974</v>
      </c>
    </row>
    <row r="18" spans="1:31">
      <c r="A18" s="36">
        <v>1975</v>
      </c>
      <c r="B18" s="61"/>
      <c r="C18" s="61"/>
      <c r="D18" s="61"/>
      <c r="E18" s="61">
        <v>0.48754720000000001</v>
      </c>
      <c r="F18" s="61"/>
      <c r="G18" s="61"/>
      <c r="H18" s="61"/>
      <c r="I18" s="61"/>
      <c r="J18" s="61"/>
      <c r="K18" s="61"/>
      <c r="L18" s="61"/>
      <c r="M18" s="61"/>
      <c r="N18" s="61"/>
      <c r="O18" s="61"/>
      <c r="P18" s="61"/>
      <c r="Q18" s="61"/>
      <c r="R18" s="61"/>
      <c r="S18" s="61"/>
      <c r="T18" s="61"/>
      <c r="U18" s="61"/>
      <c r="V18" s="61"/>
      <c r="W18" s="61"/>
      <c r="X18" s="61"/>
      <c r="Y18" s="61"/>
      <c r="Z18" s="61">
        <v>3.6257999999999999E-2</v>
      </c>
      <c r="AA18" s="61"/>
      <c r="AB18" s="61"/>
      <c r="AC18" s="61"/>
      <c r="AD18" s="61"/>
      <c r="AE18" s="62">
        <v>1975</v>
      </c>
    </row>
    <row r="19" spans="1:31">
      <c r="A19" s="36">
        <v>1976</v>
      </c>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2">
        <v>1976</v>
      </c>
    </row>
    <row r="20" spans="1:31">
      <c r="A20" s="36">
        <v>1977</v>
      </c>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2">
        <v>1977</v>
      </c>
    </row>
    <row r="21" spans="1:31">
      <c r="A21" s="36">
        <v>1978</v>
      </c>
      <c r="B21" s="61"/>
      <c r="C21" s="61"/>
      <c r="D21" s="61"/>
      <c r="E21" s="61"/>
      <c r="F21" s="61"/>
      <c r="G21" s="61"/>
      <c r="H21" s="61"/>
      <c r="I21" s="61"/>
      <c r="J21" s="61">
        <v>0.24371860000000001</v>
      </c>
      <c r="K21" s="61"/>
      <c r="L21" s="61"/>
      <c r="M21" s="61"/>
      <c r="N21" s="61"/>
      <c r="O21" s="61"/>
      <c r="P21" s="61"/>
      <c r="Q21" s="61"/>
      <c r="R21" s="61"/>
      <c r="S21" s="61"/>
      <c r="T21" s="61"/>
      <c r="U21" s="61"/>
      <c r="V21" s="61"/>
      <c r="W21" s="61"/>
      <c r="X21" s="61"/>
      <c r="Y21" s="61"/>
      <c r="Z21" s="61"/>
      <c r="AA21" s="61"/>
      <c r="AB21" s="61"/>
      <c r="AC21" s="61"/>
      <c r="AD21" s="61"/>
      <c r="AE21" s="62">
        <v>1978</v>
      </c>
    </row>
    <row r="22" spans="1:31">
      <c r="A22" s="36">
        <v>1979</v>
      </c>
      <c r="B22" s="61"/>
      <c r="C22" s="61"/>
      <c r="D22" s="61"/>
      <c r="E22" s="61"/>
      <c r="F22" s="61"/>
      <c r="G22" s="61"/>
      <c r="H22" s="61"/>
      <c r="I22" s="61">
        <v>0.2236754</v>
      </c>
      <c r="J22" s="61"/>
      <c r="K22" s="61"/>
      <c r="L22" s="61"/>
      <c r="M22" s="61"/>
      <c r="N22" s="61"/>
      <c r="O22" s="61"/>
      <c r="P22" s="61"/>
      <c r="Q22" s="61"/>
      <c r="R22" s="61"/>
      <c r="S22" s="61"/>
      <c r="T22" s="61"/>
      <c r="U22" s="61"/>
      <c r="V22" s="61">
        <v>0.1419706</v>
      </c>
      <c r="W22" s="61"/>
      <c r="X22" s="61"/>
      <c r="Y22" s="61"/>
      <c r="Z22" s="61"/>
      <c r="AA22" s="61"/>
      <c r="AB22" s="61"/>
      <c r="AC22" s="61">
        <v>0.22826089999999999</v>
      </c>
      <c r="AD22" s="61">
        <v>0.44856560000000001</v>
      </c>
      <c r="AE22" s="62">
        <v>1979</v>
      </c>
    </row>
    <row r="23" spans="1:31">
      <c r="A23" s="36">
        <v>1980</v>
      </c>
      <c r="B23" s="61"/>
      <c r="C23" s="61"/>
      <c r="D23" s="61"/>
      <c r="E23" s="61"/>
      <c r="F23" s="61"/>
      <c r="G23" s="61"/>
      <c r="H23" s="61"/>
      <c r="I23" s="61"/>
      <c r="J23" s="61"/>
      <c r="K23" s="61"/>
      <c r="L23" s="61"/>
      <c r="M23" s="61"/>
      <c r="N23" s="61"/>
      <c r="O23" s="61"/>
      <c r="P23" s="61"/>
      <c r="Q23" s="61"/>
      <c r="R23" s="61"/>
      <c r="S23" s="61"/>
      <c r="T23" s="61"/>
      <c r="U23" s="61"/>
      <c r="V23" s="61"/>
      <c r="W23" s="61"/>
      <c r="X23" s="61"/>
      <c r="Y23" s="61">
        <v>0.1934129</v>
      </c>
      <c r="Z23" s="61"/>
      <c r="AA23" s="61"/>
      <c r="AB23" s="61"/>
      <c r="AC23" s="61"/>
      <c r="AD23" s="61"/>
      <c r="AE23" s="62">
        <v>1980</v>
      </c>
    </row>
    <row r="24" spans="1:31">
      <c r="A24" s="36">
        <v>1981</v>
      </c>
      <c r="B24" s="61">
        <v>0.52050129999999994</v>
      </c>
      <c r="C24" s="61"/>
      <c r="D24" s="61"/>
      <c r="E24" s="61">
        <v>0.45262390000000002</v>
      </c>
      <c r="F24" s="61"/>
      <c r="G24" s="61"/>
      <c r="H24" s="61"/>
      <c r="I24" s="61">
        <v>0.31884059999999997</v>
      </c>
      <c r="J24" s="61">
        <v>7.1636500000000006E-2</v>
      </c>
      <c r="K24" s="61"/>
      <c r="L24" s="61"/>
      <c r="M24" s="61"/>
      <c r="N24" s="61"/>
      <c r="O24" s="61"/>
      <c r="P24" s="61"/>
      <c r="Q24" s="61"/>
      <c r="R24" s="61"/>
      <c r="S24" s="61"/>
      <c r="T24" s="61"/>
      <c r="U24" s="61"/>
      <c r="V24" s="61"/>
      <c r="W24" s="61"/>
      <c r="X24" s="61"/>
      <c r="Y24" s="61"/>
      <c r="Z24" s="61">
        <v>6.9670099999999999E-2</v>
      </c>
      <c r="AA24" s="61"/>
      <c r="AB24" s="61"/>
      <c r="AC24" s="61"/>
      <c r="AD24" s="61"/>
      <c r="AE24" s="62">
        <v>1981</v>
      </c>
    </row>
    <row r="25" spans="1:31">
      <c r="A25" s="36">
        <v>1982</v>
      </c>
      <c r="B25" s="61"/>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2">
        <v>1982</v>
      </c>
    </row>
    <row r="26" spans="1:31">
      <c r="A26" s="36">
        <v>1983</v>
      </c>
      <c r="B26" s="61"/>
      <c r="C26" s="61"/>
      <c r="D26" s="61"/>
      <c r="E26" s="61"/>
      <c r="F26" s="61"/>
      <c r="G26" s="61"/>
      <c r="H26" s="61"/>
      <c r="I26" s="61"/>
      <c r="J26" s="61">
        <v>0.2246079</v>
      </c>
      <c r="K26" s="61"/>
      <c r="L26" s="61"/>
      <c r="M26" s="61"/>
      <c r="N26" s="61"/>
      <c r="O26" s="61"/>
      <c r="P26" s="61"/>
      <c r="Q26" s="61"/>
      <c r="R26" s="61"/>
      <c r="S26" s="61"/>
      <c r="T26" s="61">
        <v>8.2294300000000001E-2</v>
      </c>
      <c r="U26" s="61"/>
      <c r="V26" s="61"/>
      <c r="W26" s="61"/>
      <c r="X26" s="61"/>
      <c r="Y26" s="61"/>
      <c r="Z26" s="61"/>
      <c r="AA26" s="61"/>
      <c r="AB26" s="61"/>
      <c r="AC26" s="61"/>
      <c r="AD26" s="61"/>
      <c r="AE26" s="62">
        <v>1983</v>
      </c>
    </row>
    <row r="27" spans="1:31">
      <c r="A27" s="36">
        <v>1984</v>
      </c>
      <c r="B27" s="61"/>
      <c r="C27" s="61"/>
      <c r="D27" s="61"/>
      <c r="E27" s="61"/>
      <c r="F27" s="61"/>
      <c r="G27" s="61"/>
      <c r="H27" s="61"/>
      <c r="I27" s="61">
        <v>0.1772263</v>
      </c>
      <c r="J27" s="61">
        <v>0.28419040000000001</v>
      </c>
      <c r="K27" s="61"/>
      <c r="L27" s="61"/>
      <c r="M27" s="61"/>
      <c r="N27" s="61"/>
      <c r="O27" s="61"/>
      <c r="P27" s="61"/>
      <c r="Q27" s="61"/>
      <c r="R27" s="61"/>
      <c r="S27" s="61"/>
      <c r="T27" s="61"/>
      <c r="U27" s="61"/>
      <c r="V27" s="61"/>
      <c r="W27" s="61"/>
      <c r="X27" s="61"/>
      <c r="Y27" s="61"/>
      <c r="Z27" s="61"/>
      <c r="AA27" s="61"/>
      <c r="AB27" s="61"/>
      <c r="AC27" s="61"/>
      <c r="AD27" s="61"/>
      <c r="AE27" s="62">
        <v>1984</v>
      </c>
    </row>
    <row r="28" spans="1:31">
      <c r="A28" s="36">
        <v>1985</v>
      </c>
      <c r="B28" s="61">
        <v>0.57071660000000002</v>
      </c>
      <c r="C28" s="61"/>
      <c r="D28" s="61">
        <v>0.14876030000000001</v>
      </c>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2">
        <v>1985</v>
      </c>
    </row>
    <row r="29" spans="1:31">
      <c r="A29" s="36">
        <v>1986</v>
      </c>
      <c r="B29" s="61"/>
      <c r="C29" s="61"/>
      <c r="D29" s="61"/>
      <c r="E29" s="61"/>
      <c r="F29" s="61"/>
      <c r="G29" s="61"/>
      <c r="H29" s="61"/>
      <c r="I29" s="61"/>
      <c r="J29" s="61"/>
      <c r="K29" s="61"/>
      <c r="L29" s="61"/>
      <c r="M29" s="61"/>
      <c r="N29" s="61"/>
      <c r="O29" s="61">
        <v>0.16455510000000001</v>
      </c>
      <c r="P29" s="61"/>
      <c r="Q29" s="61"/>
      <c r="R29" s="61"/>
      <c r="S29" s="61"/>
      <c r="T29" s="61"/>
      <c r="U29" s="61"/>
      <c r="V29" s="61">
        <v>0.19645389999999999</v>
      </c>
      <c r="W29" s="61"/>
      <c r="X29" s="61"/>
      <c r="Y29" s="61"/>
      <c r="Z29" s="61"/>
      <c r="AA29" s="61"/>
      <c r="AB29" s="61"/>
      <c r="AC29" s="61">
        <v>0.13812150000000001</v>
      </c>
      <c r="AD29" s="61">
        <v>0.55678879999999997</v>
      </c>
      <c r="AE29" s="62">
        <v>1986</v>
      </c>
    </row>
    <row r="30" spans="1:31">
      <c r="A30" s="36">
        <v>1987</v>
      </c>
      <c r="B30" s="61"/>
      <c r="C30" s="61">
        <v>0.22649630000000001</v>
      </c>
      <c r="D30" s="61"/>
      <c r="E30" s="61">
        <v>0.44289719999999999</v>
      </c>
      <c r="F30" s="61"/>
      <c r="G30" s="61">
        <v>5.0632900000000002E-2</v>
      </c>
      <c r="H30" s="61">
        <v>4.3234300000000003E-2</v>
      </c>
      <c r="I30" s="61"/>
      <c r="J30" s="61"/>
      <c r="K30" s="61"/>
      <c r="L30" s="61"/>
      <c r="M30" s="61"/>
      <c r="N30" s="61">
        <v>0.24033180000000001</v>
      </c>
      <c r="O30" s="61"/>
      <c r="P30" s="61"/>
      <c r="Q30" s="61"/>
      <c r="R30" s="61"/>
      <c r="S30" s="61"/>
      <c r="T30" s="61">
        <v>8.9371300000000001E-2</v>
      </c>
      <c r="U30" s="61"/>
      <c r="V30" s="61"/>
      <c r="W30" s="61"/>
      <c r="X30" s="61"/>
      <c r="Y30" s="61"/>
      <c r="Z30" s="61">
        <v>4.6103999999999999E-2</v>
      </c>
      <c r="AA30" s="61"/>
      <c r="AB30" s="61"/>
      <c r="AC30" s="61"/>
      <c r="AD30" s="61"/>
      <c r="AE30" s="62">
        <v>1987</v>
      </c>
    </row>
    <row r="31" spans="1:31">
      <c r="A31" s="36">
        <v>1988</v>
      </c>
      <c r="B31" s="61"/>
      <c r="C31" s="61"/>
      <c r="D31" s="61">
        <v>6.9298399999999996E-2</v>
      </c>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2">
        <v>1988</v>
      </c>
    </row>
    <row r="32" spans="1:31">
      <c r="A32" s="36">
        <v>1989</v>
      </c>
      <c r="B32" s="61">
        <v>0.50352850000000005</v>
      </c>
      <c r="C32" s="61"/>
      <c r="D32" s="61"/>
      <c r="E32" s="61"/>
      <c r="F32" s="61"/>
      <c r="G32" s="61"/>
      <c r="H32" s="61"/>
      <c r="I32" s="61"/>
      <c r="J32" s="61">
        <v>0.30265910000000001</v>
      </c>
      <c r="K32" s="61"/>
      <c r="L32" s="61"/>
      <c r="M32" s="61"/>
      <c r="N32" s="61"/>
      <c r="O32" s="61"/>
      <c r="P32" s="61"/>
      <c r="Q32" s="61"/>
      <c r="R32" s="61"/>
      <c r="S32" s="61"/>
      <c r="T32" s="61"/>
      <c r="U32" s="61"/>
      <c r="V32" s="61"/>
      <c r="W32" s="61"/>
      <c r="X32" s="61"/>
      <c r="Y32" s="61"/>
      <c r="Z32" s="61"/>
      <c r="AA32" s="61"/>
      <c r="AB32" s="61"/>
      <c r="AC32" s="61"/>
      <c r="AD32" s="61"/>
      <c r="AE32" s="62">
        <v>1989</v>
      </c>
    </row>
    <row r="33" spans="1:31">
      <c r="A33" s="36">
        <v>1990</v>
      </c>
      <c r="B33" s="61"/>
      <c r="C33" s="61"/>
      <c r="D33" s="61"/>
      <c r="E33" s="61"/>
      <c r="F33" s="61"/>
      <c r="G33" s="61"/>
      <c r="H33" s="61"/>
      <c r="I33" s="61"/>
      <c r="J33" s="61"/>
      <c r="K33" s="61"/>
      <c r="L33" s="61"/>
      <c r="M33" s="61"/>
      <c r="N33" s="61"/>
      <c r="O33" s="61"/>
      <c r="P33" s="61"/>
      <c r="Q33" s="61"/>
      <c r="R33" s="61"/>
      <c r="S33" s="61"/>
      <c r="T33" s="61"/>
      <c r="U33" s="61"/>
      <c r="V33" s="61"/>
      <c r="W33" s="61"/>
      <c r="X33" s="61"/>
      <c r="Y33" s="61">
        <v>0.23216300000000001</v>
      </c>
      <c r="Z33" s="61"/>
      <c r="AA33" s="61"/>
      <c r="AB33" s="61"/>
      <c r="AC33" s="61"/>
      <c r="AD33" s="61"/>
      <c r="AE33" s="62">
        <v>1990</v>
      </c>
    </row>
    <row r="34" spans="1:31">
      <c r="A34" s="36">
        <v>1991</v>
      </c>
      <c r="B34" s="61"/>
      <c r="C34" s="61"/>
      <c r="D34" s="61"/>
      <c r="E34" s="61">
        <v>0.42225839999999998</v>
      </c>
      <c r="F34" s="61"/>
      <c r="G34" s="61"/>
      <c r="H34" s="61">
        <v>5.8948800000000003E-2</v>
      </c>
      <c r="I34" s="61"/>
      <c r="J34" s="61"/>
      <c r="K34" s="61"/>
      <c r="L34" s="61"/>
      <c r="M34" s="61"/>
      <c r="N34" s="61"/>
      <c r="O34" s="61"/>
      <c r="P34" s="61"/>
      <c r="Q34" s="61"/>
      <c r="R34" s="61"/>
      <c r="S34" s="61"/>
      <c r="T34" s="61">
        <v>0.2554247</v>
      </c>
      <c r="U34" s="61"/>
      <c r="V34" s="61">
        <v>0.1850579</v>
      </c>
      <c r="W34" s="61"/>
      <c r="X34" s="61"/>
      <c r="Y34" s="61"/>
      <c r="Z34" s="61"/>
      <c r="AA34" s="61"/>
      <c r="AB34" s="61"/>
      <c r="AC34" s="61"/>
      <c r="AD34" s="61">
        <v>0.53510210000000002</v>
      </c>
      <c r="AE34" s="62">
        <v>1991</v>
      </c>
    </row>
    <row r="35" spans="1:31">
      <c r="A35" s="36">
        <v>1992</v>
      </c>
      <c r="B35" s="61"/>
      <c r="C35" s="61"/>
      <c r="D35" s="61">
        <v>9.7899899999999998E-2</v>
      </c>
      <c r="E35" s="61"/>
      <c r="F35" s="61"/>
      <c r="G35" s="61">
        <v>7.0240300000000006E-2</v>
      </c>
      <c r="H35" s="61"/>
      <c r="I35" s="61"/>
      <c r="J35" s="61"/>
      <c r="K35" s="61"/>
      <c r="L35" s="61"/>
      <c r="M35" s="61"/>
      <c r="N35" s="61"/>
      <c r="O35" s="61"/>
      <c r="P35" s="61"/>
      <c r="Q35" s="61"/>
      <c r="R35" s="61"/>
      <c r="S35" s="61"/>
      <c r="T35" s="61"/>
      <c r="U35" s="61"/>
      <c r="V35" s="61"/>
      <c r="W35" s="61"/>
      <c r="X35" s="61"/>
      <c r="Y35" s="61"/>
      <c r="Z35" s="61">
        <v>2.8409500000000001E-2</v>
      </c>
      <c r="AA35" s="61"/>
      <c r="AB35" s="61"/>
      <c r="AC35" s="61"/>
      <c r="AD35" s="61"/>
      <c r="AE35" s="62">
        <v>1992</v>
      </c>
    </row>
    <row r="36" spans="1:31">
      <c r="A36" s="36">
        <v>1993</v>
      </c>
      <c r="B36" s="61"/>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2">
        <v>1993</v>
      </c>
    </row>
    <row r="37" spans="1:31">
      <c r="A37" s="36">
        <v>1994</v>
      </c>
      <c r="B37" s="61">
        <v>0.40780569999999999</v>
      </c>
      <c r="C37" s="61"/>
      <c r="D37" s="61"/>
      <c r="E37" s="61">
        <v>0.40956520000000002</v>
      </c>
      <c r="F37" s="61"/>
      <c r="G37" s="61"/>
      <c r="H37" s="61"/>
      <c r="I37" s="61"/>
      <c r="J37" s="61">
        <v>0.39994000000000002</v>
      </c>
      <c r="K37" s="61"/>
      <c r="L37" s="61"/>
      <c r="M37" s="61"/>
      <c r="N37" s="61"/>
      <c r="O37" s="61"/>
      <c r="P37" s="61"/>
      <c r="Q37" s="61"/>
      <c r="R37" s="61"/>
      <c r="S37" s="61"/>
      <c r="T37" s="61"/>
      <c r="U37" s="61"/>
      <c r="V37" s="61"/>
      <c r="W37" s="61"/>
      <c r="X37" s="61"/>
      <c r="Y37" s="61"/>
      <c r="Z37" s="61"/>
      <c r="AA37" s="61"/>
      <c r="AB37" s="61"/>
      <c r="AC37" s="61"/>
      <c r="AD37" s="61">
        <v>0.47669410000000001</v>
      </c>
      <c r="AE37" s="62">
        <v>1994</v>
      </c>
    </row>
    <row r="38" spans="1:31">
      <c r="A38" s="36">
        <v>1995</v>
      </c>
      <c r="B38" s="61"/>
      <c r="C38" s="61"/>
      <c r="D38" s="61"/>
      <c r="E38" s="61"/>
      <c r="F38" s="61"/>
      <c r="G38" s="61"/>
      <c r="H38" s="61">
        <v>6.3883700000000002E-2</v>
      </c>
      <c r="I38" s="61"/>
      <c r="J38" s="61"/>
      <c r="K38" s="61"/>
      <c r="L38" s="61"/>
      <c r="M38" s="61"/>
      <c r="N38" s="61"/>
      <c r="O38" s="61">
        <v>0.3223607</v>
      </c>
      <c r="P38" s="61"/>
      <c r="Q38" s="61"/>
      <c r="R38" s="61"/>
      <c r="S38" s="61"/>
      <c r="T38" s="61"/>
      <c r="U38" s="61"/>
      <c r="V38" s="61">
        <v>0.1132615</v>
      </c>
      <c r="W38" s="61"/>
      <c r="X38" s="61"/>
      <c r="Y38" s="61"/>
      <c r="Z38" s="61"/>
      <c r="AA38" s="61"/>
      <c r="AB38" s="61"/>
      <c r="AC38" s="61"/>
      <c r="AD38" s="61"/>
      <c r="AE38" s="62">
        <v>1995</v>
      </c>
    </row>
    <row r="39" spans="1:31">
      <c r="A39" s="36">
        <v>1996</v>
      </c>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2">
        <v>1996</v>
      </c>
    </row>
    <row r="40" spans="1:31">
      <c r="A40" s="36">
        <v>1997</v>
      </c>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v>0.44127280000000002</v>
      </c>
      <c r="AE40" s="62">
        <v>1997</v>
      </c>
    </row>
    <row r="41" spans="1:31">
      <c r="A41" s="24" t="s">
        <v>265</v>
      </c>
    </row>
  </sheetData>
  <phoneticPr fontId="0" type="noConversion"/>
  <pageMargins left="0.75" right="0.75" top="1" bottom="1" header="0.5" footer="0.5"/>
  <pageSetup orientation="landscape" horizontalDpi="360" r:id="rId1"/>
  <headerFooter alignWithMargins="0"/>
</worksheet>
</file>

<file path=xl/worksheets/sheet99.xml><?xml version="1.0" encoding="utf-8"?>
<worksheet xmlns="http://schemas.openxmlformats.org/spreadsheetml/2006/main" xmlns:r="http://schemas.openxmlformats.org/officeDocument/2006/relationships">
  <sheetPr codeName="Sheet99"/>
  <dimension ref="A1:AD41"/>
  <sheetViews>
    <sheetView workbookViewId="0">
      <pane xSplit="1" ySplit="2" topLeftCell="B3" activePane="bottomRight" state="frozen"/>
      <selection activeCell="I22" sqref="I22"/>
      <selection pane="topRight" activeCell="I22" sqref="I22"/>
      <selection pane="bottomLeft" activeCell="I22" sqref="I22"/>
      <selection pane="bottomRight" activeCell="I22" sqref="I22"/>
    </sheetView>
  </sheetViews>
  <sheetFormatPr defaultRowHeight="12.75"/>
  <sheetData>
    <row r="1" spans="1:30" s="9" customFormat="1" ht="12.75" customHeight="1">
      <c r="A1" s="9" t="s">
        <v>271</v>
      </c>
    </row>
    <row r="2" spans="1:30" s="9" customFormat="1" ht="12.75" customHeight="1">
      <c r="A2" s="9" t="s">
        <v>471</v>
      </c>
      <c r="B2" s="66" t="s">
        <v>472</v>
      </c>
      <c r="C2" s="53" t="s">
        <v>473</v>
      </c>
      <c r="D2" s="66" t="s">
        <v>474</v>
      </c>
      <c r="E2" s="66" t="s">
        <v>475</v>
      </c>
      <c r="F2" s="53" t="s">
        <v>478</v>
      </c>
      <c r="G2" s="66" t="s">
        <v>479</v>
      </c>
      <c r="H2" s="66" t="s">
        <v>480</v>
      </c>
      <c r="I2" s="66" t="s">
        <v>481</v>
      </c>
      <c r="J2" s="66" t="s">
        <v>482</v>
      </c>
      <c r="K2" s="53" t="s">
        <v>483</v>
      </c>
      <c r="L2" s="53" t="s">
        <v>484</v>
      </c>
      <c r="M2" s="53" t="s">
        <v>485</v>
      </c>
      <c r="N2" s="53" t="s">
        <v>486</v>
      </c>
      <c r="O2" s="66" t="s">
        <v>487</v>
      </c>
      <c r="P2" s="53" t="s">
        <v>488</v>
      </c>
      <c r="Q2" s="53" t="s">
        <v>489</v>
      </c>
      <c r="R2" s="53" t="s">
        <v>490</v>
      </c>
      <c r="S2" s="53" t="s">
        <v>491</v>
      </c>
      <c r="T2" s="66" t="s">
        <v>492</v>
      </c>
      <c r="U2" s="53" t="s">
        <v>493</v>
      </c>
      <c r="V2" s="66" t="s">
        <v>494</v>
      </c>
      <c r="W2" s="53" t="s">
        <v>495</v>
      </c>
      <c r="X2" s="53" t="s">
        <v>496</v>
      </c>
      <c r="Y2" s="66" t="s">
        <v>497</v>
      </c>
      <c r="Z2" s="66" t="s">
        <v>498</v>
      </c>
      <c r="AA2" s="53" t="s">
        <v>499</v>
      </c>
      <c r="AB2" s="53" t="s">
        <v>500</v>
      </c>
      <c r="AC2" s="66" t="s">
        <v>501</v>
      </c>
      <c r="AD2" s="66" t="s">
        <v>502</v>
      </c>
    </row>
    <row r="3" spans="1:30">
      <c r="A3" s="36">
        <v>1960</v>
      </c>
    </row>
    <row r="4" spans="1:30">
      <c r="A4" s="36">
        <v>1961</v>
      </c>
    </row>
    <row r="5" spans="1:30">
      <c r="A5" s="36">
        <v>1962</v>
      </c>
    </row>
    <row r="6" spans="1:30">
      <c r="A6" s="36">
        <v>1963</v>
      </c>
    </row>
    <row r="7" spans="1:30">
      <c r="A7" s="36">
        <v>1964</v>
      </c>
    </row>
    <row r="8" spans="1:30">
      <c r="A8" s="36">
        <v>1965</v>
      </c>
    </row>
    <row r="9" spans="1:30">
      <c r="A9" s="36">
        <v>1966</v>
      </c>
    </row>
    <row r="10" spans="1:30">
      <c r="A10" s="36">
        <v>1967</v>
      </c>
    </row>
    <row r="11" spans="1:30">
      <c r="A11" s="36">
        <v>1968</v>
      </c>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row>
    <row r="12" spans="1:30">
      <c r="A12" s="36">
        <v>1969</v>
      </c>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v>19.6693</v>
      </c>
      <c r="AD12" s="55"/>
    </row>
    <row r="13" spans="1:30">
      <c r="A13" s="36">
        <v>1970</v>
      </c>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row>
    <row r="14" spans="1:30">
      <c r="A14" s="36">
        <v>1971</v>
      </c>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row>
    <row r="15" spans="1:30">
      <c r="A15" s="36">
        <v>1972</v>
      </c>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row>
    <row r="16" spans="1:30">
      <c r="A16" s="36">
        <v>1973</v>
      </c>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row>
    <row r="17" spans="1:30">
      <c r="A17" s="36">
        <v>1974</v>
      </c>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v>16.913</v>
      </c>
      <c r="AD17" s="55">
        <v>36.298900000000003</v>
      </c>
    </row>
    <row r="18" spans="1:30">
      <c r="A18" s="36">
        <v>1975</v>
      </c>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row>
    <row r="19" spans="1:30">
      <c r="A19" s="36">
        <v>1976</v>
      </c>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row>
    <row r="20" spans="1:30">
      <c r="A20" s="36">
        <v>1977</v>
      </c>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row>
    <row r="21" spans="1:30">
      <c r="A21" s="36">
        <v>1978</v>
      </c>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row>
    <row r="22" spans="1:30">
      <c r="A22" s="36">
        <v>1979</v>
      </c>
      <c r="B22" s="55"/>
      <c r="C22" s="55"/>
      <c r="D22" s="55"/>
      <c r="E22" s="55"/>
      <c r="F22" s="55"/>
      <c r="G22" s="55"/>
      <c r="H22" s="55"/>
      <c r="I22" s="55">
        <v>41.666699999999999</v>
      </c>
      <c r="J22" s="55"/>
      <c r="K22" s="55"/>
      <c r="L22" s="55"/>
      <c r="M22" s="55"/>
      <c r="N22" s="55"/>
      <c r="O22" s="55"/>
      <c r="P22" s="55"/>
      <c r="Q22" s="55"/>
      <c r="R22" s="55"/>
      <c r="S22" s="55"/>
      <c r="T22" s="55"/>
      <c r="U22" s="55"/>
      <c r="V22" s="55"/>
      <c r="W22" s="55"/>
      <c r="X22" s="55"/>
      <c r="Y22" s="55"/>
      <c r="Z22" s="55"/>
      <c r="AA22" s="55"/>
      <c r="AB22" s="55"/>
      <c r="AC22" s="55">
        <v>34.206699999999998</v>
      </c>
      <c r="AD22" s="55">
        <v>28.465699999999998</v>
      </c>
    </row>
    <row r="23" spans="1:30">
      <c r="A23" s="36">
        <v>1980</v>
      </c>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row>
    <row r="24" spans="1:30">
      <c r="A24" s="36">
        <v>1981</v>
      </c>
      <c r="B24" s="55"/>
      <c r="C24" s="55"/>
      <c r="D24" s="55"/>
      <c r="E24" s="55">
        <v>29.251000000000001</v>
      </c>
      <c r="F24" s="55"/>
      <c r="G24" s="55"/>
      <c r="H24" s="55"/>
      <c r="I24" s="55">
        <v>49.714700000000001</v>
      </c>
      <c r="J24" s="55">
        <v>12.4703</v>
      </c>
      <c r="K24" s="55"/>
      <c r="L24" s="55"/>
      <c r="M24" s="55"/>
      <c r="N24" s="55"/>
      <c r="O24" s="55"/>
      <c r="P24" s="55"/>
      <c r="Q24" s="55"/>
      <c r="R24" s="55"/>
      <c r="S24" s="55"/>
      <c r="T24" s="55"/>
      <c r="U24" s="55"/>
      <c r="V24" s="55"/>
      <c r="W24" s="55"/>
      <c r="X24" s="55"/>
      <c r="Y24" s="55"/>
      <c r="Z24" s="55"/>
      <c r="AA24" s="55"/>
      <c r="AB24" s="55"/>
      <c r="AC24" s="55"/>
      <c r="AD24" s="55"/>
    </row>
    <row r="25" spans="1:30">
      <c r="A25" s="36">
        <v>1982</v>
      </c>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row>
    <row r="26" spans="1:30">
      <c r="A26" s="36">
        <v>1983</v>
      </c>
      <c r="B26" s="55"/>
      <c r="C26" s="55"/>
      <c r="D26" s="55"/>
      <c r="E26" s="55"/>
      <c r="F26" s="55"/>
      <c r="G26" s="55"/>
      <c r="H26" s="55"/>
      <c r="I26" s="55"/>
      <c r="J26" s="55">
        <v>41.318899999999999</v>
      </c>
      <c r="K26" s="55"/>
      <c r="L26" s="55"/>
      <c r="M26" s="55"/>
      <c r="N26" s="55"/>
      <c r="O26" s="55"/>
      <c r="P26" s="55"/>
      <c r="Q26" s="55"/>
      <c r="R26" s="55"/>
      <c r="S26" s="55"/>
      <c r="T26" s="55"/>
      <c r="U26" s="55"/>
      <c r="V26" s="55"/>
      <c r="W26" s="55"/>
      <c r="X26" s="55"/>
      <c r="Y26" s="55"/>
      <c r="Z26" s="55"/>
      <c r="AA26" s="55"/>
      <c r="AB26" s="55"/>
      <c r="AC26" s="55"/>
      <c r="AD26" s="55"/>
    </row>
    <row r="27" spans="1:30">
      <c r="A27" s="36">
        <v>1984</v>
      </c>
      <c r="B27" s="55"/>
      <c r="C27" s="55"/>
      <c r="D27" s="55"/>
      <c r="E27" s="55"/>
      <c r="F27" s="55"/>
      <c r="G27" s="55"/>
      <c r="H27" s="55"/>
      <c r="I27" s="55">
        <v>36.964300000000001</v>
      </c>
      <c r="J27" s="55">
        <v>21.270600000000002</v>
      </c>
      <c r="K27" s="55"/>
      <c r="L27" s="55"/>
      <c r="M27" s="55"/>
      <c r="N27" s="55"/>
      <c r="O27" s="55"/>
      <c r="P27" s="55"/>
      <c r="Q27" s="55"/>
      <c r="R27" s="55"/>
      <c r="S27" s="55"/>
      <c r="T27" s="55"/>
      <c r="U27" s="55"/>
      <c r="V27" s="55"/>
      <c r="W27" s="55"/>
      <c r="X27" s="55"/>
      <c r="Y27" s="55"/>
      <c r="Z27" s="55"/>
      <c r="AA27" s="55"/>
      <c r="AB27" s="55"/>
      <c r="AC27" s="55"/>
      <c r="AD27" s="55"/>
    </row>
    <row r="28" spans="1:30">
      <c r="A28" s="36">
        <v>1985</v>
      </c>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row>
    <row r="29" spans="1:30">
      <c r="A29" s="36">
        <v>1986</v>
      </c>
      <c r="B29" s="55"/>
      <c r="C29" s="55"/>
      <c r="D29" s="55"/>
      <c r="E29" s="55"/>
      <c r="F29" s="55"/>
      <c r="G29" s="55"/>
      <c r="H29" s="55"/>
      <c r="I29" s="55"/>
      <c r="J29" s="55"/>
      <c r="K29" s="55"/>
      <c r="L29" s="55"/>
      <c r="M29" s="55"/>
      <c r="N29" s="55"/>
      <c r="O29" s="55">
        <v>12.2019</v>
      </c>
      <c r="P29" s="55"/>
      <c r="Q29" s="55"/>
      <c r="R29" s="55"/>
      <c r="S29" s="55"/>
      <c r="T29" s="55"/>
      <c r="U29" s="55"/>
      <c r="V29" s="55"/>
      <c r="W29" s="55"/>
      <c r="X29" s="55"/>
      <c r="Y29" s="55"/>
      <c r="Z29" s="55"/>
      <c r="AA29" s="55"/>
      <c r="AB29" s="55"/>
      <c r="AC29" s="55">
        <v>41.620399999999997</v>
      </c>
      <c r="AD29" s="55">
        <v>24.505500000000001</v>
      </c>
    </row>
    <row r="30" spans="1:30">
      <c r="A30" s="36">
        <v>1987</v>
      </c>
      <c r="B30" s="55"/>
      <c r="C30" s="55"/>
      <c r="D30" s="55"/>
      <c r="E30" s="55">
        <v>19.2667</v>
      </c>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row>
    <row r="31" spans="1:30">
      <c r="A31" s="36">
        <v>1988</v>
      </c>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row>
    <row r="32" spans="1:30">
      <c r="A32" s="36">
        <v>1989</v>
      </c>
      <c r="B32" s="55"/>
      <c r="C32" s="55"/>
      <c r="D32" s="55"/>
      <c r="E32" s="55"/>
      <c r="F32" s="55"/>
      <c r="G32" s="55"/>
      <c r="H32" s="55"/>
      <c r="I32" s="55"/>
      <c r="J32" s="55">
        <v>11.3621</v>
      </c>
      <c r="K32" s="55"/>
      <c r="L32" s="55"/>
      <c r="M32" s="55"/>
      <c r="N32" s="55"/>
      <c r="O32" s="55"/>
      <c r="P32" s="55"/>
      <c r="Q32" s="55"/>
      <c r="R32" s="55"/>
      <c r="S32" s="55"/>
      <c r="T32" s="55"/>
      <c r="U32" s="55"/>
      <c r="V32" s="55"/>
      <c r="W32" s="55"/>
      <c r="X32" s="55"/>
      <c r="Y32" s="55"/>
      <c r="Z32" s="55"/>
      <c r="AA32" s="55"/>
      <c r="AB32" s="55"/>
      <c r="AC32" s="55"/>
      <c r="AD32" s="55"/>
    </row>
    <row r="33" spans="1:30">
      <c r="A33" s="36">
        <v>1990</v>
      </c>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row>
    <row r="34" spans="1:30">
      <c r="A34" s="36">
        <v>1991</v>
      </c>
      <c r="B34" s="55"/>
      <c r="C34" s="55"/>
      <c r="D34" s="55"/>
      <c r="E34" s="55">
        <v>59.835099999999997</v>
      </c>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v>28.3536</v>
      </c>
    </row>
    <row r="35" spans="1:30">
      <c r="A35" s="36">
        <v>1992</v>
      </c>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row>
    <row r="36" spans="1:30">
      <c r="A36" s="36">
        <v>1993</v>
      </c>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row>
    <row r="37" spans="1:30">
      <c r="A37" s="36">
        <v>1994</v>
      </c>
      <c r="B37" s="55"/>
      <c r="C37" s="55"/>
      <c r="D37" s="55"/>
      <c r="E37" s="55">
        <v>23.406600000000001</v>
      </c>
      <c r="F37" s="55"/>
      <c r="G37" s="55"/>
      <c r="H37" s="55"/>
      <c r="I37" s="55"/>
      <c r="J37" s="55">
        <v>35.147500000000001</v>
      </c>
      <c r="K37" s="55"/>
      <c r="L37" s="55"/>
      <c r="M37" s="55"/>
      <c r="N37" s="55"/>
      <c r="O37" s="55"/>
      <c r="P37" s="55"/>
      <c r="Q37" s="55"/>
      <c r="R37" s="55"/>
      <c r="S37" s="55"/>
      <c r="T37" s="55"/>
      <c r="U37" s="55"/>
      <c r="V37" s="55"/>
      <c r="W37" s="55"/>
      <c r="X37" s="55"/>
      <c r="Y37" s="55"/>
      <c r="Z37" s="55"/>
      <c r="AA37" s="55"/>
      <c r="AB37" s="55"/>
      <c r="AC37" s="55"/>
      <c r="AD37" s="55">
        <v>29.395199999999999</v>
      </c>
    </row>
    <row r="38" spans="1:30">
      <c r="A38" s="36">
        <v>1995</v>
      </c>
      <c r="B38" s="55"/>
      <c r="C38" s="55"/>
      <c r="D38" s="55"/>
      <c r="E38" s="55"/>
      <c r="F38" s="55"/>
      <c r="G38" s="55"/>
      <c r="H38" s="55"/>
      <c r="I38" s="55"/>
      <c r="J38" s="55"/>
      <c r="K38" s="55"/>
      <c r="L38" s="55"/>
      <c r="M38" s="55"/>
      <c r="N38" s="55"/>
      <c r="O38" s="55">
        <v>27.154800000000002</v>
      </c>
      <c r="P38" s="55"/>
      <c r="Q38" s="55"/>
      <c r="R38" s="55"/>
      <c r="S38" s="55"/>
      <c r="T38" s="55"/>
      <c r="U38" s="55"/>
      <c r="V38" s="55"/>
      <c r="W38" s="55"/>
      <c r="X38" s="55"/>
      <c r="Y38" s="55"/>
      <c r="Z38" s="55"/>
      <c r="AA38" s="55"/>
      <c r="AB38" s="55"/>
      <c r="AC38" s="55"/>
      <c r="AD38" s="55"/>
    </row>
    <row r="39" spans="1:30">
      <c r="A39" s="36">
        <v>1996</v>
      </c>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row>
    <row r="40" spans="1:30">
      <c r="A40" s="36">
        <v>1997</v>
      </c>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v>31.588999999999999</v>
      </c>
    </row>
    <row r="41" spans="1:30">
      <c r="A41" s="24" t="s">
        <v>265</v>
      </c>
    </row>
  </sheetData>
  <phoneticPr fontId="0"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202</vt:i4>
      </vt:variant>
      <vt:variant>
        <vt:lpstr>Named Ranges</vt:lpstr>
      </vt:variant>
      <vt:variant>
        <vt:i4>138</vt:i4>
      </vt:variant>
    </vt:vector>
  </HeadingPairs>
  <TitlesOfParts>
    <vt:vector size="340" baseType="lpstr">
      <vt:lpstr>List</vt:lpstr>
      <vt:lpstr>1</vt:lpstr>
      <vt:lpstr>2</vt:lpstr>
      <vt:lpstr>3</vt:lpstr>
      <vt:lpstr>4</vt:lpstr>
      <vt:lpstr>5</vt:lpstr>
      <vt:lpstr>6</vt:lpstr>
      <vt:lpstr>7</vt:lpstr>
      <vt:lpstr>8</vt:lpstr>
      <vt:lpstr>8a</vt:lpstr>
      <vt:lpstr>Domain Level-Growth</vt:lpstr>
      <vt:lpstr>9</vt:lpstr>
      <vt:lpstr>10</vt:lpstr>
      <vt:lpstr>Comparisons</vt:lpstr>
      <vt:lpstr>11</vt:lpstr>
      <vt:lpstr>A1</vt:lpstr>
      <vt:lpstr>A2</vt:lpstr>
      <vt:lpstr>A2-1</vt:lpstr>
      <vt:lpstr>A3</vt:lpstr>
      <vt:lpstr>A4</vt:lpstr>
      <vt:lpstr>A4-1</vt:lpstr>
      <vt:lpstr>A5</vt:lpstr>
      <vt:lpstr>A5-1</vt:lpstr>
      <vt:lpstr>A5-101</vt:lpstr>
      <vt:lpstr>A5-102</vt:lpstr>
      <vt:lpstr>A5-103</vt:lpstr>
      <vt:lpstr>A5-104</vt:lpstr>
      <vt:lpstr>A5-105</vt:lpstr>
      <vt:lpstr>A5-106</vt:lpstr>
      <vt:lpstr>A5-106-1</vt:lpstr>
      <vt:lpstr>A5-107</vt:lpstr>
      <vt:lpstr>A5-107-1</vt:lpstr>
      <vt:lpstr>A5-108</vt:lpstr>
      <vt:lpstr>A5-109</vt:lpstr>
      <vt:lpstr>A5-109-1</vt:lpstr>
      <vt:lpstr>A5-110</vt:lpstr>
      <vt:lpstr>A6</vt:lpstr>
      <vt:lpstr>A6-1</vt:lpstr>
      <vt:lpstr>A6-2</vt:lpstr>
      <vt:lpstr>A7</vt:lpstr>
      <vt:lpstr>A8</vt:lpstr>
      <vt:lpstr>A8-1</vt:lpstr>
      <vt:lpstr>A8-2</vt:lpstr>
      <vt:lpstr>A9</vt:lpstr>
      <vt:lpstr>A9-1</vt:lpstr>
      <vt:lpstr>A9-2</vt:lpstr>
      <vt:lpstr>A10</vt:lpstr>
      <vt:lpstr>A11</vt:lpstr>
      <vt:lpstr>A11-1</vt:lpstr>
      <vt:lpstr>A11a</vt:lpstr>
      <vt:lpstr>A11b</vt:lpstr>
      <vt:lpstr>A12</vt:lpstr>
      <vt:lpstr>A12-1</vt:lpstr>
      <vt:lpstr>A13</vt:lpstr>
      <vt:lpstr>A13-1</vt:lpstr>
      <vt:lpstr>A13-2</vt:lpstr>
      <vt:lpstr>A14</vt:lpstr>
      <vt:lpstr>A15</vt:lpstr>
      <vt:lpstr>A15a</vt:lpstr>
      <vt:lpstr>A16</vt:lpstr>
      <vt:lpstr>A17</vt:lpstr>
      <vt:lpstr>A18</vt:lpstr>
      <vt:lpstr>A19</vt:lpstr>
      <vt:lpstr>A19-1</vt:lpstr>
      <vt:lpstr>A19 old</vt:lpstr>
      <vt:lpstr>A20</vt:lpstr>
      <vt:lpstr>A20-1</vt:lpstr>
      <vt:lpstr>A20-2</vt:lpstr>
      <vt:lpstr>A21</vt:lpstr>
      <vt:lpstr>A21-1</vt:lpstr>
      <vt:lpstr>A22</vt:lpstr>
      <vt:lpstr>A23</vt:lpstr>
      <vt:lpstr>A24old</vt:lpstr>
      <vt:lpstr>A24</vt:lpstr>
      <vt:lpstr>A24-1</vt:lpstr>
      <vt:lpstr>A24-2</vt:lpstr>
      <vt:lpstr>A25</vt:lpstr>
      <vt:lpstr>A26</vt:lpstr>
      <vt:lpstr>A23add</vt:lpstr>
      <vt:lpstr>A25Aadd</vt:lpstr>
      <vt:lpstr>A25n</vt:lpstr>
      <vt:lpstr>A25Badd</vt:lpstr>
      <vt:lpstr>LF</vt:lpstr>
      <vt:lpstr>Unempl</vt:lpstr>
      <vt:lpstr>GERDconst</vt:lpstr>
      <vt:lpstr>TotPrivCons90NCU</vt:lpstr>
      <vt:lpstr>PrivConsperCpt90NCU</vt:lpstr>
      <vt:lpstr>GDP</vt:lpstr>
      <vt:lpstr>GDP90NCU</vt:lpstr>
      <vt:lpstr>GDPperCpt</vt:lpstr>
      <vt:lpstr>HTotalExp90NCU</vt:lpstr>
      <vt:lpstr>HTotalExpperCpt90NCU</vt:lpstr>
      <vt:lpstr>HCurExp90NCU</vt:lpstr>
      <vt:lpstr>HCurExpperCpt90NCU</vt:lpstr>
      <vt:lpstr>PrivConsH90NCU</vt:lpstr>
      <vt:lpstr>PovRate</vt:lpstr>
      <vt:lpstr>PovGap</vt:lpstr>
      <vt:lpstr>PovRateFem</vt:lpstr>
      <vt:lpstr>PovGapFem</vt:lpstr>
      <vt:lpstr>PovRateEld</vt:lpstr>
      <vt:lpstr>PovGapEld</vt:lpstr>
      <vt:lpstr>EducAtt</vt:lpstr>
      <vt:lpstr>ListA&amp;B</vt:lpstr>
      <vt:lpstr>2B</vt:lpstr>
      <vt:lpstr>A5-101A</vt:lpstr>
      <vt:lpstr>A5-103B</vt:lpstr>
      <vt:lpstr>A5-104B</vt:lpstr>
      <vt:lpstr>A5-108B</vt:lpstr>
      <vt:lpstr>A5-109B</vt:lpstr>
      <vt:lpstr>A5-11B</vt:lpstr>
      <vt:lpstr>PublicDebt</vt:lpstr>
      <vt:lpstr>CO2Emission</vt:lpstr>
      <vt:lpstr>C1</vt:lpstr>
      <vt:lpstr>C2</vt:lpstr>
      <vt:lpstr>C3</vt:lpstr>
      <vt:lpstr>C4</vt:lpstr>
      <vt:lpstr>C5</vt:lpstr>
      <vt:lpstr>C6</vt:lpstr>
      <vt:lpstr>C7</vt:lpstr>
      <vt:lpstr>C8</vt:lpstr>
      <vt:lpstr>C9</vt:lpstr>
      <vt:lpstr>C10</vt:lpstr>
      <vt:lpstr>C11</vt:lpstr>
      <vt:lpstr>C12</vt:lpstr>
      <vt:lpstr>C13</vt:lpstr>
      <vt:lpstr>C14</vt:lpstr>
      <vt:lpstr>C15</vt:lpstr>
      <vt:lpstr>C16</vt:lpstr>
      <vt:lpstr>C17</vt:lpstr>
      <vt:lpstr>C18</vt:lpstr>
      <vt:lpstr>C19</vt:lpstr>
      <vt:lpstr>C20</vt:lpstr>
      <vt:lpstr>C21</vt:lpstr>
      <vt:lpstr>C22</vt:lpstr>
      <vt:lpstr>C23</vt:lpstr>
      <vt:lpstr>C24</vt:lpstr>
      <vt:lpstr>C25</vt:lpstr>
      <vt:lpstr>C26</vt:lpstr>
      <vt:lpstr>C27</vt:lpstr>
      <vt:lpstr>C28</vt:lpstr>
      <vt:lpstr>C29</vt:lpstr>
      <vt:lpstr>C30</vt:lpstr>
      <vt:lpstr>C31</vt:lpstr>
      <vt:lpstr>C32</vt:lpstr>
      <vt:lpstr>C33</vt:lpstr>
      <vt:lpstr>C34</vt:lpstr>
      <vt:lpstr>C35</vt:lpstr>
      <vt:lpstr>Ex.3</vt:lpstr>
      <vt:lpstr>Ex.4</vt:lpstr>
      <vt:lpstr>Ex.5</vt:lpstr>
      <vt:lpstr>Ex.6</vt:lpstr>
      <vt:lpstr>Summ.1</vt:lpstr>
      <vt:lpstr>A27</vt:lpstr>
      <vt:lpstr>A28</vt:lpstr>
      <vt:lpstr>A29</vt:lpstr>
      <vt:lpstr>A30</vt:lpstr>
      <vt:lpstr>Similarity</vt:lpstr>
      <vt:lpstr>Robustness Iterations</vt:lpstr>
      <vt:lpstr>Factor Analysis</vt:lpstr>
      <vt:lpstr>Correlation</vt:lpstr>
      <vt:lpstr>Data Envelopment</vt:lpstr>
      <vt:lpstr>Tab1</vt:lpstr>
      <vt:lpstr>Tab2</vt:lpstr>
      <vt:lpstr>Tab3</vt:lpstr>
      <vt:lpstr>Tab3a</vt:lpstr>
      <vt:lpstr>Tab4</vt:lpstr>
      <vt:lpstr>Tab4a</vt:lpstr>
      <vt:lpstr>Tab5</vt:lpstr>
      <vt:lpstr>Tab6</vt:lpstr>
      <vt:lpstr>Tab7</vt:lpstr>
      <vt:lpstr>TabList</vt:lpstr>
      <vt:lpstr>TabA1</vt:lpstr>
      <vt:lpstr>TabA2</vt:lpstr>
      <vt:lpstr>TabA3</vt:lpstr>
      <vt:lpstr>TabA3a</vt:lpstr>
      <vt:lpstr>TabA4</vt:lpstr>
      <vt:lpstr>TabA5</vt:lpstr>
      <vt:lpstr>TabA6</vt:lpstr>
      <vt:lpstr>TabA7</vt:lpstr>
      <vt:lpstr>TabA8</vt:lpstr>
      <vt:lpstr>TabA9</vt:lpstr>
      <vt:lpstr>TabA10</vt:lpstr>
      <vt:lpstr>TabA11</vt:lpstr>
      <vt:lpstr>TabA12</vt:lpstr>
      <vt:lpstr>TabA13</vt:lpstr>
      <vt:lpstr>TabA14</vt:lpstr>
      <vt:lpstr>TabA15</vt:lpstr>
      <vt:lpstr>TabA16</vt:lpstr>
      <vt:lpstr>TabA17</vt:lpstr>
      <vt:lpstr>TabA18</vt:lpstr>
      <vt:lpstr>TabA19</vt:lpstr>
      <vt:lpstr>TabA20</vt:lpstr>
      <vt:lpstr>TabA21</vt:lpstr>
      <vt:lpstr>TabA22</vt:lpstr>
      <vt:lpstr>TabA23</vt:lpstr>
      <vt:lpstr>TabA24</vt:lpstr>
      <vt:lpstr>TabA25</vt:lpstr>
      <vt:lpstr>TabA26</vt:lpstr>
      <vt:lpstr>TabA27</vt:lpstr>
      <vt:lpstr>TabA28</vt:lpstr>
      <vt:lpstr>TabA29</vt:lpstr>
      <vt:lpstr>TabA30</vt:lpstr>
      <vt:lpstr>'C1'!_Ref243278573</vt:lpstr>
      <vt:lpstr>'C2'!_Ref243279268</vt:lpstr>
      <vt:lpstr>'C15'!_Ref243285758</vt:lpstr>
      <vt:lpstr>'C18'!_Ref243286547</vt:lpstr>
      <vt:lpstr>'C33'!_Ref243301590</vt:lpstr>
      <vt:lpstr>'C34'!_Ref243371465</vt:lpstr>
      <vt:lpstr>'C35'!_Ref243375865</vt:lpstr>
      <vt:lpstr>Ex.5!_Ref243378786</vt:lpstr>
      <vt:lpstr>'C32'!_Ref243387913</vt:lpstr>
      <vt:lpstr>Ex.3!_Ref247080049</vt:lpstr>
      <vt:lpstr>Ex.4!_Ref247081870</vt:lpstr>
      <vt:lpstr>'C3'!_Ref247084172</vt:lpstr>
      <vt:lpstr>'C4'!_Ref247086369</vt:lpstr>
      <vt:lpstr>'C5'!_Ref247087864</vt:lpstr>
      <vt:lpstr>'C6'!_Ref247091096</vt:lpstr>
      <vt:lpstr>'C7'!_Ref247094776</vt:lpstr>
      <vt:lpstr>'C8'!_Ref247095706</vt:lpstr>
      <vt:lpstr>'C9'!_Ref247096677</vt:lpstr>
      <vt:lpstr>'C11'!_Ref247097668</vt:lpstr>
      <vt:lpstr>'C13'!_Ref247098827</vt:lpstr>
      <vt:lpstr>'C14'!_Ref247101041</vt:lpstr>
      <vt:lpstr>'C16'!_Ref247101695</vt:lpstr>
      <vt:lpstr>'C17'!_Ref247102121</vt:lpstr>
      <vt:lpstr>'C19'!_Ref247102847</vt:lpstr>
      <vt:lpstr>'C20'!_Ref247103846</vt:lpstr>
      <vt:lpstr>'C21'!_Ref247104209</vt:lpstr>
      <vt:lpstr>'C22'!_Ref247105556</vt:lpstr>
      <vt:lpstr>'C23'!_Ref247105766</vt:lpstr>
      <vt:lpstr>'C24'!_Ref247337256</vt:lpstr>
      <vt:lpstr>'C25'!_Ref247338485</vt:lpstr>
      <vt:lpstr>'C26'!_Ref247339370</vt:lpstr>
      <vt:lpstr>'C27'!_Ref247340356</vt:lpstr>
      <vt:lpstr>'C28'!_Ref247341104</vt:lpstr>
      <vt:lpstr>'C29'!_Ref247341602</vt:lpstr>
      <vt:lpstr>'C30'!_Ref247342333</vt:lpstr>
      <vt:lpstr>'C31'!_Ref247343485</vt:lpstr>
      <vt:lpstr>Summ.1!_Ref247344382</vt:lpstr>
      <vt:lpstr>Ex.6!_Ref247348651</vt:lpstr>
      <vt:lpstr>'C12'!_Ref247435180</vt:lpstr>
      <vt:lpstr>'1'!Print_Area</vt:lpstr>
      <vt:lpstr>'10'!Print_Area</vt:lpstr>
      <vt:lpstr>'2'!Print_Area</vt:lpstr>
      <vt:lpstr>'3'!Print_Area</vt:lpstr>
      <vt:lpstr>'4'!Print_Area</vt:lpstr>
      <vt:lpstr>'5'!Print_Area</vt:lpstr>
      <vt:lpstr>'6'!Print_Area</vt:lpstr>
      <vt:lpstr>'7'!Print_Area</vt:lpstr>
      <vt:lpstr>'8'!Print_Area</vt:lpstr>
      <vt:lpstr>'8a'!Print_Area</vt:lpstr>
      <vt:lpstr>'9'!Print_Area</vt:lpstr>
      <vt:lpstr>'A1'!Print_Area</vt:lpstr>
      <vt:lpstr>'A10'!Print_Area</vt:lpstr>
      <vt:lpstr>'A11-1'!Print_Area</vt:lpstr>
      <vt:lpstr>A11a!Print_Area</vt:lpstr>
      <vt:lpstr>A11b!Print_Area</vt:lpstr>
      <vt:lpstr>'A12'!Print_Area</vt:lpstr>
      <vt:lpstr>'A12-1'!Print_Area</vt:lpstr>
      <vt:lpstr>'A13'!Print_Area</vt:lpstr>
      <vt:lpstr>'A13-1'!Print_Area</vt:lpstr>
      <vt:lpstr>'A13-2'!Print_Area</vt:lpstr>
      <vt:lpstr>'A14'!Print_Area</vt:lpstr>
      <vt:lpstr>'A15'!Print_Area</vt:lpstr>
      <vt:lpstr>A15a!Print_Area</vt:lpstr>
      <vt:lpstr>'A16'!Print_Area</vt:lpstr>
      <vt:lpstr>'A17'!Print_Area</vt:lpstr>
      <vt:lpstr>'A18'!Print_Area</vt:lpstr>
      <vt:lpstr>'A19'!Print_Area</vt:lpstr>
      <vt:lpstr>'A19-1'!Print_Area</vt:lpstr>
      <vt:lpstr>'A20'!Print_Area</vt:lpstr>
      <vt:lpstr>'A20-1'!Print_Area</vt:lpstr>
      <vt:lpstr>'A20-2'!Print_Area</vt:lpstr>
      <vt:lpstr>'A21'!Print_Area</vt:lpstr>
      <vt:lpstr>'A2-1'!Print_Area</vt:lpstr>
      <vt:lpstr>'A21-1'!Print_Area</vt:lpstr>
      <vt:lpstr>'A22'!Print_Area</vt:lpstr>
      <vt:lpstr>'A23'!Print_Area</vt:lpstr>
      <vt:lpstr>A23add!Print_Area</vt:lpstr>
      <vt:lpstr>'A24'!Print_Area</vt:lpstr>
      <vt:lpstr>'A24-1'!Print_Area</vt:lpstr>
      <vt:lpstr>'A24-2'!Print_Area</vt:lpstr>
      <vt:lpstr>A24old!Print_Area</vt:lpstr>
      <vt:lpstr>'A25'!Print_Area</vt:lpstr>
      <vt:lpstr>A25Aadd!Print_Area</vt:lpstr>
      <vt:lpstr>A25Badd!Print_Area</vt:lpstr>
      <vt:lpstr>A25n!Print_Area</vt:lpstr>
      <vt:lpstr>'A26'!Print_Area</vt:lpstr>
      <vt:lpstr>'A27'!Print_Area</vt:lpstr>
      <vt:lpstr>'A28'!Print_Area</vt:lpstr>
      <vt:lpstr>'A29'!Print_Area</vt:lpstr>
      <vt:lpstr>'A3'!Print_Area</vt:lpstr>
      <vt:lpstr>'A4-1'!Print_Area</vt:lpstr>
      <vt:lpstr>'A5'!Print_Area</vt:lpstr>
      <vt:lpstr>'A5-1'!Print_Area</vt:lpstr>
      <vt:lpstr>'A5-101'!Print_Area</vt:lpstr>
      <vt:lpstr>'A5-102'!Print_Area</vt:lpstr>
      <vt:lpstr>'A5-103'!Print_Area</vt:lpstr>
      <vt:lpstr>'A5-104'!Print_Area</vt:lpstr>
      <vt:lpstr>'A5-105'!Print_Area</vt:lpstr>
      <vt:lpstr>'A5-106'!Print_Area</vt:lpstr>
      <vt:lpstr>'A5-106-1'!Print_Area</vt:lpstr>
      <vt:lpstr>'A5-107'!Print_Area</vt:lpstr>
      <vt:lpstr>'A5-107-1'!Print_Area</vt:lpstr>
      <vt:lpstr>'A5-108'!Print_Area</vt:lpstr>
      <vt:lpstr>'A5-109'!Print_Area</vt:lpstr>
      <vt:lpstr>'A5-109-1'!Print_Area</vt:lpstr>
      <vt:lpstr>'A5-110'!Print_Area</vt:lpstr>
      <vt:lpstr>'A6'!Print_Area</vt:lpstr>
      <vt:lpstr>'A6-1'!Print_Area</vt:lpstr>
      <vt:lpstr>'A7'!Print_Area</vt:lpstr>
      <vt:lpstr>'A8'!Print_Area</vt:lpstr>
      <vt:lpstr>'A8-1'!Print_Area</vt:lpstr>
      <vt:lpstr>'A8-2'!Print_Area</vt:lpstr>
      <vt:lpstr>'A9'!Print_Area</vt:lpstr>
      <vt:lpstr>'A9-1'!Print_Area</vt:lpstr>
      <vt:lpstr>'A9-2'!Print_Area</vt:lpstr>
      <vt:lpstr>Comparisons!Print_Area</vt:lpstr>
      <vt:lpstr>List!Print_Area</vt:lpstr>
      <vt:lpstr>'ListA&amp;B'!Print_Area</vt:lpstr>
      <vt:lpstr>TabA27!Print_Area</vt:lpstr>
      <vt:lpstr>'1'!Print_Titles</vt:lpstr>
      <vt:lpstr>'10'!Print_Titles</vt:lpstr>
      <vt:lpstr>'11'!Print_Titles</vt:lpstr>
      <vt:lpstr>'2'!Print_Titles</vt:lpstr>
      <vt:lpstr>'2B'!Print_Titles</vt:lpstr>
      <vt:lpstr>'3'!Print_Titles</vt:lpstr>
      <vt:lpstr>'4'!Print_Titles</vt:lpstr>
      <vt:lpstr>'5'!Print_Titles</vt:lpstr>
      <vt:lpstr>'6'!Print_Titles</vt:lpstr>
      <vt:lpstr>'7'!Print_Titles</vt:lpstr>
      <vt:lpstr>'8'!Print_Titles</vt:lpstr>
      <vt:lpstr>'8a'!Print_Titles</vt:lpstr>
      <vt:lpstr>'9'!Print_Titles</vt:lpstr>
      <vt:lpstr>'A23'!Print_Titles</vt:lpstr>
      <vt:lpstr>'A25'!Print_Titles</vt:lpstr>
      <vt:lpstr>A25n!Print_Titles</vt:lpstr>
      <vt:lpstr>'A27'!Print_Titles</vt:lpstr>
      <vt:lpstr>'A28'!Print_Titles</vt:lpstr>
      <vt:lpstr>'A29'!Print_Titles</vt:lpstr>
    </vt:vector>
  </TitlesOfParts>
  <Company>CSLS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Dmitry Kabrelyan</dc:creator>
  <cp:lastModifiedBy>MAIN</cp:lastModifiedBy>
  <cp:lastPrinted>2011-09-06T01:38:55Z</cp:lastPrinted>
  <dcterms:created xsi:type="dcterms:W3CDTF">1999-06-24T14:08:37Z</dcterms:created>
  <dcterms:modified xsi:type="dcterms:W3CDTF">2011-09-06T14:32:39Z</dcterms:modified>
</cp:coreProperties>
</file>